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MYCXE\Desktop\統社数理Ｄドライブ\☆整理\01_給付と負担（長期推計）\★20180521_2040年将来見通し\★バックデータ公表に向けて\"/>
    </mc:Choice>
  </mc:AlternateContent>
  <bookViews>
    <workbookView xWindow="600" yWindow="300" windowWidth="14760" windowHeight="7170" tabRatio="919"/>
  </bookViews>
  <sheets>
    <sheet name="まとめ" sheetId="245" r:id="rId1"/>
    <sheet name="財源内訳" sheetId="226" r:id="rId2"/>
    <sheet name="オプション計算用（利用者）" sheetId="247" r:id="rId3"/>
    <sheet name="第７期計画シート" sheetId="223" r:id="rId4"/>
    <sheet name="現状投影の足下を計画値にした場合" sheetId="228" r:id="rId5"/>
    <sheet name="マンパワー計算（オプション）" sheetId="246" r:id="rId6"/>
    <sheet name="マンパワー計算" sheetId="240" r:id="rId7"/>
    <sheet name="中間データ→" sheetId="254" r:id="rId8"/>
    <sheet name="2040gen" sheetId="236" r:id="rId9"/>
    <sheet name="2035gen" sheetId="239" r:id="rId10"/>
    <sheet name="2030gen" sheetId="238" r:id="rId11"/>
    <sheet name="2025gen" sheetId="233" r:id="rId12"/>
    <sheet name="2020gen" sheetId="235" r:id="rId13"/>
    <sheet name="2018（計画値を分解）" sheetId="229" r:id="rId14"/>
    <sheet name="2018yosanhosei（予算ベース）" sheetId="100" r:id="rId15"/>
    <sheet name="2018計画ベース認定率" sheetId="234" r:id="rId16"/>
    <sheet name="計画ベース認定者数" sheetId="230" r:id="rId17"/>
    <sheet name="被保険者数" sheetId="242" r:id="rId18"/>
    <sheet name="経済前提" sheetId="136" r:id="rId19"/>
    <sheet name="経済の伸び" sheetId="137" r:id="rId20"/>
    <sheet name="加入者・総報酬" sheetId="222" r:id="rId21"/>
    <sheet name="介護ロボ・ＩＣＴ" sheetId="183" r:id="rId22"/>
    <sheet name="健康寿命延伸" sheetId="169" r:id="rId23"/>
    <sheet name="マンパワー計数" sheetId="140" r:id="rId24"/>
    <sheet name="2040" sheetId="56" r:id="rId25"/>
    <sheet name="2035" sheetId="143" r:id="rId26"/>
    <sheet name="2030" sheetId="142" r:id="rId27"/>
    <sheet name="2025" sheetId="55" r:id="rId28"/>
    <sheet name="2020" sheetId="53" r:id="rId29"/>
    <sheet name="医療院へ" sheetId="220" r:id="rId30"/>
    <sheet name="h30yosan" sheetId="20" r:id="rId31"/>
    <sheet name="h30yosan (2)" sheetId="141" r:id="rId32"/>
    <sheet name="2018nintei" sheetId="54" r:id="rId33"/>
    <sheet name="2018sogojigyo" sheetId="90" r:id="rId34"/>
    <sheet name="2018gh" sheetId="76" r:id="rId35"/>
    <sheet name="2018unit" sheetId="63" r:id="rId36"/>
    <sheet name="2018kaiteiAnd29shoguu" sheetId="52" r:id="rId37"/>
    <sheet name="2018kari" sheetId="21" r:id="rId38"/>
    <sheet name="2017" sheetId="22" r:id="rId39"/>
    <sheet name="総合事業の影響" sheetId="99" r:id="rId40"/>
    <sheet name="GH" sheetId="71" r:id="rId41"/>
    <sheet name="ユニット化" sheetId="57" r:id="rId42"/>
    <sheet name="h30改定" sheetId="194" r:id="rId43"/>
    <sheet name="処遇" sheetId="51" r:id="rId44"/>
    <sheet name="基礎データ（利用者数・費用）→" sheetId="252" r:id="rId45"/>
    <sheet name="D00" sheetId="24" r:id="rId46"/>
    <sheet name="DM01" sheetId="200" r:id="rId47"/>
    <sheet name="DM02" sheetId="201" r:id="rId48"/>
    <sheet name="DM03" sheetId="202" r:id="rId49"/>
    <sheet name="DM04" sheetId="203" r:id="rId50"/>
    <sheet name="DM05" sheetId="204" r:id="rId51"/>
    <sheet name="DM06" sheetId="205" r:id="rId52"/>
    <sheet name="DM07" sheetId="206" r:id="rId53"/>
    <sheet name="DU08" sheetId="195" r:id="rId54"/>
    <sheet name="DU09" sheetId="199" r:id="rId55"/>
    <sheet name="DU10" sheetId="193" r:id="rId56"/>
    <sheet name="DU11" sheetId="198" r:id="rId57"/>
    <sheet name="DU12" sheetId="197" r:id="rId58"/>
    <sheet name="DU13" sheetId="196" r:id="rId59"/>
    <sheet name="DU14" sheetId="134" r:id="rId60"/>
    <sheet name="DU15" sheetId="135" r:id="rId61"/>
    <sheet name="DU16" sheetId="5" r:id="rId62"/>
    <sheet name="DU17" sheetId="132" r:id="rId63"/>
    <sheet name="DU18" sheetId="133" r:id="rId64"/>
    <sheet name="DU19" sheetId="6" r:id="rId65"/>
    <sheet name="DU20" sheetId="103" r:id="rId66"/>
    <sheet name="DU21" sheetId="104" r:id="rId67"/>
    <sheet name="DU22" sheetId="105" r:id="rId68"/>
    <sheet name="DU23" sheetId="138" r:id="rId69"/>
    <sheet name="DU24" sheetId="139" r:id="rId70"/>
    <sheet name="DM25" sheetId="7" r:id="rId71"/>
    <sheet name="DM26" sheetId="129" r:id="rId72"/>
    <sheet name="DM27" sheetId="8" r:id="rId73"/>
    <sheet name="DM28" sheetId="26" r:id="rId74"/>
    <sheet name="DU29" sheetId="18" r:id="rId75"/>
    <sheet name="DMU30" sheetId="75" r:id="rId76"/>
    <sheet name="DU31" sheetId="189" r:id="rId77"/>
    <sheet name="DU32" sheetId="187" r:id="rId78"/>
    <sheet name="DMU33" sheetId="188" r:id="rId79"/>
    <sheet name="DU34" sheetId="74" r:id="rId80"/>
    <sheet name="DU35" sheetId="73" r:id="rId81"/>
    <sheet name="DU36" sheetId="23" r:id="rId82"/>
    <sheet name="基礎データ（人口）→" sheetId="251" r:id="rId83"/>
    <sheet name="Psumm" sheetId="14" r:id="rId84"/>
    <sheet name="P01" sheetId="128" r:id="rId85"/>
    <sheet name="P02" sheetId="28" r:id="rId86"/>
    <sheet name="P03" sheetId="27" r:id="rId87"/>
    <sheet name="P04" sheetId="9" r:id="rId88"/>
    <sheet name="P05" sheetId="107" r:id="rId89"/>
    <sheet name="P06" sheetId="10" r:id="rId90"/>
    <sheet name="P07" sheetId="108" r:id="rId91"/>
    <sheet name="P08" sheetId="109" r:id="rId92"/>
    <sheet name="P09" sheetId="11" r:id="rId93"/>
    <sheet name="P10" sheetId="110" r:id="rId94"/>
    <sheet name="P11" sheetId="111" r:id="rId95"/>
    <sheet name="P12" sheetId="112" r:id="rId96"/>
    <sheet name="P13" sheetId="113" r:id="rId97"/>
    <sheet name="P14" sheetId="12" r:id="rId98"/>
    <sheet name="P15" sheetId="114" r:id="rId99"/>
    <sheet name="P16" sheetId="115" r:id="rId100"/>
    <sheet name="P17" sheetId="116" r:id="rId101"/>
    <sheet name="P18" sheetId="117" r:id="rId102"/>
    <sheet name="P19" sheetId="118" r:id="rId103"/>
    <sheet name="P20" sheetId="119" r:id="rId104"/>
    <sheet name="P21" sheetId="120" r:id="rId105"/>
    <sheet name="P22" sheetId="121" r:id="rId106"/>
    <sheet name="P23" sheetId="122" r:id="rId107"/>
    <sheet name="P24" sheetId="123" r:id="rId108"/>
    <sheet name="P25" sheetId="124" r:id="rId109"/>
    <sheet name="P26" sheetId="125" r:id="rId110"/>
    <sheet name="P27" sheetId="126" r:id="rId111"/>
    <sheet name="P28" sheetId="127" r:id="rId112"/>
    <sheet name="P29" sheetId="13" r:id="rId113"/>
    <sheet name="基礎データ（余命）→" sheetId="250" r:id="rId114"/>
    <sheet name="Y0" sheetId="170" r:id="rId115"/>
    <sheet name="Ym1" sheetId="207" r:id="rId116"/>
    <sheet name="Yf1" sheetId="208" r:id="rId117"/>
    <sheet name="Ym2" sheetId="209" r:id="rId118"/>
    <sheet name="Yf2" sheetId="210" r:id="rId119"/>
    <sheet name="Ym3" sheetId="211" r:id="rId120"/>
    <sheet name="Yf3" sheetId="212" r:id="rId121"/>
    <sheet name="Ym4" sheetId="213" r:id="rId122"/>
    <sheet name="Yf4" sheetId="214" r:id="rId123"/>
    <sheet name="Ym5" sheetId="215" r:id="rId124"/>
    <sheet name="Yf5" sheetId="216" r:id="rId125"/>
    <sheet name="Ym6" sheetId="217" r:id="rId126"/>
    <sheet name="Yf6" sheetId="218" r:id="rId127"/>
    <sheet name="基礎データ（従事者数（常勤換算））→" sheetId="249" r:id="rId128"/>
    <sheet name="Mpc01" sheetId="40" r:id="rId129"/>
    <sheet name="Mpc02" sheetId="41" r:id="rId130"/>
    <sheet name="Mpc03" sheetId="42" r:id="rId131"/>
    <sheet name="Mpc04" sheetId="43" r:id="rId132"/>
    <sheet name="Mpc05" sheetId="44" r:id="rId133"/>
    <sheet name="Mpc06" sheetId="45" r:id="rId134"/>
    <sheet name="Mpc07" sheetId="46" r:id="rId135"/>
    <sheet name="Mpc08" sheetId="47" r:id="rId136"/>
    <sheet name="Mpc09" sheetId="48" r:id="rId137"/>
    <sheet name="Mpc10" sheetId="49" r:id="rId138"/>
    <sheet name="Mpc11" sheetId="50" r:id="rId139"/>
    <sheet name="Mpc12" sheetId="33" r:id="rId140"/>
    <sheet name="Mpc13" sheetId="34" r:id="rId141"/>
    <sheet name="Mpc14" sheetId="35" r:id="rId142"/>
    <sheet name="Mpc15" sheetId="36" r:id="rId143"/>
    <sheet name="Mpc16" sheetId="37" r:id="rId144"/>
    <sheet name="Mpc17" sheetId="38" r:id="rId145"/>
    <sheet name="Mpc18" sheetId="39" r:id="rId146"/>
    <sheet name="Mpc19" sheetId="32" r:id="rId147"/>
    <sheet name="Mpc20" sheetId="31" r:id="rId148"/>
    <sheet name="Mpc21" sheetId="30" r:id="rId149"/>
    <sheet name="Mpc22" sheetId="29" r:id="rId150"/>
    <sheet name="基礎データ（従事者数）→" sheetId="248" r:id="rId151"/>
    <sheet name="Mp01" sheetId="145" r:id="rId152"/>
    <sheet name="Mp02" sheetId="146" r:id="rId153"/>
    <sheet name="Mp03" sheetId="147" r:id="rId154"/>
    <sheet name="Mp04" sheetId="148" r:id="rId155"/>
    <sheet name="Mp05" sheetId="149" r:id="rId156"/>
    <sheet name="Mp06" sheetId="150" r:id="rId157"/>
    <sheet name="Mp07" sheetId="151" r:id="rId158"/>
    <sheet name="Mp08" sheetId="152" r:id="rId159"/>
    <sheet name="Mp09" sheetId="153" r:id="rId160"/>
    <sheet name="Mp10" sheetId="154" r:id="rId161"/>
    <sheet name="Mp11" sheetId="155" r:id="rId162"/>
    <sheet name="Mp12" sheetId="156" r:id="rId163"/>
    <sheet name="Mp13" sheetId="157" r:id="rId164"/>
    <sheet name="Mp14" sheetId="158" r:id="rId165"/>
    <sheet name="Mp15" sheetId="159" r:id="rId166"/>
    <sheet name="Mp16" sheetId="160" r:id="rId167"/>
    <sheet name="Mp17" sheetId="161" r:id="rId168"/>
    <sheet name="Mp18" sheetId="162" r:id="rId169"/>
    <sheet name="Mp19" sheetId="163" r:id="rId170"/>
    <sheet name="Mp20" sheetId="164" r:id="rId171"/>
    <sheet name="Mp21" sheetId="165" r:id="rId172"/>
    <sheet name="Mp22" sheetId="166" r:id="rId173"/>
    <sheet name="基礎データ（その他）→" sheetId="253" r:id="rId174"/>
    <sheet name="X01" sheetId="191" r:id="rId175"/>
    <sheet name="X02" sheetId="102" r:id="rId176"/>
    <sheet name="X03" sheetId="101" r:id="rId177"/>
    <sheet name="X04" sheetId="60" r:id="rId178"/>
    <sheet name="X05" sheetId="59" r:id="rId179"/>
    <sheet name="X06" sheetId="58" r:id="rId180"/>
  </sheets>
  <calcPr calcId="162913"/>
</workbook>
</file>

<file path=xl/calcChain.xml><?xml version="1.0" encoding="utf-8"?>
<calcChain xmlns="http://schemas.openxmlformats.org/spreadsheetml/2006/main">
  <c r="L19" i="226" l="1"/>
  <c r="X6" i="226"/>
  <c r="X10" i="226"/>
  <c r="X11" i="226"/>
  <c r="X33" i="226" s="1"/>
  <c r="X13" i="226"/>
  <c r="X12" i="226" s="1"/>
  <c r="X14" i="226"/>
  <c r="X16" i="226"/>
  <c r="X18" i="226"/>
  <c r="X32" i="226"/>
  <c r="X40" i="226"/>
  <c r="X41" i="226"/>
  <c r="X49" i="226"/>
  <c r="X50" i="226" s="1"/>
  <c r="I7" i="226"/>
  <c r="X7" i="226" s="1"/>
  <c r="X17" i="226" s="1"/>
  <c r="I10" i="226"/>
  <c r="I32" i="226" s="1"/>
  <c r="I11" i="226"/>
  <c r="I13" i="226"/>
  <c r="I14" i="226"/>
  <c r="I12" i="226" s="1"/>
  <c r="I15" i="226" s="1"/>
  <c r="I16" i="226"/>
  <c r="I17" i="226"/>
  <c r="I18" i="226"/>
  <c r="I23" i="226"/>
  <c r="I22" i="226" s="1"/>
  <c r="I25" i="226"/>
  <c r="I26" i="226"/>
  <c r="I33" i="226"/>
  <c r="I42" i="226" s="1"/>
  <c r="I40" i="226"/>
  <c r="I49" i="226"/>
  <c r="I51" i="226"/>
  <c r="X42" i="226" l="1"/>
  <c r="X51" i="226"/>
  <c r="I21" i="226"/>
  <c r="I27" i="226" s="1"/>
  <c r="I34" i="226" s="1"/>
  <c r="I35" i="226"/>
  <c r="X23" i="226"/>
  <c r="X22" i="226" s="1"/>
  <c r="X26" i="226"/>
  <c r="X25" i="226" s="1"/>
  <c r="X36" i="226" s="1"/>
  <c r="I41" i="226"/>
  <c r="I50" i="226"/>
  <c r="X15" i="226"/>
  <c r="I36" i="226"/>
  <c r="F107" i="223"/>
  <c r="I52" i="226" l="1"/>
  <c r="I43" i="226"/>
  <c r="X54" i="226"/>
  <c r="X45" i="226"/>
  <c r="X35" i="226"/>
  <c r="X21" i="226"/>
  <c r="I45" i="226"/>
  <c r="I54" i="226"/>
  <c r="X27" i="226"/>
  <c r="X34" i="226" s="1"/>
  <c r="I53" i="226"/>
  <c r="I44" i="226"/>
  <c r="K7" i="245"/>
  <c r="K6" i="245"/>
  <c r="K5" i="245"/>
  <c r="J7" i="245"/>
  <c r="J6" i="245"/>
  <c r="J5" i="245"/>
  <c r="I7" i="245"/>
  <c r="I6" i="245"/>
  <c r="I5" i="245"/>
  <c r="F7" i="245"/>
  <c r="F6" i="245"/>
  <c r="F5" i="245"/>
  <c r="E7" i="245"/>
  <c r="E6" i="245"/>
  <c r="E5" i="245"/>
  <c r="D7" i="245"/>
  <c r="D6" i="245"/>
  <c r="D5" i="245"/>
  <c r="C7" i="245"/>
  <c r="C6" i="245"/>
  <c r="C5" i="245"/>
  <c r="J21" i="245"/>
  <c r="J20" i="245"/>
  <c r="J19" i="245"/>
  <c r="J18" i="245"/>
  <c r="J17" i="245"/>
  <c r="I21" i="245"/>
  <c r="I20" i="245"/>
  <c r="I19" i="245"/>
  <c r="I18" i="245"/>
  <c r="I17" i="245"/>
  <c r="X43" i="226" l="1"/>
  <c r="X52" i="226"/>
  <c r="X53" i="226"/>
  <c r="X44" i="226"/>
  <c r="E21" i="245"/>
  <c r="E20" i="245"/>
  <c r="E19" i="245"/>
  <c r="E18" i="245"/>
  <c r="E17" i="245"/>
  <c r="D21" i="245"/>
  <c r="D20" i="245"/>
  <c r="D19" i="245"/>
  <c r="D18" i="245"/>
  <c r="D17" i="245"/>
  <c r="C21" i="245"/>
  <c r="C19" i="245"/>
  <c r="C18" i="245"/>
  <c r="C17" i="245"/>
  <c r="J15" i="245"/>
  <c r="J14" i="245"/>
  <c r="J13" i="245"/>
  <c r="J12" i="245"/>
  <c r="J11" i="245"/>
  <c r="I15" i="245"/>
  <c r="I14" i="245"/>
  <c r="I13" i="245"/>
  <c r="I12" i="245"/>
  <c r="I11" i="245"/>
  <c r="AD92" i="223"/>
  <c r="AA92" i="223"/>
  <c r="X92" i="223"/>
  <c r="U92" i="223"/>
  <c r="R92" i="223"/>
  <c r="U92" i="228"/>
  <c r="R92" i="228"/>
  <c r="O92" i="228"/>
  <c r="L92" i="228"/>
  <c r="I92" i="228"/>
  <c r="C13" i="245" l="1"/>
  <c r="U49" i="226" l="1"/>
  <c r="R49" i="226"/>
  <c r="O49" i="226"/>
  <c r="L49" i="226"/>
  <c r="U40" i="226"/>
  <c r="R40" i="226"/>
  <c r="O40" i="226"/>
  <c r="L40" i="226"/>
  <c r="U102" i="223" l="1"/>
  <c r="L102" i="223"/>
  <c r="L102" i="228" s="1"/>
  <c r="U102" i="228" l="1"/>
  <c r="AD102" i="223"/>
  <c r="C8" i="183" l="1"/>
  <c r="H61" i="57" l="1"/>
  <c r="F66" i="24" l="1"/>
  <c r="F7" i="226" l="1"/>
  <c r="G49" i="239" l="1"/>
  <c r="F49" i="239"/>
  <c r="O32" i="239"/>
  <c r="N32" i="239"/>
  <c r="G32" i="239"/>
  <c r="F32" i="239"/>
  <c r="G49" i="238"/>
  <c r="F49" i="238"/>
  <c r="O32" i="238"/>
  <c r="N32" i="238"/>
  <c r="G32" i="238"/>
  <c r="F32" i="238"/>
  <c r="D8" i="183" l="1"/>
  <c r="E8" i="183" s="1"/>
  <c r="G49" i="236" l="1"/>
  <c r="F49" i="236"/>
  <c r="O32" i="236"/>
  <c r="N32" i="236"/>
  <c r="G32" i="236"/>
  <c r="F32" i="236"/>
  <c r="G49" i="235" l="1"/>
  <c r="F49" i="235"/>
  <c r="O32" i="235"/>
  <c r="N32" i="235"/>
  <c r="G32" i="235"/>
  <c r="F32" i="235"/>
  <c r="L16" i="229"/>
  <c r="K16" i="229"/>
  <c r="J16" i="229"/>
  <c r="I16" i="229"/>
  <c r="H16" i="229"/>
  <c r="G16" i="229"/>
  <c r="F16" i="229"/>
  <c r="G49" i="233" l="1"/>
  <c r="F49" i="233"/>
  <c r="O32" i="233"/>
  <c r="N32" i="233"/>
  <c r="G32" i="233"/>
  <c r="F32" i="233"/>
  <c r="D51" i="229"/>
  <c r="V34" i="229"/>
  <c r="D34" i="229"/>
  <c r="M16" i="229"/>
  <c r="U77" i="223" l="1"/>
  <c r="R77" i="223"/>
  <c r="O77" i="223"/>
  <c r="O63" i="223"/>
  <c r="C15" i="245" l="1"/>
  <c r="L24" i="226" l="1"/>
  <c r="O24" i="226" s="1"/>
  <c r="R24" i="226" s="1"/>
  <c r="U24" i="226" s="1"/>
  <c r="B58" i="141"/>
  <c r="O109" i="223"/>
  <c r="O108" i="223"/>
  <c r="O107" i="223"/>
  <c r="O103" i="223"/>
  <c r="O102" i="223"/>
  <c r="O101" i="223"/>
  <c r="U72" i="223" l="1"/>
  <c r="U63" i="223" l="1"/>
  <c r="R63" i="223"/>
  <c r="O72" i="223"/>
  <c r="U75" i="223"/>
  <c r="R75" i="223"/>
  <c r="O75" i="223"/>
  <c r="O86" i="223" s="1"/>
  <c r="U73" i="223"/>
  <c r="R73" i="223"/>
  <c r="R72" i="223"/>
  <c r="O73" i="223"/>
  <c r="F73" i="228" s="1"/>
  <c r="O78" i="223"/>
  <c r="U78" i="223"/>
  <c r="R78" i="223"/>
  <c r="S58" i="223"/>
  <c r="S56" i="223"/>
  <c r="P58" i="223"/>
  <c r="P56" i="223"/>
  <c r="M58" i="223"/>
  <c r="E83" i="229" s="1"/>
  <c r="M56" i="223"/>
  <c r="D83" i="229" s="1"/>
  <c r="S50" i="223"/>
  <c r="S48" i="223"/>
  <c r="P50" i="223"/>
  <c r="P48" i="223"/>
  <c r="M50" i="223"/>
  <c r="W66" i="229" s="1"/>
  <c r="M48" i="223"/>
  <c r="V66" i="229" s="1"/>
  <c r="S42" i="223"/>
  <c r="S40" i="223"/>
  <c r="P42" i="223"/>
  <c r="P40" i="223"/>
  <c r="M42" i="223"/>
  <c r="E66" i="229" s="1"/>
  <c r="M40" i="223"/>
  <c r="D66" i="229" s="1"/>
  <c r="S34" i="223"/>
  <c r="S32" i="223"/>
  <c r="P34" i="223"/>
  <c r="P32" i="223"/>
  <c r="M34" i="223"/>
  <c r="W49" i="229" s="1"/>
  <c r="M32" i="223"/>
  <c r="V49" i="229" s="1"/>
  <c r="S26" i="223"/>
  <c r="P26" i="223"/>
  <c r="M26" i="223"/>
  <c r="E49" i="229" s="1"/>
  <c r="S18" i="223"/>
  <c r="P18" i="223"/>
  <c r="M18" i="223"/>
  <c r="S10" i="223"/>
  <c r="P10" i="223"/>
  <c r="M10" i="223"/>
  <c r="E32" i="229" s="1"/>
  <c r="O89" i="223"/>
  <c r="S15" i="223"/>
  <c r="P7" i="223"/>
  <c r="I21" i="247" l="1"/>
  <c r="J24" i="247"/>
  <c r="I15" i="247"/>
  <c r="I13" i="247" s="1"/>
  <c r="D17" i="246" s="1"/>
  <c r="I17" i="247"/>
  <c r="J20" i="247"/>
  <c r="I23" i="247"/>
  <c r="P15" i="223"/>
  <c r="I12" i="247"/>
  <c r="I10" i="247" s="1"/>
  <c r="D16" i="246" s="1"/>
  <c r="J15" i="247"/>
  <c r="J13" i="247" s="1"/>
  <c r="E17" i="246" s="1"/>
  <c r="I18" i="247"/>
  <c r="J21" i="247"/>
  <c r="I24" i="247"/>
  <c r="J9" i="247"/>
  <c r="J18" i="247"/>
  <c r="I9" i="247"/>
  <c r="J12" i="247"/>
  <c r="J10" i="247" s="1"/>
  <c r="E16" i="246" s="1"/>
  <c r="J17" i="247"/>
  <c r="I20" i="247"/>
  <c r="I19" i="247" s="1"/>
  <c r="D19" i="246" s="1"/>
  <c r="J23" i="247"/>
  <c r="J22" i="247" s="1"/>
  <c r="E20" i="246" s="1"/>
  <c r="M7" i="223"/>
  <c r="C33" i="240" s="1"/>
  <c r="P31" i="223"/>
  <c r="P47" i="223"/>
  <c r="D49" i="240" s="1"/>
  <c r="D18" i="240" s="1"/>
  <c r="S23" i="223"/>
  <c r="S39" i="223"/>
  <c r="E48" i="240" s="1"/>
  <c r="D26" i="240" s="1"/>
  <c r="P23" i="223"/>
  <c r="M23" i="223"/>
  <c r="C35" i="240" s="1"/>
  <c r="M47" i="223"/>
  <c r="M39" i="223"/>
  <c r="C37" i="240" s="1"/>
  <c r="M55" i="223"/>
  <c r="U76" i="223"/>
  <c r="U74" i="223" s="1"/>
  <c r="F78" i="228"/>
  <c r="F89" i="228" s="1"/>
  <c r="U71" i="223"/>
  <c r="L10" i="226" s="1"/>
  <c r="F16" i="226"/>
  <c r="F17" i="226"/>
  <c r="P55" i="223"/>
  <c r="M64" i="223"/>
  <c r="S47" i="223"/>
  <c r="P39" i="223"/>
  <c r="M31" i="223"/>
  <c r="P64" i="223"/>
  <c r="S64" i="223"/>
  <c r="D47" i="240"/>
  <c r="D16" i="240" s="1"/>
  <c r="S31" i="223"/>
  <c r="E46" i="240"/>
  <c r="D24" i="240" s="1"/>
  <c r="P66" i="223"/>
  <c r="D46" i="240"/>
  <c r="D15" i="240" s="1"/>
  <c r="M15" i="223"/>
  <c r="W32" i="229"/>
  <c r="E45" i="240"/>
  <c r="D23" i="240" s="1"/>
  <c r="D45" i="240"/>
  <c r="D14" i="240" s="1"/>
  <c r="M66" i="223"/>
  <c r="D44" i="240"/>
  <c r="D13" i="240" s="1"/>
  <c r="S7" i="223"/>
  <c r="S66" i="223"/>
  <c r="R71" i="223"/>
  <c r="O71" i="223"/>
  <c r="F72" i="228"/>
  <c r="R76" i="223"/>
  <c r="R74" i="223" s="1"/>
  <c r="O76" i="223"/>
  <c r="O74" i="223" s="1"/>
  <c r="O92" i="223" s="1"/>
  <c r="O88" i="223"/>
  <c r="S55" i="223"/>
  <c r="C17" i="246" l="1"/>
  <c r="C7" i="246"/>
  <c r="J7" i="247"/>
  <c r="E15" i="246" s="1"/>
  <c r="J27" i="247"/>
  <c r="I22" i="247"/>
  <c r="D20" i="246" s="1"/>
  <c r="I26" i="247"/>
  <c r="I16" i="247"/>
  <c r="D18" i="246" s="1"/>
  <c r="C9" i="246"/>
  <c r="C19" i="246"/>
  <c r="J19" i="247"/>
  <c r="E19" i="246" s="1"/>
  <c r="C25" i="246"/>
  <c r="C15" i="246"/>
  <c r="C5" i="246"/>
  <c r="J26" i="247"/>
  <c r="J16" i="247"/>
  <c r="E18" i="246" s="1"/>
  <c r="I7" i="247"/>
  <c r="D15" i="246" s="1"/>
  <c r="I27" i="247"/>
  <c r="C38" i="240"/>
  <c r="D9" i="240" s="1"/>
  <c r="M38" i="240" s="1"/>
  <c r="D8" i="240"/>
  <c r="M37" i="240" s="1"/>
  <c r="C29" i="246"/>
  <c r="D6" i="240"/>
  <c r="M35" i="240" s="1"/>
  <c r="C27" i="246"/>
  <c r="D4" i="240"/>
  <c r="M33" i="240" s="1"/>
  <c r="E4" i="245"/>
  <c r="C48" i="240"/>
  <c r="C46" i="240"/>
  <c r="C44" i="240"/>
  <c r="M63" i="223"/>
  <c r="P63" i="223"/>
  <c r="O81" i="223"/>
  <c r="F10" i="226"/>
  <c r="F32" i="226" s="1"/>
  <c r="L11" i="226"/>
  <c r="L33" i="226" s="1"/>
  <c r="S63" i="223"/>
  <c r="O49" i="240"/>
  <c r="E49" i="240"/>
  <c r="D27" i="240" s="1"/>
  <c r="Q48" i="240"/>
  <c r="D48" i="240"/>
  <c r="D17" i="240" s="1"/>
  <c r="C36" i="240"/>
  <c r="O47" i="240"/>
  <c r="E47" i="240"/>
  <c r="D25" i="240" s="1"/>
  <c r="O46" i="240"/>
  <c r="Q46" i="240"/>
  <c r="C34" i="240"/>
  <c r="O45" i="240"/>
  <c r="Q45" i="240"/>
  <c r="E44" i="240"/>
  <c r="D22" i="240" s="1"/>
  <c r="O44" i="240"/>
  <c r="O91" i="223"/>
  <c r="F77" i="228"/>
  <c r="F71" i="228"/>
  <c r="O85" i="223"/>
  <c r="C12" i="245" s="1"/>
  <c r="F11" i="226"/>
  <c r="O87" i="223"/>
  <c r="C30" i="246" l="1"/>
  <c r="C49" i="240"/>
  <c r="C4" i="245"/>
  <c r="C11" i="245"/>
  <c r="C16" i="246"/>
  <c r="C6" i="246"/>
  <c r="C20" i="246"/>
  <c r="C10" i="246"/>
  <c r="J25" i="247"/>
  <c r="I25" i="247"/>
  <c r="C8" i="246"/>
  <c r="C18" i="246"/>
  <c r="D5" i="240"/>
  <c r="M34" i="240" s="1"/>
  <c r="C26" i="246"/>
  <c r="D7" i="240"/>
  <c r="C28" i="246"/>
  <c r="C47" i="240"/>
  <c r="C45" i="240"/>
  <c r="F41" i="226"/>
  <c r="F50" i="226"/>
  <c r="Q49" i="240"/>
  <c r="M49" i="240"/>
  <c r="O48" i="240"/>
  <c r="O43" i="240" s="1"/>
  <c r="M48" i="240"/>
  <c r="Q47" i="240"/>
  <c r="M46" i="240"/>
  <c r="Q44" i="240"/>
  <c r="M44" i="240"/>
  <c r="F76" i="228"/>
  <c r="F87" i="228" s="1"/>
  <c r="F88" i="228"/>
  <c r="F33" i="226"/>
  <c r="L66" i="223"/>
  <c r="J66" i="223"/>
  <c r="L64" i="223"/>
  <c r="J64" i="223"/>
  <c r="I66" i="223"/>
  <c r="G66" i="223"/>
  <c r="I64" i="223"/>
  <c r="G64" i="223"/>
  <c r="F64" i="223"/>
  <c r="F66" i="223"/>
  <c r="D66" i="223"/>
  <c r="D64" i="223"/>
  <c r="J55" i="223"/>
  <c r="G55" i="223"/>
  <c r="D55" i="223"/>
  <c r="L47" i="223"/>
  <c r="J47" i="223"/>
  <c r="I47" i="223"/>
  <c r="G47" i="223"/>
  <c r="F47" i="223"/>
  <c r="D47" i="223"/>
  <c r="L39" i="223"/>
  <c r="J39" i="223"/>
  <c r="I39" i="223"/>
  <c r="G39" i="223"/>
  <c r="F39" i="223"/>
  <c r="D39" i="223"/>
  <c r="L31" i="223"/>
  <c r="J31" i="223"/>
  <c r="I31" i="223"/>
  <c r="G31" i="223"/>
  <c r="F31" i="223"/>
  <c r="D31" i="223"/>
  <c r="L23" i="223"/>
  <c r="J23" i="223"/>
  <c r="I23" i="223"/>
  <c r="G23" i="223"/>
  <c r="F23" i="223"/>
  <c r="D23" i="223"/>
  <c r="L15" i="223"/>
  <c r="J15" i="223"/>
  <c r="I15" i="223"/>
  <c r="G15" i="223"/>
  <c r="F15" i="223"/>
  <c r="D15" i="223"/>
  <c r="F89" i="223"/>
  <c r="M36" i="240" l="1"/>
  <c r="Q43" i="240"/>
  <c r="M32" i="240"/>
  <c r="M47" i="240"/>
  <c r="M45" i="240"/>
  <c r="F51" i="226"/>
  <c r="F42" i="226"/>
  <c r="J7" i="223"/>
  <c r="J63" i="223" s="1"/>
  <c r="G7" i="223"/>
  <c r="G63" i="223" s="1"/>
  <c r="D7" i="223"/>
  <c r="D63" i="223" s="1"/>
  <c r="E9" i="245" l="1"/>
  <c r="L32" i="226"/>
  <c r="M43" i="240"/>
  <c r="C9" i="245" s="1"/>
  <c r="I7" i="223"/>
  <c r="I63" i="223" s="1"/>
  <c r="L76" i="223"/>
  <c r="I76" i="223"/>
  <c r="L7" i="223"/>
  <c r="L63" i="223" s="1"/>
  <c r="F76" i="223"/>
  <c r="F87" i="223" s="1"/>
  <c r="F88" i="223"/>
  <c r="F7" i="223"/>
  <c r="F63" i="223" s="1"/>
  <c r="U40" i="223" l="1"/>
  <c r="U42" i="223"/>
  <c r="U48" i="223"/>
  <c r="U10" i="223"/>
  <c r="U64" i="223"/>
  <c r="U26" i="223"/>
  <c r="U18" i="223"/>
  <c r="U34" i="223"/>
  <c r="U32" i="223"/>
  <c r="U50" i="223"/>
  <c r="U66" i="223"/>
  <c r="O50" i="223"/>
  <c r="N50" i="223" s="1"/>
  <c r="W67" i="229" s="1"/>
  <c r="O26" i="223"/>
  <c r="O32" i="223"/>
  <c r="O64" i="223"/>
  <c r="O48" i="223"/>
  <c r="O10" i="223"/>
  <c r="O42" i="223"/>
  <c r="N42" i="223" s="1"/>
  <c r="E67" i="229" s="1"/>
  <c r="O40" i="223"/>
  <c r="O34" i="223"/>
  <c r="N34" i="223" s="1"/>
  <c r="W50" i="229" s="1"/>
  <c r="O18" i="223"/>
  <c r="O66" i="223"/>
  <c r="R48" i="223"/>
  <c r="R64" i="223"/>
  <c r="R34" i="223"/>
  <c r="R26" i="223"/>
  <c r="R42" i="223"/>
  <c r="R10" i="223"/>
  <c r="R50" i="223"/>
  <c r="R32" i="223"/>
  <c r="R40" i="223"/>
  <c r="R18" i="223"/>
  <c r="R66" i="223"/>
  <c r="L74" i="223"/>
  <c r="F86" i="223"/>
  <c r="F74" i="223"/>
  <c r="F85" i="223" s="1"/>
  <c r="I74" i="223"/>
  <c r="K66" i="24"/>
  <c r="J66" i="24"/>
  <c r="I66" i="24"/>
  <c r="H66" i="24"/>
  <c r="G66" i="24"/>
  <c r="E66" i="24"/>
  <c r="D66" i="24"/>
  <c r="K100" i="24"/>
  <c r="D100" i="24"/>
  <c r="I100" i="24"/>
  <c r="J100" i="24"/>
  <c r="H100" i="24"/>
  <c r="G100" i="24"/>
  <c r="F100" i="24"/>
  <c r="E100" i="24"/>
  <c r="Q50" i="223" l="1"/>
  <c r="Q42" i="223"/>
  <c r="Q34" i="223"/>
  <c r="Q10" i="223"/>
  <c r="R7" i="223"/>
  <c r="W68" i="229"/>
  <c r="U7" i="223"/>
  <c r="T10" i="223"/>
  <c r="Q40" i="223"/>
  <c r="R39" i="223"/>
  <c r="Q48" i="223"/>
  <c r="R47" i="223"/>
  <c r="U47" i="223"/>
  <c r="T47" i="223" s="1"/>
  <c r="T48" i="223"/>
  <c r="Q32" i="223"/>
  <c r="R31" i="223"/>
  <c r="Q26" i="223"/>
  <c r="R23" i="223"/>
  <c r="E68" i="229"/>
  <c r="N32" i="223"/>
  <c r="V50" i="229" s="1"/>
  <c r="O31" i="223"/>
  <c r="N31" i="223" s="1"/>
  <c r="T50" i="223"/>
  <c r="T26" i="223"/>
  <c r="U23" i="223"/>
  <c r="T42" i="223"/>
  <c r="Q18" i="223"/>
  <c r="R15" i="223"/>
  <c r="W51" i="229"/>
  <c r="N48" i="223"/>
  <c r="V67" i="229" s="1"/>
  <c r="O47" i="223"/>
  <c r="N47" i="223" s="1"/>
  <c r="T34" i="223"/>
  <c r="N40" i="223"/>
  <c r="D67" i="229" s="1"/>
  <c r="O39" i="223"/>
  <c r="N39" i="223" s="1"/>
  <c r="T18" i="223"/>
  <c r="U15" i="223"/>
  <c r="O15" i="223"/>
  <c r="N18" i="223"/>
  <c r="W33" i="229" s="1"/>
  <c r="N10" i="223"/>
  <c r="E33" i="229" s="1"/>
  <c r="O7" i="223"/>
  <c r="N26" i="223"/>
  <c r="E50" i="229" s="1"/>
  <c r="O23" i="223"/>
  <c r="T32" i="223"/>
  <c r="U31" i="223"/>
  <c r="T31" i="223" s="1"/>
  <c r="T40" i="223"/>
  <c r="U39" i="223"/>
  <c r="T39" i="223" s="1"/>
  <c r="F104" i="223"/>
  <c r="O104" i="223" l="1"/>
  <c r="W34" i="229"/>
  <c r="V51" i="229"/>
  <c r="E51" i="229"/>
  <c r="E34" i="229"/>
  <c r="D68" i="229"/>
  <c r="V68" i="229"/>
  <c r="H63" i="57"/>
  <c r="H62" i="57"/>
  <c r="I19" i="222" l="1"/>
  <c r="I18" i="222"/>
  <c r="I17" i="222"/>
  <c r="I16" i="222"/>
  <c r="I15" i="222"/>
  <c r="J4" i="222"/>
  <c r="J8" i="222" l="1"/>
  <c r="J7" i="222"/>
  <c r="F24" i="226"/>
  <c r="F23" i="226"/>
  <c r="F26" i="226"/>
  <c r="F25" i="226" s="1"/>
  <c r="I14" i="222"/>
  <c r="J9" i="222"/>
  <c r="J5" i="222"/>
  <c r="J6" i="222"/>
  <c r="F22" i="226" l="1"/>
  <c r="F21" i="226" l="1"/>
  <c r="H39" i="137" l="1"/>
  <c r="H38" i="137"/>
  <c r="G49" i="137"/>
  <c r="G50" i="137" s="1"/>
  <c r="G51" i="137" s="1"/>
  <c r="G52" i="137" s="1"/>
  <c r="G53" i="137" s="1"/>
  <c r="G54" i="137" s="1"/>
  <c r="G55" i="137" s="1"/>
  <c r="G56" i="137" s="1"/>
  <c r="G57" i="137" s="1"/>
  <c r="G58" i="137" s="1"/>
  <c r="G59" i="137" s="1"/>
  <c r="G60" i="137" s="1"/>
  <c r="G61" i="137" s="1"/>
  <c r="G41" i="137"/>
  <c r="G42" i="137"/>
  <c r="G43" i="137"/>
  <c r="G44" i="137"/>
  <c r="G45" i="137"/>
  <c r="G46" i="137"/>
  <c r="G47" i="137"/>
  <c r="G48" i="137"/>
  <c r="G40" i="137"/>
  <c r="H40" i="137" l="1"/>
  <c r="H41" i="137" s="1"/>
  <c r="H42" i="137" s="1"/>
  <c r="H43" i="137" s="1"/>
  <c r="H44" i="137" s="1"/>
  <c r="H45" i="137" s="1"/>
  <c r="H46" i="137" s="1"/>
  <c r="H47" i="137" s="1"/>
  <c r="H48" i="137" s="1"/>
  <c r="H49" i="137" s="1"/>
  <c r="H50" i="137" s="1"/>
  <c r="H51" i="137" s="1"/>
  <c r="H52" i="137" s="1"/>
  <c r="H53" i="137" s="1"/>
  <c r="H54" i="137" s="1"/>
  <c r="H55" i="137" s="1"/>
  <c r="H56" i="137" s="1"/>
  <c r="H57" i="137" s="1"/>
  <c r="H58" i="137" s="1"/>
  <c r="H59" i="137" s="1"/>
  <c r="H60" i="137" s="1"/>
  <c r="H61" i="137" s="1"/>
  <c r="G65" i="169" l="1"/>
  <c r="F65" i="169"/>
  <c r="E65" i="169"/>
  <c r="D65" i="169"/>
  <c r="C65" i="169"/>
  <c r="F32" i="220" l="1"/>
  <c r="C29" i="220"/>
  <c r="E29" i="220" s="1"/>
  <c r="F29" i="220" s="1"/>
  <c r="C30" i="220"/>
  <c r="E30" i="220" s="1"/>
  <c r="F30" i="220" s="1"/>
  <c r="C31" i="220"/>
  <c r="E31" i="220" s="1"/>
  <c r="F31" i="220" s="1"/>
  <c r="C32" i="220"/>
  <c r="E32" i="220" s="1"/>
  <c r="C28" i="220"/>
  <c r="E28" i="220" s="1"/>
  <c r="F28" i="220" s="1"/>
  <c r="D39" i="137" l="1"/>
  <c r="H5" i="137"/>
  <c r="D5" i="137"/>
  <c r="B72" i="169" l="1"/>
  <c r="B73" i="169" s="1"/>
  <c r="B74" i="169" s="1"/>
  <c r="B75" i="169" s="1"/>
  <c r="B76" i="169" s="1"/>
  <c r="B77" i="169" s="1"/>
  <c r="B42" i="169"/>
  <c r="B43" i="169" s="1"/>
  <c r="B44" i="169" s="1"/>
  <c r="B45" i="169" s="1"/>
  <c r="B46" i="169" s="1"/>
  <c r="B47" i="169" s="1"/>
  <c r="B59" i="169"/>
  <c r="B28" i="169"/>
  <c r="G66" i="169" l="1"/>
  <c r="C66" i="169"/>
  <c r="F66" i="169"/>
  <c r="E66" i="169"/>
  <c r="D66" i="169"/>
  <c r="E35" i="169"/>
  <c r="D35" i="169"/>
  <c r="F35" i="169"/>
  <c r="G35" i="169"/>
  <c r="C35" i="169"/>
  <c r="B60" i="169"/>
  <c r="B29" i="169"/>
  <c r="E36" i="169" l="1"/>
  <c r="D36" i="169"/>
  <c r="G36" i="169"/>
  <c r="C36" i="169"/>
  <c r="F36" i="169"/>
  <c r="F67" i="169"/>
  <c r="E67" i="169"/>
  <c r="D67" i="169"/>
  <c r="G67" i="169"/>
  <c r="C67" i="169"/>
  <c r="B61" i="169"/>
  <c r="B30" i="169"/>
  <c r="D37" i="169" l="1"/>
  <c r="G37" i="169"/>
  <c r="C37" i="169"/>
  <c r="E37" i="169"/>
  <c r="F37" i="169"/>
  <c r="E68" i="169"/>
  <c r="D68" i="169"/>
  <c r="G68" i="169"/>
  <c r="C68" i="169"/>
  <c r="F68" i="169"/>
  <c r="B62" i="169"/>
  <c r="B31" i="169"/>
  <c r="H100" i="99"/>
  <c r="H102" i="99"/>
  <c r="H104" i="99"/>
  <c r="F105" i="99"/>
  <c r="E105" i="99"/>
  <c r="G105" i="99" s="1"/>
  <c r="F104" i="99"/>
  <c r="E104" i="99"/>
  <c r="G104" i="99" s="1"/>
  <c r="F103" i="99"/>
  <c r="E103" i="99"/>
  <c r="G103" i="99" s="1"/>
  <c r="F102" i="99"/>
  <c r="E102" i="99"/>
  <c r="G102" i="99" s="1"/>
  <c r="F101" i="99"/>
  <c r="E101" i="99"/>
  <c r="G101" i="99" s="1"/>
  <c r="F100" i="99"/>
  <c r="E100" i="99"/>
  <c r="G100" i="99" s="1"/>
  <c r="F99" i="99"/>
  <c r="E99" i="99"/>
  <c r="D105" i="99"/>
  <c r="H105" i="99" s="1"/>
  <c r="C105" i="99"/>
  <c r="D104" i="99"/>
  <c r="C104" i="99"/>
  <c r="D103" i="99"/>
  <c r="H103" i="99" s="1"/>
  <c r="C103" i="99"/>
  <c r="D102" i="99"/>
  <c r="C102" i="99"/>
  <c r="D101" i="99"/>
  <c r="H101" i="99" s="1"/>
  <c r="C101" i="99"/>
  <c r="D100" i="99"/>
  <c r="C100" i="99"/>
  <c r="D99" i="99"/>
  <c r="H99" i="99" s="1"/>
  <c r="C99" i="99"/>
  <c r="G99" i="99" s="1"/>
  <c r="M134" i="90"/>
  <c r="F89" i="99"/>
  <c r="E89" i="99"/>
  <c r="D89" i="99"/>
  <c r="C89" i="99"/>
  <c r="F88" i="99"/>
  <c r="E88" i="99"/>
  <c r="D88" i="99"/>
  <c r="C88" i="99"/>
  <c r="F87" i="99"/>
  <c r="E87" i="99"/>
  <c r="D87" i="99"/>
  <c r="C87" i="99"/>
  <c r="F86" i="99"/>
  <c r="E86" i="99"/>
  <c r="D86" i="99"/>
  <c r="C86" i="99"/>
  <c r="F85" i="99"/>
  <c r="E85" i="99"/>
  <c r="D85" i="99"/>
  <c r="C85" i="99"/>
  <c r="I4" i="71"/>
  <c r="D219" i="22"/>
  <c r="C219" i="22"/>
  <c r="D202" i="22"/>
  <c r="C202" i="22"/>
  <c r="F185" i="22"/>
  <c r="G185" i="22"/>
  <c r="H185" i="22"/>
  <c r="I185" i="22"/>
  <c r="J185" i="22"/>
  <c r="E185" i="22"/>
  <c r="F168" i="22"/>
  <c r="G168" i="22"/>
  <c r="H168" i="22"/>
  <c r="I168" i="22"/>
  <c r="J168" i="22"/>
  <c r="E168" i="22"/>
  <c r="D151" i="22"/>
  <c r="E151" i="22"/>
  <c r="F151" i="22"/>
  <c r="G151" i="22"/>
  <c r="H151" i="22"/>
  <c r="I151" i="22"/>
  <c r="J151" i="22"/>
  <c r="C151" i="22"/>
  <c r="J117" i="22"/>
  <c r="D117" i="22"/>
  <c r="E117" i="22"/>
  <c r="F117" i="22"/>
  <c r="G117" i="22"/>
  <c r="H117" i="22"/>
  <c r="I117" i="22"/>
  <c r="C117" i="22"/>
  <c r="E100" i="22"/>
  <c r="F100" i="22"/>
  <c r="G100" i="22"/>
  <c r="H100" i="22"/>
  <c r="I100" i="22"/>
  <c r="J100" i="22"/>
  <c r="D100" i="22"/>
  <c r="D83" i="22"/>
  <c r="E83" i="22"/>
  <c r="F83" i="22"/>
  <c r="G83" i="22"/>
  <c r="H83" i="22"/>
  <c r="I83" i="22"/>
  <c r="J83" i="22"/>
  <c r="C83" i="22"/>
  <c r="F66" i="22"/>
  <c r="G66" i="22"/>
  <c r="H66" i="22"/>
  <c r="I66" i="22"/>
  <c r="J66" i="22"/>
  <c r="E66" i="22"/>
  <c r="F49" i="22"/>
  <c r="G49" i="22"/>
  <c r="H49" i="22"/>
  <c r="I49" i="22"/>
  <c r="J49" i="22"/>
  <c r="E49" i="22"/>
  <c r="J32" i="22"/>
  <c r="F32" i="22"/>
  <c r="G32" i="22"/>
  <c r="H32" i="22"/>
  <c r="I32" i="22"/>
  <c r="E32" i="22"/>
  <c r="K21" i="57"/>
  <c r="J21" i="57"/>
  <c r="H21" i="57"/>
  <c r="G21" i="57"/>
  <c r="H6" i="57"/>
  <c r="H5" i="57"/>
  <c r="H4" i="57"/>
  <c r="G4" i="57"/>
  <c r="H8" i="57" s="1"/>
  <c r="I5" i="71"/>
  <c r="H5" i="71"/>
  <c r="F63" i="57"/>
  <c r="E63" i="57"/>
  <c r="D63" i="57"/>
  <c r="F62" i="57"/>
  <c r="E62" i="57"/>
  <c r="D62" i="57"/>
  <c r="F61" i="57"/>
  <c r="E61" i="57"/>
  <c r="D61" i="57"/>
  <c r="G107" i="99" l="1"/>
  <c r="G109" i="99"/>
  <c r="G106" i="99"/>
  <c r="G108" i="99"/>
  <c r="G110" i="99"/>
  <c r="H106" i="99"/>
  <c r="H107" i="99"/>
  <c r="H109" i="99"/>
  <c r="H110" i="99"/>
  <c r="H108" i="99"/>
  <c r="G38" i="169"/>
  <c r="C38" i="169"/>
  <c r="F38" i="169"/>
  <c r="D38" i="169"/>
  <c r="E38" i="169"/>
  <c r="D69" i="169"/>
  <c r="G69" i="169"/>
  <c r="C69" i="169"/>
  <c r="F69" i="169"/>
  <c r="E69" i="169"/>
  <c r="B63" i="169"/>
  <c r="B32" i="169"/>
  <c r="B5" i="141"/>
  <c r="B39" i="141"/>
  <c r="G70" i="169" l="1"/>
  <c r="C70" i="169"/>
  <c r="F70" i="169"/>
  <c r="E70" i="169"/>
  <c r="D70" i="169"/>
  <c r="F39" i="169"/>
  <c r="E39" i="169"/>
  <c r="D39" i="169"/>
  <c r="G39" i="169"/>
  <c r="C39" i="169"/>
  <c r="B33" i="169"/>
  <c r="D54" i="20"/>
  <c r="D52" i="20"/>
  <c r="D51" i="20"/>
  <c r="D50" i="20"/>
  <c r="E40" i="169" l="1"/>
  <c r="D40" i="169"/>
  <c r="G40" i="169"/>
  <c r="C40" i="169"/>
  <c r="F40" i="169"/>
  <c r="C49" i="137"/>
  <c r="H4" i="137" l="1"/>
  <c r="G15" i="137"/>
  <c r="G16" i="137" s="1"/>
  <c r="G17" i="137" s="1"/>
  <c r="G18" i="137" s="1"/>
  <c r="G19" i="137" s="1"/>
  <c r="G20" i="137" s="1"/>
  <c r="G21" i="137" s="1"/>
  <c r="G22" i="137" s="1"/>
  <c r="G23" i="137" s="1"/>
  <c r="G24" i="137" s="1"/>
  <c r="G25" i="137" s="1"/>
  <c r="G26" i="137" s="1"/>
  <c r="G27" i="137" s="1"/>
  <c r="G6" i="137"/>
  <c r="H6" i="137" s="1"/>
  <c r="G7" i="137"/>
  <c r="G8" i="137"/>
  <c r="G9" i="137"/>
  <c r="G10" i="137"/>
  <c r="G11" i="137"/>
  <c r="G12" i="137"/>
  <c r="G13" i="137"/>
  <c r="G14" i="137"/>
  <c r="C15" i="137"/>
  <c r="H7" i="137" l="1"/>
  <c r="H8" i="137" s="1"/>
  <c r="H9" i="137" s="1"/>
  <c r="H10" i="137" s="1"/>
  <c r="H11" i="137" s="1"/>
  <c r="H12" i="137" s="1"/>
  <c r="H13" i="137" s="1"/>
  <c r="H14" i="137" s="1"/>
  <c r="H15" i="137" s="1"/>
  <c r="H16" i="137" s="1"/>
  <c r="H17" i="137" s="1"/>
  <c r="H18" i="137" s="1"/>
  <c r="H19" i="137" s="1"/>
  <c r="H20" i="137" s="1"/>
  <c r="H21" i="137" s="1"/>
  <c r="H22" i="137" s="1"/>
  <c r="H23" i="137" s="1"/>
  <c r="H24" i="137" s="1"/>
  <c r="H25" i="137" s="1"/>
  <c r="H26" i="137" s="1"/>
  <c r="H27" i="137" s="1"/>
  <c r="V8" i="51" l="1"/>
  <c r="U8" i="51"/>
  <c r="T8" i="51"/>
  <c r="S8" i="51"/>
  <c r="R8" i="51"/>
  <c r="Q8" i="51"/>
  <c r="P8" i="51"/>
  <c r="O8" i="51"/>
  <c r="N8" i="51"/>
  <c r="M8" i="51"/>
  <c r="J8" i="51"/>
  <c r="I8" i="51"/>
  <c r="H8" i="51"/>
  <c r="G8" i="51"/>
  <c r="C8" i="51"/>
  <c r="B8" i="51"/>
  <c r="C47" i="137" l="1"/>
  <c r="C48" i="137"/>
  <c r="C13" i="137"/>
  <c r="C14" i="137"/>
  <c r="D35" i="140" l="1"/>
  <c r="J14" i="140"/>
  <c r="J13" i="140"/>
  <c r="M9" i="140"/>
  <c r="H10" i="140"/>
  <c r="M10" i="140" s="1"/>
  <c r="H9" i="140"/>
  <c r="H8" i="140" s="1"/>
  <c r="G10" i="140"/>
  <c r="L10" i="140" s="1"/>
  <c r="G9" i="140"/>
  <c r="G8" i="140" s="1"/>
  <c r="F10" i="140"/>
  <c r="F9" i="140"/>
  <c r="K9" i="140" s="1"/>
  <c r="E10" i="140"/>
  <c r="E9" i="140"/>
  <c r="E8" i="140" s="1"/>
  <c r="C10" i="140"/>
  <c r="C9" i="140"/>
  <c r="C8" i="140" s="1"/>
  <c r="E76" i="140"/>
  <c r="E75" i="140"/>
  <c r="E74" i="140"/>
  <c r="E72" i="140"/>
  <c r="I35" i="140" s="1"/>
  <c r="M35" i="140" s="1"/>
  <c r="E71" i="140"/>
  <c r="J10" i="140" s="1"/>
  <c r="E70" i="140"/>
  <c r="E69" i="140"/>
  <c r="E68" i="140"/>
  <c r="E67" i="140"/>
  <c r="E66" i="140"/>
  <c r="E65" i="140"/>
  <c r="E64" i="140"/>
  <c r="E62" i="140"/>
  <c r="E61" i="140"/>
  <c r="E60" i="140"/>
  <c r="E59" i="140"/>
  <c r="E58" i="140"/>
  <c r="E57" i="140"/>
  <c r="E56" i="140"/>
  <c r="E55" i="140"/>
  <c r="E54" i="140"/>
  <c r="E53" i="140"/>
  <c r="E51" i="140"/>
  <c r="I10" i="140" l="1"/>
  <c r="L9" i="140"/>
  <c r="L8" i="140" s="1"/>
  <c r="M8" i="140"/>
  <c r="F8" i="140"/>
  <c r="J9" i="140"/>
  <c r="I9" i="140" s="1"/>
  <c r="K10" i="140"/>
  <c r="K8" i="140" s="1"/>
  <c r="D9" i="140"/>
  <c r="D10" i="140"/>
  <c r="R8" i="140" l="1"/>
  <c r="P8" i="140"/>
  <c r="Q8" i="140"/>
  <c r="J8" i="140"/>
  <c r="I8" i="140"/>
  <c r="C34" i="140"/>
  <c r="C33" i="140"/>
  <c r="C30" i="140"/>
  <c r="C29" i="140"/>
  <c r="C28" i="140"/>
  <c r="C27" i="140"/>
  <c r="C22" i="140"/>
  <c r="C21" i="140"/>
  <c r="C20" i="140"/>
  <c r="H35" i="140"/>
  <c r="D34" i="140"/>
  <c r="G33" i="140"/>
  <c r="L33" i="140" s="1"/>
  <c r="F33" i="140"/>
  <c r="K33" i="140" s="1"/>
  <c r="E33" i="140"/>
  <c r="J33" i="140" s="1"/>
  <c r="D33" i="140"/>
  <c r="I33" i="140" s="1"/>
  <c r="G32" i="140"/>
  <c r="L32" i="140" s="1"/>
  <c r="F32" i="140"/>
  <c r="K32" i="140" s="1"/>
  <c r="E32" i="140"/>
  <c r="J32" i="140" s="1"/>
  <c r="D32" i="140"/>
  <c r="I32" i="140" s="1"/>
  <c r="G31" i="140"/>
  <c r="L31" i="140" s="1"/>
  <c r="F31" i="140"/>
  <c r="K31" i="140" s="1"/>
  <c r="E31" i="140"/>
  <c r="J31" i="140" s="1"/>
  <c r="D31" i="140"/>
  <c r="I31" i="140" s="1"/>
  <c r="G30" i="140"/>
  <c r="L30" i="140" s="1"/>
  <c r="F30" i="140"/>
  <c r="K30" i="140" s="1"/>
  <c r="M30" i="140" s="1"/>
  <c r="E30" i="140"/>
  <c r="J30" i="140" s="1"/>
  <c r="D30" i="140"/>
  <c r="I30" i="140" s="1"/>
  <c r="F29" i="140"/>
  <c r="K29" i="140" s="1"/>
  <c r="D29" i="140"/>
  <c r="I29" i="140" s="1"/>
  <c r="M29" i="140" s="1"/>
  <c r="G28" i="140"/>
  <c r="L28" i="140" s="1"/>
  <c r="F28" i="140"/>
  <c r="K28" i="140" s="1"/>
  <c r="D28" i="140"/>
  <c r="I28" i="140" s="1"/>
  <c r="M28" i="140" s="1"/>
  <c r="G27" i="140"/>
  <c r="L27" i="140" s="1"/>
  <c r="D27" i="140"/>
  <c r="I27" i="140" s="1"/>
  <c r="G25" i="140"/>
  <c r="L25" i="140" s="1"/>
  <c r="F25" i="140"/>
  <c r="K25" i="140" s="1"/>
  <c r="D25" i="140"/>
  <c r="G24" i="140"/>
  <c r="L24" i="140" s="1"/>
  <c r="F24" i="140"/>
  <c r="K24" i="140" s="1"/>
  <c r="D24" i="140"/>
  <c r="H22" i="140"/>
  <c r="M22" i="140" s="1"/>
  <c r="G22" i="140"/>
  <c r="L22" i="140" s="1"/>
  <c r="F22" i="140"/>
  <c r="K22" i="140" s="1"/>
  <c r="E22" i="140"/>
  <c r="J22" i="140" s="1"/>
  <c r="G21" i="140"/>
  <c r="L21" i="140" s="1"/>
  <c r="D21" i="140"/>
  <c r="I21" i="140" s="1"/>
  <c r="F20" i="140"/>
  <c r="K20" i="140" s="1"/>
  <c r="G20" i="140"/>
  <c r="L20" i="140" s="1"/>
  <c r="D20" i="140"/>
  <c r="E13" i="140"/>
  <c r="E14" i="140"/>
  <c r="G17" i="140"/>
  <c r="L17" i="140" s="1"/>
  <c r="D17" i="140"/>
  <c r="I17" i="140" s="1"/>
  <c r="G16" i="140"/>
  <c r="L16" i="140" s="1"/>
  <c r="F16" i="140"/>
  <c r="K16" i="140" s="1"/>
  <c r="D16" i="140"/>
  <c r="I16" i="140" s="1"/>
  <c r="G15" i="140"/>
  <c r="L15" i="140" s="1"/>
  <c r="F15" i="140"/>
  <c r="K15" i="140" s="1"/>
  <c r="K14" i="140" s="1"/>
  <c r="D15" i="140"/>
  <c r="I15" i="140" s="1"/>
  <c r="H12" i="140"/>
  <c r="M12" i="140" s="1"/>
  <c r="G12" i="140"/>
  <c r="L12" i="140" s="1"/>
  <c r="F12" i="140"/>
  <c r="K12" i="140" s="1"/>
  <c r="E12" i="140"/>
  <c r="J12" i="140" s="1"/>
  <c r="H11" i="140"/>
  <c r="G11" i="140"/>
  <c r="F11" i="140"/>
  <c r="E11" i="140"/>
  <c r="E7" i="140" l="1"/>
  <c r="J11" i="140"/>
  <c r="I12" i="140"/>
  <c r="M15" i="140"/>
  <c r="I14" i="140"/>
  <c r="M16" i="140"/>
  <c r="G14" i="140"/>
  <c r="L18" i="140"/>
  <c r="I22" i="140"/>
  <c r="H24" i="140"/>
  <c r="I24" i="140"/>
  <c r="N8" i="140"/>
  <c r="J7" i="140"/>
  <c r="O8" i="140"/>
  <c r="H20" i="140"/>
  <c r="I20" i="140"/>
  <c r="M20" i="140" s="1"/>
  <c r="M18" i="140" s="1"/>
  <c r="F7" i="140"/>
  <c r="K11" i="140"/>
  <c r="K13" i="140"/>
  <c r="L14" i="140"/>
  <c r="K18" i="140"/>
  <c r="M24" i="140"/>
  <c r="M31" i="140"/>
  <c r="M33" i="140"/>
  <c r="H34" i="140"/>
  <c r="I34" i="140"/>
  <c r="M34" i="140" s="1"/>
  <c r="H7" i="140"/>
  <c r="M11" i="140"/>
  <c r="H25" i="140"/>
  <c r="I25" i="140"/>
  <c r="M25" i="140" s="1"/>
  <c r="G7" i="140"/>
  <c r="L11" i="140"/>
  <c r="M17" i="140"/>
  <c r="M21" i="140"/>
  <c r="M27" i="140"/>
  <c r="M32" i="140"/>
  <c r="D14" i="140"/>
  <c r="D13" i="140" s="1"/>
  <c r="G18" i="140"/>
  <c r="H15" i="140"/>
  <c r="H28" i="140"/>
  <c r="D22" i="140"/>
  <c r="H29" i="140"/>
  <c r="H21" i="140"/>
  <c r="H27" i="140"/>
  <c r="G13" i="140"/>
  <c r="F14" i="140"/>
  <c r="H17" i="140"/>
  <c r="F18" i="140"/>
  <c r="H33" i="140"/>
  <c r="H32" i="140"/>
  <c r="H31" i="140"/>
  <c r="H30" i="140"/>
  <c r="H16" i="140"/>
  <c r="H14" i="140" s="1"/>
  <c r="D11" i="140"/>
  <c r="D12" i="140"/>
  <c r="I18" i="140" l="1"/>
  <c r="L7" i="140"/>
  <c r="M7" i="140"/>
  <c r="I13" i="140"/>
  <c r="I11" i="140"/>
  <c r="L13" i="140"/>
  <c r="K7" i="140"/>
  <c r="M14" i="140"/>
  <c r="H18" i="140"/>
  <c r="C13" i="240"/>
  <c r="C22" i="240"/>
  <c r="C4" i="240"/>
  <c r="H13" i="140"/>
  <c r="F13" i="140"/>
  <c r="D18" i="140"/>
  <c r="D8" i="140"/>
  <c r="D7" i="140" s="1"/>
  <c r="N44" i="240" l="1"/>
  <c r="M15" i="246"/>
  <c r="I7" i="140"/>
  <c r="L33" i="240"/>
  <c r="L25" i="246"/>
  <c r="L44" i="240"/>
  <c r="L5" i="246"/>
  <c r="L15" i="246"/>
  <c r="M13" i="140"/>
  <c r="N15" i="246"/>
  <c r="P44" i="240"/>
  <c r="C40" i="137"/>
  <c r="C41" i="137"/>
  <c r="C42" i="137"/>
  <c r="C43" i="137"/>
  <c r="C44" i="137"/>
  <c r="C45" i="137"/>
  <c r="C46" i="137"/>
  <c r="C50" i="137"/>
  <c r="C51" i="137" s="1"/>
  <c r="C52" i="137" s="1"/>
  <c r="C53" i="137" s="1"/>
  <c r="C54" i="137" s="1"/>
  <c r="C55" i="137" s="1"/>
  <c r="C56" i="137" s="1"/>
  <c r="C57" i="137" s="1"/>
  <c r="C58" i="137" s="1"/>
  <c r="C59" i="137" s="1"/>
  <c r="C60" i="137" s="1"/>
  <c r="C61" i="137" s="1"/>
  <c r="D38" i="137"/>
  <c r="G49" i="143"/>
  <c r="F49" i="143"/>
  <c r="O32" i="143"/>
  <c r="N32" i="143"/>
  <c r="G32" i="143"/>
  <c r="F32" i="143"/>
  <c r="G49" i="142"/>
  <c r="F49" i="142"/>
  <c r="O32" i="142"/>
  <c r="N32" i="142"/>
  <c r="G32" i="142"/>
  <c r="F32" i="142"/>
  <c r="B50" i="141"/>
  <c r="B9" i="141"/>
  <c r="B29" i="141"/>
  <c r="B25" i="141"/>
  <c r="B30" i="141" l="1"/>
  <c r="F20" i="226" s="1"/>
  <c r="F19" i="226"/>
  <c r="F18" i="226" s="1"/>
  <c r="B26" i="141"/>
  <c r="D7" i="141"/>
  <c r="D40" i="137"/>
  <c r="D41" i="137" s="1"/>
  <c r="B40" i="141"/>
  <c r="B51" i="141" s="1"/>
  <c r="B4" i="141"/>
  <c r="D5" i="141" s="1"/>
  <c r="F14" i="226" l="1"/>
  <c r="F36" i="226" s="1"/>
  <c r="F13" i="226"/>
  <c r="H93" i="228"/>
  <c r="H93" i="223"/>
  <c r="Q93" i="223" s="1"/>
  <c r="D42" i="137"/>
  <c r="D43" i="137" s="1"/>
  <c r="D44" i="137" s="1"/>
  <c r="D45" i="137" s="1"/>
  <c r="D46" i="137" s="1"/>
  <c r="B3" i="141"/>
  <c r="B14" i="141" s="1"/>
  <c r="F54" i="226" l="1"/>
  <c r="F45" i="226"/>
  <c r="F12" i="226"/>
  <c r="F15" i="226" s="1"/>
  <c r="F27" i="226" s="1"/>
  <c r="F34" i="226" s="1"/>
  <c r="F35" i="226"/>
  <c r="R91" i="223"/>
  <c r="K93" i="228"/>
  <c r="K93" i="223"/>
  <c r="D47" i="137"/>
  <c r="D48" i="137" s="1"/>
  <c r="D49" i="137" s="1"/>
  <c r="D50" i="137" s="1"/>
  <c r="D51" i="137" s="1"/>
  <c r="B24" i="141"/>
  <c r="B27" i="141" s="1"/>
  <c r="C27" i="141" s="1"/>
  <c r="B13" i="141"/>
  <c r="B12" i="141" s="1"/>
  <c r="F43" i="226" l="1"/>
  <c r="F52" i="226"/>
  <c r="F44" i="226"/>
  <c r="F53" i="226"/>
  <c r="T93" i="223"/>
  <c r="AA49" i="226"/>
  <c r="N93" i="228"/>
  <c r="W93" i="223"/>
  <c r="U91" i="223"/>
  <c r="D52" i="137"/>
  <c r="D53" i="137" s="1"/>
  <c r="D54" i="137" s="1"/>
  <c r="D55" i="137" s="1"/>
  <c r="D56" i="137" s="1"/>
  <c r="C26" i="141"/>
  <c r="C24" i="141"/>
  <c r="C25" i="141"/>
  <c r="C25" i="140"/>
  <c r="C35" i="140"/>
  <c r="C24" i="140"/>
  <c r="C17" i="140"/>
  <c r="C16" i="140"/>
  <c r="C15" i="140"/>
  <c r="C12" i="140"/>
  <c r="C11" i="140"/>
  <c r="R12" i="140" l="1"/>
  <c r="Q12" i="140"/>
  <c r="P12" i="140"/>
  <c r="O12" i="140"/>
  <c r="N12" i="140"/>
  <c r="C7" i="140"/>
  <c r="R11" i="140"/>
  <c r="O11" i="140"/>
  <c r="P11" i="140"/>
  <c r="Q11" i="140"/>
  <c r="N11" i="140"/>
  <c r="O17" i="140"/>
  <c r="P17" i="140"/>
  <c r="N17" i="140"/>
  <c r="Q17" i="140"/>
  <c r="R17" i="140"/>
  <c r="AD49" i="226"/>
  <c r="L51" i="226"/>
  <c r="L50" i="226"/>
  <c r="Q93" i="228"/>
  <c r="Z93" i="223"/>
  <c r="D57" i="137"/>
  <c r="D58" i="137" s="1"/>
  <c r="D59" i="137" s="1"/>
  <c r="D60" i="137" s="1"/>
  <c r="D61" i="137" s="1"/>
  <c r="C18" i="140"/>
  <c r="C14" i="140"/>
  <c r="O14" i="140" l="1"/>
  <c r="P14" i="140"/>
  <c r="N14" i="140"/>
  <c r="Q14" i="140"/>
  <c r="R14" i="140"/>
  <c r="C26" i="240"/>
  <c r="C17" i="240"/>
  <c r="C8" i="240"/>
  <c r="C14" i="240"/>
  <c r="C23" i="240"/>
  <c r="C5" i="240"/>
  <c r="O18" i="140"/>
  <c r="Q18" i="140"/>
  <c r="R18" i="140"/>
  <c r="P18" i="140"/>
  <c r="N18" i="140"/>
  <c r="C15" i="240"/>
  <c r="N46" i="240" s="1"/>
  <c r="C24" i="240"/>
  <c r="C6" i="240"/>
  <c r="AG49" i="226"/>
  <c r="T93" i="228"/>
  <c r="AC93" i="223"/>
  <c r="C13" i="140"/>
  <c r="C6" i="140" s="1"/>
  <c r="C18" i="240" l="1"/>
  <c r="N49" i="240" s="1"/>
  <c r="C27" i="240"/>
  <c r="C9" i="240"/>
  <c r="L37" i="240"/>
  <c r="L48" i="240"/>
  <c r="L29" i="246"/>
  <c r="L19" i="246"/>
  <c r="L9" i="246"/>
  <c r="L35" i="240"/>
  <c r="L46" i="240"/>
  <c r="L27" i="246"/>
  <c r="L7" i="246"/>
  <c r="L17" i="246"/>
  <c r="L34" i="240"/>
  <c r="L45" i="240"/>
  <c r="L26" i="246"/>
  <c r="L6" i="246"/>
  <c r="L16" i="246"/>
  <c r="M19" i="246"/>
  <c r="N48" i="240"/>
  <c r="N17" i="246"/>
  <c r="P46" i="240"/>
  <c r="P45" i="240"/>
  <c r="N16" i="246"/>
  <c r="P48" i="240"/>
  <c r="N19" i="246"/>
  <c r="N45" i="240"/>
  <c r="M16" i="246"/>
  <c r="C16" i="240"/>
  <c r="C25" i="240"/>
  <c r="C7" i="240"/>
  <c r="AJ49" i="226"/>
  <c r="B38" i="141"/>
  <c r="L38" i="240" l="1"/>
  <c r="L30" i="246"/>
  <c r="L49" i="240"/>
  <c r="L10" i="246"/>
  <c r="L20" i="246"/>
  <c r="L36" i="240"/>
  <c r="L47" i="240"/>
  <c r="L43" i="240" s="1"/>
  <c r="C8" i="245" s="1"/>
  <c r="L28" i="246"/>
  <c r="L8" i="246"/>
  <c r="L18" i="246"/>
  <c r="L14" i="246" s="1"/>
  <c r="P47" i="240"/>
  <c r="P43" i="240" s="1"/>
  <c r="N18" i="246"/>
  <c r="L32" i="240"/>
  <c r="P49" i="240"/>
  <c r="N20" i="246"/>
  <c r="L24" i="246"/>
  <c r="M18" i="246"/>
  <c r="N47" i="240"/>
  <c r="N43" i="240" s="1"/>
  <c r="B7" i="20"/>
  <c r="E8" i="245" l="1"/>
  <c r="N14" i="246"/>
  <c r="L4" i="246"/>
  <c r="C4" i="71"/>
  <c r="D4" i="71"/>
  <c r="D6" i="71" s="1"/>
  <c r="G8" i="245" l="1"/>
  <c r="O134" i="100"/>
  <c r="N134" i="100"/>
  <c r="G134" i="100"/>
  <c r="U134" i="90" l="1"/>
  <c r="U134" i="100" s="1"/>
  <c r="M134" i="100"/>
  <c r="F134" i="100"/>
  <c r="D4" i="137"/>
  <c r="C6" i="137"/>
  <c r="C7" i="137"/>
  <c r="C8" i="137"/>
  <c r="C9" i="137"/>
  <c r="C10" i="137"/>
  <c r="C11" i="137"/>
  <c r="C12" i="137"/>
  <c r="C16" i="137" l="1"/>
  <c r="C17" i="137" s="1"/>
  <c r="C18" i="137" s="1"/>
  <c r="C19" i="137" s="1"/>
  <c r="C20" i="137" s="1"/>
  <c r="C21" i="137" s="1"/>
  <c r="C22" i="137" s="1"/>
  <c r="C23" i="137" s="1"/>
  <c r="C24" i="137" s="1"/>
  <c r="C25" i="137" s="1"/>
  <c r="C26" i="137" s="1"/>
  <c r="C27" i="137" s="1"/>
  <c r="D6" i="137"/>
  <c r="D7" i="137" s="1"/>
  <c r="H82" i="228" l="1"/>
  <c r="H82" i="223"/>
  <c r="D8" i="137"/>
  <c r="D9" i="137" s="1"/>
  <c r="D10" i="137" s="1"/>
  <c r="D11" i="137" s="1"/>
  <c r="D12" i="137" s="1"/>
  <c r="F84" i="99"/>
  <c r="E84" i="99"/>
  <c r="D84" i="99"/>
  <c r="C84" i="99"/>
  <c r="F83" i="99"/>
  <c r="E83" i="99"/>
  <c r="D83" i="99"/>
  <c r="C83" i="99"/>
  <c r="D91" i="99" l="1"/>
  <c r="D90" i="99"/>
  <c r="D94" i="99"/>
  <c r="D92" i="99"/>
  <c r="D93" i="99"/>
  <c r="E92" i="99"/>
  <c r="E93" i="99"/>
  <c r="E94" i="99"/>
  <c r="E91" i="99"/>
  <c r="E90" i="99"/>
  <c r="C90" i="99"/>
  <c r="C93" i="99"/>
  <c r="C80" i="99" s="1"/>
  <c r="C94" i="99"/>
  <c r="C92" i="99"/>
  <c r="C91" i="99"/>
  <c r="F90" i="99"/>
  <c r="F92" i="99"/>
  <c r="F93" i="99"/>
  <c r="F94" i="99"/>
  <c r="F91" i="99"/>
  <c r="K82" i="228"/>
  <c r="K82" i="223"/>
  <c r="Q82" i="223"/>
  <c r="I89" i="223"/>
  <c r="I88" i="223"/>
  <c r="I87" i="223"/>
  <c r="I86" i="223"/>
  <c r="I85" i="223"/>
  <c r="D13" i="137"/>
  <c r="D14" i="137" s="1"/>
  <c r="D15" i="137" s="1"/>
  <c r="D16" i="137" s="1"/>
  <c r="D17" i="137" s="1"/>
  <c r="F79" i="99"/>
  <c r="E79" i="99"/>
  <c r="D79" i="99"/>
  <c r="C79" i="99"/>
  <c r="F78" i="99"/>
  <c r="E78" i="99"/>
  <c r="D78" i="99"/>
  <c r="C78" i="99"/>
  <c r="F77" i="99"/>
  <c r="E77" i="99"/>
  <c r="D77" i="99"/>
  <c r="C77" i="99"/>
  <c r="Q131" i="63"/>
  <c r="Q131" i="76" s="1"/>
  <c r="Q131" i="90" s="1"/>
  <c r="Q131" i="100" s="1"/>
  <c r="P128" i="63"/>
  <c r="P128" i="76" s="1"/>
  <c r="P128" i="90" s="1"/>
  <c r="P128" i="100" s="1"/>
  <c r="T124" i="63"/>
  <c r="T124" i="76" s="1"/>
  <c r="T124" i="90" s="1"/>
  <c r="T124" i="100" s="1"/>
  <c r="K133" i="63"/>
  <c r="K133" i="76" s="1"/>
  <c r="K133" i="90" s="1"/>
  <c r="K133" i="100" s="1"/>
  <c r="K130" i="63"/>
  <c r="K130" i="76" s="1"/>
  <c r="K130" i="90" s="1"/>
  <c r="K130" i="100" s="1"/>
  <c r="K127" i="63"/>
  <c r="K127" i="76" s="1"/>
  <c r="K127" i="90" s="1"/>
  <c r="K127" i="100" s="1"/>
  <c r="I125" i="63"/>
  <c r="I125" i="76" s="1"/>
  <c r="I125" i="90" s="1"/>
  <c r="I125" i="100" s="1"/>
  <c r="I123" i="63"/>
  <c r="I123" i="76" s="1"/>
  <c r="I123" i="90" s="1"/>
  <c r="I123" i="100" s="1"/>
  <c r="P124" i="52"/>
  <c r="P124" i="63" s="1"/>
  <c r="P124" i="76" s="1"/>
  <c r="P124" i="90" s="1"/>
  <c r="P124" i="100" s="1"/>
  <c r="Q124" i="52"/>
  <c r="Q124" i="63" s="1"/>
  <c r="Q124" i="76" s="1"/>
  <c r="Q124" i="90" s="1"/>
  <c r="Q124" i="100" s="1"/>
  <c r="R124" i="52"/>
  <c r="R124" i="63" s="1"/>
  <c r="R124" i="76" s="1"/>
  <c r="R124" i="90" s="1"/>
  <c r="R124" i="100" s="1"/>
  <c r="S124" i="52"/>
  <c r="S124" i="63" s="1"/>
  <c r="S124" i="76" s="1"/>
  <c r="S124" i="90" s="1"/>
  <c r="S124" i="100" s="1"/>
  <c r="T124" i="52"/>
  <c r="P125" i="52"/>
  <c r="P125" i="63" s="1"/>
  <c r="P125" i="76" s="1"/>
  <c r="P125" i="90" s="1"/>
  <c r="P125" i="100" s="1"/>
  <c r="Q125" i="52"/>
  <c r="Q125" i="63" s="1"/>
  <c r="Q125" i="76" s="1"/>
  <c r="Q125" i="90" s="1"/>
  <c r="Q125" i="100" s="1"/>
  <c r="R125" i="52"/>
  <c r="R125" i="63" s="1"/>
  <c r="R125" i="76" s="1"/>
  <c r="R125" i="90" s="1"/>
  <c r="R125" i="100" s="1"/>
  <c r="S125" i="52"/>
  <c r="S125" i="63" s="1"/>
  <c r="S125" i="76" s="1"/>
  <c r="S125" i="90" s="1"/>
  <c r="S125" i="100" s="1"/>
  <c r="T125" i="52"/>
  <c r="T125" i="63" s="1"/>
  <c r="T125" i="76" s="1"/>
  <c r="T125" i="90" s="1"/>
  <c r="T125" i="100" s="1"/>
  <c r="P126" i="52"/>
  <c r="P126" i="63" s="1"/>
  <c r="P126" i="76" s="1"/>
  <c r="P126" i="90" s="1"/>
  <c r="P126" i="100" s="1"/>
  <c r="Q126" i="52"/>
  <c r="Q126" i="63" s="1"/>
  <c r="Q126" i="76" s="1"/>
  <c r="Q126" i="90" s="1"/>
  <c r="Q126" i="100" s="1"/>
  <c r="R126" i="52"/>
  <c r="R126" i="63" s="1"/>
  <c r="R126" i="76" s="1"/>
  <c r="R126" i="90" s="1"/>
  <c r="R126" i="100" s="1"/>
  <c r="S126" i="52"/>
  <c r="S126" i="63" s="1"/>
  <c r="S126" i="76" s="1"/>
  <c r="S126" i="90" s="1"/>
  <c r="S126" i="100" s="1"/>
  <c r="T126" i="52"/>
  <c r="T126" i="63" s="1"/>
  <c r="T126" i="76" s="1"/>
  <c r="T126" i="90" s="1"/>
  <c r="T126" i="100" s="1"/>
  <c r="P127" i="52"/>
  <c r="P127" i="63" s="1"/>
  <c r="P127" i="76" s="1"/>
  <c r="P127" i="90" s="1"/>
  <c r="P127" i="100" s="1"/>
  <c r="Q127" i="52"/>
  <c r="Q127" i="63" s="1"/>
  <c r="Q127" i="76" s="1"/>
  <c r="Q127" i="90" s="1"/>
  <c r="Q127" i="100" s="1"/>
  <c r="R127" i="52"/>
  <c r="R127" i="63" s="1"/>
  <c r="R127" i="76" s="1"/>
  <c r="R127" i="90" s="1"/>
  <c r="R127" i="100" s="1"/>
  <c r="S127" i="52"/>
  <c r="S127" i="63" s="1"/>
  <c r="S127" i="76" s="1"/>
  <c r="S127" i="90" s="1"/>
  <c r="S127" i="100" s="1"/>
  <c r="T127" i="52"/>
  <c r="T127" i="63" s="1"/>
  <c r="T127" i="76" s="1"/>
  <c r="T127" i="90" s="1"/>
  <c r="T127" i="100" s="1"/>
  <c r="P128" i="52"/>
  <c r="Q128" i="52"/>
  <c r="Q128" i="63" s="1"/>
  <c r="Q128" i="76" s="1"/>
  <c r="Q128" i="90" s="1"/>
  <c r="Q128" i="100" s="1"/>
  <c r="R128" i="52"/>
  <c r="R128" i="63" s="1"/>
  <c r="R128" i="76" s="1"/>
  <c r="R128" i="90" s="1"/>
  <c r="R128" i="100" s="1"/>
  <c r="S128" i="52"/>
  <c r="S128" i="63" s="1"/>
  <c r="S128" i="76" s="1"/>
  <c r="S128" i="90" s="1"/>
  <c r="S128" i="100" s="1"/>
  <c r="T128" i="52"/>
  <c r="T128" i="63" s="1"/>
  <c r="T128" i="76" s="1"/>
  <c r="T128" i="90" s="1"/>
  <c r="T128" i="100" s="1"/>
  <c r="P129" i="52"/>
  <c r="P129" i="63" s="1"/>
  <c r="P129" i="76" s="1"/>
  <c r="P129" i="90" s="1"/>
  <c r="P129" i="100" s="1"/>
  <c r="Q129" i="52"/>
  <c r="Q129" i="63" s="1"/>
  <c r="Q129" i="76" s="1"/>
  <c r="Q129" i="90" s="1"/>
  <c r="Q129" i="100" s="1"/>
  <c r="R129" i="52"/>
  <c r="R129" i="63" s="1"/>
  <c r="R129" i="76" s="1"/>
  <c r="R129" i="90" s="1"/>
  <c r="R129" i="100" s="1"/>
  <c r="S129" i="52"/>
  <c r="S129" i="63" s="1"/>
  <c r="S129" i="76" s="1"/>
  <c r="S129" i="90" s="1"/>
  <c r="S129" i="100" s="1"/>
  <c r="T129" i="52"/>
  <c r="T129" i="63" s="1"/>
  <c r="T129" i="76" s="1"/>
  <c r="T129" i="90" s="1"/>
  <c r="T129" i="100" s="1"/>
  <c r="P130" i="52"/>
  <c r="P130" i="63" s="1"/>
  <c r="P130" i="76" s="1"/>
  <c r="P130" i="90" s="1"/>
  <c r="P130" i="100" s="1"/>
  <c r="Q130" i="52"/>
  <c r="Q130" i="63" s="1"/>
  <c r="Q130" i="76" s="1"/>
  <c r="Q130" i="90" s="1"/>
  <c r="Q130" i="100" s="1"/>
  <c r="R130" i="52"/>
  <c r="R130" i="63" s="1"/>
  <c r="R130" i="76" s="1"/>
  <c r="R130" i="90" s="1"/>
  <c r="R130" i="100" s="1"/>
  <c r="S130" i="52"/>
  <c r="S130" i="63" s="1"/>
  <c r="S130" i="76" s="1"/>
  <c r="S130" i="90" s="1"/>
  <c r="S130" i="100" s="1"/>
  <c r="T130" i="52"/>
  <c r="T130" i="63" s="1"/>
  <c r="T130" i="76" s="1"/>
  <c r="T130" i="90" s="1"/>
  <c r="T130" i="100" s="1"/>
  <c r="P131" i="52"/>
  <c r="P131" i="63" s="1"/>
  <c r="P131" i="76" s="1"/>
  <c r="P131" i="90" s="1"/>
  <c r="P131" i="100" s="1"/>
  <c r="Q131" i="52"/>
  <c r="R131" i="52"/>
  <c r="R131" i="63" s="1"/>
  <c r="R131" i="76" s="1"/>
  <c r="R131" i="90" s="1"/>
  <c r="R131" i="100" s="1"/>
  <c r="S131" i="52"/>
  <c r="S131" i="63" s="1"/>
  <c r="S131" i="76" s="1"/>
  <c r="S131" i="90" s="1"/>
  <c r="S131" i="100" s="1"/>
  <c r="T131" i="52"/>
  <c r="T131" i="63" s="1"/>
  <c r="T131" i="76" s="1"/>
  <c r="T131" i="90" s="1"/>
  <c r="T131" i="100" s="1"/>
  <c r="P132" i="52"/>
  <c r="P132" i="63" s="1"/>
  <c r="P132" i="76" s="1"/>
  <c r="P132" i="90" s="1"/>
  <c r="P132" i="100" s="1"/>
  <c r="Q132" i="52"/>
  <c r="Q132" i="63" s="1"/>
  <c r="Q132" i="76" s="1"/>
  <c r="Q132" i="90" s="1"/>
  <c r="Q132" i="100" s="1"/>
  <c r="R132" i="52"/>
  <c r="R132" i="63" s="1"/>
  <c r="R132" i="76" s="1"/>
  <c r="R132" i="90" s="1"/>
  <c r="R132" i="100" s="1"/>
  <c r="S132" i="52"/>
  <c r="S132" i="63" s="1"/>
  <c r="S132" i="76" s="1"/>
  <c r="S132" i="90" s="1"/>
  <c r="S132" i="100" s="1"/>
  <c r="T132" i="52"/>
  <c r="T132" i="63" s="1"/>
  <c r="T132" i="76" s="1"/>
  <c r="T132" i="90" s="1"/>
  <c r="T132" i="100" s="1"/>
  <c r="P133" i="52"/>
  <c r="P133" i="63" s="1"/>
  <c r="P133" i="76" s="1"/>
  <c r="P133" i="90" s="1"/>
  <c r="P133" i="100" s="1"/>
  <c r="Q133" i="52"/>
  <c r="Q133" i="63" s="1"/>
  <c r="Q133" i="76" s="1"/>
  <c r="Q133" i="90" s="1"/>
  <c r="Q133" i="100" s="1"/>
  <c r="R133" i="52"/>
  <c r="R133" i="63" s="1"/>
  <c r="R133" i="76" s="1"/>
  <c r="R133" i="90" s="1"/>
  <c r="R133" i="100" s="1"/>
  <c r="S133" i="52"/>
  <c r="S133" i="63" s="1"/>
  <c r="S133" i="76" s="1"/>
  <c r="S133" i="90" s="1"/>
  <c r="S133" i="100" s="1"/>
  <c r="T133" i="52"/>
  <c r="T133" i="63" s="1"/>
  <c r="T133" i="76" s="1"/>
  <c r="T133" i="90" s="1"/>
  <c r="T133" i="100" s="1"/>
  <c r="P123" i="52"/>
  <c r="P123" i="63" s="1"/>
  <c r="P123" i="76" s="1"/>
  <c r="P123" i="90" s="1"/>
  <c r="P123" i="100" s="1"/>
  <c r="Q123" i="52"/>
  <c r="Q123" i="63" s="1"/>
  <c r="Q123" i="76" s="1"/>
  <c r="Q123" i="90" s="1"/>
  <c r="Q123" i="100" s="1"/>
  <c r="R123" i="52"/>
  <c r="R123" i="63" s="1"/>
  <c r="R123" i="76" s="1"/>
  <c r="R123" i="90" s="1"/>
  <c r="R123" i="100" s="1"/>
  <c r="S123" i="52"/>
  <c r="S123" i="63" s="1"/>
  <c r="S123" i="76" s="1"/>
  <c r="S123" i="90" s="1"/>
  <c r="S123" i="100" s="1"/>
  <c r="T123" i="52"/>
  <c r="T123" i="63" s="1"/>
  <c r="T123" i="76" s="1"/>
  <c r="T123" i="90" s="1"/>
  <c r="T123" i="100" s="1"/>
  <c r="I134" i="52"/>
  <c r="I134" i="63" s="1"/>
  <c r="I134" i="76" s="1"/>
  <c r="I134" i="90" s="1"/>
  <c r="I134" i="100" s="1"/>
  <c r="L133" i="52"/>
  <c r="L133" i="63" s="1"/>
  <c r="L133" i="76" s="1"/>
  <c r="L133" i="90" s="1"/>
  <c r="L133" i="100" s="1"/>
  <c r="K133" i="52"/>
  <c r="J133" i="52"/>
  <c r="J133" i="63" s="1"/>
  <c r="J133" i="76" s="1"/>
  <c r="J133" i="90" s="1"/>
  <c r="J133" i="100" s="1"/>
  <c r="I133" i="52"/>
  <c r="I133" i="63" s="1"/>
  <c r="I133" i="76" s="1"/>
  <c r="I133" i="90" s="1"/>
  <c r="I133" i="100" s="1"/>
  <c r="H133" i="52"/>
  <c r="H133" i="63" s="1"/>
  <c r="H133" i="76" s="1"/>
  <c r="H133" i="90" s="1"/>
  <c r="H133" i="100" s="1"/>
  <c r="L132" i="52"/>
  <c r="L132" i="63" s="1"/>
  <c r="L132" i="76" s="1"/>
  <c r="L132" i="90" s="1"/>
  <c r="L132" i="100" s="1"/>
  <c r="K132" i="52"/>
  <c r="K132" i="63" s="1"/>
  <c r="K132" i="76" s="1"/>
  <c r="K132" i="90" s="1"/>
  <c r="K132" i="100" s="1"/>
  <c r="J132" i="52"/>
  <c r="J132" i="63" s="1"/>
  <c r="J132" i="76" s="1"/>
  <c r="J132" i="90" s="1"/>
  <c r="J132" i="100" s="1"/>
  <c r="I132" i="52"/>
  <c r="I132" i="63" s="1"/>
  <c r="I132" i="76" s="1"/>
  <c r="I132" i="90" s="1"/>
  <c r="I132" i="100" s="1"/>
  <c r="H132" i="52"/>
  <c r="H132" i="63" s="1"/>
  <c r="H132" i="76" s="1"/>
  <c r="H132" i="90" s="1"/>
  <c r="H132" i="100" s="1"/>
  <c r="L131" i="52"/>
  <c r="L131" i="63" s="1"/>
  <c r="L131" i="76" s="1"/>
  <c r="L131" i="90" s="1"/>
  <c r="L131" i="100" s="1"/>
  <c r="K131" i="52"/>
  <c r="K131" i="63" s="1"/>
  <c r="K131" i="76" s="1"/>
  <c r="K131" i="90" s="1"/>
  <c r="K131" i="100" s="1"/>
  <c r="J131" i="52"/>
  <c r="J131" i="63" s="1"/>
  <c r="J131" i="76" s="1"/>
  <c r="J131" i="90" s="1"/>
  <c r="J131" i="100" s="1"/>
  <c r="I131" i="52"/>
  <c r="I131" i="63" s="1"/>
  <c r="I131" i="76" s="1"/>
  <c r="I131" i="90" s="1"/>
  <c r="I131" i="100" s="1"/>
  <c r="H131" i="52"/>
  <c r="H131" i="63" s="1"/>
  <c r="H131" i="76" s="1"/>
  <c r="H131" i="90" s="1"/>
  <c r="H131" i="100" s="1"/>
  <c r="L130" i="52"/>
  <c r="L130" i="63" s="1"/>
  <c r="L130" i="76" s="1"/>
  <c r="L130" i="90" s="1"/>
  <c r="L130" i="100" s="1"/>
  <c r="K130" i="52"/>
  <c r="J130" i="52"/>
  <c r="J130" i="63" s="1"/>
  <c r="J130" i="76" s="1"/>
  <c r="J130" i="90" s="1"/>
  <c r="J130" i="100" s="1"/>
  <c r="I130" i="52"/>
  <c r="I130" i="63" s="1"/>
  <c r="I130" i="76" s="1"/>
  <c r="I130" i="90" s="1"/>
  <c r="I130" i="100" s="1"/>
  <c r="H130" i="52"/>
  <c r="H130" i="63" s="1"/>
  <c r="H130" i="76" s="1"/>
  <c r="H130" i="90" s="1"/>
  <c r="H130" i="100" s="1"/>
  <c r="L129" i="52"/>
  <c r="L129" i="63" s="1"/>
  <c r="L129" i="76" s="1"/>
  <c r="L129" i="90" s="1"/>
  <c r="L129" i="100" s="1"/>
  <c r="K129" i="52"/>
  <c r="K129" i="63" s="1"/>
  <c r="K129" i="76" s="1"/>
  <c r="K129" i="90" s="1"/>
  <c r="K129" i="100" s="1"/>
  <c r="J129" i="52"/>
  <c r="J129" i="63" s="1"/>
  <c r="J129" i="76" s="1"/>
  <c r="J129" i="90" s="1"/>
  <c r="J129" i="100" s="1"/>
  <c r="I129" i="52"/>
  <c r="I129" i="63" s="1"/>
  <c r="I129" i="76" s="1"/>
  <c r="I129" i="90" s="1"/>
  <c r="I129" i="100" s="1"/>
  <c r="H129" i="52"/>
  <c r="H129" i="63" s="1"/>
  <c r="H129" i="76" s="1"/>
  <c r="H129" i="90" s="1"/>
  <c r="H129" i="100" s="1"/>
  <c r="L128" i="52"/>
  <c r="L128" i="63" s="1"/>
  <c r="L128" i="76" s="1"/>
  <c r="L128" i="90" s="1"/>
  <c r="L128" i="100" s="1"/>
  <c r="K128" i="52"/>
  <c r="K128" i="63" s="1"/>
  <c r="K128" i="76" s="1"/>
  <c r="K128" i="90" s="1"/>
  <c r="K128" i="100" s="1"/>
  <c r="J128" i="52"/>
  <c r="J128" i="63" s="1"/>
  <c r="J128" i="76" s="1"/>
  <c r="J128" i="90" s="1"/>
  <c r="J128" i="100" s="1"/>
  <c r="I128" i="52"/>
  <c r="I128" i="63" s="1"/>
  <c r="I128" i="76" s="1"/>
  <c r="I128" i="90" s="1"/>
  <c r="I128" i="100" s="1"/>
  <c r="H128" i="52"/>
  <c r="H128" i="63" s="1"/>
  <c r="H128" i="76" s="1"/>
  <c r="H128" i="90" s="1"/>
  <c r="H128" i="100" s="1"/>
  <c r="L127" i="52"/>
  <c r="L127" i="63" s="1"/>
  <c r="L127" i="76" s="1"/>
  <c r="L127" i="90" s="1"/>
  <c r="L127" i="100" s="1"/>
  <c r="K127" i="52"/>
  <c r="J127" i="52"/>
  <c r="J127" i="63" s="1"/>
  <c r="J127" i="76" s="1"/>
  <c r="J127" i="90" s="1"/>
  <c r="J127" i="100" s="1"/>
  <c r="I127" i="52"/>
  <c r="I127" i="63" s="1"/>
  <c r="I127" i="76" s="1"/>
  <c r="I127" i="90" s="1"/>
  <c r="I127" i="100" s="1"/>
  <c r="H127" i="52"/>
  <c r="H127" i="63" s="1"/>
  <c r="H127" i="76" s="1"/>
  <c r="H127" i="90" s="1"/>
  <c r="H127" i="100" s="1"/>
  <c r="L126" i="52"/>
  <c r="L126" i="63" s="1"/>
  <c r="L126" i="76" s="1"/>
  <c r="L126" i="90" s="1"/>
  <c r="L126" i="100" s="1"/>
  <c r="K126" i="52"/>
  <c r="K126" i="63" s="1"/>
  <c r="K126" i="76" s="1"/>
  <c r="K126" i="90" s="1"/>
  <c r="K126" i="100" s="1"/>
  <c r="J126" i="52"/>
  <c r="J126" i="63" s="1"/>
  <c r="J126" i="76" s="1"/>
  <c r="J126" i="90" s="1"/>
  <c r="J126" i="100" s="1"/>
  <c r="I126" i="52"/>
  <c r="I126" i="63" s="1"/>
  <c r="I126" i="76" s="1"/>
  <c r="I126" i="90" s="1"/>
  <c r="I126" i="100" s="1"/>
  <c r="H126" i="52"/>
  <c r="H126" i="63" s="1"/>
  <c r="H126" i="76" s="1"/>
  <c r="H126" i="90" s="1"/>
  <c r="H126" i="100" s="1"/>
  <c r="L125" i="52"/>
  <c r="L125" i="63" s="1"/>
  <c r="L125" i="76" s="1"/>
  <c r="L125" i="90" s="1"/>
  <c r="L125" i="100" s="1"/>
  <c r="K125" i="52"/>
  <c r="K125" i="63" s="1"/>
  <c r="K125" i="76" s="1"/>
  <c r="K125" i="90" s="1"/>
  <c r="K125" i="100" s="1"/>
  <c r="J125" i="52"/>
  <c r="J125" i="63" s="1"/>
  <c r="J125" i="76" s="1"/>
  <c r="J125" i="90" s="1"/>
  <c r="J125" i="100" s="1"/>
  <c r="I125" i="52"/>
  <c r="H125" i="52"/>
  <c r="H125" i="63" s="1"/>
  <c r="H125" i="76" s="1"/>
  <c r="H125" i="90" s="1"/>
  <c r="H125" i="100" s="1"/>
  <c r="L124" i="52"/>
  <c r="L124" i="63" s="1"/>
  <c r="L124" i="76" s="1"/>
  <c r="L124" i="90" s="1"/>
  <c r="L124" i="100" s="1"/>
  <c r="K124" i="52"/>
  <c r="K124" i="63" s="1"/>
  <c r="K124" i="76" s="1"/>
  <c r="K124" i="90" s="1"/>
  <c r="K124" i="100" s="1"/>
  <c r="J124" i="52"/>
  <c r="J124" i="63" s="1"/>
  <c r="J124" i="76" s="1"/>
  <c r="J124" i="90" s="1"/>
  <c r="J124" i="100" s="1"/>
  <c r="I124" i="52"/>
  <c r="I124" i="63" s="1"/>
  <c r="I124" i="76" s="1"/>
  <c r="I124" i="90" s="1"/>
  <c r="I124" i="100" s="1"/>
  <c r="H124" i="52"/>
  <c r="H124" i="63" s="1"/>
  <c r="H124" i="76" s="1"/>
  <c r="H124" i="90" s="1"/>
  <c r="H124" i="100" s="1"/>
  <c r="L123" i="52"/>
  <c r="L123" i="63" s="1"/>
  <c r="L123" i="76" s="1"/>
  <c r="L123" i="90" s="1"/>
  <c r="L123" i="100" s="1"/>
  <c r="K123" i="52"/>
  <c r="K123" i="63" s="1"/>
  <c r="K123" i="76" s="1"/>
  <c r="K123" i="90" s="1"/>
  <c r="K123" i="100" s="1"/>
  <c r="J123" i="52"/>
  <c r="J123" i="63" s="1"/>
  <c r="J123" i="76" s="1"/>
  <c r="J123" i="90" s="1"/>
  <c r="J123" i="100" s="1"/>
  <c r="I123" i="52"/>
  <c r="H123" i="52"/>
  <c r="H123" i="63" s="1"/>
  <c r="H123" i="76" s="1"/>
  <c r="H123" i="90" s="1"/>
  <c r="H123" i="100" s="1"/>
  <c r="L151" i="21"/>
  <c r="T134" i="52" s="1"/>
  <c r="T134" i="63" s="1"/>
  <c r="T134" i="76" s="1"/>
  <c r="T134" i="90" s="1"/>
  <c r="T134" i="100" s="1"/>
  <c r="K151" i="21"/>
  <c r="S134" i="52" s="1"/>
  <c r="S134" i="63" s="1"/>
  <c r="S134" i="76" s="1"/>
  <c r="S134" i="90" s="1"/>
  <c r="S134" i="100" s="1"/>
  <c r="J151" i="21"/>
  <c r="R134" i="52" s="1"/>
  <c r="R134" i="63" s="1"/>
  <c r="R134" i="76" s="1"/>
  <c r="R134" i="90" s="1"/>
  <c r="R134" i="100" s="1"/>
  <c r="I151" i="21"/>
  <c r="Q134" i="52" s="1"/>
  <c r="Q134" i="63" s="1"/>
  <c r="Q134" i="76" s="1"/>
  <c r="Q134" i="90" s="1"/>
  <c r="Q134" i="100" s="1"/>
  <c r="H151" i="21"/>
  <c r="P134" i="52" s="1"/>
  <c r="P134" i="63" s="1"/>
  <c r="P134" i="76" s="1"/>
  <c r="P134" i="90" s="1"/>
  <c r="P134" i="100" s="1"/>
  <c r="L134" i="21"/>
  <c r="L134" i="52" s="1"/>
  <c r="L134" i="63" s="1"/>
  <c r="L134" i="76" s="1"/>
  <c r="L134" i="90" s="1"/>
  <c r="L134" i="100" s="1"/>
  <c r="K134" i="21"/>
  <c r="K134" i="52" s="1"/>
  <c r="K134" i="63" s="1"/>
  <c r="K134" i="76" s="1"/>
  <c r="K134" i="90" s="1"/>
  <c r="K134" i="100" s="1"/>
  <c r="J134" i="21"/>
  <c r="J134" i="52" s="1"/>
  <c r="J134" i="63" s="1"/>
  <c r="J134" i="76" s="1"/>
  <c r="J134" i="90" s="1"/>
  <c r="J134" i="100" s="1"/>
  <c r="I134" i="21"/>
  <c r="K185" i="24"/>
  <c r="E185" i="24"/>
  <c r="D185" i="24"/>
  <c r="K183" i="24"/>
  <c r="K182" i="24"/>
  <c r="K181" i="24"/>
  <c r="K180" i="24"/>
  <c r="K179" i="24"/>
  <c r="K178" i="24"/>
  <c r="K177" i="24"/>
  <c r="K176" i="24"/>
  <c r="K175" i="24"/>
  <c r="E183" i="24"/>
  <c r="E182" i="24"/>
  <c r="E181" i="24"/>
  <c r="E180" i="24"/>
  <c r="E179" i="24"/>
  <c r="E178" i="24"/>
  <c r="E177" i="24"/>
  <c r="E176" i="24"/>
  <c r="E175" i="24"/>
  <c r="D183" i="24"/>
  <c r="D182" i="24"/>
  <c r="C218" i="22" s="1"/>
  <c r="D181" i="24"/>
  <c r="D180" i="24"/>
  <c r="C216" i="22" s="1"/>
  <c r="D179" i="24"/>
  <c r="D178" i="24"/>
  <c r="C214" i="22" s="1"/>
  <c r="D177" i="24"/>
  <c r="C213" i="22" s="1"/>
  <c r="D176" i="24"/>
  <c r="C215" i="22" s="1"/>
  <c r="D175" i="24"/>
  <c r="K168" i="24"/>
  <c r="E168" i="24"/>
  <c r="D168" i="24"/>
  <c r="K166" i="24"/>
  <c r="K165" i="24"/>
  <c r="K164" i="24"/>
  <c r="K163" i="24"/>
  <c r="K162" i="24"/>
  <c r="K161" i="24"/>
  <c r="K160" i="24"/>
  <c r="K159" i="24"/>
  <c r="K158" i="24"/>
  <c r="E158" i="24"/>
  <c r="E159" i="24"/>
  <c r="E160" i="24"/>
  <c r="D201" i="22" s="1"/>
  <c r="E161" i="24"/>
  <c r="D197" i="22" s="1"/>
  <c r="E162" i="24"/>
  <c r="D198" i="22" s="1"/>
  <c r="E163" i="24"/>
  <c r="E164" i="24"/>
  <c r="E165" i="24"/>
  <c r="E166" i="24"/>
  <c r="D166" i="24"/>
  <c r="D165" i="24"/>
  <c r="D164" i="24"/>
  <c r="D163" i="24"/>
  <c r="D162" i="24"/>
  <c r="C198" i="22" s="1"/>
  <c r="D161" i="24"/>
  <c r="D160" i="24"/>
  <c r="D159" i="24"/>
  <c r="D158" i="24"/>
  <c r="C212" i="22" l="1"/>
  <c r="R81" i="223"/>
  <c r="R85" i="223"/>
  <c r="R88" i="223"/>
  <c r="R87" i="223"/>
  <c r="R86" i="223"/>
  <c r="R89" i="223"/>
  <c r="T82" i="223"/>
  <c r="L89" i="223"/>
  <c r="L88" i="223"/>
  <c r="L87" i="223"/>
  <c r="L86" i="223"/>
  <c r="L85" i="223"/>
  <c r="AA40" i="226"/>
  <c r="N82" i="228"/>
  <c r="W82" i="223"/>
  <c r="D18" i="137"/>
  <c r="D19" i="137" s="1"/>
  <c r="D20" i="137" s="1"/>
  <c r="D21" i="137" s="1"/>
  <c r="D22" i="137" s="1"/>
  <c r="D212" i="22"/>
  <c r="D216" i="22"/>
  <c r="D213" i="22"/>
  <c r="D217" i="22"/>
  <c r="D214" i="22"/>
  <c r="D218" i="22"/>
  <c r="D215" i="22"/>
  <c r="C195" i="22"/>
  <c r="C197" i="22"/>
  <c r="D200" i="22"/>
  <c r="D196" i="22"/>
  <c r="C200" i="22"/>
  <c r="C196" i="22"/>
  <c r="D199" i="22"/>
  <c r="D195" i="22"/>
  <c r="J202" i="22"/>
  <c r="C199" i="22"/>
  <c r="C201" i="22"/>
  <c r="C217" i="22"/>
  <c r="H134" i="21"/>
  <c r="H134" i="52" s="1"/>
  <c r="H134" i="63" s="1"/>
  <c r="H134" i="76" s="1"/>
  <c r="H134" i="90" s="1"/>
  <c r="H134" i="100" s="1"/>
  <c r="J219" i="22"/>
  <c r="K186" i="24"/>
  <c r="E186" i="24"/>
  <c r="D186" i="24"/>
  <c r="U81" i="223" l="1"/>
  <c r="U89" i="223"/>
  <c r="U85" i="223"/>
  <c r="E12" i="245" s="1"/>
  <c r="U87" i="223"/>
  <c r="U88" i="223"/>
  <c r="U86" i="223"/>
  <c r="AD40" i="226"/>
  <c r="Q82" i="228"/>
  <c r="Z82" i="223"/>
  <c r="D80" i="99"/>
  <c r="E80" i="99"/>
  <c r="D23" i="137"/>
  <c r="D24" i="137" s="1"/>
  <c r="D25" i="137" s="1"/>
  <c r="D26" i="137" s="1"/>
  <c r="D27" i="137" s="1"/>
  <c r="J215" i="22"/>
  <c r="J218" i="22"/>
  <c r="J214" i="22"/>
  <c r="J217" i="22"/>
  <c r="J213" i="22"/>
  <c r="J216" i="22"/>
  <c r="J212" i="22"/>
  <c r="J199" i="22"/>
  <c r="J195" i="22"/>
  <c r="J198" i="22"/>
  <c r="J201" i="22"/>
  <c r="J197" i="22"/>
  <c r="J200" i="22"/>
  <c r="J196" i="22"/>
  <c r="E5" i="71"/>
  <c r="F5" i="71"/>
  <c r="G5" i="71"/>
  <c r="E11" i="245" l="1"/>
  <c r="L42" i="226"/>
  <c r="L41" i="226"/>
  <c r="T82" i="228"/>
  <c r="AC82" i="223"/>
  <c r="AG40" i="226"/>
  <c r="F80" i="99"/>
  <c r="K169" i="24"/>
  <c r="D169" i="24"/>
  <c r="E169" i="24"/>
  <c r="D57" i="20"/>
  <c r="D56" i="20"/>
  <c r="AJ40" i="226" l="1"/>
  <c r="B36" i="141"/>
  <c r="F50" i="20"/>
  <c r="B37" i="141" s="1"/>
  <c r="D24" i="14"/>
  <c r="C24" i="14"/>
  <c r="B24" i="14"/>
  <c r="D23" i="14"/>
  <c r="C23" i="14"/>
  <c r="B23" i="14"/>
  <c r="D22" i="14"/>
  <c r="C22" i="14"/>
  <c r="B22" i="14"/>
  <c r="D21" i="14"/>
  <c r="C21" i="14"/>
  <c r="B21" i="14"/>
  <c r="C6" i="99" s="1"/>
  <c r="D20" i="14"/>
  <c r="C20" i="14"/>
  <c r="B20" i="14"/>
  <c r="D6" i="99" s="1"/>
  <c r="D19" i="14"/>
  <c r="C19" i="14"/>
  <c r="B19" i="14"/>
  <c r="D18" i="14"/>
  <c r="C18" i="14"/>
  <c r="B18" i="14"/>
  <c r="D17" i="14"/>
  <c r="C17" i="14"/>
  <c r="B17" i="14"/>
  <c r="D16" i="14"/>
  <c r="C16" i="14"/>
  <c r="B16" i="14"/>
  <c r="D15" i="14"/>
  <c r="C15" i="14"/>
  <c r="B15" i="14"/>
  <c r="D14" i="14"/>
  <c r="C14" i="14"/>
  <c r="B14" i="14"/>
  <c r="D13" i="14"/>
  <c r="C13" i="14"/>
  <c r="B13" i="14"/>
  <c r="D12" i="14"/>
  <c r="C12" i="14"/>
  <c r="B12" i="14"/>
  <c r="D11" i="14"/>
  <c r="C11" i="14"/>
  <c r="B11" i="14"/>
  <c r="D10" i="14"/>
  <c r="C10" i="14"/>
  <c r="B10" i="14"/>
  <c r="D9" i="14"/>
  <c r="C9" i="14"/>
  <c r="B9" i="14"/>
  <c r="D8" i="14"/>
  <c r="C8" i="14"/>
  <c r="B8" i="14"/>
  <c r="D7" i="14"/>
  <c r="C7" i="14"/>
  <c r="B7" i="14"/>
  <c r="D6" i="14"/>
  <c r="C6" i="14"/>
  <c r="B6" i="14"/>
  <c r="D5" i="14"/>
  <c r="C5" i="14"/>
  <c r="B5" i="14"/>
  <c r="G24" i="14"/>
  <c r="F24" i="14"/>
  <c r="E24" i="14"/>
  <c r="E6" i="14"/>
  <c r="F6" i="14"/>
  <c r="G6" i="14"/>
  <c r="E7" i="14"/>
  <c r="F7" i="14"/>
  <c r="G7" i="14"/>
  <c r="E8" i="14"/>
  <c r="F8" i="14"/>
  <c r="G8" i="14"/>
  <c r="E9" i="14"/>
  <c r="F9" i="14"/>
  <c r="F4" i="14" s="1"/>
  <c r="G9" i="14"/>
  <c r="E10" i="14"/>
  <c r="F10" i="14"/>
  <c r="G10" i="14"/>
  <c r="E11" i="14"/>
  <c r="F11" i="14"/>
  <c r="G11" i="14"/>
  <c r="E12" i="14"/>
  <c r="F12" i="14"/>
  <c r="G12" i="14"/>
  <c r="E13" i="14"/>
  <c r="F13" i="14"/>
  <c r="G13" i="14"/>
  <c r="E14" i="14"/>
  <c r="F14" i="14"/>
  <c r="G14" i="14"/>
  <c r="E15" i="14"/>
  <c r="F15" i="14"/>
  <c r="G15" i="14"/>
  <c r="E16" i="14"/>
  <c r="F16" i="14"/>
  <c r="G16" i="14"/>
  <c r="E17" i="14"/>
  <c r="F17" i="14"/>
  <c r="G17" i="14"/>
  <c r="E18" i="14"/>
  <c r="F18" i="14"/>
  <c r="G18" i="14"/>
  <c r="E19" i="14"/>
  <c r="F19" i="14"/>
  <c r="G19" i="14"/>
  <c r="E20" i="14"/>
  <c r="D7" i="99" s="1"/>
  <c r="F20" i="14"/>
  <c r="G20" i="14"/>
  <c r="E21" i="14"/>
  <c r="F21" i="14"/>
  <c r="G21" i="14"/>
  <c r="E22" i="14"/>
  <c r="F22" i="14"/>
  <c r="G22" i="14"/>
  <c r="E23" i="14"/>
  <c r="F23" i="14"/>
  <c r="G23" i="14"/>
  <c r="G5" i="14"/>
  <c r="F5" i="14"/>
  <c r="E5" i="14"/>
  <c r="I5" i="14"/>
  <c r="J5" i="14"/>
  <c r="I6" i="14"/>
  <c r="J6" i="14"/>
  <c r="I7" i="14"/>
  <c r="J7" i="14"/>
  <c r="I8" i="14"/>
  <c r="J8" i="14"/>
  <c r="I9" i="14"/>
  <c r="J9" i="14"/>
  <c r="I10" i="14"/>
  <c r="J10" i="14"/>
  <c r="I11" i="14"/>
  <c r="J11" i="14"/>
  <c r="I12" i="14"/>
  <c r="J12" i="14"/>
  <c r="I13" i="14"/>
  <c r="J13" i="14"/>
  <c r="I14" i="14"/>
  <c r="J14" i="14"/>
  <c r="I15" i="14"/>
  <c r="J15" i="14"/>
  <c r="I16" i="14"/>
  <c r="J16" i="14"/>
  <c r="I17" i="14"/>
  <c r="J17" i="14"/>
  <c r="I18" i="14"/>
  <c r="J18" i="14"/>
  <c r="I19" i="14"/>
  <c r="J19" i="14"/>
  <c r="I20" i="14"/>
  <c r="J20" i="14"/>
  <c r="I21" i="14"/>
  <c r="J21" i="14"/>
  <c r="I22" i="14"/>
  <c r="J22" i="14"/>
  <c r="I23" i="14"/>
  <c r="J23" i="14"/>
  <c r="I24" i="14"/>
  <c r="J24" i="14"/>
  <c r="H24" i="14"/>
  <c r="H23" i="14"/>
  <c r="H22" i="14"/>
  <c r="H21" i="14"/>
  <c r="H20" i="14"/>
  <c r="H19" i="14"/>
  <c r="H18" i="14"/>
  <c r="H17" i="14"/>
  <c r="H16" i="14"/>
  <c r="H15" i="14"/>
  <c r="H14" i="14"/>
  <c r="H13" i="14"/>
  <c r="H12" i="14"/>
  <c r="H11" i="14"/>
  <c r="H10" i="14"/>
  <c r="H9" i="14"/>
  <c r="H8" i="14"/>
  <c r="H7" i="14"/>
  <c r="H6" i="14"/>
  <c r="H5" i="14"/>
  <c r="M24" i="14"/>
  <c r="L24" i="14"/>
  <c r="K24" i="14"/>
  <c r="L6" i="14"/>
  <c r="M6" i="14"/>
  <c r="L7" i="14"/>
  <c r="M7" i="14"/>
  <c r="L8" i="14"/>
  <c r="M8" i="14"/>
  <c r="L9" i="14"/>
  <c r="M9" i="14"/>
  <c r="L10" i="14"/>
  <c r="M10" i="14"/>
  <c r="L11" i="14"/>
  <c r="M11" i="14"/>
  <c r="L12" i="14"/>
  <c r="M12" i="14"/>
  <c r="L13" i="14"/>
  <c r="M13" i="14"/>
  <c r="L14" i="14"/>
  <c r="M14" i="14"/>
  <c r="L15" i="14"/>
  <c r="M15" i="14"/>
  <c r="L16" i="14"/>
  <c r="M16" i="14"/>
  <c r="L17" i="14"/>
  <c r="M17" i="14"/>
  <c r="L18" i="14"/>
  <c r="M18" i="14"/>
  <c r="L19" i="14"/>
  <c r="M19" i="14"/>
  <c r="L20" i="14"/>
  <c r="M20" i="14"/>
  <c r="L21" i="14"/>
  <c r="M21" i="14"/>
  <c r="L22" i="14"/>
  <c r="M22" i="14"/>
  <c r="L23" i="14"/>
  <c r="M23" i="14"/>
  <c r="M5" i="14"/>
  <c r="L5" i="14"/>
  <c r="K6" i="14"/>
  <c r="K7" i="14"/>
  <c r="K8" i="14"/>
  <c r="K9" i="14"/>
  <c r="K10" i="14"/>
  <c r="K11" i="14"/>
  <c r="K12" i="14"/>
  <c r="K13" i="14"/>
  <c r="K14" i="14"/>
  <c r="K15" i="14"/>
  <c r="K16" i="14"/>
  <c r="K17" i="14"/>
  <c r="K18" i="14"/>
  <c r="K19" i="14"/>
  <c r="K20" i="14"/>
  <c r="D9" i="99" s="1"/>
  <c r="K21" i="14"/>
  <c r="K22" i="14"/>
  <c r="K23" i="14"/>
  <c r="K5" i="14"/>
  <c r="P24" i="14"/>
  <c r="P6" i="14"/>
  <c r="P7" i="14"/>
  <c r="P8" i="14"/>
  <c r="P9" i="14"/>
  <c r="P10" i="14"/>
  <c r="P11" i="14"/>
  <c r="P12" i="14"/>
  <c r="P13" i="14"/>
  <c r="P14" i="14"/>
  <c r="P15" i="14"/>
  <c r="P16" i="14"/>
  <c r="P17" i="14"/>
  <c r="P18" i="14"/>
  <c r="P19" i="14"/>
  <c r="P20" i="14"/>
  <c r="P21" i="14"/>
  <c r="P22" i="14"/>
  <c r="P23" i="14"/>
  <c r="P5" i="14"/>
  <c r="O24" i="14"/>
  <c r="O6" i="14"/>
  <c r="O7" i="14"/>
  <c r="O8" i="14"/>
  <c r="O9" i="14"/>
  <c r="O10" i="14"/>
  <c r="O11" i="14"/>
  <c r="O12" i="14"/>
  <c r="O13" i="14"/>
  <c r="O14" i="14"/>
  <c r="O15" i="14"/>
  <c r="O16" i="14"/>
  <c r="O17" i="14"/>
  <c r="O18" i="14"/>
  <c r="O19" i="14"/>
  <c r="O20" i="14"/>
  <c r="O21" i="14"/>
  <c r="O22" i="14"/>
  <c r="O23" i="14"/>
  <c r="O5" i="14"/>
  <c r="N24" i="14"/>
  <c r="N6" i="14"/>
  <c r="N7" i="14"/>
  <c r="N8" i="14"/>
  <c r="N9" i="14"/>
  <c r="N10" i="14"/>
  <c r="N11" i="14"/>
  <c r="N12" i="14"/>
  <c r="N13" i="14"/>
  <c r="N14" i="14"/>
  <c r="N15" i="14"/>
  <c r="N16" i="14"/>
  <c r="N17" i="14"/>
  <c r="N18" i="14"/>
  <c r="N19" i="14"/>
  <c r="N20" i="14"/>
  <c r="N21" i="14"/>
  <c r="N22" i="14"/>
  <c r="N23" i="14"/>
  <c r="N5" i="14"/>
  <c r="I4" i="14"/>
  <c r="CM24" i="14"/>
  <c r="CL24" i="14"/>
  <c r="CK24" i="14"/>
  <c r="CM23" i="14"/>
  <c r="CL23" i="14"/>
  <c r="CK23" i="14"/>
  <c r="CM22" i="14"/>
  <c r="CL22" i="14"/>
  <c r="CK22" i="14"/>
  <c r="CM21" i="14"/>
  <c r="CL21" i="14"/>
  <c r="CK21" i="14"/>
  <c r="CM20" i="14"/>
  <c r="CL20" i="14"/>
  <c r="CK20" i="14"/>
  <c r="CM19" i="14"/>
  <c r="CL19" i="14"/>
  <c r="CK19" i="14"/>
  <c r="CM18" i="14"/>
  <c r="CL18" i="14"/>
  <c r="CK18" i="14"/>
  <c r="CM17" i="14"/>
  <c r="CL17" i="14"/>
  <c r="CK17" i="14"/>
  <c r="CM16" i="14"/>
  <c r="CL16" i="14"/>
  <c r="CK16" i="14"/>
  <c r="CM15" i="14"/>
  <c r="CL15" i="14"/>
  <c r="CK15" i="14"/>
  <c r="CM14" i="14"/>
  <c r="CL14" i="14"/>
  <c r="CK14" i="14"/>
  <c r="CM13" i="14"/>
  <c r="CL13" i="14"/>
  <c r="CK13" i="14"/>
  <c r="CM12" i="14"/>
  <c r="CL12" i="14"/>
  <c r="CK12" i="14"/>
  <c r="CM11" i="14"/>
  <c r="CL11" i="14"/>
  <c r="CK11" i="14"/>
  <c r="CM10" i="14"/>
  <c r="CL10" i="14"/>
  <c r="CK10" i="14"/>
  <c r="CM9" i="14"/>
  <c r="CL9" i="14"/>
  <c r="CK9" i="14"/>
  <c r="CM8" i="14"/>
  <c r="CL8" i="14"/>
  <c r="CK8" i="14"/>
  <c r="CM7" i="14"/>
  <c r="CL7" i="14"/>
  <c r="CK7" i="14"/>
  <c r="CM6" i="14"/>
  <c r="CL6" i="14"/>
  <c r="CK6" i="14"/>
  <c r="CM5" i="14"/>
  <c r="CL5" i="14"/>
  <c r="CK5" i="14"/>
  <c r="CJ24" i="14"/>
  <c r="CI24" i="14"/>
  <c r="CH24" i="14"/>
  <c r="CJ23" i="14"/>
  <c r="CI23" i="14"/>
  <c r="CH23" i="14"/>
  <c r="CJ22" i="14"/>
  <c r="CI22" i="14"/>
  <c r="CH22" i="14"/>
  <c r="CJ21" i="14"/>
  <c r="CI21" i="14"/>
  <c r="CH21" i="14"/>
  <c r="CJ20" i="14"/>
  <c r="CI20" i="14"/>
  <c r="CH20" i="14"/>
  <c r="CJ19" i="14"/>
  <c r="CI19" i="14"/>
  <c r="CH19" i="14"/>
  <c r="CJ18" i="14"/>
  <c r="CI18" i="14"/>
  <c r="CH18" i="14"/>
  <c r="CJ17" i="14"/>
  <c r="CI17" i="14"/>
  <c r="CH17" i="14"/>
  <c r="CJ16" i="14"/>
  <c r="CI16" i="14"/>
  <c r="CH16" i="14"/>
  <c r="CJ15" i="14"/>
  <c r="CI15" i="14"/>
  <c r="CH15" i="14"/>
  <c r="CJ14" i="14"/>
  <c r="CI14" i="14"/>
  <c r="CH14" i="14"/>
  <c r="CJ13" i="14"/>
  <c r="CI13" i="14"/>
  <c r="CH13" i="14"/>
  <c r="CJ12" i="14"/>
  <c r="CI12" i="14"/>
  <c r="CH12" i="14"/>
  <c r="CJ11" i="14"/>
  <c r="CI11" i="14"/>
  <c r="CH11" i="14"/>
  <c r="CJ10" i="14"/>
  <c r="CI10" i="14"/>
  <c r="CH10" i="14"/>
  <c r="CJ9" i="14"/>
  <c r="CI9" i="14"/>
  <c r="CH9" i="14"/>
  <c r="CJ8" i="14"/>
  <c r="CI8" i="14"/>
  <c r="CH8" i="14"/>
  <c r="CJ7" i="14"/>
  <c r="CI7" i="14"/>
  <c r="CH7" i="14"/>
  <c r="CJ6" i="14"/>
  <c r="CI6" i="14"/>
  <c r="CH6" i="14"/>
  <c r="CJ5" i="14"/>
  <c r="CI5" i="14"/>
  <c r="CH5" i="14"/>
  <c r="CG24" i="14"/>
  <c r="CF24" i="14"/>
  <c r="CE24" i="14"/>
  <c r="CG23" i="14"/>
  <c r="CF23" i="14"/>
  <c r="CE23" i="14"/>
  <c r="CG22" i="14"/>
  <c r="CF22" i="14"/>
  <c r="CE22" i="14"/>
  <c r="CG21" i="14"/>
  <c r="CF21" i="14"/>
  <c r="CE21" i="14"/>
  <c r="CG20" i="14"/>
  <c r="CF20" i="14"/>
  <c r="CE20" i="14"/>
  <c r="CG19" i="14"/>
  <c r="CF19" i="14"/>
  <c r="CE19" i="14"/>
  <c r="CG18" i="14"/>
  <c r="CF18" i="14"/>
  <c r="CE18" i="14"/>
  <c r="CG17" i="14"/>
  <c r="CF17" i="14"/>
  <c r="CE17" i="14"/>
  <c r="CG16" i="14"/>
  <c r="CF16" i="14"/>
  <c r="CE16" i="14"/>
  <c r="CG15" i="14"/>
  <c r="CF15" i="14"/>
  <c r="CE15" i="14"/>
  <c r="CG14" i="14"/>
  <c r="CF14" i="14"/>
  <c r="CE14" i="14"/>
  <c r="CG13" i="14"/>
  <c r="CF13" i="14"/>
  <c r="CE13" i="14"/>
  <c r="CG12" i="14"/>
  <c r="CF12" i="14"/>
  <c r="CE12" i="14"/>
  <c r="CG11" i="14"/>
  <c r="CF11" i="14"/>
  <c r="CE11" i="14"/>
  <c r="CG10" i="14"/>
  <c r="CF10" i="14"/>
  <c r="CE10" i="14"/>
  <c r="CG9" i="14"/>
  <c r="CF9" i="14"/>
  <c r="CE9" i="14"/>
  <c r="CG8" i="14"/>
  <c r="CF8" i="14"/>
  <c r="CE8" i="14"/>
  <c r="CG7" i="14"/>
  <c r="CF7" i="14"/>
  <c r="CE7" i="14"/>
  <c r="CG6" i="14"/>
  <c r="CF6" i="14"/>
  <c r="CE6" i="14"/>
  <c r="CG5" i="14"/>
  <c r="CF5" i="14"/>
  <c r="CE5" i="14"/>
  <c r="CD24" i="14"/>
  <c r="CC24" i="14"/>
  <c r="CB24" i="14"/>
  <c r="CD23" i="14"/>
  <c r="CC23" i="14"/>
  <c r="CB23" i="14"/>
  <c r="CD22" i="14"/>
  <c r="CC22" i="14"/>
  <c r="CB22" i="14"/>
  <c r="CD21" i="14"/>
  <c r="CC21" i="14"/>
  <c r="CB21" i="14"/>
  <c r="CD20" i="14"/>
  <c r="CC20" i="14"/>
  <c r="CB20" i="14"/>
  <c r="CD19" i="14"/>
  <c r="CC19" i="14"/>
  <c r="CB19" i="14"/>
  <c r="CD18" i="14"/>
  <c r="CC18" i="14"/>
  <c r="CB18" i="14"/>
  <c r="CD17" i="14"/>
  <c r="CC17" i="14"/>
  <c r="CB17" i="14"/>
  <c r="CD16" i="14"/>
  <c r="CC16" i="14"/>
  <c r="CB16" i="14"/>
  <c r="CD15" i="14"/>
  <c r="CC15" i="14"/>
  <c r="CB15" i="14"/>
  <c r="CD14" i="14"/>
  <c r="CC14" i="14"/>
  <c r="CB14" i="14"/>
  <c r="CD13" i="14"/>
  <c r="CC13" i="14"/>
  <c r="CB13" i="14"/>
  <c r="CD12" i="14"/>
  <c r="CC12" i="14"/>
  <c r="CB12" i="14"/>
  <c r="CD11" i="14"/>
  <c r="CC11" i="14"/>
  <c r="CB11" i="14"/>
  <c r="CD10" i="14"/>
  <c r="CC10" i="14"/>
  <c r="CB10" i="14"/>
  <c r="CD9" i="14"/>
  <c r="CC9" i="14"/>
  <c r="CB9" i="14"/>
  <c r="CD8" i="14"/>
  <c r="CC8" i="14"/>
  <c r="CB8" i="14"/>
  <c r="CD7" i="14"/>
  <c r="CC7" i="14"/>
  <c r="CB7" i="14"/>
  <c r="CD6" i="14"/>
  <c r="CC6" i="14"/>
  <c r="CB6" i="14"/>
  <c r="CD5" i="14"/>
  <c r="CC5" i="14"/>
  <c r="CB5" i="14"/>
  <c r="CA24" i="14"/>
  <c r="BZ24" i="14"/>
  <c r="BY24" i="14"/>
  <c r="CA23" i="14"/>
  <c r="BZ23" i="14"/>
  <c r="BY23" i="14"/>
  <c r="CA22" i="14"/>
  <c r="BZ22" i="14"/>
  <c r="BY22" i="14"/>
  <c r="CA21" i="14"/>
  <c r="BZ21" i="14"/>
  <c r="BY21" i="14"/>
  <c r="CA20" i="14"/>
  <c r="BZ20" i="14"/>
  <c r="BY20" i="14"/>
  <c r="CA19" i="14"/>
  <c r="BZ19" i="14"/>
  <c r="BY19" i="14"/>
  <c r="CA18" i="14"/>
  <c r="BZ18" i="14"/>
  <c r="BY18" i="14"/>
  <c r="CA17" i="14"/>
  <c r="BZ17" i="14"/>
  <c r="BY17" i="14"/>
  <c r="CA16" i="14"/>
  <c r="BZ16" i="14"/>
  <c r="BY16" i="14"/>
  <c r="CA15" i="14"/>
  <c r="BZ15" i="14"/>
  <c r="BY15" i="14"/>
  <c r="CA14" i="14"/>
  <c r="BZ14" i="14"/>
  <c r="BY14" i="14"/>
  <c r="CA13" i="14"/>
  <c r="BZ13" i="14"/>
  <c r="BY13" i="14"/>
  <c r="CA12" i="14"/>
  <c r="BZ12" i="14"/>
  <c r="BY12" i="14"/>
  <c r="CA11" i="14"/>
  <c r="BZ11" i="14"/>
  <c r="BY11" i="14"/>
  <c r="CA10" i="14"/>
  <c r="BZ10" i="14"/>
  <c r="BY10" i="14"/>
  <c r="CA9" i="14"/>
  <c r="BZ9" i="14"/>
  <c r="BY9" i="14"/>
  <c r="CA8" i="14"/>
  <c r="BZ8" i="14"/>
  <c r="BY8" i="14"/>
  <c r="CA7" i="14"/>
  <c r="BZ7" i="14"/>
  <c r="BY7" i="14"/>
  <c r="CA6" i="14"/>
  <c r="BZ6" i="14"/>
  <c r="BY6" i="14"/>
  <c r="CA5" i="14"/>
  <c r="BZ5" i="14"/>
  <c r="BY5" i="14"/>
  <c r="BX24" i="14"/>
  <c r="BW24" i="14"/>
  <c r="BV24" i="14"/>
  <c r="BX23" i="14"/>
  <c r="BW23" i="14"/>
  <c r="BV23" i="14"/>
  <c r="BX22" i="14"/>
  <c r="BW22" i="14"/>
  <c r="BV22" i="14"/>
  <c r="BX21" i="14"/>
  <c r="BW21" i="14"/>
  <c r="BV21" i="14"/>
  <c r="BX20" i="14"/>
  <c r="BW20" i="14"/>
  <c r="BV20" i="14"/>
  <c r="BX19" i="14"/>
  <c r="BW19" i="14"/>
  <c r="BV19" i="14"/>
  <c r="BX18" i="14"/>
  <c r="BW18" i="14"/>
  <c r="BV18" i="14"/>
  <c r="BX17" i="14"/>
  <c r="BW17" i="14"/>
  <c r="BV17" i="14"/>
  <c r="BX16" i="14"/>
  <c r="BW16" i="14"/>
  <c r="BV16" i="14"/>
  <c r="BX15" i="14"/>
  <c r="BW15" i="14"/>
  <c r="BV15" i="14"/>
  <c r="BX14" i="14"/>
  <c r="BW14" i="14"/>
  <c r="BV14" i="14"/>
  <c r="BX13" i="14"/>
  <c r="BW13" i="14"/>
  <c r="BV13" i="14"/>
  <c r="BX12" i="14"/>
  <c r="BW12" i="14"/>
  <c r="BV12" i="14"/>
  <c r="BX11" i="14"/>
  <c r="BW11" i="14"/>
  <c r="BV11" i="14"/>
  <c r="BX10" i="14"/>
  <c r="BW10" i="14"/>
  <c r="BV10" i="14"/>
  <c r="BX9" i="14"/>
  <c r="BW9" i="14"/>
  <c r="BV9" i="14"/>
  <c r="BX8" i="14"/>
  <c r="BW8" i="14"/>
  <c r="BV8" i="14"/>
  <c r="BX7" i="14"/>
  <c r="BW7" i="14"/>
  <c r="BV7" i="14"/>
  <c r="BX6" i="14"/>
  <c r="BW6" i="14"/>
  <c r="BV6" i="14"/>
  <c r="BX5" i="14"/>
  <c r="BW5" i="14"/>
  <c r="BV5" i="14"/>
  <c r="BU24" i="14"/>
  <c r="BT24" i="14"/>
  <c r="BS24" i="14"/>
  <c r="BU23" i="14"/>
  <c r="BT23" i="14"/>
  <c r="BS23" i="14"/>
  <c r="BU22" i="14"/>
  <c r="BT22" i="14"/>
  <c r="BS22" i="14"/>
  <c r="BU21" i="14"/>
  <c r="BT21" i="14"/>
  <c r="BS21" i="14"/>
  <c r="BU20" i="14"/>
  <c r="BT20" i="14"/>
  <c r="BS20" i="14"/>
  <c r="BU19" i="14"/>
  <c r="BT19" i="14"/>
  <c r="BS19" i="14"/>
  <c r="BU18" i="14"/>
  <c r="BT18" i="14"/>
  <c r="BS18" i="14"/>
  <c r="BU17" i="14"/>
  <c r="BT17" i="14"/>
  <c r="BS17" i="14"/>
  <c r="BU16" i="14"/>
  <c r="BT16" i="14"/>
  <c r="BS16" i="14"/>
  <c r="BU15" i="14"/>
  <c r="BT15" i="14"/>
  <c r="BS15" i="14"/>
  <c r="BU14" i="14"/>
  <c r="BT14" i="14"/>
  <c r="BS14" i="14"/>
  <c r="BU13" i="14"/>
  <c r="BT13" i="14"/>
  <c r="BS13" i="14"/>
  <c r="BU12" i="14"/>
  <c r="BT12" i="14"/>
  <c r="BS12" i="14"/>
  <c r="BU11" i="14"/>
  <c r="BT11" i="14"/>
  <c r="BS11" i="14"/>
  <c r="BU10" i="14"/>
  <c r="BT10" i="14"/>
  <c r="BS10" i="14"/>
  <c r="BU9" i="14"/>
  <c r="BT9" i="14"/>
  <c r="BS9" i="14"/>
  <c r="BU8" i="14"/>
  <c r="BT8" i="14"/>
  <c r="BS8" i="14"/>
  <c r="BU7" i="14"/>
  <c r="BT7" i="14"/>
  <c r="BS7" i="14"/>
  <c r="BU6" i="14"/>
  <c r="BT6" i="14"/>
  <c r="BS6" i="14"/>
  <c r="BU5" i="14"/>
  <c r="BT5" i="14"/>
  <c r="BS5" i="14"/>
  <c r="BR24" i="14"/>
  <c r="BQ24" i="14"/>
  <c r="BP24" i="14"/>
  <c r="BR23" i="14"/>
  <c r="BQ23" i="14"/>
  <c r="BP23" i="14"/>
  <c r="BR22" i="14"/>
  <c r="BQ22" i="14"/>
  <c r="BP22" i="14"/>
  <c r="BR21" i="14"/>
  <c r="BQ21" i="14"/>
  <c r="BP21" i="14"/>
  <c r="BR20" i="14"/>
  <c r="BQ20" i="14"/>
  <c r="BP20" i="14"/>
  <c r="BR19" i="14"/>
  <c r="BQ19" i="14"/>
  <c r="BP19" i="14"/>
  <c r="BR18" i="14"/>
  <c r="BQ18" i="14"/>
  <c r="BP18" i="14"/>
  <c r="BR17" i="14"/>
  <c r="BQ17" i="14"/>
  <c r="BP17" i="14"/>
  <c r="BR16" i="14"/>
  <c r="BQ16" i="14"/>
  <c r="BP16" i="14"/>
  <c r="BR15" i="14"/>
  <c r="BQ15" i="14"/>
  <c r="BP15" i="14"/>
  <c r="BR14" i="14"/>
  <c r="BQ14" i="14"/>
  <c r="BP14" i="14"/>
  <c r="BR13" i="14"/>
  <c r="BQ13" i="14"/>
  <c r="BP13" i="14"/>
  <c r="BR12" i="14"/>
  <c r="BQ12" i="14"/>
  <c r="BP12" i="14"/>
  <c r="BR11" i="14"/>
  <c r="BQ11" i="14"/>
  <c r="BP11" i="14"/>
  <c r="BR10" i="14"/>
  <c r="BQ10" i="14"/>
  <c r="BP10" i="14"/>
  <c r="BR9" i="14"/>
  <c r="BQ9" i="14"/>
  <c r="BP9" i="14"/>
  <c r="BR8" i="14"/>
  <c r="BQ8" i="14"/>
  <c r="BP8" i="14"/>
  <c r="BR7" i="14"/>
  <c r="BQ7" i="14"/>
  <c r="BP7" i="14"/>
  <c r="BR6" i="14"/>
  <c r="BQ6" i="14"/>
  <c r="BP6" i="14"/>
  <c r="BR5" i="14"/>
  <c r="BQ5" i="14"/>
  <c r="BP5" i="14"/>
  <c r="BO24" i="14"/>
  <c r="BN24" i="14"/>
  <c r="BM24" i="14"/>
  <c r="BO23" i="14"/>
  <c r="BN23" i="14"/>
  <c r="BM23" i="14"/>
  <c r="BO22" i="14"/>
  <c r="BN22" i="14"/>
  <c r="BM22" i="14"/>
  <c r="BO21" i="14"/>
  <c r="BN21" i="14"/>
  <c r="BM21" i="14"/>
  <c r="BO20" i="14"/>
  <c r="BN20" i="14"/>
  <c r="BM20" i="14"/>
  <c r="BO19" i="14"/>
  <c r="BN19" i="14"/>
  <c r="BM19" i="14"/>
  <c r="BO18" i="14"/>
  <c r="BN18" i="14"/>
  <c r="BM18" i="14"/>
  <c r="BO17" i="14"/>
  <c r="BN17" i="14"/>
  <c r="BM17" i="14"/>
  <c r="BO16" i="14"/>
  <c r="BN16" i="14"/>
  <c r="BM16" i="14"/>
  <c r="BO15" i="14"/>
  <c r="BN15" i="14"/>
  <c r="BM15" i="14"/>
  <c r="BO14" i="14"/>
  <c r="BN14" i="14"/>
  <c r="BM14" i="14"/>
  <c r="BO13" i="14"/>
  <c r="BN13" i="14"/>
  <c r="BM13" i="14"/>
  <c r="BO12" i="14"/>
  <c r="BN12" i="14"/>
  <c r="BM12" i="14"/>
  <c r="BO11" i="14"/>
  <c r="BN11" i="14"/>
  <c r="BM11" i="14"/>
  <c r="BO10" i="14"/>
  <c r="BN10" i="14"/>
  <c r="BM10" i="14"/>
  <c r="BO9" i="14"/>
  <c r="BN9" i="14"/>
  <c r="BM9" i="14"/>
  <c r="BO8" i="14"/>
  <c r="BN8" i="14"/>
  <c r="BM8" i="14"/>
  <c r="BO7" i="14"/>
  <c r="BN7" i="14"/>
  <c r="BM7" i="14"/>
  <c r="BO6" i="14"/>
  <c r="BN6" i="14"/>
  <c r="BM6" i="14"/>
  <c r="BO5" i="14"/>
  <c r="BN5" i="14"/>
  <c r="BM5" i="14"/>
  <c r="BL24" i="14"/>
  <c r="BK24" i="14"/>
  <c r="BJ24" i="14"/>
  <c r="BL23" i="14"/>
  <c r="BK23" i="14"/>
  <c r="BJ23" i="14"/>
  <c r="BL22" i="14"/>
  <c r="BK22" i="14"/>
  <c r="BJ22" i="14"/>
  <c r="BL21" i="14"/>
  <c r="BK21" i="14"/>
  <c r="BJ21" i="14"/>
  <c r="BL20" i="14"/>
  <c r="BK20" i="14"/>
  <c r="BJ20" i="14"/>
  <c r="BL19" i="14"/>
  <c r="BK19" i="14"/>
  <c r="BJ19" i="14"/>
  <c r="BL18" i="14"/>
  <c r="BK18" i="14"/>
  <c r="BJ18" i="14"/>
  <c r="BL17" i="14"/>
  <c r="BK17" i="14"/>
  <c r="BJ17" i="14"/>
  <c r="BL16" i="14"/>
  <c r="BK16" i="14"/>
  <c r="BJ16" i="14"/>
  <c r="BL15" i="14"/>
  <c r="BK15" i="14"/>
  <c r="BJ15" i="14"/>
  <c r="BL14" i="14"/>
  <c r="BK14" i="14"/>
  <c r="BJ14" i="14"/>
  <c r="BL13" i="14"/>
  <c r="BK13" i="14"/>
  <c r="BJ13" i="14"/>
  <c r="BL12" i="14"/>
  <c r="BK12" i="14"/>
  <c r="BJ12" i="14"/>
  <c r="BL11" i="14"/>
  <c r="BK11" i="14"/>
  <c r="BJ11" i="14"/>
  <c r="BL10" i="14"/>
  <c r="BK10" i="14"/>
  <c r="BJ10" i="14"/>
  <c r="BL9" i="14"/>
  <c r="BK9" i="14"/>
  <c r="BJ9" i="14"/>
  <c r="BL8" i="14"/>
  <c r="BK8" i="14"/>
  <c r="BJ8" i="14"/>
  <c r="BL7" i="14"/>
  <c r="BK7" i="14"/>
  <c r="BJ7" i="14"/>
  <c r="BL6" i="14"/>
  <c r="BK6" i="14"/>
  <c r="BJ6" i="14"/>
  <c r="BL5" i="14"/>
  <c r="BK5" i="14"/>
  <c r="BJ5" i="14"/>
  <c r="BI24" i="14"/>
  <c r="BH24" i="14"/>
  <c r="BG24" i="14"/>
  <c r="BI23" i="14"/>
  <c r="BH23" i="14"/>
  <c r="BG23" i="14"/>
  <c r="BI22" i="14"/>
  <c r="BH22" i="14"/>
  <c r="BG22" i="14"/>
  <c r="BI21" i="14"/>
  <c r="BH21" i="14"/>
  <c r="BG21" i="14"/>
  <c r="BI20" i="14"/>
  <c r="BH20" i="14"/>
  <c r="BG20" i="14"/>
  <c r="BI19" i="14"/>
  <c r="BH19" i="14"/>
  <c r="BG19" i="14"/>
  <c r="BI18" i="14"/>
  <c r="BH18" i="14"/>
  <c r="BG18" i="14"/>
  <c r="BI17" i="14"/>
  <c r="BH17" i="14"/>
  <c r="BG17" i="14"/>
  <c r="BI16" i="14"/>
  <c r="BH16" i="14"/>
  <c r="BG16" i="14"/>
  <c r="BI15" i="14"/>
  <c r="BH15" i="14"/>
  <c r="BG15" i="14"/>
  <c r="BI14" i="14"/>
  <c r="BH14" i="14"/>
  <c r="BG14" i="14"/>
  <c r="BI13" i="14"/>
  <c r="BH13" i="14"/>
  <c r="BG13" i="14"/>
  <c r="BI12" i="14"/>
  <c r="BH12" i="14"/>
  <c r="BG12" i="14"/>
  <c r="BI11" i="14"/>
  <c r="BH11" i="14"/>
  <c r="BG11" i="14"/>
  <c r="BI10" i="14"/>
  <c r="BH10" i="14"/>
  <c r="BG10" i="14"/>
  <c r="BI9" i="14"/>
  <c r="BH9" i="14"/>
  <c r="BG9" i="14"/>
  <c r="BI8" i="14"/>
  <c r="BH8" i="14"/>
  <c r="BG8" i="14"/>
  <c r="BI7" i="14"/>
  <c r="BH7" i="14"/>
  <c r="BG7" i="14"/>
  <c r="BI6" i="14"/>
  <c r="BH6" i="14"/>
  <c r="BG6" i="14"/>
  <c r="BI5" i="14"/>
  <c r="BH5" i="14"/>
  <c r="BG5" i="14"/>
  <c r="BF24" i="14"/>
  <c r="BE24" i="14"/>
  <c r="BD24" i="14"/>
  <c r="BF23" i="14"/>
  <c r="BE23" i="14"/>
  <c r="BD23" i="14"/>
  <c r="BF22" i="14"/>
  <c r="BE22" i="14"/>
  <c r="BD22" i="14"/>
  <c r="BF21" i="14"/>
  <c r="BE21" i="14"/>
  <c r="BD21" i="14"/>
  <c r="BF20" i="14"/>
  <c r="BE20" i="14"/>
  <c r="BD20" i="14"/>
  <c r="BF19" i="14"/>
  <c r="BE19" i="14"/>
  <c r="BD19" i="14"/>
  <c r="BF18" i="14"/>
  <c r="BE18" i="14"/>
  <c r="BD18" i="14"/>
  <c r="BF17" i="14"/>
  <c r="BE17" i="14"/>
  <c r="BD17" i="14"/>
  <c r="BF16" i="14"/>
  <c r="BE16" i="14"/>
  <c r="BD16" i="14"/>
  <c r="BF15" i="14"/>
  <c r="BE15" i="14"/>
  <c r="BD15" i="14"/>
  <c r="BF14" i="14"/>
  <c r="BE14" i="14"/>
  <c r="BD14" i="14"/>
  <c r="BF13" i="14"/>
  <c r="BE13" i="14"/>
  <c r="BD13" i="14"/>
  <c r="BF12" i="14"/>
  <c r="BE12" i="14"/>
  <c r="BD12" i="14"/>
  <c r="BF11" i="14"/>
  <c r="BE11" i="14"/>
  <c r="BD11" i="14"/>
  <c r="BF10" i="14"/>
  <c r="BE10" i="14"/>
  <c r="BD10" i="14"/>
  <c r="BF9" i="14"/>
  <c r="BE9" i="14"/>
  <c r="BD9" i="14"/>
  <c r="BF8" i="14"/>
  <c r="BE8" i="14"/>
  <c r="BD8" i="14"/>
  <c r="BF7" i="14"/>
  <c r="BE7" i="14"/>
  <c r="BD7" i="14"/>
  <c r="BF6" i="14"/>
  <c r="BE6" i="14"/>
  <c r="BD6" i="14"/>
  <c r="BF5" i="14"/>
  <c r="BE5" i="14"/>
  <c r="BD5" i="14"/>
  <c r="BC24" i="14"/>
  <c r="BB24" i="14"/>
  <c r="BA24" i="14"/>
  <c r="BC23" i="14"/>
  <c r="BB23" i="14"/>
  <c r="BA23" i="14"/>
  <c r="BC22" i="14"/>
  <c r="BB22" i="14"/>
  <c r="BA22" i="14"/>
  <c r="BC21" i="14"/>
  <c r="BB21" i="14"/>
  <c r="BA21" i="14"/>
  <c r="BC20" i="14"/>
  <c r="BB20" i="14"/>
  <c r="BA20" i="14"/>
  <c r="BC19" i="14"/>
  <c r="BB19" i="14"/>
  <c r="BA19" i="14"/>
  <c r="BC18" i="14"/>
  <c r="BB18" i="14"/>
  <c r="BA18" i="14"/>
  <c r="BC17" i="14"/>
  <c r="BB17" i="14"/>
  <c r="BA17" i="14"/>
  <c r="BC16" i="14"/>
  <c r="BB16" i="14"/>
  <c r="BA16" i="14"/>
  <c r="BC15" i="14"/>
  <c r="BB15" i="14"/>
  <c r="BA15" i="14"/>
  <c r="BC14" i="14"/>
  <c r="BB14" i="14"/>
  <c r="BA14" i="14"/>
  <c r="BC13" i="14"/>
  <c r="BB13" i="14"/>
  <c r="BA13" i="14"/>
  <c r="BC12" i="14"/>
  <c r="BB12" i="14"/>
  <c r="BA12" i="14"/>
  <c r="BC11" i="14"/>
  <c r="BB11" i="14"/>
  <c r="BA11" i="14"/>
  <c r="BC10" i="14"/>
  <c r="BB10" i="14"/>
  <c r="BA10" i="14"/>
  <c r="BC9" i="14"/>
  <c r="BB9" i="14"/>
  <c r="BA9" i="14"/>
  <c r="BC8" i="14"/>
  <c r="BB8" i="14"/>
  <c r="BA8" i="14"/>
  <c r="BC7" i="14"/>
  <c r="BB7" i="14"/>
  <c r="BA7" i="14"/>
  <c r="BC6" i="14"/>
  <c r="BB6" i="14"/>
  <c r="BA6" i="14"/>
  <c r="BC5" i="14"/>
  <c r="BB5" i="14"/>
  <c r="BA5" i="14"/>
  <c r="AZ24" i="14"/>
  <c r="AY24" i="14"/>
  <c r="AX24" i="14"/>
  <c r="AZ23" i="14"/>
  <c r="AY23" i="14"/>
  <c r="AX23" i="14"/>
  <c r="AZ22" i="14"/>
  <c r="AY22" i="14"/>
  <c r="AX22" i="14"/>
  <c r="AZ21" i="14"/>
  <c r="AY21" i="14"/>
  <c r="AX21" i="14"/>
  <c r="AZ20" i="14"/>
  <c r="AY20" i="14"/>
  <c r="AX20" i="14"/>
  <c r="AZ19" i="14"/>
  <c r="AY19" i="14"/>
  <c r="AX19" i="14"/>
  <c r="AZ18" i="14"/>
  <c r="AY18" i="14"/>
  <c r="AX18" i="14"/>
  <c r="AZ17" i="14"/>
  <c r="AY17" i="14"/>
  <c r="AX17" i="14"/>
  <c r="AZ16" i="14"/>
  <c r="AY16" i="14"/>
  <c r="AX16" i="14"/>
  <c r="AZ15" i="14"/>
  <c r="AY15" i="14"/>
  <c r="AX15" i="14"/>
  <c r="AZ14" i="14"/>
  <c r="AY14" i="14"/>
  <c r="AX14" i="14"/>
  <c r="AZ13" i="14"/>
  <c r="AY13" i="14"/>
  <c r="AX13" i="14"/>
  <c r="AZ12" i="14"/>
  <c r="AY12" i="14"/>
  <c r="AX12" i="14"/>
  <c r="AZ11" i="14"/>
  <c r="AY11" i="14"/>
  <c r="AX11" i="14"/>
  <c r="AZ10" i="14"/>
  <c r="AY10" i="14"/>
  <c r="AX10" i="14"/>
  <c r="AZ9" i="14"/>
  <c r="AY9" i="14"/>
  <c r="AX9" i="14"/>
  <c r="AZ8" i="14"/>
  <c r="AY8" i="14"/>
  <c r="AX8" i="14"/>
  <c r="AZ7" i="14"/>
  <c r="AY7" i="14"/>
  <c r="AX7" i="14"/>
  <c r="AZ6" i="14"/>
  <c r="AY6" i="14"/>
  <c r="AX6" i="14"/>
  <c r="AZ5" i="14"/>
  <c r="AY5" i="14"/>
  <c r="AX5" i="14"/>
  <c r="CP24" i="14"/>
  <c r="CO24" i="14"/>
  <c r="CN24" i="14"/>
  <c r="CP23" i="14"/>
  <c r="E14" i="236" s="1"/>
  <c r="CO23" i="14"/>
  <c r="CN23" i="14"/>
  <c r="C14" i="236" s="1"/>
  <c r="CP22" i="14"/>
  <c r="E13" i="236" s="1"/>
  <c r="CO22" i="14"/>
  <c r="D13" i="236" s="1"/>
  <c r="CN22" i="14"/>
  <c r="C13" i="236" s="1"/>
  <c r="CP21" i="14"/>
  <c r="E12" i="236" s="1"/>
  <c r="CO21" i="14"/>
  <c r="D12" i="236" s="1"/>
  <c r="CN21" i="14"/>
  <c r="C12" i="236" s="1"/>
  <c r="CP20" i="14"/>
  <c r="E11" i="236" s="1"/>
  <c r="CO20" i="14"/>
  <c r="D11" i="236" s="1"/>
  <c r="CN20" i="14"/>
  <c r="CP19" i="14"/>
  <c r="E10" i="236" s="1"/>
  <c r="CO19" i="14"/>
  <c r="D10" i="236" s="1"/>
  <c r="CN19" i="14"/>
  <c r="C10" i="236" s="1"/>
  <c r="CP18" i="14"/>
  <c r="E9" i="236" s="1"/>
  <c r="CO18" i="14"/>
  <c r="D9" i="236" s="1"/>
  <c r="CN18" i="14"/>
  <c r="C9" i="236" s="1"/>
  <c r="CP17" i="14"/>
  <c r="E8" i="236" s="1"/>
  <c r="CO17" i="14"/>
  <c r="D8" i="236" s="1"/>
  <c r="CN17" i="14"/>
  <c r="C8" i="236" s="1"/>
  <c r="CP16" i="14"/>
  <c r="E7" i="236" s="1"/>
  <c r="CO16" i="14"/>
  <c r="D7" i="236" s="1"/>
  <c r="CN16" i="14"/>
  <c r="C7" i="236" s="1"/>
  <c r="CP15" i="14"/>
  <c r="E6" i="236" s="1"/>
  <c r="CO15" i="14"/>
  <c r="D6" i="236" s="1"/>
  <c r="CN15" i="14"/>
  <c r="C6" i="236" s="1"/>
  <c r="CP14" i="14"/>
  <c r="E5" i="236" s="1"/>
  <c r="CO14" i="14"/>
  <c r="D5" i="236" s="1"/>
  <c r="CN14" i="14"/>
  <c r="C5" i="236" s="1"/>
  <c r="CP13" i="14"/>
  <c r="E4" i="236" s="1"/>
  <c r="CO13" i="14"/>
  <c r="D4" i="236" s="1"/>
  <c r="CN13" i="14"/>
  <c r="C4" i="236" s="1"/>
  <c r="CP12" i="14"/>
  <c r="CO12" i="14"/>
  <c r="CN12" i="14"/>
  <c r="CP11" i="14"/>
  <c r="CO11" i="14"/>
  <c r="CN11" i="14"/>
  <c r="CP10" i="14"/>
  <c r="CO10" i="14"/>
  <c r="CN10" i="14"/>
  <c r="CP9" i="14"/>
  <c r="CO9" i="14"/>
  <c r="CN9" i="14"/>
  <c r="CP8" i="14"/>
  <c r="CO8" i="14"/>
  <c r="CN8" i="14"/>
  <c r="CP7" i="14"/>
  <c r="CO7" i="14"/>
  <c r="CN7" i="14"/>
  <c r="CP6" i="14"/>
  <c r="CO6" i="14"/>
  <c r="CN6" i="14"/>
  <c r="CP5" i="14"/>
  <c r="CO5" i="14"/>
  <c r="CN5" i="14"/>
  <c r="AW24" i="14"/>
  <c r="AV24" i="14"/>
  <c r="AU24" i="14"/>
  <c r="AW23" i="14"/>
  <c r="E14" i="233" s="1"/>
  <c r="AV23" i="14"/>
  <c r="AU23" i="14"/>
  <c r="C14" i="233" s="1"/>
  <c r="AW22" i="14"/>
  <c r="E13" i="233" s="1"/>
  <c r="AV22" i="14"/>
  <c r="D13" i="233" s="1"/>
  <c r="AU22" i="14"/>
  <c r="AW21" i="14"/>
  <c r="E12" i="233" s="1"/>
  <c r="AV21" i="14"/>
  <c r="D12" i="233" s="1"/>
  <c r="AU21" i="14"/>
  <c r="C12" i="233" s="1"/>
  <c r="AW20" i="14"/>
  <c r="E11" i="233" s="1"/>
  <c r="AV20" i="14"/>
  <c r="D11" i="233" s="1"/>
  <c r="AU20" i="14"/>
  <c r="AW19" i="14"/>
  <c r="E10" i="233" s="1"/>
  <c r="AV19" i="14"/>
  <c r="D10" i="233" s="1"/>
  <c r="AU19" i="14"/>
  <c r="C10" i="233" s="1"/>
  <c r="AW18" i="14"/>
  <c r="E9" i="233" s="1"/>
  <c r="AV18" i="14"/>
  <c r="D9" i="233" s="1"/>
  <c r="AU18" i="14"/>
  <c r="AW17" i="14"/>
  <c r="E8" i="233" s="1"/>
  <c r="AV17" i="14"/>
  <c r="D8" i="233" s="1"/>
  <c r="AU17" i="14"/>
  <c r="C8" i="233" s="1"/>
  <c r="AW16" i="14"/>
  <c r="E7" i="233" s="1"/>
  <c r="AV16" i="14"/>
  <c r="D7" i="233" s="1"/>
  <c r="AU16" i="14"/>
  <c r="C7" i="233" s="1"/>
  <c r="AW15" i="14"/>
  <c r="E6" i="233" s="1"/>
  <c r="AV15" i="14"/>
  <c r="D6" i="233" s="1"/>
  <c r="AU15" i="14"/>
  <c r="C6" i="233" s="1"/>
  <c r="AW14" i="14"/>
  <c r="E5" i="233" s="1"/>
  <c r="AV14" i="14"/>
  <c r="D5" i="233" s="1"/>
  <c r="AU14" i="14"/>
  <c r="C5" i="233" s="1"/>
  <c r="AW13" i="14"/>
  <c r="E4" i="233" s="1"/>
  <c r="AV13" i="14"/>
  <c r="D4" i="233" s="1"/>
  <c r="AU13" i="14"/>
  <c r="C4" i="233" s="1"/>
  <c r="AW12" i="14"/>
  <c r="AV12" i="14"/>
  <c r="AU12" i="14"/>
  <c r="AW11" i="14"/>
  <c r="AV11" i="14"/>
  <c r="AU11" i="14"/>
  <c r="AW10" i="14"/>
  <c r="AV10" i="14"/>
  <c r="AU10" i="14"/>
  <c r="AW9" i="14"/>
  <c r="AV9" i="14"/>
  <c r="AU9" i="14"/>
  <c r="AW8" i="14"/>
  <c r="AV8" i="14"/>
  <c r="AU8" i="14"/>
  <c r="AW7" i="14"/>
  <c r="AV7" i="14"/>
  <c r="AU7" i="14"/>
  <c r="AW6" i="14"/>
  <c r="AV6" i="14"/>
  <c r="AU6" i="14"/>
  <c r="AW5" i="14"/>
  <c r="AV5" i="14"/>
  <c r="AU5" i="14"/>
  <c r="AT24" i="14"/>
  <c r="AS24" i="14"/>
  <c r="AR24" i="14"/>
  <c r="AT23" i="14"/>
  <c r="AS23" i="14"/>
  <c r="AR23" i="14"/>
  <c r="AT22" i="14"/>
  <c r="AS22" i="14"/>
  <c r="AR22" i="14"/>
  <c r="AT21" i="14"/>
  <c r="AS21" i="14"/>
  <c r="AR21" i="14"/>
  <c r="AT20" i="14"/>
  <c r="AS20" i="14"/>
  <c r="AR20" i="14"/>
  <c r="AT19" i="14"/>
  <c r="AS19" i="14"/>
  <c r="AR19" i="14"/>
  <c r="AT18" i="14"/>
  <c r="AS18" i="14"/>
  <c r="AR18" i="14"/>
  <c r="AT17" i="14"/>
  <c r="AS17" i="14"/>
  <c r="AR17" i="14"/>
  <c r="AT16" i="14"/>
  <c r="AS16" i="14"/>
  <c r="AR16" i="14"/>
  <c r="AT15" i="14"/>
  <c r="AS15" i="14"/>
  <c r="AR15" i="14"/>
  <c r="AT14" i="14"/>
  <c r="AS14" i="14"/>
  <c r="AR14" i="14"/>
  <c r="AT13" i="14"/>
  <c r="AS13" i="14"/>
  <c r="AR13" i="14"/>
  <c r="AT12" i="14"/>
  <c r="AS12" i="14"/>
  <c r="AR12" i="14"/>
  <c r="AT11" i="14"/>
  <c r="AS11" i="14"/>
  <c r="AR11" i="14"/>
  <c r="AT10" i="14"/>
  <c r="AS10" i="14"/>
  <c r="AR10" i="14"/>
  <c r="AT9" i="14"/>
  <c r="AS9" i="14"/>
  <c r="AR9" i="14"/>
  <c r="AT8" i="14"/>
  <c r="AS8" i="14"/>
  <c r="AR8" i="14"/>
  <c r="AT7" i="14"/>
  <c r="AS7" i="14"/>
  <c r="AR7" i="14"/>
  <c r="AT6" i="14"/>
  <c r="AS6" i="14"/>
  <c r="AR6" i="14"/>
  <c r="AT5" i="14"/>
  <c r="AS5" i="14"/>
  <c r="AR5" i="14"/>
  <c r="AQ24" i="14"/>
  <c r="AP24" i="14"/>
  <c r="AO24" i="14"/>
  <c r="AQ23" i="14"/>
  <c r="AP23" i="14"/>
  <c r="AO23" i="14"/>
  <c r="AQ22" i="14"/>
  <c r="AP22" i="14"/>
  <c r="AO22" i="14"/>
  <c r="AQ21" i="14"/>
  <c r="AP21" i="14"/>
  <c r="AO21" i="14"/>
  <c r="AQ20" i="14"/>
  <c r="AP20" i="14"/>
  <c r="AO20" i="14"/>
  <c r="AQ19" i="14"/>
  <c r="AP19" i="14"/>
  <c r="AO19" i="14"/>
  <c r="AQ18" i="14"/>
  <c r="AP18" i="14"/>
  <c r="AO18" i="14"/>
  <c r="AQ17" i="14"/>
  <c r="AP17" i="14"/>
  <c r="AO17" i="14"/>
  <c r="AQ16" i="14"/>
  <c r="AP16" i="14"/>
  <c r="AO16" i="14"/>
  <c r="AQ15" i="14"/>
  <c r="AP15" i="14"/>
  <c r="AO15" i="14"/>
  <c r="AQ14" i="14"/>
  <c r="AP14" i="14"/>
  <c r="AO14" i="14"/>
  <c r="AQ13" i="14"/>
  <c r="AP13" i="14"/>
  <c r="AO13" i="14"/>
  <c r="AQ12" i="14"/>
  <c r="AP12" i="14"/>
  <c r="AO12" i="14"/>
  <c r="AQ11" i="14"/>
  <c r="AP11" i="14"/>
  <c r="AO11" i="14"/>
  <c r="AQ10" i="14"/>
  <c r="AP10" i="14"/>
  <c r="AO10" i="14"/>
  <c r="AQ9" i="14"/>
  <c r="AP9" i="14"/>
  <c r="AO9" i="14"/>
  <c r="AQ8" i="14"/>
  <c r="AP8" i="14"/>
  <c r="AO8" i="14"/>
  <c r="AQ7" i="14"/>
  <c r="AP7" i="14"/>
  <c r="AO7" i="14"/>
  <c r="AQ6" i="14"/>
  <c r="AP6" i="14"/>
  <c r="AO6" i="14"/>
  <c r="AQ5" i="14"/>
  <c r="AP5" i="14"/>
  <c r="AO5" i="14"/>
  <c r="AN24" i="14"/>
  <c r="AM24" i="14"/>
  <c r="AL24" i="14"/>
  <c r="AN23" i="14"/>
  <c r="AM23" i="14"/>
  <c r="AL23" i="14"/>
  <c r="AN22" i="14"/>
  <c r="AM22" i="14"/>
  <c r="AL22" i="14"/>
  <c r="AN21" i="14"/>
  <c r="AM21" i="14"/>
  <c r="AL21" i="14"/>
  <c r="AN20" i="14"/>
  <c r="AM20" i="14"/>
  <c r="AL20" i="14"/>
  <c r="AN19" i="14"/>
  <c r="AM19" i="14"/>
  <c r="AL19" i="14"/>
  <c r="AN18" i="14"/>
  <c r="AM18" i="14"/>
  <c r="AL18" i="14"/>
  <c r="AN17" i="14"/>
  <c r="AM17" i="14"/>
  <c r="AL17" i="14"/>
  <c r="AN16" i="14"/>
  <c r="AM16" i="14"/>
  <c r="AL16" i="14"/>
  <c r="AN15" i="14"/>
  <c r="AM15" i="14"/>
  <c r="AL15" i="14"/>
  <c r="AN14" i="14"/>
  <c r="AM14" i="14"/>
  <c r="AL14" i="14"/>
  <c r="AN13" i="14"/>
  <c r="AM13" i="14"/>
  <c r="AL13" i="14"/>
  <c r="AN12" i="14"/>
  <c r="AM12" i="14"/>
  <c r="AL12" i="14"/>
  <c r="AN11" i="14"/>
  <c r="AM11" i="14"/>
  <c r="AL11" i="14"/>
  <c r="AN10" i="14"/>
  <c r="AM10" i="14"/>
  <c r="AL10" i="14"/>
  <c r="AN9" i="14"/>
  <c r="AM9" i="14"/>
  <c r="AL9" i="14"/>
  <c r="AN8" i="14"/>
  <c r="AM8" i="14"/>
  <c r="AL8" i="14"/>
  <c r="AN7" i="14"/>
  <c r="AM7" i="14"/>
  <c r="AL7" i="14"/>
  <c r="AN6" i="14"/>
  <c r="AM6" i="14"/>
  <c r="AL6" i="14"/>
  <c r="AN5" i="14"/>
  <c r="AM5" i="14"/>
  <c r="AL5" i="14"/>
  <c r="AK24" i="14"/>
  <c r="AJ24" i="14"/>
  <c r="AI24" i="14"/>
  <c r="AK23" i="14"/>
  <c r="AJ23" i="14"/>
  <c r="AI23" i="14"/>
  <c r="AK22" i="14"/>
  <c r="AJ22" i="14"/>
  <c r="AI22" i="14"/>
  <c r="AK21" i="14"/>
  <c r="AJ21" i="14"/>
  <c r="AI21" i="14"/>
  <c r="AK20" i="14"/>
  <c r="AJ20" i="14"/>
  <c r="AI20" i="14"/>
  <c r="AK19" i="14"/>
  <c r="AJ19" i="14"/>
  <c r="AI19" i="14"/>
  <c r="AK18" i="14"/>
  <c r="AJ18" i="14"/>
  <c r="AI18" i="14"/>
  <c r="AK17" i="14"/>
  <c r="AJ17" i="14"/>
  <c r="AI17" i="14"/>
  <c r="AK16" i="14"/>
  <c r="AJ16" i="14"/>
  <c r="AI16" i="14"/>
  <c r="AK15" i="14"/>
  <c r="AJ15" i="14"/>
  <c r="AI15" i="14"/>
  <c r="AK14" i="14"/>
  <c r="AJ14" i="14"/>
  <c r="AI14" i="14"/>
  <c r="AK13" i="14"/>
  <c r="AJ13" i="14"/>
  <c r="AI13" i="14"/>
  <c r="AK12" i="14"/>
  <c r="AJ12" i="14"/>
  <c r="AI12" i="14"/>
  <c r="AK11" i="14"/>
  <c r="AJ11" i="14"/>
  <c r="AI11" i="14"/>
  <c r="AK10" i="14"/>
  <c r="AJ10" i="14"/>
  <c r="AI10" i="14"/>
  <c r="AK9" i="14"/>
  <c r="AJ9" i="14"/>
  <c r="AI9" i="14"/>
  <c r="AK8" i="14"/>
  <c r="AJ8" i="14"/>
  <c r="AI8" i="14"/>
  <c r="AK7" i="14"/>
  <c r="AJ7" i="14"/>
  <c r="AI7" i="14"/>
  <c r="AK6" i="14"/>
  <c r="AJ6" i="14"/>
  <c r="AI6" i="14"/>
  <c r="AK5" i="14"/>
  <c r="AJ5" i="14"/>
  <c r="AI5" i="14"/>
  <c r="AH24" i="14"/>
  <c r="AG24" i="14"/>
  <c r="AF24" i="14"/>
  <c r="AH23" i="14"/>
  <c r="E14" i="235" s="1"/>
  <c r="AG23" i="14"/>
  <c r="AF23" i="14"/>
  <c r="C14" i="235" s="1"/>
  <c r="AH22" i="14"/>
  <c r="E13" i="235" s="1"/>
  <c r="AG22" i="14"/>
  <c r="D13" i="235" s="1"/>
  <c r="AF22" i="14"/>
  <c r="AH21" i="14"/>
  <c r="E12" i="235" s="1"/>
  <c r="AG21" i="14"/>
  <c r="D12" i="235" s="1"/>
  <c r="AF21" i="14"/>
  <c r="C12" i="235" s="1"/>
  <c r="AH20" i="14"/>
  <c r="E11" i="235" s="1"/>
  <c r="AG20" i="14"/>
  <c r="D11" i="235" s="1"/>
  <c r="AF20" i="14"/>
  <c r="AH19" i="14"/>
  <c r="E10" i="235" s="1"/>
  <c r="AG19" i="14"/>
  <c r="D10" i="235" s="1"/>
  <c r="AF19" i="14"/>
  <c r="C10" i="235" s="1"/>
  <c r="AH18" i="14"/>
  <c r="E9" i="235" s="1"/>
  <c r="AG18" i="14"/>
  <c r="D9" i="235" s="1"/>
  <c r="AF18" i="14"/>
  <c r="AH17" i="14"/>
  <c r="E8" i="235" s="1"/>
  <c r="AG17" i="14"/>
  <c r="D8" i="235" s="1"/>
  <c r="AF17" i="14"/>
  <c r="C8" i="235" s="1"/>
  <c r="AH16" i="14"/>
  <c r="E7" i="235" s="1"/>
  <c r="AG16" i="14"/>
  <c r="D7" i="235" s="1"/>
  <c r="AF16" i="14"/>
  <c r="C7" i="235" s="1"/>
  <c r="AH15" i="14"/>
  <c r="E6" i="235" s="1"/>
  <c r="AG15" i="14"/>
  <c r="D6" i="235" s="1"/>
  <c r="AF15" i="14"/>
  <c r="C6" i="235" s="1"/>
  <c r="AH14" i="14"/>
  <c r="E5" i="235" s="1"/>
  <c r="AG14" i="14"/>
  <c r="D5" i="235" s="1"/>
  <c r="AF14" i="14"/>
  <c r="C5" i="235" s="1"/>
  <c r="AH13" i="14"/>
  <c r="E4" i="235" s="1"/>
  <c r="AG13" i="14"/>
  <c r="D4" i="235" s="1"/>
  <c r="AF13" i="14"/>
  <c r="C4" i="235" s="1"/>
  <c r="AH12" i="14"/>
  <c r="AG12" i="14"/>
  <c r="AF12" i="14"/>
  <c r="AH11" i="14"/>
  <c r="AG11" i="14"/>
  <c r="AF11" i="14"/>
  <c r="AH10" i="14"/>
  <c r="AG10" i="14"/>
  <c r="AF10" i="14"/>
  <c r="AH9" i="14"/>
  <c r="AG9" i="14"/>
  <c r="AF9" i="14"/>
  <c r="AH8" i="14"/>
  <c r="AG8" i="14"/>
  <c r="AF8" i="14"/>
  <c r="AH7" i="14"/>
  <c r="AG7" i="14"/>
  <c r="AF7" i="14"/>
  <c r="AH6" i="14"/>
  <c r="AG6" i="14"/>
  <c r="AF6" i="14"/>
  <c r="AH5" i="14"/>
  <c r="AG5" i="14"/>
  <c r="AF5" i="14"/>
  <c r="AE24" i="14"/>
  <c r="AD24" i="14"/>
  <c r="AC24" i="14"/>
  <c r="AE23" i="14"/>
  <c r="AD23" i="14"/>
  <c r="AC23" i="14"/>
  <c r="AE22" i="14"/>
  <c r="AD22" i="14"/>
  <c r="AC22" i="14"/>
  <c r="AE21" i="14"/>
  <c r="AD21" i="14"/>
  <c r="AC21" i="14"/>
  <c r="AE20" i="14"/>
  <c r="AD20" i="14"/>
  <c r="AC20" i="14"/>
  <c r="AE19" i="14"/>
  <c r="AD19" i="14"/>
  <c r="AC19" i="14"/>
  <c r="AE18" i="14"/>
  <c r="AD18" i="14"/>
  <c r="AC18" i="14"/>
  <c r="AE17" i="14"/>
  <c r="AD17" i="14"/>
  <c r="AC17" i="14"/>
  <c r="AE16" i="14"/>
  <c r="AD16" i="14"/>
  <c r="AC16" i="14"/>
  <c r="AE15" i="14"/>
  <c r="AD15" i="14"/>
  <c r="AC15" i="14"/>
  <c r="AE14" i="14"/>
  <c r="AD14" i="14"/>
  <c r="AC14" i="14"/>
  <c r="AE13" i="14"/>
  <c r="AD13" i="14"/>
  <c r="AC13" i="14"/>
  <c r="AE12" i="14"/>
  <c r="AD12" i="14"/>
  <c r="AC12" i="14"/>
  <c r="AE11" i="14"/>
  <c r="AD11" i="14"/>
  <c r="AC11" i="14"/>
  <c r="AE10" i="14"/>
  <c r="AD10" i="14"/>
  <c r="AC10" i="14"/>
  <c r="AE9" i="14"/>
  <c r="AD9" i="14"/>
  <c r="AC9" i="14"/>
  <c r="AE8" i="14"/>
  <c r="AD8" i="14"/>
  <c r="AC8" i="14"/>
  <c r="AE7" i="14"/>
  <c r="AD7" i="14"/>
  <c r="AC7" i="14"/>
  <c r="AE6" i="14"/>
  <c r="AD6" i="14"/>
  <c r="AC6" i="14"/>
  <c r="AE5" i="14"/>
  <c r="AD5" i="14"/>
  <c r="AC5" i="14"/>
  <c r="AB24" i="14"/>
  <c r="AA24" i="14"/>
  <c r="Z24" i="14"/>
  <c r="AB23" i="14"/>
  <c r="E14" i="21" s="1"/>
  <c r="AA23" i="14"/>
  <c r="Z23" i="14"/>
  <c r="C14" i="21" s="1"/>
  <c r="AB22" i="14"/>
  <c r="E13" i="21" s="1"/>
  <c r="AA22" i="14"/>
  <c r="D13" i="21" s="1"/>
  <c r="Z22" i="14"/>
  <c r="AB21" i="14"/>
  <c r="E12" i="21" s="1"/>
  <c r="AA21" i="14"/>
  <c r="D12" i="21" s="1"/>
  <c r="Z21" i="14"/>
  <c r="C12" i="21" s="1"/>
  <c r="AB20" i="14"/>
  <c r="E11" i="21" s="1"/>
  <c r="AA20" i="14"/>
  <c r="D11" i="21" s="1"/>
  <c r="Z20" i="14"/>
  <c r="AB19" i="14"/>
  <c r="E10" i="21" s="1"/>
  <c r="AA19" i="14"/>
  <c r="D10" i="21" s="1"/>
  <c r="Z19" i="14"/>
  <c r="C10" i="21" s="1"/>
  <c r="AB18" i="14"/>
  <c r="E9" i="21" s="1"/>
  <c r="AA18" i="14"/>
  <c r="D9" i="21" s="1"/>
  <c r="Z18" i="14"/>
  <c r="AB17" i="14"/>
  <c r="E8" i="21" s="1"/>
  <c r="AA17" i="14"/>
  <c r="D8" i="21" s="1"/>
  <c r="Z17" i="14"/>
  <c r="C8" i="21" s="1"/>
  <c r="AB16" i="14"/>
  <c r="E7" i="21" s="1"/>
  <c r="AA16" i="14"/>
  <c r="D7" i="21" s="1"/>
  <c r="Z16" i="14"/>
  <c r="C7" i="21" s="1"/>
  <c r="AB15" i="14"/>
  <c r="E6" i="21" s="1"/>
  <c r="AA15" i="14"/>
  <c r="D6" i="21" s="1"/>
  <c r="Z15" i="14"/>
  <c r="C6" i="21" s="1"/>
  <c r="AB14" i="14"/>
  <c r="E5" i="21" s="1"/>
  <c r="AA14" i="14"/>
  <c r="D5" i="21" s="1"/>
  <c r="Z14" i="14"/>
  <c r="C5" i="21" s="1"/>
  <c r="AB13" i="14"/>
  <c r="E4" i="21" s="1"/>
  <c r="AA13" i="14"/>
  <c r="D4" i="21" s="1"/>
  <c r="Z13" i="14"/>
  <c r="C4" i="21" s="1"/>
  <c r="AB12" i="14"/>
  <c r="AA12" i="14"/>
  <c r="Z12" i="14"/>
  <c r="AB11" i="14"/>
  <c r="AA11" i="14"/>
  <c r="Z11" i="14"/>
  <c r="AB10" i="14"/>
  <c r="AA10" i="14"/>
  <c r="Z10" i="14"/>
  <c r="AB9" i="14"/>
  <c r="AA9" i="14"/>
  <c r="Z9" i="14"/>
  <c r="AB8" i="14"/>
  <c r="AA8" i="14"/>
  <c r="Z8" i="14"/>
  <c r="AB7" i="14"/>
  <c r="AA7" i="14"/>
  <c r="Z7" i="14"/>
  <c r="AB6" i="14"/>
  <c r="AA6" i="14"/>
  <c r="Z6" i="14"/>
  <c r="AB5" i="14"/>
  <c r="AA5" i="14"/>
  <c r="Z5" i="14"/>
  <c r="Y24" i="14"/>
  <c r="X24" i="14"/>
  <c r="W24" i="14"/>
  <c r="Y23" i="14"/>
  <c r="X23" i="14"/>
  <c r="W23" i="14"/>
  <c r="Y22" i="14"/>
  <c r="X22" i="14"/>
  <c r="W22" i="14"/>
  <c r="Y21" i="14"/>
  <c r="X21" i="14"/>
  <c r="W21" i="14"/>
  <c r="Y20" i="14"/>
  <c r="X20" i="14"/>
  <c r="W20" i="14"/>
  <c r="D13" i="99" s="1"/>
  <c r="Y19" i="14"/>
  <c r="X19" i="14"/>
  <c r="W19" i="14"/>
  <c r="Y18" i="14"/>
  <c r="X18" i="14"/>
  <c r="W18" i="14"/>
  <c r="Y17" i="14"/>
  <c r="D8" i="22" s="1"/>
  <c r="X17" i="14"/>
  <c r="C8" i="22" s="1"/>
  <c r="W17" i="14"/>
  <c r="Y16" i="14"/>
  <c r="D7" i="22" s="1"/>
  <c r="X16" i="14"/>
  <c r="C7" i="22" s="1"/>
  <c r="W16" i="14"/>
  <c r="Y15" i="14"/>
  <c r="D6" i="22" s="1"/>
  <c r="X15" i="14"/>
  <c r="C6" i="22" s="1"/>
  <c r="W15" i="14"/>
  <c r="Y14" i="14"/>
  <c r="D5" i="22" s="1"/>
  <c r="X14" i="14"/>
  <c r="C5" i="22" s="1"/>
  <c r="W14" i="14"/>
  <c r="Y13" i="14"/>
  <c r="X13" i="14"/>
  <c r="W13" i="14"/>
  <c r="Y12" i="14"/>
  <c r="X12" i="14"/>
  <c r="W12" i="14"/>
  <c r="Y11" i="14"/>
  <c r="X11" i="14"/>
  <c r="W11" i="14"/>
  <c r="Y10" i="14"/>
  <c r="X10" i="14"/>
  <c r="W10" i="14"/>
  <c r="Y9" i="14"/>
  <c r="X9" i="14"/>
  <c r="W9" i="14"/>
  <c r="Y8" i="14"/>
  <c r="X8" i="14"/>
  <c r="W8" i="14"/>
  <c r="Y7" i="14"/>
  <c r="X7" i="14"/>
  <c r="W7" i="14"/>
  <c r="Y6" i="14"/>
  <c r="X6" i="14"/>
  <c r="W6" i="14"/>
  <c r="Y5" i="14"/>
  <c r="X5" i="14"/>
  <c r="W5" i="14"/>
  <c r="V24" i="14"/>
  <c r="U24" i="14"/>
  <c r="T24" i="14"/>
  <c r="V23" i="14"/>
  <c r="U23" i="14"/>
  <c r="T23" i="14"/>
  <c r="V22" i="14"/>
  <c r="U22" i="14"/>
  <c r="T22" i="14"/>
  <c r="V21" i="14"/>
  <c r="U21" i="14"/>
  <c r="T21" i="14"/>
  <c r="V20" i="14"/>
  <c r="U20" i="14"/>
  <c r="T20" i="14"/>
  <c r="V19" i="14"/>
  <c r="U19" i="14"/>
  <c r="T19" i="14"/>
  <c r="V18" i="14"/>
  <c r="U18" i="14"/>
  <c r="T18" i="14"/>
  <c r="V17" i="14"/>
  <c r="U17" i="14"/>
  <c r="T17" i="14"/>
  <c r="V16" i="14"/>
  <c r="U16" i="14"/>
  <c r="T16" i="14"/>
  <c r="V15" i="14"/>
  <c r="U15" i="14"/>
  <c r="T15" i="14"/>
  <c r="V14" i="14"/>
  <c r="U14" i="14"/>
  <c r="T14" i="14"/>
  <c r="V13" i="14"/>
  <c r="U13" i="14"/>
  <c r="T13" i="14"/>
  <c r="V12" i="14"/>
  <c r="U12" i="14"/>
  <c r="T12" i="14"/>
  <c r="V11" i="14"/>
  <c r="U11" i="14"/>
  <c r="T11" i="14"/>
  <c r="V10" i="14"/>
  <c r="U10" i="14"/>
  <c r="T10" i="14"/>
  <c r="V9" i="14"/>
  <c r="U9" i="14"/>
  <c r="T9" i="14"/>
  <c r="V8" i="14"/>
  <c r="U8" i="14"/>
  <c r="T8" i="14"/>
  <c r="V7" i="14"/>
  <c r="U7" i="14"/>
  <c r="T7" i="14"/>
  <c r="V6" i="14"/>
  <c r="U6" i="14"/>
  <c r="T6" i="14"/>
  <c r="V5" i="14"/>
  <c r="U5" i="14"/>
  <c r="T5" i="14"/>
  <c r="S24" i="14"/>
  <c r="S23" i="14"/>
  <c r="S22" i="14"/>
  <c r="S21" i="14"/>
  <c r="S20" i="14"/>
  <c r="S19" i="14"/>
  <c r="S18" i="14"/>
  <c r="S17" i="14"/>
  <c r="S16" i="14"/>
  <c r="R24" i="14"/>
  <c r="R23" i="14"/>
  <c r="R22" i="14"/>
  <c r="R21" i="14"/>
  <c r="R20" i="14"/>
  <c r="R19" i="14"/>
  <c r="R18" i="14"/>
  <c r="R17" i="14"/>
  <c r="R16" i="14"/>
  <c r="Q24" i="14"/>
  <c r="Q23" i="14"/>
  <c r="Q22" i="14"/>
  <c r="Q21" i="14"/>
  <c r="Q20" i="14"/>
  <c r="Q19" i="14"/>
  <c r="Q18" i="14"/>
  <c r="Q17" i="14"/>
  <c r="Q16" i="14"/>
  <c r="S15" i="14"/>
  <c r="S14" i="14"/>
  <c r="S13" i="14"/>
  <c r="S12" i="14"/>
  <c r="S11" i="14"/>
  <c r="S10" i="14"/>
  <c r="S9" i="14"/>
  <c r="S8" i="14"/>
  <c r="S7" i="14"/>
  <c r="S6" i="14"/>
  <c r="S5" i="14"/>
  <c r="R15" i="14"/>
  <c r="R14" i="14"/>
  <c r="R13" i="14"/>
  <c r="R12" i="14"/>
  <c r="R11" i="14"/>
  <c r="R10" i="14"/>
  <c r="R9" i="14"/>
  <c r="R8" i="14"/>
  <c r="R7" i="14"/>
  <c r="R6" i="14"/>
  <c r="R5" i="14"/>
  <c r="Q15" i="14"/>
  <c r="Q14" i="14"/>
  <c r="Q13" i="14"/>
  <c r="Q12" i="14"/>
  <c r="Q11" i="14"/>
  <c r="Q10" i="14"/>
  <c r="Q9" i="14"/>
  <c r="Q8" i="14"/>
  <c r="Q7" i="14"/>
  <c r="Q6" i="14"/>
  <c r="Q5" i="14"/>
  <c r="D10" i="22" l="1"/>
  <c r="I24" i="18"/>
  <c r="E24" i="18"/>
  <c r="H24" i="18"/>
  <c r="G24" i="18"/>
  <c r="D24" i="18"/>
  <c r="C24" i="18"/>
  <c r="J24" i="18"/>
  <c r="F24" i="18"/>
  <c r="B46" i="141"/>
  <c r="B48" i="141"/>
  <c r="B47" i="141"/>
  <c r="I9" i="18"/>
  <c r="E9" i="18"/>
  <c r="D9" i="18"/>
  <c r="C9" i="18"/>
  <c r="J9" i="18"/>
  <c r="H9" i="18"/>
  <c r="C9" i="22"/>
  <c r="G9" i="18"/>
  <c r="F9" i="18"/>
  <c r="I28" i="18"/>
  <c r="E28" i="18"/>
  <c r="H28" i="18"/>
  <c r="D14" i="22"/>
  <c r="G28" i="18"/>
  <c r="C28" i="18"/>
  <c r="D28" i="18"/>
  <c r="J28" i="18"/>
  <c r="F28" i="18"/>
  <c r="D5" i="238"/>
  <c r="D5" i="142"/>
  <c r="C8" i="238"/>
  <c r="C8" i="142"/>
  <c r="E10" i="238"/>
  <c r="E10" i="142"/>
  <c r="E14" i="238"/>
  <c r="E14" i="142"/>
  <c r="C4" i="239"/>
  <c r="C4" i="143"/>
  <c r="D5" i="239"/>
  <c r="D5" i="143"/>
  <c r="E6" i="239"/>
  <c r="E6" i="143"/>
  <c r="C8" i="239"/>
  <c r="C8" i="143"/>
  <c r="D9" i="239"/>
  <c r="D9" i="143"/>
  <c r="E10" i="239"/>
  <c r="E10" i="143"/>
  <c r="C12" i="239"/>
  <c r="C12" i="143"/>
  <c r="D13" i="239"/>
  <c r="D13" i="143"/>
  <c r="E14" i="239"/>
  <c r="E14" i="143"/>
  <c r="D11" i="99"/>
  <c r="F11" i="99" s="1"/>
  <c r="D12" i="99"/>
  <c r="I4" i="18"/>
  <c r="E4" i="18"/>
  <c r="D4" i="18"/>
  <c r="C4" i="18"/>
  <c r="C4" i="22"/>
  <c r="J4" i="18"/>
  <c r="H4" i="18"/>
  <c r="G4" i="18"/>
  <c r="F4" i="18"/>
  <c r="I23" i="18"/>
  <c r="E23" i="18"/>
  <c r="H23" i="18"/>
  <c r="G23" i="18"/>
  <c r="C23" i="18"/>
  <c r="J23" i="18"/>
  <c r="D23" i="18"/>
  <c r="D9" i="22"/>
  <c r="F23" i="18"/>
  <c r="I12" i="18"/>
  <c r="E12" i="18"/>
  <c r="H12" i="18"/>
  <c r="G12" i="18"/>
  <c r="J12" i="18"/>
  <c r="D12" i="18"/>
  <c r="C12" i="18"/>
  <c r="C12" i="22"/>
  <c r="F12" i="18"/>
  <c r="I27" i="18"/>
  <c r="E27" i="18"/>
  <c r="H27" i="18"/>
  <c r="D27" i="18"/>
  <c r="G27" i="18"/>
  <c r="C27" i="18"/>
  <c r="D13" i="22"/>
  <c r="J27" i="18"/>
  <c r="F27" i="18"/>
  <c r="D14" i="99"/>
  <c r="B9" i="242"/>
  <c r="C11" i="21"/>
  <c r="D15" i="99"/>
  <c r="D15" i="235"/>
  <c r="D16" i="99"/>
  <c r="C9" i="242"/>
  <c r="C11" i="235"/>
  <c r="D17" i="99"/>
  <c r="D18" i="99"/>
  <c r="D19" i="99"/>
  <c r="F19" i="99" s="1"/>
  <c r="D20" i="99"/>
  <c r="D21" i="99"/>
  <c r="D9" i="242"/>
  <c r="C11" i="233"/>
  <c r="D36" i="99"/>
  <c r="C11" i="236"/>
  <c r="D22" i="99"/>
  <c r="D23" i="99"/>
  <c r="D24" i="99"/>
  <c r="D25" i="99"/>
  <c r="D4" i="238"/>
  <c r="D4" i="142"/>
  <c r="E5" i="238"/>
  <c r="E5" i="142"/>
  <c r="C7" i="238"/>
  <c r="C7" i="142"/>
  <c r="D8" i="238"/>
  <c r="D8" i="142"/>
  <c r="E9" i="238"/>
  <c r="E9" i="142"/>
  <c r="D26" i="99"/>
  <c r="C11" i="238"/>
  <c r="C11" i="142"/>
  <c r="D12" i="238"/>
  <c r="D12" i="142"/>
  <c r="E13" i="238"/>
  <c r="E13" i="142"/>
  <c r="D27" i="99"/>
  <c r="D28" i="99"/>
  <c r="D29" i="99"/>
  <c r="D30" i="99"/>
  <c r="BY4" i="14"/>
  <c r="D4" i="239"/>
  <c r="D4" i="143"/>
  <c r="E5" i="239"/>
  <c r="E5" i="143"/>
  <c r="C7" i="239"/>
  <c r="C7" i="143"/>
  <c r="D8" i="239"/>
  <c r="D8" i="143"/>
  <c r="E9" i="239"/>
  <c r="E9" i="143"/>
  <c r="D31" i="99"/>
  <c r="C11" i="239"/>
  <c r="C11" i="143"/>
  <c r="D12" i="239"/>
  <c r="D12" i="143"/>
  <c r="E13" i="239"/>
  <c r="E13" i="143"/>
  <c r="D32" i="99"/>
  <c r="D33" i="99"/>
  <c r="D34" i="99"/>
  <c r="D35" i="99"/>
  <c r="N4" i="14"/>
  <c r="D10" i="99"/>
  <c r="D8" i="99"/>
  <c r="C4" i="14"/>
  <c r="D4" i="14"/>
  <c r="B4" i="14"/>
  <c r="E6" i="238"/>
  <c r="E6" i="142"/>
  <c r="C12" i="238"/>
  <c r="C12" i="142"/>
  <c r="D4" i="22"/>
  <c r="I18" i="18"/>
  <c r="E18" i="18"/>
  <c r="H18" i="18"/>
  <c r="C18" i="18"/>
  <c r="D18" i="18"/>
  <c r="G18" i="18"/>
  <c r="J18" i="18"/>
  <c r="F18" i="18"/>
  <c r="C11" i="22"/>
  <c r="I11" i="18"/>
  <c r="E11" i="18"/>
  <c r="H11" i="18"/>
  <c r="D11" i="18"/>
  <c r="G11" i="18"/>
  <c r="J11" i="18"/>
  <c r="C11" i="18"/>
  <c r="F11" i="18"/>
  <c r="E15" i="235"/>
  <c r="E15" i="233"/>
  <c r="E15" i="236"/>
  <c r="E4" i="238"/>
  <c r="E4" i="142"/>
  <c r="C6" i="238"/>
  <c r="C6" i="142"/>
  <c r="D7" i="238"/>
  <c r="D7" i="142"/>
  <c r="E8" i="238"/>
  <c r="E8" i="142"/>
  <c r="C10" i="238"/>
  <c r="C10" i="142"/>
  <c r="D11" i="238"/>
  <c r="D11" i="142"/>
  <c r="E12" i="238"/>
  <c r="E12" i="142"/>
  <c r="C14" i="238"/>
  <c r="C14" i="142"/>
  <c r="E4" i="239"/>
  <c r="E4" i="143"/>
  <c r="C6" i="239"/>
  <c r="C6" i="143"/>
  <c r="D7" i="239"/>
  <c r="D7" i="143"/>
  <c r="E8" i="239"/>
  <c r="E8" i="143"/>
  <c r="C10" i="239"/>
  <c r="C10" i="143"/>
  <c r="D11" i="239"/>
  <c r="D11" i="143"/>
  <c r="E12" i="239"/>
  <c r="E12" i="143"/>
  <c r="C14" i="239"/>
  <c r="C14" i="143"/>
  <c r="I13" i="18"/>
  <c r="E13" i="18"/>
  <c r="H13" i="18"/>
  <c r="D13" i="18"/>
  <c r="C13" i="22"/>
  <c r="J13" i="18"/>
  <c r="G13" i="18"/>
  <c r="C13" i="18"/>
  <c r="F13" i="18"/>
  <c r="C15" i="236"/>
  <c r="C4" i="238"/>
  <c r="C4" i="142"/>
  <c r="D9" i="238"/>
  <c r="D9" i="142"/>
  <c r="D13" i="238"/>
  <c r="D13" i="142"/>
  <c r="I26" i="18"/>
  <c r="E26" i="18"/>
  <c r="H26" i="18"/>
  <c r="D26" i="18"/>
  <c r="C26" i="18"/>
  <c r="D12" i="22"/>
  <c r="G26" i="18"/>
  <c r="J26" i="18"/>
  <c r="F26" i="18"/>
  <c r="C11" i="99"/>
  <c r="C12" i="99"/>
  <c r="C13" i="99"/>
  <c r="I10" i="18"/>
  <c r="E10" i="18"/>
  <c r="D10" i="18"/>
  <c r="G10" i="18"/>
  <c r="C10" i="18"/>
  <c r="J10" i="18"/>
  <c r="C10" i="22"/>
  <c r="H10" i="18"/>
  <c r="F10" i="18"/>
  <c r="I25" i="18"/>
  <c r="E25" i="18"/>
  <c r="D25" i="18"/>
  <c r="G25" i="18"/>
  <c r="C25" i="18"/>
  <c r="D11" i="22"/>
  <c r="H25" i="18"/>
  <c r="J25" i="18"/>
  <c r="F25" i="18"/>
  <c r="I14" i="18"/>
  <c r="E14" i="18"/>
  <c r="C14" i="22"/>
  <c r="H14" i="18"/>
  <c r="G14" i="18"/>
  <c r="C14" i="18"/>
  <c r="J14" i="18"/>
  <c r="D14" i="18"/>
  <c r="F14" i="18"/>
  <c r="C14" i="99"/>
  <c r="B8" i="242"/>
  <c r="C9" i="21"/>
  <c r="B10" i="242"/>
  <c r="C13" i="21"/>
  <c r="D14" i="21"/>
  <c r="C15" i="99"/>
  <c r="C16" i="99"/>
  <c r="C8" i="242"/>
  <c r="C9" i="235"/>
  <c r="C10" i="242"/>
  <c r="C13" i="235"/>
  <c r="D14" i="235"/>
  <c r="C17" i="99"/>
  <c r="C18" i="99"/>
  <c r="E19" i="99" s="1"/>
  <c r="C19" i="99"/>
  <c r="C20" i="99"/>
  <c r="D8" i="242"/>
  <c r="C9" i="233"/>
  <c r="C15" i="233" s="1"/>
  <c r="D10" i="242"/>
  <c r="C13" i="233"/>
  <c r="D14" i="233"/>
  <c r="D14" i="236"/>
  <c r="C5" i="238"/>
  <c r="C5" i="142"/>
  <c r="D6" i="238"/>
  <c r="D6" i="142"/>
  <c r="E7" i="238"/>
  <c r="E7" i="142"/>
  <c r="C9" i="238"/>
  <c r="C9" i="142"/>
  <c r="D10" i="238"/>
  <c r="D10" i="142"/>
  <c r="E11" i="238"/>
  <c r="E11" i="142"/>
  <c r="C13" i="238"/>
  <c r="C13" i="142"/>
  <c r="D14" i="238"/>
  <c r="D14" i="142"/>
  <c r="C5" i="239"/>
  <c r="C5" i="143"/>
  <c r="D6" i="239"/>
  <c r="D6" i="143"/>
  <c r="E7" i="239"/>
  <c r="E7" i="143"/>
  <c r="C9" i="239"/>
  <c r="C9" i="143"/>
  <c r="D10" i="239"/>
  <c r="D10" i="143"/>
  <c r="E11" i="239"/>
  <c r="E11" i="143"/>
  <c r="C13" i="239"/>
  <c r="C13" i="143"/>
  <c r="D14" i="239"/>
  <c r="D14" i="143"/>
  <c r="C8" i="99"/>
  <c r="B45" i="141"/>
  <c r="F7" i="99"/>
  <c r="F14" i="99"/>
  <c r="F10" i="99"/>
  <c r="F8" i="99"/>
  <c r="F12" i="99"/>
  <c r="F15" i="99"/>
  <c r="F13" i="99"/>
  <c r="H15" i="99" s="1"/>
  <c r="C49" i="99" s="1"/>
  <c r="F16" i="99"/>
  <c r="F17" i="99"/>
  <c r="F18" i="99"/>
  <c r="F21" i="99"/>
  <c r="F22" i="99"/>
  <c r="F23" i="99"/>
  <c r="F24" i="99"/>
  <c r="F25" i="99"/>
  <c r="F26" i="99"/>
  <c r="F27" i="99"/>
  <c r="F28" i="99"/>
  <c r="F29" i="99"/>
  <c r="F30" i="99"/>
  <c r="F31" i="99"/>
  <c r="F32" i="99"/>
  <c r="F33" i="99"/>
  <c r="F34" i="99"/>
  <c r="F35" i="99"/>
  <c r="L4" i="14"/>
  <c r="C7" i="99"/>
  <c r="F9" i="99"/>
  <c r="E12" i="99"/>
  <c r="E13" i="99"/>
  <c r="E14" i="99"/>
  <c r="E15" i="99"/>
  <c r="E16" i="99"/>
  <c r="E17" i="99"/>
  <c r="E18" i="99"/>
  <c r="E20" i="99"/>
  <c r="C21" i="99"/>
  <c r="E21" i="99" s="1"/>
  <c r="C36" i="99"/>
  <c r="C22" i="99"/>
  <c r="C23" i="99"/>
  <c r="C24" i="99"/>
  <c r="C25" i="99"/>
  <c r="C26" i="99"/>
  <c r="C27" i="99"/>
  <c r="C28" i="99"/>
  <c r="C29" i="99"/>
  <c r="C30" i="99"/>
  <c r="C31" i="99"/>
  <c r="C32" i="99"/>
  <c r="C33" i="99"/>
  <c r="C34" i="99"/>
  <c r="C35" i="99"/>
  <c r="C10" i="99"/>
  <c r="E11" i="99" s="1"/>
  <c r="C9" i="99"/>
  <c r="E9" i="99" s="1"/>
  <c r="J4" i="14"/>
  <c r="K4" i="14"/>
  <c r="G4" i="14"/>
  <c r="E4" i="14"/>
  <c r="P4" i="14"/>
  <c r="M4" i="14"/>
  <c r="H4" i="14"/>
  <c r="O4" i="14"/>
  <c r="BV4" i="14"/>
  <c r="BC4" i="14"/>
  <c r="AX4" i="14"/>
  <c r="BA4" i="14"/>
  <c r="BB4" i="14"/>
  <c r="BD4" i="14"/>
  <c r="BE4" i="14"/>
  <c r="BF4" i="14"/>
  <c r="BG4" i="14"/>
  <c r="BJ4" i="14"/>
  <c r="BM4" i="14"/>
  <c r="BN4" i="14"/>
  <c r="BO4" i="14"/>
  <c r="BP4" i="14"/>
  <c r="BQ4" i="14"/>
  <c r="BS4" i="14"/>
  <c r="BX4" i="14"/>
  <c r="CB4" i="14"/>
  <c r="CC4" i="14"/>
  <c r="CE4" i="14"/>
  <c r="CF4" i="14"/>
  <c r="CH4" i="14"/>
  <c r="AK4" i="14"/>
  <c r="AO4" i="14"/>
  <c r="CG4" i="14"/>
  <c r="BR4" i="14"/>
  <c r="BT4" i="14"/>
  <c r="BU4" i="14"/>
  <c r="BW4" i="14"/>
  <c r="BZ4" i="14"/>
  <c r="CD4" i="14"/>
  <c r="CL4" i="14"/>
  <c r="T4" i="14"/>
  <c r="BK4" i="14"/>
  <c r="AI4" i="14"/>
  <c r="AL4" i="14"/>
  <c r="AN4" i="14"/>
  <c r="AP4" i="14"/>
  <c r="AQ4" i="14"/>
  <c r="AR4" i="14"/>
  <c r="AT4" i="14"/>
  <c r="AZ4" i="14"/>
  <c r="CA4" i="14"/>
  <c r="CM4" i="14"/>
  <c r="CK4" i="14"/>
  <c r="AC4" i="14"/>
  <c r="AY4" i="14"/>
  <c r="BH4" i="14"/>
  <c r="BI4" i="14"/>
  <c r="BL4" i="14"/>
  <c r="CI4" i="14"/>
  <c r="CJ4" i="14"/>
  <c r="AA4" i="14"/>
  <c r="AD4" i="14"/>
  <c r="AM4" i="14"/>
  <c r="AS4" i="14"/>
  <c r="AB4" i="14"/>
  <c r="AJ4" i="14"/>
  <c r="AE4" i="14"/>
  <c r="Z4" i="14"/>
  <c r="U4" i="14"/>
  <c r="V4" i="14"/>
  <c r="E4" i="71"/>
  <c r="E6" i="71" s="1"/>
  <c r="F4" i="71"/>
  <c r="G4" i="71"/>
  <c r="H4" i="71"/>
  <c r="I6" i="71" s="1"/>
  <c r="F20" i="99" l="1"/>
  <c r="C15" i="142"/>
  <c r="O6" i="226" s="1"/>
  <c r="AD6" i="226" s="1"/>
  <c r="D15" i="236"/>
  <c r="C15" i="238"/>
  <c r="E15" i="143"/>
  <c r="D15" i="143"/>
  <c r="E15" i="239"/>
  <c r="E15" i="142"/>
  <c r="D15" i="239"/>
  <c r="D15" i="142"/>
  <c r="D15" i="233"/>
  <c r="C15" i="143"/>
  <c r="R6" i="226" s="1"/>
  <c r="AG6" i="226" s="1"/>
  <c r="E15" i="238"/>
  <c r="D15" i="238"/>
  <c r="F36" i="99"/>
  <c r="H36" i="99" s="1"/>
  <c r="C15" i="239"/>
  <c r="C15" i="235"/>
  <c r="H11" i="99"/>
  <c r="C45" i="99" s="1"/>
  <c r="H9" i="99"/>
  <c r="C43" i="99" s="1"/>
  <c r="H12" i="99"/>
  <c r="C46" i="99" s="1"/>
  <c r="E34" i="99"/>
  <c r="E30" i="99"/>
  <c r="E26" i="99"/>
  <c r="E8" i="99"/>
  <c r="E7" i="99"/>
  <c r="G13" i="99"/>
  <c r="D47" i="99" s="1"/>
  <c r="F47" i="99" s="1"/>
  <c r="E32" i="99"/>
  <c r="E28" i="99"/>
  <c r="E24" i="99"/>
  <c r="E22" i="99"/>
  <c r="G22" i="99" s="1"/>
  <c r="D56" i="99" s="1"/>
  <c r="G21" i="99"/>
  <c r="D55" i="99" s="1"/>
  <c r="G17" i="99"/>
  <c r="D51" i="99" s="1"/>
  <c r="H33" i="99"/>
  <c r="C67" i="99" s="1"/>
  <c r="H29" i="99"/>
  <c r="C63" i="99" s="1"/>
  <c r="H25" i="99"/>
  <c r="C59" i="99" s="1"/>
  <c r="H21" i="99"/>
  <c r="C55" i="99" s="1"/>
  <c r="E33" i="99"/>
  <c r="G34" i="99" s="1"/>
  <c r="D68" i="99" s="1"/>
  <c r="E29" i="99"/>
  <c r="E25" i="99"/>
  <c r="E36" i="99"/>
  <c r="H32" i="99"/>
  <c r="C66" i="99" s="1"/>
  <c r="H24" i="99"/>
  <c r="C58" i="99" s="1"/>
  <c r="E10" i="99"/>
  <c r="G12" i="99" s="1"/>
  <c r="D46" i="99" s="1"/>
  <c r="G19" i="99"/>
  <c r="D53" i="99" s="1"/>
  <c r="G15" i="99"/>
  <c r="D49" i="99" s="1"/>
  <c r="H35" i="99"/>
  <c r="H31" i="99"/>
  <c r="C65" i="99" s="1"/>
  <c r="H27" i="99"/>
  <c r="C61" i="99" s="1"/>
  <c r="H23" i="99"/>
  <c r="C57" i="99" s="1"/>
  <c r="H19" i="99"/>
  <c r="C53" i="99" s="1"/>
  <c r="H17" i="99"/>
  <c r="C51" i="99" s="1"/>
  <c r="H16" i="99"/>
  <c r="C50" i="99" s="1"/>
  <c r="G20" i="99"/>
  <c r="D54" i="99" s="1"/>
  <c r="G16" i="99"/>
  <c r="D50" i="99" s="1"/>
  <c r="H28" i="99"/>
  <c r="C62" i="99" s="1"/>
  <c r="H20" i="99"/>
  <c r="C54" i="99" s="1"/>
  <c r="H10" i="99"/>
  <c r="C44" i="99" s="1"/>
  <c r="E35" i="99"/>
  <c r="E31" i="99"/>
  <c r="E27" i="99"/>
  <c r="E23" i="99"/>
  <c r="G18" i="99"/>
  <c r="D52" i="99" s="1"/>
  <c r="G14" i="99"/>
  <c r="D48" i="99" s="1"/>
  <c r="H34" i="99"/>
  <c r="C68" i="99" s="1"/>
  <c r="H30" i="99"/>
  <c r="C64" i="99" s="1"/>
  <c r="H26" i="99"/>
  <c r="C60" i="99" s="1"/>
  <c r="H22" i="99"/>
  <c r="C56" i="99" s="1"/>
  <c r="H18" i="99"/>
  <c r="C52" i="99" s="1"/>
  <c r="H13" i="99"/>
  <c r="C47" i="99" s="1"/>
  <c r="E47" i="99" s="1"/>
  <c r="H14" i="99"/>
  <c r="C48" i="99" s="1"/>
  <c r="G6" i="57"/>
  <c r="H10" i="57" s="1"/>
  <c r="G5" i="57"/>
  <c r="H9" i="57" s="1"/>
  <c r="F6" i="57"/>
  <c r="F5" i="57"/>
  <c r="F4" i="57"/>
  <c r="R7" i="226" l="1"/>
  <c r="AG7" i="226" s="1"/>
  <c r="O7" i="226"/>
  <c r="AD7" i="226" s="1"/>
  <c r="G8" i="57"/>
  <c r="G10" i="57"/>
  <c r="G9" i="57"/>
  <c r="G26" i="99"/>
  <c r="D60" i="99" s="1"/>
  <c r="G9" i="99"/>
  <c r="F48" i="99"/>
  <c r="I73" i="228" s="1"/>
  <c r="I78" i="228" s="1"/>
  <c r="I89" i="228" s="1"/>
  <c r="E48" i="99"/>
  <c r="I72" i="228" s="1"/>
  <c r="G30" i="99"/>
  <c r="D64" i="99" s="1"/>
  <c r="G29" i="99"/>
  <c r="D63" i="99" s="1"/>
  <c r="G25" i="99"/>
  <c r="D59" i="99" s="1"/>
  <c r="G33" i="99"/>
  <c r="D67" i="99" s="1"/>
  <c r="G28" i="99"/>
  <c r="D62" i="99" s="1"/>
  <c r="G36" i="99"/>
  <c r="G23" i="99"/>
  <c r="D57" i="99" s="1"/>
  <c r="G35" i="99"/>
  <c r="G10" i="99"/>
  <c r="G24" i="99"/>
  <c r="D58" i="99" s="1"/>
  <c r="G11" i="99"/>
  <c r="G27" i="99"/>
  <c r="D61" i="99" s="1"/>
  <c r="G31" i="99"/>
  <c r="D65" i="99" s="1"/>
  <c r="G32" i="99"/>
  <c r="D66" i="99" s="1"/>
  <c r="I71" i="228" l="1"/>
  <c r="I77" i="228"/>
  <c r="F49" i="99"/>
  <c r="F50" i="99" s="1"/>
  <c r="F51" i="99" s="1"/>
  <c r="F52" i="99" s="1"/>
  <c r="F53" i="99" s="1"/>
  <c r="L73" i="228" s="1"/>
  <c r="L78" i="228" s="1"/>
  <c r="L89" i="228" s="1"/>
  <c r="E49" i="99"/>
  <c r="E50" i="99" s="1"/>
  <c r="E51" i="99" s="1"/>
  <c r="E52" i="99" s="1"/>
  <c r="E53" i="99" s="1"/>
  <c r="L72" i="228" s="1"/>
  <c r="G116" i="52"/>
  <c r="G116" i="63" s="1"/>
  <c r="G116" i="76" s="1"/>
  <c r="G116" i="90" s="1"/>
  <c r="G116" i="100" s="1"/>
  <c r="F116" i="52"/>
  <c r="F116" i="63" s="1"/>
  <c r="F116" i="76" s="1"/>
  <c r="F116" i="90" s="1"/>
  <c r="F116" i="100" s="1"/>
  <c r="G115" i="52"/>
  <c r="G115" i="63" s="1"/>
  <c r="G115" i="76" s="1"/>
  <c r="G115" i="90" s="1"/>
  <c r="G115" i="100" s="1"/>
  <c r="F115" i="52"/>
  <c r="F115" i="63" s="1"/>
  <c r="F115" i="76" s="1"/>
  <c r="F115" i="90" s="1"/>
  <c r="F115" i="100" s="1"/>
  <c r="G114" i="52"/>
  <c r="G114" i="63" s="1"/>
  <c r="G114" i="76" s="1"/>
  <c r="G114" i="90" s="1"/>
  <c r="G114" i="100" s="1"/>
  <c r="F114" i="52"/>
  <c r="F114" i="63" s="1"/>
  <c r="F114" i="76" s="1"/>
  <c r="F114" i="90" s="1"/>
  <c r="F114" i="100" s="1"/>
  <c r="G113" i="52"/>
  <c r="G113" i="63" s="1"/>
  <c r="G113" i="76" s="1"/>
  <c r="G113" i="90" s="1"/>
  <c r="G113" i="100" s="1"/>
  <c r="F113" i="52"/>
  <c r="F113" i="63" s="1"/>
  <c r="F113" i="76" s="1"/>
  <c r="F113" i="90" s="1"/>
  <c r="F113" i="100" s="1"/>
  <c r="G112" i="52"/>
  <c r="G112" i="63" s="1"/>
  <c r="G112" i="76" s="1"/>
  <c r="G112" i="90" s="1"/>
  <c r="G112" i="100" s="1"/>
  <c r="F112" i="52"/>
  <c r="F112" i="63" s="1"/>
  <c r="F112" i="76" s="1"/>
  <c r="F112" i="90" s="1"/>
  <c r="F112" i="100" s="1"/>
  <c r="G111" i="52"/>
  <c r="G111" i="63" s="1"/>
  <c r="G111" i="76" s="1"/>
  <c r="G111" i="90" s="1"/>
  <c r="G111" i="100" s="1"/>
  <c r="F111" i="52"/>
  <c r="F111" i="63" s="1"/>
  <c r="F111" i="76" s="1"/>
  <c r="F111" i="90" s="1"/>
  <c r="F111" i="100" s="1"/>
  <c r="G110" i="52"/>
  <c r="G110" i="63" s="1"/>
  <c r="G110" i="76" s="1"/>
  <c r="G110" i="90" s="1"/>
  <c r="G110" i="100" s="1"/>
  <c r="F110" i="52"/>
  <c r="F110" i="63" s="1"/>
  <c r="F110" i="76" s="1"/>
  <c r="F110" i="90" s="1"/>
  <c r="F110" i="100" s="1"/>
  <c r="G109" i="52"/>
  <c r="G109" i="63" s="1"/>
  <c r="G109" i="76" s="1"/>
  <c r="G109" i="90" s="1"/>
  <c r="G109" i="100" s="1"/>
  <c r="F109" i="52"/>
  <c r="F109" i="63" s="1"/>
  <c r="F109" i="76" s="1"/>
  <c r="F109" i="90" s="1"/>
  <c r="F109" i="100" s="1"/>
  <c r="G108" i="52"/>
  <c r="G108" i="63" s="1"/>
  <c r="G108" i="76" s="1"/>
  <c r="G108" i="90" s="1"/>
  <c r="G108" i="100" s="1"/>
  <c r="F108" i="52"/>
  <c r="F108" i="63" s="1"/>
  <c r="F108" i="76" s="1"/>
  <c r="F108" i="90" s="1"/>
  <c r="F108" i="100" s="1"/>
  <c r="G107" i="52"/>
  <c r="G107" i="63" s="1"/>
  <c r="G107" i="76" s="1"/>
  <c r="G107" i="90" s="1"/>
  <c r="G107" i="100" s="1"/>
  <c r="F107" i="52"/>
  <c r="F107" i="63" s="1"/>
  <c r="F107" i="76" s="1"/>
  <c r="F107" i="90" s="1"/>
  <c r="F107" i="100" s="1"/>
  <c r="G106" i="52"/>
  <c r="G106" i="63" s="1"/>
  <c r="G106" i="76" s="1"/>
  <c r="G106" i="90" s="1"/>
  <c r="G106" i="100" s="1"/>
  <c r="F106" i="52"/>
  <c r="F106" i="63" s="1"/>
  <c r="F106" i="76" s="1"/>
  <c r="F106" i="90" s="1"/>
  <c r="F106" i="100" s="1"/>
  <c r="O99" i="52"/>
  <c r="O99" i="63" s="1"/>
  <c r="O99" i="76" s="1"/>
  <c r="O99" i="90" s="1"/>
  <c r="O99" i="100" s="1"/>
  <c r="N99" i="52"/>
  <c r="N99" i="63" s="1"/>
  <c r="N99" i="76" s="1"/>
  <c r="N99" i="90" s="1"/>
  <c r="N99" i="100" s="1"/>
  <c r="O98" i="52"/>
  <c r="O98" i="63" s="1"/>
  <c r="O98" i="76" s="1"/>
  <c r="O98" i="90" s="1"/>
  <c r="O98" i="100" s="1"/>
  <c r="N98" i="52"/>
  <c r="N98" i="63" s="1"/>
  <c r="N98" i="76" s="1"/>
  <c r="N98" i="90" s="1"/>
  <c r="N98" i="100" s="1"/>
  <c r="O97" i="52"/>
  <c r="O97" i="63" s="1"/>
  <c r="O97" i="76" s="1"/>
  <c r="O97" i="90" s="1"/>
  <c r="O97" i="100" s="1"/>
  <c r="N97" i="52"/>
  <c r="N97" i="63" s="1"/>
  <c r="N97" i="76" s="1"/>
  <c r="N97" i="90" s="1"/>
  <c r="N97" i="100" s="1"/>
  <c r="O96" i="52"/>
  <c r="O96" i="63" s="1"/>
  <c r="O96" i="76" s="1"/>
  <c r="O96" i="90" s="1"/>
  <c r="O96" i="100" s="1"/>
  <c r="N96" i="52"/>
  <c r="N96" i="63" s="1"/>
  <c r="N96" i="76" s="1"/>
  <c r="N96" i="90" s="1"/>
  <c r="N96" i="100" s="1"/>
  <c r="O95" i="52"/>
  <c r="O95" i="63" s="1"/>
  <c r="O95" i="76" s="1"/>
  <c r="O95" i="90" s="1"/>
  <c r="O95" i="100" s="1"/>
  <c r="N95" i="52"/>
  <c r="N95" i="63" s="1"/>
  <c r="N95" i="76" s="1"/>
  <c r="N95" i="90" s="1"/>
  <c r="N95" i="100" s="1"/>
  <c r="O94" i="52"/>
  <c r="O94" i="63" s="1"/>
  <c r="O94" i="76" s="1"/>
  <c r="O94" i="90" s="1"/>
  <c r="O94" i="100" s="1"/>
  <c r="N94" i="52"/>
  <c r="N94" i="63" s="1"/>
  <c r="N94" i="76" s="1"/>
  <c r="N94" i="90" s="1"/>
  <c r="N94" i="100" s="1"/>
  <c r="O93" i="52"/>
  <c r="O93" i="63" s="1"/>
  <c r="O93" i="76" s="1"/>
  <c r="O93" i="90" s="1"/>
  <c r="O93" i="100" s="1"/>
  <c r="N93" i="52"/>
  <c r="N93" i="63" s="1"/>
  <c r="N93" i="76" s="1"/>
  <c r="N93" i="90" s="1"/>
  <c r="N93" i="100" s="1"/>
  <c r="O92" i="52"/>
  <c r="O92" i="63" s="1"/>
  <c r="O92" i="76" s="1"/>
  <c r="O92" i="90" s="1"/>
  <c r="O92" i="100" s="1"/>
  <c r="N92" i="52"/>
  <c r="N92" i="63" s="1"/>
  <c r="N92" i="76" s="1"/>
  <c r="N92" i="90" s="1"/>
  <c r="N92" i="100" s="1"/>
  <c r="O91" i="52"/>
  <c r="O91" i="63" s="1"/>
  <c r="O91" i="76" s="1"/>
  <c r="O91" i="90" s="1"/>
  <c r="O91" i="100" s="1"/>
  <c r="N91" i="52"/>
  <c r="N91" i="63" s="1"/>
  <c r="N91" i="76" s="1"/>
  <c r="N91" i="90" s="1"/>
  <c r="N91" i="100" s="1"/>
  <c r="O90" i="52"/>
  <c r="O90" i="63" s="1"/>
  <c r="O90" i="76" s="1"/>
  <c r="O90" i="90" s="1"/>
  <c r="O90" i="100" s="1"/>
  <c r="N90" i="52"/>
  <c r="N90" i="63" s="1"/>
  <c r="N90" i="76" s="1"/>
  <c r="N90" i="90" s="1"/>
  <c r="N90" i="100" s="1"/>
  <c r="O89" i="52"/>
  <c r="O89" i="63" s="1"/>
  <c r="O89" i="76" s="1"/>
  <c r="O89" i="90" s="1"/>
  <c r="O89" i="100" s="1"/>
  <c r="N89" i="52"/>
  <c r="N89" i="63" s="1"/>
  <c r="N89" i="76" s="1"/>
  <c r="N89" i="90" s="1"/>
  <c r="N89" i="100" s="1"/>
  <c r="G117" i="21"/>
  <c r="G117" i="52" s="1"/>
  <c r="G117" i="63" s="1"/>
  <c r="G117" i="76" s="1"/>
  <c r="G117" i="90" s="1"/>
  <c r="G117" i="100" s="1"/>
  <c r="F117" i="21"/>
  <c r="F117" i="52" s="1"/>
  <c r="F117" i="63" s="1"/>
  <c r="F117" i="76" s="1"/>
  <c r="F117" i="90" s="1"/>
  <c r="F117" i="100" s="1"/>
  <c r="O100" i="21"/>
  <c r="O100" i="52" s="1"/>
  <c r="O100" i="63" s="1"/>
  <c r="O100" i="76" s="1"/>
  <c r="O100" i="90" s="1"/>
  <c r="O100" i="100" s="1"/>
  <c r="N100" i="21"/>
  <c r="N100" i="52" s="1"/>
  <c r="N100" i="63" s="1"/>
  <c r="N100" i="76" s="1"/>
  <c r="N100" i="90" s="1"/>
  <c r="N100" i="100" s="1"/>
  <c r="I76" i="228" l="1"/>
  <c r="I87" i="228" s="1"/>
  <c r="I88" i="228"/>
  <c r="L77" i="228"/>
  <c r="L71" i="228"/>
  <c r="E54" i="99"/>
  <c r="E55" i="99" s="1"/>
  <c r="E56" i="99" s="1"/>
  <c r="E57" i="99" s="1"/>
  <c r="E58" i="99" s="1"/>
  <c r="O72" i="228" s="1"/>
  <c r="F54" i="99"/>
  <c r="F55" i="99" s="1"/>
  <c r="F56" i="99" s="1"/>
  <c r="F57" i="99" s="1"/>
  <c r="F58" i="99" s="1"/>
  <c r="O73" i="228" s="1"/>
  <c r="X73" i="223" l="1"/>
  <c r="O78" i="228"/>
  <c r="O89" i="228" s="1"/>
  <c r="L76" i="228"/>
  <c r="L87" i="228" s="1"/>
  <c r="L88" i="228"/>
  <c r="O71" i="228"/>
  <c r="O77" i="228"/>
  <c r="X72" i="223"/>
  <c r="F59" i="99"/>
  <c r="F60" i="99" s="1"/>
  <c r="F61" i="99" s="1"/>
  <c r="F62" i="99" s="1"/>
  <c r="F63" i="99" s="1"/>
  <c r="R73" i="228" s="1"/>
  <c r="R78" i="228" s="1"/>
  <c r="R89" i="228" s="1"/>
  <c r="E59" i="99"/>
  <c r="E60" i="99" s="1"/>
  <c r="E61" i="99" s="1"/>
  <c r="E62" i="99" s="1"/>
  <c r="E63" i="99" s="1"/>
  <c r="R72" i="228" s="1"/>
  <c r="AA72" i="223" l="1"/>
  <c r="X77" i="223"/>
  <c r="X71" i="223"/>
  <c r="O76" i="228"/>
  <c r="O87" i="228" s="1"/>
  <c r="O88" i="228"/>
  <c r="R71" i="228"/>
  <c r="R77" i="228"/>
  <c r="X78" i="223"/>
  <c r="AA73" i="223"/>
  <c r="E64" i="99"/>
  <c r="E65" i="99" s="1"/>
  <c r="E66" i="99" s="1"/>
  <c r="E67" i="99" s="1"/>
  <c r="E68" i="99" s="1"/>
  <c r="U72" i="228" s="1"/>
  <c r="F64" i="99"/>
  <c r="F65" i="99" s="1"/>
  <c r="F66" i="99" s="1"/>
  <c r="F67" i="99" s="1"/>
  <c r="F68" i="99" s="1"/>
  <c r="U73" i="228" s="1"/>
  <c r="U78" i="228" s="1"/>
  <c r="U89" i="228" s="1"/>
  <c r="X89" i="223" l="1"/>
  <c r="X76" i="223"/>
  <c r="X87" i="223" s="1"/>
  <c r="X88" i="223"/>
  <c r="AD72" i="223"/>
  <c r="AA71" i="223"/>
  <c r="AA77" i="223"/>
  <c r="U77" i="228"/>
  <c r="U71" i="228"/>
  <c r="AD73" i="223"/>
  <c r="AA78" i="223"/>
  <c r="R76" i="228"/>
  <c r="R87" i="228" s="1"/>
  <c r="R88" i="228"/>
  <c r="AA89" i="223" l="1"/>
  <c r="U76" i="228"/>
  <c r="U87" i="228" s="1"/>
  <c r="U88" i="228"/>
  <c r="AD77" i="223"/>
  <c r="AD71" i="223"/>
  <c r="AD78" i="223"/>
  <c r="AA76" i="223"/>
  <c r="AA87" i="223" s="1"/>
  <c r="AA88" i="223"/>
  <c r="AD76" i="223" l="1"/>
  <c r="AD87" i="223" s="1"/>
  <c r="AD88" i="223"/>
  <c r="AD89" i="223"/>
  <c r="F6" i="71" l="1"/>
  <c r="J7" i="71" s="1"/>
  <c r="J8" i="71" s="1"/>
  <c r="K19" i="71" s="1"/>
  <c r="H6" i="71"/>
  <c r="G6" i="71"/>
  <c r="K24" i="71" l="1"/>
  <c r="L19" i="71"/>
  <c r="M66" i="76"/>
  <c r="M66" i="90" l="1"/>
  <c r="M66" i="100" s="1"/>
  <c r="O21" i="57" l="1"/>
  <c r="I62" i="57"/>
  <c r="J62" i="57"/>
  <c r="K62" i="57"/>
  <c r="I63" i="57"/>
  <c r="J63" i="57"/>
  <c r="K63" i="57"/>
  <c r="J61" i="57"/>
  <c r="K61" i="57"/>
  <c r="I61" i="57"/>
  <c r="G62" i="57"/>
  <c r="G63" i="57"/>
  <c r="G61" i="57"/>
  <c r="I50" i="57"/>
  <c r="J50" i="57"/>
  <c r="K50" i="57"/>
  <c r="I51" i="57"/>
  <c r="J51" i="57"/>
  <c r="K51" i="57"/>
  <c r="I49" i="57"/>
  <c r="J49" i="57"/>
  <c r="K49" i="57"/>
  <c r="J48" i="57"/>
  <c r="K48" i="57"/>
  <c r="I48" i="57"/>
  <c r="D21" i="57"/>
  <c r="E21" i="57"/>
  <c r="D88" i="57" l="1"/>
  <c r="F57" i="57"/>
  <c r="F55" i="57"/>
  <c r="D56" i="57"/>
  <c r="D55" i="57"/>
  <c r="E55" i="57"/>
  <c r="D57" i="57"/>
  <c r="F56" i="57"/>
  <c r="E57" i="57"/>
  <c r="E56" i="57"/>
  <c r="L20" i="57"/>
  <c r="L19" i="57"/>
  <c r="L18" i="57"/>
  <c r="L17" i="57"/>
  <c r="L16" i="57"/>
  <c r="I20" i="57"/>
  <c r="I19" i="57"/>
  <c r="I18" i="57"/>
  <c r="I17" i="57"/>
  <c r="I16" i="57"/>
  <c r="F20" i="57"/>
  <c r="F19" i="57"/>
  <c r="F18" i="57"/>
  <c r="F17" i="57"/>
  <c r="F16" i="57"/>
  <c r="E6" i="57"/>
  <c r="F10" i="57" s="1"/>
  <c r="I6" i="57" s="1"/>
  <c r="D89" i="57" s="1"/>
  <c r="E5" i="57"/>
  <c r="F9" i="57" s="1"/>
  <c r="I5" i="57" s="1"/>
  <c r="E4" i="57"/>
  <c r="F8" i="57" s="1"/>
  <c r="I4" i="57" s="1"/>
  <c r="J4" i="57" s="1"/>
  <c r="D6" i="57"/>
  <c r="D5" i="57"/>
  <c r="D4" i="57"/>
  <c r="C6" i="57"/>
  <c r="C5" i="57"/>
  <c r="C4" i="57"/>
  <c r="I21" i="57" l="1"/>
  <c r="J5" i="57"/>
  <c r="D83" i="57"/>
  <c r="L21" i="57"/>
  <c r="D87" i="57"/>
  <c r="J6" i="57"/>
  <c r="D84" i="57"/>
  <c r="D82" i="57"/>
  <c r="D9" i="57"/>
  <c r="E10" i="57"/>
  <c r="D8" i="57"/>
  <c r="E9" i="57"/>
  <c r="E8" i="57"/>
  <c r="D10" i="57"/>
  <c r="F21" i="57"/>
  <c r="F69" i="57" l="1"/>
  <c r="G69" i="57"/>
  <c r="G67" i="57"/>
  <c r="F67" i="57"/>
  <c r="F74" i="57" s="1"/>
  <c r="F68" i="57"/>
  <c r="G68" i="57"/>
  <c r="F39" i="57"/>
  <c r="G39" i="57"/>
  <c r="F40" i="57"/>
  <c r="G40" i="57"/>
  <c r="G41" i="57"/>
  <c r="F41" i="57"/>
  <c r="E67" i="57"/>
  <c r="D67" i="57"/>
  <c r="E87" i="57"/>
  <c r="H67" i="57"/>
  <c r="D39" i="57"/>
  <c r="E69" i="57"/>
  <c r="H69" i="57"/>
  <c r="E89" i="57"/>
  <c r="D69" i="57"/>
  <c r="H68" i="57"/>
  <c r="E68" i="57"/>
  <c r="D68" i="57"/>
  <c r="E88" i="57"/>
  <c r="E40" i="57"/>
  <c r="H40" i="57"/>
  <c r="D40" i="57"/>
  <c r="E41" i="57"/>
  <c r="H41" i="57"/>
  <c r="D41" i="57"/>
  <c r="E39" i="57"/>
  <c r="H39" i="57"/>
  <c r="G49" i="56"/>
  <c r="F49" i="56"/>
  <c r="O32" i="56"/>
  <c r="N32" i="56"/>
  <c r="G32" i="56"/>
  <c r="F32" i="56"/>
  <c r="G49" i="55"/>
  <c r="F49" i="55"/>
  <c r="O32" i="55"/>
  <c r="N32" i="55"/>
  <c r="G32" i="55"/>
  <c r="F32" i="55"/>
  <c r="F76" i="57" l="1"/>
  <c r="D75" i="57"/>
  <c r="G74" i="57"/>
  <c r="F75" i="57"/>
  <c r="G75" i="57"/>
  <c r="G76" i="57"/>
  <c r="H76" i="57"/>
  <c r="D76" i="57"/>
  <c r="H75" i="57"/>
  <c r="D74" i="57"/>
  <c r="E82" i="57"/>
  <c r="D92" i="57"/>
  <c r="E92" i="57" s="1"/>
  <c r="E75" i="57"/>
  <c r="E83" i="57"/>
  <c r="D93" i="57"/>
  <c r="E93" i="57" s="1"/>
  <c r="H74" i="57"/>
  <c r="E76" i="57"/>
  <c r="E74" i="57"/>
  <c r="E84" i="57"/>
  <c r="D94" i="57"/>
  <c r="E94" i="57" s="1"/>
  <c r="G49" i="53"/>
  <c r="F49" i="53"/>
  <c r="N32" i="53"/>
  <c r="O32" i="53"/>
  <c r="G32" i="53"/>
  <c r="F32" i="53"/>
  <c r="G38" i="52"/>
  <c r="G38" i="63" s="1"/>
  <c r="G38" i="76" s="1"/>
  <c r="G38" i="90" s="1"/>
  <c r="G39" i="52"/>
  <c r="G39" i="63" s="1"/>
  <c r="G39" i="76" s="1"/>
  <c r="G39" i="90" s="1"/>
  <c r="G40" i="52"/>
  <c r="G40" i="63" s="1"/>
  <c r="G40" i="76" s="1"/>
  <c r="G40" i="90" s="1"/>
  <c r="G41" i="52"/>
  <c r="G41" i="63" s="1"/>
  <c r="G41" i="76" s="1"/>
  <c r="G41" i="90" s="1"/>
  <c r="G42" i="52"/>
  <c r="G42" i="63" s="1"/>
  <c r="G42" i="76" s="1"/>
  <c r="G42" i="90" s="1"/>
  <c r="G43" i="52"/>
  <c r="G43" i="63" s="1"/>
  <c r="G43" i="76" s="1"/>
  <c r="G43" i="90" s="1"/>
  <c r="G44" i="52"/>
  <c r="G44" i="63" s="1"/>
  <c r="G44" i="76" s="1"/>
  <c r="G44" i="90" s="1"/>
  <c r="G45" i="52"/>
  <c r="G45" i="63" s="1"/>
  <c r="G45" i="76" s="1"/>
  <c r="G45" i="90" s="1"/>
  <c r="G46" i="52"/>
  <c r="G46" i="63" s="1"/>
  <c r="G46" i="76" s="1"/>
  <c r="G46" i="90" s="1"/>
  <c r="G47" i="52"/>
  <c r="G47" i="63" s="1"/>
  <c r="G47" i="76" s="1"/>
  <c r="G47" i="90" s="1"/>
  <c r="G48" i="52"/>
  <c r="G48" i="63" s="1"/>
  <c r="G48" i="76" s="1"/>
  <c r="G48" i="90" s="1"/>
  <c r="F39" i="52"/>
  <c r="F39" i="63" s="1"/>
  <c r="F39" i="76" s="1"/>
  <c r="F39" i="90" s="1"/>
  <c r="F40" i="52"/>
  <c r="F40" i="63" s="1"/>
  <c r="F40" i="76" s="1"/>
  <c r="F40" i="90" s="1"/>
  <c r="F41" i="52"/>
  <c r="F41" i="63" s="1"/>
  <c r="F41" i="76" s="1"/>
  <c r="F41" i="90" s="1"/>
  <c r="F42" i="52"/>
  <c r="F42" i="63" s="1"/>
  <c r="F42" i="76" s="1"/>
  <c r="F42" i="90" s="1"/>
  <c r="F43" i="52"/>
  <c r="F43" i="63" s="1"/>
  <c r="F43" i="76" s="1"/>
  <c r="F43" i="90" s="1"/>
  <c r="F44" i="52"/>
  <c r="F44" i="63" s="1"/>
  <c r="F44" i="76" s="1"/>
  <c r="F44" i="90" s="1"/>
  <c r="F45" i="52"/>
  <c r="F45" i="63" s="1"/>
  <c r="F45" i="76" s="1"/>
  <c r="F45" i="90" s="1"/>
  <c r="F46" i="52"/>
  <c r="F46" i="63" s="1"/>
  <c r="F46" i="76" s="1"/>
  <c r="F46" i="90" s="1"/>
  <c r="F47" i="52"/>
  <c r="F47" i="63" s="1"/>
  <c r="F47" i="76" s="1"/>
  <c r="F47" i="90" s="1"/>
  <c r="F48" i="52"/>
  <c r="F48" i="63" s="1"/>
  <c r="F48" i="76" s="1"/>
  <c r="F48" i="90" s="1"/>
  <c r="F38" i="52"/>
  <c r="F38" i="63" s="1"/>
  <c r="F38" i="76" s="1"/>
  <c r="F38" i="90" s="1"/>
  <c r="G21" i="52"/>
  <c r="G21" i="63" s="1"/>
  <c r="G21" i="76" s="1"/>
  <c r="G21" i="90" s="1"/>
  <c r="N21" i="52"/>
  <c r="N21" i="63" s="1"/>
  <c r="N21" i="76" s="1"/>
  <c r="N21" i="90" s="1"/>
  <c r="O21" i="52"/>
  <c r="O21" i="63" s="1"/>
  <c r="O21" i="76" s="1"/>
  <c r="O21" i="90" s="1"/>
  <c r="G22" i="52"/>
  <c r="G22" i="63" s="1"/>
  <c r="G22" i="76" s="1"/>
  <c r="G22" i="90" s="1"/>
  <c r="N22" i="52"/>
  <c r="N22" i="63" s="1"/>
  <c r="N22" i="76" s="1"/>
  <c r="N22" i="90" s="1"/>
  <c r="O22" i="52"/>
  <c r="O22" i="63" s="1"/>
  <c r="O22" i="76" s="1"/>
  <c r="O22" i="90" s="1"/>
  <c r="G23" i="52"/>
  <c r="G23" i="63" s="1"/>
  <c r="G23" i="76" s="1"/>
  <c r="G23" i="90" s="1"/>
  <c r="N23" i="52"/>
  <c r="N23" i="63" s="1"/>
  <c r="N23" i="76" s="1"/>
  <c r="N23" i="90" s="1"/>
  <c r="O23" i="52"/>
  <c r="O23" i="63" s="1"/>
  <c r="O23" i="76" s="1"/>
  <c r="O23" i="90" s="1"/>
  <c r="G24" i="52"/>
  <c r="G24" i="63" s="1"/>
  <c r="G24" i="76" s="1"/>
  <c r="G24" i="90" s="1"/>
  <c r="N24" i="52"/>
  <c r="N24" i="63" s="1"/>
  <c r="N24" i="76" s="1"/>
  <c r="N24" i="90" s="1"/>
  <c r="O24" i="52"/>
  <c r="O24" i="63" s="1"/>
  <c r="O24" i="76" s="1"/>
  <c r="O24" i="90" s="1"/>
  <c r="G25" i="52"/>
  <c r="G25" i="63" s="1"/>
  <c r="G25" i="76" s="1"/>
  <c r="G25" i="90" s="1"/>
  <c r="N25" i="52"/>
  <c r="N25" i="63" s="1"/>
  <c r="N25" i="76" s="1"/>
  <c r="N25" i="90" s="1"/>
  <c r="O25" i="52"/>
  <c r="O25" i="63" s="1"/>
  <c r="O25" i="76" s="1"/>
  <c r="O25" i="90" s="1"/>
  <c r="G26" i="52"/>
  <c r="G26" i="63" s="1"/>
  <c r="G26" i="76" s="1"/>
  <c r="G26" i="90" s="1"/>
  <c r="N26" i="52"/>
  <c r="N26" i="63" s="1"/>
  <c r="N26" i="76" s="1"/>
  <c r="N26" i="90" s="1"/>
  <c r="O26" i="52"/>
  <c r="O26" i="63" s="1"/>
  <c r="O26" i="76" s="1"/>
  <c r="O26" i="90" s="1"/>
  <c r="G27" i="52"/>
  <c r="G27" i="63" s="1"/>
  <c r="G27" i="76" s="1"/>
  <c r="G27" i="90" s="1"/>
  <c r="N27" i="52"/>
  <c r="N27" i="63" s="1"/>
  <c r="N27" i="76" s="1"/>
  <c r="N27" i="90" s="1"/>
  <c r="O27" i="52"/>
  <c r="O27" i="63" s="1"/>
  <c r="O27" i="76" s="1"/>
  <c r="O27" i="90" s="1"/>
  <c r="G28" i="52"/>
  <c r="G28" i="63" s="1"/>
  <c r="G28" i="76" s="1"/>
  <c r="G28" i="90" s="1"/>
  <c r="N28" i="52"/>
  <c r="N28" i="63" s="1"/>
  <c r="N28" i="76" s="1"/>
  <c r="N28" i="90" s="1"/>
  <c r="O28" i="52"/>
  <c r="O28" i="63" s="1"/>
  <c r="O28" i="76" s="1"/>
  <c r="O28" i="90" s="1"/>
  <c r="G29" i="52"/>
  <c r="G29" i="63" s="1"/>
  <c r="G29" i="76" s="1"/>
  <c r="G29" i="90" s="1"/>
  <c r="N29" i="52"/>
  <c r="N29" i="63" s="1"/>
  <c r="N29" i="76" s="1"/>
  <c r="N29" i="90" s="1"/>
  <c r="O29" i="52"/>
  <c r="O29" i="63" s="1"/>
  <c r="O29" i="76" s="1"/>
  <c r="O29" i="90" s="1"/>
  <c r="G30" i="52"/>
  <c r="G30" i="63" s="1"/>
  <c r="G30" i="76" s="1"/>
  <c r="G30" i="90" s="1"/>
  <c r="N30" i="52"/>
  <c r="N30" i="63" s="1"/>
  <c r="N30" i="76" s="1"/>
  <c r="N30" i="90" s="1"/>
  <c r="O30" i="52"/>
  <c r="O30" i="63" s="1"/>
  <c r="O30" i="76" s="1"/>
  <c r="O30" i="90" s="1"/>
  <c r="G31" i="52"/>
  <c r="G31" i="63" s="1"/>
  <c r="G31" i="76" s="1"/>
  <c r="G31" i="90" s="1"/>
  <c r="N31" i="52"/>
  <c r="N31" i="63" s="1"/>
  <c r="N31" i="76" s="1"/>
  <c r="N31" i="90" s="1"/>
  <c r="O31" i="52"/>
  <c r="O31" i="63" s="1"/>
  <c r="O31" i="76" s="1"/>
  <c r="O31" i="90" s="1"/>
  <c r="F22" i="52"/>
  <c r="F22" i="63" s="1"/>
  <c r="F22" i="76" s="1"/>
  <c r="F22" i="90" s="1"/>
  <c r="F23" i="52"/>
  <c r="F23" i="63" s="1"/>
  <c r="F23" i="76" s="1"/>
  <c r="F23" i="90" s="1"/>
  <c r="F24" i="52"/>
  <c r="F24" i="63" s="1"/>
  <c r="F24" i="76" s="1"/>
  <c r="F24" i="90" s="1"/>
  <c r="F25" i="52"/>
  <c r="F25" i="63" s="1"/>
  <c r="F25" i="76" s="1"/>
  <c r="F25" i="90" s="1"/>
  <c r="F26" i="52"/>
  <c r="F26" i="63" s="1"/>
  <c r="F26" i="76" s="1"/>
  <c r="F26" i="90" s="1"/>
  <c r="F27" i="52"/>
  <c r="F27" i="63" s="1"/>
  <c r="F27" i="76" s="1"/>
  <c r="F27" i="90" s="1"/>
  <c r="F28" i="52"/>
  <c r="F28" i="63" s="1"/>
  <c r="F28" i="76" s="1"/>
  <c r="F28" i="90" s="1"/>
  <c r="F29" i="52"/>
  <c r="F29" i="63" s="1"/>
  <c r="F29" i="76" s="1"/>
  <c r="F29" i="90" s="1"/>
  <c r="F30" i="52"/>
  <c r="F30" i="63" s="1"/>
  <c r="F30" i="76" s="1"/>
  <c r="F30" i="90" s="1"/>
  <c r="F31" i="52"/>
  <c r="F31" i="63" s="1"/>
  <c r="F31" i="76" s="1"/>
  <c r="F31" i="90" s="1"/>
  <c r="F21" i="52"/>
  <c r="F21" i="63" s="1"/>
  <c r="F21" i="76" s="1"/>
  <c r="F21" i="90" s="1"/>
  <c r="F31" i="100" l="1"/>
  <c r="F31" i="229"/>
  <c r="N25" i="100"/>
  <c r="N25" i="229"/>
  <c r="F40" i="100"/>
  <c r="F40" i="229"/>
  <c r="O30" i="100"/>
  <c r="O30" i="229"/>
  <c r="O26" i="100"/>
  <c r="O26" i="229"/>
  <c r="O22" i="100"/>
  <c r="O22" i="229"/>
  <c r="F44" i="100"/>
  <c r="F44" i="229"/>
  <c r="F26" i="100"/>
  <c r="F26" i="229"/>
  <c r="O31" i="100"/>
  <c r="O31" i="229"/>
  <c r="G29" i="100"/>
  <c r="G29" i="229"/>
  <c r="F43" i="100"/>
  <c r="F43" i="229"/>
  <c r="F39" i="100"/>
  <c r="F39" i="229"/>
  <c r="G46" i="100"/>
  <c r="G46" i="229"/>
  <c r="G42" i="100"/>
  <c r="G42" i="229"/>
  <c r="G38" i="100"/>
  <c r="G38" i="229"/>
  <c r="F27" i="100"/>
  <c r="F27" i="229"/>
  <c r="N29" i="100"/>
  <c r="N29" i="229"/>
  <c r="N21" i="100"/>
  <c r="N21" i="229"/>
  <c r="G47" i="100"/>
  <c r="G47" i="229"/>
  <c r="F30" i="100"/>
  <c r="F30" i="229"/>
  <c r="F22" i="100"/>
  <c r="F22" i="229"/>
  <c r="N30" i="100"/>
  <c r="N30" i="229"/>
  <c r="O27" i="100"/>
  <c r="O27" i="229"/>
  <c r="N26" i="100"/>
  <c r="N26" i="229"/>
  <c r="G25" i="100"/>
  <c r="G25" i="229"/>
  <c r="O23" i="100"/>
  <c r="O23" i="229"/>
  <c r="N22" i="100"/>
  <c r="N22" i="229"/>
  <c r="G21" i="100"/>
  <c r="G21" i="229"/>
  <c r="F47" i="100"/>
  <c r="F47" i="229"/>
  <c r="F21" i="100"/>
  <c r="F21" i="229"/>
  <c r="F29" i="100"/>
  <c r="F29" i="229"/>
  <c r="F25" i="100"/>
  <c r="F25" i="229"/>
  <c r="N31" i="100"/>
  <c r="N31" i="229"/>
  <c r="G30" i="100"/>
  <c r="G30" i="229"/>
  <c r="O28" i="100"/>
  <c r="O28" i="229"/>
  <c r="N27" i="100"/>
  <c r="N27" i="229"/>
  <c r="G26" i="100"/>
  <c r="G26" i="229"/>
  <c r="O24" i="100"/>
  <c r="O24" i="229"/>
  <c r="N23" i="100"/>
  <c r="N23" i="229"/>
  <c r="G22" i="100"/>
  <c r="G22" i="229"/>
  <c r="F38" i="100"/>
  <c r="F38" i="229"/>
  <c r="F46" i="100"/>
  <c r="F46" i="229"/>
  <c r="F42" i="100"/>
  <c r="F42" i="229"/>
  <c r="G45" i="100"/>
  <c r="G45" i="229"/>
  <c r="G41" i="100"/>
  <c r="G41" i="229"/>
  <c r="F23" i="100"/>
  <c r="F23" i="229"/>
  <c r="G28" i="100"/>
  <c r="G28" i="229"/>
  <c r="G24" i="100"/>
  <c r="G24" i="229"/>
  <c r="F48" i="100"/>
  <c r="F48" i="229"/>
  <c r="G43" i="100"/>
  <c r="G43" i="229"/>
  <c r="G39" i="100"/>
  <c r="G39" i="229"/>
  <c r="F28" i="100"/>
  <c r="F28" i="229"/>
  <c r="F24" i="100"/>
  <c r="F24" i="229"/>
  <c r="G31" i="100"/>
  <c r="G31" i="229"/>
  <c r="O29" i="100"/>
  <c r="O29" i="229"/>
  <c r="N28" i="100"/>
  <c r="N28" i="229"/>
  <c r="G27" i="100"/>
  <c r="G27" i="229"/>
  <c r="O25" i="100"/>
  <c r="O25" i="229"/>
  <c r="N24" i="100"/>
  <c r="N24" i="229"/>
  <c r="G23" i="100"/>
  <c r="G23" i="229"/>
  <c r="O21" i="100"/>
  <c r="O21" i="229"/>
  <c r="O32" i="229" s="1"/>
  <c r="F45" i="100"/>
  <c r="F45" i="229"/>
  <c r="F41" i="100"/>
  <c r="F41" i="229"/>
  <c r="G48" i="100"/>
  <c r="G48" i="229"/>
  <c r="G44" i="100"/>
  <c r="G44" i="229"/>
  <c r="G40" i="100"/>
  <c r="G40" i="229"/>
  <c r="Y8" i="51"/>
  <c r="C9" i="51"/>
  <c r="D9" i="51"/>
  <c r="E9" i="51"/>
  <c r="F9" i="51"/>
  <c r="G9" i="51"/>
  <c r="H9" i="51"/>
  <c r="I9" i="51"/>
  <c r="J9" i="51"/>
  <c r="K9" i="51"/>
  <c r="L9" i="51"/>
  <c r="M9" i="51"/>
  <c r="N9" i="51"/>
  <c r="O9" i="51"/>
  <c r="P9" i="51"/>
  <c r="Q9" i="51"/>
  <c r="R9" i="51"/>
  <c r="S9" i="51"/>
  <c r="T9" i="51"/>
  <c r="U9" i="51"/>
  <c r="V9" i="51"/>
  <c r="B9" i="51"/>
  <c r="N32" i="229" l="1"/>
  <c r="X9" i="51"/>
  <c r="Y9" i="51"/>
  <c r="N32" i="21"/>
  <c r="N32" i="52" s="1"/>
  <c r="N32" i="63" s="1"/>
  <c r="N32" i="76" s="1"/>
  <c r="N32" i="90" s="1"/>
  <c r="N32" i="100" s="1"/>
  <c r="O32" i="21"/>
  <c r="O32" i="52" s="1"/>
  <c r="O32" i="63" s="1"/>
  <c r="O32" i="76" s="1"/>
  <c r="O32" i="90" s="1"/>
  <c r="O32" i="100" s="1"/>
  <c r="V34" i="100" l="1"/>
  <c r="V32" i="100"/>
  <c r="G49" i="21"/>
  <c r="G49" i="52" s="1"/>
  <c r="G49" i="63" s="1"/>
  <c r="G49" i="76" s="1"/>
  <c r="G49" i="90" s="1"/>
  <c r="F49" i="21"/>
  <c r="F49" i="52" s="1"/>
  <c r="F49" i="63" s="1"/>
  <c r="F49" i="76" s="1"/>
  <c r="F49" i="90" s="1"/>
  <c r="G32" i="21"/>
  <c r="G32" i="52" s="1"/>
  <c r="G32" i="63" s="1"/>
  <c r="G32" i="76" s="1"/>
  <c r="G32" i="90" s="1"/>
  <c r="F32" i="21"/>
  <c r="F32" i="52" s="1"/>
  <c r="F32" i="63" s="1"/>
  <c r="F32" i="76" s="1"/>
  <c r="F32" i="90" s="1"/>
  <c r="K49" i="24"/>
  <c r="F49" i="24"/>
  <c r="G49" i="24"/>
  <c r="H49" i="24"/>
  <c r="I49" i="24"/>
  <c r="J49" i="24"/>
  <c r="K32" i="24"/>
  <c r="F32" i="24"/>
  <c r="G32" i="24"/>
  <c r="H32" i="24"/>
  <c r="I32" i="24"/>
  <c r="J32" i="24"/>
  <c r="K15" i="24"/>
  <c r="J15" i="24"/>
  <c r="H15" i="24"/>
  <c r="I15" i="24"/>
  <c r="G15" i="24"/>
  <c r="F15" i="24"/>
  <c r="F49" i="100" l="1"/>
  <c r="F49" i="229"/>
  <c r="G49" i="100"/>
  <c r="G49" i="229"/>
  <c r="F32" i="100"/>
  <c r="F32" i="229"/>
  <c r="G32" i="100"/>
  <c r="G32" i="229"/>
  <c r="G151" i="24"/>
  <c r="H151" i="24"/>
  <c r="I151" i="24"/>
  <c r="J151" i="24"/>
  <c r="K151" i="24"/>
  <c r="F151" i="24"/>
  <c r="G141" i="24"/>
  <c r="H141" i="24"/>
  <c r="H152" i="24" s="1"/>
  <c r="I141" i="24"/>
  <c r="J141" i="24"/>
  <c r="G142" i="24"/>
  <c r="H142" i="24"/>
  <c r="I142" i="24"/>
  <c r="J142" i="24"/>
  <c r="G143" i="24"/>
  <c r="H143" i="24"/>
  <c r="I143" i="24"/>
  <c r="J143" i="24"/>
  <c r="G144" i="24"/>
  <c r="H144" i="24"/>
  <c r="I144" i="24"/>
  <c r="J144" i="24"/>
  <c r="G145" i="24"/>
  <c r="H145" i="24"/>
  <c r="I145" i="24"/>
  <c r="J145" i="24"/>
  <c r="G146" i="24"/>
  <c r="H146" i="24"/>
  <c r="I146" i="24"/>
  <c r="J146" i="24"/>
  <c r="G147" i="24"/>
  <c r="H147" i="24"/>
  <c r="I147" i="24"/>
  <c r="J147" i="24"/>
  <c r="G148" i="24"/>
  <c r="H148" i="24"/>
  <c r="I148" i="24"/>
  <c r="J148" i="24"/>
  <c r="G149" i="24"/>
  <c r="H149" i="24"/>
  <c r="I149" i="24"/>
  <c r="J149" i="24"/>
  <c r="K141" i="24"/>
  <c r="K142" i="24"/>
  <c r="K143" i="24"/>
  <c r="K144" i="24"/>
  <c r="K145" i="24"/>
  <c r="K146" i="24"/>
  <c r="K147" i="24"/>
  <c r="K148" i="24"/>
  <c r="K149" i="24"/>
  <c r="F149" i="24"/>
  <c r="F148" i="24"/>
  <c r="F147" i="24"/>
  <c r="F146" i="24"/>
  <c r="F145" i="24"/>
  <c r="F144" i="24"/>
  <c r="F143" i="24"/>
  <c r="F142" i="24"/>
  <c r="F141" i="24"/>
  <c r="F152" i="24" s="1"/>
  <c r="G134" i="24"/>
  <c r="H134" i="24"/>
  <c r="I134" i="24"/>
  <c r="J134" i="24"/>
  <c r="K134" i="24"/>
  <c r="F134" i="24"/>
  <c r="G125" i="24"/>
  <c r="H125" i="24"/>
  <c r="I125" i="24"/>
  <c r="J125" i="24"/>
  <c r="G126" i="24"/>
  <c r="H126" i="24"/>
  <c r="I126" i="24"/>
  <c r="J126" i="24"/>
  <c r="G127" i="24"/>
  <c r="H127" i="24"/>
  <c r="I127" i="24"/>
  <c r="J127" i="24"/>
  <c r="G128" i="24"/>
  <c r="H128" i="24"/>
  <c r="I128" i="24"/>
  <c r="J128" i="24"/>
  <c r="G129" i="24"/>
  <c r="H129" i="24"/>
  <c r="I129" i="24"/>
  <c r="J129" i="24"/>
  <c r="G130" i="24"/>
  <c r="H130" i="24"/>
  <c r="I130" i="24"/>
  <c r="J130" i="24"/>
  <c r="G131" i="24"/>
  <c r="H131" i="24"/>
  <c r="I131" i="24"/>
  <c r="J131" i="24"/>
  <c r="G132" i="24"/>
  <c r="H132" i="24"/>
  <c r="I132" i="24"/>
  <c r="J132" i="24"/>
  <c r="K125" i="24"/>
  <c r="K126" i="24"/>
  <c r="K127" i="24"/>
  <c r="K128" i="24"/>
  <c r="K129" i="24"/>
  <c r="K130" i="24"/>
  <c r="K131" i="24"/>
  <c r="K132" i="24"/>
  <c r="F132" i="24"/>
  <c r="F131" i="24"/>
  <c r="F130" i="24"/>
  <c r="F129" i="24"/>
  <c r="F128" i="24"/>
  <c r="F127" i="24"/>
  <c r="F126" i="24"/>
  <c r="F125" i="24"/>
  <c r="F124" i="24"/>
  <c r="K124" i="24"/>
  <c r="K135" i="24" s="1"/>
  <c r="G124" i="24"/>
  <c r="G135" i="24" s="1"/>
  <c r="H124" i="24"/>
  <c r="H135" i="24" s="1"/>
  <c r="I124" i="24"/>
  <c r="I135" i="24" s="1"/>
  <c r="J124" i="24"/>
  <c r="J135" i="24" s="1"/>
  <c r="D34" i="100" l="1"/>
  <c r="D32" i="100"/>
  <c r="D51" i="100"/>
  <c r="D49" i="100"/>
  <c r="K152" i="24"/>
  <c r="G152" i="24"/>
  <c r="I152" i="24"/>
  <c r="F135" i="24"/>
  <c r="J152" i="24"/>
  <c r="E161" i="22"/>
  <c r="J182" i="22"/>
  <c r="E181" i="22"/>
  <c r="E165" i="22"/>
  <c r="J164" i="22"/>
  <c r="I167" i="22"/>
  <c r="I166" i="22"/>
  <c r="I165" i="22"/>
  <c r="I164" i="22"/>
  <c r="I163" i="22"/>
  <c r="I162" i="22"/>
  <c r="I161" i="22"/>
  <c r="J178" i="22"/>
  <c r="G184" i="22"/>
  <c r="G183" i="22"/>
  <c r="G182" i="22"/>
  <c r="G181" i="22"/>
  <c r="G180" i="22"/>
  <c r="G179" i="22"/>
  <c r="G178" i="22"/>
  <c r="E162" i="22"/>
  <c r="E166" i="22"/>
  <c r="J167" i="22"/>
  <c r="J163" i="22"/>
  <c r="H167" i="22"/>
  <c r="H166" i="22"/>
  <c r="H165" i="22"/>
  <c r="H164" i="22"/>
  <c r="H163" i="22"/>
  <c r="H162" i="22"/>
  <c r="H161" i="22"/>
  <c r="E178" i="22"/>
  <c r="E182" i="22"/>
  <c r="J181" i="22"/>
  <c r="F184" i="22"/>
  <c r="F183" i="22"/>
  <c r="F182" i="22"/>
  <c r="F181" i="22"/>
  <c r="F180" i="22"/>
  <c r="F179" i="22"/>
  <c r="F178" i="22"/>
  <c r="E163" i="22"/>
  <c r="E167" i="22"/>
  <c r="J166" i="22"/>
  <c r="J162" i="22"/>
  <c r="G167" i="22"/>
  <c r="G166" i="22"/>
  <c r="G165" i="22"/>
  <c r="G164" i="22"/>
  <c r="G163" i="22"/>
  <c r="G162" i="22"/>
  <c r="G161" i="22"/>
  <c r="E179" i="22"/>
  <c r="E183" i="22"/>
  <c r="J184" i="22"/>
  <c r="J180" i="22"/>
  <c r="I184" i="22"/>
  <c r="I183" i="22"/>
  <c r="I182" i="22"/>
  <c r="I181" i="22"/>
  <c r="I180" i="22"/>
  <c r="I179" i="22"/>
  <c r="I178" i="22"/>
  <c r="E164" i="22"/>
  <c r="J165" i="22"/>
  <c r="J161" i="22"/>
  <c r="F167" i="22"/>
  <c r="F166" i="22"/>
  <c r="F165" i="22"/>
  <c r="F164" i="22"/>
  <c r="F163" i="22"/>
  <c r="F162" i="22"/>
  <c r="F161" i="22"/>
  <c r="E180" i="22"/>
  <c r="E184" i="22"/>
  <c r="J183" i="22"/>
  <c r="J179" i="22"/>
  <c r="H184" i="22"/>
  <c r="H183" i="22"/>
  <c r="H182" i="22"/>
  <c r="H181" i="22"/>
  <c r="H180" i="22"/>
  <c r="H179" i="22"/>
  <c r="H178" i="22"/>
  <c r="K117" i="24"/>
  <c r="J117" i="24"/>
  <c r="I117" i="24"/>
  <c r="H117" i="24"/>
  <c r="G117" i="24"/>
  <c r="F117" i="24"/>
  <c r="E117" i="24"/>
  <c r="D117" i="24"/>
  <c r="K115" i="24"/>
  <c r="K114" i="24"/>
  <c r="K113" i="24"/>
  <c r="K112" i="24"/>
  <c r="K111" i="24"/>
  <c r="K110" i="24"/>
  <c r="K109" i="24"/>
  <c r="K108" i="24"/>
  <c r="K107" i="24"/>
  <c r="G107" i="24"/>
  <c r="H107" i="24"/>
  <c r="I107" i="24"/>
  <c r="J107" i="24"/>
  <c r="G108" i="24"/>
  <c r="H108" i="24"/>
  <c r="I108" i="24"/>
  <c r="J108" i="24"/>
  <c r="G109" i="24"/>
  <c r="H109" i="24"/>
  <c r="I109" i="24"/>
  <c r="J109" i="24"/>
  <c r="G110" i="24"/>
  <c r="H110" i="24"/>
  <c r="I110" i="24"/>
  <c r="J110" i="24"/>
  <c r="G111" i="24"/>
  <c r="H111" i="24"/>
  <c r="I111" i="24"/>
  <c r="J111" i="24"/>
  <c r="G112" i="24"/>
  <c r="H112" i="24"/>
  <c r="I112" i="24"/>
  <c r="J112" i="24"/>
  <c r="G113" i="24"/>
  <c r="H113" i="24"/>
  <c r="I113" i="24"/>
  <c r="J113" i="24"/>
  <c r="G114" i="24"/>
  <c r="H114" i="24"/>
  <c r="I114" i="24"/>
  <c r="J114" i="24"/>
  <c r="G115" i="24"/>
  <c r="H115" i="24"/>
  <c r="I115" i="24"/>
  <c r="J115" i="24"/>
  <c r="E107" i="24"/>
  <c r="E118" i="24" s="1"/>
  <c r="E108" i="24"/>
  <c r="E109" i="24"/>
  <c r="E110" i="24"/>
  <c r="E111" i="24"/>
  <c r="E112" i="24"/>
  <c r="E113" i="24"/>
  <c r="E114" i="24"/>
  <c r="E115" i="24"/>
  <c r="F115" i="24"/>
  <c r="F114" i="24"/>
  <c r="F113" i="24"/>
  <c r="F112" i="24"/>
  <c r="F111" i="24"/>
  <c r="F110" i="24"/>
  <c r="F109" i="24"/>
  <c r="F108" i="24"/>
  <c r="F107" i="24"/>
  <c r="D115" i="24"/>
  <c r="D114" i="24"/>
  <c r="D113" i="24"/>
  <c r="D112" i="24"/>
  <c r="D111" i="24"/>
  <c r="D110" i="24"/>
  <c r="D109" i="24"/>
  <c r="D108" i="24"/>
  <c r="D107" i="24"/>
  <c r="D118" i="24" s="1"/>
  <c r="K83" i="24"/>
  <c r="G83" i="24"/>
  <c r="H83" i="24"/>
  <c r="I83" i="24"/>
  <c r="J83" i="24"/>
  <c r="F83" i="24"/>
  <c r="E83" i="24"/>
  <c r="D83" i="24"/>
  <c r="K81" i="24"/>
  <c r="K80" i="24"/>
  <c r="K79" i="24"/>
  <c r="E79" i="24"/>
  <c r="E80" i="24"/>
  <c r="E81" i="24"/>
  <c r="D81" i="24"/>
  <c r="D80" i="24"/>
  <c r="D79" i="24"/>
  <c r="K78" i="24"/>
  <c r="K77" i="24"/>
  <c r="K76" i="24"/>
  <c r="K75" i="24"/>
  <c r="K74" i="24"/>
  <c r="K73" i="24"/>
  <c r="G74" i="24"/>
  <c r="H74" i="24"/>
  <c r="I74" i="24"/>
  <c r="J74" i="24"/>
  <c r="G75" i="24"/>
  <c r="H75" i="24"/>
  <c r="I75" i="24"/>
  <c r="J75" i="24"/>
  <c r="G76" i="24"/>
  <c r="H76" i="24"/>
  <c r="I76" i="24"/>
  <c r="J76" i="24"/>
  <c r="G77" i="24"/>
  <c r="H77" i="24"/>
  <c r="I77" i="24"/>
  <c r="J77" i="24"/>
  <c r="G78" i="24"/>
  <c r="H78" i="24"/>
  <c r="I78" i="24"/>
  <c r="J78" i="24"/>
  <c r="G79" i="24"/>
  <c r="H79" i="24"/>
  <c r="I79" i="24"/>
  <c r="J79" i="24"/>
  <c r="G80" i="24"/>
  <c r="H80" i="24"/>
  <c r="I80" i="24"/>
  <c r="J80" i="24"/>
  <c r="G81" i="24"/>
  <c r="H81" i="24"/>
  <c r="I81" i="24"/>
  <c r="J81" i="24"/>
  <c r="F81" i="24"/>
  <c r="F80" i="24"/>
  <c r="F79" i="24"/>
  <c r="F78" i="24"/>
  <c r="F77" i="24"/>
  <c r="F76" i="24"/>
  <c r="F75" i="24"/>
  <c r="F74" i="24"/>
  <c r="E74" i="24"/>
  <c r="E75" i="24"/>
  <c r="E76" i="24"/>
  <c r="E77" i="24"/>
  <c r="E78" i="24"/>
  <c r="D78" i="24"/>
  <c r="D77" i="24"/>
  <c r="D76" i="24"/>
  <c r="D75" i="24"/>
  <c r="D74" i="24"/>
  <c r="G73" i="24"/>
  <c r="G84" i="24" s="1"/>
  <c r="H73" i="24"/>
  <c r="H84" i="24" s="1"/>
  <c r="I73" i="24"/>
  <c r="J73" i="24"/>
  <c r="J84" i="24" s="1"/>
  <c r="F73" i="24"/>
  <c r="F84" i="24" s="1"/>
  <c r="E73" i="24"/>
  <c r="E84" i="24" s="1"/>
  <c r="D73" i="24"/>
  <c r="I84" i="24" l="1"/>
  <c r="F118" i="24"/>
  <c r="J118" i="24"/>
  <c r="I118" i="24"/>
  <c r="H118" i="24"/>
  <c r="G118" i="24"/>
  <c r="K118" i="24"/>
  <c r="K84" i="24"/>
  <c r="G99" i="22"/>
  <c r="G98" i="22"/>
  <c r="I98" i="22"/>
  <c r="I93" i="22"/>
  <c r="H99" i="22"/>
  <c r="H98" i="22"/>
  <c r="H97" i="22"/>
  <c r="H96" i="22"/>
  <c r="H95" i="22"/>
  <c r="H94" i="22"/>
  <c r="H93" i="22"/>
  <c r="G97" i="22"/>
  <c r="G95" i="22"/>
  <c r="G93" i="22"/>
  <c r="E93" i="22"/>
  <c r="E99" i="22"/>
  <c r="F99" i="22"/>
  <c r="F98" i="22"/>
  <c r="F97" i="22"/>
  <c r="F96" i="22"/>
  <c r="F95" i="22"/>
  <c r="F94" i="22"/>
  <c r="F93" i="22"/>
  <c r="E144" i="22"/>
  <c r="E148" i="22"/>
  <c r="E95" i="22"/>
  <c r="G96" i="22"/>
  <c r="G94" i="22"/>
  <c r="E98" i="22"/>
  <c r="E97" i="22"/>
  <c r="I99" i="22"/>
  <c r="I97" i="22"/>
  <c r="I96" i="22"/>
  <c r="I95" i="22"/>
  <c r="I94" i="22"/>
  <c r="F150" i="22"/>
  <c r="F148" i="22"/>
  <c r="F146" i="22"/>
  <c r="F144" i="22"/>
  <c r="E96" i="22"/>
  <c r="E145" i="22"/>
  <c r="E149" i="22"/>
  <c r="I150" i="22"/>
  <c r="I149" i="22"/>
  <c r="I148" i="22"/>
  <c r="I147" i="22"/>
  <c r="I146" i="22"/>
  <c r="I145" i="22"/>
  <c r="I144" i="22"/>
  <c r="E146" i="22"/>
  <c r="E150" i="22"/>
  <c r="H150" i="22"/>
  <c r="H149" i="22"/>
  <c r="H148" i="22"/>
  <c r="H147" i="22"/>
  <c r="H146" i="22"/>
  <c r="H145" i="22"/>
  <c r="H144" i="22"/>
  <c r="F149" i="22"/>
  <c r="F147" i="22"/>
  <c r="F145" i="22"/>
  <c r="E147" i="22"/>
  <c r="G150" i="22"/>
  <c r="G149" i="22"/>
  <c r="G148" i="22"/>
  <c r="G147" i="22"/>
  <c r="G146" i="22"/>
  <c r="G145" i="22"/>
  <c r="G144" i="22"/>
  <c r="E94" i="22"/>
  <c r="J96" i="22"/>
  <c r="D96" i="22"/>
  <c r="J99" i="22"/>
  <c r="D94" i="22"/>
  <c r="D99" i="22"/>
  <c r="J98" i="22"/>
  <c r="J93" i="22"/>
  <c r="D97" i="22"/>
  <c r="D93" i="22"/>
  <c r="J95" i="22"/>
  <c r="D98" i="22"/>
  <c r="C144" i="22"/>
  <c r="D148" i="22"/>
  <c r="J145" i="22"/>
  <c r="C148" i="22"/>
  <c r="D144" i="22"/>
  <c r="J149" i="22"/>
  <c r="J94" i="22"/>
  <c r="D95" i="22"/>
  <c r="C145" i="22"/>
  <c r="C149" i="22"/>
  <c r="D147" i="22"/>
  <c r="J146" i="22"/>
  <c r="J150" i="22"/>
  <c r="C146" i="22"/>
  <c r="C150" i="22"/>
  <c r="D150" i="22"/>
  <c r="D146" i="22"/>
  <c r="J147" i="22"/>
  <c r="J97" i="22"/>
  <c r="C147" i="22"/>
  <c r="D149" i="22"/>
  <c r="D145" i="22"/>
  <c r="J144" i="22"/>
  <c r="J148" i="22"/>
  <c r="K64" i="24"/>
  <c r="K63" i="24"/>
  <c r="K62" i="24"/>
  <c r="K61" i="24"/>
  <c r="K60" i="24"/>
  <c r="K59" i="24"/>
  <c r="K58" i="24"/>
  <c r="K57" i="24"/>
  <c r="K56" i="24"/>
  <c r="K67" i="24" s="1"/>
  <c r="G57" i="24"/>
  <c r="H57" i="24"/>
  <c r="I57" i="24"/>
  <c r="J57" i="24"/>
  <c r="G58" i="24"/>
  <c r="H58" i="24"/>
  <c r="I58" i="24"/>
  <c r="J58" i="24"/>
  <c r="G59" i="24"/>
  <c r="H59" i="24"/>
  <c r="I59" i="24"/>
  <c r="J59" i="24"/>
  <c r="G60" i="24"/>
  <c r="H60" i="24"/>
  <c r="I60" i="24"/>
  <c r="J60" i="24"/>
  <c r="G61" i="24"/>
  <c r="H61" i="24"/>
  <c r="I61" i="24"/>
  <c r="J61" i="24"/>
  <c r="G62" i="24"/>
  <c r="H62" i="24"/>
  <c r="I62" i="24"/>
  <c r="J62" i="24"/>
  <c r="G63" i="24"/>
  <c r="H63" i="24"/>
  <c r="I63" i="24"/>
  <c r="J63" i="24"/>
  <c r="G64" i="24"/>
  <c r="H64" i="24"/>
  <c r="I64" i="24"/>
  <c r="J64" i="24"/>
  <c r="F64" i="24"/>
  <c r="F63" i="24"/>
  <c r="F62" i="24"/>
  <c r="F61" i="24"/>
  <c r="F60" i="24"/>
  <c r="F59" i="24"/>
  <c r="F58" i="24"/>
  <c r="F57" i="24"/>
  <c r="E57" i="24"/>
  <c r="E91" i="24" s="1"/>
  <c r="D110" i="22" s="1"/>
  <c r="E58" i="24"/>
  <c r="E92" i="24" s="1"/>
  <c r="D111" i="22" s="1"/>
  <c r="E59" i="24"/>
  <c r="E93" i="24" s="1"/>
  <c r="D112" i="22" s="1"/>
  <c r="E60" i="24"/>
  <c r="E94" i="24" s="1"/>
  <c r="D113" i="22" s="1"/>
  <c r="E61" i="24"/>
  <c r="E95" i="24" s="1"/>
  <c r="D114" i="22" s="1"/>
  <c r="E62" i="24"/>
  <c r="E96" i="24" s="1"/>
  <c r="D115" i="22" s="1"/>
  <c r="E63" i="24"/>
  <c r="E97" i="24" s="1"/>
  <c r="D116" i="22" s="1"/>
  <c r="E64" i="24"/>
  <c r="E98" i="24" s="1"/>
  <c r="D64" i="24"/>
  <c r="D98" i="24" s="1"/>
  <c r="D63" i="24"/>
  <c r="D97" i="24" s="1"/>
  <c r="C116" i="22" s="1"/>
  <c r="D62" i="24"/>
  <c r="D96" i="24" s="1"/>
  <c r="C115" i="22" s="1"/>
  <c r="D61" i="24"/>
  <c r="D95" i="24" s="1"/>
  <c r="C114" i="22" s="1"/>
  <c r="D60" i="24"/>
  <c r="D94" i="24" s="1"/>
  <c r="C113" i="22" s="1"/>
  <c r="D59" i="24"/>
  <c r="D93" i="24" s="1"/>
  <c r="C112" i="22" s="1"/>
  <c r="D58" i="24"/>
  <c r="D92" i="24" s="1"/>
  <c r="C111" i="22" s="1"/>
  <c r="D57" i="24"/>
  <c r="D91" i="24" s="1"/>
  <c r="C110" i="22" s="1"/>
  <c r="G56" i="24"/>
  <c r="G67" i="24" s="1"/>
  <c r="H56" i="24"/>
  <c r="H67" i="24" s="1"/>
  <c r="I56" i="24"/>
  <c r="I67" i="24" s="1"/>
  <c r="J56" i="24"/>
  <c r="J67" i="24" s="1"/>
  <c r="F56" i="24"/>
  <c r="F67" i="24" s="1"/>
  <c r="E77" i="22" l="1"/>
  <c r="E81" i="22"/>
  <c r="H82" i="22"/>
  <c r="H80" i="22"/>
  <c r="H78" i="22"/>
  <c r="H76" i="22"/>
  <c r="E78" i="22"/>
  <c r="G81" i="22"/>
  <c r="G79" i="22"/>
  <c r="G77" i="22"/>
  <c r="E79" i="22"/>
  <c r="F82" i="22"/>
  <c r="F81" i="22"/>
  <c r="F80" i="22"/>
  <c r="F79" i="22"/>
  <c r="F78" i="22"/>
  <c r="F77" i="22"/>
  <c r="F76" i="22"/>
  <c r="H81" i="22"/>
  <c r="H79" i="22"/>
  <c r="H77" i="22"/>
  <c r="E82" i="22"/>
  <c r="G82" i="22"/>
  <c r="G80" i="22"/>
  <c r="G78" i="22"/>
  <c r="G76" i="22"/>
  <c r="E76" i="22"/>
  <c r="E80" i="22"/>
  <c r="I82" i="22"/>
  <c r="I81" i="22"/>
  <c r="I80" i="22"/>
  <c r="I79" i="22"/>
  <c r="I78" i="22"/>
  <c r="I77" i="22"/>
  <c r="I76" i="22"/>
  <c r="D79" i="22"/>
  <c r="J79" i="22"/>
  <c r="C76" i="22"/>
  <c r="C80" i="22"/>
  <c r="C77" i="22"/>
  <c r="D82" i="22"/>
  <c r="J76" i="22"/>
  <c r="C78" i="22"/>
  <c r="C82" i="22"/>
  <c r="D81" i="22"/>
  <c r="D77" i="22"/>
  <c r="J77" i="22"/>
  <c r="J81" i="22"/>
  <c r="C81" i="22"/>
  <c r="D78" i="22"/>
  <c r="J80" i="22"/>
  <c r="C79" i="22"/>
  <c r="D80" i="22"/>
  <c r="D76" i="22"/>
  <c r="J78" i="22"/>
  <c r="J82" i="22"/>
  <c r="E56" i="24"/>
  <c r="D56" i="24"/>
  <c r="G39" i="24"/>
  <c r="G50" i="24" s="1"/>
  <c r="H39" i="24"/>
  <c r="H50" i="24" s="1"/>
  <c r="I39" i="24"/>
  <c r="I50" i="24" s="1"/>
  <c r="J39" i="24"/>
  <c r="J50" i="24" s="1"/>
  <c r="G40" i="24"/>
  <c r="H40" i="24"/>
  <c r="I40" i="24"/>
  <c r="J40" i="24"/>
  <c r="G41" i="24"/>
  <c r="H41" i="24"/>
  <c r="I41" i="24"/>
  <c r="J41" i="24"/>
  <c r="G42" i="24"/>
  <c r="H42" i="24"/>
  <c r="I42" i="24"/>
  <c r="J42" i="24"/>
  <c r="G43" i="24"/>
  <c r="H43" i="24"/>
  <c r="I43" i="24"/>
  <c r="J43" i="24"/>
  <c r="G44" i="24"/>
  <c r="H44" i="24"/>
  <c r="I44" i="24"/>
  <c r="J44" i="24"/>
  <c r="G45" i="24"/>
  <c r="H45" i="24"/>
  <c r="I45" i="24"/>
  <c r="J45" i="24"/>
  <c r="G46" i="24"/>
  <c r="H46" i="24"/>
  <c r="I46" i="24"/>
  <c r="J46" i="24"/>
  <c r="G47" i="24"/>
  <c r="H47" i="24"/>
  <c r="I47" i="24"/>
  <c r="J47" i="24"/>
  <c r="K39" i="24"/>
  <c r="K50" i="24" s="1"/>
  <c r="K40" i="24"/>
  <c r="K41" i="24"/>
  <c r="K42" i="24"/>
  <c r="K43" i="24"/>
  <c r="K44" i="24"/>
  <c r="K45" i="24"/>
  <c r="K46" i="24"/>
  <c r="K47" i="24"/>
  <c r="F47" i="24"/>
  <c r="F46" i="24"/>
  <c r="F45" i="24"/>
  <c r="F44" i="24"/>
  <c r="F43" i="24"/>
  <c r="F42" i="24"/>
  <c r="F41" i="24"/>
  <c r="F40" i="24"/>
  <c r="F39" i="24"/>
  <c r="F50" i="24" s="1"/>
  <c r="F22" i="24"/>
  <c r="G23" i="24"/>
  <c r="H23" i="24"/>
  <c r="I23" i="24"/>
  <c r="J23" i="24"/>
  <c r="G24" i="24"/>
  <c r="H24" i="24"/>
  <c r="I24" i="24"/>
  <c r="J24" i="24"/>
  <c r="G25" i="24"/>
  <c r="H25" i="24"/>
  <c r="I25" i="24"/>
  <c r="J25" i="24"/>
  <c r="G26" i="24"/>
  <c r="H26" i="24"/>
  <c r="I26" i="24"/>
  <c r="J26" i="24"/>
  <c r="G27" i="24"/>
  <c r="H27" i="24"/>
  <c r="I27" i="24"/>
  <c r="J27" i="24"/>
  <c r="G28" i="24"/>
  <c r="H28" i="24"/>
  <c r="I28" i="24"/>
  <c r="J28" i="24"/>
  <c r="G29" i="24"/>
  <c r="H29" i="24"/>
  <c r="I29" i="24"/>
  <c r="J29" i="24"/>
  <c r="G30" i="24"/>
  <c r="H30" i="24"/>
  <c r="I30" i="24"/>
  <c r="J30" i="24"/>
  <c r="K23" i="24"/>
  <c r="K24" i="24"/>
  <c r="K25" i="24"/>
  <c r="K26" i="24"/>
  <c r="K27" i="24"/>
  <c r="K28" i="24"/>
  <c r="K29" i="24"/>
  <c r="K30" i="24"/>
  <c r="F30" i="24"/>
  <c r="F29" i="24"/>
  <c r="F28" i="24"/>
  <c r="F27" i="24"/>
  <c r="F26" i="24"/>
  <c r="F25" i="24"/>
  <c r="F24" i="24"/>
  <c r="F23" i="24"/>
  <c r="G22" i="24"/>
  <c r="H22" i="24"/>
  <c r="H33" i="24" s="1"/>
  <c r="I22" i="24"/>
  <c r="I33" i="24" s="1"/>
  <c r="J22" i="24"/>
  <c r="K22" i="24"/>
  <c r="K33" i="24" s="1"/>
  <c r="K6" i="24"/>
  <c r="K91" i="24" s="1"/>
  <c r="K7" i="24"/>
  <c r="K92" i="24" s="1"/>
  <c r="K8" i="24"/>
  <c r="K93" i="24" s="1"/>
  <c r="K9" i="24"/>
  <c r="K94" i="24" s="1"/>
  <c r="K10" i="24"/>
  <c r="K95" i="24" s="1"/>
  <c r="J114" i="22" s="1"/>
  <c r="K11" i="24"/>
  <c r="K96" i="24" s="1"/>
  <c r="J115" i="22" s="1"/>
  <c r="K12" i="24"/>
  <c r="K97" i="24" s="1"/>
  <c r="K13" i="24"/>
  <c r="K98" i="24" s="1"/>
  <c r="G6" i="24"/>
  <c r="G91" i="24" s="1"/>
  <c r="H6" i="24"/>
  <c r="H91" i="24" s="1"/>
  <c r="I6" i="24"/>
  <c r="I91" i="24" s="1"/>
  <c r="J6" i="24"/>
  <c r="J91" i="24" s="1"/>
  <c r="G7" i="24"/>
  <c r="G92" i="24" s="1"/>
  <c r="H7" i="24"/>
  <c r="H92" i="24" s="1"/>
  <c r="I7" i="24"/>
  <c r="I92" i="24" s="1"/>
  <c r="J7" i="24"/>
  <c r="J92" i="24" s="1"/>
  <c r="G8" i="24"/>
  <c r="G93" i="24" s="1"/>
  <c r="H8" i="24"/>
  <c r="H93" i="24" s="1"/>
  <c r="I8" i="24"/>
  <c r="I93" i="24" s="1"/>
  <c r="J8" i="24"/>
  <c r="J93" i="24" s="1"/>
  <c r="G9" i="24"/>
  <c r="G94" i="24" s="1"/>
  <c r="H9" i="24"/>
  <c r="H94" i="24" s="1"/>
  <c r="I9" i="24"/>
  <c r="I94" i="24" s="1"/>
  <c r="J9" i="24"/>
  <c r="J94" i="24" s="1"/>
  <c r="G10" i="24"/>
  <c r="G95" i="24" s="1"/>
  <c r="H10" i="24"/>
  <c r="H95" i="24" s="1"/>
  <c r="I10" i="24"/>
  <c r="I95" i="24" s="1"/>
  <c r="J10" i="24"/>
  <c r="J95" i="24" s="1"/>
  <c r="G11" i="24"/>
  <c r="G96" i="24" s="1"/>
  <c r="H11" i="24"/>
  <c r="H96" i="24" s="1"/>
  <c r="I11" i="24"/>
  <c r="I96" i="24" s="1"/>
  <c r="J11" i="24"/>
  <c r="J96" i="24" s="1"/>
  <c r="G12" i="24"/>
  <c r="G97" i="24" s="1"/>
  <c r="H12" i="24"/>
  <c r="H97" i="24" s="1"/>
  <c r="I12" i="24"/>
  <c r="I97" i="24" s="1"/>
  <c r="J12" i="24"/>
  <c r="J97" i="24" s="1"/>
  <c r="G13" i="24"/>
  <c r="G98" i="24" s="1"/>
  <c r="H13" i="24"/>
  <c r="H98" i="24" s="1"/>
  <c r="I13" i="24"/>
  <c r="I98" i="24" s="1"/>
  <c r="J13" i="24"/>
  <c r="J98" i="24" s="1"/>
  <c r="F13" i="24"/>
  <c r="F98" i="24" s="1"/>
  <c r="F12" i="24"/>
  <c r="F97" i="24" s="1"/>
  <c r="F11" i="24"/>
  <c r="F96" i="24" s="1"/>
  <c r="F10" i="24"/>
  <c r="F95" i="24" s="1"/>
  <c r="F9" i="24"/>
  <c r="F94" i="24" s="1"/>
  <c r="E113" i="22" s="1"/>
  <c r="F8" i="24"/>
  <c r="F93" i="24" s="1"/>
  <c r="E112" i="22" s="1"/>
  <c r="F7" i="24"/>
  <c r="F92" i="24" s="1"/>
  <c r="E111" i="22" s="1"/>
  <c r="F6" i="24"/>
  <c r="F91" i="24" s="1"/>
  <c r="F5" i="24"/>
  <c r="K5" i="24"/>
  <c r="G5" i="24"/>
  <c r="H5" i="24"/>
  <c r="I5" i="24"/>
  <c r="J5" i="24"/>
  <c r="G16" i="24" l="1"/>
  <c r="G90" i="24"/>
  <c r="G101" i="24" s="1"/>
  <c r="E115" i="22"/>
  <c r="H116" i="22"/>
  <c r="H115" i="22"/>
  <c r="H114" i="22"/>
  <c r="H113" i="22"/>
  <c r="H112" i="22"/>
  <c r="H111" i="22"/>
  <c r="H110" i="22"/>
  <c r="J116" i="22"/>
  <c r="J112" i="22"/>
  <c r="E67" i="24"/>
  <c r="E90" i="24"/>
  <c r="E101" i="24" s="1"/>
  <c r="K16" i="24"/>
  <c r="K90" i="24"/>
  <c r="K101" i="24" s="1"/>
  <c r="E116" i="22"/>
  <c r="G116" i="22"/>
  <c r="G115" i="22"/>
  <c r="G114" i="22"/>
  <c r="G113" i="22"/>
  <c r="G112" i="22"/>
  <c r="G111" i="22"/>
  <c r="G110" i="22"/>
  <c r="J111" i="22"/>
  <c r="I16" i="24"/>
  <c r="I90" i="24"/>
  <c r="I101" i="24" s="1"/>
  <c r="F116" i="22"/>
  <c r="F115" i="22"/>
  <c r="F114" i="22"/>
  <c r="F113" i="22"/>
  <c r="F112" i="22"/>
  <c r="F111" i="22"/>
  <c r="F110" i="22"/>
  <c r="J110" i="22"/>
  <c r="J16" i="24"/>
  <c r="J90" i="24"/>
  <c r="J101" i="24" s="1"/>
  <c r="F16" i="24"/>
  <c r="F90" i="24"/>
  <c r="F101" i="24" s="1"/>
  <c r="H16" i="24"/>
  <c r="H90" i="24"/>
  <c r="H101" i="24" s="1"/>
  <c r="E110" i="22"/>
  <c r="E114" i="22"/>
  <c r="I116" i="22"/>
  <c r="I115" i="22"/>
  <c r="I114" i="22"/>
  <c r="I113" i="22"/>
  <c r="I112" i="22"/>
  <c r="I111" i="22"/>
  <c r="I110" i="22"/>
  <c r="J113" i="22"/>
  <c r="D67" i="24"/>
  <c r="D90" i="24"/>
  <c r="D101" i="24" s="1"/>
  <c r="J48" i="22"/>
  <c r="J59" i="22"/>
  <c r="E43" i="22"/>
  <c r="J44" i="22"/>
  <c r="E62" i="22"/>
  <c r="J63" i="22"/>
  <c r="H47" i="22"/>
  <c r="H45" i="22"/>
  <c r="H43" i="22"/>
  <c r="G65" i="22"/>
  <c r="G63" i="22"/>
  <c r="G61" i="22"/>
  <c r="G59" i="22"/>
  <c r="E44" i="22"/>
  <c r="J47" i="22"/>
  <c r="G47" i="22"/>
  <c r="G45" i="22"/>
  <c r="G43" i="22"/>
  <c r="E59" i="22"/>
  <c r="F65" i="22"/>
  <c r="F63" i="22"/>
  <c r="F61" i="22"/>
  <c r="F59" i="22"/>
  <c r="E45" i="22"/>
  <c r="J46" i="22"/>
  <c r="J42" i="22"/>
  <c r="F48" i="22"/>
  <c r="F47" i="22"/>
  <c r="F46" i="22"/>
  <c r="F45" i="22"/>
  <c r="F44" i="22"/>
  <c r="F43" i="22"/>
  <c r="F42" i="22"/>
  <c r="E60" i="22"/>
  <c r="E64" i="22"/>
  <c r="J65" i="22"/>
  <c r="J61" i="22"/>
  <c r="I65" i="22"/>
  <c r="I64" i="22"/>
  <c r="I63" i="22"/>
  <c r="I62" i="22"/>
  <c r="I61" i="22"/>
  <c r="I60" i="22"/>
  <c r="I59" i="22"/>
  <c r="E47" i="22"/>
  <c r="H48" i="22"/>
  <c r="H46" i="22"/>
  <c r="H44" i="22"/>
  <c r="H42" i="22"/>
  <c r="G64" i="22"/>
  <c r="G62" i="22"/>
  <c r="G60" i="22"/>
  <c r="E48" i="22"/>
  <c r="J43" i="22"/>
  <c r="G48" i="22"/>
  <c r="G46" i="22"/>
  <c r="G44" i="22"/>
  <c r="G42" i="22"/>
  <c r="E63" i="22"/>
  <c r="J62" i="22"/>
  <c r="F64" i="22"/>
  <c r="F62" i="22"/>
  <c r="F60" i="22"/>
  <c r="E42" i="22"/>
  <c r="E46" i="22"/>
  <c r="J45" i="22"/>
  <c r="I48" i="22"/>
  <c r="I47" i="22"/>
  <c r="I46" i="22"/>
  <c r="I45" i="22"/>
  <c r="I44" i="22"/>
  <c r="I43" i="22"/>
  <c r="I42" i="22"/>
  <c r="E61" i="22"/>
  <c r="E65" i="22"/>
  <c r="J64" i="22"/>
  <c r="J60" i="22"/>
  <c r="H65" i="22"/>
  <c r="H64" i="22"/>
  <c r="H63" i="22"/>
  <c r="H62" i="22"/>
  <c r="H61" i="22"/>
  <c r="H60" i="22"/>
  <c r="H59" i="22"/>
  <c r="J31" i="22"/>
  <c r="F31" i="22"/>
  <c r="H31" i="22"/>
  <c r="G31" i="22"/>
  <c r="I31" i="22"/>
  <c r="E31" i="22"/>
  <c r="I26" i="22"/>
  <c r="I30" i="22"/>
  <c r="I27" i="22"/>
  <c r="I28" i="22"/>
  <c r="I29" i="22"/>
  <c r="I25" i="22"/>
  <c r="G28" i="22"/>
  <c r="G25" i="22"/>
  <c r="G26" i="22"/>
  <c r="G27" i="22"/>
  <c r="G29" i="22"/>
  <c r="G30" i="22"/>
  <c r="E26" i="22"/>
  <c r="E30" i="22"/>
  <c r="E29" i="22"/>
  <c r="E27" i="22"/>
  <c r="E28" i="22"/>
  <c r="E25" i="22"/>
  <c r="H27" i="22"/>
  <c r="H28" i="22"/>
  <c r="H29" i="22"/>
  <c r="H30" i="22"/>
  <c r="H25" i="22"/>
  <c r="H26" i="22"/>
  <c r="J25" i="22"/>
  <c r="J29" i="22"/>
  <c r="J30" i="22"/>
  <c r="J26" i="22"/>
  <c r="J27" i="22"/>
  <c r="J28" i="22"/>
  <c r="F25" i="22"/>
  <c r="F29" i="22"/>
  <c r="F30" i="22"/>
  <c r="F26" i="22"/>
  <c r="F27" i="22"/>
  <c r="F28" i="22"/>
  <c r="F33" i="24"/>
  <c r="G33" i="24"/>
  <c r="J33" i="24"/>
  <c r="D4" i="56" l="1"/>
  <c r="E4" i="56"/>
  <c r="D5" i="56"/>
  <c r="E5" i="56"/>
  <c r="D6" i="56"/>
  <c r="E6" i="56"/>
  <c r="D7" i="56"/>
  <c r="E7" i="56"/>
  <c r="D8" i="56"/>
  <c r="E8" i="56"/>
  <c r="D14" i="56"/>
  <c r="D4" i="55"/>
  <c r="E4" i="55"/>
  <c r="D5" i="55"/>
  <c r="E5" i="55"/>
  <c r="D6" i="55"/>
  <c r="E6" i="55"/>
  <c r="D7" i="55"/>
  <c r="E7" i="55"/>
  <c r="D8" i="55"/>
  <c r="E8" i="55"/>
  <c r="D14" i="55"/>
  <c r="D4" i="53"/>
  <c r="E4" i="53"/>
  <c r="D5" i="53"/>
  <c r="E5" i="53"/>
  <c r="D6" i="53"/>
  <c r="E6" i="53"/>
  <c r="D7" i="53"/>
  <c r="E7" i="53"/>
  <c r="D8" i="53"/>
  <c r="E8" i="53"/>
  <c r="D14" i="53"/>
  <c r="D4" i="52"/>
  <c r="D4" i="63" s="1"/>
  <c r="D4" i="76" s="1"/>
  <c r="D4" i="90" s="1"/>
  <c r="E4" i="52"/>
  <c r="E4" i="63" s="1"/>
  <c r="E4" i="76" s="1"/>
  <c r="E4" i="90" s="1"/>
  <c r="D5" i="52"/>
  <c r="D5" i="63" s="1"/>
  <c r="D5" i="76" s="1"/>
  <c r="D5" i="90" s="1"/>
  <c r="E5" i="52"/>
  <c r="E5" i="63" s="1"/>
  <c r="E5" i="76" s="1"/>
  <c r="E5" i="90" s="1"/>
  <c r="D6" i="52"/>
  <c r="D6" i="63" s="1"/>
  <c r="D6" i="76" s="1"/>
  <c r="D6" i="90" s="1"/>
  <c r="E6" i="52"/>
  <c r="E6" i="63" s="1"/>
  <c r="E6" i="76" s="1"/>
  <c r="E6" i="90" s="1"/>
  <c r="D7" i="52"/>
  <c r="D7" i="63" s="1"/>
  <c r="D7" i="76" s="1"/>
  <c r="D7" i="90" s="1"/>
  <c r="E7" i="52"/>
  <c r="E7" i="63" s="1"/>
  <c r="E7" i="76" s="1"/>
  <c r="E7" i="90" s="1"/>
  <c r="D8" i="52"/>
  <c r="D8" i="63" s="1"/>
  <c r="D8" i="76" s="1"/>
  <c r="D8" i="90" s="1"/>
  <c r="E8" i="52"/>
  <c r="E8" i="63" s="1"/>
  <c r="E8" i="76" s="1"/>
  <c r="E8" i="90" s="1"/>
  <c r="D9" i="52"/>
  <c r="D9" i="63" s="1"/>
  <c r="D9" i="76" s="1"/>
  <c r="D9" i="90" s="1"/>
  <c r="E9" i="52"/>
  <c r="E9" i="63" s="1"/>
  <c r="E9" i="76" s="1"/>
  <c r="E9" i="90" s="1"/>
  <c r="D10" i="52"/>
  <c r="D10" i="63" s="1"/>
  <c r="D10" i="76" s="1"/>
  <c r="D10" i="90" s="1"/>
  <c r="E10" i="52"/>
  <c r="E10" i="63" s="1"/>
  <c r="E10" i="76" s="1"/>
  <c r="E10" i="90" s="1"/>
  <c r="D11" i="52"/>
  <c r="D11" i="63" s="1"/>
  <c r="D11" i="76" s="1"/>
  <c r="D11" i="90" s="1"/>
  <c r="E11" i="52"/>
  <c r="E11" i="63" s="1"/>
  <c r="E11" i="76" s="1"/>
  <c r="E11" i="90" s="1"/>
  <c r="D12" i="52"/>
  <c r="D12" i="63" s="1"/>
  <c r="D12" i="76" s="1"/>
  <c r="D12" i="90" s="1"/>
  <c r="E12" i="52"/>
  <c r="E12" i="63" s="1"/>
  <c r="E12" i="76" s="1"/>
  <c r="E12" i="90" s="1"/>
  <c r="D13" i="52"/>
  <c r="D13" i="63" s="1"/>
  <c r="D13" i="76" s="1"/>
  <c r="D13" i="90" s="1"/>
  <c r="E13" i="52"/>
  <c r="E13" i="63" s="1"/>
  <c r="E13" i="76" s="1"/>
  <c r="E13" i="90" s="1"/>
  <c r="D14" i="52"/>
  <c r="D14" i="63" s="1"/>
  <c r="D14" i="76" s="1"/>
  <c r="D14" i="90" s="1"/>
  <c r="E14" i="52"/>
  <c r="E14" i="63" s="1"/>
  <c r="E14" i="76" s="1"/>
  <c r="E14" i="90" s="1"/>
  <c r="E14" i="100" l="1"/>
  <c r="E14" i="229"/>
  <c r="E12" i="100"/>
  <c r="E12" i="229"/>
  <c r="E10" i="100"/>
  <c r="E10" i="229"/>
  <c r="E8" i="100"/>
  <c r="E8" i="229"/>
  <c r="E6" i="100"/>
  <c r="E6" i="229"/>
  <c r="E4" i="100"/>
  <c r="E4" i="229"/>
  <c r="D14" i="100"/>
  <c r="D14" i="229"/>
  <c r="D12" i="100"/>
  <c r="D12" i="229"/>
  <c r="D10" i="100"/>
  <c r="D10" i="229"/>
  <c r="D8" i="100"/>
  <c r="D8" i="229"/>
  <c r="D6" i="100"/>
  <c r="D6" i="229"/>
  <c r="D4" i="100"/>
  <c r="D4" i="229"/>
  <c r="E13" i="100"/>
  <c r="E13" i="229"/>
  <c r="E11" i="100"/>
  <c r="E11" i="229"/>
  <c r="E9" i="100"/>
  <c r="E9" i="229"/>
  <c r="E7" i="100"/>
  <c r="E7" i="229"/>
  <c r="E5" i="100"/>
  <c r="E5" i="229"/>
  <c r="D13" i="100"/>
  <c r="D13" i="229"/>
  <c r="D11" i="100"/>
  <c r="D11" i="229"/>
  <c r="D9" i="100"/>
  <c r="D9" i="229"/>
  <c r="D7" i="100"/>
  <c r="D7" i="229"/>
  <c r="D5" i="100"/>
  <c r="D5" i="229"/>
  <c r="E14" i="53"/>
  <c r="E14" i="55"/>
  <c r="E14" i="56"/>
  <c r="T14" i="21"/>
  <c r="P14" i="21"/>
  <c r="S14" i="21"/>
  <c r="O14" i="21"/>
  <c r="R14" i="21"/>
  <c r="Q14" i="21"/>
  <c r="T12" i="21"/>
  <c r="P12" i="21"/>
  <c r="S12" i="21"/>
  <c r="O12" i="21"/>
  <c r="R12" i="21"/>
  <c r="Q12" i="21"/>
  <c r="T10" i="21"/>
  <c r="P10" i="21"/>
  <c r="S10" i="21"/>
  <c r="O10" i="21"/>
  <c r="R10" i="21"/>
  <c r="N10" i="21"/>
  <c r="Q10" i="21"/>
  <c r="Y4" i="14"/>
  <c r="E12" i="53"/>
  <c r="E10" i="53"/>
  <c r="E10" i="55"/>
  <c r="E10" i="56"/>
  <c r="CP4" i="14"/>
  <c r="L14" i="21"/>
  <c r="K14" i="21"/>
  <c r="G14" i="21"/>
  <c r="J14" i="21"/>
  <c r="F14" i="21"/>
  <c r="I14" i="21"/>
  <c r="L12" i="21"/>
  <c r="H12" i="21"/>
  <c r="K12" i="21"/>
  <c r="G12" i="21"/>
  <c r="J12" i="21"/>
  <c r="F12" i="21"/>
  <c r="I12" i="21"/>
  <c r="L10" i="21"/>
  <c r="H10" i="21"/>
  <c r="K10" i="21"/>
  <c r="G10" i="21"/>
  <c r="J10" i="21"/>
  <c r="F10" i="21"/>
  <c r="I10" i="21"/>
  <c r="X4" i="14"/>
  <c r="D12" i="53"/>
  <c r="D10" i="53"/>
  <c r="CO4" i="14"/>
  <c r="T13" i="21"/>
  <c r="P13" i="21"/>
  <c r="O13" i="21"/>
  <c r="R13" i="21"/>
  <c r="N13" i="21"/>
  <c r="Q13" i="21"/>
  <c r="T11" i="21"/>
  <c r="P11" i="21"/>
  <c r="S11" i="21"/>
  <c r="O11" i="21"/>
  <c r="N11" i="21"/>
  <c r="Q11" i="21"/>
  <c r="T9" i="21"/>
  <c r="P9" i="21"/>
  <c r="S9" i="21"/>
  <c r="O9" i="21"/>
  <c r="R9" i="21"/>
  <c r="N9" i="21"/>
  <c r="Q9" i="21"/>
  <c r="E13" i="53"/>
  <c r="E11" i="53"/>
  <c r="E9" i="53"/>
  <c r="E13" i="55"/>
  <c r="E11" i="55"/>
  <c r="E9" i="55"/>
  <c r="AW4" i="14"/>
  <c r="E13" i="56"/>
  <c r="E11" i="56"/>
  <c r="E9" i="56"/>
  <c r="D15" i="21"/>
  <c r="D15" i="52" s="1"/>
  <c r="D15" i="63" s="1"/>
  <c r="D15" i="76" s="1"/>
  <c r="D15" i="90" s="1"/>
  <c r="AH4" i="14"/>
  <c r="E12" i="55"/>
  <c r="E12" i="56"/>
  <c r="F4" i="21"/>
  <c r="AG4" i="14"/>
  <c r="D12" i="55"/>
  <c r="D10" i="55"/>
  <c r="D12" i="56"/>
  <c r="D10" i="56"/>
  <c r="L13" i="21"/>
  <c r="H13" i="21"/>
  <c r="K13" i="21"/>
  <c r="J13" i="21"/>
  <c r="F13" i="21"/>
  <c r="I13" i="21"/>
  <c r="L11" i="21"/>
  <c r="H11" i="21"/>
  <c r="G11" i="21"/>
  <c r="J11" i="21"/>
  <c r="F11" i="21"/>
  <c r="I11" i="21"/>
  <c r="L9" i="21"/>
  <c r="K9" i="21"/>
  <c r="J9" i="21"/>
  <c r="F9" i="21"/>
  <c r="I9" i="21"/>
  <c r="D13" i="53"/>
  <c r="D11" i="53"/>
  <c r="D9" i="53"/>
  <c r="D13" i="55"/>
  <c r="D11" i="55"/>
  <c r="D9" i="55"/>
  <c r="AV4" i="14"/>
  <c r="D13" i="56"/>
  <c r="D11" i="56"/>
  <c r="D9" i="56"/>
  <c r="E15" i="21"/>
  <c r="E15" i="52" s="1"/>
  <c r="E15" i="63" s="1"/>
  <c r="E15" i="76" s="1"/>
  <c r="E15" i="90" s="1"/>
  <c r="R4" i="14"/>
  <c r="N14" i="21"/>
  <c r="H9" i="21"/>
  <c r="G9" i="21"/>
  <c r="S4" i="14"/>
  <c r="G13" i="21"/>
  <c r="N12" i="21"/>
  <c r="R11" i="21"/>
  <c r="S13" i="21"/>
  <c r="H14" i="21"/>
  <c r="K11" i="21"/>
  <c r="C8" i="56"/>
  <c r="C7" i="56"/>
  <c r="C6" i="56"/>
  <c r="C5" i="56"/>
  <c r="C4" i="56"/>
  <c r="C8" i="55"/>
  <c r="C7" i="55"/>
  <c r="C6" i="55"/>
  <c r="C5" i="55"/>
  <c r="C4" i="55"/>
  <c r="C8" i="53"/>
  <c r="C7" i="53"/>
  <c r="C6" i="53"/>
  <c r="C5" i="53"/>
  <c r="C4" i="53"/>
  <c r="C14" i="52"/>
  <c r="C14" i="63" s="1"/>
  <c r="C14" i="76" s="1"/>
  <c r="C14" i="90" s="1"/>
  <c r="C13" i="52"/>
  <c r="C13" i="63" s="1"/>
  <c r="C13" i="76" s="1"/>
  <c r="C13" i="90" s="1"/>
  <c r="C12" i="52"/>
  <c r="C12" i="63" s="1"/>
  <c r="C12" i="76" s="1"/>
  <c r="C12" i="90" s="1"/>
  <c r="C11" i="52"/>
  <c r="C11" i="63" s="1"/>
  <c r="C11" i="76" s="1"/>
  <c r="C11" i="90" s="1"/>
  <c r="C10" i="52"/>
  <c r="C10" i="63" s="1"/>
  <c r="C10" i="76" s="1"/>
  <c r="C10" i="90" s="1"/>
  <c r="C9" i="52"/>
  <c r="C9" i="63" s="1"/>
  <c r="C9" i="76" s="1"/>
  <c r="C9" i="90" s="1"/>
  <c r="C7" i="52"/>
  <c r="C7" i="63" s="1"/>
  <c r="C7" i="76" s="1"/>
  <c r="C7" i="90" s="1"/>
  <c r="C6" i="52"/>
  <c r="C6" i="63" s="1"/>
  <c r="C6" i="76" s="1"/>
  <c r="C6" i="90" s="1"/>
  <c r="C5" i="52"/>
  <c r="C5" i="63" s="1"/>
  <c r="C5" i="76" s="1"/>
  <c r="C5" i="90" s="1"/>
  <c r="C7" i="100" l="1"/>
  <c r="C7" i="229"/>
  <c r="C12" i="100"/>
  <c r="C12" i="229"/>
  <c r="D15" i="100"/>
  <c r="D15" i="229"/>
  <c r="C9" i="100"/>
  <c r="C9" i="229"/>
  <c r="C13" i="100"/>
  <c r="C13" i="229"/>
  <c r="E15" i="100"/>
  <c r="E15" i="229"/>
  <c r="C5" i="100"/>
  <c r="C5" i="229"/>
  <c r="C10" i="100"/>
  <c r="C10" i="229"/>
  <c r="C14" i="100"/>
  <c r="C14" i="229"/>
  <c r="C6" i="100"/>
  <c r="C6" i="229"/>
  <c r="C11" i="100"/>
  <c r="C11" i="229"/>
  <c r="M213" i="22"/>
  <c r="F145" i="21" s="1"/>
  <c r="M196" i="22"/>
  <c r="F128" i="21" s="1"/>
  <c r="N196" i="22"/>
  <c r="G128" i="21" s="1"/>
  <c r="G128" i="52" s="1"/>
  <c r="G128" i="63" s="1"/>
  <c r="G128" i="76" s="1"/>
  <c r="N213" i="22"/>
  <c r="G145" i="21" s="1"/>
  <c r="O128" i="52" s="1"/>
  <c r="O128" i="63" s="1"/>
  <c r="O128" i="76" s="1"/>
  <c r="T196" i="22"/>
  <c r="T213" i="22"/>
  <c r="M200" i="22"/>
  <c r="F132" i="21" s="1"/>
  <c r="M217" i="22"/>
  <c r="F149" i="21" s="1"/>
  <c r="N217" i="22"/>
  <c r="G149" i="21" s="1"/>
  <c r="O132" i="52" s="1"/>
  <c r="O132" i="63" s="1"/>
  <c r="O132" i="76" s="1"/>
  <c r="N200" i="22"/>
  <c r="G132" i="21" s="1"/>
  <c r="G132" i="52" s="1"/>
  <c r="G132" i="63" s="1"/>
  <c r="G132" i="76" s="1"/>
  <c r="T217" i="22"/>
  <c r="T200" i="22"/>
  <c r="M212" i="22"/>
  <c r="N195" i="22"/>
  <c r="N212" i="22"/>
  <c r="M195" i="22"/>
  <c r="T212" i="22"/>
  <c r="T211" i="22" s="1"/>
  <c r="T210" i="22" s="1"/>
  <c r="T209" i="22" s="1"/>
  <c r="T208" i="22" s="1"/>
  <c r="T195" i="22"/>
  <c r="T194" i="22" s="1"/>
  <c r="T193" i="22" s="1"/>
  <c r="T192" i="22" s="1"/>
  <c r="T191" i="22" s="1"/>
  <c r="M198" i="22"/>
  <c r="F130" i="21" s="1"/>
  <c r="N198" i="22"/>
  <c r="G130" i="21" s="1"/>
  <c r="G130" i="52" s="1"/>
  <c r="G130" i="63" s="1"/>
  <c r="G130" i="76" s="1"/>
  <c r="M215" i="22"/>
  <c r="F147" i="21" s="1"/>
  <c r="N215" i="22"/>
  <c r="G147" i="21" s="1"/>
  <c r="O130" i="52" s="1"/>
  <c r="O130" i="63" s="1"/>
  <c r="O130" i="76" s="1"/>
  <c r="T198" i="22"/>
  <c r="T215" i="22"/>
  <c r="N197" i="22"/>
  <c r="G129" i="21" s="1"/>
  <c r="M214" i="22"/>
  <c r="F146" i="21" s="1"/>
  <c r="N129" i="52" s="1"/>
  <c r="N129" i="63" s="1"/>
  <c r="N129" i="76" s="1"/>
  <c r="N214" i="22"/>
  <c r="G146" i="21" s="1"/>
  <c r="M197" i="22"/>
  <c r="F129" i="21" s="1"/>
  <c r="F129" i="52" s="1"/>
  <c r="F129" i="63" s="1"/>
  <c r="F129" i="76" s="1"/>
  <c r="T197" i="22"/>
  <c r="T214" i="22"/>
  <c r="M216" i="22"/>
  <c r="F148" i="21" s="1"/>
  <c r="M199" i="22"/>
  <c r="F131" i="21" s="1"/>
  <c r="N216" i="22"/>
  <c r="G148" i="21" s="1"/>
  <c r="O131" i="52" s="1"/>
  <c r="O131" i="63" s="1"/>
  <c r="O131" i="76" s="1"/>
  <c r="N199" i="22"/>
  <c r="G131" i="21" s="1"/>
  <c r="G131" i="52" s="1"/>
  <c r="G131" i="63" s="1"/>
  <c r="G131" i="76" s="1"/>
  <c r="T199" i="22"/>
  <c r="T216" i="22"/>
  <c r="N201" i="22"/>
  <c r="G133" i="21" s="1"/>
  <c r="M218" i="22"/>
  <c r="F150" i="21" s="1"/>
  <c r="N133" i="52" s="1"/>
  <c r="N133" i="63" s="1"/>
  <c r="N133" i="76" s="1"/>
  <c r="N218" i="22"/>
  <c r="G150" i="21" s="1"/>
  <c r="M201" i="22"/>
  <c r="F133" i="21" s="1"/>
  <c r="F133" i="52" s="1"/>
  <c r="F133" i="63" s="1"/>
  <c r="F133" i="76" s="1"/>
  <c r="T201" i="22"/>
  <c r="T218" i="22"/>
  <c r="E15" i="55"/>
  <c r="D15" i="56"/>
  <c r="E15" i="53"/>
  <c r="C14" i="53"/>
  <c r="C14" i="55"/>
  <c r="C14" i="56"/>
  <c r="D15" i="53"/>
  <c r="E15" i="56"/>
  <c r="C9" i="53"/>
  <c r="C13" i="53"/>
  <c r="C9" i="55"/>
  <c r="C13" i="55"/>
  <c r="C9" i="56"/>
  <c r="C13" i="56"/>
  <c r="S13" i="22"/>
  <c r="P13" i="22"/>
  <c r="M13" i="22"/>
  <c r="R13" i="22"/>
  <c r="O13" i="22"/>
  <c r="N13" i="22"/>
  <c r="T13" i="22"/>
  <c r="Q13" i="22"/>
  <c r="T14" i="22"/>
  <c r="R14" i="22"/>
  <c r="Q14" i="22"/>
  <c r="O14" i="22"/>
  <c r="M14" i="22"/>
  <c r="P14" i="22"/>
  <c r="N14" i="22"/>
  <c r="S14" i="22"/>
  <c r="C10" i="56"/>
  <c r="S4" i="22"/>
  <c r="Q4" i="22"/>
  <c r="P4" i="22"/>
  <c r="D15" i="22"/>
  <c r="O4" i="22"/>
  <c r="M4" i="22"/>
  <c r="R4" i="22"/>
  <c r="T4" i="22"/>
  <c r="N4" i="22"/>
  <c r="N180" i="22"/>
  <c r="M180" i="22"/>
  <c r="T180" i="22"/>
  <c r="Q180" i="22"/>
  <c r="J112" i="21" s="1"/>
  <c r="J112" i="52" s="1"/>
  <c r="J112" i="63" s="1"/>
  <c r="J112" i="76" s="1"/>
  <c r="J112" i="90" s="1"/>
  <c r="J112" i="100" s="1"/>
  <c r="O180" i="22"/>
  <c r="H112" i="21" s="1"/>
  <c r="S180" i="22"/>
  <c r="L112" i="21" s="1"/>
  <c r="L112" i="52" s="1"/>
  <c r="L112" i="63" s="1"/>
  <c r="L112" i="76" s="1"/>
  <c r="L112" i="90" s="1"/>
  <c r="L112" i="100" s="1"/>
  <c r="R180" i="22"/>
  <c r="K112" i="21" s="1"/>
  <c r="K112" i="52" s="1"/>
  <c r="K112" i="63" s="1"/>
  <c r="K112" i="76" s="1"/>
  <c r="K112" i="90" s="1"/>
  <c r="K112" i="100" s="1"/>
  <c r="P180" i="22"/>
  <c r="I112" i="21" s="1"/>
  <c r="I112" i="52" s="1"/>
  <c r="I112" i="63" s="1"/>
  <c r="I112" i="76" s="1"/>
  <c r="I112" i="90" s="1"/>
  <c r="I112" i="100" s="1"/>
  <c r="M163" i="22"/>
  <c r="P163" i="22"/>
  <c r="Q95" i="21" s="1"/>
  <c r="Q95" i="52" s="1"/>
  <c r="Q95" i="63" s="1"/>
  <c r="Q95" i="76" s="1"/>
  <c r="Q95" i="90" s="1"/>
  <c r="Q95" i="100" s="1"/>
  <c r="Q146" i="22"/>
  <c r="J95" i="21" s="1"/>
  <c r="J95" i="52" s="1"/>
  <c r="J95" i="63" s="1"/>
  <c r="J95" i="76" s="1"/>
  <c r="J95" i="90" s="1"/>
  <c r="J95" i="100" s="1"/>
  <c r="P146" i="22"/>
  <c r="I95" i="21" s="1"/>
  <c r="I95" i="52" s="1"/>
  <c r="I95" i="63" s="1"/>
  <c r="I95" i="76" s="1"/>
  <c r="I95" i="90" s="1"/>
  <c r="I95" i="100" s="1"/>
  <c r="N27" i="22"/>
  <c r="N163" i="22"/>
  <c r="O163" i="22"/>
  <c r="P95" i="21" s="1"/>
  <c r="M146" i="22"/>
  <c r="F95" i="21" s="1"/>
  <c r="S146" i="22"/>
  <c r="L95" i="21" s="1"/>
  <c r="L95" i="52" s="1"/>
  <c r="L95" i="63" s="1"/>
  <c r="L95" i="76" s="1"/>
  <c r="L95" i="90" s="1"/>
  <c r="L95" i="100" s="1"/>
  <c r="M27" i="22"/>
  <c r="T95" i="22"/>
  <c r="R163" i="22"/>
  <c r="S95" i="21" s="1"/>
  <c r="S95" i="52" s="1"/>
  <c r="S95" i="63" s="1"/>
  <c r="S95" i="76" s="1"/>
  <c r="S95" i="90" s="1"/>
  <c r="S95" i="100" s="1"/>
  <c r="T146" i="22"/>
  <c r="N44" i="22"/>
  <c r="O112" i="22"/>
  <c r="P61" i="21" s="1"/>
  <c r="P61" i="52" s="1"/>
  <c r="P61" i="63" s="1"/>
  <c r="S78" i="22"/>
  <c r="T44" i="21" s="1"/>
  <c r="T44" i="52" s="1"/>
  <c r="T44" i="63" s="1"/>
  <c r="T44" i="76" s="1"/>
  <c r="T44" i="90" s="1"/>
  <c r="T44" i="100" s="1"/>
  <c r="R78" i="22"/>
  <c r="S44" i="21" s="1"/>
  <c r="R112" i="22"/>
  <c r="S61" i="21" s="1"/>
  <c r="S61" i="52" s="1"/>
  <c r="S61" i="63" s="1"/>
  <c r="O95" i="22"/>
  <c r="H61" i="21" s="1"/>
  <c r="H61" i="52" s="1"/>
  <c r="H61" i="63" s="1"/>
  <c r="J10" i="22"/>
  <c r="M61" i="22"/>
  <c r="M44" i="22"/>
  <c r="T112" i="22"/>
  <c r="Q78" i="22"/>
  <c r="R44" i="21" s="1"/>
  <c r="R44" i="52" s="1"/>
  <c r="R44" i="63" s="1"/>
  <c r="R44" i="76" s="1"/>
  <c r="R44" i="90" s="1"/>
  <c r="R44" i="100" s="1"/>
  <c r="N112" i="22"/>
  <c r="O61" i="21" s="1"/>
  <c r="O61" i="52" s="1"/>
  <c r="O61" i="63" s="1"/>
  <c r="S95" i="22"/>
  <c r="L61" i="21" s="1"/>
  <c r="L61" i="52" s="1"/>
  <c r="L61" i="63" s="1"/>
  <c r="G10" i="22"/>
  <c r="S163" i="22"/>
  <c r="T95" i="21" s="1"/>
  <c r="T95" i="52" s="1"/>
  <c r="T95" i="63" s="1"/>
  <c r="T95" i="76" s="1"/>
  <c r="T95" i="90" s="1"/>
  <c r="T95" i="100" s="1"/>
  <c r="Q163" i="22"/>
  <c r="R95" i="21" s="1"/>
  <c r="R95" i="52" s="1"/>
  <c r="R95" i="63" s="1"/>
  <c r="R95" i="76" s="1"/>
  <c r="R95" i="90" s="1"/>
  <c r="R95" i="100" s="1"/>
  <c r="N146" i="22"/>
  <c r="G95" i="21" s="1"/>
  <c r="G95" i="52" s="1"/>
  <c r="G95" i="63" s="1"/>
  <c r="G95" i="76" s="1"/>
  <c r="G95" i="90" s="1"/>
  <c r="G95" i="100" s="1"/>
  <c r="M95" i="22"/>
  <c r="F61" i="21" s="1"/>
  <c r="N95" i="22"/>
  <c r="G61" i="21" s="1"/>
  <c r="G61" i="52" s="1"/>
  <c r="G61" i="63" s="1"/>
  <c r="R95" i="22"/>
  <c r="K61" i="21" s="1"/>
  <c r="K61" i="52" s="1"/>
  <c r="K61" i="63" s="1"/>
  <c r="O78" i="22"/>
  <c r="P44" i="21" s="1"/>
  <c r="P44" i="52" s="1"/>
  <c r="P44" i="63" s="1"/>
  <c r="P44" i="76" s="1"/>
  <c r="P44" i="90" s="1"/>
  <c r="P44" i="100" s="1"/>
  <c r="Q95" i="22"/>
  <c r="J61" i="21" s="1"/>
  <c r="J61" i="52" s="1"/>
  <c r="J61" i="63" s="1"/>
  <c r="P78" i="22"/>
  <c r="Q44" i="21" s="1"/>
  <c r="Q44" i="52" s="1"/>
  <c r="Q44" i="63" s="1"/>
  <c r="Q44" i="76" s="1"/>
  <c r="Q44" i="90" s="1"/>
  <c r="Q44" i="100" s="1"/>
  <c r="P95" i="22"/>
  <c r="I61" i="21" s="1"/>
  <c r="I61" i="52" s="1"/>
  <c r="I61" i="63" s="1"/>
  <c r="F10" i="22"/>
  <c r="T163" i="22"/>
  <c r="O146" i="22"/>
  <c r="H95" i="21" s="1"/>
  <c r="H95" i="52" s="1"/>
  <c r="H95" i="63" s="1"/>
  <c r="H95" i="76" s="1"/>
  <c r="H95" i="90" s="1"/>
  <c r="H95" i="100" s="1"/>
  <c r="M78" i="22"/>
  <c r="N44" i="21" s="1"/>
  <c r="L10" i="22"/>
  <c r="I10" i="22"/>
  <c r="K10" i="22"/>
  <c r="R146" i="22"/>
  <c r="K95" i="21" s="1"/>
  <c r="K95" i="52" s="1"/>
  <c r="K95" i="63" s="1"/>
  <c r="K95" i="76" s="1"/>
  <c r="K95" i="90" s="1"/>
  <c r="K95" i="100" s="1"/>
  <c r="S112" i="22"/>
  <c r="T61" i="21" s="1"/>
  <c r="T61" i="52" s="1"/>
  <c r="T61" i="63" s="1"/>
  <c r="T78" i="22"/>
  <c r="N78" i="22"/>
  <c r="O44" i="21" s="1"/>
  <c r="O44" i="52" s="1"/>
  <c r="O44" i="63" s="1"/>
  <c r="O44" i="76" s="1"/>
  <c r="O44" i="90" s="1"/>
  <c r="O44" i="100" s="1"/>
  <c r="H10" i="22"/>
  <c r="N61" i="22"/>
  <c r="M112" i="22"/>
  <c r="N61" i="21" s="1"/>
  <c r="E10" i="22"/>
  <c r="P112" i="22"/>
  <c r="Q61" i="21" s="1"/>
  <c r="Q61" i="52" s="1"/>
  <c r="Q61" i="63" s="1"/>
  <c r="Q112" i="22"/>
  <c r="R61" i="21" s="1"/>
  <c r="R61" i="52" s="1"/>
  <c r="R61" i="63" s="1"/>
  <c r="Q27" i="22"/>
  <c r="J27" i="21" s="1"/>
  <c r="J27" i="52" s="1"/>
  <c r="J27" i="63" s="1"/>
  <c r="J27" i="76" s="1"/>
  <c r="J27" i="90" s="1"/>
  <c r="J27" i="100" s="1"/>
  <c r="T27" i="22"/>
  <c r="O44" i="22"/>
  <c r="P27" i="21" s="1"/>
  <c r="R27" i="22"/>
  <c r="K27" i="21" s="1"/>
  <c r="K27" i="52" s="1"/>
  <c r="K27" i="63" s="1"/>
  <c r="K27" i="76" s="1"/>
  <c r="K27" i="90" s="1"/>
  <c r="K27" i="100" s="1"/>
  <c r="O61" i="22"/>
  <c r="H44" i="21" s="1"/>
  <c r="T44" i="22"/>
  <c r="P44" i="22"/>
  <c r="Q27" i="21" s="1"/>
  <c r="Q27" i="52" s="1"/>
  <c r="Q27" i="63" s="1"/>
  <c r="Q27" i="76" s="1"/>
  <c r="Q27" i="90" s="1"/>
  <c r="Q27" i="100" s="1"/>
  <c r="Q44" i="22"/>
  <c r="R27" i="21" s="1"/>
  <c r="R27" i="52" s="1"/>
  <c r="R27" i="63" s="1"/>
  <c r="R27" i="76" s="1"/>
  <c r="R27" i="90" s="1"/>
  <c r="R27" i="100" s="1"/>
  <c r="S44" i="22"/>
  <c r="T27" i="21" s="1"/>
  <c r="T27" i="52" s="1"/>
  <c r="T27" i="63" s="1"/>
  <c r="T27" i="76" s="1"/>
  <c r="T27" i="90" s="1"/>
  <c r="T27" i="100" s="1"/>
  <c r="P61" i="22"/>
  <c r="I44" i="21" s="1"/>
  <c r="I44" i="52" s="1"/>
  <c r="I44" i="63" s="1"/>
  <c r="I44" i="76" s="1"/>
  <c r="I44" i="90" s="1"/>
  <c r="I44" i="100" s="1"/>
  <c r="S61" i="22"/>
  <c r="L44" i="21" s="1"/>
  <c r="L44" i="52" s="1"/>
  <c r="L44" i="63" s="1"/>
  <c r="L44" i="76" s="1"/>
  <c r="L44" i="90" s="1"/>
  <c r="L44" i="100" s="1"/>
  <c r="P27" i="22"/>
  <c r="I27" i="21" s="1"/>
  <c r="I27" i="52" s="1"/>
  <c r="I27" i="63" s="1"/>
  <c r="I27" i="76" s="1"/>
  <c r="I27" i="90" s="1"/>
  <c r="I27" i="100" s="1"/>
  <c r="R61" i="22"/>
  <c r="K44" i="21" s="1"/>
  <c r="K44" i="52" s="1"/>
  <c r="K44" i="63" s="1"/>
  <c r="K44" i="76" s="1"/>
  <c r="K44" i="90" s="1"/>
  <c r="K44" i="100" s="1"/>
  <c r="T61" i="22"/>
  <c r="Q61" i="22"/>
  <c r="J44" i="21" s="1"/>
  <c r="R44" i="22"/>
  <c r="S27" i="21" s="1"/>
  <c r="S27" i="52" s="1"/>
  <c r="S27" i="63" s="1"/>
  <c r="S27" i="76" s="1"/>
  <c r="S27" i="90" s="1"/>
  <c r="S27" i="100" s="1"/>
  <c r="O27" i="22"/>
  <c r="H27" i="21" s="1"/>
  <c r="S27" i="22"/>
  <c r="L27" i="21" s="1"/>
  <c r="L27" i="52" s="1"/>
  <c r="L27" i="63" s="1"/>
  <c r="L27" i="76" s="1"/>
  <c r="L27" i="90" s="1"/>
  <c r="L27" i="100" s="1"/>
  <c r="C11" i="53"/>
  <c r="C11" i="55"/>
  <c r="C11" i="56"/>
  <c r="N179" i="22"/>
  <c r="M179" i="22"/>
  <c r="T179" i="22"/>
  <c r="S179" i="22"/>
  <c r="L111" i="21" s="1"/>
  <c r="L111" i="52" s="1"/>
  <c r="L111" i="63" s="1"/>
  <c r="L111" i="76" s="1"/>
  <c r="L111" i="90" s="1"/>
  <c r="L111" i="100" s="1"/>
  <c r="R179" i="22"/>
  <c r="K111" i="21" s="1"/>
  <c r="K111" i="52" s="1"/>
  <c r="K111" i="63" s="1"/>
  <c r="K111" i="76" s="1"/>
  <c r="K111" i="90" s="1"/>
  <c r="K111" i="100" s="1"/>
  <c r="P179" i="22"/>
  <c r="I111" i="21" s="1"/>
  <c r="I111" i="52" s="1"/>
  <c r="I111" i="63" s="1"/>
  <c r="I111" i="76" s="1"/>
  <c r="I111" i="90" s="1"/>
  <c r="I111" i="100" s="1"/>
  <c r="Q179" i="22"/>
  <c r="J111" i="21" s="1"/>
  <c r="J111" i="52" s="1"/>
  <c r="J111" i="63" s="1"/>
  <c r="J111" i="76" s="1"/>
  <c r="J111" i="90" s="1"/>
  <c r="J111" i="100" s="1"/>
  <c r="O179" i="22"/>
  <c r="H111" i="21" s="1"/>
  <c r="N162" i="22"/>
  <c r="Q162" i="22"/>
  <c r="R94" i="21" s="1"/>
  <c r="R94" i="52" s="1"/>
  <c r="R94" i="63" s="1"/>
  <c r="R94" i="76" s="1"/>
  <c r="R94" i="90" s="1"/>
  <c r="R94" i="100" s="1"/>
  <c r="N145" i="22"/>
  <c r="G94" i="21" s="1"/>
  <c r="G94" i="52" s="1"/>
  <c r="G94" i="63" s="1"/>
  <c r="G94" i="76" s="1"/>
  <c r="G94" i="90" s="1"/>
  <c r="G94" i="100" s="1"/>
  <c r="S145" i="22"/>
  <c r="L94" i="21" s="1"/>
  <c r="L94" i="52" s="1"/>
  <c r="L94" i="63" s="1"/>
  <c r="L94" i="76" s="1"/>
  <c r="L94" i="90" s="1"/>
  <c r="L94" i="100" s="1"/>
  <c r="I9" i="22"/>
  <c r="N26" i="22"/>
  <c r="R162" i="22"/>
  <c r="S94" i="21" s="1"/>
  <c r="S94" i="52" s="1"/>
  <c r="S94" i="63" s="1"/>
  <c r="S94" i="76" s="1"/>
  <c r="S94" i="90" s="1"/>
  <c r="S94" i="100" s="1"/>
  <c r="P162" i="22"/>
  <c r="Q94" i="21" s="1"/>
  <c r="Q94" i="52" s="1"/>
  <c r="Q94" i="63" s="1"/>
  <c r="Q94" i="76" s="1"/>
  <c r="Q94" i="90" s="1"/>
  <c r="Q94" i="100" s="1"/>
  <c r="Q145" i="22"/>
  <c r="J94" i="21" s="1"/>
  <c r="J94" i="52" s="1"/>
  <c r="J94" i="63" s="1"/>
  <c r="J94" i="76" s="1"/>
  <c r="J94" i="90" s="1"/>
  <c r="J94" i="100" s="1"/>
  <c r="T145" i="22"/>
  <c r="F9" i="22"/>
  <c r="T162" i="22"/>
  <c r="R145" i="22"/>
  <c r="K94" i="21" s="1"/>
  <c r="K94" i="52" s="1"/>
  <c r="K94" i="63" s="1"/>
  <c r="K94" i="76" s="1"/>
  <c r="K94" i="90" s="1"/>
  <c r="K94" i="100" s="1"/>
  <c r="M26" i="22"/>
  <c r="M60" i="22"/>
  <c r="S94" i="22"/>
  <c r="L60" i="21" s="1"/>
  <c r="L60" i="52" s="1"/>
  <c r="L60" i="63" s="1"/>
  <c r="N77" i="22"/>
  <c r="O43" i="21" s="1"/>
  <c r="O43" i="52" s="1"/>
  <c r="O43" i="63" s="1"/>
  <c r="O43" i="76" s="1"/>
  <c r="O43" i="90" s="1"/>
  <c r="O43" i="100" s="1"/>
  <c r="P111" i="22"/>
  <c r="Q60" i="21" s="1"/>
  <c r="Q60" i="52" s="1"/>
  <c r="Q60" i="63" s="1"/>
  <c r="T94" i="22"/>
  <c r="O94" i="22"/>
  <c r="H60" i="21" s="1"/>
  <c r="H60" i="52" s="1"/>
  <c r="H60" i="63" s="1"/>
  <c r="T77" i="22"/>
  <c r="E9" i="22"/>
  <c r="K9" i="22"/>
  <c r="M162" i="22"/>
  <c r="P145" i="22"/>
  <c r="I94" i="21" s="1"/>
  <c r="I94" i="52" s="1"/>
  <c r="I94" i="63" s="1"/>
  <c r="I94" i="76" s="1"/>
  <c r="I94" i="90" s="1"/>
  <c r="I94" i="100" s="1"/>
  <c r="N60" i="22"/>
  <c r="M111" i="22"/>
  <c r="N60" i="21" s="1"/>
  <c r="T111" i="22"/>
  <c r="M77" i="22"/>
  <c r="N43" i="21" s="1"/>
  <c r="O162" i="22"/>
  <c r="P94" i="21" s="1"/>
  <c r="S162" i="22"/>
  <c r="T94" i="21" s="1"/>
  <c r="T94" i="52" s="1"/>
  <c r="T94" i="63" s="1"/>
  <c r="T94" i="76" s="1"/>
  <c r="T94" i="90" s="1"/>
  <c r="T94" i="100" s="1"/>
  <c r="O145" i="22"/>
  <c r="H94" i="21" s="1"/>
  <c r="H94" i="52" s="1"/>
  <c r="H94" i="63" s="1"/>
  <c r="H94" i="76" s="1"/>
  <c r="H94" i="90" s="1"/>
  <c r="H94" i="100" s="1"/>
  <c r="J9" i="22"/>
  <c r="N43" i="22"/>
  <c r="Q77" i="22"/>
  <c r="R43" i="21" s="1"/>
  <c r="R43" i="52" s="1"/>
  <c r="R43" i="63" s="1"/>
  <c r="R43" i="76" s="1"/>
  <c r="R43" i="90" s="1"/>
  <c r="R43" i="100" s="1"/>
  <c r="R77" i="22"/>
  <c r="S43" i="21" s="1"/>
  <c r="S43" i="52" s="1"/>
  <c r="S43" i="63" s="1"/>
  <c r="S43" i="76" s="1"/>
  <c r="S43" i="90" s="1"/>
  <c r="S43" i="100" s="1"/>
  <c r="O77" i="22"/>
  <c r="P43" i="21" s="1"/>
  <c r="P43" i="52" s="1"/>
  <c r="P43" i="63" s="1"/>
  <c r="P43" i="76" s="1"/>
  <c r="P43" i="90" s="1"/>
  <c r="P43" i="100" s="1"/>
  <c r="P94" i="22"/>
  <c r="I60" i="21" s="1"/>
  <c r="I60" i="52" s="1"/>
  <c r="I60" i="63" s="1"/>
  <c r="Q60" i="22"/>
  <c r="J43" i="21" s="1"/>
  <c r="J43" i="52" s="1"/>
  <c r="J43" i="63" s="1"/>
  <c r="J43" i="76" s="1"/>
  <c r="J43" i="90" s="1"/>
  <c r="J43" i="100" s="1"/>
  <c r="P77" i="22"/>
  <c r="Q43" i="21" s="1"/>
  <c r="Q43" i="52" s="1"/>
  <c r="Q43" i="63" s="1"/>
  <c r="Q43" i="76" s="1"/>
  <c r="Q43" i="90" s="1"/>
  <c r="Q43" i="100" s="1"/>
  <c r="L9" i="22"/>
  <c r="M43" i="22"/>
  <c r="R94" i="22"/>
  <c r="K60" i="21" s="1"/>
  <c r="K60" i="52" s="1"/>
  <c r="K60" i="63" s="1"/>
  <c r="Q111" i="22"/>
  <c r="R60" i="21" s="1"/>
  <c r="R60" i="52" s="1"/>
  <c r="R60" i="63" s="1"/>
  <c r="S111" i="22"/>
  <c r="T60" i="21" s="1"/>
  <c r="T60" i="52" s="1"/>
  <c r="T60" i="63" s="1"/>
  <c r="M145" i="22"/>
  <c r="F94" i="21" s="1"/>
  <c r="M94" i="22"/>
  <c r="F60" i="21" s="1"/>
  <c r="O111" i="22"/>
  <c r="P60" i="21" s="1"/>
  <c r="P60" i="52" s="1"/>
  <c r="P60" i="63" s="1"/>
  <c r="R111" i="22"/>
  <c r="S60" i="21" s="1"/>
  <c r="S60" i="52" s="1"/>
  <c r="S60" i="63" s="1"/>
  <c r="Q94" i="22"/>
  <c r="J60" i="21" s="1"/>
  <c r="J60" i="52" s="1"/>
  <c r="J60" i="63" s="1"/>
  <c r="H9" i="22"/>
  <c r="N94" i="22"/>
  <c r="G60" i="21" s="1"/>
  <c r="G60" i="52" s="1"/>
  <c r="G60" i="63" s="1"/>
  <c r="N111" i="22"/>
  <c r="O60" i="21" s="1"/>
  <c r="O60" i="52" s="1"/>
  <c r="O60" i="63" s="1"/>
  <c r="G9" i="22"/>
  <c r="S77" i="22"/>
  <c r="T43" i="21" s="1"/>
  <c r="T43" i="52" s="1"/>
  <c r="T43" i="63" s="1"/>
  <c r="T43" i="76" s="1"/>
  <c r="T43" i="90" s="1"/>
  <c r="T43" i="100" s="1"/>
  <c r="Q26" i="22"/>
  <c r="J26" i="21" s="1"/>
  <c r="P60" i="22"/>
  <c r="I43" i="21" s="1"/>
  <c r="I43" i="52" s="1"/>
  <c r="I43" i="63" s="1"/>
  <c r="I43" i="76" s="1"/>
  <c r="I43" i="90" s="1"/>
  <c r="I43" i="100" s="1"/>
  <c r="T26" i="22"/>
  <c r="R26" i="22"/>
  <c r="K26" i="21" s="1"/>
  <c r="S26" i="22"/>
  <c r="L26" i="21" s="1"/>
  <c r="L26" i="52" s="1"/>
  <c r="L26" i="63" s="1"/>
  <c r="L26" i="76" s="1"/>
  <c r="L26" i="90" s="1"/>
  <c r="L26" i="100" s="1"/>
  <c r="T60" i="22"/>
  <c r="S60" i="22"/>
  <c r="L43" i="21" s="1"/>
  <c r="L43" i="52" s="1"/>
  <c r="L43" i="63" s="1"/>
  <c r="L43" i="76" s="1"/>
  <c r="L43" i="90" s="1"/>
  <c r="L43" i="100" s="1"/>
  <c r="O43" i="22"/>
  <c r="P26" i="21" s="1"/>
  <c r="R60" i="22"/>
  <c r="K43" i="21" s="1"/>
  <c r="K43" i="52" s="1"/>
  <c r="K43" i="63" s="1"/>
  <c r="K43" i="76" s="1"/>
  <c r="K43" i="90" s="1"/>
  <c r="K43" i="100" s="1"/>
  <c r="R43" i="22"/>
  <c r="S26" i="21" s="1"/>
  <c r="S26" i="52" s="1"/>
  <c r="S26" i="63" s="1"/>
  <c r="S26" i="76" s="1"/>
  <c r="S26" i="90" s="1"/>
  <c r="S26" i="100" s="1"/>
  <c r="O26" i="22"/>
  <c r="H26" i="21" s="1"/>
  <c r="Q43" i="22"/>
  <c r="R26" i="21" s="1"/>
  <c r="R26" i="52" s="1"/>
  <c r="R26" i="63" s="1"/>
  <c r="R26" i="76" s="1"/>
  <c r="R26" i="90" s="1"/>
  <c r="R26" i="100" s="1"/>
  <c r="O60" i="22"/>
  <c r="H43" i="21" s="1"/>
  <c r="S43" i="22"/>
  <c r="T26" i="21" s="1"/>
  <c r="T26" i="52" s="1"/>
  <c r="T26" i="63" s="1"/>
  <c r="T26" i="76" s="1"/>
  <c r="T26" i="90" s="1"/>
  <c r="T26" i="100" s="1"/>
  <c r="P43" i="22"/>
  <c r="Q26" i="21" s="1"/>
  <c r="Q26" i="52" s="1"/>
  <c r="Q26" i="63" s="1"/>
  <c r="Q26" i="76" s="1"/>
  <c r="Q26" i="90" s="1"/>
  <c r="Q26" i="100" s="1"/>
  <c r="P26" i="22"/>
  <c r="I26" i="21" s="1"/>
  <c r="I26" i="52" s="1"/>
  <c r="I26" i="63" s="1"/>
  <c r="I26" i="76" s="1"/>
  <c r="I26" i="90" s="1"/>
  <c r="I26" i="100" s="1"/>
  <c r="T43" i="22"/>
  <c r="D15" i="55"/>
  <c r="O11" i="22"/>
  <c r="N11" i="22"/>
  <c r="S11" i="22"/>
  <c r="Q11" i="22"/>
  <c r="M11" i="22"/>
  <c r="P11" i="22"/>
  <c r="R11" i="22"/>
  <c r="T11" i="22"/>
  <c r="O10" i="22"/>
  <c r="T10" i="22"/>
  <c r="S10" i="22"/>
  <c r="P10" i="22"/>
  <c r="Q10" i="22"/>
  <c r="M10" i="22"/>
  <c r="N10" i="22"/>
  <c r="R10" i="22"/>
  <c r="S9" i="22"/>
  <c r="N9" i="22"/>
  <c r="P9" i="22"/>
  <c r="O9" i="22"/>
  <c r="T9" i="22"/>
  <c r="R9" i="22"/>
  <c r="Q9" i="22"/>
  <c r="M9" i="22"/>
  <c r="C10" i="53"/>
  <c r="C10" i="55"/>
  <c r="N183" i="22"/>
  <c r="M183" i="22"/>
  <c r="R183" i="22"/>
  <c r="K115" i="21" s="1"/>
  <c r="K115" i="52" s="1"/>
  <c r="K115" i="63" s="1"/>
  <c r="K115" i="76" s="1"/>
  <c r="K115" i="90" s="1"/>
  <c r="K115" i="100" s="1"/>
  <c r="O183" i="22"/>
  <c r="H115" i="21" s="1"/>
  <c r="P183" i="22"/>
  <c r="I115" i="21" s="1"/>
  <c r="I115" i="52" s="1"/>
  <c r="I115" i="63" s="1"/>
  <c r="I115" i="76" s="1"/>
  <c r="I115" i="90" s="1"/>
  <c r="I115" i="100" s="1"/>
  <c r="Q183" i="22"/>
  <c r="J115" i="21" s="1"/>
  <c r="J115" i="52" s="1"/>
  <c r="J115" i="63" s="1"/>
  <c r="J115" i="76" s="1"/>
  <c r="J115" i="90" s="1"/>
  <c r="J115" i="100" s="1"/>
  <c r="T183" i="22"/>
  <c r="S183" i="22"/>
  <c r="L115" i="21" s="1"/>
  <c r="L115" i="52" s="1"/>
  <c r="L115" i="63" s="1"/>
  <c r="L115" i="76" s="1"/>
  <c r="L115" i="90" s="1"/>
  <c r="L115" i="100" s="1"/>
  <c r="M166" i="22"/>
  <c r="S166" i="22"/>
  <c r="T98" i="21" s="1"/>
  <c r="T98" i="52" s="1"/>
  <c r="T98" i="63" s="1"/>
  <c r="T98" i="76" s="1"/>
  <c r="T98" i="90" s="1"/>
  <c r="T98" i="100" s="1"/>
  <c r="Q149" i="22"/>
  <c r="J98" i="21" s="1"/>
  <c r="J98" i="52" s="1"/>
  <c r="J98" i="63" s="1"/>
  <c r="J98" i="76" s="1"/>
  <c r="J98" i="90" s="1"/>
  <c r="J98" i="100" s="1"/>
  <c r="S149" i="22"/>
  <c r="L98" i="21" s="1"/>
  <c r="L98" i="52" s="1"/>
  <c r="L98" i="63" s="1"/>
  <c r="L98" i="76" s="1"/>
  <c r="L98" i="90" s="1"/>
  <c r="L98" i="100" s="1"/>
  <c r="N166" i="22"/>
  <c r="P166" i="22"/>
  <c r="Q98" i="21" s="1"/>
  <c r="Q98" i="52" s="1"/>
  <c r="Q98" i="63" s="1"/>
  <c r="Q98" i="76" s="1"/>
  <c r="Q98" i="90" s="1"/>
  <c r="Q98" i="100" s="1"/>
  <c r="R149" i="22"/>
  <c r="K98" i="21" s="1"/>
  <c r="K98" i="52" s="1"/>
  <c r="K98" i="63" s="1"/>
  <c r="K98" i="76" s="1"/>
  <c r="K98" i="90" s="1"/>
  <c r="K98" i="100" s="1"/>
  <c r="N149" i="22"/>
  <c r="G98" i="21" s="1"/>
  <c r="G98" i="52" s="1"/>
  <c r="G98" i="63" s="1"/>
  <c r="G98" i="76" s="1"/>
  <c r="G98" i="90" s="1"/>
  <c r="G98" i="100" s="1"/>
  <c r="E13" i="22"/>
  <c r="Q166" i="22"/>
  <c r="R98" i="21" s="1"/>
  <c r="R98" i="52" s="1"/>
  <c r="R98" i="63" s="1"/>
  <c r="R98" i="76" s="1"/>
  <c r="R98" i="90" s="1"/>
  <c r="R98" i="100" s="1"/>
  <c r="O149" i="22"/>
  <c r="H98" i="21" s="1"/>
  <c r="H98" i="52" s="1"/>
  <c r="H98" i="63" s="1"/>
  <c r="H98" i="76" s="1"/>
  <c r="H98" i="90" s="1"/>
  <c r="H98" i="100" s="1"/>
  <c r="M98" i="22"/>
  <c r="F64" i="21" s="1"/>
  <c r="T115" i="22"/>
  <c r="R98" i="22"/>
  <c r="K64" i="21" s="1"/>
  <c r="K64" i="52" s="1"/>
  <c r="K64" i="63" s="1"/>
  <c r="T81" i="22"/>
  <c r="O98" i="22"/>
  <c r="H64" i="21" s="1"/>
  <c r="H64" i="52" s="1"/>
  <c r="H64" i="63" s="1"/>
  <c r="T47" i="22"/>
  <c r="T98" i="22"/>
  <c r="Q115" i="22"/>
  <c r="R64" i="21" s="1"/>
  <c r="R64" i="52" s="1"/>
  <c r="R64" i="63" s="1"/>
  <c r="M30" i="22"/>
  <c r="K13" i="22"/>
  <c r="M64" i="22"/>
  <c r="P115" i="22"/>
  <c r="Q64" i="21" s="1"/>
  <c r="Q64" i="52" s="1"/>
  <c r="Q64" i="63" s="1"/>
  <c r="P47" i="22"/>
  <c r="Q30" i="21" s="1"/>
  <c r="Q30" i="52" s="1"/>
  <c r="Q30" i="63" s="1"/>
  <c r="Q30" i="76" s="1"/>
  <c r="Q30" i="90" s="1"/>
  <c r="Q30" i="100" s="1"/>
  <c r="S81" i="22"/>
  <c r="T47" i="21" s="1"/>
  <c r="T47" i="52" s="1"/>
  <c r="T47" i="63" s="1"/>
  <c r="T47" i="76" s="1"/>
  <c r="T47" i="90" s="1"/>
  <c r="T47" i="100" s="1"/>
  <c r="F13" i="22"/>
  <c r="T166" i="22"/>
  <c r="O166" i="22"/>
  <c r="P98" i="21" s="1"/>
  <c r="P149" i="22"/>
  <c r="I98" i="21" s="1"/>
  <c r="I98" i="52" s="1"/>
  <c r="I98" i="63" s="1"/>
  <c r="I98" i="76" s="1"/>
  <c r="I98" i="90" s="1"/>
  <c r="I98" i="100" s="1"/>
  <c r="L13" i="22"/>
  <c r="J13" i="22"/>
  <c r="N47" i="22"/>
  <c r="P98" i="22"/>
  <c r="I64" i="21" s="1"/>
  <c r="I64" i="52" s="1"/>
  <c r="I64" i="63" s="1"/>
  <c r="N98" i="22"/>
  <c r="G64" i="21" s="1"/>
  <c r="G64" i="52" s="1"/>
  <c r="G64" i="63" s="1"/>
  <c r="M81" i="22"/>
  <c r="N47" i="21" s="1"/>
  <c r="Q98" i="22"/>
  <c r="J64" i="21" s="1"/>
  <c r="J64" i="52" s="1"/>
  <c r="J64" i="63" s="1"/>
  <c r="M115" i="22"/>
  <c r="N64" i="21" s="1"/>
  <c r="O81" i="22"/>
  <c r="P47" i="21" s="1"/>
  <c r="P47" i="52" s="1"/>
  <c r="P47" i="63" s="1"/>
  <c r="P47" i="76" s="1"/>
  <c r="P47" i="90" s="1"/>
  <c r="P47" i="100" s="1"/>
  <c r="R166" i="22"/>
  <c r="S98" i="21" s="1"/>
  <c r="S98" i="52" s="1"/>
  <c r="S98" i="63" s="1"/>
  <c r="S98" i="76" s="1"/>
  <c r="S98" i="90" s="1"/>
  <c r="S98" i="100" s="1"/>
  <c r="M149" i="22"/>
  <c r="F98" i="21" s="1"/>
  <c r="N30" i="22"/>
  <c r="N64" i="22"/>
  <c r="O47" i="22"/>
  <c r="P30" i="21" s="1"/>
  <c r="S115" i="22"/>
  <c r="T64" i="21" s="1"/>
  <c r="T64" i="52" s="1"/>
  <c r="T64" i="63" s="1"/>
  <c r="P81" i="22"/>
  <c r="Q47" i="21" s="1"/>
  <c r="Q47" i="52" s="1"/>
  <c r="Q47" i="63" s="1"/>
  <c r="Q47" i="76" s="1"/>
  <c r="Q47" i="90" s="1"/>
  <c r="Q47" i="100" s="1"/>
  <c r="M47" i="22"/>
  <c r="Q81" i="22"/>
  <c r="R47" i="21" s="1"/>
  <c r="R47" i="52" s="1"/>
  <c r="R47" i="63" s="1"/>
  <c r="R47" i="76" s="1"/>
  <c r="R47" i="90" s="1"/>
  <c r="R47" i="100" s="1"/>
  <c r="G13" i="22"/>
  <c r="I13" i="22"/>
  <c r="N81" i="22"/>
  <c r="O47" i="21" s="1"/>
  <c r="O47" i="52" s="1"/>
  <c r="O47" i="63" s="1"/>
  <c r="O47" i="76" s="1"/>
  <c r="O47" i="90" s="1"/>
  <c r="O47" i="100" s="1"/>
  <c r="R115" i="22"/>
  <c r="S64" i="21" s="1"/>
  <c r="S64" i="52" s="1"/>
  <c r="S64" i="63" s="1"/>
  <c r="T149" i="22"/>
  <c r="R81" i="22"/>
  <c r="S47" i="21" s="1"/>
  <c r="S47" i="52" s="1"/>
  <c r="S47" i="63" s="1"/>
  <c r="S47" i="76" s="1"/>
  <c r="S47" i="90" s="1"/>
  <c r="S47" i="100" s="1"/>
  <c r="N115" i="22"/>
  <c r="O64" i="21" s="1"/>
  <c r="O64" i="52" s="1"/>
  <c r="O64" i="63" s="1"/>
  <c r="O115" i="22"/>
  <c r="P64" i="21" s="1"/>
  <c r="P64" i="52" s="1"/>
  <c r="P64" i="63" s="1"/>
  <c r="S98" i="22"/>
  <c r="L64" i="21" s="1"/>
  <c r="L64" i="52" s="1"/>
  <c r="L64" i="63" s="1"/>
  <c r="H13" i="22"/>
  <c r="R64" i="22"/>
  <c r="K47" i="21" s="1"/>
  <c r="K47" i="52" s="1"/>
  <c r="K47" i="63" s="1"/>
  <c r="K47" i="76" s="1"/>
  <c r="K47" i="90" s="1"/>
  <c r="K47" i="100" s="1"/>
  <c r="Q30" i="22"/>
  <c r="J30" i="21" s="1"/>
  <c r="J30" i="52" s="1"/>
  <c r="J30" i="63" s="1"/>
  <c r="J30" i="76" s="1"/>
  <c r="J30" i="90" s="1"/>
  <c r="J30" i="100" s="1"/>
  <c r="O64" i="22"/>
  <c r="H47" i="21" s="1"/>
  <c r="P64" i="22"/>
  <c r="I47" i="21" s="1"/>
  <c r="I47" i="52" s="1"/>
  <c r="I47" i="63" s="1"/>
  <c r="I47" i="76" s="1"/>
  <c r="I47" i="90" s="1"/>
  <c r="I47" i="100" s="1"/>
  <c r="S30" i="22"/>
  <c r="L30" i="21" s="1"/>
  <c r="L30" i="52" s="1"/>
  <c r="L30" i="63" s="1"/>
  <c r="L30" i="76" s="1"/>
  <c r="L30" i="90" s="1"/>
  <c r="L30" i="100" s="1"/>
  <c r="T64" i="22"/>
  <c r="Q64" i="22"/>
  <c r="J47" i="21" s="1"/>
  <c r="J47" i="52" s="1"/>
  <c r="J47" i="63" s="1"/>
  <c r="J47" i="76" s="1"/>
  <c r="J47" i="90" s="1"/>
  <c r="J47" i="100" s="1"/>
  <c r="R47" i="22"/>
  <c r="S30" i="21" s="1"/>
  <c r="S30" i="52" s="1"/>
  <c r="S30" i="63" s="1"/>
  <c r="S30" i="76" s="1"/>
  <c r="S30" i="90" s="1"/>
  <c r="S30" i="100" s="1"/>
  <c r="R30" i="22"/>
  <c r="K30" i="21" s="1"/>
  <c r="K30" i="52" s="1"/>
  <c r="K30" i="63" s="1"/>
  <c r="K30" i="76" s="1"/>
  <c r="K30" i="90" s="1"/>
  <c r="K30" i="100" s="1"/>
  <c r="S47" i="22"/>
  <c r="T30" i="21" s="1"/>
  <c r="T30" i="52" s="1"/>
  <c r="T30" i="63" s="1"/>
  <c r="T30" i="76" s="1"/>
  <c r="T30" i="90" s="1"/>
  <c r="T30" i="100" s="1"/>
  <c r="Q47" i="22"/>
  <c r="R30" i="21" s="1"/>
  <c r="R30" i="52" s="1"/>
  <c r="R30" i="63" s="1"/>
  <c r="R30" i="76" s="1"/>
  <c r="R30" i="90" s="1"/>
  <c r="R30" i="100" s="1"/>
  <c r="O30" i="22"/>
  <c r="H30" i="21" s="1"/>
  <c r="T30" i="22"/>
  <c r="S64" i="22"/>
  <c r="L47" i="21" s="1"/>
  <c r="L47" i="52" s="1"/>
  <c r="L47" i="63" s="1"/>
  <c r="L47" i="76" s="1"/>
  <c r="L47" i="90" s="1"/>
  <c r="L47" i="100" s="1"/>
  <c r="P30" i="22"/>
  <c r="I30" i="21" s="1"/>
  <c r="I30" i="52" s="1"/>
  <c r="I30" i="63" s="1"/>
  <c r="I30" i="76" s="1"/>
  <c r="I30" i="90" s="1"/>
  <c r="I30" i="100" s="1"/>
  <c r="N184" i="22"/>
  <c r="M184" i="22"/>
  <c r="M167" i="22"/>
  <c r="M31" i="22"/>
  <c r="N65" i="22"/>
  <c r="M48" i="22"/>
  <c r="N167" i="22"/>
  <c r="M99" i="22"/>
  <c r="F65" i="21" s="1"/>
  <c r="N48" i="22"/>
  <c r="O167" i="22"/>
  <c r="P99" i="21" s="1"/>
  <c r="M65" i="22"/>
  <c r="N31" i="22"/>
  <c r="T184" i="22"/>
  <c r="R184" i="22"/>
  <c r="K116" i="21" s="1"/>
  <c r="K116" i="52" s="1"/>
  <c r="K116" i="63" s="1"/>
  <c r="K116" i="76" s="1"/>
  <c r="K116" i="90" s="1"/>
  <c r="K116" i="100" s="1"/>
  <c r="T167" i="22"/>
  <c r="O184" i="22"/>
  <c r="H116" i="21" s="1"/>
  <c r="P184" i="22"/>
  <c r="I116" i="21" s="1"/>
  <c r="I116" i="52" s="1"/>
  <c r="I116" i="63" s="1"/>
  <c r="I116" i="76" s="1"/>
  <c r="I116" i="90" s="1"/>
  <c r="I116" i="100" s="1"/>
  <c r="Q167" i="22"/>
  <c r="R99" i="21" s="1"/>
  <c r="R99" i="52" s="1"/>
  <c r="R99" i="63" s="1"/>
  <c r="R99" i="76" s="1"/>
  <c r="R99" i="90" s="1"/>
  <c r="R99" i="100" s="1"/>
  <c r="Q184" i="22"/>
  <c r="J116" i="21" s="1"/>
  <c r="J116" i="52" s="1"/>
  <c r="J116" i="63" s="1"/>
  <c r="J116" i="76" s="1"/>
  <c r="J116" i="90" s="1"/>
  <c r="J116" i="100" s="1"/>
  <c r="P167" i="22"/>
  <c r="Q99" i="21" s="1"/>
  <c r="Q99" i="52" s="1"/>
  <c r="Q99" i="63" s="1"/>
  <c r="Q99" i="76" s="1"/>
  <c r="Q99" i="90" s="1"/>
  <c r="Q99" i="100" s="1"/>
  <c r="S167" i="22"/>
  <c r="T99" i="21" s="1"/>
  <c r="T99" i="52" s="1"/>
  <c r="T99" i="63" s="1"/>
  <c r="T99" i="76" s="1"/>
  <c r="T99" i="90" s="1"/>
  <c r="T99" i="100" s="1"/>
  <c r="S184" i="22"/>
  <c r="L116" i="21" s="1"/>
  <c r="L116" i="52" s="1"/>
  <c r="L116" i="63" s="1"/>
  <c r="L116" i="76" s="1"/>
  <c r="L116" i="90" s="1"/>
  <c r="L116" i="100" s="1"/>
  <c r="R167" i="22"/>
  <c r="S99" i="21" s="1"/>
  <c r="S99" i="52" s="1"/>
  <c r="S99" i="63" s="1"/>
  <c r="S99" i="76" s="1"/>
  <c r="S99" i="90" s="1"/>
  <c r="S99" i="100" s="1"/>
  <c r="N99" i="22"/>
  <c r="G65" i="21" s="1"/>
  <c r="G65" i="52" s="1"/>
  <c r="G65" i="63" s="1"/>
  <c r="T150" i="22"/>
  <c r="N150" i="22"/>
  <c r="G99" i="21" s="1"/>
  <c r="G99" i="52" s="1"/>
  <c r="G99" i="63" s="1"/>
  <c r="G99" i="76" s="1"/>
  <c r="G99" i="90" s="1"/>
  <c r="G99" i="100" s="1"/>
  <c r="N116" i="22"/>
  <c r="O65" i="21" s="1"/>
  <c r="O65" i="52" s="1"/>
  <c r="O65" i="63" s="1"/>
  <c r="Q99" i="22"/>
  <c r="J65" i="21" s="1"/>
  <c r="J65" i="52" s="1"/>
  <c r="J65" i="63" s="1"/>
  <c r="R116" i="22"/>
  <c r="S65" i="21" s="1"/>
  <c r="S65" i="52" s="1"/>
  <c r="S65" i="63" s="1"/>
  <c r="I14" i="22"/>
  <c r="Q150" i="22"/>
  <c r="J99" i="21" s="1"/>
  <c r="J99" i="52" s="1"/>
  <c r="J99" i="63" s="1"/>
  <c r="J99" i="76" s="1"/>
  <c r="J99" i="90" s="1"/>
  <c r="J99" i="100" s="1"/>
  <c r="E14" i="22"/>
  <c r="T116" i="22"/>
  <c r="O116" i="22"/>
  <c r="P65" i="21" s="1"/>
  <c r="P65" i="52" s="1"/>
  <c r="P65" i="63" s="1"/>
  <c r="S150" i="22"/>
  <c r="L99" i="21" s="1"/>
  <c r="L99" i="52" s="1"/>
  <c r="L99" i="63" s="1"/>
  <c r="L99" i="76" s="1"/>
  <c r="L99" i="90" s="1"/>
  <c r="L99" i="100" s="1"/>
  <c r="L14" i="22"/>
  <c r="J133" i="22" s="1"/>
  <c r="R150" i="22"/>
  <c r="K99" i="21" s="1"/>
  <c r="K99" i="52" s="1"/>
  <c r="K99" i="63" s="1"/>
  <c r="K99" i="76" s="1"/>
  <c r="K99" i="90" s="1"/>
  <c r="K99" i="100" s="1"/>
  <c r="T99" i="22"/>
  <c r="Q116" i="22"/>
  <c r="R65" i="21" s="1"/>
  <c r="R65" i="52" s="1"/>
  <c r="R65" i="63" s="1"/>
  <c r="M116" i="22"/>
  <c r="N65" i="21" s="1"/>
  <c r="M150" i="22"/>
  <c r="F99" i="21" s="1"/>
  <c r="S116" i="22"/>
  <c r="T65" i="21" s="1"/>
  <c r="T65" i="52" s="1"/>
  <c r="T65" i="63" s="1"/>
  <c r="H14" i="22"/>
  <c r="P116" i="22"/>
  <c r="Q65" i="21" s="1"/>
  <c r="Q65" i="52" s="1"/>
  <c r="Q65" i="63" s="1"/>
  <c r="O150" i="22"/>
  <c r="H99" i="21" s="1"/>
  <c r="H99" i="52" s="1"/>
  <c r="H99" i="63" s="1"/>
  <c r="H99" i="76" s="1"/>
  <c r="H99" i="90" s="1"/>
  <c r="H99" i="100" s="1"/>
  <c r="P150" i="22"/>
  <c r="I99" i="21" s="1"/>
  <c r="I99" i="52" s="1"/>
  <c r="I99" i="63" s="1"/>
  <c r="I99" i="76" s="1"/>
  <c r="I99" i="90" s="1"/>
  <c r="I99" i="100" s="1"/>
  <c r="S99" i="22"/>
  <c r="L65" i="21" s="1"/>
  <c r="L65" i="52" s="1"/>
  <c r="L65" i="63" s="1"/>
  <c r="R99" i="22"/>
  <c r="K65" i="21" s="1"/>
  <c r="K65" i="52" s="1"/>
  <c r="K65" i="63" s="1"/>
  <c r="O99" i="22"/>
  <c r="H65" i="21" s="1"/>
  <c r="H65" i="52" s="1"/>
  <c r="H65" i="63" s="1"/>
  <c r="P99" i="22"/>
  <c r="I65" i="21" s="1"/>
  <c r="I65" i="52" s="1"/>
  <c r="I65" i="63" s="1"/>
  <c r="K14" i="22"/>
  <c r="Q82" i="22"/>
  <c r="R48" i="21" s="1"/>
  <c r="R48" i="52" s="1"/>
  <c r="R48" i="63" s="1"/>
  <c r="R48" i="76" s="1"/>
  <c r="R48" i="90" s="1"/>
  <c r="R48" i="100" s="1"/>
  <c r="N82" i="22"/>
  <c r="O48" i="21" s="1"/>
  <c r="O48" i="52" s="1"/>
  <c r="O48" i="63" s="1"/>
  <c r="O48" i="76" s="1"/>
  <c r="O48" i="90" s="1"/>
  <c r="O48" i="100" s="1"/>
  <c r="P82" i="22"/>
  <c r="Q48" i="21" s="1"/>
  <c r="Q48" i="52" s="1"/>
  <c r="Q48" i="63" s="1"/>
  <c r="Q48" i="76" s="1"/>
  <c r="Q48" i="90" s="1"/>
  <c r="Q48" i="100" s="1"/>
  <c r="O82" i="22"/>
  <c r="P48" i="21" s="1"/>
  <c r="P48" i="52" s="1"/>
  <c r="P48" i="63" s="1"/>
  <c r="P48" i="76" s="1"/>
  <c r="P48" i="90" s="1"/>
  <c r="P48" i="100" s="1"/>
  <c r="R82" i="22"/>
  <c r="S48" i="21" s="1"/>
  <c r="S48" i="52" s="1"/>
  <c r="S48" i="63" s="1"/>
  <c r="S48" i="76" s="1"/>
  <c r="S48" i="90" s="1"/>
  <c r="S48" i="100" s="1"/>
  <c r="M82" i="22"/>
  <c r="N48" i="21" s="1"/>
  <c r="F82" i="21" s="1"/>
  <c r="AF14" i="21" s="1"/>
  <c r="F14" i="22"/>
  <c r="G14" i="22"/>
  <c r="T82" i="22"/>
  <c r="J14" i="22"/>
  <c r="S82" i="22"/>
  <c r="T48" i="21" s="1"/>
  <c r="T48" i="52" s="1"/>
  <c r="T48" i="63" s="1"/>
  <c r="T48" i="76" s="1"/>
  <c r="T48" i="90" s="1"/>
  <c r="T48" i="100" s="1"/>
  <c r="R48" i="22"/>
  <c r="S31" i="21" s="1"/>
  <c r="S31" i="52" s="1"/>
  <c r="S31" i="63" s="1"/>
  <c r="S31" i="76" s="1"/>
  <c r="S31" i="90" s="1"/>
  <c r="S31" i="100" s="1"/>
  <c r="T48" i="22"/>
  <c r="P31" i="22"/>
  <c r="I31" i="21" s="1"/>
  <c r="Q65" i="22"/>
  <c r="J48" i="21" s="1"/>
  <c r="J48" i="52" s="1"/>
  <c r="J48" i="63" s="1"/>
  <c r="J48" i="76" s="1"/>
  <c r="J48" i="90" s="1"/>
  <c r="J48" i="100" s="1"/>
  <c r="S65" i="22"/>
  <c r="L48" i="21" s="1"/>
  <c r="L48" i="52" s="1"/>
  <c r="L48" i="63" s="1"/>
  <c r="L48" i="76" s="1"/>
  <c r="L48" i="90" s="1"/>
  <c r="L48" i="100" s="1"/>
  <c r="O65" i="22"/>
  <c r="H48" i="21" s="1"/>
  <c r="R31" i="22"/>
  <c r="K31" i="21" s="1"/>
  <c r="K31" i="52" s="1"/>
  <c r="K31" i="63" s="1"/>
  <c r="K31" i="76" s="1"/>
  <c r="K31" i="90" s="1"/>
  <c r="K31" i="100" s="1"/>
  <c r="T65" i="22"/>
  <c r="O48" i="22"/>
  <c r="P31" i="21" s="1"/>
  <c r="T31" i="22"/>
  <c r="S48" i="22"/>
  <c r="T31" i="21" s="1"/>
  <c r="T31" i="52" s="1"/>
  <c r="T31" i="63" s="1"/>
  <c r="T31" i="76" s="1"/>
  <c r="T31" i="90" s="1"/>
  <c r="T31" i="100" s="1"/>
  <c r="R65" i="22"/>
  <c r="K48" i="21" s="1"/>
  <c r="K48" i="52" s="1"/>
  <c r="K48" i="63" s="1"/>
  <c r="K48" i="76" s="1"/>
  <c r="K48" i="90" s="1"/>
  <c r="K48" i="100" s="1"/>
  <c r="O31" i="22"/>
  <c r="H31" i="21" s="1"/>
  <c r="S31" i="22"/>
  <c r="L31" i="21" s="1"/>
  <c r="L31" i="52" s="1"/>
  <c r="L31" i="63" s="1"/>
  <c r="L31" i="76" s="1"/>
  <c r="L31" i="90" s="1"/>
  <c r="L31" i="100" s="1"/>
  <c r="Q31" i="22"/>
  <c r="J31" i="21" s="1"/>
  <c r="J31" i="52" s="1"/>
  <c r="J31" i="63" s="1"/>
  <c r="J31" i="76" s="1"/>
  <c r="J31" i="90" s="1"/>
  <c r="J31" i="100" s="1"/>
  <c r="Q48" i="22"/>
  <c r="R31" i="21" s="1"/>
  <c r="R31" i="52" s="1"/>
  <c r="R31" i="63" s="1"/>
  <c r="R31" i="76" s="1"/>
  <c r="R31" i="90" s="1"/>
  <c r="R31" i="100" s="1"/>
  <c r="P48" i="22"/>
  <c r="Q31" i="21" s="1"/>
  <c r="Q31" i="52" s="1"/>
  <c r="Q31" i="63" s="1"/>
  <c r="Q31" i="76" s="1"/>
  <c r="Q31" i="90" s="1"/>
  <c r="Q31" i="100" s="1"/>
  <c r="P65" i="22"/>
  <c r="I48" i="21" s="1"/>
  <c r="I48" i="52" s="1"/>
  <c r="I48" i="63" s="1"/>
  <c r="I48" i="76" s="1"/>
  <c r="I48" i="90" s="1"/>
  <c r="I48" i="100" s="1"/>
  <c r="C4" i="52"/>
  <c r="C4" i="63" s="1"/>
  <c r="C4" i="76" s="1"/>
  <c r="C4" i="90" s="1"/>
  <c r="C15" i="21"/>
  <c r="C15" i="52" s="1"/>
  <c r="C15" i="63" s="1"/>
  <c r="C15" i="76" s="1"/>
  <c r="C15" i="90" s="1"/>
  <c r="C8" i="52"/>
  <c r="C8" i="63" s="1"/>
  <c r="C8" i="76" s="1"/>
  <c r="C8" i="90" s="1"/>
  <c r="C12" i="53"/>
  <c r="C12" i="55"/>
  <c r="C12" i="56"/>
  <c r="M181" i="22"/>
  <c r="N181" i="22"/>
  <c r="S181" i="22"/>
  <c r="L113" i="21" s="1"/>
  <c r="L113" i="52" s="1"/>
  <c r="L113" i="63" s="1"/>
  <c r="L113" i="76" s="1"/>
  <c r="L113" i="90" s="1"/>
  <c r="L113" i="100" s="1"/>
  <c r="O181" i="22"/>
  <c r="H113" i="21" s="1"/>
  <c r="P181" i="22"/>
  <c r="I113" i="21" s="1"/>
  <c r="I113" i="52" s="1"/>
  <c r="I113" i="63" s="1"/>
  <c r="I113" i="76" s="1"/>
  <c r="I113" i="90" s="1"/>
  <c r="I113" i="100" s="1"/>
  <c r="T181" i="22"/>
  <c r="R181" i="22"/>
  <c r="K113" i="21" s="1"/>
  <c r="K113" i="52" s="1"/>
  <c r="K113" i="63" s="1"/>
  <c r="K113" i="76" s="1"/>
  <c r="K113" i="90" s="1"/>
  <c r="K113" i="100" s="1"/>
  <c r="Q181" i="22"/>
  <c r="J113" i="21" s="1"/>
  <c r="J113" i="52" s="1"/>
  <c r="J113" i="63" s="1"/>
  <c r="J113" i="76" s="1"/>
  <c r="J113" i="90" s="1"/>
  <c r="J113" i="100" s="1"/>
  <c r="N164" i="22"/>
  <c r="Q164" i="22"/>
  <c r="R96" i="21" s="1"/>
  <c r="R96" i="52" s="1"/>
  <c r="R96" i="63" s="1"/>
  <c r="R96" i="76" s="1"/>
  <c r="R96" i="90" s="1"/>
  <c r="R96" i="100" s="1"/>
  <c r="T147" i="22"/>
  <c r="P147" i="22"/>
  <c r="I96" i="21" s="1"/>
  <c r="I96" i="52" s="1"/>
  <c r="I96" i="63" s="1"/>
  <c r="I96" i="76" s="1"/>
  <c r="I96" i="90" s="1"/>
  <c r="I96" i="100" s="1"/>
  <c r="N62" i="22"/>
  <c r="M45" i="22"/>
  <c r="T79" i="22"/>
  <c r="R96" i="22"/>
  <c r="K62" i="21" s="1"/>
  <c r="K62" i="52" s="1"/>
  <c r="K62" i="63" s="1"/>
  <c r="O96" i="22"/>
  <c r="H62" i="21" s="1"/>
  <c r="H62" i="52" s="1"/>
  <c r="H62" i="63" s="1"/>
  <c r="S113" i="22"/>
  <c r="T62" i="21" s="1"/>
  <c r="T62" i="52" s="1"/>
  <c r="T62" i="63" s="1"/>
  <c r="N79" i="22"/>
  <c r="O45" i="21" s="1"/>
  <c r="O45" i="52" s="1"/>
  <c r="O45" i="63" s="1"/>
  <c r="O45" i="76" s="1"/>
  <c r="O45" i="90" s="1"/>
  <c r="O45" i="100" s="1"/>
  <c r="P96" i="22"/>
  <c r="I62" i="21" s="1"/>
  <c r="I62" i="52" s="1"/>
  <c r="I62" i="63" s="1"/>
  <c r="M164" i="22"/>
  <c r="P164" i="22"/>
  <c r="Q96" i="21" s="1"/>
  <c r="Q96" i="52" s="1"/>
  <c r="Q96" i="63" s="1"/>
  <c r="Q96" i="76" s="1"/>
  <c r="Q96" i="90" s="1"/>
  <c r="Q96" i="100" s="1"/>
  <c r="I11" i="22"/>
  <c r="Q147" i="22"/>
  <c r="J96" i="21" s="1"/>
  <c r="J96" i="52" s="1"/>
  <c r="J96" i="63" s="1"/>
  <c r="J96" i="76" s="1"/>
  <c r="J96" i="90" s="1"/>
  <c r="J96" i="100" s="1"/>
  <c r="O147" i="22"/>
  <c r="H96" i="21" s="1"/>
  <c r="H96" i="52" s="1"/>
  <c r="H96" i="63" s="1"/>
  <c r="H96" i="76" s="1"/>
  <c r="H96" i="90" s="1"/>
  <c r="H96" i="100" s="1"/>
  <c r="P113" i="22"/>
  <c r="Q62" i="21" s="1"/>
  <c r="Q62" i="52" s="1"/>
  <c r="Q62" i="63" s="1"/>
  <c r="M62" i="22"/>
  <c r="P79" i="22"/>
  <c r="Q45" i="21" s="1"/>
  <c r="Q45" i="52" s="1"/>
  <c r="Q45" i="63" s="1"/>
  <c r="Q45" i="76" s="1"/>
  <c r="Q45" i="90" s="1"/>
  <c r="Q45" i="100" s="1"/>
  <c r="M79" i="22"/>
  <c r="N45" i="21" s="1"/>
  <c r="Q113" i="22"/>
  <c r="R62" i="21" s="1"/>
  <c r="R62" i="52" s="1"/>
  <c r="R62" i="63" s="1"/>
  <c r="M113" i="22"/>
  <c r="N62" i="21" s="1"/>
  <c r="T96" i="22"/>
  <c r="R113" i="22"/>
  <c r="S62" i="21" s="1"/>
  <c r="S62" i="52" s="1"/>
  <c r="S62" i="63" s="1"/>
  <c r="J11" i="22"/>
  <c r="R164" i="22"/>
  <c r="S96" i="21" s="1"/>
  <c r="S96" i="52" s="1"/>
  <c r="S96" i="63" s="1"/>
  <c r="S96" i="76" s="1"/>
  <c r="S96" i="90" s="1"/>
  <c r="S96" i="100" s="1"/>
  <c r="M147" i="22"/>
  <c r="F96" i="21" s="1"/>
  <c r="E11" i="22"/>
  <c r="N96" i="22"/>
  <c r="G62" i="21" s="1"/>
  <c r="G62" i="52" s="1"/>
  <c r="G62" i="63" s="1"/>
  <c r="Q96" i="22"/>
  <c r="J62" i="21" s="1"/>
  <c r="J62" i="52" s="1"/>
  <c r="J62" i="63" s="1"/>
  <c r="P62" i="22"/>
  <c r="I45" i="21" s="1"/>
  <c r="I45" i="52" s="1"/>
  <c r="I45" i="63" s="1"/>
  <c r="I45" i="76" s="1"/>
  <c r="I45" i="90" s="1"/>
  <c r="I45" i="100" s="1"/>
  <c r="L11" i="22"/>
  <c r="N28" i="22"/>
  <c r="K11" i="22"/>
  <c r="N45" i="22"/>
  <c r="R62" i="22"/>
  <c r="K45" i="21" s="1"/>
  <c r="K45" i="52" s="1"/>
  <c r="K45" i="63" s="1"/>
  <c r="K45" i="76" s="1"/>
  <c r="K45" i="90" s="1"/>
  <c r="K45" i="100" s="1"/>
  <c r="O164" i="22"/>
  <c r="P96" i="21" s="1"/>
  <c r="N147" i="22"/>
  <c r="G96" i="21" s="1"/>
  <c r="G96" i="52" s="1"/>
  <c r="G96" i="63" s="1"/>
  <c r="G96" i="76" s="1"/>
  <c r="G96" i="90" s="1"/>
  <c r="G96" i="100" s="1"/>
  <c r="M96" i="22"/>
  <c r="F62" i="21" s="1"/>
  <c r="O79" i="22"/>
  <c r="P45" i="21" s="1"/>
  <c r="P45" i="52" s="1"/>
  <c r="P45" i="63" s="1"/>
  <c r="P45" i="76" s="1"/>
  <c r="P45" i="90" s="1"/>
  <c r="P45" i="100" s="1"/>
  <c r="R79" i="22"/>
  <c r="S45" i="21" s="1"/>
  <c r="S45" i="52" s="1"/>
  <c r="S45" i="63" s="1"/>
  <c r="S45" i="76" s="1"/>
  <c r="S45" i="90" s="1"/>
  <c r="S45" i="100" s="1"/>
  <c r="Q79" i="22"/>
  <c r="R45" i="21" s="1"/>
  <c r="R45" i="52" s="1"/>
  <c r="R45" i="63" s="1"/>
  <c r="R45" i="76" s="1"/>
  <c r="R45" i="90" s="1"/>
  <c r="R45" i="100" s="1"/>
  <c r="F11" i="22"/>
  <c r="M28" i="22"/>
  <c r="S164" i="22"/>
  <c r="T96" i="21" s="1"/>
  <c r="T96" i="52" s="1"/>
  <c r="T96" i="63" s="1"/>
  <c r="T96" i="76" s="1"/>
  <c r="T96" i="90" s="1"/>
  <c r="T96" i="100" s="1"/>
  <c r="R147" i="22"/>
  <c r="K96" i="21" s="1"/>
  <c r="K96" i="52" s="1"/>
  <c r="K96" i="63" s="1"/>
  <c r="K96" i="76" s="1"/>
  <c r="K96" i="90" s="1"/>
  <c r="K96" i="100" s="1"/>
  <c r="S79" i="22"/>
  <c r="T45" i="21" s="1"/>
  <c r="T45" i="52" s="1"/>
  <c r="T45" i="63" s="1"/>
  <c r="T45" i="76" s="1"/>
  <c r="T45" i="90" s="1"/>
  <c r="T45" i="100" s="1"/>
  <c r="O113" i="22"/>
  <c r="P62" i="21" s="1"/>
  <c r="P62" i="52" s="1"/>
  <c r="P62" i="63" s="1"/>
  <c r="T164" i="22"/>
  <c r="S147" i="22"/>
  <c r="L96" i="21" s="1"/>
  <c r="L96" i="52" s="1"/>
  <c r="L96" i="63" s="1"/>
  <c r="L96" i="76" s="1"/>
  <c r="L96" i="90" s="1"/>
  <c r="L96" i="100" s="1"/>
  <c r="S96" i="22"/>
  <c r="L62" i="21" s="1"/>
  <c r="L62" i="52" s="1"/>
  <c r="L62" i="63" s="1"/>
  <c r="N113" i="22"/>
  <c r="O62" i="21" s="1"/>
  <c r="O62" i="52" s="1"/>
  <c r="O62" i="63" s="1"/>
  <c r="T113" i="22"/>
  <c r="H11" i="22"/>
  <c r="G11" i="22"/>
  <c r="T28" i="22"/>
  <c r="R45" i="22"/>
  <c r="S28" i="21" s="1"/>
  <c r="S28" i="52" s="1"/>
  <c r="S28" i="63" s="1"/>
  <c r="S28" i="76" s="1"/>
  <c r="S28" i="90" s="1"/>
  <c r="S28" i="100" s="1"/>
  <c r="P45" i="22"/>
  <c r="Q28" i="21" s="1"/>
  <c r="Q28" i="52" s="1"/>
  <c r="Q28" i="63" s="1"/>
  <c r="Q28" i="76" s="1"/>
  <c r="Q28" i="90" s="1"/>
  <c r="Q28" i="100" s="1"/>
  <c r="Q62" i="22"/>
  <c r="J45" i="21" s="1"/>
  <c r="J45" i="52" s="1"/>
  <c r="J45" i="63" s="1"/>
  <c r="J45" i="76" s="1"/>
  <c r="J45" i="90" s="1"/>
  <c r="J45" i="100" s="1"/>
  <c r="Q45" i="22"/>
  <c r="R28" i="21" s="1"/>
  <c r="R28" i="52" s="1"/>
  <c r="R28" i="63" s="1"/>
  <c r="R28" i="76" s="1"/>
  <c r="R28" i="90" s="1"/>
  <c r="R28" i="100" s="1"/>
  <c r="S28" i="22"/>
  <c r="L28" i="21" s="1"/>
  <c r="L28" i="52" s="1"/>
  <c r="L28" i="63" s="1"/>
  <c r="L28" i="76" s="1"/>
  <c r="L28" i="90" s="1"/>
  <c r="L28" i="100" s="1"/>
  <c r="S45" i="22"/>
  <c r="T28" i="21" s="1"/>
  <c r="T28" i="52" s="1"/>
  <c r="T28" i="63" s="1"/>
  <c r="T28" i="76" s="1"/>
  <c r="T28" i="90" s="1"/>
  <c r="T28" i="100" s="1"/>
  <c r="S62" i="22"/>
  <c r="L45" i="21" s="1"/>
  <c r="L45" i="52" s="1"/>
  <c r="L45" i="63" s="1"/>
  <c r="L45" i="76" s="1"/>
  <c r="L45" i="90" s="1"/>
  <c r="L45" i="100" s="1"/>
  <c r="O28" i="22"/>
  <c r="H28" i="21" s="1"/>
  <c r="P28" i="22"/>
  <c r="I28" i="21" s="1"/>
  <c r="I28" i="52" s="1"/>
  <c r="I28" i="63" s="1"/>
  <c r="I28" i="76" s="1"/>
  <c r="I28" i="90" s="1"/>
  <c r="I28" i="100" s="1"/>
  <c r="O45" i="22"/>
  <c r="P28" i="21" s="1"/>
  <c r="T62" i="22"/>
  <c r="O62" i="22"/>
  <c r="H45" i="21" s="1"/>
  <c r="R28" i="22"/>
  <c r="K28" i="21" s="1"/>
  <c r="Q28" i="22"/>
  <c r="J28" i="21" s="1"/>
  <c r="J28" i="52" s="1"/>
  <c r="J28" i="63" s="1"/>
  <c r="J28" i="76" s="1"/>
  <c r="J28" i="90" s="1"/>
  <c r="J28" i="100" s="1"/>
  <c r="T45" i="22"/>
  <c r="N178" i="22"/>
  <c r="N177" i="22" s="1"/>
  <c r="N176" i="22" s="1"/>
  <c r="N175" i="22" s="1"/>
  <c r="N174" i="22" s="1"/>
  <c r="T178" i="22"/>
  <c r="T177" i="22" s="1"/>
  <c r="T176" i="22" s="1"/>
  <c r="T175" i="22" s="1"/>
  <c r="T174" i="22" s="1"/>
  <c r="M144" i="22"/>
  <c r="M143" i="22" s="1"/>
  <c r="R161" i="22"/>
  <c r="S161" i="22"/>
  <c r="T144" i="22"/>
  <c r="T143" i="22" s="1"/>
  <c r="T142" i="22" s="1"/>
  <c r="T141" i="22" s="1"/>
  <c r="T140" i="22" s="1"/>
  <c r="R144" i="22"/>
  <c r="R143" i="22" s="1"/>
  <c r="M59" i="22"/>
  <c r="M58" i="22" s="1"/>
  <c r="M57" i="22" s="1"/>
  <c r="M56" i="22" s="1"/>
  <c r="M55" i="22" s="1"/>
  <c r="N42" i="22"/>
  <c r="N41" i="22" s="1"/>
  <c r="N40" i="22" s="1"/>
  <c r="N39" i="22" s="1"/>
  <c r="N38" i="22" s="1"/>
  <c r="P93" i="22"/>
  <c r="P92" i="22" s="1"/>
  <c r="Q110" i="22"/>
  <c r="Q109" i="22" s="1"/>
  <c r="Q108" i="22" s="1"/>
  <c r="Q107" i="22" s="1"/>
  <c r="O110" i="22"/>
  <c r="Q42" i="22"/>
  <c r="T93" i="22"/>
  <c r="T92" i="22" s="1"/>
  <c r="T91" i="22" s="1"/>
  <c r="T90" i="22" s="1"/>
  <c r="T89" i="22" s="1"/>
  <c r="M110" i="22"/>
  <c r="M109" i="22" s="1"/>
  <c r="M178" i="22"/>
  <c r="M177" i="22" s="1"/>
  <c r="M176" i="22" s="1"/>
  <c r="M175" i="22" s="1"/>
  <c r="M174" i="22" s="1"/>
  <c r="P178" i="22"/>
  <c r="N161" i="22"/>
  <c r="N160" i="22" s="1"/>
  <c r="N159" i="22" s="1"/>
  <c r="N158" i="22" s="1"/>
  <c r="N157" i="22" s="1"/>
  <c r="O161" i="22"/>
  <c r="O160" i="22" s="1"/>
  <c r="O159" i="22" s="1"/>
  <c r="P91" i="21" s="1"/>
  <c r="P91" i="52" s="1"/>
  <c r="P91" i="63" s="1"/>
  <c r="P91" i="76" s="1"/>
  <c r="P91" i="90" s="1"/>
  <c r="P91" i="100" s="1"/>
  <c r="O144" i="22"/>
  <c r="O143" i="22" s="1"/>
  <c r="P144" i="22"/>
  <c r="N93" i="22"/>
  <c r="N92" i="22" s="1"/>
  <c r="R93" i="22"/>
  <c r="R92" i="22" s="1"/>
  <c r="Q76" i="22"/>
  <c r="R110" i="22"/>
  <c r="R109" i="22" s="1"/>
  <c r="R108" i="22" s="1"/>
  <c r="R107" i="22" s="1"/>
  <c r="O93" i="22"/>
  <c r="O92" i="22" s="1"/>
  <c r="O91" i="22" s="1"/>
  <c r="O90" i="22" s="1"/>
  <c r="M76" i="22"/>
  <c r="M75" i="22" s="1"/>
  <c r="S93" i="22"/>
  <c r="T76" i="22"/>
  <c r="T75" i="22" s="1"/>
  <c r="T74" i="22" s="1"/>
  <c r="T73" i="22" s="1"/>
  <c r="T72" i="22" s="1"/>
  <c r="R178" i="22"/>
  <c r="R177" i="22" s="1"/>
  <c r="R176" i="22" s="1"/>
  <c r="R175" i="22" s="1"/>
  <c r="P161" i="22"/>
  <c r="P160" i="22" s="1"/>
  <c r="P159" i="22" s="1"/>
  <c r="P158" i="22" s="1"/>
  <c r="N144" i="22"/>
  <c r="T110" i="22"/>
  <c r="T109" i="22" s="1"/>
  <c r="T108" i="22" s="1"/>
  <c r="T107" i="22" s="1"/>
  <c r="T106" i="22" s="1"/>
  <c r="P110" i="22"/>
  <c r="P109" i="22" s="1"/>
  <c r="P59" i="22"/>
  <c r="P58" i="22" s="1"/>
  <c r="P57" i="22" s="1"/>
  <c r="P56" i="22" s="1"/>
  <c r="O59" i="22"/>
  <c r="O58" i="22" s="1"/>
  <c r="P25" i="22"/>
  <c r="C15" i="22"/>
  <c r="M93" i="22"/>
  <c r="M92" i="22" s="1"/>
  <c r="M91" i="22" s="1"/>
  <c r="F57" i="21" s="1"/>
  <c r="F57" i="52" s="1"/>
  <c r="F57" i="63" s="1"/>
  <c r="T59" i="22"/>
  <c r="T58" i="22" s="1"/>
  <c r="T57" i="22" s="1"/>
  <c r="T56" i="22" s="1"/>
  <c r="T55" i="22" s="1"/>
  <c r="O178" i="22"/>
  <c r="T161" i="22"/>
  <c r="T160" i="22" s="1"/>
  <c r="T159" i="22" s="1"/>
  <c r="T158" i="22" s="1"/>
  <c r="T157" i="22" s="1"/>
  <c r="S144" i="22"/>
  <c r="S143" i="22" s="1"/>
  <c r="S142" i="22" s="1"/>
  <c r="S141" i="22" s="1"/>
  <c r="N59" i="22"/>
  <c r="N58" i="22" s="1"/>
  <c r="N57" i="22" s="1"/>
  <c r="N56" i="22" s="1"/>
  <c r="N55" i="22" s="1"/>
  <c r="P76" i="22"/>
  <c r="P75" i="22" s="1"/>
  <c r="N110" i="22"/>
  <c r="N109" i="22" s="1"/>
  <c r="O76" i="22"/>
  <c r="O75" i="22" s="1"/>
  <c r="G4" i="22"/>
  <c r="J4" i="22"/>
  <c r="K4" i="22"/>
  <c r="S178" i="22"/>
  <c r="S177" i="22" s="1"/>
  <c r="Q161" i="22"/>
  <c r="Q160" i="22" s="1"/>
  <c r="Q144" i="22"/>
  <c r="Q143" i="22" s="1"/>
  <c r="R76" i="22"/>
  <c r="R75" i="22" s="1"/>
  <c r="R74" i="22" s="1"/>
  <c r="S40" i="21" s="1"/>
  <c r="S40" i="52" s="1"/>
  <c r="S40" i="63" s="1"/>
  <c r="S40" i="76" s="1"/>
  <c r="S40" i="90" s="1"/>
  <c r="S40" i="100" s="1"/>
  <c r="Q93" i="22"/>
  <c r="Q92" i="22" s="1"/>
  <c r="F4" i="22"/>
  <c r="Q178" i="22"/>
  <c r="M161" i="22"/>
  <c r="M160" i="22" s="1"/>
  <c r="M159" i="22" s="1"/>
  <c r="M158" i="22" s="1"/>
  <c r="M157" i="22" s="1"/>
  <c r="N76" i="22"/>
  <c r="N75" i="22" s="1"/>
  <c r="I4" i="22"/>
  <c r="S110" i="22"/>
  <c r="M25" i="22"/>
  <c r="M24" i="22" s="1"/>
  <c r="M23" i="22" s="1"/>
  <c r="M22" i="22" s="1"/>
  <c r="M21" i="22" s="1"/>
  <c r="S76" i="22"/>
  <c r="S75" i="22" s="1"/>
  <c r="N25" i="22"/>
  <c r="N24" i="22" s="1"/>
  <c r="N23" i="22" s="1"/>
  <c r="N22" i="22" s="1"/>
  <c r="N21" i="22" s="1"/>
  <c r="M42" i="22"/>
  <c r="M41" i="22" s="1"/>
  <c r="M40" i="22" s="1"/>
  <c r="M39" i="22" s="1"/>
  <c r="M38" i="22" s="1"/>
  <c r="H4" i="22"/>
  <c r="L4" i="22"/>
  <c r="E4" i="22"/>
  <c r="R59" i="22"/>
  <c r="R58" i="22" s="1"/>
  <c r="R42" i="22"/>
  <c r="R41" i="22" s="1"/>
  <c r="R40" i="22" s="1"/>
  <c r="S23" i="21" s="1"/>
  <c r="S23" i="52" s="1"/>
  <c r="S23" i="63" s="1"/>
  <c r="S23" i="76" s="1"/>
  <c r="S23" i="90" s="1"/>
  <c r="S23" i="100" s="1"/>
  <c r="S59" i="22"/>
  <c r="S58" i="22" s="1"/>
  <c r="S57" i="22" s="1"/>
  <c r="S56" i="22" s="1"/>
  <c r="T25" i="22"/>
  <c r="T24" i="22" s="1"/>
  <c r="T23" i="22" s="1"/>
  <c r="T22" i="22" s="1"/>
  <c r="T21" i="22" s="1"/>
  <c r="R25" i="22"/>
  <c r="R24" i="22" s="1"/>
  <c r="R23" i="22" s="1"/>
  <c r="T42" i="22"/>
  <c r="T41" i="22" s="1"/>
  <c r="T40" i="22" s="1"/>
  <c r="T39" i="22" s="1"/>
  <c r="T38" i="22" s="1"/>
  <c r="Q25" i="22"/>
  <c r="Q24" i="22" s="1"/>
  <c r="Q23" i="22" s="1"/>
  <c r="S25" i="22"/>
  <c r="O25" i="22"/>
  <c r="O42" i="22"/>
  <c r="O41" i="22" s="1"/>
  <c r="O40" i="22" s="1"/>
  <c r="P23" i="21" s="1"/>
  <c r="P42" i="22"/>
  <c r="P41" i="22" s="1"/>
  <c r="P40" i="22" s="1"/>
  <c r="P39" i="22" s="1"/>
  <c r="Q59" i="22"/>
  <c r="Q58" i="22" s="1"/>
  <c r="S42" i="22"/>
  <c r="S41" i="22" s="1"/>
  <c r="S40" i="22" s="1"/>
  <c r="T23" i="21" s="1"/>
  <c r="T23" i="52" s="1"/>
  <c r="T23" i="63" s="1"/>
  <c r="T23" i="76" s="1"/>
  <c r="T23" i="90" s="1"/>
  <c r="T23" i="100" s="1"/>
  <c r="N182" i="22"/>
  <c r="M182" i="22"/>
  <c r="R182" i="22"/>
  <c r="K114" i="21" s="1"/>
  <c r="K114" i="52" s="1"/>
  <c r="K114" i="63" s="1"/>
  <c r="K114" i="76" s="1"/>
  <c r="K114" i="90" s="1"/>
  <c r="K114" i="100" s="1"/>
  <c r="P182" i="22"/>
  <c r="I114" i="21" s="1"/>
  <c r="I114" i="52" s="1"/>
  <c r="I114" i="63" s="1"/>
  <c r="I114" i="76" s="1"/>
  <c r="I114" i="90" s="1"/>
  <c r="I114" i="100" s="1"/>
  <c r="O182" i="22"/>
  <c r="H114" i="21" s="1"/>
  <c r="Q182" i="22"/>
  <c r="J114" i="21" s="1"/>
  <c r="J114" i="52" s="1"/>
  <c r="J114" i="63" s="1"/>
  <c r="J114" i="76" s="1"/>
  <c r="J114" i="90" s="1"/>
  <c r="J114" i="100" s="1"/>
  <c r="S182" i="22"/>
  <c r="L114" i="21" s="1"/>
  <c r="L114" i="52" s="1"/>
  <c r="L114" i="63" s="1"/>
  <c r="L114" i="76" s="1"/>
  <c r="L114" i="90" s="1"/>
  <c r="L114" i="100" s="1"/>
  <c r="T182" i="22"/>
  <c r="N165" i="22"/>
  <c r="P165" i="22"/>
  <c r="Q97" i="21" s="1"/>
  <c r="Q97" i="52" s="1"/>
  <c r="Q97" i="63" s="1"/>
  <c r="Q97" i="76" s="1"/>
  <c r="Q97" i="90" s="1"/>
  <c r="Q97" i="100" s="1"/>
  <c r="R148" i="22"/>
  <c r="K97" i="21" s="1"/>
  <c r="K97" i="52" s="1"/>
  <c r="K97" i="63" s="1"/>
  <c r="K97" i="76" s="1"/>
  <c r="K97" i="90" s="1"/>
  <c r="K97" i="100" s="1"/>
  <c r="P148" i="22"/>
  <c r="I97" i="21" s="1"/>
  <c r="I97" i="52" s="1"/>
  <c r="I97" i="63" s="1"/>
  <c r="I97" i="76" s="1"/>
  <c r="I97" i="90" s="1"/>
  <c r="I97" i="100" s="1"/>
  <c r="M29" i="22"/>
  <c r="M165" i="22"/>
  <c r="O165" i="22"/>
  <c r="P97" i="21" s="1"/>
  <c r="M148" i="22"/>
  <c r="F97" i="21" s="1"/>
  <c r="S148" i="22"/>
  <c r="L97" i="21" s="1"/>
  <c r="L97" i="52" s="1"/>
  <c r="L97" i="63" s="1"/>
  <c r="L97" i="76" s="1"/>
  <c r="L97" i="90" s="1"/>
  <c r="L97" i="100" s="1"/>
  <c r="N63" i="22"/>
  <c r="Q97" i="22"/>
  <c r="J63" i="21" s="1"/>
  <c r="J63" i="52" s="1"/>
  <c r="J63" i="63" s="1"/>
  <c r="P114" i="22"/>
  <c r="Q63" i="21" s="1"/>
  <c r="Q63" i="52" s="1"/>
  <c r="Q63" i="63" s="1"/>
  <c r="M114" i="22"/>
  <c r="N63" i="21" s="1"/>
  <c r="S97" i="22"/>
  <c r="L63" i="21" s="1"/>
  <c r="L63" i="52" s="1"/>
  <c r="L63" i="63" s="1"/>
  <c r="S114" i="22"/>
  <c r="T63" i="21" s="1"/>
  <c r="T63" i="52" s="1"/>
  <c r="T63" i="63" s="1"/>
  <c r="P97" i="22"/>
  <c r="I63" i="21" s="1"/>
  <c r="I63" i="52" s="1"/>
  <c r="I63" i="63" s="1"/>
  <c r="N114" i="22"/>
  <c r="O63" i="21" s="1"/>
  <c r="O63" i="52" s="1"/>
  <c r="O63" i="63" s="1"/>
  <c r="R165" i="22"/>
  <c r="S97" i="21" s="1"/>
  <c r="S97" i="52" s="1"/>
  <c r="S97" i="63" s="1"/>
  <c r="S97" i="76" s="1"/>
  <c r="S97" i="90" s="1"/>
  <c r="S97" i="100" s="1"/>
  <c r="O148" i="22"/>
  <c r="H97" i="21" s="1"/>
  <c r="H97" i="52" s="1"/>
  <c r="H97" i="63" s="1"/>
  <c r="H97" i="76" s="1"/>
  <c r="H97" i="90" s="1"/>
  <c r="H97" i="100" s="1"/>
  <c r="M46" i="22"/>
  <c r="R97" i="22"/>
  <c r="K63" i="21" s="1"/>
  <c r="K63" i="52" s="1"/>
  <c r="K63" i="63" s="1"/>
  <c r="S80" i="22"/>
  <c r="T46" i="21" s="1"/>
  <c r="T46" i="52" s="1"/>
  <c r="T46" i="63" s="1"/>
  <c r="T46" i="76" s="1"/>
  <c r="T46" i="90" s="1"/>
  <c r="T46" i="100" s="1"/>
  <c r="N80" i="22"/>
  <c r="O46" i="21" s="1"/>
  <c r="O46" i="52" s="1"/>
  <c r="O46" i="63" s="1"/>
  <c r="O46" i="76" s="1"/>
  <c r="O46" i="90" s="1"/>
  <c r="O46" i="100" s="1"/>
  <c r="Q80" i="22"/>
  <c r="R46" i="21" s="1"/>
  <c r="R46" i="52" s="1"/>
  <c r="R46" i="63" s="1"/>
  <c r="R46" i="76" s="1"/>
  <c r="R46" i="90" s="1"/>
  <c r="R46" i="100" s="1"/>
  <c r="O97" i="22"/>
  <c r="H63" i="21" s="1"/>
  <c r="H63" i="52" s="1"/>
  <c r="H63" i="63" s="1"/>
  <c r="H12" i="22"/>
  <c r="E12" i="22"/>
  <c r="N29" i="22"/>
  <c r="M97" i="22"/>
  <c r="F63" i="21" s="1"/>
  <c r="R114" i="22"/>
  <c r="S63" i="21" s="1"/>
  <c r="S63" i="52" s="1"/>
  <c r="S63" i="63" s="1"/>
  <c r="T114" i="22"/>
  <c r="P80" i="22"/>
  <c r="Q46" i="21" s="1"/>
  <c r="Q46" i="52" s="1"/>
  <c r="Q46" i="63" s="1"/>
  <c r="Q46" i="76" s="1"/>
  <c r="Q46" i="90" s="1"/>
  <c r="Q46" i="100" s="1"/>
  <c r="T97" i="22"/>
  <c r="R80" i="22"/>
  <c r="S46" i="21" s="1"/>
  <c r="S46" i="52" s="1"/>
  <c r="S46" i="63" s="1"/>
  <c r="S46" i="76" s="1"/>
  <c r="S46" i="90" s="1"/>
  <c r="S46" i="100" s="1"/>
  <c r="T165" i="22"/>
  <c r="T148" i="22"/>
  <c r="K12" i="22"/>
  <c r="N46" i="22"/>
  <c r="Q114" i="22"/>
  <c r="R63" i="21" s="1"/>
  <c r="R63" i="52" s="1"/>
  <c r="R63" i="63" s="1"/>
  <c r="T63" i="22"/>
  <c r="O80" i="22"/>
  <c r="P46" i="21" s="1"/>
  <c r="P46" i="52" s="1"/>
  <c r="P46" i="63" s="1"/>
  <c r="P46" i="76" s="1"/>
  <c r="P46" i="90" s="1"/>
  <c r="P46" i="100" s="1"/>
  <c r="O46" i="22"/>
  <c r="P29" i="21" s="1"/>
  <c r="J12" i="22"/>
  <c r="S165" i="22"/>
  <c r="T97" i="21" s="1"/>
  <c r="T97" i="52" s="1"/>
  <c r="T97" i="63" s="1"/>
  <c r="T97" i="76" s="1"/>
  <c r="T97" i="90" s="1"/>
  <c r="T97" i="100" s="1"/>
  <c r="Q148" i="22"/>
  <c r="J97" i="21" s="1"/>
  <c r="J97" i="52" s="1"/>
  <c r="J97" i="63" s="1"/>
  <c r="J97" i="76" s="1"/>
  <c r="J97" i="90" s="1"/>
  <c r="J97" i="100" s="1"/>
  <c r="F12" i="22"/>
  <c r="Q165" i="22"/>
  <c r="R97" i="21" s="1"/>
  <c r="R97" i="52" s="1"/>
  <c r="R97" i="63" s="1"/>
  <c r="R97" i="76" s="1"/>
  <c r="R97" i="90" s="1"/>
  <c r="R97" i="100" s="1"/>
  <c r="N148" i="22"/>
  <c r="G97" i="21" s="1"/>
  <c r="G97" i="52" s="1"/>
  <c r="G97" i="63" s="1"/>
  <c r="G97" i="76" s="1"/>
  <c r="G97" i="90" s="1"/>
  <c r="G97" i="100" s="1"/>
  <c r="M63" i="22"/>
  <c r="N97" i="22"/>
  <c r="G63" i="21" s="1"/>
  <c r="G63" i="52" s="1"/>
  <c r="G63" i="63" s="1"/>
  <c r="G12" i="22"/>
  <c r="T80" i="22"/>
  <c r="M80" i="22"/>
  <c r="N46" i="21" s="1"/>
  <c r="F80" i="21" s="1"/>
  <c r="AF12" i="21" s="1"/>
  <c r="L12" i="22"/>
  <c r="S63" i="22"/>
  <c r="L46" i="21" s="1"/>
  <c r="L46" i="52" s="1"/>
  <c r="L46" i="63" s="1"/>
  <c r="L46" i="76" s="1"/>
  <c r="L46" i="90" s="1"/>
  <c r="L46" i="100" s="1"/>
  <c r="I12" i="22"/>
  <c r="O114" i="22"/>
  <c r="P63" i="21" s="1"/>
  <c r="P63" i="52" s="1"/>
  <c r="P63" i="63" s="1"/>
  <c r="Q46" i="22"/>
  <c r="R29" i="21" s="1"/>
  <c r="R29" i="52" s="1"/>
  <c r="R29" i="63" s="1"/>
  <c r="R29" i="76" s="1"/>
  <c r="R29" i="90" s="1"/>
  <c r="R29" i="100" s="1"/>
  <c r="P46" i="22"/>
  <c r="Q29" i="21" s="1"/>
  <c r="Q29" i="52" s="1"/>
  <c r="Q29" i="63" s="1"/>
  <c r="Q29" i="76" s="1"/>
  <c r="Q29" i="90" s="1"/>
  <c r="Q29" i="100" s="1"/>
  <c r="Q63" i="22"/>
  <c r="J46" i="21" s="1"/>
  <c r="J46" i="52" s="1"/>
  <c r="J46" i="63" s="1"/>
  <c r="J46" i="76" s="1"/>
  <c r="J46" i="90" s="1"/>
  <c r="J46" i="100" s="1"/>
  <c r="T29" i="22"/>
  <c r="R29" i="22"/>
  <c r="K29" i="21" s="1"/>
  <c r="K29" i="52" s="1"/>
  <c r="K29" i="63" s="1"/>
  <c r="K29" i="76" s="1"/>
  <c r="K29" i="90" s="1"/>
  <c r="K29" i="100" s="1"/>
  <c r="S29" i="22"/>
  <c r="L29" i="21" s="1"/>
  <c r="L29" i="52" s="1"/>
  <c r="L29" i="63" s="1"/>
  <c r="L29" i="76" s="1"/>
  <c r="L29" i="90" s="1"/>
  <c r="L29" i="100" s="1"/>
  <c r="O63" i="22"/>
  <c r="H46" i="21" s="1"/>
  <c r="R63" i="22"/>
  <c r="K46" i="21" s="1"/>
  <c r="K46" i="52" s="1"/>
  <c r="K46" i="63" s="1"/>
  <c r="K46" i="76" s="1"/>
  <c r="K46" i="90" s="1"/>
  <c r="K46" i="100" s="1"/>
  <c r="Q29" i="22"/>
  <c r="J29" i="21" s="1"/>
  <c r="J29" i="52" s="1"/>
  <c r="J29" i="63" s="1"/>
  <c r="J29" i="76" s="1"/>
  <c r="J29" i="90" s="1"/>
  <c r="J29" i="100" s="1"/>
  <c r="R46" i="22"/>
  <c r="S29" i="21" s="1"/>
  <c r="S29" i="52" s="1"/>
  <c r="S29" i="63" s="1"/>
  <c r="S29" i="76" s="1"/>
  <c r="S29" i="90" s="1"/>
  <c r="S29" i="100" s="1"/>
  <c r="T46" i="22"/>
  <c r="P63" i="22"/>
  <c r="I46" i="21" s="1"/>
  <c r="I46" i="52" s="1"/>
  <c r="I46" i="63" s="1"/>
  <c r="I46" i="76" s="1"/>
  <c r="I46" i="90" s="1"/>
  <c r="I46" i="100" s="1"/>
  <c r="P29" i="22"/>
  <c r="I29" i="21" s="1"/>
  <c r="I29" i="52" s="1"/>
  <c r="I29" i="63" s="1"/>
  <c r="I29" i="76" s="1"/>
  <c r="I29" i="90" s="1"/>
  <c r="I29" i="100" s="1"/>
  <c r="S46" i="22"/>
  <c r="T29" i="21" s="1"/>
  <c r="T29" i="52" s="1"/>
  <c r="T29" i="63" s="1"/>
  <c r="T29" i="76" s="1"/>
  <c r="T29" i="90" s="1"/>
  <c r="T29" i="100" s="1"/>
  <c r="O29" i="22"/>
  <c r="H29" i="21" s="1"/>
  <c r="T12" i="22"/>
  <c r="O12" i="22"/>
  <c r="R12" i="22"/>
  <c r="S12" i="22"/>
  <c r="M12" i="22"/>
  <c r="N12" i="22"/>
  <c r="P12" i="22"/>
  <c r="Q12" i="22"/>
  <c r="M13" i="21"/>
  <c r="M12" i="21"/>
  <c r="M9" i="21"/>
  <c r="U10" i="21"/>
  <c r="M14" i="21"/>
  <c r="U14" i="21"/>
  <c r="U9" i="21"/>
  <c r="M10" i="21"/>
  <c r="M11" i="21"/>
  <c r="U11" i="21"/>
  <c r="U12" i="21"/>
  <c r="U13" i="21"/>
  <c r="G5" i="18"/>
  <c r="I5" i="22" s="1"/>
  <c r="J4" i="21"/>
  <c r="H5" i="18"/>
  <c r="J5" i="22" s="1"/>
  <c r="K4" i="21"/>
  <c r="I19" i="18"/>
  <c r="S5" i="22" s="1"/>
  <c r="T4" i="21"/>
  <c r="D19" i="18"/>
  <c r="N5" i="22" s="1"/>
  <c r="O4" i="21"/>
  <c r="I5" i="18"/>
  <c r="K5" i="22" s="1"/>
  <c r="L4" i="21"/>
  <c r="F5" i="18"/>
  <c r="H5" i="22" s="1"/>
  <c r="I4" i="21"/>
  <c r="H19" i="18"/>
  <c r="R5" i="22" s="1"/>
  <c r="S4" i="21"/>
  <c r="J5" i="18"/>
  <c r="L5" i="22" s="1"/>
  <c r="D5" i="18"/>
  <c r="F5" i="22" s="1"/>
  <c r="G4" i="21"/>
  <c r="J19" i="18"/>
  <c r="T5" i="22" s="1"/>
  <c r="C19" i="18"/>
  <c r="M5" i="22" s="1"/>
  <c r="N4" i="21"/>
  <c r="E19" i="18"/>
  <c r="O5" i="22" s="1"/>
  <c r="P4" i="21"/>
  <c r="F19" i="18"/>
  <c r="P5" i="22" s="1"/>
  <c r="Q4" i="21"/>
  <c r="G19" i="18"/>
  <c r="Q5" i="22" s="1"/>
  <c r="R4" i="21"/>
  <c r="E5" i="18"/>
  <c r="G5" i="22" s="1"/>
  <c r="H4" i="21"/>
  <c r="C5" i="18"/>
  <c r="E5" i="22" s="1"/>
  <c r="AU4" i="14"/>
  <c r="CN4" i="14"/>
  <c r="AF4" i="14"/>
  <c r="W4" i="14"/>
  <c r="Q4" i="14"/>
  <c r="C15" i="100" l="1"/>
  <c r="C15" i="229"/>
  <c r="C4" i="100"/>
  <c r="C4" i="229"/>
  <c r="C8" i="100"/>
  <c r="C8" i="229"/>
  <c r="F79" i="21"/>
  <c r="AF11" i="21" s="1"/>
  <c r="N11" i="52" s="1"/>
  <c r="N11" i="63" s="1"/>
  <c r="N11" i="76" s="1"/>
  <c r="N11" i="90" s="1"/>
  <c r="N11" i="100" s="1"/>
  <c r="G77" i="21"/>
  <c r="Y9" i="21" s="1"/>
  <c r="G9" i="52" s="1"/>
  <c r="G9" i="63" s="1"/>
  <c r="G9" i="76" s="1"/>
  <c r="G9" i="90" s="1"/>
  <c r="G9" i="100" s="1"/>
  <c r="K77" i="21"/>
  <c r="K77" i="52" s="1"/>
  <c r="K77" i="63" s="1"/>
  <c r="I82" i="21"/>
  <c r="AA14" i="21" s="1"/>
  <c r="I14" i="52" s="1"/>
  <c r="I14" i="63" s="1"/>
  <c r="I14" i="76" s="1"/>
  <c r="I14" i="90" s="1"/>
  <c r="I14" i="100" s="1"/>
  <c r="H79" i="21"/>
  <c r="Z11" i="21" s="1"/>
  <c r="H11" i="52" s="1"/>
  <c r="H11" i="63" s="1"/>
  <c r="H11" i="76" s="1"/>
  <c r="H11" i="90" s="1"/>
  <c r="H11" i="100" s="1"/>
  <c r="H80" i="21"/>
  <c r="Z12" i="21" s="1"/>
  <c r="H12" i="52" s="1"/>
  <c r="H12" i="63" s="1"/>
  <c r="H12" i="76" s="1"/>
  <c r="H12" i="90" s="1"/>
  <c r="H12" i="100" s="1"/>
  <c r="H81" i="21"/>
  <c r="AH13" i="21" s="1"/>
  <c r="P13" i="52" s="1"/>
  <c r="P13" i="63" s="1"/>
  <c r="P13" i="76" s="1"/>
  <c r="P13" i="90" s="1"/>
  <c r="P13" i="100" s="1"/>
  <c r="F77" i="21"/>
  <c r="X9" i="21" s="1"/>
  <c r="F9" i="52" s="1"/>
  <c r="F9" i="63" s="1"/>
  <c r="F9" i="76" s="1"/>
  <c r="F9" i="90" s="1"/>
  <c r="F9" i="100" s="1"/>
  <c r="F78" i="21"/>
  <c r="AF10" i="21" s="1"/>
  <c r="N10" i="52" s="1"/>
  <c r="N10" i="63" s="1"/>
  <c r="N10" i="76" s="1"/>
  <c r="N10" i="90" s="1"/>
  <c r="N10" i="100" s="1"/>
  <c r="H77" i="21"/>
  <c r="AH9" i="21" s="1"/>
  <c r="P9" i="52" s="1"/>
  <c r="P9" i="63" s="1"/>
  <c r="P9" i="76" s="1"/>
  <c r="P9" i="90" s="1"/>
  <c r="P9" i="100" s="1"/>
  <c r="I81" i="21"/>
  <c r="AI13" i="21" s="1"/>
  <c r="Q13" i="52" s="1"/>
  <c r="Q13" i="63" s="1"/>
  <c r="Q13" i="76" s="1"/>
  <c r="Q13" i="90" s="1"/>
  <c r="Q13" i="100" s="1"/>
  <c r="K79" i="21"/>
  <c r="AC11" i="21" s="1"/>
  <c r="K11" i="52" s="1"/>
  <c r="K11" i="63" s="1"/>
  <c r="K11" i="76" s="1"/>
  <c r="K11" i="90" s="1"/>
  <c r="K11" i="100" s="1"/>
  <c r="J77" i="21"/>
  <c r="AJ9" i="21" s="1"/>
  <c r="R9" i="52" s="1"/>
  <c r="R9" i="63" s="1"/>
  <c r="R9" i="76" s="1"/>
  <c r="R9" i="90" s="1"/>
  <c r="R9" i="100" s="1"/>
  <c r="J81" i="21"/>
  <c r="AB13" i="21" s="1"/>
  <c r="J13" i="52" s="1"/>
  <c r="J13" i="63" s="1"/>
  <c r="J13" i="76" s="1"/>
  <c r="J13" i="90" s="1"/>
  <c r="J13" i="100" s="1"/>
  <c r="L91" i="21"/>
  <c r="L91" i="52" s="1"/>
  <c r="L91" i="63" s="1"/>
  <c r="L91" i="76" s="1"/>
  <c r="L91" i="90" s="1"/>
  <c r="L91" i="100" s="1"/>
  <c r="L91" i="143" s="1"/>
  <c r="I29" i="143"/>
  <c r="I29" i="142"/>
  <c r="K29" i="142"/>
  <c r="K29" i="143"/>
  <c r="S46" i="143"/>
  <c r="S46" i="142"/>
  <c r="T46" i="143"/>
  <c r="T46" i="142"/>
  <c r="J114" i="142"/>
  <c r="J114" i="143"/>
  <c r="L45" i="142"/>
  <c r="L45" i="143"/>
  <c r="T45" i="143"/>
  <c r="T45" i="142"/>
  <c r="Q45" i="142"/>
  <c r="Q45" i="143"/>
  <c r="I96" i="143"/>
  <c r="I96" i="142"/>
  <c r="K31" i="143"/>
  <c r="K31" i="142"/>
  <c r="O48" i="143"/>
  <c r="O48" i="142"/>
  <c r="K99" i="142"/>
  <c r="K99" i="143"/>
  <c r="I116" i="143"/>
  <c r="I116" i="142"/>
  <c r="K30" i="143"/>
  <c r="K30" i="142"/>
  <c r="K47" i="143"/>
  <c r="K47" i="142"/>
  <c r="R98" i="143"/>
  <c r="R98" i="142"/>
  <c r="J115" i="142"/>
  <c r="J115" i="143"/>
  <c r="Q26" i="143"/>
  <c r="Q26" i="142"/>
  <c r="I111" i="142"/>
  <c r="I111" i="143"/>
  <c r="I27" i="143"/>
  <c r="I27" i="142"/>
  <c r="K27" i="143"/>
  <c r="K27" i="142"/>
  <c r="P44" i="142"/>
  <c r="P44" i="143"/>
  <c r="Q95" i="143"/>
  <c r="Q95" i="142"/>
  <c r="H82" i="21"/>
  <c r="Z14" i="21" s="1"/>
  <c r="H14" i="52" s="1"/>
  <c r="H14" i="63" s="1"/>
  <c r="H14" i="76" s="1"/>
  <c r="H14" i="90" s="1"/>
  <c r="H14" i="100" s="1"/>
  <c r="K82" i="21"/>
  <c r="AC14" i="21" s="1"/>
  <c r="K14" i="52" s="1"/>
  <c r="K14" i="63" s="1"/>
  <c r="K14" i="76" s="1"/>
  <c r="K14" i="90" s="1"/>
  <c r="K14" i="100" s="1"/>
  <c r="J80" i="21"/>
  <c r="AJ12" i="21" s="1"/>
  <c r="R12" i="52" s="1"/>
  <c r="R12" i="63" s="1"/>
  <c r="R12" i="76" s="1"/>
  <c r="R12" i="90" s="1"/>
  <c r="R12" i="100" s="1"/>
  <c r="G26" i="54" s="1"/>
  <c r="R12" i="143" s="1"/>
  <c r="I46" i="142"/>
  <c r="I46" i="143"/>
  <c r="J97" i="143"/>
  <c r="J97" i="142"/>
  <c r="J28" i="143"/>
  <c r="J28" i="142"/>
  <c r="T28" i="142"/>
  <c r="T28" i="143"/>
  <c r="K96" i="143"/>
  <c r="K96" i="142"/>
  <c r="G96" i="143"/>
  <c r="G96" i="142"/>
  <c r="O45" i="143"/>
  <c r="O45" i="142"/>
  <c r="L113" i="143"/>
  <c r="L113" i="142"/>
  <c r="I48" i="143"/>
  <c r="I48" i="142"/>
  <c r="S48" i="56"/>
  <c r="S48" i="143"/>
  <c r="S48" i="142"/>
  <c r="S30" i="142"/>
  <c r="S30" i="143"/>
  <c r="S47" i="142"/>
  <c r="S47" i="143"/>
  <c r="I98" i="142"/>
  <c r="I98" i="143"/>
  <c r="T26" i="143"/>
  <c r="T26" i="142"/>
  <c r="I43" i="142"/>
  <c r="I43" i="143"/>
  <c r="I94" i="143"/>
  <c r="I94" i="142"/>
  <c r="K94" i="142"/>
  <c r="K94" i="143"/>
  <c r="K111" i="143"/>
  <c r="K111" i="142"/>
  <c r="L44" i="142"/>
  <c r="L44" i="143"/>
  <c r="K95" i="142"/>
  <c r="K95" i="143"/>
  <c r="G80" i="21"/>
  <c r="Y12" i="21" s="1"/>
  <c r="G12" i="52" s="1"/>
  <c r="G12" i="63" s="1"/>
  <c r="G12" i="76" s="1"/>
  <c r="G12" i="90" s="1"/>
  <c r="G12" i="100" s="1"/>
  <c r="K80" i="21"/>
  <c r="AC12" i="21" s="1"/>
  <c r="K12" i="52" s="1"/>
  <c r="K12" i="63" s="1"/>
  <c r="K12" i="76" s="1"/>
  <c r="K12" i="90" s="1"/>
  <c r="K12" i="100" s="1"/>
  <c r="L78" i="21"/>
  <c r="AD10" i="21" s="1"/>
  <c r="L10" i="52" s="1"/>
  <c r="L10" i="63" s="1"/>
  <c r="L10" i="76" s="1"/>
  <c r="L10" i="90" s="1"/>
  <c r="L10" i="100" s="1"/>
  <c r="I78" i="21"/>
  <c r="AA10" i="21" s="1"/>
  <c r="I10" i="52" s="1"/>
  <c r="I10" i="63" s="1"/>
  <c r="I10" i="76" s="1"/>
  <c r="I10" i="90" s="1"/>
  <c r="I10" i="100" s="1"/>
  <c r="J46" i="143"/>
  <c r="J46" i="142"/>
  <c r="G97" i="142"/>
  <c r="G97" i="143"/>
  <c r="T97" i="142"/>
  <c r="T97" i="143"/>
  <c r="Q46" i="143"/>
  <c r="Q46" i="142"/>
  <c r="R46" i="143"/>
  <c r="R46" i="142"/>
  <c r="I97" i="143"/>
  <c r="I97" i="142"/>
  <c r="I114" i="142"/>
  <c r="I114" i="143"/>
  <c r="I28" i="143"/>
  <c r="I28" i="142"/>
  <c r="L28" i="142"/>
  <c r="L28" i="143"/>
  <c r="S28" i="143"/>
  <c r="S28" i="142"/>
  <c r="T96" i="143"/>
  <c r="T96" i="142"/>
  <c r="S45" i="143"/>
  <c r="S45" i="142"/>
  <c r="Q96" i="142"/>
  <c r="Q96" i="143"/>
  <c r="R96" i="143"/>
  <c r="R96" i="142"/>
  <c r="Q31" i="142"/>
  <c r="Q31" i="143"/>
  <c r="L48" i="142"/>
  <c r="L48" i="143"/>
  <c r="S31" i="142"/>
  <c r="S31" i="143"/>
  <c r="P48" i="143"/>
  <c r="P48" i="142"/>
  <c r="L99" i="143"/>
  <c r="L99" i="142"/>
  <c r="J99" i="143"/>
  <c r="J99" i="142"/>
  <c r="S99" i="55"/>
  <c r="S99" i="143"/>
  <c r="S99" i="142"/>
  <c r="J116" i="142"/>
  <c r="J116" i="143"/>
  <c r="I30" i="143"/>
  <c r="I30" i="142"/>
  <c r="R30" i="142"/>
  <c r="R30" i="143"/>
  <c r="J47" i="143"/>
  <c r="J47" i="142"/>
  <c r="Q30" i="142"/>
  <c r="Q30" i="143"/>
  <c r="G98" i="143"/>
  <c r="G98" i="142"/>
  <c r="L98" i="143"/>
  <c r="L98" i="142"/>
  <c r="L115" i="143"/>
  <c r="L115" i="142"/>
  <c r="K43" i="143"/>
  <c r="K43" i="142"/>
  <c r="L26" i="143"/>
  <c r="L26" i="142"/>
  <c r="Q43" i="143"/>
  <c r="Q43" i="142"/>
  <c r="S43" i="143"/>
  <c r="S43" i="142"/>
  <c r="H94" i="142"/>
  <c r="H94" i="143"/>
  <c r="Q94" i="143"/>
  <c r="Q94" i="142"/>
  <c r="L94" i="143"/>
  <c r="L94" i="142"/>
  <c r="L111" i="143"/>
  <c r="L111" i="142"/>
  <c r="L27" i="143"/>
  <c r="L27" i="142"/>
  <c r="I44" i="143"/>
  <c r="I44" i="142"/>
  <c r="O44" i="142"/>
  <c r="O44" i="143"/>
  <c r="H95" i="142"/>
  <c r="H95" i="143"/>
  <c r="Q44" i="142"/>
  <c r="Q44" i="143"/>
  <c r="T95" i="142"/>
  <c r="T95" i="143"/>
  <c r="R44" i="143"/>
  <c r="R44" i="142"/>
  <c r="T44" i="142"/>
  <c r="T44" i="143"/>
  <c r="S95" i="142"/>
  <c r="S95" i="143"/>
  <c r="I95" i="143"/>
  <c r="I95" i="142"/>
  <c r="I112" i="143"/>
  <c r="I112" i="142"/>
  <c r="J112" i="142"/>
  <c r="J112" i="143"/>
  <c r="G78" i="21"/>
  <c r="AG10" i="21" s="1"/>
  <c r="O10" i="52" s="1"/>
  <c r="O10" i="63" s="1"/>
  <c r="O10" i="76" s="1"/>
  <c r="O10" i="90" s="1"/>
  <c r="O10" i="100" s="1"/>
  <c r="K78" i="21"/>
  <c r="AK10" i="21" s="1"/>
  <c r="S10" i="52" s="1"/>
  <c r="S10" i="63" s="1"/>
  <c r="S10" i="76" s="1"/>
  <c r="S10" i="90" s="1"/>
  <c r="S10" i="100" s="1"/>
  <c r="J82" i="21"/>
  <c r="AJ14" i="21" s="1"/>
  <c r="R14" i="52" s="1"/>
  <c r="R14" i="63" s="1"/>
  <c r="R14" i="76" s="1"/>
  <c r="R14" i="90" s="1"/>
  <c r="R14" i="100" s="1"/>
  <c r="J78" i="21"/>
  <c r="AB10" i="21" s="1"/>
  <c r="J10" i="52" s="1"/>
  <c r="J10" i="63" s="1"/>
  <c r="J10" i="76" s="1"/>
  <c r="J10" i="90" s="1"/>
  <c r="J10" i="100" s="1"/>
  <c r="J79" i="21"/>
  <c r="AB11" i="21" s="1"/>
  <c r="J11" i="52" s="1"/>
  <c r="J11" i="63" s="1"/>
  <c r="J11" i="76" s="1"/>
  <c r="J11" i="90" s="1"/>
  <c r="J11" i="100" s="1"/>
  <c r="L79" i="21"/>
  <c r="AD11" i="21" s="1"/>
  <c r="L11" i="52" s="1"/>
  <c r="L11" i="63" s="1"/>
  <c r="L11" i="76" s="1"/>
  <c r="L11" i="90" s="1"/>
  <c r="L11" i="100" s="1"/>
  <c r="F81" i="21"/>
  <c r="X13" i="21" s="1"/>
  <c r="F13" i="52" s="1"/>
  <c r="F13" i="63" s="1"/>
  <c r="F13" i="76" s="1"/>
  <c r="F13" i="90" s="1"/>
  <c r="F13" i="100" s="1"/>
  <c r="J29" i="143"/>
  <c r="J29" i="142"/>
  <c r="R29" i="142"/>
  <c r="R29" i="143"/>
  <c r="S97" i="142"/>
  <c r="S97" i="143"/>
  <c r="Q97" i="143"/>
  <c r="Q97" i="142"/>
  <c r="J45" i="143"/>
  <c r="J45" i="142"/>
  <c r="I45" i="143"/>
  <c r="I45" i="142"/>
  <c r="J96" i="143"/>
  <c r="J96" i="142"/>
  <c r="J113" i="143"/>
  <c r="J113" i="142"/>
  <c r="J31" i="142"/>
  <c r="J31" i="143"/>
  <c r="T31" i="143"/>
  <c r="T31" i="142"/>
  <c r="H99" i="143"/>
  <c r="H99" i="142"/>
  <c r="T99" i="142"/>
  <c r="T99" i="143"/>
  <c r="L30" i="143"/>
  <c r="L30" i="142"/>
  <c r="O47" i="142"/>
  <c r="O47" i="143"/>
  <c r="P47" i="143"/>
  <c r="P47" i="142"/>
  <c r="Q98" i="143"/>
  <c r="Q98" i="142"/>
  <c r="T98" i="143"/>
  <c r="T98" i="142"/>
  <c r="L43" i="143"/>
  <c r="L43" i="142"/>
  <c r="R94" i="143"/>
  <c r="R94" i="142"/>
  <c r="S27" i="143"/>
  <c r="S27" i="142"/>
  <c r="R27" i="143"/>
  <c r="R27" i="142"/>
  <c r="G95" i="142"/>
  <c r="G95" i="143"/>
  <c r="L112" i="143"/>
  <c r="L112" i="142"/>
  <c r="G82" i="21"/>
  <c r="AG14" i="21" s="1"/>
  <c r="O14" i="52" s="1"/>
  <c r="O14" i="63" s="1"/>
  <c r="O14" i="76" s="1"/>
  <c r="O14" i="90" s="1"/>
  <c r="O14" i="100" s="1"/>
  <c r="I77" i="21"/>
  <c r="AA9" i="21" s="1"/>
  <c r="I9" i="52" s="1"/>
  <c r="I9" i="63" s="1"/>
  <c r="I9" i="76" s="1"/>
  <c r="I9" i="90" s="1"/>
  <c r="I9" i="100" s="1"/>
  <c r="H78" i="21"/>
  <c r="AH10" i="21" s="1"/>
  <c r="P10" i="52" s="1"/>
  <c r="P10" i="63" s="1"/>
  <c r="P10" i="76" s="1"/>
  <c r="P10" i="90" s="1"/>
  <c r="P10" i="100" s="1"/>
  <c r="I80" i="21"/>
  <c r="AA12" i="21" s="1"/>
  <c r="I12" i="52" s="1"/>
  <c r="I12" i="63" s="1"/>
  <c r="I12" i="76" s="1"/>
  <c r="I12" i="90" s="1"/>
  <c r="I12" i="100" s="1"/>
  <c r="K46" i="143"/>
  <c r="K46" i="142"/>
  <c r="P46" i="143"/>
  <c r="P46" i="142"/>
  <c r="L97" i="143"/>
  <c r="L97" i="142"/>
  <c r="Q28" i="143"/>
  <c r="Q28" i="142"/>
  <c r="L96" i="143"/>
  <c r="L96" i="142"/>
  <c r="R45" i="143"/>
  <c r="R45" i="142"/>
  <c r="S96" i="143"/>
  <c r="S96" i="142"/>
  <c r="K113" i="143"/>
  <c r="K113" i="142"/>
  <c r="L31" i="143"/>
  <c r="L31" i="142"/>
  <c r="R48" i="56"/>
  <c r="R48" i="142"/>
  <c r="R48" i="143"/>
  <c r="Q99" i="143"/>
  <c r="Q99" i="142"/>
  <c r="I47" i="143"/>
  <c r="I47" i="142"/>
  <c r="Q47" i="143"/>
  <c r="Q47" i="142"/>
  <c r="T47" i="143"/>
  <c r="T47" i="142"/>
  <c r="I115" i="142"/>
  <c r="I115" i="143"/>
  <c r="S26" i="143"/>
  <c r="S26" i="142"/>
  <c r="P43" i="143"/>
  <c r="P43" i="142"/>
  <c r="O43" i="143"/>
  <c r="O43" i="142"/>
  <c r="J94" i="142"/>
  <c r="J94" i="143"/>
  <c r="Q27" i="143"/>
  <c r="Q27" i="142"/>
  <c r="R95" i="143"/>
  <c r="R95" i="142"/>
  <c r="L95" i="143"/>
  <c r="L95" i="142"/>
  <c r="G79" i="21"/>
  <c r="AG11" i="21" s="1"/>
  <c r="O11" i="52" s="1"/>
  <c r="O11" i="63" s="1"/>
  <c r="O11" i="76" s="1"/>
  <c r="O11" i="90" s="1"/>
  <c r="O11" i="100" s="1"/>
  <c r="I79" i="21"/>
  <c r="AA11" i="21" s="1"/>
  <c r="I11" i="52" s="1"/>
  <c r="I11" i="63" s="1"/>
  <c r="I11" i="76" s="1"/>
  <c r="I11" i="90" s="1"/>
  <c r="I11" i="100" s="1"/>
  <c r="K81" i="21"/>
  <c r="AK13" i="21" s="1"/>
  <c r="S13" i="52" s="1"/>
  <c r="S13" i="63" s="1"/>
  <c r="S13" i="76" s="1"/>
  <c r="S13" i="90" s="1"/>
  <c r="S13" i="100" s="1"/>
  <c r="L82" i="21"/>
  <c r="AL14" i="21" s="1"/>
  <c r="T14" i="52" s="1"/>
  <c r="T14" i="63" s="1"/>
  <c r="T14" i="76" s="1"/>
  <c r="T14" i="90" s="1"/>
  <c r="T14" i="100" s="1"/>
  <c r="I28" i="54" s="1"/>
  <c r="T14" i="53" s="1"/>
  <c r="T29" i="143"/>
  <c r="T29" i="142"/>
  <c r="S29" i="143"/>
  <c r="S29" i="142"/>
  <c r="L29" i="143"/>
  <c r="L29" i="142"/>
  <c r="Q29" i="143"/>
  <c r="Q29" i="142"/>
  <c r="L46" i="143"/>
  <c r="L46" i="142"/>
  <c r="R97" i="142"/>
  <c r="R97" i="143"/>
  <c r="O46" i="143"/>
  <c r="O46" i="142"/>
  <c r="H97" i="143"/>
  <c r="H97" i="142"/>
  <c r="K97" i="143"/>
  <c r="K97" i="142"/>
  <c r="L114" i="142"/>
  <c r="L114" i="143"/>
  <c r="K114" i="143"/>
  <c r="K114" i="142"/>
  <c r="R28" i="142"/>
  <c r="R28" i="143"/>
  <c r="P45" i="143"/>
  <c r="P45" i="142"/>
  <c r="K45" i="143"/>
  <c r="K45" i="142"/>
  <c r="H96" i="143"/>
  <c r="H96" i="142"/>
  <c r="I113" i="143"/>
  <c r="I113" i="142"/>
  <c r="R31" i="143"/>
  <c r="R31" i="142"/>
  <c r="K48" i="142"/>
  <c r="K48" i="143"/>
  <c r="J48" i="143"/>
  <c r="J48" i="142"/>
  <c r="T48" i="143"/>
  <c r="T48" i="142"/>
  <c r="Q48" i="53"/>
  <c r="Q48" i="143"/>
  <c r="Q48" i="142"/>
  <c r="I99" i="53"/>
  <c r="I99" i="143"/>
  <c r="I99" i="142"/>
  <c r="G99" i="143"/>
  <c r="G99" i="142"/>
  <c r="L116" i="142"/>
  <c r="L116" i="143"/>
  <c r="R99" i="143"/>
  <c r="R99" i="142"/>
  <c r="K116" i="142"/>
  <c r="K116" i="143"/>
  <c r="L47" i="143"/>
  <c r="L47" i="142"/>
  <c r="T30" i="143"/>
  <c r="T30" i="142"/>
  <c r="J30" i="142"/>
  <c r="J30" i="143"/>
  <c r="R47" i="143"/>
  <c r="R47" i="142"/>
  <c r="S98" i="143"/>
  <c r="S98" i="142"/>
  <c r="H98" i="143"/>
  <c r="H98" i="142"/>
  <c r="K98" i="143"/>
  <c r="K98" i="142"/>
  <c r="J98" i="143"/>
  <c r="J98" i="142"/>
  <c r="K115" i="143"/>
  <c r="K115" i="142"/>
  <c r="I26" i="143"/>
  <c r="I26" i="142"/>
  <c r="R26" i="143"/>
  <c r="R26" i="142"/>
  <c r="T43" i="143"/>
  <c r="T43" i="142"/>
  <c r="J43" i="142"/>
  <c r="J43" i="143"/>
  <c r="R43" i="143"/>
  <c r="R43" i="142"/>
  <c r="T94" i="143"/>
  <c r="T94" i="142"/>
  <c r="S94" i="142"/>
  <c r="S94" i="143"/>
  <c r="G94" i="142"/>
  <c r="G94" i="143"/>
  <c r="J111" i="142"/>
  <c r="J111" i="143"/>
  <c r="K44" i="143"/>
  <c r="K44" i="142"/>
  <c r="T27" i="143"/>
  <c r="T27" i="142"/>
  <c r="J27" i="142"/>
  <c r="J27" i="143"/>
  <c r="J95" i="143"/>
  <c r="J95" i="142"/>
  <c r="K112" i="142"/>
  <c r="K112" i="143"/>
  <c r="G81" i="21"/>
  <c r="AG13" i="21" s="1"/>
  <c r="O13" i="52" s="1"/>
  <c r="O13" i="63" s="1"/>
  <c r="O13" i="76" s="1"/>
  <c r="O13" i="90" s="1"/>
  <c r="O13" i="100" s="1"/>
  <c r="L81" i="21"/>
  <c r="AL13" i="21" s="1"/>
  <c r="T13" i="52" s="1"/>
  <c r="T13" i="63" s="1"/>
  <c r="T13" i="76" s="1"/>
  <c r="T13" i="90" s="1"/>
  <c r="T13" i="100" s="1"/>
  <c r="L80" i="21"/>
  <c r="AD12" i="21" s="1"/>
  <c r="L12" i="52" s="1"/>
  <c r="L12" i="63" s="1"/>
  <c r="L12" i="76" s="1"/>
  <c r="L12" i="90" s="1"/>
  <c r="L12" i="100" s="1"/>
  <c r="L77" i="21"/>
  <c r="AD9" i="21" s="1"/>
  <c r="L9" i="52" s="1"/>
  <c r="L9" i="63" s="1"/>
  <c r="L9" i="76" s="1"/>
  <c r="L9" i="90" s="1"/>
  <c r="L9" i="100" s="1"/>
  <c r="S23" i="143"/>
  <c r="S23" i="142"/>
  <c r="T23" i="142"/>
  <c r="T23" i="143"/>
  <c r="S40" i="143"/>
  <c r="S40" i="142"/>
  <c r="P91" i="143"/>
  <c r="P91" i="142"/>
  <c r="Y11" i="21"/>
  <c r="G11" i="52" s="1"/>
  <c r="G11" i="63" s="1"/>
  <c r="G11" i="76" s="1"/>
  <c r="G11" i="90" s="1"/>
  <c r="G11" i="100" s="1"/>
  <c r="AK11" i="21"/>
  <c r="S11" i="52" s="1"/>
  <c r="S11" i="63" s="1"/>
  <c r="S11" i="76" s="1"/>
  <c r="S11" i="90" s="1"/>
  <c r="S11" i="100" s="1"/>
  <c r="F80" i="52"/>
  <c r="F80" i="63" s="1"/>
  <c r="X11" i="21"/>
  <c r="F11" i="52" s="1"/>
  <c r="F11" i="63" s="1"/>
  <c r="F11" i="76" s="1"/>
  <c r="F11" i="90" s="1"/>
  <c r="F11" i="100" s="1"/>
  <c r="X12" i="21"/>
  <c r="N14" i="52"/>
  <c r="N14" i="63" s="1"/>
  <c r="N14" i="76" s="1"/>
  <c r="N14" i="90" s="1"/>
  <c r="N14" i="100" s="1"/>
  <c r="X14" i="21"/>
  <c r="J130" i="22"/>
  <c r="N12" i="52"/>
  <c r="N12" i="63" s="1"/>
  <c r="N12" i="76" s="1"/>
  <c r="N12" i="90" s="1"/>
  <c r="N12" i="100" s="1"/>
  <c r="C26" i="54" s="1"/>
  <c r="J131" i="22"/>
  <c r="J132" i="22"/>
  <c r="J31" i="53"/>
  <c r="I48" i="53"/>
  <c r="L31" i="53"/>
  <c r="T31" i="53"/>
  <c r="Q31" i="53"/>
  <c r="P48" i="53"/>
  <c r="L99" i="53"/>
  <c r="J99" i="53"/>
  <c r="D131" i="22"/>
  <c r="Y12" i="22" s="1"/>
  <c r="N202" i="22"/>
  <c r="M219" i="22"/>
  <c r="N219" i="22"/>
  <c r="M202" i="22"/>
  <c r="T219" i="22"/>
  <c r="T202" i="22"/>
  <c r="E130" i="22"/>
  <c r="Z11" i="22" s="1"/>
  <c r="D130" i="22"/>
  <c r="AG11" i="22" s="1"/>
  <c r="E128" i="22"/>
  <c r="Z9" i="22" s="1"/>
  <c r="M194" i="22"/>
  <c r="F127" i="21"/>
  <c r="F130" i="22"/>
  <c r="AA11" i="22" s="1"/>
  <c r="I130" i="22"/>
  <c r="AL11" i="22" s="1"/>
  <c r="G130" i="22"/>
  <c r="AB11" i="22" s="1"/>
  <c r="C133" i="22"/>
  <c r="X14" i="22" s="1"/>
  <c r="F132" i="22"/>
  <c r="AA13" i="22" s="1"/>
  <c r="G132" i="22"/>
  <c r="AB13" i="22" s="1"/>
  <c r="I132" i="22"/>
  <c r="AD13" i="22" s="1"/>
  <c r="C132" i="22"/>
  <c r="X13" i="22" s="1"/>
  <c r="J128" i="22"/>
  <c r="H128" i="22"/>
  <c r="AC9" i="22" s="1"/>
  <c r="G128" i="22"/>
  <c r="AB9" i="22" s="1"/>
  <c r="J129" i="22"/>
  <c r="D129" i="22"/>
  <c r="AG10" i="22" s="1"/>
  <c r="M150" i="21"/>
  <c r="U133" i="52" s="1"/>
  <c r="U133" i="63" s="1"/>
  <c r="U133" i="76" s="1"/>
  <c r="O133" i="52"/>
  <c r="O133" i="63" s="1"/>
  <c r="O133" i="76" s="1"/>
  <c r="M148" i="21"/>
  <c r="U131" i="52" s="1"/>
  <c r="U131" i="63" s="1"/>
  <c r="U131" i="76" s="1"/>
  <c r="N131" i="52"/>
  <c r="N131" i="63" s="1"/>
  <c r="N131" i="76" s="1"/>
  <c r="M146" i="21"/>
  <c r="U129" i="52" s="1"/>
  <c r="U129" i="63" s="1"/>
  <c r="U129" i="76" s="1"/>
  <c r="O129" i="52"/>
  <c r="O129" i="63" s="1"/>
  <c r="O129" i="76" s="1"/>
  <c r="M130" i="21"/>
  <c r="M130" i="52" s="1"/>
  <c r="M130" i="63" s="1"/>
  <c r="M130" i="76" s="1"/>
  <c r="F130" i="52"/>
  <c r="F130" i="63" s="1"/>
  <c r="F130" i="76" s="1"/>
  <c r="N211" i="22"/>
  <c r="G144" i="21"/>
  <c r="O127" i="52" s="1"/>
  <c r="O127" i="63" s="1"/>
  <c r="O127" i="76" s="1"/>
  <c r="F132" i="52"/>
  <c r="F132" i="63" s="1"/>
  <c r="F132" i="76" s="1"/>
  <c r="M132" i="21"/>
  <c r="M132" i="52" s="1"/>
  <c r="M132" i="63" s="1"/>
  <c r="M132" i="76" s="1"/>
  <c r="F131" i="22"/>
  <c r="AI12" i="22" s="1"/>
  <c r="H133" i="22"/>
  <c r="AK14" i="22" s="1"/>
  <c r="M131" i="21"/>
  <c r="M131" i="52" s="1"/>
  <c r="M131" i="63" s="1"/>
  <c r="M131" i="76" s="1"/>
  <c r="F131" i="52"/>
  <c r="F131" i="63" s="1"/>
  <c r="F131" i="76" s="1"/>
  <c r="N132" i="52"/>
  <c r="N132" i="63" s="1"/>
  <c r="N132" i="76" s="1"/>
  <c r="M149" i="21"/>
  <c r="U132" i="52" s="1"/>
  <c r="U132" i="63" s="1"/>
  <c r="U132" i="76" s="1"/>
  <c r="I131" i="22"/>
  <c r="AD12" i="22" s="1"/>
  <c r="H130" i="22"/>
  <c r="AC11" i="22" s="1"/>
  <c r="E133" i="22"/>
  <c r="AH14" i="22" s="1"/>
  <c r="I133" i="22"/>
  <c r="AD14" i="22" s="1"/>
  <c r="F133" i="22"/>
  <c r="AA14" i="22" s="1"/>
  <c r="E132" i="22"/>
  <c r="Z13" i="22" s="1"/>
  <c r="F129" i="22"/>
  <c r="AA10" i="22" s="1"/>
  <c r="G127" i="21"/>
  <c r="G127" i="52" s="1"/>
  <c r="G127" i="63" s="1"/>
  <c r="G127" i="76" s="1"/>
  <c r="N194" i="22"/>
  <c r="F128" i="52"/>
  <c r="F128" i="63" s="1"/>
  <c r="F128" i="76" s="1"/>
  <c r="M128" i="21"/>
  <c r="M128" i="52" s="1"/>
  <c r="M128" i="63" s="1"/>
  <c r="M128" i="76" s="1"/>
  <c r="D132" i="22"/>
  <c r="AG13" i="22" s="1"/>
  <c r="C128" i="22"/>
  <c r="X9" i="22" s="1"/>
  <c r="G129" i="22"/>
  <c r="AJ10" i="22" s="1"/>
  <c r="E129" i="22"/>
  <c r="AH10" i="22" s="1"/>
  <c r="G131" i="22"/>
  <c r="AB12" i="22" s="1"/>
  <c r="E131" i="22"/>
  <c r="Z12" i="22" s="1"/>
  <c r="H131" i="22"/>
  <c r="AK12" i="22" s="1"/>
  <c r="C131" i="22"/>
  <c r="X12" i="22" s="1"/>
  <c r="C130" i="22"/>
  <c r="AF11" i="22" s="1"/>
  <c r="D133" i="22"/>
  <c r="AG14" i="22" s="1"/>
  <c r="G133" i="22"/>
  <c r="AB14" i="22" s="1"/>
  <c r="H132" i="22"/>
  <c r="AK13" i="22" s="1"/>
  <c r="F128" i="22"/>
  <c r="AA9" i="22" s="1"/>
  <c r="I128" i="22"/>
  <c r="AD9" i="22" s="1"/>
  <c r="D128" i="22"/>
  <c r="AG9" i="22" s="1"/>
  <c r="C129" i="22"/>
  <c r="X10" i="22" s="1"/>
  <c r="I129" i="22"/>
  <c r="AD10" i="22" s="1"/>
  <c r="H129" i="22"/>
  <c r="AC10" i="22" s="1"/>
  <c r="M133" i="21"/>
  <c r="M133" i="52" s="1"/>
  <c r="M133" i="63" s="1"/>
  <c r="M133" i="76" s="1"/>
  <c r="G133" i="52"/>
  <c r="G133" i="63" s="1"/>
  <c r="G133" i="76" s="1"/>
  <c r="M129" i="21"/>
  <c r="M129" i="52" s="1"/>
  <c r="M129" i="63" s="1"/>
  <c r="M129" i="76" s="1"/>
  <c r="G129" i="52"/>
  <c r="G129" i="63" s="1"/>
  <c r="G129" i="76" s="1"/>
  <c r="N130" i="52"/>
  <c r="N130" i="63" s="1"/>
  <c r="N130" i="76" s="1"/>
  <c r="M147" i="21"/>
  <c r="U130" i="52" s="1"/>
  <c r="U130" i="63" s="1"/>
  <c r="U130" i="76" s="1"/>
  <c r="M211" i="22"/>
  <c r="F144" i="21"/>
  <c r="N128" i="52"/>
  <c r="N128" i="63" s="1"/>
  <c r="N128" i="76" s="1"/>
  <c r="M145" i="21"/>
  <c r="U128" i="52" s="1"/>
  <c r="U128" i="63" s="1"/>
  <c r="U128" i="76" s="1"/>
  <c r="H99" i="56"/>
  <c r="K108" i="21"/>
  <c r="K108" i="52" s="1"/>
  <c r="K108" i="63" s="1"/>
  <c r="K108" i="76" s="1"/>
  <c r="K108" i="90" s="1"/>
  <c r="K108" i="100" s="1"/>
  <c r="S39" i="22"/>
  <c r="T22" i="21" s="1"/>
  <c r="T22" i="52" s="1"/>
  <c r="T22" i="63" s="1"/>
  <c r="T22" i="76" s="1"/>
  <c r="T22" i="90" s="1"/>
  <c r="T22" i="100" s="1"/>
  <c r="L48" i="56"/>
  <c r="S31" i="56"/>
  <c r="J116" i="56"/>
  <c r="R39" i="22"/>
  <c r="S22" i="21" s="1"/>
  <c r="S22" i="52" s="1"/>
  <c r="S22" i="63" s="1"/>
  <c r="S22" i="76" s="1"/>
  <c r="S22" i="90" s="1"/>
  <c r="S22" i="100" s="1"/>
  <c r="O39" i="22"/>
  <c r="O38" i="22" s="1"/>
  <c r="P21" i="21" s="1"/>
  <c r="O46" i="56"/>
  <c r="R31" i="56"/>
  <c r="K48" i="56"/>
  <c r="J48" i="56"/>
  <c r="G99" i="56"/>
  <c r="K116" i="56"/>
  <c r="Q23" i="21"/>
  <c r="Q23" i="52" s="1"/>
  <c r="Q23" i="63" s="1"/>
  <c r="Q23" i="76" s="1"/>
  <c r="Q23" i="90" s="1"/>
  <c r="Q23" i="100" s="1"/>
  <c r="O158" i="22"/>
  <c r="O157" i="22" s="1"/>
  <c r="P89" i="21" s="1"/>
  <c r="M90" i="22"/>
  <c r="F56" i="21" s="1"/>
  <c r="F56" i="52" s="1"/>
  <c r="F56" i="63" s="1"/>
  <c r="O44" i="55"/>
  <c r="C15" i="56"/>
  <c r="Q99" i="55"/>
  <c r="T48" i="55"/>
  <c r="K99" i="55"/>
  <c r="I116" i="55"/>
  <c r="O45" i="53"/>
  <c r="O44" i="53"/>
  <c r="O44" i="56"/>
  <c r="O46" i="53"/>
  <c r="F79" i="52"/>
  <c r="F79" i="63" s="1"/>
  <c r="Q99" i="56"/>
  <c r="I48" i="55"/>
  <c r="R48" i="55"/>
  <c r="R48" i="53"/>
  <c r="L31" i="55"/>
  <c r="Q99" i="53"/>
  <c r="L99" i="56"/>
  <c r="L99" i="55"/>
  <c r="H57" i="21"/>
  <c r="H57" i="52" s="1"/>
  <c r="H57" i="63" s="1"/>
  <c r="P48" i="56"/>
  <c r="R31" i="55"/>
  <c r="K116" i="55"/>
  <c r="L48" i="53"/>
  <c r="T48" i="53"/>
  <c r="S57" i="21"/>
  <c r="S57" i="52" s="1"/>
  <c r="S57" i="63" s="1"/>
  <c r="O45" i="55"/>
  <c r="L31" i="56"/>
  <c r="T48" i="56"/>
  <c r="S31" i="55"/>
  <c r="S48" i="55"/>
  <c r="R31" i="53"/>
  <c r="S48" i="53"/>
  <c r="S25" i="21"/>
  <c r="S25" i="52" s="1"/>
  <c r="S25" i="63" s="1"/>
  <c r="S25" i="76" s="1"/>
  <c r="S25" i="90" s="1"/>
  <c r="S25" i="100" s="1"/>
  <c r="S31" i="53"/>
  <c r="L77" i="52"/>
  <c r="L77" i="63" s="1"/>
  <c r="R73" i="22"/>
  <c r="R72" i="22" s="1"/>
  <c r="S38" i="21" s="1"/>
  <c r="G77" i="52"/>
  <c r="G77" i="63" s="1"/>
  <c r="J99" i="56"/>
  <c r="Q31" i="55"/>
  <c r="G99" i="55"/>
  <c r="J116" i="55"/>
  <c r="K116" i="53"/>
  <c r="S24" i="21"/>
  <c r="S24" i="52" s="1"/>
  <c r="S24" i="63" s="1"/>
  <c r="S24" i="76" s="1"/>
  <c r="S24" i="90" s="1"/>
  <c r="S24" i="100" s="1"/>
  <c r="I59" i="21"/>
  <c r="I59" i="52" s="1"/>
  <c r="I59" i="63" s="1"/>
  <c r="L40" i="21"/>
  <c r="L40" i="52" s="1"/>
  <c r="L40" i="63" s="1"/>
  <c r="L40" i="76" s="1"/>
  <c r="L40" i="90" s="1"/>
  <c r="L40" i="100" s="1"/>
  <c r="R57" i="21"/>
  <c r="R57" i="52" s="1"/>
  <c r="R57" i="63" s="1"/>
  <c r="I40" i="21"/>
  <c r="I40" i="52" s="1"/>
  <c r="I40" i="63" s="1"/>
  <c r="I40" i="76" s="1"/>
  <c r="I40" i="90" s="1"/>
  <c r="I40" i="100" s="1"/>
  <c r="Q91" i="21"/>
  <c r="Q91" i="52" s="1"/>
  <c r="Q91" i="63" s="1"/>
  <c r="Q91" i="76" s="1"/>
  <c r="Q91" i="90" s="1"/>
  <c r="Q91" i="100" s="1"/>
  <c r="P92" i="21"/>
  <c r="P92" i="52" s="1"/>
  <c r="P92" i="63" s="1"/>
  <c r="P92" i="76" s="1"/>
  <c r="P92" i="90" s="1"/>
  <c r="P92" i="100" s="1"/>
  <c r="L41" i="21"/>
  <c r="L41" i="52" s="1"/>
  <c r="L41" i="63" s="1"/>
  <c r="L41" i="76" s="1"/>
  <c r="L41" i="90" s="1"/>
  <c r="L41" i="100" s="1"/>
  <c r="J59" i="21"/>
  <c r="J59" i="52" s="1"/>
  <c r="J59" i="63" s="1"/>
  <c r="O59" i="21"/>
  <c r="O59" i="52" s="1"/>
  <c r="O59" i="63" s="1"/>
  <c r="N42" i="21"/>
  <c r="N42" i="52" s="1"/>
  <c r="N42" i="63" s="1"/>
  <c r="N42" i="76" s="1"/>
  <c r="N42" i="90" s="1"/>
  <c r="N42" i="100" s="1"/>
  <c r="K59" i="21"/>
  <c r="K59" i="52" s="1"/>
  <c r="K59" i="63" s="1"/>
  <c r="O32" i="22"/>
  <c r="L92" i="21"/>
  <c r="L92" i="52" s="1"/>
  <c r="L92" i="63" s="1"/>
  <c r="L92" i="76" s="1"/>
  <c r="L92" i="90" s="1"/>
  <c r="L92" i="100" s="1"/>
  <c r="K93" i="21"/>
  <c r="K93" i="52" s="1"/>
  <c r="K93" i="63" s="1"/>
  <c r="K93" i="76" s="1"/>
  <c r="K93" i="90" s="1"/>
  <c r="K93" i="100" s="1"/>
  <c r="Q92" i="21"/>
  <c r="Q92" i="52" s="1"/>
  <c r="Q92" i="63" s="1"/>
  <c r="Q92" i="76" s="1"/>
  <c r="Q92" i="90" s="1"/>
  <c r="Q92" i="100" s="1"/>
  <c r="J24" i="21"/>
  <c r="J24" i="52" s="1"/>
  <c r="J24" i="63" s="1"/>
  <c r="J24" i="76" s="1"/>
  <c r="J24" i="90" s="1"/>
  <c r="J24" i="100" s="1"/>
  <c r="Q24" i="21"/>
  <c r="Q24" i="52" s="1"/>
  <c r="Q24" i="63" s="1"/>
  <c r="Q24" i="76" s="1"/>
  <c r="Q24" i="90" s="1"/>
  <c r="Q24" i="100" s="1"/>
  <c r="R58" i="21"/>
  <c r="R58" i="52" s="1"/>
  <c r="R58" i="63" s="1"/>
  <c r="I42" i="21"/>
  <c r="I42" i="52" s="1"/>
  <c r="I42" i="63" s="1"/>
  <c r="I42" i="76" s="1"/>
  <c r="I42" i="90" s="1"/>
  <c r="I42" i="100" s="1"/>
  <c r="K110" i="21"/>
  <c r="K110" i="52" s="1"/>
  <c r="K110" i="63" s="1"/>
  <c r="K110" i="76" s="1"/>
  <c r="K110" i="90" s="1"/>
  <c r="K110" i="100" s="1"/>
  <c r="H59" i="21"/>
  <c r="H59" i="52" s="1"/>
  <c r="H59" i="63" s="1"/>
  <c r="Q25" i="21"/>
  <c r="Q25" i="52" s="1"/>
  <c r="Q25" i="63" s="1"/>
  <c r="Q25" i="76" s="1"/>
  <c r="Q25" i="90" s="1"/>
  <c r="Q25" i="100" s="1"/>
  <c r="F59" i="21"/>
  <c r="F59" i="52" s="1"/>
  <c r="F59" i="63" s="1"/>
  <c r="I41" i="21"/>
  <c r="I41" i="52" s="1"/>
  <c r="I41" i="63" s="1"/>
  <c r="I41" i="76" s="1"/>
  <c r="I41" i="90" s="1"/>
  <c r="I41" i="100" s="1"/>
  <c r="P93" i="21"/>
  <c r="P93" i="52" s="1"/>
  <c r="P93" i="63" s="1"/>
  <c r="P93" i="76" s="1"/>
  <c r="P93" i="90" s="1"/>
  <c r="P93" i="100" s="1"/>
  <c r="L93" i="21"/>
  <c r="L93" i="52" s="1"/>
  <c r="L93" i="63" s="1"/>
  <c r="L93" i="76" s="1"/>
  <c r="L93" i="90" s="1"/>
  <c r="L93" i="100" s="1"/>
  <c r="P24" i="21"/>
  <c r="P24" i="52" s="1"/>
  <c r="P24" i="63" s="1"/>
  <c r="P24" i="76" s="1"/>
  <c r="P24" i="90" s="1"/>
  <c r="P24" i="100" s="1"/>
  <c r="F93" i="21"/>
  <c r="F93" i="52" s="1"/>
  <c r="F93" i="63" s="1"/>
  <c r="F93" i="76" s="1"/>
  <c r="F93" i="90" s="1"/>
  <c r="F93" i="100" s="1"/>
  <c r="J42" i="21"/>
  <c r="J42" i="52" s="1"/>
  <c r="J42" i="63" s="1"/>
  <c r="J42" i="76" s="1"/>
  <c r="J42" i="90" s="1"/>
  <c r="J42" i="100" s="1"/>
  <c r="R59" i="21"/>
  <c r="R59" i="52" s="1"/>
  <c r="R59" i="63" s="1"/>
  <c r="P42" i="21"/>
  <c r="P42" i="52" s="1"/>
  <c r="P42" i="63" s="1"/>
  <c r="P42" i="76" s="1"/>
  <c r="P42" i="90" s="1"/>
  <c r="P42" i="100" s="1"/>
  <c r="Q93" i="21"/>
  <c r="Q93" i="52" s="1"/>
  <c r="Q93" i="63" s="1"/>
  <c r="Q93" i="76" s="1"/>
  <c r="Q93" i="90" s="1"/>
  <c r="Q93" i="100" s="1"/>
  <c r="K109" i="21"/>
  <c r="K109" i="52" s="1"/>
  <c r="K109" i="63" s="1"/>
  <c r="K109" i="76" s="1"/>
  <c r="K109" i="90" s="1"/>
  <c r="K109" i="100" s="1"/>
  <c r="U46" i="21"/>
  <c r="U46" i="52" s="1"/>
  <c r="U46" i="63" s="1"/>
  <c r="U46" i="76" s="1"/>
  <c r="U46" i="90" s="1"/>
  <c r="U46" i="100" s="1"/>
  <c r="N46" i="52"/>
  <c r="N46" i="63" s="1"/>
  <c r="N46" i="76" s="1"/>
  <c r="N46" i="90" s="1"/>
  <c r="N46" i="100" s="1"/>
  <c r="O24" i="22"/>
  <c r="H25" i="21"/>
  <c r="Q177" i="22"/>
  <c r="J110" i="21"/>
  <c r="J110" i="52" s="1"/>
  <c r="J110" i="63" s="1"/>
  <c r="J110" i="76" s="1"/>
  <c r="J110" i="90" s="1"/>
  <c r="J110" i="100" s="1"/>
  <c r="O177" i="22"/>
  <c r="H110" i="21"/>
  <c r="P177" i="22"/>
  <c r="I110" i="21"/>
  <c r="I110" i="52" s="1"/>
  <c r="I110" i="63" s="1"/>
  <c r="I110" i="76" s="1"/>
  <c r="I110" i="90" s="1"/>
  <c r="I110" i="100" s="1"/>
  <c r="Q41" i="22"/>
  <c r="R25" i="21"/>
  <c r="R25" i="52" s="1"/>
  <c r="R25" i="63" s="1"/>
  <c r="R25" i="76" s="1"/>
  <c r="R25" i="90" s="1"/>
  <c r="R25" i="100" s="1"/>
  <c r="S160" i="22"/>
  <c r="T93" i="21"/>
  <c r="T93" i="52" s="1"/>
  <c r="T93" i="63" s="1"/>
  <c r="T93" i="76" s="1"/>
  <c r="T93" i="90" s="1"/>
  <c r="T93" i="100" s="1"/>
  <c r="S58" i="21"/>
  <c r="S58" i="52" s="1"/>
  <c r="S58" i="63" s="1"/>
  <c r="L114" i="55"/>
  <c r="J114" i="55"/>
  <c r="K114" i="55"/>
  <c r="I114" i="55"/>
  <c r="K97" i="55"/>
  <c r="S46" i="55"/>
  <c r="I29" i="55"/>
  <c r="Q46" i="55"/>
  <c r="T46" i="55"/>
  <c r="T97" i="55"/>
  <c r="Q29" i="55"/>
  <c r="J46" i="55"/>
  <c r="L29" i="55"/>
  <c r="J29" i="55"/>
  <c r="R97" i="55"/>
  <c r="L46" i="55"/>
  <c r="I97" i="55"/>
  <c r="G97" i="55"/>
  <c r="I46" i="55"/>
  <c r="R46" i="55"/>
  <c r="J97" i="55"/>
  <c r="H97" i="55"/>
  <c r="T29" i="55"/>
  <c r="K29" i="55"/>
  <c r="K46" i="55"/>
  <c r="P46" i="55"/>
  <c r="L97" i="55"/>
  <c r="S29" i="55"/>
  <c r="S97" i="55"/>
  <c r="R29" i="55"/>
  <c r="Q97" i="55"/>
  <c r="Q42" i="21"/>
  <c r="Q42" i="52" s="1"/>
  <c r="Q42" i="63" s="1"/>
  <c r="Q42" i="76" s="1"/>
  <c r="Q42" i="90" s="1"/>
  <c r="Q42" i="100" s="1"/>
  <c r="N48" i="52"/>
  <c r="N48" i="63" s="1"/>
  <c r="N48" i="76" s="1"/>
  <c r="N48" i="90" s="1"/>
  <c r="N48" i="100" s="1"/>
  <c r="U48" i="21"/>
  <c r="U48" i="52" s="1"/>
  <c r="U48" i="63" s="1"/>
  <c r="U48" i="76" s="1"/>
  <c r="U48" i="90" s="1"/>
  <c r="U48" i="100" s="1"/>
  <c r="M99" i="21"/>
  <c r="M99" i="52" s="1"/>
  <c r="M99" i="63" s="1"/>
  <c r="M99" i="76" s="1"/>
  <c r="M99" i="90" s="1"/>
  <c r="M99" i="100" s="1"/>
  <c r="F99" i="52"/>
  <c r="F99" i="63" s="1"/>
  <c r="F99" i="76" s="1"/>
  <c r="F99" i="90" s="1"/>
  <c r="F99" i="100" s="1"/>
  <c r="T99" i="53"/>
  <c r="T99" i="56"/>
  <c r="P27" i="52"/>
  <c r="P27" i="63" s="1"/>
  <c r="P27" i="76" s="1"/>
  <c r="P27" i="90" s="1"/>
  <c r="P27" i="100" s="1"/>
  <c r="U27" i="21"/>
  <c r="U27" i="52" s="1"/>
  <c r="U27" i="63" s="1"/>
  <c r="U27" i="76" s="1"/>
  <c r="U27" i="90" s="1"/>
  <c r="U27" i="100" s="1"/>
  <c r="M112" i="21"/>
  <c r="M112" i="52" s="1"/>
  <c r="M112" i="63" s="1"/>
  <c r="M112" i="76" s="1"/>
  <c r="M112" i="90" s="1"/>
  <c r="M112" i="100" s="1"/>
  <c r="H112" i="52"/>
  <c r="H112" i="63" s="1"/>
  <c r="H112" i="76" s="1"/>
  <c r="H112" i="90" s="1"/>
  <c r="H112" i="100" s="1"/>
  <c r="T99" i="55"/>
  <c r="K81" i="52"/>
  <c r="K81" i="63" s="1"/>
  <c r="K24" i="21"/>
  <c r="K24" i="52" s="1"/>
  <c r="K24" i="63" s="1"/>
  <c r="K24" i="76" s="1"/>
  <c r="K24" i="90" s="1"/>
  <c r="K24" i="100" s="1"/>
  <c r="F82" i="52"/>
  <c r="F82" i="63" s="1"/>
  <c r="H29" i="52"/>
  <c r="H29" i="63" s="1"/>
  <c r="H29" i="76" s="1"/>
  <c r="H29" i="90" s="1"/>
  <c r="H29" i="100" s="1"/>
  <c r="M29" i="21"/>
  <c r="M29" i="52" s="1"/>
  <c r="M29" i="63" s="1"/>
  <c r="M29" i="76" s="1"/>
  <c r="M29" i="90" s="1"/>
  <c r="M29" i="100" s="1"/>
  <c r="Q57" i="22"/>
  <c r="J41" i="21"/>
  <c r="J41" i="52" s="1"/>
  <c r="J41" i="63" s="1"/>
  <c r="J41" i="76" s="1"/>
  <c r="J41" i="90" s="1"/>
  <c r="J41" i="100" s="1"/>
  <c r="N143" i="22"/>
  <c r="G93" i="21"/>
  <c r="G93" i="52" s="1"/>
  <c r="G93" i="63" s="1"/>
  <c r="G93" i="76" s="1"/>
  <c r="G93" i="90" s="1"/>
  <c r="G93" i="100" s="1"/>
  <c r="Q75" i="22"/>
  <c r="R42" i="21"/>
  <c r="R42" i="52" s="1"/>
  <c r="R42" i="63" s="1"/>
  <c r="R42" i="76" s="1"/>
  <c r="R42" i="90" s="1"/>
  <c r="R42" i="100" s="1"/>
  <c r="O109" i="22"/>
  <c r="P59" i="21"/>
  <c r="P59" i="52" s="1"/>
  <c r="P59" i="63" s="1"/>
  <c r="R160" i="22"/>
  <c r="S93" i="21"/>
  <c r="S93" i="52" s="1"/>
  <c r="S93" i="63" s="1"/>
  <c r="S93" i="76" s="1"/>
  <c r="S93" i="90" s="1"/>
  <c r="S93" i="100" s="1"/>
  <c r="K28" i="52"/>
  <c r="K28" i="63" s="1"/>
  <c r="K28" i="76" s="1"/>
  <c r="K28" i="90" s="1"/>
  <c r="K28" i="100" s="1"/>
  <c r="P96" i="52"/>
  <c r="P96" i="63" s="1"/>
  <c r="P96" i="76" s="1"/>
  <c r="P96" i="90" s="1"/>
  <c r="P96" i="100" s="1"/>
  <c r="U96" i="21"/>
  <c r="U96" i="52" s="1"/>
  <c r="U96" i="63" s="1"/>
  <c r="U96" i="76" s="1"/>
  <c r="U96" i="90" s="1"/>
  <c r="U96" i="100" s="1"/>
  <c r="K42" i="21"/>
  <c r="K42" i="52" s="1"/>
  <c r="K42" i="63" s="1"/>
  <c r="K42" i="76" s="1"/>
  <c r="K42" i="90" s="1"/>
  <c r="K42" i="100" s="1"/>
  <c r="T24" i="21"/>
  <c r="T24" i="52" s="1"/>
  <c r="T24" i="63" s="1"/>
  <c r="T24" i="76" s="1"/>
  <c r="T24" i="90" s="1"/>
  <c r="T24" i="100" s="1"/>
  <c r="F95" i="52"/>
  <c r="F95" i="63" s="1"/>
  <c r="F95" i="76" s="1"/>
  <c r="F95" i="90" s="1"/>
  <c r="F95" i="100" s="1"/>
  <c r="M95" i="21"/>
  <c r="M95" i="52" s="1"/>
  <c r="M95" i="63" s="1"/>
  <c r="M95" i="76" s="1"/>
  <c r="M95" i="90" s="1"/>
  <c r="M95" i="100" s="1"/>
  <c r="T31" i="56"/>
  <c r="H99" i="53"/>
  <c r="O45" i="56"/>
  <c r="K114" i="53"/>
  <c r="J114" i="53"/>
  <c r="L114" i="53"/>
  <c r="I114" i="53"/>
  <c r="T29" i="53"/>
  <c r="Q29" i="53"/>
  <c r="K29" i="53"/>
  <c r="P46" i="53"/>
  <c r="L97" i="53"/>
  <c r="I97" i="53"/>
  <c r="S29" i="53"/>
  <c r="H97" i="53"/>
  <c r="S97" i="53"/>
  <c r="K97" i="53"/>
  <c r="S46" i="53"/>
  <c r="T46" i="53"/>
  <c r="K46" i="53"/>
  <c r="J29" i="53"/>
  <c r="Q46" i="53"/>
  <c r="J46" i="53"/>
  <c r="I46" i="53"/>
  <c r="R46" i="53"/>
  <c r="J97" i="53"/>
  <c r="G97" i="53"/>
  <c r="R97" i="53"/>
  <c r="L46" i="53"/>
  <c r="T97" i="53"/>
  <c r="L29" i="53"/>
  <c r="I29" i="53"/>
  <c r="R29" i="53"/>
  <c r="Q97" i="53"/>
  <c r="R93" i="21"/>
  <c r="R93" i="52" s="1"/>
  <c r="R93" i="63" s="1"/>
  <c r="R93" i="76" s="1"/>
  <c r="R93" i="90" s="1"/>
  <c r="R93" i="100" s="1"/>
  <c r="H42" i="21"/>
  <c r="I112" i="55"/>
  <c r="K112" i="55"/>
  <c r="J112" i="55"/>
  <c r="L112" i="55"/>
  <c r="S27" i="55"/>
  <c r="R44" i="55"/>
  <c r="L95" i="55"/>
  <c r="I27" i="55"/>
  <c r="I44" i="55"/>
  <c r="Q44" i="55"/>
  <c r="Q95" i="55"/>
  <c r="J27" i="55"/>
  <c r="L44" i="55"/>
  <c r="H95" i="55"/>
  <c r="S95" i="55"/>
  <c r="J95" i="55"/>
  <c r="K27" i="55"/>
  <c r="T44" i="55"/>
  <c r="K95" i="55"/>
  <c r="K44" i="55"/>
  <c r="T27" i="55"/>
  <c r="I95" i="55"/>
  <c r="P44" i="55"/>
  <c r="T95" i="55"/>
  <c r="R27" i="55"/>
  <c r="L27" i="55"/>
  <c r="G95" i="55"/>
  <c r="Q27" i="55"/>
  <c r="R95" i="55"/>
  <c r="H43" i="52"/>
  <c r="H43" i="63" s="1"/>
  <c r="H43" i="76" s="1"/>
  <c r="H43" i="90" s="1"/>
  <c r="H43" i="100" s="1"/>
  <c r="M43" i="21"/>
  <c r="M43" i="52" s="1"/>
  <c r="M43" i="63" s="1"/>
  <c r="M43" i="76" s="1"/>
  <c r="M43" i="90" s="1"/>
  <c r="M43" i="100" s="1"/>
  <c r="J26" i="52"/>
  <c r="J26" i="63" s="1"/>
  <c r="J26" i="76" s="1"/>
  <c r="J26" i="90" s="1"/>
  <c r="J26" i="100" s="1"/>
  <c r="H111" i="52"/>
  <c r="H111" i="63" s="1"/>
  <c r="H111" i="76" s="1"/>
  <c r="H111" i="90" s="1"/>
  <c r="H111" i="100" s="1"/>
  <c r="M111" i="21"/>
  <c r="M111" i="52" s="1"/>
  <c r="M111" i="63" s="1"/>
  <c r="M111" i="76" s="1"/>
  <c r="M111" i="90" s="1"/>
  <c r="M111" i="100" s="1"/>
  <c r="F63" i="52"/>
  <c r="F63" i="63" s="1"/>
  <c r="M63" i="21"/>
  <c r="M63" i="52" s="1"/>
  <c r="M63" i="63" s="1"/>
  <c r="N63" i="52"/>
  <c r="N63" i="63" s="1"/>
  <c r="U63" i="21"/>
  <c r="U63" i="52" s="1"/>
  <c r="U63" i="63" s="1"/>
  <c r="H114" i="52"/>
  <c r="H114" i="63" s="1"/>
  <c r="H114" i="76" s="1"/>
  <c r="H114" i="90" s="1"/>
  <c r="H114" i="100" s="1"/>
  <c r="M114" i="21"/>
  <c r="M114" i="52" s="1"/>
  <c r="M114" i="63" s="1"/>
  <c r="M114" i="76" s="1"/>
  <c r="M114" i="90" s="1"/>
  <c r="M114" i="100" s="1"/>
  <c r="K41" i="21"/>
  <c r="K41" i="52" s="1"/>
  <c r="K41" i="63" s="1"/>
  <c r="K41" i="76" s="1"/>
  <c r="K41" i="90" s="1"/>
  <c r="K41" i="100" s="1"/>
  <c r="R57" i="22"/>
  <c r="S109" i="22"/>
  <c r="T59" i="21"/>
  <c r="T59" i="52" s="1"/>
  <c r="T59" i="63" s="1"/>
  <c r="J92" i="21"/>
  <c r="J92" i="52" s="1"/>
  <c r="J92" i="63" s="1"/>
  <c r="J92" i="76" s="1"/>
  <c r="J92" i="90" s="1"/>
  <c r="J92" i="100" s="1"/>
  <c r="Q142" i="22"/>
  <c r="P74" i="22"/>
  <c r="Q41" i="21"/>
  <c r="Q41" i="52" s="1"/>
  <c r="Q41" i="63" s="1"/>
  <c r="Q41" i="76" s="1"/>
  <c r="Q41" i="90" s="1"/>
  <c r="Q41" i="100" s="1"/>
  <c r="P24" i="22"/>
  <c r="I25" i="21"/>
  <c r="I25" i="52" s="1"/>
  <c r="I25" i="63" s="1"/>
  <c r="I25" i="76" s="1"/>
  <c r="I25" i="90" s="1"/>
  <c r="I25" i="100" s="1"/>
  <c r="P143" i="22"/>
  <c r="I93" i="21"/>
  <c r="I93" i="52" s="1"/>
  <c r="I93" i="63" s="1"/>
  <c r="I93" i="76" s="1"/>
  <c r="I93" i="90" s="1"/>
  <c r="I93" i="100" s="1"/>
  <c r="P28" i="52"/>
  <c r="P28" i="63" s="1"/>
  <c r="P28" i="76" s="1"/>
  <c r="P28" i="90" s="1"/>
  <c r="P28" i="100" s="1"/>
  <c r="U28" i="21"/>
  <c r="U28" i="52" s="1"/>
  <c r="U28" i="63" s="1"/>
  <c r="U28" i="76" s="1"/>
  <c r="U28" i="90" s="1"/>
  <c r="U28" i="100" s="1"/>
  <c r="U62" i="21"/>
  <c r="U62" i="52" s="1"/>
  <c r="U62" i="63" s="1"/>
  <c r="N62" i="52"/>
  <c r="N62" i="63" s="1"/>
  <c r="S59" i="21"/>
  <c r="S59" i="52" s="1"/>
  <c r="S59" i="63" s="1"/>
  <c r="J31" i="56"/>
  <c r="J31" i="55"/>
  <c r="K31" i="55"/>
  <c r="K31" i="53"/>
  <c r="I31" i="52"/>
  <c r="I31" i="63" s="1"/>
  <c r="I31" i="76" s="1"/>
  <c r="I31" i="90" s="1"/>
  <c r="I31" i="100" s="1"/>
  <c r="O48" i="56"/>
  <c r="O48" i="53"/>
  <c r="K99" i="53"/>
  <c r="K99" i="56"/>
  <c r="J44" i="52"/>
  <c r="J44" i="63" s="1"/>
  <c r="J44" i="76" s="1"/>
  <c r="J44" i="90" s="1"/>
  <c r="J44" i="100" s="1"/>
  <c r="N44" i="52"/>
  <c r="N44" i="63" s="1"/>
  <c r="N44" i="76" s="1"/>
  <c r="N44" i="90" s="1"/>
  <c r="N44" i="100" s="1"/>
  <c r="U44" i="21"/>
  <c r="U44" i="52" s="1"/>
  <c r="U44" i="63" s="1"/>
  <c r="U44" i="76" s="1"/>
  <c r="U44" i="90" s="1"/>
  <c r="U44" i="100" s="1"/>
  <c r="S44" i="52"/>
  <c r="S44" i="63" s="1"/>
  <c r="S44" i="76" s="1"/>
  <c r="S44" i="90" s="1"/>
  <c r="S44" i="100" s="1"/>
  <c r="I116" i="56"/>
  <c r="I116" i="53"/>
  <c r="K25" i="21"/>
  <c r="K25" i="52" s="1"/>
  <c r="K25" i="63" s="1"/>
  <c r="K25" i="76" s="1"/>
  <c r="K25" i="90" s="1"/>
  <c r="K25" i="100" s="1"/>
  <c r="G78" i="52"/>
  <c r="G78" i="63" s="1"/>
  <c r="H46" i="52"/>
  <c r="H46" i="63" s="1"/>
  <c r="H46" i="76" s="1"/>
  <c r="H46" i="90" s="1"/>
  <c r="H46" i="100" s="1"/>
  <c r="M46" i="21"/>
  <c r="M46" i="52" s="1"/>
  <c r="M46" i="63" s="1"/>
  <c r="M46" i="76" s="1"/>
  <c r="M46" i="90" s="1"/>
  <c r="M46" i="100" s="1"/>
  <c r="F97" i="52"/>
  <c r="F97" i="63" s="1"/>
  <c r="F97" i="76" s="1"/>
  <c r="F97" i="90" s="1"/>
  <c r="F97" i="100" s="1"/>
  <c r="M97" i="21"/>
  <c r="M97" i="52" s="1"/>
  <c r="M97" i="63" s="1"/>
  <c r="M97" i="76" s="1"/>
  <c r="M97" i="90" s="1"/>
  <c r="M97" i="100" s="1"/>
  <c r="S24" i="22"/>
  <c r="L25" i="21"/>
  <c r="L25" i="52" s="1"/>
  <c r="L25" i="63" s="1"/>
  <c r="L25" i="76" s="1"/>
  <c r="L25" i="90" s="1"/>
  <c r="L25" i="100" s="1"/>
  <c r="R92" i="21"/>
  <c r="R92" i="52" s="1"/>
  <c r="R92" i="63" s="1"/>
  <c r="R92" i="76" s="1"/>
  <c r="R92" i="90" s="1"/>
  <c r="R92" i="100" s="1"/>
  <c r="Q159" i="22"/>
  <c r="O57" i="22"/>
  <c r="H41" i="21"/>
  <c r="S92" i="22"/>
  <c r="L59" i="21"/>
  <c r="L59" i="52" s="1"/>
  <c r="L59" i="63" s="1"/>
  <c r="O142" i="22"/>
  <c r="H92" i="21"/>
  <c r="H92" i="52" s="1"/>
  <c r="H92" i="63" s="1"/>
  <c r="H92" i="76" s="1"/>
  <c r="H92" i="90" s="1"/>
  <c r="H92" i="100" s="1"/>
  <c r="T25" i="21"/>
  <c r="T25" i="52" s="1"/>
  <c r="T25" i="63" s="1"/>
  <c r="T25" i="76" s="1"/>
  <c r="T25" i="90" s="1"/>
  <c r="T25" i="100" s="1"/>
  <c r="L113" i="55"/>
  <c r="K113" i="55"/>
  <c r="J113" i="55"/>
  <c r="I113" i="55"/>
  <c r="Q28" i="55"/>
  <c r="J96" i="55"/>
  <c r="J28" i="55"/>
  <c r="L96" i="55"/>
  <c r="I45" i="55"/>
  <c r="Q96" i="55"/>
  <c r="P45" i="55"/>
  <c r="L45" i="55"/>
  <c r="K45" i="55"/>
  <c r="S45" i="55"/>
  <c r="T45" i="55"/>
  <c r="H96" i="55"/>
  <c r="L28" i="55"/>
  <c r="J45" i="55"/>
  <c r="S96" i="55"/>
  <c r="T96" i="55"/>
  <c r="I28" i="55"/>
  <c r="S28" i="55"/>
  <c r="R45" i="55"/>
  <c r="T28" i="55"/>
  <c r="I96" i="55"/>
  <c r="G96" i="55"/>
  <c r="R28" i="55"/>
  <c r="Q45" i="55"/>
  <c r="K96" i="55"/>
  <c r="R96" i="55"/>
  <c r="O46" i="55"/>
  <c r="J93" i="21"/>
  <c r="J93" i="52" s="1"/>
  <c r="J93" i="63" s="1"/>
  <c r="J93" i="76" s="1"/>
  <c r="J93" i="90" s="1"/>
  <c r="J93" i="100" s="1"/>
  <c r="H93" i="21"/>
  <c r="H93" i="52" s="1"/>
  <c r="H93" i="63" s="1"/>
  <c r="H93" i="76" s="1"/>
  <c r="H93" i="90" s="1"/>
  <c r="H93" i="100" s="1"/>
  <c r="K48" i="53"/>
  <c r="K48" i="55"/>
  <c r="J48" i="53"/>
  <c r="J48" i="55"/>
  <c r="Q48" i="55"/>
  <c r="Q48" i="56"/>
  <c r="I99" i="55"/>
  <c r="I99" i="56"/>
  <c r="L116" i="53"/>
  <c r="L116" i="55"/>
  <c r="R99" i="55"/>
  <c r="R99" i="56"/>
  <c r="U99" i="21"/>
  <c r="U99" i="52" s="1"/>
  <c r="U99" i="63" s="1"/>
  <c r="U99" i="76" s="1"/>
  <c r="U99" i="90" s="1"/>
  <c r="U99" i="100" s="1"/>
  <c r="P99" i="52"/>
  <c r="P99" i="63" s="1"/>
  <c r="P99" i="76" s="1"/>
  <c r="P99" i="90" s="1"/>
  <c r="P99" i="100" s="1"/>
  <c r="P30" i="52"/>
  <c r="P30" i="63" s="1"/>
  <c r="P30" i="76" s="1"/>
  <c r="P30" i="90" s="1"/>
  <c r="P30" i="100" s="1"/>
  <c r="U30" i="21"/>
  <c r="U30" i="52" s="1"/>
  <c r="U30" i="63" s="1"/>
  <c r="U30" i="76" s="1"/>
  <c r="U30" i="90" s="1"/>
  <c r="U30" i="100" s="1"/>
  <c r="U47" i="21"/>
  <c r="U47" i="52" s="1"/>
  <c r="U47" i="63" s="1"/>
  <c r="U47" i="76" s="1"/>
  <c r="U47" i="90" s="1"/>
  <c r="U47" i="100" s="1"/>
  <c r="N47" i="52"/>
  <c r="N47" i="63" s="1"/>
  <c r="N47" i="76" s="1"/>
  <c r="N47" i="90" s="1"/>
  <c r="N47" i="100" s="1"/>
  <c r="P26" i="52"/>
  <c r="P26" i="63" s="1"/>
  <c r="P26" i="76" s="1"/>
  <c r="P26" i="90" s="1"/>
  <c r="P26" i="100" s="1"/>
  <c r="U26" i="21"/>
  <c r="U26" i="52" s="1"/>
  <c r="U26" i="63" s="1"/>
  <c r="U26" i="76" s="1"/>
  <c r="U26" i="90" s="1"/>
  <c r="U26" i="100" s="1"/>
  <c r="K26" i="52"/>
  <c r="K26" i="63" s="1"/>
  <c r="K26" i="76" s="1"/>
  <c r="K26" i="90" s="1"/>
  <c r="K26" i="100" s="1"/>
  <c r="M60" i="21"/>
  <c r="M60" i="52" s="1"/>
  <c r="M60" i="63" s="1"/>
  <c r="F60" i="52"/>
  <c r="F60" i="63" s="1"/>
  <c r="U60" i="21"/>
  <c r="U60" i="52" s="1"/>
  <c r="U60" i="63" s="1"/>
  <c r="N60" i="52"/>
  <c r="N60" i="63" s="1"/>
  <c r="O48" i="55"/>
  <c r="K31" i="56"/>
  <c r="L116" i="56"/>
  <c r="T31" i="55"/>
  <c r="H99" i="55"/>
  <c r="G99" i="53"/>
  <c r="R99" i="53"/>
  <c r="K111" i="56"/>
  <c r="I111" i="56"/>
  <c r="L111" i="56"/>
  <c r="J111" i="56"/>
  <c r="Q26" i="56"/>
  <c r="T26" i="56"/>
  <c r="S43" i="56"/>
  <c r="K43" i="56"/>
  <c r="S94" i="56"/>
  <c r="I26" i="56"/>
  <c r="S26" i="56"/>
  <c r="G94" i="56"/>
  <c r="J94" i="56"/>
  <c r="Q94" i="56"/>
  <c r="R94" i="56"/>
  <c r="Q43" i="56"/>
  <c r="I43" i="56"/>
  <c r="R43" i="56"/>
  <c r="K94" i="56"/>
  <c r="R26" i="56"/>
  <c r="P43" i="56"/>
  <c r="I94" i="56"/>
  <c r="H94" i="56"/>
  <c r="L26" i="56"/>
  <c r="T43" i="56"/>
  <c r="L43" i="56"/>
  <c r="L94" i="56"/>
  <c r="J43" i="56"/>
  <c r="T94" i="56"/>
  <c r="O43" i="56"/>
  <c r="J111" i="55"/>
  <c r="K111" i="55"/>
  <c r="L111" i="55"/>
  <c r="I111" i="55"/>
  <c r="R26" i="55"/>
  <c r="H94" i="55"/>
  <c r="T94" i="55"/>
  <c r="P43" i="55"/>
  <c r="I94" i="55"/>
  <c r="K94" i="55"/>
  <c r="T26" i="55"/>
  <c r="L43" i="55"/>
  <c r="S43" i="55"/>
  <c r="K43" i="55"/>
  <c r="L26" i="55"/>
  <c r="I26" i="55"/>
  <c r="S26" i="55"/>
  <c r="T43" i="55"/>
  <c r="S94" i="55"/>
  <c r="L94" i="55"/>
  <c r="J43" i="55"/>
  <c r="Q94" i="55"/>
  <c r="I43" i="55"/>
  <c r="Q43" i="55"/>
  <c r="R43" i="55"/>
  <c r="G94" i="55"/>
  <c r="J94" i="55"/>
  <c r="R94" i="55"/>
  <c r="Q26" i="55"/>
  <c r="O43" i="55"/>
  <c r="C15" i="55"/>
  <c r="L111" i="53"/>
  <c r="J111" i="53"/>
  <c r="K111" i="53"/>
  <c r="I111" i="53"/>
  <c r="Q94" i="53"/>
  <c r="I43" i="53"/>
  <c r="L94" i="53"/>
  <c r="R94" i="53"/>
  <c r="L26" i="53"/>
  <c r="J43" i="53"/>
  <c r="R43" i="53"/>
  <c r="T43" i="53"/>
  <c r="Q26" i="53"/>
  <c r="R26" i="53"/>
  <c r="H94" i="53"/>
  <c r="T94" i="53"/>
  <c r="S94" i="53"/>
  <c r="P43" i="53"/>
  <c r="I94" i="53"/>
  <c r="G94" i="53"/>
  <c r="T26" i="53"/>
  <c r="S43" i="53"/>
  <c r="Q43" i="53"/>
  <c r="S26" i="53"/>
  <c r="J94" i="53"/>
  <c r="L43" i="53"/>
  <c r="K94" i="53"/>
  <c r="K43" i="53"/>
  <c r="I26" i="53"/>
  <c r="O43" i="53"/>
  <c r="C15" i="53"/>
  <c r="P97" i="52"/>
  <c r="P97" i="63" s="1"/>
  <c r="P97" i="76" s="1"/>
  <c r="P97" i="90" s="1"/>
  <c r="P97" i="100" s="1"/>
  <c r="U97" i="21"/>
  <c r="U97" i="52" s="1"/>
  <c r="U97" i="63" s="1"/>
  <c r="U97" i="76" s="1"/>
  <c r="U97" i="90" s="1"/>
  <c r="U97" i="100" s="1"/>
  <c r="S74" i="22"/>
  <c r="T41" i="21"/>
  <c r="T41" i="52" s="1"/>
  <c r="T41" i="63" s="1"/>
  <c r="T41" i="76" s="1"/>
  <c r="T41" i="90" s="1"/>
  <c r="T41" i="100" s="1"/>
  <c r="N74" i="22"/>
  <c r="O41" i="21"/>
  <c r="O41" i="52" s="1"/>
  <c r="O41" i="63" s="1"/>
  <c r="O41" i="76" s="1"/>
  <c r="O41" i="90" s="1"/>
  <c r="O41" i="100" s="1"/>
  <c r="Q91" i="22"/>
  <c r="J58" i="21"/>
  <c r="J58" i="52" s="1"/>
  <c r="J58" i="63" s="1"/>
  <c r="S176" i="22"/>
  <c r="L109" i="21"/>
  <c r="L109" i="52" s="1"/>
  <c r="L109" i="63" s="1"/>
  <c r="L109" i="76" s="1"/>
  <c r="L109" i="90" s="1"/>
  <c r="L109" i="100" s="1"/>
  <c r="O74" i="22"/>
  <c r="P41" i="21"/>
  <c r="P41" i="52" s="1"/>
  <c r="P41" i="63" s="1"/>
  <c r="P41" i="76" s="1"/>
  <c r="P41" i="90" s="1"/>
  <c r="P41" i="100" s="1"/>
  <c r="N41" i="21"/>
  <c r="M74" i="22"/>
  <c r="K58" i="21"/>
  <c r="K58" i="52" s="1"/>
  <c r="K58" i="63" s="1"/>
  <c r="R91" i="22"/>
  <c r="M108" i="22"/>
  <c r="N58" i="21"/>
  <c r="R142" i="22"/>
  <c r="K92" i="21"/>
  <c r="K92" i="52" s="1"/>
  <c r="K92" i="63" s="1"/>
  <c r="K92" i="76" s="1"/>
  <c r="K92" i="90" s="1"/>
  <c r="K92" i="100" s="1"/>
  <c r="M142" i="22"/>
  <c r="F92" i="21"/>
  <c r="M45" i="21"/>
  <c r="M45" i="52" s="1"/>
  <c r="M45" i="63" s="1"/>
  <c r="M45" i="76" s="1"/>
  <c r="M45" i="90" s="1"/>
  <c r="M45" i="100" s="1"/>
  <c r="H45" i="52"/>
  <c r="H45" i="63" s="1"/>
  <c r="H45" i="76" s="1"/>
  <c r="H45" i="90" s="1"/>
  <c r="H45" i="100" s="1"/>
  <c r="M28" i="21"/>
  <c r="M28" i="52" s="1"/>
  <c r="M28" i="63" s="1"/>
  <c r="M28" i="76" s="1"/>
  <c r="M28" i="90" s="1"/>
  <c r="M28" i="100" s="1"/>
  <c r="H28" i="52"/>
  <c r="H28" i="63" s="1"/>
  <c r="H28" i="76" s="1"/>
  <c r="H28" i="90" s="1"/>
  <c r="H28" i="100" s="1"/>
  <c r="N45" i="52"/>
  <c r="N45" i="63" s="1"/>
  <c r="N45" i="76" s="1"/>
  <c r="N45" i="90" s="1"/>
  <c r="N45" i="100" s="1"/>
  <c r="U45" i="21"/>
  <c r="U45" i="52" s="1"/>
  <c r="U45" i="63" s="1"/>
  <c r="U45" i="76" s="1"/>
  <c r="U45" i="90" s="1"/>
  <c r="U45" i="100" s="1"/>
  <c r="F58" i="21"/>
  <c r="J114" i="56"/>
  <c r="K114" i="56"/>
  <c r="L114" i="56"/>
  <c r="I114" i="56"/>
  <c r="J29" i="56"/>
  <c r="R97" i="56"/>
  <c r="L46" i="56"/>
  <c r="I46" i="56"/>
  <c r="K46" i="56"/>
  <c r="R46" i="56"/>
  <c r="R29" i="56"/>
  <c r="Q46" i="56"/>
  <c r="J97" i="56"/>
  <c r="S97" i="56"/>
  <c r="T29" i="56"/>
  <c r="J46" i="56"/>
  <c r="K29" i="56"/>
  <c r="P46" i="56"/>
  <c r="L97" i="56"/>
  <c r="S29" i="56"/>
  <c r="G97" i="56"/>
  <c r="Q29" i="56"/>
  <c r="I97" i="56"/>
  <c r="T46" i="56"/>
  <c r="L29" i="56"/>
  <c r="I29" i="56"/>
  <c r="H97" i="56"/>
  <c r="K97" i="56"/>
  <c r="S46" i="56"/>
  <c r="T97" i="56"/>
  <c r="Q97" i="56"/>
  <c r="G59" i="21"/>
  <c r="G59" i="52" s="1"/>
  <c r="G59" i="63" s="1"/>
  <c r="N59" i="21"/>
  <c r="L42" i="21"/>
  <c r="L42" i="52" s="1"/>
  <c r="L42" i="63" s="1"/>
  <c r="L42" i="76" s="1"/>
  <c r="L42" i="90" s="1"/>
  <c r="L42" i="100" s="1"/>
  <c r="T42" i="21"/>
  <c r="T42" i="52" s="1"/>
  <c r="T42" i="63" s="1"/>
  <c r="T42" i="76" s="1"/>
  <c r="T42" i="90" s="1"/>
  <c r="T42" i="100" s="1"/>
  <c r="O42" i="21"/>
  <c r="O42" i="52" s="1"/>
  <c r="O42" i="63" s="1"/>
  <c r="O42" i="76" s="1"/>
  <c r="O42" i="90" s="1"/>
  <c r="O42" i="100" s="1"/>
  <c r="L110" i="21"/>
  <c r="L110" i="52" s="1"/>
  <c r="L110" i="63" s="1"/>
  <c r="L110" i="76" s="1"/>
  <c r="L110" i="90" s="1"/>
  <c r="L110" i="100" s="1"/>
  <c r="H48" i="52"/>
  <c r="H48" i="63" s="1"/>
  <c r="H48" i="76" s="1"/>
  <c r="H48" i="90" s="1"/>
  <c r="H48" i="100" s="1"/>
  <c r="M48" i="21"/>
  <c r="M48" i="52" s="1"/>
  <c r="M48" i="63" s="1"/>
  <c r="M48" i="76" s="1"/>
  <c r="M48" i="90" s="1"/>
  <c r="M48" i="100" s="1"/>
  <c r="N65" i="52"/>
  <c r="N65" i="63" s="1"/>
  <c r="U65" i="21"/>
  <c r="U65" i="52" s="1"/>
  <c r="U65" i="63" s="1"/>
  <c r="H116" i="52"/>
  <c r="H116" i="63" s="1"/>
  <c r="H116" i="76" s="1"/>
  <c r="H116" i="90" s="1"/>
  <c r="H116" i="100" s="1"/>
  <c r="M116" i="21"/>
  <c r="M116" i="52" s="1"/>
  <c r="M116" i="63" s="1"/>
  <c r="M116" i="76" s="1"/>
  <c r="M116" i="90" s="1"/>
  <c r="M116" i="100" s="1"/>
  <c r="F65" i="52"/>
  <c r="F65" i="63" s="1"/>
  <c r="M65" i="21"/>
  <c r="M65" i="52" s="1"/>
  <c r="M65" i="63" s="1"/>
  <c r="M30" i="21"/>
  <c r="M30" i="52" s="1"/>
  <c r="M30" i="63" s="1"/>
  <c r="M30" i="76" s="1"/>
  <c r="M30" i="90" s="1"/>
  <c r="M30" i="100" s="1"/>
  <c r="H30" i="52"/>
  <c r="H30" i="63" s="1"/>
  <c r="H30" i="76" s="1"/>
  <c r="H30" i="90" s="1"/>
  <c r="H30" i="100" s="1"/>
  <c r="N64" i="52"/>
  <c r="N64" i="63" s="1"/>
  <c r="U64" i="21"/>
  <c r="U64" i="52" s="1"/>
  <c r="U64" i="63" s="1"/>
  <c r="K112" i="53"/>
  <c r="J112" i="53"/>
  <c r="L112" i="53"/>
  <c r="I112" i="53"/>
  <c r="L27" i="53"/>
  <c r="Q27" i="53"/>
  <c r="P44" i="53"/>
  <c r="I95" i="53"/>
  <c r="G95" i="53"/>
  <c r="L95" i="53"/>
  <c r="I44" i="53"/>
  <c r="Q44" i="53"/>
  <c r="L44" i="53"/>
  <c r="H95" i="53"/>
  <c r="S95" i="53"/>
  <c r="T95" i="53"/>
  <c r="T27" i="53"/>
  <c r="Q95" i="53"/>
  <c r="R27" i="53"/>
  <c r="R44" i="53"/>
  <c r="I27" i="53"/>
  <c r="J27" i="53"/>
  <c r="S27" i="53"/>
  <c r="J95" i="53"/>
  <c r="T44" i="53"/>
  <c r="K95" i="53"/>
  <c r="K44" i="53"/>
  <c r="K27" i="53"/>
  <c r="R95" i="53"/>
  <c r="M26" i="21"/>
  <c r="M26" i="52" s="1"/>
  <c r="M26" i="63" s="1"/>
  <c r="M26" i="76" s="1"/>
  <c r="M26" i="90" s="1"/>
  <c r="M26" i="100" s="1"/>
  <c r="H26" i="52"/>
  <c r="H26" i="63" s="1"/>
  <c r="H26" i="76" s="1"/>
  <c r="H26" i="90" s="1"/>
  <c r="H26" i="100" s="1"/>
  <c r="M94" i="21"/>
  <c r="M94" i="52" s="1"/>
  <c r="M94" i="63" s="1"/>
  <c r="M94" i="76" s="1"/>
  <c r="M94" i="90" s="1"/>
  <c r="M94" i="100" s="1"/>
  <c r="F94" i="52"/>
  <c r="F94" i="63" s="1"/>
  <c r="F94" i="76" s="1"/>
  <c r="F94" i="90" s="1"/>
  <c r="F94" i="100" s="1"/>
  <c r="P94" i="52"/>
  <c r="P94" i="63" s="1"/>
  <c r="P94" i="76" s="1"/>
  <c r="P94" i="90" s="1"/>
  <c r="P94" i="100" s="1"/>
  <c r="U94" i="21"/>
  <c r="U94" i="52" s="1"/>
  <c r="U94" i="63" s="1"/>
  <c r="U94" i="76" s="1"/>
  <c r="U94" i="90" s="1"/>
  <c r="U94" i="100" s="1"/>
  <c r="H58" i="21"/>
  <c r="H58" i="52" s="1"/>
  <c r="H58" i="63" s="1"/>
  <c r="J25" i="21"/>
  <c r="J25" i="52" s="1"/>
  <c r="J25" i="63" s="1"/>
  <c r="J25" i="76" s="1"/>
  <c r="J25" i="90" s="1"/>
  <c r="J25" i="100" s="1"/>
  <c r="H27" i="52"/>
  <c r="H27" i="63" s="1"/>
  <c r="H27" i="76" s="1"/>
  <c r="H27" i="90" s="1"/>
  <c r="H27" i="100" s="1"/>
  <c r="M27" i="21"/>
  <c r="M27" i="52" s="1"/>
  <c r="M27" i="63" s="1"/>
  <c r="M27" i="76" s="1"/>
  <c r="M27" i="90" s="1"/>
  <c r="M27" i="100" s="1"/>
  <c r="H44" i="52"/>
  <c r="H44" i="63" s="1"/>
  <c r="H44" i="76" s="1"/>
  <c r="H44" i="90" s="1"/>
  <c r="H44" i="100" s="1"/>
  <c r="M44" i="21"/>
  <c r="M44" i="52" s="1"/>
  <c r="M44" i="63" s="1"/>
  <c r="M44" i="76" s="1"/>
  <c r="M44" i="90" s="1"/>
  <c r="M44" i="100" s="1"/>
  <c r="N61" i="52"/>
  <c r="N61" i="63" s="1"/>
  <c r="U61" i="21"/>
  <c r="U61" i="52" s="1"/>
  <c r="U61" i="63" s="1"/>
  <c r="M61" i="21"/>
  <c r="M61" i="52" s="1"/>
  <c r="M61" i="63" s="1"/>
  <c r="F61" i="52"/>
  <c r="F61" i="63" s="1"/>
  <c r="P95" i="52"/>
  <c r="P95" i="63" s="1"/>
  <c r="P95" i="76" s="1"/>
  <c r="P95" i="90" s="1"/>
  <c r="P95" i="100" s="1"/>
  <c r="U95" i="21"/>
  <c r="U95" i="52" s="1"/>
  <c r="U95" i="63" s="1"/>
  <c r="U95" i="76" s="1"/>
  <c r="U95" i="90" s="1"/>
  <c r="U95" i="100" s="1"/>
  <c r="I48" i="56"/>
  <c r="S99" i="56"/>
  <c r="L48" i="55"/>
  <c r="P48" i="55"/>
  <c r="S99" i="53"/>
  <c r="J116" i="53"/>
  <c r="P29" i="52"/>
  <c r="P29" i="63" s="1"/>
  <c r="P29" i="76" s="1"/>
  <c r="P29" i="90" s="1"/>
  <c r="P29" i="100" s="1"/>
  <c r="U29" i="21"/>
  <c r="U29" i="52" s="1"/>
  <c r="U29" i="63" s="1"/>
  <c r="U29" i="76" s="1"/>
  <c r="U29" i="90" s="1"/>
  <c r="U29" i="100" s="1"/>
  <c r="N108" i="22"/>
  <c r="O58" i="21"/>
  <c r="O58" i="52" s="1"/>
  <c r="O58" i="63" s="1"/>
  <c r="P185" i="22"/>
  <c r="M185" i="22"/>
  <c r="N185" i="22"/>
  <c r="T185" i="22"/>
  <c r="Q185" i="22"/>
  <c r="O185" i="22"/>
  <c r="R185" i="22"/>
  <c r="S185" i="22"/>
  <c r="N168" i="22"/>
  <c r="Q168" i="22"/>
  <c r="N151" i="22"/>
  <c r="P151" i="22"/>
  <c r="P168" i="22"/>
  <c r="R168" i="22"/>
  <c r="O151" i="22"/>
  <c r="R151" i="22"/>
  <c r="O168" i="22"/>
  <c r="S151" i="22"/>
  <c r="Q32" i="22"/>
  <c r="O100" i="22"/>
  <c r="N66" i="22"/>
  <c r="S66" i="22"/>
  <c r="Q100" i="22"/>
  <c r="N117" i="22"/>
  <c r="O83" i="22"/>
  <c r="T100" i="22"/>
  <c r="O49" i="22"/>
  <c r="Q66" i="22"/>
  <c r="S49" i="22"/>
  <c r="S32" i="22"/>
  <c r="S117" i="22"/>
  <c r="N32" i="22"/>
  <c r="T151" i="22"/>
  <c r="P100" i="22"/>
  <c r="M66" i="22"/>
  <c r="R49" i="22"/>
  <c r="S168" i="22"/>
  <c r="M151" i="22"/>
  <c r="O117" i="22"/>
  <c r="S100" i="22"/>
  <c r="P117" i="22"/>
  <c r="M49" i="22"/>
  <c r="N83" i="22"/>
  <c r="R117" i="22"/>
  <c r="S83" i="22"/>
  <c r="Q83" i="22"/>
  <c r="R66" i="22"/>
  <c r="P66" i="22"/>
  <c r="M32" i="22"/>
  <c r="T32" i="22"/>
  <c r="M168" i="22"/>
  <c r="Q151" i="22"/>
  <c r="R32" i="22"/>
  <c r="P83" i="22"/>
  <c r="T117" i="22"/>
  <c r="Q117" i="22"/>
  <c r="R83" i="22"/>
  <c r="N100" i="22"/>
  <c r="M83" i="22"/>
  <c r="O66" i="22"/>
  <c r="P49" i="22"/>
  <c r="T49" i="22"/>
  <c r="T168" i="22"/>
  <c r="M117" i="22"/>
  <c r="T83" i="22"/>
  <c r="M100" i="22"/>
  <c r="N49" i="22"/>
  <c r="R100" i="22"/>
  <c r="T66" i="22"/>
  <c r="Q49" i="22"/>
  <c r="P32" i="22"/>
  <c r="P108" i="22"/>
  <c r="Q58" i="21"/>
  <c r="Q58" i="52" s="1"/>
  <c r="Q58" i="63" s="1"/>
  <c r="N91" i="22"/>
  <c r="G58" i="21"/>
  <c r="G58" i="52" s="1"/>
  <c r="G58" i="63" s="1"/>
  <c r="P91" i="22"/>
  <c r="I58" i="21"/>
  <c r="I58" i="52" s="1"/>
  <c r="I58" i="63" s="1"/>
  <c r="F62" i="52"/>
  <c r="F62" i="63" s="1"/>
  <c r="M62" i="21"/>
  <c r="M62" i="52" s="1"/>
  <c r="M62" i="63" s="1"/>
  <c r="F96" i="52"/>
  <c r="F96" i="63" s="1"/>
  <c r="F96" i="76" s="1"/>
  <c r="F96" i="90" s="1"/>
  <c r="F96" i="100" s="1"/>
  <c r="M96" i="21"/>
  <c r="M96" i="52" s="1"/>
  <c r="M96" i="63" s="1"/>
  <c r="M96" i="76" s="1"/>
  <c r="M96" i="90" s="1"/>
  <c r="M96" i="100" s="1"/>
  <c r="H113" i="52"/>
  <c r="H113" i="63" s="1"/>
  <c r="H113" i="76" s="1"/>
  <c r="H113" i="90" s="1"/>
  <c r="H113" i="100" s="1"/>
  <c r="M113" i="21"/>
  <c r="M113" i="52" s="1"/>
  <c r="M113" i="63" s="1"/>
  <c r="M113" i="76" s="1"/>
  <c r="M113" i="90" s="1"/>
  <c r="M113" i="100" s="1"/>
  <c r="S42" i="21"/>
  <c r="S42" i="52" s="1"/>
  <c r="S42" i="63" s="1"/>
  <c r="S42" i="76" s="1"/>
  <c r="S42" i="90" s="1"/>
  <c r="S42" i="100" s="1"/>
  <c r="Q59" i="21"/>
  <c r="Q59" i="52" s="1"/>
  <c r="Q59" i="63" s="1"/>
  <c r="P25" i="21"/>
  <c r="H31" i="52"/>
  <c r="H31" i="63" s="1"/>
  <c r="H31" i="76" s="1"/>
  <c r="H31" i="90" s="1"/>
  <c r="H31" i="100" s="1"/>
  <c r="M31" i="21"/>
  <c r="M31" i="52" s="1"/>
  <c r="M31" i="63" s="1"/>
  <c r="M31" i="76" s="1"/>
  <c r="M31" i="90" s="1"/>
  <c r="M31" i="100" s="1"/>
  <c r="P31" i="52"/>
  <c r="P31" i="63" s="1"/>
  <c r="P31" i="76" s="1"/>
  <c r="P31" i="90" s="1"/>
  <c r="P31" i="100" s="1"/>
  <c r="U31" i="21"/>
  <c r="U31" i="52" s="1"/>
  <c r="U31" i="63" s="1"/>
  <c r="U31" i="76" s="1"/>
  <c r="U31" i="90" s="1"/>
  <c r="U31" i="100" s="1"/>
  <c r="H47" i="52"/>
  <c r="H47" i="63" s="1"/>
  <c r="H47" i="76" s="1"/>
  <c r="H47" i="90" s="1"/>
  <c r="H47" i="100" s="1"/>
  <c r="M47" i="21"/>
  <c r="M47" i="52" s="1"/>
  <c r="M47" i="63" s="1"/>
  <c r="M47" i="76" s="1"/>
  <c r="M47" i="90" s="1"/>
  <c r="M47" i="100" s="1"/>
  <c r="M98" i="21"/>
  <c r="M98" i="52" s="1"/>
  <c r="M98" i="63" s="1"/>
  <c r="M98" i="76" s="1"/>
  <c r="M98" i="90" s="1"/>
  <c r="M98" i="100" s="1"/>
  <c r="F98" i="52"/>
  <c r="F98" i="63" s="1"/>
  <c r="F98" i="76" s="1"/>
  <c r="F98" i="90" s="1"/>
  <c r="F98" i="100" s="1"/>
  <c r="U98" i="21"/>
  <c r="U98" i="52" s="1"/>
  <c r="U98" i="63" s="1"/>
  <c r="U98" i="76" s="1"/>
  <c r="U98" i="90" s="1"/>
  <c r="U98" i="100" s="1"/>
  <c r="P98" i="52"/>
  <c r="P98" i="63" s="1"/>
  <c r="P98" i="76" s="1"/>
  <c r="P98" i="90" s="1"/>
  <c r="P98" i="100" s="1"/>
  <c r="M64" i="21"/>
  <c r="M64" i="52" s="1"/>
  <c r="M64" i="63" s="1"/>
  <c r="F64" i="52"/>
  <c r="F64" i="63" s="1"/>
  <c r="M115" i="21"/>
  <c r="M115" i="52" s="1"/>
  <c r="M115" i="63" s="1"/>
  <c r="M115" i="76" s="1"/>
  <c r="M115" i="90" s="1"/>
  <c r="M115" i="100" s="1"/>
  <c r="H115" i="52"/>
  <c r="H115" i="63" s="1"/>
  <c r="H115" i="76" s="1"/>
  <c r="H115" i="90" s="1"/>
  <c r="H115" i="100" s="1"/>
  <c r="U43" i="21"/>
  <c r="U43" i="52" s="1"/>
  <c r="U43" i="63" s="1"/>
  <c r="U43" i="76" s="1"/>
  <c r="U43" i="90" s="1"/>
  <c r="U43" i="100" s="1"/>
  <c r="N43" i="52"/>
  <c r="N43" i="63" s="1"/>
  <c r="N43" i="76" s="1"/>
  <c r="N43" i="90" s="1"/>
  <c r="N43" i="100" s="1"/>
  <c r="S41" i="21"/>
  <c r="S41" i="52" s="1"/>
  <c r="S41" i="63" s="1"/>
  <c r="S41" i="76" s="1"/>
  <c r="S41" i="90" s="1"/>
  <c r="S41" i="100" s="1"/>
  <c r="K113" i="56"/>
  <c r="J113" i="56"/>
  <c r="L113" i="56"/>
  <c r="I113" i="56"/>
  <c r="L45" i="56"/>
  <c r="K45" i="56"/>
  <c r="S45" i="56"/>
  <c r="H96" i="56"/>
  <c r="L28" i="56"/>
  <c r="J45" i="56"/>
  <c r="T96" i="56"/>
  <c r="G96" i="56"/>
  <c r="J96" i="56"/>
  <c r="I28" i="56"/>
  <c r="R28" i="56"/>
  <c r="Q45" i="56"/>
  <c r="S28" i="56"/>
  <c r="K96" i="56"/>
  <c r="T28" i="56"/>
  <c r="I96" i="56"/>
  <c r="S96" i="56"/>
  <c r="J28" i="56"/>
  <c r="T45" i="56"/>
  <c r="Q96" i="56"/>
  <c r="L96" i="56"/>
  <c r="R45" i="56"/>
  <c r="Q28" i="56"/>
  <c r="I45" i="56"/>
  <c r="P45" i="56"/>
  <c r="R96" i="56"/>
  <c r="J113" i="53"/>
  <c r="K113" i="53"/>
  <c r="L113" i="53"/>
  <c r="I113" i="53"/>
  <c r="T45" i="53"/>
  <c r="T28" i="53"/>
  <c r="I96" i="53"/>
  <c r="R45" i="53"/>
  <c r="Q28" i="53"/>
  <c r="J28" i="53"/>
  <c r="I45" i="53"/>
  <c r="Q96" i="53"/>
  <c r="P45" i="53"/>
  <c r="G96" i="53"/>
  <c r="L45" i="53"/>
  <c r="J96" i="53"/>
  <c r="S45" i="53"/>
  <c r="I28" i="53"/>
  <c r="S28" i="53"/>
  <c r="S96" i="53"/>
  <c r="K45" i="53"/>
  <c r="H96" i="53"/>
  <c r="L28" i="53"/>
  <c r="J45" i="53"/>
  <c r="K96" i="53"/>
  <c r="T96" i="53"/>
  <c r="R28" i="53"/>
  <c r="L96" i="53"/>
  <c r="Q45" i="53"/>
  <c r="R96" i="53"/>
  <c r="Q31" i="56"/>
  <c r="K112" i="56"/>
  <c r="L112" i="56"/>
  <c r="J112" i="56"/>
  <c r="I112" i="56"/>
  <c r="J95" i="56"/>
  <c r="T44" i="56"/>
  <c r="K95" i="56"/>
  <c r="K44" i="56"/>
  <c r="T27" i="56"/>
  <c r="S27" i="56"/>
  <c r="R27" i="56"/>
  <c r="T95" i="56"/>
  <c r="I95" i="56"/>
  <c r="Q95" i="56"/>
  <c r="I27" i="56"/>
  <c r="J27" i="56"/>
  <c r="S95" i="56"/>
  <c r="L44" i="56"/>
  <c r="L95" i="56"/>
  <c r="I44" i="56"/>
  <c r="Q44" i="56"/>
  <c r="H95" i="56"/>
  <c r="R44" i="56"/>
  <c r="K27" i="56"/>
  <c r="Q27" i="56"/>
  <c r="P44" i="56"/>
  <c r="L27" i="56"/>
  <c r="G95" i="56"/>
  <c r="R95" i="56"/>
  <c r="J99" i="55"/>
  <c r="K115" i="56"/>
  <c r="L115" i="56"/>
  <c r="I115" i="56"/>
  <c r="J115" i="56"/>
  <c r="S30" i="56"/>
  <c r="R47" i="56"/>
  <c r="K98" i="56"/>
  <c r="S47" i="56"/>
  <c r="H98" i="56"/>
  <c r="L98" i="56"/>
  <c r="T30" i="56"/>
  <c r="I98" i="56"/>
  <c r="T47" i="56"/>
  <c r="J98" i="56"/>
  <c r="L47" i="56"/>
  <c r="J47" i="56"/>
  <c r="Q30" i="56"/>
  <c r="S98" i="56"/>
  <c r="I30" i="56"/>
  <c r="T98" i="56"/>
  <c r="R98" i="56"/>
  <c r="I47" i="56"/>
  <c r="K47" i="56"/>
  <c r="P47" i="56"/>
  <c r="R30" i="56"/>
  <c r="Q98" i="56"/>
  <c r="Q47" i="56"/>
  <c r="G98" i="56"/>
  <c r="J30" i="56"/>
  <c r="K30" i="56"/>
  <c r="L30" i="56"/>
  <c r="O47" i="56"/>
  <c r="J115" i="55"/>
  <c r="K115" i="55"/>
  <c r="I115" i="55"/>
  <c r="L115" i="55"/>
  <c r="R30" i="55"/>
  <c r="I30" i="55"/>
  <c r="K47" i="55"/>
  <c r="J30" i="55"/>
  <c r="P47" i="55"/>
  <c r="T98" i="55"/>
  <c r="K30" i="55"/>
  <c r="S30" i="55"/>
  <c r="R47" i="55"/>
  <c r="Q30" i="55"/>
  <c r="K98" i="55"/>
  <c r="S47" i="55"/>
  <c r="H98" i="55"/>
  <c r="R98" i="55"/>
  <c r="G98" i="55"/>
  <c r="I47" i="55"/>
  <c r="L98" i="55"/>
  <c r="I98" i="55"/>
  <c r="L47" i="55"/>
  <c r="Q98" i="55"/>
  <c r="J47" i="55"/>
  <c r="S98" i="55"/>
  <c r="T30" i="55"/>
  <c r="J98" i="55"/>
  <c r="L30" i="55"/>
  <c r="T47" i="55"/>
  <c r="Q47" i="55"/>
  <c r="O47" i="55"/>
  <c r="I115" i="53"/>
  <c r="J115" i="53"/>
  <c r="L115" i="53"/>
  <c r="K115" i="53"/>
  <c r="Q98" i="53"/>
  <c r="J47" i="53"/>
  <c r="Q47" i="53"/>
  <c r="R98" i="53"/>
  <c r="S98" i="53"/>
  <c r="I47" i="53"/>
  <c r="I30" i="53"/>
  <c r="K47" i="53"/>
  <c r="J30" i="53"/>
  <c r="P47" i="53"/>
  <c r="T98" i="53"/>
  <c r="K30" i="53"/>
  <c r="L30" i="53"/>
  <c r="R47" i="53"/>
  <c r="H98" i="53"/>
  <c r="J98" i="53"/>
  <c r="L98" i="53"/>
  <c r="I98" i="53"/>
  <c r="Q30" i="53"/>
  <c r="L47" i="53"/>
  <c r="S30" i="53"/>
  <c r="T47" i="53"/>
  <c r="S47" i="53"/>
  <c r="R30" i="53"/>
  <c r="T30" i="53"/>
  <c r="K98" i="53"/>
  <c r="G98" i="53"/>
  <c r="O47" i="53"/>
  <c r="M4" i="21"/>
  <c r="U4" i="21"/>
  <c r="T23" i="56"/>
  <c r="T23" i="53"/>
  <c r="T23" i="55"/>
  <c r="R174" i="22"/>
  <c r="K106" i="21" s="1"/>
  <c r="K107" i="21"/>
  <c r="K107" i="52" s="1"/>
  <c r="K107" i="63" s="1"/>
  <c r="K107" i="76" s="1"/>
  <c r="K107" i="90" s="1"/>
  <c r="K107" i="100" s="1"/>
  <c r="S40" i="56"/>
  <c r="S40" i="55"/>
  <c r="S40" i="53"/>
  <c r="P91" i="56"/>
  <c r="P91" i="53"/>
  <c r="P91" i="55"/>
  <c r="S23" i="56"/>
  <c r="S23" i="55"/>
  <c r="S23" i="53"/>
  <c r="S140" i="22"/>
  <c r="L89" i="21" s="1"/>
  <c r="L90" i="21"/>
  <c r="L90" i="52" s="1"/>
  <c r="L90" i="63" s="1"/>
  <c r="L90" i="76" s="1"/>
  <c r="L90" i="90" s="1"/>
  <c r="L90" i="100" s="1"/>
  <c r="P157" i="22"/>
  <c r="Q89" i="21" s="1"/>
  <c r="Q89" i="52" s="1"/>
  <c r="Q89" i="63" s="1"/>
  <c r="Q89" i="76" s="1"/>
  <c r="Q89" i="90" s="1"/>
  <c r="Q89" i="100" s="1"/>
  <c r="Q90" i="21"/>
  <c r="Q106" i="22"/>
  <c r="R55" i="21" s="1"/>
  <c r="R56" i="21"/>
  <c r="R56" i="52" s="1"/>
  <c r="R56" i="63" s="1"/>
  <c r="R22" i="22"/>
  <c r="K23" i="21"/>
  <c r="K23" i="52" s="1"/>
  <c r="K23" i="63" s="1"/>
  <c r="K23" i="76" s="1"/>
  <c r="K23" i="90" s="1"/>
  <c r="K23" i="100" s="1"/>
  <c r="Q22" i="22"/>
  <c r="J23" i="21"/>
  <c r="J23" i="52" s="1"/>
  <c r="J23" i="63" s="1"/>
  <c r="J23" i="76" s="1"/>
  <c r="J23" i="90" s="1"/>
  <c r="J23" i="100" s="1"/>
  <c r="P38" i="22"/>
  <c r="Q21" i="21" s="1"/>
  <c r="Q22" i="21"/>
  <c r="Q22" i="52" s="1"/>
  <c r="Q22" i="63" s="1"/>
  <c r="Q22" i="76" s="1"/>
  <c r="Q22" i="90" s="1"/>
  <c r="Q22" i="100" s="1"/>
  <c r="R106" i="22"/>
  <c r="S55" i="21" s="1"/>
  <c r="S56" i="21"/>
  <c r="S56" i="52" s="1"/>
  <c r="S56" i="63" s="1"/>
  <c r="O89" i="22"/>
  <c r="H55" i="21" s="1"/>
  <c r="H56" i="21"/>
  <c r="H56" i="52" s="1"/>
  <c r="H56" i="63" s="1"/>
  <c r="S55" i="22"/>
  <c r="L38" i="21" s="1"/>
  <c r="L39" i="21"/>
  <c r="L39" i="52" s="1"/>
  <c r="L39" i="63" s="1"/>
  <c r="L39" i="76" s="1"/>
  <c r="L39" i="90" s="1"/>
  <c r="L39" i="100" s="1"/>
  <c r="P23" i="52"/>
  <c r="P23" i="63" s="1"/>
  <c r="P23" i="76" s="1"/>
  <c r="P23" i="90" s="1"/>
  <c r="P23" i="100" s="1"/>
  <c r="P55" i="22"/>
  <c r="I38" i="21" s="1"/>
  <c r="I39" i="21"/>
  <c r="I39" i="52" s="1"/>
  <c r="I39" i="63" s="1"/>
  <c r="I39" i="76" s="1"/>
  <c r="I39" i="90" s="1"/>
  <c r="I39" i="100" s="1"/>
  <c r="C6" i="18"/>
  <c r="E6" i="22" s="1"/>
  <c r="F5" i="21"/>
  <c r="E20" i="18"/>
  <c r="O6" i="22" s="1"/>
  <c r="P5" i="21"/>
  <c r="J20" i="18"/>
  <c r="T6" i="22" s="1"/>
  <c r="J6" i="18"/>
  <c r="L6" i="22" s="1"/>
  <c r="F6" i="18"/>
  <c r="H6" i="22" s="1"/>
  <c r="I5" i="21"/>
  <c r="D20" i="18"/>
  <c r="N6" i="22" s="1"/>
  <c r="O5" i="21"/>
  <c r="H6" i="18"/>
  <c r="J6" i="22" s="1"/>
  <c r="K5" i="21"/>
  <c r="E6" i="18"/>
  <c r="G6" i="22" s="1"/>
  <c r="H5" i="21"/>
  <c r="F20" i="18"/>
  <c r="P6" i="22" s="1"/>
  <c r="Q5" i="21"/>
  <c r="C20" i="18"/>
  <c r="M6" i="22" s="1"/>
  <c r="N5" i="21"/>
  <c r="D6" i="18"/>
  <c r="F6" i="22" s="1"/>
  <c r="G5" i="21"/>
  <c r="G20" i="18"/>
  <c r="Q6" i="22" s="1"/>
  <c r="R5" i="21"/>
  <c r="H20" i="18"/>
  <c r="R6" i="22" s="1"/>
  <c r="S5" i="21"/>
  <c r="I6" i="18"/>
  <c r="K6" i="22" s="1"/>
  <c r="L5" i="21"/>
  <c r="I20" i="18"/>
  <c r="S6" i="22" s="1"/>
  <c r="T5" i="21"/>
  <c r="G6" i="18"/>
  <c r="I6" i="22" s="1"/>
  <c r="J5" i="21"/>
  <c r="H25" i="54" l="1"/>
  <c r="S11" i="55" s="1"/>
  <c r="E24" i="54"/>
  <c r="P10" i="56" s="1"/>
  <c r="G10" i="54"/>
  <c r="J10" i="53" s="1"/>
  <c r="H11" i="54"/>
  <c r="K11" i="143" s="1"/>
  <c r="C9" i="54"/>
  <c r="F9" i="143" s="1"/>
  <c r="D11" i="54"/>
  <c r="G11" i="56" s="1"/>
  <c r="D27" i="54"/>
  <c r="O13" i="142" s="1"/>
  <c r="D25" i="54"/>
  <c r="O11" i="53" s="1"/>
  <c r="F9" i="54"/>
  <c r="I9" i="56" s="1"/>
  <c r="C13" i="54"/>
  <c r="F13" i="55" s="1"/>
  <c r="G28" i="54"/>
  <c r="R14" i="55" s="1"/>
  <c r="H12" i="54"/>
  <c r="K12" i="56" s="1"/>
  <c r="H14" i="54"/>
  <c r="K14" i="55" s="1"/>
  <c r="F27" i="54"/>
  <c r="Q13" i="56" s="1"/>
  <c r="E27" i="54"/>
  <c r="P13" i="142" s="1"/>
  <c r="L6" i="226"/>
  <c r="AA6" i="226" s="1"/>
  <c r="L101" i="223"/>
  <c r="I27" i="54"/>
  <c r="T13" i="55" s="1"/>
  <c r="F11" i="54"/>
  <c r="I11" i="55" s="1"/>
  <c r="I10" i="54"/>
  <c r="L10" i="53" s="1"/>
  <c r="F14" i="54"/>
  <c r="C11" i="54"/>
  <c r="F11" i="143" s="1"/>
  <c r="I9" i="54"/>
  <c r="L9" i="55" s="1"/>
  <c r="D28" i="54"/>
  <c r="I11" i="54"/>
  <c r="L11" i="142" s="1"/>
  <c r="H24" i="54"/>
  <c r="D12" i="54"/>
  <c r="E14" i="54"/>
  <c r="H14" i="142" s="1"/>
  <c r="G13" i="54"/>
  <c r="J13" i="142" s="1"/>
  <c r="E23" i="54"/>
  <c r="P9" i="53" s="1"/>
  <c r="E12" i="54"/>
  <c r="H12" i="142" s="1"/>
  <c r="D9" i="54"/>
  <c r="G9" i="142" s="1"/>
  <c r="U101" i="228"/>
  <c r="AD101" i="223"/>
  <c r="U6" i="226"/>
  <c r="AJ6" i="226" s="1"/>
  <c r="C28" i="54"/>
  <c r="N14" i="56" s="1"/>
  <c r="I12" i="54"/>
  <c r="L12" i="56" s="1"/>
  <c r="H27" i="54"/>
  <c r="S13" i="142" s="1"/>
  <c r="F12" i="54"/>
  <c r="I12" i="56" s="1"/>
  <c r="G11" i="54"/>
  <c r="J11" i="53" s="1"/>
  <c r="D24" i="54"/>
  <c r="O10" i="143" s="1"/>
  <c r="F10" i="54"/>
  <c r="I10" i="143" s="1"/>
  <c r="G23" i="54"/>
  <c r="R9" i="142" s="1"/>
  <c r="C24" i="54"/>
  <c r="N10" i="143" s="1"/>
  <c r="E11" i="54"/>
  <c r="C25" i="54"/>
  <c r="N11" i="143" s="1"/>
  <c r="L11" i="53"/>
  <c r="K11" i="53"/>
  <c r="K78" i="52"/>
  <c r="K78" i="63" s="1"/>
  <c r="L82" i="52"/>
  <c r="L82" i="63" s="1"/>
  <c r="L79" i="52"/>
  <c r="L79" i="63" s="1"/>
  <c r="G82" i="52"/>
  <c r="G82" i="63" s="1"/>
  <c r="AL11" i="21"/>
  <c r="T11" i="52" s="1"/>
  <c r="T11" i="63" s="1"/>
  <c r="T11" i="76" s="1"/>
  <c r="T11" i="90" s="1"/>
  <c r="T11" i="100" s="1"/>
  <c r="I14" i="143"/>
  <c r="AI14" i="21"/>
  <c r="Q14" i="52" s="1"/>
  <c r="Q14" i="63" s="1"/>
  <c r="Q14" i="76" s="1"/>
  <c r="Q14" i="90" s="1"/>
  <c r="Q14" i="100" s="1"/>
  <c r="K11" i="56"/>
  <c r="L9" i="143"/>
  <c r="K11" i="142"/>
  <c r="AL9" i="21"/>
  <c r="T9" i="52" s="1"/>
  <c r="T9" i="63" s="1"/>
  <c r="T9" i="76" s="1"/>
  <c r="T9" i="90" s="1"/>
  <c r="T9" i="100" s="1"/>
  <c r="J13" i="53"/>
  <c r="K11" i="55"/>
  <c r="I14" i="56"/>
  <c r="I82" i="52"/>
  <c r="I82" i="63" s="1"/>
  <c r="G80" i="52"/>
  <c r="G80" i="63" s="1"/>
  <c r="L9" i="53"/>
  <c r="L11" i="56"/>
  <c r="T14" i="56"/>
  <c r="I14" i="53"/>
  <c r="K79" i="52"/>
  <c r="K79" i="63" s="1"/>
  <c r="T14" i="142"/>
  <c r="L11" i="143"/>
  <c r="S10" i="143"/>
  <c r="Y14" i="21"/>
  <c r="G14" i="52" s="1"/>
  <c r="G14" i="63" s="1"/>
  <c r="G14" i="76" s="1"/>
  <c r="G14" i="90" s="1"/>
  <c r="G14" i="100" s="1"/>
  <c r="AG9" i="21"/>
  <c r="O9" i="52" s="1"/>
  <c r="O9" i="63" s="1"/>
  <c r="O9" i="76" s="1"/>
  <c r="O9" i="90" s="1"/>
  <c r="O9" i="100" s="1"/>
  <c r="AG12" i="21"/>
  <c r="O12" i="52" s="1"/>
  <c r="O12" i="63" s="1"/>
  <c r="O12" i="76" s="1"/>
  <c r="O12" i="90" s="1"/>
  <c r="O12" i="100" s="1"/>
  <c r="F77" i="52"/>
  <c r="F77" i="63" s="1"/>
  <c r="AF9" i="21"/>
  <c r="N9" i="52" s="1"/>
  <c r="N9" i="63" s="1"/>
  <c r="N9" i="76" s="1"/>
  <c r="N9" i="90" s="1"/>
  <c r="N9" i="100" s="1"/>
  <c r="T14" i="143"/>
  <c r="AH14" i="21"/>
  <c r="P14" i="52" s="1"/>
  <c r="P14" i="63" s="1"/>
  <c r="P14" i="76" s="1"/>
  <c r="P14" i="90" s="1"/>
  <c r="P14" i="100" s="1"/>
  <c r="E28" i="54" s="1"/>
  <c r="P14" i="143" s="1"/>
  <c r="L9" i="56"/>
  <c r="L9" i="142"/>
  <c r="L11" i="55"/>
  <c r="T14" i="55"/>
  <c r="AK9" i="21"/>
  <c r="S9" i="52" s="1"/>
  <c r="S9" i="63" s="1"/>
  <c r="S9" i="76" s="1"/>
  <c r="S9" i="90" s="1"/>
  <c r="S9" i="100" s="1"/>
  <c r="AC10" i="21"/>
  <c r="K10" i="52" s="1"/>
  <c r="K10" i="63" s="1"/>
  <c r="K10" i="76" s="1"/>
  <c r="K10" i="90" s="1"/>
  <c r="K10" i="100" s="1"/>
  <c r="Y13" i="21"/>
  <c r="G13" i="52" s="1"/>
  <c r="G13" i="63" s="1"/>
  <c r="G13" i="76" s="1"/>
  <c r="G13" i="90" s="1"/>
  <c r="G13" i="100" s="1"/>
  <c r="O11" i="143"/>
  <c r="K14" i="56"/>
  <c r="G79" i="52"/>
  <c r="G79" i="63" s="1"/>
  <c r="O13" i="55"/>
  <c r="O11" i="142"/>
  <c r="AC9" i="21"/>
  <c r="K9" i="52" s="1"/>
  <c r="K9" i="63" s="1"/>
  <c r="K9" i="76" s="1"/>
  <c r="K9" i="90" s="1"/>
  <c r="K9" i="100" s="1"/>
  <c r="H11" i="56"/>
  <c r="F78" i="52"/>
  <c r="F78" i="63" s="1"/>
  <c r="H11" i="142"/>
  <c r="R14" i="53"/>
  <c r="K80" i="52"/>
  <c r="K80" i="63" s="1"/>
  <c r="J77" i="52"/>
  <c r="J77" i="63" s="1"/>
  <c r="X10" i="21"/>
  <c r="F10" i="52" s="1"/>
  <c r="F10" i="63" s="1"/>
  <c r="F10" i="76" s="1"/>
  <c r="F10" i="90" s="1"/>
  <c r="F10" i="100" s="1"/>
  <c r="H12" i="143"/>
  <c r="AH12" i="21"/>
  <c r="P12" i="52" s="1"/>
  <c r="P12" i="63" s="1"/>
  <c r="P12" i="76" s="1"/>
  <c r="P12" i="90" s="1"/>
  <c r="P12" i="100" s="1"/>
  <c r="H11" i="53"/>
  <c r="AH11" i="21"/>
  <c r="P11" i="52" s="1"/>
  <c r="P11" i="63" s="1"/>
  <c r="P11" i="76" s="1"/>
  <c r="P11" i="90" s="1"/>
  <c r="P11" i="100" s="1"/>
  <c r="K14" i="143"/>
  <c r="R9" i="56"/>
  <c r="H79" i="52"/>
  <c r="H79" i="63" s="1"/>
  <c r="J13" i="143"/>
  <c r="H12" i="55"/>
  <c r="I9" i="143"/>
  <c r="R14" i="142"/>
  <c r="AD14" i="21"/>
  <c r="L14" i="52" s="1"/>
  <c r="L14" i="63" s="1"/>
  <c r="L14" i="76" s="1"/>
  <c r="L14" i="90" s="1"/>
  <c r="L14" i="100" s="1"/>
  <c r="K14" i="142"/>
  <c r="R9" i="55"/>
  <c r="P13" i="53"/>
  <c r="H80" i="52"/>
  <c r="H80" i="63" s="1"/>
  <c r="I12" i="143"/>
  <c r="AI10" i="21"/>
  <c r="Q10" i="52" s="1"/>
  <c r="Q10" i="63" s="1"/>
  <c r="Q10" i="76" s="1"/>
  <c r="Q10" i="90" s="1"/>
  <c r="Q10" i="100" s="1"/>
  <c r="I78" i="52"/>
  <c r="I78" i="63" s="1"/>
  <c r="I12" i="53"/>
  <c r="L12" i="55"/>
  <c r="AA13" i="21"/>
  <c r="I13" i="52" s="1"/>
  <c r="I13" i="63" s="1"/>
  <c r="I13" i="76" s="1"/>
  <c r="I13" i="90" s="1"/>
  <c r="I13" i="100" s="1"/>
  <c r="H82" i="52"/>
  <c r="H82" i="63" s="1"/>
  <c r="H14" i="143"/>
  <c r="M78" i="21"/>
  <c r="M78" i="52" s="1"/>
  <c r="M78" i="63" s="1"/>
  <c r="K14" i="53"/>
  <c r="J82" i="52"/>
  <c r="J82" i="63" s="1"/>
  <c r="M82" i="21"/>
  <c r="M82" i="52" s="1"/>
  <c r="M82" i="63" s="1"/>
  <c r="AB9" i="21"/>
  <c r="J9" i="52" s="1"/>
  <c r="J9" i="63" s="1"/>
  <c r="J9" i="76" s="1"/>
  <c r="J9" i="90" s="1"/>
  <c r="J9" i="100" s="1"/>
  <c r="AJ13" i="21"/>
  <c r="R13" i="52" s="1"/>
  <c r="R13" i="63" s="1"/>
  <c r="R13" i="76" s="1"/>
  <c r="R13" i="90" s="1"/>
  <c r="R13" i="100" s="1"/>
  <c r="R9" i="143"/>
  <c r="R14" i="143"/>
  <c r="AB14" i="21"/>
  <c r="J14" i="52" s="1"/>
  <c r="J14" i="63" s="1"/>
  <c r="J14" i="76" s="1"/>
  <c r="J14" i="90" s="1"/>
  <c r="J14" i="100" s="1"/>
  <c r="AK12" i="21"/>
  <c r="S12" i="52" s="1"/>
  <c r="S12" i="63" s="1"/>
  <c r="S12" i="76" s="1"/>
  <c r="S12" i="90" s="1"/>
  <c r="S12" i="100" s="1"/>
  <c r="H26" i="54" s="1"/>
  <c r="S12" i="56" s="1"/>
  <c r="J13" i="55"/>
  <c r="K82" i="52"/>
  <c r="K82" i="63" s="1"/>
  <c r="I9" i="55"/>
  <c r="R9" i="53"/>
  <c r="T13" i="142"/>
  <c r="R14" i="56"/>
  <c r="AK14" i="21"/>
  <c r="S14" i="52" s="1"/>
  <c r="S14" i="63" s="1"/>
  <c r="S14" i="76" s="1"/>
  <c r="S14" i="90" s="1"/>
  <c r="S14" i="100" s="1"/>
  <c r="H12" i="56"/>
  <c r="H77" i="52"/>
  <c r="H77" i="63" s="1"/>
  <c r="H12" i="53"/>
  <c r="M77" i="21"/>
  <c r="M77" i="52" s="1"/>
  <c r="M77" i="63" s="1"/>
  <c r="P10" i="143"/>
  <c r="Q13" i="53"/>
  <c r="I79" i="52"/>
  <c r="I79" i="63" s="1"/>
  <c r="L10" i="55"/>
  <c r="I11" i="143"/>
  <c r="Q13" i="143"/>
  <c r="L91" i="142"/>
  <c r="J13" i="56"/>
  <c r="Q13" i="55"/>
  <c r="F81" i="52"/>
  <c r="F81" i="63" s="1"/>
  <c r="J80" i="52"/>
  <c r="J80" i="63" s="1"/>
  <c r="J81" i="52"/>
  <c r="J81" i="63" s="1"/>
  <c r="I81" i="52"/>
  <c r="I81" i="63" s="1"/>
  <c r="I77" i="52"/>
  <c r="I77" i="63" s="1"/>
  <c r="O13" i="56"/>
  <c r="I9" i="53"/>
  <c r="I9" i="142"/>
  <c r="P13" i="143"/>
  <c r="R12" i="53"/>
  <c r="L10" i="142"/>
  <c r="O13" i="143"/>
  <c r="P9" i="55"/>
  <c r="H81" i="52"/>
  <c r="H81" i="63" s="1"/>
  <c r="M79" i="21"/>
  <c r="M79" i="52" s="1"/>
  <c r="M79" i="63" s="1"/>
  <c r="M80" i="21"/>
  <c r="M80" i="52" s="1"/>
  <c r="M80" i="63" s="1"/>
  <c r="P13" i="55"/>
  <c r="T13" i="143"/>
  <c r="L91" i="56"/>
  <c r="G81" i="52"/>
  <c r="G81" i="63" s="1"/>
  <c r="O13" i="53"/>
  <c r="Z9" i="21"/>
  <c r="H9" i="52" s="1"/>
  <c r="H9" i="63" s="1"/>
  <c r="H9" i="76" s="1"/>
  <c r="H9" i="90" s="1"/>
  <c r="H9" i="100" s="1"/>
  <c r="Z13" i="21"/>
  <c r="H13" i="52" s="1"/>
  <c r="H13" i="63" s="1"/>
  <c r="H13" i="76" s="1"/>
  <c r="H13" i="90" s="1"/>
  <c r="H13" i="100" s="1"/>
  <c r="J10" i="143"/>
  <c r="P13" i="56"/>
  <c r="R12" i="55"/>
  <c r="T13" i="56"/>
  <c r="P10" i="55"/>
  <c r="AI9" i="21"/>
  <c r="Q9" i="52" s="1"/>
  <c r="Q9" i="63" s="1"/>
  <c r="Q9" i="76" s="1"/>
  <c r="Q9" i="90" s="1"/>
  <c r="Q9" i="100" s="1"/>
  <c r="AF13" i="21"/>
  <c r="N13" i="52" s="1"/>
  <c r="N13" i="63" s="1"/>
  <c r="N13" i="76" s="1"/>
  <c r="N13" i="90" s="1"/>
  <c r="N13" i="100" s="1"/>
  <c r="L91" i="55"/>
  <c r="L91" i="53"/>
  <c r="S44" i="56"/>
  <c r="S44" i="142"/>
  <c r="S44" i="143"/>
  <c r="K28" i="55"/>
  <c r="K28" i="143"/>
  <c r="K28" i="142"/>
  <c r="P90" i="21"/>
  <c r="P90" i="52" s="1"/>
  <c r="P90" i="63" s="1"/>
  <c r="P90" i="76" s="1"/>
  <c r="P90" i="90" s="1"/>
  <c r="P90" i="100" s="1"/>
  <c r="P90" i="142" s="1"/>
  <c r="I12" i="55"/>
  <c r="P31" i="142"/>
  <c r="U31" i="142" s="1"/>
  <c r="P31" i="143"/>
  <c r="U31" i="143" s="1"/>
  <c r="H30" i="53"/>
  <c r="M30" i="53" s="1"/>
  <c r="H30" i="142"/>
  <c r="M30" i="142" s="1"/>
  <c r="H30" i="143"/>
  <c r="M30" i="143" s="1"/>
  <c r="H45" i="55"/>
  <c r="M45" i="55" s="1"/>
  <c r="H45" i="143"/>
  <c r="M45" i="143" s="1"/>
  <c r="H45" i="142"/>
  <c r="M45" i="142" s="1"/>
  <c r="I80" i="52"/>
  <c r="I80" i="63" s="1"/>
  <c r="F97" i="53"/>
  <c r="M97" i="53" s="1"/>
  <c r="F97" i="143"/>
  <c r="M97" i="143" s="1"/>
  <c r="F97" i="142"/>
  <c r="M97" i="142" s="1"/>
  <c r="J26" i="53"/>
  <c r="J26" i="142"/>
  <c r="J26" i="143"/>
  <c r="F99" i="142"/>
  <c r="M99" i="142" s="1"/>
  <c r="F99" i="143"/>
  <c r="M99" i="143" s="1"/>
  <c r="O10" i="53"/>
  <c r="O10" i="55"/>
  <c r="M81" i="21"/>
  <c r="M81" i="52" s="1"/>
  <c r="M81" i="63" s="1"/>
  <c r="L12" i="143"/>
  <c r="I12" i="142"/>
  <c r="R38" i="22"/>
  <c r="S21" i="21" s="1"/>
  <c r="S32" i="21" s="1"/>
  <c r="S32" i="52" s="1"/>
  <c r="S32" i="63" s="1"/>
  <c r="S32" i="76" s="1"/>
  <c r="S32" i="90" s="1"/>
  <c r="S32" i="100" s="1"/>
  <c r="I11" i="53"/>
  <c r="L12" i="53"/>
  <c r="H115" i="53"/>
  <c r="M115" i="53" s="1"/>
  <c r="H115" i="143"/>
  <c r="M115" i="143" s="1"/>
  <c r="H115" i="142"/>
  <c r="M115" i="142" s="1"/>
  <c r="P98" i="55"/>
  <c r="U98" i="55" s="1"/>
  <c r="P98" i="142"/>
  <c r="U98" i="142" s="1"/>
  <c r="P98" i="143"/>
  <c r="U98" i="143" s="1"/>
  <c r="H113" i="55"/>
  <c r="M113" i="55" s="1"/>
  <c r="H113" i="143"/>
  <c r="M113" i="143" s="1"/>
  <c r="H113" i="142"/>
  <c r="M113" i="142" s="1"/>
  <c r="H44" i="55"/>
  <c r="H44" i="143"/>
  <c r="H44" i="142"/>
  <c r="P94" i="55"/>
  <c r="U94" i="55" s="1"/>
  <c r="P94" i="143"/>
  <c r="U94" i="143" s="1"/>
  <c r="P94" i="142"/>
  <c r="U94" i="142" s="1"/>
  <c r="H116" i="143"/>
  <c r="M116" i="143" s="1"/>
  <c r="H116" i="142"/>
  <c r="M116" i="142" s="1"/>
  <c r="H48" i="142"/>
  <c r="M48" i="142" s="1"/>
  <c r="H48" i="143"/>
  <c r="M48" i="143" s="1"/>
  <c r="N45" i="56"/>
  <c r="U45" i="56" s="1"/>
  <c r="N45" i="143"/>
  <c r="U45" i="143" s="1"/>
  <c r="N45" i="142"/>
  <c r="U45" i="142" s="1"/>
  <c r="K26" i="53"/>
  <c r="K26" i="143"/>
  <c r="K26" i="142"/>
  <c r="N47" i="55"/>
  <c r="U47" i="55" s="1"/>
  <c r="N47" i="143"/>
  <c r="U47" i="143" s="1"/>
  <c r="N47" i="142"/>
  <c r="U47" i="142" s="1"/>
  <c r="P99" i="142"/>
  <c r="U99" i="142" s="1"/>
  <c r="P99" i="143"/>
  <c r="U99" i="143" s="1"/>
  <c r="N44" i="53"/>
  <c r="N44" i="143"/>
  <c r="N44" i="142"/>
  <c r="I31" i="142"/>
  <c r="I31" i="143"/>
  <c r="P28" i="56"/>
  <c r="U28" i="56" s="1"/>
  <c r="P28" i="143"/>
  <c r="U28" i="143" s="1"/>
  <c r="P28" i="142"/>
  <c r="U28" i="142" s="1"/>
  <c r="H114" i="53"/>
  <c r="M114" i="53" s="1"/>
  <c r="H114" i="143"/>
  <c r="M114" i="143" s="1"/>
  <c r="H114" i="142"/>
  <c r="M114" i="142" s="1"/>
  <c r="P96" i="55"/>
  <c r="U96" i="55" s="1"/>
  <c r="P96" i="142"/>
  <c r="U96" i="142" s="1"/>
  <c r="P96" i="143"/>
  <c r="U96" i="143" s="1"/>
  <c r="H112" i="53"/>
  <c r="M112" i="53" s="1"/>
  <c r="H112" i="143"/>
  <c r="M112" i="143" s="1"/>
  <c r="H112" i="142"/>
  <c r="M112" i="142" s="1"/>
  <c r="N46" i="53"/>
  <c r="U46" i="53" s="1"/>
  <c r="N46" i="143"/>
  <c r="U46" i="143" s="1"/>
  <c r="N46" i="142"/>
  <c r="U46" i="142" s="1"/>
  <c r="O10" i="56"/>
  <c r="Z10" i="21"/>
  <c r="H10" i="52" s="1"/>
  <c r="H10" i="63" s="1"/>
  <c r="H10" i="76" s="1"/>
  <c r="H10" i="90" s="1"/>
  <c r="H10" i="100" s="1"/>
  <c r="J10" i="56"/>
  <c r="L12" i="142"/>
  <c r="R12" i="142"/>
  <c r="O10" i="142"/>
  <c r="I10" i="142"/>
  <c r="L10" i="56"/>
  <c r="L10" i="143"/>
  <c r="T13" i="53"/>
  <c r="P10" i="53"/>
  <c r="P10" i="142"/>
  <c r="AI11" i="21"/>
  <c r="Q11" i="52" s="1"/>
  <c r="Q11" i="63" s="1"/>
  <c r="Q11" i="76" s="1"/>
  <c r="Q11" i="90" s="1"/>
  <c r="Q11" i="100" s="1"/>
  <c r="F25" i="54" s="1"/>
  <c r="Q11" i="53" s="1"/>
  <c r="AJ11" i="21"/>
  <c r="R11" i="52" s="1"/>
  <c r="R11" i="63" s="1"/>
  <c r="R11" i="76" s="1"/>
  <c r="R11" i="90" s="1"/>
  <c r="R11" i="100" s="1"/>
  <c r="F98" i="53"/>
  <c r="M98" i="53" s="1"/>
  <c r="F98" i="143"/>
  <c r="M98" i="143" s="1"/>
  <c r="F98" i="142"/>
  <c r="M98" i="142" s="1"/>
  <c r="F96" i="55"/>
  <c r="M96" i="55" s="1"/>
  <c r="F96" i="143"/>
  <c r="M96" i="143" s="1"/>
  <c r="F96" i="142"/>
  <c r="M96" i="142" s="1"/>
  <c r="P95" i="53"/>
  <c r="U95" i="53" s="1"/>
  <c r="P95" i="142"/>
  <c r="U95" i="142" s="1"/>
  <c r="P95" i="143"/>
  <c r="U95" i="143" s="1"/>
  <c r="H27" i="53"/>
  <c r="M27" i="53" s="1"/>
  <c r="H27" i="143"/>
  <c r="M27" i="143" s="1"/>
  <c r="H27" i="142"/>
  <c r="M27" i="142" s="1"/>
  <c r="P26" i="55"/>
  <c r="U26" i="55" s="1"/>
  <c r="P26" i="143"/>
  <c r="U26" i="143" s="1"/>
  <c r="P26" i="142"/>
  <c r="U26" i="142" s="1"/>
  <c r="J44" i="55"/>
  <c r="J44" i="143"/>
  <c r="J44" i="142"/>
  <c r="F95" i="55"/>
  <c r="M95" i="55" s="1"/>
  <c r="F95" i="143"/>
  <c r="M95" i="143" s="1"/>
  <c r="F95" i="142"/>
  <c r="M95" i="142" s="1"/>
  <c r="H29" i="142"/>
  <c r="M29" i="142" s="1"/>
  <c r="H29" i="143"/>
  <c r="M29" i="143" s="1"/>
  <c r="N48" i="142"/>
  <c r="U48" i="142" s="1"/>
  <c r="N48" i="143"/>
  <c r="U48" i="143" s="1"/>
  <c r="N43" i="56"/>
  <c r="U43" i="56" s="1"/>
  <c r="N43" i="142"/>
  <c r="U43" i="142" s="1"/>
  <c r="N43" i="143"/>
  <c r="U43" i="143" s="1"/>
  <c r="H26" i="53"/>
  <c r="H26" i="143"/>
  <c r="H26" i="142"/>
  <c r="P30" i="55"/>
  <c r="U30" i="55" s="1"/>
  <c r="P30" i="143"/>
  <c r="U30" i="143" s="1"/>
  <c r="P30" i="142"/>
  <c r="U30" i="142" s="1"/>
  <c r="P27" i="55"/>
  <c r="U27" i="55" s="1"/>
  <c r="P27" i="143"/>
  <c r="U27" i="143" s="1"/>
  <c r="P27" i="142"/>
  <c r="U27" i="142" s="1"/>
  <c r="L80" i="52"/>
  <c r="L80" i="63" s="1"/>
  <c r="AC13" i="21"/>
  <c r="K13" i="52" s="1"/>
  <c r="K13" i="63" s="1"/>
  <c r="K13" i="76" s="1"/>
  <c r="K13" i="90" s="1"/>
  <c r="K13" i="100" s="1"/>
  <c r="H47" i="56"/>
  <c r="M47" i="56" s="1"/>
  <c r="H47" i="143"/>
  <c r="M47" i="143" s="1"/>
  <c r="H47" i="142"/>
  <c r="M47" i="142" s="1"/>
  <c r="H31" i="142"/>
  <c r="H31" i="143"/>
  <c r="P29" i="53"/>
  <c r="U29" i="53" s="1"/>
  <c r="P29" i="143"/>
  <c r="U29" i="143" s="1"/>
  <c r="P29" i="142"/>
  <c r="U29" i="142" s="1"/>
  <c r="F94" i="56"/>
  <c r="M94" i="56" s="1"/>
  <c r="F94" i="142"/>
  <c r="M94" i="142" s="1"/>
  <c r="F94" i="143"/>
  <c r="M94" i="143" s="1"/>
  <c r="H28" i="55"/>
  <c r="H28" i="142"/>
  <c r="H28" i="143"/>
  <c r="P97" i="55"/>
  <c r="U97" i="55" s="1"/>
  <c r="P97" i="143"/>
  <c r="U97" i="143" s="1"/>
  <c r="P97" i="142"/>
  <c r="U97" i="142" s="1"/>
  <c r="J79" i="52"/>
  <c r="J79" i="63" s="1"/>
  <c r="H46" i="55"/>
  <c r="M46" i="55" s="1"/>
  <c r="H46" i="143"/>
  <c r="M46" i="143" s="1"/>
  <c r="H46" i="142"/>
  <c r="M46" i="142" s="1"/>
  <c r="H78" i="52"/>
  <c r="H78" i="63" s="1"/>
  <c r="J78" i="52"/>
  <c r="J78" i="63" s="1"/>
  <c r="H111" i="53"/>
  <c r="M111" i="53" s="1"/>
  <c r="H111" i="143"/>
  <c r="M111" i="143" s="1"/>
  <c r="H111" i="142"/>
  <c r="M111" i="142" s="1"/>
  <c r="H43" i="56"/>
  <c r="M43" i="56" s="1"/>
  <c r="H43" i="142"/>
  <c r="M43" i="142" s="1"/>
  <c r="H43" i="143"/>
  <c r="M43" i="143" s="1"/>
  <c r="L78" i="52"/>
  <c r="L78" i="63" s="1"/>
  <c r="L81" i="52"/>
  <c r="L81" i="63" s="1"/>
  <c r="AD13" i="21"/>
  <c r="L13" i="52" s="1"/>
  <c r="L13" i="63" s="1"/>
  <c r="L13" i="76" s="1"/>
  <c r="L13" i="90" s="1"/>
  <c r="L13" i="100" s="1"/>
  <c r="AJ10" i="21"/>
  <c r="R10" i="52" s="1"/>
  <c r="R10" i="63" s="1"/>
  <c r="R10" i="76" s="1"/>
  <c r="R10" i="90" s="1"/>
  <c r="R10" i="100" s="1"/>
  <c r="Y10" i="21"/>
  <c r="G10" i="52" s="1"/>
  <c r="G10" i="63" s="1"/>
  <c r="G10" i="76" s="1"/>
  <c r="G10" i="90" s="1"/>
  <c r="G10" i="100" s="1"/>
  <c r="S11" i="53"/>
  <c r="R12" i="56"/>
  <c r="AB12" i="21"/>
  <c r="J12" i="52" s="1"/>
  <c r="J12" i="63" s="1"/>
  <c r="J12" i="76" s="1"/>
  <c r="J12" i="90" s="1"/>
  <c r="J12" i="100" s="1"/>
  <c r="AL10" i="21"/>
  <c r="T10" i="52" s="1"/>
  <c r="T10" i="63" s="1"/>
  <c r="T10" i="76" s="1"/>
  <c r="T10" i="90" s="1"/>
  <c r="T10" i="100" s="1"/>
  <c r="AI12" i="21"/>
  <c r="Q12" i="52" s="1"/>
  <c r="Q12" i="63" s="1"/>
  <c r="Q12" i="76" s="1"/>
  <c r="Q12" i="90" s="1"/>
  <c r="Q12" i="100" s="1"/>
  <c r="AL12" i="21"/>
  <c r="T12" i="52" s="1"/>
  <c r="T12" i="63" s="1"/>
  <c r="T12" i="76" s="1"/>
  <c r="T12" i="90" s="1"/>
  <c r="T12" i="100" s="1"/>
  <c r="K23" i="142"/>
  <c r="K23" i="143"/>
  <c r="S41" i="142"/>
  <c r="S41" i="143"/>
  <c r="L42" i="143"/>
  <c r="L42" i="142"/>
  <c r="H92" i="143"/>
  <c r="H92" i="142"/>
  <c r="K41" i="142"/>
  <c r="K41" i="143"/>
  <c r="K42" i="143"/>
  <c r="K42" i="142"/>
  <c r="K24" i="53"/>
  <c r="K24" i="143"/>
  <c r="K24" i="142"/>
  <c r="I110" i="143"/>
  <c r="I110" i="142"/>
  <c r="P42" i="56"/>
  <c r="P42" i="143"/>
  <c r="P42" i="142"/>
  <c r="Q92" i="55"/>
  <c r="Q92" i="143"/>
  <c r="Q92" i="142"/>
  <c r="S25" i="55"/>
  <c r="S25" i="143"/>
  <c r="S25" i="142"/>
  <c r="L110" i="143"/>
  <c r="L110" i="142"/>
  <c r="L109" i="143"/>
  <c r="L109" i="142"/>
  <c r="Q41" i="142"/>
  <c r="Q41" i="143"/>
  <c r="G93" i="143"/>
  <c r="G93" i="142"/>
  <c r="L93" i="56"/>
  <c r="L93" i="143"/>
  <c r="L93" i="142"/>
  <c r="N42" i="142"/>
  <c r="N42" i="143"/>
  <c r="P92" i="143"/>
  <c r="P92" i="142"/>
  <c r="L39" i="142"/>
  <c r="L39" i="143"/>
  <c r="J23" i="142"/>
  <c r="J23" i="143"/>
  <c r="Q89" i="142"/>
  <c r="Q89" i="143"/>
  <c r="O42" i="56"/>
  <c r="O42" i="143"/>
  <c r="O42" i="142"/>
  <c r="H93" i="143"/>
  <c r="H93" i="142"/>
  <c r="K25" i="143"/>
  <c r="K25" i="142"/>
  <c r="R25" i="143"/>
  <c r="R25" i="142"/>
  <c r="K109" i="55"/>
  <c r="K109" i="142"/>
  <c r="K109" i="143"/>
  <c r="J42" i="56"/>
  <c r="J42" i="143"/>
  <c r="J42" i="142"/>
  <c r="P93" i="142"/>
  <c r="P93" i="143"/>
  <c r="Q24" i="142"/>
  <c r="Q24" i="143"/>
  <c r="L92" i="53"/>
  <c r="L92" i="143"/>
  <c r="L92" i="142"/>
  <c r="Q91" i="56"/>
  <c r="Q91" i="143"/>
  <c r="Q91" i="142"/>
  <c r="Q22" i="143"/>
  <c r="Q22" i="142"/>
  <c r="S42" i="142"/>
  <c r="S42" i="143"/>
  <c r="L25" i="143"/>
  <c r="L25" i="142"/>
  <c r="J92" i="143"/>
  <c r="J92" i="142"/>
  <c r="R93" i="143"/>
  <c r="R93" i="142"/>
  <c r="T93" i="143"/>
  <c r="T93" i="142"/>
  <c r="J110" i="142"/>
  <c r="J110" i="143"/>
  <c r="P24" i="56"/>
  <c r="P24" i="142"/>
  <c r="P24" i="143"/>
  <c r="I42" i="56"/>
  <c r="I42" i="143"/>
  <c r="I42" i="142"/>
  <c r="L41" i="142"/>
  <c r="L41" i="143"/>
  <c r="K108" i="56"/>
  <c r="K108" i="143"/>
  <c r="K108" i="142"/>
  <c r="P23" i="142"/>
  <c r="P23" i="143"/>
  <c r="J25" i="142"/>
  <c r="J25" i="143"/>
  <c r="O41" i="143"/>
  <c r="O41" i="142"/>
  <c r="I93" i="143"/>
  <c r="I93" i="142"/>
  <c r="Q25" i="53"/>
  <c r="Q25" i="143"/>
  <c r="Q25" i="142"/>
  <c r="K93" i="53"/>
  <c r="K93" i="143"/>
  <c r="K93" i="142"/>
  <c r="L40" i="56"/>
  <c r="L40" i="142"/>
  <c r="L40" i="143"/>
  <c r="I39" i="142"/>
  <c r="I39" i="143"/>
  <c r="L90" i="143"/>
  <c r="L90" i="142"/>
  <c r="K107" i="142"/>
  <c r="K107" i="143"/>
  <c r="T42" i="143"/>
  <c r="T42" i="142"/>
  <c r="K92" i="143"/>
  <c r="K92" i="142"/>
  <c r="P41" i="143"/>
  <c r="P41" i="142"/>
  <c r="T41" i="143"/>
  <c r="T41" i="142"/>
  <c r="J93" i="143"/>
  <c r="J93" i="142"/>
  <c r="T25" i="142"/>
  <c r="T25" i="143"/>
  <c r="R92" i="142"/>
  <c r="R92" i="143"/>
  <c r="I25" i="143"/>
  <c r="I25" i="142"/>
  <c r="T24" i="143"/>
  <c r="T24" i="142"/>
  <c r="S93" i="143"/>
  <c r="S93" i="142"/>
  <c r="R42" i="143"/>
  <c r="R42" i="142"/>
  <c r="J41" i="143"/>
  <c r="J41" i="142"/>
  <c r="Q42" i="143"/>
  <c r="Q42" i="142"/>
  <c r="Q93" i="56"/>
  <c r="Q93" i="143"/>
  <c r="Q93" i="142"/>
  <c r="F93" i="142"/>
  <c r="F93" i="143"/>
  <c r="I41" i="142"/>
  <c r="I41" i="143"/>
  <c r="K110" i="53"/>
  <c r="K110" i="143"/>
  <c r="K110" i="142"/>
  <c r="J24" i="55"/>
  <c r="J24" i="142"/>
  <c r="J24" i="143"/>
  <c r="I40" i="56"/>
  <c r="I40" i="143"/>
  <c r="I40" i="142"/>
  <c r="S24" i="55"/>
  <c r="S24" i="143"/>
  <c r="S24" i="142"/>
  <c r="Q23" i="55"/>
  <c r="Q23" i="143"/>
  <c r="Q23" i="142"/>
  <c r="S22" i="143"/>
  <c r="S22" i="142"/>
  <c r="T22" i="142"/>
  <c r="T22" i="143"/>
  <c r="G11" i="53"/>
  <c r="AC12" i="22"/>
  <c r="G11" i="55"/>
  <c r="Z14" i="22"/>
  <c r="G11" i="143"/>
  <c r="AE11" i="21"/>
  <c r="M11" i="52" s="1"/>
  <c r="M11" i="63" s="1"/>
  <c r="M11" i="76" s="1"/>
  <c r="M11" i="90" s="1"/>
  <c r="M11" i="100" s="1"/>
  <c r="J11" i="54" s="1"/>
  <c r="AF10" i="22"/>
  <c r="F12" i="52"/>
  <c r="F12" i="63" s="1"/>
  <c r="F12" i="76" s="1"/>
  <c r="F12" i="90" s="1"/>
  <c r="F12" i="100" s="1"/>
  <c r="AD11" i="22"/>
  <c r="Y9" i="22"/>
  <c r="AE9" i="22" s="1"/>
  <c r="AL13" i="22"/>
  <c r="AF12" i="22"/>
  <c r="AI10" i="22"/>
  <c r="AI14" i="22"/>
  <c r="AF14" i="22"/>
  <c r="AC14" i="22"/>
  <c r="AH9" i="22"/>
  <c r="AF13" i="22"/>
  <c r="AJ12" i="22"/>
  <c r="AK9" i="22"/>
  <c r="AL9" i="22"/>
  <c r="AK10" i="22"/>
  <c r="AJ14" i="22"/>
  <c r="AF9" i="22"/>
  <c r="AL14" i="22"/>
  <c r="N12" i="142"/>
  <c r="N12" i="143"/>
  <c r="F11" i="142"/>
  <c r="N10" i="142"/>
  <c r="Y14" i="22"/>
  <c r="AH11" i="22"/>
  <c r="AI9" i="22"/>
  <c r="AI11" i="22"/>
  <c r="X11" i="22"/>
  <c r="G12" i="143"/>
  <c r="G12" i="142"/>
  <c r="AH13" i="22"/>
  <c r="AJ9" i="22"/>
  <c r="Y11" i="22"/>
  <c r="AA12" i="22"/>
  <c r="AG12" i="22"/>
  <c r="AI13" i="22"/>
  <c r="AL10" i="22"/>
  <c r="AC13" i="22"/>
  <c r="F14" i="52"/>
  <c r="F14" i="63" s="1"/>
  <c r="F14" i="76" s="1"/>
  <c r="F14" i="90" s="1"/>
  <c r="F14" i="100" s="1"/>
  <c r="AJ11" i="22"/>
  <c r="Z10" i="22"/>
  <c r="F13" i="142"/>
  <c r="F13" i="143"/>
  <c r="AB10" i="22"/>
  <c r="AH12" i="22"/>
  <c r="Y10" i="22"/>
  <c r="Y13" i="22"/>
  <c r="AL12" i="22"/>
  <c r="AJ13" i="22"/>
  <c r="AK11" i="22"/>
  <c r="H111" i="55"/>
  <c r="M111" i="55" s="1"/>
  <c r="M210" i="22"/>
  <c r="F143" i="21"/>
  <c r="S39" i="21"/>
  <c r="S39" i="52" s="1"/>
  <c r="S39" i="63" s="1"/>
  <c r="S39" i="76" s="1"/>
  <c r="S39" i="90" s="1"/>
  <c r="S39" i="100" s="1"/>
  <c r="G126" i="21"/>
  <c r="G126" i="52" s="1"/>
  <c r="G126" i="63" s="1"/>
  <c r="G126" i="76" s="1"/>
  <c r="N193" i="22"/>
  <c r="N210" i="22"/>
  <c r="G143" i="21"/>
  <c r="O126" i="52" s="1"/>
  <c r="O126" i="63" s="1"/>
  <c r="O126" i="76" s="1"/>
  <c r="M127" i="21"/>
  <c r="M127" i="52" s="1"/>
  <c r="M127" i="63" s="1"/>
  <c r="M127" i="76" s="1"/>
  <c r="F127" i="52"/>
  <c r="F127" i="63" s="1"/>
  <c r="F127" i="76" s="1"/>
  <c r="M193" i="22"/>
  <c r="F126" i="21"/>
  <c r="M144" i="21"/>
  <c r="U127" i="52" s="1"/>
  <c r="U127" i="63" s="1"/>
  <c r="U127" i="76" s="1"/>
  <c r="N127" i="52"/>
  <c r="N127" i="63" s="1"/>
  <c r="N127" i="76" s="1"/>
  <c r="F11" i="53"/>
  <c r="G12" i="55"/>
  <c r="G12" i="53"/>
  <c r="G12" i="56"/>
  <c r="N14" i="53"/>
  <c r="N12" i="55"/>
  <c r="N12" i="53"/>
  <c r="N10" i="56"/>
  <c r="N11" i="53"/>
  <c r="N12" i="56"/>
  <c r="F13" i="53"/>
  <c r="K108" i="53"/>
  <c r="H43" i="55"/>
  <c r="M43" i="55" s="1"/>
  <c r="F95" i="53"/>
  <c r="M95" i="53" s="1"/>
  <c r="P22" i="21"/>
  <c r="P22" i="52" s="1"/>
  <c r="P22" i="63" s="1"/>
  <c r="P22" i="76" s="1"/>
  <c r="P22" i="90" s="1"/>
  <c r="P22" i="100" s="1"/>
  <c r="K108" i="55"/>
  <c r="H43" i="53"/>
  <c r="M43" i="53" s="1"/>
  <c r="H111" i="56"/>
  <c r="M111" i="56" s="1"/>
  <c r="N44" i="56"/>
  <c r="P98" i="53"/>
  <c r="U98" i="53" s="1"/>
  <c r="S38" i="22"/>
  <c r="T21" i="21" s="1"/>
  <c r="T32" i="21" s="1"/>
  <c r="T32" i="52" s="1"/>
  <c r="T32" i="63" s="1"/>
  <c r="T32" i="76" s="1"/>
  <c r="T32" i="90" s="1"/>
  <c r="T32" i="100" s="1"/>
  <c r="N44" i="55"/>
  <c r="Q23" i="56"/>
  <c r="Q23" i="53"/>
  <c r="M89" i="22"/>
  <c r="F55" i="21" s="1"/>
  <c r="F66" i="21" s="1"/>
  <c r="F66" i="52" s="1"/>
  <c r="F66" i="63" s="1"/>
  <c r="K93" i="56"/>
  <c r="S25" i="56"/>
  <c r="F98" i="55"/>
  <c r="M98" i="55" s="1"/>
  <c r="F98" i="56"/>
  <c r="M98" i="56" s="1"/>
  <c r="H112" i="56"/>
  <c r="M112" i="56" s="1"/>
  <c r="F96" i="53"/>
  <c r="M96" i="53" s="1"/>
  <c r="F96" i="56"/>
  <c r="M96" i="56" s="1"/>
  <c r="Q91" i="55"/>
  <c r="P98" i="56"/>
  <c r="U98" i="56" s="1"/>
  <c r="H115" i="56"/>
  <c r="M115" i="56" s="1"/>
  <c r="J42" i="55"/>
  <c r="J24" i="53"/>
  <c r="H115" i="55"/>
  <c r="M115" i="55" s="1"/>
  <c r="F95" i="56"/>
  <c r="M95" i="56" s="1"/>
  <c r="I40" i="53"/>
  <c r="J26" i="56"/>
  <c r="P27" i="56"/>
  <c r="U27" i="56" s="1"/>
  <c r="H28" i="53"/>
  <c r="H28" i="56"/>
  <c r="P96" i="56"/>
  <c r="U96" i="56" s="1"/>
  <c r="H113" i="56"/>
  <c r="M113" i="56" s="1"/>
  <c r="P27" i="53"/>
  <c r="P26" i="56"/>
  <c r="U26" i="56" s="1"/>
  <c r="Q93" i="55"/>
  <c r="K110" i="55"/>
  <c r="P97" i="53"/>
  <c r="U97" i="53" s="1"/>
  <c r="P26" i="53"/>
  <c r="U26" i="53" s="1"/>
  <c r="N46" i="55"/>
  <c r="U46" i="55" s="1"/>
  <c r="I40" i="55"/>
  <c r="P95" i="56"/>
  <c r="U95" i="56" s="1"/>
  <c r="P96" i="53"/>
  <c r="U96" i="53" s="1"/>
  <c r="K26" i="55"/>
  <c r="K26" i="56"/>
  <c r="N43" i="55"/>
  <c r="U43" i="55" s="1"/>
  <c r="U93" i="21"/>
  <c r="U93" i="52" s="1"/>
  <c r="U93" i="63" s="1"/>
  <c r="U93" i="76" s="1"/>
  <c r="U93" i="90" s="1"/>
  <c r="U93" i="100" s="1"/>
  <c r="H44" i="53"/>
  <c r="P97" i="56"/>
  <c r="U97" i="56" s="1"/>
  <c r="L93" i="53"/>
  <c r="S25" i="53"/>
  <c r="H46" i="56"/>
  <c r="M46" i="56" s="1"/>
  <c r="Q25" i="56"/>
  <c r="N46" i="56"/>
  <c r="U46" i="56" s="1"/>
  <c r="H26" i="56"/>
  <c r="P28" i="55"/>
  <c r="U28" i="55" s="1"/>
  <c r="K24" i="56"/>
  <c r="Q92" i="56"/>
  <c r="H30" i="55"/>
  <c r="M30" i="55" s="1"/>
  <c r="H30" i="56"/>
  <c r="M30" i="56" s="1"/>
  <c r="P28" i="53"/>
  <c r="U28" i="53" s="1"/>
  <c r="H114" i="56"/>
  <c r="M114" i="56" s="1"/>
  <c r="J26" i="55"/>
  <c r="L93" i="55"/>
  <c r="H112" i="55"/>
  <c r="M112" i="55" s="1"/>
  <c r="Q25" i="55"/>
  <c r="F97" i="55"/>
  <c r="M97" i="55" s="1"/>
  <c r="H26" i="55"/>
  <c r="N47" i="56"/>
  <c r="U47" i="56" s="1"/>
  <c r="H47" i="53"/>
  <c r="M47" i="53" s="1"/>
  <c r="F97" i="56"/>
  <c r="M97" i="56" s="1"/>
  <c r="N45" i="53"/>
  <c r="N43" i="53"/>
  <c r="H27" i="56"/>
  <c r="M27" i="56" s="1"/>
  <c r="K93" i="55"/>
  <c r="P94" i="53"/>
  <c r="U94" i="53" s="1"/>
  <c r="P24" i="53"/>
  <c r="Q92" i="53"/>
  <c r="I42" i="53"/>
  <c r="P42" i="55"/>
  <c r="P24" i="55"/>
  <c r="K24" i="55"/>
  <c r="P42" i="53"/>
  <c r="S24" i="53"/>
  <c r="S24" i="56"/>
  <c r="Q24" i="56"/>
  <c r="Q24" i="55"/>
  <c r="Q24" i="53"/>
  <c r="J42" i="53"/>
  <c r="J24" i="56"/>
  <c r="Q91" i="53"/>
  <c r="L40" i="55"/>
  <c r="Q93" i="53"/>
  <c r="K110" i="56"/>
  <c r="I42" i="55"/>
  <c r="K109" i="56"/>
  <c r="K109" i="53"/>
  <c r="L92" i="55"/>
  <c r="L92" i="56"/>
  <c r="P92" i="55"/>
  <c r="P92" i="56"/>
  <c r="L40" i="53"/>
  <c r="I41" i="53"/>
  <c r="I41" i="55"/>
  <c r="I41" i="56"/>
  <c r="O42" i="53"/>
  <c r="P92" i="53"/>
  <c r="L41" i="56"/>
  <c r="L41" i="55"/>
  <c r="L41" i="53"/>
  <c r="P31" i="53"/>
  <c r="U31" i="53" s="1"/>
  <c r="P31" i="56"/>
  <c r="U31" i="56" s="1"/>
  <c r="P31" i="55"/>
  <c r="U31" i="55" s="1"/>
  <c r="L110" i="53"/>
  <c r="L110" i="55"/>
  <c r="L110" i="56"/>
  <c r="N59" i="52"/>
  <c r="N59" i="63" s="1"/>
  <c r="U59" i="21"/>
  <c r="U59" i="52" s="1"/>
  <c r="U59" i="63" s="1"/>
  <c r="K92" i="56"/>
  <c r="K92" i="55"/>
  <c r="K92" i="53"/>
  <c r="K57" i="21"/>
  <c r="K57" i="52" s="1"/>
  <c r="K57" i="63" s="1"/>
  <c r="R90" i="22"/>
  <c r="T41" i="56"/>
  <c r="T41" i="55"/>
  <c r="T41" i="53"/>
  <c r="H92" i="56"/>
  <c r="H92" i="53"/>
  <c r="H92" i="55"/>
  <c r="L25" i="56"/>
  <c r="L25" i="53"/>
  <c r="L25" i="55"/>
  <c r="K25" i="55"/>
  <c r="K25" i="53"/>
  <c r="K25" i="56"/>
  <c r="K42" i="56"/>
  <c r="K42" i="55"/>
  <c r="K42" i="53"/>
  <c r="H29" i="53"/>
  <c r="H29" i="56"/>
  <c r="M29" i="56" s="1"/>
  <c r="R25" i="53"/>
  <c r="R25" i="55"/>
  <c r="R25" i="56"/>
  <c r="M25" i="21"/>
  <c r="M25" i="52" s="1"/>
  <c r="M25" i="63" s="1"/>
  <c r="M25" i="76" s="1"/>
  <c r="M25" i="90" s="1"/>
  <c r="M25" i="100" s="1"/>
  <c r="H25" i="52"/>
  <c r="H25" i="63" s="1"/>
  <c r="H25" i="76" s="1"/>
  <c r="H25" i="90" s="1"/>
  <c r="H25" i="100" s="1"/>
  <c r="N45" i="55"/>
  <c r="U45" i="55" s="1"/>
  <c r="H47" i="55"/>
  <c r="M47" i="55" s="1"/>
  <c r="P93" i="55"/>
  <c r="P93" i="56"/>
  <c r="P93" i="53"/>
  <c r="S44" i="53"/>
  <c r="H116" i="55"/>
  <c r="M116" i="55" s="1"/>
  <c r="H116" i="56"/>
  <c r="M116" i="56" s="1"/>
  <c r="H116" i="53"/>
  <c r="M116" i="53" s="1"/>
  <c r="R141" i="22"/>
  <c r="K91" i="21"/>
  <c r="K91" i="52" s="1"/>
  <c r="K91" i="63" s="1"/>
  <c r="K91" i="76" s="1"/>
  <c r="K91" i="90" s="1"/>
  <c r="K91" i="100" s="1"/>
  <c r="O73" i="22"/>
  <c r="P40" i="21"/>
  <c r="P40" i="52" s="1"/>
  <c r="P40" i="63" s="1"/>
  <c r="P40" i="76" s="1"/>
  <c r="P40" i="90" s="1"/>
  <c r="P40" i="100" s="1"/>
  <c r="S73" i="22"/>
  <c r="T40" i="21"/>
  <c r="T40" i="52" s="1"/>
  <c r="T40" i="63" s="1"/>
  <c r="T40" i="76" s="1"/>
  <c r="T40" i="90" s="1"/>
  <c r="T40" i="100" s="1"/>
  <c r="T25" i="56"/>
  <c r="T25" i="53"/>
  <c r="T25" i="55"/>
  <c r="H40" i="21"/>
  <c r="O56" i="22"/>
  <c r="S23" i="22"/>
  <c r="L24" i="21"/>
  <c r="L24" i="52" s="1"/>
  <c r="L24" i="63" s="1"/>
  <c r="L24" i="76" s="1"/>
  <c r="L24" i="90" s="1"/>
  <c r="L24" i="100" s="1"/>
  <c r="I25" i="55"/>
  <c r="I25" i="53"/>
  <c r="I25" i="56"/>
  <c r="Q141" i="22"/>
  <c r="J91" i="21"/>
  <c r="J91" i="52" s="1"/>
  <c r="J91" i="63" s="1"/>
  <c r="J91" i="76" s="1"/>
  <c r="J91" i="90" s="1"/>
  <c r="J91" i="100" s="1"/>
  <c r="R56" i="22"/>
  <c r="K40" i="21"/>
  <c r="K40" i="52" s="1"/>
  <c r="K40" i="63" s="1"/>
  <c r="K40" i="76" s="1"/>
  <c r="K40" i="90" s="1"/>
  <c r="K40" i="100" s="1"/>
  <c r="P95" i="55"/>
  <c r="U95" i="55" s="1"/>
  <c r="R42" i="53"/>
  <c r="R42" i="55"/>
  <c r="R42" i="56"/>
  <c r="N48" i="55"/>
  <c r="U48" i="55" s="1"/>
  <c r="N48" i="53"/>
  <c r="N48" i="56"/>
  <c r="U48" i="56" s="1"/>
  <c r="R24" i="21"/>
  <c r="Q40" i="22"/>
  <c r="O23" i="22"/>
  <c r="H24" i="21"/>
  <c r="O42" i="55"/>
  <c r="N47" i="53"/>
  <c r="P30" i="56"/>
  <c r="U30" i="56" s="1"/>
  <c r="H45" i="53"/>
  <c r="M45" i="53" s="1"/>
  <c r="K28" i="53"/>
  <c r="H45" i="56"/>
  <c r="M45" i="56" s="1"/>
  <c r="K28" i="56"/>
  <c r="H31" i="56"/>
  <c r="H31" i="55"/>
  <c r="H31" i="53"/>
  <c r="J25" i="56"/>
  <c r="J25" i="55"/>
  <c r="J25" i="53"/>
  <c r="T42" i="56"/>
  <c r="T42" i="55"/>
  <c r="T42" i="53"/>
  <c r="F92" i="52"/>
  <c r="F92" i="63" s="1"/>
  <c r="F92" i="76" s="1"/>
  <c r="F92" i="90" s="1"/>
  <c r="F92" i="100" s="1"/>
  <c r="N58" i="52"/>
  <c r="N58" i="63" s="1"/>
  <c r="N40" i="21"/>
  <c r="M73" i="22"/>
  <c r="L109" i="53"/>
  <c r="L109" i="56"/>
  <c r="L109" i="55"/>
  <c r="F94" i="55"/>
  <c r="M94" i="55" s="1"/>
  <c r="P94" i="56"/>
  <c r="U94" i="56" s="1"/>
  <c r="M93" i="21"/>
  <c r="M93" i="52" s="1"/>
  <c r="M93" i="63" s="1"/>
  <c r="M93" i="76" s="1"/>
  <c r="M93" i="90" s="1"/>
  <c r="M93" i="100" s="1"/>
  <c r="R91" i="21"/>
  <c r="Q158" i="22"/>
  <c r="P23" i="22"/>
  <c r="I24" i="21"/>
  <c r="I24" i="52" s="1"/>
  <c r="I24" i="63" s="1"/>
  <c r="I24" i="76" s="1"/>
  <c r="I24" i="90" s="1"/>
  <c r="I24" i="100" s="1"/>
  <c r="J92" i="55"/>
  <c r="J92" i="53"/>
  <c r="J92" i="56"/>
  <c r="K41" i="56"/>
  <c r="K41" i="55"/>
  <c r="K41" i="53"/>
  <c r="H27" i="55"/>
  <c r="M27" i="55" s="1"/>
  <c r="S44" i="55"/>
  <c r="M59" i="21"/>
  <c r="M59" i="52" s="1"/>
  <c r="M59" i="63" s="1"/>
  <c r="R93" i="56"/>
  <c r="R93" i="53"/>
  <c r="R93" i="55"/>
  <c r="H46" i="53"/>
  <c r="M46" i="53" s="1"/>
  <c r="S92" i="21"/>
  <c r="S92" i="52" s="1"/>
  <c r="S92" i="63" s="1"/>
  <c r="S92" i="76" s="1"/>
  <c r="S92" i="90" s="1"/>
  <c r="S92" i="100" s="1"/>
  <c r="R159" i="22"/>
  <c r="Q74" i="22"/>
  <c r="R41" i="21"/>
  <c r="R41" i="52" s="1"/>
  <c r="R41" i="63" s="1"/>
  <c r="R41" i="76" s="1"/>
  <c r="R41" i="90" s="1"/>
  <c r="R41" i="100" s="1"/>
  <c r="J40" i="21"/>
  <c r="J40" i="52" s="1"/>
  <c r="J40" i="63" s="1"/>
  <c r="J40" i="76" s="1"/>
  <c r="J40" i="90" s="1"/>
  <c r="J40" i="100" s="1"/>
  <c r="Q56" i="22"/>
  <c r="F99" i="55"/>
  <c r="M99" i="55" s="1"/>
  <c r="F99" i="53"/>
  <c r="M99" i="53" s="1"/>
  <c r="F99" i="56"/>
  <c r="M99" i="56" s="1"/>
  <c r="P29" i="55"/>
  <c r="U29" i="55" s="1"/>
  <c r="H114" i="55"/>
  <c r="M114" i="55" s="1"/>
  <c r="T93" i="56"/>
  <c r="T93" i="55"/>
  <c r="T93" i="53"/>
  <c r="I110" i="53"/>
  <c r="I110" i="56"/>
  <c r="I110" i="55"/>
  <c r="J110" i="53"/>
  <c r="J110" i="55"/>
  <c r="J110" i="56"/>
  <c r="N107" i="22"/>
  <c r="O57" i="21"/>
  <c r="O57" i="52" s="1"/>
  <c r="O57" i="63" s="1"/>
  <c r="F58" i="52"/>
  <c r="F58" i="63" s="1"/>
  <c r="P41" i="56"/>
  <c r="P41" i="53"/>
  <c r="P41" i="55"/>
  <c r="F94" i="53"/>
  <c r="M94" i="53" s="1"/>
  <c r="J93" i="56"/>
  <c r="J93" i="53"/>
  <c r="J93" i="55"/>
  <c r="M41" i="21"/>
  <c r="M41" i="52" s="1"/>
  <c r="M41" i="63" s="1"/>
  <c r="M41" i="76" s="1"/>
  <c r="M41" i="90" s="1"/>
  <c r="M41" i="100" s="1"/>
  <c r="H41" i="52"/>
  <c r="H41" i="63" s="1"/>
  <c r="H41" i="76" s="1"/>
  <c r="H41" i="90" s="1"/>
  <c r="H41" i="100" s="1"/>
  <c r="I31" i="55"/>
  <c r="I31" i="53"/>
  <c r="I31" i="56"/>
  <c r="I92" i="21"/>
  <c r="I92" i="52" s="1"/>
  <c r="I92" i="63" s="1"/>
  <c r="I92" i="76" s="1"/>
  <c r="I92" i="90" s="1"/>
  <c r="I92" i="100" s="1"/>
  <c r="P142" i="22"/>
  <c r="Q40" i="21"/>
  <c r="Q40" i="52" s="1"/>
  <c r="Q40" i="63" s="1"/>
  <c r="Q40" i="76" s="1"/>
  <c r="Q40" i="90" s="1"/>
  <c r="Q40" i="100" s="1"/>
  <c r="P73" i="22"/>
  <c r="S108" i="22"/>
  <c r="T58" i="21"/>
  <c r="T58" i="52" s="1"/>
  <c r="T58" i="63" s="1"/>
  <c r="O108" i="22"/>
  <c r="P58" i="21"/>
  <c r="P58" i="52" s="1"/>
  <c r="P58" i="63" s="1"/>
  <c r="N142" i="22"/>
  <c r="G92" i="21"/>
  <c r="G92" i="52" s="1"/>
  <c r="G92" i="63" s="1"/>
  <c r="G92" i="76" s="1"/>
  <c r="G92" i="90" s="1"/>
  <c r="G92" i="100" s="1"/>
  <c r="Q42" i="55"/>
  <c r="Q42" i="56"/>
  <c r="Q42" i="53"/>
  <c r="H110" i="52"/>
  <c r="H110" i="63" s="1"/>
  <c r="H110" i="76" s="1"/>
  <c r="H110" i="90" s="1"/>
  <c r="H110" i="100" s="1"/>
  <c r="M110" i="21"/>
  <c r="M110" i="52" s="1"/>
  <c r="M110" i="63" s="1"/>
  <c r="M110" i="76" s="1"/>
  <c r="M110" i="90" s="1"/>
  <c r="M110" i="100" s="1"/>
  <c r="J44" i="56"/>
  <c r="H113" i="53"/>
  <c r="M113" i="53" s="1"/>
  <c r="S41" i="53"/>
  <c r="S41" i="55"/>
  <c r="S41" i="56"/>
  <c r="P25" i="52"/>
  <c r="P25" i="63" s="1"/>
  <c r="P25" i="76" s="1"/>
  <c r="P25" i="90" s="1"/>
  <c r="P25" i="100" s="1"/>
  <c r="U25" i="21"/>
  <c r="U25" i="52" s="1"/>
  <c r="U25" i="63" s="1"/>
  <c r="U25" i="76" s="1"/>
  <c r="U25" i="90" s="1"/>
  <c r="U25" i="100" s="1"/>
  <c r="N90" i="22"/>
  <c r="G57" i="21"/>
  <c r="Q90" i="22"/>
  <c r="J57" i="21"/>
  <c r="J57" i="52" s="1"/>
  <c r="J57" i="63" s="1"/>
  <c r="P99" i="53"/>
  <c r="U99" i="53" s="1"/>
  <c r="P99" i="55"/>
  <c r="U99" i="55" s="1"/>
  <c r="P99" i="56"/>
  <c r="U99" i="56" s="1"/>
  <c r="O141" i="22"/>
  <c r="H91" i="21"/>
  <c r="H91" i="52" s="1"/>
  <c r="H91" i="63" s="1"/>
  <c r="H91" i="76" s="1"/>
  <c r="H91" i="90" s="1"/>
  <c r="H91" i="100" s="1"/>
  <c r="M42" i="21"/>
  <c r="M42" i="52" s="1"/>
  <c r="M42" i="63" s="1"/>
  <c r="M42" i="76" s="1"/>
  <c r="M42" i="90" s="1"/>
  <c r="M42" i="100" s="1"/>
  <c r="H42" i="52"/>
  <c r="H42" i="63" s="1"/>
  <c r="H42" i="76" s="1"/>
  <c r="H42" i="90" s="1"/>
  <c r="H42" i="100" s="1"/>
  <c r="U42" i="21"/>
  <c r="U42" i="52" s="1"/>
  <c r="U42" i="63" s="1"/>
  <c r="U42" i="76" s="1"/>
  <c r="U42" i="90" s="1"/>
  <c r="U42" i="100" s="1"/>
  <c r="S93" i="56"/>
  <c r="S93" i="53"/>
  <c r="S93" i="55"/>
  <c r="J41" i="56"/>
  <c r="J41" i="55"/>
  <c r="J41" i="53"/>
  <c r="O176" i="22"/>
  <c r="H109" i="21"/>
  <c r="P30" i="53"/>
  <c r="U30" i="53" s="1"/>
  <c r="H44" i="56"/>
  <c r="S42" i="53"/>
  <c r="S42" i="55"/>
  <c r="S42" i="56"/>
  <c r="P90" i="22"/>
  <c r="I57" i="21"/>
  <c r="I57" i="52" s="1"/>
  <c r="I57" i="63" s="1"/>
  <c r="P107" i="22"/>
  <c r="Q57" i="21"/>
  <c r="Q57" i="52" s="1"/>
  <c r="Q57" i="63" s="1"/>
  <c r="J44" i="53"/>
  <c r="H48" i="55"/>
  <c r="M48" i="55" s="1"/>
  <c r="H48" i="53"/>
  <c r="M48" i="53" s="1"/>
  <c r="H48" i="56"/>
  <c r="M48" i="56" s="1"/>
  <c r="L42" i="56"/>
  <c r="L42" i="55"/>
  <c r="L42" i="53"/>
  <c r="P29" i="56"/>
  <c r="U29" i="56" s="1"/>
  <c r="F91" i="21"/>
  <c r="M141" i="22"/>
  <c r="N57" i="21"/>
  <c r="M107" i="22"/>
  <c r="N41" i="52"/>
  <c r="N41" i="63" s="1"/>
  <c r="N41" i="76" s="1"/>
  <c r="N41" i="90" s="1"/>
  <c r="N41" i="100" s="1"/>
  <c r="L108" i="21"/>
  <c r="L108" i="52" s="1"/>
  <c r="L108" i="63" s="1"/>
  <c r="L108" i="76" s="1"/>
  <c r="L108" i="90" s="1"/>
  <c r="L108" i="100" s="1"/>
  <c r="S175" i="22"/>
  <c r="N73" i="22"/>
  <c r="O40" i="21"/>
  <c r="O40" i="52" s="1"/>
  <c r="O40" i="63" s="1"/>
  <c r="O40" i="76" s="1"/>
  <c r="O40" i="90" s="1"/>
  <c r="O40" i="100" s="1"/>
  <c r="H93" i="55"/>
  <c r="H93" i="53"/>
  <c r="H93" i="56"/>
  <c r="H29" i="55"/>
  <c r="M29" i="55" s="1"/>
  <c r="F93" i="55"/>
  <c r="F93" i="53"/>
  <c r="F93" i="56"/>
  <c r="S91" i="22"/>
  <c r="L58" i="21"/>
  <c r="L58" i="52" s="1"/>
  <c r="L58" i="63" s="1"/>
  <c r="R92" i="56"/>
  <c r="R92" i="55"/>
  <c r="R92" i="53"/>
  <c r="I93" i="55"/>
  <c r="I93" i="56"/>
  <c r="I93" i="53"/>
  <c r="Q41" i="53"/>
  <c r="Q41" i="56"/>
  <c r="Q41" i="55"/>
  <c r="T24" i="53"/>
  <c r="T24" i="55"/>
  <c r="T24" i="56"/>
  <c r="G93" i="55"/>
  <c r="G93" i="56"/>
  <c r="G93" i="53"/>
  <c r="T92" i="21"/>
  <c r="T92" i="52" s="1"/>
  <c r="T92" i="63" s="1"/>
  <c r="T92" i="76" s="1"/>
  <c r="T92" i="90" s="1"/>
  <c r="T92" i="100" s="1"/>
  <c r="S159" i="22"/>
  <c r="P176" i="22"/>
  <c r="I109" i="21"/>
  <c r="I109" i="52" s="1"/>
  <c r="I109" i="63" s="1"/>
  <c r="I109" i="76" s="1"/>
  <c r="I109" i="90" s="1"/>
  <c r="I109" i="100" s="1"/>
  <c r="Q176" i="22"/>
  <c r="J109" i="21"/>
  <c r="J109" i="52" s="1"/>
  <c r="J109" i="63" s="1"/>
  <c r="J109" i="76" s="1"/>
  <c r="J109" i="90" s="1"/>
  <c r="J109" i="100" s="1"/>
  <c r="U5" i="21"/>
  <c r="M5" i="21"/>
  <c r="K23" i="55"/>
  <c r="K23" i="53"/>
  <c r="K23" i="56"/>
  <c r="P23" i="56"/>
  <c r="P23" i="55"/>
  <c r="P23" i="53"/>
  <c r="L39" i="56"/>
  <c r="L39" i="55"/>
  <c r="L39" i="53"/>
  <c r="J23" i="56"/>
  <c r="J23" i="53"/>
  <c r="J23" i="55"/>
  <c r="Q100" i="21"/>
  <c r="Q100" i="52" s="1"/>
  <c r="Q100" i="63" s="1"/>
  <c r="Q100" i="76" s="1"/>
  <c r="Q100" i="90" s="1"/>
  <c r="Q100" i="100" s="1"/>
  <c r="Q90" i="52"/>
  <c r="Q90" i="63" s="1"/>
  <c r="Q90" i="76" s="1"/>
  <c r="Q90" i="90" s="1"/>
  <c r="Q90" i="100" s="1"/>
  <c r="L90" i="55"/>
  <c r="L90" i="56"/>
  <c r="L90" i="53"/>
  <c r="K106" i="52"/>
  <c r="K106" i="63" s="1"/>
  <c r="K106" i="76" s="1"/>
  <c r="K106" i="90" s="1"/>
  <c r="K106" i="100" s="1"/>
  <c r="K117" i="21"/>
  <c r="K117" i="52" s="1"/>
  <c r="K117" i="63" s="1"/>
  <c r="K117" i="76" s="1"/>
  <c r="K117" i="90" s="1"/>
  <c r="K117" i="100" s="1"/>
  <c r="T22" i="56"/>
  <c r="T22" i="55"/>
  <c r="T22" i="53"/>
  <c r="Q22" i="55"/>
  <c r="Q22" i="56"/>
  <c r="Q22" i="53"/>
  <c r="S22" i="56"/>
  <c r="S22" i="55"/>
  <c r="S22" i="53"/>
  <c r="P89" i="52"/>
  <c r="P89" i="63" s="1"/>
  <c r="P89" i="76" s="1"/>
  <c r="P89" i="90" s="1"/>
  <c r="P89" i="100" s="1"/>
  <c r="K107" i="56"/>
  <c r="K107" i="55"/>
  <c r="K107" i="53"/>
  <c r="I39" i="56"/>
  <c r="I39" i="55"/>
  <c r="I39" i="53"/>
  <c r="Q89" i="56"/>
  <c r="Q89" i="55"/>
  <c r="Q89" i="53"/>
  <c r="L100" i="21"/>
  <c r="L100" i="52" s="1"/>
  <c r="L100" i="63" s="1"/>
  <c r="L100" i="76" s="1"/>
  <c r="L100" i="90" s="1"/>
  <c r="L100" i="100" s="1"/>
  <c r="L89" i="52"/>
  <c r="L89" i="63" s="1"/>
  <c r="L89" i="76" s="1"/>
  <c r="L89" i="90" s="1"/>
  <c r="L89" i="100" s="1"/>
  <c r="N42" i="56"/>
  <c r="N42" i="55"/>
  <c r="N42" i="53"/>
  <c r="O41" i="55"/>
  <c r="O41" i="53"/>
  <c r="O41" i="56"/>
  <c r="Q21" i="52"/>
  <c r="Q21" i="63" s="1"/>
  <c r="Q21" i="76" s="1"/>
  <c r="Q21" i="90" s="1"/>
  <c r="Q21" i="100" s="1"/>
  <c r="Q32" i="21"/>
  <c r="Q32" i="52" s="1"/>
  <c r="Q32" i="63" s="1"/>
  <c r="Q32" i="76" s="1"/>
  <c r="Q32" i="90" s="1"/>
  <c r="Q32" i="100" s="1"/>
  <c r="R21" i="22"/>
  <c r="K21" i="21" s="1"/>
  <c r="K22" i="21"/>
  <c r="K22" i="52" s="1"/>
  <c r="K22" i="63" s="1"/>
  <c r="K22" i="76" s="1"/>
  <c r="K22" i="90" s="1"/>
  <c r="K22" i="100" s="1"/>
  <c r="R55" i="52"/>
  <c r="R55" i="63" s="1"/>
  <c r="R66" i="21"/>
  <c r="R66" i="52" s="1"/>
  <c r="R66" i="63" s="1"/>
  <c r="I38" i="52"/>
  <c r="I38" i="63" s="1"/>
  <c r="I38" i="76" s="1"/>
  <c r="I38" i="90" s="1"/>
  <c r="I38" i="100" s="1"/>
  <c r="I49" i="21"/>
  <c r="I49" i="52" s="1"/>
  <c r="I49" i="63" s="1"/>
  <c r="I49" i="76" s="1"/>
  <c r="I49" i="90" s="1"/>
  <c r="I49" i="100" s="1"/>
  <c r="H55" i="52"/>
  <c r="H55" i="63" s="1"/>
  <c r="H66" i="21"/>
  <c r="H66" i="52" s="1"/>
  <c r="H66" i="63" s="1"/>
  <c r="P21" i="52"/>
  <c r="P21" i="63" s="1"/>
  <c r="P21" i="76" s="1"/>
  <c r="P21" i="90" s="1"/>
  <c r="P21" i="100" s="1"/>
  <c r="L38" i="52"/>
  <c r="L38" i="63" s="1"/>
  <c r="L38" i="76" s="1"/>
  <c r="L38" i="90" s="1"/>
  <c r="L38" i="100" s="1"/>
  <c r="L49" i="21"/>
  <c r="L49" i="52" s="1"/>
  <c r="L49" i="63" s="1"/>
  <c r="L49" i="76" s="1"/>
  <c r="L49" i="90" s="1"/>
  <c r="L49" i="100" s="1"/>
  <c r="S55" i="52"/>
  <c r="S55" i="63" s="1"/>
  <c r="S66" i="21"/>
  <c r="S66" i="52" s="1"/>
  <c r="S66" i="63" s="1"/>
  <c r="Q21" i="22"/>
  <c r="J21" i="21" s="1"/>
  <c r="J22" i="21"/>
  <c r="J22" i="52" s="1"/>
  <c r="J22" i="63" s="1"/>
  <c r="J22" i="76" s="1"/>
  <c r="J22" i="90" s="1"/>
  <c r="J22" i="100" s="1"/>
  <c r="S38" i="52"/>
  <c r="S38" i="63" s="1"/>
  <c r="S38" i="76" s="1"/>
  <c r="S38" i="90" s="1"/>
  <c r="S38" i="100" s="1"/>
  <c r="H21" i="18"/>
  <c r="R7" i="22" s="1"/>
  <c r="S6" i="21"/>
  <c r="D7" i="18"/>
  <c r="F7" i="22" s="1"/>
  <c r="G6" i="21"/>
  <c r="F21" i="18"/>
  <c r="P7" i="22" s="1"/>
  <c r="Q6" i="21"/>
  <c r="H7" i="18"/>
  <c r="J7" i="22" s="1"/>
  <c r="K6" i="21"/>
  <c r="F7" i="18"/>
  <c r="H7" i="22" s="1"/>
  <c r="I6" i="21"/>
  <c r="J7" i="18"/>
  <c r="L7" i="22" s="1"/>
  <c r="E21" i="18"/>
  <c r="O7" i="22" s="1"/>
  <c r="P6" i="21"/>
  <c r="G7" i="18"/>
  <c r="I7" i="22" s="1"/>
  <c r="J6" i="21"/>
  <c r="I7" i="18"/>
  <c r="K7" i="22" s="1"/>
  <c r="L6" i="21"/>
  <c r="I21" i="18"/>
  <c r="S7" i="22" s="1"/>
  <c r="T6" i="21"/>
  <c r="G21" i="18"/>
  <c r="Q7" i="22" s="1"/>
  <c r="R6" i="21"/>
  <c r="C21" i="18"/>
  <c r="M7" i="22" s="1"/>
  <c r="N6" i="21"/>
  <c r="E7" i="18"/>
  <c r="G7" i="22" s="1"/>
  <c r="H6" i="21"/>
  <c r="D21" i="18"/>
  <c r="N7" i="22" s="1"/>
  <c r="O6" i="21"/>
  <c r="J21" i="18"/>
  <c r="T7" i="22" s="1"/>
  <c r="C7" i="18"/>
  <c r="E7" i="22" s="1"/>
  <c r="F6" i="21"/>
  <c r="G12" i="54" l="1"/>
  <c r="J12" i="142" s="1"/>
  <c r="H13" i="54"/>
  <c r="K13" i="142" s="1"/>
  <c r="H28" i="54"/>
  <c r="S14" i="56" s="1"/>
  <c r="F24" i="54"/>
  <c r="Q10" i="56" s="1"/>
  <c r="I14" i="54"/>
  <c r="L14" i="142" s="1"/>
  <c r="E26" i="54"/>
  <c r="P12" i="53" s="1"/>
  <c r="S10" i="142"/>
  <c r="S10" i="56"/>
  <c r="O14" i="55"/>
  <c r="O14" i="53"/>
  <c r="L101" i="228"/>
  <c r="U101" i="223"/>
  <c r="L113" i="223"/>
  <c r="U113" i="223" s="1"/>
  <c r="L109" i="223"/>
  <c r="L114" i="223"/>
  <c r="U114" i="223" s="1"/>
  <c r="L107" i="223"/>
  <c r="U107" i="223" s="1"/>
  <c r="L108" i="223"/>
  <c r="U108" i="223" s="1"/>
  <c r="L103" i="223"/>
  <c r="F9" i="55"/>
  <c r="G9" i="53"/>
  <c r="F9" i="53"/>
  <c r="G9" i="55"/>
  <c r="S39" i="55"/>
  <c r="C14" i="54"/>
  <c r="F14" i="53" s="1"/>
  <c r="N14" i="143"/>
  <c r="F9" i="142"/>
  <c r="C12" i="54"/>
  <c r="F12" i="142" s="1"/>
  <c r="I26" i="54"/>
  <c r="T12" i="55" s="1"/>
  <c r="S13" i="56"/>
  <c r="D10" i="54"/>
  <c r="G10" i="143" s="1"/>
  <c r="E10" i="54"/>
  <c r="H10" i="53" s="1"/>
  <c r="C27" i="54"/>
  <c r="N13" i="143" s="1"/>
  <c r="E13" i="54"/>
  <c r="H13" i="53" s="1"/>
  <c r="P9" i="56"/>
  <c r="G27" i="54"/>
  <c r="R13" i="143" s="1"/>
  <c r="S13" i="55"/>
  <c r="J11" i="142"/>
  <c r="P9" i="143"/>
  <c r="D13" i="54"/>
  <c r="S10" i="55"/>
  <c r="D26" i="54"/>
  <c r="O12" i="143" s="1"/>
  <c r="O14" i="56"/>
  <c r="I25" i="54"/>
  <c r="T11" i="53" s="1"/>
  <c r="U7" i="226"/>
  <c r="AJ7" i="226" s="1"/>
  <c r="I14" i="142"/>
  <c r="I14" i="55"/>
  <c r="L7" i="226"/>
  <c r="AA7" i="226" s="1"/>
  <c r="L16" i="226"/>
  <c r="L14" i="226"/>
  <c r="L13" i="226"/>
  <c r="N10" i="53"/>
  <c r="N11" i="55"/>
  <c r="N14" i="55"/>
  <c r="F9" i="56"/>
  <c r="F11" i="56"/>
  <c r="M11" i="56" s="1"/>
  <c r="G9" i="56"/>
  <c r="F13" i="56"/>
  <c r="G9" i="143"/>
  <c r="N11" i="142"/>
  <c r="N14" i="142"/>
  <c r="S11" i="143"/>
  <c r="G11" i="142"/>
  <c r="F26" i="54"/>
  <c r="Q12" i="56" s="1"/>
  <c r="J11" i="55"/>
  <c r="G24" i="54"/>
  <c r="R10" i="56" s="1"/>
  <c r="I10" i="55"/>
  <c r="S13" i="53"/>
  <c r="I10" i="53"/>
  <c r="F23" i="54"/>
  <c r="Q9" i="142" s="1"/>
  <c r="E9" i="54"/>
  <c r="H9" i="55" s="1"/>
  <c r="K12" i="55"/>
  <c r="P9" i="142"/>
  <c r="G14" i="54"/>
  <c r="G9" i="54"/>
  <c r="J9" i="56" s="1"/>
  <c r="H14" i="53"/>
  <c r="S11" i="142"/>
  <c r="E25" i="54"/>
  <c r="P11" i="143" s="1"/>
  <c r="C10" i="54"/>
  <c r="F10" i="55" s="1"/>
  <c r="O11" i="55"/>
  <c r="H10" i="54"/>
  <c r="K10" i="143" s="1"/>
  <c r="D23" i="54"/>
  <c r="O14" i="142"/>
  <c r="O14" i="143"/>
  <c r="H14" i="55"/>
  <c r="H11" i="55"/>
  <c r="H11" i="143"/>
  <c r="M11" i="143" s="1"/>
  <c r="N10" i="55"/>
  <c r="N11" i="56"/>
  <c r="F11" i="55"/>
  <c r="S11" i="56"/>
  <c r="I24" i="54"/>
  <c r="T10" i="56" s="1"/>
  <c r="U10" i="56" s="1"/>
  <c r="I13" i="54"/>
  <c r="L13" i="142" s="1"/>
  <c r="I10" i="56"/>
  <c r="G25" i="54"/>
  <c r="R11" i="53" s="1"/>
  <c r="S13" i="143"/>
  <c r="J11" i="56"/>
  <c r="J11" i="143"/>
  <c r="K12" i="53"/>
  <c r="Q13" i="142"/>
  <c r="J10" i="142"/>
  <c r="O11" i="56"/>
  <c r="J10" i="55"/>
  <c r="K12" i="143"/>
  <c r="I11" i="56"/>
  <c r="H14" i="56"/>
  <c r="F13" i="54"/>
  <c r="I13" i="56" s="1"/>
  <c r="I11" i="142"/>
  <c r="K12" i="142"/>
  <c r="M12" i="142" s="1"/>
  <c r="H9" i="54"/>
  <c r="H23" i="54"/>
  <c r="S9" i="55" s="1"/>
  <c r="C23" i="54"/>
  <c r="N9" i="143" s="1"/>
  <c r="D14" i="54"/>
  <c r="G14" i="142" s="1"/>
  <c r="I23" i="54"/>
  <c r="T9" i="142" s="1"/>
  <c r="F28" i="54"/>
  <c r="Q14" i="55" s="1"/>
  <c r="S10" i="53"/>
  <c r="T11" i="142"/>
  <c r="O12" i="56"/>
  <c r="T11" i="56"/>
  <c r="T11" i="55"/>
  <c r="M28" i="142"/>
  <c r="S39" i="56"/>
  <c r="M26" i="53"/>
  <c r="Q14" i="53"/>
  <c r="G14" i="143"/>
  <c r="G14" i="53"/>
  <c r="Q9" i="56"/>
  <c r="T9" i="56"/>
  <c r="G14" i="56"/>
  <c r="T9" i="53"/>
  <c r="P14" i="53"/>
  <c r="T11" i="143"/>
  <c r="G14" i="55"/>
  <c r="P14" i="55"/>
  <c r="P14" i="142"/>
  <c r="AM14" i="21"/>
  <c r="U14" i="52" s="1"/>
  <c r="U14" i="63" s="1"/>
  <c r="U14" i="76" s="1"/>
  <c r="U14" i="90" s="1"/>
  <c r="U14" i="100" s="1"/>
  <c r="J28" i="54" s="1"/>
  <c r="P14" i="56"/>
  <c r="J14" i="53"/>
  <c r="N9" i="56"/>
  <c r="U44" i="143"/>
  <c r="N9" i="53"/>
  <c r="M44" i="55"/>
  <c r="L13" i="56"/>
  <c r="O9" i="143"/>
  <c r="K10" i="53"/>
  <c r="S14" i="53"/>
  <c r="P12" i="55"/>
  <c r="O9" i="53"/>
  <c r="O12" i="55"/>
  <c r="AE14" i="21"/>
  <c r="M14" i="52" s="1"/>
  <c r="M14" i="63" s="1"/>
  <c r="M14" i="76" s="1"/>
  <c r="M14" i="90" s="1"/>
  <c r="M14" i="100" s="1"/>
  <c r="J14" i="54" s="1"/>
  <c r="AM9" i="21"/>
  <c r="U9" i="52" s="1"/>
  <c r="U9" i="63" s="1"/>
  <c r="U9" i="76" s="1"/>
  <c r="U9" i="90" s="1"/>
  <c r="U9" i="100" s="1"/>
  <c r="J23" i="54" s="1"/>
  <c r="O9" i="55"/>
  <c r="Q10" i="55"/>
  <c r="S14" i="55"/>
  <c r="U14" i="55" s="1"/>
  <c r="T9" i="55"/>
  <c r="T9" i="143"/>
  <c r="N9" i="142"/>
  <c r="N9" i="55"/>
  <c r="N13" i="142"/>
  <c r="S9" i="56"/>
  <c r="P11" i="55"/>
  <c r="K13" i="56"/>
  <c r="G13" i="55"/>
  <c r="S49" i="21"/>
  <c r="S49" i="52" s="1"/>
  <c r="S49" i="63" s="1"/>
  <c r="S49" i="76" s="1"/>
  <c r="S49" i="90" s="1"/>
  <c r="S49" i="100" s="1"/>
  <c r="U44" i="142"/>
  <c r="L14" i="56"/>
  <c r="K9" i="53"/>
  <c r="K9" i="142"/>
  <c r="K9" i="55"/>
  <c r="K9" i="143"/>
  <c r="K9" i="56"/>
  <c r="N13" i="55"/>
  <c r="R13" i="53"/>
  <c r="Q9" i="143"/>
  <c r="M26" i="143"/>
  <c r="L14" i="53"/>
  <c r="N13" i="53"/>
  <c r="P11" i="53"/>
  <c r="R10" i="55"/>
  <c r="P32" i="21"/>
  <c r="P32" i="52" s="1"/>
  <c r="P32" i="63" s="1"/>
  <c r="P32" i="76" s="1"/>
  <c r="P32" i="90" s="1"/>
  <c r="P32" i="100" s="1"/>
  <c r="M11" i="53"/>
  <c r="N13" i="56"/>
  <c r="M28" i="55"/>
  <c r="U44" i="53"/>
  <c r="I13" i="53"/>
  <c r="Q10" i="143"/>
  <c r="L14" i="143"/>
  <c r="R10" i="143"/>
  <c r="I13" i="142"/>
  <c r="J9" i="55"/>
  <c r="L14" i="55"/>
  <c r="J9" i="143"/>
  <c r="L13" i="55"/>
  <c r="I13" i="55"/>
  <c r="S21" i="52"/>
  <c r="S21" i="63" s="1"/>
  <c r="S21" i="76" s="1"/>
  <c r="S21" i="90" s="1"/>
  <c r="S21" i="100" s="1"/>
  <c r="S21" i="55" s="1"/>
  <c r="S32" i="55" s="1"/>
  <c r="J9" i="142"/>
  <c r="L13" i="143"/>
  <c r="L13" i="53"/>
  <c r="I13" i="143"/>
  <c r="R11" i="55"/>
  <c r="AM13" i="21"/>
  <c r="U13" i="52" s="1"/>
  <c r="U13" i="63" s="1"/>
  <c r="U13" i="76" s="1"/>
  <c r="U13" i="90" s="1"/>
  <c r="U13" i="100" s="1"/>
  <c r="J27" i="54" s="1"/>
  <c r="R10" i="53"/>
  <c r="R10" i="142"/>
  <c r="J14" i="56"/>
  <c r="S12" i="55"/>
  <c r="S14" i="143"/>
  <c r="S12" i="142"/>
  <c r="M11" i="55"/>
  <c r="J14" i="142"/>
  <c r="S14" i="142"/>
  <c r="S12" i="143"/>
  <c r="S12" i="53"/>
  <c r="H10" i="56"/>
  <c r="H9" i="142"/>
  <c r="F14" i="55"/>
  <c r="M31" i="143"/>
  <c r="H10" i="143"/>
  <c r="H9" i="53"/>
  <c r="P90" i="53"/>
  <c r="G10" i="56"/>
  <c r="AE10" i="21"/>
  <c r="M10" i="52" s="1"/>
  <c r="M10" i="63" s="1"/>
  <c r="M10" i="76" s="1"/>
  <c r="M10" i="90" s="1"/>
  <c r="M10" i="100" s="1"/>
  <c r="J10" i="54" s="1"/>
  <c r="AM10" i="21"/>
  <c r="U10" i="52" s="1"/>
  <c r="U10" i="63" s="1"/>
  <c r="U10" i="76" s="1"/>
  <c r="U10" i="90" s="1"/>
  <c r="U10" i="100" s="1"/>
  <c r="J24" i="54" s="1"/>
  <c r="H9" i="56"/>
  <c r="H9" i="143"/>
  <c r="G10" i="53"/>
  <c r="G10" i="142"/>
  <c r="AE9" i="21"/>
  <c r="M9" i="52" s="1"/>
  <c r="M9" i="63" s="1"/>
  <c r="M9" i="76" s="1"/>
  <c r="M9" i="90" s="1"/>
  <c r="M9" i="100" s="1"/>
  <c r="J9" i="54" s="1"/>
  <c r="M26" i="142"/>
  <c r="P90" i="55"/>
  <c r="P90" i="56"/>
  <c r="P100" i="21"/>
  <c r="P100" i="52" s="1"/>
  <c r="P100" i="63" s="1"/>
  <c r="P100" i="76" s="1"/>
  <c r="P100" i="90" s="1"/>
  <c r="P100" i="100" s="1"/>
  <c r="P90" i="143"/>
  <c r="Q11" i="142"/>
  <c r="Q11" i="143"/>
  <c r="Q11" i="56"/>
  <c r="AE13" i="21"/>
  <c r="M13" i="52" s="1"/>
  <c r="M13" i="63" s="1"/>
  <c r="M13" i="76" s="1"/>
  <c r="M13" i="90" s="1"/>
  <c r="M13" i="100" s="1"/>
  <c r="J13" i="54" s="1"/>
  <c r="Q11" i="55"/>
  <c r="M28" i="143"/>
  <c r="G10" i="55"/>
  <c r="K13" i="143"/>
  <c r="AM11" i="21"/>
  <c r="U11" i="52" s="1"/>
  <c r="U11" i="63" s="1"/>
  <c r="U11" i="76" s="1"/>
  <c r="U11" i="90" s="1"/>
  <c r="U11" i="100" s="1"/>
  <c r="J25" i="54" s="1"/>
  <c r="M93" i="142"/>
  <c r="U93" i="143"/>
  <c r="J12" i="53"/>
  <c r="J12" i="55"/>
  <c r="J12" i="143"/>
  <c r="J12" i="56"/>
  <c r="M44" i="142"/>
  <c r="Q12" i="143"/>
  <c r="Q12" i="55"/>
  <c r="K13" i="55"/>
  <c r="T10" i="143"/>
  <c r="T10" i="142"/>
  <c r="U44" i="56"/>
  <c r="AM12" i="21"/>
  <c r="U12" i="52" s="1"/>
  <c r="U12" i="63" s="1"/>
  <c r="U12" i="76" s="1"/>
  <c r="U12" i="90" s="1"/>
  <c r="U12" i="100" s="1"/>
  <c r="J26" i="54" s="1"/>
  <c r="T10" i="55"/>
  <c r="T12" i="56"/>
  <c r="T12" i="142"/>
  <c r="T12" i="53"/>
  <c r="AE12" i="21"/>
  <c r="M12" i="52" s="1"/>
  <c r="M12" i="63" s="1"/>
  <c r="M12" i="76" s="1"/>
  <c r="M12" i="90" s="1"/>
  <c r="M12" i="100" s="1"/>
  <c r="J12" i="54" s="1"/>
  <c r="M31" i="142"/>
  <c r="R11" i="56"/>
  <c r="M44" i="143"/>
  <c r="L108" i="142"/>
  <c r="L108" i="143"/>
  <c r="H110" i="143"/>
  <c r="M110" i="143" s="1"/>
  <c r="H110" i="142"/>
  <c r="M110" i="142" s="1"/>
  <c r="K22" i="143"/>
  <c r="K22" i="142"/>
  <c r="Q90" i="143"/>
  <c r="Q100" i="143" s="1"/>
  <c r="Q90" i="142"/>
  <c r="Q100" i="142" s="1"/>
  <c r="J109" i="142"/>
  <c r="J109" i="143"/>
  <c r="O40" i="143"/>
  <c r="O40" i="142"/>
  <c r="I92" i="143"/>
  <c r="I92" i="142"/>
  <c r="J40" i="142"/>
  <c r="J40" i="143"/>
  <c r="J91" i="143"/>
  <c r="J91" i="142"/>
  <c r="S39" i="143"/>
  <c r="S39" i="142"/>
  <c r="U42" i="143"/>
  <c r="T21" i="52"/>
  <c r="T21" i="63" s="1"/>
  <c r="T21" i="76" s="1"/>
  <c r="T21" i="90" s="1"/>
  <c r="T21" i="100" s="1"/>
  <c r="S38" i="143"/>
  <c r="S49" i="143" s="1"/>
  <c r="S38" i="142"/>
  <c r="P21" i="142"/>
  <c r="P21" i="143"/>
  <c r="I38" i="142"/>
  <c r="I49" i="142" s="1"/>
  <c r="I38" i="143"/>
  <c r="I49" i="143" s="1"/>
  <c r="L89" i="142"/>
  <c r="L100" i="142" s="1"/>
  <c r="L89" i="143"/>
  <c r="L100" i="143" s="1"/>
  <c r="P89" i="143"/>
  <c r="P89" i="142"/>
  <c r="T92" i="143"/>
  <c r="T92" i="142"/>
  <c r="H42" i="143"/>
  <c r="M42" i="143" s="1"/>
  <c r="H42" i="142"/>
  <c r="M42" i="142" s="1"/>
  <c r="R41" i="143"/>
  <c r="R41" i="142"/>
  <c r="I24" i="143"/>
  <c r="I24" i="142"/>
  <c r="T40" i="143"/>
  <c r="T40" i="142"/>
  <c r="K91" i="143"/>
  <c r="K91" i="142"/>
  <c r="P22" i="143"/>
  <c r="P22" i="142"/>
  <c r="U42" i="142"/>
  <c r="L38" i="143"/>
  <c r="L49" i="143" s="1"/>
  <c r="L38" i="142"/>
  <c r="L49" i="142" s="1"/>
  <c r="Q21" i="143"/>
  <c r="Q32" i="143" s="1"/>
  <c r="Q21" i="142"/>
  <c r="Q32" i="142" s="1"/>
  <c r="G92" i="143"/>
  <c r="G92" i="142"/>
  <c r="P40" i="143"/>
  <c r="P40" i="142"/>
  <c r="K106" i="143"/>
  <c r="K117" i="143" s="1"/>
  <c r="K106" i="142"/>
  <c r="K117" i="142" s="1"/>
  <c r="N41" i="142"/>
  <c r="N41" i="143"/>
  <c r="H91" i="143"/>
  <c r="H91" i="142"/>
  <c r="S92" i="143"/>
  <c r="S92" i="142"/>
  <c r="U93" i="142"/>
  <c r="J22" i="143"/>
  <c r="J22" i="142"/>
  <c r="S39" i="53"/>
  <c r="I109" i="143"/>
  <c r="I109" i="142"/>
  <c r="P25" i="142"/>
  <c r="U25" i="142" s="1"/>
  <c r="P25" i="143"/>
  <c r="U25" i="143" s="1"/>
  <c r="Q40" i="143"/>
  <c r="Q40" i="142"/>
  <c r="H41" i="143"/>
  <c r="M41" i="143" s="1"/>
  <c r="H41" i="142"/>
  <c r="M41" i="142" s="1"/>
  <c r="F92" i="143"/>
  <c r="F92" i="142"/>
  <c r="K40" i="143"/>
  <c r="K40" i="142"/>
  <c r="L24" i="142"/>
  <c r="L24" i="143"/>
  <c r="H25" i="143"/>
  <c r="M25" i="143" s="1"/>
  <c r="H25" i="142"/>
  <c r="M25" i="142" s="1"/>
  <c r="M93" i="143"/>
  <c r="F12" i="56"/>
  <c r="AE14" i="22"/>
  <c r="AE12" i="22"/>
  <c r="AE11" i="22"/>
  <c r="F12" i="55"/>
  <c r="AE13" i="22"/>
  <c r="F12" i="143"/>
  <c r="AM10" i="22"/>
  <c r="M11" i="142"/>
  <c r="F14" i="56"/>
  <c r="F12" i="53"/>
  <c r="AE10" i="22"/>
  <c r="AM9" i="22"/>
  <c r="AM12" i="22"/>
  <c r="AM14" i="22"/>
  <c r="F10" i="56"/>
  <c r="F10" i="53"/>
  <c r="AM11" i="22"/>
  <c r="AM13" i="22"/>
  <c r="F74" i="21"/>
  <c r="X6" i="21" s="1"/>
  <c r="F10" i="143"/>
  <c r="F10" i="142"/>
  <c r="F14" i="143"/>
  <c r="F14" i="142"/>
  <c r="K74" i="21"/>
  <c r="K74" i="52" s="1"/>
  <c r="K74" i="63" s="1"/>
  <c r="G74" i="21"/>
  <c r="AG6" i="21" s="1"/>
  <c r="O6" i="52" s="1"/>
  <c r="O6" i="63" s="1"/>
  <c r="O6" i="76" s="1"/>
  <c r="O6" i="90" s="1"/>
  <c r="O6" i="100" s="1"/>
  <c r="U13" i="143"/>
  <c r="U47" i="53"/>
  <c r="U45" i="53"/>
  <c r="U48" i="53"/>
  <c r="U43" i="53"/>
  <c r="M29" i="53"/>
  <c r="U27" i="53"/>
  <c r="F126" i="52"/>
  <c r="F126" i="63" s="1"/>
  <c r="F126" i="76" s="1"/>
  <c r="M126" i="21"/>
  <c r="M126" i="52" s="1"/>
  <c r="M126" i="63" s="1"/>
  <c r="M126" i="76" s="1"/>
  <c r="N192" i="22"/>
  <c r="G125" i="21"/>
  <c r="M143" i="21"/>
  <c r="U126" i="52" s="1"/>
  <c r="U126" i="63" s="1"/>
  <c r="U126" i="76" s="1"/>
  <c r="N126" i="52"/>
  <c r="N126" i="63" s="1"/>
  <c r="N126" i="76" s="1"/>
  <c r="M28" i="56"/>
  <c r="M192" i="22"/>
  <c r="F125" i="21"/>
  <c r="N209" i="22"/>
  <c r="G142" i="21"/>
  <c r="M209" i="22"/>
  <c r="F142" i="21"/>
  <c r="F55" i="52"/>
  <c r="F55" i="63" s="1"/>
  <c r="U44" i="55"/>
  <c r="M28" i="53"/>
  <c r="M44" i="56"/>
  <c r="M26" i="56"/>
  <c r="M44" i="53"/>
  <c r="M31" i="55"/>
  <c r="M26" i="55"/>
  <c r="U41" i="21"/>
  <c r="U41" i="52" s="1"/>
  <c r="U41" i="63" s="1"/>
  <c r="U41" i="76" s="1"/>
  <c r="U41" i="90" s="1"/>
  <c r="U41" i="100" s="1"/>
  <c r="U42" i="55"/>
  <c r="M58" i="21"/>
  <c r="M58" i="52" s="1"/>
  <c r="M58" i="63" s="1"/>
  <c r="T92" i="53"/>
  <c r="T92" i="56"/>
  <c r="T92" i="55"/>
  <c r="M140" i="22"/>
  <c r="F89" i="21" s="1"/>
  <c r="F90" i="21"/>
  <c r="G91" i="21"/>
  <c r="G91" i="52" s="1"/>
  <c r="G91" i="63" s="1"/>
  <c r="G91" i="76" s="1"/>
  <c r="G91" i="90" s="1"/>
  <c r="G91" i="100" s="1"/>
  <c r="N141" i="22"/>
  <c r="Q73" i="22"/>
  <c r="R40" i="21"/>
  <c r="R40" i="52" s="1"/>
  <c r="R40" i="63" s="1"/>
  <c r="R40" i="76" s="1"/>
  <c r="R40" i="90" s="1"/>
  <c r="R40" i="100" s="1"/>
  <c r="I24" i="53"/>
  <c r="I24" i="55"/>
  <c r="I24" i="56"/>
  <c r="N40" i="52"/>
  <c r="N40" i="63" s="1"/>
  <c r="N40" i="76" s="1"/>
  <c r="N40" i="90" s="1"/>
  <c r="N40" i="100" s="1"/>
  <c r="J91" i="56"/>
  <c r="J91" i="53"/>
  <c r="J91" i="55"/>
  <c r="S22" i="22"/>
  <c r="L23" i="21"/>
  <c r="L23" i="52" s="1"/>
  <c r="L23" i="63" s="1"/>
  <c r="L23" i="76" s="1"/>
  <c r="L23" i="90" s="1"/>
  <c r="L23" i="100" s="1"/>
  <c r="P39" i="21"/>
  <c r="P39" i="52" s="1"/>
  <c r="P39" i="63" s="1"/>
  <c r="P39" i="76" s="1"/>
  <c r="P39" i="90" s="1"/>
  <c r="P39" i="100" s="1"/>
  <c r="O72" i="22"/>
  <c r="P38" i="21" s="1"/>
  <c r="U42" i="56"/>
  <c r="I109" i="53"/>
  <c r="I109" i="56"/>
  <c r="I109" i="55"/>
  <c r="N72" i="22"/>
  <c r="O38" i="21" s="1"/>
  <c r="O39" i="21"/>
  <c r="F91" i="52"/>
  <c r="F91" i="63" s="1"/>
  <c r="F91" i="76" s="1"/>
  <c r="F91" i="90" s="1"/>
  <c r="F91" i="100" s="1"/>
  <c r="H91" i="56"/>
  <c r="H91" i="55"/>
  <c r="H91" i="53"/>
  <c r="S107" i="22"/>
  <c r="T57" i="21"/>
  <c r="T57" i="52" s="1"/>
  <c r="T57" i="63" s="1"/>
  <c r="O56" i="21"/>
  <c r="O56" i="52" s="1"/>
  <c r="O56" i="63" s="1"/>
  <c r="N106" i="22"/>
  <c r="O55" i="21" s="1"/>
  <c r="U58" i="21"/>
  <c r="U58" i="52" s="1"/>
  <c r="U58" i="63" s="1"/>
  <c r="M31" i="56"/>
  <c r="Q140" i="22"/>
  <c r="J89" i="21" s="1"/>
  <c r="J90" i="21"/>
  <c r="J90" i="52" s="1"/>
  <c r="J90" i="63" s="1"/>
  <c r="J90" i="76" s="1"/>
  <c r="J90" i="90" s="1"/>
  <c r="J90" i="100" s="1"/>
  <c r="T40" i="56"/>
  <c r="T40" i="55"/>
  <c r="T40" i="53"/>
  <c r="U93" i="53"/>
  <c r="R89" i="22"/>
  <c r="K55" i="21" s="1"/>
  <c r="K56" i="21"/>
  <c r="K56" i="52" s="1"/>
  <c r="K56" i="63" s="1"/>
  <c r="I108" i="21"/>
  <c r="I108" i="52" s="1"/>
  <c r="I108" i="63" s="1"/>
  <c r="I108" i="76" s="1"/>
  <c r="I108" i="90" s="1"/>
  <c r="I108" i="100" s="1"/>
  <c r="P175" i="22"/>
  <c r="M93" i="53"/>
  <c r="S174" i="22"/>
  <c r="L106" i="21" s="1"/>
  <c r="L107" i="21"/>
  <c r="L107" i="52" s="1"/>
  <c r="L107" i="63" s="1"/>
  <c r="L107" i="76" s="1"/>
  <c r="L107" i="90" s="1"/>
  <c r="L107" i="100" s="1"/>
  <c r="M106" i="22"/>
  <c r="N55" i="21" s="1"/>
  <c r="N56" i="21"/>
  <c r="H42" i="53"/>
  <c r="M42" i="53" s="1"/>
  <c r="H42" i="56"/>
  <c r="M42" i="56" s="1"/>
  <c r="H42" i="55"/>
  <c r="M42" i="55" s="1"/>
  <c r="O140" i="22"/>
  <c r="H89" i="21" s="1"/>
  <c r="H90" i="21"/>
  <c r="H90" i="52" s="1"/>
  <c r="H90" i="63" s="1"/>
  <c r="H90" i="76" s="1"/>
  <c r="H90" i="90" s="1"/>
  <c r="H90" i="100" s="1"/>
  <c r="G57" i="52"/>
  <c r="G57" i="63" s="1"/>
  <c r="H110" i="53"/>
  <c r="M110" i="53" s="1"/>
  <c r="H110" i="56"/>
  <c r="M110" i="56" s="1"/>
  <c r="H110" i="55"/>
  <c r="M110" i="55" s="1"/>
  <c r="P57" i="21"/>
  <c r="P57" i="52" s="1"/>
  <c r="P57" i="63" s="1"/>
  <c r="O107" i="22"/>
  <c r="P72" i="22"/>
  <c r="Q38" i="21" s="1"/>
  <c r="Q39" i="21"/>
  <c r="Q39" i="52" s="1"/>
  <c r="Q39" i="63" s="1"/>
  <c r="Q39" i="76" s="1"/>
  <c r="Q39" i="90" s="1"/>
  <c r="Q39" i="100" s="1"/>
  <c r="J40" i="56"/>
  <c r="J40" i="53"/>
  <c r="J40" i="55"/>
  <c r="S92" i="53"/>
  <c r="S92" i="56"/>
  <c r="S92" i="55"/>
  <c r="Q157" i="22"/>
  <c r="R89" i="21" s="1"/>
  <c r="R90" i="21"/>
  <c r="H23" i="21"/>
  <c r="O22" i="22"/>
  <c r="K40" i="53"/>
  <c r="K40" i="55"/>
  <c r="K40" i="56"/>
  <c r="M40" i="21"/>
  <c r="M40" i="52" s="1"/>
  <c r="M40" i="63" s="1"/>
  <c r="M40" i="76" s="1"/>
  <c r="M40" i="90" s="1"/>
  <c r="M40" i="100" s="1"/>
  <c r="H40" i="52"/>
  <c r="H40" i="63" s="1"/>
  <c r="H40" i="76" s="1"/>
  <c r="H40" i="90" s="1"/>
  <c r="H40" i="100" s="1"/>
  <c r="S72" i="22"/>
  <c r="T38" i="21" s="1"/>
  <c r="T39" i="21"/>
  <c r="T39" i="52" s="1"/>
  <c r="T39" i="63" s="1"/>
  <c r="T39" i="76" s="1"/>
  <c r="T39" i="90" s="1"/>
  <c r="T39" i="100" s="1"/>
  <c r="R140" i="22"/>
  <c r="K89" i="21" s="1"/>
  <c r="K90" i="21"/>
  <c r="K90" i="52" s="1"/>
  <c r="K90" i="63" s="1"/>
  <c r="K90" i="76" s="1"/>
  <c r="K90" i="90" s="1"/>
  <c r="K90" i="100" s="1"/>
  <c r="U93" i="56"/>
  <c r="Q175" i="22"/>
  <c r="J108" i="21"/>
  <c r="J108" i="52" s="1"/>
  <c r="J108" i="63" s="1"/>
  <c r="J108" i="76" s="1"/>
  <c r="J108" i="90" s="1"/>
  <c r="J108" i="100" s="1"/>
  <c r="L57" i="21"/>
  <c r="L57" i="52" s="1"/>
  <c r="L57" i="63" s="1"/>
  <c r="S90" i="22"/>
  <c r="O175" i="22"/>
  <c r="H108" i="21"/>
  <c r="I91" i="21"/>
  <c r="I91" i="52" s="1"/>
  <c r="I91" i="63" s="1"/>
  <c r="I91" i="76" s="1"/>
  <c r="I91" i="90" s="1"/>
  <c r="I91" i="100" s="1"/>
  <c r="P141" i="22"/>
  <c r="F92" i="55"/>
  <c r="F92" i="56"/>
  <c r="F92" i="53"/>
  <c r="R24" i="52"/>
  <c r="R24" i="63" s="1"/>
  <c r="R24" i="76" s="1"/>
  <c r="R24" i="90" s="1"/>
  <c r="R24" i="100" s="1"/>
  <c r="U24" i="21"/>
  <c r="U24" i="52" s="1"/>
  <c r="U24" i="63" s="1"/>
  <c r="U24" i="76" s="1"/>
  <c r="U24" i="90" s="1"/>
  <c r="U24" i="100" s="1"/>
  <c r="M93" i="56"/>
  <c r="P89" i="22"/>
  <c r="I55" i="21" s="1"/>
  <c r="I56" i="21"/>
  <c r="I56" i="52" s="1"/>
  <c r="I56" i="63" s="1"/>
  <c r="P25" i="53"/>
  <c r="U25" i="53" s="1"/>
  <c r="P25" i="55"/>
  <c r="U25" i="55" s="1"/>
  <c r="P25" i="56"/>
  <c r="U25" i="56" s="1"/>
  <c r="I92" i="56"/>
  <c r="I92" i="55"/>
  <c r="I92" i="53"/>
  <c r="Q55" i="22"/>
  <c r="J38" i="21" s="1"/>
  <c r="J39" i="21"/>
  <c r="J39" i="52" s="1"/>
  <c r="J39" i="63" s="1"/>
  <c r="J39" i="76" s="1"/>
  <c r="J39" i="90" s="1"/>
  <c r="J39" i="100" s="1"/>
  <c r="R158" i="22"/>
  <c r="S91" i="21"/>
  <c r="S91" i="52" s="1"/>
  <c r="S91" i="63" s="1"/>
  <c r="S91" i="76" s="1"/>
  <c r="S91" i="90" s="1"/>
  <c r="S91" i="100" s="1"/>
  <c r="P22" i="22"/>
  <c r="I23" i="21"/>
  <c r="I23" i="52" s="1"/>
  <c r="I23" i="63" s="1"/>
  <c r="I23" i="76" s="1"/>
  <c r="I23" i="90" s="1"/>
  <c r="I23" i="100" s="1"/>
  <c r="M24" i="21"/>
  <c r="M24" i="52" s="1"/>
  <c r="M24" i="63" s="1"/>
  <c r="M24" i="76" s="1"/>
  <c r="M24" i="90" s="1"/>
  <c r="M24" i="100" s="1"/>
  <c r="H24" i="52"/>
  <c r="H24" i="63" s="1"/>
  <c r="H24" i="76" s="1"/>
  <c r="H24" i="90" s="1"/>
  <c r="H24" i="100" s="1"/>
  <c r="O55" i="22"/>
  <c r="H38" i="21" s="1"/>
  <c r="H39" i="21"/>
  <c r="K91" i="55"/>
  <c r="K91" i="56"/>
  <c r="K91" i="53"/>
  <c r="U42" i="53"/>
  <c r="J109" i="55"/>
  <c r="J109" i="56"/>
  <c r="J109" i="53"/>
  <c r="T91" i="21"/>
  <c r="T91" i="52" s="1"/>
  <c r="T91" i="63" s="1"/>
  <c r="T91" i="76" s="1"/>
  <c r="T91" i="90" s="1"/>
  <c r="T91" i="100" s="1"/>
  <c r="S158" i="22"/>
  <c r="M93" i="55"/>
  <c r="L108" i="53"/>
  <c r="L108" i="56"/>
  <c r="L108" i="55"/>
  <c r="N57" i="52"/>
  <c r="N57" i="63" s="1"/>
  <c r="Q56" i="21"/>
  <c r="Q56" i="52" s="1"/>
  <c r="Q56" i="63" s="1"/>
  <c r="P106" i="22"/>
  <c r="Q55" i="21" s="1"/>
  <c r="H109" i="52"/>
  <c r="H109" i="63" s="1"/>
  <c r="H109" i="76" s="1"/>
  <c r="H109" i="90" s="1"/>
  <c r="H109" i="100" s="1"/>
  <c r="M109" i="21"/>
  <c r="M109" i="52" s="1"/>
  <c r="M109" i="63" s="1"/>
  <c r="M109" i="76" s="1"/>
  <c r="M109" i="90" s="1"/>
  <c r="M109" i="100" s="1"/>
  <c r="Q89" i="22"/>
  <c r="J55" i="21" s="1"/>
  <c r="J56" i="21"/>
  <c r="J56" i="52" s="1"/>
  <c r="J56" i="63" s="1"/>
  <c r="G56" i="21"/>
  <c r="N89" i="22"/>
  <c r="G55" i="21" s="1"/>
  <c r="G92" i="53"/>
  <c r="G92" i="55"/>
  <c r="G92" i="56"/>
  <c r="Q40" i="55"/>
  <c r="Q40" i="56"/>
  <c r="Q40" i="53"/>
  <c r="H41" i="53"/>
  <c r="M41" i="53" s="1"/>
  <c r="H41" i="56"/>
  <c r="M41" i="56" s="1"/>
  <c r="H41" i="55"/>
  <c r="M41" i="55" s="1"/>
  <c r="R41" i="53"/>
  <c r="R41" i="56"/>
  <c r="R41" i="55"/>
  <c r="U92" i="21"/>
  <c r="U92" i="52" s="1"/>
  <c r="U92" i="63" s="1"/>
  <c r="U92" i="76" s="1"/>
  <c r="U92" i="90" s="1"/>
  <c r="U92" i="100" s="1"/>
  <c r="R91" i="52"/>
  <c r="R91" i="63" s="1"/>
  <c r="R91" i="76" s="1"/>
  <c r="R91" i="90" s="1"/>
  <c r="R91" i="100" s="1"/>
  <c r="M72" i="22"/>
  <c r="N38" i="21" s="1"/>
  <c r="N39" i="21"/>
  <c r="M92" i="21"/>
  <c r="M92" i="52" s="1"/>
  <c r="M92" i="63" s="1"/>
  <c r="M92" i="76" s="1"/>
  <c r="M92" i="90" s="1"/>
  <c r="M92" i="100" s="1"/>
  <c r="M31" i="53"/>
  <c r="Q39" i="22"/>
  <c r="R23" i="21"/>
  <c r="J74" i="21" s="1"/>
  <c r="AB6" i="21" s="1"/>
  <c r="J6" i="52" s="1"/>
  <c r="J6" i="63" s="1"/>
  <c r="J6" i="76" s="1"/>
  <c r="J6" i="90" s="1"/>
  <c r="J6" i="100" s="1"/>
  <c r="K39" i="21"/>
  <c r="K39" i="52" s="1"/>
  <c r="K39" i="63" s="1"/>
  <c r="K39" i="76" s="1"/>
  <c r="K39" i="90" s="1"/>
  <c r="K39" i="100" s="1"/>
  <c r="R55" i="22"/>
  <c r="K38" i="21" s="1"/>
  <c r="L24" i="55"/>
  <c r="L24" i="56"/>
  <c r="L24" i="53"/>
  <c r="P40" i="53"/>
  <c r="P40" i="56"/>
  <c r="P40" i="55"/>
  <c r="U93" i="55"/>
  <c r="H25" i="56"/>
  <c r="M25" i="56" s="1"/>
  <c r="H25" i="53"/>
  <c r="H25" i="55"/>
  <c r="M25" i="55" s="1"/>
  <c r="U6" i="21"/>
  <c r="M6" i="21"/>
  <c r="L38" i="56"/>
  <c r="L49" i="56" s="1"/>
  <c r="L38" i="55"/>
  <c r="L49" i="55" s="1"/>
  <c r="L38" i="53"/>
  <c r="L49" i="53" s="1"/>
  <c r="P22" i="55"/>
  <c r="P22" i="56"/>
  <c r="P22" i="53"/>
  <c r="P89" i="56"/>
  <c r="P89" i="53"/>
  <c r="P89" i="55"/>
  <c r="S38" i="56"/>
  <c r="S49" i="56" s="1"/>
  <c r="S38" i="53"/>
  <c r="S38" i="55"/>
  <c r="Q21" i="56"/>
  <c r="Q32" i="56" s="1"/>
  <c r="Q21" i="53"/>
  <c r="Q32" i="53" s="1"/>
  <c r="Q21" i="55"/>
  <c r="Q32" i="55" s="1"/>
  <c r="Q90" i="56"/>
  <c r="Q90" i="55"/>
  <c r="Q100" i="55" s="1"/>
  <c r="Q90" i="53"/>
  <c r="Q100" i="53" s="1"/>
  <c r="P21" i="56"/>
  <c r="P21" i="55"/>
  <c r="P21" i="53"/>
  <c r="I38" i="56"/>
  <c r="I49" i="56" s="1"/>
  <c r="I38" i="55"/>
  <c r="I49" i="55" s="1"/>
  <c r="I38" i="53"/>
  <c r="I49" i="53" s="1"/>
  <c r="L89" i="55"/>
  <c r="L100" i="55" s="1"/>
  <c r="L89" i="56"/>
  <c r="L100" i="56" s="1"/>
  <c r="L89" i="53"/>
  <c r="L100" i="53" s="1"/>
  <c r="K106" i="56"/>
  <c r="K117" i="56" s="1"/>
  <c r="K106" i="53"/>
  <c r="K117" i="53" s="1"/>
  <c r="K106" i="55"/>
  <c r="K117" i="55" s="1"/>
  <c r="J22" i="56"/>
  <c r="J22" i="55"/>
  <c r="J22" i="53"/>
  <c r="K22" i="56"/>
  <c r="K22" i="55"/>
  <c r="K22" i="53"/>
  <c r="N41" i="56"/>
  <c r="N41" i="55"/>
  <c r="N41" i="53"/>
  <c r="O40" i="55"/>
  <c r="O40" i="53"/>
  <c r="O40" i="56"/>
  <c r="K21" i="52"/>
  <c r="K21" i="63" s="1"/>
  <c r="K21" i="76" s="1"/>
  <c r="K21" i="90" s="1"/>
  <c r="K21" i="100" s="1"/>
  <c r="K32" i="21"/>
  <c r="K32" i="52" s="1"/>
  <c r="K32" i="63" s="1"/>
  <c r="K32" i="76" s="1"/>
  <c r="K32" i="90" s="1"/>
  <c r="K32" i="100" s="1"/>
  <c r="J21" i="52"/>
  <c r="J21" i="63" s="1"/>
  <c r="J21" i="76" s="1"/>
  <c r="J21" i="90" s="1"/>
  <c r="J21" i="100" s="1"/>
  <c r="J32" i="21"/>
  <c r="J32" i="52" s="1"/>
  <c r="J32" i="63" s="1"/>
  <c r="J32" i="76" s="1"/>
  <c r="J32" i="90" s="1"/>
  <c r="J32" i="100" s="1"/>
  <c r="C8" i="18"/>
  <c r="F7" i="21"/>
  <c r="G8" i="18"/>
  <c r="J7" i="21"/>
  <c r="J8" i="18"/>
  <c r="L8" i="22" s="1"/>
  <c r="L15" i="22" s="1"/>
  <c r="H8" i="18"/>
  <c r="K7" i="21"/>
  <c r="D8" i="18"/>
  <c r="G7" i="21"/>
  <c r="J22" i="18"/>
  <c r="T8" i="22" s="1"/>
  <c r="T15" i="22" s="1"/>
  <c r="E8" i="18"/>
  <c r="H7" i="21"/>
  <c r="G22" i="18"/>
  <c r="R7" i="21"/>
  <c r="I8" i="18"/>
  <c r="L7" i="21"/>
  <c r="E22" i="18"/>
  <c r="P7" i="21"/>
  <c r="F8" i="18"/>
  <c r="I7" i="21"/>
  <c r="F22" i="18"/>
  <c r="Q7" i="21"/>
  <c r="H22" i="18"/>
  <c r="S7" i="21"/>
  <c r="D22" i="18"/>
  <c r="O7" i="21"/>
  <c r="C22" i="18"/>
  <c r="N7" i="21"/>
  <c r="I22" i="18"/>
  <c r="T7" i="21"/>
  <c r="E15" i="245" l="1"/>
  <c r="E14" i="245"/>
  <c r="U11" i="53"/>
  <c r="L104" i="223"/>
  <c r="U104" i="223" s="1"/>
  <c r="U103" i="223"/>
  <c r="U109" i="223"/>
  <c r="L110" i="223"/>
  <c r="U110" i="223" s="1"/>
  <c r="T21" i="56"/>
  <c r="T32" i="56" s="1"/>
  <c r="L17" i="226"/>
  <c r="G13" i="56"/>
  <c r="G13" i="53"/>
  <c r="M13" i="53" s="1"/>
  <c r="K10" i="55"/>
  <c r="S49" i="55"/>
  <c r="D20" i="54"/>
  <c r="T12" i="143"/>
  <c r="T10" i="53"/>
  <c r="U10" i="53" s="1"/>
  <c r="Q12" i="142"/>
  <c r="Q12" i="53"/>
  <c r="H10" i="142"/>
  <c r="M10" i="142" s="1"/>
  <c r="R13" i="55"/>
  <c r="U13" i="55" s="1"/>
  <c r="H13" i="55"/>
  <c r="H13" i="143"/>
  <c r="P11" i="56"/>
  <c r="R13" i="56"/>
  <c r="U13" i="56" s="1"/>
  <c r="S9" i="53"/>
  <c r="S9" i="143"/>
  <c r="K10" i="56"/>
  <c r="O12" i="53"/>
  <c r="Q9" i="55"/>
  <c r="O12" i="142"/>
  <c r="Q14" i="56"/>
  <c r="U14" i="56" s="1"/>
  <c r="Q14" i="142"/>
  <c r="U14" i="142" s="1"/>
  <c r="P12" i="56"/>
  <c r="O9" i="56"/>
  <c r="O9" i="142"/>
  <c r="L12" i="226"/>
  <c r="L15" i="226" s="1"/>
  <c r="G6" i="54"/>
  <c r="R11" i="143"/>
  <c r="S21" i="143"/>
  <c r="S32" i="143" s="1"/>
  <c r="G13" i="142"/>
  <c r="G13" i="143"/>
  <c r="R11" i="142"/>
  <c r="K13" i="53"/>
  <c r="H10" i="55"/>
  <c r="M10" i="55" s="1"/>
  <c r="U14" i="143"/>
  <c r="Q9" i="53"/>
  <c r="J9" i="53"/>
  <c r="H13" i="142"/>
  <c r="H13" i="56"/>
  <c r="P11" i="142"/>
  <c r="R13" i="142"/>
  <c r="S9" i="142"/>
  <c r="U9" i="142" s="1"/>
  <c r="Q10" i="142"/>
  <c r="K10" i="142"/>
  <c r="Q14" i="143"/>
  <c r="P12" i="142"/>
  <c r="U12" i="142" s="1"/>
  <c r="Q10" i="53"/>
  <c r="P12" i="143"/>
  <c r="J14" i="143"/>
  <c r="J14" i="55"/>
  <c r="M14" i="55" s="1"/>
  <c r="U14" i="53"/>
  <c r="M14" i="53"/>
  <c r="M9" i="55"/>
  <c r="U9" i="53"/>
  <c r="U13" i="142"/>
  <c r="U9" i="56"/>
  <c r="U9" i="55"/>
  <c r="U9" i="143"/>
  <c r="M13" i="56"/>
  <c r="U13" i="53"/>
  <c r="M10" i="53"/>
  <c r="M9" i="56"/>
  <c r="M14" i="143"/>
  <c r="M9" i="53"/>
  <c r="S21" i="53"/>
  <c r="S32" i="53" s="1"/>
  <c r="S21" i="142"/>
  <c r="S32" i="142" s="1"/>
  <c r="S21" i="56"/>
  <c r="S32" i="56" s="1"/>
  <c r="M14" i="142"/>
  <c r="U11" i="55"/>
  <c r="U11" i="142"/>
  <c r="M9" i="142"/>
  <c r="U10" i="143"/>
  <c r="U10" i="55"/>
  <c r="M13" i="142"/>
  <c r="M12" i="143"/>
  <c r="M9" i="143"/>
  <c r="M14" i="56"/>
  <c r="M13" i="143"/>
  <c r="M13" i="55"/>
  <c r="U11" i="143"/>
  <c r="M12" i="53"/>
  <c r="U12" i="56"/>
  <c r="U12" i="55"/>
  <c r="U10" i="142"/>
  <c r="U12" i="143"/>
  <c r="M10" i="56"/>
  <c r="M10" i="143"/>
  <c r="M12" i="55"/>
  <c r="U92" i="142"/>
  <c r="U11" i="56"/>
  <c r="U12" i="53"/>
  <c r="M12" i="56"/>
  <c r="K72" i="21"/>
  <c r="AC4" i="21" s="1"/>
  <c r="K4" i="52" s="1"/>
  <c r="K4" i="63" s="1"/>
  <c r="K4" i="76" s="1"/>
  <c r="K4" i="90" s="1"/>
  <c r="K4" i="100" s="1"/>
  <c r="T21" i="53"/>
  <c r="T32" i="53" s="1"/>
  <c r="M92" i="142"/>
  <c r="U92" i="143"/>
  <c r="U41" i="142"/>
  <c r="S49" i="53"/>
  <c r="F73" i="21"/>
  <c r="AF5" i="21" s="1"/>
  <c r="N5" i="52" s="1"/>
  <c r="N5" i="63" s="1"/>
  <c r="N5" i="76" s="1"/>
  <c r="N5" i="90" s="1"/>
  <c r="N5" i="100" s="1"/>
  <c r="K39" i="143"/>
  <c r="K39" i="142"/>
  <c r="I23" i="143"/>
  <c r="I23" i="142"/>
  <c r="L107" i="142"/>
  <c r="L107" i="143"/>
  <c r="G72" i="21"/>
  <c r="Y4" i="21" s="1"/>
  <c r="G4" i="52" s="1"/>
  <c r="G4" i="63" s="1"/>
  <c r="G4" i="76" s="1"/>
  <c r="G4" i="90" s="1"/>
  <c r="G4" i="100" s="1"/>
  <c r="G91" i="143"/>
  <c r="G91" i="142"/>
  <c r="H24" i="142"/>
  <c r="M24" i="142" s="1"/>
  <c r="H24" i="143"/>
  <c r="M24" i="143" s="1"/>
  <c r="H40" i="143"/>
  <c r="M40" i="143" s="1"/>
  <c r="H40" i="142"/>
  <c r="M40" i="142" s="1"/>
  <c r="Q39" i="143"/>
  <c r="Q39" i="142"/>
  <c r="H90" i="143"/>
  <c r="H90" i="142"/>
  <c r="R40" i="142"/>
  <c r="R40" i="143"/>
  <c r="P32" i="143"/>
  <c r="J21" i="143"/>
  <c r="J32" i="143" s="1"/>
  <c r="J21" i="142"/>
  <c r="J32" i="142" s="1"/>
  <c r="F72" i="21"/>
  <c r="X4" i="21" s="1"/>
  <c r="H109" i="143"/>
  <c r="M109" i="143" s="1"/>
  <c r="H109" i="142"/>
  <c r="M109" i="142" s="1"/>
  <c r="S91" i="143"/>
  <c r="S91" i="142"/>
  <c r="J108" i="142"/>
  <c r="J108" i="143"/>
  <c r="F91" i="143"/>
  <c r="F91" i="142"/>
  <c r="P39" i="143"/>
  <c r="P39" i="142"/>
  <c r="L74" i="21"/>
  <c r="AL6" i="21" s="1"/>
  <c r="T6" i="52" s="1"/>
  <c r="T6" i="63" s="1"/>
  <c r="T6" i="76" s="1"/>
  <c r="T6" i="90" s="1"/>
  <c r="T6" i="100" s="1"/>
  <c r="M92" i="143"/>
  <c r="K73" i="21"/>
  <c r="AC5" i="21" s="1"/>
  <c r="K5" i="52" s="1"/>
  <c r="K5" i="63" s="1"/>
  <c r="K5" i="76" s="1"/>
  <c r="K5" i="90" s="1"/>
  <c r="K5" i="100" s="1"/>
  <c r="P100" i="142"/>
  <c r="P32" i="142"/>
  <c r="J39" i="143"/>
  <c r="J39" i="142"/>
  <c r="R24" i="142"/>
  <c r="U24" i="142" s="1"/>
  <c r="R24" i="143"/>
  <c r="U24" i="143" s="1"/>
  <c r="I108" i="143"/>
  <c r="I108" i="142"/>
  <c r="N40" i="143"/>
  <c r="N40" i="142"/>
  <c r="I74" i="21"/>
  <c r="AI6" i="21" s="1"/>
  <c r="Q6" i="52" s="1"/>
  <c r="Q6" i="63" s="1"/>
  <c r="Q6" i="76" s="1"/>
  <c r="Q6" i="90" s="1"/>
  <c r="Q6" i="100" s="1"/>
  <c r="H74" i="21"/>
  <c r="Z6" i="21" s="1"/>
  <c r="K21" i="143"/>
  <c r="K32" i="143" s="1"/>
  <c r="K21" i="142"/>
  <c r="K32" i="142" s="1"/>
  <c r="I91" i="143"/>
  <c r="I91" i="142"/>
  <c r="K90" i="143"/>
  <c r="K90" i="142"/>
  <c r="T21" i="142"/>
  <c r="T32" i="142" s="1"/>
  <c r="T21" i="143"/>
  <c r="T32" i="143" s="1"/>
  <c r="T21" i="55"/>
  <c r="T32" i="55" s="1"/>
  <c r="R91" i="143"/>
  <c r="R91" i="142"/>
  <c r="T91" i="143"/>
  <c r="T91" i="142"/>
  <c r="T39" i="143"/>
  <c r="T39" i="142"/>
  <c r="J90" i="143"/>
  <c r="J90" i="142"/>
  <c r="G73" i="21"/>
  <c r="AG5" i="21" s="1"/>
  <c r="L23" i="143"/>
  <c r="L23" i="142"/>
  <c r="AJ6" i="21"/>
  <c r="R6" i="52" s="1"/>
  <c r="R6" i="63" s="1"/>
  <c r="R6" i="76" s="1"/>
  <c r="R6" i="90" s="1"/>
  <c r="R6" i="100" s="1"/>
  <c r="U41" i="143"/>
  <c r="P100" i="143"/>
  <c r="S49" i="142"/>
  <c r="J134" i="22"/>
  <c r="G74" i="52"/>
  <c r="G74" i="63" s="1"/>
  <c r="F74" i="52"/>
  <c r="F74" i="63" s="1"/>
  <c r="Y6" i="21"/>
  <c r="G6" i="52" s="1"/>
  <c r="G6" i="63" s="1"/>
  <c r="G6" i="76" s="1"/>
  <c r="G6" i="90" s="1"/>
  <c r="G6" i="100" s="1"/>
  <c r="AF6" i="21"/>
  <c r="N6" i="52" s="1"/>
  <c r="N6" i="63" s="1"/>
  <c r="N6" i="76" s="1"/>
  <c r="N6" i="90" s="1"/>
  <c r="N6" i="100" s="1"/>
  <c r="J6" i="143"/>
  <c r="J6" i="142"/>
  <c r="O6" i="142"/>
  <c r="O6" i="143"/>
  <c r="I75" i="21"/>
  <c r="AA7" i="21" s="1"/>
  <c r="I7" i="52" s="1"/>
  <c r="I7" i="63" s="1"/>
  <c r="I7" i="76" s="1"/>
  <c r="I7" i="90" s="1"/>
  <c r="I7" i="100" s="1"/>
  <c r="H75" i="21"/>
  <c r="H75" i="52" s="1"/>
  <c r="H75" i="63" s="1"/>
  <c r="J75" i="21"/>
  <c r="AJ7" i="21" s="1"/>
  <c r="AK6" i="21"/>
  <c r="G75" i="21"/>
  <c r="AG7" i="21" s="1"/>
  <c r="F6" i="52"/>
  <c r="F6" i="63" s="1"/>
  <c r="F6" i="76" s="1"/>
  <c r="F6" i="90" s="1"/>
  <c r="F6" i="100" s="1"/>
  <c r="L75" i="21"/>
  <c r="AD7" i="21" s="1"/>
  <c r="L7" i="52" s="1"/>
  <c r="L7" i="63" s="1"/>
  <c r="L7" i="76" s="1"/>
  <c r="L7" i="90" s="1"/>
  <c r="L7" i="100" s="1"/>
  <c r="K75" i="21"/>
  <c r="K75" i="52" s="1"/>
  <c r="K75" i="63" s="1"/>
  <c r="F75" i="21"/>
  <c r="AF7" i="21" s="1"/>
  <c r="AC6" i="21"/>
  <c r="M25" i="53"/>
  <c r="M208" i="22"/>
  <c r="F140" i="21" s="1"/>
  <c r="F141" i="21"/>
  <c r="G125" i="52"/>
  <c r="G125" i="63" s="1"/>
  <c r="G125" i="76" s="1"/>
  <c r="N125" i="52"/>
  <c r="N125" i="63" s="1"/>
  <c r="N125" i="76" s="1"/>
  <c r="M142" i="21"/>
  <c r="U125" i="52" s="1"/>
  <c r="U125" i="63" s="1"/>
  <c r="U125" i="76" s="1"/>
  <c r="N208" i="22"/>
  <c r="G140" i="21" s="1"/>
  <c r="O123" i="52" s="1"/>
  <c r="O123" i="63" s="1"/>
  <c r="O123" i="76" s="1"/>
  <c r="G141" i="21"/>
  <c r="O124" i="52" s="1"/>
  <c r="O124" i="63" s="1"/>
  <c r="O124" i="76" s="1"/>
  <c r="F125" i="52"/>
  <c r="F125" i="63" s="1"/>
  <c r="F125" i="76" s="1"/>
  <c r="M125" i="21"/>
  <c r="M125" i="52" s="1"/>
  <c r="M125" i="63" s="1"/>
  <c r="M125" i="76" s="1"/>
  <c r="N191" i="22"/>
  <c r="G123" i="21" s="1"/>
  <c r="G123" i="52" s="1"/>
  <c r="G123" i="63" s="1"/>
  <c r="G123" i="76" s="1"/>
  <c r="G124" i="21"/>
  <c r="G124" i="52" s="1"/>
  <c r="G124" i="63" s="1"/>
  <c r="G124" i="76" s="1"/>
  <c r="O125" i="52"/>
  <c r="O125" i="63" s="1"/>
  <c r="O125" i="76" s="1"/>
  <c r="M191" i="22"/>
  <c r="F123" i="21" s="1"/>
  <c r="F124" i="21"/>
  <c r="J127" i="22"/>
  <c r="O6" i="55"/>
  <c r="O6" i="56"/>
  <c r="O6" i="53"/>
  <c r="U41" i="55"/>
  <c r="U92" i="56"/>
  <c r="U92" i="55"/>
  <c r="U92" i="53"/>
  <c r="U41" i="56"/>
  <c r="J74" i="52"/>
  <c r="J74" i="63" s="1"/>
  <c r="U41" i="53"/>
  <c r="M92" i="56"/>
  <c r="U40" i="21"/>
  <c r="U40" i="52" s="1"/>
  <c r="U40" i="63" s="1"/>
  <c r="U40" i="76" s="1"/>
  <c r="U40" i="90" s="1"/>
  <c r="U40" i="100" s="1"/>
  <c r="N49" i="21"/>
  <c r="N49" i="52" s="1"/>
  <c r="N49" i="63" s="1"/>
  <c r="N49" i="76" s="1"/>
  <c r="N49" i="90" s="1"/>
  <c r="N49" i="100" s="1"/>
  <c r="N38" i="52"/>
  <c r="N38" i="63" s="1"/>
  <c r="N38" i="76" s="1"/>
  <c r="N38" i="90" s="1"/>
  <c r="N38" i="100" s="1"/>
  <c r="J55" i="52"/>
  <c r="J55" i="63" s="1"/>
  <c r="J66" i="21"/>
  <c r="J66" i="52" s="1"/>
  <c r="J66" i="63" s="1"/>
  <c r="H39" i="52"/>
  <c r="H39" i="63" s="1"/>
  <c r="H39" i="76" s="1"/>
  <c r="H39" i="90" s="1"/>
  <c r="H39" i="100" s="1"/>
  <c r="H39" i="229" s="1"/>
  <c r="M39" i="21"/>
  <c r="M39" i="52" s="1"/>
  <c r="M39" i="63" s="1"/>
  <c r="M39" i="76" s="1"/>
  <c r="M39" i="90" s="1"/>
  <c r="M39" i="100" s="1"/>
  <c r="J108" i="55"/>
  <c r="J108" i="56"/>
  <c r="J108" i="53"/>
  <c r="K89" i="52"/>
  <c r="K89" i="63" s="1"/>
  <c r="K89" i="76" s="1"/>
  <c r="K89" i="90" s="1"/>
  <c r="K89" i="100" s="1"/>
  <c r="K100" i="21"/>
  <c r="K100" i="52" s="1"/>
  <c r="K100" i="63" s="1"/>
  <c r="K100" i="76" s="1"/>
  <c r="K100" i="90" s="1"/>
  <c r="K100" i="100" s="1"/>
  <c r="O21" i="22"/>
  <c r="H21" i="21" s="1"/>
  <c r="H22" i="21"/>
  <c r="Q39" i="56"/>
  <c r="Q39" i="55"/>
  <c r="Q39" i="53"/>
  <c r="L107" i="55"/>
  <c r="L107" i="56"/>
  <c r="L107" i="53"/>
  <c r="J89" i="52"/>
  <c r="J89" i="63" s="1"/>
  <c r="J89" i="76" s="1"/>
  <c r="J89" i="90" s="1"/>
  <c r="J89" i="100" s="1"/>
  <c r="J100" i="21"/>
  <c r="J100" i="52" s="1"/>
  <c r="J100" i="63" s="1"/>
  <c r="J100" i="76" s="1"/>
  <c r="J100" i="90" s="1"/>
  <c r="J100" i="100" s="1"/>
  <c r="Q72" i="22"/>
  <c r="R38" i="21" s="1"/>
  <c r="U38" i="21" s="1"/>
  <c r="R39" i="21"/>
  <c r="R39" i="52" s="1"/>
  <c r="R39" i="63" s="1"/>
  <c r="R39" i="76" s="1"/>
  <c r="R39" i="90" s="1"/>
  <c r="R39" i="100" s="1"/>
  <c r="R91" i="55"/>
  <c r="R91" i="56"/>
  <c r="R91" i="53"/>
  <c r="I23" i="53"/>
  <c r="I23" i="56"/>
  <c r="I23" i="55"/>
  <c r="T39" i="55"/>
  <c r="T39" i="56"/>
  <c r="T39" i="53"/>
  <c r="H23" i="52"/>
  <c r="H23" i="63" s="1"/>
  <c r="H23" i="76" s="1"/>
  <c r="H23" i="90" s="1"/>
  <c r="H23" i="100" s="1"/>
  <c r="M23" i="21"/>
  <c r="M23" i="52" s="1"/>
  <c r="M23" i="63" s="1"/>
  <c r="M23" i="76" s="1"/>
  <c r="M23" i="90" s="1"/>
  <c r="M23" i="100" s="1"/>
  <c r="Q38" i="52"/>
  <c r="Q38" i="63" s="1"/>
  <c r="Q38" i="76" s="1"/>
  <c r="Q38" i="90" s="1"/>
  <c r="Q38" i="100" s="1"/>
  <c r="Q49" i="21"/>
  <c r="Q49" i="52" s="1"/>
  <c r="Q49" i="63" s="1"/>
  <c r="Q49" i="76" s="1"/>
  <c r="Q49" i="90" s="1"/>
  <c r="Q49" i="100" s="1"/>
  <c r="I108" i="56"/>
  <c r="I108" i="53"/>
  <c r="I108" i="55"/>
  <c r="O38" i="52"/>
  <c r="O38" i="63" s="1"/>
  <c r="O38" i="76" s="1"/>
  <c r="O38" i="90" s="1"/>
  <c r="O38" i="100" s="1"/>
  <c r="O49" i="21"/>
  <c r="O49" i="52" s="1"/>
  <c r="O49" i="63" s="1"/>
  <c r="O49" i="76" s="1"/>
  <c r="O49" i="90" s="1"/>
  <c r="O49" i="100" s="1"/>
  <c r="S21" i="22"/>
  <c r="L21" i="21" s="1"/>
  <c r="L22" i="21"/>
  <c r="N140" i="22"/>
  <c r="G89" i="21" s="1"/>
  <c r="G90" i="21"/>
  <c r="G90" i="52" s="1"/>
  <c r="G90" i="63" s="1"/>
  <c r="G90" i="76" s="1"/>
  <c r="G90" i="90" s="1"/>
  <c r="G90" i="100" s="1"/>
  <c r="K39" i="53"/>
  <c r="K39" i="56"/>
  <c r="K39" i="55"/>
  <c r="U91" i="21"/>
  <c r="U91" i="52" s="1"/>
  <c r="U91" i="63" s="1"/>
  <c r="U91" i="76" s="1"/>
  <c r="U91" i="90" s="1"/>
  <c r="U91" i="100" s="1"/>
  <c r="G56" i="52"/>
  <c r="G56" i="63" s="1"/>
  <c r="H109" i="56"/>
  <c r="M109" i="56" s="1"/>
  <c r="H109" i="55"/>
  <c r="H109" i="53"/>
  <c r="M109" i="53" s="1"/>
  <c r="U57" i="21"/>
  <c r="U57" i="52" s="1"/>
  <c r="U57" i="63" s="1"/>
  <c r="H24" i="53"/>
  <c r="H24" i="55"/>
  <c r="M24" i="55" s="1"/>
  <c r="H24" i="56"/>
  <c r="M24" i="56" s="1"/>
  <c r="P21" i="22"/>
  <c r="I21" i="21" s="1"/>
  <c r="I22" i="21"/>
  <c r="J49" i="21"/>
  <c r="J49" i="52" s="1"/>
  <c r="J49" i="63" s="1"/>
  <c r="J49" i="76" s="1"/>
  <c r="J49" i="90" s="1"/>
  <c r="J49" i="100" s="1"/>
  <c r="J38" i="52"/>
  <c r="J38" i="63" s="1"/>
  <c r="J38" i="76" s="1"/>
  <c r="J38" i="90" s="1"/>
  <c r="J38" i="100" s="1"/>
  <c r="J38" i="229" s="1"/>
  <c r="R24" i="56"/>
  <c r="U24" i="56" s="1"/>
  <c r="R24" i="53"/>
  <c r="R24" i="55"/>
  <c r="U24" i="55" s="1"/>
  <c r="P140" i="22"/>
  <c r="I89" i="21" s="1"/>
  <c r="I90" i="21"/>
  <c r="I90" i="52" s="1"/>
  <c r="I90" i="63" s="1"/>
  <c r="I90" i="76" s="1"/>
  <c r="I90" i="90" s="1"/>
  <c r="I90" i="100" s="1"/>
  <c r="L56" i="21"/>
  <c r="L56" i="52" s="1"/>
  <c r="L56" i="63" s="1"/>
  <c r="S89" i="22"/>
  <c r="L55" i="21" s="1"/>
  <c r="M55" i="21" s="1"/>
  <c r="T38" i="52"/>
  <c r="T38" i="63" s="1"/>
  <c r="T38" i="76" s="1"/>
  <c r="T38" i="90" s="1"/>
  <c r="T38" i="100" s="1"/>
  <c r="T49" i="21"/>
  <c r="T49" i="52" s="1"/>
  <c r="T49" i="63" s="1"/>
  <c r="T49" i="76" s="1"/>
  <c r="T49" i="90" s="1"/>
  <c r="T49" i="100" s="1"/>
  <c r="R90" i="52"/>
  <c r="R90" i="63" s="1"/>
  <c r="R90" i="76" s="1"/>
  <c r="R90" i="90" s="1"/>
  <c r="R90" i="100" s="1"/>
  <c r="P56" i="21"/>
  <c r="P56" i="52" s="1"/>
  <c r="P56" i="63" s="1"/>
  <c r="O106" i="22"/>
  <c r="P55" i="21" s="1"/>
  <c r="H100" i="21"/>
  <c r="H100" i="52" s="1"/>
  <c r="H100" i="63" s="1"/>
  <c r="H100" i="76" s="1"/>
  <c r="H100" i="90" s="1"/>
  <c r="H100" i="100" s="1"/>
  <c r="H89" i="52"/>
  <c r="H89" i="63" s="1"/>
  <c r="H89" i="76" s="1"/>
  <c r="H89" i="90" s="1"/>
  <c r="H89" i="100" s="1"/>
  <c r="N56" i="52"/>
  <c r="N56" i="63" s="1"/>
  <c r="K66" i="21"/>
  <c r="K66" i="52" s="1"/>
  <c r="K66" i="63" s="1"/>
  <c r="K55" i="52"/>
  <c r="K55" i="63" s="1"/>
  <c r="T56" i="21"/>
  <c r="T56" i="52" s="1"/>
  <c r="T56" i="63" s="1"/>
  <c r="S106" i="22"/>
  <c r="T55" i="21" s="1"/>
  <c r="F91" i="55"/>
  <c r="F91" i="53"/>
  <c r="F91" i="56"/>
  <c r="M109" i="55"/>
  <c r="P38" i="52"/>
  <c r="P38" i="63" s="1"/>
  <c r="P38" i="76" s="1"/>
  <c r="P38" i="90" s="1"/>
  <c r="P38" i="100" s="1"/>
  <c r="P49" i="21"/>
  <c r="P49" i="52" s="1"/>
  <c r="P49" i="63" s="1"/>
  <c r="P49" i="76" s="1"/>
  <c r="P49" i="90" s="1"/>
  <c r="P49" i="100" s="1"/>
  <c r="G91" i="56"/>
  <c r="G91" i="53"/>
  <c r="G91" i="55"/>
  <c r="R22" i="21"/>
  <c r="Q38" i="22"/>
  <c r="R21" i="21" s="1"/>
  <c r="T91" i="56"/>
  <c r="T91" i="53"/>
  <c r="T91" i="55"/>
  <c r="R157" i="22"/>
  <c r="S89" i="21" s="1"/>
  <c r="S90" i="21"/>
  <c r="S90" i="52" s="1"/>
  <c r="S90" i="63" s="1"/>
  <c r="S90" i="76" s="1"/>
  <c r="S90" i="90" s="1"/>
  <c r="S90" i="100" s="1"/>
  <c r="H108" i="52"/>
  <c r="H108" i="63" s="1"/>
  <c r="H108" i="76" s="1"/>
  <c r="H108" i="90" s="1"/>
  <c r="H108" i="100" s="1"/>
  <c r="M108" i="21"/>
  <c r="M108" i="52" s="1"/>
  <c r="M108" i="63" s="1"/>
  <c r="M108" i="76" s="1"/>
  <c r="M108" i="90" s="1"/>
  <c r="M108" i="100" s="1"/>
  <c r="P174" i="22"/>
  <c r="I106" i="21" s="1"/>
  <c r="I107" i="21"/>
  <c r="I107" i="52" s="1"/>
  <c r="I107" i="63" s="1"/>
  <c r="I107" i="76" s="1"/>
  <c r="I107" i="90" s="1"/>
  <c r="I107" i="100" s="1"/>
  <c r="O39" i="52"/>
  <c r="O39" i="63" s="1"/>
  <c r="O39" i="76" s="1"/>
  <c r="O39" i="90" s="1"/>
  <c r="O39" i="100" s="1"/>
  <c r="L23" i="56"/>
  <c r="L23" i="53"/>
  <c r="L23" i="55"/>
  <c r="F89" i="52"/>
  <c r="F89" i="63" s="1"/>
  <c r="F89" i="76" s="1"/>
  <c r="F89" i="90" s="1"/>
  <c r="F89" i="100" s="1"/>
  <c r="F100" i="21"/>
  <c r="F100" i="52" s="1"/>
  <c r="F100" i="63" s="1"/>
  <c r="F100" i="76" s="1"/>
  <c r="F100" i="90" s="1"/>
  <c r="F100" i="100" s="1"/>
  <c r="K38" i="52"/>
  <c r="K38" i="63" s="1"/>
  <c r="K38" i="76" s="1"/>
  <c r="K38" i="90" s="1"/>
  <c r="K38" i="100" s="1"/>
  <c r="K49" i="21"/>
  <c r="K49" i="52" s="1"/>
  <c r="K49" i="63" s="1"/>
  <c r="K49" i="76" s="1"/>
  <c r="K49" i="90" s="1"/>
  <c r="K49" i="100" s="1"/>
  <c r="G55" i="52"/>
  <c r="G55" i="63" s="1"/>
  <c r="G66" i="21"/>
  <c r="G66" i="52" s="1"/>
  <c r="G66" i="63" s="1"/>
  <c r="H38" i="52"/>
  <c r="H38" i="63" s="1"/>
  <c r="H38" i="76" s="1"/>
  <c r="H38" i="90" s="1"/>
  <c r="H38" i="100" s="1"/>
  <c r="H49" i="21"/>
  <c r="H49" i="52" s="1"/>
  <c r="H49" i="63" s="1"/>
  <c r="H49" i="76" s="1"/>
  <c r="H49" i="90" s="1"/>
  <c r="H49" i="100" s="1"/>
  <c r="E49" i="100" s="1"/>
  <c r="M38" i="21"/>
  <c r="J39" i="53"/>
  <c r="J39" i="56"/>
  <c r="J39" i="55"/>
  <c r="M92" i="55"/>
  <c r="O174" i="22"/>
  <c r="H106" i="21" s="1"/>
  <c r="H107" i="21"/>
  <c r="Q174" i="22"/>
  <c r="J106" i="21" s="1"/>
  <c r="J107" i="21"/>
  <c r="J107" i="52" s="1"/>
  <c r="J107" i="63" s="1"/>
  <c r="J107" i="76" s="1"/>
  <c r="J107" i="90" s="1"/>
  <c r="J107" i="100" s="1"/>
  <c r="H90" i="56"/>
  <c r="H90" i="53"/>
  <c r="H90" i="55"/>
  <c r="L117" i="21"/>
  <c r="L117" i="52" s="1"/>
  <c r="L117" i="63" s="1"/>
  <c r="L117" i="76" s="1"/>
  <c r="L117" i="90" s="1"/>
  <c r="L117" i="100" s="1"/>
  <c r="L106" i="52"/>
  <c r="L106" i="63" s="1"/>
  <c r="L106" i="76" s="1"/>
  <c r="L106" i="90" s="1"/>
  <c r="L106" i="100" s="1"/>
  <c r="R23" i="52"/>
  <c r="R23" i="63" s="1"/>
  <c r="R23" i="76" s="1"/>
  <c r="R23" i="90" s="1"/>
  <c r="R23" i="100" s="1"/>
  <c r="U23" i="21"/>
  <c r="U23" i="52" s="1"/>
  <c r="U23" i="63" s="1"/>
  <c r="U23" i="76" s="1"/>
  <c r="U23" i="90" s="1"/>
  <c r="U23" i="100" s="1"/>
  <c r="N39" i="52"/>
  <c r="N39" i="63" s="1"/>
  <c r="N39" i="76" s="1"/>
  <c r="N39" i="90" s="1"/>
  <c r="N39" i="100" s="1"/>
  <c r="Q55" i="52"/>
  <c r="Q55" i="63" s="1"/>
  <c r="Q66" i="21"/>
  <c r="Q66" i="52" s="1"/>
  <c r="Q66" i="63" s="1"/>
  <c r="S157" i="22"/>
  <c r="T89" i="21" s="1"/>
  <c r="T90" i="21"/>
  <c r="T90" i="52" s="1"/>
  <c r="T90" i="63" s="1"/>
  <c r="T90" i="76" s="1"/>
  <c r="T90" i="90" s="1"/>
  <c r="T90" i="100" s="1"/>
  <c r="S91" i="53"/>
  <c r="S91" i="56"/>
  <c r="S91" i="55"/>
  <c r="I66" i="21"/>
  <c r="I66" i="52" s="1"/>
  <c r="I66" i="63" s="1"/>
  <c r="I55" i="52"/>
  <c r="I55" i="63" s="1"/>
  <c r="M92" i="53"/>
  <c r="I91" i="53"/>
  <c r="I91" i="56"/>
  <c r="I91" i="55"/>
  <c r="K90" i="53"/>
  <c r="K90" i="55"/>
  <c r="K90" i="56"/>
  <c r="H40" i="55"/>
  <c r="M40" i="55" s="1"/>
  <c r="H40" i="53"/>
  <c r="M40" i="53" s="1"/>
  <c r="H40" i="56"/>
  <c r="M40" i="56" s="1"/>
  <c r="R89" i="52"/>
  <c r="R89" i="63" s="1"/>
  <c r="R89" i="76" s="1"/>
  <c r="R89" i="90" s="1"/>
  <c r="R89" i="100" s="1"/>
  <c r="R100" i="21"/>
  <c r="R100" i="52" s="1"/>
  <c r="R100" i="63" s="1"/>
  <c r="R100" i="76" s="1"/>
  <c r="R100" i="90" s="1"/>
  <c r="R100" i="100" s="1"/>
  <c r="M57" i="21"/>
  <c r="M57" i="52" s="1"/>
  <c r="M57" i="63" s="1"/>
  <c r="N55" i="52"/>
  <c r="N55" i="63" s="1"/>
  <c r="N66" i="21"/>
  <c r="N66" i="52" s="1"/>
  <c r="N66" i="63" s="1"/>
  <c r="J90" i="53"/>
  <c r="J90" i="56"/>
  <c r="J90" i="55"/>
  <c r="O66" i="21"/>
  <c r="O66" i="52" s="1"/>
  <c r="O66" i="63" s="1"/>
  <c r="O55" i="52"/>
  <c r="O55" i="63" s="1"/>
  <c r="M91" i="21"/>
  <c r="M91" i="52" s="1"/>
  <c r="M91" i="63" s="1"/>
  <c r="M91" i="76" s="1"/>
  <c r="M91" i="90" s="1"/>
  <c r="M91" i="100" s="1"/>
  <c r="P39" i="55"/>
  <c r="P39" i="56"/>
  <c r="P39" i="53"/>
  <c r="R40" i="55"/>
  <c r="R40" i="53"/>
  <c r="R40" i="56"/>
  <c r="F90" i="52"/>
  <c r="F90" i="63" s="1"/>
  <c r="F90" i="76" s="1"/>
  <c r="F90" i="90" s="1"/>
  <c r="F90" i="100" s="1"/>
  <c r="K8" i="21"/>
  <c r="J8" i="22"/>
  <c r="T8" i="21"/>
  <c r="S8" i="22"/>
  <c r="G8" i="21"/>
  <c r="F8" i="22"/>
  <c r="J6" i="56"/>
  <c r="J6" i="55"/>
  <c r="J6" i="53"/>
  <c r="O8" i="21"/>
  <c r="N8" i="22"/>
  <c r="Q8" i="21"/>
  <c r="P8" i="22"/>
  <c r="P8" i="21"/>
  <c r="O8" i="22"/>
  <c r="R8" i="21"/>
  <c r="Q8" i="22"/>
  <c r="U7" i="21"/>
  <c r="N8" i="21"/>
  <c r="M8" i="22"/>
  <c r="S8" i="21"/>
  <c r="R8" i="22"/>
  <c r="I8" i="21"/>
  <c r="H8" i="22"/>
  <c r="L8" i="21"/>
  <c r="K8" i="22"/>
  <c r="H8" i="21"/>
  <c r="G8" i="22"/>
  <c r="J8" i="21"/>
  <c r="I8" i="22"/>
  <c r="M7" i="21"/>
  <c r="F8" i="21"/>
  <c r="E8" i="22"/>
  <c r="P100" i="53"/>
  <c r="Q100" i="56"/>
  <c r="P100" i="56"/>
  <c r="J21" i="56"/>
  <c r="J21" i="55"/>
  <c r="J21" i="53"/>
  <c r="P100" i="55"/>
  <c r="K21" i="56"/>
  <c r="K21" i="55"/>
  <c r="K21" i="53"/>
  <c r="N40" i="56"/>
  <c r="N40" i="55"/>
  <c r="N40" i="53"/>
  <c r="P32" i="56"/>
  <c r="P32" i="53"/>
  <c r="P32" i="55"/>
  <c r="Q15" i="21"/>
  <c r="E13" i="245" l="1"/>
  <c r="V49" i="100"/>
  <c r="I7" i="54"/>
  <c r="D6" i="54"/>
  <c r="G6" i="143" s="1"/>
  <c r="C19" i="54"/>
  <c r="N5" i="55" s="1"/>
  <c r="L20" i="226"/>
  <c r="O38" i="229"/>
  <c r="C6" i="54"/>
  <c r="F6" i="55" s="1"/>
  <c r="D4" i="54"/>
  <c r="H38" i="229"/>
  <c r="K38" i="229"/>
  <c r="G123" i="90"/>
  <c r="F7" i="54"/>
  <c r="I20" i="54"/>
  <c r="T6" i="142" s="1"/>
  <c r="H4" i="54"/>
  <c r="K4" i="53" s="1"/>
  <c r="O39" i="229"/>
  <c r="J38" i="236"/>
  <c r="J38" i="235"/>
  <c r="J38" i="233"/>
  <c r="J38" i="238"/>
  <c r="J38" i="239"/>
  <c r="H39" i="235"/>
  <c r="H39" i="233"/>
  <c r="H39" i="236"/>
  <c r="H39" i="239"/>
  <c r="H39" i="238"/>
  <c r="H5" i="54"/>
  <c r="K5" i="142" s="1"/>
  <c r="L45" i="229"/>
  <c r="K46" i="229"/>
  <c r="L44" i="229"/>
  <c r="L48" i="229"/>
  <c r="I44" i="229"/>
  <c r="J45" i="229"/>
  <c r="K47" i="229"/>
  <c r="L43" i="229"/>
  <c r="I43" i="229"/>
  <c r="J47" i="229"/>
  <c r="J43" i="229"/>
  <c r="I45" i="229"/>
  <c r="J46" i="229"/>
  <c r="K43" i="229"/>
  <c r="K44" i="229"/>
  <c r="I48" i="229"/>
  <c r="L46" i="229"/>
  <c r="K45" i="229"/>
  <c r="K48" i="229"/>
  <c r="L47" i="229"/>
  <c r="I46" i="229"/>
  <c r="I47" i="229"/>
  <c r="J48" i="229"/>
  <c r="K41" i="229"/>
  <c r="L39" i="229"/>
  <c r="H44" i="229"/>
  <c r="H43" i="229"/>
  <c r="H46" i="229"/>
  <c r="J42" i="229"/>
  <c r="I39" i="229"/>
  <c r="H48" i="229"/>
  <c r="I40" i="229"/>
  <c r="H47" i="229"/>
  <c r="J44" i="229"/>
  <c r="L40" i="229"/>
  <c r="I42" i="229"/>
  <c r="K42" i="229"/>
  <c r="L42" i="229"/>
  <c r="J41" i="229"/>
  <c r="L41" i="229"/>
  <c r="H45" i="229"/>
  <c r="I41" i="229"/>
  <c r="L38" i="229"/>
  <c r="I38" i="229"/>
  <c r="H41" i="229"/>
  <c r="J40" i="229"/>
  <c r="H42" i="229"/>
  <c r="K40" i="229"/>
  <c r="F20" i="54"/>
  <c r="E127" i="22"/>
  <c r="Z8" i="22" s="1"/>
  <c r="C20" i="54"/>
  <c r="N6" i="56" s="1"/>
  <c r="G20" i="54"/>
  <c r="R6" i="55" s="1"/>
  <c r="L26" i="226"/>
  <c r="L25" i="226" s="1"/>
  <c r="L23" i="226"/>
  <c r="L22" i="226" s="1"/>
  <c r="J39" i="229"/>
  <c r="H40" i="229"/>
  <c r="K39" i="229"/>
  <c r="F72" i="52"/>
  <c r="F72" i="63" s="1"/>
  <c r="AK5" i="21"/>
  <c r="S5" i="52" s="1"/>
  <c r="S5" i="63" s="1"/>
  <c r="S5" i="76" s="1"/>
  <c r="S5" i="90" s="1"/>
  <c r="S5" i="100" s="1"/>
  <c r="G72" i="52"/>
  <c r="G72" i="63" s="1"/>
  <c r="H74" i="52"/>
  <c r="H74" i="63" s="1"/>
  <c r="F73" i="52"/>
  <c r="F73" i="63" s="1"/>
  <c r="X5" i="21"/>
  <c r="F5" i="52" s="1"/>
  <c r="F5" i="63" s="1"/>
  <c r="F5" i="76" s="1"/>
  <c r="F5" i="90" s="1"/>
  <c r="F5" i="100" s="1"/>
  <c r="AH6" i="21"/>
  <c r="AM6" i="21" s="1"/>
  <c r="AI7" i="21"/>
  <c r="Q7" i="52" s="1"/>
  <c r="Q7" i="63" s="1"/>
  <c r="Q7" i="76" s="1"/>
  <c r="Q7" i="90" s="1"/>
  <c r="Q7" i="100" s="1"/>
  <c r="R6" i="142"/>
  <c r="U40" i="142"/>
  <c r="AF4" i="21"/>
  <c r="N4" i="52" s="1"/>
  <c r="N4" i="63" s="1"/>
  <c r="N4" i="76" s="1"/>
  <c r="N4" i="90" s="1"/>
  <c r="N4" i="100" s="1"/>
  <c r="K73" i="52"/>
  <c r="K73" i="63" s="1"/>
  <c r="G73" i="52"/>
  <c r="G73" i="63" s="1"/>
  <c r="R6" i="143"/>
  <c r="M74" i="21"/>
  <c r="M74" i="52" s="1"/>
  <c r="M74" i="63" s="1"/>
  <c r="AG4" i="21"/>
  <c r="O4" i="52" s="1"/>
  <c r="O4" i="63" s="1"/>
  <c r="O4" i="76" s="1"/>
  <c r="O4" i="90" s="1"/>
  <c r="O4" i="100" s="1"/>
  <c r="I74" i="52"/>
  <c r="I74" i="63" s="1"/>
  <c r="R6" i="56"/>
  <c r="K4" i="143"/>
  <c r="AA6" i="21"/>
  <c r="I6" i="52" s="1"/>
  <c r="I6" i="63" s="1"/>
  <c r="I6" i="76" s="1"/>
  <c r="I6" i="90" s="1"/>
  <c r="I6" i="100" s="1"/>
  <c r="K4" i="56"/>
  <c r="K4" i="142"/>
  <c r="M91" i="142"/>
  <c r="K4" i="55"/>
  <c r="AK4" i="21"/>
  <c r="S4" i="52" s="1"/>
  <c r="S4" i="63" s="1"/>
  <c r="S4" i="76" s="1"/>
  <c r="S4" i="90" s="1"/>
  <c r="S4" i="100" s="1"/>
  <c r="R6" i="53"/>
  <c r="T6" i="55"/>
  <c r="K72" i="52"/>
  <c r="K72" i="63" s="1"/>
  <c r="O5" i="52"/>
  <c r="O5" i="63" s="1"/>
  <c r="O5" i="76" s="1"/>
  <c r="O5" i="90" s="1"/>
  <c r="O5" i="100" s="1"/>
  <c r="F4" i="52"/>
  <c r="F4" i="63" s="1"/>
  <c r="F4" i="76" s="1"/>
  <c r="F4" i="90" s="1"/>
  <c r="F4" i="100" s="1"/>
  <c r="T90" i="142"/>
  <c r="T90" i="143"/>
  <c r="J73" i="21"/>
  <c r="AB5" i="21" s="1"/>
  <c r="J5" i="52" s="1"/>
  <c r="J5" i="63" s="1"/>
  <c r="J5" i="76" s="1"/>
  <c r="J5" i="90" s="1"/>
  <c r="J5" i="100" s="1"/>
  <c r="I90" i="142"/>
  <c r="I90" i="143"/>
  <c r="I72" i="21"/>
  <c r="AA4" i="21" s="1"/>
  <c r="I4" i="52" s="1"/>
  <c r="I4" i="63" s="1"/>
  <c r="I4" i="76" s="1"/>
  <c r="I4" i="90" s="1"/>
  <c r="I4" i="100" s="1"/>
  <c r="L72" i="21"/>
  <c r="AL4" i="21" s="1"/>
  <c r="T4" i="52" s="1"/>
  <c r="T4" i="63" s="1"/>
  <c r="T4" i="76" s="1"/>
  <c r="T4" i="90" s="1"/>
  <c r="T4" i="100" s="1"/>
  <c r="R39" i="142"/>
  <c r="R39" i="143"/>
  <c r="L106" i="142"/>
  <c r="L117" i="142" s="1"/>
  <c r="L106" i="143"/>
  <c r="L117" i="143" s="1"/>
  <c r="H108" i="143"/>
  <c r="M108" i="143" s="1"/>
  <c r="H108" i="142"/>
  <c r="M108" i="142" s="1"/>
  <c r="T38" i="143"/>
  <c r="T49" i="143" s="1"/>
  <c r="T38" i="142"/>
  <c r="T49" i="142" s="1"/>
  <c r="J38" i="143"/>
  <c r="J49" i="143" s="1"/>
  <c r="J38" i="142"/>
  <c r="J49" i="142" s="1"/>
  <c r="F151" i="21"/>
  <c r="N134" i="52" s="1"/>
  <c r="N134" i="63" s="1"/>
  <c r="N134" i="76" s="1"/>
  <c r="N125" i="90" s="1"/>
  <c r="J107" i="142"/>
  <c r="J107" i="143"/>
  <c r="L74" i="52"/>
  <c r="L74" i="63" s="1"/>
  <c r="I107" i="142"/>
  <c r="I107" i="143"/>
  <c r="S90" i="143"/>
  <c r="S90" i="142"/>
  <c r="H23" i="143"/>
  <c r="M23" i="143" s="1"/>
  <c r="H23" i="142"/>
  <c r="M23" i="142" s="1"/>
  <c r="H73" i="21"/>
  <c r="Z5" i="21" s="1"/>
  <c r="H5" i="52" s="1"/>
  <c r="H5" i="63" s="1"/>
  <c r="H5" i="76" s="1"/>
  <c r="H5" i="90" s="1"/>
  <c r="H5" i="100" s="1"/>
  <c r="H39" i="143"/>
  <c r="M39" i="143" s="1"/>
  <c r="H39" i="142"/>
  <c r="M39" i="142" s="1"/>
  <c r="N38" i="143"/>
  <c r="N38" i="142"/>
  <c r="AD6" i="21"/>
  <c r="U91" i="142"/>
  <c r="M91" i="143"/>
  <c r="G4" i="55"/>
  <c r="G4" i="143"/>
  <c r="G4" i="53"/>
  <c r="G4" i="142"/>
  <c r="G4" i="56"/>
  <c r="R89" i="143"/>
  <c r="R89" i="142"/>
  <c r="H38" i="143"/>
  <c r="H38" i="142"/>
  <c r="F89" i="143"/>
  <c r="F89" i="142"/>
  <c r="Q38" i="143"/>
  <c r="Q49" i="143" s="1"/>
  <c r="Q38" i="142"/>
  <c r="Q49" i="142" s="1"/>
  <c r="N39" i="143"/>
  <c r="N39" i="142"/>
  <c r="K38" i="143"/>
  <c r="K49" i="143" s="1"/>
  <c r="K38" i="142"/>
  <c r="K49" i="142" s="1"/>
  <c r="O39" i="143"/>
  <c r="O39" i="142"/>
  <c r="P38" i="143"/>
  <c r="P49" i="143" s="1"/>
  <c r="P38" i="142"/>
  <c r="P49" i="142" s="1"/>
  <c r="G90" i="143"/>
  <c r="G90" i="142"/>
  <c r="K89" i="142"/>
  <c r="K100" i="142" s="1"/>
  <c r="K89" i="143"/>
  <c r="K100" i="143" s="1"/>
  <c r="F90" i="142"/>
  <c r="F90" i="143"/>
  <c r="R23" i="143"/>
  <c r="U23" i="143" s="1"/>
  <c r="R23" i="142"/>
  <c r="U23" i="142" s="1"/>
  <c r="J72" i="21"/>
  <c r="AJ4" i="21" s="1"/>
  <c r="R4" i="52" s="1"/>
  <c r="R4" i="63" s="1"/>
  <c r="R4" i="76" s="1"/>
  <c r="R4" i="90" s="1"/>
  <c r="R4" i="100" s="1"/>
  <c r="H89" i="143"/>
  <c r="H100" i="143" s="1"/>
  <c r="H89" i="142"/>
  <c r="H100" i="142" s="1"/>
  <c r="R90" i="143"/>
  <c r="R90" i="142"/>
  <c r="I73" i="21"/>
  <c r="AA5" i="21" s="1"/>
  <c r="I5" i="52" s="1"/>
  <c r="I5" i="63" s="1"/>
  <c r="I5" i="76" s="1"/>
  <c r="I5" i="90" s="1"/>
  <c r="I5" i="100" s="1"/>
  <c r="L73" i="21"/>
  <c r="AD5" i="21" s="1"/>
  <c r="L5" i="52" s="1"/>
  <c r="L5" i="63" s="1"/>
  <c r="L5" i="76" s="1"/>
  <c r="L5" i="90" s="1"/>
  <c r="L5" i="100" s="1"/>
  <c r="O38" i="143"/>
  <c r="O38" i="142"/>
  <c r="J89" i="143"/>
  <c r="J100" i="143" s="1"/>
  <c r="J89" i="142"/>
  <c r="J100" i="142" s="1"/>
  <c r="H72" i="21"/>
  <c r="Z4" i="21" s="1"/>
  <c r="H4" i="52" s="1"/>
  <c r="H4" i="63" s="1"/>
  <c r="H4" i="76" s="1"/>
  <c r="H4" i="90" s="1"/>
  <c r="H4" i="100" s="1"/>
  <c r="Y5" i="21"/>
  <c r="G5" i="52" s="1"/>
  <c r="G5" i="63" s="1"/>
  <c r="G5" i="76" s="1"/>
  <c r="G5" i="90" s="1"/>
  <c r="G5" i="100" s="1"/>
  <c r="U91" i="143"/>
  <c r="U40" i="143"/>
  <c r="K5" i="56"/>
  <c r="K5" i="55"/>
  <c r="L75" i="52"/>
  <c r="L75" i="63" s="1"/>
  <c r="I75" i="52"/>
  <c r="I75" i="63" s="1"/>
  <c r="AC7" i="21"/>
  <c r="K7" i="52" s="1"/>
  <c r="K7" i="63" s="1"/>
  <c r="K7" i="76" s="1"/>
  <c r="K7" i="90" s="1"/>
  <c r="K7" i="100" s="1"/>
  <c r="Y7" i="21"/>
  <c r="G7" i="52" s="1"/>
  <c r="G7" i="63" s="1"/>
  <c r="G7" i="76" s="1"/>
  <c r="G7" i="90" s="1"/>
  <c r="G7" i="100" s="1"/>
  <c r="G75" i="52"/>
  <c r="G75" i="63" s="1"/>
  <c r="AK7" i="21"/>
  <c r="S7" i="52" s="1"/>
  <c r="S7" i="63" s="1"/>
  <c r="S7" i="76" s="1"/>
  <c r="S7" i="90" s="1"/>
  <c r="S7" i="100" s="1"/>
  <c r="AL7" i="21"/>
  <c r="T7" i="52" s="1"/>
  <c r="T7" i="63" s="1"/>
  <c r="T7" i="76" s="1"/>
  <c r="T7" i="90" s="1"/>
  <c r="T7" i="100" s="1"/>
  <c r="F75" i="52"/>
  <c r="F75" i="63" s="1"/>
  <c r="X7" i="21"/>
  <c r="F7" i="52" s="1"/>
  <c r="F7" i="63" s="1"/>
  <c r="F7" i="76" s="1"/>
  <c r="F7" i="90" s="1"/>
  <c r="F7" i="100" s="1"/>
  <c r="N6" i="143"/>
  <c r="I7" i="143"/>
  <c r="I7" i="142"/>
  <c r="L7" i="142"/>
  <c r="L7" i="143"/>
  <c r="C127" i="22"/>
  <c r="AF8" i="22" s="1"/>
  <c r="J76" i="21"/>
  <c r="J76" i="52" s="1"/>
  <c r="J76" i="63" s="1"/>
  <c r="F6" i="143"/>
  <c r="F6" i="142"/>
  <c r="N7" i="52"/>
  <c r="N7" i="63" s="1"/>
  <c r="N7" i="76" s="1"/>
  <c r="N7" i="90" s="1"/>
  <c r="N7" i="100" s="1"/>
  <c r="K76" i="21"/>
  <c r="K83" i="21" s="1"/>
  <c r="R7" i="52"/>
  <c r="R7" i="63" s="1"/>
  <c r="R7" i="76" s="1"/>
  <c r="R7" i="90" s="1"/>
  <c r="R7" i="100" s="1"/>
  <c r="G15" i="21"/>
  <c r="G76" i="21"/>
  <c r="G83" i="21" s="1"/>
  <c r="H6" i="52"/>
  <c r="H6" i="63" s="1"/>
  <c r="H6" i="76" s="1"/>
  <c r="H6" i="90" s="1"/>
  <c r="H6" i="100" s="1"/>
  <c r="AB7" i="21"/>
  <c r="N5" i="142"/>
  <c r="N5" i="143"/>
  <c r="F15" i="21"/>
  <c r="F76" i="21"/>
  <c r="X8" i="21" s="1"/>
  <c r="H15" i="21"/>
  <c r="H76" i="21"/>
  <c r="I15" i="21"/>
  <c r="I76" i="21"/>
  <c r="N15" i="21"/>
  <c r="N5" i="53"/>
  <c r="Z7" i="21"/>
  <c r="H7" i="52" s="1"/>
  <c r="H7" i="63" s="1"/>
  <c r="H7" i="76" s="1"/>
  <c r="H7" i="90" s="1"/>
  <c r="H7" i="100" s="1"/>
  <c r="J75" i="52"/>
  <c r="J75" i="63" s="1"/>
  <c r="K6" i="52"/>
  <c r="K6" i="63" s="1"/>
  <c r="K6" i="76" s="1"/>
  <c r="K6" i="90" s="1"/>
  <c r="K6" i="100" s="1"/>
  <c r="L15" i="21"/>
  <c r="L76" i="21"/>
  <c r="N5" i="56"/>
  <c r="M75" i="21"/>
  <c r="M75" i="52" s="1"/>
  <c r="M75" i="63" s="1"/>
  <c r="AH7" i="21"/>
  <c r="P7" i="52" s="1"/>
  <c r="P7" i="63" s="1"/>
  <c r="P7" i="76" s="1"/>
  <c r="P7" i="90" s="1"/>
  <c r="P7" i="100" s="1"/>
  <c r="O7" i="52"/>
  <c r="O7" i="63" s="1"/>
  <c r="O7" i="76" s="1"/>
  <c r="O7" i="90" s="1"/>
  <c r="O7" i="100" s="1"/>
  <c r="S6" i="52"/>
  <c r="S6" i="63" s="1"/>
  <c r="S6" i="76" s="1"/>
  <c r="S6" i="90" s="1"/>
  <c r="S6" i="100" s="1"/>
  <c r="Q6" i="142"/>
  <c r="Q6" i="143"/>
  <c r="Q6" i="55"/>
  <c r="Q6" i="56"/>
  <c r="Q6" i="53"/>
  <c r="U24" i="53"/>
  <c r="M24" i="53"/>
  <c r="G127" i="22"/>
  <c r="AJ8" i="22" s="1"/>
  <c r="Q15" i="22"/>
  <c r="O15" i="22"/>
  <c r="N15" i="22"/>
  <c r="D127" i="22"/>
  <c r="G151" i="21"/>
  <c r="O134" i="52" s="1"/>
  <c r="O134" i="63" s="1"/>
  <c r="O134" i="76" s="1"/>
  <c r="I127" i="22"/>
  <c r="AD8" i="22" s="1"/>
  <c r="R15" i="22"/>
  <c r="S15" i="22"/>
  <c r="F124" i="52"/>
  <c r="F124" i="63" s="1"/>
  <c r="F124" i="76" s="1"/>
  <c r="M124" i="21"/>
  <c r="M124" i="52" s="1"/>
  <c r="M124" i="63" s="1"/>
  <c r="M124" i="76" s="1"/>
  <c r="N124" i="52"/>
  <c r="N124" i="63" s="1"/>
  <c r="N124" i="76" s="1"/>
  <c r="N124" i="90" s="1"/>
  <c r="M141" i="21"/>
  <c r="U124" i="52" s="1"/>
  <c r="U124" i="63" s="1"/>
  <c r="U124" i="76" s="1"/>
  <c r="P15" i="22"/>
  <c r="H127" i="22"/>
  <c r="M123" i="21"/>
  <c r="F123" i="52"/>
  <c r="F123" i="63" s="1"/>
  <c r="F123" i="76" s="1"/>
  <c r="F123" i="90" s="1"/>
  <c r="M123" i="90" s="1"/>
  <c r="N123" i="52"/>
  <c r="N123" i="63" s="1"/>
  <c r="N123" i="76" s="1"/>
  <c r="N123" i="90" s="1"/>
  <c r="M140" i="21"/>
  <c r="F127" i="22"/>
  <c r="AI8" i="22" s="1"/>
  <c r="M15" i="22"/>
  <c r="F134" i="21"/>
  <c r="F134" i="52" s="1"/>
  <c r="F134" i="63" s="1"/>
  <c r="F134" i="76" s="1"/>
  <c r="G134" i="21"/>
  <c r="G134" i="52" s="1"/>
  <c r="G134" i="63" s="1"/>
  <c r="G134" i="76" s="1"/>
  <c r="G125" i="90" s="1"/>
  <c r="F6" i="56"/>
  <c r="N6" i="55"/>
  <c r="F6" i="53"/>
  <c r="J15" i="21"/>
  <c r="U39" i="21"/>
  <c r="U39" i="52" s="1"/>
  <c r="U39" i="63" s="1"/>
  <c r="U39" i="76" s="1"/>
  <c r="U39" i="90" s="1"/>
  <c r="U39" i="100" s="1"/>
  <c r="T15" i="21"/>
  <c r="U40" i="55"/>
  <c r="U89" i="21"/>
  <c r="U40" i="56"/>
  <c r="R15" i="21"/>
  <c r="U55" i="21"/>
  <c r="U55" i="52" s="1"/>
  <c r="U55" i="63" s="1"/>
  <c r="M90" i="21"/>
  <c r="M90" i="52" s="1"/>
  <c r="M90" i="63" s="1"/>
  <c r="M90" i="76" s="1"/>
  <c r="M90" i="90" s="1"/>
  <c r="M90" i="100" s="1"/>
  <c r="U90" i="21"/>
  <c r="U90" i="52" s="1"/>
  <c r="U90" i="63" s="1"/>
  <c r="U90" i="76" s="1"/>
  <c r="U90" i="90" s="1"/>
  <c r="U90" i="100" s="1"/>
  <c r="U91" i="55"/>
  <c r="M55" i="52"/>
  <c r="M55" i="63" s="1"/>
  <c r="H108" i="56"/>
  <c r="M108" i="56" s="1"/>
  <c r="H108" i="55"/>
  <c r="M108" i="55" s="1"/>
  <c r="H108" i="53"/>
  <c r="M108" i="53" s="1"/>
  <c r="P38" i="56"/>
  <c r="P49" i="56" s="1"/>
  <c r="P38" i="53"/>
  <c r="P49" i="53" s="1"/>
  <c r="P38" i="55"/>
  <c r="P49" i="55" s="1"/>
  <c r="I22" i="52"/>
  <c r="I22" i="63" s="1"/>
  <c r="I22" i="76" s="1"/>
  <c r="I22" i="90" s="1"/>
  <c r="I22" i="100" s="1"/>
  <c r="K89" i="53"/>
  <c r="K100" i="53" s="1"/>
  <c r="K89" i="56"/>
  <c r="K100" i="56" s="1"/>
  <c r="K89" i="55"/>
  <c r="K100" i="55" s="1"/>
  <c r="P15" i="21"/>
  <c r="R89" i="55"/>
  <c r="R89" i="56"/>
  <c r="R89" i="53"/>
  <c r="H38" i="56"/>
  <c r="H38" i="53"/>
  <c r="H38" i="55"/>
  <c r="S90" i="53"/>
  <c r="S90" i="56"/>
  <c r="S90" i="55"/>
  <c r="L22" i="52"/>
  <c r="L22" i="63" s="1"/>
  <c r="L22" i="76" s="1"/>
  <c r="L22" i="90" s="1"/>
  <c r="L22" i="100" s="1"/>
  <c r="H39" i="53"/>
  <c r="M39" i="53" s="1"/>
  <c r="H39" i="56"/>
  <c r="M39" i="56" s="1"/>
  <c r="H39" i="55"/>
  <c r="M39" i="55" s="1"/>
  <c r="U38" i="52"/>
  <c r="U38" i="63" s="1"/>
  <c r="U38" i="76" s="1"/>
  <c r="U38" i="90" s="1"/>
  <c r="U38" i="100" s="1"/>
  <c r="F90" i="53"/>
  <c r="F90" i="55"/>
  <c r="F90" i="56"/>
  <c r="T90" i="55"/>
  <c r="T90" i="53"/>
  <c r="T90" i="56"/>
  <c r="R23" i="53"/>
  <c r="R23" i="56"/>
  <c r="U23" i="56" s="1"/>
  <c r="R23" i="55"/>
  <c r="U23" i="55" s="1"/>
  <c r="L106" i="53"/>
  <c r="L117" i="53" s="1"/>
  <c r="L106" i="56"/>
  <c r="L117" i="56" s="1"/>
  <c r="L106" i="55"/>
  <c r="L117" i="55" s="1"/>
  <c r="M106" i="21"/>
  <c r="H117" i="21"/>
  <c r="H117" i="52" s="1"/>
  <c r="H117" i="63" s="1"/>
  <c r="H117" i="76" s="1"/>
  <c r="H117" i="90" s="1"/>
  <c r="H117" i="100" s="1"/>
  <c r="H106" i="52"/>
  <c r="H106" i="63" s="1"/>
  <c r="H106" i="76" s="1"/>
  <c r="H106" i="90" s="1"/>
  <c r="H106" i="100" s="1"/>
  <c r="K38" i="53"/>
  <c r="K49" i="53" s="1"/>
  <c r="K38" i="56"/>
  <c r="K49" i="56" s="1"/>
  <c r="K38" i="55"/>
  <c r="K49" i="55" s="1"/>
  <c r="F89" i="56"/>
  <c r="F89" i="55"/>
  <c r="F89" i="53"/>
  <c r="I117" i="21"/>
  <c r="I117" i="52" s="1"/>
  <c r="I117" i="63" s="1"/>
  <c r="I117" i="76" s="1"/>
  <c r="I117" i="90" s="1"/>
  <c r="I117" i="100" s="1"/>
  <c r="I106" i="52"/>
  <c r="I106" i="63" s="1"/>
  <c r="I106" i="76" s="1"/>
  <c r="I106" i="90" s="1"/>
  <c r="I106" i="100" s="1"/>
  <c r="S100" i="21"/>
  <c r="S100" i="52" s="1"/>
  <c r="S100" i="63" s="1"/>
  <c r="S100" i="76" s="1"/>
  <c r="S100" i="90" s="1"/>
  <c r="S100" i="100" s="1"/>
  <c r="S89" i="52"/>
  <c r="S89" i="63" s="1"/>
  <c r="S89" i="76" s="1"/>
  <c r="S89" i="90" s="1"/>
  <c r="S89" i="100" s="1"/>
  <c r="R32" i="21"/>
  <c r="R32" i="52" s="1"/>
  <c r="R32" i="63" s="1"/>
  <c r="R32" i="76" s="1"/>
  <c r="R32" i="90" s="1"/>
  <c r="R32" i="100" s="1"/>
  <c r="W32" i="100" s="1"/>
  <c r="U21" i="21"/>
  <c r="R21" i="52"/>
  <c r="R21" i="63" s="1"/>
  <c r="R21" i="76" s="1"/>
  <c r="R21" i="90" s="1"/>
  <c r="R21" i="100" s="1"/>
  <c r="M91" i="56"/>
  <c r="U56" i="21"/>
  <c r="U56" i="52" s="1"/>
  <c r="U56" i="63" s="1"/>
  <c r="T38" i="53"/>
  <c r="T49" i="53" s="1"/>
  <c r="T38" i="56"/>
  <c r="T49" i="56" s="1"/>
  <c r="T38" i="55"/>
  <c r="T49" i="55" s="1"/>
  <c r="I89" i="52"/>
  <c r="I89" i="63" s="1"/>
  <c r="I89" i="76" s="1"/>
  <c r="I89" i="90" s="1"/>
  <c r="I89" i="100" s="1"/>
  <c r="I100" i="21"/>
  <c r="I100" i="52" s="1"/>
  <c r="I100" i="63" s="1"/>
  <c r="I100" i="76" s="1"/>
  <c r="I100" i="90" s="1"/>
  <c r="I100" i="100" s="1"/>
  <c r="J38" i="55"/>
  <c r="J49" i="55" s="1"/>
  <c r="J38" i="56"/>
  <c r="J49" i="56" s="1"/>
  <c r="J38" i="53"/>
  <c r="J49" i="53" s="1"/>
  <c r="L21" i="52"/>
  <c r="L21" i="63" s="1"/>
  <c r="L21" i="76" s="1"/>
  <c r="L21" i="90" s="1"/>
  <c r="L21" i="100" s="1"/>
  <c r="L32" i="21"/>
  <c r="L32" i="52" s="1"/>
  <c r="L32" i="63" s="1"/>
  <c r="L32" i="76" s="1"/>
  <c r="L32" i="90" s="1"/>
  <c r="L32" i="100" s="1"/>
  <c r="Q38" i="53"/>
  <c r="Q49" i="53" s="1"/>
  <c r="Q38" i="55"/>
  <c r="Q49" i="55" s="1"/>
  <c r="Q38" i="56"/>
  <c r="Q49" i="56" s="1"/>
  <c r="R39" i="55"/>
  <c r="R39" i="53"/>
  <c r="R39" i="56"/>
  <c r="J89" i="56"/>
  <c r="J100" i="56" s="1"/>
  <c r="J89" i="55"/>
  <c r="J100" i="55" s="1"/>
  <c r="J89" i="53"/>
  <c r="J100" i="53" s="1"/>
  <c r="H21" i="52"/>
  <c r="H21" i="63" s="1"/>
  <c r="H21" i="76" s="1"/>
  <c r="H21" i="90" s="1"/>
  <c r="H21" i="100" s="1"/>
  <c r="M21" i="21"/>
  <c r="H32" i="21"/>
  <c r="H32" i="52" s="1"/>
  <c r="H32" i="63" s="1"/>
  <c r="H32" i="76" s="1"/>
  <c r="H32" i="90" s="1"/>
  <c r="H32" i="100" s="1"/>
  <c r="J117" i="21"/>
  <c r="J117" i="52" s="1"/>
  <c r="J117" i="63" s="1"/>
  <c r="J117" i="76" s="1"/>
  <c r="J117" i="90" s="1"/>
  <c r="J117" i="100" s="1"/>
  <c r="J106" i="52"/>
  <c r="J106" i="63" s="1"/>
  <c r="J106" i="76" s="1"/>
  <c r="J106" i="90" s="1"/>
  <c r="J106" i="100" s="1"/>
  <c r="O39" i="56"/>
  <c r="O39" i="53"/>
  <c r="O39" i="55"/>
  <c r="M91" i="55"/>
  <c r="G89" i="52"/>
  <c r="G89" i="63" s="1"/>
  <c r="G89" i="76" s="1"/>
  <c r="G89" i="90" s="1"/>
  <c r="G89" i="100" s="1"/>
  <c r="G100" i="21"/>
  <c r="G100" i="52" s="1"/>
  <c r="G100" i="63" s="1"/>
  <c r="G100" i="76" s="1"/>
  <c r="G100" i="90" s="1"/>
  <c r="G100" i="100" s="1"/>
  <c r="H23" i="53"/>
  <c r="H23" i="55"/>
  <c r="M23" i="55" s="1"/>
  <c r="H23" i="56"/>
  <c r="M23" i="56" s="1"/>
  <c r="U91" i="56"/>
  <c r="H107" i="52"/>
  <c r="H107" i="63" s="1"/>
  <c r="H107" i="76" s="1"/>
  <c r="H107" i="90" s="1"/>
  <c r="H107" i="100" s="1"/>
  <c r="M107" i="21"/>
  <c r="M107" i="52" s="1"/>
  <c r="M107" i="63" s="1"/>
  <c r="M107" i="76" s="1"/>
  <c r="M107" i="90" s="1"/>
  <c r="M107" i="100" s="1"/>
  <c r="I107" i="55"/>
  <c r="I107" i="53"/>
  <c r="I107" i="56"/>
  <c r="T55" i="52"/>
  <c r="T55" i="63" s="1"/>
  <c r="T66" i="21"/>
  <c r="T66" i="52" s="1"/>
  <c r="T66" i="63" s="1"/>
  <c r="P55" i="52"/>
  <c r="P55" i="63" s="1"/>
  <c r="P66" i="21"/>
  <c r="P66" i="52" s="1"/>
  <c r="P66" i="63" s="1"/>
  <c r="I90" i="56"/>
  <c r="I90" i="53"/>
  <c r="I90" i="55"/>
  <c r="I21" i="52"/>
  <c r="I21" i="63" s="1"/>
  <c r="I21" i="76" s="1"/>
  <c r="I21" i="90" s="1"/>
  <c r="I21" i="100" s="1"/>
  <c r="I32" i="21"/>
  <c r="I32" i="52" s="1"/>
  <c r="I32" i="63" s="1"/>
  <c r="I32" i="76" s="1"/>
  <c r="I32" i="90" s="1"/>
  <c r="I32" i="100" s="1"/>
  <c r="M56" i="21"/>
  <c r="M56" i="52" s="1"/>
  <c r="M56" i="63" s="1"/>
  <c r="M22" i="21"/>
  <c r="H22" i="52"/>
  <c r="H22" i="63" s="1"/>
  <c r="H22" i="76" s="1"/>
  <c r="H22" i="90" s="1"/>
  <c r="H22" i="100" s="1"/>
  <c r="O15" i="21"/>
  <c r="U40" i="53"/>
  <c r="T89" i="52"/>
  <c r="T89" i="63" s="1"/>
  <c r="T89" i="76" s="1"/>
  <c r="T89" i="90" s="1"/>
  <c r="T89" i="100" s="1"/>
  <c r="T100" i="21"/>
  <c r="T100" i="52" s="1"/>
  <c r="T100" i="63" s="1"/>
  <c r="T100" i="76" s="1"/>
  <c r="T100" i="90" s="1"/>
  <c r="T100" i="100" s="1"/>
  <c r="J107" i="56"/>
  <c r="J107" i="55"/>
  <c r="J107" i="53"/>
  <c r="M38" i="52"/>
  <c r="M38" i="63" s="1"/>
  <c r="M38" i="76" s="1"/>
  <c r="M38" i="90" s="1"/>
  <c r="M38" i="100" s="1"/>
  <c r="M49" i="21"/>
  <c r="M89" i="21"/>
  <c r="R22" i="52"/>
  <c r="R22" i="63" s="1"/>
  <c r="R22" i="76" s="1"/>
  <c r="R22" i="90" s="1"/>
  <c r="R22" i="100" s="1"/>
  <c r="U22" i="21"/>
  <c r="U22" i="52" s="1"/>
  <c r="U22" i="63" s="1"/>
  <c r="U22" i="76" s="1"/>
  <c r="U22" i="90" s="1"/>
  <c r="U22" i="100" s="1"/>
  <c r="M91" i="53"/>
  <c r="H89" i="56"/>
  <c r="H100" i="56" s="1"/>
  <c r="H89" i="53"/>
  <c r="H100" i="53" s="1"/>
  <c r="H89" i="55"/>
  <c r="H100" i="55" s="1"/>
  <c r="R90" i="56"/>
  <c r="R90" i="53"/>
  <c r="R90" i="55"/>
  <c r="L66" i="21"/>
  <c r="L66" i="52" s="1"/>
  <c r="L66" i="63" s="1"/>
  <c r="L55" i="52"/>
  <c r="L55" i="63" s="1"/>
  <c r="G90" i="53"/>
  <c r="G90" i="56"/>
  <c r="G90" i="55"/>
  <c r="U91" i="53"/>
  <c r="R49" i="21"/>
  <c r="R49" i="52" s="1"/>
  <c r="R49" i="63" s="1"/>
  <c r="R49" i="76" s="1"/>
  <c r="R49" i="90" s="1"/>
  <c r="R49" i="100" s="1"/>
  <c r="W49" i="100" s="1"/>
  <c r="R38" i="52"/>
  <c r="R38" i="63" s="1"/>
  <c r="R38" i="76" s="1"/>
  <c r="R38" i="90" s="1"/>
  <c r="R38" i="100" s="1"/>
  <c r="G15" i="22"/>
  <c r="H15" i="22"/>
  <c r="I7" i="56"/>
  <c r="I7" i="55"/>
  <c r="I7" i="53"/>
  <c r="K15" i="21"/>
  <c r="S15" i="21"/>
  <c r="U8" i="21"/>
  <c r="J15" i="22"/>
  <c r="K15" i="22"/>
  <c r="F15" i="22"/>
  <c r="L7" i="55"/>
  <c r="L7" i="56"/>
  <c r="L7" i="53"/>
  <c r="I15" i="22"/>
  <c r="E15" i="22"/>
  <c r="M8" i="21"/>
  <c r="M15" i="21" s="1"/>
  <c r="N38" i="56"/>
  <c r="N38" i="55"/>
  <c r="N38" i="53"/>
  <c r="O38" i="56"/>
  <c r="O38" i="55"/>
  <c r="O38" i="53"/>
  <c r="N39" i="56"/>
  <c r="N39" i="55"/>
  <c r="N39" i="53"/>
  <c r="K32" i="53"/>
  <c r="K32" i="55"/>
  <c r="J32" i="53"/>
  <c r="J32" i="56"/>
  <c r="K32" i="56"/>
  <c r="J32" i="55"/>
  <c r="L21" i="226" l="1"/>
  <c r="M39" i="229"/>
  <c r="S46" i="229"/>
  <c r="Q45" i="229"/>
  <c r="S48" i="229"/>
  <c r="S47" i="229"/>
  <c r="Q46" i="229"/>
  <c r="T44" i="229"/>
  <c r="T48" i="229"/>
  <c r="T43" i="229"/>
  <c r="T46" i="229"/>
  <c r="P46" i="229"/>
  <c r="R48" i="229"/>
  <c r="Q47" i="229"/>
  <c r="R46" i="229"/>
  <c r="Q43" i="229"/>
  <c r="P45" i="229"/>
  <c r="Q48" i="229"/>
  <c r="R47" i="229"/>
  <c r="S40" i="229"/>
  <c r="P47" i="229"/>
  <c r="R44" i="229"/>
  <c r="T45" i="229"/>
  <c r="P44" i="229"/>
  <c r="R45" i="229"/>
  <c r="T47" i="229"/>
  <c r="P43" i="229"/>
  <c r="S45" i="229"/>
  <c r="P48" i="229"/>
  <c r="S43" i="229"/>
  <c r="Q44" i="229"/>
  <c r="R43" i="229"/>
  <c r="P42" i="229"/>
  <c r="P41" i="229"/>
  <c r="S44" i="229"/>
  <c r="T41" i="229"/>
  <c r="Q41" i="229"/>
  <c r="R42" i="229"/>
  <c r="T42" i="229"/>
  <c r="S41" i="229"/>
  <c r="Q42" i="229"/>
  <c r="S42" i="229"/>
  <c r="S38" i="229"/>
  <c r="T40" i="229"/>
  <c r="R41" i="229"/>
  <c r="P40" i="229"/>
  <c r="Q40" i="229"/>
  <c r="S39" i="229"/>
  <c r="T39" i="229"/>
  <c r="Q39" i="229"/>
  <c r="R40" i="229"/>
  <c r="P39" i="229"/>
  <c r="P38" i="229"/>
  <c r="R39" i="229"/>
  <c r="T38" i="229"/>
  <c r="Q38" i="229"/>
  <c r="F6" i="54"/>
  <c r="I6" i="143" s="1"/>
  <c r="K40" i="233"/>
  <c r="K40" i="236"/>
  <c r="K40" i="235"/>
  <c r="K40" i="239"/>
  <c r="K40" i="238"/>
  <c r="L41" i="235"/>
  <c r="L41" i="236"/>
  <c r="L41" i="233"/>
  <c r="L41" i="238"/>
  <c r="L41" i="239"/>
  <c r="I40" i="235"/>
  <c r="I40" i="233"/>
  <c r="I40" i="236"/>
  <c r="I40" i="239"/>
  <c r="I40" i="238"/>
  <c r="L47" i="236"/>
  <c r="L47" i="238"/>
  <c r="L47" i="235"/>
  <c r="L47" i="239"/>
  <c r="L47" i="233"/>
  <c r="I45" i="233"/>
  <c r="I45" i="235"/>
  <c r="I45" i="239"/>
  <c r="I45" i="238"/>
  <c r="I45" i="236"/>
  <c r="L48" i="236"/>
  <c r="L48" i="233"/>
  <c r="L48" i="235"/>
  <c r="L48" i="238"/>
  <c r="L48" i="239"/>
  <c r="O38" i="233"/>
  <c r="O38" i="236"/>
  <c r="O38" i="235"/>
  <c r="O38" i="238"/>
  <c r="O38" i="239"/>
  <c r="O44" i="229"/>
  <c r="O46" i="229"/>
  <c r="O48" i="229"/>
  <c r="O47" i="229"/>
  <c r="O45" i="229"/>
  <c r="O43" i="229"/>
  <c r="O41" i="229"/>
  <c r="N47" i="229"/>
  <c r="N46" i="229"/>
  <c r="N42" i="229"/>
  <c r="N44" i="229"/>
  <c r="N43" i="229"/>
  <c r="O42" i="229"/>
  <c r="N48" i="229"/>
  <c r="N45" i="229"/>
  <c r="O40" i="229"/>
  <c r="N41" i="229"/>
  <c r="N40" i="229"/>
  <c r="T31" i="229"/>
  <c r="Q26" i="229"/>
  <c r="R27" i="229"/>
  <c r="T28" i="229"/>
  <c r="S26" i="229"/>
  <c r="R30" i="229"/>
  <c r="R28" i="229"/>
  <c r="T27" i="229"/>
  <c r="Q28" i="229"/>
  <c r="Q27" i="229"/>
  <c r="S28" i="229"/>
  <c r="S31" i="229"/>
  <c r="Q29" i="229"/>
  <c r="R31" i="229"/>
  <c r="T26" i="229"/>
  <c r="Q31" i="229"/>
  <c r="S29" i="229"/>
  <c r="S23" i="229"/>
  <c r="S27" i="229"/>
  <c r="T23" i="229"/>
  <c r="S30" i="229"/>
  <c r="Q30" i="229"/>
  <c r="T29" i="229"/>
  <c r="R29" i="229"/>
  <c r="T30" i="229"/>
  <c r="R26" i="229"/>
  <c r="Q25" i="229"/>
  <c r="P29" i="229"/>
  <c r="P30" i="229"/>
  <c r="R25" i="229"/>
  <c r="T22" i="229"/>
  <c r="P26" i="229"/>
  <c r="P23" i="229"/>
  <c r="P24" i="229"/>
  <c r="P27" i="229"/>
  <c r="T24" i="229"/>
  <c r="Q22" i="229"/>
  <c r="Q24" i="229"/>
  <c r="S24" i="229"/>
  <c r="Q23" i="229"/>
  <c r="P28" i="229"/>
  <c r="S25" i="229"/>
  <c r="P31" i="229"/>
  <c r="T25" i="229"/>
  <c r="S22" i="229"/>
  <c r="P22" i="229"/>
  <c r="P25" i="229"/>
  <c r="P21" i="229"/>
  <c r="Q21" i="229"/>
  <c r="R24" i="229"/>
  <c r="S21" i="229"/>
  <c r="T21" i="229"/>
  <c r="D21" i="54"/>
  <c r="O7" i="55" s="1"/>
  <c r="I5" i="54"/>
  <c r="D18" i="54"/>
  <c r="O4" i="56" s="1"/>
  <c r="L36" i="226"/>
  <c r="H42" i="236"/>
  <c r="H42" i="233"/>
  <c r="H42" i="235"/>
  <c r="H42" i="238"/>
  <c r="H42" i="239"/>
  <c r="M42" i="229"/>
  <c r="L49" i="229"/>
  <c r="D30" i="228" s="1"/>
  <c r="L38" i="233"/>
  <c r="L38" i="236"/>
  <c r="L38" i="235"/>
  <c r="L38" i="239"/>
  <c r="L38" i="238"/>
  <c r="L40" i="233"/>
  <c r="L40" i="236"/>
  <c r="L40" i="235"/>
  <c r="L40" i="239"/>
  <c r="L40" i="238"/>
  <c r="H43" i="236"/>
  <c r="H43" i="238"/>
  <c r="H43" i="233"/>
  <c r="H43" i="235"/>
  <c r="H43" i="239"/>
  <c r="M43" i="229"/>
  <c r="K48" i="236"/>
  <c r="K48" i="235"/>
  <c r="K48" i="233"/>
  <c r="K48" i="238"/>
  <c r="K48" i="239"/>
  <c r="J43" i="236"/>
  <c r="J43" i="238"/>
  <c r="J43" i="239"/>
  <c r="J43" i="233"/>
  <c r="J43" i="235"/>
  <c r="L44" i="233"/>
  <c r="L44" i="236"/>
  <c r="L44" i="235"/>
  <c r="L44" i="239"/>
  <c r="L44" i="238"/>
  <c r="N6" i="53"/>
  <c r="F129" i="90"/>
  <c r="F133" i="90"/>
  <c r="F132" i="90"/>
  <c r="M132" i="90" s="1"/>
  <c r="F131" i="90"/>
  <c r="F128" i="90"/>
  <c r="F130" i="90"/>
  <c r="F127" i="90"/>
  <c r="F126" i="90"/>
  <c r="E21" i="54"/>
  <c r="E6" i="54"/>
  <c r="H6" i="143" s="1"/>
  <c r="N6" i="142"/>
  <c r="G6" i="53"/>
  <c r="H7" i="54"/>
  <c r="K7" i="143" s="1"/>
  <c r="G6" i="56"/>
  <c r="K5" i="143"/>
  <c r="D5" i="54"/>
  <c r="G5" i="56" s="1"/>
  <c r="F5" i="54"/>
  <c r="I18" i="54"/>
  <c r="T4" i="143" s="1"/>
  <c r="G5" i="54"/>
  <c r="D19" i="54"/>
  <c r="O5" i="142" s="1"/>
  <c r="H18" i="54"/>
  <c r="G6" i="55"/>
  <c r="C18" i="54"/>
  <c r="N4" i="55" s="1"/>
  <c r="H40" i="233"/>
  <c r="H40" i="236"/>
  <c r="H40" i="235"/>
  <c r="H40" i="239"/>
  <c r="H40" i="238"/>
  <c r="M40" i="229"/>
  <c r="N38" i="229"/>
  <c r="J40" i="233"/>
  <c r="J40" i="236"/>
  <c r="J40" i="235"/>
  <c r="J40" i="238"/>
  <c r="J40" i="239"/>
  <c r="I41" i="235"/>
  <c r="I41" i="233"/>
  <c r="I41" i="236"/>
  <c r="I41" i="239"/>
  <c r="I41" i="238"/>
  <c r="L42" i="233"/>
  <c r="L42" i="236"/>
  <c r="L42" i="235"/>
  <c r="L42" i="238"/>
  <c r="L42" i="239"/>
  <c r="J44" i="235"/>
  <c r="J44" i="233"/>
  <c r="J44" i="236"/>
  <c r="J44" i="239"/>
  <c r="J44" i="238"/>
  <c r="I39" i="236"/>
  <c r="I39" i="233"/>
  <c r="I39" i="235"/>
  <c r="I39" i="239"/>
  <c r="I39" i="238"/>
  <c r="H44" i="236"/>
  <c r="H44" i="235"/>
  <c r="H44" i="233"/>
  <c r="H44" i="238"/>
  <c r="H44" i="239"/>
  <c r="M44" i="229"/>
  <c r="I47" i="236"/>
  <c r="I47" i="239"/>
  <c r="I47" i="238"/>
  <c r="I47" i="235"/>
  <c r="I47" i="233"/>
  <c r="K45" i="238"/>
  <c r="K45" i="236"/>
  <c r="K45" i="233"/>
  <c r="K45" i="239"/>
  <c r="K45" i="235"/>
  <c r="K43" i="236"/>
  <c r="K43" i="239"/>
  <c r="K43" i="235"/>
  <c r="K43" i="238"/>
  <c r="K43" i="233"/>
  <c r="J47" i="236"/>
  <c r="J47" i="235"/>
  <c r="J47" i="238"/>
  <c r="J47" i="233"/>
  <c r="J47" i="239"/>
  <c r="J45" i="239"/>
  <c r="J45" i="236"/>
  <c r="J45" i="233"/>
  <c r="J45" i="235"/>
  <c r="J45" i="238"/>
  <c r="K46" i="235"/>
  <c r="K46" i="236"/>
  <c r="K46" i="233"/>
  <c r="K46" i="238"/>
  <c r="K46" i="239"/>
  <c r="H20" i="54"/>
  <c r="E4" i="54"/>
  <c r="H4" i="56" s="1"/>
  <c r="I49" i="229"/>
  <c r="D27" i="228" s="1"/>
  <c r="I38" i="235"/>
  <c r="I38" i="233"/>
  <c r="I38" i="236"/>
  <c r="I38" i="239"/>
  <c r="I38" i="238"/>
  <c r="I42" i="233"/>
  <c r="I42" i="235"/>
  <c r="I42" i="236"/>
  <c r="I42" i="238"/>
  <c r="I42" i="239"/>
  <c r="H46" i="233"/>
  <c r="H46" i="235"/>
  <c r="H46" i="236"/>
  <c r="H46" i="239"/>
  <c r="H46" i="238"/>
  <c r="M46" i="229"/>
  <c r="K41" i="235"/>
  <c r="K41" i="233"/>
  <c r="K41" i="236"/>
  <c r="K41" i="239"/>
  <c r="K41" i="238"/>
  <c r="I48" i="235"/>
  <c r="I48" i="233"/>
  <c r="I48" i="236"/>
  <c r="I48" i="238"/>
  <c r="I48" i="239"/>
  <c r="L43" i="236"/>
  <c r="L43" i="239"/>
  <c r="L43" i="235"/>
  <c r="L43" i="238"/>
  <c r="L43" i="233"/>
  <c r="O39" i="235"/>
  <c r="O39" i="236"/>
  <c r="O39" i="233"/>
  <c r="O39" i="239"/>
  <c r="O39" i="238"/>
  <c r="H49" i="229"/>
  <c r="H38" i="233"/>
  <c r="H38" i="236"/>
  <c r="H38" i="235"/>
  <c r="H38" i="239"/>
  <c r="H38" i="238"/>
  <c r="M38" i="229"/>
  <c r="I22" i="229"/>
  <c r="G130" i="90"/>
  <c r="G132" i="90"/>
  <c r="G128" i="90"/>
  <c r="G128" i="100" s="1"/>
  <c r="G131" i="90"/>
  <c r="G131" i="100" s="1"/>
  <c r="G129" i="90"/>
  <c r="G133" i="90"/>
  <c r="G127" i="90"/>
  <c r="G127" i="100" s="1"/>
  <c r="G126" i="90"/>
  <c r="E7" i="54"/>
  <c r="H7" i="55" s="1"/>
  <c r="G21" i="54"/>
  <c r="R7" i="143" s="1"/>
  <c r="I21" i="54"/>
  <c r="T7" i="143" s="1"/>
  <c r="D7" i="54"/>
  <c r="G7" i="142" s="1"/>
  <c r="G6" i="142"/>
  <c r="E5" i="54"/>
  <c r="C4" i="54"/>
  <c r="F4" i="142" s="1"/>
  <c r="F21" i="54"/>
  <c r="Q7" i="143" s="1"/>
  <c r="K39" i="235"/>
  <c r="K39" i="233"/>
  <c r="K39" i="236"/>
  <c r="K39" i="238"/>
  <c r="K39" i="239"/>
  <c r="J41" i="233"/>
  <c r="J41" i="236"/>
  <c r="J41" i="235"/>
  <c r="J41" i="238"/>
  <c r="J41" i="239"/>
  <c r="H48" i="235"/>
  <c r="H48" i="236"/>
  <c r="H48" i="233"/>
  <c r="M48" i="233" s="1"/>
  <c r="H48" i="239"/>
  <c r="H48" i="238"/>
  <c r="M48" i="229"/>
  <c r="J48" i="236"/>
  <c r="J48" i="233"/>
  <c r="J48" i="235"/>
  <c r="J48" i="238"/>
  <c r="J48" i="239"/>
  <c r="K44" i="235"/>
  <c r="K44" i="233"/>
  <c r="K44" i="236"/>
  <c r="K44" i="239"/>
  <c r="K44" i="238"/>
  <c r="K47" i="236"/>
  <c r="K47" i="235"/>
  <c r="K47" i="238"/>
  <c r="K47" i="233"/>
  <c r="K47" i="239"/>
  <c r="N39" i="229"/>
  <c r="R23" i="229"/>
  <c r="R38" i="229"/>
  <c r="R22" i="229"/>
  <c r="E32" i="100"/>
  <c r="R21" i="229"/>
  <c r="F124" i="90"/>
  <c r="O130" i="90"/>
  <c r="O130" i="100" s="1"/>
  <c r="O128" i="90"/>
  <c r="O131" i="90"/>
  <c r="O132" i="90"/>
  <c r="O127" i="90"/>
  <c r="O127" i="100" s="1"/>
  <c r="O129" i="90"/>
  <c r="O129" i="100" s="1"/>
  <c r="O133" i="90"/>
  <c r="O126" i="90"/>
  <c r="H6" i="54"/>
  <c r="K6" i="55" s="1"/>
  <c r="C21" i="54"/>
  <c r="C7" i="54"/>
  <c r="F7" i="143" s="1"/>
  <c r="H21" i="54"/>
  <c r="S7" i="143" s="1"/>
  <c r="K5" i="53"/>
  <c r="T6" i="56"/>
  <c r="G18" i="54"/>
  <c r="T6" i="143"/>
  <c r="N133" i="90"/>
  <c r="N133" i="100" s="1"/>
  <c r="N129" i="90"/>
  <c r="N128" i="90"/>
  <c r="N130" i="90"/>
  <c r="N130" i="100" s="1"/>
  <c r="N132" i="90"/>
  <c r="N132" i="100" s="1"/>
  <c r="N131" i="90"/>
  <c r="N127" i="90"/>
  <c r="N126" i="90"/>
  <c r="N126" i="100" s="1"/>
  <c r="F4" i="54"/>
  <c r="I4" i="56" s="1"/>
  <c r="T6" i="53"/>
  <c r="C5" i="54"/>
  <c r="F5" i="53" s="1"/>
  <c r="H19" i="54"/>
  <c r="S5" i="142" s="1"/>
  <c r="J39" i="235"/>
  <c r="J39" i="233"/>
  <c r="J39" i="236"/>
  <c r="J39" i="239"/>
  <c r="J39" i="238"/>
  <c r="O124" i="90"/>
  <c r="O124" i="100" s="1"/>
  <c r="H41" i="235"/>
  <c r="H41" i="233"/>
  <c r="H41" i="236"/>
  <c r="H41" i="238"/>
  <c r="M41" i="238" s="1"/>
  <c r="H41" i="239"/>
  <c r="M41" i="239" s="1"/>
  <c r="M41" i="229"/>
  <c r="H45" i="233"/>
  <c r="H45" i="239"/>
  <c r="H45" i="238"/>
  <c r="H45" i="236"/>
  <c r="H45" i="235"/>
  <c r="M45" i="229"/>
  <c r="K42" i="235"/>
  <c r="K42" i="236"/>
  <c r="K42" i="233"/>
  <c r="K42" i="239"/>
  <c r="K42" i="238"/>
  <c r="H47" i="236"/>
  <c r="H47" i="238"/>
  <c r="H47" i="239"/>
  <c r="M47" i="239" s="1"/>
  <c r="H47" i="233"/>
  <c r="H47" i="235"/>
  <c r="M47" i="229"/>
  <c r="J42" i="233"/>
  <c r="J42" i="236"/>
  <c r="J42" i="235"/>
  <c r="J42" i="239"/>
  <c r="J42" i="238"/>
  <c r="L39" i="233"/>
  <c r="L39" i="235"/>
  <c r="L39" i="236"/>
  <c r="M39" i="236" s="1"/>
  <c r="L39" i="239"/>
  <c r="L39" i="238"/>
  <c r="I46" i="233"/>
  <c r="I46" i="236"/>
  <c r="I46" i="235"/>
  <c r="I46" i="239"/>
  <c r="I46" i="238"/>
  <c r="L46" i="235"/>
  <c r="L46" i="233"/>
  <c r="L46" i="236"/>
  <c r="L46" i="238"/>
  <c r="L46" i="239"/>
  <c r="J46" i="235"/>
  <c r="J46" i="233"/>
  <c r="J46" i="236"/>
  <c r="J46" i="239"/>
  <c r="J46" i="238"/>
  <c r="I43" i="236"/>
  <c r="I43" i="238"/>
  <c r="I43" i="233"/>
  <c r="I43" i="239"/>
  <c r="I43" i="235"/>
  <c r="I44" i="236"/>
  <c r="I44" i="235"/>
  <c r="I44" i="233"/>
  <c r="I44" i="239"/>
  <c r="I44" i="238"/>
  <c r="L45" i="235"/>
  <c r="L45" i="239"/>
  <c r="L45" i="238"/>
  <c r="L45" i="236"/>
  <c r="L45" i="233"/>
  <c r="O125" i="90"/>
  <c r="O125" i="100" s="1"/>
  <c r="J49" i="229"/>
  <c r="D28" i="228" s="1"/>
  <c r="O123" i="90"/>
  <c r="K49" i="229"/>
  <c r="D29" i="228" s="1"/>
  <c r="K38" i="235"/>
  <c r="K49" i="235" s="1"/>
  <c r="G29" i="228" s="1"/>
  <c r="K38" i="233"/>
  <c r="K38" i="236"/>
  <c r="K38" i="238"/>
  <c r="K38" i="239"/>
  <c r="K49" i="239" s="1"/>
  <c r="P29" i="228" s="1"/>
  <c r="G124" i="90"/>
  <c r="L35" i="226"/>
  <c r="F125" i="90"/>
  <c r="M125" i="90" s="1"/>
  <c r="F5" i="142"/>
  <c r="O49" i="142"/>
  <c r="O49" i="143"/>
  <c r="M90" i="142"/>
  <c r="S5" i="55"/>
  <c r="S5" i="53"/>
  <c r="N128" i="100"/>
  <c r="F5" i="55"/>
  <c r="S5" i="143"/>
  <c r="S5" i="56"/>
  <c r="P6" i="52"/>
  <c r="P6" i="63" s="1"/>
  <c r="P6" i="76" s="1"/>
  <c r="P6" i="90" s="1"/>
  <c r="P6" i="100" s="1"/>
  <c r="Q7" i="56"/>
  <c r="L72" i="52"/>
  <c r="L72" i="63" s="1"/>
  <c r="AE6" i="21"/>
  <c r="M6" i="52" s="1"/>
  <c r="M6" i="63" s="1"/>
  <c r="M6" i="76" s="1"/>
  <c r="M6" i="90" s="1"/>
  <c r="M6" i="100" s="1"/>
  <c r="J6" i="54" s="1"/>
  <c r="Q7" i="55"/>
  <c r="I73" i="52"/>
  <c r="I73" i="63" s="1"/>
  <c r="Q7" i="142"/>
  <c r="H73" i="52"/>
  <c r="H73" i="63" s="1"/>
  <c r="Q7" i="53"/>
  <c r="AI4" i="21"/>
  <c r="Q4" i="52" s="1"/>
  <c r="Q4" i="63" s="1"/>
  <c r="Q4" i="76" s="1"/>
  <c r="Q4" i="90" s="1"/>
  <c r="Q4" i="100" s="1"/>
  <c r="AJ5" i="21"/>
  <c r="R5" i="52" s="1"/>
  <c r="R5" i="63" s="1"/>
  <c r="R5" i="76" s="1"/>
  <c r="R5" i="90" s="1"/>
  <c r="R5" i="100" s="1"/>
  <c r="M90" i="143"/>
  <c r="O4" i="142"/>
  <c r="I83" i="21"/>
  <c r="I83" i="52" s="1"/>
  <c r="I83" i="63" s="1"/>
  <c r="U90" i="142"/>
  <c r="N131" i="100"/>
  <c r="N123" i="100"/>
  <c r="N125" i="100"/>
  <c r="N127" i="100"/>
  <c r="AL5" i="21"/>
  <c r="T5" i="52" s="1"/>
  <c r="T5" i="63" s="1"/>
  <c r="T5" i="76" s="1"/>
  <c r="T5" i="90" s="1"/>
  <c r="T5" i="100" s="1"/>
  <c r="U90" i="143"/>
  <c r="I76" i="52"/>
  <c r="I76" i="63" s="1"/>
  <c r="H72" i="52"/>
  <c r="H72" i="63" s="1"/>
  <c r="F76" i="52"/>
  <c r="F76" i="63" s="1"/>
  <c r="S4" i="56"/>
  <c r="S4" i="143"/>
  <c r="S4" i="55"/>
  <c r="S4" i="142"/>
  <c r="S4" i="53"/>
  <c r="R4" i="142"/>
  <c r="R4" i="55"/>
  <c r="R4" i="56"/>
  <c r="R4" i="53"/>
  <c r="R4" i="143"/>
  <c r="R38" i="143"/>
  <c r="R49" i="143" s="1"/>
  <c r="R38" i="142"/>
  <c r="R49" i="142" s="1"/>
  <c r="H22" i="143"/>
  <c r="H22" i="142"/>
  <c r="G89" i="143"/>
  <c r="G100" i="143" s="1"/>
  <c r="G89" i="142"/>
  <c r="G100" i="142" s="1"/>
  <c r="H49" i="142"/>
  <c r="M38" i="142"/>
  <c r="M49" i="142" s="1"/>
  <c r="N4" i="142"/>
  <c r="I21" i="143"/>
  <c r="I21" i="142"/>
  <c r="H21" i="142"/>
  <c r="H21" i="143"/>
  <c r="J72" i="52"/>
  <c r="J72" i="63" s="1"/>
  <c r="L5" i="143"/>
  <c r="L5" i="142"/>
  <c r="L5" i="55"/>
  <c r="L5" i="56"/>
  <c r="L5" i="53"/>
  <c r="AB4" i="21"/>
  <c r="J4" i="52" s="1"/>
  <c r="J4" i="63" s="1"/>
  <c r="J4" i="76" s="1"/>
  <c r="J4" i="90" s="1"/>
  <c r="J4" i="100" s="1"/>
  <c r="H49" i="143"/>
  <c r="M38" i="143"/>
  <c r="M49" i="143" s="1"/>
  <c r="I4" i="142"/>
  <c r="J5" i="56"/>
  <c r="J5" i="55"/>
  <c r="J5" i="53"/>
  <c r="J5" i="142"/>
  <c r="J5" i="143"/>
  <c r="F4" i="53"/>
  <c r="I72" i="52"/>
  <c r="I72" i="63" s="1"/>
  <c r="H107" i="143"/>
  <c r="M107" i="143" s="1"/>
  <c r="H107" i="142"/>
  <c r="M107" i="142" s="1"/>
  <c r="L21" i="143"/>
  <c r="L21" i="142"/>
  <c r="R21" i="143"/>
  <c r="R21" i="142"/>
  <c r="L73" i="52"/>
  <c r="L73" i="63" s="1"/>
  <c r="I22" i="143"/>
  <c r="I22" i="142"/>
  <c r="H83" i="21"/>
  <c r="H83" i="52" s="1"/>
  <c r="H83" i="63" s="1"/>
  <c r="L6" i="52"/>
  <c r="L6" i="63" s="1"/>
  <c r="L6" i="76" s="1"/>
  <c r="L6" i="90" s="1"/>
  <c r="L6" i="100" s="1"/>
  <c r="M72" i="21"/>
  <c r="M72" i="52" s="1"/>
  <c r="M72" i="63" s="1"/>
  <c r="M73" i="21"/>
  <c r="M73" i="52" s="1"/>
  <c r="M73" i="63" s="1"/>
  <c r="AH4" i="21"/>
  <c r="AI5" i="21"/>
  <c r="Q5" i="52" s="1"/>
  <c r="Q5" i="63" s="1"/>
  <c r="Q5" i="76" s="1"/>
  <c r="Q5" i="90" s="1"/>
  <c r="Q5" i="100" s="1"/>
  <c r="U39" i="142"/>
  <c r="F100" i="142"/>
  <c r="R100" i="142"/>
  <c r="AE5" i="21"/>
  <c r="M5" i="52" s="1"/>
  <c r="M5" i="63" s="1"/>
  <c r="M5" i="76" s="1"/>
  <c r="M5" i="90" s="1"/>
  <c r="M5" i="100" s="1"/>
  <c r="J5" i="54" s="1"/>
  <c r="N49" i="142"/>
  <c r="U38" i="142"/>
  <c r="AH5" i="21"/>
  <c r="AD4" i="21"/>
  <c r="L4" i="52" s="1"/>
  <c r="L4" i="63" s="1"/>
  <c r="L4" i="76" s="1"/>
  <c r="L4" i="90" s="1"/>
  <c r="L4" i="100" s="1"/>
  <c r="R22" i="143"/>
  <c r="U22" i="143" s="1"/>
  <c r="R22" i="142"/>
  <c r="U22" i="142" s="1"/>
  <c r="T89" i="142"/>
  <c r="T100" i="142" s="1"/>
  <c r="T89" i="143"/>
  <c r="T100" i="143" s="1"/>
  <c r="J106" i="142"/>
  <c r="J117" i="142" s="1"/>
  <c r="J106" i="143"/>
  <c r="J117" i="143" s="1"/>
  <c r="S89" i="142"/>
  <c r="S100" i="142" s="1"/>
  <c r="S89" i="143"/>
  <c r="S100" i="143" s="1"/>
  <c r="J73" i="52"/>
  <c r="J73" i="63" s="1"/>
  <c r="I89" i="142"/>
  <c r="I100" i="142" s="1"/>
  <c r="I89" i="143"/>
  <c r="I100" i="143" s="1"/>
  <c r="I106" i="143"/>
  <c r="I117" i="143" s="1"/>
  <c r="I106" i="142"/>
  <c r="I117" i="142" s="1"/>
  <c r="H106" i="143"/>
  <c r="H106" i="142"/>
  <c r="L22" i="143"/>
  <c r="L22" i="142"/>
  <c r="L83" i="21"/>
  <c r="L83" i="52" s="1"/>
  <c r="L83" i="63" s="1"/>
  <c r="G5" i="142"/>
  <c r="G5" i="55"/>
  <c r="G5" i="53"/>
  <c r="H4" i="53"/>
  <c r="I5" i="143"/>
  <c r="I5" i="56"/>
  <c r="I5" i="53"/>
  <c r="I5" i="55"/>
  <c r="I5" i="142"/>
  <c r="U39" i="143"/>
  <c r="F100" i="143"/>
  <c r="R100" i="143"/>
  <c r="N49" i="143"/>
  <c r="H5" i="143"/>
  <c r="H5" i="53"/>
  <c r="H5" i="142"/>
  <c r="H5" i="56"/>
  <c r="H5" i="55"/>
  <c r="T4" i="56"/>
  <c r="T4" i="55"/>
  <c r="T4" i="53"/>
  <c r="O5" i="143"/>
  <c r="O5" i="55"/>
  <c r="T7" i="55"/>
  <c r="T7" i="142"/>
  <c r="T7" i="56"/>
  <c r="S7" i="55"/>
  <c r="T7" i="53"/>
  <c r="H76" i="52"/>
  <c r="H76" i="63" s="1"/>
  <c r="S7" i="56"/>
  <c r="AH8" i="21"/>
  <c r="P8" i="52" s="1"/>
  <c r="P8" i="63" s="1"/>
  <c r="P8" i="76" s="1"/>
  <c r="P8" i="90" s="1"/>
  <c r="P8" i="100" s="1"/>
  <c r="AA8" i="21"/>
  <c r="I8" i="52" s="1"/>
  <c r="I8" i="63" s="1"/>
  <c r="I8" i="76" s="1"/>
  <c r="I8" i="90" s="1"/>
  <c r="I8" i="100" s="1"/>
  <c r="S7" i="142"/>
  <c r="K7" i="55"/>
  <c r="O7" i="56"/>
  <c r="H7" i="56"/>
  <c r="S7" i="53"/>
  <c r="K7" i="53"/>
  <c r="K76" i="52"/>
  <c r="K76" i="63" s="1"/>
  <c r="AF8" i="21"/>
  <c r="N8" i="52" s="1"/>
  <c r="N8" i="63" s="1"/>
  <c r="N8" i="76" s="1"/>
  <c r="N8" i="90" s="1"/>
  <c r="N8" i="100" s="1"/>
  <c r="AE7" i="21"/>
  <c r="M7" i="52" s="1"/>
  <c r="M7" i="63" s="1"/>
  <c r="M7" i="76" s="1"/>
  <c r="M7" i="90" s="1"/>
  <c r="M7" i="100" s="1"/>
  <c r="J7" i="54" s="1"/>
  <c r="AC8" i="21"/>
  <c r="X8" i="22"/>
  <c r="H7" i="53"/>
  <c r="AK8" i="21"/>
  <c r="AI8" i="21"/>
  <c r="Q8" i="52" s="1"/>
  <c r="Q8" i="63" s="1"/>
  <c r="Q8" i="76" s="1"/>
  <c r="Q8" i="90" s="1"/>
  <c r="Q8" i="100" s="1"/>
  <c r="F7" i="142"/>
  <c r="F8" i="52"/>
  <c r="F8" i="63" s="1"/>
  <c r="F8" i="76" s="1"/>
  <c r="F8" i="90" s="1"/>
  <c r="F8" i="100" s="1"/>
  <c r="X15" i="21"/>
  <c r="F15" i="52" s="1"/>
  <c r="F15" i="63" s="1"/>
  <c r="F15" i="76" s="1"/>
  <c r="F15" i="90" s="1"/>
  <c r="F15" i="100" s="1"/>
  <c r="AK4" i="22"/>
  <c r="AC4" i="22"/>
  <c r="AC5" i="22"/>
  <c r="AK5" i="22"/>
  <c r="AC6" i="22"/>
  <c r="AK6" i="22"/>
  <c r="AK7" i="22"/>
  <c r="AC7" i="22"/>
  <c r="Y5" i="22"/>
  <c r="Y4" i="22"/>
  <c r="AG5" i="22"/>
  <c r="AG4" i="22"/>
  <c r="Y6" i="22"/>
  <c r="AG6" i="22"/>
  <c r="AG7" i="22"/>
  <c r="Y7" i="22"/>
  <c r="U6" i="52"/>
  <c r="U6" i="63" s="1"/>
  <c r="U6" i="76" s="1"/>
  <c r="U6" i="90" s="1"/>
  <c r="U6" i="100" s="1"/>
  <c r="J20" i="54" s="1"/>
  <c r="AD8" i="21"/>
  <c r="AC8" i="22"/>
  <c r="I6" i="56"/>
  <c r="I6" i="55"/>
  <c r="AH5" i="22"/>
  <c r="AH4" i="22"/>
  <c r="Z4" i="22"/>
  <c r="Z5" i="22"/>
  <c r="AH6" i="22"/>
  <c r="Z6" i="22"/>
  <c r="Z7" i="22"/>
  <c r="AH7" i="22"/>
  <c r="AJ8" i="21"/>
  <c r="H6" i="142"/>
  <c r="H6" i="55"/>
  <c r="H6" i="53"/>
  <c r="R7" i="53"/>
  <c r="R7" i="56"/>
  <c r="Y8" i="22"/>
  <c r="J83" i="21"/>
  <c r="J83" i="52" s="1"/>
  <c r="J83" i="63" s="1"/>
  <c r="N7" i="143"/>
  <c r="N7" i="142"/>
  <c r="AI5" i="22"/>
  <c r="AA5" i="22"/>
  <c r="AI4" i="22"/>
  <c r="AA4" i="22"/>
  <c r="AI6" i="22"/>
  <c r="AA6" i="22"/>
  <c r="AI7" i="22"/>
  <c r="AA7" i="22"/>
  <c r="AD5" i="22"/>
  <c r="AL4" i="22"/>
  <c r="AL5" i="22"/>
  <c r="AD4" i="22"/>
  <c r="AD6" i="22"/>
  <c r="AL6" i="22"/>
  <c r="AL7" i="22"/>
  <c r="AD7" i="22"/>
  <c r="P7" i="142"/>
  <c r="P7" i="143"/>
  <c r="P7" i="55"/>
  <c r="P7" i="53"/>
  <c r="P7" i="56"/>
  <c r="AK8" i="22"/>
  <c r="AG8" i="22"/>
  <c r="L76" i="52"/>
  <c r="L76" i="63" s="1"/>
  <c r="K6" i="143"/>
  <c r="K6" i="56"/>
  <c r="M76" i="21"/>
  <c r="F83" i="21"/>
  <c r="F83" i="52" s="1"/>
  <c r="F83" i="63" s="1"/>
  <c r="Y8" i="21"/>
  <c r="AM7" i="21"/>
  <c r="U7" i="52" s="1"/>
  <c r="U7" i="63" s="1"/>
  <c r="U7" i="76" s="1"/>
  <c r="U7" i="90" s="1"/>
  <c r="U7" i="100" s="1"/>
  <c r="J21" i="54" s="1"/>
  <c r="AB8" i="21"/>
  <c r="J8" i="52" s="1"/>
  <c r="J8" i="63" s="1"/>
  <c r="J8" i="76" s="1"/>
  <c r="J8" i="90" s="1"/>
  <c r="J8" i="100" s="1"/>
  <c r="G76" i="52"/>
  <c r="G76" i="63" s="1"/>
  <c r="AJ4" i="22"/>
  <c r="AB4" i="22"/>
  <c r="AJ5" i="22"/>
  <c r="AB5" i="22"/>
  <c r="AJ6" i="22"/>
  <c r="AB6" i="22"/>
  <c r="AJ7" i="22"/>
  <c r="AB7" i="22"/>
  <c r="S6" i="142"/>
  <c r="S6" i="143"/>
  <c r="S6" i="56"/>
  <c r="S6" i="55"/>
  <c r="S6" i="53"/>
  <c r="AL8" i="22"/>
  <c r="AB8" i="22"/>
  <c r="H7" i="143"/>
  <c r="H7" i="142"/>
  <c r="Z8" i="21"/>
  <c r="J7" i="52"/>
  <c r="J7" i="63" s="1"/>
  <c r="J7" i="76" s="1"/>
  <c r="J7" i="90" s="1"/>
  <c r="J7" i="100" s="1"/>
  <c r="AG8" i="21"/>
  <c r="AH8" i="22"/>
  <c r="AL8" i="21"/>
  <c r="AA8" i="22"/>
  <c r="AF5" i="22"/>
  <c r="AF4" i="22"/>
  <c r="X4" i="22"/>
  <c r="X5" i="22"/>
  <c r="X6" i="22"/>
  <c r="AF6" i="22"/>
  <c r="AF7" i="22"/>
  <c r="X7" i="22"/>
  <c r="M23" i="53"/>
  <c r="U23" i="53"/>
  <c r="F124" i="100"/>
  <c r="G130" i="100"/>
  <c r="G132" i="100"/>
  <c r="G133" i="100"/>
  <c r="G129" i="100"/>
  <c r="G126" i="100"/>
  <c r="O132" i="100"/>
  <c r="O131" i="100"/>
  <c r="O128" i="100"/>
  <c r="O133" i="100"/>
  <c r="O126" i="100"/>
  <c r="G134" i="22"/>
  <c r="F134" i="22"/>
  <c r="G124" i="100"/>
  <c r="N124" i="100"/>
  <c r="N129" i="100"/>
  <c r="G123" i="100"/>
  <c r="G125" i="100"/>
  <c r="U123" i="52"/>
  <c r="U123" i="63" s="1"/>
  <c r="U123" i="76" s="1"/>
  <c r="M151" i="21"/>
  <c r="U134" i="52" s="1"/>
  <c r="U134" i="63" s="1"/>
  <c r="U134" i="76" s="1"/>
  <c r="F125" i="100"/>
  <c r="C134" i="22"/>
  <c r="D134" i="22"/>
  <c r="H134" i="22"/>
  <c r="E134" i="22"/>
  <c r="I134" i="22"/>
  <c r="O123" i="100"/>
  <c r="M123" i="52"/>
  <c r="M123" i="63" s="1"/>
  <c r="M123" i="76" s="1"/>
  <c r="M134" i="21"/>
  <c r="M134" i="52" s="1"/>
  <c r="M134" i="63" s="1"/>
  <c r="M134" i="76" s="1"/>
  <c r="F7" i="56"/>
  <c r="F7" i="53"/>
  <c r="N7" i="56"/>
  <c r="N7" i="53"/>
  <c r="N7" i="55"/>
  <c r="G7" i="53"/>
  <c r="U100" i="21"/>
  <c r="U100" i="52" s="1"/>
  <c r="U100" i="63" s="1"/>
  <c r="U100" i="76" s="1"/>
  <c r="U100" i="90" s="1"/>
  <c r="U100" i="100" s="1"/>
  <c r="U49" i="21"/>
  <c r="R10" i="51" s="1"/>
  <c r="R11" i="51" s="1"/>
  <c r="U89" i="52"/>
  <c r="U89" i="63" s="1"/>
  <c r="U89" i="76" s="1"/>
  <c r="U89" i="90" s="1"/>
  <c r="U89" i="100" s="1"/>
  <c r="G83" i="52"/>
  <c r="G83" i="63" s="1"/>
  <c r="U39" i="53"/>
  <c r="O49" i="55"/>
  <c r="U90" i="55"/>
  <c r="M90" i="55"/>
  <c r="O49" i="53"/>
  <c r="H22" i="56"/>
  <c r="H22" i="55"/>
  <c r="H22" i="53"/>
  <c r="G89" i="56"/>
  <c r="G100" i="56" s="1"/>
  <c r="G89" i="55"/>
  <c r="G100" i="55" s="1"/>
  <c r="G89" i="53"/>
  <c r="G100" i="53" s="1"/>
  <c r="M32" i="21"/>
  <c r="M21" i="52"/>
  <c r="M21" i="63" s="1"/>
  <c r="M21" i="76" s="1"/>
  <c r="M21" i="90" s="1"/>
  <c r="M21" i="100" s="1"/>
  <c r="R100" i="53"/>
  <c r="I22" i="55"/>
  <c r="I22" i="53"/>
  <c r="I22" i="56"/>
  <c r="U39" i="55"/>
  <c r="R22" i="53"/>
  <c r="R22" i="56"/>
  <c r="U22" i="56" s="1"/>
  <c r="R22" i="55"/>
  <c r="U22" i="55" s="1"/>
  <c r="I21" i="55"/>
  <c r="I21" i="56"/>
  <c r="I21" i="53"/>
  <c r="J106" i="55"/>
  <c r="J117" i="55" s="1"/>
  <c r="J106" i="56"/>
  <c r="J117" i="56" s="1"/>
  <c r="J106" i="53"/>
  <c r="J117" i="53" s="1"/>
  <c r="S89" i="55"/>
  <c r="S100" i="55" s="1"/>
  <c r="S89" i="56"/>
  <c r="S100" i="56" s="1"/>
  <c r="S89" i="53"/>
  <c r="S100" i="53" s="1"/>
  <c r="F100" i="53"/>
  <c r="M90" i="53"/>
  <c r="H49" i="55"/>
  <c r="M38" i="55"/>
  <c r="M49" i="55" s="1"/>
  <c r="U39" i="56"/>
  <c r="O49" i="56"/>
  <c r="U90" i="56"/>
  <c r="M100" i="21"/>
  <c r="M100" i="52" s="1"/>
  <c r="M100" i="63" s="1"/>
  <c r="M100" i="76" s="1"/>
  <c r="M100" i="90" s="1"/>
  <c r="M100" i="100" s="1"/>
  <c r="M89" i="52"/>
  <c r="M89" i="63" s="1"/>
  <c r="M89" i="76" s="1"/>
  <c r="M89" i="90" s="1"/>
  <c r="M89" i="100" s="1"/>
  <c r="H107" i="55"/>
  <c r="M107" i="55" s="1"/>
  <c r="H107" i="56"/>
  <c r="M107" i="56" s="1"/>
  <c r="H107" i="53"/>
  <c r="M107" i="53" s="1"/>
  <c r="L21" i="53"/>
  <c r="L21" i="55"/>
  <c r="L21" i="56"/>
  <c r="R21" i="53"/>
  <c r="R21" i="56"/>
  <c r="R21" i="55"/>
  <c r="F100" i="55"/>
  <c r="H49" i="53"/>
  <c r="M38" i="53"/>
  <c r="M49" i="53" s="1"/>
  <c r="R100" i="55"/>
  <c r="U66" i="21"/>
  <c r="U90" i="53"/>
  <c r="T89" i="55"/>
  <c r="T100" i="55" s="1"/>
  <c r="T89" i="53"/>
  <c r="T100" i="53" s="1"/>
  <c r="T89" i="56"/>
  <c r="T100" i="56" s="1"/>
  <c r="M22" i="52"/>
  <c r="M22" i="63" s="1"/>
  <c r="M22" i="76" s="1"/>
  <c r="M22" i="90" s="1"/>
  <c r="M22" i="100" s="1"/>
  <c r="H21" i="56"/>
  <c r="H21" i="53"/>
  <c r="H21" i="55"/>
  <c r="M117" i="21"/>
  <c r="M117" i="52" s="1"/>
  <c r="M117" i="63" s="1"/>
  <c r="M117" i="76" s="1"/>
  <c r="M117" i="90" s="1"/>
  <c r="M117" i="100" s="1"/>
  <c r="M106" i="52"/>
  <c r="M106" i="63" s="1"/>
  <c r="M106" i="76" s="1"/>
  <c r="M106" i="90" s="1"/>
  <c r="M106" i="100" s="1"/>
  <c r="L22" i="55"/>
  <c r="L22" i="53"/>
  <c r="L22" i="56"/>
  <c r="R100" i="56"/>
  <c r="R38" i="56"/>
  <c r="R49" i="56" s="1"/>
  <c r="R38" i="55"/>
  <c r="R49" i="55" s="1"/>
  <c r="R38" i="53"/>
  <c r="R49" i="53" s="1"/>
  <c r="M49" i="52"/>
  <c r="M49" i="63" s="1"/>
  <c r="M49" i="76" s="1"/>
  <c r="M49" i="90" s="1"/>
  <c r="M49" i="100" s="1"/>
  <c r="V10" i="51"/>
  <c r="V11" i="51" s="1"/>
  <c r="I89" i="56"/>
  <c r="I100" i="56" s="1"/>
  <c r="I89" i="55"/>
  <c r="I100" i="55" s="1"/>
  <c r="I89" i="53"/>
  <c r="I100" i="53" s="1"/>
  <c r="U32" i="21"/>
  <c r="U21" i="52"/>
  <c r="U21" i="63" s="1"/>
  <c r="U21" i="76" s="1"/>
  <c r="U21" i="90" s="1"/>
  <c r="U21" i="100" s="1"/>
  <c r="I106" i="53"/>
  <c r="I117" i="53" s="1"/>
  <c r="I106" i="56"/>
  <c r="I117" i="56" s="1"/>
  <c r="I106" i="55"/>
  <c r="I117" i="55" s="1"/>
  <c r="F100" i="56"/>
  <c r="H106" i="55"/>
  <c r="H106" i="53"/>
  <c r="H106" i="56"/>
  <c r="M90" i="56"/>
  <c r="H49" i="56"/>
  <c r="M38" i="56"/>
  <c r="M49" i="56" s="1"/>
  <c r="M66" i="21"/>
  <c r="U15" i="21"/>
  <c r="K83" i="52"/>
  <c r="K83" i="63" s="1"/>
  <c r="N49" i="56"/>
  <c r="N49" i="53"/>
  <c r="N49" i="55"/>
  <c r="M46" i="239" l="1"/>
  <c r="J49" i="233"/>
  <c r="J28" i="228" s="1"/>
  <c r="J49" i="236"/>
  <c r="S28" i="228" s="1"/>
  <c r="M43" i="236"/>
  <c r="L49" i="235"/>
  <c r="G30" i="228" s="1"/>
  <c r="J49" i="239"/>
  <c r="P28" i="228" s="1"/>
  <c r="J49" i="238"/>
  <c r="M28" i="228" s="1"/>
  <c r="J49" i="235"/>
  <c r="G28" i="228" s="1"/>
  <c r="M39" i="235"/>
  <c r="M39" i="239"/>
  <c r="M40" i="235"/>
  <c r="S50" i="52"/>
  <c r="T50" i="52"/>
  <c r="Q50" i="52"/>
  <c r="R50" i="52"/>
  <c r="P50" i="52"/>
  <c r="N50" i="52"/>
  <c r="O50" i="52"/>
  <c r="G4" i="54"/>
  <c r="J4" i="55" s="1"/>
  <c r="M4" i="55" s="1"/>
  <c r="M45" i="239"/>
  <c r="M38" i="239"/>
  <c r="H49" i="239"/>
  <c r="P26" i="228" s="1"/>
  <c r="U38" i="229"/>
  <c r="N49" i="229"/>
  <c r="D32" i="228" s="1"/>
  <c r="N38" i="235"/>
  <c r="N38" i="236"/>
  <c r="N38" i="233"/>
  <c r="N38" i="238"/>
  <c r="N38" i="239"/>
  <c r="M131" i="90"/>
  <c r="M42" i="233"/>
  <c r="P28" i="238"/>
  <c r="P28" i="235"/>
  <c r="P28" i="236"/>
  <c r="P28" i="233"/>
  <c r="P28" i="239"/>
  <c r="U28" i="229"/>
  <c r="P23" i="233"/>
  <c r="P23" i="235"/>
  <c r="P23" i="236"/>
  <c r="P23" i="238"/>
  <c r="P23" i="239"/>
  <c r="U23" i="229"/>
  <c r="T30" i="236"/>
  <c r="T30" i="239"/>
  <c r="T30" i="238"/>
  <c r="T30" i="235"/>
  <c r="T30" i="233"/>
  <c r="S29" i="235"/>
  <c r="S29" i="233"/>
  <c r="S29" i="236"/>
  <c r="S29" i="238"/>
  <c r="S29" i="239"/>
  <c r="Q29" i="233"/>
  <c r="Q29" i="236"/>
  <c r="Q29" i="235"/>
  <c r="Q29" i="239"/>
  <c r="Q29" i="238"/>
  <c r="S26" i="236"/>
  <c r="S26" i="238"/>
  <c r="S26" i="239"/>
  <c r="S26" i="233"/>
  <c r="S26" i="235"/>
  <c r="U45" i="229"/>
  <c r="N45" i="236"/>
  <c r="N45" i="235"/>
  <c r="N45" i="233"/>
  <c r="N45" i="239"/>
  <c r="N45" i="238"/>
  <c r="O41" i="233"/>
  <c r="O41" i="235"/>
  <c r="O41" i="236"/>
  <c r="O41" i="239"/>
  <c r="O41" i="238"/>
  <c r="O48" i="233"/>
  <c r="O48" i="236"/>
  <c r="O48" i="235"/>
  <c r="O48" i="238"/>
  <c r="O48" i="239"/>
  <c r="O49" i="229"/>
  <c r="D33" i="228" s="1"/>
  <c r="T43" i="236"/>
  <c r="T43" i="239"/>
  <c r="T43" i="233"/>
  <c r="T43" i="235"/>
  <c r="T43" i="238"/>
  <c r="O7" i="142"/>
  <c r="G8" i="54"/>
  <c r="J8" i="55" s="1"/>
  <c r="F22" i="54"/>
  <c r="Q8" i="143" s="1"/>
  <c r="I4" i="55"/>
  <c r="N4" i="53"/>
  <c r="G19" i="54"/>
  <c r="R5" i="53" s="1"/>
  <c r="K49" i="238"/>
  <c r="M29" i="228" s="1"/>
  <c r="M45" i="233"/>
  <c r="I29" i="229"/>
  <c r="L30" i="229"/>
  <c r="L28" i="229"/>
  <c r="L26" i="229"/>
  <c r="L29" i="229"/>
  <c r="J30" i="229"/>
  <c r="J29" i="229"/>
  <c r="K31" i="229"/>
  <c r="K27" i="229"/>
  <c r="J27" i="229"/>
  <c r="J31" i="229"/>
  <c r="L31" i="229"/>
  <c r="K29" i="229"/>
  <c r="I26" i="229"/>
  <c r="K30" i="229"/>
  <c r="I27" i="229"/>
  <c r="J28" i="229"/>
  <c r="I28" i="229"/>
  <c r="I30" i="229"/>
  <c r="L27" i="229"/>
  <c r="H26" i="229"/>
  <c r="K25" i="229"/>
  <c r="L25" i="229"/>
  <c r="H29" i="229"/>
  <c r="J24" i="229"/>
  <c r="K23" i="229"/>
  <c r="J25" i="229"/>
  <c r="J23" i="229"/>
  <c r="H30" i="229"/>
  <c r="H27" i="229"/>
  <c r="I31" i="229"/>
  <c r="K26" i="229"/>
  <c r="J26" i="229"/>
  <c r="H28" i="229"/>
  <c r="I25" i="229"/>
  <c r="K24" i="229"/>
  <c r="H31" i="229"/>
  <c r="K28" i="229"/>
  <c r="I24" i="229"/>
  <c r="J22" i="229"/>
  <c r="K22" i="229"/>
  <c r="H25" i="229"/>
  <c r="L24" i="229"/>
  <c r="H24" i="229"/>
  <c r="J21" i="229"/>
  <c r="L23" i="229"/>
  <c r="I23" i="229"/>
  <c r="K21" i="229"/>
  <c r="H23" i="229"/>
  <c r="M39" i="238"/>
  <c r="H21" i="229"/>
  <c r="H49" i="235"/>
  <c r="G26" i="228" s="1"/>
  <c r="M38" i="235"/>
  <c r="I49" i="235"/>
  <c r="G27" i="228" s="1"/>
  <c r="M40" i="236"/>
  <c r="M43" i="235"/>
  <c r="M42" i="239"/>
  <c r="P32" i="229"/>
  <c r="D18" i="228" s="1"/>
  <c r="P21" i="233"/>
  <c r="P21" i="236"/>
  <c r="P21" i="235"/>
  <c r="P21" i="239"/>
  <c r="P21" i="238"/>
  <c r="U21" i="229"/>
  <c r="Q23" i="236"/>
  <c r="Q23" i="235"/>
  <c r="Q23" i="233"/>
  <c r="Q23" i="238"/>
  <c r="Q23" i="239"/>
  <c r="P26" i="236"/>
  <c r="P26" i="233"/>
  <c r="P26" i="235"/>
  <c r="P26" i="238"/>
  <c r="P26" i="239"/>
  <c r="U26" i="229"/>
  <c r="R29" i="236"/>
  <c r="R29" i="233"/>
  <c r="R29" i="235"/>
  <c r="R29" i="238"/>
  <c r="R29" i="239"/>
  <c r="Q31" i="235"/>
  <c r="Q31" i="233"/>
  <c r="Q31" i="236"/>
  <c r="Q31" i="238"/>
  <c r="Q31" i="239"/>
  <c r="S31" i="236"/>
  <c r="S31" i="235"/>
  <c r="S31" i="233"/>
  <c r="S31" i="239"/>
  <c r="S31" i="238"/>
  <c r="T28" i="233"/>
  <c r="T28" i="235"/>
  <c r="T28" i="236"/>
  <c r="T28" i="239"/>
  <c r="T28" i="238"/>
  <c r="U40" i="229"/>
  <c r="N40" i="236"/>
  <c r="N40" i="235"/>
  <c r="N40" i="233"/>
  <c r="N40" i="238"/>
  <c r="N40" i="239"/>
  <c r="U48" i="229"/>
  <c r="N48" i="233"/>
  <c r="N48" i="235"/>
  <c r="N48" i="236"/>
  <c r="N48" i="239"/>
  <c r="N48" i="238"/>
  <c r="U42" i="229"/>
  <c r="N42" i="235"/>
  <c r="N42" i="233"/>
  <c r="N42" i="236"/>
  <c r="N42" i="238"/>
  <c r="N42" i="239"/>
  <c r="O43" i="236"/>
  <c r="O43" i="233"/>
  <c r="O43" i="235"/>
  <c r="O43" i="238"/>
  <c r="O43" i="239"/>
  <c r="O46" i="233"/>
  <c r="O46" i="236"/>
  <c r="O46" i="235"/>
  <c r="O46" i="238"/>
  <c r="O46" i="239"/>
  <c r="M39" i="233"/>
  <c r="P49" i="229"/>
  <c r="D34" i="228" s="1"/>
  <c r="P38" i="235"/>
  <c r="P38" i="233"/>
  <c r="P38" i="236"/>
  <c r="P38" i="238"/>
  <c r="P38" i="239"/>
  <c r="T39" i="233"/>
  <c r="T39" i="235"/>
  <c r="T39" i="236"/>
  <c r="T39" i="239"/>
  <c r="T39" i="238"/>
  <c r="R41" i="236"/>
  <c r="R41" i="235"/>
  <c r="R41" i="233"/>
  <c r="R41" i="239"/>
  <c r="R41" i="238"/>
  <c r="Q41" i="233"/>
  <c r="Q41" i="236"/>
  <c r="Q41" i="235"/>
  <c r="Q41" i="239"/>
  <c r="Q41" i="238"/>
  <c r="P42" i="235"/>
  <c r="P42" i="233"/>
  <c r="P42" i="236"/>
  <c r="P42" i="239"/>
  <c r="P42" i="238"/>
  <c r="P48" i="235"/>
  <c r="P48" i="233"/>
  <c r="P48" i="236"/>
  <c r="P48" i="238"/>
  <c r="P48" i="239"/>
  <c r="R45" i="235"/>
  <c r="R45" i="239"/>
  <c r="R45" i="238"/>
  <c r="R45" i="233"/>
  <c r="R45" i="236"/>
  <c r="P47" i="236"/>
  <c r="P47" i="239"/>
  <c r="P47" i="233"/>
  <c r="P47" i="235"/>
  <c r="P47" i="238"/>
  <c r="P45" i="235"/>
  <c r="P45" i="233"/>
  <c r="P45" i="239"/>
  <c r="P45" i="238"/>
  <c r="P45" i="236"/>
  <c r="R48" i="233"/>
  <c r="R48" i="235"/>
  <c r="R48" i="236"/>
  <c r="R48" i="238"/>
  <c r="R48" i="239"/>
  <c r="T48" i="233"/>
  <c r="T48" i="235"/>
  <c r="T48" i="236"/>
  <c r="T48" i="239"/>
  <c r="T48" i="238"/>
  <c r="S48" i="233"/>
  <c r="S48" i="235"/>
  <c r="S48" i="236"/>
  <c r="S48" i="239"/>
  <c r="S48" i="238"/>
  <c r="K50" i="52"/>
  <c r="K50" i="63" s="1"/>
  <c r="K50" i="76" s="1"/>
  <c r="K50" i="90" s="1"/>
  <c r="J50" i="52"/>
  <c r="I50" i="52"/>
  <c r="L50" i="52"/>
  <c r="H50" i="52"/>
  <c r="G7" i="55"/>
  <c r="F7" i="55"/>
  <c r="O7" i="143"/>
  <c r="K6" i="53"/>
  <c r="M6" i="53" s="1"/>
  <c r="K6" i="142"/>
  <c r="R7" i="142"/>
  <c r="H6" i="56"/>
  <c r="I6" i="142"/>
  <c r="G7" i="143"/>
  <c r="C8" i="54"/>
  <c r="K7" i="142"/>
  <c r="O7" i="53"/>
  <c r="O5" i="53"/>
  <c r="T4" i="142"/>
  <c r="H4" i="143"/>
  <c r="G5" i="143"/>
  <c r="F4" i="55"/>
  <c r="I4" i="143"/>
  <c r="N4" i="56"/>
  <c r="O4" i="55"/>
  <c r="F18" i="54"/>
  <c r="Q4" i="56" s="1"/>
  <c r="L53" i="226"/>
  <c r="L44" i="226"/>
  <c r="K49" i="236"/>
  <c r="S29" i="228" s="1"/>
  <c r="M47" i="235"/>
  <c r="M47" i="236"/>
  <c r="M45" i="236"/>
  <c r="M41" i="233"/>
  <c r="M124" i="90"/>
  <c r="R22" i="236"/>
  <c r="R22" i="233"/>
  <c r="R22" i="235"/>
  <c r="R22" i="239"/>
  <c r="R22" i="238"/>
  <c r="R23" i="236"/>
  <c r="R23" i="233"/>
  <c r="R23" i="235"/>
  <c r="R23" i="239"/>
  <c r="R23" i="238"/>
  <c r="M48" i="238"/>
  <c r="M48" i="235"/>
  <c r="M38" i="236"/>
  <c r="H49" i="236"/>
  <c r="S26" i="228" s="1"/>
  <c r="M46" i="235"/>
  <c r="I49" i="239"/>
  <c r="P27" i="228" s="1"/>
  <c r="M44" i="239"/>
  <c r="M44" i="236"/>
  <c r="M40" i="238"/>
  <c r="M40" i="233"/>
  <c r="M130" i="90"/>
  <c r="M130" i="100" s="1"/>
  <c r="M133" i="90"/>
  <c r="H22" i="229"/>
  <c r="M43" i="233"/>
  <c r="L49" i="238"/>
  <c r="M30" i="228" s="1"/>
  <c r="L49" i="233"/>
  <c r="J30" i="228" s="1"/>
  <c r="M42" i="238"/>
  <c r="L54" i="226"/>
  <c r="L45" i="226"/>
  <c r="S32" i="229"/>
  <c r="D21" i="228" s="1"/>
  <c r="S21" i="235"/>
  <c r="S21" i="233"/>
  <c r="S21" i="236"/>
  <c r="S21" i="238"/>
  <c r="S21" i="239"/>
  <c r="P25" i="236"/>
  <c r="P25" i="235"/>
  <c r="P25" i="233"/>
  <c r="P25" i="239"/>
  <c r="P25" i="238"/>
  <c r="U25" i="229"/>
  <c r="P31" i="233"/>
  <c r="P31" i="236"/>
  <c r="P31" i="235"/>
  <c r="P31" i="239"/>
  <c r="P31" i="238"/>
  <c r="U31" i="229"/>
  <c r="S24" i="236"/>
  <c r="S24" i="235"/>
  <c r="S24" i="233"/>
  <c r="S24" i="239"/>
  <c r="S24" i="238"/>
  <c r="P27" i="235"/>
  <c r="P27" i="233"/>
  <c r="P27" i="236"/>
  <c r="P27" i="239"/>
  <c r="P27" i="238"/>
  <c r="U27" i="229"/>
  <c r="T22" i="235"/>
  <c r="T22" i="236"/>
  <c r="T22" i="233"/>
  <c r="T22" i="239"/>
  <c r="T22" i="238"/>
  <c r="Q25" i="235"/>
  <c r="Q25" i="233"/>
  <c r="Q25" i="236"/>
  <c r="Q25" i="238"/>
  <c r="Q25" i="239"/>
  <c r="T29" i="236"/>
  <c r="T29" i="233"/>
  <c r="T29" i="235"/>
  <c r="T29" i="238"/>
  <c r="T29" i="239"/>
  <c r="S27" i="236"/>
  <c r="S27" i="235"/>
  <c r="S27" i="233"/>
  <c r="S27" i="239"/>
  <c r="S27" i="238"/>
  <c r="T26" i="236"/>
  <c r="T26" i="239"/>
  <c r="T26" i="233"/>
  <c r="T26" i="235"/>
  <c r="T26" i="238"/>
  <c r="S28" i="238"/>
  <c r="S28" i="235"/>
  <c r="S28" i="236"/>
  <c r="S28" i="239"/>
  <c r="S28" i="233"/>
  <c r="R28" i="239"/>
  <c r="R28" i="236"/>
  <c r="R28" i="235"/>
  <c r="R28" i="238"/>
  <c r="R28" i="233"/>
  <c r="R27" i="236"/>
  <c r="R27" i="235"/>
  <c r="R27" i="233"/>
  <c r="R27" i="238"/>
  <c r="R27" i="239"/>
  <c r="U41" i="229"/>
  <c r="N41" i="235"/>
  <c r="N41" i="233"/>
  <c r="N41" i="236"/>
  <c r="N41" i="239"/>
  <c r="N41" i="238"/>
  <c r="O42" i="236"/>
  <c r="O42" i="235"/>
  <c r="O42" i="233"/>
  <c r="O42" i="238"/>
  <c r="O42" i="239"/>
  <c r="U46" i="229"/>
  <c r="N46" i="236"/>
  <c r="N46" i="233"/>
  <c r="N46" i="235"/>
  <c r="N46" i="238"/>
  <c r="N46" i="239"/>
  <c r="O45" i="238"/>
  <c r="O45" i="233"/>
  <c r="O45" i="239"/>
  <c r="O45" i="235"/>
  <c r="O45" i="236"/>
  <c r="O44" i="233"/>
  <c r="O44" i="236"/>
  <c r="O44" i="235"/>
  <c r="O44" i="238"/>
  <c r="O44" i="239"/>
  <c r="Q49" i="229"/>
  <c r="D35" i="228" s="1"/>
  <c r="Q38" i="236"/>
  <c r="Q38" i="233"/>
  <c r="Q38" i="235"/>
  <c r="Q38" i="239"/>
  <c r="Q38" i="238"/>
  <c r="P39" i="235"/>
  <c r="P39" i="236"/>
  <c r="P39" i="233"/>
  <c r="P39" i="239"/>
  <c r="P39" i="238"/>
  <c r="S39" i="235"/>
  <c r="S39" i="236"/>
  <c r="S39" i="233"/>
  <c r="S39" i="239"/>
  <c r="S39" i="238"/>
  <c r="T40" i="233"/>
  <c r="T40" i="236"/>
  <c r="T40" i="235"/>
  <c r="T40" i="238"/>
  <c r="T40" i="239"/>
  <c r="S41" i="235"/>
  <c r="S41" i="236"/>
  <c r="S41" i="233"/>
  <c r="S41" i="239"/>
  <c r="S41" i="238"/>
  <c r="T41" i="233"/>
  <c r="T41" i="235"/>
  <c r="T41" i="236"/>
  <c r="T41" i="238"/>
  <c r="T41" i="239"/>
  <c r="R43" i="236"/>
  <c r="R43" i="235"/>
  <c r="R43" i="238"/>
  <c r="R43" i="233"/>
  <c r="R43" i="239"/>
  <c r="S45" i="239"/>
  <c r="S45" i="235"/>
  <c r="S45" i="236"/>
  <c r="S45" i="238"/>
  <c r="S45" i="233"/>
  <c r="P44" i="236"/>
  <c r="P44" i="235"/>
  <c r="P44" i="233"/>
  <c r="P44" i="239"/>
  <c r="P44" i="238"/>
  <c r="S40" i="236"/>
  <c r="S40" i="233"/>
  <c r="S40" i="235"/>
  <c r="S40" i="239"/>
  <c r="S40" i="238"/>
  <c r="Q43" i="236"/>
  <c r="Q43" i="238"/>
  <c r="Q43" i="239"/>
  <c r="Q43" i="235"/>
  <c r="Q43" i="233"/>
  <c r="P46" i="235"/>
  <c r="P46" i="233"/>
  <c r="P46" i="236"/>
  <c r="P46" i="238"/>
  <c r="P46" i="239"/>
  <c r="T44" i="236"/>
  <c r="T44" i="235"/>
  <c r="T44" i="233"/>
  <c r="T44" i="239"/>
  <c r="T44" i="238"/>
  <c r="Q45" i="236"/>
  <c r="Q45" i="235"/>
  <c r="Q45" i="239"/>
  <c r="Q45" i="238"/>
  <c r="Q45" i="233"/>
  <c r="F8" i="54"/>
  <c r="I8" i="143" s="1"/>
  <c r="I19" i="54"/>
  <c r="T5" i="56" s="1"/>
  <c r="E20" i="54"/>
  <c r="R32" i="229"/>
  <c r="D20" i="228" s="1"/>
  <c r="R21" i="235"/>
  <c r="R21" i="233"/>
  <c r="R21" i="236"/>
  <c r="R21" i="239"/>
  <c r="R21" i="238"/>
  <c r="I22" i="235"/>
  <c r="I22" i="233"/>
  <c r="I22" i="236"/>
  <c r="I22" i="238"/>
  <c r="I22" i="239"/>
  <c r="D26" i="228"/>
  <c r="D23" i="228" s="1"/>
  <c r="M49" i="229"/>
  <c r="I49" i="233"/>
  <c r="J27" i="228" s="1"/>
  <c r="M44" i="233"/>
  <c r="M126" i="90"/>
  <c r="M43" i="239"/>
  <c r="Q32" i="229"/>
  <c r="D19" i="228" s="1"/>
  <c r="Q21" i="235"/>
  <c r="Q21" i="233"/>
  <c r="Q21" i="236"/>
  <c r="Q21" i="239"/>
  <c r="Q21" i="238"/>
  <c r="S22" i="235"/>
  <c r="S22" i="233"/>
  <c r="S22" i="236"/>
  <c r="S22" i="239"/>
  <c r="S22" i="238"/>
  <c r="Q22" i="233"/>
  <c r="Q22" i="236"/>
  <c r="Q22" i="235"/>
  <c r="Q22" i="238"/>
  <c r="Q22" i="239"/>
  <c r="P30" i="236"/>
  <c r="P30" i="233"/>
  <c r="P30" i="238"/>
  <c r="P30" i="235"/>
  <c r="P30" i="239"/>
  <c r="U30" i="229"/>
  <c r="S30" i="236"/>
  <c r="S30" i="238"/>
  <c r="S30" i="233"/>
  <c r="S30" i="235"/>
  <c r="S30" i="239"/>
  <c r="Q28" i="235"/>
  <c r="Q28" i="239"/>
  <c r="Q28" i="238"/>
  <c r="Q28" i="236"/>
  <c r="Q28" i="233"/>
  <c r="T31" i="235"/>
  <c r="T31" i="236"/>
  <c r="T31" i="233"/>
  <c r="T31" i="239"/>
  <c r="T31" i="238"/>
  <c r="U44" i="229"/>
  <c r="N44" i="235"/>
  <c r="N44" i="233"/>
  <c r="N44" i="236"/>
  <c r="N44" i="238"/>
  <c r="N44" i="239"/>
  <c r="R39" i="235"/>
  <c r="R39" i="233"/>
  <c r="R39" i="236"/>
  <c r="R39" i="238"/>
  <c r="R39" i="239"/>
  <c r="Q39" i="235"/>
  <c r="Q39" i="236"/>
  <c r="Q39" i="233"/>
  <c r="Q39" i="239"/>
  <c r="Q39" i="238"/>
  <c r="P40" i="236"/>
  <c r="P40" i="233"/>
  <c r="P40" i="235"/>
  <c r="P40" i="238"/>
  <c r="P40" i="239"/>
  <c r="S42" i="236"/>
  <c r="S42" i="235"/>
  <c r="S42" i="233"/>
  <c r="S42" i="239"/>
  <c r="S42" i="238"/>
  <c r="R42" i="235"/>
  <c r="R42" i="233"/>
  <c r="R42" i="236"/>
  <c r="R42" i="239"/>
  <c r="R42" i="238"/>
  <c r="P41" i="235"/>
  <c r="P41" i="236"/>
  <c r="P41" i="233"/>
  <c r="P41" i="239"/>
  <c r="P41" i="238"/>
  <c r="S43" i="236"/>
  <c r="S43" i="239"/>
  <c r="S43" i="238"/>
  <c r="S43" i="233"/>
  <c r="S43" i="235"/>
  <c r="T47" i="236"/>
  <c r="T47" i="239"/>
  <c r="T47" i="235"/>
  <c r="T47" i="233"/>
  <c r="T47" i="238"/>
  <c r="R44" i="233"/>
  <c r="R44" i="235"/>
  <c r="R44" i="236"/>
  <c r="R44" i="239"/>
  <c r="R44" i="238"/>
  <c r="Q48" i="233"/>
  <c r="Q48" i="235"/>
  <c r="Q48" i="236"/>
  <c r="Q48" i="238"/>
  <c r="Q48" i="239"/>
  <c r="Q47" i="236"/>
  <c r="Q47" i="235"/>
  <c r="Q47" i="238"/>
  <c r="Q47" i="233"/>
  <c r="Q47" i="239"/>
  <c r="S47" i="236"/>
  <c r="S47" i="238"/>
  <c r="S47" i="239"/>
  <c r="S47" i="235"/>
  <c r="S47" i="233"/>
  <c r="F17" i="229"/>
  <c r="E22" i="54"/>
  <c r="P8" i="142" s="1"/>
  <c r="H4" i="142"/>
  <c r="F4" i="143"/>
  <c r="I4" i="53"/>
  <c r="O4" i="143"/>
  <c r="M47" i="238"/>
  <c r="M45" i="235"/>
  <c r="M41" i="236"/>
  <c r="M48" i="236"/>
  <c r="M46" i="236"/>
  <c r="I49" i="238"/>
  <c r="M27" i="228" s="1"/>
  <c r="M44" i="235"/>
  <c r="M127" i="90"/>
  <c r="I21" i="229"/>
  <c r="L49" i="236"/>
  <c r="S30" i="228" s="1"/>
  <c r="M42" i="236"/>
  <c r="T32" i="229"/>
  <c r="D22" i="228" s="1"/>
  <c r="T21" i="236"/>
  <c r="T21" i="235"/>
  <c r="T21" i="233"/>
  <c r="T21" i="238"/>
  <c r="T21" i="239"/>
  <c r="T25" i="233"/>
  <c r="T25" i="236"/>
  <c r="T25" i="235"/>
  <c r="T25" i="239"/>
  <c r="T25" i="238"/>
  <c r="T24" i="235"/>
  <c r="T24" i="233"/>
  <c r="T24" i="236"/>
  <c r="T24" i="239"/>
  <c r="T24" i="238"/>
  <c r="P29" i="235"/>
  <c r="P29" i="233"/>
  <c r="P29" i="236"/>
  <c r="P29" i="238"/>
  <c r="P29" i="239"/>
  <c r="U29" i="229"/>
  <c r="T23" i="233"/>
  <c r="T23" i="236"/>
  <c r="T23" i="235"/>
  <c r="T23" i="239"/>
  <c r="T23" i="238"/>
  <c r="T27" i="233"/>
  <c r="T27" i="235"/>
  <c r="T27" i="236"/>
  <c r="T27" i="238"/>
  <c r="T27" i="239"/>
  <c r="Q42" i="233"/>
  <c r="Q42" i="236"/>
  <c r="Q42" i="235"/>
  <c r="Q42" i="239"/>
  <c r="Q42" i="238"/>
  <c r="G7" i="56"/>
  <c r="U127" i="90"/>
  <c r="U127" i="100" s="1"/>
  <c r="G7" i="54"/>
  <c r="R7" i="55"/>
  <c r="U7" i="55" s="1"/>
  <c r="I6" i="53"/>
  <c r="C22" i="54"/>
  <c r="K7" i="56"/>
  <c r="O5" i="56"/>
  <c r="H4" i="55"/>
  <c r="I4" i="54"/>
  <c r="F19" i="54"/>
  <c r="I6" i="54"/>
  <c r="L6" i="53" s="1"/>
  <c r="F4" i="56"/>
  <c r="N4" i="143"/>
  <c r="O4" i="53"/>
  <c r="F5" i="143"/>
  <c r="M5" i="143" s="1"/>
  <c r="F5" i="56"/>
  <c r="K49" i="233"/>
  <c r="J29" i="228" s="1"/>
  <c r="M47" i="233"/>
  <c r="M45" i="238"/>
  <c r="M41" i="235"/>
  <c r="L22" i="229"/>
  <c r="R49" i="229"/>
  <c r="D36" i="228" s="1"/>
  <c r="R38" i="236"/>
  <c r="R38" i="233"/>
  <c r="R38" i="235"/>
  <c r="R38" i="238"/>
  <c r="R38" i="239"/>
  <c r="U39" i="229"/>
  <c r="N39" i="233"/>
  <c r="U39" i="233" s="1"/>
  <c r="N39" i="235"/>
  <c r="N39" i="236"/>
  <c r="U39" i="236" s="1"/>
  <c r="N39" i="239"/>
  <c r="N39" i="238"/>
  <c r="M48" i="239"/>
  <c r="H49" i="238"/>
  <c r="M26" i="228" s="1"/>
  <c r="M38" i="238"/>
  <c r="M38" i="233"/>
  <c r="H49" i="233"/>
  <c r="J26" i="228" s="1"/>
  <c r="M46" i="238"/>
  <c r="M46" i="233"/>
  <c r="I49" i="236"/>
  <c r="S27" i="228" s="1"/>
  <c r="L21" i="229"/>
  <c r="M44" i="238"/>
  <c r="M40" i="239"/>
  <c r="M128" i="90"/>
  <c r="M129" i="90"/>
  <c r="M43" i="238"/>
  <c r="L49" i="239"/>
  <c r="P30" i="228" s="1"/>
  <c r="M42" i="235"/>
  <c r="R24" i="236"/>
  <c r="R24" i="233"/>
  <c r="R24" i="235"/>
  <c r="R24" i="238"/>
  <c r="R24" i="239"/>
  <c r="P22" i="233"/>
  <c r="P22" i="235"/>
  <c r="P22" i="236"/>
  <c r="P22" i="238"/>
  <c r="P22" i="239"/>
  <c r="U22" i="229"/>
  <c r="S25" i="236"/>
  <c r="S25" i="233"/>
  <c r="S25" i="235"/>
  <c r="S25" i="238"/>
  <c r="S25" i="239"/>
  <c r="Q24" i="235"/>
  <c r="Q24" i="233"/>
  <c r="Q24" i="236"/>
  <c r="Q24" i="239"/>
  <c r="Q24" i="238"/>
  <c r="P24" i="233"/>
  <c r="U24" i="233" s="1"/>
  <c r="P24" i="235"/>
  <c r="P24" i="236"/>
  <c r="P24" i="238"/>
  <c r="P24" i="239"/>
  <c r="U24" i="229"/>
  <c r="R25" i="235"/>
  <c r="R25" i="233"/>
  <c r="R25" i="236"/>
  <c r="R25" i="238"/>
  <c r="R25" i="239"/>
  <c r="R26" i="236"/>
  <c r="R26" i="239"/>
  <c r="R26" i="238"/>
  <c r="R26" i="233"/>
  <c r="R26" i="235"/>
  <c r="Q30" i="236"/>
  <c r="Q30" i="238"/>
  <c r="Q30" i="239"/>
  <c r="Q30" i="233"/>
  <c r="Q30" i="235"/>
  <c r="S23" i="235"/>
  <c r="S23" i="233"/>
  <c r="S23" i="236"/>
  <c r="S23" i="239"/>
  <c r="S23" i="238"/>
  <c r="R31" i="235"/>
  <c r="R31" i="233"/>
  <c r="R31" i="236"/>
  <c r="R31" i="239"/>
  <c r="R31" i="238"/>
  <c r="Q27" i="235"/>
  <c r="Q27" i="233"/>
  <c r="Q27" i="236"/>
  <c r="Q27" i="239"/>
  <c r="Q27" i="238"/>
  <c r="R30" i="236"/>
  <c r="R30" i="238"/>
  <c r="R30" i="233"/>
  <c r="R30" i="239"/>
  <c r="R30" i="235"/>
  <c r="Q26" i="236"/>
  <c r="Q26" i="238"/>
  <c r="Q26" i="239"/>
  <c r="Q26" i="233"/>
  <c r="Q26" i="235"/>
  <c r="O40" i="236"/>
  <c r="O40" i="233"/>
  <c r="O40" i="235"/>
  <c r="O40" i="238"/>
  <c r="O40" i="239"/>
  <c r="O49" i="239" s="1"/>
  <c r="P33" i="228" s="1"/>
  <c r="U43" i="229"/>
  <c r="N43" i="236"/>
  <c r="N43" i="233"/>
  <c r="N43" i="239"/>
  <c r="N43" i="235"/>
  <c r="N43" i="238"/>
  <c r="U47" i="229"/>
  <c r="N47" i="236"/>
  <c r="N47" i="239"/>
  <c r="N47" i="233"/>
  <c r="N47" i="238"/>
  <c r="N47" i="235"/>
  <c r="O47" i="236"/>
  <c r="O47" i="239"/>
  <c r="O47" i="235"/>
  <c r="O47" i="238"/>
  <c r="O47" i="233"/>
  <c r="T49" i="229"/>
  <c r="D38" i="228" s="1"/>
  <c r="T38" i="235"/>
  <c r="T38" i="233"/>
  <c r="T38" i="236"/>
  <c r="T38" i="238"/>
  <c r="T38" i="239"/>
  <c r="R40" i="236"/>
  <c r="R40" i="233"/>
  <c r="R40" i="235"/>
  <c r="R40" i="238"/>
  <c r="R40" i="239"/>
  <c r="Q40" i="235"/>
  <c r="Q40" i="236"/>
  <c r="Q40" i="233"/>
  <c r="Q40" i="238"/>
  <c r="Q40" i="239"/>
  <c r="S49" i="229"/>
  <c r="D37" i="228" s="1"/>
  <c r="S38" i="235"/>
  <c r="S38" i="233"/>
  <c r="S38" i="236"/>
  <c r="S38" i="239"/>
  <c r="S38" i="238"/>
  <c r="T42" i="233"/>
  <c r="T42" i="236"/>
  <c r="T42" i="235"/>
  <c r="T42" i="239"/>
  <c r="T42" i="238"/>
  <c r="S44" i="235"/>
  <c r="S44" i="233"/>
  <c r="S44" i="236"/>
  <c r="S44" i="238"/>
  <c r="S44" i="239"/>
  <c r="Q44" i="235"/>
  <c r="Q44" i="233"/>
  <c r="Q44" i="236"/>
  <c r="Q44" i="239"/>
  <c r="Q44" i="238"/>
  <c r="P43" i="236"/>
  <c r="P43" i="235"/>
  <c r="P43" i="239"/>
  <c r="P43" i="238"/>
  <c r="P43" i="233"/>
  <c r="T45" i="238"/>
  <c r="T45" i="239"/>
  <c r="T45" i="233"/>
  <c r="T45" i="235"/>
  <c r="T45" i="236"/>
  <c r="R47" i="236"/>
  <c r="R47" i="238"/>
  <c r="R47" i="235"/>
  <c r="R47" i="239"/>
  <c r="R47" i="233"/>
  <c r="R46" i="235"/>
  <c r="R46" i="233"/>
  <c r="R46" i="236"/>
  <c r="R46" i="238"/>
  <c r="R46" i="239"/>
  <c r="T46" i="236"/>
  <c r="T46" i="233"/>
  <c r="T46" i="235"/>
  <c r="T46" i="238"/>
  <c r="T46" i="239"/>
  <c r="Q46" i="235"/>
  <c r="Q46" i="236"/>
  <c r="Q46" i="233"/>
  <c r="Q46" i="238"/>
  <c r="Q46" i="239"/>
  <c r="S46" i="235"/>
  <c r="S46" i="233"/>
  <c r="S46" i="236"/>
  <c r="S46" i="238"/>
  <c r="S46" i="239"/>
  <c r="P6" i="55"/>
  <c r="P6" i="53"/>
  <c r="U6" i="53" s="1"/>
  <c r="P6" i="143"/>
  <c r="U6" i="143" s="1"/>
  <c r="U38" i="143"/>
  <c r="U49" i="143" s="1"/>
  <c r="R5" i="142"/>
  <c r="Q4" i="143"/>
  <c r="Q4" i="53"/>
  <c r="Q4" i="142"/>
  <c r="Q4" i="55"/>
  <c r="P8" i="143"/>
  <c r="AA15" i="21"/>
  <c r="I15" i="52" s="1"/>
  <c r="I15" i="63" s="1"/>
  <c r="I15" i="76" s="1"/>
  <c r="I15" i="90" s="1"/>
  <c r="I15" i="100" s="1"/>
  <c r="I17" i="229" s="1"/>
  <c r="I8" i="142"/>
  <c r="I8" i="55"/>
  <c r="R5" i="143"/>
  <c r="T5" i="53"/>
  <c r="L6" i="56"/>
  <c r="M6" i="56" s="1"/>
  <c r="R5" i="55"/>
  <c r="I32" i="56"/>
  <c r="M5" i="55"/>
  <c r="R5" i="56"/>
  <c r="L6" i="142"/>
  <c r="T5" i="55"/>
  <c r="T5" i="142"/>
  <c r="U131" i="90"/>
  <c r="U131" i="100" s="1"/>
  <c r="L6" i="55"/>
  <c r="M6" i="55" s="1"/>
  <c r="L6" i="143"/>
  <c r="M6" i="143" s="1"/>
  <c r="U89" i="142"/>
  <c r="U100" i="142" s="1"/>
  <c r="T5" i="143"/>
  <c r="U89" i="143"/>
  <c r="U100" i="143" s="1"/>
  <c r="M5" i="142"/>
  <c r="AE4" i="21"/>
  <c r="M4" i="52" s="1"/>
  <c r="M4" i="63" s="1"/>
  <c r="M4" i="76" s="1"/>
  <c r="M4" i="90" s="1"/>
  <c r="M4" i="100" s="1"/>
  <c r="J4" i="54" s="1"/>
  <c r="U133" i="90"/>
  <c r="U133" i="100" s="1"/>
  <c r="U130" i="90"/>
  <c r="U130" i="100" s="1"/>
  <c r="M5" i="56"/>
  <c r="M22" i="143"/>
  <c r="P8" i="56"/>
  <c r="M89" i="143"/>
  <c r="M100" i="143" s="1"/>
  <c r="M22" i="142"/>
  <c r="G125" i="142"/>
  <c r="G125" i="143"/>
  <c r="O132" i="143"/>
  <c r="O132" i="142"/>
  <c r="G131" i="143"/>
  <c r="G131" i="142"/>
  <c r="R32" i="142"/>
  <c r="U21" i="142"/>
  <c r="U32" i="142" s="1"/>
  <c r="G123" i="143"/>
  <c r="G123" i="142"/>
  <c r="O130" i="143"/>
  <c r="O130" i="142"/>
  <c r="G128" i="143"/>
  <c r="G128" i="142"/>
  <c r="P8" i="53"/>
  <c r="U49" i="142"/>
  <c r="R32" i="143"/>
  <c r="U21" i="143"/>
  <c r="U32" i="143" s="1"/>
  <c r="I32" i="142"/>
  <c r="F124" i="143"/>
  <c r="F124" i="142"/>
  <c r="O124" i="143"/>
  <c r="O124" i="142"/>
  <c r="U132" i="90"/>
  <c r="U132" i="100" s="1"/>
  <c r="O126" i="143"/>
  <c r="O126" i="142"/>
  <c r="O128" i="142"/>
  <c r="O128" i="143"/>
  <c r="G126" i="143"/>
  <c r="G126" i="142"/>
  <c r="G132" i="142"/>
  <c r="G132" i="143"/>
  <c r="M83" i="21"/>
  <c r="M83" i="52" s="1"/>
  <c r="M83" i="63" s="1"/>
  <c r="P8" i="55"/>
  <c r="M5" i="53"/>
  <c r="L4" i="142"/>
  <c r="L4" i="53"/>
  <c r="L4" i="56"/>
  <c r="L4" i="55"/>
  <c r="L4" i="143"/>
  <c r="M89" i="142"/>
  <c r="M100" i="142" s="1"/>
  <c r="L32" i="142"/>
  <c r="J4" i="53"/>
  <c r="I32" i="143"/>
  <c r="O125" i="143"/>
  <c r="O125" i="142"/>
  <c r="F125" i="143"/>
  <c r="F125" i="142"/>
  <c r="G124" i="143"/>
  <c r="G124" i="142"/>
  <c r="O129" i="143"/>
  <c r="O129" i="142"/>
  <c r="G127" i="143"/>
  <c r="G127" i="142"/>
  <c r="H117" i="142"/>
  <c r="M106" i="142"/>
  <c r="M117" i="142" s="1"/>
  <c r="P5" i="52"/>
  <c r="P5" i="63" s="1"/>
  <c r="P5" i="76" s="1"/>
  <c r="P5" i="90" s="1"/>
  <c r="P5" i="100" s="1"/>
  <c r="AM5" i="21"/>
  <c r="U5" i="52" s="1"/>
  <c r="U5" i="63" s="1"/>
  <c r="U5" i="76" s="1"/>
  <c r="U5" i="90" s="1"/>
  <c r="U5" i="100" s="1"/>
  <c r="J19" i="54" s="1"/>
  <c r="P4" i="52"/>
  <c r="P4" i="63" s="1"/>
  <c r="P4" i="76" s="1"/>
  <c r="P4" i="90" s="1"/>
  <c r="P4" i="100" s="1"/>
  <c r="AM4" i="21"/>
  <c r="U4" i="52" s="1"/>
  <c r="U4" i="63" s="1"/>
  <c r="U4" i="76" s="1"/>
  <c r="U4" i="90" s="1"/>
  <c r="U4" i="100" s="1"/>
  <c r="J18" i="54" s="1"/>
  <c r="H32" i="142"/>
  <c r="M21" i="142"/>
  <c r="O127" i="143"/>
  <c r="O127" i="142"/>
  <c r="G133" i="143"/>
  <c r="G133" i="142"/>
  <c r="Q8" i="55"/>
  <c r="H117" i="143"/>
  <c r="M106" i="143"/>
  <c r="M117" i="143" s="1"/>
  <c r="Q5" i="55"/>
  <c r="Q5" i="142"/>
  <c r="Q5" i="53"/>
  <c r="Q5" i="143"/>
  <c r="Q5" i="56"/>
  <c r="U125" i="90"/>
  <c r="U125" i="100" s="1"/>
  <c r="O123" i="143"/>
  <c r="O123" i="142"/>
  <c r="M125" i="100"/>
  <c r="O133" i="143"/>
  <c r="O133" i="142"/>
  <c r="O131" i="142"/>
  <c r="O131" i="143"/>
  <c r="G129" i="143"/>
  <c r="G129" i="142"/>
  <c r="G130" i="143"/>
  <c r="G130" i="142"/>
  <c r="AH15" i="21"/>
  <c r="P15" i="52" s="1"/>
  <c r="P15" i="63" s="1"/>
  <c r="P15" i="76" s="1"/>
  <c r="P15" i="90" s="1"/>
  <c r="P15" i="100" s="1"/>
  <c r="L32" i="143"/>
  <c r="M21" i="143"/>
  <c r="H32" i="143"/>
  <c r="N131" i="143"/>
  <c r="N131" i="142"/>
  <c r="N127" i="143"/>
  <c r="N127" i="142"/>
  <c r="N132" i="143"/>
  <c r="N132" i="142"/>
  <c r="N128" i="143"/>
  <c r="N128" i="142"/>
  <c r="N123" i="143"/>
  <c r="N123" i="142"/>
  <c r="N126" i="143"/>
  <c r="N126" i="142"/>
  <c r="N130" i="142"/>
  <c r="N130" i="143"/>
  <c r="N124" i="142"/>
  <c r="N124" i="143"/>
  <c r="N125" i="143"/>
  <c r="N125" i="142"/>
  <c r="N133" i="142"/>
  <c r="N133" i="143"/>
  <c r="N129" i="142"/>
  <c r="N129" i="143"/>
  <c r="M76" i="52"/>
  <c r="M76" i="63" s="1"/>
  <c r="AF15" i="21"/>
  <c r="N15" i="52" s="1"/>
  <c r="N15" i="63" s="1"/>
  <c r="N15" i="76" s="1"/>
  <c r="N15" i="90" s="1"/>
  <c r="N15" i="100" s="1"/>
  <c r="I8" i="53"/>
  <c r="I15" i="53" s="1"/>
  <c r="Q8" i="142"/>
  <c r="I15" i="143"/>
  <c r="I8" i="56"/>
  <c r="I15" i="56" s="1"/>
  <c r="AE8" i="22"/>
  <c r="AG15" i="22"/>
  <c r="K8" i="52"/>
  <c r="K8" i="63" s="1"/>
  <c r="K8" i="76" s="1"/>
  <c r="K8" i="90" s="1"/>
  <c r="K8" i="100" s="1"/>
  <c r="AC15" i="21"/>
  <c r="K15" i="52" s="1"/>
  <c r="K15" i="63" s="1"/>
  <c r="K15" i="76" s="1"/>
  <c r="K15" i="90" s="1"/>
  <c r="K15" i="100" s="1"/>
  <c r="U7" i="56"/>
  <c r="AM7" i="22"/>
  <c r="AE4" i="22"/>
  <c r="AM8" i="22"/>
  <c r="AL15" i="22"/>
  <c r="AI15" i="21"/>
  <c r="Q15" i="52" s="1"/>
  <c r="Q15" i="63" s="1"/>
  <c r="Q15" i="76" s="1"/>
  <c r="Q15" i="90" s="1"/>
  <c r="Q15" i="100" s="1"/>
  <c r="Q8" i="56"/>
  <c r="S8" i="52"/>
  <c r="S8" i="63" s="1"/>
  <c r="S8" i="76" s="1"/>
  <c r="S8" i="90" s="1"/>
  <c r="S8" i="100" s="1"/>
  <c r="AK15" i="21"/>
  <c r="S15" i="52" s="1"/>
  <c r="S15" i="63" s="1"/>
  <c r="S15" i="76" s="1"/>
  <c r="S15" i="90" s="1"/>
  <c r="S15" i="100" s="1"/>
  <c r="Q8" i="53"/>
  <c r="J7" i="143"/>
  <c r="M7" i="143" s="1"/>
  <c r="J7" i="142"/>
  <c r="J7" i="56"/>
  <c r="J7" i="53"/>
  <c r="M7" i="53" s="1"/>
  <c r="J7" i="55"/>
  <c r="AM4" i="22"/>
  <c r="AF15" i="22"/>
  <c r="L8" i="52"/>
  <c r="L8" i="63" s="1"/>
  <c r="L8" i="76" s="1"/>
  <c r="L8" i="90" s="1"/>
  <c r="L8" i="100" s="1"/>
  <c r="AD15" i="21"/>
  <c r="L15" i="52" s="1"/>
  <c r="L15" i="63" s="1"/>
  <c r="L15" i="76" s="1"/>
  <c r="L15" i="90" s="1"/>
  <c r="L15" i="100" s="1"/>
  <c r="L17" i="229" s="1"/>
  <c r="T5" i="229" s="1"/>
  <c r="I19" i="234" s="1"/>
  <c r="AE6" i="22"/>
  <c r="AM5" i="22"/>
  <c r="O8" i="52"/>
  <c r="O8" i="63" s="1"/>
  <c r="O8" i="76" s="1"/>
  <c r="O8" i="90" s="1"/>
  <c r="O8" i="100" s="1"/>
  <c r="D22" i="54" s="1"/>
  <c r="AG15" i="21"/>
  <c r="O15" i="52" s="1"/>
  <c r="O15" i="63" s="1"/>
  <c r="O15" i="76" s="1"/>
  <c r="O15" i="90" s="1"/>
  <c r="O15" i="100" s="1"/>
  <c r="H8" i="52"/>
  <c r="H8" i="63" s="1"/>
  <c r="H8" i="76" s="1"/>
  <c r="H8" i="90" s="1"/>
  <c r="H8" i="100" s="1"/>
  <c r="Z15" i="21"/>
  <c r="H15" i="52" s="1"/>
  <c r="H15" i="63" s="1"/>
  <c r="H15" i="76" s="1"/>
  <c r="H15" i="90" s="1"/>
  <c r="H15" i="100" s="1"/>
  <c r="H17" i="229" s="1"/>
  <c r="AB15" i="22"/>
  <c r="AD15" i="22"/>
  <c r="AA15" i="22"/>
  <c r="U7" i="142"/>
  <c r="F8" i="142"/>
  <c r="F15" i="142" s="1"/>
  <c r="F8" i="143"/>
  <c r="T8" i="52"/>
  <c r="T8" i="63" s="1"/>
  <c r="T8" i="76" s="1"/>
  <c r="T8" i="90" s="1"/>
  <c r="T8" i="100" s="1"/>
  <c r="AL15" i="21"/>
  <c r="T15" i="52" s="1"/>
  <c r="T15" i="63" s="1"/>
  <c r="T15" i="76" s="1"/>
  <c r="T15" i="90" s="1"/>
  <c r="T15" i="100" s="1"/>
  <c r="G8" i="52"/>
  <c r="G8" i="63" s="1"/>
  <c r="G8" i="76" s="1"/>
  <c r="G8" i="90" s="1"/>
  <c r="G8" i="100" s="1"/>
  <c r="Y15" i="21"/>
  <c r="G15" i="52" s="1"/>
  <c r="G15" i="63" s="1"/>
  <c r="G15" i="76" s="1"/>
  <c r="G15" i="90" s="1"/>
  <c r="G15" i="100" s="1"/>
  <c r="G17" i="229" s="1"/>
  <c r="Z15" i="22"/>
  <c r="AM8" i="21"/>
  <c r="U8" i="52" s="1"/>
  <c r="U8" i="63" s="1"/>
  <c r="U8" i="76" s="1"/>
  <c r="U8" i="90" s="1"/>
  <c r="U8" i="100" s="1"/>
  <c r="J22" i="54" s="1"/>
  <c r="AK15" i="22"/>
  <c r="AE8" i="21"/>
  <c r="AM6" i="22"/>
  <c r="J8" i="53"/>
  <c r="AH15" i="22"/>
  <c r="U6" i="55"/>
  <c r="N8" i="142"/>
  <c r="N8" i="143"/>
  <c r="X15" i="22"/>
  <c r="AE7" i="22"/>
  <c r="AE5" i="22"/>
  <c r="AB15" i="21"/>
  <c r="J15" i="52" s="1"/>
  <c r="J15" i="63" s="1"/>
  <c r="J15" i="76" s="1"/>
  <c r="J15" i="90" s="1"/>
  <c r="J15" i="100" s="1"/>
  <c r="J17" i="229" s="1"/>
  <c r="R5" i="229" s="1"/>
  <c r="G19" i="234" s="1"/>
  <c r="AJ15" i="22"/>
  <c r="AI15" i="22"/>
  <c r="U7" i="143"/>
  <c r="R8" i="52"/>
  <c r="R8" i="63" s="1"/>
  <c r="R8" i="76" s="1"/>
  <c r="R8" i="90" s="1"/>
  <c r="R8" i="100" s="1"/>
  <c r="AJ15" i="21"/>
  <c r="R15" i="52" s="1"/>
  <c r="R15" i="63" s="1"/>
  <c r="R15" i="76" s="1"/>
  <c r="R15" i="90" s="1"/>
  <c r="R15" i="100" s="1"/>
  <c r="Y15" i="22"/>
  <c r="AC15" i="22"/>
  <c r="U7" i="53"/>
  <c r="U126" i="90"/>
  <c r="U126" i="100" s="1"/>
  <c r="U128" i="90"/>
  <c r="U128" i="100" s="1"/>
  <c r="U22" i="53"/>
  <c r="O124" i="56"/>
  <c r="O124" i="55"/>
  <c r="O124" i="53"/>
  <c r="F127" i="100"/>
  <c r="M127" i="100"/>
  <c r="O129" i="56"/>
  <c r="O129" i="53"/>
  <c r="O129" i="55"/>
  <c r="O132" i="56"/>
  <c r="O132" i="55"/>
  <c r="O132" i="53"/>
  <c r="N126" i="56"/>
  <c r="N126" i="55"/>
  <c r="N126" i="53"/>
  <c r="N125" i="56"/>
  <c r="N125" i="55"/>
  <c r="N125" i="53"/>
  <c r="F125" i="56"/>
  <c r="F125" i="55"/>
  <c r="F125" i="53"/>
  <c r="N133" i="56"/>
  <c r="N133" i="53"/>
  <c r="N133" i="55"/>
  <c r="F123" i="100"/>
  <c r="M123" i="100"/>
  <c r="N132" i="56"/>
  <c r="N132" i="53"/>
  <c r="U132" i="53" s="1"/>
  <c r="N132" i="55"/>
  <c r="N130" i="55"/>
  <c r="N130" i="53"/>
  <c r="N130" i="56"/>
  <c r="U123" i="90"/>
  <c r="U123" i="100" s="1"/>
  <c r="F128" i="100"/>
  <c r="M128" i="100"/>
  <c r="F133" i="100"/>
  <c r="M133" i="100"/>
  <c r="N127" i="55"/>
  <c r="N127" i="53"/>
  <c r="N127" i="56"/>
  <c r="O127" i="55"/>
  <c r="O127" i="56"/>
  <c r="O127" i="53"/>
  <c r="O130" i="53"/>
  <c r="O130" i="56"/>
  <c r="O130" i="55"/>
  <c r="G127" i="55"/>
  <c r="G127" i="56"/>
  <c r="G127" i="53"/>
  <c r="G131" i="55"/>
  <c r="G131" i="53"/>
  <c r="G131" i="56"/>
  <c r="G124" i="53"/>
  <c r="G124" i="56"/>
  <c r="G124" i="55"/>
  <c r="F130" i="100"/>
  <c r="G129" i="56"/>
  <c r="G129" i="55"/>
  <c r="G129" i="53"/>
  <c r="M124" i="100"/>
  <c r="G125" i="53"/>
  <c r="G125" i="56"/>
  <c r="G125" i="55"/>
  <c r="U129" i="90"/>
  <c r="U129" i="100" s="1"/>
  <c r="U124" i="90"/>
  <c r="U124" i="100" s="1"/>
  <c r="N123" i="56"/>
  <c r="N123" i="55"/>
  <c r="N123" i="53"/>
  <c r="F132" i="100"/>
  <c r="M132" i="100"/>
  <c r="F129" i="100"/>
  <c r="M129" i="100"/>
  <c r="O126" i="53"/>
  <c r="O126" i="56"/>
  <c r="O126" i="55"/>
  <c r="O128" i="55"/>
  <c r="O128" i="56"/>
  <c r="O128" i="53"/>
  <c r="G133" i="53"/>
  <c r="G133" i="56"/>
  <c r="G133" i="55"/>
  <c r="G128" i="56"/>
  <c r="G128" i="53"/>
  <c r="G128" i="55"/>
  <c r="O123" i="56"/>
  <c r="O123" i="55"/>
  <c r="O123" i="53"/>
  <c r="G130" i="55"/>
  <c r="G130" i="53"/>
  <c r="G130" i="56"/>
  <c r="N131" i="56"/>
  <c r="N131" i="53"/>
  <c r="N131" i="55"/>
  <c r="O125" i="53"/>
  <c r="O125" i="56"/>
  <c r="O125" i="55"/>
  <c r="F124" i="53"/>
  <c r="F124" i="56"/>
  <c r="F124" i="55"/>
  <c r="N128" i="53"/>
  <c r="N128" i="56"/>
  <c r="N128" i="55"/>
  <c r="G123" i="53"/>
  <c r="G123" i="56"/>
  <c r="G123" i="55"/>
  <c r="N129" i="55"/>
  <c r="N129" i="53"/>
  <c r="U129" i="53" s="1"/>
  <c r="N129" i="56"/>
  <c r="N124" i="56"/>
  <c r="N124" i="55"/>
  <c r="N124" i="53"/>
  <c r="U124" i="53" s="1"/>
  <c r="F126" i="100"/>
  <c r="M126" i="100"/>
  <c r="F131" i="100"/>
  <c r="M131" i="100"/>
  <c r="O133" i="55"/>
  <c r="O133" i="53"/>
  <c r="O133" i="56"/>
  <c r="O131" i="56"/>
  <c r="O131" i="53"/>
  <c r="O131" i="55"/>
  <c r="G126" i="56"/>
  <c r="G126" i="55"/>
  <c r="G126" i="53"/>
  <c r="G132" i="55"/>
  <c r="G132" i="53"/>
  <c r="G132" i="56"/>
  <c r="N8" i="56"/>
  <c r="N8" i="55"/>
  <c r="N8" i="53"/>
  <c r="N15" i="53" s="1"/>
  <c r="F8" i="53"/>
  <c r="F8" i="55"/>
  <c r="F15" i="55" s="1"/>
  <c r="F8" i="56"/>
  <c r="F15" i="56" s="1"/>
  <c r="U38" i="56"/>
  <c r="U49" i="56" s="1"/>
  <c r="U49" i="52"/>
  <c r="U49" i="63" s="1"/>
  <c r="U49" i="76" s="1"/>
  <c r="U49" i="90" s="1"/>
  <c r="U49" i="100" s="1"/>
  <c r="U38" i="55"/>
  <c r="U49" i="55" s="1"/>
  <c r="U38" i="53"/>
  <c r="U49" i="53" s="1"/>
  <c r="I32" i="55"/>
  <c r="M89" i="56"/>
  <c r="M100" i="56" s="1"/>
  <c r="L32" i="53"/>
  <c r="M106" i="53"/>
  <c r="M117" i="53" s="1"/>
  <c r="H117" i="53"/>
  <c r="M22" i="53"/>
  <c r="M106" i="55"/>
  <c r="M117" i="55" s="1"/>
  <c r="H117" i="55"/>
  <c r="R50" i="63"/>
  <c r="R50" i="76" s="1"/>
  <c r="R50" i="90" s="1"/>
  <c r="N50" i="63"/>
  <c r="N50" i="76" s="1"/>
  <c r="N50" i="90" s="1"/>
  <c r="S50" i="63"/>
  <c r="S50" i="76" s="1"/>
  <c r="S50" i="90" s="1"/>
  <c r="O50" i="63"/>
  <c r="O50" i="76" s="1"/>
  <c r="O50" i="90" s="1"/>
  <c r="P50" i="63"/>
  <c r="P50" i="76" s="1"/>
  <c r="P50" i="90" s="1"/>
  <c r="T50" i="63"/>
  <c r="T50" i="76" s="1"/>
  <c r="T50" i="90" s="1"/>
  <c r="Q50" i="63"/>
  <c r="Q50" i="76" s="1"/>
  <c r="Q50" i="90" s="1"/>
  <c r="M22" i="55"/>
  <c r="H32" i="55"/>
  <c r="M21" i="55"/>
  <c r="M89" i="55"/>
  <c r="M100" i="55" s="1"/>
  <c r="L32" i="56"/>
  <c r="I32" i="53"/>
  <c r="M22" i="56"/>
  <c r="U10" i="51"/>
  <c r="U11" i="51" s="1"/>
  <c r="U32" i="52"/>
  <c r="U32" i="63" s="1"/>
  <c r="U32" i="76" s="1"/>
  <c r="U32" i="90" s="1"/>
  <c r="U32" i="100" s="1"/>
  <c r="M21" i="56"/>
  <c r="H32" i="56"/>
  <c r="X10" i="51"/>
  <c r="X11" i="51" s="1"/>
  <c r="U66" i="52"/>
  <c r="U66" i="63" s="1"/>
  <c r="R32" i="56"/>
  <c r="U21" i="56"/>
  <c r="U32" i="56" s="1"/>
  <c r="T10" i="51"/>
  <c r="T11" i="51" s="1"/>
  <c r="M32" i="52"/>
  <c r="M32" i="63" s="1"/>
  <c r="M32" i="76" s="1"/>
  <c r="M32" i="90" s="1"/>
  <c r="M32" i="100" s="1"/>
  <c r="H50" i="63"/>
  <c r="H50" i="76" s="1"/>
  <c r="H50" i="90" s="1"/>
  <c r="I50" i="63"/>
  <c r="I50" i="76" s="1"/>
  <c r="I50" i="90" s="1"/>
  <c r="J50" i="63"/>
  <c r="J50" i="76" s="1"/>
  <c r="J50" i="90" s="1"/>
  <c r="L50" i="63"/>
  <c r="L50" i="76" s="1"/>
  <c r="L50" i="90" s="1"/>
  <c r="U89" i="55"/>
  <c r="U100" i="55" s="1"/>
  <c r="R32" i="53"/>
  <c r="U21" i="53"/>
  <c r="Q10" i="51"/>
  <c r="M66" i="52"/>
  <c r="M66" i="63" s="1"/>
  <c r="M106" i="56"/>
  <c r="M117" i="56" s="1"/>
  <c r="H117" i="56"/>
  <c r="U89" i="56"/>
  <c r="U100" i="56" s="1"/>
  <c r="M21" i="53"/>
  <c r="H32" i="53"/>
  <c r="R32" i="55"/>
  <c r="U21" i="55"/>
  <c r="U32" i="55" s="1"/>
  <c r="L32" i="55"/>
  <c r="M89" i="53"/>
  <c r="M100" i="53" s="1"/>
  <c r="U89" i="53"/>
  <c r="U100" i="53" s="1"/>
  <c r="O49" i="235" l="1"/>
  <c r="G33" i="228" s="1"/>
  <c r="V26" i="223"/>
  <c r="S49" i="233"/>
  <c r="J37" i="228" s="1"/>
  <c r="O49" i="233"/>
  <c r="J33" i="228" s="1"/>
  <c r="U48" i="233"/>
  <c r="U40" i="233"/>
  <c r="O49" i="236"/>
  <c r="S33" i="228" s="1"/>
  <c r="U49" i="229"/>
  <c r="O49" i="238"/>
  <c r="M33" i="228" s="1"/>
  <c r="U47" i="233"/>
  <c r="U43" i="238"/>
  <c r="U43" i="236"/>
  <c r="K15" i="247"/>
  <c r="K13" i="247" s="1"/>
  <c r="F17" i="246" s="1"/>
  <c r="U30" i="239"/>
  <c r="R5" i="233"/>
  <c r="R5" i="236"/>
  <c r="R5" i="235"/>
  <c r="R5" i="239"/>
  <c r="R5" i="238"/>
  <c r="T5" i="235"/>
  <c r="T5" i="233"/>
  <c r="T5" i="236"/>
  <c r="T5" i="238"/>
  <c r="T5" i="239"/>
  <c r="O8" i="229"/>
  <c r="D22" i="234" s="1"/>
  <c r="O14" i="229"/>
  <c r="D28" i="234" s="1"/>
  <c r="G9" i="229"/>
  <c r="D9" i="234" s="1"/>
  <c r="O13" i="229"/>
  <c r="D27" i="234" s="1"/>
  <c r="G12" i="229"/>
  <c r="D12" i="234" s="1"/>
  <c r="O10" i="229"/>
  <c r="D24" i="234" s="1"/>
  <c r="G11" i="229"/>
  <c r="D11" i="234" s="1"/>
  <c r="O11" i="229"/>
  <c r="D25" i="234" s="1"/>
  <c r="G13" i="229"/>
  <c r="D13" i="234" s="1"/>
  <c r="O9" i="229"/>
  <c r="D23" i="234" s="1"/>
  <c r="G14" i="229"/>
  <c r="D14" i="234" s="1"/>
  <c r="G10" i="229"/>
  <c r="D10" i="234" s="1"/>
  <c r="O12" i="229"/>
  <c r="D26" i="234" s="1"/>
  <c r="O6" i="229"/>
  <c r="D20" i="234" s="1"/>
  <c r="G6" i="229"/>
  <c r="D6" i="234" s="1"/>
  <c r="G4" i="229"/>
  <c r="O7" i="229"/>
  <c r="D21" i="234" s="1"/>
  <c r="O4" i="229"/>
  <c r="G5" i="229"/>
  <c r="D5" i="234" s="1"/>
  <c r="O5" i="229"/>
  <c r="D19" i="234" s="1"/>
  <c r="G7" i="229"/>
  <c r="D7" i="234" s="1"/>
  <c r="Q11" i="229"/>
  <c r="F25" i="234" s="1"/>
  <c r="I10" i="229"/>
  <c r="F10" i="234" s="1"/>
  <c r="I9" i="229"/>
  <c r="F9" i="234" s="1"/>
  <c r="I12" i="229"/>
  <c r="F12" i="234" s="1"/>
  <c r="Q13" i="229"/>
  <c r="F27" i="234" s="1"/>
  <c r="I11" i="229"/>
  <c r="F11" i="234" s="1"/>
  <c r="I14" i="229"/>
  <c r="F14" i="234" s="1"/>
  <c r="Q10" i="229"/>
  <c r="F24" i="234" s="1"/>
  <c r="Q12" i="229"/>
  <c r="F26" i="234" s="1"/>
  <c r="Q9" i="229"/>
  <c r="F23" i="234" s="1"/>
  <c r="I13" i="229"/>
  <c r="F13" i="234" s="1"/>
  <c r="Q14" i="229"/>
  <c r="F28" i="234" s="1"/>
  <c r="I7" i="229"/>
  <c r="F7" i="234" s="1"/>
  <c r="Q6" i="229"/>
  <c r="F20" i="234" s="1"/>
  <c r="I4" i="229"/>
  <c r="I6" i="229"/>
  <c r="F6" i="234" s="1"/>
  <c r="I5" i="229"/>
  <c r="F5" i="234" s="1"/>
  <c r="Q7" i="229"/>
  <c r="F21" i="234" s="1"/>
  <c r="U22" i="239"/>
  <c r="U22" i="233"/>
  <c r="R49" i="236"/>
  <c r="S36" i="228" s="1"/>
  <c r="L6" i="229"/>
  <c r="I6" i="234" s="1"/>
  <c r="U29" i="233"/>
  <c r="T32" i="239"/>
  <c r="P22" i="228" s="1"/>
  <c r="N12" i="229"/>
  <c r="F9" i="229"/>
  <c r="F11" i="229"/>
  <c r="N14" i="229"/>
  <c r="N10" i="229"/>
  <c r="N11" i="229"/>
  <c r="F13" i="229"/>
  <c r="F14" i="229"/>
  <c r="F12" i="229"/>
  <c r="F10" i="229"/>
  <c r="N9" i="229"/>
  <c r="N13" i="229"/>
  <c r="N5" i="229"/>
  <c r="F6" i="229"/>
  <c r="N6" i="229"/>
  <c r="N4" i="229"/>
  <c r="F4" i="229"/>
  <c r="F7" i="229"/>
  <c r="F5" i="229"/>
  <c r="N7" i="229"/>
  <c r="U25" i="235"/>
  <c r="P49" i="235"/>
  <c r="G34" i="228" s="1"/>
  <c r="H32" i="229"/>
  <c r="H21" i="235"/>
  <c r="H21" i="233"/>
  <c r="H21" i="236"/>
  <c r="H21" i="238"/>
  <c r="H21" i="239"/>
  <c r="M21" i="229"/>
  <c r="I24" i="235"/>
  <c r="I24" i="236"/>
  <c r="I24" i="233"/>
  <c r="I24" i="238"/>
  <c r="I24" i="239"/>
  <c r="J25" i="233"/>
  <c r="J25" i="236"/>
  <c r="J25" i="235"/>
  <c r="J25" i="239"/>
  <c r="J25" i="238"/>
  <c r="K30" i="236"/>
  <c r="K30" i="233"/>
  <c r="K30" i="239"/>
  <c r="K30" i="235"/>
  <c r="K30" i="238"/>
  <c r="J8" i="143"/>
  <c r="D8" i="54"/>
  <c r="G8" i="55" s="1"/>
  <c r="G8" i="229"/>
  <c r="D8" i="234" s="1"/>
  <c r="I8" i="54"/>
  <c r="L8" i="56" s="1"/>
  <c r="L15" i="56" s="1"/>
  <c r="L8" i="229"/>
  <c r="I8" i="234" s="1"/>
  <c r="E18" i="54"/>
  <c r="P4" i="229"/>
  <c r="J4" i="56"/>
  <c r="M4" i="56" s="1"/>
  <c r="J4" i="143"/>
  <c r="S49" i="238"/>
  <c r="M37" i="228" s="1"/>
  <c r="S49" i="235"/>
  <c r="G37" i="228" s="1"/>
  <c r="T49" i="239"/>
  <c r="P38" i="228" s="1"/>
  <c r="T49" i="235"/>
  <c r="G38" i="228" s="1"/>
  <c r="U47" i="239"/>
  <c r="U43" i="235"/>
  <c r="U24" i="238"/>
  <c r="U22" i="238"/>
  <c r="L32" i="229"/>
  <c r="D14" i="228" s="1"/>
  <c r="L21" i="236"/>
  <c r="L21" i="235"/>
  <c r="L21" i="233"/>
  <c r="L21" i="238"/>
  <c r="L21" i="239"/>
  <c r="U39" i="235"/>
  <c r="R49" i="238"/>
  <c r="M36" i="228" s="1"/>
  <c r="N8" i="229"/>
  <c r="J7" i="229"/>
  <c r="G7" i="234" s="1"/>
  <c r="U29" i="239"/>
  <c r="U29" i="235"/>
  <c r="T32" i="238"/>
  <c r="M22" i="228" s="1"/>
  <c r="U44" i="233"/>
  <c r="U30" i="235"/>
  <c r="Q32" i="236"/>
  <c r="S19" i="228" s="1"/>
  <c r="R32" i="239"/>
  <c r="P20" i="228" s="1"/>
  <c r="Q49" i="238"/>
  <c r="M35" i="228" s="1"/>
  <c r="Q49" i="236"/>
  <c r="S35" i="228" s="1"/>
  <c r="U46" i="233"/>
  <c r="U41" i="238"/>
  <c r="U41" i="235"/>
  <c r="U27" i="239"/>
  <c r="U31" i="235"/>
  <c r="U25" i="238"/>
  <c r="U25" i="236"/>
  <c r="S32" i="233"/>
  <c r="J21" i="228" s="1"/>
  <c r="Q4" i="229"/>
  <c r="F8" i="229"/>
  <c r="P49" i="238"/>
  <c r="M34" i="228" s="1"/>
  <c r="U42" i="233"/>
  <c r="U48" i="239"/>
  <c r="U40" i="235"/>
  <c r="U26" i="239"/>
  <c r="U26" i="236"/>
  <c r="P32" i="239"/>
  <c r="P18" i="228" s="1"/>
  <c r="U21" i="239"/>
  <c r="D15" i="228"/>
  <c r="L23" i="236"/>
  <c r="L23" i="235"/>
  <c r="L23" i="233"/>
  <c r="L23" i="239"/>
  <c r="L23" i="238"/>
  <c r="H25" i="236"/>
  <c r="H25" i="233"/>
  <c r="H25" i="235"/>
  <c r="H25" i="239"/>
  <c r="H25" i="238"/>
  <c r="M25" i="229"/>
  <c r="K28" i="239"/>
  <c r="K28" i="235"/>
  <c r="K28" i="233"/>
  <c r="K28" i="238"/>
  <c r="K28" i="236"/>
  <c r="H28" i="238"/>
  <c r="H28" i="233"/>
  <c r="H28" i="236"/>
  <c r="H28" i="239"/>
  <c r="H28" i="235"/>
  <c r="M28" i="229"/>
  <c r="H27" i="233"/>
  <c r="H27" i="236"/>
  <c r="H27" i="235"/>
  <c r="H27" i="239"/>
  <c r="H27" i="238"/>
  <c r="M27" i="229"/>
  <c r="K23" i="236"/>
  <c r="K23" i="235"/>
  <c r="K23" i="233"/>
  <c r="K23" i="239"/>
  <c r="K23" i="238"/>
  <c r="K25" i="233"/>
  <c r="K25" i="236"/>
  <c r="K25" i="235"/>
  <c r="K25" i="238"/>
  <c r="K25" i="239"/>
  <c r="I28" i="239"/>
  <c r="I28" i="238"/>
  <c r="I28" i="235"/>
  <c r="I28" i="233"/>
  <c r="I28" i="236"/>
  <c r="I26" i="236"/>
  <c r="I26" i="233"/>
  <c r="I26" i="235"/>
  <c r="I26" i="238"/>
  <c r="I26" i="239"/>
  <c r="J27" i="235"/>
  <c r="J27" i="233"/>
  <c r="J27" i="236"/>
  <c r="J27" i="239"/>
  <c r="J27" i="238"/>
  <c r="J30" i="236"/>
  <c r="J30" i="238"/>
  <c r="J30" i="239"/>
  <c r="J30" i="233"/>
  <c r="J30" i="235"/>
  <c r="L30" i="236"/>
  <c r="L30" i="239"/>
  <c r="L30" i="233"/>
  <c r="L30" i="235"/>
  <c r="L30" i="238"/>
  <c r="Q8" i="229"/>
  <c r="F22" i="234" s="1"/>
  <c r="U45" i="235"/>
  <c r="U23" i="239"/>
  <c r="U23" i="233"/>
  <c r="U28" i="236"/>
  <c r="N49" i="236"/>
  <c r="S32" i="228" s="1"/>
  <c r="U38" i="236"/>
  <c r="H8" i="54"/>
  <c r="K8" i="53" s="1"/>
  <c r="K15" i="53" s="1"/>
  <c r="K8" i="229"/>
  <c r="H8" i="234" s="1"/>
  <c r="T49" i="233"/>
  <c r="J38" i="228" s="1"/>
  <c r="U24" i="239"/>
  <c r="R49" i="239"/>
  <c r="P36" i="228" s="1"/>
  <c r="I32" i="229"/>
  <c r="D11" i="228" s="1"/>
  <c r="I21" i="233"/>
  <c r="I21" i="236"/>
  <c r="I21" i="235"/>
  <c r="I21" i="239"/>
  <c r="I21" i="238"/>
  <c r="U30" i="236"/>
  <c r="Q32" i="239"/>
  <c r="P19" i="228" s="1"/>
  <c r="R32" i="238"/>
  <c r="M20" i="228" s="1"/>
  <c r="Q49" i="233"/>
  <c r="J35" i="228" s="1"/>
  <c r="U46" i="235"/>
  <c r="U41" i="233"/>
  <c r="U27" i="238"/>
  <c r="U27" i="235"/>
  <c r="S32" i="236"/>
  <c r="S21" i="228" s="1"/>
  <c r="M49" i="236"/>
  <c r="U42" i="236"/>
  <c r="U21" i="238"/>
  <c r="P32" i="238"/>
  <c r="M18" i="228" s="1"/>
  <c r="L24" i="235"/>
  <c r="L24" i="236"/>
  <c r="L24" i="233"/>
  <c r="L24" i="239"/>
  <c r="L24" i="238"/>
  <c r="I31" i="235"/>
  <c r="I31" i="233"/>
  <c r="I31" i="236"/>
  <c r="I31" i="238"/>
  <c r="I31" i="239"/>
  <c r="L25" i="233"/>
  <c r="L25" i="236"/>
  <c r="L25" i="235"/>
  <c r="L25" i="239"/>
  <c r="L25" i="238"/>
  <c r="J31" i="233"/>
  <c r="J31" i="236"/>
  <c r="J31" i="235"/>
  <c r="J31" i="238"/>
  <c r="J31" i="239"/>
  <c r="L28" i="239"/>
  <c r="L28" i="235"/>
  <c r="L28" i="238"/>
  <c r="L28" i="233"/>
  <c r="L28" i="236"/>
  <c r="U45" i="233"/>
  <c r="I33" i="52"/>
  <c r="I33" i="63" s="1"/>
  <c r="I33" i="76" s="1"/>
  <c r="I33" i="90" s="1"/>
  <c r="J33" i="52"/>
  <c r="H33" i="52"/>
  <c r="L33" i="52"/>
  <c r="L33" i="63" s="1"/>
  <c r="L33" i="76" s="1"/>
  <c r="L33" i="90" s="1"/>
  <c r="K33" i="52"/>
  <c r="K33" i="63" s="1"/>
  <c r="K33" i="76" s="1"/>
  <c r="K33" i="90" s="1"/>
  <c r="O135" i="52"/>
  <c r="N135" i="52"/>
  <c r="F135" i="52"/>
  <c r="F135" i="63" s="1"/>
  <c r="F135" i="76" s="1"/>
  <c r="G135" i="52"/>
  <c r="T101" i="52"/>
  <c r="R101" i="52"/>
  <c r="H118" i="52"/>
  <c r="H118" i="63" s="1"/>
  <c r="H118" i="76" s="1"/>
  <c r="H118" i="90" s="1"/>
  <c r="J118" i="52"/>
  <c r="J118" i="63" s="1"/>
  <c r="J118" i="76" s="1"/>
  <c r="J118" i="90" s="1"/>
  <c r="S101" i="52"/>
  <c r="Q101" i="52"/>
  <c r="G101" i="52"/>
  <c r="K118" i="52"/>
  <c r="K118" i="63" s="1"/>
  <c r="K118" i="76" s="1"/>
  <c r="K118" i="90" s="1"/>
  <c r="F101" i="52"/>
  <c r="P101" i="52"/>
  <c r="L118" i="52"/>
  <c r="I118" i="52"/>
  <c r="I118" i="63" s="1"/>
  <c r="I118" i="76" s="1"/>
  <c r="I118" i="90" s="1"/>
  <c r="K101" i="52"/>
  <c r="J101" i="52"/>
  <c r="I101" i="52"/>
  <c r="L101" i="52"/>
  <c r="H101" i="52"/>
  <c r="O67" i="52"/>
  <c r="N67" i="52"/>
  <c r="N67" i="63" s="1"/>
  <c r="N67" i="76" s="1"/>
  <c r="N67" i="90" s="1"/>
  <c r="R67" i="52"/>
  <c r="R67" i="63" s="1"/>
  <c r="R67" i="76" s="1"/>
  <c r="R67" i="90" s="1"/>
  <c r="Q67" i="52"/>
  <c r="T67" i="52"/>
  <c r="S67" i="52"/>
  <c r="S67" i="63" s="1"/>
  <c r="S67" i="76" s="1"/>
  <c r="S67" i="90" s="1"/>
  <c r="P67" i="52"/>
  <c r="P67" i="63" s="1"/>
  <c r="P67" i="76" s="1"/>
  <c r="P67" i="90" s="1"/>
  <c r="S33" i="52"/>
  <c r="R33" i="52"/>
  <c r="Q33" i="52"/>
  <c r="T33" i="52"/>
  <c r="P33" i="52"/>
  <c r="N15" i="56"/>
  <c r="G22" i="54"/>
  <c r="R8" i="53" s="1"/>
  <c r="R15" i="53" s="1"/>
  <c r="R8" i="229"/>
  <c r="G22" i="234" s="1"/>
  <c r="R12" i="229"/>
  <c r="G26" i="234" s="1"/>
  <c r="J10" i="229"/>
  <c r="G10" i="234" s="1"/>
  <c r="J11" i="229"/>
  <c r="G11" i="234" s="1"/>
  <c r="R14" i="229"/>
  <c r="G28" i="234" s="1"/>
  <c r="J13" i="229"/>
  <c r="G13" i="234" s="1"/>
  <c r="R9" i="229"/>
  <c r="G23" i="234" s="1"/>
  <c r="R11" i="229"/>
  <c r="G25" i="234" s="1"/>
  <c r="J12" i="229"/>
  <c r="G12" i="234" s="1"/>
  <c r="J14" i="229"/>
  <c r="G14" i="234" s="1"/>
  <c r="R10" i="229"/>
  <c r="G24" i="234" s="1"/>
  <c r="R13" i="229"/>
  <c r="G27" i="234" s="1"/>
  <c r="J9" i="229"/>
  <c r="G9" i="234" s="1"/>
  <c r="J6" i="229"/>
  <c r="G6" i="234" s="1"/>
  <c r="R6" i="229"/>
  <c r="G20" i="234" s="1"/>
  <c r="J5" i="229"/>
  <c r="G5" i="234" s="1"/>
  <c r="R4" i="229"/>
  <c r="R7" i="229"/>
  <c r="G21" i="234" s="1"/>
  <c r="J8" i="56"/>
  <c r="J8" i="142"/>
  <c r="P14" i="229"/>
  <c r="E28" i="234" s="1"/>
  <c r="H14" i="229"/>
  <c r="E14" i="234" s="1"/>
  <c r="P9" i="229"/>
  <c r="E23" i="234" s="1"/>
  <c r="P13" i="229"/>
  <c r="E27" i="234" s="1"/>
  <c r="P10" i="229"/>
  <c r="E24" i="234" s="1"/>
  <c r="H12" i="229"/>
  <c r="E12" i="234" s="1"/>
  <c r="H11" i="229"/>
  <c r="E11" i="234" s="1"/>
  <c r="H10" i="229"/>
  <c r="E10" i="234" s="1"/>
  <c r="H13" i="229"/>
  <c r="E13" i="234" s="1"/>
  <c r="P12" i="229"/>
  <c r="E26" i="234" s="1"/>
  <c r="P11" i="229"/>
  <c r="E25" i="234" s="1"/>
  <c r="H9" i="229"/>
  <c r="E9" i="234" s="1"/>
  <c r="H4" i="229"/>
  <c r="H5" i="229"/>
  <c r="E5" i="234" s="1"/>
  <c r="P7" i="229"/>
  <c r="E21" i="234" s="1"/>
  <c r="H7" i="229"/>
  <c r="E7" i="234" s="1"/>
  <c r="H6" i="229"/>
  <c r="E6" i="234" s="1"/>
  <c r="M7" i="56"/>
  <c r="J4" i="142"/>
  <c r="M6" i="142"/>
  <c r="I15" i="55"/>
  <c r="S49" i="239"/>
  <c r="P37" i="228" s="1"/>
  <c r="T49" i="238"/>
  <c r="M38" i="228" s="1"/>
  <c r="U47" i="235"/>
  <c r="U47" i="236"/>
  <c r="U43" i="239"/>
  <c r="U24" i="236"/>
  <c r="U22" i="236"/>
  <c r="M49" i="233"/>
  <c r="U39" i="238"/>
  <c r="R49" i="235"/>
  <c r="G36" i="228" s="1"/>
  <c r="L22" i="236"/>
  <c r="L22" i="235"/>
  <c r="L22" i="233"/>
  <c r="L22" i="239"/>
  <c r="L22" i="238"/>
  <c r="Q5" i="229"/>
  <c r="F19" i="234" s="1"/>
  <c r="U29" i="238"/>
  <c r="T32" i="233"/>
  <c r="J22" i="228" s="1"/>
  <c r="P8" i="229"/>
  <c r="E22" i="234" s="1"/>
  <c r="U44" i="239"/>
  <c r="U44" i="235"/>
  <c r="U30" i="238"/>
  <c r="Q32" i="233"/>
  <c r="J19" i="228" s="1"/>
  <c r="R32" i="236"/>
  <c r="S20" i="228" s="1"/>
  <c r="P6" i="229"/>
  <c r="E20" i="234" s="1"/>
  <c r="I8" i="229"/>
  <c r="F8" i="234" s="1"/>
  <c r="Q49" i="239"/>
  <c r="P35" i="228" s="1"/>
  <c r="U46" i="239"/>
  <c r="U46" i="236"/>
  <c r="U41" i="239"/>
  <c r="U27" i="236"/>
  <c r="U31" i="236"/>
  <c r="U25" i="239"/>
  <c r="S32" i="239"/>
  <c r="P21" i="228" s="1"/>
  <c r="S32" i="235"/>
  <c r="G21" i="228" s="1"/>
  <c r="H22" i="236"/>
  <c r="H22" i="233"/>
  <c r="H22" i="235"/>
  <c r="H22" i="239"/>
  <c r="H22" i="238"/>
  <c r="M22" i="229"/>
  <c r="P49" i="236"/>
  <c r="S34" i="228" s="1"/>
  <c r="U42" i="239"/>
  <c r="U42" i="235"/>
  <c r="U48" i="236"/>
  <c r="U40" i="239"/>
  <c r="U40" i="236"/>
  <c r="U26" i="238"/>
  <c r="P32" i="235"/>
  <c r="G18" i="228" s="1"/>
  <c r="U21" i="235"/>
  <c r="M49" i="235"/>
  <c r="H23" i="235"/>
  <c r="H23" i="233"/>
  <c r="H23" i="236"/>
  <c r="H23" i="238"/>
  <c r="H23" i="239"/>
  <c r="M23" i="229"/>
  <c r="J32" i="229"/>
  <c r="D12" i="228" s="1"/>
  <c r="J21" i="235"/>
  <c r="J21" i="233"/>
  <c r="J21" i="236"/>
  <c r="J21" i="239"/>
  <c r="J21" i="238"/>
  <c r="K22" i="236"/>
  <c r="K22" i="235"/>
  <c r="K22" i="233"/>
  <c r="K22" i="239"/>
  <c r="K22" i="238"/>
  <c r="H31" i="235"/>
  <c r="H31" i="236"/>
  <c r="H31" i="233"/>
  <c r="H31" i="238"/>
  <c r="H31" i="239"/>
  <c r="M31" i="229"/>
  <c r="J26" i="236"/>
  <c r="J26" i="233"/>
  <c r="J26" i="238"/>
  <c r="J26" i="235"/>
  <c r="J26" i="239"/>
  <c r="H30" i="236"/>
  <c r="H30" i="233"/>
  <c r="H30" i="235"/>
  <c r="H30" i="238"/>
  <c r="H30" i="239"/>
  <c r="M30" i="229"/>
  <c r="J24" i="233"/>
  <c r="J24" i="235"/>
  <c r="J24" i="236"/>
  <c r="J24" i="239"/>
  <c r="J24" i="238"/>
  <c r="H26" i="236"/>
  <c r="H26" i="239"/>
  <c r="H26" i="235"/>
  <c r="H26" i="238"/>
  <c r="H26" i="233"/>
  <c r="M26" i="229"/>
  <c r="J28" i="236"/>
  <c r="J28" i="239"/>
  <c r="J28" i="235"/>
  <c r="J28" i="233"/>
  <c r="J28" i="238"/>
  <c r="K29" i="233"/>
  <c r="K29" i="236"/>
  <c r="K29" i="235"/>
  <c r="K29" i="238"/>
  <c r="K29" i="239"/>
  <c r="K27" i="236"/>
  <c r="K27" i="235"/>
  <c r="K27" i="233"/>
  <c r="K27" i="239"/>
  <c r="K27" i="238"/>
  <c r="L29" i="236"/>
  <c r="L29" i="235"/>
  <c r="L29" i="233"/>
  <c r="L29" i="239"/>
  <c r="L29" i="238"/>
  <c r="I29" i="235"/>
  <c r="I29" i="233"/>
  <c r="I29" i="236"/>
  <c r="I29" i="238"/>
  <c r="I29" i="239"/>
  <c r="U45" i="238"/>
  <c r="U45" i="236"/>
  <c r="U23" i="238"/>
  <c r="U28" i="235"/>
  <c r="N49" i="239"/>
  <c r="P32" i="228" s="1"/>
  <c r="U38" i="239"/>
  <c r="U38" i="235"/>
  <c r="N49" i="235"/>
  <c r="G32" i="228" s="1"/>
  <c r="M49" i="239"/>
  <c r="T14" i="229"/>
  <c r="I28" i="234" s="1"/>
  <c r="T13" i="229"/>
  <c r="I27" i="234" s="1"/>
  <c r="L10" i="229"/>
  <c r="I10" i="234" s="1"/>
  <c r="L9" i="229"/>
  <c r="I9" i="234" s="1"/>
  <c r="L11" i="229"/>
  <c r="I11" i="234" s="1"/>
  <c r="L12" i="229"/>
  <c r="I12" i="234" s="1"/>
  <c r="T11" i="229"/>
  <c r="I25" i="234" s="1"/>
  <c r="T10" i="229"/>
  <c r="I24" i="234" s="1"/>
  <c r="L14" i="229"/>
  <c r="I14" i="234" s="1"/>
  <c r="L13" i="229"/>
  <c r="I13" i="234" s="1"/>
  <c r="T9" i="229"/>
  <c r="I23" i="234" s="1"/>
  <c r="T12" i="229"/>
  <c r="I26" i="234" s="1"/>
  <c r="T6" i="229"/>
  <c r="I20" i="234" s="1"/>
  <c r="L7" i="229"/>
  <c r="I7" i="234" s="1"/>
  <c r="T4" i="229"/>
  <c r="T7" i="229"/>
  <c r="I21" i="234" s="1"/>
  <c r="L5" i="229"/>
  <c r="I5" i="234" s="1"/>
  <c r="O17" i="246"/>
  <c r="Y26" i="223"/>
  <c r="L4" i="229"/>
  <c r="T32" i="236"/>
  <c r="S22" i="228" s="1"/>
  <c r="U44" i="236"/>
  <c r="R32" i="235"/>
  <c r="G20" i="228" s="1"/>
  <c r="U31" i="239"/>
  <c r="P49" i="239"/>
  <c r="P34" i="228" s="1"/>
  <c r="U48" i="238"/>
  <c r="U26" i="233"/>
  <c r="P32" i="233"/>
  <c r="J18" i="228" s="1"/>
  <c r="U21" i="233"/>
  <c r="I23" i="233"/>
  <c r="I23" i="236"/>
  <c r="I23" i="235"/>
  <c r="I23" i="239"/>
  <c r="I23" i="238"/>
  <c r="I25" i="235"/>
  <c r="I25" i="236"/>
  <c r="I25" i="233"/>
  <c r="I25" i="239"/>
  <c r="I25" i="238"/>
  <c r="I30" i="236"/>
  <c r="I30" i="233"/>
  <c r="I30" i="239"/>
  <c r="I30" i="238"/>
  <c r="I30" i="235"/>
  <c r="J29" i="235"/>
  <c r="J29" i="233"/>
  <c r="J29" i="236"/>
  <c r="J29" i="238"/>
  <c r="J29" i="239"/>
  <c r="U23" i="235"/>
  <c r="U28" i="233"/>
  <c r="N49" i="233"/>
  <c r="J32" i="228" s="1"/>
  <c r="U38" i="233"/>
  <c r="I22" i="54"/>
  <c r="T8" i="142" s="1"/>
  <c r="T15" i="142" s="1"/>
  <c r="T8" i="229"/>
  <c r="I22" i="234" s="1"/>
  <c r="E8" i="54"/>
  <c r="H8" i="229"/>
  <c r="E8" i="234" s="1"/>
  <c r="M7" i="142"/>
  <c r="H22" i="54"/>
  <c r="S8" i="56" s="1"/>
  <c r="S15" i="56" s="1"/>
  <c r="K17" i="229"/>
  <c r="E19" i="54"/>
  <c r="P5" i="53" s="1"/>
  <c r="U5" i="53" s="1"/>
  <c r="P5" i="229"/>
  <c r="E19" i="234" s="1"/>
  <c r="I15" i="142"/>
  <c r="S49" i="236"/>
  <c r="S37" i="228" s="1"/>
  <c r="T49" i="236"/>
  <c r="S38" i="228" s="1"/>
  <c r="U47" i="238"/>
  <c r="U43" i="233"/>
  <c r="U24" i="235"/>
  <c r="U22" i="235"/>
  <c r="M49" i="238"/>
  <c r="U39" i="239"/>
  <c r="R49" i="233"/>
  <c r="J36" i="228" s="1"/>
  <c r="U29" i="236"/>
  <c r="T32" i="235"/>
  <c r="G22" i="228" s="1"/>
  <c r="U44" i="238"/>
  <c r="U30" i="233"/>
  <c r="Q32" i="238"/>
  <c r="M19" i="228" s="1"/>
  <c r="Q32" i="235"/>
  <c r="G19" i="228" s="1"/>
  <c r="R32" i="233"/>
  <c r="J20" i="228" s="1"/>
  <c r="P6" i="56"/>
  <c r="U6" i="56" s="1"/>
  <c r="P6" i="142"/>
  <c r="U6" i="142" s="1"/>
  <c r="Q49" i="235"/>
  <c r="G35" i="228" s="1"/>
  <c r="U46" i="238"/>
  <c r="U41" i="236"/>
  <c r="U27" i="233"/>
  <c r="U31" i="238"/>
  <c r="U31" i="233"/>
  <c r="U25" i="233"/>
  <c r="S32" i="238"/>
  <c r="M21" i="228" s="1"/>
  <c r="P49" i="233"/>
  <c r="J34" i="228" s="1"/>
  <c r="U42" i="238"/>
  <c r="U48" i="235"/>
  <c r="U40" i="238"/>
  <c r="U26" i="235"/>
  <c r="U32" i="229"/>
  <c r="U21" i="236"/>
  <c r="P32" i="236"/>
  <c r="S18" i="228" s="1"/>
  <c r="K32" i="229"/>
  <c r="D13" i="228" s="1"/>
  <c r="K21" i="236"/>
  <c r="K21" i="235"/>
  <c r="K21" i="233"/>
  <c r="K21" i="238"/>
  <c r="K21" i="239"/>
  <c r="H24" i="235"/>
  <c r="H24" i="233"/>
  <c r="H24" i="236"/>
  <c r="H24" i="239"/>
  <c r="H24" i="238"/>
  <c r="M24" i="229"/>
  <c r="J22" i="233"/>
  <c r="J22" i="235"/>
  <c r="J22" i="236"/>
  <c r="J22" i="239"/>
  <c r="J22" i="238"/>
  <c r="K24" i="236"/>
  <c r="K24" i="235"/>
  <c r="K24" i="233"/>
  <c r="K24" i="239"/>
  <c r="K24" i="238"/>
  <c r="K26" i="236"/>
  <c r="K26" i="233"/>
  <c r="K26" i="239"/>
  <c r="K26" i="235"/>
  <c r="K26" i="238"/>
  <c r="J23" i="233"/>
  <c r="J23" i="236"/>
  <c r="J23" i="235"/>
  <c r="J23" i="239"/>
  <c r="J23" i="238"/>
  <c r="H29" i="235"/>
  <c r="M29" i="235" s="1"/>
  <c r="H29" i="236"/>
  <c r="M29" i="236" s="1"/>
  <c r="H29" i="233"/>
  <c r="H29" i="239"/>
  <c r="H29" i="238"/>
  <c r="M29" i="229"/>
  <c r="L27" i="235"/>
  <c r="L27" i="233"/>
  <c r="L27" i="236"/>
  <c r="L27" i="239"/>
  <c r="L27" i="238"/>
  <c r="I27" i="233"/>
  <c r="I27" i="236"/>
  <c r="I27" i="235"/>
  <c r="I27" i="238"/>
  <c r="I27" i="239"/>
  <c r="L31" i="236"/>
  <c r="L31" i="233"/>
  <c r="L31" i="235"/>
  <c r="L31" i="238"/>
  <c r="L31" i="239"/>
  <c r="K31" i="235"/>
  <c r="K31" i="236"/>
  <c r="K31" i="233"/>
  <c r="K31" i="239"/>
  <c r="K31" i="238"/>
  <c r="L26" i="236"/>
  <c r="L26" i="235"/>
  <c r="L26" i="238"/>
  <c r="L26" i="239"/>
  <c r="L26" i="233"/>
  <c r="J8" i="229"/>
  <c r="G8" i="234" s="1"/>
  <c r="U45" i="239"/>
  <c r="U23" i="236"/>
  <c r="U28" i="239"/>
  <c r="U28" i="238"/>
  <c r="U38" i="238"/>
  <c r="U49" i="238" s="1"/>
  <c r="N49" i="238"/>
  <c r="M32" i="228" s="1"/>
  <c r="V32" i="223" s="1"/>
  <c r="D31" i="228"/>
  <c r="J4" i="229"/>
  <c r="V23" i="223"/>
  <c r="M23" i="228"/>
  <c r="P23" i="228"/>
  <c r="J23" i="228"/>
  <c r="G23" i="228"/>
  <c r="S23" i="228"/>
  <c r="U132" i="143"/>
  <c r="Q15" i="143"/>
  <c r="U129" i="142"/>
  <c r="Q15" i="56"/>
  <c r="U128" i="143"/>
  <c r="M32" i="143"/>
  <c r="M32" i="142"/>
  <c r="U125" i="143"/>
  <c r="U130" i="56"/>
  <c r="U124" i="143"/>
  <c r="U126" i="142"/>
  <c r="U127" i="142"/>
  <c r="Q15" i="53"/>
  <c r="U133" i="142"/>
  <c r="U126" i="143"/>
  <c r="U32" i="53"/>
  <c r="U125" i="142"/>
  <c r="U132" i="142"/>
  <c r="U131" i="142"/>
  <c r="M4" i="143"/>
  <c r="U66" i="76"/>
  <c r="U65" i="76" s="1"/>
  <c r="U130" i="142"/>
  <c r="U131" i="143"/>
  <c r="Q15" i="55"/>
  <c r="M125" i="142"/>
  <c r="M4" i="142"/>
  <c r="M4" i="53"/>
  <c r="F132" i="143"/>
  <c r="M132" i="143" s="1"/>
  <c r="F132" i="142"/>
  <c r="M132" i="142" s="1"/>
  <c r="F128" i="143"/>
  <c r="M128" i="143" s="1"/>
  <c r="F128" i="142"/>
  <c r="M128" i="142" s="1"/>
  <c r="T33" i="63"/>
  <c r="T33" i="76" s="1"/>
  <c r="T33" i="90" s="1"/>
  <c r="P33" i="63"/>
  <c r="P33" i="76" s="1"/>
  <c r="P33" i="90" s="1"/>
  <c r="S33" i="63"/>
  <c r="S33" i="76" s="1"/>
  <c r="S33" i="90" s="1"/>
  <c r="R33" i="63"/>
  <c r="R33" i="76" s="1"/>
  <c r="R33" i="90" s="1"/>
  <c r="Q33" i="63"/>
  <c r="Q33" i="76" s="1"/>
  <c r="Q33" i="90" s="1"/>
  <c r="F126" i="143"/>
  <c r="M126" i="143" s="1"/>
  <c r="F126" i="142"/>
  <c r="M126" i="142" s="1"/>
  <c r="U129" i="56"/>
  <c r="U128" i="53"/>
  <c r="F123" i="142"/>
  <c r="F123" i="143"/>
  <c r="F127" i="143"/>
  <c r="M127" i="143" s="1"/>
  <c r="F127" i="142"/>
  <c r="M127" i="142" s="1"/>
  <c r="Q15" i="142"/>
  <c r="U124" i="142"/>
  <c r="U127" i="143"/>
  <c r="O134" i="142"/>
  <c r="P5" i="143"/>
  <c r="U5" i="143" s="1"/>
  <c r="P5" i="55"/>
  <c r="U5" i="55" s="1"/>
  <c r="M124" i="142"/>
  <c r="G134" i="143"/>
  <c r="F131" i="143"/>
  <c r="M131" i="143" s="1"/>
  <c r="F131" i="142"/>
  <c r="M131" i="142" s="1"/>
  <c r="P4" i="53"/>
  <c r="P4" i="143"/>
  <c r="P4" i="56"/>
  <c r="P4" i="142"/>
  <c r="P4" i="55"/>
  <c r="U133" i="143"/>
  <c r="U128" i="142"/>
  <c r="M125" i="143"/>
  <c r="G134" i="142"/>
  <c r="M124" i="55"/>
  <c r="F129" i="143"/>
  <c r="M129" i="143" s="1"/>
  <c r="F129" i="142"/>
  <c r="M129" i="142" s="1"/>
  <c r="F130" i="143"/>
  <c r="M130" i="143" s="1"/>
  <c r="F130" i="142"/>
  <c r="M130" i="142" s="1"/>
  <c r="F133" i="143"/>
  <c r="M133" i="143" s="1"/>
  <c r="F133" i="142"/>
  <c r="M133" i="142" s="1"/>
  <c r="U129" i="143"/>
  <c r="U130" i="143"/>
  <c r="O134" i="143"/>
  <c r="M124" i="143"/>
  <c r="U127" i="53"/>
  <c r="N134" i="143"/>
  <c r="U123" i="143"/>
  <c r="N134" i="142"/>
  <c r="U123" i="142"/>
  <c r="AE15" i="22"/>
  <c r="AM15" i="22"/>
  <c r="S8" i="53"/>
  <c r="S15" i="53" s="1"/>
  <c r="K8" i="56"/>
  <c r="K15" i="56" s="1"/>
  <c r="K8" i="142"/>
  <c r="K15" i="142" s="1"/>
  <c r="J15" i="55"/>
  <c r="J15" i="143"/>
  <c r="N15" i="143"/>
  <c r="G8" i="142"/>
  <c r="G15" i="142" s="1"/>
  <c r="G8" i="143"/>
  <c r="G15" i="143" s="1"/>
  <c r="O8" i="143"/>
  <c r="O15" i="143" s="1"/>
  <c r="O8" i="142"/>
  <c r="O15" i="142" s="1"/>
  <c r="O8" i="56"/>
  <c r="O15" i="56" s="1"/>
  <c r="O8" i="53"/>
  <c r="O15" i="53" s="1"/>
  <c r="O8" i="55"/>
  <c r="O15" i="55" s="1"/>
  <c r="M8" i="52"/>
  <c r="M8" i="63" s="1"/>
  <c r="M8" i="76" s="1"/>
  <c r="M8" i="90" s="1"/>
  <c r="M8" i="100" s="1"/>
  <c r="J8" i="54" s="1"/>
  <c r="AE15" i="21"/>
  <c r="M15" i="52" s="1"/>
  <c r="M15" i="63" s="1"/>
  <c r="M15" i="76" s="1"/>
  <c r="M15" i="90" s="1"/>
  <c r="M15" i="100" s="1"/>
  <c r="M17" i="229" s="1"/>
  <c r="G8" i="53"/>
  <c r="G15" i="53" s="1"/>
  <c r="M7" i="55"/>
  <c r="AM15" i="21"/>
  <c r="U15" i="52" s="1"/>
  <c r="U15" i="63" s="1"/>
  <c r="U15" i="76" s="1"/>
  <c r="U15" i="90" s="1"/>
  <c r="U15" i="100" s="1"/>
  <c r="R8" i="143"/>
  <c r="R15" i="143" s="1"/>
  <c r="R8" i="55"/>
  <c r="R15" i="55" s="1"/>
  <c r="H8" i="143"/>
  <c r="H15" i="143" s="1"/>
  <c r="H8" i="142"/>
  <c r="H8" i="55"/>
  <c r="H15" i="55" s="1"/>
  <c r="H8" i="56"/>
  <c r="H15" i="56" s="1"/>
  <c r="H8" i="53"/>
  <c r="H15" i="53" s="1"/>
  <c r="J15" i="56"/>
  <c r="N15" i="142"/>
  <c r="J15" i="53"/>
  <c r="G8" i="56"/>
  <c r="G15" i="56" s="1"/>
  <c r="T8" i="143"/>
  <c r="T15" i="143" s="1"/>
  <c r="T8" i="55"/>
  <c r="T15" i="55" s="1"/>
  <c r="T8" i="53"/>
  <c r="T15" i="53" s="1"/>
  <c r="F15" i="143"/>
  <c r="L8" i="142"/>
  <c r="L15" i="142" s="1"/>
  <c r="L8" i="55"/>
  <c r="L15" i="55" s="1"/>
  <c r="J15" i="142"/>
  <c r="G134" i="56"/>
  <c r="U132" i="55"/>
  <c r="M125" i="53"/>
  <c r="U127" i="56"/>
  <c r="U125" i="53"/>
  <c r="N15" i="55"/>
  <c r="F15" i="53"/>
  <c r="F126" i="53"/>
  <c r="M126" i="53" s="1"/>
  <c r="F126" i="56"/>
  <c r="M126" i="56" s="1"/>
  <c r="F126" i="55"/>
  <c r="M126" i="55" s="1"/>
  <c r="U125" i="55"/>
  <c r="G134" i="53"/>
  <c r="U131" i="56"/>
  <c r="F129" i="56"/>
  <c r="M129" i="56" s="1"/>
  <c r="F129" i="55"/>
  <c r="M129" i="55" s="1"/>
  <c r="F129" i="53"/>
  <c r="M129" i="53" s="1"/>
  <c r="N134" i="55"/>
  <c r="U123" i="55"/>
  <c r="F130" i="56"/>
  <c r="M130" i="56" s="1"/>
  <c r="F130" i="53"/>
  <c r="M130" i="53" s="1"/>
  <c r="F130" i="55"/>
  <c r="M130" i="55" s="1"/>
  <c r="F133" i="55"/>
  <c r="M133" i="55" s="1"/>
  <c r="F133" i="53"/>
  <c r="M133" i="53" s="1"/>
  <c r="F133" i="56"/>
  <c r="M133" i="56" s="1"/>
  <c r="U133" i="55"/>
  <c r="M125" i="55"/>
  <c r="U125" i="56"/>
  <c r="N134" i="53"/>
  <c r="U123" i="53"/>
  <c r="O135" i="63"/>
  <c r="O135" i="76" s="1"/>
  <c r="N135" i="63"/>
  <c r="N135" i="76" s="1"/>
  <c r="G135" i="63"/>
  <c r="G135" i="76" s="1"/>
  <c r="F131" i="56"/>
  <c r="M131" i="56" s="1"/>
  <c r="F131" i="55"/>
  <c r="M131" i="55" s="1"/>
  <c r="F131" i="53"/>
  <c r="M131" i="53" s="1"/>
  <c r="U129" i="55"/>
  <c r="U128" i="55"/>
  <c r="M124" i="56"/>
  <c r="O134" i="55"/>
  <c r="U126" i="56"/>
  <c r="N134" i="56"/>
  <c r="U123" i="56"/>
  <c r="G134" i="55"/>
  <c r="U130" i="53"/>
  <c r="U133" i="53"/>
  <c r="M125" i="56"/>
  <c r="U126" i="53"/>
  <c r="U124" i="55"/>
  <c r="U131" i="53"/>
  <c r="F123" i="56"/>
  <c r="M123" i="56" s="1"/>
  <c r="F123" i="55"/>
  <c r="F123" i="53"/>
  <c r="F127" i="55"/>
  <c r="M127" i="55" s="1"/>
  <c r="F127" i="53"/>
  <c r="M127" i="53" s="1"/>
  <c r="F127" i="56"/>
  <c r="M127" i="56" s="1"/>
  <c r="M124" i="53"/>
  <c r="U131" i="55"/>
  <c r="O134" i="56"/>
  <c r="U128" i="56"/>
  <c r="O134" i="53"/>
  <c r="F132" i="55"/>
  <c r="M132" i="55" s="1"/>
  <c r="F132" i="56"/>
  <c r="M132" i="56" s="1"/>
  <c r="F132" i="53"/>
  <c r="M132" i="53" s="1"/>
  <c r="U127" i="55"/>
  <c r="F128" i="55"/>
  <c r="M128" i="55" s="1"/>
  <c r="F128" i="56"/>
  <c r="M128" i="56" s="1"/>
  <c r="F128" i="53"/>
  <c r="M128" i="53" s="1"/>
  <c r="U130" i="55"/>
  <c r="U133" i="56"/>
  <c r="U126" i="55"/>
  <c r="U132" i="56"/>
  <c r="U124" i="56"/>
  <c r="G15" i="55"/>
  <c r="M32" i="55"/>
  <c r="B13" i="20"/>
  <c r="B14" i="20"/>
  <c r="M32" i="53"/>
  <c r="F56" i="76"/>
  <c r="K65" i="76"/>
  <c r="M65" i="76"/>
  <c r="M65" i="90" s="1"/>
  <c r="M65" i="100" s="1"/>
  <c r="G64" i="76"/>
  <c r="H63" i="76"/>
  <c r="G61" i="76"/>
  <c r="H64" i="76"/>
  <c r="J62" i="76"/>
  <c r="K62" i="76"/>
  <c r="K63" i="76"/>
  <c r="F64" i="76"/>
  <c r="M63" i="76"/>
  <c r="M63" i="90" s="1"/>
  <c r="M63" i="100" s="1"/>
  <c r="J59" i="76"/>
  <c r="F60" i="76"/>
  <c r="I58" i="76"/>
  <c r="J58" i="76"/>
  <c r="H57" i="76"/>
  <c r="K57" i="76"/>
  <c r="I56" i="76"/>
  <c r="L56" i="76"/>
  <c r="G66" i="76"/>
  <c r="K66" i="76"/>
  <c r="M56" i="76"/>
  <c r="M56" i="90" s="1"/>
  <c r="F58" i="76"/>
  <c r="G65" i="76"/>
  <c r="L61" i="76"/>
  <c r="L62" i="76"/>
  <c r="K60" i="76"/>
  <c r="K64" i="76"/>
  <c r="F62" i="76"/>
  <c r="M62" i="76"/>
  <c r="M62" i="90" s="1"/>
  <c r="L58" i="76"/>
  <c r="L57" i="76"/>
  <c r="K56" i="76"/>
  <c r="L66" i="76"/>
  <c r="G55" i="76"/>
  <c r="J65" i="76"/>
  <c r="I61" i="76"/>
  <c r="J60" i="76"/>
  <c r="J63" i="76"/>
  <c r="G60" i="76"/>
  <c r="M60" i="76"/>
  <c r="M60" i="90" s="1"/>
  <c r="M60" i="100" s="1"/>
  <c r="I59" i="76"/>
  <c r="K58" i="76"/>
  <c r="J57" i="76"/>
  <c r="H56" i="76"/>
  <c r="H66" i="76"/>
  <c r="F55" i="76"/>
  <c r="F59" i="76"/>
  <c r="L65" i="76"/>
  <c r="F65" i="76"/>
  <c r="J61" i="76"/>
  <c r="H62" i="76"/>
  <c r="H60" i="76"/>
  <c r="K61" i="76"/>
  <c r="L60" i="76"/>
  <c r="I63" i="76"/>
  <c r="I60" i="76"/>
  <c r="F61" i="76"/>
  <c r="H59" i="76"/>
  <c r="M64" i="76"/>
  <c r="M64" i="90" s="1"/>
  <c r="M64" i="100" s="1"/>
  <c r="K59" i="76"/>
  <c r="G59" i="76"/>
  <c r="F66" i="76"/>
  <c r="G58" i="76"/>
  <c r="I57" i="76"/>
  <c r="J56" i="76"/>
  <c r="I66" i="76"/>
  <c r="G56" i="76"/>
  <c r="L55" i="76"/>
  <c r="J66" i="76"/>
  <c r="H65" i="76"/>
  <c r="L64" i="76"/>
  <c r="I62" i="76"/>
  <c r="L63" i="76"/>
  <c r="I64" i="76"/>
  <c r="M61" i="76"/>
  <c r="M61" i="90" s="1"/>
  <c r="M61" i="100" s="1"/>
  <c r="F63" i="76"/>
  <c r="H58" i="76"/>
  <c r="G57" i="76"/>
  <c r="I55" i="76"/>
  <c r="K55" i="76"/>
  <c r="F57" i="76"/>
  <c r="I65" i="76"/>
  <c r="G63" i="76"/>
  <c r="J64" i="76"/>
  <c r="H61" i="76"/>
  <c r="G62" i="76"/>
  <c r="L59" i="76"/>
  <c r="M59" i="76"/>
  <c r="M58" i="76"/>
  <c r="M58" i="90" s="1"/>
  <c r="M58" i="100" s="1"/>
  <c r="M57" i="76"/>
  <c r="M57" i="90" s="1"/>
  <c r="M57" i="100" s="1"/>
  <c r="H55" i="76"/>
  <c r="J55" i="76"/>
  <c r="M55" i="76"/>
  <c r="M55" i="90" s="1"/>
  <c r="M55" i="100" s="1"/>
  <c r="H33" i="63"/>
  <c r="H33" i="76" s="1"/>
  <c r="H33" i="90" s="1"/>
  <c r="J33" i="63"/>
  <c r="J33" i="76" s="1"/>
  <c r="J33" i="90" s="1"/>
  <c r="M32" i="56"/>
  <c r="Q11" i="51"/>
  <c r="Y10" i="51"/>
  <c r="Y11" i="51" s="1"/>
  <c r="T101" i="63"/>
  <c r="T101" i="76" s="1"/>
  <c r="T101" i="90" s="1"/>
  <c r="H101" i="63"/>
  <c r="H101" i="76" s="1"/>
  <c r="H101" i="90" s="1"/>
  <c r="F101" i="63"/>
  <c r="F101" i="76" s="1"/>
  <c r="F101" i="90" s="1"/>
  <c r="T67" i="63"/>
  <c r="T67" i="76" s="1"/>
  <c r="T67" i="90" s="1"/>
  <c r="Q67" i="63"/>
  <c r="Q67" i="76" s="1"/>
  <c r="Q67" i="90" s="1"/>
  <c r="K101" i="63"/>
  <c r="K101" i="76" s="1"/>
  <c r="K101" i="90" s="1"/>
  <c r="G101" i="63"/>
  <c r="G101" i="76" s="1"/>
  <c r="G101" i="90" s="1"/>
  <c r="R101" i="63"/>
  <c r="R101" i="76" s="1"/>
  <c r="R101" i="90" s="1"/>
  <c r="Q101" i="63"/>
  <c r="Q101" i="76" s="1"/>
  <c r="Q101" i="90" s="1"/>
  <c r="L101" i="63"/>
  <c r="L101" i="76" s="1"/>
  <c r="L101" i="90" s="1"/>
  <c r="P101" i="63"/>
  <c r="P101" i="76" s="1"/>
  <c r="P101" i="90" s="1"/>
  <c r="O67" i="63"/>
  <c r="O67" i="76" s="1"/>
  <c r="O67" i="90" s="1"/>
  <c r="L118" i="63"/>
  <c r="L118" i="76" s="1"/>
  <c r="L118" i="90" s="1"/>
  <c r="J101" i="63"/>
  <c r="J101" i="76" s="1"/>
  <c r="J101" i="90" s="1"/>
  <c r="S101" i="63"/>
  <c r="S101" i="76" s="1"/>
  <c r="S101" i="90" s="1"/>
  <c r="I101" i="63"/>
  <c r="I101" i="76" s="1"/>
  <c r="I101" i="90" s="1"/>
  <c r="M31" i="228" l="1"/>
  <c r="U49" i="235"/>
  <c r="S31" i="228"/>
  <c r="H36" i="240" s="1"/>
  <c r="M22" i="239"/>
  <c r="P31" i="228"/>
  <c r="J31" i="228"/>
  <c r="M26" i="238"/>
  <c r="M31" i="236"/>
  <c r="M23" i="236"/>
  <c r="G31" i="228"/>
  <c r="K17" i="247"/>
  <c r="M24" i="239"/>
  <c r="K32" i="239"/>
  <c r="P13" i="228" s="1"/>
  <c r="L15" i="247"/>
  <c r="L13" i="247" s="1"/>
  <c r="G17" i="246" s="1"/>
  <c r="P17" i="246" s="1"/>
  <c r="M30" i="233"/>
  <c r="M23" i="233"/>
  <c r="G67" i="52"/>
  <c r="G67" i="63" s="1"/>
  <c r="G67" i="76" s="1"/>
  <c r="G67" i="90" s="1"/>
  <c r="H67" i="52"/>
  <c r="J67" i="52"/>
  <c r="L67" i="52"/>
  <c r="I67" i="52"/>
  <c r="I67" i="63" s="1"/>
  <c r="I67" i="76" s="1"/>
  <c r="I67" i="90" s="1"/>
  <c r="K67" i="52"/>
  <c r="K32" i="236"/>
  <c r="S13" i="228" s="1"/>
  <c r="P5" i="235"/>
  <c r="P5" i="236"/>
  <c r="P5" i="233"/>
  <c r="P5" i="239"/>
  <c r="P5" i="238"/>
  <c r="Y23" i="223"/>
  <c r="G46" i="240" s="1"/>
  <c r="AB26" i="223"/>
  <c r="L7" i="235"/>
  <c r="L7" i="233"/>
  <c r="L7" i="236"/>
  <c r="L7" i="239"/>
  <c r="L7" i="238"/>
  <c r="L12" i="233"/>
  <c r="L12" i="236"/>
  <c r="L12" i="235"/>
  <c r="L12" i="239"/>
  <c r="L12" i="238"/>
  <c r="U32" i="235"/>
  <c r="H6" i="233"/>
  <c r="H6" i="236"/>
  <c r="H6" i="235"/>
  <c r="H6" i="238"/>
  <c r="H6" i="239"/>
  <c r="E4" i="234"/>
  <c r="H15" i="229"/>
  <c r="P14" i="233"/>
  <c r="P14" i="235"/>
  <c r="P14" i="236"/>
  <c r="P14" i="238"/>
  <c r="P14" i="239"/>
  <c r="J9" i="233"/>
  <c r="J9" i="236"/>
  <c r="J9" i="235"/>
  <c r="J9" i="238"/>
  <c r="J9" i="239"/>
  <c r="R14" i="233"/>
  <c r="R14" i="236"/>
  <c r="R14" i="235"/>
  <c r="R14" i="239"/>
  <c r="R14" i="238"/>
  <c r="I32" i="235"/>
  <c r="G11" i="228" s="1"/>
  <c r="K8" i="233"/>
  <c r="K8" i="236"/>
  <c r="K8" i="235"/>
  <c r="K8" i="239"/>
  <c r="K8" i="238"/>
  <c r="M25" i="238"/>
  <c r="V34" i="223"/>
  <c r="M21" i="236"/>
  <c r="H32" i="236"/>
  <c r="S10" i="228" s="1"/>
  <c r="C18" i="234"/>
  <c r="U4" i="229"/>
  <c r="N15" i="229"/>
  <c r="C14" i="234"/>
  <c r="C28" i="234"/>
  <c r="U14" i="229"/>
  <c r="J28" i="234" s="1"/>
  <c r="I7" i="233"/>
  <c r="I7" i="236"/>
  <c r="I7" i="235"/>
  <c r="I7" i="239"/>
  <c r="I7" i="238"/>
  <c r="M29" i="238"/>
  <c r="K32" i="238"/>
  <c r="M13" i="228" s="1"/>
  <c r="L5" i="235"/>
  <c r="L5" i="236"/>
  <c r="L5" i="233"/>
  <c r="L5" i="238"/>
  <c r="L5" i="239"/>
  <c r="L14" i="238"/>
  <c r="L14" i="235"/>
  <c r="L14" i="236"/>
  <c r="L14" i="239"/>
  <c r="L14" i="233"/>
  <c r="T14" i="235"/>
  <c r="T14" i="236"/>
  <c r="T14" i="233"/>
  <c r="T14" i="238"/>
  <c r="T14" i="239"/>
  <c r="M26" i="235"/>
  <c r="M31" i="239"/>
  <c r="J32" i="236"/>
  <c r="S12" i="228" s="1"/>
  <c r="H7" i="235"/>
  <c r="H7" i="236"/>
  <c r="H7" i="233"/>
  <c r="H7" i="239"/>
  <c r="H7" i="238"/>
  <c r="H10" i="235"/>
  <c r="H10" i="233"/>
  <c r="H10" i="236"/>
  <c r="H10" i="238"/>
  <c r="H10" i="239"/>
  <c r="R13" i="235"/>
  <c r="R13" i="236"/>
  <c r="R13" i="233"/>
  <c r="R13" i="238"/>
  <c r="R13" i="239"/>
  <c r="J11" i="236"/>
  <c r="J11" i="235"/>
  <c r="J11" i="233"/>
  <c r="J11" i="238"/>
  <c r="J11" i="239"/>
  <c r="I32" i="236"/>
  <c r="S11" i="228" s="1"/>
  <c r="M27" i="235"/>
  <c r="M28" i="238"/>
  <c r="M25" i="239"/>
  <c r="J7" i="236"/>
  <c r="J7" i="235"/>
  <c r="J7" i="233"/>
  <c r="J7" i="239"/>
  <c r="J7" i="238"/>
  <c r="L32" i="236"/>
  <c r="S14" i="228" s="1"/>
  <c r="C20" i="234"/>
  <c r="C13" i="234"/>
  <c r="L6" i="233"/>
  <c r="L6" i="236"/>
  <c r="L6" i="235"/>
  <c r="L6" i="238"/>
  <c r="L6" i="239"/>
  <c r="L8" i="53"/>
  <c r="L15" i="53" s="1"/>
  <c r="L8" i="143"/>
  <c r="L15" i="143" s="1"/>
  <c r="T8" i="56"/>
  <c r="T15" i="56" s="1"/>
  <c r="R8" i="56"/>
  <c r="R15" i="56" s="1"/>
  <c r="R8" i="142"/>
  <c r="R15" i="142" s="1"/>
  <c r="K8" i="143"/>
  <c r="K15" i="143" s="1"/>
  <c r="K8" i="55"/>
  <c r="K15" i="55" s="1"/>
  <c r="S8" i="55"/>
  <c r="S15" i="55" s="1"/>
  <c r="P5" i="142"/>
  <c r="U5" i="142" s="1"/>
  <c r="J8" i="236"/>
  <c r="J8" i="235"/>
  <c r="J8" i="233"/>
  <c r="J8" i="238"/>
  <c r="J8" i="239"/>
  <c r="M29" i="239"/>
  <c r="M24" i="233"/>
  <c r="K32" i="233"/>
  <c r="J13" i="228" s="1"/>
  <c r="S12" i="229"/>
  <c r="H26" i="234" s="1"/>
  <c r="S11" i="229"/>
  <c r="H25" i="234" s="1"/>
  <c r="S10" i="229"/>
  <c r="H24" i="234" s="1"/>
  <c r="S13" i="229"/>
  <c r="H27" i="234" s="1"/>
  <c r="K14" i="229"/>
  <c r="H14" i="234" s="1"/>
  <c r="K11" i="229"/>
  <c r="H11" i="234" s="1"/>
  <c r="K12" i="229"/>
  <c r="H12" i="234" s="1"/>
  <c r="K10" i="229"/>
  <c r="H10" i="234" s="1"/>
  <c r="K13" i="229"/>
  <c r="H13" i="234" s="1"/>
  <c r="S14" i="229"/>
  <c r="H28" i="234" s="1"/>
  <c r="K9" i="229"/>
  <c r="H9" i="234" s="1"/>
  <c r="S9" i="229"/>
  <c r="H23" i="234" s="1"/>
  <c r="K4" i="229"/>
  <c r="M4" i="229" s="1"/>
  <c r="K5" i="229"/>
  <c r="H5" i="234" s="1"/>
  <c r="S6" i="229"/>
  <c r="H20" i="234" s="1"/>
  <c r="K7" i="229"/>
  <c r="H7" i="234" s="1"/>
  <c r="K6" i="229"/>
  <c r="H6" i="234" s="1"/>
  <c r="S4" i="229"/>
  <c r="S7" i="229"/>
  <c r="H21" i="234" s="1"/>
  <c r="S5" i="229"/>
  <c r="H19" i="234" s="1"/>
  <c r="H8" i="233"/>
  <c r="H8" i="236"/>
  <c r="H8" i="235"/>
  <c r="H8" i="239"/>
  <c r="H8" i="238"/>
  <c r="U49" i="233"/>
  <c r="T7" i="233"/>
  <c r="T7" i="235"/>
  <c r="T7" i="236"/>
  <c r="T7" i="239"/>
  <c r="T7" i="238"/>
  <c r="T12" i="235"/>
  <c r="T12" i="233"/>
  <c r="T12" i="236"/>
  <c r="T12" i="239"/>
  <c r="T12" i="238"/>
  <c r="T10" i="236"/>
  <c r="T10" i="233"/>
  <c r="T10" i="235"/>
  <c r="T10" i="238"/>
  <c r="T10" i="239"/>
  <c r="L9" i="236"/>
  <c r="L9" i="233"/>
  <c r="L9" i="235"/>
  <c r="L9" i="238"/>
  <c r="L9" i="239"/>
  <c r="M26" i="239"/>
  <c r="M30" i="239"/>
  <c r="M30" i="236"/>
  <c r="M31" i="238"/>
  <c r="J32" i="233"/>
  <c r="J12" i="228" s="1"/>
  <c r="M23" i="239"/>
  <c r="M23" i="235"/>
  <c r="M22" i="233"/>
  <c r="I8" i="233"/>
  <c r="I8" i="236"/>
  <c r="I8" i="235"/>
  <c r="I8" i="239"/>
  <c r="I8" i="238"/>
  <c r="P7" i="235"/>
  <c r="P7" i="236"/>
  <c r="P7" i="233"/>
  <c r="P7" i="238"/>
  <c r="P7" i="239"/>
  <c r="P11" i="235"/>
  <c r="P11" i="233"/>
  <c r="P11" i="236"/>
  <c r="P11" i="238"/>
  <c r="P11" i="239"/>
  <c r="H11" i="233"/>
  <c r="H11" i="235"/>
  <c r="H11" i="236"/>
  <c r="H11" i="238"/>
  <c r="H11" i="239"/>
  <c r="P9" i="236"/>
  <c r="P9" i="233"/>
  <c r="P9" i="235"/>
  <c r="P9" i="239"/>
  <c r="P9" i="238"/>
  <c r="R6" i="235"/>
  <c r="R6" i="233"/>
  <c r="R6" i="236"/>
  <c r="R6" i="239"/>
  <c r="R6" i="238"/>
  <c r="R10" i="235"/>
  <c r="R10" i="236"/>
  <c r="R10" i="233"/>
  <c r="R10" i="239"/>
  <c r="R10" i="238"/>
  <c r="R9" i="233"/>
  <c r="R9" i="235"/>
  <c r="R9" i="236"/>
  <c r="R9" i="239"/>
  <c r="R9" i="238"/>
  <c r="J10" i="235"/>
  <c r="J10" i="236"/>
  <c r="J10" i="233"/>
  <c r="J10" i="238"/>
  <c r="J10" i="239"/>
  <c r="I32" i="238"/>
  <c r="M11" i="228" s="1"/>
  <c r="I32" i="233"/>
  <c r="J11" i="228" s="1"/>
  <c r="Q8" i="233"/>
  <c r="Q8" i="236"/>
  <c r="Q8" i="235"/>
  <c r="Q8" i="238"/>
  <c r="Q8" i="239"/>
  <c r="M27" i="236"/>
  <c r="M28" i="239"/>
  <c r="M25" i="235"/>
  <c r="F18" i="234"/>
  <c r="Q15" i="229"/>
  <c r="C22" i="234"/>
  <c r="L32" i="238"/>
  <c r="M14" i="228" s="1"/>
  <c r="E18" i="234"/>
  <c r="P15" i="229"/>
  <c r="G8" i="235"/>
  <c r="G8" i="233"/>
  <c r="G8" i="236"/>
  <c r="G8" i="239"/>
  <c r="G8" i="238"/>
  <c r="H32" i="239"/>
  <c r="P10" i="228" s="1"/>
  <c r="M21" i="239"/>
  <c r="H32" i="235"/>
  <c r="G10" i="228" s="1"/>
  <c r="M21" i="235"/>
  <c r="C7" i="234"/>
  <c r="M7" i="229"/>
  <c r="J7" i="234" s="1"/>
  <c r="C6" i="234"/>
  <c r="C10" i="234"/>
  <c r="M10" i="229"/>
  <c r="J10" i="234" s="1"/>
  <c r="C25" i="234"/>
  <c r="U11" i="229"/>
  <c r="J25" i="234" s="1"/>
  <c r="C9" i="234"/>
  <c r="M9" i="229"/>
  <c r="J9" i="234" s="1"/>
  <c r="F4" i="234"/>
  <c r="I15" i="229"/>
  <c r="I13" i="236"/>
  <c r="I13" i="233"/>
  <c r="I13" i="235"/>
  <c r="I13" i="238"/>
  <c r="I13" i="239"/>
  <c r="I14" i="236"/>
  <c r="I14" i="239"/>
  <c r="I14" i="233"/>
  <c r="I14" i="235"/>
  <c r="I14" i="238"/>
  <c r="I9" i="233"/>
  <c r="I9" i="235"/>
  <c r="I9" i="236"/>
  <c r="I9" i="238"/>
  <c r="I9" i="239"/>
  <c r="O5" i="233"/>
  <c r="O5" i="236"/>
  <c r="O5" i="235"/>
  <c r="O5" i="239"/>
  <c r="O5" i="238"/>
  <c r="D4" i="234"/>
  <c r="G15" i="229"/>
  <c r="G10" i="235"/>
  <c r="G10" i="236"/>
  <c r="G10" i="233"/>
  <c r="G10" i="238"/>
  <c r="G10" i="239"/>
  <c r="O11" i="233"/>
  <c r="O11" i="235"/>
  <c r="O11" i="236"/>
  <c r="O11" i="238"/>
  <c r="O11" i="239"/>
  <c r="O13" i="233"/>
  <c r="O13" i="236"/>
  <c r="O13" i="235"/>
  <c r="O13" i="239"/>
  <c r="O13" i="238"/>
  <c r="T8" i="236"/>
  <c r="T8" i="233"/>
  <c r="T8" i="235"/>
  <c r="T8" i="239"/>
  <c r="T8" i="238"/>
  <c r="L13" i="233"/>
  <c r="L13" i="235"/>
  <c r="L13" i="236"/>
  <c r="L13" i="239"/>
  <c r="L13" i="238"/>
  <c r="T13" i="235"/>
  <c r="T13" i="236"/>
  <c r="T13" i="233"/>
  <c r="T13" i="238"/>
  <c r="T13" i="239"/>
  <c r="M30" i="235"/>
  <c r="J32" i="239"/>
  <c r="P12" i="228" s="1"/>
  <c r="H13" i="233"/>
  <c r="H13" i="235"/>
  <c r="H13" i="236"/>
  <c r="H13" i="238"/>
  <c r="H13" i="239"/>
  <c r="P10" i="235"/>
  <c r="P10" i="236"/>
  <c r="P10" i="233"/>
  <c r="P10" i="238"/>
  <c r="P10" i="239"/>
  <c r="G18" i="234"/>
  <c r="R15" i="229"/>
  <c r="J12" i="233"/>
  <c r="J12" i="236"/>
  <c r="J12" i="235"/>
  <c r="J12" i="238"/>
  <c r="J12" i="239"/>
  <c r="R8" i="235"/>
  <c r="R8" i="236"/>
  <c r="R8" i="233"/>
  <c r="R8" i="238"/>
  <c r="R8" i="239"/>
  <c r="U32" i="238"/>
  <c r="U49" i="236"/>
  <c r="M27" i="239"/>
  <c r="M28" i="233"/>
  <c r="M25" i="236"/>
  <c r="L32" i="235"/>
  <c r="G14" i="228" s="1"/>
  <c r="L8" i="235"/>
  <c r="L8" i="233"/>
  <c r="L8" i="236"/>
  <c r="L8" i="238"/>
  <c r="L8" i="239"/>
  <c r="C21" i="234"/>
  <c r="U7" i="229"/>
  <c r="J21" i="234" s="1"/>
  <c r="C27" i="234"/>
  <c r="U13" i="229"/>
  <c r="J27" i="234" s="1"/>
  <c r="I5" i="236"/>
  <c r="I5" i="233"/>
  <c r="I5" i="235"/>
  <c r="I5" i="239"/>
  <c r="I5" i="238"/>
  <c r="Q12" i="236"/>
  <c r="Q12" i="233"/>
  <c r="Q12" i="235"/>
  <c r="Q12" i="238"/>
  <c r="Q12" i="239"/>
  <c r="Q13" i="233"/>
  <c r="Q13" i="235"/>
  <c r="Q13" i="236"/>
  <c r="Q13" i="239"/>
  <c r="Q13" i="238"/>
  <c r="Q11" i="235"/>
  <c r="Q11" i="236"/>
  <c r="Q11" i="233"/>
  <c r="Q11" i="239"/>
  <c r="Q11" i="238"/>
  <c r="D18" i="234"/>
  <c r="O15" i="229"/>
  <c r="O6" i="233"/>
  <c r="O6" i="236"/>
  <c r="O6" i="235"/>
  <c r="O6" i="238"/>
  <c r="O6" i="239"/>
  <c r="O9" i="235"/>
  <c r="O9" i="236"/>
  <c r="O9" i="233"/>
  <c r="O9" i="238"/>
  <c r="O9" i="239"/>
  <c r="O10" i="235"/>
  <c r="O10" i="233"/>
  <c r="O10" i="236"/>
  <c r="O10" i="239"/>
  <c r="O10" i="238"/>
  <c r="O14" i="235"/>
  <c r="O14" i="236"/>
  <c r="O14" i="233"/>
  <c r="O14" i="239"/>
  <c r="O14" i="238"/>
  <c r="S8" i="143"/>
  <c r="S15" i="143" s="1"/>
  <c r="M24" i="236"/>
  <c r="T6" i="235"/>
  <c r="T6" i="233"/>
  <c r="T6" i="236"/>
  <c r="T6" i="239"/>
  <c r="T6" i="238"/>
  <c r="L11" i="233"/>
  <c r="L11" i="235"/>
  <c r="L11" i="236"/>
  <c r="L11" i="239"/>
  <c r="L11" i="238"/>
  <c r="U49" i="239"/>
  <c r="M31" i="235"/>
  <c r="M22" i="235"/>
  <c r="H9" i="233"/>
  <c r="H9" i="235"/>
  <c r="H9" i="236"/>
  <c r="H9" i="239"/>
  <c r="H9" i="238"/>
  <c r="P13" i="233"/>
  <c r="P13" i="236"/>
  <c r="P13" i="235"/>
  <c r="P13" i="238"/>
  <c r="P13" i="239"/>
  <c r="J5" i="235"/>
  <c r="J5" i="233"/>
  <c r="J5" i="236"/>
  <c r="J5" i="239"/>
  <c r="J5" i="238"/>
  <c r="R11" i="233"/>
  <c r="R11" i="235"/>
  <c r="R11" i="236"/>
  <c r="R11" i="238"/>
  <c r="R11" i="239"/>
  <c r="M28" i="235"/>
  <c r="C8" i="234"/>
  <c r="M8" i="229"/>
  <c r="J8" i="234" s="1"/>
  <c r="L32" i="239"/>
  <c r="P14" i="228" s="1"/>
  <c r="H32" i="233"/>
  <c r="J10" i="228" s="1"/>
  <c r="M21" i="233"/>
  <c r="C5" i="234"/>
  <c r="M5" i="229"/>
  <c r="J5" i="234" s="1"/>
  <c r="C23" i="234"/>
  <c r="U9" i="229"/>
  <c r="J23" i="234" s="1"/>
  <c r="C11" i="234"/>
  <c r="M11" i="229"/>
  <c r="J11" i="234" s="1"/>
  <c r="I6" i="235"/>
  <c r="I6" i="233"/>
  <c r="I6" i="236"/>
  <c r="I6" i="239"/>
  <c r="I6" i="238"/>
  <c r="Q14" i="235"/>
  <c r="Q14" i="236"/>
  <c r="Q14" i="233"/>
  <c r="Q14" i="238"/>
  <c r="Q14" i="239"/>
  <c r="Q10" i="236"/>
  <c r="Q10" i="235"/>
  <c r="Q10" i="233"/>
  <c r="Q10" i="238"/>
  <c r="Q10" i="239"/>
  <c r="I12" i="236"/>
  <c r="I12" i="235"/>
  <c r="I12" i="233"/>
  <c r="I12" i="238"/>
  <c r="I12" i="239"/>
  <c r="G7" i="235"/>
  <c r="G7" i="233"/>
  <c r="G7" i="236"/>
  <c r="G7" i="238"/>
  <c r="G7" i="239"/>
  <c r="O7" i="235"/>
  <c r="O7" i="233"/>
  <c r="O7" i="236"/>
  <c r="O7" i="239"/>
  <c r="O7" i="238"/>
  <c r="O12" i="233"/>
  <c r="O12" i="236"/>
  <c r="O12" i="235"/>
  <c r="O12" i="238"/>
  <c r="O12" i="239"/>
  <c r="G13" i="233"/>
  <c r="G13" i="235"/>
  <c r="G13" i="236"/>
  <c r="G13" i="239"/>
  <c r="G13" i="238"/>
  <c r="G12" i="236"/>
  <c r="G12" i="233"/>
  <c r="G12" i="235"/>
  <c r="G12" i="239"/>
  <c r="G12" i="238"/>
  <c r="O8" i="236"/>
  <c r="O8" i="233"/>
  <c r="O8" i="235"/>
  <c r="O8" i="238"/>
  <c r="O8" i="239"/>
  <c r="S8" i="142"/>
  <c r="S15" i="142" s="1"/>
  <c r="P5" i="56"/>
  <c r="U5" i="56" s="1"/>
  <c r="G4" i="234"/>
  <c r="J15" i="229"/>
  <c r="Y32" i="223"/>
  <c r="M29" i="233"/>
  <c r="M24" i="238"/>
  <c r="M24" i="235"/>
  <c r="K32" i="235"/>
  <c r="G13" i="228" s="1"/>
  <c r="U32" i="236"/>
  <c r="S8" i="229"/>
  <c r="H22" i="234" s="1"/>
  <c r="U32" i="233"/>
  <c r="I4" i="234"/>
  <c r="L15" i="229"/>
  <c r="I18" i="234"/>
  <c r="T15" i="229"/>
  <c r="T9" i="235"/>
  <c r="T9" i="233"/>
  <c r="T9" i="236"/>
  <c r="T9" i="239"/>
  <c r="T9" i="238"/>
  <c r="T11" i="235"/>
  <c r="T11" i="233"/>
  <c r="T11" i="236"/>
  <c r="T11" i="239"/>
  <c r="T11" i="238"/>
  <c r="L10" i="235"/>
  <c r="L10" i="233"/>
  <c r="L10" i="236"/>
  <c r="L10" i="238"/>
  <c r="L10" i="239"/>
  <c r="M26" i="233"/>
  <c r="M26" i="236"/>
  <c r="M30" i="238"/>
  <c r="M31" i="233"/>
  <c r="J32" i="238"/>
  <c r="M12" i="228" s="1"/>
  <c r="M7" i="228" s="1"/>
  <c r="J32" i="235"/>
  <c r="G12" i="228" s="1"/>
  <c r="M23" i="238"/>
  <c r="M22" i="238"/>
  <c r="M22" i="236"/>
  <c r="P6" i="235"/>
  <c r="P6" i="233"/>
  <c r="P6" i="236"/>
  <c r="P6" i="239"/>
  <c r="P6" i="238"/>
  <c r="P8" i="233"/>
  <c r="P8" i="235"/>
  <c r="P8" i="236"/>
  <c r="P8" i="239"/>
  <c r="P8" i="238"/>
  <c r="Q5" i="235"/>
  <c r="Q5" i="233"/>
  <c r="Q5" i="236"/>
  <c r="Q5" i="238"/>
  <c r="Q5" i="239"/>
  <c r="H5" i="236"/>
  <c r="H5" i="235"/>
  <c r="H5" i="233"/>
  <c r="H5" i="238"/>
  <c r="H5" i="239"/>
  <c r="P12" i="233"/>
  <c r="P12" i="235"/>
  <c r="P12" i="236"/>
  <c r="P12" i="238"/>
  <c r="P12" i="239"/>
  <c r="H12" i="235"/>
  <c r="H12" i="233"/>
  <c r="H12" i="236"/>
  <c r="H12" i="239"/>
  <c r="H12" i="238"/>
  <c r="H14" i="235"/>
  <c r="H14" i="236"/>
  <c r="H14" i="238"/>
  <c r="H14" i="233"/>
  <c r="H14" i="239"/>
  <c r="R7" i="236"/>
  <c r="R7" i="233"/>
  <c r="R7" i="235"/>
  <c r="R7" i="239"/>
  <c r="R7" i="238"/>
  <c r="J6" i="235"/>
  <c r="J6" i="233"/>
  <c r="J6" i="236"/>
  <c r="J6" i="238"/>
  <c r="J6" i="239"/>
  <c r="J14" i="236"/>
  <c r="J14" i="238"/>
  <c r="J14" i="239"/>
  <c r="J14" i="233"/>
  <c r="J14" i="235"/>
  <c r="J13" i="235"/>
  <c r="J13" i="236"/>
  <c r="J13" i="233"/>
  <c r="J13" i="239"/>
  <c r="J13" i="238"/>
  <c r="R12" i="236"/>
  <c r="R12" i="235"/>
  <c r="R12" i="233"/>
  <c r="R12" i="238"/>
  <c r="R12" i="239"/>
  <c r="V18" i="223"/>
  <c r="I32" i="239"/>
  <c r="P11" i="228" s="1"/>
  <c r="M27" i="238"/>
  <c r="M27" i="233"/>
  <c r="M28" i="236"/>
  <c r="M25" i="233"/>
  <c r="U32" i="239"/>
  <c r="L32" i="233"/>
  <c r="J14" i="228" s="1"/>
  <c r="M21" i="238"/>
  <c r="H32" i="238"/>
  <c r="M10" i="228" s="1"/>
  <c r="D10" i="228"/>
  <c r="M32" i="229"/>
  <c r="C4" i="234"/>
  <c r="F15" i="229"/>
  <c r="C19" i="234"/>
  <c r="C12" i="234"/>
  <c r="M12" i="229"/>
  <c r="J12" i="234" s="1"/>
  <c r="C24" i="234"/>
  <c r="U10" i="229"/>
  <c r="J24" i="234" s="1"/>
  <c r="C26" i="234"/>
  <c r="Q7" i="236"/>
  <c r="Q7" i="233"/>
  <c r="Q7" i="235"/>
  <c r="Q7" i="239"/>
  <c r="Q7" i="238"/>
  <c r="Q6" i="235"/>
  <c r="Q6" i="233"/>
  <c r="Q6" i="236"/>
  <c r="Q6" i="239"/>
  <c r="Q6" i="238"/>
  <c r="Q9" i="235"/>
  <c r="Q9" i="233"/>
  <c r="Q9" i="236"/>
  <c r="Q9" i="239"/>
  <c r="Q9" i="238"/>
  <c r="I11" i="233"/>
  <c r="I11" i="235"/>
  <c r="I11" i="236"/>
  <c r="I11" i="238"/>
  <c r="I11" i="239"/>
  <c r="I10" i="235"/>
  <c r="I10" i="233"/>
  <c r="I10" i="236"/>
  <c r="I10" i="239"/>
  <c r="I10" i="238"/>
  <c r="G5" i="235"/>
  <c r="G5" i="233"/>
  <c r="G5" i="236"/>
  <c r="G5" i="239"/>
  <c r="G5" i="238"/>
  <c r="G6" i="235"/>
  <c r="G6" i="233"/>
  <c r="G6" i="236"/>
  <c r="G6" i="239"/>
  <c r="G6" i="238"/>
  <c r="G14" i="235"/>
  <c r="G14" i="238"/>
  <c r="G14" i="239"/>
  <c r="G14" i="236"/>
  <c r="G14" i="233"/>
  <c r="G11" i="233"/>
  <c r="G11" i="236"/>
  <c r="G11" i="235"/>
  <c r="G11" i="238"/>
  <c r="G11" i="239"/>
  <c r="G9" i="236"/>
  <c r="G9" i="233"/>
  <c r="G9" i="235"/>
  <c r="G9" i="238"/>
  <c r="G9" i="239"/>
  <c r="F36" i="240"/>
  <c r="S36" i="240" s="1"/>
  <c r="G36" i="240"/>
  <c r="T36" i="240" s="1"/>
  <c r="D35" i="240"/>
  <c r="G35" i="240"/>
  <c r="D36" i="240"/>
  <c r="F35" i="240"/>
  <c r="S35" i="240" s="1"/>
  <c r="E36" i="240"/>
  <c r="H35" i="240"/>
  <c r="F46" i="240"/>
  <c r="E35" i="240"/>
  <c r="M15" i="228"/>
  <c r="G15" i="228"/>
  <c r="S15" i="228"/>
  <c r="P15" i="228"/>
  <c r="J15" i="228"/>
  <c r="R63" i="76"/>
  <c r="R60" i="76"/>
  <c r="R60" i="90" s="1"/>
  <c r="R60" i="100" s="1"/>
  <c r="U59" i="76"/>
  <c r="T64" i="76"/>
  <c r="T64" i="90" s="1"/>
  <c r="T64" i="100" s="1"/>
  <c r="T65" i="76"/>
  <c r="T65" i="90" s="1"/>
  <c r="T65" i="100" s="1"/>
  <c r="O66" i="76"/>
  <c r="O68" i="76" s="1"/>
  <c r="N65" i="76"/>
  <c r="N60" i="76"/>
  <c r="P58" i="76"/>
  <c r="P58" i="90" s="1"/>
  <c r="P58" i="100" s="1"/>
  <c r="T66" i="76"/>
  <c r="T66" i="90" s="1"/>
  <c r="T66" i="100" s="1"/>
  <c r="T58" i="76"/>
  <c r="T58" i="90" s="1"/>
  <c r="T58" i="100" s="1"/>
  <c r="O60" i="76"/>
  <c r="O63" i="76"/>
  <c r="U55" i="76"/>
  <c r="T57" i="76"/>
  <c r="T57" i="90" s="1"/>
  <c r="T57" i="100" s="1"/>
  <c r="R57" i="76"/>
  <c r="R57" i="90" s="1"/>
  <c r="R57" i="100" s="1"/>
  <c r="O61" i="76"/>
  <c r="O65" i="76"/>
  <c r="Q58" i="76"/>
  <c r="Q58" i="90" s="1"/>
  <c r="Q58" i="100" s="1"/>
  <c r="P65" i="76"/>
  <c r="P65" i="90" s="1"/>
  <c r="P65" i="100" s="1"/>
  <c r="N57" i="76"/>
  <c r="N66" i="76"/>
  <c r="Q60" i="76"/>
  <c r="Q60" i="90" s="1"/>
  <c r="Q60" i="100" s="1"/>
  <c r="N56" i="76"/>
  <c r="S61" i="76"/>
  <c r="S61" i="90" s="1"/>
  <c r="S61" i="100" s="1"/>
  <c r="P59" i="76"/>
  <c r="P59" i="90" s="1"/>
  <c r="P59" i="100" s="1"/>
  <c r="N61" i="76"/>
  <c r="S58" i="76"/>
  <c r="S58" i="90" s="1"/>
  <c r="S58" i="100" s="1"/>
  <c r="P56" i="76"/>
  <c r="P56" i="90" s="1"/>
  <c r="P56" i="100" s="1"/>
  <c r="O59" i="76"/>
  <c r="R64" i="76"/>
  <c r="R64" i="90" s="1"/>
  <c r="R64" i="100" s="1"/>
  <c r="R66" i="76"/>
  <c r="R66" i="90" s="1"/>
  <c r="R66" i="100" s="1"/>
  <c r="S66" i="76"/>
  <c r="S66" i="90" s="1"/>
  <c r="S66" i="100" s="1"/>
  <c r="P63" i="76"/>
  <c r="P63" i="90" s="1"/>
  <c r="P63" i="100" s="1"/>
  <c r="S63" i="76"/>
  <c r="S63" i="90" s="1"/>
  <c r="S63" i="100" s="1"/>
  <c r="Q55" i="76"/>
  <c r="Q55" i="90" s="1"/>
  <c r="Q55" i="100" s="1"/>
  <c r="P61" i="76"/>
  <c r="P61" i="90" s="1"/>
  <c r="P61" i="100" s="1"/>
  <c r="T61" i="76"/>
  <c r="T62" i="76"/>
  <c r="T62" i="90" s="1"/>
  <c r="T62" i="100" s="1"/>
  <c r="Q59" i="76"/>
  <c r="Q59" i="90" s="1"/>
  <c r="Q59" i="100" s="1"/>
  <c r="R58" i="76"/>
  <c r="R58" i="90" s="1"/>
  <c r="R58" i="100" s="1"/>
  <c r="S65" i="76"/>
  <c r="S65" i="90" s="1"/>
  <c r="S65" i="100" s="1"/>
  <c r="U58" i="76"/>
  <c r="T56" i="76"/>
  <c r="T56" i="90" s="1"/>
  <c r="T56" i="100" s="1"/>
  <c r="P66" i="76"/>
  <c r="P66" i="90" s="1"/>
  <c r="P66" i="100" s="1"/>
  <c r="Q66" i="76"/>
  <c r="Q66" i="90" s="1"/>
  <c r="Q66" i="100" s="1"/>
  <c r="N55" i="76"/>
  <c r="S55" i="76"/>
  <c r="S55" i="90" s="1"/>
  <c r="S55" i="100" s="1"/>
  <c r="Q63" i="76"/>
  <c r="Q63" i="90" s="1"/>
  <c r="Q63" i="100" s="1"/>
  <c r="T59" i="76"/>
  <c r="T59" i="90" s="1"/>
  <c r="T59" i="100" s="1"/>
  <c r="P55" i="76"/>
  <c r="P55" i="90" s="1"/>
  <c r="P55" i="100" s="1"/>
  <c r="P62" i="76"/>
  <c r="P62" i="90" s="1"/>
  <c r="P62" i="100" s="1"/>
  <c r="O57" i="76"/>
  <c r="Q64" i="76"/>
  <c r="Q64" i="90" s="1"/>
  <c r="Q64" i="100" s="1"/>
  <c r="O58" i="76"/>
  <c r="U62" i="76"/>
  <c r="O56" i="76"/>
  <c r="N63" i="76"/>
  <c r="R55" i="76"/>
  <c r="R55" i="90" s="1"/>
  <c r="R55" i="100" s="1"/>
  <c r="O62" i="76"/>
  <c r="S57" i="76"/>
  <c r="S57" i="90" s="1"/>
  <c r="S57" i="100" s="1"/>
  <c r="U63" i="76"/>
  <c r="Q62" i="76"/>
  <c r="Q62" i="90" s="1"/>
  <c r="Q62" i="100" s="1"/>
  <c r="R62" i="76"/>
  <c r="R62" i="90" s="1"/>
  <c r="R62" i="100" s="1"/>
  <c r="Q65" i="76"/>
  <c r="Q65" i="90" s="1"/>
  <c r="Q65" i="100" s="1"/>
  <c r="O64" i="76"/>
  <c r="U61" i="76"/>
  <c r="S56" i="76"/>
  <c r="S56" i="90" s="1"/>
  <c r="S56" i="100" s="1"/>
  <c r="R61" i="76"/>
  <c r="R61" i="90" s="1"/>
  <c r="R61" i="100" s="1"/>
  <c r="T63" i="76"/>
  <c r="T63" i="90" s="1"/>
  <c r="T63" i="100" s="1"/>
  <c r="U60" i="76"/>
  <c r="S62" i="76"/>
  <c r="S62" i="90" s="1"/>
  <c r="S62" i="100" s="1"/>
  <c r="P60" i="76"/>
  <c r="P60" i="90" s="1"/>
  <c r="P60" i="100" s="1"/>
  <c r="U57" i="76"/>
  <c r="S60" i="76"/>
  <c r="S60" i="90" s="1"/>
  <c r="S60" i="100" s="1"/>
  <c r="N58" i="76"/>
  <c r="U56" i="76"/>
  <c r="P57" i="76"/>
  <c r="P57" i="90" s="1"/>
  <c r="P57" i="100" s="1"/>
  <c r="T60" i="76"/>
  <c r="T60" i="90" s="1"/>
  <c r="T60" i="100" s="1"/>
  <c r="P64" i="76"/>
  <c r="P64" i="90" s="1"/>
  <c r="P64" i="100" s="1"/>
  <c r="R56" i="76"/>
  <c r="R56" i="90" s="1"/>
  <c r="R56" i="100" s="1"/>
  <c r="R59" i="76"/>
  <c r="R59" i="90" s="1"/>
  <c r="R59" i="100" s="1"/>
  <c r="Q61" i="76"/>
  <c r="Q61" i="90" s="1"/>
  <c r="Q61" i="100" s="1"/>
  <c r="R65" i="76"/>
  <c r="R65" i="90" s="1"/>
  <c r="R65" i="100" s="1"/>
  <c r="N64" i="76"/>
  <c r="Q57" i="76"/>
  <c r="Q57" i="90" s="1"/>
  <c r="Q57" i="100" s="1"/>
  <c r="N62" i="76"/>
  <c r="S59" i="76"/>
  <c r="S59" i="90" s="1"/>
  <c r="S59" i="100" s="1"/>
  <c r="U64" i="76"/>
  <c r="S64" i="76"/>
  <c r="S64" i="90" s="1"/>
  <c r="S64" i="100" s="1"/>
  <c r="N59" i="76"/>
  <c r="O55" i="76"/>
  <c r="T55" i="76"/>
  <c r="T55" i="90" s="1"/>
  <c r="T55" i="100" s="1"/>
  <c r="Q56" i="76"/>
  <c r="Q56" i="90" s="1"/>
  <c r="Q56" i="100" s="1"/>
  <c r="U134" i="143"/>
  <c r="P15" i="53"/>
  <c r="U4" i="53"/>
  <c r="P15" i="56"/>
  <c r="U4" i="56"/>
  <c r="U4" i="55"/>
  <c r="P15" i="55"/>
  <c r="F134" i="143"/>
  <c r="M123" i="143"/>
  <c r="M134" i="143" s="1"/>
  <c r="U4" i="142"/>
  <c r="F134" i="142"/>
  <c r="M123" i="142"/>
  <c r="M134" i="142" s="1"/>
  <c r="U134" i="142"/>
  <c r="P15" i="143"/>
  <c r="U4" i="143"/>
  <c r="M8" i="53"/>
  <c r="M15" i="53" s="1"/>
  <c r="M8" i="55"/>
  <c r="M15" i="55" s="1"/>
  <c r="M8" i="56"/>
  <c r="M15" i="56" s="1"/>
  <c r="U8" i="53"/>
  <c r="M8" i="142"/>
  <c r="M15" i="142" s="1"/>
  <c r="H15" i="142"/>
  <c r="U8" i="56"/>
  <c r="M8" i="143"/>
  <c r="M15" i="143" s="1"/>
  <c r="U8" i="55"/>
  <c r="F134" i="55"/>
  <c r="M123" i="55"/>
  <c r="M134" i="55" s="1"/>
  <c r="U134" i="53"/>
  <c r="F135" i="90"/>
  <c r="F136" i="76"/>
  <c r="O135" i="90"/>
  <c r="O136" i="76"/>
  <c r="U134" i="55"/>
  <c r="U134" i="56"/>
  <c r="M134" i="56"/>
  <c r="G135" i="90"/>
  <c r="G136" i="76"/>
  <c r="F134" i="53"/>
  <c r="M123" i="53"/>
  <c r="F134" i="56"/>
  <c r="N135" i="90"/>
  <c r="N136" i="76"/>
  <c r="M134" i="53"/>
  <c r="M83" i="76"/>
  <c r="H61" i="90"/>
  <c r="H58" i="90"/>
  <c r="J66" i="90"/>
  <c r="G59" i="90"/>
  <c r="K61" i="90"/>
  <c r="H66" i="90"/>
  <c r="J60" i="90"/>
  <c r="M62" i="100"/>
  <c r="L62" i="90"/>
  <c r="I56" i="90"/>
  <c r="F64" i="90"/>
  <c r="H64" i="90"/>
  <c r="B12" i="20"/>
  <c r="B11" i="20"/>
  <c r="M59" i="90"/>
  <c r="K55" i="90"/>
  <c r="I62" i="90"/>
  <c r="I57" i="90"/>
  <c r="I60" i="90"/>
  <c r="L65" i="90"/>
  <c r="H56" i="90"/>
  <c r="I61" i="90"/>
  <c r="K56" i="90"/>
  <c r="L61" i="90"/>
  <c r="K57" i="90"/>
  <c r="K63" i="90"/>
  <c r="G61" i="90"/>
  <c r="K65" i="90"/>
  <c r="H55" i="90"/>
  <c r="L59" i="90"/>
  <c r="G63" i="90"/>
  <c r="I55" i="90"/>
  <c r="L64" i="90"/>
  <c r="G56" i="90"/>
  <c r="G58" i="90"/>
  <c r="I63" i="90"/>
  <c r="H62" i="90"/>
  <c r="F59" i="90"/>
  <c r="J57" i="90"/>
  <c r="G60" i="90"/>
  <c r="J65" i="90"/>
  <c r="L57" i="90"/>
  <c r="K64" i="90"/>
  <c r="G65" i="90"/>
  <c r="G66" i="90"/>
  <c r="H57" i="90"/>
  <c r="J59" i="90"/>
  <c r="K62" i="90"/>
  <c r="H63" i="90"/>
  <c r="F56" i="90"/>
  <c r="F57" i="90"/>
  <c r="L63" i="90"/>
  <c r="J56" i="90"/>
  <c r="F61" i="90"/>
  <c r="F65" i="90"/>
  <c r="I59" i="90"/>
  <c r="L66" i="90"/>
  <c r="M56" i="100"/>
  <c r="I58" i="90"/>
  <c r="H67" i="63"/>
  <c r="H67" i="76" s="1"/>
  <c r="H67" i="90" s="1"/>
  <c r="L67" i="63"/>
  <c r="L67" i="76" s="1"/>
  <c r="L67" i="90" s="1"/>
  <c r="K67" i="63"/>
  <c r="K67" i="76" s="1"/>
  <c r="K67" i="90" s="1"/>
  <c r="J67" i="63"/>
  <c r="J67" i="76" s="1"/>
  <c r="J67" i="90" s="1"/>
  <c r="J55" i="90"/>
  <c r="J64" i="90"/>
  <c r="F63" i="90"/>
  <c r="L55" i="90"/>
  <c r="K59" i="90"/>
  <c r="H60" i="90"/>
  <c r="F62" i="90"/>
  <c r="K66" i="90"/>
  <c r="F60" i="90"/>
  <c r="N68" i="76"/>
  <c r="T61" i="90"/>
  <c r="T61" i="100" s="1"/>
  <c r="R63" i="90"/>
  <c r="R63" i="100" s="1"/>
  <c r="G62" i="90"/>
  <c r="I65" i="90"/>
  <c r="G57" i="90"/>
  <c r="I64" i="90"/>
  <c r="H65" i="90"/>
  <c r="I66" i="90"/>
  <c r="F66" i="90"/>
  <c r="H59" i="90"/>
  <c r="L60" i="90"/>
  <c r="J61" i="90"/>
  <c r="F55" i="90"/>
  <c r="K58" i="90"/>
  <c r="J63" i="90"/>
  <c r="G55" i="90"/>
  <c r="L58" i="90"/>
  <c r="K60" i="90"/>
  <c r="F58" i="90"/>
  <c r="L56" i="90"/>
  <c r="J58" i="90"/>
  <c r="J62" i="90"/>
  <c r="G64" i="90"/>
  <c r="U36" i="240" l="1"/>
  <c r="M15" i="247"/>
  <c r="M13" i="247" s="1"/>
  <c r="H17" i="246" s="1"/>
  <c r="K12" i="247"/>
  <c r="K10" i="247" s="1"/>
  <c r="F16" i="246" s="1"/>
  <c r="L17" i="247"/>
  <c r="M32" i="239"/>
  <c r="G7" i="228"/>
  <c r="K18" i="247"/>
  <c r="K16" i="247" s="1"/>
  <c r="F18" i="246" s="1"/>
  <c r="O18" i="246" s="1"/>
  <c r="J4" i="234"/>
  <c r="M15" i="229"/>
  <c r="T63" i="229"/>
  <c r="Q62" i="229"/>
  <c r="N10" i="236"/>
  <c r="N10" i="235"/>
  <c r="N10" i="233"/>
  <c r="N10" i="239"/>
  <c r="N10" i="238"/>
  <c r="N5" i="235"/>
  <c r="N5" i="233"/>
  <c r="N5" i="236"/>
  <c r="N5" i="239"/>
  <c r="N5" i="238"/>
  <c r="AB32" i="223"/>
  <c r="F11" i="236"/>
  <c r="F11" i="233"/>
  <c r="F11" i="235"/>
  <c r="F11" i="238"/>
  <c r="F11" i="239"/>
  <c r="O4" i="235"/>
  <c r="O4" i="233"/>
  <c r="O4" i="236"/>
  <c r="O4" i="239"/>
  <c r="O4" i="238"/>
  <c r="K6" i="236"/>
  <c r="K6" i="235"/>
  <c r="K6" i="233"/>
  <c r="K6" i="238"/>
  <c r="K6" i="239"/>
  <c r="K13" i="236"/>
  <c r="K13" i="233"/>
  <c r="K13" i="235"/>
  <c r="K13" i="238"/>
  <c r="K13" i="239"/>
  <c r="S12" i="233"/>
  <c r="S12" i="235"/>
  <c r="S12" i="236"/>
  <c r="S12" i="239"/>
  <c r="S12" i="238"/>
  <c r="M13" i="229"/>
  <c r="J13" i="234" s="1"/>
  <c r="Q64" i="229"/>
  <c r="U12" i="229"/>
  <c r="J26" i="234" s="1"/>
  <c r="D7" i="228"/>
  <c r="S8" i="236"/>
  <c r="S8" i="233"/>
  <c r="S8" i="235"/>
  <c r="S8" i="239"/>
  <c r="S8" i="238"/>
  <c r="F8" i="233"/>
  <c r="F8" i="236"/>
  <c r="F8" i="235"/>
  <c r="F8" i="238"/>
  <c r="F8" i="239"/>
  <c r="F9" i="233"/>
  <c r="F9" i="235"/>
  <c r="F9" i="236"/>
  <c r="F9" i="239"/>
  <c r="F9" i="238"/>
  <c r="P7" i="228"/>
  <c r="G33" i="240" s="1"/>
  <c r="T33" i="240" s="1"/>
  <c r="S5" i="236"/>
  <c r="S5" i="235"/>
  <c r="S5" i="233"/>
  <c r="S5" i="239"/>
  <c r="S5" i="238"/>
  <c r="K7" i="235"/>
  <c r="K7" i="236"/>
  <c r="K7" i="233"/>
  <c r="K7" i="238"/>
  <c r="K7" i="239"/>
  <c r="K10" i="235"/>
  <c r="K10" i="233"/>
  <c r="K10" i="236"/>
  <c r="K10" i="239"/>
  <c r="K10" i="238"/>
  <c r="S13" i="233"/>
  <c r="S13" i="235"/>
  <c r="S13" i="236"/>
  <c r="S13" i="239"/>
  <c r="S13" i="238"/>
  <c r="F13" i="235"/>
  <c r="F13" i="236"/>
  <c r="F13" i="233"/>
  <c r="F13" i="239"/>
  <c r="F13" i="238"/>
  <c r="N14" i="235"/>
  <c r="U14" i="235" s="1"/>
  <c r="N14" i="236"/>
  <c r="N14" i="233"/>
  <c r="N14" i="238"/>
  <c r="N14" i="239"/>
  <c r="J18" i="234"/>
  <c r="U14" i="233"/>
  <c r="H4" i="235"/>
  <c r="H4" i="233"/>
  <c r="H4" i="236"/>
  <c r="H4" i="238"/>
  <c r="H4" i="239"/>
  <c r="U8" i="143"/>
  <c r="U8" i="142"/>
  <c r="U15" i="142" s="1"/>
  <c r="P15" i="142"/>
  <c r="T55" i="229"/>
  <c r="Q65" i="229"/>
  <c r="W66" i="100"/>
  <c r="T57" i="229" s="1"/>
  <c r="R58" i="229"/>
  <c r="S61" i="229"/>
  <c r="P58" i="229"/>
  <c r="N12" i="236"/>
  <c r="N12" i="233"/>
  <c r="N12" i="235"/>
  <c r="U12" i="235" s="1"/>
  <c r="N12" i="239"/>
  <c r="U12" i="239" s="1"/>
  <c r="N12" i="238"/>
  <c r="F12" i="235"/>
  <c r="F12" i="233"/>
  <c r="F12" i="236"/>
  <c r="F12" i="239"/>
  <c r="F12" i="238"/>
  <c r="V10" i="223"/>
  <c r="J4" i="235"/>
  <c r="J4" i="236"/>
  <c r="J4" i="233"/>
  <c r="J4" i="239"/>
  <c r="J4" i="238"/>
  <c r="N9" i="233"/>
  <c r="N9" i="236"/>
  <c r="U9" i="236" s="1"/>
  <c r="N9" i="235"/>
  <c r="N9" i="238"/>
  <c r="N9" i="239"/>
  <c r="O15" i="233"/>
  <c r="N13" i="235"/>
  <c r="N13" i="233"/>
  <c r="N13" i="236"/>
  <c r="N13" i="239"/>
  <c r="N13" i="238"/>
  <c r="U13" i="238" s="1"/>
  <c r="M6" i="229"/>
  <c r="J6" i="234" s="1"/>
  <c r="M32" i="235"/>
  <c r="U8" i="229"/>
  <c r="J22" i="234" s="1"/>
  <c r="S7" i="235"/>
  <c r="S7" i="236"/>
  <c r="S7" i="233"/>
  <c r="S7" i="238"/>
  <c r="S7" i="239"/>
  <c r="S6" i="235"/>
  <c r="S6" i="233"/>
  <c r="S6" i="236"/>
  <c r="S6" i="238"/>
  <c r="S6" i="239"/>
  <c r="K9" i="235"/>
  <c r="K9" i="236"/>
  <c r="K9" i="233"/>
  <c r="K9" i="238"/>
  <c r="K9" i="239"/>
  <c r="K12" i="235"/>
  <c r="K12" i="233"/>
  <c r="K12" i="236"/>
  <c r="K12" i="239"/>
  <c r="K12" i="238"/>
  <c r="S10" i="235"/>
  <c r="S10" i="233"/>
  <c r="S10" i="236"/>
  <c r="S10" i="238"/>
  <c r="S10" i="239"/>
  <c r="U6" i="229"/>
  <c r="J20" i="234" s="1"/>
  <c r="M14" i="229"/>
  <c r="J14" i="234" s="1"/>
  <c r="N4" i="235"/>
  <c r="N4" i="236"/>
  <c r="N4" i="233"/>
  <c r="N4" i="238"/>
  <c r="N4" i="239"/>
  <c r="Q17" i="246"/>
  <c r="AB23" i="223"/>
  <c r="H46" i="240" s="1"/>
  <c r="Q61" i="229"/>
  <c r="S60" i="229"/>
  <c r="R64" i="229"/>
  <c r="Q60" i="229"/>
  <c r="F5" i="236"/>
  <c r="F5" i="235"/>
  <c r="F5" i="233"/>
  <c r="F5" i="238"/>
  <c r="F5" i="239"/>
  <c r="N7" i="235"/>
  <c r="U7" i="235" s="1"/>
  <c r="N7" i="233"/>
  <c r="N7" i="236"/>
  <c r="N7" i="239"/>
  <c r="N7" i="238"/>
  <c r="U7" i="238" s="1"/>
  <c r="P4" i="233"/>
  <c r="P15" i="233" s="1"/>
  <c r="P4" i="235"/>
  <c r="P4" i="236"/>
  <c r="P4" i="239"/>
  <c r="P15" i="239" s="1"/>
  <c r="P4" i="238"/>
  <c r="P15" i="238" s="1"/>
  <c r="H4" i="234"/>
  <c r="K15" i="229"/>
  <c r="K14" i="236"/>
  <c r="K14" i="238"/>
  <c r="K14" i="235"/>
  <c r="K14" i="233"/>
  <c r="K14" i="239"/>
  <c r="M32" i="236"/>
  <c r="T59" i="229"/>
  <c r="P63" i="229"/>
  <c r="J7" i="228"/>
  <c r="T4" i="233"/>
  <c r="T4" i="236"/>
  <c r="T15" i="236" s="1"/>
  <c r="T4" i="235"/>
  <c r="T4" i="239"/>
  <c r="T15" i="239" s="1"/>
  <c r="T4" i="238"/>
  <c r="M32" i="233"/>
  <c r="G4" i="235"/>
  <c r="G4" i="236"/>
  <c r="G4" i="233"/>
  <c r="G4" i="238"/>
  <c r="G4" i="239"/>
  <c r="M13" i="236"/>
  <c r="F10" i="233"/>
  <c r="F10" i="236"/>
  <c r="F10" i="235"/>
  <c r="F10" i="239"/>
  <c r="F10" i="238"/>
  <c r="F7" i="233"/>
  <c r="F7" i="235"/>
  <c r="F7" i="236"/>
  <c r="F7" i="238"/>
  <c r="F7" i="239"/>
  <c r="Q4" i="236"/>
  <c r="Q4" i="233"/>
  <c r="Q15" i="233" s="1"/>
  <c r="Q4" i="235"/>
  <c r="Q4" i="239"/>
  <c r="Q15" i="239" s="1"/>
  <c r="Q4" i="238"/>
  <c r="Q15" i="238" s="1"/>
  <c r="S9" i="235"/>
  <c r="S9" i="233"/>
  <c r="S9" i="236"/>
  <c r="S9" i="239"/>
  <c r="S9" i="238"/>
  <c r="Y34" i="223"/>
  <c r="Y31" i="223" s="1"/>
  <c r="G47" i="240" s="1"/>
  <c r="V31" i="223"/>
  <c r="F47" i="240" s="1"/>
  <c r="P64" i="229"/>
  <c r="S62" i="229"/>
  <c r="P62" i="229"/>
  <c r="S55" i="229"/>
  <c r="Q55" i="229"/>
  <c r="S58" i="229"/>
  <c r="T64" i="229"/>
  <c r="U5" i="229"/>
  <c r="J19" i="234" s="1"/>
  <c r="F4" i="236"/>
  <c r="F4" i="235"/>
  <c r="F4" i="233"/>
  <c r="F4" i="238"/>
  <c r="F4" i="239"/>
  <c r="M32" i="238"/>
  <c r="O16" i="246"/>
  <c r="Y18" i="223"/>
  <c r="L4" i="233"/>
  <c r="L4" i="235"/>
  <c r="L4" i="236"/>
  <c r="L4" i="239"/>
  <c r="L4" i="238"/>
  <c r="R4" i="235"/>
  <c r="R15" i="235" s="1"/>
  <c r="R4" i="236"/>
  <c r="R4" i="233"/>
  <c r="R4" i="238"/>
  <c r="R4" i="239"/>
  <c r="I4" i="233"/>
  <c r="I4" i="235"/>
  <c r="I15" i="235" s="1"/>
  <c r="I4" i="236"/>
  <c r="I4" i="239"/>
  <c r="I4" i="238"/>
  <c r="N11" i="235"/>
  <c r="N11" i="233"/>
  <c r="N11" i="236"/>
  <c r="N11" i="239"/>
  <c r="U11" i="239" s="1"/>
  <c r="N11" i="238"/>
  <c r="F6" i="233"/>
  <c r="F6" i="236"/>
  <c r="F6" i="235"/>
  <c r="F6" i="238"/>
  <c r="F6" i="239"/>
  <c r="N8" i="236"/>
  <c r="U8" i="236" s="1"/>
  <c r="N8" i="233"/>
  <c r="N8" i="235"/>
  <c r="N8" i="238"/>
  <c r="U8" i="238" s="1"/>
  <c r="N8" i="239"/>
  <c r="H18" i="234"/>
  <c r="S15" i="229"/>
  <c r="K5" i="233"/>
  <c r="K5" i="236"/>
  <c r="K5" i="235"/>
  <c r="K5" i="238"/>
  <c r="K5" i="239"/>
  <c r="S14" i="235"/>
  <c r="S14" i="233"/>
  <c r="S14" i="236"/>
  <c r="S14" i="239"/>
  <c r="S14" i="238"/>
  <c r="K11" i="236"/>
  <c r="K11" i="235"/>
  <c r="K11" i="233"/>
  <c r="K11" i="238"/>
  <c r="K11" i="239"/>
  <c r="S11" i="233"/>
  <c r="S11" i="235"/>
  <c r="S11" i="236"/>
  <c r="S11" i="239"/>
  <c r="S11" i="238"/>
  <c r="N6" i="236"/>
  <c r="U6" i="236" s="1"/>
  <c r="N6" i="233"/>
  <c r="N6" i="235"/>
  <c r="N6" i="238"/>
  <c r="N6" i="239"/>
  <c r="U6" i="239" s="1"/>
  <c r="F14" i="238"/>
  <c r="F14" i="233"/>
  <c r="F14" i="236"/>
  <c r="F14" i="239"/>
  <c r="F14" i="235"/>
  <c r="S7" i="228"/>
  <c r="H33" i="240" s="1"/>
  <c r="W33" i="240" s="1"/>
  <c r="T46" i="240"/>
  <c r="U46" i="240"/>
  <c r="U35" i="240"/>
  <c r="R35" i="240"/>
  <c r="T35" i="240"/>
  <c r="R36" i="240"/>
  <c r="O36" i="240"/>
  <c r="N35" i="240"/>
  <c r="O35" i="240"/>
  <c r="N36" i="240"/>
  <c r="G34" i="240"/>
  <c r="D34" i="240"/>
  <c r="O34" i="240" s="1"/>
  <c r="D33" i="240"/>
  <c r="F33" i="240"/>
  <c r="S33" i="240" s="1"/>
  <c r="F34" i="240"/>
  <c r="R47" i="240"/>
  <c r="S47" i="240"/>
  <c r="V36" i="240"/>
  <c r="W36" i="240"/>
  <c r="Q36" i="240"/>
  <c r="P36" i="240"/>
  <c r="R46" i="240"/>
  <c r="S46" i="240"/>
  <c r="Q35" i="240"/>
  <c r="P35" i="240"/>
  <c r="W35" i="240"/>
  <c r="V35" i="240"/>
  <c r="E34" i="240"/>
  <c r="H34" i="240"/>
  <c r="E33" i="240"/>
  <c r="V7" i="223"/>
  <c r="V15" i="223"/>
  <c r="U15" i="56"/>
  <c r="U15" i="53"/>
  <c r="U15" i="55"/>
  <c r="U15" i="143"/>
  <c r="S62" i="142"/>
  <c r="K147" i="142" s="1"/>
  <c r="S62" i="143"/>
  <c r="K147" i="143" s="1"/>
  <c r="Q56" i="142"/>
  <c r="I141" i="142" s="1"/>
  <c r="Q56" i="143"/>
  <c r="I141" i="143" s="1"/>
  <c r="R57" i="143"/>
  <c r="J142" i="143" s="1"/>
  <c r="R57" i="142"/>
  <c r="J142" i="142" s="1"/>
  <c r="R55" i="143"/>
  <c r="R55" i="142"/>
  <c r="T57" i="142"/>
  <c r="L142" i="142" s="1"/>
  <c r="T57" i="143"/>
  <c r="L142" i="143" s="1"/>
  <c r="R62" i="142"/>
  <c r="J147" i="142" s="1"/>
  <c r="R62" i="143"/>
  <c r="J147" i="143" s="1"/>
  <c r="P62" i="142"/>
  <c r="H147" i="142" s="1"/>
  <c r="P62" i="143"/>
  <c r="H147" i="143" s="1"/>
  <c r="Q59" i="142"/>
  <c r="I144" i="142" s="1"/>
  <c r="Q59" i="143"/>
  <c r="I144" i="143" s="1"/>
  <c r="R56" i="143"/>
  <c r="J141" i="143" s="1"/>
  <c r="R56" i="142"/>
  <c r="J141" i="142" s="1"/>
  <c r="T63" i="143"/>
  <c r="L148" i="143" s="1"/>
  <c r="T63" i="142"/>
  <c r="L148" i="142" s="1"/>
  <c r="T55" i="142"/>
  <c r="T55" i="143"/>
  <c r="R65" i="143"/>
  <c r="J150" i="143" s="1"/>
  <c r="R65" i="142"/>
  <c r="J150" i="142" s="1"/>
  <c r="P59" i="143"/>
  <c r="H144" i="143" s="1"/>
  <c r="P59" i="142"/>
  <c r="H144" i="142" s="1"/>
  <c r="S61" i="143"/>
  <c r="K146" i="143" s="1"/>
  <c r="S61" i="142"/>
  <c r="K146" i="142" s="1"/>
  <c r="Q60" i="143"/>
  <c r="I145" i="143" s="1"/>
  <c r="Q60" i="142"/>
  <c r="I145" i="142" s="1"/>
  <c r="P56" i="143"/>
  <c r="H141" i="143" s="1"/>
  <c r="P56" i="142"/>
  <c r="H141" i="142" s="1"/>
  <c r="P65" i="142"/>
  <c r="H150" i="142" s="1"/>
  <c r="P65" i="143"/>
  <c r="H150" i="143" s="1"/>
  <c r="P55" i="142"/>
  <c r="P55" i="143"/>
  <c r="P60" i="143"/>
  <c r="H145" i="143" s="1"/>
  <c r="P60" i="142"/>
  <c r="H145" i="142" s="1"/>
  <c r="Q62" i="143"/>
  <c r="I147" i="143" s="1"/>
  <c r="Q62" i="142"/>
  <c r="I147" i="142" s="1"/>
  <c r="S64" i="142"/>
  <c r="K149" i="142" s="1"/>
  <c r="S64" i="143"/>
  <c r="K149" i="143" s="1"/>
  <c r="R60" i="142"/>
  <c r="J145" i="142" s="1"/>
  <c r="R60" i="143"/>
  <c r="J145" i="143" s="1"/>
  <c r="T61" i="142"/>
  <c r="L146" i="142" s="1"/>
  <c r="T61" i="143"/>
  <c r="L146" i="143" s="1"/>
  <c r="P64" i="142"/>
  <c r="H149" i="142" s="1"/>
  <c r="P64" i="143"/>
  <c r="H149" i="143" s="1"/>
  <c r="Q63" i="143"/>
  <c r="I148" i="143" s="1"/>
  <c r="Q63" i="142"/>
  <c r="I148" i="142" s="1"/>
  <c r="Q64" i="142"/>
  <c r="I149" i="142" s="1"/>
  <c r="Q64" i="143"/>
  <c r="I149" i="143" s="1"/>
  <c r="S56" i="143"/>
  <c r="K141" i="143" s="1"/>
  <c r="S56" i="142"/>
  <c r="K141" i="142" s="1"/>
  <c r="Q61" i="143"/>
  <c r="I146" i="143" s="1"/>
  <c r="Q61" i="142"/>
  <c r="I146" i="142" s="1"/>
  <c r="Q58" i="143"/>
  <c r="I143" i="143" s="1"/>
  <c r="Q58" i="142"/>
  <c r="I143" i="142" s="1"/>
  <c r="S55" i="142"/>
  <c r="S55" i="143"/>
  <c r="S58" i="142"/>
  <c r="K143" i="142" s="1"/>
  <c r="S58" i="143"/>
  <c r="K143" i="143" s="1"/>
  <c r="T58" i="143"/>
  <c r="L143" i="143" s="1"/>
  <c r="T58" i="142"/>
  <c r="L143" i="142" s="1"/>
  <c r="R64" i="143"/>
  <c r="J149" i="143" s="1"/>
  <c r="R64" i="142"/>
  <c r="J149" i="142" s="1"/>
  <c r="P57" i="142"/>
  <c r="H142" i="142" s="1"/>
  <c r="P57" i="143"/>
  <c r="H142" i="143" s="1"/>
  <c r="P58" i="143"/>
  <c r="H143" i="143" s="1"/>
  <c r="P58" i="142"/>
  <c r="H143" i="142" s="1"/>
  <c r="T65" i="143"/>
  <c r="L150" i="143" s="1"/>
  <c r="T65" i="142"/>
  <c r="L150" i="142" s="1"/>
  <c r="R61" i="143"/>
  <c r="J146" i="143" s="1"/>
  <c r="R61" i="142"/>
  <c r="J146" i="142" s="1"/>
  <c r="S59" i="143"/>
  <c r="K144" i="143" s="1"/>
  <c r="S59" i="142"/>
  <c r="K144" i="142" s="1"/>
  <c r="Q65" i="143"/>
  <c r="I150" i="143" s="1"/>
  <c r="Q65" i="142"/>
  <c r="I150" i="142" s="1"/>
  <c r="S65" i="143"/>
  <c r="K150" i="143" s="1"/>
  <c r="S65" i="142"/>
  <c r="K150" i="142" s="1"/>
  <c r="T62" i="143"/>
  <c r="L147" i="143" s="1"/>
  <c r="T62" i="142"/>
  <c r="L147" i="142" s="1"/>
  <c r="T56" i="142"/>
  <c r="L141" i="142" s="1"/>
  <c r="T56" i="143"/>
  <c r="L141" i="143" s="1"/>
  <c r="S60" i="142"/>
  <c r="K145" i="142" s="1"/>
  <c r="S60" i="143"/>
  <c r="K145" i="143" s="1"/>
  <c r="T60" i="143"/>
  <c r="L145" i="143" s="1"/>
  <c r="T60" i="142"/>
  <c r="L145" i="142" s="1"/>
  <c r="P61" i="143"/>
  <c r="H146" i="143" s="1"/>
  <c r="P61" i="142"/>
  <c r="H146" i="142" s="1"/>
  <c r="T64" i="143"/>
  <c r="L149" i="143" s="1"/>
  <c r="T64" i="142"/>
  <c r="L149" i="142" s="1"/>
  <c r="Q55" i="143"/>
  <c r="Q55" i="142"/>
  <c r="S57" i="142"/>
  <c r="K142" i="142" s="1"/>
  <c r="S57" i="143"/>
  <c r="K142" i="143" s="1"/>
  <c r="R63" i="142"/>
  <c r="J148" i="142" s="1"/>
  <c r="R63" i="143"/>
  <c r="J148" i="143" s="1"/>
  <c r="Q57" i="143"/>
  <c r="I142" i="143" s="1"/>
  <c r="Q57" i="142"/>
  <c r="I142" i="142" s="1"/>
  <c r="R58" i="143"/>
  <c r="J143" i="143" s="1"/>
  <c r="R58" i="142"/>
  <c r="J143" i="142" s="1"/>
  <c r="R59" i="143"/>
  <c r="J144" i="143" s="1"/>
  <c r="R59" i="142"/>
  <c r="J144" i="142" s="1"/>
  <c r="P63" i="143"/>
  <c r="H148" i="143" s="1"/>
  <c r="P63" i="142"/>
  <c r="H148" i="142" s="1"/>
  <c r="T59" i="143"/>
  <c r="L144" i="143" s="1"/>
  <c r="T59" i="142"/>
  <c r="L144" i="142" s="1"/>
  <c r="S63" i="142"/>
  <c r="K148" i="142" s="1"/>
  <c r="S63" i="143"/>
  <c r="K148" i="143" s="1"/>
  <c r="F136" i="90"/>
  <c r="N136" i="90"/>
  <c r="G136" i="90"/>
  <c r="O136" i="90"/>
  <c r="M79" i="76"/>
  <c r="M78" i="76"/>
  <c r="M76" i="76"/>
  <c r="M74" i="76"/>
  <c r="M72" i="76"/>
  <c r="M80" i="76"/>
  <c r="M77" i="76"/>
  <c r="M75" i="76"/>
  <c r="M81" i="76"/>
  <c r="M73" i="76"/>
  <c r="M82" i="76"/>
  <c r="H82" i="76"/>
  <c r="G74" i="76"/>
  <c r="G72" i="76"/>
  <c r="I81" i="76"/>
  <c r="J79" i="76"/>
  <c r="K78" i="76"/>
  <c r="L75" i="76"/>
  <c r="F72" i="76"/>
  <c r="K75" i="76"/>
  <c r="F81" i="76"/>
  <c r="I75" i="76"/>
  <c r="I80" i="76"/>
  <c r="J77" i="76"/>
  <c r="H74" i="76"/>
  <c r="H73" i="76"/>
  <c r="K79" i="76"/>
  <c r="K73" i="76"/>
  <c r="J75" i="76"/>
  <c r="L77" i="76"/>
  <c r="H77" i="76"/>
  <c r="F82" i="76"/>
  <c r="L74" i="76"/>
  <c r="K74" i="76"/>
  <c r="I79" i="76"/>
  <c r="H78" i="76"/>
  <c r="J80" i="76"/>
  <c r="J81" i="76"/>
  <c r="L83" i="76"/>
  <c r="F74" i="76"/>
  <c r="G82" i="76"/>
  <c r="G78" i="76"/>
  <c r="I77" i="76"/>
  <c r="J83" i="76"/>
  <c r="J79" i="90"/>
  <c r="J79" i="100" s="1"/>
  <c r="J62" i="100"/>
  <c r="K60" i="100"/>
  <c r="K77" i="90"/>
  <c r="K77" i="100" s="1"/>
  <c r="K75" i="90"/>
  <c r="K75" i="100" s="1"/>
  <c r="K58" i="100"/>
  <c r="H76" i="90"/>
  <c r="H76" i="100" s="1"/>
  <c r="H59" i="100"/>
  <c r="I83" i="90"/>
  <c r="I83" i="100" s="1"/>
  <c r="I66" i="100"/>
  <c r="I64" i="100"/>
  <c r="I81" i="90"/>
  <c r="I81" i="100" s="1"/>
  <c r="I82" i="90"/>
  <c r="I82" i="100" s="1"/>
  <c r="I65" i="100"/>
  <c r="R56" i="55"/>
  <c r="J141" i="55" s="1"/>
  <c r="R56" i="56"/>
  <c r="J141" i="56" s="1"/>
  <c r="R56" i="53"/>
  <c r="J141" i="53" s="1"/>
  <c r="T63" i="53"/>
  <c r="L148" i="53" s="1"/>
  <c r="T63" i="55"/>
  <c r="L148" i="55" s="1"/>
  <c r="T63" i="56"/>
  <c r="L148" i="56" s="1"/>
  <c r="S59" i="53"/>
  <c r="K144" i="53" s="1"/>
  <c r="S59" i="55"/>
  <c r="K144" i="55" s="1"/>
  <c r="S59" i="56"/>
  <c r="K144" i="56" s="1"/>
  <c r="P59" i="53"/>
  <c r="H144" i="53" s="1"/>
  <c r="P59" i="56"/>
  <c r="H144" i="56" s="1"/>
  <c r="P59" i="55"/>
  <c r="H144" i="55" s="1"/>
  <c r="T62" i="53"/>
  <c r="L147" i="53" s="1"/>
  <c r="T62" i="55"/>
  <c r="L147" i="55" s="1"/>
  <c r="T62" i="56"/>
  <c r="L147" i="56" s="1"/>
  <c r="F60" i="100"/>
  <c r="K76" i="90"/>
  <c r="K76" i="100" s="1"/>
  <c r="K59" i="100"/>
  <c r="F63" i="100"/>
  <c r="F63" i="229" s="1"/>
  <c r="J55" i="100"/>
  <c r="J72" i="90"/>
  <c r="J72" i="100" s="1"/>
  <c r="J73" i="76"/>
  <c r="H63" i="100"/>
  <c r="H80" i="90"/>
  <c r="H80" i="100" s="1"/>
  <c r="G66" i="100"/>
  <c r="B15" i="20"/>
  <c r="J65" i="100"/>
  <c r="J82" i="90"/>
  <c r="J82" i="100" s="1"/>
  <c r="G58" i="100"/>
  <c r="L79" i="76"/>
  <c r="G81" i="76"/>
  <c r="F75" i="76"/>
  <c r="G79" i="76"/>
  <c r="T64" i="56"/>
  <c r="L149" i="56" s="1"/>
  <c r="T64" i="55"/>
  <c r="L149" i="55" s="1"/>
  <c r="T64" i="53"/>
  <c r="L149" i="53" s="1"/>
  <c r="S57" i="56"/>
  <c r="K142" i="56" s="1"/>
  <c r="S57" i="55"/>
  <c r="K142" i="55" s="1"/>
  <c r="S57" i="53"/>
  <c r="K142" i="53" s="1"/>
  <c r="R58" i="56"/>
  <c r="J143" i="56" s="1"/>
  <c r="R58" i="55"/>
  <c r="J143" i="55" s="1"/>
  <c r="R58" i="53"/>
  <c r="J143" i="53" s="1"/>
  <c r="P63" i="55"/>
  <c r="H148" i="55" s="1"/>
  <c r="P63" i="56"/>
  <c r="H148" i="56" s="1"/>
  <c r="P63" i="53"/>
  <c r="H148" i="53" s="1"/>
  <c r="S63" i="53"/>
  <c r="K148" i="53" s="1"/>
  <c r="S63" i="56"/>
  <c r="K148" i="56" s="1"/>
  <c r="S63" i="55"/>
  <c r="K148" i="55" s="1"/>
  <c r="K83" i="76"/>
  <c r="L72" i="76"/>
  <c r="I58" i="100"/>
  <c r="I75" i="90"/>
  <c r="I75" i="100" s="1"/>
  <c r="F65" i="100"/>
  <c r="F57" i="100"/>
  <c r="F57" i="229" s="1"/>
  <c r="G77" i="76"/>
  <c r="I72" i="76"/>
  <c r="K74" i="90"/>
  <c r="K74" i="100" s="1"/>
  <c r="K57" i="100"/>
  <c r="H73" i="90"/>
  <c r="H73" i="100" s="1"/>
  <c r="H56" i="100"/>
  <c r="I62" i="100"/>
  <c r="I79" i="90"/>
  <c r="I79" i="100" s="1"/>
  <c r="M59" i="100"/>
  <c r="F64" i="100"/>
  <c r="J77" i="90"/>
  <c r="J77" i="100" s="1"/>
  <c r="J60" i="100"/>
  <c r="J66" i="100"/>
  <c r="J83" i="90"/>
  <c r="J83" i="100" s="1"/>
  <c r="G64" i="100"/>
  <c r="J75" i="90"/>
  <c r="J75" i="100" s="1"/>
  <c r="J58" i="100"/>
  <c r="F58" i="100"/>
  <c r="L58" i="100"/>
  <c r="L75" i="90"/>
  <c r="L75" i="100" s="1"/>
  <c r="J63" i="100"/>
  <c r="J80" i="90"/>
  <c r="J80" i="100" s="1"/>
  <c r="F55" i="100"/>
  <c r="L77" i="90"/>
  <c r="L77" i="100" s="1"/>
  <c r="L60" i="100"/>
  <c r="F66" i="100"/>
  <c r="D66" i="100" s="1"/>
  <c r="H65" i="100"/>
  <c r="H82" i="90"/>
  <c r="H82" i="100" s="1"/>
  <c r="G57" i="100"/>
  <c r="G57" i="229" s="1"/>
  <c r="G62" i="100"/>
  <c r="G62" i="229" s="1"/>
  <c r="S61" i="53"/>
  <c r="K146" i="53" s="1"/>
  <c r="S61" i="55"/>
  <c r="K146" i="55" s="1"/>
  <c r="S61" i="56"/>
  <c r="K146" i="56" s="1"/>
  <c r="Q60" i="55"/>
  <c r="I145" i="55" s="1"/>
  <c r="Q60" i="56"/>
  <c r="I145" i="56" s="1"/>
  <c r="Q60" i="53"/>
  <c r="I145" i="53" s="1"/>
  <c r="P56" i="53"/>
  <c r="H141" i="53" s="1"/>
  <c r="P56" i="55"/>
  <c r="H141" i="55" s="1"/>
  <c r="P56" i="56"/>
  <c r="H141" i="56" s="1"/>
  <c r="P65" i="55"/>
  <c r="H150" i="55" s="1"/>
  <c r="P65" i="56"/>
  <c r="H150" i="56" s="1"/>
  <c r="P65" i="53"/>
  <c r="H150" i="53" s="1"/>
  <c r="P55" i="55"/>
  <c r="H140" i="55" s="1"/>
  <c r="P55" i="56"/>
  <c r="H140" i="56" s="1"/>
  <c r="P55" i="53"/>
  <c r="H140" i="53" s="1"/>
  <c r="P60" i="53"/>
  <c r="H145" i="53" s="1"/>
  <c r="P60" i="55"/>
  <c r="H145" i="55" s="1"/>
  <c r="P60" i="56"/>
  <c r="H145" i="56" s="1"/>
  <c r="Q62" i="55"/>
  <c r="I147" i="55" s="1"/>
  <c r="Q62" i="53"/>
  <c r="I147" i="53" s="1"/>
  <c r="Q62" i="56"/>
  <c r="I147" i="56" s="1"/>
  <c r="S64" i="56"/>
  <c r="K149" i="56" s="1"/>
  <c r="S64" i="55"/>
  <c r="K149" i="55" s="1"/>
  <c r="S64" i="53"/>
  <c r="K149" i="53" s="1"/>
  <c r="R60" i="56"/>
  <c r="J145" i="56" s="1"/>
  <c r="R60" i="53"/>
  <c r="J145" i="53" s="1"/>
  <c r="R60" i="55"/>
  <c r="J145" i="55" s="1"/>
  <c r="T61" i="56"/>
  <c r="L146" i="56" s="1"/>
  <c r="T61" i="53"/>
  <c r="L146" i="53" s="1"/>
  <c r="T61" i="55"/>
  <c r="L146" i="55" s="1"/>
  <c r="P64" i="56"/>
  <c r="H149" i="56" s="1"/>
  <c r="P64" i="55"/>
  <c r="H149" i="55" s="1"/>
  <c r="P64" i="53"/>
  <c r="H149" i="53" s="1"/>
  <c r="Q63" i="53"/>
  <c r="I148" i="53" s="1"/>
  <c r="Q63" i="56"/>
  <c r="I148" i="56" s="1"/>
  <c r="Q63" i="55"/>
  <c r="I148" i="55" s="1"/>
  <c r="Q64" i="53"/>
  <c r="I149" i="53" s="1"/>
  <c r="Q64" i="56"/>
  <c r="I149" i="56" s="1"/>
  <c r="Q64" i="55"/>
  <c r="I149" i="55" s="1"/>
  <c r="S56" i="55"/>
  <c r="K141" i="55" s="1"/>
  <c r="S56" i="56"/>
  <c r="K141" i="56" s="1"/>
  <c r="S56" i="53"/>
  <c r="K141" i="53" s="1"/>
  <c r="Q61" i="56"/>
  <c r="I146" i="56" s="1"/>
  <c r="Q61" i="55"/>
  <c r="I146" i="55" s="1"/>
  <c r="Q61" i="53"/>
  <c r="I146" i="53" s="1"/>
  <c r="K83" i="90"/>
  <c r="K83" i="100" s="1"/>
  <c r="K66" i="100"/>
  <c r="H60" i="100"/>
  <c r="H77" i="90"/>
  <c r="H77" i="100" s="1"/>
  <c r="L72" i="90"/>
  <c r="L72" i="100" s="1"/>
  <c r="L55" i="100"/>
  <c r="J64" i="100"/>
  <c r="J81" i="90"/>
  <c r="J81" i="100" s="1"/>
  <c r="I76" i="76"/>
  <c r="F78" i="76"/>
  <c r="L80" i="76"/>
  <c r="F56" i="100"/>
  <c r="F56" i="229" s="1"/>
  <c r="K62" i="100"/>
  <c r="K79" i="90"/>
  <c r="K79" i="100" s="1"/>
  <c r="H74" i="90"/>
  <c r="H74" i="100" s="1"/>
  <c r="H57" i="100"/>
  <c r="G65" i="100"/>
  <c r="G65" i="229" s="1"/>
  <c r="L57" i="100"/>
  <c r="L74" i="90"/>
  <c r="L74" i="100" s="1"/>
  <c r="G60" i="100"/>
  <c r="G60" i="229" s="1"/>
  <c r="F59" i="100"/>
  <c r="F59" i="229" s="1"/>
  <c r="I80" i="90"/>
  <c r="I80" i="100" s="1"/>
  <c r="I63" i="100"/>
  <c r="G56" i="100"/>
  <c r="G56" i="229" s="1"/>
  <c r="I72" i="90"/>
  <c r="I72" i="100" s="1"/>
  <c r="I55" i="100"/>
  <c r="L59" i="100"/>
  <c r="L76" i="90"/>
  <c r="L76" i="100" s="1"/>
  <c r="K82" i="76"/>
  <c r="K80" i="76"/>
  <c r="L78" i="76"/>
  <c r="I78" i="76"/>
  <c r="L82" i="76"/>
  <c r="I74" i="76"/>
  <c r="K72" i="76"/>
  <c r="H81" i="76"/>
  <c r="I73" i="76"/>
  <c r="H83" i="76"/>
  <c r="G76" i="76"/>
  <c r="H75" i="76"/>
  <c r="L73" i="90"/>
  <c r="L73" i="100" s="1"/>
  <c r="L56" i="100"/>
  <c r="G55" i="100"/>
  <c r="G55" i="229" s="1"/>
  <c r="J78" i="90"/>
  <c r="J78" i="100" s="1"/>
  <c r="J61" i="100"/>
  <c r="Q59" i="55"/>
  <c r="I144" i="55" s="1"/>
  <c r="Q59" i="56"/>
  <c r="I144" i="56" s="1"/>
  <c r="Q59" i="53"/>
  <c r="I144" i="53" s="1"/>
  <c r="R61" i="55"/>
  <c r="J146" i="55" s="1"/>
  <c r="R61" i="56"/>
  <c r="J146" i="56" s="1"/>
  <c r="R61" i="53"/>
  <c r="J146" i="53" s="1"/>
  <c r="T55" i="56"/>
  <c r="L140" i="56" s="1"/>
  <c r="T55" i="53"/>
  <c r="L140" i="53" s="1"/>
  <c r="T55" i="55"/>
  <c r="L140" i="55" s="1"/>
  <c r="R65" i="55"/>
  <c r="J150" i="55" s="1"/>
  <c r="R65" i="53"/>
  <c r="J150" i="53" s="1"/>
  <c r="R65" i="56"/>
  <c r="J150" i="56" s="1"/>
  <c r="Q65" i="56"/>
  <c r="I150" i="56" s="1"/>
  <c r="Q65" i="55"/>
  <c r="I150" i="55" s="1"/>
  <c r="Q65" i="53"/>
  <c r="I150" i="53" s="1"/>
  <c r="S65" i="53"/>
  <c r="K150" i="53" s="1"/>
  <c r="S65" i="55"/>
  <c r="K150" i="55" s="1"/>
  <c r="S65" i="56"/>
  <c r="K150" i="56" s="1"/>
  <c r="T56" i="55"/>
  <c r="L141" i="55" s="1"/>
  <c r="T56" i="56"/>
  <c r="L141" i="56" s="1"/>
  <c r="T56" i="53"/>
  <c r="L141" i="53" s="1"/>
  <c r="F62" i="100"/>
  <c r="F62" i="229" s="1"/>
  <c r="J76" i="90"/>
  <c r="J76" i="100" s="1"/>
  <c r="J59" i="100"/>
  <c r="K64" i="100"/>
  <c r="K81" i="90"/>
  <c r="K81" i="100" s="1"/>
  <c r="J57" i="100"/>
  <c r="J74" i="90"/>
  <c r="J74" i="100" s="1"/>
  <c r="H62" i="100"/>
  <c r="H79" i="90"/>
  <c r="H79" i="100" s="1"/>
  <c r="L81" i="90"/>
  <c r="L81" i="100" s="1"/>
  <c r="L64" i="100"/>
  <c r="G63" i="100"/>
  <c r="G63" i="229" s="1"/>
  <c r="H72" i="90"/>
  <c r="H72" i="100" s="1"/>
  <c r="H55" i="100"/>
  <c r="F83" i="76"/>
  <c r="S60" i="53"/>
  <c r="K145" i="53" s="1"/>
  <c r="S60" i="55"/>
  <c r="K145" i="55" s="1"/>
  <c r="S60" i="56"/>
  <c r="K145" i="56" s="1"/>
  <c r="T60" i="55"/>
  <c r="L145" i="55" s="1"/>
  <c r="T60" i="53"/>
  <c r="L145" i="53" s="1"/>
  <c r="T60" i="56"/>
  <c r="L145" i="56" s="1"/>
  <c r="P61" i="53"/>
  <c r="H146" i="53" s="1"/>
  <c r="P61" i="55"/>
  <c r="H146" i="55" s="1"/>
  <c r="P61" i="56"/>
  <c r="H146" i="56" s="1"/>
  <c r="Q55" i="56"/>
  <c r="I140" i="56" s="1"/>
  <c r="Q55" i="55"/>
  <c r="I140" i="55" s="1"/>
  <c r="Q55" i="53"/>
  <c r="I140" i="53" s="1"/>
  <c r="R63" i="53"/>
  <c r="J148" i="53" s="1"/>
  <c r="R63" i="55"/>
  <c r="J148" i="55" s="1"/>
  <c r="R63" i="56"/>
  <c r="J148" i="56" s="1"/>
  <c r="Q57" i="56"/>
  <c r="I142" i="56" s="1"/>
  <c r="Q57" i="55"/>
  <c r="I142" i="55" s="1"/>
  <c r="Q57" i="53"/>
  <c r="I142" i="53" s="1"/>
  <c r="R59" i="55"/>
  <c r="J144" i="55" s="1"/>
  <c r="R59" i="56"/>
  <c r="J144" i="56" s="1"/>
  <c r="R59" i="53"/>
  <c r="J144" i="53" s="1"/>
  <c r="T59" i="53"/>
  <c r="L144" i="53" s="1"/>
  <c r="T59" i="55"/>
  <c r="L144" i="55" s="1"/>
  <c r="T59" i="56"/>
  <c r="L144" i="56" s="1"/>
  <c r="L83" i="90"/>
  <c r="L83" i="100" s="1"/>
  <c r="L66" i="100"/>
  <c r="J73" i="90"/>
  <c r="J73" i="100" s="1"/>
  <c r="J56" i="100"/>
  <c r="F73" i="76"/>
  <c r="F76" i="76"/>
  <c r="G73" i="76"/>
  <c r="L76" i="76"/>
  <c r="G61" i="100"/>
  <c r="G61" i="229" s="1"/>
  <c r="K73" i="90"/>
  <c r="K73" i="100" s="1"/>
  <c r="K56" i="100"/>
  <c r="I60" i="100"/>
  <c r="I77" i="90"/>
  <c r="I77" i="100" s="1"/>
  <c r="L79" i="90"/>
  <c r="L79" i="100" s="1"/>
  <c r="L62" i="100"/>
  <c r="K61" i="100"/>
  <c r="K78" i="90"/>
  <c r="K78" i="100" s="1"/>
  <c r="H61" i="100"/>
  <c r="H78" i="90"/>
  <c r="H78" i="100" s="1"/>
  <c r="L73" i="76"/>
  <c r="K77" i="76"/>
  <c r="J78" i="76"/>
  <c r="H76" i="76"/>
  <c r="I83" i="76"/>
  <c r="I82" i="76"/>
  <c r="Q58" i="56"/>
  <c r="I143" i="56" s="1"/>
  <c r="Q58" i="53"/>
  <c r="I143" i="53" s="1"/>
  <c r="Q58" i="55"/>
  <c r="I143" i="55" s="1"/>
  <c r="S62" i="53"/>
  <c r="K147" i="53" s="1"/>
  <c r="S62" i="55"/>
  <c r="K147" i="55" s="1"/>
  <c r="S62" i="56"/>
  <c r="K147" i="56" s="1"/>
  <c r="S55" i="53"/>
  <c r="K140" i="53" s="1"/>
  <c r="S55" i="56"/>
  <c r="K140" i="56" s="1"/>
  <c r="S55" i="55"/>
  <c r="K140" i="55" s="1"/>
  <c r="Q56" i="53"/>
  <c r="I141" i="53" s="1"/>
  <c r="Q56" i="55"/>
  <c r="I141" i="55" s="1"/>
  <c r="Q56" i="56"/>
  <c r="I141" i="56" s="1"/>
  <c r="S58" i="56"/>
  <c r="K143" i="56" s="1"/>
  <c r="S58" i="55"/>
  <c r="K143" i="55" s="1"/>
  <c r="S58" i="53"/>
  <c r="K143" i="53" s="1"/>
  <c r="R57" i="53"/>
  <c r="J142" i="53" s="1"/>
  <c r="R57" i="55"/>
  <c r="J142" i="55" s="1"/>
  <c r="R57" i="56"/>
  <c r="J142" i="56" s="1"/>
  <c r="T58" i="56"/>
  <c r="L143" i="56" s="1"/>
  <c r="T58" i="53"/>
  <c r="L143" i="53" s="1"/>
  <c r="T58" i="55"/>
  <c r="L143" i="55" s="1"/>
  <c r="R64" i="53"/>
  <c r="J149" i="53" s="1"/>
  <c r="R64" i="56"/>
  <c r="J149" i="56" s="1"/>
  <c r="R64" i="55"/>
  <c r="J149" i="55" s="1"/>
  <c r="R55" i="55"/>
  <c r="J140" i="55" s="1"/>
  <c r="R55" i="53"/>
  <c r="J140" i="53" s="1"/>
  <c r="R55" i="56"/>
  <c r="J140" i="56" s="1"/>
  <c r="P57" i="56"/>
  <c r="H142" i="56" s="1"/>
  <c r="P57" i="55"/>
  <c r="H142" i="55" s="1"/>
  <c r="P57" i="53"/>
  <c r="H142" i="53" s="1"/>
  <c r="T57" i="56"/>
  <c r="L142" i="56" s="1"/>
  <c r="T57" i="53"/>
  <c r="L142" i="53" s="1"/>
  <c r="T57" i="55"/>
  <c r="L142" i="55" s="1"/>
  <c r="P58" i="53"/>
  <c r="H143" i="53" s="1"/>
  <c r="P58" i="55"/>
  <c r="H143" i="55" s="1"/>
  <c r="P58" i="56"/>
  <c r="H143" i="56" s="1"/>
  <c r="R62" i="53"/>
  <c r="J147" i="53" s="1"/>
  <c r="R62" i="55"/>
  <c r="J147" i="55" s="1"/>
  <c r="R62" i="56"/>
  <c r="J147" i="56" s="1"/>
  <c r="P62" i="55"/>
  <c r="H147" i="55" s="1"/>
  <c r="P62" i="56"/>
  <c r="H147" i="56" s="1"/>
  <c r="P62" i="53"/>
  <c r="H147" i="53" s="1"/>
  <c r="T65" i="53"/>
  <c r="L150" i="53" s="1"/>
  <c r="T65" i="56"/>
  <c r="L150" i="56" s="1"/>
  <c r="T65" i="55"/>
  <c r="L150" i="55" s="1"/>
  <c r="F77" i="76"/>
  <c r="F79" i="76"/>
  <c r="K76" i="76"/>
  <c r="F80" i="76"/>
  <c r="J72" i="76"/>
  <c r="I76" i="90"/>
  <c r="I76" i="100" s="1"/>
  <c r="I59" i="100"/>
  <c r="F61" i="100"/>
  <c r="F61" i="229" s="1"/>
  <c r="L80" i="90"/>
  <c r="L80" i="100" s="1"/>
  <c r="L63" i="100"/>
  <c r="H80" i="76"/>
  <c r="J76" i="76"/>
  <c r="G83" i="76"/>
  <c r="K81" i="76"/>
  <c r="J82" i="76"/>
  <c r="J74" i="76"/>
  <c r="H79" i="76"/>
  <c r="G75" i="76"/>
  <c r="L81" i="76"/>
  <c r="G80" i="76"/>
  <c r="H72" i="76"/>
  <c r="K82" i="90"/>
  <c r="K82" i="100" s="1"/>
  <c r="K65" i="100"/>
  <c r="K80" i="90"/>
  <c r="K80" i="100" s="1"/>
  <c r="K63" i="100"/>
  <c r="L61" i="100"/>
  <c r="L78" i="90"/>
  <c r="L78" i="100" s="1"/>
  <c r="I61" i="100"/>
  <c r="I78" i="90"/>
  <c r="I78" i="100" s="1"/>
  <c r="L82" i="90"/>
  <c r="L82" i="100" s="1"/>
  <c r="L65" i="100"/>
  <c r="I74" i="90"/>
  <c r="I74" i="100" s="1"/>
  <c r="I57" i="100"/>
  <c r="K55" i="100"/>
  <c r="K72" i="90"/>
  <c r="K72" i="100" s="1"/>
  <c r="H64" i="100"/>
  <c r="H81" i="90"/>
  <c r="H81" i="100" s="1"/>
  <c r="I73" i="90"/>
  <c r="I73" i="100" s="1"/>
  <c r="I56" i="100"/>
  <c r="H83" i="90"/>
  <c r="H83" i="100" s="1"/>
  <c r="H66" i="100"/>
  <c r="G59" i="100"/>
  <c r="G59" i="229" s="1"/>
  <c r="H75" i="90"/>
  <c r="H75" i="100" s="1"/>
  <c r="H58" i="100"/>
  <c r="L12" i="247" l="1"/>
  <c r="L10" i="247" s="1"/>
  <c r="G16" i="246" s="1"/>
  <c r="M17" i="247"/>
  <c r="L18" i="247"/>
  <c r="L16" i="247" s="1"/>
  <c r="G18" i="246" s="1"/>
  <c r="P18" i="246" s="1"/>
  <c r="K9" i="247"/>
  <c r="T57" i="233"/>
  <c r="T57" i="236"/>
  <c r="T57" i="235"/>
  <c r="T57" i="239"/>
  <c r="T57" i="238"/>
  <c r="L78" i="229"/>
  <c r="I77" i="229"/>
  <c r="K64" i="229"/>
  <c r="K79" i="229"/>
  <c r="L55" i="229"/>
  <c r="F63" i="235"/>
  <c r="F63" i="236"/>
  <c r="F63" i="233"/>
  <c r="F63" i="238"/>
  <c r="F63" i="239"/>
  <c r="M6" i="235"/>
  <c r="R15" i="239"/>
  <c r="F15" i="233"/>
  <c r="S58" i="236"/>
  <c r="S58" i="233"/>
  <c r="S58" i="235"/>
  <c r="S58" i="239"/>
  <c r="S58" i="238"/>
  <c r="S62" i="239"/>
  <c r="S62" i="235"/>
  <c r="S62" i="238"/>
  <c r="S62" i="236"/>
  <c r="S62" i="233"/>
  <c r="Q15" i="235"/>
  <c r="M7" i="233"/>
  <c r="M10" i="236"/>
  <c r="G15" i="236"/>
  <c r="K4" i="235"/>
  <c r="K4" i="236"/>
  <c r="K4" i="233"/>
  <c r="K4" i="239"/>
  <c r="K4" i="238"/>
  <c r="Q60" i="236"/>
  <c r="Q60" i="238"/>
  <c r="Q60" i="239"/>
  <c r="Q60" i="233"/>
  <c r="Q60" i="235"/>
  <c r="S60" i="236"/>
  <c r="S60" i="238"/>
  <c r="S60" i="235"/>
  <c r="S60" i="239"/>
  <c r="S60" i="233"/>
  <c r="N15" i="233"/>
  <c r="Q65" i="235"/>
  <c r="Q65" i="236"/>
  <c r="Q65" i="233"/>
  <c r="Q65" i="239"/>
  <c r="Q65" i="238"/>
  <c r="M8" i="236"/>
  <c r="O15" i="239"/>
  <c r="M11" i="235"/>
  <c r="U5" i="236"/>
  <c r="U10" i="239"/>
  <c r="T63" i="233"/>
  <c r="T63" i="235"/>
  <c r="T63" i="236"/>
  <c r="T63" i="238"/>
  <c r="T63" i="239"/>
  <c r="G59" i="233"/>
  <c r="G59" i="235"/>
  <c r="G59" i="236"/>
  <c r="G59" i="239"/>
  <c r="G59" i="238"/>
  <c r="K82" i="229"/>
  <c r="L63" i="229"/>
  <c r="L64" i="229"/>
  <c r="F59" i="235"/>
  <c r="F59" i="236"/>
  <c r="F59" i="233"/>
  <c r="F59" i="238"/>
  <c r="F59" i="239"/>
  <c r="L77" i="229"/>
  <c r="J75" i="229"/>
  <c r="K77" i="229"/>
  <c r="V33" i="240"/>
  <c r="M14" i="233"/>
  <c r="U11" i="236"/>
  <c r="R15" i="238"/>
  <c r="L15" i="235"/>
  <c r="F15" i="235"/>
  <c r="M4" i="235"/>
  <c r="T64" i="236"/>
  <c r="T64" i="235"/>
  <c r="T64" i="239"/>
  <c r="T64" i="233"/>
  <c r="T64" i="238"/>
  <c r="M7" i="238"/>
  <c r="M10" i="233"/>
  <c r="G15" i="239"/>
  <c r="T15" i="238"/>
  <c r="T59" i="233"/>
  <c r="T59" i="235"/>
  <c r="T59" i="236"/>
  <c r="T59" i="239"/>
  <c r="T59" i="238"/>
  <c r="M5" i="235"/>
  <c r="N15" i="236"/>
  <c r="U4" i="236"/>
  <c r="U13" i="235"/>
  <c r="Y10" i="223"/>
  <c r="M12" i="233"/>
  <c r="H15" i="235"/>
  <c r="U14" i="239"/>
  <c r="M8" i="233"/>
  <c r="U5" i="233"/>
  <c r="Q58" i="229"/>
  <c r="T60" i="229"/>
  <c r="K56" i="229"/>
  <c r="L81" i="229"/>
  <c r="J57" i="229"/>
  <c r="L76" i="229"/>
  <c r="G56" i="236"/>
  <c r="G56" i="235"/>
  <c r="G56" i="233"/>
  <c r="G56" i="238"/>
  <c r="G56" i="239"/>
  <c r="G60" i="236"/>
  <c r="G60" i="238"/>
  <c r="G60" i="233"/>
  <c r="G60" i="235"/>
  <c r="G60" i="239"/>
  <c r="F56" i="235"/>
  <c r="F56" i="233"/>
  <c r="F56" i="236"/>
  <c r="F56" i="239"/>
  <c r="F56" i="238"/>
  <c r="F55" i="229"/>
  <c r="G64" i="229"/>
  <c r="J77" i="229"/>
  <c r="I62" i="229"/>
  <c r="F65" i="229"/>
  <c r="G58" i="229"/>
  <c r="J72" i="229"/>
  <c r="H76" i="229"/>
  <c r="K60" i="229"/>
  <c r="U33" i="240"/>
  <c r="M14" i="235"/>
  <c r="M14" i="238"/>
  <c r="U6" i="235"/>
  <c r="S4" i="233"/>
  <c r="S4" i="236"/>
  <c r="S15" i="236" s="1"/>
  <c r="S4" i="235"/>
  <c r="S15" i="235" s="1"/>
  <c r="S4" i="238"/>
  <c r="S4" i="239"/>
  <c r="S15" i="239" s="1"/>
  <c r="U8" i="233"/>
  <c r="M6" i="239"/>
  <c r="M6" i="233"/>
  <c r="U11" i="233"/>
  <c r="I15" i="236"/>
  <c r="R15" i="233"/>
  <c r="L15" i="238"/>
  <c r="L15" i="233"/>
  <c r="F15" i="239"/>
  <c r="F15" i="236"/>
  <c r="M4" i="236"/>
  <c r="R57" i="229"/>
  <c r="Q59" i="229"/>
  <c r="R62" i="229"/>
  <c r="R65" i="229"/>
  <c r="Q15" i="236"/>
  <c r="M7" i="236"/>
  <c r="M10" i="239"/>
  <c r="G15" i="238"/>
  <c r="P57" i="229"/>
  <c r="U7" i="236"/>
  <c r="M5" i="239"/>
  <c r="M5" i="236"/>
  <c r="T62" i="229"/>
  <c r="M9" i="233"/>
  <c r="N15" i="239"/>
  <c r="N15" i="235"/>
  <c r="U4" i="235"/>
  <c r="I15" i="238"/>
  <c r="U13" i="239"/>
  <c r="U9" i="239"/>
  <c r="U9" i="233"/>
  <c r="J15" i="239"/>
  <c r="M12" i="238"/>
  <c r="M12" i="235"/>
  <c r="U12" i="233"/>
  <c r="P56" i="229"/>
  <c r="Q63" i="229"/>
  <c r="P60" i="229"/>
  <c r="H15" i="238"/>
  <c r="U14" i="238"/>
  <c r="M13" i="238"/>
  <c r="M13" i="235"/>
  <c r="M9" i="239"/>
  <c r="M8" i="238"/>
  <c r="P59" i="229"/>
  <c r="Q56" i="229"/>
  <c r="M11" i="239"/>
  <c r="M11" i="236"/>
  <c r="U5" i="238"/>
  <c r="U5" i="235"/>
  <c r="U10" i="235"/>
  <c r="S63" i="229"/>
  <c r="R63" i="229"/>
  <c r="K72" i="229"/>
  <c r="G61" i="236"/>
  <c r="G61" i="233"/>
  <c r="G61" i="235"/>
  <c r="G61" i="239"/>
  <c r="G61" i="238"/>
  <c r="G63" i="233"/>
  <c r="G63" i="235"/>
  <c r="G63" i="236"/>
  <c r="G63" i="239"/>
  <c r="G63" i="238"/>
  <c r="G57" i="235"/>
  <c r="G57" i="236"/>
  <c r="G57" i="233"/>
  <c r="G57" i="238"/>
  <c r="G57" i="239"/>
  <c r="J65" i="229"/>
  <c r="M14" i="236"/>
  <c r="L15" i="236"/>
  <c r="S55" i="236"/>
  <c r="S55" i="233"/>
  <c r="S55" i="235"/>
  <c r="S55" i="238"/>
  <c r="S55" i="239"/>
  <c r="M7" i="239"/>
  <c r="P63" i="233"/>
  <c r="P63" i="236"/>
  <c r="P63" i="235"/>
  <c r="P63" i="238"/>
  <c r="P63" i="239"/>
  <c r="P15" i="235"/>
  <c r="M5" i="233"/>
  <c r="U13" i="233"/>
  <c r="U9" i="235"/>
  <c r="J15" i="236"/>
  <c r="M12" i="236"/>
  <c r="P58" i="235"/>
  <c r="P58" i="236"/>
  <c r="P58" i="233"/>
  <c r="P58" i="238"/>
  <c r="P58" i="239"/>
  <c r="R58" i="235"/>
  <c r="R58" i="233"/>
  <c r="R58" i="236"/>
  <c r="R58" i="239"/>
  <c r="R58" i="238"/>
  <c r="T55" i="235"/>
  <c r="T55" i="236"/>
  <c r="T55" i="233"/>
  <c r="T55" i="238"/>
  <c r="T55" i="239"/>
  <c r="H15" i="233"/>
  <c r="U14" i="236"/>
  <c r="M13" i="233"/>
  <c r="M9" i="235"/>
  <c r="Q64" i="236"/>
  <c r="Q64" i="239"/>
  <c r="Q64" i="233"/>
  <c r="Q64" i="235"/>
  <c r="Q64" i="238"/>
  <c r="I15" i="233"/>
  <c r="Q62" i="238"/>
  <c r="Q62" i="236"/>
  <c r="Q62" i="239"/>
  <c r="Q62" i="233"/>
  <c r="Q62" i="235"/>
  <c r="I73" i="229"/>
  <c r="L82" i="229"/>
  <c r="I76" i="229"/>
  <c r="J74" i="229"/>
  <c r="G65" i="236"/>
  <c r="G65" i="233"/>
  <c r="G65" i="235"/>
  <c r="G65" i="238"/>
  <c r="G65" i="239"/>
  <c r="H82" i="229"/>
  <c r="L75" i="229"/>
  <c r="F57" i="233"/>
  <c r="F57" i="236"/>
  <c r="F57" i="235"/>
  <c r="F57" i="238"/>
  <c r="F57" i="239"/>
  <c r="I81" i="229"/>
  <c r="U6" i="238"/>
  <c r="U8" i="235"/>
  <c r="M6" i="236"/>
  <c r="Q55" i="235"/>
  <c r="Q55" i="233"/>
  <c r="Q55" i="236"/>
  <c r="Q55" i="238"/>
  <c r="Q55" i="239"/>
  <c r="P62" i="238"/>
  <c r="P62" i="236"/>
  <c r="P62" i="233"/>
  <c r="P62" i="239"/>
  <c r="P62" i="235"/>
  <c r="P64" i="236"/>
  <c r="P64" i="239"/>
  <c r="P64" i="238"/>
  <c r="P64" i="235"/>
  <c r="P64" i="233"/>
  <c r="M10" i="238"/>
  <c r="G15" i="235"/>
  <c r="T15" i="233"/>
  <c r="U7" i="239"/>
  <c r="R64" i="236"/>
  <c r="R64" i="233"/>
  <c r="R64" i="235"/>
  <c r="R64" i="239"/>
  <c r="R64" i="238"/>
  <c r="Q61" i="233"/>
  <c r="Q61" i="236"/>
  <c r="Q61" i="235"/>
  <c r="Q61" i="239"/>
  <c r="Q61" i="238"/>
  <c r="J15" i="238"/>
  <c r="J15" i="235"/>
  <c r="S61" i="235"/>
  <c r="S61" i="236"/>
  <c r="S61" i="233"/>
  <c r="S61" i="239"/>
  <c r="S61" i="238"/>
  <c r="R61" i="229"/>
  <c r="H15" i="239"/>
  <c r="M9" i="238"/>
  <c r="M8" i="239"/>
  <c r="Q57" i="229"/>
  <c r="Q66" i="229" s="1"/>
  <c r="D51" i="228" s="1"/>
  <c r="O15" i="236"/>
  <c r="M11" i="233"/>
  <c r="U47" i="240"/>
  <c r="T47" i="240"/>
  <c r="U10" i="233"/>
  <c r="E66" i="100"/>
  <c r="K65" i="229" s="1"/>
  <c r="H81" i="229"/>
  <c r="K63" i="229"/>
  <c r="L80" i="229"/>
  <c r="E83" i="100"/>
  <c r="I82" i="229" s="1"/>
  <c r="H64" i="229"/>
  <c r="I74" i="229"/>
  <c r="K80" i="229"/>
  <c r="F61" i="235"/>
  <c r="F61" i="233"/>
  <c r="F61" i="236"/>
  <c r="F61" i="238"/>
  <c r="F61" i="239"/>
  <c r="L79" i="229"/>
  <c r="K73" i="229"/>
  <c r="H72" i="229"/>
  <c r="H79" i="229"/>
  <c r="K81" i="229"/>
  <c r="F62" i="238"/>
  <c r="F62" i="233"/>
  <c r="F62" i="236"/>
  <c r="F62" i="239"/>
  <c r="F62" i="235"/>
  <c r="G55" i="236"/>
  <c r="G55" i="235"/>
  <c r="G55" i="233"/>
  <c r="G55" i="238"/>
  <c r="G55" i="239"/>
  <c r="L59" i="229"/>
  <c r="I63" i="229"/>
  <c r="L74" i="229"/>
  <c r="H74" i="229"/>
  <c r="J64" i="229"/>
  <c r="H60" i="229"/>
  <c r="G62" i="239"/>
  <c r="G62" i="238"/>
  <c r="G62" i="233"/>
  <c r="G62" i="236"/>
  <c r="G62" i="235"/>
  <c r="J80" i="229"/>
  <c r="F58" i="229"/>
  <c r="F64" i="229"/>
  <c r="I75" i="229"/>
  <c r="J82" i="229"/>
  <c r="H80" i="229"/>
  <c r="F60" i="229"/>
  <c r="I65" i="229"/>
  <c r="K58" i="229"/>
  <c r="M14" i="239"/>
  <c r="U6" i="233"/>
  <c r="U8" i="239"/>
  <c r="M6" i="238"/>
  <c r="U11" i="238"/>
  <c r="U11" i="235"/>
  <c r="R15" i="236"/>
  <c r="L15" i="239"/>
  <c r="P16" i="246"/>
  <c r="Y15" i="223"/>
  <c r="G45" i="240" s="1"/>
  <c r="AB18" i="223"/>
  <c r="F15" i="238"/>
  <c r="M4" i="238"/>
  <c r="P65" i="229"/>
  <c r="T56" i="229"/>
  <c r="S56" i="229"/>
  <c r="S59" i="229"/>
  <c r="AB34" i="223"/>
  <c r="M7" i="235"/>
  <c r="M10" i="235"/>
  <c r="G15" i="233"/>
  <c r="T15" i="235"/>
  <c r="R60" i="229"/>
  <c r="S64" i="229"/>
  <c r="P15" i="236"/>
  <c r="U7" i="233"/>
  <c r="M5" i="238"/>
  <c r="T58" i="229"/>
  <c r="R55" i="229"/>
  <c r="V46" i="240"/>
  <c r="W46" i="240"/>
  <c r="U4" i="238"/>
  <c r="N15" i="238"/>
  <c r="U13" i="236"/>
  <c r="U9" i="238"/>
  <c r="J15" i="233"/>
  <c r="M12" i="239"/>
  <c r="U12" i="238"/>
  <c r="U12" i="236"/>
  <c r="T65" i="229"/>
  <c r="P61" i="229"/>
  <c r="S57" i="229"/>
  <c r="R56" i="229"/>
  <c r="H15" i="236"/>
  <c r="U15" i="229"/>
  <c r="M13" i="239"/>
  <c r="M9" i="236"/>
  <c r="I15" i="239"/>
  <c r="M8" i="235"/>
  <c r="S65" i="229"/>
  <c r="T61" i="229"/>
  <c r="O15" i="238"/>
  <c r="O15" i="235"/>
  <c r="M11" i="238"/>
  <c r="U5" i="239"/>
  <c r="U10" i="238"/>
  <c r="U10" i="236"/>
  <c r="P55" i="229"/>
  <c r="R59" i="229"/>
  <c r="T34" i="240"/>
  <c r="U34" i="240"/>
  <c r="O33" i="240"/>
  <c r="N33" i="240"/>
  <c r="S34" i="240"/>
  <c r="R33" i="240"/>
  <c r="N34" i="240"/>
  <c r="R34" i="240"/>
  <c r="F45" i="240"/>
  <c r="Q34" i="240"/>
  <c r="P34" i="240"/>
  <c r="W34" i="240"/>
  <c r="V34" i="240"/>
  <c r="F44" i="240"/>
  <c r="Q33" i="240"/>
  <c r="P33" i="240"/>
  <c r="N68" i="90"/>
  <c r="N66" i="90" s="1"/>
  <c r="N59" i="90" s="1"/>
  <c r="K55" i="142"/>
  <c r="K55" i="143"/>
  <c r="L63" i="142"/>
  <c r="L63" i="143"/>
  <c r="J56" i="143"/>
  <c r="J56" i="142"/>
  <c r="J61" i="143"/>
  <c r="J61" i="142"/>
  <c r="J60" i="143"/>
  <c r="J60" i="142"/>
  <c r="K57" i="142"/>
  <c r="K57" i="143"/>
  <c r="J65" i="142"/>
  <c r="J65" i="143"/>
  <c r="I140" i="142"/>
  <c r="Q66" i="142"/>
  <c r="I151" i="142" s="1"/>
  <c r="L140" i="143"/>
  <c r="T66" i="143"/>
  <c r="L151" i="143" s="1"/>
  <c r="K63" i="143"/>
  <c r="K63" i="142"/>
  <c r="L62" i="142"/>
  <c r="L62" i="143"/>
  <c r="K56" i="142"/>
  <c r="K56" i="143"/>
  <c r="H55" i="142"/>
  <c r="H55" i="143"/>
  <c r="J57" i="143"/>
  <c r="J57" i="142"/>
  <c r="G56" i="143"/>
  <c r="G56" i="142"/>
  <c r="G60" i="143"/>
  <c r="G60" i="142"/>
  <c r="H57" i="143"/>
  <c r="H57" i="142"/>
  <c r="F56" i="143"/>
  <c r="F56" i="142"/>
  <c r="H65" i="143"/>
  <c r="H65" i="142"/>
  <c r="F55" i="143"/>
  <c r="F55" i="142"/>
  <c r="L58" i="143"/>
  <c r="L58" i="142"/>
  <c r="G64" i="143"/>
  <c r="G64" i="142"/>
  <c r="I62" i="143"/>
  <c r="I62" i="142"/>
  <c r="F57" i="143"/>
  <c r="F57" i="142"/>
  <c r="H58" i="143"/>
  <c r="H58" i="142"/>
  <c r="H64" i="142"/>
  <c r="H64" i="143"/>
  <c r="I61" i="143"/>
  <c r="I61" i="142"/>
  <c r="F61" i="143"/>
  <c r="F61" i="142"/>
  <c r="H61" i="142"/>
  <c r="H61" i="143"/>
  <c r="F62" i="143"/>
  <c r="F62" i="142"/>
  <c r="G55" i="142"/>
  <c r="G55" i="143"/>
  <c r="L59" i="142"/>
  <c r="L59" i="143"/>
  <c r="I63" i="143"/>
  <c r="I63" i="142"/>
  <c r="J64" i="143"/>
  <c r="J64" i="142"/>
  <c r="H60" i="142"/>
  <c r="H60" i="143"/>
  <c r="G62" i="142"/>
  <c r="G62" i="143"/>
  <c r="F58" i="143"/>
  <c r="F58" i="142"/>
  <c r="F64" i="143"/>
  <c r="F64" i="142"/>
  <c r="H56" i="142"/>
  <c r="H56" i="143"/>
  <c r="F65" i="142"/>
  <c r="F65" i="143"/>
  <c r="G58" i="142"/>
  <c r="G58" i="143"/>
  <c r="I64" i="143"/>
  <c r="I64" i="142"/>
  <c r="K60" i="143"/>
  <c r="K60" i="142"/>
  <c r="K140" i="143"/>
  <c r="S66" i="143"/>
  <c r="K151" i="143" s="1"/>
  <c r="H140" i="143"/>
  <c r="P66" i="143"/>
  <c r="H151" i="143" s="1"/>
  <c r="J140" i="142"/>
  <c r="R66" i="142"/>
  <c r="J151" i="142" s="1"/>
  <c r="G59" i="142"/>
  <c r="G59" i="143"/>
  <c r="L61" i="142"/>
  <c r="L61" i="143"/>
  <c r="K61" i="142"/>
  <c r="K61" i="143"/>
  <c r="I60" i="143"/>
  <c r="I60" i="142"/>
  <c r="L64" i="142"/>
  <c r="L64" i="143"/>
  <c r="J59" i="142"/>
  <c r="J59" i="143"/>
  <c r="F59" i="143"/>
  <c r="F59" i="142"/>
  <c r="G65" i="143"/>
  <c r="G65" i="142"/>
  <c r="K62" i="142"/>
  <c r="K62" i="143"/>
  <c r="I58" i="142"/>
  <c r="I58" i="143"/>
  <c r="H63" i="142"/>
  <c r="H63" i="143"/>
  <c r="F63" i="143"/>
  <c r="F63" i="142"/>
  <c r="I57" i="143"/>
  <c r="I57" i="142"/>
  <c r="I56" i="143"/>
  <c r="I56" i="142"/>
  <c r="L65" i="143"/>
  <c r="L65" i="142"/>
  <c r="K65" i="143"/>
  <c r="K65" i="142"/>
  <c r="I59" i="142"/>
  <c r="I59" i="143"/>
  <c r="G61" i="143"/>
  <c r="G61" i="142"/>
  <c r="G63" i="142"/>
  <c r="G63" i="143"/>
  <c r="H62" i="143"/>
  <c r="H62" i="142"/>
  <c r="K64" i="143"/>
  <c r="K64" i="142"/>
  <c r="L56" i="143"/>
  <c r="L56" i="142"/>
  <c r="I55" i="142"/>
  <c r="I55" i="143"/>
  <c r="L57" i="143"/>
  <c r="L57" i="142"/>
  <c r="L55" i="143"/>
  <c r="L55" i="142"/>
  <c r="G57" i="143"/>
  <c r="G57" i="142"/>
  <c r="L60" i="142"/>
  <c r="L60" i="143"/>
  <c r="J63" i="143"/>
  <c r="J63" i="142"/>
  <c r="J58" i="142"/>
  <c r="J58" i="143"/>
  <c r="J55" i="143"/>
  <c r="J55" i="142"/>
  <c r="F60" i="142"/>
  <c r="F60" i="143"/>
  <c r="I65" i="143"/>
  <c r="I65" i="142"/>
  <c r="K58" i="142"/>
  <c r="K58" i="143"/>
  <c r="J62" i="143"/>
  <c r="J62" i="142"/>
  <c r="K140" i="142"/>
  <c r="S66" i="142"/>
  <c r="K151" i="142" s="1"/>
  <c r="P66" i="142"/>
  <c r="H151" i="142" s="1"/>
  <c r="H140" i="142"/>
  <c r="J140" i="143"/>
  <c r="R66" i="143"/>
  <c r="J151" i="143" s="1"/>
  <c r="K59" i="143"/>
  <c r="K59" i="142"/>
  <c r="H59" i="143"/>
  <c r="H59" i="142"/>
  <c r="I140" i="143"/>
  <c r="Q66" i="143"/>
  <c r="I151" i="143" s="1"/>
  <c r="T66" i="142"/>
  <c r="L151" i="142" s="1"/>
  <c r="L140" i="142"/>
  <c r="O68" i="90"/>
  <c r="O66" i="90" s="1"/>
  <c r="O60" i="90" s="1"/>
  <c r="R66" i="53"/>
  <c r="S66" i="56"/>
  <c r="I56" i="55"/>
  <c r="I56" i="56"/>
  <c r="I56" i="53"/>
  <c r="L65" i="56"/>
  <c r="L65" i="53"/>
  <c r="L65" i="55"/>
  <c r="K65" i="56"/>
  <c r="K65" i="55"/>
  <c r="K65" i="53"/>
  <c r="L62" i="56"/>
  <c r="L62" i="55"/>
  <c r="L62" i="53"/>
  <c r="K56" i="56"/>
  <c r="K56" i="53"/>
  <c r="K56" i="55"/>
  <c r="J56" i="56"/>
  <c r="J56" i="55"/>
  <c r="J56" i="53"/>
  <c r="Q66" i="56"/>
  <c r="I151" i="56" s="1"/>
  <c r="F62" i="53"/>
  <c r="F62" i="55"/>
  <c r="F62" i="56"/>
  <c r="G60" i="55"/>
  <c r="G60" i="56"/>
  <c r="G60" i="53"/>
  <c r="G65" i="53"/>
  <c r="G65" i="55"/>
  <c r="G65" i="56"/>
  <c r="K62" i="53"/>
  <c r="K62" i="55"/>
  <c r="K62" i="56"/>
  <c r="L55" i="53"/>
  <c r="L55" i="56"/>
  <c r="L55" i="55"/>
  <c r="L60" i="56"/>
  <c r="L60" i="55"/>
  <c r="L60" i="53"/>
  <c r="F58" i="53"/>
  <c r="F58" i="55"/>
  <c r="F58" i="56"/>
  <c r="F65" i="55"/>
  <c r="F65" i="53"/>
  <c r="F65" i="56"/>
  <c r="H63" i="53"/>
  <c r="H63" i="55"/>
  <c r="H63" i="56"/>
  <c r="K59" i="53"/>
  <c r="K59" i="55"/>
  <c r="K59" i="56"/>
  <c r="I64" i="55"/>
  <c r="I64" i="53"/>
  <c r="I64" i="56"/>
  <c r="K60" i="53"/>
  <c r="K60" i="55"/>
  <c r="K60" i="56"/>
  <c r="G59" i="55"/>
  <c r="G59" i="56"/>
  <c r="G59" i="53"/>
  <c r="K55" i="55"/>
  <c r="K55" i="56"/>
  <c r="K55" i="53"/>
  <c r="L61" i="56"/>
  <c r="L61" i="53"/>
  <c r="L61" i="55"/>
  <c r="F61" i="53"/>
  <c r="F61" i="56"/>
  <c r="F61" i="55"/>
  <c r="R66" i="55"/>
  <c r="J151" i="55" s="1"/>
  <c r="S66" i="53"/>
  <c r="K151" i="53" s="1"/>
  <c r="H61" i="53"/>
  <c r="H61" i="56"/>
  <c r="H61" i="55"/>
  <c r="G63" i="56"/>
  <c r="G63" i="53"/>
  <c r="G63" i="55"/>
  <c r="H62" i="53"/>
  <c r="H62" i="56"/>
  <c r="H62" i="55"/>
  <c r="K64" i="56"/>
  <c r="K64" i="53"/>
  <c r="K64" i="55"/>
  <c r="T66" i="55"/>
  <c r="J61" i="55"/>
  <c r="J61" i="56"/>
  <c r="J61" i="53"/>
  <c r="L56" i="53"/>
  <c r="L56" i="55"/>
  <c r="L56" i="56"/>
  <c r="H57" i="55"/>
  <c r="H57" i="56"/>
  <c r="H57" i="53"/>
  <c r="F56" i="56"/>
  <c r="F56" i="55"/>
  <c r="F56" i="53"/>
  <c r="P66" i="53"/>
  <c r="G62" i="56"/>
  <c r="G62" i="53"/>
  <c r="G62" i="55"/>
  <c r="H65" i="56"/>
  <c r="H65" i="53"/>
  <c r="H65" i="55"/>
  <c r="J63" i="55"/>
  <c r="J63" i="56"/>
  <c r="J63" i="53"/>
  <c r="G64" i="56"/>
  <c r="G64" i="53"/>
  <c r="G64" i="55"/>
  <c r="K57" i="55"/>
  <c r="K57" i="53"/>
  <c r="K57" i="56"/>
  <c r="F57" i="55"/>
  <c r="F57" i="56"/>
  <c r="F57" i="53"/>
  <c r="G58" i="56"/>
  <c r="G58" i="53"/>
  <c r="G58" i="55"/>
  <c r="J55" i="53"/>
  <c r="J55" i="56"/>
  <c r="J55" i="55"/>
  <c r="I65" i="55"/>
  <c r="I65" i="56"/>
  <c r="I65" i="53"/>
  <c r="K58" i="53"/>
  <c r="K58" i="55"/>
  <c r="K58" i="56"/>
  <c r="J62" i="55"/>
  <c r="J62" i="53"/>
  <c r="J62" i="56"/>
  <c r="H58" i="53"/>
  <c r="H58" i="56"/>
  <c r="H58" i="55"/>
  <c r="I57" i="53"/>
  <c r="I57" i="55"/>
  <c r="I57" i="56"/>
  <c r="K63" i="53"/>
  <c r="K63" i="56"/>
  <c r="K63" i="55"/>
  <c r="G61" i="55"/>
  <c r="G61" i="56"/>
  <c r="G61" i="53"/>
  <c r="Q66" i="53"/>
  <c r="H55" i="56"/>
  <c r="H55" i="53"/>
  <c r="H55" i="55"/>
  <c r="L64" i="55"/>
  <c r="L64" i="53"/>
  <c r="L64" i="56"/>
  <c r="J59" i="53"/>
  <c r="J59" i="55"/>
  <c r="J59" i="56"/>
  <c r="T66" i="53"/>
  <c r="L151" i="53" s="1"/>
  <c r="L59" i="55"/>
  <c r="L59" i="53"/>
  <c r="L59" i="56"/>
  <c r="G56" i="55"/>
  <c r="G56" i="56"/>
  <c r="G56" i="53"/>
  <c r="F59" i="53"/>
  <c r="F59" i="56"/>
  <c r="F59" i="55"/>
  <c r="L57" i="56"/>
  <c r="L57" i="53"/>
  <c r="L57" i="55"/>
  <c r="P66" i="56"/>
  <c r="J58" i="56"/>
  <c r="J58" i="55"/>
  <c r="J58" i="53"/>
  <c r="F64" i="56"/>
  <c r="F64" i="53"/>
  <c r="F64" i="55"/>
  <c r="I62" i="56"/>
  <c r="I62" i="55"/>
  <c r="I62" i="53"/>
  <c r="I58" i="56"/>
  <c r="I58" i="53"/>
  <c r="I58" i="55"/>
  <c r="F60" i="56"/>
  <c r="F60" i="55"/>
  <c r="F60" i="53"/>
  <c r="H64" i="56"/>
  <c r="H64" i="53"/>
  <c r="H64" i="55"/>
  <c r="I61" i="55"/>
  <c r="I61" i="56"/>
  <c r="I61" i="53"/>
  <c r="L63" i="56"/>
  <c r="L63" i="55"/>
  <c r="L63" i="53"/>
  <c r="I59" i="55"/>
  <c r="I59" i="53"/>
  <c r="I59" i="56"/>
  <c r="R66" i="56"/>
  <c r="S66" i="55"/>
  <c r="K61" i="55"/>
  <c r="K61" i="56"/>
  <c r="K61" i="53"/>
  <c r="I60" i="56"/>
  <c r="I60" i="55"/>
  <c r="I60" i="53"/>
  <c r="Q66" i="55"/>
  <c r="J57" i="55"/>
  <c r="J57" i="56"/>
  <c r="J57" i="53"/>
  <c r="T66" i="56"/>
  <c r="G55" i="56"/>
  <c r="G55" i="55"/>
  <c r="G55" i="53"/>
  <c r="I55" i="56"/>
  <c r="I55" i="53"/>
  <c r="I55" i="55"/>
  <c r="I63" i="53"/>
  <c r="I63" i="55"/>
  <c r="I63" i="56"/>
  <c r="J64" i="56"/>
  <c r="J64" i="53"/>
  <c r="J64" i="55"/>
  <c r="H60" i="55"/>
  <c r="H60" i="56"/>
  <c r="H60" i="53"/>
  <c r="P66" i="55"/>
  <c r="G57" i="53"/>
  <c r="G57" i="55"/>
  <c r="G57" i="56"/>
  <c r="F55" i="56"/>
  <c r="F55" i="55"/>
  <c r="F55" i="53"/>
  <c r="L58" i="55"/>
  <c r="L58" i="56"/>
  <c r="L58" i="53"/>
  <c r="J60" i="56"/>
  <c r="J60" i="55"/>
  <c r="J60" i="53"/>
  <c r="H56" i="56"/>
  <c r="H56" i="55"/>
  <c r="H56" i="53"/>
  <c r="J65" i="55"/>
  <c r="J65" i="56"/>
  <c r="J65" i="53"/>
  <c r="F63" i="55"/>
  <c r="F63" i="56"/>
  <c r="F63" i="53"/>
  <c r="H59" i="56"/>
  <c r="H59" i="55"/>
  <c r="H59" i="53"/>
  <c r="S66" i="229" l="1"/>
  <c r="D53" i="228" s="1"/>
  <c r="K7" i="247"/>
  <c r="F15" i="246" s="1"/>
  <c r="M18" i="247"/>
  <c r="M12" i="247"/>
  <c r="M10" i="247" s="1"/>
  <c r="H16" i="246" s="1"/>
  <c r="L9" i="247"/>
  <c r="M16" i="247"/>
  <c r="H18" i="246" s="1"/>
  <c r="K65" i="233"/>
  <c r="K65" i="236"/>
  <c r="K65" i="235"/>
  <c r="K65" i="238"/>
  <c r="K65" i="239"/>
  <c r="P61" i="235"/>
  <c r="P61" i="236"/>
  <c r="P61" i="233"/>
  <c r="P61" i="239"/>
  <c r="P61" i="238"/>
  <c r="U15" i="238"/>
  <c r="I63" i="235"/>
  <c r="I63" i="236"/>
  <c r="I63" i="233"/>
  <c r="I63" i="239"/>
  <c r="I63" i="238"/>
  <c r="J65" i="235"/>
  <c r="J65" i="236"/>
  <c r="J65" i="233"/>
  <c r="J65" i="239"/>
  <c r="J65" i="238"/>
  <c r="R57" i="236"/>
  <c r="R57" i="233"/>
  <c r="R57" i="235"/>
  <c r="R57" i="239"/>
  <c r="R57" i="238"/>
  <c r="K60" i="236"/>
  <c r="K60" i="233"/>
  <c r="K60" i="235"/>
  <c r="K60" i="238"/>
  <c r="K60" i="239"/>
  <c r="I62" i="239"/>
  <c r="I62" i="235"/>
  <c r="I62" i="238"/>
  <c r="I62" i="236"/>
  <c r="I62" i="233"/>
  <c r="J57" i="235"/>
  <c r="J57" i="233"/>
  <c r="J57" i="236"/>
  <c r="J57" i="239"/>
  <c r="J57" i="238"/>
  <c r="L64" i="236"/>
  <c r="L64" i="238"/>
  <c r="L64" i="233"/>
  <c r="L64" i="235"/>
  <c r="L64" i="239"/>
  <c r="L55" i="233"/>
  <c r="L55" i="236"/>
  <c r="L55" i="235"/>
  <c r="L55" i="238"/>
  <c r="L55" i="239"/>
  <c r="K64" i="236"/>
  <c r="K64" i="239"/>
  <c r="K64" i="235"/>
  <c r="K64" i="238"/>
  <c r="K64" i="233"/>
  <c r="T65" i="236"/>
  <c r="T65" i="233"/>
  <c r="T65" i="235"/>
  <c r="T65" i="238"/>
  <c r="T65" i="239"/>
  <c r="S64" i="236"/>
  <c r="S64" i="238"/>
  <c r="S64" i="233"/>
  <c r="S64" i="235"/>
  <c r="S64" i="239"/>
  <c r="S59" i="236"/>
  <c r="S59" i="233"/>
  <c r="S59" i="235"/>
  <c r="S59" i="238"/>
  <c r="S59" i="239"/>
  <c r="L59" i="233"/>
  <c r="L59" i="235"/>
  <c r="L59" i="236"/>
  <c r="L59" i="238"/>
  <c r="L59" i="239"/>
  <c r="K63" i="235"/>
  <c r="K63" i="233"/>
  <c r="K63" i="236"/>
  <c r="K63" i="238"/>
  <c r="K63" i="239"/>
  <c r="Q57" i="236"/>
  <c r="Q57" i="235"/>
  <c r="Q57" i="233"/>
  <c r="Q57" i="238"/>
  <c r="Q57" i="239"/>
  <c r="S15" i="238"/>
  <c r="G58" i="235"/>
  <c r="G58" i="236"/>
  <c r="G58" i="233"/>
  <c r="G58" i="238"/>
  <c r="G58" i="239"/>
  <c r="L62" i="229"/>
  <c r="O15" i="246"/>
  <c r="U15" i="236"/>
  <c r="J56" i="229"/>
  <c r="K15" i="233"/>
  <c r="P66" i="229"/>
  <c r="D50" i="228" s="1"/>
  <c r="P55" i="233"/>
  <c r="P55" i="236"/>
  <c r="P55" i="235"/>
  <c r="P55" i="239"/>
  <c r="P55" i="238"/>
  <c r="T61" i="235"/>
  <c r="T61" i="236"/>
  <c r="T61" i="233"/>
  <c r="T61" i="238"/>
  <c r="T61" i="239"/>
  <c r="R56" i="235"/>
  <c r="R56" i="233"/>
  <c r="R56" i="236"/>
  <c r="R56" i="238"/>
  <c r="R56" i="239"/>
  <c r="R60" i="236"/>
  <c r="R60" i="239"/>
  <c r="R60" i="233"/>
  <c r="R60" i="238"/>
  <c r="R60" i="235"/>
  <c r="S56" i="235"/>
  <c r="S56" i="236"/>
  <c r="S56" i="233"/>
  <c r="S56" i="239"/>
  <c r="S56" i="238"/>
  <c r="U45" i="240"/>
  <c r="T45" i="240"/>
  <c r="F60" i="236"/>
  <c r="F60" i="238"/>
  <c r="F60" i="239"/>
  <c r="F60" i="233"/>
  <c r="F60" i="235"/>
  <c r="I78" i="229"/>
  <c r="H59" i="229"/>
  <c r="I79" i="229"/>
  <c r="I72" i="229"/>
  <c r="L61" i="229"/>
  <c r="K75" i="229"/>
  <c r="H73" i="229"/>
  <c r="I80" i="229"/>
  <c r="K78" i="229"/>
  <c r="S63" i="233"/>
  <c r="S63" i="235"/>
  <c r="S63" i="236"/>
  <c r="S63" i="238"/>
  <c r="S63" i="239"/>
  <c r="Q56" i="235"/>
  <c r="Q56" i="236"/>
  <c r="Q56" i="233"/>
  <c r="Q56" i="238"/>
  <c r="Q56" i="239"/>
  <c r="P56" i="235"/>
  <c r="P56" i="236"/>
  <c r="P56" i="233"/>
  <c r="P56" i="239"/>
  <c r="P56" i="238"/>
  <c r="U4" i="239"/>
  <c r="U15" i="239" s="1"/>
  <c r="P57" i="233"/>
  <c r="P57" i="236"/>
  <c r="P57" i="235"/>
  <c r="P57" i="239"/>
  <c r="P57" i="238"/>
  <c r="R62" i="236"/>
  <c r="R62" i="239"/>
  <c r="R62" i="238"/>
  <c r="R62" i="235"/>
  <c r="R62" i="233"/>
  <c r="M15" i="236"/>
  <c r="I64" i="229"/>
  <c r="M64" i="229" s="1"/>
  <c r="F65" i="235"/>
  <c r="F65" i="233"/>
  <c r="F65" i="236"/>
  <c r="F65" i="238"/>
  <c r="F65" i="239"/>
  <c r="G64" i="236"/>
  <c r="G64" i="238"/>
  <c r="G64" i="233"/>
  <c r="G64" i="235"/>
  <c r="G64" i="239"/>
  <c r="H77" i="229"/>
  <c r="H57" i="229"/>
  <c r="J78" i="229"/>
  <c r="H55" i="229"/>
  <c r="H78" i="229"/>
  <c r="AB10" i="223"/>
  <c r="Y7" i="223"/>
  <c r="G44" i="240" s="1"/>
  <c r="K57" i="229"/>
  <c r="L72" i="229"/>
  <c r="L73" i="229"/>
  <c r="I60" i="229"/>
  <c r="K55" i="229"/>
  <c r="K15" i="236"/>
  <c r="M4" i="233"/>
  <c r="M15" i="233" s="1"/>
  <c r="J79" i="229"/>
  <c r="J58" i="229"/>
  <c r="I55" i="229"/>
  <c r="I59" i="229"/>
  <c r="H75" i="229"/>
  <c r="T58" i="233"/>
  <c r="T58" i="235"/>
  <c r="T58" i="236"/>
  <c r="T58" i="239"/>
  <c r="T58" i="238"/>
  <c r="P65" i="233"/>
  <c r="P65" i="235"/>
  <c r="P65" i="236"/>
  <c r="P65" i="239"/>
  <c r="P65" i="238"/>
  <c r="K58" i="236"/>
  <c r="K58" i="235"/>
  <c r="K58" i="233"/>
  <c r="K58" i="239"/>
  <c r="K58" i="238"/>
  <c r="F64" i="236"/>
  <c r="F64" i="233"/>
  <c r="F64" i="239"/>
  <c r="F64" i="238"/>
  <c r="F64" i="235"/>
  <c r="H60" i="236"/>
  <c r="H60" i="238"/>
  <c r="H60" i="239"/>
  <c r="H60" i="233"/>
  <c r="H60" i="235"/>
  <c r="G66" i="233"/>
  <c r="J41" i="228" s="1"/>
  <c r="R61" i="233"/>
  <c r="R61" i="236"/>
  <c r="R61" i="235"/>
  <c r="R61" i="239"/>
  <c r="R61" i="238"/>
  <c r="P60" i="236"/>
  <c r="P60" i="235"/>
  <c r="P60" i="238"/>
  <c r="P60" i="239"/>
  <c r="P60" i="233"/>
  <c r="T62" i="235"/>
  <c r="T62" i="236"/>
  <c r="T62" i="238"/>
  <c r="T62" i="233"/>
  <c r="T62" i="239"/>
  <c r="S15" i="233"/>
  <c r="F66" i="229"/>
  <c r="F55" i="233"/>
  <c r="F55" i="235"/>
  <c r="F55" i="236"/>
  <c r="F55" i="239"/>
  <c r="F55" i="238"/>
  <c r="K56" i="233"/>
  <c r="K56" i="236"/>
  <c r="K56" i="235"/>
  <c r="K56" i="239"/>
  <c r="K56" i="238"/>
  <c r="Q58" i="233"/>
  <c r="Q58" i="236"/>
  <c r="Q58" i="235"/>
  <c r="Q58" i="239"/>
  <c r="Q58" i="238"/>
  <c r="L63" i="235"/>
  <c r="L63" i="236"/>
  <c r="L63" i="233"/>
  <c r="L63" i="238"/>
  <c r="L63" i="239"/>
  <c r="K15" i="239"/>
  <c r="R59" i="236"/>
  <c r="R59" i="233"/>
  <c r="R59" i="235"/>
  <c r="R59" i="239"/>
  <c r="R59" i="238"/>
  <c r="Q16" i="246"/>
  <c r="AB15" i="223"/>
  <c r="H45" i="240" s="1"/>
  <c r="I65" i="233"/>
  <c r="I65" i="236"/>
  <c r="I65" i="235"/>
  <c r="I65" i="239"/>
  <c r="I65" i="238"/>
  <c r="F58" i="235"/>
  <c r="F58" i="233"/>
  <c r="F58" i="236"/>
  <c r="F58" i="238"/>
  <c r="F58" i="239"/>
  <c r="J64" i="236"/>
  <c r="J64" i="239"/>
  <c r="J64" i="238"/>
  <c r="J64" i="235"/>
  <c r="J64" i="233"/>
  <c r="H64" i="236"/>
  <c r="H64" i="238"/>
  <c r="H64" i="233"/>
  <c r="H64" i="239"/>
  <c r="H64" i="235"/>
  <c r="I58" i="229"/>
  <c r="L57" i="229"/>
  <c r="R63" i="235"/>
  <c r="R63" i="233"/>
  <c r="R63" i="236"/>
  <c r="R63" i="238"/>
  <c r="R63" i="239"/>
  <c r="Q63" i="235"/>
  <c r="Q63" i="233"/>
  <c r="Q63" i="236"/>
  <c r="Q63" i="239"/>
  <c r="Q63" i="238"/>
  <c r="R65" i="235"/>
  <c r="R65" i="236"/>
  <c r="R65" i="233"/>
  <c r="R65" i="238"/>
  <c r="R65" i="239"/>
  <c r="H65" i="229"/>
  <c r="K59" i="229"/>
  <c r="I56" i="229"/>
  <c r="S65" i="233"/>
  <c r="S65" i="236"/>
  <c r="S65" i="235"/>
  <c r="S65" i="238"/>
  <c r="S65" i="239"/>
  <c r="S57" i="236"/>
  <c r="S66" i="236" s="1"/>
  <c r="S53" i="228" s="1"/>
  <c r="S57" i="235"/>
  <c r="S57" i="233"/>
  <c r="S57" i="239"/>
  <c r="S57" i="238"/>
  <c r="S66" i="238" s="1"/>
  <c r="M53" i="228" s="1"/>
  <c r="R66" i="229"/>
  <c r="D52" i="228" s="1"/>
  <c r="R55" i="235"/>
  <c r="R55" i="236"/>
  <c r="R55" i="233"/>
  <c r="R55" i="238"/>
  <c r="R55" i="239"/>
  <c r="T56" i="235"/>
  <c r="T56" i="233"/>
  <c r="T56" i="236"/>
  <c r="T56" i="239"/>
  <c r="T56" i="238"/>
  <c r="M15" i="238"/>
  <c r="J62" i="229"/>
  <c r="J55" i="229"/>
  <c r="H56" i="229"/>
  <c r="G66" i="238"/>
  <c r="M41" i="228" s="1"/>
  <c r="G66" i="229"/>
  <c r="D41" i="228" s="1"/>
  <c r="H61" i="229"/>
  <c r="I61" i="229"/>
  <c r="H58" i="229"/>
  <c r="I57" i="229"/>
  <c r="J61" i="229"/>
  <c r="T66" i="229"/>
  <c r="D54" i="228" s="1"/>
  <c r="H63" i="229"/>
  <c r="J63" i="229"/>
  <c r="H62" i="229"/>
  <c r="L65" i="229"/>
  <c r="AB31" i="223"/>
  <c r="P59" i="235"/>
  <c r="P59" i="233"/>
  <c r="P59" i="236"/>
  <c r="P59" i="239"/>
  <c r="P59" i="238"/>
  <c r="U15" i="235"/>
  <c r="Q59" i="233"/>
  <c r="Q59" i="236"/>
  <c r="Q59" i="235"/>
  <c r="Q66" i="235" s="1"/>
  <c r="G51" i="228" s="1"/>
  <c r="Q59" i="239"/>
  <c r="Q59" i="238"/>
  <c r="M4" i="239"/>
  <c r="M15" i="239" s="1"/>
  <c r="K76" i="229"/>
  <c r="K83" i="229" s="1"/>
  <c r="D61" i="228" s="1"/>
  <c r="K74" i="229"/>
  <c r="L58" i="229"/>
  <c r="J81" i="229"/>
  <c r="J76" i="229"/>
  <c r="J73" i="229"/>
  <c r="T60" i="236"/>
  <c r="T60" i="239"/>
  <c r="T60" i="233"/>
  <c r="T60" i="235"/>
  <c r="T60" i="238"/>
  <c r="M15" i="235"/>
  <c r="J60" i="229"/>
  <c r="K62" i="229"/>
  <c r="J59" i="229"/>
  <c r="K61" i="229"/>
  <c r="U4" i="233"/>
  <c r="U15" i="233" s="1"/>
  <c r="K15" i="238"/>
  <c r="K15" i="235"/>
  <c r="L60" i="229"/>
  <c r="L56" i="229"/>
  <c r="R45" i="240"/>
  <c r="S45" i="240"/>
  <c r="S44" i="240"/>
  <c r="R44" i="240"/>
  <c r="N66" i="100"/>
  <c r="V66" i="100" s="1"/>
  <c r="N56" i="90"/>
  <c r="N56" i="100" s="1"/>
  <c r="N65" i="90"/>
  <c r="F82" i="90" s="1"/>
  <c r="F82" i="100" s="1"/>
  <c r="N55" i="90"/>
  <c r="N55" i="100" s="1"/>
  <c r="N61" i="90"/>
  <c r="F78" i="90" s="1"/>
  <c r="F78" i="100" s="1"/>
  <c r="N62" i="90"/>
  <c r="N62" i="100" s="1"/>
  <c r="F83" i="90"/>
  <c r="F83" i="100" s="1"/>
  <c r="N60" i="90"/>
  <c r="F77" i="90" s="1"/>
  <c r="F77" i="100" s="1"/>
  <c r="N57" i="90"/>
  <c r="N57" i="100" s="1"/>
  <c r="N57" i="229" s="1"/>
  <c r="N63" i="90"/>
  <c r="N63" i="100" s="1"/>
  <c r="N58" i="90"/>
  <c r="N58" i="100" s="1"/>
  <c r="N64" i="90"/>
  <c r="N64" i="100" s="1"/>
  <c r="K76" i="142"/>
  <c r="AC8" i="142" s="1"/>
  <c r="J79" i="142"/>
  <c r="AJ11" i="142" s="1"/>
  <c r="I82" i="142"/>
  <c r="AI14" i="142" s="1"/>
  <c r="J72" i="142"/>
  <c r="J66" i="142"/>
  <c r="J80" i="142"/>
  <c r="AB12" i="142" s="1"/>
  <c r="L74" i="142"/>
  <c r="AL6" i="142" s="1"/>
  <c r="L73" i="142"/>
  <c r="AL5" i="142" s="1"/>
  <c r="H79" i="142"/>
  <c r="AH11" i="142" s="1"/>
  <c r="K82" i="142"/>
  <c r="AK14" i="142" s="1"/>
  <c r="I73" i="142"/>
  <c r="AI5" i="142" s="1"/>
  <c r="M63" i="142"/>
  <c r="I75" i="143"/>
  <c r="AA7" i="143" s="1"/>
  <c r="J76" i="143"/>
  <c r="AJ8" i="143" s="1"/>
  <c r="I77" i="142"/>
  <c r="AA9" i="142" s="1"/>
  <c r="L78" i="143"/>
  <c r="AD10" i="143" s="1"/>
  <c r="I81" i="142"/>
  <c r="AA13" i="142" s="1"/>
  <c r="M65" i="143"/>
  <c r="M64" i="142"/>
  <c r="J81" i="142"/>
  <c r="AB13" i="142" s="1"/>
  <c r="L76" i="143"/>
  <c r="AD8" i="143" s="1"/>
  <c r="M62" i="142"/>
  <c r="M61" i="142"/>
  <c r="H81" i="143"/>
  <c r="AH13" i="143" s="1"/>
  <c r="M57" i="142"/>
  <c r="F66" i="142"/>
  <c r="M55" i="142"/>
  <c r="M56" i="142"/>
  <c r="J74" i="142"/>
  <c r="AB6" i="142" s="1"/>
  <c r="K73" i="143"/>
  <c r="AC5" i="143" s="1"/>
  <c r="K80" i="142"/>
  <c r="AC12" i="142" s="1"/>
  <c r="K74" i="143"/>
  <c r="AK6" i="143" s="1"/>
  <c r="J78" i="142"/>
  <c r="AB10" i="142" s="1"/>
  <c r="L80" i="143"/>
  <c r="AD12" i="143" s="1"/>
  <c r="O64" i="90"/>
  <c r="G81" i="90" s="1"/>
  <c r="G81" i="100" s="1"/>
  <c r="K76" i="143"/>
  <c r="AK8" i="143" s="1"/>
  <c r="J79" i="143"/>
  <c r="AB11" i="143" s="1"/>
  <c r="I82" i="143"/>
  <c r="AA14" i="143" s="1"/>
  <c r="J66" i="143"/>
  <c r="J72" i="143"/>
  <c r="AB4" i="143" s="1"/>
  <c r="J80" i="143"/>
  <c r="AB12" i="143" s="1"/>
  <c r="L74" i="143"/>
  <c r="AD6" i="143" s="1"/>
  <c r="L73" i="143"/>
  <c r="AL5" i="143" s="1"/>
  <c r="H79" i="143"/>
  <c r="AH11" i="143" s="1"/>
  <c r="K82" i="143"/>
  <c r="AC14" i="143" s="1"/>
  <c r="I73" i="143"/>
  <c r="AI5" i="143" s="1"/>
  <c r="M63" i="143"/>
  <c r="I75" i="142"/>
  <c r="AI7" i="142" s="1"/>
  <c r="J76" i="142"/>
  <c r="AB8" i="142" s="1"/>
  <c r="I77" i="143"/>
  <c r="AA9" i="143" s="1"/>
  <c r="L78" i="142"/>
  <c r="AL10" i="142" s="1"/>
  <c r="I81" i="143"/>
  <c r="AA13" i="143" s="1"/>
  <c r="M65" i="142"/>
  <c r="M64" i="143"/>
  <c r="J81" i="143"/>
  <c r="AB13" i="143" s="1"/>
  <c r="L76" i="142"/>
  <c r="AD8" i="142" s="1"/>
  <c r="M62" i="143"/>
  <c r="M61" i="143"/>
  <c r="H81" i="142"/>
  <c r="AH13" i="142" s="1"/>
  <c r="M57" i="143"/>
  <c r="M55" i="143"/>
  <c r="F66" i="143"/>
  <c r="M56" i="143"/>
  <c r="J74" i="143"/>
  <c r="AB6" i="143" s="1"/>
  <c r="K73" i="142"/>
  <c r="AC5" i="142" s="1"/>
  <c r="K80" i="143"/>
  <c r="AC12" i="143" s="1"/>
  <c r="K74" i="142"/>
  <c r="AK6" i="142" s="1"/>
  <c r="J78" i="143"/>
  <c r="AJ10" i="143" s="1"/>
  <c r="L80" i="142"/>
  <c r="AL12" i="142" s="1"/>
  <c r="H76" i="142"/>
  <c r="Z8" i="142" s="1"/>
  <c r="K75" i="143"/>
  <c r="AK7" i="143" s="1"/>
  <c r="M60" i="143"/>
  <c r="J75" i="143"/>
  <c r="AJ7" i="143" s="1"/>
  <c r="L77" i="143"/>
  <c r="AL9" i="143" s="1"/>
  <c r="L72" i="142"/>
  <c r="AD4" i="142" s="1"/>
  <c r="L66" i="142"/>
  <c r="I72" i="143"/>
  <c r="AI4" i="143" s="1"/>
  <c r="I66" i="143"/>
  <c r="K81" i="142"/>
  <c r="AK13" i="142" s="1"/>
  <c r="I76" i="143"/>
  <c r="AI8" i="143" s="1"/>
  <c r="L82" i="142"/>
  <c r="AL14" i="142" s="1"/>
  <c r="I74" i="142"/>
  <c r="AA6" i="142" s="1"/>
  <c r="H80" i="143"/>
  <c r="AH12" i="143" s="1"/>
  <c r="K79" i="143"/>
  <c r="AC11" i="143" s="1"/>
  <c r="M59" i="142"/>
  <c r="L81" i="143"/>
  <c r="AD13" i="143" s="1"/>
  <c r="K78" i="143"/>
  <c r="AK10" i="143" s="1"/>
  <c r="K77" i="142"/>
  <c r="AK9" i="142" s="1"/>
  <c r="H73" i="143"/>
  <c r="AH5" i="143" s="1"/>
  <c r="M58" i="142"/>
  <c r="H77" i="143"/>
  <c r="Z9" i="143" s="1"/>
  <c r="I80" i="142"/>
  <c r="AA12" i="142" s="1"/>
  <c r="G66" i="143"/>
  <c r="H78" i="143"/>
  <c r="Z10" i="143" s="1"/>
  <c r="I78" i="142"/>
  <c r="AA10" i="142" s="1"/>
  <c r="H75" i="142"/>
  <c r="Z7" i="142" s="1"/>
  <c r="I79" i="142"/>
  <c r="AA11" i="142" s="1"/>
  <c r="L75" i="142"/>
  <c r="AL7" i="142" s="1"/>
  <c r="H82" i="142"/>
  <c r="Z14" i="142" s="1"/>
  <c r="H74" i="142"/>
  <c r="Z6" i="142" s="1"/>
  <c r="H72" i="143"/>
  <c r="AH4" i="143" s="1"/>
  <c r="H66" i="143"/>
  <c r="L79" i="143"/>
  <c r="AD11" i="143" s="1"/>
  <c r="J82" i="143"/>
  <c r="AB14" i="143" s="1"/>
  <c r="J77" i="142"/>
  <c r="AB9" i="142" s="1"/>
  <c r="J73" i="142"/>
  <c r="AB5" i="142" s="1"/>
  <c r="K72" i="143"/>
  <c r="K66" i="143"/>
  <c r="H76" i="143"/>
  <c r="Z8" i="143" s="1"/>
  <c r="K75" i="142"/>
  <c r="AK7" i="142" s="1"/>
  <c r="M60" i="142"/>
  <c r="J75" i="142"/>
  <c r="AJ7" i="142" s="1"/>
  <c r="L77" i="142"/>
  <c r="AD9" i="142" s="1"/>
  <c r="L72" i="143"/>
  <c r="L66" i="143"/>
  <c r="I66" i="142"/>
  <c r="I72" i="142"/>
  <c r="AI4" i="142" s="1"/>
  <c r="K81" i="143"/>
  <c r="AC13" i="143" s="1"/>
  <c r="I76" i="142"/>
  <c r="AA8" i="142" s="1"/>
  <c r="L82" i="143"/>
  <c r="AD14" i="143" s="1"/>
  <c r="I74" i="143"/>
  <c r="AA6" i="143" s="1"/>
  <c r="H80" i="142"/>
  <c r="AH12" i="142" s="1"/>
  <c r="K79" i="142"/>
  <c r="AK11" i="142" s="1"/>
  <c r="M59" i="143"/>
  <c r="L81" i="142"/>
  <c r="AL13" i="142" s="1"/>
  <c r="K78" i="142"/>
  <c r="AC10" i="142" s="1"/>
  <c r="K77" i="143"/>
  <c r="AC9" i="143" s="1"/>
  <c r="H73" i="142"/>
  <c r="AH5" i="142" s="1"/>
  <c r="M58" i="143"/>
  <c r="H77" i="142"/>
  <c r="AH9" i="142" s="1"/>
  <c r="I80" i="143"/>
  <c r="AI12" i="143" s="1"/>
  <c r="G66" i="142"/>
  <c r="H78" i="142"/>
  <c r="AH10" i="142" s="1"/>
  <c r="I78" i="143"/>
  <c r="AA10" i="143" s="1"/>
  <c r="H75" i="143"/>
  <c r="AH7" i="143" s="1"/>
  <c r="I79" i="143"/>
  <c r="AA11" i="143" s="1"/>
  <c r="L75" i="143"/>
  <c r="AL7" i="143" s="1"/>
  <c r="H82" i="143"/>
  <c r="AH14" i="143" s="1"/>
  <c r="H74" i="143"/>
  <c r="AH6" i="143" s="1"/>
  <c r="H72" i="142"/>
  <c r="AH4" i="142" s="1"/>
  <c r="H66" i="142"/>
  <c r="L79" i="142"/>
  <c r="AD11" i="142" s="1"/>
  <c r="J82" i="142"/>
  <c r="AB14" i="142" s="1"/>
  <c r="J77" i="143"/>
  <c r="AB9" i="143" s="1"/>
  <c r="J73" i="143"/>
  <c r="AJ5" i="143" s="1"/>
  <c r="K72" i="142"/>
  <c r="AK4" i="142" s="1"/>
  <c r="K66" i="142"/>
  <c r="U66" i="90"/>
  <c r="U66" i="100" s="1"/>
  <c r="O55" i="90"/>
  <c r="O62" i="90"/>
  <c r="G79" i="90" s="1"/>
  <c r="G79" i="100" s="1"/>
  <c r="O66" i="100"/>
  <c r="G83" i="90"/>
  <c r="G83" i="100" s="1"/>
  <c r="O61" i="90"/>
  <c r="O61" i="100" s="1"/>
  <c r="O61" i="229" s="1"/>
  <c r="B16" i="20"/>
  <c r="B17" i="20" s="1"/>
  <c r="B19" i="20" s="1"/>
  <c r="O63" i="90"/>
  <c r="O63" i="100" s="1"/>
  <c r="O57" i="90"/>
  <c r="O57" i="100" s="1"/>
  <c r="J77" i="55"/>
  <c r="AJ9" i="55" s="1"/>
  <c r="I78" i="56"/>
  <c r="AA10" i="56" s="1"/>
  <c r="J75" i="55"/>
  <c r="AB7" i="55" s="1"/>
  <c r="J76" i="56"/>
  <c r="AJ8" i="56" s="1"/>
  <c r="K80" i="55"/>
  <c r="AC12" i="55" s="1"/>
  <c r="J73" i="55"/>
  <c r="AB5" i="55" s="1"/>
  <c r="H76" i="55"/>
  <c r="Z8" i="55" s="1"/>
  <c r="J77" i="56"/>
  <c r="AJ9" i="56" s="1"/>
  <c r="J81" i="55"/>
  <c r="AJ13" i="55" s="1"/>
  <c r="I72" i="55"/>
  <c r="AA4" i="55" s="1"/>
  <c r="K78" i="56"/>
  <c r="AK10" i="56" s="1"/>
  <c r="I76" i="56"/>
  <c r="AI8" i="56" s="1"/>
  <c r="L80" i="55"/>
  <c r="AD12" i="55" s="1"/>
  <c r="I78" i="55"/>
  <c r="AA10" i="55" s="1"/>
  <c r="I75" i="55"/>
  <c r="AA7" i="55" s="1"/>
  <c r="I79" i="55"/>
  <c r="AA11" i="55" s="1"/>
  <c r="J75" i="56"/>
  <c r="AB7" i="56" s="1"/>
  <c r="L74" i="56"/>
  <c r="AL6" i="56" s="1"/>
  <c r="J76" i="55"/>
  <c r="AB8" i="55" s="1"/>
  <c r="L81" i="55"/>
  <c r="AD13" i="55" s="1"/>
  <c r="K80" i="56"/>
  <c r="AC12" i="56" s="1"/>
  <c r="K75" i="56"/>
  <c r="AK7" i="56" s="1"/>
  <c r="I82" i="56"/>
  <c r="AI14" i="56" s="1"/>
  <c r="H82" i="55"/>
  <c r="Z14" i="55" s="1"/>
  <c r="L73" i="55"/>
  <c r="AL5" i="55" s="1"/>
  <c r="J78" i="55"/>
  <c r="AJ10" i="55" s="1"/>
  <c r="K81" i="56"/>
  <c r="AK13" i="56" s="1"/>
  <c r="H78" i="56"/>
  <c r="Z10" i="56" s="1"/>
  <c r="K72" i="55"/>
  <c r="AC4" i="55" s="1"/>
  <c r="K76" i="56"/>
  <c r="AC8" i="56" s="1"/>
  <c r="H80" i="55"/>
  <c r="Z12" i="55" s="1"/>
  <c r="L77" i="56"/>
  <c r="AL9" i="56" s="1"/>
  <c r="K79" i="56"/>
  <c r="AC11" i="56" s="1"/>
  <c r="J73" i="56"/>
  <c r="AB5" i="56" s="1"/>
  <c r="K82" i="55"/>
  <c r="AC14" i="55" s="1"/>
  <c r="L82" i="56"/>
  <c r="AL14" i="56" s="1"/>
  <c r="L75" i="55"/>
  <c r="AD7" i="55" s="1"/>
  <c r="H77" i="55"/>
  <c r="AH9" i="55" s="1"/>
  <c r="I74" i="55"/>
  <c r="AA6" i="55" s="1"/>
  <c r="K74" i="56"/>
  <c r="AC6" i="56" s="1"/>
  <c r="J78" i="56"/>
  <c r="AJ10" i="56" s="1"/>
  <c r="H78" i="55"/>
  <c r="Z10" i="55" s="1"/>
  <c r="K72" i="56"/>
  <c r="AC4" i="56" s="1"/>
  <c r="H80" i="56"/>
  <c r="AH12" i="56" s="1"/>
  <c r="L77" i="55"/>
  <c r="AL9" i="55" s="1"/>
  <c r="I73" i="55"/>
  <c r="AI5" i="55" s="1"/>
  <c r="H76" i="56"/>
  <c r="Z8" i="56" s="1"/>
  <c r="H73" i="56"/>
  <c r="Z5" i="56" s="1"/>
  <c r="J74" i="56"/>
  <c r="AB6" i="56" s="1"/>
  <c r="L80" i="56"/>
  <c r="AD12" i="56" s="1"/>
  <c r="I79" i="56"/>
  <c r="AA11" i="56" s="1"/>
  <c r="L76" i="55"/>
  <c r="AD8" i="55" s="1"/>
  <c r="H72" i="55"/>
  <c r="Z4" i="55" s="1"/>
  <c r="J79" i="56"/>
  <c r="AB11" i="56" s="1"/>
  <c r="K75" i="55"/>
  <c r="AC7" i="55" s="1"/>
  <c r="I82" i="55"/>
  <c r="AI14" i="55" s="1"/>
  <c r="K74" i="55"/>
  <c r="AC6" i="55" s="1"/>
  <c r="H74" i="56"/>
  <c r="H79" i="55"/>
  <c r="AH11" i="55" s="1"/>
  <c r="L78" i="56"/>
  <c r="AD10" i="56" s="1"/>
  <c r="I81" i="56"/>
  <c r="AA13" i="56" s="1"/>
  <c r="K76" i="55"/>
  <c r="AC8" i="55" s="1"/>
  <c r="L72" i="55"/>
  <c r="AD4" i="55" s="1"/>
  <c r="K79" i="55"/>
  <c r="AK11" i="55" s="1"/>
  <c r="K73" i="55"/>
  <c r="AC5" i="55" s="1"/>
  <c r="L79" i="55"/>
  <c r="AL11" i="55" s="1"/>
  <c r="K82" i="56"/>
  <c r="AC14" i="56" s="1"/>
  <c r="O58" i="90"/>
  <c r="O58" i="100" s="1"/>
  <c r="O56" i="90"/>
  <c r="J82" i="55"/>
  <c r="AJ14" i="55" s="1"/>
  <c r="H81" i="56"/>
  <c r="Z13" i="56" s="1"/>
  <c r="L76" i="56"/>
  <c r="AD8" i="56" s="1"/>
  <c r="H72" i="56"/>
  <c r="AH4" i="56" s="1"/>
  <c r="H75" i="56"/>
  <c r="AH7" i="56" s="1"/>
  <c r="J79" i="55"/>
  <c r="AJ11" i="55" s="1"/>
  <c r="J72" i="56"/>
  <c r="AB4" i="56" s="1"/>
  <c r="J80" i="55"/>
  <c r="AJ12" i="55" s="1"/>
  <c r="L73" i="56"/>
  <c r="AL5" i="56" s="1"/>
  <c r="L78" i="55"/>
  <c r="AD10" i="55" s="1"/>
  <c r="K77" i="55"/>
  <c r="AC9" i="55" s="1"/>
  <c r="I81" i="55"/>
  <c r="AI13" i="55" s="1"/>
  <c r="K73" i="56"/>
  <c r="AC5" i="56" s="1"/>
  <c r="H73" i="55"/>
  <c r="AH5" i="55" s="1"/>
  <c r="I80" i="56"/>
  <c r="AA12" i="56" s="1"/>
  <c r="I77" i="55"/>
  <c r="AA9" i="55" s="1"/>
  <c r="K78" i="55"/>
  <c r="AK10" i="55" s="1"/>
  <c r="H81" i="55"/>
  <c r="Z13" i="55" s="1"/>
  <c r="J82" i="56"/>
  <c r="AJ14" i="56" s="1"/>
  <c r="L75" i="56"/>
  <c r="AD7" i="56" s="1"/>
  <c r="H77" i="56"/>
  <c r="AH9" i="56" s="1"/>
  <c r="J81" i="56"/>
  <c r="AJ13" i="56" s="1"/>
  <c r="I80" i="55"/>
  <c r="AA12" i="55" s="1"/>
  <c r="I72" i="56"/>
  <c r="AA4" i="56" s="1"/>
  <c r="J74" i="55"/>
  <c r="AJ6" i="55" s="1"/>
  <c r="I77" i="56"/>
  <c r="AI9" i="56" s="1"/>
  <c r="I76" i="55"/>
  <c r="AA8" i="55" s="1"/>
  <c r="I75" i="56"/>
  <c r="AA7" i="56" s="1"/>
  <c r="L74" i="55"/>
  <c r="AD6" i="55" s="1"/>
  <c r="L81" i="56"/>
  <c r="AL13" i="56" s="1"/>
  <c r="I74" i="56"/>
  <c r="AA6" i="56" s="1"/>
  <c r="H75" i="55"/>
  <c r="Z7" i="55" s="1"/>
  <c r="J72" i="55"/>
  <c r="AB4" i="55" s="1"/>
  <c r="J80" i="56"/>
  <c r="AB12" i="56" s="1"/>
  <c r="H82" i="56"/>
  <c r="Z14" i="56" s="1"/>
  <c r="H74" i="55"/>
  <c r="AH6" i="55" s="1"/>
  <c r="K81" i="55"/>
  <c r="AK13" i="55" s="1"/>
  <c r="H79" i="56"/>
  <c r="Z11" i="56" s="1"/>
  <c r="K77" i="56"/>
  <c r="AK9" i="56" s="1"/>
  <c r="L72" i="56"/>
  <c r="AL4" i="56" s="1"/>
  <c r="L79" i="56"/>
  <c r="AL11" i="56" s="1"/>
  <c r="L82" i="55"/>
  <c r="AD14" i="55" s="1"/>
  <c r="I73" i="56"/>
  <c r="AA5" i="56" s="1"/>
  <c r="I77" i="53"/>
  <c r="AA9" i="53" s="1"/>
  <c r="L76" i="53"/>
  <c r="AL8" i="53" s="1"/>
  <c r="I74" i="53"/>
  <c r="AA6" i="53" s="1"/>
  <c r="H75" i="53"/>
  <c r="Z7" i="53" s="1"/>
  <c r="J72" i="53"/>
  <c r="AJ4" i="53" s="1"/>
  <c r="L78" i="53"/>
  <c r="AL10" i="53" s="1"/>
  <c r="L75" i="53"/>
  <c r="AL7" i="53" s="1"/>
  <c r="H77" i="53"/>
  <c r="AH9" i="53" s="1"/>
  <c r="I72" i="53"/>
  <c r="AA4" i="53" s="1"/>
  <c r="I75" i="53"/>
  <c r="AA7" i="53" s="1"/>
  <c r="J76" i="53"/>
  <c r="AB8" i="53" s="1"/>
  <c r="K80" i="53"/>
  <c r="AK12" i="53" s="1"/>
  <c r="J80" i="53"/>
  <c r="AB12" i="53" s="1"/>
  <c r="L73" i="53"/>
  <c r="AD5" i="53" s="1"/>
  <c r="I73" i="53"/>
  <c r="AA5" i="53" s="1"/>
  <c r="J77" i="53"/>
  <c r="AB9" i="53" s="1"/>
  <c r="I78" i="53"/>
  <c r="AA10" i="53" s="1"/>
  <c r="H81" i="53"/>
  <c r="AH13" i="53" s="1"/>
  <c r="J75" i="53"/>
  <c r="AJ7" i="53" s="1"/>
  <c r="H72" i="53"/>
  <c r="AH4" i="53" s="1"/>
  <c r="J79" i="53"/>
  <c r="AB11" i="53" s="1"/>
  <c r="K75" i="53"/>
  <c r="AK7" i="53" s="1"/>
  <c r="J78" i="53"/>
  <c r="AJ10" i="53" s="1"/>
  <c r="K72" i="53"/>
  <c r="AC4" i="53" s="1"/>
  <c r="I81" i="53"/>
  <c r="AA13" i="53" s="1"/>
  <c r="K76" i="53"/>
  <c r="AK8" i="53" s="1"/>
  <c r="L77" i="53"/>
  <c r="AD9" i="53" s="1"/>
  <c r="K79" i="53"/>
  <c r="AC11" i="53" s="1"/>
  <c r="J73" i="53"/>
  <c r="AB5" i="53" s="1"/>
  <c r="K73" i="53"/>
  <c r="AC5" i="53" s="1"/>
  <c r="J74" i="53"/>
  <c r="AB6" i="53" s="1"/>
  <c r="K74" i="53"/>
  <c r="AC6" i="53" s="1"/>
  <c r="H74" i="53"/>
  <c r="AH6" i="53" s="1"/>
  <c r="K77" i="53"/>
  <c r="AK9" i="53" s="1"/>
  <c r="L79" i="53"/>
  <c r="AL11" i="53" s="1"/>
  <c r="J82" i="53"/>
  <c r="AB14" i="53" s="1"/>
  <c r="J81" i="53"/>
  <c r="AB13" i="53" s="1"/>
  <c r="I76" i="53"/>
  <c r="AA8" i="53" s="1"/>
  <c r="H82" i="53"/>
  <c r="AH14" i="53" s="1"/>
  <c r="H78" i="53"/>
  <c r="Z10" i="53" s="1"/>
  <c r="H80" i="53"/>
  <c r="AH12" i="53" s="1"/>
  <c r="H76" i="53"/>
  <c r="AH8" i="53" s="1"/>
  <c r="H73" i="53"/>
  <c r="AH5" i="53" s="1"/>
  <c r="I80" i="53"/>
  <c r="AI12" i="53" s="1"/>
  <c r="K78" i="53"/>
  <c r="AC10" i="53" s="1"/>
  <c r="L80" i="53"/>
  <c r="AD12" i="53" s="1"/>
  <c r="I79" i="53"/>
  <c r="AI11" i="53" s="1"/>
  <c r="L74" i="53"/>
  <c r="AL6" i="53" s="1"/>
  <c r="L81" i="53"/>
  <c r="AL13" i="53" s="1"/>
  <c r="I82" i="53"/>
  <c r="AI14" i="53" s="1"/>
  <c r="K81" i="53"/>
  <c r="AC13" i="53" s="1"/>
  <c r="H79" i="53"/>
  <c r="AH11" i="53" s="1"/>
  <c r="L72" i="53"/>
  <c r="AL4" i="53" s="1"/>
  <c r="K82" i="53"/>
  <c r="AK14" i="53" s="1"/>
  <c r="L82" i="53"/>
  <c r="AL14" i="53" s="1"/>
  <c r="G77" i="90"/>
  <c r="G77" i="100" s="1"/>
  <c r="O60" i="100"/>
  <c r="O60" i="229" s="1"/>
  <c r="O59" i="90"/>
  <c r="O59" i="100" s="1"/>
  <c r="O65" i="90"/>
  <c r="L151" i="56"/>
  <c r="I151" i="55"/>
  <c r="J151" i="56"/>
  <c r="L151" i="55"/>
  <c r="J151" i="53"/>
  <c r="H151" i="53"/>
  <c r="H151" i="56"/>
  <c r="K151" i="56"/>
  <c r="H151" i="55"/>
  <c r="K151" i="55"/>
  <c r="I151" i="53"/>
  <c r="N59" i="100"/>
  <c r="F76" i="90"/>
  <c r="F76" i="100" s="1"/>
  <c r="M63" i="55"/>
  <c r="M55" i="53"/>
  <c r="F66" i="53"/>
  <c r="M57" i="53"/>
  <c r="M65" i="53"/>
  <c r="M58" i="56"/>
  <c r="M62" i="53"/>
  <c r="F66" i="55"/>
  <c r="M55" i="55"/>
  <c r="I66" i="53"/>
  <c r="M64" i="53"/>
  <c r="M59" i="55"/>
  <c r="M57" i="56"/>
  <c r="M61" i="55"/>
  <c r="K66" i="55"/>
  <c r="M63" i="53"/>
  <c r="M55" i="56"/>
  <c r="F66" i="56"/>
  <c r="I66" i="56"/>
  <c r="G66" i="56"/>
  <c r="M64" i="56"/>
  <c r="M59" i="56"/>
  <c r="H66" i="55"/>
  <c r="J66" i="55"/>
  <c r="M57" i="55"/>
  <c r="M56" i="53"/>
  <c r="M61" i="56"/>
  <c r="M58" i="53"/>
  <c r="L66" i="56"/>
  <c r="M62" i="56"/>
  <c r="I66" i="55"/>
  <c r="G66" i="53"/>
  <c r="M60" i="55"/>
  <c r="M64" i="55"/>
  <c r="H66" i="56"/>
  <c r="J66" i="53"/>
  <c r="M56" i="56"/>
  <c r="K66" i="56"/>
  <c r="G66" i="55"/>
  <c r="M60" i="56"/>
  <c r="M65" i="55"/>
  <c r="M58" i="55"/>
  <c r="L66" i="55"/>
  <c r="M63" i="56"/>
  <c r="M60" i="53"/>
  <c r="M59" i="53"/>
  <c r="H66" i="53"/>
  <c r="J66" i="56"/>
  <c r="M56" i="55"/>
  <c r="M61" i="53"/>
  <c r="K66" i="53"/>
  <c r="M65" i="56"/>
  <c r="L66" i="53"/>
  <c r="M62" i="55"/>
  <c r="Q66" i="238" l="1"/>
  <c r="M51" i="228" s="1"/>
  <c r="M65" i="229"/>
  <c r="T66" i="238"/>
  <c r="M54" i="228" s="1"/>
  <c r="R66" i="236"/>
  <c r="S52" i="228" s="1"/>
  <c r="S66" i="239"/>
  <c r="P53" i="228" s="1"/>
  <c r="Q66" i="239"/>
  <c r="P51" i="228" s="1"/>
  <c r="T66" i="239"/>
  <c r="P54" i="228" s="1"/>
  <c r="Q66" i="236"/>
  <c r="S51" i="228" s="1"/>
  <c r="T66" i="236"/>
  <c r="S54" i="228" s="1"/>
  <c r="M60" i="229"/>
  <c r="H83" i="229"/>
  <c r="D58" i="228" s="1"/>
  <c r="S66" i="233"/>
  <c r="J53" i="228" s="1"/>
  <c r="L7" i="247"/>
  <c r="G15" i="246" s="1"/>
  <c r="T66" i="233"/>
  <c r="J54" i="228" s="1"/>
  <c r="M9" i="247"/>
  <c r="G66" i="239"/>
  <c r="P41" i="228" s="1"/>
  <c r="J83" i="229"/>
  <c r="D60" i="228" s="1"/>
  <c r="T66" i="235"/>
  <c r="G54" i="228" s="1"/>
  <c r="L83" i="229"/>
  <c r="D62" i="228" s="1"/>
  <c r="Q66" i="233"/>
  <c r="J51" i="228" s="1"/>
  <c r="S66" i="235"/>
  <c r="G53" i="228" s="1"/>
  <c r="O61" i="233"/>
  <c r="O61" i="236"/>
  <c r="O61" i="235"/>
  <c r="O61" i="239"/>
  <c r="O61" i="238"/>
  <c r="N57" i="233"/>
  <c r="N57" i="235"/>
  <c r="N57" i="236"/>
  <c r="N57" i="238"/>
  <c r="N57" i="239"/>
  <c r="Q18" i="246"/>
  <c r="K59" i="235"/>
  <c r="K59" i="236"/>
  <c r="K59" i="233"/>
  <c r="K59" i="238"/>
  <c r="K59" i="239"/>
  <c r="I58" i="236"/>
  <c r="I58" i="235"/>
  <c r="I58" i="233"/>
  <c r="I58" i="238"/>
  <c r="I58" i="239"/>
  <c r="J81" i="238"/>
  <c r="AJ13" i="238" s="1"/>
  <c r="M58" i="229"/>
  <c r="I82" i="236"/>
  <c r="AI14" i="236" s="1"/>
  <c r="H77" i="238"/>
  <c r="Z9" i="238" s="1"/>
  <c r="AH9" i="238"/>
  <c r="K75" i="238"/>
  <c r="AK7" i="238" s="1"/>
  <c r="I59" i="233"/>
  <c r="I59" i="236"/>
  <c r="I59" i="235"/>
  <c r="I59" i="239"/>
  <c r="I59" i="238"/>
  <c r="K66" i="229"/>
  <c r="D45" i="228" s="1"/>
  <c r="D69" i="228" s="1"/>
  <c r="K55" i="236"/>
  <c r="K55" i="235"/>
  <c r="K55" i="233"/>
  <c r="K55" i="238"/>
  <c r="K55" i="239"/>
  <c r="P66" i="238"/>
  <c r="M50" i="228" s="1"/>
  <c r="P66" i="233"/>
  <c r="J50" i="228" s="1"/>
  <c r="J56" i="233"/>
  <c r="J56" i="236"/>
  <c r="J56" i="235"/>
  <c r="J56" i="239"/>
  <c r="J56" i="238"/>
  <c r="K80" i="238"/>
  <c r="AC12" i="238" s="1"/>
  <c r="L76" i="235"/>
  <c r="AD8" i="235" s="1"/>
  <c r="L72" i="239"/>
  <c r="L72" i="233"/>
  <c r="AL4" i="233"/>
  <c r="I79" i="235"/>
  <c r="AA11" i="235" s="1"/>
  <c r="J82" i="239"/>
  <c r="AJ14" i="239" s="1"/>
  <c r="I80" i="233"/>
  <c r="AA12" i="233" s="1"/>
  <c r="K82" i="239"/>
  <c r="AK14" i="239" s="1"/>
  <c r="AC14" i="239"/>
  <c r="F76" i="229"/>
  <c r="L56" i="233"/>
  <c r="L56" i="235"/>
  <c r="L56" i="236"/>
  <c r="L56" i="238"/>
  <c r="L56" i="239"/>
  <c r="H56" i="233"/>
  <c r="H56" i="235"/>
  <c r="H56" i="236"/>
  <c r="H56" i="238"/>
  <c r="H56" i="239"/>
  <c r="M56" i="229"/>
  <c r="R66" i="239"/>
  <c r="P52" i="228" s="1"/>
  <c r="H81" i="233"/>
  <c r="Z13" i="233" s="1"/>
  <c r="AH13" i="233"/>
  <c r="I82" i="233"/>
  <c r="AI14" i="233" s="1"/>
  <c r="L80" i="233"/>
  <c r="AD12" i="233" s="1"/>
  <c r="K73" i="236"/>
  <c r="AK5" i="236" s="1"/>
  <c r="F66" i="239"/>
  <c r="P40" i="228" s="1"/>
  <c r="M55" i="229"/>
  <c r="H77" i="235"/>
  <c r="Z9" i="235" s="1"/>
  <c r="I66" i="229"/>
  <c r="D43" i="228" s="1"/>
  <c r="I55" i="235"/>
  <c r="I55" i="236"/>
  <c r="I55" i="233"/>
  <c r="I55" i="238"/>
  <c r="I55" i="239"/>
  <c r="K57" i="233"/>
  <c r="K57" i="235"/>
  <c r="K57" i="236"/>
  <c r="K57" i="238"/>
  <c r="K57" i="239"/>
  <c r="G66" i="236"/>
  <c r="S41" i="228" s="1"/>
  <c r="L62" i="239"/>
  <c r="L62" i="236"/>
  <c r="L62" i="235"/>
  <c r="L62" i="238"/>
  <c r="L62" i="233"/>
  <c r="K80" i="236"/>
  <c r="AC12" i="236" s="1"/>
  <c r="L76" i="233"/>
  <c r="AL8" i="233" s="1"/>
  <c r="L72" i="238"/>
  <c r="AL4" i="238" s="1"/>
  <c r="L81" i="238"/>
  <c r="AD13" i="238" s="1"/>
  <c r="J74" i="238"/>
  <c r="AB6" i="238" s="1"/>
  <c r="J74" i="235"/>
  <c r="AB6" i="235" s="1"/>
  <c r="I79" i="233"/>
  <c r="AI11" i="233" s="1"/>
  <c r="I79" i="239"/>
  <c r="AI11" i="239" s="1"/>
  <c r="K77" i="233"/>
  <c r="AK9" i="233" s="1"/>
  <c r="J82" i="233"/>
  <c r="AB14" i="233" s="1"/>
  <c r="I80" i="236"/>
  <c r="AI12" i="236" s="1"/>
  <c r="K82" i="238"/>
  <c r="AK14" i="238" s="1"/>
  <c r="N59" i="229"/>
  <c r="O63" i="229"/>
  <c r="G81" i="229"/>
  <c r="N58" i="229"/>
  <c r="D83" i="100"/>
  <c r="G77" i="229" s="1"/>
  <c r="F82" i="229"/>
  <c r="L60" i="236"/>
  <c r="L60" i="238"/>
  <c r="L60" i="239"/>
  <c r="L60" i="233"/>
  <c r="L60" i="235"/>
  <c r="K62" i="239"/>
  <c r="K62" i="236"/>
  <c r="K62" i="235"/>
  <c r="K62" i="238"/>
  <c r="K62" i="233"/>
  <c r="L58" i="235"/>
  <c r="L58" i="236"/>
  <c r="L58" i="233"/>
  <c r="L58" i="239"/>
  <c r="L58" i="238"/>
  <c r="H47" i="240"/>
  <c r="H58" i="233"/>
  <c r="H58" i="236"/>
  <c r="H58" i="235"/>
  <c r="H58" i="238"/>
  <c r="H58" i="239"/>
  <c r="J66" i="229"/>
  <c r="D44" i="228" s="1"/>
  <c r="D68" i="228" s="1"/>
  <c r="J55" i="233"/>
  <c r="J55" i="235"/>
  <c r="J55" i="236"/>
  <c r="J55" i="238"/>
  <c r="J55" i="239"/>
  <c r="R66" i="238"/>
  <c r="M52" i="228" s="1"/>
  <c r="I56" i="236"/>
  <c r="I56" i="235"/>
  <c r="I56" i="233"/>
  <c r="I56" i="238"/>
  <c r="I56" i="239"/>
  <c r="H81" i="238"/>
  <c r="Z13" i="238" s="1"/>
  <c r="J81" i="233"/>
  <c r="AJ13" i="233" s="1"/>
  <c r="J81" i="236"/>
  <c r="AB13" i="236" s="1"/>
  <c r="I82" i="239"/>
  <c r="AA14" i="239" s="1"/>
  <c r="L80" i="236"/>
  <c r="AL12" i="236" s="1"/>
  <c r="K73" i="238"/>
  <c r="AC5" i="238" s="1"/>
  <c r="K73" i="233"/>
  <c r="AK5" i="233" s="1"/>
  <c r="F66" i="236"/>
  <c r="S40" i="228" s="1"/>
  <c r="U40" i="228" s="1"/>
  <c r="D40" i="228"/>
  <c r="H77" i="233"/>
  <c r="AH9" i="233" s="1"/>
  <c r="K75" i="233"/>
  <c r="AC7" i="233" s="1"/>
  <c r="J58" i="236"/>
  <c r="J58" i="235"/>
  <c r="J58" i="233"/>
  <c r="J58" i="238"/>
  <c r="J58" i="239"/>
  <c r="T44" i="240"/>
  <c r="U44" i="240"/>
  <c r="H66" i="229"/>
  <c r="D42" i="228" s="1"/>
  <c r="D66" i="228" s="1"/>
  <c r="H55" i="235"/>
  <c r="H55" i="233"/>
  <c r="H55" i="236"/>
  <c r="H55" i="239"/>
  <c r="H55" i="238"/>
  <c r="I64" i="236"/>
  <c r="M64" i="236" s="1"/>
  <c r="I64" i="235"/>
  <c r="M64" i="235" s="1"/>
  <c r="I64" i="239"/>
  <c r="I64" i="238"/>
  <c r="I64" i="233"/>
  <c r="M64" i="233" s="1"/>
  <c r="I83" i="229"/>
  <c r="D59" i="228" s="1"/>
  <c r="P66" i="235"/>
  <c r="G50" i="228" s="1"/>
  <c r="K80" i="233"/>
  <c r="AK12" i="233" s="1"/>
  <c r="L76" i="238"/>
  <c r="AD8" i="238" s="1"/>
  <c r="K81" i="239"/>
  <c r="AC13" i="239" s="1"/>
  <c r="L72" i="235"/>
  <c r="L81" i="239"/>
  <c r="AL13" i="239" s="1"/>
  <c r="AD13" i="239"/>
  <c r="L81" i="236"/>
  <c r="AD13" i="236" s="1"/>
  <c r="J74" i="239"/>
  <c r="AB6" i="239" s="1"/>
  <c r="I79" i="236"/>
  <c r="AA11" i="236" s="1"/>
  <c r="K77" i="239"/>
  <c r="AK9" i="239" s="1"/>
  <c r="K77" i="236"/>
  <c r="AC9" i="236" s="1"/>
  <c r="J82" i="236"/>
  <c r="AJ14" i="236" s="1"/>
  <c r="I80" i="238"/>
  <c r="AI12" i="238" s="1"/>
  <c r="I80" i="235"/>
  <c r="AA12" i="235" s="1"/>
  <c r="K82" i="235"/>
  <c r="AC14" i="235" s="1"/>
  <c r="O60" i="236"/>
  <c r="O60" i="238"/>
  <c r="O60" i="233"/>
  <c r="O60" i="235"/>
  <c r="O60" i="239"/>
  <c r="F78" i="229"/>
  <c r="J59" i="233"/>
  <c r="J59" i="235"/>
  <c r="J59" i="236"/>
  <c r="J59" i="239"/>
  <c r="J59" i="238"/>
  <c r="H62" i="235"/>
  <c r="H62" i="238"/>
  <c r="H62" i="233"/>
  <c r="H62" i="239"/>
  <c r="H62" i="236"/>
  <c r="M62" i="229"/>
  <c r="H63" i="235"/>
  <c r="H63" i="233"/>
  <c r="H63" i="236"/>
  <c r="H63" i="238"/>
  <c r="H63" i="239"/>
  <c r="M63" i="229"/>
  <c r="H81" i="239"/>
  <c r="AH13" i="239" s="1"/>
  <c r="L80" i="238"/>
  <c r="AL12" i="238" s="1"/>
  <c r="K73" i="235"/>
  <c r="AK5" i="235" s="1"/>
  <c r="F66" i="238"/>
  <c r="M40" i="228" s="1"/>
  <c r="F66" i="233"/>
  <c r="J40" i="228" s="1"/>
  <c r="M64" i="239"/>
  <c r="K75" i="236"/>
  <c r="AK7" i="236" s="1"/>
  <c r="P15" i="246"/>
  <c r="H57" i="233"/>
  <c r="H57" i="236"/>
  <c r="H57" i="235"/>
  <c r="H57" i="239"/>
  <c r="H57" i="238"/>
  <c r="M57" i="229"/>
  <c r="G66" i="235"/>
  <c r="G41" i="228" s="1"/>
  <c r="K81" i="238"/>
  <c r="AK13" i="238" s="1"/>
  <c r="L81" i="233"/>
  <c r="AD13" i="233" s="1"/>
  <c r="J74" i="233"/>
  <c r="AB6" i="233" s="1"/>
  <c r="K77" i="235"/>
  <c r="AK9" i="235" s="1"/>
  <c r="K82" i="233"/>
  <c r="AC14" i="233" s="1"/>
  <c r="O58" i="229"/>
  <c r="O57" i="229"/>
  <c r="N64" i="229"/>
  <c r="N55" i="229"/>
  <c r="J61" i="235"/>
  <c r="J61" i="233"/>
  <c r="J61" i="236"/>
  <c r="J61" i="238"/>
  <c r="J61" i="239"/>
  <c r="I57" i="233"/>
  <c r="I57" i="236"/>
  <c r="I57" i="235"/>
  <c r="I57" i="238"/>
  <c r="I57" i="239"/>
  <c r="H61" i="235"/>
  <c r="H61" i="233"/>
  <c r="H61" i="236"/>
  <c r="H61" i="238"/>
  <c r="H61" i="239"/>
  <c r="M61" i="229"/>
  <c r="R66" i="235"/>
  <c r="G52" i="228" s="1"/>
  <c r="J81" i="239"/>
  <c r="AB13" i="239" s="1"/>
  <c r="I82" i="238"/>
  <c r="AI14" i="238" s="1"/>
  <c r="H77" i="236"/>
  <c r="AH9" i="236" s="1"/>
  <c r="K75" i="239"/>
  <c r="AK7" i="239" s="1"/>
  <c r="I60" i="236"/>
  <c r="I60" i="239"/>
  <c r="I60" i="233"/>
  <c r="I60" i="235"/>
  <c r="I60" i="238"/>
  <c r="L61" i="235"/>
  <c r="L61" i="233"/>
  <c r="L61" i="236"/>
  <c r="L61" i="239"/>
  <c r="L61" i="238"/>
  <c r="P66" i="239"/>
  <c r="P50" i="228" s="1"/>
  <c r="L76" i="239"/>
  <c r="AD8" i="239" s="1"/>
  <c r="K81" i="235"/>
  <c r="AC13" i="235" s="1"/>
  <c r="L66" i="229"/>
  <c r="D46" i="228" s="1"/>
  <c r="D70" i="228" s="1"/>
  <c r="O59" i="229"/>
  <c r="G79" i="229"/>
  <c r="N63" i="229"/>
  <c r="N62" i="229"/>
  <c r="N56" i="229"/>
  <c r="K61" i="233"/>
  <c r="K61" i="235"/>
  <c r="K61" i="236"/>
  <c r="K61" i="238"/>
  <c r="K61" i="239"/>
  <c r="J60" i="236"/>
  <c r="J60" i="239"/>
  <c r="J60" i="233"/>
  <c r="J60" i="238"/>
  <c r="J60" i="235"/>
  <c r="L65" i="235"/>
  <c r="L65" i="233"/>
  <c r="L65" i="236"/>
  <c r="L65" i="239"/>
  <c r="L65" i="238"/>
  <c r="J63" i="235"/>
  <c r="J63" i="233"/>
  <c r="J63" i="236"/>
  <c r="J63" i="239"/>
  <c r="J63" i="238"/>
  <c r="I61" i="233"/>
  <c r="I61" i="236"/>
  <c r="I61" i="235"/>
  <c r="I61" i="238"/>
  <c r="I61" i="239"/>
  <c r="J62" i="235"/>
  <c r="J62" i="233"/>
  <c r="J62" i="236"/>
  <c r="J62" i="238"/>
  <c r="J62" i="239"/>
  <c r="R66" i="233"/>
  <c r="J52" i="228" s="1"/>
  <c r="H65" i="233"/>
  <c r="H65" i="236"/>
  <c r="M65" i="236" s="1"/>
  <c r="H65" i="235"/>
  <c r="H65" i="239"/>
  <c r="H65" i="238"/>
  <c r="L57" i="233"/>
  <c r="L57" i="236"/>
  <c r="L57" i="235"/>
  <c r="L57" i="239"/>
  <c r="L57" i="238"/>
  <c r="H81" i="235"/>
  <c r="AH13" i="235" s="1"/>
  <c r="H81" i="236"/>
  <c r="AH13" i="236" s="1"/>
  <c r="J81" i="235"/>
  <c r="AB13" i="235" s="1"/>
  <c r="M58" i="239"/>
  <c r="I82" i="235"/>
  <c r="AI14" i="235" s="1"/>
  <c r="W45" i="240"/>
  <c r="V45" i="240"/>
  <c r="L80" i="239"/>
  <c r="AD12" i="239" s="1"/>
  <c r="L80" i="235"/>
  <c r="AL12" i="235" s="1"/>
  <c r="K73" i="239"/>
  <c r="AK5" i="239" s="1"/>
  <c r="F66" i="235"/>
  <c r="G40" i="228" s="1"/>
  <c r="H77" i="239"/>
  <c r="Z9" i="239" s="1"/>
  <c r="K75" i="235"/>
  <c r="AC7" i="235" s="1"/>
  <c r="AB7" i="223"/>
  <c r="H59" i="236"/>
  <c r="H59" i="233"/>
  <c r="H59" i="235"/>
  <c r="H59" i="239"/>
  <c r="H59" i="238"/>
  <c r="M59" i="229"/>
  <c r="M60" i="239"/>
  <c r="P66" i="236"/>
  <c r="S50" i="228" s="1"/>
  <c r="K80" i="239"/>
  <c r="AC12" i="239" s="1"/>
  <c r="K80" i="235"/>
  <c r="AK12" i="235" s="1"/>
  <c r="L76" i="236"/>
  <c r="AL8" i="236" s="1"/>
  <c r="K81" i="233"/>
  <c r="AK13" i="233" s="1"/>
  <c r="K81" i="236"/>
  <c r="AK13" i="236" s="1"/>
  <c r="L72" i="236"/>
  <c r="AD4" i="236" s="1"/>
  <c r="L81" i="235"/>
  <c r="AD13" i="235" s="1"/>
  <c r="J74" i="236"/>
  <c r="AB6" i="236" s="1"/>
  <c r="I79" i="238"/>
  <c r="AA11" i="238" s="1"/>
  <c r="K77" i="238"/>
  <c r="AC9" i="238" s="1"/>
  <c r="J82" i="238"/>
  <c r="AJ14" i="238" s="1"/>
  <c r="J82" i="235"/>
  <c r="AJ14" i="235" s="1"/>
  <c r="I80" i="239"/>
  <c r="AA12" i="239" s="1"/>
  <c r="K82" i="236"/>
  <c r="AC14" i="236" s="1"/>
  <c r="S33" i="100"/>
  <c r="I40" i="228"/>
  <c r="N65" i="100"/>
  <c r="N65" i="229" s="1"/>
  <c r="F73" i="90"/>
  <c r="F73" i="100" s="1"/>
  <c r="F73" i="229" s="1"/>
  <c r="U56" i="90"/>
  <c r="M73" i="90" s="1"/>
  <c r="M73" i="100" s="1"/>
  <c r="U55" i="90"/>
  <c r="M72" i="90" s="1"/>
  <c r="M72" i="100" s="1"/>
  <c r="F72" i="90"/>
  <c r="F72" i="100" s="1"/>
  <c r="F72" i="229" s="1"/>
  <c r="N60" i="100"/>
  <c r="U65" i="90"/>
  <c r="M82" i="90" s="1"/>
  <c r="M82" i="100" s="1"/>
  <c r="U60" i="90"/>
  <c r="M77" i="90" s="1"/>
  <c r="M77" i="100" s="1"/>
  <c r="N61" i="100"/>
  <c r="F80" i="90"/>
  <c r="F80" i="100" s="1"/>
  <c r="F80" i="229" s="1"/>
  <c r="F79" i="90"/>
  <c r="F79" i="100" s="1"/>
  <c r="F79" i="229" s="1"/>
  <c r="F74" i="90"/>
  <c r="F74" i="100" s="1"/>
  <c r="F74" i="229" s="1"/>
  <c r="F75" i="90"/>
  <c r="F75" i="100" s="1"/>
  <c r="F75" i="229" s="1"/>
  <c r="F81" i="90"/>
  <c r="F81" i="100" s="1"/>
  <c r="F81" i="229" s="1"/>
  <c r="AH10" i="53"/>
  <c r="AI14" i="143"/>
  <c r="AA5" i="142"/>
  <c r="AC4" i="142"/>
  <c r="AJ9" i="143"/>
  <c r="AI6" i="143"/>
  <c r="AC7" i="142"/>
  <c r="AH14" i="142"/>
  <c r="AC7" i="53"/>
  <c r="Z13" i="143"/>
  <c r="AI7" i="143"/>
  <c r="AA4" i="143"/>
  <c r="AI11" i="142"/>
  <c r="AL13" i="143"/>
  <c r="Z12" i="143"/>
  <c r="AA8" i="143"/>
  <c r="AC7" i="143"/>
  <c r="AI13" i="143"/>
  <c r="AK8" i="142"/>
  <c r="AL11" i="142"/>
  <c r="AI10" i="142"/>
  <c r="AH8" i="142"/>
  <c r="AA7" i="142"/>
  <c r="AL12" i="143"/>
  <c r="AB5" i="143"/>
  <c r="AJ14" i="142"/>
  <c r="AD7" i="143"/>
  <c r="AJ14" i="143"/>
  <c r="AJ6" i="143"/>
  <c r="AJ6" i="142"/>
  <c r="AI9" i="142"/>
  <c r="AJ6" i="53"/>
  <c r="AH8" i="143"/>
  <c r="AH6" i="142"/>
  <c r="AD7" i="142"/>
  <c r="AH7" i="142"/>
  <c r="AH10" i="143"/>
  <c r="AC10" i="143"/>
  <c r="AC13" i="142"/>
  <c r="AB10" i="143"/>
  <c r="AL10" i="143"/>
  <c r="AB8" i="143"/>
  <c r="U58" i="90"/>
  <c r="U58" i="100" s="1"/>
  <c r="M83" i="90"/>
  <c r="M83" i="100" s="1"/>
  <c r="G78" i="90"/>
  <c r="G78" i="100" s="1"/>
  <c r="G78" i="229" s="1"/>
  <c r="U61" i="90"/>
  <c r="M78" i="90" s="1"/>
  <c r="M78" i="100" s="1"/>
  <c r="O64" i="100"/>
  <c r="O55" i="100"/>
  <c r="G74" i="90"/>
  <c r="G74" i="100" s="1"/>
  <c r="G74" i="229" s="1"/>
  <c r="AC14" i="53"/>
  <c r="AD11" i="56"/>
  <c r="Z5" i="55"/>
  <c r="AA8" i="56"/>
  <c r="Z5" i="142"/>
  <c r="AK10" i="142"/>
  <c r="AC11" i="142"/>
  <c r="AK13" i="143"/>
  <c r="AB7" i="142"/>
  <c r="AI12" i="142"/>
  <c r="AB7" i="143"/>
  <c r="AK12" i="143"/>
  <c r="AL8" i="142"/>
  <c r="AI9" i="143"/>
  <c r="AC8" i="143"/>
  <c r="AK12" i="142"/>
  <c r="Z11" i="142"/>
  <c r="AD6" i="142"/>
  <c r="Z6" i="143"/>
  <c r="Z10" i="142"/>
  <c r="AK9" i="143"/>
  <c r="AI8" i="142"/>
  <c r="AH9" i="143"/>
  <c r="AA5" i="143"/>
  <c r="AD5" i="143"/>
  <c r="AC6" i="143"/>
  <c r="AJ13" i="142"/>
  <c r="AD5" i="142"/>
  <c r="AJ12" i="142"/>
  <c r="AA14" i="142"/>
  <c r="O61" i="143"/>
  <c r="O61" i="142"/>
  <c r="N57" i="142"/>
  <c r="N57" i="143"/>
  <c r="N56" i="143"/>
  <c r="N56" i="142"/>
  <c r="AC4" i="143"/>
  <c r="K83" i="143"/>
  <c r="AB4" i="142"/>
  <c r="J83" i="142"/>
  <c r="O60" i="55"/>
  <c r="G77" i="55" s="1"/>
  <c r="O60" i="143"/>
  <c r="O60" i="142"/>
  <c r="AH13" i="55"/>
  <c r="L83" i="143"/>
  <c r="G72" i="90"/>
  <c r="G72" i="100" s="1"/>
  <c r="G72" i="229" s="1"/>
  <c r="U64" i="90"/>
  <c r="U64" i="100" s="1"/>
  <c r="N58" i="142"/>
  <c r="N58" i="143"/>
  <c r="N62" i="142"/>
  <c r="N62" i="143"/>
  <c r="O59" i="143"/>
  <c r="O59" i="142"/>
  <c r="AD14" i="53"/>
  <c r="Z9" i="53"/>
  <c r="AB6" i="55"/>
  <c r="O63" i="143"/>
  <c r="O63" i="142"/>
  <c r="K83" i="142"/>
  <c r="Z14" i="143"/>
  <c r="AI11" i="143"/>
  <c r="AI10" i="143"/>
  <c r="AA12" i="143"/>
  <c r="Z9" i="142"/>
  <c r="AD13" i="142"/>
  <c r="Z12" i="142"/>
  <c r="AL14" i="143"/>
  <c r="AA4" i="142"/>
  <c r="I83" i="142"/>
  <c r="AL4" i="143"/>
  <c r="AL9" i="142"/>
  <c r="AJ9" i="142"/>
  <c r="AL11" i="143"/>
  <c r="Z4" i="143"/>
  <c r="H83" i="143"/>
  <c r="Z5" i="143"/>
  <c r="AC9" i="142"/>
  <c r="AK11" i="143"/>
  <c r="AI6" i="142"/>
  <c r="AD14" i="142"/>
  <c r="AD9" i="143"/>
  <c r="AD12" i="142"/>
  <c r="AC6" i="142"/>
  <c r="AK5" i="142"/>
  <c r="Z13" i="142"/>
  <c r="AJ13" i="143"/>
  <c r="AD10" i="142"/>
  <c r="AJ8" i="142"/>
  <c r="AK14" i="143"/>
  <c r="Z11" i="143"/>
  <c r="AL6" i="143"/>
  <c r="AJ12" i="143"/>
  <c r="AJ11" i="143"/>
  <c r="AJ10" i="142"/>
  <c r="AK5" i="143"/>
  <c r="AL8" i="143"/>
  <c r="AI13" i="142"/>
  <c r="AC14" i="142"/>
  <c r="AB11" i="142"/>
  <c r="N59" i="143"/>
  <c r="N59" i="142"/>
  <c r="N55" i="143"/>
  <c r="N55" i="142"/>
  <c r="O58" i="143"/>
  <c r="O58" i="142"/>
  <c r="L83" i="142"/>
  <c r="M66" i="143"/>
  <c r="N9" i="71" s="1"/>
  <c r="M66" i="142"/>
  <c r="M9" i="71" s="1"/>
  <c r="N64" i="142"/>
  <c r="N64" i="143"/>
  <c r="N63" i="142"/>
  <c r="N63" i="143"/>
  <c r="O57" i="143"/>
  <c r="O57" i="142"/>
  <c r="Z4" i="142"/>
  <c r="H83" i="142"/>
  <c r="Z7" i="143"/>
  <c r="AD4" i="143"/>
  <c r="AK4" i="143"/>
  <c r="AJ5" i="142"/>
  <c r="I83" i="143"/>
  <c r="AL4" i="142"/>
  <c r="AJ4" i="143"/>
  <c r="J83" i="143"/>
  <c r="AJ4" i="142"/>
  <c r="S33" i="55"/>
  <c r="S33" i="142"/>
  <c r="S33" i="143"/>
  <c r="O50" i="100"/>
  <c r="I67" i="100"/>
  <c r="N67" i="100"/>
  <c r="I50" i="100"/>
  <c r="G135" i="100"/>
  <c r="J101" i="100"/>
  <c r="I33" i="100"/>
  <c r="K101" i="100"/>
  <c r="L33" i="100"/>
  <c r="P67" i="100"/>
  <c r="R50" i="100"/>
  <c r="N135" i="100"/>
  <c r="K118" i="100"/>
  <c r="T67" i="100"/>
  <c r="R33" i="100"/>
  <c r="N50" i="100"/>
  <c r="L101" i="100"/>
  <c r="T101" i="100"/>
  <c r="H33" i="100"/>
  <c r="L118" i="100"/>
  <c r="I101" i="100"/>
  <c r="H118" i="100"/>
  <c r="J118" i="100"/>
  <c r="L50" i="100"/>
  <c r="S101" i="100"/>
  <c r="F101" i="100"/>
  <c r="J33" i="100"/>
  <c r="K33" i="100"/>
  <c r="P101" i="100"/>
  <c r="G101" i="100"/>
  <c r="L67" i="100"/>
  <c r="O56" i="100"/>
  <c r="U62" i="90"/>
  <c r="U62" i="100" s="1"/>
  <c r="F135" i="100"/>
  <c r="AB13" i="56"/>
  <c r="AH13" i="56"/>
  <c r="AL10" i="56"/>
  <c r="AK6" i="55"/>
  <c r="AI11" i="56"/>
  <c r="H101" i="100"/>
  <c r="T33" i="100"/>
  <c r="H50" i="100"/>
  <c r="T50" i="100"/>
  <c r="J67" i="100"/>
  <c r="I118" i="100"/>
  <c r="R67" i="100"/>
  <c r="P50" i="100"/>
  <c r="S50" i="100"/>
  <c r="O67" i="100"/>
  <c r="U63" i="90"/>
  <c r="M80" i="90" s="1"/>
  <c r="M80" i="100" s="1"/>
  <c r="G75" i="90"/>
  <c r="G75" i="100" s="1"/>
  <c r="G75" i="229" s="1"/>
  <c r="O62" i="100"/>
  <c r="AD6" i="53"/>
  <c r="Z12" i="53"/>
  <c r="AD11" i="53"/>
  <c r="AH8" i="56"/>
  <c r="AH12" i="55"/>
  <c r="AH10" i="56"/>
  <c r="AI10" i="55"/>
  <c r="AC10" i="56"/>
  <c r="AI11" i="55"/>
  <c r="G80" i="90"/>
  <c r="G80" i="100" s="1"/>
  <c r="G80" i="229" s="1"/>
  <c r="AI12" i="55"/>
  <c r="Z9" i="56"/>
  <c r="AA13" i="55"/>
  <c r="AI13" i="56"/>
  <c r="AL12" i="56"/>
  <c r="AH5" i="56"/>
  <c r="AB10" i="56"/>
  <c r="Z9" i="55"/>
  <c r="AH14" i="56"/>
  <c r="AH7" i="55"/>
  <c r="AB14" i="56"/>
  <c r="AL10" i="55"/>
  <c r="AC11" i="55"/>
  <c r="Z12" i="56"/>
  <c r="AA14" i="56"/>
  <c r="AK12" i="55"/>
  <c r="AJ7" i="55"/>
  <c r="AK5" i="53"/>
  <c r="AB10" i="53"/>
  <c r="AI4" i="53"/>
  <c r="AD5" i="56"/>
  <c r="Z7" i="56"/>
  <c r="AL4" i="55"/>
  <c r="AD9" i="55"/>
  <c r="AK4" i="56"/>
  <c r="AJ5" i="55"/>
  <c r="U59" i="90"/>
  <c r="U59" i="100" s="1"/>
  <c r="G76" i="90"/>
  <c r="G76" i="100" s="1"/>
  <c r="G76" i="229" s="1"/>
  <c r="Z5" i="53"/>
  <c r="Z14" i="53"/>
  <c r="AC9" i="53"/>
  <c r="AI13" i="53"/>
  <c r="Z6" i="55"/>
  <c r="AD14" i="56"/>
  <c r="AJ8" i="55"/>
  <c r="S67" i="100"/>
  <c r="R101" i="100"/>
  <c r="G67" i="100"/>
  <c r="Q67" i="100"/>
  <c r="Q101" i="100"/>
  <c r="J50" i="100"/>
  <c r="P33" i="100"/>
  <c r="Q50" i="100"/>
  <c r="K67" i="100"/>
  <c r="H67" i="100"/>
  <c r="Q33" i="100"/>
  <c r="K50" i="100"/>
  <c r="O60" i="53"/>
  <c r="G77" i="53" s="1"/>
  <c r="G73" i="90"/>
  <c r="G73" i="100" s="1"/>
  <c r="G73" i="229" s="1"/>
  <c r="U57" i="90"/>
  <c r="U57" i="100" s="1"/>
  <c r="O135" i="100"/>
  <c r="Z11" i="53"/>
  <c r="AK10" i="53"/>
  <c r="AL9" i="53"/>
  <c r="AI10" i="53"/>
  <c r="AL5" i="53"/>
  <c r="AD10" i="53"/>
  <c r="AI9" i="53"/>
  <c r="AL14" i="55"/>
  <c r="AD4" i="56"/>
  <c r="AC9" i="56"/>
  <c r="AC13" i="55"/>
  <c r="AJ12" i="56"/>
  <c r="AA9" i="56"/>
  <c r="AI4" i="56"/>
  <c r="AB11" i="55"/>
  <c r="Z4" i="56"/>
  <c r="AK5" i="55"/>
  <c r="AL7" i="55"/>
  <c r="AK14" i="55"/>
  <c r="AC7" i="56"/>
  <c r="AL13" i="55"/>
  <c r="AD6" i="56"/>
  <c r="AI4" i="55"/>
  <c r="AH8" i="55"/>
  <c r="AB9" i="55"/>
  <c r="AK13" i="53"/>
  <c r="AL12" i="53"/>
  <c r="Z6" i="53"/>
  <c r="AK11" i="53"/>
  <c r="Z13" i="53"/>
  <c r="AJ12" i="53"/>
  <c r="AB4" i="53"/>
  <c r="AD8" i="53"/>
  <c r="AD13" i="56"/>
  <c r="AK5" i="56"/>
  <c r="AJ4" i="56"/>
  <c r="AL8" i="56"/>
  <c r="AA14" i="55"/>
  <c r="AH4" i="55"/>
  <c r="AA5" i="55"/>
  <c r="AD9" i="56"/>
  <c r="AK8" i="56"/>
  <c r="AC13" i="56"/>
  <c r="AH14" i="55"/>
  <c r="AK12" i="56"/>
  <c r="AB13" i="55"/>
  <c r="O63" i="53"/>
  <c r="G80" i="53" s="1"/>
  <c r="Y12" i="53" s="1"/>
  <c r="O63" i="55"/>
  <c r="G80" i="55" s="1"/>
  <c r="AG12" i="55" s="1"/>
  <c r="O63" i="56"/>
  <c r="G80" i="56" s="1"/>
  <c r="Y12" i="56" s="1"/>
  <c r="I83" i="53"/>
  <c r="AD13" i="53"/>
  <c r="AJ13" i="53"/>
  <c r="AI5" i="56"/>
  <c r="L83" i="56"/>
  <c r="AH11" i="56"/>
  <c r="AJ4" i="55"/>
  <c r="AI6" i="56"/>
  <c r="AL6" i="55"/>
  <c r="AI8" i="55"/>
  <c r="AC10" i="55"/>
  <c r="AI12" i="56"/>
  <c r="AK9" i="55"/>
  <c r="AB12" i="55"/>
  <c r="AB14" i="55"/>
  <c r="AK14" i="56"/>
  <c r="AD11" i="55"/>
  <c r="L83" i="55"/>
  <c r="AK8" i="55"/>
  <c r="Z11" i="55"/>
  <c r="AH6" i="56"/>
  <c r="AK7" i="55"/>
  <c r="AJ11" i="56"/>
  <c r="AJ6" i="56"/>
  <c r="K83" i="56"/>
  <c r="AH10" i="55"/>
  <c r="AK6" i="56"/>
  <c r="AI6" i="55"/>
  <c r="AJ5" i="56"/>
  <c r="AK11" i="56"/>
  <c r="AB10" i="55"/>
  <c r="AD5" i="55"/>
  <c r="AJ7" i="56"/>
  <c r="AI7" i="55"/>
  <c r="AB9" i="56"/>
  <c r="AI10" i="56"/>
  <c r="AA14" i="53"/>
  <c r="AA11" i="53"/>
  <c r="Z8" i="53"/>
  <c r="AI8" i="53"/>
  <c r="AK4" i="53"/>
  <c r="AB7" i="53"/>
  <c r="I83" i="56"/>
  <c r="AL7" i="56"/>
  <c r="AI9" i="55"/>
  <c r="AL8" i="55"/>
  <c r="K83" i="55"/>
  <c r="AL12" i="55"/>
  <c r="J83" i="56"/>
  <c r="AD4" i="53"/>
  <c r="AJ5" i="53"/>
  <c r="AJ11" i="53"/>
  <c r="AI5" i="53"/>
  <c r="AJ8" i="53"/>
  <c r="AD7" i="53"/>
  <c r="AI6" i="53"/>
  <c r="AI7" i="56"/>
  <c r="J83" i="55"/>
  <c r="H83" i="56"/>
  <c r="Z6" i="56"/>
  <c r="H83" i="55"/>
  <c r="AK4" i="55"/>
  <c r="I83" i="55"/>
  <c r="AB8" i="56"/>
  <c r="K83" i="53"/>
  <c r="L83" i="53"/>
  <c r="AA12" i="53"/>
  <c r="H83" i="53"/>
  <c r="AJ14" i="53"/>
  <c r="AK6" i="53"/>
  <c r="AC8" i="53"/>
  <c r="Z4" i="53"/>
  <c r="AJ9" i="53"/>
  <c r="AC12" i="53"/>
  <c r="AI7" i="53"/>
  <c r="AH7" i="53"/>
  <c r="J83" i="53"/>
  <c r="S33" i="56"/>
  <c r="S33" i="53"/>
  <c r="O60" i="56"/>
  <c r="O65" i="100"/>
  <c r="O65" i="229" s="1"/>
  <c r="G82" i="90"/>
  <c r="G82" i="100" s="1"/>
  <c r="G82" i="229" s="1"/>
  <c r="O61" i="56"/>
  <c r="O61" i="53"/>
  <c r="O61" i="55"/>
  <c r="N64" i="55"/>
  <c r="N64" i="56"/>
  <c r="N64" i="53"/>
  <c r="N63" i="56"/>
  <c r="N63" i="53"/>
  <c r="N63" i="55"/>
  <c r="O58" i="53"/>
  <c r="O58" i="56"/>
  <c r="O58" i="55"/>
  <c r="N56" i="53"/>
  <c r="N56" i="55"/>
  <c r="N56" i="56"/>
  <c r="N59" i="53"/>
  <c r="N59" i="56"/>
  <c r="N59" i="55"/>
  <c r="N55" i="53"/>
  <c r="N55" i="56"/>
  <c r="N55" i="55"/>
  <c r="N58" i="56"/>
  <c r="N58" i="53"/>
  <c r="N58" i="55"/>
  <c r="N62" i="53"/>
  <c r="N62" i="55"/>
  <c r="N62" i="56"/>
  <c r="O57" i="56"/>
  <c r="O57" i="55"/>
  <c r="O57" i="53"/>
  <c r="O59" i="55"/>
  <c r="O59" i="56"/>
  <c r="O59" i="53"/>
  <c r="N57" i="56"/>
  <c r="N57" i="55"/>
  <c r="N57" i="53"/>
  <c r="M66" i="56"/>
  <c r="M66" i="53"/>
  <c r="M66" i="55"/>
  <c r="AA14" i="235" l="1"/>
  <c r="L66" i="235"/>
  <c r="G46" i="228" s="1"/>
  <c r="M58" i="233"/>
  <c r="L66" i="238"/>
  <c r="M46" i="228" s="1"/>
  <c r="AK13" i="235"/>
  <c r="AI14" i="239"/>
  <c r="AL13" i="236"/>
  <c r="AA12" i="236"/>
  <c r="AC12" i="235"/>
  <c r="AK14" i="233"/>
  <c r="AI12" i="235"/>
  <c r="AK9" i="236"/>
  <c r="AJ13" i="235"/>
  <c r="M74" i="229"/>
  <c r="AC5" i="235"/>
  <c r="AD12" i="238"/>
  <c r="M78" i="229"/>
  <c r="AC9" i="239"/>
  <c r="AC12" i="233"/>
  <c r="M60" i="235"/>
  <c r="AC7" i="238"/>
  <c r="AA14" i="236"/>
  <c r="AB13" i="238"/>
  <c r="M58" i="235"/>
  <c r="M7" i="247"/>
  <c r="H15" i="246" s="1"/>
  <c r="AI12" i="239"/>
  <c r="AK9" i="238"/>
  <c r="AJ6" i="236"/>
  <c r="AC5" i="239"/>
  <c r="Z13" i="235"/>
  <c r="M82" i="229"/>
  <c r="AJ6" i="238"/>
  <c r="AH9" i="239"/>
  <c r="AA12" i="238"/>
  <c r="AL8" i="238"/>
  <c r="M66" i="229"/>
  <c r="AK5" i="238"/>
  <c r="AH13" i="238"/>
  <c r="M55" i="239"/>
  <c r="AJ6" i="235"/>
  <c r="AL13" i="238"/>
  <c r="M76" i="229"/>
  <c r="M72" i="229"/>
  <c r="H82" i="238"/>
  <c r="Z14" i="238" s="1"/>
  <c r="J79" i="236"/>
  <c r="AB11" i="236" s="1"/>
  <c r="I78" i="233"/>
  <c r="AA10" i="233" s="1"/>
  <c r="L82" i="236"/>
  <c r="AD14" i="236" s="1"/>
  <c r="K78" i="239"/>
  <c r="AK10" i="239" s="1"/>
  <c r="H78" i="238"/>
  <c r="Z10" i="238" s="1"/>
  <c r="M61" i="238"/>
  <c r="I74" i="233"/>
  <c r="AI6" i="233" s="1"/>
  <c r="J78" i="233"/>
  <c r="AJ10" i="233" s="1"/>
  <c r="O57" i="236"/>
  <c r="O57" i="233"/>
  <c r="O57" i="235"/>
  <c r="O57" i="238"/>
  <c r="O57" i="239"/>
  <c r="H74" i="235"/>
  <c r="Z6" i="235" s="1"/>
  <c r="M57" i="235"/>
  <c r="H80" i="233"/>
  <c r="Z12" i="233" s="1"/>
  <c r="M63" i="233"/>
  <c r="J76" i="238"/>
  <c r="AJ8" i="238" s="1"/>
  <c r="J76" i="233"/>
  <c r="AJ8" i="233" s="1"/>
  <c r="G77" i="233"/>
  <c r="AG9" i="233" s="1"/>
  <c r="I81" i="238"/>
  <c r="AA13" i="238" s="1"/>
  <c r="H66" i="233"/>
  <c r="J42" i="228" s="1"/>
  <c r="H72" i="233"/>
  <c r="Z4" i="233" s="1"/>
  <c r="J75" i="235"/>
  <c r="AB7" i="235" s="1"/>
  <c r="I73" i="238"/>
  <c r="AI5" i="238" s="1"/>
  <c r="J66" i="235"/>
  <c r="G44" i="228" s="1"/>
  <c r="J72" i="235"/>
  <c r="AB4" i="235" s="1"/>
  <c r="W47" i="240"/>
  <c r="V47" i="240"/>
  <c r="K79" i="238"/>
  <c r="AK11" i="238" s="1"/>
  <c r="L77" i="236"/>
  <c r="AL9" i="236" s="1"/>
  <c r="L79" i="236"/>
  <c r="AL11" i="236" s="1"/>
  <c r="M60" i="236"/>
  <c r="K74" i="235"/>
  <c r="AK6" i="235" s="1"/>
  <c r="I66" i="233"/>
  <c r="J43" i="228" s="1"/>
  <c r="I72" i="233"/>
  <c r="AA4" i="233" s="1"/>
  <c r="H73" i="239"/>
  <c r="AH5" i="239" s="1"/>
  <c r="M56" i="239"/>
  <c r="J73" i="235"/>
  <c r="AJ5" i="235" s="1"/>
  <c r="K66" i="236"/>
  <c r="S45" i="228" s="1"/>
  <c r="K72" i="236"/>
  <c r="AC4" i="236" s="1"/>
  <c r="U57" i="235"/>
  <c r="F74" i="235"/>
  <c r="AB14" i="235"/>
  <c r="AC13" i="236"/>
  <c r="H76" i="233"/>
  <c r="AH8" i="233" s="1"/>
  <c r="M59" i="233"/>
  <c r="AK7" i="235"/>
  <c r="M64" i="238"/>
  <c r="AL12" i="239"/>
  <c r="L74" i="235"/>
  <c r="AL6" i="235" s="1"/>
  <c r="H82" i="239"/>
  <c r="AH14" i="239" s="1"/>
  <c r="J79" i="233"/>
  <c r="AJ11" i="233" s="1"/>
  <c r="J80" i="235"/>
  <c r="AB12" i="235" s="1"/>
  <c r="I77" i="239"/>
  <c r="AI9" i="239" s="1"/>
  <c r="AA14" i="238"/>
  <c r="H78" i="236"/>
  <c r="Z10" i="236" s="1"/>
  <c r="M61" i="236"/>
  <c r="J78" i="239"/>
  <c r="AJ10" i="239" s="1"/>
  <c r="J78" i="235"/>
  <c r="AB10" i="235" s="1"/>
  <c r="O58" i="235"/>
  <c r="O58" i="233"/>
  <c r="O58" i="236"/>
  <c r="O58" i="238"/>
  <c r="O58" i="239"/>
  <c r="H80" i="235"/>
  <c r="Z12" i="235" s="1"/>
  <c r="M63" i="235"/>
  <c r="I81" i="239"/>
  <c r="AA13" i="239" s="1"/>
  <c r="H66" i="238"/>
  <c r="M42" i="228" s="1"/>
  <c r="H72" i="238"/>
  <c r="Z4" i="238" s="1"/>
  <c r="J75" i="236"/>
  <c r="AB7" i="236" s="1"/>
  <c r="I73" i="233"/>
  <c r="AI5" i="233" s="1"/>
  <c r="K79" i="235"/>
  <c r="AC11" i="235" s="1"/>
  <c r="O63" i="233"/>
  <c r="O63" i="236"/>
  <c r="O63" i="235"/>
  <c r="O63" i="238"/>
  <c r="O63" i="239"/>
  <c r="AJ14" i="233"/>
  <c r="AA11" i="239"/>
  <c r="L79" i="233"/>
  <c r="AD11" i="233" s="1"/>
  <c r="L79" i="239"/>
  <c r="AD11" i="239" s="1"/>
  <c r="K74" i="239"/>
  <c r="AK6" i="239" s="1"/>
  <c r="AL12" i="233"/>
  <c r="L73" i="239"/>
  <c r="AD5" i="239" s="1"/>
  <c r="I76" i="236"/>
  <c r="AA8" i="236" s="1"/>
  <c r="U57" i="233"/>
  <c r="F74" i="233"/>
  <c r="N65" i="142"/>
  <c r="M79" i="229"/>
  <c r="AL4" i="236"/>
  <c r="AD8" i="236"/>
  <c r="AK12" i="239"/>
  <c r="H76" i="238"/>
  <c r="Z8" i="238" s="1"/>
  <c r="M59" i="238"/>
  <c r="H76" i="236"/>
  <c r="Z8" i="236" s="1"/>
  <c r="M59" i="236"/>
  <c r="H44" i="240"/>
  <c r="L74" i="236"/>
  <c r="AD6" i="236" s="1"/>
  <c r="H82" i="235"/>
  <c r="AH14" i="235" s="1"/>
  <c r="J79" i="239"/>
  <c r="AB11" i="239" s="1"/>
  <c r="J79" i="235"/>
  <c r="AJ11" i="235" s="1"/>
  <c r="I78" i="235"/>
  <c r="AA10" i="235" s="1"/>
  <c r="J80" i="239"/>
  <c r="AB12" i="239" s="1"/>
  <c r="L82" i="238"/>
  <c r="AL14" i="238" s="1"/>
  <c r="L82" i="235"/>
  <c r="AL14" i="235" s="1"/>
  <c r="J77" i="239"/>
  <c r="AB9" i="239" s="1"/>
  <c r="K78" i="236"/>
  <c r="AC10" i="236" s="1"/>
  <c r="N62" i="235"/>
  <c r="N62" i="233"/>
  <c r="N62" i="238"/>
  <c r="N62" i="236"/>
  <c r="N62" i="239"/>
  <c r="AL8" i="239"/>
  <c r="L78" i="233"/>
  <c r="AL10" i="233" s="1"/>
  <c r="I77" i="238"/>
  <c r="AA9" i="238" s="1"/>
  <c r="I77" i="236"/>
  <c r="AA9" i="236" s="1"/>
  <c r="AJ13" i="239"/>
  <c r="H78" i="233"/>
  <c r="AH10" i="233" s="1"/>
  <c r="M61" i="233"/>
  <c r="I74" i="235"/>
  <c r="AA6" i="235" s="1"/>
  <c r="J78" i="238"/>
  <c r="AB10" i="238" s="1"/>
  <c r="N55" i="233"/>
  <c r="N55" i="235"/>
  <c r="N55" i="236"/>
  <c r="N55" i="239"/>
  <c r="N55" i="238"/>
  <c r="AC9" i="235"/>
  <c r="AL13" i="233"/>
  <c r="AC13" i="238"/>
  <c r="M65" i="235"/>
  <c r="H74" i="238"/>
  <c r="AH6" i="238" s="1"/>
  <c r="M57" i="238"/>
  <c r="H74" i="233"/>
  <c r="AH6" i="233" s="1"/>
  <c r="M57" i="233"/>
  <c r="AC7" i="236"/>
  <c r="M55" i="233"/>
  <c r="V40" i="223"/>
  <c r="H80" i="238"/>
  <c r="Z12" i="238" s="1"/>
  <c r="M63" i="238"/>
  <c r="H79" i="238"/>
  <c r="Z11" i="238" s="1"/>
  <c r="AH11" i="238"/>
  <c r="M62" i="238"/>
  <c r="AB8" i="236"/>
  <c r="J76" i="236"/>
  <c r="AJ8" i="236" s="1"/>
  <c r="G77" i="239"/>
  <c r="Y9" i="239" s="1"/>
  <c r="G77" i="236"/>
  <c r="AG9" i="236" s="1"/>
  <c r="AI11" i="236"/>
  <c r="AD4" i="235"/>
  <c r="AK13" i="239"/>
  <c r="AI13" i="235"/>
  <c r="I81" i="235"/>
  <c r="AA13" i="235" s="1"/>
  <c r="H66" i="239"/>
  <c r="P42" i="228" s="1"/>
  <c r="H72" i="239"/>
  <c r="J75" i="238"/>
  <c r="AB7" i="238" s="1"/>
  <c r="AJ13" i="236"/>
  <c r="I73" i="235"/>
  <c r="AA5" i="235" s="1"/>
  <c r="J66" i="238"/>
  <c r="M44" i="228" s="1"/>
  <c r="J72" i="238"/>
  <c r="H75" i="236"/>
  <c r="Z7" i="236" s="1"/>
  <c r="L75" i="238"/>
  <c r="AL7" i="238" s="1"/>
  <c r="L75" i="235"/>
  <c r="AL7" i="235" s="1"/>
  <c r="K79" i="236"/>
  <c r="AK11" i="236" s="1"/>
  <c r="L77" i="239"/>
  <c r="AL9" i="239" s="1"/>
  <c r="U59" i="229"/>
  <c r="N59" i="235"/>
  <c r="N59" i="233"/>
  <c r="N59" i="236"/>
  <c r="N59" i="239"/>
  <c r="N59" i="238"/>
  <c r="AD4" i="238"/>
  <c r="AD8" i="233"/>
  <c r="AL11" i="238"/>
  <c r="L79" i="238"/>
  <c r="AD11" i="238" s="1"/>
  <c r="K74" i="238"/>
  <c r="AC6" i="238" s="1"/>
  <c r="I66" i="239"/>
  <c r="P43" i="228" s="1"/>
  <c r="I72" i="239"/>
  <c r="I66" i="235"/>
  <c r="G43" i="228" s="1"/>
  <c r="I72" i="235"/>
  <c r="AA4" i="235" s="1"/>
  <c r="AA14" i="233"/>
  <c r="H73" i="236"/>
  <c r="Z5" i="236" s="1"/>
  <c r="M56" i="236"/>
  <c r="L73" i="238"/>
  <c r="AL5" i="238" s="1"/>
  <c r="F77" i="229"/>
  <c r="M77" i="229" s="1"/>
  <c r="AB14" i="239"/>
  <c r="AD4" i="233"/>
  <c r="L66" i="239"/>
  <c r="P46" i="228" s="1"/>
  <c r="AK12" i="238"/>
  <c r="J73" i="238"/>
  <c r="AJ5" i="238" s="1"/>
  <c r="J73" i="233"/>
  <c r="AJ5" i="233" s="1"/>
  <c r="K66" i="233"/>
  <c r="J45" i="228" s="1"/>
  <c r="K72" i="233"/>
  <c r="AK4" i="233" s="1"/>
  <c r="I76" i="238"/>
  <c r="AA8" i="238" s="1"/>
  <c r="I76" i="233"/>
  <c r="AA8" i="233" s="1"/>
  <c r="I75" i="238"/>
  <c r="AI7" i="238" s="1"/>
  <c r="K76" i="239"/>
  <c r="AC8" i="239" s="1"/>
  <c r="K76" i="235"/>
  <c r="AC8" i="235" s="1"/>
  <c r="U57" i="238"/>
  <c r="F74" i="238"/>
  <c r="U57" i="229"/>
  <c r="G78" i="236"/>
  <c r="Y10" i="236" s="1"/>
  <c r="O55" i="142"/>
  <c r="O55" i="229"/>
  <c r="U55" i="229" s="1"/>
  <c r="M75" i="229"/>
  <c r="N61" i="143"/>
  <c r="N61" i="229"/>
  <c r="U65" i="229"/>
  <c r="N65" i="233"/>
  <c r="N65" i="235"/>
  <c r="N65" i="236"/>
  <c r="N65" i="239"/>
  <c r="N65" i="238"/>
  <c r="H76" i="235"/>
  <c r="AH8" i="235" s="1"/>
  <c r="M59" i="235"/>
  <c r="L74" i="239"/>
  <c r="AD6" i="239" s="1"/>
  <c r="H82" i="233"/>
  <c r="AH14" i="233" s="1"/>
  <c r="I78" i="239"/>
  <c r="AI10" i="239" s="1"/>
  <c r="J80" i="233"/>
  <c r="AB12" i="233" s="1"/>
  <c r="J77" i="238"/>
  <c r="AJ9" i="238" s="1"/>
  <c r="K78" i="233"/>
  <c r="AC10" i="233" s="1"/>
  <c r="L78" i="239"/>
  <c r="AD10" i="239" s="1"/>
  <c r="I77" i="233"/>
  <c r="AI9" i="233" s="1"/>
  <c r="I74" i="239"/>
  <c r="AA6" i="239" s="1"/>
  <c r="H79" i="239"/>
  <c r="Z11" i="239" s="1"/>
  <c r="M62" i="239"/>
  <c r="H75" i="238"/>
  <c r="AH7" i="238" s="1"/>
  <c r="L75" i="233"/>
  <c r="AD7" i="233" s="1"/>
  <c r="L77" i="235"/>
  <c r="AD9" i="235" s="1"/>
  <c r="M65" i="238"/>
  <c r="H73" i="233"/>
  <c r="Z5" i="233" s="1"/>
  <c r="M56" i="233"/>
  <c r="L73" i="235"/>
  <c r="AD5" i="235" s="1"/>
  <c r="AL4" i="239"/>
  <c r="V50" i="223"/>
  <c r="K66" i="239"/>
  <c r="P45" i="228" s="1"/>
  <c r="K72" i="239"/>
  <c r="I76" i="235"/>
  <c r="AA8" i="235" s="1"/>
  <c r="I75" i="235"/>
  <c r="AI7" i="235" s="1"/>
  <c r="K76" i="233"/>
  <c r="AC8" i="233" s="1"/>
  <c r="G78" i="239"/>
  <c r="AG10" i="239" s="1"/>
  <c r="N65" i="56"/>
  <c r="N65" i="143"/>
  <c r="O64" i="56"/>
  <c r="O64" i="229"/>
  <c r="M65" i="233"/>
  <c r="I78" i="238"/>
  <c r="AA10" i="238" s="1"/>
  <c r="J80" i="238"/>
  <c r="AJ12" i="238" s="1"/>
  <c r="L82" i="233"/>
  <c r="AL14" i="233" s="1"/>
  <c r="J77" i="233"/>
  <c r="AB9" i="233" s="1"/>
  <c r="K78" i="238"/>
  <c r="AK10" i="238" s="1"/>
  <c r="N56" i="236"/>
  <c r="N56" i="233"/>
  <c r="N56" i="235"/>
  <c r="N56" i="239"/>
  <c r="N56" i="238"/>
  <c r="O59" i="236"/>
  <c r="O59" i="235"/>
  <c r="O59" i="233"/>
  <c r="O59" i="239"/>
  <c r="O59" i="238"/>
  <c r="L78" i="236"/>
  <c r="AD10" i="236" s="1"/>
  <c r="AC7" i="239"/>
  <c r="I74" i="238"/>
  <c r="AI6" i="238" s="1"/>
  <c r="H74" i="236"/>
  <c r="AH6" i="236" s="1"/>
  <c r="M57" i="236"/>
  <c r="H80" i="239"/>
  <c r="Z12" i="239" s="1"/>
  <c r="M63" i="239"/>
  <c r="H79" i="233"/>
  <c r="Z11" i="233" s="1"/>
  <c r="M62" i="233"/>
  <c r="J76" i="239"/>
  <c r="AB8" i="239" s="1"/>
  <c r="G77" i="238"/>
  <c r="Y9" i="238" s="1"/>
  <c r="AJ6" i="239"/>
  <c r="M60" i="233"/>
  <c r="H66" i="235"/>
  <c r="G42" i="228" s="1"/>
  <c r="H72" i="235"/>
  <c r="J75" i="239"/>
  <c r="AJ7" i="239" s="1"/>
  <c r="F40" i="228"/>
  <c r="D39" i="228"/>
  <c r="M55" i="236"/>
  <c r="J66" i="239"/>
  <c r="P44" i="228" s="1"/>
  <c r="J72" i="239"/>
  <c r="J66" i="233"/>
  <c r="J44" i="228" s="1"/>
  <c r="J72" i="233"/>
  <c r="AB4" i="233" s="1"/>
  <c r="H75" i="235"/>
  <c r="AH7" i="235" s="1"/>
  <c r="L75" i="236"/>
  <c r="AD7" i="236" s="1"/>
  <c r="L77" i="233"/>
  <c r="AL9" i="233" s="1"/>
  <c r="AC14" i="238"/>
  <c r="K74" i="233"/>
  <c r="AK6" i="233" s="1"/>
  <c r="I66" i="236"/>
  <c r="S43" i="228" s="1"/>
  <c r="I72" i="236"/>
  <c r="AI4" i="236" s="1"/>
  <c r="H73" i="238"/>
  <c r="AH5" i="238" s="1"/>
  <c r="M56" i="238"/>
  <c r="L73" i="233"/>
  <c r="AD5" i="233" s="1"/>
  <c r="AD4" i="239"/>
  <c r="J73" i="236"/>
  <c r="AJ5" i="236" s="1"/>
  <c r="K66" i="238"/>
  <c r="M45" i="228" s="1"/>
  <c r="K72" i="238"/>
  <c r="AK4" i="238" s="1"/>
  <c r="M58" i="238"/>
  <c r="I75" i="239"/>
  <c r="AA7" i="239" s="1"/>
  <c r="I75" i="236"/>
  <c r="AA7" i="236" s="1"/>
  <c r="K76" i="236"/>
  <c r="AK8" i="236" s="1"/>
  <c r="F74" i="239"/>
  <c r="X6" i="239" s="1"/>
  <c r="G78" i="235"/>
  <c r="AG10" i="235" s="1"/>
  <c r="N65" i="55"/>
  <c r="F82" i="55" s="1"/>
  <c r="AF14" i="55" s="1"/>
  <c r="N65" i="53"/>
  <c r="O65" i="235"/>
  <c r="O65" i="236"/>
  <c r="O65" i="233"/>
  <c r="O65" i="238"/>
  <c r="O65" i="239"/>
  <c r="O62" i="53"/>
  <c r="O62" i="229"/>
  <c r="U62" i="229" s="1"/>
  <c r="O56" i="56"/>
  <c r="O56" i="229"/>
  <c r="G83" i="229"/>
  <c r="D57" i="228" s="1"/>
  <c r="M81" i="229"/>
  <c r="M80" i="229"/>
  <c r="N60" i="142"/>
  <c r="F77" i="142" s="1"/>
  <c r="N60" i="229"/>
  <c r="N66" i="229" s="1"/>
  <c r="D48" i="228" s="1"/>
  <c r="M73" i="229"/>
  <c r="AK14" i="236"/>
  <c r="AB14" i="238"/>
  <c r="AI11" i="238"/>
  <c r="AL13" i="235"/>
  <c r="L66" i="236"/>
  <c r="S46" i="228" s="1"/>
  <c r="AC13" i="233"/>
  <c r="H76" i="239"/>
  <c r="Z8" i="239" s="1"/>
  <c r="M59" i="239"/>
  <c r="M55" i="235"/>
  <c r="AD12" i="235"/>
  <c r="Z13" i="236"/>
  <c r="L74" i="238"/>
  <c r="AL6" i="238" s="1"/>
  <c r="L74" i="233"/>
  <c r="AD6" i="233" s="1"/>
  <c r="H82" i="236"/>
  <c r="Z14" i="236" s="1"/>
  <c r="J79" i="238"/>
  <c r="AB11" i="238" s="1"/>
  <c r="I78" i="236"/>
  <c r="AI10" i="236" s="1"/>
  <c r="J80" i="236"/>
  <c r="AJ12" i="236" s="1"/>
  <c r="L82" i="239"/>
  <c r="AL14" i="239" s="1"/>
  <c r="J77" i="235"/>
  <c r="AJ9" i="235" s="1"/>
  <c r="J77" i="236"/>
  <c r="AB9" i="236" s="1"/>
  <c r="K78" i="235"/>
  <c r="AC10" i="235" s="1"/>
  <c r="U63" i="229"/>
  <c r="N63" i="236"/>
  <c r="N63" i="233"/>
  <c r="N63" i="235"/>
  <c r="N63" i="238"/>
  <c r="N63" i="239"/>
  <c r="L78" i="238"/>
  <c r="AL10" i="238" s="1"/>
  <c r="L78" i="235"/>
  <c r="AL10" i="235" s="1"/>
  <c r="I77" i="235"/>
  <c r="AI9" i="235" s="1"/>
  <c r="Z9" i="236"/>
  <c r="H78" i="239"/>
  <c r="Z10" i="239" s="1"/>
  <c r="M61" i="239"/>
  <c r="H78" i="235"/>
  <c r="Z10" i="235" s="1"/>
  <c r="M61" i="235"/>
  <c r="I74" i="236"/>
  <c r="AI6" i="236" s="1"/>
  <c r="J78" i="236"/>
  <c r="AB10" i="236" s="1"/>
  <c r="U64" i="229"/>
  <c r="N64" i="236"/>
  <c r="N64" i="233"/>
  <c r="N64" i="238"/>
  <c r="N64" i="235"/>
  <c r="N64" i="239"/>
  <c r="AJ6" i="233"/>
  <c r="M60" i="238"/>
  <c r="H74" i="239"/>
  <c r="Z6" i="239" s="1"/>
  <c r="M57" i="239"/>
  <c r="M55" i="238"/>
  <c r="M66" i="238" s="1"/>
  <c r="Z13" i="239"/>
  <c r="H80" i="236"/>
  <c r="Z12" i="236" s="1"/>
  <c r="M63" i="236"/>
  <c r="H79" i="236"/>
  <c r="Z11" i="236" s="1"/>
  <c r="M62" i="236"/>
  <c r="H79" i="235"/>
  <c r="AH11" i="235" s="1"/>
  <c r="M62" i="235"/>
  <c r="J76" i="235"/>
  <c r="AB8" i="235" s="1"/>
  <c r="G77" i="235"/>
  <c r="Y9" i="235" s="1"/>
  <c r="AK14" i="235"/>
  <c r="AB14" i="236"/>
  <c r="AL4" i="235"/>
  <c r="I81" i="233"/>
  <c r="AI13" i="233" s="1"/>
  <c r="I81" i="236"/>
  <c r="AI13" i="236" s="1"/>
  <c r="H66" i="236"/>
  <c r="S42" i="228" s="1"/>
  <c r="H72" i="236"/>
  <c r="J75" i="233"/>
  <c r="AJ7" i="233" s="1"/>
  <c r="AK7" i="233"/>
  <c r="Z9" i="233"/>
  <c r="AC5" i="233"/>
  <c r="AD12" i="236"/>
  <c r="AB13" i="233"/>
  <c r="I73" i="239"/>
  <c r="AI5" i="239" s="1"/>
  <c r="I73" i="236"/>
  <c r="AI5" i="236" s="1"/>
  <c r="J66" i="236"/>
  <c r="S44" i="228" s="1"/>
  <c r="J72" i="236"/>
  <c r="J83" i="236" s="1"/>
  <c r="S60" i="228" s="1"/>
  <c r="H75" i="239"/>
  <c r="Z7" i="239" s="1"/>
  <c r="AH7" i="239"/>
  <c r="H75" i="233"/>
  <c r="Z7" i="233" s="1"/>
  <c r="L75" i="239"/>
  <c r="AL7" i="239" s="1"/>
  <c r="K79" i="233"/>
  <c r="AK11" i="233" s="1"/>
  <c r="K79" i="239"/>
  <c r="AK11" i="239" s="1"/>
  <c r="L77" i="238"/>
  <c r="AD9" i="238" s="1"/>
  <c r="U58" i="229"/>
  <c r="N58" i="233"/>
  <c r="N58" i="235"/>
  <c r="N58" i="236"/>
  <c r="N58" i="239"/>
  <c r="N58" i="238"/>
  <c r="AC9" i="233"/>
  <c r="AA11" i="233"/>
  <c r="AK12" i="236"/>
  <c r="L79" i="235"/>
  <c r="AL11" i="235" s="1"/>
  <c r="K74" i="236"/>
  <c r="AK6" i="236" s="1"/>
  <c r="I66" i="238"/>
  <c r="M43" i="228" s="1"/>
  <c r="I72" i="238"/>
  <c r="AA4" i="238" s="1"/>
  <c r="D67" i="228"/>
  <c r="AH9" i="235"/>
  <c r="AC5" i="236"/>
  <c r="M58" i="236"/>
  <c r="H73" i="235"/>
  <c r="Z5" i="235" s="1"/>
  <c r="M56" i="235"/>
  <c r="L73" i="236"/>
  <c r="AL5" i="236" s="1"/>
  <c r="AI12" i="233"/>
  <c r="AI11" i="235"/>
  <c r="L66" i="233"/>
  <c r="J46" i="228" s="1"/>
  <c r="AL8" i="235"/>
  <c r="J73" i="239"/>
  <c r="AJ5" i="239" s="1"/>
  <c r="M65" i="239"/>
  <c r="K66" i="235"/>
  <c r="G45" i="228" s="1"/>
  <c r="K72" i="235"/>
  <c r="AC4" i="235" s="1"/>
  <c r="I76" i="239"/>
  <c r="AA8" i="239" s="1"/>
  <c r="I75" i="233"/>
  <c r="AI7" i="233" s="1"/>
  <c r="K76" i="238"/>
  <c r="AK8" i="238" s="1"/>
  <c r="F74" i="236"/>
  <c r="X6" i="236" s="1"/>
  <c r="G78" i="238"/>
  <c r="AG10" i="238" s="1"/>
  <c r="G78" i="233"/>
  <c r="AG10" i="233" s="1"/>
  <c r="O135" i="55"/>
  <c r="O136" i="55" s="1"/>
  <c r="Q50" i="56"/>
  <c r="E51" i="100"/>
  <c r="E50" i="100" s="1"/>
  <c r="L50" i="229" s="1"/>
  <c r="L50" i="235" s="1"/>
  <c r="G101" i="56"/>
  <c r="T101" i="56"/>
  <c r="P67" i="55"/>
  <c r="H152" i="55" s="1"/>
  <c r="W68" i="100"/>
  <c r="W67" i="100" s="1"/>
  <c r="R67" i="229" s="1"/>
  <c r="I67" i="56"/>
  <c r="P33" i="56"/>
  <c r="W34" i="100"/>
  <c r="W33" i="100" s="1"/>
  <c r="P33" i="229" s="1"/>
  <c r="S101" i="53"/>
  <c r="L101" i="56"/>
  <c r="K118" i="56"/>
  <c r="G135" i="56"/>
  <c r="G136" i="56" s="1"/>
  <c r="O50" i="56"/>
  <c r="O50" i="229"/>
  <c r="E68" i="100"/>
  <c r="E67" i="100" s="1"/>
  <c r="I67" i="229" s="1"/>
  <c r="J67" i="229"/>
  <c r="V51" i="100"/>
  <c r="V50" i="100" s="1"/>
  <c r="N50" i="229"/>
  <c r="Q67" i="53"/>
  <c r="R67" i="53"/>
  <c r="F135" i="53"/>
  <c r="F136" i="53" s="1"/>
  <c r="F101" i="56"/>
  <c r="H118" i="56"/>
  <c r="T67" i="55"/>
  <c r="L152" i="55" s="1"/>
  <c r="J101" i="55"/>
  <c r="D68" i="100"/>
  <c r="D67" i="100" s="1"/>
  <c r="G67" i="229" s="1"/>
  <c r="P101" i="53"/>
  <c r="I101" i="55"/>
  <c r="K67" i="229"/>
  <c r="P50" i="55"/>
  <c r="W51" i="100"/>
  <c r="W50" i="100" s="1"/>
  <c r="Q50" i="229" s="1"/>
  <c r="L67" i="229"/>
  <c r="E34" i="100"/>
  <c r="E33" i="100" s="1"/>
  <c r="K33" i="229" s="1"/>
  <c r="I33" i="229"/>
  <c r="V68" i="100"/>
  <c r="V67" i="100" s="1"/>
  <c r="O67" i="229" s="1"/>
  <c r="N67" i="229"/>
  <c r="J39" i="228"/>
  <c r="L40" i="228"/>
  <c r="O40" i="228"/>
  <c r="R40" i="228"/>
  <c r="I50" i="56"/>
  <c r="I50" i="53"/>
  <c r="I50" i="143"/>
  <c r="I50" i="142"/>
  <c r="I50" i="55"/>
  <c r="J50" i="143"/>
  <c r="J50" i="142"/>
  <c r="J50" i="55"/>
  <c r="J50" i="56"/>
  <c r="J50" i="53"/>
  <c r="L50" i="55"/>
  <c r="L50" i="56"/>
  <c r="L50" i="53"/>
  <c r="L50" i="143"/>
  <c r="L50" i="142"/>
  <c r="K50" i="142"/>
  <c r="K50" i="55"/>
  <c r="K50" i="56"/>
  <c r="K50" i="53"/>
  <c r="K50" i="143"/>
  <c r="H50" i="55"/>
  <c r="H50" i="56"/>
  <c r="H50" i="53"/>
  <c r="H50" i="143"/>
  <c r="H50" i="142"/>
  <c r="N60" i="56"/>
  <c r="F77" i="56" s="1"/>
  <c r="N60" i="143"/>
  <c r="F77" i="143" s="1"/>
  <c r="AF9" i="143" s="1"/>
  <c r="U56" i="100"/>
  <c r="U55" i="100"/>
  <c r="U60" i="100"/>
  <c r="N61" i="55"/>
  <c r="F78" i="55" s="1"/>
  <c r="AF10" i="55" s="1"/>
  <c r="N60" i="53"/>
  <c r="U60" i="53" s="1"/>
  <c r="U65" i="100"/>
  <c r="N60" i="55"/>
  <c r="U60" i="55" s="1"/>
  <c r="N61" i="142"/>
  <c r="F78" i="142" s="1"/>
  <c r="AF10" i="142" s="1"/>
  <c r="N61" i="53"/>
  <c r="U61" i="53" s="1"/>
  <c r="N61" i="56"/>
  <c r="U61" i="56" s="1"/>
  <c r="O64" i="55"/>
  <c r="G81" i="55" s="1"/>
  <c r="Y13" i="55" s="1"/>
  <c r="O55" i="143"/>
  <c r="U55" i="143" s="1"/>
  <c r="N13" i="71"/>
  <c r="O55" i="56"/>
  <c r="G72" i="56" s="1"/>
  <c r="Y4" i="56" s="1"/>
  <c r="AH15" i="142"/>
  <c r="M75" i="90"/>
  <c r="M75" i="100" s="1"/>
  <c r="O55" i="55"/>
  <c r="U55" i="55" s="1"/>
  <c r="O55" i="53"/>
  <c r="U55" i="53" s="1"/>
  <c r="O135" i="53"/>
  <c r="O136" i="53" s="1"/>
  <c r="O64" i="142"/>
  <c r="G81" i="142" s="1"/>
  <c r="AG13" i="142" s="1"/>
  <c r="U63" i="100"/>
  <c r="O50" i="53"/>
  <c r="M81" i="90"/>
  <c r="M81" i="100" s="1"/>
  <c r="L33" i="56"/>
  <c r="M79" i="90"/>
  <c r="M79" i="100" s="1"/>
  <c r="M74" i="90"/>
  <c r="M74" i="100" s="1"/>
  <c r="L101" i="55"/>
  <c r="U61" i="100"/>
  <c r="O64" i="53"/>
  <c r="U64" i="53" s="1"/>
  <c r="O64" i="143"/>
  <c r="U64" i="143" s="1"/>
  <c r="AG9" i="53"/>
  <c r="M76" i="90"/>
  <c r="M76" i="100" s="1"/>
  <c r="F101" i="53"/>
  <c r="Q50" i="55"/>
  <c r="R67" i="56"/>
  <c r="J152" i="56" s="1"/>
  <c r="G101" i="53"/>
  <c r="T101" i="53"/>
  <c r="F135" i="55"/>
  <c r="F136" i="55" s="1"/>
  <c r="AB15" i="143"/>
  <c r="AH15" i="143"/>
  <c r="AC15" i="142"/>
  <c r="O135" i="56"/>
  <c r="O136" i="56" s="1"/>
  <c r="AJ15" i="143"/>
  <c r="G74" i="143"/>
  <c r="Y6" i="143" s="1"/>
  <c r="G75" i="143"/>
  <c r="Y7" i="143" s="1"/>
  <c r="F72" i="143"/>
  <c r="AF4" i="143" s="1"/>
  <c r="G80" i="143"/>
  <c r="Y12" i="143" s="1"/>
  <c r="F82" i="142"/>
  <c r="AF14" i="142" s="1"/>
  <c r="AD15" i="142"/>
  <c r="AC15" i="143"/>
  <c r="G78" i="142"/>
  <c r="AG10" i="142" s="1"/>
  <c r="AD15" i="143"/>
  <c r="AA15" i="142"/>
  <c r="AK15" i="142"/>
  <c r="Q50" i="53"/>
  <c r="O62" i="142"/>
  <c r="U62" i="142" s="1"/>
  <c r="O62" i="143"/>
  <c r="U62" i="143" s="1"/>
  <c r="O56" i="53"/>
  <c r="G73" i="53" s="1"/>
  <c r="Y5" i="53" s="1"/>
  <c r="O56" i="142"/>
  <c r="U56" i="142" s="1"/>
  <c r="O56" i="143"/>
  <c r="U56" i="143" s="1"/>
  <c r="AJ15" i="142"/>
  <c r="G74" i="142"/>
  <c r="AG6" i="142" s="1"/>
  <c r="U63" i="143"/>
  <c r="F80" i="143"/>
  <c r="AF12" i="143" s="1"/>
  <c r="G75" i="142"/>
  <c r="AG7" i="142" s="1"/>
  <c r="U55" i="142"/>
  <c r="F72" i="142"/>
  <c r="X4" i="142" s="1"/>
  <c r="AL15" i="143"/>
  <c r="G80" i="142"/>
  <c r="AG12" i="142" s="1"/>
  <c r="F79" i="142"/>
  <c r="F82" i="143"/>
  <c r="AF14" i="143" s="1"/>
  <c r="AL15" i="142"/>
  <c r="F73" i="143"/>
  <c r="U63" i="142"/>
  <c r="F80" i="142"/>
  <c r="G76" i="142"/>
  <c r="Y8" i="142" s="1"/>
  <c r="U58" i="143"/>
  <c r="F75" i="143"/>
  <c r="X7" i="143" s="1"/>
  <c r="G77" i="142"/>
  <c r="Y9" i="142" s="1"/>
  <c r="U57" i="143"/>
  <c r="F74" i="143"/>
  <c r="AF6" i="143" s="1"/>
  <c r="F81" i="143"/>
  <c r="AB15" i="142"/>
  <c r="G72" i="142"/>
  <c r="AG4" i="142" s="1"/>
  <c r="U59" i="142"/>
  <c r="F76" i="142"/>
  <c r="X8" i="142" s="1"/>
  <c r="Z15" i="143"/>
  <c r="G76" i="143"/>
  <c r="AG8" i="143" s="1"/>
  <c r="U58" i="142"/>
  <c r="F75" i="142"/>
  <c r="AF7" i="142" s="1"/>
  <c r="G77" i="143"/>
  <c r="Y9" i="143" s="1"/>
  <c r="U57" i="142"/>
  <c r="F74" i="142"/>
  <c r="AF6" i="142" s="1"/>
  <c r="G78" i="143"/>
  <c r="Y10" i="143" s="1"/>
  <c r="AI15" i="143"/>
  <c r="I67" i="53"/>
  <c r="O65" i="143"/>
  <c r="O65" i="142"/>
  <c r="U65" i="142" s="1"/>
  <c r="Y12" i="55"/>
  <c r="AK15" i="143"/>
  <c r="Z15" i="142"/>
  <c r="U61" i="143"/>
  <c r="F78" i="143"/>
  <c r="X10" i="143" s="1"/>
  <c r="F81" i="142"/>
  <c r="AI15" i="142"/>
  <c r="U59" i="143"/>
  <c r="F76" i="143"/>
  <c r="X8" i="143" s="1"/>
  <c r="F79" i="143"/>
  <c r="X11" i="143" s="1"/>
  <c r="AA15" i="143"/>
  <c r="F73" i="142"/>
  <c r="AF5" i="142" s="1"/>
  <c r="U60" i="142"/>
  <c r="G67" i="55"/>
  <c r="K118" i="53"/>
  <c r="G135" i="55"/>
  <c r="G136" i="55" s="1"/>
  <c r="I101" i="53"/>
  <c r="L33" i="53"/>
  <c r="G135" i="53"/>
  <c r="G136" i="53" s="1"/>
  <c r="H67" i="142"/>
  <c r="H67" i="143"/>
  <c r="R101" i="56"/>
  <c r="R101" i="143"/>
  <c r="R101" i="142"/>
  <c r="S50" i="143"/>
  <c r="S50" i="142"/>
  <c r="J67" i="56"/>
  <c r="J67" i="142"/>
  <c r="J67" i="143"/>
  <c r="H101" i="56"/>
  <c r="H101" i="143"/>
  <c r="H101" i="142"/>
  <c r="K33" i="55"/>
  <c r="K33" i="142"/>
  <c r="K33" i="143"/>
  <c r="L118" i="55"/>
  <c r="L118" i="142"/>
  <c r="L118" i="143"/>
  <c r="N50" i="56"/>
  <c r="N50" i="142"/>
  <c r="N50" i="143"/>
  <c r="N135" i="53"/>
  <c r="N136" i="53" s="1"/>
  <c r="N135" i="143"/>
  <c r="N136" i="143" s="1"/>
  <c r="N135" i="142"/>
  <c r="N136" i="142" s="1"/>
  <c r="K101" i="56"/>
  <c r="K101" i="143"/>
  <c r="K101" i="142"/>
  <c r="Q101" i="55"/>
  <c r="Q101" i="142"/>
  <c r="Q101" i="143"/>
  <c r="O135" i="143"/>
  <c r="O136" i="143" s="1"/>
  <c r="O135" i="142"/>
  <c r="O136" i="142" s="1"/>
  <c r="Q50" i="142"/>
  <c r="Q50" i="143"/>
  <c r="Q67" i="55"/>
  <c r="I152" i="55" s="1"/>
  <c r="Q67" i="143"/>
  <c r="I152" i="143" s="1"/>
  <c r="Q67" i="142"/>
  <c r="I152" i="142" s="1"/>
  <c r="R67" i="143"/>
  <c r="J152" i="143" s="1"/>
  <c r="R67" i="142"/>
  <c r="J152" i="142" s="1"/>
  <c r="F135" i="142"/>
  <c r="F136" i="142" s="1"/>
  <c r="F135" i="143"/>
  <c r="F136" i="143" s="1"/>
  <c r="G101" i="55"/>
  <c r="G101" i="143"/>
  <c r="G101" i="142"/>
  <c r="F101" i="55"/>
  <c r="F101" i="142"/>
  <c r="F101" i="143"/>
  <c r="H118" i="53"/>
  <c r="H118" i="143"/>
  <c r="H118" i="142"/>
  <c r="T101" i="55"/>
  <c r="T101" i="143"/>
  <c r="T101" i="142"/>
  <c r="T67" i="143"/>
  <c r="L152" i="143" s="1"/>
  <c r="T67" i="142"/>
  <c r="L152" i="142" s="1"/>
  <c r="P67" i="143"/>
  <c r="H152" i="143" s="1"/>
  <c r="P67" i="142"/>
  <c r="H152" i="142" s="1"/>
  <c r="J101" i="53"/>
  <c r="J101" i="143"/>
  <c r="J101" i="142"/>
  <c r="I67" i="143"/>
  <c r="I67" i="142"/>
  <c r="I67" i="55"/>
  <c r="P67" i="53"/>
  <c r="H152" i="53" s="1"/>
  <c r="T67" i="56"/>
  <c r="L152" i="56" s="1"/>
  <c r="H118" i="55"/>
  <c r="P67" i="56"/>
  <c r="H152" i="56" s="1"/>
  <c r="T67" i="53"/>
  <c r="L152" i="53" s="1"/>
  <c r="J101" i="56"/>
  <c r="Q67" i="56"/>
  <c r="I152" i="56" s="1"/>
  <c r="R67" i="55"/>
  <c r="J152" i="55" s="1"/>
  <c r="F135" i="56"/>
  <c r="F136" i="56" s="1"/>
  <c r="Q33" i="56"/>
  <c r="Q33" i="143"/>
  <c r="Q33" i="142"/>
  <c r="P33" i="53"/>
  <c r="P33" i="143"/>
  <c r="P33" i="142"/>
  <c r="G67" i="53"/>
  <c r="G67" i="143"/>
  <c r="G67" i="142"/>
  <c r="O67" i="55"/>
  <c r="G152" i="55" s="1"/>
  <c r="O67" i="142"/>
  <c r="O67" i="143"/>
  <c r="I118" i="53"/>
  <c r="I118" i="142"/>
  <c r="I118" i="143"/>
  <c r="T33" i="143"/>
  <c r="T33" i="142"/>
  <c r="P101" i="56"/>
  <c r="P101" i="142"/>
  <c r="P101" i="143"/>
  <c r="S101" i="56"/>
  <c r="S101" i="143"/>
  <c r="S101" i="142"/>
  <c r="I101" i="56"/>
  <c r="I101" i="142"/>
  <c r="I101" i="143"/>
  <c r="L101" i="53"/>
  <c r="L101" i="143"/>
  <c r="L101" i="142"/>
  <c r="K118" i="55"/>
  <c r="K118" i="142"/>
  <c r="K118" i="143"/>
  <c r="L33" i="55"/>
  <c r="L33" i="142"/>
  <c r="L33" i="143"/>
  <c r="G135" i="143"/>
  <c r="G136" i="143" s="1"/>
  <c r="G135" i="142"/>
  <c r="G136" i="142" s="1"/>
  <c r="O50" i="55"/>
  <c r="O50" i="143"/>
  <c r="O50" i="142"/>
  <c r="K67" i="143"/>
  <c r="K67" i="142"/>
  <c r="S67" i="53"/>
  <c r="K152" i="53" s="1"/>
  <c r="S67" i="142"/>
  <c r="K152" i="142" s="1"/>
  <c r="S67" i="143"/>
  <c r="K152" i="143" s="1"/>
  <c r="P50" i="53"/>
  <c r="P50" i="143"/>
  <c r="P50" i="142"/>
  <c r="T50" i="55"/>
  <c r="T50" i="143"/>
  <c r="T50" i="142"/>
  <c r="L67" i="143"/>
  <c r="L67" i="142"/>
  <c r="J33" i="53"/>
  <c r="J33" i="143"/>
  <c r="J33" i="142"/>
  <c r="J118" i="53"/>
  <c r="J118" i="143"/>
  <c r="J118" i="142"/>
  <c r="H33" i="142"/>
  <c r="H33" i="143"/>
  <c r="R33" i="53"/>
  <c r="R33" i="142"/>
  <c r="R33" i="143"/>
  <c r="R50" i="53"/>
  <c r="R50" i="142"/>
  <c r="R50" i="143"/>
  <c r="I33" i="143"/>
  <c r="I33" i="142"/>
  <c r="N67" i="55"/>
  <c r="F152" i="55" s="1"/>
  <c r="N67" i="143"/>
  <c r="N67" i="142"/>
  <c r="N135" i="55"/>
  <c r="N136" i="55" s="1"/>
  <c r="K101" i="53"/>
  <c r="K101" i="55"/>
  <c r="N50" i="55"/>
  <c r="N67" i="53"/>
  <c r="F152" i="53" s="1"/>
  <c r="L67" i="53"/>
  <c r="J33" i="56"/>
  <c r="R33" i="55"/>
  <c r="I33" i="53"/>
  <c r="R33" i="56"/>
  <c r="R50" i="56"/>
  <c r="J118" i="55"/>
  <c r="H33" i="55"/>
  <c r="T50" i="56"/>
  <c r="I33" i="56"/>
  <c r="Q101" i="53"/>
  <c r="N67" i="56"/>
  <c r="F152" i="56" s="1"/>
  <c r="J118" i="56"/>
  <c r="I33" i="55"/>
  <c r="R50" i="55"/>
  <c r="T50" i="53"/>
  <c r="L67" i="56"/>
  <c r="L118" i="56"/>
  <c r="P50" i="56"/>
  <c r="J33" i="55"/>
  <c r="J67" i="53"/>
  <c r="L67" i="55"/>
  <c r="S50" i="55"/>
  <c r="N135" i="56"/>
  <c r="N136" i="56" s="1"/>
  <c r="S50" i="56"/>
  <c r="H33" i="53"/>
  <c r="S50" i="53"/>
  <c r="K33" i="53"/>
  <c r="N50" i="53"/>
  <c r="H33" i="56"/>
  <c r="L118" i="53"/>
  <c r="Q101" i="56"/>
  <c r="H67" i="56"/>
  <c r="AG12" i="53"/>
  <c r="O62" i="55"/>
  <c r="U62" i="55" s="1"/>
  <c r="O62" i="56"/>
  <c r="T33" i="55"/>
  <c r="T33" i="53"/>
  <c r="T33" i="56"/>
  <c r="O56" i="55"/>
  <c r="U56" i="55" s="1"/>
  <c r="Q33" i="53"/>
  <c r="P33" i="55"/>
  <c r="K33" i="56"/>
  <c r="H101" i="53"/>
  <c r="I118" i="56"/>
  <c r="G67" i="56"/>
  <c r="O67" i="56"/>
  <c r="G152" i="56" s="1"/>
  <c r="P101" i="55"/>
  <c r="I118" i="55"/>
  <c r="H101" i="55"/>
  <c r="S101" i="55"/>
  <c r="J67" i="55"/>
  <c r="Q33" i="55"/>
  <c r="O67" i="53"/>
  <c r="G152" i="53" s="1"/>
  <c r="AD15" i="53"/>
  <c r="AL15" i="56"/>
  <c r="H67" i="55"/>
  <c r="K67" i="53"/>
  <c r="Y9" i="53"/>
  <c r="AL15" i="53"/>
  <c r="AA15" i="56"/>
  <c r="R101" i="55"/>
  <c r="AK15" i="53"/>
  <c r="K67" i="55"/>
  <c r="S67" i="56"/>
  <c r="K152" i="56" s="1"/>
  <c r="S67" i="55"/>
  <c r="K152" i="55" s="1"/>
  <c r="K67" i="56"/>
  <c r="AG12" i="56"/>
  <c r="AA15" i="55"/>
  <c r="AC15" i="56"/>
  <c r="AK15" i="56"/>
  <c r="AD15" i="56"/>
  <c r="H67" i="53"/>
  <c r="R101" i="53"/>
  <c r="AB15" i="55"/>
  <c r="F80" i="55"/>
  <c r="M80" i="55" s="1"/>
  <c r="F81" i="56"/>
  <c r="G78" i="56"/>
  <c r="AA15" i="53"/>
  <c r="Y9" i="55"/>
  <c r="AG9" i="55"/>
  <c r="AD15" i="55"/>
  <c r="AJ15" i="56"/>
  <c r="AH15" i="56"/>
  <c r="AL15" i="55"/>
  <c r="G76" i="56"/>
  <c r="Y8" i="56" s="1"/>
  <c r="G74" i="55"/>
  <c r="AG6" i="55" s="1"/>
  <c r="F79" i="56"/>
  <c r="F75" i="55"/>
  <c r="F72" i="55"/>
  <c r="G75" i="55"/>
  <c r="Y7" i="55" s="1"/>
  <c r="F81" i="55"/>
  <c r="G77" i="56"/>
  <c r="AG9" i="56" s="1"/>
  <c r="AH15" i="53"/>
  <c r="AJ15" i="53"/>
  <c r="AI15" i="55"/>
  <c r="AC15" i="55"/>
  <c r="AB15" i="56"/>
  <c r="F76" i="55"/>
  <c r="F80" i="56"/>
  <c r="M80" i="56" s="1"/>
  <c r="AJ15" i="55"/>
  <c r="AI15" i="56"/>
  <c r="F74" i="55"/>
  <c r="AF6" i="55" s="1"/>
  <c r="G76" i="55"/>
  <c r="Y8" i="55" s="1"/>
  <c r="G74" i="56"/>
  <c r="Y6" i="56" s="1"/>
  <c r="F79" i="55"/>
  <c r="F72" i="56"/>
  <c r="X4" i="56" s="1"/>
  <c r="F73" i="56"/>
  <c r="X5" i="56" s="1"/>
  <c r="G75" i="56"/>
  <c r="Y7" i="56" s="1"/>
  <c r="G78" i="55"/>
  <c r="Y10" i="55" s="1"/>
  <c r="AI15" i="53"/>
  <c r="F74" i="56"/>
  <c r="F82" i="56"/>
  <c r="X14" i="56" s="1"/>
  <c r="G73" i="56"/>
  <c r="Y5" i="56" s="1"/>
  <c r="F75" i="56"/>
  <c r="AF7" i="56" s="1"/>
  <c r="F76" i="56"/>
  <c r="F73" i="55"/>
  <c r="G81" i="56"/>
  <c r="AG13" i="56" s="1"/>
  <c r="AB15" i="53"/>
  <c r="AC15" i="53"/>
  <c r="AK15" i="55"/>
  <c r="AH15" i="55"/>
  <c r="Z15" i="56"/>
  <c r="Z15" i="55"/>
  <c r="G76" i="53"/>
  <c r="Y8" i="53" s="1"/>
  <c r="G74" i="53"/>
  <c r="Y6" i="53" s="1"/>
  <c r="F72" i="53"/>
  <c r="X4" i="53" s="1"/>
  <c r="G75" i="53"/>
  <c r="F81" i="53"/>
  <c r="G78" i="53"/>
  <c r="AG10" i="53" s="1"/>
  <c r="F74" i="53"/>
  <c r="AF6" i="53" s="1"/>
  <c r="F82" i="53"/>
  <c r="X14" i="53" s="1"/>
  <c r="F76" i="53"/>
  <c r="F73" i="53"/>
  <c r="AF5" i="53" s="1"/>
  <c r="G79" i="53"/>
  <c r="AG11" i="53" s="1"/>
  <c r="F80" i="53"/>
  <c r="M80" i="53" s="1"/>
  <c r="Z15" i="53"/>
  <c r="F79" i="53"/>
  <c r="F75" i="53"/>
  <c r="AF7" i="53" s="1"/>
  <c r="U62" i="53"/>
  <c r="U64" i="56"/>
  <c r="O65" i="53"/>
  <c r="O65" i="55"/>
  <c r="O65" i="56"/>
  <c r="U57" i="55"/>
  <c r="I152" i="53"/>
  <c r="U58" i="56"/>
  <c r="U59" i="56"/>
  <c r="U63" i="53"/>
  <c r="J152" i="53"/>
  <c r="U57" i="53"/>
  <c r="U59" i="53"/>
  <c r="U56" i="56"/>
  <c r="U63" i="56"/>
  <c r="U58" i="55"/>
  <c r="U57" i="56"/>
  <c r="U58" i="53"/>
  <c r="U59" i="55"/>
  <c r="U63" i="55"/>
  <c r="O9" i="71"/>
  <c r="L9" i="71"/>
  <c r="M19" i="71" s="1"/>
  <c r="K9" i="71"/>
  <c r="K10" i="71" s="1"/>
  <c r="Y10" i="235" l="1"/>
  <c r="AC8" i="236"/>
  <c r="AB7" i="239"/>
  <c r="AH10" i="236"/>
  <c r="Z8" i="235"/>
  <c r="AA7" i="238"/>
  <c r="Z14" i="239"/>
  <c r="AI10" i="233"/>
  <c r="AJ9" i="236"/>
  <c r="AI7" i="239"/>
  <c r="AH11" i="233"/>
  <c r="AL10" i="236"/>
  <c r="Z7" i="238"/>
  <c r="AJ12" i="233"/>
  <c r="AG10" i="236"/>
  <c r="AC11" i="236"/>
  <c r="AK10" i="236"/>
  <c r="AJ7" i="235"/>
  <c r="AD7" i="235"/>
  <c r="AD11" i="235"/>
  <c r="AC11" i="239"/>
  <c r="Z7" i="235"/>
  <c r="AL11" i="233"/>
  <c r="AJ7" i="236"/>
  <c r="AA7" i="233"/>
  <c r="AD10" i="238"/>
  <c r="AA10" i="236"/>
  <c r="AD9" i="233"/>
  <c r="AK8" i="233"/>
  <c r="AI8" i="235"/>
  <c r="AD9" i="239"/>
  <c r="AH6" i="235"/>
  <c r="AL14" i="236"/>
  <c r="AJ11" i="236"/>
  <c r="AC11" i="233"/>
  <c r="AL5" i="239"/>
  <c r="AB5" i="235"/>
  <c r="AH5" i="235"/>
  <c r="AK10" i="235"/>
  <c r="AA6" i="238"/>
  <c r="Y10" i="239"/>
  <c r="AA7" i="235"/>
  <c r="AI6" i="235"/>
  <c r="Z14" i="235"/>
  <c r="AH8" i="238"/>
  <c r="AA13" i="236"/>
  <c r="AI10" i="238"/>
  <c r="K24" i="247"/>
  <c r="AL7" i="233"/>
  <c r="AK8" i="235"/>
  <c r="AI4" i="235"/>
  <c r="AH7" i="236"/>
  <c r="P39" i="228"/>
  <c r="AG9" i="239"/>
  <c r="AH12" i="238"/>
  <c r="AC6" i="235"/>
  <c r="AD9" i="236"/>
  <c r="AB10" i="233"/>
  <c r="AD5" i="236"/>
  <c r="AA5" i="236"/>
  <c r="AH6" i="239"/>
  <c r="AA6" i="236"/>
  <c r="AG9" i="238"/>
  <c r="AC10" i="238"/>
  <c r="AD14" i="233"/>
  <c r="AL10" i="239"/>
  <c r="Z14" i="233"/>
  <c r="AI8" i="238"/>
  <c r="AD5" i="238"/>
  <c r="AD7" i="238"/>
  <c r="AJ7" i="238"/>
  <c r="K20" i="247"/>
  <c r="Z6" i="233"/>
  <c r="AJ9" i="239"/>
  <c r="AJ12" i="239"/>
  <c r="AB11" i="235"/>
  <c r="AC6" i="239"/>
  <c r="M66" i="239"/>
  <c r="AC10" i="239"/>
  <c r="AJ10" i="235"/>
  <c r="AJ12" i="235"/>
  <c r="Y10" i="233"/>
  <c r="AH7" i="233"/>
  <c r="AJ4" i="236"/>
  <c r="AB7" i="233"/>
  <c r="AJ8" i="235"/>
  <c r="AH10" i="235"/>
  <c r="AL6" i="233"/>
  <c r="Z5" i="238"/>
  <c r="AL7" i="236"/>
  <c r="J83" i="233"/>
  <c r="J60" i="228" s="1"/>
  <c r="AJ9" i="233"/>
  <c r="AA9" i="233"/>
  <c r="AA10" i="239"/>
  <c r="AJ11" i="239"/>
  <c r="AC15" i="235"/>
  <c r="U58" i="235"/>
  <c r="F75" i="235"/>
  <c r="X7" i="235"/>
  <c r="AH12" i="236"/>
  <c r="F81" i="235"/>
  <c r="AF13" i="235"/>
  <c r="U63" i="238"/>
  <c r="F80" i="238"/>
  <c r="AF12" i="238" s="1"/>
  <c r="O56" i="235"/>
  <c r="O56" i="236"/>
  <c r="O56" i="233"/>
  <c r="O56" i="238"/>
  <c r="O56" i="239"/>
  <c r="G82" i="239"/>
  <c r="Y14" i="239" s="1"/>
  <c r="G82" i="235"/>
  <c r="Y14" i="235" s="1"/>
  <c r="J83" i="239"/>
  <c r="P60" i="228" s="1"/>
  <c r="M66" i="236"/>
  <c r="G39" i="228"/>
  <c r="D37" i="240" s="1"/>
  <c r="O37" i="240" s="1"/>
  <c r="G76" i="238"/>
  <c r="AG8" i="238" s="1"/>
  <c r="G76" i="236"/>
  <c r="AG8" i="236" s="1"/>
  <c r="U56" i="233"/>
  <c r="F73" i="233"/>
  <c r="O64" i="236"/>
  <c r="O64" i="238"/>
  <c r="O64" i="235"/>
  <c r="U64" i="235" s="1"/>
  <c r="O64" i="239"/>
  <c r="O64" i="233"/>
  <c r="AL9" i="235"/>
  <c r="AH11" i="239"/>
  <c r="AI6" i="239"/>
  <c r="U65" i="238"/>
  <c r="F82" i="238"/>
  <c r="AF14" i="238" s="1"/>
  <c r="U65" i="233"/>
  <c r="F82" i="233"/>
  <c r="AF14" i="233" s="1"/>
  <c r="AK8" i="239"/>
  <c r="K83" i="233"/>
  <c r="J61" i="228" s="1"/>
  <c r="L83" i="233"/>
  <c r="J62" i="228" s="1"/>
  <c r="J70" i="228" s="1"/>
  <c r="U59" i="238"/>
  <c r="F76" i="238"/>
  <c r="X8" i="238" s="1"/>
  <c r="U59" i="235"/>
  <c r="F76" i="235"/>
  <c r="X8" i="235" s="1"/>
  <c r="J83" i="238"/>
  <c r="M60" i="228" s="1"/>
  <c r="M68" i="228" s="1"/>
  <c r="AH4" i="239"/>
  <c r="H83" i="239"/>
  <c r="P58" i="228" s="1"/>
  <c r="P66" i="228" s="1"/>
  <c r="F72" i="239"/>
  <c r="X4" i="239" s="1"/>
  <c r="F79" i="236"/>
  <c r="AF11" i="236" s="1"/>
  <c r="AD14" i="235"/>
  <c r="L83" i="236"/>
  <c r="S62" i="228" s="1"/>
  <c r="X6" i="233"/>
  <c r="G80" i="238"/>
  <c r="AG12" i="238" s="1"/>
  <c r="G75" i="238"/>
  <c r="Y7" i="238" s="1"/>
  <c r="G74" i="239"/>
  <c r="Y6" i="239" s="1"/>
  <c r="AE6" i="239" s="1"/>
  <c r="G74" i="236"/>
  <c r="Y6" i="236" s="1"/>
  <c r="AH14" i="238"/>
  <c r="G72" i="143"/>
  <c r="AG4" i="143" s="1"/>
  <c r="U65" i="143"/>
  <c r="S33" i="229"/>
  <c r="S33" i="238" s="1"/>
  <c r="N21" i="228" s="1"/>
  <c r="R33" i="229"/>
  <c r="Y10" i="238"/>
  <c r="U57" i="236"/>
  <c r="AK4" i="235"/>
  <c r="K83" i="235"/>
  <c r="G61" i="228" s="1"/>
  <c r="G69" i="228" s="1"/>
  <c r="AB5" i="239"/>
  <c r="AC6" i="236"/>
  <c r="AC15" i="236" s="1"/>
  <c r="U58" i="238"/>
  <c r="F75" i="238"/>
  <c r="U58" i="233"/>
  <c r="F75" i="233"/>
  <c r="AF7" i="233" s="1"/>
  <c r="AD7" i="239"/>
  <c r="AB4" i="236"/>
  <c r="AA5" i="239"/>
  <c r="AA13" i="233"/>
  <c r="AG9" i="235"/>
  <c r="AH11" i="236"/>
  <c r="U64" i="238"/>
  <c r="F81" i="238"/>
  <c r="AJ10" i="236"/>
  <c r="AH10" i="239"/>
  <c r="AA9" i="235"/>
  <c r="U63" i="235"/>
  <c r="F80" i="235"/>
  <c r="X12" i="235" s="1"/>
  <c r="AB9" i="235"/>
  <c r="AB12" i="236"/>
  <c r="AH14" i="236"/>
  <c r="AD6" i="238"/>
  <c r="M66" i="235"/>
  <c r="AH8" i="239"/>
  <c r="S70" i="228"/>
  <c r="G82" i="238"/>
  <c r="Y14" i="238" s="1"/>
  <c r="AC4" i="238"/>
  <c r="K83" i="238"/>
  <c r="M61" i="228" s="1"/>
  <c r="AB5" i="236"/>
  <c r="AL5" i="233"/>
  <c r="AL15" i="233" s="1"/>
  <c r="AC6" i="233"/>
  <c r="AJ4" i="233"/>
  <c r="AJ15" i="233" s="1"/>
  <c r="AB4" i="239"/>
  <c r="AJ8" i="239"/>
  <c r="AH12" i="239"/>
  <c r="G76" i="239"/>
  <c r="Y8" i="239" s="1"/>
  <c r="F73" i="238"/>
  <c r="U56" i="236"/>
  <c r="F73" i="236"/>
  <c r="AF5" i="236" s="1"/>
  <c r="AB12" i="238"/>
  <c r="Y50" i="223"/>
  <c r="AL5" i="235"/>
  <c r="AK10" i="233"/>
  <c r="AK15" i="233" s="1"/>
  <c r="AB9" i="238"/>
  <c r="AL6" i="239"/>
  <c r="U65" i="239"/>
  <c r="F82" i="239"/>
  <c r="O66" i="229"/>
  <c r="D49" i="228" s="1"/>
  <c r="D65" i="228" s="1"/>
  <c r="O55" i="233"/>
  <c r="O55" i="235"/>
  <c r="O55" i="236"/>
  <c r="O55" i="239"/>
  <c r="U55" i="239" s="1"/>
  <c r="O55" i="238"/>
  <c r="AI8" i="233"/>
  <c r="J69" i="228"/>
  <c r="AB5" i="238"/>
  <c r="AK6" i="238"/>
  <c r="AK15" i="238" s="1"/>
  <c r="U59" i="239"/>
  <c r="F76" i="239"/>
  <c r="AF8" i="239" s="1"/>
  <c r="AJ4" i="238"/>
  <c r="Z4" i="239"/>
  <c r="Y9" i="236"/>
  <c r="Z6" i="238"/>
  <c r="Z15" i="238" s="1"/>
  <c r="U55" i="236"/>
  <c r="F72" i="236"/>
  <c r="AF4" i="236" s="1"/>
  <c r="Z10" i="233"/>
  <c r="AI9" i="236"/>
  <c r="AD10" i="233"/>
  <c r="AD15" i="233" s="1"/>
  <c r="F79" i="238"/>
  <c r="AF11" i="238" s="1"/>
  <c r="AD14" i="238"/>
  <c r="AL6" i="236"/>
  <c r="AH8" i="236"/>
  <c r="AL15" i="236"/>
  <c r="AF6" i="233"/>
  <c r="AI8" i="236"/>
  <c r="AL11" i="239"/>
  <c r="AL15" i="239" s="1"/>
  <c r="G80" i="235"/>
  <c r="Y12" i="235" s="1"/>
  <c r="AK11" i="235"/>
  <c r="V42" i="223"/>
  <c r="AH12" i="235"/>
  <c r="G75" i="236"/>
  <c r="Y7" i="236" s="1"/>
  <c r="AA9" i="239"/>
  <c r="AB11" i="233"/>
  <c r="AD6" i="235"/>
  <c r="AI4" i="233"/>
  <c r="AI15" i="233" s="1"/>
  <c r="I83" i="233"/>
  <c r="J59" i="228" s="1"/>
  <c r="AD11" i="236"/>
  <c r="AD15" i="236" s="1"/>
  <c r="AC11" i="238"/>
  <c r="AJ4" i="235"/>
  <c r="AJ15" i="235" s="1"/>
  <c r="J83" i="235"/>
  <c r="G60" i="228" s="1"/>
  <c r="AA5" i="238"/>
  <c r="AA15" i="238" s="1"/>
  <c r="AI13" i="238"/>
  <c r="Y9" i="233"/>
  <c r="AB8" i="238"/>
  <c r="G74" i="238"/>
  <c r="AG6" i="238" s="1"/>
  <c r="AA6" i="233"/>
  <c r="F83" i="229"/>
  <c r="Q33" i="229"/>
  <c r="U58" i="239"/>
  <c r="F75" i="239"/>
  <c r="AF7" i="239" s="1"/>
  <c r="AJ15" i="236"/>
  <c r="Z4" i="236"/>
  <c r="H83" i="236"/>
  <c r="S58" i="228" s="1"/>
  <c r="S66" i="228" s="1"/>
  <c r="U64" i="233"/>
  <c r="F81" i="233"/>
  <c r="U63" i="233"/>
  <c r="F80" i="233"/>
  <c r="X12" i="233" s="1"/>
  <c r="O62" i="235"/>
  <c r="O62" i="236"/>
  <c r="O62" i="239"/>
  <c r="O62" i="238"/>
  <c r="U62" i="238" s="1"/>
  <c r="O62" i="233"/>
  <c r="U62" i="233" s="1"/>
  <c r="G82" i="233"/>
  <c r="Y14" i="233" s="1"/>
  <c r="AF6" i="239"/>
  <c r="M74" i="239"/>
  <c r="I83" i="236"/>
  <c r="S59" i="228" s="1"/>
  <c r="S67" i="228" s="1"/>
  <c r="AJ4" i="239"/>
  <c r="AJ15" i="239" s="1"/>
  <c r="Z4" i="235"/>
  <c r="H83" i="235"/>
  <c r="G58" i="228" s="1"/>
  <c r="G66" i="228" s="1"/>
  <c r="G76" i="233"/>
  <c r="AG8" i="233" s="1"/>
  <c r="U56" i="239"/>
  <c r="F73" i="239"/>
  <c r="X5" i="239" s="1"/>
  <c r="U56" i="229"/>
  <c r="AK4" i="239"/>
  <c r="AK15" i="239" s="1"/>
  <c r="K83" i="239"/>
  <c r="P61" i="228" s="1"/>
  <c r="P69" i="228" s="1"/>
  <c r="L83" i="239"/>
  <c r="P62" i="228" s="1"/>
  <c r="U65" i="236"/>
  <c r="F82" i="236"/>
  <c r="U61" i="229"/>
  <c r="N61" i="235"/>
  <c r="N61" i="236"/>
  <c r="N61" i="233"/>
  <c r="N61" i="239"/>
  <c r="N61" i="238"/>
  <c r="X6" i="238"/>
  <c r="M74" i="238"/>
  <c r="AA15" i="235"/>
  <c r="AI4" i="239"/>
  <c r="I83" i="239"/>
  <c r="P59" i="228" s="1"/>
  <c r="P67" i="228" s="1"/>
  <c r="L83" i="238"/>
  <c r="M62" i="228" s="1"/>
  <c r="M70" i="228" s="1"/>
  <c r="U59" i="236"/>
  <c r="F76" i="236"/>
  <c r="X8" i="236" s="1"/>
  <c r="L83" i="235"/>
  <c r="G62" i="228" s="1"/>
  <c r="G70" i="228" s="1"/>
  <c r="Y40" i="223"/>
  <c r="U55" i="235"/>
  <c r="F72" i="235"/>
  <c r="F79" i="233"/>
  <c r="X11" i="233" s="1"/>
  <c r="G80" i="236"/>
  <c r="Y12" i="236" s="1"/>
  <c r="G75" i="233"/>
  <c r="Y7" i="233" s="1"/>
  <c r="X6" i="235"/>
  <c r="AK4" i="236"/>
  <c r="AK15" i="236" s="1"/>
  <c r="K83" i="236"/>
  <c r="S61" i="228" s="1"/>
  <c r="AB15" i="235"/>
  <c r="AH4" i="233"/>
  <c r="H83" i="233"/>
  <c r="J58" i="228" s="1"/>
  <c r="G74" i="235"/>
  <c r="Y6" i="235" s="1"/>
  <c r="U65" i="55"/>
  <c r="M39" i="228"/>
  <c r="F37" i="240" s="1"/>
  <c r="S37" i="240" s="1"/>
  <c r="S39" i="228"/>
  <c r="AF6" i="236"/>
  <c r="M74" i="236"/>
  <c r="AC8" i="238"/>
  <c r="AI8" i="239"/>
  <c r="AI4" i="238"/>
  <c r="I83" i="238"/>
  <c r="M59" i="228" s="1"/>
  <c r="M67" i="228" s="1"/>
  <c r="U58" i="236"/>
  <c r="F75" i="236"/>
  <c r="X7" i="236" s="1"/>
  <c r="AE7" i="236" s="1"/>
  <c r="AL9" i="238"/>
  <c r="AL15" i="238" s="1"/>
  <c r="S68" i="228"/>
  <c r="AH4" i="236"/>
  <c r="Z11" i="235"/>
  <c r="U64" i="239"/>
  <c r="F81" i="239"/>
  <c r="X13" i="239" s="1"/>
  <c r="U64" i="236"/>
  <c r="F81" i="236"/>
  <c r="AF13" i="236" s="1"/>
  <c r="AD10" i="235"/>
  <c r="U63" i="239"/>
  <c r="F80" i="239"/>
  <c r="X12" i="239" s="1"/>
  <c r="U63" i="236"/>
  <c r="F80" i="236"/>
  <c r="AD14" i="239"/>
  <c r="AJ11" i="238"/>
  <c r="Q15" i="246"/>
  <c r="U60" i="229"/>
  <c r="N60" i="236"/>
  <c r="N60" i="235"/>
  <c r="N66" i="235" s="1"/>
  <c r="G48" i="228" s="1"/>
  <c r="N60" i="238"/>
  <c r="N60" i="239"/>
  <c r="N66" i="239" s="1"/>
  <c r="P48" i="228" s="1"/>
  <c r="N60" i="233"/>
  <c r="G82" i="236"/>
  <c r="AG14" i="236" s="1"/>
  <c r="U57" i="239"/>
  <c r="AI7" i="236"/>
  <c r="AI15" i="236" s="1"/>
  <c r="M69" i="228"/>
  <c r="AD15" i="239"/>
  <c r="AA4" i="236"/>
  <c r="AA15" i="236" s="1"/>
  <c r="J68" i="228"/>
  <c r="P68" i="228"/>
  <c r="AH4" i="235"/>
  <c r="AH15" i="235" s="1"/>
  <c r="Z6" i="236"/>
  <c r="G76" i="235"/>
  <c r="Y8" i="235" s="1"/>
  <c r="U56" i="235"/>
  <c r="F73" i="235"/>
  <c r="X5" i="235" s="1"/>
  <c r="AC4" i="239"/>
  <c r="AC15" i="239" s="1"/>
  <c r="AH5" i="233"/>
  <c r="U65" i="235"/>
  <c r="F82" i="235"/>
  <c r="AF6" i="238"/>
  <c r="AC4" i="233"/>
  <c r="AC15" i="233" s="1"/>
  <c r="AB5" i="233"/>
  <c r="P70" i="228"/>
  <c r="AH5" i="236"/>
  <c r="I83" i="235"/>
  <c r="G59" i="228" s="1"/>
  <c r="G67" i="228" s="1"/>
  <c r="AA4" i="239"/>
  <c r="AA15" i="239" s="1"/>
  <c r="U59" i="233"/>
  <c r="F76" i="233"/>
  <c r="X8" i="233" s="1"/>
  <c r="AB4" i="238"/>
  <c r="AI5" i="235"/>
  <c r="M66" i="233"/>
  <c r="U55" i="238"/>
  <c r="F72" i="238"/>
  <c r="X4" i="238" s="1"/>
  <c r="U55" i="233"/>
  <c r="N66" i="233"/>
  <c r="J48" i="228" s="1"/>
  <c r="F72" i="233"/>
  <c r="X4" i="233" s="1"/>
  <c r="AJ10" i="238"/>
  <c r="AI9" i="238"/>
  <c r="U62" i="239"/>
  <c r="F79" i="239"/>
  <c r="X11" i="239" s="1"/>
  <c r="U62" i="235"/>
  <c r="F79" i="235"/>
  <c r="AF11" i="235" s="1"/>
  <c r="AI10" i="235"/>
  <c r="V44" i="240"/>
  <c r="W44" i="240"/>
  <c r="G80" i="239"/>
  <c r="Y12" i="239" s="1"/>
  <c r="G80" i="233"/>
  <c r="Y12" i="233" s="1"/>
  <c r="AA5" i="233"/>
  <c r="AA15" i="233" s="1"/>
  <c r="AH4" i="238"/>
  <c r="H83" i="238"/>
  <c r="M58" i="228" s="1"/>
  <c r="V58" i="223" s="1"/>
  <c r="AI13" i="239"/>
  <c r="G75" i="239"/>
  <c r="Y7" i="239" s="1"/>
  <c r="G75" i="235"/>
  <c r="Y7" i="235" s="1"/>
  <c r="AB10" i="239"/>
  <c r="Z8" i="233"/>
  <c r="Z15" i="233" s="1"/>
  <c r="AF6" i="235"/>
  <c r="S69" i="228"/>
  <c r="Z5" i="239"/>
  <c r="J67" i="228"/>
  <c r="G68" i="228"/>
  <c r="J66" i="228"/>
  <c r="AB8" i="233"/>
  <c r="AH12" i="233"/>
  <c r="G74" i="233"/>
  <c r="Y6" i="233" s="1"/>
  <c r="AH10" i="238"/>
  <c r="N37" i="240"/>
  <c r="G37" i="240"/>
  <c r="R50" i="229"/>
  <c r="E36" i="228" s="1"/>
  <c r="F36" i="228" s="1"/>
  <c r="H33" i="229"/>
  <c r="H33" i="236" s="1"/>
  <c r="T10" i="228" s="1"/>
  <c r="J33" i="229"/>
  <c r="E12" i="228" s="1"/>
  <c r="F12" i="228" s="1"/>
  <c r="T50" i="229"/>
  <c r="T50" i="239" s="1"/>
  <c r="Q38" i="228" s="1"/>
  <c r="Q67" i="229"/>
  <c r="E51" i="228" s="1"/>
  <c r="F51" i="228" s="1"/>
  <c r="S50" i="229"/>
  <c r="S50" i="239" s="1"/>
  <c r="Q37" i="228" s="1"/>
  <c r="H67" i="229"/>
  <c r="H67" i="239" s="1"/>
  <c r="Q42" i="228" s="1"/>
  <c r="L33" i="229"/>
  <c r="L33" i="239" s="1"/>
  <c r="Q14" i="228" s="1"/>
  <c r="T67" i="229"/>
  <c r="T67" i="238" s="1"/>
  <c r="N54" i="228" s="1"/>
  <c r="K33" i="239"/>
  <c r="Q13" i="228" s="1"/>
  <c r="K33" i="235"/>
  <c r="H13" i="228" s="1"/>
  <c r="K33" i="236"/>
  <c r="T13" i="228" s="1"/>
  <c r="E13" i="228"/>
  <c r="F13" i="228" s="1"/>
  <c r="K33" i="233"/>
  <c r="K13" i="228" s="1"/>
  <c r="K33" i="238"/>
  <c r="N13" i="228" s="1"/>
  <c r="R67" i="239"/>
  <c r="Q52" i="228" s="1"/>
  <c r="R67" i="238"/>
  <c r="N52" i="228" s="1"/>
  <c r="R67" i="236"/>
  <c r="T52" i="228" s="1"/>
  <c r="R67" i="235"/>
  <c r="H52" i="228" s="1"/>
  <c r="R67" i="233"/>
  <c r="K52" i="228" s="1"/>
  <c r="E52" i="228"/>
  <c r="F52" i="228" s="1"/>
  <c r="I67" i="233"/>
  <c r="K43" i="228" s="1"/>
  <c r="I67" i="239"/>
  <c r="Q43" i="228" s="1"/>
  <c r="E43" i="228"/>
  <c r="F43" i="228" s="1"/>
  <c r="I67" i="238"/>
  <c r="N43" i="228" s="1"/>
  <c r="I67" i="236"/>
  <c r="T43" i="228" s="1"/>
  <c r="I67" i="235"/>
  <c r="H43" i="228" s="1"/>
  <c r="Q50" i="239"/>
  <c r="Q35" i="228" s="1"/>
  <c r="Q50" i="238"/>
  <c r="N35" i="228" s="1"/>
  <c r="Q50" i="235"/>
  <c r="H35" i="228" s="1"/>
  <c r="E35" i="228"/>
  <c r="F35" i="228" s="1"/>
  <c r="Q50" i="233"/>
  <c r="K35" i="228" s="1"/>
  <c r="Q50" i="236"/>
  <c r="T35" i="228" s="1"/>
  <c r="O67" i="236"/>
  <c r="T49" i="228" s="1"/>
  <c r="O67" i="235"/>
  <c r="H49" i="228" s="1"/>
  <c r="O67" i="239"/>
  <c r="Q49" i="228" s="1"/>
  <c r="E49" i="228"/>
  <c r="F49" i="228" s="1"/>
  <c r="O67" i="238"/>
  <c r="N49" i="228" s="1"/>
  <c r="O67" i="233"/>
  <c r="K49" i="228" s="1"/>
  <c r="P33" i="235"/>
  <c r="H18" i="228" s="1"/>
  <c r="P33" i="233"/>
  <c r="K18" i="228" s="1"/>
  <c r="P33" i="239"/>
  <c r="Q18" i="228" s="1"/>
  <c r="E18" i="228"/>
  <c r="F18" i="228" s="1"/>
  <c r="P33" i="238"/>
  <c r="N18" i="228" s="1"/>
  <c r="P33" i="236"/>
  <c r="T18" i="228" s="1"/>
  <c r="L50" i="239"/>
  <c r="Q30" i="228" s="1"/>
  <c r="L50" i="233"/>
  <c r="K30" i="228" s="1"/>
  <c r="L50" i="238"/>
  <c r="N30" i="228" s="1"/>
  <c r="L50" i="236"/>
  <c r="T30" i="228" s="1"/>
  <c r="H30" i="228"/>
  <c r="E30" i="228"/>
  <c r="F30" i="228" s="1"/>
  <c r="S33" i="235"/>
  <c r="H21" i="228" s="1"/>
  <c r="S33" i="236"/>
  <c r="T21" i="228" s="1"/>
  <c r="K67" i="239"/>
  <c r="Q45" i="228" s="1"/>
  <c r="K67" i="235"/>
  <c r="H45" i="228" s="1"/>
  <c r="K67" i="238"/>
  <c r="N45" i="228" s="1"/>
  <c r="K67" i="236"/>
  <c r="T45" i="228" s="1"/>
  <c r="E45" i="228"/>
  <c r="F45" i="228" s="1"/>
  <c r="K67" i="233"/>
  <c r="K45" i="228" s="1"/>
  <c r="J67" i="236"/>
  <c r="T44" i="228" s="1"/>
  <c r="J67" i="238"/>
  <c r="N44" i="228" s="1"/>
  <c r="J67" i="235"/>
  <c r="H44" i="228" s="1"/>
  <c r="E44" i="228"/>
  <c r="F44" i="228" s="1"/>
  <c r="J67" i="233"/>
  <c r="K44" i="228" s="1"/>
  <c r="J67" i="239"/>
  <c r="Q44" i="228" s="1"/>
  <c r="P67" i="229"/>
  <c r="H50" i="229"/>
  <c r="H50" i="235" s="1"/>
  <c r="I33" i="238"/>
  <c r="N11" i="228" s="1"/>
  <c r="I33" i="233"/>
  <c r="K11" i="228" s="1"/>
  <c r="I33" i="239"/>
  <c r="Q11" i="228" s="1"/>
  <c r="I33" i="236"/>
  <c r="T11" i="228" s="1"/>
  <c r="I33" i="235"/>
  <c r="H11" i="228" s="1"/>
  <c r="E11" i="228"/>
  <c r="F11" i="228" s="1"/>
  <c r="R33" i="235"/>
  <c r="H20" i="228" s="1"/>
  <c r="R33" i="239"/>
  <c r="Q20" i="228" s="1"/>
  <c r="R33" i="236"/>
  <c r="T20" i="228" s="1"/>
  <c r="R33" i="238"/>
  <c r="N20" i="228" s="1"/>
  <c r="R33" i="233"/>
  <c r="K20" i="228" s="1"/>
  <c r="E20" i="228"/>
  <c r="F20" i="228" s="1"/>
  <c r="L67" i="239"/>
  <c r="Q46" i="228" s="1"/>
  <c r="L67" i="236"/>
  <c r="T46" i="228" s="1"/>
  <c r="L67" i="235"/>
  <c r="H46" i="228" s="1"/>
  <c r="L67" i="238"/>
  <c r="N46" i="228" s="1"/>
  <c r="E46" i="228"/>
  <c r="F46" i="228" s="1"/>
  <c r="L67" i="233"/>
  <c r="K46" i="228" s="1"/>
  <c r="P50" i="229"/>
  <c r="S67" i="229"/>
  <c r="K50" i="229"/>
  <c r="K50" i="235" s="1"/>
  <c r="J50" i="229"/>
  <c r="J50" i="235" s="1"/>
  <c r="T33" i="229"/>
  <c r="N67" i="235"/>
  <c r="H48" i="228" s="1"/>
  <c r="N67" i="236"/>
  <c r="T48" i="228" s="1"/>
  <c r="N67" i="238"/>
  <c r="N48" i="228" s="1"/>
  <c r="E48" i="228"/>
  <c r="F48" i="228" s="1"/>
  <c r="N67" i="239"/>
  <c r="Q48" i="228" s="1"/>
  <c r="N67" i="233"/>
  <c r="K48" i="228" s="1"/>
  <c r="G67" i="235"/>
  <c r="H41" i="228" s="1"/>
  <c r="G67" i="239"/>
  <c r="Q41" i="228" s="1"/>
  <c r="G67" i="236"/>
  <c r="T41" i="228" s="1"/>
  <c r="G67" i="238"/>
  <c r="N41" i="228" s="1"/>
  <c r="E41" i="228"/>
  <c r="F41" i="228" s="1"/>
  <c r="G67" i="233"/>
  <c r="K41" i="228" s="1"/>
  <c r="Q33" i="238"/>
  <c r="N19" i="228" s="1"/>
  <c r="Q33" i="233"/>
  <c r="K19" i="228" s="1"/>
  <c r="Q33" i="236"/>
  <c r="T19" i="228" s="1"/>
  <c r="Q33" i="235"/>
  <c r="H19" i="228" s="1"/>
  <c r="E19" i="228"/>
  <c r="F19" i="228" s="1"/>
  <c r="Q33" i="239"/>
  <c r="Q19" i="228" s="1"/>
  <c r="T67" i="233"/>
  <c r="K54" i="228" s="1"/>
  <c r="Q67" i="238"/>
  <c r="N51" i="228" s="1"/>
  <c r="Q67" i="235"/>
  <c r="H51" i="228" s="1"/>
  <c r="E37" i="228"/>
  <c r="F37" i="228" s="1"/>
  <c r="S50" i="233"/>
  <c r="K37" i="228" s="1"/>
  <c r="S50" i="238"/>
  <c r="N37" i="228" s="1"/>
  <c r="S50" i="236"/>
  <c r="T37" i="228" s="1"/>
  <c r="O50" i="233"/>
  <c r="K33" i="228" s="1"/>
  <c r="O50" i="238"/>
  <c r="N33" i="228" s="1"/>
  <c r="E33" i="228"/>
  <c r="F33" i="228" s="1"/>
  <c r="O50" i="239"/>
  <c r="Q33" i="228" s="1"/>
  <c r="O50" i="235"/>
  <c r="H33" i="228" s="1"/>
  <c r="O50" i="236"/>
  <c r="T33" i="228" s="1"/>
  <c r="R50" i="238"/>
  <c r="N36" i="228" s="1"/>
  <c r="H33" i="238"/>
  <c r="N10" i="228" s="1"/>
  <c r="E10" i="228"/>
  <c r="F10" i="228" s="1"/>
  <c r="H33" i="233"/>
  <c r="K10" i="228" s="1"/>
  <c r="H33" i="235"/>
  <c r="H10" i="228" s="1"/>
  <c r="H33" i="239"/>
  <c r="Q10" i="228" s="1"/>
  <c r="J33" i="233"/>
  <c r="K12" i="228" s="1"/>
  <c r="J33" i="238"/>
  <c r="N12" i="228" s="1"/>
  <c r="J33" i="235"/>
  <c r="H12" i="228" s="1"/>
  <c r="I50" i="229"/>
  <c r="I50" i="235" s="1"/>
  <c r="N50" i="233"/>
  <c r="K32" i="228" s="1"/>
  <c r="N50" i="239"/>
  <c r="Q32" i="228" s="1"/>
  <c r="E32" i="228"/>
  <c r="F32" i="228" s="1"/>
  <c r="N50" i="238"/>
  <c r="N32" i="228" s="1"/>
  <c r="N50" i="236"/>
  <c r="T32" i="228" s="1"/>
  <c r="N50" i="235"/>
  <c r="H32" i="228" s="1"/>
  <c r="H67" i="238"/>
  <c r="N42" i="228" s="1"/>
  <c r="H67" i="233"/>
  <c r="K42" i="228" s="1"/>
  <c r="H67" i="236"/>
  <c r="T42" i="228" s="1"/>
  <c r="H67" i="235"/>
  <c r="H42" i="228" s="1"/>
  <c r="H37" i="240"/>
  <c r="E37" i="240"/>
  <c r="U60" i="56"/>
  <c r="U61" i="55"/>
  <c r="U60" i="143"/>
  <c r="U61" i="142"/>
  <c r="N66" i="143"/>
  <c r="N68" i="143" s="1"/>
  <c r="F153" i="143" s="1"/>
  <c r="N66" i="142"/>
  <c r="N68" i="142" s="1"/>
  <c r="F153" i="142" s="1"/>
  <c r="N66" i="53"/>
  <c r="N68" i="53" s="1"/>
  <c r="F153" i="53" s="1"/>
  <c r="F151" i="53" s="1"/>
  <c r="F77" i="53"/>
  <c r="M77" i="53" s="1"/>
  <c r="N66" i="56"/>
  <c r="N68" i="56" s="1"/>
  <c r="F153" i="56" s="1"/>
  <c r="F151" i="56" s="1"/>
  <c r="F77" i="55"/>
  <c r="M77" i="55" s="1"/>
  <c r="G72" i="53"/>
  <c r="Y4" i="53" s="1"/>
  <c r="F78" i="56"/>
  <c r="AF10" i="56" s="1"/>
  <c r="N66" i="55"/>
  <c r="N68" i="55" s="1"/>
  <c r="F153" i="55" s="1"/>
  <c r="F151" i="55" s="1"/>
  <c r="F78" i="53"/>
  <c r="AF10" i="53" s="1"/>
  <c r="U64" i="55"/>
  <c r="G72" i="55"/>
  <c r="AG4" i="55" s="1"/>
  <c r="U64" i="142"/>
  <c r="U55" i="56"/>
  <c r="N19" i="71"/>
  <c r="M12" i="71"/>
  <c r="O19" i="71"/>
  <c r="O14" i="71"/>
  <c r="G73" i="55"/>
  <c r="AG5" i="55" s="1"/>
  <c r="AF7" i="143"/>
  <c r="M79" i="53"/>
  <c r="X5" i="142"/>
  <c r="M76" i="53"/>
  <c r="AG8" i="53"/>
  <c r="M81" i="55"/>
  <c r="AG9" i="143"/>
  <c r="AF4" i="142"/>
  <c r="AG12" i="143"/>
  <c r="G81" i="143"/>
  <c r="Y13" i="143" s="1"/>
  <c r="G81" i="53"/>
  <c r="Y13" i="53" s="1"/>
  <c r="Y10" i="53"/>
  <c r="Y4" i="143"/>
  <c r="Y7" i="142"/>
  <c r="O66" i="142"/>
  <c r="O68" i="142" s="1"/>
  <c r="G153" i="142" s="1"/>
  <c r="AF14" i="53"/>
  <c r="Y4" i="142"/>
  <c r="AE4" i="142" s="1"/>
  <c r="X13" i="143"/>
  <c r="M76" i="143"/>
  <c r="M78" i="143"/>
  <c r="Y10" i="142"/>
  <c r="X4" i="143"/>
  <c r="AG10" i="143"/>
  <c r="AF13" i="143"/>
  <c r="M75" i="143"/>
  <c r="AG8" i="142"/>
  <c r="AG7" i="143"/>
  <c r="AG6" i="143"/>
  <c r="AM4" i="143"/>
  <c r="AM6" i="142"/>
  <c r="AM7" i="142"/>
  <c r="AE10" i="143"/>
  <c r="AE8" i="142"/>
  <c r="X5" i="143"/>
  <c r="AM10" i="142"/>
  <c r="U56" i="53"/>
  <c r="X9" i="142"/>
  <c r="M77" i="142"/>
  <c r="X12" i="142"/>
  <c r="M80" i="142"/>
  <c r="G79" i="143"/>
  <c r="Y11" i="143" s="1"/>
  <c r="AF12" i="53"/>
  <c r="AM12" i="53" s="1"/>
  <c r="X5" i="53"/>
  <c r="O66" i="143"/>
  <c r="O68" i="143" s="1"/>
  <c r="G153" i="143" s="1"/>
  <c r="AG9" i="142"/>
  <c r="Y13" i="142"/>
  <c r="X11" i="142"/>
  <c r="Y12" i="142"/>
  <c r="X12" i="143"/>
  <c r="M80" i="143"/>
  <c r="Y6" i="142"/>
  <c r="G73" i="142"/>
  <c r="Y5" i="142" s="1"/>
  <c r="AF11" i="143"/>
  <c r="X6" i="143"/>
  <c r="M74" i="143"/>
  <c r="AE7" i="143"/>
  <c r="X14" i="143"/>
  <c r="AF13" i="142"/>
  <c r="M81" i="142"/>
  <c r="G82" i="142"/>
  <c r="AG14" i="142" s="1"/>
  <c r="AF8" i="142"/>
  <c r="M76" i="142"/>
  <c r="AF5" i="143"/>
  <c r="X10" i="142"/>
  <c r="M78" i="142"/>
  <c r="U66" i="143"/>
  <c r="AF9" i="142"/>
  <c r="AF8" i="143"/>
  <c r="X13" i="142"/>
  <c r="AF10" i="143"/>
  <c r="G82" i="143"/>
  <c r="Y14" i="143" s="1"/>
  <c r="X6" i="142"/>
  <c r="M74" i="142"/>
  <c r="X7" i="142"/>
  <c r="M75" i="142"/>
  <c r="Y8" i="143"/>
  <c r="AF12" i="142"/>
  <c r="X9" i="143"/>
  <c r="M77" i="143"/>
  <c r="AF11" i="142"/>
  <c r="F83" i="142"/>
  <c r="M72" i="142"/>
  <c r="G73" i="143"/>
  <c r="AG5" i="143" s="1"/>
  <c r="G79" i="142"/>
  <c r="AG11" i="142" s="1"/>
  <c r="X14" i="142"/>
  <c r="F83" i="143"/>
  <c r="M72" i="143"/>
  <c r="F152" i="143"/>
  <c r="G152" i="142"/>
  <c r="F152" i="142"/>
  <c r="G152" i="143"/>
  <c r="G79" i="56"/>
  <c r="Y11" i="56" s="1"/>
  <c r="U62" i="56"/>
  <c r="G79" i="55"/>
  <c r="AG11" i="55" s="1"/>
  <c r="AG4" i="56"/>
  <c r="K20" i="71"/>
  <c r="AF13" i="53"/>
  <c r="M77" i="56"/>
  <c r="M74" i="56"/>
  <c r="AG10" i="55"/>
  <c r="O66" i="55"/>
  <c r="O68" i="55" s="1"/>
  <c r="G153" i="55" s="1"/>
  <c r="G151" i="55" s="1"/>
  <c r="AF12" i="56"/>
  <c r="Y10" i="56"/>
  <c r="X6" i="56"/>
  <c r="X13" i="53"/>
  <c r="AG5" i="53"/>
  <c r="M76" i="56"/>
  <c r="X8" i="53"/>
  <c r="AF9" i="56"/>
  <c r="X7" i="56"/>
  <c r="AE7" i="56" s="1"/>
  <c r="AF14" i="56"/>
  <c r="X10" i="55"/>
  <c r="AE10" i="55" s="1"/>
  <c r="M81" i="56"/>
  <c r="AF4" i="56"/>
  <c r="X7" i="53"/>
  <c r="AF8" i="56"/>
  <c r="X9" i="56"/>
  <c r="AG5" i="56"/>
  <c r="X11" i="55"/>
  <c r="X6" i="55"/>
  <c r="Y9" i="56"/>
  <c r="AG8" i="56"/>
  <c r="M75" i="53"/>
  <c r="X8" i="56"/>
  <c r="AE8" i="56" s="1"/>
  <c r="M75" i="55"/>
  <c r="AG10" i="56"/>
  <c r="AE5" i="56"/>
  <c r="AE4" i="56"/>
  <c r="G82" i="56"/>
  <c r="M82" i="56" s="1"/>
  <c r="Y13" i="56"/>
  <c r="AF5" i="55"/>
  <c r="M72" i="56"/>
  <c r="AG6" i="56"/>
  <c r="AG8" i="55"/>
  <c r="M76" i="55"/>
  <c r="AG7" i="55"/>
  <c r="AF4" i="55"/>
  <c r="AF7" i="55"/>
  <c r="Y6" i="55"/>
  <c r="AF13" i="56"/>
  <c r="AG13" i="55"/>
  <c r="X12" i="55"/>
  <c r="X9" i="53"/>
  <c r="AG6" i="53"/>
  <c r="X5" i="55"/>
  <c r="AG7" i="56"/>
  <c r="M73" i="56"/>
  <c r="X8" i="55"/>
  <c r="AM6" i="55"/>
  <c r="AF13" i="55"/>
  <c r="X4" i="55"/>
  <c r="AF11" i="56"/>
  <c r="AF12" i="55"/>
  <c r="U65" i="56"/>
  <c r="G82" i="55"/>
  <c r="M82" i="55" s="1"/>
  <c r="AF8" i="53"/>
  <c r="AG7" i="53"/>
  <c r="M75" i="56"/>
  <c r="AF6" i="56"/>
  <c r="AF5" i="56"/>
  <c r="AF11" i="55"/>
  <c r="M74" i="55"/>
  <c r="X12" i="56"/>
  <c r="AF8" i="55"/>
  <c r="X13" i="55"/>
  <c r="X7" i="55"/>
  <c r="X11" i="56"/>
  <c r="M78" i="55"/>
  <c r="X13" i="56"/>
  <c r="X14" i="55"/>
  <c r="G82" i="53"/>
  <c r="AG14" i="53" s="1"/>
  <c r="U65" i="53"/>
  <c r="O66" i="53"/>
  <c r="O68" i="53" s="1"/>
  <c r="G153" i="53" s="1"/>
  <c r="G151" i="53" s="1"/>
  <c r="M74" i="53"/>
  <c r="AF11" i="53"/>
  <c r="Y11" i="53"/>
  <c r="X6" i="53"/>
  <c r="AF4" i="53"/>
  <c r="M73" i="53"/>
  <c r="X11" i="53"/>
  <c r="X12" i="53"/>
  <c r="Y7" i="53"/>
  <c r="O66" i="56"/>
  <c r="O68" i="56" s="1"/>
  <c r="G153" i="56" s="1"/>
  <c r="G151" i="56" s="1"/>
  <c r="L11" i="71"/>
  <c r="O24" i="71"/>
  <c r="AF4" i="233" l="1"/>
  <c r="AF4" i="238"/>
  <c r="L33" i="233"/>
  <c r="K14" i="228" s="1"/>
  <c r="AG14" i="238"/>
  <c r="AI15" i="235"/>
  <c r="AG6" i="239"/>
  <c r="AM6" i="239" s="1"/>
  <c r="Y8" i="236"/>
  <c r="AE8" i="236" s="1"/>
  <c r="AG7" i="233"/>
  <c r="Y6" i="238"/>
  <c r="Y12" i="238"/>
  <c r="AM12" i="238"/>
  <c r="E17" i="169" s="1"/>
  <c r="AG6" i="233"/>
  <c r="AG7" i="235"/>
  <c r="AG8" i="235"/>
  <c r="Y14" i="236"/>
  <c r="AH15" i="233"/>
  <c r="AG12" i="236"/>
  <c r="U66" i="229"/>
  <c r="K21" i="247"/>
  <c r="K27" i="247" s="1"/>
  <c r="AG14" i="239"/>
  <c r="AG7" i="236"/>
  <c r="AJ15" i="238"/>
  <c r="L24" i="247"/>
  <c r="AB15" i="239"/>
  <c r="AD15" i="238"/>
  <c r="AE12" i="235"/>
  <c r="C9" i="169" s="1"/>
  <c r="AL15" i="235"/>
  <c r="AB15" i="233"/>
  <c r="L20" i="247"/>
  <c r="Z15" i="236"/>
  <c r="AK15" i="235"/>
  <c r="AE6" i="236"/>
  <c r="AD15" i="235"/>
  <c r="K19" i="247"/>
  <c r="F19" i="246" s="1"/>
  <c r="X14" i="239"/>
  <c r="AE14" i="239" s="1"/>
  <c r="F11" i="169" s="1"/>
  <c r="M82" i="239"/>
  <c r="X5" i="238"/>
  <c r="AM14" i="238"/>
  <c r="E19" i="169" s="1"/>
  <c r="G73" i="238"/>
  <c r="Y5" i="238" s="1"/>
  <c r="R50" i="236"/>
  <c r="T36" i="228" s="1"/>
  <c r="Q67" i="236"/>
  <c r="T51" i="228" s="1"/>
  <c r="U51" i="228" s="1"/>
  <c r="Q67" i="233"/>
  <c r="K51" i="228" s="1"/>
  <c r="E54" i="228"/>
  <c r="F54" i="228" s="1"/>
  <c r="E21" i="228"/>
  <c r="F21" i="228" s="1"/>
  <c r="S33" i="239"/>
  <c r="Q21" i="228" s="1"/>
  <c r="R21" i="228" s="1"/>
  <c r="AG7" i="239"/>
  <c r="AH15" i="238"/>
  <c r="AG12" i="239"/>
  <c r="AF8" i="233"/>
  <c r="AM8" i="233" s="1"/>
  <c r="M76" i="233"/>
  <c r="AF5" i="235"/>
  <c r="U60" i="233"/>
  <c r="F77" i="233"/>
  <c r="AF9" i="233" s="1"/>
  <c r="AM9" i="233" s="1"/>
  <c r="D14" i="169" s="1"/>
  <c r="U60" i="236"/>
  <c r="F77" i="236"/>
  <c r="AF7" i="236"/>
  <c r="AM7" i="236" s="1"/>
  <c r="M75" i="236"/>
  <c r="AI15" i="238"/>
  <c r="AG6" i="235"/>
  <c r="AM6" i="235" s="1"/>
  <c r="M74" i="235"/>
  <c r="U61" i="239"/>
  <c r="F78" i="239"/>
  <c r="AF10" i="239" s="1"/>
  <c r="AM10" i="239" s="1"/>
  <c r="F15" i="169" s="1"/>
  <c r="Y8" i="233"/>
  <c r="AG14" i="233"/>
  <c r="AM14" i="233" s="1"/>
  <c r="D19" i="169" s="1"/>
  <c r="G79" i="239"/>
  <c r="Y11" i="239" s="1"/>
  <c r="AE11" i="239" s="1"/>
  <c r="F8" i="169" s="1"/>
  <c r="AF12" i="233"/>
  <c r="M80" i="233"/>
  <c r="X4" i="236"/>
  <c r="X8" i="239"/>
  <c r="AE8" i="239" s="1"/>
  <c r="M76" i="239"/>
  <c r="O66" i="238"/>
  <c r="M49" i="228" s="1"/>
  <c r="G72" i="238"/>
  <c r="AG4" i="238" s="1"/>
  <c r="AM4" i="238" s="1"/>
  <c r="O66" i="233"/>
  <c r="J49" i="228" s="1"/>
  <c r="G72" i="233"/>
  <c r="AF5" i="238"/>
  <c r="AB15" i="236"/>
  <c r="AG6" i="236"/>
  <c r="AM6" i="236" s="1"/>
  <c r="AG7" i="238"/>
  <c r="M74" i="233"/>
  <c r="X11" i="236"/>
  <c r="AE8" i="235"/>
  <c r="AF8" i="238"/>
  <c r="AM8" i="238" s="1"/>
  <c r="M76" i="238"/>
  <c r="X14" i="233"/>
  <c r="AE14" i="233" s="1"/>
  <c r="D11" i="169" s="1"/>
  <c r="M82" i="233"/>
  <c r="G81" i="238"/>
  <c r="AG13" i="238" s="1"/>
  <c r="Y8" i="238"/>
  <c r="AE8" i="238" s="1"/>
  <c r="G73" i="233"/>
  <c r="Y5" i="233" s="1"/>
  <c r="X13" i="235"/>
  <c r="AE7" i="235"/>
  <c r="Y58" i="223"/>
  <c r="AE8" i="233"/>
  <c r="AF14" i="235"/>
  <c r="M82" i="235"/>
  <c r="X12" i="236"/>
  <c r="AE12" i="236" s="1"/>
  <c r="G9" i="169" s="1"/>
  <c r="M80" i="236"/>
  <c r="U61" i="238"/>
  <c r="F78" i="238"/>
  <c r="AE12" i="233"/>
  <c r="D9" i="169" s="1"/>
  <c r="Y42" i="223"/>
  <c r="AF12" i="235"/>
  <c r="M80" i="235"/>
  <c r="AM7" i="233"/>
  <c r="AF5" i="233"/>
  <c r="V39" i="223"/>
  <c r="R50" i="235"/>
  <c r="H36" i="228" s="1"/>
  <c r="R50" i="239"/>
  <c r="Q36" i="228" s="1"/>
  <c r="S50" i="235"/>
  <c r="H37" i="228" s="1"/>
  <c r="Q67" i="239"/>
  <c r="Q51" i="228" s="1"/>
  <c r="T67" i="236"/>
  <c r="T54" i="228" s="1"/>
  <c r="T67" i="235"/>
  <c r="H54" i="228" s="1"/>
  <c r="S33" i="233"/>
  <c r="K21" i="228" s="1"/>
  <c r="L21" i="228" s="1"/>
  <c r="AF11" i="239"/>
  <c r="M79" i="239"/>
  <c r="AM6" i="238"/>
  <c r="U60" i="239"/>
  <c r="U66" i="239" s="1"/>
  <c r="F77" i="239"/>
  <c r="AE12" i="239"/>
  <c r="F9" i="169" s="1"/>
  <c r="AF13" i="239"/>
  <c r="AH15" i="236"/>
  <c r="AE6" i="235"/>
  <c r="X4" i="235"/>
  <c r="O19" i="246"/>
  <c r="U61" i="233"/>
  <c r="F78" i="233"/>
  <c r="X10" i="233" s="1"/>
  <c r="AE10" i="233" s="1"/>
  <c r="D7" i="169" s="1"/>
  <c r="X14" i="236"/>
  <c r="AE14" i="236" s="1"/>
  <c r="G11" i="169" s="1"/>
  <c r="M82" i="236"/>
  <c r="AF5" i="239"/>
  <c r="G79" i="236"/>
  <c r="Y11" i="236" s="1"/>
  <c r="AM7" i="239"/>
  <c r="AM6" i="233"/>
  <c r="O66" i="239"/>
  <c r="P49" i="228" s="1"/>
  <c r="G72" i="239"/>
  <c r="AG4" i="239" s="1"/>
  <c r="X5" i="236"/>
  <c r="U56" i="238"/>
  <c r="AC15" i="238"/>
  <c r="AF13" i="238"/>
  <c r="AM13" i="238" s="1"/>
  <c r="E18" i="169" s="1"/>
  <c r="M81" i="238"/>
  <c r="AF7" i="238"/>
  <c r="AM7" i="238" s="1"/>
  <c r="M75" i="238"/>
  <c r="AE6" i="233"/>
  <c r="AF8" i="235"/>
  <c r="AM8" i="235" s="1"/>
  <c r="M76" i="235"/>
  <c r="G81" i="233"/>
  <c r="AG13" i="233" s="1"/>
  <c r="G81" i="236"/>
  <c r="Y13" i="236" s="1"/>
  <c r="G73" i="236"/>
  <c r="AG5" i="236" s="1"/>
  <c r="AM5" i="236" s="1"/>
  <c r="Y5" i="236"/>
  <c r="AF7" i="235"/>
  <c r="AM7" i="235" s="1"/>
  <c r="M75" i="235"/>
  <c r="D47" i="228"/>
  <c r="U60" i="235"/>
  <c r="F77" i="235"/>
  <c r="U61" i="235"/>
  <c r="F78" i="235"/>
  <c r="G79" i="238"/>
  <c r="AG11" i="238" s="1"/>
  <c r="AM11" i="238" s="1"/>
  <c r="E16" i="169" s="1"/>
  <c r="X13" i="233"/>
  <c r="O66" i="235"/>
  <c r="G49" i="228" s="1"/>
  <c r="G72" i="235"/>
  <c r="Y4" i="235"/>
  <c r="G81" i="235"/>
  <c r="Y13" i="235" s="1"/>
  <c r="AG13" i="235"/>
  <c r="AM13" i="235" s="1"/>
  <c r="C18" i="169" s="1"/>
  <c r="X12" i="238"/>
  <c r="AE12" i="238" s="1"/>
  <c r="E9" i="169" s="1"/>
  <c r="M80" i="238"/>
  <c r="V66" i="223"/>
  <c r="R50" i="233"/>
  <c r="K36" i="228" s="1"/>
  <c r="T67" i="239"/>
  <c r="Q54" i="228" s="1"/>
  <c r="R54" i="228" s="1"/>
  <c r="AG12" i="233"/>
  <c r="X11" i="235"/>
  <c r="F83" i="233"/>
  <c r="J56" i="228" s="1"/>
  <c r="M72" i="238"/>
  <c r="N66" i="238"/>
  <c r="M48" i="228" s="1"/>
  <c r="AB15" i="238"/>
  <c r="X14" i="235"/>
  <c r="AE14" i="235" s="1"/>
  <c r="C11" i="169" s="1"/>
  <c r="U60" i="238"/>
  <c r="X9" i="238"/>
  <c r="AE9" i="238" s="1"/>
  <c r="E6" i="169" s="1"/>
  <c r="F77" i="238"/>
  <c r="F83" i="238" s="1"/>
  <c r="M56" i="228" s="1"/>
  <c r="AF12" i="236"/>
  <c r="AM12" i="236" s="1"/>
  <c r="G17" i="169" s="1"/>
  <c r="AF12" i="239"/>
  <c r="AM12" i="239" s="1"/>
  <c r="F17" i="169" s="1"/>
  <c r="M80" i="239"/>
  <c r="X13" i="236"/>
  <c r="AE13" i="236" s="1"/>
  <c r="G10" i="169" s="1"/>
  <c r="M81" i="236"/>
  <c r="AF11" i="233"/>
  <c r="AF4" i="235"/>
  <c r="AB40" i="223"/>
  <c r="Y39" i="223"/>
  <c r="G48" i="240" s="1"/>
  <c r="AF8" i="236"/>
  <c r="AM8" i="236" s="1"/>
  <c r="M76" i="236"/>
  <c r="AI15" i="239"/>
  <c r="AE6" i="238"/>
  <c r="U61" i="236"/>
  <c r="F78" i="236"/>
  <c r="F83" i="236" s="1"/>
  <c r="S56" i="228" s="1"/>
  <c r="AF14" i="236"/>
  <c r="AM14" i="236" s="1"/>
  <c r="G19" i="169" s="1"/>
  <c r="Z15" i="235"/>
  <c r="G79" i="233"/>
  <c r="AG11" i="233" s="1"/>
  <c r="G79" i="235"/>
  <c r="Y11" i="235" s="1"/>
  <c r="AF13" i="233"/>
  <c r="X7" i="239"/>
  <c r="AE7" i="239" s="1"/>
  <c r="M75" i="239"/>
  <c r="M83" i="229"/>
  <c r="D56" i="228"/>
  <c r="M66" i="228"/>
  <c r="AG12" i="235"/>
  <c r="X11" i="238"/>
  <c r="M79" i="238"/>
  <c r="N66" i="236"/>
  <c r="S48" i="228" s="1"/>
  <c r="Z15" i="239"/>
  <c r="O66" i="236"/>
  <c r="S49" i="228" s="1"/>
  <c r="G72" i="236"/>
  <c r="M72" i="236" s="1"/>
  <c r="AF14" i="239"/>
  <c r="AM14" i="239" s="1"/>
  <c r="F19" i="169" s="1"/>
  <c r="AB50" i="223"/>
  <c r="AG8" i="239"/>
  <c r="AM8" i="239" s="1"/>
  <c r="X13" i="238"/>
  <c r="X7" i="233"/>
  <c r="AE7" i="233" s="1"/>
  <c r="M75" i="233"/>
  <c r="X7" i="238"/>
  <c r="AE7" i="238" s="1"/>
  <c r="U62" i="236"/>
  <c r="AF4" i="239"/>
  <c r="M72" i="239"/>
  <c r="AH15" i="239"/>
  <c r="X14" i="238"/>
  <c r="AE14" i="238" s="1"/>
  <c r="E11" i="169" s="1"/>
  <c r="M82" i="238"/>
  <c r="G81" i="239"/>
  <c r="Y13" i="239" s="1"/>
  <c r="AE13" i="239" s="1"/>
  <c r="F10" i="169" s="1"/>
  <c r="X5" i="233"/>
  <c r="AE5" i="233" s="1"/>
  <c r="AG14" i="235"/>
  <c r="G73" i="239"/>
  <c r="AG5" i="239" s="1"/>
  <c r="G73" i="235"/>
  <c r="AG5" i="235" s="1"/>
  <c r="T50" i="233"/>
  <c r="K38" i="228" s="1"/>
  <c r="L38" i="228" s="1"/>
  <c r="L33" i="235"/>
  <c r="H14" i="228" s="1"/>
  <c r="I14" i="228" s="1"/>
  <c r="T50" i="236"/>
  <c r="T38" i="228" s="1"/>
  <c r="U38" i="228" s="1"/>
  <c r="L33" i="238"/>
  <c r="N14" i="228" s="1"/>
  <c r="E14" i="228"/>
  <c r="F14" i="228" s="1"/>
  <c r="L33" i="236"/>
  <c r="T14" i="228" s="1"/>
  <c r="U14" i="228" s="1"/>
  <c r="F64" i="228"/>
  <c r="F65" i="228"/>
  <c r="R37" i="240"/>
  <c r="O12" i="228"/>
  <c r="R36" i="228"/>
  <c r="O33" i="228"/>
  <c r="U19" i="228"/>
  <c r="R46" i="228"/>
  <c r="O11" i="228"/>
  <c r="I45" i="228"/>
  <c r="R30" i="228"/>
  <c r="L43" i="228"/>
  <c r="R13" i="228"/>
  <c r="L12" i="228"/>
  <c r="L36" i="228"/>
  <c r="I33" i="228"/>
  <c r="L33" i="228"/>
  <c r="L37" i="228"/>
  <c r="I51" i="228"/>
  <c r="O51" i="228"/>
  <c r="L54" i="228"/>
  <c r="R19" i="228"/>
  <c r="L19" i="228"/>
  <c r="O41" i="228"/>
  <c r="O14" i="228"/>
  <c r="O46" i="228"/>
  <c r="R20" i="228"/>
  <c r="U11" i="228"/>
  <c r="L44" i="228"/>
  <c r="U44" i="228"/>
  <c r="R45" i="228"/>
  <c r="U21" i="228"/>
  <c r="I21" i="228"/>
  <c r="U30" i="228"/>
  <c r="U35" i="228"/>
  <c r="O35" i="228"/>
  <c r="O43" i="228"/>
  <c r="O52" i="228"/>
  <c r="O54" i="228"/>
  <c r="I41" i="228"/>
  <c r="I11" i="228"/>
  <c r="O44" i="228"/>
  <c r="I30" i="228"/>
  <c r="I35" i="228"/>
  <c r="L13" i="228"/>
  <c r="T37" i="240"/>
  <c r="U37" i="240"/>
  <c r="O36" i="228"/>
  <c r="R33" i="228"/>
  <c r="I37" i="228"/>
  <c r="R37" i="228"/>
  <c r="L51" i="228"/>
  <c r="O19" i="228"/>
  <c r="U41" i="228"/>
  <c r="R14" i="228"/>
  <c r="I46" i="228"/>
  <c r="L20" i="228"/>
  <c r="I20" i="228"/>
  <c r="R11" i="228"/>
  <c r="U45" i="228"/>
  <c r="O30" i="228"/>
  <c r="L35" i="228"/>
  <c r="R35" i="228"/>
  <c r="L52" i="228"/>
  <c r="R52" i="228"/>
  <c r="U13" i="228"/>
  <c r="I36" i="228"/>
  <c r="U33" i="228"/>
  <c r="O37" i="228"/>
  <c r="U20" i="228"/>
  <c r="R44" i="228"/>
  <c r="L45" i="228"/>
  <c r="O21" i="228"/>
  <c r="U43" i="228"/>
  <c r="U52" i="228"/>
  <c r="I12" i="228"/>
  <c r="U36" i="228"/>
  <c r="U37" i="228"/>
  <c r="R51" i="228"/>
  <c r="U54" i="228"/>
  <c r="I54" i="228"/>
  <c r="I19" i="228"/>
  <c r="L41" i="228"/>
  <c r="R41" i="228"/>
  <c r="L14" i="228"/>
  <c r="L46" i="228"/>
  <c r="U46" i="228"/>
  <c r="O20" i="228"/>
  <c r="L11" i="228"/>
  <c r="I44" i="228"/>
  <c r="O45" i="228"/>
  <c r="L30" i="228"/>
  <c r="I43" i="228"/>
  <c r="R43" i="228"/>
  <c r="I52" i="228"/>
  <c r="O13" i="228"/>
  <c r="I13" i="228"/>
  <c r="R38" i="228"/>
  <c r="O42" i="228"/>
  <c r="O10" i="228"/>
  <c r="I42" i="228"/>
  <c r="U10" i="228"/>
  <c r="R42" i="228"/>
  <c r="U42" i="228"/>
  <c r="U32" i="228"/>
  <c r="L32" i="228"/>
  <c r="L10" i="228"/>
  <c r="U18" i="228"/>
  <c r="L18" i="228"/>
  <c r="I10" i="228"/>
  <c r="I32" i="228"/>
  <c r="R32" i="228"/>
  <c r="R18" i="228"/>
  <c r="L42" i="228"/>
  <c r="O32" i="228"/>
  <c r="R10" i="228"/>
  <c r="O18" i="228"/>
  <c r="I18" i="228"/>
  <c r="E42" i="228"/>
  <c r="F42" i="228" s="1"/>
  <c r="F39" i="228" s="1"/>
  <c r="E39" i="228" s="1"/>
  <c r="T50" i="235"/>
  <c r="H38" i="228" s="1"/>
  <c r="J33" i="236"/>
  <c r="T12" i="228" s="1"/>
  <c r="J33" i="239"/>
  <c r="Q12" i="228" s="1"/>
  <c r="T50" i="238"/>
  <c r="N38" i="228" s="1"/>
  <c r="E38" i="228"/>
  <c r="F38" i="228" s="1"/>
  <c r="S67" i="238"/>
  <c r="N53" i="228" s="1"/>
  <c r="E53" i="228"/>
  <c r="F53" i="228" s="1"/>
  <c r="S67" i="235"/>
  <c r="H53" i="228" s="1"/>
  <c r="S67" i="239"/>
  <c r="Q53" i="228" s="1"/>
  <c r="S67" i="236"/>
  <c r="T53" i="228" s="1"/>
  <c r="S67" i="233"/>
  <c r="K53" i="228" s="1"/>
  <c r="F7" i="228"/>
  <c r="T33" i="235"/>
  <c r="H22" i="228" s="1"/>
  <c r="E22" i="228"/>
  <c r="F22" i="228" s="1"/>
  <c r="T33" i="239"/>
  <c r="Q22" i="228" s="1"/>
  <c r="T33" i="233"/>
  <c r="K22" i="228" s="1"/>
  <c r="T33" i="238"/>
  <c r="N22" i="228" s="1"/>
  <c r="T33" i="236"/>
  <c r="T22" i="228" s="1"/>
  <c r="H50" i="239"/>
  <c r="Q26" i="228" s="1"/>
  <c r="H50" i="233"/>
  <c r="K26" i="228" s="1"/>
  <c r="H50" i="238"/>
  <c r="N26" i="228" s="1"/>
  <c r="H50" i="236"/>
  <c r="T26" i="228" s="1"/>
  <c r="H26" i="228"/>
  <c r="E26" i="228"/>
  <c r="F26" i="228" s="1"/>
  <c r="I50" i="236"/>
  <c r="T27" i="228" s="1"/>
  <c r="I50" i="239"/>
  <c r="Q27" i="228" s="1"/>
  <c r="E27" i="228"/>
  <c r="F27" i="228" s="1"/>
  <c r="F67" i="228" s="1"/>
  <c r="I50" i="238"/>
  <c r="N27" i="228" s="1"/>
  <c r="H27" i="228"/>
  <c r="I50" i="233"/>
  <c r="K27" i="228" s="1"/>
  <c r="J50" i="239"/>
  <c r="Q28" i="228" s="1"/>
  <c r="E28" i="228"/>
  <c r="F28" i="228" s="1"/>
  <c r="F68" i="228" s="1"/>
  <c r="H28" i="228"/>
  <c r="J50" i="238"/>
  <c r="N28" i="228" s="1"/>
  <c r="J50" i="233"/>
  <c r="K28" i="228" s="1"/>
  <c r="J50" i="236"/>
  <c r="T28" i="228" s="1"/>
  <c r="P67" i="235"/>
  <c r="H50" i="228" s="1"/>
  <c r="P67" i="233"/>
  <c r="K50" i="228" s="1"/>
  <c r="P67" i="239"/>
  <c r="Q50" i="228" s="1"/>
  <c r="E50" i="228"/>
  <c r="F50" i="228" s="1"/>
  <c r="P67" i="238"/>
  <c r="N50" i="228" s="1"/>
  <c r="P67" i="236"/>
  <c r="T50" i="228" s="1"/>
  <c r="P50" i="239"/>
  <c r="Q34" i="228" s="1"/>
  <c r="P50" i="233"/>
  <c r="K34" i="228" s="1"/>
  <c r="P50" i="236"/>
  <c r="T34" i="228" s="1"/>
  <c r="P50" i="235"/>
  <c r="H34" i="228" s="1"/>
  <c r="P50" i="238"/>
  <c r="N34" i="228" s="1"/>
  <c r="E34" i="228"/>
  <c r="F34" i="228" s="1"/>
  <c r="H29" i="228"/>
  <c r="K50" i="238"/>
  <c r="N29" i="228" s="1"/>
  <c r="K50" i="233"/>
  <c r="K29" i="228" s="1"/>
  <c r="K50" i="239"/>
  <c r="Q29" i="228" s="1"/>
  <c r="E29" i="228"/>
  <c r="F29" i="228" s="1"/>
  <c r="K50" i="236"/>
  <c r="T29" i="228" s="1"/>
  <c r="W37" i="240"/>
  <c r="V37" i="240"/>
  <c r="F48" i="240"/>
  <c r="Q37" i="240"/>
  <c r="P37" i="240"/>
  <c r="U66" i="55"/>
  <c r="Y66" i="223"/>
  <c r="U66" i="142"/>
  <c r="AF9" i="53"/>
  <c r="M78" i="53"/>
  <c r="AG4" i="53"/>
  <c r="F83" i="55"/>
  <c r="AF9" i="55"/>
  <c r="AM9" i="55" s="1"/>
  <c r="AM10" i="53"/>
  <c r="X9" i="55"/>
  <c r="AE9" i="55" s="1"/>
  <c r="F83" i="53"/>
  <c r="M72" i="53"/>
  <c r="AE4" i="53"/>
  <c r="X10" i="56"/>
  <c r="AE10" i="56" s="1"/>
  <c r="F83" i="56"/>
  <c r="M78" i="56"/>
  <c r="X10" i="53"/>
  <c r="M72" i="55"/>
  <c r="Y4" i="55"/>
  <c r="AM12" i="143"/>
  <c r="U66" i="53"/>
  <c r="M73" i="55"/>
  <c r="Y5" i="55"/>
  <c r="AG13" i="53"/>
  <c r="AM4" i="142"/>
  <c r="Y11" i="142"/>
  <c r="AE4" i="143"/>
  <c r="AM9" i="143"/>
  <c r="AM7" i="143"/>
  <c r="AG14" i="143"/>
  <c r="AE13" i="143"/>
  <c r="M81" i="143"/>
  <c r="AG13" i="143"/>
  <c r="AF15" i="142"/>
  <c r="AE6" i="56"/>
  <c r="M73" i="142"/>
  <c r="AE8" i="53"/>
  <c r="M81" i="53"/>
  <c r="Y5" i="143"/>
  <c r="AM6" i="143"/>
  <c r="AM9" i="56"/>
  <c r="M73" i="143"/>
  <c r="M79" i="55"/>
  <c r="AG5" i="142"/>
  <c r="G151" i="143"/>
  <c r="X15" i="142"/>
  <c r="M82" i="143"/>
  <c r="AE13" i="142"/>
  <c r="AM12" i="142"/>
  <c r="AM8" i="142"/>
  <c r="AG11" i="143"/>
  <c r="AE13" i="53"/>
  <c r="Y11" i="55"/>
  <c r="M82" i="142"/>
  <c r="AM11" i="142"/>
  <c r="AE6" i="142"/>
  <c r="AM10" i="143"/>
  <c r="AM8" i="143"/>
  <c r="AM9" i="142"/>
  <c r="AE10" i="142"/>
  <c r="AM5" i="143"/>
  <c r="Y14" i="142"/>
  <c r="AM13" i="142"/>
  <c r="AE5" i="142"/>
  <c r="AE8" i="143"/>
  <c r="M79" i="143"/>
  <c r="G83" i="142"/>
  <c r="AE9" i="143"/>
  <c r="AE7" i="142"/>
  <c r="G83" i="143"/>
  <c r="X15" i="143"/>
  <c r="AE6" i="143"/>
  <c r="AE12" i="143"/>
  <c r="AE12" i="142"/>
  <c r="AM14" i="142"/>
  <c r="AE5" i="53"/>
  <c r="AE14" i="143"/>
  <c r="AE9" i="142"/>
  <c r="M79" i="142"/>
  <c r="AF15" i="143"/>
  <c r="AE11" i="143"/>
  <c r="F151" i="143"/>
  <c r="F151" i="142"/>
  <c r="G151" i="142"/>
  <c r="AM5" i="53"/>
  <c r="AG11" i="56"/>
  <c r="U66" i="56"/>
  <c r="AM12" i="56"/>
  <c r="AE6" i="55"/>
  <c r="M79" i="56"/>
  <c r="AM10" i="55"/>
  <c r="AM4" i="56"/>
  <c r="AM10" i="56"/>
  <c r="AE9" i="56"/>
  <c r="G83" i="56"/>
  <c r="AM8" i="56"/>
  <c r="AM7" i="53"/>
  <c r="AE11" i="56"/>
  <c r="AM5" i="56"/>
  <c r="AM8" i="53"/>
  <c r="AF15" i="56"/>
  <c r="AM13" i="56"/>
  <c r="AE12" i="53"/>
  <c r="AE6" i="53"/>
  <c r="AM11" i="53"/>
  <c r="Y14" i="53"/>
  <c r="Y15" i="53" s="1"/>
  <c r="G83" i="55"/>
  <c r="AM8" i="55"/>
  <c r="AG14" i="55"/>
  <c r="AG15" i="55" s="1"/>
  <c r="AM12" i="55"/>
  <c r="AM5" i="55"/>
  <c r="AM6" i="53"/>
  <c r="AE7" i="55"/>
  <c r="AE12" i="56"/>
  <c r="AE8" i="55"/>
  <c r="AE9" i="53"/>
  <c r="AM7" i="55"/>
  <c r="AM7" i="56"/>
  <c r="Y14" i="56"/>
  <c r="AE7" i="53"/>
  <c r="AE13" i="56"/>
  <c r="AE13" i="55"/>
  <c r="AM11" i="55"/>
  <c r="AM6" i="56"/>
  <c r="Y14" i="55"/>
  <c r="AE14" i="55" s="1"/>
  <c r="AM13" i="55"/>
  <c r="AE12" i="55"/>
  <c r="AM4" i="55"/>
  <c r="AG14" i="56"/>
  <c r="AM14" i="53"/>
  <c r="AE11" i="53"/>
  <c r="G83" i="53"/>
  <c r="M82" i="53"/>
  <c r="G150" i="53"/>
  <c r="G142" i="53"/>
  <c r="G146" i="53"/>
  <c r="G143" i="53"/>
  <c r="G147" i="53"/>
  <c r="G140" i="53"/>
  <c r="G144" i="53"/>
  <c r="G148" i="53"/>
  <c r="G141" i="53"/>
  <c r="G145" i="53"/>
  <c r="G149" i="53"/>
  <c r="F143" i="55"/>
  <c r="F150" i="55"/>
  <c r="F144" i="55"/>
  <c r="F142" i="55"/>
  <c r="F149" i="55"/>
  <c r="F148" i="55"/>
  <c r="F141" i="55"/>
  <c r="F147" i="55"/>
  <c r="F145" i="55"/>
  <c r="F140" i="55"/>
  <c r="F146" i="55"/>
  <c r="G147" i="55"/>
  <c r="G143" i="55"/>
  <c r="G150" i="55"/>
  <c r="G146" i="55"/>
  <c r="G142" i="55"/>
  <c r="G149" i="55"/>
  <c r="G145" i="55"/>
  <c r="G141" i="55"/>
  <c r="G148" i="55"/>
  <c r="G144" i="55"/>
  <c r="G140" i="55"/>
  <c r="F140" i="53"/>
  <c r="F142" i="53"/>
  <c r="F144" i="53"/>
  <c r="F146" i="53"/>
  <c r="F148" i="53"/>
  <c r="F141" i="53"/>
  <c r="F143" i="53"/>
  <c r="F145" i="53"/>
  <c r="F147" i="53"/>
  <c r="F149" i="53"/>
  <c r="F150" i="53"/>
  <c r="F149" i="56"/>
  <c r="F147" i="56"/>
  <c r="F145" i="56"/>
  <c r="F143" i="56"/>
  <c r="F141" i="56"/>
  <c r="F150" i="56"/>
  <c r="F148" i="56"/>
  <c r="F146" i="56"/>
  <c r="F144" i="56"/>
  <c r="F142" i="56"/>
  <c r="F140" i="56"/>
  <c r="G149" i="56"/>
  <c r="G145" i="56"/>
  <c r="G141" i="56"/>
  <c r="G148" i="56"/>
  <c r="G144" i="56"/>
  <c r="G140" i="56"/>
  <c r="G147" i="56"/>
  <c r="G143" i="56"/>
  <c r="G150" i="56"/>
  <c r="G146" i="56"/>
  <c r="G142" i="56"/>
  <c r="U66" i="235" l="1"/>
  <c r="M81" i="233"/>
  <c r="AG4" i="236"/>
  <c r="Y11" i="233"/>
  <c r="AE11" i="233" s="1"/>
  <c r="D8" i="169" s="1"/>
  <c r="X10" i="236"/>
  <c r="AE10" i="236" s="1"/>
  <c r="G7" i="169" s="1"/>
  <c r="M73" i="233"/>
  <c r="AG11" i="235"/>
  <c r="AM11" i="235" s="1"/>
  <c r="C16" i="169" s="1"/>
  <c r="U66" i="238"/>
  <c r="L21" i="247"/>
  <c r="L27" i="247" s="1"/>
  <c r="U66" i="233"/>
  <c r="M24" i="247"/>
  <c r="M79" i="233"/>
  <c r="M79" i="236"/>
  <c r="AM11" i="233"/>
  <c r="D16" i="169" s="1"/>
  <c r="AG11" i="236"/>
  <c r="AM11" i="236" s="1"/>
  <c r="G16" i="169" s="1"/>
  <c r="U66" i="236"/>
  <c r="M20" i="247"/>
  <c r="M81" i="235"/>
  <c r="U48" i="240"/>
  <c r="T48" i="240"/>
  <c r="AF10" i="235"/>
  <c r="AM10" i="235" s="1"/>
  <c r="C15" i="169" s="1"/>
  <c r="M78" i="235"/>
  <c r="X9" i="235"/>
  <c r="AE9" i="235" s="1"/>
  <c r="C6" i="169" s="1"/>
  <c r="M77" i="235"/>
  <c r="AE4" i="235"/>
  <c r="AF9" i="239"/>
  <c r="AM9" i="239" s="1"/>
  <c r="F14" i="169" s="1"/>
  <c r="M77" i="239"/>
  <c r="AB42" i="223"/>
  <c r="AB39" i="223" s="1"/>
  <c r="G83" i="233"/>
  <c r="J57" i="228" s="1"/>
  <c r="AF9" i="236"/>
  <c r="M77" i="236"/>
  <c r="Y5" i="239"/>
  <c r="AE5" i="239" s="1"/>
  <c r="AG13" i="239"/>
  <c r="AM13" i="239" s="1"/>
  <c r="F18" i="169" s="1"/>
  <c r="F83" i="239"/>
  <c r="P56" i="228" s="1"/>
  <c r="M79" i="235"/>
  <c r="G83" i="235"/>
  <c r="G57" i="228" s="1"/>
  <c r="X10" i="235"/>
  <c r="AE10" i="235" s="1"/>
  <c r="C7" i="169" s="1"/>
  <c r="AF9" i="235"/>
  <c r="AM9" i="235" s="1"/>
  <c r="C14" i="169" s="1"/>
  <c r="Y13" i="233"/>
  <c r="AE13" i="233" s="1"/>
  <c r="D10" i="169" s="1"/>
  <c r="Y4" i="239"/>
  <c r="G83" i="239"/>
  <c r="P57" i="228" s="1"/>
  <c r="AM4" i="236"/>
  <c r="AM12" i="235"/>
  <c r="C17" i="169" s="1"/>
  <c r="AM14" i="235"/>
  <c r="C19" i="169" s="1"/>
  <c r="AE13" i="235"/>
  <c r="C10" i="169" s="1"/>
  <c r="AE11" i="236"/>
  <c r="G8" i="169" s="1"/>
  <c r="AG4" i="233"/>
  <c r="AM12" i="233"/>
  <c r="D17" i="169" s="1"/>
  <c r="M73" i="235"/>
  <c r="Y5" i="235"/>
  <c r="AE5" i="235" s="1"/>
  <c r="Y4" i="236"/>
  <c r="Y15" i="236" s="1"/>
  <c r="G83" i="236"/>
  <c r="S57" i="228" s="1"/>
  <c r="D55" i="228"/>
  <c r="D63" i="228" s="1"/>
  <c r="D64" i="228"/>
  <c r="AM13" i="233"/>
  <c r="D18" i="169" s="1"/>
  <c r="AF10" i="236"/>
  <c r="AM10" i="236" s="1"/>
  <c r="G15" i="169" s="1"/>
  <c r="M78" i="236"/>
  <c r="AE11" i="235"/>
  <c r="C8" i="169" s="1"/>
  <c r="AG4" i="235"/>
  <c r="AG15" i="235" s="1"/>
  <c r="Y11" i="238"/>
  <c r="AE11" i="238" s="1"/>
  <c r="E8" i="169" s="1"/>
  <c r="AG13" i="236"/>
  <c r="AM13" i="236" s="1"/>
  <c r="G18" i="169" s="1"/>
  <c r="M73" i="236"/>
  <c r="M73" i="239"/>
  <c r="M72" i="235"/>
  <c r="AF10" i="238"/>
  <c r="AM10" i="238" s="1"/>
  <c r="E15" i="169" s="1"/>
  <c r="M78" i="238"/>
  <c r="AB58" i="223"/>
  <c r="Y13" i="238"/>
  <c r="AE13" i="238" s="1"/>
  <c r="E10" i="169" s="1"/>
  <c r="AE4" i="236"/>
  <c r="AM5" i="235"/>
  <c r="AG5" i="238"/>
  <c r="AG15" i="238" s="1"/>
  <c r="M73" i="238"/>
  <c r="M83" i="238" s="1"/>
  <c r="AM4" i="239"/>
  <c r="AF15" i="239"/>
  <c r="AM4" i="235"/>
  <c r="AF15" i="235"/>
  <c r="AF9" i="238"/>
  <c r="M77" i="238"/>
  <c r="M72" i="233"/>
  <c r="AE5" i="236"/>
  <c r="AM5" i="239"/>
  <c r="AF10" i="233"/>
  <c r="AM10" i="233" s="1"/>
  <c r="D15" i="169" s="1"/>
  <c r="M78" i="233"/>
  <c r="F83" i="235"/>
  <c r="G56" i="228" s="1"/>
  <c r="M81" i="239"/>
  <c r="X9" i="239"/>
  <c r="X10" i="238"/>
  <c r="AE10" i="238" s="1"/>
  <c r="E7" i="169" s="1"/>
  <c r="AF15" i="233"/>
  <c r="AG5" i="233"/>
  <c r="AM5" i="233" s="1"/>
  <c r="Y4" i="233"/>
  <c r="Y4" i="238"/>
  <c r="G83" i="238"/>
  <c r="M57" i="228" s="1"/>
  <c r="V56" i="223" s="1"/>
  <c r="AG11" i="239"/>
  <c r="AG15" i="239" s="1"/>
  <c r="X10" i="239"/>
  <c r="AE10" i="239" s="1"/>
  <c r="F7" i="169" s="1"/>
  <c r="M78" i="239"/>
  <c r="X9" i="236"/>
  <c r="AE9" i="236" s="1"/>
  <c r="G6" i="169" s="1"/>
  <c r="X9" i="233"/>
  <c r="AE9" i="233" s="1"/>
  <c r="D6" i="169" s="1"/>
  <c r="M77" i="233"/>
  <c r="AE5" i="238"/>
  <c r="X15" i="238"/>
  <c r="X15" i="233"/>
  <c r="F69" i="228"/>
  <c r="I39" i="228"/>
  <c r="H39" i="228" s="1"/>
  <c r="F70" i="228"/>
  <c r="F66" i="228"/>
  <c r="X40" i="223"/>
  <c r="AA40" i="223" s="1"/>
  <c r="X32" i="223"/>
  <c r="L29" i="228"/>
  <c r="O53" i="228"/>
  <c r="O39" i="228"/>
  <c r="N39" i="228" s="1"/>
  <c r="U29" i="228"/>
  <c r="O29" i="228"/>
  <c r="I28" i="228"/>
  <c r="I68" i="228" s="1"/>
  <c r="L27" i="228"/>
  <c r="L67" i="228" s="1"/>
  <c r="R27" i="228"/>
  <c r="R67" i="228" s="1"/>
  <c r="R22" i="228"/>
  <c r="R15" i="228" s="1"/>
  <c r="Q15" i="228" s="1"/>
  <c r="R53" i="228"/>
  <c r="U12" i="228"/>
  <c r="L22" i="228"/>
  <c r="L70" i="228" s="1"/>
  <c r="R39" i="228"/>
  <c r="Q39" i="228" s="1"/>
  <c r="I29" i="228"/>
  <c r="U28" i="228"/>
  <c r="I27" i="228"/>
  <c r="I67" i="228" s="1"/>
  <c r="U27" i="228"/>
  <c r="U67" i="228" s="1"/>
  <c r="U22" i="228"/>
  <c r="I53" i="228"/>
  <c r="I38" i="228"/>
  <c r="O28" i="228"/>
  <c r="O68" i="228" s="1"/>
  <c r="U53" i="228"/>
  <c r="R12" i="228"/>
  <c r="O7" i="228"/>
  <c r="L7" i="228"/>
  <c r="K7" i="228" s="1"/>
  <c r="X42" i="223"/>
  <c r="R29" i="228"/>
  <c r="L28" i="228"/>
  <c r="L68" i="228" s="1"/>
  <c r="R28" i="228"/>
  <c r="O27" i="228"/>
  <c r="O67" i="228" s="1"/>
  <c r="O22" i="228"/>
  <c r="O15" i="228" s="1"/>
  <c r="N15" i="228" s="1"/>
  <c r="I22" i="228"/>
  <c r="I15" i="228" s="1"/>
  <c r="H15" i="228" s="1"/>
  <c r="L53" i="228"/>
  <c r="O38" i="228"/>
  <c r="O34" i="228"/>
  <c r="R34" i="228"/>
  <c r="R50" i="228"/>
  <c r="O26" i="228"/>
  <c r="I7" i="228"/>
  <c r="I34" i="228"/>
  <c r="U50" i="228"/>
  <c r="L50" i="228"/>
  <c r="L26" i="228"/>
  <c r="U34" i="228"/>
  <c r="O50" i="228"/>
  <c r="I50" i="228"/>
  <c r="I26" i="228"/>
  <c r="R26" i="228"/>
  <c r="L39" i="228"/>
  <c r="K39" i="228" s="1"/>
  <c r="U39" i="228"/>
  <c r="T39" i="228" s="1"/>
  <c r="X10" i="223"/>
  <c r="AA10" i="223" s="1"/>
  <c r="F31" i="228"/>
  <c r="E31" i="228" s="1"/>
  <c r="L34" i="228"/>
  <c r="U26" i="228"/>
  <c r="U15" i="228"/>
  <c r="T15" i="228" s="1"/>
  <c r="F47" i="228"/>
  <c r="E47" i="228" s="1"/>
  <c r="AA32" i="223"/>
  <c r="F15" i="228"/>
  <c r="E15" i="228" s="1"/>
  <c r="E7" i="228"/>
  <c r="F23" i="228"/>
  <c r="E23" i="228" s="1"/>
  <c r="R48" i="240"/>
  <c r="S48" i="240"/>
  <c r="AB66" i="223"/>
  <c r="F143" i="142"/>
  <c r="F150" i="143"/>
  <c r="P55" i="228"/>
  <c r="M55" i="228"/>
  <c r="G146" i="143"/>
  <c r="S55" i="228"/>
  <c r="AM9" i="53"/>
  <c r="AF15" i="53"/>
  <c r="F29" i="169"/>
  <c r="E59" i="169"/>
  <c r="C59" i="169"/>
  <c r="C61" i="169"/>
  <c r="D29" i="169"/>
  <c r="AM4" i="53"/>
  <c r="AF15" i="55"/>
  <c r="X15" i="55"/>
  <c r="X15" i="56"/>
  <c r="X15" i="53"/>
  <c r="AE10" i="53"/>
  <c r="C29" i="169" s="1"/>
  <c r="M83" i="56"/>
  <c r="AE4" i="55"/>
  <c r="C30" i="169"/>
  <c r="C28" i="169"/>
  <c r="E63" i="169"/>
  <c r="C31" i="169"/>
  <c r="D58" i="169"/>
  <c r="C32" i="169"/>
  <c r="G142" i="143"/>
  <c r="M83" i="55"/>
  <c r="G143" i="143"/>
  <c r="AM13" i="53"/>
  <c r="G147" i="143"/>
  <c r="AM14" i="143"/>
  <c r="AG15" i="53"/>
  <c r="G148" i="143"/>
  <c r="G150" i="143"/>
  <c r="AE11" i="142"/>
  <c r="AE5" i="55"/>
  <c r="G145" i="143"/>
  <c r="AG15" i="142"/>
  <c r="M83" i="142"/>
  <c r="F148" i="143"/>
  <c r="M83" i="53"/>
  <c r="F150" i="142"/>
  <c r="M83" i="143"/>
  <c r="AM13" i="143"/>
  <c r="AE5" i="143"/>
  <c r="AE15" i="143" s="1"/>
  <c r="F143" i="143"/>
  <c r="AM5" i="142"/>
  <c r="AM15" i="142" s="1"/>
  <c r="AE14" i="142"/>
  <c r="Y15" i="143"/>
  <c r="M147" i="56"/>
  <c r="F145" i="142"/>
  <c r="F145" i="143"/>
  <c r="G141" i="143"/>
  <c r="G144" i="143"/>
  <c r="F140" i="142"/>
  <c r="F142" i="143"/>
  <c r="G140" i="143"/>
  <c r="G149" i="143"/>
  <c r="F149" i="143"/>
  <c r="Y15" i="142"/>
  <c r="AM11" i="143"/>
  <c r="AG15" i="143"/>
  <c r="AE11" i="55"/>
  <c r="F141" i="142"/>
  <c r="F147" i="142"/>
  <c r="F140" i="143"/>
  <c r="F147" i="143"/>
  <c r="F146" i="143"/>
  <c r="M146" i="143" s="1"/>
  <c r="F142" i="142"/>
  <c r="F141" i="143"/>
  <c r="F144" i="143"/>
  <c r="F149" i="142"/>
  <c r="F144" i="142"/>
  <c r="F148" i="142"/>
  <c r="F146" i="142"/>
  <c r="G147" i="142"/>
  <c r="G143" i="142"/>
  <c r="G149" i="142"/>
  <c r="G141" i="142"/>
  <c r="G148" i="142"/>
  <c r="G140" i="142"/>
  <c r="G150" i="142"/>
  <c r="G146" i="142"/>
  <c r="G142" i="142"/>
  <c r="G145" i="142"/>
  <c r="G144" i="142"/>
  <c r="M146" i="56"/>
  <c r="AM11" i="56"/>
  <c r="M143" i="55"/>
  <c r="M143" i="56"/>
  <c r="M148" i="56"/>
  <c r="M150" i="56"/>
  <c r="M145" i="56"/>
  <c r="M141" i="53"/>
  <c r="M149" i="55"/>
  <c r="M141" i="56"/>
  <c r="M147" i="53"/>
  <c r="AE14" i="56"/>
  <c r="Y15" i="56"/>
  <c r="M149" i="56"/>
  <c r="M150" i="53"/>
  <c r="AM14" i="56"/>
  <c r="Y15" i="55"/>
  <c r="AG15" i="56"/>
  <c r="AM14" i="55"/>
  <c r="AE14" i="53"/>
  <c r="M146" i="55"/>
  <c r="M141" i="55"/>
  <c r="M144" i="55"/>
  <c r="M143" i="53"/>
  <c r="M146" i="53"/>
  <c r="M149" i="53"/>
  <c r="M144" i="53"/>
  <c r="M140" i="56"/>
  <c r="M142" i="53"/>
  <c r="M145" i="55"/>
  <c r="M144" i="56"/>
  <c r="M145" i="53"/>
  <c r="M148" i="53"/>
  <c r="M140" i="53"/>
  <c r="M147" i="55"/>
  <c r="M142" i="55"/>
  <c r="M142" i="56"/>
  <c r="M140" i="55"/>
  <c r="M148" i="55"/>
  <c r="M150" i="55"/>
  <c r="L19" i="247" l="1"/>
  <c r="G19" i="246" s="1"/>
  <c r="P19" i="246" s="1"/>
  <c r="M83" i="236"/>
  <c r="M83" i="239"/>
  <c r="M21" i="247"/>
  <c r="M27" i="247" s="1"/>
  <c r="Y56" i="223"/>
  <c r="Y15" i="233"/>
  <c r="AE4" i="233"/>
  <c r="AM11" i="239"/>
  <c r="F16" i="169" s="1"/>
  <c r="M83" i="233"/>
  <c r="AM15" i="235"/>
  <c r="C22" i="169" s="1"/>
  <c r="C13" i="169"/>
  <c r="AM5" i="238"/>
  <c r="AG15" i="233"/>
  <c r="AM4" i="233"/>
  <c r="Y15" i="239"/>
  <c r="AE4" i="239"/>
  <c r="AM9" i="236"/>
  <c r="G14" i="169" s="1"/>
  <c r="G58" i="169" s="1"/>
  <c r="AF15" i="236"/>
  <c r="C5" i="169"/>
  <c r="I5" i="169" s="1"/>
  <c r="AE15" i="235"/>
  <c r="C21" i="169" s="1"/>
  <c r="AE9" i="239"/>
  <c r="F6" i="169" s="1"/>
  <c r="X15" i="239"/>
  <c r="H48" i="240"/>
  <c r="X15" i="235"/>
  <c r="Y15" i="235"/>
  <c r="AM9" i="238"/>
  <c r="E14" i="169" s="1"/>
  <c r="AF15" i="238"/>
  <c r="F13" i="169"/>
  <c r="L13" i="169" s="1"/>
  <c r="AM15" i="239"/>
  <c r="F22" i="169" s="1"/>
  <c r="G5" i="169"/>
  <c r="AE15" i="236"/>
  <c r="G21" i="169" s="1"/>
  <c r="G13" i="169"/>
  <c r="M13" i="169" s="1"/>
  <c r="Y15" i="238"/>
  <c r="AE4" i="238"/>
  <c r="X15" i="236"/>
  <c r="M83" i="235"/>
  <c r="AG15" i="236"/>
  <c r="AA42" i="223"/>
  <c r="AA39" i="223" s="1"/>
  <c r="U69" i="228"/>
  <c r="I66" i="228"/>
  <c r="O66" i="228"/>
  <c r="L69" i="228"/>
  <c r="W40" i="223"/>
  <c r="P65" i="228"/>
  <c r="J64" i="228"/>
  <c r="R68" i="228"/>
  <c r="I70" i="228"/>
  <c r="U66" i="228"/>
  <c r="R69" i="228"/>
  <c r="L66" i="228"/>
  <c r="F63" i="228"/>
  <c r="W10" i="223"/>
  <c r="G64" i="228"/>
  <c r="H7" i="228"/>
  <c r="N7" i="228"/>
  <c r="U68" i="228"/>
  <c r="U70" i="228"/>
  <c r="I69" i="228"/>
  <c r="R70" i="228"/>
  <c r="O70" i="228"/>
  <c r="O69" i="228"/>
  <c r="R66" i="228"/>
  <c r="X7" i="223"/>
  <c r="W32" i="223"/>
  <c r="R7" i="228"/>
  <c r="O23" i="228"/>
  <c r="N23" i="228" s="1"/>
  <c r="X39" i="223"/>
  <c r="W42" i="223"/>
  <c r="U23" i="228"/>
  <c r="T23" i="228" s="1"/>
  <c r="X18" i="223"/>
  <c r="U7" i="228"/>
  <c r="R23" i="228"/>
  <c r="Q23" i="228" s="1"/>
  <c r="L15" i="228"/>
  <c r="K15" i="228" s="1"/>
  <c r="O31" i="228"/>
  <c r="N31" i="228" s="1"/>
  <c r="L48" i="228"/>
  <c r="X50" i="223"/>
  <c r="I31" i="228"/>
  <c r="H31" i="228" s="1"/>
  <c r="R31" i="228"/>
  <c r="Q31" i="228" s="1"/>
  <c r="I48" i="228"/>
  <c r="I23" i="228"/>
  <c r="H23" i="228" s="1"/>
  <c r="X26" i="223"/>
  <c r="X34" i="223"/>
  <c r="L31" i="228"/>
  <c r="K31" i="228" s="1"/>
  <c r="L23" i="228"/>
  <c r="K23" i="228" s="1"/>
  <c r="U31" i="228"/>
  <c r="T31" i="228" s="1"/>
  <c r="M143" i="142"/>
  <c r="M65" i="228"/>
  <c r="AD32" i="223"/>
  <c r="Z32" i="223"/>
  <c r="Z10" i="223"/>
  <c r="AD10" i="223"/>
  <c r="J65" i="228"/>
  <c r="AA7" i="223"/>
  <c r="F81" i="228"/>
  <c r="AD40" i="223"/>
  <c r="Z40" i="223"/>
  <c r="AD42" i="223"/>
  <c r="V55" i="223"/>
  <c r="M150" i="143"/>
  <c r="J55" i="228"/>
  <c r="G55" i="228"/>
  <c r="R49" i="228"/>
  <c r="R65" i="228" s="1"/>
  <c r="C57" i="169"/>
  <c r="I13" i="169"/>
  <c r="C46" i="169"/>
  <c r="C53" i="169" s="1"/>
  <c r="I10" i="169" s="1"/>
  <c r="C43" i="169"/>
  <c r="C50" i="169" s="1"/>
  <c r="I7" i="169" s="1"/>
  <c r="C44" i="169"/>
  <c r="C51" i="169" s="1"/>
  <c r="I8" i="169" s="1"/>
  <c r="C45" i="169"/>
  <c r="C52" i="169" s="1"/>
  <c r="I9" i="169" s="1"/>
  <c r="E32" i="169"/>
  <c r="E61" i="169"/>
  <c r="F31" i="169"/>
  <c r="G28" i="169"/>
  <c r="C60" i="169"/>
  <c r="G59" i="169"/>
  <c r="D61" i="169"/>
  <c r="G62" i="169"/>
  <c r="G29" i="169"/>
  <c r="E62" i="169"/>
  <c r="F32" i="169"/>
  <c r="E60" i="169"/>
  <c r="F58" i="169"/>
  <c r="F59" i="169"/>
  <c r="E29" i="169"/>
  <c r="F33" i="169"/>
  <c r="G57" i="169"/>
  <c r="E31" i="169"/>
  <c r="C63" i="169"/>
  <c r="D33" i="169"/>
  <c r="C27" i="169"/>
  <c r="C42" i="169" s="1"/>
  <c r="C49" i="169" s="1"/>
  <c r="I6" i="169" s="1"/>
  <c r="F28" i="169"/>
  <c r="F43" i="169" s="1"/>
  <c r="E58" i="169"/>
  <c r="E73" i="169" s="1"/>
  <c r="G61" i="169"/>
  <c r="F57" i="169"/>
  <c r="D31" i="169"/>
  <c r="F30" i="169"/>
  <c r="G32" i="169"/>
  <c r="C58" i="169"/>
  <c r="F61" i="169"/>
  <c r="D32" i="169"/>
  <c r="G30" i="169"/>
  <c r="D62" i="169"/>
  <c r="E28" i="169"/>
  <c r="E43" i="169" s="1"/>
  <c r="D59" i="169"/>
  <c r="D28" i="169"/>
  <c r="G31" i="169"/>
  <c r="D60" i="169"/>
  <c r="AM15" i="55"/>
  <c r="G63" i="169"/>
  <c r="AE15" i="56"/>
  <c r="F63" i="169"/>
  <c r="AM15" i="53"/>
  <c r="AE15" i="53"/>
  <c r="M148" i="143"/>
  <c r="M147" i="143"/>
  <c r="M142" i="143"/>
  <c r="M143" i="143"/>
  <c r="M140" i="142"/>
  <c r="AM15" i="143"/>
  <c r="M145" i="143"/>
  <c r="AE15" i="55"/>
  <c r="AE15" i="142"/>
  <c r="M144" i="143"/>
  <c r="M146" i="142"/>
  <c r="M150" i="142"/>
  <c r="M140" i="143"/>
  <c r="M142" i="142"/>
  <c r="M147" i="142"/>
  <c r="M141" i="142"/>
  <c r="M141" i="143"/>
  <c r="M145" i="142"/>
  <c r="M149" i="143"/>
  <c r="AM15" i="56"/>
  <c r="M144" i="142"/>
  <c r="M149" i="142"/>
  <c r="M148" i="142"/>
  <c r="M151" i="53"/>
  <c r="M151" i="56"/>
  <c r="M151" i="55"/>
  <c r="D47" i="169" l="1"/>
  <c r="Z42" i="223"/>
  <c r="AM15" i="236"/>
  <c r="G22" i="169" s="1"/>
  <c r="G72" i="169"/>
  <c r="G79" i="169" s="1"/>
  <c r="M14" i="169" s="1"/>
  <c r="M19" i="247"/>
  <c r="H19" i="246" s="1"/>
  <c r="D5" i="169"/>
  <c r="AE15" i="233"/>
  <c r="D21" i="169" s="1"/>
  <c r="Q19" i="246"/>
  <c r="E5" i="169"/>
  <c r="AE15" i="238"/>
  <c r="E21" i="169" s="1"/>
  <c r="D13" i="169"/>
  <c r="AM15" i="233"/>
  <c r="D22" i="169" s="1"/>
  <c r="G27" i="169"/>
  <c r="M5" i="169"/>
  <c r="V48" i="240"/>
  <c r="W48" i="240"/>
  <c r="AB56" i="223"/>
  <c r="AE15" i="239"/>
  <c r="F21" i="169" s="1"/>
  <c r="F5" i="169"/>
  <c r="AM15" i="238"/>
  <c r="E22" i="169" s="1"/>
  <c r="E13" i="169"/>
  <c r="K13" i="169" s="1"/>
  <c r="AA50" i="223"/>
  <c r="W50" i="223"/>
  <c r="M64" i="228"/>
  <c r="S65" i="228"/>
  <c r="Q7" i="228"/>
  <c r="P64" i="228"/>
  <c r="T7" i="228"/>
  <c r="G65" i="228"/>
  <c r="S64" i="228"/>
  <c r="I64" i="228"/>
  <c r="L64" i="228"/>
  <c r="W34" i="223"/>
  <c r="X31" i="223"/>
  <c r="AC32" i="223"/>
  <c r="P47" i="228"/>
  <c r="G38" i="240" s="1"/>
  <c r="AA26" i="223"/>
  <c r="W26" i="223"/>
  <c r="O49" i="228"/>
  <c r="O65" i="228" s="1"/>
  <c r="AA18" i="223"/>
  <c r="W18" i="223"/>
  <c r="X15" i="223"/>
  <c r="J47" i="228"/>
  <c r="J63" i="228" s="1"/>
  <c r="X23" i="223"/>
  <c r="R48" i="228"/>
  <c r="AA34" i="223"/>
  <c r="X66" i="223"/>
  <c r="AD7" i="223"/>
  <c r="F75" i="228"/>
  <c r="F74" i="228" s="1"/>
  <c r="L49" i="228"/>
  <c r="AC10" i="223"/>
  <c r="F91" i="228"/>
  <c r="G47" i="228"/>
  <c r="G63" i="228" s="1"/>
  <c r="I49" i="228"/>
  <c r="V48" i="223"/>
  <c r="M47" i="228"/>
  <c r="M63" i="228" s="1"/>
  <c r="U49" i="228"/>
  <c r="U65" i="228" s="1"/>
  <c r="AC42" i="223"/>
  <c r="S47" i="228"/>
  <c r="S63" i="228" s="1"/>
  <c r="U48" i="228"/>
  <c r="O48" i="228"/>
  <c r="AC40" i="223"/>
  <c r="AD39" i="223"/>
  <c r="Y55" i="223"/>
  <c r="D74" i="169"/>
  <c r="D81" i="169" s="1"/>
  <c r="J16" i="169" s="1"/>
  <c r="F45" i="169"/>
  <c r="F52" i="169" s="1"/>
  <c r="L9" i="169" s="1"/>
  <c r="G45" i="169"/>
  <c r="G52" i="169" s="1"/>
  <c r="M9" i="169" s="1"/>
  <c r="F73" i="169"/>
  <c r="F80" i="169" s="1"/>
  <c r="L15" i="169" s="1"/>
  <c r="E75" i="169"/>
  <c r="E82" i="169" s="1"/>
  <c r="K17" i="169" s="1"/>
  <c r="G44" i="169"/>
  <c r="G51" i="169" s="1"/>
  <c r="M8" i="169" s="1"/>
  <c r="E74" i="169"/>
  <c r="E81" i="169" s="1"/>
  <c r="K16" i="169" s="1"/>
  <c r="F27" i="169"/>
  <c r="F42" i="169" s="1"/>
  <c r="F49" i="169" s="1"/>
  <c r="L6" i="169" s="1"/>
  <c r="L5" i="169"/>
  <c r="D75" i="169"/>
  <c r="D82" i="169" s="1"/>
  <c r="J17" i="169" s="1"/>
  <c r="E46" i="169"/>
  <c r="E53" i="169" s="1"/>
  <c r="K10" i="169" s="1"/>
  <c r="G77" i="169"/>
  <c r="G84" i="169" s="1"/>
  <c r="M19" i="169" s="1"/>
  <c r="G46" i="169"/>
  <c r="G53" i="169" s="1"/>
  <c r="M10" i="169" s="1"/>
  <c r="D46" i="169"/>
  <c r="D53" i="169" s="1"/>
  <c r="J10" i="169" s="1"/>
  <c r="G43" i="169"/>
  <c r="G50" i="169" s="1"/>
  <c r="M7" i="169" s="1"/>
  <c r="F44" i="169"/>
  <c r="F51" i="169" s="1"/>
  <c r="L8" i="169" s="1"/>
  <c r="D73" i="169"/>
  <c r="D27" i="169"/>
  <c r="D42" i="169" s="1"/>
  <c r="D49" i="169" s="1"/>
  <c r="J6" i="169" s="1"/>
  <c r="J5" i="169"/>
  <c r="E76" i="169"/>
  <c r="E83" i="169" s="1"/>
  <c r="K18" i="169" s="1"/>
  <c r="D80" i="169"/>
  <c r="J15" i="169" s="1"/>
  <c r="G76" i="169"/>
  <c r="G83" i="169" s="1"/>
  <c r="M18" i="169" s="1"/>
  <c r="F47" i="169"/>
  <c r="F54" i="169" s="1"/>
  <c r="L11" i="169" s="1"/>
  <c r="C75" i="169"/>
  <c r="C82" i="169" s="1"/>
  <c r="I17" i="169" s="1"/>
  <c r="G73" i="169"/>
  <c r="G80" i="169" s="1"/>
  <c r="M15" i="169" s="1"/>
  <c r="D43" i="169"/>
  <c r="D50" i="169" s="1"/>
  <c r="J7" i="169" s="1"/>
  <c r="C73" i="169"/>
  <c r="C80" i="169" s="1"/>
  <c r="I15" i="169" s="1"/>
  <c r="E77" i="169"/>
  <c r="E84" i="169" s="1"/>
  <c r="K19" i="169" s="1"/>
  <c r="D76" i="169"/>
  <c r="D83" i="169" s="1"/>
  <c r="J18" i="169" s="1"/>
  <c r="F46" i="169"/>
  <c r="F53" i="169" s="1"/>
  <c r="L10" i="169" s="1"/>
  <c r="C74" i="169"/>
  <c r="C81" i="169" s="1"/>
  <c r="I16" i="169" s="1"/>
  <c r="F62" i="169"/>
  <c r="F76" i="169" s="1"/>
  <c r="F50" i="169"/>
  <c r="L7" i="169" s="1"/>
  <c r="G42" i="169"/>
  <c r="G49" i="169" s="1"/>
  <c r="M6" i="169" s="1"/>
  <c r="E57" i="169"/>
  <c r="E72" i="169" s="1"/>
  <c r="E79" i="169" s="1"/>
  <c r="K14" i="169" s="1"/>
  <c r="E33" i="169"/>
  <c r="E47" i="169" s="1"/>
  <c r="D54" i="169"/>
  <c r="J11" i="169" s="1"/>
  <c r="E30" i="169"/>
  <c r="E44" i="169" s="1"/>
  <c r="G60" i="169"/>
  <c r="F60" i="169"/>
  <c r="F75" i="169" s="1"/>
  <c r="C72" i="169"/>
  <c r="C79" i="169" s="1"/>
  <c r="I14" i="169" s="1"/>
  <c r="C33" i="169"/>
  <c r="G33" i="169"/>
  <c r="G47" i="169" s="1"/>
  <c r="D63" i="169"/>
  <c r="C62" i="169"/>
  <c r="D30" i="169"/>
  <c r="E50" i="169"/>
  <c r="K7" i="169" s="1"/>
  <c r="F72" i="169"/>
  <c r="F79" i="169" s="1"/>
  <c r="L14" i="169" s="1"/>
  <c r="E80" i="169"/>
  <c r="K15" i="169" s="1"/>
  <c r="E23" i="169"/>
  <c r="F23" i="169"/>
  <c r="M151" i="143"/>
  <c r="M151" i="142"/>
  <c r="F85" i="228" l="1"/>
  <c r="F79" i="228" s="1"/>
  <c r="F92" i="228"/>
  <c r="V64" i="223"/>
  <c r="K23" i="247"/>
  <c r="J13" i="169"/>
  <c r="D57" i="169"/>
  <c r="D72" i="169" s="1"/>
  <c r="D79" i="169" s="1"/>
  <c r="J14" i="169" s="1"/>
  <c r="K5" i="169"/>
  <c r="E27" i="169"/>
  <c r="E42" i="169" s="1"/>
  <c r="E49" i="169" s="1"/>
  <c r="K6" i="169" s="1"/>
  <c r="AD26" i="223"/>
  <c r="AD50" i="223"/>
  <c r="Z50" i="223"/>
  <c r="K22" i="169"/>
  <c r="AD34" i="223"/>
  <c r="AA23" i="223"/>
  <c r="E38" i="240"/>
  <c r="Z26" i="223"/>
  <c r="O64" i="228"/>
  <c r="I65" i="228"/>
  <c r="L65" i="228"/>
  <c r="AA66" i="223"/>
  <c r="U64" i="228"/>
  <c r="R64" i="228"/>
  <c r="Z34" i="223"/>
  <c r="P63" i="228"/>
  <c r="R47" i="228"/>
  <c r="R63" i="228" s="1"/>
  <c r="AA31" i="223"/>
  <c r="D4" i="245"/>
  <c r="D38" i="240"/>
  <c r="AA15" i="223"/>
  <c r="AD18" i="223"/>
  <c r="Z18" i="223"/>
  <c r="I4" i="245"/>
  <c r="L21" i="169"/>
  <c r="X48" i="223"/>
  <c r="F86" i="228"/>
  <c r="AC26" i="223"/>
  <c r="L47" i="228"/>
  <c r="L63" i="228" s="1"/>
  <c r="O47" i="228"/>
  <c r="F38" i="240"/>
  <c r="S38" i="240" s="1"/>
  <c r="S32" i="240" s="1"/>
  <c r="U47" i="228"/>
  <c r="U63" i="228" s="1"/>
  <c r="H38" i="240"/>
  <c r="Y48" i="223"/>
  <c r="V47" i="223"/>
  <c r="I47" i="228"/>
  <c r="I63" i="228" s="1"/>
  <c r="U38" i="240"/>
  <c r="U32" i="240" s="1"/>
  <c r="T38" i="240"/>
  <c r="T32" i="240" s="1"/>
  <c r="AG10" i="226"/>
  <c r="AG32" i="226" s="1"/>
  <c r="AB55" i="223"/>
  <c r="D77" i="169"/>
  <c r="D84" i="169" s="1"/>
  <c r="J19" i="169" s="1"/>
  <c r="J22" i="169" s="1"/>
  <c r="F74" i="169"/>
  <c r="F81" i="169" s="1"/>
  <c r="L16" i="169" s="1"/>
  <c r="F77" i="169"/>
  <c r="F84" i="169" s="1"/>
  <c r="L19" i="169" s="1"/>
  <c r="C77" i="169"/>
  <c r="C84" i="169" s="1"/>
  <c r="I19" i="169" s="1"/>
  <c r="C76" i="169"/>
  <c r="C83" i="169" s="1"/>
  <c r="I18" i="169" s="1"/>
  <c r="G75" i="169"/>
  <c r="G82" i="169" s="1"/>
  <c r="M17" i="169" s="1"/>
  <c r="E54" i="169"/>
  <c r="K11" i="169" s="1"/>
  <c r="G54" i="169"/>
  <c r="M11" i="169" s="1"/>
  <c r="M21" i="169" s="1"/>
  <c r="D45" i="169"/>
  <c r="D52" i="169" s="1"/>
  <c r="J9" i="169" s="1"/>
  <c r="D44" i="169"/>
  <c r="D51" i="169" s="1"/>
  <c r="J8" i="169" s="1"/>
  <c r="C47" i="169"/>
  <c r="C54" i="169" s="1"/>
  <c r="I11" i="169" s="1"/>
  <c r="I21" i="169" s="1"/>
  <c r="E45" i="169"/>
  <c r="E52" i="169" s="1"/>
  <c r="K9" i="169" s="1"/>
  <c r="G74" i="169"/>
  <c r="G81" i="169" s="1"/>
  <c r="M16" i="169" s="1"/>
  <c r="E51" i="169"/>
  <c r="K8" i="169" s="1"/>
  <c r="F82" i="169"/>
  <c r="L17" i="169" s="1"/>
  <c r="F83" i="169"/>
  <c r="L18" i="169" s="1"/>
  <c r="D23" i="169"/>
  <c r="G23" i="169"/>
  <c r="G1" i="230" s="1"/>
  <c r="C23" i="169"/>
  <c r="K22" i="247" l="1"/>
  <c r="F20" i="246" s="1"/>
  <c r="K26" i="247"/>
  <c r="K25" i="247" s="1"/>
  <c r="J21" i="169"/>
  <c r="Y64" i="223"/>
  <c r="L23" i="247"/>
  <c r="M22" i="169"/>
  <c r="Q47" i="228"/>
  <c r="AD23" i="223"/>
  <c r="K21" i="169"/>
  <c r="AD31" i="223"/>
  <c r="AC34" i="223"/>
  <c r="AC50" i="223"/>
  <c r="N38" i="240"/>
  <c r="N32" i="240" s="1"/>
  <c r="I22" i="169"/>
  <c r="I23" i="169" s="1"/>
  <c r="P38" i="240"/>
  <c r="P32" i="240" s="1"/>
  <c r="L22" i="169"/>
  <c r="L23" i="169" s="1"/>
  <c r="O38" i="240"/>
  <c r="O32" i="240" s="1"/>
  <c r="Q38" i="240"/>
  <c r="Q32" i="240" s="1"/>
  <c r="N47" i="228"/>
  <c r="O63" i="228"/>
  <c r="AD10" i="226" s="1"/>
  <c r="AD32" i="226" s="1"/>
  <c r="AD50" i="226" s="1"/>
  <c r="AC18" i="223"/>
  <c r="AD15" i="223"/>
  <c r="AA48" i="223"/>
  <c r="AD66" i="223"/>
  <c r="F49" i="240"/>
  <c r="S49" i="240" s="1"/>
  <c r="S43" i="240" s="1"/>
  <c r="W48" i="223"/>
  <c r="X64" i="223"/>
  <c r="X47" i="223"/>
  <c r="X63" i="223" s="1"/>
  <c r="O10" i="226" s="1"/>
  <c r="O32" i="226" s="1"/>
  <c r="O50" i="226" s="1"/>
  <c r="R38" i="240"/>
  <c r="R32" i="240" s="1"/>
  <c r="K47" i="228"/>
  <c r="H47" i="228"/>
  <c r="T47" i="228"/>
  <c r="O20" i="246"/>
  <c r="O14" i="246" s="1"/>
  <c r="V63" i="223"/>
  <c r="AB48" i="223"/>
  <c r="Y47" i="223"/>
  <c r="W38" i="240"/>
  <c r="W32" i="240" s="1"/>
  <c r="V38" i="240"/>
  <c r="V32" i="240" s="1"/>
  <c r="AG50" i="226"/>
  <c r="AG41" i="226"/>
  <c r="R81" i="228"/>
  <c r="R75" i="228"/>
  <c r="R91" i="228"/>
  <c r="M23" i="169"/>
  <c r="J23" i="169"/>
  <c r="K23" i="169"/>
  <c r="D8" i="245" l="1"/>
  <c r="I8" i="245"/>
  <c r="D9" i="245"/>
  <c r="I9" i="245"/>
  <c r="H15" i="247"/>
  <c r="H17" i="247"/>
  <c r="H12" i="247"/>
  <c r="H18" i="247"/>
  <c r="R18" i="247" s="1"/>
  <c r="H9" i="247"/>
  <c r="H24" i="247"/>
  <c r="R24" i="247" s="1"/>
  <c r="H20" i="247"/>
  <c r="H21" i="247"/>
  <c r="R21" i="247" s="1"/>
  <c r="H23" i="247"/>
  <c r="M23" i="247"/>
  <c r="D15" i="247"/>
  <c r="D21" i="247"/>
  <c r="N21" i="247" s="1"/>
  <c r="D18" i="247"/>
  <c r="N18" i="247" s="1"/>
  <c r="D24" i="247"/>
  <c r="N24" i="247" s="1"/>
  <c r="D23" i="247"/>
  <c r="D12" i="247"/>
  <c r="D20" i="247"/>
  <c r="D17" i="247"/>
  <c r="D9" i="247"/>
  <c r="F15" i="247"/>
  <c r="F17" i="247"/>
  <c r="F12" i="247"/>
  <c r="F18" i="247"/>
  <c r="P18" i="247" s="1"/>
  <c r="F9" i="247"/>
  <c r="F24" i="247"/>
  <c r="P24" i="247" s="1"/>
  <c r="F20" i="247"/>
  <c r="F21" i="247"/>
  <c r="P21" i="247" s="1"/>
  <c r="F23" i="247"/>
  <c r="E20" i="247"/>
  <c r="E15" i="247"/>
  <c r="E21" i="247"/>
  <c r="O21" i="247" s="1"/>
  <c r="E9" i="247"/>
  <c r="E17" i="247"/>
  <c r="E12" i="247"/>
  <c r="E24" i="247"/>
  <c r="O24" i="247" s="1"/>
  <c r="E18" i="247"/>
  <c r="O18" i="247" s="1"/>
  <c r="E23" i="247"/>
  <c r="L22" i="247"/>
  <c r="G20" i="246" s="1"/>
  <c r="L26" i="247"/>
  <c r="L25" i="247" s="1"/>
  <c r="G15" i="247"/>
  <c r="G17" i="247"/>
  <c r="G12" i="247"/>
  <c r="G18" i="247"/>
  <c r="Q18" i="247" s="1"/>
  <c r="G9" i="247"/>
  <c r="G24" i="247"/>
  <c r="Q24" i="247" s="1"/>
  <c r="G20" i="247"/>
  <c r="G21" i="247"/>
  <c r="Q21" i="247" s="1"/>
  <c r="G23" i="247"/>
  <c r="X91" i="223"/>
  <c r="X75" i="223"/>
  <c r="O13" i="226" s="1"/>
  <c r="AA47" i="223"/>
  <c r="AA63" i="223" s="1"/>
  <c r="R10" i="226" s="1"/>
  <c r="R49" i="240"/>
  <c r="R43" i="240" s="1"/>
  <c r="AD48" i="223"/>
  <c r="AD64" i="223" s="1"/>
  <c r="G49" i="240"/>
  <c r="Z48" i="223"/>
  <c r="AA64" i="223"/>
  <c r="H1" i="230"/>
  <c r="I1" i="230" s="1"/>
  <c r="O14" i="226"/>
  <c r="O12" i="226" s="1"/>
  <c r="X81" i="223"/>
  <c r="O91" i="228"/>
  <c r="X86" i="223"/>
  <c r="Y63" i="223"/>
  <c r="AD41" i="226"/>
  <c r="AA10" i="226"/>
  <c r="AA32" i="226" s="1"/>
  <c r="L81" i="228"/>
  <c r="L75" i="228"/>
  <c r="L91" i="228"/>
  <c r="O81" i="228"/>
  <c r="O75" i="228"/>
  <c r="AD17" i="226" s="1"/>
  <c r="AB64" i="223"/>
  <c r="O41" i="226"/>
  <c r="AB47" i="223"/>
  <c r="P20" i="246"/>
  <c r="P14" i="246" s="1"/>
  <c r="I91" i="228"/>
  <c r="I75" i="228"/>
  <c r="I81" i="228"/>
  <c r="AJ10" i="226"/>
  <c r="AJ32" i="226" s="1"/>
  <c r="U75" i="228"/>
  <c r="U91" i="228"/>
  <c r="U81" i="228"/>
  <c r="AG17" i="226"/>
  <c r="AG14" i="226"/>
  <c r="AG13" i="226"/>
  <c r="AG16" i="226"/>
  <c r="R86" i="228"/>
  <c r="R74" i="228"/>
  <c r="D11" i="245" l="1"/>
  <c r="Q23" i="247"/>
  <c r="Q22" i="247" s="1"/>
  <c r="G30" i="246" s="1"/>
  <c r="G22" i="247"/>
  <c r="G10" i="246" s="1"/>
  <c r="G7" i="247"/>
  <c r="G5" i="246" s="1"/>
  <c r="Q9" i="247"/>
  <c r="G27" i="247"/>
  <c r="G13" i="247"/>
  <c r="G7" i="246" s="1"/>
  <c r="Q15" i="247"/>
  <c r="Q13" i="247" s="1"/>
  <c r="G27" i="246" s="1"/>
  <c r="E7" i="247"/>
  <c r="E27" i="247"/>
  <c r="O9" i="247"/>
  <c r="P23" i="247"/>
  <c r="P22" i="247" s="1"/>
  <c r="F30" i="246" s="1"/>
  <c r="F22" i="247"/>
  <c r="F10" i="246" s="1"/>
  <c r="F7" i="247"/>
  <c r="F5" i="246" s="1"/>
  <c r="P9" i="247"/>
  <c r="F27" i="247"/>
  <c r="F13" i="247"/>
  <c r="F7" i="246" s="1"/>
  <c r="P15" i="247"/>
  <c r="P13" i="247" s="1"/>
  <c r="F27" i="246" s="1"/>
  <c r="N12" i="247"/>
  <c r="N10" i="247" s="1"/>
  <c r="D26" i="246" s="1"/>
  <c r="D10" i="247"/>
  <c r="D6" i="246" s="1"/>
  <c r="N9" i="247"/>
  <c r="D27" i="247"/>
  <c r="D7" i="247"/>
  <c r="D5" i="246" s="1"/>
  <c r="N23" i="247"/>
  <c r="N22" i="247" s="1"/>
  <c r="D30" i="246" s="1"/>
  <c r="D22" i="247"/>
  <c r="D10" i="246" s="1"/>
  <c r="N15" i="247"/>
  <c r="N13" i="247" s="1"/>
  <c r="D27" i="246" s="1"/>
  <c r="D13" i="247"/>
  <c r="D7" i="246" s="1"/>
  <c r="R20" i="247"/>
  <c r="R19" i="247" s="1"/>
  <c r="H29" i="246" s="1"/>
  <c r="H19" i="247"/>
  <c r="H9" i="246" s="1"/>
  <c r="H10" i="247"/>
  <c r="H6" i="246" s="1"/>
  <c r="R12" i="247"/>
  <c r="R10" i="247" s="1"/>
  <c r="H26" i="246" s="1"/>
  <c r="Q20" i="247"/>
  <c r="Q19" i="247" s="1"/>
  <c r="G29" i="246" s="1"/>
  <c r="G19" i="247"/>
  <c r="G9" i="246" s="1"/>
  <c r="G10" i="247"/>
  <c r="G6" i="246" s="1"/>
  <c r="Q12" i="247"/>
  <c r="Q10" i="247" s="1"/>
  <c r="G26" i="246" s="1"/>
  <c r="O12" i="247"/>
  <c r="O10" i="247" s="1"/>
  <c r="E26" i="246" s="1"/>
  <c r="E10" i="247"/>
  <c r="E6" i="246" s="1"/>
  <c r="E13" i="247"/>
  <c r="E7" i="246" s="1"/>
  <c r="O15" i="247"/>
  <c r="O13" i="247" s="1"/>
  <c r="E27" i="246" s="1"/>
  <c r="P20" i="247"/>
  <c r="P19" i="247" s="1"/>
  <c r="F29" i="246" s="1"/>
  <c r="F19" i="247"/>
  <c r="F9" i="246" s="1"/>
  <c r="F10" i="247"/>
  <c r="F6" i="246" s="1"/>
  <c r="P12" i="247"/>
  <c r="P10" i="247" s="1"/>
  <c r="F26" i="246" s="1"/>
  <c r="N17" i="247"/>
  <c r="D26" i="247"/>
  <c r="D25" i="247" s="1"/>
  <c r="D16" i="247"/>
  <c r="D8" i="246" s="1"/>
  <c r="M22" i="247"/>
  <c r="H20" i="246" s="1"/>
  <c r="M26" i="247"/>
  <c r="M25" i="247" s="1"/>
  <c r="R17" i="247"/>
  <c r="H16" i="247"/>
  <c r="H26" i="247"/>
  <c r="Q17" i="247"/>
  <c r="G16" i="247"/>
  <c r="G8" i="246" s="1"/>
  <c r="G26" i="247"/>
  <c r="G25" i="247" s="1"/>
  <c r="O23" i="247"/>
  <c r="O22" i="247" s="1"/>
  <c r="E30" i="246" s="1"/>
  <c r="E22" i="247"/>
  <c r="O17" i="247"/>
  <c r="E26" i="247"/>
  <c r="E25" i="247" s="1"/>
  <c r="E16" i="247"/>
  <c r="O20" i="247"/>
  <c r="O19" i="247" s="1"/>
  <c r="E29" i="246" s="1"/>
  <c r="E19" i="247"/>
  <c r="E9" i="246" s="1"/>
  <c r="P17" i="247"/>
  <c r="F16" i="247"/>
  <c r="F8" i="246" s="1"/>
  <c r="F26" i="247"/>
  <c r="F25" i="247" s="1"/>
  <c r="N20" i="247"/>
  <c r="N19" i="247" s="1"/>
  <c r="D29" i="246" s="1"/>
  <c r="D19" i="247"/>
  <c r="D9" i="246" s="1"/>
  <c r="R23" i="247"/>
  <c r="R22" i="247" s="1"/>
  <c r="H30" i="246" s="1"/>
  <c r="H22" i="247"/>
  <c r="H7" i="247"/>
  <c r="H27" i="247"/>
  <c r="R9" i="247"/>
  <c r="H13" i="247"/>
  <c r="H7" i="246" s="1"/>
  <c r="R15" i="247"/>
  <c r="R13" i="247" s="1"/>
  <c r="H27" i="246" s="1"/>
  <c r="Q27" i="246" s="1"/>
  <c r="AC48" i="223"/>
  <c r="X74" i="223"/>
  <c r="X85" i="223" s="1"/>
  <c r="O86" i="228"/>
  <c r="AA75" i="223"/>
  <c r="O16" i="226"/>
  <c r="U49" i="240"/>
  <c r="U43" i="240" s="1"/>
  <c r="O17" i="226"/>
  <c r="O23" i="226" s="1"/>
  <c r="T49" i="240"/>
  <c r="T43" i="240" s="1"/>
  <c r="AA81" i="223"/>
  <c r="R32" i="226" s="1"/>
  <c r="R41" i="226" s="1"/>
  <c r="AA91" i="223"/>
  <c r="O11" i="226"/>
  <c r="O33" i="226" s="1"/>
  <c r="AD47" i="223"/>
  <c r="AD63" i="223" s="1"/>
  <c r="J4" i="245"/>
  <c r="U107" i="228"/>
  <c r="U113" i="228"/>
  <c r="U114" i="228"/>
  <c r="U108" i="228"/>
  <c r="AD14" i="226"/>
  <c r="O27" i="246"/>
  <c r="P26" i="246"/>
  <c r="N26" i="246"/>
  <c r="Q26" i="246"/>
  <c r="N27" i="246"/>
  <c r="P30" i="246"/>
  <c r="P27" i="246"/>
  <c r="O30" i="246"/>
  <c r="O26" i="246"/>
  <c r="M26" i="246"/>
  <c r="AD13" i="226"/>
  <c r="O74" i="228"/>
  <c r="O85" i="228" s="1"/>
  <c r="O79" i="228" s="1"/>
  <c r="AD16" i="226"/>
  <c r="AB63" i="223"/>
  <c r="AA41" i="226"/>
  <c r="AA50" i="226"/>
  <c r="AA74" i="223"/>
  <c r="AA85" i="223" s="1"/>
  <c r="AA14" i="226"/>
  <c r="L74" i="228"/>
  <c r="L109" i="228" s="1"/>
  <c r="AA13" i="226"/>
  <c r="AA16" i="226"/>
  <c r="L86" i="228"/>
  <c r="AA17" i="226"/>
  <c r="R13" i="226"/>
  <c r="H49" i="240"/>
  <c r="AJ16" i="226"/>
  <c r="AJ13" i="226"/>
  <c r="U86" i="228"/>
  <c r="AJ14" i="226"/>
  <c r="AJ17" i="226"/>
  <c r="U74" i="228"/>
  <c r="U109" i="228" s="1"/>
  <c r="AJ41" i="226"/>
  <c r="AJ50" i="226"/>
  <c r="I74" i="228"/>
  <c r="I86" i="228"/>
  <c r="AG26" i="226"/>
  <c r="AG25" i="226" s="1"/>
  <c r="AG23" i="226"/>
  <c r="AG22" i="226" s="1"/>
  <c r="R85" i="228"/>
  <c r="R79" i="228" s="1"/>
  <c r="AG11" i="226"/>
  <c r="AG12" i="226"/>
  <c r="AD23" i="226"/>
  <c r="AD22" i="226" s="1"/>
  <c r="AD26" i="226"/>
  <c r="AD25" i="226" s="1"/>
  <c r="E8" i="246" l="1"/>
  <c r="H8" i="246"/>
  <c r="H5" i="246"/>
  <c r="E5" i="246"/>
  <c r="H10" i="246"/>
  <c r="E10" i="246"/>
  <c r="O16" i="247"/>
  <c r="E28" i="246" s="1"/>
  <c r="O26" i="247"/>
  <c r="R26" i="247"/>
  <c r="R16" i="247"/>
  <c r="H28" i="246" s="1"/>
  <c r="Q28" i="246" s="1"/>
  <c r="N7" i="247"/>
  <c r="D25" i="246" s="1"/>
  <c r="N27" i="247"/>
  <c r="Q7" i="247"/>
  <c r="G25" i="246" s="1"/>
  <c r="Q27" i="247"/>
  <c r="Q26" i="247"/>
  <c r="Q16" i="247"/>
  <c r="G28" i="246" s="1"/>
  <c r="N26" i="247"/>
  <c r="N25" i="247" s="1"/>
  <c r="N16" i="247"/>
  <c r="D28" i="246" s="1"/>
  <c r="M28" i="246" s="1"/>
  <c r="R7" i="247"/>
  <c r="H25" i="246" s="1"/>
  <c r="R27" i="247"/>
  <c r="H25" i="247"/>
  <c r="P27" i="247"/>
  <c r="P7" i="247"/>
  <c r="F25" i="246" s="1"/>
  <c r="O27" i="247"/>
  <c r="O7" i="247"/>
  <c r="E25" i="246" s="1"/>
  <c r="P16" i="247"/>
  <c r="F28" i="246" s="1"/>
  <c r="O28" i="246" s="1"/>
  <c r="P26" i="247"/>
  <c r="Q20" i="246"/>
  <c r="Q14" i="246" s="1"/>
  <c r="Q30" i="246"/>
  <c r="AA86" i="223"/>
  <c r="R14" i="226"/>
  <c r="R12" i="226" s="1"/>
  <c r="R17" i="226"/>
  <c r="R23" i="226" s="1"/>
  <c r="R16" i="226"/>
  <c r="R50" i="226"/>
  <c r="O26" i="226"/>
  <c r="O25" i="226" s="1"/>
  <c r="AD11" i="226"/>
  <c r="N29" i="246"/>
  <c r="M29" i="246"/>
  <c r="O15" i="226"/>
  <c r="O19" i="226" s="1"/>
  <c r="AD12" i="226"/>
  <c r="AD15" i="226" s="1"/>
  <c r="U10" i="226"/>
  <c r="U32" i="226" s="1"/>
  <c r="U50" i="226" s="1"/>
  <c r="AD91" i="223"/>
  <c r="AD75" i="223"/>
  <c r="AD81" i="223"/>
  <c r="M17" i="246"/>
  <c r="M27" i="246"/>
  <c r="P29" i="246"/>
  <c r="P25" i="246"/>
  <c r="M25" i="246"/>
  <c r="Q29" i="246"/>
  <c r="O25" i="246"/>
  <c r="P28" i="246"/>
  <c r="M20" i="246"/>
  <c r="M30" i="246"/>
  <c r="O29" i="246"/>
  <c r="R11" i="226"/>
  <c r="AA12" i="226"/>
  <c r="AA23" i="226"/>
  <c r="AA22" i="226" s="1"/>
  <c r="AA26" i="226"/>
  <c r="AA25" i="226" s="1"/>
  <c r="L85" i="228"/>
  <c r="AA11" i="226"/>
  <c r="AJ23" i="226"/>
  <c r="AJ22" i="226" s="1"/>
  <c r="AJ26" i="226"/>
  <c r="AJ25" i="226" s="1"/>
  <c r="I85" i="228"/>
  <c r="I79" i="228" s="1"/>
  <c r="AJ12" i="226"/>
  <c r="AJ11" i="226"/>
  <c r="U110" i="228"/>
  <c r="U85" i="228"/>
  <c r="U103" i="228" s="1"/>
  <c r="V49" i="240"/>
  <c r="V43" i="240" s="1"/>
  <c r="W49" i="240"/>
  <c r="W43" i="240" s="1"/>
  <c r="AG21" i="226"/>
  <c r="AD33" i="226"/>
  <c r="AD21" i="226"/>
  <c r="AG33" i="226"/>
  <c r="AG15" i="226"/>
  <c r="O51" i="226"/>
  <c r="O42" i="226"/>
  <c r="O22" i="226"/>
  <c r="O20" i="226"/>
  <c r="R26" i="226" l="1"/>
  <c r="J9" i="245"/>
  <c r="J8" i="245"/>
  <c r="L103" i="228"/>
  <c r="D12" i="245"/>
  <c r="L8" i="245"/>
  <c r="P25" i="247"/>
  <c r="Q25" i="247"/>
  <c r="R25" i="247"/>
  <c r="O25" i="247"/>
  <c r="O24" i="246"/>
  <c r="N25" i="246"/>
  <c r="M24" i="246"/>
  <c r="P24" i="246"/>
  <c r="Q25" i="246"/>
  <c r="Q24" i="246" s="1"/>
  <c r="N30" i="246"/>
  <c r="N28" i="246"/>
  <c r="M14" i="246"/>
  <c r="U41" i="226"/>
  <c r="AD107" i="223"/>
  <c r="U17" i="226"/>
  <c r="AD114" i="223"/>
  <c r="AD113" i="223"/>
  <c r="U16" i="226"/>
  <c r="AD108" i="223"/>
  <c r="AD74" i="223"/>
  <c r="U13" i="226"/>
  <c r="AD86" i="223"/>
  <c r="U14" i="226"/>
  <c r="L79" i="228"/>
  <c r="R15" i="226"/>
  <c r="R20" i="226" s="1"/>
  <c r="R33" i="226"/>
  <c r="R42" i="226" s="1"/>
  <c r="AA21" i="226"/>
  <c r="AJ21" i="226"/>
  <c r="AA33" i="226"/>
  <c r="AA15" i="226"/>
  <c r="AJ15" i="226"/>
  <c r="AJ33" i="226"/>
  <c r="U79" i="228"/>
  <c r="U104" i="228"/>
  <c r="AG19" i="226"/>
  <c r="AG20" i="226"/>
  <c r="AG36" i="226" s="1"/>
  <c r="AD20" i="226"/>
  <c r="AD36" i="226" s="1"/>
  <c r="AD19" i="226"/>
  <c r="AG42" i="226"/>
  <c r="AG51" i="226"/>
  <c r="AD51" i="226"/>
  <c r="AD42" i="226"/>
  <c r="O36" i="226"/>
  <c r="O54" i="226" s="1"/>
  <c r="O21" i="226"/>
  <c r="O9" i="246"/>
  <c r="O35" i="226"/>
  <c r="O18" i="226"/>
  <c r="R22" i="226"/>
  <c r="R25" i="226"/>
  <c r="M8" i="245" l="1"/>
  <c r="N24" i="246"/>
  <c r="U12" i="226"/>
  <c r="AD109" i="223"/>
  <c r="AD110" i="223" s="1"/>
  <c r="U11" i="226"/>
  <c r="AD85" i="223"/>
  <c r="AD103" i="223" s="1"/>
  <c r="AD104" i="223" s="1"/>
  <c r="U23" i="226"/>
  <c r="U22" i="226" s="1"/>
  <c r="U26" i="226"/>
  <c r="U25" i="226" s="1"/>
  <c r="R19" i="226"/>
  <c r="R35" i="226" s="1"/>
  <c r="R51" i="226"/>
  <c r="AA19" i="226"/>
  <c r="AA20" i="226"/>
  <c r="AA36" i="226" s="1"/>
  <c r="AA42" i="226"/>
  <c r="AA51" i="226"/>
  <c r="AJ51" i="226"/>
  <c r="AJ42" i="226"/>
  <c r="AJ20" i="226"/>
  <c r="AJ36" i="226" s="1"/>
  <c r="AJ19" i="226"/>
  <c r="AG45" i="226"/>
  <c r="AG54" i="226"/>
  <c r="AD54" i="226"/>
  <c r="AD45" i="226"/>
  <c r="AG18" i="226"/>
  <c r="AG27" i="226" s="1"/>
  <c r="AG34" i="226" s="1"/>
  <c r="AG35" i="226"/>
  <c r="AD18" i="226"/>
  <c r="AD27" i="226" s="1"/>
  <c r="AD34" i="226" s="1"/>
  <c r="AD35" i="226"/>
  <c r="O27" i="226"/>
  <c r="O34" i="226" s="1"/>
  <c r="O52" i="226" s="1"/>
  <c r="O45" i="226"/>
  <c r="R36" i="226"/>
  <c r="R54" i="226" s="1"/>
  <c r="N9" i="246"/>
  <c r="R21" i="226"/>
  <c r="Q9" i="246"/>
  <c r="N8" i="246"/>
  <c r="M8" i="246"/>
  <c r="O8" i="246"/>
  <c r="P9" i="246"/>
  <c r="M9" i="246"/>
  <c r="P8" i="246"/>
  <c r="O53" i="226"/>
  <c r="O44" i="226"/>
  <c r="Q8" i="246"/>
  <c r="H8" i="245" l="1"/>
  <c r="R18" i="226"/>
  <c r="U33" i="226"/>
  <c r="U15" i="226"/>
  <c r="AA18" i="226"/>
  <c r="AA27" i="226" s="1"/>
  <c r="AA34" i="226" s="1"/>
  <c r="AA35" i="226"/>
  <c r="AA54" i="226"/>
  <c r="AA45" i="226"/>
  <c r="AJ18" i="226"/>
  <c r="AJ27" i="226" s="1"/>
  <c r="AJ34" i="226" s="1"/>
  <c r="AJ35" i="226"/>
  <c r="AJ54" i="226"/>
  <c r="AJ45" i="226"/>
  <c r="AG53" i="226"/>
  <c r="AG44" i="226"/>
  <c r="AD44" i="226"/>
  <c r="AD53" i="226"/>
  <c r="AG43" i="226"/>
  <c r="AG52" i="226"/>
  <c r="AD43" i="226"/>
  <c r="AD52" i="226"/>
  <c r="O43" i="226"/>
  <c r="R45" i="226"/>
  <c r="R27" i="226"/>
  <c r="R34" i="226" s="1"/>
  <c r="R43" i="226" s="1"/>
  <c r="U21" i="226"/>
  <c r="R44" i="226"/>
  <c r="R53" i="226"/>
  <c r="U20" i="226" l="1"/>
  <c r="U36" i="226" s="1"/>
  <c r="U54" i="226" s="1"/>
  <c r="U19" i="226"/>
  <c r="U51" i="226"/>
  <c r="U42" i="226"/>
  <c r="AA43" i="226"/>
  <c r="AA52" i="226"/>
  <c r="AA53" i="226"/>
  <c r="AA44" i="226"/>
  <c r="AJ53" i="226"/>
  <c r="AJ44" i="226"/>
  <c r="AJ43" i="226"/>
  <c r="AJ52" i="226"/>
  <c r="R52" i="226"/>
  <c r="U45" i="226" l="1"/>
  <c r="U18" i="226"/>
  <c r="U27" i="226" s="1"/>
  <c r="U34" i="226" s="1"/>
  <c r="U43" i="226" s="1"/>
  <c r="U35" i="226"/>
  <c r="U52" i="226" l="1"/>
  <c r="U53" i="226"/>
  <c r="U44" i="226"/>
  <c r="P7" i="246" l="1"/>
  <c r="P6" i="246"/>
  <c r="P5" i="246" l="1"/>
  <c r="M7" i="246" l="1"/>
  <c r="N7" i="246"/>
  <c r="Q6" i="246"/>
  <c r="M6" i="246"/>
  <c r="Q7" i="246"/>
  <c r="N6" i="246"/>
  <c r="P10" i="246" l="1"/>
  <c r="P4" i="246" s="1"/>
  <c r="M5" i="246"/>
  <c r="O7" i="246"/>
  <c r="O6" i="246"/>
  <c r="N5" i="246" l="1"/>
  <c r="Q5" i="246"/>
  <c r="O5" i="246"/>
  <c r="M10" i="246" l="1"/>
  <c r="M4" i="246" s="1"/>
  <c r="F4" i="245" l="1"/>
  <c r="N10" i="246"/>
  <c r="N4" i="246" s="1"/>
  <c r="K4" i="245"/>
  <c r="Q10" i="246"/>
  <c r="Q4" i="246" s="1"/>
  <c r="O10" i="246"/>
  <c r="O4" i="246" s="1"/>
  <c r="K8" i="245" l="1"/>
  <c r="F8" i="245"/>
  <c r="L18" i="226"/>
  <c r="L27" i="226" s="1"/>
  <c r="L34" i="226" s="1"/>
  <c r="L52" i="226" l="1"/>
  <c r="L43" i="226"/>
  <c r="L114" i="228" l="1"/>
  <c r="L113" i="228"/>
  <c r="L104" i="228"/>
  <c r="L108" i="228"/>
  <c r="L107" i="228"/>
  <c r="L110" i="228"/>
  <c r="D14" i="245" l="1"/>
  <c r="D15" i="245"/>
  <c r="D13" i="245"/>
</calcChain>
</file>

<file path=xl/sharedStrings.xml><?xml version="1.0" encoding="utf-8"?>
<sst xmlns="http://schemas.openxmlformats.org/spreadsheetml/2006/main" count="91826" uniqueCount="3026">
  <si>
    <t>◆介護詳細◆</t>
  </si>
  <si>
    <t>利用者数</t>
  </si>
  <si>
    <t>単価</t>
  </si>
  <si>
    <t>費用額</t>
  </si>
  <si>
    <t>特養</t>
  </si>
  <si>
    <t>合計</t>
  </si>
  <si>
    <t>要支援１</t>
  </si>
  <si>
    <t>要支援２</t>
  </si>
  <si>
    <t>要介護１</t>
  </si>
  <si>
    <t>要介護２</t>
  </si>
  <si>
    <t>要介護３</t>
  </si>
  <si>
    <t>要介護４</t>
  </si>
  <si>
    <t>要介護５</t>
  </si>
  <si>
    <t>老健</t>
  </si>
  <si>
    <t>特定</t>
  </si>
  <si>
    <t>GH</t>
  </si>
  <si>
    <t>在宅</t>
  </si>
  <si>
    <t>利用せず</t>
  </si>
  <si>
    <t>介護療養型／介護医療院</t>
    <rPh sb="6" eb="8">
      <t>カイゴ</t>
    </rPh>
    <rPh sb="8" eb="11">
      <t>イリョウイン</t>
    </rPh>
    <phoneticPr fontId="40"/>
  </si>
  <si>
    <t>-</t>
  </si>
  <si>
    <t>　介護予防認知症対応型共同生活介護(短期利用)</t>
  </si>
  <si>
    <t>　介護予防認知症対応型共同生活介護(短期利用以外)</t>
  </si>
  <si>
    <t>　介護予防小規模多機能型居宅介護(短期利用)</t>
  </si>
  <si>
    <t>　介護予防小規模多機能型居宅介護(短期利用以外)</t>
  </si>
  <si>
    <t>　介護予防認知症対応型通所介護</t>
  </si>
  <si>
    <t>地域密着型介護予防サービス</t>
  </si>
  <si>
    <t>介護予防支援</t>
  </si>
  <si>
    <t>　介護予防特定施設入居者生活介護</t>
  </si>
  <si>
    <t>　介護予防居宅療養管理指導</t>
  </si>
  <si>
    <t>　　　特定診療費（再掲）</t>
  </si>
  <si>
    <t>　　介護予防短期入所療養介護（病院等）</t>
  </si>
  <si>
    <t>　　　特定治療・特別療養費（再掲）</t>
  </si>
  <si>
    <t>　　介護予防短期入所療養介護（老健）</t>
  </si>
  <si>
    <t>　　介護予防短期入所生活介護</t>
  </si>
  <si>
    <t>　短期入所</t>
  </si>
  <si>
    <t>　　介護予防福祉用具貸与</t>
  </si>
  <si>
    <t>　　介護予防通所ﾘﾊﾋﾞﾘﾃｰｼｮﾝ</t>
  </si>
  <si>
    <t>　　介護予防通所介護</t>
  </si>
  <si>
    <t>　　介護予防訪問ﾘﾊﾋﾞﾘﾃｰｼｮﾝ</t>
  </si>
  <si>
    <t>　　介護予防訪問看護</t>
  </si>
  <si>
    <t>　　介護予防訪問入浴介護</t>
  </si>
  <si>
    <t>　　介護予防訪問介護</t>
  </si>
  <si>
    <t>　訪問通所</t>
  </si>
  <si>
    <t>介護予防居宅サービス</t>
  </si>
  <si>
    <t>総数</t>
  </si>
  <si>
    <t>（95歳以上）</t>
  </si>
  <si>
    <t>（90～94歳）</t>
  </si>
  <si>
    <t>（85～89歳）</t>
  </si>
  <si>
    <t>（80～84歳）</t>
  </si>
  <si>
    <t>（75～79歳）</t>
  </si>
  <si>
    <t>（70～74歳）</t>
  </si>
  <si>
    <t>（65～69歳）</t>
  </si>
  <si>
    <t>（40～64歳）</t>
  </si>
  <si>
    <t>（総数）</t>
  </si>
  <si>
    <t>注：　総数には、月の途中で要支援から要介護に変更となった者を含む。</t>
  </si>
  <si>
    <t>統計表第１表　介護予防サービス受給者数，月・年齢階級・サービス種類・要支援状態区分別</t>
  </si>
  <si>
    <t>（単位：千人）</t>
  </si>
  <si>
    <t>平成27年5月審査分～平成28年4月審査分</t>
  </si>
  <si>
    <t>介護給付費等実態調査報告</t>
  </si>
  <si>
    <t>平成27年度</t>
  </si>
  <si>
    <t>　　特定診療費（再掲）</t>
  </si>
  <si>
    <t>　介護療養施設サービス</t>
  </si>
  <si>
    <t>　　特定治療・特別療養費（再掲）</t>
  </si>
  <si>
    <t>　介護保健施設サービス</t>
  </si>
  <si>
    <t>　介護福祉施設サービス</t>
  </si>
  <si>
    <t>施設サービス</t>
  </si>
  <si>
    <t>　複合型サービス(看護小規模多機能型居宅介護・短期利用)</t>
  </si>
  <si>
    <t>　複合型サービス(看護小規模多機能型居宅介護・短期利用以外)</t>
  </si>
  <si>
    <t>　地域密着型介護老人福祉施設入所者生活介護</t>
  </si>
  <si>
    <t>　地域密着型特定施設入居者生活介護(短期利用)</t>
  </si>
  <si>
    <t>　地域密着型特定施設入居者生活介護(短期利用以外)</t>
  </si>
  <si>
    <t>　認知症対応型共同生活介護(短期利用)</t>
  </si>
  <si>
    <t>　認知症対応型共同生活介護(短期利用以外)</t>
  </si>
  <si>
    <t>　小規模多機能型居宅介護(短期利用)</t>
  </si>
  <si>
    <t>　小規模多機能型居宅介護(短期利用以外)</t>
  </si>
  <si>
    <t>　認知症対応型通所介護</t>
  </si>
  <si>
    <t>　夜間対応型訪問介護</t>
  </si>
  <si>
    <t>　定期巡回・随時対応型訪問介護看護</t>
  </si>
  <si>
    <t>地域密着型サービス</t>
  </si>
  <si>
    <t>居宅介護支援</t>
  </si>
  <si>
    <t>　特定施設入居者生活介護(短期利用)</t>
  </si>
  <si>
    <t>　特定施設入居者生活介護(短期利用以外)</t>
  </si>
  <si>
    <t>　居宅療養管理指導</t>
  </si>
  <si>
    <t>　　短期入所療養介護（病院等）</t>
  </si>
  <si>
    <t>　　短期入所療養介護（老健）</t>
  </si>
  <si>
    <t>　　短期入所生活介護</t>
  </si>
  <si>
    <t>　　福祉用具貸与</t>
  </si>
  <si>
    <t>　　通所ﾘﾊﾋﾞﾘﾃｰｼｮﾝ</t>
  </si>
  <si>
    <t>　　通所介護</t>
  </si>
  <si>
    <t>　　訪問ﾘﾊﾋﾞﾘﾃｰｼｮﾝ</t>
  </si>
  <si>
    <t>　　訪問看護</t>
  </si>
  <si>
    <t>　　訪問入浴介護</t>
  </si>
  <si>
    <t>　　訪問介護</t>
  </si>
  <si>
    <t>居宅サービス</t>
  </si>
  <si>
    <t>注：　総数には、月の途中で要介護から要支援に変更となった者を含む。</t>
  </si>
  <si>
    <t>統計表第２表　介護サービス受給者数，月・年齢階級・サービス種類・要介護状態区分別</t>
  </si>
  <si>
    <t>　介護予防小規模多機能型居宅介護（短期利用）</t>
  </si>
  <si>
    <t>　介護予防小規模多機能型居宅介護（短期利用以外）</t>
  </si>
  <si>
    <t>*　　95歳以上</t>
  </si>
  <si>
    <t>*　　90～94</t>
  </si>
  <si>
    <t>*　　85～89</t>
  </si>
  <si>
    <t>*　　80～84</t>
  </si>
  <si>
    <t>*　　75～79</t>
  </si>
  <si>
    <t>*　　70～74</t>
  </si>
  <si>
    <t>*　　65～69</t>
  </si>
  <si>
    <t>*　　40～64歳</t>
  </si>
  <si>
    <t>*計</t>
  </si>
  <si>
    <t>閲覧第７表　費用額，年齢階級・介護予防サービス種類・要支援状態区分別（累計）</t>
  </si>
  <si>
    <t>（単位：百万円）</t>
  </si>
  <si>
    <t>　小規模多機能型居宅介護（短期利用）</t>
  </si>
  <si>
    <t>　小規模多機能型居宅介護（短期利用以外）</t>
  </si>
  <si>
    <t>閲覧第８表　費用額，年齢階級・介護サービス種類・要介護状態区分別（累計）</t>
  </si>
  <si>
    <t>40～64</t>
    <phoneticPr fontId="40"/>
  </si>
  <si>
    <t>65～69</t>
  </si>
  <si>
    <t>70～74</t>
  </si>
  <si>
    <t>75～79</t>
  </si>
  <si>
    <t>80～84</t>
  </si>
  <si>
    <t>85～89</t>
  </si>
  <si>
    <t>合計</t>
    <rPh sb="0" eb="2">
      <t>ゴウケイ</t>
    </rPh>
    <phoneticPr fontId="40"/>
  </si>
  <si>
    <t>表1-9(1) 男女年齢各歳別人口(総人口):出生中位(死亡中位)推計</t>
  </si>
  <si>
    <t>(1) 平成27(2015)年</t>
  </si>
  <si>
    <t>(1,000人)</t>
  </si>
  <si>
    <t>年　齢</t>
  </si>
  <si>
    <t>総　数</t>
  </si>
  <si>
    <t>男</t>
  </si>
  <si>
    <t>女</t>
  </si>
  <si>
    <t xml:space="preserve">総数 </t>
  </si>
  <si>
    <t xml:space="preserve">105+ </t>
  </si>
  <si>
    <t>10月1日現在の総人口(日本における外国人を含む).総務省統計局『平成27年国勢調査　年齢・国籍不詳をあん分した人口(参考表)』による.</t>
  </si>
  <si>
    <t>表1-9(3) 男女年齢各歳別人口(総人口):出生中位(死亡中位)推計(つづき)</t>
  </si>
  <si>
    <t>(3) 平成29(2017)年</t>
  </si>
  <si>
    <t>10月1日現在の総人口(日本における外国人を含む).</t>
  </si>
  <si>
    <t>表1-9(6) 男女年齢各歳別人口(総人口):出生中位(死亡中位)推計(つづき)</t>
  </si>
  <si>
    <t>(6) 平成32(2020)年</t>
  </si>
  <si>
    <t>表1-9(11) 男女年齢各歳別人口(総人口):出生中位(死亡中位)推計(つづき)</t>
  </si>
  <si>
    <t>(11) 平成37(2025)年</t>
  </si>
  <si>
    <t>表1-9(26) 男女年齢各歳別人口(総人口):出生中位(死亡中位)推計(つづき)</t>
  </si>
  <si>
    <t>(26) 平成52(2040)年</t>
  </si>
  <si>
    <t>0～4</t>
  </si>
  <si>
    <t>5～9</t>
  </si>
  <si>
    <t>10～14</t>
  </si>
  <si>
    <t>15～19</t>
  </si>
  <si>
    <t>20～24</t>
  </si>
  <si>
    <t>25～29</t>
  </si>
  <si>
    <t>30～34</t>
  </si>
  <si>
    <t>35～39</t>
  </si>
  <si>
    <t>40～44</t>
  </si>
  <si>
    <t>45～49</t>
  </si>
  <si>
    <t>50～54</t>
  </si>
  <si>
    <t>55～59</t>
  </si>
  <si>
    <t>60～64</t>
  </si>
  <si>
    <t>90～94</t>
  </si>
  <si>
    <t>95～</t>
    <phoneticPr fontId="40"/>
  </si>
  <si>
    <t>（万人）</t>
    <rPh sb="1" eb="3">
      <t>マンニン</t>
    </rPh>
    <phoneticPr fontId="40"/>
  </si>
  <si>
    <t>ホームページ公表</t>
  </si>
  <si>
    <t>介護保険事業状況報告（暫定）</t>
  </si>
  <si>
    <t>１．第１号被保険者数（人）</t>
  </si>
  <si>
    <t>９月末現在</t>
    <rPh sb="1" eb="3">
      <t>ガツマツ</t>
    </rPh>
    <rPh sb="3" eb="5">
      <t>ゲンザイ</t>
    </rPh>
    <phoneticPr fontId="3"/>
  </si>
  <si>
    <t>前月末現在</t>
  </si>
  <si>
    <t>当月中増</t>
  </si>
  <si>
    <t>当月中減</t>
  </si>
  <si>
    <t>当月末現在</t>
  </si>
  <si>
    <t>65歳以上75歳未満</t>
  </si>
  <si>
    <t>75歳以上</t>
  </si>
  <si>
    <t>※ 一部の保険者の報告数値に訂正があったため、前月の「当月末現在」と今月の「前月末現在」の数値が一致しない。</t>
  </si>
  <si>
    <t>男</t>
    <rPh sb="0" eb="1">
      <t>オトコ</t>
    </rPh>
    <phoneticPr fontId="3"/>
  </si>
  <si>
    <t>区分</t>
  </si>
  <si>
    <t>第１号被保険者</t>
  </si>
  <si>
    <t>第２号被保険者</t>
  </si>
  <si>
    <t>女</t>
    <rPh sb="0" eb="1">
      <t>オンナ</t>
    </rPh>
    <phoneticPr fontId="3"/>
  </si>
  <si>
    <t>計</t>
    <rPh sb="0" eb="1">
      <t>ケイ</t>
    </rPh>
    <phoneticPr fontId="3"/>
  </si>
  <si>
    <t>※　保険者が国民健康保険団体連合会に提出する受給者台帳を基にしたものであり、提出後に要介護度が遡って変更になる場合がある。</t>
    <rPh sb="2" eb="5">
      <t>ホケンシャ</t>
    </rPh>
    <rPh sb="6" eb="8">
      <t>コクミン</t>
    </rPh>
    <rPh sb="8" eb="10">
      <t>ケンコウ</t>
    </rPh>
    <rPh sb="10" eb="12">
      <t>ホケン</t>
    </rPh>
    <rPh sb="12" eb="14">
      <t>ダンタイ</t>
    </rPh>
    <rPh sb="14" eb="17">
      <t>レンゴウカイ</t>
    </rPh>
    <rPh sb="18" eb="20">
      <t>テイシュツ</t>
    </rPh>
    <rPh sb="22" eb="25">
      <t>ジュキュウシャ</t>
    </rPh>
    <rPh sb="25" eb="27">
      <t>ダイチョウ</t>
    </rPh>
    <rPh sb="28" eb="29">
      <t>モト</t>
    </rPh>
    <rPh sb="38" eb="40">
      <t>テイシュツ</t>
    </rPh>
    <rPh sb="40" eb="41">
      <t>ゴ</t>
    </rPh>
    <rPh sb="42" eb="45">
      <t>ヨウカイゴ</t>
    </rPh>
    <rPh sb="45" eb="46">
      <t>ド</t>
    </rPh>
    <rPh sb="47" eb="48">
      <t>サカノボ</t>
    </rPh>
    <rPh sb="50" eb="52">
      <t>ヘンコウ</t>
    </rPh>
    <rPh sb="55" eb="57">
      <t>バアイ</t>
    </rPh>
    <phoneticPr fontId="3"/>
  </si>
  <si>
    <t>２－２．（再掲）要介護（要支援）認定者数・第１号被保険者の２割負担対象者（人）</t>
    <rPh sb="21" eb="22">
      <t>ダイ</t>
    </rPh>
    <rPh sb="23" eb="24">
      <t>ゴウ</t>
    </rPh>
    <rPh sb="24" eb="28">
      <t>ヒホケンシャ</t>
    </rPh>
    <rPh sb="30" eb="31">
      <t>ワリ</t>
    </rPh>
    <rPh sb="31" eb="33">
      <t>フタン</t>
    </rPh>
    <rPh sb="33" eb="36">
      <t>タイショウシャ</t>
    </rPh>
    <phoneticPr fontId="3"/>
  </si>
  <si>
    <t>３．食費・居住費に係る負担限度額認定件数（件）</t>
  </si>
  <si>
    <t>介護老人福祉施設</t>
  </si>
  <si>
    <t>介護老人保健施設</t>
  </si>
  <si>
    <t>介護療養型医療施設</t>
  </si>
  <si>
    <t>地域密着型介護老人福祉
施設入所者生活介護</t>
  </si>
  <si>
    <t>その他</t>
  </si>
  <si>
    <t>食費</t>
  </si>
  <si>
    <t>居住費</t>
  </si>
  <si>
    <t>居住費
（滞在費）</t>
  </si>
  <si>
    <t>利用者負担第三段階</t>
  </si>
  <si>
    <t>利用者負担第二段階</t>
  </si>
  <si>
    <t>利用者負担第一段階</t>
  </si>
  <si>
    <t>４．介護老人福祉施設旧措置入所者に係る減額・免除認定件数（件）</t>
  </si>
  <si>
    <t>特定負担限度額</t>
  </si>
  <si>
    <t>利用者負担</t>
  </si>
  <si>
    <t>減額認定</t>
  </si>
  <si>
    <t>免除認定</t>
  </si>
  <si>
    <t>老福受給者等</t>
  </si>
  <si>
    <t>５．利用者負担第四段階における食費・居住費の特例減額措置（件）</t>
  </si>
  <si>
    <t>食費のみ減額</t>
  </si>
  <si>
    <t>居住費のみ減額</t>
  </si>
  <si>
    <t>食費及び居住費の減額</t>
  </si>
  <si>
    <t>特例減額措置</t>
  </si>
  <si>
    <t>65歳以上70歳未満</t>
    <phoneticPr fontId="3"/>
  </si>
  <si>
    <t>70歳以上75歳未満</t>
    <phoneticPr fontId="3"/>
  </si>
  <si>
    <t>75歳以上80歳未満</t>
    <phoneticPr fontId="3"/>
  </si>
  <si>
    <t>80歳以上85歳未満</t>
    <phoneticPr fontId="3"/>
  </si>
  <si>
    <t>85歳以上90歳未満</t>
    <phoneticPr fontId="3"/>
  </si>
  <si>
    <t xml:space="preserve">    90歳以上</t>
    <phoneticPr fontId="3"/>
  </si>
  <si>
    <t>男</t>
    <rPh sb="0" eb="1">
      <t>オトコ</t>
    </rPh>
    <phoneticPr fontId="40"/>
  </si>
  <si>
    <t>女</t>
    <rPh sb="0" eb="1">
      <t>オンナ</t>
    </rPh>
    <phoneticPr fontId="40"/>
  </si>
  <si>
    <t>男</t>
    <rPh sb="0" eb="1">
      <t>オトコ</t>
    </rPh>
    <phoneticPr fontId="40"/>
  </si>
  <si>
    <t>女</t>
    <rPh sb="0" eb="1">
      <t>オンナ</t>
    </rPh>
    <phoneticPr fontId="40"/>
  </si>
  <si>
    <t>認定率</t>
    <rPh sb="0" eb="2">
      <t>ニンテイ</t>
    </rPh>
    <rPh sb="2" eb="3">
      <t>リツ</t>
    </rPh>
    <phoneticPr fontId="40"/>
  </si>
  <si>
    <t>経過的
要介護</t>
  </si>
  <si>
    <t>訪問介護</t>
    <rPh sb="0" eb="2">
      <t>ホウモン</t>
    </rPh>
    <rPh sb="2" eb="4">
      <t>カイゴ</t>
    </rPh>
    <phoneticPr fontId="3"/>
  </si>
  <si>
    <t>訪問入浴介護</t>
    <rPh sb="0" eb="2">
      <t>ホウモン</t>
    </rPh>
    <rPh sb="2" eb="4">
      <t>ニュウヨク</t>
    </rPh>
    <rPh sb="4" eb="6">
      <t>カイゴ</t>
    </rPh>
    <phoneticPr fontId="3"/>
  </si>
  <si>
    <t>訪問看護</t>
    <rPh sb="0" eb="2">
      <t>ホウモン</t>
    </rPh>
    <rPh sb="2" eb="4">
      <t>カンゴ</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</si>
  <si>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</si>
  <si>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</si>
  <si>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</si>
  <si>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</si>
  <si>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</si>
  <si>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短期入所療養介護（老健）</t>
    <rPh sb="0" eb="2">
      <t>タンキ</t>
    </rPh>
    <rPh sb="2" eb="4">
      <t>ニュウショ</t>
    </rPh>
    <rPh sb="4" eb="6">
      <t>リョウヨウ</t>
    </rPh>
    <rPh sb="6" eb="8">
      <t>カイゴ</t>
    </rPh>
    <rPh sb="9" eb="11">
      <t>ロウケン</t>
    </rPh>
    <phoneticPr fontId="3"/>
  </si>
  <si>
    <t>短期入所療養介護（病院等）</t>
    <rPh sb="0" eb="2">
      <t>タンキ</t>
    </rPh>
    <rPh sb="2" eb="4">
      <t>ニュウショ</t>
    </rPh>
    <rPh sb="4" eb="6">
      <t>リョウヨウ</t>
    </rPh>
    <rPh sb="6" eb="8">
      <t>カイゴ</t>
    </rPh>
    <rPh sb="9" eb="11">
      <t>ビョウイン</t>
    </rPh>
    <rPh sb="11" eb="12">
      <t>ナド</t>
    </rPh>
    <phoneticPr fontId="3"/>
  </si>
  <si>
    <t>福祉用具貸与</t>
    <rPh sb="0" eb="2">
      <t>フクシ</t>
    </rPh>
    <rPh sb="2" eb="4">
      <t>ヨウグ</t>
    </rPh>
    <rPh sb="4" eb="6">
      <t>タイヨ</t>
    </rPh>
    <phoneticPr fontId="3"/>
  </si>
  <si>
    <t>特定施設入居者生活介護</t>
    <rPh sb="0" eb="2">
      <t>トクテイ</t>
    </rPh>
    <rPh sb="2" eb="4">
      <t>シセツ</t>
    </rPh>
    <phoneticPr fontId="3"/>
  </si>
  <si>
    <t>介護予防支援・居宅介護支援</t>
    <rPh sb="0" eb="2">
      <t>カイゴ</t>
    </rPh>
    <rPh sb="2" eb="4">
      <t>ヨボウ</t>
    </rPh>
    <rPh sb="4" eb="6">
      <t>シエン</t>
    </rPh>
    <rPh sb="7" eb="9">
      <t>キョタク</t>
    </rPh>
    <rPh sb="9" eb="11">
      <t>カイゴ</t>
    </rPh>
    <rPh sb="11" eb="13">
      <t>シエン</t>
    </rPh>
    <phoneticPr fontId="3"/>
  </si>
  <si>
    <t>※ 現物給付分のみのサービス別受給者数であり、国民健康保険団体連合会から提出されるデータを基にしたものである。</t>
    <rPh sb="2" eb="4">
      <t>ゲンブツ</t>
    </rPh>
    <rPh sb="4" eb="6">
      <t>キュウフ</t>
    </rPh>
    <rPh sb="6" eb="7">
      <t>ブン</t>
    </rPh>
    <rPh sb="14" eb="15">
      <t>ベツ</t>
    </rPh>
    <rPh sb="15" eb="18">
      <t>ジュキュウシャ</t>
    </rPh>
    <rPh sb="18" eb="19">
      <t>スウ</t>
    </rPh>
    <rPh sb="23" eb="25">
      <t>コクミン</t>
    </rPh>
    <rPh sb="25" eb="27">
      <t>ケンコウ</t>
    </rPh>
    <rPh sb="27" eb="29">
      <t>ホケン</t>
    </rPh>
    <rPh sb="29" eb="31">
      <t>ダンタイ</t>
    </rPh>
    <rPh sb="31" eb="34">
      <t>レンゴウカイ</t>
    </rPh>
    <rPh sb="36" eb="38">
      <t>テイシュツ</t>
    </rPh>
    <rPh sb="45" eb="46">
      <t>モト</t>
    </rPh>
    <phoneticPr fontId="3"/>
  </si>
  <si>
    <t xml:space="preserve"> </t>
    <phoneticPr fontId="3"/>
  </si>
  <si>
    <t>訪問介護（回）</t>
    <rPh sb="0" eb="2">
      <t>ホウモン</t>
    </rPh>
    <rPh sb="2" eb="4">
      <t>カイゴ</t>
    </rPh>
    <rPh sb="5" eb="6">
      <t>カイ</t>
    </rPh>
    <phoneticPr fontId="3"/>
  </si>
  <si>
    <t>訪問入浴介護（回）</t>
    <rPh sb="0" eb="2">
      <t>ホウモン</t>
    </rPh>
    <rPh sb="2" eb="4">
      <t>ニュウヨク</t>
    </rPh>
    <rPh sb="4" eb="6">
      <t>カイゴ</t>
    </rPh>
    <phoneticPr fontId="3"/>
  </si>
  <si>
    <t>訪問看護（回）</t>
    <rPh sb="0" eb="2">
      <t>ホウモン</t>
    </rPh>
    <rPh sb="2" eb="4">
      <t>カンゴ</t>
    </rPh>
    <phoneticPr fontId="3"/>
  </si>
  <si>
    <t>訪問リハビリテーション（回）</t>
    <rPh sb="0" eb="2">
      <t>ホウモン</t>
    </rPh>
    <phoneticPr fontId="3"/>
  </si>
  <si>
    <t>通所介護（回）</t>
    <rPh sb="0" eb="2">
      <t>ツウショ</t>
    </rPh>
    <rPh sb="2" eb="4">
      <t>カイゴ</t>
    </rPh>
    <phoneticPr fontId="3"/>
  </si>
  <si>
    <t>通所リハビリテーション（回）</t>
    <rPh sb="0" eb="2">
      <t>ツウショ</t>
    </rPh>
    <phoneticPr fontId="3"/>
  </si>
  <si>
    <t>短期入所生活介護（日）</t>
    <rPh sb="0" eb="2">
      <t>タンキ</t>
    </rPh>
    <rPh sb="2" eb="4">
      <t>ニュウショ</t>
    </rPh>
    <rPh sb="4" eb="6">
      <t>セイカツ</t>
    </rPh>
    <rPh sb="6" eb="8">
      <t>カイゴ</t>
    </rPh>
    <rPh sb="9" eb="10">
      <t>ニチ</t>
    </rPh>
    <phoneticPr fontId="3"/>
  </si>
  <si>
    <t>短期入所療養介護（老健）（日）</t>
    <rPh sb="0" eb="2">
      <t>タンキ</t>
    </rPh>
    <rPh sb="2" eb="4">
      <t>ニュウショ</t>
    </rPh>
    <rPh sb="4" eb="6">
      <t>リョウヨウ</t>
    </rPh>
    <rPh sb="6" eb="8">
      <t>カイゴ</t>
    </rPh>
    <rPh sb="9" eb="11">
      <t>ロウケン</t>
    </rPh>
    <phoneticPr fontId="3"/>
  </si>
  <si>
    <t>短期入所療養介護（病院等）（日）</t>
    <rPh sb="0" eb="2">
      <t>タンキ</t>
    </rPh>
    <rPh sb="2" eb="4">
      <t>ニュウショ</t>
    </rPh>
    <rPh sb="4" eb="6">
      <t>リョウヨウ</t>
    </rPh>
    <rPh sb="6" eb="8">
      <t>カイゴ</t>
    </rPh>
    <rPh sb="9" eb="11">
      <t>ビョウイン</t>
    </rPh>
    <rPh sb="11" eb="12">
      <t>トウ</t>
    </rPh>
    <rPh sb="14" eb="15">
      <t>ニチ</t>
    </rPh>
    <phoneticPr fontId="3"/>
  </si>
  <si>
    <t>※１訪問介護、通所介護及び通所リハビリテーションについては、介護予防サービスを除く</t>
    <rPh sb="2" eb="4">
      <t>ホウモン</t>
    </rPh>
    <rPh sb="4" eb="6">
      <t>カイゴ</t>
    </rPh>
    <rPh sb="7" eb="9">
      <t>ツウショ</t>
    </rPh>
    <rPh sb="9" eb="11">
      <t>カイゴ</t>
    </rPh>
    <rPh sb="11" eb="12">
      <t>オヨ</t>
    </rPh>
    <rPh sb="13" eb="15">
      <t>ツウショ</t>
    </rPh>
    <rPh sb="30" eb="32">
      <t>カイゴ</t>
    </rPh>
    <rPh sb="32" eb="34">
      <t>ヨボウ</t>
    </rPh>
    <rPh sb="39" eb="40">
      <t>ノゾ</t>
    </rPh>
    <phoneticPr fontId="3"/>
  </si>
  <si>
    <t>※２ 現物給付分のみのサービス別利用回（日）数であり、国民健康保険団体連合会から提出されるデータを基にしたものである。</t>
    <rPh sb="3" eb="5">
      <t>ゲンブツ</t>
    </rPh>
    <rPh sb="5" eb="7">
      <t>キュウフ</t>
    </rPh>
    <rPh sb="7" eb="8">
      <t>ブン</t>
    </rPh>
    <rPh sb="15" eb="16">
      <t>ベツ</t>
    </rPh>
    <rPh sb="16" eb="18">
      <t>リヨウ</t>
    </rPh>
    <rPh sb="18" eb="19">
      <t>カイ</t>
    </rPh>
    <rPh sb="20" eb="21">
      <t>ニチ</t>
    </rPh>
    <rPh sb="22" eb="23">
      <t>スウ</t>
    </rPh>
    <rPh sb="27" eb="29">
      <t>コクミン</t>
    </rPh>
    <rPh sb="29" eb="31">
      <t>ケンコウ</t>
    </rPh>
    <rPh sb="31" eb="33">
      <t>ホケン</t>
    </rPh>
    <rPh sb="33" eb="35">
      <t>ダンタイ</t>
    </rPh>
    <rPh sb="35" eb="38">
      <t>レンゴウカイ</t>
    </rPh>
    <rPh sb="40" eb="42">
      <t>テイシュツ</t>
    </rPh>
    <rPh sb="49" eb="50">
      <t>モト</t>
    </rPh>
    <phoneticPr fontId="3"/>
  </si>
  <si>
    <t>※ 現物給付分のみの利用回数であり、国民健康保険団体連合会から提出されるデータを基にしたものである。</t>
    <rPh sb="2" eb="4">
      <t>ゲンブツ</t>
    </rPh>
    <rPh sb="4" eb="6">
      <t>キュウフ</t>
    </rPh>
    <rPh sb="6" eb="7">
      <t>ブン</t>
    </rPh>
    <rPh sb="10" eb="12">
      <t>リヨウ</t>
    </rPh>
    <rPh sb="12" eb="14">
      <t>カイスウ</t>
    </rPh>
    <rPh sb="18" eb="20">
      <t>コクミン</t>
    </rPh>
    <rPh sb="20" eb="22">
      <t>ケンコウ</t>
    </rPh>
    <rPh sb="22" eb="24">
      <t>ホケン</t>
    </rPh>
    <rPh sb="24" eb="26">
      <t>ダンタイ</t>
    </rPh>
    <rPh sb="26" eb="29">
      <t>レンゴウカイ</t>
    </rPh>
    <rPh sb="31" eb="33">
      <t>テイシュツ</t>
    </rPh>
    <rPh sb="40" eb="41">
      <t>モト</t>
    </rPh>
    <phoneticPr fontId="3"/>
  </si>
  <si>
    <t>※ 同一月に２施設以上でサービスを受けた場合、施設ごとにそれぞれ受給者数を１人と計上するが、合計には１人と計上しているため、３施設の合算と合計が一致しない。</t>
  </si>
  <si>
    <t>９－１．保険給付決定状況・総数（給付費・百万円）</t>
  </si>
  <si>
    <t>種類</t>
  </si>
  <si>
    <t>総額</t>
  </si>
  <si>
    <t>居宅（介護予防）サービス</t>
  </si>
  <si>
    <t>訪問サービス</t>
  </si>
  <si>
    <t>訪問介護</t>
  </si>
  <si>
    <t>訪問入浴介護</t>
  </si>
  <si>
    <t>訪問看護</t>
  </si>
  <si>
    <t>訪問リハビリテーション</t>
  </si>
  <si>
    <t>居宅療養管理指導</t>
  </si>
  <si>
    <t>通所サービス</t>
  </si>
  <si>
    <t>通所介護</t>
  </si>
  <si>
    <t>通所リハビリテーション</t>
  </si>
  <si>
    <t>短期入所サービス</t>
  </si>
  <si>
    <t>短期入所生活介護</t>
  </si>
  <si>
    <t>短期入所療養介護（老健）</t>
  </si>
  <si>
    <t>短期入所療養介護（病院等）</t>
  </si>
  <si>
    <t>福祉用具・住宅改修サービス</t>
  </si>
  <si>
    <t>福祉用具貸与</t>
  </si>
  <si>
    <t>福祉用具購入費</t>
  </si>
  <si>
    <t>住宅改修費</t>
  </si>
  <si>
    <t>特定施設入居者生活介護</t>
  </si>
  <si>
    <t>介護予防支援・居宅介護支援</t>
  </si>
  <si>
    <t>地域密着型（介護予防）サービス</t>
  </si>
  <si>
    <t>合　　　計</t>
  </si>
  <si>
    <t>※１ 数値は、百万円未満を四捨五入しているため、計に一致しない場合がある。</t>
  </si>
  <si>
    <t>※２ 表章記号について　　・計数のない場合　「‐」　・統計項目のあり得ない場合「／」　・負（マイナス）の場合　｢△｣</t>
  </si>
  <si>
    <t>※３ 高額介護（介護予防）サービス費、高額医療合算介護（介護予防）サービス費、特定入所者介護（介護予防）サービス費は含まない。</t>
  </si>
  <si>
    <t>※４ 現物給付分は国民健康保険団体連合会から、償還給付分は保険者から提出されるデータを基にしたものである。</t>
    <rPh sb="3" eb="5">
      <t>ゲンブツ</t>
    </rPh>
    <rPh sb="5" eb="7">
      <t>キュウフ</t>
    </rPh>
    <rPh sb="7" eb="8">
      <t>ブン</t>
    </rPh>
    <rPh sb="9" eb="11">
      <t>コクミン</t>
    </rPh>
    <rPh sb="11" eb="13">
      <t>ケンコウ</t>
    </rPh>
    <rPh sb="13" eb="15">
      <t>ホケン</t>
    </rPh>
    <rPh sb="15" eb="17">
      <t>ダンタイ</t>
    </rPh>
    <rPh sb="17" eb="20">
      <t>レンゴウカイ</t>
    </rPh>
    <rPh sb="23" eb="25">
      <t>ショウカン</t>
    </rPh>
    <rPh sb="25" eb="27">
      <t>キュウフ</t>
    </rPh>
    <rPh sb="27" eb="28">
      <t>ブン</t>
    </rPh>
    <rPh sb="29" eb="32">
      <t>ホケンシャ</t>
    </rPh>
    <rPh sb="34" eb="36">
      <t>テイシュツ</t>
    </rPh>
    <rPh sb="43" eb="44">
      <t>モト</t>
    </rPh>
    <phoneticPr fontId="3"/>
  </si>
  <si>
    <t>定期巡回・随時対応型訪問介護看護</t>
  </si>
  <si>
    <t>夜間対応型訪問介護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</si>
  <si>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</si>
  <si>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</si>
  <si>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</si>
  <si>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</si>
  <si>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</si>
  <si>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</si>
  <si>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※2 現物給付分は国民健康保険団体連合会から、償還給付分は保険者から提出されるデータを基にしたものである。</t>
    <rPh sb="3" eb="5">
      <t>ゲンブツ</t>
    </rPh>
    <rPh sb="5" eb="7">
      <t>キュウフ</t>
    </rPh>
    <rPh sb="7" eb="8">
      <t>ブン</t>
    </rPh>
    <rPh sb="9" eb="11">
      <t>コクミン</t>
    </rPh>
    <rPh sb="11" eb="13">
      <t>ケンコウ</t>
    </rPh>
    <rPh sb="13" eb="15">
      <t>ホケン</t>
    </rPh>
    <rPh sb="15" eb="17">
      <t>ダンタイ</t>
    </rPh>
    <rPh sb="17" eb="20">
      <t>レンゴウカイ</t>
    </rPh>
    <rPh sb="23" eb="25">
      <t>ショウカン</t>
    </rPh>
    <rPh sb="25" eb="27">
      <t>キュウフ</t>
    </rPh>
    <rPh sb="27" eb="28">
      <t>ブン</t>
    </rPh>
    <rPh sb="29" eb="32">
      <t>ホケンシャ</t>
    </rPh>
    <rPh sb="34" eb="36">
      <t>テイシュツ</t>
    </rPh>
    <rPh sb="43" eb="44">
      <t>モト</t>
    </rPh>
    <phoneticPr fontId="3"/>
  </si>
  <si>
    <t>※ 現物給付分は国民健康保険団体連合会から、償還給付分は保険者から提出されるデータを基にしたものである。</t>
    <rPh sb="2" eb="4">
      <t>ゲンブツ</t>
    </rPh>
    <rPh sb="4" eb="6">
      <t>キュウフ</t>
    </rPh>
    <rPh sb="6" eb="7">
      <t>ブン</t>
    </rPh>
    <rPh sb="8" eb="10">
      <t>コクミン</t>
    </rPh>
    <rPh sb="10" eb="12">
      <t>ケンコウ</t>
    </rPh>
    <rPh sb="12" eb="14">
      <t>ホケン</t>
    </rPh>
    <rPh sb="14" eb="16">
      <t>ダンタイ</t>
    </rPh>
    <rPh sb="16" eb="19">
      <t>レンゴウカイ</t>
    </rPh>
    <rPh sb="22" eb="24">
      <t>ショウカン</t>
    </rPh>
    <rPh sb="24" eb="26">
      <t>キュウフ</t>
    </rPh>
    <rPh sb="26" eb="27">
      <t>ブン</t>
    </rPh>
    <rPh sb="28" eb="31">
      <t>ホケンシャ</t>
    </rPh>
    <rPh sb="33" eb="35">
      <t>テイシュツ</t>
    </rPh>
    <rPh sb="42" eb="43">
      <t>モト</t>
    </rPh>
    <phoneticPr fontId="3"/>
  </si>
  <si>
    <t>１０．高額介護（介護予防）サービス費（給付費・百万円）</t>
  </si>
  <si>
    <t>世帯合算</t>
  </si>
  <si>
    <t>※ 数値は、百万円未満を四捨五入しているため、計に一致しない場合がある。</t>
  </si>
  <si>
    <t>１１．高額医療合算介護(介護予防)サービス費（給付費・百万円）</t>
  </si>
  <si>
    <t>１２．特定入所者介護（介護予防）サービス費（給付費・百万円）</t>
  </si>
  <si>
    <t>居住費（滞在費）</t>
  </si>
  <si>
    <t>※１ 請求明細の内訳合計よりも減額して請求される場合があるため、内訳の合計と総計が一致しない場合がある。</t>
    <rPh sb="3" eb="5">
      <t>セイキュウ</t>
    </rPh>
    <rPh sb="5" eb="7">
      <t>メイサイ</t>
    </rPh>
    <rPh sb="8" eb="10">
      <t>ウチワケ</t>
    </rPh>
    <rPh sb="10" eb="12">
      <t>ゴウケイ</t>
    </rPh>
    <rPh sb="15" eb="17">
      <t>ゲンガク</t>
    </rPh>
    <rPh sb="19" eb="21">
      <t>セイキュウ</t>
    </rPh>
    <rPh sb="24" eb="26">
      <t>バアイ</t>
    </rPh>
    <rPh sb="32" eb="34">
      <t>ウチワケ</t>
    </rPh>
    <rPh sb="35" eb="37">
      <t>ゴウケイ</t>
    </rPh>
    <rPh sb="38" eb="40">
      <t>ソウケイ</t>
    </rPh>
    <rPh sb="41" eb="43">
      <t>イッチ</t>
    </rPh>
    <rPh sb="46" eb="48">
      <t>バアイ</t>
    </rPh>
    <phoneticPr fontId="3"/>
  </si>
  <si>
    <t>　　　また、数値は、百万円未満を四捨五入しているため、計に一致しない場合がある。</t>
    <rPh sb="6" eb="8">
      <t>スウチ</t>
    </rPh>
    <rPh sb="10" eb="12">
      <t>ヒャクマン</t>
    </rPh>
    <rPh sb="12" eb="15">
      <t>エンミマン</t>
    </rPh>
    <rPh sb="16" eb="20">
      <t>シシャゴニュウ</t>
    </rPh>
    <rPh sb="27" eb="28">
      <t>ケイ</t>
    </rPh>
    <rPh sb="29" eb="31">
      <t>イッチ</t>
    </rPh>
    <rPh sb="34" eb="36">
      <t>バアイ</t>
    </rPh>
    <phoneticPr fontId="3"/>
  </si>
  <si>
    <t>１３．保険給付・総数（給付費・百万円）</t>
  </si>
  <si>
    <t>給付費</t>
  </si>
  <si>
    <t>高額介護（介護予防）サービス費</t>
  </si>
  <si>
    <t>高額医療合算介護(介護予防)サービス費</t>
  </si>
  <si>
    <t>特定入所者介護（介護予防）サービス費</t>
  </si>
  <si>
    <t>給付費</t>
    <rPh sb="0" eb="3">
      <t>キュウフヒ</t>
    </rPh>
    <phoneticPr fontId="40"/>
  </si>
  <si>
    <t>介護費</t>
    <rPh sb="0" eb="3">
      <t>カイゴヒ</t>
    </rPh>
    <phoneticPr fontId="40"/>
  </si>
  <si>
    <t>○計画課より</t>
    <rPh sb="1" eb="4">
      <t>ケイカクカ</t>
    </rPh>
    <phoneticPr fontId="40"/>
  </si>
  <si>
    <t>○振興課より</t>
    <rPh sb="1" eb="4">
      <t>シンコウカ</t>
    </rPh>
    <phoneticPr fontId="40"/>
  </si>
  <si>
    <t>↓</t>
    <phoneticPr fontId="40"/>
  </si>
  <si>
    <t>介護費ベースに。</t>
    <rPh sb="0" eb="3">
      <t>カイゴヒ</t>
    </rPh>
    <phoneticPr fontId="40"/>
  </si>
  <si>
    <t>要支援１</t>
    <rPh sb="0" eb="3">
      <t>ヨウシエン</t>
    </rPh>
    <phoneticPr fontId="40"/>
  </si>
  <si>
    <t>要支援２</t>
    <rPh sb="0" eb="3">
      <t>ヨウシエン</t>
    </rPh>
    <phoneticPr fontId="40"/>
  </si>
  <si>
    <t>要介護１</t>
    <rPh sb="0" eb="3">
      <t>ヨウカイゴ</t>
    </rPh>
    <phoneticPr fontId="40"/>
  </si>
  <si>
    <t>要介護２</t>
    <rPh sb="0" eb="3">
      <t>ヨウカイゴ</t>
    </rPh>
    <phoneticPr fontId="40"/>
  </si>
  <si>
    <t>要介護３</t>
    <rPh sb="0" eb="3">
      <t>ヨウカイゴ</t>
    </rPh>
    <phoneticPr fontId="40"/>
  </si>
  <si>
    <t>要介護４</t>
    <rPh sb="0" eb="3">
      <t>ヨウカイゴ</t>
    </rPh>
    <phoneticPr fontId="40"/>
  </si>
  <si>
    <t>要介護５</t>
    <rPh sb="0" eb="3">
      <t>ヨウカイゴ</t>
    </rPh>
    <phoneticPr fontId="40"/>
  </si>
  <si>
    <t>計</t>
    <rPh sb="0" eb="1">
      <t>ケイ</t>
    </rPh>
    <phoneticPr fontId="40"/>
  </si>
  <si>
    <t>人口（万人）</t>
    <rPh sb="0" eb="2">
      <t>ジンコウ</t>
    </rPh>
    <rPh sb="3" eb="5">
      <t>マンニン</t>
    </rPh>
    <phoneticPr fontId="40"/>
  </si>
  <si>
    <t>認定者数（万人）</t>
    <rPh sb="0" eb="3">
      <t>ニンテイシャ</t>
    </rPh>
    <rPh sb="3" eb="4">
      <t>スウ</t>
    </rPh>
    <rPh sb="5" eb="7">
      <t>マンニン</t>
    </rPh>
    <phoneticPr fontId="40"/>
  </si>
  <si>
    <t>年齢計</t>
    <rPh sb="0" eb="2">
      <t>ネンレイ</t>
    </rPh>
    <rPh sb="2" eb="3">
      <t>ケイ</t>
    </rPh>
    <phoneticPr fontId="40"/>
  </si>
  <si>
    <t>90～94</t>
    <phoneticPr fontId="40"/>
  </si>
  <si>
    <t>95～</t>
    <phoneticPr fontId="40"/>
  </si>
  <si>
    <t>第５－１表　居宅介護(介護予防)サービス受給者数（当年度累計）</t>
    <phoneticPr fontId="3"/>
  </si>
  <si>
    <t>（単位：人）</t>
    <phoneticPr fontId="3"/>
  </si>
  <si>
    <t>区分</t>
    <rPh sb="0" eb="2">
      <t>クブン</t>
    </rPh>
    <phoneticPr fontId="3"/>
  </si>
  <si>
    <t>要支援１</t>
    <phoneticPr fontId="60"/>
  </si>
  <si>
    <t>要支援２</t>
    <phoneticPr fontId="60"/>
  </si>
  <si>
    <t>経過的
要介護</t>
    <phoneticPr fontId="60"/>
  </si>
  <si>
    <t>要介護１</t>
    <phoneticPr fontId="60"/>
  </si>
  <si>
    <t>合計</t>
    <rPh sb="0" eb="2">
      <t>ゴウケイ</t>
    </rPh>
    <phoneticPr fontId="60"/>
  </si>
  <si>
    <t>第１号被保険者</t>
    <phoneticPr fontId="60"/>
  </si>
  <si>
    <t>第２号被保険者</t>
    <phoneticPr fontId="60"/>
  </si>
  <si>
    <t>総数</t>
    <phoneticPr fontId="60"/>
  </si>
  <si>
    <t>第５－２－１表　居宅介護(介護予防)サービスのサービス別受給者数【現物給付】（当年度累計）　－総数－</t>
    <rPh sb="27" eb="28">
      <t>ベツ</t>
    </rPh>
    <rPh sb="33" eb="35">
      <t>ゲンブツ</t>
    </rPh>
    <rPh sb="35" eb="37">
      <t>キュウフ</t>
    </rPh>
    <rPh sb="47" eb="49">
      <t>ソウスウ</t>
    </rPh>
    <phoneticPr fontId="3"/>
  </si>
  <si>
    <t>（単位：人）</t>
    <phoneticPr fontId="3"/>
  </si>
  <si>
    <t>訪問介護</t>
    <rPh sb="0" eb="2">
      <t>ホウモン</t>
    </rPh>
    <rPh sb="2" eb="4">
      <t>カイゴ</t>
    </rPh>
    <phoneticPr fontId="3"/>
  </si>
  <si>
    <t>訪問入浴介護</t>
    <rPh sb="0" eb="2">
      <t>ホウモン</t>
    </rPh>
    <rPh sb="2" eb="4">
      <t>ニュウヨク</t>
    </rPh>
    <rPh sb="4" eb="6">
      <t>カイゴ</t>
    </rPh>
    <phoneticPr fontId="3"/>
  </si>
  <si>
    <t>訪問看護</t>
    <rPh sb="0" eb="2">
      <t>ホウモン</t>
    </rPh>
    <rPh sb="2" eb="4">
      <t>カンゴ</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</si>
  <si>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</si>
  <si>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</si>
  <si>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</si>
  <si>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</si>
  <si>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</si>
  <si>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
（介護老人保健施設）</t>
    <rPh sb="0" eb="2">
      <t>タンキ</t>
    </rPh>
    <rPh sb="2" eb="4">
      <t>ニュウショ</t>
    </rPh>
    <rPh sb="4" eb="6">
      <t>リョウヨウ</t>
    </rPh>
    <rPh sb="6" eb="8">
      <t>カイゴ</t>
    </rPh>
    <rPh sb="10" eb="12">
      <t>カイゴ</t>
    </rPh>
    <rPh sb="12" eb="14">
      <t>ロウジン</t>
    </rPh>
    <rPh sb="14" eb="16">
      <t>ホケン</t>
    </rPh>
    <rPh sb="16" eb="18">
      <t>シセツ</t>
    </rPh>
    <phoneticPr fontId="3"/>
  </si>
  <si>
    <t>短期入所療養介護
（介護療養型医療施設等）</t>
    <rPh sb="0" eb="2">
      <t>タンキ</t>
    </rPh>
    <rPh sb="2" eb="4">
      <t>ニュウショ</t>
    </rPh>
    <rPh sb="4" eb="6">
      <t>リョウヨウ</t>
    </rPh>
    <rPh sb="6" eb="8">
      <t>カイゴ</t>
    </rPh>
    <rPh sb="10" eb="12">
      <t>カイゴ</t>
    </rPh>
    <rPh sb="12" eb="15">
      <t>リョウヨウガタ</t>
    </rPh>
    <rPh sb="15" eb="17">
      <t>イリョウ</t>
    </rPh>
    <rPh sb="17" eb="20">
      <t>シセツナド</t>
    </rPh>
    <phoneticPr fontId="3"/>
  </si>
  <si>
    <t>福祉用具貸与</t>
    <rPh sb="0" eb="2">
      <t>フクシ</t>
    </rPh>
    <rPh sb="2" eb="4">
      <t>ヨウグ</t>
    </rPh>
    <rPh sb="4" eb="6">
      <t>タイヨ</t>
    </rPh>
    <phoneticPr fontId="3"/>
  </si>
  <si>
    <t>特定施設入居者生活介護</t>
    <rPh sb="0" eb="2">
      <t>トクテイ</t>
    </rPh>
    <rPh sb="2" eb="4">
      <t>シセツ</t>
    </rPh>
    <phoneticPr fontId="3"/>
  </si>
  <si>
    <t>介護予防支援・居宅介護支援</t>
    <phoneticPr fontId="3"/>
  </si>
  <si>
    <t>※１現物給付分のみのサービス別受給者数であり、国民健康保険団体連合会から提出されるデータを基にしたものである。</t>
    <rPh sb="2" eb="4">
      <t>ゲンブツ</t>
    </rPh>
    <rPh sb="4" eb="6">
      <t>キュウフ</t>
    </rPh>
    <rPh sb="6" eb="7">
      <t>ブン</t>
    </rPh>
    <rPh sb="14" eb="15">
      <t>ベツ</t>
    </rPh>
    <rPh sb="15" eb="18">
      <t>ジュキュウシャ</t>
    </rPh>
    <rPh sb="18" eb="19">
      <t>スウ</t>
    </rPh>
    <rPh sb="23" eb="25">
      <t>コクミン</t>
    </rPh>
    <rPh sb="25" eb="27">
      <t>ケンコウ</t>
    </rPh>
    <rPh sb="27" eb="29">
      <t>ホケン</t>
    </rPh>
    <rPh sb="29" eb="31">
      <t>ダンタイ</t>
    </rPh>
    <rPh sb="31" eb="34">
      <t>レンゴウカイ</t>
    </rPh>
    <rPh sb="36" eb="38">
      <t>テイシュツ</t>
    </rPh>
    <rPh sb="45" eb="46">
      <t>モト</t>
    </rPh>
    <phoneticPr fontId="3"/>
  </si>
  <si>
    <t>※２各サービス毎に受給者の名寄せをしていることから、第５－１表の総数と一致しない。</t>
    <rPh sb="2" eb="3">
      <t>カク</t>
    </rPh>
    <rPh sb="7" eb="8">
      <t>ゴト</t>
    </rPh>
    <rPh sb="9" eb="12">
      <t>ジュキュウシャ</t>
    </rPh>
    <rPh sb="13" eb="15">
      <t>ナヨ</t>
    </rPh>
    <rPh sb="26" eb="27">
      <t>ダイ</t>
    </rPh>
    <rPh sb="30" eb="31">
      <t>ヒョウ</t>
    </rPh>
    <rPh sb="32" eb="34">
      <t>ソウスウ</t>
    </rPh>
    <rPh sb="35" eb="37">
      <t>イッチ</t>
    </rPh>
    <phoneticPr fontId="3"/>
  </si>
  <si>
    <t>第５－２－２表　居宅介護(介護予防)サービスのサービス別受給者数【現物給付】（当年度累計）</t>
    <rPh sb="27" eb="28">
      <t>ベツ</t>
    </rPh>
    <rPh sb="33" eb="35">
      <t>ゲンブツ</t>
    </rPh>
    <rPh sb="35" eb="37">
      <t>キュウフ</t>
    </rPh>
    <phoneticPr fontId="3"/>
  </si>
  <si>
    <t>－（再掲）第1号被保険者の２割負担対象者分－</t>
    <rPh sb="2" eb="4">
      <t>サイケイ</t>
    </rPh>
    <phoneticPr fontId="3"/>
  </si>
  <si>
    <t>（単位：人）</t>
    <phoneticPr fontId="3"/>
  </si>
  <si>
    <t>介護予防支援・居宅介護支援</t>
    <phoneticPr fontId="3"/>
  </si>
  <si>
    <t>第５－３－１表　居宅介護(介護予防)サービスのサービス別利用回（日）数【現物給付】（当年度累計）　－総数－</t>
    <rPh sb="27" eb="28">
      <t>ベツ</t>
    </rPh>
    <rPh sb="28" eb="30">
      <t>リヨウ</t>
    </rPh>
    <rPh sb="30" eb="31">
      <t>カイ</t>
    </rPh>
    <rPh sb="32" eb="33">
      <t>ヒ</t>
    </rPh>
    <rPh sb="34" eb="35">
      <t>スウ</t>
    </rPh>
    <rPh sb="36" eb="38">
      <t>ゲンブツ</t>
    </rPh>
    <rPh sb="38" eb="40">
      <t>キュウフ</t>
    </rPh>
    <rPh sb="50" eb="52">
      <t>ソウスウ</t>
    </rPh>
    <phoneticPr fontId="3"/>
  </si>
  <si>
    <t>訪問介護（回）</t>
    <rPh sb="0" eb="2">
      <t>ホウモン</t>
    </rPh>
    <rPh sb="2" eb="4">
      <t>カイゴ</t>
    </rPh>
    <rPh sb="5" eb="6">
      <t>カイ</t>
    </rPh>
    <phoneticPr fontId="3"/>
  </si>
  <si>
    <t>訪問入浴介護（回）</t>
    <rPh sb="0" eb="2">
      <t>ホウモン</t>
    </rPh>
    <rPh sb="2" eb="4">
      <t>ニュウヨク</t>
    </rPh>
    <rPh sb="4" eb="6">
      <t>カイゴ</t>
    </rPh>
    <phoneticPr fontId="3"/>
  </si>
  <si>
    <t>訪問看護（回）</t>
    <rPh sb="0" eb="2">
      <t>ホウモン</t>
    </rPh>
    <rPh sb="2" eb="4">
      <t>カンゴ</t>
    </rPh>
    <phoneticPr fontId="3"/>
  </si>
  <si>
    <t>訪問リハビリテーション（回）</t>
    <rPh sb="0" eb="2">
      <t>ホウモン</t>
    </rPh>
    <phoneticPr fontId="3"/>
  </si>
  <si>
    <t>通所介護（回）</t>
    <rPh sb="0" eb="2">
      <t>ツウショ</t>
    </rPh>
    <rPh sb="2" eb="4">
      <t>カイゴ</t>
    </rPh>
    <phoneticPr fontId="3"/>
  </si>
  <si>
    <t>通所リハビリテーション（回）</t>
    <rPh sb="0" eb="2">
      <t>ツウショ</t>
    </rPh>
    <phoneticPr fontId="3"/>
  </si>
  <si>
    <t>短期入所生活介護（日）</t>
    <rPh sb="0" eb="2">
      <t>タンキ</t>
    </rPh>
    <rPh sb="2" eb="4">
      <t>ニュウショ</t>
    </rPh>
    <rPh sb="4" eb="6">
      <t>セイカツ</t>
    </rPh>
    <rPh sb="6" eb="8">
      <t>カイゴ</t>
    </rPh>
    <rPh sb="9" eb="10">
      <t>ニチ</t>
    </rPh>
    <phoneticPr fontId="3"/>
  </si>
  <si>
    <t>短期入所療養介護
（介護老人保健施設）（日）</t>
    <rPh sb="0" eb="2">
      <t>タンキ</t>
    </rPh>
    <rPh sb="2" eb="4">
      <t>ニュウショ</t>
    </rPh>
    <rPh sb="4" eb="6">
      <t>リョウヨウ</t>
    </rPh>
    <rPh sb="6" eb="8">
      <t>カイゴ</t>
    </rPh>
    <rPh sb="10" eb="12">
      <t>カイゴ</t>
    </rPh>
    <rPh sb="12" eb="14">
      <t>ロウジン</t>
    </rPh>
    <rPh sb="14" eb="16">
      <t>ホケン</t>
    </rPh>
    <rPh sb="16" eb="18">
      <t>シセツ</t>
    </rPh>
    <rPh sb="20" eb="21">
      <t>ヒ</t>
    </rPh>
    <phoneticPr fontId="3"/>
  </si>
  <si>
    <t>短期入所療養介護
（介護療養型医療施設等）（日）</t>
    <rPh sb="0" eb="2">
      <t>タンキ</t>
    </rPh>
    <rPh sb="2" eb="4">
      <t>ニュウショ</t>
    </rPh>
    <rPh sb="4" eb="6">
      <t>リョウヨウ</t>
    </rPh>
    <rPh sb="6" eb="8">
      <t>カイゴ</t>
    </rPh>
    <rPh sb="10" eb="12">
      <t>カイゴ</t>
    </rPh>
    <rPh sb="12" eb="15">
      <t>リョウヨウガタ</t>
    </rPh>
    <rPh sb="15" eb="17">
      <t>イリョウ</t>
    </rPh>
    <rPh sb="17" eb="20">
      <t>シセツナド</t>
    </rPh>
    <rPh sb="22" eb="23">
      <t>ヒ</t>
    </rPh>
    <phoneticPr fontId="3"/>
  </si>
  <si>
    <t>※１過年度の訂正請求等が年度中に発生したため、経過的要介護についても若干数が計上されている。</t>
    <phoneticPr fontId="3"/>
  </si>
  <si>
    <t>※２訪問介護、通所介護及び通所リハビリテーションについては、介護予防サービスを除く。</t>
    <phoneticPr fontId="3"/>
  </si>
  <si>
    <t>※３現物給付分のみの利用回（日）数であり、国民健康保険団体連合会から提出されるデータを基にしたものである。</t>
    <rPh sb="2" eb="4">
      <t>ゲンブツ</t>
    </rPh>
    <rPh sb="4" eb="6">
      <t>キュウフ</t>
    </rPh>
    <rPh sb="6" eb="7">
      <t>ブン</t>
    </rPh>
    <rPh sb="10" eb="12">
      <t>リヨウ</t>
    </rPh>
    <rPh sb="12" eb="13">
      <t>カイ</t>
    </rPh>
    <rPh sb="14" eb="15">
      <t>ヒ</t>
    </rPh>
    <rPh sb="16" eb="17">
      <t>スウ</t>
    </rPh>
    <rPh sb="21" eb="23">
      <t>コクミン</t>
    </rPh>
    <rPh sb="23" eb="25">
      <t>ケンコウ</t>
    </rPh>
    <rPh sb="25" eb="27">
      <t>ホケン</t>
    </rPh>
    <rPh sb="27" eb="29">
      <t>ダンタイ</t>
    </rPh>
    <rPh sb="29" eb="32">
      <t>レンゴウカイ</t>
    </rPh>
    <rPh sb="34" eb="36">
      <t>テイシュツ</t>
    </rPh>
    <rPh sb="43" eb="44">
      <t>モト</t>
    </rPh>
    <phoneticPr fontId="3"/>
  </si>
  <si>
    <t>第５－３－２表　居宅介護(介護予防)サービスのサービス別利用回（日）数【現物給付】（当年度累計）</t>
    <rPh sb="27" eb="28">
      <t>ベツ</t>
    </rPh>
    <rPh sb="28" eb="30">
      <t>リヨウ</t>
    </rPh>
    <rPh sb="30" eb="31">
      <t>カイ</t>
    </rPh>
    <rPh sb="32" eb="33">
      <t>ヒ</t>
    </rPh>
    <rPh sb="34" eb="35">
      <t>スウ</t>
    </rPh>
    <rPh sb="36" eb="38">
      <t>ゲンブツ</t>
    </rPh>
    <rPh sb="38" eb="40">
      <t>キュウフ</t>
    </rPh>
    <phoneticPr fontId="3"/>
  </si>
  <si>
    <t>※１訪問介護、通所介護及び通所リハビリテーションについては、介護予防サービスを除く。</t>
    <phoneticPr fontId="3"/>
  </si>
  <si>
    <t>※２現物給付分のみの利用回（日）数であり、国民健康保険団体連合会から提出されるデータを基にしたものである。</t>
    <rPh sb="2" eb="4">
      <t>ゲンブツ</t>
    </rPh>
    <rPh sb="4" eb="6">
      <t>キュウフ</t>
    </rPh>
    <rPh sb="6" eb="7">
      <t>ブン</t>
    </rPh>
    <rPh sb="10" eb="12">
      <t>リヨウ</t>
    </rPh>
    <rPh sb="12" eb="13">
      <t>カイ</t>
    </rPh>
    <rPh sb="14" eb="15">
      <t>ヒ</t>
    </rPh>
    <rPh sb="16" eb="17">
      <t>スウ</t>
    </rPh>
    <rPh sb="21" eb="23">
      <t>コクミン</t>
    </rPh>
    <rPh sb="23" eb="25">
      <t>ケンコウ</t>
    </rPh>
    <rPh sb="25" eb="27">
      <t>ホケン</t>
    </rPh>
    <rPh sb="27" eb="29">
      <t>ダンタイ</t>
    </rPh>
    <rPh sb="29" eb="32">
      <t>レンゴウカイ</t>
    </rPh>
    <rPh sb="34" eb="36">
      <t>テイシュツ</t>
    </rPh>
    <rPh sb="43" eb="44">
      <t>モト</t>
    </rPh>
    <phoneticPr fontId="3"/>
  </si>
  <si>
    <t>第６－１表　地域密着型（介護予防）サービス受給者数（当年度累計）</t>
    <phoneticPr fontId="3"/>
  </si>
  <si>
    <t>（単位：人）</t>
    <phoneticPr fontId="3"/>
  </si>
  <si>
    <t>第１号被保険者</t>
    <phoneticPr fontId="60"/>
  </si>
  <si>
    <t>第２号被保険者</t>
    <phoneticPr fontId="60"/>
  </si>
  <si>
    <t>総数</t>
    <phoneticPr fontId="60"/>
  </si>
  <si>
    <t>第６－２－１表　地域密着型（介護予防）サービスのサービス別受給者数【現物給付】（当年度累計）　－総数－</t>
    <rPh sb="28" eb="29">
      <t>ベツ</t>
    </rPh>
    <rPh sb="34" eb="36">
      <t>ゲンブツ</t>
    </rPh>
    <rPh sb="36" eb="38">
      <t>キュウフ</t>
    </rPh>
    <rPh sb="48" eb="50">
      <t>ソウスウ</t>
    </rPh>
    <phoneticPr fontId="3"/>
  </si>
  <si>
    <t>複合型サービス（看護小規模多機能型居宅介護）</t>
    <rPh sb="8" eb="10">
      <t>カンゴ</t>
    </rPh>
    <rPh sb="10" eb="13">
      <t>ショウキボ</t>
    </rPh>
    <rPh sb="13" eb="17">
      <t>タキノウガタ</t>
    </rPh>
    <rPh sb="17" eb="19">
      <t>キョタク</t>
    </rPh>
    <rPh sb="19" eb="21">
      <t>カイゴ</t>
    </rPh>
    <phoneticPr fontId="3"/>
  </si>
  <si>
    <t>※現物給付分のみのサービス別受給者数であり、国民健康保険団体連合会から提出されるデータを基にしたものである。</t>
    <rPh sb="1" eb="3">
      <t>ゲンブツ</t>
    </rPh>
    <rPh sb="3" eb="5">
      <t>キュウフ</t>
    </rPh>
    <rPh sb="5" eb="6">
      <t>ブン</t>
    </rPh>
    <rPh sb="13" eb="14">
      <t>ベツ</t>
    </rPh>
    <rPh sb="14" eb="17">
      <t>ジュキュウシャ</t>
    </rPh>
    <rPh sb="17" eb="18">
      <t>スウ</t>
    </rPh>
    <rPh sb="22" eb="24">
      <t>コクミン</t>
    </rPh>
    <rPh sb="24" eb="26">
      <t>ケンコウ</t>
    </rPh>
    <rPh sb="26" eb="28">
      <t>ホケン</t>
    </rPh>
    <rPh sb="28" eb="30">
      <t>ダンタイ</t>
    </rPh>
    <rPh sb="30" eb="33">
      <t>レンゴウカイ</t>
    </rPh>
    <rPh sb="35" eb="37">
      <t>テイシュツ</t>
    </rPh>
    <rPh sb="44" eb="45">
      <t>モト</t>
    </rPh>
    <phoneticPr fontId="3"/>
  </si>
  <si>
    <t>第６－２－２表　地域密着型（介護予防）サービスのサービス別受給者数【現物給付】（当年度累計）</t>
    <rPh sb="28" eb="29">
      <t>ベツ</t>
    </rPh>
    <rPh sb="34" eb="36">
      <t>ゲンブツ</t>
    </rPh>
    <rPh sb="36" eb="38">
      <t>キュウフ</t>
    </rPh>
    <phoneticPr fontId="3"/>
  </si>
  <si>
    <t>（単位：人）</t>
    <phoneticPr fontId="3"/>
  </si>
  <si>
    <t>第６－３－１表　地域密着型（介護予防）サービスの利用回数【現物給付】（当年度累計）　－総数－</t>
    <rPh sb="24" eb="26">
      <t>リヨウ</t>
    </rPh>
    <rPh sb="26" eb="27">
      <t>カイ</t>
    </rPh>
    <rPh sb="29" eb="31">
      <t>ゲンブツ</t>
    </rPh>
    <rPh sb="31" eb="33">
      <t>キュウフ</t>
    </rPh>
    <rPh sb="43" eb="45">
      <t>ソウスウ</t>
    </rPh>
    <phoneticPr fontId="3"/>
  </si>
  <si>
    <t>（単位：回）</t>
    <rPh sb="4" eb="5">
      <t>カイ</t>
    </rPh>
    <phoneticPr fontId="3"/>
  </si>
  <si>
    <t>※現物給付分のみの利用回数であり、国民健康保険団体連合会から提出されるデータを基にしたものである。</t>
    <rPh sb="1" eb="3">
      <t>ゲンブツ</t>
    </rPh>
    <rPh sb="3" eb="5">
      <t>キュウフ</t>
    </rPh>
    <rPh sb="5" eb="6">
      <t>ブン</t>
    </rPh>
    <rPh sb="9" eb="11">
      <t>リヨウ</t>
    </rPh>
    <rPh sb="11" eb="12">
      <t>カイ</t>
    </rPh>
    <rPh sb="12" eb="13">
      <t>スウ</t>
    </rPh>
    <rPh sb="17" eb="19">
      <t>コクミン</t>
    </rPh>
    <rPh sb="19" eb="21">
      <t>ケンコウ</t>
    </rPh>
    <rPh sb="21" eb="23">
      <t>ホケン</t>
    </rPh>
    <rPh sb="23" eb="25">
      <t>ダンタイ</t>
    </rPh>
    <rPh sb="25" eb="28">
      <t>レンゴウカイ</t>
    </rPh>
    <rPh sb="30" eb="32">
      <t>テイシュツ</t>
    </rPh>
    <rPh sb="39" eb="40">
      <t>モト</t>
    </rPh>
    <phoneticPr fontId="3"/>
  </si>
  <si>
    <t>第６－３－２表　地域密着型（介護予防）サービスの利用回数【現物給付】（当年度累計）</t>
    <rPh sb="24" eb="26">
      <t>リヨウ</t>
    </rPh>
    <rPh sb="26" eb="27">
      <t>カイ</t>
    </rPh>
    <rPh sb="29" eb="31">
      <t>ゲンブツ</t>
    </rPh>
    <rPh sb="31" eb="33">
      <t>キュウフ</t>
    </rPh>
    <phoneticPr fontId="3"/>
  </si>
  <si>
    <t>第７－１表　施設介護サービス受給者数（当年度累計）　</t>
    <phoneticPr fontId="3"/>
  </si>
  <si>
    <t>要支援１</t>
    <phoneticPr fontId="60"/>
  </si>
  <si>
    <t>要支援２</t>
    <phoneticPr fontId="60"/>
  </si>
  <si>
    <t>要介護１</t>
    <phoneticPr fontId="60"/>
  </si>
  <si>
    <t>介護老人福祉施設</t>
    <phoneticPr fontId="60"/>
  </si>
  <si>
    <t>第１号被保険者</t>
    <phoneticPr fontId="60"/>
  </si>
  <si>
    <t>第２号被保険者</t>
    <phoneticPr fontId="60"/>
  </si>
  <si>
    <t>介護老人保健施設</t>
    <phoneticPr fontId="60"/>
  </si>
  <si>
    <t>介護療養型医療施設</t>
    <phoneticPr fontId="60"/>
  </si>
  <si>
    <t>総数</t>
    <phoneticPr fontId="60"/>
  </si>
  <si>
    <t>※　同一月に２施設以上でサービスを受けた場合、施設ごとにそれぞれ受給者数を１人と計上するが、合計には１人と計上しているため、３施設の合算と総数が一致しない。</t>
    <phoneticPr fontId="3"/>
  </si>
  <si>
    <t>第７－２表　施設介護サービス受給者数（当年度累計）　－（再掲）第1号被保険者の２割負担対象者分－</t>
    <rPh sb="28" eb="30">
      <t>サイケイ</t>
    </rPh>
    <rPh sb="31" eb="32">
      <t>ダイ</t>
    </rPh>
    <rPh sb="33" eb="34">
      <t>ゴウ</t>
    </rPh>
    <rPh sb="34" eb="38">
      <t>ヒホケンシャ</t>
    </rPh>
    <rPh sb="40" eb="41">
      <t>ワリ</t>
    </rPh>
    <rPh sb="41" eb="43">
      <t>フタン</t>
    </rPh>
    <rPh sb="43" eb="46">
      <t>タイショウシャ</t>
    </rPh>
    <rPh sb="46" eb="47">
      <t>ブン</t>
    </rPh>
    <phoneticPr fontId="3"/>
  </si>
  <si>
    <t>介護老人福祉施設</t>
    <phoneticPr fontId="60"/>
  </si>
  <si>
    <t>介護老人保健施設</t>
    <phoneticPr fontId="60"/>
  </si>
  <si>
    <t>介護療養型医療施設</t>
    <phoneticPr fontId="60"/>
  </si>
  <si>
    <t>※　同一月に２施設以上でサービスを受けた場合、施設ごとにそれぞれ受給者数を１人と計上するが、合計には１人と計上しているため、３施設の合算と総数が一致しない。</t>
    <phoneticPr fontId="3"/>
  </si>
  <si>
    <t>特養</t>
    <rPh sb="0" eb="2">
      <t>トクヨウ</t>
    </rPh>
    <phoneticPr fontId="40"/>
  </si>
  <si>
    <t>40～64</t>
    <phoneticPr fontId="40"/>
  </si>
  <si>
    <t>受給者数（万人）</t>
    <rPh sb="0" eb="3">
      <t>ジュキュウシャ</t>
    </rPh>
    <rPh sb="3" eb="4">
      <t>スウ</t>
    </rPh>
    <rPh sb="5" eb="7">
      <t>マンニン</t>
    </rPh>
    <phoneticPr fontId="40"/>
  </si>
  <si>
    <t>費用（億円）</t>
    <rPh sb="0" eb="2">
      <t>ヒヨウ</t>
    </rPh>
    <rPh sb="3" eb="5">
      <t>オクエン</t>
    </rPh>
    <phoneticPr fontId="40"/>
  </si>
  <si>
    <t>単価（万円／月）</t>
    <rPh sb="0" eb="2">
      <t>タンカ</t>
    </rPh>
    <rPh sb="3" eb="5">
      <t>マンエン</t>
    </rPh>
    <rPh sb="6" eb="7">
      <t>ツキ</t>
    </rPh>
    <phoneticPr fontId="40"/>
  </si>
  <si>
    <t>老健</t>
    <rPh sb="0" eb="2">
      <t>ロウケン</t>
    </rPh>
    <phoneticPr fontId="40"/>
  </si>
  <si>
    <t>40～64</t>
    <phoneticPr fontId="40"/>
  </si>
  <si>
    <t>介護療養</t>
    <rPh sb="0" eb="2">
      <t>カイゴ</t>
    </rPh>
    <rPh sb="2" eb="4">
      <t>リョウヨウ</t>
    </rPh>
    <phoneticPr fontId="40"/>
  </si>
  <si>
    <t>特定</t>
    <rPh sb="0" eb="2">
      <t>トクテイ</t>
    </rPh>
    <phoneticPr fontId="40"/>
  </si>
  <si>
    <t>GH</t>
    <phoneticPr fontId="40"/>
  </si>
  <si>
    <t>－</t>
    <phoneticPr fontId="40"/>
  </si>
  <si>
    <t>在宅（上記以外）</t>
    <rPh sb="0" eb="2">
      <t>ザイタク</t>
    </rPh>
    <rPh sb="3" eb="5">
      <t>ジョウキ</t>
    </rPh>
    <rPh sb="5" eb="7">
      <t>イガイ</t>
    </rPh>
    <phoneticPr fontId="40"/>
  </si>
  <si>
    <t>受給者数は、介護予防支援、居宅介護支援、小多機、複合サービスの受給者数を以て、在宅の受給者数としている。</t>
    <rPh sb="0" eb="3">
      <t>ジュキュウシャ</t>
    </rPh>
    <rPh sb="3" eb="4">
      <t>スウ</t>
    </rPh>
    <rPh sb="6" eb="8">
      <t>カイゴ</t>
    </rPh>
    <rPh sb="8" eb="10">
      <t>ヨボウ</t>
    </rPh>
    <rPh sb="10" eb="12">
      <t>シエン</t>
    </rPh>
    <rPh sb="13" eb="15">
      <t>キョタク</t>
    </rPh>
    <rPh sb="15" eb="17">
      <t>カイゴ</t>
    </rPh>
    <rPh sb="17" eb="19">
      <t>シエン</t>
    </rPh>
    <rPh sb="20" eb="23">
      <t>ショウタキ</t>
    </rPh>
    <rPh sb="24" eb="26">
      <t>フクゴウ</t>
    </rPh>
    <rPh sb="31" eb="34">
      <t>ジュキュウシャ</t>
    </rPh>
    <rPh sb="34" eb="35">
      <t>スウ</t>
    </rPh>
    <rPh sb="36" eb="37">
      <t>モッ</t>
    </rPh>
    <rPh sb="39" eb="41">
      <t>ザイタク</t>
    </rPh>
    <rPh sb="42" eb="45">
      <t>ジュキュウシャ</t>
    </rPh>
    <rPh sb="45" eb="46">
      <t>スウ</t>
    </rPh>
    <phoneticPr fontId="40"/>
  </si>
  <si>
    <t>（再掲）小多機</t>
    <rPh sb="1" eb="3">
      <t>サイケイ</t>
    </rPh>
    <rPh sb="4" eb="7">
      <t>ショウタキ</t>
    </rPh>
    <phoneticPr fontId="40"/>
  </si>
  <si>
    <t>（再掲）看多機（複合サービス）</t>
    <rPh sb="1" eb="3">
      <t>サイケイ</t>
    </rPh>
    <rPh sb="4" eb="5">
      <t>カン</t>
    </rPh>
    <rPh sb="5" eb="6">
      <t>タ</t>
    </rPh>
    <rPh sb="6" eb="7">
      <t>キ</t>
    </rPh>
    <rPh sb="8" eb="10">
      <t>フクゴウ</t>
    </rPh>
    <phoneticPr fontId="40"/>
  </si>
  <si>
    <t>（再掲）定期巡回</t>
    <rPh sb="1" eb="3">
      <t>サイケイ</t>
    </rPh>
    <rPh sb="4" eb="6">
      <t>テイキ</t>
    </rPh>
    <rPh sb="6" eb="8">
      <t>ジュンカイ</t>
    </rPh>
    <phoneticPr fontId="40"/>
  </si>
  <si>
    <t>特養利用者数（万人）</t>
    <rPh sb="0" eb="2">
      <t>トクヨウ</t>
    </rPh>
    <rPh sb="2" eb="5">
      <t>リヨウシャ</t>
    </rPh>
    <rPh sb="5" eb="6">
      <t>スウ</t>
    </rPh>
    <rPh sb="7" eb="9">
      <t>マンニン</t>
    </rPh>
    <phoneticPr fontId="40"/>
  </si>
  <si>
    <t>老健利用者数（万人）</t>
    <rPh sb="0" eb="2">
      <t>ロウケン</t>
    </rPh>
    <rPh sb="2" eb="5">
      <t>リヨウシャ</t>
    </rPh>
    <rPh sb="5" eb="6">
      <t>スウ</t>
    </rPh>
    <rPh sb="7" eb="9">
      <t>マンニン</t>
    </rPh>
    <phoneticPr fontId="40"/>
  </si>
  <si>
    <t>介護療養利用者数（万人）</t>
    <rPh sb="0" eb="2">
      <t>カイゴ</t>
    </rPh>
    <rPh sb="2" eb="4">
      <t>リョウヨウ</t>
    </rPh>
    <rPh sb="4" eb="7">
      <t>リヨウシャ</t>
    </rPh>
    <rPh sb="7" eb="8">
      <t>スウ</t>
    </rPh>
    <rPh sb="9" eb="11">
      <t>マンニン</t>
    </rPh>
    <phoneticPr fontId="40"/>
  </si>
  <si>
    <t>ＧＨ利用者数（万人）</t>
    <rPh sb="2" eb="5">
      <t>リヨウシャ</t>
    </rPh>
    <rPh sb="5" eb="6">
      <t>スウ</t>
    </rPh>
    <rPh sb="7" eb="9">
      <t>マンニン</t>
    </rPh>
    <phoneticPr fontId="40"/>
  </si>
  <si>
    <t>特定利用者数（万人）</t>
    <rPh sb="0" eb="2">
      <t>トクテイ</t>
    </rPh>
    <rPh sb="2" eb="5">
      <t>リヨウシャ</t>
    </rPh>
    <rPh sb="5" eb="6">
      <t>スウ</t>
    </rPh>
    <rPh sb="7" eb="9">
      <t>マンニン</t>
    </rPh>
    <phoneticPr fontId="40"/>
  </si>
  <si>
    <t>←経過的要介護</t>
    <rPh sb="1" eb="4">
      <t>ケイカテキ</t>
    </rPh>
    <rPh sb="4" eb="7">
      <t>ヨウカイゴ</t>
    </rPh>
    <phoneticPr fontId="40"/>
  </si>
  <si>
    <t>　の欄は削除</t>
    <rPh sb="2" eb="3">
      <t>ラン</t>
    </rPh>
    <rPh sb="4" eb="6">
      <t>サクジョ</t>
    </rPh>
    <phoneticPr fontId="40"/>
  </si>
  <si>
    <t>（作業ミスの</t>
    <rPh sb="1" eb="3">
      <t>サギョウ</t>
    </rPh>
    <phoneticPr fontId="40"/>
  </si>
  <si>
    <t>　原因になる）</t>
    <rPh sb="1" eb="3">
      <t>ゲンイン</t>
    </rPh>
    <phoneticPr fontId="40"/>
  </si>
  <si>
    <t>在宅利用者数（万人）</t>
    <rPh sb="0" eb="2">
      <t>ザイタク</t>
    </rPh>
    <rPh sb="2" eb="5">
      <t>リヨウシャ</t>
    </rPh>
    <rPh sb="5" eb="6">
      <t>スウ</t>
    </rPh>
    <rPh sb="7" eb="9">
      <t>マンニン</t>
    </rPh>
    <phoneticPr fontId="40"/>
  </si>
  <si>
    <t>認定のみでサービスの利用をしない者（万人）</t>
    <rPh sb="0" eb="2">
      <t>ニンテイ</t>
    </rPh>
    <rPh sb="10" eb="12">
      <t>リヨウ</t>
    </rPh>
    <rPh sb="16" eb="17">
      <t>モノ</t>
    </rPh>
    <rPh sb="18" eb="20">
      <t>マンニン</t>
    </rPh>
    <phoneticPr fontId="40"/>
  </si>
  <si>
    <t>90～</t>
    <phoneticPr fontId="40"/>
  </si>
  <si>
    <t>特養利用率（対年齢階級別人口）</t>
    <rPh sb="0" eb="2">
      <t>トクヨウ</t>
    </rPh>
    <rPh sb="2" eb="5">
      <t>リヨウリツ</t>
    </rPh>
    <phoneticPr fontId="40"/>
  </si>
  <si>
    <t>老健利用率（対年齢階級別人口）</t>
    <rPh sb="0" eb="2">
      <t>ロウケン</t>
    </rPh>
    <rPh sb="2" eb="5">
      <t>リヨウリツ</t>
    </rPh>
    <phoneticPr fontId="40"/>
  </si>
  <si>
    <t>介護療養利用率（対年齢階級別人口）</t>
    <rPh sb="0" eb="2">
      <t>カイゴ</t>
    </rPh>
    <rPh sb="2" eb="4">
      <t>リョウヨウ</t>
    </rPh>
    <rPh sb="4" eb="7">
      <t>リヨウリツ</t>
    </rPh>
    <phoneticPr fontId="40"/>
  </si>
  <si>
    <t>特定利用率（対年齢階級別人口）</t>
    <rPh sb="0" eb="2">
      <t>トクテイ</t>
    </rPh>
    <rPh sb="2" eb="5">
      <t>リヨウリツ</t>
    </rPh>
    <phoneticPr fontId="40"/>
  </si>
  <si>
    <t>ＧＨ利用率（対年齢階級別人口）</t>
    <rPh sb="2" eb="5">
      <t>リヨウリツ</t>
    </rPh>
    <phoneticPr fontId="40"/>
  </si>
  <si>
    <t>在宅利用率（対年齢階級別人口）</t>
    <rPh sb="0" eb="2">
      <t>ザイタク</t>
    </rPh>
    <rPh sb="2" eb="5">
      <t>リヨウリツ</t>
    </rPh>
    <phoneticPr fontId="40"/>
  </si>
  <si>
    <t>老健利用者数（万人）</t>
    <rPh sb="0" eb="2">
      <t>ロウケン</t>
    </rPh>
    <rPh sb="2" eb="5">
      <t>リヨウシャ</t>
    </rPh>
    <rPh sb="5" eb="6">
      <t>スウ</t>
    </rPh>
    <rPh sb="7" eb="9">
      <t>マンニン</t>
    </rPh>
    <phoneticPr fontId="40"/>
  </si>
  <si>
    <t>統計表第34表　特定入所者介護サービス保険給付額，提供内容・要介護（要支援）状態区分別</t>
    <rPh sb="0" eb="3">
      <t>トウケイヒョウ</t>
    </rPh>
    <rPh sb="3" eb="4">
      <t>ダイ</t>
    </rPh>
    <rPh sb="6" eb="7">
      <t>ヒョウ</t>
    </rPh>
    <rPh sb="8" eb="10">
      <t>トクテイ</t>
    </rPh>
    <rPh sb="10" eb="13">
      <t>ニュウショシャ</t>
    </rPh>
    <rPh sb="13" eb="15">
      <t>カイゴ</t>
    </rPh>
    <rPh sb="19" eb="21">
      <t>ホケン</t>
    </rPh>
    <rPh sb="21" eb="23">
      <t>キュウフ</t>
    </rPh>
    <rPh sb="23" eb="24">
      <t>ガク</t>
    </rPh>
    <rPh sb="25" eb="27">
      <t>テイキョウ</t>
    </rPh>
    <rPh sb="27" eb="29">
      <t>ナイヨウ</t>
    </rPh>
    <rPh sb="30" eb="33">
      <t>ヨウカイゴ</t>
    </rPh>
    <rPh sb="34" eb="37">
      <t>ヨウシエン</t>
    </rPh>
    <rPh sb="38" eb="40">
      <t>ジョウタイ</t>
    </rPh>
    <rPh sb="40" eb="42">
      <t>クブン</t>
    </rPh>
    <rPh sb="42" eb="43">
      <t>ベツ</t>
    </rPh>
    <phoneticPr fontId="3"/>
  </si>
  <si>
    <t>（単位：千円）</t>
    <rPh sb="1" eb="3">
      <t>タンイ</t>
    </rPh>
    <rPh sb="4" eb="5">
      <t>セン</t>
    </rPh>
    <rPh sb="5" eb="6">
      <t>エン</t>
    </rPh>
    <phoneticPr fontId="3"/>
  </si>
  <si>
    <t>計</t>
  </si>
  <si>
    <t>介護予防サービス</t>
    <rPh sb="0" eb="2">
      <t>カイゴ</t>
    </rPh>
    <rPh sb="2" eb="4">
      <t>ヨボウ</t>
    </rPh>
    <phoneticPr fontId="3"/>
  </si>
  <si>
    <t>介護サービス</t>
    <rPh sb="0" eb="2">
      <t>カイゴ</t>
    </rPh>
    <phoneticPr fontId="3"/>
  </si>
  <si>
    <t>要支援１</t>
    <rPh sb="0" eb="3">
      <t>ヨウシエン</t>
    </rPh>
    <phoneticPr fontId="3"/>
  </si>
  <si>
    <t>要支援２</t>
    <rPh sb="0" eb="3">
      <t>ヨウシエン</t>
    </rPh>
    <phoneticPr fontId="3"/>
  </si>
  <si>
    <t>総数</t>
    <rPh sb="0" eb="2">
      <t>ソウスウ</t>
    </rPh>
    <phoneticPr fontId="3"/>
  </si>
  <si>
    <t>…</t>
  </si>
  <si>
    <t>介護保健施設</t>
    <rPh sb="0" eb="2">
      <t>カイゴ</t>
    </rPh>
    <rPh sb="2" eb="4">
      <t>ホケン</t>
    </rPh>
    <rPh sb="4" eb="6">
      <t>シセツ</t>
    </rPh>
    <phoneticPr fontId="3"/>
  </si>
  <si>
    <t>男女計</t>
    <rPh sb="0" eb="3">
      <t>ダンジョケイ</t>
    </rPh>
    <phoneticPr fontId="40"/>
  </si>
  <si>
    <t xml:space="preserve"> </t>
  </si>
  <si>
    <t>and over</t>
  </si>
  <si>
    <r>
      <t xml:space="preserve"> うち </t>
    </r>
    <r>
      <rPr>
        <sz val="11"/>
        <rFont val="ＭＳ 明朝"/>
        <family val="1"/>
        <charset val="128"/>
      </rPr>
      <t xml:space="preserve"> 85 歳 以 上</t>
    </r>
    <phoneticPr fontId="82"/>
  </si>
  <si>
    <t>01</t>
  </si>
  <si>
    <t xml:space="preserve">03          </t>
  </si>
  <si>
    <t xml:space="preserve">            </t>
  </si>
  <si>
    <t>00200</t>
  </si>
  <si>
    <r>
      <t xml:space="preserve"> うち </t>
    </r>
    <r>
      <rPr>
        <sz val="11"/>
        <rFont val="ＭＳ 明朝"/>
        <family val="1"/>
        <charset val="128"/>
      </rPr>
      <t xml:space="preserve"> 75 歳 以 上</t>
    </r>
    <phoneticPr fontId="82"/>
  </si>
  <si>
    <t xml:space="preserve">  65  歳   以   上</t>
  </si>
  <si>
    <t xml:space="preserve">  15   ～   64</t>
  </si>
  <si>
    <t>years old</t>
  </si>
  <si>
    <t xml:space="preserve">   0   ～   14  歳</t>
  </si>
  <si>
    <t>Regrouped</t>
    <phoneticPr fontId="82"/>
  </si>
  <si>
    <t>(再掲）</t>
  </si>
  <si>
    <r>
      <t xml:space="preserve"> </t>
    </r>
    <r>
      <rPr>
        <sz val="11"/>
        <rFont val="ＭＳ 明朝"/>
        <family val="1"/>
        <charset val="128"/>
      </rPr>
      <t>100  歳   以   上</t>
    </r>
    <phoneticPr fontId="82"/>
  </si>
  <si>
    <r>
      <t xml:space="preserve">  </t>
    </r>
    <r>
      <rPr>
        <sz val="11"/>
        <rFont val="ＭＳ 明朝"/>
        <family val="1"/>
        <charset val="128"/>
      </rPr>
      <t>95   ～   99</t>
    </r>
    <phoneticPr fontId="82"/>
  </si>
  <si>
    <r>
      <t xml:space="preserve">  </t>
    </r>
    <r>
      <rPr>
        <sz val="11"/>
        <rFont val="ＭＳ 明朝"/>
        <family val="1"/>
        <charset val="128"/>
      </rPr>
      <t>90   ～   94</t>
    </r>
    <phoneticPr fontId="82"/>
  </si>
  <si>
    <r>
      <t xml:space="preserve">  </t>
    </r>
    <r>
      <rPr>
        <sz val="11"/>
        <rFont val="ＭＳ 明朝"/>
        <family val="1"/>
        <charset val="128"/>
      </rPr>
      <t>85   ～   89</t>
    </r>
    <phoneticPr fontId="82"/>
  </si>
  <si>
    <r>
      <t xml:space="preserve">  </t>
    </r>
    <r>
      <rPr>
        <sz val="11"/>
        <rFont val="ＭＳ 明朝"/>
        <family val="1"/>
        <charset val="128"/>
      </rPr>
      <t>80   ～   84</t>
    </r>
    <phoneticPr fontId="82"/>
  </si>
  <si>
    <r>
      <t xml:space="preserve">  7</t>
    </r>
    <r>
      <rPr>
        <sz val="11"/>
        <rFont val="ＭＳ 明朝"/>
        <family val="1"/>
        <charset val="128"/>
      </rPr>
      <t>5   ～   79</t>
    </r>
    <phoneticPr fontId="82"/>
  </si>
  <si>
    <t xml:space="preserve">  70   ～   74</t>
  </si>
  <si>
    <t xml:space="preserve">  65   ～   69</t>
  </si>
  <si>
    <t xml:space="preserve">  60   ～   64</t>
  </si>
  <si>
    <t xml:space="preserve">  55   ～   59</t>
  </si>
  <si>
    <t xml:space="preserve">  50   ～   54</t>
  </si>
  <si>
    <t xml:space="preserve">  45   ～   49</t>
  </si>
  <si>
    <t xml:space="preserve">  40   ～   44</t>
  </si>
  <si>
    <t xml:space="preserve">  35   ～   39</t>
  </si>
  <si>
    <t xml:space="preserve">  30   ～   34</t>
  </si>
  <si>
    <t xml:space="preserve">  25   ～   29</t>
  </si>
  <si>
    <t xml:space="preserve">  20   ～   24</t>
  </si>
  <si>
    <t xml:space="preserve">  15   ～   19</t>
  </si>
  <si>
    <t xml:space="preserve">  10   ～   14</t>
  </si>
  <si>
    <t xml:space="preserve">   5   ～    9</t>
  </si>
  <si>
    <t xml:space="preserve">   0   ～    4  歳</t>
  </si>
  <si>
    <t>Total</t>
  </si>
  <si>
    <t>総              数</t>
  </si>
  <si>
    <t>Japanese population</t>
  </si>
  <si>
    <t>日  本  人  人  口</t>
  </si>
  <si>
    <r>
      <t xml:space="preserve"> うち </t>
    </r>
    <r>
      <rPr>
        <sz val="11"/>
        <rFont val="ＭＳ 明朝"/>
        <family val="1"/>
        <charset val="128"/>
      </rPr>
      <t xml:space="preserve"> 85 歳 以 上</t>
    </r>
    <phoneticPr fontId="82"/>
  </si>
  <si>
    <r>
      <t xml:space="preserve"> うち </t>
    </r>
    <r>
      <rPr>
        <sz val="11"/>
        <rFont val="ＭＳ 明朝"/>
        <family val="1"/>
        <charset val="128"/>
      </rPr>
      <t xml:space="preserve"> 75 歳 以 上</t>
    </r>
    <phoneticPr fontId="82"/>
  </si>
  <si>
    <t>Regrouped</t>
    <phoneticPr fontId="82"/>
  </si>
  <si>
    <t xml:space="preserve">Total population </t>
  </si>
  <si>
    <t>総   人   口</t>
  </si>
  <si>
    <t>October  2014</t>
    <phoneticPr fontId="82"/>
  </si>
  <si>
    <t>September  2014</t>
    <phoneticPr fontId="82"/>
  </si>
  <si>
    <t>August  2014</t>
    <phoneticPr fontId="82"/>
  </si>
  <si>
    <t>July  2014</t>
    <phoneticPr fontId="82"/>
  </si>
  <si>
    <t>June  2014</t>
    <phoneticPr fontId="82"/>
  </si>
  <si>
    <t>May  2014</t>
    <phoneticPr fontId="82"/>
  </si>
  <si>
    <t>April  2014</t>
    <phoneticPr fontId="82"/>
  </si>
  <si>
    <t>March  2014</t>
    <phoneticPr fontId="82"/>
  </si>
  <si>
    <t>February  2014</t>
    <phoneticPr fontId="82"/>
  </si>
  <si>
    <t>January  2014</t>
    <phoneticPr fontId="82"/>
  </si>
  <si>
    <t>December  2013</t>
    <phoneticPr fontId="82"/>
  </si>
  <si>
    <t>November  2013</t>
    <phoneticPr fontId="82"/>
  </si>
  <si>
    <t>October  2013</t>
    <phoneticPr fontId="82"/>
  </si>
  <si>
    <t>Age groups</t>
  </si>
  <si>
    <r>
      <t>平成</t>
    </r>
    <r>
      <rPr>
        <sz val="11"/>
        <rFont val="ＭＳ 明朝"/>
        <family val="1"/>
        <charset val="128"/>
      </rPr>
      <t>26年10月</t>
    </r>
    <phoneticPr fontId="82"/>
  </si>
  <si>
    <r>
      <t>平成</t>
    </r>
    <r>
      <rPr>
        <sz val="11"/>
        <rFont val="ＭＳ 明朝"/>
        <family val="1"/>
        <charset val="128"/>
      </rPr>
      <t>26年９月</t>
    </r>
    <phoneticPr fontId="82"/>
  </si>
  <si>
    <r>
      <t>平成</t>
    </r>
    <r>
      <rPr>
        <sz val="11"/>
        <rFont val="ＭＳ 明朝"/>
        <family val="1"/>
        <charset val="128"/>
      </rPr>
      <t>26年８月</t>
    </r>
    <phoneticPr fontId="82"/>
  </si>
  <si>
    <r>
      <t>平成</t>
    </r>
    <r>
      <rPr>
        <sz val="11"/>
        <rFont val="ＭＳ 明朝"/>
        <family val="1"/>
        <charset val="128"/>
      </rPr>
      <t>26年７月</t>
    </r>
    <phoneticPr fontId="82"/>
  </si>
  <si>
    <r>
      <t>平成</t>
    </r>
    <r>
      <rPr>
        <sz val="11"/>
        <rFont val="ＭＳ 明朝"/>
        <family val="1"/>
        <charset val="128"/>
      </rPr>
      <t>26年６月</t>
    </r>
    <phoneticPr fontId="82"/>
  </si>
  <si>
    <r>
      <t>平成</t>
    </r>
    <r>
      <rPr>
        <sz val="11"/>
        <rFont val="ＭＳ 明朝"/>
        <family val="1"/>
        <charset val="128"/>
      </rPr>
      <t>26年５月</t>
    </r>
    <phoneticPr fontId="82"/>
  </si>
  <si>
    <r>
      <t>平成</t>
    </r>
    <r>
      <rPr>
        <sz val="11"/>
        <rFont val="ＭＳ 明朝"/>
        <family val="1"/>
        <charset val="128"/>
      </rPr>
      <t>26年４月</t>
    </r>
    <phoneticPr fontId="82"/>
  </si>
  <si>
    <r>
      <t>平成</t>
    </r>
    <r>
      <rPr>
        <sz val="11"/>
        <rFont val="ＭＳ 明朝"/>
        <family val="1"/>
        <charset val="128"/>
      </rPr>
      <t>26年３月</t>
    </r>
    <phoneticPr fontId="82"/>
  </si>
  <si>
    <r>
      <t>平成</t>
    </r>
    <r>
      <rPr>
        <sz val="11"/>
        <rFont val="ＭＳ 明朝"/>
        <family val="1"/>
        <charset val="128"/>
      </rPr>
      <t>26年２月</t>
    </r>
    <phoneticPr fontId="82"/>
  </si>
  <si>
    <r>
      <t>平成</t>
    </r>
    <r>
      <rPr>
        <sz val="11"/>
        <rFont val="ＭＳ 明朝"/>
        <family val="1"/>
        <charset val="128"/>
      </rPr>
      <t>26年１月</t>
    </r>
    <phoneticPr fontId="82"/>
  </si>
  <si>
    <r>
      <t>平成</t>
    </r>
    <r>
      <rPr>
        <sz val="11"/>
        <rFont val="ＭＳ 明朝"/>
        <family val="1"/>
        <charset val="128"/>
      </rPr>
      <t>25年12月</t>
    </r>
    <phoneticPr fontId="82"/>
  </si>
  <si>
    <r>
      <t>平成</t>
    </r>
    <r>
      <rPr>
        <sz val="11"/>
        <rFont val="ＭＳ 明朝"/>
        <family val="1"/>
        <charset val="128"/>
      </rPr>
      <t>25年11月</t>
    </r>
    <phoneticPr fontId="82"/>
  </si>
  <si>
    <r>
      <t>平成</t>
    </r>
    <r>
      <rPr>
        <sz val="11"/>
        <rFont val="ＭＳ 明朝"/>
        <family val="1"/>
        <charset val="128"/>
      </rPr>
      <t>25年10月</t>
    </r>
    <phoneticPr fontId="82"/>
  </si>
  <si>
    <t>年  齢  階  級</t>
  </si>
  <si>
    <t>Female</t>
    <phoneticPr fontId="82"/>
  </si>
  <si>
    <t>女</t>
    <phoneticPr fontId="82"/>
  </si>
  <si>
    <t>(Thousand persons)</t>
    <phoneticPr fontId="82"/>
  </si>
  <si>
    <t xml:space="preserve">（単位  千人） </t>
    <rPh sb="5" eb="6">
      <t>セン</t>
    </rPh>
    <phoneticPr fontId="82"/>
  </si>
  <si>
    <r>
      <t xml:space="preserve"> </t>
    </r>
    <r>
      <rPr>
        <sz val="14"/>
        <rFont val="ＭＳ Ｐ明朝"/>
        <family val="1"/>
        <charset val="128"/>
      </rPr>
      <t>‐</t>
    </r>
    <r>
      <rPr>
        <sz val="14"/>
        <rFont val="Times New Roman"/>
        <family val="1"/>
      </rPr>
      <t xml:space="preserve"> Total population, Japanese population, the First Day, Each Month </t>
    </r>
    <r>
      <rPr>
        <sz val="14"/>
        <rFont val="ＭＳ Ｐ明朝"/>
        <family val="1"/>
        <charset val="128"/>
      </rPr>
      <t>‐</t>
    </r>
    <r>
      <rPr>
        <sz val="14"/>
        <rFont val="Times New Roman"/>
        <family val="1"/>
      </rPr>
      <t xml:space="preserve"> Continued</t>
    </r>
    <phoneticPr fontId="82"/>
  </si>
  <si>
    <t xml:space="preserve">Table 2.   Population by Age (5-Year Age Group) and Sex, Monthly Estimates      </t>
    <phoneticPr fontId="82"/>
  </si>
  <si>
    <r>
      <t>月　別  人  口</t>
    </r>
    <r>
      <rPr>
        <sz val="14"/>
        <rFont val="ＭＳ 明朝"/>
        <family val="1"/>
        <charset val="128"/>
      </rPr>
      <t xml:space="preserve">－総人口，日本人人口（各月１日現在）（続き） </t>
    </r>
    <rPh sb="20" eb="22">
      <t>カクツキ</t>
    </rPh>
    <rPh sb="23" eb="24">
      <t>ヒ</t>
    </rPh>
    <rPh sb="24" eb="26">
      <t>ゲンザイ</t>
    </rPh>
    <phoneticPr fontId="82"/>
  </si>
  <si>
    <t>第２表   年  齢  （５  歳  階  級），男  女 ，</t>
    <phoneticPr fontId="82"/>
  </si>
  <si>
    <r>
      <t xml:space="preserve"> うち </t>
    </r>
    <r>
      <rPr>
        <sz val="11"/>
        <rFont val="ＭＳ 明朝"/>
        <family val="1"/>
        <charset val="128"/>
      </rPr>
      <t xml:space="preserve"> 85 歳 以 上</t>
    </r>
    <phoneticPr fontId="82"/>
  </si>
  <si>
    <t xml:space="preserve">02          </t>
  </si>
  <si>
    <r>
      <t xml:space="preserve"> </t>
    </r>
    <r>
      <rPr>
        <sz val="11"/>
        <rFont val="ＭＳ 明朝"/>
        <family val="1"/>
        <charset val="128"/>
      </rPr>
      <t>100  歳   以   上</t>
    </r>
    <phoneticPr fontId="82"/>
  </si>
  <si>
    <r>
      <t xml:space="preserve">  </t>
    </r>
    <r>
      <rPr>
        <sz val="11"/>
        <rFont val="ＭＳ 明朝"/>
        <family val="1"/>
        <charset val="128"/>
      </rPr>
      <t>95   ～   99</t>
    </r>
    <phoneticPr fontId="82"/>
  </si>
  <si>
    <r>
      <t xml:space="preserve">  </t>
    </r>
    <r>
      <rPr>
        <sz val="11"/>
        <rFont val="ＭＳ 明朝"/>
        <family val="1"/>
        <charset val="128"/>
      </rPr>
      <t>90   ～   94</t>
    </r>
    <phoneticPr fontId="82"/>
  </si>
  <si>
    <r>
      <t xml:space="preserve">  </t>
    </r>
    <r>
      <rPr>
        <sz val="11"/>
        <rFont val="ＭＳ 明朝"/>
        <family val="1"/>
        <charset val="128"/>
      </rPr>
      <t>85   ～   89</t>
    </r>
    <phoneticPr fontId="82"/>
  </si>
  <si>
    <r>
      <t xml:space="preserve">  </t>
    </r>
    <r>
      <rPr>
        <sz val="11"/>
        <rFont val="ＭＳ 明朝"/>
        <family val="1"/>
        <charset val="128"/>
      </rPr>
      <t>80   ～   84</t>
    </r>
    <phoneticPr fontId="82"/>
  </si>
  <si>
    <r>
      <t xml:space="preserve">  7</t>
    </r>
    <r>
      <rPr>
        <sz val="11"/>
        <rFont val="ＭＳ 明朝"/>
        <family val="1"/>
        <charset val="128"/>
      </rPr>
      <t>5   ～   79</t>
    </r>
    <phoneticPr fontId="82"/>
  </si>
  <si>
    <t>Male</t>
    <phoneticPr fontId="82"/>
  </si>
  <si>
    <t>男</t>
    <phoneticPr fontId="82"/>
  </si>
  <si>
    <t xml:space="preserve">01          </t>
  </si>
  <si>
    <t>Both sexes</t>
    <phoneticPr fontId="82"/>
  </si>
  <si>
    <t>男　女　計</t>
    <phoneticPr fontId="82"/>
  </si>
  <si>
    <t xml:space="preserve"> ‐ Total population, Japanese population, the First Day, Each Month </t>
    <phoneticPr fontId="82"/>
  </si>
  <si>
    <r>
      <t>月　別  人  口</t>
    </r>
    <r>
      <rPr>
        <sz val="14"/>
        <rFont val="ＭＳ 明朝"/>
        <family val="1"/>
        <charset val="128"/>
      </rPr>
      <t>－総人口，日本人人口（各月１日現在）</t>
    </r>
    <phoneticPr fontId="82"/>
  </si>
  <si>
    <r>
      <t xml:space="preserve">  </t>
    </r>
    <r>
      <rPr>
        <sz val="11"/>
        <rFont val="Times New Roman"/>
        <family val="1"/>
      </rPr>
      <t xml:space="preserve">Note)   </t>
    </r>
    <r>
      <rPr>
        <sz val="11"/>
        <rFont val="ＭＳ 明朝"/>
        <family val="1"/>
        <charset val="128"/>
      </rPr>
      <t>*</t>
    </r>
    <r>
      <rPr>
        <sz val="11"/>
        <rFont val="Times New Roman"/>
        <family val="1"/>
      </rPr>
      <t xml:space="preserve">   Males per 100 females.</t>
    </r>
    <phoneticPr fontId="3"/>
  </si>
  <si>
    <r>
      <t xml:space="preserve">  </t>
    </r>
    <r>
      <rPr>
        <sz val="11"/>
        <rFont val="ＭＳ 明朝"/>
        <family val="1"/>
        <charset val="128"/>
      </rPr>
      <t>100 歳以上</t>
    </r>
    <phoneticPr fontId="82"/>
  </si>
  <si>
    <t>00100</t>
  </si>
  <si>
    <r>
      <t xml:space="preserve">   </t>
    </r>
    <r>
      <rPr>
        <sz val="11"/>
        <rFont val="ＭＳ 明朝"/>
        <family val="1"/>
        <charset val="128"/>
      </rPr>
      <t>99</t>
    </r>
  </si>
  <si>
    <r>
      <t xml:space="preserve">   </t>
    </r>
    <r>
      <rPr>
        <sz val="11"/>
        <rFont val="ＭＳ 明朝"/>
        <family val="1"/>
        <charset val="128"/>
      </rPr>
      <t>98</t>
    </r>
    <phoneticPr fontId="82"/>
  </si>
  <si>
    <r>
      <t xml:space="preserve">   </t>
    </r>
    <r>
      <rPr>
        <sz val="11"/>
        <rFont val="ＭＳ 明朝"/>
        <family val="1"/>
        <charset val="128"/>
      </rPr>
      <t>97</t>
    </r>
    <phoneticPr fontId="82"/>
  </si>
  <si>
    <r>
      <t xml:space="preserve">   </t>
    </r>
    <r>
      <rPr>
        <sz val="11"/>
        <rFont val="ＭＳ 明朝"/>
        <family val="1"/>
        <charset val="128"/>
      </rPr>
      <t>96</t>
    </r>
    <phoneticPr fontId="82"/>
  </si>
  <si>
    <r>
      <t xml:space="preserve">   </t>
    </r>
    <r>
      <rPr>
        <sz val="11"/>
        <rFont val="ＭＳ 明朝"/>
        <family val="1"/>
        <charset val="128"/>
      </rPr>
      <t>95</t>
    </r>
    <phoneticPr fontId="82"/>
  </si>
  <si>
    <r>
      <t xml:space="preserve">   </t>
    </r>
    <r>
      <rPr>
        <sz val="11"/>
        <rFont val="ＭＳ 明朝"/>
        <family val="1"/>
        <charset val="128"/>
      </rPr>
      <t>94</t>
    </r>
    <phoneticPr fontId="82"/>
  </si>
  <si>
    <r>
      <t xml:space="preserve">   </t>
    </r>
    <r>
      <rPr>
        <sz val="11"/>
        <rFont val="ＭＳ 明朝"/>
        <family val="1"/>
        <charset val="128"/>
      </rPr>
      <t>93</t>
    </r>
    <phoneticPr fontId="82"/>
  </si>
  <si>
    <r>
      <t xml:space="preserve">   </t>
    </r>
    <r>
      <rPr>
        <sz val="11"/>
        <rFont val="ＭＳ 明朝"/>
        <family val="1"/>
        <charset val="128"/>
      </rPr>
      <t>92</t>
    </r>
    <phoneticPr fontId="82"/>
  </si>
  <si>
    <r>
      <t xml:space="preserve">   </t>
    </r>
    <r>
      <rPr>
        <sz val="11"/>
        <rFont val="ＭＳ 明朝"/>
        <family val="1"/>
        <charset val="128"/>
      </rPr>
      <t>91</t>
    </r>
    <phoneticPr fontId="82"/>
  </si>
  <si>
    <r>
      <t xml:space="preserve">   </t>
    </r>
    <r>
      <rPr>
        <sz val="11"/>
        <rFont val="ＭＳ 明朝"/>
        <family val="1"/>
        <charset val="128"/>
      </rPr>
      <t>90</t>
    </r>
    <phoneticPr fontId="82"/>
  </si>
  <si>
    <t xml:space="preserve">   89</t>
  </si>
  <si>
    <t xml:space="preserve">   88</t>
  </si>
  <si>
    <t xml:space="preserve">   87</t>
  </si>
  <si>
    <t xml:space="preserve">   86</t>
  </si>
  <si>
    <t xml:space="preserve">   85</t>
  </si>
  <si>
    <t xml:space="preserve">   84</t>
  </si>
  <si>
    <t xml:space="preserve">   83</t>
  </si>
  <si>
    <t xml:space="preserve">   82</t>
  </si>
  <si>
    <t xml:space="preserve">   81</t>
  </si>
  <si>
    <t xml:space="preserve">   80</t>
  </si>
  <si>
    <t xml:space="preserve">   79</t>
  </si>
  <si>
    <t xml:space="preserve">   78</t>
  </si>
  <si>
    <t xml:space="preserve">   77</t>
  </si>
  <si>
    <t xml:space="preserve">   76</t>
  </si>
  <si>
    <t xml:space="preserve">   75</t>
  </si>
  <si>
    <t xml:space="preserve">   74</t>
  </si>
  <si>
    <t xml:space="preserve">   73</t>
  </si>
  <si>
    <t xml:space="preserve">   72</t>
  </si>
  <si>
    <t xml:space="preserve">   71</t>
  </si>
  <si>
    <t xml:space="preserve">   70</t>
  </si>
  <si>
    <t xml:space="preserve">   69</t>
  </si>
  <si>
    <t xml:space="preserve">   68</t>
  </si>
  <si>
    <t xml:space="preserve">   67</t>
  </si>
  <si>
    <t xml:space="preserve">   66</t>
  </si>
  <si>
    <t xml:space="preserve">   65</t>
  </si>
  <si>
    <t xml:space="preserve">   64</t>
  </si>
  <si>
    <t xml:space="preserve">   63</t>
  </si>
  <si>
    <t xml:space="preserve">   62</t>
  </si>
  <si>
    <t xml:space="preserve">   61</t>
  </si>
  <si>
    <t xml:space="preserve">   60</t>
  </si>
  <si>
    <t xml:space="preserve">   59</t>
  </si>
  <si>
    <t xml:space="preserve">   58</t>
  </si>
  <si>
    <t xml:space="preserve">   57</t>
  </si>
  <si>
    <t xml:space="preserve">   56</t>
  </si>
  <si>
    <t xml:space="preserve">   55</t>
  </si>
  <si>
    <r>
      <t xml:space="preserve">   </t>
    </r>
    <r>
      <rPr>
        <sz val="11"/>
        <rFont val="ＭＳ 明朝"/>
        <family val="1"/>
        <charset val="128"/>
      </rPr>
      <t>54</t>
    </r>
    <phoneticPr fontId="82"/>
  </si>
  <si>
    <r>
      <t xml:space="preserve">   </t>
    </r>
    <r>
      <rPr>
        <sz val="11"/>
        <rFont val="ＭＳ 明朝"/>
        <family val="1"/>
        <charset val="128"/>
      </rPr>
      <t>53</t>
    </r>
    <phoneticPr fontId="82"/>
  </si>
  <si>
    <r>
      <t xml:space="preserve">   </t>
    </r>
    <r>
      <rPr>
        <sz val="11"/>
        <rFont val="ＭＳ 明朝"/>
        <family val="1"/>
        <charset val="128"/>
      </rPr>
      <t>52</t>
    </r>
    <phoneticPr fontId="82"/>
  </si>
  <si>
    <r>
      <t xml:space="preserve">   </t>
    </r>
    <r>
      <rPr>
        <sz val="11"/>
        <rFont val="ＭＳ 明朝"/>
        <family val="1"/>
        <charset val="128"/>
      </rPr>
      <t>51</t>
    </r>
    <phoneticPr fontId="82"/>
  </si>
  <si>
    <r>
      <t xml:space="preserve">   </t>
    </r>
    <r>
      <rPr>
        <sz val="11"/>
        <rFont val="ＭＳ 明朝"/>
        <family val="1"/>
        <charset val="128"/>
      </rPr>
      <t>50 歳</t>
    </r>
    <phoneticPr fontId="82"/>
  </si>
  <si>
    <t>*</t>
    <phoneticPr fontId="82"/>
  </si>
  <si>
    <t xml:space="preserve">Sex ratio </t>
  </si>
  <si>
    <t>Female</t>
  </si>
  <si>
    <t>Male</t>
  </si>
  <si>
    <t>Both sexes</t>
  </si>
  <si>
    <t>Age</t>
  </si>
  <si>
    <t>人口性比</t>
  </si>
  <si>
    <t>男 女 計</t>
  </si>
  <si>
    <t>年      齢</t>
  </si>
  <si>
    <t xml:space="preserve">  Japanese population</t>
  </si>
  <si>
    <t xml:space="preserve">    日 本 人 人 口</t>
  </si>
  <si>
    <t xml:space="preserve">  Total population</t>
  </si>
  <si>
    <t xml:space="preserve">        総  人  口</t>
  </si>
  <si>
    <t>(Thousand persons)</t>
  </si>
  <si>
    <r>
      <t>‐</t>
    </r>
    <r>
      <rPr>
        <sz val="14"/>
        <rFont val="Times New Roman"/>
        <family val="1"/>
      </rPr>
      <t xml:space="preserve"> Total population, Japanese population, October 1, 2012</t>
    </r>
    <phoneticPr fontId="82"/>
  </si>
  <si>
    <r>
      <t>及  び  人　口　性  比</t>
    </r>
    <r>
      <rPr>
        <sz val="14"/>
        <rFont val="ＭＳ 明朝"/>
        <family val="1"/>
        <charset val="128"/>
      </rPr>
      <t>－総人口，日本人人口（平成24年10月１日現在）</t>
    </r>
    <rPh sb="6" eb="7">
      <t>ヒト</t>
    </rPh>
    <rPh sb="8" eb="9">
      <t>クチ</t>
    </rPh>
    <rPh sb="10" eb="11">
      <t>セイ</t>
    </rPh>
    <phoneticPr fontId="82"/>
  </si>
  <si>
    <r>
      <t xml:space="preserve">  注</t>
    </r>
    <r>
      <rPr>
        <sz val="11"/>
        <rFont val="ＭＳ 明朝"/>
        <family val="1"/>
        <charset val="128"/>
      </rPr>
      <t>)  * 女性100人に対する男性の数</t>
    </r>
    <rPh sb="9" eb="10">
      <t>セイ</t>
    </rPh>
    <rPh sb="15" eb="16">
      <t>タイ</t>
    </rPh>
    <rPh sb="19" eb="20">
      <t>セイ</t>
    </rPh>
    <phoneticPr fontId="3"/>
  </si>
  <si>
    <r>
      <t xml:space="preserve">   4</t>
    </r>
    <r>
      <rPr>
        <sz val="11"/>
        <rFont val="ＭＳ 明朝"/>
        <family val="1"/>
        <charset val="128"/>
      </rPr>
      <t>9</t>
    </r>
    <phoneticPr fontId="82"/>
  </si>
  <si>
    <r>
      <t xml:space="preserve">   4</t>
    </r>
    <r>
      <rPr>
        <sz val="11"/>
        <rFont val="ＭＳ 明朝"/>
        <family val="1"/>
        <charset val="128"/>
      </rPr>
      <t>8</t>
    </r>
    <phoneticPr fontId="82"/>
  </si>
  <si>
    <r>
      <t xml:space="preserve">   4</t>
    </r>
    <r>
      <rPr>
        <sz val="11"/>
        <rFont val="ＭＳ 明朝"/>
        <family val="1"/>
        <charset val="128"/>
      </rPr>
      <t>7</t>
    </r>
    <phoneticPr fontId="82"/>
  </si>
  <si>
    <r>
      <t xml:space="preserve">   4</t>
    </r>
    <r>
      <rPr>
        <sz val="11"/>
        <rFont val="ＭＳ 明朝"/>
        <family val="1"/>
        <charset val="128"/>
      </rPr>
      <t>6</t>
    </r>
    <phoneticPr fontId="82"/>
  </si>
  <si>
    <r>
      <t xml:space="preserve">   4</t>
    </r>
    <r>
      <rPr>
        <sz val="11"/>
        <rFont val="ＭＳ 明朝"/>
        <family val="1"/>
        <charset val="128"/>
      </rPr>
      <t>5</t>
    </r>
    <phoneticPr fontId="82"/>
  </si>
  <si>
    <t xml:space="preserve">   44</t>
  </si>
  <si>
    <t xml:space="preserve">   43</t>
  </si>
  <si>
    <t xml:space="preserve">   42</t>
  </si>
  <si>
    <t xml:space="preserve">   41</t>
  </si>
  <si>
    <t xml:space="preserve">   40</t>
  </si>
  <si>
    <t xml:space="preserve">   39</t>
  </si>
  <si>
    <t xml:space="preserve">   38</t>
  </si>
  <si>
    <t xml:space="preserve">   37</t>
  </si>
  <si>
    <t xml:space="preserve">   36</t>
  </si>
  <si>
    <t xml:space="preserve">   35</t>
  </si>
  <si>
    <t xml:space="preserve">   34</t>
  </si>
  <si>
    <t xml:space="preserve">   33</t>
  </si>
  <si>
    <t xml:space="preserve">   32</t>
  </si>
  <si>
    <t xml:space="preserve">   31</t>
  </si>
  <si>
    <t xml:space="preserve">   30</t>
  </si>
  <si>
    <t xml:space="preserve">   29</t>
  </si>
  <si>
    <t xml:space="preserve">   28</t>
  </si>
  <si>
    <t xml:space="preserve">   27</t>
  </si>
  <si>
    <t xml:space="preserve">   26</t>
  </si>
  <si>
    <t xml:space="preserve">   25</t>
  </si>
  <si>
    <t xml:space="preserve">   24</t>
  </si>
  <si>
    <t xml:space="preserve">   23</t>
  </si>
  <si>
    <t xml:space="preserve">   22</t>
  </si>
  <si>
    <t xml:space="preserve">   21</t>
  </si>
  <si>
    <t xml:space="preserve">   20</t>
  </si>
  <si>
    <t xml:space="preserve">   19</t>
  </si>
  <si>
    <t xml:space="preserve">   18</t>
  </si>
  <si>
    <t xml:space="preserve">   17</t>
  </si>
  <si>
    <t xml:space="preserve">   16</t>
  </si>
  <si>
    <t xml:space="preserve">   15</t>
  </si>
  <si>
    <t xml:space="preserve">   14</t>
  </si>
  <si>
    <t xml:space="preserve">   13</t>
  </si>
  <si>
    <t xml:space="preserve">   12</t>
  </si>
  <si>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</si>
  <si>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</si>
  <si>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</si>
  <si>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</si>
  <si>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</si>
  <si>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</si>
  <si>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</si>
  <si>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</si>
  <si>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</si>
  <si>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</si>
  <si>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 xml:space="preserve">    1</t>
  </si>
  <si>
    <t xml:space="preserve">    0  歳</t>
  </si>
  <si>
    <t>総     数</t>
  </si>
  <si>
    <t>（単位  千人）</t>
  </si>
  <si>
    <t>Table 1.   Population by Age (Single Year), Sex and Sex ratio</t>
    <phoneticPr fontId="82"/>
  </si>
  <si>
    <t>第１表   年  齢  （各  歳），男  女  別  人  口</t>
    <phoneticPr fontId="82"/>
  </si>
  <si>
    <t>　　那　覇　市</t>
  </si>
  <si>
    <t>　　鹿児島　市</t>
  </si>
  <si>
    <t>　　宮　崎　市</t>
  </si>
  <si>
    <t>　　大　分　市</t>
  </si>
  <si>
    <t>　　長　崎　市</t>
  </si>
  <si>
    <t>　　久留米　市</t>
  </si>
  <si>
    <t>　　高　知　市</t>
  </si>
  <si>
    <t>　　松　山　市</t>
  </si>
  <si>
    <t>　　高　松　市</t>
  </si>
  <si>
    <t>　　下　関　市</t>
  </si>
  <si>
    <t>　　福　山　市</t>
  </si>
  <si>
    <t>　　倉　敷　市</t>
  </si>
  <si>
    <t>　　和歌山　市</t>
  </si>
  <si>
    <t>　　奈　良　市</t>
  </si>
  <si>
    <t>　　尼　崎　市</t>
  </si>
  <si>
    <t>　　西　宮　市</t>
  </si>
  <si>
    <t>　　姫　路　市</t>
  </si>
  <si>
    <t>　　枚　方　市</t>
  </si>
  <si>
    <t>　　豊　中　市</t>
  </si>
  <si>
    <t>　　東大阪　市</t>
  </si>
  <si>
    <t>　　高　槻　市</t>
  </si>
  <si>
    <t>　　大　津　市</t>
  </si>
  <si>
    <t>　　岡　崎　市</t>
  </si>
  <si>
    <t>　　豊　田　市</t>
  </si>
  <si>
    <t>　　豊　橋　市</t>
  </si>
  <si>
    <t>　　岐　阜　市</t>
  </si>
  <si>
    <t>　　長　野　市</t>
  </si>
  <si>
    <t>　　金　沢　市</t>
  </si>
  <si>
    <t>　　富　山　市</t>
  </si>
  <si>
    <t>　　横須賀　市</t>
  </si>
  <si>
    <t>　　八王子　市</t>
  </si>
  <si>
    <t>　　柏　　　市</t>
  </si>
  <si>
    <t>　　船　橋　市</t>
  </si>
  <si>
    <t>　　越　谷　市</t>
  </si>
  <si>
    <t>　　川　越　市</t>
  </si>
  <si>
    <t>　　高　崎　市</t>
  </si>
  <si>
    <t>　　前　橋　市</t>
  </si>
  <si>
    <t>　　宇都宮　市</t>
  </si>
  <si>
    <t>　　いわき　市</t>
  </si>
  <si>
    <t>　　郡　山　市</t>
  </si>
  <si>
    <t>　　秋　田　市</t>
  </si>
  <si>
    <t>　　盛　岡　市</t>
  </si>
  <si>
    <t>　　青　森　市</t>
  </si>
  <si>
    <t>　　函　館　市</t>
  </si>
  <si>
    <t>　　旭　川　市</t>
  </si>
  <si>
    <t>中核市（再掲）</t>
  </si>
  <si>
    <t>　　熊　本　市</t>
  </si>
  <si>
    <t>　　福　岡　市</t>
  </si>
  <si>
    <t>　　北九州　市</t>
  </si>
  <si>
    <t>　　広　島　市</t>
  </si>
  <si>
    <t>　　岡　山　市</t>
  </si>
  <si>
    <t>　　神　戸　市</t>
  </si>
  <si>
    <t>　　堺　　　市</t>
  </si>
  <si>
    <t>　　大　阪　市</t>
  </si>
  <si>
    <t>　　京　都　市</t>
  </si>
  <si>
    <t>　　名古屋　市</t>
  </si>
  <si>
    <t>　　浜　松　市</t>
  </si>
  <si>
    <t>　　静　岡　市</t>
  </si>
  <si>
    <t>　　新　潟　市</t>
  </si>
  <si>
    <t>　　相模原　市</t>
  </si>
  <si>
    <t>　　川　崎　市</t>
  </si>
  <si>
    <t>　　横　浜　市</t>
  </si>
  <si>
    <t>　　千　葉　市</t>
  </si>
  <si>
    <t>　　さいたま市</t>
  </si>
  <si>
    <t>　　仙　台　市</t>
  </si>
  <si>
    <t>　　札　幌　市</t>
  </si>
  <si>
    <t>指定都市（再掲）</t>
  </si>
  <si>
    <t>　　沖　　　縄</t>
  </si>
  <si>
    <t>　　鹿　児　島</t>
  </si>
  <si>
    <t>　　宮　　　崎</t>
  </si>
  <si>
    <t>　　大　　　分</t>
  </si>
  <si>
    <t>　　熊　　　本</t>
  </si>
  <si>
    <t>　　長　　　崎</t>
  </si>
  <si>
    <t>　　佐　　　賀</t>
  </si>
  <si>
    <t>　　福　　　岡</t>
  </si>
  <si>
    <t>　　高　　　知</t>
  </si>
  <si>
    <t>　　愛　　　媛</t>
  </si>
  <si>
    <t>　　香　　　川</t>
  </si>
  <si>
    <t>　　徳　　　島</t>
  </si>
  <si>
    <t>　　山　　　口</t>
  </si>
  <si>
    <t>　　広　　　島</t>
  </si>
  <si>
    <t>　　岡　　　山</t>
  </si>
  <si>
    <t>　　島　　　根</t>
  </si>
  <si>
    <t>　　鳥　　　取</t>
  </si>
  <si>
    <t>　　和　歌　山</t>
  </si>
  <si>
    <t>　　奈　　　良</t>
  </si>
  <si>
    <t>　　兵　　　庫</t>
  </si>
  <si>
    <t>　　大　　　阪</t>
  </si>
  <si>
    <t>　　京　　　都</t>
  </si>
  <si>
    <t>　　滋　　　賀</t>
  </si>
  <si>
    <t>　　三　　　重</t>
  </si>
  <si>
    <t>　　愛　　　知</t>
  </si>
  <si>
    <t>　　静　　　岡</t>
  </si>
  <si>
    <t>　　岐　　　阜</t>
  </si>
  <si>
    <t>　　長　　　野</t>
  </si>
  <si>
    <t>　　山　　　梨</t>
  </si>
  <si>
    <t>　　福　　　井</t>
  </si>
  <si>
    <t>　　石　　　川</t>
  </si>
  <si>
    <t>　　富　　　山</t>
  </si>
  <si>
    <t>　　新　　　潟</t>
  </si>
  <si>
    <t>　　神　奈　川</t>
  </si>
  <si>
    <t>　　東　　　京</t>
  </si>
  <si>
    <t>　　千　　　葉</t>
  </si>
  <si>
    <t>　　埼　　　玉</t>
  </si>
  <si>
    <t>　　群　　　馬</t>
  </si>
  <si>
    <t>　　栃　　　木</t>
  </si>
  <si>
    <t>　　茨　　　城</t>
  </si>
  <si>
    <t>　　福　　　島</t>
  </si>
  <si>
    <t>　　山　　　形</t>
  </si>
  <si>
    <t>　　秋　　　田</t>
  </si>
  <si>
    <t>　　宮　　　城</t>
  </si>
  <si>
    <t>　　岩　　　手</t>
  </si>
  <si>
    <t>　　青　　　森</t>
  </si>
  <si>
    <t>　　北　海　道</t>
  </si>
  <si>
    <t>　　全　　　国</t>
  </si>
  <si>
    <t>非常勤</t>
  </si>
  <si>
    <t>常　勤</t>
  </si>
  <si>
    <t>介護福祉士(再掲)</t>
  </si>
  <si>
    <t>総　　数</t>
  </si>
  <si>
    <t>歯科衛生士</t>
  </si>
  <si>
    <t>精神保健福祉士等</t>
  </si>
  <si>
    <t>言語聴覚士</t>
  </si>
  <si>
    <t>作業療法士</t>
  </si>
  <si>
    <t>理学療法士</t>
  </si>
  <si>
    <t>栄 養 士</t>
  </si>
  <si>
    <t>管理栄養士</t>
  </si>
  <si>
    <t>介護支援専門員</t>
  </si>
  <si>
    <t>介護職員</t>
  </si>
  <si>
    <t>准看護師</t>
  </si>
  <si>
    <t>看護師</t>
  </si>
  <si>
    <t>薬 剤 師</t>
  </si>
  <si>
    <t>歯科医師</t>
  </si>
  <si>
    <t>医　　師</t>
  </si>
  <si>
    <t>　　２）「０」は常勤換算従事者数が０.５未満の場合である。</t>
  </si>
  <si>
    <t>注：１）調査方法の変更等による回収率変動の影響を受けているため、数量を示す従事者数の実数は前年以前と単純に年次比較できない。</t>
  </si>
  <si>
    <t>【詳細票】　第３０表　介護療養型医療施設の常勤換算従事者数，都道府県－指定都市・中核市（再掲）、職種（常勤－非常勤）別</t>
  </si>
  <si>
    <t>　第１章</t>
  </si>
  <si>
    <t>介護サービス施設・事業所調査</t>
  </si>
  <si>
    <t>平成２７年</t>
  </si>
  <si>
    <t>　　　　</t>
  </si>
  <si>
    <t>常勤</t>
  </si>
  <si>
    <t>社会福祉士(再掲)</t>
  </si>
  <si>
    <t>その他の職員</t>
  </si>
  <si>
    <t>調理員</t>
  </si>
  <si>
    <t>栄養士</t>
  </si>
  <si>
    <t>支援相談員</t>
  </si>
  <si>
    <t>薬剤師</t>
  </si>
  <si>
    <t>医師</t>
  </si>
  <si>
    <t>　：２）「０」は常勤換算従事者数が０.５未満の場合である。</t>
  </si>
  <si>
    <t>【詳細票】　第２０表　介護老人保健施設の常勤換算従事者数，都道府県－指定都市・中核市（再掲）、職種（常勤－非常勤）別</t>
  </si>
  <si>
    <t>あん摩ﾏｯｻｰｼﾞ指圧師(再掲)</t>
  </si>
  <si>
    <t>柔道整復師(再掲)</t>
  </si>
  <si>
    <t>准看護師　(再掲)</t>
  </si>
  <si>
    <t>看　護　師(再掲)</t>
  </si>
  <si>
    <t>言語聴覚士(再掲)</t>
  </si>
  <si>
    <t>作業療法士(再掲)</t>
  </si>
  <si>
    <t>理学療法士(再掲)</t>
  </si>
  <si>
    <t>調 理 員</t>
  </si>
  <si>
    <t>障害者生活支援員</t>
  </si>
  <si>
    <t>機能訓練指導員</t>
  </si>
  <si>
    <t>生活相談員</t>
  </si>
  <si>
    <t>施設長</t>
  </si>
  <si>
    <t>【詳細票】　第９表　介護老人福祉施設の常勤換算従事者数，都道府県－指定都市・中核市（再掲）、職種（常勤－非常勤）別</t>
  </si>
  <si>
    <t>【詳細票】　第９表　地域密着型介護老人福祉施設の常勤換算従事者数，都道府県－指定都市・中核市（再掲）、職種（常勤－非常勤）別</t>
  </si>
  <si>
    <t>　第３章</t>
  </si>
  <si>
    <t>　　　那　覇　市</t>
  </si>
  <si>
    <t>　　　鹿 児 島市</t>
  </si>
  <si>
    <t>　　　宮　崎　市</t>
  </si>
  <si>
    <t>　　　大　分　市</t>
  </si>
  <si>
    <t>　　　長　崎　市</t>
  </si>
  <si>
    <t>　　　久 留 米市</t>
  </si>
  <si>
    <t>　　　高　知　市</t>
  </si>
  <si>
    <t>　　　松　山　市</t>
  </si>
  <si>
    <t>　　　高　松　市</t>
  </si>
  <si>
    <t>　　　下　関　市</t>
  </si>
  <si>
    <t>　　　福　山　市</t>
  </si>
  <si>
    <t>　　　倉　敷　市</t>
  </si>
  <si>
    <t>　　　和 歌 山市</t>
  </si>
  <si>
    <t>　　　奈　良　市</t>
  </si>
  <si>
    <t>　　　尼　崎　市</t>
  </si>
  <si>
    <t>　　　西　宮　市</t>
  </si>
  <si>
    <t>　　　姫　路　市</t>
  </si>
  <si>
    <t>　　　枚　方　市</t>
  </si>
  <si>
    <t>　　　豊　中　市</t>
  </si>
  <si>
    <t>　　　東 大 阪市</t>
  </si>
  <si>
    <t>　　　高　槻　市</t>
  </si>
  <si>
    <t>　　　大　津　市</t>
  </si>
  <si>
    <t>　　　岡　崎　市</t>
  </si>
  <si>
    <t>　　　豊　田　市</t>
  </si>
  <si>
    <t>　　　豊　橋　市</t>
  </si>
  <si>
    <t>　　　岐　阜　市</t>
  </si>
  <si>
    <t>　　　長　野　市</t>
  </si>
  <si>
    <t>　　　金　沢　市</t>
  </si>
  <si>
    <t>　　　富　山　市</t>
  </si>
  <si>
    <t>　　　横 須 賀市</t>
  </si>
  <si>
    <t>　　　八 王 子市</t>
  </si>
  <si>
    <t>　　　柏　　　市</t>
  </si>
  <si>
    <t>　　　船　橋　市</t>
  </si>
  <si>
    <t>　　　越　谷　市</t>
  </si>
  <si>
    <t>　　　川　越　市</t>
  </si>
  <si>
    <t>　　　高　崎　市</t>
  </si>
  <si>
    <t>　　　前　橋　市</t>
  </si>
  <si>
    <t>　　　宇 都 宮市</t>
  </si>
  <si>
    <t>　　　い わ き市</t>
  </si>
  <si>
    <t>　　　郡　山　市</t>
  </si>
  <si>
    <t>　　　秋　田　市</t>
  </si>
  <si>
    <t>　　　盛　岡　市</t>
  </si>
  <si>
    <t>　　　青　森　市</t>
  </si>
  <si>
    <t>　　　函　館　市</t>
  </si>
  <si>
    <t>　　　旭　川　市</t>
  </si>
  <si>
    <t>中 核 市（再掲）</t>
  </si>
  <si>
    <t>　　　熊　本　市</t>
  </si>
  <si>
    <t>　　　福　岡　市</t>
  </si>
  <si>
    <t>　　　北 九 州市</t>
  </si>
  <si>
    <t>　　　広　島　市</t>
  </si>
  <si>
    <t>　　　岡　山　市</t>
  </si>
  <si>
    <t>　　　神　戸　市</t>
  </si>
  <si>
    <t>　　　堺　　　市</t>
  </si>
  <si>
    <t>　　　大　阪　市</t>
  </si>
  <si>
    <t>　　　京　都　市</t>
  </si>
  <si>
    <t>　　　名 古 屋市</t>
  </si>
  <si>
    <t>　　　浜　松　市</t>
  </si>
  <si>
    <t>　　　静　岡　市</t>
  </si>
  <si>
    <t>　　　新　潟　市</t>
  </si>
  <si>
    <t>　　　相 模 原市</t>
  </si>
  <si>
    <t>　　　川　崎　市</t>
  </si>
  <si>
    <t>　　　横　浜　市</t>
  </si>
  <si>
    <t>　　　千　葉　市</t>
  </si>
  <si>
    <t>　　　さいたま市</t>
  </si>
  <si>
    <t>　　　仙　台　市</t>
  </si>
  <si>
    <t>　　　札　幌　市</t>
  </si>
  <si>
    <t>　　　沖　　　縄</t>
  </si>
  <si>
    <t>　　　鹿　児　島</t>
  </si>
  <si>
    <t>　　　宮　　　崎</t>
  </si>
  <si>
    <t>　　　大　　　分</t>
  </si>
  <si>
    <t>　　　熊　　　本</t>
  </si>
  <si>
    <t>　　　長　　　崎</t>
  </si>
  <si>
    <t>　　　佐　　　賀</t>
  </si>
  <si>
    <t>　　　福　　　岡</t>
  </si>
  <si>
    <t>　　　高　　　知</t>
  </si>
  <si>
    <t>　　　愛　　　媛</t>
  </si>
  <si>
    <t>　　　香　　　川</t>
  </si>
  <si>
    <t>　　　徳　　　島</t>
  </si>
  <si>
    <t>　　　山　　　口</t>
  </si>
  <si>
    <t>　　　広　　　島</t>
  </si>
  <si>
    <t>　　　岡　　　山</t>
  </si>
  <si>
    <t>　　　島　　　根</t>
  </si>
  <si>
    <t>　　　鳥　　　取</t>
  </si>
  <si>
    <t>　　　和　歌　山</t>
  </si>
  <si>
    <t>　　　奈　　　良</t>
  </si>
  <si>
    <t>　　　兵　　　庫</t>
  </si>
  <si>
    <t>　　　大　　　阪</t>
  </si>
  <si>
    <t>　　　京　　　都</t>
  </si>
  <si>
    <t>　　　滋　　　賀</t>
  </si>
  <si>
    <t>　　　三　　　重</t>
  </si>
  <si>
    <t>　　　愛　　　知</t>
  </si>
  <si>
    <t>　　　静　　　岡</t>
  </si>
  <si>
    <t>　　　岐　　　阜</t>
  </si>
  <si>
    <t>　　　長　　　野</t>
  </si>
  <si>
    <t>　　　山　　　梨</t>
  </si>
  <si>
    <t>　　　福　　　井</t>
  </si>
  <si>
    <t>　　　石　　　川</t>
  </si>
  <si>
    <t>　　　富　　　山</t>
  </si>
  <si>
    <t>　　　新　　　潟</t>
  </si>
  <si>
    <t>　　　神　奈　川</t>
  </si>
  <si>
    <t>　　　東　　　京</t>
  </si>
  <si>
    <t>　　　千　　　葉</t>
  </si>
  <si>
    <t>　　　埼　　　玉</t>
  </si>
  <si>
    <t>　　　群　　　馬</t>
  </si>
  <si>
    <t>　　　栃　　　木</t>
  </si>
  <si>
    <t>　　　茨　　　城</t>
  </si>
  <si>
    <t>　　　福　　　島</t>
  </si>
  <si>
    <t>　　　山　　　形</t>
  </si>
  <si>
    <t>　　　秋　　　田</t>
  </si>
  <si>
    <t>　　　宮　　　城</t>
  </si>
  <si>
    <t>　　　岩　　　手</t>
  </si>
  <si>
    <t>　　　青　　　森</t>
  </si>
  <si>
    <t>　　　北　海　道</t>
  </si>
  <si>
    <t>全　　　　　　国</t>
  </si>
  <si>
    <t>サービス提供責任者経験者(再掲)</t>
  </si>
  <si>
    <t>介護支援専門員(再掲)</t>
  </si>
  <si>
    <t>准看護師(再掲)</t>
  </si>
  <si>
    <t>看護師(再掲)</t>
  </si>
  <si>
    <t>保健師(再掲)</t>
  </si>
  <si>
    <t>医師(再掲)</t>
  </si>
  <si>
    <t>オペレーター</t>
  </si>
  <si>
    <t>訪問介護員等</t>
  </si>
  <si>
    <t>　　 ２）「０」は常勤換算従事者数が0.5未満の場合である。</t>
  </si>
  <si>
    <t>注 : １）調査方法の変更等による回収率変動の影響を受けているため、数量を示す従事者数の実数は前年以前と単純に年次比較できない。</t>
  </si>
  <si>
    <t>第３章【詳細票】第１６表(７－１)常勤換算従事者数，地域密着型サービスの種類、都道府県－指定都市・中核市(再掲)、職種(常勤－非常勤)別(定期巡回・随時対応型訪問介護看護)</t>
  </si>
  <si>
    <t>面接相談員</t>
  </si>
  <si>
    <t>訪問介護員</t>
  </si>
  <si>
    <t>第３章【詳細票】第１６表(７－２)常勤換算従事者数，地域密着型サービスの種類、都道府県－指定都市・中核市(再掲)、職種(常勤－非常勤)別(夜間対応型訪問介護)</t>
  </si>
  <si>
    <t>あん摩マッサージ指圧師(再掲)</t>
  </si>
  <si>
    <t>　　 ４）「０」は常勤換算従事者数が0.5未満の場合である。</t>
  </si>
  <si>
    <t>　　 ３）地域密着型介護予防サービスのみ行っている事業所は対象外とした。</t>
  </si>
  <si>
    <t>　　 ２）地域密着型介護予防サービスを一体的に行っている事業所の従事者を含む。</t>
  </si>
  <si>
    <t>第３章【詳細票】第１６表(７－３)常勤換算従事者数，地域密着型サービスの種類、都道府県－指定都市・中核市(再掲)、職種(常勤－非常勤)別(認知症対応型通所介護)</t>
  </si>
  <si>
    <t>第３章【詳細票】第１６表(７－４)常勤換算従事者数，地域密着型サービスの種類、都道府県－指定都市・中核市(再掲)、職種(常勤－非常勤)別(小規模多機能型居宅介護)</t>
  </si>
  <si>
    <t>計画作成担当者</t>
  </si>
  <si>
    <t>第３章【詳細票】第１６表(７－５)常勤換算従事者数，地域密着型サービスの種類、都道府県－指定都市・中核市(再掲)、職種(常勤－非常勤)別(認知症対応型共同生活介護)</t>
  </si>
  <si>
    <t>第３章【詳細票】第１６表(７－６)常勤換算従事者数，地域密着型サービスの種類、都道府県－指定都市・中核市(再掲)、職種(常勤－非常勤)別(地域密着型特定施設入居者生活介護)</t>
  </si>
  <si>
    <t>保健師</t>
  </si>
  <si>
    <t>第３章【詳細票】第１６表(７－７)常勤換算従事者数，地域密着型サービスの種類、都道府県－指定都市・中核市(再掲)、職種(常勤－非常勤)別(複合型サービス(看護小規模多機能型居宅介護))</t>
  </si>
  <si>
    <t>訪問介護員のうちサテライト事業所の従事者(再掲)</t>
  </si>
  <si>
    <t>初任者研修修了者(再掲)</t>
  </si>
  <si>
    <t>旧ホームヘルパー１級研修課程修了者(再掲)</t>
  </si>
  <si>
    <t>旧介護職員基礎研修課程修了者(再掲)</t>
  </si>
  <si>
    <t>実務者研修修了者(再掲)</t>
  </si>
  <si>
    <t>　　 ３）介護予防サービスのみ行っている事業所は対象外とした。</t>
  </si>
  <si>
    <t>　　 ２）介護予防サービスを一体的に行っている事業所の従事者を含む。</t>
  </si>
  <si>
    <t>第２章【詳細票】第　７表(１１－１)常勤換算従事者数，居宅サービスの種類、都道府県－指定都市・中核市(再掲)、職種(常勤－非常勤)別(訪問介護)</t>
  </si>
  <si>
    <t>第２章【詳細票】第　７表(１１－２)常勤換算従事者数，居宅サービスの種類、都道府県－指定都市・中核市(再掲)、職種(常勤－非常勤)別(訪問入浴介護)</t>
  </si>
  <si>
    <t>　那　覇　市</t>
  </si>
  <si>
    <t>　鹿児島　市</t>
  </si>
  <si>
    <t>　宮　崎　市</t>
  </si>
  <si>
    <t>　大　分　市</t>
  </si>
  <si>
    <t>　長　崎　市</t>
  </si>
  <si>
    <t>　久留米　市</t>
  </si>
  <si>
    <t>　高　知　市</t>
  </si>
  <si>
    <t>　松　山　市</t>
  </si>
  <si>
    <t>　高　松　市</t>
  </si>
  <si>
    <t>　下　関　市</t>
  </si>
  <si>
    <t>　福　山　市</t>
  </si>
  <si>
    <t>　倉　敷　市</t>
  </si>
  <si>
    <t>　和歌山　市</t>
  </si>
  <si>
    <t>　奈　良　市</t>
  </si>
  <si>
    <t>　尼　崎　市</t>
  </si>
  <si>
    <t>　西　宮　市</t>
  </si>
  <si>
    <t>　姫　路　市</t>
  </si>
  <si>
    <t>　枚　方　市</t>
  </si>
  <si>
    <t>　豊　中　市</t>
  </si>
  <si>
    <t>　東大阪　市</t>
  </si>
  <si>
    <t>　高　槻　市</t>
  </si>
  <si>
    <t>　大　津　市</t>
  </si>
  <si>
    <t>　岡　崎　市</t>
  </si>
  <si>
    <t>　豊　田　市</t>
  </si>
  <si>
    <t>　豊　橋　市</t>
  </si>
  <si>
    <t>　岐　阜　市</t>
  </si>
  <si>
    <t>　長　野　市</t>
  </si>
  <si>
    <t>　金　沢　市</t>
  </si>
  <si>
    <t>　富　山　市</t>
  </si>
  <si>
    <t>　横須賀　市</t>
  </si>
  <si>
    <t>　八王子　市</t>
  </si>
  <si>
    <t>　柏　　　市</t>
  </si>
  <si>
    <t>　船　橋　市</t>
  </si>
  <si>
    <t>　越　谷　市</t>
  </si>
  <si>
    <t>　川　越　市</t>
  </si>
  <si>
    <t>　高　崎　市</t>
  </si>
  <si>
    <t>　前　橋　市</t>
  </si>
  <si>
    <t>　宇都宮　市</t>
  </si>
  <si>
    <t>　いわき　市</t>
  </si>
  <si>
    <t>　郡　山　市</t>
  </si>
  <si>
    <t>　秋　田　市</t>
  </si>
  <si>
    <t>　盛　岡　市</t>
  </si>
  <si>
    <t>　青　森　市</t>
  </si>
  <si>
    <t>　函　館　市</t>
  </si>
  <si>
    <t>　旭　川　市</t>
  </si>
  <si>
    <t>　熊　本　市</t>
  </si>
  <si>
    <t>　福　岡　市</t>
  </si>
  <si>
    <t>　北九州　市</t>
  </si>
  <si>
    <t>　広　島　市</t>
  </si>
  <si>
    <t>　岡　山　市</t>
  </si>
  <si>
    <t>　神　戸　市</t>
  </si>
  <si>
    <t>　堺　　　市</t>
  </si>
  <si>
    <t>　大　阪　市</t>
  </si>
  <si>
    <t>　京　都　市</t>
  </si>
  <si>
    <t>　名古屋　市</t>
  </si>
  <si>
    <t>　浜　松　市</t>
  </si>
  <si>
    <t>　静　岡　市</t>
  </si>
  <si>
    <t>　新　潟　市</t>
  </si>
  <si>
    <t>　相模原　市</t>
  </si>
  <si>
    <t>　川　崎　市</t>
  </si>
  <si>
    <t>　横　浜　市</t>
  </si>
  <si>
    <t>　千　葉　市</t>
  </si>
  <si>
    <t>　さいたま市</t>
  </si>
  <si>
    <t>　仙　台　市</t>
  </si>
  <si>
    <t>　札　幌　市</t>
  </si>
  <si>
    <t>　沖　　　縄</t>
  </si>
  <si>
    <t>　鹿　児　島</t>
  </si>
  <si>
    <t>　宮　　　崎</t>
  </si>
  <si>
    <t>　大　　　分</t>
  </si>
  <si>
    <t>　熊　　　本</t>
  </si>
  <si>
    <t>　長　　　崎</t>
  </si>
  <si>
    <t>　佐　　　賀</t>
  </si>
  <si>
    <t>　福　　　岡</t>
  </si>
  <si>
    <t>　高　　　知</t>
  </si>
  <si>
    <t>　愛　　　媛</t>
  </si>
  <si>
    <t>　香　　　川</t>
  </si>
  <si>
    <t>　徳　　　島</t>
  </si>
  <si>
    <t>　山　　　口</t>
  </si>
  <si>
    <t>　広　　　島</t>
  </si>
  <si>
    <t>　岡　　　山</t>
  </si>
  <si>
    <t>　島　　　根</t>
  </si>
  <si>
    <t>　鳥　　　取</t>
  </si>
  <si>
    <t>　和　歌　山</t>
  </si>
  <si>
    <t>　奈　　　良</t>
  </si>
  <si>
    <t>　兵　　　庫</t>
  </si>
  <si>
    <t>　大　　　阪</t>
  </si>
  <si>
    <t>　京　　　都</t>
  </si>
  <si>
    <t>　滋　　　賀</t>
  </si>
  <si>
    <t>　三　　　重</t>
  </si>
  <si>
    <t>　愛　　　知</t>
  </si>
  <si>
    <t>　静　　　岡</t>
  </si>
  <si>
    <t>　岐　　　阜</t>
  </si>
  <si>
    <t>　長　　　野</t>
  </si>
  <si>
    <t>　山　　　梨</t>
  </si>
  <si>
    <t>　福　　　井</t>
  </si>
  <si>
    <t>　石　　　川</t>
  </si>
  <si>
    <t>　富　　　山</t>
  </si>
  <si>
    <t>　新　　　潟</t>
  </si>
  <si>
    <t>　神　奈　川</t>
  </si>
  <si>
    <t>　東　　　京</t>
  </si>
  <si>
    <t>　千　　　葉</t>
  </si>
  <si>
    <t>　埼　　　玉</t>
  </si>
  <si>
    <t>　群　　　馬</t>
  </si>
  <si>
    <t>　栃　　　木</t>
  </si>
  <si>
    <t>　茨　　　城</t>
  </si>
  <si>
    <t>　福　　　島</t>
  </si>
  <si>
    <t>　山　　　形</t>
  </si>
  <si>
    <t>　秋　　　田</t>
  </si>
  <si>
    <t>　宮　　　城</t>
  </si>
  <si>
    <t>　岩　　　手</t>
  </si>
  <si>
    <t>　青　　　森</t>
  </si>
  <si>
    <t>　北　海　道</t>
  </si>
  <si>
    <t>　全　　　　　国</t>
  </si>
  <si>
    <t>サテライト事業所の従事者(再掲)</t>
  </si>
  <si>
    <t>助産師</t>
  </si>
  <si>
    <t>　　４）「０」は常勤換算従事者が0.5未満の場合である。</t>
  </si>
  <si>
    <t>　　３）介護予防サービスのみ行っている事業所は対象外とした。</t>
  </si>
  <si>
    <t>　　２）介護予防サービスを一体的に行っている事業所の従事者を含む。</t>
  </si>
  <si>
    <t>第　７表（１１－　３）　常勤換算従事者数，居宅サービスの種類、都道府県－指定都市・中核市（再掲）、職種（常勤－非常勤）別（訪問看護ステーション）</t>
  </si>
  <si>
    <t>【詳細票】　第２章</t>
  </si>
  <si>
    <t>平成27年</t>
  </si>
  <si>
    <t>第２章【詳細票】第　７表(１１－４)常勤換算従事者数，居宅サービスの種類、都道府県－指定都市・中核市(再掲)、職種(常勤－非常勤)別(通所介護)</t>
  </si>
  <si>
    <t>（再掲）介護福祉士</t>
  </si>
  <si>
    <t>医　師</t>
  </si>
  <si>
    <t>第　７表（１１－　５）　常勤換算従事者数，居宅サービスの種類、都道府県－指定都市・中核市（再掲）、職種（常勤－非常勤）別（通所リハビリテーション（介護老人保健施設））</t>
  </si>
  <si>
    <t>第　７表（１１－　６）　常勤換算従事者数，居宅サービスの種類、都道府県－指定都市・中核市（再掲）、職種（常勤－非常勤）別（通所リハビリテーション（医療施設））　</t>
  </si>
  <si>
    <t>　　 ５）短期入所生活介護は空床利用型の従事者を含まない。</t>
  </si>
  <si>
    <t>第２章【詳細票】第　７表(１１－７)常勤換算従事者数，居宅サービスの種類、都道府県－指定都市・中核市(再掲)、職種(常勤－非常勤)別(短期入所生活介護)</t>
  </si>
  <si>
    <t>第２章【詳細票】第　７表(１１－８)常勤換算従事者数，居宅サービスの種類、都道府県－指定都市・中核市(再掲)、職種(常勤－非常勤)別(特定施設入居者生活介護)</t>
  </si>
  <si>
    <t>福祉用具専門相談員</t>
  </si>
  <si>
    <t>第２章【詳細票】第　７表(１１－９)常勤換算従事者数，居宅サービスの種類、都道府県－指定都市・中核市(再掲)、職種(常勤－非常勤)別(福祉用具貸与)</t>
  </si>
  <si>
    <t>第２章【詳細票】第　７表(１１－１０)常勤換算従事者数，居宅サービスの種類、都道府県－指定都市・中核市(再掲)、職種(常勤－非常勤)別(居宅介護支援)</t>
  </si>
  <si>
    <t>社会福祉主事(再掲)</t>
  </si>
  <si>
    <t>専門職員</t>
  </si>
  <si>
    <t>　　 ２ 「０」は常勤換算従事者数が0.5未満の場合である。</t>
  </si>
  <si>
    <t>注 : １ 調査方法の変更等による回収率変動の影響を受けているため、数量を示す従事者数の実数は前年以前と単純に年次比較できない。</t>
  </si>
  <si>
    <t>第２章【詳細票】第　７表(１１－１１)常勤換算従事者数，居宅サービスの種類、都道府県－指定都市・中核市(再掲)、職種(常勤－非常勤)別(介護予防支援)</t>
  </si>
  <si>
    <t>◆常勤換算人数（賃上げ対象職種の従事者分のみ）と受給者数</t>
    <rPh sb="1" eb="3">
      <t>ジョウキン</t>
    </rPh>
    <rPh sb="3" eb="5">
      <t>カンザン</t>
    </rPh>
    <rPh sb="5" eb="7">
      <t>ニンズウ</t>
    </rPh>
    <rPh sb="8" eb="10">
      <t>チンア</t>
    </rPh>
    <rPh sb="11" eb="13">
      <t>タイショウ</t>
    </rPh>
    <rPh sb="13" eb="15">
      <t>ショクシュ</t>
    </rPh>
    <rPh sb="16" eb="19">
      <t>ジュウジシャ</t>
    </rPh>
    <rPh sb="19" eb="20">
      <t>ブン</t>
    </rPh>
    <rPh sb="24" eb="27">
      <t>ジュキュウシャ</t>
    </rPh>
    <rPh sb="27" eb="28">
      <t>スウ</t>
    </rPh>
    <phoneticPr fontId="31"/>
  </si>
  <si>
    <t>訪問介護</t>
    <rPh sb="0" eb="2">
      <t>ホウモン</t>
    </rPh>
    <rPh sb="2" eb="4">
      <t>カイゴ</t>
    </rPh>
    <phoneticPr fontId="31"/>
  </si>
  <si>
    <t>訪問看護</t>
    <rPh sb="0" eb="2">
      <t>ホウモン</t>
    </rPh>
    <rPh sb="2" eb="4">
      <t>カンゴ</t>
    </rPh>
    <phoneticPr fontId="31"/>
  </si>
  <si>
    <t>通所介護</t>
    <rPh sb="0" eb="2">
      <t>ツウショ</t>
    </rPh>
    <rPh sb="2" eb="4">
      <t>カイゴ</t>
    </rPh>
    <phoneticPr fontId="31"/>
  </si>
  <si>
    <t>通リハ</t>
    <rPh sb="0" eb="1">
      <t>ツウ</t>
    </rPh>
    <phoneticPr fontId="31"/>
  </si>
  <si>
    <t>短期入所</t>
    <rPh sb="0" eb="2">
      <t>タンキ</t>
    </rPh>
    <rPh sb="2" eb="4">
      <t>ニュウショ</t>
    </rPh>
    <phoneticPr fontId="31"/>
  </si>
  <si>
    <t>小規模多機能</t>
    <rPh sb="0" eb="3">
      <t>ショウキボ</t>
    </rPh>
    <rPh sb="3" eb="6">
      <t>タキノウ</t>
    </rPh>
    <phoneticPr fontId="31"/>
  </si>
  <si>
    <t>特定施設</t>
    <rPh sb="0" eb="2">
      <t>トクテイ</t>
    </rPh>
    <phoneticPr fontId="31"/>
  </si>
  <si>
    <t>介護老人福祉施設</t>
    <rPh sb="4" eb="6">
      <t>フクシ</t>
    </rPh>
    <rPh sb="6" eb="8">
      <t>シセツ</t>
    </rPh>
    <phoneticPr fontId="31"/>
  </si>
  <si>
    <t>介護老人保健施設</t>
    <rPh sb="4" eb="6">
      <t>ホケン</t>
    </rPh>
    <rPh sb="6" eb="8">
      <t>シセツ</t>
    </rPh>
    <phoneticPr fontId="31"/>
  </si>
  <si>
    <t>介護療養型医療施設</t>
    <rPh sb="5" eb="7">
      <t>イリョウ</t>
    </rPh>
    <rPh sb="7" eb="9">
      <t>シセツ</t>
    </rPh>
    <phoneticPr fontId="31"/>
  </si>
  <si>
    <t>福祉用具貸与</t>
    <rPh sb="0" eb="2">
      <t>フクシ</t>
    </rPh>
    <rPh sb="2" eb="4">
      <t>ヨウグ</t>
    </rPh>
    <rPh sb="4" eb="6">
      <t>タイヨ</t>
    </rPh>
    <phoneticPr fontId="31"/>
  </si>
  <si>
    <t>在宅サービス合計</t>
    <rPh sb="0" eb="2">
      <t>ザイタク</t>
    </rPh>
    <rPh sb="6" eb="8">
      <t>ゴウケイ</t>
    </rPh>
    <phoneticPr fontId="31"/>
  </si>
  <si>
    <t>介護老人</t>
  </si>
  <si>
    <t>医療施設</t>
  </si>
  <si>
    <t>合計</t>
    <rPh sb="0" eb="2">
      <t>ゴウケイ</t>
    </rPh>
    <phoneticPr fontId="31"/>
  </si>
  <si>
    <t>常勤換算人数(①)（単位：人）</t>
    <rPh sb="0" eb="2">
      <t>ジョウキン</t>
    </rPh>
    <rPh sb="2" eb="4">
      <t>カンザン</t>
    </rPh>
    <rPh sb="4" eb="6">
      <t>ニンズウ</t>
    </rPh>
    <rPh sb="10" eb="12">
      <t>タンイ</t>
    </rPh>
    <rPh sb="13" eb="14">
      <t>ニン</t>
    </rPh>
    <phoneticPr fontId="31"/>
  </si>
  <si>
    <t>常勤換算</t>
    <rPh sb="0" eb="2">
      <t>ジョウキン</t>
    </rPh>
    <rPh sb="2" eb="4">
      <t>カンザン</t>
    </rPh>
    <phoneticPr fontId="31"/>
  </si>
  <si>
    <t>受給者数</t>
    <rPh sb="0" eb="3">
      <t>ジュキュウシャ</t>
    </rPh>
    <rPh sb="3" eb="4">
      <t>スウ</t>
    </rPh>
    <phoneticPr fontId="31"/>
  </si>
  <si>
    <t>上乗せ金額（単位：万円）</t>
    <rPh sb="0" eb="2">
      <t>ウワノ</t>
    </rPh>
    <rPh sb="3" eb="5">
      <t>キンガク</t>
    </rPh>
    <rPh sb="6" eb="8">
      <t>タンイ</t>
    </rPh>
    <rPh sb="9" eb="11">
      <t>マンエン</t>
    </rPh>
    <phoneticPr fontId="31"/>
  </si>
  <si>
    <t>単価増分</t>
    <rPh sb="0" eb="2">
      <t>タンカ</t>
    </rPh>
    <rPh sb="2" eb="3">
      <t>ゾウ</t>
    </rPh>
    <rPh sb="3" eb="4">
      <t>ブン</t>
    </rPh>
    <phoneticPr fontId="31"/>
  </si>
  <si>
    <t>認知症ＧＨ</t>
  </si>
  <si>
    <r>
      <t>②＝①×</t>
    </r>
    <r>
      <rPr>
        <sz val="10"/>
        <color rgb="FFFF0000"/>
        <rFont val="HG丸ｺﾞｼｯｸM-PRO"/>
        <family val="3"/>
        <charset val="128"/>
      </rPr>
      <t>１万</t>
    </r>
    <r>
      <rPr>
        <sz val="10"/>
        <rFont val="HG丸ｺﾞｼｯｸM-PRO"/>
        <family val="3"/>
        <charset val="128"/>
      </rPr>
      <t>（単位：百万円）</t>
    </r>
    <rPh sb="5" eb="6">
      <t>マン</t>
    </rPh>
    <rPh sb="7" eb="9">
      <t>タンイ</t>
    </rPh>
    <rPh sb="10" eb="12">
      <t>ヒャクマン</t>
    </rPh>
    <rPh sb="12" eb="13">
      <t>エン</t>
    </rPh>
    <phoneticPr fontId="31"/>
  </si>
  <si>
    <t>受給者数（③）（単位：万人）</t>
    <rPh sb="0" eb="3">
      <t>ジュキュウシャ</t>
    </rPh>
    <rPh sb="3" eb="4">
      <t>スウ</t>
    </rPh>
    <rPh sb="8" eb="10">
      <t>タンイ</t>
    </rPh>
    <rPh sb="11" eb="12">
      <t>マン</t>
    </rPh>
    <rPh sb="12" eb="13">
      <t>ニン</t>
    </rPh>
    <phoneticPr fontId="31"/>
  </si>
  <si>
    <t>訪問入浴介護</t>
    <rPh sb="0" eb="2">
      <t>ホウモン</t>
    </rPh>
    <rPh sb="2" eb="4">
      <t>ニュウヨク</t>
    </rPh>
    <rPh sb="4" eb="6">
      <t>カイゴ</t>
    </rPh>
    <phoneticPr fontId="31"/>
  </si>
  <si>
    <t>訪リハ</t>
    <rPh sb="0" eb="1">
      <t>ホウ</t>
    </rPh>
    <phoneticPr fontId="40"/>
  </si>
  <si>
    <t>居宅療養管理指導</t>
    <rPh sb="0" eb="2">
      <t>キョタク</t>
    </rPh>
    <rPh sb="2" eb="4">
      <t>リョウヨウ</t>
    </rPh>
    <rPh sb="4" eb="6">
      <t>カンリ</t>
    </rPh>
    <rPh sb="6" eb="8">
      <t>シドウ</t>
    </rPh>
    <phoneticPr fontId="40"/>
  </si>
  <si>
    <t>介護予防支援・居宅介護支援</t>
    <rPh sb="0" eb="2">
      <t>カイゴ</t>
    </rPh>
    <rPh sb="2" eb="4">
      <t>ヨボウ</t>
    </rPh>
    <rPh sb="4" eb="6">
      <t>シエン</t>
    </rPh>
    <rPh sb="7" eb="9">
      <t>キョタク</t>
    </rPh>
    <rPh sb="9" eb="11">
      <t>カイゴ</t>
    </rPh>
    <rPh sb="11" eb="13">
      <t>シエン</t>
    </rPh>
    <phoneticPr fontId="31"/>
  </si>
  <si>
    <t>定期巡回・随時対応</t>
    <rPh sb="0" eb="2">
      <t>テイキ</t>
    </rPh>
    <rPh sb="2" eb="4">
      <t>ジュンカイ</t>
    </rPh>
    <rPh sb="5" eb="7">
      <t>ズイジ</t>
    </rPh>
    <rPh sb="7" eb="9">
      <t>タイオウ</t>
    </rPh>
    <phoneticPr fontId="40"/>
  </si>
  <si>
    <t>夜間対応</t>
    <rPh sb="0" eb="2">
      <t>ヤカン</t>
    </rPh>
    <rPh sb="2" eb="4">
      <t>タイオウ</t>
    </rPh>
    <phoneticPr fontId="40"/>
  </si>
  <si>
    <t>認知症対応型通所介護</t>
    <rPh sb="0" eb="3">
      <t>ニンチショウ</t>
    </rPh>
    <rPh sb="3" eb="5">
      <t>タイオウ</t>
    </rPh>
    <rPh sb="5" eb="6">
      <t>ガタ</t>
    </rPh>
    <rPh sb="6" eb="8">
      <t>ツウショ</t>
    </rPh>
    <rPh sb="8" eb="10">
      <t>カイゴ</t>
    </rPh>
    <phoneticPr fontId="40"/>
  </si>
  <si>
    <t>複合サービス</t>
    <rPh sb="0" eb="2">
      <t>フクゴウ</t>
    </rPh>
    <phoneticPr fontId="40"/>
  </si>
  <si>
    <t>◆「介護職員の処遇改善１万円相当」の単価への反映◆（平成29年度改定分）</t>
    <rPh sb="2" eb="4">
      <t>カイゴ</t>
    </rPh>
    <rPh sb="4" eb="6">
      <t>ショクイン</t>
    </rPh>
    <rPh sb="7" eb="9">
      <t>ショグウ</t>
    </rPh>
    <rPh sb="9" eb="11">
      <t>カイゼン</t>
    </rPh>
    <rPh sb="12" eb="14">
      <t>マンエン</t>
    </rPh>
    <rPh sb="14" eb="16">
      <t>ソウトウ</t>
    </rPh>
    <rPh sb="18" eb="20">
      <t>タンカ</t>
    </rPh>
    <rPh sb="22" eb="24">
      <t>ハンエイ</t>
    </rPh>
    <rPh sb="26" eb="28">
      <t>ヘイセイ</t>
    </rPh>
    <rPh sb="30" eb="32">
      <t>ネンド</t>
    </rPh>
    <rPh sb="32" eb="34">
      <t>カイテイ</t>
    </rPh>
    <rPh sb="34" eb="35">
      <t>ブン</t>
    </rPh>
    <phoneticPr fontId="31"/>
  </si>
  <si>
    <t>2017年度の様子</t>
    <rPh sb="4" eb="6">
      <t>ネンド</t>
    </rPh>
    <rPh sb="7" eb="9">
      <t>ヨウス</t>
    </rPh>
    <phoneticPr fontId="40"/>
  </si>
  <si>
    <t>2017年度（年度央）</t>
    <rPh sb="4" eb="6">
      <t>ネンド</t>
    </rPh>
    <rPh sb="7" eb="9">
      <t>ネンド</t>
    </rPh>
    <rPh sb="9" eb="10">
      <t>オウ</t>
    </rPh>
    <phoneticPr fontId="40"/>
  </si>
  <si>
    <t>2015年</t>
    <rPh sb="4" eb="5">
      <t>ネン</t>
    </rPh>
    <phoneticPr fontId="40"/>
  </si>
  <si>
    <t>2020年</t>
    <rPh sb="4" eb="5">
      <t>ネン</t>
    </rPh>
    <phoneticPr fontId="40"/>
  </si>
  <si>
    <t>2025年</t>
    <rPh sb="4" eb="5">
      <t>ネン</t>
    </rPh>
    <phoneticPr fontId="40"/>
  </si>
  <si>
    <t>2040年</t>
    <rPh sb="4" eb="5">
      <t>ネン</t>
    </rPh>
    <phoneticPr fontId="40"/>
  </si>
  <si>
    <t>2017年</t>
    <rPh sb="4" eb="5">
      <t>ネン</t>
    </rPh>
    <phoneticPr fontId="40"/>
  </si>
  <si>
    <t>2012年</t>
    <rPh sb="4" eb="5">
      <t>ネン</t>
    </rPh>
    <phoneticPr fontId="40"/>
  </si>
  <si>
    <t>2013年</t>
    <rPh sb="4" eb="5">
      <t>ネン</t>
    </rPh>
    <phoneticPr fontId="40"/>
  </si>
  <si>
    <t>2014年</t>
    <rPh sb="4" eb="5">
      <t>ネン</t>
    </rPh>
    <phoneticPr fontId="40"/>
  </si>
  <si>
    <t>第１２表　介護サービス回数・日数・件数，</t>
    <rPh sb="0" eb="1">
      <t>ダイ</t>
    </rPh>
    <rPh sb="3" eb="4">
      <t>ヒョウ</t>
    </rPh>
    <rPh sb="5" eb="7">
      <t>カイゴ</t>
    </rPh>
    <rPh sb="11" eb="12">
      <t>カイ</t>
    </rPh>
    <rPh sb="14" eb="16">
      <t>ニッスウ</t>
    </rPh>
    <rPh sb="17" eb="19">
      <t>ケンスウ</t>
    </rPh>
    <phoneticPr fontId="3"/>
  </si>
  <si>
    <t>要介護状態区分・サービス種類内容別（３－１）</t>
    <phoneticPr fontId="3"/>
  </si>
  <si>
    <t>第１２表　介護サービス回数・日数・件数，</t>
    <rPh sb="0" eb="1">
      <t>ダイ</t>
    </rPh>
    <rPh sb="3" eb="4">
      <t>ヒョウ</t>
    </rPh>
    <rPh sb="5" eb="7">
      <t>カイゴ</t>
    </rPh>
    <rPh sb="11" eb="13">
      <t>カイスウ</t>
    </rPh>
    <rPh sb="14" eb="15">
      <t>ニチ</t>
    </rPh>
    <rPh sb="17" eb="19">
      <t>ケンスウ</t>
    </rPh>
    <phoneticPr fontId="3"/>
  </si>
  <si>
    <t>要介護状態区分・サービス種類内容別（３－２）</t>
    <rPh sb="0" eb="3">
      <t>ヨウカイゴ</t>
    </rPh>
    <phoneticPr fontId="3"/>
  </si>
  <si>
    <t>第１２表　介護サービス回数・日数・件数，要介護状態区分・サービス種類内容別（３－３）</t>
    <rPh sb="0" eb="1">
      <t>ダイ</t>
    </rPh>
    <rPh sb="3" eb="4">
      <t>ヒョウ</t>
    </rPh>
    <rPh sb="5" eb="7">
      <t>カイゴ</t>
    </rPh>
    <rPh sb="11" eb="13">
      <t>カイスウ</t>
    </rPh>
    <rPh sb="14" eb="15">
      <t>ニチ</t>
    </rPh>
    <rPh sb="17" eb="19">
      <t>ケンスウ</t>
    </rPh>
    <phoneticPr fontId="3"/>
  </si>
  <si>
    <t>平成24年10月審査分</t>
    <rPh sb="0" eb="2">
      <t>ヘイセイ</t>
    </rPh>
    <rPh sb="4" eb="5">
      <t>ネン</t>
    </rPh>
    <rPh sb="7" eb="9">
      <t>シンサ</t>
    </rPh>
    <rPh sb="9" eb="10">
      <t>ブン</t>
    </rPh>
    <phoneticPr fontId="93"/>
  </si>
  <si>
    <t>平成24年10月審査分</t>
    <rPh sb="0" eb="2">
      <t>ヘイセイ</t>
    </rPh>
    <rPh sb="4" eb="5">
      <t>ネン</t>
    </rPh>
    <rPh sb="7" eb="9">
      <t>シンサ</t>
    </rPh>
    <rPh sb="9" eb="10">
      <t>ブン</t>
    </rPh>
    <phoneticPr fontId="3"/>
  </si>
  <si>
    <t>（単位：千回（日・件））</t>
    <rPh sb="1" eb="3">
      <t>タンイ</t>
    </rPh>
    <rPh sb="4" eb="5">
      <t>セン</t>
    </rPh>
    <rPh sb="5" eb="6">
      <t>カイ</t>
    </rPh>
    <rPh sb="7" eb="8">
      <t>ニチ</t>
    </rPh>
    <rPh sb="9" eb="10">
      <t>ケン</t>
    </rPh>
    <phoneticPr fontId="3"/>
  </si>
  <si>
    <t>要介護１</t>
    <phoneticPr fontId="93"/>
  </si>
  <si>
    <t>要介護５</t>
    <phoneticPr fontId="3"/>
  </si>
  <si>
    <t>短期入所生活介護*</t>
    <rPh sb="0" eb="2">
      <t>タンキ</t>
    </rPh>
    <rPh sb="2" eb="4">
      <t>ニュウショ</t>
    </rPh>
    <rPh sb="4" eb="6">
      <t>セイカツ</t>
    </rPh>
    <rPh sb="6" eb="8">
      <t>カイゴ</t>
    </rPh>
    <phoneticPr fontId="3"/>
  </si>
  <si>
    <t>定期巡回・随時対応型訪問介護看護 **</t>
    <phoneticPr fontId="3"/>
  </si>
  <si>
    <t>地域密着型介護老人福祉施設ｻｰﾋﾞｽ*</t>
    <rPh sb="0" eb="2">
      <t>チイキ</t>
    </rPh>
    <rPh sb="2" eb="5">
      <t>ミッチャクガタ</t>
    </rPh>
    <rPh sb="5" eb="7">
      <t>カイゴ</t>
    </rPh>
    <rPh sb="7" eb="9">
      <t>ロウジン</t>
    </rPh>
    <rPh sb="9" eb="11">
      <t>フクシ</t>
    </rPh>
    <rPh sb="11" eb="13">
      <t>シセツ</t>
    </rPh>
    <phoneticPr fontId="3"/>
  </si>
  <si>
    <t>介護保健施設サービス *</t>
    <rPh sb="0" eb="2">
      <t>カイゴ</t>
    </rPh>
    <rPh sb="2" eb="4">
      <t>ホケン</t>
    </rPh>
    <rPh sb="4" eb="6">
      <t>シセツ</t>
    </rPh>
    <phoneticPr fontId="3"/>
  </si>
  <si>
    <t>身体介護</t>
  </si>
  <si>
    <t>単独型*</t>
    <rPh sb="0" eb="3">
      <t>タンドクガタ</t>
    </rPh>
    <phoneticPr fontId="3"/>
  </si>
  <si>
    <t>定期巡回・随時対応型訪問介護看護（Ⅰ）(1)看護なし **</t>
    <rPh sb="22" eb="24">
      <t>カンゴ</t>
    </rPh>
    <phoneticPr fontId="3"/>
  </si>
  <si>
    <t>地域密着型介護福祉施設*</t>
    <rPh sb="0" eb="2">
      <t>チイキ</t>
    </rPh>
    <rPh sb="2" eb="5">
      <t>ミッチャクガタ</t>
    </rPh>
    <rPh sb="5" eb="7">
      <t>カイゴ</t>
    </rPh>
    <rPh sb="7" eb="9">
      <t>フクシ</t>
    </rPh>
    <rPh sb="9" eb="11">
      <t>シセツ</t>
    </rPh>
    <phoneticPr fontId="3"/>
  </si>
  <si>
    <t>（Ⅰ） 従来型 *</t>
    <rPh sb="4" eb="7">
      <t>ジュウライガタ</t>
    </rPh>
    <phoneticPr fontId="3"/>
  </si>
  <si>
    <t>身体介護・生活援助</t>
    <rPh sb="0" eb="4">
      <t>シンタイカイゴ</t>
    </rPh>
    <rPh sb="5" eb="7">
      <t>セイカツ</t>
    </rPh>
    <rPh sb="7" eb="9">
      <t>エンジョ</t>
    </rPh>
    <phoneticPr fontId="93"/>
  </si>
  <si>
    <t>併設型*</t>
    <phoneticPr fontId="3"/>
  </si>
  <si>
    <t>定期巡回・随時対応型訪問介護看護（Ⅰ）(2)看護あり **</t>
    <phoneticPr fontId="3"/>
  </si>
  <si>
    <t>ﾕﾆｯﾄ型地域密着型介護福祉施設*</t>
    <rPh sb="4" eb="5">
      <t>ガタ</t>
    </rPh>
    <rPh sb="5" eb="7">
      <t>チイキ</t>
    </rPh>
    <rPh sb="7" eb="10">
      <t>ミッチャクガタ</t>
    </rPh>
    <rPh sb="10" eb="12">
      <t>カイゴ</t>
    </rPh>
    <rPh sb="12" eb="14">
      <t>フクシ</t>
    </rPh>
    <rPh sb="14" eb="16">
      <t>シセツ</t>
    </rPh>
    <phoneticPr fontId="3"/>
  </si>
  <si>
    <t>（Ⅰ） 在宅強化型 *</t>
    <rPh sb="4" eb="6">
      <t>ザイタク</t>
    </rPh>
    <rPh sb="6" eb="8">
      <t>キョウカ</t>
    </rPh>
    <rPh sb="8" eb="9">
      <t>ガタ</t>
    </rPh>
    <phoneticPr fontId="3"/>
  </si>
  <si>
    <t>生活援助</t>
    <rPh sb="0" eb="2">
      <t>セイカツ</t>
    </rPh>
    <rPh sb="2" eb="4">
      <t>エンジョ</t>
    </rPh>
    <phoneticPr fontId="3"/>
  </si>
  <si>
    <t>単独型ユニット型*</t>
    <rPh sb="0" eb="3">
      <t>タンドクガタ</t>
    </rPh>
    <rPh sb="7" eb="8">
      <t>カタ</t>
    </rPh>
    <phoneticPr fontId="3"/>
  </si>
  <si>
    <t>定期巡回・随時対応型訪問介護看護（Ⅱ） **</t>
    <phoneticPr fontId="3"/>
  </si>
  <si>
    <t>経過的地域密着型介護福祉施設*</t>
    <rPh sb="0" eb="3">
      <t>ケイカテキ</t>
    </rPh>
    <rPh sb="3" eb="5">
      <t>チイキ</t>
    </rPh>
    <rPh sb="5" eb="8">
      <t>ミッチャクガタ</t>
    </rPh>
    <rPh sb="8" eb="10">
      <t>カイゴ</t>
    </rPh>
    <rPh sb="10" eb="12">
      <t>フクシ</t>
    </rPh>
    <rPh sb="12" eb="14">
      <t>シセツ</t>
    </rPh>
    <phoneticPr fontId="3"/>
  </si>
  <si>
    <t>（Ⅱ） 療養型 *</t>
    <rPh sb="4" eb="6">
      <t>リョウヨウ</t>
    </rPh>
    <rPh sb="6" eb="7">
      <t>ガタ</t>
    </rPh>
    <phoneticPr fontId="3"/>
  </si>
  <si>
    <t>通院等乗降介助</t>
    <phoneticPr fontId="3"/>
  </si>
  <si>
    <t>併設型ユニット型*</t>
    <rPh sb="0" eb="2">
      <t>ヘイセツ</t>
    </rPh>
    <rPh sb="2" eb="3">
      <t>カタ</t>
    </rPh>
    <phoneticPr fontId="3"/>
  </si>
  <si>
    <t>通所利用減算 (1)看護なし **</t>
    <rPh sb="0" eb="2">
      <t>ツウショ</t>
    </rPh>
    <rPh sb="2" eb="4">
      <t>リヨウ</t>
    </rPh>
    <rPh sb="4" eb="6">
      <t>ゲンサン</t>
    </rPh>
    <phoneticPr fontId="3"/>
  </si>
  <si>
    <t>旧措置経過的地域密着型介護福祉施設*</t>
    <rPh sb="0" eb="1">
      <t>キュウ</t>
    </rPh>
    <rPh sb="1" eb="3">
      <t>ソチ</t>
    </rPh>
    <rPh sb="3" eb="6">
      <t>ケイカテキ</t>
    </rPh>
    <rPh sb="6" eb="8">
      <t>チイキ</t>
    </rPh>
    <rPh sb="8" eb="11">
      <t>ミッチャクガタ</t>
    </rPh>
    <rPh sb="11" eb="13">
      <t>カイゴ</t>
    </rPh>
    <rPh sb="13" eb="15">
      <t>フクシ</t>
    </rPh>
    <rPh sb="15" eb="17">
      <t>シセツ</t>
    </rPh>
    <phoneticPr fontId="3"/>
  </si>
  <si>
    <t>（Ⅱ） 療養強化型 *</t>
    <rPh sb="4" eb="6">
      <t>リョウヨウ</t>
    </rPh>
    <rPh sb="6" eb="8">
      <t>キョウカ</t>
    </rPh>
    <rPh sb="8" eb="9">
      <t>ガタ</t>
    </rPh>
    <phoneticPr fontId="3"/>
  </si>
  <si>
    <t>特別地域訪問介護加算</t>
    <rPh sb="4" eb="6">
      <t>ホウモン</t>
    </rPh>
    <rPh sb="6" eb="8">
      <t>カイゴ</t>
    </rPh>
    <phoneticPr fontId="3"/>
  </si>
  <si>
    <t>機能訓練体制加算*</t>
    <phoneticPr fontId="3"/>
  </si>
  <si>
    <t>通所利用減算 (2)看護あり **</t>
    <rPh sb="0" eb="2">
      <t>ツウショ</t>
    </rPh>
    <rPh sb="2" eb="4">
      <t>リヨウ</t>
    </rPh>
    <rPh sb="4" eb="6">
      <t>ゲンサン</t>
    </rPh>
    <phoneticPr fontId="3"/>
  </si>
  <si>
    <t>ﾕﾆｯﾄ型経過的地域密着型介護福祉施設*</t>
    <rPh sb="4" eb="5">
      <t>ガタ</t>
    </rPh>
    <rPh sb="5" eb="8">
      <t>ケイカテキ</t>
    </rPh>
    <rPh sb="8" eb="10">
      <t>チイキ</t>
    </rPh>
    <rPh sb="10" eb="13">
      <t>ミッチャクガタ</t>
    </rPh>
    <rPh sb="13" eb="15">
      <t>カイゴ</t>
    </rPh>
    <rPh sb="15" eb="17">
      <t>フクシ</t>
    </rPh>
    <rPh sb="17" eb="19">
      <t>シセツ</t>
    </rPh>
    <phoneticPr fontId="3"/>
  </si>
  <si>
    <t>（Ⅲ） 療養型 *</t>
    <rPh sb="4" eb="6">
      <t>リョウヨウ</t>
    </rPh>
    <rPh sb="6" eb="7">
      <t>ガタ</t>
    </rPh>
    <phoneticPr fontId="3"/>
  </si>
  <si>
    <t>中山間地域等における小規模事業所加算</t>
    <rPh sb="0" eb="1">
      <t>ナカ</t>
    </rPh>
    <rPh sb="1" eb="3">
      <t>ヤマアイ</t>
    </rPh>
    <rPh sb="3" eb="6">
      <t>チイキナド</t>
    </rPh>
    <rPh sb="10" eb="13">
      <t>ショウキボ</t>
    </rPh>
    <rPh sb="13" eb="16">
      <t>ジギョウショ</t>
    </rPh>
    <rPh sb="16" eb="18">
      <t>カサン</t>
    </rPh>
    <phoneticPr fontId="3"/>
  </si>
  <si>
    <t>看護体制加算（Ⅰ）*</t>
    <rPh sb="0" eb="2">
      <t>カンゴ</t>
    </rPh>
    <rPh sb="2" eb="4">
      <t>タイセイ</t>
    </rPh>
    <rPh sb="4" eb="6">
      <t>カサン</t>
    </rPh>
    <phoneticPr fontId="3"/>
  </si>
  <si>
    <t>特別地域定期巡回・随時対応型訪問介護看護加算 **</t>
    <rPh sb="4" eb="6">
      <t>テイキ</t>
    </rPh>
    <rPh sb="6" eb="8">
      <t>ジュンカイ</t>
    </rPh>
    <rPh sb="9" eb="11">
      <t>ズイジ</t>
    </rPh>
    <rPh sb="11" eb="14">
      <t>タイオウガタ</t>
    </rPh>
    <rPh sb="16" eb="18">
      <t>カイゴ</t>
    </rPh>
    <phoneticPr fontId="3"/>
  </si>
  <si>
    <t>ﾕﾆｯﾄ型旧措置経過的地域密着型介護福祉施設*</t>
    <rPh sb="4" eb="5">
      <t>ガタ</t>
    </rPh>
    <rPh sb="5" eb="6">
      <t>キュウ</t>
    </rPh>
    <rPh sb="6" eb="8">
      <t>ソチ</t>
    </rPh>
    <rPh sb="8" eb="11">
      <t>ケイカテキ</t>
    </rPh>
    <rPh sb="11" eb="13">
      <t>チイキ</t>
    </rPh>
    <rPh sb="13" eb="16">
      <t>ミッチャクガタ</t>
    </rPh>
    <rPh sb="16" eb="18">
      <t>カイゴ</t>
    </rPh>
    <rPh sb="18" eb="20">
      <t>フクシ</t>
    </rPh>
    <rPh sb="20" eb="22">
      <t>シセツ</t>
    </rPh>
    <phoneticPr fontId="3"/>
  </si>
  <si>
    <t>（Ⅲ） 療養強化型 *</t>
    <rPh sb="4" eb="6">
      <t>リョウヨウ</t>
    </rPh>
    <rPh sb="6" eb="8">
      <t>キョウカ</t>
    </rPh>
    <rPh sb="8" eb="9">
      <t>ガタ</t>
    </rPh>
    <phoneticPr fontId="3"/>
  </si>
  <si>
    <t>中山間地域等に居住する者へのサービス提供加算</t>
    <rPh sb="0" eb="1">
      <t>ナカ</t>
    </rPh>
    <rPh sb="1" eb="3">
      <t>ヤマアイ</t>
    </rPh>
    <rPh sb="3" eb="6">
      <t>チイキナド</t>
    </rPh>
    <rPh sb="7" eb="9">
      <t>キョジュウ</t>
    </rPh>
    <rPh sb="11" eb="12">
      <t>モノ</t>
    </rPh>
    <rPh sb="18" eb="20">
      <t>テイキョウ</t>
    </rPh>
    <rPh sb="20" eb="22">
      <t>カサン</t>
    </rPh>
    <phoneticPr fontId="3"/>
  </si>
  <si>
    <t>看護体制加算（Ⅱ）*</t>
    <rPh sb="0" eb="2">
      <t>カンゴ</t>
    </rPh>
    <rPh sb="2" eb="4">
      <t>タイセイ</t>
    </rPh>
    <rPh sb="4" eb="6">
      <t>カサン</t>
    </rPh>
    <phoneticPr fontId="3"/>
  </si>
  <si>
    <t>中山間地域等における小規模事業所加算**</t>
    <phoneticPr fontId="3"/>
  </si>
  <si>
    <t>日常生活継続支援加算*</t>
    <rPh sb="0" eb="2">
      <t>ニチジョウ</t>
    </rPh>
    <rPh sb="2" eb="4">
      <t>セイカツ</t>
    </rPh>
    <rPh sb="4" eb="6">
      <t>ケイゾク</t>
    </rPh>
    <rPh sb="6" eb="8">
      <t>シエン</t>
    </rPh>
    <rPh sb="8" eb="10">
      <t>カサン</t>
    </rPh>
    <phoneticPr fontId="3"/>
  </si>
  <si>
    <t>ユニット型　　 介護保健施設</t>
    <rPh sb="4" eb="5">
      <t>ガタ</t>
    </rPh>
    <rPh sb="8" eb="10">
      <t>カイゴ</t>
    </rPh>
    <rPh sb="10" eb="12">
      <t>ホケン</t>
    </rPh>
    <rPh sb="12" eb="14">
      <t>シセツ</t>
    </rPh>
    <phoneticPr fontId="3"/>
  </si>
  <si>
    <t>緊急時訪問介護加算</t>
    <rPh sb="0" eb="3">
      <t>キンキュウジ</t>
    </rPh>
    <rPh sb="3" eb="5">
      <t>ホウモン</t>
    </rPh>
    <rPh sb="5" eb="7">
      <t>カイゴ</t>
    </rPh>
    <rPh sb="7" eb="9">
      <t>カサン</t>
    </rPh>
    <phoneticPr fontId="3"/>
  </si>
  <si>
    <t>夜勤職員配置加算（Ⅰ）*</t>
    <rPh sb="0" eb="2">
      <t>ヤキン</t>
    </rPh>
    <rPh sb="2" eb="4">
      <t>ショクイン</t>
    </rPh>
    <rPh sb="4" eb="6">
      <t>ハイチ</t>
    </rPh>
    <rPh sb="6" eb="8">
      <t>カサン</t>
    </rPh>
    <phoneticPr fontId="3"/>
  </si>
  <si>
    <t>中山間地域等に居住する者へのサービス提供加算**</t>
    <phoneticPr fontId="3"/>
  </si>
  <si>
    <t>看護体制加算（Ⅰ）イ*</t>
    <rPh sb="0" eb="2">
      <t>カンゴ</t>
    </rPh>
    <rPh sb="2" eb="4">
      <t>タイセイ</t>
    </rPh>
    <rPh sb="4" eb="6">
      <t>カサン</t>
    </rPh>
    <phoneticPr fontId="3"/>
  </si>
  <si>
    <t>初回加算</t>
    <rPh sb="0" eb="2">
      <t>ショカイ</t>
    </rPh>
    <rPh sb="2" eb="4">
      <t>カサン</t>
    </rPh>
    <phoneticPr fontId="3"/>
  </si>
  <si>
    <t>夜勤職員配置加算（Ⅱ）*</t>
    <rPh sb="0" eb="2">
      <t>ヤキン</t>
    </rPh>
    <rPh sb="2" eb="4">
      <t>ショクイン</t>
    </rPh>
    <rPh sb="4" eb="6">
      <t>ハイチ</t>
    </rPh>
    <rPh sb="6" eb="8">
      <t>カサン</t>
    </rPh>
    <phoneticPr fontId="3"/>
  </si>
  <si>
    <t>緊急時訪問看護加算**</t>
    <phoneticPr fontId="3"/>
  </si>
  <si>
    <t>看護体制加算（Ⅰ）ロ*</t>
    <rPh sb="0" eb="2">
      <t>カンゴ</t>
    </rPh>
    <rPh sb="2" eb="4">
      <t>タイセイ</t>
    </rPh>
    <rPh sb="4" eb="6">
      <t>カサン</t>
    </rPh>
    <phoneticPr fontId="3"/>
  </si>
  <si>
    <t>生活機能向上連携加算</t>
    <rPh sb="0" eb="2">
      <t>セイカツ</t>
    </rPh>
    <rPh sb="2" eb="4">
      <t>キノウ</t>
    </rPh>
    <rPh sb="4" eb="6">
      <t>コウジョウ</t>
    </rPh>
    <rPh sb="6" eb="8">
      <t>レンケイ</t>
    </rPh>
    <rPh sb="8" eb="10">
      <t>カサン</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</si>
  <si>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</si>
  <si>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特別管理加算（Ⅰ）**</t>
  </si>
  <si>
    <t>看護体制加算（Ⅱ）イ*</t>
    <rPh sb="0" eb="2">
      <t>カンゴ</t>
    </rPh>
    <rPh sb="2" eb="4">
      <t>タイセイ</t>
    </rPh>
    <rPh sb="4" eb="6">
      <t>カサン</t>
    </rPh>
    <phoneticPr fontId="3"/>
  </si>
  <si>
    <t xml:space="preserve">介護職員処遇改善加算（Ⅰ） </t>
    <rPh sb="0" eb="2">
      <t>カイゴ</t>
    </rPh>
    <rPh sb="2" eb="4">
      <t>ショクイン</t>
    </rPh>
    <rPh sb="4" eb="6">
      <t>ショグウ</t>
    </rPh>
    <rPh sb="6" eb="8">
      <t>カイゼン</t>
    </rPh>
    <rPh sb="8" eb="10">
      <t>カサン</t>
    </rPh>
    <phoneticPr fontId="3"/>
  </si>
  <si>
    <t>若年性認知症利用者受入加算*</t>
    <rPh sb="0" eb="2">
      <t>ジャクネン</t>
    </rPh>
    <rPh sb="2" eb="3">
      <t>セイ</t>
    </rPh>
    <rPh sb="3" eb="6">
      <t>ニンチショウ</t>
    </rPh>
    <rPh sb="6" eb="9">
      <t>リヨウシャ</t>
    </rPh>
    <rPh sb="9" eb="11">
      <t>ウケイレ</t>
    </rPh>
    <rPh sb="11" eb="13">
      <t>カサン</t>
    </rPh>
    <phoneticPr fontId="3"/>
  </si>
  <si>
    <t>特別管理加算（Ⅱ）**</t>
  </si>
  <si>
    <t>看護体制加算（Ⅱ）ロ*</t>
    <rPh sb="0" eb="2">
      <t>カンゴ</t>
    </rPh>
    <rPh sb="2" eb="4">
      <t>タイセイ</t>
    </rPh>
    <rPh sb="4" eb="6">
      <t>カサン</t>
    </rPh>
    <phoneticPr fontId="3"/>
  </si>
  <si>
    <t xml:space="preserve">介護職員処遇改善加算（Ⅱ） </t>
    <rPh sb="0" eb="2">
      <t>カイゴ</t>
    </rPh>
    <rPh sb="2" eb="4">
      <t>ショクイン</t>
    </rPh>
    <rPh sb="4" eb="6">
      <t>ショグウ</t>
    </rPh>
    <rPh sb="6" eb="8">
      <t>カイゼン</t>
    </rPh>
    <rPh sb="8" eb="10">
      <t>カサン</t>
    </rPh>
    <phoneticPr fontId="3"/>
  </si>
  <si>
    <t>送迎加算</t>
    <rPh sb="0" eb="2">
      <t>ソウゲイ</t>
    </rPh>
    <rPh sb="2" eb="4">
      <t>カサン</t>
    </rPh>
    <phoneticPr fontId="3"/>
  </si>
  <si>
    <t>ターミナルケア加算 **</t>
    <phoneticPr fontId="3"/>
  </si>
  <si>
    <t>夜勤職員配置加算（Ⅰ）イ*</t>
    <rPh sb="0" eb="2">
      <t>ヤキン</t>
    </rPh>
    <rPh sb="2" eb="4">
      <t>ショクイン</t>
    </rPh>
    <rPh sb="4" eb="6">
      <t>ハイチ</t>
    </rPh>
    <rPh sb="6" eb="8">
      <t>カサン</t>
    </rPh>
    <phoneticPr fontId="3"/>
  </si>
  <si>
    <t xml:space="preserve">介護職員処遇改善加算（Ⅲ） </t>
    <rPh sb="0" eb="2">
      <t>カイゴ</t>
    </rPh>
    <rPh sb="2" eb="4">
      <t>ショクイン</t>
    </rPh>
    <rPh sb="4" eb="6">
      <t>ショグウ</t>
    </rPh>
    <rPh sb="6" eb="8">
      <t>カイゼン</t>
    </rPh>
    <rPh sb="8" eb="10">
      <t>カサン</t>
    </rPh>
    <phoneticPr fontId="3"/>
  </si>
  <si>
    <t>緊急短期入所体制確保加算*</t>
    <phoneticPr fontId="3"/>
  </si>
  <si>
    <t>初期加算 **</t>
    <rPh sb="0" eb="2">
      <t>ショキ</t>
    </rPh>
    <rPh sb="2" eb="4">
      <t>カサン</t>
    </rPh>
    <phoneticPr fontId="3"/>
  </si>
  <si>
    <t>夜勤職員配置加算（Ⅰ）ロ*</t>
    <rPh sb="0" eb="2">
      <t>ヤキン</t>
    </rPh>
    <rPh sb="2" eb="4">
      <t>ショクイン</t>
    </rPh>
    <rPh sb="4" eb="6">
      <t>ハイチ</t>
    </rPh>
    <rPh sb="6" eb="8">
      <t>カサン</t>
    </rPh>
    <phoneticPr fontId="3"/>
  </si>
  <si>
    <t>夜勤職員配置加算*</t>
    <rPh sb="0" eb="2">
      <t>ヤキン</t>
    </rPh>
    <rPh sb="2" eb="4">
      <t>ショクイン</t>
    </rPh>
    <rPh sb="4" eb="6">
      <t>ハイチ</t>
    </rPh>
    <rPh sb="6" eb="8">
      <t>カサン</t>
    </rPh>
    <phoneticPr fontId="3"/>
  </si>
  <si>
    <t>緊急短期入所受入加算*</t>
    <phoneticPr fontId="3"/>
  </si>
  <si>
    <t>退院時共同指導加算 **</t>
    <rPh sb="0" eb="3">
      <t>タイインジ</t>
    </rPh>
    <rPh sb="3" eb="5">
      <t>キョウドウ</t>
    </rPh>
    <rPh sb="5" eb="7">
      <t>シドウ</t>
    </rPh>
    <rPh sb="7" eb="9">
      <t>カサン</t>
    </rPh>
    <phoneticPr fontId="3"/>
  </si>
  <si>
    <t>夜勤職員配置加算（Ⅱ）イ*</t>
    <rPh sb="0" eb="2">
      <t>ヤキン</t>
    </rPh>
    <rPh sb="2" eb="4">
      <t>ショクイン</t>
    </rPh>
    <rPh sb="4" eb="6">
      <t>ハイチ</t>
    </rPh>
    <rPh sb="6" eb="8">
      <t>カサン</t>
    </rPh>
    <phoneticPr fontId="3"/>
  </si>
  <si>
    <t>短期集中リハビリテーション実施加算*</t>
    <rPh sb="0" eb="2">
      <t>タンキ</t>
    </rPh>
    <rPh sb="2" eb="4">
      <t>シュウチュウ</t>
    </rPh>
    <rPh sb="13" eb="15">
      <t>ジッシ</t>
    </rPh>
    <rPh sb="15" eb="17">
      <t>カサン</t>
    </rPh>
    <phoneticPr fontId="3"/>
  </si>
  <si>
    <t>看護・介護職員</t>
    <phoneticPr fontId="93"/>
  </si>
  <si>
    <t>療養食加算*</t>
    <rPh sb="0" eb="2">
      <t>リョウヨウ</t>
    </rPh>
    <rPh sb="2" eb="3">
      <t>ショク</t>
    </rPh>
    <rPh sb="3" eb="5">
      <t>カサン</t>
    </rPh>
    <phoneticPr fontId="3"/>
  </si>
  <si>
    <t>サービス提供体制強化加算（Ⅰ） **</t>
    <rPh sb="4" eb="6">
      <t>テイキョウ</t>
    </rPh>
    <rPh sb="6" eb="8">
      <t>タイセイ</t>
    </rPh>
    <rPh sb="8" eb="10">
      <t>キョウカ</t>
    </rPh>
    <rPh sb="10" eb="12">
      <t>カサン</t>
    </rPh>
    <phoneticPr fontId="3"/>
  </si>
  <si>
    <t>夜勤職員配置加算（Ⅱ）ロ*</t>
    <rPh sb="0" eb="2">
      <t>ヤキン</t>
    </rPh>
    <rPh sb="2" eb="4">
      <t>ショクイン</t>
    </rPh>
    <rPh sb="4" eb="6">
      <t>ハイチ</t>
    </rPh>
    <rPh sb="6" eb="8">
      <t>カサン</t>
    </rPh>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</si>
  <si>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</si>
  <si>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介護職員のみ</t>
  </si>
  <si>
    <t>在宅中重度者受入加算*</t>
    <rPh sb="0" eb="2">
      <t>ザイタク</t>
    </rPh>
    <rPh sb="2" eb="3">
      <t>チュウ</t>
    </rPh>
    <rPh sb="3" eb="5">
      <t>ジュウド</t>
    </rPh>
    <rPh sb="5" eb="6">
      <t>シャ</t>
    </rPh>
    <rPh sb="6" eb="8">
      <t>ウケイレ</t>
    </rPh>
    <rPh sb="8" eb="10">
      <t>カサン</t>
    </rPh>
    <phoneticPr fontId="3"/>
  </si>
  <si>
    <t>サービス提供体制強化加算（Ⅱ） **</t>
    <rPh sb="4" eb="6">
      <t>テイキョウ</t>
    </rPh>
    <rPh sb="6" eb="8">
      <t>タイセイ</t>
    </rPh>
    <rPh sb="8" eb="10">
      <t>キョウカ</t>
    </rPh>
    <rPh sb="10" eb="12">
      <t>カサン</t>
    </rPh>
    <phoneticPr fontId="3"/>
  </si>
  <si>
    <t>準ﾕﾆｯﾄｹｱ加算*</t>
    <rPh sb="0" eb="1">
      <t>ジュン</t>
    </rPh>
    <rPh sb="7" eb="9">
      <t>カサン</t>
    </rPh>
    <phoneticPr fontId="3"/>
  </si>
  <si>
    <t>認知症ケア加算*</t>
    <rPh sb="0" eb="3">
      <t>ニンチショウ</t>
    </rPh>
    <rPh sb="5" eb="7">
      <t>カサン</t>
    </rPh>
    <phoneticPr fontId="3"/>
  </si>
  <si>
    <t>特別地域訪問入浴介護加算</t>
    <rPh sb="4" eb="6">
      <t>ホウモン</t>
    </rPh>
    <rPh sb="6" eb="8">
      <t>ニュウヨク</t>
    </rPh>
    <rPh sb="8" eb="10">
      <t>カイゴ</t>
    </rPh>
    <phoneticPr fontId="3"/>
  </si>
  <si>
    <t>サービス提供体制強化加算（Ⅰ）*</t>
    <phoneticPr fontId="3"/>
  </si>
  <si>
    <t>サービス提供体制強化加算（Ⅲ） **</t>
    <rPh sb="4" eb="6">
      <t>テイキョウ</t>
    </rPh>
    <rPh sb="6" eb="8">
      <t>タイセイ</t>
    </rPh>
    <rPh sb="8" eb="10">
      <t>キョウカ</t>
    </rPh>
    <rPh sb="10" eb="12">
      <t>カサン</t>
    </rPh>
    <phoneticPr fontId="3"/>
  </si>
  <si>
    <t>個別機能訓練加算*</t>
    <rPh sb="0" eb="2">
      <t>コベツ</t>
    </rPh>
    <rPh sb="6" eb="8">
      <t>カサン</t>
    </rPh>
    <phoneticPr fontId="3"/>
  </si>
  <si>
    <t>若年性認知症入所者受入加算*</t>
    <rPh sb="0" eb="2">
      <t>ジャクネン</t>
    </rPh>
    <rPh sb="2" eb="3">
      <t>セイ</t>
    </rPh>
    <rPh sb="3" eb="6">
      <t>ニンチショウ</t>
    </rPh>
    <rPh sb="6" eb="9">
      <t>ニュウショシャ</t>
    </rPh>
    <rPh sb="9" eb="11">
      <t>ウケイレ</t>
    </rPh>
    <rPh sb="11" eb="13">
      <t>カサン</t>
    </rPh>
    <phoneticPr fontId="3"/>
  </si>
  <si>
    <t>サービス提供体制強化加算（Ⅱ）*</t>
    <phoneticPr fontId="3"/>
  </si>
  <si>
    <t>介護職員処遇改善加算（Ⅰ） **</t>
    <rPh sb="0" eb="2">
      <t>カイゴ</t>
    </rPh>
    <rPh sb="2" eb="4">
      <t>ショクイン</t>
    </rPh>
    <rPh sb="4" eb="6">
      <t>ショグウ</t>
    </rPh>
    <rPh sb="6" eb="8">
      <t>カイゼン</t>
    </rPh>
    <rPh sb="8" eb="10">
      <t>カサン</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</si>
  <si>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</si>
  <si>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サービス提供体制強化加算（Ⅲ）*</t>
    <rPh sb="4" eb="6">
      <t>テイキョウ</t>
    </rPh>
    <rPh sb="6" eb="8">
      <t>タイセイ</t>
    </rPh>
    <rPh sb="8" eb="10">
      <t>キョウカ</t>
    </rPh>
    <rPh sb="10" eb="12">
      <t>カサン</t>
    </rPh>
    <phoneticPr fontId="3"/>
  </si>
  <si>
    <t>介護職員処遇改善加算（Ⅱ） **</t>
    <rPh sb="0" eb="2">
      <t>カイゴ</t>
    </rPh>
    <rPh sb="2" eb="4">
      <t>ショクイン</t>
    </rPh>
    <rPh sb="4" eb="6">
      <t>ショグウ</t>
    </rPh>
    <rPh sb="6" eb="8">
      <t>カイゼン</t>
    </rPh>
    <rPh sb="8" eb="10">
      <t>カサン</t>
    </rPh>
    <phoneticPr fontId="3"/>
  </si>
  <si>
    <t>常勤医師配置加算*</t>
    <phoneticPr fontId="3"/>
  </si>
  <si>
    <t>身体拘束廃止未実施減算*</t>
    <rPh sb="0" eb="2">
      <t>シンタイ</t>
    </rPh>
    <rPh sb="2" eb="4">
      <t>コウソク</t>
    </rPh>
    <rPh sb="4" eb="6">
      <t>ハイシ</t>
    </rPh>
    <rPh sb="6" eb="9">
      <t>ミジッシ</t>
    </rPh>
    <rPh sb="9" eb="11">
      <t>ゲンサン</t>
    </rPh>
    <phoneticPr fontId="3"/>
  </si>
  <si>
    <t>サービス提供体制強化加算</t>
    <rPh sb="4" eb="6">
      <t>テイキョウ</t>
    </rPh>
    <rPh sb="6" eb="8">
      <t>タイセイ</t>
    </rPh>
    <rPh sb="8" eb="10">
      <t>キョウカ</t>
    </rPh>
    <rPh sb="10" eb="12">
      <t>カサン</t>
    </rPh>
    <phoneticPr fontId="3"/>
  </si>
  <si>
    <t>介護職員処遇改善加算（Ⅲ） **</t>
    <rPh sb="0" eb="2">
      <t>カイゴ</t>
    </rPh>
    <rPh sb="2" eb="4">
      <t>ショクイン</t>
    </rPh>
    <rPh sb="4" eb="6">
      <t>ショグウ</t>
    </rPh>
    <rPh sb="6" eb="8">
      <t>カイゼン</t>
    </rPh>
    <rPh sb="8" eb="10">
      <t>カサン</t>
    </rPh>
    <phoneticPr fontId="3"/>
  </si>
  <si>
    <t>精神科医療養指導加算*</t>
    <rPh sb="4" eb="6">
      <t>リョウヨウ</t>
    </rPh>
    <phoneticPr fontId="3"/>
  </si>
  <si>
    <t>外泊時費用*</t>
    <rPh sb="0" eb="2">
      <t>ガイハク</t>
    </rPh>
    <rPh sb="2" eb="3">
      <t>ジ</t>
    </rPh>
    <rPh sb="3" eb="5">
      <t>ヒヨウ</t>
    </rPh>
    <phoneticPr fontId="3"/>
  </si>
  <si>
    <t>定期巡回・随時対応型訪問介護看護市町村独自加算 **</t>
    <rPh sb="0" eb="2">
      <t>テイキ</t>
    </rPh>
    <rPh sb="2" eb="4">
      <t>ジュンカイ</t>
    </rPh>
    <rPh sb="5" eb="7">
      <t>ズイジ</t>
    </rPh>
    <rPh sb="7" eb="9">
      <t>タイオウ</t>
    </rPh>
    <rPh sb="9" eb="10">
      <t>ガタ</t>
    </rPh>
    <rPh sb="10" eb="12">
      <t>ホウモン</t>
    </rPh>
    <rPh sb="12" eb="14">
      <t>カイゴ</t>
    </rPh>
    <rPh sb="14" eb="16">
      <t>カンゴ</t>
    </rPh>
    <rPh sb="16" eb="19">
      <t>シチョウソン</t>
    </rPh>
    <rPh sb="19" eb="21">
      <t>ドクジ</t>
    </rPh>
    <rPh sb="21" eb="23">
      <t>カサン</t>
    </rPh>
    <phoneticPr fontId="3"/>
  </si>
  <si>
    <t>障害者生活支援体制加算*</t>
    <rPh sb="7" eb="9">
      <t>タイセイ</t>
    </rPh>
    <phoneticPr fontId="3"/>
  </si>
  <si>
    <t>ターミナルケア加算(死亡日以前4日以上) *</t>
    <rPh sb="10" eb="13">
      <t>シボウビ</t>
    </rPh>
    <rPh sb="13" eb="15">
      <t>イゼン</t>
    </rPh>
    <rPh sb="16" eb="17">
      <t>ヒ</t>
    </rPh>
    <rPh sb="17" eb="19">
      <t>イジョウ</t>
    </rPh>
    <phoneticPr fontId="3"/>
  </si>
  <si>
    <t>夜間対応型訪問介護**</t>
    <rPh sb="0" eb="2">
      <t>ヤカン</t>
    </rPh>
    <rPh sb="2" eb="5">
      <t>タイオウガタ</t>
    </rPh>
    <rPh sb="5" eb="7">
      <t>ホウモン</t>
    </rPh>
    <rPh sb="7" eb="9">
      <t>カイゴ</t>
    </rPh>
    <phoneticPr fontId="3"/>
  </si>
  <si>
    <t>ターミナルケア加算（死亡前日・前々日） *</t>
    <rPh sb="10" eb="12">
      <t>シボウ</t>
    </rPh>
    <rPh sb="12" eb="14">
      <t>ゼンジツ</t>
    </rPh>
    <rPh sb="15" eb="18">
      <t>ゼンゼンジツ</t>
    </rPh>
    <phoneticPr fontId="3"/>
  </si>
  <si>
    <t>短期入所療養介護 *</t>
    <rPh sb="0" eb="2">
      <t>タンキ</t>
    </rPh>
    <rPh sb="2" eb="4">
      <t>ニュウショ</t>
    </rPh>
    <rPh sb="4" eb="6">
      <t>リョウヨウ</t>
    </rPh>
    <rPh sb="6" eb="8">
      <t>カイゴ</t>
    </rPh>
    <phoneticPr fontId="3"/>
  </si>
  <si>
    <t>夜間対応型訪問介護Ⅰ（基本）**</t>
    <rPh sb="0" eb="2">
      <t>ヤカン</t>
    </rPh>
    <rPh sb="2" eb="5">
      <t>タイオウガタ</t>
    </rPh>
    <rPh sb="5" eb="7">
      <t>ホウモン</t>
    </rPh>
    <rPh sb="7" eb="9">
      <t>カイゴ</t>
    </rPh>
    <rPh sb="11" eb="13">
      <t>キホン</t>
    </rPh>
    <phoneticPr fontId="3"/>
  </si>
  <si>
    <t>外泊時費用*</t>
    <phoneticPr fontId="3"/>
  </si>
  <si>
    <t>ターミナルケア加算（死亡日） *</t>
    <rPh sb="7" eb="9">
      <t>カサン</t>
    </rPh>
    <rPh sb="10" eb="13">
      <t>シボウビ</t>
    </rPh>
    <phoneticPr fontId="3"/>
  </si>
  <si>
    <t xml:space="preserve">                                     （定期巡回）**</t>
    <rPh sb="38" eb="40">
      <t>テイキ</t>
    </rPh>
    <rPh sb="40" eb="42">
      <t>ジュンカイ</t>
    </rPh>
    <phoneticPr fontId="93"/>
  </si>
  <si>
    <t>初期加算*</t>
    <phoneticPr fontId="3"/>
  </si>
  <si>
    <t>療養体制維持特別加算*</t>
    <rPh sb="0" eb="2">
      <t>リョウヨウ</t>
    </rPh>
    <rPh sb="2" eb="4">
      <t>タイセイ</t>
    </rPh>
    <rPh sb="4" eb="6">
      <t>イジ</t>
    </rPh>
    <rPh sb="6" eb="8">
      <t>トクベツ</t>
    </rPh>
    <rPh sb="8" eb="10">
      <t>カサン</t>
    </rPh>
    <phoneticPr fontId="3"/>
  </si>
  <si>
    <t>訪問看護ステーション</t>
    <rPh sb="0" eb="2">
      <t>ホウモン</t>
    </rPh>
    <rPh sb="2" eb="4">
      <t>カンゴ</t>
    </rPh>
    <phoneticPr fontId="3"/>
  </si>
  <si>
    <t>　　　　　　　　　　　　　　　　（随時訪問）**</t>
    <rPh sb="17" eb="19">
      <t>ズイジ</t>
    </rPh>
    <rPh sb="19" eb="21">
      <t>ホウモン</t>
    </rPh>
    <phoneticPr fontId="3"/>
  </si>
  <si>
    <t>退所前訪問相談援助加算</t>
    <rPh sb="7" eb="9">
      <t>エンジョ</t>
    </rPh>
    <rPh sb="9" eb="11">
      <t>カサン</t>
    </rPh>
    <phoneticPr fontId="3"/>
  </si>
  <si>
    <t>初期加算*</t>
    <rPh sb="0" eb="2">
      <t>ショキ</t>
    </rPh>
    <rPh sb="2" eb="4">
      <t>カサン</t>
    </rPh>
    <phoneticPr fontId="3"/>
  </si>
  <si>
    <t>病院又は診療所</t>
    <rPh sb="0" eb="2">
      <t>ビョウイン</t>
    </rPh>
    <rPh sb="2" eb="3">
      <t>マタ</t>
    </rPh>
    <rPh sb="4" eb="7">
      <t>シンリョウジョ</t>
    </rPh>
    <phoneticPr fontId="3"/>
  </si>
  <si>
    <t>夜間対応型訪問介護Ⅱ**</t>
    <rPh sb="0" eb="2">
      <t>ヤカン</t>
    </rPh>
    <rPh sb="2" eb="5">
      <t>タイオウガタ</t>
    </rPh>
    <rPh sb="5" eb="7">
      <t>ホウモン</t>
    </rPh>
    <rPh sb="7" eb="9">
      <t>カイゴ</t>
    </rPh>
    <phoneticPr fontId="3"/>
  </si>
  <si>
    <t>退所後訪問相談援助加算</t>
    <rPh sb="7" eb="9">
      <t>エンジョ</t>
    </rPh>
    <rPh sb="9" eb="11">
      <t>カサン</t>
    </rPh>
    <phoneticPr fontId="3"/>
  </si>
  <si>
    <t>入所前後訪問指導加算</t>
    <phoneticPr fontId="3"/>
  </si>
  <si>
    <t>定期巡回・随時対応型訪問介護看護事業所と連携</t>
    <rPh sb="9" eb="10">
      <t>ガタ</t>
    </rPh>
    <rPh sb="10" eb="12">
      <t>ホウモン</t>
    </rPh>
    <rPh sb="12" eb="14">
      <t>カイゴ</t>
    </rPh>
    <rPh sb="14" eb="16">
      <t>カンゴ</t>
    </rPh>
    <rPh sb="16" eb="19">
      <t>ジギョウショ</t>
    </rPh>
    <rPh sb="20" eb="22">
      <t>レンケイ</t>
    </rPh>
    <phoneticPr fontId="3"/>
  </si>
  <si>
    <t>２４時間通報対応加算**</t>
    <rPh sb="2" eb="4">
      <t>ジカン</t>
    </rPh>
    <rPh sb="4" eb="6">
      <t>ツウホウ</t>
    </rPh>
    <rPh sb="6" eb="8">
      <t>タイオウ</t>
    </rPh>
    <rPh sb="8" eb="10">
      <t>カサン</t>
    </rPh>
    <phoneticPr fontId="3"/>
  </si>
  <si>
    <t>退所時相談援助加算</t>
  </si>
  <si>
    <t>退所前訪問指導加算</t>
    <rPh sb="7" eb="9">
      <t>カサン</t>
    </rPh>
    <phoneticPr fontId="3"/>
  </si>
  <si>
    <t>特別地域訪問看護加算</t>
    <rPh sb="4" eb="6">
      <t>ホウモン</t>
    </rPh>
    <rPh sb="6" eb="8">
      <t>カンゴ</t>
    </rPh>
    <phoneticPr fontId="3"/>
  </si>
  <si>
    <t>サービス提供体制強化加算（Ⅰ）**</t>
    <phoneticPr fontId="3"/>
  </si>
  <si>
    <t>退所前連携加算</t>
  </si>
  <si>
    <t>退所後訪問指導加算</t>
    <rPh sb="7" eb="9">
      <t>カサン</t>
    </rPh>
    <phoneticPr fontId="3"/>
  </si>
  <si>
    <t>サービス提供体制強化加算（Ⅱ）**</t>
    <phoneticPr fontId="3"/>
  </si>
  <si>
    <t>栄養マネジメント加算*</t>
    <rPh sb="0" eb="2">
      <t>エイヨウ</t>
    </rPh>
    <rPh sb="8" eb="10">
      <t>カサン</t>
    </rPh>
    <phoneticPr fontId="3"/>
  </si>
  <si>
    <t>退所時指導加算</t>
    <rPh sb="0" eb="2">
      <t>タイショ</t>
    </rPh>
    <rPh sb="2" eb="3">
      <t>ジ</t>
    </rPh>
    <rPh sb="3" eb="5">
      <t>シドウ</t>
    </rPh>
    <rPh sb="5" eb="7">
      <t>カサン</t>
    </rPh>
    <phoneticPr fontId="3"/>
  </si>
  <si>
    <t>ユニット型　　　介護保健施設</t>
    <rPh sb="4" eb="5">
      <t>ガタ</t>
    </rPh>
    <rPh sb="8" eb="10">
      <t>カイゴ</t>
    </rPh>
    <rPh sb="10" eb="12">
      <t>ホケン</t>
    </rPh>
    <rPh sb="12" eb="14">
      <t>シセツ</t>
    </rPh>
    <phoneticPr fontId="3"/>
  </si>
  <si>
    <t>経口移行加算*</t>
    <rPh sb="0" eb="2">
      <t>ケイコウ</t>
    </rPh>
    <rPh sb="2" eb="4">
      <t>イコウ</t>
    </rPh>
    <rPh sb="4" eb="6">
      <t>カサン</t>
    </rPh>
    <phoneticPr fontId="3"/>
  </si>
  <si>
    <t>退所時情報提供加算</t>
    <phoneticPr fontId="3"/>
  </si>
  <si>
    <t>緊急時訪問看護(ステーション)</t>
    <rPh sb="0" eb="3">
      <t>キンキュウジ</t>
    </rPh>
    <rPh sb="3" eb="5">
      <t>ホウモン</t>
    </rPh>
    <rPh sb="5" eb="7">
      <t>カンゴ</t>
    </rPh>
    <phoneticPr fontId="3"/>
  </si>
  <si>
    <t>経口維持加算(Ⅰ) *</t>
    <rPh sb="0" eb="2">
      <t>ケイコウ</t>
    </rPh>
    <rPh sb="2" eb="4">
      <t>イジ</t>
    </rPh>
    <rPh sb="4" eb="6">
      <t>カサン</t>
    </rPh>
    <phoneticPr fontId="3"/>
  </si>
  <si>
    <t>緊急時訪問看護(医療機関）</t>
    <rPh sb="0" eb="3">
      <t>キンキュウジ</t>
    </rPh>
    <rPh sb="3" eb="5">
      <t>ホウモン</t>
    </rPh>
    <rPh sb="5" eb="7">
      <t>カンゴ</t>
    </rPh>
    <rPh sb="8" eb="10">
      <t>イリョウ</t>
    </rPh>
    <rPh sb="10" eb="12">
      <t>キカン</t>
    </rPh>
    <phoneticPr fontId="3"/>
  </si>
  <si>
    <t>経口維持加算(Ⅱ) *</t>
    <rPh sb="0" eb="2">
      <t>ケイコウ</t>
    </rPh>
    <rPh sb="2" eb="4">
      <t>イジ</t>
    </rPh>
    <rPh sb="4" eb="6">
      <t>カサン</t>
    </rPh>
    <phoneticPr fontId="3"/>
  </si>
  <si>
    <t>老人訪問看護指示加算</t>
    <rPh sb="0" eb="2">
      <t>ロウジン</t>
    </rPh>
    <phoneticPr fontId="3"/>
  </si>
  <si>
    <t>特別管理加算（Ⅰ）</t>
    <rPh sb="0" eb="2">
      <t>トクベツ</t>
    </rPh>
    <rPh sb="2" eb="4">
      <t>カンリ</t>
    </rPh>
    <rPh sb="4" eb="6">
      <t>カサン</t>
    </rPh>
    <phoneticPr fontId="3"/>
  </si>
  <si>
    <t>夜間対応型訪問介護（Ⅰ）市町村独自加算**</t>
    <rPh sb="0" eb="2">
      <t>ヤカン</t>
    </rPh>
    <rPh sb="2" eb="5">
      <t>タイオウガタ</t>
    </rPh>
    <rPh sb="5" eb="7">
      <t>ホウモン</t>
    </rPh>
    <rPh sb="7" eb="9">
      <t>カイゴ</t>
    </rPh>
    <rPh sb="12" eb="15">
      <t>シチョウソン</t>
    </rPh>
    <rPh sb="15" eb="17">
      <t>ドクジ</t>
    </rPh>
    <rPh sb="17" eb="19">
      <t>カサン</t>
    </rPh>
    <phoneticPr fontId="3"/>
  </si>
  <si>
    <t>口腔機能維持管理体制加算</t>
    <rPh sb="0" eb="2">
      <t>コウクウ</t>
    </rPh>
    <rPh sb="2" eb="4">
      <t>キノウ</t>
    </rPh>
    <rPh sb="4" eb="6">
      <t>イジ</t>
    </rPh>
    <rPh sb="6" eb="8">
      <t>カンリ</t>
    </rPh>
    <rPh sb="8" eb="10">
      <t>タイセイ</t>
    </rPh>
    <rPh sb="10" eb="12">
      <t>カサン</t>
    </rPh>
    <phoneticPr fontId="3"/>
  </si>
  <si>
    <t>特別管理加算（Ⅱ）</t>
    <rPh sb="0" eb="2">
      <t>トクベツ</t>
    </rPh>
    <rPh sb="2" eb="4">
      <t>カンリ</t>
    </rPh>
    <rPh sb="4" eb="6">
      <t>カサン</t>
    </rPh>
    <phoneticPr fontId="3"/>
  </si>
  <si>
    <t>夜間対応型訪問介護（Ⅱ）市町村独自加算**</t>
    <rPh sb="0" eb="2">
      <t>ヤカン</t>
    </rPh>
    <rPh sb="2" eb="5">
      <t>タイオウガタ</t>
    </rPh>
    <rPh sb="5" eb="7">
      <t>ホウモン</t>
    </rPh>
    <rPh sb="7" eb="9">
      <t>カイゴ</t>
    </rPh>
    <rPh sb="12" eb="15">
      <t>シチョウソン</t>
    </rPh>
    <rPh sb="15" eb="17">
      <t>ドクジ</t>
    </rPh>
    <rPh sb="17" eb="19">
      <t>カサン</t>
    </rPh>
    <phoneticPr fontId="3"/>
  </si>
  <si>
    <t>口腔機能維持管理加算（平成24年改定以降）</t>
    <rPh sb="0" eb="2">
      <t>コウクウ</t>
    </rPh>
    <rPh sb="2" eb="4">
      <t>キノウ</t>
    </rPh>
    <rPh sb="4" eb="6">
      <t>イジ</t>
    </rPh>
    <rPh sb="6" eb="8">
      <t>カンリ</t>
    </rPh>
    <rPh sb="8" eb="10">
      <t>カサン</t>
    </rPh>
    <rPh sb="11" eb="13">
      <t>ヘイセイ</t>
    </rPh>
    <rPh sb="15" eb="16">
      <t>ネン</t>
    </rPh>
    <rPh sb="16" eb="18">
      <t>カイテイ</t>
    </rPh>
    <rPh sb="18" eb="20">
      <t>イコウ</t>
    </rPh>
    <phoneticPr fontId="3"/>
  </si>
  <si>
    <t>ターミナルケア加算</t>
    <rPh sb="7" eb="9">
      <t>カサン</t>
    </rPh>
    <phoneticPr fontId="3"/>
  </si>
  <si>
    <t>認知症対応型通所介護</t>
    <rPh sb="0" eb="3">
      <t>ニンチショウ</t>
    </rPh>
    <rPh sb="3" eb="6">
      <t>タイオウガタ</t>
    </rPh>
    <rPh sb="6" eb="8">
      <t>ツウショ</t>
    </rPh>
    <rPh sb="8" eb="10">
      <t>カイゴ</t>
    </rPh>
    <phoneticPr fontId="3"/>
  </si>
  <si>
    <t>訪問看護特別指示減算*</t>
    <rPh sb="0" eb="2">
      <t>ホウモン</t>
    </rPh>
    <rPh sb="2" eb="4">
      <t>カンゴ</t>
    </rPh>
    <rPh sb="6" eb="8">
      <t>シジ</t>
    </rPh>
    <rPh sb="8" eb="10">
      <t>ゲンサン</t>
    </rPh>
    <phoneticPr fontId="3"/>
  </si>
  <si>
    <r>
      <t>特定介護老人保健施設</t>
    </r>
    <r>
      <rPr>
        <strike/>
        <sz val="8"/>
        <rFont val="ＭＳ Ｐ明朝"/>
        <family val="1"/>
        <charset val="128"/>
      </rPr>
      <t xml:space="preserve"> </t>
    </r>
    <rPh sb="0" eb="2">
      <t>トクテイ</t>
    </rPh>
    <rPh sb="2" eb="4">
      <t>カイゴ</t>
    </rPh>
    <rPh sb="4" eb="6">
      <t>ロウジン</t>
    </rPh>
    <rPh sb="6" eb="8">
      <t>ホケン</t>
    </rPh>
    <rPh sb="8" eb="10">
      <t>シセツ</t>
    </rPh>
    <phoneticPr fontId="3"/>
  </si>
  <si>
    <t>認知症対応型通所介護（Ⅰ）</t>
    <rPh sb="0" eb="3">
      <t>ニンチショウ</t>
    </rPh>
    <rPh sb="3" eb="6">
      <t>タイオウガタ</t>
    </rPh>
    <rPh sb="6" eb="8">
      <t>ツウショ</t>
    </rPh>
    <rPh sb="8" eb="10">
      <t>カイゴ</t>
    </rPh>
    <phoneticPr fontId="93"/>
  </si>
  <si>
    <t>看取り介護加算（死亡日以前4日以上） *</t>
    <rPh sb="0" eb="2">
      <t>ミト</t>
    </rPh>
    <rPh sb="3" eb="5">
      <t>カイゴ</t>
    </rPh>
    <rPh sb="5" eb="7">
      <t>カサン</t>
    </rPh>
    <phoneticPr fontId="3"/>
  </si>
  <si>
    <t>病院療養病床 *</t>
    <rPh sb="0" eb="2">
      <t>ビョウイン</t>
    </rPh>
    <rPh sb="2" eb="4">
      <t>リョウヨウ</t>
    </rPh>
    <rPh sb="4" eb="6">
      <t>ビョウショウ</t>
    </rPh>
    <phoneticPr fontId="3"/>
  </si>
  <si>
    <t>認知症対応型通所介護（Ⅱ）</t>
    <rPh sb="0" eb="3">
      <t>ニンチショウ</t>
    </rPh>
    <rPh sb="3" eb="6">
      <t>タイオウガタ</t>
    </rPh>
    <rPh sb="6" eb="8">
      <t>ツウショ</t>
    </rPh>
    <rPh sb="8" eb="10">
      <t>カイゴ</t>
    </rPh>
    <phoneticPr fontId="93"/>
  </si>
  <si>
    <t>看取り介護加算（死亡前日・前々日） *</t>
    <rPh sb="0" eb="2">
      <t>ミト</t>
    </rPh>
    <rPh sb="3" eb="5">
      <t>カイゴ</t>
    </rPh>
    <rPh sb="5" eb="7">
      <t>カサン</t>
    </rPh>
    <rPh sb="8" eb="10">
      <t>シボウ</t>
    </rPh>
    <rPh sb="10" eb="12">
      <t>ゼンジツ</t>
    </rPh>
    <rPh sb="13" eb="16">
      <t>ゼンゼンジツ</t>
    </rPh>
    <phoneticPr fontId="3"/>
  </si>
  <si>
    <t>退院時共同指導加算</t>
    <rPh sb="0" eb="3">
      <t>タイインジ</t>
    </rPh>
    <rPh sb="3" eb="5">
      <t>キョウドウ</t>
    </rPh>
    <rPh sb="5" eb="7">
      <t>シドウ</t>
    </rPh>
    <rPh sb="7" eb="9">
      <t>カサン</t>
    </rPh>
    <phoneticPr fontId="3"/>
  </si>
  <si>
    <t>病院療養病床経過型*</t>
    <rPh sb="0" eb="2">
      <t>ビョウイン</t>
    </rPh>
    <rPh sb="2" eb="4">
      <t>リョウヨウ</t>
    </rPh>
    <rPh sb="4" eb="6">
      <t>ビョウショウ</t>
    </rPh>
    <rPh sb="6" eb="8">
      <t>ケイカ</t>
    </rPh>
    <rPh sb="8" eb="9">
      <t>ガタ</t>
    </rPh>
    <phoneticPr fontId="3"/>
  </si>
  <si>
    <t>入浴介助加算*</t>
    <phoneticPr fontId="3"/>
  </si>
  <si>
    <t>看取り介護加算（死亡日） *</t>
    <rPh sb="0" eb="2">
      <t>ミト</t>
    </rPh>
    <rPh sb="3" eb="5">
      <t>カイゴ</t>
    </rPh>
    <rPh sb="5" eb="7">
      <t>カサン</t>
    </rPh>
    <rPh sb="8" eb="11">
      <t>シボウビ</t>
    </rPh>
    <phoneticPr fontId="3"/>
  </si>
  <si>
    <t>看護・介護連携強化加算</t>
    <rPh sb="0" eb="2">
      <t>カンゴ</t>
    </rPh>
    <rPh sb="3" eb="5">
      <t>カイゴ</t>
    </rPh>
    <rPh sb="5" eb="7">
      <t>レンケイ</t>
    </rPh>
    <rPh sb="7" eb="9">
      <t>キョウカ</t>
    </rPh>
    <rPh sb="9" eb="11">
      <t>カサン</t>
    </rPh>
    <phoneticPr fontId="3"/>
  </si>
  <si>
    <t>ユニット型病院療養病床 *</t>
    <rPh sb="4" eb="5">
      <t>ガタ</t>
    </rPh>
    <rPh sb="5" eb="7">
      <t>ビョウイン</t>
    </rPh>
    <rPh sb="7" eb="9">
      <t>リョウヨウ</t>
    </rPh>
    <rPh sb="9" eb="11">
      <t>ビョウショウ</t>
    </rPh>
    <phoneticPr fontId="3"/>
  </si>
  <si>
    <t>個別機能訓練加算*</t>
    <rPh sb="0" eb="2">
      <t>コベツ</t>
    </rPh>
    <rPh sb="2" eb="4">
      <t>キノウ</t>
    </rPh>
    <rPh sb="4" eb="6">
      <t>クンレン</t>
    </rPh>
    <rPh sb="6" eb="8">
      <t>カサン</t>
    </rPh>
    <phoneticPr fontId="3"/>
  </si>
  <si>
    <t>在宅復帰支援機能加算*</t>
    <rPh sb="0" eb="2">
      <t>ザイタク</t>
    </rPh>
    <rPh sb="2" eb="4">
      <t>フッキ</t>
    </rPh>
    <rPh sb="4" eb="6">
      <t>シエン</t>
    </rPh>
    <rPh sb="6" eb="8">
      <t>キノウ</t>
    </rPh>
    <rPh sb="8" eb="10">
      <t>カサン</t>
    </rPh>
    <phoneticPr fontId="3"/>
  </si>
  <si>
    <t>サービス提供体制強化加算（Ⅰ）</t>
    <rPh sb="4" eb="6">
      <t>テイキョウ</t>
    </rPh>
    <rPh sb="6" eb="8">
      <t>タイセイ</t>
    </rPh>
    <rPh sb="8" eb="10">
      <t>キョウカ</t>
    </rPh>
    <rPh sb="10" eb="12">
      <t>カサン</t>
    </rPh>
    <phoneticPr fontId="3"/>
  </si>
  <si>
    <t>ユニット型病院療養病床経過型 *</t>
    <rPh sb="4" eb="5">
      <t>ガタ</t>
    </rPh>
    <rPh sb="5" eb="7">
      <t>ビョウイン</t>
    </rPh>
    <rPh sb="7" eb="9">
      <t>リョウヨウ</t>
    </rPh>
    <rPh sb="9" eb="11">
      <t>ビョウショウ</t>
    </rPh>
    <phoneticPr fontId="3"/>
  </si>
  <si>
    <t>若年性認知症利用者受入加算*</t>
    <rPh sb="0" eb="2">
      <t>ジャクネン</t>
    </rPh>
    <rPh sb="2" eb="3">
      <t>セイ</t>
    </rPh>
    <rPh sb="3" eb="6">
      <t>ニンチショウ</t>
    </rPh>
    <rPh sb="6" eb="8">
      <t>リヨウ</t>
    </rPh>
    <rPh sb="8" eb="9">
      <t>シャ</t>
    </rPh>
    <rPh sb="9" eb="11">
      <t>ウケイレ</t>
    </rPh>
    <rPh sb="11" eb="13">
      <t>カサン</t>
    </rPh>
    <phoneticPr fontId="3"/>
  </si>
  <si>
    <t>在宅・入所相互利用加算*</t>
    <rPh sb="0" eb="2">
      <t>ザイタク</t>
    </rPh>
    <rPh sb="3" eb="5">
      <t>ニュウショ</t>
    </rPh>
    <rPh sb="5" eb="7">
      <t>ソウゴ</t>
    </rPh>
    <rPh sb="7" eb="9">
      <t>リヨウ</t>
    </rPh>
    <rPh sb="9" eb="11">
      <t>カサン</t>
    </rPh>
    <phoneticPr fontId="3"/>
  </si>
  <si>
    <t>サービス提供体制強化加算（Ⅱ）</t>
    <rPh sb="4" eb="6">
      <t>テイキョウ</t>
    </rPh>
    <rPh sb="6" eb="8">
      <t>タイセイ</t>
    </rPh>
    <rPh sb="8" eb="10">
      <t>キョウカ</t>
    </rPh>
    <rPh sb="10" eb="12">
      <t>カサン</t>
    </rPh>
    <phoneticPr fontId="3"/>
  </si>
  <si>
    <r>
      <t>特定病院療養病床</t>
    </r>
    <r>
      <rPr>
        <strike/>
        <sz val="8"/>
        <rFont val="ＭＳ Ｐ明朝"/>
        <family val="1"/>
        <charset val="128"/>
      </rPr>
      <t xml:space="preserve"> </t>
    </r>
    <rPh sb="0" eb="2">
      <t>トクテイ</t>
    </rPh>
    <rPh sb="2" eb="4">
      <t>ビョウイン</t>
    </rPh>
    <rPh sb="4" eb="6">
      <t>リョウヨウ</t>
    </rPh>
    <rPh sb="6" eb="8">
      <t>ビョウショウ</t>
    </rPh>
    <phoneticPr fontId="3"/>
  </si>
  <si>
    <t>栄養改善加算</t>
    <rPh sb="0" eb="2">
      <t>エイヨウ</t>
    </rPh>
    <phoneticPr fontId="3"/>
  </si>
  <si>
    <t>小規模拠点集合型施設加算*</t>
    <rPh sb="0" eb="3">
      <t>ショウキボ</t>
    </rPh>
    <rPh sb="3" eb="5">
      <t>キョテン</t>
    </rPh>
    <rPh sb="5" eb="7">
      <t>シュウゴウ</t>
    </rPh>
    <rPh sb="7" eb="8">
      <t>ガタ</t>
    </rPh>
    <rPh sb="8" eb="10">
      <t>シセツ</t>
    </rPh>
    <rPh sb="10" eb="12">
      <t>カサン</t>
    </rPh>
    <phoneticPr fontId="3"/>
  </si>
  <si>
    <t>緊急時施設療養管理*</t>
    <rPh sb="0" eb="3">
      <t>キンキュウジ</t>
    </rPh>
    <rPh sb="3" eb="5">
      <t>シセツ</t>
    </rPh>
    <rPh sb="5" eb="7">
      <t>リョウヨウ</t>
    </rPh>
    <rPh sb="7" eb="9">
      <t>カンリ</t>
    </rPh>
    <phoneticPr fontId="3"/>
  </si>
  <si>
    <r>
      <t>訪問リハビリテーション</t>
    </r>
    <r>
      <rPr>
        <strike/>
        <sz val="8"/>
        <rFont val="ＭＳ Ｐ明朝"/>
        <family val="1"/>
        <charset val="128"/>
      </rPr>
      <t xml:space="preserve"> </t>
    </r>
    <phoneticPr fontId="3"/>
  </si>
  <si>
    <t>診療所 *</t>
    <rPh sb="0" eb="2">
      <t>シンリョウ</t>
    </rPh>
    <rPh sb="2" eb="3">
      <t>ショ</t>
    </rPh>
    <phoneticPr fontId="3"/>
  </si>
  <si>
    <t>口腔機能向上加算</t>
    <rPh sb="0" eb="2">
      <t>コウクウ</t>
    </rPh>
    <rPh sb="2" eb="4">
      <t>キノウ</t>
    </rPh>
    <rPh sb="4" eb="6">
      <t>コウジョウ</t>
    </rPh>
    <rPh sb="6" eb="8">
      <t>カサン</t>
    </rPh>
    <phoneticPr fontId="3"/>
  </si>
  <si>
    <t>認知症専門ケア加算（Ⅰ）*</t>
    <rPh sb="0" eb="3">
      <t>ニンチショウ</t>
    </rPh>
    <rPh sb="3" eb="5">
      <t>センモン</t>
    </rPh>
    <rPh sb="7" eb="9">
      <t>カサン</t>
    </rPh>
    <phoneticPr fontId="3"/>
  </si>
  <si>
    <t>所定疾患施設療養費 *</t>
    <rPh sb="0" eb="2">
      <t>ショテイ</t>
    </rPh>
    <rPh sb="2" eb="4">
      <t>シッカン</t>
    </rPh>
    <rPh sb="4" eb="6">
      <t>シセツ</t>
    </rPh>
    <rPh sb="6" eb="9">
      <t>リョウヨウヒ</t>
    </rPh>
    <phoneticPr fontId="3"/>
  </si>
  <si>
    <r>
      <t>病院又は診療所</t>
    </r>
    <r>
      <rPr>
        <strike/>
        <sz val="8"/>
        <rFont val="ＭＳ Ｐ明朝"/>
        <family val="1"/>
        <charset val="128"/>
      </rPr>
      <t xml:space="preserve"> </t>
    </r>
    <rPh sb="0" eb="2">
      <t>ビョウイン</t>
    </rPh>
    <rPh sb="2" eb="3">
      <t>マタ</t>
    </rPh>
    <rPh sb="4" eb="7">
      <t>シンリョウジョ</t>
    </rPh>
    <phoneticPr fontId="3"/>
  </si>
  <si>
    <t>ユニット型診療所 *</t>
    <rPh sb="4" eb="5">
      <t>ガタ</t>
    </rPh>
    <rPh sb="5" eb="7">
      <t>シンリョウ</t>
    </rPh>
    <rPh sb="7" eb="8">
      <t>ショ</t>
    </rPh>
    <phoneticPr fontId="3"/>
  </si>
  <si>
    <t>同一建物減算 *</t>
    <rPh sb="0" eb="2">
      <t>ドウイツ</t>
    </rPh>
    <rPh sb="2" eb="4">
      <t>タテモノ</t>
    </rPh>
    <rPh sb="4" eb="6">
      <t>ゲンサン</t>
    </rPh>
    <phoneticPr fontId="3"/>
  </si>
  <si>
    <t>認知症専門ケア加算（Ⅱ）*</t>
    <rPh sb="0" eb="3">
      <t>ニンチショウ</t>
    </rPh>
    <rPh sb="3" eb="5">
      <t>センモン</t>
    </rPh>
    <rPh sb="7" eb="9">
      <t>カサン</t>
    </rPh>
    <phoneticPr fontId="3"/>
  </si>
  <si>
    <r>
      <t>介護老人保健施設</t>
    </r>
    <r>
      <rPr>
        <strike/>
        <sz val="8"/>
        <rFont val="ＭＳ Ｐ明朝"/>
        <family val="1"/>
        <charset val="128"/>
      </rPr>
      <t xml:space="preserve"> </t>
    </r>
    <rPh sb="0" eb="2">
      <t>カイゴ</t>
    </rPh>
    <rPh sb="2" eb="4">
      <t>ロウジン</t>
    </rPh>
    <rPh sb="4" eb="6">
      <t>ホケン</t>
    </rPh>
    <rPh sb="6" eb="8">
      <t>シセツ</t>
    </rPh>
    <phoneticPr fontId="3"/>
  </si>
  <si>
    <t>特定診療所</t>
    <rPh sb="0" eb="2">
      <t>トクテイ</t>
    </rPh>
    <rPh sb="2" eb="5">
      <t>シンリョウジョ</t>
    </rPh>
    <phoneticPr fontId="3"/>
  </si>
  <si>
    <t>サービス提供体制強化加算（Ⅰ）</t>
  </si>
  <si>
    <t>認知症行動・心理症状緊急対応加算 *</t>
    <phoneticPr fontId="3"/>
  </si>
  <si>
    <t>認知症疾患型*</t>
    <rPh sb="0" eb="3">
      <t>ニンチショウ</t>
    </rPh>
    <rPh sb="3" eb="5">
      <t>シッカン</t>
    </rPh>
    <rPh sb="5" eb="6">
      <t>ガタ</t>
    </rPh>
    <phoneticPr fontId="3"/>
  </si>
  <si>
    <t>サービス提供体制強化加算（Ⅱ）</t>
    <phoneticPr fontId="3"/>
  </si>
  <si>
    <t>サービス提供体制強化加算（Ⅰ）*</t>
    <phoneticPr fontId="3"/>
  </si>
  <si>
    <t>短期集中ﾘﾊﾋﾞﾘﾃｰｼｮﾝ実施加算*</t>
    <rPh sb="0" eb="2">
      <t>タンキ</t>
    </rPh>
    <rPh sb="2" eb="4">
      <t>シュウチュウ</t>
    </rPh>
    <rPh sb="14" eb="16">
      <t>ジッシ</t>
    </rPh>
    <rPh sb="16" eb="18">
      <t>カサン</t>
    </rPh>
    <phoneticPr fontId="3"/>
  </si>
  <si>
    <t>認知症疾患型経過型*</t>
    <rPh sb="0" eb="3">
      <t>ニンチショウ</t>
    </rPh>
    <rPh sb="3" eb="5">
      <t>シッカン</t>
    </rPh>
    <rPh sb="5" eb="6">
      <t>ガタ</t>
    </rPh>
    <rPh sb="6" eb="8">
      <t>ケイカ</t>
    </rPh>
    <rPh sb="8" eb="9">
      <t>ガタ</t>
    </rPh>
    <phoneticPr fontId="3"/>
  </si>
  <si>
    <t>サービス提供体制強化加算（Ⅱ）*</t>
    <phoneticPr fontId="3"/>
  </si>
  <si>
    <t>認知症情報提供加算</t>
    <rPh sb="0" eb="3">
      <t>ニンチショウ</t>
    </rPh>
    <rPh sb="3" eb="5">
      <t>ジョウホウ</t>
    </rPh>
    <rPh sb="5" eb="7">
      <t>テイキョウ</t>
    </rPh>
    <rPh sb="7" eb="9">
      <t>カサン</t>
    </rPh>
    <phoneticPr fontId="3"/>
  </si>
  <si>
    <t>訪問介護連携加算</t>
    <rPh sb="0" eb="2">
      <t>ホウモン</t>
    </rPh>
    <rPh sb="2" eb="4">
      <t>カイゴ</t>
    </rPh>
    <rPh sb="4" eb="6">
      <t>レンケイ</t>
    </rPh>
    <rPh sb="6" eb="8">
      <t>カサン</t>
    </rPh>
    <phoneticPr fontId="3"/>
  </si>
  <si>
    <t>ユニット型認知症疾患型*</t>
    <rPh sb="4" eb="5">
      <t>ガタ</t>
    </rPh>
    <rPh sb="5" eb="8">
      <t>ニンチショウ</t>
    </rPh>
    <rPh sb="8" eb="10">
      <t>シッカン</t>
    </rPh>
    <rPh sb="10" eb="11">
      <t>ガタ</t>
    </rPh>
    <phoneticPr fontId="3"/>
  </si>
  <si>
    <t>地域連携診療計画情報提供加算</t>
    <phoneticPr fontId="3"/>
  </si>
  <si>
    <r>
      <t>特定認知症対応型</t>
    </r>
    <r>
      <rPr>
        <strike/>
        <sz val="8"/>
        <rFont val="ＭＳ Ｐ明朝"/>
        <family val="1"/>
        <charset val="128"/>
      </rPr>
      <t xml:space="preserve"> </t>
    </r>
    <rPh sb="0" eb="2">
      <t>トクテイ</t>
    </rPh>
    <rPh sb="2" eb="5">
      <t>ニンチショウ</t>
    </rPh>
    <rPh sb="5" eb="8">
      <t>タイオウガタ</t>
    </rPh>
    <phoneticPr fontId="3"/>
  </si>
  <si>
    <t>病院療養病床療養環境減算（病院のみ）*</t>
    <rPh sb="0" eb="2">
      <t>ビョウイン</t>
    </rPh>
    <rPh sb="2" eb="4">
      <t>リョウヨウ</t>
    </rPh>
    <rPh sb="4" eb="6">
      <t>ビョウショウ</t>
    </rPh>
    <rPh sb="6" eb="8">
      <t>リョウヨウ</t>
    </rPh>
    <rPh sb="8" eb="10">
      <t>カンキョウ</t>
    </rPh>
    <rPh sb="10" eb="12">
      <t>ゲンサン</t>
    </rPh>
    <rPh sb="13" eb="15">
      <t>ビョウイン</t>
    </rPh>
    <phoneticPr fontId="3"/>
  </si>
  <si>
    <t>小規模多機能型居宅介護 **</t>
    <rPh sb="0" eb="3">
      <t>ショウキボ</t>
    </rPh>
    <rPh sb="3" eb="6">
      <t>タキノウ</t>
    </rPh>
    <rPh sb="6" eb="7">
      <t>ガタ</t>
    </rPh>
    <rPh sb="7" eb="9">
      <t>キョタク</t>
    </rPh>
    <rPh sb="9" eb="11">
      <t>カイゴ</t>
    </rPh>
    <phoneticPr fontId="3"/>
  </si>
  <si>
    <t>小規模型事業所</t>
    <rPh sb="0" eb="3">
      <t>ショウキボ</t>
    </rPh>
    <rPh sb="3" eb="4">
      <t>ガタ</t>
    </rPh>
    <rPh sb="4" eb="7">
      <t>ジギョウショ</t>
    </rPh>
    <phoneticPr fontId="3"/>
  </si>
  <si>
    <t>病院療養病床療養環境減算（Ⅲ）（病院のみ） *</t>
    <rPh sb="0" eb="2">
      <t>ビョウイン</t>
    </rPh>
    <rPh sb="2" eb="4">
      <t>リョウヨウ</t>
    </rPh>
    <rPh sb="4" eb="6">
      <t>ビョウショウ</t>
    </rPh>
    <rPh sb="6" eb="8">
      <t>リョウヨウ</t>
    </rPh>
    <rPh sb="8" eb="10">
      <t>カンキョウ</t>
    </rPh>
    <rPh sb="10" eb="12">
      <t>ゲンサン</t>
    </rPh>
    <rPh sb="16" eb="18">
      <t>ビョウイン</t>
    </rPh>
    <phoneticPr fontId="62"/>
  </si>
  <si>
    <t>通常規模型事業所</t>
    <rPh sb="0" eb="2">
      <t>ツウジョウ</t>
    </rPh>
    <rPh sb="2" eb="4">
      <t>キボ</t>
    </rPh>
    <rPh sb="4" eb="5">
      <t>ガタ</t>
    </rPh>
    <rPh sb="5" eb="8">
      <t>ジギョウショ</t>
    </rPh>
    <phoneticPr fontId="3"/>
  </si>
  <si>
    <t>医師配置減算（病院のみ）*</t>
    <rPh sb="0" eb="2">
      <t>イシ</t>
    </rPh>
    <rPh sb="2" eb="4">
      <t>ハイチ</t>
    </rPh>
    <rPh sb="4" eb="6">
      <t>ゲンサン</t>
    </rPh>
    <rPh sb="7" eb="9">
      <t>ビョウイン</t>
    </rPh>
    <phoneticPr fontId="3"/>
  </si>
  <si>
    <t>初期加算**</t>
    <rPh sb="0" eb="2">
      <t>ショキ</t>
    </rPh>
    <rPh sb="2" eb="4">
      <t>カサン</t>
    </rPh>
    <phoneticPr fontId="3"/>
  </si>
  <si>
    <t>複合型サービス **</t>
    <phoneticPr fontId="3"/>
  </si>
  <si>
    <t>大規模型事業所（Ⅰ）</t>
    <rPh sb="0" eb="3">
      <t>ダイキボ</t>
    </rPh>
    <rPh sb="3" eb="4">
      <t>ガタ</t>
    </rPh>
    <rPh sb="4" eb="7">
      <t>ジギョウショ</t>
    </rPh>
    <phoneticPr fontId="3"/>
  </si>
  <si>
    <t>診療所設備基準減算（診療所のみ）*</t>
    <rPh sb="0" eb="3">
      <t>シンリョウジョ</t>
    </rPh>
    <rPh sb="3" eb="5">
      <t>セツビ</t>
    </rPh>
    <rPh sb="5" eb="7">
      <t>キジュン</t>
    </rPh>
    <rPh sb="7" eb="9">
      <t>ゲンサン</t>
    </rPh>
    <rPh sb="10" eb="13">
      <t>シンリョウショ</t>
    </rPh>
    <phoneticPr fontId="3"/>
  </si>
  <si>
    <t>認知症加算（Ⅰ） **</t>
    <rPh sb="0" eb="3">
      <t>ニンチショウ</t>
    </rPh>
    <rPh sb="3" eb="5">
      <t>カサン</t>
    </rPh>
    <phoneticPr fontId="3"/>
  </si>
  <si>
    <t>大規模型事業所（Ⅱ）</t>
    <rPh sb="0" eb="3">
      <t>ダイキボ</t>
    </rPh>
    <rPh sb="3" eb="4">
      <t>ガタ</t>
    </rPh>
    <rPh sb="4" eb="7">
      <t>ジギョウショ</t>
    </rPh>
    <phoneticPr fontId="3"/>
  </si>
  <si>
    <t>診療所療養病床療養環境減算（Ⅱ）（診療所のみ） *</t>
    <rPh sb="0" eb="3">
      <t>シンリョウジョ</t>
    </rPh>
    <rPh sb="3" eb="5">
      <t>リョウヨウ</t>
    </rPh>
    <rPh sb="5" eb="7">
      <t>ビョウショウ</t>
    </rPh>
    <rPh sb="7" eb="9">
      <t>リョウヨウ</t>
    </rPh>
    <rPh sb="9" eb="11">
      <t>カンキョウ</t>
    </rPh>
    <rPh sb="11" eb="13">
      <t>ゲンサン</t>
    </rPh>
    <rPh sb="17" eb="20">
      <t>シンリョウジョ</t>
    </rPh>
    <phoneticPr fontId="62"/>
  </si>
  <si>
    <t>認知症加算 （Ⅱ）**</t>
    <rPh sb="0" eb="3">
      <t>ニンチショウ</t>
    </rPh>
    <rPh sb="3" eb="5">
      <t>カサン</t>
    </rPh>
    <phoneticPr fontId="3"/>
  </si>
  <si>
    <t>医療訪問看護減算 **</t>
    <phoneticPr fontId="3"/>
  </si>
  <si>
    <t>療養通所介護</t>
    <rPh sb="0" eb="2">
      <t>リョウヨウ</t>
    </rPh>
    <rPh sb="2" eb="4">
      <t>ツウショ</t>
    </rPh>
    <rPh sb="4" eb="6">
      <t>カイゴ</t>
    </rPh>
    <phoneticPr fontId="3"/>
  </si>
  <si>
    <t>夜勤職員配置加算（老健のみ）*</t>
    <rPh sb="0" eb="2">
      <t>ヤキン</t>
    </rPh>
    <rPh sb="2" eb="4">
      <t>ショクイン</t>
    </rPh>
    <rPh sb="4" eb="6">
      <t>ハイチ</t>
    </rPh>
    <rPh sb="6" eb="8">
      <t>カサン</t>
    </rPh>
    <rPh sb="9" eb="11">
      <t>ロウケン</t>
    </rPh>
    <phoneticPr fontId="3"/>
  </si>
  <si>
    <t>看護職員配置加算（Ⅰ） **</t>
    <rPh sb="0" eb="2">
      <t>カンゴ</t>
    </rPh>
    <rPh sb="2" eb="4">
      <t>ショクイン</t>
    </rPh>
    <rPh sb="4" eb="6">
      <t>ハイチ</t>
    </rPh>
    <rPh sb="6" eb="8">
      <t>カサン</t>
    </rPh>
    <phoneticPr fontId="3"/>
  </si>
  <si>
    <t>訪問看護特別指示減算 **</t>
    <phoneticPr fontId="3"/>
  </si>
  <si>
    <t>介護療養施設サービス*</t>
    <rPh sb="0" eb="2">
      <t>カイゴ</t>
    </rPh>
    <rPh sb="2" eb="4">
      <t>リョウヨウ</t>
    </rPh>
    <rPh sb="4" eb="6">
      <t>シセツ</t>
    </rPh>
    <phoneticPr fontId="3"/>
  </si>
  <si>
    <t>中山間地域等に居住する者へのサービス提供加算*</t>
    <rPh sb="0" eb="1">
      <t>ナカ</t>
    </rPh>
    <rPh sb="1" eb="3">
      <t>ヤマアイ</t>
    </rPh>
    <rPh sb="3" eb="6">
      <t>チイキナド</t>
    </rPh>
    <rPh sb="7" eb="9">
      <t>キョジュウ</t>
    </rPh>
    <rPh sb="11" eb="12">
      <t>モノ</t>
    </rPh>
    <rPh sb="18" eb="20">
      <t>テイキョウ</t>
    </rPh>
    <rPh sb="20" eb="22">
      <t>カサン</t>
    </rPh>
    <phoneticPr fontId="3"/>
  </si>
  <si>
    <t>リハビリテーション機能強化加算（老健のみ）*</t>
    <rPh sb="9" eb="11">
      <t>キノウ</t>
    </rPh>
    <rPh sb="11" eb="13">
      <t>キョウカ</t>
    </rPh>
    <rPh sb="13" eb="15">
      <t>カサン</t>
    </rPh>
    <rPh sb="16" eb="18">
      <t>ロウケン</t>
    </rPh>
    <phoneticPr fontId="3"/>
  </si>
  <si>
    <t>看護職員配置加算（Ⅱ） **</t>
    <rPh sb="0" eb="2">
      <t>カンゴ</t>
    </rPh>
    <rPh sb="2" eb="4">
      <t>ショクイン</t>
    </rPh>
    <rPh sb="4" eb="6">
      <t>ハイチ</t>
    </rPh>
    <rPh sb="6" eb="8">
      <t>カサン</t>
    </rPh>
    <phoneticPr fontId="3"/>
  </si>
  <si>
    <t>療養型 *</t>
    <rPh sb="0" eb="3">
      <t>リョウヨウガタ</t>
    </rPh>
    <phoneticPr fontId="3"/>
  </si>
  <si>
    <t>個別リハビリテーション実施加算（老健のみ）*</t>
    <rPh sb="0" eb="2">
      <t>コベツ</t>
    </rPh>
    <rPh sb="11" eb="13">
      <t>ジッシ</t>
    </rPh>
    <rPh sb="13" eb="15">
      <t>カサン</t>
    </rPh>
    <rPh sb="16" eb="18">
      <t>ロウケン</t>
    </rPh>
    <phoneticPr fontId="3"/>
  </si>
  <si>
    <t>事業開始時支援加算 **</t>
    <rPh sb="0" eb="2">
      <t>ジギョウ</t>
    </rPh>
    <rPh sb="2" eb="5">
      <t>カイシジ</t>
    </rPh>
    <rPh sb="5" eb="7">
      <t>シエン</t>
    </rPh>
    <rPh sb="7" eb="9">
      <t>カサン</t>
    </rPh>
    <phoneticPr fontId="3"/>
  </si>
  <si>
    <t>療養型経過型*</t>
    <rPh sb="0" eb="3">
      <t>リョウヨウガタ</t>
    </rPh>
    <rPh sb="3" eb="5">
      <t>ケイカ</t>
    </rPh>
    <rPh sb="5" eb="6">
      <t>ガタ</t>
    </rPh>
    <phoneticPr fontId="3"/>
  </si>
  <si>
    <t>個別機能訓練加算（Ⅰ）*</t>
    <rPh sb="0" eb="2">
      <t>コベツ</t>
    </rPh>
    <rPh sb="2" eb="4">
      <t>キノウ</t>
    </rPh>
    <rPh sb="4" eb="6">
      <t>クンレン</t>
    </rPh>
    <rPh sb="6" eb="8">
      <t>カサン</t>
    </rPh>
    <phoneticPr fontId="3"/>
  </si>
  <si>
    <t>認知症ケア加算（老健のみ）*</t>
    <rPh sb="0" eb="3">
      <t>ニンチショウ</t>
    </rPh>
    <rPh sb="5" eb="7">
      <t>カサン</t>
    </rPh>
    <rPh sb="8" eb="10">
      <t>ロウケン</t>
    </rPh>
    <phoneticPr fontId="3"/>
  </si>
  <si>
    <t>認知症加算（Ⅱ） **</t>
    <rPh sb="0" eb="3">
      <t>ニンチショウ</t>
    </rPh>
    <rPh sb="3" eb="5">
      <t>カサン</t>
    </rPh>
    <phoneticPr fontId="3"/>
  </si>
  <si>
    <t>ユニット型療養型 *</t>
    <rPh sb="4" eb="5">
      <t>ガタ</t>
    </rPh>
    <rPh sb="5" eb="7">
      <t>リョウヨウ</t>
    </rPh>
    <rPh sb="7" eb="8">
      <t>ガタ</t>
    </rPh>
    <phoneticPr fontId="3"/>
  </si>
  <si>
    <t>個別機能訓練加算（Ⅱ）*</t>
    <rPh sb="0" eb="2">
      <t>コベツ</t>
    </rPh>
    <rPh sb="2" eb="4">
      <t>キノウ</t>
    </rPh>
    <rPh sb="4" eb="6">
      <t>クンレン</t>
    </rPh>
    <rPh sb="6" eb="8">
      <t>カサン</t>
    </rPh>
    <phoneticPr fontId="3"/>
  </si>
  <si>
    <t>認知症行動・心理症状緊急対応加算*</t>
    <rPh sb="0" eb="3">
      <t>ニンチショウ</t>
    </rPh>
    <rPh sb="3" eb="5">
      <t>コウドウ</t>
    </rPh>
    <rPh sb="6" eb="7">
      <t>ゴコロ</t>
    </rPh>
    <rPh sb="7" eb="8">
      <t>リ</t>
    </rPh>
    <rPh sb="8" eb="10">
      <t>ショウジョウ</t>
    </rPh>
    <rPh sb="10" eb="12">
      <t>キンキュウ</t>
    </rPh>
    <rPh sb="12" eb="14">
      <t>タイオウ</t>
    </rPh>
    <rPh sb="14" eb="16">
      <t>カサン</t>
    </rPh>
    <phoneticPr fontId="3"/>
  </si>
  <si>
    <t>退院時共同指導加算**</t>
    <rPh sb="0" eb="3">
      <t>タイインジ</t>
    </rPh>
    <rPh sb="3" eb="5">
      <t>キョウドウ</t>
    </rPh>
    <rPh sb="5" eb="7">
      <t>シドウ</t>
    </rPh>
    <rPh sb="7" eb="9">
      <t>カサン</t>
    </rPh>
    <phoneticPr fontId="3"/>
  </si>
  <si>
    <t>ユニット型療養型経過型 *</t>
    <rPh sb="4" eb="5">
      <t>ガタ</t>
    </rPh>
    <rPh sb="5" eb="8">
      <t>リョウヨウガタ</t>
    </rPh>
    <rPh sb="8" eb="10">
      <t>ケイカ</t>
    </rPh>
    <rPh sb="10" eb="11">
      <t>ガタ</t>
    </rPh>
    <phoneticPr fontId="3"/>
  </si>
  <si>
    <t>緊急短期入所受入加算*</t>
    <phoneticPr fontId="3"/>
  </si>
  <si>
    <t>サービス提供体制強化加算（Ⅲ）**</t>
    <rPh sb="4" eb="6">
      <t>テイキョウ</t>
    </rPh>
    <rPh sb="6" eb="8">
      <t>タイセイ</t>
    </rPh>
    <rPh sb="8" eb="10">
      <t>キョウカ</t>
    </rPh>
    <rPh sb="10" eb="12">
      <t>カサン</t>
    </rPh>
    <phoneticPr fontId="3"/>
  </si>
  <si>
    <t>診療所型 *</t>
    <rPh sb="0" eb="3">
      <t>シンリョウジョ</t>
    </rPh>
    <rPh sb="3" eb="4">
      <t>ガタ</t>
    </rPh>
    <phoneticPr fontId="93"/>
  </si>
  <si>
    <t>緊急時訪問看護加算 **</t>
    <rPh sb="0" eb="3">
      <t>キンキュウジ</t>
    </rPh>
    <rPh sb="3" eb="5">
      <t>ホウモン</t>
    </rPh>
    <rPh sb="5" eb="7">
      <t>カンゴ</t>
    </rPh>
    <rPh sb="7" eb="9">
      <t>カサン</t>
    </rPh>
    <phoneticPr fontId="3"/>
  </si>
  <si>
    <t>ユニット型診療所型 *</t>
    <rPh sb="4" eb="5">
      <t>ガタ</t>
    </rPh>
    <rPh sb="5" eb="8">
      <t>シンリョウジョ</t>
    </rPh>
    <rPh sb="8" eb="9">
      <t>ガタ</t>
    </rPh>
    <phoneticPr fontId="3"/>
  </si>
  <si>
    <t>重度療養管理加算（老健のみ） *</t>
    <rPh sb="0" eb="2">
      <t>ジュウド</t>
    </rPh>
    <rPh sb="2" eb="4">
      <t>リョウヨウ</t>
    </rPh>
    <rPh sb="4" eb="6">
      <t>カンリ</t>
    </rPh>
    <rPh sb="6" eb="8">
      <t>カサン</t>
    </rPh>
    <rPh sb="9" eb="11">
      <t>ロウケン</t>
    </rPh>
    <phoneticPr fontId="3"/>
  </si>
  <si>
    <t>特別管理加算（Ⅰ） **</t>
    <rPh sb="0" eb="2">
      <t>トクベツ</t>
    </rPh>
    <rPh sb="2" eb="4">
      <t>カンリ</t>
    </rPh>
    <rPh sb="4" eb="6">
      <t>カサン</t>
    </rPh>
    <phoneticPr fontId="3"/>
  </si>
  <si>
    <t>認知症疾患型 *</t>
    <rPh sb="0" eb="3">
      <t>ニンチショウ</t>
    </rPh>
    <rPh sb="3" eb="5">
      <t>シッカン</t>
    </rPh>
    <rPh sb="5" eb="6">
      <t>ガタ</t>
    </rPh>
    <phoneticPr fontId="3"/>
  </si>
  <si>
    <t>特別管理加算（Ⅱ） **</t>
    <rPh sb="0" eb="2">
      <t>トクベツ</t>
    </rPh>
    <rPh sb="2" eb="4">
      <t>カンリ</t>
    </rPh>
    <rPh sb="4" eb="6">
      <t>カサン</t>
    </rPh>
    <phoneticPr fontId="3"/>
  </si>
  <si>
    <t>サービス提供体制強化加算（Ⅰ）</t>
    <phoneticPr fontId="3"/>
  </si>
  <si>
    <t>療養体制維持特別加算（老健のみ） *</t>
    <rPh sb="0" eb="2">
      <t>リョウヨウ</t>
    </rPh>
    <rPh sb="2" eb="4">
      <t>タイセイ</t>
    </rPh>
    <rPh sb="4" eb="6">
      <t>イジ</t>
    </rPh>
    <rPh sb="6" eb="8">
      <t>トクベツ</t>
    </rPh>
    <rPh sb="8" eb="10">
      <t>カサン</t>
    </rPh>
    <rPh sb="11" eb="13">
      <t>ロウケン</t>
    </rPh>
    <phoneticPr fontId="3"/>
  </si>
  <si>
    <t>小規模多機能型居宅介護市町村独自加算 **</t>
    <rPh sb="0" eb="3">
      <t>ショウキボ</t>
    </rPh>
    <rPh sb="3" eb="7">
      <t>タキノウガタ</t>
    </rPh>
    <rPh sb="7" eb="9">
      <t>キョタク</t>
    </rPh>
    <rPh sb="9" eb="11">
      <t>カイゴ</t>
    </rPh>
    <rPh sb="11" eb="14">
      <t>シチョウソン</t>
    </rPh>
    <rPh sb="14" eb="16">
      <t>ドクジ</t>
    </rPh>
    <rPh sb="16" eb="18">
      <t>カサン</t>
    </rPh>
    <phoneticPr fontId="3"/>
  </si>
  <si>
    <t>ターミナルケア加算 **</t>
    <phoneticPr fontId="3"/>
  </si>
  <si>
    <t>ユニット型認知症疾患型 *</t>
    <rPh sb="4" eb="5">
      <t>ガタ</t>
    </rPh>
    <rPh sb="5" eb="8">
      <t>ニンチショウ</t>
    </rPh>
    <rPh sb="8" eb="10">
      <t>シッカン</t>
    </rPh>
    <rPh sb="10" eb="11">
      <t>ガタ</t>
    </rPh>
    <phoneticPr fontId="3"/>
  </si>
  <si>
    <t>療養食加算 *</t>
    <rPh sb="0" eb="2">
      <t>リョウヨウ</t>
    </rPh>
    <rPh sb="2" eb="3">
      <t>ショク</t>
    </rPh>
    <rPh sb="3" eb="5">
      <t>カサン</t>
    </rPh>
    <phoneticPr fontId="3"/>
  </si>
  <si>
    <t>認知症対応型共同生活介護*</t>
    <rPh sb="0" eb="3">
      <t>ニンチショウ</t>
    </rPh>
    <rPh sb="3" eb="6">
      <t>タイオウガタ</t>
    </rPh>
    <rPh sb="6" eb="8">
      <t>キョウドウ</t>
    </rPh>
    <rPh sb="8" eb="10">
      <t>セイカツ</t>
    </rPh>
    <rPh sb="10" eb="12">
      <t>カイゴ</t>
    </rPh>
    <phoneticPr fontId="3"/>
  </si>
  <si>
    <t>病院療養病床療養環境減算（病院のみ）*</t>
    <rPh sb="0" eb="2">
      <t>ビョウイン</t>
    </rPh>
    <rPh sb="2" eb="4">
      <t>リョウヨウ</t>
    </rPh>
    <rPh sb="4" eb="6">
      <t>ビョウショウ</t>
    </rPh>
    <rPh sb="6" eb="8">
      <t>リョウヨウ</t>
    </rPh>
    <rPh sb="8" eb="10">
      <t>カンキョウ</t>
    </rPh>
    <rPh sb="10" eb="12">
      <t>ゲンザン</t>
    </rPh>
    <rPh sb="13" eb="15">
      <t>ビョウイン</t>
    </rPh>
    <phoneticPr fontId="3"/>
  </si>
  <si>
    <t>サービス提供体制強化加算（Ⅲ）</t>
    <rPh sb="4" eb="6">
      <t>テイキョウ</t>
    </rPh>
    <rPh sb="6" eb="8">
      <t>タイセイ</t>
    </rPh>
    <rPh sb="8" eb="10">
      <t>キョウカ</t>
    </rPh>
    <rPh sb="10" eb="12">
      <t>カサン</t>
    </rPh>
    <phoneticPr fontId="3"/>
  </si>
  <si>
    <t>緊急時治療管理（老健のみ） *</t>
    <rPh sb="0" eb="3">
      <t>キンキュウジ</t>
    </rPh>
    <rPh sb="3" eb="5">
      <t>チリョウ</t>
    </rPh>
    <rPh sb="5" eb="7">
      <t>カンリ</t>
    </rPh>
    <rPh sb="8" eb="9">
      <t>ロウ</t>
    </rPh>
    <rPh sb="9" eb="10">
      <t>ケン</t>
    </rPh>
    <phoneticPr fontId="3"/>
  </si>
  <si>
    <t>認知症対応型共同生活介護（Ⅰ） *</t>
    <rPh sb="0" eb="3">
      <t>ニンチショウ</t>
    </rPh>
    <rPh sb="3" eb="6">
      <t>タイオウガタ</t>
    </rPh>
    <rPh sb="6" eb="8">
      <t>キョウドウ</t>
    </rPh>
    <rPh sb="8" eb="10">
      <t>セイカツ</t>
    </rPh>
    <rPh sb="10" eb="12">
      <t>カイゴ</t>
    </rPh>
    <phoneticPr fontId="93"/>
  </si>
  <si>
    <t>病院療養病床療養環境減算（Ⅲ）（病院のみ）*</t>
    <rPh sb="0" eb="2">
      <t>ビョウイン</t>
    </rPh>
    <rPh sb="2" eb="4">
      <t>リョウヨウ</t>
    </rPh>
    <rPh sb="4" eb="6">
      <t>ビョウショウ</t>
    </rPh>
    <rPh sb="6" eb="8">
      <t>リョウヨウ</t>
    </rPh>
    <rPh sb="8" eb="10">
      <t>カンキョウ</t>
    </rPh>
    <rPh sb="10" eb="12">
      <t>ゲンザン</t>
    </rPh>
    <rPh sb="16" eb="18">
      <t>ビョウイン</t>
    </rPh>
    <phoneticPr fontId="3"/>
  </si>
  <si>
    <t>認知症対応型共同生活介護（Ⅱ） *</t>
    <rPh sb="0" eb="3">
      <t>ニンチショウ</t>
    </rPh>
    <rPh sb="3" eb="6">
      <t>タイオウガタ</t>
    </rPh>
    <rPh sb="6" eb="8">
      <t>キョウドウ</t>
    </rPh>
    <rPh sb="8" eb="10">
      <t>セイカツ</t>
    </rPh>
    <rPh sb="10" eb="12">
      <t>カイゴ</t>
    </rPh>
    <phoneticPr fontId="93"/>
  </si>
  <si>
    <t>短期利用共同生活介護（Ⅰ） *</t>
    <phoneticPr fontId="3"/>
  </si>
  <si>
    <t>診療所療養病床設備基準減算（診療所のみ）*</t>
    <rPh sb="0" eb="3">
      <t>シンリョウジョ</t>
    </rPh>
    <rPh sb="3" eb="5">
      <t>リョウヨウ</t>
    </rPh>
    <rPh sb="5" eb="7">
      <t>ビョウショウ</t>
    </rPh>
    <rPh sb="7" eb="9">
      <t>セツビ</t>
    </rPh>
    <rPh sb="9" eb="11">
      <t>キジュン</t>
    </rPh>
    <rPh sb="11" eb="13">
      <t>ゲンサン</t>
    </rPh>
    <rPh sb="14" eb="17">
      <t>シンリョウジョ</t>
    </rPh>
    <phoneticPr fontId="3"/>
  </si>
  <si>
    <t>短期利用共同生活介護（Ⅱ） *</t>
    <phoneticPr fontId="3"/>
  </si>
  <si>
    <t>診療所療養病床療養環境減算（Ⅱ）（診療所のみ）*</t>
    <rPh sb="0" eb="3">
      <t>シンリョウジョ</t>
    </rPh>
    <rPh sb="3" eb="5">
      <t>リョウヨウ</t>
    </rPh>
    <rPh sb="5" eb="7">
      <t>ビョウショウ</t>
    </rPh>
    <rPh sb="7" eb="9">
      <t>リョウヨウ</t>
    </rPh>
    <rPh sb="9" eb="11">
      <t>カンキョウ</t>
    </rPh>
    <rPh sb="11" eb="13">
      <t>ゲンザン</t>
    </rPh>
    <rPh sb="17" eb="20">
      <t>シンリョウジョ</t>
    </rPh>
    <phoneticPr fontId="3"/>
  </si>
  <si>
    <t>通所リハビリテーション</t>
    <rPh sb="0" eb="1">
      <t>ツウ</t>
    </rPh>
    <rPh sb="1" eb="2">
      <t>ショ</t>
    </rPh>
    <phoneticPr fontId="3"/>
  </si>
  <si>
    <t>夜間ケア加算（Ⅰ）*</t>
    <rPh sb="0" eb="2">
      <t>ヤカン</t>
    </rPh>
    <rPh sb="4" eb="6">
      <t>カサン</t>
    </rPh>
    <phoneticPr fontId="3"/>
  </si>
  <si>
    <t>若年性認知症患者受入加算*</t>
    <rPh sb="0" eb="2">
      <t>ジャクネン</t>
    </rPh>
    <rPh sb="2" eb="3">
      <t>セイ</t>
    </rPh>
    <rPh sb="3" eb="6">
      <t>ニンチショウ</t>
    </rPh>
    <rPh sb="6" eb="8">
      <t>カンジャ</t>
    </rPh>
    <rPh sb="8" eb="10">
      <t>ウケイレ</t>
    </rPh>
    <rPh sb="10" eb="12">
      <t>カサン</t>
    </rPh>
    <phoneticPr fontId="3"/>
  </si>
  <si>
    <t xml:space="preserve">通常規模型事業所（病院又は診療所） </t>
    <rPh sb="0" eb="2">
      <t>ツウジョウ</t>
    </rPh>
    <rPh sb="2" eb="4">
      <t>キボ</t>
    </rPh>
    <rPh sb="4" eb="5">
      <t>ガタ</t>
    </rPh>
    <rPh sb="5" eb="8">
      <t>ジギョウショ</t>
    </rPh>
    <phoneticPr fontId="3"/>
  </si>
  <si>
    <t>夜間ケア加算（Ⅱ）*</t>
    <phoneticPr fontId="3"/>
  </si>
  <si>
    <t>複合型サービス市町村独自加算 **</t>
    <rPh sb="0" eb="3">
      <t>フクゴウガタ</t>
    </rPh>
    <rPh sb="7" eb="10">
      <t>シチョウソン</t>
    </rPh>
    <rPh sb="10" eb="12">
      <t>ドクジ</t>
    </rPh>
    <rPh sb="12" eb="14">
      <t>カサン</t>
    </rPh>
    <phoneticPr fontId="3"/>
  </si>
  <si>
    <t xml:space="preserve">通常規模型事業所（介護老人保健施設） </t>
    <rPh sb="0" eb="2">
      <t>ツウジョウ</t>
    </rPh>
    <rPh sb="2" eb="4">
      <t>キボ</t>
    </rPh>
    <rPh sb="4" eb="5">
      <t>ガタ</t>
    </rPh>
    <rPh sb="5" eb="8">
      <t>ジギョウショ</t>
    </rPh>
    <rPh sb="9" eb="11">
      <t>カイゴ</t>
    </rPh>
    <rPh sb="11" eb="13">
      <t>ロウジン</t>
    </rPh>
    <rPh sb="13" eb="15">
      <t>ホケン</t>
    </rPh>
    <rPh sb="15" eb="17">
      <t>シセツ</t>
    </rPh>
    <phoneticPr fontId="3"/>
  </si>
  <si>
    <t>介護福祉施設サービス *</t>
    <rPh sb="0" eb="2">
      <t>カイゴ</t>
    </rPh>
    <rPh sb="2" eb="4">
      <t>フクシ</t>
    </rPh>
    <rPh sb="4" eb="6">
      <t>シセツ</t>
    </rPh>
    <phoneticPr fontId="3"/>
  </si>
  <si>
    <t xml:space="preserve">大規模型事業所（Ⅰ）（病院又は診療所） </t>
    <rPh sb="0" eb="3">
      <t>ダイキボ</t>
    </rPh>
    <rPh sb="3" eb="4">
      <t>ガタ</t>
    </rPh>
    <rPh sb="4" eb="7">
      <t>ジギョウショ</t>
    </rPh>
    <phoneticPr fontId="3"/>
  </si>
  <si>
    <t>介護福祉施設 *</t>
    <rPh sb="0" eb="2">
      <t>カイゴ</t>
    </rPh>
    <rPh sb="2" eb="4">
      <t>フクシ</t>
    </rPh>
    <rPh sb="4" eb="6">
      <t>シセツ</t>
    </rPh>
    <phoneticPr fontId="3"/>
  </si>
  <si>
    <t>療養経過型試行的退院サービス費*</t>
    <rPh sb="0" eb="2">
      <t>リョウヨウ</t>
    </rPh>
    <rPh sb="2" eb="4">
      <t>ケイカ</t>
    </rPh>
    <rPh sb="4" eb="5">
      <t>ガタ</t>
    </rPh>
    <rPh sb="5" eb="8">
      <t>シコウテキ</t>
    </rPh>
    <rPh sb="8" eb="10">
      <t>タイイン</t>
    </rPh>
    <rPh sb="14" eb="15">
      <t>ヒ</t>
    </rPh>
    <phoneticPr fontId="3"/>
  </si>
  <si>
    <t xml:space="preserve">大規模型事業所（Ⅰ）（介護老人保健施設） </t>
    <rPh sb="0" eb="3">
      <t>ダイキボ</t>
    </rPh>
    <rPh sb="3" eb="4">
      <t>ガタ</t>
    </rPh>
    <rPh sb="4" eb="7">
      <t>ジギョウショ</t>
    </rPh>
    <phoneticPr fontId="3"/>
  </si>
  <si>
    <t>医師</t>
    <rPh sb="0" eb="2">
      <t>イシ</t>
    </rPh>
    <phoneticPr fontId="3"/>
  </si>
  <si>
    <t>（Ⅰ）（一）</t>
    <rPh sb="4" eb="5">
      <t>イチ</t>
    </rPh>
    <phoneticPr fontId="3"/>
  </si>
  <si>
    <t>小規模介護福祉施設 *</t>
    <rPh sb="0" eb="3">
      <t>ショウキボ</t>
    </rPh>
    <rPh sb="3" eb="5">
      <t>カイゴ</t>
    </rPh>
    <rPh sb="5" eb="7">
      <t>フクシ</t>
    </rPh>
    <rPh sb="7" eb="9">
      <t>シセツ</t>
    </rPh>
    <phoneticPr fontId="3"/>
  </si>
  <si>
    <t>他科受診時費用*</t>
    <rPh sb="0" eb="1">
      <t>タ</t>
    </rPh>
    <rPh sb="1" eb="2">
      <t>カ</t>
    </rPh>
    <rPh sb="2" eb="4">
      <t>ジュシン</t>
    </rPh>
    <rPh sb="4" eb="5">
      <t>ジ</t>
    </rPh>
    <rPh sb="5" eb="7">
      <t>ヒヨウ</t>
    </rPh>
    <phoneticPr fontId="3"/>
  </si>
  <si>
    <t xml:space="preserve">大規模型事業所（Ⅱ）（病院又は診療所） </t>
    <rPh sb="0" eb="3">
      <t>ダイキボ</t>
    </rPh>
    <rPh sb="3" eb="4">
      <t>ガタ</t>
    </rPh>
    <rPh sb="4" eb="7">
      <t>ジギョウショ</t>
    </rPh>
    <phoneticPr fontId="3"/>
  </si>
  <si>
    <t>（Ⅰ）（二）</t>
    <rPh sb="4" eb="5">
      <t>ニ</t>
    </rPh>
    <phoneticPr fontId="3"/>
  </si>
  <si>
    <t>ユニット型介護福祉施設 *</t>
    <rPh sb="4" eb="5">
      <t>ガタ</t>
    </rPh>
    <rPh sb="5" eb="7">
      <t>カイゴ</t>
    </rPh>
    <rPh sb="7" eb="9">
      <t>フクシ</t>
    </rPh>
    <rPh sb="9" eb="11">
      <t>シセツ</t>
    </rPh>
    <phoneticPr fontId="3"/>
  </si>
  <si>
    <t xml:space="preserve">大規模型事業所（Ⅱ）（介護老人保健施設） </t>
    <rPh sb="0" eb="3">
      <t>ダイキボ</t>
    </rPh>
    <rPh sb="3" eb="4">
      <t>ガタ</t>
    </rPh>
    <rPh sb="4" eb="7">
      <t>ジギョウショ</t>
    </rPh>
    <phoneticPr fontId="3"/>
  </si>
  <si>
    <t>（Ⅱ）（一）</t>
    <rPh sb="4" eb="5">
      <t>イチ</t>
    </rPh>
    <phoneticPr fontId="3"/>
  </si>
  <si>
    <t>ユニット型小規模介護福祉施設 *</t>
    <rPh sb="4" eb="5">
      <t>ガタ</t>
    </rPh>
    <rPh sb="5" eb="8">
      <t>ショウキボ</t>
    </rPh>
    <rPh sb="8" eb="10">
      <t>カイゴ</t>
    </rPh>
    <rPh sb="10" eb="12">
      <t>フクシ</t>
    </rPh>
    <rPh sb="12" eb="14">
      <t>シセツ</t>
    </rPh>
    <phoneticPr fontId="3"/>
  </si>
  <si>
    <t>退院前訪問指導加算</t>
    <rPh sb="0" eb="2">
      <t>タイイン</t>
    </rPh>
    <rPh sb="2" eb="3">
      <t>マエ</t>
    </rPh>
    <rPh sb="3" eb="5">
      <t>ホウモン</t>
    </rPh>
    <rPh sb="5" eb="7">
      <t>シドウ</t>
    </rPh>
    <rPh sb="7" eb="9">
      <t>カサン</t>
    </rPh>
    <phoneticPr fontId="93"/>
  </si>
  <si>
    <t>理学療法士等体制強化加算*</t>
    <rPh sb="0" eb="2">
      <t>リガク</t>
    </rPh>
    <rPh sb="2" eb="5">
      <t>リョウホウシ</t>
    </rPh>
    <rPh sb="5" eb="6">
      <t>トウ</t>
    </rPh>
    <rPh sb="6" eb="8">
      <t>タイセイ</t>
    </rPh>
    <rPh sb="8" eb="10">
      <t>キョウカ</t>
    </rPh>
    <rPh sb="10" eb="12">
      <t>カサン</t>
    </rPh>
    <phoneticPr fontId="3"/>
  </si>
  <si>
    <t>（Ⅱ）（二）</t>
    <rPh sb="4" eb="5">
      <t>ニ</t>
    </rPh>
    <phoneticPr fontId="3"/>
  </si>
  <si>
    <t>旧措置介護福祉施設 *</t>
    <rPh sb="0" eb="1">
      <t>キュウ</t>
    </rPh>
    <rPh sb="1" eb="3">
      <t>ソチ</t>
    </rPh>
    <rPh sb="3" eb="5">
      <t>カイゴ</t>
    </rPh>
    <rPh sb="5" eb="7">
      <t>フクシ</t>
    </rPh>
    <rPh sb="7" eb="9">
      <t>シセツ</t>
    </rPh>
    <phoneticPr fontId="3"/>
  </si>
  <si>
    <t>退院後訪問指導加算</t>
    <rPh sb="0" eb="2">
      <t>タイイン</t>
    </rPh>
    <rPh sb="3" eb="5">
      <t>ホウモン</t>
    </rPh>
    <rPh sb="5" eb="7">
      <t>シドウ</t>
    </rPh>
    <rPh sb="7" eb="9">
      <t>カサン</t>
    </rPh>
    <phoneticPr fontId="93"/>
  </si>
  <si>
    <t>歯科医師（Ⅰ）</t>
    <rPh sb="0" eb="2">
      <t>シカ</t>
    </rPh>
    <rPh sb="2" eb="4">
      <t>イシ</t>
    </rPh>
    <phoneticPr fontId="3"/>
  </si>
  <si>
    <t>医療連携体制加算*</t>
    <rPh sb="0" eb="2">
      <t>イリョウ</t>
    </rPh>
    <rPh sb="2" eb="4">
      <t>レンケイ</t>
    </rPh>
    <rPh sb="4" eb="8">
      <t>タイセイカサン</t>
    </rPh>
    <phoneticPr fontId="3"/>
  </si>
  <si>
    <t>小規模旧措置介護福祉施設 *</t>
    <rPh sb="0" eb="3">
      <t>ショウキボ</t>
    </rPh>
    <rPh sb="3" eb="4">
      <t>キュウ</t>
    </rPh>
    <rPh sb="4" eb="6">
      <t>ソチ</t>
    </rPh>
    <rPh sb="6" eb="8">
      <t>カイゴ</t>
    </rPh>
    <rPh sb="8" eb="10">
      <t>フクシ</t>
    </rPh>
    <rPh sb="10" eb="12">
      <t>シセツ</t>
    </rPh>
    <phoneticPr fontId="3"/>
  </si>
  <si>
    <t>退院時指導加算</t>
    <rPh sb="0" eb="2">
      <t>タイイン</t>
    </rPh>
    <rPh sb="2" eb="3">
      <t>ジ</t>
    </rPh>
    <rPh sb="3" eb="5">
      <t>シドウ</t>
    </rPh>
    <rPh sb="5" eb="7">
      <t>カサン</t>
    </rPh>
    <phoneticPr fontId="3"/>
  </si>
  <si>
    <t>歯科医師（Ⅱ）</t>
    <rPh sb="0" eb="2">
      <t>シカ</t>
    </rPh>
    <rPh sb="2" eb="4">
      <t>イシ</t>
    </rPh>
    <phoneticPr fontId="3"/>
  </si>
  <si>
    <t>退居時相談援助加算</t>
    <rPh sb="0" eb="1">
      <t>タイ</t>
    </rPh>
    <rPh sb="1" eb="2">
      <t>キョ</t>
    </rPh>
    <rPh sb="2" eb="3">
      <t>ジ</t>
    </rPh>
    <rPh sb="3" eb="5">
      <t>ソウダン</t>
    </rPh>
    <rPh sb="5" eb="7">
      <t>エンジョ</t>
    </rPh>
    <rPh sb="7" eb="9">
      <t>カサン</t>
    </rPh>
    <phoneticPr fontId="3"/>
  </si>
  <si>
    <t>ユニット型旧措置介護福祉施設 *</t>
    <rPh sb="5" eb="6">
      <t>キュウ</t>
    </rPh>
    <rPh sb="6" eb="8">
      <t>ソチ</t>
    </rPh>
    <phoneticPr fontId="3"/>
  </si>
  <si>
    <t>退院時情報提供加算</t>
    <rPh sb="0" eb="2">
      <t>タイイン</t>
    </rPh>
    <rPh sb="2" eb="3">
      <t>ジ</t>
    </rPh>
    <rPh sb="3" eb="5">
      <t>ジョウホウ</t>
    </rPh>
    <rPh sb="5" eb="7">
      <t>テイキョウ</t>
    </rPh>
    <rPh sb="7" eb="9">
      <t>カサン</t>
    </rPh>
    <phoneticPr fontId="3"/>
  </si>
  <si>
    <t>訪問指導等加算</t>
    <phoneticPr fontId="3"/>
  </si>
  <si>
    <t>薬剤師</t>
    <rPh sb="0" eb="3">
      <t>ヤクザイシ</t>
    </rPh>
    <phoneticPr fontId="3"/>
  </si>
  <si>
    <t>（Ⅰ）医療機関（一）</t>
    <rPh sb="8" eb="9">
      <t>1</t>
    </rPh>
    <phoneticPr fontId="3"/>
  </si>
  <si>
    <t>ユニット型小規模旧措置介護福祉施設 *</t>
    <rPh sb="8" eb="9">
      <t>キュウ</t>
    </rPh>
    <rPh sb="9" eb="11">
      <t>ソチ</t>
    </rPh>
    <phoneticPr fontId="3"/>
  </si>
  <si>
    <t>退院前連携加算</t>
    <rPh sb="0" eb="2">
      <t>タイイン</t>
    </rPh>
    <rPh sb="2" eb="3">
      <t>マエ</t>
    </rPh>
    <rPh sb="3" eb="5">
      <t>レンケイ</t>
    </rPh>
    <rPh sb="5" eb="7">
      <t>カサン</t>
    </rPh>
    <phoneticPr fontId="62"/>
  </si>
  <si>
    <t>ﾘﾊﾋﾞﾘﾃｰｼｮﾝﾏﾈｼﾞﾒﾝﾄ加算</t>
    <rPh sb="17" eb="19">
      <t>カサン</t>
    </rPh>
    <phoneticPr fontId="3"/>
  </si>
  <si>
    <t>（Ⅰ）医療機関（一）・特別薬剤加算</t>
    <rPh sb="3" eb="5">
      <t>イリョウ</t>
    </rPh>
    <rPh sb="5" eb="7">
      <t>キカン</t>
    </rPh>
    <rPh sb="8" eb="9">
      <t>1</t>
    </rPh>
    <phoneticPr fontId="93"/>
  </si>
  <si>
    <t>（Ⅰ）医療機関（二）</t>
    <rPh sb="8" eb="9">
      <t>2</t>
    </rPh>
    <phoneticPr fontId="3"/>
  </si>
  <si>
    <t>個別リハビリテーション実施加算</t>
    <rPh sb="0" eb="2">
      <t>コベツ</t>
    </rPh>
    <rPh sb="11" eb="13">
      <t>ジッシ</t>
    </rPh>
    <rPh sb="13" eb="15">
      <t>カサン</t>
    </rPh>
    <phoneticPr fontId="3"/>
  </si>
  <si>
    <t>（Ⅰ）医療機関（二）・特別薬剤加算</t>
    <rPh sb="3" eb="5">
      <t>イリョウ</t>
    </rPh>
    <rPh sb="5" eb="7">
      <t>キカン</t>
    </rPh>
    <rPh sb="8" eb="9">
      <t>2</t>
    </rPh>
    <phoneticPr fontId="93"/>
  </si>
  <si>
    <t>認知症集中リハビリテーション実施加算*</t>
    <rPh sb="0" eb="3">
      <t>ニンチショウ</t>
    </rPh>
    <rPh sb="3" eb="5">
      <t>シュウチュウ</t>
    </rPh>
    <rPh sb="14" eb="16">
      <t>ジッシ</t>
    </rPh>
    <rPh sb="16" eb="18">
      <t>カサン</t>
    </rPh>
    <phoneticPr fontId="3"/>
  </si>
  <si>
    <t>（Ⅱ）薬局（一）</t>
    <rPh sb="3" eb="5">
      <t>ヤッキョク</t>
    </rPh>
    <rPh sb="6" eb="7">
      <t>1</t>
    </rPh>
    <phoneticPr fontId="3"/>
  </si>
  <si>
    <t>（Ⅱ）薬局（一）・特別薬剤加算</t>
    <rPh sb="4" eb="5">
      <t>キョク</t>
    </rPh>
    <phoneticPr fontId="93"/>
  </si>
  <si>
    <t>（Ⅱ）薬局（二）</t>
    <rPh sb="3" eb="5">
      <t>ヤッキョク</t>
    </rPh>
    <rPh sb="6" eb="7">
      <t>2</t>
    </rPh>
    <phoneticPr fontId="3"/>
  </si>
  <si>
    <t>（Ⅱ）薬局（二）・特別薬剤加算</t>
    <rPh sb="4" eb="5">
      <t>キョク</t>
    </rPh>
    <rPh sb="6" eb="7">
      <t>2</t>
    </rPh>
    <phoneticPr fontId="93"/>
  </si>
  <si>
    <t>重度療養管理加算 *</t>
    <rPh sb="0" eb="2">
      <t>ジュウド</t>
    </rPh>
    <rPh sb="2" eb="4">
      <t>リョウヨウ</t>
    </rPh>
    <rPh sb="4" eb="6">
      <t>カンリ</t>
    </rPh>
    <rPh sb="6" eb="8">
      <t>カサン</t>
    </rPh>
    <phoneticPr fontId="3"/>
  </si>
  <si>
    <t>管理栄養士（Ⅰ）</t>
    <rPh sb="0" eb="2">
      <t>カンリ</t>
    </rPh>
    <rPh sb="2" eb="5">
      <t>エイヨウシ</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</si>
  <si>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</si>
  <si>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t>管理栄養士（Ⅱ）</t>
    <rPh sb="0" eb="2">
      <t>カンリ</t>
    </rPh>
    <rPh sb="2" eb="5">
      <t>エイヨウシ</t>
    </rPh>
    <phoneticPr fontId="3"/>
  </si>
  <si>
    <t>歯科衛生士等（Ⅰ）</t>
    <rPh sb="0" eb="2">
      <t>シカ</t>
    </rPh>
    <rPh sb="2" eb="5">
      <t>エイセイシ</t>
    </rPh>
    <phoneticPr fontId="3"/>
  </si>
  <si>
    <t>短期利用地域密着型特定施設入居者生活介護 *</t>
    <phoneticPr fontId="3"/>
  </si>
  <si>
    <t>歯科衛生士等（Ⅱ）</t>
    <rPh sb="0" eb="2">
      <t>シカ</t>
    </rPh>
    <rPh sb="2" eb="5">
      <t>エイセイシ</t>
    </rPh>
    <phoneticPr fontId="3"/>
  </si>
  <si>
    <t>個別機能訓練加算*</t>
    <phoneticPr fontId="3"/>
  </si>
  <si>
    <t>看護職員(Ⅰ）</t>
    <rPh sb="0" eb="2">
      <t>カンゴ</t>
    </rPh>
    <rPh sb="2" eb="4">
      <t>ショクイン</t>
    </rPh>
    <phoneticPr fontId="3"/>
  </si>
  <si>
    <t>医療機関連携加算</t>
    <rPh sb="0" eb="2">
      <t>イリョウ</t>
    </rPh>
    <rPh sb="2" eb="4">
      <t>キカン</t>
    </rPh>
    <rPh sb="4" eb="6">
      <t>レンケイ</t>
    </rPh>
    <rPh sb="6" eb="8">
      <t>カサン</t>
    </rPh>
    <phoneticPr fontId="3"/>
  </si>
  <si>
    <t>看護職員(Ⅱ）</t>
    <rPh sb="0" eb="2">
      <t>カンゴ</t>
    </rPh>
    <rPh sb="2" eb="4">
      <t>ショクイン</t>
    </rPh>
    <phoneticPr fontId="3"/>
  </si>
  <si>
    <t>夜間看護体制加算*</t>
    <rPh sb="0" eb="2">
      <t>ヤカン</t>
    </rPh>
    <rPh sb="2" eb="4">
      <t>カンゴ</t>
    </rPh>
    <rPh sb="4" eb="6">
      <t>タイセイ</t>
    </rPh>
    <rPh sb="6" eb="8">
      <t>カサン</t>
    </rPh>
    <phoneticPr fontId="3"/>
  </si>
  <si>
    <t>看護職員（准看護師）(Ⅰ）</t>
    <rPh sb="0" eb="2">
      <t>カンゴ</t>
    </rPh>
    <rPh sb="2" eb="4">
      <t>ショクイン</t>
    </rPh>
    <rPh sb="5" eb="9">
      <t>ジュンカンゴシ</t>
    </rPh>
    <phoneticPr fontId="3"/>
  </si>
  <si>
    <t>福祉用具貸与*</t>
    <rPh sb="0" eb="2">
      <t>フクシ</t>
    </rPh>
    <rPh sb="2" eb="4">
      <t>ヨウグ</t>
    </rPh>
    <rPh sb="4" eb="6">
      <t>タイヨ</t>
    </rPh>
    <phoneticPr fontId="3"/>
  </si>
  <si>
    <t>看護職員（准看護師）(Ⅱ）</t>
    <rPh sb="0" eb="2">
      <t>カンゴ</t>
    </rPh>
    <rPh sb="2" eb="4">
      <t>ショクイン</t>
    </rPh>
    <rPh sb="5" eb="9">
      <t>ジュンカンゴシ</t>
    </rPh>
    <phoneticPr fontId="3"/>
  </si>
  <si>
    <t>特定施設入居者生活介護*</t>
    <rPh sb="5" eb="6">
      <t>キョ</t>
    </rPh>
    <phoneticPr fontId="3"/>
  </si>
  <si>
    <t>特別地域福祉用具貸与加算*</t>
    <rPh sb="0" eb="2">
      <t>トクベツ</t>
    </rPh>
    <rPh sb="2" eb="4">
      <t>チイキ</t>
    </rPh>
    <rPh sb="4" eb="6">
      <t>フクシ</t>
    </rPh>
    <rPh sb="6" eb="8">
      <t>ヨウグ</t>
    </rPh>
    <rPh sb="8" eb="10">
      <t>タイヨ</t>
    </rPh>
    <rPh sb="10" eb="12">
      <t>カサン</t>
    </rPh>
    <phoneticPr fontId="3"/>
  </si>
  <si>
    <t>特定施設入居者生活介護*</t>
    <rPh sb="0" eb="2">
      <t>トクテイ</t>
    </rPh>
    <rPh sb="2" eb="4">
      <t>シセツ</t>
    </rPh>
    <rPh sb="4" eb="7">
      <t>ニュウキョシャ</t>
    </rPh>
    <rPh sb="7" eb="9">
      <t>セイカツ</t>
    </rPh>
    <rPh sb="9" eb="11">
      <t>カイゴ</t>
    </rPh>
    <phoneticPr fontId="3"/>
  </si>
  <si>
    <t>中山間地域等における小規模事業所加算*</t>
    <rPh sb="0" eb="1">
      <t>ナカ</t>
    </rPh>
    <rPh sb="1" eb="3">
      <t>ヤマアイ</t>
    </rPh>
    <rPh sb="3" eb="6">
      <t>チイキナド</t>
    </rPh>
    <rPh sb="10" eb="13">
      <t>ショウキボ</t>
    </rPh>
    <rPh sb="13" eb="16">
      <t>ジギョウショ</t>
    </rPh>
    <rPh sb="16" eb="18">
      <t>カサン</t>
    </rPh>
    <phoneticPr fontId="3"/>
  </si>
  <si>
    <t>外部ｻｰﾋﾞｽ利用型特定施設入居者生活介護</t>
    <rPh sb="0" eb="2">
      <t>ガイブ</t>
    </rPh>
    <rPh sb="7" eb="9">
      <t>リヨウ</t>
    </rPh>
    <rPh sb="9" eb="10">
      <t>ガタ</t>
    </rPh>
    <rPh sb="10" eb="12">
      <t>トクテイ</t>
    </rPh>
    <rPh sb="12" eb="14">
      <t>シセツ</t>
    </rPh>
    <rPh sb="14" eb="17">
      <t>ニュウキョシャ</t>
    </rPh>
    <rPh sb="17" eb="19">
      <t>セイカツ</t>
    </rPh>
    <rPh sb="19" eb="21">
      <t>カイゴ</t>
    </rPh>
    <phoneticPr fontId="3"/>
  </si>
  <si>
    <t>短期利用特定施設入居者生活介護  *</t>
    <rPh sb="0" eb="2">
      <t>タンキ</t>
    </rPh>
    <rPh sb="2" eb="4">
      <t>リヨウ</t>
    </rPh>
    <rPh sb="4" eb="6">
      <t>トクテイ</t>
    </rPh>
    <rPh sb="6" eb="8">
      <t>シセツ</t>
    </rPh>
    <rPh sb="8" eb="11">
      <t>ニュウキョシャ</t>
    </rPh>
    <rPh sb="11" eb="13">
      <t>セイカツ</t>
    </rPh>
    <rPh sb="13" eb="15">
      <t>カイゴ</t>
    </rPh>
    <phoneticPr fontId="3"/>
  </si>
  <si>
    <t xml:space="preserve"> 注 ：</t>
    <rPh sb="1" eb="2">
      <t>チュウ</t>
    </rPh>
    <phoneticPr fontId="3"/>
  </si>
  <si>
    <t>１）　事業所からの請求時点の数値を集計している。</t>
    <rPh sb="3" eb="6">
      <t>ジギョウショ</t>
    </rPh>
    <rPh sb="9" eb="11">
      <t>セイキュウ</t>
    </rPh>
    <rPh sb="11" eb="13">
      <t>ジテン</t>
    </rPh>
    <rPh sb="14" eb="16">
      <t>スウチ</t>
    </rPh>
    <rPh sb="17" eb="19">
      <t>シュウケイ</t>
    </rPh>
    <phoneticPr fontId="3"/>
  </si>
  <si>
    <t>２）　太枠内は基本算定項目である。</t>
    <rPh sb="7" eb="9">
      <t>キホン</t>
    </rPh>
    <phoneticPr fontId="3"/>
  </si>
  <si>
    <t>３）　各サービスの計は、基本算定項目（太枠内）を計上した値である。</t>
    <phoneticPr fontId="3"/>
  </si>
  <si>
    <t>４）　*は日数、**は件数を集計している。</t>
    <rPh sb="5" eb="7">
      <t>ニッスウ</t>
    </rPh>
    <rPh sb="11" eb="13">
      <t>ケンスウ</t>
    </rPh>
    <rPh sb="14" eb="16">
      <t>シュウケイ</t>
    </rPh>
    <phoneticPr fontId="3"/>
  </si>
  <si>
    <t>障害者等支援加算*</t>
    <rPh sb="0" eb="3">
      <t>ショウガイシャ</t>
    </rPh>
    <rPh sb="3" eb="4">
      <t>トウ</t>
    </rPh>
    <rPh sb="4" eb="6">
      <t>シエン</t>
    </rPh>
    <rPh sb="6" eb="8">
      <t>カサン</t>
    </rPh>
    <phoneticPr fontId="3"/>
  </si>
  <si>
    <t>５）　短期入所療養介護、介護保健施設サービス及び介護療養施設サービスには、「特定治療」「特別療養費」「特定診療費」を含まない。</t>
    <rPh sb="12" eb="14">
      <t>カイゴ</t>
    </rPh>
    <rPh sb="14" eb="16">
      <t>ホケン</t>
    </rPh>
    <rPh sb="16" eb="18">
      <t>シセツ</t>
    </rPh>
    <rPh sb="22" eb="23">
      <t>オヨ</t>
    </rPh>
    <rPh sb="24" eb="26">
      <t>カイゴ</t>
    </rPh>
    <rPh sb="26" eb="28">
      <t>リョウヨウ</t>
    </rPh>
    <rPh sb="28" eb="30">
      <t>シセツ</t>
    </rPh>
    <rPh sb="44" eb="46">
      <t>トクベツ</t>
    </rPh>
    <rPh sb="46" eb="49">
      <t>リョウヨウヒ</t>
    </rPh>
    <phoneticPr fontId="3"/>
  </si>
  <si>
    <t>６）　特定施設入居者生活介護の外部サービス利用型特定施設入居者生活介護には、基本部分の日数を計上していない。</t>
    <rPh sb="3" eb="5">
      <t>トクテイ</t>
    </rPh>
    <rPh sb="5" eb="7">
      <t>シセツ</t>
    </rPh>
    <rPh sb="7" eb="10">
      <t>ニュウキョシャ</t>
    </rPh>
    <rPh sb="10" eb="12">
      <t>セイカツ</t>
    </rPh>
    <rPh sb="12" eb="14">
      <t>カイゴ</t>
    </rPh>
    <rPh sb="15" eb="17">
      <t>ガイブ</t>
    </rPh>
    <rPh sb="21" eb="23">
      <t>リヨウ</t>
    </rPh>
    <rPh sb="23" eb="24">
      <t>ガタ</t>
    </rPh>
    <rPh sb="24" eb="26">
      <t>トクテイ</t>
    </rPh>
    <rPh sb="26" eb="28">
      <t>シセツ</t>
    </rPh>
    <rPh sb="28" eb="31">
      <t>ニュウキョシャ</t>
    </rPh>
    <rPh sb="31" eb="33">
      <t>セイカツ</t>
    </rPh>
    <rPh sb="33" eb="35">
      <t>カイゴ</t>
    </rPh>
    <rPh sb="38" eb="40">
      <t>キホン</t>
    </rPh>
    <rPh sb="40" eb="42">
      <t>ブブン</t>
    </rPh>
    <rPh sb="43" eb="45">
      <t>ニッスウ</t>
    </rPh>
    <rPh sb="46" eb="48">
      <t>ケイジョウ</t>
    </rPh>
    <phoneticPr fontId="3"/>
  </si>
  <si>
    <t>７）　総数には、月の途中で要介護から要支援に変更となった者を含む。</t>
    <rPh sb="3" eb="5">
      <t>ソウスウ</t>
    </rPh>
    <rPh sb="8" eb="9">
      <t>ツキ</t>
    </rPh>
    <rPh sb="10" eb="12">
      <t>トチュウ</t>
    </rPh>
    <rPh sb="13" eb="16">
      <t>ヨウカイゴ</t>
    </rPh>
    <rPh sb="18" eb="21">
      <t>ヨウシエン</t>
    </rPh>
    <rPh sb="22" eb="24">
      <t>ヘンコウ</t>
    </rPh>
    <rPh sb="28" eb="29">
      <t>モノ</t>
    </rPh>
    <rPh sb="30" eb="31">
      <t>フク</t>
    </rPh>
    <phoneticPr fontId="3"/>
  </si>
  <si>
    <t>居宅介護支援</t>
    <rPh sb="0" eb="2">
      <t>キョタク</t>
    </rPh>
    <rPh sb="2" eb="4">
      <t>カイゴ</t>
    </rPh>
    <rPh sb="4" eb="6">
      <t>シエン</t>
    </rPh>
    <phoneticPr fontId="3"/>
  </si>
  <si>
    <t>特定事業所集中減算（再掲）</t>
    <rPh sb="0" eb="2">
      <t>トクテイ</t>
    </rPh>
    <rPh sb="2" eb="5">
      <t>ジギョウショ</t>
    </rPh>
    <rPh sb="5" eb="7">
      <t>シュウチュウ</t>
    </rPh>
    <rPh sb="7" eb="9">
      <t>ゲンサン</t>
    </rPh>
    <rPh sb="10" eb="12">
      <t>サイケイ</t>
    </rPh>
    <phoneticPr fontId="3"/>
  </si>
  <si>
    <t>特定事業所加算（Ⅰ）</t>
    <rPh sb="0" eb="2">
      <t>トクテイ</t>
    </rPh>
    <rPh sb="2" eb="5">
      <t>ジギョウショ</t>
    </rPh>
    <rPh sb="5" eb="7">
      <t>カサン</t>
    </rPh>
    <phoneticPr fontId="3"/>
  </si>
  <si>
    <t>特定事業所加算（Ⅱ）</t>
    <rPh sb="0" eb="2">
      <t>トクテイ</t>
    </rPh>
    <rPh sb="2" eb="5">
      <t>ジギョウショ</t>
    </rPh>
    <rPh sb="5" eb="7">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</si>
  <si>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</si>
  <si>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</si>
  <si>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t>
    <rPh sb="0" eb="2">
      <t>タイイン</t>
    </rPh>
    <rPh sb="3" eb="5">
      <t>タイショ</t>
    </rPh>
    <rPh sb="5" eb="7">
      <t>カサン</t>
    </rPh>
    <phoneticPr fontId="3"/>
  </si>
  <si>
    <t>認知症加算</t>
    <rPh sb="0" eb="3">
      <t>ニンチショウ</t>
    </rPh>
    <rPh sb="3" eb="5">
      <t>カサン</t>
    </rPh>
    <phoneticPr fontId="3"/>
  </si>
  <si>
    <t>独居高齢者加算</t>
    <rPh sb="0" eb="2">
      <t>ドッキョ</t>
    </rPh>
    <rPh sb="2" eb="5">
      <t>コウレイシャ</t>
    </rPh>
    <rPh sb="5" eb="7">
      <t>カサン</t>
    </rPh>
    <phoneticPr fontId="3"/>
  </si>
  <si>
    <t>小規模多機能型居宅介護事業所連携加算</t>
    <rPh sb="0" eb="3">
      <t>ショウキボ</t>
    </rPh>
    <rPh sb="3" eb="6">
      <t>タキノウ</t>
    </rPh>
    <rPh sb="6" eb="7">
      <t>ガタ</t>
    </rPh>
    <rPh sb="7" eb="9">
      <t>キョタク</t>
    </rPh>
    <rPh sb="9" eb="11">
      <t>カイゴ</t>
    </rPh>
    <rPh sb="11" eb="14">
      <t>ジギョウショ</t>
    </rPh>
    <rPh sb="14" eb="16">
      <t>レンケイ</t>
    </rPh>
    <rPh sb="16" eb="18">
      <t>カサン</t>
    </rPh>
    <phoneticPr fontId="3"/>
  </si>
  <si>
    <t>複合型サービス事業所連携加算</t>
    <rPh sb="0" eb="3">
      <t>フクゴウガタ</t>
    </rPh>
    <rPh sb="7" eb="10">
      <t>ジギョウショ</t>
    </rPh>
    <rPh sb="10" eb="12">
      <t>レンケイ</t>
    </rPh>
    <phoneticPr fontId="3"/>
  </si>
  <si>
    <t>緊急時等居宅カンファレンス加算</t>
    <rPh sb="0" eb="2">
      <t>キンキュウ</t>
    </rPh>
    <rPh sb="2" eb="4">
      <t>ジトウ</t>
    </rPh>
    <rPh sb="4" eb="6">
      <t>キョタク</t>
    </rPh>
    <rPh sb="13" eb="15">
      <t>カサン</t>
    </rPh>
    <phoneticPr fontId="3"/>
  </si>
  <si>
    <t>サービス提供体制強化加算（Ⅱ）*</t>
    <phoneticPr fontId="3"/>
  </si>
  <si>
    <t>サービス提供体制強化加算（Ⅰ）*</t>
    <phoneticPr fontId="3"/>
  </si>
  <si>
    <t>認知症行動・心理症状緊急対応加算 *</t>
    <phoneticPr fontId="3"/>
  </si>
  <si>
    <t>３）　各サービスの計は、基本算定項目（太枠内）を計上した値である。</t>
    <phoneticPr fontId="3"/>
  </si>
  <si>
    <t>個別機能訓練加算*</t>
    <phoneticPr fontId="3"/>
  </si>
  <si>
    <t>初期加算*</t>
    <phoneticPr fontId="3"/>
  </si>
  <si>
    <t>外泊時費用*</t>
    <phoneticPr fontId="3"/>
  </si>
  <si>
    <t>常勤医師配置加算*</t>
    <phoneticPr fontId="3"/>
  </si>
  <si>
    <t>サービス提供体制強化加算（Ⅱ）</t>
    <phoneticPr fontId="3"/>
  </si>
  <si>
    <t>短期利用地域密着型特定施設入居者生活介護 *</t>
    <phoneticPr fontId="3"/>
  </si>
  <si>
    <t>訪問指導等加算</t>
    <phoneticPr fontId="3"/>
  </si>
  <si>
    <t>入浴介助加算*</t>
    <phoneticPr fontId="3"/>
  </si>
  <si>
    <t>夜間ケア加算（Ⅱ）*</t>
    <phoneticPr fontId="3"/>
  </si>
  <si>
    <t>短期利用共同生活介護（Ⅱ） *</t>
    <phoneticPr fontId="3"/>
  </si>
  <si>
    <t>短期利用共同生活介護（Ⅰ） *</t>
    <phoneticPr fontId="3"/>
  </si>
  <si>
    <t>サービス提供体制強化加算（Ⅱ）*</t>
    <phoneticPr fontId="3"/>
  </si>
  <si>
    <t>サービス提供体制強化加算（Ⅰ）*</t>
    <phoneticPr fontId="3"/>
  </si>
  <si>
    <t>サービス提供体制強化加算（Ⅱ）</t>
    <phoneticPr fontId="3"/>
  </si>
  <si>
    <t>ターミナルケア加算 **</t>
    <phoneticPr fontId="3"/>
  </si>
  <si>
    <t>サービス提供体制強化加算（Ⅰ）</t>
    <phoneticPr fontId="3"/>
  </si>
  <si>
    <t>緊急短期入所受入加算*</t>
    <phoneticPr fontId="3"/>
  </si>
  <si>
    <t>サービス提供体制強化加算（Ⅱ）**</t>
    <phoneticPr fontId="3"/>
  </si>
  <si>
    <t>サービス提供体制強化加算（Ⅰ）**</t>
    <phoneticPr fontId="3"/>
  </si>
  <si>
    <t>入浴介助加算*</t>
    <phoneticPr fontId="3"/>
  </si>
  <si>
    <t>訪問看護特別指示減算 **</t>
    <phoneticPr fontId="3"/>
  </si>
  <si>
    <t>医療訪問看護減算 **</t>
    <phoneticPr fontId="3"/>
  </si>
  <si>
    <t>複合型サービス **</t>
    <phoneticPr fontId="3"/>
  </si>
  <si>
    <t>地域連携診療計画情報提供加算</t>
    <phoneticPr fontId="3"/>
  </si>
  <si>
    <t>認知症行動・心理症状緊急対応加算 *</t>
    <phoneticPr fontId="3"/>
  </si>
  <si>
    <r>
      <t>訪問リハビリテーション</t>
    </r>
    <r>
      <rPr>
        <strike/>
        <sz val="8"/>
        <rFont val="ＭＳ Ｐ明朝"/>
        <family val="1"/>
        <charset val="128"/>
      </rPr>
      <t xml:space="preserve"> </t>
    </r>
    <phoneticPr fontId="3"/>
  </si>
  <si>
    <t>退所時情報提供加算</t>
    <phoneticPr fontId="3"/>
  </si>
  <si>
    <t>入所前後訪問指導加算</t>
    <phoneticPr fontId="3"/>
  </si>
  <si>
    <t>初期加算*</t>
    <phoneticPr fontId="3"/>
  </si>
  <si>
    <t>外泊時費用*</t>
    <phoneticPr fontId="3"/>
  </si>
  <si>
    <t>常勤医師配置加算*</t>
    <phoneticPr fontId="3"/>
  </si>
  <si>
    <t>看護・介護職員</t>
    <phoneticPr fontId="93"/>
  </si>
  <si>
    <t>緊急短期入所体制確保加算*</t>
    <phoneticPr fontId="3"/>
  </si>
  <si>
    <t>緊急時訪問看護加算**</t>
    <phoneticPr fontId="3"/>
  </si>
  <si>
    <t>中山間地域等に居住する者へのサービス提供加算**</t>
    <phoneticPr fontId="3"/>
  </si>
  <si>
    <t>中山間地域等における小規模事業所加算**</t>
    <phoneticPr fontId="3"/>
  </si>
  <si>
    <t>機能訓練体制加算*</t>
    <phoneticPr fontId="3"/>
  </si>
  <si>
    <t>通院等乗降介助</t>
    <phoneticPr fontId="3"/>
  </si>
  <si>
    <t>定期巡回・随時対応型訪問介護看護（Ⅱ） **</t>
    <phoneticPr fontId="3"/>
  </si>
  <si>
    <t>定期巡回・随時対応型訪問介護看護（Ⅰ）(2)看護あり **</t>
    <phoneticPr fontId="3"/>
  </si>
  <si>
    <t>併設型*</t>
    <phoneticPr fontId="3"/>
  </si>
  <si>
    <t>定期巡回・随時対応型訪問介護看護 **</t>
    <phoneticPr fontId="3"/>
  </si>
  <si>
    <t>要介護１</t>
    <phoneticPr fontId="93"/>
  </si>
  <si>
    <t>要介護５</t>
    <phoneticPr fontId="3"/>
  </si>
  <si>
    <t>平成25年10月審査分</t>
    <rPh sb="0" eb="2">
      <t>ヘイセイ</t>
    </rPh>
    <rPh sb="4" eb="5">
      <t>ネン</t>
    </rPh>
    <rPh sb="7" eb="9">
      <t>シンサ</t>
    </rPh>
    <rPh sb="9" eb="10">
      <t>ブン</t>
    </rPh>
    <phoneticPr fontId="3"/>
  </si>
  <si>
    <t>平成25年10月審査分</t>
    <rPh sb="0" eb="2">
      <t>ヘイセイ</t>
    </rPh>
    <rPh sb="4" eb="5">
      <t>ネン</t>
    </rPh>
    <rPh sb="7" eb="9">
      <t>シンサ</t>
    </rPh>
    <rPh sb="9" eb="10">
      <t>ブン</t>
    </rPh>
    <phoneticPr fontId="93"/>
  </si>
  <si>
    <t>要介護状態区分・サービス種類内容別（３－１）</t>
    <phoneticPr fontId="3"/>
  </si>
  <si>
    <t>平成26年10月審査分</t>
    <rPh sb="0" eb="2">
      <t>ヘイセイ</t>
    </rPh>
    <rPh sb="4" eb="5">
      <t>ネン</t>
    </rPh>
    <rPh sb="7" eb="9">
      <t>シンサ</t>
    </rPh>
    <rPh sb="9" eb="10">
      <t>ブン</t>
    </rPh>
    <phoneticPr fontId="3"/>
  </si>
  <si>
    <t>平成26年10月審査分</t>
    <rPh sb="0" eb="2">
      <t>ヘイセイ</t>
    </rPh>
    <rPh sb="4" eb="5">
      <t>ネン</t>
    </rPh>
    <rPh sb="7" eb="9">
      <t>シンサ</t>
    </rPh>
    <rPh sb="9" eb="10">
      <t>ブン</t>
    </rPh>
    <phoneticPr fontId="93"/>
  </si>
  <si>
    <t>2016年</t>
    <rPh sb="4" eb="5">
      <t>ネン</t>
    </rPh>
    <phoneticPr fontId="40"/>
  </si>
  <si>
    <t>前年同月差</t>
    <rPh sb="0" eb="2">
      <t>ゼンネン</t>
    </rPh>
    <rPh sb="2" eb="4">
      <t>ドウゲツ</t>
    </rPh>
    <rPh sb="4" eb="5">
      <t>サ</t>
    </rPh>
    <phoneticPr fontId="40"/>
  </si>
  <si>
    <t>特養</t>
    <rPh sb="0" eb="2">
      <t>トクヨウ</t>
    </rPh>
    <phoneticPr fontId="31"/>
  </si>
  <si>
    <t>老健</t>
    <rPh sb="0" eb="2">
      <t>ロウケン</t>
    </rPh>
    <phoneticPr fontId="31"/>
  </si>
  <si>
    <t>介護療養</t>
    <rPh sb="0" eb="2">
      <t>カイゴ</t>
    </rPh>
    <rPh sb="2" eb="4">
      <t>リョウヨウ</t>
    </rPh>
    <phoneticPr fontId="31"/>
  </si>
  <si>
    <t>基本点数</t>
    <rPh sb="0" eb="2">
      <t>キホン</t>
    </rPh>
    <rPh sb="2" eb="4">
      <t>テンスウ</t>
    </rPh>
    <phoneticPr fontId="31"/>
  </si>
  <si>
    <t>差</t>
    <rPh sb="0" eb="1">
      <t>サ</t>
    </rPh>
    <phoneticPr fontId="31"/>
  </si>
  <si>
    <t>要介護１</t>
    <rPh sb="0" eb="1">
      <t>ヨウ</t>
    </rPh>
    <rPh sb="1" eb="3">
      <t>カイゴ</t>
    </rPh>
    <phoneticPr fontId="4"/>
  </si>
  <si>
    <t>要介護２</t>
    <rPh sb="0" eb="3">
      <t>ヨウカイゴ</t>
    </rPh>
    <phoneticPr fontId="4"/>
  </si>
  <si>
    <t>要介護３</t>
    <rPh sb="0" eb="3">
      <t>ヨウカイゴ</t>
    </rPh>
    <phoneticPr fontId="4"/>
  </si>
  <si>
    <t>要介護４</t>
    <rPh sb="0" eb="3">
      <t>ヨウカイゴ</t>
    </rPh>
    <phoneticPr fontId="4"/>
  </si>
  <si>
    <t>要介護５</t>
    <rPh sb="0" eb="3">
      <t>ヨウカイゴ</t>
    </rPh>
    <phoneticPr fontId="4"/>
  </si>
  <si>
    <t>★ユニット割合</t>
    <rPh sb="5" eb="7">
      <t>ワリアイ</t>
    </rPh>
    <phoneticPr fontId="83"/>
  </si>
  <si>
    <t>多床室</t>
    <rPh sb="0" eb="3">
      <t>タショウシツ</t>
    </rPh>
    <phoneticPr fontId="40"/>
  </si>
  <si>
    <t>ユニット型</t>
    <phoneticPr fontId="40"/>
  </si>
  <si>
    <t>　「（一）介護福祉施設サービス費」＞「ｂ　介護福祉施設サービス費（Ⅱ）」、</t>
    <phoneticPr fontId="40"/>
  </si>
  <si>
    <t>　「ユニット型」は、「同」＞「ロ　ユニット型指定介護老人福祉施設における介護福祉施設サービス」＞「（１）ユニット型介護福祉施設サービス費」＞</t>
    <rPh sb="11" eb="12">
      <t>オナ</t>
    </rPh>
    <rPh sb="21" eb="22">
      <t>ガタ</t>
    </rPh>
    <rPh sb="22" eb="24">
      <t>シテイ</t>
    </rPh>
    <rPh sb="24" eb="26">
      <t>カイゴ</t>
    </rPh>
    <rPh sb="26" eb="28">
      <t>ロウジン</t>
    </rPh>
    <rPh sb="28" eb="30">
      <t>フクシ</t>
    </rPh>
    <rPh sb="30" eb="32">
      <t>シセツ</t>
    </rPh>
    <rPh sb="36" eb="38">
      <t>カイゴ</t>
    </rPh>
    <rPh sb="38" eb="40">
      <t>フクシ</t>
    </rPh>
    <rPh sb="40" eb="42">
      <t>シセツ</t>
    </rPh>
    <rPh sb="56" eb="57">
      <t>ガタ</t>
    </rPh>
    <rPh sb="57" eb="59">
      <t>カイゴ</t>
    </rPh>
    <rPh sb="59" eb="61">
      <t>フクシ</t>
    </rPh>
    <rPh sb="61" eb="63">
      <t>シセツ</t>
    </rPh>
    <rPh sb="67" eb="68">
      <t>ヒ</t>
    </rPh>
    <phoneticPr fontId="40"/>
  </si>
  <si>
    <t>　「（一）ユニット型介護福祉施設サービス費」＞「ａ　ユニット型介護福祉施設サービス費（Ⅰ）」から引用。</t>
    <phoneticPr fontId="40"/>
  </si>
  <si>
    <t>※　特養の「多床室」は、「１　介護福祉施設サービス」＞「イ　介護福祉施設サービス費」＞「（１）介護福祉施設サービス費」＞</t>
    <rPh sb="2" eb="4">
      <t>トクヨウ</t>
    </rPh>
    <rPh sb="6" eb="9">
      <t>タショウシツ</t>
    </rPh>
    <rPh sb="15" eb="17">
      <t>カイゴ</t>
    </rPh>
    <rPh sb="17" eb="19">
      <t>フクシ</t>
    </rPh>
    <rPh sb="19" eb="21">
      <t>シセツ</t>
    </rPh>
    <rPh sb="30" eb="32">
      <t>カイゴ</t>
    </rPh>
    <rPh sb="32" eb="34">
      <t>フクシ</t>
    </rPh>
    <rPh sb="34" eb="36">
      <t>シセツ</t>
    </rPh>
    <rPh sb="47" eb="49">
      <t>カイゴ</t>
    </rPh>
    <rPh sb="49" eb="51">
      <t>フクシ</t>
    </rPh>
    <rPh sb="51" eb="53">
      <t>シセツ</t>
    </rPh>
    <rPh sb="57" eb="58">
      <t>ヒ</t>
    </rPh>
    <phoneticPr fontId="40"/>
  </si>
  <si>
    <t>※　老健の「多床室」は、「２　介護保健施設サービス」＞「イ　介護保健施設サービス費」＞「（１）介護保健施設サービス費（Ⅰ）」＞</t>
    <rPh sb="2" eb="4">
      <t>ロウケン</t>
    </rPh>
    <rPh sb="6" eb="9">
      <t>タショウシツ</t>
    </rPh>
    <rPh sb="15" eb="17">
      <t>カイゴ</t>
    </rPh>
    <rPh sb="17" eb="19">
      <t>ホケン</t>
    </rPh>
    <rPh sb="19" eb="21">
      <t>シセツ</t>
    </rPh>
    <rPh sb="30" eb="32">
      <t>カイゴ</t>
    </rPh>
    <rPh sb="32" eb="34">
      <t>ホケン</t>
    </rPh>
    <rPh sb="34" eb="36">
      <t>シセツ</t>
    </rPh>
    <rPh sb="40" eb="41">
      <t>ヒ</t>
    </rPh>
    <rPh sb="47" eb="49">
      <t>カイゴ</t>
    </rPh>
    <rPh sb="49" eb="51">
      <t>ホケン</t>
    </rPh>
    <rPh sb="51" eb="53">
      <t>シセツ</t>
    </rPh>
    <rPh sb="57" eb="58">
      <t>ヒ</t>
    </rPh>
    <phoneticPr fontId="40"/>
  </si>
  <si>
    <t>　「（三）介護保健施設サービス費（ⅲ）」、</t>
    <rPh sb="3" eb="4">
      <t>サン</t>
    </rPh>
    <rPh sb="5" eb="7">
      <t>カイゴ</t>
    </rPh>
    <rPh sb="7" eb="9">
      <t>ホケン</t>
    </rPh>
    <rPh sb="9" eb="11">
      <t>シセツ</t>
    </rPh>
    <rPh sb="15" eb="16">
      <t>ヒ</t>
    </rPh>
    <phoneticPr fontId="40"/>
  </si>
  <si>
    <t>　「ユニット型」は「同」＞「ロ　ユニット型介護保健施設サービス費」＞「（１）ユニット型介護保健施設サービス費（Ⅰ）」＞</t>
    <rPh sb="10" eb="11">
      <t>オナ</t>
    </rPh>
    <rPh sb="20" eb="21">
      <t>ガタ</t>
    </rPh>
    <rPh sb="21" eb="23">
      <t>カイゴ</t>
    </rPh>
    <rPh sb="23" eb="25">
      <t>ホケン</t>
    </rPh>
    <rPh sb="25" eb="27">
      <t>シセツ</t>
    </rPh>
    <rPh sb="31" eb="32">
      <t>ヒ</t>
    </rPh>
    <rPh sb="42" eb="43">
      <t>ガタ</t>
    </rPh>
    <rPh sb="43" eb="45">
      <t>カイゴ</t>
    </rPh>
    <rPh sb="45" eb="47">
      <t>ホケン</t>
    </rPh>
    <rPh sb="47" eb="49">
      <t>シセツ</t>
    </rPh>
    <rPh sb="53" eb="54">
      <t>ヒ</t>
    </rPh>
    <phoneticPr fontId="40"/>
  </si>
  <si>
    <t>　「（一）ユニット型介護保健施設サービス費（ⅰ）」から引用。</t>
    <rPh sb="3" eb="4">
      <t>イチ</t>
    </rPh>
    <rPh sb="9" eb="10">
      <t>ガタ</t>
    </rPh>
    <rPh sb="10" eb="12">
      <t>カイゴ</t>
    </rPh>
    <rPh sb="12" eb="14">
      <t>ホケン</t>
    </rPh>
    <rPh sb="14" eb="16">
      <t>シセツ</t>
    </rPh>
    <rPh sb="20" eb="21">
      <t>ヒ</t>
    </rPh>
    <phoneticPr fontId="40"/>
  </si>
  <si>
    <t>　「ユニット型」は「同」＞「同」＞「（３）ユニット型療養型介護療養施設サービス費」＞「（一）ユニット型療養型介護療養施設サービス費（Ⅰ）」から引用。</t>
    <rPh sb="6" eb="7">
      <t>ガタ</t>
    </rPh>
    <rPh sb="10" eb="11">
      <t>オナ</t>
    </rPh>
    <rPh sb="14" eb="15">
      <t>オナ</t>
    </rPh>
    <rPh sb="25" eb="26">
      <t>ガタ</t>
    </rPh>
    <rPh sb="26" eb="29">
      <t>リョウヨウガタ</t>
    </rPh>
    <rPh sb="29" eb="31">
      <t>カイゴ</t>
    </rPh>
    <rPh sb="31" eb="33">
      <t>リョウヨウ</t>
    </rPh>
    <rPh sb="33" eb="35">
      <t>シセツ</t>
    </rPh>
    <rPh sb="39" eb="40">
      <t>ヒ</t>
    </rPh>
    <rPh sb="44" eb="45">
      <t>イチ</t>
    </rPh>
    <rPh sb="50" eb="51">
      <t>ガタ</t>
    </rPh>
    <rPh sb="51" eb="54">
      <t>リョウヨウガタ</t>
    </rPh>
    <rPh sb="54" eb="56">
      <t>カイゴ</t>
    </rPh>
    <rPh sb="56" eb="58">
      <t>リョウヨウ</t>
    </rPh>
    <rPh sb="58" eb="60">
      <t>シセツ</t>
    </rPh>
    <rPh sb="64" eb="65">
      <t>ヒ</t>
    </rPh>
    <rPh sb="71" eb="73">
      <t>インヨウ</t>
    </rPh>
    <phoneticPr fontId="40"/>
  </si>
  <si>
    <t>ユニット型</t>
    <phoneticPr fontId="31"/>
  </si>
  <si>
    <t>　「（１）療養型介護療養施設サービス費」＞「（一）療養型介護療養施設サービス費（Ⅰ）」＞「ｄ　療養型介護療養施設サービス費（ⅳ）」、</t>
    <rPh sb="5" eb="8">
      <t>リョウヨウガタ</t>
    </rPh>
    <rPh sb="8" eb="10">
      <t>カイゴ</t>
    </rPh>
    <rPh sb="10" eb="12">
      <t>リョウヨウ</t>
    </rPh>
    <rPh sb="12" eb="14">
      <t>シセツ</t>
    </rPh>
    <rPh sb="18" eb="19">
      <t>ヒ</t>
    </rPh>
    <rPh sb="23" eb="24">
      <t>イチ</t>
    </rPh>
    <rPh sb="25" eb="28">
      <t>リョウヨウガタ</t>
    </rPh>
    <rPh sb="28" eb="30">
      <t>カイゴ</t>
    </rPh>
    <rPh sb="30" eb="32">
      <t>リョウヨウ</t>
    </rPh>
    <rPh sb="32" eb="34">
      <t>シセツ</t>
    </rPh>
    <rPh sb="38" eb="39">
      <t>ヒ</t>
    </rPh>
    <rPh sb="47" eb="50">
      <t>リョウヨウガタ</t>
    </rPh>
    <rPh sb="50" eb="52">
      <t>カイゴ</t>
    </rPh>
    <rPh sb="52" eb="54">
      <t>リョウヨウ</t>
    </rPh>
    <rPh sb="54" eb="56">
      <t>シセツ</t>
    </rPh>
    <rPh sb="60" eb="61">
      <t>ヒ</t>
    </rPh>
    <phoneticPr fontId="40"/>
  </si>
  <si>
    <t>特養</t>
    <rPh sb="0" eb="2">
      <t>トクヨウ</t>
    </rPh>
    <phoneticPr fontId="40"/>
  </si>
  <si>
    <t>老健</t>
    <rPh sb="0" eb="2">
      <t>ロウケン</t>
    </rPh>
    <phoneticPr fontId="40"/>
  </si>
  <si>
    <t>介護療養</t>
    <rPh sb="0" eb="2">
      <t>カイゴ</t>
    </rPh>
    <rPh sb="2" eb="4">
      <t>リョウヨウ</t>
    </rPh>
    <phoneticPr fontId="40"/>
  </si>
  <si>
    <t>※　介護療養の「多床室」は、「３　介護療養施設サービス」＞「イ　療養病床を有する病院における介護療養施設サービス」＞</t>
    <rPh sb="2" eb="4">
      <t>カイゴ</t>
    </rPh>
    <rPh sb="4" eb="6">
      <t>リョウヨウ</t>
    </rPh>
    <rPh sb="8" eb="11">
      <t>タショウシツ</t>
    </rPh>
    <rPh sb="17" eb="19">
      <t>カイゴ</t>
    </rPh>
    <rPh sb="19" eb="21">
      <t>リョウヨウ</t>
    </rPh>
    <rPh sb="21" eb="23">
      <t>シセツ</t>
    </rPh>
    <rPh sb="32" eb="34">
      <t>リョウヨウ</t>
    </rPh>
    <rPh sb="34" eb="36">
      <t>ビョウショウ</t>
    </rPh>
    <rPh sb="37" eb="38">
      <t>ユウ</t>
    </rPh>
    <rPh sb="40" eb="42">
      <t>ビョウイン</t>
    </rPh>
    <rPh sb="46" eb="48">
      <t>カイゴ</t>
    </rPh>
    <rPh sb="48" eb="50">
      <t>リョウヨウ</t>
    </rPh>
    <rPh sb="50" eb="52">
      <t>シセツ</t>
    </rPh>
    <phoneticPr fontId="40"/>
  </si>
  <si>
    <t>★１人当たり平均月額単価増加額（基本点数分）（万円／月）</t>
    <rPh sb="2" eb="3">
      <t>ニン</t>
    </rPh>
    <rPh sb="3" eb="4">
      <t>ア</t>
    </rPh>
    <rPh sb="6" eb="8">
      <t>ヘイキン</t>
    </rPh>
    <rPh sb="8" eb="10">
      <t>ゲツガク</t>
    </rPh>
    <rPh sb="10" eb="12">
      <t>タンカ</t>
    </rPh>
    <rPh sb="12" eb="14">
      <t>ゾウカ</t>
    </rPh>
    <rPh sb="14" eb="15">
      <t>ガク</t>
    </rPh>
    <rPh sb="16" eb="18">
      <t>キホン</t>
    </rPh>
    <rPh sb="18" eb="20">
      <t>テンスウ</t>
    </rPh>
    <rPh sb="20" eb="21">
      <t>ブン</t>
    </rPh>
    <rPh sb="23" eb="25">
      <t>マンエン</t>
    </rPh>
    <rPh sb="26" eb="27">
      <t>ツキ</t>
    </rPh>
    <phoneticPr fontId="83"/>
  </si>
  <si>
    <t>★単価差（補足給付に係る分）</t>
    <rPh sb="1" eb="3">
      <t>タンカ</t>
    </rPh>
    <rPh sb="3" eb="4">
      <t>サ</t>
    </rPh>
    <rPh sb="5" eb="7">
      <t>ホソク</t>
    </rPh>
    <rPh sb="7" eb="9">
      <t>キュウフ</t>
    </rPh>
    <rPh sb="10" eb="11">
      <t>カカ</t>
    </rPh>
    <rPh sb="12" eb="13">
      <t>ブン</t>
    </rPh>
    <phoneticPr fontId="31"/>
  </si>
  <si>
    <t>第一段階</t>
    <rPh sb="0" eb="1">
      <t>ダイ</t>
    </rPh>
    <rPh sb="1" eb="4">
      <t>イチダンカイ</t>
    </rPh>
    <phoneticPr fontId="83"/>
  </si>
  <si>
    <t>第二段階</t>
    <rPh sb="0" eb="1">
      <t>ダイ</t>
    </rPh>
    <rPh sb="1" eb="4">
      <t>ニダンカイ</t>
    </rPh>
    <phoneticPr fontId="83"/>
  </si>
  <si>
    <t>第三段階</t>
    <rPh sb="0" eb="1">
      <t>ダイ</t>
    </rPh>
    <rPh sb="1" eb="4">
      <t>サンダンカイ</t>
    </rPh>
    <phoneticPr fontId="83"/>
  </si>
  <si>
    <t>基準費用額</t>
    <rPh sb="0" eb="2">
      <t>キジュン</t>
    </rPh>
    <rPh sb="2" eb="4">
      <t>ヒヨウ</t>
    </rPh>
    <rPh sb="4" eb="5">
      <t>ガク</t>
    </rPh>
    <phoneticPr fontId="83"/>
  </si>
  <si>
    <t>多床室</t>
    <rPh sb="0" eb="1">
      <t>タ</t>
    </rPh>
    <rPh sb="1" eb="2">
      <t>ユカ</t>
    </rPh>
    <rPh sb="2" eb="3">
      <t>シツ</t>
    </rPh>
    <phoneticPr fontId="83"/>
  </si>
  <si>
    <t>補足給付額</t>
    <rPh sb="0" eb="2">
      <t>ホソク</t>
    </rPh>
    <rPh sb="2" eb="4">
      <t>キュウフ</t>
    </rPh>
    <rPh sb="4" eb="5">
      <t>ガク</t>
    </rPh>
    <phoneticPr fontId="83"/>
  </si>
  <si>
    <t>基準費用額と補足給付額（ユニット型か否かによって、食費に係る補足給付額は変わらないので、住居費のみ見込む。）</t>
    <rPh sb="16" eb="17">
      <t>ガタ</t>
    </rPh>
    <rPh sb="18" eb="19">
      <t>イナ</t>
    </rPh>
    <rPh sb="25" eb="27">
      <t>ショクヒ</t>
    </rPh>
    <rPh sb="28" eb="29">
      <t>カカ</t>
    </rPh>
    <rPh sb="30" eb="32">
      <t>ホソク</t>
    </rPh>
    <rPh sb="32" eb="35">
      <t>キュウフガク</t>
    </rPh>
    <rPh sb="36" eb="37">
      <t>カ</t>
    </rPh>
    <rPh sb="44" eb="47">
      <t>ジュウキョヒ</t>
    </rPh>
    <rPh sb="49" eb="51">
      <t>ミコ</t>
    </rPh>
    <phoneticPr fontId="40"/>
  </si>
  <si>
    <t>負担限度額（居住費）</t>
    <rPh sb="0" eb="2">
      <t>フタン</t>
    </rPh>
    <rPh sb="2" eb="4">
      <t>ゲンド</t>
    </rPh>
    <rPh sb="4" eb="5">
      <t>ガク</t>
    </rPh>
    <rPh sb="6" eb="9">
      <t>キョジュウヒ</t>
    </rPh>
    <phoneticPr fontId="83"/>
  </si>
  <si>
    <t>老健・介護療養</t>
    <rPh sb="0" eb="2">
      <t>ロウケン</t>
    </rPh>
    <rPh sb="3" eb="5">
      <t>カイゴ</t>
    </rPh>
    <rPh sb="5" eb="7">
      <t>リョウヨウ</t>
    </rPh>
    <phoneticPr fontId="40"/>
  </si>
  <si>
    <t>ユニット型</t>
    <rPh sb="4" eb="5">
      <t>カタ</t>
    </rPh>
    <phoneticPr fontId="83"/>
  </si>
  <si>
    <t>ユニット化による補足給付増加額</t>
    <rPh sb="4" eb="5">
      <t>カ</t>
    </rPh>
    <phoneticPr fontId="83"/>
  </si>
  <si>
    <t>補足給付受給者の構成割合</t>
    <rPh sb="0" eb="2">
      <t>ホソク</t>
    </rPh>
    <rPh sb="2" eb="4">
      <t>キュウフ</t>
    </rPh>
    <rPh sb="4" eb="7">
      <t>ジュキュウシャ</t>
    </rPh>
    <rPh sb="8" eb="10">
      <t>コウセイ</t>
    </rPh>
    <rPh sb="10" eb="12">
      <t>ワリアイ</t>
    </rPh>
    <phoneticPr fontId="31"/>
  </si>
  <si>
    <t>現物給付（８月サービス分）　償還給付（９月支出決定分）</t>
  </si>
  <si>
    <t>６－２－１．居宅（介護予防）サービスのサービス別受給者数（人）【現物給付（８月サービス分）】</t>
    <rPh sb="23" eb="24">
      <t>ベツ</t>
    </rPh>
    <rPh sb="32" eb="34">
      <t>ゲンブツ</t>
    </rPh>
    <rPh sb="34" eb="36">
      <t>キュウフ</t>
    </rPh>
    <rPh sb="43" eb="44">
      <t>ブン</t>
    </rPh>
    <phoneticPr fontId="3"/>
  </si>
  <si>
    <t>６－２－２．（再掲）居宅（介護予防）サービスのサービス別受給者数（人）・第１号被保険者の２割負担対象者【現物給付（８月サービス分）】</t>
    <rPh sb="7" eb="9">
      <t>サイケイ</t>
    </rPh>
    <rPh sb="27" eb="28">
      <t>ベツ</t>
    </rPh>
    <rPh sb="36" eb="37">
      <t>ダイ</t>
    </rPh>
    <rPh sb="38" eb="39">
      <t>ゴウ</t>
    </rPh>
    <rPh sb="39" eb="43">
      <t>ヒホケンシャ</t>
    </rPh>
    <rPh sb="52" eb="54">
      <t>ゲンブツ</t>
    </rPh>
    <rPh sb="54" eb="56">
      <t>キュウフ</t>
    </rPh>
    <rPh sb="63" eb="64">
      <t>ブン</t>
    </rPh>
    <phoneticPr fontId="3"/>
  </si>
  <si>
    <t>６－３－１．居宅（介護予防）サービスのサービス別利用回（日）数 【現物給付（８月サービス分）】</t>
    <rPh sb="23" eb="24">
      <t>ベツ</t>
    </rPh>
    <rPh sb="24" eb="26">
      <t>リヨウ</t>
    </rPh>
    <rPh sb="26" eb="27">
      <t>カイ</t>
    </rPh>
    <rPh sb="28" eb="29">
      <t>ヒ</t>
    </rPh>
    <rPh sb="30" eb="31">
      <t>スウ</t>
    </rPh>
    <phoneticPr fontId="3"/>
  </si>
  <si>
    <t>６－３－２．（再掲）居宅（介護予防）サービスのサービス別利用回（日）数・第１号被保険者の２割負担対象者 【現物給付（８月サービス分）】</t>
    <rPh sb="7" eb="9">
      <t>サイケイ</t>
    </rPh>
    <rPh sb="27" eb="28">
      <t>ベツ</t>
    </rPh>
    <rPh sb="28" eb="30">
      <t>リヨウ</t>
    </rPh>
    <rPh sb="30" eb="31">
      <t>カイ</t>
    </rPh>
    <rPh sb="32" eb="33">
      <t>ヒ</t>
    </rPh>
    <rPh sb="34" eb="35">
      <t>スウ</t>
    </rPh>
    <rPh sb="36" eb="37">
      <t>ダイ</t>
    </rPh>
    <rPh sb="38" eb="39">
      <t>ゴウ</t>
    </rPh>
    <rPh sb="39" eb="43">
      <t>ヒホケンシャ</t>
    </rPh>
    <rPh sb="45" eb="46">
      <t>ワリ</t>
    </rPh>
    <rPh sb="46" eb="48">
      <t>フタン</t>
    </rPh>
    <rPh sb="48" eb="51">
      <t>タイショウシャ</t>
    </rPh>
    <phoneticPr fontId="3"/>
  </si>
  <si>
    <t>７－２－１．地域密着型（介護予防）サービスのサービス別受給者数（人） 【現物給付（８月サービス分）】</t>
  </si>
  <si>
    <t>地域密着型通所介護</t>
    <rPh sb="0" eb="9">
      <t>チイキミッチャクガタツウショカイゴ</t>
    </rPh>
    <phoneticPr fontId="3"/>
  </si>
  <si>
    <t>７－２－２．（再掲）地域密着型（介護予防）サービスのサービス別受給者数（人）・第１号被保険者の２割負担者 【現物給付（８月サービス分）】</t>
    <rPh sb="7" eb="9">
      <t>サイケイ</t>
    </rPh>
    <rPh sb="39" eb="40">
      <t>ダイ</t>
    </rPh>
    <rPh sb="41" eb="42">
      <t>ゴウ</t>
    </rPh>
    <rPh sb="42" eb="46">
      <t>ヒホケンシャ</t>
    </rPh>
    <rPh sb="48" eb="49">
      <t>ワリ</t>
    </rPh>
    <rPh sb="49" eb="52">
      <t>フタンシャ</t>
    </rPh>
    <phoneticPr fontId="3"/>
  </si>
  <si>
    <t>７－３－１．地域密着型（介護予防）サービスの利用回数（回） 【現物給付（８月サービス分）】</t>
    <rPh sb="22" eb="24">
      <t>リヨウ</t>
    </rPh>
    <rPh sb="24" eb="26">
      <t>カイスウ</t>
    </rPh>
    <rPh sb="27" eb="28">
      <t>カイ</t>
    </rPh>
    <phoneticPr fontId="3"/>
  </si>
  <si>
    <t>７－３－２．（再掲）地域密着型（介護予防）サービスの利用回数（回） ・第１号被保険者の２割負担対象者【現物給付（８月サービス分）】</t>
    <rPh sb="7" eb="9">
      <t>サイケイ</t>
    </rPh>
    <rPh sb="26" eb="28">
      <t>リヨウ</t>
    </rPh>
    <rPh sb="28" eb="30">
      <t>カイスウ</t>
    </rPh>
    <rPh sb="31" eb="32">
      <t>カイ</t>
    </rPh>
    <rPh sb="35" eb="36">
      <t>ダイ</t>
    </rPh>
    <rPh sb="37" eb="38">
      <t>ゴウ</t>
    </rPh>
    <rPh sb="38" eb="42">
      <t>ヒホケンシャ</t>
    </rPh>
    <rPh sb="44" eb="45">
      <t>ワリ</t>
    </rPh>
    <rPh sb="45" eb="47">
      <t>フタン</t>
    </rPh>
    <rPh sb="47" eb="50">
      <t>タイショウシャ</t>
    </rPh>
    <phoneticPr fontId="3"/>
  </si>
  <si>
    <t>８－２．（再掲）施設サービス受給者数（人）・第１号被保険者の２割負担対象者【現物給付（８月サービス分）】</t>
    <rPh sb="5" eb="7">
      <t>サイケイ</t>
    </rPh>
    <rPh sb="22" eb="23">
      <t>ダイ</t>
    </rPh>
    <rPh sb="24" eb="25">
      <t>ゴウ</t>
    </rPh>
    <rPh sb="25" eb="29">
      <t>ヒホケンシャ</t>
    </rPh>
    <rPh sb="31" eb="32">
      <t>ワリ</t>
    </rPh>
    <rPh sb="32" eb="34">
      <t>フタン</t>
    </rPh>
    <rPh sb="34" eb="37">
      <t>タイショウシャ</t>
    </rPh>
    <rPh sb="38" eb="40">
      <t>ゲンブツ</t>
    </rPh>
    <rPh sb="40" eb="42">
      <t>キュウフ</t>
    </rPh>
    <rPh sb="49" eb="50">
      <t>ブン</t>
    </rPh>
    <phoneticPr fontId="3"/>
  </si>
  <si>
    <t>※ 同一月に２施設以上でサービスを受けた場合、施設ごとにそれぞれ受給者数を１人と計上する。
※現物給付分のみのサービス別受給者数であり、国民健康保険団体連合会から提出されるデータを基にしたものである。</t>
    <rPh sb="47" eb="49">
      <t>ゲンブツ</t>
    </rPh>
    <rPh sb="49" eb="51">
      <t>キュウフ</t>
    </rPh>
    <rPh sb="51" eb="52">
      <t>ブン</t>
    </rPh>
    <rPh sb="59" eb="60">
      <t>ベツ</t>
    </rPh>
    <rPh sb="60" eb="63">
      <t>ジュキュウシャ</t>
    </rPh>
    <rPh sb="63" eb="64">
      <t>スウ</t>
    </rPh>
    <rPh sb="68" eb="70">
      <t>コクミン</t>
    </rPh>
    <rPh sb="70" eb="72">
      <t>ケンコウ</t>
    </rPh>
    <rPh sb="72" eb="74">
      <t>ホケン</t>
    </rPh>
    <rPh sb="74" eb="76">
      <t>ダンタイ</t>
    </rPh>
    <rPh sb="76" eb="79">
      <t>レンゴウカイ</t>
    </rPh>
    <rPh sb="81" eb="83">
      <t>テイシュツ</t>
    </rPh>
    <rPh sb="90" eb="91">
      <t>モト</t>
    </rPh>
    <phoneticPr fontId="3"/>
  </si>
  <si>
    <t>９－３．（再掲）保険給付決定状況・第１号被保険者の２割負担対象者分（給付費・百万円）</t>
    <rPh sb="17" eb="18">
      <t>ダイ</t>
    </rPh>
    <rPh sb="19" eb="20">
      <t>ゴウ</t>
    </rPh>
    <rPh sb="20" eb="24">
      <t>ヒホケンシャ</t>
    </rPh>
    <rPh sb="26" eb="27">
      <t>ワリ</t>
    </rPh>
    <rPh sb="27" eb="29">
      <t>フタン</t>
    </rPh>
    <rPh sb="29" eb="32">
      <t>タイショウシャ</t>
    </rPh>
    <rPh sb="32" eb="33">
      <t>ブン</t>
    </rPh>
    <phoneticPr fontId="3"/>
  </si>
  <si>
    <t>償還給付（９月支出決定分）</t>
  </si>
  <si>
    <t>受給者数</t>
    <rPh sb="0" eb="3">
      <t>ジュキュウシャ</t>
    </rPh>
    <rPh sb="3" eb="4">
      <t>スウ</t>
    </rPh>
    <phoneticPr fontId="40"/>
  </si>
  <si>
    <t>第一段階</t>
    <rPh sb="0" eb="1">
      <t>ダイ</t>
    </rPh>
    <rPh sb="1" eb="2">
      <t>イチ</t>
    </rPh>
    <rPh sb="2" eb="4">
      <t>ダンカイ</t>
    </rPh>
    <phoneticPr fontId="31"/>
  </si>
  <si>
    <t>第二段階</t>
    <rPh sb="0" eb="1">
      <t>ダイ</t>
    </rPh>
    <rPh sb="1" eb="2">
      <t>ニ</t>
    </rPh>
    <rPh sb="2" eb="4">
      <t>ダンカイ</t>
    </rPh>
    <phoneticPr fontId="31"/>
  </si>
  <si>
    <t>第三段階</t>
    <rPh sb="0" eb="1">
      <t>ダイ</t>
    </rPh>
    <rPh sb="1" eb="2">
      <t>サン</t>
    </rPh>
    <rPh sb="2" eb="4">
      <t>ダンカイ</t>
    </rPh>
    <phoneticPr fontId="31"/>
  </si>
  <si>
    <t>第四段階以上</t>
    <rPh sb="0" eb="1">
      <t>ダイ</t>
    </rPh>
    <rPh sb="1" eb="2">
      <t>ヨン</t>
    </rPh>
    <rPh sb="2" eb="4">
      <t>ダンカイ</t>
    </rPh>
    <rPh sb="4" eb="6">
      <t>イジョウ</t>
    </rPh>
    <phoneticPr fontId="31"/>
  </si>
  <si>
    <t>★１人当たり平均月額単価増加額（補足給付分）（万円／月）</t>
    <rPh sb="2" eb="3">
      <t>ニン</t>
    </rPh>
    <rPh sb="3" eb="4">
      <t>ア</t>
    </rPh>
    <rPh sb="6" eb="8">
      <t>ヘイキン</t>
    </rPh>
    <rPh sb="8" eb="10">
      <t>ゲツガク</t>
    </rPh>
    <rPh sb="10" eb="12">
      <t>タンカ</t>
    </rPh>
    <rPh sb="12" eb="14">
      <t>ゾウカ</t>
    </rPh>
    <rPh sb="14" eb="15">
      <t>ガク</t>
    </rPh>
    <rPh sb="16" eb="18">
      <t>ホソク</t>
    </rPh>
    <rPh sb="18" eb="20">
      <t>キュウフ</t>
    </rPh>
    <rPh sb="20" eb="21">
      <t>ブン</t>
    </rPh>
    <rPh sb="23" eb="25">
      <t>マンエン</t>
    </rPh>
    <rPh sb="26" eb="27">
      <t>ツキ</t>
    </rPh>
    <phoneticPr fontId="83"/>
  </si>
  <si>
    <t>★１人当たり平均月額単価増加額（合計）（万円／月）</t>
    <rPh sb="2" eb="3">
      <t>ニン</t>
    </rPh>
    <rPh sb="3" eb="4">
      <t>ア</t>
    </rPh>
    <rPh sb="6" eb="8">
      <t>ヘイキン</t>
    </rPh>
    <rPh sb="8" eb="10">
      <t>ゲツガク</t>
    </rPh>
    <rPh sb="10" eb="12">
      <t>タンカ</t>
    </rPh>
    <rPh sb="12" eb="14">
      <t>ゾウカ</t>
    </rPh>
    <rPh sb="14" eb="15">
      <t>ガク</t>
    </rPh>
    <rPh sb="16" eb="18">
      <t>ゴウケイ</t>
    </rPh>
    <rPh sb="20" eb="22">
      <t>マンエン</t>
    </rPh>
    <rPh sb="23" eb="24">
      <t>ツキ</t>
    </rPh>
    <phoneticPr fontId="83"/>
  </si>
  <si>
    <t>（参考）</t>
    <rPh sb="1" eb="3">
      <t>サンコウ</t>
    </rPh>
    <phoneticPr fontId="40"/>
  </si>
  <si>
    <t>従来型個室</t>
    <rPh sb="0" eb="3">
      <t>ジュウライガタ</t>
    </rPh>
    <rPh sb="3" eb="5">
      <t>コシツ</t>
    </rPh>
    <phoneticPr fontId="40"/>
  </si>
  <si>
    <t>　　▶基本点数分（万円／月）</t>
    <rPh sb="3" eb="6">
      <t>キホンテン</t>
    </rPh>
    <rPh sb="6" eb="7">
      <t>スウ</t>
    </rPh>
    <rPh sb="7" eb="8">
      <t>ブン</t>
    </rPh>
    <rPh sb="9" eb="11">
      <t>マンエン</t>
    </rPh>
    <rPh sb="12" eb="13">
      <t>ツキ</t>
    </rPh>
    <phoneticPr fontId="40"/>
  </si>
  <si>
    <t>←（円／月）表示</t>
    <rPh sb="2" eb="3">
      <t>エン</t>
    </rPh>
    <rPh sb="4" eb="5">
      <t>ツキ</t>
    </rPh>
    <rPh sb="6" eb="8">
      <t>ヒョウジ</t>
    </rPh>
    <phoneticPr fontId="40"/>
  </si>
  <si>
    <t>　　▶補足給付分（万円／月）</t>
    <rPh sb="3" eb="5">
      <t>ホソク</t>
    </rPh>
    <rPh sb="5" eb="7">
      <t>キュウフ</t>
    </rPh>
    <rPh sb="7" eb="8">
      <t>ブン</t>
    </rPh>
    <rPh sb="9" eb="11">
      <t>マンエン</t>
    </rPh>
    <rPh sb="12" eb="13">
      <t>ツキ</t>
    </rPh>
    <phoneticPr fontId="40"/>
  </si>
  <si>
    <t>　　▶合計（万円／月）</t>
    <rPh sb="3" eb="5">
      <t>ゴウケイ</t>
    </rPh>
    <rPh sb="6" eb="8">
      <t>マンエン</t>
    </rPh>
    <rPh sb="9" eb="10">
      <t>ツキ</t>
    </rPh>
    <phoneticPr fontId="40"/>
  </si>
  <si>
    <t>現状投影</t>
  </si>
  <si>
    <t>合計</t>
    <rPh sb="0" eb="2">
      <t>ゴウケイ</t>
    </rPh>
    <phoneticPr fontId="3"/>
  </si>
  <si>
    <t>その他</t>
    <rPh sb="2" eb="3">
      <t>タ</t>
    </rPh>
    <phoneticPr fontId="3"/>
  </si>
  <si>
    <t>単純合計欄</t>
    <rPh sb="0" eb="2">
      <t>タンジュン</t>
    </rPh>
    <rPh sb="4" eb="5">
      <t>ラン</t>
    </rPh>
    <phoneticPr fontId="40"/>
  </si>
  <si>
    <t>割合</t>
    <rPh sb="0" eb="2">
      <t>ワリアイ</t>
    </rPh>
    <phoneticPr fontId="40"/>
  </si>
  <si>
    <t>◆ＧＨ利用者推計◆</t>
    <rPh sb="3" eb="5">
      <t>リヨウ</t>
    </rPh>
    <rPh sb="5" eb="6">
      <t>シャ</t>
    </rPh>
    <rPh sb="6" eb="8">
      <t>スイケイ</t>
    </rPh>
    <phoneticPr fontId="31"/>
  </si>
  <si>
    <t>2018年</t>
    <rPh sb="4" eb="5">
      <t>ネン</t>
    </rPh>
    <phoneticPr fontId="40"/>
  </si>
  <si>
    <t>2030年</t>
    <rPh sb="4" eb="5">
      <t>ネン</t>
    </rPh>
    <phoneticPr fontId="40"/>
  </si>
  <si>
    <t>GH利用者数（現状投影）</t>
    <rPh sb="2" eb="4">
      <t>リヨウ</t>
    </rPh>
    <rPh sb="4" eb="5">
      <t>シャ</t>
    </rPh>
    <rPh sb="5" eb="6">
      <t>スウ</t>
    </rPh>
    <rPh sb="7" eb="9">
      <t>ゲンジョウ</t>
    </rPh>
    <rPh sb="9" eb="11">
      <t>トウエイ</t>
    </rPh>
    <phoneticPr fontId="83"/>
  </si>
  <si>
    <t>（現状投影の場合の2020から2025への毎年の伸び率）</t>
    <rPh sb="1" eb="3">
      <t>ゲンジョウ</t>
    </rPh>
    <rPh sb="3" eb="5">
      <t>トウエイ</t>
    </rPh>
    <rPh sb="6" eb="8">
      <t>バアイ</t>
    </rPh>
    <rPh sb="21" eb="23">
      <t>マイトシ</t>
    </rPh>
    <rPh sb="24" eb="25">
      <t>ノ</t>
    </rPh>
    <rPh sb="26" eb="27">
      <t>リツ</t>
    </rPh>
    <phoneticPr fontId="83"/>
  </si>
  <si>
    <t>GH利用者数（足下）</t>
    <rPh sb="2" eb="4">
      <t>リヨウ</t>
    </rPh>
    <rPh sb="4" eb="5">
      <t>シャ</t>
    </rPh>
    <rPh sb="5" eb="6">
      <t>スウ</t>
    </rPh>
    <rPh sb="7" eb="9">
      <t>アシモト</t>
    </rPh>
    <phoneticPr fontId="83"/>
  </si>
  <si>
    <t>第５－１表　居宅介護(介護予防)サービス受給者数（当年度累計）</t>
    <phoneticPr fontId="3"/>
  </si>
  <si>
    <t>（単位：人）</t>
    <phoneticPr fontId="3"/>
  </si>
  <si>
    <t>要支援１</t>
    <phoneticPr fontId="60"/>
  </si>
  <si>
    <t>要支援２</t>
    <phoneticPr fontId="60"/>
  </si>
  <si>
    <t>経過的
要介護</t>
    <phoneticPr fontId="60"/>
  </si>
  <si>
    <t>要介護１</t>
    <phoneticPr fontId="60"/>
  </si>
  <si>
    <t>第１号被保険者</t>
    <phoneticPr fontId="60"/>
  </si>
  <si>
    <t>第２号被保険者</t>
    <phoneticPr fontId="60"/>
  </si>
  <si>
    <t>総数</t>
    <phoneticPr fontId="60"/>
  </si>
  <si>
    <t>※過年度の訂正請求等が年度中に発生したため、経過的要介護についても若干数の受給者が計上されいている。</t>
    <rPh sb="1" eb="4">
      <t>カネンド</t>
    </rPh>
    <rPh sb="5" eb="7">
      <t>テイセイ</t>
    </rPh>
    <rPh sb="7" eb="9">
      <t>セイキュウ</t>
    </rPh>
    <rPh sb="9" eb="10">
      <t>トウ</t>
    </rPh>
    <rPh sb="11" eb="13">
      <t>ネンド</t>
    </rPh>
    <rPh sb="13" eb="14">
      <t>チュウ</t>
    </rPh>
    <rPh sb="15" eb="17">
      <t>ハッセイ</t>
    </rPh>
    <rPh sb="22" eb="25">
      <t>ケイカテキ</t>
    </rPh>
    <rPh sb="25" eb="28">
      <t>ヨウカイゴ</t>
    </rPh>
    <rPh sb="33" eb="36">
      <t>ジャッカンスウ</t>
    </rPh>
    <rPh sb="37" eb="40">
      <t>ジュキュウシャ</t>
    </rPh>
    <rPh sb="41" eb="43">
      <t>ケイジョウ</t>
    </rPh>
    <phoneticPr fontId="3"/>
  </si>
  <si>
    <t>第５－２表　居宅介護(介護予防)サービスのサービス別受給者数【現物給付】（当年度累計）</t>
    <rPh sb="25" eb="26">
      <t>ベツ</t>
    </rPh>
    <rPh sb="31" eb="33">
      <t>ゲンブツ</t>
    </rPh>
    <rPh sb="33" eb="35">
      <t>キュウフ</t>
    </rPh>
    <phoneticPr fontId="3"/>
  </si>
  <si>
    <t>（単位：人）</t>
    <phoneticPr fontId="3"/>
  </si>
  <si>
    <t>訪問介護</t>
    <rPh sb="0" eb="2">
      <t>ホウモン</t>
    </rPh>
    <rPh sb="2" eb="4">
      <t>カイゴ</t>
    </rPh>
    <phoneticPr fontId="3"/>
  </si>
  <si>
    <t>訪問入浴介護</t>
    <rPh sb="0" eb="2">
      <t>ホウモン</t>
    </rPh>
    <rPh sb="2" eb="4">
      <t>ニュウヨク</t>
    </rPh>
    <rPh sb="4" eb="6">
      <t>カイゴ</t>
    </rPh>
    <phoneticPr fontId="3"/>
  </si>
  <si>
    <t>訪問看護</t>
    <rPh sb="0" eb="2">
      <t>ホウモン</t>
    </rPh>
    <rPh sb="2" eb="4">
      <t>カンゴ</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</si>
  <si>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</si>
  <si>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</si>
  <si>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</si>
  <si>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</si>
  <si>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</si>
  <si>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3"/>
  </si>
  <si>
    <t>短期入所療養介護（介護療養型医療施設等）</t>
    <rPh sb="0" eb="2">
      <t>タンキ</t>
    </rPh>
    <rPh sb="2" eb="4">
      <t>ニュウショ</t>
    </rPh>
    <rPh sb="4" eb="6">
      <t>リョウヨウ</t>
    </rPh>
    <rPh sb="6" eb="8">
      <t>カイゴ</t>
    </rPh>
    <rPh sb="9" eb="11">
      <t>カイゴ</t>
    </rPh>
    <rPh sb="11" eb="14">
      <t>リョウヨウガタ</t>
    </rPh>
    <rPh sb="14" eb="16">
      <t>イリョウ</t>
    </rPh>
    <rPh sb="16" eb="19">
      <t>シセツナド</t>
    </rPh>
    <phoneticPr fontId="3"/>
  </si>
  <si>
    <t>福祉用具貸与</t>
    <rPh sb="0" eb="2">
      <t>フクシ</t>
    </rPh>
    <rPh sb="2" eb="4">
      <t>ヨウグ</t>
    </rPh>
    <rPh sb="4" eb="6">
      <t>タイヨ</t>
    </rPh>
    <phoneticPr fontId="3"/>
  </si>
  <si>
    <t>特定施設入居者生活介護</t>
    <rPh sb="0" eb="2">
      <t>トクテイ</t>
    </rPh>
    <rPh sb="2" eb="4">
      <t>シセツ</t>
    </rPh>
    <phoneticPr fontId="3"/>
  </si>
  <si>
    <t>介護予防支援・居宅介護支援</t>
    <phoneticPr fontId="3"/>
  </si>
  <si>
    <t>※1過年度の訂正請求等が年度中に発生したため、経過的要介護についても若干数の受給者が計上されている。</t>
    <phoneticPr fontId="3"/>
  </si>
  <si>
    <t>※２現物給付分のみのサービス別受給者数であり、国民健康保険団体連合会から提出されるデータを基にしたものである。</t>
    <rPh sb="2" eb="4">
      <t>ゲンブツ</t>
    </rPh>
    <rPh sb="4" eb="6">
      <t>キュウフ</t>
    </rPh>
    <rPh sb="6" eb="7">
      <t>ブン</t>
    </rPh>
    <rPh sb="14" eb="15">
      <t>ベツ</t>
    </rPh>
    <rPh sb="15" eb="18">
      <t>ジュキュウシャ</t>
    </rPh>
    <rPh sb="18" eb="19">
      <t>スウ</t>
    </rPh>
    <rPh sb="23" eb="25">
      <t>コクミン</t>
    </rPh>
    <rPh sb="25" eb="27">
      <t>ケンコウ</t>
    </rPh>
    <rPh sb="27" eb="29">
      <t>ホケン</t>
    </rPh>
    <rPh sb="29" eb="31">
      <t>ダンタイ</t>
    </rPh>
    <rPh sb="31" eb="34">
      <t>レンゴウカイ</t>
    </rPh>
    <rPh sb="36" eb="38">
      <t>テイシュツ</t>
    </rPh>
    <rPh sb="45" eb="46">
      <t>モト</t>
    </rPh>
    <phoneticPr fontId="3"/>
  </si>
  <si>
    <t>※３各サービス毎に受給者の名寄せをしていることから、第５－１表の総数と一致しない。</t>
    <rPh sb="2" eb="3">
      <t>カク</t>
    </rPh>
    <rPh sb="7" eb="8">
      <t>ゴト</t>
    </rPh>
    <rPh sb="9" eb="12">
      <t>ジュキュウシャ</t>
    </rPh>
    <rPh sb="13" eb="15">
      <t>ナヨ</t>
    </rPh>
    <rPh sb="26" eb="27">
      <t>ダイ</t>
    </rPh>
    <rPh sb="30" eb="31">
      <t>ヒョウ</t>
    </rPh>
    <rPh sb="32" eb="34">
      <t>ソウスウ</t>
    </rPh>
    <rPh sb="35" eb="37">
      <t>イッチ</t>
    </rPh>
    <phoneticPr fontId="3"/>
  </si>
  <si>
    <t>第５－３表　居宅介護(介護予防)サービスのサービス別利用回（日）数【現物給付】（当年度累計）</t>
    <rPh sb="25" eb="26">
      <t>ベツ</t>
    </rPh>
    <rPh sb="26" eb="28">
      <t>リヨウ</t>
    </rPh>
    <rPh sb="28" eb="29">
      <t>カイ</t>
    </rPh>
    <rPh sb="30" eb="31">
      <t>ヒ</t>
    </rPh>
    <rPh sb="32" eb="33">
      <t>スウ</t>
    </rPh>
    <rPh sb="34" eb="36">
      <t>ゲンブツ</t>
    </rPh>
    <rPh sb="36" eb="38">
      <t>キュウフ</t>
    </rPh>
    <phoneticPr fontId="3"/>
  </si>
  <si>
    <t>訪問介護（回）</t>
    <rPh sb="0" eb="2">
      <t>ホウモン</t>
    </rPh>
    <rPh sb="2" eb="4">
      <t>カイゴ</t>
    </rPh>
    <rPh sb="5" eb="6">
      <t>カイ</t>
    </rPh>
    <phoneticPr fontId="3"/>
  </si>
  <si>
    <t>訪問入浴介護（回）</t>
    <rPh sb="0" eb="2">
      <t>ホウモン</t>
    </rPh>
    <rPh sb="2" eb="4">
      <t>ニュウヨク</t>
    </rPh>
    <rPh sb="4" eb="6">
      <t>カイゴ</t>
    </rPh>
    <phoneticPr fontId="3"/>
  </si>
  <si>
    <t>訪問看護（回）</t>
    <rPh sb="0" eb="2">
      <t>ホウモン</t>
    </rPh>
    <rPh sb="2" eb="4">
      <t>カンゴ</t>
    </rPh>
    <phoneticPr fontId="3"/>
  </si>
  <si>
    <t>訪問リハビリテーション（回）</t>
    <rPh sb="0" eb="2">
      <t>ホウモン</t>
    </rPh>
    <phoneticPr fontId="3"/>
  </si>
  <si>
    <t>通所介護（回）</t>
    <rPh sb="0" eb="2">
      <t>ツウショ</t>
    </rPh>
    <rPh sb="2" eb="4">
      <t>カイゴ</t>
    </rPh>
    <phoneticPr fontId="3"/>
  </si>
  <si>
    <t>通所リハビリテーション（回）</t>
    <rPh sb="0" eb="2">
      <t>ツウショ</t>
    </rPh>
    <phoneticPr fontId="3"/>
  </si>
  <si>
    <t>短期入所生活介護（日）</t>
    <rPh sb="0" eb="2">
      <t>タンキ</t>
    </rPh>
    <rPh sb="2" eb="4">
      <t>ニュウショ</t>
    </rPh>
    <rPh sb="4" eb="6">
      <t>セイカツ</t>
    </rPh>
    <rPh sb="6" eb="8">
      <t>カイゴ</t>
    </rPh>
    <rPh sb="9" eb="10">
      <t>ニチ</t>
    </rPh>
    <phoneticPr fontId="3"/>
  </si>
  <si>
    <t>短期入所療養介護（介護老人保健施設）（日）</t>
    <rPh sb="0" eb="2">
      <t>タンキ</t>
    </rPh>
    <rPh sb="2" eb="4">
      <t>ニュウショ</t>
    </rPh>
    <rPh sb="4" eb="6">
      <t>リョウヨウ</t>
    </rPh>
    <rPh sb="6" eb="8">
      <t>カイゴ</t>
    </rPh>
    <rPh sb="9" eb="11">
      <t>カイゴ</t>
    </rPh>
    <rPh sb="11" eb="13">
      <t>ロウジン</t>
    </rPh>
    <rPh sb="13" eb="15">
      <t>ホケン</t>
    </rPh>
    <rPh sb="15" eb="17">
      <t>シセツ</t>
    </rPh>
    <rPh sb="19" eb="20">
      <t>ヒ</t>
    </rPh>
    <phoneticPr fontId="3"/>
  </si>
  <si>
    <t>短期入所療養介護（介護療養型医療施設等）（日）</t>
    <rPh sb="0" eb="2">
      <t>タンキ</t>
    </rPh>
    <rPh sb="2" eb="4">
      <t>ニュウショ</t>
    </rPh>
    <rPh sb="4" eb="6">
      <t>リョウヨウ</t>
    </rPh>
    <rPh sb="6" eb="8">
      <t>カイゴ</t>
    </rPh>
    <rPh sb="9" eb="11">
      <t>カイゴ</t>
    </rPh>
    <rPh sb="11" eb="14">
      <t>リョウヨウガタ</t>
    </rPh>
    <rPh sb="14" eb="16">
      <t>イリョウ</t>
    </rPh>
    <rPh sb="16" eb="19">
      <t>シセツナド</t>
    </rPh>
    <rPh sb="21" eb="22">
      <t>ヒ</t>
    </rPh>
    <phoneticPr fontId="3"/>
  </si>
  <si>
    <t>※１ 訪問介護、通所介護及び通所リハビリテーションについては、介護予防サービスを除く。</t>
    <phoneticPr fontId="3"/>
  </si>
  <si>
    <t>※２ 現物給付分のみの利用回（日）数であり、国民健康保険団体連合会から提出されるデータを基にしたものである。</t>
    <rPh sb="3" eb="5">
      <t>ゲンブツ</t>
    </rPh>
    <rPh sb="5" eb="7">
      <t>キュウフ</t>
    </rPh>
    <rPh sb="7" eb="8">
      <t>ブン</t>
    </rPh>
    <rPh sb="11" eb="13">
      <t>リヨウ</t>
    </rPh>
    <rPh sb="13" eb="14">
      <t>カイ</t>
    </rPh>
    <rPh sb="15" eb="16">
      <t>ヒ</t>
    </rPh>
    <rPh sb="17" eb="18">
      <t>スウ</t>
    </rPh>
    <rPh sb="22" eb="24">
      <t>コクミン</t>
    </rPh>
    <rPh sb="24" eb="26">
      <t>ケンコウ</t>
    </rPh>
    <rPh sb="26" eb="28">
      <t>ホケン</t>
    </rPh>
    <rPh sb="28" eb="30">
      <t>ダンタイ</t>
    </rPh>
    <rPh sb="30" eb="33">
      <t>レンゴウカイ</t>
    </rPh>
    <rPh sb="35" eb="37">
      <t>テイシュツ</t>
    </rPh>
    <rPh sb="44" eb="45">
      <t>モト</t>
    </rPh>
    <phoneticPr fontId="3"/>
  </si>
  <si>
    <t>第６－１表　地域密着型（介護予防）サービス受給者数（当年度累計）</t>
    <phoneticPr fontId="3"/>
  </si>
  <si>
    <t>（単位：人）</t>
    <phoneticPr fontId="3"/>
  </si>
  <si>
    <t>第６－２表　地域密着型（介護予防）サービスのサービス別受給者数【現物給付】（当年度累計）</t>
    <rPh sb="26" eb="27">
      <t>ベツ</t>
    </rPh>
    <rPh sb="32" eb="34">
      <t>ゲンブツ</t>
    </rPh>
    <rPh sb="34" eb="36">
      <t>キュウフ</t>
    </rPh>
    <phoneticPr fontId="3"/>
  </si>
  <si>
    <t>第６－３表　地域密着型（介護予防）サービスの利用回数【現物給付】（当年度累計）</t>
    <rPh sb="22" eb="24">
      <t>リヨウ</t>
    </rPh>
    <rPh sb="24" eb="25">
      <t>カイ</t>
    </rPh>
    <rPh sb="27" eb="29">
      <t>ゲンブツ</t>
    </rPh>
    <rPh sb="29" eb="31">
      <t>キュウフ</t>
    </rPh>
    <phoneticPr fontId="3"/>
  </si>
  <si>
    <t>第７表　施設介護サービス受給者数（当年度累計）</t>
    <phoneticPr fontId="3"/>
  </si>
  <si>
    <t>介護老人福祉施設</t>
    <phoneticPr fontId="60"/>
  </si>
  <si>
    <t>介護老人保健施設</t>
    <phoneticPr fontId="60"/>
  </si>
  <si>
    <t>介護療養型医療施設</t>
    <phoneticPr fontId="60"/>
  </si>
  <si>
    <t>※　同一月に２施設以上でサービスを受けた場合、施設ごとにそれぞれ受給者数を１人と計上するが、合計には１人と計上しているため、３施設の合算と総数が一致しない。</t>
    <phoneticPr fontId="3"/>
  </si>
  <si>
    <t>第５－１表　居宅介護(介護予防)サービス受給者数（当年度累計）</t>
    <phoneticPr fontId="3"/>
  </si>
  <si>
    <t>（単位：人）</t>
    <phoneticPr fontId="3"/>
  </si>
  <si>
    <t>介護予防支援・居宅介護支援</t>
    <phoneticPr fontId="3"/>
  </si>
  <si>
    <t>※1過年度の訂正請求等が年度中に発生したため、経過的要介護についても若干数の受給者が計上されている。</t>
    <phoneticPr fontId="3"/>
  </si>
  <si>
    <t>※ 訪問介護、通所介護及び通所リハビリテーションについては、介護予防サービスを除く。</t>
    <phoneticPr fontId="3"/>
  </si>
  <si>
    <t>第６－１表　地域密着型（介護予防）サービス受給者数（当年度累計）</t>
    <phoneticPr fontId="3"/>
  </si>
  <si>
    <t>介護保険事業状況報告（全国計）（平成25年度）</t>
    <rPh sb="16" eb="18">
      <t>ヘイセイ</t>
    </rPh>
    <rPh sb="20" eb="22">
      <t>ネンド</t>
    </rPh>
    <phoneticPr fontId="3"/>
  </si>
  <si>
    <t>介護保険事業状況報告（全国計）（平成26年度）</t>
    <rPh sb="16" eb="18">
      <t>ヘイセイ</t>
    </rPh>
    <rPh sb="20" eb="22">
      <t>ネンド</t>
    </rPh>
    <phoneticPr fontId="3"/>
  </si>
  <si>
    <t>介護保険事業状況報告（全国計）（平成27年度）</t>
    <rPh sb="16" eb="18">
      <t>ヘイセイ</t>
    </rPh>
    <rPh sb="20" eb="22">
      <t>ネンド</t>
    </rPh>
    <phoneticPr fontId="3"/>
  </si>
  <si>
    <t>（伸び率）</t>
    <rPh sb="1" eb="2">
      <t>ノ</t>
    </rPh>
    <rPh sb="3" eb="4">
      <t>リツ</t>
    </rPh>
    <phoneticPr fontId="40"/>
  </si>
  <si>
    <t>平成２８年１０月分（受給者数、給付費等）</t>
    <phoneticPr fontId="3"/>
  </si>
  <si>
    <t>６－１．居宅（介護予防）サービス受給者数（人）</t>
    <phoneticPr fontId="3"/>
  </si>
  <si>
    <t xml:space="preserve"> </t>
    <phoneticPr fontId="3"/>
  </si>
  <si>
    <t xml:space="preserve"> </t>
    <phoneticPr fontId="3"/>
  </si>
  <si>
    <t>７－１．地域密着型（介護予防）サービス受給者数（人）</t>
    <phoneticPr fontId="3"/>
  </si>
  <si>
    <t>定期巡回・随時対応型訪問介護看護</t>
    <phoneticPr fontId="3"/>
  </si>
  <si>
    <t>夜間対応型訪問介護</t>
    <phoneticPr fontId="3"/>
  </si>
  <si>
    <t>認知症対応型通所介護</t>
    <phoneticPr fontId="3"/>
  </si>
  <si>
    <t>小規模多機能型居宅介護</t>
    <phoneticPr fontId="3"/>
  </si>
  <si>
    <t>認知症対応型共同生活介護</t>
    <phoneticPr fontId="3"/>
  </si>
  <si>
    <t>地域密着型特定施設入居者生活介護</t>
    <phoneticPr fontId="3"/>
  </si>
  <si>
    <t>地域密着型介護老人福祉施設入所者生活介護</t>
    <phoneticPr fontId="3"/>
  </si>
  <si>
    <t>定期巡回・随時対応型訪問介護看護</t>
    <phoneticPr fontId="3"/>
  </si>
  <si>
    <t>夜間対応型訪問介護</t>
    <phoneticPr fontId="3"/>
  </si>
  <si>
    <t>認知症対応型通所介護</t>
    <phoneticPr fontId="3"/>
  </si>
  <si>
    <t>８－１．施設サービス受給者数（人）</t>
    <phoneticPr fontId="3"/>
  </si>
  <si>
    <t>９－２．（再掲）保険給付決定状況・第１号被保険者分（給付費・百万円）</t>
    <phoneticPr fontId="3"/>
  </si>
  <si>
    <t>※１保険給付決定状況についての調査項目は、総数（第１号被保険者と第２号被保険者の合計）と第２号被保険者（再掲）のみであり、第１号被保険者分は調査項目とはなっていないが、参考資料として、便宜上、総数より第２号被保険者分の数値を差し引いたものを、第１号被保険者分として掲載した。</t>
    <phoneticPr fontId="3"/>
  </si>
  <si>
    <t>９－４．（再掲）保険給付決定状況・第２号被保険者分（給付費・百万円）</t>
    <phoneticPr fontId="3"/>
  </si>
  <si>
    <t>　　　　　2025年～2040年の間は、現状投影での利用者数の伸びを使う。</t>
    <rPh sb="9" eb="10">
      <t>ネン</t>
    </rPh>
    <rPh sb="15" eb="16">
      <t>ネン</t>
    </rPh>
    <rPh sb="17" eb="18">
      <t>アイダ</t>
    </rPh>
    <rPh sb="20" eb="22">
      <t>ゲンジョウ</t>
    </rPh>
    <rPh sb="22" eb="24">
      <t>トウエイ</t>
    </rPh>
    <rPh sb="26" eb="29">
      <t>リヨウシャ</t>
    </rPh>
    <rPh sb="29" eb="30">
      <t>スウ</t>
    </rPh>
    <rPh sb="31" eb="32">
      <t>ノ</t>
    </rPh>
    <rPh sb="34" eb="35">
      <t>ツカ</t>
    </rPh>
    <phoneticPr fontId="40"/>
  </si>
  <si>
    <t>GH利用者数（改革案Ａ）</t>
    <rPh sb="2" eb="4">
      <t>リヨウ</t>
    </rPh>
    <rPh sb="4" eb="5">
      <t>シャ</t>
    </rPh>
    <rPh sb="5" eb="6">
      <t>スウ</t>
    </rPh>
    <rPh sb="7" eb="10">
      <t>カイカクアン</t>
    </rPh>
    <phoneticPr fontId="83"/>
  </si>
  <si>
    <t>改革案Ｂ：かつての一体改革の公表資料には38万人整備（予防込みで37万人）とあるので、2025年に38万人となるように増やす。</t>
    <rPh sb="0" eb="3">
      <t>カイカクアン</t>
    </rPh>
    <rPh sb="9" eb="13">
      <t>イッタイカイカク</t>
    </rPh>
    <rPh sb="14" eb="16">
      <t>コウヒョウ</t>
    </rPh>
    <rPh sb="16" eb="18">
      <t>シリョウ</t>
    </rPh>
    <rPh sb="22" eb="24">
      <t>マンニン</t>
    </rPh>
    <rPh sb="24" eb="26">
      <t>セイビ</t>
    </rPh>
    <rPh sb="27" eb="29">
      <t>ヨボウ</t>
    </rPh>
    <rPh sb="29" eb="30">
      <t>コ</t>
    </rPh>
    <rPh sb="34" eb="36">
      <t>マンニン</t>
    </rPh>
    <rPh sb="47" eb="48">
      <t>ネン</t>
    </rPh>
    <rPh sb="51" eb="53">
      <t>マンニン</t>
    </rPh>
    <rPh sb="59" eb="60">
      <t>フ</t>
    </rPh>
    <phoneticPr fontId="40"/>
  </si>
  <si>
    <t>GH利用者数（改革案Ｂ）</t>
    <rPh sb="2" eb="4">
      <t>リヨウ</t>
    </rPh>
    <rPh sb="4" eb="5">
      <t>シャ</t>
    </rPh>
    <rPh sb="5" eb="6">
      <t>スウ</t>
    </rPh>
    <rPh sb="7" eb="10">
      <t>カイカクアン</t>
    </rPh>
    <phoneticPr fontId="83"/>
  </si>
  <si>
    <t>要支援1</t>
  </si>
  <si>
    <t>要支援2</t>
  </si>
  <si>
    <t>要介護1</t>
  </si>
  <si>
    <t>要介護2</t>
  </si>
  <si>
    <t>要介護3</t>
  </si>
  <si>
    <t>要介護4</t>
  </si>
  <si>
    <t>要介護5</t>
  </si>
  <si>
    <t>（万円／月）</t>
    <rPh sb="1" eb="3">
      <t>マンエン</t>
    </rPh>
    <rPh sb="4" eb="5">
      <t>ツキ</t>
    </rPh>
    <phoneticPr fontId="40"/>
  </si>
  <si>
    <t>（億円）</t>
    <rPh sb="1" eb="3">
      <t>オクエン</t>
    </rPh>
    <phoneticPr fontId="40"/>
  </si>
  <si>
    <t>（再掲）小多機（万人）</t>
    <rPh sb="1" eb="3">
      <t>サイケイ</t>
    </rPh>
    <rPh sb="4" eb="6">
      <t>オダ</t>
    </rPh>
    <rPh sb="6" eb="7">
      <t>キ</t>
    </rPh>
    <rPh sb="8" eb="10">
      <t>マンニン</t>
    </rPh>
    <phoneticPr fontId="40"/>
  </si>
  <si>
    <t>（再掲）小多機利用率（対年齢階級別人口）</t>
    <rPh sb="1" eb="3">
      <t>サイケイ</t>
    </rPh>
    <rPh sb="4" eb="7">
      <t>ショウタキ</t>
    </rPh>
    <rPh sb="7" eb="10">
      <t>リヨウリツ</t>
    </rPh>
    <phoneticPr fontId="40"/>
  </si>
  <si>
    <t>（再掲）看多機（万人）</t>
    <rPh sb="1" eb="3">
      <t>サイケイ</t>
    </rPh>
    <rPh sb="4" eb="7">
      <t>カンタキ</t>
    </rPh>
    <rPh sb="8" eb="10">
      <t>マンニン</t>
    </rPh>
    <phoneticPr fontId="40"/>
  </si>
  <si>
    <t>（再掲）看多機利用率（対年齢階級別人口）</t>
    <rPh sb="1" eb="3">
      <t>サイケイ</t>
    </rPh>
    <rPh sb="4" eb="7">
      <t>カンタキ</t>
    </rPh>
    <rPh sb="7" eb="10">
      <t>リヨウリツ</t>
    </rPh>
    <phoneticPr fontId="40"/>
  </si>
  <si>
    <t>（再掲）定期巡回（万人）</t>
    <rPh sb="1" eb="3">
      <t>サイケイ</t>
    </rPh>
    <rPh sb="4" eb="6">
      <t>テイキ</t>
    </rPh>
    <rPh sb="6" eb="8">
      <t>ジュンカイ</t>
    </rPh>
    <rPh sb="9" eb="11">
      <t>マンニン</t>
    </rPh>
    <phoneticPr fontId="40"/>
  </si>
  <si>
    <t>（再掲）定期巡回利用率（対年齢階級別人口）</t>
    <rPh sb="1" eb="3">
      <t>サイケイ</t>
    </rPh>
    <rPh sb="4" eb="6">
      <t>テイキ</t>
    </rPh>
    <rPh sb="6" eb="8">
      <t>ジュンカイ</t>
    </rPh>
    <rPh sb="8" eb="11">
      <t>リヨウリツ</t>
    </rPh>
    <phoneticPr fontId="40"/>
  </si>
  <si>
    <t>（再掲）小多機利用者数（万人）</t>
    <rPh sb="1" eb="3">
      <t>サイケイ</t>
    </rPh>
    <rPh sb="4" eb="7">
      <t>ショウタキ</t>
    </rPh>
    <rPh sb="7" eb="10">
      <t>リヨウシャ</t>
    </rPh>
    <rPh sb="10" eb="11">
      <t>スウ</t>
    </rPh>
    <rPh sb="12" eb="14">
      <t>マンニン</t>
    </rPh>
    <phoneticPr fontId="40"/>
  </si>
  <si>
    <t>（再掲）看多機利用者数（万人）</t>
    <rPh sb="1" eb="3">
      <t>サイケイ</t>
    </rPh>
    <rPh sb="4" eb="5">
      <t>カン</t>
    </rPh>
    <rPh sb="5" eb="6">
      <t>タ</t>
    </rPh>
    <rPh sb="6" eb="7">
      <t>キ</t>
    </rPh>
    <rPh sb="7" eb="10">
      <t>リヨウシャ</t>
    </rPh>
    <rPh sb="10" eb="11">
      <t>スウ</t>
    </rPh>
    <rPh sb="12" eb="14">
      <t>マンニン</t>
    </rPh>
    <phoneticPr fontId="40"/>
  </si>
  <si>
    <t>（再掲）定期巡回利用者数（万人）</t>
    <rPh sb="1" eb="3">
      <t>サイケイ</t>
    </rPh>
    <rPh sb="4" eb="6">
      <t>テイキ</t>
    </rPh>
    <rPh sb="6" eb="8">
      <t>ジュンカイ</t>
    </rPh>
    <rPh sb="8" eb="11">
      <t>リヨウシャ</t>
    </rPh>
    <rPh sb="11" eb="12">
      <t>スウ</t>
    </rPh>
    <rPh sb="13" eb="15">
      <t>マンニン</t>
    </rPh>
    <phoneticPr fontId="40"/>
  </si>
  <si>
    <t>（再掲）看多機利用者数（万人）</t>
    <rPh sb="1" eb="3">
      <t>サイケイ</t>
    </rPh>
    <rPh sb="4" eb="7">
      <t>カンタキ</t>
    </rPh>
    <rPh sb="7" eb="10">
      <t>リヨウシャ</t>
    </rPh>
    <rPh sb="10" eb="11">
      <t>スウ</t>
    </rPh>
    <rPh sb="12" eb="14">
      <t>マンニン</t>
    </rPh>
    <phoneticPr fontId="40"/>
  </si>
  <si>
    <t>○足下合計額（介護費）</t>
    <rPh sb="1" eb="3">
      <t>アシモト</t>
    </rPh>
    <rPh sb="3" eb="6">
      <t>ゴウケイガク</t>
    </rPh>
    <rPh sb="7" eb="10">
      <t>カイゴヒ</t>
    </rPh>
    <phoneticPr fontId="40"/>
  </si>
  <si>
    <t>　特養</t>
    <rPh sb="1" eb="3">
      <t>トクヨウ</t>
    </rPh>
    <phoneticPr fontId="40"/>
  </si>
  <si>
    <t>　老健</t>
    <rPh sb="1" eb="3">
      <t>ロウケン</t>
    </rPh>
    <phoneticPr fontId="40"/>
  </si>
  <si>
    <t>　介護療養</t>
    <rPh sb="1" eb="3">
      <t>カイゴ</t>
    </rPh>
    <rPh sb="3" eb="5">
      <t>リョウヨウ</t>
    </rPh>
    <phoneticPr fontId="40"/>
  </si>
  <si>
    <t>　特定</t>
    <rPh sb="1" eb="3">
      <t>トクテイ</t>
    </rPh>
    <phoneticPr fontId="40"/>
  </si>
  <si>
    <t>　ＧＨ</t>
    <phoneticPr fontId="40"/>
  </si>
  <si>
    <t>　在宅</t>
    <rPh sb="1" eb="3">
      <t>ザイタク</t>
    </rPh>
    <phoneticPr fontId="40"/>
  </si>
  <si>
    <t>（億円）</t>
    <rPh sb="1" eb="3">
      <t>オクエン</t>
    </rPh>
    <phoneticPr fontId="40"/>
  </si>
  <si>
    <t>（合計）</t>
    <rPh sb="1" eb="3">
      <t>ゴウケイ</t>
    </rPh>
    <phoneticPr fontId="40"/>
  </si>
  <si>
    <t>単価補正係数</t>
    <rPh sb="0" eb="2">
      <t>タンカ</t>
    </rPh>
    <rPh sb="2" eb="4">
      <t>ホセイ</t>
    </rPh>
    <rPh sb="4" eb="6">
      <t>ケイスウ</t>
    </rPh>
    <phoneticPr fontId="40"/>
  </si>
  <si>
    <t xml:space="preserve">介護職員処遇改善加算（Ⅳ） </t>
  </si>
  <si>
    <t xml:space="preserve">介護職員処遇改善加算（Ⅲ） </t>
  </si>
  <si>
    <t>緊急時等居宅カンファレンス加算</t>
  </si>
  <si>
    <t xml:space="preserve">介護職員処遇改善加算（Ⅱ） </t>
  </si>
  <si>
    <t>看護小規模多機能型居宅介護事業所連携加算</t>
  </si>
  <si>
    <t xml:space="preserve">介護職員処遇改善加算（Ⅰ） </t>
  </si>
  <si>
    <t>小規模多機能型居宅介護事業所連携加算</t>
  </si>
  <si>
    <t>サービス提供体制強化加算（Ⅲ） *</t>
  </si>
  <si>
    <t>退院・退所加算</t>
  </si>
  <si>
    <t>サービス提供体制強化加算（Ⅱ） *</t>
  </si>
  <si>
    <t>入院時情報連携加算（Ⅱ）</t>
  </si>
  <si>
    <t>サービス提供体制強化加算（Ⅰ）ロ *</t>
  </si>
  <si>
    <t>入院時情報連携加算（Ⅰ）</t>
  </si>
  <si>
    <t>サービス提供体制強化加算（Ⅰ）イ *</t>
  </si>
  <si>
    <t>３）　各サービスの計は、基本算定項目（太枠内）を計上した値である。</t>
    <phoneticPr fontId="3"/>
  </si>
  <si>
    <t>特定事業所加算（Ⅲ）</t>
  </si>
  <si>
    <t>認知症行動・心理症状緊急対応加算 *</t>
  </si>
  <si>
    <t>特定事業所加算（Ⅱ）</t>
  </si>
  <si>
    <t>認知症専門ケア加算（Ⅱ） *</t>
  </si>
  <si>
    <t>特定事業所加算（Ⅰ）</t>
  </si>
  <si>
    <t>７）　総数には、月の途中で要介護から要支援に変更となった者を含む。</t>
  </si>
  <si>
    <t>認知症専門ケア加算（Ⅰ） *</t>
  </si>
  <si>
    <t>初回加算</t>
  </si>
  <si>
    <t>６）　特定施設入居者生活介護の外部サービス利用型特定施設入居者生活介護には、基本部分の日数を計上していない。</t>
  </si>
  <si>
    <t>在宅・入所相互利用加算 *</t>
  </si>
  <si>
    <t>特定事業所集中減算（再掲）</t>
  </si>
  <si>
    <t>５）　短期入所療養介護、介護保健施設サービス及び介護療養施設サービスには、「特定治療」「特別療養費」「特定診療費」を含まない。</t>
  </si>
  <si>
    <t>在宅復帰支援機能加算 *</t>
  </si>
  <si>
    <t>４）　*は日数、**は件数を集計している。</t>
  </si>
  <si>
    <t>看取り介護加算（死亡日） *</t>
  </si>
  <si>
    <t>介護職員処遇改善加算（Ⅰ）</t>
  </si>
  <si>
    <t>３）　各サービスの計は、基本算定項目（太枠内）を計上した値である。</t>
  </si>
  <si>
    <t>看取り介護加算（死亡前日・前々日） *</t>
  </si>
  <si>
    <t>２）　太枠内は基本算定項目である。</t>
  </si>
  <si>
    <t>看取り介護加算（死亡日以前4日以上） *</t>
  </si>
  <si>
    <t>１）　事業所からの請求時点の数値を集計している。</t>
  </si>
  <si>
    <t xml:space="preserve"> 注 ：</t>
  </si>
  <si>
    <t>療養食加算 *</t>
  </si>
  <si>
    <t>中山間地域等に居住する者へのサービス提供加算 *</t>
  </si>
  <si>
    <t>口腔衛生管理加算</t>
  </si>
  <si>
    <t>中山間地域等における小規模事業所加算 *</t>
  </si>
  <si>
    <t>口腔衛生管理体制加算</t>
  </si>
  <si>
    <t>特別地域福祉用具貸与加算 *</t>
  </si>
  <si>
    <t>経口維持加算(Ⅱ) *</t>
  </si>
  <si>
    <t>福祉用具貸与 *</t>
  </si>
  <si>
    <t>経口維持加算(Ⅰ) *</t>
  </si>
  <si>
    <t>経口移行加算 *</t>
  </si>
  <si>
    <t>介護職員処遇改善加算（Ⅳ）</t>
    <phoneticPr fontId="3"/>
  </si>
  <si>
    <t>栄養マネジメント加算 *</t>
  </si>
  <si>
    <t>介護職員処遇改善加算（Ⅲ）</t>
    <phoneticPr fontId="3"/>
  </si>
  <si>
    <t>医療機関連携加算</t>
  </si>
  <si>
    <t>介護職員処遇改善加算（Ⅱ）</t>
    <phoneticPr fontId="3"/>
  </si>
  <si>
    <t>夜間看護体制加算 *</t>
  </si>
  <si>
    <t>退所後訪問相談援助加算</t>
  </si>
  <si>
    <t>個別機能訓練加算 *</t>
  </si>
  <si>
    <t>サービス提供体制強化加算（Ⅱ）</t>
  </si>
  <si>
    <t>退所前訪問相談援助加算</t>
  </si>
  <si>
    <t>短期利用地域密着型特定施設入居者生活介護 *</t>
  </si>
  <si>
    <t>サービス提供体制強化加算（Ⅰ）ロ</t>
  </si>
  <si>
    <t>初期加算 *</t>
  </si>
  <si>
    <t>地域密着型特定施設入居者生活介護 *</t>
  </si>
  <si>
    <t>障害者等支援加算 *</t>
  </si>
  <si>
    <t>サービス提供体制強化加算（Ⅰ）イ</t>
  </si>
  <si>
    <t>外泊時費用 *</t>
  </si>
  <si>
    <t>社会参加支援加算</t>
  </si>
  <si>
    <t>３）　各サービスの計は、基本算定項目（太枠内）を計上した値である。</t>
    <phoneticPr fontId="3"/>
  </si>
  <si>
    <t>身体拘束廃止未実施減算 *</t>
  </si>
  <si>
    <t>送迎減算</t>
  </si>
  <si>
    <t>障害者生活支援体制加算 *</t>
  </si>
  <si>
    <t>同一建物減算 *</t>
  </si>
  <si>
    <t>精神科医療養指導加算 *</t>
  </si>
  <si>
    <t>短期利用特定施設入居者生活介護 *</t>
  </si>
  <si>
    <t>中重度者ケア体制加算 *</t>
  </si>
  <si>
    <t>常勤医師配置加算 *</t>
  </si>
  <si>
    <t>外部サービス利用型特定施設入居者生活介護</t>
    <phoneticPr fontId="3"/>
  </si>
  <si>
    <t>重度療養管理加算 *</t>
  </si>
  <si>
    <t>若年性認知症入所者受入加算 *</t>
  </si>
  <si>
    <t>特定施設入居者生活介護 *</t>
  </si>
  <si>
    <t>口腔機能向上加算</t>
  </si>
  <si>
    <t>栄養改善加算</t>
  </si>
  <si>
    <t>準ユニットケア加算 *</t>
    <phoneticPr fontId="3"/>
  </si>
  <si>
    <t>看護職員（准看護師）(Ⅱ）</t>
  </si>
  <si>
    <t>若年性認知症利用者受入加算 *</t>
  </si>
  <si>
    <t>夜勤職員配置加算（Ⅱ）ロ *</t>
  </si>
  <si>
    <t>看護職員（准看護師）(Ⅰ）</t>
  </si>
  <si>
    <t>生活行為向上リハビリテーション実施後継続減算</t>
    <rPh sb="20" eb="22">
      <t>ゲンサン</t>
    </rPh>
    <phoneticPr fontId="3"/>
  </si>
  <si>
    <t>夜勤職員配置加算（Ⅱ）イ *</t>
  </si>
  <si>
    <t>看護職員(Ⅱ）</t>
  </si>
  <si>
    <t>生活行為向上リハビリテーション実施加算</t>
  </si>
  <si>
    <t>夜勤職員配置加算（Ⅰ）ロ *</t>
  </si>
  <si>
    <t>看護職員(Ⅰ）</t>
  </si>
  <si>
    <t>認知症集中リハビリテーション実施加算（Ⅱ） *</t>
  </si>
  <si>
    <t>夜勤職員配置加算（Ⅰ）イ *</t>
  </si>
  <si>
    <t>退居時相談援助加算</t>
  </si>
  <si>
    <t>歯科衛生士等（Ⅱ）</t>
  </si>
  <si>
    <t>認知症集中リハビリテーション実施加算（Ⅰ） *</t>
  </si>
  <si>
    <t>看護体制加算（Ⅱ）ロ *</t>
  </si>
  <si>
    <t>医療連携体制加算 *</t>
  </si>
  <si>
    <t>歯科衛生士等（Ⅰ）</t>
  </si>
  <si>
    <t>短期集中個別リハビリテーション実施加算 *</t>
  </si>
  <si>
    <t>看護体制加算（Ⅱ）イ *</t>
  </si>
  <si>
    <t>管理栄養士（Ⅱ）</t>
  </si>
  <si>
    <t>リハビリテーションマネジメント加算（Ⅱ）</t>
  </si>
  <si>
    <t>看護体制加算（Ⅰ）ロ *</t>
  </si>
  <si>
    <t>管理栄養士（Ⅰ）</t>
  </si>
  <si>
    <t>リハビリテーションマネジメント加算（Ⅰ）</t>
  </si>
  <si>
    <t>看護体制加算（Ⅰ）イ *</t>
  </si>
  <si>
    <t>（Ⅱ）薬局（二）・特別薬剤加算</t>
  </si>
  <si>
    <t>入浴介助加算 *</t>
  </si>
  <si>
    <t>日常生活継続支援加算（Ⅱ） *</t>
  </si>
  <si>
    <t>（Ⅱ）薬局（二）</t>
  </si>
  <si>
    <t>日常生活継続支援加算（Ⅰ） *</t>
  </si>
  <si>
    <t>（Ⅱ）薬局（一）・特別薬剤加算</t>
  </si>
  <si>
    <t>理学療法士等体制強化加算 *</t>
  </si>
  <si>
    <t>ユニット型小規模旧措置介護福祉施設 *</t>
  </si>
  <si>
    <t>（Ⅱ）薬局（一）</t>
  </si>
  <si>
    <t xml:space="preserve">大規模型事業所（Ⅱ）（介護老人保健施設） </t>
  </si>
  <si>
    <t>ユニット型旧措置介護福祉施設 *</t>
  </si>
  <si>
    <t>夜間支援体制加算（Ⅱ） *</t>
  </si>
  <si>
    <t>（Ⅰ）医療機関（二）・特別薬剤加算</t>
  </si>
  <si>
    <t xml:space="preserve">大規模型事業所（Ⅱ）（病院又は診療所） </t>
  </si>
  <si>
    <t>小規模旧措置介護福祉施設 *</t>
  </si>
  <si>
    <t>夜間支援体制加算（Ⅰ） *</t>
  </si>
  <si>
    <t>（Ⅰ）医療機関（二）</t>
  </si>
  <si>
    <t xml:space="preserve">大規模型事業所（Ⅰ）（介護老人保健施設） </t>
  </si>
  <si>
    <t>旧措置介護福祉施設 *</t>
  </si>
  <si>
    <t>短期利用認知症対応型共同生活介護（Ⅱ） *</t>
  </si>
  <si>
    <t>（Ⅰ）医療機関（一）・特別薬剤加算</t>
  </si>
  <si>
    <t xml:space="preserve">大規模型事業所（Ⅰ）（病院又は診療所） </t>
  </si>
  <si>
    <t>ユニット型小規模介護福祉施設 *</t>
  </si>
  <si>
    <t>短期利用認知症対応型共同生活介護（Ⅰ） *</t>
  </si>
  <si>
    <t>（Ⅰ）医療機関（一）</t>
  </si>
  <si>
    <t xml:space="preserve">通常規模型事業所（介護老人保健施設） </t>
  </si>
  <si>
    <t>老人訪問看護指示加算</t>
  </si>
  <si>
    <t>ユニット型介護福祉施設 *</t>
  </si>
  <si>
    <t>認知症対応型共同生活介護（Ⅱ） *</t>
  </si>
  <si>
    <t>歯科医師（Ⅱ）</t>
  </si>
  <si>
    <t xml:space="preserve">通常規模型事業所（病院又は診療所） </t>
  </si>
  <si>
    <t>退院前連携加算</t>
  </si>
  <si>
    <t>小規模介護福祉施設 *</t>
  </si>
  <si>
    <t>認知症対応型共同生活介護（Ⅰ） *</t>
  </si>
  <si>
    <t>歯科医師（Ⅰ）</t>
  </si>
  <si>
    <t>退院時情報提供加算</t>
  </si>
  <si>
    <t>介護福祉施設 *</t>
  </si>
  <si>
    <t>認知症対応型共同生活介護 *</t>
  </si>
  <si>
    <t>（Ⅱ）（二）</t>
  </si>
  <si>
    <t>介護職員処遇改善加算（Ⅳ）</t>
    <phoneticPr fontId="3"/>
  </si>
  <si>
    <t>退院時指導加算</t>
  </si>
  <si>
    <t>介護福祉施設サービス *</t>
  </si>
  <si>
    <t>小規模多機能型居宅介護市町村独自加算 **</t>
  </si>
  <si>
    <t>（Ⅱ）（一）</t>
  </si>
  <si>
    <t>退院後訪問指導加算</t>
  </si>
  <si>
    <t>看護小規模多機能型居宅介護市町村独自加算 **</t>
  </si>
  <si>
    <t>介護職員処遇改善加算（Ⅳ） **</t>
  </si>
  <si>
    <t>（Ⅰ）（二）</t>
  </si>
  <si>
    <t>介護職員処遇改善加算（Ⅱ）</t>
    <phoneticPr fontId="3"/>
  </si>
  <si>
    <t>退院前訪問指導加算</t>
  </si>
  <si>
    <t>介護職員処遇改善加算（Ⅲ） **</t>
  </si>
  <si>
    <t>（Ⅰ）（一）</t>
  </si>
  <si>
    <t>介護職員処遇改善加算（Ⅱ） **</t>
  </si>
  <si>
    <t>サービス提供体制強化加算（Ⅲ）</t>
  </si>
  <si>
    <t>他科受診時費用 *</t>
  </si>
  <si>
    <t>介護職員処遇改善加算（Ⅰ） **</t>
  </si>
  <si>
    <t>療養経過型試行的退院サービス費 *</t>
  </si>
  <si>
    <t>サービス提供体制強化加算（Ⅲ） **</t>
  </si>
  <si>
    <t>サービス提供体制強化加算（Ⅱ） **</t>
  </si>
  <si>
    <t>サービス提供体制強化加算（Ⅰ）ロ **</t>
  </si>
  <si>
    <t>若年性認知症患者受入加算 *</t>
  </si>
  <si>
    <t>サービス提供体制強化加算（Ⅰ）イ **</t>
  </si>
  <si>
    <t>診療所療養病床療養環境減算（Ⅱ）（診療所のみ） *</t>
  </si>
  <si>
    <t>総合マネジメント体制強化加算 **</t>
  </si>
  <si>
    <t>入浴介助体制強化加算 *</t>
  </si>
  <si>
    <t>診療所療養病床設備基準減算（診療所のみ） *</t>
  </si>
  <si>
    <t>総合マネジメント体制強化加算</t>
  </si>
  <si>
    <t>訪問体制強化加算 **</t>
  </si>
  <si>
    <t>個別送迎体制強化加算 *</t>
  </si>
  <si>
    <t>医師配置減算（病院のみ） *</t>
  </si>
  <si>
    <t>訪問看護体制強化加算</t>
  </si>
  <si>
    <t>看取り連携体制加算 **</t>
  </si>
  <si>
    <t>病院療養病床療養環境減算（Ⅲ）（病院のみ） *</t>
  </si>
  <si>
    <t>ターミナルケア加算 **</t>
  </si>
  <si>
    <t>看護職員配置加算（Ⅲ） **</t>
  </si>
  <si>
    <t>緊急時治療管理（老健のみ） *</t>
  </si>
  <si>
    <t>病院療養病床療養環境減算（病院のみ） *</t>
  </si>
  <si>
    <t>特別管理加算（Ⅱ） **</t>
  </si>
  <si>
    <t>看護職員配置加算（Ⅱ） **</t>
  </si>
  <si>
    <t>ユニット型認知症疾患型 *</t>
  </si>
  <si>
    <t>特別管理加算（Ⅰ） **</t>
  </si>
  <si>
    <t>看護職員配置加算（Ⅰ） **</t>
  </si>
  <si>
    <t>療養体制維持特別加算（老健のみ） *</t>
  </si>
  <si>
    <t>認知症加算 *</t>
  </si>
  <si>
    <t>認知症疾患型経過型 *</t>
  </si>
  <si>
    <t>緊急時訪問看護加算 **</t>
  </si>
  <si>
    <t>認知症加算（Ⅱ） **</t>
  </si>
  <si>
    <t>送迎加算</t>
  </si>
  <si>
    <t>個別機能訓練加算（Ⅱ） *</t>
  </si>
  <si>
    <t>認知症疾患型 *</t>
  </si>
  <si>
    <t>事業開始時支援加算 **</t>
  </si>
  <si>
    <t>認知症加算（Ⅰ） **</t>
  </si>
  <si>
    <t>重度療養管理加算（老健のみ） *</t>
  </si>
  <si>
    <t>個別機能訓練加算（Ⅰ） *</t>
  </si>
  <si>
    <t>ユニット型診療所型 *</t>
  </si>
  <si>
    <t>退院時共同指導加算 **</t>
  </si>
  <si>
    <t>初期加算 **</t>
  </si>
  <si>
    <t>診療所型 *</t>
  </si>
  <si>
    <t>中山間地域等に居住する者へのサービス提供加算 **</t>
  </si>
  <si>
    <t>緊急短期入所受入加算 *</t>
  </si>
  <si>
    <t>ユニット型療養型経過型 *</t>
  </si>
  <si>
    <t>短期利用居宅介護 *</t>
  </si>
  <si>
    <t>ユニット型療養型 *</t>
  </si>
  <si>
    <t>小規模多機能型居宅介護 **</t>
  </si>
  <si>
    <t>認知症ケア加算（老健のみ） *</t>
  </si>
  <si>
    <t>療養通所介護</t>
  </si>
  <si>
    <t>療養型経過型 *</t>
  </si>
  <si>
    <t>訪問看護特別指示減算 **</t>
  </si>
  <si>
    <t>個別リハビリテーション実施加算（老健のみ） *</t>
  </si>
  <si>
    <t>大規模型事業所（Ⅱ）</t>
  </si>
  <si>
    <t>療養型 *</t>
  </si>
  <si>
    <t>医療訪問看護減算 **</t>
  </si>
  <si>
    <t>夜勤職員配置加算（老健のみ） *</t>
  </si>
  <si>
    <t>大規模型事業所（Ⅰ）</t>
  </si>
  <si>
    <t>介護療養施設サービス *</t>
  </si>
  <si>
    <t>訪問看護体制減算 **</t>
  </si>
  <si>
    <t>通常規模型事業所</t>
  </si>
  <si>
    <t>診療所設備基準減算（診療所のみ） *</t>
  </si>
  <si>
    <t>小規模型事業所</t>
  </si>
  <si>
    <t>看護小規模多機能型居宅介護 **</t>
  </si>
  <si>
    <t>複合型サービス（看護小規模多機能型居宅介護） **</t>
  </si>
  <si>
    <t>サービス提供体制強化加算</t>
  </si>
  <si>
    <t>社会参加支援加算 *</t>
  </si>
  <si>
    <t xml:space="preserve">特定認知症対応型 </t>
  </si>
  <si>
    <t>短期集中リハビリテーション実施加算 *</t>
    <phoneticPr fontId="3"/>
  </si>
  <si>
    <t>中山間地域等に居住する者へのサービス提供加算</t>
  </si>
  <si>
    <t>地域連携診療計画情報提供加算</t>
  </si>
  <si>
    <t>特定診療所</t>
  </si>
  <si>
    <t>介護老人保健施設</t>
    <phoneticPr fontId="3"/>
  </si>
  <si>
    <t>認知症情報提供加算</t>
  </si>
  <si>
    <t>ユニット型診療所 *</t>
  </si>
  <si>
    <t>病院又は診療所</t>
    <phoneticPr fontId="3"/>
  </si>
  <si>
    <t>診療所 *</t>
  </si>
  <si>
    <t>訪問リハビリテーション</t>
    <phoneticPr fontId="3"/>
  </si>
  <si>
    <t xml:space="preserve">特定病院療養病床 </t>
  </si>
  <si>
    <t>認知症対応型通所介護（Ⅱ）</t>
  </si>
  <si>
    <t>ユニット型病院療養病床経過型 *</t>
  </si>
  <si>
    <t>所定疾患施設療養費 *</t>
  </si>
  <si>
    <t>認知症対応型通所介護（Ⅰ）</t>
  </si>
  <si>
    <t>ユニット型病院療養病床 *</t>
  </si>
  <si>
    <t>看護体制強化加算</t>
  </si>
  <si>
    <t>緊急時治療管理 *</t>
  </si>
  <si>
    <t>小規模拠点集合型施設加算 *</t>
  </si>
  <si>
    <t>病院療養病床経過型 *</t>
  </si>
  <si>
    <t>看護・介護連携強化加算</t>
  </si>
  <si>
    <t>夜間対応型訪問介護（Ⅱ）市町村独自加算 **</t>
  </si>
  <si>
    <t>病院療養病床 *</t>
  </si>
  <si>
    <t>退院時共同指導加算</t>
  </si>
  <si>
    <t>夜間対応型訪問介護（Ⅰ）市町村独自加算 **</t>
  </si>
  <si>
    <t xml:space="preserve">特定介護老人保健施設 </t>
  </si>
  <si>
    <t>（Ⅲ） 療養強化型 *</t>
  </si>
  <si>
    <t>訪問看護特別指示減算 *</t>
  </si>
  <si>
    <t>（Ⅲ） 療養型 *</t>
  </si>
  <si>
    <t>ターミナルケア加算</t>
  </si>
  <si>
    <t>（Ⅱ） 療養強化型 *</t>
  </si>
  <si>
    <t>特別管理加算（Ⅱ）</t>
  </si>
  <si>
    <t>（Ⅱ） 療養型 *</t>
  </si>
  <si>
    <t>特別管理加算（Ⅰ）</t>
  </si>
  <si>
    <t>サービス提供体制強化加算（Ⅱ）ロ **</t>
  </si>
  <si>
    <t>（Ⅰ） 在宅強化型 *</t>
  </si>
  <si>
    <t>緊急時訪問看護加算(医療機関）</t>
  </si>
  <si>
    <t>サービス提供体制強化加算（Ⅱ）イ **</t>
  </si>
  <si>
    <t>（Ⅰ） 従来型 *</t>
  </si>
  <si>
    <t>ユニット型　介護保健施設</t>
  </si>
  <si>
    <t>緊急時訪問看護加算(ステーション)</t>
  </si>
  <si>
    <t>中山間地域等における小規模事業所加算</t>
  </si>
  <si>
    <t>退所時情報提供加算</t>
  </si>
  <si>
    <t>２４時間通報対応加算 **</t>
  </si>
  <si>
    <t>特別地域訪問看護加算</t>
  </si>
  <si>
    <t>退所時指導加算</t>
  </si>
  <si>
    <t>夜間対応型訪問介護（Ⅱ） **</t>
    <rPh sb="0" eb="2">
      <t>ヤカン</t>
    </rPh>
    <rPh sb="2" eb="5">
      <t>タイオウガタ</t>
    </rPh>
    <rPh sb="5" eb="7">
      <t>ホウモン</t>
    </rPh>
    <rPh sb="7" eb="9">
      <t>カイゴ</t>
    </rPh>
    <phoneticPr fontId="3"/>
  </si>
  <si>
    <t>定期巡回・随時対応型訪問介護看護事業所と連携</t>
  </si>
  <si>
    <t>退所後訪問指導加算</t>
  </si>
  <si>
    <t xml:space="preserve"> 　　　　　　　　　　　　　　　　　（随時訪問） **</t>
    <rPh sb="19" eb="21">
      <t>ズイジ</t>
    </rPh>
    <rPh sb="21" eb="23">
      <t>ホウモン</t>
    </rPh>
    <phoneticPr fontId="3"/>
  </si>
  <si>
    <t>病院又は診療所</t>
    <phoneticPr fontId="3"/>
  </si>
  <si>
    <t>退所前訪問指導加算</t>
  </si>
  <si>
    <t>　　　　　　　　　　　　　 　　　　（定期巡回） **</t>
    <rPh sb="19" eb="21">
      <t>テイキ</t>
    </rPh>
    <rPh sb="21" eb="23">
      <t>ジュンカイ</t>
    </rPh>
    <phoneticPr fontId="93"/>
  </si>
  <si>
    <t>介護保健施設</t>
  </si>
  <si>
    <t>訪問看護ステーション</t>
  </si>
  <si>
    <t>入所前後訪問指導加算（Ⅱ）</t>
  </si>
  <si>
    <t>夜間対応型訪問介護（Ⅰ）（基本） **</t>
    <rPh sb="0" eb="2">
      <t>ヤカン</t>
    </rPh>
    <rPh sb="2" eb="5">
      <t>タイオウガタ</t>
    </rPh>
    <rPh sb="5" eb="7">
      <t>ホウモン</t>
    </rPh>
    <rPh sb="7" eb="9">
      <t>カイゴ</t>
    </rPh>
    <rPh sb="13" eb="15">
      <t>キホン</t>
    </rPh>
    <phoneticPr fontId="3"/>
  </si>
  <si>
    <t>短期入所療養介護 *</t>
  </si>
  <si>
    <t>入所前後訪問指導加算（Ⅰ）</t>
  </si>
  <si>
    <t>夜間対応型訪問介護 **</t>
  </si>
  <si>
    <t>介護職員処遇改善加算（Ⅳ）</t>
    <phoneticPr fontId="3"/>
  </si>
  <si>
    <t>定期巡回・随時対応型訪問介護看護市町村独自加算 **</t>
  </si>
  <si>
    <t>介護職員処遇改善加算（Ⅲ）</t>
    <phoneticPr fontId="3"/>
  </si>
  <si>
    <t>療養体制維持特別加算 *</t>
  </si>
  <si>
    <t>ターミナルケア加算（死亡日） *</t>
  </si>
  <si>
    <t>ターミナルケア加算（死亡前日・前々日） *</t>
  </si>
  <si>
    <t>ターミナルケア加算(死亡日以前4日以上) *</t>
  </si>
  <si>
    <t>在宅復帰・在宅療養支援機能加算 *</t>
  </si>
  <si>
    <t>在宅中重度者受入加算 *</t>
  </si>
  <si>
    <t>特別地域訪問入浴介護加算</t>
  </si>
  <si>
    <t xml:space="preserve">若年性認知症入所者受入加算 * </t>
  </si>
  <si>
    <t>準ユニットケア加算 *</t>
    <phoneticPr fontId="3"/>
  </si>
  <si>
    <t>認知症ケア加算 *</t>
  </si>
  <si>
    <t>長期利用者減算 *</t>
  </si>
  <si>
    <t>看護・介護職員</t>
  </si>
  <si>
    <t>認知症短期集中リハビリテーション実施加算 *</t>
    <phoneticPr fontId="3"/>
  </si>
  <si>
    <t>短期集中リハビリテーション実施加算 *</t>
  </si>
  <si>
    <t>夜勤職員配置加算 *</t>
  </si>
  <si>
    <t>夜勤職員配置加算（Ⅱ） *</t>
  </si>
  <si>
    <t>夜勤職員配置加算（Ⅰ） *</t>
  </si>
  <si>
    <t>生活機能向上連携加算</t>
  </si>
  <si>
    <t>医療連携強化加算 *</t>
  </si>
  <si>
    <t>中山間地域等における小規模事業所加算 **</t>
  </si>
  <si>
    <t>看護体制加算（Ⅱ） *</t>
  </si>
  <si>
    <t>緊急時訪問介護加算</t>
  </si>
  <si>
    <t>ユニット型　　　介護保健施設</t>
  </si>
  <si>
    <t>特別地域定期巡回・随時対応型訪問介護看護加算 **</t>
  </si>
  <si>
    <t>看護体制加算（Ⅰ） *</t>
  </si>
  <si>
    <t>ユニット型旧措置入所者経過的地域密着型介護老人福祉施設入所者生活介護 *</t>
    <phoneticPr fontId="3"/>
  </si>
  <si>
    <t>同一建物減算 **</t>
  </si>
  <si>
    <t>ユニット型経過的地域密着型介護老人福祉施設入所者生活介護 *</t>
    <phoneticPr fontId="3"/>
  </si>
  <si>
    <t>通所利用減算 (2)看護あり **</t>
  </si>
  <si>
    <t>機能訓練体制加算 *</t>
  </si>
  <si>
    <t>特別地域訪問介護加算</t>
  </si>
  <si>
    <t>旧措置入所者経過的地域密着型介護老人福祉施設入所者生活介護 *</t>
  </si>
  <si>
    <t>通所利用減算 (1)看護なし **</t>
  </si>
  <si>
    <t>併設型ユニット型 *</t>
  </si>
  <si>
    <t>通院等乗降介助</t>
  </si>
  <si>
    <t>経過的地域密着型介護老人福祉施設入所者生活介護 *</t>
  </si>
  <si>
    <t>定期巡回・随時対応型訪問介護看護（Ⅱ） **</t>
  </si>
  <si>
    <t>単独型ユニット型 *</t>
  </si>
  <si>
    <t>生活援助</t>
  </si>
  <si>
    <t>ユニット型地域密着型介護老人福祉施設入所者生活介護 *</t>
    <phoneticPr fontId="3"/>
  </si>
  <si>
    <t>定期巡回・随時対応型訪問介護看護（Ⅰ）(2)看護あり **</t>
  </si>
  <si>
    <t>併設型 *</t>
  </si>
  <si>
    <t>身体介護・生活援助</t>
  </si>
  <si>
    <t>地域密着型介護老人福祉施設入所者生活介護 *</t>
  </si>
  <si>
    <t>定期巡回・随時対応型訪問介護看護（Ⅰ）(1)看護なし **</t>
  </si>
  <si>
    <t>単独型 *</t>
  </si>
  <si>
    <t>介護保健施設サービス *</t>
  </si>
  <si>
    <t>定期巡回・随時対応型訪問介護看護 **</t>
  </si>
  <si>
    <t>短期入所生活介護 *</t>
  </si>
  <si>
    <t>要介護１</t>
    <phoneticPr fontId="93"/>
  </si>
  <si>
    <t>要介護５</t>
    <phoneticPr fontId="3"/>
  </si>
  <si>
    <t>平成27年10月審査分</t>
    <rPh sb="0" eb="2">
      <t>ヘイセイ</t>
    </rPh>
    <rPh sb="4" eb="5">
      <t>ネン</t>
    </rPh>
    <rPh sb="7" eb="9">
      <t>シンサ</t>
    </rPh>
    <rPh sb="9" eb="10">
      <t>ブン</t>
    </rPh>
    <phoneticPr fontId="3"/>
  </si>
  <si>
    <t>要介護状態区分・サービス種類内容別（３－１）</t>
    <phoneticPr fontId="3"/>
  </si>
  <si>
    <t>３）　各サービスの計は、基本算定項目（太枠内）を計上した値である。</t>
    <phoneticPr fontId="3"/>
  </si>
  <si>
    <t>介護職員処遇改善加算（Ⅳ）</t>
    <phoneticPr fontId="3"/>
  </si>
  <si>
    <t>介護職員処遇改善加算（Ⅲ）</t>
    <phoneticPr fontId="3"/>
  </si>
  <si>
    <t>介護職員処遇改善加算（Ⅱ）</t>
    <phoneticPr fontId="3"/>
  </si>
  <si>
    <t>外部サービス利用型特定施設入居者生活介護</t>
    <phoneticPr fontId="3"/>
  </si>
  <si>
    <t>準ユニットケア加算 *</t>
    <phoneticPr fontId="3"/>
  </si>
  <si>
    <t>介護職員処遇改善加算（Ⅳ） **</t>
    <rPh sb="0" eb="2">
      <t>カイゴ</t>
    </rPh>
    <rPh sb="2" eb="4">
      <t>ショクイン</t>
    </rPh>
    <rPh sb="4" eb="6">
      <t>ショグウ</t>
    </rPh>
    <rPh sb="6" eb="8">
      <t>カイゼン</t>
    </rPh>
    <rPh sb="8" eb="10">
      <t>カサン</t>
    </rPh>
    <phoneticPr fontId="3"/>
  </si>
  <si>
    <t>サービス提供体制強化加算（Ⅰ）ロ</t>
    <phoneticPr fontId="3"/>
  </si>
  <si>
    <t>サービス提供体制強化加算（Ⅰ）イ</t>
    <phoneticPr fontId="3"/>
  </si>
  <si>
    <t>送迎減算 *</t>
    <rPh sb="0" eb="2">
      <t>ソウゲイ</t>
    </rPh>
    <rPh sb="2" eb="4">
      <t>ゲンサン</t>
    </rPh>
    <phoneticPr fontId="3"/>
  </si>
  <si>
    <t>入浴介助体制強化加算 *</t>
    <rPh sb="0" eb="2">
      <t>ニュウヨク</t>
    </rPh>
    <rPh sb="2" eb="4">
      <t>カイジョ</t>
    </rPh>
    <rPh sb="4" eb="6">
      <t>タイセイ</t>
    </rPh>
    <rPh sb="6" eb="8">
      <t>キョウカ</t>
    </rPh>
    <rPh sb="8" eb="10">
      <t>カサン</t>
    </rPh>
    <phoneticPr fontId="3"/>
  </si>
  <si>
    <t>個別送迎体制強化加算 *</t>
    <rPh sb="0" eb="2">
      <t>コベツ</t>
    </rPh>
    <rPh sb="2" eb="4">
      <t>ソウゲイ</t>
    </rPh>
    <rPh sb="4" eb="6">
      <t>タイセイ</t>
    </rPh>
    <rPh sb="6" eb="8">
      <t>キョウカ</t>
    </rPh>
    <rPh sb="8" eb="10">
      <t>カサン</t>
    </rPh>
    <phoneticPr fontId="3"/>
  </si>
  <si>
    <t>栄養改善加算</t>
    <rPh sb="0" eb="2">
      <t>エイヨウ</t>
    </rPh>
    <rPh sb="2" eb="4">
      <t>カイゼン</t>
    </rPh>
    <rPh sb="4" eb="6">
      <t>カサン</t>
    </rPh>
    <phoneticPr fontId="3"/>
  </si>
  <si>
    <t>若年性認知症利用者受入加算 *</t>
    <rPh sb="0" eb="2">
      <t>ジャクネン</t>
    </rPh>
    <rPh sb="2" eb="3">
      <t>セイ</t>
    </rPh>
    <rPh sb="3" eb="6">
      <t>ニンチショウ</t>
    </rPh>
    <rPh sb="6" eb="9">
      <t>リヨウシャ</t>
    </rPh>
    <rPh sb="9" eb="11">
      <t>ウケイレ</t>
    </rPh>
    <rPh sb="11" eb="13">
      <t>カサン</t>
    </rPh>
    <phoneticPr fontId="3"/>
  </si>
  <si>
    <t>認知症加算 *</t>
    <rPh sb="0" eb="3">
      <t>ニンチショウ</t>
    </rPh>
    <rPh sb="3" eb="5">
      <t>カサン</t>
    </rPh>
    <phoneticPr fontId="3"/>
  </si>
  <si>
    <t>短期集中リハビリテーション実施加算 *</t>
    <phoneticPr fontId="3"/>
  </si>
  <si>
    <t>個別機能訓練加算（Ⅱ） *</t>
    <rPh sb="0" eb="2">
      <t>コベツ</t>
    </rPh>
    <rPh sb="2" eb="4">
      <t>キノウ</t>
    </rPh>
    <rPh sb="4" eb="6">
      <t>クンレン</t>
    </rPh>
    <rPh sb="6" eb="8">
      <t>カサン</t>
    </rPh>
    <phoneticPr fontId="3"/>
  </si>
  <si>
    <t>個別機能訓練加算（Ⅰ） *</t>
    <rPh sb="0" eb="2">
      <t>コベツ</t>
    </rPh>
    <rPh sb="2" eb="4">
      <t>キノウ</t>
    </rPh>
    <rPh sb="4" eb="6">
      <t>クンレン</t>
    </rPh>
    <rPh sb="6" eb="8">
      <t>カサン</t>
    </rPh>
    <phoneticPr fontId="3"/>
  </si>
  <si>
    <t>介護老人保健施設</t>
    <phoneticPr fontId="3"/>
  </si>
  <si>
    <t>中重度者ケア体制加算 *</t>
    <rPh sb="0" eb="1">
      <t>チュウ</t>
    </rPh>
    <rPh sb="1" eb="3">
      <t>ジュウド</t>
    </rPh>
    <rPh sb="3" eb="4">
      <t>シャ</t>
    </rPh>
    <rPh sb="6" eb="8">
      <t>タイセイ</t>
    </rPh>
    <rPh sb="8" eb="10">
      <t>カサン</t>
    </rPh>
    <phoneticPr fontId="3"/>
  </si>
  <si>
    <t>病院又は診療所</t>
    <phoneticPr fontId="3"/>
  </si>
  <si>
    <t>入浴介助加算 *</t>
    <phoneticPr fontId="3"/>
  </si>
  <si>
    <t>訪問リハビリテーション</t>
    <phoneticPr fontId="3"/>
  </si>
  <si>
    <t>地域密着型通所介護</t>
    <rPh sb="0" eb="2">
      <t>チイキ</t>
    </rPh>
    <rPh sb="2" eb="4">
      <t>ミッチャク</t>
    </rPh>
    <rPh sb="4" eb="5">
      <t>ガタ</t>
    </rPh>
    <rPh sb="5" eb="7">
      <t>ツウショ</t>
    </rPh>
    <rPh sb="7" eb="9">
      <t>カイゴ</t>
    </rPh>
    <phoneticPr fontId="3"/>
  </si>
  <si>
    <t>地域密着型通所介護</t>
    <rPh sb="0" eb="2">
      <t>チイキ</t>
    </rPh>
    <rPh sb="2" eb="5">
      <t>ミッチャクガタ</t>
    </rPh>
    <phoneticPr fontId="3"/>
  </si>
  <si>
    <t>認知症短期集中リハビリテーション実施加算 *</t>
    <phoneticPr fontId="3"/>
  </si>
  <si>
    <t>ユニット型旧措置入所者経過的地域密着型介護老人福祉施設入所者生活介護 *</t>
    <phoneticPr fontId="3"/>
  </si>
  <si>
    <t>ユニット型経過的地域密着型介護老人福祉施設入所者生活介護 *</t>
    <phoneticPr fontId="3"/>
  </si>
  <si>
    <t>ユニット型地域密着型介護老人福祉施設入所者生活介護 *</t>
    <phoneticPr fontId="3"/>
  </si>
  <si>
    <t>要介護１</t>
    <phoneticPr fontId="93"/>
  </si>
  <si>
    <t>要介護５</t>
    <phoneticPr fontId="3"/>
  </si>
  <si>
    <t>平成28年10月審査分</t>
    <rPh sb="0" eb="2">
      <t>ヘイセイ</t>
    </rPh>
    <rPh sb="4" eb="5">
      <t>ネン</t>
    </rPh>
    <rPh sb="7" eb="9">
      <t>シンサ</t>
    </rPh>
    <rPh sb="9" eb="10">
      <t>ブン</t>
    </rPh>
    <phoneticPr fontId="3"/>
  </si>
  <si>
    <t>月報第１２表　介護サービス回数・日数・件数，要介護状態区分・サービス種類内容別（３－３）</t>
    <rPh sb="2" eb="3">
      <t>ダイ</t>
    </rPh>
    <rPh sb="5" eb="6">
      <t>ヒョウ</t>
    </rPh>
    <rPh sb="7" eb="9">
      <t>カイゴ</t>
    </rPh>
    <rPh sb="13" eb="15">
      <t>カイスウ</t>
    </rPh>
    <rPh sb="16" eb="17">
      <t>ニチ</t>
    </rPh>
    <rPh sb="19" eb="21">
      <t>ケンスウ</t>
    </rPh>
    <phoneticPr fontId="3"/>
  </si>
  <si>
    <t>月報第１２表　介護サービス回数・日数・件数，</t>
    <rPh sb="2" eb="3">
      <t>ダイ</t>
    </rPh>
    <rPh sb="5" eb="6">
      <t>ヒョウ</t>
    </rPh>
    <rPh sb="7" eb="9">
      <t>カイゴ</t>
    </rPh>
    <rPh sb="13" eb="15">
      <t>カイスウ</t>
    </rPh>
    <rPh sb="16" eb="17">
      <t>ニチ</t>
    </rPh>
    <rPh sb="19" eb="21">
      <t>ケンスウ</t>
    </rPh>
    <phoneticPr fontId="3"/>
  </si>
  <si>
    <t>要介護状態区分・サービス種類内容別（３－１）</t>
    <phoneticPr fontId="3"/>
  </si>
  <si>
    <t>月報第１２表　介護サービス回数・日数・件数，</t>
    <rPh sb="2" eb="3">
      <t>ダイ</t>
    </rPh>
    <rPh sb="5" eb="6">
      <t>ヒョウ</t>
    </rPh>
    <rPh sb="7" eb="9">
      <t>カイゴ</t>
    </rPh>
    <rPh sb="13" eb="14">
      <t>カイ</t>
    </rPh>
    <rPh sb="16" eb="18">
      <t>ニッスウ</t>
    </rPh>
    <rPh sb="19" eb="21">
      <t>ケンスウ</t>
    </rPh>
    <phoneticPr fontId="3"/>
  </si>
  <si>
    <t>平成28年度</t>
  </si>
  <si>
    <t>平成28年5月審査分～平成29年4月審査分</t>
  </si>
  <si>
    <t>　地域密着型通所介護</t>
  </si>
  <si>
    <t>総数</t>
    <rPh sb="0" eb="2">
      <t>ソウスウ</t>
    </rPh>
    <phoneticPr fontId="7"/>
  </si>
  <si>
    <t>介護予防短期入所生活介護</t>
    <rPh sb="0" eb="2">
      <t>カイゴ</t>
    </rPh>
    <rPh sb="2" eb="4">
      <t>ヨボウ</t>
    </rPh>
    <rPh sb="4" eb="6">
      <t>タンキ</t>
    </rPh>
    <rPh sb="6" eb="8">
      <t>ニュウショ</t>
    </rPh>
    <rPh sb="8" eb="10">
      <t>セイカツ</t>
    </rPh>
    <rPh sb="10" eb="12">
      <t>カイゴ</t>
    </rPh>
    <phoneticPr fontId="7"/>
  </si>
  <si>
    <t xml:space="preserve">・ </t>
  </si>
  <si>
    <t>食事</t>
    <rPh sb="0" eb="2">
      <t>ショクジ</t>
    </rPh>
    <phoneticPr fontId="7"/>
  </si>
  <si>
    <t>滞在費</t>
    <rPh sb="0" eb="3">
      <t>タイザイヒ</t>
    </rPh>
    <phoneticPr fontId="7"/>
  </si>
  <si>
    <t>ユニット・個室</t>
    <rPh sb="5" eb="7">
      <t>コシツ</t>
    </rPh>
    <phoneticPr fontId="7"/>
  </si>
  <si>
    <t>ユニット・準個室</t>
    <rPh sb="5" eb="6">
      <t>ジュン</t>
    </rPh>
    <rPh sb="6" eb="8">
      <t>コシツ</t>
    </rPh>
    <phoneticPr fontId="7"/>
  </si>
  <si>
    <t>従来型個室</t>
    <rPh sb="0" eb="3">
      <t>ジュウライガタ</t>
    </rPh>
    <rPh sb="3" eb="5">
      <t>コシツ</t>
    </rPh>
    <phoneticPr fontId="7"/>
  </si>
  <si>
    <t>多床室</t>
    <rPh sb="0" eb="1">
      <t>タ</t>
    </rPh>
    <rPh sb="1" eb="2">
      <t>ショウ</t>
    </rPh>
    <rPh sb="2" eb="3">
      <t>シツ</t>
    </rPh>
    <phoneticPr fontId="7"/>
  </si>
  <si>
    <t>介護予防短期入所療養介護（老健）</t>
    <rPh sb="0" eb="2">
      <t>カイゴ</t>
    </rPh>
    <rPh sb="2" eb="4">
      <t>ヨボウ</t>
    </rPh>
    <rPh sb="4" eb="6">
      <t>タンキ</t>
    </rPh>
    <rPh sb="6" eb="8">
      <t>ニュウショ</t>
    </rPh>
    <rPh sb="8" eb="10">
      <t>リョウヨウ</t>
    </rPh>
    <rPh sb="10" eb="12">
      <t>カイゴ</t>
    </rPh>
    <rPh sb="13" eb="15">
      <t>ロウケン</t>
    </rPh>
    <phoneticPr fontId="7"/>
  </si>
  <si>
    <t>介護予防短期入所療養介護（病院等）</t>
    <rPh sb="0" eb="2">
      <t>カイゴ</t>
    </rPh>
    <rPh sb="2" eb="4">
      <t>ヨボウ</t>
    </rPh>
    <rPh sb="4" eb="6">
      <t>タンキ</t>
    </rPh>
    <rPh sb="6" eb="8">
      <t>ニュウショ</t>
    </rPh>
    <rPh sb="8" eb="10">
      <t>リョウヨウ</t>
    </rPh>
    <rPh sb="10" eb="12">
      <t>カイゴ</t>
    </rPh>
    <rPh sb="13" eb="15">
      <t>ビョウイン</t>
    </rPh>
    <rPh sb="15" eb="16">
      <t>トウ</t>
    </rPh>
    <phoneticPr fontId="7"/>
  </si>
  <si>
    <t>短期入所生活介護</t>
    <rPh sb="0" eb="2">
      <t>タンキ</t>
    </rPh>
    <rPh sb="2" eb="4">
      <t>ニュウショ</t>
    </rPh>
    <rPh sb="4" eb="6">
      <t>セイカツ</t>
    </rPh>
    <rPh sb="6" eb="8">
      <t>カイゴ</t>
    </rPh>
    <phoneticPr fontId="7"/>
  </si>
  <si>
    <t>短期入所療養介護（老健）</t>
    <rPh sb="0" eb="2">
      <t>タンキ</t>
    </rPh>
    <rPh sb="2" eb="4">
      <t>ニュウショ</t>
    </rPh>
    <rPh sb="4" eb="6">
      <t>リョウヨウ</t>
    </rPh>
    <rPh sb="6" eb="8">
      <t>カイゴ</t>
    </rPh>
    <rPh sb="9" eb="11">
      <t>ロウケン</t>
    </rPh>
    <phoneticPr fontId="7"/>
  </si>
  <si>
    <t>短期入所療養介護（病院等）</t>
    <rPh sb="0" eb="2">
      <t>タンキ</t>
    </rPh>
    <rPh sb="2" eb="4">
      <t>ニュウショ</t>
    </rPh>
    <rPh sb="4" eb="6">
      <t>リョウヨウ</t>
    </rPh>
    <rPh sb="6" eb="8">
      <t>カイゴ</t>
    </rPh>
    <rPh sb="9" eb="11">
      <t>ビョウイン</t>
    </rPh>
    <rPh sb="11" eb="12">
      <t>トウ</t>
    </rPh>
    <phoneticPr fontId="7"/>
  </si>
  <si>
    <t>地域密着型介護老人福祉施設</t>
    <rPh sb="0" eb="2">
      <t>チイキ</t>
    </rPh>
    <rPh sb="2" eb="5">
      <t>ミッチャクガタ</t>
    </rPh>
    <rPh sb="5" eb="7">
      <t>カイゴ</t>
    </rPh>
    <rPh sb="7" eb="9">
      <t>ロウジン</t>
    </rPh>
    <rPh sb="9" eb="11">
      <t>フクシ</t>
    </rPh>
    <rPh sb="11" eb="13">
      <t>シセツ</t>
    </rPh>
    <phoneticPr fontId="7"/>
  </si>
  <si>
    <t>介護福祉施設</t>
    <rPh sb="0" eb="2">
      <t>カイゴ</t>
    </rPh>
    <rPh sb="2" eb="4">
      <t>フクシ</t>
    </rPh>
    <rPh sb="4" eb="6">
      <t>シセツ</t>
    </rPh>
    <phoneticPr fontId="7"/>
  </si>
  <si>
    <t>介護保健施設</t>
    <rPh sb="0" eb="2">
      <t>カイゴ</t>
    </rPh>
    <rPh sb="2" eb="4">
      <t>ホケン</t>
    </rPh>
    <rPh sb="4" eb="6">
      <t>シセツ</t>
    </rPh>
    <phoneticPr fontId="7"/>
  </si>
  <si>
    <t>介護療養施設</t>
    <rPh sb="0" eb="2">
      <t>カイゴ</t>
    </rPh>
    <rPh sb="2" eb="4">
      <t>リョウヨウ</t>
    </rPh>
    <rPh sb="4" eb="6">
      <t>シセツ</t>
    </rPh>
    <phoneticPr fontId="7"/>
  </si>
  <si>
    <t>平成28年５月審査分～平成29年４月審査分</t>
    <rPh sb="0" eb="2">
      <t>ヘイセイ</t>
    </rPh>
    <rPh sb="4" eb="5">
      <t>ネン</t>
    </rPh>
    <rPh sb="6" eb="7">
      <t>ガツ</t>
    </rPh>
    <rPh sb="7" eb="9">
      <t>シンサ</t>
    </rPh>
    <rPh sb="9" eb="10">
      <t>ブン</t>
    </rPh>
    <rPh sb="11" eb="13">
      <t>ヘイセイ</t>
    </rPh>
    <rPh sb="15" eb="16">
      <t>ネン</t>
    </rPh>
    <rPh sb="17" eb="18">
      <t>ガツ</t>
    </rPh>
    <rPh sb="18" eb="20">
      <t>シンサ</t>
    </rPh>
    <rPh sb="20" eb="21">
      <t>ブン</t>
    </rPh>
    <phoneticPr fontId="3"/>
  </si>
  <si>
    <t>　複合型ｻｰﾋﾞｽ（看護小規模多機能型居宅介護（短期利用以外）</t>
  </si>
  <si>
    <t>　複合型ｻｰﾋﾞｽ（看護小規模多機能型居宅介護（短期利用）</t>
  </si>
  <si>
    <t>2016年度実態調査まとめ</t>
    <rPh sb="4" eb="6">
      <t>ネンド</t>
    </rPh>
    <rPh sb="6" eb="8">
      <t>ジッタイ</t>
    </rPh>
    <rPh sb="8" eb="10">
      <t>チョウサ</t>
    </rPh>
    <phoneticPr fontId="40"/>
  </si>
  <si>
    <t>　複合型サービス</t>
  </si>
  <si>
    <t>　地域密着型介護老人福祉施設ｻｰﾋﾞｽ</t>
  </si>
  <si>
    <t>　小規模多機能型居宅介護</t>
  </si>
  <si>
    <t>（総　数）</t>
  </si>
  <si>
    <t>平成26年5月審査分～平成27年4月審査分</t>
  </si>
  <si>
    <t>介護給付費実態調査報告</t>
  </si>
  <si>
    <t>平成26年度</t>
  </si>
  <si>
    <t>平成25年5月審査分～平成26年4月審査分</t>
  </si>
  <si>
    <t>平成25年度</t>
  </si>
  <si>
    <t>◆新しい総合事業への移行を勘案◆</t>
    <rPh sb="1" eb="2">
      <t>アタラ</t>
    </rPh>
    <rPh sb="4" eb="6">
      <t>ソウゴウ</t>
    </rPh>
    <rPh sb="6" eb="8">
      <t>ジギョウ</t>
    </rPh>
    <rPh sb="10" eb="12">
      <t>イコウ</t>
    </rPh>
    <rPh sb="13" eb="15">
      <t>カンアン</t>
    </rPh>
    <phoneticPr fontId="31"/>
  </si>
  <si>
    <t>表1-9(2) 男女年齢各歳別人口(総人口):出生中位(死亡中位)推計(つづき)</t>
  </si>
  <si>
    <t>(2) 平成28(2016)年</t>
  </si>
  <si>
    <t>表1-9(4) 男女年齢各歳別人口(総人口):出生中位(死亡中位)推計(つづき)</t>
  </si>
  <si>
    <t>(4) 平成30(2018)年</t>
  </si>
  <si>
    <t>表1-9(5) 男女年齢各歳別人口(総人口):出生中位(死亡中位)推計(つづき)</t>
  </si>
  <si>
    <t>(5) 平成31(2019)年</t>
  </si>
  <si>
    <t>表1-9(7) 男女年齢各歳別人口(総人口):出生中位(死亡中位)推計(つづき)</t>
  </si>
  <si>
    <t>(7) 平成33(2021)年</t>
  </si>
  <si>
    <t>表1-9(8) 男女年齢各歳別人口(総人口):出生中位(死亡中位)推計(つづき)</t>
  </si>
  <si>
    <t>(8) 平成34(2022)年</t>
  </si>
  <si>
    <t>表1-9(9) 男女年齢各歳別人口(総人口):出生中位(死亡中位)推計(つづき)</t>
  </si>
  <si>
    <t>(9) 平成35(2023)年</t>
  </si>
  <si>
    <t>表1-9(10) 男女年齢各歳別人口(総人口):出生中位(死亡中位)推計(つづき)</t>
  </si>
  <si>
    <t>(10) 平成36(2024)年</t>
  </si>
  <si>
    <t>表1-9(12) 男女年齢各歳別人口(総人口):出生中位(死亡中位)推計(つづき)</t>
  </si>
  <si>
    <t>(12) 平成38(2026)年</t>
  </si>
  <si>
    <t>表1-9(13) 男女年齢各歳別人口(総人口):出生中位(死亡中位)推計(つづき)</t>
  </si>
  <si>
    <t>(13) 平成39(2027)年</t>
  </si>
  <si>
    <t>表1-9(14) 男女年齢各歳別人口(総人口):出生中位(死亡中位)推計(つづき)</t>
  </si>
  <si>
    <t>(14) 平成40(2028)年</t>
  </si>
  <si>
    <t>表1-9(15) 男女年齢各歳別人口(総人口):出生中位(死亡中位)推計(つづき)</t>
  </si>
  <si>
    <t>(15) 平成41(2029)年</t>
  </si>
  <si>
    <t>表1-9(16) 男女年齢各歳別人口(総人口):出生中位(死亡中位)推計(つづき)</t>
  </si>
  <si>
    <t>(16) 平成42(2030)年</t>
  </si>
  <si>
    <t>表1-9(17) 男女年齢各歳別人口(総人口):出生中位(死亡中位)推計(つづき)</t>
  </si>
  <si>
    <t>(17) 平成43(2031)年</t>
  </si>
  <si>
    <t>表1-9(18) 男女年齢各歳別人口(総人口):出生中位(死亡中位)推計(つづき)</t>
  </si>
  <si>
    <t>(18) 平成44(2032)年</t>
  </si>
  <si>
    <t>表1-9(19) 男女年齢各歳別人口(総人口):出生中位(死亡中位)推計(つづき)</t>
  </si>
  <si>
    <t>(19) 平成45(2033)年</t>
  </si>
  <si>
    <t>表1-9(20) 男女年齢各歳別人口(総人口):出生中位(死亡中位)推計(つづき)</t>
  </si>
  <si>
    <t>(20) 平成46(2034)年</t>
  </si>
  <si>
    <t>表1-9(21) 男女年齢各歳別人口(総人口):出生中位(死亡中位)推計(つづき)</t>
  </si>
  <si>
    <t>(21) 平成47(2035)年</t>
  </si>
  <si>
    <t>表1-9(22) 男女年齢各歳別人口(総人口):出生中位(死亡中位)推計(つづき)</t>
  </si>
  <si>
    <t>(22) 平成48(2036)年</t>
  </si>
  <si>
    <t>表1-9(23) 男女年齢各歳別人口(総人口):出生中位(死亡中位)推計(つづき)</t>
  </si>
  <si>
    <t>(23) 平成49(2037)年</t>
  </si>
  <si>
    <t>表1-9(24) 男女年齢各歳別人口(総人口):出生中位(死亡中位)推計(つづき)</t>
  </si>
  <si>
    <t>(24) 平成50(2038)年</t>
  </si>
  <si>
    <t>表1-9(25) 男女年齢各歳別人口(総人口):出生中位(死亡中位)推計(つづき)</t>
  </si>
  <si>
    <t>(25) 平成51(2039)年</t>
  </si>
  <si>
    <t xml:space="preserve">              </t>
  </si>
  <si>
    <t xml:space="preserve">                (Unknown age population is included after being prorated to each age population.)</t>
    <phoneticPr fontId="82"/>
  </si>
  <si>
    <t xml:space="preserve">            （年齢不詳の人口を各歳別にあん分して含めた。）</t>
    <phoneticPr fontId="82"/>
  </si>
  <si>
    <t>Note)   *   Statistics Bureau, Ministry of Internal Affairs and Communications, "Population Census".</t>
    <phoneticPr fontId="82"/>
  </si>
  <si>
    <t>注)  * 総務省統計局「国勢調査」</t>
    <rPh sb="8" eb="9">
      <t>ショウ</t>
    </rPh>
    <phoneticPr fontId="82"/>
  </si>
  <si>
    <t>うち 75 歳 以 上</t>
  </si>
  <si>
    <t>00300</t>
  </si>
  <si>
    <t>うち 65 ～ 74 歳</t>
  </si>
  <si>
    <t xml:space="preserve">  65  歳  以  上</t>
  </si>
  <si>
    <t xml:space="preserve">  15  ～  64</t>
  </si>
  <si>
    <t xml:space="preserve">   0  ～  14  歳</t>
  </si>
  <si>
    <t xml:space="preserve"> 100  歳  以  上</t>
    <phoneticPr fontId="82"/>
  </si>
  <si>
    <t xml:space="preserve">  95  ～  99</t>
    <phoneticPr fontId="82"/>
  </si>
  <si>
    <t xml:space="preserve">  90  ～  94</t>
    <phoneticPr fontId="82"/>
  </si>
  <si>
    <t xml:space="preserve">  85  ～  89</t>
  </si>
  <si>
    <t xml:space="preserve">  80  ～  84</t>
  </si>
  <si>
    <t xml:space="preserve">  75  ～  79</t>
  </si>
  <si>
    <t xml:space="preserve">  70  ～  74</t>
  </si>
  <si>
    <t xml:space="preserve">  65  ～  69</t>
  </si>
  <si>
    <t xml:space="preserve">  60  ～  64</t>
  </si>
  <si>
    <t xml:space="preserve">  55  ～  59</t>
  </si>
  <si>
    <t xml:space="preserve">  50  ～  54</t>
  </si>
  <si>
    <t xml:space="preserve">  45  ～  49</t>
  </si>
  <si>
    <t xml:space="preserve">  40  ～  44</t>
  </si>
  <si>
    <t xml:space="preserve">  35  ～  39</t>
  </si>
  <si>
    <t xml:space="preserve">  30  ～  34</t>
  </si>
  <si>
    <t xml:space="preserve">  25  ～  29</t>
  </si>
  <si>
    <t xml:space="preserve">  20  ～  24</t>
  </si>
  <si>
    <t xml:space="preserve">  15  ～  19</t>
  </si>
  <si>
    <t xml:space="preserve">  10  ～  14</t>
  </si>
  <si>
    <t xml:space="preserve">   5  ～   9</t>
  </si>
  <si>
    <t xml:space="preserve">   0  ～   4  歳</t>
  </si>
  <si>
    <t>総            数</t>
  </si>
  <si>
    <r>
      <t xml:space="preserve">割    合（％）     </t>
    </r>
    <r>
      <rPr>
        <b/>
        <sz val="11"/>
        <rFont val="Times New Roman"/>
        <family val="1"/>
      </rPr>
      <t xml:space="preserve">Percentage distribution </t>
    </r>
    <rPh sb="0" eb="1">
      <t>ワリ</t>
    </rPh>
    <rPh sb="5" eb="6">
      <t>ア</t>
    </rPh>
    <phoneticPr fontId="82"/>
  </si>
  <si>
    <r>
      <t xml:space="preserve">人    口（単位  千人）     </t>
    </r>
    <r>
      <rPr>
        <b/>
        <sz val="11"/>
        <rFont val="Times New Roman"/>
        <family val="1"/>
      </rPr>
      <t>Population</t>
    </r>
    <r>
      <rPr>
        <b/>
        <sz val="11"/>
        <rFont val="ＭＳ 明朝"/>
        <family val="1"/>
        <charset val="128"/>
      </rPr>
      <t>（</t>
    </r>
    <r>
      <rPr>
        <b/>
        <sz val="11"/>
        <rFont val="Times New Roman"/>
        <family val="1"/>
      </rPr>
      <t>Thousand persons)</t>
    </r>
    <r>
      <rPr>
        <b/>
        <sz val="11"/>
        <rFont val="ＭＳ 明朝"/>
        <family val="1"/>
        <charset val="128"/>
      </rPr>
      <t xml:space="preserve">   </t>
    </r>
    <phoneticPr fontId="82"/>
  </si>
  <si>
    <t>＊</t>
  </si>
  <si>
    <t>＊</t>
    <phoneticPr fontId="82"/>
  </si>
  <si>
    <t>2011</t>
  </si>
  <si>
    <t>2010</t>
  </si>
  <si>
    <t>2005</t>
    <phoneticPr fontId="82"/>
  </si>
  <si>
    <t>2000</t>
    <phoneticPr fontId="82"/>
  </si>
  <si>
    <t>1995</t>
    <phoneticPr fontId="82"/>
  </si>
  <si>
    <r>
      <t>平成23年</t>
    </r>
    <r>
      <rPr>
        <sz val="11"/>
        <color theme="1"/>
        <rFont val="ＭＳ Ｐゴシック"/>
        <family val="2"/>
        <charset val="128"/>
        <scheme val="minor"/>
      </rPr>
      <t/>
    </r>
    <phoneticPr fontId="82"/>
  </si>
  <si>
    <r>
      <t>平成22年</t>
    </r>
    <r>
      <rPr>
        <sz val="11"/>
        <color theme="1"/>
        <rFont val="ＭＳ Ｐゴシック"/>
        <family val="2"/>
        <charset val="128"/>
        <scheme val="minor"/>
      </rPr>
      <t/>
    </r>
    <phoneticPr fontId="82"/>
  </si>
  <si>
    <r>
      <t>平成17年</t>
    </r>
    <r>
      <rPr>
        <sz val="11"/>
        <color theme="1"/>
        <rFont val="ＭＳ Ｐゴシック"/>
        <family val="2"/>
        <charset val="128"/>
        <scheme val="minor"/>
      </rPr>
      <t/>
    </r>
    <phoneticPr fontId="82"/>
  </si>
  <si>
    <t>平成12年</t>
    <rPh sb="4" eb="5">
      <t>ネン</t>
    </rPh>
    <phoneticPr fontId="82"/>
  </si>
  <si>
    <t>平成７年</t>
    <phoneticPr fontId="82"/>
  </si>
  <si>
    <r>
      <t xml:space="preserve">          </t>
    </r>
    <r>
      <rPr>
        <sz val="13.5"/>
        <rFont val="ＭＳ 明朝"/>
        <family val="1"/>
        <charset val="128"/>
      </rPr>
      <t>-</t>
    </r>
    <r>
      <rPr>
        <sz val="13.5"/>
        <rFont val="Times New Roman"/>
        <family val="1"/>
      </rPr>
      <t xml:space="preserve"> Total population, October 1, Each Year - Continued</t>
    </r>
    <phoneticPr fontId="82"/>
  </si>
  <si>
    <t xml:space="preserve">Table 3.   Population and Percentage distribution by Age (5-Year Age Group) and Sex </t>
    <phoneticPr fontId="82"/>
  </si>
  <si>
    <r>
      <t>第３表   年 齢 （５ 歳 階 級），男 女 別 人 口 及 び 割 合</t>
    </r>
    <r>
      <rPr>
        <sz val="14"/>
        <rFont val="ＭＳ 明朝"/>
        <family val="1"/>
        <charset val="128"/>
      </rPr>
      <t>－総人口（各年10月１日現在）（続き）</t>
    </r>
    <rPh sb="30" eb="31">
      <t>オヨ</t>
    </rPh>
    <rPh sb="34" eb="35">
      <t>ワリ</t>
    </rPh>
    <rPh sb="36" eb="37">
      <t>ゴウ</t>
    </rPh>
    <phoneticPr fontId="82"/>
  </si>
  <si>
    <t xml:space="preserve">               (Unknown age population is included after being prorated to each age population.)</t>
    <phoneticPr fontId="82"/>
  </si>
  <si>
    <r>
      <t xml:space="preserve"> </t>
    </r>
    <r>
      <rPr>
        <sz val="14"/>
        <rFont val="ＭＳ 明朝"/>
        <family val="1"/>
        <charset val="128"/>
      </rPr>
      <t>-</t>
    </r>
    <r>
      <rPr>
        <sz val="14"/>
        <rFont val="Times New Roman"/>
        <family val="1"/>
      </rPr>
      <t xml:space="preserve"> Total population, October 1, Each Year</t>
    </r>
  </si>
  <si>
    <r>
      <t>人  口　及　び　割　合</t>
    </r>
    <r>
      <rPr>
        <sz val="14"/>
        <rFont val="ＭＳ 明朝"/>
        <family val="1"/>
        <charset val="128"/>
      </rPr>
      <t>－総人口（各年10月１日現在）</t>
    </r>
    <rPh sb="5" eb="6">
      <t>オヨ</t>
    </rPh>
    <rPh sb="9" eb="10">
      <t>ワリ</t>
    </rPh>
    <rPh sb="11" eb="12">
      <t>ゴウ</t>
    </rPh>
    <phoneticPr fontId="82"/>
  </si>
  <si>
    <t>注)  *  総務省統計局「国勢調査」（年齢不詳の人口を各歳別にあん分して含めた。）</t>
    <phoneticPr fontId="82"/>
  </si>
  <si>
    <r>
      <t xml:space="preserve">割    合（％）    </t>
    </r>
    <r>
      <rPr>
        <sz val="11"/>
        <color theme="1"/>
        <rFont val="ＭＳ Ｐゴシック"/>
        <family val="2"/>
        <charset val="128"/>
        <scheme val="minor"/>
      </rPr>
      <t xml:space="preserve"> </t>
    </r>
    <r>
      <rPr>
        <b/>
        <sz val="11"/>
        <rFont val="Times New Roman"/>
        <family val="1"/>
      </rPr>
      <t xml:space="preserve">Percentage distribution </t>
    </r>
    <rPh sb="0" eb="1">
      <t>ワリ</t>
    </rPh>
    <rPh sb="5" eb="6">
      <t>ア</t>
    </rPh>
    <phoneticPr fontId="82"/>
  </si>
  <si>
    <t>第３表   年  齢  （５  歳  階  級），男  女  別</t>
    <phoneticPr fontId="82"/>
  </si>
  <si>
    <t>2011年</t>
    <rPh sb="4" eb="5">
      <t>ネン</t>
    </rPh>
    <phoneticPr fontId="40"/>
  </si>
  <si>
    <t>2012年</t>
    <rPh sb="4" eb="5">
      <t>ネン</t>
    </rPh>
    <phoneticPr fontId="40"/>
  </si>
  <si>
    <t>2013年</t>
    <rPh sb="4" eb="5">
      <t>ネン</t>
    </rPh>
    <phoneticPr fontId="40"/>
  </si>
  <si>
    <t>2014年</t>
    <rPh sb="4" eb="5">
      <t>ネン</t>
    </rPh>
    <phoneticPr fontId="40"/>
  </si>
  <si>
    <t>2015年</t>
    <rPh sb="4" eb="5">
      <t>ネン</t>
    </rPh>
    <phoneticPr fontId="40"/>
  </si>
  <si>
    <t>2016年</t>
    <rPh sb="4" eb="5">
      <t>ネン</t>
    </rPh>
    <phoneticPr fontId="40"/>
  </si>
  <si>
    <t>2017年</t>
    <rPh sb="4" eb="5">
      <t>ネン</t>
    </rPh>
    <phoneticPr fontId="40"/>
  </si>
  <si>
    <t>2018年</t>
    <rPh sb="4" eb="5">
      <t>ネン</t>
    </rPh>
    <phoneticPr fontId="40"/>
  </si>
  <si>
    <t>2019年</t>
    <rPh sb="4" eb="5">
      <t>ネン</t>
    </rPh>
    <phoneticPr fontId="40"/>
  </si>
  <si>
    <t>2020年</t>
    <rPh sb="4" eb="5">
      <t>ネン</t>
    </rPh>
    <phoneticPr fontId="40"/>
  </si>
  <si>
    <t>2021年</t>
    <rPh sb="4" eb="5">
      <t>ネン</t>
    </rPh>
    <phoneticPr fontId="40"/>
  </si>
  <si>
    <t>2022年</t>
    <rPh sb="4" eb="5">
      <t>ネン</t>
    </rPh>
    <phoneticPr fontId="40"/>
  </si>
  <si>
    <t>2023年</t>
    <rPh sb="4" eb="5">
      <t>ネン</t>
    </rPh>
    <phoneticPr fontId="40"/>
  </si>
  <si>
    <t>2024年</t>
    <rPh sb="4" eb="5">
      <t>ネン</t>
    </rPh>
    <phoneticPr fontId="40"/>
  </si>
  <si>
    <t>2025年</t>
    <rPh sb="4" eb="5">
      <t>ネン</t>
    </rPh>
    <phoneticPr fontId="40"/>
  </si>
  <si>
    <t>2026年</t>
    <rPh sb="4" eb="5">
      <t>ネン</t>
    </rPh>
    <phoneticPr fontId="40"/>
  </si>
  <si>
    <t>2027年</t>
    <rPh sb="4" eb="5">
      <t>ネン</t>
    </rPh>
    <phoneticPr fontId="40"/>
  </si>
  <si>
    <t>2028年</t>
    <rPh sb="4" eb="5">
      <t>ネン</t>
    </rPh>
    <phoneticPr fontId="40"/>
  </si>
  <si>
    <t>2029年</t>
    <rPh sb="4" eb="5">
      <t>ネン</t>
    </rPh>
    <phoneticPr fontId="40"/>
  </si>
  <si>
    <t>2030年</t>
    <rPh sb="4" eb="5">
      <t>ネン</t>
    </rPh>
    <phoneticPr fontId="40"/>
  </si>
  <si>
    <t>2031年</t>
    <rPh sb="4" eb="5">
      <t>ネン</t>
    </rPh>
    <phoneticPr fontId="40"/>
  </si>
  <si>
    <t>2032年</t>
    <rPh sb="4" eb="5">
      <t>ネン</t>
    </rPh>
    <phoneticPr fontId="40"/>
  </si>
  <si>
    <t>2033年</t>
    <rPh sb="4" eb="5">
      <t>ネン</t>
    </rPh>
    <phoneticPr fontId="40"/>
  </si>
  <si>
    <t>2034年</t>
    <rPh sb="4" eb="5">
      <t>ネン</t>
    </rPh>
    <phoneticPr fontId="40"/>
  </si>
  <si>
    <t>2035年</t>
    <rPh sb="4" eb="5">
      <t>ネン</t>
    </rPh>
    <phoneticPr fontId="40"/>
  </si>
  <si>
    <t>2036年</t>
    <rPh sb="4" eb="5">
      <t>ネン</t>
    </rPh>
    <phoneticPr fontId="40"/>
  </si>
  <si>
    <t>2037年</t>
    <rPh sb="4" eb="5">
      <t>ネン</t>
    </rPh>
    <phoneticPr fontId="40"/>
  </si>
  <si>
    <t>2038年</t>
    <rPh sb="4" eb="5">
      <t>ネン</t>
    </rPh>
    <phoneticPr fontId="40"/>
  </si>
  <si>
    <t>2039年</t>
    <rPh sb="4" eb="5">
      <t>ネン</t>
    </rPh>
    <phoneticPr fontId="40"/>
  </si>
  <si>
    <t>2040年</t>
    <rPh sb="4" eb="5">
      <t>ネン</t>
    </rPh>
    <phoneticPr fontId="40"/>
  </si>
  <si>
    <t>65歳～</t>
    <rPh sb="2" eb="3">
      <t>サイ</t>
    </rPh>
    <phoneticPr fontId="40"/>
  </si>
  <si>
    <t>75歳～</t>
    <rPh sb="2" eb="3">
      <t>サイ</t>
    </rPh>
    <phoneticPr fontId="40"/>
  </si>
  <si>
    <t>人口</t>
    <rPh sb="0" eb="2">
      <t>ジンコウ</t>
    </rPh>
    <phoneticPr fontId="40"/>
  </si>
  <si>
    <t>伸び率</t>
    <rPh sb="0" eb="1">
      <t>ノ</t>
    </rPh>
    <rPh sb="2" eb="3">
      <t>リツ</t>
    </rPh>
    <phoneticPr fontId="40"/>
  </si>
  <si>
    <t>過去３年平均</t>
    <rPh sb="0" eb="2">
      <t>カコ</t>
    </rPh>
    <rPh sb="3" eb="4">
      <t>ネン</t>
    </rPh>
    <rPh sb="4" eb="6">
      <t>ヘイキン</t>
    </rPh>
    <phoneticPr fontId="40"/>
  </si>
  <si>
    <t>包括事業・任意事業（充実分を除く）は、65歳以上高齢者数の伸びの平均分だけ伸ばす。</t>
    <rPh sb="0" eb="2">
      <t>ホウカツ</t>
    </rPh>
    <rPh sb="2" eb="4">
      <t>ジギョウ</t>
    </rPh>
    <rPh sb="5" eb="7">
      <t>ニンイ</t>
    </rPh>
    <rPh sb="7" eb="9">
      <t>ジギョウ</t>
    </rPh>
    <rPh sb="10" eb="12">
      <t>ジュウジツ</t>
    </rPh>
    <rPh sb="12" eb="13">
      <t>ブン</t>
    </rPh>
    <rPh sb="14" eb="15">
      <t>ノゾ</t>
    </rPh>
    <rPh sb="21" eb="22">
      <t>サイ</t>
    </rPh>
    <rPh sb="22" eb="24">
      <t>イジョウ</t>
    </rPh>
    <rPh sb="24" eb="27">
      <t>コウレイシャ</t>
    </rPh>
    <rPh sb="27" eb="28">
      <t>スウ</t>
    </rPh>
    <rPh sb="29" eb="30">
      <t>ノ</t>
    </rPh>
    <rPh sb="32" eb="34">
      <t>ヘイキン</t>
    </rPh>
    <rPh sb="34" eb="35">
      <t>ブン</t>
    </rPh>
    <rPh sb="37" eb="38">
      <t>ノ</t>
    </rPh>
    <phoneticPr fontId="40"/>
  </si>
  <si>
    <t>2010年</t>
    <rPh sb="4" eb="5">
      <t>ネン</t>
    </rPh>
    <phoneticPr fontId="40"/>
  </si>
  <si>
    <t>★高齢者伸び率</t>
    <rPh sb="1" eb="4">
      <t>コウレイシャ</t>
    </rPh>
    <rPh sb="4" eb="5">
      <t>ノ</t>
    </rPh>
    <rPh sb="6" eb="7">
      <t>リツ</t>
    </rPh>
    <phoneticPr fontId="40"/>
  </si>
  <si>
    <t>24年度</t>
    <rPh sb="2" eb="4">
      <t>ネンド</t>
    </rPh>
    <phoneticPr fontId="40"/>
  </si>
  <si>
    <t>25年度</t>
    <rPh sb="2" eb="4">
      <t>ネンド</t>
    </rPh>
    <phoneticPr fontId="40"/>
  </si>
  <si>
    <t>26年度</t>
    <rPh sb="2" eb="4">
      <t>ネンド</t>
    </rPh>
    <phoneticPr fontId="40"/>
  </si>
  <si>
    <t>27年度</t>
    <rPh sb="2" eb="4">
      <t>ネンド</t>
    </rPh>
    <phoneticPr fontId="40"/>
  </si>
  <si>
    <t>28年度</t>
    <rPh sb="2" eb="4">
      <t>ネンド</t>
    </rPh>
    <phoneticPr fontId="40"/>
  </si>
  <si>
    <t>合計</t>
    <rPh sb="0" eb="2">
      <t>ゴウケイ</t>
    </rPh>
    <phoneticPr fontId="40"/>
  </si>
  <si>
    <t>　総合事業・介護予防事業</t>
    <rPh sb="1" eb="3">
      <t>ソウゴウ</t>
    </rPh>
    <rPh sb="3" eb="5">
      <t>ジギョウ</t>
    </rPh>
    <rPh sb="6" eb="8">
      <t>カイゴ</t>
    </rPh>
    <rPh sb="8" eb="10">
      <t>ヨボウ</t>
    </rPh>
    <rPh sb="10" eb="12">
      <t>ジギョウ</t>
    </rPh>
    <phoneticPr fontId="40"/>
  </si>
  <si>
    <t>　包括的支援事業・任意事業</t>
    <rPh sb="1" eb="4">
      <t>ホウカツテキ</t>
    </rPh>
    <rPh sb="4" eb="6">
      <t>シエン</t>
    </rPh>
    <rPh sb="6" eb="8">
      <t>ジギョウ</t>
    </rPh>
    <rPh sb="9" eb="11">
      <t>ニンイ</t>
    </rPh>
    <rPh sb="11" eb="13">
      <t>ジギョウ</t>
    </rPh>
    <phoneticPr fontId="40"/>
  </si>
  <si>
    <t>（千円）</t>
    <rPh sb="1" eb="3">
      <t>センエン</t>
    </rPh>
    <phoneticPr fontId="40"/>
  </si>
  <si>
    <t>29年度</t>
    <rPh sb="2" eb="4">
      <t>ネンド</t>
    </rPh>
    <phoneticPr fontId="40"/>
  </si>
  <si>
    <t>新しい介護予防・日常生活支援総合事業</t>
    <rPh sb="0" eb="1">
      <t>アタラ</t>
    </rPh>
    <rPh sb="3" eb="5">
      <t>カイゴ</t>
    </rPh>
    <rPh sb="5" eb="7">
      <t>ヨボウ</t>
    </rPh>
    <rPh sb="8" eb="10">
      <t>ニチジョウ</t>
    </rPh>
    <rPh sb="10" eb="12">
      <t>セイカツ</t>
    </rPh>
    <rPh sb="12" eb="14">
      <t>シエン</t>
    </rPh>
    <rPh sb="14" eb="16">
      <t>ソウゴウ</t>
    </rPh>
    <rPh sb="16" eb="18">
      <t>ジギョウ</t>
    </rPh>
    <phoneticPr fontId="40"/>
  </si>
  <si>
    <t>　予防給付・旧介護予防事業等からの移行分</t>
    <rPh sb="1" eb="3">
      <t>ヨボウ</t>
    </rPh>
    <rPh sb="3" eb="5">
      <t>キュウフ</t>
    </rPh>
    <rPh sb="6" eb="7">
      <t>キュウ</t>
    </rPh>
    <rPh sb="7" eb="9">
      <t>カイゴ</t>
    </rPh>
    <rPh sb="9" eb="11">
      <t>ヨボウ</t>
    </rPh>
    <rPh sb="11" eb="13">
      <t>ジギョウ</t>
    </rPh>
    <rPh sb="13" eb="14">
      <t>トウ</t>
    </rPh>
    <rPh sb="17" eb="19">
      <t>イコウ</t>
    </rPh>
    <rPh sb="19" eb="20">
      <t>ブン</t>
    </rPh>
    <phoneticPr fontId="40"/>
  </si>
  <si>
    <t>　10％特例影響分</t>
    <rPh sb="4" eb="6">
      <t>トクレイ</t>
    </rPh>
    <rPh sb="6" eb="8">
      <t>エイキョウ</t>
    </rPh>
    <rPh sb="8" eb="9">
      <t>ブン</t>
    </rPh>
    <phoneticPr fontId="40"/>
  </si>
  <si>
    <t>　処遇改善分</t>
    <rPh sb="1" eb="3">
      <t>ショグウ</t>
    </rPh>
    <rPh sb="3" eb="5">
      <t>カイゼン</t>
    </rPh>
    <rPh sb="5" eb="6">
      <t>ブン</t>
    </rPh>
    <phoneticPr fontId="40"/>
  </si>
  <si>
    <t>現行制度からの継続分（旧介護予防事業、旧総合事業）</t>
    <rPh sb="0" eb="2">
      <t>ゲンコウ</t>
    </rPh>
    <rPh sb="2" eb="4">
      <t>セイド</t>
    </rPh>
    <rPh sb="7" eb="9">
      <t>ケイゾク</t>
    </rPh>
    <rPh sb="9" eb="10">
      <t>ブン</t>
    </rPh>
    <rPh sb="11" eb="12">
      <t>キュウ</t>
    </rPh>
    <rPh sb="12" eb="14">
      <t>カイゴ</t>
    </rPh>
    <rPh sb="14" eb="16">
      <t>ヨボウ</t>
    </rPh>
    <rPh sb="16" eb="18">
      <t>ジギョウ</t>
    </rPh>
    <rPh sb="19" eb="20">
      <t>キュウ</t>
    </rPh>
    <rPh sb="20" eb="22">
      <t>ソウゴウ</t>
    </rPh>
    <rPh sb="22" eb="24">
      <t>ジギョウ</t>
    </rPh>
    <phoneticPr fontId="40"/>
  </si>
  <si>
    <t>包括的支援事業・任意事業（既存事業分）</t>
    <rPh sb="0" eb="3">
      <t>ホウカツテキ</t>
    </rPh>
    <rPh sb="3" eb="5">
      <t>シエン</t>
    </rPh>
    <rPh sb="5" eb="7">
      <t>ジギョウ</t>
    </rPh>
    <rPh sb="8" eb="10">
      <t>ニンイ</t>
    </rPh>
    <rPh sb="10" eb="12">
      <t>ジギョウ</t>
    </rPh>
    <rPh sb="13" eb="15">
      <t>キゾン</t>
    </rPh>
    <rPh sb="15" eb="18">
      <t>ジギョウブン</t>
    </rPh>
    <phoneticPr fontId="40"/>
  </si>
  <si>
    <t>　地域包括支援センター分</t>
    <rPh sb="1" eb="3">
      <t>チイキ</t>
    </rPh>
    <rPh sb="3" eb="5">
      <t>ホウカツ</t>
    </rPh>
    <rPh sb="5" eb="7">
      <t>シエン</t>
    </rPh>
    <rPh sb="11" eb="12">
      <t>ブン</t>
    </rPh>
    <phoneticPr fontId="40"/>
  </si>
  <si>
    <t>　任意事業分</t>
    <rPh sb="1" eb="3">
      <t>ニンイ</t>
    </rPh>
    <rPh sb="3" eb="5">
      <t>ジギョウ</t>
    </rPh>
    <rPh sb="5" eb="6">
      <t>ブン</t>
    </rPh>
    <phoneticPr fontId="40"/>
  </si>
  <si>
    <t>新しい包括的支援事業（充実分）</t>
    <rPh sb="0" eb="1">
      <t>アタラ</t>
    </rPh>
    <rPh sb="3" eb="6">
      <t>ホウカツテキ</t>
    </rPh>
    <rPh sb="6" eb="8">
      <t>シエン</t>
    </rPh>
    <rPh sb="8" eb="10">
      <t>ジギョウ</t>
    </rPh>
    <rPh sb="11" eb="13">
      <t>ジュウジツ</t>
    </rPh>
    <rPh sb="13" eb="14">
      <t>ブン</t>
    </rPh>
    <phoneticPr fontId="40"/>
  </si>
  <si>
    <t>　生活支援体制整備分</t>
    <rPh sb="1" eb="3">
      <t>セイカツ</t>
    </rPh>
    <rPh sb="3" eb="5">
      <t>シエン</t>
    </rPh>
    <rPh sb="5" eb="7">
      <t>タイセイ</t>
    </rPh>
    <rPh sb="7" eb="9">
      <t>セイビ</t>
    </rPh>
    <rPh sb="9" eb="10">
      <t>ブン</t>
    </rPh>
    <phoneticPr fontId="40"/>
  </si>
  <si>
    <t>　地域ケア会議推進分</t>
    <rPh sb="1" eb="3">
      <t>チイキ</t>
    </rPh>
    <rPh sb="5" eb="7">
      <t>カイギ</t>
    </rPh>
    <rPh sb="7" eb="9">
      <t>スイシン</t>
    </rPh>
    <rPh sb="9" eb="10">
      <t>ブン</t>
    </rPh>
    <phoneticPr fontId="40"/>
  </si>
  <si>
    <t>　認知症対策推進分</t>
    <rPh sb="1" eb="4">
      <t>ニンチショウ</t>
    </rPh>
    <rPh sb="4" eb="6">
      <t>タイサク</t>
    </rPh>
    <rPh sb="6" eb="8">
      <t>スイシン</t>
    </rPh>
    <rPh sb="8" eb="9">
      <t>ブン</t>
    </rPh>
    <phoneticPr fontId="40"/>
  </si>
  <si>
    <t>　在宅医療・介護推進分</t>
    <rPh sb="1" eb="3">
      <t>ザイタク</t>
    </rPh>
    <rPh sb="3" eb="5">
      <t>イリョウ</t>
    </rPh>
    <rPh sb="6" eb="8">
      <t>カイゴ</t>
    </rPh>
    <rPh sb="8" eb="10">
      <t>スイシン</t>
    </rPh>
    <rPh sb="10" eb="11">
      <t>ブン</t>
    </rPh>
    <phoneticPr fontId="40"/>
  </si>
  <si>
    <t>計</t>
    <rPh sb="0" eb="1">
      <t>ケイ</t>
    </rPh>
    <phoneticPr fontId="40"/>
  </si>
  <si>
    <t>★予算表（国費ベース）</t>
    <rPh sb="1" eb="3">
      <t>ヨサン</t>
    </rPh>
    <rPh sb="3" eb="4">
      <t>ヒョウ</t>
    </rPh>
    <rPh sb="5" eb="7">
      <t>コクヒ</t>
    </rPh>
    <phoneticPr fontId="40"/>
  </si>
  <si>
    <t>★予算表（過去のもの）（国費ベース）</t>
    <rPh sb="1" eb="3">
      <t>ヨサン</t>
    </rPh>
    <rPh sb="3" eb="4">
      <t>ヒョウ</t>
    </rPh>
    <rPh sb="5" eb="7">
      <t>カコ</t>
    </rPh>
    <rPh sb="12" eb="14">
      <t>コクヒ</t>
    </rPh>
    <phoneticPr fontId="40"/>
  </si>
  <si>
    <t>↓</t>
    <phoneticPr fontId="40"/>
  </si>
  <si>
    <t>事業費ベースに。</t>
    <rPh sb="0" eb="3">
      <t>ジギョウヒ</t>
    </rPh>
    <phoneticPr fontId="40"/>
  </si>
  <si>
    <t>総合事業</t>
    <rPh sb="0" eb="2">
      <t>ソウゴウ</t>
    </rPh>
    <rPh sb="2" eb="4">
      <t>ジギョウ</t>
    </rPh>
    <phoneticPr fontId="40"/>
  </si>
  <si>
    <t>包括・任意事業</t>
    <rPh sb="0" eb="2">
      <t>ホウカツ</t>
    </rPh>
    <rPh sb="3" eb="5">
      <t>ニンイ</t>
    </rPh>
    <rPh sb="5" eb="7">
      <t>ジギョウ</t>
    </rPh>
    <phoneticPr fontId="40"/>
  </si>
  <si>
    <t>地域支援事業</t>
    <rPh sb="0" eb="2">
      <t>チイキ</t>
    </rPh>
    <rPh sb="2" eb="4">
      <t>シエン</t>
    </rPh>
    <rPh sb="4" eb="6">
      <t>ジギョウ</t>
    </rPh>
    <phoneticPr fontId="40"/>
  </si>
  <si>
    <t>　総合事業分</t>
    <rPh sb="1" eb="3">
      <t>ソウゴウ</t>
    </rPh>
    <rPh sb="3" eb="5">
      <t>ジギョウ</t>
    </rPh>
    <rPh sb="5" eb="6">
      <t>ブン</t>
    </rPh>
    <phoneticPr fontId="40"/>
  </si>
  <si>
    <t>　包括・任意事業分</t>
    <rPh sb="1" eb="3">
      <t>ホウカツ</t>
    </rPh>
    <rPh sb="4" eb="6">
      <t>ニンイ</t>
    </rPh>
    <rPh sb="6" eb="8">
      <t>ジギョウ</t>
    </rPh>
    <rPh sb="8" eb="9">
      <t>ブン</t>
    </rPh>
    <phoneticPr fontId="40"/>
  </si>
  <si>
    <t>総合事業</t>
    <rPh sb="0" eb="2">
      <t>ソウゴウ</t>
    </rPh>
    <rPh sb="2" eb="4">
      <t>ジギョウ</t>
    </rPh>
    <phoneticPr fontId="40"/>
  </si>
  <si>
    <t>2014年→2015年</t>
  </si>
  <si>
    <t>2015年→2016年</t>
  </si>
  <si>
    <t>2016年→2017年</t>
  </si>
  <si>
    <t>2017年→2018年</t>
  </si>
  <si>
    <t>2018年→2019年</t>
  </si>
  <si>
    <t>2019年→2020年</t>
  </si>
  <si>
    <t>2020年→2021年</t>
  </si>
  <si>
    <t>2021年→2022年</t>
  </si>
  <si>
    <t>2022年→2023年</t>
  </si>
  <si>
    <t>2023年→2024年</t>
  </si>
  <si>
    <t>2024年→2025年</t>
  </si>
  <si>
    <t>包括・任意</t>
    <rPh sb="0" eb="2">
      <t>ホウカツ</t>
    </rPh>
    <rPh sb="3" eb="5">
      <t>ニンイ</t>
    </rPh>
    <phoneticPr fontId="40"/>
  </si>
  <si>
    <t>2025年→2026年</t>
  </si>
  <si>
    <t>2026年→2027年</t>
  </si>
  <si>
    <t>2027年→2028年</t>
  </si>
  <si>
    <t>2028年→2029年</t>
  </si>
  <si>
    <t>2029年→2030年</t>
  </si>
  <si>
    <t>2030年→2031年</t>
  </si>
  <si>
    <t>2031年→2032年</t>
  </si>
  <si>
    <t>2032年→2033年</t>
  </si>
  <si>
    <t>2033年→2034年</t>
  </si>
  <si>
    <t>2034年→2035年</t>
  </si>
  <si>
    <t>2035年→2036年</t>
  </si>
  <si>
    <t>2036年→2037年</t>
  </si>
  <si>
    <t>2037年→2038年</t>
  </si>
  <si>
    <t>2038年→2039年</t>
  </si>
  <si>
    <t>2039年→2040年</t>
  </si>
  <si>
    <t>累計</t>
    <rPh sb="0" eb="2">
      <t>ルイケイ</t>
    </rPh>
    <phoneticPr fontId="40"/>
  </si>
  <si>
    <t>総合事業（平成26年度）</t>
    <rPh sb="0" eb="2">
      <t>ソウゴウ</t>
    </rPh>
    <rPh sb="2" eb="4">
      <t>ジギョウ</t>
    </rPh>
    <rPh sb="5" eb="7">
      <t>ヘイセイ</t>
    </rPh>
    <rPh sb="9" eb="11">
      <t>ネンド</t>
    </rPh>
    <phoneticPr fontId="40"/>
  </si>
  <si>
    <t>　介護予防小規模多機能型居宅介護</t>
  </si>
  <si>
    <t>介護予防地域密着型サービス</t>
  </si>
  <si>
    <t>HIYO*（95歳以上）</t>
  </si>
  <si>
    <t>HIYO*（90～94歳）</t>
  </si>
  <si>
    <t>HIYO*（85～89歳）</t>
  </si>
  <si>
    <t>HIYO*（80～84歳）</t>
  </si>
  <si>
    <t>HIYO*（75～79歳）</t>
  </si>
  <si>
    <t>HIYO*（70～74歳）</t>
  </si>
  <si>
    <t>HIYO*（65～69歳）</t>
  </si>
  <si>
    <t>HIYO*（40～64歳）</t>
  </si>
  <si>
    <t>HIYO*（総　数）</t>
  </si>
  <si>
    <t>認定率（対人口）</t>
    <rPh sb="0" eb="2">
      <t>ニンテイ</t>
    </rPh>
    <rPh sb="2" eb="3">
      <t>リツ</t>
    </rPh>
    <rPh sb="4" eb="5">
      <t>タイ</t>
    </rPh>
    <rPh sb="5" eb="7">
      <t>ジンコウ</t>
    </rPh>
    <phoneticPr fontId="40"/>
  </si>
  <si>
    <t>GH利用者数（実態調査の実績）</t>
    <rPh sb="2" eb="4">
      <t>リヨウ</t>
    </rPh>
    <rPh sb="4" eb="5">
      <t>シャ</t>
    </rPh>
    <rPh sb="5" eb="6">
      <t>スウ</t>
    </rPh>
    <rPh sb="7" eb="9">
      <t>ジッタイ</t>
    </rPh>
    <rPh sb="9" eb="11">
      <t>チョウサ</t>
    </rPh>
    <rPh sb="12" eb="14">
      <t>ジッセキ</t>
    </rPh>
    <phoneticPr fontId="83"/>
  </si>
  <si>
    <t>　　〃　　（事業状況の実績）</t>
    <rPh sb="6" eb="8">
      <t>ジギョウ</t>
    </rPh>
    <rPh sb="8" eb="10">
      <t>ジョウキョウ</t>
    </rPh>
    <rPh sb="11" eb="13">
      <t>ジッセキ</t>
    </rPh>
    <phoneticPr fontId="40"/>
  </si>
  <si>
    <t>二つのサービスを</t>
    <rPh sb="0" eb="1">
      <t>フタ</t>
    </rPh>
    <phoneticPr fontId="40"/>
  </si>
  <si>
    <t>重複して利用して</t>
    <rPh sb="0" eb="2">
      <t>チョウフク</t>
    </rPh>
    <rPh sb="4" eb="6">
      <t>リヨウ</t>
    </rPh>
    <phoneticPr fontId="40"/>
  </si>
  <si>
    <t>いる場合、重複計</t>
    <rPh sb="2" eb="4">
      <t>バアイ</t>
    </rPh>
    <rPh sb="5" eb="7">
      <t>チョウフク</t>
    </rPh>
    <rPh sb="7" eb="8">
      <t>ケイ</t>
    </rPh>
    <phoneticPr fontId="40"/>
  </si>
  <si>
    <t>上している。</t>
    <rPh sb="0" eb="1">
      <t>ウエ</t>
    </rPh>
    <phoneticPr fontId="40"/>
  </si>
  <si>
    <t>（再掲）介護予防訪問介護</t>
    <rPh sb="1" eb="3">
      <t>サイケイ</t>
    </rPh>
    <rPh sb="4" eb="6">
      <t>カイゴ</t>
    </rPh>
    <rPh sb="6" eb="8">
      <t>ヨボウ</t>
    </rPh>
    <rPh sb="8" eb="10">
      <t>ホウモン</t>
    </rPh>
    <rPh sb="10" eb="12">
      <t>カイゴ</t>
    </rPh>
    <phoneticPr fontId="40"/>
  </si>
  <si>
    <t>（再掲）介護予防通所介護</t>
    <rPh sb="1" eb="3">
      <t>サイケイ</t>
    </rPh>
    <phoneticPr fontId="40"/>
  </si>
  <si>
    <t>（再掲）介護予防訪問介護（万人）</t>
    <rPh sb="1" eb="3">
      <t>サイケイ</t>
    </rPh>
    <rPh sb="4" eb="6">
      <t>カイゴ</t>
    </rPh>
    <rPh sb="6" eb="8">
      <t>ヨボウ</t>
    </rPh>
    <rPh sb="8" eb="10">
      <t>ホウモン</t>
    </rPh>
    <rPh sb="10" eb="12">
      <t>カイゴ</t>
    </rPh>
    <rPh sb="13" eb="15">
      <t>マンニン</t>
    </rPh>
    <phoneticPr fontId="40"/>
  </si>
  <si>
    <t>（再掲）介護予防訪問介護利用率（対年齢階級別人口）</t>
    <rPh sb="1" eb="3">
      <t>サイケイ</t>
    </rPh>
    <rPh sb="4" eb="6">
      <t>カイゴ</t>
    </rPh>
    <rPh sb="6" eb="8">
      <t>ヨボウ</t>
    </rPh>
    <rPh sb="8" eb="10">
      <t>ホウモン</t>
    </rPh>
    <rPh sb="10" eb="12">
      <t>カイゴ</t>
    </rPh>
    <rPh sb="12" eb="15">
      <t>リヨウリツ</t>
    </rPh>
    <phoneticPr fontId="40"/>
  </si>
  <si>
    <t>（再掲）介護予防通所介護（万人）</t>
    <rPh sb="1" eb="3">
      <t>サイケイ</t>
    </rPh>
    <rPh sb="4" eb="6">
      <t>カイゴ</t>
    </rPh>
    <rPh sb="6" eb="8">
      <t>ヨボウ</t>
    </rPh>
    <rPh sb="8" eb="10">
      <t>ツウショ</t>
    </rPh>
    <rPh sb="10" eb="12">
      <t>カイゴ</t>
    </rPh>
    <rPh sb="13" eb="15">
      <t>マンニン</t>
    </rPh>
    <phoneticPr fontId="40"/>
  </si>
  <si>
    <t>（再掲）介護予防通所介護利用率（対年齢階級別人口）</t>
    <rPh sb="1" eb="3">
      <t>サイケイ</t>
    </rPh>
    <rPh sb="4" eb="6">
      <t>カイゴ</t>
    </rPh>
    <rPh sb="6" eb="8">
      <t>ヨボウ</t>
    </rPh>
    <rPh sb="8" eb="10">
      <t>ツウショ</t>
    </rPh>
    <rPh sb="10" eb="12">
      <t>カイゴ</t>
    </rPh>
    <rPh sb="12" eb="15">
      <t>リヨウリツ</t>
    </rPh>
    <phoneticPr fontId="40"/>
  </si>
  <si>
    <t>（再掲）介護予防訪問介護利用者数（万人）</t>
    <rPh sb="1" eb="3">
      <t>サイケイ</t>
    </rPh>
    <rPh sb="4" eb="6">
      <t>カイゴ</t>
    </rPh>
    <rPh sb="6" eb="8">
      <t>ヨボウ</t>
    </rPh>
    <rPh sb="8" eb="10">
      <t>ホウモン</t>
    </rPh>
    <rPh sb="10" eb="12">
      <t>カイゴ</t>
    </rPh>
    <rPh sb="12" eb="15">
      <t>リヨウシャ</t>
    </rPh>
    <rPh sb="15" eb="16">
      <t>スウ</t>
    </rPh>
    <rPh sb="17" eb="19">
      <t>マンニン</t>
    </rPh>
    <phoneticPr fontId="40"/>
  </si>
  <si>
    <t>（再掲）介護予防通所介護利用者数（万人）</t>
    <rPh sb="1" eb="3">
      <t>サイケイ</t>
    </rPh>
    <rPh sb="4" eb="6">
      <t>カイゴ</t>
    </rPh>
    <rPh sb="6" eb="8">
      <t>ヨボウ</t>
    </rPh>
    <rPh sb="8" eb="10">
      <t>ツウショ</t>
    </rPh>
    <rPh sb="10" eb="12">
      <t>カイゴ</t>
    </rPh>
    <rPh sb="12" eb="15">
      <t>リヨウシャ</t>
    </rPh>
    <rPh sb="15" eb="16">
      <t>スウ</t>
    </rPh>
    <rPh sb="17" eb="19">
      <t>マンニン</t>
    </rPh>
    <phoneticPr fontId="40"/>
  </si>
  <si>
    <t>平成26年度</t>
    <rPh sb="0" eb="2">
      <t>ヘイセイ</t>
    </rPh>
    <rPh sb="4" eb="6">
      <t>ネンド</t>
    </rPh>
    <phoneticPr fontId="40"/>
  </si>
  <si>
    <t>平成27年度</t>
    <rPh sb="0" eb="2">
      <t>ヘイセイ</t>
    </rPh>
    <rPh sb="4" eb="6">
      <t>ネンド</t>
    </rPh>
    <phoneticPr fontId="40"/>
  </si>
  <si>
    <t>平成28年度</t>
    <rPh sb="0" eb="2">
      <t>ヘイセイ</t>
    </rPh>
    <rPh sb="4" eb="6">
      <t>ネンド</t>
    </rPh>
    <phoneticPr fontId="40"/>
  </si>
  <si>
    <t>平成30年度</t>
    <rPh sb="0" eb="2">
      <t>ヘイセイ</t>
    </rPh>
    <rPh sb="4" eb="6">
      <t>ネンド</t>
    </rPh>
    <phoneticPr fontId="40"/>
  </si>
  <si>
    <t>平成29年度</t>
    <rPh sb="0" eb="2">
      <t>ヘイセイ</t>
    </rPh>
    <rPh sb="4" eb="6">
      <t>ネンド</t>
    </rPh>
    <phoneticPr fontId="40"/>
  </si>
  <si>
    <t>要支援１</t>
    <rPh sb="0" eb="3">
      <t>ヨウシエン</t>
    </rPh>
    <phoneticPr fontId="40"/>
  </si>
  <si>
    <t>要支援２</t>
    <rPh sb="0" eb="3">
      <t>ヨウシエン</t>
    </rPh>
    <phoneticPr fontId="40"/>
  </si>
  <si>
    <t>訪問介護</t>
    <rPh sb="0" eb="2">
      <t>ホウモン</t>
    </rPh>
    <rPh sb="2" eb="4">
      <t>カイゴ</t>
    </rPh>
    <phoneticPr fontId="40"/>
  </si>
  <si>
    <t>通所介護</t>
    <rPh sb="0" eb="2">
      <t>ツウショ</t>
    </rPh>
    <rPh sb="2" eb="4">
      <t>カイゴ</t>
    </rPh>
    <phoneticPr fontId="40"/>
  </si>
  <si>
    <t>平成29年４月サービス</t>
    <rPh sb="0" eb="2">
      <t>ヘイセイ</t>
    </rPh>
    <rPh sb="4" eb="5">
      <t>ネン</t>
    </rPh>
    <rPh sb="6" eb="7">
      <t>ガツ</t>
    </rPh>
    <phoneticPr fontId="40"/>
  </si>
  <si>
    <t>平成29年５月サービス</t>
    <rPh sb="0" eb="2">
      <t>ヘイセイ</t>
    </rPh>
    <rPh sb="4" eb="5">
      <t>ネン</t>
    </rPh>
    <rPh sb="6" eb="7">
      <t>ガツ</t>
    </rPh>
    <phoneticPr fontId="40"/>
  </si>
  <si>
    <t>介護給付費等実態調査</t>
  </si>
  <si>
    <t>平成２９年６月審査分</t>
  </si>
  <si>
    <t>月報第１表　介護予防サービス受給者数，要支援状態区分・サービス種類別（単位：千人）</t>
  </si>
  <si>
    <t>注：総数には、月の途中で要支援から要介護に変更となった者を含む。</t>
  </si>
  <si>
    <t>　　介護予防訪問リハビリテーション</t>
  </si>
  <si>
    <t>　　介護予防通所リハビリテーション</t>
  </si>
  <si>
    <t>　介護予防認知症対応型共同生活介護（短期利用以外）</t>
  </si>
  <si>
    <t>　介護予防認知症対応型共同生活介護（短期利用）</t>
  </si>
  <si>
    <t>平成２９年５月審査分</t>
  </si>
  <si>
    <t>名目賃金
上昇率</t>
    <rPh sb="0" eb="2">
      <t>メイモク</t>
    </rPh>
    <rPh sb="2" eb="4">
      <t>チンギン</t>
    </rPh>
    <rPh sb="5" eb="7">
      <t>ジョウショウ</t>
    </rPh>
    <rPh sb="7" eb="8">
      <t>リツ</t>
    </rPh>
    <phoneticPr fontId="3"/>
  </si>
  <si>
    <t>消費者物価
上昇率（暦年）</t>
    <rPh sb="0" eb="3">
      <t>ショウヒシャ</t>
    </rPh>
    <rPh sb="3" eb="5">
      <t>ブッカ</t>
    </rPh>
    <rPh sb="6" eb="8">
      <t>ジョウショウ</t>
    </rPh>
    <rPh sb="8" eb="9">
      <t>リツ</t>
    </rPh>
    <rPh sb="10" eb="12">
      <t>レキネン</t>
    </rPh>
    <phoneticPr fontId="3"/>
  </si>
  <si>
    <t>ベースラインケース</t>
    <phoneticPr fontId="3"/>
  </si>
  <si>
    <t>経済再生ケース</t>
    <rPh sb="0" eb="2">
      <t>ケイザイ</t>
    </rPh>
    <rPh sb="2" eb="4">
      <t>サイセイ</t>
    </rPh>
    <phoneticPr fontId="3"/>
  </si>
  <si>
    <t>賃金上昇率と物価上昇率を、65：35の比で加重平均した値を、介護における経済の伸びとする。</t>
    <rPh sb="0" eb="2">
      <t>チンギン</t>
    </rPh>
    <rPh sb="2" eb="5">
      <t>ジョウショウリツ</t>
    </rPh>
    <rPh sb="6" eb="8">
      <t>ブッカ</t>
    </rPh>
    <rPh sb="8" eb="11">
      <t>ジョウショウリツ</t>
    </rPh>
    <rPh sb="19" eb="20">
      <t>ヒ</t>
    </rPh>
    <rPh sb="21" eb="23">
      <t>カジュウ</t>
    </rPh>
    <rPh sb="23" eb="25">
      <t>ヘイキン</t>
    </rPh>
    <rPh sb="27" eb="28">
      <t>アタイ</t>
    </rPh>
    <rPh sb="30" eb="32">
      <t>カイゴ</t>
    </rPh>
    <rPh sb="36" eb="38">
      <t>ケイザイ</t>
    </rPh>
    <rPh sb="39" eb="40">
      <t>ノ</t>
    </rPh>
    <phoneticPr fontId="40"/>
  </si>
  <si>
    <t>前回推計の考え方を踏襲して、</t>
    <rPh sb="0" eb="2">
      <t>ゼンカイ</t>
    </rPh>
    <rPh sb="2" eb="4">
      <t>スイケイ</t>
    </rPh>
    <rPh sb="5" eb="6">
      <t>カンガ</t>
    </rPh>
    <rPh sb="7" eb="8">
      <t>カタ</t>
    </rPh>
    <rPh sb="9" eb="11">
      <t>トウシュウ</t>
    </rPh>
    <phoneticPr fontId="40"/>
  </si>
  <si>
    <t>2017→2018</t>
  </si>
  <si>
    <t>2018→2019</t>
  </si>
  <si>
    <t>2019→2020</t>
  </si>
  <si>
    <t>2020→2021</t>
  </si>
  <si>
    <t>2021→2022</t>
  </si>
  <si>
    <t>2022→2023</t>
  </si>
  <si>
    <t>2023→2024</t>
  </si>
  <si>
    <t>2024→2025</t>
  </si>
  <si>
    <t>2025→2026</t>
  </si>
  <si>
    <t>2026→2027</t>
  </si>
  <si>
    <t>2027→2028</t>
  </si>
  <si>
    <t>2028→2029</t>
  </si>
  <si>
    <t>2029→2030</t>
  </si>
  <si>
    <t>2030→2031</t>
  </si>
  <si>
    <t>2031→2032</t>
  </si>
  <si>
    <t>2032→2033</t>
  </si>
  <si>
    <t>2033→2034</t>
  </si>
  <si>
    <t>2034→2035</t>
  </si>
  <si>
    <t>2035→2036</t>
  </si>
  <si>
    <t>2036→2037</t>
  </si>
  <si>
    <t>2037→2038</t>
  </si>
  <si>
    <t>2038→2039</t>
  </si>
  <si>
    <t>2039→2040</t>
  </si>
  <si>
    <t>累積</t>
    <rPh sb="0" eb="2">
      <t>ルイセキ</t>
    </rPh>
    <phoneticPr fontId="40"/>
  </si>
  <si>
    <t>賃金</t>
    <rPh sb="0" eb="2">
      <t>チンギン</t>
    </rPh>
    <phoneticPr fontId="40"/>
  </si>
  <si>
    <t>　　　→2017</t>
    <phoneticPr fontId="40"/>
  </si>
  <si>
    <t>費用（億円）</t>
    <rPh sb="0" eb="2">
      <t>ヒヨウ</t>
    </rPh>
    <rPh sb="3" eb="5">
      <t>オクエン</t>
    </rPh>
    <phoneticPr fontId="40"/>
  </si>
  <si>
    <t>費用（億円）</t>
    <rPh sb="0" eb="2">
      <t>ヒヨウ</t>
    </rPh>
    <rPh sb="3" eb="5">
      <t>オクエン</t>
    </rPh>
    <phoneticPr fontId="40"/>
  </si>
  <si>
    <t>在宅利用者数（万人）（仮計算）</t>
    <rPh sb="0" eb="2">
      <t>ザイタク</t>
    </rPh>
    <rPh sb="2" eb="5">
      <t>リヨウシャ</t>
    </rPh>
    <rPh sb="5" eb="6">
      <t>スウ</t>
    </rPh>
    <rPh sb="7" eb="9">
      <t>マンニン</t>
    </rPh>
    <rPh sb="11" eb="14">
      <t>カリケイサン</t>
    </rPh>
    <phoneticPr fontId="40"/>
  </si>
  <si>
    <t>在宅利用者数（万人）（含まれている総合事業分を除く。）</t>
    <rPh sb="0" eb="2">
      <t>ザイタク</t>
    </rPh>
    <rPh sb="2" eb="5">
      <t>リヨウシャ</t>
    </rPh>
    <rPh sb="5" eb="6">
      <t>スウ</t>
    </rPh>
    <rPh sb="7" eb="9">
      <t>マンニン</t>
    </rPh>
    <rPh sb="11" eb="12">
      <t>フク</t>
    </rPh>
    <rPh sb="17" eb="19">
      <t>ソウゴウ</t>
    </rPh>
    <rPh sb="19" eb="21">
      <t>ジギョウ</t>
    </rPh>
    <rPh sb="21" eb="22">
      <t>ブン</t>
    </rPh>
    <rPh sb="23" eb="24">
      <t>ノゾ</t>
    </rPh>
    <phoneticPr fontId="40"/>
  </si>
  <si>
    <t>認定者数（万人）（仮）</t>
    <rPh sb="0" eb="3">
      <t>ニンテイシャ</t>
    </rPh>
    <rPh sb="3" eb="4">
      <t>スウ</t>
    </rPh>
    <rPh sb="5" eb="7">
      <t>マンニン</t>
    </rPh>
    <rPh sb="9" eb="10">
      <t>カリ</t>
    </rPh>
    <phoneticPr fontId="40"/>
  </si>
  <si>
    <t>認定者数（万人）（再計算）</t>
    <rPh sb="0" eb="3">
      <t>ニンテイシャ</t>
    </rPh>
    <rPh sb="3" eb="4">
      <t>スウ</t>
    </rPh>
    <rPh sb="5" eb="7">
      <t>マンニン</t>
    </rPh>
    <rPh sb="9" eb="12">
      <t>サイケイサン</t>
    </rPh>
    <phoneticPr fontId="40"/>
  </si>
  <si>
    <t>90～</t>
  </si>
  <si>
    <t>認定者数（万人）（再計算の方を参照）</t>
    <rPh sb="0" eb="3">
      <t>ニンテイシャ</t>
    </rPh>
    <rPh sb="3" eb="4">
      <t>スウ</t>
    </rPh>
    <rPh sb="5" eb="7">
      <t>マンニン</t>
    </rPh>
    <rPh sb="9" eb="12">
      <t>サイケイサン</t>
    </rPh>
    <rPh sb="13" eb="14">
      <t>ホウ</t>
    </rPh>
    <rPh sb="15" eb="17">
      <t>サンショウ</t>
    </rPh>
    <phoneticPr fontId="40"/>
  </si>
  <si>
    <t>施策効果（億円）</t>
    <rPh sb="0" eb="2">
      <t>セサク</t>
    </rPh>
    <rPh sb="2" eb="4">
      <t>コウカ</t>
    </rPh>
    <rPh sb="5" eb="7">
      <t>オクエン</t>
    </rPh>
    <phoneticPr fontId="40"/>
  </si>
  <si>
    <t>　　　　（兆円）</t>
    <rPh sb="5" eb="7">
      <t>チョウエン</t>
    </rPh>
    <phoneticPr fontId="40"/>
  </si>
  <si>
    <t>H26財政検証（ケースF）</t>
    <rPh sb="3" eb="5">
      <t>ザイセイ</t>
    </rPh>
    <rPh sb="5" eb="7">
      <t>ケンショウ</t>
    </rPh>
    <phoneticPr fontId="4"/>
  </si>
  <si>
    <t>平成24年度</t>
  </si>
  <si>
    <t>平成24年5月審査分～平成25年4月審査分</t>
  </si>
  <si>
    <t>平成23年度</t>
  </si>
  <si>
    <t>平成23年5月審査分～平成24年4月審査分</t>
  </si>
  <si>
    <t>　特定施設入居者生活介護</t>
  </si>
  <si>
    <t>　認知症対応型共同生活介護</t>
  </si>
  <si>
    <t>　認知症対応型共同生活介護（短期利用）</t>
  </si>
  <si>
    <t>　地域密着型特定施設入居者生活介護</t>
  </si>
  <si>
    <t>実行給付率↓</t>
    <rPh sb="0" eb="2">
      <t>ジッコウ</t>
    </rPh>
    <rPh sb="2" eb="5">
      <t>キュウフリツ</t>
    </rPh>
    <phoneticPr fontId="40"/>
  </si>
  <si>
    <t>実効給付率</t>
    <rPh sb="0" eb="2">
      <t>ジッコウ</t>
    </rPh>
    <rPh sb="2" eb="5">
      <t>キュウフリツ</t>
    </rPh>
    <phoneticPr fontId="40"/>
  </si>
  <si>
    <t>本人負担分</t>
    <rPh sb="0" eb="2">
      <t>ホンニン</t>
    </rPh>
    <rPh sb="2" eb="5">
      <t>フタンブン</t>
    </rPh>
    <phoneticPr fontId="40"/>
  </si>
  <si>
    <t>訪問介護と通所介護の予防給付（費用額）（平成26年度）</t>
    <rPh sb="0" eb="2">
      <t>ホウモン</t>
    </rPh>
    <rPh sb="2" eb="4">
      <t>カイゴ</t>
    </rPh>
    <rPh sb="5" eb="7">
      <t>ツウショ</t>
    </rPh>
    <rPh sb="7" eb="9">
      <t>カイゴ</t>
    </rPh>
    <rPh sb="10" eb="12">
      <t>ヨボウ</t>
    </rPh>
    <rPh sb="12" eb="14">
      <t>キュウフ</t>
    </rPh>
    <rPh sb="15" eb="17">
      <t>ヒヨウ</t>
    </rPh>
    <rPh sb="17" eb="18">
      <t>ガク</t>
    </rPh>
    <rPh sb="20" eb="22">
      <t>ヘイセイ</t>
    </rPh>
    <rPh sb="24" eb="26">
      <t>ネンド</t>
    </rPh>
    <phoneticPr fontId="40"/>
  </si>
  <si>
    <t>　保険給付分（本体分）</t>
    <rPh sb="1" eb="3">
      <t>ホケン</t>
    </rPh>
    <rPh sb="3" eb="5">
      <t>キュウフ</t>
    </rPh>
    <rPh sb="5" eb="6">
      <t>ブン</t>
    </rPh>
    <rPh sb="7" eb="9">
      <t>ホンタイ</t>
    </rPh>
    <rPh sb="9" eb="10">
      <t>ブン</t>
    </rPh>
    <phoneticPr fontId="40"/>
  </si>
  <si>
    <t>　地域支援事業分</t>
    <rPh sb="1" eb="3">
      <t>チイキ</t>
    </rPh>
    <rPh sb="3" eb="5">
      <t>シエン</t>
    </rPh>
    <rPh sb="5" eb="7">
      <t>ジギョウ</t>
    </rPh>
    <rPh sb="7" eb="8">
      <t>ブン</t>
    </rPh>
    <phoneticPr fontId="40"/>
  </si>
  <si>
    <t>給付費（名目額）</t>
    <rPh sb="0" eb="3">
      <t>キュウフヒ</t>
    </rPh>
    <rPh sb="4" eb="7">
      <t>メイモクガク</t>
    </rPh>
    <phoneticPr fontId="40"/>
  </si>
  <si>
    <t>包括・任意事業（充実分除く）</t>
    <rPh sb="0" eb="2">
      <t>ホウカツ</t>
    </rPh>
    <rPh sb="3" eb="5">
      <t>ニンイ</t>
    </rPh>
    <rPh sb="5" eb="7">
      <t>ジギョウ</t>
    </rPh>
    <rPh sb="8" eb="10">
      <t>ジュウジツ</t>
    </rPh>
    <rPh sb="10" eb="11">
      <t>ブン</t>
    </rPh>
    <rPh sb="11" eb="12">
      <t>ノゾ</t>
    </rPh>
    <phoneticPr fontId="40"/>
  </si>
  <si>
    <t>給付費（実質額）</t>
    <rPh sb="0" eb="3">
      <t>キュウフヒ</t>
    </rPh>
    <rPh sb="4" eb="7">
      <t>ジッシツガク</t>
    </rPh>
    <phoneticPr fontId="40"/>
  </si>
  <si>
    <t>包括・任意事業（充実分）（満額時の数値）</t>
    <rPh sb="0" eb="2">
      <t>ホウカツ</t>
    </rPh>
    <rPh sb="3" eb="5">
      <t>ニンイ</t>
    </rPh>
    <rPh sb="5" eb="7">
      <t>ジギョウ</t>
    </rPh>
    <rPh sb="8" eb="10">
      <t>ジュウジツ</t>
    </rPh>
    <rPh sb="10" eb="11">
      <t>ブン</t>
    </rPh>
    <rPh sb="13" eb="15">
      <t>マンガク</t>
    </rPh>
    <rPh sb="15" eb="16">
      <t>ジ</t>
    </rPh>
    <rPh sb="17" eb="19">
      <t>スウチ</t>
    </rPh>
    <phoneticPr fontId="40"/>
  </si>
  <si>
    <t>利用者数（人）</t>
    <rPh sb="0" eb="3">
      <t>リヨウシャ</t>
    </rPh>
    <rPh sb="3" eb="4">
      <t>スウ</t>
    </rPh>
    <rPh sb="5" eb="6">
      <t>ヒト</t>
    </rPh>
    <phoneticPr fontId="3"/>
  </si>
  <si>
    <t>看護師</t>
    <rPh sb="0" eb="3">
      <t>カンゴシ</t>
    </rPh>
    <phoneticPr fontId="3"/>
  </si>
  <si>
    <t>介護職員</t>
    <rPh sb="0" eb="2">
      <t>カイゴ</t>
    </rPh>
    <rPh sb="2" eb="4">
      <t>ショクイン</t>
    </rPh>
    <phoneticPr fontId="3"/>
  </si>
  <si>
    <t>施設計</t>
    <rPh sb="0" eb="2">
      <t>シセツ</t>
    </rPh>
    <rPh sb="2" eb="3">
      <t>ケイ</t>
    </rPh>
    <phoneticPr fontId="3"/>
  </si>
  <si>
    <t>　特養</t>
    <rPh sb="1" eb="3">
      <t>トクヨウ</t>
    </rPh>
    <phoneticPr fontId="3"/>
  </si>
  <si>
    <t>　老健</t>
    <rPh sb="1" eb="2">
      <t>ロウ</t>
    </rPh>
    <rPh sb="2" eb="3">
      <t>タケシ</t>
    </rPh>
    <phoneticPr fontId="3"/>
  </si>
  <si>
    <t>　介護療養</t>
    <rPh sb="1" eb="3">
      <t>カイゴ</t>
    </rPh>
    <rPh sb="3" eb="5">
      <t>リョウヨウ</t>
    </rPh>
    <phoneticPr fontId="3"/>
  </si>
  <si>
    <t>居住系計</t>
    <rPh sb="0" eb="2">
      <t>キョジュウ</t>
    </rPh>
    <rPh sb="2" eb="3">
      <t>ケイ</t>
    </rPh>
    <rPh sb="3" eb="4">
      <t>ケイ</t>
    </rPh>
    <phoneticPr fontId="3"/>
  </si>
  <si>
    <t>　特定施設計</t>
    <rPh sb="1" eb="3">
      <t>トクテイ</t>
    </rPh>
    <rPh sb="3" eb="5">
      <t>シセツ</t>
    </rPh>
    <rPh sb="5" eb="6">
      <t>ケイ</t>
    </rPh>
    <phoneticPr fontId="3"/>
  </si>
  <si>
    <t>　　特定施設</t>
    <rPh sb="2" eb="4">
      <t>トクテイ</t>
    </rPh>
    <rPh sb="4" eb="6">
      <t>シセツ</t>
    </rPh>
    <phoneticPr fontId="3"/>
  </si>
  <si>
    <t>　　特定（地域密着型）</t>
    <rPh sb="2" eb="4">
      <t>トクテイ</t>
    </rPh>
    <rPh sb="5" eb="7">
      <t>チイキ</t>
    </rPh>
    <rPh sb="7" eb="10">
      <t>ミッチャクガタ</t>
    </rPh>
    <phoneticPr fontId="3"/>
  </si>
  <si>
    <t>　GH</t>
    <phoneticPr fontId="3"/>
  </si>
  <si>
    <t>地域密着</t>
    <rPh sb="0" eb="2">
      <t>チイキ</t>
    </rPh>
    <rPh sb="2" eb="4">
      <t>ミッチャク</t>
    </rPh>
    <phoneticPr fontId="3"/>
  </si>
  <si>
    <t>　夜間対応型訪問介護</t>
    <rPh sb="1" eb="3">
      <t>ヤカン</t>
    </rPh>
    <rPh sb="3" eb="6">
      <t>タイオウガタ</t>
    </rPh>
    <rPh sb="6" eb="8">
      <t>ホウモン</t>
    </rPh>
    <rPh sb="8" eb="10">
      <t>カイゴ</t>
    </rPh>
    <phoneticPr fontId="3"/>
  </si>
  <si>
    <t>　認知症対応型通所介護</t>
    <rPh sb="1" eb="4">
      <t>ニンチショウ</t>
    </rPh>
    <rPh sb="4" eb="7">
      <t>タイオウガタ</t>
    </rPh>
    <rPh sb="7" eb="9">
      <t>ツウショ</t>
    </rPh>
    <rPh sb="9" eb="11">
      <t>カイゴ</t>
    </rPh>
    <phoneticPr fontId="3"/>
  </si>
  <si>
    <t>　小規模多機能</t>
    <rPh sb="1" eb="4">
      <t>ショウキボ</t>
    </rPh>
    <rPh sb="4" eb="7">
      <t>タキノウ</t>
    </rPh>
    <phoneticPr fontId="3"/>
  </si>
  <si>
    <t>　訪問介護</t>
    <rPh sb="1" eb="3">
      <t>ホウモン</t>
    </rPh>
    <rPh sb="3" eb="5">
      <t>カイゴ</t>
    </rPh>
    <phoneticPr fontId="3"/>
  </si>
  <si>
    <t>　訪問入浴</t>
    <rPh sb="1" eb="3">
      <t>ホウモン</t>
    </rPh>
    <rPh sb="3" eb="5">
      <t>ニュウヨク</t>
    </rPh>
    <phoneticPr fontId="3"/>
  </si>
  <si>
    <t>　訪問看護</t>
    <rPh sb="1" eb="3">
      <t>ホウモン</t>
    </rPh>
    <rPh sb="3" eb="5">
      <t>カンゴ</t>
    </rPh>
    <phoneticPr fontId="3"/>
  </si>
  <si>
    <t>　通所介護</t>
    <rPh sb="1" eb="3">
      <t>ツウショ</t>
    </rPh>
    <rPh sb="3" eb="5">
      <t>カイゴ</t>
    </rPh>
    <phoneticPr fontId="3"/>
  </si>
  <si>
    <t>　通所リハ（老健）</t>
    <rPh sb="1" eb="3">
      <t>ツウショ</t>
    </rPh>
    <rPh sb="6" eb="7">
      <t>ロウ</t>
    </rPh>
    <rPh sb="7" eb="8">
      <t>ケン</t>
    </rPh>
    <phoneticPr fontId="3"/>
  </si>
  <si>
    <t>　通所リハ（医療機関）</t>
    <rPh sb="1" eb="3">
      <t>ツウショ</t>
    </rPh>
    <rPh sb="6" eb="8">
      <t>イリョウ</t>
    </rPh>
    <rPh sb="8" eb="10">
      <t>キカン</t>
    </rPh>
    <phoneticPr fontId="3"/>
  </si>
  <si>
    <t>　短期入所生活介護</t>
    <rPh sb="1" eb="3">
      <t>タンキ</t>
    </rPh>
    <rPh sb="3" eb="5">
      <t>ニュウショ</t>
    </rPh>
    <rPh sb="5" eb="7">
      <t>セイカツ</t>
    </rPh>
    <rPh sb="7" eb="9">
      <t>カイゴ</t>
    </rPh>
    <phoneticPr fontId="3"/>
  </si>
  <si>
    <t>　福祉用具貸与</t>
    <rPh sb="1" eb="3">
      <t>フクシ</t>
    </rPh>
    <rPh sb="3" eb="5">
      <t>ヨウグ</t>
    </rPh>
    <rPh sb="5" eb="7">
      <t>タイヨ</t>
    </rPh>
    <phoneticPr fontId="3"/>
  </si>
  <si>
    <t>※利用者数は、平成27年度事業状況報告の数字（延べ人数を12で割ったもの）</t>
    <rPh sb="1" eb="4">
      <t>リヨウシャ</t>
    </rPh>
    <rPh sb="4" eb="5">
      <t>スウ</t>
    </rPh>
    <rPh sb="7" eb="9">
      <t>ヘイセイ</t>
    </rPh>
    <rPh sb="11" eb="13">
      <t>ネンド</t>
    </rPh>
    <rPh sb="13" eb="15">
      <t>ジギョウ</t>
    </rPh>
    <rPh sb="15" eb="17">
      <t>ジョウキョウ</t>
    </rPh>
    <rPh sb="17" eb="19">
      <t>ホウコク</t>
    </rPh>
    <rPh sb="20" eb="22">
      <t>スウジ</t>
    </rPh>
    <rPh sb="23" eb="24">
      <t>ノ</t>
    </rPh>
    <rPh sb="25" eb="27">
      <t>ニンズウ</t>
    </rPh>
    <rPh sb="31" eb="32">
      <t>ワ</t>
    </rPh>
    <phoneticPr fontId="31"/>
  </si>
  <si>
    <t>在宅計</t>
    <rPh sb="0" eb="2">
      <t>ザイタク</t>
    </rPh>
    <rPh sb="2" eb="3">
      <t>ケイ</t>
    </rPh>
    <phoneticPr fontId="3"/>
  </si>
  <si>
    <t>　居宅介護支援・介護予防支援</t>
    <rPh sb="1" eb="3">
      <t>キョタク</t>
    </rPh>
    <rPh sb="3" eb="5">
      <t>カイゴ</t>
    </rPh>
    <rPh sb="5" eb="7">
      <t>シエン</t>
    </rPh>
    <rPh sb="8" eb="10">
      <t>カイゴ</t>
    </rPh>
    <rPh sb="10" eb="12">
      <t>ヨボウ</t>
    </rPh>
    <rPh sb="12" eb="14">
      <t>シエン</t>
    </rPh>
    <phoneticPr fontId="3"/>
  </si>
  <si>
    <t>　看護小規模多機能</t>
    <rPh sb="1" eb="3">
      <t>カンゴ</t>
    </rPh>
    <rPh sb="3" eb="6">
      <t>ショウキボ</t>
    </rPh>
    <rPh sb="6" eb="9">
      <t>タキノウ</t>
    </rPh>
    <phoneticPr fontId="3"/>
  </si>
  <si>
    <t>在宅（地域密着除く）</t>
    <rPh sb="0" eb="2">
      <t>ザイタク</t>
    </rPh>
    <rPh sb="3" eb="5">
      <t>チイキ</t>
    </rPh>
    <rPh sb="5" eb="7">
      <t>ミッチャク</t>
    </rPh>
    <rPh sb="7" eb="8">
      <t>ノゾ</t>
    </rPh>
    <phoneticPr fontId="3"/>
  </si>
  <si>
    <t>　地域密着型通所介護</t>
    <rPh sb="1" eb="3">
      <t>チイキ</t>
    </rPh>
    <rPh sb="3" eb="6">
      <t>ミッチャクガタ</t>
    </rPh>
    <rPh sb="6" eb="8">
      <t>ツウショ</t>
    </rPh>
    <rPh sb="8" eb="10">
      <t>カイゴ</t>
    </rPh>
    <phoneticPr fontId="40"/>
  </si>
  <si>
    <t>　公費</t>
    <rPh sb="1" eb="3">
      <t>コウヒ</t>
    </rPh>
    <phoneticPr fontId="40"/>
  </si>
  <si>
    <t>　保険料</t>
    <rPh sb="1" eb="4">
      <t>ホケンリョウ</t>
    </rPh>
    <phoneticPr fontId="40"/>
  </si>
  <si>
    <t>　　１号保険料</t>
    <rPh sb="3" eb="4">
      <t>ゴウ</t>
    </rPh>
    <rPh sb="4" eb="7">
      <t>ホケンリョウ</t>
    </rPh>
    <phoneticPr fontId="40"/>
  </si>
  <si>
    <t>　　２号保険料</t>
    <rPh sb="3" eb="4">
      <t>ゴウ</t>
    </rPh>
    <rPh sb="4" eb="7">
      <t>ホケンリョウ</t>
    </rPh>
    <phoneticPr fontId="40"/>
  </si>
  <si>
    <t>※１号保険料に入っている軽減分（＝充実の一つ）は別枠なのでここでは考慮しない。</t>
    <rPh sb="2" eb="3">
      <t>ゴウ</t>
    </rPh>
    <rPh sb="3" eb="6">
      <t>ホケンリョウ</t>
    </rPh>
    <rPh sb="7" eb="8">
      <t>ハイ</t>
    </rPh>
    <rPh sb="12" eb="15">
      <t>ケイゲンブン</t>
    </rPh>
    <rPh sb="17" eb="19">
      <t>ジュウジツ</t>
    </rPh>
    <rPh sb="20" eb="21">
      <t>ヒト</t>
    </rPh>
    <rPh sb="24" eb="26">
      <t>ベツワク</t>
    </rPh>
    <rPh sb="33" eb="35">
      <t>コウリョ</t>
    </rPh>
    <phoneticPr fontId="40"/>
  </si>
  <si>
    <t>給付費の再分解</t>
    <rPh sb="0" eb="3">
      <t>キュウフヒ</t>
    </rPh>
    <rPh sb="4" eb="5">
      <t>サイ</t>
    </rPh>
    <rPh sb="5" eb="7">
      <t>ブンカイ</t>
    </rPh>
    <phoneticPr fontId="40"/>
  </si>
  <si>
    <t>　国費</t>
    <rPh sb="1" eb="3">
      <t>コクヒ</t>
    </rPh>
    <phoneticPr fontId="40"/>
  </si>
  <si>
    <t>　地方分</t>
    <rPh sb="1" eb="3">
      <t>チホウ</t>
    </rPh>
    <rPh sb="3" eb="4">
      <t>ブン</t>
    </rPh>
    <phoneticPr fontId="40"/>
  </si>
  <si>
    <t>　　　　都道府県</t>
    <rPh sb="4" eb="8">
      <t>トドウフケン</t>
    </rPh>
    <phoneticPr fontId="40"/>
  </si>
  <si>
    <t>　　　　市町村</t>
    <rPh sb="4" eb="7">
      <t>シチョウソン</t>
    </rPh>
    <phoneticPr fontId="40"/>
  </si>
  <si>
    <t>金額（千円）</t>
    <rPh sb="0" eb="2">
      <t>キンガク</t>
    </rPh>
    <rPh sb="3" eb="5">
      <t>センエン</t>
    </rPh>
    <phoneticPr fontId="40"/>
  </si>
  <si>
    <t>上記とは別に１号保険料の負担軽減（公費（充実分））</t>
    <rPh sb="0" eb="2">
      <t>ジョウキ</t>
    </rPh>
    <rPh sb="4" eb="5">
      <t>ベツ</t>
    </rPh>
    <rPh sb="7" eb="8">
      <t>ゴウ</t>
    </rPh>
    <rPh sb="8" eb="11">
      <t>ホケンリョウ</t>
    </rPh>
    <rPh sb="12" eb="14">
      <t>フタン</t>
    </rPh>
    <rPh sb="14" eb="16">
      <t>ケイゲン</t>
    </rPh>
    <rPh sb="17" eb="19">
      <t>コウヒ</t>
    </rPh>
    <rPh sb="20" eb="22">
      <t>ジュウジツ</t>
    </rPh>
    <rPh sb="22" eb="23">
      <t>ブン</t>
    </rPh>
    <phoneticPr fontId="40"/>
  </si>
  <si>
    <t>　　　調整交付金</t>
    <rPh sb="3" eb="5">
      <t>チョウセイ</t>
    </rPh>
    <rPh sb="5" eb="8">
      <t>コウフキン</t>
    </rPh>
    <phoneticPr fontId="40"/>
  </si>
  <si>
    <t>　　　介護給付費等負担金</t>
    <rPh sb="3" eb="5">
      <t>カイゴ</t>
    </rPh>
    <rPh sb="5" eb="8">
      <t>キュウフヒ</t>
    </rPh>
    <rPh sb="8" eb="9">
      <t>トウ</t>
    </rPh>
    <rPh sb="9" eb="12">
      <t>フタンキン</t>
    </rPh>
    <phoneticPr fontId="40"/>
  </si>
  <si>
    <t>　　　　地域支援事業除く</t>
    <rPh sb="4" eb="6">
      <t>チイキ</t>
    </rPh>
    <rPh sb="6" eb="8">
      <t>シエン</t>
    </rPh>
    <rPh sb="8" eb="10">
      <t>ジギョウ</t>
    </rPh>
    <rPh sb="10" eb="11">
      <t>ノゾ</t>
    </rPh>
    <phoneticPr fontId="40"/>
  </si>
  <si>
    <t>　　　うち地方分（地域支援事業含む）</t>
    <rPh sb="5" eb="7">
      <t>チホウ</t>
    </rPh>
    <rPh sb="7" eb="8">
      <t>ブン</t>
    </rPh>
    <rPh sb="9" eb="11">
      <t>チイキ</t>
    </rPh>
    <rPh sb="11" eb="13">
      <t>シエン</t>
    </rPh>
    <rPh sb="13" eb="15">
      <t>ジギョウ</t>
    </rPh>
    <rPh sb="15" eb="16">
      <t>フク</t>
    </rPh>
    <phoneticPr fontId="40"/>
  </si>
  <si>
    <t>※計画課よりもらう給付費の構造には、充実分（１号軽減）と負担金の費目が同じになっていたり、</t>
    <rPh sb="1" eb="4">
      <t>ケイカクカ</t>
    </rPh>
    <rPh sb="9" eb="12">
      <t>キュウフヒ</t>
    </rPh>
    <rPh sb="13" eb="15">
      <t>コウゾウ</t>
    </rPh>
    <rPh sb="18" eb="20">
      <t>ジュウジツ</t>
    </rPh>
    <rPh sb="20" eb="21">
      <t>ブン</t>
    </rPh>
    <rPh sb="23" eb="24">
      <t>ゴウ</t>
    </rPh>
    <rPh sb="24" eb="26">
      <t>ケイゲン</t>
    </rPh>
    <rPh sb="28" eb="31">
      <t>フタンキン</t>
    </rPh>
    <rPh sb="32" eb="34">
      <t>ヒモク</t>
    </rPh>
    <rPh sb="35" eb="36">
      <t>オナ</t>
    </rPh>
    <phoneticPr fontId="40"/>
  </si>
  <si>
    <t>　２号保険料における公費の中に、給付の外側である地域支援事業に係る公費も含まれた形になっている</t>
    <rPh sb="2" eb="3">
      <t>ゴウ</t>
    </rPh>
    <rPh sb="3" eb="6">
      <t>ホケンリョウ</t>
    </rPh>
    <rPh sb="10" eb="12">
      <t>コウヒ</t>
    </rPh>
    <rPh sb="13" eb="14">
      <t>ナカ</t>
    </rPh>
    <rPh sb="16" eb="18">
      <t>キュウフ</t>
    </rPh>
    <rPh sb="19" eb="21">
      <t>ソトガワ</t>
    </rPh>
    <rPh sb="24" eb="26">
      <t>チイキ</t>
    </rPh>
    <rPh sb="26" eb="28">
      <t>シエン</t>
    </rPh>
    <rPh sb="28" eb="30">
      <t>ジギョウ</t>
    </rPh>
    <rPh sb="31" eb="32">
      <t>カカ</t>
    </rPh>
    <rPh sb="33" eb="35">
      <t>コウヒ</t>
    </rPh>
    <rPh sb="36" eb="37">
      <t>フク</t>
    </rPh>
    <rPh sb="40" eb="41">
      <t>カタチ</t>
    </rPh>
    <phoneticPr fontId="40"/>
  </si>
  <si>
    <t>　ので注意が必要。</t>
    <rPh sb="3" eb="5">
      <t>チュウイ</t>
    </rPh>
    <rPh sb="6" eb="8">
      <t>ヒツヨウ</t>
    </rPh>
    <phoneticPr fontId="40"/>
  </si>
  <si>
    <t>　　国費（２号保険料分は含まれていない）</t>
    <rPh sb="2" eb="4">
      <t>コクヒ</t>
    </rPh>
    <rPh sb="6" eb="7">
      <t>ゴウ</t>
    </rPh>
    <rPh sb="7" eb="10">
      <t>ホケンリョウ</t>
    </rPh>
    <rPh sb="10" eb="11">
      <t>ブン</t>
    </rPh>
    <rPh sb="12" eb="13">
      <t>フク</t>
    </rPh>
    <phoneticPr fontId="40"/>
  </si>
  <si>
    <t>　　地方分（２号保険料分は含まれていない）</t>
    <rPh sb="2" eb="4">
      <t>チホウ</t>
    </rPh>
    <rPh sb="4" eb="5">
      <t>ブン</t>
    </rPh>
    <rPh sb="7" eb="8">
      <t>ゴウ</t>
    </rPh>
    <rPh sb="8" eb="11">
      <t>ホケンリョウ</t>
    </rPh>
    <rPh sb="11" eb="12">
      <t>ブン</t>
    </rPh>
    <rPh sb="13" eb="14">
      <t>フク</t>
    </rPh>
    <phoneticPr fontId="40"/>
  </si>
  <si>
    <t>　　　うち国費（地域支援事業が含まれている）</t>
    <rPh sb="5" eb="7">
      <t>コクヒ</t>
    </rPh>
    <rPh sb="8" eb="10">
      <t>チイキ</t>
    </rPh>
    <rPh sb="10" eb="12">
      <t>シエン</t>
    </rPh>
    <rPh sb="12" eb="14">
      <t>ジギョウ</t>
    </rPh>
    <rPh sb="15" eb="16">
      <t>フク</t>
    </rPh>
    <phoneticPr fontId="40"/>
  </si>
  <si>
    <t>○計画課より（本体給付）</t>
    <rPh sb="1" eb="4">
      <t>ケイカクカ</t>
    </rPh>
    <rPh sb="7" eb="9">
      <t>ホンタイ</t>
    </rPh>
    <rPh sb="9" eb="11">
      <t>キュウフ</t>
    </rPh>
    <phoneticPr fontId="40"/>
  </si>
  <si>
    <t>○振興課より（地域支援事業分）</t>
    <rPh sb="1" eb="4">
      <t>シンコウカ</t>
    </rPh>
    <rPh sb="7" eb="9">
      <t>チイキ</t>
    </rPh>
    <rPh sb="9" eb="11">
      <t>シエン</t>
    </rPh>
    <rPh sb="11" eb="13">
      <t>ジギョウ</t>
    </rPh>
    <rPh sb="13" eb="14">
      <t>ブン</t>
    </rPh>
    <phoneticPr fontId="40"/>
  </si>
  <si>
    <t>総合事業（本人負担分）</t>
    <rPh sb="0" eb="2">
      <t>ソウゴウ</t>
    </rPh>
    <rPh sb="2" eb="4">
      <t>ジギョウ</t>
    </rPh>
    <rPh sb="5" eb="7">
      <t>ホンニン</t>
    </rPh>
    <rPh sb="7" eb="9">
      <t>フタン</t>
    </rPh>
    <rPh sb="9" eb="10">
      <t>ブン</t>
    </rPh>
    <phoneticPr fontId="40"/>
  </si>
  <si>
    <t>任意・包括事業（事業費）</t>
    <rPh sb="0" eb="2">
      <t>ニンイ</t>
    </rPh>
    <rPh sb="3" eb="5">
      <t>ホウカツ</t>
    </rPh>
    <rPh sb="5" eb="7">
      <t>ジギョウ</t>
    </rPh>
    <rPh sb="8" eb="11">
      <t>ジギョウヒ</t>
    </rPh>
    <phoneticPr fontId="40"/>
  </si>
  <si>
    <t>総合事業（事業費）（本人負担除く）</t>
    <rPh sb="0" eb="2">
      <t>ソウゴウ</t>
    </rPh>
    <rPh sb="2" eb="4">
      <t>ジギョウ</t>
    </rPh>
    <rPh sb="10" eb="12">
      <t>ホンニン</t>
    </rPh>
    <rPh sb="12" eb="14">
      <t>フタン</t>
    </rPh>
    <rPh sb="14" eb="15">
      <t>ノゾ</t>
    </rPh>
    <phoneticPr fontId="40"/>
  </si>
  <si>
    <t>　うち充実分（国費）</t>
    <rPh sb="3" eb="5">
      <t>ジュウジツ</t>
    </rPh>
    <rPh sb="5" eb="6">
      <t>ブン</t>
    </rPh>
    <rPh sb="7" eb="9">
      <t>コクヒ</t>
    </rPh>
    <phoneticPr fontId="40"/>
  </si>
  <si>
    <t>　うち充実分（地方分）</t>
    <rPh sb="3" eb="5">
      <t>ジュウジツ</t>
    </rPh>
    <rPh sb="5" eb="6">
      <t>ブン</t>
    </rPh>
    <rPh sb="7" eb="9">
      <t>チホウ</t>
    </rPh>
    <rPh sb="9" eb="10">
      <t>ブン</t>
    </rPh>
    <phoneticPr fontId="40"/>
  </si>
  <si>
    <t>地域支援事業の事業費（本人負担分除く）の再分解</t>
    <rPh sb="0" eb="2">
      <t>チイキ</t>
    </rPh>
    <rPh sb="2" eb="4">
      <t>シエン</t>
    </rPh>
    <rPh sb="4" eb="6">
      <t>ジギョウ</t>
    </rPh>
    <rPh sb="7" eb="10">
      <t>ジギョウヒ</t>
    </rPh>
    <rPh sb="11" eb="13">
      <t>ホンニン</t>
    </rPh>
    <rPh sb="13" eb="16">
      <t>フタンブン</t>
    </rPh>
    <rPh sb="16" eb="17">
      <t>ノゾ</t>
    </rPh>
    <rPh sb="20" eb="21">
      <t>サイ</t>
    </rPh>
    <rPh sb="21" eb="23">
      <t>ブンカイ</t>
    </rPh>
    <phoneticPr fontId="40"/>
  </si>
  <si>
    <t>　充実分が追加で入ってきたとしても、この比率は変わらない。従って、充実分が増加すると、</t>
    <rPh sb="1" eb="3">
      <t>ジュウジツ</t>
    </rPh>
    <rPh sb="3" eb="4">
      <t>ブン</t>
    </rPh>
    <rPh sb="5" eb="7">
      <t>ツイカ</t>
    </rPh>
    <rPh sb="8" eb="9">
      <t>ハイ</t>
    </rPh>
    <rPh sb="20" eb="22">
      <t>ヒリツ</t>
    </rPh>
    <rPh sb="23" eb="24">
      <t>カ</t>
    </rPh>
    <rPh sb="29" eb="30">
      <t>シタガ</t>
    </rPh>
    <rPh sb="33" eb="35">
      <t>ジュウジツ</t>
    </rPh>
    <rPh sb="35" eb="36">
      <t>ブン</t>
    </rPh>
    <rPh sb="37" eb="39">
      <t>ゾウカ</t>
    </rPh>
    <phoneticPr fontId="40"/>
  </si>
  <si>
    <t>　事業費も増加することに注意。</t>
    <rPh sb="1" eb="4">
      <t>ジギョウヒ</t>
    </rPh>
    <rPh sb="5" eb="7">
      <t>ゾウカ</t>
    </rPh>
    <rPh sb="12" eb="14">
      <t>チュウイ</t>
    </rPh>
    <phoneticPr fontId="40"/>
  </si>
  <si>
    <t>上記の内数として地域支援事業の充実分</t>
    <rPh sb="0" eb="2">
      <t>ジョウキ</t>
    </rPh>
    <rPh sb="3" eb="5">
      <t>ウチスウ</t>
    </rPh>
    <rPh sb="8" eb="10">
      <t>チイキ</t>
    </rPh>
    <rPh sb="10" eb="12">
      <t>シエン</t>
    </rPh>
    <rPh sb="12" eb="14">
      <t>ジギョウ</t>
    </rPh>
    <rPh sb="15" eb="17">
      <t>ジュウジツ</t>
    </rPh>
    <rPh sb="17" eb="18">
      <t>ブン</t>
    </rPh>
    <phoneticPr fontId="40"/>
  </si>
  <si>
    <t>　　総合事業分</t>
    <rPh sb="2" eb="4">
      <t>ソウゴウ</t>
    </rPh>
    <rPh sb="4" eb="7">
      <t>ジギョウブン</t>
    </rPh>
    <phoneticPr fontId="40"/>
  </si>
  <si>
    <t>　　包括・任意事業分</t>
    <rPh sb="2" eb="4">
      <t>ホウカツ</t>
    </rPh>
    <rPh sb="5" eb="7">
      <t>ニンイ</t>
    </rPh>
    <rPh sb="7" eb="10">
      <t>ジギョウブン</t>
    </rPh>
    <phoneticPr fontId="40"/>
  </si>
  <si>
    <t>参考：経済の伸び（ベースライン）</t>
    <rPh sb="3" eb="5">
      <t>ケイザイ</t>
    </rPh>
    <rPh sb="6" eb="7">
      <t>ノ</t>
    </rPh>
    <phoneticPr fontId="40"/>
  </si>
  <si>
    <t>ベースラインケース</t>
    <phoneticPr fontId="40"/>
  </si>
  <si>
    <t>経済再生ケース</t>
    <rPh sb="0" eb="2">
      <t>ケイザイ</t>
    </rPh>
    <rPh sb="2" eb="4">
      <t>サイセイ</t>
    </rPh>
    <phoneticPr fontId="40"/>
  </si>
  <si>
    <t>H26財政検証（ケースE）</t>
    <rPh sb="3" eb="5">
      <t>ザイセイ</t>
    </rPh>
    <rPh sb="5" eb="7">
      <t>ケンショウ</t>
    </rPh>
    <phoneticPr fontId="4"/>
  </si>
  <si>
    <t>（実質額）</t>
    <rPh sb="1" eb="4">
      <t>ジッシツガク</t>
    </rPh>
    <phoneticPr fontId="40"/>
  </si>
  <si>
    <t>　　国費</t>
    <rPh sb="2" eb="4">
      <t>コクヒ</t>
    </rPh>
    <phoneticPr fontId="40"/>
  </si>
  <si>
    <t>　　地方分</t>
    <rPh sb="2" eb="4">
      <t>チホウ</t>
    </rPh>
    <rPh sb="4" eb="5">
      <t>ブン</t>
    </rPh>
    <phoneticPr fontId="40"/>
  </si>
  <si>
    <t>総報酬割の影響</t>
    <rPh sb="0" eb="3">
      <t>ソウホウシュウ</t>
    </rPh>
    <rPh sb="3" eb="4">
      <t>ワリ</t>
    </rPh>
    <rPh sb="5" eb="7">
      <t>エイキョウ</t>
    </rPh>
    <phoneticPr fontId="40"/>
  </si>
  <si>
    <t>（０）公費等の法定割合からまず計算</t>
    <rPh sb="3" eb="5">
      <t>コウヒ</t>
    </rPh>
    <rPh sb="5" eb="6">
      <t>トウ</t>
    </rPh>
    <rPh sb="7" eb="9">
      <t>ホウテイ</t>
    </rPh>
    <rPh sb="9" eb="11">
      <t>ワリアイ</t>
    </rPh>
    <rPh sb="15" eb="17">
      <t>ケイサン</t>
    </rPh>
    <phoneticPr fontId="40"/>
  </si>
  <si>
    <t>現状投影</t>
    <rPh sb="0" eb="2">
      <t>ゲンジョウ</t>
    </rPh>
    <rPh sb="2" eb="4">
      <t>トウエイ</t>
    </rPh>
    <phoneticPr fontId="40"/>
  </si>
  <si>
    <t>兼　務</t>
  </si>
  <si>
    <t>専　従</t>
  </si>
  <si>
    <t>常　　勤</t>
  </si>
  <si>
    <t>施 設 長</t>
  </si>
  <si>
    <t>注：調査方法の変更等による回収率変動の影響を受けているため、数量を示す従事者数の実数は前年以前と単純に年次比較できない。</t>
  </si>
  <si>
    <t>【詳細票】　第１９表　介護老人福祉施設の従事者数，都道府県－指定都市－中核市（再掲）、職種（常勤（専従－兼務）－非常勤）別</t>
  </si>
  <si>
    <t>閲覧表　介護保険施設</t>
  </si>
  <si>
    <t>【詳細票】　第１８表　地域密着型介護老人福祉施設の従事者数，都道府県－指定都市－中核市（再掲）、職種（常勤（専従－兼務）－非常勤）別</t>
  </si>
  <si>
    <t>閲覧表　地域密着型サービス</t>
  </si>
  <si>
    <t>※在宅計の利用者数は、居宅介護支援・介護予防支援に、内マネとなっている小多機と看多機を足したもの。</t>
    <rPh sb="1" eb="3">
      <t>ザイタク</t>
    </rPh>
    <rPh sb="3" eb="4">
      <t>ケイ</t>
    </rPh>
    <rPh sb="5" eb="8">
      <t>リヨウシャ</t>
    </rPh>
    <rPh sb="8" eb="9">
      <t>スウ</t>
    </rPh>
    <rPh sb="22" eb="24">
      <t>シエン</t>
    </rPh>
    <rPh sb="26" eb="27">
      <t>ウチ</t>
    </rPh>
    <rPh sb="35" eb="37">
      <t>オダ</t>
    </rPh>
    <rPh sb="37" eb="38">
      <t>キ</t>
    </rPh>
    <rPh sb="39" eb="40">
      <t>カン</t>
    </rPh>
    <rPh sb="40" eb="41">
      <t>タ</t>
    </rPh>
    <rPh sb="41" eb="42">
      <t>キ</t>
    </rPh>
    <rPh sb="43" eb="44">
      <t>タ</t>
    </rPh>
    <phoneticPr fontId="31"/>
  </si>
  <si>
    <t>兼務</t>
  </si>
  <si>
    <t>専従</t>
  </si>
  <si>
    <t>【詳細票】　第３２表　介護老人保健施設の従事者数，都道府県－指定都市・中核市（再掲）、職種（常勤（専従－兼務）－非常勤）別</t>
  </si>
  <si>
    <t>【詳細票】　第４３表　介護療養型医療施設の従事者数，都道府県－指定都市・中核市（再掲）、職種（常勤（専従－兼務）－非常勤）別</t>
  </si>
  <si>
    <t xml:space="preserve"> 第２章【詳細票】第　６表(１１－８)従事者数，居宅サービスの種類、都道府県－指定都市・中核市(再掲)、職種(常勤(専従－兼務)－非常勤)別(特定施設入居者生活介護)</t>
  </si>
  <si>
    <t>注 : 調査方法の変更等による回収率変動の影響を受けているため、数量を示す従事者数の実数は前年以前と単純に年次比較できない。</t>
  </si>
  <si>
    <t>第３章【詳細票】第１５表(７－６)従事者数，地域密着型サービスの種類、都道府県－指定都市・中核市(再掲)、職種(常勤(専従－兼務)－非常勤)別(地域密着型特定施設入居者生活介護)</t>
  </si>
  <si>
    <t>第３章【詳細票】第１５表(７－５)従事者数，地域密着型サービスの種類、都道府県－指定都市・中核市(再掲)、職種(常勤(専従－兼務)－非常勤)別(認知症対応型共同生活介護)</t>
  </si>
  <si>
    <t>　定期巡回・随時対応</t>
    <rPh sb="1" eb="3">
      <t>テイキ</t>
    </rPh>
    <rPh sb="3" eb="5">
      <t>ジュンカイ</t>
    </rPh>
    <rPh sb="6" eb="8">
      <t>ズイジ</t>
    </rPh>
    <rPh sb="8" eb="10">
      <t>タイオウ</t>
    </rPh>
    <phoneticPr fontId="3"/>
  </si>
  <si>
    <t>第３章【詳細票】第１５表(７－１)従事者数，地域密着型サービスの種類、都道府県－指定都市・中核市(再掲)、職種(常勤(専従－兼務)－非常勤)別(定期巡回・随時対応型訪問介護看護)</t>
  </si>
  <si>
    <t>第３章【詳細票】第１５表(７－２)従事者数，地域密着型サービスの種類、都道府県－指定都市・中核市(再掲)、職種(常勤(専従－兼務)－非常勤)別(夜間対応型訪問介護)</t>
  </si>
  <si>
    <t>第３章【詳細票】第１５表(７－３)従事者数，地域密着型サービスの種類、都道府県－指定都市・中核市(再掲)、職種(常勤(専従－兼務)－非常勤)別(認知症対応型通所介護)</t>
  </si>
  <si>
    <t>第３章【詳細票】第１５表(７－４)従事者数，地域密着型サービスの種類、都道府県－指定都市・中核市(再掲)、職種(常勤(専従－兼務)－非常勤)別(小規模多機能型居宅介護)</t>
  </si>
  <si>
    <t>第３章【詳細票】第１５表(７－７)従事者数，地域密着型サービスの種類、都道府県－指定都市・中核市(再掲)、職種(常勤(専従－兼務)－非常勤)別(複合型サービス(看護小規模多機能型居宅介護))</t>
  </si>
  <si>
    <t>第２章【詳細票】第　６表(１１－１)従事者数，居宅サービスの種類、都道府県－指定都市・中核市(再掲)、職種(常勤(専従－兼務)－非常勤)別(訪問介護)</t>
  </si>
  <si>
    <t>第２章【詳細票】第　６表(１１－２)従事者数，居宅サービスの種類、都道府県－指定都市・中核市(再掲)、職種(常勤(専従－兼務)－非常勤)別(訪問入浴介護)</t>
  </si>
  <si>
    <t>第　６表（１１－　３）　従事者数，居宅サービスの種類、都道府県－指定都市・中核市（再掲）、職種（常勤（専従－兼務）－非常勤）別（訪問看護ステーション）</t>
  </si>
  <si>
    <t>第２章【詳細票】第　６表(１１－４)従事者数，居宅サービスの種類、都道府県－指定都市・中核市(再掲)、職種(常勤(専従－兼務)－非常勤)別(通所介護)</t>
  </si>
  <si>
    <t>※人員数は、医師やその他に含まれる歯科医師や薬剤師は常勤専従のみ計上、他は従事者数をそのまま計上している。ただし、在宅においては全て従事者数を計上。</t>
    <rPh sb="1" eb="4">
      <t>ジンインスウ</t>
    </rPh>
    <rPh sb="6" eb="8">
      <t>イシ</t>
    </rPh>
    <rPh sb="11" eb="12">
      <t>タ</t>
    </rPh>
    <rPh sb="13" eb="14">
      <t>フク</t>
    </rPh>
    <rPh sb="17" eb="21">
      <t>シカイシ</t>
    </rPh>
    <rPh sb="22" eb="25">
      <t>ヤクザイシ</t>
    </rPh>
    <rPh sb="26" eb="28">
      <t>ジョウキン</t>
    </rPh>
    <rPh sb="28" eb="30">
      <t>センジュウ</t>
    </rPh>
    <rPh sb="32" eb="34">
      <t>ケイジョウ</t>
    </rPh>
    <rPh sb="35" eb="36">
      <t>タ</t>
    </rPh>
    <rPh sb="37" eb="40">
      <t>ジュウジシャ</t>
    </rPh>
    <rPh sb="40" eb="41">
      <t>スウ</t>
    </rPh>
    <rPh sb="46" eb="48">
      <t>ケイジョウ</t>
    </rPh>
    <rPh sb="57" eb="59">
      <t>ザイタク</t>
    </rPh>
    <rPh sb="64" eb="65">
      <t>スベ</t>
    </rPh>
    <rPh sb="66" eb="69">
      <t>ジュウジシャ</t>
    </rPh>
    <rPh sb="69" eb="70">
      <t>スウ</t>
    </rPh>
    <rPh sb="71" eb="73">
      <t>ケイジョウ</t>
    </rPh>
    <phoneticPr fontId="31"/>
  </si>
  <si>
    <t>第　６表（１１－　５）　従事者数，居宅サービスの種類、都道府県－指定都市・中核市（再掲）、職種（常勤（専従－兼務）－非常勤）別（通所リハビリテーション（介護老人保健施設））</t>
  </si>
  <si>
    <t>第　６表（１１－　６）　従事者数，居宅サービスの種類、都道府県－指定都市・中核市（再掲）、職種（常勤（専従－兼務）－非常勤）別（通所リハビリテーション（医療施設））</t>
  </si>
  <si>
    <t>　　 ４）短期入所生活介護は空床利用型の従事者を含まない。</t>
  </si>
  <si>
    <t>第２章【詳細票】第　６表(１１－７)従事者数，居宅サービスの種類、都道府県－指定都市・中核市(再掲)、職種(常勤(専従－兼務)－非常勤)別(短期入所生活介護)</t>
  </si>
  <si>
    <t>第２章【詳細票】第　６表(１１－９)従事者数，居宅サービスの種類、都道府県－指定都市・中核市(再掲)、職種(常勤(専従－兼務)－非常勤)別(福祉用具貸与)</t>
  </si>
  <si>
    <t>第２章【詳細票】第　６表(１１－１０)従事者数，居宅サービスの種類、都道府県－指定都市・中核市(再掲)、職種(常勤(専従－兼務)－非常勤)別(居宅介護支援)</t>
  </si>
  <si>
    <t>第２章【詳細票】第　６表(１１－１１)従事者数，居宅サービスの種類、都道府県－指定都市・中核市(再掲)、職種(常勤(専従－兼務)－非常勤)別(介護予防支援)</t>
  </si>
  <si>
    <t>○平成27年度介護サービス施設・事業所調査等より</t>
    <rPh sb="1" eb="3">
      <t>ヘイセイ</t>
    </rPh>
    <rPh sb="5" eb="7">
      <t>ネンド</t>
    </rPh>
    <rPh sb="7" eb="9">
      <t>カイゴ</t>
    </rPh>
    <rPh sb="13" eb="15">
      <t>シセツ</t>
    </rPh>
    <rPh sb="16" eb="19">
      <t>ジギョウショ</t>
    </rPh>
    <rPh sb="19" eb="21">
      <t>チョウサ</t>
    </rPh>
    <rPh sb="21" eb="22">
      <t>トウ</t>
    </rPh>
    <phoneticPr fontId="31"/>
  </si>
  <si>
    <t>定員・利用者100人当たり人員数（実人員ベース、人）</t>
    <rPh sb="0" eb="2">
      <t>テイイン</t>
    </rPh>
    <rPh sb="3" eb="6">
      <t>リヨウシャ</t>
    </rPh>
    <rPh sb="9" eb="10">
      <t>ニン</t>
    </rPh>
    <rPh sb="10" eb="11">
      <t>ア</t>
    </rPh>
    <rPh sb="13" eb="16">
      <t>ジンインスウ</t>
    </rPh>
    <rPh sb="17" eb="20">
      <t>ジツジンイン</t>
    </rPh>
    <rPh sb="24" eb="25">
      <t>ニン</t>
    </rPh>
    <phoneticPr fontId="31"/>
  </si>
  <si>
    <t>計</t>
    <rPh sb="0" eb="1">
      <t>ケイ</t>
    </rPh>
    <phoneticPr fontId="31"/>
  </si>
  <si>
    <t>医師</t>
    <rPh sb="0" eb="2">
      <t>イシ</t>
    </rPh>
    <phoneticPr fontId="31"/>
  </si>
  <si>
    <t>看護師</t>
    <rPh sb="0" eb="3">
      <t>カンゴシ</t>
    </rPh>
    <phoneticPr fontId="31"/>
  </si>
  <si>
    <t>介護職員</t>
    <rPh sb="0" eb="2">
      <t>カイゴ</t>
    </rPh>
    <rPh sb="2" eb="4">
      <t>ショクイン</t>
    </rPh>
    <phoneticPr fontId="31"/>
  </si>
  <si>
    <t>その他</t>
    <rPh sb="2" eb="3">
      <t>タ</t>
    </rPh>
    <phoneticPr fontId="31"/>
  </si>
  <si>
    <t>※在宅計の人員数の算出に当たり、</t>
    <rPh sb="1" eb="3">
      <t>ザイタク</t>
    </rPh>
    <rPh sb="3" eb="4">
      <t>ケイ</t>
    </rPh>
    <rPh sb="5" eb="8">
      <t>ジンインスウ</t>
    </rPh>
    <rPh sb="9" eb="11">
      <t>サンシュツ</t>
    </rPh>
    <rPh sb="12" eb="13">
      <t>ア</t>
    </rPh>
    <phoneticPr fontId="31"/>
  </si>
  <si>
    <t>　している。</t>
    <phoneticPr fontId="31"/>
  </si>
  <si>
    <t>　　通所リハの人員は、老健や医療機関の人員に含まれているものと仮定</t>
    <phoneticPr fontId="40"/>
  </si>
  <si>
    <t>　　認知症対応型通所介護、通所介護、短期入所生活介護の医師はほとんどが別に勤務地を有するものと仮定</t>
    <rPh sb="2" eb="5">
      <t>ニンチショウ</t>
    </rPh>
    <rPh sb="5" eb="8">
      <t>タイオウガタ</t>
    </rPh>
    <rPh sb="8" eb="10">
      <t>ツウショ</t>
    </rPh>
    <rPh sb="10" eb="12">
      <t>カイゴ</t>
    </rPh>
    <rPh sb="13" eb="15">
      <t>ツウショ</t>
    </rPh>
    <rPh sb="15" eb="17">
      <t>カイゴ</t>
    </rPh>
    <rPh sb="18" eb="20">
      <t>タンキ</t>
    </rPh>
    <rPh sb="20" eb="22">
      <t>ニュウショ</t>
    </rPh>
    <rPh sb="22" eb="24">
      <t>セイカツ</t>
    </rPh>
    <rPh sb="24" eb="26">
      <t>カイゴ</t>
    </rPh>
    <rPh sb="27" eb="29">
      <t>イシ</t>
    </rPh>
    <rPh sb="35" eb="36">
      <t>ベツ</t>
    </rPh>
    <rPh sb="37" eb="40">
      <t>キンムチ</t>
    </rPh>
    <rPh sb="41" eb="42">
      <t>ユウ</t>
    </rPh>
    <rPh sb="47" eb="49">
      <t>カテイ</t>
    </rPh>
    <phoneticPr fontId="31"/>
  </si>
  <si>
    <t>介護</t>
    <rPh sb="0" eb="2">
      <t>カイゴ</t>
    </rPh>
    <phoneticPr fontId="3"/>
  </si>
  <si>
    <t>特養</t>
    <phoneticPr fontId="3"/>
  </si>
  <si>
    <t>老健</t>
    <phoneticPr fontId="3"/>
  </si>
  <si>
    <t>介護療養／医療院</t>
    <rPh sb="5" eb="8">
      <t>イリョウイン</t>
    </rPh>
    <phoneticPr fontId="3"/>
  </si>
  <si>
    <t>特定施設</t>
  </si>
  <si>
    <t>特定施設</t>
    <phoneticPr fontId="3"/>
  </si>
  <si>
    <t>GH</t>
    <phoneticPr fontId="3"/>
  </si>
  <si>
    <t>居宅計</t>
    <rPh sb="2" eb="3">
      <t>ケイ</t>
    </rPh>
    <phoneticPr fontId="40"/>
  </si>
  <si>
    <t>従事者数</t>
    <rPh sb="0" eb="3">
      <t>ジュウジシャ</t>
    </rPh>
    <rPh sb="3" eb="4">
      <t>スウ</t>
    </rPh>
    <phoneticPr fontId="40"/>
  </si>
  <si>
    <t>（総計）</t>
    <rPh sb="1" eb="3">
      <t>ソウケイ</t>
    </rPh>
    <phoneticPr fontId="40"/>
  </si>
  <si>
    <t>○介護サービス施設・事業所調査（平成27年度）の回収率</t>
    <rPh sb="1" eb="3">
      <t>カイゴ</t>
    </rPh>
    <rPh sb="7" eb="9">
      <t>シセツ</t>
    </rPh>
    <rPh sb="10" eb="13">
      <t>ジギョウショ</t>
    </rPh>
    <rPh sb="13" eb="15">
      <t>チョウサ</t>
    </rPh>
    <rPh sb="16" eb="18">
      <t>ヘイセイ</t>
    </rPh>
    <rPh sb="20" eb="22">
      <t>ネンド</t>
    </rPh>
    <rPh sb="24" eb="27">
      <t>カイシュウリツ</t>
    </rPh>
    <phoneticPr fontId="40"/>
  </si>
  <si>
    <t>介護予防支援事業所</t>
    <phoneticPr fontId="40"/>
  </si>
  <si>
    <t>居宅サービス事業所</t>
  </si>
  <si>
    <t>地域密着型サービス事業所</t>
  </si>
  <si>
    <t>居宅介護支援事業所</t>
    <phoneticPr fontId="40"/>
  </si>
  <si>
    <t>介護保険施設</t>
  </si>
  <si>
    <t>　訪問介護</t>
    <phoneticPr fontId="40"/>
  </si>
  <si>
    <t>　訪問入浴介護</t>
    <phoneticPr fontId="40"/>
  </si>
  <si>
    <t>　訪問看護ステーション</t>
    <phoneticPr fontId="40"/>
  </si>
  <si>
    <t>　通所介護</t>
    <phoneticPr fontId="40"/>
  </si>
  <si>
    <t>　通所リハビリテーション</t>
    <phoneticPr fontId="40"/>
  </si>
  <si>
    <t>　短期入所生活介護</t>
    <phoneticPr fontId="40"/>
  </si>
  <si>
    <t>　短期入所療養介護</t>
    <phoneticPr fontId="40"/>
  </si>
  <si>
    <t>　特定施設入居者生活介護</t>
    <phoneticPr fontId="40"/>
  </si>
  <si>
    <t>　福祉用具貸与</t>
    <phoneticPr fontId="40"/>
  </si>
  <si>
    <t>　特定福祉用具販売</t>
    <phoneticPr fontId="40"/>
  </si>
  <si>
    <t>　定期巡回・随時対応型訪問介護看護</t>
    <phoneticPr fontId="40"/>
  </si>
  <si>
    <t>　夜間対応型訪問介護</t>
    <phoneticPr fontId="40"/>
  </si>
  <si>
    <t>　認知症対応型通所介護</t>
    <phoneticPr fontId="40"/>
  </si>
  <si>
    <t>　小規模多機能型居宅介護</t>
    <phoneticPr fontId="40"/>
  </si>
  <si>
    <t>　認知症対応型共同生活介護</t>
    <phoneticPr fontId="40"/>
  </si>
  <si>
    <t>　地域密着型特定施設入居者生活介護</t>
    <phoneticPr fontId="40"/>
  </si>
  <si>
    <t>　複合型サービス（看護小規模多機能型居宅介護）</t>
    <phoneticPr fontId="40"/>
  </si>
  <si>
    <t>　地域密着型介護老人福祉施設</t>
    <phoneticPr fontId="40"/>
  </si>
  <si>
    <t>基本票</t>
    <rPh sb="0" eb="2">
      <t>キホン</t>
    </rPh>
    <rPh sb="2" eb="3">
      <t>ヒョウ</t>
    </rPh>
    <phoneticPr fontId="40"/>
  </si>
  <si>
    <t>施設・事業所数</t>
    <rPh sb="0" eb="2">
      <t>シセツ</t>
    </rPh>
    <rPh sb="3" eb="6">
      <t>ジギョウショ</t>
    </rPh>
    <rPh sb="6" eb="7">
      <t>スウ</t>
    </rPh>
    <phoneticPr fontId="40"/>
  </si>
  <si>
    <t>詳細票</t>
    <rPh sb="0" eb="2">
      <t>ショウサイ</t>
    </rPh>
    <rPh sb="2" eb="3">
      <t>ヒョウ</t>
    </rPh>
    <phoneticPr fontId="40"/>
  </si>
  <si>
    <t>回収施設・事業所数</t>
    <rPh sb="0" eb="2">
      <t>カイシュウ</t>
    </rPh>
    <rPh sb="2" eb="4">
      <t>シセツ</t>
    </rPh>
    <rPh sb="5" eb="8">
      <t>ジギョウショ</t>
    </rPh>
    <rPh sb="8" eb="9">
      <t>スウ</t>
    </rPh>
    <phoneticPr fontId="40"/>
  </si>
  <si>
    <t>回収率</t>
    <rPh sb="0" eb="3">
      <t>カイシュウリツ</t>
    </rPh>
    <phoneticPr fontId="40"/>
  </si>
  <si>
    <t>　介護老人福祉施設</t>
    <phoneticPr fontId="40"/>
  </si>
  <si>
    <t>　介護老人保健施設</t>
    <phoneticPr fontId="40"/>
  </si>
  <si>
    <t>　介護療養型医療施設</t>
    <phoneticPr fontId="40"/>
  </si>
  <si>
    <t>　　介護老人福祉施設</t>
    <rPh sb="2" eb="4">
      <t>カイゴ</t>
    </rPh>
    <rPh sb="4" eb="6">
      <t>ロウジン</t>
    </rPh>
    <rPh sb="6" eb="8">
      <t>フクシ</t>
    </rPh>
    <rPh sb="8" eb="10">
      <t>シセツ</t>
    </rPh>
    <phoneticPr fontId="40"/>
  </si>
  <si>
    <t>　　地域密着型特養</t>
    <rPh sb="2" eb="4">
      <t>チイキ</t>
    </rPh>
    <rPh sb="4" eb="7">
      <t>ミッチャクガタ</t>
    </rPh>
    <rPh sb="7" eb="9">
      <t>トクヨウ</t>
    </rPh>
    <phoneticPr fontId="40"/>
  </si>
  <si>
    <t>人員数（実人員ベース、人）（調査結果）</t>
    <rPh sb="0" eb="3">
      <t>ジンインスウ</t>
    </rPh>
    <rPh sb="4" eb="7">
      <t>ジツジンイン</t>
    </rPh>
    <rPh sb="11" eb="12">
      <t>ニン</t>
    </rPh>
    <rPh sb="14" eb="16">
      <t>チョウサ</t>
    </rPh>
    <rPh sb="16" eb="18">
      <t>ケッカ</t>
    </rPh>
    <phoneticPr fontId="3"/>
  </si>
  <si>
    <t>人員数（実人員ベース、人）（回収率加味）</t>
    <rPh sb="0" eb="3">
      <t>ジンインスウ</t>
    </rPh>
    <rPh sb="4" eb="7">
      <t>ジツジンイン</t>
    </rPh>
    <rPh sb="11" eb="12">
      <t>ニン</t>
    </rPh>
    <rPh sb="14" eb="17">
      <t>カイシュウリツ</t>
    </rPh>
    <rPh sb="17" eb="19">
      <t>カミ</t>
    </rPh>
    <phoneticPr fontId="3"/>
  </si>
  <si>
    <t>2030年</t>
    <rPh sb="4" eb="5">
      <t>ネン</t>
    </rPh>
    <phoneticPr fontId="40"/>
  </si>
  <si>
    <t>2035年</t>
    <rPh sb="4" eb="5">
      <t>ネン</t>
    </rPh>
    <phoneticPr fontId="40"/>
  </si>
  <si>
    <t>（現状投影の場合の2025から2030への毎年の伸び率）</t>
    <rPh sb="1" eb="3">
      <t>ゲンジョウ</t>
    </rPh>
    <rPh sb="3" eb="5">
      <t>トウエイ</t>
    </rPh>
    <rPh sb="6" eb="8">
      <t>バアイ</t>
    </rPh>
    <rPh sb="21" eb="23">
      <t>マイトシ</t>
    </rPh>
    <rPh sb="24" eb="25">
      <t>ノ</t>
    </rPh>
    <rPh sb="26" eb="27">
      <t>リツ</t>
    </rPh>
    <phoneticPr fontId="83"/>
  </si>
  <si>
    <t>（現状投影の場合の2030から2035への毎年の伸び率）</t>
    <rPh sb="1" eb="3">
      <t>ゲンジョウ</t>
    </rPh>
    <rPh sb="3" eb="5">
      <t>トウエイ</t>
    </rPh>
    <rPh sb="6" eb="8">
      <t>バアイ</t>
    </rPh>
    <rPh sb="21" eb="23">
      <t>マイトシ</t>
    </rPh>
    <rPh sb="24" eb="25">
      <t>ノ</t>
    </rPh>
    <rPh sb="26" eb="27">
      <t>リツ</t>
    </rPh>
    <phoneticPr fontId="83"/>
  </si>
  <si>
    <t>（現状投影の場合の2035から2040への毎年の伸び率）</t>
    <rPh sb="1" eb="3">
      <t>ゲンジョウ</t>
    </rPh>
    <rPh sb="3" eb="5">
      <t>トウエイ</t>
    </rPh>
    <rPh sb="6" eb="8">
      <t>バアイ</t>
    </rPh>
    <rPh sb="21" eb="23">
      <t>マイトシ</t>
    </rPh>
    <rPh sb="24" eb="25">
      <t>ノ</t>
    </rPh>
    <rPh sb="26" eb="27">
      <t>リツ</t>
    </rPh>
    <phoneticPr fontId="83"/>
  </si>
  <si>
    <t>　　　　　2025年～2040年の間は、現状投影における利用者数の伸びを使う。</t>
    <rPh sb="9" eb="10">
      <t>ネン</t>
    </rPh>
    <rPh sb="15" eb="16">
      <t>ネン</t>
    </rPh>
    <rPh sb="17" eb="18">
      <t>アイダ</t>
    </rPh>
    <rPh sb="20" eb="22">
      <t>ゲンジョウ</t>
    </rPh>
    <rPh sb="22" eb="24">
      <t>トウエイ</t>
    </rPh>
    <rPh sb="28" eb="31">
      <t>リヨウシャ</t>
    </rPh>
    <rPh sb="31" eb="32">
      <t>スウ</t>
    </rPh>
    <rPh sb="33" eb="34">
      <t>ノ</t>
    </rPh>
    <rPh sb="36" eb="37">
      <t>ツカ</t>
    </rPh>
    <phoneticPr fontId="40"/>
  </si>
  <si>
    <t>2028以降</t>
    <rPh sb="4" eb="6">
      <t>イコウ</t>
    </rPh>
    <phoneticPr fontId="40"/>
  </si>
  <si>
    <t>処遇改善に必要な総額（月額）</t>
    <rPh sb="0" eb="2">
      <t>ショグウ</t>
    </rPh>
    <rPh sb="2" eb="4">
      <t>カイゼン</t>
    </rPh>
    <rPh sb="5" eb="7">
      <t>ヒツヨウ</t>
    </rPh>
    <rPh sb="8" eb="10">
      <t>ソウガク</t>
    </rPh>
    <rPh sb="11" eb="13">
      <t>ゲツガク</t>
    </rPh>
    <phoneticPr fontId="31"/>
  </si>
  <si>
    <t>◆健康寿命延伸◆</t>
    <rPh sb="1" eb="3">
      <t>ケンコウ</t>
    </rPh>
    <rPh sb="3" eb="5">
      <t>ジュミョウ</t>
    </rPh>
    <rPh sb="5" eb="7">
      <t>エンシン</t>
    </rPh>
    <phoneticPr fontId="40"/>
  </si>
  <si>
    <t>男</t>
    <rPh sb="0" eb="1">
      <t>オトコ</t>
    </rPh>
    <phoneticPr fontId="40"/>
  </si>
  <si>
    <t>女</t>
    <rPh sb="0" eb="1">
      <t>オンナ</t>
    </rPh>
    <phoneticPr fontId="40"/>
  </si>
  <si>
    <t>平成27(2015)年は実績値（国立社会保障・人口問題研究所「日本版死亡データベース」）である.</t>
    <rPh sb="0" eb="2">
      <t>ヘイセイ</t>
    </rPh>
    <rPh sb="10" eb="11">
      <t>ネン</t>
    </rPh>
    <rPh sb="12" eb="15">
      <t>ジッセキチ</t>
    </rPh>
    <rPh sb="16" eb="30">
      <t>シャタン</t>
    </rPh>
    <rPh sb="31" eb="34">
      <t>ニホンバン</t>
    </rPh>
    <rPh sb="34" eb="36">
      <t>シボウ</t>
    </rPh>
    <phoneticPr fontId="82"/>
  </si>
  <si>
    <t>平成 27</t>
    <rPh sb="0" eb="2">
      <t>ヘイセイ</t>
    </rPh>
    <phoneticPr fontId="113"/>
  </si>
  <si>
    <t>男女差</t>
    <rPh sb="0" eb="3">
      <t>ダンジョサ</t>
    </rPh>
    <phoneticPr fontId="82"/>
  </si>
  <si>
    <t>女</t>
    <rPh sb="0" eb="1">
      <t>オンナ</t>
    </rPh>
    <phoneticPr fontId="82"/>
  </si>
  <si>
    <t>男</t>
    <rPh sb="0" eb="1">
      <t>オトコ</t>
    </rPh>
    <phoneticPr fontId="82"/>
  </si>
  <si>
    <t>死亡低位</t>
    <rPh sb="0" eb="2">
      <t>シボウ</t>
    </rPh>
    <rPh sb="2" eb="4">
      <t>テイイ</t>
    </rPh>
    <phoneticPr fontId="82"/>
  </si>
  <si>
    <t>死亡高位</t>
    <rPh sb="0" eb="2">
      <t>シボウ</t>
    </rPh>
    <rPh sb="2" eb="4">
      <t>コウイ</t>
    </rPh>
    <phoneticPr fontId="82"/>
  </si>
  <si>
    <t>死亡中位</t>
    <rPh sb="0" eb="2">
      <t>シボウ</t>
    </rPh>
    <rPh sb="2" eb="4">
      <t>チュウイ</t>
    </rPh>
    <phoneticPr fontId="82"/>
  </si>
  <si>
    <t>年　次</t>
    <rPh sb="0" eb="1">
      <t>ネン</t>
    </rPh>
    <rPh sb="2" eb="3">
      <t>ジ</t>
    </rPh>
    <phoneticPr fontId="82"/>
  </si>
  <si>
    <t>（年）</t>
    <rPh sb="1" eb="2">
      <t>ネン</t>
    </rPh>
    <phoneticPr fontId="82"/>
  </si>
  <si>
    <t>表11-5　男女別平均寿命（出生時の平均余命）の推移</t>
    <rPh sb="6" eb="8">
      <t>ダンジョ</t>
    </rPh>
    <rPh sb="8" eb="9">
      <t>ベツ</t>
    </rPh>
    <rPh sb="9" eb="11">
      <t>ヘイキン</t>
    </rPh>
    <rPh sb="11" eb="13">
      <t>ジュミョウ</t>
    </rPh>
    <rPh sb="14" eb="16">
      <t>シュッショウ</t>
    </rPh>
    <rPh sb="16" eb="17">
      <t>ジ</t>
    </rPh>
    <rPh sb="18" eb="20">
      <t>ヘイキン</t>
    </rPh>
    <rPh sb="20" eb="22">
      <t>ヨメイ</t>
    </rPh>
    <rPh sb="24" eb="26">
      <t>スイイ</t>
    </rPh>
    <phoneticPr fontId="82"/>
  </si>
  <si>
    <t>基本ケース</t>
    <rPh sb="0" eb="2">
      <t>キホン</t>
    </rPh>
    <phoneticPr fontId="40"/>
  </si>
  <si>
    <t>認定者数</t>
    <rPh sb="0" eb="3">
      <t>ニンテイシャ</t>
    </rPh>
    <rPh sb="3" eb="4">
      <t>スウ</t>
    </rPh>
    <phoneticPr fontId="40"/>
  </si>
  <si>
    <t>男女計</t>
    <rPh sb="0" eb="3">
      <t>ダンジョケイ</t>
    </rPh>
    <phoneticPr fontId="40"/>
  </si>
  <si>
    <t>◆介護ロボット・ＩＣＴの推進◆</t>
    <rPh sb="1" eb="3">
      <t>カイゴ</t>
    </rPh>
    <rPh sb="12" eb="14">
      <t>スイシン</t>
    </rPh>
    <phoneticPr fontId="40"/>
  </si>
  <si>
    <t>○マンパワー緩和</t>
    <rPh sb="6" eb="8">
      <t>カンワ</t>
    </rPh>
    <phoneticPr fontId="40"/>
  </si>
  <si>
    <t>納付率</t>
    <rPh sb="0" eb="2">
      <t>ノウフ</t>
    </rPh>
    <rPh sb="2" eb="3">
      <t>リツ</t>
    </rPh>
    <phoneticPr fontId="40"/>
  </si>
  <si>
    <t>１号比率</t>
    <rPh sb="1" eb="2">
      <t>ゴウ</t>
    </rPh>
    <rPh sb="2" eb="4">
      <t>ヒリツ</t>
    </rPh>
    <phoneticPr fontId="40"/>
  </si>
  <si>
    <t>賃金累積</t>
    <rPh sb="0" eb="2">
      <t>チンギン</t>
    </rPh>
    <rPh sb="2" eb="4">
      <t>ルイセキ</t>
    </rPh>
    <phoneticPr fontId="40"/>
  </si>
  <si>
    <t>賃金</t>
    <rPh sb="0" eb="2">
      <t>チンギン</t>
    </rPh>
    <phoneticPr fontId="40"/>
  </si>
  <si>
    <t>１号保険料</t>
    <rPh sb="1" eb="2">
      <t>ゴウ</t>
    </rPh>
    <rPh sb="2" eb="5">
      <t>ホケンリョウ</t>
    </rPh>
    <phoneticPr fontId="40"/>
  </si>
  <si>
    <t>利用者数（現状投影＝足下固定）</t>
    <rPh sb="0" eb="3">
      <t>リヨウシャ</t>
    </rPh>
    <rPh sb="3" eb="4">
      <t>スウ</t>
    </rPh>
    <rPh sb="5" eb="7">
      <t>ゲンジョウ</t>
    </rPh>
    <rPh sb="7" eb="9">
      <t>トウエイ</t>
    </rPh>
    <rPh sb="10" eb="12">
      <t>アシモト</t>
    </rPh>
    <rPh sb="12" eb="14">
      <t>コテイ</t>
    </rPh>
    <phoneticPr fontId="40"/>
  </si>
  <si>
    <t>足下固定</t>
    <rPh sb="0" eb="2">
      <t>アシモト</t>
    </rPh>
    <rPh sb="2" eb="4">
      <t>コテイ</t>
    </rPh>
    <phoneticPr fontId="40"/>
  </si>
  <si>
    <t>従事者の労働負担軽減が図られることから、</t>
    <rPh sb="0" eb="3">
      <t>ジュウジシャ</t>
    </rPh>
    <rPh sb="4" eb="6">
      <t>ロウドウ</t>
    </rPh>
    <rPh sb="6" eb="8">
      <t>フタン</t>
    </rPh>
    <rPh sb="8" eb="10">
      <t>ケイゲン</t>
    </rPh>
    <rPh sb="11" eb="12">
      <t>ハカ</t>
    </rPh>
    <phoneticPr fontId="40"/>
  </si>
  <si>
    <t>従事者数の緩和係数を</t>
    <rPh sb="0" eb="3">
      <t>ジュウジシャ</t>
    </rPh>
    <rPh sb="3" eb="4">
      <t>スウ</t>
    </rPh>
    <rPh sb="5" eb="7">
      <t>カンワ</t>
    </rPh>
    <rPh sb="7" eb="9">
      <t>ケイスウ</t>
    </rPh>
    <phoneticPr fontId="40"/>
  </si>
  <si>
    <t>とする。</t>
    <phoneticPr fontId="40"/>
  </si>
  <si>
    <t>参考：経済の伸び（経済再生）</t>
    <rPh sb="3" eb="5">
      <t>ケイザイ</t>
    </rPh>
    <rPh sb="6" eb="7">
      <t>ノ</t>
    </rPh>
    <rPh sb="9" eb="11">
      <t>ケイザイ</t>
    </rPh>
    <rPh sb="11" eb="13">
      <t>サイセイ</t>
    </rPh>
    <phoneticPr fontId="40"/>
  </si>
  <si>
    <t>30年度</t>
    <rPh sb="2" eb="4">
      <t>ネンド</t>
    </rPh>
    <phoneticPr fontId="40"/>
  </si>
  <si>
    <t>介護費は、介護費：給付費＝１：０．９２５１で計算。</t>
    <rPh sb="0" eb="3">
      <t>カイゴヒ</t>
    </rPh>
    <rPh sb="5" eb="8">
      <t>カイゴヒ</t>
    </rPh>
    <rPh sb="9" eb="12">
      <t>キュウフヒ</t>
    </rPh>
    <rPh sb="22" eb="24">
      <t>ケイサン</t>
    </rPh>
    <phoneticPr fontId="40"/>
  </si>
  <si>
    <t>※地域支援事業（包括・任意事業）では、国：地方：保険料＝38.5：38.5：23となっており、</t>
    <rPh sb="1" eb="3">
      <t>チイキ</t>
    </rPh>
    <rPh sb="3" eb="5">
      <t>シエン</t>
    </rPh>
    <rPh sb="5" eb="7">
      <t>ジギョウ</t>
    </rPh>
    <rPh sb="8" eb="10">
      <t>ホウカツ</t>
    </rPh>
    <rPh sb="11" eb="13">
      <t>ニンイ</t>
    </rPh>
    <rPh sb="13" eb="15">
      <t>ジギョウ</t>
    </rPh>
    <rPh sb="19" eb="20">
      <t>クニ</t>
    </rPh>
    <rPh sb="21" eb="23">
      <t>チホウ</t>
    </rPh>
    <rPh sb="24" eb="27">
      <t>ホケンリョウ</t>
    </rPh>
    <phoneticPr fontId="40"/>
  </si>
  <si>
    <t>←27％を乗じて算出（２号被保険者割合のこと）</t>
    <rPh sb="5" eb="6">
      <t>ジョウ</t>
    </rPh>
    <rPh sb="8" eb="10">
      <t>サンシュツ</t>
    </rPh>
    <rPh sb="12" eb="13">
      <t>ゴウ</t>
    </rPh>
    <rPh sb="13" eb="17">
      <t>ヒホケンシャ</t>
    </rPh>
    <rPh sb="17" eb="19">
      <t>ワリアイ</t>
    </rPh>
    <phoneticPr fontId="40"/>
  </si>
  <si>
    <t>　　　１号保険料軽減分</t>
    <rPh sb="4" eb="5">
      <t>ゴウ</t>
    </rPh>
    <rPh sb="5" eb="8">
      <t>ホケンリョウ</t>
    </rPh>
    <rPh sb="8" eb="11">
      <t>ケイゲンブン</t>
    </rPh>
    <phoneticPr fontId="40"/>
  </si>
  <si>
    <t>１０月末現在</t>
    <rPh sb="2" eb="4">
      <t>ガツマツ</t>
    </rPh>
    <rPh sb="4" eb="6">
      <t>ゲンザイ</t>
    </rPh>
    <phoneticPr fontId="3"/>
  </si>
  <si>
    <t xml:space="preserve">    90歳以上</t>
    <phoneticPr fontId="3"/>
  </si>
  <si>
    <t>85歳以上90歳未満</t>
    <phoneticPr fontId="3"/>
  </si>
  <si>
    <t>80歳以上85歳未満</t>
    <phoneticPr fontId="3"/>
  </si>
  <si>
    <t>75歳以上80歳未満</t>
    <phoneticPr fontId="3"/>
  </si>
  <si>
    <t>70歳以上75歳未満</t>
    <phoneticPr fontId="3"/>
  </si>
  <si>
    <t>65歳以上70歳未満</t>
    <phoneticPr fontId="3"/>
  </si>
  <si>
    <t xml:space="preserve">    90歳以上</t>
    <phoneticPr fontId="3"/>
  </si>
  <si>
    <t>85歳以上90歳未満</t>
    <phoneticPr fontId="3"/>
  </si>
  <si>
    <t>80歳以上85歳未満</t>
    <phoneticPr fontId="3"/>
  </si>
  <si>
    <t>75歳以上80歳未満</t>
    <phoneticPr fontId="3"/>
  </si>
  <si>
    <t>70歳以上75歳未満</t>
    <phoneticPr fontId="3"/>
  </si>
  <si>
    <t>65歳以上70歳未満</t>
    <phoneticPr fontId="3"/>
  </si>
  <si>
    <t>２－１．要介護（要支援）認定者数（人）</t>
    <phoneticPr fontId="3"/>
  </si>
  <si>
    <t>平成２９年１０月分（第１号被保険者数、認定者数等）</t>
    <phoneticPr fontId="3"/>
  </si>
  <si>
    <t>現物給付（８月サービス分）　償還給付（９月支出決定分）</t>
    <phoneticPr fontId="3"/>
  </si>
  <si>
    <t>償還給付（９月支出決定分）</t>
    <phoneticPr fontId="3"/>
  </si>
  <si>
    <t>９－４．（再掲）保険給付決定状況・第２号被保険者分（給付費・百万円）</t>
    <phoneticPr fontId="3"/>
  </si>
  <si>
    <t>※１保険給付決定状況についての調査項目は、総数（第１号被保険者と第２号被保険者の合計）と第２号被保険者（再掲）のみであり、第１号被保険者分は調査項目とはなっていないが、参考資料として、便宜上、総数より第２号被保険者分の数値を差し引いたものを、第１号被保険者分として掲載した。</t>
    <phoneticPr fontId="3"/>
  </si>
  <si>
    <t>９－２．（再掲）保険給付決定状況・第１号被保険者分（給付費・百万円）</t>
    <phoneticPr fontId="3"/>
  </si>
  <si>
    <t>地域密着型介護老人福祉施設入所者生活介護</t>
    <phoneticPr fontId="3"/>
  </si>
  <si>
    <t>地域密着型特定施設入居者生活介護</t>
    <phoneticPr fontId="3"/>
  </si>
  <si>
    <t>認知症対応型共同生活介護</t>
    <phoneticPr fontId="3"/>
  </si>
  <si>
    <t>小規模多機能型居宅介護</t>
    <phoneticPr fontId="3"/>
  </si>
  <si>
    <t>認知症対応型通所介護</t>
    <phoneticPr fontId="3"/>
  </si>
  <si>
    <t>夜間対応型訪問介護</t>
    <phoneticPr fontId="3"/>
  </si>
  <si>
    <t>定期巡回・随時対応型訪問介護看護</t>
    <phoneticPr fontId="3"/>
  </si>
  <si>
    <t>現物給付（８月サービス分）　償還給付（９月支出決定分）</t>
    <phoneticPr fontId="3"/>
  </si>
  <si>
    <t>８－１．施設サービス受給者数（人）</t>
    <phoneticPr fontId="3"/>
  </si>
  <si>
    <t>認知症対応型通所介護</t>
    <phoneticPr fontId="3"/>
  </si>
  <si>
    <t>地域密着型介護老人福祉施設入所者生活介護</t>
    <phoneticPr fontId="3"/>
  </si>
  <si>
    <t>地域密着型特定施設入居者生活介護</t>
    <phoneticPr fontId="3"/>
  </si>
  <si>
    <t>認知症対応型共同生活介護</t>
    <phoneticPr fontId="3"/>
  </si>
  <si>
    <t>小規模多機能型居宅介護</t>
    <phoneticPr fontId="3"/>
  </si>
  <si>
    <t>夜間対応型訪問介護</t>
    <phoneticPr fontId="3"/>
  </si>
  <si>
    <t>定期巡回・随時対応型訪問介護看護</t>
    <phoneticPr fontId="3"/>
  </si>
  <si>
    <t>７－２－１．地域密着型（介護予防）サービスのサービス別受給者数（人） 【現物給付（８月サービス分）】</t>
    <phoneticPr fontId="3"/>
  </si>
  <si>
    <t>現物給付（８月サービス分）　償還給付（９月支出決定分）</t>
    <phoneticPr fontId="3"/>
  </si>
  <si>
    <t>７－１．地域密着型（介護予防）サービス受給者数（人）</t>
    <phoneticPr fontId="3"/>
  </si>
  <si>
    <t xml:space="preserve"> </t>
    <phoneticPr fontId="3"/>
  </si>
  <si>
    <t>６－１．居宅（介護予防）サービス受給者数（人）</t>
    <phoneticPr fontId="3"/>
  </si>
  <si>
    <t>平成２９年１０月分（受給者数、給付費等）</t>
    <phoneticPr fontId="3"/>
  </si>
  <si>
    <t xml:space="preserve">    90歳以上</t>
    <phoneticPr fontId="3"/>
  </si>
  <si>
    <t>85歳以上90歳未満</t>
    <phoneticPr fontId="3"/>
  </si>
  <si>
    <t>80歳以上85歳未満</t>
    <phoneticPr fontId="3"/>
  </si>
  <si>
    <t>75歳以上80歳未満</t>
    <phoneticPr fontId="3"/>
  </si>
  <si>
    <t>70歳以上75歳未満</t>
    <phoneticPr fontId="3"/>
  </si>
  <si>
    <t>65歳以上70歳未満</t>
    <phoneticPr fontId="3"/>
  </si>
  <si>
    <t xml:space="preserve">    90歳以上</t>
    <phoneticPr fontId="3"/>
  </si>
  <si>
    <t>85歳以上90歳未満</t>
    <phoneticPr fontId="3"/>
  </si>
  <si>
    <t>80歳以上85歳未満</t>
    <phoneticPr fontId="3"/>
  </si>
  <si>
    <t>75歳以上80歳未満</t>
    <phoneticPr fontId="3"/>
  </si>
  <si>
    <t>70歳以上75歳未満</t>
    <phoneticPr fontId="3"/>
  </si>
  <si>
    <t>65歳以上70歳未満</t>
    <phoneticPr fontId="3"/>
  </si>
  <si>
    <t>２－１．要介護（要支援）認定者数（人）</t>
    <phoneticPr fontId="3"/>
  </si>
  <si>
    <t>平成２９年９月分（第１号被保険者数、認定者数等）</t>
    <phoneticPr fontId="3"/>
  </si>
  <si>
    <t>←2016年・2017年だけ10月月報</t>
    <rPh sb="5" eb="6">
      <t>ネン</t>
    </rPh>
    <rPh sb="11" eb="12">
      <t>ネン</t>
    </rPh>
    <rPh sb="16" eb="17">
      <t>ガツ</t>
    </rPh>
    <rPh sb="17" eb="19">
      <t>ゲッポウ</t>
    </rPh>
    <phoneticPr fontId="40"/>
  </si>
  <si>
    <t>介護職員処遇改善加算（Ⅴ）</t>
    <phoneticPr fontId="3"/>
  </si>
  <si>
    <t>介護職員処遇改善加算（Ⅳ）</t>
  </si>
  <si>
    <t>介護職員処遇改善加算（Ⅲ）</t>
    <phoneticPr fontId="3"/>
  </si>
  <si>
    <t>介護職員処遇改善加算（Ⅱ）</t>
    <phoneticPr fontId="3"/>
  </si>
  <si>
    <t>介護職員処遇改善加算（Ⅴ） **</t>
    <phoneticPr fontId="3"/>
  </si>
  <si>
    <t>３）　各サービスの計は、基本算定項目（太枠内）を計上した値である。</t>
    <phoneticPr fontId="3"/>
  </si>
  <si>
    <t>外部サービス利用型特定施設入居者生活介護</t>
    <phoneticPr fontId="3"/>
  </si>
  <si>
    <t>準ユニットケア加算 *</t>
    <phoneticPr fontId="3"/>
  </si>
  <si>
    <t>介護職員処遇改善加算（Ⅳ） **</t>
    <phoneticPr fontId="3"/>
  </si>
  <si>
    <t>サービス提供体制強化加算（Ⅰ）ロ</t>
    <phoneticPr fontId="3"/>
  </si>
  <si>
    <t>サービス提供体制強化加算（Ⅰ）イ</t>
    <phoneticPr fontId="3"/>
  </si>
  <si>
    <t>栄養改善加算</t>
    <rPh sb="0" eb="2">
      <t>エイヨウ</t>
    </rPh>
    <rPh sb="2" eb="4">
      <t>カイゼン</t>
    </rPh>
    <rPh sb="4" eb="6">
      <t>カサン</t>
    </rPh>
    <phoneticPr fontId="3"/>
  </si>
  <si>
    <t>短期集中リハビリテーション実施加算 *</t>
    <phoneticPr fontId="3"/>
  </si>
  <si>
    <t>介護老人保健施設</t>
    <phoneticPr fontId="3"/>
  </si>
  <si>
    <t>病院又は診療所</t>
    <phoneticPr fontId="3"/>
  </si>
  <si>
    <t>入浴介助加算 *</t>
    <phoneticPr fontId="3"/>
  </si>
  <si>
    <t>訪問リハビリテーション</t>
    <phoneticPr fontId="3"/>
  </si>
  <si>
    <t>認知症短期集中リハビリテーション実施加算 *</t>
    <phoneticPr fontId="3"/>
  </si>
  <si>
    <t>ユニット型旧措置入所者経過的地域密着型介護老人福祉施設入所者生活介護 *</t>
    <phoneticPr fontId="3"/>
  </si>
  <si>
    <t>ユニット型経過的地域密着型介護老人福祉施設入所者生活介護 *</t>
    <phoneticPr fontId="3"/>
  </si>
  <si>
    <t>ユニット型地域密着型介護老人福祉施設入所者生活介護 *</t>
    <phoneticPr fontId="3"/>
  </si>
  <si>
    <t>要介護１</t>
    <phoneticPr fontId="93"/>
  </si>
  <si>
    <t>要介護５</t>
    <phoneticPr fontId="3"/>
  </si>
  <si>
    <t>平成29年10月審査分</t>
    <rPh sb="0" eb="2">
      <t>ヘイセイ</t>
    </rPh>
    <rPh sb="4" eb="5">
      <t>ネン</t>
    </rPh>
    <rPh sb="7" eb="9">
      <t>シンサ</t>
    </rPh>
    <rPh sb="9" eb="10">
      <t>ブン</t>
    </rPh>
    <phoneticPr fontId="3"/>
  </si>
  <si>
    <t>要介護状態区分・サービス種類内容別（３－１）</t>
    <phoneticPr fontId="3"/>
  </si>
  <si>
    <t>★単価差（基本点数に係る分）（平成29年度のときのものを参考）</t>
    <rPh sb="1" eb="3">
      <t>タンカ</t>
    </rPh>
    <rPh sb="3" eb="4">
      <t>サ</t>
    </rPh>
    <rPh sb="5" eb="7">
      <t>キホン</t>
    </rPh>
    <rPh sb="7" eb="9">
      <t>テンスウ</t>
    </rPh>
    <rPh sb="10" eb="11">
      <t>カカ</t>
    </rPh>
    <rPh sb="12" eb="13">
      <t>ブン</t>
    </rPh>
    <rPh sb="15" eb="17">
      <t>ヘイセイ</t>
    </rPh>
    <rPh sb="19" eb="21">
      <t>ネンド</t>
    </rPh>
    <rPh sb="28" eb="30">
      <t>サンコウ</t>
    </rPh>
    <phoneticPr fontId="31"/>
  </si>
  <si>
    <t>要介護１～５（特養のみ３～５）</t>
    <rPh sb="0" eb="3">
      <t>ヨウカイゴ</t>
    </rPh>
    <rPh sb="7" eb="9">
      <t>トクヨウ</t>
    </rPh>
    <phoneticPr fontId="4"/>
  </si>
  <si>
    <t>平成２９年１０月審査分</t>
  </si>
  <si>
    <t>2018年度の仮の様子（2017年度の投影）</t>
    <rPh sb="4" eb="6">
      <t>ネンド</t>
    </rPh>
    <rPh sb="7" eb="8">
      <t>カリ</t>
    </rPh>
    <rPh sb="9" eb="11">
      <t>ヨウス</t>
    </rPh>
    <rPh sb="16" eb="17">
      <t>ネン</t>
    </rPh>
    <rPh sb="17" eb="18">
      <t>ド</t>
    </rPh>
    <rPh sb="19" eb="21">
      <t>トウエイ</t>
    </rPh>
    <phoneticPr fontId="40"/>
  </si>
  <si>
    <t>◆平成30年度改定◆</t>
    <rPh sb="1" eb="3">
      <t>ヘイセイ</t>
    </rPh>
    <rPh sb="5" eb="7">
      <t>ネンド</t>
    </rPh>
    <rPh sb="7" eb="9">
      <t>カイテイ</t>
    </rPh>
    <phoneticPr fontId="40"/>
  </si>
  <si>
    <t>全サービス一律で単価が上昇したものと見なして計算する。</t>
    <rPh sb="0" eb="1">
      <t>ゼン</t>
    </rPh>
    <rPh sb="5" eb="7">
      <t>イチリツ</t>
    </rPh>
    <rPh sb="8" eb="10">
      <t>タンカ</t>
    </rPh>
    <rPh sb="11" eb="13">
      <t>ジョウショウ</t>
    </rPh>
    <rPh sb="18" eb="19">
      <t>ミ</t>
    </rPh>
    <rPh sb="22" eb="24">
      <t>ケイサン</t>
    </rPh>
    <phoneticPr fontId="40"/>
  </si>
  <si>
    <t>2018年度の様子</t>
    <rPh sb="4" eb="6">
      <t>ネンド</t>
    </rPh>
    <rPh sb="7" eb="9">
      <t>ヨウス</t>
    </rPh>
    <phoneticPr fontId="40"/>
  </si>
  <si>
    <t>★2016～2018にかけての単価増の計算（足下である2018年を推計するため＆単価の最新値は2016年度であるため）</t>
    <rPh sb="15" eb="17">
      <t>タンカ</t>
    </rPh>
    <rPh sb="17" eb="18">
      <t>ゾウ</t>
    </rPh>
    <rPh sb="19" eb="21">
      <t>ケイサン</t>
    </rPh>
    <rPh sb="22" eb="24">
      <t>アシモト</t>
    </rPh>
    <rPh sb="31" eb="32">
      <t>ネン</t>
    </rPh>
    <rPh sb="33" eb="35">
      <t>スイケイ</t>
    </rPh>
    <rPh sb="40" eb="42">
      <t>タンカ</t>
    </rPh>
    <rPh sb="43" eb="45">
      <t>サイシン</t>
    </rPh>
    <rPh sb="45" eb="46">
      <t>チ</t>
    </rPh>
    <rPh sb="51" eb="52">
      <t>ネン</t>
    </rPh>
    <rPh sb="52" eb="53">
      <t>ド</t>
    </rPh>
    <phoneticPr fontId="40"/>
  </si>
  <si>
    <t>　複合型サービス（看護小規模多機能型居宅介護・短期利用）</t>
  </si>
  <si>
    <t>　複合型サービス（看護小規模多機能型居宅介護・短期利用以外）</t>
  </si>
  <si>
    <t>　地域密着型特定施設入居者生活介護（短期利用）</t>
  </si>
  <si>
    <t>　地域密着型特定施設入居者生活介護（短期利用以外）</t>
  </si>
  <si>
    <t>　認知症対応型共同生活介護（短期利用以外）</t>
  </si>
  <si>
    <t>　特定施設入居者生活介護（短期利用）</t>
  </si>
  <si>
    <t>　特定施設入居者生活介護（短期利用以外）</t>
  </si>
  <si>
    <t>　　通所リハビリテーション</t>
  </si>
  <si>
    <t>　　訪問リハビリテーション</t>
  </si>
  <si>
    <t>注：総数には、月の途中で要介護から要支援に変更となった者を含む。</t>
  </si>
  <si>
    <t>月報第２表　介護サービス受給者数，要介護状態区分・サービス種類別（単位：千人）</t>
  </si>
  <si>
    <t>←2017年だけ10月月報</t>
    <rPh sb="5" eb="6">
      <t>ネン</t>
    </rPh>
    <rPh sb="10" eb="11">
      <t>ガツ</t>
    </rPh>
    <rPh sb="11" eb="13">
      <t>ゲッポウ</t>
    </rPh>
    <phoneticPr fontId="40"/>
  </si>
  <si>
    <t>改革案Ａ：かつての一体改革のシナリオどおり、2025年まで直近のトレンドで利用者数を増やしていく。</t>
    <rPh sb="0" eb="3">
      <t>カイカクアン</t>
    </rPh>
    <rPh sb="9" eb="13">
      <t>イッタイカイカク</t>
    </rPh>
    <rPh sb="26" eb="27">
      <t>ネン</t>
    </rPh>
    <rPh sb="29" eb="31">
      <t>チョッキン</t>
    </rPh>
    <rPh sb="37" eb="40">
      <t>リヨウシャ</t>
    </rPh>
    <rPh sb="40" eb="41">
      <t>スウ</t>
    </rPh>
    <rPh sb="42" eb="43">
      <t>フ</t>
    </rPh>
    <phoneticPr fontId="40"/>
  </si>
  <si>
    <t>平成２９年７月審査分</t>
  </si>
  <si>
    <t>平成２９年８月審査分</t>
  </si>
  <si>
    <t>平成２９年９月審査分</t>
  </si>
  <si>
    <t>平成２９年１１月審査分</t>
  </si>
  <si>
    <t>平成29年６月サービス</t>
    <rPh sb="0" eb="2">
      <t>ヘイセイ</t>
    </rPh>
    <rPh sb="4" eb="5">
      <t>ネン</t>
    </rPh>
    <rPh sb="6" eb="7">
      <t>ガツ</t>
    </rPh>
    <phoneticPr fontId="40"/>
  </si>
  <si>
    <t>平成29年７月サービス</t>
    <rPh sb="0" eb="2">
      <t>ヘイセイ</t>
    </rPh>
    <rPh sb="4" eb="5">
      <t>ネン</t>
    </rPh>
    <rPh sb="6" eb="7">
      <t>ガツ</t>
    </rPh>
    <phoneticPr fontId="40"/>
  </si>
  <si>
    <t>平成29年８月サービス</t>
    <rPh sb="0" eb="2">
      <t>ヘイセイ</t>
    </rPh>
    <rPh sb="4" eb="5">
      <t>ネン</t>
    </rPh>
    <rPh sb="6" eb="7">
      <t>ガツ</t>
    </rPh>
    <phoneticPr fontId="40"/>
  </si>
  <si>
    <t>平成29年９月サービス</t>
    <rPh sb="0" eb="2">
      <t>ヘイセイ</t>
    </rPh>
    <rPh sb="4" eb="5">
      <t>ネン</t>
    </rPh>
    <rPh sb="6" eb="7">
      <t>ガツ</t>
    </rPh>
    <phoneticPr fontId="40"/>
  </si>
  <si>
    <t>平成29年10月サービス</t>
    <rPh sb="0" eb="2">
      <t>ヘイセイ</t>
    </rPh>
    <rPh sb="4" eb="5">
      <t>ネン</t>
    </rPh>
    <rPh sb="7" eb="8">
      <t>ガツ</t>
    </rPh>
    <phoneticPr fontId="40"/>
  </si>
  <si>
    <t>平成29年度における訪問介護・通所介護の利用者数については、４月～10月サービスを見ると、直線的に減少しているので、</t>
    <rPh sb="0" eb="2">
      <t>ヘイセイ</t>
    </rPh>
    <rPh sb="4" eb="6">
      <t>ネンド</t>
    </rPh>
    <rPh sb="10" eb="12">
      <t>ホウモン</t>
    </rPh>
    <rPh sb="12" eb="14">
      <t>カイゴ</t>
    </rPh>
    <rPh sb="15" eb="17">
      <t>ツウショ</t>
    </rPh>
    <rPh sb="17" eb="19">
      <t>カイゴ</t>
    </rPh>
    <rPh sb="20" eb="23">
      <t>リヨウシャ</t>
    </rPh>
    <rPh sb="23" eb="24">
      <t>スウ</t>
    </rPh>
    <rPh sb="31" eb="32">
      <t>ガツ</t>
    </rPh>
    <rPh sb="35" eb="36">
      <t>ガツ</t>
    </rPh>
    <rPh sb="41" eb="42">
      <t>ミ</t>
    </rPh>
    <rPh sb="45" eb="48">
      <t>チョクセンテキ</t>
    </rPh>
    <rPh sb="49" eb="51">
      <t>ゲンショウ</t>
    </rPh>
    <phoneticPr fontId="40"/>
  </si>
  <si>
    <t>そのまま単回帰線に沿って減少すると仮定し、年度の平均値を算出する。</t>
    <rPh sb="4" eb="5">
      <t>タン</t>
    </rPh>
    <rPh sb="5" eb="8">
      <t>カイキセン</t>
    </rPh>
    <rPh sb="9" eb="10">
      <t>ソ</t>
    </rPh>
    <rPh sb="12" eb="14">
      <t>ゲンショウ</t>
    </rPh>
    <rPh sb="17" eb="19">
      <t>カテイ</t>
    </rPh>
    <rPh sb="21" eb="23">
      <t>ネンド</t>
    </rPh>
    <rPh sb="24" eb="26">
      <t>ヘイキン</t>
    </rPh>
    <rPh sb="26" eb="27">
      <t>チ</t>
    </rPh>
    <rPh sb="28" eb="30">
      <t>サンシュツ</t>
    </rPh>
    <phoneticPr fontId="40"/>
  </si>
  <si>
    <t>以下推計</t>
    <rPh sb="0" eb="2">
      <t>イカ</t>
    </rPh>
    <rPh sb="2" eb="4">
      <t>スイケイ</t>
    </rPh>
    <phoneticPr fontId="40"/>
  </si>
  <si>
    <t>介護予防訪問介護、介護予防通所介護のそれぞれの利用者数が概ね０となるため、2017年度の利用率から算出した両サービスの2018年度分の額を</t>
    <rPh sb="0" eb="2">
      <t>カイゴ</t>
    </rPh>
    <rPh sb="2" eb="4">
      <t>ヨボウ</t>
    </rPh>
    <rPh sb="4" eb="6">
      <t>ホウモン</t>
    </rPh>
    <rPh sb="6" eb="8">
      <t>カイゴ</t>
    </rPh>
    <rPh sb="9" eb="11">
      <t>カイゴ</t>
    </rPh>
    <rPh sb="11" eb="13">
      <t>ヨボウ</t>
    </rPh>
    <rPh sb="13" eb="15">
      <t>ツウショ</t>
    </rPh>
    <rPh sb="15" eb="17">
      <t>カイゴ</t>
    </rPh>
    <rPh sb="23" eb="26">
      <t>リヨウシャ</t>
    </rPh>
    <rPh sb="26" eb="27">
      <t>スウ</t>
    </rPh>
    <rPh sb="28" eb="29">
      <t>オオム</t>
    </rPh>
    <rPh sb="41" eb="43">
      <t>ネンド</t>
    </rPh>
    <rPh sb="44" eb="47">
      <t>リヨウリツ</t>
    </rPh>
    <rPh sb="49" eb="51">
      <t>サンシュツ</t>
    </rPh>
    <rPh sb="53" eb="54">
      <t>リョウ</t>
    </rPh>
    <rPh sb="63" eb="65">
      <t>ネンド</t>
    </rPh>
    <rPh sb="65" eb="66">
      <t>ブン</t>
    </rPh>
    <rPh sb="67" eb="68">
      <t>ガク</t>
    </rPh>
    <phoneticPr fontId="40"/>
  </si>
  <si>
    <t>在宅サービス</t>
    <rPh sb="0" eb="2">
      <t>ザイタク</t>
    </rPh>
    <phoneticPr fontId="40"/>
  </si>
  <si>
    <t>費用</t>
    <rPh sb="0" eb="2">
      <t>ヒヨウ</t>
    </rPh>
    <phoneticPr fontId="40"/>
  </si>
  <si>
    <t>人数</t>
    <rPh sb="0" eb="2">
      <t>ニンズウ</t>
    </rPh>
    <phoneticPr fontId="40"/>
  </si>
  <si>
    <t>月報第３表　介護予防サービス費用額，要支援状態区分・サービス種類別（単位：百万円）</t>
  </si>
  <si>
    <t>単価</t>
    <rPh sb="0" eb="2">
      <t>タンカ</t>
    </rPh>
    <phoneticPr fontId="40"/>
  </si>
  <si>
    <t>在宅の費用から差し引いて、再度単価（一定程度下がった単価）で割ることで、影響を加味した在宅利用者数を算出。</t>
    <rPh sb="0" eb="2">
      <t>ザイタク</t>
    </rPh>
    <rPh sb="3" eb="5">
      <t>ヒヨウ</t>
    </rPh>
    <rPh sb="7" eb="8">
      <t>サ</t>
    </rPh>
    <rPh sb="9" eb="10">
      <t>ヒ</t>
    </rPh>
    <rPh sb="13" eb="15">
      <t>サイド</t>
    </rPh>
    <rPh sb="15" eb="17">
      <t>タンカ</t>
    </rPh>
    <rPh sb="18" eb="20">
      <t>イッテイ</t>
    </rPh>
    <rPh sb="20" eb="22">
      <t>テイド</t>
    </rPh>
    <rPh sb="22" eb="23">
      <t>サ</t>
    </rPh>
    <rPh sb="26" eb="28">
      <t>タンカ</t>
    </rPh>
    <rPh sb="30" eb="31">
      <t>ワ</t>
    </rPh>
    <rPh sb="36" eb="38">
      <t>エイキョウ</t>
    </rPh>
    <rPh sb="39" eb="41">
      <t>カミ</t>
    </rPh>
    <rPh sb="43" eb="45">
      <t>ザイタク</t>
    </rPh>
    <rPh sb="45" eb="48">
      <t>リヨウシャ</t>
    </rPh>
    <rPh sb="48" eb="49">
      <t>スウ</t>
    </rPh>
    <rPh sb="50" eb="52">
      <t>サンシュツ</t>
    </rPh>
    <phoneticPr fontId="40"/>
  </si>
  <si>
    <t>介護予防訪問介護と介護予防通所介護の利用者数は線形回帰すると、概ね平成30年３月サービスでは、０になると推計される。</t>
    <rPh sb="0" eb="2">
      <t>カイゴ</t>
    </rPh>
    <rPh sb="2" eb="4">
      <t>ヨボウ</t>
    </rPh>
    <rPh sb="4" eb="6">
      <t>ホウモン</t>
    </rPh>
    <rPh sb="6" eb="8">
      <t>カイゴ</t>
    </rPh>
    <rPh sb="9" eb="11">
      <t>カイゴ</t>
    </rPh>
    <rPh sb="11" eb="13">
      <t>ヨボウ</t>
    </rPh>
    <rPh sb="13" eb="15">
      <t>ツウショ</t>
    </rPh>
    <rPh sb="15" eb="17">
      <t>カイゴ</t>
    </rPh>
    <rPh sb="18" eb="21">
      <t>リヨウシャ</t>
    </rPh>
    <rPh sb="21" eb="22">
      <t>スウ</t>
    </rPh>
    <rPh sb="23" eb="25">
      <t>センケイ</t>
    </rPh>
    <rPh sb="25" eb="27">
      <t>カイキ</t>
    </rPh>
    <rPh sb="31" eb="32">
      <t>オオム</t>
    </rPh>
    <rPh sb="33" eb="35">
      <t>ヘイセイ</t>
    </rPh>
    <rPh sb="37" eb="38">
      <t>ネン</t>
    </rPh>
    <rPh sb="39" eb="40">
      <t>ガツ</t>
    </rPh>
    <rPh sb="52" eb="54">
      <t>スイケイ</t>
    </rPh>
    <phoneticPr fontId="40"/>
  </si>
  <si>
    <t>在宅単価は、平成29年４月以降、介護予防訪問介護・介護予防通所介護が抜けるに従い、落ちているが、平成30年３月推計の値で</t>
    <rPh sb="0" eb="2">
      <t>ザイタク</t>
    </rPh>
    <rPh sb="2" eb="4">
      <t>タンカ</t>
    </rPh>
    <rPh sb="6" eb="8">
      <t>ヘイセイ</t>
    </rPh>
    <rPh sb="10" eb="11">
      <t>ネン</t>
    </rPh>
    <rPh sb="12" eb="13">
      <t>ガツ</t>
    </rPh>
    <rPh sb="13" eb="15">
      <t>イコウ</t>
    </rPh>
    <rPh sb="16" eb="18">
      <t>カイゴ</t>
    </rPh>
    <rPh sb="18" eb="20">
      <t>ヨボウ</t>
    </rPh>
    <rPh sb="20" eb="22">
      <t>ホウモン</t>
    </rPh>
    <rPh sb="22" eb="24">
      <t>カイゴ</t>
    </rPh>
    <rPh sb="25" eb="27">
      <t>カイゴ</t>
    </rPh>
    <rPh sb="27" eb="29">
      <t>ヨボウ</t>
    </rPh>
    <rPh sb="29" eb="31">
      <t>ツウショ</t>
    </rPh>
    <rPh sb="31" eb="33">
      <t>カイゴ</t>
    </rPh>
    <rPh sb="34" eb="35">
      <t>ヌ</t>
    </rPh>
    <rPh sb="38" eb="39">
      <t>シタガ</t>
    </rPh>
    <rPh sb="41" eb="42">
      <t>オ</t>
    </rPh>
    <rPh sb="48" eb="50">
      <t>ヘイセイ</t>
    </rPh>
    <rPh sb="52" eb="53">
      <t>ネン</t>
    </rPh>
    <rPh sb="54" eb="55">
      <t>ガツ</t>
    </rPh>
    <rPh sb="55" eb="57">
      <t>スイケイ</t>
    </rPh>
    <rPh sb="58" eb="59">
      <t>アタイ</t>
    </rPh>
    <phoneticPr fontId="40"/>
  </si>
  <si>
    <t>下げ止まると仮定し、平成29年度単価から平成30年度単価に伸ばす際には、下がった分の半分を差し引き、平成30年度単価とする。</t>
    <rPh sb="0" eb="1">
      <t>サ</t>
    </rPh>
    <rPh sb="2" eb="3">
      <t>ド</t>
    </rPh>
    <rPh sb="6" eb="8">
      <t>カテイ</t>
    </rPh>
    <rPh sb="10" eb="12">
      <t>ヘイセイ</t>
    </rPh>
    <rPh sb="14" eb="15">
      <t>ネン</t>
    </rPh>
    <rPh sb="15" eb="16">
      <t>ド</t>
    </rPh>
    <rPh sb="16" eb="18">
      <t>タンカ</t>
    </rPh>
    <rPh sb="20" eb="22">
      <t>ヘイセイ</t>
    </rPh>
    <rPh sb="24" eb="26">
      <t>ネンド</t>
    </rPh>
    <rPh sb="26" eb="28">
      <t>タンカ</t>
    </rPh>
    <rPh sb="29" eb="30">
      <t>ノ</t>
    </rPh>
    <rPh sb="32" eb="33">
      <t>サイ</t>
    </rPh>
    <rPh sb="36" eb="37">
      <t>サ</t>
    </rPh>
    <rPh sb="40" eb="41">
      <t>ブン</t>
    </rPh>
    <rPh sb="42" eb="44">
      <t>ハンブン</t>
    </rPh>
    <rPh sb="45" eb="46">
      <t>サ</t>
    </rPh>
    <rPh sb="47" eb="48">
      <t>ヒ</t>
    </rPh>
    <rPh sb="50" eb="52">
      <t>ヘイセイ</t>
    </rPh>
    <rPh sb="54" eb="56">
      <t>ネンド</t>
    </rPh>
    <rPh sb="56" eb="58">
      <t>タンカ</t>
    </rPh>
    <phoneticPr fontId="40"/>
  </si>
  <si>
    <t>2018年度（年度央）</t>
    <rPh sb="4" eb="6">
      <t>ネンド</t>
    </rPh>
    <rPh sb="7" eb="9">
      <t>ネンド</t>
    </rPh>
    <rPh sb="9" eb="10">
      <t>オウ</t>
    </rPh>
    <phoneticPr fontId="40"/>
  </si>
  <si>
    <t>2017年から2018年にかけて認定率を変えるような予防・改善の効率化要素は見込まず。</t>
    <rPh sb="4" eb="5">
      <t>ネン</t>
    </rPh>
    <rPh sb="11" eb="12">
      <t>ネン</t>
    </rPh>
    <rPh sb="16" eb="18">
      <t>ニンテイ</t>
    </rPh>
    <rPh sb="18" eb="19">
      <t>リツ</t>
    </rPh>
    <rPh sb="20" eb="21">
      <t>カ</t>
    </rPh>
    <rPh sb="26" eb="28">
      <t>ヨボウ</t>
    </rPh>
    <rPh sb="29" eb="31">
      <t>カイゼン</t>
    </rPh>
    <rPh sb="32" eb="35">
      <t>コウリツカ</t>
    </rPh>
    <rPh sb="35" eb="37">
      <t>ヨウソ</t>
    </rPh>
    <rPh sb="38" eb="40">
      <t>ミコ</t>
    </rPh>
    <phoneticPr fontId="40"/>
  </si>
  <si>
    <t>2020年度の様子（2018年の投影）</t>
    <rPh sb="4" eb="6">
      <t>ネンド</t>
    </rPh>
    <rPh sb="7" eb="9">
      <t>ヨウス</t>
    </rPh>
    <rPh sb="14" eb="15">
      <t>ネン</t>
    </rPh>
    <rPh sb="16" eb="18">
      <t>トウエイ</t>
    </rPh>
    <phoneticPr fontId="40"/>
  </si>
  <si>
    <t>2025年度の様子（2018年の投影）</t>
    <rPh sb="4" eb="6">
      <t>ネンド</t>
    </rPh>
    <rPh sb="7" eb="9">
      <t>ヨウス</t>
    </rPh>
    <rPh sb="14" eb="15">
      <t>ネン</t>
    </rPh>
    <rPh sb="16" eb="18">
      <t>トウエイ</t>
    </rPh>
    <phoneticPr fontId="40"/>
  </si>
  <si>
    <t>2030年度の様子（2018年の投影）</t>
    <rPh sb="4" eb="6">
      <t>ネンド</t>
    </rPh>
    <rPh sb="7" eb="9">
      <t>ヨウス</t>
    </rPh>
    <rPh sb="14" eb="15">
      <t>ネン</t>
    </rPh>
    <rPh sb="16" eb="18">
      <t>トウエイ</t>
    </rPh>
    <phoneticPr fontId="40"/>
  </si>
  <si>
    <t>2035年度の様子（2018年の投影）</t>
    <rPh sb="4" eb="6">
      <t>ネンド</t>
    </rPh>
    <rPh sb="7" eb="9">
      <t>ヨウス</t>
    </rPh>
    <rPh sb="14" eb="15">
      <t>ネン</t>
    </rPh>
    <rPh sb="16" eb="18">
      <t>トウエイ</t>
    </rPh>
    <phoneticPr fontId="40"/>
  </si>
  <si>
    <t>2040年度の様子（2018年の投影）</t>
    <rPh sb="4" eb="6">
      <t>ネンド</t>
    </rPh>
    <rPh sb="7" eb="9">
      <t>ヨウス</t>
    </rPh>
    <rPh sb="14" eb="15">
      <t>ネン</t>
    </rPh>
    <rPh sb="16" eb="18">
      <t>トウエイ</t>
    </rPh>
    <phoneticPr fontId="40"/>
  </si>
  <si>
    <t>男</t>
    <rPh sb="0" eb="1">
      <t>オトコ</t>
    </rPh>
    <phoneticPr fontId="40"/>
  </si>
  <si>
    <t>女</t>
    <rPh sb="0" eb="1">
      <t>オンナ</t>
    </rPh>
    <phoneticPr fontId="40"/>
  </si>
  <si>
    <t>表11-6  男女、年齢別将来生命表:中位仮定(つづき)</t>
  </si>
  <si>
    <t xml:space="preserve"> ①男</t>
  </si>
  <si>
    <t>年齢</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</si>
  <si>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</si>
  <si>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</si>
  <si>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</si>
  <si>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</si>
  <si>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</si>
  <si>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t>(4) 平成30(2018)年(つづき)</t>
  </si>
  <si>
    <t xml:space="preserve"> ②女</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</si>
  <si>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</si>
  <si>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</si>
  <si>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</si>
  <si>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</si>
  <si>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</si>
  <si>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</si>
  <si>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</si>
  <si>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</si>
  <si>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</si>
  <si>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</si>
  <si>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t>(6) 平成32(2020)年(つづき)</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</si>
  <si>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</si>
  <si>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</si>
  <si>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</si>
  <si>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</si>
  <si>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</si>
  <si>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t>(11) 平成37(2025)年(つづき)</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</si>
  <si>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</si>
  <si>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</si>
  <si>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</si>
  <si>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</si>
  <si>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</si>
  <si>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t>(16) 平成42(2030)年(つづき)</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</si>
  <si>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</si>
  <si>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</si>
  <si>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</si>
  <si>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</si>
  <si>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(21) 平成47(2035)年(つづき)</t>
  </si>
  <si>
    <r>
      <t>n</t>
    </r>
    <r>
      <rPr>
        <i/>
        <sz val="12"/>
        <rFont val="Times New Roman"/>
        <family val="1"/>
      </rPr>
      <t>q</t>
    </r>
    <r>
      <rPr>
        <i/>
        <vertAlign val="subscript"/>
        <sz val="12"/>
        <rFont val="Times New Roman"/>
        <family val="1"/>
      </rPr>
      <t>x</t>
    </r>
    <phoneticPr fontId="3"/>
  </si>
  <si>
    <r>
      <t>l</t>
    </r>
    <r>
      <rPr>
        <i/>
        <vertAlign val="subscript"/>
        <sz val="12"/>
        <rFont val="Times New Roman"/>
        <family val="1"/>
      </rPr>
      <t>x</t>
    </r>
    <phoneticPr fontId="3"/>
  </si>
  <si>
    <r>
      <t>n</t>
    </r>
    <r>
      <rPr>
        <i/>
        <sz val="12"/>
        <rFont val="Times New Roman"/>
        <family val="1"/>
      </rPr>
      <t>L</t>
    </r>
    <r>
      <rPr>
        <i/>
        <vertAlign val="subscript"/>
        <sz val="12"/>
        <rFont val="Times New Roman"/>
        <family val="1"/>
      </rPr>
      <t>x</t>
    </r>
    <phoneticPr fontId="3"/>
  </si>
  <si>
    <r>
      <t>e</t>
    </r>
    <r>
      <rPr>
        <i/>
        <vertAlign val="subscript"/>
        <sz val="12"/>
        <rFont val="Times New Roman"/>
        <family val="1"/>
      </rPr>
      <t>x</t>
    </r>
    <phoneticPr fontId="3"/>
  </si>
  <si>
    <t>105+</t>
    <phoneticPr fontId="3"/>
  </si>
  <si>
    <t>(26) 平成52(2040)年(つづき)</t>
  </si>
  <si>
    <t>認定率の年齢曲線（推計）</t>
    <rPh sb="0" eb="2">
      <t>ニンテイ</t>
    </rPh>
    <rPh sb="2" eb="3">
      <t>リツ</t>
    </rPh>
    <rPh sb="4" eb="6">
      <t>ネンレイ</t>
    </rPh>
    <rPh sb="6" eb="8">
      <t>キョクセン</t>
    </rPh>
    <rPh sb="9" eb="11">
      <t>スイケイ</t>
    </rPh>
    <phoneticPr fontId="40"/>
  </si>
  <si>
    <t>における下げ幅を計算。</t>
    <rPh sb="4" eb="5">
      <t>サ</t>
    </rPh>
    <rPh sb="6" eb="7">
      <t>ハバ</t>
    </rPh>
    <rPh sb="8" eb="10">
      <t>ケイサン</t>
    </rPh>
    <phoneticPr fontId="40"/>
  </si>
  <si>
    <t>認定率を計算。</t>
    <rPh sb="0" eb="2">
      <t>ニンテイ</t>
    </rPh>
    <rPh sb="2" eb="3">
      <t>リツ</t>
    </rPh>
    <rPh sb="4" eb="6">
      <t>ケイサン</t>
    </rPh>
    <phoneticPr fontId="40"/>
  </si>
  <si>
    <t>健康寿命を延ばす。</t>
    <phoneticPr fontId="40"/>
  </si>
  <si>
    <t>伸びた場合、各年齢での</t>
    <rPh sb="0" eb="1">
      <t>ノ</t>
    </rPh>
    <rPh sb="3" eb="5">
      <t>バアイ</t>
    </rPh>
    <rPh sb="6" eb="7">
      <t>オノオノ</t>
    </rPh>
    <rPh sb="7" eb="9">
      <t>ネンレイ</t>
    </rPh>
    <phoneticPr fontId="40"/>
  </si>
  <si>
    <t>平均余命の延びの半分だけ健康寿命が延び、認定率が下がると仮定</t>
    <rPh sb="0" eb="2">
      <t>ヘイキン</t>
    </rPh>
    <rPh sb="2" eb="4">
      <t>ヨミョウ</t>
    </rPh>
    <rPh sb="5" eb="6">
      <t>ノ</t>
    </rPh>
    <rPh sb="8" eb="9">
      <t>ハン</t>
    </rPh>
    <rPh sb="9" eb="10">
      <t>ブン</t>
    </rPh>
    <rPh sb="12" eb="14">
      <t>ケンコウ</t>
    </rPh>
    <rPh sb="14" eb="16">
      <t>ジュミョウ</t>
    </rPh>
    <rPh sb="17" eb="18">
      <t>ノ</t>
    </rPh>
    <rPh sb="20" eb="22">
      <t>ニンテイ</t>
    </rPh>
    <rPh sb="22" eb="23">
      <t>リツ</t>
    </rPh>
    <rPh sb="24" eb="25">
      <t>サ</t>
    </rPh>
    <rPh sb="28" eb="30">
      <t>カテイ</t>
    </rPh>
    <phoneticPr fontId="40"/>
  </si>
  <si>
    <t>2018（予算）</t>
    <rPh sb="5" eb="7">
      <t>ヨサン</t>
    </rPh>
    <phoneticPr fontId="40"/>
  </si>
  <si>
    <t>2018価値</t>
    <rPh sb="4" eb="6">
      <t>カチ</t>
    </rPh>
    <phoneticPr fontId="40"/>
  </si>
  <si>
    <t>（現状投影の場合の2018から2020への毎年の伸び率）</t>
    <rPh sb="1" eb="3">
      <t>ゲンジョウ</t>
    </rPh>
    <rPh sb="3" eb="5">
      <t>トウエイ</t>
    </rPh>
    <rPh sb="6" eb="8">
      <t>バアイ</t>
    </rPh>
    <rPh sb="21" eb="23">
      <t>マイトシ</t>
    </rPh>
    <rPh sb="24" eb="25">
      <t>ノ</t>
    </rPh>
    <rPh sb="26" eb="27">
      <t>リツ</t>
    </rPh>
    <phoneticPr fontId="83"/>
  </si>
  <si>
    <t>（2018への伸び率推計）</t>
    <rPh sb="7" eb="8">
      <t>ノ</t>
    </rPh>
    <rPh sb="9" eb="10">
      <t>リツ</t>
    </rPh>
    <rPh sb="10" eb="12">
      <t>スイケイ</t>
    </rPh>
    <phoneticPr fontId="40"/>
  </si>
  <si>
    <t>例として、2018年から2019年に伸ばすとき、2015～2017年の対前年比の伸び率を平均して使用する。</t>
    <rPh sb="0" eb="1">
      <t>レイ</t>
    </rPh>
    <rPh sb="9" eb="10">
      <t>ネン</t>
    </rPh>
    <rPh sb="16" eb="17">
      <t>ネン</t>
    </rPh>
    <rPh sb="18" eb="19">
      <t>ノ</t>
    </rPh>
    <rPh sb="33" eb="34">
      <t>ネン</t>
    </rPh>
    <rPh sb="35" eb="36">
      <t>タイ</t>
    </rPh>
    <rPh sb="36" eb="39">
      <t>ゼンネンヒ</t>
    </rPh>
    <rPh sb="40" eb="41">
      <t>ノ</t>
    </rPh>
    <rPh sb="42" eb="43">
      <t>リツ</t>
    </rPh>
    <rPh sb="44" eb="46">
      <t>ヘイキン</t>
    </rPh>
    <rPh sb="48" eb="50">
      <t>シヨウ</t>
    </rPh>
    <phoneticPr fontId="40"/>
  </si>
  <si>
    <t>◆介護医療院創設及び介護療養病床の経過措置について◆</t>
    <rPh sb="1" eb="3">
      <t>カイゴ</t>
    </rPh>
    <rPh sb="3" eb="6">
      <t>イリョウイン</t>
    </rPh>
    <rPh sb="6" eb="8">
      <t>ソウセツ</t>
    </rPh>
    <rPh sb="8" eb="9">
      <t>オヨ</t>
    </rPh>
    <rPh sb="10" eb="12">
      <t>カイゴ</t>
    </rPh>
    <rPh sb="12" eb="14">
      <t>リョウヨウ</t>
    </rPh>
    <rPh sb="14" eb="16">
      <t>ビョウショウ</t>
    </rPh>
    <rPh sb="17" eb="19">
      <t>ケイカ</t>
    </rPh>
    <rPh sb="19" eb="21">
      <t>ソチ</t>
    </rPh>
    <phoneticPr fontId="40"/>
  </si>
  <si>
    <t>介護療養病床については、平成35年度末まで経過措置が延長していることから、</t>
    <rPh sb="0" eb="2">
      <t>カイゴ</t>
    </rPh>
    <rPh sb="2" eb="4">
      <t>リョウヨウ</t>
    </rPh>
    <rPh sb="4" eb="6">
      <t>ビョウショウ</t>
    </rPh>
    <rPh sb="12" eb="14">
      <t>ヘイセイ</t>
    </rPh>
    <rPh sb="16" eb="17">
      <t>ネン</t>
    </rPh>
    <rPh sb="17" eb="18">
      <t>ド</t>
    </rPh>
    <rPh sb="18" eb="19">
      <t>マツ</t>
    </rPh>
    <rPh sb="21" eb="23">
      <t>ケイカ</t>
    </rPh>
    <rPh sb="23" eb="25">
      <t>ソチ</t>
    </rPh>
    <rPh sb="26" eb="28">
      <t>エンチョウ</t>
    </rPh>
    <phoneticPr fontId="40"/>
  </si>
  <si>
    <t>試算では、2025年度には全て医療院へ転換（Ⅰ型とⅡ型をそれぞれ半分と仮定。）したものとして計算する。</t>
    <rPh sb="0" eb="2">
      <t>シサン</t>
    </rPh>
    <rPh sb="9" eb="11">
      <t>ネンド</t>
    </rPh>
    <rPh sb="13" eb="14">
      <t>スベ</t>
    </rPh>
    <rPh sb="15" eb="18">
      <t>イリョウイン</t>
    </rPh>
    <rPh sb="19" eb="21">
      <t>テンカン</t>
    </rPh>
    <rPh sb="23" eb="24">
      <t>ガタ</t>
    </rPh>
    <rPh sb="26" eb="27">
      <t>ガタ</t>
    </rPh>
    <rPh sb="32" eb="34">
      <t>ハンブン</t>
    </rPh>
    <rPh sb="35" eb="37">
      <t>カテイ</t>
    </rPh>
    <rPh sb="46" eb="48">
      <t>ケイサン</t>
    </rPh>
    <phoneticPr fontId="40"/>
  </si>
  <si>
    <t>Ⅰ型は介護療養病床相当であることから、単価差を見込まず、老健基準を参考にしたⅡ型と介護療養病床との単価差を</t>
    <rPh sb="1" eb="2">
      <t>ガタ</t>
    </rPh>
    <rPh sb="3" eb="5">
      <t>カイゴ</t>
    </rPh>
    <rPh sb="5" eb="7">
      <t>リョウヨウ</t>
    </rPh>
    <rPh sb="7" eb="9">
      <t>ビョウショウ</t>
    </rPh>
    <rPh sb="9" eb="11">
      <t>ソウトウ</t>
    </rPh>
    <rPh sb="19" eb="21">
      <t>タンカ</t>
    </rPh>
    <rPh sb="21" eb="22">
      <t>サ</t>
    </rPh>
    <rPh sb="23" eb="25">
      <t>ミコ</t>
    </rPh>
    <rPh sb="28" eb="30">
      <t>ロウケン</t>
    </rPh>
    <rPh sb="30" eb="32">
      <t>キジュン</t>
    </rPh>
    <rPh sb="33" eb="35">
      <t>サンコウ</t>
    </rPh>
    <rPh sb="39" eb="40">
      <t>ガタ</t>
    </rPh>
    <rPh sb="41" eb="43">
      <t>カイゴ</t>
    </rPh>
    <rPh sb="43" eb="45">
      <t>リョウヨウ</t>
    </rPh>
    <rPh sb="45" eb="47">
      <t>ビョウショウ</t>
    </rPh>
    <rPh sb="49" eb="51">
      <t>タンカ</t>
    </rPh>
    <rPh sb="51" eb="52">
      <t>サ</t>
    </rPh>
    <phoneticPr fontId="40"/>
  </si>
  <si>
    <t>介護医療院創設に伴う影響と見なす。</t>
    <rPh sb="0" eb="2">
      <t>カイゴ</t>
    </rPh>
    <rPh sb="2" eb="5">
      <t>イリョウイン</t>
    </rPh>
    <rPh sb="5" eb="7">
      <t>ソウセツ</t>
    </rPh>
    <rPh sb="8" eb="9">
      <t>トモナ</t>
    </rPh>
    <rPh sb="10" eb="12">
      <t>エイキョウ</t>
    </rPh>
    <rPh sb="13" eb="14">
      <t>ミ</t>
    </rPh>
    <phoneticPr fontId="40"/>
  </si>
  <si>
    <t>転換前　介護療養病床（多床室）（介護職員配置４：１（＝サービス費（Ⅰ））における機能強化型Ａ、Ｂではなく、その他を使用）</t>
    <rPh sb="0" eb="2">
      <t>テンカン</t>
    </rPh>
    <rPh sb="2" eb="3">
      <t>マエ</t>
    </rPh>
    <rPh sb="4" eb="6">
      <t>カイゴ</t>
    </rPh>
    <rPh sb="6" eb="8">
      <t>リョウヨウ</t>
    </rPh>
    <rPh sb="8" eb="10">
      <t>ビョウショウ</t>
    </rPh>
    <rPh sb="11" eb="14">
      <t>タショウシツ</t>
    </rPh>
    <rPh sb="16" eb="18">
      <t>カイゴ</t>
    </rPh>
    <rPh sb="18" eb="20">
      <t>ショクイン</t>
    </rPh>
    <rPh sb="20" eb="22">
      <t>ハイチ</t>
    </rPh>
    <rPh sb="31" eb="32">
      <t>ヒ</t>
    </rPh>
    <rPh sb="40" eb="42">
      <t>キノウ</t>
    </rPh>
    <rPh sb="42" eb="44">
      <t>キョウカ</t>
    </rPh>
    <rPh sb="44" eb="45">
      <t>ガタ</t>
    </rPh>
    <rPh sb="55" eb="56">
      <t>タ</t>
    </rPh>
    <rPh sb="57" eb="59">
      <t>シヨウ</t>
    </rPh>
    <phoneticPr fontId="40"/>
  </si>
  <si>
    <t>介護医療院（Ⅱ型　多床室）（介護職員配置４：１（＝サービス費（Ⅰ））における多床室を使用）</t>
    <rPh sb="0" eb="2">
      <t>カイゴ</t>
    </rPh>
    <rPh sb="2" eb="5">
      <t>イリョウイン</t>
    </rPh>
    <rPh sb="7" eb="8">
      <t>ガタ</t>
    </rPh>
    <rPh sb="9" eb="12">
      <t>タショウシツ</t>
    </rPh>
    <rPh sb="14" eb="16">
      <t>カイゴ</t>
    </rPh>
    <rPh sb="16" eb="18">
      <t>ショクイン</t>
    </rPh>
    <rPh sb="18" eb="20">
      <t>ハイチ</t>
    </rPh>
    <rPh sb="29" eb="30">
      <t>ヒ</t>
    </rPh>
    <rPh sb="38" eb="41">
      <t>タショウシツ</t>
    </rPh>
    <rPh sb="42" eb="44">
      <t>シヨウ</t>
    </rPh>
    <phoneticPr fontId="40"/>
  </si>
  <si>
    <t>単価差</t>
    <rPh sb="0" eb="2">
      <t>タンカ</t>
    </rPh>
    <rPh sb="2" eb="3">
      <t>サ</t>
    </rPh>
    <phoneticPr fontId="40"/>
  </si>
  <si>
    <t>2020年用</t>
    <rPh sb="4" eb="5">
      <t>ネン</t>
    </rPh>
    <rPh sb="5" eb="6">
      <t>ヨウ</t>
    </rPh>
    <phoneticPr fontId="40"/>
  </si>
  <si>
    <t>なお、2020年度は、2023年度の単価（＝2025年度単価）と2018年度（足下）単価の線形補間により、推計し計算する。</t>
    <rPh sb="7" eb="9">
      <t>ネンド</t>
    </rPh>
    <rPh sb="15" eb="17">
      <t>ネンド</t>
    </rPh>
    <rPh sb="18" eb="20">
      <t>タンカ</t>
    </rPh>
    <rPh sb="26" eb="28">
      <t>ネンド</t>
    </rPh>
    <rPh sb="28" eb="30">
      <t>タンカ</t>
    </rPh>
    <rPh sb="36" eb="38">
      <t>ネンド</t>
    </rPh>
    <rPh sb="39" eb="41">
      <t>アシモト</t>
    </rPh>
    <rPh sb="42" eb="44">
      <t>タンカ</t>
    </rPh>
    <rPh sb="45" eb="47">
      <t>センケイ</t>
    </rPh>
    <rPh sb="47" eb="49">
      <t>ホカン</t>
    </rPh>
    <rPh sb="53" eb="55">
      <t>スイケイ</t>
    </rPh>
    <rPh sb="56" eb="58">
      <t>ケイサン</t>
    </rPh>
    <phoneticPr fontId="40"/>
  </si>
  <si>
    <t>平均余命の伸びの分だけ、</t>
    <rPh sb="0" eb="2">
      <t>ヘイキン</t>
    </rPh>
    <rPh sb="2" eb="4">
      <t>ヨミョウ</t>
    </rPh>
    <rPh sb="5" eb="6">
      <t>ノ</t>
    </rPh>
    <rPh sb="8" eb="9">
      <t>ブン</t>
    </rPh>
    <phoneticPr fontId="40"/>
  </si>
  <si>
    <t>2018年度</t>
    <rPh sb="4" eb="6">
      <t>ネンド</t>
    </rPh>
    <phoneticPr fontId="40"/>
  </si>
  <si>
    <t>基本</t>
    <rPh sb="0" eb="2">
      <t>キホン</t>
    </rPh>
    <phoneticPr fontId="40"/>
  </si>
  <si>
    <t>１号保険料（ベース）</t>
    <rPh sb="1" eb="2">
      <t>ゴウ</t>
    </rPh>
    <rPh sb="2" eb="5">
      <t>ホケンリョウ</t>
    </rPh>
    <phoneticPr fontId="40"/>
  </si>
  <si>
    <t>１号保険料（成長）</t>
    <rPh sb="1" eb="2">
      <t>ゴウ</t>
    </rPh>
    <rPh sb="2" eb="5">
      <t>ホケンリョウ</t>
    </rPh>
    <rPh sb="6" eb="8">
      <t>セイチョウ</t>
    </rPh>
    <phoneticPr fontId="40"/>
  </si>
  <si>
    <t>２号保険料（ベース）</t>
    <rPh sb="1" eb="2">
      <t>ゴウ</t>
    </rPh>
    <rPh sb="2" eb="5">
      <t>ホケンリョウ</t>
    </rPh>
    <phoneticPr fontId="40"/>
  </si>
  <si>
    <t>　2018価値</t>
    <rPh sb="5" eb="7">
      <t>カチ</t>
    </rPh>
    <phoneticPr fontId="40"/>
  </si>
  <si>
    <t>　　市町村国保</t>
    <rPh sb="2" eb="5">
      <t>シチョウソン</t>
    </rPh>
    <rPh sb="5" eb="7">
      <t>コクホ</t>
    </rPh>
    <phoneticPr fontId="40"/>
  </si>
  <si>
    <t>2040補正</t>
    <rPh sb="4" eb="6">
      <t>ホセイ</t>
    </rPh>
    <phoneticPr fontId="120"/>
  </si>
  <si>
    <t>2035補正</t>
    <rPh sb="4" eb="6">
      <t>ホセイ</t>
    </rPh>
    <phoneticPr fontId="120"/>
  </si>
  <si>
    <t>2030補正</t>
    <rPh sb="4" eb="6">
      <t>ホセイ</t>
    </rPh>
    <phoneticPr fontId="120"/>
  </si>
  <si>
    <t>2025補正</t>
    <rPh sb="4" eb="6">
      <t>ホセイ</t>
    </rPh>
    <phoneticPr fontId="120"/>
  </si>
  <si>
    <t>2020補正</t>
    <rPh sb="4" eb="6">
      <t>ホセイ</t>
    </rPh>
    <phoneticPr fontId="120"/>
  </si>
  <si>
    <t>2018予算</t>
    <rPh sb="4" eb="6">
      <t>ヨサン</t>
    </rPh>
    <phoneticPr fontId="120"/>
  </si>
  <si>
    <t>共済</t>
  </si>
  <si>
    <t>船保</t>
  </si>
  <si>
    <t>組合健保</t>
  </si>
  <si>
    <t>協会健保</t>
  </si>
  <si>
    <t>　　被用者（総報酬割）</t>
    <rPh sb="2" eb="5">
      <t>ヒヨウシャ</t>
    </rPh>
    <rPh sb="6" eb="7">
      <t>ソウ</t>
    </rPh>
    <rPh sb="7" eb="9">
      <t>ホウシュウ</t>
    </rPh>
    <rPh sb="9" eb="10">
      <t>ワリ</t>
    </rPh>
    <phoneticPr fontId="40"/>
  </si>
  <si>
    <t>２号保険料（成長）</t>
    <rPh sb="1" eb="2">
      <t>ゴウ</t>
    </rPh>
    <rPh sb="2" eb="5">
      <t>ホケンリョウ</t>
    </rPh>
    <rPh sb="6" eb="8">
      <t>セイチョウ</t>
    </rPh>
    <phoneticPr fontId="40"/>
  </si>
  <si>
    <t>協会（一般）</t>
    <rPh sb="0" eb="2">
      <t>キョウカイ</t>
    </rPh>
    <rPh sb="3" eb="5">
      <t>イッパン</t>
    </rPh>
    <phoneticPr fontId="5"/>
  </si>
  <si>
    <t>組合健保</t>
    <rPh sb="0" eb="2">
      <t>クミアイ</t>
    </rPh>
    <rPh sb="2" eb="4">
      <t>ケンポ</t>
    </rPh>
    <phoneticPr fontId="5"/>
  </si>
  <si>
    <t>協会（日雇い）</t>
    <rPh sb="0" eb="2">
      <t>キョウカイ</t>
    </rPh>
    <rPh sb="3" eb="5">
      <t>ヒヤト</t>
    </rPh>
    <phoneticPr fontId="5"/>
  </si>
  <si>
    <t>船員保険</t>
    <rPh sb="0" eb="2">
      <t>センイン</t>
    </rPh>
    <rPh sb="2" eb="4">
      <t>ホケン</t>
    </rPh>
    <phoneticPr fontId="5"/>
  </si>
  <si>
    <t>共済組合</t>
    <rPh sb="0" eb="2">
      <t>キョウサイ</t>
    </rPh>
    <rPh sb="2" eb="4">
      <t>クミアイ</t>
    </rPh>
    <phoneticPr fontId="5"/>
  </si>
  <si>
    <t>市町村国保</t>
    <rPh sb="0" eb="3">
      <t>シチョウソン</t>
    </rPh>
    <rPh sb="3" eb="5">
      <t>コクホ</t>
    </rPh>
    <phoneticPr fontId="5"/>
  </si>
  <si>
    <t>国保組合</t>
    <rPh sb="0" eb="2">
      <t>コクホ</t>
    </rPh>
    <rPh sb="2" eb="4">
      <t>クミアイ</t>
    </rPh>
    <phoneticPr fontId="5"/>
  </si>
  <si>
    <t>要支援</t>
    <phoneticPr fontId="40"/>
  </si>
  <si>
    <t>要介護</t>
    <phoneticPr fontId="40"/>
  </si>
  <si>
    <t>2018（計画）</t>
    <rPh sb="5" eb="7">
      <t>ケイカク</t>
    </rPh>
    <phoneticPr fontId="40"/>
  </si>
  <si>
    <t>2020（計画）</t>
    <rPh sb="5" eb="7">
      <t>ケイカク</t>
    </rPh>
    <phoneticPr fontId="40"/>
  </si>
  <si>
    <t>2025（計画見込）</t>
    <rPh sb="5" eb="7">
      <t>ケイカク</t>
    </rPh>
    <rPh sb="7" eb="9">
      <t>ミコミ</t>
    </rPh>
    <phoneticPr fontId="40"/>
  </si>
  <si>
    <t>　保険給付分（高療等含む）</t>
    <rPh sb="1" eb="3">
      <t>ホケン</t>
    </rPh>
    <rPh sb="3" eb="5">
      <t>キュウフ</t>
    </rPh>
    <rPh sb="5" eb="6">
      <t>ブン</t>
    </rPh>
    <rPh sb="7" eb="9">
      <t>コウリョウ</t>
    </rPh>
    <rPh sb="9" eb="10">
      <t>トウ</t>
    </rPh>
    <rPh sb="10" eb="11">
      <t>フク</t>
    </rPh>
    <phoneticPr fontId="40"/>
  </si>
  <si>
    <t>－</t>
    <phoneticPr fontId="40"/>
  </si>
  <si>
    <t>費用額</t>
    <rPh sb="0" eb="2">
      <t>ヒヨウ</t>
    </rPh>
    <rPh sb="2" eb="3">
      <t>ガク</t>
    </rPh>
    <phoneticPr fontId="40"/>
  </si>
  <si>
    <t>居宅利用割合ＵＰのところで「費用額」のところの参照を変更しただけ</t>
    <rPh sb="0" eb="2">
      <t>キョタク</t>
    </rPh>
    <rPh sb="2" eb="4">
      <t>リヨウ</t>
    </rPh>
    <rPh sb="4" eb="6">
      <t>ワリアイ</t>
    </rPh>
    <rPh sb="14" eb="16">
      <t>ヒヨウ</t>
    </rPh>
    <rPh sb="16" eb="17">
      <t>ガク</t>
    </rPh>
    <rPh sb="23" eb="25">
      <t>サンショウ</t>
    </rPh>
    <rPh sb="26" eb="28">
      <t>ヘンコウ</t>
    </rPh>
    <phoneticPr fontId="40"/>
  </si>
  <si>
    <t>2030（基本ケース）</t>
    <rPh sb="5" eb="7">
      <t>キホン</t>
    </rPh>
    <phoneticPr fontId="40"/>
  </si>
  <si>
    <t>2035（基本ケース）</t>
    <rPh sb="5" eb="7">
      <t>キホン</t>
    </rPh>
    <phoneticPr fontId="40"/>
  </si>
  <si>
    <t>2040（基本ケース）</t>
    <rPh sb="5" eb="7">
      <t>キホン</t>
    </rPh>
    <phoneticPr fontId="40"/>
  </si>
  <si>
    <t>協会けんぽ</t>
    <rPh sb="0" eb="2">
      <t>キョウカイ</t>
    </rPh>
    <phoneticPr fontId="40"/>
  </si>
  <si>
    <t>　公費（保険料に入る公費含まない）</t>
    <rPh sb="1" eb="3">
      <t>コウヒ</t>
    </rPh>
    <rPh sb="4" eb="7">
      <t>ホケンリョウ</t>
    </rPh>
    <rPh sb="8" eb="9">
      <t>ハイ</t>
    </rPh>
    <rPh sb="10" eb="12">
      <t>コウヒ</t>
    </rPh>
    <rPh sb="12" eb="13">
      <t>フク</t>
    </rPh>
    <phoneticPr fontId="40"/>
  </si>
  <si>
    <t>　保険料（保険料に入る公費含む）</t>
    <rPh sb="1" eb="4">
      <t>ホケンリョウ</t>
    </rPh>
    <rPh sb="5" eb="8">
      <t>ホケンリョウ</t>
    </rPh>
    <rPh sb="9" eb="10">
      <t>ハイ</t>
    </rPh>
    <rPh sb="11" eb="13">
      <t>コウヒ</t>
    </rPh>
    <rPh sb="13" eb="14">
      <t>フク</t>
    </rPh>
    <phoneticPr fontId="40"/>
  </si>
  <si>
    <t>　　１号特例（充実分）</t>
    <rPh sb="3" eb="4">
      <t>ゴウ</t>
    </rPh>
    <rPh sb="4" eb="6">
      <t>トクレイ</t>
    </rPh>
    <rPh sb="7" eb="9">
      <t>ジュウジツ</t>
    </rPh>
    <rPh sb="9" eb="10">
      <t>ブン</t>
    </rPh>
    <phoneticPr fontId="40"/>
  </si>
  <si>
    <t>　　　国費</t>
    <rPh sb="3" eb="5">
      <t>コクヒ</t>
    </rPh>
    <phoneticPr fontId="40"/>
  </si>
  <si>
    <t>　　　地方分</t>
    <rPh sb="3" eb="5">
      <t>チホウ</t>
    </rPh>
    <rPh sb="5" eb="6">
      <t>ブン</t>
    </rPh>
    <phoneticPr fontId="40"/>
  </si>
  <si>
    <t>　　２号に入る公費</t>
    <rPh sb="3" eb="4">
      <t>ゴウ</t>
    </rPh>
    <rPh sb="5" eb="6">
      <t>ハイ</t>
    </rPh>
    <rPh sb="7" eb="9">
      <t>コウヒ</t>
    </rPh>
    <phoneticPr fontId="40"/>
  </si>
  <si>
    <t>　　公費除く保険料分</t>
    <rPh sb="2" eb="4">
      <t>コウヒ</t>
    </rPh>
    <rPh sb="4" eb="5">
      <t>ノゾ</t>
    </rPh>
    <rPh sb="6" eb="9">
      <t>ホケンリョウ</t>
    </rPh>
    <rPh sb="9" eb="10">
      <t>ブン</t>
    </rPh>
    <phoneticPr fontId="40"/>
  </si>
  <si>
    <t>　　　　市町村国保分</t>
    <rPh sb="4" eb="7">
      <t>シチョウソン</t>
    </rPh>
    <rPh sb="7" eb="9">
      <t>コクホ</t>
    </rPh>
    <rPh sb="9" eb="10">
      <t>ブン</t>
    </rPh>
    <phoneticPr fontId="40"/>
  </si>
  <si>
    <t>　　　　協会けんぽ（総報酬割で０になる）</t>
    <rPh sb="4" eb="6">
      <t>キョウカイ</t>
    </rPh>
    <rPh sb="10" eb="13">
      <t>ソウホウシュウ</t>
    </rPh>
    <rPh sb="13" eb="14">
      <t>ワリ</t>
    </rPh>
    <phoneticPr fontId="40"/>
  </si>
  <si>
    <t>協会けんぽ（介護納付金補助金）（国費）</t>
    <rPh sb="0" eb="2">
      <t>キョウカイ</t>
    </rPh>
    <rPh sb="6" eb="8">
      <t>カイゴ</t>
    </rPh>
    <rPh sb="8" eb="11">
      <t>ノウフキン</t>
    </rPh>
    <rPh sb="11" eb="14">
      <t>ホジョキン</t>
    </rPh>
    <rPh sb="16" eb="18">
      <t>コクヒ</t>
    </rPh>
    <phoneticPr fontId="40"/>
  </si>
  <si>
    <t>○予算書より（国保が負担する介護納付金に入る公費）</t>
    <rPh sb="1" eb="4">
      <t>ヨサンショ</t>
    </rPh>
    <rPh sb="7" eb="9">
      <t>コクホ</t>
    </rPh>
    <rPh sb="10" eb="12">
      <t>フタン</t>
    </rPh>
    <rPh sb="14" eb="16">
      <t>カイゴ</t>
    </rPh>
    <rPh sb="16" eb="19">
      <t>ノウフキン</t>
    </rPh>
    <rPh sb="20" eb="21">
      <t>ハイ</t>
    </rPh>
    <rPh sb="22" eb="24">
      <t>コウヒ</t>
    </rPh>
    <phoneticPr fontId="40"/>
  </si>
  <si>
    <t>地方分（９％分）</t>
    <rPh sb="0" eb="2">
      <t>チホウ</t>
    </rPh>
    <rPh sb="2" eb="3">
      <t>ブン</t>
    </rPh>
    <rPh sb="6" eb="7">
      <t>ブン</t>
    </rPh>
    <phoneticPr fontId="40"/>
  </si>
  <si>
    <t>国民健康保険組合　介護納付金　補助金（国費）</t>
    <rPh sb="0" eb="2">
      <t>コクミン</t>
    </rPh>
    <rPh sb="2" eb="4">
      <t>ケンコウ</t>
    </rPh>
    <rPh sb="4" eb="6">
      <t>ホケン</t>
    </rPh>
    <rPh sb="6" eb="8">
      <t>クミアイ</t>
    </rPh>
    <rPh sb="9" eb="11">
      <t>カイゴ</t>
    </rPh>
    <rPh sb="11" eb="14">
      <t>ノウフキン</t>
    </rPh>
    <rPh sb="15" eb="18">
      <t>ホジョキン</t>
    </rPh>
    <rPh sb="19" eb="21">
      <t>コクヒ</t>
    </rPh>
    <phoneticPr fontId="40"/>
  </si>
  <si>
    <t>国民健康保険　介護納付金　補助金（32％分）（国費）</t>
    <rPh sb="0" eb="2">
      <t>コクミン</t>
    </rPh>
    <rPh sb="2" eb="4">
      <t>ケンコウ</t>
    </rPh>
    <rPh sb="4" eb="6">
      <t>ホケン</t>
    </rPh>
    <rPh sb="7" eb="9">
      <t>カイゴ</t>
    </rPh>
    <rPh sb="9" eb="12">
      <t>ノウフキン</t>
    </rPh>
    <rPh sb="13" eb="16">
      <t>ホジョキン</t>
    </rPh>
    <rPh sb="20" eb="21">
      <t>ブン</t>
    </rPh>
    <rPh sb="23" eb="25">
      <t>コクヒ</t>
    </rPh>
    <phoneticPr fontId="40"/>
  </si>
  <si>
    <t>国民健康保険　介護納付金　財政調整交付金（９％分）（国費）</t>
    <rPh sb="0" eb="2">
      <t>コクミン</t>
    </rPh>
    <rPh sb="2" eb="4">
      <t>ケンコウ</t>
    </rPh>
    <rPh sb="4" eb="6">
      <t>ホケン</t>
    </rPh>
    <rPh sb="7" eb="9">
      <t>カイゴ</t>
    </rPh>
    <rPh sb="9" eb="12">
      <t>ノウフキン</t>
    </rPh>
    <rPh sb="13" eb="15">
      <t>ザイセイ</t>
    </rPh>
    <rPh sb="15" eb="17">
      <t>チョウセイ</t>
    </rPh>
    <rPh sb="17" eb="20">
      <t>コウフキン</t>
    </rPh>
    <rPh sb="23" eb="24">
      <t>ブン</t>
    </rPh>
    <rPh sb="26" eb="28">
      <t>コクヒ</t>
    </rPh>
    <phoneticPr fontId="40"/>
  </si>
  <si>
    <t>（１）財源構成を計算（実質額）</t>
    <rPh sb="3" eb="5">
      <t>ザイゲン</t>
    </rPh>
    <rPh sb="5" eb="7">
      <t>コウセイ</t>
    </rPh>
    <rPh sb="8" eb="10">
      <t>ケイサン</t>
    </rPh>
    <rPh sb="11" eb="14">
      <t>ジッシツガク</t>
    </rPh>
    <phoneticPr fontId="40"/>
  </si>
  <si>
    <t>費用</t>
    <rPh sb="0" eb="2">
      <t>ヒヨウ</t>
    </rPh>
    <phoneticPr fontId="3"/>
  </si>
  <si>
    <t>給付費</t>
    <rPh sb="0" eb="3">
      <t>キュウフヒ</t>
    </rPh>
    <phoneticPr fontId="40"/>
  </si>
  <si>
    <t>　保険料</t>
    <rPh sb="1" eb="4">
      <t>ホケンリョウ</t>
    </rPh>
    <phoneticPr fontId="5"/>
  </si>
  <si>
    <t>　国費</t>
    <rPh sb="1" eb="3">
      <t>コクヒ</t>
    </rPh>
    <phoneticPr fontId="5"/>
  </si>
  <si>
    <t>　地方</t>
    <rPh sb="1" eb="3">
      <t>チホウ</t>
    </rPh>
    <phoneticPr fontId="5"/>
  </si>
  <si>
    <t>（２）名目額（経済：ベースラインケース）</t>
    <rPh sb="3" eb="6">
      <t>メイモクガク</t>
    </rPh>
    <rPh sb="7" eb="9">
      <t>ケイザイ</t>
    </rPh>
    <phoneticPr fontId="40"/>
  </si>
  <si>
    <t>経済の伸び</t>
    <rPh sb="0" eb="2">
      <t>ケイザイ</t>
    </rPh>
    <rPh sb="3" eb="4">
      <t>ノ</t>
    </rPh>
    <phoneticPr fontId="40"/>
  </si>
  <si>
    <t>（３）名目額（経済：成長実現ケース）</t>
    <rPh sb="3" eb="6">
      <t>メイモクガク</t>
    </rPh>
    <rPh sb="7" eb="9">
      <t>ケイザイ</t>
    </rPh>
    <rPh sb="10" eb="12">
      <t>セイチョウ</t>
    </rPh>
    <rPh sb="12" eb="14">
      <t>ジツゲン</t>
    </rPh>
    <phoneticPr fontId="40"/>
  </si>
  <si>
    <t>要支援計</t>
    <rPh sb="0" eb="3">
      <t>ヨウシエン</t>
    </rPh>
    <rPh sb="3" eb="4">
      <t>ケイ</t>
    </rPh>
    <phoneticPr fontId="40"/>
  </si>
  <si>
    <t>要介護計</t>
    <rPh sb="0" eb="3">
      <t>ヨウカイゴ</t>
    </rPh>
    <rPh sb="3" eb="4">
      <t>ケイ</t>
    </rPh>
    <phoneticPr fontId="40"/>
  </si>
  <si>
    <t>単位：人</t>
  </si>
  <si>
    <t>平成29年度</t>
  </si>
  <si>
    <t>平成30年度</t>
  </si>
  <si>
    <t>平成31年度</t>
  </si>
  <si>
    <t>平成32年度</t>
  </si>
  <si>
    <t>伸び率①
※１</t>
  </si>
  <si>
    <t>平成37年度</t>
  </si>
  <si>
    <t>伸び率①
※２</t>
  </si>
  <si>
    <t>うち第1号被保険者数</t>
  </si>
  <si>
    <t>※１：第7期平均値/平成29年度の値*100</t>
  </si>
  <si>
    <t>※２：平成37年度の値/平成29年度の値*100</t>
  </si>
  <si>
    <t>要介護（支援）認定者数　※計画ベース</t>
    <rPh sb="13" eb="15">
      <t>ケイカク</t>
    </rPh>
    <phoneticPr fontId="40"/>
  </si>
  <si>
    <t>計画値（男女計）</t>
    <rPh sb="0" eb="3">
      <t>ケイカクチ</t>
    </rPh>
    <rPh sb="4" eb="7">
      <t>ダンジョケイ</t>
    </rPh>
    <phoneticPr fontId="40"/>
  </si>
  <si>
    <t>予算値（男女計）</t>
    <rPh sb="0" eb="2">
      <t>ヨサン</t>
    </rPh>
    <rPh sb="2" eb="3">
      <t>チ</t>
    </rPh>
    <rPh sb="4" eb="7">
      <t>ダンジョケイ</t>
    </rPh>
    <phoneticPr fontId="40"/>
  </si>
  <si>
    <t>【計画値】</t>
    <rPh sb="1" eb="4">
      <t>ケイカクチ</t>
    </rPh>
    <phoneticPr fontId="40"/>
  </si>
  <si>
    <t>総額</t>
    <rPh sb="0" eb="2">
      <t>ソウガク</t>
    </rPh>
    <phoneticPr fontId="40"/>
  </si>
  <si>
    <t>総額</t>
    <rPh sb="0" eb="2">
      <t>ソウガク</t>
    </rPh>
    <phoneticPr fontId="40"/>
  </si>
  <si>
    <t>2025年度の様子（2018年の計画値の投影）</t>
    <rPh sb="4" eb="6">
      <t>ネンド</t>
    </rPh>
    <rPh sb="7" eb="9">
      <t>ヨウス</t>
    </rPh>
    <rPh sb="14" eb="15">
      <t>ネン</t>
    </rPh>
    <rPh sb="16" eb="19">
      <t>ケイカクチ</t>
    </rPh>
    <rPh sb="20" eb="22">
      <t>トウエイ</t>
    </rPh>
    <phoneticPr fontId="40"/>
  </si>
  <si>
    <t>2020年度の様子（2018年の計画値の投影）</t>
    <rPh sb="4" eb="6">
      <t>ネンド</t>
    </rPh>
    <rPh sb="7" eb="9">
      <t>ヨウス</t>
    </rPh>
    <rPh sb="14" eb="15">
      <t>ネン</t>
    </rPh>
    <rPh sb="16" eb="19">
      <t>ケイカクチ</t>
    </rPh>
    <rPh sb="20" eb="22">
      <t>トウエイ</t>
    </rPh>
    <phoneticPr fontId="40"/>
  </si>
  <si>
    <t>2040年度の様子（2018年の計画値の投影）</t>
    <rPh sb="4" eb="6">
      <t>ネンド</t>
    </rPh>
    <rPh sb="7" eb="9">
      <t>ヨウス</t>
    </rPh>
    <rPh sb="14" eb="15">
      <t>ネン</t>
    </rPh>
    <rPh sb="16" eb="19">
      <t>ケイカクチ</t>
    </rPh>
    <rPh sb="20" eb="22">
      <t>トウエイ</t>
    </rPh>
    <phoneticPr fontId="40"/>
  </si>
  <si>
    <t>利用者数（基本ケース）</t>
    <rPh sb="0" eb="3">
      <t>リヨウシャ</t>
    </rPh>
    <rPh sb="3" eb="4">
      <t>スウ</t>
    </rPh>
    <rPh sb="5" eb="7">
      <t>キホン</t>
    </rPh>
    <phoneticPr fontId="40"/>
  </si>
  <si>
    <t>利用者数</t>
    <rPh sb="0" eb="3">
      <t>リヨウシャ</t>
    </rPh>
    <rPh sb="3" eb="4">
      <t>スウ</t>
    </rPh>
    <phoneticPr fontId="40"/>
  </si>
  <si>
    <t>2030年度の様子（2018年の計画値の投影）</t>
    <rPh sb="4" eb="6">
      <t>ネンド</t>
    </rPh>
    <rPh sb="7" eb="9">
      <t>ヨウス</t>
    </rPh>
    <rPh sb="14" eb="15">
      <t>ネン</t>
    </rPh>
    <rPh sb="16" eb="19">
      <t>ケイカクチ</t>
    </rPh>
    <rPh sb="20" eb="22">
      <t>トウエイ</t>
    </rPh>
    <phoneticPr fontId="40"/>
  </si>
  <si>
    <t>2035年度の様子（2018年の計画値の投影）</t>
    <rPh sb="4" eb="6">
      <t>ネンド</t>
    </rPh>
    <rPh sb="7" eb="9">
      <t>ヨウス</t>
    </rPh>
    <rPh sb="14" eb="15">
      <t>ネン</t>
    </rPh>
    <rPh sb="16" eb="19">
      <t>ケイカクチ</t>
    </rPh>
    <rPh sb="20" eb="22">
      <t>トウエイ</t>
    </rPh>
    <phoneticPr fontId="40"/>
  </si>
  <si>
    <t>公費に占める国庫割合</t>
    <rPh sb="0" eb="2">
      <t>コウヒ</t>
    </rPh>
    <rPh sb="3" eb="4">
      <t>シ</t>
    </rPh>
    <rPh sb="6" eb="8">
      <t>コッコ</t>
    </rPh>
    <rPh sb="8" eb="10">
      <t>ワリアイ</t>
    </rPh>
    <phoneticPr fontId="40"/>
  </si>
  <si>
    <t>公費に占める地方割合</t>
    <rPh sb="0" eb="2">
      <t>コウヒ</t>
    </rPh>
    <rPh sb="3" eb="4">
      <t>シ</t>
    </rPh>
    <rPh sb="6" eb="8">
      <t>チホウ</t>
    </rPh>
    <rPh sb="8" eb="10">
      <t>ワリアイ</t>
    </rPh>
    <phoneticPr fontId="40"/>
  </si>
  <si>
    <t>　　１号分</t>
    <rPh sb="3" eb="4">
      <t>ゴウ</t>
    </rPh>
    <rPh sb="4" eb="5">
      <t>ブン</t>
    </rPh>
    <phoneticPr fontId="40"/>
  </si>
  <si>
    <t>　　２号分</t>
    <rPh sb="3" eb="4">
      <t>ゴウ</t>
    </rPh>
    <rPh sb="4" eb="5">
      <t>ブン</t>
    </rPh>
    <phoneticPr fontId="40"/>
  </si>
  <si>
    <t>１号比率</t>
    <rPh sb="1" eb="2">
      <t>ゴウ</t>
    </rPh>
    <rPh sb="2" eb="4">
      <t>ヒリツ</t>
    </rPh>
    <phoneticPr fontId="40"/>
  </si>
  <si>
    <t>２号比率</t>
    <rPh sb="1" eb="2">
      <t>ゴウ</t>
    </rPh>
    <rPh sb="2" eb="4">
      <t>ヒリツ</t>
    </rPh>
    <phoneticPr fontId="40"/>
  </si>
  <si>
    <t>現状投影（足下固定。介護職員については、2018年度計画値の比率を固定。）</t>
    <rPh sb="0" eb="2">
      <t>ゲンジョウ</t>
    </rPh>
    <rPh sb="2" eb="4">
      <t>トウエイ</t>
    </rPh>
    <rPh sb="5" eb="7">
      <t>アシモト</t>
    </rPh>
    <rPh sb="7" eb="9">
      <t>コテイ</t>
    </rPh>
    <rPh sb="10" eb="12">
      <t>カイゴ</t>
    </rPh>
    <rPh sb="12" eb="14">
      <t>ショクイン</t>
    </rPh>
    <rPh sb="24" eb="26">
      <t>ネンド</t>
    </rPh>
    <rPh sb="26" eb="29">
      <t>ケイカクチ</t>
    </rPh>
    <rPh sb="30" eb="32">
      <t>ヒリツ</t>
    </rPh>
    <rPh sb="33" eb="35">
      <t>コテイ</t>
    </rPh>
    <phoneticPr fontId="40"/>
  </si>
  <si>
    <t>基本ケース（基本的に足下固定。介護職員については、2018年度、2020年度、2025年度の計画値を使用。2025年度以降は2025の比率を固定。）</t>
    <rPh sb="0" eb="2">
      <t>キホン</t>
    </rPh>
    <rPh sb="6" eb="9">
      <t>キホンテキ</t>
    </rPh>
    <rPh sb="10" eb="12">
      <t>アシモト</t>
    </rPh>
    <rPh sb="12" eb="14">
      <t>コテイ</t>
    </rPh>
    <rPh sb="15" eb="17">
      <t>カイゴ</t>
    </rPh>
    <rPh sb="17" eb="19">
      <t>ショクイン</t>
    </rPh>
    <rPh sb="29" eb="31">
      <t>ネンド</t>
    </rPh>
    <rPh sb="36" eb="38">
      <t>ネンド</t>
    </rPh>
    <rPh sb="43" eb="45">
      <t>ネンド</t>
    </rPh>
    <rPh sb="46" eb="49">
      <t>ケイカクチ</t>
    </rPh>
    <rPh sb="50" eb="52">
      <t>シヨウ</t>
    </rPh>
    <rPh sb="57" eb="59">
      <t>ネンド</t>
    </rPh>
    <rPh sb="59" eb="61">
      <t>イコウ</t>
    </rPh>
    <rPh sb="67" eb="69">
      <t>ヒリツ</t>
    </rPh>
    <rPh sb="70" eb="72">
      <t>コテイ</t>
    </rPh>
    <phoneticPr fontId="40"/>
  </si>
  <si>
    <t>総報酬（40～64歳）（億円）（2018年度賃金）</t>
    <rPh sb="0" eb="3">
      <t>ソウホウシュウ</t>
    </rPh>
    <rPh sb="9" eb="10">
      <t>サイ</t>
    </rPh>
    <rPh sb="12" eb="14">
      <t>オクエン</t>
    </rPh>
    <rPh sb="20" eb="22">
      <t>ネンド</t>
    </rPh>
    <rPh sb="22" eb="24">
      <t>チンギン</t>
    </rPh>
    <phoneticPr fontId="40"/>
  </si>
  <si>
    <t>加入者数（40～64歳）（万人）</t>
    <rPh sb="0" eb="3">
      <t>カニュウシャ</t>
    </rPh>
    <rPh sb="3" eb="4">
      <t>スウ</t>
    </rPh>
    <rPh sb="10" eb="11">
      <t>サイ</t>
    </rPh>
    <rPh sb="13" eb="15">
      <t>マンニン</t>
    </rPh>
    <phoneticPr fontId="40"/>
  </si>
  <si>
    <t>※市町村国保は退職分を含む。</t>
    <rPh sb="1" eb="4">
      <t>シチョウソン</t>
    </rPh>
    <rPh sb="4" eb="6">
      <t>コクホ</t>
    </rPh>
    <rPh sb="7" eb="9">
      <t>タイショク</t>
    </rPh>
    <rPh sb="9" eb="10">
      <t>ブン</t>
    </rPh>
    <rPh sb="11" eb="12">
      <t>フク</t>
    </rPh>
    <phoneticPr fontId="40"/>
  </si>
  <si>
    <t>計</t>
    <rPh sb="0" eb="1">
      <t>ケイ</t>
    </rPh>
    <phoneticPr fontId="40"/>
  </si>
  <si>
    <t>計</t>
    <phoneticPr fontId="40"/>
  </si>
  <si>
    <t>名目GDP
成長率</t>
    <phoneticPr fontId="40"/>
  </si>
  <si>
    <t>　　施設</t>
    <rPh sb="2" eb="4">
      <t>シセツ</t>
    </rPh>
    <phoneticPr fontId="40"/>
  </si>
  <si>
    <t>　　居住系</t>
    <rPh sb="2" eb="5">
      <t>キョジュウケイ</t>
    </rPh>
    <phoneticPr fontId="40"/>
  </si>
  <si>
    <t>　　在宅</t>
    <rPh sb="2" eb="4">
      <t>ザイタク</t>
    </rPh>
    <phoneticPr fontId="40"/>
  </si>
  <si>
    <t>　うち介護職員</t>
    <rPh sb="3" eb="5">
      <t>カイゴ</t>
    </rPh>
    <rPh sb="5" eb="7">
      <t>ショクイン</t>
    </rPh>
    <phoneticPr fontId="40"/>
  </si>
  <si>
    <t>２号（被用者）</t>
    <rPh sb="1" eb="2">
      <t>ゴウ</t>
    </rPh>
    <rPh sb="3" eb="6">
      <t>ヒヨウシャ</t>
    </rPh>
    <phoneticPr fontId="40"/>
  </si>
  <si>
    <t>２号（国保）</t>
    <rPh sb="1" eb="2">
      <t>ゴウ</t>
    </rPh>
    <rPh sb="3" eb="5">
      <t>コクホ</t>
    </rPh>
    <phoneticPr fontId="40"/>
  </si>
  <si>
    <t>（経済：ベースライン）</t>
    <rPh sb="1" eb="3">
      <t>ケイザイ</t>
    </rPh>
    <phoneticPr fontId="40"/>
  </si>
  <si>
    <t>（経済：成長実現）</t>
    <rPh sb="1" eb="3">
      <t>ケイザイ</t>
    </rPh>
    <rPh sb="4" eb="6">
      <t>セイチョウ</t>
    </rPh>
    <rPh sb="6" eb="8">
      <t>ジツゲン</t>
    </rPh>
    <phoneticPr fontId="40"/>
  </si>
  <si>
    <t>→月額へ（半分反映）</t>
    <rPh sb="1" eb="3">
      <t>ゲツガク</t>
    </rPh>
    <rPh sb="5" eb="7">
      <t>ハンブン</t>
    </rPh>
    <rPh sb="7" eb="9">
      <t>ハンエイ</t>
    </rPh>
    <phoneticPr fontId="40"/>
  </si>
  <si>
    <t>必要となる人員数も緩和されるので、これまでの20人分の仕事を19人で行うことができると仮定。（５％ケース）</t>
    <rPh sb="0" eb="2">
      <t>ヒツヨウ</t>
    </rPh>
    <rPh sb="5" eb="8">
      <t>ジンインスウ</t>
    </rPh>
    <rPh sb="9" eb="11">
      <t>カンワ</t>
    </rPh>
    <rPh sb="24" eb="25">
      <t>ニン</t>
    </rPh>
    <rPh sb="25" eb="26">
      <t>ブン</t>
    </rPh>
    <rPh sb="27" eb="29">
      <t>シゴト</t>
    </rPh>
    <rPh sb="32" eb="33">
      <t>ニン</t>
    </rPh>
    <rPh sb="34" eb="35">
      <t>オコナ</t>
    </rPh>
    <rPh sb="43" eb="45">
      <t>カテイ</t>
    </rPh>
    <phoneticPr fontId="40"/>
  </si>
  <si>
    <t>平成32年度</t>
    <rPh sb="0" eb="2">
      <t>ヘイセイ</t>
    </rPh>
    <rPh sb="4" eb="6">
      <t>ネンド</t>
    </rPh>
    <phoneticPr fontId="40"/>
  </si>
  <si>
    <t>平成37年度</t>
    <rPh sb="0" eb="2">
      <t>ヘイセイ</t>
    </rPh>
    <rPh sb="4" eb="6">
      <t>ネンド</t>
    </rPh>
    <phoneticPr fontId="40"/>
  </si>
  <si>
    <t>65～74歳</t>
    <rPh sb="5" eb="6">
      <t>サイ</t>
    </rPh>
    <phoneticPr fontId="40"/>
  </si>
  <si>
    <t>75～84歳</t>
    <rPh sb="5" eb="6">
      <t>サイ</t>
    </rPh>
    <phoneticPr fontId="40"/>
  </si>
  <si>
    <t>85歳以上</t>
    <rPh sb="2" eb="3">
      <t>サイ</t>
    </rPh>
    <rPh sb="3" eb="5">
      <t>イジョウ</t>
    </rPh>
    <phoneticPr fontId="40"/>
  </si>
  <si>
    <t>被保険者率</t>
    <rPh sb="0" eb="4">
      <t>ヒホケンシャ</t>
    </rPh>
    <rPh sb="4" eb="5">
      <t>リツ</t>
    </rPh>
    <phoneticPr fontId="40"/>
  </si>
  <si>
    <t>協会1.57％
組合1.52％</t>
    <rPh sb="0" eb="2">
      <t>キョウカイ</t>
    </rPh>
    <rPh sb="8" eb="10">
      <t>クミアイ</t>
    </rPh>
    <phoneticPr fontId="40"/>
  </si>
  <si>
    <t>健保組合（2018年度予算速報）</t>
    <rPh sb="0" eb="2">
      <t>ケンポ</t>
    </rPh>
    <rPh sb="2" eb="4">
      <t>クミアイ</t>
    </rPh>
    <rPh sb="9" eb="11">
      <t>ネンド</t>
    </rPh>
    <rPh sb="11" eb="13">
      <t>ヨサン</t>
    </rPh>
    <rPh sb="13" eb="15">
      <t>ソクホウ</t>
    </rPh>
    <phoneticPr fontId="40"/>
  </si>
  <si>
    <t>うち介護職員</t>
    <rPh sb="2" eb="4">
      <t>カイゴ</t>
    </rPh>
    <rPh sb="4" eb="6">
      <t>ショクイン</t>
    </rPh>
    <phoneticPr fontId="31"/>
  </si>
  <si>
    <t>利用者100人当たり従事者数（介護職員は都道府県集計より）</t>
    <rPh sb="0" eb="3">
      <t>リヨウシャ</t>
    </rPh>
    <rPh sb="6" eb="7">
      <t>ニン</t>
    </rPh>
    <rPh sb="7" eb="8">
      <t>ア</t>
    </rPh>
    <rPh sb="10" eb="13">
      <t>ジュウジシャ</t>
    </rPh>
    <rPh sb="13" eb="14">
      <t>スウ</t>
    </rPh>
    <rPh sb="15" eb="17">
      <t>カイゴ</t>
    </rPh>
    <rPh sb="17" eb="19">
      <t>ショクイン</t>
    </rPh>
    <rPh sb="20" eb="24">
      <t>トドウフケン</t>
    </rPh>
    <rPh sb="24" eb="26">
      <t>シュウケイ</t>
    </rPh>
    <phoneticPr fontId="40"/>
  </si>
  <si>
    <t>2020年度</t>
    <rPh sb="4" eb="6">
      <t>ネンド</t>
    </rPh>
    <phoneticPr fontId="40"/>
  </si>
  <si>
    <t>2025年度以降</t>
    <rPh sb="4" eb="6">
      <t>ネンド</t>
    </rPh>
    <rPh sb="6" eb="8">
      <t>イコウ</t>
    </rPh>
    <phoneticPr fontId="40"/>
  </si>
  <si>
    <t>2018　介護職員数</t>
    <rPh sb="5" eb="7">
      <t>カイゴ</t>
    </rPh>
    <rPh sb="7" eb="10">
      <t>ショクインスウ</t>
    </rPh>
    <phoneticPr fontId="40"/>
  </si>
  <si>
    <t>2020　介護職員数</t>
    <rPh sb="5" eb="7">
      <t>カイゴ</t>
    </rPh>
    <rPh sb="7" eb="10">
      <t>ショクインスウ</t>
    </rPh>
    <phoneticPr fontId="40"/>
  </si>
  <si>
    <t>2025　介護職員数</t>
    <rPh sb="5" eb="7">
      <t>カイゴ</t>
    </rPh>
    <rPh sb="7" eb="10">
      <t>ショクインスウ</t>
    </rPh>
    <phoneticPr fontId="40"/>
  </si>
  <si>
    <t>要支援</t>
  </si>
  <si>
    <t>要介護</t>
  </si>
  <si>
    <t>利用者計</t>
    <rPh sb="0" eb="3">
      <t>リヨウシャ</t>
    </rPh>
    <rPh sb="3" eb="4">
      <t>ケイ</t>
    </rPh>
    <phoneticPr fontId="40"/>
  </si>
  <si>
    <t>オプション１（需要が減少）</t>
    <rPh sb="7" eb="9">
      <t>ジュヨウ</t>
    </rPh>
    <rPh sb="10" eb="12">
      <t>ゲンショウ</t>
    </rPh>
    <phoneticPr fontId="40"/>
  </si>
  <si>
    <t>オプション２（生産性向上）</t>
    <rPh sb="7" eb="10">
      <t>セイサンセイ</t>
    </rPh>
    <rPh sb="10" eb="12">
      <t>コウジョウ</t>
    </rPh>
    <phoneticPr fontId="40"/>
  </si>
  <si>
    <t>オプション１＋２（両方）</t>
    <rPh sb="9" eb="11">
      <t>リョウホウ</t>
    </rPh>
    <phoneticPr fontId="40"/>
  </si>
  <si>
    <t>◆オプション試算（利用者数）（単位：万人）</t>
    <rPh sb="6" eb="8">
      <t>シサン</t>
    </rPh>
    <rPh sb="9" eb="12">
      <t>リヨウシャ</t>
    </rPh>
    <rPh sb="12" eb="13">
      <t>スウ</t>
    </rPh>
    <rPh sb="15" eb="17">
      <t>タンイ</t>
    </rPh>
    <rPh sb="18" eb="20">
      <t>マンニン</t>
    </rPh>
    <phoneticPr fontId="40"/>
  </si>
  <si>
    <t>利用者数（生産性向上のみ）</t>
    <rPh sb="0" eb="3">
      <t>リヨウシャ</t>
    </rPh>
    <rPh sb="3" eb="4">
      <t>スウ</t>
    </rPh>
    <rPh sb="5" eb="8">
      <t>セイサンセイ</t>
    </rPh>
    <rPh sb="8" eb="10">
      <t>コウジョウ</t>
    </rPh>
    <phoneticPr fontId="40"/>
  </si>
  <si>
    <t>従事者数（生産性向上のみ）</t>
    <rPh sb="0" eb="3">
      <t>ジュウジシャ</t>
    </rPh>
    <rPh sb="3" eb="4">
      <t>スウ</t>
    </rPh>
    <rPh sb="5" eb="8">
      <t>セイサンセイ</t>
    </rPh>
    <rPh sb="8" eb="10">
      <t>コウジョウ</t>
    </rPh>
    <phoneticPr fontId="40"/>
  </si>
  <si>
    <t>利用者数（需要が減少のみ）</t>
    <rPh sb="0" eb="3">
      <t>リヨウシャ</t>
    </rPh>
    <rPh sb="3" eb="4">
      <t>スウ</t>
    </rPh>
    <rPh sb="5" eb="7">
      <t>ジュヨウ</t>
    </rPh>
    <rPh sb="8" eb="10">
      <t>ゲンショウ</t>
    </rPh>
    <phoneticPr fontId="40"/>
  </si>
  <si>
    <t>従事者数（需要が減少のみ）</t>
    <rPh sb="0" eb="3">
      <t>ジュウジシャ</t>
    </rPh>
    <rPh sb="3" eb="4">
      <t>スウ</t>
    </rPh>
    <rPh sb="5" eb="7">
      <t>ジュヨウ</t>
    </rPh>
    <rPh sb="8" eb="10">
      <t>ゲンショウ</t>
    </rPh>
    <phoneticPr fontId="40"/>
  </si>
  <si>
    <t>従事者数（需要が減少＋生産性向上）</t>
    <rPh sb="0" eb="3">
      <t>ジュウジシャ</t>
    </rPh>
    <rPh sb="3" eb="4">
      <t>スウ</t>
    </rPh>
    <rPh sb="5" eb="7">
      <t>ジュヨウ</t>
    </rPh>
    <rPh sb="8" eb="10">
      <t>ゲンショウ</t>
    </rPh>
    <phoneticPr fontId="40"/>
  </si>
  <si>
    <t>利用者数（需要が減少＋生産性向上）</t>
    <rPh sb="0" eb="3">
      <t>リヨウシャ</t>
    </rPh>
    <rPh sb="3" eb="4">
      <t>スウ</t>
    </rPh>
    <rPh sb="5" eb="7">
      <t>ジュヨウ</t>
    </rPh>
    <rPh sb="8" eb="10">
      <t>ゲンショウ</t>
    </rPh>
    <rPh sb="11" eb="14">
      <t>セイサンセイ</t>
    </rPh>
    <rPh sb="14" eb="16">
      <t>コウジョウ</t>
    </rPh>
    <phoneticPr fontId="40"/>
  </si>
  <si>
    <t>計画ベース</t>
    <rPh sb="0" eb="2">
      <t>ケイカク</t>
    </rPh>
    <phoneticPr fontId="40"/>
  </si>
  <si>
    <t>需要低下</t>
    <rPh sb="0" eb="2">
      <t>ジュヨウ</t>
    </rPh>
    <rPh sb="2" eb="4">
      <t>テイカ</t>
    </rPh>
    <phoneticPr fontId="40"/>
  </si>
  <si>
    <t>生産性向上</t>
    <rPh sb="0" eb="5">
      <t>セイサンセイコウジョウ</t>
    </rPh>
    <phoneticPr fontId="40"/>
  </si>
  <si>
    <t>需要低下＋
生産性向上</t>
    <rPh sb="0" eb="2">
      <t>ジュヨウ</t>
    </rPh>
    <rPh sb="2" eb="4">
      <t>テイカ</t>
    </rPh>
    <rPh sb="6" eb="9">
      <t>セイサンセイ</t>
    </rPh>
    <rPh sb="9" eb="11">
      <t>コウジョウ</t>
    </rPh>
    <phoneticPr fontId="40"/>
  </si>
  <si>
    <t>介護保険の給付費</t>
    <rPh sb="0" eb="2">
      <t>カイゴ</t>
    </rPh>
    <rPh sb="2" eb="4">
      <t>ホケン</t>
    </rPh>
    <rPh sb="5" eb="8">
      <t>キュウフヒ</t>
    </rPh>
    <phoneticPr fontId="40"/>
  </si>
  <si>
    <t>費用計（名目額）（ベースライン）</t>
    <rPh sb="0" eb="2">
      <t>ヒヨウ</t>
    </rPh>
    <rPh sb="4" eb="7">
      <t>メイモクガク</t>
    </rPh>
    <phoneticPr fontId="40"/>
  </si>
  <si>
    <t>費用計（名目額）（経済再生）</t>
    <rPh sb="0" eb="2">
      <t>ヒヨウ</t>
    </rPh>
    <rPh sb="2" eb="3">
      <t>ケイ</t>
    </rPh>
    <rPh sb="4" eb="7">
      <t>メイモクガク</t>
    </rPh>
    <rPh sb="9" eb="11">
      <t>ケイザイ</t>
    </rPh>
    <rPh sb="11" eb="13">
      <t>サイセイ</t>
    </rPh>
    <phoneticPr fontId="40"/>
  </si>
  <si>
    <t>給付費（名目額）（経済再生）</t>
    <rPh sb="0" eb="3">
      <t>キュウフヒ</t>
    </rPh>
    <rPh sb="4" eb="7">
      <t>メイモクガク</t>
    </rPh>
    <rPh sb="9" eb="11">
      <t>ケイザイ</t>
    </rPh>
    <rPh sb="11" eb="13">
      <t>サイセイ</t>
    </rPh>
    <phoneticPr fontId="40"/>
  </si>
  <si>
    <t>費用計（名目額）（経済再生）</t>
    <rPh sb="0" eb="2">
      <t>ヒヨウ</t>
    </rPh>
    <rPh sb="4" eb="7">
      <t>メイモクガク</t>
    </rPh>
    <rPh sb="9" eb="11">
      <t>ケイザイ</t>
    </rPh>
    <rPh sb="11" eb="13">
      <t>サイセイ</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</si>
</sst>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quot;¥&quot;#,##0;[Red]&quot;¥&quot;\-#,##0"/>
    <numFmt numFmtId="41" formatCode="_ * #,##0_ ;_ * \-#,##0_ ;_ * &quot;-&quot;_ ;_ @_ "/>
    <numFmt numFmtId="176" formatCode="General_)"/>
    <numFmt numFmtId="177" formatCode="#.00"/>
    <numFmt numFmtId="178" formatCode="#."/>
    <numFmt numFmtId="179" formatCode="###,###.##"/>
    <numFmt numFmtId="180" formatCode="_ * #\ ##0_ ;_ * \-#\ ##0.0_ ;_ * &quot;-&quot;_ ;_ @_ "/>
    <numFmt numFmtId="181" formatCode="_ * ##\ ###\ ###,_ ;;_ * \-_ ;_ * @_ "/>
    <numFmt numFmtId="182" formatCode="#,##0.0;[Red]\-#,##0.0"/>
    <numFmt numFmtId="183" formatCode="_(&quot;$&quot;* #,##0_);_(&quot;$&quot;* \(#,##0\);_(&quot;$&quot;* &quot;-&quot;_);_(@_)"/>
    <numFmt numFmtId="184" formatCode="#,##0_ "/>
    <numFmt numFmtId="185" formatCode="0_ "/>
    <numFmt numFmtId="186" formatCode="#,##0;\-#,##0;&quot;-&quot;"/>
    <numFmt numFmtId="187" formatCode="_ * #,##0;_ * &quot;△&quot;#,##0;_ * &quot;‐&quot;"/>
    <numFmt numFmtId="188" formatCode="0.0%"/>
    <numFmt numFmtId="189" formatCode="###\ ###\ ###\ ##0"/>
    <numFmt numFmtId="190" formatCode="###\ ###\ ###\ ##0;&quot;△&quot;###\ ###\ ###\ ##0"/>
    <numFmt numFmtId="191" formatCode="0.0"/>
    <numFmt numFmtId="192" formatCode="\ ###\ ###\ ##0.0;&quot;△&quot;###\ ###\ ##0.0"/>
    <numFmt numFmtId="193" formatCode="#,##0.00000000;[Red]\-#,##0.00000000"/>
    <numFmt numFmtId="194" formatCode="###\ ###\ ##0.0"/>
    <numFmt numFmtId="195" formatCode="#,##0.0_ "/>
    <numFmt numFmtId="196" formatCode="#,##0.000;[Red]\-#,##0.000"/>
    <numFmt numFmtId="197" formatCode="0.0000"/>
    <numFmt numFmtId="198" formatCode="#,##0.0000;[Red]\-#,##0.0000"/>
    <numFmt numFmtId="199" formatCode="0_);[Red]\(0\)"/>
    <numFmt numFmtId="200" formatCode="0.00_);[Red]\(0.00\)"/>
    <numFmt numFmtId="201" formatCode="\(0\)"/>
    <numFmt numFmtId="202" formatCode="0.00000_ "/>
    <numFmt numFmtId="203" formatCode="0.00_ "/>
    <numFmt numFmtId="204" formatCode="mm/dd/yyyy\ hh:mm:ss"/>
    <numFmt numFmtId="205" formatCode="#,##0.000_ ;[Red]\-#,##0.000\ "/>
    <numFmt numFmtId="206" formatCode="_(&quot;$&quot;* #,##0.00_);_(&quot;$&quot;* \(#,##0.00\);_(&quot;$&quot;* &quot;-&quot;??_);_(@_)"/>
    <numFmt numFmtId="207" formatCode="_(&quot;$&quot;* #\!\,##0_);_(&quot;$&quot;* &quot;¥&quot;\!\(#\!\,##0&quot;¥&quot;\!\);_(&quot;$&quot;* &quot;-&quot;_);_(@_)"/>
    <numFmt numFmtId="208" formatCode="0_);\(0\)"/>
    <numFmt numFmtId="209" formatCode="&quot;$&quot;#,##0.00;[Red]&quot;$&quot;#,##0.00"/>
    <numFmt numFmtId="210" formatCode="_(* #,##0_);_(* \(#,##0\);_(* &quot;-&quot;_);_(@_)"/>
    <numFmt numFmtId="211" formatCode="_-* #,##0.0_-;\-* #,##0.0_-;_-* &quot;-&quot;??_-;_-@_-"/>
    <numFmt numFmtId="212" formatCode="#,##0."/>
    <numFmt numFmtId="213" formatCode="&quot;$&quot;#."/>
    <numFmt numFmtId="214" formatCode="&quot;￡&quot;#,##0.00;[Red]\-&quot;￡&quot;#,##0.00"/>
    <numFmt numFmtId="215" formatCode="_-* #,##0_-;\-* #,##0_-;_-* &quot;-&quot;_-;_-@_-"/>
    <numFmt numFmtId="216" formatCode="0.000%"/>
    <numFmt numFmtId="217" formatCode="#,##0.00000;[Red]\-#,##0.00000"/>
    <numFmt numFmtId="218" formatCode="0.000"/>
    <numFmt numFmtId="219" formatCode="&quot;約&quot;#,##0&quot;円&quot;;[Red]\-#,##0"/>
    <numFmt numFmtId="220" formatCode="#,##0.0&quot;兆円&quot;;[Red]\-#,##0.0"/>
    <numFmt numFmtId="221" formatCode="#,##0&quot;万人&quot;;[Red]\-#,##0.0"/>
  </numFmts>
  <fonts count="207">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b/>
      <sz val="9"/>
      <name val="Switzerland"/>
      <family val="2"/>
      <charset val="177"/>
    </font>
    <font>
      <sz val="9"/>
      <color indexed="12"/>
      <name val="ＭＳ 明朝"/>
      <family val="1"/>
      <charset val="128"/>
    </font>
    <font>
      <sz val="7"/>
      <name val="Switzerland"/>
      <family val="2"/>
      <charset val="177"/>
    </font>
    <font>
      <sz val="1"/>
      <color indexed="8"/>
      <name val="Courier"/>
      <family val="3"/>
    </font>
    <font>
      <sz val="6"/>
      <name val="SwitzerlandLight"/>
      <family val="2"/>
      <charset val="177"/>
    </font>
    <font>
      <b/>
      <sz val="7"/>
      <name val="Switzerland"/>
      <family val="2"/>
      <charset val="177"/>
    </font>
    <font>
      <b/>
      <sz val="1"/>
      <color indexed="8"/>
      <name val="Courier"/>
      <family val="3"/>
    </font>
    <font>
      <b/>
      <sz val="8"/>
      <name val="Switzerland"/>
      <family val="2"/>
      <charset val="177"/>
    </font>
    <font>
      <b/>
      <sz val="10"/>
      <color indexed="8"/>
      <name val="Times New Roman"/>
      <family val="1"/>
    </font>
    <font>
      <sz val="10"/>
      <name val="Times New Roman"/>
      <family val="1"/>
    </font>
    <font>
      <sz val="6"/>
      <name val="Switzerland"/>
      <family val="2"/>
      <charset val="177"/>
    </font>
    <font>
      <b/>
      <sz val="6"/>
      <name val="Switzerland"/>
      <family val="2"/>
      <charset val="177"/>
    </font>
    <font>
      <sz val="12"/>
      <color indexed="22"/>
      <name val="ＭＳ 明朝"/>
      <family val="1"/>
      <charset val="128"/>
    </font>
    <font>
      <sz val="9"/>
      <name val="ＭＳ ゴシック"/>
      <family val="3"/>
      <charset val="128"/>
    </font>
    <font>
      <sz val="10"/>
      <name val="ＭＳ 明朝"/>
      <family val="1"/>
      <charset val="128"/>
    </font>
    <font>
      <b/>
      <sz val="18"/>
      <color indexed="22"/>
      <name val="ＭＳ 明朝"/>
      <family val="1"/>
      <charset val="128"/>
    </font>
    <font>
      <b/>
      <sz val="15"/>
      <color indexed="22"/>
      <name val="ＭＳ 明朝"/>
      <family val="1"/>
      <charset val="128"/>
    </font>
    <font>
      <sz val="14"/>
      <name val="ＭＳ Ｐゴシック"/>
      <family val="3"/>
      <charset val="128"/>
    </font>
    <font>
      <sz val="10"/>
      <name val="ＭＳ ゴシック"/>
      <family val="3"/>
      <charset val="128"/>
    </font>
    <font>
      <sz val="11"/>
      <name val="ＭＳ 明朝"/>
      <family val="1"/>
      <charset val="128"/>
    </font>
    <font>
      <sz val="14"/>
      <color indexed="12"/>
      <name val="ＭＳ 明朝"/>
      <family val="1"/>
      <charset val="128"/>
    </font>
    <font>
      <sz val="14"/>
      <name val="ＭＳ ・団"/>
      <family val="1"/>
      <charset val="128"/>
    </font>
    <font>
      <sz val="14"/>
      <name val="ＭＳ 明朝"/>
      <family val="1"/>
      <charset val="128"/>
    </font>
    <font>
      <sz val="12"/>
      <name val="ＭＳ 明朝"/>
      <family val="1"/>
      <charset val="128"/>
    </font>
    <font>
      <sz val="12"/>
      <name val="Arial"/>
      <family val="2"/>
    </font>
    <font>
      <sz val="10"/>
      <name val="丸ｺﾞｼｯｸ体Ca-B(GT)"/>
      <family val="3"/>
      <charset val="128"/>
    </font>
    <font>
      <sz val="10"/>
      <name val="ＭＳ Ｐ明朝"/>
      <family val="1"/>
      <charset val="128"/>
    </font>
    <font>
      <sz val="6"/>
      <name val="ＭＳ Ｐ明朝"/>
      <family val="1"/>
      <charset val="128"/>
    </font>
    <font>
      <sz val="11"/>
      <color theme="1"/>
      <name val="ＭＳ Ｐゴシック"/>
      <family val="3"/>
      <charset val="128"/>
      <scheme val="minor"/>
    </font>
    <font>
      <sz val="11"/>
      <name val="明朝"/>
      <family val="3"/>
      <charset val="128"/>
    </font>
    <font>
      <sz val="11"/>
      <name val="ＭＳ ゴシック"/>
      <family val="3"/>
      <charset val="128"/>
    </font>
    <font>
      <sz val="12"/>
      <name val="ＭＳ ・団"/>
      <family val="1"/>
      <charset val="128"/>
    </font>
    <font>
      <sz val="14"/>
      <name val="・団"/>
      <family val="1"/>
      <charset val="128"/>
    </font>
    <font>
      <sz val="9"/>
      <name val="ＭＳ Ｐ明朝"/>
      <family val="1"/>
      <charset val="128"/>
    </font>
    <font>
      <sz val="8"/>
      <name val="ＭＳ Ｐ明朝"/>
      <family val="1"/>
      <charset val="128"/>
    </font>
    <font>
      <sz val="6"/>
      <name val="ＭＳ Ｐゴシック"/>
      <family val="2"/>
      <charset val="128"/>
      <scheme val="minor"/>
    </font>
    <font>
      <sz val="11"/>
      <name val="明朝"/>
      <family val="1"/>
      <charset val="128"/>
    </font>
    <font>
      <sz val="10"/>
      <name val="Arial"/>
      <family val="2"/>
    </font>
    <font>
      <sz val="10"/>
      <color indexed="8"/>
      <name val="Arial"/>
      <family val="2"/>
    </font>
    <font>
      <b/>
      <sz val="12"/>
      <name val="Arial"/>
      <family val="2"/>
    </font>
    <font>
      <u/>
      <sz val="9.35"/>
      <color indexed="12"/>
      <name val="ＭＳ Ｐゴシック"/>
      <family val="3"/>
      <charset val="128"/>
    </font>
    <font>
      <sz val="12"/>
      <name val="ＭＳ Ｐ明朝"/>
      <family val="1"/>
      <charset val="128"/>
    </font>
    <font>
      <sz val="9"/>
      <color theme="1"/>
      <name val="ＭＳ ゴシック"/>
      <family val="3"/>
      <charset val="128"/>
    </font>
    <font>
      <sz val="10"/>
      <color theme="1"/>
      <name val="HG丸ｺﾞｼｯｸM-PRO"/>
      <family val="3"/>
      <charset val="128"/>
    </font>
    <font>
      <sz val="10.5"/>
      <color theme="1"/>
      <name val="ＭＳ ゴシック"/>
      <family val="3"/>
      <charset val="128"/>
    </font>
    <font>
      <sz val="11"/>
      <color theme="1"/>
      <name val="ＭＳ 明朝"/>
      <family val="1"/>
      <charset val="128"/>
    </font>
    <font>
      <sz val="9"/>
      <color theme="1"/>
      <name val="ＭＳ 明朝"/>
      <family val="1"/>
      <charset val="128"/>
    </font>
    <font>
      <b/>
      <sz val="9"/>
      <name val="ＭＳ Ｐ明朝"/>
      <family val="1"/>
      <charset val="128"/>
    </font>
    <font>
      <sz val="14"/>
      <name val="ＭＳ Ｐ明朝"/>
      <family val="1"/>
      <charset val="128"/>
    </font>
    <font>
      <sz val="9"/>
      <color rgb="FF000000"/>
      <name val="ＭＳ Ｐ明朝"/>
      <family val="1"/>
      <charset val="128"/>
    </font>
    <font>
      <b/>
      <sz val="9"/>
      <color rgb="FF000000"/>
      <name val="ＭＳ Ｐ明朝"/>
      <family val="1"/>
      <charset val="128"/>
    </font>
    <font>
      <sz val="14"/>
      <color rgb="FF000000"/>
      <name val="ＭＳ Ｐ明朝"/>
      <family val="1"/>
      <charset val="128"/>
    </font>
    <font>
      <sz val="12"/>
      <color theme="1"/>
      <name val="ＭＳ Ｐ明朝"/>
      <family val="1"/>
      <charset val="128"/>
    </font>
    <font>
      <sz val="11"/>
      <name val="ＭＳ Ｐ明朝"/>
      <family val="1"/>
      <charset val="128"/>
    </font>
    <font>
      <sz val="16"/>
      <name val="ＭＳ Ｐ明朝"/>
      <family val="1"/>
      <charset val="128"/>
    </font>
    <font>
      <sz val="6"/>
      <name val="丸ｺﾞｼｯｸ体Ca-B(GT)"/>
      <family val="3"/>
      <charset val="128"/>
    </font>
    <font>
      <sz val="6.5"/>
      <name val="ＭＳ Ｐ明朝"/>
      <family val="1"/>
      <charset val="128"/>
    </font>
    <font>
      <sz val="9"/>
      <name val="ＭＳ Ｐゴシック"/>
      <family val="3"/>
      <charset val="128"/>
    </font>
    <font>
      <b/>
      <sz val="14"/>
      <name val="ＭＳ Ｐ明朝"/>
      <family val="1"/>
      <charset val="128"/>
    </font>
    <font>
      <sz val="9"/>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Times New Roman"/>
      <family val="1"/>
    </font>
    <font>
      <sz val="6"/>
      <name val="ＭＳ 明朝"/>
      <family val="1"/>
      <charset val="128"/>
    </font>
    <font>
      <sz val="9"/>
      <name val="ＭＳ 明朝"/>
      <family val="1"/>
      <charset val="128"/>
    </font>
    <font>
      <b/>
      <sz val="11"/>
      <name val="Times New Roman"/>
      <family val="1"/>
    </font>
    <font>
      <b/>
      <sz val="11"/>
      <name val="ＭＳ 明朝"/>
      <family val="1"/>
      <charset val="128"/>
    </font>
    <font>
      <sz val="12"/>
      <name val="Times New Roman"/>
      <family val="1"/>
    </font>
    <font>
      <sz val="14"/>
      <name val="Times New Roman"/>
      <family val="1"/>
    </font>
    <font>
      <sz val="16"/>
      <name val="ＭＳ 明朝"/>
      <family val="1"/>
      <charset val="128"/>
    </font>
    <font>
      <sz val="10"/>
      <name val="HG丸ｺﾞｼｯｸM-PRO"/>
      <family val="3"/>
      <charset val="128"/>
    </font>
    <font>
      <sz val="10"/>
      <color rgb="FFFF0000"/>
      <name val="HG丸ｺﾞｼｯｸM-PRO"/>
      <family val="3"/>
      <charset val="128"/>
    </font>
    <font>
      <b/>
      <sz val="11"/>
      <name val="ＭＳ Ｐ明朝"/>
      <family val="1"/>
      <charset val="128"/>
    </font>
    <font>
      <b/>
      <sz val="12"/>
      <name val="ＭＳ Ｐ明朝"/>
      <family val="1"/>
      <charset val="128"/>
    </font>
    <font>
      <u/>
      <sz val="10.8"/>
      <color indexed="12"/>
      <name val="ＭＳ Ｐゴシック"/>
      <family val="3"/>
      <charset val="128"/>
    </font>
    <font>
      <b/>
      <sz val="8"/>
      <name val="ＭＳ Ｐ明朝"/>
      <family val="1"/>
      <charset val="128"/>
    </font>
    <font>
      <sz val="8"/>
      <name val="ＭＳ Ｐゴシック"/>
      <family val="3"/>
      <charset val="128"/>
    </font>
    <font>
      <sz val="7"/>
      <name val="ＭＳ Ｐ明朝"/>
      <family val="1"/>
      <charset val="128"/>
    </font>
    <font>
      <sz val="7"/>
      <name val="ＭＳ Ｐゴシック"/>
      <family val="3"/>
      <charset val="128"/>
    </font>
    <font>
      <strike/>
      <sz val="8"/>
      <name val="ＭＳ Ｐ明朝"/>
      <family val="1"/>
      <charset val="128"/>
    </font>
    <font>
      <sz val="10"/>
      <name val="ＭＳ Ｐゴシック"/>
      <family val="3"/>
      <charset val="128"/>
    </font>
    <font>
      <sz val="11"/>
      <color rgb="FFFF0000"/>
      <name val="HG丸ｺﾞｼｯｸM-PRO"/>
      <family val="3"/>
      <charset val="128"/>
    </font>
    <font>
      <sz val="8"/>
      <color theme="1"/>
      <name val="HG丸ｺﾞｼｯｸM-PRO"/>
      <family val="3"/>
      <charset val="128"/>
    </font>
    <font>
      <sz val="5"/>
      <name val="ＭＳ Ｐ明朝"/>
      <family val="1"/>
      <charset val="128"/>
    </font>
    <font>
      <sz val="5.5"/>
      <name val="ＭＳ Ｐ明朝"/>
      <family val="1"/>
      <charset val="128"/>
    </font>
    <font>
      <sz val="8"/>
      <color theme="1"/>
      <name val="ＭＳ Ｐ明朝"/>
      <family val="1"/>
      <charset val="128"/>
    </font>
    <font>
      <strike/>
      <sz val="8"/>
      <color theme="1"/>
      <name val="ＭＳ Ｐ明朝"/>
      <family val="1"/>
      <charset val="128"/>
    </font>
    <font>
      <sz val="8"/>
      <color theme="1"/>
      <name val="ＭＳ Ｐゴシック"/>
      <family val="3"/>
      <charset val="128"/>
    </font>
    <font>
      <sz val="13.5"/>
      <name val="Times New Roman"/>
      <family val="1"/>
    </font>
    <font>
      <sz val="13.5"/>
      <name val="ＭＳ 明朝"/>
      <family val="1"/>
      <charset val="128"/>
    </font>
    <font>
      <sz val="10"/>
      <color theme="0" tint="-0.499984740745262"/>
      <name val="HG丸ｺﾞｼｯｸM-PRO"/>
      <family val="3"/>
      <charset val="128"/>
    </font>
    <font>
      <sz val="11"/>
      <color theme="1"/>
      <name val="HG丸ｺﾞｼｯｸM-PRO"/>
      <family val="3"/>
      <charset val="128"/>
    </font>
    <font>
      <sz val="11"/>
      <name val="HG丸ｺﾞｼｯｸM-PRO"/>
      <family val="3"/>
      <charset val="128"/>
    </font>
    <font>
      <b/>
      <sz val="11"/>
      <color theme="1"/>
      <name val="HG丸ｺﾞｼｯｸM-PRO"/>
      <family val="3"/>
      <charset val="128"/>
    </font>
    <font>
      <sz val="10.5"/>
      <name val="ＭＳ ゴシック"/>
      <family val="3"/>
      <charset val="128"/>
    </font>
    <font>
      <sz val="10.5"/>
      <name val="ＭＳ 明朝"/>
      <family val="1"/>
      <charset val="128"/>
    </font>
    <font>
      <i/>
      <vertAlign val="subscript"/>
      <sz val="12"/>
      <name val="Times New Roman"/>
      <family val="1"/>
    </font>
    <font>
      <i/>
      <sz val="12"/>
      <name val="Times New Roman"/>
      <family val="1"/>
    </font>
    <font>
      <sz val="9"/>
      <color indexed="10"/>
      <name val="ＭＳ 明朝"/>
      <family val="1"/>
      <charset val="128"/>
    </font>
    <font>
      <sz val="12"/>
      <color indexed="8"/>
      <name val="ＭＳ Ｐゴシック"/>
      <family val="3"/>
      <charset val="128"/>
    </font>
    <font>
      <sz val="11"/>
      <color theme="1"/>
      <name val="ＭＳ Ｐゴシック"/>
      <family val="2"/>
      <scheme val="minor"/>
    </font>
    <font>
      <sz val="6"/>
      <name val="ＭＳ Ｐゴシック"/>
      <family val="3"/>
      <charset val="128"/>
      <scheme val="minor"/>
    </font>
    <font>
      <u/>
      <sz val="11"/>
      <color indexed="36"/>
      <name val="‚l‚r ‚oƒSƒVƒbƒN"/>
      <family val="3"/>
      <charset val="128"/>
    </font>
    <font>
      <sz val="11"/>
      <name val="‚l‚r ‚oƒSƒVƒbƒN"/>
      <family val="3"/>
      <charset val="128"/>
    </font>
    <font>
      <sz val="10"/>
      <color indexed="8"/>
      <name val="ＭＳ Ｐゴシック"/>
      <family val="3"/>
      <charset val="128"/>
    </font>
    <font>
      <sz val="10"/>
      <color indexed="9"/>
      <name val="Arial"/>
      <family val="2"/>
    </font>
    <font>
      <sz val="11"/>
      <color indexed="9"/>
      <name val="ＭＳ Ｐゴシック"/>
      <family val="3"/>
      <charset val="128"/>
    </font>
    <font>
      <sz val="10"/>
      <color indexed="9"/>
      <name val="ＭＳ Ｐゴシック"/>
      <family val="3"/>
      <charset val="128"/>
    </font>
    <font>
      <sz val="10"/>
      <color indexed="20"/>
      <name val="Arial"/>
      <family val="2"/>
    </font>
    <font>
      <sz val="8"/>
      <name val="Arial"/>
      <family val="2"/>
    </font>
    <font>
      <b/>
      <sz val="8"/>
      <color indexed="8"/>
      <name val="MS Sans Serif"/>
      <family val="2"/>
    </font>
    <font>
      <sz val="9"/>
      <name val="Helv"/>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0"/>
      <color indexed="23"/>
      <name val="Arial"/>
      <family val="2"/>
    </font>
    <font>
      <u/>
      <sz val="11"/>
      <color indexed="12"/>
      <name val="‚l‚r ‚oƒSƒVƒbƒN"/>
      <family val="3"/>
      <charset val="128"/>
    </font>
    <font>
      <sz val="8"/>
      <color indexed="8"/>
      <name val="Arial"/>
      <family val="2"/>
    </font>
    <font>
      <sz val="14"/>
      <name val="明朝"/>
      <family val="3"/>
      <charset val="128"/>
    </font>
    <font>
      <sz val="10"/>
      <color indexed="17"/>
      <name val="Arial"/>
      <family val="2"/>
    </font>
    <font>
      <b/>
      <sz val="11"/>
      <color indexed="56"/>
      <name val="Arial"/>
      <family val="2"/>
    </font>
    <font>
      <sz val="10"/>
      <color indexed="62"/>
      <name val="Arial"/>
      <family val="2"/>
    </font>
    <font>
      <b/>
      <sz val="10"/>
      <name val="Arial"/>
      <family val="2"/>
    </font>
    <font>
      <b/>
      <sz val="8.5"/>
      <color indexed="8"/>
      <name val="MS Sans Serif"/>
      <family val="2"/>
    </font>
    <font>
      <sz val="10"/>
      <color indexed="52"/>
      <name val="Arial"/>
      <family val="2"/>
    </font>
    <font>
      <sz val="10"/>
      <color indexed="60"/>
      <name val="Arial"/>
      <family val="2"/>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b/>
      <sz val="11"/>
      <name val="Helv"/>
      <family val="2"/>
    </font>
    <font>
      <b/>
      <sz val="18"/>
      <color indexed="56"/>
      <name val="Cambria"/>
      <family val="1"/>
    </font>
    <font>
      <b/>
      <sz val="8"/>
      <name val="Arial"/>
      <family val="2"/>
    </font>
    <font>
      <sz val="10"/>
      <color indexed="10"/>
      <name val="Arial"/>
      <family val="2"/>
    </font>
    <font>
      <b/>
      <sz val="18"/>
      <color indexed="56"/>
      <name val="ＭＳ Ｐゴシック"/>
      <family val="3"/>
      <charset val="128"/>
    </font>
    <font>
      <b/>
      <sz val="11"/>
      <color indexed="9"/>
      <name val="ＭＳ Ｐゴシック"/>
      <family val="3"/>
      <charset val="128"/>
    </font>
    <font>
      <b/>
      <sz val="10"/>
      <color indexed="9"/>
      <name val="ＭＳ Ｐゴシック"/>
      <family val="3"/>
      <charset val="128"/>
    </font>
    <font>
      <sz val="11"/>
      <color indexed="60"/>
      <name val="ＭＳ Ｐゴシック"/>
      <family val="3"/>
      <charset val="128"/>
    </font>
    <font>
      <sz val="10"/>
      <color indexed="60"/>
      <name val="ＭＳ Ｐゴシック"/>
      <family val="3"/>
      <charset val="128"/>
    </font>
    <font>
      <sz val="11"/>
      <color theme="1"/>
      <name val="ＭＳ Ｐゴシック"/>
      <family val="2"/>
      <charset val="128"/>
    </font>
    <font>
      <sz val="14"/>
      <name val="Terminal"/>
      <family val="3"/>
      <charset val="255"/>
    </font>
    <font>
      <sz val="10"/>
      <color theme="1"/>
      <name val="ＭＳ ゴシック"/>
      <family val="2"/>
      <charset val="128"/>
    </font>
    <font>
      <u/>
      <sz val="11"/>
      <color theme="10"/>
      <name val="ＭＳ Ｐゴシック"/>
      <family val="2"/>
      <charset val="128"/>
      <scheme val="minor"/>
    </font>
    <font>
      <u/>
      <sz val="11"/>
      <color theme="10"/>
      <name val="ＭＳ Ｐゴシック"/>
      <family val="3"/>
      <charset val="128"/>
    </font>
    <font>
      <sz val="14"/>
      <name val="明朝"/>
      <family val="1"/>
      <charset val="128"/>
    </font>
    <font>
      <sz val="11"/>
      <color indexed="52"/>
      <name val="ＭＳ Ｐゴシック"/>
      <family val="3"/>
      <charset val="128"/>
    </font>
    <font>
      <sz val="10"/>
      <color indexed="52"/>
      <name val="ＭＳ Ｐゴシック"/>
      <family val="3"/>
      <charset val="128"/>
    </font>
    <font>
      <sz val="11"/>
      <color indexed="20"/>
      <name val="ＭＳ Ｐゴシック"/>
      <family val="3"/>
      <charset val="128"/>
    </font>
    <font>
      <sz val="10"/>
      <color indexed="20"/>
      <name val="ＭＳ Ｐゴシック"/>
      <family val="3"/>
      <charset val="128"/>
    </font>
    <font>
      <b/>
      <sz val="11"/>
      <color indexed="8"/>
      <name val="ＭＳ Ｐゴシック"/>
      <family val="3"/>
      <charset val="128"/>
    </font>
    <font>
      <b/>
      <sz val="11"/>
      <color indexed="52"/>
      <name val="ＭＳ Ｐゴシック"/>
      <family val="3"/>
      <charset val="128"/>
    </font>
    <font>
      <b/>
      <sz val="10"/>
      <color indexed="52"/>
      <name val="ＭＳ Ｐゴシック"/>
      <family val="3"/>
      <charset val="128"/>
    </font>
    <font>
      <sz val="11"/>
      <color indexed="10"/>
      <name val="ＭＳ Ｐゴシック"/>
      <family val="3"/>
      <charset val="128"/>
    </font>
    <font>
      <sz val="10"/>
      <color indexed="10"/>
      <name val="ＭＳ Ｐゴシック"/>
      <family val="3"/>
      <charset val="128"/>
    </font>
    <font>
      <sz val="10"/>
      <name val="ＭＳ Ｐゴシック"/>
      <family val="3"/>
    </font>
    <font>
      <sz val="12"/>
      <name val="Osaka"/>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0"/>
      <color indexed="8"/>
      <name val="ＭＳ Ｐゴシック"/>
      <family val="3"/>
      <charset val="128"/>
    </font>
    <font>
      <b/>
      <sz val="11"/>
      <color indexed="63"/>
      <name val="ＭＳ Ｐゴシック"/>
      <family val="3"/>
      <charset val="128"/>
    </font>
    <font>
      <b/>
      <sz val="10"/>
      <color indexed="63"/>
      <name val="ＭＳ Ｐゴシック"/>
      <family val="3"/>
      <charset val="128"/>
    </font>
    <font>
      <i/>
      <sz val="11"/>
      <color indexed="23"/>
      <name val="ＭＳ Ｐゴシック"/>
      <family val="3"/>
      <charset val="128"/>
    </font>
    <font>
      <i/>
      <sz val="10"/>
      <color indexed="23"/>
      <name val="ＭＳ Ｐゴシック"/>
      <family val="3"/>
      <charset val="128"/>
    </font>
    <font>
      <sz val="11"/>
      <color indexed="62"/>
      <name val="ＭＳ Ｐゴシック"/>
      <family val="3"/>
      <charset val="128"/>
    </font>
    <font>
      <sz val="10"/>
      <color indexed="62"/>
      <name val="ＭＳ Ｐゴシック"/>
      <family val="3"/>
      <charset val="128"/>
    </font>
    <font>
      <sz val="10"/>
      <color theme="1"/>
      <name val="ＭＳ ゴシック"/>
      <family val="3"/>
      <charset val="128"/>
    </font>
    <font>
      <sz val="10"/>
      <color theme="1"/>
      <name val="ＭＳ Ｐゴシック"/>
      <family val="3"/>
      <charset val="128"/>
      <scheme val="minor"/>
    </font>
    <font>
      <sz val="10"/>
      <color theme="1"/>
      <name val="HGSｺﾞｼｯｸM"/>
      <family val="3"/>
      <charset val="128"/>
    </font>
    <font>
      <sz val="11"/>
      <color indexed="16"/>
      <name val="ＭＳ Ｐゴシック"/>
      <family val="3"/>
      <charset val="128"/>
    </font>
    <font>
      <sz val="11"/>
      <color indexed="17"/>
      <name val="ＭＳ Ｐゴシック"/>
      <family val="3"/>
      <charset val="128"/>
    </font>
    <font>
      <sz val="10"/>
      <color indexed="17"/>
      <name val="ＭＳ Ｐゴシック"/>
      <family val="3"/>
      <charset val="128"/>
    </font>
    <font>
      <sz val="11"/>
      <color rgb="FF002060"/>
      <name val="ＭＳ Ｐゴシック"/>
      <family val="2"/>
      <charset val="128"/>
      <scheme val="minor"/>
    </font>
    <font>
      <sz val="10"/>
      <color rgb="FF00B0F0"/>
      <name val="HG丸ｺﾞｼｯｸM-PRO"/>
      <family val="3"/>
      <charset val="128"/>
    </font>
    <font>
      <sz val="10"/>
      <color theme="0" tint="-0.34998626667073579"/>
      <name val="HG丸ｺﾞｼｯｸM-PRO"/>
      <family val="3"/>
      <charset val="128"/>
    </font>
    <font>
      <b/>
      <sz val="11"/>
      <color rgb="FF000000"/>
      <name val="ＭＳ Ｐゴシック"/>
      <family val="3"/>
      <charset val="128"/>
    </font>
    <font>
      <b/>
      <sz val="11"/>
      <name val="ＭＳ Ｐゴシック"/>
      <family val="3"/>
      <charset val="128"/>
    </font>
    <font>
      <sz val="10"/>
      <color rgb="FF000000"/>
      <name val="ＭＳ Ｐゴシック"/>
      <family val="2"/>
      <charset val="128"/>
    </font>
    <font>
      <b/>
      <sz val="10"/>
      <color theme="1"/>
      <name val="HG丸ｺﾞｼｯｸM-PRO"/>
      <family val="3"/>
      <charset val="128"/>
    </font>
    <font>
      <sz val="11"/>
      <color rgb="FF0070C0"/>
      <name val="HG丸ｺﾞｼｯｸM-PRO"/>
      <family val="3"/>
      <charset val="128"/>
    </font>
    <font>
      <sz val="11"/>
      <name val="ＭＳ Ｐゴシック"/>
      <family val="3"/>
      <charset val="128"/>
      <scheme val="minor"/>
    </font>
    <font>
      <sz val="11"/>
      <color theme="0" tint="-0.34998626667073579"/>
      <name val="ＭＳ Ｐゴシック"/>
      <family val="3"/>
      <charset val="128"/>
      <scheme val="minor"/>
    </font>
    <font>
      <sz val="10"/>
      <color theme="1"/>
      <name val="ＭＳ Ｐゴシック"/>
      <family val="2"/>
      <charset val="128"/>
      <scheme val="minor"/>
    </font>
    <font>
      <sz val="11"/>
      <color theme="0" tint="-0.14999847407452621"/>
      <name val="ＭＳ Ｐゴシック"/>
      <family val="3"/>
      <charset val="128"/>
      <scheme val="minor"/>
    </font>
  </fonts>
  <fills count="11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15"/>
        <bgColor indexed="64"/>
      </patternFill>
    </fill>
    <fill>
      <patternFill patternType="solid">
        <fgColor indexed="20"/>
        <bgColor indexed="64"/>
      </patternFill>
    </fill>
    <fill>
      <patternFill patternType="solid">
        <fgColor indexed="11"/>
        <bgColor indexed="64"/>
      </patternFill>
    </fill>
    <fill>
      <patternFill patternType="solid">
        <fgColor indexed="5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99FF99"/>
        <bgColor indexed="64"/>
      </patternFill>
    </fill>
    <fill>
      <patternFill patternType="solid">
        <fgColor rgb="FFFFFF99"/>
        <bgColor indexed="64"/>
      </patternFill>
    </fill>
    <fill>
      <patternFill patternType="solid">
        <fgColor indexed="9"/>
        <bgColor indexed="64"/>
      </patternFill>
    </fill>
    <fill>
      <patternFill patternType="solid">
        <fgColor rgb="FFFF9966"/>
        <bgColor indexed="64"/>
      </patternFill>
    </fill>
    <fill>
      <patternFill patternType="solid">
        <fgColor rgb="FFFF99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theme="9" tint="-0.249977111117893"/>
        <bgColor indexed="64"/>
      </patternFill>
    </fill>
    <fill>
      <patternFill patternType="solid">
        <fgColor indexed="22"/>
        <bgColor indexed="64"/>
      </patternFill>
    </fill>
    <fill>
      <patternFill patternType="solid">
        <fgColor theme="0" tint="-0.499984740745262"/>
        <bgColor indexed="64"/>
      </patternFill>
    </fill>
    <fill>
      <patternFill patternType="solid">
        <fgColor rgb="FF00FF99"/>
        <bgColor indexed="64"/>
      </patternFill>
    </fill>
    <fill>
      <patternFill patternType="solid">
        <fgColor rgb="FF99CCFF"/>
        <bgColor indexed="64"/>
      </patternFill>
    </fill>
    <fill>
      <patternFill patternType="solid">
        <fgColor theme="0"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26"/>
        <bgColor indexed="64"/>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5"/>
        <bgColor indexed="45"/>
      </patternFill>
    </fill>
    <fill>
      <patternFill patternType="solid">
        <fgColor indexed="43"/>
        <bgColor indexed="43"/>
      </patternFill>
    </fill>
    <fill>
      <patternFill patternType="solid">
        <fgColor rgb="FFCCECFF"/>
        <bgColor indexed="64"/>
      </patternFill>
    </fill>
    <fill>
      <patternFill patternType="solid">
        <fgColor rgb="FFFFFFCC"/>
        <bgColor indexed="64"/>
      </patternFill>
    </fill>
    <fill>
      <patternFill patternType="solid">
        <fgColor theme="9"/>
        <bgColor indexed="64"/>
      </patternFill>
    </fill>
    <fill>
      <patternFill patternType="solid">
        <fgColor rgb="FFFFFFFF"/>
        <bgColor rgb="FF000000"/>
      </patternFill>
    </fill>
    <fill>
      <patternFill patternType="solid">
        <fgColor rgb="FFFDE9D9"/>
        <bgColor rgb="FF000000"/>
      </patternFill>
    </fill>
    <fill>
      <patternFill patternType="solid">
        <fgColor rgb="FFDAEEF3"/>
        <bgColor rgb="FF000000"/>
      </patternFill>
    </fill>
    <fill>
      <patternFill patternType="solid">
        <fgColor rgb="FF66CCFF"/>
        <bgColor indexed="64"/>
      </patternFill>
    </fill>
  </fills>
  <borders count="217">
    <border>
      <left/>
      <right/>
      <top/>
      <bottom/>
      <diagonal/>
    </border>
    <border>
      <left style="thin">
        <color indexed="64"/>
      </left>
      <right/>
      <top/>
      <bottom/>
      <diagonal/>
    </border>
    <border>
      <left/>
      <right/>
      <top style="double">
        <color indexed="64"/>
      </top>
      <bottom/>
      <diagonal/>
    </border>
    <border>
      <left/>
      <right style="double">
        <color indexed="64"/>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hair">
        <color indexed="64"/>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right/>
      <top style="thin">
        <color indexed="64"/>
      </top>
      <bottom style="medium">
        <color indexed="64"/>
      </bottom>
      <diagonal/>
    </border>
    <border>
      <left style="hair">
        <color indexed="64"/>
      </left>
      <right style="thin">
        <color indexed="64"/>
      </right>
      <top style="hair">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thin">
        <color indexed="64"/>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top/>
      <bottom style="thin">
        <color auto="1"/>
      </bottom>
      <diagonal/>
    </border>
    <border>
      <left/>
      <right style="thin">
        <color indexed="64"/>
      </right>
      <top/>
      <bottom style="thin">
        <color indexed="64"/>
      </bottom>
      <diagonal/>
    </border>
    <border>
      <left/>
      <right style="medium">
        <color indexed="64"/>
      </right>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hair">
        <color indexed="64"/>
      </left>
      <right/>
      <top/>
      <bottom/>
      <diagonal/>
    </border>
    <border>
      <left/>
      <right/>
      <top/>
      <bottom style="hair">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hair">
        <color indexed="64"/>
      </bottom>
      <diagonal style="hair">
        <color indexed="64"/>
      </diagonal>
    </border>
    <border diagonalUp="1">
      <left style="thin">
        <color indexed="64"/>
      </left>
      <right style="thin">
        <color indexed="64"/>
      </right>
      <top style="hair">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medium">
        <color indexed="64"/>
      </left>
      <right/>
      <top style="hair">
        <color indexed="64"/>
      </top>
      <bottom style="thin">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s>
  <cellStyleXfs count="3173">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176" fontId="5" fillId="0" borderId="0" applyNumberFormat="0" applyFill="0" applyBorder="0" applyProtection="0"/>
    <xf numFmtId="0" fontId="6" fillId="0" borderId="1" applyFill="0" applyBorder="0">
      <protection locked="0"/>
    </xf>
    <xf numFmtId="176" fontId="7" fillId="0" borderId="0" applyNumberFormat="0" applyFill="0" applyBorder="0" applyProtection="0">
      <alignment horizontal="center"/>
    </xf>
    <xf numFmtId="41" fontId="29" fillId="0" borderId="0" applyFont="0" applyFill="0" applyBorder="0" applyAlignment="0" applyProtection="0"/>
    <xf numFmtId="183" fontId="29" fillId="0" borderId="0" applyFont="0" applyFill="0" applyBorder="0" applyAlignment="0" applyProtection="0"/>
    <xf numFmtId="1" fontId="8" fillId="0" borderId="0">
      <protection locked="0"/>
    </xf>
    <xf numFmtId="177" fontId="8" fillId="0" borderId="0">
      <protection locked="0"/>
    </xf>
    <xf numFmtId="176" fontId="9" fillId="0" borderId="0" applyNumberFormat="0" applyFill="0" applyBorder="0" applyProtection="0"/>
    <xf numFmtId="176" fontId="10" fillId="0" borderId="0" applyNumberFormat="0" applyFill="0" applyBorder="0" applyProtection="0">
      <alignment horizontal="centerContinuous"/>
    </xf>
    <xf numFmtId="178" fontId="11" fillId="0" borderId="0">
      <protection locked="0"/>
    </xf>
    <xf numFmtId="178" fontId="11" fillId="0" borderId="0">
      <protection locked="0"/>
    </xf>
    <xf numFmtId="176" fontId="12" fillId="0" borderId="0" applyNumberFormat="0" applyFill="0" applyBorder="0" applyProtection="0"/>
    <xf numFmtId="176" fontId="5" fillId="0" borderId="0" applyNumberFormat="0" applyFill="0" applyBorder="0" applyProtection="0">
      <alignment horizontal="centerContinuous"/>
    </xf>
    <xf numFmtId="176" fontId="13" fillId="0" borderId="0"/>
    <xf numFmtId="176" fontId="14" fillId="0" borderId="0" applyNumberFormat="0" applyBorder="0" applyAlignment="0"/>
    <xf numFmtId="176" fontId="14" fillId="0" borderId="0" applyNumberFormat="0" applyBorder="0" applyAlignment="0"/>
    <xf numFmtId="176" fontId="10" fillId="0" borderId="0" applyNumberFormat="0" applyFill="0" applyBorder="0" applyProtection="0"/>
    <xf numFmtId="179" fontId="15" fillId="0" borderId="0" applyNumberFormat="0" applyFill="0" applyBorder="0" applyProtection="0"/>
    <xf numFmtId="179" fontId="16" fillId="0" borderId="0" applyNumberFormat="0" applyFill="0" applyBorder="0" applyProtection="0"/>
    <xf numFmtId="3" fontId="17" fillId="0" borderId="0" applyFont="0" applyFill="0" applyBorder="0" applyAlignment="0" applyProtection="0"/>
    <xf numFmtId="9" fontId="2" fillId="0" borderId="0" applyFont="0" applyFill="0" applyBorder="0" applyAlignment="0" applyProtection="0">
      <alignment vertical="center"/>
    </xf>
    <xf numFmtId="0" fontId="17" fillId="0" borderId="0" applyFont="0" applyFill="0" applyBorder="0" applyAlignment="0" applyProtection="0"/>
    <xf numFmtId="38" fontId="2" fillId="0" borderId="0" applyFont="0" applyFill="0" applyBorder="0" applyAlignment="0" applyProtection="0">
      <alignment vertical="center"/>
    </xf>
    <xf numFmtId="38" fontId="18" fillId="0" borderId="0" applyFont="0" applyFill="0" applyBorder="0" applyAlignment="0" applyProtection="0"/>
    <xf numFmtId="38" fontId="24" fillId="0" borderId="0" applyFont="0" applyFill="0" applyBorder="0" applyAlignment="0" applyProtection="0"/>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20" fillId="0" borderId="0" applyNumberFormat="0" applyFill="0" applyBorder="0" applyAlignment="0" applyProtection="0"/>
    <xf numFmtId="0" fontId="21" fillId="0" borderId="0" applyNumberFormat="0" applyFill="0" applyBorder="0" applyAlignment="0" applyProtection="0"/>
    <xf numFmtId="0" fontId="17" fillId="0" borderId="2" applyNumberFormat="0" applyFont="0" applyFill="0" applyAlignment="0" applyProtection="0"/>
    <xf numFmtId="2" fontId="17" fillId="0" borderId="0" applyFont="0" applyFill="0" applyBorder="0" applyAlignment="0" applyProtection="0"/>
    <xf numFmtId="180" fontId="22" fillId="0" borderId="3">
      <alignment vertical="center"/>
    </xf>
    <xf numFmtId="181" fontId="23" fillId="0" borderId="4">
      <alignment vertical="center"/>
    </xf>
    <xf numFmtId="0" fontId="17" fillId="0" borderId="0" applyFont="0" applyFill="0" applyBorder="0" applyAlignment="0" applyProtection="0"/>
    <xf numFmtId="0" fontId="17" fillId="0" borderId="0" applyFont="0" applyFill="0" applyBorder="0" applyAlignment="0" applyProtection="0"/>
    <xf numFmtId="0" fontId="30" fillId="0" borderId="0"/>
    <xf numFmtId="0" fontId="27" fillId="0" borderId="0"/>
    <xf numFmtId="0" fontId="33" fillId="0" borderId="0">
      <alignment vertical="center"/>
    </xf>
    <xf numFmtId="0" fontId="2" fillId="0" borderId="0"/>
    <xf numFmtId="0" fontId="24" fillId="0" borderId="0">
      <alignment vertical="center"/>
    </xf>
    <xf numFmtId="0" fontId="2" fillId="0" borderId="0"/>
    <xf numFmtId="0" fontId="18" fillId="0" borderId="0"/>
    <xf numFmtId="0" fontId="33" fillId="0" borderId="0">
      <alignment vertical="center"/>
    </xf>
    <xf numFmtId="0" fontId="19" fillId="0" borderId="0">
      <alignment vertical="center"/>
    </xf>
    <xf numFmtId="0" fontId="2" fillId="0" borderId="0"/>
    <xf numFmtId="0" fontId="24" fillId="0" borderId="0"/>
    <xf numFmtId="0" fontId="33" fillId="0" borderId="0">
      <alignment vertical="center"/>
    </xf>
    <xf numFmtId="0" fontId="33" fillId="0" borderId="0">
      <alignment vertical="center"/>
    </xf>
    <xf numFmtId="0" fontId="25" fillId="0" borderId="0">
      <alignment horizontal="left"/>
      <protection locked="0"/>
    </xf>
    <xf numFmtId="0" fontId="24" fillId="0" borderId="5" applyFill="0" applyBorder="0" applyAlignment="0" applyProtection="0"/>
    <xf numFmtId="0" fontId="26" fillId="0" borderId="0"/>
    <xf numFmtId="0" fontId="27" fillId="0" borderId="0"/>
    <xf numFmtId="0" fontId="33" fillId="0" borderId="0">
      <alignment vertical="center"/>
    </xf>
    <xf numFmtId="0" fontId="2" fillId="0" borderId="0"/>
    <xf numFmtId="38" fontId="33" fillId="0" borderId="0" applyFont="0" applyFill="0" applyBorder="0" applyAlignment="0" applyProtection="0">
      <alignment vertical="center"/>
    </xf>
    <xf numFmtId="0" fontId="36" fillId="0" borderId="0" applyFill="0" applyBorder="0" applyAlignment="0"/>
    <xf numFmtId="38" fontId="3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2" fillId="0" borderId="0"/>
    <xf numFmtId="38" fontId="2" fillId="0" borderId="0" applyFont="0" applyFill="0" applyBorder="0" applyAlignment="0" applyProtection="0"/>
    <xf numFmtId="0" fontId="1" fillId="0" borderId="0">
      <alignment vertical="center"/>
    </xf>
    <xf numFmtId="38" fontId="3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 fillId="0" borderId="0"/>
    <xf numFmtId="0" fontId="1" fillId="0" borderId="0">
      <alignment vertical="center"/>
    </xf>
    <xf numFmtId="0" fontId="28" fillId="0" borderId="0"/>
    <xf numFmtId="38" fontId="28" fillId="0" borderId="0" applyFont="0" applyFill="0" applyBorder="0" applyAlignment="0" applyProtection="0"/>
    <xf numFmtId="9" fontId="28" fillId="0" borderId="0" applyFont="0" applyFill="0" applyBorder="0" applyAlignment="0" applyProtection="0"/>
    <xf numFmtId="186" fontId="43" fillId="0" borderId="0" applyFill="0" applyBorder="0" applyAlignment="0"/>
    <xf numFmtId="0" fontId="44" fillId="0" borderId="87" applyNumberFormat="0" applyAlignment="0" applyProtection="0">
      <alignment horizontal="left" vertical="center"/>
    </xf>
    <xf numFmtId="0" fontId="44" fillId="0" borderId="8">
      <alignment horizontal="left" vertical="center"/>
    </xf>
    <xf numFmtId="9" fontId="41" fillId="0" borderId="0" applyFont="0" applyFill="0" applyBorder="0" applyAlignment="0" applyProtection="0"/>
    <xf numFmtId="9" fontId="2" fillId="0" borderId="0" applyFont="0" applyFill="0" applyBorder="0" applyAlignment="0" applyProtection="0">
      <alignment vertical="center"/>
    </xf>
    <xf numFmtId="0" fontId="45" fillId="0" borderId="0" applyNumberFormat="0" applyFill="0" applyBorder="0" applyAlignment="0" applyProtection="0">
      <alignment vertical="top"/>
      <protection locked="0"/>
    </xf>
    <xf numFmtId="38" fontId="34" fillId="0" borderId="0" applyFont="0" applyFill="0" applyBorder="0" applyAlignment="0" applyProtection="0"/>
    <xf numFmtId="38" fontId="28" fillId="0" borderId="0" applyFont="0" applyFill="0" applyBorder="0" applyAlignment="0" applyProtection="0"/>
    <xf numFmtId="38" fontId="2" fillId="0" borderId="0" applyFont="0" applyFill="0" applyBorder="0" applyAlignment="0" applyProtection="0"/>
    <xf numFmtId="38" fontId="41" fillId="0" borderId="0" applyFont="0" applyFill="0" applyBorder="0" applyAlignment="0" applyProtection="0"/>
    <xf numFmtId="38" fontId="35" fillId="0" borderId="0" applyFont="0" applyFill="0" applyBorder="0" applyAlignment="0" applyProtection="0"/>
    <xf numFmtId="0" fontId="41" fillId="0" borderId="0"/>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47"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4" fillId="0" borderId="0">
      <alignment vertical="center"/>
    </xf>
    <xf numFmtId="0" fontId="62" fillId="0" borderId="0"/>
    <xf numFmtId="0" fontId="62" fillId="0" borderId="0"/>
    <xf numFmtId="0" fontId="2" fillId="0" borderId="0"/>
    <xf numFmtId="0" fontId="2" fillId="0" borderId="0" applyProtection="0"/>
    <xf numFmtId="0" fontId="2" fillId="0" borderId="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36"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3" fillId="37" borderId="0" applyNumberFormat="0" applyBorder="0" applyAlignment="0" applyProtection="0">
      <alignment vertical="center"/>
    </xf>
    <xf numFmtId="0" fontId="65" fillId="18" borderId="0" applyNumberFormat="0" applyBorder="0" applyAlignment="0" applyProtection="0">
      <alignment vertical="center"/>
    </xf>
    <xf numFmtId="0" fontId="65" fillId="22" borderId="0" applyNumberFormat="0" applyBorder="0" applyAlignment="0" applyProtection="0">
      <alignment vertical="center"/>
    </xf>
    <xf numFmtId="0" fontId="65" fillId="26" borderId="0" applyNumberFormat="0" applyBorder="0" applyAlignment="0" applyProtection="0">
      <alignment vertical="center"/>
    </xf>
    <xf numFmtId="0" fontId="65" fillId="30"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15" borderId="0" applyNumberFormat="0" applyBorder="0" applyAlignment="0" applyProtection="0">
      <alignment vertical="center"/>
    </xf>
    <xf numFmtId="0" fontId="65" fillId="19" borderId="0" applyNumberFormat="0" applyBorder="0" applyAlignment="0" applyProtection="0">
      <alignment vertical="center"/>
    </xf>
    <xf numFmtId="0" fontId="65" fillId="23" borderId="0" applyNumberFormat="0" applyBorder="0" applyAlignment="0" applyProtection="0">
      <alignment vertical="center"/>
    </xf>
    <xf numFmtId="0" fontId="65" fillId="27" borderId="0" applyNumberFormat="0" applyBorder="0" applyAlignment="0" applyProtection="0">
      <alignment vertical="center"/>
    </xf>
    <xf numFmtId="0" fontId="65" fillId="31" borderId="0" applyNumberFormat="0" applyBorder="0" applyAlignment="0" applyProtection="0">
      <alignment vertical="center"/>
    </xf>
    <xf numFmtId="0" fontId="65" fillId="35" borderId="0" applyNumberFormat="0" applyBorder="0" applyAlignment="0" applyProtection="0">
      <alignment vertical="center"/>
    </xf>
    <xf numFmtId="0" fontId="66" fillId="0" borderId="0" applyNumberFormat="0" applyFill="0" applyBorder="0" applyAlignment="0" applyProtection="0">
      <alignment vertical="center"/>
    </xf>
    <xf numFmtId="0" fontId="67" fillId="13" borderId="183" applyNumberFormat="0" applyAlignment="0" applyProtection="0">
      <alignment vertical="center"/>
    </xf>
    <xf numFmtId="0" fontId="68" fillId="10" borderId="0" applyNumberFormat="0" applyBorder="0" applyAlignment="0" applyProtection="0">
      <alignment vertical="center"/>
    </xf>
    <xf numFmtId="0" fontId="33" fillId="14" borderId="184" applyNumberFormat="0" applyFont="0" applyAlignment="0" applyProtection="0">
      <alignment vertical="center"/>
    </xf>
    <xf numFmtId="0" fontId="69" fillId="0" borderId="182" applyNumberFormat="0" applyFill="0" applyAlignment="0" applyProtection="0">
      <alignment vertical="center"/>
    </xf>
    <xf numFmtId="0" fontId="70" fillId="9" borderId="0" applyNumberFormat="0" applyBorder="0" applyAlignment="0" applyProtection="0">
      <alignment vertical="center"/>
    </xf>
    <xf numFmtId="0" fontId="71" fillId="12" borderId="180" applyNumberFormat="0" applyAlignment="0" applyProtection="0">
      <alignment vertical="center"/>
    </xf>
    <xf numFmtId="0" fontId="72" fillId="0" borderId="0" applyNumberFormat="0" applyFill="0" applyBorder="0" applyAlignment="0" applyProtection="0">
      <alignment vertical="center"/>
    </xf>
    <xf numFmtId="0" fontId="73" fillId="0" borderId="177" applyNumberFormat="0" applyFill="0" applyAlignment="0" applyProtection="0">
      <alignment vertical="center"/>
    </xf>
    <xf numFmtId="0" fontId="74" fillId="0" borderId="178" applyNumberFormat="0" applyFill="0" applyAlignment="0" applyProtection="0">
      <alignment vertical="center"/>
    </xf>
    <xf numFmtId="0" fontId="75" fillId="0" borderId="179" applyNumberFormat="0" applyFill="0" applyAlignment="0" applyProtection="0">
      <alignment vertical="center"/>
    </xf>
    <xf numFmtId="0" fontId="75" fillId="0" borderId="0" applyNumberFormat="0" applyFill="0" applyBorder="0" applyAlignment="0" applyProtection="0">
      <alignment vertical="center"/>
    </xf>
    <xf numFmtId="0" fontId="76" fillId="0" borderId="185" applyNumberFormat="0" applyFill="0" applyAlignment="0" applyProtection="0">
      <alignment vertical="center"/>
    </xf>
    <xf numFmtId="0" fontId="77" fillId="12" borderId="181" applyNumberFormat="0" applyAlignment="0" applyProtection="0">
      <alignment vertical="center"/>
    </xf>
    <xf numFmtId="0" fontId="78" fillId="0" borderId="0" applyNumberFormat="0" applyFill="0" applyBorder="0" applyAlignment="0" applyProtection="0">
      <alignment vertical="center"/>
    </xf>
    <xf numFmtId="0" fontId="79" fillId="11" borderId="180" applyNumberFormat="0" applyAlignment="0" applyProtection="0">
      <alignment vertical="center"/>
    </xf>
    <xf numFmtId="0" fontId="80" fillId="8" borderId="0" applyNumberFormat="0" applyBorder="0" applyAlignment="0" applyProtection="0">
      <alignment vertical="center"/>
    </xf>
    <xf numFmtId="0" fontId="2" fillId="0" borderId="0"/>
    <xf numFmtId="0" fontId="2" fillId="0" borderId="0" applyProtection="0"/>
    <xf numFmtId="0" fontId="2" fillId="0" borderId="0">
      <alignment vertical="center"/>
    </xf>
    <xf numFmtId="0" fontId="2" fillId="0" borderId="0"/>
    <xf numFmtId="0" fontId="2" fillId="0" borderId="0">
      <alignment vertical="center"/>
    </xf>
    <xf numFmtId="38" fontId="2" fillId="0" borderId="0" applyFont="0" applyFill="0" applyBorder="0" applyAlignment="0" applyProtection="0"/>
    <xf numFmtId="0" fontId="33" fillId="0" borderId="0">
      <alignment vertical="center"/>
    </xf>
    <xf numFmtId="0" fontId="2" fillId="0" borderId="0">
      <alignment vertical="center"/>
    </xf>
    <xf numFmtId="0" fontId="41" fillId="0" borderId="0"/>
    <xf numFmtId="0" fontId="41" fillId="0" borderId="0"/>
    <xf numFmtId="0" fontId="2" fillId="0" borderId="0" applyBorder="0"/>
    <xf numFmtId="0" fontId="34" fillId="0" borderId="0"/>
    <xf numFmtId="0" fontId="1" fillId="0" borderId="0">
      <alignment vertical="center"/>
    </xf>
    <xf numFmtId="0" fontId="24" fillId="0" borderId="0">
      <alignment vertical="center"/>
    </xf>
    <xf numFmtId="0" fontId="2" fillId="0" borderId="0"/>
    <xf numFmtId="9" fontId="33" fillId="0" borderId="0" applyFont="0" applyFill="0" applyBorder="0" applyAlignment="0" applyProtection="0">
      <alignment vertical="center"/>
    </xf>
    <xf numFmtId="38" fontId="4" fillId="0" borderId="0" applyFont="0" applyFill="0" applyBorder="0" applyAlignment="0" applyProtection="0">
      <alignment vertical="center"/>
    </xf>
    <xf numFmtId="0" fontId="99" fillId="0" borderId="0"/>
    <xf numFmtId="0" fontId="24" fillId="0" borderId="0"/>
    <xf numFmtId="0" fontId="118" fillId="0" borderId="0" applyNumberFormat="0" applyFont="0" applyFill="0" applyBorder="0" applyProtection="0">
      <alignment wrapText="1"/>
    </xf>
    <xf numFmtId="204" fontId="118" fillId="0" borderId="0" applyFont="0" applyFill="0" applyBorder="0" applyProtection="0">
      <alignment wrapText="1"/>
    </xf>
    <xf numFmtId="0" fontId="118" fillId="62" borderId="0" applyNumberFormat="0" applyFont="0" applyBorder="0" applyProtection="0">
      <alignment wrapText="1"/>
    </xf>
    <xf numFmtId="0" fontId="118" fillId="0" borderId="0" applyNumberFormat="0" applyFont="0" applyFill="0" applyBorder="0" applyProtection="0">
      <alignment wrapText="1"/>
    </xf>
    <xf numFmtId="0" fontId="118" fillId="0" borderId="0" applyNumberFormat="0" applyFont="0" applyFill="0" applyBorder="0" applyProtection="0">
      <alignment wrapText="1"/>
    </xf>
    <xf numFmtId="0" fontId="119" fillId="0" borderId="0"/>
    <xf numFmtId="38" fontId="119" fillId="0" borderId="0" applyFont="0" applyFill="0" applyBorder="0" applyAlignment="0" applyProtection="0">
      <alignment vertical="center"/>
    </xf>
    <xf numFmtId="9" fontId="119" fillId="0" borderId="0" applyFont="0" applyFill="0" applyBorder="0" applyAlignment="0" applyProtection="0">
      <alignment vertical="center"/>
    </xf>
    <xf numFmtId="183" fontId="42" fillId="0" borderId="0" applyFont="0" applyFill="0" applyBorder="0" applyAlignment="0" applyProtection="0"/>
    <xf numFmtId="20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07" fontId="42" fillId="0" borderId="0" applyFont="0" applyFill="0" applyBorder="0" applyAlignment="0" applyProtection="0"/>
    <xf numFmtId="0" fontId="121" fillId="0" borderId="0" applyNumberFormat="0" applyFill="0" applyBorder="0" applyAlignment="0" applyProtection="0">
      <alignment vertical="top"/>
      <protection locked="0"/>
    </xf>
    <xf numFmtId="0" fontId="122" fillId="0" borderId="0"/>
    <xf numFmtId="0" fontId="24" fillId="0" borderId="0"/>
    <xf numFmtId="0" fontId="24" fillId="0" borderId="0"/>
    <xf numFmtId="0" fontId="43" fillId="67" borderId="0" applyNumberFormat="0" applyBorder="0" applyAlignment="0" applyProtection="0"/>
    <xf numFmtId="0" fontId="43" fillId="68"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4" fillId="67" borderId="0" applyNumberFormat="0" applyBorder="0" applyAlignment="0" applyProtection="0">
      <alignment vertical="center"/>
    </xf>
    <xf numFmtId="0" fontId="123" fillId="67"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123" fillId="67" borderId="0" applyNumberFormat="0" applyBorder="0" applyAlignment="0" applyProtection="0">
      <alignment vertical="center"/>
    </xf>
    <xf numFmtId="0" fontId="4" fillId="67"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33" fillId="16" borderId="0" applyNumberFormat="0" applyBorder="0" applyAlignment="0" applyProtection="0">
      <alignment vertical="center"/>
    </xf>
    <xf numFmtId="0" fontId="4" fillId="67" borderId="0" applyNumberFormat="0" applyBorder="0" applyAlignment="0" applyProtection="0">
      <alignment vertical="center"/>
    </xf>
    <xf numFmtId="0" fontId="4" fillId="67" borderId="0" applyNumberFormat="0" applyBorder="0" applyAlignment="0" applyProtection="0">
      <alignment vertical="center"/>
    </xf>
    <xf numFmtId="0" fontId="4" fillId="67" borderId="0" applyNumberFormat="0" applyBorder="0" applyAlignment="0" applyProtection="0">
      <alignment vertical="center"/>
    </xf>
    <xf numFmtId="0" fontId="4" fillId="67" borderId="0" applyNumberFormat="0" applyBorder="0" applyAlignment="0" applyProtection="0">
      <alignment vertical="center"/>
    </xf>
    <xf numFmtId="0" fontId="33" fillId="16" borderId="0" applyNumberFormat="0" applyBorder="0" applyAlignment="0" applyProtection="0">
      <alignment vertical="center"/>
    </xf>
    <xf numFmtId="0" fontId="4" fillId="67"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 fillId="68" borderId="0" applyNumberFormat="0" applyBorder="0" applyAlignment="0" applyProtection="0">
      <alignment vertical="center"/>
    </xf>
    <xf numFmtId="0" fontId="123" fillId="68"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123" fillId="68" borderId="0" applyNumberFormat="0" applyBorder="0" applyAlignment="0" applyProtection="0">
      <alignment vertical="center"/>
    </xf>
    <xf numFmtId="0" fontId="4" fillId="68"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 fillId="68" borderId="0" applyNumberFormat="0" applyBorder="0" applyAlignment="0" applyProtection="0">
      <alignment vertical="center"/>
    </xf>
    <xf numFmtId="0" fontId="4" fillId="68" borderId="0" applyNumberFormat="0" applyBorder="0" applyAlignment="0" applyProtection="0">
      <alignment vertical="center"/>
    </xf>
    <xf numFmtId="0" fontId="4" fillId="68" borderId="0" applyNumberFormat="0" applyBorder="0" applyAlignment="0" applyProtection="0">
      <alignment vertical="center"/>
    </xf>
    <xf numFmtId="0" fontId="4" fillId="68" borderId="0" applyNumberFormat="0" applyBorder="0" applyAlignment="0" applyProtection="0">
      <alignment vertical="center"/>
    </xf>
    <xf numFmtId="0" fontId="33" fillId="20" borderId="0" applyNumberFormat="0" applyBorder="0" applyAlignment="0" applyProtection="0">
      <alignment vertical="center"/>
    </xf>
    <xf numFmtId="0" fontId="4" fillId="68"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4" fillId="69" borderId="0" applyNumberFormat="0" applyBorder="0" applyAlignment="0" applyProtection="0">
      <alignment vertical="center"/>
    </xf>
    <xf numFmtId="0" fontId="123" fillId="69"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23" fillId="69" borderId="0" applyNumberFormat="0" applyBorder="0" applyAlignment="0" applyProtection="0">
      <alignment vertical="center"/>
    </xf>
    <xf numFmtId="0" fontId="4" fillId="69"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4" fillId="69" borderId="0" applyNumberFormat="0" applyBorder="0" applyAlignment="0" applyProtection="0">
      <alignment vertical="center"/>
    </xf>
    <xf numFmtId="0" fontId="4" fillId="69" borderId="0" applyNumberFormat="0" applyBorder="0" applyAlignment="0" applyProtection="0">
      <alignment vertical="center"/>
    </xf>
    <xf numFmtId="0" fontId="4" fillId="69" borderId="0" applyNumberFormat="0" applyBorder="0" applyAlignment="0" applyProtection="0">
      <alignment vertical="center"/>
    </xf>
    <xf numFmtId="0" fontId="4" fillId="69" borderId="0" applyNumberFormat="0" applyBorder="0" applyAlignment="0" applyProtection="0">
      <alignment vertical="center"/>
    </xf>
    <xf numFmtId="0" fontId="33" fillId="24" borderId="0" applyNumberFormat="0" applyBorder="0" applyAlignment="0" applyProtection="0">
      <alignment vertical="center"/>
    </xf>
    <xf numFmtId="0" fontId="4" fillId="69"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4" fillId="70" borderId="0" applyNumberFormat="0" applyBorder="0" applyAlignment="0" applyProtection="0">
      <alignment vertical="center"/>
    </xf>
    <xf numFmtId="0" fontId="123" fillId="70"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123" fillId="70" borderId="0" applyNumberFormat="0" applyBorder="0" applyAlignment="0" applyProtection="0">
      <alignment vertical="center"/>
    </xf>
    <xf numFmtId="0" fontId="4" fillId="70"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33" fillId="28" borderId="0" applyNumberFormat="0" applyBorder="0" applyAlignment="0" applyProtection="0">
      <alignment vertical="center"/>
    </xf>
    <xf numFmtId="0" fontId="4" fillId="70"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4" fillId="71" borderId="0" applyNumberFormat="0" applyBorder="0" applyAlignment="0" applyProtection="0">
      <alignment vertical="center"/>
    </xf>
    <xf numFmtId="0" fontId="123" fillId="71"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123" fillId="71" borderId="0" applyNumberFormat="0" applyBorder="0" applyAlignment="0" applyProtection="0">
      <alignment vertical="center"/>
    </xf>
    <xf numFmtId="0" fontId="4" fillId="71"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33" fillId="32" borderId="0" applyNumberFormat="0" applyBorder="0" applyAlignment="0" applyProtection="0">
      <alignment vertical="center"/>
    </xf>
    <xf numFmtId="0" fontId="4" fillId="71" borderId="0" applyNumberFormat="0" applyBorder="0" applyAlignment="0" applyProtection="0">
      <alignment vertical="center"/>
    </xf>
    <xf numFmtId="0" fontId="4" fillId="71" borderId="0" applyNumberFormat="0" applyBorder="0" applyAlignment="0" applyProtection="0">
      <alignment vertical="center"/>
    </xf>
    <xf numFmtId="0" fontId="4" fillId="71" borderId="0" applyNumberFormat="0" applyBorder="0" applyAlignment="0" applyProtection="0">
      <alignment vertical="center"/>
    </xf>
    <xf numFmtId="0" fontId="4" fillId="71" borderId="0" applyNumberFormat="0" applyBorder="0" applyAlignment="0" applyProtection="0">
      <alignment vertical="center"/>
    </xf>
    <xf numFmtId="0" fontId="33" fillId="32" borderId="0" applyNumberFormat="0" applyBorder="0" applyAlignment="0" applyProtection="0">
      <alignment vertical="center"/>
    </xf>
    <xf numFmtId="0" fontId="4" fillId="71"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 fillId="72" borderId="0" applyNumberFormat="0" applyBorder="0" applyAlignment="0" applyProtection="0">
      <alignment vertical="center"/>
    </xf>
    <xf numFmtId="0" fontId="123" fillId="72"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123" fillId="72" borderId="0" applyNumberFormat="0" applyBorder="0" applyAlignment="0" applyProtection="0">
      <alignment vertical="center"/>
    </xf>
    <xf numFmtId="0" fontId="4" fillId="72"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33" fillId="36" borderId="0" applyNumberFormat="0" applyBorder="0" applyAlignment="0" applyProtection="0">
      <alignment vertical="center"/>
    </xf>
    <xf numFmtId="0" fontId="4" fillId="72" borderId="0" applyNumberFormat="0" applyBorder="0" applyAlignment="0" applyProtection="0">
      <alignment vertical="center"/>
    </xf>
    <xf numFmtId="0" fontId="4" fillId="72" borderId="0" applyNumberFormat="0" applyBorder="0" applyAlignment="0" applyProtection="0">
      <alignment vertical="center"/>
    </xf>
    <xf numFmtId="0" fontId="4" fillId="72" borderId="0" applyNumberFormat="0" applyBorder="0" applyAlignment="0" applyProtection="0">
      <alignment vertical="center"/>
    </xf>
    <xf numFmtId="0" fontId="4" fillId="72" borderId="0" applyNumberFormat="0" applyBorder="0" applyAlignment="0" applyProtection="0">
      <alignment vertical="center"/>
    </xf>
    <xf numFmtId="0" fontId="33" fillId="36" borderId="0" applyNumberFormat="0" applyBorder="0" applyAlignment="0" applyProtection="0">
      <alignment vertical="center"/>
    </xf>
    <xf numFmtId="0" fontId="4" fillId="72" borderId="0" applyNumberFormat="0" applyBorder="0" applyAlignment="0" applyProtection="0">
      <alignment vertical="center"/>
    </xf>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43" fillId="70" borderId="0" applyNumberFormat="0" applyBorder="0" applyAlignment="0" applyProtection="0"/>
    <xf numFmtId="0" fontId="43" fillId="73" borderId="0" applyNumberFormat="0" applyBorder="0" applyAlignment="0" applyProtection="0"/>
    <xf numFmtId="0" fontId="43" fillId="76" borderId="0" applyNumberFormat="0" applyBorder="0" applyAlignment="0" applyProtection="0"/>
    <xf numFmtId="0" fontId="4" fillId="73"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123" fillId="73"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123" fillId="73" borderId="0" applyNumberFormat="0" applyBorder="0" applyAlignment="0" applyProtection="0">
      <alignment vertical="center"/>
    </xf>
    <xf numFmtId="0" fontId="4" fillId="73"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33" fillId="17" borderId="0" applyNumberFormat="0" applyBorder="0" applyAlignment="0" applyProtection="0">
      <alignment vertical="center"/>
    </xf>
    <xf numFmtId="0" fontId="4" fillId="73" borderId="0" applyNumberFormat="0" applyBorder="0" applyAlignment="0" applyProtection="0">
      <alignment vertical="center"/>
    </xf>
    <xf numFmtId="0" fontId="4" fillId="74"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123" fillId="74"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123" fillId="74" borderId="0" applyNumberFormat="0" applyBorder="0" applyAlignment="0" applyProtection="0">
      <alignment vertical="center"/>
    </xf>
    <xf numFmtId="0" fontId="4" fillId="74"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33" fillId="21" borderId="0" applyNumberFormat="0" applyBorder="0" applyAlignment="0" applyProtection="0">
      <alignment vertical="center"/>
    </xf>
    <xf numFmtId="0" fontId="4" fillId="74" borderId="0" applyNumberFormat="0" applyBorder="0" applyAlignment="0" applyProtection="0">
      <alignment vertical="center"/>
    </xf>
    <xf numFmtId="0" fontId="4" fillId="74" borderId="0" applyNumberFormat="0" applyBorder="0" applyAlignment="0" applyProtection="0">
      <alignment vertical="center"/>
    </xf>
    <xf numFmtId="0" fontId="4" fillId="74" borderId="0" applyNumberFormat="0" applyBorder="0" applyAlignment="0" applyProtection="0">
      <alignment vertical="center"/>
    </xf>
    <xf numFmtId="0" fontId="4" fillId="74" borderId="0" applyNumberFormat="0" applyBorder="0" applyAlignment="0" applyProtection="0">
      <alignment vertical="center"/>
    </xf>
    <xf numFmtId="0" fontId="33" fillId="21" borderId="0" applyNumberFormat="0" applyBorder="0" applyAlignment="0" applyProtection="0">
      <alignment vertical="center"/>
    </xf>
    <xf numFmtId="0" fontId="4" fillId="74" borderId="0" applyNumberFormat="0" applyBorder="0" applyAlignment="0" applyProtection="0">
      <alignment vertical="center"/>
    </xf>
    <xf numFmtId="0" fontId="4" fillId="7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123" fillId="7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123" fillId="75" borderId="0" applyNumberFormat="0" applyBorder="0" applyAlignment="0" applyProtection="0">
      <alignment vertical="center"/>
    </xf>
    <xf numFmtId="0" fontId="4" fillId="7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4" fillId="75" borderId="0" applyNumberFormat="0" applyBorder="0" applyAlignment="0" applyProtection="0">
      <alignment vertical="center"/>
    </xf>
    <xf numFmtId="0" fontId="4" fillId="75" borderId="0" applyNumberFormat="0" applyBorder="0" applyAlignment="0" applyProtection="0">
      <alignment vertical="center"/>
    </xf>
    <xf numFmtId="0" fontId="4" fillId="75" borderId="0" applyNumberFormat="0" applyBorder="0" applyAlignment="0" applyProtection="0">
      <alignment vertical="center"/>
    </xf>
    <xf numFmtId="0" fontId="4" fillId="75" borderId="0" applyNumberFormat="0" applyBorder="0" applyAlignment="0" applyProtection="0">
      <alignment vertical="center"/>
    </xf>
    <xf numFmtId="0" fontId="33" fillId="25" borderId="0" applyNumberFormat="0" applyBorder="0" applyAlignment="0" applyProtection="0">
      <alignment vertical="center"/>
    </xf>
    <xf numFmtId="0" fontId="4" fillId="75" borderId="0" applyNumberFormat="0" applyBorder="0" applyAlignment="0" applyProtection="0">
      <alignment vertical="center"/>
    </xf>
    <xf numFmtId="0" fontId="4" fillId="70"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123" fillId="70"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123" fillId="70" borderId="0" applyNumberFormat="0" applyBorder="0" applyAlignment="0" applyProtection="0">
      <alignment vertical="center"/>
    </xf>
    <xf numFmtId="0" fontId="4" fillId="70"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33" fillId="29"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4" fillId="70" borderId="0" applyNumberFormat="0" applyBorder="0" applyAlignment="0" applyProtection="0">
      <alignment vertical="center"/>
    </xf>
    <xf numFmtId="0" fontId="33" fillId="29" borderId="0" applyNumberFormat="0" applyBorder="0" applyAlignment="0" applyProtection="0">
      <alignment vertical="center"/>
    </xf>
    <xf numFmtId="0" fontId="4" fillId="70"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4" fillId="73" borderId="0" applyNumberFormat="0" applyBorder="0" applyAlignment="0" applyProtection="0">
      <alignment vertical="center"/>
    </xf>
    <xf numFmtId="0" fontId="123" fillId="7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123" fillId="73" borderId="0" applyNumberFormat="0" applyBorder="0" applyAlignment="0" applyProtection="0">
      <alignment vertical="center"/>
    </xf>
    <xf numFmtId="0" fontId="4" fillId="7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4" fillId="73" borderId="0" applyNumberFormat="0" applyBorder="0" applyAlignment="0" applyProtection="0">
      <alignment vertical="center"/>
    </xf>
    <xf numFmtId="0" fontId="33" fillId="33" borderId="0" applyNumberFormat="0" applyBorder="0" applyAlignment="0" applyProtection="0">
      <alignment vertical="center"/>
    </xf>
    <xf numFmtId="0" fontId="4" fillId="73" borderId="0" applyNumberFormat="0" applyBorder="0" applyAlignment="0" applyProtection="0">
      <alignment vertical="center"/>
    </xf>
    <xf numFmtId="0" fontId="4" fillId="76"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123" fillId="76"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123" fillId="76" borderId="0" applyNumberFormat="0" applyBorder="0" applyAlignment="0" applyProtection="0">
      <alignment vertical="center"/>
    </xf>
    <xf numFmtId="0" fontId="4" fillId="76"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33" fillId="37" borderId="0" applyNumberFormat="0" applyBorder="0" applyAlignment="0" applyProtection="0">
      <alignment vertical="center"/>
    </xf>
    <xf numFmtId="0" fontId="4" fillId="76" borderId="0" applyNumberFormat="0" applyBorder="0" applyAlignment="0" applyProtection="0">
      <alignment vertical="center"/>
    </xf>
    <xf numFmtId="0" fontId="4" fillId="76" borderId="0" applyNumberFormat="0" applyBorder="0" applyAlignment="0" applyProtection="0">
      <alignment vertical="center"/>
    </xf>
    <xf numFmtId="0" fontId="4" fillId="76" borderId="0" applyNumberFormat="0" applyBorder="0" applyAlignment="0" applyProtection="0">
      <alignment vertical="center"/>
    </xf>
    <xf numFmtId="0" fontId="4" fillId="76" borderId="0" applyNumberFormat="0" applyBorder="0" applyAlignment="0" applyProtection="0">
      <alignment vertical="center"/>
    </xf>
    <xf numFmtId="0" fontId="33" fillId="37" borderId="0" applyNumberFormat="0" applyBorder="0" applyAlignment="0" applyProtection="0">
      <alignment vertical="center"/>
    </xf>
    <xf numFmtId="0" fontId="4" fillId="76" borderId="0" applyNumberFormat="0" applyBorder="0" applyAlignment="0" applyProtection="0">
      <alignment vertical="center"/>
    </xf>
    <xf numFmtId="0" fontId="124" fillId="77" borderId="0" applyNumberFormat="0" applyBorder="0" applyAlignment="0" applyProtection="0"/>
    <xf numFmtId="0" fontId="124" fillId="74" borderId="0" applyNumberFormat="0" applyBorder="0" applyAlignment="0" applyProtection="0"/>
    <xf numFmtId="0" fontId="124" fillId="75" borderId="0" applyNumberFormat="0" applyBorder="0" applyAlignment="0" applyProtection="0"/>
    <xf numFmtId="0" fontId="124" fillId="78" borderId="0" applyNumberFormat="0" applyBorder="0" applyAlignment="0" applyProtection="0"/>
    <xf numFmtId="0" fontId="124" fillId="79" borderId="0" applyNumberFormat="0" applyBorder="0" applyAlignment="0" applyProtection="0"/>
    <xf numFmtId="0" fontId="124" fillId="80" borderId="0" applyNumberFormat="0" applyBorder="0" applyAlignment="0" applyProtection="0"/>
    <xf numFmtId="0" fontId="125" fillId="77" borderId="0" applyNumberFormat="0" applyBorder="0" applyAlignment="0" applyProtection="0">
      <alignment vertical="center"/>
    </xf>
    <xf numFmtId="0" fontId="65" fillId="18" borderId="0" applyNumberFormat="0" applyBorder="0" applyAlignment="0" applyProtection="0">
      <alignment vertical="center"/>
    </xf>
    <xf numFmtId="0" fontId="126" fillId="77" borderId="0" applyNumberFormat="0" applyBorder="0" applyAlignment="0" applyProtection="0">
      <alignment vertical="center"/>
    </xf>
    <xf numFmtId="0" fontId="126" fillId="77" borderId="0" applyNumberFormat="0" applyBorder="0" applyAlignment="0" applyProtection="0">
      <alignment vertical="center"/>
    </xf>
    <xf numFmtId="0" fontId="65" fillId="18" borderId="0" applyNumberFormat="0" applyBorder="0" applyAlignment="0" applyProtection="0">
      <alignment vertical="center"/>
    </xf>
    <xf numFmtId="0" fontId="125" fillId="77" borderId="0" applyNumberFormat="0" applyBorder="0" applyAlignment="0" applyProtection="0">
      <alignment vertical="center"/>
    </xf>
    <xf numFmtId="0" fontId="125" fillId="77" borderId="0" applyNumberFormat="0" applyBorder="0" applyAlignment="0" applyProtection="0">
      <alignment vertical="center"/>
    </xf>
    <xf numFmtId="0" fontId="65" fillId="18" borderId="0" applyNumberFormat="0" applyBorder="0" applyAlignment="0" applyProtection="0">
      <alignment vertical="center"/>
    </xf>
    <xf numFmtId="0" fontId="65" fillId="18" borderId="0" applyNumberFormat="0" applyBorder="0" applyAlignment="0" applyProtection="0">
      <alignment vertical="center"/>
    </xf>
    <xf numFmtId="0" fontId="125" fillId="74" borderId="0" applyNumberFormat="0" applyBorder="0" applyAlignment="0" applyProtection="0">
      <alignment vertical="center"/>
    </xf>
    <xf numFmtId="0" fontId="65" fillId="22" borderId="0" applyNumberFormat="0" applyBorder="0" applyAlignment="0" applyProtection="0">
      <alignment vertical="center"/>
    </xf>
    <xf numFmtId="0" fontId="126" fillId="74" borderId="0" applyNumberFormat="0" applyBorder="0" applyAlignment="0" applyProtection="0">
      <alignment vertical="center"/>
    </xf>
    <xf numFmtId="0" fontId="126" fillId="74" borderId="0" applyNumberFormat="0" applyBorder="0" applyAlignment="0" applyProtection="0">
      <alignment vertical="center"/>
    </xf>
    <xf numFmtId="0" fontId="65" fillId="22" borderId="0" applyNumberFormat="0" applyBorder="0" applyAlignment="0" applyProtection="0">
      <alignment vertical="center"/>
    </xf>
    <xf numFmtId="0" fontId="125" fillId="74" borderId="0" applyNumberFormat="0" applyBorder="0" applyAlignment="0" applyProtection="0">
      <alignment vertical="center"/>
    </xf>
    <xf numFmtId="0" fontId="125" fillId="74" borderId="0" applyNumberFormat="0" applyBorder="0" applyAlignment="0" applyProtection="0">
      <alignment vertical="center"/>
    </xf>
    <xf numFmtId="0" fontId="65" fillId="22" borderId="0" applyNumberFormat="0" applyBorder="0" applyAlignment="0" applyProtection="0">
      <alignment vertical="center"/>
    </xf>
    <xf numFmtId="0" fontId="65" fillId="22" borderId="0" applyNumberFormat="0" applyBorder="0" applyAlignment="0" applyProtection="0">
      <alignment vertical="center"/>
    </xf>
    <xf numFmtId="0" fontId="125" fillId="75" borderId="0" applyNumberFormat="0" applyBorder="0" applyAlignment="0" applyProtection="0">
      <alignment vertical="center"/>
    </xf>
    <xf numFmtId="0" fontId="65" fillId="26" borderId="0" applyNumberFormat="0" applyBorder="0" applyAlignment="0" applyProtection="0">
      <alignment vertical="center"/>
    </xf>
    <xf numFmtId="0" fontId="126" fillId="75" borderId="0" applyNumberFormat="0" applyBorder="0" applyAlignment="0" applyProtection="0">
      <alignment vertical="center"/>
    </xf>
    <xf numFmtId="0" fontId="126" fillId="75" borderId="0" applyNumberFormat="0" applyBorder="0" applyAlignment="0" applyProtection="0">
      <alignment vertical="center"/>
    </xf>
    <xf numFmtId="0" fontId="65" fillId="26" borderId="0" applyNumberFormat="0" applyBorder="0" applyAlignment="0" applyProtection="0">
      <alignment vertical="center"/>
    </xf>
    <xf numFmtId="0" fontId="125" fillId="75" borderId="0" applyNumberFormat="0" applyBorder="0" applyAlignment="0" applyProtection="0">
      <alignment vertical="center"/>
    </xf>
    <xf numFmtId="0" fontId="125" fillId="75" borderId="0" applyNumberFormat="0" applyBorder="0" applyAlignment="0" applyProtection="0">
      <alignment vertical="center"/>
    </xf>
    <xf numFmtId="0" fontId="65" fillId="26" borderId="0" applyNumberFormat="0" applyBorder="0" applyAlignment="0" applyProtection="0">
      <alignment vertical="center"/>
    </xf>
    <xf numFmtId="0" fontId="65" fillId="26" borderId="0" applyNumberFormat="0" applyBorder="0" applyAlignment="0" applyProtection="0">
      <alignment vertical="center"/>
    </xf>
    <xf numFmtId="0" fontId="125" fillId="78" borderId="0" applyNumberFormat="0" applyBorder="0" applyAlignment="0" applyProtection="0">
      <alignment vertical="center"/>
    </xf>
    <xf numFmtId="0" fontId="65" fillId="30" borderId="0" applyNumberFormat="0" applyBorder="0" applyAlignment="0" applyProtection="0">
      <alignment vertical="center"/>
    </xf>
    <xf numFmtId="0" fontId="126" fillId="78" borderId="0" applyNumberFormat="0" applyBorder="0" applyAlignment="0" applyProtection="0">
      <alignment vertical="center"/>
    </xf>
    <xf numFmtId="0" fontId="126" fillId="78" borderId="0" applyNumberFormat="0" applyBorder="0" applyAlignment="0" applyProtection="0">
      <alignment vertical="center"/>
    </xf>
    <xf numFmtId="0" fontId="65" fillId="30"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65" fillId="30" borderId="0" applyNumberFormat="0" applyBorder="0" applyAlignment="0" applyProtection="0">
      <alignment vertical="center"/>
    </xf>
    <xf numFmtId="0" fontId="65" fillId="30" borderId="0" applyNumberFormat="0" applyBorder="0" applyAlignment="0" applyProtection="0">
      <alignment vertical="center"/>
    </xf>
    <xf numFmtId="0" fontId="125" fillId="79" borderId="0" applyNumberFormat="0" applyBorder="0" applyAlignment="0" applyProtection="0">
      <alignment vertical="center"/>
    </xf>
    <xf numFmtId="0" fontId="65" fillId="34" borderId="0" applyNumberFormat="0" applyBorder="0" applyAlignment="0" applyProtection="0">
      <alignment vertical="center"/>
    </xf>
    <xf numFmtId="0" fontId="126" fillId="79" borderId="0" applyNumberFormat="0" applyBorder="0" applyAlignment="0" applyProtection="0">
      <alignment vertical="center"/>
    </xf>
    <xf numFmtId="0" fontId="126" fillId="79" borderId="0" applyNumberFormat="0" applyBorder="0" applyAlignment="0" applyProtection="0">
      <alignment vertical="center"/>
    </xf>
    <xf numFmtId="0" fontId="65" fillId="34"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65" fillId="34" borderId="0" applyNumberFormat="0" applyBorder="0" applyAlignment="0" applyProtection="0">
      <alignment vertical="center"/>
    </xf>
    <xf numFmtId="0" fontId="65" fillId="34" borderId="0" applyNumberFormat="0" applyBorder="0" applyAlignment="0" applyProtection="0">
      <alignment vertical="center"/>
    </xf>
    <xf numFmtId="0" fontId="125" fillId="80" borderId="0" applyNumberFormat="0" applyBorder="0" applyAlignment="0" applyProtection="0">
      <alignment vertical="center"/>
    </xf>
    <xf numFmtId="0" fontId="65" fillId="38" borderId="0" applyNumberFormat="0" applyBorder="0" applyAlignment="0" applyProtection="0">
      <alignment vertical="center"/>
    </xf>
    <xf numFmtId="0" fontId="126" fillId="80" borderId="0" applyNumberFormat="0" applyBorder="0" applyAlignment="0" applyProtection="0">
      <alignment vertical="center"/>
    </xf>
    <xf numFmtId="0" fontId="126" fillId="80" borderId="0" applyNumberFormat="0" applyBorder="0" applyAlignment="0" applyProtection="0">
      <alignment vertical="center"/>
    </xf>
    <xf numFmtId="0" fontId="65" fillId="38" borderId="0" applyNumberFormat="0" applyBorder="0" applyAlignment="0" applyProtection="0">
      <alignment vertical="center"/>
    </xf>
    <xf numFmtId="0" fontId="125" fillId="80" borderId="0" applyNumberFormat="0" applyBorder="0" applyAlignment="0" applyProtection="0">
      <alignment vertical="center"/>
    </xf>
    <xf numFmtId="0" fontId="125" fillId="80" borderId="0" applyNumberFormat="0" applyBorder="0" applyAlignment="0" applyProtection="0">
      <alignment vertical="center"/>
    </xf>
    <xf numFmtId="0" fontId="65" fillId="38" borderId="0" applyNumberFormat="0" applyBorder="0" applyAlignment="0" applyProtection="0">
      <alignment vertical="center"/>
    </xf>
    <xf numFmtId="0" fontId="65" fillId="38" borderId="0" applyNumberFormat="0" applyBorder="0" applyAlignment="0" applyProtection="0">
      <alignment vertical="center"/>
    </xf>
    <xf numFmtId="0" fontId="124" fillId="81" borderId="0" applyNumberFormat="0" applyBorder="0" applyAlignment="0" applyProtection="0"/>
    <xf numFmtId="0" fontId="124" fillId="82" borderId="0" applyNumberFormat="0" applyBorder="0" applyAlignment="0" applyProtection="0"/>
    <xf numFmtId="0" fontId="124" fillId="83" borderId="0" applyNumberFormat="0" applyBorder="0" applyAlignment="0" applyProtection="0"/>
    <xf numFmtId="0" fontId="124" fillId="78" borderId="0" applyNumberFormat="0" applyBorder="0" applyAlignment="0" applyProtection="0"/>
    <xf numFmtId="0" fontId="124" fillId="79" borderId="0" applyNumberFormat="0" applyBorder="0" applyAlignment="0" applyProtection="0"/>
    <xf numFmtId="0" fontId="124" fillId="84" borderId="0" applyNumberFormat="0" applyBorder="0" applyAlignment="0" applyProtection="0"/>
    <xf numFmtId="0" fontId="127" fillId="68" borderId="0" applyNumberFormat="0" applyBorder="0" applyAlignment="0" applyProtection="0"/>
    <xf numFmtId="0" fontId="128" fillId="85" borderId="195"/>
    <xf numFmtId="0" fontId="129" fillId="86" borderId="196">
      <alignment horizontal="right" vertical="top" wrapText="1"/>
    </xf>
    <xf numFmtId="208" fontId="130" fillId="0" borderId="0" applyFill="0" applyBorder="0" applyAlignment="0"/>
    <xf numFmtId="209" fontId="2" fillId="0" borderId="0" applyFill="0" applyBorder="0" applyAlignment="0"/>
    <xf numFmtId="0" fontId="42" fillId="0" borderId="0" applyFill="0" applyBorder="0" applyAlignment="0"/>
    <xf numFmtId="0" fontId="42" fillId="0" borderId="0" applyFill="0" applyBorder="0" applyAlignment="0"/>
    <xf numFmtId="209" fontId="2" fillId="0" borderId="0" applyFill="0" applyBorder="0" applyAlignment="0"/>
    <xf numFmtId="0" fontId="42" fillId="0" borderId="0" applyFill="0" applyBorder="0" applyAlignment="0"/>
    <xf numFmtId="208" fontId="130" fillId="0" borderId="0" applyFill="0" applyBorder="0" applyAlignment="0"/>
    <xf numFmtId="0" fontId="131" fillId="87" borderId="197" applyNumberFormat="0" applyAlignment="0" applyProtection="0"/>
    <xf numFmtId="0" fontId="131" fillId="87" borderId="197" applyNumberFormat="0" applyAlignment="0" applyProtection="0"/>
    <xf numFmtId="0" fontId="132" fillId="88" borderId="198" applyNumberFormat="0" applyAlignment="0" applyProtection="0"/>
    <xf numFmtId="0" fontId="133" fillId="62" borderId="0">
      <alignment horizontal="center"/>
    </xf>
    <xf numFmtId="0" fontId="134" fillId="62" borderId="0">
      <alignment horizontal="center" vertical="center"/>
    </xf>
    <xf numFmtId="0" fontId="42" fillId="89" borderId="0">
      <alignment horizontal="center" wrapText="1"/>
    </xf>
    <xf numFmtId="0" fontId="135" fillId="62" borderId="0">
      <alignment horizontal="center"/>
    </xf>
    <xf numFmtId="41" fontId="29" fillId="0" borderId="0" applyFont="0" applyFill="0" applyBorder="0" applyAlignment="0" applyProtection="0"/>
    <xf numFmtId="210"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0" fontId="42" fillId="0" borderId="0" applyFont="0" applyFill="0" applyBorder="0" applyAlignment="0" applyProtection="0"/>
    <xf numFmtId="209" fontId="2" fillId="0" borderId="0" applyFont="0" applyFill="0" applyBorder="0" applyAlignment="0" applyProtection="0"/>
    <xf numFmtId="211" fontId="42" fillId="0" borderId="0" applyFont="0" applyFill="0" applyBorder="0" applyAlignment="0" applyProtection="0"/>
    <xf numFmtId="212" fontId="8" fillId="0" borderId="0">
      <protection locked="0"/>
    </xf>
    <xf numFmtId="208" fontId="130" fillId="0" borderId="0" applyFont="0" applyFill="0" applyBorder="0" applyAlignment="0" applyProtection="0"/>
    <xf numFmtId="0" fontId="42" fillId="0" borderId="0" applyFont="0" applyFill="0" applyBorder="0" applyAlignment="0" applyProtection="0"/>
    <xf numFmtId="213" fontId="8" fillId="0" borderId="0">
      <protection locked="0"/>
    </xf>
    <xf numFmtId="0" fontId="136" fillId="54" borderId="195" applyBorder="0">
      <protection locked="0"/>
    </xf>
    <xf numFmtId="14" fontId="43" fillId="0" borderId="0" applyFill="0" applyBorder="0" applyAlignment="0"/>
    <xf numFmtId="209" fontId="2" fillId="0" borderId="0" applyFill="0" applyBorder="0" applyAlignment="0"/>
    <xf numFmtId="208" fontId="130" fillId="0" borderId="0" applyFill="0" applyBorder="0" applyAlignment="0"/>
    <xf numFmtId="209" fontId="2" fillId="0" borderId="0" applyFill="0" applyBorder="0" applyAlignment="0"/>
    <xf numFmtId="0" fontId="42" fillId="0" borderId="0" applyFill="0" applyBorder="0" applyAlignment="0"/>
    <xf numFmtId="208" fontId="130" fillId="0" borderId="0" applyFill="0" applyBorder="0" applyAlignment="0"/>
    <xf numFmtId="0" fontId="137" fillId="54" borderId="195">
      <protection locked="0"/>
    </xf>
    <xf numFmtId="0" fontId="42" fillId="54" borderId="36"/>
    <xf numFmtId="0" fontId="42" fillId="54" borderId="36"/>
    <xf numFmtId="0" fontId="42" fillId="54" borderId="36"/>
    <xf numFmtId="0" fontId="42" fillId="62" borderId="0"/>
    <xf numFmtId="38" fontId="2" fillId="0" borderId="0"/>
    <xf numFmtId="0" fontId="4" fillId="0" borderId="0">
      <alignment vertical="center"/>
    </xf>
    <xf numFmtId="0" fontId="4" fillId="0" borderId="0">
      <alignment vertical="center"/>
    </xf>
    <xf numFmtId="0" fontId="4" fillId="0" borderId="0">
      <alignment vertical="center"/>
    </xf>
    <xf numFmtId="0" fontId="138" fillId="0" borderId="0" applyNumberFormat="0" applyFill="0" applyBorder="0" applyAlignment="0" applyProtection="0"/>
    <xf numFmtId="0" fontId="139" fillId="0" borderId="0" applyNumberFormat="0" applyFill="0" applyBorder="0" applyAlignment="0" applyProtection="0">
      <alignment vertical="top"/>
      <protection locked="0"/>
    </xf>
    <xf numFmtId="0" fontId="140" fillId="62" borderId="36">
      <alignment horizontal="left"/>
    </xf>
    <xf numFmtId="0" fontId="140" fillId="62" borderId="36">
      <alignment horizontal="left"/>
    </xf>
    <xf numFmtId="0" fontId="140" fillId="62" borderId="36">
      <alignment horizontal="left"/>
    </xf>
    <xf numFmtId="0" fontId="141" fillId="0" borderId="0" applyFont="0" applyBorder="0"/>
    <xf numFmtId="0" fontId="43" fillId="62" borderId="0">
      <alignment horizontal="left"/>
    </xf>
    <xf numFmtId="0" fontId="142" fillId="69" borderId="0" applyNumberFormat="0" applyBorder="0" applyAlignment="0" applyProtection="0"/>
    <xf numFmtId="38" fontId="128" fillId="62" borderId="0" applyNumberFormat="0" applyBorder="0" applyAlignment="0" applyProtection="0"/>
    <xf numFmtId="0" fontId="129" fillId="90" borderId="0">
      <alignment horizontal="right" vertical="top" wrapText="1"/>
    </xf>
    <xf numFmtId="0" fontId="44" fillId="0" borderId="87" applyNumberFormat="0" applyAlignment="0" applyProtection="0">
      <alignment horizontal="left" vertical="center"/>
    </xf>
    <xf numFmtId="0" fontId="44" fillId="0" borderId="8">
      <alignment horizontal="left" vertical="center"/>
    </xf>
    <xf numFmtId="0" fontId="44" fillId="0" borderId="8">
      <alignment horizontal="left" vertical="center"/>
    </xf>
    <xf numFmtId="0" fontId="44" fillId="0" borderId="8">
      <alignment horizontal="left" vertical="center"/>
    </xf>
    <xf numFmtId="0" fontId="8" fillId="0" borderId="0">
      <protection locked="0"/>
    </xf>
    <xf numFmtId="0" fontId="8" fillId="0" borderId="0">
      <protection locked="0"/>
    </xf>
    <xf numFmtId="0" fontId="143" fillId="0" borderId="199" applyNumberFormat="0" applyFill="0" applyAlignment="0" applyProtection="0"/>
    <xf numFmtId="0" fontId="143" fillId="0" borderId="199" applyNumberFormat="0" applyFill="0" applyAlignment="0" applyProtection="0"/>
    <xf numFmtId="0" fontId="143" fillId="0" borderId="0" applyNumberFormat="0" applyFill="0" applyBorder="0" applyAlignment="0" applyProtection="0"/>
    <xf numFmtId="0" fontId="144" fillId="72" borderId="197" applyNumberFormat="0" applyAlignment="0" applyProtection="0"/>
    <xf numFmtId="10" fontId="128" fillId="91" borderId="36" applyNumberFormat="0" applyBorder="0" applyAlignment="0" applyProtection="0"/>
    <xf numFmtId="0" fontId="144" fillId="72" borderId="197" applyNumberFormat="0" applyAlignment="0" applyProtection="0"/>
    <xf numFmtId="0" fontId="145" fillId="89" borderId="0">
      <alignment horizontal="center"/>
    </xf>
    <xf numFmtId="0" fontId="42" fillId="62" borderId="36">
      <alignment horizontal="centerContinuous" wrapText="1"/>
    </xf>
    <xf numFmtId="0" fontId="42" fillId="62" borderId="36">
      <alignment horizontal="centerContinuous" wrapText="1"/>
    </xf>
    <xf numFmtId="0" fontId="42" fillId="62" borderId="36">
      <alignment horizontal="centerContinuous" wrapText="1"/>
    </xf>
    <xf numFmtId="0" fontId="146" fillId="92" borderId="0">
      <alignment horizontal="center" wrapText="1"/>
    </xf>
    <xf numFmtId="0" fontId="42" fillId="62" borderId="36">
      <alignment horizontal="centerContinuous" wrapText="1"/>
    </xf>
    <xf numFmtId="0" fontId="19" fillId="0" borderId="0"/>
    <xf numFmtId="0" fontId="128" fillId="62" borderId="8">
      <alignment wrapText="1"/>
    </xf>
    <xf numFmtId="0" fontId="128" fillId="62" borderId="8">
      <alignment wrapText="1"/>
    </xf>
    <xf numFmtId="0" fontId="128" fillId="62" borderId="8">
      <alignment wrapText="1"/>
    </xf>
    <xf numFmtId="0" fontId="128" fillId="62" borderId="159"/>
    <xf numFmtId="0" fontId="128" fillId="62" borderId="105"/>
    <xf numFmtId="0" fontId="128" fillId="62" borderId="105"/>
    <xf numFmtId="0" fontId="128" fillId="62" borderId="11">
      <alignment horizontal="center" wrapText="1"/>
    </xf>
    <xf numFmtId="0" fontId="128" fillId="62" borderId="11">
      <alignment horizontal="center" wrapText="1"/>
    </xf>
    <xf numFmtId="209" fontId="2" fillId="0" borderId="0" applyFill="0" applyBorder="0" applyAlignment="0"/>
    <xf numFmtId="208" fontId="130" fillId="0" borderId="0" applyFill="0" applyBorder="0" applyAlignment="0"/>
    <xf numFmtId="209" fontId="2" fillId="0" borderId="0" applyFill="0" applyBorder="0" applyAlignment="0"/>
    <xf numFmtId="0" fontId="42" fillId="0" borderId="0" applyFill="0" applyBorder="0" applyAlignment="0"/>
    <xf numFmtId="208" fontId="130" fillId="0" borderId="0" applyFill="0" applyBorder="0" applyAlignment="0"/>
    <xf numFmtId="0" fontId="147" fillId="0" borderId="200" applyNumberFormat="0" applyFill="0" applyAlignment="0" applyProtection="0"/>
    <xf numFmtId="0" fontId="148" fillId="93" borderId="0" applyNumberFormat="0" applyBorder="0" applyAlignment="0" applyProtection="0"/>
    <xf numFmtId="214" fontId="34" fillId="0" borderId="0"/>
    <xf numFmtId="0" fontId="14" fillId="0" borderId="0"/>
    <xf numFmtId="0" fontId="42" fillId="0" borderId="0"/>
    <xf numFmtId="0" fontId="42" fillId="94" borderId="201" applyNumberFormat="0" applyFont="0" applyAlignment="0" applyProtection="0"/>
    <xf numFmtId="0" fontId="42" fillId="94" borderId="201" applyNumberFormat="0" applyFont="0" applyAlignment="0" applyProtection="0"/>
    <xf numFmtId="0" fontId="149" fillId="87" borderId="202" applyNumberFormat="0" applyAlignment="0" applyProtection="0"/>
    <xf numFmtId="0" fontId="149" fillId="87" borderId="202" applyNumberFormat="0" applyAlignment="0" applyProtection="0"/>
    <xf numFmtId="0" fontId="42" fillId="0" borderId="0" applyFont="0" applyFill="0" applyBorder="0" applyAlignment="0" applyProtection="0"/>
    <xf numFmtId="211" fontId="42" fillId="0" borderId="0" applyFont="0" applyFill="0" applyBorder="0" applyAlignment="0" applyProtection="0"/>
    <xf numFmtId="10" fontId="42" fillId="0" borderId="0" applyFont="0" applyFill="0" applyBorder="0" applyAlignment="0" applyProtection="0"/>
    <xf numFmtId="0" fontId="42" fillId="0" borderId="0" applyFont="0" applyFill="0" applyBorder="0" applyAlignment="0" applyProtection="0"/>
    <xf numFmtId="209" fontId="2" fillId="0" borderId="0" applyFill="0" applyBorder="0" applyAlignment="0"/>
    <xf numFmtId="208" fontId="130" fillId="0" borderId="0" applyFill="0" applyBorder="0" applyAlignment="0"/>
    <xf numFmtId="209" fontId="2" fillId="0" borderId="0" applyFill="0" applyBorder="0" applyAlignment="0"/>
    <xf numFmtId="0" fontId="42" fillId="0" borderId="0" applyFill="0" applyBorder="0" applyAlignment="0"/>
    <xf numFmtId="208" fontId="130" fillId="0" borderId="0" applyFill="0" applyBorder="0" applyAlignment="0"/>
    <xf numFmtId="0" fontId="128" fillId="62" borderId="36"/>
    <xf numFmtId="0" fontId="128" fillId="62" borderId="36"/>
    <xf numFmtId="0" fontId="128" fillId="62" borderId="36"/>
    <xf numFmtId="0" fontId="134" fillId="62" borderId="0">
      <alignment horizontal="right"/>
    </xf>
    <xf numFmtId="0" fontId="150" fillId="92" borderId="0">
      <alignment horizontal="center"/>
    </xf>
    <xf numFmtId="0" fontId="151" fillId="90" borderId="36">
      <alignment horizontal="left" vertical="top" wrapText="1"/>
    </xf>
    <xf numFmtId="0" fontId="151" fillId="90" borderId="36">
      <alignment horizontal="left" vertical="top" wrapText="1"/>
    </xf>
    <xf numFmtId="0" fontId="151" fillId="90" borderId="36">
      <alignment horizontal="left" vertical="top" wrapText="1"/>
    </xf>
    <xf numFmtId="0" fontId="152" fillId="90" borderId="34">
      <alignment horizontal="left" vertical="top" wrapText="1"/>
    </xf>
    <xf numFmtId="0" fontId="152" fillId="90" borderId="34">
      <alignment horizontal="left" vertical="top" wrapText="1"/>
    </xf>
    <xf numFmtId="0" fontId="152" fillId="90" borderId="34">
      <alignment horizontal="left" vertical="top" wrapText="1"/>
    </xf>
    <xf numFmtId="0" fontId="151" fillId="90" borderId="35">
      <alignment horizontal="left" vertical="top" wrapText="1"/>
    </xf>
    <xf numFmtId="0" fontId="151" fillId="90" borderId="35">
      <alignment horizontal="left" vertical="top" wrapText="1"/>
    </xf>
    <xf numFmtId="0" fontId="151" fillId="90" borderId="35">
      <alignment horizontal="left" vertical="top" wrapText="1"/>
    </xf>
    <xf numFmtId="0" fontId="151" fillId="90" borderId="34">
      <alignment horizontal="left" vertical="top"/>
    </xf>
    <xf numFmtId="0" fontId="151" fillId="90" borderId="34">
      <alignment horizontal="left" vertical="top"/>
    </xf>
    <xf numFmtId="0" fontId="151" fillId="90" borderId="34">
      <alignment horizontal="left" vertical="top"/>
    </xf>
    <xf numFmtId="0" fontId="153" fillId="0" borderId="0"/>
    <xf numFmtId="0" fontId="133" fillId="62" borderId="0">
      <alignment horizontal="center"/>
    </xf>
    <xf numFmtId="49" fontId="43" fillId="0" borderId="0" applyFill="0" applyBorder="0" applyAlignment="0"/>
    <xf numFmtId="0" fontId="42" fillId="0" borderId="0" applyFill="0" applyBorder="0" applyAlignment="0"/>
    <xf numFmtId="0" fontId="42" fillId="0" borderId="0" applyFill="0" applyBorder="0" applyAlignment="0"/>
    <xf numFmtId="0" fontId="154" fillId="0" borderId="0" applyNumberFormat="0" applyFill="0" applyBorder="0" applyAlignment="0" applyProtection="0"/>
    <xf numFmtId="0" fontId="155" fillId="62" borderId="0"/>
    <xf numFmtId="0" fontId="156" fillId="0" borderId="0" applyNumberFormat="0" applyFill="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125" fillId="96" borderId="0" applyNumberFormat="0" applyBorder="0" applyAlignment="0" applyProtection="0"/>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65" fillId="15" borderId="0" applyNumberFormat="0" applyBorder="0" applyAlignment="0" applyProtection="0">
      <alignment vertical="center"/>
    </xf>
    <xf numFmtId="0" fontId="126" fillId="81" borderId="0" applyNumberFormat="0" applyBorder="0" applyAlignment="0" applyProtection="0">
      <alignment vertical="center"/>
    </xf>
    <xf numFmtId="0" fontId="126" fillId="81" borderId="0" applyNumberFormat="0" applyBorder="0" applyAlignment="0" applyProtection="0">
      <alignment vertical="center"/>
    </xf>
    <xf numFmtId="0" fontId="65" fillId="15"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65" fillId="15"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65" fillId="15"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125" fillId="81" borderId="0" applyNumberFormat="0" applyBorder="0" applyAlignment="0" applyProtection="0">
      <alignment vertical="center"/>
    </xf>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125" fillId="99" borderId="0" applyNumberFormat="0" applyBorder="0" applyAlignment="0" applyProtection="0"/>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65" fillId="19" borderId="0" applyNumberFormat="0" applyBorder="0" applyAlignment="0" applyProtection="0">
      <alignment vertical="center"/>
    </xf>
    <xf numFmtId="0" fontId="126" fillId="82" borderId="0" applyNumberFormat="0" applyBorder="0" applyAlignment="0" applyProtection="0">
      <alignment vertical="center"/>
    </xf>
    <xf numFmtId="0" fontId="126" fillId="82" borderId="0" applyNumberFormat="0" applyBorder="0" applyAlignment="0" applyProtection="0">
      <alignment vertical="center"/>
    </xf>
    <xf numFmtId="0" fontId="65" fillId="19"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65" fillId="19"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65" fillId="19"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125" fillId="82" borderId="0" applyNumberFormat="0" applyBorder="0" applyAlignment="0" applyProtection="0">
      <alignment vertical="center"/>
    </xf>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125" fillId="98" borderId="0" applyNumberFormat="0" applyBorder="0" applyAlignment="0" applyProtection="0"/>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65" fillId="23" borderId="0" applyNumberFormat="0" applyBorder="0" applyAlignment="0" applyProtection="0">
      <alignment vertical="center"/>
    </xf>
    <xf numFmtId="0" fontId="126" fillId="83" borderId="0" applyNumberFormat="0" applyBorder="0" applyAlignment="0" applyProtection="0">
      <alignment vertical="center"/>
    </xf>
    <xf numFmtId="0" fontId="126" fillId="83" borderId="0" applyNumberFormat="0" applyBorder="0" applyAlignment="0" applyProtection="0">
      <alignment vertical="center"/>
    </xf>
    <xf numFmtId="0" fontId="65" fillId="2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65" fillId="2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65" fillId="2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125" fillId="83" borderId="0" applyNumberFormat="0" applyBorder="0" applyAlignment="0" applyProtection="0">
      <alignment vertical="center"/>
    </xf>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4" fillId="98" borderId="0" applyNumberFormat="0" applyBorder="0" applyAlignment="0" applyProtection="0"/>
    <xf numFmtId="0" fontId="125" fillId="98" borderId="0" applyNumberFormat="0" applyBorder="0" applyAlignment="0" applyProtection="0"/>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65" fillId="27" borderId="0" applyNumberFormat="0" applyBorder="0" applyAlignment="0" applyProtection="0">
      <alignment vertical="center"/>
    </xf>
    <xf numFmtId="0" fontId="126" fillId="78" borderId="0" applyNumberFormat="0" applyBorder="0" applyAlignment="0" applyProtection="0">
      <alignment vertical="center"/>
    </xf>
    <xf numFmtId="0" fontId="126" fillId="78" borderId="0" applyNumberFormat="0" applyBorder="0" applyAlignment="0" applyProtection="0">
      <alignment vertical="center"/>
    </xf>
    <xf numFmtId="0" fontId="65" fillId="27"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65" fillId="27"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65" fillId="27"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125" fillId="78" borderId="0" applyNumberFormat="0" applyBorder="0" applyAlignment="0" applyProtection="0">
      <alignment vertical="center"/>
    </xf>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4" fillId="95" borderId="0" applyNumberFormat="0" applyBorder="0" applyAlignment="0" applyProtection="0"/>
    <xf numFmtId="0" fontId="125" fillId="96" borderId="0" applyNumberFormat="0" applyBorder="0" applyAlignment="0" applyProtection="0"/>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65" fillId="31" borderId="0" applyNumberFormat="0" applyBorder="0" applyAlignment="0" applyProtection="0">
      <alignment vertical="center"/>
    </xf>
    <xf numFmtId="0" fontId="126" fillId="79" borderId="0" applyNumberFormat="0" applyBorder="0" applyAlignment="0" applyProtection="0">
      <alignment vertical="center"/>
    </xf>
    <xf numFmtId="0" fontId="126" fillId="79" borderId="0" applyNumberFormat="0" applyBorder="0" applyAlignment="0" applyProtection="0">
      <alignment vertical="center"/>
    </xf>
    <xf numFmtId="0" fontId="65" fillId="31"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65" fillId="31"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65" fillId="31"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125" fillId="79" borderId="0" applyNumberFormat="0" applyBorder="0" applyAlignment="0" applyProtection="0">
      <alignment vertical="center"/>
    </xf>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97"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125" fillId="102" borderId="0" applyNumberFormat="0" applyBorder="0" applyAlignment="0" applyProtection="0"/>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65" fillId="35" borderId="0" applyNumberFormat="0" applyBorder="0" applyAlignment="0" applyProtection="0">
      <alignment vertical="center"/>
    </xf>
    <xf numFmtId="0" fontId="126" fillId="84" borderId="0" applyNumberFormat="0" applyBorder="0" applyAlignment="0" applyProtection="0">
      <alignment vertical="center"/>
    </xf>
    <xf numFmtId="0" fontId="126" fillId="84" borderId="0" applyNumberFormat="0" applyBorder="0" applyAlignment="0" applyProtection="0">
      <alignment vertical="center"/>
    </xf>
    <xf numFmtId="0" fontId="65" fillId="35"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65" fillId="35"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65" fillId="35"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125" fillId="84" borderId="0" applyNumberFormat="0" applyBorder="0" applyAlignment="0" applyProtection="0">
      <alignment vertical="center"/>
    </xf>
    <xf numFmtId="0" fontId="2" fillId="0" borderId="0">
      <alignment vertical="center"/>
    </xf>
    <xf numFmtId="0" fontId="2" fillId="0" borderId="0">
      <alignment vertical="center"/>
    </xf>
    <xf numFmtId="0" fontId="15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58" fillId="88" borderId="198" applyNumberFormat="0" applyAlignment="0" applyProtection="0">
      <alignment vertical="center"/>
    </xf>
    <xf numFmtId="0" fontId="67" fillId="13" borderId="183" applyNumberFormat="0" applyAlignment="0" applyProtection="0">
      <alignment vertical="center"/>
    </xf>
    <xf numFmtId="0" fontId="159" fillId="88" borderId="198" applyNumberFormat="0" applyAlignment="0" applyProtection="0">
      <alignment vertical="center"/>
    </xf>
    <xf numFmtId="0" fontId="159" fillId="88" borderId="198" applyNumberFormat="0" applyAlignment="0" applyProtection="0">
      <alignment vertical="center"/>
    </xf>
    <xf numFmtId="0" fontId="67" fillId="13" borderId="183" applyNumberFormat="0" applyAlignment="0" applyProtection="0">
      <alignment vertical="center"/>
    </xf>
    <xf numFmtId="0" fontId="158" fillId="88" borderId="198" applyNumberFormat="0" applyAlignment="0" applyProtection="0">
      <alignment vertical="center"/>
    </xf>
    <xf numFmtId="0" fontId="158" fillId="88" borderId="198" applyNumberFormat="0" applyAlignment="0" applyProtection="0">
      <alignment vertical="center"/>
    </xf>
    <xf numFmtId="0" fontId="67" fillId="13" borderId="183" applyNumberFormat="0" applyAlignment="0" applyProtection="0">
      <alignment vertical="center"/>
    </xf>
    <xf numFmtId="0" fontId="67" fillId="13" borderId="183" applyNumberFormat="0" applyAlignment="0" applyProtection="0">
      <alignment vertical="center"/>
    </xf>
    <xf numFmtId="0" fontId="160" fillId="93" borderId="0" applyNumberFormat="0" applyBorder="0" applyAlignment="0" applyProtection="0">
      <alignment vertical="center"/>
    </xf>
    <xf numFmtId="0" fontId="68" fillId="10" borderId="0" applyNumberFormat="0" applyBorder="0" applyAlignment="0" applyProtection="0">
      <alignment vertical="center"/>
    </xf>
    <xf numFmtId="0" fontId="161" fillId="93" borderId="0" applyNumberFormat="0" applyBorder="0" applyAlignment="0" applyProtection="0">
      <alignment vertical="center"/>
    </xf>
    <xf numFmtId="0" fontId="161" fillId="93" borderId="0" applyNumberFormat="0" applyBorder="0" applyAlignment="0" applyProtection="0">
      <alignment vertical="center"/>
    </xf>
    <xf numFmtId="0" fontId="68" fillId="10" borderId="0" applyNumberFormat="0" applyBorder="0" applyAlignment="0" applyProtection="0">
      <alignment vertical="center"/>
    </xf>
    <xf numFmtId="0" fontId="160" fillId="93" borderId="0" applyNumberFormat="0" applyBorder="0" applyAlignment="0" applyProtection="0">
      <alignment vertical="center"/>
    </xf>
    <xf numFmtId="0" fontId="160" fillId="93" borderId="0" applyNumberFormat="0" applyBorder="0" applyAlignment="0" applyProtection="0">
      <alignment vertical="center"/>
    </xf>
    <xf numFmtId="0" fontId="68" fillId="10" borderId="0" applyNumberFormat="0" applyBorder="0" applyAlignment="0" applyProtection="0">
      <alignment vertical="center"/>
    </xf>
    <xf numFmtId="0" fontId="68" fillId="10"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41" fillId="0" borderId="0" applyFont="0" applyFill="0" applyBorder="0" applyAlignment="0" applyProtection="0">
      <alignment vertical="center"/>
    </xf>
    <xf numFmtId="9" fontId="162"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alignment vertical="center"/>
    </xf>
    <xf numFmtId="9" fontId="4" fillId="0" borderId="0" applyFont="0" applyFill="0" applyBorder="0" applyAlignment="0" applyProtection="0">
      <alignment vertical="center"/>
    </xf>
    <xf numFmtId="9" fontId="2" fillId="0" borderId="0" applyFont="0" applyFill="0" applyBorder="0" applyAlignment="0" applyProtection="0">
      <alignment vertical="center"/>
    </xf>
    <xf numFmtId="9" fontId="163" fillId="0" borderId="0" applyFont="0" applyFill="0" applyBorder="0" applyAlignment="0" applyProtection="0">
      <alignment vertical="center"/>
    </xf>
    <xf numFmtId="9" fontId="3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33" fillId="0" borderId="0" applyFont="0" applyFill="0" applyBorder="0" applyAlignment="0" applyProtection="0">
      <alignment vertical="center"/>
    </xf>
    <xf numFmtId="9" fontId="4"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63" fillId="0" borderId="0" applyFont="0" applyFill="0" applyBorder="0" applyAlignment="0" applyProtection="0">
      <alignment vertical="center"/>
    </xf>
    <xf numFmtId="9" fontId="4"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28" fillId="0" borderId="0" applyFont="0" applyFill="0" applyBorder="0" applyAlignment="0" applyProtection="0"/>
    <xf numFmtId="9" fontId="164"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9"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41" fillId="0" borderId="0" applyFont="0" applyFill="0" applyBorder="0" applyAlignment="0" applyProtection="0">
      <alignment vertical="center"/>
    </xf>
    <xf numFmtId="9" fontId="119" fillId="0" borderId="0" applyFont="0" applyFill="0" applyBorder="0" applyAlignment="0" applyProtection="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0" fontId="45" fillId="0" borderId="0" applyNumberFormat="0" applyFill="0" applyBorder="0" applyAlignment="0" applyProtection="0">
      <alignment vertical="top"/>
      <protection locked="0"/>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top"/>
      <protection locked="0"/>
    </xf>
    <xf numFmtId="0" fontId="2" fillId="94" borderId="201"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2" fillId="94" borderId="201"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33" fillId="14" borderId="184" applyNumberFormat="0" applyFont="0" applyAlignment="0" applyProtection="0">
      <alignment vertical="center"/>
    </xf>
    <xf numFmtId="0" fontId="167" fillId="94" borderId="201" applyNumberFormat="0" applyFont="0" applyAlignment="0" applyProtection="0">
      <alignment vertical="center"/>
    </xf>
    <xf numFmtId="0" fontId="33"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167" fillId="94" borderId="201" applyNumberFormat="0" applyFont="0" applyAlignment="0" applyProtection="0">
      <alignment vertical="center"/>
    </xf>
    <xf numFmtId="0" fontId="167" fillId="94" borderId="201" applyNumberFormat="0" applyFont="0" applyAlignment="0" applyProtection="0">
      <alignment vertical="center"/>
    </xf>
    <xf numFmtId="0" fontId="33"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167" fillId="94" borderId="201" applyNumberFormat="0" applyFont="0" applyAlignment="0" applyProtection="0">
      <alignment vertical="center"/>
    </xf>
    <xf numFmtId="0" fontId="2" fillId="14" borderId="184" applyNumberFormat="0" applyFont="0" applyAlignment="0" applyProtection="0">
      <alignment vertical="center"/>
    </xf>
    <xf numFmtId="0" fontId="33"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4" fillId="14" borderId="184" applyNumberFormat="0" applyFont="0" applyAlignment="0" applyProtection="0">
      <alignment vertical="center"/>
    </xf>
    <xf numFmtId="0" fontId="2" fillId="14" borderId="184" applyNumberFormat="0" applyFont="0" applyAlignment="0" applyProtection="0">
      <alignment vertical="center"/>
    </xf>
    <xf numFmtId="0" fontId="2" fillId="94" borderId="201" applyNumberFormat="0" applyFont="0" applyAlignment="0" applyProtection="0">
      <alignment vertical="center"/>
    </xf>
    <xf numFmtId="0" fontId="2" fillId="94" borderId="201" applyNumberFormat="0" applyFont="0" applyAlignment="0" applyProtection="0">
      <alignment vertical="center"/>
    </xf>
    <xf numFmtId="0" fontId="168" fillId="0" borderId="200" applyNumberFormat="0" applyFill="0" applyAlignment="0" applyProtection="0">
      <alignment vertical="center"/>
    </xf>
    <xf numFmtId="0" fontId="69" fillId="0" borderId="182" applyNumberFormat="0" applyFill="0" applyAlignment="0" applyProtection="0">
      <alignment vertical="center"/>
    </xf>
    <xf numFmtId="0" fontId="169" fillId="0" borderId="200" applyNumberFormat="0" applyFill="0" applyAlignment="0" applyProtection="0">
      <alignment vertical="center"/>
    </xf>
    <xf numFmtId="0" fontId="169" fillId="0" borderId="200" applyNumberFormat="0" applyFill="0" applyAlignment="0" applyProtection="0">
      <alignment vertical="center"/>
    </xf>
    <xf numFmtId="0" fontId="69" fillId="0" borderId="182" applyNumberFormat="0" applyFill="0" applyAlignment="0" applyProtection="0">
      <alignment vertical="center"/>
    </xf>
    <xf numFmtId="0" fontId="168" fillId="0" borderId="200" applyNumberFormat="0" applyFill="0" applyAlignment="0" applyProtection="0">
      <alignment vertical="center"/>
    </xf>
    <xf numFmtId="0" fontId="168" fillId="0" borderId="200" applyNumberFormat="0" applyFill="0" applyAlignment="0" applyProtection="0">
      <alignment vertical="center"/>
    </xf>
    <xf numFmtId="0" fontId="69" fillId="0" borderId="182" applyNumberFormat="0" applyFill="0" applyAlignment="0" applyProtection="0">
      <alignment vertical="center"/>
    </xf>
    <xf numFmtId="0" fontId="69" fillId="0" borderId="182" applyNumberFormat="0" applyFill="0" applyAlignment="0" applyProtection="0">
      <alignment vertical="center"/>
    </xf>
    <xf numFmtId="0" fontId="170" fillId="68" borderId="0" applyNumberFormat="0" applyBorder="0" applyAlignment="0" applyProtection="0">
      <alignment vertical="center"/>
    </xf>
    <xf numFmtId="0" fontId="70" fillId="9" borderId="0" applyNumberFormat="0" applyBorder="0" applyAlignment="0" applyProtection="0">
      <alignment vertical="center"/>
    </xf>
    <xf numFmtId="0" fontId="171" fillId="68" borderId="0" applyNumberFormat="0" applyBorder="0" applyAlignment="0" applyProtection="0">
      <alignment vertical="center"/>
    </xf>
    <xf numFmtId="0" fontId="171" fillId="68" borderId="0" applyNumberFormat="0" applyBorder="0" applyAlignment="0" applyProtection="0">
      <alignment vertical="center"/>
    </xf>
    <xf numFmtId="0" fontId="70" fillId="9" borderId="0" applyNumberFormat="0" applyBorder="0" applyAlignment="0" applyProtection="0">
      <alignment vertical="center"/>
    </xf>
    <xf numFmtId="0" fontId="170" fillId="68" borderId="0" applyNumberFormat="0" applyBorder="0" applyAlignment="0" applyProtection="0">
      <alignment vertical="center"/>
    </xf>
    <xf numFmtId="0" fontId="170" fillId="68" borderId="0" applyNumberFormat="0" applyBorder="0" applyAlignment="0" applyProtection="0">
      <alignment vertical="center"/>
    </xf>
    <xf numFmtId="0" fontId="70" fillId="9" borderId="0" applyNumberFormat="0" applyBorder="0" applyAlignment="0" applyProtection="0">
      <alignment vertical="center"/>
    </xf>
    <xf numFmtId="0" fontId="70" fillId="9" borderId="0" applyNumberFormat="0" applyBorder="0" applyAlignment="0" applyProtection="0">
      <alignment vertical="center"/>
    </xf>
    <xf numFmtId="0" fontId="172" fillId="103" borderId="0" applyNumberFormat="0" applyBorder="0" applyAlignment="0" applyProtection="0"/>
    <xf numFmtId="0" fontId="172" fillId="104" borderId="0" applyNumberFormat="0" applyBorder="0" applyAlignment="0" applyProtection="0"/>
    <xf numFmtId="0" fontId="172" fillId="105" borderId="0" applyNumberFormat="0" applyBorder="0" applyAlignment="0" applyProtection="0"/>
    <xf numFmtId="0" fontId="173" fillId="87" borderId="197" applyNumberFormat="0" applyAlignment="0" applyProtection="0">
      <alignment vertical="center"/>
    </xf>
    <xf numFmtId="0" fontId="173" fillId="87" borderId="197" applyNumberFormat="0" applyAlignment="0" applyProtection="0">
      <alignment vertical="center"/>
    </xf>
    <xf numFmtId="0" fontId="71" fillId="12" borderId="180" applyNumberFormat="0" applyAlignment="0" applyProtection="0">
      <alignment vertical="center"/>
    </xf>
    <xf numFmtId="0" fontId="174" fillId="87" borderId="197" applyNumberFormat="0" applyAlignment="0" applyProtection="0">
      <alignment vertical="center"/>
    </xf>
    <xf numFmtId="0" fontId="174" fillId="87" borderId="197" applyNumberFormat="0" applyAlignment="0" applyProtection="0">
      <alignment vertical="center"/>
    </xf>
    <xf numFmtId="0" fontId="71" fillId="12" borderId="180" applyNumberFormat="0" applyAlignment="0" applyProtection="0">
      <alignment vertical="center"/>
    </xf>
    <xf numFmtId="0" fontId="173" fillId="87" borderId="197" applyNumberFormat="0" applyAlignment="0" applyProtection="0">
      <alignment vertical="center"/>
    </xf>
    <xf numFmtId="0" fontId="173" fillId="87" borderId="197" applyNumberFormat="0" applyAlignment="0" applyProtection="0">
      <alignment vertical="center"/>
    </xf>
    <xf numFmtId="0" fontId="71" fillId="12" borderId="180" applyNumberFormat="0" applyAlignment="0" applyProtection="0">
      <alignment vertical="center"/>
    </xf>
    <xf numFmtId="0" fontId="71" fillId="12" borderId="180" applyNumberFormat="0" applyAlignment="0" applyProtection="0">
      <alignment vertical="center"/>
    </xf>
    <xf numFmtId="0" fontId="175"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42" fillId="0" borderId="0"/>
    <xf numFmtId="40"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9" fillId="0" borderId="0" applyFont="0" applyFill="0" applyBorder="0" applyAlignment="0" applyProtection="0">
      <alignment vertical="center"/>
    </xf>
    <xf numFmtId="38" fontId="34" fillId="0" borderId="0" applyFont="0" applyFill="0" applyBorder="0" applyAlignment="0" applyProtection="0"/>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119"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alignment vertical="center"/>
    </xf>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34"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4"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alignment vertical="center"/>
    </xf>
    <xf numFmtId="38" fontId="35" fillId="0" borderId="0" applyFont="0" applyFill="0" applyBorder="0" applyAlignment="0" applyProtection="0"/>
    <xf numFmtId="38" fontId="2" fillId="0" borderId="0" applyFont="0" applyFill="0" applyBorder="0" applyAlignment="0" applyProtection="0">
      <alignment vertical="center"/>
    </xf>
    <xf numFmtId="38" fontId="35"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3" fillId="0" borderId="0" applyFont="0" applyFill="0" applyBorder="0" applyAlignment="0" applyProtection="0">
      <alignment vertical="center"/>
    </xf>
    <xf numFmtId="38" fontId="2"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35" fillId="0" borderId="0" applyFont="0" applyFill="0" applyBorder="0" applyAlignment="0" applyProtection="0"/>
    <xf numFmtId="38" fontId="34" fillId="0" borderId="0" applyFont="0" applyFill="0" applyBorder="0" applyAlignment="0" applyProtection="0"/>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4" fillId="0" borderId="0" applyFont="0" applyFill="0" applyBorder="0" applyAlignment="0" applyProtection="0">
      <alignment vertical="center"/>
    </xf>
    <xf numFmtId="38" fontId="62" fillId="0" borderId="0" applyFont="0" applyFill="0" applyBorder="0" applyAlignment="0" applyProtection="0"/>
    <xf numFmtId="38" fontId="34"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38" fontId="33" fillId="0" borderId="0" applyFont="0" applyFill="0" applyBorder="0" applyAlignment="0" applyProtection="0">
      <alignment vertical="center"/>
    </xf>
    <xf numFmtId="38" fontId="2" fillId="0" borderId="0" applyFont="0" applyFill="0" applyBorder="0" applyAlignment="0" applyProtection="0">
      <alignment vertical="center"/>
    </xf>
    <xf numFmtId="38" fontId="33" fillId="0" borderId="0" applyFont="0" applyFill="0" applyBorder="0" applyAlignment="0" applyProtection="0">
      <alignment vertical="center"/>
    </xf>
    <xf numFmtId="38" fontId="24"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4" fillId="0" borderId="0" applyFont="0" applyFill="0" applyBorder="0" applyAlignment="0" applyProtection="0"/>
    <xf numFmtId="38" fontId="34" fillId="0" borderId="0" applyFont="0" applyFill="0" applyBorder="0" applyAlignment="0" applyProtection="0"/>
    <xf numFmtId="38" fontId="1"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2" fillId="0" borderId="0" applyFont="0" applyFill="0" applyBorder="0" applyAlignment="0" applyProtection="0">
      <alignment vertical="center"/>
    </xf>
    <xf numFmtId="38" fontId="4" fillId="0" borderId="0" applyFont="0" applyFill="0" applyBorder="0" applyAlignment="0" applyProtection="0">
      <alignment vertical="center"/>
    </xf>
    <xf numFmtId="38" fontId="34" fillId="0" borderId="0" applyFont="0" applyFill="0" applyBorder="0" applyAlignment="0" applyProtection="0"/>
    <xf numFmtId="38" fontId="2"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2" fillId="0" borderId="0" applyFont="0" applyFill="0" applyBorder="0" applyAlignment="0" applyProtection="0"/>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2" fillId="0" borderId="0" applyFont="0" applyFill="0" applyBorder="0" applyAlignment="0" applyProtection="0"/>
    <xf numFmtId="38" fontId="33" fillId="0" borderId="0" applyFon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1" fillId="0" borderId="0" applyFont="0" applyFill="0" applyBorder="0" applyAlignment="0" applyProtection="0">
      <alignment vertical="center"/>
    </xf>
    <xf numFmtId="38" fontId="34"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xf numFmtId="38" fontId="41"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2" fillId="0" borderId="0" applyFont="0" applyFill="0" applyBorder="0" applyAlignment="0" applyProtection="0"/>
    <xf numFmtId="38" fontId="34" fillId="0" borderId="0" applyFont="0" applyFill="0" applyBorder="0" applyAlignment="0" applyProtection="0"/>
    <xf numFmtId="38" fontId="19"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9" fillId="0" borderId="0" applyFont="0" applyFill="0" applyBorder="0" applyAlignment="0" applyProtection="0"/>
    <xf numFmtId="38" fontId="34" fillId="0" borderId="0" applyFont="0" applyFill="0" applyBorder="0" applyAlignment="0" applyProtection="0"/>
    <xf numFmtId="38" fontId="41" fillId="0" borderId="0" applyFont="0" applyFill="0" applyBorder="0" applyAlignment="0" applyProtection="0"/>
    <xf numFmtId="38" fontId="2"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215" fontId="99" fillId="0" borderId="0" applyFont="0" applyFill="0" applyBorder="0" applyAlignment="0" applyProtection="0"/>
    <xf numFmtId="38" fontId="24"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4"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alignment vertical="center"/>
    </xf>
    <xf numFmtId="38" fontId="34" fillId="0" borderId="0" applyFont="0" applyFill="0" applyBorder="0" applyAlignment="0" applyProtection="0"/>
    <xf numFmtId="215" fontId="99" fillId="0" borderId="0" applyFont="0" applyFill="0" applyBorder="0" applyAlignment="0" applyProtection="0"/>
    <xf numFmtId="38" fontId="4"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215" fontId="177"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5" fillId="0" borderId="0" applyFont="0" applyFill="0" applyBorder="0" applyAlignment="0" applyProtection="0"/>
    <xf numFmtId="38" fontId="62" fillId="0" borderId="0" applyFont="0" applyFill="0" applyBorder="0" applyAlignment="0" applyProtection="0"/>
    <xf numFmtId="38" fontId="4"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3"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1" fillId="0" borderId="0" applyFont="0" applyFill="0" applyBorder="0" applyAlignment="0" applyProtection="0">
      <alignment vertical="center"/>
    </xf>
    <xf numFmtId="38" fontId="16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63" fillId="0" borderId="0" applyFont="0" applyFill="0" applyBorder="0" applyAlignment="0" applyProtection="0">
      <alignment vertical="center"/>
    </xf>
    <xf numFmtId="38" fontId="41" fillId="0" borderId="0" applyFont="0" applyFill="0" applyBorder="0" applyAlignment="0" applyProtection="0"/>
    <xf numFmtId="38" fontId="4"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4" fillId="0" borderId="0" applyFont="0" applyFill="0" applyBorder="0" applyAlignment="0" applyProtection="0"/>
    <xf numFmtId="38" fontId="164"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64" fillId="0" borderId="0" applyFont="0" applyFill="0" applyBorder="0" applyAlignment="0" applyProtection="0">
      <alignment vertical="center"/>
    </xf>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34" fillId="0" borderId="0" applyFont="0" applyFill="0" applyBorder="0" applyAlignment="0" applyProtection="0"/>
    <xf numFmtId="38" fontId="28"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78"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9"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79" fillId="0" borderId="203" applyNumberFormat="0" applyFill="0" applyAlignment="0" applyProtection="0">
      <alignment vertical="center"/>
    </xf>
    <xf numFmtId="0" fontId="73" fillId="0" borderId="177" applyNumberFormat="0" applyFill="0" applyAlignment="0" applyProtection="0">
      <alignment vertical="center"/>
    </xf>
    <xf numFmtId="0" fontId="179" fillId="0" borderId="203" applyNumberFormat="0" applyFill="0" applyAlignment="0" applyProtection="0">
      <alignment vertical="center"/>
    </xf>
    <xf numFmtId="0" fontId="179" fillId="0" borderId="203" applyNumberFormat="0" applyFill="0" applyAlignment="0" applyProtection="0">
      <alignment vertical="center"/>
    </xf>
    <xf numFmtId="0" fontId="73" fillId="0" borderId="177" applyNumberFormat="0" applyFill="0" applyAlignment="0" applyProtection="0">
      <alignment vertical="center"/>
    </xf>
    <xf numFmtId="0" fontId="179" fillId="0" borderId="203" applyNumberFormat="0" applyFill="0" applyAlignment="0" applyProtection="0">
      <alignment vertical="center"/>
    </xf>
    <xf numFmtId="0" fontId="179" fillId="0" borderId="203" applyNumberFormat="0" applyFill="0" applyAlignment="0" applyProtection="0">
      <alignment vertical="center"/>
    </xf>
    <xf numFmtId="0" fontId="73" fillId="0" borderId="177" applyNumberFormat="0" applyFill="0" applyAlignment="0" applyProtection="0">
      <alignment vertical="center"/>
    </xf>
    <xf numFmtId="0" fontId="73" fillId="0" borderId="177" applyNumberFormat="0" applyFill="0" applyAlignment="0" applyProtection="0">
      <alignment vertical="center"/>
    </xf>
    <xf numFmtId="0" fontId="180" fillId="0" borderId="204" applyNumberFormat="0" applyFill="0" applyAlignment="0" applyProtection="0">
      <alignment vertical="center"/>
    </xf>
    <xf numFmtId="0" fontId="74" fillId="0" borderId="178" applyNumberFormat="0" applyFill="0" applyAlignment="0" applyProtection="0">
      <alignment vertical="center"/>
    </xf>
    <xf numFmtId="0" fontId="180" fillId="0" borderId="204" applyNumberFormat="0" applyFill="0" applyAlignment="0" applyProtection="0">
      <alignment vertical="center"/>
    </xf>
    <xf numFmtId="0" fontId="180" fillId="0" borderId="204" applyNumberFormat="0" applyFill="0" applyAlignment="0" applyProtection="0">
      <alignment vertical="center"/>
    </xf>
    <xf numFmtId="0" fontId="74" fillId="0" borderId="178" applyNumberFormat="0" applyFill="0" applyAlignment="0" applyProtection="0">
      <alignment vertical="center"/>
    </xf>
    <xf numFmtId="0" fontId="180" fillId="0" borderId="204" applyNumberFormat="0" applyFill="0" applyAlignment="0" applyProtection="0">
      <alignment vertical="center"/>
    </xf>
    <xf numFmtId="0" fontId="180" fillId="0" borderId="204" applyNumberFormat="0" applyFill="0" applyAlignment="0" applyProtection="0">
      <alignment vertical="center"/>
    </xf>
    <xf numFmtId="0" fontId="74" fillId="0" borderId="178" applyNumberFormat="0" applyFill="0" applyAlignment="0" applyProtection="0">
      <alignment vertical="center"/>
    </xf>
    <xf numFmtId="0" fontId="74" fillId="0" borderId="178" applyNumberFormat="0" applyFill="0" applyAlignment="0" applyProtection="0">
      <alignment vertical="center"/>
    </xf>
    <xf numFmtId="0" fontId="181" fillId="0" borderId="199" applyNumberFormat="0" applyFill="0" applyAlignment="0" applyProtection="0">
      <alignment vertical="center"/>
    </xf>
    <xf numFmtId="0" fontId="181" fillId="0" borderId="199" applyNumberFormat="0" applyFill="0" applyAlignment="0" applyProtection="0">
      <alignment vertical="center"/>
    </xf>
    <xf numFmtId="0" fontId="75" fillId="0" borderId="179" applyNumberFormat="0" applyFill="0" applyAlignment="0" applyProtection="0">
      <alignment vertical="center"/>
    </xf>
    <xf numFmtId="0" fontId="181" fillId="0" borderId="199" applyNumberFormat="0" applyFill="0" applyAlignment="0" applyProtection="0">
      <alignment vertical="center"/>
    </xf>
    <xf numFmtId="0" fontId="181" fillId="0" borderId="199" applyNumberFormat="0" applyFill="0" applyAlignment="0" applyProtection="0">
      <alignment vertical="center"/>
    </xf>
    <xf numFmtId="0" fontId="75" fillId="0" borderId="179" applyNumberFormat="0" applyFill="0" applyAlignment="0" applyProtection="0">
      <alignment vertical="center"/>
    </xf>
    <xf numFmtId="0" fontId="181" fillId="0" borderId="199" applyNumberFormat="0" applyFill="0" applyAlignment="0" applyProtection="0">
      <alignment vertical="center"/>
    </xf>
    <xf numFmtId="0" fontId="181" fillId="0" borderId="199" applyNumberFormat="0" applyFill="0" applyAlignment="0" applyProtection="0">
      <alignment vertical="center"/>
    </xf>
    <xf numFmtId="0" fontId="75" fillId="0" borderId="179" applyNumberFormat="0" applyFill="0" applyAlignment="0" applyProtection="0">
      <alignment vertical="center"/>
    </xf>
    <xf numFmtId="0" fontId="75" fillId="0" borderId="179" applyNumberFormat="0" applyFill="0" applyAlignment="0" applyProtection="0">
      <alignment vertical="center"/>
    </xf>
    <xf numFmtId="0" fontId="1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17" fillId="0" borderId="2" applyNumberFormat="0" applyFont="0" applyFill="0" applyAlignment="0" applyProtection="0"/>
    <xf numFmtId="0" fontId="17" fillId="0" borderId="2" applyNumberFormat="0" applyFont="0" applyFill="0" applyAlignment="0" applyProtection="0"/>
    <xf numFmtId="0" fontId="172" fillId="0" borderId="205" applyNumberFormat="0" applyFill="0" applyAlignment="0" applyProtection="0">
      <alignment vertical="center"/>
    </xf>
    <xf numFmtId="0" fontId="172" fillId="0" borderId="205" applyNumberFormat="0" applyFill="0" applyAlignment="0" applyProtection="0">
      <alignment vertical="center"/>
    </xf>
    <xf numFmtId="0" fontId="172" fillId="0" borderId="205" applyNumberFormat="0" applyFill="0" applyAlignment="0" applyProtection="0">
      <alignment vertical="center"/>
    </xf>
    <xf numFmtId="0" fontId="172" fillId="0" borderId="205" applyNumberFormat="0" applyFill="0" applyAlignment="0" applyProtection="0">
      <alignment vertical="center"/>
    </xf>
    <xf numFmtId="0" fontId="76" fillId="0" borderId="185" applyNumberFormat="0" applyFill="0" applyAlignment="0" applyProtection="0">
      <alignment vertical="center"/>
    </xf>
    <xf numFmtId="0" fontId="182" fillId="0" borderId="205" applyNumberFormat="0" applyFill="0" applyAlignment="0" applyProtection="0">
      <alignment vertical="center"/>
    </xf>
    <xf numFmtId="0" fontId="182" fillId="0" borderId="205" applyNumberFormat="0" applyFill="0" applyAlignment="0" applyProtection="0">
      <alignment vertical="center"/>
    </xf>
    <xf numFmtId="0" fontId="76" fillId="0" borderId="185" applyNumberFormat="0" applyFill="0" applyAlignment="0" applyProtection="0">
      <alignment vertical="center"/>
    </xf>
    <xf numFmtId="0" fontId="172" fillId="0" borderId="205" applyNumberFormat="0" applyFill="0" applyAlignment="0" applyProtection="0">
      <alignment vertical="center"/>
    </xf>
    <xf numFmtId="0" fontId="172" fillId="0" borderId="205" applyNumberFormat="0" applyFill="0" applyAlignment="0" applyProtection="0">
      <alignment vertical="center"/>
    </xf>
    <xf numFmtId="0" fontId="76" fillId="0" borderId="185" applyNumberFormat="0" applyFill="0" applyAlignment="0" applyProtection="0">
      <alignment vertical="center"/>
    </xf>
    <xf numFmtId="0" fontId="76" fillId="0" borderId="185" applyNumberFormat="0" applyFill="0" applyAlignment="0" applyProtection="0">
      <alignment vertical="center"/>
    </xf>
    <xf numFmtId="0" fontId="183" fillId="87" borderId="202" applyNumberFormat="0" applyAlignment="0" applyProtection="0">
      <alignment vertical="center"/>
    </xf>
    <xf numFmtId="0" fontId="183" fillId="87" borderId="202" applyNumberFormat="0" applyAlignment="0" applyProtection="0">
      <alignment vertical="center"/>
    </xf>
    <xf numFmtId="0" fontId="77" fillId="12" borderId="181" applyNumberFormat="0" applyAlignment="0" applyProtection="0">
      <alignment vertical="center"/>
    </xf>
    <xf numFmtId="0" fontId="184" fillId="87" borderId="202" applyNumberFormat="0" applyAlignment="0" applyProtection="0">
      <alignment vertical="center"/>
    </xf>
    <xf numFmtId="0" fontId="183" fillId="87" borderId="202" applyNumberFormat="0" applyAlignment="0" applyProtection="0">
      <alignment vertical="center"/>
    </xf>
    <xf numFmtId="0" fontId="183" fillId="87" borderId="202" applyNumberFormat="0" applyAlignment="0" applyProtection="0">
      <alignment vertical="center"/>
    </xf>
    <xf numFmtId="0" fontId="184" fillId="87" borderId="202" applyNumberFormat="0" applyAlignment="0" applyProtection="0">
      <alignment vertical="center"/>
    </xf>
    <xf numFmtId="0" fontId="77" fillId="12" borderId="181" applyNumberFormat="0" applyAlignment="0" applyProtection="0">
      <alignment vertical="center"/>
    </xf>
    <xf numFmtId="0" fontId="183" fillId="87" borderId="202" applyNumberFormat="0" applyAlignment="0" applyProtection="0">
      <alignment vertical="center"/>
    </xf>
    <xf numFmtId="0" fontId="183" fillId="87" borderId="202" applyNumberFormat="0" applyAlignment="0" applyProtection="0">
      <alignment vertical="center"/>
    </xf>
    <xf numFmtId="0" fontId="77" fillId="12" borderId="181" applyNumberFormat="0" applyAlignment="0" applyProtection="0">
      <alignment vertical="center"/>
    </xf>
    <xf numFmtId="0" fontId="77" fillId="12" borderId="181" applyNumberFormat="0" applyAlignment="0" applyProtection="0">
      <alignment vertical="center"/>
    </xf>
    <xf numFmtId="0" fontId="18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6" fontId="2" fillId="0" borderId="0" applyFont="0" applyFill="0" applyBorder="0" applyAlignment="0" applyProtection="0"/>
    <xf numFmtId="6" fontId="4" fillId="0" borderId="0" applyFont="0" applyFill="0" applyBorder="0" applyAlignment="0" applyProtection="0">
      <alignment vertical="center"/>
    </xf>
    <xf numFmtId="0" fontId="187" fillId="72" borderId="197" applyNumberFormat="0" applyAlignment="0" applyProtection="0">
      <alignment vertical="center"/>
    </xf>
    <xf numFmtId="0" fontId="187" fillId="72" borderId="197" applyNumberFormat="0" applyAlignment="0" applyProtection="0">
      <alignment vertical="center"/>
    </xf>
    <xf numFmtId="0" fontId="79" fillId="11" borderId="180" applyNumberFormat="0" applyAlignment="0" applyProtection="0">
      <alignment vertical="center"/>
    </xf>
    <xf numFmtId="0" fontId="188" fillId="72" borderId="197" applyNumberFormat="0" applyAlignment="0" applyProtection="0">
      <alignment vertical="center"/>
    </xf>
    <xf numFmtId="0" fontId="188" fillId="72" borderId="197" applyNumberFormat="0" applyAlignment="0" applyProtection="0">
      <alignment vertical="center"/>
    </xf>
    <xf numFmtId="0" fontId="79" fillId="11" borderId="180" applyNumberFormat="0" applyAlignment="0" applyProtection="0">
      <alignment vertical="center"/>
    </xf>
    <xf numFmtId="0" fontId="187" fillId="72" borderId="197" applyNumberFormat="0" applyAlignment="0" applyProtection="0">
      <alignment vertical="center"/>
    </xf>
    <xf numFmtId="0" fontId="187" fillId="72" borderId="197" applyNumberFormat="0" applyAlignment="0" applyProtection="0">
      <alignment vertical="center"/>
    </xf>
    <xf numFmtId="0" fontId="79" fillId="11" borderId="180" applyNumberFormat="0" applyAlignment="0" applyProtection="0">
      <alignment vertical="center"/>
    </xf>
    <xf numFmtId="0" fontId="79" fillId="11" borderId="180" applyNumberFormat="0" applyAlignment="0" applyProtection="0">
      <alignment vertical="center"/>
    </xf>
    <xf numFmtId="0" fontId="1" fillId="0" borderId="0">
      <alignment vertical="center"/>
    </xf>
    <xf numFmtId="0" fontId="33" fillId="0" borderId="0">
      <alignment vertical="center"/>
    </xf>
    <xf numFmtId="0" fontId="33" fillId="0" borderId="0">
      <alignment vertical="center"/>
    </xf>
    <xf numFmtId="0" fontId="164" fillId="0" borderId="0">
      <alignment vertical="center"/>
    </xf>
    <xf numFmtId="0" fontId="164"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16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4"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6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63" fillId="0" borderId="0"/>
    <xf numFmtId="0" fontId="163" fillId="0" borderId="0"/>
    <xf numFmtId="0" fontId="33" fillId="0" borderId="0"/>
    <xf numFmtId="0" fontId="1" fillId="0" borderId="0">
      <alignment vertical="center"/>
    </xf>
    <xf numFmtId="0" fontId="33"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3" fillId="0" borderId="0"/>
    <xf numFmtId="0" fontId="1"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63" fillId="0" borderId="0"/>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89" fillId="0" borderId="0">
      <alignment vertical="center"/>
    </xf>
    <xf numFmtId="0" fontId="1" fillId="0" borderId="0">
      <alignment vertical="center"/>
    </xf>
    <xf numFmtId="0" fontId="33" fillId="0" borderId="0">
      <alignment vertical="center"/>
    </xf>
    <xf numFmtId="0" fontId="189" fillId="0" borderId="0">
      <alignment vertical="center"/>
    </xf>
    <xf numFmtId="0" fontId="189" fillId="0" borderId="0">
      <alignment vertical="center"/>
    </xf>
    <xf numFmtId="0" fontId="33" fillId="0" borderId="0">
      <alignment vertical="center"/>
    </xf>
    <xf numFmtId="0" fontId="189"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xf numFmtId="0" fontId="33" fillId="0" borderId="0">
      <alignment vertical="center"/>
    </xf>
    <xf numFmtId="0" fontId="33" fillId="0" borderId="0">
      <alignment vertical="center"/>
    </xf>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3" fillId="0" borderId="0"/>
    <xf numFmtId="0" fontId="190" fillId="0" borderId="0">
      <alignment vertical="center"/>
    </xf>
    <xf numFmtId="0" fontId="41" fillId="0" borderId="0"/>
    <xf numFmtId="0" fontId="1" fillId="0" borderId="0">
      <alignment vertical="center"/>
    </xf>
    <xf numFmtId="0" fontId="35" fillId="0" borderId="0"/>
    <xf numFmtId="0" fontId="35"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35" fillId="0" borderId="0"/>
    <xf numFmtId="0" fontId="33" fillId="0" borderId="0">
      <alignment vertical="center"/>
    </xf>
    <xf numFmtId="0" fontId="41" fillId="0" borderId="0"/>
    <xf numFmtId="0" fontId="2" fillId="0" borderId="0">
      <alignment vertical="center"/>
    </xf>
    <xf numFmtId="0" fontId="41" fillId="0" borderId="0"/>
    <xf numFmtId="0" fontId="33" fillId="0" borderId="0">
      <alignment vertical="center"/>
    </xf>
    <xf numFmtId="0" fontId="2" fillId="0" borderId="0"/>
    <xf numFmtId="0" fontId="2" fillId="0" borderId="0"/>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2" fillId="0" borderId="0"/>
    <xf numFmtId="0" fontId="19" fillId="0" borderId="0">
      <alignment vertical="center"/>
    </xf>
    <xf numFmtId="0" fontId="34" fillId="0" borderId="0"/>
    <xf numFmtId="0" fontId="41" fillId="0" borderId="0"/>
    <xf numFmtId="0" fontId="1" fillId="0" borderId="0">
      <alignment vertical="center"/>
    </xf>
    <xf numFmtId="0" fontId="19" fillId="0" borderId="0">
      <alignment vertical="center"/>
    </xf>
    <xf numFmtId="0" fontId="33" fillId="0" borderId="0">
      <alignment vertical="center"/>
    </xf>
    <xf numFmtId="0" fontId="2" fillId="0" borderId="0">
      <alignment vertical="center"/>
    </xf>
    <xf numFmtId="0" fontId="33" fillId="0" borderId="0">
      <alignment vertical="center"/>
    </xf>
    <xf numFmtId="0" fontId="33" fillId="0" borderId="0">
      <alignment vertical="center"/>
    </xf>
    <xf numFmtId="0" fontId="19"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alignment vertical="center"/>
    </xf>
    <xf numFmtId="0" fontId="19" fillId="0" borderId="0">
      <alignment vertical="center"/>
    </xf>
    <xf numFmtId="0" fontId="2" fillId="0" borderId="0">
      <alignment vertical="center"/>
    </xf>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90" fillId="0" borderId="0">
      <alignment vertical="center"/>
    </xf>
    <xf numFmtId="0" fontId="58" fillId="0" borderId="0"/>
    <xf numFmtId="0" fontId="58" fillId="0" borderId="0"/>
    <xf numFmtId="0" fontId="2" fillId="0" borderId="0"/>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4" fillId="0" borderId="0"/>
    <xf numFmtId="0" fontId="2" fillId="0" borderId="0">
      <alignment vertical="center"/>
    </xf>
    <xf numFmtId="0" fontId="33" fillId="0" borderId="0">
      <alignment vertical="center"/>
    </xf>
    <xf numFmtId="0" fontId="33" fillId="0" borderId="0">
      <alignment vertical="center"/>
    </xf>
    <xf numFmtId="0" fontId="2" fillId="0" borderId="0">
      <alignment vertical="center"/>
    </xf>
    <xf numFmtId="0" fontId="2" fillId="0" borderId="0"/>
    <xf numFmtId="0" fontId="9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4" fillId="0" borderId="0">
      <alignment vertical="center"/>
    </xf>
    <xf numFmtId="0" fontId="33" fillId="0" borderId="0">
      <alignment vertical="center"/>
    </xf>
    <xf numFmtId="0" fontId="33" fillId="0" borderId="0">
      <alignment vertical="center"/>
    </xf>
    <xf numFmtId="0" fontId="33" fillId="0" borderId="0">
      <alignment vertical="center"/>
    </xf>
    <xf numFmtId="0" fontId="99" fillId="0" borderId="0"/>
    <xf numFmtId="0" fontId="164" fillId="0" borderId="0">
      <alignment vertical="center"/>
    </xf>
    <xf numFmtId="0" fontId="1" fillId="0" borderId="0">
      <alignment vertical="center"/>
    </xf>
    <xf numFmtId="0" fontId="189" fillId="0" borderId="0">
      <alignment vertical="center"/>
    </xf>
    <xf numFmtId="0" fontId="1" fillId="0" borderId="0">
      <alignment vertical="center"/>
    </xf>
    <xf numFmtId="0" fontId="2" fillId="0" borderId="0"/>
    <xf numFmtId="0" fontId="2" fillId="0" borderId="0"/>
    <xf numFmtId="0" fontId="1" fillId="0" borderId="0">
      <alignment vertical="center"/>
    </xf>
    <xf numFmtId="0" fontId="2" fillId="0" borderId="0"/>
    <xf numFmtId="0" fontId="2" fillId="0" borderId="0"/>
    <xf numFmtId="0" fontId="190" fillId="0" borderId="0">
      <alignment vertical="center"/>
    </xf>
    <xf numFmtId="0" fontId="4"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0" borderId="0"/>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xf numFmtId="0" fontId="33" fillId="0" borderId="0"/>
    <xf numFmtId="0" fontId="33" fillId="0" borderId="0">
      <alignment vertical="center"/>
    </xf>
    <xf numFmtId="0" fontId="33" fillId="0" borderId="0">
      <alignment vertical="center"/>
    </xf>
    <xf numFmtId="0" fontId="41" fillId="0" borderId="0"/>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19" fillId="0" borderId="0">
      <alignment vertical="center"/>
    </xf>
    <xf numFmtId="0" fontId="23" fillId="0" borderId="0">
      <alignment vertical="center"/>
    </xf>
    <xf numFmtId="0" fontId="23" fillId="0" borderId="0">
      <alignment vertical="center"/>
    </xf>
    <xf numFmtId="0" fontId="50"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24" fillId="0" borderId="0"/>
    <xf numFmtId="0" fontId="163" fillId="0" borderId="0"/>
    <xf numFmtId="0" fontId="16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9" fillId="0" borderId="0"/>
    <xf numFmtId="0" fontId="1" fillId="0" borderId="0">
      <alignment vertical="center"/>
    </xf>
    <xf numFmtId="0" fontId="1" fillId="0" borderId="0">
      <alignment vertical="center"/>
    </xf>
    <xf numFmtId="0" fontId="1" fillId="0" borderId="0">
      <alignment vertical="center"/>
    </xf>
    <xf numFmtId="0" fontId="119" fillId="0" borderId="0"/>
    <xf numFmtId="0" fontId="1"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9" fillId="0" borderId="0">
      <alignment vertical="center"/>
    </xf>
    <xf numFmtId="0" fontId="1" fillId="0" borderId="0">
      <alignment vertical="center"/>
    </xf>
    <xf numFmtId="0" fontId="1" fillId="0" borderId="0">
      <alignment vertical="center"/>
    </xf>
    <xf numFmtId="0" fontId="19" fillId="0" borderId="0">
      <alignment vertical="center"/>
    </xf>
    <xf numFmtId="0" fontId="163"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3" fillId="0" borderId="0"/>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19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3" fillId="0" borderId="0"/>
    <xf numFmtId="0" fontId="163" fillId="0" borderId="0"/>
    <xf numFmtId="0" fontId="2" fillId="0" borderId="0">
      <alignment vertical="center"/>
    </xf>
    <xf numFmtId="0" fontId="1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alignment vertical="center"/>
    </xf>
    <xf numFmtId="0" fontId="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19" fillId="0" borderId="0"/>
    <xf numFmtId="0" fontId="1" fillId="0" borderId="0">
      <alignment vertical="center"/>
    </xf>
    <xf numFmtId="0" fontId="28" fillId="0" borderId="0"/>
    <xf numFmtId="0" fontId="33" fillId="0" borderId="0">
      <alignment vertical="center"/>
    </xf>
    <xf numFmtId="0" fontId="19" fillId="0" borderId="0">
      <alignment vertical="center"/>
    </xf>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alignment vertical="center"/>
    </xf>
    <xf numFmtId="0" fontId="2" fillId="0" borderId="0"/>
    <xf numFmtId="0" fontId="24"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4" fillId="0" borderId="0"/>
    <xf numFmtId="0" fontId="19" fillId="0" borderId="0">
      <alignment vertical="center"/>
    </xf>
    <xf numFmtId="0" fontId="19"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9" fillId="0" borderId="0"/>
    <xf numFmtId="0" fontId="19"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2" fillId="0" borderId="0"/>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62" fillId="0" borderId="0"/>
    <xf numFmtId="0" fontId="19"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9"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1"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63" fillId="0" borderId="0"/>
    <xf numFmtId="0" fontId="163" fillId="0" borderId="0"/>
    <xf numFmtId="0" fontId="163" fillId="0" borderId="0"/>
    <xf numFmtId="0" fontId="163" fillId="0" borderId="0"/>
    <xf numFmtId="0" fontId="163" fillId="0" borderId="0"/>
    <xf numFmtId="0" fontId="33" fillId="0" borderId="0">
      <alignment vertical="center"/>
    </xf>
    <xf numFmtId="0" fontId="33" fillId="0" borderId="0"/>
    <xf numFmtId="0" fontId="2" fillId="0" borderId="0"/>
    <xf numFmtId="0" fontId="163" fillId="0" borderId="0"/>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19" fillId="0" borderId="0">
      <alignment vertical="center"/>
    </xf>
    <xf numFmtId="0" fontId="163" fillId="0" borderId="0"/>
    <xf numFmtId="0" fontId="19"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1"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 fillId="0" borderId="0"/>
    <xf numFmtId="0" fontId="33" fillId="0" borderId="0">
      <alignment vertical="center"/>
    </xf>
    <xf numFmtId="0" fontId="33"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2" fillId="0" borderId="0"/>
    <xf numFmtId="0" fontId="2" fillId="0" borderId="36">
      <alignment horizontal="left" vertical="top"/>
    </xf>
    <xf numFmtId="0" fontId="24" fillId="0" borderId="105" applyFill="0" applyBorder="0" applyAlignment="0" applyProtection="0"/>
    <xf numFmtId="0" fontId="192" fillId="106" borderId="0" applyNumberFormat="0" applyBorder="0" applyAlignment="0" applyProtection="0"/>
    <xf numFmtId="0" fontId="160" fillId="107" borderId="0" applyNumberFormat="0" applyBorder="0" applyAlignment="0" applyProtection="0"/>
    <xf numFmtId="0" fontId="193" fillId="100" borderId="0" applyNumberFormat="0" applyBorder="0" applyAlignment="0" applyProtection="0"/>
    <xf numFmtId="0" fontId="193" fillId="69" borderId="0" applyNumberFormat="0" applyBorder="0" applyAlignment="0" applyProtection="0">
      <alignment vertical="center"/>
    </xf>
    <xf numFmtId="0" fontId="80" fillId="8" borderId="0" applyNumberFormat="0" applyBorder="0" applyAlignment="0" applyProtection="0">
      <alignment vertical="center"/>
    </xf>
    <xf numFmtId="0" fontId="194" fillId="69" borderId="0" applyNumberFormat="0" applyBorder="0" applyAlignment="0" applyProtection="0">
      <alignment vertical="center"/>
    </xf>
    <xf numFmtId="0" fontId="194" fillId="69" borderId="0" applyNumberFormat="0" applyBorder="0" applyAlignment="0" applyProtection="0">
      <alignment vertical="center"/>
    </xf>
    <xf numFmtId="0" fontId="80" fillId="8" borderId="0" applyNumberFormat="0" applyBorder="0" applyAlignment="0" applyProtection="0">
      <alignment vertical="center"/>
    </xf>
    <xf numFmtId="0" fontId="193" fillId="69" borderId="0" applyNumberFormat="0" applyBorder="0" applyAlignment="0" applyProtection="0">
      <alignment vertical="center"/>
    </xf>
    <xf numFmtId="0" fontId="193" fillId="69"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cellStyleXfs>
  <cellXfs count="1865">
    <xf numFmtId="0" fontId="0" fillId="0" borderId="0" xfId="0">
      <alignment vertical="center"/>
    </xf>
    <xf numFmtId="0" fontId="33" fillId="0" borderId="0" xfId="40">
      <alignment vertical="center"/>
    </xf>
    <xf numFmtId="0" fontId="48" fillId="0" borderId="0" xfId="0" applyFont="1">
      <alignment vertical="center"/>
    </xf>
    <xf numFmtId="0" fontId="48" fillId="0" borderId="0" xfId="0" applyFont="1" applyAlignment="1">
      <alignment horizontal="center" vertical="center"/>
    </xf>
    <xf numFmtId="0" fontId="48" fillId="0" borderId="10" xfId="0" applyFont="1" applyBorder="1">
      <alignment vertical="center"/>
    </xf>
    <xf numFmtId="0" fontId="48" fillId="0" borderId="7" xfId="0" applyFont="1" applyBorder="1">
      <alignment vertical="center"/>
    </xf>
    <xf numFmtId="0" fontId="48" fillId="0" borderId="1" xfId="0" applyFont="1" applyBorder="1">
      <alignment vertical="center"/>
    </xf>
    <xf numFmtId="0" fontId="48" fillId="0" borderId="4" xfId="0" applyFont="1" applyBorder="1">
      <alignment vertical="center"/>
    </xf>
    <xf numFmtId="0" fontId="48" fillId="0" borderId="12" xfId="0" applyFont="1" applyBorder="1">
      <alignment vertical="center"/>
    </xf>
    <xf numFmtId="0" fontId="48" fillId="0" borderId="106" xfId="0" applyFont="1" applyBorder="1">
      <alignment vertical="center"/>
    </xf>
    <xf numFmtId="0" fontId="48" fillId="0" borderId="0" xfId="0" applyFont="1" applyBorder="1">
      <alignment vertical="center"/>
    </xf>
    <xf numFmtId="0" fontId="48" fillId="0" borderId="12" xfId="0" applyFont="1" applyBorder="1" applyAlignment="1">
      <alignment horizontal="center" vertical="center"/>
    </xf>
    <xf numFmtId="0" fontId="48" fillId="0" borderId="105" xfId="0" applyFont="1" applyBorder="1" applyAlignment="1">
      <alignment horizontal="center" vertical="center"/>
    </xf>
    <xf numFmtId="0" fontId="48" fillId="0" borderId="106" xfId="0" applyFont="1" applyBorder="1" applyAlignment="1">
      <alignment horizontal="center" vertical="center"/>
    </xf>
    <xf numFmtId="0" fontId="48" fillId="0" borderId="34" xfId="0" applyFont="1" applyBorder="1">
      <alignment vertical="center"/>
    </xf>
    <xf numFmtId="0" fontId="48" fillId="0" borderId="35" xfId="0" applyFont="1" applyBorder="1">
      <alignment vertical="center"/>
    </xf>
    <xf numFmtId="38" fontId="48" fillId="0" borderId="0" xfId="1" applyFont="1">
      <alignment vertical="center"/>
    </xf>
    <xf numFmtId="0" fontId="49" fillId="0" borderId="0" xfId="40" applyFont="1" applyAlignment="1">
      <alignment vertical="center"/>
    </xf>
    <xf numFmtId="0" fontId="50" fillId="0" borderId="0" xfId="40" applyFont="1" applyAlignment="1"/>
    <xf numFmtId="0" fontId="50" fillId="0" borderId="8" xfId="40" applyFont="1" applyBorder="1" applyAlignment="1">
      <alignment horizontal="center"/>
    </xf>
    <xf numFmtId="0" fontId="50" fillId="0" borderId="36" xfId="40" applyFont="1" applyBorder="1" applyAlignment="1">
      <alignment horizontal="center"/>
    </xf>
    <xf numFmtId="0" fontId="50" fillId="0" borderId="34" xfId="40" applyFont="1" applyBorder="1" applyAlignment="1">
      <alignment horizontal="center"/>
    </xf>
    <xf numFmtId="0" fontId="50" fillId="0" borderId="0" xfId="40" applyFont="1" applyAlignment="1">
      <alignment horizontal="center"/>
    </xf>
    <xf numFmtId="185" fontId="50" fillId="0" borderId="0" xfId="40" applyNumberFormat="1" applyFont="1" applyAlignment="1">
      <alignment horizontal="right"/>
    </xf>
    <xf numFmtId="184" fontId="50" fillId="0" borderId="1" xfId="40" applyNumberFormat="1" applyFont="1" applyBorder="1" applyAlignment="1"/>
    <xf numFmtId="184" fontId="50" fillId="0" borderId="0" xfId="40" applyNumberFormat="1" applyFont="1" applyAlignment="1"/>
    <xf numFmtId="185" fontId="50" fillId="0" borderId="0" xfId="40" applyNumberFormat="1" applyFont="1" applyAlignment="1"/>
    <xf numFmtId="185" fontId="50" fillId="0" borderId="105" xfId="40" applyNumberFormat="1" applyFont="1" applyBorder="1" applyAlignment="1"/>
    <xf numFmtId="184" fontId="50" fillId="0" borderId="12" xfId="40" applyNumberFormat="1" applyFont="1" applyBorder="1" applyAlignment="1"/>
    <xf numFmtId="184" fontId="50" fillId="0" borderId="105" xfId="40" applyNumberFormat="1" applyFont="1" applyBorder="1" applyAlignment="1"/>
    <xf numFmtId="0" fontId="48" fillId="0" borderId="0" xfId="0" applyFont="1" applyAlignment="1">
      <alignment horizontal="right" vertical="center"/>
    </xf>
    <xf numFmtId="0" fontId="48" fillId="0" borderId="4" xfId="0" applyFont="1" applyBorder="1" applyAlignment="1">
      <alignment horizontal="center" vertical="center"/>
    </xf>
    <xf numFmtId="0" fontId="38" fillId="0" borderId="0" xfId="40" applyFont="1" applyFill="1" applyBorder="1">
      <alignment vertical="center"/>
    </xf>
    <xf numFmtId="0" fontId="53" fillId="0" borderId="0" xfId="40" applyFont="1" applyFill="1" applyBorder="1" applyAlignment="1">
      <alignment vertical="center"/>
    </xf>
    <xf numFmtId="0" fontId="38" fillId="0" borderId="0" xfId="40" applyFont="1" applyFill="1" applyAlignment="1">
      <alignment horizontal="right" vertical="center"/>
    </xf>
    <xf numFmtId="0" fontId="38" fillId="0" borderId="0" xfId="40" applyFont="1" applyFill="1" applyBorder="1" applyAlignment="1">
      <alignment vertical="center"/>
    </xf>
    <xf numFmtId="0" fontId="39" fillId="0" borderId="0" xfId="40" applyFont="1" applyFill="1" applyBorder="1" applyAlignment="1">
      <alignment horizontal="left" vertical="center"/>
    </xf>
    <xf numFmtId="0" fontId="38" fillId="0" borderId="0" xfId="40" applyFont="1" applyFill="1" applyBorder="1" applyAlignment="1">
      <alignment horizontal="center" vertical="center"/>
    </xf>
    <xf numFmtId="0" fontId="2" fillId="0" borderId="6" xfId="40" applyFont="1" applyFill="1" applyBorder="1" applyAlignment="1">
      <alignment vertical="center"/>
    </xf>
    <xf numFmtId="0" fontId="2" fillId="0" borderId="7" xfId="40" applyFont="1" applyFill="1" applyBorder="1" applyAlignment="1">
      <alignment vertical="center"/>
    </xf>
    <xf numFmtId="38" fontId="38" fillId="0" borderId="9" xfId="57" applyFont="1" applyFill="1" applyBorder="1" applyAlignment="1">
      <alignment vertical="center" shrinkToFit="1"/>
    </xf>
    <xf numFmtId="38" fontId="38" fillId="0" borderId="25" xfId="57" applyFont="1" applyFill="1" applyBorder="1" applyAlignment="1">
      <alignment vertical="center" shrinkToFit="1"/>
    </xf>
    <xf numFmtId="38" fontId="38" fillId="0" borderId="61" xfId="57" applyFont="1" applyFill="1" applyBorder="1" applyAlignment="1">
      <alignment vertical="center" shrinkToFit="1"/>
    </xf>
    <xf numFmtId="38" fontId="38" fillId="0" borderId="62" xfId="57" applyFont="1" applyFill="1" applyBorder="1" applyAlignment="1">
      <alignment vertical="center" shrinkToFit="1"/>
    </xf>
    <xf numFmtId="0" fontId="38" fillId="0" borderId="26" xfId="40" applyFont="1" applyFill="1" applyBorder="1" applyAlignment="1">
      <alignment vertical="center"/>
    </xf>
    <xf numFmtId="38" fontId="38" fillId="0" borderId="86" xfId="57" applyFont="1" applyFill="1" applyBorder="1" applyAlignment="1">
      <alignment vertical="center" shrinkToFit="1"/>
    </xf>
    <xf numFmtId="38" fontId="38" fillId="0" borderId="68" xfId="57" applyFont="1" applyFill="1" applyBorder="1" applyAlignment="1">
      <alignment vertical="center" shrinkToFit="1"/>
    </xf>
    <xf numFmtId="0" fontId="38" fillId="0" borderId="105" xfId="40" applyFont="1" applyFill="1" applyBorder="1" applyAlignment="1">
      <alignment vertical="center"/>
    </xf>
    <xf numFmtId="38" fontId="38" fillId="0" borderId="77" xfId="57" applyFont="1" applyFill="1" applyBorder="1" applyAlignment="1">
      <alignment vertical="center" shrinkToFit="1"/>
    </xf>
    <xf numFmtId="38" fontId="38" fillId="0" borderId="67" xfId="57" applyFont="1" applyFill="1" applyBorder="1" applyAlignment="1">
      <alignment vertical="center" shrinkToFit="1"/>
    </xf>
    <xf numFmtId="0" fontId="38" fillId="0" borderId="8" xfId="40" applyFont="1" applyFill="1" applyBorder="1" applyAlignment="1">
      <alignment horizontal="left" vertical="center"/>
    </xf>
    <xf numFmtId="0" fontId="2" fillId="0" borderId="8" xfId="40" applyFont="1" applyFill="1" applyBorder="1" applyAlignment="1">
      <alignment vertical="center"/>
    </xf>
    <xf numFmtId="0" fontId="2" fillId="0" borderId="35" xfId="40" applyFont="1" applyFill="1" applyBorder="1" applyAlignment="1">
      <alignment vertical="center"/>
    </xf>
    <xf numFmtId="38" fontId="38" fillId="0" borderId="11" xfId="57" applyFont="1" applyFill="1" applyBorder="1" applyAlignment="1">
      <alignment vertical="center" shrinkToFit="1"/>
    </xf>
    <xf numFmtId="38" fontId="38" fillId="0" borderId="30" xfId="57" applyFont="1" applyFill="1" applyBorder="1" applyAlignment="1">
      <alignment vertical="center" shrinkToFit="1"/>
    </xf>
    <xf numFmtId="38" fontId="38" fillId="0" borderId="79" xfId="57" applyFont="1" applyFill="1" applyBorder="1" applyAlignment="1">
      <alignment vertical="center" shrinkToFit="1"/>
    </xf>
    <xf numFmtId="38" fontId="38" fillId="0" borderId="83" xfId="57" applyFont="1" applyFill="1" applyBorder="1" applyAlignment="1">
      <alignment vertical="center" shrinkToFit="1"/>
    </xf>
    <xf numFmtId="38" fontId="38" fillId="0" borderId="0" xfId="40" applyNumberFormat="1" applyFont="1" applyFill="1" applyBorder="1">
      <alignment vertical="center"/>
    </xf>
    <xf numFmtId="0" fontId="38" fillId="0" borderId="0" xfId="40" applyFont="1" applyFill="1" applyBorder="1" applyAlignment="1">
      <alignment horizontal="right" vertical="center"/>
    </xf>
    <xf numFmtId="0" fontId="38" fillId="0" borderId="28" xfId="40" applyFont="1" applyFill="1" applyBorder="1" applyAlignment="1">
      <alignment horizontal="center" vertical="center"/>
    </xf>
    <xf numFmtId="0" fontId="38" fillId="0" borderId="29" xfId="40" applyFont="1" applyFill="1" applyBorder="1" applyAlignment="1">
      <alignment horizontal="center" vertical="center"/>
    </xf>
    <xf numFmtId="0" fontId="32" fillId="0" borderId="29" xfId="40" applyFont="1" applyFill="1" applyBorder="1" applyAlignment="1">
      <alignment horizontal="center" vertical="center" wrapText="1"/>
    </xf>
    <xf numFmtId="0" fontId="32" fillId="0" borderId="113" xfId="40" applyFont="1" applyFill="1" applyBorder="1" applyAlignment="1">
      <alignment horizontal="center" vertical="center" wrapText="1"/>
    </xf>
    <xf numFmtId="187" fontId="38" fillId="0" borderId="99" xfId="40" applyNumberFormat="1" applyFont="1" applyFill="1" applyBorder="1" applyAlignment="1">
      <alignment horizontal="right" vertical="center" shrinkToFit="1"/>
    </xf>
    <xf numFmtId="187" fontId="38" fillId="0" borderId="97" xfId="40" applyNumberFormat="1" applyFont="1" applyFill="1" applyBorder="1" applyAlignment="1">
      <alignment horizontal="right" vertical="center" shrinkToFit="1"/>
    </xf>
    <xf numFmtId="187" fontId="38" fillId="0" borderId="114" xfId="40" applyNumberFormat="1" applyFont="1" applyFill="1" applyBorder="1" applyAlignment="1">
      <alignment horizontal="right" vertical="center" shrinkToFit="1"/>
    </xf>
    <xf numFmtId="0" fontId="38" fillId="0" borderId="66" xfId="40" applyFont="1" applyFill="1" applyBorder="1">
      <alignment vertical="center"/>
    </xf>
    <xf numFmtId="187" fontId="38" fillId="0" borderId="96" xfId="40" applyNumberFormat="1" applyFont="1" applyFill="1" applyBorder="1" applyAlignment="1">
      <alignment horizontal="right" vertical="center" shrinkToFit="1"/>
    </xf>
    <xf numFmtId="187" fontId="38" fillId="0" borderId="92" xfId="40" applyNumberFormat="1" applyFont="1" applyFill="1" applyBorder="1" applyAlignment="1">
      <alignment horizontal="right" vertical="center" shrinkToFit="1"/>
    </xf>
    <xf numFmtId="187" fontId="38" fillId="0" borderId="115" xfId="40" applyNumberFormat="1" applyFont="1" applyFill="1" applyBorder="1" applyAlignment="1">
      <alignment horizontal="right" vertical="center" shrinkToFit="1"/>
    </xf>
    <xf numFmtId="187" fontId="38" fillId="0" borderId="76" xfId="40" applyNumberFormat="1" applyFont="1" applyFill="1" applyBorder="1" applyAlignment="1">
      <alignment horizontal="right" vertical="center" shrinkToFit="1"/>
    </xf>
    <xf numFmtId="187" fontId="38" fillId="0" borderId="72" xfId="40" applyNumberFormat="1" applyFont="1" applyFill="1" applyBorder="1" applyAlignment="1">
      <alignment horizontal="right" vertical="center" shrinkToFit="1"/>
    </xf>
    <xf numFmtId="187" fontId="38" fillId="0" borderId="116" xfId="40" applyNumberFormat="1" applyFont="1" applyFill="1" applyBorder="1" applyAlignment="1">
      <alignment horizontal="right" vertical="center" shrinkToFit="1"/>
    </xf>
    <xf numFmtId="187" fontId="38" fillId="0" borderId="102" xfId="40" applyNumberFormat="1" applyFont="1" applyFill="1" applyBorder="1" applyAlignment="1">
      <alignment horizontal="right" vertical="center" shrinkToFit="1"/>
    </xf>
    <xf numFmtId="187" fontId="38" fillId="0" borderId="90" xfId="40" applyNumberFormat="1" applyFont="1" applyFill="1" applyBorder="1" applyAlignment="1">
      <alignment horizontal="right" vertical="center" shrinkToFit="1"/>
    </xf>
    <xf numFmtId="187" fontId="38" fillId="0" borderId="117" xfId="40" applyNumberFormat="1" applyFont="1" applyFill="1" applyBorder="1" applyAlignment="1">
      <alignment horizontal="right" vertical="center" shrinkToFit="1"/>
    </xf>
    <xf numFmtId="0" fontId="38" fillId="0" borderId="38" xfId="40" applyFont="1" applyFill="1" applyBorder="1">
      <alignment vertical="center"/>
    </xf>
    <xf numFmtId="187" fontId="38" fillId="0" borderId="89" xfId="40" applyNumberFormat="1" applyFont="1" applyFill="1" applyBorder="1" applyAlignment="1">
      <alignment horizontal="right" vertical="center" shrinkToFit="1"/>
    </xf>
    <xf numFmtId="187" fontId="38" fillId="0" borderId="88" xfId="40" applyNumberFormat="1" applyFont="1" applyFill="1" applyBorder="1" applyAlignment="1">
      <alignment horizontal="right" vertical="center" shrinkToFit="1"/>
    </xf>
    <xf numFmtId="187" fontId="38" fillId="0" borderId="118" xfId="40" applyNumberFormat="1" applyFont="1" applyFill="1" applyBorder="1" applyAlignment="1">
      <alignment horizontal="right" vertical="center" shrinkToFit="1"/>
    </xf>
    <xf numFmtId="187" fontId="38" fillId="0" borderId="119" xfId="40" applyNumberFormat="1" applyFont="1" applyFill="1" applyBorder="1" applyAlignment="1">
      <alignment horizontal="right" vertical="center" shrinkToFit="1"/>
    </xf>
    <xf numFmtId="187" fontId="38" fillId="0" borderId="120" xfId="40" applyNumberFormat="1" applyFont="1" applyFill="1" applyBorder="1" applyAlignment="1">
      <alignment horizontal="right" vertical="center" shrinkToFit="1"/>
    </xf>
    <xf numFmtId="38" fontId="38" fillId="0" borderId="119" xfId="57" applyFont="1" applyFill="1" applyBorder="1" applyAlignment="1">
      <alignment horizontal="right" vertical="center" shrinkToFit="1"/>
    </xf>
    <xf numFmtId="38" fontId="38" fillId="0" borderId="108" xfId="57" applyFont="1" applyFill="1" applyBorder="1" applyAlignment="1">
      <alignment horizontal="right" vertical="center" shrinkToFit="1"/>
    </xf>
    <xf numFmtId="0" fontId="38" fillId="0" borderId="44" xfId="40" applyFont="1" applyFill="1" applyBorder="1" applyAlignment="1">
      <alignment horizontal="center" vertical="center"/>
    </xf>
    <xf numFmtId="187" fontId="38" fillId="0" borderId="64" xfId="40" applyNumberFormat="1" applyFont="1" applyFill="1" applyBorder="1" applyAlignment="1">
      <alignment horizontal="right" vertical="center" shrinkToFit="1"/>
    </xf>
    <xf numFmtId="187" fontId="38" fillId="0" borderId="45" xfId="40" applyNumberFormat="1" applyFont="1" applyFill="1" applyBorder="1" applyAlignment="1">
      <alignment horizontal="right" vertical="center" shrinkToFit="1"/>
    </xf>
    <xf numFmtId="187" fontId="38" fillId="0" borderId="65" xfId="40" applyNumberFormat="1" applyFont="1" applyFill="1" applyBorder="1" applyAlignment="1">
      <alignment horizontal="right" vertical="center" shrinkToFit="1"/>
    </xf>
    <xf numFmtId="187" fontId="38" fillId="0" borderId="47" xfId="40" applyNumberFormat="1" applyFont="1" applyFill="1" applyBorder="1" applyAlignment="1">
      <alignment horizontal="right" vertical="center" shrinkToFit="1"/>
    </xf>
    <xf numFmtId="187" fontId="38" fillId="0" borderId="70" xfId="40" applyNumberFormat="1" applyFont="1" applyFill="1" applyBorder="1" applyAlignment="1">
      <alignment horizontal="right" vertical="center" shrinkToFit="1"/>
    </xf>
    <xf numFmtId="187" fontId="38" fillId="0" borderId="83" xfId="40" applyNumberFormat="1" applyFont="1" applyFill="1" applyBorder="1" applyAlignment="1">
      <alignment horizontal="right" vertical="center" shrinkToFit="1"/>
    </xf>
    <xf numFmtId="187" fontId="38" fillId="0" borderId="98" xfId="40" applyNumberFormat="1" applyFont="1" applyFill="1" applyBorder="1" applyAlignment="1">
      <alignment horizontal="right" vertical="center" shrinkToFit="1"/>
    </xf>
    <xf numFmtId="187" fontId="38" fillId="0" borderId="108" xfId="40" applyNumberFormat="1" applyFont="1" applyFill="1" applyBorder="1" applyAlignment="1">
      <alignment horizontal="right" vertical="center" shrinkToFit="1"/>
    </xf>
    <xf numFmtId="0" fontId="38" fillId="0" borderId="17" xfId="40" applyFont="1" applyFill="1" applyBorder="1">
      <alignment vertical="center"/>
    </xf>
    <xf numFmtId="0" fontId="38" fillId="0" borderId="18" xfId="40" applyFont="1" applyFill="1" applyBorder="1">
      <alignment vertical="center"/>
    </xf>
    <xf numFmtId="38" fontId="38" fillId="2" borderId="61" xfId="57" applyFont="1" applyFill="1" applyBorder="1" applyAlignment="1">
      <alignment vertical="center" shrinkToFit="1"/>
    </xf>
    <xf numFmtId="38" fontId="38" fillId="2" borderId="86" xfId="57" applyFont="1" applyFill="1" applyBorder="1" applyAlignment="1">
      <alignment vertical="center" shrinkToFit="1"/>
    </xf>
    <xf numFmtId="38" fontId="38" fillId="2" borderId="77" xfId="57" applyFont="1" applyFill="1" applyBorder="1" applyAlignment="1">
      <alignment vertical="center" shrinkToFit="1"/>
    </xf>
    <xf numFmtId="38" fontId="38" fillId="2" borderId="11" xfId="57" applyFont="1" applyFill="1" applyBorder="1" applyAlignment="1">
      <alignment vertical="center" shrinkToFit="1"/>
    </xf>
    <xf numFmtId="0" fontId="38" fillId="2" borderId="0" xfId="40" applyFont="1" applyFill="1" applyAlignment="1">
      <alignment horizontal="right" vertical="center"/>
    </xf>
    <xf numFmtId="188" fontId="48" fillId="0" borderId="0" xfId="119" applyNumberFormat="1" applyFont="1">
      <alignment vertical="center"/>
    </xf>
    <xf numFmtId="0" fontId="38" fillId="0" borderId="94" xfId="40" applyFont="1" applyFill="1" applyBorder="1" applyAlignment="1">
      <alignment horizontal="left" vertical="center" indent="1" shrinkToFit="1"/>
    </xf>
    <xf numFmtId="0" fontId="54" fillId="0" borderId="0" xfId="40" applyFont="1" applyFill="1" applyBorder="1">
      <alignment vertical="center"/>
    </xf>
    <xf numFmtId="0" fontId="32" fillId="0" borderId="69" xfId="40" applyFont="1" applyFill="1" applyBorder="1" applyAlignment="1">
      <alignment horizontal="center" vertical="center" wrapText="1"/>
    </xf>
    <xf numFmtId="0" fontId="38" fillId="0" borderId="123" xfId="40" applyFont="1" applyFill="1" applyBorder="1" applyAlignment="1">
      <alignment horizontal="center" vertical="center"/>
    </xf>
    <xf numFmtId="187" fontId="38" fillId="0" borderId="68" xfId="40" applyNumberFormat="1" applyFont="1" applyFill="1" applyBorder="1" applyAlignment="1">
      <alignment horizontal="right" vertical="center" shrinkToFit="1"/>
    </xf>
    <xf numFmtId="187" fontId="38" fillId="0" borderId="125" xfId="40" applyNumberFormat="1" applyFont="1" applyFill="1" applyBorder="1" applyAlignment="1">
      <alignment horizontal="right" vertical="center" shrinkToFit="1"/>
    </xf>
    <xf numFmtId="187" fontId="38" fillId="0" borderId="126" xfId="40" applyNumberFormat="1" applyFont="1" applyFill="1" applyBorder="1" applyAlignment="1">
      <alignment horizontal="right" vertical="center" shrinkToFit="1"/>
    </xf>
    <xf numFmtId="187" fontId="38" fillId="0" borderId="62" xfId="40" applyNumberFormat="1" applyFont="1" applyFill="1" applyBorder="1" applyAlignment="1">
      <alignment horizontal="right" vertical="center" shrinkToFit="1"/>
    </xf>
    <xf numFmtId="187" fontId="38" fillId="0" borderId="130" xfId="40" applyNumberFormat="1" applyFont="1" applyFill="1" applyBorder="1" applyAlignment="1">
      <alignment horizontal="right" vertical="center" shrinkToFit="1"/>
    </xf>
    <xf numFmtId="187" fontId="38" fillId="0" borderId="131" xfId="40" applyNumberFormat="1" applyFont="1" applyFill="1" applyBorder="1" applyAlignment="1">
      <alignment horizontal="right" vertical="center" shrinkToFit="1"/>
    </xf>
    <xf numFmtId="0" fontId="39" fillId="0" borderId="0" xfId="40" applyFont="1" applyFill="1" applyBorder="1">
      <alignment vertical="center"/>
    </xf>
    <xf numFmtId="187" fontId="38" fillId="0" borderId="132" xfId="40" applyNumberFormat="1" applyFont="1" applyFill="1" applyBorder="1" applyAlignment="1">
      <alignment horizontal="right" vertical="center" shrinkToFit="1"/>
    </xf>
    <xf numFmtId="0" fontId="38" fillId="0" borderId="66" xfId="40" applyFont="1" applyFill="1" applyBorder="1" applyAlignment="1">
      <alignment vertical="center" shrinkToFit="1"/>
    </xf>
    <xf numFmtId="0" fontId="38" fillId="0" borderId="27" xfId="40" applyFont="1" applyFill="1" applyBorder="1" applyAlignment="1">
      <alignment vertical="center" shrinkToFit="1"/>
    </xf>
    <xf numFmtId="187" fontId="38" fillId="0" borderId="134" xfId="40" applyNumberFormat="1" applyFont="1" applyFill="1" applyBorder="1" applyAlignment="1">
      <alignment horizontal="right" vertical="center" shrinkToFit="1"/>
    </xf>
    <xf numFmtId="187" fontId="38" fillId="0" borderId="135" xfId="40" applyNumberFormat="1" applyFont="1" applyFill="1" applyBorder="1" applyAlignment="1">
      <alignment horizontal="right" vertical="center" shrinkToFit="1"/>
    </xf>
    <xf numFmtId="0" fontId="38" fillId="0" borderId="17" xfId="40" applyFont="1" applyFill="1" applyBorder="1" applyAlignment="1">
      <alignment vertical="center"/>
    </xf>
    <xf numFmtId="0" fontId="38" fillId="0" borderId="137" xfId="40" applyFont="1" applyFill="1" applyBorder="1" applyAlignment="1">
      <alignment vertical="center"/>
    </xf>
    <xf numFmtId="0" fontId="38" fillId="0" borderId="81" xfId="40" applyFont="1" applyFill="1" applyBorder="1" applyAlignment="1">
      <alignment vertical="center"/>
    </xf>
    <xf numFmtId="0" fontId="38" fillId="0" borderId="27" xfId="40" applyFont="1" applyFill="1" applyBorder="1" applyAlignment="1">
      <alignment vertical="center"/>
    </xf>
    <xf numFmtId="0" fontId="38" fillId="0" borderId="21" xfId="40" applyFont="1" applyFill="1" applyBorder="1" applyAlignment="1">
      <alignment vertical="center"/>
    </xf>
    <xf numFmtId="0" fontId="38" fillId="0" borderId="6" xfId="40" applyFont="1" applyFill="1" applyBorder="1" applyAlignment="1">
      <alignment vertical="center"/>
    </xf>
    <xf numFmtId="187" fontId="38" fillId="0" borderId="140" xfId="40" applyNumberFormat="1" applyFont="1" applyFill="1" applyBorder="1" applyAlignment="1">
      <alignment horizontal="right" vertical="center" shrinkToFit="1"/>
    </xf>
    <xf numFmtId="187" fontId="38" fillId="0" borderId="141" xfId="40" applyNumberFormat="1" applyFont="1" applyFill="1" applyBorder="1" applyAlignment="1">
      <alignment horizontal="right" vertical="center" shrinkToFit="1"/>
    </xf>
    <xf numFmtId="187" fontId="38" fillId="0" borderId="142" xfId="40" applyNumberFormat="1" applyFont="1" applyFill="1" applyBorder="1" applyAlignment="1">
      <alignment horizontal="right" vertical="center" shrinkToFit="1"/>
    </xf>
    <xf numFmtId="187" fontId="38" fillId="0" borderId="143" xfId="40" applyNumberFormat="1" applyFont="1" applyFill="1" applyBorder="1" applyAlignment="1">
      <alignment horizontal="right" vertical="center" shrinkToFit="1"/>
    </xf>
    <xf numFmtId="0" fontId="39" fillId="0" borderId="0" xfId="40" applyFont="1" applyFill="1" applyBorder="1" applyAlignment="1">
      <alignment horizontal="left" vertical="top" wrapText="1"/>
    </xf>
    <xf numFmtId="0" fontId="38" fillId="0" borderId="15" xfId="40" applyFont="1" applyFill="1" applyBorder="1" applyAlignment="1">
      <alignment vertical="center" shrinkToFit="1"/>
    </xf>
    <xf numFmtId="0" fontId="38" fillId="0" borderId="15" xfId="40" applyFont="1" applyFill="1" applyBorder="1">
      <alignment vertical="center"/>
    </xf>
    <xf numFmtId="0" fontId="38" fillId="0" borderId="0" xfId="40" applyFont="1" applyFill="1" applyBorder="1" applyAlignment="1">
      <alignment vertical="center" shrinkToFit="1"/>
    </xf>
    <xf numFmtId="187" fontId="38" fillId="0" borderId="17" xfId="40" applyNumberFormat="1" applyFont="1" applyFill="1" applyBorder="1" applyAlignment="1">
      <alignment vertical="center" shrinkToFit="1"/>
    </xf>
    <xf numFmtId="187" fontId="38" fillId="0" borderId="0" xfId="40" applyNumberFormat="1" applyFont="1" applyFill="1" applyBorder="1" applyAlignment="1">
      <alignment vertical="center" shrinkToFit="1"/>
    </xf>
    <xf numFmtId="187" fontId="38" fillId="0" borderId="159" xfId="40" applyNumberFormat="1" applyFont="1" applyFill="1" applyBorder="1" applyAlignment="1">
      <alignment horizontal="right" vertical="center" shrinkToFit="1"/>
    </xf>
    <xf numFmtId="187" fontId="38" fillId="0" borderId="160" xfId="40" applyNumberFormat="1" applyFont="1" applyFill="1" applyBorder="1" applyAlignment="1">
      <alignment horizontal="right" vertical="center" shrinkToFit="1"/>
    </xf>
    <xf numFmtId="187" fontId="38" fillId="0" borderId="161" xfId="40" applyNumberFormat="1" applyFont="1" applyFill="1" applyBorder="1" applyAlignment="1">
      <alignment horizontal="right" vertical="center" shrinkToFit="1"/>
    </xf>
    <xf numFmtId="187" fontId="38" fillId="0" borderId="79" xfId="40" applyNumberFormat="1" applyFont="1" applyFill="1" applyBorder="1" applyAlignment="1">
      <alignment horizontal="right" vertical="center" shrinkToFit="1"/>
    </xf>
    <xf numFmtId="38" fontId="48" fillId="0" borderId="0" xfId="0" applyNumberFormat="1" applyFont="1">
      <alignment vertical="center"/>
    </xf>
    <xf numFmtId="182" fontId="48" fillId="0" borderId="0" xfId="1" applyNumberFormat="1" applyFont="1">
      <alignment vertical="center"/>
    </xf>
    <xf numFmtId="182" fontId="48" fillId="0" borderId="0" xfId="0" applyNumberFormat="1" applyFont="1">
      <alignment vertical="center"/>
    </xf>
    <xf numFmtId="0" fontId="58" fillId="0" borderId="0" xfId="40" applyFont="1" applyFill="1">
      <alignment vertical="center"/>
    </xf>
    <xf numFmtId="0" fontId="58" fillId="0" borderId="0" xfId="40" applyFont="1" applyFill="1" applyAlignment="1">
      <alignment vertical="center"/>
    </xf>
    <xf numFmtId="0" fontId="58" fillId="3" borderId="0" xfId="40" applyFont="1" applyFill="1">
      <alignment vertical="center"/>
    </xf>
    <xf numFmtId="0" fontId="46" fillId="3" borderId="0" xfId="40" applyFont="1" applyFill="1" applyBorder="1" applyAlignment="1"/>
    <xf numFmtId="0" fontId="46" fillId="3" borderId="0" xfId="40" applyFont="1" applyFill="1" applyBorder="1" applyAlignment="1">
      <alignment vertical="center"/>
    </xf>
    <xf numFmtId="0" fontId="58" fillId="3" borderId="0" xfId="40" applyFont="1" applyFill="1" applyBorder="1" applyAlignment="1">
      <alignment vertical="center"/>
    </xf>
    <xf numFmtId="0" fontId="58" fillId="3" borderId="0" xfId="40" applyFont="1" applyFill="1" applyBorder="1">
      <alignment vertical="center"/>
    </xf>
    <xf numFmtId="0" fontId="58" fillId="3" borderId="0" xfId="40" applyFont="1" applyFill="1" applyBorder="1" applyAlignment="1">
      <alignment vertical="center" shrinkToFit="1"/>
    </xf>
    <xf numFmtId="0" fontId="38" fillId="3" borderId="13" xfId="40" applyFont="1" applyFill="1" applyBorder="1" applyAlignment="1">
      <alignment horizontal="right" vertical="center"/>
    </xf>
    <xf numFmtId="0" fontId="31" fillId="3" borderId="58" xfId="40" applyFont="1" applyFill="1" applyBorder="1" applyAlignment="1">
      <alignment horizontal="distributed" vertical="center" indent="2"/>
    </xf>
    <xf numFmtId="0" fontId="31" fillId="3" borderId="69" xfId="40" applyFont="1" applyFill="1" applyBorder="1" applyAlignment="1">
      <alignment horizontal="center" vertical="center" shrinkToFit="1"/>
    </xf>
    <xf numFmtId="0" fontId="39" fillId="3" borderId="69" xfId="40" applyFont="1" applyFill="1" applyBorder="1" applyAlignment="1">
      <alignment horizontal="center" vertical="center" wrapText="1" shrinkToFit="1"/>
    </xf>
    <xf numFmtId="0" fontId="31" fillId="3" borderId="40" xfId="40" applyFont="1" applyFill="1" applyBorder="1" applyAlignment="1">
      <alignment horizontal="center" vertical="center" shrinkToFit="1"/>
    </xf>
    <xf numFmtId="0" fontId="31" fillId="3" borderId="123" xfId="40" applyFont="1" applyFill="1" applyBorder="1" applyAlignment="1">
      <alignment horizontal="center" vertical="center" shrinkToFit="1"/>
    </xf>
    <xf numFmtId="0" fontId="31" fillId="3" borderId="170" xfId="40" applyFont="1" applyFill="1" applyBorder="1" applyAlignment="1">
      <alignment vertical="center" shrinkToFit="1"/>
    </xf>
    <xf numFmtId="187" fontId="31" fillId="3" borderId="9" xfId="40" applyNumberFormat="1" applyFont="1" applyFill="1" applyBorder="1" applyAlignment="1">
      <alignment horizontal="right" vertical="center" shrinkToFit="1"/>
    </xf>
    <xf numFmtId="187" fontId="31" fillId="3" borderId="25" xfId="40" applyNumberFormat="1" applyFont="1" applyFill="1" applyBorder="1" applyAlignment="1">
      <alignment horizontal="right" vertical="center" shrinkToFit="1"/>
    </xf>
    <xf numFmtId="0" fontId="31" fillId="3" borderId="95" xfId="40" applyFont="1" applyFill="1" applyBorder="1" applyAlignment="1">
      <alignment vertical="center" shrinkToFit="1"/>
    </xf>
    <xf numFmtId="187" fontId="31" fillId="3" borderId="77" xfId="40" applyNumberFormat="1" applyFont="1" applyFill="1" applyBorder="1" applyAlignment="1">
      <alignment horizontal="right" vertical="center" shrinkToFit="1"/>
    </xf>
    <xf numFmtId="187" fontId="31" fillId="3" borderId="67" xfId="40" applyNumberFormat="1" applyFont="1" applyFill="1" applyBorder="1" applyAlignment="1">
      <alignment horizontal="right" vertical="center" shrinkToFit="1"/>
    </xf>
    <xf numFmtId="0" fontId="31" fillId="3" borderId="78" xfId="40" applyFont="1" applyFill="1" applyBorder="1" applyAlignment="1">
      <alignment horizontal="distributed" vertical="center" indent="2" shrinkToFit="1"/>
    </xf>
    <xf numFmtId="187" fontId="31" fillId="3" borderId="124" xfId="40" applyNumberFormat="1" applyFont="1" applyFill="1" applyBorder="1" applyAlignment="1">
      <alignment horizontal="right" vertical="center" shrinkToFit="1"/>
    </xf>
    <xf numFmtId="187" fontId="31" fillId="3" borderId="126" xfId="40" applyNumberFormat="1" applyFont="1" applyFill="1" applyBorder="1" applyAlignment="1">
      <alignment horizontal="right" vertical="center" shrinkToFit="1"/>
    </xf>
    <xf numFmtId="187" fontId="38" fillId="0" borderId="0" xfId="40" applyNumberFormat="1" applyFont="1" applyFill="1" applyBorder="1" applyAlignment="1">
      <alignment horizontal="left" vertical="center"/>
    </xf>
    <xf numFmtId="187" fontId="31" fillId="0" borderId="0" xfId="40" applyNumberFormat="1" applyFont="1" applyFill="1" applyBorder="1" applyAlignment="1">
      <alignment horizontal="right" vertical="center" shrinkToFit="1"/>
    </xf>
    <xf numFmtId="0" fontId="46" fillId="2" borderId="0" xfId="40" applyFont="1" applyFill="1" applyBorder="1" applyAlignment="1"/>
    <xf numFmtId="0" fontId="46" fillId="2" borderId="0" xfId="40" applyFont="1" applyFill="1" applyBorder="1" applyAlignment="1">
      <alignment vertical="center"/>
    </xf>
    <xf numFmtId="0" fontId="58" fillId="0" borderId="0" xfId="40" applyFont="1" applyFill="1" applyBorder="1" applyAlignment="1">
      <alignment vertical="center"/>
    </xf>
    <xf numFmtId="0" fontId="58" fillId="0" borderId="0" xfId="40" applyFont="1" applyFill="1" applyBorder="1">
      <alignment vertical="center"/>
    </xf>
    <xf numFmtId="0" fontId="58" fillId="0" borderId="0" xfId="40" applyFont="1" applyFill="1" applyBorder="1" applyAlignment="1">
      <alignment vertical="center" shrinkToFit="1"/>
    </xf>
    <xf numFmtId="0" fontId="38" fillId="0" borderId="13" xfId="40" applyFont="1" applyFill="1" applyBorder="1" applyAlignment="1">
      <alignment horizontal="right" vertical="center"/>
    </xf>
    <xf numFmtId="0" fontId="31" fillId="0" borderId="58" xfId="40" applyFont="1" applyFill="1" applyBorder="1" applyAlignment="1">
      <alignment horizontal="distributed" vertical="center" indent="2"/>
    </xf>
    <xf numFmtId="0" fontId="31" fillId="0" borderId="69" xfId="120" applyFont="1" applyFill="1" applyBorder="1" applyAlignment="1">
      <alignment horizontal="center" vertical="center" shrinkToFit="1"/>
    </xf>
    <xf numFmtId="0" fontId="31" fillId="0" borderId="40" xfId="120" applyFont="1" applyFill="1" applyBorder="1" applyAlignment="1">
      <alignment horizontal="center" vertical="center" shrinkToFit="1"/>
    </xf>
    <xf numFmtId="0" fontId="31" fillId="0" borderId="123" xfId="120" applyFont="1" applyFill="1" applyBorder="1" applyAlignment="1">
      <alignment horizontal="center" vertical="center" shrinkToFit="1"/>
    </xf>
    <xf numFmtId="0" fontId="31" fillId="0" borderId="101" xfId="120" applyFont="1" applyFill="1" applyBorder="1" applyAlignment="1">
      <alignment vertical="center" shrinkToFit="1"/>
    </xf>
    <xf numFmtId="187" fontId="31" fillId="0" borderId="9" xfId="120" applyNumberFormat="1" applyFont="1" applyFill="1" applyBorder="1" applyAlignment="1">
      <alignment horizontal="right" vertical="center" shrinkToFit="1"/>
    </xf>
    <xf numFmtId="187" fontId="31" fillId="0" borderId="25" xfId="120" applyNumberFormat="1" applyFont="1" applyFill="1" applyBorder="1" applyAlignment="1">
      <alignment horizontal="right" vertical="center" shrinkToFit="1"/>
    </xf>
    <xf numFmtId="187" fontId="39" fillId="0" borderId="0" xfId="40" applyNumberFormat="1" applyFont="1" applyFill="1">
      <alignment vertical="center"/>
    </xf>
    <xf numFmtId="0" fontId="31" fillId="0" borderId="94" xfId="120" applyFont="1" applyFill="1" applyBorder="1" applyAlignment="1">
      <alignment vertical="center" shrinkToFit="1"/>
    </xf>
    <xf numFmtId="187" fontId="31" fillId="0" borderId="61" xfId="120" applyNumberFormat="1" applyFont="1" applyFill="1" applyBorder="1" applyAlignment="1">
      <alignment horizontal="right" vertical="center" shrinkToFit="1"/>
    </xf>
    <xf numFmtId="187" fontId="31" fillId="0" borderId="62" xfId="120" applyNumberFormat="1" applyFont="1" applyFill="1" applyBorder="1" applyAlignment="1">
      <alignment horizontal="right" vertical="center" shrinkToFit="1"/>
    </xf>
    <xf numFmtId="0" fontId="61" fillId="0" borderId="94" xfId="120" applyFont="1" applyBorder="1" applyAlignment="1">
      <alignment horizontal="left" vertical="center" wrapText="1" shrinkToFit="1"/>
    </xf>
    <xf numFmtId="0" fontId="31" fillId="4" borderId="94" xfId="120" applyFont="1" applyFill="1" applyBorder="1" applyAlignment="1">
      <alignment vertical="center" shrinkToFit="1"/>
    </xf>
    <xf numFmtId="0" fontId="31" fillId="2" borderId="127" xfId="120" applyFont="1" applyFill="1" applyBorder="1" applyAlignment="1">
      <alignment vertical="center" shrinkToFit="1"/>
    </xf>
    <xf numFmtId="187" fontId="31" fillId="0" borderId="124" xfId="120" applyNumberFormat="1" applyFont="1" applyFill="1" applyBorder="1" applyAlignment="1">
      <alignment horizontal="right" vertical="center" shrinkToFit="1"/>
    </xf>
    <xf numFmtId="187" fontId="31" fillId="0" borderId="126" xfId="120" applyNumberFormat="1" applyFont="1" applyFill="1" applyBorder="1" applyAlignment="1">
      <alignment horizontal="right" vertical="center" shrinkToFit="1"/>
    </xf>
    <xf numFmtId="0" fontId="39" fillId="0" borderId="0" xfId="40" applyFont="1" applyFill="1">
      <alignment vertical="center"/>
    </xf>
    <xf numFmtId="41" fontId="58" fillId="0" borderId="0" xfId="40" applyNumberFormat="1" applyFont="1" applyFill="1" applyBorder="1" applyAlignment="1">
      <alignment vertical="center"/>
    </xf>
    <xf numFmtId="49" fontId="46" fillId="3" borderId="0" xfId="40" applyNumberFormat="1" applyFont="1" applyFill="1" applyBorder="1" applyAlignment="1">
      <alignment vertical="center"/>
    </xf>
    <xf numFmtId="0" fontId="31" fillId="3" borderId="69" xfId="120" applyFont="1" applyFill="1" applyBorder="1" applyAlignment="1">
      <alignment horizontal="center" vertical="center" shrinkToFit="1"/>
    </xf>
    <xf numFmtId="0" fontId="39" fillId="3" borderId="69" xfId="120" applyFont="1" applyFill="1" applyBorder="1" applyAlignment="1">
      <alignment horizontal="center" vertical="center" wrapText="1" shrinkToFit="1"/>
    </xf>
    <xf numFmtId="0" fontId="31" fillId="3" borderId="40" xfId="120" applyFont="1" applyFill="1" applyBorder="1" applyAlignment="1">
      <alignment horizontal="center" vertical="center" shrinkToFit="1"/>
    </xf>
    <xf numFmtId="0" fontId="31" fillId="3" borderId="123" xfId="120" applyFont="1" applyFill="1" applyBorder="1" applyAlignment="1">
      <alignment horizontal="center" vertical="center" shrinkToFit="1"/>
    </xf>
    <xf numFmtId="0" fontId="31" fillId="3" borderId="101" xfId="120" applyFont="1" applyFill="1" applyBorder="1" applyAlignment="1">
      <alignment vertical="center" shrinkToFit="1"/>
    </xf>
    <xf numFmtId="187" fontId="31" fillId="3" borderId="9" xfId="120" applyNumberFormat="1" applyFont="1" applyFill="1" applyBorder="1" applyAlignment="1">
      <alignment horizontal="right" vertical="center" shrinkToFit="1"/>
    </xf>
    <xf numFmtId="187" fontId="31" fillId="3" borderId="25" xfId="120" applyNumberFormat="1" applyFont="1" applyFill="1" applyBorder="1" applyAlignment="1">
      <alignment horizontal="right" vertical="center" shrinkToFit="1"/>
    </xf>
    <xf numFmtId="0" fontId="31" fillId="3" borderId="94" xfId="120" applyFont="1" applyFill="1" applyBorder="1" applyAlignment="1">
      <alignment vertical="center" shrinkToFit="1"/>
    </xf>
    <xf numFmtId="187" fontId="31" fillId="3" borderId="61" xfId="120" applyNumberFormat="1" applyFont="1" applyFill="1" applyBorder="1" applyAlignment="1">
      <alignment horizontal="right" vertical="center" shrinkToFit="1"/>
    </xf>
    <xf numFmtId="187" fontId="31" fillId="3" borderId="62" xfId="120" applyNumberFormat="1" applyFont="1" applyFill="1" applyBorder="1" applyAlignment="1">
      <alignment horizontal="right" vertical="center" shrinkToFit="1"/>
    </xf>
    <xf numFmtId="0" fontId="61" fillId="3" borderId="94" xfId="120" applyFont="1" applyFill="1" applyBorder="1" applyAlignment="1">
      <alignment horizontal="left" vertical="center" wrapText="1" shrinkToFit="1"/>
    </xf>
    <xf numFmtId="0" fontId="31" fillId="3" borderId="127" xfId="120" applyFont="1" applyFill="1" applyBorder="1" applyAlignment="1">
      <alignment vertical="center" shrinkToFit="1"/>
    </xf>
    <xf numFmtId="187" fontId="31" fillId="3" borderId="124" xfId="120" applyNumberFormat="1" applyFont="1" applyFill="1" applyBorder="1" applyAlignment="1">
      <alignment horizontal="right" vertical="center" shrinkToFit="1"/>
    </xf>
    <xf numFmtId="187" fontId="31" fillId="3" borderId="126" xfId="120" applyNumberFormat="1" applyFont="1" applyFill="1" applyBorder="1" applyAlignment="1">
      <alignment horizontal="right" vertical="center" shrinkToFit="1"/>
    </xf>
    <xf numFmtId="0" fontId="39" fillId="3" borderId="0" xfId="40" applyFont="1" applyFill="1">
      <alignment vertical="center"/>
    </xf>
    <xf numFmtId="0" fontId="39" fillId="3" borderId="0" xfId="40" applyFont="1" applyFill="1" applyBorder="1">
      <alignment vertical="center"/>
    </xf>
    <xf numFmtId="41" fontId="58" fillId="3" borderId="0" xfId="40" applyNumberFormat="1" applyFont="1" applyFill="1" applyBorder="1" applyAlignment="1">
      <alignment vertical="center"/>
    </xf>
    <xf numFmtId="0" fontId="61" fillId="3" borderId="94" xfId="120" applyFont="1" applyFill="1" applyBorder="1" applyAlignment="1">
      <alignment vertical="center" wrapText="1" shrinkToFit="1"/>
    </xf>
    <xf numFmtId="0" fontId="61" fillId="3" borderId="127" xfId="120" applyFont="1" applyFill="1" applyBorder="1" applyAlignment="1">
      <alignment vertical="center" wrapText="1" shrinkToFit="1"/>
    </xf>
    <xf numFmtId="0" fontId="31" fillId="3" borderId="0" xfId="120" applyFont="1" applyFill="1" applyBorder="1" applyAlignment="1">
      <alignment horizontal="left" vertical="center" shrinkToFit="1"/>
    </xf>
    <xf numFmtId="187" fontId="31" fillId="3" borderId="0" xfId="120" applyNumberFormat="1" applyFont="1" applyFill="1" applyBorder="1" applyAlignment="1">
      <alignment horizontal="right" vertical="center" shrinkToFit="1"/>
    </xf>
    <xf numFmtId="187" fontId="31" fillId="0" borderId="0" xfId="120" applyNumberFormat="1" applyFont="1" applyFill="1" applyBorder="1" applyAlignment="1">
      <alignment horizontal="right" vertical="center" shrinkToFit="1"/>
    </xf>
    <xf numFmtId="187" fontId="31" fillId="0" borderId="0" xfId="120" applyNumberFormat="1" applyFont="1" applyBorder="1" applyAlignment="1">
      <alignment horizontal="right" vertical="center" shrinkToFit="1"/>
    </xf>
    <xf numFmtId="187" fontId="39" fillId="0" borderId="0" xfId="40" applyNumberFormat="1" applyFont="1">
      <alignment vertical="center"/>
    </xf>
    <xf numFmtId="0" fontId="58" fillId="0" borderId="0" xfId="40" applyFont="1">
      <alignment vertical="center"/>
    </xf>
    <xf numFmtId="187" fontId="31" fillId="3" borderId="159" xfId="40" applyNumberFormat="1" applyFont="1" applyFill="1" applyBorder="1" applyAlignment="1">
      <alignment horizontal="right" vertical="center" shrinkToFit="1"/>
    </xf>
    <xf numFmtId="187" fontId="31" fillId="3" borderId="135" xfId="40" applyNumberFormat="1" applyFont="1" applyFill="1" applyBorder="1" applyAlignment="1">
      <alignment horizontal="right" vertical="center" shrinkToFit="1"/>
    </xf>
    <xf numFmtId="0" fontId="31" fillId="2" borderId="94" xfId="120" applyFont="1" applyFill="1" applyBorder="1" applyAlignment="1">
      <alignment vertical="center" shrinkToFit="1"/>
    </xf>
    <xf numFmtId="0" fontId="31" fillId="5" borderId="94" xfId="120" applyFont="1" applyFill="1" applyBorder="1" applyAlignment="1">
      <alignment vertical="center" shrinkToFit="1"/>
    </xf>
    <xf numFmtId="0" fontId="31" fillId="6" borderId="94" xfId="120" applyFont="1" applyFill="1" applyBorder="1" applyAlignment="1">
      <alignment vertical="center" shrinkToFit="1"/>
    </xf>
    <xf numFmtId="0" fontId="31" fillId="0" borderId="0" xfId="120" applyFont="1" applyFill="1" applyBorder="1" applyAlignment="1">
      <alignment horizontal="left" vertical="center" shrinkToFit="1"/>
    </xf>
    <xf numFmtId="187" fontId="39" fillId="3" borderId="0" xfId="40" applyNumberFormat="1" applyFont="1" applyFill="1">
      <alignment vertical="center"/>
    </xf>
    <xf numFmtId="0" fontId="31" fillId="3" borderId="78" xfId="120" applyFont="1" applyFill="1" applyBorder="1" applyAlignment="1">
      <alignment vertical="center" shrinkToFit="1"/>
    </xf>
    <xf numFmtId="187" fontId="31" fillId="3" borderId="79" xfId="120" applyNumberFormat="1" applyFont="1" applyFill="1" applyBorder="1" applyAlignment="1">
      <alignment horizontal="right" vertical="center" shrinkToFit="1"/>
    </xf>
    <xf numFmtId="187" fontId="31" fillId="3" borderId="83" xfId="120" applyNumberFormat="1" applyFont="1" applyFill="1" applyBorder="1" applyAlignment="1">
      <alignment horizontal="right" vertical="center" shrinkToFit="1"/>
    </xf>
    <xf numFmtId="0" fontId="58" fillId="2" borderId="0" xfId="40" applyFont="1" applyFill="1" applyBorder="1" applyAlignment="1">
      <alignment vertical="center"/>
    </xf>
    <xf numFmtId="0" fontId="31" fillId="0" borderId="14" xfId="40" applyFont="1" applyFill="1" applyBorder="1" applyAlignment="1">
      <alignment horizontal="distributed" vertical="center" indent="2"/>
    </xf>
    <xf numFmtId="0" fontId="31" fillId="0" borderId="171" xfId="40" applyFont="1" applyFill="1" applyBorder="1" applyAlignment="1">
      <alignment horizontal="center" vertical="center" shrinkToFit="1"/>
    </xf>
    <xf numFmtId="0" fontId="31" fillId="0" borderId="16" xfId="40" applyFont="1" applyFill="1" applyBorder="1" applyAlignment="1">
      <alignment horizontal="center" vertical="center" shrinkToFit="1"/>
    </xf>
    <xf numFmtId="0" fontId="31" fillId="6" borderId="101" xfId="40" applyFont="1" applyFill="1" applyBorder="1" applyAlignment="1">
      <alignment vertical="center" shrinkToFit="1"/>
    </xf>
    <xf numFmtId="187" fontId="31" fillId="0" borderId="161" xfId="40" applyNumberFormat="1" applyFont="1" applyFill="1" applyBorder="1" applyAlignment="1">
      <alignment horizontal="right" vertical="center" shrinkToFit="1"/>
    </xf>
    <xf numFmtId="187" fontId="31" fillId="0" borderId="74" xfId="40" applyNumberFormat="1" applyFont="1" applyFill="1" applyBorder="1" applyAlignment="1">
      <alignment horizontal="right" vertical="center" shrinkToFit="1"/>
    </xf>
    <xf numFmtId="187" fontId="31" fillId="0" borderId="61" xfId="40" applyNumberFormat="1" applyFont="1" applyFill="1" applyBorder="1" applyAlignment="1">
      <alignment horizontal="right" vertical="center" shrinkToFit="1"/>
    </xf>
    <xf numFmtId="187" fontId="31" fillId="0" borderId="75" xfId="40" applyNumberFormat="1" applyFont="1" applyFill="1" applyBorder="1" applyAlignment="1">
      <alignment horizontal="right" vertical="center" shrinkToFit="1"/>
    </xf>
    <xf numFmtId="0" fontId="38" fillId="0" borderId="172" xfId="40" applyFont="1" applyFill="1" applyBorder="1" applyAlignment="1">
      <alignment horizontal="left" vertical="center" indent="1" shrinkToFit="1"/>
    </xf>
    <xf numFmtId="187" fontId="31" fillId="0" borderId="159" xfId="40" applyNumberFormat="1" applyFont="1" applyFill="1" applyBorder="1" applyAlignment="1">
      <alignment horizontal="right" vertical="center" shrinkToFit="1"/>
    </xf>
    <xf numFmtId="187" fontId="31" fillId="0" borderId="173" xfId="40" applyNumberFormat="1" applyFont="1" applyFill="1" applyBorder="1" applyAlignment="1">
      <alignment horizontal="right" vertical="center" shrinkToFit="1"/>
    </xf>
    <xf numFmtId="187" fontId="31" fillId="0" borderId="9" xfId="40" applyNumberFormat="1" applyFont="1" applyFill="1" applyBorder="1" applyAlignment="1">
      <alignment horizontal="right" vertical="center" shrinkToFit="1"/>
    </xf>
    <xf numFmtId="187" fontId="31" fillId="0" borderId="22" xfId="40" applyNumberFormat="1" applyFont="1" applyFill="1" applyBorder="1" applyAlignment="1">
      <alignment horizontal="right" vertical="center" shrinkToFit="1"/>
    </xf>
    <xf numFmtId="187" fontId="31" fillId="0" borderId="11" xfId="40" applyNumberFormat="1" applyFont="1" applyFill="1" applyBorder="1" applyAlignment="1">
      <alignment horizontal="right" vertical="center" shrinkToFit="1"/>
    </xf>
    <xf numFmtId="187" fontId="31" fillId="0" borderId="107" xfId="40" applyNumberFormat="1" applyFont="1" applyFill="1" applyBorder="1" applyAlignment="1">
      <alignment horizontal="right" vertical="center" shrinkToFit="1"/>
    </xf>
    <xf numFmtId="0" fontId="31" fillId="0" borderId="18" xfId="40" applyFont="1" applyFill="1" applyBorder="1" applyAlignment="1">
      <alignment horizontal="distributed" vertical="center" indent="2" shrinkToFit="1"/>
    </xf>
    <xf numFmtId="187" fontId="31" fillId="0" borderId="79" xfId="40" applyNumberFormat="1" applyFont="1" applyFill="1" applyBorder="1" applyAlignment="1">
      <alignment horizontal="right" vertical="center" shrinkToFit="1"/>
    </xf>
    <xf numFmtId="187" fontId="31" fillId="0" borderId="174" xfId="40" applyNumberFormat="1" applyFont="1" applyFill="1" applyBorder="1" applyAlignment="1">
      <alignment horizontal="right" vertical="center" shrinkToFit="1"/>
    </xf>
    <xf numFmtId="0" fontId="38" fillId="3" borderId="0" xfId="40" applyFont="1" applyFill="1" applyBorder="1" applyAlignment="1">
      <alignment horizontal="left" vertical="top" shrinkToFit="1"/>
    </xf>
    <xf numFmtId="0" fontId="31" fillId="3" borderId="14" xfId="40" applyFont="1" applyFill="1" applyBorder="1" applyAlignment="1">
      <alignment horizontal="distributed" vertical="center" indent="2"/>
    </xf>
    <xf numFmtId="0" fontId="31" fillId="3" borderId="171" xfId="40" applyFont="1" applyFill="1" applyBorder="1" applyAlignment="1">
      <alignment horizontal="center" vertical="center" shrinkToFit="1"/>
    </xf>
    <xf numFmtId="0" fontId="31" fillId="3" borderId="16" xfId="40" applyFont="1" applyFill="1" applyBorder="1" applyAlignment="1">
      <alignment horizontal="center" vertical="center" shrinkToFit="1"/>
    </xf>
    <xf numFmtId="0" fontId="31" fillId="3" borderId="175" xfId="40" applyFont="1" applyFill="1" applyBorder="1" applyAlignment="1">
      <alignment vertical="center" shrinkToFit="1"/>
    </xf>
    <xf numFmtId="187" fontId="31" fillId="3" borderId="36" xfId="40" applyNumberFormat="1" applyFont="1" applyFill="1" applyBorder="1" applyAlignment="1">
      <alignment horizontal="right" vertical="center" shrinkToFit="1"/>
    </xf>
    <xf numFmtId="187" fontId="31" fillId="3" borderId="176" xfId="40" applyNumberFormat="1" applyFont="1" applyFill="1" applyBorder="1" applyAlignment="1">
      <alignment horizontal="right" vertical="center" shrinkToFit="1"/>
    </xf>
    <xf numFmtId="0" fontId="31" fillId="3" borderId="136" xfId="40" applyFont="1" applyFill="1" applyBorder="1" applyAlignment="1">
      <alignment vertical="center" shrinkToFit="1"/>
    </xf>
    <xf numFmtId="187" fontId="31" fillId="3" borderId="79" xfId="40" applyNumberFormat="1" applyFont="1" applyFill="1" applyBorder="1" applyAlignment="1">
      <alignment horizontal="right" vertical="center" shrinkToFit="1"/>
    </xf>
    <xf numFmtId="187" fontId="31" fillId="3" borderId="83" xfId="40" applyNumberFormat="1" applyFont="1" applyFill="1" applyBorder="1" applyAlignment="1">
      <alignment horizontal="right" vertical="center" shrinkToFit="1"/>
    </xf>
    <xf numFmtId="188" fontId="48" fillId="0" borderId="0" xfId="0" applyNumberFormat="1" applyFont="1">
      <alignment vertical="center"/>
    </xf>
    <xf numFmtId="9" fontId="48" fillId="0" borderId="0" xfId="0" applyNumberFormat="1" applyFont="1">
      <alignment vertical="center"/>
    </xf>
    <xf numFmtId="9" fontId="48" fillId="0" borderId="0" xfId="119" applyNumberFormat="1" applyFont="1">
      <alignment vertical="center"/>
    </xf>
    <xf numFmtId="0" fontId="48" fillId="4" borderId="0" xfId="0" applyFont="1" applyFill="1">
      <alignment vertical="center"/>
    </xf>
    <xf numFmtId="0" fontId="48" fillId="2" borderId="0" xfId="0" applyFont="1" applyFill="1">
      <alignment vertical="center"/>
    </xf>
    <xf numFmtId="0" fontId="48" fillId="5" borderId="0" xfId="0" applyFont="1" applyFill="1">
      <alignment vertical="center"/>
    </xf>
    <xf numFmtId="0" fontId="48" fillId="6" borderId="0" xfId="0" applyFont="1" applyFill="1">
      <alignment vertical="center"/>
    </xf>
    <xf numFmtId="182" fontId="48" fillId="0" borderId="0" xfId="1" applyNumberFormat="1" applyFont="1" applyAlignment="1">
      <alignment horizontal="right" vertical="center"/>
    </xf>
    <xf numFmtId="38" fontId="48" fillId="7" borderId="0" xfId="0" applyNumberFormat="1" applyFont="1" applyFill="1">
      <alignment vertical="center"/>
    </xf>
    <xf numFmtId="0" fontId="48" fillId="7" borderId="0" xfId="0" applyFont="1" applyFill="1" applyAlignment="1">
      <alignment horizontal="center" vertical="center"/>
    </xf>
    <xf numFmtId="188" fontId="48" fillId="7" borderId="0" xfId="119" applyNumberFormat="1" applyFont="1" applyFill="1">
      <alignment vertical="center"/>
    </xf>
    <xf numFmtId="0" fontId="48" fillId="7" borderId="0" xfId="0" applyFont="1" applyFill="1">
      <alignment vertical="center"/>
    </xf>
    <xf numFmtId="9" fontId="48" fillId="7" borderId="0" xfId="119" applyNumberFormat="1" applyFont="1" applyFill="1">
      <alignment vertical="center"/>
    </xf>
    <xf numFmtId="0" fontId="48" fillId="0" borderId="0" xfId="0" applyFont="1" applyFill="1">
      <alignment vertical="center"/>
    </xf>
    <xf numFmtId="182" fontId="48" fillId="7" borderId="0" xfId="0" applyNumberFormat="1" applyFont="1" applyFill="1">
      <alignment vertical="center"/>
    </xf>
    <xf numFmtId="182" fontId="48" fillId="7" borderId="0" xfId="1" applyNumberFormat="1" applyFont="1" applyFill="1">
      <alignment vertical="center"/>
    </xf>
    <xf numFmtId="38" fontId="48" fillId="7" borderId="0" xfId="1" applyFont="1" applyFill="1">
      <alignment vertical="center"/>
    </xf>
    <xf numFmtId="58" fontId="0" fillId="0" borderId="0" xfId="0" applyNumberFormat="1">
      <alignment vertical="center"/>
    </xf>
    <xf numFmtId="0" fontId="33" fillId="0" borderId="0" xfId="40" applyFill="1">
      <alignment vertical="center"/>
    </xf>
    <xf numFmtId="0" fontId="63" fillId="0" borderId="0" xfId="121" applyFont="1" applyFill="1" applyBorder="1" applyAlignment="1">
      <alignment horizontal="center" vertical="center"/>
    </xf>
    <xf numFmtId="189" fontId="63" fillId="0" borderId="0" xfId="121" applyNumberFormat="1" applyFont="1" applyFill="1" applyBorder="1" applyAlignment="1">
      <alignment horizontal="center" vertical="center"/>
    </xf>
    <xf numFmtId="0" fontId="38" fillId="0" borderId="0" xfId="122" applyNumberFormat="1" applyFont="1" applyFill="1" applyBorder="1" applyAlignment="1">
      <alignment horizontal="right" vertical="center"/>
    </xf>
    <xf numFmtId="0" fontId="39" fillId="0" borderId="0" xfId="123" applyNumberFormat="1" applyFont="1" applyFill="1" applyBorder="1" applyAlignment="1">
      <alignment vertical="center"/>
    </xf>
    <xf numFmtId="0" fontId="38" fillId="0" borderId="0" xfId="123" applyNumberFormat="1" applyFont="1" applyFill="1" applyBorder="1" applyAlignment="1">
      <alignment horizontal="right" vertical="center"/>
    </xf>
    <xf numFmtId="0" fontId="38" fillId="0" borderId="0" xfId="123" applyNumberFormat="1" applyFont="1" applyFill="1" applyBorder="1" applyAlignment="1">
      <alignment vertical="center"/>
    </xf>
    <xf numFmtId="0" fontId="64" fillId="0" borderId="0" xfId="40" applyFont="1" applyFill="1">
      <alignment vertical="center"/>
    </xf>
    <xf numFmtId="0" fontId="38" fillId="0" borderId="0" xfId="121" applyFont="1" applyFill="1" applyBorder="1"/>
    <xf numFmtId="0" fontId="38" fillId="0" borderId="54" xfId="121" applyFont="1" applyFill="1" applyBorder="1" applyAlignment="1">
      <alignment horizontal="centerContinuous" vertical="center"/>
    </xf>
    <xf numFmtId="0" fontId="38" fillId="0" borderId="63" xfId="121" applyFont="1" applyFill="1" applyBorder="1"/>
    <xf numFmtId="0" fontId="38" fillId="0" borderId="53" xfId="121" applyFont="1" applyFill="1" applyBorder="1"/>
    <xf numFmtId="0" fontId="38" fillId="0" borderId="168" xfId="121" applyFont="1" applyFill="1" applyBorder="1"/>
    <xf numFmtId="190" fontId="38" fillId="0" borderId="54" xfId="121" applyNumberFormat="1" applyFont="1" applyFill="1" applyBorder="1" applyAlignment="1">
      <alignment horizontal="right" vertical="center"/>
    </xf>
    <xf numFmtId="0" fontId="38" fillId="0" borderId="0" xfId="121" applyFont="1" applyFill="1" applyBorder="1" applyAlignment="1">
      <alignment vertical="center"/>
    </xf>
    <xf numFmtId="0" fontId="38" fillId="0" borderId="56" xfId="121" applyFont="1" applyFill="1" applyBorder="1" applyAlignment="1">
      <alignment vertical="center"/>
    </xf>
    <xf numFmtId="0" fontId="38" fillId="0" borderId="54" xfId="121" applyFont="1" applyFill="1" applyBorder="1" applyAlignment="1">
      <alignment vertical="center"/>
    </xf>
    <xf numFmtId="190" fontId="38" fillId="0" borderId="54" xfId="123" applyNumberFormat="1" applyFont="1" applyFill="1" applyBorder="1" applyAlignment="1">
      <alignment horizontal="right" vertical="center"/>
    </xf>
    <xf numFmtId="0" fontId="38" fillId="0" borderId="186" xfId="121" applyFont="1" applyFill="1" applyBorder="1" applyAlignment="1">
      <alignment vertical="center"/>
    </xf>
    <xf numFmtId="0" fontId="38" fillId="0" borderId="63" xfId="121" applyFont="1" applyFill="1" applyBorder="1" applyAlignment="1">
      <alignment vertical="center"/>
    </xf>
    <xf numFmtId="0" fontId="38" fillId="0" borderId="168" xfId="121" applyFont="1" applyFill="1" applyBorder="1" applyAlignment="1">
      <alignment vertical="center"/>
    </xf>
    <xf numFmtId="190" fontId="38" fillId="0" borderId="56" xfId="121" applyNumberFormat="1" applyFont="1" applyFill="1" applyBorder="1" applyAlignment="1">
      <alignment horizontal="right" vertical="center"/>
    </xf>
    <xf numFmtId="190" fontId="38" fillId="0" borderId="56" xfId="123" applyNumberFormat="1" applyFont="1" applyFill="1" applyBorder="1" applyAlignment="1">
      <alignment horizontal="right" vertical="center"/>
    </xf>
    <xf numFmtId="0" fontId="38" fillId="0" borderId="137" xfId="121" applyFont="1" applyFill="1" applyBorder="1" applyAlignment="1">
      <alignment vertical="center"/>
    </xf>
    <xf numFmtId="190" fontId="38" fillId="0" borderId="186" xfId="121" applyNumberFormat="1" applyFont="1" applyFill="1" applyBorder="1" applyAlignment="1">
      <alignment horizontal="right" vertical="center"/>
    </xf>
    <xf numFmtId="190" fontId="38" fillId="0" borderId="186" xfId="123" applyNumberFormat="1" applyFont="1" applyFill="1" applyBorder="1" applyAlignment="1">
      <alignment horizontal="right" vertical="center"/>
    </xf>
    <xf numFmtId="0" fontId="38" fillId="0" borderId="57" xfId="121" applyFont="1" applyFill="1" applyBorder="1" applyAlignment="1">
      <alignment vertical="center"/>
    </xf>
    <xf numFmtId="190" fontId="38" fillId="0" borderId="57" xfId="121" applyNumberFormat="1" applyFont="1" applyFill="1" applyBorder="1" applyAlignment="1">
      <alignment horizontal="right" vertical="center"/>
    </xf>
    <xf numFmtId="190" fontId="38" fillId="0" borderId="57" xfId="123" applyNumberFormat="1" applyFont="1" applyFill="1" applyBorder="1" applyAlignment="1">
      <alignment horizontal="right" vertical="center"/>
    </xf>
    <xf numFmtId="0" fontId="39" fillId="0" borderId="0" xfId="124" applyFont="1" applyFill="1" applyBorder="1" applyAlignment="1">
      <alignment vertical="top"/>
    </xf>
    <xf numFmtId="0" fontId="39" fillId="0" borderId="0" xfId="125" applyFont="1" applyFill="1">
      <alignment vertical="center"/>
    </xf>
    <xf numFmtId="189" fontId="39" fillId="0" borderId="0" xfId="123" applyNumberFormat="1" applyFont="1" applyFill="1" applyBorder="1" applyAlignment="1">
      <alignment vertical="center"/>
    </xf>
    <xf numFmtId="0" fontId="24" fillId="0" borderId="0" xfId="48" applyFont="1"/>
    <xf numFmtId="49" fontId="24" fillId="0" borderId="0" xfId="48" applyNumberFormat="1" applyFont="1"/>
    <xf numFmtId="0" fontId="24" fillId="0" borderId="0" xfId="48" applyFont="1" applyFill="1"/>
    <xf numFmtId="0" fontId="24" fillId="39" borderId="0" xfId="48" applyFont="1" applyFill="1"/>
    <xf numFmtId="0" fontId="24" fillId="0" borderId="105" xfId="48" applyFont="1" applyFill="1" applyBorder="1"/>
    <xf numFmtId="0" fontId="24" fillId="0" borderId="106" xfId="48" applyFont="1" applyFill="1" applyBorder="1"/>
    <xf numFmtId="0" fontId="24" fillId="0" borderId="0" xfId="48" applyFont="1" applyAlignment="1">
      <alignment vertical="top"/>
    </xf>
    <xf numFmtId="0" fontId="24" fillId="0" borderId="0" xfId="48" applyFont="1" applyFill="1" applyAlignment="1">
      <alignment vertical="center"/>
    </xf>
    <xf numFmtId="38" fontId="35" fillId="0" borderId="0" xfId="27" applyNumberFormat="1" applyFont="1" applyFill="1" applyAlignment="1">
      <alignment vertical="center"/>
    </xf>
    <xf numFmtId="0" fontId="81" fillId="0" borderId="4" xfId="48" applyFont="1" applyFill="1" applyBorder="1" applyAlignment="1">
      <alignment vertical="center"/>
    </xf>
    <xf numFmtId="0" fontId="24" fillId="40" borderId="0" xfId="48" applyFont="1" applyFill="1" applyAlignment="1">
      <alignment vertical="center"/>
    </xf>
    <xf numFmtId="49" fontId="83" fillId="0" borderId="0" xfId="48" applyNumberFormat="1" applyFont="1" applyAlignment="1">
      <alignment vertical="top"/>
    </xf>
    <xf numFmtId="0" fontId="24" fillId="0" borderId="4" xfId="48" applyFont="1" applyFill="1" applyBorder="1" applyAlignment="1">
      <alignment vertical="center"/>
    </xf>
    <xf numFmtId="0" fontId="24" fillId="0" borderId="0" xfId="48" applyFont="1" applyAlignment="1">
      <alignment vertical="center"/>
    </xf>
    <xf numFmtId="49" fontId="83" fillId="0" borderId="0" xfId="48" applyNumberFormat="1" applyFont="1" applyAlignment="1">
      <alignment vertical="center"/>
    </xf>
    <xf numFmtId="0" fontId="35" fillId="0" borderId="0" xfId="27" applyNumberFormat="1" applyFont="1" applyFill="1"/>
    <xf numFmtId="0" fontId="81" fillId="0" borderId="4" xfId="48" applyFont="1" applyFill="1" applyBorder="1" applyAlignment="1"/>
    <xf numFmtId="0" fontId="24" fillId="41" borderId="0" xfId="48" applyFont="1" applyFill="1"/>
    <xf numFmtId="0" fontId="24" fillId="0" borderId="0" xfId="48" applyFont="1" applyFill="1" applyAlignment="1"/>
    <xf numFmtId="38" fontId="35" fillId="0" borderId="0" xfId="27" applyNumberFormat="1" applyFont="1" applyFill="1" applyAlignment="1"/>
    <xf numFmtId="38" fontId="35" fillId="0" borderId="0" xfId="27" applyNumberFormat="1" applyFont="1" applyFill="1"/>
    <xf numFmtId="0" fontId="24" fillId="0" borderId="4" xfId="48" applyFont="1" applyFill="1" applyBorder="1"/>
    <xf numFmtId="0" fontId="24" fillId="40" borderId="0" xfId="48" applyFont="1" applyFill="1"/>
    <xf numFmtId="49" fontId="83" fillId="0" borderId="0" xfId="48" applyNumberFormat="1" applyFont="1"/>
    <xf numFmtId="0" fontId="81" fillId="0" borderId="4" xfId="48" applyFont="1" applyFill="1" applyBorder="1"/>
    <xf numFmtId="0" fontId="81" fillId="0" borderId="0" xfId="48" applyFont="1" applyFill="1" applyAlignment="1">
      <alignment horizontal="centerContinuous"/>
    </xf>
    <xf numFmtId="0" fontId="84" fillId="0" borderId="0" xfId="48" applyFont="1" applyFill="1" applyAlignment="1">
      <alignment horizontal="centerContinuous" vertical="center"/>
    </xf>
    <xf numFmtId="0" fontId="24" fillId="0" borderId="0" xfId="48" applyFont="1" applyFill="1" applyAlignment="1">
      <alignment horizontal="centerContinuous"/>
    </xf>
    <xf numFmtId="0" fontId="85" fillId="0" borderId="0" xfId="48" applyFont="1" applyFill="1" applyAlignment="1">
      <alignment horizontal="centerContinuous" vertical="center"/>
    </xf>
    <xf numFmtId="0" fontId="24" fillId="0" borderId="0" xfId="48" applyFont="1" applyFill="1" applyAlignment="1">
      <alignment vertical="top"/>
    </xf>
    <xf numFmtId="0" fontId="0" fillId="0" borderId="0" xfId="27" applyNumberFormat="1" applyFont="1" applyFill="1" applyAlignment="1">
      <alignment vertical="top"/>
    </xf>
    <xf numFmtId="0" fontId="81" fillId="0" borderId="4" xfId="48" applyFont="1" applyFill="1" applyBorder="1" applyAlignment="1">
      <alignment vertical="top"/>
    </xf>
    <xf numFmtId="49" fontId="24" fillId="0" borderId="0" xfId="48" applyNumberFormat="1" applyFont="1" applyAlignment="1">
      <alignment vertical="top"/>
    </xf>
    <xf numFmtId="0" fontId="85" fillId="0" borderId="0" xfId="48" applyFont="1" applyFill="1" applyAlignment="1">
      <alignment horizontal="center" vertical="center"/>
    </xf>
    <xf numFmtId="0" fontId="24" fillId="0" borderId="12" xfId="48" applyFont="1" applyFill="1" applyBorder="1"/>
    <xf numFmtId="0" fontId="24" fillId="0" borderId="11" xfId="48" applyFont="1" applyFill="1" applyBorder="1"/>
    <xf numFmtId="0" fontId="24" fillId="42" borderId="0" xfId="48" applyFont="1" applyFill="1"/>
    <xf numFmtId="49" fontId="81" fillId="0" borderId="1" xfId="48" applyNumberFormat="1" applyFont="1" applyFill="1" applyBorder="1" applyAlignment="1">
      <alignment horizontal="center"/>
    </xf>
    <xf numFmtId="49" fontId="81" fillId="0" borderId="159" xfId="48" applyNumberFormat="1" applyFont="1" applyFill="1" applyBorder="1" applyAlignment="1">
      <alignment horizontal="center"/>
    </xf>
    <xf numFmtId="49" fontId="81" fillId="0" borderId="4" xfId="48" applyNumberFormat="1" applyFont="1" applyFill="1" applyBorder="1" applyAlignment="1">
      <alignment horizontal="center"/>
    </xf>
    <xf numFmtId="0" fontId="24" fillId="0" borderId="159" xfId="48" applyFont="1" applyFill="1" applyBorder="1" applyAlignment="1">
      <alignment horizontal="center"/>
    </xf>
    <xf numFmtId="49" fontId="81" fillId="0" borderId="0" xfId="48" applyNumberFormat="1" applyFont="1" applyFill="1" applyBorder="1" applyAlignment="1">
      <alignment horizontal="center"/>
    </xf>
    <xf numFmtId="0" fontId="24" fillId="0" borderId="1" xfId="48" applyFont="1" applyFill="1" applyBorder="1"/>
    <xf numFmtId="0" fontId="24" fillId="0" borderId="159" xfId="48" applyFont="1" applyFill="1" applyBorder="1"/>
    <xf numFmtId="0" fontId="24" fillId="0" borderId="4" xfId="48" applyFont="1" applyFill="1" applyBorder="1" applyAlignment="1">
      <alignment horizontal="centerContinuous"/>
    </xf>
    <xf numFmtId="0" fontId="24" fillId="0" borderId="0" xfId="48" applyFont="1" applyFill="1" applyBorder="1"/>
    <xf numFmtId="0" fontId="24" fillId="0" borderId="1" xfId="48" applyFont="1" applyFill="1" applyBorder="1" applyAlignment="1">
      <alignment horizontal="center"/>
    </xf>
    <xf numFmtId="0" fontId="24" fillId="0" borderId="4" xfId="48" applyFont="1" applyFill="1" applyBorder="1" applyAlignment="1">
      <alignment horizontal="center"/>
    </xf>
    <xf numFmtId="0" fontId="24" fillId="0" borderId="10" xfId="48" applyFont="1" applyFill="1" applyBorder="1"/>
    <xf numFmtId="0" fontId="24" fillId="0" borderId="7" xfId="48" applyFont="1" applyFill="1" applyBorder="1"/>
    <xf numFmtId="0" fontId="24" fillId="0" borderId="9" xfId="48" applyFont="1" applyFill="1" applyBorder="1"/>
    <xf numFmtId="0" fontId="24" fillId="0" borderId="0" xfId="48" applyFont="1" applyFill="1" applyBorder="1" applyAlignment="1">
      <alignment horizontal="centerContinuous"/>
    </xf>
    <xf numFmtId="0" fontId="81" fillId="0" borderId="0" xfId="48" applyFont="1" applyFill="1" applyBorder="1" applyAlignment="1">
      <alignment horizontal="centerContinuous"/>
    </xf>
    <xf numFmtId="0" fontId="24" fillId="0" borderId="0" xfId="48" applyFont="1" applyFill="1" applyBorder="1" applyAlignment="1">
      <alignment horizontal="distributed"/>
    </xf>
    <xf numFmtId="0" fontId="24" fillId="0" borderId="6" xfId="48" applyFont="1" applyFill="1" applyBorder="1"/>
    <xf numFmtId="0" fontId="86" fillId="0" borderId="0" xfId="48" applyFont="1" applyFill="1" applyAlignment="1">
      <alignment horizontal="right"/>
    </xf>
    <xf numFmtId="0" fontId="28" fillId="0" borderId="0" xfId="48" applyFont="1" applyFill="1"/>
    <xf numFmtId="0" fontId="86" fillId="0" borderId="0" xfId="48" applyFont="1" applyFill="1"/>
    <xf numFmtId="0" fontId="87" fillId="0" borderId="0" xfId="48" applyFont="1" applyFill="1" applyProtection="1"/>
    <xf numFmtId="0" fontId="87" fillId="0" borderId="0" xfId="48" applyFont="1" applyFill="1" applyAlignment="1">
      <alignment horizontal="right"/>
    </xf>
    <xf numFmtId="0" fontId="88" fillId="0" borderId="0" xfId="48" applyFont="1" applyFill="1"/>
    <xf numFmtId="0" fontId="88" fillId="0" borderId="0" xfId="48" applyFont="1" applyFill="1" applyAlignment="1">
      <alignment horizontal="right"/>
    </xf>
    <xf numFmtId="38" fontId="35" fillId="2" borderId="0" xfId="27" applyNumberFormat="1" applyFont="1" applyFill="1" applyAlignment="1"/>
    <xf numFmtId="38" fontId="35" fillId="2" borderId="0" xfId="27" applyNumberFormat="1" applyFont="1" applyFill="1" applyAlignment="1">
      <alignment vertical="center"/>
    </xf>
    <xf numFmtId="38" fontId="35" fillId="2" borderId="0" xfId="27" applyNumberFormat="1" applyFont="1" applyFill="1"/>
    <xf numFmtId="0" fontId="24" fillId="2" borderId="1" xfId="48" applyFont="1" applyFill="1" applyBorder="1" applyAlignment="1">
      <alignment horizontal="center"/>
    </xf>
    <xf numFmtId="0" fontId="24" fillId="2" borderId="159" xfId="48" applyFont="1" applyFill="1" applyBorder="1" applyAlignment="1">
      <alignment horizontal="center"/>
    </xf>
    <xf numFmtId="49" fontId="24" fillId="0" borderId="0" xfId="48" applyNumberFormat="1" applyFont="1" applyFill="1"/>
    <xf numFmtId="191" fontId="24" fillId="0" borderId="0" xfId="48" applyNumberFormat="1" applyFont="1"/>
    <xf numFmtId="191" fontId="24" fillId="0" borderId="0" xfId="48" applyNumberFormat="1" applyFont="1" applyFill="1"/>
    <xf numFmtId="0" fontId="24" fillId="43" borderId="0" xfId="48" applyFont="1" applyFill="1"/>
    <xf numFmtId="191" fontId="24" fillId="0" borderId="105" xfId="48" applyNumberFormat="1" applyFont="1" applyFill="1" applyBorder="1"/>
    <xf numFmtId="182" fontId="24" fillId="0" borderId="0" xfId="27" applyNumberFormat="1" applyFont="1" applyFill="1"/>
    <xf numFmtId="38" fontId="24" fillId="0" borderId="0" xfId="27" applyNumberFormat="1" applyFont="1" applyFill="1"/>
    <xf numFmtId="38" fontId="24" fillId="2" borderId="1" xfId="27" applyNumberFormat="1" applyFont="1" applyFill="1" applyBorder="1"/>
    <xf numFmtId="0" fontId="81" fillId="0" borderId="0" xfId="48" applyFont="1" applyFill="1"/>
    <xf numFmtId="0" fontId="24" fillId="0" borderId="0" xfId="48" applyNumberFormat="1" applyFont="1" applyFill="1"/>
    <xf numFmtId="49" fontId="24" fillId="0" borderId="0" xfId="48" applyNumberFormat="1" applyFont="1" applyFill="1" applyAlignment="1"/>
    <xf numFmtId="49" fontId="24" fillId="0" borderId="0" xfId="48" applyNumberFormat="1" applyFont="1" applyFill="1" applyBorder="1" applyAlignment="1"/>
    <xf numFmtId="0" fontId="24" fillId="0" borderId="6" xfId="48" applyNumberFormat="1" applyFont="1" applyFill="1" applyBorder="1" applyAlignment="1"/>
    <xf numFmtId="0" fontId="24" fillId="0" borderId="10" xfId="48" applyNumberFormat="1" applyFont="1" applyFill="1" applyBorder="1" applyAlignment="1"/>
    <xf numFmtId="0" fontId="24" fillId="0" borderId="105" xfId="48" applyNumberFormat="1" applyFont="1" applyFill="1" applyBorder="1" applyAlignment="1">
      <alignment horizontal="center"/>
    </xf>
    <xf numFmtId="0" fontId="24" fillId="0" borderId="11" xfId="48" applyNumberFormat="1" applyFont="1" applyFill="1" applyBorder="1"/>
    <xf numFmtId="0" fontId="24" fillId="0" borderId="12" xfId="48" applyNumberFormat="1" applyFont="1" applyFill="1" applyBorder="1"/>
    <xf numFmtId="191" fontId="24" fillId="0" borderId="0" xfId="48" applyNumberFormat="1" applyFont="1" applyFill="1" applyBorder="1" applyAlignment="1">
      <alignment horizontal="center"/>
    </xf>
    <xf numFmtId="0" fontId="81" fillId="0" borderId="159" xfId="48" applyFont="1" applyFill="1" applyBorder="1" applyAlignment="1">
      <alignment horizontal="center"/>
    </xf>
    <xf numFmtId="0" fontId="81" fillId="0" borderId="1" xfId="48" applyFont="1" applyFill="1" applyBorder="1" applyAlignment="1">
      <alignment horizontal="center"/>
    </xf>
    <xf numFmtId="0" fontId="81" fillId="0" borderId="159" xfId="48" applyNumberFormat="1" applyFont="1" applyFill="1" applyBorder="1" applyAlignment="1">
      <alignment horizontal="center"/>
    </xf>
    <xf numFmtId="0" fontId="81" fillId="0" borderId="1" xfId="48" applyNumberFormat="1" applyFont="1" applyFill="1" applyBorder="1" applyAlignment="1">
      <alignment horizontal="center"/>
    </xf>
    <xf numFmtId="0" fontId="81" fillId="0" borderId="0" xfId="48" applyNumberFormat="1" applyFont="1" applyFill="1" applyBorder="1" applyAlignment="1">
      <alignment horizontal="center"/>
    </xf>
    <xf numFmtId="0" fontId="24" fillId="0" borderId="0" xfId="48" applyNumberFormat="1" applyFont="1" applyFill="1" applyBorder="1"/>
    <xf numFmtId="0" fontId="24" fillId="0" borderId="159" xfId="48" applyNumberFormat="1" applyFont="1" applyFill="1" applyBorder="1"/>
    <xf numFmtId="0" fontId="24" fillId="0" borderId="1" xfId="48" applyNumberFormat="1" applyFont="1" applyFill="1" applyBorder="1"/>
    <xf numFmtId="0" fontId="81" fillId="0" borderId="4" xfId="48" applyFont="1" applyFill="1" applyBorder="1" applyAlignment="1">
      <alignment horizontal="centerContinuous"/>
    </xf>
    <xf numFmtId="0" fontId="24" fillId="0" borderId="0" xfId="48" applyNumberFormat="1" applyFont="1" applyFill="1" applyBorder="1" applyAlignment="1">
      <alignment horizontal="center"/>
    </xf>
    <xf numFmtId="0" fontId="24" fillId="0" borderId="159" xfId="48" applyNumberFormat="1" applyFont="1" applyFill="1" applyBorder="1" applyAlignment="1">
      <alignment horizontal="center"/>
    </xf>
    <xf numFmtId="0" fontId="24" fillId="0" borderId="1" xfId="48" applyNumberFormat="1" applyFont="1" applyFill="1" applyBorder="1" applyAlignment="1">
      <alignment horizontal="center"/>
    </xf>
    <xf numFmtId="0" fontId="24" fillId="0" borderId="6" xfId="48" applyNumberFormat="1" applyFont="1" applyFill="1" applyBorder="1"/>
    <xf numFmtId="0" fontId="24" fillId="0" borderId="9" xfId="48" applyNumberFormat="1" applyFont="1" applyFill="1" applyBorder="1"/>
    <xf numFmtId="0" fontId="24" fillId="0" borderId="10" xfId="48" applyNumberFormat="1" applyFont="1" applyFill="1" applyBorder="1"/>
    <xf numFmtId="0" fontId="24" fillId="0" borderId="0" xfId="48" applyNumberFormat="1" applyFont="1" applyFill="1" applyBorder="1" applyAlignment="1"/>
    <xf numFmtId="0" fontId="81" fillId="0" borderId="0" xfId="48" applyNumberFormat="1" applyFont="1" applyFill="1" applyBorder="1" applyAlignment="1"/>
    <xf numFmtId="0" fontId="24" fillId="0" borderId="1" xfId="48" applyNumberFormat="1" applyFont="1" applyFill="1" applyBorder="1" applyAlignment="1"/>
    <xf numFmtId="0" fontId="81" fillId="0" borderId="0" xfId="48" applyNumberFormat="1" applyFont="1" applyFill="1" applyAlignment="1">
      <alignment horizontal="right"/>
    </xf>
    <xf numFmtId="0" fontId="86" fillId="0" borderId="0" xfId="48" applyNumberFormat="1" applyFont="1" applyFill="1" applyAlignment="1">
      <alignment horizontal="right"/>
    </xf>
    <xf numFmtId="0" fontId="53" fillId="0" borderId="0" xfId="48" applyFont="1" applyFill="1"/>
    <xf numFmtId="0" fontId="24" fillId="2" borderId="0" xfId="48" applyNumberFormat="1" applyFont="1" applyFill="1"/>
    <xf numFmtId="0" fontId="24" fillId="2" borderId="0" xfId="48" applyFont="1" applyFill="1"/>
    <xf numFmtId="0" fontId="88" fillId="2" borderId="0" xfId="48" applyFont="1" applyFill="1"/>
    <xf numFmtId="0" fontId="24" fillId="0" borderId="105" xfId="48" applyNumberFormat="1" applyFont="1" applyFill="1" applyBorder="1"/>
    <xf numFmtId="38" fontId="24" fillId="0" borderId="0" xfId="27" applyFont="1" applyFill="1"/>
    <xf numFmtId="38" fontId="24" fillId="0" borderId="1" xfId="27" applyFont="1" applyFill="1" applyBorder="1"/>
    <xf numFmtId="191" fontId="24" fillId="0" borderId="105" xfId="48" applyNumberFormat="1" applyFont="1" applyFill="1" applyBorder="1" applyAlignment="1">
      <alignment horizontal="center"/>
    </xf>
    <xf numFmtId="191" fontId="81" fillId="0" borderId="0" xfId="48" applyNumberFormat="1" applyFont="1" applyFill="1" applyBorder="1" applyAlignment="1">
      <alignment horizontal="center"/>
    </xf>
    <xf numFmtId="191" fontId="24" fillId="0" borderId="0" xfId="48" applyNumberFormat="1" applyFont="1" applyFill="1" applyBorder="1"/>
    <xf numFmtId="191" fontId="24" fillId="0" borderId="0" xfId="48" applyNumberFormat="1" applyFont="1" applyFill="1" applyBorder="1" applyAlignment="1"/>
    <xf numFmtId="0" fontId="81" fillId="0" borderId="0" xfId="48" applyFont="1" applyFill="1" applyBorder="1" applyAlignment="1"/>
    <xf numFmtId="0" fontId="24" fillId="0" borderId="0" xfId="48" applyFont="1" applyFill="1" applyBorder="1" applyAlignment="1"/>
    <xf numFmtId="191" fontId="24" fillId="0" borderId="4" xfId="48" applyNumberFormat="1" applyFont="1" applyFill="1" applyBorder="1" applyAlignment="1"/>
    <xf numFmtId="0" fontId="24" fillId="2" borderId="0" xfId="48" applyFont="1" applyFill="1" applyBorder="1" applyAlignment="1"/>
    <xf numFmtId="0" fontId="24" fillId="2" borderId="1" xfId="48" applyFont="1" applyFill="1" applyBorder="1" applyAlignment="1"/>
    <xf numFmtId="191" fontId="24" fillId="0" borderId="6" xfId="48" applyNumberFormat="1" applyFont="1" applyFill="1" applyBorder="1"/>
    <xf numFmtId="191" fontId="86" fillId="0" borderId="0" xfId="48" applyNumberFormat="1" applyFont="1" applyFill="1" applyAlignment="1">
      <alignment horizontal="right"/>
    </xf>
    <xf numFmtId="191" fontId="87" fillId="0" borderId="0" xfId="48" applyNumberFormat="1" applyFont="1" applyFill="1" applyAlignment="1">
      <alignment horizontal="right"/>
    </xf>
    <xf numFmtId="191" fontId="88" fillId="2" borderId="0" xfId="48" applyNumberFormat="1" applyFont="1" applyFill="1" applyAlignment="1">
      <alignment horizontal="right"/>
    </xf>
    <xf numFmtId="191" fontId="24" fillId="2" borderId="0" xfId="48" applyNumberFormat="1" applyFont="1" applyFill="1"/>
    <xf numFmtId="191" fontId="24" fillId="40" borderId="0" xfId="48" applyNumberFormat="1" applyFont="1" applyFill="1"/>
    <xf numFmtId="0" fontId="0" fillId="2" borderId="0" xfId="0" applyFill="1">
      <alignment vertical="center"/>
    </xf>
    <xf numFmtId="0" fontId="48" fillId="0" borderId="36" xfId="0" applyFont="1" applyBorder="1">
      <alignment vertical="center"/>
    </xf>
    <xf numFmtId="40" fontId="48" fillId="0" borderId="0" xfId="1" applyNumberFormat="1" applyFont="1">
      <alignment vertical="center"/>
    </xf>
    <xf numFmtId="0" fontId="48" fillId="0" borderId="9" xfId="0" applyFont="1" applyBorder="1">
      <alignment vertical="center"/>
    </xf>
    <xf numFmtId="0" fontId="48" fillId="0" borderId="159" xfId="0" applyFont="1" applyBorder="1">
      <alignment vertical="center"/>
    </xf>
    <xf numFmtId="0" fontId="48" fillId="0" borderId="11" xfId="0" applyFont="1" applyBorder="1">
      <alignment vertical="center"/>
    </xf>
    <xf numFmtId="40" fontId="48" fillId="44" borderId="0" xfId="1" applyNumberFormat="1" applyFont="1" applyFill="1">
      <alignment vertical="center"/>
    </xf>
    <xf numFmtId="182" fontId="48" fillId="45" borderId="0" xfId="1" applyNumberFormat="1" applyFont="1" applyFill="1">
      <alignment vertical="center"/>
    </xf>
    <xf numFmtId="38" fontId="48" fillId="0" borderId="7" xfId="1" applyFont="1" applyBorder="1">
      <alignment vertical="center"/>
    </xf>
    <xf numFmtId="38" fontId="48" fillId="0" borderId="4" xfId="1" applyFont="1" applyBorder="1">
      <alignment vertical="center"/>
    </xf>
    <xf numFmtId="38" fontId="48" fillId="0" borderId="106" xfId="1" applyFont="1" applyBorder="1">
      <alignment vertical="center"/>
    </xf>
    <xf numFmtId="182" fontId="48" fillId="0" borderId="10" xfId="1" applyNumberFormat="1" applyFont="1" applyBorder="1">
      <alignment vertical="center"/>
    </xf>
    <xf numFmtId="182" fontId="48" fillId="0" borderId="6" xfId="1" applyNumberFormat="1" applyFont="1" applyBorder="1">
      <alignment vertical="center"/>
    </xf>
    <xf numFmtId="182" fontId="48" fillId="0" borderId="7" xfId="1" applyNumberFormat="1" applyFont="1" applyBorder="1">
      <alignment vertical="center"/>
    </xf>
    <xf numFmtId="182" fontId="48" fillId="0" borderId="1" xfId="1" applyNumberFormat="1" applyFont="1" applyBorder="1">
      <alignment vertical="center"/>
    </xf>
    <xf numFmtId="182" fontId="48" fillId="0" borderId="0" xfId="1" applyNumberFormat="1" applyFont="1" applyBorder="1">
      <alignment vertical="center"/>
    </xf>
    <xf numFmtId="182" fontId="48" fillId="0" borderId="4" xfId="1" applyNumberFormat="1" applyFont="1" applyBorder="1">
      <alignment vertical="center"/>
    </xf>
    <xf numFmtId="182" fontId="48" fillId="0" borderId="12" xfId="1" applyNumberFormat="1" applyFont="1" applyBorder="1">
      <alignment vertical="center"/>
    </xf>
    <xf numFmtId="182" fontId="48" fillId="0" borderId="105" xfId="1" applyNumberFormat="1" applyFont="1" applyBorder="1">
      <alignment vertical="center"/>
    </xf>
    <xf numFmtId="182" fontId="48" fillId="0" borderId="106" xfId="1" applyNumberFormat="1" applyFont="1" applyBorder="1">
      <alignment vertical="center"/>
    </xf>
    <xf numFmtId="182" fontId="48" fillId="0" borderId="34" xfId="1" applyNumberFormat="1" applyFont="1" applyBorder="1">
      <alignment vertical="center"/>
    </xf>
    <xf numFmtId="182" fontId="48" fillId="0" borderId="8" xfId="1" applyNumberFormat="1" applyFont="1" applyBorder="1">
      <alignment vertical="center"/>
    </xf>
    <xf numFmtId="182" fontId="48" fillId="0" borderId="35" xfId="1" applyNumberFormat="1" applyFont="1" applyBorder="1">
      <alignment vertical="center"/>
    </xf>
    <xf numFmtId="0" fontId="39" fillId="46" borderId="0" xfId="121" applyFont="1" applyFill="1" applyBorder="1" applyAlignment="1">
      <alignment vertical="center"/>
    </xf>
    <xf numFmtId="0" fontId="39" fillId="46" borderId="0" xfId="121" applyFont="1" applyFill="1" applyAlignment="1">
      <alignment horizontal="left" vertical="center"/>
    </xf>
    <xf numFmtId="0" fontId="39" fillId="46" borderId="0" xfId="121" applyFont="1" applyFill="1" applyAlignment="1">
      <alignment vertical="center"/>
    </xf>
    <xf numFmtId="0" fontId="91" fillId="46" borderId="0" xfId="121" applyFont="1" applyFill="1" applyAlignment="1">
      <alignment vertical="center"/>
    </xf>
    <xf numFmtId="0" fontId="92" fillId="46" borderId="0" xfId="121" applyFont="1" applyFill="1" applyBorder="1" applyAlignment="1">
      <alignment horizontal="right" vertical="center"/>
    </xf>
    <xf numFmtId="0" fontId="92" fillId="46" borderId="0" xfId="121" applyFont="1" applyFill="1" applyAlignment="1">
      <alignment horizontal="left" vertical="center"/>
    </xf>
    <xf numFmtId="0" fontId="39" fillId="46" borderId="0" xfId="121" applyFont="1" applyFill="1" applyAlignment="1">
      <alignment horizontal="right" vertical="center"/>
    </xf>
    <xf numFmtId="0" fontId="39" fillId="46" borderId="0" xfId="121" applyFont="1" applyFill="1" applyBorder="1" applyAlignment="1">
      <alignment vertical="center" shrinkToFit="1"/>
    </xf>
    <xf numFmtId="0" fontId="92" fillId="46" borderId="0" xfId="121" applyFont="1" applyFill="1" applyBorder="1" applyAlignment="1">
      <alignment horizontal="left" vertical="center"/>
    </xf>
    <xf numFmtId="0" fontId="39" fillId="46" borderId="0" xfId="167" applyFont="1" applyFill="1" applyAlignment="1">
      <alignment horizontal="left" vertical="center"/>
    </xf>
    <xf numFmtId="0" fontId="31" fillId="46" borderId="0" xfId="121" applyFont="1" applyFill="1" applyBorder="1" applyAlignment="1">
      <alignment horizontal="center" vertical="center"/>
    </xf>
    <xf numFmtId="0" fontId="39" fillId="46" borderId="0" xfId="122" applyNumberFormat="1" applyFont="1" applyFill="1" applyBorder="1" applyAlignment="1">
      <alignment horizontal="right" vertical="center"/>
    </xf>
    <xf numFmtId="0" fontId="39" fillId="46" borderId="0" xfId="121" applyNumberFormat="1" applyFont="1" applyFill="1" applyBorder="1" applyAlignment="1">
      <alignment horizontal="right" vertical="center"/>
    </xf>
    <xf numFmtId="0" fontId="39" fillId="46" borderId="0" xfId="121" applyFont="1" applyFill="1" applyBorder="1" applyAlignment="1">
      <alignment horizontal="center" vertical="center"/>
    </xf>
    <xf numFmtId="0" fontId="39" fillId="46" borderId="0" xfId="121" applyFont="1" applyFill="1" applyAlignment="1">
      <alignment horizontal="center" vertical="center"/>
    </xf>
    <xf numFmtId="0" fontId="94" fillId="46" borderId="0" xfId="121" applyFont="1" applyFill="1" applyBorder="1" applyAlignment="1">
      <alignment horizontal="right" vertical="center"/>
    </xf>
    <xf numFmtId="0" fontId="39" fillId="46" borderId="0" xfId="121" applyNumberFormat="1" applyFont="1" applyFill="1" applyBorder="1" applyAlignment="1">
      <alignment horizontal="left" vertical="center"/>
    </xf>
    <xf numFmtId="0" fontId="92" fillId="46" borderId="138" xfId="121" applyFont="1" applyFill="1" applyBorder="1" applyAlignment="1">
      <alignment horizontal="right" vertical="center"/>
    </xf>
    <xf numFmtId="190" fontId="39" fillId="46" borderId="0" xfId="121" applyNumberFormat="1" applyFont="1" applyFill="1" applyBorder="1" applyAlignment="1">
      <alignment horizontal="right" vertical="center"/>
    </xf>
    <xf numFmtId="0" fontId="94" fillId="46" borderId="138" xfId="121" applyFont="1" applyFill="1" applyBorder="1" applyAlignment="1">
      <alignment horizontal="right" vertical="center"/>
    </xf>
    <xf numFmtId="0" fontId="39" fillId="46" borderId="63" xfId="121" applyFont="1" applyFill="1" applyBorder="1" applyAlignment="1">
      <alignment horizontal="left" vertical="center"/>
    </xf>
    <xf numFmtId="0" fontId="39" fillId="46" borderId="53" xfId="121" applyNumberFormat="1" applyFont="1" applyFill="1" applyBorder="1" applyAlignment="1">
      <alignment horizontal="left" vertical="center"/>
    </xf>
    <xf numFmtId="0" fontId="39" fillId="46" borderId="53" xfId="121" applyFont="1" applyFill="1" applyBorder="1" applyAlignment="1">
      <alignment horizontal="justify" vertical="center"/>
    </xf>
    <xf numFmtId="0" fontId="39" fillId="46" borderId="54" xfId="121" applyFont="1" applyFill="1" applyBorder="1" applyAlignment="1">
      <alignment horizontal="center" vertical="center"/>
    </xf>
    <xf numFmtId="0" fontId="39" fillId="46" borderId="54" xfId="121" applyFont="1" applyFill="1" applyBorder="1" applyAlignment="1">
      <alignment horizontal="centerContinuous" vertical="center"/>
    </xf>
    <xf numFmtId="0" fontId="39" fillId="46" borderId="60" xfId="121" applyFont="1" applyFill="1" applyBorder="1" applyAlignment="1">
      <alignment vertical="center"/>
    </xf>
    <xf numFmtId="0" fontId="95" fillId="46" borderId="55" xfId="168" applyFont="1" applyFill="1" applyBorder="1" applyAlignment="1">
      <alignment vertical="center"/>
    </xf>
    <xf numFmtId="0" fontId="95" fillId="46" borderId="187" xfId="168" applyFont="1" applyFill="1" applyBorder="1" applyAlignment="1">
      <alignment vertical="center"/>
    </xf>
    <xf numFmtId="192" fontId="39" fillId="46" borderId="54" xfId="167" applyNumberFormat="1" applyFont="1" applyFill="1" applyBorder="1" applyAlignment="1">
      <alignment horizontal="right" vertical="center"/>
    </xf>
    <xf numFmtId="0" fontId="39" fillId="46" borderId="60" xfId="121" applyNumberFormat="1" applyFont="1" applyFill="1" applyBorder="1" applyAlignment="1">
      <alignment vertical="center"/>
    </xf>
    <xf numFmtId="0" fontId="95" fillId="46" borderId="122" xfId="168" applyFont="1" applyFill="1" applyBorder="1" applyAlignment="1">
      <alignment vertical="center"/>
    </xf>
    <xf numFmtId="0" fontId="95" fillId="46" borderId="169" xfId="168" applyFont="1" applyFill="1" applyBorder="1" applyAlignment="1">
      <alignment vertical="center"/>
    </xf>
    <xf numFmtId="192" fontId="39" fillId="46" borderId="168" xfId="167" applyNumberFormat="1" applyFont="1" applyFill="1" applyBorder="1" applyAlignment="1">
      <alignment horizontal="right" vertical="center"/>
    </xf>
    <xf numFmtId="189" fontId="39" fillId="46" borderId="0" xfId="121" applyNumberFormat="1" applyFont="1" applyFill="1" applyBorder="1" applyAlignment="1">
      <alignment horizontal="right" vertical="center"/>
    </xf>
    <xf numFmtId="0" fontId="39" fillId="46" borderId="137" xfId="121" applyFont="1" applyFill="1" applyBorder="1" applyAlignment="1">
      <alignment vertical="center"/>
    </xf>
    <xf numFmtId="0" fontId="95" fillId="46" borderId="0" xfId="168" applyFont="1" applyFill="1" applyBorder="1" applyAlignment="1">
      <alignment vertical="center"/>
    </xf>
    <xf numFmtId="0" fontId="95" fillId="46" borderId="26" xfId="168" applyFont="1" applyFill="1" applyBorder="1" applyAlignment="1">
      <alignment vertical="center"/>
    </xf>
    <xf numFmtId="0" fontId="39" fillId="46" borderId="0" xfId="167" applyNumberFormat="1" applyFont="1" applyFill="1" applyBorder="1" applyAlignment="1">
      <alignment vertical="center"/>
    </xf>
    <xf numFmtId="192" fontId="39" fillId="46" borderId="56" xfId="121" applyNumberFormat="1" applyFont="1" applyFill="1" applyBorder="1" applyAlignment="1">
      <alignment horizontal="right" vertical="center"/>
    </xf>
    <xf numFmtId="0" fontId="39" fillId="47" borderId="60" xfId="121" applyNumberFormat="1" applyFont="1" applyFill="1" applyBorder="1" applyAlignment="1">
      <alignment vertical="center"/>
    </xf>
    <xf numFmtId="0" fontId="95" fillId="47" borderId="55" xfId="169" applyFont="1" applyFill="1" applyBorder="1" applyAlignment="1">
      <alignment vertical="center"/>
    </xf>
    <xf numFmtId="0" fontId="95" fillId="47" borderId="187" xfId="169" applyFont="1" applyFill="1" applyBorder="1" applyAlignment="1">
      <alignment vertical="center"/>
    </xf>
    <xf numFmtId="0" fontId="39" fillId="47" borderId="187" xfId="167" applyNumberFormat="1" applyFont="1" applyFill="1" applyBorder="1" applyAlignment="1">
      <alignment vertical="center"/>
    </xf>
    <xf numFmtId="192" fontId="39" fillId="46" borderId="57" xfId="167" applyNumberFormat="1" applyFont="1" applyFill="1" applyBorder="1" applyAlignment="1">
      <alignment horizontal="right" vertical="center"/>
    </xf>
    <xf numFmtId="0" fontId="39" fillId="47" borderId="137" xfId="167" applyNumberFormat="1" applyFont="1" applyFill="1" applyBorder="1" applyAlignment="1">
      <alignment vertical="center"/>
    </xf>
    <xf numFmtId="0" fontId="39" fillId="47" borderId="0" xfId="167" applyFont="1" applyFill="1" applyBorder="1" applyAlignment="1">
      <alignment vertical="center" shrinkToFit="1"/>
    </xf>
    <xf numFmtId="0" fontId="39" fillId="46" borderId="188" xfId="121" applyNumberFormat="1" applyFont="1" applyFill="1" applyBorder="1" applyAlignment="1">
      <alignment vertical="center" textRotation="255"/>
    </xf>
    <xf numFmtId="0" fontId="39" fillId="46" borderId="10" xfId="121" applyFont="1" applyFill="1" applyBorder="1" applyAlignment="1">
      <alignment vertical="center"/>
    </xf>
    <xf numFmtId="0" fontId="39" fillId="46" borderId="6" xfId="121" applyFont="1" applyFill="1" applyBorder="1" applyAlignment="1">
      <alignment vertical="center"/>
    </xf>
    <xf numFmtId="0" fontId="39" fillId="46" borderId="7" xfId="121" applyNumberFormat="1" applyFont="1" applyFill="1" applyBorder="1" applyAlignment="1">
      <alignment horizontal="left" vertical="center"/>
    </xf>
    <xf numFmtId="192" fontId="39" fillId="46" borderId="56" xfId="167" applyNumberFormat="1" applyFont="1" applyFill="1" applyBorder="1" applyAlignment="1">
      <alignment horizontal="right" vertical="center"/>
    </xf>
    <xf numFmtId="0" fontId="39" fillId="46" borderId="1" xfId="170" applyFont="1" applyFill="1" applyBorder="1" applyAlignment="1">
      <alignment vertical="center"/>
    </xf>
    <xf numFmtId="0" fontId="39" fillId="46" borderId="0" xfId="170" applyFont="1" applyFill="1" applyBorder="1" applyAlignment="1">
      <alignment vertical="center"/>
    </xf>
    <xf numFmtId="0" fontId="39" fillId="46" borderId="4" xfId="170" applyNumberFormat="1" applyFont="1" applyFill="1" applyBorder="1" applyAlignment="1">
      <alignment horizontal="left" vertical="center"/>
    </xf>
    <xf numFmtId="192" fontId="39" fillId="46" borderId="187" xfId="167" applyNumberFormat="1" applyFont="1" applyFill="1" applyBorder="1" applyAlignment="1">
      <alignment horizontal="right" vertical="center"/>
    </xf>
    <xf numFmtId="0" fontId="39" fillId="46" borderId="6" xfId="121" applyNumberFormat="1" applyFont="1" applyFill="1" applyBorder="1" applyAlignment="1">
      <alignment horizontal="left" vertical="center"/>
    </xf>
    <xf numFmtId="0" fontId="39" fillId="46" borderId="7" xfId="167" applyNumberFormat="1" applyFont="1" applyFill="1" applyBorder="1" applyAlignment="1">
      <alignment vertical="center"/>
    </xf>
    <xf numFmtId="192" fontId="39" fillId="46" borderId="187" xfId="121" applyNumberFormat="1" applyFont="1" applyFill="1" applyBorder="1" applyAlignment="1">
      <alignment horizontal="right" vertical="center"/>
    </xf>
    <xf numFmtId="0" fontId="39" fillId="46" borderId="137" xfId="121" applyNumberFormat="1" applyFont="1" applyFill="1" applyBorder="1" applyAlignment="1">
      <alignment vertical="center"/>
    </xf>
    <xf numFmtId="0" fontId="39" fillId="46" borderId="10" xfId="170" applyFont="1" applyFill="1" applyBorder="1" applyAlignment="1">
      <alignment vertical="center"/>
    </xf>
    <xf numFmtId="0" fontId="39" fillId="46" borderId="6" xfId="170" applyNumberFormat="1" applyFont="1" applyFill="1" applyBorder="1" applyAlignment="1">
      <alignment vertical="center"/>
    </xf>
    <xf numFmtId="0" fontId="39" fillId="46" borderId="137" xfId="167" applyNumberFormat="1" applyFont="1" applyFill="1" applyBorder="1" applyAlignment="1">
      <alignment vertical="center" textRotation="255"/>
    </xf>
    <xf numFmtId="0" fontId="39" fillId="46" borderId="6" xfId="167" applyNumberFormat="1" applyFont="1" applyFill="1" applyBorder="1" applyAlignment="1">
      <alignment vertical="center"/>
    </xf>
    <xf numFmtId="192" fontId="39" fillId="46" borderId="186" xfId="167" applyNumberFormat="1" applyFont="1" applyFill="1" applyBorder="1" applyAlignment="1">
      <alignment horizontal="right" vertical="center"/>
    </xf>
    <xf numFmtId="0" fontId="39" fillId="46" borderId="137" xfId="121" applyNumberFormat="1" applyFont="1" applyFill="1" applyBorder="1" applyAlignment="1">
      <alignment vertical="center" textRotation="255"/>
    </xf>
    <xf numFmtId="0" fontId="39" fillId="46" borderId="1" xfId="121" applyFont="1" applyFill="1" applyBorder="1" applyAlignment="1">
      <alignment vertical="center"/>
    </xf>
    <xf numFmtId="0" fontId="39" fillId="46" borderId="4" xfId="121" applyNumberFormat="1" applyFont="1" applyFill="1" applyBorder="1" applyAlignment="1">
      <alignment horizontal="left" vertical="center"/>
    </xf>
    <xf numFmtId="192" fontId="39" fillId="46" borderId="26" xfId="167" applyNumberFormat="1" applyFont="1" applyFill="1" applyBorder="1" applyAlignment="1">
      <alignment horizontal="right" vertical="center"/>
    </xf>
    <xf numFmtId="0" fontId="39" fillId="46" borderId="4" xfId="167" applyNumberFormat="1" applyFont="1" applyFill="1" applyBorder="1" applyAlignment="1">
      <alignment vertical="center"/>
    </xf>
    <xf numFmtId="192" fontId="39" fillId="46" borderId="26" xfId="121" applyNumberFormat="1" applyFont="1" applyFill="1" applyBorder="1" applyAlignment="1">
      <alignment horizontal="right" vertical="center"/>
    </xf>
    <xf numFmtId="192" fontId="39" fillId="46" borderId="186" xfId="121" applyNumberFormat="1" applyFont="1" applyFill="1" applyBorder="1" applyAlignment="1">
      <alignment horizontal="right" vertical="center"/>
    </xf>
    <xf numFmtId="0" fontId="39" fillId="46" borderId="0" xfId="170" applyNumberFormat="1" applyFont="1" applyFill="1" applyBorder="1" applyAlignment="1">
      <alignment vertical="center"/>
    </xf>
    <xf numFmtId="192" fontId="39" fillId="2" borderId="26" xfId="167" applyNumberFormat="1" applyFont="1" applyFill="1" applyBorder="1" applyAlignment="1">
      <alignment horizontal="right" vertical="center"/>
    </xf>
    <xf numFmtId="0" fontId="39" fillId="46" borderId="4" xfId="170" applyNumberFormat="1" applyFont="1" applyFill="1" applyBorder="1" applyAlignment="1">
      <alignment vertical="center"/>
    </xf>
    <xf numFmtId="0" fontId="39" fillId="46" borderId="12" xfId="121" applyFont="1" applyFill="1" applyBorder="1" applyAlignment="1">
      <alignment vertical="center"/>
    </xf>
    <xf numFmtId="0" fontId="39" fillId="46" borderId="105" xfId="121" applyNumberFormat="1" applyFont="1" applyFill="1" applyBorder="1" applyAlignment="1">
      <alignment horizontal="left" vertical="center"/>
    </xf>
    <xf numFmtId="0" fontId="39" fillId="46" borderId="106" xfId="167" applyNumberFormat="1" applyFont="1" applyFill="1" applyBorder="1" applyAlignment="1">
      <alignment vertical="center"/>
    </xf>
    <xf numFmtId="0" fontId="39" fillId="46" borderId="105" xfId="121" applyFont="1" applyFill="1" applyBorder="1" applyAlignment="1">
      <alignment vertical="center"/>
    </xf>
    <xf numFmtId="0" fontId="39" fillId="46" borderId="106" xfId="121" applyNumberFormat="1" applyFont="1" applyFill="1" applyBorder="1" applyAlignment="1">
      <alignment horizontal="left" vertical="center"/>
    </xf>
    <xf numFmtId="0" fontId="39" fillId="46" borderId="189" xfId="121" applyFont="1" applyFill="1" applyBorder="1" applyAlignment="1">
      <alignment vertical="center"/>
    </xf>
    <xf numFmtId="0" fontId="39" fillId="46" borderId="190" xfId="167" applyNumberFormat="1" applyFont="1" applyFill="1" applyBorder="1" applyAlignment="1">
      <alignment vertical="center"/>
    </xf>
    <xf numFmtId="0" fontId="39" fillId="46" borderId="137" xfId="167" applyNumberFormat="1" applyFont="1" applyFill="1" applyBorder="1" applyAlignment="1">
      <alignment horizontal="left" vertical="center"/>
    </xf>
    <xf numFmtId="0" fontId="39" fillId="46" borderId="4" xfId="167" applyNumberFormat="1" applyFont="1" applyFill="1" applyBorder="1" applyAlignment="1">
      <alignment horizontal="left" vertical="center"/>
    </xf>
    <xf numFmtId="0" fontId="39" fillId="46" borderId="186" xfId="121" applyNumberFormat="1" applyFont="1" applyFill="1" applyBorder="1" applyAlignment="1">
      <alignment vertical="center" textRotation="255"/>
    </xf>
    <xf numFmtId="0" fontId="39" fillId="46" borderId="26" xfId="121" applyNumberFormat="1" applyFont="1" applyFill="1" applyBorder="1" applyAlignment="1">
      <alignment horizontal="left" vertical="center"/>
    </xf>
    <xf numFmtId="0" fontId="39" fillId="46" borderId="189" xfId="170" applyFont="1" applyFill="1" applyBorder="1" applyAlignment="1">
      <alignment vertical="center"/>
    </xf>
    <xf numFmtId="0" fontId="39" fillId="46" borderId="6" xfId="170" applyFont="1" applyFill="1" applyBorder="1" applyAlignment="1">
      <alignment vertical="center"/>
    </xf>
    <xf numFmtId="0" fontId="98" fillId="46" borderId="6" xfId="170" applyNumberFormat="1" applyFont="1" applyFill="1" applyBorder="1" applyAlignment="1">
      <alignment vertical="center"/>
    </xf>
    <xf numFmtId="0" fontId="39" fillId="46" borderId="26" xfId="167" applyNumberFormat="1" applyFont="1" applyFill="1" applyBorder="1" applyAlignment="1">
      <alignment vertical="center"/>
    </xf>
    <xf numFmtId="0" fontId="39" fillId="46" borderId="137" xfId="170" applyFont="1" applyFill="1" applyBorder="1" applyAlignment="1">
      <alignment vertical="center"/>
    </xf>
    <xf numFmtId="0" fontId="98" fillId="46" borderId="0" xfId="170" applyNumberFormat="1" applyFont="1" applyFill="1" applyBorder="1" applyAlignment="1">
      <alignment vertical="center"/>
    </xf>
    <xf numFmtId="0" fontId="39" fillId="46" borderId="12" xfId="170" applyFont="1" applyFill="1" applyBorder="1" applyAlignment="1">
      <alignment vertical="center"/>
    </xf>
    <xf numFmtId="0" fontId="39" fillId="46" borderId="105" xfId="170" applyNumberFormat="1" applyFont="1" applyFill="1" applyBorder="1" applyAlignment="1">
      <alignment vertical="center"/>
    </xf>
    <xf numFmtId="0" fontId="39" fillId="46" borderId="138" xfId="167" applyNumberFormat="1" applyFont="1" applyFill="1" applyBorder="1" applyAlignment="1">
      <alignment vertical="center"/>
    </xf>
    <xf numFmtId="0" fontId="39" fillId="46" borderId="192" xfId="167" applyNumberFormat="1" applyFont="1" applyFill="1" applyBorder="1" applyAlignment="1">
      <alignment horizontal="left" vertical="center"/>
    </xf>
    <xf numFmtId="189" fontId="39" fillId="46" borderId="0" xfId="167" applyNumberFormat="1" applyFont="1" applyFill="1" applyBorder="1" applyAlignment="1">
      <alignment vertical="center"/>
    </xf>
    <xf numFmtId="0" fontId="39" fillId="46" borderId="137" xfId="167" applyNumberFormat="1" applyFont="1" applyFill="1" applyBorder="1" applyAlignment="1">
      <alignment vertical="center"/>
    </xf>
    <xf numFmtId="192" fontId="39" fillId="2" borderId="186" xfId="167" applyNumberFormat="1" applyFont="1" applyFill="1" applyBorder="1" applyAlignment="1">
      <alignment horizontal="right" vertical="center"/>
    </xf>
    <xf numFmtId="0" fontId="39" fillId="46" borderId="0" xfId="167" applyNumberFormat="1" applyFont="1" applyFill="1" applyBorder="1" applyAlignment="1">
      <alignment horizontal="left" vertical="center"/>
    </xf>
    <xf numFmtId="0" fontId="39" fillId="46" borderId="105" xfId="167" applyNumberFormat="1" applyFont="1" applyFill="1" applyBorder="1" applyAlignment="1">
      <alignment horizontal="left" vertical="center"/>
    </xf>
    <xf numFmtId="0" fontId="39" fillId="46" borderId="106" xfId="167" applyNumberFormat="1" applyFont="1" applyFill="1" applyBorder="1" applyAlignment="1">
      <alignment horizontal="left" vertical="center"/>
    </xf>
    <xf numFmtId="0" fontId="39" fillId="46" borderId="81" xfId="121" applyFont="1" applyFill="1" applyBorder="1" applyAlignment="1">
      <alignment vertical="center"/>
    </xf>
    <xf numFmtId="0" fontId="39" fillId="46" borderId="26" xfId="167" applyFont="1" applyFill="1" applyBorder="1" applyAlignment="1">
      <alignment vertical="center"/>
    </xf>
    <xf numFmtId="0" fontId="39" fillId="46" borderId="7" xfId="170" applyNumberFormat="1" applyFont="1" applyFill="1" applyBorder="1" applyAlignment="1">
      <alignment vertical="center"/>
    </xf>
    <xf numFmtId="0" fontId="39" fillId="46" borderId="105" xfId="170" applyFont="1" applyFill="1" applyBorder="1" applyAlignment="1">
      <alignment vertical="center"/>
    </xf>
    <xf numFmtId="0" fontId="39" fillId="46" borderId="106" xfId="170" applyNumberFormat="1" applyFont="1" applyFill="1" applyBorder="1" applyAlignment="1">
      <alignment vertical="center"/>
    </xf>
    <xf numFmtId="0" fontId="98" fillId="46" borderId="0" xfId="167" applyNumberFormat="1" applyFont="1" applyFill="1" applyBorder="1" applyAlignment="1">
      <alignment vertical="center"/>
    </xf>
    <xf numFmtId="0" fontId="39" fillId="46" borderId="188" xfId="167" applyFont="1" applyFill="1" applyBorder="1" applyAlignment="1">
      <alignment vertical="center"/>
    </xf>
    <xf numFmtId="0" fontId="39" fillId="46" borderId="134" xfId="167" applyNumberFormat="1" applyFont="1" applyFill="1" applyBorder="1" applyAlignment="1">
      <alignment vertical="center"/>
    </xf>
    <xf numFmtId="0" fontId="39" fillId="46" borderId="0" xfId="167" applyFont="1" applyFill="1" applyBorder="1" applyAlignment="1">
      <alignment vertical="center"/>
    </xf>
    <xf numFmtId="0" fontId="39" fillId="46" borderId="137" xfId="167" applyFont="1" applyFill="1" applyBorder="1" applyAlignment="1">
      <alignment vertical="center"/>
    </xf>
    <xf numFmtId="0" fontId="98" fillId="46" borderId="134" xfId="167" applyNumberFormat="1" applyFont="1" applyFill="1" applyBorder="1" applyAlignment="1">
      <alignment vertical="center"/>
    </xf>
    <xf numFmtId="0" fontId="39" fillId="46" borderId="57" xfId="121" applyNumberFormat="1" applyFont="1" applyFill="1" applyBorder="1" applyAlignment="1">
      <alignment vertical="center" textRotation="255"/>
    </xf>
    <xf numFmtId="0" fontId="39" fillId="46" borderId="138" xfId="121" applyNumberFormat="1" applyFont="1" applyFill="1" applyBorder="1" applyAlignment="1">
      <alignment horizontal="left" vertical="center"/>
    </xf>
    <xf numFmtId="0" fontId="39" fillId="46" borderId="138" xfId="167" applyFont="1" applyFill="1" applyBorder="1" applyAlignment="1">
      <alignment vertical="center"/>
    </xf>
    <xf numFmtId="0" fontId="39" fillId="46" borderId="81" xfId="121" applyNumberFormat="1" applyFont="1" applyFill="1" applyBorder="1" applyAlignment="1">
      <alignment vertical="center" textRotation="255"/>
    </xf>
    <xf numFmtId="192" fontId="39" fillId="46" borderId="54" xfId="121" applyNumberFormat="1" applyFont="1" applyFill="1" applyBorder="1" applyAlignment="1">
      <alignment horizontal="right" vertical="center"/>
    </xf>
    <xf numFmtId="0" fontId="39" fillId="46" borderId="56" xfId="121" applyNumberFormat="1" applyFont="1" applyFill="1" applyBorder="1" applyAlignment="1">
      <alignment vertical="center"/>
    </xf>
    <xf numFmtId="0" fontId="95" fillId="46" borderId="56" xfId="168" applyFont="1" applyFill="1" applyBorder="1" applyAlignment="1">
      <alignment vertical="center"/>
    </xf>
    <xf numFmtId="0" fontId="39" fillId="46" borderId="26" xfId="170" applyNumberFormat="1" applyFont="1" applyFill="1" applyBorder="1" applyAlignment="1">
      <alignment vertical="center"/>
    </xf>
    <xf numFmtId="0" fontId="39" fillId="46" borderId="26" xfId="170" applyFont="1" applyFill="1" applyBorder="1" applyAlignment="1">
      <alignment vertical="center"/>
    </xf>
    <xf numFmtId="0" fontId="39" fillId="46" borderId="26" xfId="170" applyNumberFormat="1" applyFont="1" applyFill="1" applyBorder="1" applyAlignment="1">
      <alignment horizontal="left" vertical="center"/>
    </xf>
    <xf numFmtId="0" fontId="39" fillId="46" borderId="0" xfId="170" applyNumberFormat="1" applyFont="1" applyFill="1" applyBorder="1" applyAlignment="1">
      <alignment horizontal="left" vertical="center"/>
    </xf>
    <xf numFmtId="0" fontId="39" fillId="46" borderId="55" xfId="167" applyNumberFormat="1" applyFont="1" applyFill="1" applyBorder="1" applyAlignment="1">
      <alignment vertical="center"/>
    </xf>
    <xf numFmtId="0" fontId="39" fillId="46" borderId="133" xfId="167" applyNumberFormat="1" applyFont="1" applyFill="1" applyBorder="1" applyAlignment="1">
      <alignment vertical="center"/>
    </xf>
    <xf numFmtId="0" fontId="39" fillId="46" borderId="186" xfId="167" applyNumberFormat="1" applyFont="1" applyFill="1" applyBorder="1" applyAlignment="1">
      <alignment vertical="center" textRotation="255"/>
    </xf>
    <xf numFmtId="0" fontId="39" fillId="46" borderId="186" xfId="167" applyNumberFormat="1" applyFont="1" applyFill="1" applyBorder="1" applyAlignment="1">
      <alignment vertical="center"/>
    </xf>
    <xf numFmtId="0" fontId="39" fillId="46" borderId="166" xfId="121" applyNumberFormat="1" applyFont="1" applyFill="1" applyBorder="1" applyAlignment="1">
      <alignment horizontal="left" vertical="center"/>
    </xf>
    <xf numFmtId="0" fontId="39" fillId="46" borderId="138" xfId="167" applyNumberFormat="1" applyFont="1" applyFill="1" applyBorder="1" applyAlignment="1">
      <alignment horizontal="left" vertical="center"/>
    </xf>
    <xf numFmtId="192" fontId="39" fillId="46" borderId="134" xfId="167" applyNumberFormat="1" applyFont="1" applyFill="1" applyBorder="1" applyAlignment="1">
      <alignment horizontal="right" vertical="center"/>
    </xf>
    <xf numFmtId="0" fontId="39" fillId="46" borderId="186" xfId="121" applyNumberFormat="1" applyFont="1" applyFill="1" applyBorder="1" applyAlignment="1">
      <alignment horizontal="left" vertical="center"/>
    </xf>
    <xf numFmtId="0" fontId="39" fillId="46" borderId="188" xfId="121" applyFont="1" applyFill="1" applyBorder="1" applyAlignment="1">
      <alignment vertical="center"/>
    </xf>
    <xf numFmtId="0" fontId="39" fillId="46" borderId="7" xfId="121" applyFont="1" applyFill="1" applyBorder="1" applyAlignment="1">
      <alignment vertical="center"/>
    </xf>
    <xf numFmtId="0" fontId="39" fillId="46" borderId="26" xfId="167" applyFont="1" applyFill="1" applyBorder="1" applyAlignment="1">
      <alignment vertical="center" shrinkToFit="1"/>
    </xf>
    <xf numFmtId="0" fontId="39" fillId="46" borderId="0" xfId="167" applyFont="1" applyFill="1" applyAlignment="1">
      <alignment vertical="center"/>
    </xf>
    <xf numFmtId="0" fontId="39" fillId="46" borderId="106" xfId="121" applyFont="1" applyFill="1" applyBorder="1" applyAlignment="1">
      <alignment vertical="center"/>
    </xf>
    <xf numFmtId="0" fontId="39" fillId="46" borderId="186" xfId="170" applyNumberFormat="1" applyFont="1" applyFill="1" applyBorder="1" applyAlignment="1">
      <alignment horizontal="left" vertical="center"/>
    </xf>
    <xf numFmtId="0" fontId="39" fillId="46" borderId="188" xfId="170" applyNumberFormat="1" applyFont="1" applyFill="1" applyBorder="1" applyAlignment="1">
      <alignment vertical="center"/>
    </xf>
    <xf numFmtId="0" fontId="39" fillId="46" borderId="137" xfId="170" applyNumberFormat="1" applyFont="1" applyFill="1" applyBorder="1" applyAlignment="1">
      <alignment horizontal="left" vertical="center"/>
    </xf>
    <xf numFmtId="0" fontId="39" fillId="46" borderId="137" xfId="170" applyNumberFormat="1" applyFont="1" applyFill="1" applyBorder="1" applyAlignment="1">
      <alignment vertical="center"/>
    </xf>
    <xf numFmtId="0" fontId="39" fillId="46" borderId="81" xfId="170" applyNumberFormat="1" applyFont="1" applyFill="1" applyBorder="1" applyAlignment="1">
      <alignment horizontal="left" vertical="center"/>
    </xf>
    <xf numFmtId="0" fontId="39" fillId="46" borderId="138" xfId="121" applyFont="1" applyFill="1" applyBorder="1" applyAlignment="1">
      <alignment vertical="center"/>
    </xf>
    <xf numFmtId="0" fontId="39" fillId="46" borderId="166" xfId="167" applyFont="1" applyFill="1" applyBorder="1" applyAlignment="1">
      <alignment vertical="center"/>
    </xf>
    <xf numFmtId="0" fontId="39" fillId="46" borderId="187" xfId="167" applyNumberFormat="1" applyFont="1" applyFill="1" applyBorder="1" applyAlignment="1">
      <alignment vertical="center"/>
    </xf>
    <xf numFmtId="0" fontId="39" fillId="46" borderId="34" xfId="170" applyFont="1" applyFill="1" applyBorder="1" applyAlignment="1">
      <alignment vertical="center"/>
    </xf>
    <xf numFmtId="0" fontId="39" fillId="46" borderId="8" xfId="170" applyNumberFormat="1" applyFont="1" applyFill="1" applyBorder="1" applyAlignment="1">
      <alignment vertical="center"/>
    </xf>
    <xf numFmtId="0" fontId="39" fillId="46" borderId="35" xfId="167" applyNumberFormat="1" applyFont="1" applyFill="1" applyBorder="1" applyAlignment="1">
      <alignment vertical="center"/>
    </xf>
    <xf numFmtId="0" fontId="95" fillId="46" borderId="105" xfId="168" applyFont="1" applyFill="1" applyBorder="1" applyAlignment="1">
      <alignment vertical="center"/>
    </xf>
    <xf numFmtId="0" fontId="39" fillId="46" borderId="186" xfId="167" applyNumberFormat="1" applyFont="1" applyFill="1" applyBorder="1" applyAlignment="1">
      <alignment horizontal="left" vertical="center"/>
    </xf>
    <xf numFmtId="0" fontId="39" fillId="47" borderId="60" xfId="167" applyNumberFormat="1" applyFont="1" applyFill="1" applyBorder="1" applyAlignment="1">
      <alignment vertical="center"/>
    </xf>
    <xf numFmtId="0" fontId="39" fillId="47" borderId="0" xfId="167" applyNumberFormat="1" applyFont="1" applyFill="1" applyBorder="1" applyAlignment="1">
      <alignment vertical="center" shrinkToFit="1"/>
    </xf>
    <xf numFmtId="0" fontId="39" fillId="47" borderId="0" xfId="167" applyNumberFormat="1" applyFont="1" applyFill="1" applyBorder="1" applyAlignment="1">
      <alignment vertical="center"/>
    </xf>
    <xf numFmtId="0" fontId="39" fillId="46" borderId="190" xfId="170" applyNumberFormat="1" applyFont="1" applyFill="1" applyBorder="1" applyAlignment="1">
      <alignment vertical="center"/>
    </xf>
    <xf numFmtId="0" fontId="39" fillId="46" borderId="188" xfId="167" applyNumberFormat="1" applyFont="1" applyFill="1" applyBorder="1" applyAlignment="1">
      <alignment vertical="center"/>
    </xf>
    <xf numFmtId="0" fontId="39" fillId="46" borderId="10" xfId="167" applyFont="1" applyFill="1" applyBorder="1" applyAlignment="1">
      <alignment vertical="center"/>
    </xf>
    <xf numFmtId="0" fontId="39" fillId="46" borderId="6" xfId="167" applyFont="1" applyFill="1" applyBorder="1" applyAlignment="1">
      <alignment vertical="center"/>
    </xf>
    <xf numFmtId="0" fontId="39" fillId="46" borderId="1" xfId="167" applyFont="1" applyFill="1" applyBorder="1" applyAlignment="1">
      <alignment vertical="center"/>
    </xf>
    <xf numFmtId="190" fontId="39" fillId="46" borderId="0" xfId="167" applyNumberFormat="1" applyFont="1" applyFill="1" applyBorder="1" applyAlignment="1">
      <alignment horizontal="right" vertical="center"/>
    </xf>
    <xf numFmtId="0" fontId="96" fillId="46" borderId="0" xfId="167" applyNumberFormat="1" applyFont="1" applyFill="1" applyBorder="1" applyAlignment="1">
      <alignment vertical="center"/>
    </xf>
    <xf numFmtId="0" fontId="39" fillId="46" borderId="4" xfId="167" applyFont="1" applyFill="1" applyBorder="1" applyAlignment="1">
      <alignment vertical="center"/>
    </xf>
    <xf numFmtId="0" fontId="39" fillId="46" borderId="81" xfId="170" applyFont="1" applyFill="1" applyBorder="1" applyAlignment="1">
      <alignment vertical="center"/>
    </xf>
    <xf numFmtId="0" fontId="39" fillId="46" borderId="138" xfId="170" applyNumberFormat="1" applyFont="1" applyFill="1" applyBorder="1" applyAlignment="1">
      <alignment vertical="center"/>
    </xf>
    <xf numFmtId="0" fontId="39" fillId="46" borderId="12" xfId="167" applyFont="1" applyFill="1" applyBorder="1" applyAlignment="1">
      <alignment vertical="center"/>
    </xf>
    <xf numFmtId="0" fontId="39" fillId="46" borderId="106" xfId="167" applyFont="1" applyFill="1" applyBorder="1" applyAlignment="1">
      <alignment vertical="center"/>
    </xf>
    <xf numFmtId="0" fontId="39" fillId="46" borderId="4" xfId="121" applyFont="1" applyFill="1" applyBorder="1" applyAlignment="1">
      <alignment vertical="center"/>
    </xf>
    <xf numFmtId="0" fontId="95" fillId="46" borderId="55" xfId="169" applyFont="1" applyFill="1" applyBorder="1" applyAlignment="1">
      <alignment vertical="center"/>
    </xf>
    <xf numFmtId="0" fontId="95" fillId="46" borderId="187" xfId="169" applyFont="1" applyFill="1" applyBorder="1" applyAlignment="1">
      <alignment vertical="center"/>
    </xf>
    <xf numFmtId="0" fontId="39" fillId="47" borderId="17" xfId="167" applyNumberFormat="1" applyFont="1" applyFill="1" applyBorder="1" applyAlignment="1">
      <alignment vertical="center" shrinkToFit="1"/>
    </xf>
    <xf numFmtId="0" fontId="39" fillId="47" borderId="187" xfId="167" applyNumberFormat="1" applyFont="1" applyFill="1" applyBorder="1" applyAlignment="1">
      <alignment vertical="center" shrinkToFit="1"/>
    </xf>
    <xf numFmtId="0" fontId="39" fillId="46" borderId="60" xfId="167" applyFont="1" applyFill="1" applyBorder="1" applyAlignment="1">
      <alignment vertical="center"/>
    </xf>
    <xf numFmtId="0" fontId="39" fillId="46" borderId="133" xfId="167" applyFont="1" applyFill="1" applyBorder="1" applyAlignment="1">
      <alignment vertical="center"/>
    </xf>
    <xf numFmtId="0" fontId="39" fillId="46" borderId="55" xfId="167" applyFont="1" applyFill="1" applyBorder="1" applyAlignment="1">
      <alignment vertical="center"/>
    </xf>
    <xf numFmtId="0" fontId="39" fillId="46" borderId="187" xfId="121" applyNumberFormat="1" applyFont="1" applyFill="1" applyBorder="1" applyAlignment="1">
      <alignment horizontal="left" vertical="center"/>
    </xf>
    <xf numFmtId="0" fontId="95" fillId="46" borderId="7" xfId="171" applyFont="1" applyFill="1" applyBorder="1" applyAlignment="1">
      <alignment vertical="center"/>
    </xf>
    <xf numFmtId="0" fontId="39" fillId="46" borderId="7" xfId="167" applyFont="1" applyFill="1" applyBorder="1" applyAlignment="1">
      <alignment horizontal="left" vertical="center"/>
    </xf>
    <xf numFmtId="0" fontId="39" fillId="46" borderId="7" xfId="167" applyFont="1" applyFill="1" applyBorder="1" applyAlignment="1">
      <alignment vertical="center"/>
    </xf>
    <xf numFmtId="0" fontId="95" fillId="46" borderId="4" xfId="171" applyFont="1" applyFill="1" applyBorder="1" applyAlignment="1">
      <alignment vertical="center"/>
    </xf>
    <xf numFmtId="190" fontId="39" fillId="46" borderId="4" xfId="167" applyNumberFormat="1" applyFont="1" applyFill="1" applyBorder="1" applyAlignment="1">
      <alignment horizontal="right" vertical="center"/>
    </xf>
    <xf numFmtId="0" fontId="39" fillId="46" borderId="192" xfId="167" applyFont="1" applyFill="1" applyBorder="1" applyAlignment="1">
      <alignment vertical="center"/>
    </xf>
    <xf numFmtId="192" fontId="39" fillId="46" borderId="134" xfId="121" applyNumberFormat="1" applyFont="1" applyFill="1" applyBorder="1" applyAlignment="1">
      <alignment horizontal="right" vertical="center"/>
    </xf>
    <xf numFmtId="0" fontId="39" fillId="46" borderId="159" xfId="167" applyFont="1" applyFill="1" applyBorder="1" applyAlignment="1">
      <alignment vertical="center"/>
    </xf>
    <xf numFmtId="0" fontId="39" fillId="46" borderId="86" xfId="167" applyFont="1" applyFill="1" applyBorder="1" applyAlignment="1">
      <alignment vertical="center"/>
    </xf>
    <xf numFmtId="0" fontId="98" fillId="46" borderId="0" xfId="170" applyFont="1" applyFill="1" applyBorder="1" applyAlignment="1">
      <alignment vertical="center"/>
    </xf>
    <xf numFmtId="0" fontId="39" fillId="46" borderId="133" xfId="121" applyNumberFormat="1" applyFont="1" applyFill="1" applyBorder="1" applyAlignment="1">
      <alignment horizontal="left" vertical="center"/>
    </xf>
    <xf numFmtId="0" fontId="95" fillId="46" borderId="106" xfId="171" applyFont="1" applyFill="1" applyBorder="1" applyAlignment="1">
      <alignment vertical="center"/>
    </xf>
    <xf numFmtId="190" fontId="39" fillId="46" borderId="106" xfId="167" applyNumberFormat="1" applyFont="1" applyFill="1" applyBorder="1" applyAlignment="1">
      <alignment horizontal="right" vertical="center"/>
    </xf>
    <xf numFmtId="0" fontId="39" fillId="46" borderId="192" xfId="121" applyNumberFormat="1" applyFont="1" applyFill="1" applyBorder="1" applyAlignment="1">
      <alignment horizontal="left" vertical="center"/>
    </xf>
    <xf numFmtId="192" fontId="39" fillId="46" borderId="0" xfId="167" applyNumberFormat="1" applyFont="1" applyFill="1" applyBorder="1" applyAlignment="1">
      <alignment horizontal="right" vertical="center"/>
    </xf>
    <xf numFmtId="0" fontId="39" fillId="46" borderId="191" xfId="167" applyFont="1" applyFill="1" applyBorder="1" applyAlignment="1">
      <alignment vertical="center"/>
    </xf>
    <xf numFmtId="0" fontId="39" fillId="46" borderId="192" xfId="167" applyNumberFormat="1" applyFont="1" applyFill="1" applyBorder="1" applyAlignment="1">
      <alignment vertical="center"/>
    </xf>
    <xf numFmtId="0" fontId="98" fillId="46" borderId="7" xfId="167" applyNumberFormat="1" applyFont="1" applyFill="1" applyBorder="1" applyAlignment="1">
      <alignment vertical="center"/>
    </xf>
    <xf numFmtId="0" fontId="98" fillId="46" borderId="106" xfId="170" applyNumberFormat="1" applyFont="1" applyFill="1" applyBorder="1" applyAlignment="1">
      <alignment vertical="center"/>
    </xf>
    <xf numFmtId="0" fontId="39" fillId="46" borderId="1" xfId="167" applyNumberFormat="1" applyFont="1" applyFill="1" applyBorder="1" applyAlignment="1">
      <alignment vertical="center"/>
    </xf>
    <xf numFmtId="0" fontId="39" fillId="46" borderId="186" xfId="167" applyNumberFormat="1" applyFont="1" applyFill="1" applyBorder="1" applyAlignment="1">
      <alignment horizontal="right" vertical="center"/>
    </xf>
    <xf numFmtId="0" fontId="39" fillId="46" borderId="189" xfId="167" applyFont="1" applyFill="1" applyBorder="1" applyAlignment="1">
      <alignment vertical="center"/>
    </xf>
    <xf numFmtId="0" fontId="98" fillId="46" borderId="6" xfId="167" applyNumberFormat="1" applyFont="1" applyFill="1" applyBorder="1" applyAlignment="1">
      <alignment vertical="center"/>
    </xf>
    <xf numFmtId="0" fontId="98" fillId="46" borderId="190" xfId="167" applyNumberFormat="1" applyFont="1" applyFill="1" applyBorder="1" applyAlignment="1">
      <alignment vertical="center"/>
    </xf>
    <xf numFmtId="0" fontId="39" fillId="46" borderId="4" xfId="169" applyFont="1" applyFill="1" applyBorder="1" applyAlignment="1">
      <alignment vertical="center"/>
    </xf>
    <xf numFmtId="0" fontId="98" fillId="46" borderId="1" xfId="167" applyNumberFormat="1" applyFont="1" applyFill="1" applyBorder="1" applyAlignment="1">
      <alignment vertical="center"/>
    </xf>
    <xf numFmtId="0" fontId="39" fillId="46" borderId="105" xfId="167" applyFont="1" applyFill="1" applyBorder="1" applyAlignment="1">
      <alignment vertical="center"/>
    </xf>
    <xf numFmtId="0" fontId="39" fillId="46" borderId="106" xfId="169" applyFont="1" applyFill="1" applyBorder="1" applyAlignment="1">
      <alignment vertical="center"/>
    </xf>
    <xf numFmtId="0" fontId="39" fillId="46" borderId="8" xfId="170" applyFont="1" applyFill="1" applyBorder="1" applyAlignment="1">
      <alignment vertical="center"/>
    </xf>
    <xf numFmtId="0" fontId="39" fillId="46" borderId="35" xfId="170" applyNumberFormat="1" applyFont="1" applyFill="1" applyBorder="1" applyAlignment="1">
      <alignment horizontal="left" vertical="center"/>
    </xf>
    <xf numFmtId="0" fontId="39" fillId="46" borderId="60" xfId="167" applyNumberFormat="1" applyFont="1" applyFill="1" applyBorder="1" applyAlignment="1">
      <alignment vertical="center"/>
    </xf>
    <xf numFmtId="0" fontId="39" fillId="46" borderId="0" xfId="167" applyFont="1" applyFill="1" applyBorder="1" applyAlignment="1">
      <alignment vertical="center" shrinkToFit="1"/>
    </xf>
    <xf numFmtId="0" fontId="39" fillId="46" borderId="190" xfId="170" applyNumberFormat="1" applyFont="1" applyFill="1" applyBorder="1" applyAlignment="1">
      <alignment horizontal="left" vertical="center"/>
    </xf>
    <xf numFmtId="0" fontId="39" fillId="46" borderId="57" xfId="167" applyNumberFormat="1" applyFont="1" applyFill="1" applyBorder="1" applyAlignment="1">
      <alignment horizontal="left" vertical="center"/>
    </xf>
    <xf numFmtId="0" fontId="39" fillId="46" borderId="166" xfId="170" applyNumberFormat="1" applyFont="1" applyFill="1" applyBorder="1" applyAlignment="1">
      <alignment horizontal="left" vertical="center"/>
    </xf>
    <xf numFmtId="0" fontId="39" fillId="46" borderId="0" xfId="121" applyNumberFormat="1" applyFont="1" applyFill="1" applyBorder="1" applyAlignment="1">
      <alignment vertical="center"/>
    </xf>
    <xf numFmtId="0" fontId="39" fillId="46" borderId="7" xfId="167" applyFont="1" applyFill="1" applyBorder="1" applyAlignment="1">
      <alignment vertical="center" shrinkToFit="1"/>
    </xf>
    <xf numFmtId="0" fontId="39" fillId="46" borderId="12" xfId="167" applyNumberFormat="1" applyFont="1" applyFill="1" applyBorder="1" applyAlignment="1">
      <alignment vertical="center"/>
    </xf>
    <xf numFmtId="0" fontId="39" fillId="46" borderId="85" xfId="167" applyNumberFormat="1" applyFont="1" applyFill="1" applyBorder="1" applyAlignment="1">
      <alignment vertical="center"/>
    </xf>
    <xf numFmtId="0" fontId="39" fillId="46" borderId="52" xfId="167" applyNumberFormat="1" applyFont="1" applyFill="1" applyBorder="1" applyAlignment="1">
      <alignment vertical="center"/>
    </xf>
    <xf numFmtId="0" fontId="39" fillId="46" borderId="81" xfId="167" applyNumberFormat="1" applyFont="1" applyFill="1" applyBorder="1" applyAlignment="1">
      <alignment vertical="center"/>
    </xf>
    <xf numFmtId="0" fontId="39" fillId="46" borderId="166" xfId="167" applyNumberFormat="1" applyFont="1" applyFill="1" applyBorder="1" applyAlignment="1">
      <alignment vertical="center"/>
    </xf>
    <xf numFmtId="192" fontId="39" fillId="46" borderId="57" xfId="121" applyNumberFormat="1" applyFont="1" applyFill="1" applyBorder="1" applyAlignment="1">
      <alignment horizontal="right" vertical="center"/>
    </xf>
    <xf numFmtId="0" fontId="39" fillId="46" borderId="0" xfId="167" applyNumberFormat="1" applyFont="1" applyFill="1" applyBorder="1" applyAlignment="1">
      <alignment horizontal="right" vertical="center"/>
    </xf>
    <xf numFmtId="9" fontId="48" fillId="0" borderId="0" xfId="119" applyFont="1">
      <alignment vertical="center"/>
    </xf>
    <xf numFmtId="0" fontId="48" fillId="0" borderId="0" xfId="0" applyFont="1" applyAlignment="1">
      <alignment horizontal="left" vertical="center"/>
    </xf>
    <xf numFmtId="0" fontId="48" fillId="48" borderId="0" xfId="0" applyFont="1" applyFill="1">
      <alignment vertical="center"/>
    </xf>
    <xf numFmtId="0" fontId="48" fillId="48" borderId="0" xfId="0" applyFont="1" applyFill="1" applyAlignment="1">
      <alignment horizontal="right" vertical="center"/>
    </xf>
    <xf numFmtId="182" fontId="48" fillId="48" borderId="0" xfId="1" applyNumberFormat="1" applyFont="1" applyFill="1">
      <alignment vertical="center"/>
    </xf>
    <xf numFmtId="0" fontId="48" fillId="0" borderId="0" xfId="0" applyFont="1" applyAlignment="1">
      <alignment vertical="center"/>
    </xf>
    <xf numFmtId="187" fontId="38" fillId="0" borderId="1" xfId="40" applyNumberFormat="1" applyFont="1" applyFill="1" applyBorder="1" applyAlignment="1">
      <alignment horizontal="right" vertical="center" shrinkToFit="1"/>
    </xf>
    <xf numFmtId="187" fontId="38" fillId="2" borderId="62" xfId="40" applyNumberFormat="1" applyFont="1" applyFill="1" applyBorder="1" applyAlignment="1">
      <alignment horizontal="right" vertical="center" shrinkToFit="1"/>
    </xf>
    <xf numFmtId="38" fontId="48" fillId="0" borderId="0" xfId="1" applyFont="1" applyAlignment="1">
      <alignment horizontal="center" vertical="center"/>
    </xf>
    <xf numFmtId="0" fontId="38" fillId="0" borderId="59" xfId="40" applyFont="1" applyFill="1" applyBorder="1" applyAlignment="1">
      <alignment horizontal="center" vertical="center"/>
    </xf>
    <xf numFmtId="0" fontId="38" fillId="0" borderId="40" xfId="40" applyFont="1" applyFill="1" applyBorder="1" applyAlignment="1">
      <alignment horizontal="center" vertical="center"/>
    </xf>
    <xf numFmtId="0" fontId="38" fillId="0" borderId="46" xfId="40" applyFont="1" applyFill="1" applyBorder="1" applyAlignment="1">
      <alignment horizontal="center" vertical="center"/>
    </xf>
    <xf numFmtId="0" fontId="38" fillId="0" borderId="15" xfId="40" applyFont="1" applyFill="1" applyBorder="1" applyAlignment="1">
      <alignment horizontal="center" vertical="center"/>
    </xf>
    <xf numFmtId="0" fontId="38" fillId="0" borderId="69" xfId="40" applyFont="1" applyFill="1" applyBorder="1" applyAlignment="1">
      <alignment horizontal="center" vertical="center"/>
    </xf>
    <xf numFmtId="0" fontId="39" fillId="0" borderId="0" xfId="40" applyFont="1" applyFill="1" applyBorder="1" applyAlignment="1">
      <alignment horizontal="left" vertical="center" shrinkToFit="1"/>
    </xf>
    <xf numFmtId="188" fontId="48" fillId="2" borderId="0" xfId="119" applyNumberFormat="1" applyFont="1" applyFill="1">
      <alignment vertical="center"/>
    </xf>
    <xf numFmtId="0" fontId="48" fillId="0" borderId="6" xfId="0" applyFont="1" applyBorder="1">
      <alignment vertical="center"/>
    </xf>
    <xf numFmtId="0" fontId="90" fillId="0" borderId="0" xfId="0" applyFont="1">
      <alignment vertical="center"/>
    </xf>
    <xf numFmtId="0" fontId="100" fillId="0" borderId="0" xfId="0" applyFont="1">
      <alignment vertical="center"/>
    </xf>
    <xf numFmtId="0" fontId="48" fillId="53" borderId="6" xfId="0" applyFont="1" applyFill="1" applyBorder="1" applyAlignment="1">
      <alignment horizontal="center" vertical="center"/>
    </xf>
    <xf numFmtId="0" fontId="48" fillId="53" borderId="12" xfId="0" applyFont="1" applyFill="1" applyBorder="1" applyAlignment="1">
      <alignment horizontal="center" vertical="center"/>
    </xf>
    <xf numFmtId="0" fontId="48" fillId="53" borderId="105" xfId="0" applyFont="1" applyFill="1" applyBorder="1" applyAlignment="1">
      <alignment horizontal="center" vertical="center"/>
    </xf>
    <xf numFmtId="0" fontId="48" fillId="53" borderId="1" xfId="0" applyFont="1" applyFill="1" applyBorder="1" applyAlignment="1">
      <alignment horizontal="center" vertical="center"/>
    </xf>
    <xf numFmtId="0" fontId="48" fillId="53" borderId="0" xfId="0" applyFont="1" applyFill="1" applyBorder="1" applyAlignment="1">
      <alignment horizontal="center" vertical="center"/>
    </xf>
    <xf numFmtId="0" fontId="48" fillId="53" borderId="4" xfId="0" applyFont="1" applyFill="1" applyBorder="1" applyAlignment="1">
      <alignment horizontal="center" vertical="center"/>
    </xf>
    <xf numFmtId="0" fontId="48" fillId="0" borderId="0" xfId="0" applyFont="1" applyFill="1" applyBorder="1">
      <alignment vertical="center"/>
    </xf>
    <xf numFmtId="182" fontId="48" fillId="2" borderId="0" xfId="1" applyNumberFormat="1" applyFont="1" applyFill="1">
      <alignment vertical="center"/>
    </xf>
    <xf numFmtId="0" fontId="58" fillId="0" borderId="0" xfId="40" applyFont="1" applyAlignment="1">
      <alignment vertical="center"/>
    </xf>
    <xf numFmtId="0" fontId="58" fillId="0" borderId="0" xfId="40" applyFont="1" applyBorder="1" applyAlignment="1">
      <alignment vertical="center"/>
    </xf>
    <xf numFmtId="0" fontId="58" fillId="0" borderId="0" xfId="40" applyFont="1" applyBorder="1">
      <alignment vertical="center"/>
    </xf>
    <xf numFmtId="0" fontId="58" fillId="0" borderId="0" xfId="40" applyFont="1" applyBorder="1" applyAlignment="1">
      <alignment vertical="center" shrinkToFit="1"/>
    </xf>
    <xf numFmtId="0" fontId="38" fillId="0" borderId="13" xfId="40" applyFont="1" applyBorder="1" applyAlignment="1">
      <alignment horizontal="right" vertical="center"/>
    </xf>
    <xf numFmtId="187" fontId="31" fillId="0" borderId="9" xfId="40" applyNumberFormat="1" applyFont="1" applyBorder="1" applyAlignment="1">
      <alignment horizontal="right" vertical="center" shrinkToFit="1"/>
    </xf>
    <xf numFmtId="0" fontId="31" fillId="0" borderId="58" xfId="120" applyFont="1" applyBorder="1" applyAlignment="1">
      <alignment vertical="center"/>
    </xf>
    <xf numFmtId="0" fontId="31" fillId="0" borderId="69" xfId="120" applyFont="1" applyBorder="1" applyAlignment="1">
      <alignment horizontal="center" vertical="center" shrinkToFit="1"/>
    </xf>
    <xf numFmtId="0" fontId="39" fillId="0" borderId="69" xfId="120" applyFont="1" applyFill="1" applyBorder="1" applyAlignment="1">
      <alignment horizontal="center" vertical="center" wrapText="1" shrinkToFit="1"/>
    </xf>
    <xf numFmtId="0" fontId="31" fillId="0" borderId="40" xfId="120" applyFont="1" applyBorder="1" applyAlignment="1">
      <alignment horizontal="center" vertical="center" shrinkToFit="1"/>
    </xf>
    <xf numFmtId="0" fontId="31" fillId="0" borderId="123" xfId="120" applyFont="1" applyBorder="1" applyAlignment="1">
      <alignment horizontal="center" vertical="center" shrinkToFit="1"/>
    </xf>
    <xf numFmtId="0" fontId="31" fillId="0" borderId="101" xfId="120" applyFont="1" applyBorder="1" applyAlignment="1">
      <alignment vertical="center" shrinkToFit="1"/>
    </xf>
    <xf numFmtId="187" fontId="31" fillId="0" borderId="9" xfId="120" applyNumberFormat="1" applyFont="1" applyBorder="1" applyAlignment="1">
      <alignment horizontal="right" vertical="center" shrinkToFit="1"/>
    </xf>
    <xf numFmtId="187" fontId="31" fillId="0" borderId="25" xfId="120" applyNumberFormat="1" applyFont="1" applyBorder="1" applyAlignment="1">
      <alignment horizontal="right" vertical="center" shrinkToFit="1"/>
    </xf>
    <xf numFmtId="0" fontId="31" fillId="0" borderId="94" xfId="120" applyFont="1" applyBorder="1" applyAlignment="1">
      <alignment vertical="center" shrinkToFit="1"/>
    </xf>
    <xf numFmtId="187" fontId="31" fillId="0" borderId="61" xfId="120" applyNumberFormat="1" applyFont="1" applyBorder="1" applyAlignment="1">
      <alignment horizontal="right" vertical="center" shrinkToFit="1"/>
    </xf>
    <xf numFmtId="187" fontId="31" fillId="0" borderId="62" xfId="120" applyNumberFormat="1" applyFont="1" applyBorder="1" applyAlignment="1">
      <alignment horizontal="right" vertical="center" shrinkToFit="1"/>
    </xf>
    <xf numFmtId="187" fontId="31" fillId="0" borderId="124" xfId="120" applyNumberFormat="1" applyFont="1" applyBorder="1" applyAlignment="1">
      <alignment horizontal="right" vertical="center" shrinkToFit="1"/>
    </xf>
    <xf numFmtId="187" fontId="31" fillId="0" borderId="126" xfId="120" applyNumberFormat="1" applyFont="1" applyBorder="1" applyAlignment="1">
      <alignment horizontal="right" vertical="center" shrinkToFit="1"/>
    </xf>
    <xf numFmtId="0" fontId="39" fillId="0" borderId="0" xfId="40" applyFont="1" applyBorder="1">
      <alignment vertical="center"/>
    </xf>
    <xf numFmtId="0" fontId="31" fillId="0" borderId="0" xfId="120" applyFont="1" applyBorder="1" applyAlignment="1">
      <alignment horizontal="left" vertical="center" shrinkToFit="1"/>
    </xf>
    <xf numFmtId="0" fontId="39" fillId="0" borderId="0" xfId="40" applyFont="1">
      <alignment vertical="center"/>
    </xf>
    <xf numFmtId="41" fontId="58" fillId="0" borderId="0" xfId="40" applyNumberFormat="1" applyFont="1" applyBorder="1" applyAlignment="1">
      <alignment vertical="center"/>
    </xf>
    <xf numFmtId="187" fontId="31" fillId="0" borderId="159" xfId="40" applyNumberFormat="1" applyFont="1" applyBorder="1" applyAlignment="1">
      <alignment horizontal="right" vertical="center" shrinkToFit="1"/>
    </xf>
    <xf numFmtId="0" fontId="31" fillId="0" borderId="14" xfId="40" applyFont="1" applyBorder="1" applyAlignment="1">
      <alignment horizontal="distributed" vertical="center" indent="2"/>
    </xf>
    <xf numFmtId="0" fontId="31" fillId="0" borderId="171" xfId="40" applyFont="1" applyBorder="1" applyAlignment="1">
      <alignment horizontal="center" vertical="center" shrinkToFit="1"/>
    </xf>
    <xf numFmtId="0" fontId="31" fillId="0" borderId="16" xfId="40" applyFont="1" applyBorder="1" applyAlignment="1">
      <alignment horizontal="center" vertical="center" shrinkToFit="1"/>
    </xf>
    <xf numFmtId="187" fontId="31" fillId="0" borderId="161" xfId="40" applyNumberFormat="1" applyFont="1" applyBorder="1" applyAlignment="1">
      <alignment horizontal="right" vertical="center" shrinkToFit="1"/>
    </xf>
    <xf numFmtId="187" fontId="31" fillId="0" borderId="74" xfId="40" applyNumberFormat="1" applyFont="1" applyBorder="1" applyAlignment="1">
      <alignment horizontal="right" vertical="center" shrinkToFit="1"/>
    </xf>
    <xf numFmtId="0" fontId="38" fillId="0" borderId="94" xfId="40" applyFont="1" applyBorder="1" applyAlignment="1">
      <alignment horizontal="left" vertical="center" indent="1" shrinkToFit="1"/>
    </xf>
    <xf numFmtId="187" fontId="31" fillId="0" borderId="61" xfId="40" applyNumberFormat="1" applyFont="1" applyBorder="1" applyAlignment="1">
      <alignment horizontal="right" vertical="center" shrinkToFit="1"/>
    </xf>
    <xf numFmtId="187" fontId="31" fillId="0" borderId="75" xfId="40" applyNumberFormat="1" applyFont="1" applyBorder="1" applyAlignment="1">
      <alignment horizontal="right" vertical="center" shrinkToFit="1"/>
    </xf>
    <xf numFmtId="0" fontId="38" fillId="0" borderId="172" xfId="40" applyFont="1" applyBorder="1" applyAlignment="1">
      <alignment horizontal="left" vertical="center" indent="1" shrinkToFit="1"/>
    </xf>
    <xf numFmtId="187" fontId="31" fillId="0" borderId="173" xfId="40" applyNumberFormat="1" applyFont="1" applyBorder="1" applyAlignment="1">
      <alignment horizontal="right" vertical="center" shrinkToFit="1"/>
    </xf>
    <xf numFmtId="187" fontId="31" fillId="0" borderId="22" xfId="40" applyNumberFormat="1" applyFont="1" applyBorder="1" applyAlignment="1">
      <alignment horizontal="right" vertical="center" shrinkToFit="1"/>
    </xf>
    <xf numFmtId="187" fontId="31" fillId="0" borderId="11" xfId="40" applyNumberFormat="1" applyFont="1" applyBorder="1" applyAlignment="1">
      <alignment horizontal="right" vertical="center" shrinkToFit="1"/>
    </xf>
    <xf numFmtId="187" fontId="31" fillId="0" borderId="107" xfId="40" applyNumberFormat="1" applyFont="1" applyBorder="1" applyAlignment="1">
      <alignment horizontal="right" vertical="center" shrinkToFit="1"/>
    </xf>
    <xf numFmtId="0" fontId="31" fillId="0" borderId="18" xfId="40" applyFont="1" applyBorder="1" applyAlignment="1">
      <alignment horizontal="distributed" vertical="center" indent="2" shrinkToFit="1"/>
    </xf>
    <xf numFmtId="187" fontId="31" fillId="0" borderId="79" xfId="40" applyNumberFormat="1" applyFont="1" applyBorder="1" applyAlignment="1">
      <alignment horizontal="right" vertical="center" shrinkToFit="1"/>
    </xf>
    <xf numFmtId="187" fontId="31" fillId="0" borderId="174" xfId="40" applyNumberFormat="1" applyFont="1" applyBorder="1" applyAlignment="1">
      <alignment horizontal="right" vertical="center" shrinkToFit="1"/>
    </xf>
    <xf numFmtId="0" fontId="58" fillId="49" borderId="0" xfId="40" applyFont="1" applyFill="1">
      <alignment vertical="center"/>
    </xf>
    <xf numFmtId="0" fontId="58" fillId="49" borderId="0" xfId="40" applyFont="1" applyFill="1" applyBorder="1">
      <alignment vertical="center"/>
    </xf>
    <xf numFmtId="0" fontId="58" fillId="49" borderId="0" xfId="40" applyFont="1" applyFill="1" applyBorder="1" applyAlignment="1">
      <alignment vertical="center"/>
    </xf>
    <xf numFmtId="0" fontId="46" fillId="49" borderId="0" xfId="40" applyFont="1" applyFill="1" applyBorder="1" applyAlignment="1"/>
    <xf numFmtId="0" fontId="46" fillId="49" borderId="0" xfId="40" applyFont="1" applyFill="1" applyBorder="1" applyAlignment="1">
      <alignment vertical="center"/>
    </xf>
    <xf numFmtId="0" fontId="58" fillId="49" borderId="0" xfId="40" applyFont="1" applyFill="1" applyBorder="1" applyAlignment="1">
      <alignment vertical="center" shrinkToFit="1"/>
    </xf>
    <xf numFmtId="41" fontId="58" fillId="49" borderId="0" xfId="40" applyNumberFormat="1" applyFont="1" applyFill="1" applyBorder="1" applyAlignment="1">
      <alignment vertical="center"/>
    </xf>
    <xf numFmtId="0" fontId="38" fillId="49" borderId="13" xfId="40" applyFont="1" applyFill="1" applyBorder="1" applyAlignment="1">
      <alignment horizontal="right" vertical="center"/>
    </xf>
    <xf numFmtId="0" fontId="31" fillId="49" borderId="58" xfId="120" applyFont="1" applyFill="1" applyBorder="1" applyAlignment="1">
      <alignment vertical="center"/>
    </xf>
    <xf numFmtId="0" fontId="31" fillId="49" borderId="69" xfId="120" applyFont="1" applyFill="1" applyBorder="1" applyAlignment="1">
      <alignment horizontal="center" vertical="center" shrinkToFit="1"/>
    </xf>
    <xf numFmtId="0" fontId="31" fillId="49" borderId="40" xfId="120" applyFont="1" applyFill="1" applyBorder="1" applyAlignment="1">
      <alignment horizontal="center" vertical="center" shrinkToFit="1"/>
    </xf>
    <xf numFmtId="0" fontId="31" fillId="49" borderId="123" xfId="120" applyFont="1" applyFill="1" applyBorder="1" applyAlignment="1">
      <alignment horizontal="center" vertical="center" shrinkToFit="1"/>
    </xf>
    <xf numFmtId="0" fontId="31" fillId="49" borderId="78" xfId="120" applyFont="1" applyFill="1" applyBorder="1" applyAlignment="1">
      <alignment vertical="center" shrinkToFit="1"/>
    </xf>
    <xf numFmtId="187" fontId="31" fillId="49" borderId="79" xfId="120" applyNumberFormat="1" applyFont="1" applyFill="1" applyBorder="1" applyAlignment="1">
      <alignment horizontal="right" vertical="center" shrinkToFit="1"/>
    </xf>
    <xf numFmtId="187" fontId="31" fillId="49" borderId="83" xfId="120" applyNumberFormat="1" applyFont="1" applyFill="1" applyBorder="1" applyAlignment="1">
      <alignment horizontal="right" vertical="center" shrinkToFit="1"/>
    </xf>
    <xf numFmtId="187" fontId="39" fillId="49" borderId="0" xfId="40" applyNumberFormat="1" applyFont="1" applyFill="1">
      <alignment vertical="center"/>
    </xf>
    <xf numFmtId="0" fontId="39" fillId="49" borderId="0" xfId="40" applyFont="1" applyFill="1">
      <alignment vertical="center"/>
    </xf>
    <xf numFmtId="0" fontId="39" fillId="49" borderId="69" xfId="120" applyFont="1" applyFill="1" applyBorder="1" applyAlignment="1">
      <alignment horizontal="center" vertical="center" wrapText="1" shrinkToFit="1"/>
    </xf>
    <xf numFmtId="0" fontId="31" fillId="49" borderId="101" xfId="120" applyFont="1" applyFill="1" applyBorder="1" applyAlignment="1">
      <alignment vertical="center" shrinkToFit="1"/>
    </xf>
    <xf numFmtId="187" fontId="31" fillId="49" borderId="9" xfId="120" applyNumberFormat="1" applyFont="1" applyFill="1" applyBorder="1" applyAlignment="1">
      <alignment horizontal="right" vertical="center" shrinkToFit="1"/>
    </xf>
    <xf numFmtId="187" fontId="31" fillId="49" borderId="25" xfId="120" applyNumberFormat="1" applyFont="1" applyFill="1" applyBorder="1" applyAlignment="1">
      <alignment horizontal="right" vertical="center" shrinkToFit="1"/>
    </xf>
    <xf numFmtId="0" fontId="31" fillId="49" borderId="94" xfId="120" applyFont="1" applyFill="1" applyBorder="1" applyAlignment="1">
      <alignment vertical="center" shrinkToFit="1"/>
    </xf>
    <xf numFmtId="187" fontId="31" fillId="49" borderId="61" xfId="120" applyNumberFormat="1" applyFont="1" applyFill="1" applyBorder="1" applyAlignment="1">
      <alignment horizontal="right" vertical="center" shrinkToFit="1"/>
    </xf>
    <xf numFmtId="187" fontId="31" fillId="49" borderId="62" xfId="120" applyNumberFormat="1" applyFont="1" applyFill="1" applyBorder="1" applyAlignment="1">
      <alignment horizontal="right" vertical="center" shrinkToFit="1"/>
    </xf>
    <xf numFmtId="0" fontId="31" fillId="49" borderId="127" xfId="120" applyFont="1" applyFill="1" applyBorder="1" applyAlignment="1">
      <alignment vertical="center" shrinkToFit="1"/>
    </xf>
    <xf numFmtId="187" fontId="31" fillId="49" borderId="124" xfId="120" applyNumberFormat="1" applyFont="1" applyFill="1" applyBorder="1" applyAlignment="1">
      <alignment horizontal="right" vertical="center" shrinkToFit="1"/>
    </xf>
    <xf numFmtId="187" fontId="31" fillId="49" borderId="126" xfId="120" applyNumberFormat="1" applyFont="1" applyFill="1" applyBorder="1" applyAlignment="1">
      <alignment horizontal="right" vertical="center" shrinkToFit="1"/>
    </xf>
    <xf numFmtId="0" fontId="39" fillId="49" borderId="0" xfId="40" applyFont="1" applyFill="1" applyBorder="1">
      <alignment vertical="center"/>
    </xf>
    <xf numFmtId="0" fontId="31" fillId="49" borderId="58" xfId="40" applyFont="1" applyFill="1" applyBorder="1" applyAlignment="1">
      <alignment horizontal="center" vertical="center"/>
    </xf>
    <xf numFmtId="0" fontId="31" fillId="49" borderId="69" xfId="40" applyFont="1" applyFill="1" applyBorder="1" applyAlignment="1">
      <alignment horizontal="center" vertical="center" shrinkToFit="1"/>
    </xf>
    <xf numFmtId="0" fontId="31" fillId="49" borderId="123" xfId="40" applyFont="1" applyFill="1" applyBorder="1" applyAlignment="1">
      <alignment horizontal="center" vertical="center" shrinkToFit="1"/>
    </xf>
    <xf numFmtId="0" fontId="31" fillId="49" borderId="170" xfId="40" applyFont="1" applyFill="1" applyBorder="1" applyAlignment="1">
      <alignment vertical="center" shrinkToFit="1"/>
    </xf>
    <xf numFmtId="187" fontId="31" fillId="49" borderId="159" xfId="40" applyNumberFormat="1" applyFont="1" applyFill="1" applyBorder="1" applyAlignment="1">
      <alignment horizontal="right" vertical="center" shrinkToFit="1"/>
    </xf>
    <xf numFmtId="187" fontId="31" fillId="49" borderId="135" xfId="40" applyNumberFormat="1" applyFont="1" applyFill="1" applyBorder="1" applyAlignment="1">
      <alignment horizontal="right" vertical="center" shrinkToFit="1"/>
    </xf>
    <xf numFmtId="0" fontId="31" fillId="49" borderId="95" xfId="40" applyFont="1" applyFill="1" applyBorder="1" applyAlignment="1">
      <alignment vertical="center" shrinkToFit="1"/>
    </xf>
    <xf numFmtId="187" fontId="31" fillId="49" borderId="77" xfId="40" applyNumberFormat="1" applyFont="1" applyFill="1" applyBorder="1" applyAlignment="1">
      <alignment horizontal="right" vertical="center" shrinkToFit="1"/>
    </xf>
    <xf numFmtId="187" fontId="31" fillId="49" borderId="67" xfId="40" applyNumberFormat="1" applyFont="1" applyFill="1" applyBorder="1" applyAlignment="1">
      <alignment horizontal="right" vertical="center" shrinkToFit="1"/>
    </xf>
    <xf numFmtId="0" fontId="31" fillId="49" borderId="78" xfId="40" applyFont="1" applyFill="1" applyBorder="1" applyAlignment="1">
      <alignment horizontal="distributed" vertical="center" indent="2" shrinkToFit="1"/>
    </xf>
    <xf numFmtId="187" fontId="31" fillId="49" borderId="124" xfId="40" applyNumberFormat="1" applyFont="1" applyFill="1" applyBorder="1" applyAlignment="1">
      <alignment horizontal="right" vertical="center" shrinkToFit="1"/>
    </xf>
    <xf numFmtId="187" fontId="31" fillId="49" borderId="126" xfId="40" applyNumberFormat="1" applyFont="1" applyFill="1" applyBorder="1" applyAlignment="1">
      <alignment horizontal="right" vertical="center" shrinkToFit="1"/>
    </xf>
    <xf numFmtId="0" fontId="58" fillId="49" borderId="0" xfId="40" applyFont="1" applyFill="1" applyAlignment="1">
      <alignment vertical="center"/>
    </xf>
    <xf numFmtId="0" fontId="31" fillId="49" borderId="58" xfId="40" applyFont="1" applyFill="1" applyBorder="1" applyAlignment="1">
      <alignment horizontal="distributed" vertical="center" indent="2"/>
    </xf>
    <xf numFmtId="0" fontId="39" fillId="49" borderId="69" xfId="40" applyFont="1" applyFill="1" applyBorder="1" applyAlignment="1">
      <alignment horizontal="center" vertical="center" wrapText="1" shrinkToFit="1"/>
    </xf>
    <xf numFmtId="0" fontId="31" fillId="49" borderId="40" xfId="40" applyFont="1" applyFill="1" applyBorder="1" applyAlignment="1">
      <alignment horizontal="center" vertical="center" shrinkToFit="1"/>
    </xf>
    <xf numFmtId="187" fontId="31" fillId="49" borderId="9" xfId="40" applyNumberFormat="1" applyFont="1" applyFill="1" applyBorder="1" applyAlignment="1">
      <alignment horizontal="right" vertical="center" shrinkToFit="1"/>
    </xf>
    <xf numFmtId="187" fontId="31" fillId="49" borderId="25" xfId="40" applyNumberFormat="1" applyFont="1" applyFill="1" applyBorder="1" applyAlignment="1">
      <alignment horizontal="right" vertical="center" shrinkToFit="1"/>
    </xf>
    <xf numFmtId="187" fontId="38" fillId="49" borderId="0" xfId="40" applyNumberFormat="1" applyFont="1" applyFill="1" applyBorder="1" applyAlignment="1">
      <alignment horizontal="left" vertical="center"/>
    </xf>
    <xf numFmtId="187" fontId="31" fillId="49" borderId="0" xfId="40" applyNumberFormat="1" applyFont="1" applyFill="1" applyBorder="1" applyAlignment="1">
      <alignment horizontal="right" vertical="center" shrinkToFit="1"/>
    </xf>
    <xf numFmtId="188" fontId="48" fillId="0" borderId="0" xfId="119" applyNumberFormat="1" applyFont="1" applyFill="1">
      <alignment vertical="center"/>
    </xf>
    <xf numFmtId="182" fontId="48" fillId="0" borderId="1" xfId="1" applyNumberFormat="1" applyFont="1" applyFill="1" applyBorder="1">
      <alignment vertical="center"/>
    </xf>
    <xf numFmtId="182" fontId="48" fillId="0" borderId="12" xfId="1" applyNumberFormat="1" applyFont="1" applyFill="1" applyBorder="1">
      <alignment vertical="center"/>
    </xf>
    <xf numFmtId="182" fontId="48" fillId="0" borderId="0" xfId="1" applyNumberFormat="1" applyFont="1" applyFill="1" applyBorder="1">
      <alignment vertical="center"/>
    </xf>
    <xf numFmtId="38" fontId="48" fillId="0" borderId="4" xfId="1" applyFont="1" applyFill="1" applyBorder="1">
      <alignment vertical="center"/>
    </xf>
    <xf numFmtId="182" fontId="48" fillId="0" borderId="105" xfId="1" applyNumberFormat="1" applyFont="1" applyFill="1" applyBorder="1">
      <alignment vertical="center"/>
    </xf>
    <xf numFmtId="38" fontId="48" fillId="0" borderId="106" xfId="1" applyFont="1" applyFill="1" applyBorder="1">
      <alignment vertical="center"/>
    </xf>
    <xf numFmtId="182" fontId="48" fillId="0" borderId="6" xfId="1" applyNumberFormat="1" applyFont="1" applyFill="1" applyBorder="1">
      <alignment vertical="center"/>
    </xf>
    <xf numFmtId="38" fontId="48" fillId="0" borderId="7" xfId="1" applyFont="1" applyFill="1" applyBorder="1">
      <alignment vertical="center"/>
    </xf>
    <xf numFmtId="182" fontId="48" fillId="0" borderId="10" xfId="1" applyNumberFormat="1" applyFont="1" applyFill="1" applyBorder="1">
      <alignment vertical="center"/>
    </xf>
    <xf numFmtId="0" fontId="101" fillId="0" borderId="1" xfId="0" applyFont="1" applyBorder="1" applyAlignment="1">
      <alignment horizontal="center" vertical="center"/>
    </xf>
    <xf numFmtId="0" fontId="101" fillId="0" borderId="0" xfId="0" applyFont="1" applyBorder="1" applyAlignment="1">
      <alignment horizontal="center" vertical="center"/>
    </xf>
    <xf numFmtId="0" fontId="101" fillId="0" borderId="4" xfId="0" applyFont="1" applyBorder="1" applyAlignment="1">
      <alignment horizontal="center" vertical="center"/>
    </xf>
    <xf numFmtId="182" fontId="48" fillId="0" borderId="4" xfId="1" applyNumberFormat="1" applyFont="1" applyFill="1" applyBorder="1">
      <alignment vertical="center"/>
    </xf>
    <xf numFmtId="182" fontId="48" fillId="0" borderId="7" xfId="1" applyNumberFormat="1" applyFont="1" applyFill="1" applyBorder="1">
      <alignment vertical="center"/>
    </xf>
    <xf numFmtId="182" fontId="48" fillId="0" borderId="106" xfId="1" applyNumberFormat="1" applyFont="1" applyFill="1" applyBorder="1">
      <alignment vertical="center"/>
    </xf>
    <xf numFmtId="0" fontId="92" fillId="46" borderId="0" xfId="121" applyFont="1" applyFill="1" applyBorder="1" applyAlignment="1">
      <alignment horizontal="left" vertical="center"/>
    </xf>
    <xf numFmtId="0" fontId="92" fillId="46" borderId="0" xfId="121" applyFont="1" applyFill="1" applyBorder="1" applyAlignment="1">
      <alignment horizontal="right" vertical="center"/>
    </xf>
    <xf numFmtId="40" fontId="48" fillId="0" borderId="0" xfId="1" applyNumberFormat="1" applyFont="1" applyBorder="1">
      <alignment vertical="center"/>
    </xf>
    <xf numFmtId="0" fontId="48" fillId="0" borderId="0" xfId="0" applyFont="1" applyBorder="1" applyAlignment="1">
      <alignment horizontal="center" vertical="center"/>
    </xf>
    <xf numFmtId="38" fontId="48" fillId="0" borderId="0" xfId="1" applyNumberFormat="1" applyFont="1">
      <alignment vertical="center"/>
    </xf>
    <xf numFmtId="182" fontId="48" fillId="57" borderId="0" xfId="1" applyNumberFormat="1" applyFont="1" applyFill="1">
      <alignment vertical="center"/>
    </xf>
    <xf numFmtId="193" fontId="48" fillId="0" borderId="0" xfId="1" applyNumberFormat="1" applyFont="1">
      <alignment vertical="center"/>
    </xf>
    <xf numFmtId="182" fontId="48" fillId="53" borderId="0" xfId="1" applyNumberFormat="1" applyFont="1" applyFill="1">
      <alignment vertical="center"/>
    </xf>
    <xf numFmtId="38" fontId="48" fillId="0" borderId="1" xfId="1" applyFont="1" applyBorder="1">
      <alignment vertical="center"/>
    </xf>
    <xf numFmtId="38" fontId="48" fillId="0" borderId="12" xfId="1" applyFont="1" applyBorder="1">
      <alignment vertical="center"/>
    </xf>
    <xf numFmtId="194" fontId="39" fillId="46" borderId="166" xfId="167" applyNumberFormat="1" applyFont="1" applyFill="1" applyBorder="1" applyAlignment="1">
      <alignment vertical="center"/>
    </xf>
    <xf numFmtId="194" fontId="39" fillId="46" borderId="57" xfId="167" applyNumberFormat="1" applyFont="1" applyFill="1" applyBorder="1" applyAlignment="1">
      <alignment vertical="center"/>
    </xf>
    <xf numFmtId="194" fontId="39" fillId="46" borderId="26" xfId="167" applyNumberFormat="1" applyFont="1" applyFill="1" applyBorder="1" applyAlignment="1">
      <alignment vertical="center"/>
    </xf>
    <xf numFmtId="194" fontId="39" fillId="46" borderId="186" xfId="167" applyNumberFormat="1" applyFont="1" applyFill="1" applyBorder="1" applyAlignment="1">
      <alignment vertical="center"/>
    </xf>
    <xf numFmtId="194" fontId="39" fillId="46" borderId="57" xfId="167" applyNumberFormat="1" applyFont="1" applyFill="1" applyBorder="1" applyAlignment="1">
      <alignment horizontal="right" vertical="center"/>
    </xf>
    <xf numFmtId="194" fontId="39" fillId="46" borderId="166" xfId="167" applyNumberFormat="1" applyFont="1" applyFill="1" applyBorder="1" applyAlignment="1">
      <alignment horizontal="right" vertical="center"/>
    </xf>
    <xf numFmtId="194" fontId="39" fillId="46" borderId="186" xfId="167" applyNumberFormat="1" applyFont="1" applyFill="1" applyBorder="1" applyAlignment="1">
      <alignment horizontal="right" vertical="center"/>
    </xf>
    <xf numFmtId="194" fontId="39" fillId="46" borderId="26" xfId="167" applyNumberFormat="1" applyFont="1" applyFill="1" applyBorder="1" applyAlignment="1">
      <alignment horizontal="right" vertical="center"/>
    </xf>
    <xf numFmtId="194" fontId="39" fillId="46" borderId="134" xfId="167" applyNumberFormat="1" applyFont="1" applyFill="1" applyBorder="1" applyAlignment="1">
      <alignment horizontal="right" vertical="center"/>
    </xf>
    <xf numFmtId="0" fontId="39" fillId="46" borderId="122" xfId="167" applyNumberFormat="1" applyFont="1" applyFill="1" applyBorder="1" applyAlignment="1">
      <alignment vertical="center"/>
    </xf>
    <xf numFmtId="194" fontId="39" fillId="46" borderId="56" xfId="167" applyNumberFormat="1" applyFont="1" applyFill="1" applyBorder="1" applyAlignment="1">
      <alignment horizontal="right" vertical="center"/>
    </xf>
    <xf numFmtId="194" fontId="39" fillId="46" borderId="76" xfId="167" applyNumberFormat="1" applyFont="1" applyFill="1" applyBorder="1" applyAlignment="1">
      <alignment horizontal="right" vertical="center"/>
    </xf>
    <xf numFmtId="194" fontId="39" fillId="46" borderId="54" xfId="167" applyNumberFormat="1" applyFont="1" applyFill="1" applyBorder="1" applyAlignment="1">
      <alignment horizontal="right" vertical="center"/>
    </xf>
    <xf numFmtId="194" fontId="39" fillId="46" borderId="186" xfId="121" applyNumberFormat="1" applyFont="1" applyFill="1" applyBorder="1" applyAlignment="1">
      <alignment horizontal="right" vertical="center"/>
    </xf>
    <xf numFmtId="194" fontId="39" fillId="46" borderId="26" xfId="121" applyNumberFormat="1" applyFont="1" applyFill="1" applyBorder="1" applyAlignment="1">
      <alignment horizontal="right" vertical="center"/>
    </xf>
    <xf numFmtId="194" fontId="39" fillId="46" borderId="56" xfId="121" applyNumberFormat="1" applyFont="1" applyFill="1" applyBorder="1" applyAlignment="1">
      <alignment horizontal="right" vertical="center"/>
    </xf>
    <xf numFmtId="194" fontId="39" fillId="46" borderId="187" xfId="121" applyNumberFormat="1" applyFont="1" applyFill="1" applyBorder="1" applyAlignment="1">
      <alignment horizontal="right" vertical="center"/>
    </xf>
    <xf numFmtId="0" fontId="39" fillId="46" borderId="137" xfId="167" applyNumberFormat="1" applyFont="1" applyFill="1" applyBorder="1" applyAlignment="1">
      <alignment horizontal="right" vertical="center"/>
    </xf>
    <xf numFmtId="194" fontId="39" fillId="46" borderId="187" xfId="167" applyNumberFormat="1" applyFont="1" applyFill="1" applyBorder="1" applyAlignment="1">
      <alignment horizontal="right" vertical="center"/>
    </xf>
    <xf numFmtId="194" fontId="39" fillId="46" borderId="57" xfId="121" applyNumberFormat="1" applyFont="1" applyFill="1" applyBorder="1" applyAlignment="1">
      <alignment horizontal="right" vertical="center"/>
    </xf>
    <xf numFmtId="194" fontId="39" fillId="46" borderId="0" xfId="121" applyNumberFormat="1" applyFont="1" applyFill="1" applyBorder="1" applyAlignment="1">
      <alignment horizontal="right" vertical="center"/>
    </xf>
    <xf numFmtId="194" fontId="39" fillId="46" borderId="0" xfId="167" applyNumberFormat="1" applyFont="1" applyFill="1" applyBorder="1" applyAlignment="1">
      <alignment horizontal="right" vertical="center"/>
    </xf>
    <xf numFmtId="0" fontId="98" fillId="46" borderId="26" xfId="170" applyNumberFormat="1" applyFont="1" applyFill="1" applyBorder="1" applyAlignment="1">
      <alignment vertical="center"/>
    </xf>
    <xf numFmtId="194" fontId="39" fillId="46" borderId="134" xfId="121" applyNumberFormat="1" applyFont="1" applyFill="1" applyBorder="1" applyAlignment="1">
      <alignment horizontal="right" vertical="center"/>
    </xf>
    <xf numFmtId="194" fontId="39" fillId="46" borderId="76" xfId="121" applyNumberFormat="1" applyFont="1" applyFill="1" applyBorder="1" applyAlignment="1">
      <alignment horizontal="right" vertical="center"/>
    </xf>
    <xf numFmtId="194" fontId="39" fillId="46" borderId="168" xfId="167" applyNumberFormat="1" applyFont="1" applyFill="1" applyBorder="1" applyAlignment="1">
      <alignment horizontal="right" vertical="center"/>
    </xf>
    <xf numFmtId="0" fontId="39" fillId="46" borderId="26" xfId="167" applyNumberFormat="1" applyFont="1" applyFill="1" applyBorder="1" applyAlignment="1">
      <alignment horizontal="left" vertical="center"/>
    </xf>
    <xf numFmtId="0" fontId="98" fillId="46" borderId="26" xfId="167" applyNumberFormat="1" applyFont="1" applyFill="1" applyBorder="1" applyAlignment="1">
      <alignment vertical="center"/>
    </xf>
    <xf numFmtId="0" fontId="102" fillId="46" borderId="12" xfId="170" applyFont="1" applyFill="1" applyBorder="1" applyAlignment="1">
      <alignment vertical="center"/>
    </xf>
    <xf numFmtId="0" fontId="32" fillId="46" borderId="1" xfId="170" applyFont="1" applyFill="1" applyBorder="1" applyAlignment="1">
      <alignment vertical="center"/>
    </xf>
    <xf numFmtId="0" fontId="98" fillId="46" borderId="190" xfId="170" applyNumberFormat="1" applyFont="1" applyFill="1" applyBorder="1" applyAlignment="1">
      <alignment vertical="center"/>
    </xf>
    <xf numFmtId="0" fontId="103" fillId="46" borderId="1" xfId="170" applyFont="1" applyFill="1" applyBorder="1" applyAlignment="1">
      <alignment vertical="center"/>
    </xf>
    <xf numFmtId="0" fontId="96" fillId="46" borderId="1" xfId="170" applyFont="1" applyFill="1" applyBorder="1" applyAlignment="1">
      <alignment vertical="center"/>
    </xf>
    <xf numFmtId="0" fontId="96" fillId="46" borderId="10" xfId="170" applyFont="1" applyFill="1" applyBorder="1" applyAlignment="1">
      <alignment vertical="center"/>
    </xf>
    <xf numFmtId="194" fontId="39" fillId="2" borderId="26" xfId="121" applyNumberFormat="1" applyFont="1" applyFill="1" applyBorder="1" applyAlignment="1">
      <alignment horizontal="right" vertical="center"/>
    </xf>
    <xf numFmtId="194" fontId="39" fillId="2" borderId="26" xfId="167" applyNumberFormat="1" applyFont="1" applyFill="1" applyBorder="1" applyAlignment="1">
      <alignment horizontal="right" vertical="center"/>
    </xf>
    <xf numFmtId="194" fontId="39" fillId="2" borderId="0" xfId="167" applyNumberFormat="1" applyFont="1" applyFill="1" applyBorder="1" applyAlignment="1">
      <alignment horizontal="right" vertical="center"/>
    </xf>
    <xf numFmtId="0" fontId="48" fillId="0" borderId="0" xfId="0" applyFont="1" applyFill="1" applyAlignment="1">
      <alignment horizontal="center" vertical="center"/>
    </xf>
    <xf numFmtId="194" fontId="39" fillId="46" borderId="81" xfId="167" applyNumberFormat="1" applyFont="1" applyFill="1" applyBorder="1" applyAlignment="1">
      <alignment horizontal="right" vertical="center"/>
    </xf>
    <xf numFmtId="194" fontId="39" fillId="46" borderId="137" xfId="167" applyNumberFormat="1" applyFont="1" applyFill="1" applyBorder="1" applyAlignment="1">
      <alignment horizontal="right" vertical="center"/>
    </xf>
    <xf numFmtId="194" fontId="39" fillId="46" borderId="63" xfId="167" applyNumberFormat="1" applyFont="1" applyFill="1" applyBorder="1" applyAlignment="1">
      <alignment horizontal="right" vertical="center"/>
    </xf>
    <xf numFmtId="194" fontId="39" fillId="46" borderId="137" xfId="121" applyNumberFormat="1" applyFont="1" applyFill="1" applyBorder="1" applyAlignment="1">
      <alignment horizontal="right" vertical="center"/>
    </xf>
    <xf numFmtId="194" fontId="39" fillId="46" borderId="168" xfId="121" applyNumberFormat="1" applyFont="1" applyFill="1" applyBorder="1" applyAlignment="1">
      <alignment horizontal="right" vertical="center"/>
    </xf>
    <xf numFmtId="194" fontId="39" fillId="46" borderId="54" xfId="121" applyNumberFormat="1" applyFont="1" applyFill="1" applyBorder="1" applyAlignment="1">
      <alignment horizontal="right" vertical="center"/>
    </xf>
    <xf numFmtId="194" fontId="39" fillId="46" borderId="63" xfId="121" applyNumberFormat="1" applyFont="1" applyFill="1" applyBorder="1" applyAlignment="1">
      <alignment horizontal="right" vertical="center"/>
    </xf>
    <xf numFmtId="0" fontId="104" fillId="0" borderId="138" xfId="121" applyNumberFormat="1" applyFont="1" applyFill="1" applyBorder="1" applyAlignment="1">
      <alignment horizontal="left" vertical="center"/>
    </xf>
    <xf numFmtId="0" fontId="104" fillId="0" borderId="138" xfId="121" applyFont="1" applyFill="1" applyBorder="1" applyAlignment="1">
      <alignment vertical="center"/>
    </xf>
    <xf numFmtId="0" fontId="104" fillId="0" borderId="81" xfId="121" applyFont="1" applyFill="1" applyBorder="1" applyAlignment="1">
      <alignment vertical="center"/>
    </xf>
    <xf numFmtId="0" fontId="104" fillId="0" borderId="81" xfId="121" applyNumberFormat="1" applyFont="1" applyFill="1" applyBorder="1" applyAlignment="1">
      <alignment vertical="center" textRotation="255"/>
    </xf>
    <xf numFmtId="0" fontId="104" fillId="0" borderId="0" xfId="121" applyNumberFormat="1" applyFont="1" applyFill="1" applyBorder="1" applyAlignment="1">
      <alignment horizontal="left" vertical="center"/>
    </xf>
    <xf numFmtId="0" fontId="104" fillId="0" borderId="0" xfId="121" applyFont="1" applyFill="1" applyBorder="1" applyAlignment="1">
      <alignment vertical="center"/>
    </xf>
    <xf numFmtId="0" fontId="104" fillId="0" borderId="137" xfId="121" applyFont="1" applyFill="1" applyBorder="1" applyAlignment="1">
      <alignment vertical="center"/>
    </xf>
    <xf numFmtId="0" fontId="104" fillId="0" borderId="137" xfId="121" applyNumberFormat="1" applyFont="1" applyFill="1" applyBorder="1" applyAlignment="1">
      <alignment vertical="center" textRotation="255"/>
    </xf>
    <xf numFmtId="0" fontId="104" fillId="0" borderId="0" xfId="170" applyNumberFormat="1" applyFont="1" applyFill="1" applyBorder="1" applyAlignment="1">
      <alignment vertical="center"/>
    </xf>
    <xf numFmtId="0" fontId="104" fillId="0" borderId="0" xfId="167" applyNumberFormat="1" applyFont="1" applyFill="1" applyBorder="1" applyAlignment="1">
      <alignment vertical="center"/>
    </xf>
    <xf numFmtId="0" fontId="104" fillId="0" borderId="137" xfId="167" applyNumberFormat="1" applyFont="1" applyFill="1" applyBorder="1" applyAlignment="1">
      <alignment vertical="center"/>
    </xf>
    <xf numFmtId="0" fontId="104" fillId="0" borderId="0" xfId="167" applyFont="1" applyFill="1" applyBorder="1" applyAlignment="1">
      <alignment vertical="center" shrinkToFit="1"/>
    </xf>
    <xf numFmtId="0" fontId="104" fillId="0" borderId="0" xfId="167" applyFont="1" applyFill="1" applyBorder="1" applyAlignment="1">
      <alignment vertical="center"/>
    </xf>
    <xf numFmtId="0" fontId="104" fillId="0" borderId="137" xfId="170" applyFont="1" applyFill="1" applyBorder="1" applyAlignment="1">
      <alignment vertical="center"/>
    </xf>
    <xf numFmtId="194" fontId="39" fillId="0" borderId="54" xfId="167" applyNumberFormat="1" applyFont="1" applyFill="1" applyBorder="1" applyAlignment="1">
      <alignment horizontal="right" vertical="center"/>
    </xf>
    <xf numFmtId="0" fontId="105" fillId="0" borderId="0" xfId="170" applyNumberFormat="1" applyFont="1" applyFill="1" applyBorder="1" applyAlignment="1">
      <alignment vertical="center"/>
    </xf>
    <xf numFmtId="0" fontId="104" fillId="0" borderId="0" xfId="170" applyFont="1" applyFill="1" applyBorder="1" applyAlignment="1">
      <alignment vertical="center"/>
    </xf>
    <xf numFmtId="0" fontId="104" fillId="0" borderId="106" xfId="170" applyNumberFormat="1" applyFont="1" applyFill="1" applyBorder="1" applyAlignment="1">
      <alignment vertical="center"/>
    </xf>
    <xf numFmtId="0" fontId="104" fillId="0" borderId="105" xfId="170" applyFont="1" applyFill="1" applyBorder="1" applyAlignment="1">
      <alignment vertical="center"/>
    </xf>
    <xf numFmtId="0" fontId="104" fillId="0" borderId="12" xfId="170" applyFont="1" applyFill="1" applyBorder="1" applyAlignment="1">
      <alignment vertical="center"/>
    </xf>
    <xf numFmtId="0" fontId="104" fillId="0" borderId="7" xfId="170" applyNumberFormat="1" applyFont="1" applyFill="1" applyBorder="1" applyAlignment="1">
      <alignment vertical="center"/>
    </xf>
    <xf numFmtId="0" fontId="104" fillId="0" borderId="6" xfId="170" applyFont="1" applyFill="1" applyBorder="1" applyAlignment="1">
      <alignment vertical="center"/>
    </xf>
    <xf numFmtId="0" fontId="104" fillId="0" borderId="10" xfId="170" applyFont="1" applyFill="1" applyBorder="1" applyAlignment="1">
      <alignment vertical="center"/>
    </xf>
    <xf numFmtId="0" fontId="106" fillId="0" borderId="55" xfId="168" applyFont="1" applyFill="1" applyBorder="1" applyAlignment="1">
      <alignment vertical="center"/>
    </xf>
    <xf numFmtId="0" fontId="104" fillId="0" borderId="60" xfId="121" applyNumberFormat="1" applyFont="1" applyFill="1" applyBorder="1" applyAlignment="1">
      <alignment vertical="center"/>
    </xf>
    <xf numFmtId="0" fontId="39" fillId="46" borderId="56" xfId="121" applyFont="1" applyFill="1" applyBorder="1" applyAlignment="1">
      <alignment horizontal="center" vertical="center"/>
    </xf>
    <xf numFmtId="0" fontId="39" fillId="46" borderId="56" xfId="121" applyFont="1" applyFill="1" applyBorder="1" applyAlignment="1">
      <alignment horizontal="centerContinuous" vertical="center"/>
    </xf>
    <xf numFmtId="0" fontId="89" fillId="0" borderId="0" xfId="41" applyFont="1"/>
    <xf numFmtId="38" fontId="48" fillId="3" borderId="0" xfId="1" applyFont="1" applyFill="1">
      <alignment vertical="center"/>
    </xf>
    <xf numFmtId="0" fontId="58" fillId="0" borderId="0" xfId="48" applyFont="1" applyFill="1"/>
    <xf numFmtId="2" fontId="0" fillId="0" borderId="0" xfId="27" applyNumberFormat="1" applyFont="1" applyFill="1" applyAlignment="1"/>
    <xf numFmtId="0" fontId="24" fillId="40" borderId="0" xfId="48" applyFont="1" applyFill="1" applyAlignment="1">
      <alignment vertical="top"/>
    </xf>
    <xf numFmtId="0" fontId="24" fillId="0" borderId="4" xfId="48" applyFont="1" applyFill="1" applyBorder="1" applyAlignment="1">
      <alignment vertical="top"/>
    </xf>
    <xf numFmtId="0" fontId="24" fillId="0" borderId="0" xfId="48" applyFont="1" applyAlignment="1"/>
    <xf numFmtId="0" fontId="24" fillId="40" borderId="0" xfId="48" applyFont="1" applyFill="1" applyAlignment="1"/>
    <xf numFmtId="49" fontId="83" fillId="0" borderId="0" xfId="48" applyNumberFormat="1" applyFont="1" applyAlignment="1"/>
    <xf numFmtId="0" fontId="85" fillId="0" borderId="1" xfId="48" applyFont="1" applyFill="1" applyBorder="1" applyAlignment="1">
      <alignment horizontal="centerContinuous" vertical="center"/>
    </xf>
    <xf numFmtId="3" fontId="0" fillId="0" borderId="0" xfId="27" applyNumberFormat="1" applyFont="1" applyFill="1" applyAlignment="1"/>
    <xf numFmtId="0" fontId="24" fillId="0" borderId="6" xfId="48" applyFont="1" applyFill="1" applyBorder="1" applyAlignment="1">
      <alignment horizontal="centerContinuous"/>
    </xf>
    <xf numFmtId="0" fontId="85" fillId="0" borderId="10" xfId="48" applyFont="1" applyFill="1" applyBorder="1" applyAlignment="1">
      <alignment horizontal="centerContinuous" vertical="center"/>
    </xf>
    <xf numFmtId="49" fontId="24" fillId="0" borderId="1" xfId="48" applyNumberFormat="1" applyFont="1" applyFill="1" applyBorder="1" applyAlignment="1">
      <alignment horizontal="center"/>
    </xf>
    <xf numFmtId="49" fontId="24" fillId="0" borderId="159" xfId="48" applyNumberFormat="1" applyFont="1" applyFill="1" applyBorder="1" applyAlignment="1">
      <alignment horizontal="center"/>
    </xf>
    <xf numFmtId="0" fontId="81" fillId="0" borderId="0" xfId="48" applyFont="1" applyFill="1" applyBorder="1" applyAlignment="1">
      <alignment horizontal="center"/>
    </xf>
    <xf numFmtId="0" fontId="81" fillId="0" borderId="0" xfId="48" applyFont="1" applyFill="1" applyAlignment="1">
      <alignment horizontal="center"/>
    </xf>
    <xf numFmtId="0" fontId="24" fillId="0" borderId="8" xfId="48" applyFont="1" applyFill="1" applyBorder="1" applyAlignment="1">
      <alignment vertical="center"/>
    </xf>
    <xf numFmtId="0" fontId="81" fillId="0" borderId="8" xfId="48" applyFont="1" applyFill="1" applyBorder="1" applyAlignment="1">
      <alignment horizontal="right" vertical="center"/>
    </xf>
    <xf numFmtId="0" fontId="24" fillId="0" borderId="8" xfId="48" applyFont="1" applyFill="1" applyBorder="1" applyAlignment="1">
      <alignment horizontal="center" vertical="center"/>
    </xf>
    <xf numFmtId="0" fontId="24" fillId="0" borderId="7" xfId="48" applyFont="1" applyFill="1" applyBorder="1" applyAlignment="1">
      <alignment vertical="center"/>
    </xf>
    <xf numFmtId="0" fontId="24" fillId="0" borderId="6" xfId="48" applyFont="1" applyFill="1" applyBorder="1" applyAlignment="1">
      <alignment vertical="center"/>
    </xf>
    <xf numFmtId="0" fontId="28" fillId="0" borderId="0" xfId="48" applyFont="1" applyFill="1" applyAlignment="1">
      <alignment horizontal="center"/>
    </xf>
    <xf numFmtId="0" fontId="107" fillId="0" borderId="0" xfId="48" applyFont="1" applyFill="1" applyAlignment="1">
      <alignment horizontal="centerContinuous"/>
    </xf>
    <xf numFmtId="0" fontId="86" fillId="0" borderId="0" xfId="48" applyFont="1" applyFill="1" applyAlignment="1">
      <alignment horizontal="centerContinuous"/>
    </xf>
    <xf numFmtId="0" fontId="27" fillId="0" borderId="0" xfId="48" applyFont="1" applyFill="1" applyAlignment="1">
      <alignment horizontal="centerContinuous"/>
    </xf>
    <xf numFmtId="0" fontId="88" fillId="0" borderId="0" xfId="48" applyFont="1" applyFill="1" applyAlignment="1">
      <alignment horizontal="centerContinuous"/>
    </xf>
    <xf numFmtId="0" fontId="81" fillId="0" borderId="0" xfId="48" applyFont="1" applyFill="1" applyAlignment="1"/>
    <xf numFmtId="0" fontId="87" fillId="0" borderId="0" xfId="48" applyFont="1" applyFill="1"/>
    <xf numFmtId="0" fontId="86" fillId="0" borderId="8" xfId="48" applyFont="1" applyFill="1" applyBorder="1" applyAlignment="1">
      <alignment horizontal="centerContinuous" vertical="center"/>
    </xf>
    <xf numFmtId="0" fontId="81" fillId="0" borderId="8" xfId="48" applyFont="1" applyFill="1" applyBorder="1" applyAlignment="1">
      <alignment horizontal="centerContinuous" vertical="center"/>
    </xf>
    <xf numFmtId="0" fontId="88" fillId="2" borderId="0" xfId="48" applyFont="1" applyFill="1" applyAlignment="1">
      <alignment horizontal="right"/>
    </xf>
    <xf numFmtId="38" fontId="48" fillId="0" borderId="0" xfId="1" applyFont="1" applyBorder="1" applyAlignment="1">
      <alignment vertical="center"/>
    </xf>
    <xf numFmtId="38" fontId="48" fillId="3" borderId="0" xfId="1" applyFont="1" applyFill="1" applyBorder="1" applyAlignment="1">
      <alignment vertical="center"/>
    </xf>
    <xf numFmtId="38" fontId="89" fillId="0" borderId="0" xfId="41" applyNumberFormat="1" applyFont="1"/>
    <xf numFmtId="9" fontId="89" fillId="0" borderId="0" xfId="119" applyFont="1" applyAlignment="1"/>
    <xf numFmtId="188" fontId="89" fillId="0" borderId="0" xfId="119" applyNumberFormat="1" applyFont="1" applyAlignment="1"/>
    <xf numFmtId="188" fontId="89" fillId="0" borderId="0" xfId="41" applyNumberFormat="1" applyFont="1"/>
    <xf numFmtId="38" fontId="89" fillId="0" borderId="0" xfId="1" applyFont="1" applyAlignment="1"/>
    <xf numFmtId="0" fontId="89" fillId="0" borderId="0" xfId="41" applyFont="1" applyAlignment="1">
      <alignment horizontal="right"/>
    </xf>
    <xf numFmtId="0" fontId="89" fillId="0" borderId="105" xfId="41" applyFont="1" applyBorder="1"/>
    <xf numFmtId="0" fontId="89" fillId="0" borderId="105" xfId="41" applyFont="1" applyBorder="1" applyAlignment="1">
      <alignment horizontal="center"/>
    </xf>
    <xf numFmtId="38" fontId="89" fillId="2" borderId="0" xfId="1" applyFont="1" applyFill="1" applyAlignment="1"/>
    <xf numFmtId="38" fontId="89" fillId="6" borderId="0" xfId="1" applyFont="1" applyFill="1" applyAlignment="1"/>
    <xf numFmtId="0" fontId="89" fillId="2" borderId="0" xfId="41" applyFont="1" applyFill="1"/>
    <xf numFmtId="9" fontId="89" fillId="2" borderId="0" xfId="119" applyFont="1" applyFill="1" applyAlignment="1"/>
    <xf numFmtId="182" fontId="48" fillId="0" borderId="0" xfId="1" applyNumberFormat="1" applyFont="1" applyFill="1">
      <alignment vertical="center"/>
    </xf>
    <xf numFmtId="0" fontId="48" fillId="58" borderId="0" xfId="0" applyFont="1" applyFill="1">
      <alignment vertical="center"/>
    </xf>
    <xf numFmtId="182" fontId="89" fillId="0" borderId="0" xfId="1" applyNumberFormat="1" applyFont="1" applyAlignment="1"/>
    <xf numFmtId="0" fontId="1" fillId="0" borderId="0" xfId="179">
      <alignment vertical="center"/>
    </xf>
    <xf numFmtId="182" fontId="89" fillId="58" borderId="0" xfId="1" applyNumberFormat="1" applyFont="1" applyFill="1" applyAlignment="1"/>
    <xf numFmtId="182" fontId="48" fillId="58" borderId="0" xfId="1" applyNumberFormat="1" applyFont="1" applyFill="1">
      <alignment vertical="center"/>
    </xf>
    <xf numFmtId="0" fontId="89" fillId="59" borderId="36" xfId="41" applyFont="1" applyFill="1" applyBorder="1"/>
    <xf numFmtId="0" fontId="89" fillId="59" borderId="36" xfId="41" applyFont="1" applyFill="1" applyBorder="1" applyAlignment="1">
      <alignment horizontal="center" vertical="center" wrapText="1"/>
    </xf>
    <xf numFmtId="0" fontId="89" fillId="46" borderId="36" xfId="41" applyFont="1" applyFill="1" applyBorder="1" applyAlignment="1">
      <alignment horizontal="center" vertical="center"/>
    </xf>
    <xf numFmtId="0" fontId="89" fillId="0" borderId="0" xfId="41" applyFont="1" applyAlignment="1">
      <alignment horizontal="center"/>
    </xf>
    <xf numFmtId="0" fontId="89" fillId="0" borderId="0" xfId="41" applyFont="1" applyFill="1"/>
    <xf numFmtId="0" fontId="89" fillId="0" borderId="0" xfId="41" applyFont="1" applyFill="1" applyAlignment="1">
      <alignment vertical="center"/>
    </xf>
    <xf numFmtId="195" fontId="89" fillId="46" borderId="36" xfId="1" applyNumberFormat="1" applyFont="1" applyFill="1" applyBorder="1" applyAlignment="1">
      <alignment horizontal="center" vertical="center"/>
    </xf>
    <xf numFmtId="195" fontId="89" fillId="0" borderId="36" xfId="1" applyNumberFormat="1" applyFont="1" applyBorder="1" applyAlignment="1">
      <alignment horizontal="center"/>
    </xf>
    <xf numFmtId="40" fontId="48" fillId="56" borderId="0" xfId="1" applyNumberFormat="1" applyFont="1" applyFill="1">
      <alignment vertical="center"/>
    </xf>
    <xf numFmtId="38" fontId="48" fillId="0" borderId="35" xfId="1" applyFont="1" applyBorder="1">
      <alignment vertical="center"/>
    </xf>
    <xf numFmtId="40" fontId="48" fillId="0" borderId="8" xfId="1" applyNumberFormat="1" applyFont="1" applyBorder="1">
      <alignment vertical="center"/>
    </xf>
    <xf numFmtId="196" fontId="48" fillId="0" borderId="0" xfId="1" applyNumberFormat="1" applyFont="1">
      <alignment vertical="center"/>
    </xf>
    <xf numFmtId="2" fontId="48" fillId="0" borderId="0" xfId="0" applyNumberFormat="1" applyFont="1">
      <alignment vertical="center"/>
    </xf>
    <xf numFmtId="197" fontId="48" fillId="0" borderId="0" xfId="0" applyNumberFormat="1" applyFont="1">
      <alignment vertical="center"/>
    </xf>
    <xf numFmtId="182" fontId="48" fillId="44" borderId="0" xfId="1" applyNumberFormat="1" applyFont="1" applyFill="1">
      <alignment vertical="center"/>
    </xf>
    <xf numFmtId="0" fontId="48" fillId="0" borderId="0" xfId="0" quotePrefix="1" applyFont="1">
      <alignment vertical="center"/>
    </xf>
    <xf numFmtId="0" fontId="89" fillId="60" borderId="0" xfId="0" applyFont="1" applyFill="1">
      <alignment vertical="center"/>
    </xf>
    <xf numFmtId="0" fontId="48" fillId="60" borderId="0" xfId="0" applyFont="1" applyFill="1">
      <alignment vertical="center"/>
    </xf>
    <xf numFmtId="38" fontId="48" fillId="60" borderId="0" xfId="0" applyNumberFormat="1" applyFont="1" applyFill="1">
      <alignment vertical="center"/>
    </xf>
    <xf numFmtId="38" fontId="48" fillId="60" borderId="0" xfId="1" applyFont="1" applyFill="1">
      <alignment vertical="center"/>
    </xf>
    <xf numFmtId="182" fontId="48" fillId="61" borderId="0" xfId="1" applyNumberFormat="1" applyFont="1" applyFill="1">
      <alignment vertical="center"/>
    </xf>
    <xf numFmtId="182" fontId="48" fillId="60" borderId="0" xfId="1" applyNumberFormat="1" applyFont="1" applyFill="1">
      <alignment vertical="center"/>
    </xf>
    <xf numFmtId="2" fontId="109" fillId="0" borderId="0" xfId="0" applyNumberFormat="1" applyFont="1">
      <alignment vertical="center"/>
    </xf>
    <xf numFmtId="0" fontId="48" fillId="0" borderId="6" xfId="0" applyFont="1" applyFill="1" applyBorder="1">
      <alignment vertical="center"/>
    </xf>
    <xf numFmtId="0" fontId="48" fillId="0" borderId="7" xfId="0" applyFont="1" applyFill="1" applyBorder="1">
      <alignment vertical="center"/>
    </xf>
    <xf numFmtId="0" fontId="48" fillId="0" borderId="105" xfId="0" applyFont="1" applyBorder="1">
      <alignment vertical="center"/>
    </xf>
    <xf numFmtId="0" fontId="48" fillId="0" borderId="105" xfId="0" applyFont="1" applyFill="1" applyBorder="1">
      <alignment vertical="center"/>
    </xf>
    <xf numFmtId="0" fontId="48" fillId="0" borderId="106" xfId="0" applyFont="1" applyFill="1" applyBorder="1">
      <alignment vertical="center"/>
    </xf>
    <xf numFmtId="0" fontId="48" fillId="0" borderId="10" xfId="0" applyFont="1" applyFill="1" applyBorder="1">
      <alignment vertical="center"/>
    </xf>
    <xf numFmtId="0" fontId="48" fillId="0" borderId="12" xfId="0" applyFont="1" applyFill="1" applyBorder="1">
      <alignment vertical="center"/>
    </xf>
    <xf numFmtId="38" fontId="48" fillId="0" borderId="0" xfId="1" applyFont="1" applyFill="1">
      <alignment vertical="center"/>
    </xf>
    <xf numFmtId="0" fontId="89" fillId="0" borderId="0" xfId="41" applyFont="1" applyFill="1" applyBorder="1" applyAlignment="1">
      <alignment horizontal="center" vertical="center"/>
    </xf>
    <xf numFmtId="195" fontId="89" fillId="0" borderId="0" xfId="1" applyNumberFormat="1" applyFont="1" applyFill="1" applyBorder="1" applyAlignment="1">
      <alignment horizontal="center" vertical="center"/>
    </xf>
    <xf numFmtId="195" fontId="89" fillId="0" borderId="0" xfId="1" applyNumberFormat="1" applyFont="1" applyFill="1" applyBorder="1" applyAlignment="1">
      <alignment horizontal="center"/>
    </xf>
    <xf numFmtId="0" fontId="89" fillId="0" borderId="36" xfId="41" applyFont="1" applyBorder="1" applyAlignment="1">
      <alignment horizontal="center"/>
    </xf>
    <xf numFmtId="198" fontId="48" fillId="0" borderId="106" xfId="1" applyNumberFormat="1" applyFont="1" applyBorder="1">
      <alignment vertical="center"/>
    </xf>
    <xf numFmtId="38" fontId="48" fillId="0" borderId="0" xfId="1" applyFont="1" applyBorder="1">
      <alignment vertical="center"/>
    </xf>
    <xf numFmtId="0" fontId="48" fillId="0" borderId="1" xfId="0" applyFont="1" applyFill="1" applyBorder="1">
      <alignment vertical="center"/>
    </xf>
    <xf numFmtId="40" fontId="48" fillId="0" borderId="6" xfId="1" applyNumberFormat="1" applyFont="1" applyBorder="1">
      <alignment vertical="center"/>
    </xf>
    <xf numFmtId="0" fontId="110" fillId="0" borderId="10" xfId="0" applyFont="1" applyBorder="1">
      <alignment vertical="center"/>
    </xf>
    <xf numFmtId="0" fontId="110" fillId="0" borderId="10" xfId="0" applyFont="1" applyBorder="1" applyAlignment="1">
      <alignment horizontal="center" vertical="center"/>
    </xf>
    <xf numFmtId="0" fontId="110" fillId="0" borderId="6" xfId="0" applyFont="1" applyBorder="1">
      <alignment vertical="center"/>
    </xf>
    <xf numFmtId="0" fontId="110" fillId="0" borderId="7" xfId="0" applyFont="1" applyBorder="1">
      <alignment vertical="center"/>
    </xf>
    <xf numFmtId="0" fontId="110" fillId="0" borderId="0" xfId="0" applyFont="1">
      <alignment vertical="center"/>
    </xf>
    <xf numFmtId="0" fontId="110" fillId="0" borderId="12" xfId="0" applyFont="1" applyBorder="1">
      <alignment vertical="center"/>
    </xf>
    <xf numFmtId="55" fontId="110" fillId="0" borderId="12" xfId="0" applyNumberFormat="1" applyFont="1" applyBorder="1" applyAlignment="1">
      <alignment horizontal="center" vertical="center"/>
    </xf>
    <xf numFmtId="0" fontId="110" fillId="0" borderId="1" xfId="0" applyFont="1" applyBorder="1">
      <alignment vertical="center"/>
    </xf>
    <xf numFmtId="38" fontId="110" fillId="0" borderId="1" xfId="102" applyFont="1" applyBorder="1">
      <alignment vertical="center"/>
    </xf>
    <xf numFmtId="38" fontId="110" fillId="0" borderId="0" xfId="102" applyFont="1" applyBorder="1">
      <alignment vertical="center"/>
    </xf>
    <xf numFmtId="38" fontId="110" fillId="0" borderId="4" xfId="102" applyFont="1" applyBorder="1">
      <alignment vertical="center"/>
    </xf>
    <xf numFmtId="38" fontId="110" fillId="0" borderId="10" xfId="102" applyFont="1" applyBorder="1">
      <alignment vertical="center"/>
    </xf>
    <xf numFmtId="38" fontId="110" fillId="0" borderId="6" xfId="102" applyFont="1" applyBorder="1">
      <alignment vertical="center"/>
    </xf>
    <xf numFmtId="38" fontId="110" fillId="0" borderId="7" xfId="102" applyFont="1" applyBorder="1">
      <alignment vertical="center"/>
    </xf>
    <xf numFmtId="0" fontId="111" fillId="0" borderId="1" xfId="95" applyFont="1" applyBorder="1">
      <alignment vertical="center"/>
    </xf>
    <xf numFmtId="38" fontId="110" fillId="2" borderId="1" xfId="102" applyFont="1" applyFill="1" applyBorder="1">
      <alignment vertical="center"/>
    </xf>
    <xf numFmtId="38" fontId="111" fillId="2" borderId="1" xfId="102" applyFont="1" applyFill="1" applyBorder="1">
      <alignment vertical="center"/>
    </xf>
    <xf numFmtId="38" fontId="110" fillId="2" borderId="0" xfId="102" applyFont="1" applyFill="1" applyBorder="1">
      <alignment vertical="center"/>
    </xf>
    <xf numFmtId="0" fontId="111" fillId="0" borderId="12" xfId="95" applyFont="1" applyBorder="1">
      <alignment vertical="center"/>
    </xf>
    <xf numFmtId="38" fontId="111" fillId="2" borderId="12" xfId="102" applyFont="1" applyFill="1" applyBorder="1">
      <alignment vertical="center"/>
    </xf>
    <xf numFmtId="38" fontId="110" fillId="2" borderId="12" xfId="102" applyFont="1" applyFill="1" applyBorder="1">
      <alignment vertical="center"/>
    </xf>
    <xf numFmtId="38" fontId="110" fillId="2" borderId="105" xfId="102" applyFont="1" applyFill="1" applyBorder="1">
      <alignment vertical="center"/>
    </xf>
    <xf numFmtId="38" fontId="111" fillId="0" borderId="1" xfId="102" applyFont="1" applyFill="1" applyBorder="1">
      <alignment vertical="center"/>
    </xf>
    <xf numFmtId="38" fontId="110" fillId="49" borderId="0" xfId="102" applyFont="1" applyFill="1" applyBorder="1">
      <alignment vertical="center"/>
    </xf>
    <xf numFmtId="0" fontId="111" fillId="0" borderId="1" xfId="95" applyFont="1" applyFill="1" applyBorder="1">
      <alignment vertical="center"/>
    </xf>
    <xf numFmtId="38" fontId="110" fillId="62" borderId="0" xfId="102" applyFont="1" applyFill="1" applyBorder="1">
      <alignment vertical="center"/>
    </xf>
    <xf numFmtId="0" fontId="111" fillId="0" borderId="34" xfId="95" applyFont="1" applyFill="1" applyBorder="1">
      <alignment vertical="center"/>
    </xf>
    <xf numFmtId="38" fontId="111" fillId="0" borderId="34" xfId="102" applyFont="1" applyFill="1" applyBorder="1">
      <alignment vertical="center"/>
    </xf>
    <xf numFmtId="38" fontId="110" fillId="0" borderId="34" xfId="102" applyFont="1" applyBorder="1">
      <alignment vertical="center"/>
    </xf>
    <xf numFmtId="38" fontId="110" fillId="49" borderId="1" xfId="102" applyFont="1" applyFill="1" applyBorder="1">
      <alignment vertical="center"/>
    </xf>
    <xf numFmtId="38" fontId="110" fillId="49" borderId="105" xfId="102" applyFont="1" applyFill="1" applyBorder="1">
      <alignment vertical="center"/>
    </xf>
    <xf numFmtId="0" fontId="110" fillId="0" borderId="12" xfId="0" applyFont="1" applyBorder="1" applyAlignment="1">
      <alignment horizontal="center" vertical="center"/>
    </xf>
    <xf numFmtId="0" fontId="110" fillId="0" borderId="105" xfId="0" applyFont="1" applyBorder="1" applyAlignment="1">
      <alignment horizontal="center" vertical="center"/>
    </xf>
    <xf numFmtId="0" fontId="110" fillId="0" borderId="106" xfId="0" applyFont="1" applyBorder="1" applyAlignment="1">
      <alignment horizontal="center" vertical="center"/>
    </xf>
    <xf numFmtId="38" fontId="48" fillId="0" borderId="0" xfId="1" applyFont="1" applyAlignment="1">
      <alignment vertical="center"/>
    </xf>
    <xf numFmtId="38" fontId="48" fillId="2" borderId="0" xfId="1" applyFont="1" applyFill="1" applyAlignment="1">
      <alignment vertical="center"/>
    </xf>
    <xf numFmtId="198" fontId="48" fillId="0" borderId="0" xfId="1" applyNumberFormat="1" applyFont="1">
      <alignment vertical="center"/>
    </xf>
    <xf numFmtId="38" fontId="48" fillId="0" borderId="0" xfId="1" applyFont="1" applyFill="1" applyAlignment="1">
      <alignment vertical="center"/>
    </xf>
    <xf numFmtId="198" fontId="48" fillId="52" borderId="0" xfId="1" applyNumberFormat="1" applyFont="1" applyFill="1">
      <alignment vertical="center"/>
    </xf>
    <xf numFmtId="38" fontId="48" fillId="0" borderId="6" xfId="1" applyFont="1" applyBorder="1">
      <alignment vertical="center"/>
    </xf>
    <xf numFmtId="0" fontId="48" fillId="0" borderId="1" xfId="0" applyFont="1" applyBorder="1" applyAlignment="1">
      <alignment horizontal="center" vertical="center"/>
    </xf>
    <xf numFmtId="38" fontId="110" fillId="0" borderId="1" xfId="102" applyFont="1" applyFill="1" applyBorder="1">
      <alignment vertical="center"/>
    </xf>
    <xf numFmtId="38" fontId="110" fillId="0" borderId="12" xfId="102" applyFont="1" applyFill="1" applyBorder="1">
      <alignment vertical="center"/>
    </xf>
    <xf numFmtId="38" fontId="110" fillId="0" borderId="4" xfId="102" applyFont="1" applyFill="1" applyBorder="1">
      <alignment vertical="center"/>
    </xf>
    <xf numFmtId="38" fontId="110" fillId="63" borderId="1" xfId="102" applyFont="1" applyFill="1" applyBorder="1">
      <alignment vertical="center"/>
    </xf>
    <xf numFmtId="38" fontId="110" fillId="63" borderId="0" xfId="102" applyFont="1" applyFill="1" applyBorder="1">
      <alignment vertical="center"/>
    </xf>
    <xf numFmtId="38" fontId="110" fillId="0" borderId="10" xfId="102" applyFont="1" applyFill="1" applyBorder="1">
      <alignment vertical="center"/>
    </xf>
    <xf numFmtId="0" fontId="110" fillId="0" borderId="0" xfId="0" applyFont="1" applyBorder="1">
      <alignment vertical="center"/>
    </xf>
    <xf numFmtId="38" fontId="110" fillId="0" borderId="0" xfId="102" applyFont="1" applyFill="1" applyBorder="1">
      <alignment vertical="center"/>
    </xf>
    <xf numFmtId="38" fontId="110" fillId="52" borderId="8" xfId="102" applyFont="1" applyFill="1" applyBorder="1">
      <alignment vertical="center"/>
    </xf>
    <xf numFmtId="0" fontId="110" fillId="0" borderId="4" xfId="0" applyFont="1" applyBorder="1">
      <alignment vertical="center"/>
    </xf>
    <xf numFmtId="0" fontId="110" fillId="0" borderId="105" xfId="0" applyFont="1" applyBorder="1">
      <alignment vertical="center"/>
    </xf>
    <xf numFmtId="0" fontId="110" fillId="0" borderId="106" xfId="0" applyFont="1" applyBorder="1">
      <alignment vertical="center"/>
    </xf>
    <xf numFmtId="0" fontId="110" fillId="0" borderId="34" xfId="0" applyFont="1" applyBorder="1">
      <alignment vertical="center"/>
    </xf>
    <xf numFmtId="0" fontId="110" fillId="0" borderId="8" xfId="0" applyFont="1" applyBorder="1">
      <alignment vertical="center"/>
    </xf>
    <xf numFmtId="0" fontId="110" fillId="0" borderId="35" xfId="0" applyFont="1" applyBorder="1">
      <alignment vertical="center"/>
    </xf>
    <xf numFmtId="182" fontId="112" fillId="0" borderId="1" xfId="1" applyNumberFormat="1" applyFont="1" applyBorder="1">
      <alignment vertical="center"/>
    </xf>
    <xf numFmtId="182" fontId="112" fillId="0" borderId="0" xfId="1" applyNumberFormat="1" applyFont="1" applyBorder="1">
      <alignment vertical="center"/>
    </xf>
    <xf numFmtId="182" fontId="112" fillId="0" borderId="4" xfId="1" applyNumberFormat="1" applyFont="1" applyBorder="1">
      <alignment vertical="center"/>
    </xf>
    <xf numFmtId="182" fontId="112" fillId="0" borderId="12" xfId="1" applyNumberFormat="1" applyFont="1" applyBorder="1">
      <alignment vertical="center"/>
    </xf>
    <xf numFmtId="182" fontId="112" fillId="0" borderId="105" xfId="1" applyNumberFormat="1" applyFont="1" applyBorder="1">
      <alignment vertical="center"/>
    </xf>
    <xf numFmtId="182" fontId="112" fillId="0" borderId="106" xfId="1" applyNumberFormat="1" applyFont="1" applyBorder="1">
      <alignment vertical="center"/>
    </xf>
    <xf numFmtId="38" fontId="111" fillId="0" borderId="10" xfId="102" applyFont="1" applyBorder="1">
      <alignment vertical="center"/>
    </xf>
    <xf numFmtId="38" fontId="111" fillId="0" borderId="50" xfId="102" applyFont="1" applyBorder="1">
      <alignment vertical="center"/>
    </xf>
    <xf numFmtId="38" fontId="111" fillId="0" borderId="12" xfId="102" applyFont="1" applyBorder="1">
      <alignment vertical="center"/>
    </xf>
    <xf numFmtId="0" fontId="110" fillId="0" borderId="6" xfId="0" applyFont="1" applyBorder="1" applyAlignment="1">
      <alignment horizontal="center" vertical="center"/>
    </xf>
    <xf numFmtId="0" fontId="110" fillId="0" borderId="7" xfId="0" applyFont="1" applyBorder="1" applyAlignment="1">
      <alignment horizontal="center" vertical="center"/>
    </xf>
    <xf numFmtId="0" fontId="110" fillId="0" borderId="9" xfId="0" applyFont="1" applyBorder="1">
      <alignment vertical="center"/>
    </xf>
    <xf numFmtId="0" fontId="110" fillId="0" borderId="11" xfId="0" applyFont="1" applyBorder="1">
      <alignment vertical="center"/>
    </xf>
    <xf numFmtId="0" fontId="110" fillId="0" borderId="159" xfId="0" applyFont="1" applyBorder="1">
      <alignment vertical="center"/>
    </xf>
    <xf numFmtId="0" fontId="110" fillId="0" borderId="0" xfId="0" applyFont="1" applyAlignment="1">
      <alignment horizontal="center" vertical="center"/>
    </xf>
    <xf numFmtId="0" fontId="110" fillId="0" borderId="0" xfId="0" applyFont="1" applyAlignment="1">
      <alignment horizontal="center" vertical="center" wrapText="1"/>
    </xf>
    <xf numFmtId="38" fontId="110" fillId="0" borderId="0" xfId="1" applyFont="1">
      <alignment vertical="center"/>
    </xf>
    <xf numFmtId="188" fontId="110" fillId="0" borderId="0" xfId="119" applyNumberFormat="1" applyFont="1">
      <alignment vertical="center"/>
    </xf>
    <xf numFmtId="38" fontId="110" fillId="0" borderId="105" xfId="102" applyFont="1" applyFill="1" applyBorder="1">
      <alignment vertical="center"/>
    </xf>
    <xf numFmtId="38" fontId="110" fillId="2" borderId="4" xfId="102" applyFont="1" applyFill="1" applyBorder="1">
      <alignment vertical="center"/>
    </xf>
    <xf numFmtId="38" fontId="110" fillId="63" borderId="4" xfId="102" applyFont="1" applyFill="1" applyBorder="1">
      <alignment vertical="center"/>
    </xf>
    <xf numFmtId="38" fontId="110" fillId="2" borderId="106" xfId="102" applyFont="1" applyFill="1" applyBorder="1">
      <alignment vertical="center"/>
    </xf>
    <xf numFmtId="38" fontId="48" fillId="0" borderId="0" xfId="1" applyFont="1" applyFill="1" applyBorder="1">
      <alignment vertical="center"/>
    </xf>
    <xf numFmtId="38" fontId="48" fillId="0" borderId="105" xfId="1" applyFont="1" applyFill="1" applyBorder="1">
      <alignment vertical="center"/>
    </xf>
    <xf numFmtId="38" fontId="48" fillId="0" borderId="6" xfId="1" applyFont="1" applyFill="1" applyBorder="1">
      <alignment vertical="center"/>
    </xf>
    <xf numFmtId="38" fontId="48" fillId="0" borderId="1" xfId="1" applyFont="1" applyFill="1" applyBorder="1">
      <alignment vertical="center"/>
    </xf>
    <xf numFmtId="38" fontId="48" fillId="0" borderId="12" xfId="1" applyFont="1" applyFill="1" applyBorder="1">
      <alignment vertical="center"/>
    </xf>
    <xf numFmtId="38" fontId="48" fillId="0" borderId="10" xfId="1" applyFont="1" applyFill="1" applyBorder="1">
      <alignment vertical="center"/>
    </xf>
    <xf numFmtId="197" fontId="48" fillId="53" borderId="0" xfId="0" applyNumberFormat="1" applyFont="1" applyFill="1">
      <alignment vertical="center"/>
    </xf>
    <xf numFmtId="0" fontId="0" fillId="55" borderId="0" xfId="0" applyFill="1">
      <alignment vertical="center"/>
    </xf>
    <xf numFmtId="0" fontId="48" fillId="0" borderId="0" xfId="0" applyFont="1" applyAlignment="1">
      <alignment vertical="center" wrapText="1"/>
    </xf>
    <xf numFmtId="0" fontId="24" fillId="0" borderId="0" xfId="180">
      <alignment vertical="center"/>
    </xf>
    <xf numFmtId="0" fontId="24" fillId="0" borderId="0" xfId="180" applyBorder="1">
      <alignment vertical="center"/>
    </xf>
    <xf numFmtId="0" fontId="83" fillId="0" borderId="0" xfId="180" applyFont="1">
      <alignment vertical="center"/>
    </xf>
    <xf numFmtId="200" fontId="24" fillId="0" borderId="0" xfId="180" applyNumberFormat="1" applyFont="1" applyBorder="1" applyAlignment="1"/>
    <xf numFmtId="201" fontId="24" fillId="0" borderId="0" xfId="180" applyNumberFormat="1" applyFont="1" applyBorder="1" applyAlignment="1">
      <alignment horizontal="left"/>
    </xf>
    <xf numFmtId="0" fontId="24" fillId="0" borderId="0" xfId="180" applyFont="1" applyBorder="1" applyAlignment="1"/>
    <xf numFmtId="200" fontId="24" fillId="0" borderId="105" xfId="180" applyNumberFormat="1" applyFont="1" applyBorder="1" applyAlignment="1"/>
    <xf numFmtId="201" fontId="24" fillId="0" borderId="106" xfId="181" applyNumberFormat="1" applyFont="1" applyBorder="1" applyAlignment="1">
      <alignment horizontal="left"/>
    </xf>
    <xf numFmtId="0" fontId="24" fillId="0" borderId="105" xfId="181" applyFont="1" applyBorder="1" applyAlignment="1"/>
    <xf numFmtId="200" fontId="24" fillId="0" borderId="0" xfId="180" applyNumberFormat="1" applyFont="1" applyAlignment="1"/>
    <xf numFmtId="201" fontId="24" fillId="0" borderId="4" xfId="181" applyNumberFormat="1" applyFont="1" applyBorder="1" applyAlignment="1">
      <alignment horizontal="left"/>
    </xf>
    <xf numFmtId="0" fontId="24" fillId="0" borderId="0" xfId="181" applyFont="1" applyBorder="1" applyAlignment="1"/>
    <xf numFmtId="201" fontId="24" fillId="0" borderId="4" xfId="180" applyNumberFormat="1" applyFont="1" applyBorder="1" applyAlignment="1">
      <alignment horizontal="left"/>
    </xf>
    <xf numFmtId="200" fontId="24" fillId="2" borderId="0" xfId="180" applyNumberFormat="1" applyFont="1" applyFill="1" applyAlignment="1"/>
    <xf numFmtId="200" fontId="24" fillId="2" borderId="0" xfId="180" applyNumberFormat="1" applyFont="1" applyFill="1" applyBorder="1" applyAlignment="1"/>
    <xf numFmtId="200" fontId="24" fillId="0" borderId="0" xfId="181" quotePrefix="1" applyNumberFormat="1" applyFont="1" applyBorder="1"/>
    <xf numFmtId="200" fontId="24" fillId="0" borderId="6" xfId="181" quotePrefix="1" applyNumberFormat="1" applyFont="1" applyBorder="1"/>
    <xf numFmtId="0" fontId="24" fillId="0" borderId="0" xfId="180" applyFont="1" applyBorder="1" applyAlignment="1">
      <alignment horizontal="right"/>
    </xf>
    <xf numFmtId="0" fontId="24" fillId="0" borderId="34" xfId="180" applyFont="1" applyBorder="1" applyAlignment="1">
      <alignment horizontal="center"/>
    </xf>
    <xf numFmtId="0" fontId="24" fillId="0" borderId="36" xfId="180" applyFont="1" applyBorder="1" applyAlignment="1">
      <alignment horizontal="center"/>
    </xf>
    <xf numFmtId="0" fontId="24" fillId="0" borderId="35" xfId="180" applyFont="1" applyBorder="1" applyAlignment="1">
      <alignment horizontal="center"/>
    </xf>
    <xf numFmtId="0" fontId="24" fillId="0" borderId="8" xfId="180" applyFont="1" applyBorder="1" applyAlignment="1">
      <alignment horizontal="right"/>
    </xf>
    <xf numFmtId="0" fontId="24" fillId="0" borderId="8" xfId="180" applyFont="1" applyBorder="1" applyAlignment="1"/>
    <xf numFmtId="0" fontId="24" fillId="0" borderId="34" xfId="180" applyFont="1" applyBorder="1" applyAlignment="1"/>
    <xf numFmtId="0" fontId="24" fillId="0" borderId="0" xfId="180" applyFont="1" applyAlignment="1">
      <alignment horizontal="right"/>
    </xf>
    <xf numFmtId="0" fontId="24" fillId="0" borderId="0" xfId="180" applyFont="1" applyAlignment="1"/>
    <xf numFmtId="0" fontId="113" fillId="0" borderId="0" xfId="180" applyFont="1" applyAlignment="1"/>
    <xf numFmtId="191" fontId="48" fillId="0" borderId="0" xfId="0" applyNumberFormat="1" applyFont="1">
      <alignment vertical="center"/>
    </xf>
    <xf numFmtId="40" fontId="48" fillId="65" borderId="0" xfId="1" applyNumberFormat="1" applyFont="1" applyFill="1">
      <alignment vertical="center"/>
    </xf>
    <xf numFmtId="0" fontId="48" fillId="65" borderId="0" xfId="0" applyFont="1" applyFill="1">
      <alignment vertical="center"/>
    </xf>
    <xf numFmtId="182" fontId="48" fillId="0" borderId="0" xfId="0" applyNumberFormat="1" applyFont="1" applyFill="1">
      <alignment vertical="center"/>
    </xf>
    <xf numFmtId="40" fontId="48" fillId="0" borderId="6" xfId="1" applyNumberFormat="1" applyFont="1" applyFill="1" applyBorder="1">
      <alignment vertical="center"/>
    </xf>
    <xf numFmtId="182" fontId="48" fillId="0" borderId="34" xfId="1" applyNumberFormat="1" applyFont="1" applyFill="1" applyBorder="1">
      <alignment vertical="center"/>
    </xf>
    <xf numFmtId="40" fontId="48" fillId="0" borderId="8" xfId="1" applyNumberFormat="1" applyFont="1" applyFill="1" applyBorder="1">
      <alignment vertical="center"/>
    </xf>
    <xf numFmtId="38" fontId="48" fillId="0" borderId="35" xfId="1" applyFont="1" applyFill="1" applyBorder="1">
      <alignment vertical="center"/>
    </xf>
    <xf numFmtId="0" fontId="48" fillId="0" borderId="8" xfId="0" applyFont="1" applyBorder="1">
      <alignment vertical="center"/>
    </xf>
    <xf numFmtId="0" fontId="48" fillId="66" borderId="0" xfId="0" applyFont="1" applyFill="1">
      <alignment vertical="center"/>
    </xf>
    <xf numFmtId="0" fontId="110" fillId="0" borderId="9" xfId="0" applyFont="1" applyFill="1" applyBorder="1">
      <alignment vertical="center"/>
    </xf>
    <xf numFmtId="0" fontId="110" fillId="0" borderId="34" xfId="0" applyFont="1" applyFill="1" applyBorder="1">
      <alignment vertical="center"/>
    </xf>
    <xf numFmtId="0" fontId="110" fillId="0" borderId="8" xfId="0" applyFont="1" applyFill="1" applyBorder="1">
      <alignment vertical="center"/>
    </xf>
    <xf numFmtId="0" fontId="110" fillId="0" borderId="35" xfId="0" applyFont="1" applyFill="1" applyBorder="1">
      <alignment vertical="center"/>
    </xf>
    <xf numFmtId="38" fontId="111" fillId="0" borderId="11" xfId="102" applyFont="1" applyFill="1" applyBorder="1">
      <alignment vertical="center"/>
    </xf>
    <xf numFmtId="199" fontId="111" fillId="0" borderId="193" xfId="102" applyNumberFormat="1" applyFont="1" applyFill="1" applyBorder="1" applyAlignment="1">
      <alignment horizontal="center" vertical="center"/>
    </xf>
    <xf numFmtId="199" fontId="111" fillId="0" borderId="190" xfId="102" applyNumberFormat="1" applyFont="1" applyFill="1" applyBorder="1" applyAlignment="1">
      <alignment horizontal="center" vertical="center"/>
    </xf>
    <xf numFmtId="199" fontId="111" fillId="0" borderId="23" xfId="102" applyNumberFormat="1" applyFont="1" applyFill="1" applyBorder="1" applyAlignment="1">
      <alignment horizontal="center" vertical="center"/>
    </xf>
    <xf numFmtId="199" fontId="111" fillId="0" borderId="189" xfId="102" applyNumberFormat="1" applyFont="1" applyFill="1" applyBorder="1" applyAlignment="1">
      <alignment horizontal="center" vertical="center"/>
    </xf>
    <xf numFmtId="199" fontId="111" fillId="0" borderId="24" xfId="102" applyNumberFormat="1" applyFont="1" applyFill="1" applyBorder="1" applyAlignment="1">
      <alignment horizontal="center" vertical="center"/>
    </xf>
    <xf numFmtId="0" fontId="110" fillId="3" borderId="9" xfId="0" applyFont="1" applyFill="1" applyBorder="1">
      <alignment vertical="center"/>
    </xf>
    <xf numFmtId="0" fontId="110" fillId="3" borderId="34" xfId="0" applyFont="1" applyFill="1" applyBorder="1">
      <alignment vertical="center"/>
    </xf>
    <xf numFmtId="0" fontId="110" fillId="3" borderId="8" xfId="0" applyFont="1" applyFill="1" applyBorder="1">
      <alignment vertical="center"/>
    </xf>
    <xf numFmtId="0" fontId="110" fillId="3" borderId="35" xfId="0" applyFont="1" applyFill="1" applyBorder="1">
      <alignment vertical="center"/>
    </xf>
    <xf numFmtId="38" fontId="111" fillId="3" borderId="11" xfId="102" applyFont="1" applyFill="1" applyBorder="1">
      <alignment vertical="center"/>
    </xf>
    <xf numFmtId="199" fontId="111" fillId="3" borderId="193" xfId="102" applyNumberFormat="1" applyFont="1" applyFill="1" applyBorder="1" applyAlignment="1">
      <alignment horizontal="center" vertical="center"/>
    </xf>
    <xf numFmtId="199" fontId="111" fillId="3" borderId="190" xfId="102" applyNumberFormat="1" applyFont="1" applyFill="1" applyBorder="1" applyAlignment="1">
      <alignment horizontal="center" vertical="center"/>
    </xf>
    <xf numFmtId="199" fontId="111" fillId="3" borderId="23" xfId="102" applyNumberFormat="1" applyFont="1" applyFill="1" applyBorder="1" applyAlignment="1">
      <alignment horizontal="center" vertical="center"/>
    </xf>
    <xf numFmtId="199" fontId="111" fillId="3" borderId="189" xfId="102" applyNumberFormat="1" applyFont="1" applyFill="1" applyBorder="1" applyAlignment="1">
      <alignment horizontal="center" vertical="center"/>
    </xf>
    <xf numFmtId="199" fontId="111" fillId="3" borderId="24" xfId="102" applyNumberFormat="1" applyFont="1" applyFill="1" applyBorder="1" applyAlignment="1">
      <alignment horizontal="center" vertical="center"/>
    </xf>
    <xf numFmtId="0" fontId="110" fillId="3" borderId="10" xfId="0" applyFont="1" applyFill="1" applyBorder="1" applyAlignment="1">
      <alignment horizontal="center" vertical="center"/>
    </xf>
    <xf numFmtId="0" fontId="110" fillId="3" borderId="6" xfId="0" applyFont="1" applyFill="1" applyBorder="1" applyAlignment="1">
      <alignment horizontal="center" vertical="center"/>
    </xf>
    <xf numFmtId="0" fontId="110" fillId="3" borderId="7" xfId="0" applyFont="1" applyFill="1" applyBorder="1" applyAlignment="1">
      <alignment horizontal="center" vertical="center"/>
    </xf>
    <xf numFmtId="0" fontId="110" fillId="3" borderId="11" xfId="0" applyFont="1" applyFill="1" applyBorder="1">
      <alignment vertical="center"/>
    </xf>
    <xf numFmtId="0" fontId="110" fillId="3" borderId="12" xfId="0" applyFont="1" applyFill="1" applyBorder="1" applyAlignment="1">
      <alignment horizontal="center" vertical="center"/>
    </xf>
    <xf numFmtId="0" fontId="110" fillId="3" borderId="105" xfId="0" applyFont="1" applyFill="1" applyBorder="1" applyAlignment="1">
      <alignment horizontal="center" vertical="center"/>
    </xf>
    <xf numFmtId="0" fontId="110" fillId="3" borderId="106" xfId="0" applyFont="1" applyFill="1" applyBorder="1" applyAlignment="1">
      <alignment horizontal="center" vertical="center"/>
    </xf>
    <xf numFmtId="0" fontId="38" fillId="0" borderId="69" xfId="40" applyFont="1" applyFill="1" applyBorder="1" applyAlignment="1">
      <alignment horizontal="center" vertical="center"/>
    </xf>
    <xf numFmtId="0" fontId="38" fillId="0" borderId="40" xfId="40" applyFont="1" applyFill="1" applyBorder="1" applyAlignment="1">
      <alignment horizontal="center" vertical="center"/>
    </xf>
    <xf numFmtId="0" fontId="38" fillId="0" borderId="46" xfId="40" applyFont="1" applyFill="1" applyBorder="1" applyAlignment="1">
      <alignment horizontal="center" vertical="center"/>
    </xf>
    <xf numFmtId="0" fontId="38" fillId="0" borderId="15" xfId="40" applyFont="1" applyFill="1" applyBorder="1" applyAlignment="1">
      <alignment horizontal="center" vertical="center"/>
    </xf>
    <xf numFmtId="0" fontId="38" fillId="0" borderId="105" xfId="40" applyFont="1" applyFill="1" applyBorder="1" applyAlignment="1">
      <alignment horizontal="center" vertical="center"/>
    </xf>
    <xf numFmtId="0" fontId="38" fillId="0" borderId="59" xfId="40" applyFont="1" applyFill="1" applyBorder="1" applyAlignment="1">
      <alignment horizontal="center" vertical="center"/>
    </xf>
    <xf numFmtId="0" fontId="39" fillId="0" borderId="0" xfId="40" applyFont="1" applyFill="1" applyBorder="1" applyAlignment="1">
      <alignment horizontal="left" vertical="center" shrinkToFit="1"/>
    </xf>
    <xf numFmtId="0" fontId="38" fillId="0" borderId="6" xfId="40" applyFont="1" applyFill="1" applyBorder="1" applyAlignment="1">
      <alignment horizontal="left" vertical="center"/>
    </xf>
    <xf numFmtId="0" fontId="92" fillId="46" borderId="0" xfId="121" applyFont="1" applyFill="1" applyBorder="1" applyAlignment="1">
      <alignment horizontal="left" vertical="center"/>
    </xf>
    <xf numFmtId="0" fontId="92" fillId="46" borderId="0" xfId="121" applyFont="1" applyFill="1" applyBorder="1" applyAlignment="1">
      <alignment horizontal="right" vertical="center"/>
    </xf>
    <xf numFmtId="0" fontId="38" fillId="0" borderId="46" xfId="40" applyFont="1" applyFill="1" applyBorder="1" applyAlignment="1">
      <alignment horizontal="center" vertical="center"/>
    </xf>
    <xf numFmtId="0" fontId="38" fillId="0" borderId="105" xfId="40" applyFont="1" applyFill="1" applyBorder="1" applyAlignment="1">
      <alignment horizontal="center" vertical="center"/>
    </xf>
    <xf numFmtId="0" fontId="38" fillId="0" borderId="69" xfId="40" applyFont="1" applyFill="1" applyBorder="1" applyAlignment="1">
      <alignment horizontal="center" vertical="center"/>
    </xf>
    <xf numFmtId="0" fontId="38" fillId="0" borderId="6" xfId="40" applyFont="1" applyFill="1" applyBorder="1" applyAlignment="1">
      <alignment horizontal="left" vertical="center"/>
    </xf>
    <xf numFmtId="38" fontId="89" fillId="0" borderId="0" xfId="1" applyFont="1" applyFill="1" applyAlignment="1"/>
    <xf numFmtId="0" fontId="54" fillId="3" borderId="0" xfId="40" applyFont="1" applyFill="1" applyBorder="1">
      <alignment vertical="center"/>
    </xf>
    <xf numFmtId="0" fontId="38" fillId="3" borderId="0" xfId="40" applyFont="1" applyFill="1" applyBorder="1">
      <alignment vertical="center"/>
    </xf>
    <xf numFmtId="0" fontId="38" fillId="3" borderId="0" xfId="40" applyFont="1" applyFill="1" applyBorder="1" applyAlignment="1">
      <alignment horizontal="right" vertical="center"/>
    </xf>
    <xf numFmtId="0" fontId="38" fillId="3" borderId="0" xfId="40" applyFont="1" applyFill="1" applyAlignment="1">
      <alignment horizontal="right" vertical="center"/>
    </xf>
    <xf numFmtId="0" fontId="38" fillId="3" borderId="69" xfId="40" applyFont="1" applyFill="1" applyBorder="1" applyAlignment="1">
      <alignment horizontal="center" vertical="center"/>
    </xf>
    <xf numFmtId="0" fontId="32" fillId="3" borderId="69" xfId="40" applyFont="1" applyFill="1" applyBorder="1" applyAlignment="1">
      <alignment horizontal="center" vertical="center" wrapText="1"/>
    </xf>
    <xf numFmtId="0" fontId="38" fillId="3" borderId="123" xfId="40" applyFont="1" applyFill="1" applyBorder="1" applyAlignment="1">
      <alignment horizontal="center" vertical="center"/>
    </xf>
    <xf numFmtId="187" fontId="38" fillId="3" borderId="99" xfId="40" applyNumberFormat="1" applyFont="1" applyFill="1" applyBorder="1" applyAlignment="1">
      <alignment horizontal="right" vertical="center" shrinkToFit="1"/>
    </xf>
    <xf numFmtId="187" fontId="38" fillId="3" borderId="68" xfId="40" applyNumberFormat="1" applyFont="1" applyFill="1" applyBorder="1" applyAlignment="1">
      <alignment horizontal="right" vertical="center" shrinkToFit="1"/>
    </xf>
    <xf numFmtId="187" fontId="38" fillId="3" borderId="125" xfId="40" applyNumberFormat="1" applyFont="1" applyFill="1" applyBorder="1" applyAlignment="1">
      <alignment horizontal="right" vertical="center" shrinkToFit="1"/>
    </xf>
    <xf numFmtId="187" fontId="38" fillId="3" borderId="126" xfId="40" applyNumberFormat="1" applyFont="1" applyFill="1" applyBorder="1" applyAlignment="1">
      <alignment horizontal="right" vertical="center" shrinkToFit="1"/>
    </xf>
    <xf numFmtId="187" fontId="38" fillId="3" borderId="102" xfId="40" applyNumberFormat="1" applyFont="1" applyFill="1" applyBorder="1" applyAlignment="1">
      <alignment horizontal="right" vertical="center" shrinkToFit="1"/>
    </xf>
    <xf numFmtId="187" fontId="38" fillId="3" borderId="70" xfId="40" applyNumberFormat="1" applyFont="1" applyFill="1" applyBorder="1" applyAlignment="1">
      <alignment horizontal="right" vertical="center" shrinkToFit="1"/>
    </xf>
    <xf numFmtId="187" fontId="38" fillId="3" borderId="96" xfId="40" applyNumberFormat="1" applyFont="1" applyFill="1" applyBorder="1" applyAlignment="1">
      <alignment horizontal="right" vertical="center" shrinkToFit="1"/>
    </xf>
    <xf numFmtId="187" fontId="38" fillId="3" borderId="62" xfId="40" applyNumberFormat="1" applyFont="1" applyFill="1" applyBorder="1" applyAlignment="1">
      <alignment horizontal="right" vertical="center" shrinkToFit="1"/>
    </xf>
    <xf numFmtId="187" fontId="38" fillId="3" borderId="130" xfId="40" applyNumberFormat="1" applyFont="1" applyFill="1" applyBorder="1" applyAlignment="1">
      <alignment horizontal="right" vertical="center" shrinkToFit="1"/>
    </xf>
    <xf numFmtId="187" fontId="38" fillId="3" borderId="131" xfId="40" applyNumberFormat="1" applyFont="1" applyFill="1" applyBorder="1" applyAlignment="1">
      <alignment horizontal="right" vertical="center" shrinkToFit="1"/>
    </xf>
    <xf numFmtId="187" fontId="38" fillId="3" borderId="132" xfId="40" applyNumberFormat="1" applyFont="1" applyFill="1" applyBorder="1" applyAlignment="1">
      <alignment horizontal="right" vertical="center" shrinkToFit="1"/>
    </xf>
    <xf numFmtId="0" fontId="39" fillId="3" borderId="0" xfId="40" applyFont="1" applyFill="1" applyBorder="1" applyAlignment="1">
      <alignment horizontal="left" vertical="center"/>
    </xf>
    <xf numFmtId="0" fontId="39" fillId="3" borderId="0" xfId="40" applyFont="1" applyFill="1" applyBorder="1" applyAlignment="1">
      <alignment horizontal="left" vertical="center" shrinkToFit="1"/>
    </xf>
    <xf numFmtId="187" fontId="38" fillId="3" borderId="119" xfId="40" applyNumberFormat="1" applyFont="1" applyFill="1" applyBorder="1" applyAlignment="1">
      <alignment horizontal="right" vertical="center" shrinkToFit="1"/>
    </xf>
    <xf numFmtId="187" fontId="38" fillId="3" borderId="83" xfId="40" applyNumberFormat="1" applyFont="1" applyFill="1" applyBorder="1" applyAlignment="1">
      <alignment horizontal="right" vertical="center" shrinkToFit="1"/>
    </xf>
    <xf numFmtId="187" fontId="38" fillId="6" borderId="68" xfId="40" applyNumberFormat="1" applyFont="1" applyFill="1" applyBorder="1" applyAlignment="1">
      <alignment horizontal="right" vertical="center" shrinkToFit="1"/>
    </xf>
    <xf numFmtId="187" fontId="38" fillId="6" borderId="70" xfId="40" applyNumberFormat="1" applyFont="1" applyFill="1" applyBorder="1" applyAlignment="1">
      <alignment horizontal="right" vertical="center" shrinkToFit="1"/>
    </xf>
    <xf numFmtId="187" fontId="38" fillId="6" borderId="62" xfId="40" applyNumberFormat="1" applyFont="1" applyFill="1" applyBorder="1" applyAlignment="1">
      <alignment horizontal="right" vertical="center" shrinkToFit="1"/>
    </xf>
    <xf numFmtId="187" fontId="38" fillId="5" borderId="62" xfId="40" applyNumberFormat="1" applyFont="1" applyFill="1" applyBorder="1" applyAlignment="1">
      <alignment horizontal="right" vertical="center" shrinkToFit="1"/>
    </xf>
    <xf numFmtId="187" fontId="38" fillId="50" borderId="62" xfId="40" applyNumberFormat="1" applyFont="1" applyFill="1" applyBorder="1" applyAlignment="1">
      <alignment horizontal="right" vertical="center" shrinkToFit="1"/>
    </xf>
    <xf numFmtId="187" fontId="38" fillId="2" borderId="131" xfId="40" applyNumberFormat="1" applyFont="1" applyFill="1" applyBorder="1" applyAlignment="1">
      <alignment horizontal="right" vertical="center" shrinkToFit="1"/>
    </xf>
    <xf numFmtId="187" fontId="31" fillId="5" borderId="62" xfId="120" applyNumberFormat="1" applyFont="1" applyFill="1" applyBorder="1" applyAlignment="1">
      <alignment horizontal="right" vertical="center" shrinkToFit="1"/>
    </xf>
    <xf numFmtId="187" fontId="38" fillId="2" borderId="117" xfId="40" applyNumberFormat="1" applyFont="1" applyFill="1" applyBorder="1" applyAlignment="1">
      <alignment horizontal="right" vertical="center" shrinkToFit="1"/>
    </xf>
    <xf numFmtId="187" fontId="38" fillId="2" borderId="97" xfId="40" applyNumberFormat="1" applyFont="1" applyFill="1" applyBorder="1" applyAlignment="1">
      <alignment horizontal="right" vertical="center" shrinkToFit="1"/>
    </xf>
    <xf numFmtId="187" fontId="38" fillId="2" borderId="90" xfId="40" applyNumberFormat="1" applyFont="1" applyFill="1" applyBorder="1" applyAlignment="1">
      <alignment horizontal="right" vertical="center" shrinkToFit="1"/>
    </xf>
    <xf numFmtId="187" fontId="38" fillId="2" borderId="45" xfId="40" applyNumberFormat="1" applyFont="1" applyFill="1" applyBorder="1" applyAlignment="1">
      <alignment horizontal="right" vertical="center" shrinkToFit="1"/>
    </xf>
    <xf numFmtId="0" fontId="39" fillId="46" borderId="187" xfId="167" applyNumberFormat="1" applyFont="1" applyFill="1" applyBorder="1" applyAlignment="1">
      <alignment vertical="center" shrinkToFit="1"/>
    </xf>
    <xf numFmtId="0" fontId="39" fillId="46" borderId="0" xfId="167" applyNumberFormat="1" applyFont="1" applyFill="1" applyBorder="1" applyAlignment="1">
      <alignment vertical="center" shrinkToFit="1"/>
    </xf>
    <xf numFmtId="0" fontId="39" fillId="46" borderId="17" xfId="167" applyNumberFormat="1" applyFont="1" applyFill="1" applyBorder="1" applyAlignment="1">
      <alignment vertical="center" shrinkToFit="1"/>
    </xf>
    <xf numFmtId="196" fontId="48" fillId="0" borderId="0" xfId="0" applyNumberFormat="1" applyFont="1">
      <alignment vertical="center"/>
    </xf>
    <xf numFmtId="182" fontId="48" fillId="7" borderId="105" xfId="0" applyNumberFormat="1" applyFont="1" applyFill="1" applyBorder="1">
      <alignment vertical="center"/>
    </xf>
    <xf numFmtId="182" fontId="48" fillId="7" borderId="12" xfId="0" applyNumberFormat="1" applyFont="1" applyFill="1" applyBorder="1">
      <alignment vertical="center"/>
    </xf>
    <xf numFmtId="10" fontId="110" fillId="0" borderId="0" xfId="0" applyNumberFormat="1" applyFont="1">
      <alignment vertical="center"/>
    </xf>
    <xf numFmtId="40" fontId="89" fillId="0" borderId="0" xfId="1" applyNumberFormat="1" applyFont="1" applyAlignment="1"/>
    <xf numFmtId="40" fontId="89" fillId="2" borderId="0" xfId="1" applyNumberFormat="1" applyFont="1" applyFill="1" applyAlignment="1"/>
    <xf numFmtId="0" fontId="113" fillId="54" borderId="0" xfId="184" applyFont="1" applyFill="1" applyAlignment="1"/>
    <xf numFmtId="0" fontId="24" fillId="54" borderId="0" xfId="184" applyFont="1" applyFill="1" applyAlignment="1"/>
    <xf numFmtId="0" fontId="99" fillId="54" borderId="0" xfId="184" applyFill="1"/>
    <xf numFmtId="0" fontId="24" fillId="54" borderId="0" xfId="184" applyFont="1" applyFill="1" applyBorder="1" applyAlignment="1"/>
    <xf numFmtId="0" fontId="114" fillId="54" borderId="0" xfId="184" applyFont="1" applyFill="1" applyAlignment="1"/>
    <xf numFmtId="0" fontId="24" fillId="54" borderId="168" xfId="185" applyFont="1" applyFill="1" applyBorder="1" applyAlignment="1">
      <alignment horizontal="center" vertical="center"/>
    </xf>
    <xf numFmtId="0" fontId="115" fillId="54" borderId="54" xfId="185" applyFont="1" applyFill="1" applyBorder="1" applyAlignment="1">
      <alignment horizontal="centerContinuous" vertical="center"/>
    </xf>
    <xf numFmtId="0" fontId="116" fillId="54" borderId="54" xfId="185" applyFont="1" applyFill="1" applyBorder="1" applyAlignment="1">
      <alignment horizontal="centerContinuous" vertical="center"/>
    </xf>
    <xf numFmtId="0" fontId="116" fillId="54" borderId="63" xfId="185" applyFont="1" applyFill="1" applyBorder="1" applyAlignment="1">
      <alignment horizontal="centerContinuous" vertical="center"/>
    </xf>
    <xf numFmtId="0" fontId="41" fillId="54" borderId="0" xfId="185" applyFont="1" applyFill="1" applyBorder="1" applyAlignment="1">
      <alignment vertical="center"/>
    </xf>
    <xf numFmtId="0" fontId="41" fillId="54" borderId="0" xfId="185" applyFont="1" applyFill="1" applyAlignment="1">
      <alignment vertical="center"/>
    </xf>
    <xf numFmtId="0" fontId="24" fillId="54" borderId="0" xfId="184" applyFont="1" applyFill="1" applyAlignment="1">
      <alignment horizontal="center"/>
    </xf>
    <xf numFmtId="202" fontId="24" fillId="54" borderId="137" xfId="184" applyNumberFormat="1" applyFont="1" applyFill="1" applyBorder="1" applyAlignment="1"/>
    <xf numFmtId="184" fontId="24" fillId="54" borderId="0" xfId="184" applyNumberFormat="1" applyFont="1" applyFill="1" applyAlignment="1"/>
    <xf numFmtId="203" fontId="24" fillId="54" borderId="0" xfId="184" applyNumberFormat="1" applyFont="1" applyFill="1" applyAlignment="1"/>
    <xf numFmtId="0" fontId="24" fillId="54" borderId="138" xfId="184" applyFont="1" applyFill="1" applyBorder="1" applyAlignment="1">
      <alignment horizontal="center"/>
    </xf>
    <xf numFmtId="202" fontId="24" fillId="54" borderId="81" xfId="184" applyNumberFormat="1" applyFont="1" applyFill="1" applyBorder="1" applyAlignment="1"/>
    <xf numFmtId="184" fontId="24" fillId="54" borderId="138" xfId="184" applyNumberFormat="1" applyFont="1" applyFill="1" applyBorder="1" applyAlignment="1"/>
    <xf numFmtId="203" fontId="24" fillId="54" borderId="138" xfId="184" applyNumberFormat="1" applyFont="1" applyFill="1" applyBorder="1" applyAlignment="1"/>
    <xf numFmtId="0" fontId="24" fillId="54" borderId="0" xfId="184" applyFont="1" applyFill="1" applyBorder="1" applyAlignment="1">
      <alignment horizontal="center"/>
    </xf>
    <xf numFmtId="202" fontId="24" fillId="54" borderId="0" xfId="184" applyNumberFormat="1" applyFont="1" applyFill="1" applyBorder="1" applyAlignment="1"/>
    <xf numFmtId="184" fontId="24" fillId="54" borderId="0" xfId="184" applyNumberFormat="1" applyFont="1" applyFill="1" applyBorder="1" applyAlignment="1"/>
    <xf numFmtId="203" fontId="24" fillId="54" borderId="0" xfId="184" applyNumberFormat="1" applyFont="1" applyFill="1" applyBorder="1" applyAlignment="1"/>
    <xf numFmtId="0" fontId="117" fillId="54" borderId="0" xfId="184" applyFont="1" applyFill="1" applyAlignment="1"/>
    <xf numFmtId="197" fontId="48" fillId="0" borderId="0" xfId="0" applyNumberFormat="1" applyFont="1" applyFill="1">
      <alignment vertical="center"/>
    </xf>
    <xf numFmtId="200" fontId="24" fillId="0" borderId="0" xfId="180" applyNumberFormat="1" applyFont="1" applyFill="1" applyBorder="1" applyAlignment="1"/>
    <xf numFmtId="200" fontId="24" fillId="0" borderId="0" xfId="180" applyNumberFormat="1" applyFont="1" applyFill="1" applyAlignment="1"/>
    <xf numFmtId="0" fontId="0" fillId="0" borderId="0" xfId="0" applyFill="1">
      <alignment vertical="center"/>
    </xf>
    <xf numFmtId="205" fontId="48" fillId="0" borderId="0" xfId="0" applyNumberFormat="1" applyFont="1">
      <alignment vertical="center"/>
    </xf>
    <xf numFmtId="188" fontId="48" fillId="57" borderId="0" xfId="0" applyNumberFormat="1" applyFont="1" applyFill="1">
      <alignment vertical="center"/>
    </xf>
    <xf numFmtId="188" fontId="48" fillId="51" borderId="0" xfId="0" applyNumberFormat="1" applyFont="1" applyFill="1">
      <alignment vertical="center"/>
    </xf>
    <xf numFmtId="2" fontId="48" fillId="0" borderId="0" xfId="0" applyNumberFormat="1" applyFont="1" applyFill="1">
      <alignment vertical="center"/>
    </xf>
    <xf numFmtId="0" fontId="48" fillId="0" borderId="0" xfId="0" applyFont="1" applyFill="1" applyBorder="1" applyAlignment="1">
      <alignment horizontal="center" vertical="center"/>
    </xf>
    <xf numFmtId="10" fontId="48" fillId="0" borderId="105" xfId="119" applyNumberFormat="1" applyFont="1" applyFill="1" applyBorder="1">
      <alignment vertical="center"/>
    </xf>
    <xf numFmtId="10" fontId="48" fillId="0" borderId="105" xfId="119" applyNumberFormat="1" applyFont="1" applyBorder="1">
      <alignment vertical="center"/>
    </xf>
    <xf numFmtId="197" fontId="48" fillId="52" borderId="0" xfId="0" applyNumberFormat="1" applyFont="1" applyFill="1">
      <alignment vertical="center"/>
    </xf>
    <xf numFmtId="10" fontId="0" fillId="0" borderId="0" xfId="119" applyNumberFormat="1" applyFont="1">
      <alignment vertical="center"/>
    </xf>
    <xf numFmtId="0" fontId="48" fillId="0" borderId="6" xfId="0" applyFont="1" applyBorder="1" applyAlignment="1">
      <alignment horizontal="center" vertical="center"/>
    </xf>
    <xf numFmtId="198" fontId="48" fillId="0" borderId="106" xfId="1" applyNumberFormat="1" applyFont="1" applyBorder="1" applyAlignment="1">
      <alignment horizontal="right" vertical="center"/>
    </xf>
    <xf numFmtId="38" fontId="48" fillId="0" borderId="35" xfId="1" applyFont="1" applyBorder="1" applyAlignment="1">
      <alignment horizontal="right" vertical="center"/>
    </xf>
    <xf numFmtId="182" fontId="48" fillId="0" borderId="34" xfId="1" applyNumberFormat="1" applyFont="1" applyBorder="1" applyAlignment="1">
      <alignment horizontal="right" vertical="center"/>
    </xf>
    <xf numFmtId="182" fontId="48" fillId="0" borderId="8" xfId="1" applyNumberFormat="1" applyFont="1" applyBorder="1" applyAlignment="1">
      <alignment horizontal="right" vertical="center"/>
    </xf>
    <xf numFmtId="0" fontId="90" fillId="0" borderId="106" xfId="0" applyFont="1" applyBorder="1" applyAlignment="1">
      <alignment horizontal="center" vertical="center"/>
    </xf>
    <xf numFmtId="182" fontId="48" fillId="2" borderId="1" xfId="1" applyNumberFormat="1" applyFont="1" applyFill="1" applyBorder="1">
      <alignment vertical="center"/>
    </xf>
    <xf numFmtId="38" fontId="48" fillId="2" borderId="4" xfId="1" applyFont="1" applyFill="1" applyBorder="1">
      <alignment vertical="center"/>
    </xf>
    <xf numFmtId="38" fontId="48" fillId="2" borderId="0" xfId="1" applyFont="1" applyFill="1">
      <alignment vertical="center"/>
    </xf>
    <xf numFmtId="0" fontId="48" fillId="53" borderId="10" xfId="0" applyFont="1" applyFill="1" applyBorder="1">
      <alignment vertical="center"/>
    </xf>
    <xf numFmtId="0" fontId="48" fillId="53" borderId="7" xfId="0" applyFont="1" applyFill="1" applyBorder="1">
      <alignment vertical="center"/>
    </xf>
    <xf numFmtId="0" fontId="196" fillId="53" borderId="106" xfId="0" applyFont="1" applyFill="1" applyBorder="1" applyAlignment="1">
      <alignment horizontal="center" vertical="center"/>
    </xf>
    <xf numFmtId="0" fontId="48" fillId="109" borderId="10" xfId="0" applyFont="1" applyFill="1" applyBorder="1">
      <alignment vertical="center"/>
    </xf>
    <xf numFmtId="0" fontId="48" fillId="109" borderId="6" xfId="0" applyFont="1" applyFill="1" applyBorder="1" applyAlignment="1">
      <alignment horizontal="center" vertical="center"/>
    </xf>
    <xf numFmtId="0" fontId="48" fillId="109" borderId="7" xfId="0" applyFont="1" applyFill="1" applyBorder="1">
      <alignment vertical="center"/>
    </xf>
    <xf numFmtId="0" fontId="48" fillId="109" borderId="1" xfId="0" applyFont="1" applyFill="1" applyBorder="1" applyAlignment="1">
      <alignment horizontal="center" vertical="center"/>
    </xf>
    <xf numFmtId="0" fontId="48" fillId="109" borderId="0" xfId="0" applyFont="1" applyFill="1" applyBorder="1" applyAlignment="1">
      <alignment horizontal="center" vertical="center"/>
    </xf>
    <xf numFmtId="0" fontId="48" fillId="109" borderId="4" xfId="0" applyFont="1" applyFill="1" applyBorder="1" applyAlignment="1">
      <alignment horizontal="center" vertical="center"/>
    </xf>
    <xf numFmtId="0" fontId="48" fillId="109" borderId="1" xfId="0" applyFont="1" applyFill="1" applyBorder="1">
      <alignment vertical="center"/>
    </xf>
    <xf numFmtId="0" fontId="48" fillId="109" borderId="12" xfId="0" applyFont="1" applyFill="1" applyBorder="1" applyAlignment="1">
      <alignment horizontal="center" vertical="center"/>
    </xf>
    <xf numFmtId="0" fontId="48" fillId="109" borderId="105" xfId="0" applyFont="1" applyFill="1" applyBorder="1" applyAlignment="1">
      <alignment horizontal="center" vertical="center"/>
    </xf>
    <xf numFmtId="0" fontId="196" fillId="109" borderId="106" xfId="0" applyFont="1" applyFill="1" applyBorder="1" applyAlignment="1">
      <alignment horizontal="center" vertical="center"/>
    </xf>
    <xf numFmtId="10" fontId="48" fillId="2" borderId="105" xfId="119" applyNumberFormat="1" applyFont="1" applyFill="1" applyBorder="1">
      <alignment vertical="center"/>
    </xf>
    <xf numFmtId="216" fontId="48" fillId="0" borderId="0" xfId="119" applyNumberFormat="1" applyFont="1">
      <alignment vertical="center"/>
    </xf>
    <xf numFmtId="38" fontId="110" fillId="0" borderId="0" xfId="0" applyNumberFormat="1" applyFont="1">
      <alignment vertical="center"/>
    </xf>
    <xf numFmtId="198" fontId="48" fillId="0" borderId="0" xfId="1" applyNumberFormat="1" applyFont="1" applyFill="1">
      <alignment vertical="center"/>
    </xf>
    <xf numFmtId="0" fontId="110" fillId="52" borderId="0" xfId="0" applyFont="1" applyFill="1">
      <alignment vertical="center"/>
    </xf>
    <xf numFmtId="38" fontId="110" fillId="108" borderId="0" xfId="1" applyFont="1" applyFill="1">
      <alignment vertical="center"/>
    </xf>
    <xf numFmtId="38" fontId="110" fillId="52" borderId="0" xfId="1" applyFont="1" applyFill="1">
      <alignment vertical="center"/>
    </xf>
    <xf numFmtId="2" fontId="110" fillId="0" borderId="0" xfId="0" applyNumberFormat="1" applyFont="1">
      <alignment vertical="center"/>
    </xf>
    <xf numFmtId="40" fontId="110" fillId="0" borderId="0" xfId="0" applyNumberFormat="1" applyFont="1">
      <alignment vertical="center"/>
    </xf>
    <xf numFmtId="0" fontId="48" fillId="0" borderId="6" xfId="0" applyFont="1" applyBorder="1" applyAlignment="1">
      <alignment horizontal="center" vertical="center"/>
    </xf>
    <xf numFmtId="0" fontId="48" fillId="110" borderId="0" xfId="0" applyFont="1" applyFill="1">
      <alignment vertical="center"/>
    </xf>
    <xf numFmtId="191" fontId="48" fillId="110" borderId="0" xfId="0" applyNumberFormat="1" applyFont="1" applyFill="1">
      <alignment vertical="center"/>
    </xf>
    <xf numFmtId="38" fontId="48" fillId="110" borderId="0" xfId="1" applyFont="1" applyFill="1">
      <alignment vertical="center"/>
    </xf>
    <xf numFmtId="182" fontId="48" fillId="110" borderId="0" xfId="1" applyNumberFormat="1" applyFont="1" applyFill="1">
      <alignment vertical="center"/>
    </xf>
    <xf numFmtId="0" fontId="198" fillId="111" borderId="0" xfId="0" applyFont="1" applyFill="1" applyBorder="1" applyProtection="1">
      <alignment vertical="center"/>
      <protection hidden="1"/>
    </xf>
    <xf numFmtId="0" fontId="162" fillId="111" borderId="0" xfId="0" applyFont="1" applyFill="1" applyBorder="1" applyAlignment="1" applyProtection="1">
      <alignment horizontal="left" vertical="top"/>
      <protection hidden="1"/>
    </xf>
    <xf numFmtId="0" fontId="162" fillId="111" borderId="0" xfId="0" applyFont="1" applyFill="1" applyBorder="1" applyProtection="1">
      <alignment vertical="center"/>
      <protection hidden="1"/>
    </xf>
    <xf numFmtId="0" fontId="162" fillId="0" borderId="0" xfId="0" applyFont="1" applyFill="1" applyBorder="1" applyProtection="1">
      <alignment vertical="center"/>
      <protection hidden="1"/>
    </xf>
    <xf numFmtId="0" fontId="199" fillId="111" borderId="0" xfId="43" applyFont="1" applyFill="1" applyBorder="1" applyAlignment="1" applyProtection="1">
      <alignment horizontal="right" vertical="center"/>
      <protection hidden="1"/>
    </xf>
    <xf numFmtId="0" fontId="2" fillId="111" borderId="209" xfId="43" applyFont="1" applyFill="1" applyBorder="1" applyAlignment="1" applyProtection="1">
      <alignment horizontal="center" vertical="center"/>
      <protection hidden="1"/>
    </xf>
    <xf numFmtId="0" fontId="2" fillId="111" borderId="208" xfId="43" applyFont="1" applyFill="1" applyBorder="1" applyAlignment="1" applyProtection="1">
      <alignment horizontal="center" vertical="center"/>
      <protection hidden="1"/>
    </xf>
    <xf numFmtId="0" fontId="2" fillId="111" borderId="206" xfId="43" applyFont="1" applyFill="1" applyBorder="1" applyAlignment="1" applyProtection="1">
      <alignment horizontal="center" vertical="center"/>
      <protection hidden="1"/>
    </xf>
    <xf numFmtId="0" fontId="2" fillId="111" borderId="207" xfId="43" applyFont="1" applyFill="1" applyBorder="1" applyAlignment="1" applyProtection="1">
      <alignment horizontal="center" vertical="center"/>
      <protection hidden="1"/>
    </xf>
    <xf numFmtId="0" fontId="99" fillId="111" borderId="208" xfId="43" applyFont="1" applyFill="1" applyBorder="1" applyAlignment="1" applyProtection="1">
      <alignment horizontal="center" vertical="center" wrapText="1"/>
      <protection hidden="1"/>
    </xf>
    <xf numFmtId="0" fontId="99" fillId="111" borderId="210" xfId="43" applyFont="1" applyFill="1" applyBorder="1" applyAlignment="1" applyProtection="1">
      <alignment horizontal="center" vertical="center" wrapText="1"/>
      <protection hidden="1"/>
    </xf>
    <xf numFmtId="0" fontId="2" fillId="111" borderId="17" xfId="43" applyFont="1" applyFill="1" applyBorder="1" applyAlignment="1" applyProtection="1">
      <alignment vertical="center"/>
      <protection hidden="1"/>
    </xf>
    <xf numFmtId="0" fontId="2" fillId="111" borderId="15" xfId="43" applyFont="1" applyFill="1" applyBorder="1" applyAlignment="1" applyProtection="1">
      <alignment horizontal="left" vertical="top"/>
      <protection hidden="1"/>
    </xf>
    <xf numFmtId="0" fontId="2" fillId="111" borderId="46" xfId="43" applyFont="1" applyFill="1" applyBorder="1" applyAlignment="1" applyProtection="1">
      <alignment vertical="center"/>
      <protection hidden="1"/>
    </xf>
    <xf numFmtId="184" fontId="2" fillId="112" borderId="211" xfId="43" applyNumberFormat="1" applyFont="1" applyFill="1" applyBorder="1" applyAlignment="1" applyProtection="1">
      <alignment vertical="center"/>
      <protection hidden="1"/>
    </xf>
    <xf numFmtId="184" fontId="2" fillId="112" borderId="11" xfId="43" applyNumberFormat="1" applyFont="1" applyFill="1" applyBorder="1" applyAlignment="1" applyProtection="1">
      <alignment vertical="center"/>
      <protection hidden="1"/>
    </xf>
    <xf numFmtId="184" fontId="2" fillId="112" borderId="12" xfId="43" applyNumberFormat="1" applyFont="1" applyFill="1" applyBorder="1" applyAlignment="1" applyProtection="1">
      <alignment vertical="center"/>
      <protection hidden="1"/>
    </xf>
    <xf numFmtId="188" fontId="2" fillId="112" borderId="12" xfId="119" applyNumberFormat="1" applyFont="1" applyFill="1" applyBorder="1" applyAlignment="1" applyProtection="1">
      <alignment horizontal="right" vertical="center"/>
      <protection hidden="1"/>
    </xf>
    <xf numFmtId="188" fontId="2" fillId="112" borderId="30" xfId="119" applyNumberFormat="1" applyFont="1" applyFill="1" applyBorder="1" applyAlignment="1" applyProtection="1">
      <alignment horizontal="right" vertical="center"/>
      <protection hidden="1"/>
    </xf>
    <xf numFmtId="0" fontId="2" fillId="111" borderId="4" xfId="43" applyFont="1" applyFill="1" applyBorder="1" applyAlignment="1" applyProtection="1">
      <alignment horizontal="left" vertical="top"/>
      <protection hidden="1"/>
    </xf>
    <xf numFmtId="0" fontId="2" fillId="111" borderId="34" xfId="43" applyFont="1" applyFill="1" applyBorder="1" applyAlignment="1" applyProtection="1">
      <alignment vertical="center"/>
      <protection hidden="1"/>
    </xf>
    <xf numFmtId="184" fontId="2" fillId="113" borderId="175" xfId="43" applyNumberFormat="1" applyFont="1" applyFill="1" applyBorder="1" applyAlignment="1" applyProtection="1">
      <alignment vertical="center"/>
      <protection hidden="1"/>
    </xf>
    <xf numFmtId="184" fontId="2" fillId="113" borderId="36" xfId="43" applyNumberFormat="1" applyFont="1" applyFill="1" applyBorder="1" applyAlignment="1" applyProtection="1">
      <alignment vertical="center"/>
      <protection hidden="1"/>
    </xf>
    <xf numFmtId="184" fontId="2" fillId="113" borderId="34" xfId="43" applyNumberFormat="1" applyFont="1" applyFill="1" applyBorder="1" applyAlignment="1" applyProtection="1">
      <alignment vertical="center"/>
      <protection hidden="1"/>
    </xf>
    <xf numFmtId="188" fontId="2" fillId="112" borderId="34" xfId="119" applyNumberFormat="1" applyFont="1" applyFill="1" applyBorder="1" applyAlignment="1" applyProtection="1">
      <alignment horizontal="right" vertical="center"/>
      <protection hidden="1"/>
    </xf>
    <xf numFmtId="188" fontId="2" fillId="112" borderId="176" xfId="119" applyNumberFormat="1" applyFont="1" applyFill="1" applyBorder="1" applyAlignment="1" applyProtection="1">
      <alignment horizontal="right" vertical="center"/>
      <protection hidden="1"/>
    </xf>
    <xf numFmtId="0" fontId="162" fillId="111" borderId="17" xfId="0" applyFont="1" applyFill="1" applyBorder="1" applyProtection="1">
      <alignment vertical="center"/>
      <protection hidden="1"/>
    </xf>
    <xf numFmtId="0" fontId="162" fillId="111" borderId="106" xfId="0" applyFont="1" applyFill="1" applyBorder="1" applyAlignment="1" applyProtection="1">
      <alignment horizontal="left" vertical="top"/>
      <protection hidden="1"/>
    </xf>
    <xf numFmtId="0" fontId="162" fillId="111" borderId="41" xfId="0" applyFont="1" applyFill="1" applyBorder="1" applyProtection="1">
      <alignment vertical="center"/>
      <protection hidden="1"/>
    </xf>
    <xf numFmtId="0" fontId="2" fillId="111" borderId="10" xfId="43" applyFont="1" applyFill="1" applyBorder="1" applyAlignment="1" applyProtection="1">
      <alignment horizontal="left" vertical="top"/>
      <protection hidden="1"/>
    </xf>
    <xf numFmtId="0" fontId="2" fillId="111" borderId="212" xfId="43" applyFont="1" applyFill="1" applyBorder="1" applyAlignment="1" applyProtection="1">
      <alignment vertical="center"/>
      <protection hidden="1"/>
    </xf>
    <xf numFmtId="184" fontId="2" fillId="112" borderId="175" xfId="43" applyNumberFormat="1" applyFont="1" applyFill="1" applyBorder="1" applyAlignment="1" applyProtection="1">
      <alignment vertical="center"/>
      <protection hidden="1"/>
    </xf>
    <xf numFmtId="184" fontId="2" fillId="112" borderId="36" xfId="43" applyNumberFormat="1" applyFont="1" applyFill="1" applyBorder="1" applyAlignment="1" applyProtection="1">
      <alignment vertical="center"/>
      <protection hidden="1"/>
    </xf>
    <xf numFmtId="184" fontId="2" fillId="112" borderId="34" xfId="43" applyNumberFormat="1" applyFont="1" applyFill="1" applyBorder="1" applyAlignment="1" applyProtection="1">
      <alignment vertical="center"/>
      <protection hidden="1"/>
    </xf>
    <xf numFmtId="0" fontId="2" fillId="111" borderId="41" xfId="43" applyFont="1" applyFill="1" applyBorder="1" applyAlignment="1" applyProtection="1">
      <alignment vertical="center"/>
      <protection hidden="1"/>
    </xf>
    <xf numFmtId="0" fontId="2" fillId="111" borderId="159" xfId="43" applyFont="1" applyFill="1" applyBorder="1" applyAlignment="1" applyProtection="1">
      <alignment horizontal="left" vertical="top"/>
      <protection hidden="1"/>
    </xf>
    <xf numFmtId="0" fontId="162" fillId="111" borderId="159" xfId="0" applyFont="1" applyFill="1" applyBorder="1" applyAlignment="1" applyProtection="1">
      <alignment horizontal="left" vertical="top"/>
      <protection hidden="1"/>
    </xf>
    <xf numFmtId="0" fontId="162" fillId="111" borderId="42" xfId="0" applyFont="1" applyFill="1" applyBorder="1" applyProtection="1">
      <alignment vertical="center"/>
      <protection hidden="1"/>
    </xf>
    <xf numFmtId="0" fontId="162" fillId="111" borderId="124" xfId="0" applyFont="1" applyFill="1" applyBorder="1" applyAlignment="1" applyProtection="1">
      <alignment horizontal="left" vertical="top"/>
      <protection hidden="1"/>
    </xf>
    <xf numFmtId="0" fontId="2" fillId="111" borderId="98" xfId="43" applyFont="1" applyFill="1" applyBorder="1" applyAlignment="1" applyProtection="1">
      <alignment vertical="center"/>
      <protection hidden="1"/>
    </xf>
    <xf numFmtId="184" fontId="2" fillId="113" borderId="136" xfId="43" applyNumberFormat="1" applyFont="1" applyFill="1" applyBorder="1" applyAlignment="1" applyProtection="1">
      <alignment vertical="center"/>
      <protection hidden="1"/>
    </xf>
    <xf numFmtId="184" fontId="2" fillId="113" borderId="79" xfId="43" applyNumberFormat="1" applyFont="1" applyFill="1" applyBorder="1" applyAlignment="1" applyProtection="1">
      <alignment vertical="center"/>
      <protection hidden="1"/>
    </xf>
    <xf numFmtId="184" fontId="2" fillId="113" borderId="98" xfId="43" applyNumberFormat="1" applyFont="1" applyFill="1" applyBorder="1" applyAlignment="1" applyProtection="1">
      <alignment vertical="center"/>
      <protection hidden="1"/>
    </xf>
    <xf numFmtId="188" fontId="2" fillId="112" borderId="98" xfId="119" applyNumberFormat="1" applyFont="1" applyFill="1" applyBorder="1" applyAlignment="1" applyProtection="1">
      <alignment horizontal="right" vertical="center"/>
      <protection hidden="1"/>
    </xf>
    <xf numFmtId="188" fontId="2" fillId="112" borderId="83" xfId="119" applyNumberFormat="1" applyFont="1" applyFill="1" applyBorder="1" applyAlignment="1" applyProtection="1">
      <alignment horizontal="right" vertical="center"/>
      <protection hidden="1"/>
    </xf>
    <xf numFmtId="0" fontId="2" fillId="111" borderId="0" xfId="43" applyFont="1" applyFill="1" applyBorder="1" applyAlignment="1" applyProtection="1">
      <alignment vertical="center"/>
      <protection hidden="1"/>
    </xf>
    <xf numFmtId="184" fontId="2" fillId="111" borderId="0" xfId="43" applyNumberFormat="1" applyFont="1" applyFill="1" applyBorder="1" applyAlignment="1" applyProtection="1">
      <alignment vertical="center"/>
      <protection hidden="1"/>
    </xf>
    <xf numFmtId="0" fontId="200" fillId="111" borderId="15" xfId="0" applyFont="1" applyFill="1" applyBorder="1" applyProtection="1">
      <alignment vertical="center"/>
      <protection hidden="1"/>
    </xf>
    <xf numFmtId="0" fontId="162" fillId="111" borderId="15" xfId="0" applyFont="1" applyFill="1" applyBorder="1" applyProtection="1">
      <alignment vertical="center"/>
      <protection hidden="1"/>
    </xf>
    <xf numFmtId="184" fontId="162" fillId="111" borderId="0" xfId="0" applyNumberFormat="1" applyFont="1" applyFill="1" applyBorder="1" applyAlignment="1" applyProtection="1">
      <alignment vertical="center" shrinkToFit="1"/>
      <protection hidden="1"/>
    </xf>
    <xf numFmtId="0" fontId="48" fillId="110" borderId="0" xfId="0" applyFont="1" applyFill="1" applyAlignment="1">
      <alignment horizontal="right" vertical="center"/>
    </xf>
    <xf numFmtId="182" fontId="48" fillId="110" borderId="0" xfId="0" applyNumberFormat="1" applyFont="1" applyFill="1">
      <alignment vertical="center"/>
    </xf>
    <xf numFmtId="182" fontId="90" fillId="7" borderId="0" xfId="0" applyNumberFormat="1" applyFont="1" applyFill="1">
      <alignment vertical="center"/>
    </xf>
    <xf numFmtId="182" fontId="90" fillId="0" borderId="0" xfId="1" applyNumberFormat="1" applyFont="1">
      <alignment vertical="center"/>
    </xf>
    <xf numFmtId="182" fontId="90" fillId="2" borderId="0" xfId="1" applyNumberFormat="1" applyFont="1" applyFill="1">
      <alignment vertical="center"/>
    </xf>
    <xf numFmtId="182" fontId="90" fillId="7" borderId="0" xfId="1" applyNumberFormat="1" applyFont="1" applyFill="1">
      <alignment vertical="center"/>
    </xf>
    <xf numFmtId="196" fontId="48" fillId="7" borderId="0" xfId="1" applyNumberFormat="1" applyFont="1" applyFill="1">
      <alignment vertical="center"/>
    </xf>
    <xf numFmtId="38" fontId="201" fillId="0" borderId="0" xfId="1" applyFont="1">
      <alignment vertical="center"/>
    </xf>
    <xf numFmtId="182" fontId="201" fillId="0" borderId="0" xfId="1" applyNumberFormat="1" applyFont="1">
      <alignment vertical="center"/>
    </xf>
    <xf numFmtId="182" fontId="89" fillId="7" borderId="0" xfId="0" applyNumberFormat="1" applyFont="1" applyFill="1">
      <alignment vertical="center"/>
    </xf>
    <xf numFmtId="38" fontId="89" fillId="7" borderId="0" xfId="1" applyFont="1" applyFill="1">
      <alignment vertical="center"/>
    </xf>
    <xf numFmtId="182" fontId="89" fillId="7" borderId="0" xfId="1" applyNumberFormat="1" applyFont="1" applyFill="1">
      <alignment vertical="center"/>
    </xf>
    <xf numFmtId="0" fontId="201" fillId="0" borderId="0" xfId="0" applyFont="1" applyFill="1">
      <alignment vertical="center"/>
    </xf>
    <xf numFmtId="0" fontId="48" fillId="0" borderId="6" xfId="0" applyFont="1" applyFill="1" applyBorder="1" applyAlignment="1">
      <alignment horizontal="center" vertical="center"/>
    </xf>
    <xf numFmtId="0" fontId="48" fillId="0" borderId="4" xfId="0" applyFont="1" applyFill="1" applyBorder="1">
      <alignment vertical="center"/>
    </xf>
    <xf numFmtId="0" fontId="48" fillId="0" borderId="12" xfId="0" applyFont="1" applyFill="1" applyBorder="1" applyAlignment="1">
      <alignment horizontal="center" vertical="center"/>
    </xf>
    <xf numFmtId="0" fontId="48" fillId="0" borderId="105" xfId="0" applyFont="1" applyFill="1" applyBorder="1" applyAlignment="1">
      <alignment horizontal="center" vertical="center"/>
    </xf>
    <xf numFmtId="0" fontId="48" fillId="0" borderId="106" xfId="0" applyFont="1" applyFill="1" applyBorder="1" applyAlignment="1">
      <alignment horizontal="center" vertical="center"/>
    </xf>
    <xf numFmtId="40" fontId="48" fillId="0" borderId="0" xfId="1" applyNumberFormat="1" applyFont="1" applyFill="1" applyBorder="1">
      <alignment vertical="center"/>
    </xf>
    <xf numFmtId="198" fontId="48" fillId="0" borderId="106" xfId="1" applyNumberFormat="1" applyFont="1" applyFill="1" applyBorder="1">
      <alignment vertical="center"/>
    </xf>
    <xf numFmtId="182" fontId="48" fillId="0" borderId="8" xfId="1" applyNumberFormat="1" applyFont="1" applyFill="1" applyBorder="1">
      <alignment vertical="center"/>
    </xf>
    <xf numFmtId="182" fontId="48" fillId="0" borderId="35" xfId="1" applyNumberFormat="1" applyFont="1" applyFill="1" applyBorder="1">
      <alignment vertical="center"/>
    </xf>
    <xf numFmtId="0" fontId="48" fillId="66" borderId="8" xfId="0" applyFont="1" applyFill="1" applyBorder="1">
      <alignment vertical="center"/>
    </xf>
    <xf numFmtId="182" fontId="110" fillId="0" borderId="0" xfId="1" applyNumberFormat="1" applyFont="1">
      <alignment vertical="center"/>
    </xf>
    <xf numFmtId="2" fontId="48" fillId="114" borderId="0" xfId="0" applyNumberFormat="1" applyFont="1" applyFill="1">
      <alignment vertical="center"/>
    </xf>
    <xf numFmtId="0" fontId="197" fillId="0" borderId="0" xfId="0" applyFont="1" applyFill="1">
      <alignment vertical="center"/>
    </xf>
    <xf numFmtId="0" fontId="197" fillId="0" borderId="105" xfId="0" applyFont="1" applyFill="1" applyBorder="1">
      <alignment vertical="center"/>
    </xf>
    <xf numFmtId="38" fontId="197" fillId="0" borderId="0" xfId="1" applyFont="1" applyFill="1">
      <alignment vertical="center"/>
    </xf>
    <xf numFmtId="10" fontId="197" fillId="0" borderId="105" xfId="119" applyNumberFormat="1" applyFont="1" applyFill="1" applyBorder="1">
      <alignment vertical="center"/>
    </xf>
    <xf numFmtId="38" fontId="197" fillId="0" borderId="0" xfId="1" applyFont="1">
      <alignment vertical="center"/>
    </xf>
    <xf numFmtId="10" fontId="197" fillId="0" borderId="105" xfId="119" applyNumberFormat="1" applyFont="1" applyBorder="1">
      <alignment vertical="center"/>
    </xf>
    <xf numFmtId="217" fontId="48" fillId="0" borderId="0" xfId="1" applyNumberFormat="1" applyFont="1">
      <alignment vertical="center"/>
    </xf>
    <xf numFmtId="38" fontId="201" fillId="0" borderId="0" xfId="0" applyNumberFormat="1" applyFont="1" applyFill="1">
      <alignment vertical="center"/>
    </xf>
    <xf numFmtId="0" fontId="48" fillId="0" borderId="4" xfId="0" applyFont="1" applyFill="1" applyBorder="1" applyAlignment="1">
      <alignment horizontal="center" vertical="center"/>
    </xf>
    <xf numFmtId="38" fontId="48" fillId="0" borderId="34" xfId="1" applyFont="1" applyFill="1" applyBorder="1">
      <alignment vertical="center"/>
    </xf>
    <xf numFmtId="38" fontId="48" fillId="0" borderId="8" xfId="1" applyFont="1" applyFill="1" applyBorder="1">
      <alignment vertical="center"/>
    </xf>
    <xf numFmtId="38" fontId="201" fillId="0" borderId="0" xfId="1" applyFont="1" applyFill="1">
      <alignment vertical="center"/>
    </xf>
    <xf numFmtId="182" fontId="201" fillId="0" borderId="0" xfId="1" applyNumberFormat="1" applyFont="1" applyFill="1">
      <alignment vertical="center"/>
    </xf>
    <xf numFmtId="0" fontId="48" fillId="0" borderId="1" xfId="0" applyFont="1" applyFill="1" applyBorder="1" applyAlignment="1">
      <alignment horizontal="center" vertical="center"/>
    </xf>
    <xf numFmtId="198" fontId="48" fillId="0" borderId="105" xfId="1" applyNumberFormat="1" applyFont="1" applyFill="1" applyBorder="1">
      <alignment vertical="center"/>
    </xf>
    <xf numFmtId="198" fontId="48" fillId="0" borderId="12" xfId="1" applyNumberFormat="1" applyFont="1" applyFill="1" applyBorder="1">
      <alignment vertical="center"/>
    </xf>
    <xf numFmtId="182" fontId="48" fillId="0" borderId="34" xfId="1" applyNumberFormat="1" applyFont="1" applyFill="1" applyBorder="1" applyAlignment="1">
      <alignment horizontal="right" vertical="center"/>
    </xf>
    <xf numFmtId="182" fontId="48" fillId="0" borderId="8" xfId="1" applyNumberFormat="1" applyFont="1" applyFill="1" applyBorder="1" applyAlignment="1">
      <alignment horizontal="right" vertical="center"/>
    </xf>
    <xf numFmtId="38" fontId="48" fillId="0" borderId="35" xfId="1" applyFont="1" applyFill="1" applyBorder="1" applyAlignment="1">
      <alignment horizontal="right" vertical="center"/>
    </xf>
    <xf numFmtId="198" fontId="48" fillId="0" borderId="106" xfId="1" applyNumberFormat="1" applyFont="1" applyFill="1" applyBorder="1" applyAlignment="1">
      <alignment horizontal="right" vertical="center"/>
    </xf>
    <xf numFmtId="0" fontId="110" fillId="0" borderId="0" xfId="0" applyFont="1" applyFill="1">
      <alignment vertical="center"/>
    </xf>
    <xf numFmtId="9" fontId="110" fillId="0" borderId="0" xfId="119" applyFont="1">
      <alignment vertical="center"/>
    </xf>
    <xf numFmtId="10" fontId="48" fillId="0" borderId="0" xfId="119" applyNumberFormat="1" applyFont="1" applyBorder="1">
      <alignment vertical="center"/>
    </xf>
    <xf numFmtId="10" fontId="48" fillId="0" borderId="0" xfId="119" applyNumberFormat="1" applyFont="1" applyFill="1" applyBorder="1">
      <alignment vertical="center"/>
    </xf>
    <xf numFmtId="0" fontId="110" fillId="2" borderId="9" xfId="0" applyFont="1" applyFill="1" applyBorder="1">
      <alignment vertical="center"/>
    </xf>
    <xf numFmtId="0" fontId="110" fillId="2" borderId="34" xfId="0" applyFont="1" applyFill="1" applyBorder="1">
      <alignment vertical="center"/>
    </xf>
    <xf numFmtId="0" fontId="110" fillId="2" borderId="8" xfId="0" applyFont="1" applyFill="1" applyBorder="1">
      <alignment vertical="center"/>
    </xf>
    <xf numFmtId="0" fontId="110" fillId="2" borderId="35" xfId="0" applyFont="1" applyFill="1" applyBorder="1">
      <alignment vertical="center"/>
    </xf>
    <xf numFmtId="38" fontId="111" fillId="2" borderId="11" xfId="102" applyFont="1" applyFill="1" applyBorder="1">
      <alignment vertical="center"/>
    </xf>
    <xf numFmtId="199" fontId="111" fillId="2" borderId="193" xfId="102" applyNumberFormat="1" applyFont="1" applyFill="1" applyBorder="1" applyAlignment="1">
      <alignment horizontal="center" vertical="center"/>
    </xf>
    <xf numFmtId="199" fontId="111" fillId="2" borderId="190" xfId="102" applyNumberFormat="1" applyFont="1" applyFill="1" applyBorder="1" applyAlignment="1">
      <alignment horizontal="center" vertical="center"/>
    </xf>
    <xf numFmtId="199" fontId="111" fillId="2" borderId="23" xfId="102" applyNumberFormat="1" applyFont="1" applyFill="1" applyBorder="1" applyAlignment="1">
      <alignment horizontal="center" vertical="center"/>
    </xf>
    <xf numFmtId="199" fontId="111" fillId="2" borderId="189" xfId="102" applyNumberFormat="1" applyFont="1" applyFill="1" applyBorder="1" applyAlignment="1">
      <alignment horizontal="center" vertical="center"/>
    </xf>
    <xf numFmtId="199" fontId="111" fillId="2" borderId="24" xfId="102" applyNumberFormat="1" applyFont="1" applyFill="1" applyBorder="1" applyAlignment="1">
      <alignment horizontal="center" vertical="center"/>
    </xf>
    <xf numFmtId="0" fontId="110" fillId="64" borderId="9" xfId="0" applyFont="1" applyFill="1" applyBorder="1">
      <alignment vertical="center"/>
    </xf>
    <xf numFmtId="0" fontId="110" fillId="64" borderId="34" xfId="0" applyFont="1" applyFill="1" applyBorder="1">
      <alignment vertical="center"/>
    </xf>
    <xf numFmtId="0" fontId="110" fillId="64" borderId="8" xfId="0" applyFont="1" applyFill="1" applyBorder="1">
      <alignment vertical="center"/>
    </xf>
    <xf numFmtId="0" fontId="110" fillId="64" borderId="35" xfId="0" applyFont="1" applyFill="1" applyBorder="1">
      <alignment vertical="center"/>
    </xf>
    <xf numFmtId="38" fontId="111" fillId="64" borderId="11" xfId="102" applyFont="1" applyFill="1" applyBorder="1">
      <alignment vertical="center"/>
    </xf>
    <xf numFmtId="199" fontId="111" fillId="64" borderId="193" xfId="102" applyNumberFormat="1" applyFont="1" applyFill="1" applyBorder="1" applyAlignment="1">
      <alignment horizontal="center" vertical="center"/>
    </xf>
    <xf numFmtId="199" fontId="111" fillId="64" borderId="190" xfId="102" applyNumberFormat="1" applyFont="1" applyFill="1" applyBorder="1" applyAlignment="1">
      <alignment horizontal="center" vertical="center"/>
    </xf>
    <xf numFmtId="199" fontId="111" fillId="64" borderId="23" xfId="102" applyNumberFormat="1" applyFont="1" applyFill="1" applyBorder="1" applyAlignment="1">
      <alignment horizontal="center" vertical="center"/>
    </xf>
    <xf numFmtId="199" fontId="111" fillId="64" borderId="189" xfId="102" applyNumberFormat="1" applyFont="1" applyFill="1" applyBorder="1" applyAlignment="1">
      <alignment horizontal="center" vertical="center"/>
    </xf>
    <xf numFmtId="199" fontId="111" fillId="64" borderId="24" xfId="102" applyNumberFormat="1" applyFont="1" applyFill="1" applyBorder="1" applyAlignment="1">
      <alignment horizontal="center" vertical="center"/>
    </xf>
    <xf numFmtId="0" fontId="110" fillId="65" borderId="9" xfId="0" applyFont="1" applyFill="1" applyBorder="1">
      <alignment vertical="center"/>
    </xf>
    <xf numFmtId="0" fontId="110" fillId="65" borderId="34" xfId="0" applyFont="1" applyFill="1" applyBorder="1">
      <alignment vertical="center"/>
    </xf>
    <xf numFmtId="0" fontId="110" fillId="65" borderId="8" xfId="0" applyFont="1" applyFill="1" applyBorder="1">
      <alignment vertical="center"/>
    </xf>
    <xf numFmtId="0" fontId="110" fillId="65" borderId="35" xfId="0" applyFont="1" applyFill="1" applyBorder="1">
      <alignment vertical="center"/>
    </xf>
    <xf numFmtId="38" fontId="111" fillId="65" borderId="11" xfId="102" applyFont="1" applyFill="1" applyBorder="1">
      <alignment vertical="center"/>
    </xf>
    <xf numFmtId="199" fontId="111" fillId="65" borderId="193" xfId="102" applyNumberFormat="1" applyFont="1" applyFill="1" applyBorder="1" applyAlignment="1">
      <alignment horizontal="center" vertical="center"/>
    </xf>
    <xf numFmtId="199" fontId="111" fillId="65" borderId="190" xfId="102" applyNumberFormat="1" applyFont="1" applyFill="1" applyBorder="1" applyAlignment="1">
      <alignment horizontal="center" vertical="center"/>
    </xf>
    <xf numFmtId="199" fontId="111" fillId="65" borderId="23" xfId="102" applyNumberFormat="1" applyFont="1" applyFill="1" applyBorder="1" applyAlignment="1">
      <alignment horizontal="center" vertical="center"/>
    </xf>
    <xf numFmtId="199" fontId="111" fillId="65" borderId="189" xfId="102" applyNumberFormat="1" applyFont="1" applyFill="1" applyBorder="1" applyAlignment="1">
      <alignment horizontal="center" vertical="center"/>
    </xf>
    <xf numFmtId="199" fontId="111" fillId="65" borderId="24" xfId="102" applyNumberFormat="1" applyFont="1" applyFill="1" applyBorder="1" applyAlignment="1">
      <alignment horizontal="center" vertical="center"/>
    </xf>
    <xf numFmtId="0" fontId="0" fillId="0" borderId="0" xfId="0" applyFill="1" applyAlignment="1">
      <alignment vertical="center"/>
    </xf>
    <xf numFmtId="188" fontId="0" fillId="0" borderId="0" xfId="193" applyNumberFormat="1" applyFont="1" applyFill="1" applyAlignment="1">
      <alignment vertical="center"/>
    </xf>
    <xf numFmtId="0" fontId="0" fillId="2" borderId="0" xfId="0" applyFill="1" applyAlignment="1">
      <alignment vertical="center"/>
    </xf>
    <xf numFmtId="188" fontId="0" fillId="2" borderId="0" xfId="193" applyNumberFormat="1" applyFont="1" applyFill="1" applyAlignment="1">
      <alignment horizontal="center" vertical="center"/>
    </xf>
    <xf numFmtId="0" fontId="0" fillId="2" borderId="0" xfId="0" applyFill="1" applyAlignment="1">
      <alignment horizontal="center" vertical="center"/>
    </xf>
    <xf numFmtId="0" fontId="0" fillId="0" borderId="0" xfId="0" applyAlignment="1">
      <alignment vertical="center"/>
    </xf>
    <xf numFmtId="38" fontId="195" fillId="2" borderId="0" xfId="1789" applyNumberFormat="1" applyFont="1" applyFill="1" applyAlignment="1">
      <alignment vertical="center"/>
    </xf>
    <xf numFmtId="38" fontId="195" fillId="0" borderId="0" xfId="1789" applyNumberFormat="1" applyFont="1" applyFill="1" applyAlignment="1">
      <alignment vertical="center"/>
    </xf>
    <xf numFmtId="40" fontId="119" fillId="0" borderId="0" xfId="1" applyNumberFormat="1" applyFont="1" applyAlignment="1">
      <alignment vertical="center"/>
    </xf>
    <xf numFmtId="38" fontId="195" fillId="2" borderId="0" xfId="0" applyNumberFormat="1" applyFont="1" applyFill="1" applyAlignment="1">
      <alignment vertical="center"/>
    </xf>
    <xf numFmtId="38" fontId="195" fillId="2" borderId="0" xfId="1789" applyFont="1" applyFill="1" applyAlignment="1">
      <alignment vertical="center"/>
    </xf>
    <xf numFmtId="0" fontId="119" fillId="0" borderId="0" xfId="191" applyAlignment="1">
      <alignment vertical="center"/>
    </xf>
    <xf numFmtId="38" fontId="195" fillId="2" borderId="0" xfId="191" applyNumberFormat="1" applyFont="1" applyFill="1" applyAlignment="1">
      <alignment vertical="center"/>
    </xf>
    <xf numFmtId="0" fontId="0" fillId="46" borderId="0" xfId="0" applyFont="1" applyFill="1">
      <alignment vertical="center"/>
    </xf>
    <xf numFmtId="0" fontId="0" fillId="46" borderId="213" xfId="0" applyFont="1" applyFill="1" applyBorder="1">
      <alignment vertical="center"/>
    </xf>
    <xf numFmtId="0" fontId="0" fillId="46" borderId="15" xfId="0" applyFont="1" applyFill="1" applyBorder="1" applyAlignment="1">
      <alignment horizontal="center" vertical="center"/>
    </xf>
    <xf numFmtId="0" fontId="0" fillId="46" borderId="214" xfId="0" applyFont="1" applyFill="1" applyBorder="1">
      <alignment vertical="center"/>
    </xf>
    <xf numFmtId="0" fontId="0" fillId="46" borderId="13" xfId="0" applyFont="1" applyFill="1" applyBorder="1" applyAlignment="1">
      <alignment horizontal="center" vertical="center"/>
    </xf>
    <xf numFmtId="0" fontId="0" fillId="46" borderId="136" xfId="0" applyFont="1" applyFill="1" applyBorder="1" applyAlignment="1">
      <alignment horizontal="center" vertical="center"/>
    </xf>
    <xf numFmtId="0" fontId="33" fillId="46" borderId="79" xfId="0" applyFont="1" applyFill="1" applyBorder="1" applyAlignment="1">
      <alignment horizontal="center" vertical="center"/>
    </xf>
    <xf numFmtId="0" fontId="33" fillId="46" borderId="215" xfId="0" applyFont="1" applyFill="1" applyBorder="1">
      <alignment vertical="center"/>
    </xf>
    <xf numFmtId="0" fontId="33" fillId="46" borderId="15" xfId="0" applyFont="1" applyFill="1" applyBorder="1">
      <alignment vertical="center"/>
    </xf>
    <xf numFmtId="0" fontId="33" fillId="46" borderId="43" xfId="0" applyFont="1" applyFill="1" applyBorder="1">
      <alignment vertical="center"/>
    </xf>
    <xf numFmtId="0" fontId="33" fillId="46" borderId="171" xfId="0" applyFont="1" applyFill="1" applyBorder="1">
      <alignment vertical="center"/>
    </xf>
    <xf numFmtId="220" fontId="33" fillId="46" borderId="41" xfId="1" applyNumberFormat="1" applyFont="1" applyFill="1" applyBorder="1">
      <alignment vertical="center"/>
    </xf>
    <xf numFmtId="220" fontId="33" fillId="46" borderId="159" xfId="1" applyNumberFormat="1" applyFont="1" applyFill="1" applyBorder="1">
      <alignment vertical="center"/>
    </xf>
    <xf numFmtId="219" fontId="33" fillId="46" borderId="41" xfId="1" applyNumberFormat="1" applyFont="1" applyFill="1" applyBorder="1">
      <alignment vertical="center"/>
    </xf>
    <xf numFmtId="219" fontId="33" fillId="46" borderId="159" xfId="1" applyNumberFormat="1" applyFont="1" applyFill="1" applyBorder="1">
      <alignment vertical="center"/>
    </xf>
    <xf numFmtId="219" fontId="33" fillId="46" borderId="42" xfId="1" applyNumberFormat="1" applyFont="1" applyFill="1" applyBorder="1">
      <alignment vertical="center"/>
    </xf>
    <xf numFmtId="219" fontId="33" fillId="46" borderId="124" xfId="1" applyNumberFormat="1" applyFont="1" applyFill="1" applyBorder="1">
      <alignment vertical="center"/>
    </xf>
    <xf numFmtId="0" fontId="33" fillId="46" borderId="0" xfId="0" applyFont="1" applyFill="1" applyBorder="1">
      <alignment vertical="center"/>
    </xf>
    <xf numFmtId="0" fontId="33" fillId="46" borderId="41" xfId="0" applyFont="1" applyFill="1" applyBorder="1">
      <alignment vertical="center"/>
    </xf>
    <xf numFmtId="0" fontId="33" fillId="46" borderId="159" xfId="0" applyFont="1" applyFill="1" applyBorder="1">
      <alignment vertical="center"/>
    </xf>
    <xf numFmtId="38" fontId="100" fillId="2" borderId="36" xfId="1" applyFont="1" applyFill="1" applyBorder="1">
      <alignment vertical="center"/>
    </xf>
    <xf numFmtId="182" fontId="111" fillId="109" borderId="193" xfId="102" applyNumberFormat="1" applyFont="1" applyFill="1" applyBorder="1">
      <alignment vertical="center"/>
    </xf>
    <xf numFmtId="182" fontId="111" fillId="109" borderId="96" xfId="102" applyNumberFormat="1" applyFont="1" applyFill="1" applyBorder="1">
      <alignment vertical="center"/>
    </xf>
    <xf numFmtId="182" fontId="111" fillId="109" borderId="28" xfId="102" applyNumberFormat="1" applyFont="1" applyFill="1" applyBorder="1">
      <alignment vertical="center"/>
    </xf>
    <xf numFmtId="188" fontId="33" fillId="46" borderId="41" xfId="119" applyNumberFormat="1" applyFont="1" applyFill="1" applyBorder="1">
      <alignment vertical="center"/>
    </xf>
    <xf numFmtId="188" fontId="33" fillId="46" borderId="159" xfId="119" applyNumberFormat="1" applyFont="1" applyFill="1" applyBorder="1">
      <alignment vertical="center"/>
    </xf>
    <xf numFmtId="221" fontId="33" fillId="46" borderId="15" xfId="1" applyNumberFormat="1" applyFont="1" applyFill="1" applyBorder="1">
      <alignment vertical="center"/>
    </xf>
    <xf numFmtId="221" fontId="33" fillId="46" borderId="43" xfId="1" applyNumberFormat="1" applyFont="1" applyFill="1" applyBorder="1">
      <alignment vertical="center"/>
    </xf>
    <xf numFmtId="221" fontId="33" fillId="46" borderId="171" xfId="1" applyNumberFormat="1" applyFont="1" applyFill="1" applyBorder="1">
      <alignment vertical="center"/>
    </xf>
    <xf numFmtId="221" fontId="33" fillId="46" borderId="0" xfId="1" applyNumberFormat="1" applyFont="1" applyFill="1" applyBorder="1">
      <alignment vertical="center"/>
    </xf>
    <xf numFmtId="221" fontId="33" fillId="46" borderId="41" xfId="1" applyNumberFormat="1" applyFont="1" applyFill="1" applyBorder="1">
      <alignment vertical="center"/>
    </xf>
    <xf numFmtId="221" fontId="33" fillId="46" borderId="159" xfId="1" applyNumberFormat="1" applyFont="1" applyFill="1" applyBorder="1">
      <alignment vertical="center"/>
    </xf>
    <xf numFmtId="221" fontId="33" fillId="46" borderId="13" xfId="1" applyNumberFormat="1" applyFont="1" applyFill="1" applyBorder="1">
      <alignment vertical="center"/>
    </xf>
    <xf numFmtId="221" fontId="33" fillId="46" borderId="42" xfId="1" applyNumberFormat="1" applyFont="1" applyFill="1" applyBorder="1">
      <alignment vertical="center"/>
    </xf>
    <xf numFmtId="221" fontId="33" fillId="46" borderId="124" xfId="1" applyNumberFormat="1" applyFont="1" applyFill="1" applyBorder="1">
      <alignment vertical="center"/>
    </xf>
    <xf numFmtId="196" fontId="48" fillId="0" borderId="105" xfId="1" applyNumberFormat="1" applyFont="1" applyFill="1" applyBorder="1">
      <alignment vertical="center"/>
    </xf>
    <xf numFmtId="218" fontId="48" fillId="0" borderId="105" xfId="0" applyNumberFormat="1" applyFont="1" applyFill="1" applyBorder="1">
      <alignment vertical="center"/>
    </xf>
    <xf numFmtId="38" fontId="0" fillId="2" borderId="0" xfId="1" applyFont="1" applyFill="1">
      <alignment vertical="center"/>
    </xf>
    <xf numFmtId="197" fontId="48" fillId="0" borderId="105" xfId="0" applyNumberFormat="1" applyFont="1" applyFill="1" applyBorder="1">
      <alignment vertical="center"/>
    </xf>
    <xf numFmtId="197" fontId="48" fillId="2" borderId="105" xfId="0" applyNumberFormat="1" applyFont="1" applyFill="1" applyBorder="1">
      <alignment vertical="center"/>
    </xf>
    <xf numFmtId="221" fontId="203" fillId="46" borderId="171" xfId="1" applyNumberFormat="1" applyFont="1" applyFill="1" applyBorder="1">
      <alignment vertical="center"/>
    </xf>
    <xf numFmtId="221" fontId="203" fillId="46" borderId="159" xfId="1" applyNumberFormat="1" applyFont="1" applyFill="1" applyBorder="1">
      <alignment vertical="center"/>
    </xf>
    <xf numFmtId="221" fontId="203" fillId="46" borderId="124" xfId="1" applyNumberFormat="1" applyFont="1" applyFill="1" applyBorder="1">
      <alignment vertical="center"/>
    </xf>
    <xf numFmtId="0" fontId="204" fillId="46" borderId="171" xfId="0" applyFont="1" applyFill="1" applyBorder="1">
      <alignment vertical="center"/>
    </xf>
    <xf numFmtId="0" fontId="204" fillId="46" borderId="216" xfId="0" applyFont="1" applyFill="1" applyBorder="1">
      <alignment vertical="center"/>
    </xf>
    <xf numFmtId="0" fontId="33" fillId="46" borderId="136" xfId="0" applyFont="1" applyFill="1" applyBorder="1" applyAlignment="1">
      <alignment horizontal="center" vertical="center"/>
    </xf>
    <xf numFmtId="0" fontId="205" fillId="46" borderId="213" xfId="0" applyFont="1" applyFill="1" applyBorder="1">
      <alignment vertical="center"/>
    </xf>
    <xf numFmtId="0" fontId="190" fillId="46" borderId="215" xfId="0" applyFont="1" applyFill="1" applyBorder="1">
      <alignment vertical="center"/>
    </xf>
    <xf numFmtId="220" fontId="206" fillId="46" borderId="159" xfId="1" applyNumberFormat="1" applyFont="1" applyFill="1" applyBorder="1">
      <alignment vertical="center"/>
    </xf>
    <xf numFmtId="220" fontId="206" fillId="46" borderId="135" xfId="1" applyNumberFormat="1" applyFont="1" applyFill="1" applyBorder="1">
      <alignment vertical="center"/>
    </xf>
    <xf numFmtId="219" fontId="206" fillId="46" borderId="159" xfId="1" applyNumberFormat="1" applyFont="1" applyFill="1" applyBorder="1">
      <alignment vertical="center"/>
    </xf>
    <xf numFmtId="219" fontId="206" fillId="46" borderId="135" xfId="1" applyNumberFormat="1" applyFont="1" applyFill="1" applyBorder="1">
      <alignment vertical="center"/>
    </xf>
    <xf numFmtId="188" fontId="206" fillId="46" borderId="159" xfId="119" applyNumberFormat="1" applyFont="1" applyFill="1" applyBorder="1">
      <alignment vertical="center"/>
    </xf>
    <xf numFmtId="188" fontId="206" fillId="46" borderId="135" xfId="119" applyNumberFormat="1" applyFont="1" applyFill="1" applyBorder="1">
      <alignment vertical="center"/>
    </xf>
    <xf numFmtId="219" fontId="206" fillId="46" borderId="124" xfId="1" applyNumberFormat="1" applyFont="1" applyFill="1" applyBorder="1">
      <alignment vertical="center"/>
    </xf>
    <xf numFmtId="219" fontId="206" fillId="46" borderId="126" xfId="1" applyNumberFormat="1" applyFont="1" applyFill="1" applyBorder="1">
      <alignment vertical="center"/>
    </xf>
    <xf numFmtId="0" fontId="206" fillId="46" borderId="159" xfId="0" applyFont="1" applyFill="1" applyBorder="1">
      <alignment vertical="center"/>
    </xf>
    <xf numFmtId="0" fontId="206" fillId="46" borderId="135" xfId="0" applyFont="1" applyFill="1" applyBorder="1">
      <alignment vertical="center"/>
    </xf>
    <xf numFmtId="221" fontId="206" fillId="46" borderId="171" xfId="1" applyNumberFormat="1" applyFont="1" applyFill="1" applyBorder="1">
      <alignment vertical="center"/>
    </xf>
    <xf numFmtId="221" fontId="206" fillId="46" borderId="216" xfId="1" applyNumberFormat="1" applyFont="1" applyFill="1" applyBorder="1">
      <alignment vertical="center"/>
    </xf>
    <xf numFmtId="221" fontId="206" fillId="46" borderId="159" xfId="1" applyNumberFormat="1" applyFont="1" applyFill="1" applyBorder="1">
      <alignment vertical="center"/>
    </xf>
    <xf numFmtId="221" fontId="206" fillId="46" borderId="135" xfId="1" applyNumberFormat="1" applyFont="1" applyFill="1" applyBorder="1">
      <alignment vertical="center"/>
    </xf>
    <xf numFmtId="221" fontId="206" fillId="46" borderId="124" xfId="1" applyNumberFormat="1" applyFont="1" applyFill="1" applyBorder="1">
      <alignment vertical="center"/>
    </xf>
    <xf numFmtId="221" fontId="206" fillId="46" borderId="126" xfId="1" applyNumberFormat="1" applyFont="1" applyFill="1" applyBorder="1">
      <alignment vertical="center"/>
    </xf>
    <xf numFmtId="182" fontId="162" fillId="111" borderId="0" xfId="1" applyNumberFormat="1" applyFont="1" applyFill="1" applyBorder="1" applyProtection="1">
      <alignment vertical="center"/>
      <protection hidden="1"/>
    </xf>
    <xf numFmtId="10" fontId="162" fillId="111" borderId="0" xfId="119" applyNumberFormat="1" applyFont="1" applyFill="1" applyBorder="1" applyProtection="1">
      <alignment vertical="center"/>
      <protection hidden="1"/>
    </xf>
    <xf numFmtId="10" fontId="48" fillId="2" borderId="0" xfId="0" applyNumberFormat="1" applyFont="1" applyFill="1">
      <alignment vertical="center"/>
    </xf>
    <xf numFmtId="10" fontId="48" fillId="0" borderId="0" xfId="119" applyNumberFormat="1" applyFont="1">
      <alignment vertical="center"/>
    </xf>
    <xf numFmtId="38" fontId="110" fillId="0" borderId="10" xfId="1" applyFont="1" applyBorder="1">
      <alignment vertical="center"/>
    </xf>
    <xf numFmtId="38" fontId="110" fillId="0" borderId="7" xfId="1" applyFont="1" applyBorder="1">
      <alignment vertical="center"/>
    </xf>
    <xf numFmtId="38" fontId="110" fillId="0" borderId="1" xfId="1" applyFont="1" applyBorder="1">
      <alignment vertical="center"/>
    </xf>
    <xf numFmtId="38" fontId="110" fillId="0" borderId="4" xfId="1" applyFont="1" applyBorder="1">
      <alignment vertical="center"/>
    </xf>
    <xf numFmtId="38" fontId="110" fillId="0" borderId="12" xfId="1" applyFont="1" applyBorder="1">
      <alignment vertical="center"/>
    </xf>
    <xf numFmtId="38" fontId="110" fillId="0" borderId="106" xfId="1" applyFont="1" applyBorder="1">
      <alignment vertical="center"/>
    </xf>
    <xf numFmtId="38" fontId="110" fillId="0" borderId="6" xfId="1" applyFont="1" applyBorder="1">
      <alignment vertical="center"/>
    </xf>
    <xf numFmtId="38" fontId="110" fillId="0" borderId="0" xfId="1" applyFont="1" applyBorder="1">
      <alignment vertical="center"/>
    </xf>
    <xf numFmtId="38" fontId="110" fillId="0" borderId="105" xfId="1" applyFont="1" applyBorder="1">
      <alignment vertical="center"/>
    </xf>
    <xf numFmtId="38" fontId="111" fillId="0" borderId="193" xfId="1" applyFont="1" applyBorder="1">
      <alignment vertical="center"/>
    </xf>
    <xf numFmtId="38" fontId="111" fillId="0" borderId="23" xfId="1" applyFont="1" applyFill="1" applyBorder="1">
      <alignment vertical="center"/>
    </xf>
    <xf numFmtId="38" fontId="111" fillId="0" borderId="24" xfId="1" applyFont="1" applyFill="1" applyBorder="1">
      <alignment vertical="center"/>
    </xf>
    <xf numFmtId="38" fontId="111" fillId="0" borderId="96" xfId="1" applyFont="1" applyBorder="1">
      <alignment vertical="center"/>
    </xf>
    <xf numFmtId="38" fontId="111" fillId="0" borderId="54" xfId="1" applyFont="1" applyFill="1" applyBorder="1">
      <alignment vertical="center"/>
    </xf>
    <xf numFmtId="38" fontId="111" fillId="0" borderId="92" xfId="1" applyFont="1" applyFill="1" applyBorder="1">
      <alignment vertical="center"/>
    </xf>
    <xf numFmtId="38" fontId="111" fillId="0" borderId="28" xfId="1" applyFont="1" applyBorder="1">
      <alignment vertical="center"/>
    </xf>
    <xf numFmtId="38" fontId="111" fillId="0" borderId="194" xfId="1" applyFont="1" applyFill="1" applyBorder="1">
      <alignment vertical="center"/>
    </xf>
    <xf numFmtId="38" fontId="111" fillId="0" borderId="29" xfId="1" applyFont="1" applyFill="1" applyBorder="1">
      <alignment vertical="center"/>
    </xf>
    <xf numFmtId="38" fontId="111" fillId="0" borderId="189" xfId="1" applyFont="1" applyFill="1" applyBorder="1">
      <alignment vertical="center"/>
    </xf>
    <xf numFmtId="38" fontId="111" fillId="0" borderId="63" xfId="1" applyFont="1" applyFill="1" applyBorder="1">
      <alignment vertical="center"/>
    </xf>
    <xf numFmtId="38" fontId="111" fillId="0" borderId="139" xfId="1" applyFont="1" applyFill="1" applyBorder="1">
      <alignment vertical="center"/>
    </xf>
    <xf numFmtId="182" fontId="111" fillId="49" borderId="193" xfId="102" applyNumberFormat="1" applyFont="1" applyFill="1" applyBorder="1" applyAlignment="1">
      <alignment horizontal="center" vertical="center"/>
    </xf>
    <xf numFmtId="182" fontId="111" fillId="49" borderId="24" xfId="102" applyNumberFormat="1" applyFont="1" applyFill="1" applyBorder="1" applyAlignment="1">
      <alignment horizontal="center" vertical="center"/>
    </xf>
    <xf numFmtId="182" fontId="202" fillId="109" borderId="24" xfId="102" applyNumberFormat="1" applyFont="1" applyFill="1" applyBorder="1">
      <alignment vertical="center"/>
    </xf>
    <xf numFmtId="182" fontId="202" fillId="109" borderId="92" xfId="102" applyNumberFormat="1" applyFont="1" applyFill="1" applyBorder="1">
      <alignment vertical="center"/>
    </xf>
    <xf numFmtId="182" fontId="202" fillId="109" borderId="29" xfId="102" applyNumberFormat="1" applyFont="1" applyFill="1" applyBorder="1">
      <alignment vertical="center"/>
    </xf>
    <xf numFmtId="38" fontId="111" fillId="49" borderId="36" xfId="102" applyFont="1" applyFill="1" applyBorder="1">
      <alignment vertical="center"/>
    </xf>
    <xf numFmtId="38" fontId="111" fillId="0" borderId="9" xfId="102" applyFont="1" applyBorder="1">
      <alignment vertical="center"/>
    </xf>
    <xf numFmtId="38" fontId="111" fillId="0" borderId="61" xfId="102" applyFont="1" applyBorder="1">
      <alignment vertical="center"/>
    </xf>
    <xf numFmtId="38" fontId="111" fillId="0" borderId="11" xfId="102" applyFont="1" applyBorder="1">
      <alignment vertical="center"/>
    </xf>
    <xf numFmtId="38" fontId="110" fillId="0" borderId="9" xfId="1" applyFont="1" applyBorder="1">
      <alignment vertical="center"/>
    </xf>
    <xf numFmtId="38" fontId="110" fillId="0" borderId="159" xfId="1" applyFont="1" applyBorder="1">
      <alignment vertical="center"/>
    </xf>
    <xf numFmtId="38" fontId="110" fillId="0" borderId="11" xfId="1" applyFont="1" applyBorder="1">
      <alignment vertical="center"/>
    </xf>
    <xf numFmtId="0" fontId="110" fillId="65" borderId="36" xfId="0" applyFont="1" applyFill="1" applyBorder="1">
      <alignment vertical="center"/>
    </xf>
    <xf numFmtId="0" fontId="110" fillId="65" borderId="34" xfId="0" applyFont="1" applyFill="1" applyBorder="1" applyAlignment="1">
      <alignment horizontal="center" vertical="center"/>
    </xf>
    <xf numFmtId="0" fontId="110" fillId="65" borderId="36" xfId="0" applyFont="1" applyFill="1" applyBorder="1" applyAlignment="1">
      <alignment horizontal="center" vertical="center"/>
    </xf>
    <xf numFmtId="0" fontId="110" fillId="2" borderId="36" xfId="0" applyFont="1" applyFill="1" applyBorder="1">
      <alignment vertical="center"/>
    </xf>
    <xf numFmtId="0" fontId="110" fillId="2" borderId="34" xfId="0" applyFont="1" applyFill="1" applyBorder="1" applyAlignment="1">
      <alignment horizontal="center" vertical="center"/>
    </xf>
    <xf numFmtId="0" fontId="110" fillId="2" borderId="36" xfId="0" applyFont="1" applyFill="1" applyBorder="1" applyAlignment="1">
      <alignment horizontal="center" vertical="center"/>
    </xf>
    <xf numFmtId="0" fontId="110" fillId="64" borderId="36" xfId="0" applyFont="1" applyFill="1" applyBorder="1">
      <alignment vertical="center"/>
    </xf>
    <xf numFmtId="0" fontId="110" fillId="64" borderId="34" xfId="0" applyFont="1" applyFill="1" applyBorder="1" applyAlignment="1">
      <alignment horizontal="center" vertical="center"/>
    </xf>
    <xf numFmtId="0" fontId="110" fillId="64" borderId="36" xfId="0" applyFont="1" applyFill="1" applyBorder="1" applyAlignment="1">
      <alignment horizontal="center" vertical="center"/>
    </xf>
    <xf numFmtId="182" fontId="110" fillId="0" borderId="1" xfId="1" applyNumberFormat="1" applyFont="1" applyBorder="1">
      <alignment vertical="center"/>
    </xf>
    <xf numFmtId="182" fontId="110" fillId="0" borderId="0" xfId="1" applyNumberFormat="1" applyFont="1" applyBorder="1">
      <alignment vertical="center"/>
    </xf>
    <xf numFmtId="182" fontId="110" fillId="0" borderId="4" xfId="1" applyNumberFormat="1" applyFont="1" applyBorder="1">
      <alignment vertical="center"/>
    </xf>
    <xf numFmtId="182" fontId="110" fillId="0" borderId="12" xfId="1" applyNumberFormat="1" applyFont="1" applyBorder="1">
      <alignment vertical="center"/>
    </xf>
    <xf numFmtId="182" fontId="110" fillId="0" borderId="105" xfId="1" applyNumberFormat="1" applyFont="1" applyBorder="1">
      <alignment vertical="center"/>
    </xf>
    <xf numFmtId="182" fontId="110" fillId="0" borderId="106" xfId="1" applyNumberFormat="1" applyFont="1" applyBorder="1">
      <alignment vertical="center"/>
    </xf>
    <xf numFmtId="0" fontId="110" fillId="0" borderId="64" xfId="0" applyFont="1" applyBorder="1">
      <alignment vertical="center"/>
    </xf>
    <xf numFmtId="0" fontId="110" fillId="0" borderId="55" xfId="0" applyFont="1" applyBorder="1">
      <alignment vertical="center"/>
    </xf>
    <xf numFmtId="182" fontId="110" fillId="0" borderId="64" xfId="1" applyNumberFormat="1" applyFont="1" applyBorder="1">
      <alignment vertical="center"/>
    </xf>
    <xf numFmtId="182" fontId="110" fillId="0" borderId="55" xfId="1" applyNumberFormat="1" applyFont="1" applyBorder="1">
      <alignment vertical="center"/>
    </xf>
    <xf numFmtId="182" fontId="110" fillId="0" borderId="133" xfId="1" applyNumberFormat="1" applyFont="1" applyBorder="1">
      <alignment vertical="center"/>
    </xf>
    <xf numFmtId="0" fontId="110" fillId="0" borderId="191" xfId="0" applyFont="1" applyBorder="1">
      <alignment vertical="center"/>
    </xf>
    <xf numFmtId="0" fontId="110" fillId="0" borderId="138" xfId="0" applyFont="1" applyBorder="1">
      <alignment vertical="center"/>
    </xf>
    <xf numFmtId="182" fontId="110" fillId="0" borderId="191" xfId="1" applyNumberFormat="1" applyFont="1" applyBorder="1">
      <alignment vertical="center"/>
    </xf>
    <xf numFmtId="182" fontId="110" fillId="0" borderId="138" xfId="1" applyNumberFormat="1" applyFont="1" applyBorder="1">
      <alignment vertical="center"/>
    </xf>
    <xf numFmtId="182" fontId="110" fillId="0" borderId="192" xfId="1" applyNumberFormat="1" applyFont="1" applyBorder="1">
      <alignment vertical="center"/>
    </xf>
    <xf numFmtId="0" fontId="110" fillId="2" borderId="10" xfId="0" applyFont="1" applyFill="1" applyBorder="1">
      <alignment vertical="center"/>
    </xf>
    <xf numFmtId="0" fontId="110" fillId="2" borderId="6" xfId="0" applyFont="1" applyFill="1" applyBorder="1">
      <alignment vertical="center"/>
    </xf>
    <xf numFmtId="0" fontId="110" fillId="2" borderId="7" xfId="0" applyFont="1" applyFill="1" applyBorder="1">
      <alignment vertical="center"/>
    </xf>
    <xf numFmtId="0" fontId="110" fillId="2" borderId="12" xfId="0" applyFont="1" applyFill="1" applyBorder="1" applyAlignment="1">
      <alignment horizontal="center" vertical="center"/>
    </xf>
    <xf numFmtId="0" fontId="110" fillId="2" borderId="105" xfId="0" applyFont="1" applyFill="1" applyBorder="1" applyAlignment="1">
      <alignment horizontal="center" vertical="center"/>
    </xf>
    <xf numFmtId="0" fontId="110" fillId="2" borderId="106" xfId="0" applyFont="1" applyFill="1" applyBorder="1" applyAlignment="1">
      <alignment horizontal="center" vertical="center"/>
    </xf>
    <xf numFmtId="0" fontId="110" fillId="64" borderId="6" xfId="0" applyFont="1" applyFill="1" applyBorder="1">
      <alignment vertical="center"/>
    </xf>
    <xf numFmtId="0" fontId="110" fillId="64" borderId="7" xfId="0" applyFont="1" applyFill="1" applyBorder="1">
      <alignment vertical="center"/>
    </xf>
    <xf numFmtId="0" fontId="110" fillId="64" borderId="105" xfId="0" applyFont="1" applyFill="1" applyBorder="1" applyAlignment="1">
      <alignment horizontal="center" vertical="center"/>
    </xf>
    <xf numFmtId="0" fontId="110" fillId="64" borderId="106" xfId="0" applyFont="1" applyFill="1" applyBorder="1" applyAlignment="1">
      <alignment horizontal="center" vertical="center"/>
    </xf>
    <xf numFmtId="0" fontId="110" fillId="114" borderId="10" xfId="0" applyFont="1" applyFill="1" applyBorder="1">
      <alignment vertical="center"/>
    </xf>
    <xf numFmtId="0" fontId="110" fillId="114" borderId="6" xfId="0" applyFont="1" applyFill="1" applyBorder="1">
      <alignment vertical="center"/>
    </xf>
    <xf numFmtId="0" fontId="110" fillId="114" borderId="7" xfId="0" applyFont="1" applyFill="1" applyBorder="1">
      <alignment vertical="center"/>
    </xf>
    <xf numFmtId="0" fontId="110" fillId="114" borderId="12" xfId="0" applyFont="1" applyFill="1" applyBorder="1" applyAlignment="1">
      <alignment horizontal="center" vertical="center"/>
    </xf>
    <xf numFmtId="0" fontId="110" fillId="114" borderId="105" xfId="0" applyFont="1" applyFill="1" applyBorder="1" applyAlignment="1">
      <alignment horizontal="center" vertical="center"/>
    </xf>
    <xf numFmtId="0" fontId="110" fillId="114" borderId="106" xfId="0" applyFont="1" applyFill="1" applyBorder="1" applyAlignment="1">
      <alignment horizontal="center" vertical="center"/>
    </xf>
    <xf numFmtId="40" fontId="110" fillId="0" borderId="0" xfId="0" applyNumberFormat="1" applyFont="1" applyFill="1">
      <alignment vertical="center"/>
    </xf>
    <xf numFmtId="0" fontId="190" fillId="46" borderId="83" xfId="0" applyFont="1" applyFill="1" applyBorder="1" applyAlignment="1">
      <alignment horizontal="center" vertical="center" wrapText="1"/>
    </xf>
    <xf numFmtId="221" fontId="33" fillId="46" borderId="216" xfId="1" applyNumberFormat="1" applyFont="1" applyFill="1" applyBorder="1">
      <alignment vertical="center"/>
    </xf>
    <xf numFmtId="221" fontId="33" fillId="46" borderId="126" xfId="1" applyNumberFormat="1" applyFont="1" applyFill="1" applyBorder="1">
      <alignment vertical="center"/>
    </xf>
    <xf numFmtId="220" fontId="33" fillId="46" borderId="0" xfId="1" applyNumberFormat="1" applyFont="1" applyFill="1" applyBorder="1">
      <alignment vertical="center"/>
    </xf>
    <xf numFmtId="219" fontId="33" fillId="46" borderId="0" xfId="1" applyNumberFormat="1" applyFont="1" applyFill="1" applyBorder="1">
      <alignment vertical="center"/>
    </xf>
    <xf numFmtId="0" fontId="33" fillId="46" borderId="0" xfId="0" applyFont="1" applyFill="1" applyBorder="1" applyAlignment="1">
      <alignment horizontal="right" vertical="center" wrapText="1"/>
    </xf>
    <xf numFmtId="219" fontId="33" fillId="46" borderId="13" xfId="1" applyNumberFormat="1" applyFont="1" applyFill="1" applyBorder="1">
      <alignment vertical="center"/>
    </xf>
    <xf numFmtId="0" fontId="0" fillId="46" borderId="82" xfId="0" applyFont="1" applyFill="1" applyBorder="1" applyAlignment="1">
      <alignment horizontal="center" vertical="center"/>
    </xf>
    <xf numFmtId="0" fontId="0" fillId="46" borderId="69" xfId="0" applyFont="1" applyFill="1" applyBorder="1" applyAlignment="1">
      <alignment horizontal="center" vertical="center"/>
    </xf>
    <xf numFmtId="0" fontId="0" fillId="46" borderId="123" xfId="0" applyFont="1" applyFill="1" applyBorder="1" applyAlignment="1">
      <alignment horizontal="center" vertical="center"/>
    </xf>
    <xf numFmtId="0" fontId="2" fillId="111" borderId="206" xfId="43" applyFont="1" applyFill="1" applyBorder="1" applyAlignment="1" applyProtection="1">
      <alignment horizontal="center" vertical="center"/>
      <protection hidden="1"/>
    </xf>
    <xf numFmtId="0" fontId="2" fillId="111" borderId="207" xfId="43" applyFont="1" applyFill="1" applyBorder="1" applyAlignment="1" applyProtection="1">
      <alignment horizontal="center" vertical="center"/>
      <protection hidden="1"/>
    </xf>
    <xf numFmtId="0" fontId="2" fillId="111" borderId="208" xfId="43" applyFont="1" applyFill="1" applyBorder="1" applyAlignment="1" applyProtection="1">
      <alignment horizontal="center" vertical="center"/>
      <protection hidden="1"/>
    </xf>
    <xf numFmtId="0" fontId="200" fillId="111" borderId="0" xfId="0" applyFont="1" applyFill="1" applyBorder="1" applyAlignment="1" applyProtection="1">
      <alignment horizontal="left" vertical="center" wrapText="1"/>
      <protection hidden="1"/>
    </xf>
    <xf numFmtId="0" fontId="48" fillId="0" borderId="0" xfId="0" applyFont="1" applyAlignment="1">
      <alignment vertical="center"/>
    </xf>
    <xf numFmtId="0" fontId="48" fillId="0" borderId="0" xfId="0" applyFont="1" applyAlignment="1">
      <alignment vertical="center" wrapText="1"/>
    </xf>
    <xf numFmtId="0" fontId="48" fillId="0" borderId="168" xfId="0" applyFont="1" applyBorder="1" applyAlignment="1">
      <alignment horizontal="center" vertical="center" wrapText="1"/>
    </xf>
    <xf numFmtId="0" fontId="48" fillId="0" borderId="54"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92" xfId="0" applyFont="1" applyBorder="1" applyAlignment="1">
      <alignment horizontal="center" vertical="center" wrapText="1"/>
    </xf>
    <xf numFmtId="0" fontId="48" fillId="0" borderId="0" xfId="0" applyFont="1" applyAlignment="1">
      <alignment horizontal="center" vertical="center" wrapText="1"/>
    </xf>
    <xf numFmtId="0" fontId="63" fillId="0" borderId="0" xfId="121" applyFont="1" applyFill="1" applyBorder="1" applyAlignment="1">
      <alignment horizontal="center" vertical="center"/>
    </xf>
    <xf numFmtId="0" fontId="38" fillId="0" borderId="54" xfId="123" applyNumberFormat="1" applyFont="1" applyFill="1" applyBorder="1" applyAlignment="1">
      <alignment horizontal="center" vertical="center"/>
    </xf>
    <xf numFmtId="0" fontId="38" fillId="0" borderId="54" xfId="121" applyFont="1" applyFill="1" applyBorder="1" applyAlignment="1">
      <alignment horizontal="center" vertical="center"/>
    </xf>
    <xf numFmtId="0" fontId="38" fillId="0" borderId="112" xfId="40" applyFont="1" applyFill="1" applyBorder="1" applyAlignment="1">
      <alignment horizontal="left" vertical="center"/>
    </xf>
    <xf numFmtId="0" fontId="38" fillId="0" borderId="49" xfId="40" applyFont="1" applyFill="1" applyBorder="1" applyAlignment="1">
      <alignment horizontal="left" vertical="center"/>
    </xf>
    <xf numFmtId="0" fontId="38" fillId="0" borderId="88" xfId="40" applyFont="1" applyFill="1" applyBorder="1" applyAlignment="1">
      <alignment horizontal="left" vertical="center"/>
    </xf>
    <xf numFmtId="187" fontId="38" fillId="0" borderId="169" xfId="40" applyNumberFormat="1" applyFont="1" applyFill="1" applyBorder="1" applyAlignment="1">
      <alignment horizontal="center" vertical="center"/>
    </xf>
    <xf numFmtId="0" fontId="38" fillId="0" borderId="118" xfId="40" applyFont="1" applyFill="1" applyBorder="1" applyAlignment="1">
      <alignment horizontal="center" vertical="center"/>
    </xf>
    <xf numFmtId="0" fontId="38" fillId="0" borderId="78" xfId="40" applyFont="1" applyFill="1" applyBorder="1" applyAlignment="1">
      <alignment horizontal="distributed" vertical="center" indent="4"/>
    </xf>
    <xf numFmtId="0" fontId="38" fillId="0" borderId="71" xfId="40" applyFont="1" applyFill="1" applyBorder="1" applyAlignment="1">
      <alignment horizontal="distributed" vertical="center" indent="4"/>
    </xf>
    <xf numFmtId="0" fontId="38" fillId="0" borderId="80" xfId="40" applyFont="1" applyFill="1" applyBorder="1" applyAlignment="1">
      <alignment horizontal="distributed" vertical="center" indent="4"/>
    </xf>
    <xf numFmtId="187" fontId="38" fillId="0" borderId="151" xfId="40" applyNumberFormat="1" applyFont="1" applyFill="1" applyBorder="1" applyAlignment="1">
      <alignment horizontal="center" vertical="center"/>
    </xf>
    <xf numFmtId="0" fontId="38" fillId="0" borderId="152" xfId="40" applyFont="1" applyFill="1" applyBorder="1" applyAlignment="1">
      <alignment horizontal="center" vertical="center"/>
    </xf>
    <xf numFmtId="0" fontId="38" fillId="0" borderId="167" xfId="40" applyFont="1" applyFill="1" applyBorder="1" applyAlignment="1">
      <alignment horizontal="left" vertical="center"/>
    </xf>
    <xf numFmtId="0" fontId="38" fillId="0" borderId="54" xfId="40" applyFont="1" applyFill="1" applyBorder="1" applyAlignment="1">
      <alignment horizontal="left" vertical="center"/>
    </xf>
    <xf numFmtId="0" fontId="38" fillId="0" borderId="92" xfId="40" applyFont="1" applyFill="1" applyBorder="1" applyAlignment="1">
      <alignment horizontal="left" vertical="center"/>
    </xf>
    <xf numFmtId="187" fontId="38" fillId="0" borderId="168" xfId="40" applyNumberFormat="1" applyFont="1" applyFill="1" applyBorder="1" applyAlignment="1">
      <alignment horizontal="center" vertical="center"/>
    </xf>
    <xf numFmtId="0" fontId="38" fillId="0" borderId="115" xfId="40" applyFont="1" applyFill="1" applyBorder="1" applyAlignment="1">
      <alignment horizontal="center" vertical="center"/>
    </xf>
    <xf numFmtId="0" fontId="39" fillId="0" borderId="0" xfId="40" applyFont="1" applyFill="1" applyBorder="1" applyAlignment="1">
      <alignment horizontal="left" vertical="center" shrinkToFit="1"/>
    </xf>
    <xf numFmtId="0" fontId="38" fillId="0" borderId="162" xfId="40" applyFont="1" applyFill="1" applyBorder="1" applyAlignment="1">
      <alignment horizontal="distributed" vertical="center" indent="4"/>
    </xf>
    <xf numFmtId="0" fontId="38" fillId="0" borderId="163" xfId="40" applyFont="1" applyFill="1" applyBorder="1" applyAlignment="1">
      <alignment horizontal="distributed" vertical="center" indent="4"/>
    </xf>
    <xf numFmtId="0" fontId="38" fillId="0" borderId="103" xfId="40" applyFont="1" applyFill="1" applyBorder="1" applyAlignment="1">
      <alignment horizontal="distributed" vertical="center" indent="4"/>
    </xf>
    <xf numFmtId="0" fontId="38" fillId="0" borderId="164" xfId="40" applyFont="1" applyFill="1" applyBorder="1" applyAlignment="1">
      <alignment horizontal="center" vertical="center"/>
    </xf>
    <xf numFmtId="0" fontId="38" fillId="0" borderId="111" xfId="40" applyFont="1" applyFill="1" applyBorder="1" applyAlignment="1">
      <alignment horizontal="center" vertical="center"/>
    </xf>
    <xf numFmtId="0" fontId="38" fillId="0" borderId="165" xfId="40" applyFont="1" applyFill="1" applyBorder="1" applyAlignment="1">
      <alignment horizontal="left" vertical="center"/>
    </xf>
    <xf numFmtId="0" fontId="38" fillId="0" borderId="57" xfId="40" applyFont="1" applyFill="1" applyBorder="1" applyAlignment="1">
      <alignment horizontal="left" vertical="center"/>
    </xf>
    <xf numFmtId="0" fontId="38" fillId="0" borderId="97" xfId="40" applyFont="1" applyFill="1" applyBorder="1" applyAlignment="1">
      <alignment horizontal="left" vertical="center"/>
    </xf>
    <xf numFmtId="187" fontId="38" fillId="0" borderId="166" xfId="40" applyNumberFormat="1" applyFont="1" applyFill="1" applyBorder="1" applyAlignment="1">
      <alignment horizontal="center" vertical="center"/>
    </xf>
    <xf numFmtId="0" fontId="38" fillId="0" borderId="114" xfId="40" applyFont="1" applyFill="1" applyBorder="1" applyAlignment="1">
      <alignment horizontal="center" vertical="center"/>
    </xf>
    <xf numFmtId="0" fontId="38" fillId="0" borderId="137" xfId="40" applyFont="1" applyFill="1" applyBorder="1" applyAlignment="1">
      <alignment horizontal="left" vertical="center" shrinkToFit="1"/>
    </xf>
    <xf numFmtId="0" fontId="38" fillId="0" borderId="0" xfId="40" applyFont="1" applyFill="1" applyBorder="1" applyAlignment="1">
      <alignment horizontal="left" vertical="center" shrinkToFit="1"/>
    </xf>
    <xf numFmtId="0" fontId="38" fillId="0" borderId="137" xfId="40" applyFont="1" applyFill="1" applyBorder="1" applyAlignment="1">
      <alignment horizontal="left" vertical="center"/>
    </xf>
    <xf numFmtId="0" fontId="38" fillId="0" borderId="0" xfId="40" applyFont="1" applyFill="1" applyBorder="1" applyAlignment="1">
      <alignment horizontal="left" vertical="center"/>
    </xf>
    <xf numFmtId="0" fontId="38" fillId="0" borderId="78" xfId="40" applyFont="1" applyFill="1" applyBorder="1" applyAlignment="1">
      <alignment horizontal="center" vertical="center"/>
    </xf>
    <xf numFmtId="0" fontId="38" fillId="0" borderId="71" xfId="40" applyFont="1" applyFill="1" applyBorder="1" applyAlignment="1">
      <alignment horizontal="center" vertical="center"/>
    </xf>
    <xf numFmtId="0" fontId="38" fillId="0" borderId="21" xfId="40" applyFont="1" applyFill="1" applyBorder="1" applyAlignment="1">
      <alignment horizontal="left" vertical="center"/>
    </xf>
    <xf numFmtId="0" fontId="38" fillId="0" borderId="6" xfId="40" applyFont="1" applyFill="1" applyBorder="1" applyAlignment="1">
      <alignment horizontal="left" vertical="center"/>
    </xf>
    <xf numFmtId="0" fontId="38" fillId="0" borderId="60" xfId="40" applyFont="1" applyFill="1" applyBorder="1" applyAlignment="1">
      <alignment horizontal="left" vertical="center"/>
    </xf>
    <xf numFmtId="0" fontId="38" fillId="0" borderId="55" xfId="40" applyFont="1" applyFill="1" applyBorder="1" applyAlignment="1">
      <alignment horizontal="left" vertical="center"/>
    </xf>
    <xf numFmtId="0" fontId="38" fillId="0" borderId="14" xfId="40" applyFont="1" applyFill="1" applyBorder="1" applyAlignment="1">
      <alignment horizontal="center" vertical="center"/>
    </xf>
    <xf numFmtId="0" fontId="38" fillId="0" borderId="15" xfId="40" applyFont="1" applyFill="1" applyBorder="1" applyAlignment="1">
      <alignment horizontal="center" vertical="center"/>
    </xf>
    <xf numFmtId="0" fontId="38" fillId="0" borderId="153" xfId="40" applyFont="1" applyFill="1" applyBorder="1" applyAlignment="1">
      <alignment horizontal="center" vertical="center"/>
    </xf>
    <xf numFmtId="0" fontId="38" fillId="0" borderId="154" xfId="40" applyFont="1" applyFill="1" applyBorder="1" applyAlignment="1">
      <alignment horizontal="center" vertical="center"/>
    </xf>
    <xf numFmtId="0" fontId="38" fillId="0" borderId="155" xfId="40" applyFont="1" applyFill="1" applyBorder="1" applyAlignment="1">
      <alignment horizontal="center" vertical="center"/>
    </xf>
    <xf numFmtId="0" fontId="38" fillId="0" borderId="156" xfId="40" applyFont="1" applyFill="1" applyBorder="1" applyAlignment="1">
      <alignment horizontal="center" vertical="center"/>
    </xf>
    <xf numFmtId="0" fontId="38" fillId="0" borderId="127" xfId="40" applyFont="1" applyFill="1" applyBorder="1" applyAlignment="1">
      <alignment horizontal="center" vertical="center"/>
    </xf>
    <xf numFmtId="0" fontId="38" fillId="0" borderId="128" xfId="40" applyFont="1" applyFill="1" applyBorder="1" applyAlignment="1">
      <alignment horizontal="center" vertical="center"/>
    </xf>
    <xf numFmtId="0" fontId="38" fillId="0" borderId="129" xfId="40" applyFont="1" applyFill="1" applyBorder="1" applyAlignment="1">
      <alignment horizontal="center" vertical="center"/>
    </xf>
    <xf numFmtId="187" fontId="38" fillId="0" borderId="157" xfId="40" applyNumberFormat="1" applyFont="1" applyFill="1" applyBorder="1" applyAlignment="1">
      <alignment horizontal="center" vertical="center" shrinkToFit="1"/>
    </xf>
    <xf numFmtId="187" fontId="38" fillId="0" borderId="128" xfId="40" applyNumberFormat="1" applyFont="1" applyFill="1" applyBorder="1" applyAlignment="1">
      <alignment horizontal="center" vertical="center" shrinkToFit="1"/>
    </xf>
    <xf numFmtId="187" fontId="38" fillId="0" borderId="158" xfId="40" applyNumberFormat="1" applyFont="1" applyFill="1" applyBorder="1" applyAlignment="1">
      <alignment horizontal="center" vertical="center" shrinkToFit="1"/>
    </xf>
    <xf numFmtId="0" fontId="38" fillId="0" borderId="58" xfId="40" applyFont="1" applyFill="1" applyBorder="1" applyAlignment="1">
      <alignment horizontal="distributed" vertical="center" indent="4"/>
    </xf>
    <xf numFmtId="0" fontId="38" fillId="0" borderId="40" xfId="40" applyFont="1" applyFill="1" applyBorder="1" applyAlignment="1">
      <alignment horizontal="distributed" vertical="center" indent="4"/>
    </xf>
    <xf numFmtId="0" fontId="38" fillId="0" borderId="80" xfId="40" applyFont="1" applyFill="1" applyBorder="1" applyAlignment="1">
      <alignment horizontal="center" vertical="center"/>
    </xf>
    <xf numFmtId="0" fontId="38" fillId="0" borderId="109" xfId="40" applyFont="1" applyFill="1" applyBorder="1" applyAlignment="1">
      <alignment horizontal="center" vertical="center"/>
    </xf>
    <xf numFmtId="0" fontId="38" fillId="0" borderId="93" xfId="40" applyFont="1" applyFill="1" applyBorder="1" applyAlignment="1">
      <alignment horizontal="center" vertical="center"/>
    </xf>
    <xf numFmtId="0" fontId="38" fillId="0" borderId="110" xfId="40" applyFont="1" applyFill="1" applyBorder="1" applyAlignment="1">
      <alignment horizontal="center" vertical="center"/>
    </xf>
    <xf numFmtId="0" fontId="38" fillId="0" borderId="144" xfId="40" applyFont="1" applyFill="1" applyBorder="1" applyAlignment="1">
      <alignment horizontal="center" vertical="center"/>
    </xf>
    <xf numFmtId="0" fontId="38" fillId="0" borderId="100" xfId="40" applyFont="1" applyFill="1" applyBorder="1" applyAlignment="1">
      <alignment horizontal="center" vertical="center"/>
    </xf>
    <xf numFmtId="0" fontId="38" fillId="0" borderId="145" xfId="40" applyFont="1" applyFill="1" applyBorder="1" applyAlignment="1">
      <alignment horizontal="center" vertical="center"/>
    </xf>
    <xf numFmtId="0" fontId="38" fillId="0" borderId="146" xfId="40" applyFont="1" applyFill="1" applyBorder="1" applyAlignment="1">
      <alignment horizontal="center" vertical="center"/>
    </xf>
    <xf numFmtId="0" fontId="38" fillId="0" borderId="147" xfId="40" applyFont="1" applyFill="1" applyBorder="1" applyAlignment="1">
      <alignment horizontal="center" vertical="center"/>
    </xf>
    <xf numFmtId="0" fontId="38" fillId="0" borderId="148" xfId="40" applyFont="1" applyFill="1" applyBorder="1" applyAlignment="1">
      <alignment horizontal="center" vertical="center"/>
    </xf>
    <xf numFmtId="0" fontId="38" fillId="0" borderId="149" xfId="40" applyFont="1" applyFill="1" applyBorder="1" applyAlignment="1">
      <alignment horizontal="center" vertical="center"/>
    </xf>
    <xf numFmtId="187" fontId="38" fillId="0" borderId="132" xfId="40" applyNumberFormat="1" applyFont="1" applyFill="1" applyBorder="1" applyAlignment="1">
      <alignment horizontal="center" vertical="center" shrinkToFit="1"/>
    </xf>
    <xf numFmtId="187" fontId="38" fillId="0" borderId="148" xfId="40" applyNumberFormat="1" applyFont="1" applyFill="1" applyBorder="1" applyAlignment="1">
      <alignment horizontal="center" vertical="center" shrinkToFit="1"/>
    </xf>
    <xf numFmtId="187" fontId="38" fillId="0" borderId="149" xfId="40" applyNumberFormat="1" applyFont="1" applyFill="1" applyBorder="1" applyAlignment="1">
      <alignment horizontal="center" vertical="center" shrinkToFit="1"/>
    </xf>
    <xf numFmtId="187" fontId="38" fillId="0" borderId="150" xfId="40" applyNumberFormat="1" applyFont="1" applyFill="1" applyBorder="1" applyAlignment="1">
      <alignment horizontal="center" vertical="center" shrinkToFit="1"/>
    </xf>
    <xf numFmtId="187" fontId="38" fillId="0" borderId="151" xfId="40" applyNumberFormat="1" applyFont="1" applyFill="1" applyBorder="1" applyAlignment="1">
      <alignment horizontal="center" vertical="center" shrinkToFit="1"/>
    </xf>
    <xf numFmtId="187" fontId="38" fillId="0" borderId="152" xfId="40" applyNumberFormat="1" applyFont="1" applyFill="1" applyBorder="1" applyAlignment="1">
      <alignment horizontal="center" vertical="center" shrinkToFit="1"/>
    </xf>
    <xf numFmtId="0" fontId="38" fillId="0" borderId="4" xfId="40" applyFont="1" applyFill="1" applyBorder="1" applyAlignment="1">
      <alignment horizontal="left" vertical="center" shrinkToFit="1"/>
    </xf>
    <xf numFmtId="0" fontId="38" fillId="0" borderId="139" xfId="40" applyFont="1" applyFill="1" applyBorder="1" applyAlignment="1">
      <alignment horizontal="left" vertical="center" shrinkToFit="1"/>
    </xf>
    <xf numFmtId="0" fontId="38" fillId="0" borderId="105" xfId="40" applyFont="1" applyFill="1" applyBorder="1" applyAlignment="1">
      <alignment horizontal="left" vertical="center" shrinkToFit="1"/>
    </xf>
    <xf numFmtId="0" fontId="38" fillId="0" borderId="106" xfId="40" applyFont="1" applyFill="1" applyBorder="1" applyAlignment="1">
      <alignment horizontal="left" vertical="center" shrinkToFit="1"/>
    </xf>
    <xf numFmtId="0" fontId="38" fillId="0" borderId="60" xfId="40" applyFont="1" applyFill="1" applyBorder="1" applyAlignment="1">
      <alignment horizontal="left" vertical="center" shrinkToFit="1"/>
    </xf>
    <xf numFmtId="0" fontId="38" fillId="0" borderId="55" xfId="40" applyFont="1" applyFill="1" applyBorder="1" applyAlignment="1">
      <alignment horizontal="left" vertical="center" shrinkToFit="1"/>
    </xf>
    <xf numFmtId="0" fontId="38" fillId="0" borderId="133" xfId="40" applyFont="1" applyFill="1" applyBorder="1" applyAlignment="1">
      <alignment horizontal="left" vertical="center" shrinkToFit="1"/>
    </xf>
    <xf numFmtId="0" fontId="38" fillId="0" borderId="4" xfId="40" applyFont="1" applyFill="1" applyBorder="1" applyAlignment="1">
      <alignment horizontal="left" vertical="center"/>
    </xf>
    <xf numFmtId="0" fontId="38" fillId="0" borderId="138" xfId="40" applyFont="1" applyFill="1" applyBorder="1" applyAlignment="1">
      <alignment horizontal="left" vertical="center"/>
    </xf>
    <xf numFmtId="0" fontId="38" fillId="0" borderId="63" xfId="40" applyFont="1" applyFill="1" applyBorder="1" applyAlignment="1">
      <alignment horizontal="left" vertical="center"/>
    </xf>
    <xf numFmtId="0" fontId="38" fillId="0" borderId="53" xfId="40" applyFont="1" applyFill="1" applyBorder="1" applyAlignment="1">
      <alignment horizontal="left" vertical="center"/>
    </xf>
    <xf numFmtId="0" fontId="38" fillId="0" borderId="85" xfId="40" applyFont="1" applyFill="1" applyBorder="1" applyAlignment="1">
      <alignment horizontal="left" vertical="center"/>
    </xf>
    <xf numFmtId="0" fontId="38" fillId="0" borderId="122" xfId="40" applyFont="1" applyFill="1" applyBorder="1" applyAlignment="1">
      <alignment horizontal="left" vertical="center"/>
    </xf>
    <xf numFmtId="0" fontId="38" fillId="0" borderId="52" xfId="40" applyFont="1" applyFill="1" applyBorder="1" applyAlignment="1">
      <alignment horizontal="left" vertical="center"/>
    </xf>
    <xf numFmtId="0" fontId="38" fillId="0" borderId="73" xfId="40" applyFont="1" applyFill="1" applyBorder="1" applyAlignment="1">
      <alignment horizontal="distributed" vertical="center" indent="4"/>
    </xf>
    <xf numFmtId="0" fontId="39" fillId="0" borderId="15" xfId="40" applyFont="1" applyFill="1" applyBorder="1" applyAlignment="1">
      <alignment horizontal="left" vertical="top" wrapText="1"/>
    </xf>
    <xf numFmtId="0" fontId="38" fillId="0" borderId="82" xfId="40" applyFont="1" applyFill="1" applyBorder="1" applyAlignment="1">
      <alignment horizontal="distributed" vertical="center" wrapText="1" indent="2"/>
    </xf>
    <xf numFmtId="0" fontId="38" fillId="0" borderId="69" xfId="40" applyFont="1" applyFill="1" applyBorder="1" applyAlignment="1">
      <alignment horizontal="distributed" vertical="center" wrapText="1" indent="2"/>
    </xf>
    <xf numFmtId="0" fontId="38" fillId="0" borderId="21" xfId="40" applyFont="1" applyFill="1" applyBorder="1" applyAlignment="1">
      <alignment horizontal="left" vertical="center" shrinkToFit="1"/>
    </xf>
    <xf numFmtId="0" fontId="38" fillId="0" borderId="6" xfId="40" applyFont="1" applyFill="1" applyBorder="1" applyAlignment="1">
      <alignment horizontal="left" vertical="center" shrinkToFit="1"/>
    </xf>
    <xf numFmtId="0" fontId="38" fillId="0" borderId="7" xfId="40" applyFont="1" applyFill="1" applyBorder="1" applyAlignment="1">
      <alignment horizontal="left" vertical="center" shrinkToFit="1"/>
    </xf>
    <xf numFmtId="0" fontId="38" fillId="0" borderId="78" xfId="40" applyFont="1" applyFill="1" applyBorder="1" applyAlignment="1">
      <alignment horizontal="left" vertical="center" shrinkToFit="1"/>
    </xf>
    <xf numFmtId="0" fontId="38" fillId="0" borderId="71" xfId="40" applyFont="1" applyFill="1" applyBorder="1" applyAlignment="1">
      <alignment horizontal="left" vertical="center" shrinkToFit="1"/>
    </xf>
    <xf numFmtId="0" fontId="38" fillId="0" borderId="80" xfId="40" applyFont="1" applyFill="1" applyBorder="1" applyAlignment="1">
      <alignment horizontal="left" vertical="center" shrinkToFit="1"/>
    </xf>
    <xf numFmtId="0" fontId="39" fillId="0" borderId="0" xfId="40" applyFont="1" applyFill="1" applyBorder="1" applyAlignment="1">
      <alignment horizontal="left" vertical="center" wrapText="1" shrinkToFit="1"/>
    </xf>
    <xf numFmtId="0" fontId="38" fillId="0" borderId="85" xfId="40" applyFont="1" applyFill="1" applyBorder="1" applyAlignment="1">
      <alignment horizontal="left" vertical="center" shrinkToFit="1"/>
    </xf>
    <xf numFmtId="0" fontId="38" fillId="0" borderId="52" xfId="40" applyFont="1" applyFill="1" applyBorder="1" applyAlignment="1">
      <alignment horizontal="left" vertical="center" shrinkToFit="1"/>
    </xf>
    <xf numFmtId="0" fontId="38" fillId="0" borderId="136" xfId="40" applyFont="1" applyFill="1" applyBorder="1" applyAlignment="1">
      <alignment horizontal="distributed" vertical="center" wrapText="1" indent="2"/>
    </xf>
    <xf numFmtId="0" fontId="38" fillId="0" borderId="79" xfId="40" applyFont="1" applyFill="1" applyBorder="1" applyAlignment="1">
      <alignment horizontal="distributed" vertical="center" wrapText="1" indent="2"/>
    </xf>
    <xf numFmtId="0" fontId="38" fillId="0" borderId="127" xfId="40" applyFont="1" applyFill="1" applyBorder="1" applyAlignment="1">
      <alignment horizontal="left" vertical="center" shrinkToFit="1"/>
    </xf>
    <xf numFmtId="0" fontId="38" fillId="0" borderId="128" xfId="40" applyFont="1" applyFill="1" applyBorder="1" applyAlignment="1">
      <alignment horizontal="left" vertical="center" shrinkToFit="1"/>
    </xf>
    <xf numFmtId="0" fontId="38" fillId="0" borderId="129" xfId="40" applyFont="1" applyFill="1" applyBorder="1" applyAlignment="1">
      <alignment horizontal="left" vertical="center" shrinkToFit="1"/>
    </xf>
    <xf numFmtId="0" fontId="38" fillId="0" borderId="94" xfId="40" applyFont="1" applyFill="1" applyBorder="1" applyAlignment="1">
      <alignment horizontal="left" vertical="center" shrinkToFit="1"/>
    </xf>
    <xf numFmtId="0" fontId="38" fillId="0" borderId="53" xfId="40" applyFont="1" applyFill="1" applyBorder="1" applyAlignment="1">
      <alignment horizontal="left" vertical="center" shrinkToFit="1"/>
    </xf>
    <xf numFmtId="0" fontId="38" fillId="0" borderId="51" xfId="40" applyFont="1" applyFill="1" applyBorder="1" applyAlignment="1">
      <alignment horizontal="left" vertical="center" shrinkToFit="1"/>
    </xf>
    <xf numFmtId="0" fontId="38" fillId="0" borderId="101" xfId="40" applyFont="1" applyFill="1" applyBorder="1" applyAlignment="1">
      <alignment horizontal="left" vertical="center" shrinkToFit="1"/>
    </xf>
    <xf numFmtId="0" fontId="38" fillId="0" borderId="48" xfId="40" applyFont="1" applyFill="1" applyBorder="1" applyAlignment="1">
      <alignment horizontal="left" vertical="center" shrinkToFit="1"/>
    </xf>
    <xf numFmtId="0" fontId="38" fillId="0" borderId="121" xfId="40" applyFont="1" applyFill="1" applyBorder="1" applyAlignment="1">
      <alignment horizontal="left" vertical="center" shrinkToFit="1"/>
    </xf>
    <xf numFmtId="0" fontId="38" fillId="5" borderId="94" xfId="40" applyFont="1" applyFill="1" applyBorder="1" applyAlignment="1">
      <alignment horizontal="left" vertical="center" shrinkToFit="1"/>
    </xf>
    <xf numFmtId="0" fontId="38" fillId="5" borderId="53" xfId="40" applyFont="1" applyFill="1" applyBorder="1" applyAlignment="1">
      <alignment horizontal="left" vertical="center" shrinkToFit="1"/>
    </xf>
    <xf numFmtId="0" fontId="38" fillId="5" borderId="51" xfId="40" applyFont="1" applyFill="1" applyBorder="1" applyAlignment="1">
      <alignment horizontal="left" vertical="center" shrinkToFit="1"/>
    </xf>
    <xf numFmtId="0" fontId="38" fillId="0" borderId="101" xfId="40" applyFont="1" applyFill="1" applyBorder="1" applyAlignment="1">
      <alignment horizontal="center" vertical="center"/>
    </xf>
    <xf numFmtId="0" fontId="38" fillId="0" borderId="48" xfId="40" applyFont="1" applyFill="1" applyBorder="1" applyAlignment="1">
      <alignment horizontal="center" vertical="center"/>
    </xf>
    <xf numFmtId="0" fontId="38" fillId="0" borderId="121" xfId="40" applyFont="1" applyFill="1" applyBorder="1" applyAlignment="1">
      <alignment horizontal="center" vertical="center"/>
    </xf>
    <xf numFmtId="0" fontId="38" fillId="0" borderId="94" xfId="40" applyFont="1" applyFill="1" applyBorder="1" applyAlignment="1">
      <alignment horizontal="center" vertical="center"/>
    </xf>
    <xf numFmtId="0" fontId="38" fillId="0" borderId="53" xfId="40" applyFont="1" applyFill="1" applyBorder="1" applyAlignment="1">
      <alignment horizontal="center" vertical="center"/>
    </xf>
    <xf numFmtId="0" fontId="38" fillId="0" borderId="51" xfId="40" applyFont="1" applyFill="1" applyBorder="1" applyAlignment="1">
      <alignment horizontal="center" vertical="center"/>
    </xf>
    <xf numFmtId="0" fontId="38" fillId="0" borderId="42" xfId="40" applyFont="1" applyFill="1" applyBorder="1" applyAlignment="1">
      <alignment horizontal="distributed" vertical="center" wrapText="1" indent="2"/>
    </xf>
    <xf numFmtId="0" fontId="38" fillId="0" borderId="124" xfId="40" applyFont="1" applyFill="1" applyBorder="1" applyAlignment="1">
      <alignment horizontal="distributed" vertical="center" wrapText="1" indent="2"/>
    </xf>
    <xf numFmtId="0" fontId="55" fillId="0" borderId="34" xfId="40" applyFont="1" applyFill="1" applyBorder="1" applyAlignment="1">
      <alignment horizontal="center" vertical="center"/>
    </xf>
    <xf numFmtId="0" fontId="55" fillId="0" borderId="35" xfId="40" applyFont="1" applyFill="1" applyBorder="1" applyAlignment="1">
      <alignment horizontal="center" vertical="center"/>
    </xf>
    <xf numFmtId="0" fontId="56" fillId="0" borderId="0" xfId="40" applyFont="1" applyFill="1" applyBorder="1" applyAlignment="1">
      <alignment horizontal="center" vertical="center"/>
    </xf>
    <xf numFmtId="0" fontId="57" fillId="0" borderId="0" xfId="40" applyFont="1" applyFill="1" applyAlignment="1">
      <alignment horizontal="center" vertical="center"/>
    </xf>
    <xf numFmtId="0" fontId="39" fillId="0" borderId="63" xfId="40" applyFont="1" applyFill="1" applyBorder="1" applyAlignment="1">
      <alignment horizontal="center" vertical="center" shrinkToFit="1"/>
    </xf>
    <xf numFmtId="0" fontId="2" fillId="0" borderId="51" xfId="40" applyFont="1" applyFill="1" applyBorder="1" applyAlignment="1">
      <alignment vertical="center"/>
    </xf>
    <xf numFmtId="0" fontId="39" fillId="0" borderId="85" xfId="40" applyFont="1" applyFill="1" applyBorder="1" applyAlignment="1">
      <alignment horizontal="left" vertical="center" shrinkToFit="1"/>
    </xf>
    <xf numFmtId="0" fontId="2" fillId="0" borderId="52" xfId="40" applyFont="1" applyFill="1" applyBorder="1" applyAlignment="1">
      <alignment horizontal="left" vertical="center"/>
    </xf>
    <xf numFmtId="0" fontId="38" fillId="0" borderId="71" xfId="40" applyFont="1" applyFill="1" applyBorder="1" applyAlignment="1">
      <alignment horizontal="distributed" vertical="center" indent="2"/>
    </xf>
    <xf numFmtId="0" fontId="2" fillId="0" borderId="71" xfId="40" applyFont="1" applyFill="1" applyBorder="1" applyAlignment="1">
      <alignment horizontal="distributed" vertical="center" indent="2"/>
    </xf>
    <xf numFmtId="0" fontId="2" fillId="0" borderId="80" xfId="40" applyFont="1" applyFill="1" applyBorder="1" applyAlignment="1">
      <alignment horizontal="distributed" vertical="center" indent="2"/>
    </xf>
    <xf numFmtId="0" fontId="38" fillId="0" borderId="43" xfId="40" applyFont="1" applyFill="1" applyBorder="1" applyAlignment="1">
      <alignment vertical="center"/>
    </xf>
    <xf numFmtId="0" fontId="2" fillId="0" borderId="41" xfId="40" applyFont="1" applyFill="1" applyBorder="1" applyAlignment="1">
      <alignment vertical="center"/>
    </xf>
    <xf numFmtId="0" fontId="2" fillId="0" borderId="42" xfId="40" applyFont="1" applyFill="1" applyBorder="1" applyAlignment="1">
      <alignment vertical="center"/>
    </xf>
    <xf numFmtId="0" fontId="38" fillId="0" borderId="40" xfId="40" applyFont="1" applyFill="1" applyBorder="1" applyAlignment="1">
      <alignment horizontal="distributed" vertical="center" wrapText="1" indent="2"/>
    </xf>
    <xf numFmtId="0" fontId="2" fillId="0" borderId="40" xfId="40" applyFont="1" applyFill="1" applyBorder="1" applyAlignment="1">
      <alignment horizontal="distributed" vertical="center" wrapText="1" indent="2"/>
    </xf>
    <xf numFmtId="0" fontId="2" fillId="0" borderId="73" xfId="40" applyFont="1" applyFill="1" applyBorder="1" applyAlignment="1">
      <alignment horizontal="distributed" vertical="center" wrapText="1" indent="2"/>
    </xf>
    <xf numFmtId="187" fontId="38" fillId="0" borderId="50" xfId="40" applyNumberFormat="1" applyFont="1" applyFill="1" applyBorder="1" applyAlignment="1">
      <alignment horizontal="center" vertical="center" shrinkToFit="1"/>
    </xf>
    <xf numFmtId="187" fontId="38" fillId="0" borderId="75" xfId="40" applyNumberFormat="1" applyFont="1" applyFill="1" applyBorder="1" applyAlignment="1">
      <alignment horizontal="center" vertical="center" shrinkToFit="1"/>
    </xf>
    <xf numFmtId="0" fontId="38" fillId="0" borderId="31" xfId="40" applyFont="1" applyFill="1" applyBorder="1" applyAlignment="1">
      <alignment horizontal="left" vertical="center" shrinkToFit="1"/>
    </xf>
    <xf numFmtId="0" fontId="38" fillId="0" borderId="32" xfId="40" applyFont="1" applyFill="1" applyBorder="1" applyAlignment="1">
      <alignment horizontal="left" vertical="center" shrinkToFit="1"/>
    </xf>
    <xf numFmtId="187" fontId="38" fillId="0" borderId="129" xfId="40" applyNumberFormat="1" applyFont="1" applyFill="1" applyBorder="1" applyAlignment="1">
      <alignment horizontal="center" vertical="center" shrinkToFit="1"/>
    </xf>
    <xf numFmtId="0" fontId="38" fillId="0" borderId="17" xfId="40" applyFont="1" applyFill="1" applyBorder="1" applyAlignment="1">
      <alignment horizontal="left" vertical="center"/>
    </xf>
    <xf numFmtId="187" fontId="38" fillId="0" borderId="47" xfId="40" applyNumberFormat="1" applyFont="1" applyFill="1" applyBorder="1" applyAlignment="1">
      <alignment horizontal="center" vertical="center" shrinkToFit="1"/>
    </xf>
    <xf numFmtId="187" fontId="38" fillId="0" borderId="121" xfId="40" applyNumberFormat="1" applyFont="1" applyFill="1" applyBorder="1" applyAlignment="1">
      <alignment horizontal="center" vertical="center" shrinkToFit="1"/>
    </xf>
    <xf numFmtId="187" fontId="38" fillId="0" borderId="74" xfId="40" applyNumberFormat="1" applyFont="1" applyFill="1" applyBorder="1" applyAlignment="1">
      <alignment horizontal="center" vertical="center" shrinkToFit="1"/>
    </xf>
    <xf numFmtId="0" fontId="38" fillId="0" borderId="18" xfId="40" applyFont="1" applyFill="1" applyBorder="1" applyAlignment="1">
      <alignment horizontal="distributed" vertical="center" wrapText="1" indent="2"/>
    </xf>
    <xf numFmtId="0" fontId="38" fillId="0" borderId="13" xfId="40" applyFont="1" applyFill="1" applyBorder="1" applyAlignment="1">
      <alignment horizontal="distributed" vertical="center" wrapText="1" indent="2"/>
    </xf>
    <xf numFmtId="0" fontId="38" fillId="0" borderId="33" xfId="40" applyFont="1" applyFill="1" applyBorder="1" applyAlignment="1">
      <alignment horizontal="distributed" vertical="center" wrapText="1" indent="2"/>
    </xf>
    <xf numFmtId="0" fontId="38" fillId="0" borderId="58" xfId="40" applyFont="1" applyFill="1" applyBorder="1" applyAlignment="1">
      <alignment horizontal="distributed" vertical="center" wrapText="1" indent="2"/>
    </xf>
    <xf numFmtId="0" fontId="38" fillId="0" borderId="73" xfId="40" applyFont="1" applyFill="1" applyBorder="1" applyAlignment="1">
      <alignment horizontal="distributed" vertical="center" wrapText="1" indent="2"/>
    </xf>
    <xf numFmtId="0" fontId="38" fillId="0" borderId="59" xfId="40" applyFont="1" applyFill="1" applyBorder="1" applyAlignment="1">
      <alignment horizontal="center" vertical="center"/>
    </xf>
    <xf numFmtId="0" fontId="38" fillId="0" borderId="73" xfId="40" applyFont="1" applyFill="1" applyBorder="1" applyAlignment="1">
      <alignment horizontal="center" vertical="center"/>
    </xf>
    <xf numFmtId="0" fontId="38" fillId="0" borderId="54" xfId="40" applyFont="1" applyFill="1" applyBorder="1" applyAlignment="1">
      <alignment horizontal="left" vertical="center" shrinkToFit="1"/>
    </xf>
    <xf numFmtId="0" fontId="38" fillId="0" borderId="92" xfId="40" applyFont="1" applyFill="1" applyBorder="1" applyAlignment="1">
      <alignment horizontal="left" vertical="center" shrinkToFit="1"/>
    </xf>
    <xf numFmtId="187" fontId="38" fillId="0" borderId="51" xfId="40" applyNumberFormat="1" applyFont="1" applyFill="1" applyBorder="1" applyAlignment="1">
      <alignment horizontal="center" vertical="center" shrinkToFit="1"/>
    </xf>
    <xf numFmtId="0" fontId="38" fillId="0" borderId="49" xfId="40" applyFont="1" applyFill="1" applyBorder="1" applyAlignment="1">
      <alignment horizontal="left" vertical="center" shrinkToFit="1"/>
    </xf>
    <xf numFmtId="0" fontId="38" fillId="0" borderId="88" xfId="40" applyFont="1" applyFill="1" applyBorder="1" applyAlignment="1">
      <alignment horizontal="left" vertical="center" shrinkToFit="1"/>
    </xf>
    <xf numFmtId="0" fontId="38" fillId="0" borderId="95" xfId="40" applyFont="1" applyFill="1" applyBorder="1" applyAlignment="1">
      <alignment horizontal="left" vertical="center" indent="1" shrinkToFit="1"/>
    </xf>
    <xf numFmtId="0" fontId="38" fillId="0" borderId="55" xfId="40" applyFont="1" applyFill="1" applyBorder="1" applyAlignment="1">
      <alignment horizontal="left" vertical="center" indent="1" shrinkToFit="1"/>
    </xf>
    <xf numFmtId="0" fontId="39" fillId="0" borderId="59" xfId="40" applyFont="1" applyFill="1" applyBorder="1" applyAlignment="1">
      <alignment horizontal="center" vertical="center" shrinkToFit="1"/>
    </xf>
    <xf numFmtId="0" fontId="39" fillId="0" borderId="46" xfId="40" applyFont="1" applyFill="1" applyBorder="1" applyAlignment="1">
      <alignment horizontal="center" vertical="center" shrinkToFit="1"/>
    </xf>
    <xf numFmtId="0" fontId="38" fillId="0" borderId="39" xfId="40" applyFont="1" applyFill="1" applyBorder="1" applyAlignment="1">
      <alignment horizontal="left" vertical="center" shrinkToFit="1"/>
    </xf>
    <xf numFmtId="0" fontId="38" fillId="0" borderId="23" xfId="40" applyFont="1" applyFill="1" applyBorder="1" applyAlignment="1">
      <alignment horizontal="left" vertical="center" shrinkToFit="1"/>
    </xf>
    <xf numFmtId="0" fontId="38" fillId="0" borderId="24" xfId="40" applyFont="1" applyFill="1" applyBorder="1" applyAlignment="1">
      <alignment horizontal="left" vertical="center" shrinkToFit="1"/>
    </xf>
    <xf numFmtId="0" fontId="38" fillId="0" borderId="94" xfId="40" applyFont="1" applyFill="1" applyBorder="1" applyAlignment="1">
      <alignment horizontal="left" vertical="center" indent="1" shrinkToFit="1"/>
    </xf>
    <xf numFmtId="0" fontId="38" fillId="0" borderId="53" xfId="40" applyFont="1" applyFill="1" applyBorder="1" applyAlignment="1">
      <alignment horizontal="left" vertical="center" indent="1" shrinkToFit="1"/>
    </xf>
    <xf numFmtId="0" fontId="38" fillId="0" borderId="40" xfId="40" applyFont="1" applyFill="1" applyBorder="1" applyAlignment="1">
      <alignment horizontal="center" vertical="center"/>
    </xf>
    <xf numFmtId="0" fontId="38" fillId="0" borderId="46" xfId="40" applyFont="1" applyFill="1" applyBorder="1" applyAlignment="1">
      <alignment horizontal="center" vertical="center"/>
    </xf>
    <xf numFmtId="0" fontId="38" fillId="0" borderId="91" xfId="40" applyFont="1" applyFill="1" applyBorder="1" applyAlignment="1">
      <alignment horizontal="left" vertical="center" shrinkToFit="1"/>
    </xf>
    <xf numFmtId="0" fontId="38" fillId="0" borderId="90" xfId="40" applyFont="1" applyFill="1" applyBorder="1" applyAlignment="1">
      <alignment horizontal="left" vertical="center" shrinkToFit="1"/>
    </xf>
    <xf numFmtId="0" fontId="38" fillId="0" borderId="78" xfId="40" applyFont="1" applyFill="1" applyBorder="1" applyAlignment="1">
      <alignment horizontal="distributed" vertical="center" indent="2"/>
    </xf>
    <xf numFmtId="0" fontId="38" fillId="0" borderId="16" xfId="40" applyFont="1" applyFill="1" applyBorder="1" applyAlignment="1">
      <alignment horizontal="center" vertical="center"/>
    </xf>
    <xf numFmtId="0" fontId="38" fillId="0" borderId="27" xfId="40" applyFont="1" applyFill="1" applyBorder="1" applyAlignment="1">
      <alignment horizontal="center" vertical="center"/>
    </xf>
    <xf numFmtId="0" fontId="38" fillId="0" borderId="105" xfId="40" applyFont="1" applyFill="1" applyBorder="1" applyAlignment="1">
      <alignment horizontal="center" vertical="center"/>
    </xf>
    <xf numFmtId="0" fontId="38" fillId="0" borderId="107" xfId="40" applyFont="1" applyFill="1" applyBorder="1" applyAlignment="1">
      <alignment horizontal="center" vertical="center"/>
    </xf>
    <xf numFmtId="0" fontId="38" fillId="0" borderId="109" xfId="40" applyFont="1" applyFill="1" applyBorder="1" applyAlignment="1">
      <alignment horizontal="distributed" vertical="center" indent="2"/>
    </xf>
    <xf numFmtId="0" fontId="38" fillId="0" borderId="93" xfId="40" applyFont="1" applyFill="1" applyBorder="1" applyAlignment="1">
      <alignment horizontal="distributed" vertical="center" indent="2"/>
    </xf>
    <xf numFmtId="0" fontId="38" fillId="0" borderId="100" xfId="40" applyFont="1" applyFill="1" applyBorder="1" applyAlignment="1">
      <alignment horizontal="distributed" vertical="center" indent="2"/>
    </xf>
    <xf numFmtId="0" fontId="38" fillId="0" borderId="112" xfId="40" applyFont="1" applyFill="1" applyBorder="1" applyAlignment="1">
      <alignment horizontal="distributed" vertical="center" indent="2"/>
    </xf>
    <xf numFmtId="0" fontId="38" fillId="0" borderId="49" xfId="40" applyFont="1" applyFill="1" applyBorder="1" applyAlignment="1">
      <alignment horizontal="distributed" vertical="center" indent="2"/>
    </xf>
    <xf numFmtId="0" fontId="38" fillId="0" borderId="88" xfId="40" applyFont="1" applyFill="1" applyBorder="1" applyAlignment="1">
      <alignment horizontal="distributed" vertical="center" indent="2"/>
    </xf>
    <xf numFmtId="0" fontId="38" fillId="0" borderId="66" xfId="40" applyFont="1" applyFill="1" applyBorder="1" applyAlignment="1">
      <alignment horizontal="left" vertical="center" shrinkToFit="1"/>
    </xf>
    <xf numFmtId="0" fontId="38" fillId="0" borderId="57" xfId="40" applyFont="1" applyFill="1" applyBorder="1" applyAlignment="1">
      <alignment horizontal="left" vertical="center" shrinkToFit="1"/>
    </xf>
    <xf numFmtId="0" fontId="38" fillId="0" borderId="81" xfId="40" applyFont="1" applyFill="1" applyBorder="1" applyAlignment="1">
      <alignment horizontal="left" vertical="center" shrinkToFit="1"/>
    </xf>
    <xf numFmtId="0" fontId="38" fillId="0" borderId="63" xfId="40" applyFont="1" applyFill="1" applyBorder="1" applyAlignment="1">
      <alignment horizontal="left" vertical="center" shrinkToFit="1"/>
    </xf>
    <xf numFmtId="0" fontId="38" fillId="0" borderId="104" xfId="40" applyFont="1" applyFill="1" applyBorder="1" applyAlignment="1">
      <alignment horizontal="center" vertical="center" shrinkToFit="1"/>
    </xf>
    <xf numFmtId="0" fontId="38" fillId="0" borderId="103" xfId="40" applyFont="1" applyFill="1" applyBorder="1" applyAlignment="1">
      <alignment horizontal="center" vertical="center" shrinkToFit="1"/>
    </xf>
    <xf numFmtId="0" fontId="38" fillId="0" borderId="104" xfId="40" applyFont="1" applyFill="1" applyBorder="1" applyAlignment="1">
      <alignment horizontal="center" vertical="center"/>
    </xf>
    <xf numFmtId="0" fontId="38" fillId="0" borderId="56" xfId="40" applyFont="1" applyFill="1" applyBorder="1" applyAlignment="1">
      <alignment horizontal="left" vertical="center" shrinkToFit="1"/>
    </xf>
    <xf numFmtId="0" fontId="38" fillId="0" borderId="84" xfId="40" applyFont="1" applyFill="1" applyBorder="1" applyAlignment="1">
      <alignment horizontal="left" vertical="center" shrinkToFit="1"/>
    </xf>
    <xf numFmtId="0" fontId="32" fillId="0" borderId="104" xfId="40" applyFont="1" applyFill="1" applyBorder="1" applyAlignment="1">
      <alignment horizontal="center" vertical="center" wrapText="1"/>
    </xf>
    <xf numFmtId="0" fontId="32" fillId="0" borderId="103" xfId="40" applyFont="1" applyFill="1" applyBorder="1" applyAlignment="1">
      <alignment horizontal="center" vertical="center"/>
    </xf>
    <xf numFmtId="0" fontId="38" fillId="0" borderId="103" xfId="40" applyFont="1" applyFill="1" applyBorder="1" applyAlignment="1">
      <alignment horizontal="center" vertical="center"/>
    </xf>
    <xf numFmtId="0" fontId="38" fillId="0" borderId="110" xfId="40" applyFont="1" applyFill="1" applyBorder="1" applyAlignment="1">
      <alignment horizontal="distributed" vertical="center" indent="2"/>
    </xf>
    <xf numFmtId="0" fontId="38" fillId="0" borderId="85" xfId="40" applyFont="1" applyFill="1" applyBorder="1" applyAlignment="1">
      <alignment horizontal="distributed" vertical="center" indent="2"/>
    </xf>
    <xf numFmtId="0" fontId="38" fillId="0" borderId="59" xfId="40" applyFont="1" applyFill="1" applyBorder="1" applyAlignment="1">
      <alignment horizontal="center" vertical="center" shrinkToFit="1"/>
    </xf>
    <xf numFmtId="0" fontId="38" fillId="0" borderId="73" xfId="40" applyFont="1" applyFill="1" applyBorder="1" applyAlignment="1">
      <alignment horizontal="center" vertical="center" shrinkToFit="1"/>
    </xf>
    <xf numFmtId="0" fontId="38" fillId="0" borderId="84" xfId="40" applyFont="1" applyFill="1" applyBorder="1" applyAlignment="1">
      <alignment horizontal="center" vertical="center" shrinkToFit="1"/>
    </xf>
    <xf numFmtId="0" fontId="38" fillId="0" borderId="74" xfId="40" applyFont="1" applyFill="1" applyBorder="1" applyAlignment="1">
      <alignment horizontal="center" vertical="center" shrinkToFit="1"/>
    </xf>
    <xf numFmtId="41" fontId="31" fillId="0" borderId="37" xfId="40" applyNumberFormat="1" applyFont="1" applyFill="1" applyBorder="1" applyAlignment="1">
      <alignment horizontal="center" vertical="center"/>
    </xf>
    <xf numFmtId="41" fontId="31" fillId="0" borderId="13" xfId="40" applyNumberFormat="1" applyFont="1" applyFill="1" applyBorder="1" applyAlignment="1">
      <alignment horizontal="center" vertical="center"/>
    </xf>
    <xf numFmtId="41" fontId="31" fillId="0" borderId="19" xfId="40" applyNumberFormat="1" applyFont="1" applyFill="1" applyBorder="1" applyAlignment="1">
      <alignment horizontal="center" vertical="center"/>
    </xf>
    <xf numFmtId="0" fontId="52" fillId="0" borderId="34" xfId="40" applyFont="1" applyFill="1" applyBorder="1" applyAlignment="1">
      <alignment horizontal="center" vertical="center"/>
    </xf>
    <xf numFmtId="0" fontId="52" fillId="0" borderId="35" xfId="40" applyFont="1" applyFill="1" applyBorder="1" applyAlignment="1">
      <alignment horizontal="center" vertical="center"/>
    </xf>
    <xf numFmtId="0" fontId="53" fillId="0" borderId="0" xfId="40" applyFont="1" applyFill="1" applyBorder="1" applyAlignment="1">
      <alignment horizontal="center" vertical="center"/>
    </xf>
    <xf numFmtId="0" fontId="46" fillId="0" borderId="0" xfId="40" applyFont="1" applyFill="1" applyAlignment="1">
      <alignment horizontal="center" vertical="center"/>
    </xf>
    <xf numFmtId="0" fontId="38" fillId="0" borderId="82" xfId="40" applyFont="1" applyFill="1" applyBorder="1" applyAlignment="1">
      <alignment horizontal="center" vertical="center"/>
    </xf>
    <xf numFmtId="0" fontId="38" fillId="0" borderId="69" xfId="40" applyFont="1" applyFill="1" applyBorder="1" applyAlignment="1">
      <alignment horizontal="center" vertical="center"/>
    </xf>
    <xf numFmtId="0" fontId="38" fillId="0" borderId="59" xfId="40" applyFont="1" applyFill="1" applyBorder="1" applyAlignment="1">
      <alignment horizontal="left" vertical="center" indent="2"/>
    </xf>
    <xf numFmtId="0" fontId="38" fillId="0" borderId="40" xfId="40" applyFont="1" applyFill="1" applyBorder="1" applyAlignment="1">
      <alignment horizontal="left" vertical="center" indent="2"/>
    </xf>
    <xf numFmtId="0" fontId="38" fillId="0" borderId="46" xfId="40" applyFont="1" applyFill="1" applyBorder="1" applyAlignment="1">
      <alignment horizontal="left" vertical="center" indent="2"/>
    </xf>
    <xf numFmtId="41" fontId="31" fillId="0" borderId="21" xfId="57" applyNumberFormat="1" applyFont="1" applyFill="1" applyBorder="1" applyAlignment="1">
      <alignment horizontal="right" vertical="center"/>
    </xf>
    <xf numFmtId="41" fontId="31" fillId="0" borderId="6" xfId="57" applyNumberFormat="1" applyFont="1" applyFill="1" applyBorder="1" applyAlignment="1">
      <alignment horizontal="right" vertical="center"/>
    </xf>
    <xf numFmtId="41" fontId="31" fillId="0" borderId="7" xfId="57" applyNumberFormat="1" applyFont="1" applyFill="1" applyBorder="1" applyAlignment="1">
      <alignment horizontal="right" vertical="center"/>
    </xf>
    <xf numFmtId="41" fontId="31" fillId="0" borderId="18" xfId="57" applyNumberFormat="1" applyFont="1" applyFill="1" applyBorder="1" applyAlignment="1">
      <alignment horizontal="right" vertical="center"/>
    </xf>
    <xf numFmtId="41" fontId="31" fillId="0" borderId="13" xfId="57" applyNumberFormat="1" applyFont="1" applyFill="1" applyBorder="1" applyAlignment="1">
      <alignment horizontal="right" vertical="center"/>
    </xf>
    <xf numFmtId="41" fontId="31" fillId="0" borderId="33" xfId="57" applyNumberFormat="1" applyFont="1" applyFill="1" applyBorder="1" applyAlignment="1">
      <alignment horizontal="right" vertical="center"/>
    </xf>
    <xf numFmtId="41" fontId="31" fillId="0" borderId="10" xfId="40" applyNumberFormat="1" applyFont="1" applyFill="1" applyBorder="1" applyAlignment="1">
      <alignment horizontal="center" vertical="center"/>
    </xf>
    <xf numFmtId="41" fontId="31" fillId="0" borderId="7" xfId="40" applyNumberFormat="1" applyFont="1" applyFill="1" applyBorder="1" applyAlignment="1">
      <alignment horizontal="center" vertical="center"/>
    </xf>
    <xf numFmtId="41" fontId="31" fillId="0" borderId="20" xfId="40" applyNumberFormat="1" applyFont="1" applyFill="1" applyBorder="1" applyAlignment="1">
      <alignment horizontal="center" vertical="center"/>
    </xf>
    <xf numFmtId="41" fontId="31" fillId="0" borderId="33" xfId="40" applyNumberFormat="1" applyFont="1" applyFill="1" applyBorder="1" applyAlignment="1">
      <alignment horizontal="center" vertical="center"/>
    </xf>
    <xf numFmtId="41" fontId="31" fillId="0" borderId="1" xfId="40" applyNumberFormat="1" applyFont="1" applyFill="1" applyBorder="1" applyAlignment="1">
      <alignment horizontal="center" vertical="center"/>
    </xf>
    <xf numFmtId="41" fontId="31" fillId="0" borderId="0" xfId="40" applyNumberFormat="1" applyFont="1" applyFill="1" applyBorder="1" applyAlignment="1">
      <alignment horizontal="center" vertical="center"/>
    </xf>
    <xf numFmtId="0" fontId="38" fillId="0" borderId="48" xfId="40" applyFont="1" applyFill="1" applyBorder="1" applyAlignment="1">
      <alignment horizontal="center" vertical="center" shrinkToFit="1"/>
    </xf>
    <xf numFmtId="0" fontId="38" fillId="3" borderId="94" xfId="40" applyFont="1" applyFill="1" applyBorder="1" applyAlignment="1">
      <alignment horizontal="left" vertical="center" shrinkToFit="1"/>
    </xf>
    <xf numFmtId="0" fontId="38" fillId="3" borderId="53" xfId="40" applyFont="1" applyFill="1" applyBorder="1" applyAlignment="1">
      <alignment horizontal="left" vertical="center" shrinkToFit="1"/>
    </xf>
    <xf numFmtId="0" fontId="38" fillId="3" borderId="51" xfId="40" applyFont="1" applyFill="1" applyBorder="1" applyAlignment="1">
      <alignment horizontal="left" vertical="center" shrinkToFit="1"/>
    </xf>
    <xf numFmtId="0" fontId="38" fillId="3" borderId="94" xfId="40" applyFont="1" applyFill="1" applyBorder="1" applyAlignment="1">
      <alignment horizontal="center" vertical="center"/>
    </xf>
    <xf numFmtId="0" fontId="38" fillId="3" borderId="53" xfId="40" applyFont="1" applyFill="1" applyBorder="1" applyAlignment="1">
      <alignment horizontal="center" vertical="center"/>
    </xf>
    <xf numFmtId="0" fontId="38" fillId="3" borderId="51" xfId="40" applyFont="1" applyFill="1" applyBorder="1" applyAlignment="1">
      <alignment horizontal="center" vertical="center"/>
    </xf>
    <xf numFmtId="0" fontId="38" fillId="3" borderId="82" xfId="40" applyFont="1" applyFill="1" applyBorder="1" applyAlignment="1">
      <alignment horizontal="distributed" vertical="center" wrapText="1" indent="2"/>
    </xf>
    <xf numFmtId="0" fontId="38" fillId="3" borderId="69" xfId="40" applyFont="1" applyFill="1" applyBorder="1" applyAlignment="1">
      <alignment horizontal="distributed" vertical="center" wrapText="1" indent="2"/>
    </xf>
    <xf numFmtId="0" fontId="38" fillId="3" borderId="101" xfId="40" applyFont="1" applyFill="1" applyBorder="1" applyAlignment="1">
      <alignment horizontal="left" vertical="center" shrinkToFit="1"/>
    </xf>
    <xf numFmtId="0" fontId="38" fillId="3" borderId="48" xfId="40" applyFont="1" applyFill="1" applyBorder="1" applyAlignment="1">
      <alignment horizontal="left" vertical="center" shrinkToFit="1"/>
    </xf>
    <xf numFmtId="0" fontId="38" fillId="3" borderId="121" xfId="40" applyFont="1" applyFill="1" applyBorder="1" applyAlignment="1">
      <alignment horizontal="left" vertical="center" shrinkToFit="1"/>
    </xf>
    <xf numFmtId="0" fontId="38" fillId="3" borderId="42" xfId="40" applyFont="1" applyFill="1" applyBorder="1" applyAlignment="1">
      <alignment horizontal="distributed" vertical="center" wrapText="1" indent="2"/>
    </xf>
    <xf numFmtId="0" fontId="38" fillId="3" borderId="124" xfId="40" applyFont="1" applyFill="1" applyBorder="1" applyAlignment="1">
      <alignment horizontal="distributed" vertical="center" wrapText="1" indent="2"/>
    </xf>
    <xf numFmtId="0" fontId="38" fillId="3" borderId="101" xfId="40" applyFont="1" applyFill="1" applyBorder="1" applyAlignment="1">
      <alignment horizontal="center" vertical="center"/>
    </xf>
    <xf numFmtId="0" fontId="38" fillId="3" borderId="48" xfId="40" applyFont="1" applyFill="1" applyBorder="1" applyAlignment="1">
      <alignment horizontal="center" vertical="center"/>
    </xf>
    <xf numFmtId="0" fontId="38" fillId="3" borderId="121" xfId="40" applyFont="1" applyFill="1" applyBorder="1" applyAlignment="1">
      <alignment horizontal="center" vertical="center"/>
    </xf>
    <xf numFmtId="0" fontId="38" fillId="50" borderId="94" xfId="40" applyFont="1" applyFill="1" applyBorder="1" applyAlignment="1">
      <alignment horizontal="left" vertical="center" shrinkToFit="1"/>
    </xf>
    <xf numFmtId="0" fontId="38" fillId="50" borderId="53" xfId="40" applyFont="1" applyFill="1" applyBorder="1" applyAlignment="1">
      <alignment horizontal="left" vertical="center" shrinkToFit="1"/>
    </xf>
    <xf numFmtId="0" fontId="38" fillId="50" borderId="51" xfId="40" applyFont="1" applyFill="1" applyBorder="1" applyAlignment="1">
      <alignment horizontal="left" vertical="center" shrinkToFit="1"/>
    </xf>
    <xf numFmtId="0" fontId="38" fillId="2" borderId="127" xfId="40" applyFont="1" applyFill="1" applyBorder="1" applyAlignment="1">
      <alignment horizontal="left" vertical="center" shrinkToFit="1"/>
    </xf>
    <xf numFmtId="0" fontId="38" fillId="2" borderId="128" xfId="40" applyFont="1" applyFill="1" applyBorder="1" applyAlignment="1">
      <alignment horizontal="left" vertical="center" shrinkToFit="1"/>
    </xf>
    <xf numFmtId="0" fontId="38" fillId="2" borderId="129" xfId="40" applyFont="1" applyFill="1" applyBorder="1" applyAlignment="1">
      <alignment horizontal="left" vertical="center" shrinkToFit="1"/>
    </xf>
    <xf numFmtId="0" fontId="38" fillId="3" borderId="127" xfId="40" applyFont="1" applyFill="1" applyBorder="1" applyAlignment="1">
      <alignment horizontal="left" vertical="center" shrinkToFit="1"/>
    </xf>
    <xf numFmtId="0" fontId="38" fillId="3" borderId="128" xfId="40" applyFont="1" applyFill="1" applyBorder="1" applyAlignment="1">
      <alignment horizontal="left" vertical="center" shrinkToFit="1"/>
    </xf>
    <xf numFmtId="0" fontId="38" fillId="3" borderId="129" xfId="40" applyFont="1" applyFill="1" applyBorder="1" applyAlignment="1">
      <alignment horizontal="left" vertical="center" shrinkToFit="1"/>
    </xf>
    <xf numFmtId="0" fontId="38" fillId="2" borderId="94" xfId="40" applyFont="1" applyFill="1" applyBorder="1" applyAlignment="1">
      <alignment horizontal="left" vertical="center" shrinkToFit="1"/>
    </xf>
    <xf numFmtId="0" fontId="38" fillId="2" borderId="53" xfId="40" applyFont="1" applyFill="1" applyBorder="1" applyAlignment="1">
      <alignment horizontal="left" vertical="center" shrinkToFit="1"/>
    </xf>
    <xf numFmtId="0" fontId="38" fillId="2" borderId="51" xfId="40" applyFont="1" applyFill="1" applyBorder="1" applyAlignment="1">
      <alignment horizontal="left" vertical="center" shrinkToFit="1"/>
    </xf>
    <xf numFmtId="0" fontId="38" fillId="6" borderId="94" xfId="40" applyFont="1" applyFill="1" applyBorder="1" applyAlignment="1">
      <alignment horizontal="left" vertical="center" shrinkToFit="1"/>
    </xf>
    <xf numFmtId="0" fontId="38" fillId="6" borderId="53" xfId="40" applyFont="1" applyFill="1" applyBorder="1" applyAlignment="1">
      <alignment horizontal="left" vertical="center" shrinkToFit="1"/>
    </xf>
    <xf numFmtId="0" fontId="38" fillId="6" borderId="51" xfId="40" applyFont="1" applyFill="1" applyBorder="1" applyAlignment="1">
      <alignment horizontal="left" vertical="center" shrinkToFit="1"/>
    </xf>
    <xf numFmtId="0" fontId="39" fillId="3" borderId="0" xfId="40" applyFont="1" applyFill="1" applyBorder="1" applyAlignment="1">
      <alignment horizontal="left" vertical="center" wrapText="1" shrinkToFit="1"/>
    </xf>
    <xf numFmtId="0" fontId="39" fillId="3" borderId="0" xfId="40" applyFont="1" applyFill="1" applyBorder="1" applyAlignment="1">
      <alignment horizontal="left" vertical="center" shrinkToFit="1"/>
    </xf>
    <xf numFmtId="0" fontId="38" fillId="3" borderId="78" xfId="40" applyFont="1" applyFill="1" applyBorder="1" applyAlignment="1">
      <alignment horizontal="left" vertical="center" shrinkToFit="1"/>
    </xf>
    <xf numFmtId="0" fontId="38" fillId="3" borderId="71" xfId="40" applyFont="1" applyFill="1" applyBorder="1" applyAlignment="1">
      <alignment horizontal="left" vertical="center" shrinkToFit="1"/>
    </xf>
    <xf numFmtId="0" fontId="38" fillId="3" borderId="80" xfId="40" applyFont="1" applyFill="1" applyBorder="1" applyAlignment="1">
      <alignment horizontal="left" vertical="center" shrinkToFit="1"/>
    </xf>
    <xf numFmtId="0" fontId="38" fillId="6" borderId="21" xfId="40" applyFont="1" applyFill="1" applyBorder="1" applyAlignment="1">
      <alignment horizontal="left" vertical="center" shrinkToFit="1"/>
    </xf>
    <xf numFmtId="0" fontId="38" fillId="6" borderId="6" xfId="40" applyFont="1" applyFill="1" applyBorder="1" applyAlignment="1">
      <alignment horizontal="left" vertical="center" shrinkToFit="1"/>
    </xf>
    <xf numFmtId="0" fontId="38" fillId="6" borderId="7" xfId="40" applyFont="1" applyFill="1" applyBorder="1" applyAlignment="1">
      <alignment horizontal="left" vertical="center" shrinkToFit="1"/>
    </xf>
    <xf numFmtId="0" fontId="38" fillId="3" borderId="21" xfId="40" applyFont="1" applyFill="1" applyBorder="1" applyAlignment="1">
      <alignment horizontal="left" vertical="center" shrinkToFit="1"/>
    </xf>
    <xf numFmtId="0" fontId="38" fillId="3" borderId="6" xfId="40" applyFont="1" applyFill="1" applyBorder="1" applyAlignment="1">
      <alignment horizontal="left" vertical="center" shrinkToFit="1"/>
    </xf>
    <xf numFmtId="0" fontId="38" fillId="3" borderId="7" xfId="40" applyFont="1" applyFill="1" applyBorder="1" applyAlignment="1">
      <alignment horizontal="left" vertical="center" shrinkToFit="1"/>
    </xf>
    <xf numFmtId="0" fontId="59" fillId="0" borderId="0" xfId="40" applyFont="1" applyAlignment="1">
      <alignment horizontal="center" vertical="center"/>
    </xf>
    <xf numFmtId="0" fontId="38" fillId="0" borderId="0" xfId="40" applyFont="1" applyBorder="1" applyAlignment="1">
      <alignment horizontal="left" vertical="top" shrinkToFit="1"/>
    </xf>
    <xf numFmtId="0" fontId="59" fillId="0" borderId="0" xfId="40" applyFont="1" applyFill="1" applyAlignment="1">
      <alignment horizontal="center" vertical="center"/>
    </xf>
    <xf numFmtId="0" fontId="46" fillId="2" borderId="0" xfId="40" applyFont="1" applyFill="1" applyBorder="1" applyAlignment="1">
      <alignment horizontal="left" shrinkToFit="1"/>
    </xf>
    <xf numFmtId="0" fontId="38" fillId="0" borderId="0" xfId="40" applyFont="1" applyFill="1" applyBorder="1" applyAlignment="1">
      <alignment horizontal="left" vertical="top" shrinkToFit="1"/>
    </xf>
    <xf numFmtId="0" fontId="38" fillId="3" borderId="0" xfId="40" applyFont="1" applyFill="1" applyBorder="1" applyAlignment="1">
      <alignment horizontal="left" vertical="top" shrinkToFit="1"/>
    </xf>
    <xf numFmtId="0" fontId="51" fillId="0" borderId="0" xfId="40" applyFont="1" applyAlignment="1">
      <alignment vertical="top" wrapText="1"/>
    </xf>
    <xf numFmtId="0" fontId="24" fillId="0" borderId="6" xfId="180" applyFont="1" applyBorder="1" applyAlignment="1">
      <alignment horizontal="center" vertical="center"/>
    </xf>
    <xf numFmtId="0" fontId="24" fillId="0" borderId="7" xfId="180" applyFont="1" applyBorder="1" applyAlignment="1">
      <alignment horizontal="center" vertical="center"/>
    </xf>
    <xf numFmtId="0" fontId="24" fillId="0" borderId="105" xfId="180" applyFont="1" applyBorder="1" applyAlignment="1">
      <alignment horizontal="center" vertical="center"/>
    </xf>
    <xf numFmtId="0" fontId="24" fillId="0" borderId="106" xfId="180" applyFont="1" applyBorder="1" applyAlignment="1">
      <alignment horizontal="center" vertical="center"/>
    </xf>
    <xf numFmtId="0" fontId="39" fillId="46" borderId="64" xfId="167" applyFont="1" applyFill="1" applyBorder="1" applyAlignment="1">
      <alignment horizontal="center" vertical="center" textRotation="255"/>
    </xf>
    <xf numFmtId="0" fontId="39" fillId="46" borderId="1" xfId="167" applyFont="1" applyFill="1" applyBorder="1" applyAlignment="1">
      <alignment horizontal="center" vertical="center" textRotation="255"/>
    </xf>
    <xf numFmtId="0" fontId="39" fillId="46" borderId="191" xfId="167" applyFont="1" applyFill="1" applyBorder="1" applyAlignment="1">
      <alignment horizontal="center" vertical="center" textRotation="255"/>
    </xf>
    <xf numFmtId="0" fontId="39" fillId="46" borderId="10" xfId="167" applyNumberFormat="1" applyFont="1" applyFill="1" applyBorder="1" applyAlignment="1">
      <alignment horizontal="center" vertical="center" textRotation="255"/>
    </xf>
    <xf numFmtId="0" fontId="39" fillId="46" borderId="1" xfId="167" applyNumberFormat="1" applyFont="1" applyFill="1" applyBorder="1" applyAlignment="1">
      <alignment horizontal="center" vertical="center" textRotation="255"/>
    </xf>
    <xf numFmtId="0" fontId="39" fillId="46" borderId="191" xfId="167" applyNumberFormat="1" applyFont="1" applyFill="1" applyBorder="1" applyAlignment="1">
      <alignment horizontal="center" vertical="center" textRotation="255"/>
    </xf>
    <xf numFmtId="0" fontId="96" fillId="46" borderId="64" xfId="167" applyNumberFormat="1" applyFont="1" applyFill="1" applyBorder="1" applyAlignment="1">
      <alignment horizontal="center" vertical="center" textRotation="255" wrapText="1"/>
    </xf>
    <xf numFmtId="0" fontId="96" fillId="46" borderId="1" xfId="167" applyNumberFormat="1" applyFont="1" applyFill="1" applyBorder="1" applyAlignment="1">
      <alignment horizontal="center" vertical="center" textRotation="255" wrapText="1"/>
    </xf>
    <xf numFmtId="0" fontId="96" fillId="46" borderId="191" xfId="167" applyNumberFormat="1" applyFont="1" applyFill="1" applyBorder="1" applyAlignment="1">
      <alignment horizontal="center" vertical="center" textRotation="255" wrapText="1"/>
    </xf>
    <xf numFmtId="0" fontId="92" fillId="46" borderId="0" xfId="121" applyFont="1" applyFill="1" applyBorder="1" applyAlignment="1">
      <alignment horizontal="left" vertical="center"/>
    </xf>
    <xf numFmtId="0" fontId="92" fillId="46" borderId="0" xfId="121" applyFont="1" applyFill="1" applyBorder="1" applyAlignment="1">
      <alignment horizontal="right" vertical="center"/>
    </xf>
    <xf numFmtId="0" fontId="32" fillId="46" borderId="64" xfId="167" applyNumberFormat="1" applyFont="1" applyFill="1" applyBorder="1" applyAlignment="1">
      <alignment horizontal="center" vertical="center" textRotation="255" wrapText="1"/>
    </xf>
    <xf numFmtId="0" fontId="32" fillId="46" borderId="1" xfId="167" applyNumberFormat="1" applyFont="1" applyFill="1" applyBorder="1" applyAlignment="1">
      <alignment horizontal="center" vertical="center" textRotation="255" wrapText="1"/>
    </xf>
    <xf numFmtId="0" fontId="32" fillId="46" borderId="12" xfId="167" applyNumberFormat="1" applyFont="1" applyFill="1" applyBorder="1" applyAlignment="1">
      <alignment horizontal="center" vertical="center" textRotation="255" wrapText="1"/>
    </xf>
    <xf numFmtId="0" fontId="39" fillId="46" borderId="10" xfId="167" applyFont="1" applyFill="1" applyBorder="1" applyAlignment="1">
      <alignment horizontal="center" vertical="center" textRotation="255"/>
    </xf>
    <xf numFmtId="0" fontId="39" fillId="46" borderId="10" xfId="167" applyFont="1" applyFill="1" applyBorder="1" applyAlignment="1">
      <alignment vertical="center" textRotation="255"/>
    </xf>
    <xf numFmtId="0" fontId="95" fillId="46" borderId="1" xfId="125" applyFont="1" applyFill="1" applyBorder="1" applyAlignment="1">
      <alignment vertical="center" textRotation="255"/>
    </xf>
    <xf numFmtId="0" fontId="95" fillId="46" borderId="191" xfId="125" applyFont="1" applyFill="1" applyBorder="1" applyAlignment="1">
      <alignment vertical="center" textRotation="255"/>
    </xf>
    <xf numFmtId="0" fontId="96" fillId="46" borderId="10" xfId="167" applyNumberFormat="1" applyFont="1" applyFill="1" applyBorder="1" applyAlignment="1">
      <alignment vertical="center" textRotation="255"/>
    </xf>
    <xf numFmtId="0" fontId="97" fillId="46" borderId="1" xfId="125" applyFont="1" applyFill="1" applyBorder="1" applyAlignment="1">
      <alignment vertical="center" textRotation="255"/>
    </xf>
    <xf numFmtId="0" fontId="97" fillId="46" borderId="191" xfId="125" applyFont="1" applyFill="1" applyBorder="1" applyAlignment="1">
      <alignment vertical="center" textRotation="255"/>
    </xf>
    <xf numFmtId="0" fontId="32" fillId="46" borderId="1" xfId="167" applyNumberFormat="1" applyFont="1" applyFill="1" applyBorder="1" applyAlignment="1">
      <alignment vertical="center" textRotation="255" wrapText="1"/>
    </xf>
    <xf numFmtId="0" fontId="3" fillId="46" borderId="1" xfId="125" applyFont="1" applyFill="1" applyBorder="1" applyAlignment="1">
      <alignment vertical="center" textRotation="255" wrapText="1"/>
    </xf>
    <xf numFmtId="0" fontId="3" fillId="46" borderId="12" xfId="125" applyFont="1" applyFill="1" applyBorder="1" applyAlignment="1">
      <alignment vertical="center" textRotation="255" wrapText="1"/>
    </xf>
    <xf numFmtId="0" fontId="32" fillId="46" borderId="64" xfId="167" applyNumberFormat="1" applyFont="1" applyFill="1" applyBorder="1" applyAlignment="1">
      <alignment vertical="center" textRotation="255" wrapText="1"/>
    </xf>
    <xf numFmtId="0" fontId="3" fillId="46" borderId="191" xfId="125" applyFont="1" applyFill="1" applyBorder="1" applyAlignment="1">
      <alignment vertical="center" textRotation="255" wrapText="1"/>
    </xf>
  </cellXfs>
  <cellStyles count="3173">
    <cellStyle name="??" xfId="194"/>
    <cellStyle name="?? [0.00]_PERSONAL" xfId="195"/>
    <cellStyle name="???? [0.00]_PERSONAL" xfId="196"/>
    <cellStyle name="????_PERSONAL" xfId="197"/>
    <cellStyle name="??_【売掛伝票(加工版）◇念の為保存sheet】" xfId="198"/>
    <cellStyle name="•\Ž¦Ï‚Ý‚ÌƒnƒCƒp[ƒŠƒ“ƒN" xfId="199"/>
    <cellStyle name="•W€_altxt0.XLS" xfId="200"/>
    <cellStyle name="0301" xfId="201"/>
    <cellStyle name="0_x0014_標準_F_02?P_Dd080301" xfId="202"/>
    <cellStyle name="20% - Accent1" xfId="203"/>
    <cellStyle name="20% - Accent2" xfId="204"/>
    <cellStyle name="20% - Accent3" xfId="205"/>
    <cellStyle name="20% - Accent4" xfId="206"/>
    <cellStyle name="20% - Accent5" xfId="207"/>
    <cellStyle name="20% - Accent6" xfId="208"/>
    <cellStyle name="20% - アクセント 1 2" xfId="126"/>
    <cellStyle name="20% - アクセント 1 2 2" xfId="209"/>
    <cellStyle name="20% - アクセント 1 2 2 2" xfId="210"/>
    <cellStyle name="20% - アクセント 1 2 2 2 2" xfId="211"/>
    <cellStyle name="20% - アクセント 1 2 2 2 3" xfId="212"/>
    <cellStyle name="20% - アクセント 1 2 2 2 3 2" xfId="213"/>
    <cellStyle name="20% - アクセント 1 2 2 3" xfId="214"/>
    <cellStyle name="20% - アクセント 1 2 2 4" xfId="215"/>
    <cellStyle name="20% - アクセント 1 2 2 4 2" xfId="216"/>
    <cellStyle name="20% - アクセント 1 2 3" xfId="217"/>
    <cellStyle name="20% - アクセント 1 2 3 2" xfId="218"/>
    <cellStyle name="20% - アクセント 1 2 3 3" xfId="219"/>
    <cellStyle name="20% - アクセント 1 2 3 3 2" xfId="220"/>
    <cellStyle name="20% - アクセント 1 2 4" xfId="221"/>
    <cellStyle name="20% - アクセント 1 2 5" xfId="222"/>
    <cellStyle name="20% - アクセント 1 2 5 2" xfId="223"/>
    <cellStyle name="20% - アクセント 1 2 6" xfId="224"/>
    <cellStyle name="20% - アクセント 1 3" xfId="225"/>
    <cellStyle name="20% - アクセント 1 3 2" xfId="226"/>
    <cellStyle name="20% - アクセント 1 3 2 2" xfId="227"/>
    <cellStyle name="20% - アクセント 1 3 2 2 2" xfId="228"/>
    <cellStyle name="20% - アクセント 1 3 2 2 3" xfId="229"/>
    <cellStyle name="20% - アクセント 1 3 2 2 3 2" xfId="230"/>
    <cellStyle name="20% - アクセント 1 3 2 3" xfId="231"/>
    <cellStyle name="20% - アクセント 1 3 2 4" xfId="232"/>
    <cellStyle name="20% - アクセント 1 3 2 4 2" xfId="233"/>
    <cellStyle name="20% - アクセント 1 3 3" xfId="234"/>
    <cellStyle name="20% - アクセント 1 3 3 2" xfId="235"/>
    <cellStyle name="20% - アクセント 1 3 3 3" xfId="236"/>
    <cellStyle name="20% - アクセント 1 3 3 3 2" xfId="237"/>
    <cellStyle name="20% - アクセント 1 3 4" xfId="238"/>
    <cellStyle name="20% - アクセント 1 3 5" xfId="239"/>
    <cellStyle name="20% - アクセント 1 3 5 2" xfId="240"/>
    <cellStyle name="20% - アクセント 1 3 6" xfId="241"/>
    <cellStyle name="20% - アクセント 1 4" xfId="242"/>
    <cellStyle name="20% - アクセント 1 4 2" xfId="243"/>
    <cellStyle name="20% - アクセント 1 4 2 2" xfId="244"/>
    <cellStyle name="20% - アクセント 1 4 2 2 2" xfId="245"/>
    <cellStyle name="20% - アクセント 1 4 2 2 3" xfId="246"/>
    <cellStyle name="20% - アクセント 1 4 2 2 3 2" xfId="247"/>
    <cellStyle name="20% - アクセント 1 4 2 3" xfId="248"/>
    <cellStyle name="20% - アクセント 1 4 2 4" xfId="249"/>
    <cellStyle name="20% - アクセント 1 4 2 4 2" xfId="250"/>
    <cellStyle name="20% - アクセント 1 4 3" xfId="251"/>
    <cellStyle name="20% - アクセント 1 4 3 2" xfId="252"/>
    <cellStyle name="20% - アクセント 1 4 3 3" xfId="253"/>
    <cellStyle name="20% - アクセント 1 4 3 3 2" xfId="254"/>
    <cellStyle name="20% - アクセント 1 4 4" xfId="255"/>
    <cellStyle name="20% - アクセント 1 4 5" xfId="256"/>
    <cellStyle name="20% - アクセント 1 4 5 2" xfId="257"/>
    <cellStyle name="20% - アクセント 1 4 6" xfId="258"/>
    <cellStyle name="20% - アクセント 1 5" xfId="259"/>
    <cellStyle name="20% - アクセント 1 5 2" xfId="260"/>
    <cellStyle name="20% - アクセント 1 5 3" xfId="261"/>
    <cellStyle name="20% - アクセント 1 5 4" xfId="262"/>
    <cellStyle name="20% - アクセント 1 6" xfId="263"/>
    <cellStyle name="20% - アクセント 2 2" xfId="127"/>
    <cellStyle name="20% - アクセント 2 2 2" xfId="264"/>
    <cellStyle name="20% - アクセント 2 2 2 2" xfId="265"/>
    <cellStyle name="20% - アクセント 2 2 2 2 2" xfId="266"/>
    <cellStyle name="20% - アクセント 2 2 2 2 3" xfId="267"/>
    <cellStyle name="20% - アクセント 2 2 2 2 3 2" xfId="268"/>
    <cellStyle name="20% - アクセント 2 2 2 3" xfId="269"/>
    <cellStyle name="20% - アクセント 2 2 2 4" xfId="270"/>
    <cellStyle name="20% - アクセント 2 2 2 4 2" xfId="271"/>
    <cellStyle name="20% - アクセント 2 2 3" xfId="272"/>
    <cellStyle name="20% - アクセント 2 2 3 2" xfId="273"/>
    <cellStyle name="20% - アクセント 2 2 3 3" xfId="274"/>
    <cellStyle name="20% - アクセント 2 2 3 3 2" xfId="275"/>
    <cellStyle name="20% - アクセント 2 2 4" xfId="276"/>
    <cellStyle name="20% - アクセント 2 2 5" xfId="277"/>
    <cellStyle name="20% - アクセント 2 2 5 2" xfId="278"/>
    <cellStyle name="20% - アクセント 2 2 6" xfId="279"/>
    <cellStyle name="20% - アクセント 2 3" xfId="280"/>
    <cellStyle name="20% - アクセント 2 3 2" xfId="281"/>
    <cellStyle name="20% - アクセント 2 3 2 2" xfId="282"/>
    <cellStyle name="20% - アクセント 2 3 2 2 2" xfId="283"/>
    <cellStyle name="20% - アクセント 2 3 2 2 3" xfId="284"/>
    <cellStyle name="20% - アクセント 2 3 2 2 3 2" xfId="285"/>
    <cellStyle name="20% - アクセント 2 3 2 3" xfId="286"/>
    <cellStyle name="20% - アクセント 2 3 2 4" xfId="287"/>
    <cellStyle name="20% - アクセント 2 3 2 4 2" xfId="288"/>
    <cellStyle name="20% - アクセント 2 3 3" xfId="289"/>
    <cellStyle name="20% - アクセント 2 3 3 2" xfId="290"/>
    <cellStyle name="20% - アクセント 2 3 3 3" xfId="291"/>
    <cellStyle name="20% - アクセント 2 3 3 3 2" xfId="292"/>
    <cellStyle name="20% - アクセント 2 3 4" xfId="293"/>
    <cellStyle name="20% - アクセント 2 3 5" xfId="294"/>
    <cellStyle name="20% - アクセント 2 3 5 2" xfId="295"/>
    <cellStyle name="20% - アクセント 2 3 6" xfId="296"/>
    <cellStyle name="20% - アクセント 2 4" xfId="297"/>
    <cellStyle name="20% - アクセント 2 4 2" xfId="298"/>
    <cellStyle name="20% - アクセント 2 4 2 2" xfId="299"/>
    <cellStyle name="20% - アクセント 2 4 2 2 2" xfId="300"/>
    <cellStyle name="20% - アクセント 2 4 2 2 3" xfId="301"/>
    <cellStyle name="20% - アクセント 2 4 2 2 3 2" xfId="302"/>
    <cellStyle name="20% - アクセント 2 4 2 3" xfId="303"/>
    <cellStyle name="20% - アクセント 2 4 2 4" xfId="304"/>
    <cellStyle name="20% - アクセント 2 4 2 4 2" xfId="305"/>
    <cellStyle name="20% - アクセント 2 4 3" xfId="306"/>
    <cellStyle name="20% - アクセント 2 4 3 2" xfId="307"/>
    <cellStyle name="20% - アクセント 2 4 3 3" xfId="308"/>
    <cellStyle name="20% - アクセント 2 4 3 3 2" xfId="309"/>
    <cellStyle name="20% - アクセント 2 4 4" xfId="310"/>
    <cellStyle name="20% - アクセント 2 4 5" xfId="311"/>
    <cellStyle name="20% - アクセント 2 4 5 2" xfId="312"/>
    <cellStyle name="20% - アクセント 2 4 6" xfId="313"/>
    <cellStyle name="20% - アクセント 2 5" xfId="314"/>
    <cellStyle name="20% - アクセント 2 5 2" xfId="315"/>
    <cellStyle name="20% - アクセント 2 5 3" xfId="316"/>
    <cellStyle name="20% - アクセント 2 5 4" xfId="317"/>
    <cellStyle name="20% - アクセント 2 6" xfId="318"/>
    <cellStyle name="20% - アクセント 3 2" xfId="128"/>
    <cellStyle name="20% - アクセント 3 2 2" xfId="319"/>
    <cellStyle name="20% - アクセント 3 2 2 2" xfId="320"/>
    <cellStyle name="20% - アクセント 3 2 2 2 2" xfId="321"/>
    <cellStyle name="20% - アクセント 3 2 2 2 3" xfId="322"/>
    <cellStyle name="20% - アクセント 3 2 2 2 3 2" xfId="323"/>
    <cellStyle name="20% - アクセント 3 2 2 3" xfId="324"/>
    <cellStyle name="20% - アクセント 3 2 2 4" xfId="325"/>
    <cellStyle name="20% - アクセント 3 2 2 4 2" xfId="326"/>
    <cellStyle name="20% - アクセント 3 2 3" xfId="327"/>
    <cellStyle name="20% - アクセント 3 2 3 2" xfId="328"/>
    <cellStyle name="20% - アクセント 3 2 3 3" xfId="329"/>
    <cellStyle name="20% - アクセント 3 2 3 3 2" xfId="330"/>
    <cellStyle name="20% - アクセント 3 2 4" xfId="331"/>
    <cellStyle name="20% - アクセント 3 2 5" xfId="332"/>
    <cellStyle name="20% - アクセント 3 2 5 2" xfId="333"/>
    <cellStyle name="20% - アクセント 3 2 6" xfId="334"/>
    <cellStyle name="20% - アクセント 3 3" xfId="335"/>
    <cellStyle name="20% - アクセント 3 3 2" xfId="336"/>
    <cellStyle name="20% - アクセント 3 3 2 2" xfId="337"/>
    <cellStyle name="20% - アクセント 3 3 2 2 2" xfId="338"/>
    <cellStyle name="20% - アクセント 3 3 2 2 3" xfId="339"/>
    <cellStyle name="20% - アクセント 3 3 2 2 3 2" xfId="340"/>
    <cellStyle name="20% - アクセント 3 3 2 3" xfId="341"/>
    <cellStyle name="20% - アクセント 3 3 2 4" xfId="342"/>
    <cellStyle name="20% - アクセント 3 3 2 4 2" xfId="343"/>
    <cellStyle name="20% - アクセント 3 3 3" xfId="344"/>
    <cellStyle name="20% - アクセント 3 3 3 2" xfId="345"/>
    <cellStyle name="20% - アクセント 3 3 3 3" xfId="346"/>
    <cellStyle name="20% - アクセント 3 3 3 3 2" xfId="347"/>
    <cellStyle name="20% - アクセント 3 3 4" xfId="348"/>
    <cellStyle name="20% - アクセント 3 3 5" xfId="349"/>
    <cellStyle name="20% - アクセント 3 3 5 2" xfId="350"/>
    <cellStyle name="20% - アクセント 3 3 6" xfId="351"/>
    <cellStyle name="20% - アクセント 3 4" xfId="352"/>
    <cellStyle name="20% - アクセント 3 4 2" xfId="353"/>
    <cellStyle name="20% - アクセント 3 4 2 2" xfId="354"/>
    <cellStyle name="20% - アクセント 3 4 2 2 2" xfId="355"/>
    <cellStyle name="20% - アクセント 3 4 2 2 3" xfId="356"/>
    <cellStyle name="20% - アクセント 3 4 2 2 3 2" xfId="357"/>
    <cellStyle name="20% - アクセント 3 4 2 3" xfId="358"/>
    <cellStyle name="20% - アクセント 3 4 2 4" xfId="359"/>
    <cellStyle name="20% - アクセント 3 4 2 4 2" xfId="360"/>
    <cellStyle name="20% - アクセント 3 4 3" xfId="361"/>
    <cellStyle name="20% - アクセント 3 4 3 2" xfId="362"/>
    <cellStyle name="20% - アクセント 3 4 3 3" xfId="363"/>
    <cellStyle name="20% - アクセント 3 4 3 3 2" xfId="364"/>
    <cellStyle name="20% - アクセント 3 4 4" xfId="365"/>
    <cellStyle name="20% - アクセント 3 4 5" xfId="366"/>
    <cellStyle name="20% - アクセント 3 4 5 2" xfId="367"/>
    <cellStyle name="20% - アクセント 3 4 6" xfId="368"/>
    <cellStyle name="20% - アクセント 3 5" xfId="369"/>
    <cellStyle name="20% - アクセント 3 5 2" xfId="370"/>
    <cellStyle name="20% - アクセント 3 5 3" xfId="371"/>
    <cellStyle name="20% - アクセント 3 5 4" xfId="372"/>
    <cellStyle name="20% - アクセント 3 6" xfId="373"/>
    <cellStyle name="20% - アクセント 4 2" xfId="129"/>
    <cellStyle name="20% - アクセント 4 2 2" xfId="374"/>
    <cellStyle name="20% - アクセント 4 2 2 2" xfId="375"/>
    <cellStyle name="20% - アクセント 4 2 2 2 2" xfId="376"/>
    <cellStyle name="20% - アクセント 4 2 2 2 3" xfId="377"/>
    <cellStyle name="20% - アクセント 4 2 2 2 3 2" xfId="378"/>
    <cellStyle name="20% - アクセント 4 2 2 3" xfId="379"/>
    <cellStyle name="20% - アクセント 4 2 2 4" xfId="380"/>
    <cellStyle name="20% - アクセント 4 2 2 4 2" xfId="381"/>
    <cellStyle name="20% - アクセント 4 2 3" xfId="382"/>
    <cellStyle name="20% - アクセント 4 2 3 2" xfId="383"/>
    <cellStyle name="20% - アクセント 4 2 3 3" xfId="384"/>
    <cellStyle name="20% - アクセント 4 2 3 3 2" xfId="385"/>
    <cellStyle name="20% - アクセント 4 2 4" xfId="386"/>
    <cellStyle name="20% - アクセント 4 2 5" xfId="387"/>
    <cellStyle name="20% - アクセント 4 2 5 2" xfId="388"/>
    <cellStyle name="20% - アクセント 4 2 6" xfId="389"/>
    <cellStyle name="20% - アクセント 4 3" xfId="390"/>
    <cellStyle name="20% - アクセント 4 3 2" xfId="391"/>
    <cellStyle name="20% - アクセント 4 3 2 2" xfId="392"/>
    <cellStyle name="20% - アクセント 4 3 2 2 2" xfId="393"/>
    <cellStyle name="20% - アクセント 4 3 2 2 3" xfId="394"/>
    <cellStyle name="20% - アクセント 4 3 2 2 3 2" xfId="395"/>
    <cellStyle name="20% - アクセント 4 3 2 3" xfId="396"/>
    <cellStyle name="20% - アクセント 4 3 2 4" xfId="397"/>
    <cellStyle name="20% - アクセント 4 3 2 4 2" xfId="398"/>
    <cellStyle name="20% - アクセント 4 3 3" xfId="399"/>
    <cellStyle name="20% - アクセント 4 3 3 2" xfId="400"/>
    <cellStyle name="20% - アクセント 4 3 3 3" xfId="401"/>
    <cellStyle name="20% - アクセント 4 3 3 3 2" xfId="402"/>
    <cellStyle name="20% - アクセント 4 3 4" xfId="403"/>
    <cellStyle name="20% - アクセント 4 3 5" xfId="404"/>
    <cellStyle name="20% - アクセント 4 3 5 2" xfId="405"/>
    <cellStyle name="20% - アクセント 4 3 6" xfId="406"/>
    <cellStyle name="20% - アクセント 4 4" xfId="407"/>
    <cellStyle name="20% - アクセント 4 4 2" xfId="408"/>
    <cellStyle name="20% - アクセント 4 4 2 2" xfId="409"/>
    <cellStyle name="20% - アクセント 4 4 2 2 2" xfId="410"/>
    <cellStyle name="20% - アクセント 4 4 2 2 3" xfId="411"/>
    <cellStyle name="20% - アクセント 4 4 2 2 3 2" xfId="412"/>
    <cellStyle name="20% - アクセント 4 4 2 3" xfId="413"/>
    <cellStyle name="20% - アクセント 4 4 2 4" xfId="414"/>
    <cellStyle name="20% - アクセント 4 4 2 4 2" xfId="415"/>
    <cellStyle name="20% - アクセント 4 4 3" xfId="416"/>
    <cellStyle name="20% - アクセント 4 4 3 2" xfId="417"/>
    <cellStyle name="20% - アクセント 4 4 3 3" xfId="418"/>
    <cellStyle name="20% - アクセント 4 4 3 3 2" xfId="419"/>
    <cellStyle name="20% - アクセント 4 4 4" xfId="420"/>
    <cellStyle name="20% - アクセント 4 4 5" xfId="421"/>
    <cellStyle name="20% - アクセント 4 4 5 2" xfId="422"/>
    <cellStyle name="20% - アクセント 4 4 6" xfId="423"/>
    <cellStyle name="20% - アクセント 4 5" xfId="424"/>
    <cellStyle name="20% - アクセント 4 5 2" xfId="425"/>
    <cellStyle name="20% - アクセント 4 5 3" xfId="426"/>
    <cellStyle name="20% - アクセント 4 5 4" xfId="427"/>
    <cellStyle name="20% - アクセント 4 6" xfId="428"/>
    <cellStyle name="20% - アクセント 5 2" xfId="130"/>
    <cellStyle name="20% - アクセント 5 2 2" xfId="429"/>
    <cellStyle name="20% - アクセント 5 2 2 2" xfId="430"/>
    <cellStyle name="20% - アクセント 5 2 2 2 2" xfId="431"/>
    <cellStyle name="20% - アクセント 5 2 2 2 3" xfId="432"/>
    <cellStyle name="20% - アクセント 5 2 2 2 3 2" xfId="433"/>
    <cellStyle name="20% - アクセント 5 2 2 3" xfId="434"/>
    <cellStyle name="20% - アクセント 5 2 2 4" xfId="435"/>
    <cellStyle name="20% - アクセント 5 2 2 4 2" xfId="436"/>
    <cellStyle name="20% - アクセント 5 2 3" xfId="437"/>
    <cellStyle name="20% - アクセント 5 2 3 2" xfId="438"/>
    <cellStyle name="20% - アクセント 5 2 3 3" xfId="439"/>
    <cellStyle name="20% - アクセント 5 2 3 3 2" xfId="440"/>
    <cellStyle name="20% - アクセント 5 2 4" xfId="441"/>
    <cellStyle name="20% - アクセント 5 2 5" xfId="442"/>
    <cellStyle name="20% - アクセント 5 2 5 2" xfId="443"/>
    <cellStyle name="20% - アクセント 5 2 6" xfId="444"/>
    <cellStyle name="20% - アクセント 5 3" xfId="445"/>
    <cellStyle name="20% - アクセント 5 3 2" xfId="446"/>
    <cellStyle name="20% - アクセント 5 3 2 2" xfId="447"/>
    <cellStyle name="20% - アクセント 5 3 2 2 2" xfId="448"/>
    <cellStyle name="20% - アクセント 5 3 2 2 3" xfId="449"/>
    <cellStyle name="20% - アクセント 5 3 2 2 3 2" xfId="450"/>
    <cellStyle name="20% - アクセント 5 3 2 3" xfId="451"/>
    <cellStyle name="20% - アクセント 5 3 2 4" xfId="452"/>
    <cellStyle name="20% - アクセント 5 3 2 4 2" xfId="453"/>
    <cellStyle name="20% - アクセント 5 3 3" xfId="454"/>
    <cellStyle name="20% - アクセント 5 3 3 2" xfId="455"/>
    <cellStyle name="20% - アクセント 5 3 3 3" xfId="456"/>
    <cellStyle name="20% - アクセント 5 3 3 3 2" xfId="457"/>
    <cellStyle name="20% - アクセント 5 3 4" xfId="458"/>
    <cellStyle name="20% - アクセント 5 3 5" xfId="459"/>
    <cellStyle name="20% - アクセント 5 3 5 2" xfId="460"/>
    <cellStyle name="20% - アクセント 5 3 6" xfId="461"/>
    <cellStyle name="20% - アクセント 5 4" xfId="462"/>
    <cellStyle name="20% - アクセント 5 4 2" xfId="463"/>
    <cellStyle name="20% - アクセント 5 4 2 2" xfId="464"/>
    <cellStyle name="20% - アクセント 5 4 2 2 2" xfId="465"/>
    <cellStyle name="20% - アクセント 5 4 2 2 3" xfId="466"/>
    <cellStyle name="20% - アクセント 5 4 2 2 3 2" xfId="467"/>
    <cellStyle name="20% - アクセント 5 4 2 3" xfId="468"/>
    <cellStyle name="20% - アクセント 5 4 2 4" xfId="469"/>
    <cellStyle name="20% - アクセント 5 4 2 4 2" xfId="470"/>
    <cellStyle name="20% - アクセント 5 4 3" xfId="471"/>
    <cellStyle name="20% - アクセント 5 4 3 2" xfId="472"/>
    <cellStyle name="20% - アクセント 5 4 3 3" xfId="473"/>
    <cellStyle name="20% - アクセント 5 4 3 3 2" xfId="474"/>
    <cellStyle name="20% - アクセント 5 4 4" xfId="475"/>
    <cellStyle name="20% - アクセント 5 4 5" xfId="476"/>
    <cellStyle name="20% - アクセント 5 4 5 2" xfId="477"/>
    <cellStyle name="20% - アクセント 5 4 6" xfId="478"/>
    <cellStyle name="20% - アクセント 5 5" xfId="479"/>
    <cellStyle name="20% - アクセント 5 5 2" xfId="480"/>
    <cellStyle name="20% - アクセント 5 5 3" xfId="481"/>
    <cellStyle name="20% - アクセント 5 5 4" xfId="482"/>
    <cellStyle name="20% - アクセント 5 6" xfId="483"/>
    <cellStyle name="20% - アクセント 6 2" xfId="131"/>
    <cellStyle name="20% - アクセント 6 2 2" xfId="484"/>
    <cellStyle name="20% - アクセント 6 2 2 2" xfId="485"/>
    <cellStyle name="20% - アクセント 6 2 2 2 2" xfId="486"/>
    <cellStyle name="20% - アクセント 6 2 2 2 3" xfId="487"/>
    <cellStyle name="20% - アクセント 6 2 2 2 3 2" xfId="488"/>
    <cellStyle name="20% - アクセント 6 2 2 3" xfId="489"/>
    <cellStyle name="20% - アクセント 6 2 2 4" xfId="490"/>
    <cellStyle name="20% - アクセント 6 2 2 4 2" xfId="491"/>
    <cellStyle name="20% - アクセント 6 2 3" xfId="492"/>
    <cellStyle name="20% - アクセント 6 2 3 2" xfId="493"/>
    <cellStyle name="20% - アクセント 6 2 3 3" xfId="494"/>
    <cellStyle name="20% - アクセント 6 2 3 3 2" xfId="495"/>
    <cellStyle name="20% - アクセント 6 2 4" xfId="496"/>
    <cellStyle name="20% - アクセント 6 2 5" xfId="497"/>
    <cellStyle name="20% - アクセント 6 2 5 2" xfId="498"/>
    <cellStyle name="20% - アクセント 6 2 6" xfId="499"/>
    <cellStyle name="20% - アクセント 6 3" xfId="500"/>
    <cellStyle name="20% - アクセント 6 3 2" xfId="501"/>
    <cellStyle name="20% - アクセント 6 3 2 2" xfId="502"/>
    <cellStyle name="20% - アクセント 6 3 2 2 2" xfId="503"/>
    <cellStyle name="20% - アクセント 6 3 2 2 3" xfId="504"/>
    <cellStyle name="20% - アクセント 6 3 2 2 3 2" xfId="505"/>
    <cellStyle name="20% - アクセント 6 3 2 3" xfId="506"/>
    <cellStyle name="20% - アクセント 6 3 2 4" xfId="507"/>
    <cellStyle name="20% - アクセント 6 3 2 4 2" xfId="508"/>
    <cellStyle name="20% - アクセント 6 3 3" xfId="509"/>
    <cellStyle name="20% - アクセント 6 3 3 2" xfId="510"/>
    <cellStyle name="20% - アクセント 6 3 3 3" xfId="511"/>
    <cellStyle name="20% - アクセント 6 3 3 3 2" xfId="512"/>
    <cellStyle name="20% - アクセント 6 3 4" xfId="513"/>
    <cellStyle name="20% - アクセント 6 3 5" xfId="514"/>
    <cellStyle name="20% - アクセント 6 3 5 2" xfId="515"/>
    <cellStyle name="20% - アクセント 6 3 6" xfId="516"/>
    <cellStyle name="20% - アクセント 6 4" xfId="517"/>
    <cellStyle name="20% - アクセント 6 4 2" xfId="518"/>
    <cellStyle name="20% - アクセント 6 4 2 2" xfId="519"/>
    <cellStyle name="20% - アクセント 6 4 2 2 2" xfId="520"/>
    <cellStyle name="20% - アクセント 6 4 2 2 3" xfId="521"/>
    <cellStyle name="20% - アクセント 6 4 2 2 3 2" xfId="522"/>
    <cellStyle name="20% - アクセント 6 4 2 3" xfId="523"/>
    <cellStyle name="20% - アクセント 6 4 2 4" xfId="524"/>
    <cellStyle name="20% - アクセント 6 4 2 4 2" xfId="525"/>
    <cellStyle name="20% - アクセント 6 4 3" xfId="526"/>
    <cellStyle name="20% - アクセント 6 4 3 2" xfId="527"/>
    <cellStyle name="20% - アクセント 6 4 3 3" xfId="528"/>
    <cellStyle name="20% - アクセント 6 4 3 3 2" xfId="529"/>
    <cellStyle name="20% - アクセント 6 4 4" xfId="530"/>
    <cellStyle name="20% - アクセント 6 4 5" xfId="531"/>
    <cellStyle name="20% - アクセント 6 4 5 2" xfId="532"/>
    <cellStyle name="20% - アクセント 6 4 6" xfId="533"/>
    <cellStyle name="20% - アクセント 6 5" xfId="534"/>
    <cellStyle name="20% - アクセント 6 5 2" xfId="535"/>
    <cellStyle name="20% - アクセント 6 5 3" xfId="536"/>
    <cellStyle name="20% - アクセント 6 5 4" xfId="537"/>
    <cellStyle name="20% - アクセント 6 6" xfId="538"/>
    <cellStyle name="40% - Accent1" xfId="539"/>
    <cellStyle name="40% - Accent2" xfId="540"/>
    <cellStyle name="40% - Accent3" xfId="541"/>
    <cellStyle name="40% - Accent4" xfId="542"/>
    <cellStyle name="40% - Accent5" xfId="543"/>
    <cellStyle name="40% - Accent6" xfId="544"/>
    <cellStyle name="40% - アクセント 1 2" xfId="132"/>
    <cellStyle name="40% - アクセント 1 2 2" xfId="545"/>
    <cellStyle name="40% - アクセント 1 2 2 2" xfId="546"/>
    <cellStyle name="40% - アクセント 1 2 2 2 2" xfId="547"/>
    <cellStyle name="40% - アクセント 1 2 2 2 3" xfId="548"/>
    <cellStyle name="40% - アクセント 1 2 2 2 3 2" xfId="549"/>
    <cellStyle name="40% - アクセント 1 2 2 3" xfId="550"/>
    <cellStyle name="40% - アクセント 1 2 2 4" xfId="551"/>
    <cellStyle name="40% - アクセント 1 2 2 4 2" xfId="552"/>
    <cellStyle name="40% - アクセント 1 2 3" xfId="553"/>
    <cellStyle name="40% - アクセント 1 2 3 2" xfId="554"/>
    <cellStyle name="40% - アクセント 1 2 3 3" xfId="555"/>
    <cellStyle name="40% - アクセント 1 2 3 3 2" xfId="556"/>
    <cellStyle name="40% - アクセント 1 2 4" xfId="557"/>
    <cellStyle name="40% - アクセント 1 2 5" xfId="558"/>
    <cellStyle name="40% - アクセント 1 2 5 2" xfId="559"/>
    <cellStyle name="40% - アクセント 1 3" xfId="560"/>
    <cellStyle name="40% - アクセント 1 3 2" xfId="561"/>
    <cellStyle name="40% - アクセント 1 3 2 2" xfId="562"/>
    <cellStyle name="40% - アクセント 1 3 2 2 2" xfId="563"/>
    <cellStyle name="40% - アクセント 1 3 2 2 3" xfId="564"/>
    <cellStyle name="40% - アクセント 1 3 2 2 3 2" xfId="565"/>
    <cellStyle name="40% - アクセント 1 3 2 3" xfId="566"/>
    <cellStyle name="40% - アクセント 1 3 2 4" xfId="567"/>
    <cellStyle name="40% - アクセント 1 3 2 4 2" xfId="568"/>
    <cellStyle name="40% - アクセント 1 3 3" xfId="569"/>
    <cellStyle name="40% - アクセント 1 3 3 2" xfId="570"/>
    <cellStyle name="40% - アクセント 1 3 3 3" xfId="571"/>
    <cellStyle name="40% - アクセント 1 3 3 3 2" xfId="572"/>
    <cellStyle name="40% - アクセント 1 3 4" xfId="573"/>
    <cellStyle name="40% - アクセント 1 3 5" xfId="574"/>
    <cellStyle name="40% - アクセント 1 3 5 2" xfId="575"/>
    <cellStyle name="40% - アクセント 1 3 6" xfId="576"/>
    <cellStyle name="40% - アクセント 1 4" xfId="577"/>
    <cellStyle name="40% - アクセント 1 4 2" xfId="578"/>
    <cellStyle name="40% - アクセント 1 4 2 2" xfId="579"/>
    <cellStyle name="40% - アクセント 1 4 2 2 2" xfId="580"/>
    <cellStyle name="40% - アクセント 1 4 2 2 3" xfId="581"/>
    <cellStyle name="40% - アクセント 1 4 2 2 3 2" xfId="582"/>
    <cellStyle name="40% - アクセント 1 4 2 3" xfId="583"/>
    <cellStyle name="40% - アクセント 1 4 2 4" xfId="584"/>
    <cellStyle name="40% - アクセント 1 4 2 4 2" xfId="585"/>
    <cellStyle name="40% - アクセント 1 4 3" xfId="586"/>
    <cellStyle name="40% - アクセント 1 4 3 2" xfId="587"/>
    <cellStyle name="40% - アクセント 1 4 3 3" xfId="588"/>
    <cellStyle name="40% - アクセント 1 4 3 3 2" xfId="589"/>
    <cellStyle name="40% - アクセント 1 4 4" xfId="590"/>
    <cellStyle name="40% - アクセント 1 4 5" xfId="591"/>
    <cellStyle name="40% - アクセント 1 4 5 2" xfId="592"/>
    <cellStyle name="40% - アクセント 1 4 6" xfId="593"/>
    <cellStyle name="40% - アクセント 1 5" xfId="594"/>
    <cellStyle name="40% - アクセント 1 5 2" xfId="595"/>
    <cellStyle name="40% - アクセント 1 5 3" xfId="596"/>
    <cellStyle name="40% - アクセント 1 5 4" xfId="597"/>
    <cellStyle name="40% - アクセント 1 6" xfId="598"/>
    <cellStyle name="40% - アクセント 2 2" xfId="133"/>
    <cellStyle name="40% - アクセント 2 2 2" xfId="599"/>
    <cellStyle name="40% - アクセント 2 2 2 2" xfId="600"/>
    <cellStyle name="40% - アクセント 2 2 2 2 2" xfId="601"/>
    <cellStyle name="40% - アクセント 2 2 2 2 3" xfId="602"/>
    <cellStyle name="40% - アクセント 2 2 2 2 3 2" xfId="603"/>
    <cellStyle name="40% - アクセント 2 2 2 3" xfId="604"/>
    <cellStyle name="40% - アクセント 2 2 2 4" xfId="605"/>
    <cellStyle name="40% - アクセント 2 2 2 4 2" xfId="606"/>
    <cellStyle name="40% - アクセント 2 2 3" xfId="607"/>
    <cellStyle name="40% - アクセント 2 2 3 2" xfId="608"/>
    <cellStyle name="40% - アクセント 2 2 3 3" xfId="609"/>
    <cellStyle name="40% - アクセント 2 2 3 3 2" xfId="610"/>
    <cellStyle name="40% - アクセント 2 2 4" xfId="611"/>
    <cellStyle name="40% - アクセント 2 2 5" xfId="612"/>
    <cellStyle name="40% - アクセント 2 2 5 2" xfId="613"/>
    <cellStyle name="40% - アクセント 2 3" xfId="614"/>
    <cellStyle name="40% - アクセント 2 3 2" xfId="615"/>
    <cellStyle name="40% - アクセント 2 3 2 2" xfId="616"/>
    <cellStyle name="40% - アクセント 2 3 2 2 2" xfId="617"/>
    <cellStyle name="40% - アクセント 2 3 2 2 3" xfId="618"/>
    <cellStyle name="40% - アクセント 2 3 2 2 3 2" xfId="619"/>
    <cellStyle name="40% - アクセント 2 3 2 3" xfId="620"/>
    <cellStyle name="40% - アクセント 2 3 2 4" xfId="621"/>
    <cellStyle name="40% - アクセント 2 3 2 4 2" xfId="622"/>
    <cellStyle name="40% - アクセント 2 3 3" xfId="623"/>
    <cellStyle name="40% - アクセント 2 3 3 2" xfId="624"/>
    <cellStyle name="40% - アクセント 2 3 3 3" xfId="625"/>
    <cellStyle name="40% - アクセント 2 3 3 3 2" xfId="626"/>
    <cellStyle name="40% - アクセント 2 3 4" xfId="627"/>
    <cellStyle name="40% - アクセント 2 3 5" xfId="628"/>
    <cellStyle name="40% - アクセント 2 3 5 2" xfId="629"/>
    <cellStyle name="40% - アクセント 2 3 6" xfId="630"/>
    <cellStyle name="40% - アクセント 2 4" xfId="631"/>
    <cellStyle name="40% - アクセント 2 4 2" xfId="632"/>
    <cellStyle name="40% - アクセント 2 4 2 2" xfId="633"/>
    <cellStyle name="40% - アクセント 2 4 2 2 2" xfId="634"/>
    <cellStyle name="40% - アクセント 2 4 2 2 3" xfId="635"/>
    <cellStyle name="40% - アクセント 2 4 2 2 3 2" xfId="636"/>
    <cellStyle name="40% - アクセント 2 4 2 3" xfId="637"/>
    <cellStyle name="40% - アクセント 2 4 2 4" xfId="638"/>
    <cellStyle name="40% - アクセント 2 4 2 4 2" xfId="639"/>
    <cellStyle name="40% - アクセント 2 4 3" xfId="640"/>
    <cellStyle name="40% - アクセント 2 4 3 2" xfId="641"/>
    <cellStyle name="40% - アクセント 2 4 3 3" xfId="642"/>
    <cellStyle name="40% - アクセント 2 4 3 3 2" xfId="643"/>
    <cellStyle name="40% - アクセント 2 4 4" xfId="644"/>
    <cellStyle name="40% - アクセント 2 4 5" xfId="645"/>
    <cellStyle name="40% - アクセント 2 4 5 2" xfId="646"/>
    <cellStyle name="40% - アクセント 2 4 6" xfId="647"/>
    <cellStyle name="40% - アクセント 2 5" xfId="648"/>
    <cellStyle name="40% - アクセント 2 5 2" xfId="649"/>
    <cellStyle name="40% - アクセント 2 5 3" xfId="650"/>
    <cellStyle name="40% - アクセント 2 5 4" xfId="651"/>
    <cellStyle name="40% - アクセント 2 6" xfId="652"/>
    <cellStyle name="40% - アクセント 3 2" xfId="134"/>
    <cellStyle name="40% - アクセント 3 2 2" xfId="653"/>
    <cellStyle name="40% - アクセント 3 2 2 2" xfId="654"/>
    <cellStyle name="40% - アクセント 3 2 2 2 2" xfId="655"/>
    <cellStyle name="40% - アクセント 3 2 2 2 3" xfId="656"/>
    <cellStyle name="40% - アクセント 3 2 2 2 3 2" xfId="657"/>
    <cellStyle name="40% - アクセント 3 2 2 3" xfId="658"/>
    <cellStyle name="40% - アクセント 3 2 2 4" xfId="659"/>
    <cellStyle name="40% - アクセント 3 2 2 4 2" xfId="660"/>
    <cellStyle name="40% - アクセント 3 2 3" xfId="661"/>
    <cellStyle name="40% - アクセント 3 2 3 2" xfId="662"/>
    <cellStyle name="40% - アクセント 3 2 3 3" xfId="663"/>
    <cellStyle name="40% - アクセント 3 2 3 3 2" xfId="664"/>
    <cellStyle name="40% - アクセント 3 2 4" xfId="665"/>
    <cellStyle name="40% - アクセント 3 2 5" xfId="666"/>
    <cellStyle name="40% - アクセント 3 2 5 2" xfId="667"/>
    <cellStyle name="40% - アクセント 3 3" xfId="668"/>
    <cellStyle name="40% - アクセント 3 3 2" xfId="669"/>
    <cellStyle name="40% - アクセント 3 3 2 2" xfId="670"/>
    <cellStyle name="40% - アクセント 3 3 2 2 2" xfId="671"/>
    <cellStyle name="40% - アクセント 3 3 2 2 3" xfId="672"/>
    <cellStyle name="40% - アクセント 3 3 2 2 3 2" xfId="673"/>
    <cellStyle name="40% - アクセント 3 3 2 3" xfId="674"/>
    <cellStyle name="40% - アクセント 3 3 2 4" xfId="675"/>
    <cellStyle name="40% - アクセント 3 3 2 4 2" xfId="676"/>
    <cellStyle name="40% - アクセント 3 3 3" xfId="677"/>
    <cellStyle name="40% - アクセント 3 3 3 2" xfId="678"/>
    <cellStyle name="40% - アクセント 3 3 3 3" xfId="679"/>
    <cellStyle name="40% - アクセント 3 3 3 3 2" xfId="680"/>
    <cellStyle name="40% - アクセント 3 3 4" xfId="681"/>
    <cellStyle name="40% - アクセント 3 3 5" xfId="682"/>
    <cellStyle name="40% - アクセント 3 3 5 2" xfId="683"/>
    <cellStyle name="40% - アクセント 3 3 6" xfId="684"/>
    <cellStyle name="40% - アクセント 3 4" xfId="685"/>
    <cellStyle name="40% - アクセント 3 4 2" xfId="686"/>
    <cellStyle name="40% - アクセント 3 4 2 2" xfId="687"/>
    <cellStyle name="40% - アクセント 3 4 2 2 2" xfId="688"/>
    <cellStyle name="40% - アクセント 3 4 2 2 3" xfId="689"/>
    <cellStyle name="40% - アクセント 3 4 2 2 3 2" xfId="690"/>
    <cellStyle name="40% - アクセント 3 4 2 3" xfId="691"/>
    <cellStyle name="40% - アクセント 3 4 2 4" xfId="692"/>
    <cellStyle name="40% - アクセント 3 4 2 4 2" xfId="693"/>
    <cellStyle name="40% - アクセント 3 4 3" xfId="694"/>
    <cellStyle name="40% - アクセント 3 4 3 2" xfId="695"/>
    <cellStyle name="40% - アクセント 3 4 3 3" xfId="696"/>
    <cellStyle name="40% - アクセント 3 4 3 3 2" xfId="697"/>
    <cellStyle name="40% - アクセント 3 4 4" xfId="698"/>
    <cellStyle name="40% - アクセント 3 4 5" xfId="699"/>
    <cellStyle name="40% - アクセント 3 4 5 2" xfId="700"/>
    <cellStyle name="40% - アクセント 3 4 6" xfId="701"/>
    <cellStyle name="40% - アクセント 3 5" xfId="702"/>
    <cellStyle name="40% - アクセント 3 5 2" xfId="703"/>
    <cellStyle name="40% - アクセント 3 5 3" xfId="704"/>
    <cellStyle name="40% - アクセント 3 5 4" xfId="705"/>
    <cellStyle name="40% - アクセント 3 6" xfId="706"/>
    <cellStyle name="40% - アクセント 4 2" xfId="135"/>
    <cellStyle name="40% - アクセント 4 2 2" xfId="707"/>
    <cellStyle name="40% - アクセント 4 2 2 2" xfId="708"/>
    <cellStyle name="40% - アクセント 4 2 2 2 2" xfId="709"/>
    <cellStyle name="40% - アクセント 4 2 2 2 3" xfId="710"/>
    <cellStyle name="40% - アクセント 4 2 2 2 3 2" xfId="711"/>
    <cellStyle name="40% - アクセント 4 2 2 3" xfId="712"/>
    <cellStyle name="40% - アクセント 4 2 2 4" xfId="713"/>
    <cellStyle name="40% - アクセント 4 2 2 4 2" xfId="714"/>
    <cellStyle name="40% - アクセント 4 2 3" xfId="715"/>
    <cellStyle name="40% - アクセント 4 2 3 2" xfId="716"/>
    <cellStyle name="40% - アクセント 4 2 3 3" xfId="717"/>
    <cellStyle name="40% - アクセント 4 2 3 3 2" xfId="718"/>
    <cellStyle name="40% - アクセント 4 2 4" xfId="719"/>
    <cellStyle name="40% - アクセント 4 2 5" xfId="720"/>
    <cellStyle name="40% - アクセント 4 2 5 2" xfId="721"/>
    <cellStyle name="40% - アクセント 4 3" xfId="722"/>
    <cellStyle name="40% - アクセント 4 3 2" xfId="723"/>
    <cellStyle name="40% - アクセント 4 3 2 2" xfId="724"/>
    <cellStyle name="40% - アクセント 4 3 2 2 2" xfId="725"/>
    <cellStyle name="40% - アクセント 4 3 2 2 3" xfId="726"/>
    <cellStyle name="40% - アクセント 4 3 2 2 3 2" xfId="727"/>
    <cellStyle name="40% - アクセント 4 3 2 3" xfId="728"/>
    <cellStyle name="40% - アクセント 4 3 2 4" xfId="729"/>
    <cellStyle name="40% - アクセント 4 3 2 4 2" xfId="730"/>
    <cellStyle name="40% - アクセント 4 3 3" xfId="731"/>
    <cellStyle name="40% - アクセント 4 3 3 2" xfId="732"/>
    <cellStyle name="40% - アクセント 4 3 3 3" xfId="733"/>
    <cellStyle name="40% - アクセント 4 3 3 3 2" xfId="734"/>
    <cellStyle name="40% - アクセント 4 3 4" xfId="735"/>
    <cellStyle name="40% - アクセント 4 3 5" xfId="736"/>
    <cellStyle name="40% - アクセント 4 3 5 2" xfId="737"/>
    <cellStyle name="40% - アクセント 4 3 6" xfId="738"/>
    <cellStyle name="40% - アクセント 4 4" xfId="739"/>
    <cellStyle name="40% - アクセント 4 4 2" xfId="740"/>
    <cellStyle name="40% - アクセント 4 4 2 2" xfId="741"/>
    <cellStyle name="40% - アクセント 4 4 2 2 2" xfId="742"/>
    <cellStyle name="40% - アクセント 4 4 2 2 3" xfId="743"/>
    <cellStyle name="40% - アクセント 4 4 2 2 3 2" xfId="744"/>
    <cellStyle name="40% - アクセント 4 4 2 3" xfId="745"/>
    <cellStyle name="40% - アクセント 4 4 2 4" xfId="746"/>
    <cellStyle name="40% - アクセント 4 4 2 4 2" xfId="747"/>
    <cellStyle name="40% - アクセント 4 4 3" xfId="748"/>
    <cellStyle name="40% - アクセント 4 4 3 2" xfId="749"/>
    <cellStyle name="40% - アクセント 4 4 3 3" xfId="750"/>
    <cellStyle name="40% - アクセント 4 4 3 3 2" xfId="751"/>
    <cellStyle name="40% - アクセント 4 4 4" xfId="752"/>
    <cellStyle name="40% - アクセント 4 4 5" xfId="753"/>
    <cellStyle name="40% - アクセント 4 4 5 2" xfId="754"/>
    <cellStyle name="40% - アクセント 4 4 6" xfId="755"/>
    <cellStyle name="40% - アクセント 4 5" xfId="756"/>
    <cellStyle name="40% - アクセント 4 5 2" xfId="757"/>
    <cellStyle name="40% - アクセント 4 5 3" xfId="758"/>
    <cellStyle name="40% - アクセント 4 5 4" xfId="759"/>
    <cellStyle name="40% - アクセント 4 6" xfId="760"/>
    <cellStyle name="40% - アクセント 5 2" xfId="136"/>
    <cellStyle name="40% - アクセント 5 2 2" xfId="761"/>
    <cellStyle name="40% - アクセント 5 2 2 2" xfId="762"/>
    <cellStyle name="40% - アクセント 5 2 2 2 2" xfId="763"/>
    <cellStyle name="40% - アクセント 5 2 2 2 3" xfId="764"/>
    <cellStyle name="40% - アクセント 5 2 2 2 3 2" xfId="765"/>
    <cellStyle name="40% - アクセント 5 2 2 3" xfId="766"/>
    <cellStyle name="40% - アクセント 5 2 2 4" xfId="767"/>
    <cellStyle name="40% - アクセント 5 2 2 4 2" xfId="768"/>
    <cellStyle name="40% - アクセント 5 2 3" xfId="769"/>
    <cellStyle name="40% - アクセント 5 2 3 2" xfId="770"/>
    <cellStyle name="40% - アクセント 5 2 3 3" xfId="771"/>
    <cellStyle name="40% - アクセント 5 2 3 3 2" xfId="772"/>
    <cellStyle name="40% - アクセント 5 2 4" xfId="773"/>
    <cellStyle name="40% - アクセント 5 2 5" xfId="774"/>
    <cellStyle name="40% - アクセント 5 2 5 2" xfId="775"/>
    <cellStyle name="40% - アクセント 5 2 6" xfId="776"/>
    <cellStyle name="40% - アクセント 5 3" xfId="777"/>
    <cellStyle name="40% - アクセント 5 3 2" xfId="778"/>
    <cellStyle name="40% - アクセント 5 3 2 2" xfId="779"/>
    <cellStyle name="40% - アクセント 5 3 2 2 2" xfId="780"/>
    <cellStyle name="40% - アクセント 5 3 2 2 3" xfId="781"/>
    <cellStyle name="40% - アクセント 5 3 2 2 3 2" xfId="782"/>
    <cellStyle name="40% - アクセント 5 3 2 3" xfId="783"/>
    <cellStyle name="40% - アクセント 5 3 2 4" xfId="784"/>
    <cellStyle name="40% - アクセント 5 3 2 4 2" xfId="785"/>
    <cellStyle name="40% - アクセント 5 3 3" xfId="786"/>
    <cellStyle name="40% - アクセント 5 3 3 2" xfId="787"/>
    <cellStyle name="40% - アクセント 5 3 3 3" xfId="788"/>
    <cellStyle name="40% - アクセント 5 3 3 3 2" xfId="789"/>
    <cellStyle name="40% - アクセント 5 3 4" xfId="790"/>
    <cellStyle name="40% - アクセント 5 3 5" xfId="791"/>
    <cellStyle name="40% - アクセント 5 3 5 2" xfId="792"/>
    <cellStyle name="40% - アクセント 5 3 6" xfId="793"/>
    <cellStyle name="40% - アクセント 5 4" xfId="794"/>
    <cellStyle name="40% - アクセント 5 4 2" xfId="795"/>
    <cellStyle name="40% - アクセント 5 4 2 2" xfId="796"/>
    <cellStyle name="40% - アクセント 5 4 2 2 2" xfId="797"/>
    <cellStyle name="40% - アクセント 5 4 2 2 3" xfId="798"/>
    <cellStyle name="40% - アクセント 5 4 2 2 3 2" xfId="799"/>
    <cellStyle name="40% - アクセント 5 4 2 3" xfId="800"/>
    <cellStyle name="40% - アクセント 5 4 2 4" xfId="801"/>
    <cellStyle name="40% - アクセント 5 4 2 4 2" xfId="802"/>
    <cellStyle name="40% - アクセント 5 4 3" xfId="803"/>
    <cellStyle name="40% - アクセント 5 4 3 2" xfId="804"/>
    <cellStyle name="40% - アクセント 5 4 3 3" xfId="805"/>
    <cellStyle name="40% - アクセント 5 4 3 3 2" xfId="806"/>
    <cellStyle name="40% - アクセント 5 4 4" xfId="807"/>
    <cellStyle name="40% - アクセント 5 4 5" xfId="808"/>
    <cellStyle name="40% - アクセント 5 4 5 2" xfId="809"/>
    <cellStyle name="40% - アクセント 5 4 6" xfId="810"/>
    <cellStyle name="40% - アクセント 5 5" xfId="811"/>
    <cellStyle name="40% - アクセント 5 5 2" xfId="812"/>
    <cellStyle name="40% - アクセント 5 5 3" xfId="813"/>
    <cellStyle name="40% - アクセント 5 5 4" xfId="814"/>
    <cellStyle name="40% - アクセント 5 6" xfId="815"/>
    <cellStyle name="40% - アクセント 6 2" xfId="137"/>
    <cellStyle name="40% - アクセント 6 2 2" xfId="816"/>
    <cellStyle name="40% - アクセント 6 2 2 2" xfId="817"/>
    <cellStyle name="40% - アクセント 6 2 2 2 2" xfId="818"/>
    <cellStyle name="40% - アクセント 6 2 2 2 3" xfId="819"/>
    <cellStyle name="40% - アクセント 6 2 2 2 3 2" xfId="820"/>
    <cellStyle name="40% - アクセント 6 2 2 3" xfId="821"/>
    <cellStyle name="40% - アクセント 6 2 2 4" xfId="822"/>
    <cellStyle name="40% - アクセント 6 2 2 4 2" xfId="823"/>
    <cellStyle name="40% - アクセント 6 2 3" xfId="824"/>
    <cellStyle name="40% - アクセント 6 2 3 2" xfId="825"/>
    <cellStyle name="40% - アクセント 6 2 3 3" xfId="826"/>
    <cellStyle name="40% - アクセント 6 2 3 3 2" xfId="827"/>
    <cellStyle name="40% - アクセント 6 2 4" xfId="828"/>
    <cellStyle name="40% - アクセント 6 2 5" xfId="829"/>
    <cellStyle name="40% - アクセント 6 2 5 2" xfId="830"/>
    <cellStyle name="40% - アクセント 6 3" xfId="831"/>
    <cellStyle name="40% - アクセント 6 3 2" xfId="832"/>
    <cellStyle name="40% - アクセント 6 3 2 2" xfId="833"/>
    <cellStyle name="40% - アクセント 6 3 2 2 2" xfId="834"/>
    <cellStyle name="40% - アクセント 6 3 2 2 3" xfId="835"/>
    <cellStyle name="40% - アクセント 6 3 2 2 3 2" xfId="836"/>
    <cellStyle name="40% - アクセント 6 3 2 3" xfId="837"/>
    <cellStyle name="40% - アクセント 6 3 2 4" xfId="838"/>
    <cellStyle name="40% - アクセント 6 3 2 4 2" xfId="839"/>
    <cellStyle name="40% - アクセント 6 3 3" xfId="840"/>
    <cellStyle name="40% - アクセント 6 3 3 2" xfId="841"/>
    <cellStyle name="40% - アクセント 6 3 3 3" xfId="842"/>
    <cellStyle name="40% - アクセント 6 3 3 3 2" xfId="843"/>
    <cellStyle name="40% - アクセント 6 3 4" xfId="844"/>
    <cellStyle name="40% - アクセント 6 3 5" xfId="845"/>
    <cellStyle name="40% - アクセント 6 3 5 2" xfId="846"/>
    <cellStyle name="40% - アクセント 6 3 6" xfId="847"/>
    <cellStyle name="40% - アクセント 6 4" xfId="848"/>
    <cellStyle name="40% - アクセント 6 4 2" xfId="849"/>
    <cellStyle name="40% - アクセント 6 4 2 2" xfId="850"/>
    <cellStyle name="40% - アクセント 6 4 2 2 2" xfId="851"/>
    <cellStyle name="40% - アクセント 6 4 2 2 3" xfId="852"/>
    <cellStyle name="40% - アクセント 6 4 2 2 3 2" xfId="853"/>
    <cellStyle name="40% - アクセント 6 4 2 3" xfId="854"/>
    <cellStyle name="40% - アクセント 6 4 2 4" xfId="855"/>
    <cellStyle name="40% - アクセント 6 4 2 4 2" xfId="856"/>
    <cellStyle name="40% - アクセント 6 4 3" xfId="857"/>
    <cellStyle name="40% - アクセント 6 4 3 2" xfId="858"/>
    <cellStyle name="40% - アクセント 6 4 3 3" xfId="859"/>
    <cellStyle name="40% - アクセント 6 4 3 3 2" xfId="860"/>
    <cellStyle name="40% - アクセント 6 4 4" xfId="861"/>
    <cellStyle name="40% - アクセント 6 4 5" xfId="862"/>
    <cellStyle name="40% - アクセント 6 4 5 2" xfId="863"/>
    <cellStyle name="40% - アクセント 6 4 6" xfId="864"/>
    <cellStyle name="40% - アクセント 6 5" xfId="865"/>
    <cellStyle name="40% - アクセント 6 5 2" xfId="866"/>
    <cellStyle name="40% - アクセント 6 5 3" xfId="867"/>
    <cellStyle name="40% - アクセント 6 5 4" xfId="868"/>
    <cellStyle name="40% - アクセント 6 6" xfId="869"/>
    <cellStyle name="60% - Accent1" xfId="870"/>
    <cellStyle name="60% - Accent2" xfId="871"/>
    <cellStyle name="60% - Accent3" xfId="872"/>
    <cellStyle name="60% - Accent4" xfId="873"/>
    <cellStyle name="60% - Accent5" xfId="874"/>
    <cellStyle name="60% - Accent6" xfId="875"/>
    <cellStyle name="60% - アクセント 1 2" xfId="138"/>
    <cellStyle name="60% - アクセント 1 2 2" xfId="876"/>
    <cellStyle name="60% - アクセント 1 2 3" xfId="877"/>
    <cellStyle name="60% - アクセント 1 3" xfId="878"/>
    <cellStyle name="60% - アクセント 1 3 2" xfId="879"/>
    <cellStyle name="60% - アクセント 1 3 3" xfId="880"/>
    <cellStyle name="60% - アクセント 1 4" xfId="881"/>
    <cellStyle name="60% - アクセント 1 4 2" xfId="882"/>
    <cellStyle name="60% - アクセント 1 4 3" xfId="883"/>
    <cellStyle name="60% - アクセント 1 5" xfId="884"/>
    <cellStyle name="60% - アクセント 2 2" xfId="139"/>
    <cellStyle name="60% - アクセント 2 2 2" xfId="885"/>
    <cellStyle name="60% - アクセント 2 2 3" xfId="886"/>
    <cellStyle name="60% - アクセント 2 3" xfId="887"/>
    <cellStyle name="60% - アクセント 2 3 2" xfId="888"/>
    <cellStyle name="60% - アクセント 2 3 3" xfId="889"/>
    <cellStyle name="60% - アクセント 2 4" xfId="890"/>
    <cellStyle name="60% - アクセント 2 4 2" xfId="891"/>
    <cellStyle name="60% - アクセント 2 4 3" xfId="892"/>
    <cellStyle name="60% - アクセント 2 5" xfId="893"/>
    <cellStyle name="60% - アクセント 3 2" xfId="140"/>
    <cellStyle name="60% - アクセント 3 2 2" xfId="894"/>
    <cellStyle name="60% - アクセント 3 2 3" xfId="895"/>
    <cellStyle name="60% - アクセント 3 3" xfId="896"/>
    <cellStyle name="60% - アクセント 3 3 2" xfId="897"/>
    <cellStyle name="60% - アクセント 3 3 3" xfId="898"/>
    <cellStyle name="60% - アクセント 3 4" xfId="899"/>
    <cellStyle name="60% - アクセント 3 4 2" xfId="900"/>
    <cellStyle name="60% - アクセント 3 4 3" xfId="901"/>
    <cellStyle name="60% - アクセント 3 5" xfId="902"/>
    <cellStyle name="60% - アクセント 4 2" xfId="141"/>
    <cellStyle name="60% - アクセント 4 2 2" xfId="903"/>
    <cellStyle name="60% - アクセント 4 2 3" xfId="904"/>
    <cellStyle name="60% - アクセント 4 3" xfId="905"/>
    <cellStyle name="60% - アクセント 4 3 2" xfId="906"/>
    <cellStyle name="60% - アクセント 4 3 3" xfId="907"/>
    <cellStyle name="60% - アクセント 4 4" xfId="908"/>
    <cellStyle name="60% - アクセント 4 4 2" xfId="909"/>
    <cellStyle name="60% - アクセント 4 4 3" xfId="910"/>
    <cellStyle name="60% - アクセント 4 5" xfId="911"/>
    <cellStyle name="60% - アクセント 5 2" xfId="142"/>
    <cellStyle name="60% - アクセント 5 2 2" xfId="912"/>
    <cellStyle name="60% - アクセント 5 2 3" xfId="913"/>
    <cellStyle name="60% - アクセント 5 3" xfId="914"/>
    <cellStyle name="60% - アクセント 5 3 2" xfId="915"/>
    <cellStyle name="60% - アクセント 5 3 3" xfId="916"/>
    <cellStyle name="60% - アクセント 5 4" xfId="917"/>
    <cellStyle name="60% - アクセント 5 4 2" xfId="918"/>
    <cellStyle name="60% - アクセント 5 4 3" xfId="919"/>
    <cellStyle name="60% - アクセント 5 5" xfId="920"/>
    <cellStyle name="60% - アクセント 6 2" xfId="143"/>
    <cellStyle name="60% - アクセント 6 2 2" xfId="921"/>
    <cellStyle name="60% - アクセント 6 2 3" xfId="922"/>
    <cellStyle name="60% - アクセント 6 3" xfId="923"/>
    <cellStyle name="60% - アクセント 6 3 2" xfId="924"/>
    <cellStyle name="60% - アクセント 6 3 3" xfId="925"/>
    <cellStyle name="60% - アクセント 6 4" xfId="926"/>
    <cellStyle name="60% - アクセント 6 4 2" xfId="927"/>
    <cellStyle name="60% - アクセント 6 4 3" xfId="928"/>
    <cellStyle name="60% - アクセント 6 5" xfId="929"/>
    <cellStyle name="Accent1" xfId="930"/>
    <cellStyle name="Accent2" xfId="931"/>
    <cellStyle name="Accent3" xfId="932"/>
    <cellStyle name="Accent4" xfId="933"/>
    <cellStyle name="Accent5" xfId="934"/>
    <cellStyle name="Accent6" xfId="935"/>
    <cellStyle name="Bad" xfId="936"/>
    <cellStyle name="Base" xfId="3"/>
    <cellStyle name="bin" xfId="937"/>
    <cellStyle name="blue" xfId="938"/>
    <cellStyle name="Calc Currency (0)" xfId="79"/>
    <cellStyle name="Calc Currency (2)" xfId="939"/>
    <cellStyle name="Calc Percent (0)" xfId="940"/>
    <cellStyle name="Calc Percent (1)" xfId="941"/>
    <cellStyle name="Calc Percent (2)" xfId="942"/>
    <cellStyle name="Calc Units (0)" xfId="943"/>
    <cellStyle name="Calc Units (1)" xfId="944"/>
    <cellStyle name="Calc Units (2)" xfId="945"/>
    <cellStyle name="Calculation" xfId="946"/>
    <cellStyle name="Calculation 2" xfId="947"/>
    <cellStyle name="CELL" xfId="4"/>
    <cellStyle name="Check Cell" xfId="948"/>
    <cellStyle name="Col&amp;RowHeadings" xfId="949"/>
    <cellStyle name="Col_head" xfId="5"/>
    <cellStyle name="ColCodes" xfId="950"/>
    <cellStyle name="ColTitles" xfId="951"/>
    <cellStyle name="column" xfId="952"/>
    <cellStyle name="Comma [0]" xfId="6"/>
    <cellStyle name="Comma [0] 2" xfId="953"/>
    <cellStyle name="Comma [0] 2 2" xfId="954"/>
    <cellStyle name="Comma [0] 3" xfId="955"/>
    <cellStyle name="Comma [0] 4" xfId="956"/>
    <cellStyle name="Comma [0]_#6 Temps &amp; Contractors" xfId="957"/>
    <cellStyle name="Comma [00]" xfId="958"/>
    <cellStyle name="Comma_#6 Temps &amp; Contractors" xfId="959"/>
    <cellStyle name="Comma0" xfId="960"/>
    <cellStyle name="Currency [0]" xfId="7"/>
    <cellStyle name="Currency [00]" xfId="961"/>
    <cellStyle name="Currency_#6 Temps &amp; Contractors" xfId="962"/>
    <cellStyle name="Currency0" xfId="963"/>
    <cellStyle name="DataEntryCells" xfId="964"/>
    <cellStyle name="Date" xfId="8"/>
    <cellStyle name="Date Short" xfId="965"/>
    <cellStyle name="Enter Currency (0)" xfId="966"/>
    <cellStyle name="Enter Currency (2)" xfId="967"/>
    <cellStyle name="Enter Units (0)" xfId="968"/>
    <cellStyle name="Enter Units (1)" xfId="969"/>
    <cellStyle name="Enter Units (2)" xfId="970"/>
    <cellStyle name="ErrRpt_DataEntryCells" xfId="971"/>
    <cellStyle name="ErrRpt-DataEntryCells" xfId="972"/>
    <cellStyle name="ErrRpt-DataEntryCells 2" xfId="973"/>
    <cellStyle name="ErrRpt-DataEntryCells 3" xfId="974"/>
    <cellStyle name="ErrRpt-GreyBackground" xfId="975"/>
    <cellStyle name="Excel Built-in Comma [0]" xfId="976"/>
    <cellStyle name="Excel Built-in Normal" xfId="977"/>
    <cellStyle name="Excel Built-in Normal 2" xfId="978"/>
    <cellStyle name="Excel Built-in Normal_（周産期）14_救急医療等" xfId="979"/>
    <cellStyle name="Explanatory Text" xfId="980"/>
    <cellStyle name="Fixed" xfId="9"/>
    <cellStyle name="ƒnƒCƒp[ƒŠƒ“ƒN" xfId="981"/>
    <cellStyle name="Foot" xfId="10"/>
    <cellStyle name="formula" xfId="982"/>
    <cellStyle name="formula 2" xfId="983"/>
    <cellStyle name="formula 3" xfId="984"/>
    <cellStyle name="g/標準" xfId="985"/>
    <cellStyle name="gap" xfId="986"/>
    <cellStyle name="Good" xfId="987"/>
    <cellStyle name="Grey" xfId="988"/>
    <cellStyle name="GreyBackground" xfId="989"/>
    <cellStyle name="Head" xfId="11"/>
    <cellStyle name="Header1" xfId="80"/>
    <cellStyle name="Header1 2" xfId="990"/>
    <cellStyle name="Header2" xfId="81"/>
    <cellStyle name="Header2 2" xfId="991"/>
    <cellStyle name="Header2 3" xfId="992"/>
    <cellStyle name="Header2 4" xfId="993"/>
    <cellStyle name="Heading 1" xfId="994"/>
    <cellStyle name="Heading 2" xfId="995"/>
    <cellStyle name="Heading 3" xfId="996"/>
    <cellStyle name="Heading 3 2" xfId="997"/>
    <cellStyle name="Heading 4" xfId="998"/>
    <cellStyle name="Heading1" xfId="12"/>
    <cellStyle name="Heading2" xfId="13"/>
    <cellStyle name="Input" xfId="999"/>
    <cellStyle name="Input [yellow]" xfId="1000"/>
    <cellStyle name="Input 2" xfId="1001"/>
    <cellStyle name="ISC" xfId="1002"/>
    <cellStyle name="isced" xfId="1003"/>
    <cellStyle name="isced 2" xfId="1004"/>
    <cellStyle name="isced 3" xfId="1005"/>
    <cellStyle name="ISCED Titles" xfId="1006"/>
    <cellStyle name="isced_finjpn1" xfId="1007"/>
    <cellStyle name="jitta" xfId="1008"/>
    <cellStyle name="level1a" xfId="1009"/>
    <cellStyle name="level1a 2" xfId="1010"/>
    <cellStyle name="level1a 3" xfId="1011"/>
    <cellStyle name="level2" xfId="1012"/>
    <cellStyle name="level2a" xfId="1013"/>
    <cellStyle name="level2a 2" xfId="1014"/>
    <cellStyle name="level3" xfId="1015"/>
    <cellStyle name="level3 2" xfId="1016"/>
    <cellStyle name="Link Currency (0)" xfId="1017"/>
    <cellStyle name="Link Currency (2)" xfId="1018"/>
    <cellStyle name="Link Units (0)" xfId="1019"/>
    <cellStyle name="Link Units (1)" xfId="1020"/>
    <cellStyle name="Link Units (2)" xfId="1021"/>
    <cellStyle name="Linked Cell" xfId="1022"/>
    <cellStyle name="Mida" xfId="14"/>
    <cellStyle name="Name" xfId="15"/>
    <cellStyle name="Neutral" xfId="1023"/>
    <cellStyle name="Normal - Style1" xfId="1024"/>
    <cellStyle name="Normal 2" xfId="1025"/>
    <cellStyle name="Normal_# 41-Market &amp;Trends" xfId="1026"/>
    <cellStyle name="Note" xfId="1027"/>
    <cellStyle name="Note 2" xfId="1028"/>
    <cellStyle name="Output" xfId="1029"/>
    <cellStyle name="Output 2" xfId="1030"/>
    <cellStyle name="Percent [0]" xfId="1031"/>
    <cellStyle name="Percent [00]" xfId="1032"/>
    <cellStyle name="Percent [2]" xfId="1033"/>
    <cellStyle name="Percent_#6 Temps &amp; Contractors" xfId="1034"/>
    <cellStyle name="PrePop Currency (0)" xfId="1035"/>
    <cellStyle name="PrePop Currency (2)" xfId="1036"/>
    <cellStyle name="PrePop Units (0)" xfId="1037"/>
    <cellStyle name="PrePop Units (1)" xfId="1038"/>
    <cellStyle name="PrePop Units (2)" xfId="1039"/>
    <cellStyle name="row" xfId="1040"/>
    <cellStyle name="row 2" xfId="1041"/>
    <cellStyle name="row 3" xfId="1042"/>
    <cellStyle name="RowCodes" xfId="1043"/>
    <cellStyle name="Row-Col Headings" xfId="1044"/>
    <cellStyle name="RowTitles" xfId="1045"/>
    <cellStyle name="RowTitles 2" xfId="1046"/>
    <cellStyle name="RowTitles 3" xfId="1047"/>
    <cellStyle name="RowTitles1-Detail" xfId="1048"/>
    <cellStyle name="RowTitles1-Detail 2" xfId="1049"/>
    <cellStyle name="RowTitles1-Detail 3" xfId="1050"/>
    <cellStyle name="RowTitles-Col2" xfId="1051"/>
    <cellStyle name="RowTitles-Col2 2" xfId="1052"/>
    <cellStyle name="RowTitles-Col2 3" xfId="1053"/>
    <cellStyle name="RowTitles-Detail" xfId="1054"/>
    <cellStyle name="RowTitles-Detail 2" xfId="1055"/>
    <cellStyle name="RowTitles-Detail 3" xfId="1056"/>
    <cellStyle name="Sbold" xfId="16"/>
    <cellStyle name="Snorm" xfId="17"/>
    <cellStyle name="socxn" xfId="18"/>
    <cellStyle name="Sub_head" xfId="19"/>
    <cellStyle name="subhead" xfId="1057"/>
    <cellStyle name="temp" xfId="1058"/>
    <cellStyle name="Text" xfId="20"/>
    <cellStyle name="Text Indent A" xfId="1059"/>
    <cellStyle name="Text Indent B" xfId="1060"/>
    <cellStyle name="Text Indent C" xfId="1061"/>
    <cellStyle name="Title" xfId="1062"/>
    <cellStyle name="title1" xfId="1063"/>
    <cellStyle name="Total" xfId="21"/>
    <cellStyle name="Warning Text" xfId="1064"/>
    <cellStyle name="XLConnect.Boolean" xfId="186"/>
    <cellStyle name="XLConnect.DateTime" xfId="187"/>
    <cellStyle name="XLConnect.Header" xfId="188"/>
    <cellStyle name="XLConnect.Numeric" xfId="189"/>
    <cellStyle name="XLConnect.String" xfId="190"/>
    <cellStyle name="アクセント 1 - 20%" xfId="1065"/>
    <cellStyle name="アクセント 1 - 20% 2" xfId="1066"/>
    <cellStyle name="アクセント 1 - 20% 3" xfId="1067"/>
    <cellStyle name="アクセント 1 - 20% 4" xfId="1068"/>
    <cellStyle name="アクセント 1 - 40%" xfId="1069"/>
    <cellStyle name="アクセント 1 - 40% 2" xfId="1070"/>
    <cellStyle name="アクセント 1 - 40% 3" xfId="1071"/>
    <cellStyle name="アクセント 1 - 40% 4" xfId="1072"/>
    <cellStyle name="アクセント 1 - 60%" xfId="1073"/>
    <cellStyle name="アクセント 1 10" xfId="1074"/>
    <cellStyle name="アクセント 1 11" xfId="1075"/>
    <cellStyle name="アクセント 1 12" xfId="1076"/>
    <cellStyle name="アクセント 1 13" xfId="1077"/>
    <cellStyle name="アクセント 1 2" xfId="144"/>
    <cellStyle name="アクセント 1 2 2" xfId="1078"/>
    <cellStyle name="アクセント 1 2 3" xfId="1079"/>
    <cellStyle name="アクセント 1 3" xfId="1080"/>
    <cellStyle name="アクセント 1 3 2" xfId="1081"/>
    <cellStyle name="アクセント 1 3 3" xfId="1082"/>
    <cellStyle name="アクセント 1 4" xfId="1083"/>
    <cellStyle name="アクセント 1 4 2" xfId="1084"/>
    <cellStyle name="アクセント 1 4 3" xfId="1085"/>
    <cellStyle name="アクセント 1 5" xfId="1086"/>
    <cellStyle name="アクセント 1 5 2" xfId="1087"/>
    <cellStyle name="アクセント 1 5 3" xfId="1088"/>
    <cellStyle name="アクセント 1 6" xfId="1089"/>
    <cellStyle name="アクセント 1 7" xfId="1090"/>
    <cellStyle name="アクセント 1 8" xfId="1091"/>
    <cellStyle name="アクセント 1 9" xfId="1092"/>
    <cellStyle name="アクセント 2 - 20%" xfId="1093"/>
    <cellStyle name="アクセント 2 - 20% 2" xfId="1094"/>
    <cellStyle name="アクセント 2 - 20% 3" xfId="1095"/>
    <cellStyle name="アクセント 2 - 20% 4" xfId="1096"/>
    <cellStyle name="アクセント 2 - 40%" xfId="1097"/>
    <cellStyle name="アクセント 2 - 40% 2" xfId="1098"/>
    <cellStyle name="アクセント 2 - 40% 3" xfId="1099"/>
    <cellStyle name="アクセント 2 - 40% 4" xfId="1100"/>
    <cellStyle name="アクセント 2 - 60%" xfId="1101"/>
    <cellStyle name="アクセント 2 10" xfId="1102"/>
    <cellStyle name="アクセント 2 11" xfId="1103"/>
    <cellStyle name="アクセント 2 12" xfId="1104"/>
    <cellStyle name="アクセント 2 13" xfId="1105"/>
    <cellStyle name="アクセント 2 2" xfId="145"/>
    <cellStyle name="アクセント 2 2 2" xfId="1106"/>
    <cellStyle name="アクセント 2 2 3" xfId="1107"/>
    <cellStyle name="アクセント 2 3" xfId="1108"/>
    <cellStyle name="アクセント 2 3 2" xfId="1109"/>
    <cellStyle name="アクセント 2 3 3" xfId="1110"/>
    <cellStyle name="アクセント 2 4" xfId="1111"/>
    <cellStyle name="アクセント 2 4 2" xfId="1112"/>
    <cellStyle name="アクセント 2 4 3" xfId="1113"/>
    <cellStyle name="アクセント 2 5" xfId="1114"/>
    <cellStyle name="アクセント 2 5 2" xfId="1115"/>
    <cellStyle name="アクセント 2 5 3" xfId="1116"/>
    <cellStyle name="アクセント 2 6" xfId="1117"/>
    <cellStyle name="アクセント 2 7" xfId="1118"/>
    <cellStyle name="アクセント 2 8" xfId="1119"/>
    <cellStyle name="アクセント 2 9" xfId="1120"/>
    <cellStyle name="アクセント 3 - 20%" xfId="1121"/>
    <cellStyle name="アクセント 3 - 20% 2" xfId="1122"/>
    <cellStyle name="アクセント 3 - 20% 3" xfId="1123"/>
    <cellStyle name="アクセント 3 - 20% 4" xfId="1124"/>
    <cellStyle name="アクセント 3 - 40%" xfId="1125"/>
    <cellStyle name="アクセント 3 - 40% 2" xfId="1126"/>
    <cellStyle name="アクセント 3 - 40% 3" xfId="1127"/>
    <cellStyle name="アクセント 3 - 40% 4" xfId="1128"/>
    <cellStyle name="アクセント 3 - 60%" xfId="1129"/>
    <cellStyle name="アクセント 3 10" xfId="1130"/>
    <cellStyle name="アクセント 3 11" xfId="1131"/>
    <cellStyle name="アクセント 3 12" xfId="1132"/>
    <cellStyle name="アクセント 3 13" xfId="1133"/>
    <cellStyle name="アクセント 3 2" xfId="146"/>
    <cellStyle name="アクセント 3 2 2" xfId="1134"/>
    <cellStyle name="アクセント 3 2 3" xfId="1135"/>
    <cellStyle name="アクセント 3 3" xfId="1136"/>
    <cellStyle name="アクセント 3 3 2" xfId="1137"/>
    <cellStyle name="アクセント 3 3 3" xfId="1138"/>
    <cellStyle name="アクセント 3 4" xfId="1139"/>
    <cellStyle name="アクセント 3 4 2" xfId="1140"/>
    <cellStyle name="アクセント 3 4 3" xfId="1141"/>
    <cellStyle name="アクセント 3 5" xfId="1142"/>
    <cellStyle name="アクセント 3 5 2" xfId="1143"/>
    <cellStyle name="アクセント 3 5 3" xfId="1144"/>
    <cellStyle name="アクセント 3 6" xfId="1145"/>
    <cellStyle name="アクセント 3 7" xfId="1146"/>
    <cellStyle name="アクセント 3 8" xfId="1147"/>
    <cellStyle name="アクセント 3 9" xfId="1148"/>
    <cellStyle name="アクセント 4 - 20%" xfId="1149"/>
    <cellStyle name="アクセント 4 - 20% 2" xfId="1150"/>
    <cellStyle name="アクセント 4 - 20% 3" xfId="1151"/>
    <cellStyle name="アクセント 4 - 20% 4" xfId="1152"/>
    <cellStyle name="アクセント 4 - 40%" xfId="1153"/>
    <cellStyle name="アクセント 4 - 40% 2" xfId="1154"/>
    <cellStyle name="アクセント 4 - 40% 3" xfId="1155"/>
    <cellStyle name="アクセント 4 - 40% 4" xfId="1156"/>
    <cellStyle name="アクセント 4 - 60%" xfId="1157"/>
    <cellStyle name="アクセント 4 10" xfId="1158"/>
    <cellStyle name="アクセント 4 11" xfId="1159"/>
    <cellStyle name="アクセント 4 12" xfId="1160"/>
    <cellStyle name="アクセント 4 13" xfId="1161"/>
    <cellStyle name="アクセント 4 2" xfId="147"/>
    <cellStyle name="アクセント 4 2 2" xfId="1162"/>
    <cellStyle name="アクセント 4 2 3" xfId="1163"/>
    <cellStyle name="アクセント 4 3" xfId="1164"/>
    <cellStyle name="アクセント 4 3 2" xfId="1165"/>
    <cellStyle name="アクセント 4 3 3" xfId="1166"/>
    <cellStyle name="アクセント 4 4" xfId="1167"/>
    <cellStyle name="アクセント 4 4 2" xfId="1168"/>
    <cellStyle name="アクセント 4 4 3" xfId="1169"/>
    <cellStyle name="アクセント 4 5" xfId="1170"/>
    <cellStyle name="アクセント 4 5 2" xfId="1171"/>
    <cellStyle name="アクセント 4 5 3" xfId="1172"/>
    <cellStyle name="アクセント 4 6" xfId="1173"/>
    <cellStyle name="アクセント 4 7" xfId="1174"/>
    <cellStyle name="アクセント 4 8" xfId="1175"/>
    <cellStyle name="アクセント 4 9" xfId="1176"/>
    <cellStyle name="アクセント 5 - 20%" xfId="1177"/>
    <cellStyle name="アクセント 5 - 20% 2" xfId="1178"/>
    <cellStyle name="アクセント 5 - 20% 3" xfId="1179"/>
    <cellStyle name="アクセント 5 - 20% 4" xfId="1180"/>
    <cellStyle name="アクセント 5 - 40%" xfId="1181"/>
    <cellStyle name="アクセント 5 - 40% 2" xfId="1182"/>
    <cellStyle name="アクセント 5 - 40% 3" xfId="1183"/>
    <cellStyle name="アクセント 5 - 40% 4" xfId="1184"/>
    <cellStyle name="アクセント 5 - 60%" xfId="1185"/>
    <cellStyle name="アクセント 5 10" xfId="1186"/>
    <cellStyle name="アクセント 5 11" xfId="1187"/>
    <cellStyle name="アクセント 5 12" xfId="1188"/>
    <cellStyle name="アクセント 5 13" xfId="1189"/>
    <cellStyle name="アクセント 5 2" xfId="148"/>
    <cellStyle name="アクセント 5 2 2" xfId="1190"/>
    <cellStyle name="アクセント 5 2 3" xfId="1191"/>
    <cellStyle name="アクセント 5 3" xfId="1192"/>
    <cellStyle name="アクセント 5 3 2" xfId="1193"/>
    <cellStyle name="アクセント 5 3 3" xfId="1194"/>
    <cellStyle name="アクセント 5 4" xfId="1195"/>
    <cellStyle name="アクセント 5 4 2" xfId="1196"/>
    <cellStyle name="アクセント 5 4 3" xfId="1197"/>
    <cellStyle name="アクセント 5 5" xfId="1198"/>
    <cellStyle name="アクセント 5 5 2" xfId="1199"/>
    <cellStyle name="アクセント 5 5 3" xfId="1200"/>
    <cellStyle name="アクセント 5 6" xfId="1201"/>
    <cellStyle name="アクセント 5 7" xfId="1202"/>
    <cellStyle name="アクセント 5 8" xfId="1203"/>
    <cellStyle name="アクセント 5 9" xfId="1204"/>
    <cellStyle name="アクセント 6 - 20%" xfId="1205"/>
    <cellStyle name="アクセント 6 - 20% 2" xfId="1206"/>
    <cellStyle name="アクセント 6 - 20% 3" xfId="1207"/>
    <cellStyle name="アクセント 6 - 20% 4" xfId="1208"/>
    <cellStyle name="アクセント 6 - 40%" xfId="1209"/>
    <cellStyle name="アクセント 6 - 40% 2" xfId="1210"/>
    <cellStyle name="アクセント 6 - 40% 3" xfId="1211"/>
    <cellStyle name="アクセント 6 - 40% 4" xfId="1212"/>
    <cellStyle name="アクセント 6 - 60%" xfId="1213"/>
    <cellStyle name="アクセント 6 10" xfId="1214"/>
    <cellStyle name="アクセント 6 11" xfId="1215"/>
    <cellStyle name="アクセント 6 12" xfId="1216"/>
    <cellStyle name="アクセント 6 13" xfId="1217"/>
    <cellStyle name="アクセント 6 2" xfId="149"/>
    <cellStyle name="アクセント 6 2 2" xfId="1218"/>
    <cellStyle name="アクセント 6 2 3" xfId="1219"/>
    <cellStyle name="アクセント 6 3" xfId="1220"/>
    <cellStyle name="アクセント 6 3 2" xfId="1221"/>
    <cellStyle name="アクセント 6 3 3" xfId="1222"/>
    <cellStyle name="アクセント 6 4" xfId="1223"/>
    <cellStyle name="アクセント 6 4 2" xfId="1224"/>
    <cellStyle name="アクセント 6 4 3" xfId="1225"/>
    <cellStyle name="アクセント 6 5" xfId="1226"/>
    <cellStyle name="アクセント 6 5 2" xfId="1227"/>
    <cellStyle name="アクセント 6 5 3" xfId="1228"/>
    <cellStyle name="アクセント 6 6" xfId="1229"/>
    <cellStyle name="アクセント 6 7" xfId="1230"/>
    <cellStyle name="アクセント 6 8" xfId="1231"/>
    <cellStyle name="アクセント 6 9" xfId="1232"/>
    <cellStyle name="カンマ" xfId="22"/>
    <cellStyle name="スタイル 1" xfId="1233"/>
    <cellStyle name="スタイル 2" xfId="1234"/>
    <cellStyle name="タイトル 2" xfId="150"/>
    <cellStyle name="タイトル 2 2" xfId="1235"/>
    <cellStyle name="タイトル 2 3" xfId="1236"/>
    <cellStyle name="タイトル 3" xfId="1237"/>
    <cellStyle name="タイトル 3 2" xfId="1238"/>
    <cellStyle name="タイトル 3 3" xfId="1239"/>
    <cellStyle name="タイトル 4" xfId="1240"/>
    <cellStyle name="タイトル 4 2" xfId="1241"/>
    <cellStyle name="タイトル 4 3" xfId="1242"/>
    <cellStyle name="タイトル 5" xfId="1243"/>
    <cellStyle name="チェック セル 2" xfId="151"/>
    <cellStyle name="チェック セル 2 2" xfId="1244"/>
    <cellStyle name="チェック セル 2 3" xfId="1245"/>
    <cellStyle name="チェック セル 3" xfId="1246"/>
    <cellStyle name="チェック セル 3 2" xfId="1247"/>
    <cellStyle name="チェック セル 3 3" xfId="1248"/>
    <cellStyle name="チェック セル 4" xfId="1249"/>
    <cellStyle name="チェック セル 4 2" xfId="1250"/>
    <cellStyle name="チェック セル 4 3" xfId="1251"/>
    <cellStyle name="チェック セル 5" xfId="1252"/>
    <cellStyle name="どちらでもない 2" xfId="152"/>
    <cellStyle name="どちらでもない 2 2" xfId="1253"/>
    <cellStyle name="どちらでもない 2 3" xfId="1254"/>
    <cellStyle name="どちらでもない 3" xfId="1255"/>
    <cellStyle name="どちらでもない 3 2" xfId="1256"/>
    <cellStyle name="どちらでもない 3 3" xfId="1257"/>
    <cellStyle name="どちらでもない 4" xfId="1258"/>
    <cellStyle name="どちらでもない 4 2" xfId="1259"/>
    <cellStyle name="どちらでもない 4 3" xfId="1260"/>
    <cellStyle name="どちらでもない 5" xfId="1261"/>
    <cellStyle name="パーセント" xfId="119" builtinId="5"/>
    <cellStyle name="パーセント 10" xfId="193"/>
    <cellStyle name="パーセント 10 2" xfId="1262"/>
    <cellStyle name="パーセント 11" xfId="1263"/>
    <cellStyle name="パーセント 11 2" xfId="1264"/>
    <cellStyle name="パーセント 12" xfId="1265"/>
    <cellStyle name="パーセント 12 2" xfId="1266"/>
    <cellStyle name="パーセント 13" xfId="1267"/>
    <cellStyle name="パーセント 13 2" xfId="1268"/>
    <cellStyle name="パーセント 14" xfId="1269"/>
    <cellStyle name="パーセント 14 2" xfId="1270"/>
    <cellStyle name="パーセント 15" xfId="1271"/>
    <cellStyle name="パーセント 15 2" xfId="1272"/>
    <cellStyle name="パーセント 16" xfId="1273"/>
    <cellStyle name="パーセント 16 2" xfId="1274"/>
    <cellStyle name="パーセント 17" xfId="1275"/>
    <cellStyle name="パーセント 17 2" xfId="1276"/>
    <cellStyle name="パーセント 18" xfId="1277"/>
    <cellStyle name="パーセント 18 2" xfId="1278"/>
    <cellStyle name="パーセント 19" xfId="1279"/>
    <cellStyle name="パーセント 19 2" xfId="1280"/>
    <cellStyle name="パーセント 2" xfId="67"/>
    <cellStyle name="パーセント 2 2" xfId="82"/>
    <cellStyle name="パーセント 2 2 2" xfId="1281"/>
    <cellStyle name="パーセント 2 3" xfId="1282"/>
    <cellStyle name="パーセント 2 3 2" xfId="1283"/>
    <cellStyle name="パーセント 2 3 3" xfId="1284"/>
    <cellStyle name="パーセント 2 4" xfId="1285"/>
    <cellStyle name="パーセント 2 4 2" xfId="1286"/>
    <cellStyle name="パーセント 2 4 3" xfId="1287"/>
    <cellStyle name="パーセント 2 5" xfId="1288"/>
    <cellStyle name="パーセント 20" xfId="1289"/>
    <cellStyle name="パーセント 20 2" xfId="1290"/>
    <cellStyle name="パーセント 21" xfId="1291"/>
    <cellStyle name="パーセント 21 2" xfId="1292"/>
    <cellStyle name="パーセント 21 2 2" xfId="1293"/>
    <cellStyle name="パーセント 21 3" xfId="1294"/>
    <cellStyle name="パーセント 22" xfId="1295"/>
    <cellStyle name="パーセント 22 2" xfId="1296"/>
    <cellStyle name="パーセント 23" xfId="1297"/>
    <cellStyle name="パーセント 23 2" xfId="1298"/>
    <cellStyle name="パーセント 24" xfId="1299"/>
    <cellStyle name="パーセント 24 2" xfId="1300"/>
    <cellStyle name="パーセント 25" xfId="1301"/>
    <cellStyle name="パーセント 25 2" xfId="1302"/>
    <cellStyle name="パーセント 26" xfId="1303"/>
    <cellStyle name="パーセント 26 2" xfId="1304"/>
    <cellStyle name="パーセント 27" xfId="1305"/>
    <cellStyle name="パーセント 28" xfId="1306"/>
    <cellStyle name="パーセント 29" xfId="1307"/>
    <cellStyle name="パーセント 3" xfId="78"/>
    <cellStyle name="パーセント 3 2" xfId="1308"/>
    <cellStyle name="パーセント 3 2 2" xfId="1309"/>
    <cellStyle name="パーセント 3 2 3" xfId="1310"/>
    <cellStyle name="パーセント 3 2 4" xfId="1311"/>
    <cellStyle name="パーセント 3 2 5" xfId="1312"/>
    <cellStyle name="パーセント 3 2 6" xfId="1313"/>
    <cellStyle name="パーセント 3 3" xfId="1314"/>
    <cellStyle name="パーセント 3 4" xfId="1315"/>
    <cellStyle name="パーセント 3 5" xfId="1316"/>
    <cellStyle name="パーセント 4" xfId="83"/>
    <cellStyle name="パーセント 4 2" xfId="1317"/>
    <cellStyle name="パーセント 4 2 2" xfId="1318"/>
    <cellStyle name="パーセント 4 2 2 2" xfId="1319"/>
    <cellStyle name="パーセント 4 2 3" xfId="1320"/>
    <cellStyle name="パーセント 4 3" xfId="1321"/>
    <cellStyle name="パーセント 4 4" xfId="1322"/>
    <cellStyle name="パーセント 5" xfId="98"/>
    <cellStyle name="パーセント 5 2" xfId="1323"/>
    <cellStyle name="パーセント 5 2 2" xfId="1324"/>
    <cellStyle name="パーセント 5 2 2 2" xfId="1325"/>
    <cellStyle name="パーセント 5 2 3" xfId="1326"/>
    <cellStyle name="パーセント 5 3" xfId="1327"/>
    <cellStyle name="パーセント 5 3 2" xfId="1328"/>
    <cellStyle name="パーセント 5 4" xfId="1329"/>
    <cellStyle name="パーセント 5 4 2" xfId="1330"/>
    <cellStyle name="パーセント 5 5" xfId="1331"/>
    <cellStyle name="パーセント 5 6" xfId="1332"/>
    <cellStyle name="パーセント 6" xfId="112"/>
    <cellStyle name="パーセント 6 2" xfId="1333"/>
    <cellStyle name="パーセント 6 2 2" xfId="1334"/>
    <cellStyle name="パーセント 6 3" xfId="1335"/>
    <cellStyle name="パーセント 6 4" xfId="1336"/>
    <cellStyle name="パーセント 7" xfId="117"/>
    <cellStyle name="パーセント 7 2" xfId="1337"/>
    <cellStyle name="パーセント 7 2 2" xfId="1338"/>
    <cellStyle name="パーセント 7 3" xfId="1339"/>
    <cellStyle name="パーセント 7 4" xfId="1340"/>
    <cellStyle name="パーセント 8" xfId="23"/>
    <cellStyle name="パーセント 8 2" xfId="1341"/>
    <cellStyle name="パーセント 8 2 2" xfId="1342"/>
    <cellStyle name="パーセント 8 3" xfId="1343"/>
    <cellStyle name="パーセント 8 4" xfId="1344"/>
    <cellStyle name="パーセント 9" xfId="182"/>
    <cellStyle name="パーセント 9 2" xfId="1345"/>
    <cellStyle name="パーセント 9 3" xfId="1346"/>
    <cellStyle name="ハイパーリンク 2" xfId="84"/>
    <cellStyle name="ハイパーリンク 2 2" xfId="1347"/>
    <cellStyle name="ハイパーリンク 2 3" xfId="1348"/>
    <cellStyle name="ハイパーリンク 3" xfId="1349"/>
    <cellStyle name="メモ 2" xfId="153"/>
    <cellStyle name="メモ 2 2" xfId="1350"/>
    <cellStyle name="メモ 2 2 2" xfId="1351"/>
    <cellStyle name="メモ 2 2 2 2" xfId="1352"/>
    <cellStyle name="メモ 2 2 2 2 2" xfId="1353"/>
    <cellStyle name="メモ 2 2 2 2 2 2" xfId="1354"/>
    <cellStyle name="メモ 2 2 2 2 2 3" xfId="1355"/>
    <cellStyle name="メモ 2 2 2 2 3" xfId="1356"/>
    <cellStyle name="メモ 2 2 2 2 3 2" xfId="1357"/>
    <cellStyle name="メモ 2 2 2 3" xfId="1358"/>
    <cellStyle name="メモ 2 2 2 3 2" xfId="1359"/>
    <cellStyle name="メモ 2 2 2 3 3" xfId="1360"/>
    <cellStyle name="メモ 2 2 2 4" xfId="1361"/>
    <cellStyle name="メモ 2 2 2 4 2" xfId="1362"/>
    <cellStyle name="メモ 2 2 3" xfId="1363"/>
    <cellStyle name="メモ 2 2 3 2" xfId="1364"/>
    <cellStyle name="メモ 2 2 3 2 2" xfId="1365"/>
    <cellStyle name="メモ 2 2 3 2 3" xfId="1366"/>
    <cellStyle name="メモ 2 2 3 3" xfId="1367"/>
    <cellStyle name="メモ 2 2 3 3 2" xfId="1368"/>
    <cellStyle name="メモ 2 2 4" xfId="1369"/>
    <cellStyle name="メモ 2 2 4 2" xfId="1370"/>
    <cellStyle name="メモ 2 2 4 3" xfId="1371"/>
    <cellStyle name="メモ 2 2 5" xfId="1372"/>
    <cellStyle name="メモ 2 2 5 2" xfId="1373"/>
    <cellStyle name="メモ 2 2 6" xfId="1374"/>
    <cellStyle name="メモ 2 3" xfId="1375"/>
    <cellStyle name="メモ 2 3 2" xfId="1376"/>
    <cellStyle name="メモ 2 3 2 2" xfId="1377"/>
    <cellStyle name="メモ 2 3 2 2 2" xfId="1378"/>
    <cellStyle name="メモ 2 3 2 2 2 2" xfId="1379"/>
    <cellStyle name="メモ 2 3 2 2 2 3" xfId="1380"/>
    <cellStyle name="メモ 2 3 2 2 3" xfId="1381"/>
    <cellStyle name="メモ 2 3 2 2 3 2" xfId="1382"/>
    <cellStyle name="メモ 2 3 2 3" xfId="1383"/>
    <cellStyle name="メモ 2 3 2 3 2" xfId="1384"/>
    <cellStyle name="メモ 2 3 2 3 3" xfId="1385"/>
    <cellStyle name="メモ 2 3 2 4" xfId="1386"/>
    <cellStyle name="メモ 2 3 2 4 2" xfId="1387"/>
    <cellStyle name="メモ 2 3 3" xfId="1388"/>
    <cellStyle name="メモ 2 3 3 2" xfId="1389"/>
    <cellStyle name="メモ 2 3 3 2 2" xfId="1390"/>
    <cellStyle name="メモ 2 3 3 2 3" xfId="1391"/>
    <cellStyle name="メモ 2 3 3 3" xfId="1392"/>
    <cellStyle name="メモ 2 3 3 3 2" xfId="1393"/>
    <cellStyle name="メモ 2 3 4" xfId="1394"/>
    <cellStyle name="メモ 2 3 4 2" xfId="1395"/>
    <cellStyle name="メモ 2 3 4 3" xfId="1396"/>
    <cellStyle name="メモ 2 3 5" xfId="1397"/>
    <cellStyle name="メモ 2 3 5 2" xfId="1398"/>
    <cellStyle name="メモ 2 4" xfId="1399"/>
    <cellStyle name="メモ 2 4 2" xfId="1400"/>
    <cellStyle name="メモ 2 4 2 2" xfId="1401"/>
    <cellStyle name="メモ 2 4 2 2 2" xfId="1402"/>
    <cellStyle name="メモ 2 4 2 2 2 2" xfId="1403"/>
    <cellStyle name="メモ 2 4 2 2 2 3" xfId="1404"/>
    <cellStyle name="メモ 2 4 2 2 3" xfId="1405"/>
    <cellStyle name="メモ 2 4 2 2 3 2" xfId="1406"/>
    <cellStyle name="メモ 2 4 2 3" xfId="1407"/>
    <cellStyle name="メモ 2 4 2 3 2" xfId="1408"/>
    <cellStyle name="メモ 2 4 2 3 3" xfId="1409"/>
    <cellStyle name="メモ 2 4 2 4" xfId="1410"/>
    <cellStyle name="メモ 2 4 2 4 2" xfId="1411"/>
    <cellStyle name="メモ 2 4 3" xfId="1412"/>
    <cellStyle name="メモ 2 4 3 2" xfId="1413"/>
    <cellStyle name="メモ 2 4 3 2 2" xfId="1414"/>
    <cellStyle name="メモ 2 4 3 2 3" xfId="1415"/>
    <cellStyle name="メモ 2 4 3 3" xfId="1416"/>
    <cellStyle name="メモ 2 4 3 3 2" xfId="1417"/>
    <cellStyle name="メモ 2 4 4" xfId="1418"/>
    <cellStyle name="メモ 2 4 4 2" xfId="1419"/>
    <cellStyle name="メモ 2 4 4 3" xfId="1420"/>
    <cellStyle name="メモ 2 4 5" xfId="1421"/>
    <cellStyle name="メモ 2 4 5 2" xfId="1422"/>
    <cellStyle name="メモ 2 5" xfId="1423"/>
    <cellStyle name="メモ 2 5 2" xfId="1424"/>
    <cellStyle name="メモ 2 5 2 2" xfId="1425"/>
    <cellStyle name="メモ 2 5 2 2 2" xfId="1426"/>
    <cellStyle name="メモ 2 5 2 2 3" xfId="1427"/>
    <cellStyle name="メモ 2 5 2 3" xfId="1428"/>
    <cellStyle name="メモ 2 5 2 3 2" xfId="1429"/>
    <cellStyle name="メモ 2 5 3" xfId="1430"/>
    <cellStyle name="メモ 2 5 3 2" xfId="1431"/>
    <cellStyle name="メモ 2 5 3 3" xfId="1432"/>
    <cellStyle name="メモ 2 5 4" xfId="1433"/>
    <cellStyle name="メモ 2 5 4 2" xfId="1434"/>
    <cellStyle name="メモ 2 6" xfId="1435"/>
    <cellStyle name="メモ 2 6 2" xfId="1436"/>
    <cellStyle name="メモ 2 6 2 2" xfId="1437"/>
    <cellStyle name="メモ 2 6 2 3" xfId="1438"/>
    <cellStyle name="メモ 2 6 3" xfId="1439"/>
    <cellStyle name="メモ 2 6 3 2" xfId="1440"/>
    <cellStyle name="メモ 2 7" xfId="1441"/>
    <cellStyle name="メモ 2 7 2" xfId="1442"/>
    <cellStyle name="メモ 2 7 3" xfId="1443"/>
    <cellStyle name="メモ 2 8" xfId="1444"/>
    <cellStyle name="メモ 2 8 2" xfId="1445"/>
    <cellStyle name="メモ 2 9" xfId="1446"/>
    <cellStyle name="メモ 3" xfId="1447"/>
    <cellStyle name="メモ 3 10" xfId="1448"/>
    <cellStyle name="メモ 3 2" xfId="1449"/>
    <cellStyle name="メモ 3 2 2" xfId="1450"/>
    <cellStyle name="メモ 3 2 2 2" xfId="1451"/>
    <cellStyle name="メモ 3 2 2 2 2" xfId="1452"/>
    <cellStyle name="メモ 3 2 2 2 2 2" xfId="1453"/>
    <cellStyle name="メモ 3 2 2 2 2 3" xfId="1454"/>
    <cellStyle name="メモ 3 2 2 2 3" xfId="1455"/>
    <cellStyle name="メモ 3 2 2 2 3 2" xfId="1456"/>
    <cellStyle name="メモ 3 2 2 3" xfId="1457"/>
    <cellStyle name="メモ 3 2 2 3 2" xfId="1458"/>
    <cellStyle name="メモ 3 2 2 3 3" xfId="1459"/>
    <cellStyle name="メモ 3 2 2 4" xfId="1460"/>
    <cellStyle name="メモ 3 2 2 4 2" xfId="1461"/>
    <cellStyle name="メモ 3 2 3" xfId="1462"/>
    <cellStyle name="メモ 3 2 3 2" xfId="1463"/>
    <cellStyle name="メモ 3 2 3 2 2" xfId="1464"/>
    <cellStyle name="メモ 3 2 3 2 3" xfId="1465"/>
    <cellStyle name="メモ 3 2 3 3" xfId="1466"/>
    <cellStyle name="メモ 3 2 3 3 2" xfId="1467"/>
    <cellStyle name="メモ 3 2 4" xfId="1468"/>
    <cellStyle name="メモ 3 2 4 2" xfId="1469"/>
    <cellStyle name="メモ 3 2 4 3" xfId="1470"/>
    <cellStyle name="メモ 3 2 5" xfId="1471"/>
    <cellStyle name="メモ 3 2 5 2" xfId="1472"/>
    <cellStyle name="メモ 3 3" xfId="1473"/>
    <cellStyle name="メモ 3 3 2" xfId="1474"/>
    <cellStyle name="メモ 3 3 2 2" xfId="1475"/>
    <cellStyle name="メモ 3 3 2 2 2" xfId="1476"/>
    <cellStyle name="メモ 3 3 2 2 2 2" xfId="1477"/>
    <cellStyle name="メモ 3 3 2 2 2 3" xfId="1478"/>
    <cellStyle name="メモ 3 3 2 2 3" xfId="1479"/>
    <cellStyle name="メモ 3 3 2 2 3 2" xfId="1480"/>
    <cellStyle name="メモ 3 3 2 3" xfId="1481"/>
    <cellStyle name="メモ 3 3 2 3 2" xfId="1482"/>
    <cellStyle name="メモ 3 3 2 3 3" xfId="1483"/>
    <cellStyle name="メモ 3 3 2 4" xfId="1484"/>
    <cellStyle name="メモ 3 3 2 4 2" xfId="1485"/>
    <cellStyle name="メモ 3 3 3" xfId="1486"/>
    <cellStyle name="メモ 3 3 3 2" xfId="1487"/>
    <cellStyle name="メモ 3 3 3 2 2" xfId="1488"/>
    <cellStyle name="メモ 3 3 3 2 3" xfId="1489"/>
    <cellStyle name="メモ 3 3 3 3" xfId="1490"/>
    <cellStyle name="メモ 3 3 3 3 2" xfId="1491"/>
    <cellStyle name="メモ 3 3 4" xfId="1492"/>
    <cellStyle name="メモ 3 3 4 2" xfId="1493"/>
    <cellStyle name="メモ 3 3 4 3" xfId="1494"/>
    <cellStyle name="メモ 3 3 5" xfId="1495"/>
    <cellStyle name="メモ 3 3 5 2" xfId="1496"/>
    <cellStyle name="メモ 3 4" xfId="1497"/>
    <cellStyle name="メモ 3 4 2" xfId="1498"/>
    <cellStyle name="メモ 3 4 2 2" xfId="1499"/>
    <cellStyle name="メモ 3 4 2 2 2" xfId="1500"/>
    <cellStyle name="メモ 3 4 2 2 2 2" xfId="1501"/>
    <cellStyle name="メモ 3 4 2 2 2 3" xfId="1502"/>
    <cellStyle name="メモ 3 4 2 2 3" xfId="1503"/>
    <cellStyle name="メモ 3 4 2 2 3 2" xfId="1504"/>
    <cellStyle name="メモ 3 4 2 3" xfId="1505"/>
    <cellStyle name="メモ 3 4 2 3 2" xfId="1506"/>
    <cellStyle name="メモ 3 4 2 3 3" xfId="1507"/>
    <cellStyle name="メモ 3 4 2 4" xfId="1508"/>
    <cellStyle name="メモ 3 4 2 4 2" xfId="1509"/>
    <cellStyle name="メモ 3 4 3" xfId="1510"/>
    <cellStyle name="メモ 3 4 3 2" xfId="1511"/>
    <cellStyle name="メモ 3 4 3 2 2" xfId="1512"/>
    <cellStyle name="メモ 3 4 3 2 3" xfId="1513"/>
    <cellStyle name="メモ 3 4 3 3" xfId="1514"/>
    <cellStyle name="メモ 3 4 3 3 2" xfId="1515"/>
    <cellStyle name="メモ 3 4 4" xfId="1516"/>
    <cellStyle name="メモ 3 4 4 2" xfId="1517"/>
    <cellStyle name="メモ 3 4 4 3" xfId="1518"/>
    <cellStyle name="メモ 3 4 5" xfId="1519"/>
    <cellStyle name="メモ 3 4 5 2" xfId="1520"/>
    <cellStyle name="メモ 3 5" xfId="1521"/>
    <cellStyle name="メモ 3 5 2" xfId="1522"/>
    <cellStyle name="メモ 3 5 2 2" xfId="1523"/>
    <cellStyle name="メモ 3 5 2 2 2" xfId="1524"/>
    <cellStyle name="メモ 3 5 2 2 3" xfId="1525"/>
    <cellStyle name="メモ 3 5 2 3" xfId="1526"/>
    <cellStyle name="メモ 3 5 2 3 2" xfId="1527"/>
    <cellStyle name="メモ 3 5 3" xfId="1528"/>
    <cellStyle name="メモ 3 5 3 2" xfId="1529"/>
    <cellStyle name="メモ 3 5 3 3" xfId="1530"/>
    <cellStyle name="メモ 3 5 4" xfId="1531"/>
    <cellStyle name="メモ 3 5 4 2" xfId="1532"/>
    <cellStyle name="メモ 3 6" xfId="1533"/>
    <cellStyle name="メモ 3 6 2" xfId="1534"/>
    <cellStyle name="メモ 3 6 2 2" xfId="1535"/>
    <cellStyle name="メモ 3 6 2 3" xfId="1536"/>
    <cellStyle name="メモ 3 6 3" xfId="1537"/>
    <cellStyle name="メモ 3 6 3 2" xfId="1538"/>
    <cellStyle name="メモ 3 7" xfId="1539"/>
    <cellStyle name="メモ 3 7 2" xfId="1540"/>
    <cellStyle name="メモ 3 7 3" xfId="1541"/>
    <cellStyle name="メモ 3 8" xfId="1542"/>
    <cellStyle name="メモ 3 8 2" xfId="1543"/>
    <cellStyle name="メモ 3 9" xfId="1544"/>
    <cellStyle name="メモ 4" xfId="1545"/>
    <cellStyle name="メモ 4 10" xfId="1546"/>
    <cellStyle name="メモ 4 2" xfId="1547"/>
    <cellStyle name="メモ 4 2 2" xfId="1548"/>
    <cellStyle name="メモ 4 2 2 2" xfId="1549"/>
    <cellStyle name="メモ 4 2 2 2 2" xfId="1550"/>
    <cellStyle name="メモ 4 2 2 2 2 2" xfId="1551"/>
    <cellStyle name="メモ 4 2 2 2 2 3" xfId="1552"/>
    <cellStyle name="メモ 4 2 2 2 3" xfId="1553"/>
    <cellStyle name="メモ 4 2 2 2 3 2" xfId="1554"/>
    <cellStyle name="メモ 4 2 2 3" xfId="1555"/>
    <cellStyle name="メモ 4 2 2 3 2" xfId="1556"/>
    <cellStyle name="メモ 4 2 2 3 3" xfId="1557"/>
    <cellStyle name="メモ 4 2 2 4" xfId="1558"/>
    <cellStyle name="メモ 4 2 2 4 2" xfId="1559"/>
    <cellStyle name="メモ 4 2 3" xfId="1560"/>
    <cellStyle name="メモ 4 2 3 2" xfId="1561"/>
    <cellStyle name="メモ 4 2 3 2 2" xfId="1562"/>
    <cellStyle name="メモ 4 2 3 2 3" xfId="1563"/>
    <cellStyle name="メモ 4 2 3 3" xfId="1564"/>
    <cellStyle name="メモ 4 2 3 3 2" xfId="1565"/>
    <cellStyle name="メモ 4 2 4" xfId="1566"/>
    <cellStyle name="メモ 4 2 4 2" xfId="1567"/>
    <cellStyle name="メモ 4 2 4 3" xfId="1568"/>
    <cellStyle name="メモ 4 2 5" xfId="1569"/>
    <cellStyle name="メモ 4 2 5 2" xfId="1570"/>
    <cellStyle name="メモ 4 3" xfId="1571"/>
    <cellStyle name="メモ 4 3 2" xfId="1572"/>
    <cellStyle name="メモ 4 3 2 2" xfId="1573"/>
    <cellStyle name="メモ 4 3 2 2 2" xfId="1574"/>
    <cellStyle name="メモ 4 3 2 2 2 2" xfId="1575"/>
    <cellStyle name="メモ 4 3 2 2 2 3" xfId="1576"/>
    <cellStyle name="メモ 4 3 2 2 3" xfId="1577"/>
    <cellStyle name="メモ 4 3 2 2 3 2" xfId="1578"/>
    <cellStyle name="メモ 4 3 2 3" xfId="1579"/>
    <cellStyle name="メモ 4 3 2 3 2" xfId="1580"/>
    <cellStyle name="メモ 4 3 2 3 3" xfId="1581"/>
    <cellStyle name="メモ 4 3 2 4" xfId="1582"/>
    <cellStyle name="メモ 4 3 2 4 2" xfId="1583"/>
    <cellStyle name="メモ 4 3 3" xfId="1584"/>
    <cellStyle name="メモ 4 3 3 2" xfId="1585"/>
    <cellStyle name="メモ 4 3 3 2 2" xfId="1586"/>
    <cellStyle name="メモ 4 3 3 2 3" xfId="1587"/>
    <cellStyle name="メモ 4 3 3 3" xfId="1588"/>
    <cellStyle name="メモ 4 3 3 3 2" xfId="1589"/>
    <cellStyle name="メモ 4 3 4" xfId="1590"/>
    <cellStyle name="メモ 4 3 4 2" xfId="1591"/>
    <cellStyle name="メモ 4 3 4 3" xfId="1592"/>
    <cellStyle name="メモ 4 3 5" xfId="1593"/>
    <cellStyle name="メモ 4 3 5 2" xfId="1594"/>
    <cellStyle name="メモ 4 4" xfId="1595"/>
    <cellStyle name="メモ 4 4 2" xfId="1596"/>
    <cellStyle name="メモ 4 4 2 2" xfId="1597"/>
    <cellStyle name="メモ 4 4 2 2 2" xfId="1598"/>
    <cellStyle name="メモ 4 4 2 2 2 2" xfId="1599"/>
    <cellStyle name="メモ 4 4 2 2 2 3" xfId="1600"/>
    <cellStyle name="メモ 4 4 2 2 3" xfId="1601"/>
    <cellStyle name="メモ 4 4 2 2 3 2" xfId="1602"/>
    <cellStyle name="メモ 4 4 2 3" xfId="1603"/>
    <cellStyle name="メモ 4 4 2 3 2" xfId="1604"/>
    <cellStyle name="メモ 4 4 2 3 3" xfId="1605"/>
    <cellStyle name="メモ 4 4 2 4" xfId="1606"/>
    <cellStyle name="メモ 4 4 2 4 2" xfId="1607"/>
    <cellStyle name="メモ 4 4 3" xfId="1608"/>
    <cellStyle name="メモ 4 4 3 2" xfId="1609"/>
    <cellStyle name="メモ 4 4 3 2 2" xfId="1610"/>
    <cellStyle name="メモ 4 4 3 2 3" xfId="1611"/>
    <cellStyle name="メモ 4 4 3 3" xfId="1612"/>
    <cellStyle name="メモ 4 4 3 3 2" xfId="1613"/>
    <cellStyle name="メモ 4 4 4" xfId="1614"/>
    <cellStyle name="メモ 4 4 4 2" xfId="1615"/>
    <cellStyle name="メモ 4 4 4 3" xfId="1616"/>
    <cellStyle name="メモ 4 4 5" xfId="1617"/>
    <cellStyle name="メモ 4 4 5 2" xfId="1618"/>
    <cellStyle name="メモ 4 5" xfId="1619"/>
    <cellStyle name="メモ 4 5 2" xfId="1620"/>
    <cellStyle name="メモ 4 5 2 2" xfId="1621"/>
    <cellStyle name="メモ 4 5 2 2 2" xfId="1622"/>
    <cellStyle name="メモ 4 5 2 2 3" xfId="1623"/>
    <cellStyle name="メモ 4 5 2 3" xfId="1624"/>
    <cellStyle name="メモ 4 5 2 3 2" xfId="1625"/>
    <cellStyle name="メモ 4 5 3" xfId="1626"/>
    <cellStyle name="メモ 4 5 3 2" xfId="1627"/>
    <cellStyle name="メモ 4 5 3 3" xfId="1628"/>
    <cellStyle name="メモ 4 5 4" xfId="1629"/>
    <cellStyle name="メモ 4 5 4 2" xfId="1630"/>
    <cellStyle name="メモ 4 6" xfId="1631"/>
    <cellStyle name="メモ 4 6 2" xfId="1632"/>
    <cellStyle name="メモ 4 6 2 2" xfId="1633"/>
    <cellStyle name="メモ 4 6 2 3" xfId="1634"/>
    <cellStyle name="メモ 4 6 3" xfId="1635"/>
    <cellStyle name="メモ 4 6 3 2" xfId="1636"/>
    <cellStyle name="メモ 4 7" xfId="1637"/>
    <cellStyle name="メモ 4 7 2" xfId="1638"/>
    <cellStyle name="メモ 4 7 3" xfId="1639"/>
    <cellStyle name="メモ 4 8" xfId="1640"/>
    <cellStyle name="メモ 4 8 2" xfId="1641"/>
    <cellStyle name="メモ 4 9" xfId="1642"/>
    <cellStyle name="メモ 5" xfId="1643"/>
    <cellStyle name="メモ 5 10" xfId="1644"/>
    <cellStyle name="メモ 5 2" xfId="1645"/>
    <cellStyle name="メモ 5 2 2" xfId="1646"/>
    <cellStyle name="メモ 5 2 2 2" xfId="1647"/>
    <cellStyle name="メモ 5 2 2 2 2" xfId="1648"/>
    <cellStyle name="メモ 5 2 2 2 2 2" xfId="1649"/>
    <cellStyle name="メモ 5 2 2 2 2 3" xfId="1650"/>
    <cellStyle name="メモ 5 2 2 2 3" xfId="1651"/>
    <cellStyle name="メモ 5 2 2 2 3 2" xfId="1652"/>
    <cellStyle name="メモ 5 2 2 3" xfId="1653"/>
    <cellStyle name="メモ 5 2 2 3 2" xfId="1654"/>
    <cellStyle name="メモ 5 2 2 3 3" xfId="1655"/>
    <cellStyle name="メモ 5 2 2 4" xfId="1656"/>
    <cellStyle name="メモ 5 2 2 4 2" xfId="1657"/>
    <cellStyle name="メモ 5 2 3" xfId="1658"/>
    <cellStyle name="メモ 5 2 3 2" xfId="1659"/>
    <cellStyle name="メモ 5 2 3 2 2" xfId="1660"/>
    <cellStyle name="メモ 5 2 3 2 3" xfId="1661"/>
    <cellStyle name="メモ 5 2 3 3" xfId="1662"/>
    <cellStyle name="メモ 5 2 3 3 2" xfId="1663"/>
    <cellStyle name="メモ 5 2 4" xfId="1664"/>
    <cellStyle name="メモ 5 2 4 2" xfId="1665"/>
    <cellStyle name="メモ 5 2 4 3" xfId="1666"/>
    <cellStyle name="メモ 5 2 5" xfId="1667"/>
    <cellStyle name="メモ 5 2 5 2" xfId="1668"/>
    <cellStyle name="メモ 5 3" xfId="1669"/>
    <cellStyle name="メモ 5 3 2" xfId="1670"/>
    <cellStyle name="メモ 5 3 2 2" xfId="1671"/>
    <cellStyle name="メモ 5 3 2 2 2" xfId="1672"/>
    <cellStyle name="メモ 5 3 2 2 2 2" xfId="1673"/>
    <cellStyle name="メモ 5 3 2 2 2 3" xfId="1674"/>
    <cellStyle name="メモ 5 3 2 2 3" xfId="1675"/>
    <cellStyle name="メモ 5 3 2 2 3 2" xfId="1676"/>
    <cellStyle name="メモ 5 3 2 3" xfId="1677"/>
    <cellStyle name="メモ 5 3 2 3 2" xfId="1678"/>
    <cellStyle name="メモ 5 3 2 3 3" xfId="1679"/>
    <cellStyle name="メモ 5 3 2 4" xfId="1680"/>
    <cellStyle name="メモ 5 3 2 4 2" xfId="1681"/>
    <cellStyle name="メモ 5 3 3" xfId="1682"/>
    <cellStyle name="メモ 5 3 3 2" xfId="1683"/>
    <cellStyle name="メモ 5 3 3 2 2" xfId="1684"/>
    <cellStyle name="メモ 5 3 3 2 3" xfId="1685"/>
    <cellStyle name="メモ 5 3 3 3" xfId="1686"/>
    <cellStyle name="メモ 5 3 3 3 2" xfId="1687"/>
    <cellStyle name="メモ 5 3 4" xfId="1688"/>
    <cellStyle name="メモ 5 3 4 2" xfId="1689"/>
    <cellStyle name="メモ 5 3 4 3" xfId="1690"/>
    <cellStyle name="メモ 5 3 5" xfId="1691"/>
    <cellStyle name="メモ 5 3 5 2" xfId="1692"/>
    <cellStyle name="メモ 5 4" xfId="1693"/>
    <cellStyle name="メモ 5 4 2" xfId="1694"/>
    <cellStyle name="メモ 5 4 2 2" xfId="1695"/>
    <cellStyle name="メモ 5 4 2 2 2" xfId="1696"/>
    <cellStyle name="メモ 5 4 2 2 2 2" xfId="1697"/>
    <cellStyle name="メモ 5 4 2 2 2 3" xfId="1698"/>
    <cellStyle name="メモ 5 4 2 2 3" xfId="1699"/>
    <cellStyle name="メモ 5 4 2 2 3 2" xfId="1700"/>
    <cellStyle name="メモ 5 4 2 3" xfId="1701"/>
    <cellStyle name="メモ 5 4 2 3 2" xfId="1702"/>
    <cellStyle name="メモ 5 4 2 3 3" xfId="1703"/>
    <cellStyle name="メモ 5 4 2 4" xfId="1704"/>
    <cellStyle name="メモ 5 4 2 4 2" xfId="1705"/>
    <cellStyle name="メモ 5 4 3" xfId="1706"/>
    <cellStyle name="メモ 5 4 3 2" xfId="1707"/>
    <cellStyle name="メモ 5 4 3 2 2" xfId="1708"/>
    <cellStyle name="メモ 5 4 3 2 3" xfId="1709"/>
    <cellStyle name="メモ 5 4 3 3" xfId="1710"/>
    <cellStyle name="メモ 5 4 3 3 2" xfId="1711"/>
    <cellStyle name="メモ 5 4 4" xfId="1712"/>
    <cellStyle name="メモ 5 4 4 2" xfId="1713"/>
    <cellStyle name="メモ 5 4 4 3" xfId="1714"/>
    <cellStyle name="メモ 5 4 5" xfId="1715"/>
    <cellStyle name="メモ 5 4 5 2" xfId="1716"/>
    <cellStyle name="メモ 5 5" xfId="1717"/>
    <cellStyle name="メモ 5 5 2" xfId="1718"/>
    <cellStyle name="メモ 5 5 2 2" xfId="1719"/>
    <cellStyle name="メモ 5 5 2 2 2" xfId="1720"/>
    <cellStyle name="メモ 5 5 2 2 3" xfId="1721"/>
    <cellStyle name="メモ 5 5 2 3" xfId="1722"/>
    <cellStyle name="メモ 5 5 2 3 2" xfId="1723"/>
    <cellStyle name="メモ 5 5 3" xfId="1724"/>
    <cellStyle name="メモ 5 5 3 2" xfId="1725"/>
    <cellStyle name="メモ 5 5 3 3" xfId="1726"/>
    <cellStyle name="メモ 5 5 4" xfId="1727"/>
    <cellStyle name="メモ 5 5 4 2" xfId="1728"/>
    <cellStyle name="メモ 5 6" xfId="1729"/>
    <cellStyle name="メモ 5 6 2" xfId="1730"/>
    <cellStyle name="メモ 5 6 2 2" xfId="1731"/>
    <cellStyle name="メモ 5 6 2 3" xfId="1732"/>
    <cellStyle name="メモ 5 6 3" xfId="1733"/>
    <cellStyle name="メモ 5 6 3 2" xfId="1734"/>
    <cellStyle name="メモ 5 7" xfId="1735"/>
    <cellStyle name="メモ 5 7 2" xfId="1736"/>
    <cellStyle name="メモ 5 7 3" xfId="1737"/>
    <cellStyle name="メモ 5 8" xfId="1738"/>
    <cellStyle name="メモ 5 8 2" xfId="1739"/>
    <cellStyle name="メモ 5 9" xfId="1740"/>
    <cellStyle name="メモ 6" xfId="1741"/>
    <cellStyle name="メモ 6 2" xfId="1742"/>
    <cellStyle name="リンク セル 2" xfId="154"/>
    <cellStyle name="リンク セル 2 2" xfId="1743"/>
    <cellStyle name="リンク セル 2 3" xfId="1744"/>
    <cellStyle name="リンク セル 3" xfId="1745"/>
    <cellStyle name="リンク セル 3 2" xfId="1746"/>
    <cellStyle name="リンク セル 3 3" xfId="1747"/>
    <cellStyle name="リンク セル 4" xfId="1748"/>
    <cellStyle name="リンク セル 4 2" xfId="1749"/>
    <cellStyle name="リンク セル 4 3" xfId="1750"/>
    <cellStyle name="リンク セル 5" xfId="1751"/>
    <cellStyle name="悪い 2" xfId="155"/>
    <cellStyle name="悪い 2 2" xfId="1752"/>
    <cellStyle name="悪い 2 3" xfId="1753"/>
    <cellStyle name="悪い 3" xfId="1754"/>
    <cellStyle name="悪い 3 2" xfId="1755"/>
    <cellStyle name="悪い 3 3" xfId="1756"/>
    <cellStyle name="悪い 4" xfId="1757"/>
    <cellStyle name="悪い 4 2" xfId="1758"/>
    <cellStyle name="悪い 4 3" xfId="1759"/>
    <cellStyle name="悪い 5" xfId="1760"/>
    <cellStyle name="円" xfId="24"/>
    <cellStyle name="強調 1" xfId="1761"/>
    <cellStyle name="強調 2" xfId="1762"/>
    <cellStyle name="強調 3" xfId="1763"/>
    <cellStyle name="計算 2" xfId="156"/>
    <cellStyle name="計算 2 2" xfId="1764"/>
    <cellStyle name="計算 2 2 2" xfId="1765"/>
    <cellStyle name="計算 2 3" xfId="1766"/>
    <cellStyle name="計算 3" xfId="1767"/>
    <cellStyle name="計算 3 2" xfId="1768"/>
    <cellStyle name="計算 3 3" xfId="1769"/>
    <cellStyle name="計算 4" xfId="1770"/>
    <cellStyle name="計算 4 2" xfId="1771"/>
    <cellStyle name="計算 4 3" xfId="1772"/>
    <cellStyle name="計算 5" xfId="1773"/>
    <cellStyle name="警告文 2" xfId="157"/>
    <cellStyle name="警告文 2 2" xfId="1774"/>
    <cellStyle name="警告文 2 3" xfId="1775"/>
    <cellStyle name="警告文 3" xfId="1776"/>
    <cellStyle name="警告文 3 2" xfId="1777"/>
    <cellStyle name="警告文 3 3" xfId="1778"/>
    <cellStyle name="警告文 4" xfId="1779"/>
    <cellStyle name="警告文 4 2" xfId="1780"/>
    <cellStyle name="警告文 4 3" xfId="1781"/>
    <cellStyle name="警告文 5" xfId="1782"/>
    <cellStyle name="桁区切り" xfId="1" builtinId="6"/>
    <cellStyle name="桁区切り [0.00] 2" xfId="1783"/>
    <cellStyle name="桁区切り [0.00] 2 2" xfId="1784"/>
    <cellStyle name="桁区切り 10" xfId="68"/>
    <cellStyle name="桁区切り 10 10" xfId="1785"/>
    <cellStyle name="桁区切り 10 10 2" xfId="1786"/>
    <cellStyle name="桁区切り 10 11" xfId="1787"/>
    <cellStyle name="桁区切り 10 11 2" xfId="1788"/>
    <cellStyle name="桁区切り 10 12" xfId="1789"/>
    <cellStyle name="桁区切り 10 13" xfId="1790"/>
    <cellStyle name="桁区切り 10 2" xfId="1791"/>
    <cellStyle name="桁区切り 10 2 2" xfId="1792"/>
    <cellStyle name="桁区切り 10 2 2 2" xfId="1793"/>
    <cellStyle name="桁区切り 10 2 2 3" xfId="1794"/>
    <cellStyle name="桁区切り 10 2 2 3 2" xfId="1795"/>
    <cellStyle name="桁区切り 10 2 2 3 3" xfId="1796"/>
    <cellStyle name="桁区切り 10 2 3" xfId="1797"/>
    <cellStyle name="桁区切り 10 3" xfId="1798"/>
    <cellStyle name="桁区切り 10 3 2" xfId="1799"/>
    <cellStyle name="桁区切り 10 3 2 2" xfId="1800"/>
    <cellStyle name="桁区切り 10 3 2 2 2" xfId="1801"/>
    <cellStyle name="桁区切り 10 3 3" xfId="1802"/>
    <cellStyle name="桁区切り 10 4" xfId="1803"/>
    <cellStyle name="桁区切り 10 4 2" xfId="1804"/>
    <cellStyle name="桁区切り 10 4 2 2" xfId="1805"/>
    <cellStyle name="桁区切り 10 4 3" xfId="1806"/>
    <cellStyle name="桁区切り 10 5" xfId="1807"/>
    <cellStyle name="桁区切り 10 5 2" xfId="1808"/>
    <cellStyle name="桁区切り 10 5 2 2" xfId="1809"/>
    <cellStyle name="桁区切り 10 5 3" xfId="1810"/>
    <cellStyle name="桁区切り 10 6" xfId="1811"/>
    <cellStyle name="桁区切り 10 6 2" xfId="1812"/>
    <cellStyle name="桁区切り 10 7" xfId="1813"/>
    <cellStyle name="桁区切り 10 7 2" xfId="1814"/>
    <cellStyle name="桁区切り 10 8" xfId="1815"/>
    <cellStyle name="桁区切り 10 8 2" xfId="1816"/>
    <cellStyle name="桁区切り 10 9" xfId="1817"/>
    <cellStyle name="桁区切り 10 9 2" xfId="1818"/>
    <cellStyle name="桁区切り 11" xfId="71"/>
    <cellStyle name="桁区切り 11 2" xfId="1819"/>
    <cellStyle name="桁区切り 11 3" xfId="1820"/>
    <cellStyle name="桁区切り 11 3 2" xfId="1821"/>
    <cellStyle name="桁区切り 11 3 2 2" xfId="1822"/>
    <cellStyle name="桁区切り 11 3 3" xfId="1823"/>
    <cellStyle name="桁区切り 11 4" xfId="1824"/>
    <cellStyle name="桁区切り 11 4 2" xfId="1825"/>
    <cellStyle name="桁区切り 11 5" xfId="1826"/>
    <cellStyle name="桁区切り 11 6" xfId="1827"/>
    <cellStyle name="桁区切り 12" xfId="73"/>
    <cellStyle name="桁区切り 12 2" xfId="104"/>
    <cellStyle name="桁区切り 12 2 2" xfId="1828"/>
    <cellStyle name="桁区切り 12 2 2 2" xfId="1829"/>
    <cellStyle name="桁区切り 12 3" xfId="1830"/>
    <cellStyle name="桁区切り 12 3 2" xfId="1831"/>
    <cellStyle name="桁区切り 12 4" xfId="1832"/>
    <cellStyle name="桁区切り 12 4 2" xfId="1833"/>
    <cellStyle name="桁区切り 12 5" xfId="1834"/>
    <cellStyle name="桁区切り 12 6" xfId="1835"/>
    <cellStyle name="桁区切り 13" xfId="77"/>
    <cellStyle name="桁区切り 13 2" xfId="1836"/>
    <cellStyle name="桁区切り 13 2 2" xfId="1837"/>
    <cellStyle name="桁区切り 13 3" xfId="1838"/>
    <cellStyle name="桁区切り 13 4" xfId="1839"/>
    <cellStyle name="桁区切り 13 5" xfId="1840"/>
    <cellStyle name="桁区切り 14" xfId="94"/>
    <cellStyle name="桁区切り 14 2" xfId="1841"/>
    <cellStyle name="桁区切り 14 2 2" xfId="1842"/>
    <cellStyle name="桁区切り 14 3" xfId="1843"/>
    <cellStyle name="桁区切り 14 4" xfId="1844"/>
    <cellStyle name="桁区切り 15" xfId="99"/>
    <cellStyle name="桁区切り 15 2" xfId="1845"/>
    <cellStyle name="桁区切り 15 2 2" xfId="1846"/>
    <cellStyle name="桁区切り 15 3" xfId="1847"/>
    <cellStyle name="桁区切り 15 4" xfId="1848"/>
    <cellStyle name="桁区切り 16" xfId="102"/>
    <cellStyle name="桁区切り 16 2" xfId="1849"/>
    <cellStyle name="桁区切り 16 3" xfId="1850"/>
    <cellStyle name="桁区切り 17" xfId="106"/>
    <cellStyle name="桁区切り 17 2" xfId="1851"/>
    <cellStyle name="桁区切り 17 2 2" xfId="1852"/>
    <cellStyle name="桁区切り 17 2 2 2" xfId="1853"/>
    <cellStyle name="桁区切り 17 2 3" xfId="1854"/>
    <cellStyle name="桁区切り 17 3" xfId="1855"/>
    <cellStyle name="桁区切り 17 3 2" xfId="1856"/>
    <cellStyle name="桁区切り 17 4" xfId="1857"/>
    <cellStyle name="桁区切り 17 5" xfId="1858"/>
    <cellStyle name="桁区切り 18" xfId="111"/>
    <cellStyle name="桁区切り 18 2" xfId="1859"/>
    <cellStyle name="桁区切り 18 2 2" xfId="1860"/>
    <cellStyle name="桁区切り 18 3" xfId="1861"/>
    <cellStyle name="桁区切り 18 4" xfId="1862"/>
    <cellStyle name="桁区切り 19" xfId="114"/>
    <cellStyle name="桁区切り 19 2" xfId="1863"/>
    <cellStyle name="桁区切り 19 3" xfId="1864"/>
    <cellStyle name="桁区切り 2" xfId="26"/>
    <cellStyle name="桁区切り 2 10" xfId="1865"/>
    <cellStyle name="桁区切り 2 11" xfId="1866"/>
    <cellStyle name="桁区切り 2 12" xfId="1867"/>
    <cellStyle name="桁区切り 2 13" xfId="1868"/>
    <cellStyle name="桁区切り 2 14" xfId="1869"/>
    <cellStyle name="桁区切り 2 15" xfId="1870"/>
    <cellStyle name="桁区切り 2 16" xfId="1871"/>
    <cellStyle name="桁区切り 2 17" xfId="1872"/>
    <cellStyle name="桁区切り 2 18" xfId="1873"/>
    <cellStyle name="桁区切り 2 19" xfId="1874"/>
    <cellStyle name="桁区切り 2 2" xfId="27"/>
    <cellStyle name="桁区切り 2 2 2" xfId="1875"/>
    <cellStyle name="桁区切り 2 2 2 2" xfId="1876"/>
    <cellStyle name="桁区切り 2 2 2 2 2" xfId="1877"/>
    <cellStyle name="桁区切り 2 2 2 2 3" xfId="1878"/>
    <cellStyle name="桁区切り 2 2 2 3" xfId="1879"/>
    <cellStyle name="桁区切り 2 2 2 4" xfId="1880"/>
    <cellStyle name="桁区切り 2 2 3" xfId="1881"/>
    <cellStyle name="桁区切り 2 2 3 2" xfId="1882"/>
    <cellStyle name="桁区切り 2 2 3 3" xfId="1883"/>
    <cellStyle name="桁区切り 2 2 4" xfId="1884"/>
    <cellStyle name="桁区切り 2 2 4 2" xfId="1885"/>
    <cellStyle name="桁区切り 2 2 4 3" xfId="1886"/>
    <cellStyle name="桁区切り 2 2 5" xfId="1887"/>
    <cellStyle name="桁区切り 2 2 6" xfId="1888"/>
    <cellStyle name="桁区切り 2 2 7" xfId="1889"/>
    <cellStyle name="桁区切り 2 2 8" xfId="1890"/>
    <cellStyle name="桁区切り 2 20" xfId="1891"/>
    <cellStyle name="桁区切り 2 21" xfId="1892"/>
    <cellStyle name="桁区切り 2 22" xfId="1893"/>
    <cellStyle name="桁区切り 2 23" xfId="1894"/>
    <cellStyle name="桁区切り 2 24" xfId="1895"/>
    <cellStyle name="桁区切り 2 25" xfId="1896"/>
    <cellStyle name="桁区切り 2 26" xfId="1897"/>
    <cellStyle name="桁区切り 2 27" xfId="1898"/>
    <cellStyle name="桁区切り 2 28" xfId="1899"/>
    <cellStyle name="桁区切り 2 3" xfId="85"/>
    <cellStyle name="桁区切り 2 3 2" xfId="1900"/>
    <cellStyle name="桁区切り 2 3 2 2" xfId="1901"/>
    <cellStyle name="桁区切り 2 3 2 2 2" xfId="1902"/>
    <cellStyle name="桁区切り 2 3 2 3" xfId="1903"/>
    <cellStyle name="桁区切り 2 3 2 4" xfId="1904"/>
    <cellStyle name="桁区切り 2 3 2 5" xfId="1905"/>
    <cellStyle name="桁区切り 2 3 2 6" xfId="1906"/>
    <cellStyle name="桁区切り 2 3 3" xfId="1907"/>
    <cellStyle name="桁区切り 2 3 3 2" xfId="1908"/>
    <cellStyle name="桁区切り 2 3 3 3" xfId="1909"/>
    <cellStyle name="桁区切り 2 3 4" xfId="1910"/>
    <cellStyle name="桁区切り 2 4" xfId="86"/>
    <cellStyle name="桁区切り 2 4 2" xfId="1911"/>
    <cellStyle name="桁区切り 2 4 2 2" xfId="1912"/>
    <cellStyle name="桁区切り 2 4 2 3" xfId="1913"/>
    <cellStyle name="桁区切り 2 4 3" xfId="1914"/>
    <cellStyle name="桁区切り 2 4 4" xfId="1915"/>
    <cellStyle name="桁区切り 2 4 5" xfId="1916"/>
    <cellStyle name="桁区切り 2 5" xfId="172"/>
    <cellStyle name="桁区切り 2 5 2" xfId="1917"/>
    <cellStyle name="桁区切り 2 5 2 2" xfId="1918"/>
    <cellStyle name="桁区切り 2 5 2 3" xfId="1919"/>
    <cellStyle name="桁区切り 2 5 3" xfId="1920"/>
    <cellStyle name="桁区切り 2 5 4" xfId="1921"/>
    <cellStyle name="桁区切り 2 5 5" xfId="1922"/>
    <cellStyle name="桁区切り 2 6" xfId="183"/>
    <cellStyle name="桁区切り 2 6 2" xfId="1923"/>
    <cellStyle name="桁区切り 2 6 3" xfId="1924"/>
    <cellStyle name="桁区切り 2 7" xfId="1925"/>
    <cellStyle name="桁区切り 2 8" xfId="1926"/>
    <cellStyle name="桁区切り 2 9" xfId="1927"/>
    <cellStyle name="桁区切り 20" xfId="118"/>
    <cellStyle name="桁区切り 20 2" xfId="1928"/>
    <cellStyle name="桁区切り 20 3" xfId="1929"/>
    <cellStyle name="桁区切り 21" xfId="25"/>
    <cellStyle name="桁区切り 21 2" xfId="1930"/>
    <cellStyle name="桁区切り 21 3" xfId="1931"/>
    <cellStyle name="桁区切り 22" xfId="192"/>
    <cellStyle name="桁区切り 23" xfId="1932"/>
    <cellStyle name="桁区切り 24" xfId="1933"/>
    <cellStyle name="桁区切り 25" xfId="1934"/>
    <cellStyle name="桁区切り 26" xfId="1935"/>
    <cellStyle name="桁区切り 27" xfId="1936"/>
    <cellStyle name="桁区切り 28" xfId="1937"/>
    <cellStyle name="桁区切り 29" xfId="1938"/>
    <cellStyle name="桁区切り 3" xfId="28"/>
    <cellStyle name="桁区切り 3 2" xfId="87"/>
    <cellStyle name="桁区切り 3 2 2" xfId="1939"/>
    <cellStyle name="桁区切り 3 2 3" xfId="1940"/>
    <cellStyle name="桁区切り 3 2 4" xfId="1941"/>
    <cellStyle name="桁区切り 3 2 5" xfId="1942"/>
    <cellStyle name="桁区切り 3 3" xfId="88"/>
    <cellStyle name="桁区切り 3 3 2" xfId="1943"/>
    <cellStyle name="桁区切り 3 3 2 2" xfId="1944"/>
    <cellStyle name="桁区切り 3 4" xfId="1945"/>
    <cellStyle name="桁区切り 3 4 2" xfId="1946"/>
    <cellStyle name="桁区切り 3 4 2 2" xfId="1947"/>
    <cellStyle name="桁区切り 3 4 2 2 2" xfId="1948"/>
    <cellStyle name="桁区切り 3 4 2 2 2 2" xfId="1949"/>
    <cellStyle name="桁区切り 3 4 2 2 3" xfId="1950"/>
    <cellStyle name="桁区切り 3 4 2 3" xfId="1951"/>
    <cellStyle name="桁区切り 3 4 2 3 2" xfId="1952"/>
    <cellStyle name="桁区切り 3 4 2 4" xfId="1953"/>
    <cellStyle name="桁区切り 3 4 3" xfId="1954"/>
    <cellStyle name="桁区切り 3 4 3 2" xfId="1955"/>
    <cellStyle name="桁区切り 3 4 3 2 2" xfId="1956"/>
    <cellStyle name="桁区切り 3 4 3 3" xfId="1957"/>
    <cellStyle name="桁区切り 3 4 4" xfId="1958"/>
    <cellStyle name="桁区切り 3 4 4 2" xfId="1959"/>
    <cellStyle name="桁区切り 3 4 5" xfId="1960"/>
    <cellStyle name="桁区切り 3 4 6" xfId="1961"/>
    <cellStyle name="桁区切り 3 5" xfId="1962"/>
    <cellStyle name="桁区切り 3 6" xfId="1963"/>
    <cellStyle name="桁区切り 3 7" xfId="1964"/>
    <cellStyle name="桁区切り 30" xfId="1965"/>
    <cellStyle name="桁区切り 31" xfId="1966"/>
    <cellStyle name="桁区切り 32" xfId="1967"/>
    <cellStyle name="桁区切り 33" xfId="1968"/>
    <cellStyle name="桁区切り 34" xfId="1969"/>
    <cellStyle name="桁区切り 35" xfId="1970"/>
    <cellStyle name="桁区切り 36" xfId="1971"/>
    <cellStyle name="桁区切り 37" xfId="1972"/>
    <cellStyle name="桁区切り 38" xfId="1973"/>
    <cellStyle name="桁区切り 39" xfId="1974"/>
    <cellStyle name="桁区切り 4" xfId="29"/>
    <cellStyle name="桁区切り 4 2" xfId="1975"/>
    <cellStyle name="桁区切り 4 2 2" xfId="1976"/>
    <cellStyle name="桁区切り 4 2 2 2" xfId="1977"/>
    <cellStyle name="桁区切り 4 2 2 2 2" xfId="1978"/>
    <cellStyle name="桁区切り 4 2 2 2 3" xfId="1979"/>
    <cellStyle name="桁区切り 4 2 2 3" xfId="1980"/>
    <cellStyle name="桁区切り 4 2 2 3 2" xfId="1981"/>
    <cellStyle name="桁区切り 4 2 3" xfId="1982"/>
    <cellStyle name="桁区切り 4 2 3 2" xfId="1983"/>
    <cellStyle name="桁区切り 4 2 3 3" xfId="1984"/>
    <cellStyle name="桁区切り 4 2 4" xfId="1985"/>
    <cellStyle name="桁区切り 4 2 4 2" xfId="1986"/>
    <cellStyle name="桁区切り 4 2 5" xfId="1987"/>
    <cellStyle name="桁区切り 4 3" xfId="1988"/>
    <cellStyle name="桁区切り 4 3 2" xfId="1989"/>
    <cellStyle name="桁区切り 4 3 2 2" xfId="1990"/>
    <cellStyle name="桁区切り 4 3 2 2 2" xfId="1991"/>
    <cellStyle name="桁区切り 4 3 2 2 3" xfId="1992"/>
    <cellStyle name="桁区切り 4 3 2 3" xfId="1993"/>
    <cellStyle name="桁区切り 4 3 2 3 2" xfId="1994"/>
    <cellStyle name="桁区切り 4 3 3" xfId="1995"/>
    <cellStyle name="桁区切り 4 3 3 2" xfId="1996"/>
    <cellStyle name="桁区切り 4 3 3 3" xfId="1997"/>
    <cellStyle name="桁区切り 4 3 4" xfId="1998"/>
    <cellStyle name="桁区切り 4 3 4 2" xfId="1999"/>
    <cellStyle name="桁区切り 4 3 5" xfId="2000"/>
    <cellStyle name="桁区切り 4 3 6" xfId="2001"/>
    <cellStyle name="桁区切り 4 4" xfId="2002"/>
    <cellStyle name="桁区切り 4 4 2" xfId="2003"/>
    <cellStyle name="桁区切り 4 4 3" xfId="2004"/>
    <cellStyle name="桁区切り 4 4 4" xfId="2005"/>
    <cellStyle name="桁区切り 4 4 5" xfId="2006"/>
    <cellStyle name="桁区切り 4 4 6" xfId="2007"/>
    <cellStyle name="桁区切り 4 5" xfId="2008"/>
    <cellStyle name="桁区切り 4 6" xfId="2009"/>
    <cellStyle name="桁区切り 40" xfId="2010"/>
    <cellStyle name="桁区切り 41" xfId="2011"/>
    <cellStyle name="桁区切り 42" xfId="2012"/>
    <cellStyle name="桁区切り 43" xfId="2013"/>
    <cellStyle name="桁区切り 44" xfId="2014"/>
    <cellStyle name="桁区切り 45" xfId="2015"/>
    <cellStyle name="桁区切り 46" xfId="2016"/>
    <cellStyle name="桁区切り 47" xfId="2017"/>
    <cellStyle name="桁区切り 48" xfId="2018"/>
    <cellStyle name="桁区切り 49" xfId="2019"/>
    <cellStyle name="桁区切り 5" xfId="57"/>
    <cellStyle name="桁区切り 5 10" xfId="2020"/>
    <cellStyle name="桁区切り 5 2" xfId="2021"/>
    <cellStyle name="桁区切り 5 2 2" xfId="2022"/>
    <cellStyle name="桁区切り 5 2 2 2" xfId="2023"/>
    <cellStyle name="桁区切り 5 2 3" xfId="2024"/>
    <cellStyle name="桁区切り 5 2 3 2" xfId="2025"/>
    <cellStyle name="桁区切り 5 2 3 2 2" xfId="2026"/>
    <cellStyle name="桁区切り 5 2 3 3" xfId="2027"/>
    <cellStyle name="桁区切り 5 2 4" xfId="2028"/>
    <cellStyle name="桁区切り 5 2 4 2" xfId="2029"/>
    <cellStyle name="桁区切り 5 2 5" xfId="2030"/>
    <cellStyle name="桁区切り 5 2 6" xfId="2031"/>
    <cellStyle name="桁区切り 5 3" xfId="2032"/>
    <cellStyle name="桁区切り 5 3 2" xfId="2033"/>
    <cellStyle name="桁区切り 5 3 2 2" xfId="2034"/>
    <cellStyle name="桁区切り 5 3 2 2 2" xfId="2035"/>
    <cellStyle name="桁区切り 5 3 2 3" xfId="2036"/>
    <cellStyle name="桁区切り 5 3 3" xfId="2037"/>
    <cellStyle name="桁区切り 5 3 3 2" xfId="2038"/>
    <cellStyle name="桁区切り 5 3 4" xfId="2039"/>
    <cellStyle name="桁区切り 5 3 5" xfId="2040"/>
    <cellStyle name="桁区切り 5 3 6" xfId="2041"/>
    <cellStyle name="桁区切り 5 4" xfId="2042"/>
    <cellStyle name="桁区切り 5 4 2" xfId="2043"/>
    <cellStyle name="桁区切り 5 4 2 2" xfId="2044"/>
    <cellStyle name="桁区切り 5 5" xfId="2045"/>
    <cellStyle name="桁区切り 5 5 2" xfId="2046"/>
    <cellStyle name="桁区切り 5 5 2 2" xfId="2047"/>
    <cellStyle name="桁区切り 5 6" xfId="2048"/>
    <cellStyle name="桁区切り 5 6 2" xfId="2049"/>
    <cellStyle name="桁区切り 5 7" xfId="2050"/>
    <cellStyle name="桁区切り 5 8" xfId="2051"/>
    <cellStyle name="桁区切り 5 8 2" xfId="2052"/>
    <cellStyle name="桁区切り 5 9" xfId="2053"/>
    <cellStyle name="桁区切り 50" xfId="2054"/>
    <cellStyle name="桁区切り 51" xfId="2055"/>
    <cellStyle name="桁区切り 52" xfId="2056"/>
    <cellStyle name="桁区切り 53" xfId="2057"/>
    <cellStyle name="桁区切り 54" xfId="2058"/>
    <cellStyle name="桁区切り 55" xfId="2059"/>
    <cellStyle name="桁区切り 56" xfId="2060"/>
    <cellStyle name="桁区切り 57" xfId="2061"/>
    <cellStyle name="桁区切り 58" xfId="2062"/>
    <cellStyle name="桁区切り 59" xfId="2063"/>
    <cellStyle name="桁区切り 6" xfId="59"/>
    <cellStyle name="桁区切り 6 2" xfId="89"/>
    <cellStyle name="桁区切り 6 2 2" xfId="2064"/>
    <cellStyle name="桁区切り 6 2 3" xfId="2065"/>
    <cellStyle name="桁区切り 6 3" xfId="2066"/>
    <cellStyle name="桁区切り 6 4" xfId="2067"/>
    <cellStyle name="桁区切り 6 4 2" xfId="2068"/>
    <cellStyle name="桁区切り 6 4 3" xfId="2069"/>
    <cellStyle name="桁区切り 6 4 4" xfId="2070"/>
    <cellStyle name="桁区切り 6 5" xfId="2071"/>
    <cellStyle name="桁区切り 6 6" xfId="2072"/>
    <cellStyle name="桁区切り 60" xfId="2073"/>
    <cellStyle name="桁区切り 61" xfId="2074"/>
    <cellStyle name="桁区切り 62" xfId="2075"/>
    <cellStyle name="桁区切り 63" xfId="2076"/>
    <cellStyle name="桁区切り 64" xfId="2077"/>
    <cellStyle name="桁区切り 65" xfId="2078"/>
    <cellStyle name="桁区切り 66" xfId="2079"/>
    <cellStyle name="桁区切り 67" xfId="2080"/>
    <cellStyle name="桁区切り 68" xfId="2081"/>
    <cellStyle name="桁区切り 69" xfId="2082"/>
    <cellStyle name="桁区切り 7" xfId="61"/>
    <cellStyle name="桁区切り 7 2" xfId="2083"/>
    <cellStyle name="桁区切り 7 2 2" xfId="2084"/>
    <cellStyle name="桁区切り 7 2 3" xfId="2085"/>
    <cellStyle name="桁区切り 7 2 4" xfId="2086"/>
    <cellStyle name="桁区切り 7 2 5" xfId="2087"/>
    <cellStyle name="桁区切り 7 3" xfId="2088"/>
    <cellStyle name="桁区切り 7 4" xfId="2089"/>
    <cellStyle name="桁区切り 7 5" xfId="2090"/>
    <cellStyle name="桁区切り 70" xfId="2091"/>
    <cellStyle name="桁区切り 71" xfId="2092"/>
    <cellStyle name="桁区切り 72" xfId="2093"/>
    <cellStyle name="桁区切り 73" xfId="2094"/>
    <cellStyle name="桁区切り 74" xfId="2095"/>
    <cellStyle name="桁区切り 75" xfId="2096"/>
    <cellStyle name="桁区切り 75 2" xfId="2097"/>
    <cellStyle name="桁区切り 75 2 2" xfId="2098"/>
    <cellStyle name="桁区切り 75 3" xfId="2099"/>
    <cellStyle name="桁区切り 76" xfId="2100"/>
    <cellStyle name="桁区切り 76 2" xfId="2101"/>
    <cellStyle name="桁区切り 77" xfId="2102"/>
    <cellStyle name="桁区切り 78" xfId="2103"/>
    <cellStyle name="桁区切り 79" xfId="2104"/>
    <cellStyle name="桁区切り 8" xfId="63"/>
    <cellStyle name="桁区切り 8 2" xfId="2105"/>
    <cellStyle name="桁区切り 8 2 2" xfId="2106"/>
    <cellStyle name="桁区切り 8 2 2 2" xfId="2107"/>
    <cellStyle name="桁区切り 8 2 2 2 2" xfId="2108"/>
    <cellStyle name="桁区切り 8 2 2 2 2 2" xfId="2109"/>
    <cellStyle name="桁区切り 8 2 2 2 3" xfId="2110"/>
    <cellStyle name="桁区切り 8 2 2 3" xfId="2111"/>
    <cellStyle name="桁区切り 8 2 2 3 2" xfId="2112"/>
    <cellStyle name="桁区切り 8 2 3" xfId="2113"/>
    <cellStyle name="桁区切り 8 2 3 2" xfId="2114"/>
    <cellStyle name="桁区切り 8 2 3 2 2" xfId="2115"/>
    <cellStyle name="桁区切り 8 2 3 2 2 2" xfId="2116"/>
    <cellStyle name="桁区切り 8 2 3 2 3" xfId="2117"/>
    <cellStyle name="桁区切り 8 2 3 3" xfId="2118"/>
    <cellStyle name="桁区切り 8 2 3 3 2" xfId="2119"/>
    <cellStyle name="桁区切り 8 2 3 4" xfId="2120"/>
    <cellStyle name="桁区切り 8 2 4" xfId="2121"/>
    <cellStyle name="桁区切り 8 2 4 2" xfId="2122"/>
    <cellStyle name="桁区切り 8 2 4 2 2" xfId="2123"/>
    <cellStyle name="桁区切り 8 2 4 3" xfId="2124"/>
    <cellStyle name="桁区切り 8 2 5" xfId="2125"/>
    <cellStyle name="桁区切り 8 2 5 2" xfId="2126"/>
    <cellStyle name="桁区切り 8 2 5 2 2" xfId="2127"/>
    <cellStyle name="桁区切り 8 2 5 3" xfId="2128"/>
    <cellStyle name="桁区切り 8 2 6" xfId="2129"/>
    <cellStyle name="桁区切り 8 2 6 2" xfId="2130"/>
    <cellStyle name="桁区切り 8 2 7" xfId="2131"/>
    <cellStyle name="桁区切り 8 2 8" xfId="2132"/>
    <cellStyle name="桁区切り 8 3" xfId="2133"/>
    <cellStyle name="桁区切り 8 3 2" xfId="2134"/>
    <cellStyle name="桁区切り 8 3 2 2" xfId="2135"/>
    <cellStyle name="桁区切り 8 3 2 2 2" xfId="2136"/>
    <cellStyle name="桁区切り 8 3 3" xfId="2137"/>
    <cellStyle name="桁区切り 8 4" xfId="2138"/>
    <cellStyle name="桁区切り 8 4 2" xfId="2139"/>
    <cellStyle name="桁区切り 8 4 2 2" xfId="2140"/>
    <cellStyle name="桁区切り 8 4 2 2 2" xfId="2141"/>
    <cellStyle name="桁区切り 8 4 2 3" xfId="2142"/>
    <cellStyle name="桁区切り 8 4 3" xfId="2143"/>
    <cellStyle name="桁区切り 8 4 3 2" xfId="2144"/>
    <cellStyle name="桁区切り 8 4 4" xfId="2145"/>
    <cellStyle name="桁区切り 8 4 5" xfId="2146"/>
    <cellStyle name="桁区切り 8 5" xfId="2147"/>
    <cellStyle name="桁区切り 8 5 2" xfId="2148"/>
    <cellStyle name="桁区切り 8 5 2 2" xfId="2149"/>
    <cellStyle name="桁区切り 8 5 3" xfId="2150"/>
    <cellStyle name="桁区切り 8 6" xfId="2151"/>
    <cellStyle name="桁区切り 8 6 2" xfId="2152"/>
    <cellStyle name="桁区切り 8 6 2 2" xfId="2153"/>
    <cellStyle name="桁区切り 8 6 3" xfId="2154"/>
    <cellStyle name="桁区切り 8 7" xfId="2155"/>
    <cellStyle name="桁区切り 8 7 2" xfId="2156"/>
    <cellStyle name="桁区切り 8 8" xfId="2157"/>
    <cellStyle name="桁区切り 8 8 2" xfId="2158"/>
    <cellStyle name="桁区切り 8 9" xfId="2159"/>
    <cellStyle name="桁区切り 80" xfId="2160"/>
    <cellStyle name="桁区切り 81" xfId="2161"/>
    <cellStyle name="桁区切り 82" xfId="2162"/>
    <cellStyle name="桁区切り 83" xfId="2163"/>
    <cellStyle name="桁区切り 84" xfId="2164"/>
    <cellStyle name="桁区切り 85" xfId="2165"/>
    <cellStyle name="桁区切り 86" xfId="2166"/>
    <cellStyle name="桁区切り 87" xfId="2167"/>
    <cellStyle name="桁区切り 88" xfId="2168"/>
    <cellStyle name="桁区切り 89" xfId="2169"/>
    <cellStyle name="桁区切り 89 2" xfId="2170"/>
    <cellStyle name="桁区切り 9" xfId="65"/>
    <cellStyle name="桁区切り 9 2" xfId="2171"/>
    <cellStyle name="桁区切り 9 2 2" xfId="2172"/>
    <cellStyle name="桁区切り 9 2 2 2" xfId="2173"/>
    <cellStyle name="桁区切り 9 2 3" xfId="2174"/>
    <cellStyle name="桁区切り 9 2 4" xfId="2175"/>
    <cellStyle name="桁区切り 9 3" xfId="2176"/>
    <cellStyle name="桁区切り 9 3 2" xfId="2177"/>
    <cellStyle name="桁区切り 9 4" xfId="2178"/>
    <cellStyle name="桁区切り 90" xfId="2179"/>
    <cellStyle name="桁区切り 91" xfId="2180"/>
    <cellStyle name="桁区切り 92" xfId="2181"/>
    <cellStyle name="桁区切り 93" xfId="2182"/>
    <cellStyle name="桁区切り 93 2" xfId="2183"/>
    <cellStyle name="桁区切り 94" xfId="2184"/>
    <cellStyle name="桁区切り 94 2" xfId="2185"/>
    <cellStyle name="桁区切り 95" xfId="2186"/>
    <cellStyle name="桁区切り 95 2" xfId="2187"/>
    <cellStyle name="桁区切り 96" xfId="2188"/>
    <cellStyle name="桁区切り 97" xfId="2189"/>
    <cellStyle name="桁区切り 98" xfId="2190"/>
    <cellStyle name="見出し 1 2" xfId="158"/>
    <cellStyle name="見出し 1 2 2" xfId="2191"/>
    <cellStyle name="見出し 1 2 3" xfId="2192"/>
    <cellStyle name="見出し 1 3" xfId="2193"/>
    <cellStyle name="見出し 1 3 2" xfId="2194"/>
    <cellStyle name="見出し 1 3 3" xfId="2195"/>
    <cellStyle name="見出し 1 4" xfId="2196"/>
    <cellStyle name="見出し 1 4 2" xfId="2197"/>
    <cellStyle name="見出し 1 4 3" xfId="2198"/>
    <cellStyle name="見出し 1 5" xfId="2199"/>
    <cellStyle name="見出し 2 2" xfId="159"/>
    <cellStyle name="見出し 2 2 2" xfId="2200"/>
    <cellStyle name="見出し 2 2 3" xfId="2201"/>
    <cellStyle name="見出し 2 3" xfId="2202"/>
    <cellStyle name="見出し 2 3 2" xfId="2203"/>
    <cellStyle name="見出し 2 3 3" xfId="2204"/>
    <cellStyle name="見出し 2 4" xfId="2205"/>
    <cellStyle name="見出し 2 4 2" xfId="2206"/>
    <cellStyle name="見出し 2 4 3" xfId="2207"/>
    <cellStyle name="見出し 2 5" xfId="2208"/>
    <cellStyle name="見出し 3 2" xfId="160"/>
    <cellStyle name="見出し 3 2 2" xfId="2209"/>
    <cellStyle name="見出し 3 2 2 2" xfId="2210"/>
    <cellStyle name="見出し 3 2 3" xfId="2211"/>
    <cellStyle name="見出し 3 3" xfId="2212"/>
    <cellStyle name="見出し 3 3 2" xfId="2213"/>
    <cellStyle name="見出し 3 3 3" xfId="2214"/>
    <cellStyle name="見出し 3 4" xfId="2215"/>
    <cellStyle name="見出し 3 4 2" xfId="2216"/>
    <cellStyle name="見出し 3 4 3" xfId="2217"/>
    <cellStyle name="見出し 3 5" xfId="2218"/>
    <cellStyle name="見出し 4 2" xfId="161"/>
    <cellStyle name="見出し 4 2 2" xfId="2219"/>
    <cellStyle name="見出し 4 2 3" xfId="2220"/>
    <cellStyle name="見出し 4 3" xfId="2221"/>
    <cellStyle name="見出し 4 3 2" xfId="2222"/>
    <cellStyle name="見出し 4 3 3" xfId="2223"/>
    <cellStyle name="見出し 4 4" xfId="2224"/>
    <cellStyle name="見出し 4 4 2" xfId="2225"/>
    <cellStyle name="見出し 4 4 3" xfId="2226"/>
    <cellStyle name="見出し 4 5" xfId="2227"/>
    <cellStyle name="見出し１" xfId="30"/>
    <cellStyle name="見出し２" xfId="31"/>
    <cellStyle name="合計" xfId="32"/>
    <cellStyle name="合計 2" xfId="2228"/>
    <cellStyle name="合計 3" xfId="2229"/>
    <cellStyle name="集計 2" xfId="162"/>
    <cellStyle name="集計 2 2" xfId="2230"/>
    <cellStyle name="集計 2 2 2" xfId="2231"/>
    <cellStyle name="集計 2 3" xfId="2232"/>
    <cellStyle name="集計 2 3 2" xfId="2233"/>
    <cellStyle name="集計 2 4" xfId="2234"/>
    <cellStyle name="集計 3" xfId="2235"/>
    <cellStyle name="集計 3 2" xfId="2236"/>
    <cellStyle name="集計 3 3" xfId="2237"/>
    <cellStyle name="集計 4" xfId="2238"/>
    <cellStyle name="集計 4 2" xfId="2239"/>
    <cellStyle name="集計 4 3" xfId="2240"/>
    <cellStyle name="集計 5" xfId="2241"/>
    <cellStyle name="出力 2" xfId="163"/>
    <cellStyle name="出力 2 2" xfId="2242"/>
    <cellStyle name="出力 2 2 2" xfId="2243"/>
    <cellStyle name="出力 2 3" xfId="2244"/>
    <cellStyle name="出力 3" xfId="2245"/>
    <cellStyle name="出力 3 2" xfId="2246"/>
    <cellStyle name="出力 3 2 2" xfId="2247"/>
    <cellStyle name="出力 3 3" xfId="2248"/>
    <cellStyle name="出力 3 4" xfId="2249"/>
    <cellStyle name="出力 4" xfId="2250"/>
    <cellStyle name="出力 4 2" xfId="2251"/>
    <cellStyle name="出力 4 3" xfId="2252"/>
    <cellStyle name="出力 5" xfId="2253"/>
    <cellStyle name="小数" xfId="33"/>
    <cellStyle name="食事" xfId="34"/>
    <cellStyle name="説明文 2" xfId="164"/>
    <cellStyle name="説明文 2 2" xfId="2254"/>
    <cellStyle name="説明文 2 3" xfId="2255"/>
    <cellStyle name="説明文 3" xfId="2256"/>
    <cellStyle name="説明文 3 2" xfId="2257"/>
    <cellStyle name="説明文 3 3" xfId="2258"/>
    <cellStyle name="説明文 4" xfId="2259"/>
    <cellStyle name="説明文 4 2" xfId="2260"/>
    <cellStyle name="説明文 4 3" xfId="2261"/>
    <cellStyle name="説明文 5" xfId="2262"/>
    <cellStyle name="通貨 2" xfId="2263"/>
    <cellStyle name="通貨 2 2" xfId="2264"/>
    <cellStyle name="点数" xfId="35"/>
    <cellStyle name="日付" xfId="36"/>
    <cellStyle name="入力 2" xfId="165"/>
    <cellStyle name="入力 2 2" xfId="2265"/>
    <cellStyle name="入力 2 2 2" xfId="2266"/>
    <cellStyle name="入力 2 3" xfId="2267"/>
    <cellStyle name="入力 3" xfId="2268"/>
    <cellStyle name="入力 3 2" xfId="2269"/>
    <cellStyle name="入力 3 3" xfId="2270"/>
    <cellStyle name="入力 4" xfId="2271"/>
    <cellStyle name="入力 4 2" xfId="2272"/>
    <cellStyle name="入力 4 3" xfId="2273"/>
    <cellStyle name="入力 5" xfId="2274"/>
    <cellStyle name="年月" xfId="37"/>
    <cellStyle name="標準" xfId="0" builtinId="0"/>
    <cellStyle name="標準 10" xfId="38"/>
    <cellStyle name="標準 10 2" xfId="2275"/>
    <cellStyle name="標準 10 2 2" xfId="2276"/>
    <cellStyle name="標準 10 2 2 2" xfId="2277"/>
    <cellStyle name="標準 10 2 2 3" xfId="2278"/>
    <cellStyle name="標準 10 2 3" xfId="2279"/>
    <cellStyle name="標準 10 2 4" xfId="2280"/>
    <cellStyle name="標準 10 2 5" xfId="2281"/>
    <cellStyle name="標準 10 3" xfId="2282"/>
    <cellStyle name="標準 10 3 2" xfId="2283"/>
    <cellStyle name="標準 10 3 3" xfId="2284"/>
    <cellStyle name="標準 10 4" xfId="2285"/>
    <cellStyle name="標準 11" xfId="39"/>
    <cellStyle name="標準 11 2" xfId="2286"/>
    <cellStyle name="標準 11 2 2" xfId="2287"/>
    <cellStyle name="標準 11 2 2 2" xfId="2288"/>
    <cellStyle name="標準 11 2 2 3" xfId="2289"/>
    <cellStyle name="標準 11 2 2 3 2" xfId="2290"/>
    <cellStyle name="標準 11 2 2 4" xfId="2291"/>
    <cellStyle name="標準 11 2 3" xfId="2292"/>
    <cellStyle name="標準 11 2 4" xfId="2293"/>
    <cellStyle name="標準 11 2 4 2" xfId="2294"/>
    <cellStyle name="標準 11 2 5" xfId="2295"/>
    <cellStyle name="標準 11 3" xfId="2296"/>
    <cellStyle name="標準 11 3 2" xfId="2297"/>
    <cellStyle name="標準 11 3 3" xfId="2298"/>
    <cellStyle name="標準 11 3 3 2" xfId="2299"/>
    <cellStyle name="標準 11 3 4" xfId="2300"/>
    <cellStyle name="標準 11 4" xfId="2301"/>
    <cellStyle name="標準 11 5" xfId="2302"/>
    <cellStyle name="標準 11 5 2" xfId="2303"/>
    <cellStyle name="標準 11 6" xfId="2304"/>
    <cellStyle name="標準 11 6 2" xfId="2305"/>
    <cellStyle name="標準 11 7" xfId="2306"/>
    <cellStyle name="標準 12" xfId="40"/>
    <cellStyle name="標準 12 2" xfId="2307"/>
    <cellStyle name="標準 12 2 2" xfId="2308"/>
    <cellStyle name="標準 12 2 2 2" xfId="2309"/>
    <cellStyle name="標準 12 2 2 3" xfId="2310"/>
    <cellStyle name="標準 12 2 2 3 2" xfId="2311"/>
    <cellStyle name="標準 12 2 3" xfId="2312"/>
    <cellStyle name="標準 12 2 4" xfId="2313"/>
    <cellStyle name="標準 12 2 4 2" xfId="2314"/>
    <cellStyle name="標準 12 2 5" xfId="2315"/>
    <cellStyle name="標準 12 3" xfId="2316"/>
    <cellStyle name="標準 12 3 2" xfId="2317"/>
    <cellStyle name="標準 12 3 3" xfId="2318"/>
    <cellStyle name="標準 12 3 3 2" xfId="2319"/>
    <cellStyle name="標準 12 3 4" xfId="2320"/>
    <cellStyle name="標準 12 4" xfId="2321"/>
    <cellStyle name="標準 12 5" xfId="2322"/>
    <cellStyle name="標準 12 5 2" xfId="2323"/>
    <cellStyle name="標準 12 6" xfId="2324"/>
    <cellStyle name="標準 13" xfId="41"/>
    <cellStyle name="標準 13 2" xfId="2325"/>
    <cellStyle name="標準 13 2 2" xfId="2326"/>
    <cellStyle name="標準 13 2 3" xfId="2327"/>
    <cellStyle name="標準 13 3" xfId="2328"/>
    <cellStyle name="標準 13 4" xfId="2329"/>
    <cellStyle name="標準 14" xfId="56"/>
    <cellStyle name="標準 14 10" xfId="2330"/>
    <cellStyle name="標準 14 2" xfId="2331"/>
    <cellStyle name="標準 14 2 2" xfId="2332"/>
    <cellStyle name="標準 14 2 2 2" xfId="2333"/>
    <cellStyle name="標準 14 2 2 2 2" xfId="2334"/>
    <cellStyle name="標準 14 2 2 2 2 2" xfId="2335"/>
    <cellStyle name="標準 14 2 2 2 3" xfId="2336"/>
    <cellStyle name="標準 14 2 2 3" xfId="2337"/>
    <cellStyle name="標準 14 2 2 3 2" xfId="2338"/>
    <cellStyle name="標準 14 2 2 4" xfId="2339"/>
    <cellStyle name="標準 14 2 3" xfId="2340"/>
    <cellStyle name="標準 14 2 3 2" xfId="2341"/>
    <cellStyle name="標準 14 2 3 2 2" xfId="2342"/>
    <cellStyle name="標準 14 2 3 2 2 2" xfId="2343"/>
    <cellStyle name="標準 14 2 3 2 3" xfId="2344"/>
    <cellStyle name="標準 14 2 3 3" xfId="2345"/>
    <cellStyle name="標準 14 2 3 3 2" xfId="2346"/>
    <cellStyle name="標準 14 2 3 4" xfId="2347"/>
    <cellStyle name="標準 14 2 4" xfId="2348"/>
    <cellStyle name="標準 14 2 4 2" xfId="2349"/>
    <cellStyle name="標準 14 2 4 2 2" xfId="2350"/>
    <cellStyle name="標準 14 2 4 3" xfId="2351"/>
    <cellStyle name="標準 14 2 5" xfId="2352"/>
    <cellStyle name="標準 14 2 5 2" xfId="2353"/>
    <cellStyle name="標準 14 2 5 2 2" xfId="2354"/>
    <cellStyle name="標準 14 2 5 3" xfId="2355"/>
    <cellStyle name="標準 14 2 6" xfId="2356"/>
    <cellStyle name="標準 14 2 6 2" xfId="2357"/>
    <cellStyle name="標準 14 2 7" xfId="2358"/>
    <cellStyle name="標準 14 3" xfId="2359"/>
    <cellStyle name="標準 14 3 2" xfId="2360"/>
    <cellStyle name="標準 14 3 2 2" xfId="2361"/>
    <cellStyle name="標準 14 3 2 2 2" xfId="2362"/>
    <cellStyle name="標準 14 3 2 3" xfId="2363"/>
    <cellStyle name="標準 14 3 3" xfId="2364"/>
    <cellStyle name="標準 14 3 3 2" xfId="2365"/>
    <cellStyle name="標準 14 3 4" xfId="2366"/>
    <cellStyle name="標準 14 4" xfId="2367"/>
    <cellStyle name="標準 14 4 2" xfId="2368"/>
    <cellStyle name="標準 14 4 2 2" xfId="2369"/>
    <cellStyle name="標準 14 4 2 2 2" xfId="2370"/>
    <cellStyle name="標準 14 4 2 3" xfId="2371"/>
    <cellStyle name="標準 14 4 3" xfId="2372"/>
    <cellStyle name="標準 14 4 3 2" xfId="2373"/>
    <cellStyle name="標準 14 4 4" xfId="2374"/>
    <cellStyle name="標準 14 5" xfId="2375"/>
    <cellStyle name="標準 14 5 2" xfId="2376"/>
    <cellStyle name="標準 14 5 2 2" xfId="2377"/>
    <cellStyle name="標準 14 5 3" xfId="2378"/>
    <cellStyle name="標準 14 6" xfId="2379"/>
    <cellStyle name="標準 14 6 2" xfId="2380"/>
    <cellStyle name="標準 14 6 2 2" xfId="2381"/>
    <cellStyle name="標準 14 6 3" xfId="2382"/>
    <cellStyle name="標準 14 7" xfId="2383"/>
    <cellStyle name="標準 14 7 2" xfId="2384"/>
    <cellStyle name="標準 14 8" xfId="2385"/>
    <cellStyle name="標準 14 8 2" xfId="2386"/>
    <cellStyle name="標準 14 9" xfId="2387"/>
    <cellStyle name="標準 15" xfId="58"/>
    <cellStyle name="標準 15 2" xfId="2388"/>
    <cellStyle name="標準 15 2 2" xfId="2389"/>
    <cellStyle name="標準 15 2 3" xfId="2390"/>
    <cellStyle name="標準 15 2 4" xfId="2391"/>
    <cellStyle name="標準 15 3" xfId="2392"/>
    <cellStyle name="標準 15 3 2" xfId="2393"/>
    <cellStyle name="標準 15 3 3" xfId="2394"/>
    <cellStyle name="標準 15 4" xfId="2395"/>
    <cellStyle name="標準 16" xfId="60"/>
    <cellStyle name="標準 16 10" xfId="2396"/>
    <cellStyle name="標準 16 10 2" xfId="2397"/>
    <cellStyle name="標準 16 11" xfId="2398"/>
    <cellStyle name="標準 16 12" xfId="2399"/>
    <cellStyle name="標準 16 2" xfId="2400"/>
    <cellStyle name="標準 16 2 2" xfId="2401"/>
    <cellStyle name="標準 16 2 2 2" xfId="2402"/>
    <cellStyle name="標準 16 2 2 2 2" xfId="2403"/>
    <cellStyle name="標準 16 2 2 2 2 2" xfId="2404"/>
    <cellStyle name="標準 16 2 2 2 3" xfId="2405"/>
    <cellStyle name="標準 16 2 2 3" xfId="2406"/>
    <cellStyle name="標準 16 2 2 3 2" xfId="2407"/>
    <cellStyle name="標準 16 2 2 4" xfId="2408"/>
    <cellStyle name="標準 16 2 3" xfId="2409"/>
    <cellStyle name="標準 16 2 3 2" xfId="2410"/>
    <cellStyle name="標準 16 2 3 2 2" xfId="2411"/>
    <cellStyle name="標準 16 2 3 2 2 2" xfId="2412"/>
    <cellStyle name="標準 16 2 3 2 3" xfId="2413"/>
    <cellStyle name="標準 16 2 3 3" xfId="2414"/>
    <cellStyle name="標準 16 2 3 3 2" xfId="2415"/>
    <cellStyle name="標準 16 2 3 4" xfId="2416"/>
    <cellStyle name="標準 16 2 4" xfId="2417"/>
    <cellStyle name="標準 16 2 4 2" xfId="2418"/>
    <cellStyle name="標準 16 2 4 2 2" xfId="2419"/>
    <cellStyle name="標準 16 2 4 3" xfId="2420"/>
    <cellStyle name="標準 16 2 5" xfId="2421"/>
    <cellStyle name="標準 16 2 5 2" xfId="2422"/>
    <cellStyle name="標準 16 2 5 2 2" xfId="2423"/>
    <cellStyle name="標準 16 2 5 3" xfId="2424"/>
    <cellStyle name="標準 16 2 6" xfId="2425"/>
    <cellStyle name="標準 16 2 6 2" xfId="2426"/>
    <cellStyle name="標準 16 2 7" xfId="2427"/>
    <cellStyle name="標準 16 2 7 2" xfId="2428"/>
    <cellStyle name="標準 16 2 8" xfId="2429"/>
    <cellStyle name="標準 16 3" xfId="2430"/>
    <cellStyle name="標準 16 3 2" xfId="2431"/>
    <cellStyle name="標準 16 3 2 2" xfId="2432"/>
    <cellStyle name="標準 16 3 2 2 2" xfId="2433"/>
    <cellStyle name="標準 16 3 2 3" xfId="2434"/>
    <cellStyle name="標準 16 3 3" xfId="2435"/>
    <cellStyle name="標準 16 3 3 2" xfId="2436"/>
    <cellStyle name="標準 16 3 4" xfId="2437"/>
    <cellStyle name="標準 16 3 4 2" xfId="2438"/>
    <cellStyle name="標準 16 3 5" xfId="2439"/>
    <cellStyle name="標準 16 4" xfId="2440"/>
    <cellStyle name="標準 16 4 2" xfId="2441"/>
    <cellStyle name="標準 16 4 2 2" xfId="2442"/>
    <cellStyle name="標準 16 4 2 2 2" xfId="2443"/>
    <cellStyle name="標準 16 4 2 3" xfId="2444"/>
    <cellStyle name="標準 16 4 3" xfId="2445"/>
    <cellStyle name="標準 16 4 3 2" xfId="2446"/>
    <cellStyle name="標準 16 4 4" xfId="2447"/>
    <cellStyle name="標準 16 5" xfId="2448"/>
    <cellStyle name="標準 16 5 2" xfId="2449"/>
    <cellStyle name="標準 16 5 2 2" xfId="2450"/>
    <cellStyle name="標準 16 5 3" xfId="2451"/>
    <cellStyle name="標準 16 6" xfId="2452"/>
    <cellStyle name="標準 16 6 2" xfId="2453"/>
    <cellStyle name="標準 16 6 2 2" xfId="2454"/>
    <cellStyle name="標準 16 6 3" xfId="2455"/>
    <cellStyle name="標準 16 7" xfId="2456"/>
    <cellStyle name="標準 16 7 2" xfId="2457"/>
    <cellStyle name="標準 16 8" xfId="2458"/>
    <cellStyle name="標準 16 8 2" xfId="2459"/>
    <cellStyle name="標準 16 9" xfId="2460"/>
    <cellStyle name="標準 16 9 2" xfId="2461"/>
    <cellStyle name="標準 17" xfId="62"/>
    <cellStyle name="標準 17 2" xfId="2462"/>
    <cellStyle name="標準 17 2 2" xfId="2463"/>
    <cellStyle name="標準 17 2 3" xfId="2464"/>
    <cellStyle name="標準 17 2 3 2" xfId="2465"/>
    <cellStyle name="標準 17 2 3 3" xfId="2466"/>
    <cellStyle name="標準 17 3" xfId="2467"/>
    <cellStyle name="標準 17 4" xfId="2468"/>
    <cellStyle name="標準 18" xfId="64"/>
    <cellStyle name="標準 18 2" xfId="2469"/>
    <cellStyle name="標準 18 2 2" xfId="2470"/>
    <cellStyle name="標準 18 2 3" xfId="2471"/>
    <cellStyle name="標準 18 3" xfId="2472"/>
    <cellStyle name="標準 18 4" xfId="2473"/>
    <cellStyle name="標準 18 5" xfId="2474"/>
    <cellStyle name="標準 19" xfId="66"/>
    <cellStyle name="標準 19 2" xfId="2475"/>
    <cellStyle name="標準 19 2 2" xfId="2476"/>
    <cellStyle name="標準 19 2 2 2" xfId="2477"/>
    <cellStyle name="標準 19 2 2 2 2" xfId="2478"/>
    <cellStyle name="標準 19 2 2 3" xfId="2479"/>
    <cellStyle name="標準 19 2 3" xfId="2480"/>
    <cellStyle name="標準 19 2 3 2" xfId="2481"/>
    <cellStyle name="標準 19 2 3 3" xfId="2482"/>
    <cellStyle name="標準 19 3" xfId="2483"/>
    <cellStyle name="標準 19 3 2" xfId="2484"/>
    <cellStyle name="標準 19 3 2 2" xfId="2485"/>
    <cellStyle name="標準 19 3 2 2 2" xfId="2486"/>
    <cellStyle name="標準 19 3 2 3" xfId="2487"/>
    <cellStyle name="標準 19 3 3" xfId="2488"/>
    <cellStyle name="標準 19 3 3 2" xfId="2489"/>
    <cellStyle name="標準 19 3 4" xfId="2490"/>
    <cellStyle name="標準 19 4" xfId="2491"/>
    <cellStyle name="標準 19 4 2" xfId="2492"/>
    <cellStyle name="標準 19 4 2 2" xfId="2493"/>
    <cellStyle name="標準 19 4 3" xfId="2494"/>
    <cellStyle name="標準 19 5" xfId="2495"/>
    <cellStyle name="標準 19 5 2" xfId="2496"/>
    <cellStyle name="標準 19 5 2 2" xfId="2497"/>
    <cellStyle name="標準 19 5 3" xfId="2498"/>
    <cellStyle name="標準 19 6" xfId="2499"/>
    <cellStyle name="標準 19 6 2" xfId="2500"/>
    <cellStyle name="標準 19 7" xfId="2501"/>
    <cellStyle name="標準 19 7 2" xfId="2502"/>
    <cellStyle name="標準 19 8" xfId="2503"/>
    <cellStyle name="標準 2" xfId="42"/>
    <cellStyle name="標準 2 10" xfId="2504"/>
    <cellStyle name="標準 2 10 2" xfId="2505"/>
    <cellStyle name="標準 2 10 3" xfId="2506"/>
    <cellStyle name="標準 2 11" xfId="2507"/>
    <cellStyle name="標準 2 11 2" xfId="2508"/>
    <cellStyle name="標準 2 11 2 2" xfId="2509"/>
    <cellStyle name="標準 2 11 2 3" xfId="2510"/>
    <cellStyle name="標準 2 11 2 3 2" xfId="2511"/>
    <cellStyle name="標準 2 11 3" xfId="2512"/>
    <cellStyle name="標準 2 11 4" xfId="2513"/>
    <cellStyle name="標準 2 11 4 2" xfId="2514"/>
    <cellStyle name="標準 2 12" xfId="2515"/>
    <cellStyle name="標準 2 12 2" xfId="2516"/>
    <cellStyle name="標準 2 12 3" xfId="2517"/>
    <cellStyle name="標準 2 12 3 2" xfId="2518"/>
    <cellStyle name="標準 2 13" xfId="2519"/>
    <cellStyle name="標準 2 14" xfId="2520"/>
    <cellStyle name="標準 2 2" xfId="43"/>
    <cellStyle name="標準 2 2 2" xfId="55"/>
    <cellStyle name="標準 2 2 2 2" xfId="175"/>
    <cellStyle name="標準 2 2 2 2 2" xfId="2521"/>
    <cellStyle name="標準 2 2 2 2 3" xfId="2522"/>
    <cellStyle name="標準 2 2 2 3" xfId="2523"/>
    <cellStyle name="標準 2 2 2 3 2" xfId="2524"/>
    <cellStyle name="標準 2 2 2 3 3" xfId="2525"/>
    <cellStyle name="標準 2 2 3" xfId="177"/>
    <cellStyle name="標準 2 2 3 2" xfId="2526"/>
    <cellStyle name="標準 2 2 3 2 2" xfId="2527"/>
    <cellStyle name="標準 2 2 3 2 3" xfId="2528"/>
    <cellStyle name="標準 2 2 3 3" xfId="2529"/>
    <cellStyle name="標準 2 2 3 4" xfId="2530"/>
    <cellStyle name="標準 2 2 3 5" xfId="2531"/>
    <cellStyle name="標準 2 2 4" xfId="2532"/>
    <cellStyle name="標準 2 2 4 2" xfId="2533"/>
    <cellStyle name="標準 2 2 4 3" xfId="2534"/>
    <cellStyle name="標準 2 2 4 4" xfId="2535"/>
    <cellStyle name="標準 2 2 5" xfId="2536"/>
    <cellStyle name="標準 2 2 5 2" xfId="2537"/>
    <cellStyle name="標準 2 2 5 3" xfId="2538"/>
    <cellStyle name="標準 2 2 6" xfId="2539"/>
    <cellStyle name="標準 2 2 7" xfId="2540"/>
    <cellStyle name="標準 2 2 7 2" xfId="2541"/>
    <cellStyle name="標準 2 2 8" xfId="2542"/>
    <cellStyle name="標準 2 2 9" xfId="2543"/>
    <cellStyle name="標準 2 2_【基礎データ】事業統計（被用者）" xfId="2544"/>
    <cellStyle name="標準 2 3" xfId="125"/>
    <cellStyle name="標準 2 3 2" xfId="176"/>
    <cellStyle name="標準 2 3 2 2" xfId="178"/>
    <cellStyle name="標準 2 3 2 2 2" xfId="2545"/>
    <cellStyle name="標準 2 3 2 2 3" xfId="2546"/>
    <cellStyle name="標準 2 3 2 3" xfId="2547"/>
    <cellStyle name="標準 2 3 2 4" xfId="2548"/>
    <cellStyle name="標準 2 3 3" xfId="2549"/>
    <cellStyle name="標準 2 3 3 2" xfId="2550"/>
    <cellStyle name="標準 2 3 3 2 2" xfId="2551"/>
    <cellStyle name="標準 2 3 3 2 3" xfId="2552"/>
    <cellStyle name="標準 2 3 3 3" xfId="2553"/>
    <cellStyle name="標準 2 3 3 3 2" xfId="2554"/>
    <cellStyle name="標準 2 3 3 4" xfId="2555"/>
    <cellStyle name="標準 2 3 3 5" xfId="2556"/>
    <cellStyle name="標準 2 3 3 6" xfId="2557"/>
    <cellStyle name="標準 2 3 4" xfId="2558"/>
    <cellStyle name="標準 2 3 4 2" xfId="2559"/>
    <cellStyle name="標準 2 3 4 3" xfId="2560"/>
    <cellStyle name="標準 2 3 5" xfId="2561"/>
    <cellStyle name="標準 2 3 6" xfId="2562"/>
    <cellStyle name="標準 2 3 7" xfId="2563"/>
    <cellStyle name="標準 2 3 7 2" xfId="2564"/>
    <cellStyle name="標準 2 3 8" xfId="2565"/>
    <cellStyle name="標準 2 4" xfId="179"/>
    <cellStyle name="標準 2 4 2" xfId="2566"/>
    <cellStyle name="標準 2 4 2 2" xfId="2567"/>
    <cellStyle name="標準 2 4 2 3" xfId="2568"/>
    <cellStyle name="標準 2 4 3" xfId="2569"/>
    <cellStyle name="標準 2 4 3 2" xfId="2570"/>
    <cellStyle name="標準 2 4 3 3" xfId="2571"/>
    <cellStyle name="標準 2 4 3 3 2" xfId="2572"/>
    <cellStyle name="標準 2 4 4" xfId="2573"/>
    <cellStyle name="標準 2 4 5" xfId="2574"/>
    <cellStyle name="標準 2 4 5 2" xfId="2575"/>
    <cellStyle name="標準 2 4 6" xfId="2576"/>
    <cellStyle name="標準 2 5" xfId="2577"/>
    <cellStyle name="標準 2 5 2" xfId="2578"/>
    <cellStyle name="標準 2 5 3" xfId="2579"/>
    <cellStyle name="標準 2 5 4" xfId="2580"/>
    <cellStyle name="標準 2 5 5" xfId="2581"/>
    <cellStyle name="標準 2 6" xfId="2582"/>
    <cellStyle name="標準 2 6 2" xfId="2583"/>
    <cellStyle name="標準 2 6 2 2" xfId="2584"/>
    <cellStyle name="標準 2 6 2 3" xfId="2585"/>
    <cellStyle name="標準 2 6 2 3 2" xfId="2586"/>
    <cellStyle name="標準 2 6 2 4" xfId="2587"/>
    <cellStyle name="標準 2 6 3" xfId="2588"/>
    <cellStyle name="標準 2 6 4" xfId="2589"/>
    <cellStyle name="標準 2 6 4 2" xfId="2590"/>
    <cellStyle name="標準 2 6 5" xfId="2591"/>
    <cellStyle name="標準 2 6 6" xfId="2592"/>
    <cellStyle name="標準 2 7" xfId="2593"/>
    <cellStyle name="標準 2 7 2" xfId="2594"/>
    <cellStyle name="標準 2 7 3" xfId="2595"/>
    <cellStyle name="標準 2 8" xfId="2596"/>
    <cellStyle name="標準 2 8 2" xfId="2597"/>
    <cellStyle name="標準 2 8 3" xfId="2598"/>
    <cellStyle name="標準 2 9" xfId="2599"/>
    <cellStyle name="標準 2 9 2" xfId="2600"/>
    <cellStyle name="標準 2 9 3" xfId="2601"/>
    <cellStyle name="標準 2_【基礎データ】後期高齢者医療事業年報" xfId="2602"/>
    <cellStyle name="標準 20" xfId="69"/>
    <cellStyle name="標準 20 2" xfId="2603"/>
    <cellStyle name="標準 20 3" xfId="2604"/>
    <cellStyle name="標準 20 3 2" xfId="2605"/>
    <cellStyle name="標準 20 4" xfId="2606"/>
    <cellStyle name="標準 20 4 2" xfId="2607"/>
    <cellStyle name="標準 20 5" xfId="2608"/>
    <cellStyle name="標準 20 5 2" xfId="2609"/>
    <cellStyle name="標準 20 6" xfId="2610"/>
    <cellStyle name="標準 20 6 2" xfId="2611"/>
    <cellStyle name="標準 20 7" xfId="2612"/>
    <cellStyle name="標準 20 7 2" xfId="2613"/>
    <cellStyle name="標準 21" xfId="70"/>
    <cellStyle name="標準 21 2" xfId="2614"/>
    <cellStyle name="標準 21 2 2" xfId="2615"/>
    <cellStyle name="標準 21 2 2 2" xfId="2616"/>
    <cellStyle name="標準 21 2 2 2 2" xfId="2617"/>
    <cellStyle name="標準 21 2 2 3" xfId="2618"/>
    <cellStyle name="標準 21 2 3" xfId="2619"/>
    <cellStyle name="標準 21 2 3 2" xfId="2620"/>
    <cellStyle name="標準 21 2 4" xfId="2621"/>
    <cellStyle name="標準 21 2 4 2" xfId="2622"/>
    <cellStyle name="標準 21 2 5" xfId="2623"/>
    <cellStyle name="標準 21 3" xfId="2624"/>
    <cellStyle name="標準 21 3 2" xfId="2625"/>
    <cellStyle name="標準 21 3 2 2" xfId="2626"/>
    <cellStyle name="標準 21 3 2 2 2" xfId="2627"/>
    <cellStyle name="標準 21 3 2 3" xfId="2628"/>
    <cellStyle name="標準 21 3 3" xfId="2629"/>
    <cellStyle name="標準 21 3 3 2" xfId="2630"/>
    <cellStyle name="標準 21 3 4" xfId="2631"/>
    <cellStyle name="標準 21 4" xfId="2632"/>
    <cellStyle name="標準 21 4 2" xfId="2633"/>
    <cellStyle name="標準 21 4 2 2" xfId="2634"/>
    <cellStyle name="標準 21 4 3" xfId="2635"/>
    <cellStyle name="標準 21 5" xfId="2636"/>
    <cellStyle name="標準 21 5 2" xfId="2637"/>
    <cellStyle name="標準 21 5 2 2" xfId="2638"/>
    <cellStyle name="標準 21 5 3" xfId="2639"/>
    <cellStyle name="標準 21 6" xfId="2640"/>
    <cellStyle name="標準 21 6 2" xfId="2641"/>
    <cellStyle name="標準 21 7" xfId="2642"/>
    <cellStyle name="標準 21 7 2" xfId="2643"/>
    <cellStyle name="標準 21 8" xfId="2644"/>
    <cellStyle name="標準 22" xfId="72"/>
    <cellStyle name="標準 22 2" xfId="105"/>
    <cellStyle name="標準 22 2 2" xfId="2645"/>
    <cellStyle name="標準 22 2 2 2" xfId="2646"/>
    <cellStyle name="標準 22 2 3" xfId="2647"/>
    <cellStyle name="標準 22 3" xfId="2648"/>
    <cellStyle name="標準 22 3 2" xfId="2649"/>
    <cellStyle name="標準 22 3 2 2" xfId="2650"/>
    <cellStyle name="標準 22 3 3" xfId="2651"/>
    <cellStyle name="標準 22 4" xfId="2652"/>
    <cellStyle name="標準 22 4 2" xfId="2653"/>
    <cellStyle name="標準 22 5" xfId="2654"/>
    <cellStyle name="標準 22 5 2" xfId="2655"/>
    <cellStyle name="標準 22 6" xfId="2656"/>
    <cellStyle name="標準 23" xfId="75"/>
    <cellStyle name="標準 23 2" xfId="2657"/>
    <cellStyle name="標準 23 3" xfId="2658"/>
    <cellStyle name="標準 23 4" xfId="2659"/>
    <cellStyle name="標準 23 4 2" xfId="2660"/>
    <cellStyle name="標準 23 5" xfId="2661"/>
    <cellStyle name="標準 24" xfId="76"/>
    <cellStyle name="標準 24 2" xfId="2662"/>
    <cellStyle name="標準 24 2 2" xfId="2663"/>
    <cellStyle name="標準 24 3" xfId="2664"/>
    <cellStyle name="標準 24 3 2" xfId="2665"/>
    <cellStyle name="標準 25" xfId="92"/>
    <cellStyle name="標準 25 2" xfId="103"/>
    <cellStyle name="標準 25 2 2" xfId="2666"/>
    <cellStyle name="標準 25 2 2 2" xfId="2667"/>
    <cellStyle name="標準 25 2 3" xfId="2668"/>
    <cellStyle name="標準 25 3" xfId="2669"/>
    <cellStyle name="標準 26" xfId="93"/>
    <cellStyle name="標準 26 2" xfId="2670"/>
    <cellStyle name="標準 26 2 2" xfId="2671"/>
    <cellStyle name="標準 27" xfId="95"/>
    <cellStyle name="標準 27 2" xfId="116"/>
    <cellStyle name="標準 27 2 2" xfId="2672"/>
    <cellStyle name="標準 28" xfId="96"/>
    <cellStyle name="標準 28 2" xfId="2673"/>
    <cellStyle name="標準 28 2 2" xfId="2674"/>
    <cellStyle name="標準 28 2 2 2" xfId="2675"/>
    <cellStyle name="標準 29" xfId="97"/>
    <cellStyle name="標準 29 2" xfId="2676"/>
    <cellStyle name="標準 29 2 2" xfId="2677"/>
    <cellStyle name="標準 29 2 2 2" xfId="2678"/>
    <cellStyle name="標準 29 2 3" xfId="2679"/>
    <cellStyle name="標準 29 3" xfId="2680"/>
    <cellStyle name="標準 29 3 2" xfId="2681"/>
    <cellStyle name="標準 29 4" xfId="2682"/>
    <cellStyle name="標準 29 5" xfId="2683"/>
    <cellStyle name="標準 3" xfId="44"/>
    <cellStyle name="標準 3 10" xfId="2684"/>
    <cellStyle name="標準 3 10 2" xfId="2685"/>
    <cellStyle name="標準 3 2" xfId="90"/>
    <cellStyle name="標準 3 2 2" xfId="174"/>
    <cellStyle name="標準 3 2 2 2" xfId="2686"/>
    <cellStyle name="標準 3 2 2 2 2" xfId="2687"/>
    <cellStyle name="標準 3 2 2 2 3" xfId="2688"/>
    <cellStyle name="標準 3 2 2 2 3 2" xfId="2689"/>
    <cellStyle name="標準 3 2 2 3" xfId="2690"/>
    <cellStyle name="標準 3 2 2 4" xfId="2691"/>
    <cellStyle name="標準 3 2 2 4 2" xfId="2692"/>
    <cellStyle name="標準 3 2 3" xfId="2693"/>
    <cellStyle name="標準 3 2 3 2" xfId="2694"/>
    <cellStyle name="標準 3 2 3 3" xfId="2695"/>
    <cellStyle name="標準 3 2 3 3 2" xfId="2696"/>
    <cellStyle name="標準 3 2 4" xfId="2697"/>
    <cellStyle name="標準 3 2 5" xfId="2698"/>
    <cellStyle name="標準 3 2 6" xfId="2699"/>
    <cellStyle name="標準 3 2 6 2" xfId="2700"/>
    <cellStyle name="標準 3 2 7" xfId="2701"/>
    <cellStyle name="標準 3 2 8" xfId="2702"/>
    <cellStyle name="標準 3 3" xfId="173"/>
    <cellStyle name="標準 3 3 2" xfId="2703"/>
    <cellStyle name="標準 3 3 2 2" xfId="2704"/>
    <cellStyle name="標準 3 3 2 2 2" xfId="2705"/>
    <cellStyle name="標準 3 3 2 2 3" xfId="2706"/>
    <cellStyle name="標準 3 3 2 2 3 2" xfId="2707"/>
    <cellStyle name="標準 3 3 2 3" xfId="2708"/>
    <cellStyle name="標準 3 3 2 4" xfId="2709"/>
    <cellStyle name="標準 3 3 2 4 2" xfId="2710"/>
    <cellStyle name="標準 3 3 2 5" xfId="2711"/>
    <cellStyle name="標準 3 3 3" xfId="2712"/>
    <cellStyle name="標準 3 3 3 2" xfId="2713"/>
    <cellStyle name="標準 3 3 3 3" xfId="2714"/>
    <cellStyle name="標準 3 3 3 3 2" xfId="2715"/>
    <cellStyle name="標準 3 3 4" xfId="2716"/>
    <cellStyle name="標準 3 3 5" xfId="2717"/>
    <cellStyle name="標準 3 3 5 2" xfId="2718"/>
    <cellStyle name="標準 3 3 6" xfId="2719"/>
    <cellStyle name="標準 3 4" xfId="2720"/>
    <cellStyle name="標準 3 4 2" xfId="2721"/>
    <cellStyle name="標準 3 4 2 2" xfId="2722"/>
    <cellStyle name="標準 3 4 2 2 2" xfId="2723"/>
    <cellStyle name="標準 3 4 2 2 2 2" xfId="2724"/>
    <cellStyle name="標準 3 4 2 2 3" xfId="2725"/>
    <cellStyle name="標準 3 4 2 2 3 2" xfId="2726"/>
    <cellStyle name="標準 3 4 2 3" xfId="2727"/>
    <cellStyle name="標準 3 4 2 3 2" xfId="2728"/>
    <cellStyle name="標準 3 4 2 4" xfId="2729"/>
    <cellStyle name="標準 3 4 2 4 2" xfId="2730"/>
    <cellStyle name="標準 3 4 3" xfId="2731"/>
    <cellStyle name="標準 3 4 3 2" xfId="2732"/>
    <cellStyle name="標準 3 4 3 2 2" xfId="2733"/>
    <cellStyle name="標準 3 4 3 3" xfId="2734"/>
    <cellStyle name="標準 3 4 3 3 2" xfId="2735"/>
    <cellStyle name="標準 3 4 4" xfId="2736"/>
    <cellStyle name="標準 3 4 4 2" xfId="2737"/>
    <cellStyle name="標準 3 4 5" xfId="2738"/>
    <cellStyle name="標準 3 4 5 2" xfId="2739"/>
    <cellStyle name="標準 3 4 6" xfId="2740"/>
    <cellStyle name="標準 3 4 7" xfId="2741"/>
    <cellStyle name="標準 3 5" xfId="2742"/>
    <cellStyle name="標準 3 5 2" xfId="2743"/>
    <cellStyle name="標準 3 5 3" xfId="2744"/>
    <cellStyle name="標準 3 6" xfId="2745"/>
    <cellStyle name="標準 3 6 2" xfId="2746"/>
    <cellStyle name="標準 3 6 2 2" xfId="2747"/>
    <cellStyle name="標準 3 6 2 3" xfId="2748"/>
    <cellStyle name="標準 3 6 2 3 2" xfId="2749"/>
    <cellStyle name="標準 3 6 3" xfId="2750"/>
    <cellStyle name="標準 3 6 4" xfId="2751"/>
    <cellStyle name="標準 3 6 4 2" xfId="2752"/>
    <cellStyle name="標準 3 6 5" xfId="2753"/>
    <cellStyle name="標準 3 7" xfId="2754"/>
    <cellStyle name="標準 3 7 2" xfId="2755"/>
    <cellStyle name="標準 3 7 2 2" xfId="2756"/>
    <cellStyle name="標準 3 7 2 3" xfId="2757"/>
    <cellStyle name="標準 3 7 2 3 2" xfId="2758"/>
    <cellStyle name="標準 3 7 3" xfId="2759"/>
    <cellStyle name="標準 3 7 4" xfId="2760"/>
    <cellStyle name="標準 3 7 4 2" xfId="2761"/>
    <cellStyle name="標準 3 7 5" xfId="2762"/>
    <cellStyle name="標準 3 8" xfId="2763"/>
    <cellStyle name="標準 3 8 2" xfId="2764"/>
    <cellStyle name="標準 3 8 3" xfId="2765"/>
    <cellStyle name="標準 3 8 3 2" xfId="2766"/>
    <cellStyle name="標準 3 9" xfId="2767"/>
    <cellStyle name="標準 3 9 2" xfId="2768"/>
    <cellStyle name="標準 3 9 2 2" xfId="2769"/>
    <cellStyle name="標準 3 9 3" xfId="2770"/>
    <cellStyle name="標準 3 9 3 2" xfId="2771"/>
    <cellStyle name="標準 3 9 4" xfId="2772"/>
    <cellStyle name="標準 3_【基礎データ】事業統計（被用者）" xfId="2773"/>
    <cellStyle name="標準 30" xfId="100"/>
    <cellStyle name="標準 30 2" xfId="115"/>
    <cellStyle name="標準 30 2 2" xfId="2774"/>
    <cellStyle name="標準 30 3" xfId="2775"/>
    <cellStyle name="標準 30 3 2" xfId="2776"/>
    <cellStyle name="標準 30 4" xfId="2777"/>
    <cellStyle name="標準 31" xfId="101"/>
    <cellStyle name="標準 31 2" xfId="2778"/>
    <cellStyle name="標準 31 2 2" xfId="2779"/>
    <cellStyle name="標準 31 2 3" xfId="2780"/>
    <cellStyle name="標準 31 3" xfId="2781"/>
    <cellStyle name="標準 32" xfId="107"/>
    <cellStyle name="標準 32 2" xfId="2782"/>
    <cellStyle name="標準 32 2 2" xfId="2783"/>
    <cellStyle name="標準 32 3" xfId="2784"/>
    <cellStyle name="標準 33" xfId="108"/>
    <cellStyle name="標準 33 2" xfId="2785"/>
    <cellStyle name="標準 34" xfId="109"/>
    <cellStyle name="標準 34 2" xfId="2786"/>
    <cellStyle name="標準 34 2 2" xfId="2787"/>
    <cellStyle name="標準 34 3" xfId="2788"/>
    <cellStyle name="標準 35" xfId="110"/>
    <cellStyle name="標準 35 2" xfId="2789"/>
    <cellStyle name="標準 36" xfId="113"/>
    <cellStyle name="標準 36 2" xfId="2790"/>
    <cellStyle name="標準 36 3" xfId="2791"/>
    <cellStyle name="標準 37" xfId="2"/>
    <cellStyle name="標準 37 2" xfId="2792"/>
    <cellStyle name="標準 38" xfId="191"/>
    <cellStyle name="標準 38 2" xfId="2793"/>
    <cellStyle name="標準 39" xfId="2794"/>
    <cellStyle name="標準 39 2" xfId="2795"/>
    <cellStyle name="標準 4" xfId="45"/>
    <cellStyle name="標準 4 10" xfId="2796"/>
    <cellStyle name="標準 4 11" xfId="2797"/>
    <cellStyle name="標準 4 11 2" xfId="2798"/>
    <cellStyle name="標準 4 12" xfId="2799"/>
    <cellStyle name="標準 4 2" xfId="74"/>
    <cellStyle name="標準 4 2 2" xfId="2800"/>
    <cellStyle name="標準 4 2 2 2" xfId="2801"/>
    <cellStyle name="標準 4 2 2 2 2" xfId="2802"/>
    <cellStyle name="標準 4 2 2 2 3" xfId="2803"/>
    <cellStyle name="標準 4 2 2 2 3 2" xfId="2804"/>
    <cellStyle name="標準 4 2 2 3" xfId="2805"/>
    <cellStyle name="標準 4 2 2 4" xfId="2806"/>
    <cellStyle name="標準 4 2 2 4 2" xfId="2807"/>
    <cellStyle name="標準 4 2 2 5" xfId="2808"/>
    <cellStyle name="標準 4 2 3" xfId="2809"/>
    <cellStyle name="標準 4 2 3 2" xfId="2810"/>
    <cellStyle name="標準 4 2 3 2 2" xfId="2811"/>
    <cellStyle name="標準 4 2 3 2 3" xfId="2812"/>
    <cellStyle name="標準 4 2 3 2 3 2" xfId="2813"/>
    <cellStyle name="標準 4 2 3 3" xfId="2814"/>
    <cellStyle name="標準 4 2 3 4" xfId="2815"/>
    <cellStyle name="標準 4 2 3 4 2" xfId="2816"/>
    <cellStyle name="標準 4 2 3 5" xfId="2817"/>
    <cellStyle name="標準 4 2 3 6" xfId="2818"/>
    <cellStyle name="標準 4 2 4" xfId="2819"/>
    <cellStyle name="標準 4 2 4 2" xfId="2820"/>
    <cellStyle name="標準 4 2 4 3" xfId="2821"/>
    <cellStyle name="標準 4 2 4 3 2" xfId="2822"/>
    <cellStyle name="標準 4 2 5" xfId="2823"/>
    <cellStyle name="標準 4 2 6" xfId="2824"/>
    <cellStyle name="標準 4 2 6 2" xfId="2825"/>
    <cellStyle name="標準 4 2 7" xfId="2826"/>
    <cellStyle name="標準 4 2_【基礎データ】事業統計（被用者）" xfId="2827"/>
    <cellStyle name="標準 4 3" xfId="2828"/>
    <cellStyle name="標準 4 3 10" xfId="2829"/>
    <cellStyle name="標準 4 3 2" xfId="2830"/>
    <cellStyle name="標準 4 3 2 2" xfId="2831"/>
    <cellStyle name="標準 4 3 2 2 2" xfId="2832"/>
    <cellStyle name="標準 4 3 2 2 2 2" xfId="2833"/>
    <cellStyle name="標準 4 3 2 2 2 2 2" xfId="2834"/>
    <cellStyle name="標準 4 3 2 2 2 3" xfId="2835"/>
    <cellStyle name="標準 4 3 2 2 3" xfId="2836"/>
    <cellStyle name="標準 4 3 2 2 3 2" xfId="2837"/>
    <cellStyle name="標準 4 3 2 2 4" xfId="2838"/>
    <cellStyle name="標準 4 3 2 3" xfId="2839"/>
    <cellStyle name="標準 4 3 2 3 2" xfId="2840"/>
    <cellStyle name="標準 4 3 2 3 2 2" xfId="2841"/>
    <cellStyle name="標準 4 3 2 3 3" xfId="2842"/>
    <cellStyle name="標準 4 3 2 4" xfId="2843"/>
    <cellStyle name="標準 4 3 2 4 2" xfId="2844"/>
    <cellStyle name="標準 4 3 2 5" xfId="2845"/>
    <cellStyle name="標準 4 3 3" xfId="2846"/>
    <cellStyle name="標準 4 3 3 2" xfId="2847"/>
    <cellStyle name="標準 4 3 3 2 2" xfId="2848"/>
    <cellStyle name="標準 4 3 3 2 2 2" xfId="2849"/>
    <cellStyle name="標準 4 3 3 2 3" xfId="2850"/>
    <cellStyle name="標準 4 3 3 3" xfId="2851"/>
    <cellStyle name="標準 4 3 3 3 2" xfId="2852"/>
    <cellStyle name="標準 4 3 3 4" xfId="2853"/>
    <cellStyle name="標準 4 3 4" xfId="2854"/>
    <cellStyle name="標準 4 3 4 2" xfId="2855"/>
    <cellStyle name="標準 4 3 4 2 2" xfId="2856"/>
    <cellStyle name="標準 4 3 4 3" xfId="2857"/>
    <cellStyle name="標準 4 3 5" xfId="2858"/>
    <cellStyle name="標準 4 3 5 2" xfId="2859"/>
    <cellStyle name="標準 4 3 6" xfId="2860"/>
    <cellStyle name="標準 4 3 7" xfId="2861"/>
    <cellStyle name="標準 4 3 8" xfId="2862"/>
    <cellStyle name="標準 4 3 9" xfId="2863"/>
    <cellStyle name="標準 4 4" xfId="2864"/>
    <cellStyle name="標準 4 4 2" xfId="2865"/>
    <cellStyle name="標準 4 4 2 2" xfId="2866"/>
    <cellStyle name="標準 4 4 2 2 2" xfId="2867"/>
    <cellStyle name="標準 4 4 2 2 2 2" xfId="2868"/>
    <cellStyle name="標準 4 4 2 2 3" xfId="2869"/>
    <cellStyle name="標準 4 4 2 2 3 2" xfId="2870"/>
    <cellStyle name="標準 4 4 2 3" xfId="2871"/>
    <cellStyle name="標準 4 4 2 3 2" xfId="2872"/>
    <cellStyle name="標準 4 4 2 4" xfId="2873"/>
    <cellStyle name="標準 4 4 2 4 2" xfId="2874"/>
    <cellStyle name="標準 4 4 3" xfId="2875"/>
    <cellStyle name="標準 4 4 3 2" xfId="2876"/>
    <cellStyle name="標準 4 4 3 2 2" xfId="2877"/>
    <cellStyle name="標準 4 4 3 3" xfId="2878"/>
    <cellStyle name="標準 4 4 3 3 2" xfId="2879"/>
    <cellStyle name="標準 4 4 4" xfId="2880"/>
    <cellStyle name="標準 4 4 4 2" xfId="2881"/>
    <cellStyle name="標準 4 4 5" xfId="2882"/>
    <cellStyle name="標準 4 4 5 2" xfId="2883"/>
    <cellStyle name="標準 4 4 6" xfId="2884"/>
    <cellStyle name="標準 4 5" xfId="2885"/>
    <cellStyle name="標準 4 5 2" xfId="2886"/>
    <cellStyle name="標準 4 5 2 2" xfId="2887"/>
    <cellStyle name="標準 4 5 2 3" xfId="2888"/>
    <cellStyle name="標準 4 5 2 3 2" xfId="2889"/>
    <cellStyle name="標準 4 5 3" xfId="2890"/>
    <cellStyle name="標準 4 5 4" xfId="2891"/>
    <cellStyle name="標準 4 5 4 2" xfId="2892"/>
    <cellStyle name="標準 4 5 5" xfId="2893"/>
    <cellStyle name="標準 4 6" xfId="2894"/>
    <cellStyle name="標準 4 6 2" xfId="2895"/>
    <cellStyle name="標準 4 6 2 2" xfId="2896"/>
    <cellStyle name="標準 4 6 2 2 2" xfId="2897"/>
    <cellStyle name="標準 4 6 2 3" xfId="2898"/>
    <cellStyle name="標準 4 6 2 3 2" xfId="2899"/>
    <cellStyle name="標準 4 6 3" xfId="2900"/>
    <cellStyle name="標準 4 6 3 2" xfId="2901"/>
    <cellStyle name="標準 4 6 4" xfId="2902"/>
    <cellStyle name="標準 4 6 4 2" xfId="2903"/>
    <cellStyle name="標準 4 7" xfId="2904"/>
    <cellStyle name="標準 4 7 2" xfId="2905"/>
    <cellStyle name="標準 4 7 2 2" xfId="2906"/>
    <cellStyle name="標準 4 7 3" xfId="2907"/>
    <cellStyle name="標準 4 7 3 2" xfId="2908"/>
    <cellStyle name="標準 4 8" xfId="2909"/>
    <cellStyle name="標準 4 8 2" xfId="2910"/>
    <cellStyle name="標準 4 9" xfId="2911"/>
    <cellStyle name="標準 4_【基礎データ】事業統計（被用者）" xfId="2912"/>
    <cellStyle name="標準 40" xfId="2913"/>
    <cellStyle name="標準 40 2" xfId="2914"/>
    <cellStyle name="標準 41" xfId="2915"/>
    <cellStyle name="標準 41 2" xfId="2916"/>
    <cellStyle name="標準 42" xfId="2917"/>
    <cellStyle name="標準 42 2" xfId="2918"/>
    <cellStyle name="標準 43" xfId="2919"/>
    <cellStyle name="標準 44" xfId="2920"/>
    <cellStyle name="標準 44 2" xfId="2921"/>
    <cellStyle name="標準 45" xfId="2922"/>
    <cellStyle name="標準 45 2" xfId="2923"/>
    <cellStyle name="標準 45 3" xfId="2924"/>
    <cellStyle name="標準 46" xfId="2925"/>
    <cellStyle name="標準 47" xfId="2926"/>
    <cellStyle name="標準 48" xfId="2927"/>
    <cellStyle name="標準 5" xfId="46"/>
    <cellStyle name="標準 5 10" xfId="2928"/>
    <cellStyle name="標準 5 11" xfId="2929"/>
    <cellStyle name="標準 5 2" xfId="2930"/>
    <cellStyle name="標準 5 2 2" xfId="2931"/>
    <cellStyle name="標準 5 2 2 2" xfId="2932"/>
    <cellStyle name="標準 5 2 2 2 2" xfId="2933"/>
    <cellStyle name="標準 5 2 2 2 2 2" xfId="2934"/>
    <cellStyle name="標準 5 2 2 2 3" xfId="2935"/>
    <cellStyle name="標準 5 2 2 2 3 2" xfId="2936"/>
    <cellStyle name="標準 5 2 2 3" xfId="2937"/>
    <cellStyle name="標準 5 2 2 3 2" xfId="2938"/>
    <cellStyle name="標準 5 2 2 4" xfId="2939"/>
    <cellStyle name="標準 5 2 2 4 2" xfId="2940"/>
    <cellStyle name="標準 5 2 3" xfId="2941"/>
    <cellStyle name="標準 5 2 3 2" xfId="2942"/>
    <cellStyle name="標準 5 2 3 3" xfId="2943"/>
    <cellStyle name="標準 5 2 3 3 2" xfId="2944"/>
    <cellStyle name="標準 5 2 4" xfId="2945"/>
    <cellStyle name="標準 5 2 5" xfId="2946"/>
    <cellStyle name="標準 5 2 5 2" xfId="2947"/>
    <cellStyle name="標準 5 2 6" xfId="2948"/>
    <cellStyle name="標準 5 2 7" xfId="2949"/>
    <cellStyle name="標準 5 3" xfId="2950"/>
    <cellStyle name="標準 5 3 2" xfId="2951"/>
    <cellStyle name="標準 5 3 2 2" xfId="2952"/>
    <cellStyle name="標準 5 3 2 2 2" xfId="2953"/>
    <cellStyle name="標準 5 3 2 2 3" xfId="2954"/>
    <cellStyle name="標準 5 3 2 2 3 2" xfId="2955"/>
    <cellStyle name="標準 5 3 2 3" xfId="2956"/>
    <cellStyle name="標準 5 3 2 4" xfId="2957"/>
    <cellStyle name="標準 5 3 2 4 2" xfId="2958"/>
    <cellStyle name="標準 5 3 3" xfId="2959"/>
    <cellStyle name="標準 5 3 3 2" xfId="2960"/>
    <cellStyle name="標準 5 3 3 3" xfId="2961"/>
    <cellStyle name="標準 5 3 3 3 2" xfId="2962"/>
    <cellStyle name="標準 5 3 4" xfId="2963"/>
    <cellStyle name="標準 5 3 5" xfId="2964"/>
    <cellStyle name="標準 5 3 5 2" xfId="2965"/>
    <cellStyle name="標準 5 3 6" xfId="2966"/>
    <cellStyle name="標準 5 3 7" xfId="2967"/>
    <cellStyle name="標準 5 4" xfId="2968"/>
    <cellStyle name="標準 5 4 2" xfId="2969"/>
    <cellStyle name="標準 5 4 2 2" xfId="2970"/>
    <cellStyle name="標準 5 4 2 2 2" xfId="2971"/>
    <cellStyle name="標準 5 4 2 2 3" xfId="2972"/>
    <cellStyle name="標準 5 4 2 2 3 2" xfId="2973"/>
    <cellStyle name="標準 5 4 2 3" xfId="2974"/>
    <cellStyle name="標準 5 4 2 4" xfId="2975"/>
    <cellStyle name="標準 5 4 2 4 2" xfId="2976"/>
    <cellStyle name="標準 5 4 3" xfId="2977"/>
    <cellStyle name="標準 5 4 3 2" xfId="2978"/>
    <cellStyle name="標準 5 4 3 3" xfId="2979"/>
    <cellStyle name="標準 5 4 3 3 2" xfId="2980"/>
    <cellStyle name="標準 5 4 4" xfId="2981"/>
    <cellStyle name="標準 5 4 5" xfId="2982"/>
    <cellStyle name="標準 5 4 5 2" xfId="2983"/>
    <cellStyle name="標準 5 4 6" xfId="2984"/>
    <cellStyle name="標準 5 4 7" xfId="2985"/>
    <cellStyle name="標準 5 5" xfId="2986"/>
    <cellStyle name="標準 5 5 2" xfId="2987"/>
    <cellStyle name="標準 5 5 2 2" xfId="2988"/>
    <cellStyle name="標準 5 5 2 2 2" xfId="2989"/>
    <cellStyle name="標準 5 5 2 3" xfId="2990"/>
    <cellStyle name="標準 5 5 3" xfId="2991"/>
    <cellStyle name="標準 5 5 3 2" xfId="2992"/>
    <cellStyle name="標準 5 5 4" xfId="2993"/>
    <cellStyle name="標準 5 5 5" xfId="2994"/>
    <cellStyle name="標準 5 5 6" xfId="2995"/>
    <cellStyle name="標準 5 6" xfId="2996"/>
    <cellStyle name="標準 5 6 2" xfId="2997"/>
    <cellStyle name="標準 5 6 2 2" xfId="2998"/>
    <cellStyle name="標準 5 6 2 3" xfId="2999"/>
    <cellStyle name="標準 5 6 2 3 2" xfId="3000"/>
    <cellStyle name="標準 5 6 3" xfId="3001"/>
    <cellStyle name="標準 5 6 4" xfId="3002"/>
    <cellStyle name="標準 5 6 4 2" xfId="3003"/>
    <cellStyle name="標準 5 7" xfId="3004"/>
    <cellStyle name="標準 5 7 2" xfId="3005"/>
    <cellStyle name="標準 5 7 2 2" xfId="3006"/>
    <cellStyle name="標準 5 7 2 3" xfId="3007"/>
    <cellStyle name="標準 5 7 2 3 2" xfId="3008"/>
    <cellStyle name="標準 5 7 3" xfId="3009"/>
    <cellStyle name="標準 5 7 4" xfId="3010"/>
    <cellStyle name="標準 5 7 4 2" xfId="3011"/>
    <cellStyle name="標準 5 8" xfId="3012"/>
    <cellStyle name="標準 5 8 2" xfId="3013"/>
    <cellStyle name="標準 5 8 2 2" xfId="3014"/>
    <cellStyle name="標準 5 8 3" xfId="3015"/>
    <cellStyle name="標準 5 9" xfId="3016"/>
    <cellStyle name="標準 5 9 2" xfId="3017"/>
    <cellStyle name="標準 6" xfId="47"/>
    <cellStyle name="標準 6 10" xfId="3018"/>
    <cellStyle name="標準 6 11" xfId="3019"/>
    <cellStyle name="標準 6 2" xfId="91"/>
    <cellStyle name="標準 6 2 2" xfId="3020"/>
    <cellStyle name="標準 6 2 2 2" xfId="3021"/>
    <cellStyle name="標準 6 2 2 2 2" xfId="3022"/>
    <cellStyle name="標準 6 2 2 2 3" xfId="3023"/>
    <cellStyle name="標準 6 2 2 2 3 2" xfId="3024"/>
    <cellStyle name="標準 6 2 2 3" xfId="3025"/>
    <cellStyle name="標準 6 2 2 4" xfId="3026"/>
    <cellStyle name="標準 6 2 2 4 2" xfId="3027"/>
    <cellStyle name="標準 6 2 2 5" xfId="3028"/>
    <cellStyle name="標準 6 2 3" xfId="3029"/>
    <cellStyle name="標準 6 2 3 2" xfId="3030"/>
    <cellStyle name="標準 6 2 3 3" xfId="3031"/>
    <cellStyle name="標準 6 2 3 3 2" xfId="3032"/>
    <cellStyle name="標準 6 2 3 4" xfId="3033"/>
    <cellStyle name="標準 6 2 4" xfId="3034"/>
    <cellStyle name="標準 6 2 5" xfId="3035"/>
    <cellStyle name="標準 6 2 6" xfId="3036"/>
    <cellStyle name="標準 6 2 6 2" xfId="3037"/>
    <cellStyle name="標準 6 3" xfId="3038"/>
    <cellStyle name="標準 6 3 2" xfId="3039"/>
    <cellStyle name="標準 6 3 2 2" xfId="3040"/>
    <cellStyle name="標準 6 3 2 2 2" xfId="3041"/>
    <cellStyle name="標準 6 3 2 2 3" xfId="3042"/>
    <cellStyle name="標準 6 3 2 2 3 2" xfId="3043"/>
    <cellStyle name="標準 6 3 2 3" xfId="3044"/>
    <cellStyle name="標準 6 3 2 4" xfId="3045"/>
    <cellStyle name="標準 6 3 2 4 2" xfId="3046"/>
    <cellStyle name="標準 6 3 3" xfId="3047"/>
    <cellStyle name="標準 6 3 3 2" xfId="3048"/>
    <cellStyle name="標準 6 3 3 3" xfId="3049"/>
    <cellStyle name="標準 6 3 3 3 2" xfId="3050"/>
    <cellStyle name="標準 6 3 4" xfId="3051"/>
    <cellStyle name="標準 6 3 5" xfId="3052"/>
    <cellStyle name="標準 6 3 5 2" xfId="3053"/>
    <cellStyle name="標準 6 3 6" xfId="3054"/>
    <cellStyle name="標準 6 4" xfId="3055"/>
    <cellStyle name="標準 6 4 2" xfId="3056"/>
    <cellStyle name="標準 6 4 2 2" xfId="3057"/>
    <cellStyle name="標準 6 4 2 2 2" xfId="3058"/>
    <cellStyle name="標準 6 4 2 2 3" xfId="3059"/>
    <cellStyle name="標準 6 4 2 2 3 2" xfId="3060"/>
    <cellStyle name="標準 6 4 2 3" xfId="3061"/>
    <cellStyle name="標準 6 4 2 4" xfId="3062"/>
    <cellStyle name="標準 6 4 2 4 2" xfId="3063"/>
    <cellStyle name="標準 6 4 3" xfId="3064"/>
    <cellStyle name="標準 6 4 3 2" xfId="3065"/>
    <cellStyle name="標準 6 4 3 3" xfId="3066"/>
    <cellStyle name="標準 6 4 3 3 2" xfId="3067"/>
    <cellStyle name="標準 6 4 4" xfId="3068"/>
    <cellStyle name="標準 6 4 5" xfId="3069"/>
    <cellStyle name="標準 6 4 5 2" xfId="3070"/>
    <cellStyle name="標準 6 4 6" xfId="3071"/>
    <cellStyle name="標準 6 5" xfId="3072"/>
    <cellStyle name="標準 6 5 2" xfId="3073"/>
    <cellStyle name="標準 6 5 2 2" xfId="3074"/>
    <cellStyle name="標準 6 5 2 3" xfId="3075"/>
    <cellStyle name="標準 6 5 2 3 2" xfId="3076"/>
    <cellStyle name="標準 6 5 3" xfId="3077"/>
    <cellStyle name="標準 6 5 4" xfId="3078"/>
    <cellStyle name="標準 6 5 4 2" xfId="3079"/>
    <cellStyle name="標準 6 6" xfId="3080"/>
    <cellStyle name="標準 6 6 2" xfId="3081"/>
    <cellStyle name="標準 6 6 2 2" xfId="3082"/>
    <cellStyle name="標準 6 6 2 3" xfId="3083"/>
    <cellStyle name="標準 6 6 2 3 2" xfId="3084"/>
    <cellStyle name="標準 6 6 3" xfId="3085"/>
    <cellStyle name="標準 6 6 4" xfId="3086"/>
    <cellStyle name="標準 6 6 4 2" xfId="3087"/>
    <cellStyle name="標準 6 7" xfId="3088"/>
    <cellStyle name="標準 6 7 2" xfId="3089"/>
    <cellStyle name="標準 6 7 3" xfId="3090"/>
    <cellStyle name="標準 6 7 4" xfId="3091"/>
    <cellStyle name="標準 6 8" xfId="3092"/>
    <cellStyle name="標準 6 8 2" xfId="3093"/>
    <cellStyle name="標準 6 9" xfId="3094"/>
    <cellStyle name="標準 6_file" xfId="3095"/>
    <cellStyle name="標準 7" xfId="48"/>
    <cellStyle name="標準 7 2" xfId="3096"/>
    <cellStyle name="標準 7 2 2" xfId="3097"/>
    <cellStyle name="標準 7 2 2 2" xfId="3098"/>
    <cellStyle name="標準 7 2 2 3" xfId="3099"/>
    <cellStyle name="標準 7 2 3" xfId="3100"/>
    <cellStyle name="標準 7 2 3 2" xfId="3101"/>
    <cellStyle name="標準 7 2 3 3" xfId="3102"/>
    <cellStyle name="標準 7 2 4" xfId="3103"/>
    <cellStyle name="標準 7 2 5" xfId="3104"/>
    <cellStyle name="標準 7 3" xfId="3105"/>
    <cellStyle name="標準 7 3 2" xfId="3106"/>
    <cellStyle name="標準 7 3 2 2" xfId="3107"/>
    <cellStyle name="標準 7 3 3" xfId="3108"/>
    <cellStyle name="標準 7 3 4" xfId="3109"/>
    <cellStyle name="標準 7 4" xfId="3110"/>
    <cellStyle name="標準 7 4 2" xfId="3111"/>
    <cellStyle name="標準 7 4 2 2" xfId="3112"/>
    <cellStyle name="標準 7 4 3" xfId="3113"/>
    <cellStyle name="標準 7 4 4" xfId="3114"/>
    <cellStyle name="標準 7 5" xfId="3115"/>
    <cellStyle name="標準 7 5 2" xfId="3116"/>
    <cellStyle name="標準 7 5 2 2" xfId="3117"/>
    <cellStyle name="標準 7 5 3" xfId="3118"/>
    <cellStyle name="標準 7 5 3 2" xfId="3119"/>
    <cellStyle name="標準 7 5 4" xfId="3120"/>
    <cellStyle name="標準 7 6" xfId="3121"/>
    <cellStyle name="標準 7 6 2" xfId="3122"/>
    <cellStyle name="標準 7 6 2 2" xfId="3123"/>
    <cellStyle name="標準 7 6 3" xfId="3124"/>
    <cellStyle name="標準 7 7" xfId="3125"/>
    <cellStyle name="標準 7 7 2" xfId="3126"/>
    <cellStyle name="標準 7 8" xfId="3127"/>
    <cellStyle name="標準 7 8 2" xfId="3128"/>
    <cellStyle name="標準 7 9" xfId="3129"/>
    <cellStyle name="標準 8" xfId="49"/>
    <cellStyle name="標準 8 2" xfId="3130"/>
    <cellStyle name="標準 8 2 2" xfId="3131"/>
    <cellStyle name="標準 8 2 2 2" xfId="3132"/>
    <cellStyle name="標準 8 2 3" xfId="3133"/>
    <cellStyle name="標準 8 2 3 2" xfId="3134"/>
    <cellStyle name="標準 8 2 4" xfId="3135"/>
    <cellStyle name="標準 8 2 4 2" xfId="3136"/>
    <cellStyle name="標準 8 2 5" xfId="3137"/>
    <cellStyle name="標準 8 3" xfId="3138"/>
    <cellStyle name="標準 8 3 2" xfId="3139"/>
    <cellStyle name="標準 8 3 2 2" xfId="3140"/>
    <cellStyle name="標準 8 3 3" xfId="3141"/>
    <cellStyle name="標準 8 3 3 2" xfId="3142"/>
    <cellStyle name="標準 8 4" xfId="3143"/>
    <cellStyle name="標準 8 4 2" xfId="3144"/>
    <cellStyle name="標準 8 5" xfId="3145"/>
    <cellStyle name="標準 8 6" xfId="3146"/>
    <cellStyle name="標準 8 7" xfId="3147"/>
    <cellStyle name="標準 8 7 2" xfId="3148"/>
    <cellStyle name="標準 8 8" xfId="3149"/>
    <cellStyle name="標準 8 8 2" xfId="3150"/>
    <cellStyle name="標準 9" xfId="50"/>
    <cellStyle name="標準 9 2" xfId="3151"/>
    <cellStyle name="標準 9 2 2" xfId="3152"/>
    <cellStyle name="標準 9 3" xfId="3153"/>
    <cellStyle name="標準 9 3 2" xfId="3154"/>
    <cellStyle name="標準 9 4" xfId="3155"/>
    <cellStyle name="標準 9 4 2" xfId="3156"/>
    <cellStyle name="標準 9 5" xfId="3157"/>
    <cellStyle name="標準 9 6" xfId="3158"/>
    <cellStyle name="標準_（案）推計結果概要図表" xfId="181"/>
    <cellStyle name="標準_1995" xfId="185"/>
    <cellStyle name="標準_23全国計" xfId="120"/>
    <cellStyle name="標準_FP_B1_D1" xfId="180"/>
    <cellStyle name="標準_月年D_11102" xfId="123"/>
    <cellStyle name="標準_月年Z_10301" xfId="167"/>
    <cellStyle name="標準_月年Z_10301_月報結果表（17年11月審査分）" xfId="170"/>
    <cellStyle name="標準_月年Z_10601" xfId="122"/>
    <cellStyle name="標準_月報結果表（17年10月審査分）" xfId="124"/>
    <cellStyle name="標準_月報結果表(17年11月審査分)" xfId="168"/>
    <cellStyle name="標準_出力帳票ﾚｲｱｳﾄ_随時_ver3" xfId="121"/>
    <cellStyle name="標準_生命表" xfId="184"/>
    <cellStyle name="標準_第１１表" xfId="169"/>
    <cellStyle name="標準_第１２表" xfId="171"/>
    <cellStyle name="標準TY" xfId="3159"/>
    <cellStyle name="表題" xfId="51"/>
    <cellStyle name="表頭" xfId="52"/>
    <cellStyle name="表頭 2" xfId="3160"/>
    <cellStyle name="不良" xfId="3161"/>
    <cellStyle name="普通" xfId="3162"/>
    <cellStyle name="磨葬e義" xfId="53"/>
    <cellStyle name="未定義" xfId="54"/>
    <cellStyle name="良" xfId="3163"/>
    <cellStyle name="良い 2" xfId="166"/>
    <cellStyle name="良い 2 2" xfId="3164"/>
    <cellStyle name="良い 2 3" xfId="3165"/>
    <cellStyle name="良い 3" xfId="3166"/>
    <cellStyle name="良い 3 2" xfId="3167"/>
    <cellStyle name="良い 3 3" xfId="3168"/>
    <cellStyle name="良い 4" xfId="3169"/>
    <cellStyle name="良い 4 2" xfId="3170"/>
    <cellStyle name="良い 4 3" xfId="3171"/>
    <cellStyle name="良い 5" xfId="3172"/>
  </cellStyles>
  <dxfs count="0"/>
  <tableStyles count="0" defaultTableStyle="TableStyleMedium2" defaultPivotStyle="PivotStyleLight16"/>
  <colors>
    <mruColors>
      <color rgb="FF66CCFF"/>
      <color rgb="FF00FF99"/>
      <color rgb="FF99CCFF"/>
      <color rgb="FFCCECFF"/>
      <color rgb="FFFFFFCC"/>
      <color rgb="FF99FF99"/>
      <color rgb="FFFFFF99"/>
      <color rgb="FFFFFF00"/>
      <color rgb="FFFF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M21"/>
  <sheetViews>
    <sheetView tabSelected="1" zoomScale="80" zoomScaleNormal="80" workbookViewId="0"/>
  </sheetViews>
  <sheetFormatPr defaultRowHeight="27.75" customHeight="1"/>
  <cols>
    <col min="1" max="1" width="1.375" style="1398" customWidth="1"/>
    <col min="2" max="2" width="18" style="1398" customWidth="1"/>
    <col min="3" max="13" width="11.625" style="1398" customWidth="1"/>
    <col min="14" max="16384" width="9" style="1398"/>
  </cols>
  <sheetData>
    <row r="1" spans="2:13" ht="11.25" customHeight="1" thickBot="1"/>
    <row r="2" spans="2:13" ht="27.75" customHeight="1">
      <c r="B2" s="1399"/>
      <c r="C2" s="1400">
        <v>2018</v>
      </c>
      <c r="D2" s="1548">
        <v>2025</v>
      </c>
      <c r="E2" s="1549"/>
      <c r="F2" s="1549"/>
      <c r="G2" s="1549"/>
      <c r="H2" s="1550"/>
      <c r="I2" s="1548">
        <v>2040</v>
      </c>
      <c r="J2" s="1549"/>
      <c r="K2" s="1549"/>
      <c r="L2" s="1549"/>
      <c r="M2" s="1550"/>
    </row>
    <row r="3" spans="2:13" ht="27.75" customHeight="1" thickBot="1">
      <c r="B3" s="1401"/>
      <c r="C3" s="1402"/>
      <c r="D3" s="1403" t="s">
        <v>2539</v>
      </c>
      <c r="E3" s="1404" t="s">
        <v>3017</v>
      </c>
      <c r="F3" s="1404" t="s">
        <v>3018</v>
      </c>
      <c r="G3" s="1404" t="s">
        <v>3019</v>
      </c>
      <c r="H3" s="1541" t="s">
        <v>3020</v>
      </c>
      <c r="I3" s="1443" t="s">
        <v>2539</v>
      </c>
      <c r="J3" s="1404" t="s">
        <v>3017</v>
      </c>
      <c r="K3" s="1404" t="s">
        <v>3018</v>
      </c>
      <c r="L3" s="1404" t="s">
        <v>3019</v>
      </c>
      <c r="M3" s="1541" t="s">
        <v>3020</v>
      </c>
    </row>
    <row r="4" spans="2:13" ht="24" customHeight="1">
      <c r="B4" s="1399" t="s">
        <v>2962</v>
      </c>
      <c r="C4" s="1424">
        <f>SUM(C5:C7)</f>
        <v>502.20564347810483</v>
      </c>
      <c r="D4" s="1425">
        <f t="shared" ref="D4:K4" si="0">SUM(D5:D7)</f>
        <v>602.26927014181797</v>
      </c>
      <c r="E4" s="1426">
        <f t="shared" si="0"/>
        <v>605.54776573560366</v>
      </c>
      <c r="F4" s="1438">
        <f t="shared" si="0"/>
        <v>585.10333373030301</v>
      </c>
      <c r="G4" s="1456"/>
      <c r="H4" s="1457"/>
      <c r="I4" s="1425">
        <f t="shared" si="0"/>
        <v>743.00791670747958</v>
      </c>
      <c r="J4" s="1426">
        <f t="shared" si="0"/>
        <v>746.13880102000439</v>
      </c>
      <c r="K4" s="1438">
        <f t="shared" si="0"/>
        <v>681.4983886261698</v>
      </c>
      <c r="L4" s="1456"/>
      <c r="M4" s="1457"/>
    </row>
    <row r="5" spans="2:13" ht="24" customHeight="1">
      <c r="B5" s="1405" t="s">
        <v>2979</v>
      </c>
      <c r="C5" s="1427">
        <f>SUM(第７期計画シート!M7,第７期計画シート!M15,第７期計画シート!M23)</f>
        <v>103.64190000000001</v>
      </c>
      <c r="D5" s="1428">
        <f>SUM(現状投影の足下を計画値にした場合!J7,現状投影の足下を計画値にした場合!J15,現状投影の足下を計画値にした場合!J23)</f>
        <v>128.75502665431736</v>
      </c>
      <c r="E5" s="1429">
        <f>SUM(第７期計画シート!S7,第７期計画シート!S15,第７期計画シート!S23)</f>
        <v>121.2684</v>
      </c>
      <c r="F5" s="1439">
        <f>SUM('オプション計算用（利用者）'!E7,'オプション計算用（利用者）'!E10,'オプション計算用（利用者）'!E13)</f>
        <v>117.17415063029114</v>
      </c>
      <c r="G5" s="1458"/>
      <c r="H5" s="1459"/>
      <c r="I5" s="1428">
        <f>SUM(現状投影の足下を計画値にした場合!S7,現状投影の足下を計画値にした場合!S15,現状投影の足下を計画値にした場合!S23)</f>
        <v>171.46354020989853</v>
      </c>
      <c r="J5" s="1429">
        <f>SUM(第７期計画シート!AB7,第７期計画シート!AB15,第７期計画シート!AB23)</f>
        <v>161.52847567635936</v>
      </c>
      <c r="K5" s="1439">
        <f>SUM('オプション計算用（利用者）'!H7,'オプション計算用（利用者）'!H10,'オプション計算用（利用者）'!H13)</f>
        <v>147.53474251733627</v>
      </c>
      <c r="L5" s="1458"/>
      <c r="M5" s="1459"/>
    </row>
    <row r="6" spans="2:13" ht="24" customHeight="1">
      <c r="B6" s="1405" t="s">
        <v>2980</v>
      </c>
      <c r="C6" s="1427">
        <f>SUM(第７期計画シート!M31,第７期計画シート!M39)</f>
        <v>45.531900000000007</v>
      </c>
      <c r="D6" s="1428">
        <f>SUM(現状投影の足下を計画値にした場合!J31,現状投影の足下を計画値にした場合!J39)</f>
        <v>56.489879747792429</v>
      </c>
      <c r="E6" s="1429">
        <f>SUM(第７期計画シート!S31,第７期計画シート!S39)</f>
        <v>57.450900000000004</v>
      </c>
      <c r="F6" s="1439">
        <f>SUM('オプション計算用（利用者）'!E16,'オプション計算用（利用者）'!E19)</f>
        <v>55.511249513028901</v>
      </c>
      <c r="G6" s="1458"/>
      <c r="H6" s="1459"/>
      <c r="I6" s="1428">
        <f>SUM(現状投影の足下を計画値にした場合!S31,現状投影の足下を計画値にした場合!S39)</f>
        <v>74.784528738289936</v>
      </c>
      <c r="J6" s="1429">
        <f>SUM(第７期計画シート!AB31,第７期計画シート!AB39)</f>
        <v>76.098534379581011</v>
      </c>
      <c r="K6" s="1439">
        <f>SUM('オプション計算用（利用者）'!H16,'オプション計算用（利用者）'!H19)</f>
        <v>69.50587274861104</v>
      </c>
      <c r="L6" s="1458"/>
      <c r="M6" s="1459"/>
    </row>
    <row r="7" spans="2:13" ht="24" customHeight="1" thickBot="1">
      <c r="B7" s="1401" t="s">
        <v>2981</v>
      </c>
      <c r="C7" s="1430">
        <f>第７期計画シート!M47</f>
        <v>353.0318434781048</v>
      </c>
      <c r="D7" s="1431">
        <f>現状投影の足下を計画値にした場合!J47</f>
        <v>417.02436373970824</v>
      </c>
      <c r="E7" s="1432">
        <f>第７期計画シート!S47</f>
        <v>426.82846573560369</v>
      </c>
      <c r="F7" s="1440">
        <f>'オプション計算用（利用者）'!E22</f>
        <v>412.417933586983</v>
      </c>
      <c r="G7" s="1460"/>
      <c r="H7" s="1461"/>
      <c r="I7" s="1431">
        <f>現状投影の足下を計画値にした場合!S47</f>
        <v>496.75984775929112</v>
      </c>
      <c r="J7" s="1432">
        <f>第７期計画シート!AB47</f>
        <v>508.51179096406406</v>
      </c>
      <c r="K7" s="1440">
        <f>'オプション計算用（利用者）'!H22</f>
        <v>464.45777336022246</v>
      </c>
      <c r="L7" s="1460"/>
      <c r="M7" s="1461"/>
    </row>
    <row r="8" spans="2:13" ht="23.25" customHeight="1">
      <c r="B8" s="1399" t="s">
        <v>2595</v>
      </c>
      <c r="C8" s="1424">
        <f>マンパワー計算!L43</f>
        <v>333.83847475654159</v>
      </c>
      <c r="D8" s="1425">
        <f>マンパワー計算!P32</f>
        <v>402.12469572765337</v>
      </c>
      <c r="E8" s="1426">
        <f>マンパワー計算!P43</f>
        <v>405.85564202741585</v>
      </c>
      <c r="F8" s="1426">
        <f>'マンパワー計算（オプション）'!N4</f>
        <v>392.15319187087437</v>
      </c>
      <c r="G8" s="1426">
        <f>'マンパワー計算（オプション）'!N14</f>
        <v>401.7970856071417</v>
      </c>
      <c r="H8" s="1542">
        <f>'マンパワー計算（オプション）'!N24</f>
        <v>388.23165995216561</v>
      </c>
      <c r="I8" s="1425">
        <f>マンパワー計算!V32</f>
        <v>500.89546056278078</v>
      </c>
      <c r="J8" s="1426">
        <f>マンパワー計算!V43</f>
        <v>504.71285076451949</v>
      </c>
      <c r="K8" s="1426">
        <f>'マンパワー計算（オプション）'!Q4</f>
        <v>460.98794761072713</v>
      </c>
      <c r="L8" s="1426">
        <f>'マンパワー計算（オプション）'!Q14</f>
        <v>479.4772082262935</v>
      </c>
      <c r="M8" s="1542">
        <f>'マンパワー計算（オプション）'!Q24</f>
        <v>437.93855023019074</v>
      </c>
    </row>
    <row r="9" spans="2:13" ht="23.25" customHeight="1" thickBot="1">
      <c r="B9" s="1401" t="s">
        <v>2982</v>
      </c>
      <c r="C9" s="1430">
        <f>マンパワー計算!M43</f>
        <v>200.20512106152097</v>
      </c>
      <c r="D9" s="1431">
        <f>マンパワー計算!Q32</f>
        <v>241.42724991017604</v>
      </c>
      <c r="E9" s="1432">
        <f>マンパワー計算!Q43</f>
        <v>244.94782923577594</v>
      </c>
      <c r="F9" s="1432"/>
      <c r="G9" s="1432"/>
      <c r="H9" s="1543"/>
      <c r="I9" s="1431">
        <f>マンパワー計算!W32</f>
        <v>301.37299190541421</v>
      </c>
      <c r="J9" s="1432">
        <f>マンパワー計算!W43</f>
        <v>305.20713936554341</v>
      </c>
      <c r="K9" s="1432"/>
      <c r="L9" s="1432"/>
      <c r="M9" s="1543"/>
    </row>
    <row r="10" spans="2:13" ht="17.25" customHeight="1">
      <c r="B10" s="1444" t="s">
        <v>2985</v>
      </c>
      <c r="C10" s="1406"/>
      <c r="D10" s="1407"/>
      <c r="E10" s="1408"/>
      <c r="F10" s="1441"/>
      <c r="G10" s="1441"/>
      <c r="H10" s="1442"/>
      <c r="I10" s="1407"/>
      <c r="J10" s="1408"/>
      <c r="K10" s="1441"/>
      <c r="L10" s="1441"/>
      <c r="M10" s="1442"/>
    </row>
    <row r="11" spans="2:13" ht="23.25" customHeight="1">
      <c r="B11" s="1405" t="s">
        <v>289</v>
      </c>
      <c r="C11" s="1544">
        <f>第７期計画シート!O81/10^4</f>
        <v>11.428179147194061</v>
      </c>
      <c r="D11" s="1409">
        <f>現状投影の足下を計画値にした場合!L81/10^4</f>
        <v>15.564765898547913</v>
      </c>
      <c r="E11" s="1410">
        <f>第７期計画シート!U81/10^4</f>
        <v>16.381462529169326</v>
      </c>
      <c r="F11" s="1446"/>
      <c r="G11" s="1446"/>
      <c r="H11" s="1447"/>
      <c r="I11" s="1409">
        <f>現状投影の足下を計画値にした場合!U81/10^4</f>
        <v>26.299891683314851</v>
      </c>
      <c r="J11" s="1410">
        <f>第７期計画シート!AD81/10^4</f>
        <v>27.601475550884309</v>
      </c>
      <c r="K11" s="1446"/>
      <c r="L11" s="1446"/>
      <c r="M11" s="1447"/>
    </row>
    <row r="12" spans="2:13" ht="23.25" customHeight="1">
      <c r="B12" s="1405" t="s">
        <v>3021</v>
      </c>
      <c r="C12" s="1544">
        <f>第７期計画シート!O85/10^4</f>
        <v>10.588174558177117</v>
      </c>
      <c r="D12" s="1409">
        <f>現状投影の足下を計画値にした場合!L85/10^4</f>
        <v>14.41837968875064</v>
      </c>
      <c r="E12" s="1410">
        <f>第７期計画シート!U85/10^4</f>
        <v>15.174883312956185</v>
      </c>
      <c r="F12" s="1446"/>
      <c r="G12" s="1446"/>
      <c r="H12" s="1447"/>
      <c r="I12" s="1409">
        <f>現状投影の足下を計画値にした場合!U85/10^4</f>
        <v>24.357432398368051</v>
      </c>
      <c r="J12" s="1410">
        <f>第７期計画シート!AD85/10^4</f>
        <v>25.562907409265296</v>
      </c>
      <c r="K12" s="1446"/>
      <c r="L12" s="1446"/>
      <c r="M12" s="1447"/>
    </row>
    <row r="13" spans="2:13" ht="23.25" customHeight="1">
      <c r="B13" s="1405" t="s">
        <v>2664</v>
      </c>
      <c r="C13" s="1545">
        <f>ROUND(第７期計画シート!$F$103,-2)</f>
        <v>5900</v>
      </c>
      <c r="D13" s="1411">
        <f>ROUND(現状投影の足下を計画値にした場合!$L$104,-2)</f>
        <v>6900</v>
      </c>
      <c r="E13" s="1412">
        <f>ROUND(第７期計画シート!U104,-2)</f>
        <v>7200</v>
      </c>
      <c r="F13" s="1448"/>
      <c r="G13" s="1448"/>
      <c r="H13" s="1449"/>
      <c r="I13" s="1411">
        <f>ROUND(現状投影の足下を計画値にした場合!$U$104,-2)</f>
        <v>8800</v>
      </c>
      <c r="J13" s="1412">
        <f>ROUND(第７期計画シート!$AD$104,-2)</f>
        <v>9200</v>
      </c>
      <c r="K13" s="1448"/>
      <c r="L13" s="1448"/>
      <c r="M13" s="1449"/>
    </row>
    <row r="14" spans="2:13" ht="27.75" customHeight="1">
      <c r="B14" s="1405" t="s">
        <v>2983</v>
      </c>
      <c r="C14" s="1546" t="s">
        <v>2995</v>
      </c>
      <c r="D14" s="1422">
        <f>現状投影の足下を計画値にした場合!L108</f>
        <v>1.9287455784156898E-2</v>
      </c>
      <c r="E14" s="1423">
        <f>第７期計画シート!U108</f>
        <v>2.0300177273511594E-2</v>
      </c>
      <c r="F14" s="1450"/>
      <c r="G14" s="1450"/>
      <c r="H14" s="1451"/>
      <c r="I14" s="1422">
        <f>現状投影の足下を計画値にした場合!U108</f>
        <v>2.4982353416551344E-2</v>
      </c>
      <c r="J14" s="1423">
        <f>第７期計画シート!AD108</f>
        <v>2.6218428449090152E-2</v>
      </c>
      <c r="K14" s="1450"/>
      <c r="L14" s="1450"/>
      <c r="M14" s="1451"/>
    </row>
    <row r="15" spans="2:13" ht="23.25" customHeight="1" thickBot="1">
      <c r="B15" s="1401" t="s">
        <v>2984</v>
      </c>
      <c r="C15" s="1547">
        <f>ROUND(第７期計画シート!$F$107,-2)</f>
        <v>2800</v>
      </c>
      <c r="D15" s="1413">
        <f>ROUND(現状投影の足下を計画値にした場合!$L$107,-2)</f>
        <v>3300</v>
      </c>
      <c r="E15" s="1414">
        <f>ROUND(第７期計画シート!U107,-2)</f>
        <v>3500</v>
      </c>
      <c r="F15" s="1452"/>
      <c r="G15" s="1452"/>
      <c r="H15" s="1453"/>
      <c r="I15" s="1413">
        <f>ROUND(現状投影の足下を計画値にした場合!$U$107,-2)</f>
        <v>4200</v>
      </c>
      <c r="J15" s="1414">
        <f>ROUND(第７期計画シート!$AD$107,-2)</f>
        <v>4400</v>
      </c>
      <c r="K15" s="1452"/>
      <c r="L15" s="1452"/>
      <c r="M15" s="1453"/>
    </row>
    <row r="16" spans="2:13" ht="17.25" customHeight="1">
      <c r="B16" s="1445" t="s">
        <v>2986</v>
      </c>
      <c r="C16" s="1415"/>
      <c r="D16" s="1416"/>
      <c r="E16" s="1417"/>
      <c r="F16" s="1454"/>
      <c r="G16" s="1454"/>
      <c r="H16" s="1455"/>
      <c r="I16" s="1416"/>
      <c r="J16" s="1417"/>
      <c r="K16" s="1454"/>
      <c r="L16" s="1454"/>
      <c r="M16" s="1455"/>
    </row>
    <row r="17" spans="2:13" ht="23.25" customHeight="1">
      <c r="B17" s="1405" t="s">
        <v>289</v>
      </c>
      <c r="C17" s="1544">
        <f>第７期計画シート!O81/10^4</f>
        <v>11.428179147194061</v>
      </c>
      <c r="D17" s="1409">
        <f>現状投影の足下を計画値にした場合!L91/10^4</f>
        <v>16.804083723299911</v>
      </c>
      <c r="E17" s="1410">
        <f>第７期計画シート!U91/10^4</f>
        <v>17.685808424265669</v>
      </c>
      <c r="F17" s="1446"/>
      <c r="G17" s="1446"/>
      <c r="H17" s="1447"/>
      <c r="I17" s="1409">
        <f>現状投影の足下を計画値にした場合!U91/10^4</f>
        <v>29.212265671423964</v>
      </c>
      <c r="J17" s="1410">
        <f>第７期計画シート!AD91/10^4</f>
        <v>30.657983174405182</v>
      </c>
      <c r="K17" s="1446"/>
      <c r="L17" s="1446"/>
      <c r="M17" s="1447"/>
    </row>
    <row r="18" spans="2:13" ht="23.25" customHeight="1">
      <c r="B18" s="1405" t="s">
        <v>3021</v>
      </c>
      <c r="C18" s="1544">
        <f>第７期計画シート!O85/10^4</f>
        <v>10.588174558177117</v>
      </c>
      <c r="D18" s="1409">
        <f>現状投影の足下を計画値にした場合!L92/10^4</f>
        <v>15.566418475121205</v>
      </c>
      <c r="E18" s="1410">
        <f>第７期計画シート!U92/10^4</f>
        <v>16.383157404636087</v>
      </c>
      <c r="F18" s="1446"/>
      <c r="G18" s="1446"/>
      <c r="H18" s="1447"/>
      <c r="I18" s="1409">
        <f>現状投影の足下を計画値にした場合!U92/10^4</f>
        <v>27.054704059723885</v>
      </c>
      <c r="J18" s="1410">
        <f>第７期計画シート!AD92/10^4</f>
        <v>28.393669889036932</v>
      </c>
      <c r="K18" s="1446"/>
      <c r="L18" s="1446"/>
      <c r="M18" s="1447"/>
    </row>
    <row r="19" spans="2:13" ht="23.25" customHeight="1">
      <c r="B19" s="1405" t="s">
        <v>2664</v>
      </c>
      <c r="C19" s="1545">
        <f>ROUND(第７期計画シート!$F$103,-2)</f>
        <v>5900</v>
      </c>
      <c r="D19" s="1411">
        <f>ROUND(現状投影の足下を計画値にした場合!$L$110,-2)</f>
        <v>6800</v>
      </c>
      <c r="E19" s="1412">
        <f>ROUND(第７期計画シート!$U$110,-2)</f>
        <v>7100</v>
      </c>
      <c r="F19" s="1448"/>
      <c r="G19" s="1448"/>
      <c r="H19" s="1449"/>
      <c r="I19" s="1411">
        <f>ROUND(現状投影の足下を計画値にした場合!$U$110,-2)</f>
        <v>8600</v>
      </c>
      <c r="J19" s="1412">
        <f>ROUND(第７期計画シート!$AD$110,-2)</f>
        <v>9000</v>
      </c>
      <c r="K19" s="1448"/>
      <c r="L19" s="1448"/>
      <c r="M19" s="1449"/>
    </row>
    <row r="20" spans="2:13" ht="27.75" customHeight="1">
      <c r="B20" s="1405" t="s">
        <v>2983</v>
      </c>
      <c r="C20" s="1546" t="s">
        <v>2995</v>
      </c>
      <c r="D20" s="1422">
        <f>現状投影の足下を計画値にした場合!L114</f>
        <v>1.9037507225264729E-2</v>
      </c>
      <c r="E20" s="1423">
        <f>第７期計画シート!U114</f>
        <v>2.0037104729804835E-2</v>
      </c>
      <c r="F20" s="1450"/>
      <c r="G20" s="1450"/>
      <c r="H20" s="1451"/>
      <c r="I20" s="1422">
        <f>現状投影の足下を計画値にした場合!U114</f>
        <v>2.4518593598814736E-2</v>
      </c>
      <c r="J20" s="1423">
        <f>第７期計画シート!AD114</f>
        <v>2.5731722757430419E-2</v>
      </c>
      <c r="K20" s="1450"/>
      <c r="L20" s="1450"/>
      <c r="M20" s="1451"/>
    </row>
    <row r="21" spans="2:13" ht="23.25" customHeight="1" thickBot="1">
      <c r="B21" s="1401" t="s">
        <v>2984</v>
      </c>
      <c r="C21" s="1547">
        <f>ROUND(第７期計画シート!$F$107,-2)</f>
        <v>2800</v>
      </c>
      <c r="D21" s="1413">
        <f>ROUND(現状投影の足下を計画値にした場合!$L$113,-2)</f>
        <v>3300</v>
      </c>
      <c r="E21" s="1414">
        <f>ROUND(第７期計画シート!$U$113,-2)</f>
        <v>3500</v>
      </c>
      <c r="F21" s="1452"/>
      <c r="G21" s="1452"/>
      <c r="H21" s="1453"/>
      <c r="I21" s="1413">
        <f>ROUND(現状投影の足下を計画値にした場合!$U$113,-2)</f>
        <v>4200</v>
      </c>
      <c r="J21" s="1414">
        <f>ROUND(第７期計画シート!$AD$113,-2)</f>
        <v>4400</v>
      </c>
      <c r="K21" s="1452"/>
      <c r="L21" s="1452"/>
      <c r="M21" s="1453"/>
    </row>
  </sheetData>
  <mergeCells count="2">
    <mergeCell ref="D2:H2"/>
    <mergeCell ref="I2:M2"/>
  </mergeCells>
  <phoneticPr fontId="40"/>
  <printOptions horizontalCentered="1"/>
  <pageMargins left="0.51181102362204722" right="0.51181102362204722" top="0.74803149606299213" bottom="0.74803149606299213" header="0.31496062992125984" footer="0.31496062992125984"/>
  <pageSetup paperSize="9" scale="9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sheetPr>
  <dimension ref="A1:AM85"/>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688" t="s">
        <v>2964</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Psumm!BY13</f>
        <v>614.65500000000009</v>
      </c>
      <c r="D4" s="137">
        <f>Psumm!BZ13</f>
        <v>314.7131</v>
      </c>
      <c r="E4" s="137">
        <f>Psumm!CA13</f>
        <v>299.94209999999998</v>
      </c>
      <c r="F4" s="1309">
        <f>$D4*'2018計画ベース認定率'!C4</f>
        <v>9.7686620825551199E-2</v>
      </c>
      <c r="G4" s="1309">
        <f>$D4*'2018計画ベース認定率'!D4</f>
        <v>0.14760051830038323</v>
      </c>
      <c r="H4" s="1309">
        <f>$D4*'2018計画ベース認定率'!E4</f>
        <v>0.18899219715671919</v>
      </c>
      <c r="I4" s="1309">
        <f>$D4*'2018計画ベース認定率'!F4</f>
        <v>0.25059214226111476</v>
      </c>
      <c r="J4" s="1309">
        <f>$D4*'2018計画ベース認定率'!G4</f>
        <v>0.16325468220899872</v>
      </c>
      <c r="K4" s="1309">
        <f>$D4*'2018計画ベース認定率'!H4</f>
        <v>0.12240249265348896</v>
      </c>
      <c r="L4" s="1309">
        <f>$D4*'2018計画ベース認定率'!I4</f>
        <v>0.13127791447444118</v>
      </c>
      <c r="M4" s="438">
        <f>SUM(F4:L4)</f>
        <v>1.1018065678806972</v>
      </c>
      <c r="N4" s="1309">
        <f>$E4*'2018計画ベース認定率'!C18</f>
        <v>8.3982674023918069E-2</v>
      </c>
      <c r="O4" s="1309">
        <f>$E4*'2018計画ベース認定率'!D18</f>
        <v>0.13414009993320908</v>
      </c>
      <c r="P4" s="1309">
        <f>$E4*'2018計画ベース認定率'!E18</f>
        <v>0.13769134117639079</v>
      </c>
      <c r="Q4" s="1309">
        <f>$E4*'2018計画ベース認定率'!F18</f>
        <v>0.18987765116286462</v>
      </c>
      <c r="R4" s="1309">
        <f>$E4*'2018計画ベース認定率'!G18</f>
        <v>0.11667289728114898</v>
      </c>
      <c r="S4" s="1309">
        <f>$E4*'2018計画ベース認定率'!H18</f>
        <v>0.10109258449356956</v>
      </c>
      <c r="T4" s="1309">
        <f>$E4*'2018計画ベース認定率'!I18</f>
        <v>0.11171571993719046</v>
      </c>
      <c r="U4" s="438">
        <f>SUM(N4:T4)</f>
        <v>0.87517296800829147</v>
      </c>
      <c r="X4" s="138">
        <f>MAX(F4,SUM(F21,N21,F38,N38,F55,N55,F72)*F4/SUM(F4,N4))</f>
        <v>9.7686620825551199E-2</v>
      </c>
      <c r="Y4" s="138">
        <f t="shared" ref="Y4:AD14" si="0">MAX(G4,SUM(G21,O21,G38,O38,G55,O55,G72)*G4/SUM(G4,O4))</f>
        <v>0.14760051830038323</v>
      </c>
      <c r="Z4" s="138">
        <f t="shared" si="0"/>
        <v>0.18899219715671919</v>
      </c>
      <c r="AA4" s="138">
        <f t="shared" si="0"/>
        <v>0.2540544683348292</v>
      </c>
      <c r="AB4" s="138">
        <f t="shared" si="0"/>
        <v>0.16505315015890909</v>
      </c>
      <c r="AC4" s="138">
        <f t="shared" si="0"/>
        <v>0.12387798777317115</v>
      </c>
      <c r="AD4" s="138">
        <f t="shared" si="0"/>
        <v>0.13127791447444118</v>
      </c>
      <c r="AE4" s="438">
        <f>SUM(X4:AD4)</f>
        <v>1.1085428570240041</v>
      </c>
      <c r="AF4" s="138">
        <f>MAX(N4,SUM(F21,N21,F38,N38,F55,N55,F72)*N4/SUM(F4,N4))</f>
        <v>8.3982674023918069E-2</v>
      </c>
      <c r="AG4" s="138">
        <f t="shared" ref="AG4:AL14" si="1">MAX(O4,SUM(G21,O21,G38,O38,G55,O55,G72)*O4/SUM(G4,O4))</f>
        <v>0.13414009993320908</v>
      </c>
      <c r="AH4" s="138">
        <f t="shared" si="1"/>
        <v>0.13769134117639079</v>
      </c>
      <c r="AI4" s="138">
        <f t="shared" si="1"/>
        <v>0.19250111068759235</v>
      </c>
      <c r="AJ4" s="138">
        <f t="shared" si="1"/>
        <v>0.11795820477459473</v>
      </c>
      <c r="AK4" s="138">
        <f t="shared" si="1"/>
        <v>0.1023112003225673</v>
      </c>
      <c r="AL4" s="138">
        <f t="shared" si="1"/>
        <v>0.11171571993719046</v>
      </c>
      <c r="AM4" s="438">
        <f>SUM(AF4:AL4)</f>
        <v>0.88030035085546265</v>
      </c>
    </row>
    <row r="5" spans="1:39">
      <c r="B5" s="2" t="s">
        <v>147</v>
      </c>
      <c r="C5" s="137">
        <f>Psumm!BY14</f>
        <v>646.42129999999997</v>
      </c>
      <c r="D5" s="137">
        <f>Psumm!BZ14</f>
        <v>328.08280000000002</v>
      </c>
      <c r="E5" s="137">
        <f>Psumm!CA14</f>
        <v>318.33840000000004</v>
      </c>
      <c r="F5" s="1309">
        <f>$D5*'2018計画ベース認定率'!C5</f>
        <v>0.10183656188123454</v>
      </c>
      <c r="G5" s="1309">
        <f>$D5*'2018計画ベース認定率'!D5</f>
        <v>0.15387091076107404</v>
      </c>
      <c r="H5" s="1309">
        <f>$D5*'2018計画ベース認定率'!E5</f>
        <v>0.19702099855814229</v>
      </c>
      <c r="I5" s="1309">
        <f>$D5*'2018計画ベース認定率'!F5</f>
        <v>0.26133299994005948</v>
      </c>
      <c r="J5" s="1309">
        <f>$D5*'2018計画ベース認定率'!G5</f>
        <v>0.1702676811191764</v>
      </c>
      <c r="K5" s="1309">
        <f>$D5*'2018計画ベース認定率'!H5</f>
        <v>0.12763152608028222</v>
      </c>
      <c r="L5" s="1309">
        <f>$D5*'2018計画ベース認定率'!I5</f>
        <v>0.13685488706677668</v>
      </c>
      <c r="M5" s="438">
        <f t="shared" ref="M5:M14" si="2">SUM(F5:L5)</f>
        <v>1.1488155654067458</v>
      </c>
      <c r="N5" s="1309">
        <f>$E5*'2018計画ベース認定率'!C19</f>
        <v>8.9133569700604362E-2</v>
      </c>
      <c r="O5" s="1309">
        <f>$E5*'2018計画ベース認定率'!D19</f>
        <v>0.14236729284944621</v>
      </c>
      <c r="P5" s="1309">
        <f>$E5*'2018計画ベース認定率'!E19</f>
        <v>0.1461363417937874</v>
      </c>
      <c r="Q5" s="1309">
        <f>$E5*'2018計画ベース認定率'!F19</f>
        <v>0.20159679125016916</v>
      </c>
      <c r="R5" s="1309">
        <f>$E5*'2018計画ベース認定率'!G19</f>
        <v>0.12388522605834026</v>
      </c>
      <c r="S5" s="1309">
        <f>$E5*'2018計画ベース認定率'!H19</f>
        <v>0.10731735473766459</v>
      </c>
      <c r="T5" s="1309">
        <f>$E5*'2018計画ベース認定率'!I19</f>
        <v>0.11856756200497799</v>
      </c>
      <c r="U5" s="438">
        <f t="shared" ref="U5:U14" si="3">SUM(N5:T5)</f>
        <v>0.92900413839498996</v>
      </c>
      <c r="X5" s="138">
        <f t="shared" ref="X5:X14" si="4">MAX(F5,SUM(F22,N22,F39,N39,F56,N56,F73)*F5/SUM(F5,N5))</f>
        <v>0.10183656188123454</v>
      </c>
      <c r="Y5" s="138">
        <f t="shared" si="0"/>
        <v>0.15387091076107404</v>
      </c>
      <c r="Z5" s="138">
        <f t="shared" si="0"/>
        <v>0.19702099855814231</v>
      </c>
      <c r="AA5" s="138">
        <f t="shared" si="0"/>
        <v>0.26511779735060964</v>
      </c>
      <c r="AB5" s="138">
        <f t="shared" si="0"/>
        <v>0.17228488465762581</v>
      </c>
      <c r="AC5" s="138">
        <f t="shared" si="0"/>
        <v>0.12922325095397724</v>
      </c>
      <c r="AD5" s="138">
        <f t="shared" si="0"/>
        <v>0.13685488706677668</v>
      </c>
      <c r="AE5" s="438">
        <f t="shared" ref="AE5:AE14" si="5">SUM(X5:AD5)</f>
        <v>1.1562092912294404</v>
      </c>
      <c r="AF5" s="138">
        <f t="shared" ref="AF5:AF14" si="6">MAX(N5,SUM(F22,N22,F39,N39,F56,N56,F73)*N5/SUM(F5,N5))</f>
        <v>8.9133569700604376E-2</v>
      </c>
      <c r="AG5" s="138">
        <f t="shared" si="1"/>
        <v>0.14236729284944621</v>
      </c>
      <c r="AH5" s="138">
        <f t="shared" si="1"/>
        <v>0.1461363417937874</v>
      </c>
      <c r="AI5" s="138">
        <f t="shared" si="1"/>
        <v>0.20451644936328103</v>
      </c>
      <c r="AJ5" s="138">
        <f t="shared" si="1"/>
        <v>0.1253529251232707</v>
      </c>
      <c r="AK5" s="138">
        <f t="shared" si="1"/>
        <v>0.10865573646952326</v>
      </c>
      <c r="AL5" s="138">
        <f t="shared" si="1"/>
        <v>0.11856756200497799</v>
      </c>
      <c r="AM5" s="438">
        <f t="shared" ref="AM5:AM14" si="7">SUM(AF5:AL5)</f>
        <v>0.93472987730489088</v>
      </c>
    </row>
    <row r="6" spans="1:39">
      <c r="B6" s="2" t="s">
        <v>148</v>
      </c>
      <c r="C6" s="137">
        <f>Psumm!BY15</f>
        <v>724.12170000000003</v>
      </c>
      <c r="D6" s="137">
        <f>Psumm!BZ15</f>
        <v>364.08370000000002</v>
      </c>
      <c r="E6" s="137">
        <f>Psumm!CA15</f>
        <v>360.03800000000001</v>
      </c>
      <c r="F6" s="1309">
        <f>$D6*'2018計画ベース認定率'!C6</f>
        <v>0.11301120401617773</v>
      </c>
      <c r="G6" s="1309">
        <f>$D6*'2018計画ベース認定率'!D6</f>
        <v>0.17075534137193923</v>
      </c>
      <c r="H6" s="1309">
        <f>$D6*'2018計画ベース認定率'!E6</f>
        <v>0.21864033753900877</v>
      </c>
      <c r="I6" s="1309">
        <f>$D6*'2018計画ベース認定率'!F6</f>
        <v>0.29017854702974832</v>
      </c>
      <c r="J6" s="1309">
        <f>$D6*'2018計画ベース認定率'!G6</f>
        <v>0.1890893057267132</v>
      </c>
      <c r="K6" s="1309">
        <f>$D6*'2018計画ベース認定率'!H6</f>
        <v>0.1416884250725709</v>
      </c>
      <c r="L6" s="1309">
        <f>$D6*'2018計画ベース認定率'!I6</f>
        <v>0.15187212998168204</v>
      </c>
      <c r="M6" s="438">
        <f t="shared" si="2"/>
        <v>1.2752352907378404</v>
      </c>
      <c r="N6" s="1309">
        <f>$E6*'2018計画ベース認定率'!C20</f>
        <v>0.10080930282952415</v>
      </c>
      <c r="O6" s="1309">
        <f>$E6*'2018計画ベース認定率'!D20</f>
        <v>0.16101618712329055</v>
      </c>
      <c r="P6" s="1309">
        <f>$E6*'2018計画ベース認定率'!E20</f>
        <v>0.16527894915207095</v>
      </c>
      <c r="Q6" s="1309">
        <f>$E6*'2018計画ベース認定率'!F20</f>
        <v>0.22813724952954884</v>
      </c>
      <c r="R6" s="1309">
        <f>$E6*'2018計画ベース認定率'!G20</f>
        <v>0.14021542788484903</v>
      </c>
      <c r="S6" s="1309">
        <f>$E6*'2018計画ベース認定率'!H20</f>
        <v>0.12141935128155308</v>
      </c>
      <c r="T6" s="1309">
        <f>$E6*'2018計画ベース認定率'!I20</f>
        <v>0.13409889566935146</v>
      </c>
      <c r="U6" s="438">
        <f t="shared" si="3"/>
        <v>1.0509753634701879</v>
      </c>
      <c r="X6" s="138">
        <f t="shared" si="4"/>
        <v>0.11301120401617773</v>
      </c>
      <c r="Y6" s="138">
        <f t="shared" si="0"/>
        <v>0.17075534137193923</v>
      </c>
      <c r="Z6" s="138">
        <f t="shared" si="0"/>
        <v>0.21864033753900877</v>
      </c>
      <c r="AA6" s="138">
        <f t="shared" si="0"/>
        <v>0.29452795365731521</v>
      </c>
      <c r="AB6" s="138">
        <f t="shared" si="0"/>
        <v>0.19144895396386316</v>
      </c>
      <c r="AC6" s="138">
        <f t="shared" si="0"/>
        <v>0.14350025538697161</v>
      </c>
      <c r="AD6" s="138">
        <f t="shared" si="0"/>
        <v>0.15187212998168204</v>
      </c>
      <c r="AE6" s="438">
        <f t="shared" si="5"/>
        <v>1.2837561759169578</v>
      </c>
      <c r="AF6" s="138">
        <f t="shared" si="6"/>
        <v>0.10080930282952415</v>
      </c>
      <c r="AG6" s="138">
        <f t="shared" si="1"/>
        <v>0.16101618712329055</v>
      </c>
      <c r="AH6" s="138">
        <f t="shared" si="1"/>
        <v>0.16527894915207095</v>
      </c>
      <c r="AI6" s="138">
        <f t="shared" si="1"/>
        <v>0.23155673617063735</v>
      </c>
      <c r="AJ6" s="138">
        <f t="shared" si="1"/>
        <v>0.14196517827902466</v>
      </c>
      <c r="AK6" s="138">
        <f t="shared" si="1"/>
        <v>0.12297199230564597</v>
      </c>
      <c r="AL6" s="138">
        <f t="shared" si="1"/>
        <v>0.13409889566935146</v>
      </c>
      <c r="AM6" s="438">
        <f t="shared" si="7"/>
        <v>1.0576972415295449</v>
      </c>
    </row>
    <row r="7" spans="1:39">
      <c r="B7" s="2" t="s">
        <v>149</v>
      </c>
      <c r="C7" s="137">
        <f>Psumm!BY16</f>
        <v>814.09799999999984</v>
      </c>
      <c r="D7" s="137">
        <f>Psumm!BZ16</f>
        <v>407.8048</v>
      </c>
      <c r="E7" s="137">
        <f>Psumm!CA16</f>
        <v>406.29320000000007</v>
      </c>
      <c r="F7" s="1309">
        <f>$D7*'2018計画ベース認定率'!C7</f>
        <v>0.12658218824840703</v>
      </c>
      <c r="G7" s="1309">
        <f>$D7*'2018計画ベース認定率'!D7</f>
        <v>0.19126054760791378</v>
      </c>
      <c r="H7" s="1309">
        <f>$D7*'2018計画ベース認定率'!E7</f>
        <v>0.24489582786053851</v>
      </c>
      <c r="I7" s="1309">
        <f>$D7*'2018計画ベース認定率'!F7</f>
        <v>0.32528244456488126</v>
      </c>
      <c r="J7" s="1309">
        <f>$D7*'2018計画ベース認定率'!G7</f>
        <v>0.21200641343907681</v>
      </c>
      <c r="K7" s="1309">
        <f>$D7*'2018計画ベース認定率'!H7</f>
        <v>0.15878187560547882</v>
      </c>
      <c r="L7" s="1309">
        <f>$D7*'2018計画ベース認定率'!I7</f>
        <v>0.17010974013050806</v>
      </c>
      <c r="M7" s="438">
        <f t="shared" si="2"/>
        <v>1.4289190374568044</v>
      </c>
      <c r="N7" s="1309">
        <f>$E7*'2018計画ベース認定率'!C21</f>
        <v>0.11376058703908039</v>
      </c>
      <c r="O7" s="1309">
        <f>$E7*'2018計画ベース認定率'!D21</f>
        <v>0.18170243673756803</v>
      </c>
      <c r="P7" s="1309">
        <f>$E7*'2018計画ベース認定率'!E21</f>
        <v>0.18651284904269053</v>
      </c>
      <c r="Q7" s="1309">
        <f>$E7*'2018計画ベース認定率'!F21</f>
        <v>0.25765088621234494</v>
      </c>
      <c r="R7" s="1309">
        <f>$E7*'2018計画ベース認定率'!G21</f>
        <v>0.15838642247429802</v>
      </c>
      <c r="S7" s="1309">
        <f>$E7*'2018計画ベース認定率'!H21</f>
        <v>0.13708646543031122</v>
      </c>
      <c r="T7" s="1309">
        <f>$E7*'2018計画ベース認定率'!I21</f>
        <v>0.15132699725575341</v>
      </c>
      <c r="U7" s="438">
        <f t="shared" si="3"/>
        <v>1.1864266441920466</v>
      </c>
      <c r="X7" s="138">
        <f t="shared" si="4"/>
        <v>0.12658218824840703</v>
      </c>
      <c r="Y7" s="138">
        <f t="shared" si="0"/>
        <v>0.19126054760791378</v>
      </c>
      <c r="Z7" s="138">
        <f t="shared" si="0"/>
        <v>0.24489582786053851</v>
      </c>
      <c r="AA7" s="138">
        <f t="shared" si="0"/>
        <v>0.33003692016650565</v>
      </c>
      <c r="AB7" s="138">
        <f t="shared" si="0"/>
        <v>0.21455347383142748</v>
      </c>
      <c r="AC7" s="138">
        <f t="shared" si="0"/>
        <v>0.16077537892707094</v>
      </c>
      <c r="AD7" s="138">
        <f t="shared" si="0"/>
        <v>0.17010974013050806</v>
      </c>
      <c r="AE7" s="438">
        <f t="shared" si="5"/>
        <v>1.4382140767723715</v>
      </c>
      <c r="AF7" s="138">
        <f t="shared" si="6"/>
        <v>0.11376058703908039</v>
      </c>
      <c r="AG7" s="138">
        <f t="shared" si="1"/>
        <v>0.18170243673756803</v>
      </c>
      <c r="AH7" s="138">
        <f t="shared" si="1"/>
        <v>0.18651284904269053</v>
      </c>
      <c r="AI7" s="138">
        <f t="shared" si="1"/>
        <v>0.26141682831190127</v>
      </c>
      <c r="AJ7" s="138">
        <f t="shared" si="1"/>
        <v>0.16028928841512641</v>
      </c>
      <c r="AK7" s="138">
        <f t="shared" si="1"/>
        <v>0.13880758330436674</v>
      </c>
      <c r="AL7" s="138">
        <f t="shared" si="1"/>
        <v>0.15132699725575341</v>
      </c>
      <c r="AM7" s="438">
        <f t="shared" si="7"/>
        <v>1.1938165701064867</v>
      </c>
    </row>
    <row r="8" spans="1:39">
      <c r="B8" s="2" t="s">
        <v>150</v>
      </c>
      <c r="C8" s="137">
        <f>Psumm!BY17</f>
        <v>935.50329999999997</v>
      </c>
      <c r="D8" s="137">
        <f>Psumm!BZ17</f>
        <v>465.27089999999998</v>
      </c>
      <c r="E8" s="137">
        <f>Psumm!CA17</f>
        <v>470.23229999999995</v>
      </c>
      <c r="F8" s="1309">
        <f>$D8*'2018計画ベース認定率'!C8</f>
        <v>0.14441960626825814</v>
      </c>
      <c r="G8" s="1309">
        <f>$D8*'2018計画ベース認定率'!D8</f>
        <v>0.21821216209330263</v>
      </c>
      <c r="H8" s="1309">
        <f>$D8*'2018計画ベース認定率'!E8</f>
        <v>0.27940549555796756</v>
      </c>
      <c r="I8" s="1309">
        <f>$D8*'2018計画ベース認定率'!F8</f>
        <v>0.37161773882484156</v>
      </c>
      <c r="J8" s="1309">
        <f>$D8*'2018計画ベース認定率'!G8</f>
        <v>0.24228785364629207</v>
      </c>
      <c r="K8" s="1309">
        <f>$D8*'2018計画ベース認定率'!H8</f>
        <v>0.18130877669913709</v>
      </c>
      <c r="L8" s="1309">
        <f>$D8*'2018計画ベース認定率'!I8</f>
        <v>0.19408087371528632</v>
      </c>
      <c r="M8" s="438">
        <f t="shared" si="2"/>
        <v>1.6313325068050852</v>
      </c>
      <c r="N8" s="1309">
        <f>$E8*'2018計画ベース認定率'!C22</f>
        <v>0.13166329757115541</v>
      </c>
      <c r="O8" s="1309">
        <f>$E8*'2018計画ベース認定率'!D22</f>
        <v>0.21029727975440174</v>
      </c>
      <c r="P8" s="1309">
        <f>$E8*'2018計画ベース認定率'!E22</f>
        <v>0.21586471539493432</v>
      </c>
      <c r="Q8" s="1309">
        <f>$E8*'2018計画ベース認定率'!F22</f>
        <v>0.29859793360687031</v>
      </c>
      <c r="R8" s="1309">
        <f>$E8*'2018計画ベース認定率'!G22</f>
        <v>0.1836199813780241</v>
      </c>
      <c r="S8" s="1309">
        <f>$E8*'2018計画ベース認定率'!H22</f>
        <v>0.15879317229415429</v>
      </c>
      <c r="T8" s="1309">
        <f>$E8*'2018計画ベース認定率'!I22</f>
        <v>0.17514160210327567</v>
      </c>
      <c r="U8" s="438">
        <f t="shared" si="3"/>
        <v>1.373977982102816</v>
      </c>
      <c r="X8" s="138">
        <f t="shared" si="4"/>
        <v>0.14441960626825814</v>
      </c>
      <c r="Y8" s="138">
        <f t="shared" si="0"/>
        <v>0.21821216209330263</v>
      </c>
      <c r="Z8" s="138">
        <f t="shared" si="0"/>
        <v>0.27940549555796756</v>
      </c>
      <c r="AA8" s="138">
        <f t="shared" si="0"/>
        <v>0.37685239685687633</v>
      </c>
      <c r="AB8" s="138">
        <f t="shared" si="0"/>
        <v>0.24503819166228191</v>
      </c>
      <c r="AC8" s="138">
        <f t="shared" si="0"/>
        <v>0.18352509336977402</v>
      </c>
      <c r="AD8" s="138">
        <f t="shared" si="0"/>
        <v>0.19408087371528632</v>
      </c>
      <c r="AE8" s="438">
        <f t="shared" si="5"/>
        <v>1.641533819523747</v>
      </c>
      <c r="AF8" s="138">
        <f t="shared" si="6"/>
        <v>0.13166329757115541</v>
      </c>
      <c r="AG8" s="138">
        <f t="shared" si="1"/>
        <v>0.21029727975440174</v>
      </c>
      <c r="AH8" s="138">
        <f t="shared" si="1"/>
        <v>0.21586471539493432</v>
      </c>
      <c r="AI8" s="138">
        <f t="shared" si="1"/>
        <v>0.30280402472740459</v>
      </c>
      <c r="AJ8" s="138">
        <f t="shared" si="1"/>
        <v>0.185704349239141</v>
      </c>
      <c r="AK8" s="138">
        <f t="shared" si="1"/>
        <v>0.16073425844202929</v>
      </c>
      <c r="AL8" s="138">
        <f t="shared" si="1"/>
        <v>0.17514160210327567</v>
      </c>
      <c r="AM8" s="438">
        <f t="shared" si="7"/>
        <v>1.382209527232342</v>
      </c>
    </row>
    <row r="9" spans="1:39">
      <c r="B9" s="2" t="s">
        <v>113</v>
      </c>
      <c r="C9" s="137">
        <f>Psumm!BY18</f>
        <v>810.51250000000005</v>
      </c>
      <c r="D9" s="137">
        <f>Psumm!BZ18</f>
        <v>396.93959999999998</v>
      </c>
      <c r="E9" s="137">
        <f>Psumm!CA18</f>
        <v>413.57309999999995</v>
      </c>
      <c r="F9" s="1309">
        <f>$D9*'2018計画ベース認定率'!C9</f>
        <v>1.6761039155663306</v>
      </c>
      <c r="G9" s="1309">
        <f>$D9*'2018計画ベース認定率'!D9</f>
        <v>1.7227155898025224</v>
      </c>
      <c r="H9" s="1309">
        <f>$D9*'2018計画ベース認定率'!E9</f>
        <v>2.4440805568502197</v>
      </c>
      <c r="I9" s="1309">
        <f>$D9*'2018計画ベース認定率'!F9</f>
        <v>2.5082202431385454</v>
      </c>
      <c r="J9" s="1309">
        <f>$D9*'2018計画ベース認定率'!G9</f>
        <v>1.7352221246577855</v>
      </c>
      <c r="K9" s="1309">
        <f>$D9*'2018計画ベース認定率'!H9</f>
        <v>1.4223864926818999</v>
      </c>
      <c r="L9" s="1309">
        <f>$D9*'2018計画ベース認定率'!I9</f>
        <v>1.235949344957219</v>
      </c>
      <c r="M9" s="438">
        <f t="shared" si="2"/>
        <v>12.744678267654521</v>
      </c>
      <c r="N9" s="1309">
        <f>$E9*'2018計画ベース認定率'!C23</f>
        <v>1.8097357873814106</v>
      </c>
      <c r="O9" s="1309">
        <f>$E9*'2018計画ベース認定率'!D23</f>
        <v>1.9282600272558532</v>
      </c>
      <c r="P9" s="1309">
        <f>$E9*'2018計画ベース認定率'!E23</f>
        <v>1.9759250488641309</v>
      </c>
      <c r="Q9" s="1309">
        <f>$E9*'2018計画ベース認定率'!F23</f>
        <v>1.8030643457388047</v>
      </c>
      <c r="R9" s="1309">
        <f>$E9*'2018計画ベース認定率'!G23</f>
        <v>1.1560016730682292</v>
      </c>
      <c r="S9" s="1309">
        <f>$E9*'2018計画ベース認定率'!H23</f>
        <v>1.0524757456312315</v>
      </c>
      <c r="T9" s="1309">
        <f>$E9*'2018計画ベース認定率'!I23</f>
        <v>1.0403106251647352</v>
      </c>
      <c r="U9" s="438">
        <f t="shared" si="3"/>
        <v>10.765773253104395</v>
      </c>
      <c r="X9" s="138">
        <f t="shared" si="4"/>
        <v>1.6761039155663306</v>
      </c>
      <c r="Y9" s="138">
        <f t="shared" si="0"/>
        <v>1.7227155898025224</v>
      </c>
      <c r="Z9" s="138">
        <f t="shared" si="0"/>
        <v>2.4440805568502197</v>
      </c>
      <c r="AA9" s="138">
        <f t="shared" si="0"/>
        <v>2.5082202431385454</v>
      </c>
      <c r="AB9" s="138">
        <f t="shared" si="0"/>
        <v>1.7352221246577855</v>
      </c>
      <c r="AC9" s="138">
        <f t="shared" si="0"/>
        <v>1.4223864926818999</v>
      </c>
      <c r="AD9" s="138">
        <f t="shared" si="0"/>
        <v>1.235949344957219</v>
      </c>
      <c r="AE9" s="438">
        <f t="shared" si="5"/>
        <v>12.744678267654521</v>
      </c>
      <c r="AF9" s="138">
        <f t="shared" si="6"/>
        <v>1.8097357873814106</v>
      </c>
      <c r="AG9" s="138">
        <f t="shared" si="1"/>
        <v>1.9282600272558532</v>
      </c>
      <c r="AH9" s="138">
        <f t="shared" si="1"/>
        <v>1.9759250488641309</v>
      </c>
      <c r="AI9" s="138">
        <f t="shared" si="1"/>
        <v>1.8030643457388047</v>
      </c>
      <c r="AJ9" s="138">
        <f t="shared" si="1"/>
        <v>1.1560016730682292</v>
      </c>
      <c r="AK9" s="138">
        <f t="shared" si="1"/>
        <v>1.0524757456312315</v>
      </c>
      <c r="AL9" s="138">
        <f t="shared" si="1"/>
        <v>1.0403106251647352</v>
      </c>
      <c r="AM9" s="438">
        <f t="shared" si="7"/>
        <v>10.765773253104395</v>
      </c>
    </row>
    <row r="10" spans="1:39">
      <c r="B10" s="2" t="s">
        <v>114</v>
      </c>
      <c r="C10" s="137">
        <f>Psumm!BY19</f>
        <v>711.42160000000001</v>
      </c>
      <c r="D10" s="137">
        <f>Psumm!BZ19</f>
        <v>340.12649999999996</v>
      </c>
      <c r="E10" s="137">
        <f>Psumm!CA19</f>
        <v>371.29519999999997</v>
      </c>
      <c r="F10" s="1309">
        <f>$D10*'2018計画ベース認定率'!C10</f>
        <v>2.6997674148489694</v>
      </c>
      <c r="G10" s="1309">
        <f>$D10*'2018計画ベース認定率'!D10</f>
        <v>2.6280110444874891</v>
      </c>
      <c r="H10" s="1309">
        <f>$D10*'2018計画ベース認定率'!E10</f>
        <v>3.9633120228581347</v>
      </c>
      <c r="I10" s="1309">
        <f>$D10*'2018計画ベース認定率'!F10</f>
        <v>3.9424651097988108</v>
      </c>
      <c r="J10" s="1309">
        <f>$D10*'2018計画ベース認定率'!G10</f>
        <v>2.7839160838849044</v>
      </c>
      <c r="K10" s="1309">
        <f>$D10*'2018計画ベース認定率'!H10</f>
        <v>2.262664356606038</v>
      </c>
      <c r="L10" s="1309">
        <f>$D10*'2018計画ベース認定率'!I10</f>
        <v>1.8535478574909321</v>
      </c>
      <c r="M10" s="438">
        <f t="shared" si="2"/>
        <v>20.133683889975277</v>
      </c>
      <c r="N10" s="1309">
        <f>$E10*'2018計画ベース認定率'!C24</f>
        <v>4.3868106929606592</v>
      </c>
      <c r="O10" s="1309">
        <f>$E10*'2018計画ベース認定率'!D24</f>
        <v>4.058893420860981</v>
      </c>
      <c r="P10" s="1309">
        <f>$E10*'2018計画ベース認定率'!E24</f>
        <v>4.1566873389321044</v>
      </c>
      <c r="Q10" s="1309">
        <f>$E10*'2018計画ベース認定率'!F24</f>
        <v>3.4283454178429453</v>
      </c>
      <c r="R10" s="1309">
        <f>$E10*'2018計画ベース認定率'!G24</f>
        <v>2.2237654345909283</v>
      </c>
      <c r="S10" s="1309">
        <f>$E10*'2018計画ベース認定率'!H24</f>
        <v>2.0384375636423924</v>
      </c>
      <c r="T10" s="1309">
        <f>$E10*'2018計画ベース認定率'!I24</f>
        <v>1.839214638208938</v>
      </c>
      <c r="U10" s="438">
        <f t="shared" si="3"/>
        <v>22.132154507038948</v>
      </c>
      <c r="X10" s="138">
        <f t="shared" si="4"/>
        <v>2.6997674148489694</v>
      </c>
      <c r="Y10" s="138">
        <f t="shared" si="0"/>
        <v>2.6280110444874891</v>
      </c>
      <c r="Z10" s="138">
        <f t="shared" si="0"/>
        <v>3.9633120228581347</v>
      </c>
      <c r="AA10" s="138">
        <f t="shared" si="0"/>
        <v>3.9424651097988108</v>
      </c>
      <c r="AB10" s="138">
        <f t="shared" si="0"/>
        <v>2.7839160838849044</v>
      </c>
      <c r="AC10" s="138">
        <f t="shared" si="0"/>
        <v>2.262664356606038</v>
      </c>
      <c r="AD10" s="138">
        <f t="shared" si="0"/>
        <v>1.8535478574909321</v>
      </c>
      <c r="AE10" s="438">
        <f t="shared" si="5"/>
        <v>20.133683889975277</v>
      </c>
      <c r="AF10" s="138">
        <f t="shared" si="6"/>
        <v>4.3868106929606592</v>
      </c>
      <c r="AG10" s="138">
        <f t="shared" si="1"/>
        <v>4.058893420860981</v>
      </c>
      <c r="AH10" s="138">
        <f t="shared" si="1"/>
        <v>4.1566873389321044</v>
      </c>
      <c r="AI10" s="138">
        <f t="shared" si="1"/>
        <v>3.4283454178429453</v>
      </c>
      <c r="AJ10" s="138">
        <f t="shared" si="1"/>
        <v>2.2237654345909283</v>
      </c>
      <c r="AK10" s="138">
        <f t="shared" si="1"/>
        <v>2.0384375636423924</v>
      </c>
      <c r="AL10" s="138">
        <f t="shared" si="1"/>
        <v>1.839214638208938</v>
      </c>
      <c r="AM10" s="438">
        <f t="shared" si="7"/>
        <v>22.132154507038948</v>
      </c>
    </row>
    <row r="11" spans="1:39">
      <c r="B11" s="2" t="s">
        <v>115</v>
      </c>
      <c r="C11" s="137">
        <f>Psumm!BY20</f>
        <v>630.42380000000003</v>
      </c>
      <c r="D11" s="137">
        <f>Psumm!BZ20</f>
        <v>289.69420000000002</v>
      </c>
      <c r="E11" s="137">
        <f>Psumm!CA20</f>
        <v>340.7296</v>
      </c>
      <c r="F11" s="1309">
        <f>$D11*'2018計画ベース認定率'!C11</f>
        <v>4.6283195609890431</v>
      </c>
      <c r="G11" s="1309">
        <f>$D11*'2018計画ベース認定率'!D11</f>
        <v>4.0186339691263138</v>
      </c>
      <c r="H11" s="1309">
        <f>$D11*'2018計画ベース認定率'!E11</f>
        <v>6.6578854066773108</v>
      </c>
      <c r="I11" s="1309">
        <f>$D11*'2018計画ベース認定率'!F11</f>
        <v>6.0783916745926341</v>
      </c>
      <c r="J11" s="1309">
        <f>$D11*'2018計画ベース認定率'!G11</f>
        <v>4.3078363649913181</v>
      </c>
      <c r="K11" s="1309">
        <f>$D11*'2018計画ベース認定率'!H11</f>
        <v>3.561606601893573</v>
      </c>
      <c r="L11" s="1309">
        <f>$D11*'2018計画ベース認定率'!I11</f>
        <v>2.7127413545154249</v>
      </c>
      <c r="M11" s="438">
        <f t="shared" si="2"/>
        <v>31.965414932785617</v>
      </c>
      <c r="N11" s="1309">
        <f>$E11*'2018計画ベース認定率'!C25</f>
        <v>10.21225738771483</v>
      </c>
      <c r="O11" s="1309">
        <f>$E11*'2018計画ベース認定率'!D25</f>
        <v>8.6061832061082075</v>
      </c>
      <c r="P11" s="1309">
        <f>$E11*'2018計画ベース認定率'!E25</f>
        <v>9.6746521209189495</v>
      </c>
      <c r="Q11" s="1309">
        <f>$E11*'2018計画ベース認定率'!F25</f>
        <v>6.9607095557260275</v>
      </c>
      <c r="R11" s="1309">
        <f>$E11*'2018計画ベース認定率'!G25</f>
        <v>4.6765960013064918</v>
      </c>
      <c r="S11" s="1309">
        <f>$E11*'2018計画ベース認定率'!H25</f>
        <v>4.1972632124295721</v>
      </c>
      <c r="T11" s="1309">
        <f>$E11*'2018計画ベース認定率'!I25</f>
        <v>3.6615378763062165</v>
      </c>
      <c r="U11" s="438">
        <f t="shared" si="3"/>
        <v>47.989199360510305</v>
      </c>
      <c r="X11" s="138">
        <f t="shared" si="4"/>
        <v>4.6283195609890431</v>
      </c>
      <c r="Y11" s="138">
        <f t="shared" si="0"/>
        <v>4.0186339691263138</v>
      </c>
      <c r="Z11" s="138">
        <f t="shared" si="0"/>
        <v>6.6578854066773108</v>
      </c>
      <c r="AA11" s="138">
        <f t="shared" si="0"/>
        <v>6.0783916745926341</v>
      </c>
      <c r="AB11" s="138">
        <f t="shared" si="0"/>
        <v>4.3078363649913181</v>
      </c>
      <c r="AC11" s="138">
        <f t="shared" si="0"/>
        <v>3.561606601893573</v>
      </c>
      <c r="AD11" s="138">
        <f t="shared" si="0"/>
        <v>2.7127413545154249</v>
      </c>
      <c r="AE11" s="438">
        <f t="shared" si="5"/>
        <v>31.965414932785617</v>
      </c>
      <c r="AF11" s="138">
        <f t="shared" si="6"/>
        <v>10.21225738771483</v>
      </c>
      <c r="AG11" s="138">
        <f t="shared" si="1"/>
        <v>8.6061832061082075</v>
      </c>
      <c r="AH11" s="138">
        <f t="shared" si="1"/>
        <v>9.6746521209189495</v>
      </c>
      <c r="AI11" s="138">
        <f t="shared" si="1"/>
        <v>6.9607095557260275</v>
      </c>
      <c r="AJ11" s="138">
        <f t="shared" si="1"/>
        <v>4.6765960013064918</v>
      </c>
      <c r="AK11" s="138">
        <f t="shared" si="1"/>
        <v>4.1972632124295721</v>
      </c>
      <c r="AL11" s="138">
        <f t="shared" si="1"/>
        <v>3.6615378763062165</v>
      </c>
      <c r="AM11" s="438">
        <f t="shared" si="7"/>
        <v>47.989199360510305</v>
      </c>
    </row>
    <row r="12" spans="1:39">
      <c r="B12" s="2" t="s">
        <v>116</v>
      </c>
      <c r="C12" s="137">
        <f>Psumm!BY21</f>
        <v>627.50490000000002</v>
      </c>
      <c r="D12" s="137">
        <f>Psumm!BZ21</f>
        <v>270.16239999999999</v>
      </c>
      <c r="E12" s="137">
        <f>Psumm!CA21</f>
        <v>357.3426</v>
      </c>
      <c r="F12" s="1309">
        <f>$D12*'2018計画ベース認定率'!C12</f>
        <v>9.0548904343118153</v>
      </c>
      <c r="G12" s="1309">
        <f>$D12*'2018計画ベース認定率'!D12</f>
        <v>7.2656101567664928</v>
      </c>
      <c r="H12" s="1309">
        <f>$D12*'2018計画ベース認定率'!E12</f>
        <v>13.004161789344797</v>
      </c>
      <c r="I12" s="1309">
        <f>$D12*'2018計画ベース認定率'!F12</f>
        <v>10.828008534105424</v>
      </c>
      <c r="J12" s="1309">
        <f>$D12*'2018計画ベース認定率'!G12</f>
        <v>7.8573153819455497</v>
      </c>
      <c r="K12" s="1309">
        <f>$D12*'2018計画ベース認定率'!H12</f>
        <v>6.4287454184140573</v>
      </c>
      <c r="L12" s="1309">
        <f>$D12*'2018計画ベース認定率'!I12</f>
        <v>4.5738576017002464</v>
      </c>
      <c r="M12" s="438">
        <f t="shared" si="2"/>
        <v>59.012589316588382</v>
      </c>
      <c r="N12" s="1309">
        <f>$E12*'2018計画ベース認定率'!C26</f>
        <v>21.477592492798493</v>
      </c>
      <c r="O12" s="1309">
        <f>$E12*'2018計画ベース認定率'!D26</f>
        <v>19.5205232020617</v>
      </c>
      <c r="P12" s="1309">
        <f>$E12*'2018計画ベース認定率'!E26</f>
        <v>24.257613406808211</v>
      </c>
      <c r="Q12" s="1309">
        <f>$E12*'2018計画ベース認定率'!F26</f>
        <v>17.335616366661089</v>
      </c>
      <c r="R12" s="1309">
        <f>$E12*'2018計画ベース認定率'!G26</f>
        <v>11.869346803565659</v>
      </c>
      <c r="S12" s="1309">
        <f>$E12*'2018計画ベース認定率'!H26</f>
        <v>10.638179055200123</v>
      </c>
      <c r="T12" s="1309">
        <f>$E12*'2018計画ベース認定率'!I26</f>
        <v>8.7341704107897531</v>
      </c>
      <c r="U12" s="438">
        <f t="shared" si="3"/>
        <v>113.83304173788504</v>
      </c>
      <c r="X12" s="138">
        <f t="shared" si="4"/>
        <v>9.0548904343118153</v>
      </c>
      <c r="Y12" s="138">
        <f t="shared" si="0"/>
        <v>7.2656101567664928</v>
      </c>
      <c r="Z12" s="138">
        <f t="shared" si="0"/>
        <v>13.004161789344797</v>
      </c>
      <c r="AA12" s="138">
        <f t="shared" si="0"/>
        <v>10.828008534105425</v>
      </c>
      <c r="AB12" s="138">
        <f t="shared" si="0"/>
        <v>7.8573153819455497</v>
      </c>
      <c r="AC12" s="138">
        <f t="shared" si="0"/>
        <v>6.4287454184140573</v>
      </c>
      <c r="AD12" s="138">
        <f t="shared" si="0"/>
        <v>4.5738576017002464</v>
      </c>
      <c r="AE12" s="438">
        <f t="shared" si="5"/>
        <v>59.012589316588382</v>
      </c>
      <c r="AF12" s="138">
        <f t="shared" si="6"/>
        <v>21.477592492798493</v>
      </c>
      <c r="AG12" s="138">
        <f t="shared" si="1"/>
        <v>19.5205232020617</v>
      </c>
      <c r="AH12" s="138">
        <f t="shared" si="1"/>
        <v>24.257613406808211</v>
      </c>
      <c r="AI12" s="138">
        <f t="shared" si="1"/>
        <v>17.335616366661089</v>
      </c>
      <c r="AJ12" s="138">
        <f t="shared" si="1"/>
        <v>11.869346803565659</v>
      </c>
      <c r="AK12" s="138">
        <f t="shared" si="1"/>
        <v>10.638179055200123</v>
      </c>
      <c r="AL12" s="138">
        <f t="shared" si="1"/>
        <v>8.7341704107897531</v>
      </c>
      <c r="AM12" s="438">
        <f t="shared" si="7"/>
        <v>113.83304173788504</v>
      </c>
    </row>
    <row r="13" spans="1:39">
      <c r="B13" s="2" t="s">
        <v>117</v>
      </c>
      <c r="C13" s="137">
        <f>Psumm!BY22</f>
        <v>576.37070000000006</v>
      </c>
      <c r="D13" s="137">
        <f>Psumm!BZ22</f>
        <v>222.7542</v>
      </c>
      <c r="E13" s="137">
        <f>Psumm!CA22</f>
        <v>353.61649999999997</v>
      </c>
      <c r="F13" s="1309">
        <f>$D13*'2018計画ベース認定率'!C13</f>
        <v>12.667233931031237</v>
      </c>
      <c r="G13" s="1309">
        <f>$D13*'2018計画ベース認定率'!D13</f>
        <v>10.406148400589455</v>
      </c>
      <c r="H13" s="1309">
        <f>$D13*'2018計画ベース認定率'!E13</f>
        <v>19.273285010812863</v>
      </c>
      <c r="I13" s="1309">
        <f>$D13*'2018計画ベース認定率'!F13</f>
        <v>16.041433144556777</v>
      </c>
      <c r="J13" s="1309">
        <f>$D13*'2018計画ベース認定率'!G13</f>
        <v>12.010322478988588</v>
      </c>
      <c r="K13" s="1309">
        <f>$D13*'2018計画ベース認定率'!H13</f>
        <v>9.596384659747244</v>
      </c>
      <c r="L13" s="1309">
        <f>$D13*'2018計画ベース認定率'!I13</f>
        <v>6.3232161641206979</v>
      </c>
      <c r="M13" s="438">
        <f t="shared" si="2"/>
        <v>86.318023789846862</v>
      </c>
      <c r="N13" s="1309">
        <f>$E13*'2018計画ベース認定率'!C27</f>
        <v>26.139319821663307</v>
      </c>
      <c r="O13" s="1309">
        <f>$E13*'2018計画ベース認定率'!D27</f>
        <v>28.358507131232059</v>
      </c>
      <c r="P13" s="1309">
        <f>$E13*'2018計画ベース認定率'!E27</f>
        <v>41.095759933319897</v>
      </c>
      <c r="Q13" s="1309">
        <f>$E13*'2018計画ベース認定率'!F27</f>
        <v>33.236793156929487</v>
      </c>
      <c r="R13" s="1309">
        <f>$E13*'2018計画ベース認定率'!G27</f>
        <v>24.666988223811614</v>
      </c>
      <c r="S13" s="1309">
        <f>$E13*'2018計画ベース認定率'!H27</f>
        <v>22.846341360004811</v>
      </c>
      <c r="T13" s="1309">
        <f>$E13*'2018計画ベース認定率'!I27</f>
        <v>17.812535153069192</v>
      </c>
      <c r="U13" s="438">
        <f t="shared" si="3"/>
        <v>194.15624478003036</v>
      </c>
      <c r="X13" s="138">
        <f t="shared" si="4"/>
        <v>12.667233931031237</v>
      </c>
      <c r="Y13" s="138">
        <f t="shared" si="0"/>
        <v>10.406148400589455</v>
      </c>
      <c r="Z13" s="138">
        <f t="shared" si="0"/>
        <v>19.273285010812863</v>
      </c>
      <c r="AA13" s="138">
        <f t="shared" si="0"/>
        <v>16.041433144556777</v>
      </c>
      <c r="AB13" s="138">
        <f t="shared" si="0"/>
        <v>12.010322478988588</v>
      </c>
      <c r="AC13" s="138">
        <f t="shared" si="0"/>
        <v>9.596384659747244</v>
      </c>
      <c r="AD13" s="138">
        <f t="shared" si="0"/>
        <v>6.3232161641206988</v>
      </c>
      <c r="AE13" s="438">
        <f t="shared" si="5"/>
        <v>86.318023789846862</v>
      </c>
      <c r="AF13" s="138">
        <f t="shared" si="6"/>
        <v>26.139319821663307</v>
      </c>
      <c r="AG13" s="138">
        <f t="shared" si="1"/>
        <v>28.358507131232059</v>
      </c>
      <c r="AH13" s="138">
        <f t="shared" si="1"/>
        <v>41.095759933319897</v>
      </c>
      <c r="AI13" s="138">
        <f t="shared" si="1"/>
        <v>33.236793156929487</v>
      </c>
      <c r="AJ13" s="138">
        <f t="shared" si="1"/>
        <v>24.666988223811614</v>
      </c>
      <c r="AK13" s="138">
        <f t="shared" si="1"/>
        <v>22.846341360004811</v>
      </c>
      <c r="AL13" s="138">
        <f t="shared" si="1"/>
        <v>17.812535153069192</v>
      </c>
      <c r="AM13" s="438">
        <f t="shared" si="7"/>
        <v>194.15624478003036</v>
      </c>
    </row>
    <row r="14" spans="1:39">
      <c r="B14" s="265" t="s">
        <v>412</v>
      </c>
      <c r="C14" s="262">
        <f>SUM(Psumm!BY23:BY24)</f>
        <v>425.42680000000001</v>
      </c>
      <c r="D14" s="262">
        <f>SUM(Psumm!BZ23:BZ24)</f>
        <v>121.5702</v>
      </c>
      <c r="E14" s="262">
        <f>SUM(Psumm!CA23:CA24)</f>
        <v>303.85640000000001</v>
      </c>
      <c r="F14" s="1309">
        <f>$D14*'2018計画ベース認定率'!C14</f>
        <v>8.0652819896003152</v>
      </c>
      <c r="G14" s="1309">
        <f>$D14*'2018計画ベース認定率'!D14</f>
        <v>7.6993528395135931</v>
      </c>
      <c r="H14" s="1309">
        <f>$D14*'2018計画ベース認定率'!E14</f>
        <v>15.3535802915316</v>
      </c>
      <c r="I14" s="1309">
        <f>$D14*'2018計画ベース認定率'!F14</f>
        <v>14.586114125659659</v>
      </c>
      <c r="J14" s="1309">
        <f>$D14*'2018計画ベース認定率'!G14</f>
        <v>11.922029183064563</v>
      </c>
      <c r="K14" s="1309">
        <f>$D14*'2018計画ベース認定率'!H14</f>
        <v>9.871109419708457</v>
      </c>
      <c r="L14" s="1309">
        <f>$D14*'2018計画ベース認定率'!I14</f>
        <v>5.6770503825913776</v>
      </c>
      <c r="M14" s="438">
        <f t="shared" si="2"/>
        <v>73.174518231669566</v>
      </c>
      <c r="N14" s="1309">
        <f>$E14*'2018計画ベース認定率'!C28</f>
        <v>14.133963395813002</v>
      </c>
      <c r="O14" s="1309">
        <f>$E14*'2018計画ベース認定率'!D28</f>
        <v>20.540679437529466</v>
      </c>
      <c r="P14" s="1309">
        <f>$E14*'2018計画ベース認定率'!E28</f>
        <v>40.051947327654993</v>
      </c>
      <c r="Q14" s="1309">
        <f>$E14*'2018計画ベース認定率'!F28</f>
        <v>42.582474707139028</v>
      </c>
      <c r="R14" s="1309">
        <f>$E14*'2018計画ベース認定率'!G28</f>
        <v>40.160340647544686</v>
      </c>
      <c r="S14" s="1309">
        <f>$E14*'2018計画ベース認定率'!H28</f>
        <v>43.658476565759635</v>
      </c>
      <c r="T14" s="1309">
        <f>$E14*'2018計画ベース認定率'!I28</f>
        <v>32.931236926272867</v>
      </c>
      <c r="U14" s="438">
        <f t="shared" si="3"/>
        <v>234.05911900771366</v>
      </c>
      <c r="X14" s="138">
        <f t="shared" si="4"/>
        <v>8.0652819896003152</v>
      </c>
      <c r="Y14" s="138">
        <f t="shared" si="0"/>
        <v>7.6993528395135931</v>
      </c>
      <c r="Z14" s="138">
        <f t="shared" si="0"/>
        <v>15.3535802915316</v>
      </c>
      <c r="AA14" s="138">
        <f t="shared" si="0"/>
        <v>14.586114125659659</v>
      </c>
      <c r="AB14" s="138">
        <f t="shared" si="0"/>
        <v>11.922029183064563</v>
      </c>
      <c r="AC14" s="138">
        <f t="shared" si="0"/>
        <v>9.871109419708457</v>
      </c>
      <c r="AD14" s="138">
        <f t="shared" si="0"/>
        <v>5.6770503825913776</v>
      </c>
      <c r="AE14" s="438">
        <f t="shared" si="5"/>
        <v>73.174518231669566</v>
      </c>
      <c r="AF14" s="138">
        <f t="shared" si="6"/>
        <v>14.133963395813002</v>
      </c>
      <c r="AG14" s="138">
        <f t="shared" si="1"/>
        <v>20.540679437529466</v>
      </c>
      <c r="AH14" s="138">
        <f t="shared" si="1"/>
        <v>40.051947327654993</v>
      </c>
      <c r="AI14" s="138">
        <f t="shared" si="1"/>
        <v>42.582474707139035</v>
      </c>
      <c r="AJ14" s="138">
        <f t="shared" si="1"/>
        <v>40.160340647544686</v>
      </c>
      <c r="AK14" s="138">
        <f t="shared" si="1"/>
        <v>43.658476565759635</v>
      </c>
      <c r="AL14" s="138">
        <f t="shared" si="1"/>
        <v>32.931236926272867</v>
      </c>
      <c r="AM14" s="438">
        <f t="shared" si="7"/>
        <v>234.05911900771366</v>
      </c>
    </row>
    <row r="15" spans="1:39">
      <c r="B15" s="2" t="s">
        <v>304</v>
      </c>
      <c r="C15" s="137">
        <f>SUM(C4:C14)</f>
        <v>7516.4596000000001</v>
      </c>
      <c r="D15" s="137">
        <f t="shared" ref="D15:E15" si="8">SUM(D4:D14)</f>
        <v>3521.2024000000001</v>
      </c>
      <c r="E15" s="137">
        <f t="shared" si="8"/>
        <v>3995.2574000000004</v>
      </c>
      <c r="F15" s="268">
        <f>SUM(F4:F14)</f>
        <v>39.375133427587343</v>
      </c>
      <c r="G15" s="268">
        <f t="shared" ref="G15:M15" si="9">SUM(G4:G14)</f>
        <v>34.622171480420477</v>
      </c>
      <c r="H15" s="268">
        <f t="shared" si="9"/>
        <v>61.825259934747301</v>
      </c>
      <c r="I15" s="268">
        <f t="shared" si="9"/>
        <v>55.483636704472502</v>
      </c>
      <c r="J15" s="268">
        <f t="shared" si="9"/>
        <v>41.593547553672963</v>
      </c>
      <c r="K15" s="268">
        <f t="shared" si="9"/>
        <v>33.874710045162232</v>
      </c>
      <c r="L15" s="268">
        <f t="shared" si="9"/>
        <v>23.160558250744593</v>
      </c>
      <c r="M15" s="268">
        <f t="shared" si="9"/>
        <v>289.93501739680744</v>
      </c>
      <c r="N15" s="268">
        <f>SUM(N4:N14)</f>
        <v>78.679029009495977</v>
      </c>
      <c r="O15" s="268">
        <f t="shared" ref="O15:T15" si="10">SUM(O4:O14)</f>
        <v>83.842569721446182</v>
      </c>
      <c r="P15" s="268">
        <f t="shared" si="10"/>
        <v>122.06406937305817</v>
      </c>
      <c r="Q15" s="268">
        <f t="shared" si="10"/>
        <v>106.52286406179918</v>
      </c>
      <c r="R15" s="268">
        <f t="shared" si="10"/>
        <v>85.475818738964264</v>
      </c>
      <c r="S15" s="268">
        <f t="shared" si="10"/>
        <v>85.056882430905006</v>
      </c>
      <c r="T15" s="268">
        <f t="shared" si="10"/>
        <v>66.709856406782251</v>
      </c>
      <c r="U15" s="268">
        <f t="shared" ref="U15" si="11">SUM(U4:U14)</f>
        <v>628.35108974245099</v>
      </c>
      <c r="X15" s="268">
        <f t="shared" ref="X15:AM15" si="12">SUM(X4:X14)</f>
        <v>39.375133427587343</v>
      </c>
      <c r="Y15" s="268">
        <f t="shared" si="12"/>
        <v>34.622171480420477</v>
      </c>
      <c r="Z15" s="268">
        <f t="shared" si="12"/>
        <v>61.825259934747301</v>
      </c>
      <c r="AA15" s="268">
        <f t="shared" si="12"/>
        <v>55.505222368217986</v>
      </c>
      <c r="AB15" s="268">
        <f t="shared" si="12"/>
        <v>41.605020271806815</v>
      </c>
      <c r="AC15" s="268">
        <f t="shared" si="12"/>
        <v>33.883798915462236</v>
      </c>
      <c r="AD15" s="268">
        <f t="shared" si="12"/>
        <v>23.160558250744593</v>
      </c>
      <c r="AE15" s="268">
        <f t="shared" si="12"/>
        <v>289.97716464898679</v>
      </c>
      <c r="AF15" s="268">
        <f t="shared" si="12"/>
        <v>78.679029009495977</v>
      </c>
      <c r="AG15" s="268">
        <f t="shared" si="12"/>
        <v>83.842569721446182</v>
      </c>
      <c r="AH15" s="268">
        <f t="shared" si="12"/>
        <v>122.06406937305817</v>
      </c>
      <c r="AI15" s="268">
        <f t="shared" si="12"/>
        <v>106.5397986992982</v>
      </c>
      <c r="AJ15" s="268">
        <f t="shared" si="12"/>
        <v>85.484308729718762</v>
      </c>
      <c r="AK15" s="268">
        <f t="shared" si="12"/>
        <v>85.064654273511906</v>
      </c>
      <c r="AL15" s="268">
        <f t="shared" si="12"/>
        <v>66.709856406782251</v>
      </c>
      <c r="AM15" s="268">
        <f t="shared" si="12"/>
        <v>628.3842862133115</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09">
        <f>$C4*('2018（計画値を分解）'!H21/'2018（計画値を分解）'!$C4)</f>
        <v>1.5128973061468802E-3</v>
      </c>
      <c r="I21" s="1309">
        <f>$C4*('2018（計画値を分解）'!I21/'2018（計画値を分解）'!$C4)</f>
        <v>4.2257153162852026E-3</v>
      </c>
      <c r="J21" s="1309">
        <f>$C4*('2018（計画値を分解）'!J21/'2018（計画値を分解）'!$C4)</f>
        <v>1.7463193645099209E-2</v>
      </c>
      <c r="K21" s="1309">
        <f>$C4*('2018（計画値を分解）'!K21/'2018（計画値を分解）'!$C4)</f>
        <v>2.5155672134127127E-2</v>
      </c>
      <c r="L21" s="1309">
        <f>$C4*('2018（計画値を分解）'!L21/'2018（計画値を分解）'!$C4)</f>
        <v>3.2018671118093214E-2</v>
      </c>
      <c r="M21" s="438">
        <f>SUM(F21:L21)</f>
        <v>8.0376149519751638E-2</v>
      </c>
      <c r="N21" s="2">
        <v>0</v>
      </c>
      <c r="O21" s="2">
        <v>0</v>
      </c>
      <c r="P21" s="1309">
        <f>$C4*('2018（計画値を分解）'!P21/'2018（計画値を分解）'!$C4)</f>
        <v>8.9387899621078317E-3</v>
      </c>
      <c r="Q21" s="1309">
        <f>$C4*('2018（計画値を分解）'!Q21/'2018（計画値を分解）'!$C4)</f>
        <v>1.5102494897733852E-2</v>
      </c>
      <c r="R21" s="1309">
        <f>$C4*('2018（計画値を分解）'!R21/'2018（計画値を分解）'!$C4)</f>
        <v>2.266142421536102E-2</v>
      </c>
      <c r="S21" s="1309">
        <f>$C4*('2018（計画値を分解）'!S21/'2018（計画値を分解）'!$C4)</f>
        <v>2.3723955486298107E-2</v>
      </c>
      <c r="T21" s="1309">
        <f>$C4*('2018（計画値を分解）'!T21/'2018（計画値を分解）'!$C4)</f>
        <v>2.062240552387375E-2</v>
      </c>
      <c r="U21" s="438">
        <f>SUM(N21:T21)</f>
        <v>9.104907008537455E-2</v>
      </c>
    </row>
    <row r="22" spans="2:21">
      <c r="B22" s="2" t="s">
        <v>147</v>
      </c>
      <c r="F22" s="2">
        <v>0</v>
      </c>
      <c r="G22" s="2">
        <v>0</v>
      </c>
      <c r="H22" s="1309">
        <f>$C5*('2018（計画値を分解）'!H22/'2018（計画値を分解）'!$C5)</f>
        <v>1.5910861270240447E-3</v>
      </c>
      <c r="I22" s="1309">
        <f>$C5*('2018（計画値を分解）'!I22/'2018（計画値を分解）'!$C5)</f>
        <v>4.4441066747736386E-3</v>
      </c>
      <c r="J22" s="1309">
        <f>$C5*('2018（計画値を分解）'!J22/'2018（計画値を分解）'!$C5)</f>
        <v>1.8365717903892048E-2</v>
      </c>
      <c r="K22" s="1309">
        <f>$C5*('2018（計画値を分解）'!K22/'2018（計画値を分解）'!$C5)</f>
        <v>2.6455755315284553E-2</v>
      </c>
      <c r="L22" s="1309">
        <f>$C5*('2018（計画値を分解）'!L22/'2018（計画値を分解）'!$C5)</f>
        <v>3.3673444466294528E-2</v>
      </c>
      <c r="M22" s="438">
        <f t="shared" ref="M22:M31" si="13">SUM(F22:L22)</f>
        <v>8.4530110487268814E-2</v>
      </c>
      <c r="N22" s="2">
        <v>0</v>
      </c>
      <c r="O22" s="2">
        <v>0</v>
      </c>
      <c r="P22" s="1309">
        <f>$C5*('2018（計画値を分解）'!P22/'2018（計画値を分解）'!$C5)</f>
        <v>9.4007601463141025E-3</v>
      </c>
      <c r="Q22" s="1309">
        <f>$C5*('2018（計画値を分解）'!Q22/'2018（計画値を分解）'!$C5)</f>
        <v>1.5883014674958281E-2</v>
      </c>
      <c r="R22" s="1309">
        <f>$C5*('2018（計画値を分解）'!R22/'2018（計画値を分解）'!$C5)</f>
        <v>2.3832600891793201E-2</v>
      </c>
      <c r="S22" s="1309">
        <f>$C5*('2018（計画値を分解）'!S22/'2018（計画値を分解）'!$C5)</f>
        <v>2.4950045385777313E-2</v>
      </c>
      <c r="T22" s="1309">
        <f>$C5*('2018（計画値を分解）'!T22/'2018（計画値を分解）'!$C5)</f>
        <v>2.1688202630532002E-2</v>
      </c>
      <c r="U22" s="438">
        <f t="shared" ref="U22:U31" si="14">SUM(N22:T22)</f>
        <v>9.5754623729374905E-2</v>
      </c>
    </row>
    <row r="23" spans="2:21">
      <c r="B23" s="2" t="s">
        <v>148</v>
      </c>
      <c r="F23" s="2">
        <v>0</v>
      </c>
      <c r="G23" s="2">
        <v>0</v>
      </c>
      <c r="H23" s="1309">
        <f>$C6*('2018（計画値を分解）'!H23/'2018（計画値を分解）'!$C6)</f>
        <v>1.7823360572231566E-3</v>
      </c>
      <c r="I23" s="1309">
        <f>$C6*('2018（計画値を分解）'!I23/'2018（計画値を分解）'!$C6)</f>
        <v>4.9782921452594994E-3</v>
      </c>
      <c r="J23" s="1309">
        <f>$C6*('2018（計画値を分解）'!J23/'2018（計画値を分解）'!$C6)</f>
        <v>2.0573293098922866E-2</v>
      </c>
      <c r="K23" s="1309">
        <f>$C6*('2018（計画値を分解）'!K23/'2018（計画値を分解）'!$C6)</f>
        <v>2.9635760012375657E-2</v>
      </c>
      <c r="L23" s="1309">
        <f>$C6*('2018（計画値を分解）'!L23/'2018（計画値を分解）'!$C6)</f>
        <v>3.7721021649176456E-2</v>
      </c>
      <c r="M23" s="438">
        <f t="shared" si="13"/>
        <v>9.4690702962957632E-2</v>
      </c>
      <c r="N23" s="2">
        <v>0</v>
      </c>
      <c r="O23" s="2">
        <v>0</v>
      </c>
      <c r="P23" s="1309">
        <f>$C6*('2018（計画値を分解）'!P23/'2018（計画値を分解）'!$C6)</f>
        <v>1.0530739656074478E-2</v>
      </c>
      <c r="Q23" s="1309">
        <f>$C6*('2018（計画値を分解）'!Q23/'2018（計画値を分解）'!$C6)</f>
        <v>1.7792166792083959E-2</v>
      </c>
      <c r="R23" s="1309">
        <f>$C6*('2018（計画値を分解）'!R23/'2018（計画値を分解）'!$C6)</f>
        <v>2.6697300155775816E-2</v>
      </c>
      <c r="S23" s="1309">
        <f>$C6*('2018（計画値を分解）'!S23/'2018（計画値を分解）'!$C6)</f>
        <v>2.7949062445538578E-2</v>
      </c>
      <c r="T23" s="1309">
        <f>$C6*('2018（計画値を分解）'!T23/'2018（計画値を分解）'!$C6)</f>
        <v>2.4295143366663979E-2</v>
      </c>
      <c r="U23" s="438">
        <f t="shared" si="14"/>
        <v>0.10726441241613681</v>
      </c>
    </row>
    <row r="24" spans="2:21">
      <c r="B24" s="2" t="s">
        <v>149</v>
      </c>
      <c r="F24" s="2">
        <v>0</v>
      </c>
      <c r="G24" s="2">
        <v>0</v>
      </c>
      <c r="H24" s="1309">
        <f>$C7*('2018（計画値を分解）'!H24/'2018（計画値を分解）'!$C7)</f>
        <v>2.0038015978712654E-3</v>
      </c>
      <c r="I24" s="1309">
        <f>$C7*('2018（計画値を分解）'!I24/'2018（計画値を分解）'!$C7)</f>
        <v>5.5968736731290703E-3</v>
      </c>
      <c r="J24" s="1309">
        <f>$C7*('2018（計画値を分解）'!J24/'2018（計画値を分解）'!$C7)</f>
        <v>2.3129643491207212E-2</v>
      </c>
      <c r="K24" s="1309">
        <f>$C7*('2018（計画値を分解）'!K24/'2018（計画値を分解）'!$C7)</f>
        <v>3.3318174216509448E-2</v>
      </c>
      <c r="L24" s="1309">
        <f>$C7*('2018（計画値を分解）'!L24/'2018（計画値を分解）'!$C7)</f>
        <v>4.2408076270261261E-2</v>
      </c>
      <c r="M24" s="438">
        <f t="shared" si="13"/>
        <v>0.10645656924897826</v>
      </c>
      <c r="N24" s="2">
        <v>0</v>
      </c>
      <c r="O24" s="2">
        <v>0</v>
      </c>
      <c r="P24" s="1309">
        <f>$C7*('2018（計画値を分解）'!P24/'2018（計画値を分解）'!$C7)</f>
        <v>1.1839244829330369E-2</v>
      </c>
      <c r="Q24" s="1309">
        <f>$C7*('2018（計画値を分解）'!Q24/'2018（計画値を分解）'!$C7)</f>
        <v>2.0002946191368054E-2</v>
      </c>
      <c r="R24" s="1309">
        <f>$C7*('2018（計画値を分解）'!R24/'2018（計画値を分解）'!$C7)</f>
        <v>3.0014593765408191E-2</v>
      </c>
      <c r="S24" s="1309">
        <f>$C7*('2018（計画値を分解）'!S24/'2018（計画値を分解）'!$C7)</f>
        <v>3.1421894743367103E-2</v>
      </c>
      <c r="T24" s="1309">
        <f>$C7*('2018（計画値を分解）'!T24/'2018（計画値を分解）'!$C7)</f>
        <v>2.7313955132838037E-2</v>
      </c>
      <c r="U24" s="438">
        <f t="shared" si="14"/>
        <v>0.12059263466231175</v>
      </c>
    </row>
    <row r="25" spans="2:21">
      <c r="B25" s="2" t="s">
        <v>150</v>
      </c>
      <c r="F25" s="2">
        <v>0</v>
      </c>
      <c r="G25" s="2">
        <v>0</v>
      </c>
      <c r="H25" s="1309">
        <f>$C8*('2018（計画値を分解）'!H25/'2018（計画値を分解）'!$C8)</f>
        <v>2.3026257371395607E-3</v>
      </c>
      <c r="I25" s="1309">
        <f>$C8*('2018（計画値を分解）'!I25/'2018（計画値を分解）'!$C8)</f>
        <v>6.4315276427351102E-3</v>
      </c>
      <c r="J25" s="1309">
        <f>$C8*('2018（計画値を分解）'!J25/'2018（計画値を分解）'!$C8)</f>
        <v>2.6578934985527387E-2</v>
      </c>
      <c r="K25" s="1309">
        <f>$C8*('2018（計画値を分解）'!K25/'2018（計画値を分解）'!$C8)</f>
        <v>3.828686709649147E-2</v>
      </c>
      <c r="L25" s="1309">
        <f>$C8*('2018（計画値を分解）'!L25/'2018（計画値を分解）'!$C8)</f>
        <v>4.8732333573453211E-2</v>
      </c>
      <c r="M25" s="438">
        <f t="shared" si="13"/>
        <v>0.12233228903534674</v>
      </c>
      <c r="N25" s="2">
        <v>0</v>
      </c>
      <c r="O25" s="2">
        <v>0</v>
      </c>
      <c r="P25" s="1309">
        <f>$C8*('2018（計画値を分解）'!P25/'2018（計画値を分解）'!$C8)</f>
        <v>1.3604814908458808E-2</v>
      </c>
      <c r="Q25" s="1309">
        <f>$C8*('2018（計画値を分解）'!Q25/'2018（計画値を分解）'!$C8)</f>
        <v>2.2985957675546741E-2</v>
      </c>
      <c r="R25" s="1309">
        <f>$C8*('2018（計画値を分解）'!R25/'2018（計画値を分解）'!$C8)</f>
        <v>3.4490628297451642E-2</v>
      </c>
      <c r="S25" s="1309">
        <f>$C8*('2018（計画値を分解）'!S25/'2018（計画値を分解）'!$C8)</f>
        <v>3.6107798108670687E-2</v>
      </c>
      <c r="T25" s="1309">
        <f>$C8*('2018（計画値を分解）'!T25/'2018（計画値を分解）'!$C8)</f>
        <v>3.1387247189922994E-2</v>
      </c>
      <c r="U25" s="438">
        <f t="shared" si="14"/>
        <v>0.13857644618005088</v>
      </c>
    </row>
    <row r="26" spans="2:21">
      <c r="B26" s="2" t="s">
        <v>113</v>
      </c>
      <c r="F26" s="2">
        <v>0</v>
      </c>
      <c r="G26" s="2">
        <v>0</v>
      </c>
      <c r="H26" s="1309">
        <f>$C9*('2018（計画値を分解）'!H26/'2018（計画値を分解）'!$C9)</f>
        <v>2.3322353286019542E-2</v>
      </c>
      <c r="I26" s="1309">
        <f>$C9*('2018（計画値を分解）'!I26/'2018（計画値を分解）'!$C9)</f>
        <v>5.9290740320860999E-2</v>
      </c>
      <c r="J26" s="1309">
        <f>$C9*('2018（計画値を分解）'!J26/'2018（計画値を分解）'!$C9)</f>
        <v>0.2480233220751685</v>
      </c>
      <c r="K26" s="1309">
        <f>$C9*('2018（計画値を分解）'!K26/'2018（計画値を分解）'!$C9)</f>
        <v>0.34064432863821531</v>
      </c>
      <c r="L26" s="1309">
        <f>$C9*('2018（計画値を分解）'!L26/'2018（計画値を分解）'!$C9)</f>
        <v>0.38706067631252172</v>
      </c>
      <c r="M26" s="438">
        <f t="shared" si="13"/>
        <v>1.0583414206327861</v>
      </c>
      <c r="N26" s="2">
        <v>0</v>
      </c>
      <c r="O26" s="2">
        <v>0</v>
      </c>
      <c r="P26" s="1309">
        <f>$C9*('2018（計画値を分解）'!P26/'2018（計画値を分解）'!$C9)</f>
        <v>9.4696109250392041E-2</v>
      </c>
      <c r="Q26" s="1309">
        <f>$C9*('2018（計画値を分解）'!Q26/'2018（計画値を分解）'!$C9)</f>
        <v>0.14601659816544552</v>
      </c>
      <c r="R26" s="1309">
        <f>$C9*('2018（計画値を分解）'!R26/'2018（計画値を分解）'!$C9)</f>
        <v>0.21030815242541145</v>
      </c>
      <c r="S26" s="1309">
        <f>$C9*('2018（計画値を分解）'!S26/'2018（計画値を分解）'!$C9)</f>
        <v>0.21717351917603969</v>
      </c>
      <c r="T26" s="1309">
        <f>$C9*('2018（計画値を分解）'!T26/'2018（計画値を分解）'!$C9)</f>
        <v>0.18107043301747497</v>
      </c>
      <c r="U26" s="438">
        <f t="shared" si="14"/>
        <v>0.84926481203476367</v>
      </c>
    </row>
    <row r="27" spans="2:21">
      <c r="B27" s="2" t="s">
        <v>114</v>
      </c>
      <c r="F27" s="2">
        <v>0</v>
      </c>
      <c r="G27" s="2">
        <v>0</v>
      </c>
      <c r="H27" s="1309">
        <f>$C10*('2018（計画値を分解）'!H27/'2018（計画値を分解）'!$C10)</f>
        <v>4.5998701976068236E-2</v>
      </c>
      <c r="I27" s="1309">
        <f>$C10*('2018（計画値を分解）'!I27/'2018（計画値を分解）'!$C10)</f>
        <v>0.11947096131966169</v>
      </c>
      <c r="J27" s="1309">
        <f>$C10*('2018（計画値を分解）'!J27/'2018（計画値を分解）'!$C10)</f>
        <v>0.52562859187925803</v>
      </c>
      <c r="K27" s="1309">
        <f>$C10*('2018（計画値を分解）'!K27/'2018（計画値を分解）'!$C10)</f>
        <v>0.75869535927462761</v>
      </c>
      <c r="L27" s="1309">
        <f>$C10*('2018（計画値を分解）'!L27/'2018（計画値を分解）'!$C10)</f>
        <v>0.7640904152348611</v>
      </c>
      <c r="M27" s="438">
        <f t="shared" si="13"/>
        <v>2.2138840296844768</v>
      </c>
      <c r="N27" s="2">
        <v>0</v>
      </c>
      <c r="O27" s="2">
        <v>0</v>
      </c>
      <c r="P27" s="1309">
        <f>$C10*('2018（計画値を分解）'!P27/'2018（計画値を分解）'!$C10)</f>
        <v>0.16450547725613587</v>
      </c>
      <c r="Q27" s="1309">
        <f>$C10*('2018（計画値を分解）'!Q27/'2018（計画値を分解）'!$C10)</f>
        <v>0.25586032258534824</v>
      </c>
      <c r="R27" s="1309">
        <f>$C10*('2018（計画値を分解）'!R27/'2018（計画値を分解）'!$C10)</f>
        <v>0.35543986829493679</v>
      </c>
      <c r="S27" s="1309">
        <f>$C10*('2018（計画値を分解）'!S27/'2018（計画値を分解）'!$C10)</f>
        <v>0.3972049553349486</v>
      </c>
      <c r="T27" s="1309">
        <f>$C10*('2018（計画値を分解）'!T27/'2018（計画値を分解）'!$C10)</f>
        <v>0.32137303993730648</v>
      </c>
      <c r="U27" s="438">
        <f t="shared" si="14"/>
        <v>1.494383663408676</v>
      </c>
    </row>
    <row r="28" spans="2:21">
      <c r="B28" s="2" t="s">
        <v>115</v>
      </c>
      <c r="F28" s="2">
        <v>0</v>
      </c>
      <c r="G28" s="2">
        <v>0</v>
      </c>
      <c r="H28" s="1309">
        <f>$C11*('2018（計画値を分解）'!H28/'2018（計画値を分解）'!$C11)</f>
        <v>9.7704554976127844E-2</v>
      </c>
      <c r="I28" s="1309">
        <f>$C11*('2018（計画値を分解）'!I28/'2018（計画値を分解）'!$C11)</f>
        <v>0.24760800447417022</v>
      </c>
      <c r="J28" s="1309">
        <f>$C11*('2018（計画値を分解）'!J28/'2018（計画値を分解）'!$C11)</f>
        <v>1.1384937325372846</v>
      </c>
      <c r="K28" s="1309">
        <f>$C11*('2018（計画値を分解）'!K28/'2018（計画値を分解）'!$C11)</f>
        <v>1.6872548699133916</v>
      </c>
      <c r="L28" s="1309">
        <f>$C11*('2018（計画値を分解）'!L28/'2018（計画値を分解）'!$C11)</f>
        <v>1.6766817563699363</v>
      </c>
      <c r="M28" s="438">
        <f t="shared" si="13"/>
        <v>4.8477429182709102</v>
      </c>
      <c r="N28" s="2">
        <v>0</v>
      </c>
      <c r="O28" s="2">
        <v>0</v>
      </c>
      <c r="P28" s="1309">
        <f>$C11*('2018（計画値を分解）'!P28/'2018（計画値を分解）'!$C11)</f>
        <v>0.35806762841420425</v>
      </c>
      <c r="Q28" s="1309">
        <f>$C11*('2018（計画値を分解）'!Q28/'2018（計画値を分解）'!$C11)</f>
        <v>0.52404934514310253</v>
      </c>
      <c r="R28" s="1309">
        <f>$C11*('2018（計画値を分解）'!R28/'2018（計画値を分解）'!$C11)</f>
        <v>0.74801082751172132</v>
      </c>
      <c r="S28" s="1309">
        <f>$C11*('2018（計画値を分解）'!S28/'2018（計画値を分解）'!$C11)</f>
        <v>0.83304151694934092</v>
      </c>
      <c r="T28" s="1309">
        <f>$C11*('2018（計画値を分解）'!T28/'2018（計画値を分解）'!$C11)</f>
        <v>0.63639683637193678</v>
      </c>
      <c r="U28" s="438">
        <f t="shared" si="14"/>
        <v>3.0995661543903061</v>
      </c>
    </row>
    <row r="29" spans="2:21">
      <c r="B29" s="2" t="s">
        <v>116</v>
      </c>
      <c r="F29" s="2">
        <v>0</v>
      </c>
      <c r="G29" s="2">
        <v>0</v>
      </c>
      <c r="H29" s="1309">
        <f>$C12*('2018（計画値を分解）'!H29/'2018（計画値を分解）'!$C12)</f>
        <v>0.23211253761999409</v>
      </c>
      <c r="I29" s="1309">
        <f>$C12*('2018（計画値を分解）'!I29/'2018（計画値を分解）'!$C12)</f>
        <v>0.61956450355619153</v>
      </c>
      <c r="J29" s="1309">
        <f>$C12*('2018（計画値を分解）'!J29/'2018（計画値を分解）'!$C12)</f>
        <v>2.9898555423479949</v>
      </c>
      <c r="K29" s="1309">
        <f>$C12*('2018（計画値を分解）'!K29/'2018（計画値を分解）'!$C12)</f>
        <v>4.4906150636780655</v>
      </c>
      <c r="L29" s="1309">
        <f>$C12*('2018（計画値を分解）'!L29/'2018（計画値を分解）'!$C12)</f>
        <v>4.2383199799048237</v>
      </c>
      <c r="M29" s="438">
        <f t="shared" si="13"/>
        <v>12.570467627107071</v>
      </c>
      <c r="N29" s="2">
        <v>0</v>
      </c>
      <c r="O29" s="2">
        <v>0</v>
      </c>
      <c r="P29" s="1309">
        <f>$C12*('2018（計画値を分解）'!P29/'2018（計画値を分解）'!$C12)</f>
        <v>0.94377719011659444</v>
      </c>
      <c r="Q29" s="1309">
        <f>$C12*('2018（計画値を分解）'!Q29/'2018（計画値を分解）'!$C12)</f>
        <v>1.4773681829361602</v>
      </c>
      <c r="R29" s="1309">
        <f>$C12*('2018（計画値を分解）'!R29/'2018（計画値を分解）'!$C12)</f>
        <v>1.9217208911696073</v>
      </c>
      <c r="S29" s="1309">
        <f>$C12*('2018（計画値を分解）'!S29/'2018（計画値を分解）'!$C12)</f>
        <v>2.1118576088088488</v>
      </c>
      <c r="T29" s="1309">
        <f>$C12*('2018（計画値を分解）'!T29/'2018（計画値を分解）'!$C12)</f>
        <v>1.4759004987947528</v>
      </c>
      <c r="U29" s="438">
        <f t="shared" si="14"/>
        <v>7.9306243718259637</v>
      </c>
    </row>
    <row r="30" spans="2:21">
      <c r="B30" s="2" t="s">
        <v>117</v>
      </c>
      <c r="F30" s="2">
        <v>0</v>
      </c>
      <c r="G30" s="2">
        <v>0</v>
      </c>
      <c r="H30" s="1309">
        <f>$C13*('2018（計画値を分解）'!H30/'2018（計画値を分解）'!$C13)</f>
        <v>0.45581099576874667</v>
      </c>
      <c r="I30" s="1309">
        <f>$C13*('2018（計画値を分解）'!I30/'2018（計画値を分解）'!$C13)</f>
        <v>1.3140853120918714</v>
      </c>
      <c r="J30" s="1309">
        <f>$C13*('2018（計画値を分解）'!J30/'2018（計画値を分解）'!$C13)</f>
        <v>6.3695216175326426</v>
      </c>
      <c r="K30" s="1309">
        <f>$C13*('2018（計画値を分解）'!K30/'2018（計画値を分解）'!$C13)</f>
        <v>9.5771422126810286</v>
      </c>
      <c r="L30" s="1309">
        <f>$C13*('2018（計画値を分解）'!L30/'2018（計画値を分解）'!$C13)</f>
        <v>8.4782020082328877</v>
      </c>
      <c r="M30" s="438">
        <f t="shared" si="13"/>
        <v>26.194762146307177</v>
      </c>
      <c r="N30" s="2">
        <v>0</v>
      </c>
      <c r="O30" s="2">
        <v>0</v>
      </c>
      <c r="P30" s="1309">
        <f>$C13*('2018（計画値を分解）'!P30/'2018（計画値を分解）'!$C13)</f>
        <v>1.9926788371892308</v>
      </c>
      <c r="Q30" s="1309">
        <f>$C13*('2018（計画値を分解）'!Q30/'2018（計画値を分解）'!$C13)</f>
        <v>3.1687019611492064</v>
      </c>
      <c r="R30" s="1309">
        <f>$C13*('2018（計画値を分解）'!R30/'2018（計画値を分解）'!$C13)</f>
        <v>3.9376541128010514</v>
      </c>
      <c r="S30" s="1309">
        <f>$C13*('2018（計画値を分解）'!S30/'2018（計画値を分解）'!$C13)</f>
        <v>4.2291779095449522</v>
      </c>
      <c r="T30" s="1309">
        <f>$C13*('2018（計画値を分解）'!T30/'2018（計画値を分解）'!$C13)</f>
        <v>2.8026852246014569</v>
      </c>
      <c r="U30" s="438">
        <f t="shared" si="14"/>
        <v>16.1308980452859</v>
      </c>
    </row>
    <row r="31" spans="2:21">
      <c r="B31" s="2" t="s">
        <v>412</v>
      </c>
      <c r="F31" s="2">
        <v>0</v>
      </c>
      <c r="G31" s="2">
        <v>0</v>
      </c>
      <c r="H31" s="1309">
        <f>$C14*('2018（計画値を分解）'!H31/'2018（計画値を分解）'!$C14)</f>
        <v>0.72743932249784382</v>
      </c>
      <c r="I31" s="1309">
        <f>$C14*('2018（計画値を分解）'!I31/'2018（計画値を分解）'!$C14)</f>
        <v>2.3734609977805468</v>
      </c>
      <c r="J31" s="1309">
        <f>$C14*('2018（計画値を分解）'!J31/'2018（計画値を分解）'!$C14)</f>
        <v>11.44122338122626</v>
      </c>
      <c r="K31" s="1309">
        <f>$C14*('2018（計画値を分解）'!K31/'2018（計画値を分解）'!$C14)</f>
        <v>18.754913495135558</v>
      </c>
      <c r="L31" s="1309">
        <f>$C14*('2018（計画値を分解）'!L31/'2018（計画値を分解）'!$C14)</f>
        <v>15.348519201360928</v>
      </c>
      <c r="M31" s="438">
        <f t="shared" si="13"/>
        <v>48.645556398001133</v>
      </c>
      <c r="N31" s="2">
        <v>0</v>
      </c>
      <c r="O31" s="2">
        <v>0</v>
      </c>
      <c r="P31" s="1309">
        <f>$C14*('2018（計画値を分解）'!P31/'2018（計画値を分解）'!$C14)</f>
        <v>2.7422708515449439</v>
      </c>
      <c r="Q31" s="1309">
        <f>$C14*('2018（計画値を分解）'!Q31/'2018（計画値を分解）'!$C14)</f>
        <v>4.9333421713385652</v>
      </c>
      <c r="R31" s="1309">
        <f>$C14*('2018（計画値を分解）'!R31/'2018（計画値を分解）'!$C14)</f>
        <v>6.3904955334756393</v>
      </c>
      <c r="S31" s="1309">
        <f>$C14*('2018（計画値を分解）'!S31/'2018（計画値を分解）'!$C14)</f>
        <v>7.2747036480673213</v>
      </c>
      <c r="T31" s="1309">
        <f>$C14*('2018（計画値を分解）'!T31/'2018（計画値を分解）'!$C14)</f>
        <v>4.6263929183274737</v>
      </c>
      <c r="U31" s="438">
        <f t="shared" si="14"/>
        <v>25.967205122753946</v>
      </c>
    </row>
    <row r="32" spans="2:21">
      <c r="B32" s="2" t="s">
        <v>304</v>
      </c>
      <c r="F32" s="270">
        <f>SUM(F21:F31)</f>
        <v>0</v>
      </c>
      <c r="G32" s="270">
        <f t="shared" ref="G32:O32" si="15">SUM(G21:G31)</f>
        <v>0</v>
      </c>
      <c r="H32" s="1315">
        <f t="shared" ref="H32:L32" si="16">SUM(H21:H31)</f>
        <v>1.5915812129502052</v>
      </c>
      <c r="I32" s="1315">
        <f t="shared" si="16"/>
        <v>4.7591570349954857</v>
      </c>
      <c r="J32" s="1315">
        <f t="shared" si="16"/>
        <v>22.81885697072326</v>
      </c>
      <c r="K32" s="1315">
        <f t="shared" si="16"/>
        <v>35.762117558095674</v>
      </c>
      <c r="L32" s="1315">
        <f t="shared" si="16"/>
        <v>31.087427584493234</v>
      </c>
      <c r="M32" s="268">
        <f t="shared" si="15"/>
        <v>96.019140361257854</v>
      </c>
      <c r="N32" s="270">
        <f t="shared" si="15"/>
        <v>0</v>
      </c>
      <c r="O32" s="270">
        <f t="shared" si="15"/>
        <v>0</v>
      </c>
      <c r="P32" s="1315">
        <f t="shared" ref="P32:T32" si="17">SUM(P21:P31)</f>
        <v>6.350310443273786</v>
      </c>
      <c r="Q32" s="1315">
        <f t="shared" si="17"/>
        <v>10.597105161549518</v>
      </c>
      <c r="R32" s="1315">
        <f t="shared" si="17"/>
        <v>13.701325933004156</v>
      </c>
      <c r="S32" s="1315">
        <f t="shared" si="17"/>
        <v>15.207311914051104</v>
      </c>
      <c r="T32" s="1315">
        <f t="shared" si="17"/>
        <v>10.169125904894234</v>
      </c>
      <c r="U32" s="268">
        <f t="shared" ref="U32" si="18">SUM(U21:U31)</f>
        <v>56.025179356772803</v>
      </c>
    </row>
    <row r="33" spans="2:21">
      <c r="B33" s="2" t="s">
        <v>389</v>
      </c>
      <c r="H33" s="1309">
        <f>'2018（計画値を分解）'!H33</f>
        <v>23.755364593676617</v>
      </c>
      <c r="I33" s="1309">
        <f>'2018（計画値を分解）'!I33</f>
        <v>25.772381890014326</v>
      </c>
      <c r="J33" s="1309">
        <f>'2018（計画値を分解）'!J33</f>
        <v>27.18647310172755</v>
      </c>
      <c r="K33" s="1309">
        <f>'2018（計画値を分解）'!K33</f>
        <v>28.920049995595839</v>
      </c>
      <c r="L33" s="1309">
        <f>'2018（計画値を分解）'!L33</f>
        <v>30.583764604342178</v>
      </c>
      <c r="P33" s="1309">
        <f>'2018（計画値を分解）'!P33</f>
        <v>27.1028628558085</v>
      </c>
      <c r="Q33" s="1309">
        <f>'2018（計画値を分解）'!Q33</f>
        <v>28.731048771959028</v>
      </c>
      <c r="R33" s="1309">
        <f>'2018（計画値を分解）'!R33</f>
        <v>30.594784359780114</v>
      </c>
      <c r="S33" s="1309">
        <f>'2018（計画値を分解）'!S33</f>
        <v>32.128212622344599</v>
      </c>
      <c r="T33" s="1309">
        <f>'2018（計画値を分解）'!T33</f>
        <v>33.768935505551511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09">
        <f>$C4*('2018（計画値を分解）'!H38/'2018（計画値を分解）'!$C4)</f>
        <v>1.1145457024015E-4</v>
      </c>
      <c r="I38" s="1309">
        <f>$C4*('2018（計画値を分解）'!I38/'2018（計画値を分解）'!$C4)</f>
        <v>4.3057652340353238E-4</v>
      </c>
      <c r="J38" s="1309">
        <f>$C4*('2018（計画値を分解）'!J38/'2018（計画値を分解）'!$C4)</f>
        <v>1.1223207725749333E-3</v>
      </c>
      <c r="K38" s="1309">
        <f>$C4*('2018（計画値を分解）'!K38/'2018（計画値を分解）'!$C4)</f>
        <v>5.222766419654812E-3</v>
      </c>
      <c r="L38" s="1309">
        <f>$C4*('2018（計画値を分解）'!L38/'2018（計画値を分解）'!$C4)</f>
        <v>9.4873618440356466E-3</v>
      </c>
      <c r="M38" s="438">
        <f>SUM(F38:L38)</f>
        <v>1.6374480129909073E-2</v>
      </c>
      <c r="N38" s="1309">
        <f>$C4*('2018（計画値を分解）'!N38/'2018（計画値を分解）'!$C4)</f>
        <v>9.2893154185227651E-4</v>
      </c>
      <c r="O38" s="1309">
        <f>$C4*('2018（計画値を分解）'!O38/'2018（計画値を分解）'!$C4)</f>
        <v>1.3333580414988209E-3</v>
      </c>
      <c r="P38" s="1309">
        <f>$C4*('2018（計画値を分解）'!P38/'2018（計画値を分解）'!$C4)</f>
        <v>4.8904779756956162E-3</v>
      </c>
      <c r="Q38" s="1309">
        <f>$C4*('2018（計画値を分解）'!Q38/'2018（計画値を分解）'!$C4)</f>
        <v>6.1065827864589216E-3</v>
      </c>
      <c r="R38" s="1309">
        <f>$C4*('2018（計画値を分解）'!R38/'2018（計画値を分解）'!$C4)</f>
        <v>5.496991632227958E-3</v>
      </c>
      <c r="S38" s="1309">
        <f>$C4*('2018（計画値を分解）'!S38/'2018（計画値を分解）'!$C4)</f>
        <v>6.2410778979363609E-3</v>
      </c>
      <c r="T38" s="1309">
        <f>$C4*('2018（計画値を分解）'!T38/'2018（計画値を分解）'!$C4)</f>
        <v>6.0363847461709736E-3</v>
      </c>
      <c r="U38" s="438">
        <f>SUM(N38:T38)</f>
        <v>3.1033804621840928E-2</v>
      </c>
    </row>
    <row r="39" spans="2:21">
      <c r="B39" s="2" t="s">
        <v>147</v>
      </c>
      <c r="F39" s="2">
        <v>0</v>
      </c>
      <c r="G39" s="2">
        <v>0</v>
      </c>
      <c r="H39" s="1309">
        <f>$C5*('2018（計画値を分解）'!H39/'2018（計画値を分解）'!$C5)</f>
        <v>1.1721471099328739E-4</v>
      </c>
      <c r="I39" s="1309">
        <f>$C5*('2018（計画値を分解）'!I39/'2018（計画値を分解）'!$C5)</f>
        <v>4.5282936933400329E-4</v>
      </c>
      <c r="J39" s="1309">
        <f>$C5*('2018（計画値を分解）'!J39/'2018（計画値を分解）'!$C5)</f>
        <v>1.1803240074918331E-3</v>
      </c>
      <c r="K39" s="1309">
        <f>$C5*('2018（計画値を分解）'!K39/'2018（計画値を分解）'!$C5)</f>
        <v>5.4926868870986299E-3</v>
      </c>
      <c r="L39" s="1309">
        <f>$C5*('2018（計画値を分解）'!L39/'2018（計画値を分解）'!$C5)</f>
        <v>9.9776830527562935E-3</v>
      </c>
      <c r="M39" s="438">
        <f t="shared" ref="M39:M48" si="19">SUM(F39:L39)</f>
        <v>1.7220738027674046E-2</v>
      </c>
      <c r="N39" s="1309">
        <f>$C5*('2018（計画値を分解）'!N39/'2018（計画値を分解）'!$C5)</f>
        <v>9.7694012884488521E-4</v>
      </c>
      <c r="O39" s="1309">
        <f>$C5*('2018（計画値を分解）'!O39/'2018（計画値を分解）'!$C5)</f>
        <v>1.402268001645023E-3</v>
      </c>
      <c r="P39" s="1309">
        <f>$C5*('2018（計画値を分解）'!P39/'2018（計画値を分解）'!$C5)</f>
        <v>5.1432252738048629E-3</v>
      </c>
      <c r="Q39" s="1309">
        <f>$C5*('2018（計画値を分解）'!Q39/'2018（計画値を分解）'!$C5)</f>
        <v>6.4221802204169794E-3</v>
      </c>
      <c r="R39" s="1309">
        <f>$C5*('2018（計画値を分解）'!R39/'2018（計画値を分解）'!$C5)</f>
        <v>5.7810844733938854E-3</v>
      </c>
      <c r="S39" s="1309">
        <f>$C5*('2018（計画値を分解）'!S39/'2018（計画値を分解）'!$C5)</f>
        <v>6.5636262426650559E-3</v>
      </c>
      <c r="T39" s="1309">
        <f>$C5*('2018（計画値を分解）'!T39/'2018（計画値を分解）'!$C5)</f>
        <v>6.3483542392399166E-3</v>
      </c>
      <c r="U39" s="438">
        <f t="shared" ref="U39:U48" si="20">SUM(N39:T39)</f>
        <v>3.2637678580010612E-2</v>
      </c>
    </row>
    <row r="40" spans="2:21">
      <c r="B40" s="2" t="s">
        <v>148</v>
      </c>
      <c r="F40" s="2">
        <v>0</v>
      </c>
      <c r="G40" s="2">
        <v>0</v>
      </c>
      <c r="H40" s="1309">
        <f>$C6*('2018（計画値を分解）'!H40/'2018（計画値を分解）'!$C6)</f>
        <v>1.3130402075158719E-4</v>
      </c>
      <c r="I40" s="1309">
        <f>$C6*('2018（計画値を分解）'!I40/'2018（計画値を分解）'!$C6)</f>
        <v>5.0725985163556082E-4</v>
      </c>
      <c r="J40" s="1309">
        <f>$C6*('2018（計画値を分解）'!J40/'2018（計画値を分解）'!$C6)</f>
        <v>1.3221999752418411E-3</v>
      </c>
      <c r="K40" s="1309">
        <f>$C6*('2018（計画値を分解）'!K40/'2018（計画値を分解）'!$C6)</f>
        <v>6.1529126070777188E-3</v>
      </c>
      <c r="L40" s="1309">
        <f>$C6*('2018（計画値を分解）'!L40/'2018（計画値を分解）'!$C6)</f>
        <v>1.1177009195431954E-2</v>
      </c>
      <c r="M40" s="438">
        <f t="shared" si="19"/>
        <v>1.929068565013866E-2</v>
      </c>
      <c r="N40" s="1309">
        <f>$C6*('2018（計画値を分解）'!N40/'2018（計画値を分解）'!$C6)</f>
        <v>1.0943691782702354E-3</v>
      </c>
      <c r="O40" s="1309">
        <f>$C6*('2018（計画値を分解）'!O40/'2018（計画値を分解）'!$C6)</f>
        <v>1.5708218296748531E-3</v>
      </c>
      <c r="P40" s="1309">
        <f>$C6*('2018（計画値を分解）'!P40/'2018（計画値を分解）'!$C6)</f>
        <v>5.7614454052651769E-3</v>
      </c>
      <c r="Q40" s="1309">
        <f>$C6*('2018（計画値を分解）'!Q40/'2018（計画値を分解）'!$C6)</f>
        <v>7.1941318439146702E-3</v>
      </c>
      <c r="R40" s="1309">
        <f>$C6*('2018（計画値を分解）'!R40/'2018（計画値を分解）'!$C6)</f>
        <v>6.4759758329708253E-3</v>
      </c>
      <c r="S40" s="1309">
        <f>$C6*('2018（計画値を分解）'!S40/'2018（計画値を分解）'!$C6)</f>
        <v>7.3525798005159067E-3</v>
      </c>
      <c r="T40" s="1309">
        <f>$C6*('2018（計画値を分解）'!T40/'2018（計画値を分解）'!$C6)</f>
        <v>7.1114319158737706E-3</v>
      </c>
      <c r="U40" s="438">
        <f t="shared" si="20"/>
        <v>3.6560755806485434E-2</v>
      </c>
    </row>
    <row r="41" spans="2:21">
      <c r="B41" s="2" t="s">
        <v>149</v>
      </c>
      <c r="F41" s="2">
        <v>0</v>
      </c>
      <c r="G41" s="2">
        <v>0</v>
      </c>
      <c r="H41" s="1309">
        <f>$C7*('2018（計画値を分解）'!H41/'2018（計画値を分解）'!$C7)</f>
        <v>1.4761930306166161E-4</v>
      </c>
      <c r="I41" s="1309">
        <f>$C7*('2018（計画値を分解）'!I41/'2018（計画値を分解）'!$C7)</f>
        <v>5.7028981550588339E-4</v>
      </c>
      <c r="J41" s="1309">
        <f>$C7*('2018（計画値を分解）'!J41/'2018（計画値を分解）'!$C7)</f>
        <v>1.4864909523418953E-3</v>
      </c>
      <c r="K41" s="1309">
        <f>$C7*('2018（計画値を分解）'!K41/'2018（計画値を分解）'!$C7)</f>
        <v>6.9174475058498535E-3</v>
      </c>
      <c r="L41" s="1309">
        <f>$C7*('2018（計画値を分解）'!L41/'2018（計画値を分解）'!$C7)</f>
        <v>1.2565817088457313E-2</v>
      </c>
      <c r="M41" s="438">
        <f t="shared" si="19"/>
        <v>2.1687664665216606E-2</v>
      </c>
      <c r="N41" s="1309">
        <f>$C7*('2018（計画値を分解）'!N41/'2018（計画値を分解）'!$C7)</f>
        <v>1.2303508640763589E-3</v>
      </c>
      <c r="O41" s="1309">
        <f>$C7*('2018（計画値を分解）'!O41/'2018（計画値を分解）'!$C7)</f>
        <v>1.7660055069398392E-3</v>
      </c>
      <c r="P41" s="1309">
        <f>$C7*('2018（計画値を分解）'!P41/'2018（計画値を分解）'!$C7)</f>
        <v>6.4773382451258814E-3</v>
      </c>
      <c r="Q41" s="1309">
        <f>$C7*('2018（計画値を分解）'!Q41/'2018（計画値を分解）'!$C7)</f>
        <v>8.0880442415511688E-3</v>
      </c>
      <c r="R41" s="1309">
        <f>$C7*('2018（計画値を分解）'!R41/'2018（計画値を分解）'!$C7)</f>
        <v>7.2806532018994639E-3</v>
      </c>
      <c r="S41" s="1309">
        <f>$C7*('2018（計画値を分解）'!S41/'2018（計画値を分解）'!$C7)</f>
        <v>8.2661802711345312E-3</v>
      </c>
      <c r="T41" s="1309">
        <f>$C7*('2018（計画値を分解）'!T41/'2018（計画値を分解）'!$C7)</f>
        <v>7.9950683702049042E-3</v>
      </c>
      <c r="U41" s="438">
        <f t="shared" si="20"/>
        <v>4.1103640700932149E-2</v>
      </c>
    </row>
    <row r="42" spans="2:21">
      <c r="B42" s="2" t="s">
        <v>150</v>
      </c>
      <c r="F42" s="2">
        <v>0</v>
      </c>
      <c r="G42" s="2">
        <v>0</v>
      </c>
      <c r="H42" s="1309">
        <f>$C8*('2018（計画値を分解）'!H42/'2018（計画値を分解）'!$C8)</f>
        <v>1.6963356396635854E-4</v>
      </c>
      <c r="I42" s="1309">
        <f>$C8*('2018（計画値を分解）'!I42/'2018（計画値を分解）'!$C8)</f>
        <v>6.5533634078715974E-4</v>
      </c>
      <c r="J42" s="1309">
        <f>$C8*('2018（計画値を分解）'!J42/'2018（計画値を分解）'!$C8)</f>
        <v>1.7081692761018771E-3</v>
      </c>
      <c r="K42" s="1309">
        <f>$C8*('2018（計画値を分解）'!K42/'2018（計画値を分解）'!$C8)</f>
        <v>7.9490368104322921E-3</v>
      </c>
      <c r="L42" s="1309">
        <f>$C8*('2018（計画値を分解）'!L42/'2018（計画値を分解）'!$C8)</f>
        <v>1.4439739875848132E-2</v>
      </c>
      <c r="M42" s="438">
        <f t="shared" si="19"/>
        <v>2.4921915867135817E-2</v>
      </c>
      <c r="N42" s="1309">
        <f>$C8*('2018（計画値を分解）'!N42/'2018（計画値を分解）'!$C8)</f>
        <v>1.4138313734971529E-3</v>
      </c>
      <c r="O42" s="1309">
        <f>$C8*('2018（計画値を分解）'!O42/'2018（計画値を分解）'!$C8)</f>
        <v>2.0293674466223882E-3</v>
      </c>
      <c r="P42" s="1309">
        <f>$C8*('2018（計画値を分解）'!P42/'2018（計画値を分解）'!$C8)</f>
        <v>7.4432946691079839E-3</v>
      </c>
      <c r="Q42" s="1309">
        <f>$C8*('2018（計画値を分解）'!Q42/'2018（計画値を分解）'!$C8)</f>
        <v>9.2942030056788211E-3</v>
      </c>
      <c r="R42" s="1309">
        <f>$C8*('2018（計画値を分解）'!R42/'2018（計画値を分解）'!$C8)</f>
        <v>8.3664068656752813E-3</v>
      </c>
      <c r="S42" s="1309">
        <f>$C8*('2018（計画値を分解）'!S42/'2018（計画値を分解）'!$C8)</f>
        <v>9.4989042130569634E-3</v>
      </c>
      <c r="T42" s="1309">
        <f>$C8*('2018（計画値を分解）'!T42/'2018（計画値を分解）'!$C8)</f>
        <v>9.1873617722341913E-3</v>
      </c>
      <c r="U42" s="438">
        <f t="shared" si="20"/>
        <v>4.7233369345872779E-2</v>
      </c>
    </row>
    <row r="43" spans="2:21">
      <c r="B43" s="2" t="s">
        <v>113</v>
      </c>
      <c r="F43" s="2">
        <v>0</v>
      </c>
      <c r="G43" s="2">
        <v>0</v>
      </c>
      <c r="H43" s="1309">
        <f>$C9*('2018（計画値を分解）'!H43/'2018（計画値を分解）'!$C9)</f>
        <v>1.885773197518223E-3</v>
      </c>
      <c r="I43" s="1309">
        <f>$C9*('2018（計画値を分解）'!I43/'2018（計画値を分解）'!$C9)</f>
        <v>3.035503111138379E-3</v>
      </c>
      <c r="J43" s="1309">
        <f>$C9*('2018（計画値を分解）'!J43/'2018（計画値を分解）'!$C9)</f>
        <v>1.2026546218251399E-2</v>
      </c>
      <c r="K43" s="1309">
        <f>$C9*('2018（計画値を分解）'!K43/'2018（計画値を分解）'!$C9)</f>
        <v>4.5750508746064414E-2</v>
      </c>
      <c r="L43" s="1309">
        <f>$C9*('2018（計画値を分解）'!L43/'2018（計画値を分解）'!$C9)</f>
        <v>7.7883341005244383E-2</v>
      </c>
      <c r="M43" s="438">
        <f t="shared" si="19"/>
        <v>0.1405816722782168</v>
      </c>
      <c r="N43" s="1309">
        <f>$C9*('2018（計画値を分解）'!N43/'2018（計画値を分解）'!$C9)</f>
        <v>2.0207833561523669E-2</v>
      </c>
      <c r="O43" s="1309">
        <f>$C9*('2018（計画値を分解）'!O43/'2018（計画値を分解）'!$C9)</f>
        <v>2.0303965703178283E-2</v>
      </c>
      <c r="P43" s="1309">
        <f>$C9*('2018（計画値を分解）'!P43/'2018（計画値を分解）'!$C9)</f>
        <v>8.0508857072814341E-2</v>
      </c>
      <c r="Q43" s="1309">
        <f>$C9*('2018（計画値を分解）'!Q43/'2018（計画値を分解）'!$C9)</f>
        <v>7.2624386094335511E-2</v>
      </c>
      <c r="R43" s="1309">
        <f>$C9*('2018（計画値を分解）'!R43/'2018（計画値を分解）'!$C9)</f>
        <v>6.0528506809997537E-2</v>
      </c>
      <c r="S43" s="1309">
        <f>$C9*('2018（計画値を分解）'!S43/'2018（計画値を分解）'!$C9)</f>
        <v>6.2331505142407699E-2</v>
      </c>
      <c r="T43" s="1309">
        <f>$C9*('2018（計画値を分解）'!T43/'2018（計画値を分解）'!$C9)</f>
        <v>5.4613086696672204E-2</v>
      </c>
      <c r="U43" s="438">
        <f t="shared" si="20"/>
        <v>0.37111814108092928</v>
      </c>
    </row>
    <row r="44" spans="2:21">
      <c r="B44" s="2" t="s">
        <v>114</v>
      </c>
      <c r="F44" s="2">
        <v>0</v>
      </c>
      <c r="G44" s="2">
        <v>0</v>
      </c>
      <c r="H44" s="1309">
        <f>$C10*('2018（計画値を分解）'!H44/'2018（計画値を分解）'!$C10)</f>
        <v>2.8239224276919131E-3</v>
      </c>
      <c r="I44" s="1309">
        <f>$C10*('2018（計画値を分解）'!I44/'2018（計画値を分解）'!$C10)</f>
        <v>5.4547547877889981E-3</v>
      </c>
      <c r="J44" s="1309">
        <f>$C10*('2018（計画値を分解）'!J44/'2018（計画値を分解）'!$C10)</f>
        <v>1.9194449235138487E-2</v>
      </c>
      <c r="K44" s="1309">
        <f>$C10*('2018（計画値を分解）'!K44/'2018（計画値を分解）'!$C10)</f>
        <v>7.7426623408221193E-2</v>
      </c>
      <c r="L44" s="1309">
        <f>$C10*('2018（計画値を分解）'!L44/'2018（計画値を分解）'!$C10)</f>
        <v>0.13220961337251838</v>
      </c>
      <c r="M44" s="438">
        <f t="shared" si="19"/>
        <v>0.23710936323135898</v>
      </c>
      <c r="N44" s="1309">
        <f>$C10*('2018（計画値を分解）'!N44/'2018（計画値を分解）'!$C10)</f>
        <v>4.7913226221411823E-2</v>
      </c>
      <c r="O44" s="1309">
        <f>$C10*('2018（計画値を分解）'!O44/'2018（計画値を分解）'!$C10)</f>
        <v>4.0539922259828373E-2</v>
      </c>
      <c r="P44" s="1309">
        <f>$C10*('2018（計画値を分解）'!P44/'2018（計画値を分解）'!$C10)</f>
        <v>0.16660865154372598</v>
      </c>
      <c r="Q44" s="1309">
        <f>$C10*('2018（計画値を分解）'!Q44/'2018（計画値を分解）'!$C10)</f>
        <v>0.13622296277080637</v>
      </c>
      <c r="R44" s="1309">
        <f>$C10*('2018（計画値を分解）'!R44/'2018（計画値を分解）'!$C10)</f>
        <v>0.11274819125548312</v>
      </c>
      <c r="S44" s="1309">
        <f>$C10*('2018（計画値を分解）'!S44/'2018（計画値を分解）'!$C10)</f>
        <v>0.1045964576266759</v>
      </c>
      <c r="T44" s="1309">
        <f>$C10*('2018（計画値を分解）'!T44/'2018（計画値を分解）'!$C10)</f>
        <v>8.8420617605104238E-2</v>
      </c>
      <c r="U44" s="438">
        <f t="shared" si="20"/>
        <v>0.69705002928303572</v>
      </c>
    </row>
    <row r="45" spans="2:21">
      <c r="B45" s="2" t="s">
        <v>115</v>
      </c>
      <c r="F45" s="2">
        <v>0</v>
      </c>
      <c r="G45" s="2">
        <v>0</v>
      </c>
      <c r="H45" s="1309">
        <f>$C11*('2018（計画値を分解）'!H45/'2018（計画値を分解）'!$C11)</f>
        <v>4.3187144855602834E-3</v>
      </c>
      <c r="I45" s="1309">
        <f>$C11*('2018（計画値を分解）'!I45/'2018（計画値を分解）'!$C11)</f>
        <v>1.1122840243388232E-2</v>
      </c>
      <c r="J45" s="1309">
        <f>$C11*('2018（計画値を分解）'!J45/'2018（計画値を分解）'!$C11)</f>
        <v>3.4065927709899947E-2</v>
      </c>
      <c r="K45" s="1309">
        <f>$C11*('2018（計画値を分解）'!K45/'2018（計画値を分解）'!$C11)</f>
        <v>0.14639905520028934</v>
      </c>
      <c r="L45" s="1309">
        <f>$C11*('2018（計画値を分解）'!L45/'2018（計画値を分解）'!$C11)</f>
        <v>0.24984713911271814</v>
      </c>
      <c r="M45" s="438">
        <f t="shared" si="19"/>
        <v>0.44575367675185595</v>
      </c>
      <c r="N45" s="1309">
        <f>$C11*('2018（計画値を分解）'!N45/'2018（計画値を分解）'!$C11)</f>
        <v>0.11398367940063703</v>
      </c>
      <c r="O45" s="1309">
        <f>$C11*('2018（計画値を分解）'!O45/'2018（計画値を分解）'!$C11)</f>
        <v>8.1804228127195872E-2</v>
      </c>
      <c r="P45" s="1309">
        <f>$C11*('2018（計画値を分解）'!P45/'2018（計画値を分解）'!$C11)</f>
        <v>0.36107324753561237</v>
      </c>
      <c r="Q45" s="1309">
        <f>$C11*('2018（計画値を分解）'!Q45/'2018（計画値を分解）'!$C11)</f>
        <v>0.29320534627554357</v>
      </c>
      <c r="R45" s="1309">
        <f>$C11*('2018（計画値を分解）'!R45/'2018（計画値を分解）'!$C11)</f>
        <v>0.25526312976961152</v>
      </c>
      <c r="S45" s="1309">
        <f>$C11*('2018（計画値を分解）'!S45/'2018（計画値を分解）'!$C11)</f>
        <v>0.24099366364796324</v>
      </c>
      <c r="T45" s="1309">
        <f>$C11*('2018（計画値を分解）'!T45/'2018（計画値を分解）'!$C11)</f>
        <v>0.1997911027950709</v>
      </c>
      <c r="U45" s="438">
        <f t="shared" si="20"/>
        <v>1.5461143975516345</v>
      </c>
    </row>
    <row r="46" spans="2:21">
      <c r="B46" s="2" t="s">
        <v>116</v>
      </c>
      <c r="F46" s="2">
        <v>0</v>
      </c>
      <c r="G46" s="2">
        <v>0</v>
      </c>
      <c r="H46" s="1309">
        <f>$C12*('2018（計画値を分解）'!H46/'2018（計画値を分解）'!$C12)</f>
        <v>1.4604676898509111E-2</v>
      </c>
      <c r="I46" s="1309">
        <f>$C12*('2018（計画値を分解）'!I46/'2018（計画値を分解）'!$C12)</f>
        <v>2.6447565379843455E-2</v>
      </c>
      <c r="J46" s="1309">
        <f>$C12*('2018（計画値を分解）'!J46/'2018（計画値を分解）'!$C12)</f>
        <v>8.4562714917467544E-2</v>
      </c>
      <c r="K46" s="1309">
        <f>$C12*('2018（計画値を分解）'!K46/'2018（計画値を分解）'!$C12)</f>
        <v>0.37950096917224335</v>
      </c>
      <c r="L46" s="1309">
        <f>$C12*('2018（計画値を分解）'!L46/'2018（計画値を分解）'!$C12)</f>
        <v>0.58447469519647754</v>
      </c>
      <c r="M46" s="438">
        <f t="shared" si="19"/>
        <v>1.089590621564541</v>
      </c>
      <c r="N46" s="1309">
        <f>$C12*('2018（計画値を分解）'!N46/'2018（計画値を分解）'!$C12)</f>
        <v>0.39343077585399705</v>
      </c>
      <c r="O46" s="1309">
        <f>$C12*('2018（計画値を分解）'!O46/'2018（計画値を分解）'!$C12)</f>
        <v>0.30903474429073308</v>
      </c>
      <c r="P46" s="1309">
        <f>$C12*('2018（計画値を分解）'!P46/'2018（計画値を分解）'!$C12)</f>
        <v>1.1734185641659634</v>
      </c>
      <c r="Q46" s="1309">
        <f>$C12*('2018（計画値を分解）'!Q46/'2018（計画値を分解）'!$C12)</f>
        <v>0.9643576423111645</v>
      </c>
      <c r="R46" s="1309">
        <f>$C12*('2018（計画値を分解）'!R46/'2018（計画値を分解）'!$C12)</f>
        <v>0.79212608144842089</v>
      </c>
      <c r="S46" s="1309">
        <f>$C12*('2018（計画値を分解）'!S46/'2018（計画値を分解）'!$C12)</f>
        <v>0.76776395641470951</v>
      </c>
      <c r="T46" s="1309">
        <f>$C12*('2018（計画値を分解）'!T46/'2018（計画値を分解）'!$C12)</f>
        <v>0.57367372616844536</v>
      </c>
      <c r="U46" s="438">
        <f t="shared" si="20"/>
        <v>4.9738054906534339</v>
      </c>
    </row>
    <row r="47" spans="2:21">
      <c r="B47" s="2" t="s">
        <v>117</v>
      </c>
      <c r="F47" s="2">
        <v>0</v>
      </c>
      <c r="G47" s="2">
        <v>0</v>
      </c>
      <c r="H47" s="1309">
        <f>$C13*('2018（計画値を分解）'!H47/'2018（計画値を分解）'!$C13)</f>
        <v>2.8707796890981803E-2</v>
      </c>
      <c r="I47" s="1309">
        <f>$C13*('2018（計画値を分解）'!I47/'2018（計画値を分解）'!$C13)</f>
        <v>6.0493804067072991E-2</v>
      </c>
      <c r="J47" s="1309">
        <f>$C13*('2018（計画値を分解）'!J47/'2018（計画値を分解）'!$C13)</f>
        <v>0.19053041170404045</v>
      </c>
      <c r="K47" s="1309">
        <f>$C13*('2018（計画値を分解）'!K47/'2018（計画値を分解）'!$C13)</f>
        <v>0.77280245426714245</v>
      </c>
      <c r="L47" s="1309">
        <f>$C13*('2018（計画値を分解）'!L47/'2018（計画値を分解）'!$C13)</f>
        <v>1.1070690278427182</v>
      </c>
      <c r="M47" s="438">
        <f t="shared" si="19"/>
        <v>2.1596034947719556</v>
      </c>
      <c r="N47" s="1309">
        <f>$C13*('2018（計画値を分解）'!N47/'2018（計画値を分解）'!$C13)</f>
        <v>0.97882605582522531</v>
      </c>
      <c r="O47" s="1309">
        <f>$C13*('2018（計画値を分解）'!O47/'2018（計画値を分解）'!$C13)</f>
        <v>0.84610716650409723</v>
      </c>
      <c r="P47" s="1309">
        <f>$C13*('2018（計画値を分解）'!P47/'2018（計画値を分解）'!$C13)</f>
        <v>3.0145177011008601</v>
      </c>
      <c r="Q47" s="1309">
        <f>$C13*('2018（計画値を分解）'!Q47/'2018（計画値を分解）'!$C13)</f>
        <v>2.4386117585870326</v>
      </c>
      <c r="R47" s="1309">
        <f>$C13*('2018（計画値を分解）'!R47/'2018（計画値を分解）'!$C13)</f>
        <v>1.9705890106810098</v>
      </c>
      <c r="S47" s="1309">
        <f>$C13*('2018（計画値を分解）'!S47/'2018（計画値を分解）'!$C13)</f>
        <v>1.9728890841903965</v>
      </c>
      <c r="T47" s="1309">
        <f>$C13*('2018（計画値を分解）'!T47/'2018（計画値を分解）'!$C13)</f>
        <v>1.3781320309466194</v>
      </c>
      <c r="U47" s="438">
        <f t="shared" si="20"/>
        <v>12.599672807835244</v>
      </c>
    </row>
    <row r="48" spans="2:21">
      <c r="B48" s="2" t="s">
        <v>412</v>
      </c>
      <c r="F48" s="2">
        <v>0</v>
      </c>
      <c r="G48" s="2">
        <v>0</v>
      </c>
      <c r="H48" s="1309">
        <f>$C14*('2018（計画値を分解）'!H48/'2018（計画値を分解）'!$C14)</f>
        <v>4.2724453529938575E-2</v>
      </c>
      <c r="I48" s="1309">
        <f>$C14*('2018（計画値を分解）'!I48/'2018（計画値を分解）'!$C14)</f>
        <v>0.10086701338969378</v>
      </c>
      <c r="J48" s="1309">
        <f>$C14*('2018（計画値を分解）'!J48/'2018（計画値を分解）'!$C14)</f>
        <v>0.33143258714592044</v>
      </c>
      <c r="K48" s="1309">
        <f>$C14*('2018（計画値を分解）'!K48/'2018（計画値を分解）'!$C14)</f>
        <v>1.4009756330676675</v>
      </c>
      <c r="L48" s="1309">
        <f>$C14*('2018（計画値を分解）'!L48/'2018（計画値を分解）'!$C14)</f>
        <v>1.9231845159792202</v>
      </c>
      <c r="M48" s="438">
        <f t="shared" si="19"/>
        <v>3.7991842031124405</v>
      </c>
      <c r="N48" s="1309">
        <f>$C14*('2018（計画値を分解）'!N48/'2018（計画値を分解）'!$C14)</f>
        <v>1.0155219281446413</v>
      </c>
      <c r="O48" s="1309">
        <f>$C14*('2018（計画値を分解）'!O48/'2018（計画値を分解）'!$C14)</f>
        <v>1.0260320850921998</v>
      </c>
      <c r="P48" s="1309">
        <f>$C14*('2018（計画値を分解）'!P48/'2018（計画値を分解）'!$C14)</f>
        <v>3.8976330627756925</v>
      </c>
      <c r="Q48" s="1309">
        <f>$C14*('2018（計画値を分解）'!Q48/'2018（計画値を分解）'!$C14)</f>
        <v>3.5697291277321503</v>
      </c>
      <c r="R48" s="1309">
        <f>$C14*('2018（計画値を分解）'!R48/'2018（計画値を分解）'!$C14)</f>
        <v>3.1998071416905258</v>
      </c>
      <c r="S48" s="1309">
        <f>$C14*('2018（計画値を分解）'!S48/'2018（計画値を分解）'!$C14)</f>
        <v>3.5627926334282556</v>
      </c>
      <c r="T48" s="1309">
        <f>$C14*('2018（計画値を分解）'!T48/'2018（計画値を分解）'!$C14)</f>
        <v>2.3121729432117473</v>
      </c>
      <c r="U48" s="438">
        <f t="shared" si="20"/>
        <v>18.583688922075211</v>
      </c>
    </row>
    <row r="49" spans="2:21">
      <c r="B49" s="2" t="s">
        <v>304</v>
      </c>
      <c r="F49" s="270">
        <f>SUM(F38:F48)</f>
        <v>0</v>
      </c>
      <c r="G49" s="270">
        <f t="shared" ref="G49:M49" si="21">SUM(G38:G48)</f>
        <v>0</v>
      </c>
      <c r="H49" s="1317">
        <f t="shared" ref="H49:L49" si="22">SUM(H38:H48)</f>
        <v>9.574256359921296E-2</v>
      </c>
      <c r="I49" s="1317">
        <f t="shared" si="22"/>
        <v>0.21003777287959197</v>
      </c>
      <c r="J49" s="1317">
        <f t="shared" si="22"/>
        <v>0.67863214191447063</v>
      </c>
      <c r="K49" s="1317">
        <f t="shared" si="22"/>
        <v>2.8545900940917415</v>
      </c>
      <c r="L49" s="1317">
        <f t="shared" si="22"/>
        <v>4.132315943565426</v>
      </c>
      <c r="M49" s="269">
        <f t="shared" si="21"/>
        <v>7.9713185160504434</v>
      </c>
      <c r="N49" s="1316">
        <f t="shared" ref="N49:T49" si="23">SUM(N38:N48)</f>
        <v>2.5755279220939773</v>
      </c>
      <c r="O49" s="1316">
        <f t="shared" si="23"/>
        <v>2.3319239328036137</v>
      </c>
      <c r="P49" s="1317">
        <f t="shared" si="23"/>
        <v>8.7234758657636675</v>
      </c>
      <c r="Q49" s="1317">
        <f t="shared" si="23"/>
        <v>7.511856365869054</v>
      </c>
      <c r="R49" s="1317">
        <f t="shared" si="23"/>
        <v>6.4244631736612163</v>
      </c>
      <c r="S49" s="1317">
        <f t="shared" si="23"/>
        <v>6.7492896688757176</v>
      </c>
      <c r="T49" s="1317">
        <f t="shared" si="23"/>
        <v>4.6434821084673832</v>
      </c>
      <c r="U49" s="269">
        <f t="shared" ref="U49" si="24">SUM(U38:U48)</f>
        <v>38.960019037534629</v>
      </c>
    </row>
    <row r="50" spans="2:21">
      <c r="B50" s="2" t="s">
        <v>389</v>
      </c>
      <c r="H50" s="957">
        <f>'2018（計画値を分解）'!H50+医療院へ!$E$28</f>
        <v>25.488363972536376</v>
      </c>
      <c r="I50" s="957">
        <f>'2018（計画値を分解）'!I50+医療院へ!$E$29</f>
        <v>28.870760065967417</v>
      </c>
      <c r="J50" s="957">
        <f>'2018（計画値を分解）'!J50+医療院へ!$E$30</f>
        <v>35.668494967288936</v>
      </c>
      <c r="K50" s="957">
        <f>'2018（計画値を分解）'!K50+医療院へ!$E$31</f>
        <v>39.273322777210957</v>
      </c>
      <c r="L50" s="957">
        <f>'2018（計画値を分解）'!L50+医療院へ!$E$32</f>
        <v>41.867767557103733</v>
      </c>
      <c r="N50" s="1309">
        <f>'2018（計画値を分解）'!N50</f>
        <v>6.5474246230423736</v>
      </c>
      <c r="O50" s="1309">
        <f>'2018（計画値を分解）'!O50</f>
        <v>10.642978639312327</v>
      </c>
      <c r="P50" s="1309">
        <f>'2018（計画値を分解）'!P50</f>
        <v>18.329096226488126</v>
      </c>
      <c r="Q50" s="1309">
        <f>'2018（計画値を分解）'!Q50</f>
        <v>20.416213674774294</v>
      </c>
      <c r="R50" s="1309">
        <f>'2018（計画値を分解）'!R50</f>
        <v>22.678320463896888</v>
      </c>
      <c r="S50" s="1309">
        <f>'2018（計画値を分解）'!S50</f>
        <v>24.756356458107501</v>
      </c>
      <c r="T50" s="1309">
        <f>'2018（計画値を分解）'!T50</f>
        <v>26.989900916741767</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09">
        <f>$C4*('2018（計画値を分解）'!F55/'2018（計画値を分解）'!$C4)</f>
        <v>0</v>
      </c>
      <c r="G55" s="1309">
        <f>$C4*('2018（計画値を分解）'!G55/'2018（計画値を分解）'!$C4)</f>
        <v>1.6649792276458736E-4</v>
      </c>
      <c r="H55" s="1309">
        <f>$C4*('2018（計画値を分解）'!H55/'2018（計画値を分解）'!$C4)</f>
        <v>5.235629815589035E-3</v>
      </c>
      <c r="I55" s="1309">
        <f>$C4*('2018（計画値を分解）'!I55/'2018（計画値を分解）'!$C4)</f>
        <v>4.6300691038238945E-3</v>
      </c>
      <c r="J55" s="1309">
        <f>$C4*('2018（計画値を分解）'!J55/'2018（計画値を分解）'!$C4)</f>
        <v>5.57964177335467E-3</v>
      </c>
      <c r="K55" s="1309">
        <f>$C4*('2018（計画値を分解）'!K55/'2018（計画値を分解）'!$C4)</f>
        <v>2.962807919644414E-3</v>
      </c>
      <c r="L55" s="1309">
        <f>$C4*('2018（計画値を分解）'!L55/'2018（計画値を分解）'!$C4)</f>
        <v>2.8312717533062388E-3</v>
      </c>
      <c r="M55" s="438">
        <f>SUM(F55:L55)</f>
        <v>2.1405918288482841E-2</v>
      </c>
      <c r="N55" s="1309">
        <f>$C4*('2018（計画値を分解）'!N55/'2018（計画値を分解）'!$C4)</f>
        <v>6.9848839937840038E-2</v>
      </c>
      <c r="O55" s="1309">
        <f>$C4*('2018（計画値を分解）'!O55/'2018（計画値を分解）'!$C4)</f>
        <v>0.17971321209237842</v>
      </c>
      <c r="P55" s="1309">
        <f>$C4*('2018（計画値を分解）'!P55/'2018（計画値を分解）'!$C4)</f>
        <v>0.3027652503852038</v>
      </c>
      <c r="Q55" s="1309">
        <f>$C4*('2018（計画値を分解）'!Q55/'2018（計画値を分解）'!$C4)</f>
        <v>0.41606014039471617</v>
      </c>
      <c r="R55" s="1309">
        <f>$C4*('2018（計画値を分解）'!R55/'2018（計画値を分解）'!$C4)</f>
        <v>0.23068778289488603</v>
      </c>
      <c r="S55" s="1309">
        <f>$C4*('2018（計画値を分解）'!S55/'2018（計画値を分解）'!$C4)</f>
        <v>0.16288290823807761</v>
      </c>
      <c r="T55" s="1309">
        <f>$C4*('2018（計画値を分解）'!T55/'2018（計画値を分解）'!$C4)</f>
        <v>0.14619612778100624</v>
      </c>
      <c r="U55" s="438">
        <f>SUM(N55:T55)</f>
        <v>1.5081542617241084</v>
      </c>
    </row>
    <row r="56" spans="2:21">
      <c r="B56" s="2" t="s">
        <v>147</v>
      </c>
      <c r="F56" s="1309">
        <f>$C5*('2018（計画値を分解）'!F56/'2018（計画値を分解）'!$C5)</f>
        <v>0</v>
      </c>
      <c r="G56" s="1309">
        <f>$C5*('2018（計画値を分解）'!G56/'2018（計画値を分解）'!$C5)</f>
        <v>1.7510278722337593E-4</v>
      </c>
      <c r="H56" s="1309">
        <f>$C5*('2018（計画値を分解）'!H56/'2018（計画値を分解）'!$C5)</f>
        <v>5.5062150827892469E-3</v>
      </c>
      <c r="I56" s="1309">
        <f>$C5*('2018（計画値を分解）'!I56/'2018（計画値を分解）'!$C5)</f>
        <v>4.86935807759422E-3</v>
      </c>
      <c r="J56" s="1309">
        <f>$C5*('2018（計画値を分解）'!J56/'2018（計画値を分解）'!$C5)</f>
        <v>5.8680060988135314E-3</v>
      </c>
      <c r="K56" s="1309">
        <f>$C5*('2018（計画値を分解）'!K56/'2018（計画値を分解）'!$C5)</f>
        <v>3.1159303138619831E-3</v>
      </c>
      <c r="L56" s="1309">
        <f>$C5*('2018（計画値を分解）'!L56/'2018（計画値を分解）'!$C5)</f>
        <v>2.9775961595130563E-3</v>
      </c>
      <c r="M56" s="438">
        <f t="shared" ref="M56:M65" si="25">SUM(F56:L56)</f>
        <v>2.2512208519795414E-2</v>
      </c>
      <c r="N56" s="1309">
        <f>$C5*('2018（計画値を分解）'!N56/'2018（計画値を分解）'!$C5)</f>
        <v>7.3458733624733347E-2</v>
      </c>
      <c r="O56" s="1309">
        <f>$C5*('2018（計画値を分解）'!O56/'2018（計画値を分解）'!$C5)</f>
        <v>0.18900106269034</v>
      </c>
      <c r="P56" s="1309">
        <f>$C5*('2018（計画値を分解）'!P56/'2018（計画値を分解）'!$C5)</f>
        <v>0.31841261642519597</v>
      </c>
      <c r="Q56" s="1309">
        <f>$C5*('2018（計画値を分解）'!Q56/'2018（計画値を分解）'!$C5)</f>
        <v>0.43756275769681352</v>
      </c>
      <c r="R56" s="1309">
        <f>$C5*('2018（計画値を分解）'!R56/'2018（計画値を分解）'!$C5)</f>
        <v>0.24261007640551202</v>
      </c>
      <c r="S56" s="1309">
        <f>$C5*('2018（計画値を分解）'!S56/'2018（計画値を分解）'!$C5)</f>
        <v>0.17130094327881298</v>
      </c>
      <c r="T56" s="1309">
        <f>$C5*('2018（計画値を分解）'!T56/'2018（計画値を分解）'!$C5)</f>
        <v>0.15375176477074806</v>
      </c>
      <c r="U56" s="438">
        <f t="shared" ref="U56:U65" si="26">SUM(N56:T56)</f>
        <v>1.5860979548921561</v>
      </c>
    </row>
    <row r="57" spans="2:21">
      <c r="B57" s="2" t="s">
        <v>148</v>
      </c>
      <c r="F57" s="1309">
        <f>$C6*('2018（計画値を分解）'!F57/'2018（計画値を分解）'!$C6)</f>
        <v>0</v>
      </c>
      <c r="G57" s="1309">
        <f>$C6*('2018（計画値を分解）'!G57/'2018（計画値を分解）'!$C6)</f>
        <v>1.9615029387015751E-4</v>
      </c>
      <c r="H57" s="1309">
        <f>$C6*('2018（計画値を分解）'!H57/'2018（計画値を分解）'!$C6)</f>
        <v>6.1680669036044897E-3</v>
      </c>
      <c r="I57" s="1309">
        <f>$C6*('2018（計画値を分解）'!I57/'2018（計画値を分解）'!$C6)</f>
        <v>5.4546591349268038E-3</v>
      </c>
      <c r="J57" s="1309">
        <f>$C6*('2018（計画値を分解）'!J57/'2018（計画値を分解）'!$C6)</f>
        <v>6.5733455130318613E-3</v>
      </c>
      <c r="K57" s="1309">
        <f>$C6*('2018（計画値を分解）'!K57/'2018（計画値を分解）'!$C6)</f>
        <v>3.4904678356905525E-3</v>
      </c>
      <c r="L57" s="1309">
        <f>$C6*('2018（計画値を分解）'!L57/'2018（計画値を分解）'!$C6)</f>
        <v>3.3355057962045275E-3</v>
      </c>
      <c r="M57" s="438">
        <f t="shared" si="25"/>
        <v>2.5218195477328394E-2</v>
      </c>
      <c r="N57" s="1309">
        <f>$C6*('2018（計画値を分解）'!N57/'2018（計画値を分解）'!$C6)</f>
        <v>8.2288537014775148E-2</v>
      </c>
      <c r="O57" s="1309">
        <f>$C6*('2018（計画値を分解）'!O57/'2018（計画値を分解）'!$C6)</f>
        <v>0.21171915408284905</v>
      </c>
      <c r="P57" s="1309">
        <f>$C6*('2018（計画値を分解）'!P57/'2018（計画値を分解）'!$C6)</f>
        <v>0.35668608863485929</v>
      </c>
      <c r="Q57" s="1309">
        <f>$C6*('2018（計画値を分解）'!Q57/'2018（計画値を分解）'!$C6)</f>
        <v>0.49015818006013206</v>
      </c>
      <c r="R57" s="1309">
        <f>$C6*('2018（計画値を分解）'!R57/'2018（計画値を分解）'!$C6)</f>
        <v>0.27177201766694459</v>
      </c>
      <c r="S57" s="1309">
        <f>$C6*('2018（計画値を分解）'!S57/'2018（計画値を分解）'!$C6)</f>
        <v>0.19189146499141915</v>
      </c>
      <c r="T57" s="1309">
        <f>$C6*('2018（計画値を分解）'!T57/'2018（計画値を分解）'!$C6)</f>
        <v>0.17223286003074811</v>
      </c>
      <c r="U57" s="438">
        <f t="shared" si="26"/>
        <v>1.7767483024817272</v>
      </c>
    </row>
    <row r="58" spans="2:21">
      <c r="B58" s="2" t="s">
        <v>149</v>
      </c>
      <c r="F58" s="1309">
        <f>$C7*('2018（計画値を分解）'!F58/'2018（計画値を分解）'!$C7)</f>
        <v>0</v>
      </c>
      <c r="G58" s="1309">
        <f>$C7*('2018（計画値を分解）'!G58/'2018（計画値を分解）'!$C7)</f>
        <v>2.2052309983129566E-4</v>
      </c>
      <c r="H58" s="1309">
        <f>$C7*('2018（計画値を分解）'!H58/'2018（計画値を分解）'!$C7)</f>
        <v>6.9344848111727734E-3</v>
      </c>
      <c r="I58" s="1309">
        <f>$C7*('2018（計画値を分解）'!I58/'2018（計画値を分解）'!$C7)</f>
        <v>6.1324320102900372E-3</v>
      </c>
      <c r="J58" s="1309">
        <f>$C7*('2018（計画値を分解）'!J58/'2018（計画値を分解）'!$C7)</f>
        <v>7.3901216266108434E-3</v>
      </c>
      <c r="K58" s="1309">
        <f>$C7*('2018（計画値を分解）'!K58/'2018（計画値を分解）'!$C7)</f>
        <v>3.9241786071319302E-3</v>
      </c>
      <c r="L58" s="1309">
        <f>$C7*('2018（計画値を分解）'!L58/'2018（計画値を分解）'!$C7)</f>
        <v>3.7499616399819437E-3</v>
      </c>
      <c r="M58" s="438">
        <f t="shared" si="25"/>
        <v>2.8351701795018822E-2</v>
      </c>
      <c r="N58" s="1309">
        <f>$C7*('2018（計画値を分解）'!N58/'2018（計画値を分解）'!$C7)</f>
        <v>9.2513362611083769E-2</v>
      </c>
      <c r="O58" s="1309">
        <f>$C7*('2018（計画値を分解）'!O58/'2018（計画値を分解）'!$C7)</f>
        <v>0.23802648077048263</v>
      </c>
      <c r="P58" s="1309">
        <f>$C7*('2018（計画値を分解）'!P58/'2018（計画値を分解）'!$C7)</f>
        <v>0.4010063935184674</v>
      </c>
      <c r="Q58" s="1309">
        <f>$C7*('2018（計画値を分解）'!Q58/'2018（計画値を分解）'!$C7)</f>
        <v>0.55106316254656273</v>
      </c>
      <c r="R58" s="1309">
        <f>$C7*('2018（計画値を分解）'!R58/'2018（計画値を分解）'!$C7)</f>
        <v>0.3055412592090862</v>
      </c>
      <c r="S58" s="1309">
        <f>$C7*('2018（計画値を分解）'!S58/'2018（計画値を分解）'!$C7)</f>
        <v>0.21573508688744486</v>
      </c>
      <c r="T58" s="1309">
        <f>$C7*('2018（計画値を分解）'!T58/'2018（計画値を分解）'!$C7)</f>
        <v>0.19363378681416668</v>
      </c>
      <c r="U58" s="438">
        <f t="shared" si="26"/>
        <v>1.9975195323572943</v>
      </c>
    </row>
    <row r="59" spans="2:21">
      <c r="B59" s="2" t="s">
        <v>150</v>
      </c>
      <c r="F59" s="1309">
        <f>$C8*('2018（計画値を分解）'!F59/'2018（計画値を分解）'!$C8)</f>
        <v>0</v>
      </c>
      <c r="G59" s="1309">
        <f>$C8*('2018（計画値を分解）'!G59/'2018（計画値を分解）'!$C8)</f>
        <v>2.5340940233043992E-4</v>
      </c>
      <c r="H59" s="1309">
        <f>$C8*('2018（計画値を分解）'!H59/'2018（計画値を分解）'!$C8)</f>
        <v>7.9686148653503718E-3</v>
      </c>
      <c r="I59" s="1309">
        <f>$C8*('2018（計画値を分解）'!I59/'2018（計画値を分解）'!$C8)</f>
        <v>7.0469530482226523E-3</v>
      </c>
      <c r="J59" s="1309">
        <f>$C8*('2018（計画値を分解）'!J59/'2018（計画値を分解）'!$C8)</f>
        <v>8.4922001639800293E-3</v>
      </c>
      <c r="K59" s="1309">
        <f>$C8*('2018（計画値を分解）'!K59/'2018（計画値を分解）'!$C8)</f>
        <v>4.5093858930513589E-3</v>
      </c>
      <c r="L59" s="1309">
        <f>$C8*('2018（計画値を分解）'!L59/'2018（計画値を分解）'!$C8)</f>
        <v>4.3091881924246459E-3</v>
      </c>
      <c r="M59" s="438">
        <f t="shared" si="25"/>
        <v>3.2579751565359499E-2</v>
      </c>
      <c r="N59" s="1309">
        <f>$C8*('2018（計画値を分解）'!N59/'2018（計画値を分解）'!$C8)</f>
        <v>0.10630975142644435</v>
      </c>
      <c r="O59" s="1309">
        <f>$C8*('2018（計画値を分解）'!O59/'2018（計画値を分解）'!$C8)</f>
        <v>0.27352303807179618</v>
      </c>
      <c r="P59" s="1309">
        <f>$C8*('2018（計画値を分解）'!P59/'2018（計画値を分解）'!$C8)</f>
        <v>0.46080791803643401</v>
      </c>
      <c r="Q59" s="1309">
        <f>$C8*('2018（計画値を分解）'!Q59/'2018（計画値を分解）'!$C8)</f>
        <v>0.63324244387131035</v>
      </c>
      <c r="R59" s="1309">
        <f>$C8*('2018（計画値を分解）'!R59/'2018（計画値を分解）'!$C8)</f>
        <v>0.35110620131268666</v>
      </c>
      <c r="S59" s="1309">
        <f>$C8*('2018（計画値を分解）'!S59/'2018（計画値を分解）'!$C8)</f>
        <v>0.2479073596901005</v>
      </c>
      <c r="T59" s="1309">
        <f>$C8*('2018（計画値を分解）'!T59/'2018（計画値を分解）'!$C8)</f>
        <v>0.22251012354304942</v>
      </c>
      <c r="U59" s="438">
        <f t="shared" si="26"/>
        <v>2.2954068359518214</v>
      </c>
    </row>
    <row r="60" spans="2:21">
      <c r="B60" s="2" t="s">
        <v>113</v>
      </c>
      <c r="F60" s="1309">
        <f>$C9*('2018（計画値を分解）'!F60/'2018（計画値を分解）'!$C9)</f>
        <v>0</v>
      </c>
      <c r="G60" s="1309">
        <f>$C9*('2018（計画値を分解）'!G60/'2018（計画値を分解）'!$C9)</f>
        <v>3.756117187662434E-3</v>
      </c>
      <c r="H60" s="1309">
        <f>$C9*('2018（計画値を分解）'!H60/'2018（計画値を分解）'!$C9)</f>
        <v>7.7061804739280454E-2</v>
      </c>
      <c r="I60" s="1309">
        <f>$C9*('2018（計画値を分解）'!I60/'2018（計画値を分解）'!$C9)</f>
        <v>7.1281600941370052E-2</v>
      </c>
      <c r="J60" s="1309">
        <f>$C9*('2018（計画値を分解）'!J60/'2018（計画値を分解）'!$C9)</f>
        <v>6.7132892368166136E-2</v>
      </c>
      <c r="K60" s="1309">
        <f>$C9*('2018（計画値を分解）'!K60/'2018（計画値を分解）'!$C9)</f>
        <v>3.7597272271259363E-2</v>
      </c>
      <c r="L60" s="1309">
        <f>$C9*('2018（計画値を分解）'!L60/'2018（計画値を分解）'!$C9)</f>
        <v>3.4018888724599301E-2</v>
      </c>
      <c r="M60" s="438">
        <f t="shared" si="25"/>
        <v>0.29084857623233773</v>
      </c>
      <c r="N60" s="1309">
        <f>$C9*('2018（計画値を分解）'!N60/'2018（計画値を分解）'!$C9)</f>
        <v>1.0764914951189228</v>
      </c>
      <c r="O60" s="1309">
        <f>$C9*('2018（計画値を分解）'!O60/'2018（計画値を分解）'!$C9)</f>
        <v>1.8591563566944431</v>
      </c>
      <c r="P60" s="1309">
        <f>$C9*('2018（計画値を分解）'!P60/'2018（計画値を分解）'!$C9)</f>
        <v>3.2626134907524165</v>
      </c>
      <c r="Q60" s="1309">
        <f>$C9*('2018（計画値を分解）'!Q60/'2018（計画値を分解）'!$C9)</f>
        <v>3.5704590823151534</v>
      </c>
      <c r="R60" s="1309">
        <f>$C9*('2018（計画値を分解）'!R60/'2018（計画値を分解）'!$C9)</f>
        <v>2.0305716724162584</v>
      </c>
      <c r="S60" s="1309">
        <f>$C9*('2018（計画値を分解）'!S60/'2018（計画値を分解）'!$C9)</f>
        <v>1.4252059365520782</v>
      </c>
      <c r="T60" s="1309">
        <f>$C9*('2018（計画値を分解）'!T60/'2018（計画値を分解）'!$C9)</f>
        <v>1.126031803292822</v>
      </c>
      <c r="U60" s="438">
        <f t="shared" si="26"/>
        <v>14.350529837142094</v>
      </c>
    </row>
    <row r="61" spans="2:21">
      <c r="B61" s="2" t="s">
        <v>114</v>
      </c>
      <c r="F61" s="1309">
        <f>$C10*('2018（計画値を分解）'!F61/'2018（計画値を分解）'!$C10)</f>
        <v>0</v>
      </c>
      <c r="G61" s="1309">
        <f>$C10*('2018（計画値を分解）'!G61/'2018（計画値を分解）'!$C10)</f>
        <v>6.3278322806226989E-3</v>
      </c>
      <c r="H61" s="1309">
        <f>$C10*('2018（計画値を分解）'!H61/'2018（計画値を分解）'!$C10)</f>
        <v>0.16824543918433874</v>
      </c>
      <c r="I61" s="1309">
        <f>$C10*('2018（計画値を分解）'!I61/'2018（計画値を分解）'!$C10)</f>
        <v>0.15932234718447139</v>
      </c>
      <c r="J61" s="1309">
        <f>$C10*('2018（計画値を分解）'!J61/'2018（計画値を分解）'!$C10)</f>
        <v>0.15786459886106444</v>
      </c>
      <c r="K61" s="1309">
        <f>$C10*('2018（計画値を分解）'!K61/'2018（計画値を分解）'!$C10)</f>
        <v>8.3670222234039207E-2</v>
      </c>
      <c r="L61" s="1309">
        <f>$C10*('2018（計画値を分解）'!L61/'2018（計画値を分解）'!$C10)</f>
        <v>6.003981356128598E-2</v>
      </c>
      <c r="M61" s="438">
        <f t="shared" si="25"/>
        <v>0.63547025330582241</v>
      </c>
      <c r="N61" s="1309">
        <f>$C10*('2018（計画値を分解）'!N61/'2018（計画値を分解）'!$C10)</f>
        <v>2.1102044970777216</v>
      </c>
      <c r="O61" s="1309">
        <f>$C10*('2018（計画値を分解）'!O61/'2018（計画値を分解）'!$C10)</f>
        <v>3.2134665343079476</v>
      </c>
      <c r="P61" s="1309">
        <f>$C10*('2018（計画値を分解）'!P61/'2018（計画値を分解）'!$C10)</f>
        <v>5.748015567581537</v>
      </c>
      <c r="Q61" s="1309">
        <f>$C10*('2018（計画値を分解）'!Q61/'2018（計画値を分解）'!$C10)</f>
        <v>5.7162465696982974</v>
      </c>
      <c r="R61" s="1309">
        <f>$C10*('2018（計画値を分解）'!R61/'2018（計画値を分解）'!$C10)</f>
        <v>3.2765914438179871</v>
      </c>
      <c r="S61" s="1309">
        <f>$C10*('2018（計画値を分解）'!S61/'2018（計画値を分解）'!$C10)</f>
        <v>2.2057134213223981</v>
      </c>
      <c r="T61" s="1309">
        <f>$C10*('2018（計画値を分解）'!T61/'2018（計画値を分解）'!$C10)</f>
        <v>1.5697804752719455</v>
      </c>
      <c r="U61" s="438">
        <f t="shared" si="26"/>
        <v>23.840018509077833</v>
      </c>
    </row>
    <row r="62" spans="2:21">
      <c r="B62" s="2" t="s">
        <v>115</v>
      </c>
      <c r="F62" s="1309">
        <f>$C11*('2018（計画値を分解）'!F62/'2018（計画値を分解）'!$C11)</f>
        <v>0</v>
      </c>
      <c r="G62" s="1309">
        <f>$C11*('2018（計画値を分解）'!G62/'2018（計画値を分解）'!$C11)</f>
        <v>1.2903140522811688E-2</v>
      </c>
      <c r="H62" s="1309">
        <f>$C11*('2018（計画値を分解）'!H62/'2018（計画値を分解）'!$C11)</f>
        <v>0.40492251817185698</v>
      </c>
      <c r="I62" s="1309">
        <f>$C11*('2018（計画値を分解）'!I62/'2018（計画値を分解）'!$C11)</f>
        <v>0.42831864488646804</v>
      </c>
      <c r="J62" s="1309">
        <f>$C11*('2018（計画値を分解）'!J62/'2018（計画値を分解）'!$C11)</f>
        <v>0.41719288001042509</v>
      </c>
      <c r="K62" s="1309">
        <f>$C11*('2018（計画値を分解）'!K62/'2018（計画値を分解）'!$C11)</f>
        <v>0.2240288432388941</v>
      </c>
      <c r="L62" s="1309">
        <f>$C11*('2018（計画値を分解）'!L62/'2018（計画値を分解）'!$C11)</f>
        <v>0.16217699495635335</v>
      </c>
      <c r="M62" s="438">
        <f t="shared" si="25"/>
        <v>1.6495430217868094</v>
      </c>
      <c r="N62" s="1309">
        <f>$C11*('2018（計画値を分解）'!N62/'2018（計画値を分解）'!$C11)</f>
        <v>4.4339911642833778</v>
      </c>
      <c r="O62" s="1309">
        <f>$C11*('2018（計画値を分解）'!O62/'2018（計画値を分解）'!$C11)</f>
        <v>6.174527701072642</v>
      </c>
      <c r="P62" s="1309">
        <f>$C11*('2018（計画値を分解）'!P62/'2018（計画値を分解）'!$C11)</f>
        <v>11.601548871272584</v>
      </c>
      <c r="Q62" s="1309">
        <f>$C11*('2018（計画値を分解）'!Q62/'2018（計画値を分解）'!$C11)</f>
        <v>10.006377451286843</v>
      </c>
      <c r="R62" s="1309">
        <f>$C11*('2018（計画値を分解）'!R62/'2018（計画値を分解）'!$C11)</f>
        <v>5.5191261639968108</v>
      </c>
      <c r="S62" s="1309">
        <f>$C11*('2018（計画値を分解）'!S62/'2018（計画値を分解）'!$C11)</f>
        <v>3.5930429813727609</v>
      </c>
      <c r="T62" s="1309">
        <f>$C11*('2018（計画値を分解）'!T62/'2018（計画値を分解）'!$C11)</f>
        <v>2.3389348231648404</v>
      </c>
      <c r="U62" s="438">
        <f t="shared" si="26"/>
        <v>43.667549156449859</v>
      </c>
    </row>
    <row r="63" spans="2:21">
      <c r="B63" s="2" t="s">
        <v>116</v>
      </c>
      <c r="F63" s="1309">
        <f>$C12*('2018（計画値を分解）'!F63/'2018（計画値を分解）'!$C12)</f>
        <v>0</v>
      </c>
      <c r="G63" s="1309">
        <f>$C12*('2018（計画値を分解）'!G63/'2018（計画値を分解）'!$C12)</f>
        <v>3.4089679445881461E-2</v>
      </c>
      <c r="H63" s="1309">
        <f>$C12*('2018（計画値を分解）'!H63/'2018（計画値を分解）'!$C12)</f>
        <v>1.0688335080140579</v>
      </c>
      <c r="I63" s="1309">
        <f>$C12*('2018（計画値を分解）'!I63/'2018（計画値を分解）'!$C12)</f>
        <v>1.306682343682563</v>
      </c>
      <c r="J63" s="1309">
        <f>$C12*('2018（計画値を分解）'!J63/'2018（計画値を分解）'!$C12)</f>
        <v>1.3079277539343286</v>
      </c>
      <c r="K63" s="1309">
        <f>$C12*('2018（計画値を分解）'!K63/'2018（計画値を分解）'!$C12)</f>
        <v>0.74917720080661943</v>
      </c>
      <c r="L63" s="1309">
        <f>$C12*('2018（計画値を分解）'!L63/'2018（計画値を分解）'!$C12)</f>
        <v>0.51819226773552585</v>
      </c>
      <c r="M63" s="438">
        <f t="shared" si="25"/>
        <v>4.9849027536189769</v>
      </c>
      <c r="N63" s="1309">
        <f>$C12*('2018（計画値を分解）'!N63/'2018（計画値を分解）'!$C12)</f>
        <v>9.7970930869085286</v>
      </c>
      <c r="O63" s="1309">
        <f>$C12*('2018（計画値を分解）'!O63/'2018（計画値を分解）'!$C12)</f>
        <v>13.811685551691776</v>
      </c>
      <c r="P63" s="1309">
        <f>$C12*('2018（計画値を分解）'!P63/'2018（計画値を分解）'!$C12)</f>
        <v>27.000654092446883</v>
      </c>
      <c r="Q63" s="1309">
        <f>$C12*('2018（計画値を分解）'!Q63/'2018（計画値を分解）'!$C12)</f>
        <v>21.241787591572425</v>
      </c>
      <c r="R63" s="1309">
        <f>$C12*('2018（計画値を分解）'!R63/'2018（計画値を分解）'!$C12)</f>
        <v>11.305859894168716</v>
      </c>
      <c r="S63" s="1309">
        <f>$C12*('2018（計画値を分解）'!S63/'2018（計画値を分解）'!$C12)</f>
        <v>6.9376534080622223</v>
      </c>
      <c r="T63" s="1309">
        <f>$C12*('2018（計画値を分解）'!T63/'2018（計画値を分解）'!$C12)</f>
        <v>4.1505223319433737</v>
      </c>
      <c r="U63" s="438">
        <f t="shared" si="26"/>
        <v>94.245255956793926</v>
      </c>
    </row>
    <row r="64" spans="2:21">
      <c r="B64" s="2" t="s">
        <v>117</v>
      </c>
      <c r="F64" s="1309">
        <f>$C13*('2018（計画値を分解）'!F64/'2018（計画値を分解）'!$C13)</f>
        <v>0</v>
      </c>
      <c r="G64" s="1309">
        <f>$C13*('2018（計画値を分解）'!G64/'2018（計画値を分解）'!$C13)</f>
        <v>6.6277640514999375E-2</v>
      </c>
      <c r="H64" s="1309">
        <f>$C13*('2018（計画値を分解）'!H64/'2018（計画値を分解）'!$C13)</f>
        <v>2.0034069515107777</v>
      </c>
      <c r="I64" s="1309">
        <f>$C13*('2018（計画値を分解）'!I64/'2018（計画値を分解）'!$C13)</f>
        <v>2.7485135691816613</v>
      </c>
      <c r="J64" s="1309">
        <f>$C13*('2018（計画値を分解）'!J64/'2018（計画値を分解）'!$C13)</f>
        <v>2.7959499222195201</v>
      </c>
      <c r="K64" s="1309">
        <f>$C13*('2018（計画値を分解）'!K64/'2018（計画値を分解）'!$C13)</f>
        <v>1.7170699914051974</v>
      </c>
      <c r="L64" s="1309">
        <f>$C13*('2018（計画値を分解）'!L64/'2018（計画値を分解）'!$C13)</f>
        <v>1.1515420514425048</v>
      </c>
      <c r="M64" s="438">
        <f t="shared" si="25"/>
        <v>10.482760126274659</v>
      </c>
      <c r="N64" s="1309">
        <f>$C13*('2018（計画値を分解）'!N64/'2018（計画値を分解）'!$C13)</f>
        <v>12.865030324852285</v>
      </c>
      <c r="O64" s="1309">
        <f>$C13*('2018（計画値を分解）'!O64/'2018（計画値を分解）'!$C13)</f>
        <v>20.435616493050379</v>
      </c>
      <c r="P64" s="1309">
        <f>$C13*('2018（計画値を分解）'!P64/'2018（計画値を分解）'!$C13)</f>
        <v>43.792050635867255</v>
      </c>
      <c r="Q64" s="1309">
        <f>$C13*('2018（計画値を分解）'!Q64/'2018（計画値を分解）'!$C13)</f>
        <v>35.516394020546088</v>
      </c>
      <c r="R64" s="1309">
        <f>$C13*('2018（計画値を分解）'!R64/'2018（計画値を分解）'!$C13)</f>
        <v>19.289182204579738</v>
      </c>
      <c r="S64" s="1309">
        <f>$C13*('2018（計画値を分解）'!S64/'2018（計画値を分解）'!$C13)</f>
        <v>11.749955872015221</v>
      </c>
      <c r="T64" s="1309">
        <f>$C13*('2018（計画値を分解）'!T64/'2018（計画値を分解）'!$C13)</f>
        <v>6.6779417651178994</v>
      </c>
      <c r="U64" s="438">
        <f t="shared" si="26"/>
        <v>150.32617131602888</v>
      </c>
    </row>
    <row r="65" spans="2:21">
      <c r="B65" s="2" t="s">
        <v>412</v>
      </c>
      <c r="F65" s="1309">
        <f>$C14*('2018（計画値を分解）'!F65/'2018（計画値を分解）'!$C14)</f>
        <v>0</v>
      </c>
      <c r="G65" s="1309">
        <f>$C14*('2018（計画値を分解）'!G65/'2018（計画値を分解）'!$C14)</f>
        <v>6.6188375447823564E-2</v>
      </c>
      <c r="H65" s="1309">
        <f>$C14*('2018（計画値を分解）'!H65/'2018（計画値を分解）'!$C14)</f>
        <v>1.9145374436884679</v>
      </c>
      <c r="I65" s="1309">
        <f>$C14*('2018（計画値を分解）'!I65/'2018（計画値を分解）'!$C14)</f>
        <v>3.2175038108068685</v>
      </c>
      <c r="J65" s="1309">
        <f>$C14*('2018（計画値を分解）'!J65/'2018（計画値を分解）'!$C14)</f>
        <v>3.7214625852706855</v>
      </c>
      <c r="K65" s="1309">
        <f>$C14*('2018（計画値を分解）'!K65/'2018（計画値を分解）'!$C14)</f>
        <v>2.9199951023131927</v>
      </c>
      <c r="L65" s="1309">
        <f>$C14*('2018（計画値を分解）'!L65/'2018（計画値を分解）'!$C14)</f>
        <v>1.9451977352731809</v>
      </c>
      <c r="M65" s="438">
        <f t="shared" si="25"/>
        <v>13.78488505280022</v>
      </c>
      <c r="N65" s="1309">
        <f>$C14*('2018（計画値を分解）'!N65/'2018（計画値を分解）'!$C14)</f>
        <v>7.2476569422143013</v>
      </c>
      <c r="O65" s="1309">
        <f>$C14*('2018（計画値を分解）'!O65/'2018（計画値を分解）'!$C14)</f>
        <v>14.750465285527238</v>
      </c>
      <c r="P65" s="1309">
        <f>$C14*('2018（計画値を分解）'!P65/'2018（計画値を分解）'!$C14)</f>
        <v>38.385201556180725</v>
      </c>
      <c r="Q65" s="1309">
        <f>$C14*('2018（計画値を分解）'!Q65/'2018（計画値を分解）'!$C14)</f>
        <v>38.476090571797542</v>
      </c>
      <c r="R65" s="1309">
        <f>$C14*('2018（計画値を分解）'!R65/'2018（計画値を分解）'!$C14)</f>
        <v>24.647644129326665</v>
      </c>
      <c r="S65" s="1309">
        <f>$C14*('2018（計画値を分解）'!S65/'2018（計画値を分解）'!$C14)</f>
        <v>17.329228851725727</v>
      </c>
      <c r="T65" s="1309">
        <f>$C14*('2018（計画値を分解）'!T65/'2018（計画値を分解）'!$C14)</f>
        <v>10.453269068967593</v>
      </c>
      <c r="U65" s="438">
        <f t="shared" si="26"/>
        <v>151.28955640573977</v>
      </c>
    </row>
    <row r="66" spans="2:21">
      <c r="B66" s="2" t="s">
        <v>304</v>
      </c>
      <c r="F66" s="1317">
        <f>SUM(F55:F65)</f>
        <v>0</v>
      </c>
      <c r="G66" s="1317">
        <f t="shared" ref="G66:L66" si="27">SUM(G55:G65)</f>
        <v>0.19055446890582106</v>
      </c>
      <c r="H66" s="1317">
        <f t="shared" si="27"/>
        <v>5.668820676787286</v>
      </c>
      <c r="I66" s="1317">
        <f t="shared" si="27"/>
        <v>7.9597557880582599</v>
      </c>
      <c r="J66" s="1317">
        <f t="shared" si="27"/>
        <v>8.5014339478399812</v>
      </c>
      <c r="K66" s="1317">
        <f t="shared" si="27"/>
        <v>5.7495414028385827</v>
      </c>
      <c r="L66" s="1317">
        <f t="shared" si="27"/>
        <v>3.8883712752348805</v>
      </c>
      <c r="M66" s="269">
        <f t="shared" ref="M66" si="28">SUM(M55:M65)</f>
        <v>31.958477559664811</v>
      </c>
      <c r="N66" s="1317">
        <f t="shared" ref="N66:T66" si="29">SUM(N55:N65)</f>
        <v>37.954886735070012</v>
      </c>
      <c r="O66" s="1317">
        <f t="shared" si="29"/>
        <v>61.336900870052276</v>
      </c>
      <c r="P66" s="1317">
        <f t="shared" si="29"/>
        <v>131.62976248110155</v>
      </c>
      <c r="Q66" s="1317">
        <f t="shared" si="29"/>
        <v>117.05544197178588</v>
      </c>
      <c r="R66" s="1317">
        <f t="shared" si="29"/>
        <v>67.470692845795298</v>
      </c>
      <c r="S66" s="1317">
        <f t="shared" si="29"/>
        <v>44.230518234136262</v>
      </c>
      <c r="T66" s="1317">
        <f t="shared" si="29"/>
        <v>27.204804930698195</v>
      </c>
      <c r="U66" s="269">
        <f t="shared" ref="U66" si="30">SUM(U55:U65)</f>
        <v>486.88300806863947</v>
      </c>
    </row>
    <row r="67" spans="2:21">
      <c r="B67" s="2" t="s">
        <v>389</v>
      </c>
      <c r="F67" s="261" t="s">
        <v>395</v>
      </c>
      <c r="G67" s="1309">
        <f>'2018（計画値を分解）'!G67</f>
        <v>25.116815056556465</v>
      </c>
      <c r="H67" s="1309">
        <f>'2018（計画値を分解）'!H67</f>
        <v>27.175683789278288</v>
      </c>
      <c r="I67" s="1309">
        <f>'2018（計画値を分解）'!I67</f>
        <v>28.489074855530735</v>
      </c>
      <c r="J67" s="1309">
        <f>'2018（計画値を分解）'!J67</f>
        <v>29.282190600277524</v>
      </c>
      <c r="K67" s="1309">
        <f>'2018（計画値を分解）'!K67</f>
        <v>29.655296767320198</v>
      </c>
      <c r="L67" s="1309">
        <f>'2018（計画値を分解）'!L67</f>
        <v>30.270643622375005</v>
      </c>
      <c r="M67" s="138"/>
      <c r="N67" s="1309">
        <f>'2018（計画値を分解）'!N67</f>
        <v>2.0418961752348572</v>
      </c>
      <c r="O67" s="1309">
        <f>'2018（計画値を分解）'!O67</f>
        <v>3.1423770544291165</v>
      </c>
      <c r="P67" s="1309">
        <f>'2018（計画値を分解）'!P67</f>
        <v>10.424132489631839</v>
      </c>
      <c r="Q67" s="1309">
        <f>'2018（計画値を分解）'!Q67</f>
        <v>14.02676641353122</v>
      </c>
      <c r="R67" s="1309">
        <f>'2018（計画値を分解）'!R67</f>
        <v>20.958960699862807</v>
      </c>
      <c r="S67" s="1309">
        <f>'2018（計画値を分解）'!S67</f>
        <v>25.319842990227389</v>
      </c>
      <c r="T67" s="1309">
        <f>'2018（計画値を分解）'!T67</f>
        <v>30.787742297773775</v>
      </c>
      <c r="U67" s="138"/>
    </row>
    <row r="68" spans="2:21">
      <c r="B68" s="267"/>
      <c r="C68" s="267"/>
      <c r="D68" s="267"/>
      <c r="E68" s="267"/>
      <c r="F68" s="267"/>
      <c r="G68" s="267"/>
      <c r="H68" s="267"/>
      <c r="I68" s="267"/>
      <c r="J68" s="267"/>
      <c r="K68" s="267"/>
      <c r="L68" s="267"/>
      <c r="M68" s="267"/>
      <c r="N68" s="966"/>
      <c r="O68" s="966"/>
      <c r="P68" s="267"/>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0.11089152336977694</v>
      </c>
      <c r="G72" s="138">
        <f t="shared" ref="G72:L82" si="31">MAX(0,SUM(G4,O4)-SUM(G21,O21,G38,O38,G55,O55))</f>
        <v>0.10052755017695048</v>
      </c>
      <c r="H72" s="138">
        <f t="shared" si="31"/>
        <v>3.2290383181266535E-3</v>
      </c>
      <c r="I72" s="138">
        <f t="shared" si="31"/>
        <v>0</v>
      </c>
      <c r="J72" s="138">
        <f t="shared" si="31"/>
        <v>0</v>
      </c>
      <c r="K72" s="138">
        <f t="shared" si="31"/>
        <v>0</v>
      </c>
      <c r="L72" s="138">
        <f t="shared" si="31"/>
        <v>2.5801411645145572E-2</v>
      </c>
      <c r="M72" s="438">
        <f>SUM(F72:L72)</f>
        <v>0.24044952350999962</v>
      </c>
    </row>
    <row r="73" spans="2:21">
      <c r="B73" s="2" t="s">
        <v>147</v>
      </c>
      <c r="F73" s="138">
        <f t="shared" ref="F73:F82" si="32">MAX(0,SUM(F5,N5)-SUM(F22,N22,F39,N39,F56,N56))</f>
        <v>0.11653445782826066</v>
      </c>
      <c r="G73" s="138">
        <f t="shared" si="31"/>
        <v>0.10565977013131181</v>
      </c>
      <c r="H73" s="138">
        <f t="shared" si="31"/>
        <v>2.9862225858081626E-3</v>
      </c>
      <c r="I73" s="138">
        <f t="shared" si="31"/>
        <v>0</v>
      </c>
      <c r="J73" s="138">
        <f t="shared" si="31"/>
        <v>0</v>
      </c>
      <c r="K73" s="138">
        <f t="shared" si="31"/>
        <v>0</v>
      </c>
      <c r="L73" s="138">
        <f t="shared" si="31"/>
        <v>2.7005403752670798E-2</v>
      </c>
      <c r="M73" s="438">
        <f t="shared" ref="M73:M81" si="33">SUM(F73:L73)</f>
        <v>0.2521858542980514</v>
      </c>
    </row>
    <row r="74" spans="2:21">
      <c r="B74" s="2" t="s">
        <v>148</v>
      </c>
      <c r="F74" s="138">
        <f t="shared" si="32"/>
        <v>0.13043760065265647</v>
      </c>
      <c r="G74" s="138">
        <f t="shared" si="31"/>
        <v>0.11828540228883572</v>
      </c>
      <c r="H74" s="138">
        <f t="shared" si="31"/>
        <v>2.8593060133015324E-3</v>
      </c>
      <c r="I74" s="138">
        <f t="shared" si="31"/>
        <v>0</v>
      </c>
      <c r="J74" s="138">
        <f t="shared" si="31"/>
        <v>0</v>
      </c>
      <c r="K74" s="138">
        <f t="shared" si="31"/>
        <v>0</v>
      </c>
      <c r="L74" s="138">
        <f t="shared" si="31"/>
        <v>3.009805369693469E-2</v>
      </c>
      <c r="M74" s="438">
        <f t="shared" si="33"/>
        <v>0.28168036265172841</v>
      </c>
    </row>
    <row r="75" spans="2:21">
      <c r="B75" s="2" t="s">
        <v>149</v>
      </c>
      <c r="F75" s="138">
        <f t="shared" si="32"/>
        <v>0.14659906181232729</v>
      </c>
      <c r="G75" s="138">
        <f t="shared" si="31"/>
        <v>0.13294997496822802</v>
      </c>
      <c r="H75" s="138">
        <f t="shared" si="31"/>
        <v>2.9997945981997121E-3</v>
      </c>
      <c r="I75" s="138">
        <f t="shared" si="31"/>
        <v>0</v>
      </c>
      <c r="J75" s="138">
        <f t="shared" si="31"/>
        <v>0</v>
      </c>
      <c r="K75" s="138">
        <f t="shared" si="31"/>
        <v>0</v>
      </c>
      <c r="L75" s="138">
        <f t="shared" si="31"/>
        <v>3.377007207035132E-2</v>
      </c>
      <c r="M75" s="438">
        <f>SUM(F75:L75)</f>
        <v>0.31631890344910635</v>
      </c>
    </row>
    <row r="76" spans="2:21">
      <c r="B76" s="2" t="s">
        <v>150</v>
      </c>
      <c r="F76" s="138">
        <f t="shared" si="32"/>
        <v>0.1683593210394721</v>
      </c>
      <c r="G76" s="138">
        <f t="shared" si="31"/>
        <v>0.15270362692695533</v>
      </c>
      <c r="H76" s="138">
        <f t="shared" si="31"/>
        <v>2.9733091724448157E-3</v>
      </c>
      <c r="I76" s="138">
        <f t="shared" si="31"/>
        <v>0</v>
      </c>
      <c r="J76" s="138">
        <f t="shared" si="31"/>
        <v>0</v>
      </c>
      <c r="K76" s="138">
        <f t="shared" si="31"/>
        <v>0</v>
      </c>
      <c r="L76" s="138">
        <f t="shared" si="31"/>
        <v>3.8656481671629384E-2</v>
      </c>
      <c r="M76" s="438">
        <f t="shared" si="33"/>
        <v>0.36269273881050162</v>
      </c>
    </row>
    <row r="77" spans="2:21">
      <c r="B77" s="2" t="s">
        <v>113</v>
      </c>
      <c r="F77" s="138">
        <f t="shared" si="32"/>
        <v>2.3891403742672948</v>
      </c>
      <c r="G77" s="138">
        <f t="shared" si="31"/>
        <v>1.7677591774730921</v>
      </c>
      <c r="H77" s="138">
        <f t="shared" si="31"/>
        <v>0.87991721741590911</v>
      </c>
      <c r="I77" s="138">
        <f t="shared" si="31"/>
        <v>0.38857667792904627</v>
      </c>
      <c r="J77" s="138">
        <f t="shared" si="31"/>
        <v>0.26263270541276151</v>
      </c>
      <c r="K77" s="138">
        <f t="shared" si="31"/>
        <v>0.34615916778706657</v>
      </c>
      <c r="L77" s="138">
        <f t="shared" si="31"/>
        <v>0.41558174107261925</v>
      </c>
      <c r="M77" s="438">
        <f>SUM(F77:L77)</f>
        <v>6.4497670613577895</v>
      </c>
    </row>
    <row r="78" spans="2:21">
      <c r="B78" s="2" t="s">
        <v>114</v>
      </c>
      <c r="F78" s="138">
        <f t="shared" si="32"/>
        <v>4.9284603845104957</v>
      </c>
      <c r="G78" s="138">
        <f t="shared" si="31"/>
        <v>3.4265701765000713</v>
      </c>
      <c r="H78" s="138">
        <f t="shared" si="31"/>
        <v>1.8238016018207412</v>
      </c>
      <c r="I78" s="138">
        <f t="shared" si="31"/>
        <v>0.97823260929538236</v>
      </c>
      <c r="J78" s="138">
        <f t="shared" si="31"/>
        <v>0.56021437513196481</v>
      </c>
      <c r="K78" s="138">
        <f t="shared" si="31"/>
        <v>0.67379488104751983</v>
      </c>
      <c r="L78" s="138">
        <f t="shared" si="31"/>
        <v>0.75684852071684849</v>
      </c>
      <c r="M78" s="438">
        <f t="shared" si="33"/>
        <v>13.147922549023026</v>
      </c>
    </row>
    <row r="79" spans="2:21">
      <c r="B79" s="2" t="s">
        <v>115</v>
      </c>
      <c r="F79" s="138">
        <f t="shared" si="32"/>
        <v>10.292602105019858</v>
      </c>
      <c r="G79" s="138">
        <f t="shared" si="31"/>
        <v>6.3555821055118722</v>
      </c>
      <c r="H79" s="138">
        <f t="shared" si="31"/>
        <v>3.5049019927403133</v>
      </c>
      <c r="I79" s="138">
        <f t="shared" si="31"/>
        <v>1.5284195980091457</v>
      </c>
      <c r="J79" s="138">
        <f t="shared" si="31"/>
        <v>0.87227970476205741</v>
      </c>
      <c r="K79" s="138">
        <f t="shared" si="31"/>
        <v>1.0341088840005046</v>
      </c>
      <c r="L79" s="138">
        <f t="shared" si="31"/>
        <v>1.1104505780507852</v>
      </c>
      <c r="M79" s="438">
        <f>SUM(F79:L79)</f>
        <v>24.698344968094535</v>
      </c>
    </row>
    <row r="80" spans="2:21">
      <c r="B80" s="2" t="s">
        <v>116</v>
      </c>
      <c r="F80" s="138">
        <f t="shared" si="32"/>
        <v>20.341959064347783</v>
      </c>
      <c r="G80" s="138">
        <f t="shared" si="31"/>
        <v>12.631323383399801</v>
      </c>
      <c r="H80" s="138">
        <f t="shared" si="31"/>
        <v>6.8283746268910086</v>
      </c>
      <c r="I80" s="138">
        <f t="shared" si="31"/>
        <v>2.5274170713281663</v>
      </c>
      <c r="J80" s="138">
        <f t="shared" si="31"/>
        <v>1.3246093075246748</v>
      </c>
      <c r="K80" s="138">
        <f t="shared" si="31"/>
        <v>1.6303562666714697</v>
      </c>
      <c r="L80" s="138">
        <f t="shared" si="31"/>
        <v>1.7669445127465977</v>
      </c>
      <c r="M80" s="438">
        <f t="shared" si="33"/>
        <v>47.050984232909506</v>
      </c>
    </row>
    <row r="81" spans="2:21">
      <c r="B81" s="2" t="s">
        <v>117</v>
      </c>
      <c r="F81" s="138">
        <f t="shared" si="32"/>
        <v>24.962697372017033</v>
      </c>
      <c r="G81" s="138">
        <f t="shared" si="31"/>
        <v>17.416654231752041</v>
      </c>
      <c r="H81" s="138">
        <f t="shared" si="31"/>
        <v>9.0818720258049055</v>
      </c>
      <c r="I81" s="138">
        <f t="shared" si="31"/>
        <v>4.0314258758633343</v>
      </c>
      <c r="J81" s="138">
        <f t="shared" si="31"/>
        <v>2.1238834232821944</v>
      </c>
      <c r="K81" s="138">
        <f t="shared" si="31"/>
        <v>2.4236884956481219</v>
      </c>
      <c r="L81" s="138">
        <f t="shared" si="31"/>
        <v>2.5401792090058031</v>
      </c>
      <c r="M81" s="438">
        <f t="shared" si="33"/>
        <v>62.580400633373429</v>
      </c>
    </row>
    <row r="82" spans="2:21">
      <c r="B82" s="2" t="s">
        <v>412</v>
      </c>
      <c r="F82" s="138">
        <f t="shared" si="32"/>
        <v>13.936066515054375</v>
      </c>
      <c r="G82" s="138">
        <f t="shared" si="31"/>
        <v>12.397346530975799</v>
      </c>
      <c r="H82" s="138">
        <f t="shared" si="31"/>
        <v>7.6957209289689814</v>
      </c>
      <c r="I82" s="138">
        <f t="shared" si="31"/>
        <v>4.4975951399533187</v>
      </c>
      <c r="J82" s="138">
        <f t="shared" si="31"/>
        <v>2.3503044724735602</v>
      </c>
      <c r="K82" s="138">
        <f t="shared" si="31"/>
        <v>2.2869766217303749</v>
      </c>
      <c r="L82" s="138">
        <f t="shared" si="31"/>
        <v>1.9995509257440958</v>
      </c>
      <c r="M82" s="438">
        <f>SUM(F82:L82)</f>
        <v>45.163561134900505</v>
      </c>
    </row>
    <row r="83" spans="2:21">
      <c r="B83" s="2" t="s">
        <v>304</v>
      </c>
      <c r="F83" s="675">
        <f t="shared" ref="F83:M83" si="34">SUM(F72:F82)</f>
        <v>77.523747779919333</v>
      </c>
      <c r="G83" s="675">
        <f t="shared" si="34"/>
        <v>54.605361930104962</v>
      </c>
      <c r="H83" s="675">
        <f t="shared" si="34"/>
        <v>29.82963606432974</v>
      </c>
      <c r="I83" s="675">
        <f t="shared" si="34"/>
        <v>13.951666972378394</v>
      </c>
      <c r="J83" s="675">
        <f t="shared" si="34"/>
        <v>7.4939239885872126</v>
      </c>
      <c r="K83" s="675">
        <f t="shared" si="34"/>
        <v>8.3950843168850575</v>
      </c>
      <c r="L83" s="675">
        <f t="shared" si="34"/>
        <v>8.7448869101734807</v>
      </c>
      <c r="M83" s="675">
        <f t="shared" si="34"/>
        <v>200.54430796237816</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sheetData>
  <phoneticPr fontId="40"/>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2175</v>
      </c>
    </row>
    <row r="2" spans="1:11" ht="13.5" customHeight="1">
      <c r="A2" s="18" t="s">
        <v>2176</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121239.693</v>
      </c>
      <c r="C4" s="25">
        <v>58778.213000000003</v>
      </c>
      <c r="D4" s="25">
        <v>62461.48</v>
      </c>
      <c r="E4" s="18"/>
      <c r="F4" s="18"/>
      <c r="G4" s="24"/>
      <c r="H4" s="25"/>
      <c r="I4" s="25"/>
      <c r="J4" s="18"/>
      <c r="K4" s="18"/>
    </row>
    <row r="5" spans="1:11" ht="20.25" customHeight="1">
      <c r="A5" s="26">
        <v>0</v>
      </c>
      <c r="B5" s="24">
        <v>834.14200000000005</v>
      </c>
      <c r="C5" s="25">
        <v>427.666</v>
      </c>
      <c r="D5" s="25">
        <v>406.476</v>
      </c>
      <c r="E5" s="18"/>
      <c r="F5" s="26">
        <v>55</v>
      </c>
      <c r="G5" s="24">
        <v>1947.002</v>
      </c>
      <c r="H5" s="25">
        <v>978.83100000000002</v>
      </c>
      <c r="I5" s="25">
        <v>968.17100000000005</v>
      </c>
      <c r="J5" s="18"/>
      <c r="K5" s="18"/>
    </row>
    <row r="6" spans="1:11" ht="13.5" customHeight="1">
      <c r="A6" s="26">
        <v>1</v>
      </c>
      <c r="B6" s="24">
        <v>838.75300000000004</v>
      </c>
      <c r="C6" s="25">
        <v>430.01400000000001</v>
      </c>
      <c r="D6" s="25">
        <v>408.73899999999998</v>
      </c>
      <c r="E6" s="18"/>
      <c r="F6" s="26">
        <v>56</v>
      </c>
      <c r="G6" s="24">
        <v>1890.992</v>
      </c>
      <c r="H6" s="25">
        <v>948.17899999999997</v>
      </c>
      <c r="I6" s="25">
        <v>942.81299999999999</v>
      </c>
      <c r="J6" s="18"/>
      <c r="K6" s="18"/>
    </row>
    <row r="7" spans="1:11" ht="13.5" customHeight="1">
      <c r="A7" s="26">
        <v>2</v>
      </c>
      <c r="B7" s="24">
        <v>844.32</v>
      </c>
      <c r="C7" s="25">
        <v>432.85300000000001</v>
      </c>
      <c r="D7" s="25">
        <v>411.46699999999998</v>
      </c>
      <c r="E7" s="18"/>
      <c r="F7" s="26">
        <v>57</v>
      </c>
      <c r="G7" s="24">
        <v>1829.7670000000001</v>
      </c>
      <c r="H7" s="25">
        <v>916.61500000000001</v>
      </c>
      <c r="I7" s="25">
        <v>913.15200000000004</v>
      </c>
      <c r="J7" s="18"/>
      <c r="K7" s="18"/>
    </row>
    <row r="8" spans="1:11" ht="13.5" customHeight="1">
      <c r="A8" s="26">
        <v>3</v>
      </c>
      <c r="B8" s="24">
        <v>851.55399999999997</v>
      </c>
      <c r="C8" s="25">
        <v>436.548</v>
      </c>
      <c r="D8" s="25">
        <v>415.00599999999997</v>
      </c>
      <c r="E8" s="18"/>
      <c r="F8" s="26">
        <v>58</v>
      </c>
      <c r="G8" s="24">
        <v>1796.934</v>
      </c>
      <c r="H8" s="25">
        <v>897.94500000000005</v>
      </c>
      <c r="I8" s="25">
        <v>898.98900000000003</v>
      </c>
      <c r="J8" s="18"/>
      <c r="K8" s="18"/>
    </row>
    <row r="9" spans="1:11" ht="13.5" customHeight="1">
      <c r="A9" s="26">
        <v>4</v>
      </c>
      <c r="B9" s="24">
        <v>861</v>
      </c>
      <c r="C9" s="25">
        <v>441.36900000000003</v>
      </c>
      <c r="D9" s="25">
        <v>419.63099999999997</v>
      </c>
      <c r="E9" s="18"/>
      <c r="F9" s="26">
        <v>59</v>
      </c>
      <c r="G9" s="24">
        <v>1752.3520000000001</v>
      </c>
      <c r="H9" s="25">
        <v>874.11900000000003</v>
      </c>
      <c r="I9" s="25">
        <v>878.23299999999995</v>
      </c>
      <c r="J9" s="18"/>
      <c r="K9" s="18"/>
    </row>
    <row r="10" spans="1:11" ht="20.25" customHeight="1">
      <c r="A10" s="26">
        <v>5</v>
      </c>
      <c r="B10" s="24">
        <v>872.98099999999999</v>
      </c>
      <c r="C10" s="25">
        <v>447.476</v>
      </c>
      <c r="D10" s="25">
        <v>425.505</v>
      </c>
      <c r="E10" s="18"/>
      <c r="F10" s="26">
        <v>60</v>
      </c>
      <c r="G10" s="24">
        <v>1743.8050000000001</v>
      </c>
      <c r="H10" s="25">
        <v>869.02800000000002</v>
      </c>
      <c r="I10" s="25">
        <v>874.77599999999995</v>
      </c>
      <c r="J10" s="18"/>
      <c r="K10" s="18"/>
    </row>
    <row r="11" spans="1:11" ht="13.5" customHeight="1">
      <c r="A11" s="26">
        <v>6</v>
      </c>
      <c r="B11" s="24">
        <v>887.56</v>
      </c>
      <c r="C11" s="25">
        <v>454.90100000000001</v>
      </c>
      <c r="D11" s="25">
        <v>432.65899999999999</v>
      </c>
      <c r="E11" s="18"/>
      <c r="F11" s="26">
        <v>61</v>
      </c>
      <c r="G11" s="24">
        <v>1358.0039999999999</v>
      </c>
      <c r="H11" s="25">
        <v>673.20100000000002</v>
      </c>
      <c r="I11" s="25">
        <v>684.803</v>
      </c>
      <c r="J11" s="18"/>
      <c r="K11" s="18"/>
    </row>
    <row r="12" spans="1:11" ht="13.5" customHeight="1">
      <c r="A12" s="26">
        <v>7</v>
      </c>
      <c r="B12" s="24">
        <v>904.47199999999998</v>
      </c>
      <c r="C12" s="25">
        <v>463.52100000000002</v>
      </c>
      <c r="D12" s="25">
        <v>440.95100000000002</v>
      </c>
      <c r="E12" s="18"/>
      <c r="F12" s="26">
        <v>62</v>
      </c>
      <c r="G12" s="24">
        <v>1670.8409999999999</v>
      </c>
      <c r="H12" s="25">
        <v>827.78200000000004</v>
      </c>
      <c r="I12" s="25">
        <v>843.05899999999997</v>
      </c>
      <c r="J12" s="18"/>
      <c r="K12" s="18"/>
    </row>
    <row r="13" spans="1:11" ht="13.5" customHeight="1">
      <c r="A13" s="26">
        <v>8</v>
      </c>
      <c r="B13" s="24">
        <v>924.03599999999994</v>
      </c>
      <c r="C13" s="25">
        <v>473.51299999999998</v>
      </c>
      <c r="D13" s="25">
        <v>450.52300000000002</v>
      </c>
      <c r="E13" s="18"/>
      <c r="F13" s="26">
        <v>63</v>
      </c>
      <c r="G13" s="24">
        <v>1559.319</v>
      </c>
      <c r="H13" s="25">
        <v>771.12800000000004</v>
      </c>
      <c r="I13" s="25">
        <v>788.19100000000003</v>
      </c>
      <c r="J13" s="18"/>
      <c r="K13" s="18"/>
    </row>
    <row r="14" spans="1:11" ht="13.5" customHeight="1">
      <c r="A14" s="26">
        <v>9</v>
      </c>
      <c r="B14" s="24">
        <v>947.53099999999995</v>
      </c>
      <c r="C14" s="25">
        <v>485.53699999999998</v>
      </c>
      <c r="D14" s="25">
        <v>461.99400000000003</v>
      </c>
      <c r="E14" s="18"/>
      <c r="F14" s="26">
        <v>64</v>
      </c>
      <c r="G14" s="24">
        <v>1513.62</v>
      </c>
      <c r="H14" s="25">
        <v>746.05100000000004</v>
      </c>
      <c r="I14" s="25">
        <v>767.56899999999996</v>
      </c>
      <c r="J14" s="18"/>
      <c r="K14" s="18"/>
    </row>
    <row r="15" spans="1:11" ht="20.25" customHeight="1">
      <c r="A15" s="26">
        <v>10</v>
      </c>
      <c r="B15" s="24">
        <v>971.84799999999996</v>
      </c>
      <c r="C15" s="25">
        <v>497.99400000000003</v>
      </c>
      <c r="D15" s="25">
        <v>473.85399999999998</v>
      </c>
      <c r="E15" s="18"/>
      <c r="F15" s="26">
        <v>65</v>
      </c>
      <c r="G15" s="24">
        <v>1456.8820000000001</v>
      </c>
      <c r="H15" s="25">
        <v>715.73599999999999</v>
      </c>
      <c r="I15" s="25">
        <v>741.14599999999996</v>
      </c>
      <c r="J15" s="18"/>
      <c r="K15" s="18"/>
    </row>
    <row r="16" spans="1:11" ht="13.5" customHeight="1">
      <c r="A16" s="26">
        <v>11</v>
      </c>
      <c r="B16" s="24">
        <v>997.19</v>
      </c>
      <c r="C16" s="25">
        <v>510.96600000000001</v>
      </c>
      <c r="D16" s="25">
        <v>486.22300000000001</v>
      </c>
      <c r="E16" s="18"/>
      <c r="F16" s="26">
        <v>66</v>
      </c>
      <c r="G16" s="24">
        <v>1427.251</v>
      </c>
      <c r="H16" s="25">
        <v>698.82</v>
      </c>
      <c r="I16" s="25">
        <v>728.43</v>
      </c>
      <c r="J16" s="18"/>
      <c r="K16" s="18"/>
    </row>
    <row r="17" spans="1:11" ht="13.5" customHeight="1">
      <c r="A17" s="26">
        <v>12</v>
      </c>
      <c r="B17" s="24">
        <v>960.87800000000004</v>
      </c>
      <c r="C17" s="25">
        <v>490.29700000000003</v>
      </c>
      <c r="D17" s="25">
        <v>470.58100000000002</v>
      </c>
      <c r="E17" s="18"/>
      <c r="F17" s="26">
        <v>67</v>
      </c>
      <c r="G17" s="24">
        <v>1429.35</v>
      </c>
      <c r="H17" s="25">
        <v>695.78300000000002</v>
      </c>
      <c r="I17" s="25">
        <v>733.56700000000001</v>
      </c>
      <c r="J17" s="18"/>
      <c r="K17" s="18"/>
    </row>
    <row r="18" spans="1:11" ht="13.5" customHeight="1">
      <c r="A18" s="26">
        <v>13</v>
      </c>
      <c r="B18" s="24">
        <v>975.09100000000001</v>
      </c>
      <c r="C18" s="25">
        <v>499.00799999999998</v>
      </c>
      <c r="D18" s="25">
        <v>476.08300000000003</v>
      </c>
      <c r="E18" s="18"/>
      <c r="F18" s="26">
        <v>68</v>
      </c>
      <c r="G18" s="24">
        <v>1447.5920000000001</v>
      </c>
      <c r="H18" s="25">
        <v>702.3</v>
      </c>
      <c r="I18" s="25">
        <v>745.29200000000003</v>
      </c>
      <c r="J18" s="18"/>
      <c r="K18" s="18"/>
    </row>
    <row r="19" spans="1:11" ht="13.5" customHeight="1">
      <c r="A19" s="26">
        <v>14</v>
      </c>
      <c r="B19" s="24">
        <v>1012.329</v>
      </c>
      <c r="C19" s="25">
        <v>517.02599999999995</v>
      </c>
      <c r="D19" s="25">
        <v>495.303</v>
      </c>
      <c r="E19" s="18"/>
      <c r="F19" s="26">
        <v>69</v>
      </c>
      <c r="G19" s="24">
        <v>1399.2909999999999</v>
      </c>
      <c r="H19" s="25">
        <v>674.43399999999997</v>
      </c>
      <c r="I19" s="25">
        <v>724.85699999999997</v>
      </c>
      <c r="J19" s="18"/>
      <c r="K19" s="18"/>
    </row>
    <row r="20" spans="1:11" ht="20.25" customHeight="1">
      <c r="A20" s="26">
        <v>15</v>
      </c>
      <c r="B20" s="24">
        <v>1018.936</v>
      </c>
      <c r="C20" s="25">
        <v>520.89700000000005</v>
      </c>
      <c r="D20" s="25">
        <v>498.03899999999999</v>
      </c>
      <c r="E20" s="18"/>
      <c r="F20" s="26">
        <v>70</v>
      </c>
      <c r="G20" s="24">
        <v>1350.5440000000001</v>
      </c>
      <c r="H20" s="25">
        <v>648.149</v>
      </c>
      <c r="I20" s="25">
        <v>702.39499999999998</v>
      </c>
      <c r="J20" s="18"/>
      <c r="K20" s="18"/>
    </row>
    <row r="21" spans="1:11" ht="13.5" customHeight="1">
      <c r="A21" s="26">
        <v>16</v>
      </c>
      <c r="B21" s="24">
        <v>1047.9690000000001</v>
      </c>
      <c r="C21" s="25">
        <v>536.76400000000001</v>
      </c>
      <c r="D21" s="25">
        <v>511.20499999999998</v>
      </c>
      <c r="E21" s="18"/>
      <c r="F21" s="26">
        <v>71</v>
      </c>
      <c r="G21" s="24">
        <v>1408.557</v>
      </c>
      <c r="H21" s="25">
        <v>672.40599999999995</v>
      </c>
      <c r="I21" s="25">
        <v>736.15099999999995</v>
      </c>
      <c r="J21" s="18"/>
      <c r="K21" s="18"/>
    </row>
    <row r="22" spans="1:11" ht="13.5" customHeight="1">
      <c r="A22" s="26">
        <v>17</v>
      </c>
      <c r="B22" s="24">
        <v>1053.376</v>
      </c>
      <c r="C22" s="25">
        <v>539.75900000000001</v>
      </c>
      <c r="D22" s="25">
        <v>513.61800000000005</v>
      </c>
      <c r="E22" s="18"/>
      <c r="F22" s="26">
        <v>72</v>
      </c>
      <c r="G22" s="24">
        <v>1443.453</v>
      </c>
      <c r="H22" s="25">
        <v>686.13199999999995</v>
      </c>
      <c r="I22" s="25">
        <v>757.322</v>
      </c>
      <c r="J22" s="18"/>
      <c r="K22" s="18"/>
    </row>
    <row r="23" spans="1:11" ht="13.5" customHeight="1">
      <c r="A23" s="26">
        <v>18</v>
      </c>
      <c r="B23" s="24">
        <v>1067.654</v>
      </c>
      <c r="C23" s="25">
        <v>546.35</v>
      </c>
      <c r="D23" s="25">
        <v>521.30499999999995</v>
      </c>
      <c r="E23" s="18"/>
      <c r="F23" s="26">
        <v>73</v>
      </c>
      <c r="G23" s="24">
        <v>1429.421</v>
      </c>
      <c r="H23" s="25">
        <v>674.48599999999999</v>
      </c>
      <c r="I23" s="25">
        <v>754.93499999999995</v>
      </c>
      <c r="J23" s="18"/>
      <c r="K23" s="18"/>
    </row>
    <row r="24" spans="1:11" ht="13.5" customHeight="1">
      <c r="A24" s="26">
        <v>19</v>
      </c>
      <c r="B24" s="24">
        <v>1092.4749999999999</v>
      </c>
      <c r="C24" s="25">
        <v>558.46100000000001</v>
      </c>
      <c r="D24" s="25">
        <v>534.01499999999999</v>
      </c>
      <c r="E24" s="18"/>
      <c r="F24" s="26">
        <v>74</v>
      </c>
      <c r="G24" s="24">
        <v>1503.57</v>
      </c>
      <c r="H24" s="25">
        <v>702.91399999999999</v>
      </c>
      <c r="I24" s="25">
        <v>800.65599999999995</v>
      </c>
      <c r="J24" s="18"/>
      <c r="K24" s="18"/>
    </row>
    <row r="25" spans="1:11" ht="20.25" customHeight="1">
      <c r="A25" s="26">
        <v>20</v>
      </c>
      <c r="B25" s="24">
        <v>1089.51</v>
      </c>
      <c r="C25" s="25">
        <v>556.76499999999999</v>
      </c>
      <c r="D25" s="25">
        <v>532.745</v>
      </c>
      <c r="E25" s="18"/>
      <c r="F25" s="26">
        <v>75</v>
      </c>
      <c r="G25" s="24">
        <v>1572.2570000000001</v>
      </c>
      <c r="H25" s="25">
        <v>729.298</v>
      </c>
      <c r="I25" s="25">
        <v>842.95899999999995</v>
      </c>
      <c r="J25" s="18"/>
      <c r="K25" s="18"/>
    </row>
    <row r="26" spans="1:11" ht="13.5" customHeight="1">
      <c r="A26" s="26">
        <v>21</v>
      </c>
      <c r="B26" s="24">
        <v>1087.164</v>
      </c>
      <c r="C26" s="25">
        <v>554.51599999999996</v>
      </c>
      <c r="D26" s="25">
        <v>532.64700000000005</v>
      </c>
      <c r="E26" s="18"/>
      <c r="F26" s="26">
        <v>76</v>
      </c>
      <c r="G26" s="24">
        <v>1641.5550000000001</v>
      </c>
      <c r="H26" s="25">
        <v>755.88300000000004</v>
      </c>
      <c r="I26" s="25">
        <v>885.67200000000003</v>
      </c>
      <c r="J26" s="18"/>
      <c r="K26" s="18"/>
    </row>
    <row r="27" spans="1:11" ht="13.5" customHeight="1">
      <c r="A27" s="26">
        <v>22</v>
      </c>
      <c r="B27" s="24">
        <v>1094.703</v>
      </c>
      <c r="C27" s="25">
        <v>558.548</v>
      </c>
      <c r="D27" s="25">
        <v>536.15499999999997</v>
      </c>
      <c r="E27" s="18"/>
      <c r="F27" s="26">
        <v>77</v>
      </c>
      <c r="G27" s="24">
        <v>1734.779</v>
      </c>
      <c r="H27" s="25">
        <v>790.70799999999997</v>
      </c>
      <c r="I27" s="25">
        <v>944.072</v>
      </c>
      <c r="J27" s="18"/>
      <c r="K27" s="18"/>
    </row>
    <row r="28" spans="1:11" ht="13.5" customHeight="1">
      <c r="A28" s="26">
        <v>23</v>
      </c>
      <c r="B28" s="24">
        <v>1137.7560000000001</v>
      </c>
      <c r="C28" s="25">
        <v>580.16999999999996</v>
      </c>
      <c r="D28" s="25">
        <v>557.58600000000001</v>
      </c>
      <c r="E28" s="18"/>
      <c r="F28" s="26">
        <v>78</v>
      </c>
      <c r="G28" s="24">
        <v>1865.8340000000001</v>
      </c>
      <c r="H28" s="25">
        <v>841.95399999999995</v>
      </c>
      <c r="I28" s="25">
        <v>1023.879</v>
      </c>
      <c r="J28" s="18"/>
      <c r="K28" s="18"/>
    </row>
    <row r="29" spans="1:11" ht="13.5" customHeight="1">
      <c r="A29" s="26">
        <v>24</v>
      </c>
      <c r="B29" s="24">
        <v>1161.6289999999999</v>
      </c>
      <c r="C29" s="25">
        <v>594.07299999999998</v>
      </c>
      <c r="D29" s="25">
        <v>567.55600000000004</v>
      </c>
      <c r="E29" s="18"/>
      <c r="F29" s="26">
        <v>79</v>
      </c>
      <c r="G29" s="24">
        <v>1809.953</v>
      </c>
      <c r="H29" s="25">
        <v>807.07299999999998</v>
      </c>
      <c r="I29" s="25">
        <v>1002.88</v>
      </c>
      <c r="J29" s="18"/>
      <c r="K29" s="18"/>
    </row>
    <row r="30" spans="1:11" ht="20.25" customHeight="1">
      <c r="A30" s="26">
        <v>25</v>
      </c>
      <c r="B30" s="24">
        <v>1197.904</v>
      </c>
      <c r="C30" s="25">
        <v>613.14700000000005</v>
      </c>
      <c r="D30" s="25">
        <v>584.75599999999997</v>
      </c>
      <c r="E30" s="18"/>
      <c r="F30" s="26">
        <v>80</v>
      </c>
      <c r="G30" s="24">
        <v>1675.191</v>
      </c>
      <c r="H30" s="25">
        <v>739.37900000000002</v>
      </c>
      <c r="I30" s="25">
        <v>935.81200000000001</v>
      </c>
      <c r="J30" s="18"/>
      <c r="K30" s="18"/>
    </row>
    <row r="31" spans="1:11" ht="13.5" customHeight="1">
      <c r="A31" s="26">
        <v>26</v>
      </c>
      <c r="B31" s="24">
        <v>1215.7360000000001</v>
      </c>
      <c r="C31" s="25">
        <v>622.95000000000005</v>
      </c>
      <c r="D31" s="25">
        <v>592.78599999999994</v>
      </c>
      <c r="E31" s="18"/>
      <c r="F31" s="26">
        <v>81</v>
      </c>
      <c r="G31" s="24">
        <v>1016.873</v>
      </c>
      <c r="H31" s="25">
        <v>439.42500000000001</v>
      </c>
      <c r="I31" s="25">
        <v>577.44799999999998</v>
      </c>
      <c r="J31" s="18"/>
      <c r="K31" s="18"/>
    </row>
    <row r="32" spans="1:11" ht="13.5" customHeight="1">
      <c r="A32" s="26">
        <v>27</v>
      </c>
      <c r="B32" s="24">
        <v>1244.2239999999999</v>
      </c>
      <c r="C32" s="25">
        <v>639.98</v>
      </c>
      <c r="D32" s="25">
        <v>604.24400000000003</v>
      </c>
      <c r="E32" s="18"/>
      <c r="F32" s="26">
        <v>82</v>
      </c>
      <c r="G32" s="24">
        <v>1055.8920000000001</v>
      </c>
      <c r="H32" s="25">
        <v>444.94799999999998</v>
      </c>
      <c r="I32" s="25">
        <v>610.94399999999996</v>
      </c>
      <c r="J32" s="18"/>
      <c r="K32" s="18"/>
    </row>
    <row r="33" spans="1:11" ht="13.5" customHeight="1">
      <c r="A33" s="26">
        <v>28</v>
      </c>
      <c r="B33" s="24">
        <v>1245.6859999999999</v>
      </c>
      <c r="C33" s="25">
        <v>640.04399999999998</v>
      </c>
      <c r="D33" s="25">
        <v>605.64200000000005</v>
      </c>
      <c r="E33" s="18"/>
      <c r="F33" s="26">
        <v>83</v>
      </c>
      <c r="G33" s="24">
        <v>1237.193</v>
      </c>
      <c r="H33" s="25">
        <v>510.72699999999998</v>
      </c>
      <c r="I33" s="25">
        <v>726.46600000000001</v>
      </c>
      <c r="J33" s="18"/>
      <c r="K33" s="18"/>
    </row>
    <row r="34" spans="1:11" ht="13.5" customHeight="1">
      <c r="A34" s="26">
        <v>29</v>
      </c>
      <c r="B34" s="24">
        <v>1261.912</v>
      </c>
      <c r="C34" s="25">
        <v>648.93200000000002</v>
      </c>
      <c r="D34" s="25">
        <v>612.98</v>
      </c>
      <c r="E34" s="18"/>
      <c r="F34" s="26">
        <v>84</v>
      </c>
      <c r="G34" s="24">
        <v>1145.6510000000001</v>
      </c>
      <c r="H34" s="25">
        <v>463.34100000000001</v>
      </c>
      <c r="I34" s="25">
        <v>682.31</v>
      </c>
      <c r="J34" s="18"/>
      <c r="K34" s="18"/>
    </row>
    <row r="35" spans="1:11" ht="20.25" customHeight="1">
      <c r="A35" s="26">
        <v>30</v>
      </c>
      <c r="B35" s="24">
        <v>1256.8040000000001</v>
      </c>
      <c r="C35" s="25">
        <v>645.10900000000004</v>
      </c>
      <c r="D35" s="25">
        <v>611.69500000000005</v>
      </c>
      <c r="E35" s="18"/>
      <c r="F35" s="26">
        <v>85</v>
      </c>
      <c r="G35" s="24">
        <v>1119.06</v>
      </c>
      <c r="H35" s="25">
        <v>441.11</v>
      </c>
      <c r="I35" s="25">
        <v>677.94899999999996</v>
      </c>
      <c r="J35" s="18"/>
      <c r="K35" s="18"/>
    </row>
    <row r="36" spans="1:11" ht="13.5" customHeight="1">
      <c r="A36" s="26">
        <v>31</v>
      </c>
      <c r="B36" s="24">
        <v>1248.42</v>
      </c>
      <c r="C36" s="25">
        <v>642.35500000000002</v>
      </c>
      <c r="D36" s="25">
        <v>606.06500000000005</v>
      </c>
      <c r="E36" s="18"/>
      <c r="F36" s="26">
        <v>86</v>
      </c>
      <c r="G36" s="24">
        <v>1025.367</v>
      </c>
      <c r="H36" s="25">
        <v>393.56400000000002</v>
      </c>
      <c r="I36" s="25">
        <v>631.80399999999997</v>
      </c>
      <c r="J36" s="18"/>
      <c r="K36" s="18"/>
    </row>
    <row r="37" spans="1:11" ht="13.5" customHeight="1">
      <c r="A37" s="26">
        <v>32</v>
      </c>
      <c r="B37" s="24">
        <v>1260.7139999999999</v>
      </c>
      <c r="C37" s="25">
        <v>648.04399999999998</v>
      </c>
      <c r="D37" s="25">
        <v>612.67100000000005</v>
      </c>
      <c r="E37" s="18"/>
      <c r="F37" s="26">
        <v>87</v>
      </c>
      <c r="G37" s="24">
        <v>870.88300000000004</v>
      </c>
      <c r="H37" s="25">
        <v>323.56</v>
      </c>
      <c r="I37" s="25">
        <v>547.32299999999998</v>
      </c>
      <c r="J37" s="18"/>
      <c r="K37" s="18"/>
    </row>
    <row r="38" spans="1:11" ht="13.5" customHeight="1">
      <c r="A38" s="26">
        <v>33</v>
      </c>
      <c r="B38" s="24">
        <v>1247.8589999999999</v>
      </c>
      <c r="C38" s="25">
        <v>641.67899999999997</v>
      </c>
      <c r="D38" s="25">
        <v>606.17999999999995</v>
      </c>
      <c r="E38" s="18"/>
      <c r="F38" s="26">
        <v>88</v>
      </c>
      <c r="G38" s="24">
        <v>701.72799999999995</v>
      </c>
      <c r="H38" s="25">
        <v>251.69800000000001</v>
      </c>
      <c r="I38" s="25">
        <v>450.03</v>
      </c>
      <c r="J38" s="18"/>
      <c r="K38" s="18"/>
    </row>
    <row r="39" spans="1:11" ht="13.5" customHeight="1">
      <c r="A39" s="26">
        <v>34</v>
      </c>
      <c r="B39" s="24">
        <v>1218.329</v>
      </c>
      <c r="C39" s="25">
        <v>625.90800000000002</v>
      </c>
      <c r="D39" s="25">
        <v>592.42100000000005</v>
      </c>
      <c r="E39" s="18"/>
      <c r="F39" s="26">
        <v>89</v>
      </c>
      <c r="G39" s="24">
        <v>685.86599999999999</v>
      </c>
      <c r="H39" s="25">
        <v>235.334</v>
      </c>
      <c r="I39" s="25">
        <v>450.53199999999998</v>
      </c>
      <c r="J39" s="18"/>
      <c r="K39" s="18"/>
    </row>
    <row r="40" spans="1:11" ht="20.25" customHeight="1">
      <c r="A40" s="26">
        <v>35</v>
      </c>
      <c r="B40" s="24">
        <v>1229.7829999999999</v>
      </c>
      <c r="C40" s="25">
        <v>631.25099999999998</v>
      </c>
      <c r="D40" s="25">
        <v>598.53200000000004</v>
      </c>
      <c r="E40" s="18"/>
      <c r="F40" s="26">
        <v>90</v>
      </c>
      <c r="G40" s="24">
        <v>635.947</v>
      </c>
      <c r="H40" s="25">
        <v>209.18299999999999</v>
      </c>
      <c r="I40" s="25">
        <v>426.76400000000001</v>
      </c>
      <c r="J40" s="18"/>
      <c r="K40" s="18"/>
    </row>
    <row r="41" spans="1:11" ht="13.5" customHeight="1">
      <c r="A41" s="26">
        <v>36</v>
      </c>
      <c r="B41" s="24">
        <v>1221.2739999999999</v>
      </c>
      <c r="C41" s="25">
        <v>625.41999999999996</v>
      </c>
      <c r="D41" s="25">
        <v>595.85400000000004</v>
      </c>
      <c r="E41" s="18"/>
      <c r="F41" s="26">
        <v>91</v>
      </c>
      <c r="G41" s="24">
        <v>567.31500000000005</v>
      </c>
      <c r="H41" s="25">
        <v>177.85</v>
      </c>
      <c r="I41" s="25">
        <v>389.46499999999997</v>
      </c>
      <c r="J41" s="18"/>
      <c r="K41" s="18"/>
    </row>
    <row r="42" spans="1:11" ht="13.5" customHeight="1">
      <c r="A42" s="26">
        <v>37</v>
      </c>
      <c r="B42" s="24">
        <v>1239.896</v>
      </c>
      <c r="C42" s="25">
        <v>632.99099999999999</v>
      </c>
      <c r="D42" s="25">
        <v>606.904</v>
      </c>
      <c r="E42" s="18"/>
      <c r="F42" s="26">
        <v>92</v>
      </c>
      <c r="G42" s="24">
        <v>475.52100000000002</v>
      </c>
      <c r="H42" s="25">
        <v>140.70500000000001</v>
      </c>
      <c r="I42" s="25">
        <v>334.81599999999997</v>
      </c>
      <c r="J42" s="18"/>
      <c r="K42" s="18"/>
    </row>
    <row r="43" spans="1:11" ht="13.5" customHeight="1">
      <c r="A43" s="26">
        <v>38</v>
      </c>
      <c r="B43" s="24">
        <v>1266.17</v>
      </c>
      <c r="C43" s="25">
        <v>645.67100000000005</v>
      </c>
      <c r="D43" s="25">
        <v>620.49900000000002</v>
      </c>
      <c r="E43" s="18"/>
      <c r="F43" s="26">
        <v>93</v>
      </c>
      <c r="G43" s="24">
        <v>388.46100000000001</v>
      </c>
      <c r="H43" s="25">
        <v>108.223</v>
      </c>
      <c r="I43" s="25">
        <v>280.238</v>
      </c>
      <c r="J43" s="18"/>
      <c r="K43" s="18"/>
    </row>
    <row r="44" spans="1:11" ht="13.5" customHeight="1">
      <c r="A44" s="26">
        <v>39</v>
      </c>
      <c r="B44" s="24">
        <v>1305.0999999999999</v>
      </c>
      <c r="C44" s="25">
        <v>665.41800000000001</v>
      </c>
      <c r="D44" s="25">
        <v>639.68200000000002</v>
      </c>
      <c r="E44" s="18"/>
      <c r="F44" s="26">
        <v>94</v>
      </c>
      <c r="G44" s="24">
        <v>329.75599999999997</v>
      </c>
      <c r="H44" s="25">
        <v>85.971000000000004</v>
      </c>
      <c r="I44" s="25">
        <v>243.785</v>
      </c>
      <c r="J44" s="18"/>
      <c r="K44" s="18"/>
    </row>
    <row r="45" spans="1:11" ht="20.25" customHeight="1">
      <c r="A45" s="26">
        <v>40</v>
      </c>
      <c r="B45" s="24">
        <v>1339.2919999999999</v>
      </c>
      <c r="C45" s="25">
        <v>680.93499999999995</v>
      </c>
      <c r="D45" s="25">
        <v>658.35599999999999</v>
      </c>
      <c r="E45" s="18"/>
      <c r="F45" s="26">
        <v>95</v>
      </c>
      <c r="G45" s="24">
        <v>265.97199999999998</v>
      </c>
      <c r="H45" s="25">
        <v>65.213999999999999</v>
      </c>
      <c r="I45" s="25">
        <v>200.75899999999999</v>
      </c>
      <c r="J45" s="18"/>
      <c r="K45" s="18"/>
    </row>
    <row r="46" spans="1:11" ht="13.5" customHeight="1">
      <c r="A46" s="26">
        <v>41</v>
      </c>
      <c r="B46" s="24">
        <v>1361.828</v>
      </c>
      <c r="C46" s="25">
        <v>692.35900000000004</v>
      </c>
      <c r="D46" s="25">
        <v>669.46799999999996</v>
      </c>
      <c r="E46" s="18"/>
      <c r="F46" s="26">
        <v>96</v>
      </c>
      <c r="G46" s="24">
        <v>208.17</v>
      </c>
      <c r="H46" s="25">
        <v>47.290999999999997</v>
      </c>
      <c r="I46" s="25">
        <v>160.87899999999999</v>
      </c>
      <c r="J46" s="18"/>
      <c r="K46" s="18"/>
    </row>
    <row r="47" spans="1:11" ht="13.5" customHeight="1">
      <c r="A47" s="26">
        <v>42</v>
      </c>
      <c r="B47" s="24">
        <v>1414.434</v>
      </c>
      <c r="C47" s="25">
        <v>715.803</v>
      </c>
      <c r="D47" s="25">
        <v>698.63099999999997</v>
      </c>
      <c r="E47" s="18"/>
      <c r="F47" s="26">
        <v>97</v>
      </c>
      <c r="G47" s="24">
        <v>155.44999999999999</v>
      </c>
      <c r="H47" s="25">
        <v>32.676000000000002</v>
      </c>
      <c r="I47" s="25">
        <v>122.774</v>
      </c>
      <c r="J47" s="18"/>
      <c r="K47" s="18"/>
    </row>
    <row r="48" spans="1:11" ht="13.5" customHeight="1">
      <c r="A48" s="26">
        <v>43</v>
      </c>
      <c r="B48" s="24">
        <v>1459.2940000000001</v>
      </c>
      <c r="C48" s="25">
        <v>737.22199999999998</v>
      </c>
      <c r="D48" s="25">
        <v>722.07299999999998</v>
      </c>
      <c r="E48" s="18"/>
      <c r="F48" s="26">
        <v>98</v>
      </c>
      <c r="G48" s="24">
        <v>117.035</v>
      </c>
      <c r="H48" s="25">
        <v>22.539000000000001</v>
      </c>
      <c r="I48" s="25">
        <v>94.495999999999995</v>
      </c>
      <c r="J48" s="18"/>
      <c r="K48" s="18"/>
    </row>
    <row r="49" spans="1:11" ht="13.5" customHeight="1">
      <c r="A49" s="26">
        <v>44</v>
      </c>
      <c r="B49" s="24">
        <v>1480.213</v>
      </c>
      <c r="C49" s="25">
        <v>747.84500000000003</v>
      </c>
      <c r="D49" s="25">
        <v>732.36800000000005</v>
      </c>
      <c r="E49" s="18"/>
      <c r="F49" s="26">
        <v>99</v>
      </c>
      <c r="G49" s="24">
        <v>84.641999999999996</v>
      </c>
      <c r="H49" s="25">
        <v>15.071999999999999</v>
      </c>
      <c r="I49" s="25">
        <v>69.569000000000003</v>
      </c>
      <c r="J49" s="18"/>
      <c r="K49" s="18"/>
    </row>
    <row r="50" spans="1:11" ht="20.25" customHeight="1">
      <c r="A50" s="26">
        <v>45</v>
      </c>
      <c r="B50" s="24">
        <v>1481.568</v>
      </c>
      <c r="C50" s="25">
        <v>746.97199999999998</v>
      </c>
      <c r="D50" s="25">
        <v>734.59500000000003</v>
      </c>
      <c r="E50" s="18"/>
      <c r="F50" s="26">
        <v>100</v>
      </c>
      <c r="G50" s="24">
        <v>59.006</v>
      </c>
      <c r="H50" s="25">
        <v>9.6639999999999997</v>
      </c>
      <c r="I50" s="25">
        <v>49.343000000000004</v>
      </c>
      <c r="J50" s="18"/>
      <c r="K50" s="18"/>
    </row>
    <row r="51" spans="1:11" ht="13.5" customHeight="1">
      <c r="A51" s="26">
        <v>46</v>
      </c>
      <c r="B51" s="24">
        <v>1496.962</v>
      </c>
      <c r="C51" s="25">
        <v>755.62400000000002</v>
      </c>
      <c r="D51" s="25">
        <v>741.33799999999997</v>
      </c>
      <c r="E51" s="18"/>
      <c r="F51" s="26">
        <v>101</v>
      </c>
      <c r="G51" s="24">
        <v>40.100999999999999</v>
      </c>
      <c r="H51" s="25">
        <v>5.9630000000000001</v>
      </c>
      <c r="I51" s="25">
        <v>34.137</v>
      </c>
      <c r="J51" s="18"/>
      <c r="K51" s="18"/>
    </row>
    <row r="52" spans="1:11" ht="13.5" customHeight="1">
      <c r="A52" s="26">
        <v>47</v>
      </c>
      <c r="B52" s="24">
        <v>1560.431</v>
      </c>
      <c r="C52" s="25">
        <v>786.95600000000002</v>
      </c>
      <c r="D52" s="25">
        <v>773.47500000000002</v>
      </c>
      <c r="E52" s="18"/>
      <c r="F52" s="26">
        <v>102</v>
      </c>
      <c r="G52" s="24">
        <v>25.268000000000001</v>
      </c>
      <c r="H52" s="25">
        <v>3.351</v>
      </c>
      <c r="I52" s="25">
        <v>21.917000000000002</v>
      </c>
      <c r="J52" s="18"/>
      <c r="K52" s="18"/>
    </row>
    <row r="53" spans="1:11" ht="13.5" customHeight="1">
      <c r="A53" s="26">
        <v>48</v>
      </c>
      <c r="B53" s="24">
        <v>1599.991</v>
      </c>
      <c r="C53" s="25">
        <v>807.35500000000002</v>
      </c>
      <c r="D53" s="25">
        <v>792.63699999999994</v>
      </c>
      <c r="E53" s="18"/>
      <c r="F53" s="26">
        <v>103</v>
      </c>
      <c r="G53" s="24">
        <v>14.975</v>
      </c>
      <c r="H53" s="25">
        <v>1.7769999999999999</v>
      </c>
      <c r="I53" s="25">
        <v>13.199</v>
      </c>
      <c r="J53" s="18"/>
      <c r="K53" s="18"/>
    </row>
    <row r="54" spans="1:11" ht="13.5" customHeight="1">
      <c r="A54" s="26">
        <v>49</v>
      </c>
      <c r="B54" s="24">
        <v>1661.0329999999999</v>
      </c>
      <c r="C54" s="25">
        <v>837.303</v>
      </c>
      <c r="D54" s="25">
        <v>823.73</v>
      </c>
      <c r="E54" s="18"/>
      <c r="F54" s="26">
        <v>104</v>
      </c>
      <c r="G54" s="24">
        <v>8.8759999999999994</v>
      </c>
      <c r="H54" s="25">
        <v>0.90600000000000003</v>
      </c>
      <c r="I54" s="25">
        <v>7.97</v>
      </c>
      <c r="J54" s="18"/>
      <c r="K54" s="18"/>
    </row>
    <row r="55" spans="1:11" ht="20.25" customHeight="1">
      <c r="A55" s="26">
        <v>50</v>
      </c>
      <c r="B55" s="24">
        <v>1702.9179999999999</v>
      </c>
      <c r="C55" s="25">
        <v>858.71100000000001</v>
      </c>
      <c r="D55" s="25">
        <v>844.20699999999999</v>
      </c>
      <c r="E55" s="18"/>
      <c r="F55" s="23" t="s">
        <v>127</v>
      </c>
      <c r="G55" s="24">
        <v>9.99</v>
      </c>
      <c r="H55" s="25">
        <v>0.88400000000000001</v>
      </c>
      <c r="I55" s="25">
        <v>9.1050000000000004</v>
      </c>
      <c r="J55" s="18"/>
      <c r="K55" s="18"/>
    </row>
    <row r="56" spans="1:11" ht="13.5" customHeight="1">
      <c r="A56" s="26">
        <v>51</v>
      </c>
      <c r="B56" s="24">
        <v>1782.24</v>
      </c>
      <c r="C56" s="25">
        <v>898.29899999999998</v>
      </c>
      <c r="D56" s="25">
        <v>883.94100000000003</v>
      </c>
      <c r="E56" s="18"/>
      <c r="F56" s="26"/>
      <c r="G56" s="24"/>
      <c r="H56" s="25"/>
      <c r="I56" s="25"/>
      <c r="J56" s="18"/>
      <c r="K56" s="18"/>
    </row>
    <row r="57" spans="1:11" ht="13.5" customHeight="1">
      <c r="A57" s="26">
        <v>52</v>
      </c>
      <c r="B57" s="24">
        <v>1857.5740000000001</v>
      </c>
      <c r="C57" s="25">
        <v>935.54899999999998</v>
      </c>
      <c r="D57" s="25">
        <v>922.02499999999998</v>
      </c>
      <c r="E57" s="18"/>
      <c r="F57" s="26"/>
      <c r="G57" s="24"/>
      <c r="H57" s="25"/>
      <c r="I57" s="25"/>
      <c r="J57" s="18"/>
      <c r="K57" s="18"/>
    </row>
    <row r="58" spans="1:11" ht="13.5" customHeight="1">
      <c r="A58" s="26">
        <v>53</v>
      </c>
      <c r="B58" s="24">
        <v>1956.971</v>
      </c>
      <c r="C58" s="25">
        <v>986.49300000000005</v>
      </c>
      <c r="D58" s="25">
        <v>970.47799999999995</v>
      </c>
      <c r="E58" s="18"/>
      <c r="F58" s="26"/>
      <c r="G58" s="24"/>
      <c r="H58" s="25"/>
      <c r="I58" s="25"/>
      <c r="J58" s="18"/>
      <c r="K58" s="18"/>
    </row>
    <row r="59" spans="1:11" ht="13.5" customHeight="1">
      <c r="A59" s="27">
        <v>54</v>
      </c>
      <c r="B59" s="28">
        <v>1987.162</v>
      </c>
      <c r="C59" s="29">
        <v>997.58600000000001</v>
      </c>
      <c r="D59" s="29">
        <v>989.57600000000002</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2177</v>
      </c>
    </row>
    <row r="2" spans="1:11" ht="13.5" customHeight="1">
      <c r="A2" s="18" t="s">
        <v>2178</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120555.14200000001</v>
      </c>
      <c r="C4" s="25">
        <v>58427.3</v>
      </c>
      <c r="D4" s="25">
        <v>62127.843000000001</v>
      </c>
      <c r="E4" s="18"/>
      <c r="F4" s="18"/>
      <c r="G4" s="24"/>
      <c r="H4" s="25"/>
      <c r="I4" s="25"/>
      <c r="J4" s="18"/>
      <c r="K4" s="18"/>
    </row>
    <row r="5" spans="1:11" ht="20.25" customHeight="1">
      <c r="A5" s="26">
        <v>0</v>
      </c>
      <c r="B5" s="24">
        <v>829.39599999999996</v>
      </c>
      <c r="C5" s="25">
        <v>425.233</v>
      </c>
      <c r="D5" s="25">
        <v>404.16300000000001</v>
      </c>
      <c r="E5" s="18"/>
      <c r="F5" s="26">
        <v>55</v>
      </c>
      <c r="G5" s="24">
        <v>1981.463</v>
      </c>
      <c r="H5" s="25">
        <v>993.79600000000005</v>
      </c>
      <c r="I5" s="25">
        <v>987.66700000000003</v>
      </c>
      <c r="J5" s="18"/>
      <c r="K5" s="18"/>
    </row>
    <row r="6" spans="1:11" ht="13.5" customHeight="1">
      <c r="A6" s="26">
        <v>1</v>
      </c>
      <c r="B6" s="24">
        <v>833.78200000000004</v>
      </c>
      <c r="C6" s="25">
        <v>427.46600000000001</v>
      </c>
      <c r="D6" s="25">
        <v>406.31599999999997</v>
      </c>
      <c r="E6" s="18"/>
      <c r="F6" s="26">
        <v>56</v>
      </c>
      <c r="G6" s="24">
        <v>1940.979</v>
      </c>
      <c r="H6" s="25">
        <v>974.79300000000001</v>
      </c>
      <c r="I6" s="25">
        <v>966.18700000000001</v>
      </c>
      <c r="J6" s="18"/>
      <c r="K6" s="18"/>
    </row>
    <row r="7" spans="1:11" ht="13.5" customHeight="1">
      <c r="A7" s="26">
        <v>2</v>
      </c>
      <c r="B7" s="24">
        <v>838.5</v>
      </c>
      <c r="C7" s="25">
        <v>429.87</v>
      </c>
      <c r="D7" s="25">
        <v>408.63</v>
      </c>
      <c r="E7" s="18"/>
      <c r="F7" s="26">
        <v>57</v>
      </c>
      <c r="G7" s="24">
        <v>1884.6959999999999</v>
      </c>
      <c r="H7" s="25">
        <v>943.93600000000004</v>
      </c>
      <c r="I7" s="25">
        <v>940.76</v>
      </c>
      <c r="J7" s="18"/>
      <c r="K7" s="18"/>
    </row>
    <row r="8" spans="1:11" ht="13.5" customHeight="1">
      <c r="A8" s="26">
        <v>3</v>
      </c>
      <c r="B8" s="24">
        <v>844.18100000000004</v>
      </c>
      <c r="C8" s="25">
        <v>432.76799999999997</v>
      </c>
      <c r="D8" s="25">
        <v>411.41199999999998</v>
      </c>
      <c r="E8" s="18"/>
      <c r="F8" s="26">
        <v>58</v>
      </c>
      <c r="G8" s="24">
        <v>1823.182</v>
      </c>
      <c r="H8" s="25">
        <v>912.15499999999997</v>
      </c>
      <c r="I8" s="25">
        <v>911.02700000000004</v>
      </c>
      <c r="J8" s="18"/>
      <c r="K8" s="18"/>
    </row>
    <row r="9" spans="1:11" ht="13.5" customHeight="1">
      <c r="A9" s="26">
        <v>4</v>
      </c>
      <c r="B9" s="24">
        <v>851.46900000000005</v>
      </c>
      <c r="C9" s="25">
        <v>436.483</v>
      </c>
      <c r="D9" s="25">
        <v>414.98500000000001</v>
      </c>
      <c r="E9" s="18"/>
      <c r="F9" s="26">
        <v>59</v>
      </c>
      <c r="G9" s="24">
        <v>1789.9059999999999</v>
      </c>
      <c r="H9" s="25">
        <v>893.16399999999999</v>
      </c>
      <c r="I9" s="25">
        <v>896.74199999999996</v>
      </c>
      <c r="J9" s="18"/>
      <c r="K9" s="18"/>
    </row>
    <row r="10" spans="1:11" ht="20.25" customHeight="1">
      <c r="A10" s="26">
        <v>5</v>
      </c>
      <c r="B10" s="24">
        <v>860.94399999999996</v>
      </c>
      <c r="C10" s="25">
        <v>441.30599999999998</v>
      </c>
      <c r="D10" s="25">
        <v>419.63799999999998</v>
      </c>
      <c r="E10" s="18"/>
      <c r="F10" s="26">
        <v>60</v>
      </c>
      <c r="G10" s="24">
        <v>1744.8589999999999</v>
      </c>
      <c r="H10" s="25">
        <v>868.99599999999998</v>
      </c>
      <c r="I10" s="25">
        <v>875.86400000000003</v>
      </c>
      <c r="J10" s="18"/>
      <c r="K10" s="18"/>
    </row>
    <row r="11" spans="1:11" ht="13.5" customHeight="1">
      <c r="A11" s="26">
        <v>6</v>
      </c>
      <c r="B11" s="24">
        <v>872.96299999999997</v>
      </c>
      <c r="C11" s="25">
        <v>447.41899999999998</v>
      </c>
      <c r="D11" s="25">
        <v>425.54399999999998</v>
      </c>
      <c r="E11" s="18"/>
      <c r="F11" s="26">
        <v>61</v>
      </c>
      <c r="G11" s="24">
        <v>1735.6590000000001</v>
      </c>
      <c r="H11" s="25">
        <v>863.42700000000002</v>
      </c>
      <c r="I11" s="25">
        <v>872.23199999999997</v>
      </c>
      <c r="J11" s="18"/>
      <c r="K11" s="18"/>
    </row>
    <row r="12" spans="1:11" ht="13.5" customHeight="1">
      <c r="A12" s="26">
        <v>7</v>
      </c>
      <c r="B12" s="24">
        <v>887.62599999999998</v>
      </c>
      <c r="C12" s="25">
        <v>454.88600000000002</v>
      </c>
      <c r="D12" s="25">
        <v>432.74</v>
      </c>
      <c r="E12" s="18"/>
      <c r="F12" s="26">
        <v>62</v>
      </c>
      <c r="G12" s="24">
        <v>1351.0830000000001</v>
      </c>
      <c r="H12" s="25">
        <v>668.42899999999997</v>
      </c>
      <c r="I12" s="25">
        <v>682.65300000000002</v>
      </c>
      <c r="J12" s="18"/>
      <c r="K12" s="18"/>
    </row>
    <row r="13" spans="1:11" ht="13.5" customHeight="1">
      <c r="A13" s="26">
        <v>8</v>
      </c>
      <c r="B13" s="24">
        <v>904.63900000000001</v>
      </c>
      <c r="C13" s="25">
        <v>463.57100000000003</v>
      </c>
      <c r="D13" s="25">
        <v>441.06799999999998</v>
      </c>
      <c r="E13" s="18"/>
      <c r="F13" s="26">
        <v>63</v>
      </c>
      <c r="G13" s="24">
        <v>1661.606</v>
      </c>
      <c r="H13" s="25">
        <v>821.36599999999999</v>
      </c>
      <c r="I13" s="25">
        <v>840.24</v>
      </c>
      <c r="J13" s="18"/>
      <c r="K13" s="18"/>
    </row>
    <row r="14" spans="1:11" ht="13.5" customHeight="1">
      <c r="A14" s="26">
        <v>9</v>
      </c>
      <c r="B14" s="24">
        <v>924.30200000000002</v>
      </c>
      <c r="C14" s="25">
        <v>473.63099999999997</v>
      </c>
      <c r="D14" s="25">
        <v>450.67099999999999</v>
      </c>
      <c r="E14" s="18"/>
      <c r="F14" s="26">
        <v>64</v>
      </c>
      <c r="G14" s="24">
        <v>1549.925</v>
      </c>
      <c r="H14" s="25">
        <v>764.572</v>
      </c>
      <c r="I14" s="25">
        <v>785.35299999999995</v>
      </c>
      <c r="J14" s="18"/>
      <c r="K14" s="18"/>
    </row>
    <row r="15" spans="1:11" ht="20.25" customHeight="1">
      <c r="A15" s="26">
        <v>10</v>
      </c>
      <c r="B15" s="24">
        <v>947.87699999999995</v>
      </c>
      <c r="C15" s="25">
        <v>485.70800000000003</v>
      </c>
      <c r="D15" s="25">
        <v>462.16899999999998</v>
      </c>
      <c r="E15" s="18"/>
      <c r="F15" s="26">
        <v>65</v>
      </c>
      <c r="G15" s="24">
        <v>1503.675</v>
      </c>
      <c r="H15" s="25">
        <v>739.096</v>
      </c>
      <c r="I15" s="25">
        <v>764.57899999999995</v>
      </c>
      <c r="J15" s="18"/>
      <c r="K15" s="18"/>
    </row>
    <row r="16" spans="1:11" ht="13.5" customHeight="1">
      <c r="A16" s="26">
        <v>11</v>
      </c>
      <c r="B16" s="24">
        <v>972.245</v>
      </c>
      <c r="C16" s="25">
        <v>498.18900000000002</v>
      </c>
      <c r="D16" s="25">
        <v>474.05599999999998</v>
      </c>
      <c r="E16" s="18"/>
      <c r="F16" s="26">
        <v>66</v>
      </c>
      <c r="G16" s="24">
        <v>1446.453</v>
      </c>
      <c r="H16" s="25">
        <v>708.43700000000001</v>
      </c>
      <c r="I16" s="25">
        <v>738.01599999999996</v>
      </c>
      <c r="J16" s="18"/>
      <c r="K16" s="18"/>
    </row>
    <row r="17" spans="1:11" ht="13.5" customHeight="1">
      <c r="A17" s="26">
        <v>12</v>
      </c>
      <c r="B17" s="24">
        <v>997.64099999999996</v>
      </c>
      <c r="C17" s="25">
        <v>511.17899999999997</v>
      </c>
      <c r="D17" s="25">
        <v>486.46300000000002</v>
      </c>
      <c r="E17" s="18"/>
      <c r="F17" s="26">
        <v>67</v>
      </c>
      <c r="G17" s="24">
        <v>1416.146</v>
      </c>
      <c r="H17" s="25">
        <v>691.053</v>
      </c>
      <c r="I17" s="25">
        <v>725.09299999999996</v>
      </c>
      <c r="J17" s="18"/>
      <c r="K17" s="18"/>
    </row>
    <row r="18" spans="1:11" ht="13.5" customHeight="1">
      <c r="A18" s="26">
        <v>13</v>
      </c>
      <c r="B18" s="24">
        <v>961.38400000000001</v>
      </c>
      <c r="C18" s="25">
        <v>490.53500000000003</v>
      </c>
      <c r="D18" s="25">
        <v>470.84899999999999</v>
      </c>
      <c r="E18" s="18"/>
      <c r="F18" s="26">
        <v>68</v>
      </c>
      <c r="G18" s="24">
        <v>1417.288</v>
      </c>
      <c r="H18" s="25">
        <v>687.36699999999996</v>
      </c>
      <c r="I18" s="25">
        <v>729.92100000000005</v>
      </c>
      <c r="J18" s="18"/>
      <c r="K18" s="18"/>
    </row>
    <row r="19" spans="1:11" ht="13.5" customHeight="1">
      <c r="A19" s="26">
        <v>14</v>
      </c>
      <c r="B19" s="24">
        <v>975.48199999999997</v>
      </c>
      <c r="C19" s="25">
        <v>499.23200000000003</v>
      </c>
      <c r="D19" s="25">
        <v>476.25</v>
      </c>
      <c r="E19" s="18"/>
      <c r="F19" s="26">
        <v>69</v>
      </c>
      <c r="G19" s="24">
        <v>1434.32</v>
      </c>
      <c r="H19" s="25">
        <v>693.05</v>
      </c>
      <c r="I19" s="25">
        <v>741.27</v>
      </c>
      <c r="J19" s="18"/>
      <c r="K19" s="18"/>
    </row>
    <row r="20" spans="1:11" ht="20.25" customHeight="1">
      <c r="A20" s="26">
        <v>15</v>
      </c>
      <c r="B20" s="24">
        <v>1012.624</v>
      </c>
      <c r="C20" s="25">
        <v>517.20899999999995</v>
      </c>
      <c r="D20" s="25">
        <v>495.41500000000002</v>
      </c>
      <c r="E20" s="18"/>
      <c r="F20" s="26">
        <v>70</v>
      </c>
      <c r="G20" s="24">
        <v>1385.3440000000001</v>
      </c>
      <c r="H20" s="25">
        <v>664.74900000000002</v>
      </c>
      <c r="I20" s="25">
        <v>720.59400000000005</v>
      </c>
      <c r="J20" s="18"/>
      <c r="K20" s="18"/>
    </row>
    <row r="21" spans="1:11" ht="13.5" customHeight="1">
      <c r="A21" s="26">
        <v>16</v>
      </c>
      <c r="B21" s="24">
        <v>1019.744</v>
      </c>
      <c r="C21" s="25">
        <v>521.25599999999997</v>
      </c>
      <c r="D21" s="25">
        <v>498.488</v>
      </c>
      <c r="E21" s="18"/>
      <c r="F21" s="26">
        <v>71</v>
      </c>
      <c r="G21" s="24">
        <v>1335.873</v>
      </c>
      <c r="H21" s="25">
        <v>637.99800000000005</v>
      </c>
      <c r="I21" s="25">
        <v>697.875</v>
      </c>
      <c r="J21" s="18"/>
      <c r="K21" s="18"/>
    </row>
    <row r="22" spans="1:11" ht="13.5" customHeight="1">
      <c r="A22" s="26">
        <v>17</v>
      </c>
      <c r="B22" s="24">
        <v>1050.0519999999999</v>
      </c>
      <c r="C22" s="25">
        <v>537.64400000000001</v>
      </c>
      <c r="D22" s="25">
        <v>512.40800000000002</v>
      </c>
      <c r="E22" s="18"/>
      <c r="F22" s="26">
        <v>72</v>
      </c>
      <c r="G22" s="24">
        <v>1391.8710000000001</v>
      </c>
      <c r="H22" s="25">
        <v>660.92499999999995</v>
      </c>
      <c r="I22" s="25">
        <v>730.94600000000003</v>
      </c>
      <c r="J22" s="18"/>
      <c r="K22" s="18"/>
    </row>
    <row r="23" spans="1:11" ht="13.5" customHeight="1">
      <c r="A23" s="26">
        <v>18</v>
      </c>
      <c r="B23" s="24">
        <v>1056.8119999999999</v>
      </c>
      <c r="C23" s="25">
        <v>541.202</v>
      </c>
      <c r="D23" s="25">
        <v>515.61</v>
      </c>
      <c r="E23" s="18"/>
      <c r="F23" s="26">
        <v>73</v>
      </c>
      <c r="G23" s="24">
        <v>1424.7660000000001</v>
      </c>
      <c r="H23" s="25">
        <v>673.35299999999995</v>
      </c>
      <c r="I23" s="25">
        <v>751.41200000000003</v>
      </c>
      <c r="J23" s="18"/>
      <c r="K23" s="18"/>
    </row>
    <row r="24" spans="1:11" ht="13.5" customHeight="1">
      <c r="A24" s="26">
        <v>19</v>
      </c>
      <c r="B24" s="24">
        <v>1072.1849999999999</v>
      </c>
      <c r="C24" s="25">
        <v>548.24400000000003</v>
      </c>
      <c r="D24" s="25">
        <v>523.94100000000003</v>
      </c>
      <c r="E24" s="18"/>
      <c r="F24" s="26">
        <v>74</v>
      </c>
      <c r="G24" s="24">
        <v>1409.1569999999999</v>
      </c>
      <c r="H24" s="25">
        <v>660.75699999999995</v>
      </c>
      <c r="I24" s="25">
        <v>748.4</v>
      </c>
      <c r="J24" s="18"/>
      <c r="K24" s="18"/>
    </row>
    <row r="25" spans="1:11" ht="20.25" customHeight="1">
      <c r="A25" s="26">
        <v>20</v>
      </c>
      <c r="B25" s="24">
        <v>1097.752</v>
      </c>
      <c r="C25" s="25">
        <v>560.71500000000003</v>
      </c>
      <c r="D25" s="25">
        <v>537.03800000000001</v>
      </c>
      <c r="E25" s="18"/>
      <c r="F25" s="26">
        <v>75</v>
      </c>
      <c r="G25" s="24">
        <v>1480.1220000000001</v>
      </c>
      <c r="H25" s="25">
        <v>687.19799999999998</v>
      </c>
      <c r="I25" s="25">
        <v>792.92399999999998</v>
      </c>
      <c r="J25" s="18"/>
      <c r="K25" s="18"/>
    </row>
    <row r="26" spans="1:11" ht="13.5" customHeight="1">
      <c r="A26" s="26">
        <v>21</v>
      </c>
      <c r="B26" s="24">
        <v>1095.278</v>
      </c>
      <c r="C26" s="25">
        <v>559.38300000000004</v>
      </c>
      <c r="D26" s="25">
        <v>535.89499999999998</v>
      </c>
      <c r="E26" s="18"/>
      <c r="F26" s="26">
        <v>76</v>
      </c>
      <c r="G26" s="24">
        <v>1545.0909999999999</v>
      </c>
      <c r="H26" s="25">
        <v>711.27</v>
      </c>
      <c r="I26" s="25">
        <v>833.82</v>
      </c>
      <c r="J26" s="18"/>
      <c r="K26" s="18"/>
    </row>
    <row r="27" spans="1:11" ht="13.5" customHeight="1">
      <c r="A27" s="26">
        <v>22</v>
      </c>
      <c r="B27" s="24">
        <v>1093.1500000000001</v>
      </c>
      <c r="C27" s="25">
        <v>557.48199999999997</v>
      </c>
      <c r="D27" s="25">
        <v>535.66899999999998</v>
      </c>
      <c r="E27" s="18"/>
      <c r="F27" s="26">
        <v>77</v>
      </c>
      <c r="G27" s="24">
        <v>1609.915</v>
      </c>
      <c r="H27" s="25">
        <v>735.07899999999995</v>
      </c>
      <c r="I27" s="25">
        <v>874.83699999999999</v>
      </c>
      <c r="J27" s="18"/>
      <c r="K27" s="18"/>
    </row>
    <row r="28" spans="1:11" ht="13.5" customHeight="1">
      <c r="A28" s="26">
        <v>23</v>
      </c>
      <c r="B28" s="24">
        <v>1100.481</v>
      </c>
      <c r="C28" s="25">
        <v>561.67999999999995</v>
      </c>
      <c r="D28" s="25">
        <v>538.80100000000004</v>
      </c>
      <c r="E28" s="18"/>
      <c r="F28" s="26">
        <v>78</v>
      </c>
      <c r="G28" s="24">
        <v>1697.3019999999999</v>
      </c>
      <c r="H28" s="25">
        <v>766.32500000000005</v>
      </c>
      <c r="I28" s="25">
        <v>930.97699999999998</v>
      </c>
      <c r="J28" s="18"/>
      <c r="K28" s="18"/>
    </row>
    <row r="29" spans="1:11" ht="13.5" customHeight="1">
      <c r="A29" s="26">
        <v>24</v>
      </c>
      <c r="B29" s="24">
        <v>1142.548</v>
      </c>
      <c r="C29" s="25">
        <v>583.02200000000005</v>
      </c>
      <c r="D29" s="25">
        <v>559.52599999999995</v>
      </c>
      <c r="E29" s="18"/>
      <c r="F29" s="26">
        <v>79</v>
      </c>
      <c r="G29" s="24">
        <v>1820.442</v>
      </c>
      <c r="H29" s="25">
        <v>812.73199999999997</v>
      </c>
      <c r="I29" s="25">
        <v>1007.71</v>
      </c>
      <c r="J29" s="18"/>
      <c r="K29" s="18"/>
    </row>
    <row r="30" spans="1:11" ht="20.25" customHeight="1">
      <c r="A30" s="26">
        <v>25</v>
      </c>
      <c r="B30" s="24">
        <v>1164.923</v>
      </c>
      <c r="C30" s="25">
        <v>596.20100000000002</v>
      </c>
      <c r="D30" s="25">
        <v>568.72199999999998</v>
      </c>
      <c r="E30" s="18"/>
      <c r="F30" s="26">
        <v>80</v>
      </c>
      <c r="G30" s="24">
        <v>1760.2180000000001</v>
      </c>
      <c r="H30" s="25">
        <v>775.44600000000003</v>
      </c>
      <c r="I30" s="25">
        <v>984.77200000000005</v>
      </c>
      <c r="J30" s="18"/>
      <c r="K30" s="18"/>
    </row>
    <row r="31" spans="1:11" ht="13.5" customHeight="1">
      <c r="A31" s="26">
        <v>26</v>
      </c>
      <c r="B31" s="24">
        <v>1199.9359999999999</v>
      </c>
      <c r="C31" s="25">
        <v>614.50900000000001</v>
      </c>
      <c r="D31" s="25">
        <v>585.42700000000002</v>
      </c>
      <c r="E31" s="18"/>
      <c r="F31" s="26">
        <v>81</v>
      </c>
      <c r="G31" s="24">
        <v>1623.0119999999999</v>
      </c>
      <c r="H31" s="25">
        <v>706.60199999999998</v>
      </c>
      <c r="I31" s="25">
        <v>916.41</v>
      </c>
      <c r="J31" s="18"/>
      <c r="K31" s="18"/>
    </row>
    <row r="32" spans="1:11" ht="13.5" customHeight="1">
      <c r="A32" s="26">
        <v>27</v>
      </c>
      <c r="B32" s="24">
        <v>1217.1289999999999</v>
      </c>
      <c r="C32" s="25">
        <v>623.84100000000001</v>
      </c>
      <c r="D32" s="25">
        <v>593.28800000000001</v>
      </c>
      <c r="E32" s="18"/>
      <c r="F32" s="26">
        <v>82</v>
      </c>
      <c r="G32" s="24">
        <v>981.024</v>
      </c>
      <c r="H32" s="25">
        <v>417.36900000000003</v>
      </c>
      <c r="I32" s="25">
        <v>563.65499999999997</v>
      </c>
      <c r="J32" s="18"/>
      <c r="K32" s="18"/>
    </row>
    <row r="33" spans="1:11" ht="13.5" customHeight="1">
      <c r="A33" s="26">
        <v>28</v>
      </c>
      <c r="B33" s="24">
        <v>1245.127</v>
      </c>
      <c r="C33" s="25">
        <v>640.54</v>
      </c>
      <c r="D33" s="25">
        <v>604.58600000000001</v>
      </c>
      <c r="E33" s="18"/>
      <c r="F33" s="26">
        <v>83</v>
      </c>
      <c r="G33" s="24">
        <v>1013.7859999999999</v>
      </c>
      <c r="H33" s="25">
        <v>419.67399999999998</v>
      </c>
      <c r="I33" s="25">
        <v>594.11300000000006</v>
      </c>
      <c r="J33" s="18"/>
      <c r="K33" s="18"/>
    </row>
    <row r="34" spans="1:11" ht="13.5" customHeight="1">
      <c r="A34" s="26">
        <v>29</v>
      </c>
      <c r="B34" s="24">
        <v>1246.1790000000001</v>
      </c>
      <c r="C34" s="25">
        <v>640.35500000000002</v>
      </c>
      <c r="D34" s="25">
        <v>605.82399999999996</v>
      </c>
      <c r="E34" s="18"/>
      <c r="F34" s="26">
        <v>84</v>
      </c>
      <c r="G34" s="24">
        <v>1181.367</v>
      </c>
      <c r="H34" s="25">
        <v>477.96600000000001</v>
      </c>
      <c r="I34" s="25">
        <v>703.40099999999995</v>
      </c>
      <c r="J34" s="18"/>
      <c r="K34" s="18"/>
    </row>
    <row r="35" spans="1:11" ht="20.25" customHeight="1">
      <c r="A35" s="26">
        <v>30</v>
      </c>
      <c r="B35" s="24">
        <v>1262.048</v>
      </c>
      <c r="C35" s="25">
        <v>649.02700000000004</v>
      </c>
      <c r="D35" s="25">
        <v>613.02099999999996</v>
      </c>
      <c r="E35" s="18"/>
      <c r="F35" s="26">
        <v>85</v>
      </c>
      <c r="G35" s="24">
        <v>1087.2460000000001</v>
      </c>
      <c r="H35" s="25">
        <v>429.88</v>
      </c>
      <c r="I35" s="25">
        <v>657.36599999999999</v>
      </c>
      <c r="J35" s="18"/>
      <c r="K35" s="18"/>
    </row>
    <row r="36" spans="1:11" ht="13.5" customHeight="1">
      <c r="A36" s="26">
        <v>31</v>
      </c>
      <c r="B36" s="24">
        <v>1256.729</v>
      </c>
      <c r="C36" s="25">
        <v>645.06100000000004</v>
      </c>
      <c r="D36" s="25">
        <v>611.66800000000001</v>
      </c>
      <c r="E36" s="18"/>
      <c r="F36" s="26">
        <v>86</v>
      </c>
      <c r="G36" s="24">
        <v>1054.7190000000001</v>
      </c>
      <c r="H36" s="25">
        <v>405.33800000000002</v>
      </c>
      <c r="I36" s="25">
        <v>649.38099999999997</v>
      </c>
      <c r="J36" s="18"/>
      <c r="K36" s="18"/>
    </row>
    <row r="37" spans="1:11" ht="13.5" customHeight="1">
      <c r="A37" s="26">
        <v>32</v>
      </c>
      <c r="B37" s="24">
        <v>1248.258</v>
      </c>
      <c r="C37" s="25">
        <v>642.22699999999998</v>
      </c>
      <c r="D37" s="25">
        <v>606.03099999999995</v>
      </c>
      <c r="E37" s="18"/>
      <c r="F37" s="26">
        <v>87</v>
      </c>
      <c r="G37" s="24">
        <v>958.779</v>
      </c>
      <c r="H37" s="25">
        <v>357.76600000000002</v>
      </c>
      <c r="I37" s="25">
        <v>601.01300000000003</v>
      </c>
      <c r="J37" s="18"/>
      <c r="K37" s="18"/>
    </row>
    <row r="38" spans="1:11" ht="13.5" customHeight="1">
      <c r="A38" s="26">
        <v>33</v>
      </c>
      <c r="B38" s="24">
        <v>1260.4639999999999</v>
      </c>
      <c r="C38" s="25">
        <v>647.83900000000006</v>
      </c>
      <c r="D38" s="25">
        <v>612.625</v>
      </c>
      <c r="E38" s="18"/>
      <c r="F38" s="26">
        <v>88</v>
      </c>
      <c r="G38" s="24">
        <v>806.92899999999997</v>
      </c>
      <c r="H38" s="25">
        <v>290.56299999999999</v>
      </c>
      <c r="I38" s="25">
        <v>516.36599999999999</v>
      </c>
      <c r="J38" s="18"/>
      <c r="K38" s="18"/>
    </row>
    <row r="39" spans="1:11" ht="13.5" customHeight="1">
      <c r="A39" s="26">
        <v>34</v>
      </c>
      <c r="B39" s="24">
        <v>1247.451</v>
      </c>
      <c r="C39" s="25">
        <v>641.35900000000004</v>
      </c>
      <c r="D39" s="25">
        <v>606.09199999999998</v>
      </c>
      <c r="E39" s="18"/>
      <c r="F39" s="26">
        <v>89</v>
      </c>
      <c r="G39" s="24">
        <v>643.40700000000004</v>
      </c>
      <c r="H39" s="25">
        <v>222.95599999999999</v>
      </c>
      <c r="I39" s="25">
        <v>420.45100000000002</v>
      </c>
      <c r="J39" s="18"/>
      <c r="K39" s="18"/>
    </row>
    <row r="40" spans="1:11" ht="20.25" customHeight="1">
      <c r="A40" s="26">
        <v>35</v>
      </c>
      <c r="B40" s="24">
        <v>1217.722</v>
      </c>
      <c r="C40" s="25">
        <v>625.44899999999996</v>
      </c>
      <c r="D40" s="25">
        <v>592.27300000000002</v>
      </c>
      <c r="E40" s="18"/>
      <c r="F40" s="26">
        <v>90</v>
      </c>
      <c r="G40" s="24">
        <v>621.54</v>
      </c>
      <c r="H40" s="25">
        <v>205.33500000000001</v>
      </c>
      <c r="I40" s="25">
        <v>416.20400000000001</v>
      </c>
      <c r="J40" s="18"/>
      <c r="K40" s="18"/>
    </row>
    <row r="41" spans="1:11" ht="13.5" customHeight="1">
      <c r="A41" s="26">
        <v>36</v>
      </c>
      <c r="B41" s="24">
        <v>1228.9770000000001</v>
      </c>
      <c r="C41" s="25">
        <v>630.65099999999995</v>
      </c>
      <c r="D41" s="25">
        <v>598.32600000000002</v>
      </c>
      <c r="E41" s="18"/>
      <c r="F41" s="26">
        <v>91</v>
      </c>
      <c r="G41" s="24">
        <v>568.79</v>
      </c>
      <c r="H41" s="25">
        <v>179.54400000000001</v>
      </c>
      <c r="I41" s="25">
        <v>389.24599999999998</v>
      </c>
      <c r="J41" s="18"/>
      <c r="K41" s="18"/>
    </row>
    <row r="42" spans="1:11" ht="13.5" customHeight="1">
      <c r="A42" s="26">
        <v>37</v>
      </c>
      <c r="B42" s="24">
        <v>1220.412</v>
      </c>
      <c r="C42" s="25">
        <v>624.75800000000004</v>
      </c>
      <c r="D42" s="25">
        <v>595.654</v>
      </c>
      <c r="E42" s="18"/>
      <c r="F42" s="26">
        <v>92</v>
      </c>
      <c r="G42" s="24">
        <v>500.18200000000002</v>
      </c>
      <c r="H42" s="25">
        <v>149.96600000000001</v>
      </c>
      <c r="I42" s="25">
        <v>350.21499999999997</v>
      </c>
      <c r="J42" s="18"/>
      <c r="K42" s="18"/>
    </row>
    <row r="43" spans="1:11" ht="13.5" customHeight="1">
      <c r="A43" s="26">
        <v>38</v>
      </c>
      <c r="B43" s="24">
        <v>1239.047</v>
      </c>
      <c r="C43" s="25">
        <v>632.31299999999999</v>
      </c>
      <c r="D43" s="25">
        <v>606.73400000000004</v>
      </c>
      <c r="E43" s="18"/>
      <c r="F43" s="26">
        <v>93</v>
      </c>
      <c r="G43" s="24">
        <v>412.79700000000003</v>
      </c>
      <c r="H43" s="25">
        <v>116.389</v>
      </c>
      <c r="I43" s="25">
        <v>296.40699999999998</v>
      </c>
      <c r="J43" s="18"/>
      <c r="K43" s="18"/>
    </row>
    <row r="44" spans="1:11" ht="13.5" customHeight="1">
      <c r="A44" s="26">
        <v>39</v>
      </c>
      <c r="B44" s="24">
        <v>1265.328</v>
      </c>
      <c r="C44" s="25">
        <v>644.98500000000001</v>
      </c>
      <c r="D44" s="25">
        <v>620.34299999999996</v>
      </c>
      <c r="E44" s="18"/>
      <c r="F44" s="26">
        <v>94</v>
      </c>
      <c r="G44" s="24">
        <v>331.55900000000003</v>
      </c>
      <c r="H44" s="25">
        <v>87.673000000000002</v>
      </c>
      <c r="I44" s="25">
        <v>243.886</v>
      </c>
      <c r="J44" s="18"/>
      <c r="K44" s="18"/>
    </row>
    <row r="45" spans="1:11" ht="20.25" customHeight="1">
      <c r="A45" s="26">
        <v>40</v>
      </c>
      <c r="B45" s="24">
        <v>1304.2149999999999</v>
      </c>
      <c r="C45" s="25">
        <v>664.69600000000003</v>
      </c>
      <c r="D45" s="25">
        <v>639.51900000000001</v>
      </c>
      <c r="E45" s="18"/>
      <c r="F45" s="26">
        <v>95</v>
      </c>
      <c r="G45" s="24">
        <v>276.291</v>
      </c>
      <c r="H45" s="25">
        <v>68.078999999999994</v>
      </c>
      <c r="I45" s="25">
        <v>208.21199999999999</v>
      </c>
      <c r="J45" s="18"/>
      <c r="K45" s="18"/>
    </row>
    <row r="46" spans="1:11" ht="13.5" customHeight="1">
      <c r="A46" s="26">
        <v>41</v>
      </c>
      <c r="B46" s="24">
        <v>1338.32</v>
      </c>
      <c r="C46" s="25">
        <v>680.15200000000004</v>
      </c>
      <c r="D46" s="25">
        <v>658.16800000000001</v>
      </c>
      <c r="E46" s="18"/>
      <c r="F46" s="26">
        <v>96</v>
      </c>
      <c r="G46" s="24">
        <v>218.28899999999999</v>
      </c>
      <c r="H46" s="25">
        <v>50.377000000000002</v>
      </c>
      <c r="I46" s="25">
        <v>167.91200000000001</v>
      </c>
      <c r="J46" s="18"/>
      <c r="K46" s="18"/>
    </row>
    <row r="47" spans="1:11" ht="13.5" customHeight="1">
      <c r="A47" s="26">
        <v>42</v>
      </c>
      <c r="B47" s="24">
        <v>1360.749</v>
      </c>
      <c r="C47" s="25">
        <v>691.50300000000004</v>
      </c>
      <c r="D47" s="25">
        <v>669.24599999999998</v>
      </c>
      <c r="E47" s="18"/>
      <c r="F47" s="26">
        <v>97</v>
      </c>
      <c r="G47" s="24">
        <v>166.99299999999999</v>
      </c>
      <c r="H47" s="25">
        <v>35.563000000000002</v>
      </c>
      <c r="I47" s="25">
        <v>131.43</v>
      </c>
      <c r="J47" s="18"/>
      <c r="K47" s="18"/>
    </row>
    <row r="48" spans="1:11" ht="13.5" customHeight="1">
      <c r="A48" s="26">
        <v>43</v>
      </c>
      <c r="B48" s="24">
        <v>1413.201</v>
      </c>
      <c r="C48" s="25">
        <v>714.84799999999996</v>
      </c>
      <c r="D48" s="25">
        <v>698.35299999999995</v>
      </c>
      <c r="E48" s="18"/>
      <c r="F48" s="26">
        <v>98</v>
      </c>
      <c r="G48" s="24">
        <v>121.574</v>
      </c>
      <c r="H48" s="25">
        <v>23.875</v>
      </c>
      <c r="I48" s="25">
        <v>97.7</v>
      </c>
      <c r="J48" s="18"/>
      <c r="K48" s="18"/>
    </row>
    <row r="49" spans="1:11" ht="13.5" customHeight="1">
      <c r="A49" s="26">
        <v>44</v>
      </c>
      <c r="B49" s="24">
        <v>1457.8910000000001</v>
      </c>
      <c r="C49" s="25">
        <v>736.16200000000003</v>
      </c>
      <c r="D49" s="25">
        <v>721.73</v>
      </c>
      <c r="E49" s="18"/>
      <c r="F49" s="26">
        <v>99</v>
      </c>
      <c r="G49" s="24">
        <v>89.031000000000006</v>
      </c>
      <c r="H49" s="25">
        <v>15.975</v>
      </c>
      <c r="I49" s="25">
        <v>73.055999999999997</v>
      </c>
      <c r="J49" s="18"/>
      <c r="K49" s="18"/>
    </row>
    <row r="50" spans="1:11" ht="20.25" customHeight="1">
      <c r="A50" s="26">
        <v>45</v>
      </c>
      <c r="B50" s="24">
        <v>1478.652</v>
      </c>
      <c r="C50" s="25">
        <v>746.69500000000005</v>
      </c>
      <c r="D50" s="25">
        <v>731.95699999999999</v>
      </c>
      <c r="E50" s="18"/>
      <c r="F50" s="26">
        <v>100</v>
      </c>
      <c r="G50" s="24">
        <v>62.481999999999999</v>
      </c>
      <c r="H50" s="25">
        <v>10.351000000000001</v>
      </c>
      <c r="I50" s="25">
        <v>52.131</v>
      </c>
      <c r="J50" s="18"/>
      <c r="K50" s="18"/>
    </row>
    <row r="51" spans="1:11" ht="13.5" customHeight="1">
      <c r="A51" s="26">
        <v>46</v>
      </c>
      <c r="B51" s="24">
        <v>1479.84</v>
      </c>
      <c r="C51" s="25">
        <v>745.73500000000001</v>
      </c>
      <c r="D51" s="25">
        <v>734.10500000000002</v>
      </c>
      <c r="E51" s="18"/>
      <c r="F51" s="26">
        <v>101</v>
      </c>
      <c r="G51" s="24">
        <v>42.183</v>
      </c>
      <c r="H51" s="25">
        <v>6.423</v>
      </c>
      <c r="I51" s="25">
        <v>35.76</v>
      </c>
      <c r="J51" s="18"/>
      <c r="K51" s="18"/>
    </row>
    <row r="52" spans="1:11" ht="13.5" customHeight="1">
      <c r="A52" s="26">
        <v>47</v>
      </c>
      <c r="B52" s="24">
        <v>1495.0139999999999</v>
      </c>
      <c r="C52" s="25">
        <v>754.25900000000001</v>
      </c>
      <c r="D52" s="25">
        <v>740.755</v>
      </c>
      <c r="E52" s="18"/>
      <c r="F52" s="26">
        <v>102</v>
      </c>
      <c r="G52" s="24">
        <v>27.712</v>
      </c>
      <c r="H52" s="25">
        <v>3.8330000000000002</v>
      </c>
      <c r="I52" s="25">
        <v>23.879000000000001</v>
      </c>
      <c r="J52" s="18"/>
      <c r="K52" s="18"/>
    </row>
    <row r="53" spans="1:11" ht="13.5" customHeight="1">
      <c r="A53" s="26">
        <v>48</v>
      </c>
      <c r="B53" s="24">
        <v>1558.143</v>
      </c>
      <c r="C53" s="25">
        <v>785.38099999999997</v>
      </c>
      <c r="D53" s="25">
        <v>772.76099999999997</v>
      </c>
      <c r="E53" s="18"/>
      <c r="F53" s="26">
        <v>103</v>
      </c>
      <c r="G53" s="24">
        <v>16.850999999999999</v>
      </c>
      <c r="H53" s="25">
        <v>2.081</v>
      </c>
      <c r="I53" s="25">
        <v>14.77</v>
      </c>
      <c r="J53" s="18"/>
      <c r="K53" s="18"/>
    </row>
    <row r="54" spans="1:11" ht="13.5" customHeight="1">
      <c r="A54" s="26">
        <v>49</v>
      </c>
      <c r="B54" s="24">
        <v>1597.34</v>
      </c>
      <c r="C54" s="25">
        <v>805.55100000000004</v>
      </c>
      <c r="D54" s="25">
        <v>791.78899999999999</v>
      </c>
      <c r="E54" s="18"/>
      <c r="F54" s="26">
        <v>104</v>
      </c>
      <c r="G54" s="24">
        <v>9.6210000000000004</v>
      </c>
      <c r="H54" s="25">
        <v>1.0649999999999999</v>
      </c>
      <c r="I54" s="25">
        <v>8.5559999999999992</v>
      </c>
      <c r="J54" s="18"/>
      <c r="K54" s="18"/>
    </row>
    <row r="55" spans="1:11" ht="20.25" customHeight="1">
      <c r="A55" s="26">
        <v>50</v>
      </c>
      <c r="B55" s="24">
        <v>1657.9369999999999</v>
      </c>
      <c r="C55" s="25">
        <v>835.21699999999998</v>
      </c>
      <c r="D55" s="25">
        <v>822.721</v>
      </c>
      <c r="E55" s="18"/>
      <c r="F55" s="23" t="s">
        <v>127</v>
      </c>
      <c r="G55" s="24">
        <v>11.2</v>
      </c>
      <c r="H55" s="25">
        <v>1.0029999999999999</v>
      </c>
      <c r="I55" s="25">
        <v>10.196999999999999</v>
      </c>
      <c r="J55" s="18"/>
      <c r="K55" s="18"/>
    </row>
    <row r="56" spans="1:11" ht="13.5" customHeight="1">
      <c r="A56" s="26">
        <v>51</v>
      </c>
      <c r="B56" s="24">
        <v>1699.3910000000001</v>
      </c>
      <c r="C56" s="25">
        <v>856.35599999999999</v>
      </c>
      <c r="D56" s="25">
        <v>843.03399999999999</v>
      </c>
      <c r="E56" s="18"/>
      <c r="F56" s="26"/>
      <c r="G56" s="24"/>
      <c r="H56" s="25"/>
      <c r="I56" s="25"/>
      <c r="J56" s="18"/>
      <c r="K56" s="18"/>
    </row>
    <row r="57" spans="1:11" ht="13.5" customHeight="1">
      <c r="A57" s="26">
        <v>52</v>
      </c>
      <c r="B57" s="24">
        <v>1778.1959999999999</v>
      </c>
      <c r="C57" s="25">
        <v>895.62300000000005</v>
      </c>
      <c r="D57" s="25">
        <v>882.57399999999996</v>
      </c>
      <c r="E57" s="18"/>
      <c r="F57" s="26"/>
      <c r="G57" s="24"/>
      <c r="H57" s="25"/>
      <c r="I57" s="25"/>
      <c r="J57" s="18"/>
      <c r="K57" s="18"/>
    </row>
    <row r="58" spans="1:11" ht="13.5" customHeight="1">
      <c r="A58" s="26">
        <v>53</v>
      </c>
      <c r="B58" s="24">
        <v>1852.998</v>
      </c>
      <c r="C58" s="25">
        <v>932.529</v>
      </c>
      <c r="D58" s="25">
        <v>920.46799999999996</v>
      </c>
      <c r="E58" s="18"/>
      <c r="F58" s="26"/>
      <c r="G58" s="24"/>
      <c r="H58" s="25"/>
      <c r="I58" s="25"/>
      <c r="J58" s="18"/>
      <c r="K58" s="18"/>
    </row>
    <row r="59" spans="1:11" ht="13.5" customHeight="1">
      <c r="A59" s="27">
        <v>54</v>
      </c>
      <c r="B59" s="28">
        <v>1951.7629999999999</v>
      </c>
      <c r="C59" s="29">
        <v>983.04399999999998</v>
      </c>
      <c r="D59" s="29">
        <v>968.71900000000005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2179</v>
      </c>
    </row>
    <row r="2" spans="1:11" ht="13.5" customHeight="1">
      <c r="A2" s="18" t="s">
        <v>2180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119850.16800000001</v>
      </c>
      <c r="C4" s="25">
        <v>58066.817000000003</v>
      </c>
      <c r="D4" s="25">
        <v>61783.351000000002</v>
      </c>
      <c r="E4" s="18"/>
      <c r="F4" s="18"/>
      <c r="G4" s="24"/>
      <c r="H4" s="25"/>
      <c r="I4" s="25"/>
      <c r="J4" s="18"/>
      <c r="K4" s="18"/>
    </row>
    <row r="5" spans="1:11" ht="20.25" customHeight="1">
      <c r="A5" s="26">
        <v>0</v>
      </c>
      <c r="B5" s="24">
        <v>824.40300000000002</v>
      </c>
      <c r="C5" s="25">
        <v>422.67399999999998</v>
      </c>
      <c r="D5" s="25">
        <v>401.72899999999998</v>
      </c>
      <c r="E5" s="18"/>
      <c r="F5" s="26">
        <v>55</v>
      </c>
      <c r="G5" s="24">
        <v>1946.211</v>
      </c>
      <c r="H5" s="25">
        <v>979.34400000000005</v>
      </c>
      <c r="I5" s="25">
        <v>966.86599999999999</v>
      </c>
      <c r="J5" s="18"/>
      <c r="K5" s="18"/>
    </row>
    <row r="6" spans="1:11" ht="13.5" customHeight="1">
      <c r="A6" s="26">
        <v>1</v>
      </c>
      <c r="B6" s="24">
        <v>829.04700000000003</v>
      </c>
      <c r="C6" s="25">
        <v>425.03899999999999</v>
      </c>
      <c r="D6" s="25">
        <v>404.00799999999998</v>
      </c>
      <c r="E6" s="18"/>
      <c r="F6" s="26">
        <v>56</v>
      </c>
      <c r="G6" s="24">
        <v>1975.3989999999999</v>
      </c>
      <c r="H6" s="25">
        <v>989.73599999999999</v>
      </c>
      <c r="I6" s="25">
        <v>985.66300000000001</v>
      </c>
      <c r="J6" s="18"/>
      <c r="K6" s="18"/>
    </row>
    <row r="7" spans="1:11" ht="13.5" customHeight="1">
      <c r="A7" s="26">
        <v>2</v>
      </c>
      <c r="B7" s="24">
        <v>833.53800000000001</v>
      </c>
      <c r="C7" s="25">
        <v>427.327</v>
      </c>
      <c r="D7" s="25">
        <v>406.21100000000001</v>
      </c>
      <c r="E7" s="18"/>
      <c r="F7" s="26">
        <v>57</v>
      </c>
      <c r="G7" s="24">
        <v>1934.578</v>
      </c>
      <c r="H7" s="25">
        <v>970.47400000000005</v>
      </c>
      <c r="I7" s="25">
        <v>964.10400000000004</v>
      </c>
      <c r="J7" s="18"/>
      <c r="K7" s="18"/>
    </row>
    <row r="8" spans="1:11" ht="13.5" customHeight="1">
      <c r="A8" s="26">
        <v>3</v>
      </c>
      <c r="B8" s="24">
        <v>838.36699999999996</v>
      </c>
      <c r="C8" s="25">
        <v>429.78800000000001</v>
      </c>
      <c r="D8" s="25">
        <v>408.57900000000001</v>
      </c>
      <c r="E8" s="18"/>
      <c r="F8" s="26">
        <v>58</v>
      </c>
      <c r="G8" s="24">
        <v>1877.9829999999999</v>
      </c>
      <c r="H8" s="25">
        <v>939.39</v>
      </c>
      <c r="I8" s="25">
        <v>938.59199999999998</v>
      </c>
      <c r="J8" s="18"/>
      <c r="K8" s="18"/>
    </row>
    <row r="9" spans="1:11" ht="13.5" customHeight="1">
      <c r="A9" s="26">
        <v>4</v>
      </c>
      <c r="B9" s="24">
        <v>844.09900000000005</v>
      </c>
      <c r="C9" s="25">
        <v>432.70600000000002</v>
      </c>
      <c r="D9" s="25">
        <v>411.39400000000001</v>
      </c>
      <c r="E9" s="18"/>
      <c r="F9" s="26">
        <v>59</v>
      </c>
      <c r="G9" s="24">
        <v>1816.12</v>
      </c>
      <c r="H9" s="25">
        <v>907.34799999999996</v>
      </c>
      <c r="I9" s="25">
        <v>908.77200000000005</v>
      </c>
      <c r="J9" s="18"/>
      <c r="K9" s="18"/>
    </row>
    <row r="10" spans="1:11" ht="20.25" customHeight="1">
      <c r="A10" s="26">
        <v>5</v>
      </c>
      <c r="B10" s="24">
        <v>851.41700000000003</v>
      </c>
      <c r="C10" s="25">
        <v>436.42200000000003</v>
      </c>
      <c r="D10" s="25">
        <v>414.995</v>
      </c>
      <c r="E10" s="18"/>
      <c r="F10" s="26">
        <v>60</v>
      </c>
      <c r="G10" s="24">
        <v>1782.3320000000001</v>
      </c>
      <c r="H10" s="25">
        <v>887.98400000000004</v>
      </c>
      <c r="I10" s="25">
        <v>894.34699999999998</v>
      </c>
      <c r="J10" s="18"/>
      <c r="K10" s="18"/>
    </row>
    <row r="11" spans="1:11" ht="13.5" customHeight="1">
      <c r="A11" s="26">
        <v>6</v>
      </c>
      <c r="B11" s="24">
        <v>860.93</v>
      </c>
      <c r="C11" s="25">
        <v>441.25099999999998</v>
      </c>
      <c r="D11" s="25">
        <v>419.67899999999997</v>
      </c>
      <c r="E11" s="18"/>
      <c r="F11" s="26">
        <v>61</v>
      </c>
      <c r="G11" s="24">
        <v>1736.7940000000001</v>
      </c>
      <c r="H11" s="25">
        <v>863.452</v>
      </c>
      <c r="I11" s="25">
        <v>873.34199999999998</v>
      </c>
      <c r="J11" s="18"/>
      <c r="K11" s="18"/>
    </row>
    <row r="12" spans="1:11" ht="13.5" customHeight="1">
      <c r="A12" s="26">
        <v>7</v>
      </c>
      <c r="B12" s="24">
        <v>873.03300000000002</v>
      </c>
      <c r="C12" s="25">
        <v>447.40699999999998</v>
      </c>
      <c r="D12" s="25">
        <v>425.62599999999998</v>
      </c>
      <c r="E12" s="18"/>
      <c r="F12" s="26">
        <v>62</v>
      </c>
      <c r="G12" s="24">
        <v>1726.923</v>
      </c>
      <c r="H12" s="25">
        <v>857.38499999999999</v>
      </c>
      <c r="I12" s="25">
        <v>869.53800000000001</v>
      </c>
      <c r="J12" s="18"/>
      <c r="K12" s="18"/>
    </row>
    <row r="13" spans="1:11" ht="13.5" customHeight="1">
      <c r="A13" s="26">
        <v>8</v>
      </c>
      <c r="B13" s="24">
        <v>887.79600000000005</v>
      </c>
      <c r="C13" s="25">
        <v>454.93799999999999</v>
      </c>
      <c r="D13" s="25">
        <v>432.85700000000003</v>
      </c>
      <c r="E13" s="18"/>
      <c r="F13" s="26">
        <v>63</v>
      </c>
      <c r="G13" s="24">
        <v>1343.675</v>
      </c>
      <c r="H13" s="25">
        <v>663.29</v>
      </c>
      <c r="I13" s="25">
        <v>680.38499999999999</v>
      </c>
      <c r="J13" s="18"/>
      <c r="K13" s="18"/>
    </row>
    <row r="14" spans="1:11" ht="13.5" customHeight="1">
      <c r="A14" s="26">
        <v>9</v>
      </c>
      <c r="B14" s="24">
        <v>904.90599999999995</v>
      </c>
      <c r="C14" s="25">
        <v>463.69</v>
      </c>
      <c r="D14" s="25">
        <v>441.21600000000001</v>
      </c>
      <c r="E14" s="18"/>
      <c r="F14" s="26">
        <v>64</v>
      </c>
      <c r="G14" s="24">
        <v>1651.704</v>
      </c>
      <c r="H14" s="25">
        <v>814.45500000000004</v>
      </c>
      <c r="I14" s="25">
        <v>837.24900000000002</v>
      </c>
      <c r="J14" s="18"/>
      <c r="K14" s="18"/>
    </row>
    <row r="15" spans="1:11" ht="20.25" customHeight="1">
      <c r="A15" s="26">
        <v>10</v>
      </c>
      <c r="B15" s="24">
        <v>924.64800000000002</v>
      </c>
      <c r="C15" s="25">
        <v>473.80200000000002</v>
      </c>
      <c r="D15" s="25">
        <v>450.846</v>
      </c>
      <c r="E15" s="18"/>
      <c r="F15" s="26">
        <v>65</v>
      </c>
      <c r="G15" s="24">
        <v>1539.8420000000001</v>
      </c>
      <c r="H15" s="25">
        <v>757.51499999999999</v>
      </c>
      <c r="I15" s="25">
        <v>782.327</v>
      </c>
      <c r="J15" s="18"/>
      <c r="K15" s="18"/>
    </row>
    <row r="16" spans="1:11" ht="13.5" customHeight="1">
      <c r="A16" s="26">
        <v>11</v>
      </c>
      <c r="B16" s="24">
        <v>948.27200000000005</v>
      </c>
      <c r="C16" s="25">
        <v>485.90199999999999</v>
      </c>
      <c r="D16" s="25">
        <v>462.37</v>
      </c>
      <c r="E16" s="18"/>
      <c r="F16" s="26">
        <v>66</v>
      </c>
      <c r="G16" s="24">
        <v>1493.0160000000001</v>
      </c>
      <c r="H16" s="25">
        <v>731.63099999999997</v>
      </c>
      <c r="I16" s="25">
        <v>761.38499999999999</v>
      </c>
      <c r="J16" s="18"/>
      <c r="K16" s="18"/>
    </row>
    <row r="17" spans="1:11" ht="13.5" customHeight="1">
      <c r="A17" s="26">
        <v>12</v>
      </c>
      <c r="B17" s="24">
        <v>972.69299999999998</v>
      </c>
      <c r="C17" s="25">
        <v>498.4</v>
      </c>
      <c r="D17" s="25">
        <v>474.29300000000001</v>
      </c>
      <c r="E17" s="18"/>
      <c r="F17" s="26">
        <v>67</v>
      </c>
      <c r="G17" s="24">
        <v>1435.306</v>
      </c>
      <c r="H17" s="25">
        <v>700.63499999999999</v>
      </c>
      <c r="I17" s="25">
        <v>734.67100000000005</v>
      </c>
      <c r="J17" s="18"/>
      <c r="K17" s="18"/>
    </row>
    <row r="18" spans="1:11" ht="13.5" customHeight="1">
      <c r="A18" s="26">
        <v>13</v>
      </c>
      <c r="B18" s="24">
        <v>998.15499999999997</v>
      </c>
      <c r="C18" s="25">
        <v>511.42099999999999</v>
      </c>
      <c r="D18" s="25">
        <v>486.73399999999998</v>
      </c>
      <c r="E18" s="18"/>
      <c r="F18" s="26">
        <v>68</v>
      </c>
      <c r="G18" s="24">
        <v>1404.296</v>
      </c>
      <c r="H18" s="25">
        <v>682.77</v>
      </c>
      <c r="I18" s="25">
        <v>721.52700000000004</v>
      </c>
      <c r="J18" s="18"/>
      <c r="K18" s="18"/>
    </row>
    <row r="19" spans="1:11" ht="13.5" customHeight="1">
      <c r="A19" s="26">
        <v>14</v>
      </c>
      <c r="B19" s="24">
        <v>961.77499999999998</v>
      </c>
      <c r="C19" s="25">
        <v>490.75900000000001</v>
      </c>
      <c r="D19" s="25">
        <v>471.01600000000002</v>
      </c>
      <c r="E19" s="18"/>
      <c r="F19" s="26">
        <v>69</v>
      </c>
      <c r="G19" s="24">
        <v>1404.4169999999999</v>
      </c>
      <c r="H19" s="25">
        <v>678.39400000000001</v>
      </c>
      <c r="I19" s="25">
        <v>726.02300000000002</v>
      </c>
      <c r="J19" s="18"/>
      <c r="K19" s="18"/>
    </row>
    <row r="20" spans="1:11" ht="20.25" customHeight="1">
      <c r="A20" s="26">
        <v>15</v>
      </c>
      <c r="B20" s="24">
        <v>975.78200000000004</v>
      </c>
      <c r="C20" s="25">
        <v>499.416</v>
      </c>
      <c r="D20" s="25">
        <v>476.36500000000001</v>
      </c>
      <c r="E20" s="18"/>
      <c r="F20" s="26">
        <v>70</v>
      </c>
      <c r="G20" s="24">
        <v>1420.143</v>
      </c>
      <c r="H20" s="25">
        <v>683.18700000000001</v>
      </c>
      <c r="I20" s="25">
        <v>736.95699999999999</v>
      </c>
      <c r="J20" s="18"/>
      <c r="K20" s="18"/>
    </row>
    <row r="21" spans="1:11" ht="13.5" customHeight="1">
      <c r="A21" s="26">
        <v>16</v>
      </c>
      <c r="B21" s="24">
        <v>1013.436</v>
      </c>
      <c r="C21" s="25">
        <v>517.57000000000005</v>
      </c>
      <c r="D21" s="25">
        <v>495.86599999999999</v>
      </c>
      <c r="E21" s="18"/>
      <c r="F21" s="26">
        <v>71</v>
      </c>
      <c r="G21" s="24">
        <v>1370.4380000000001</v>
      </c>
      <c r="H21" s="25">
        <v>654.43100000000004</v>
      </c>
      <c r="I21" s="25">
        <v>716.00699999999995</v>
      </c>
      <c r="J21" s="18"/>
      <c r="K21" s="18"/>
    </row>
    <row r="22" spans="1:11" ht="13.5" customHeight="1">
      <c r="A22" s="26">
        <v>17</v>
      </c>
      <c r="B22" s="24">
        <v>1021.84</v>
      </c>
      <c r="C22" s="25">
        <v>522.14300000000003</v>
      </c>
      <c r="D22" s="25">
        <v>499.697</v>
      </c>
      <c r="E22" s="18"/>
      <c r="F22" s="26">
        <v>72</v>
      </c>
      <c r="G22" s="24">
        <v>1320.192</v>
      </c>
      <c r="H22" s="25">
        <v>627.19799999999998</v>
      </c>
      <c r="I22" s="25">
        <v>692.99400000000003</v>
      </c>
      <c r="J22" s="18"/>
      <c r="K22" s="18"/>
    </row>
    <row r="23" spans="1:11" ht="13.5" customHeight="1">
      <c r="A23" s="26">
        <v>18</v>
      </c>
      <c r="B23" s="24">
        <v>1053.4939999999999</v>
      </c>
      <c r="C23" s="25">
        <v>539.09199999999998</v>
      </c>
      <c r="D23" s="25">
        <v>514.40300000000002</v>
      </c>
      <c r="E23" s="18"/>
      <c r="F23" s="26">
        <v>73</v>
      </c>
      <c r="G23" s="24">
        <v>1374.0260000000001</v>
      </c>
      <c r="H23" s="25">
        <v>648.72</v>
      </c>
      <c r="I23" s="25">
        <v>725.30600000000004</v>
      </c>
      <c r="J23" s="18"/>
      <c r="K23" s="18"/>
    </row>
    <row r="24" spans="1:11" ht="13.5" customHeight="1">
      <c r="A24" s="26">
        <v>19</v>
      </c>
      <c r="B24" s="24">
        <v>1061.366</v>
      </c>
      <c r="C24" s="25">
        <v>543.10699999999997</v>
      </c>
      <c r="D24" s="25">
        <v>518.25900000000001</v>
      </c>
      <c r="E24" s="18"/>
      <c r="F24" s="26">
        <v>74</v>
      </c>
      <c r="G24" s="24">
        <v>1404.748</v>
      </c>
      <c r="H24" s="25">
        <v>659.76400000000001</v>
      </c>
      <c r="I24" s="25">
        <v>744.98400000000004</v>
      </c>
      <c r="J24" s="18"/>
      <c r="K24" s="18"/>
    </row>
    <row r="25" spans="1:11" ht="20.25" customHeight="1">
      <c r="A25" s="26">
        <v>20</v>
      </c>
      <c r="B25" s="24">
        <v>1077.5050000000001</v>
      </c>
      <c r="C25" s="25">
        <v>550.51800000000003</v>
      </c>
      <c r="D25" s="25">
        <v>526.98699999999997</v>
      </c>
      <c r="E25" s="18"/>
      <c r="F25" s="26">
        <v>75</v>
      </c>
      <c r="G25" s="24">
        <v>1387.373</v>
      </c>
      <c r="H25" s="25">
        <v>646.11500000000001</v>
      </c>
      <c r="I25" s="25">
        <v>741.25900000000001</v>
      </c>
      <c r="J25" s="18"/>
      <c r="K25" s="18"/>
    </row>
    <row r="26" spans="1:11" ht="13.5" customHeight="1">
      <c r="A26" s="26">
        <v>21</v>
      </c>
      <c r="B26" s="24">
        <v>1103.5139999999999</v>
      </c>
      <c r="C26" s="25">
        <v>563.33000000000004</v>
      </c>
      <c r="D26" s="25">
        <v>540.18399999999997</v>
      </c>
      <c r="E26" s="18"/>
      <c r="F26" s="26">
        <v>76</v>
      </c>
      <c r="G26" s="24">
        <v>1454.8050000000001</v>
      </c>
      <c r="H26" s="25">
        <v>670.37099999999998</v>
      </c>
      <c r="I26" s="25">
        <v>784.43399999999997</v>
      </c>
      <c r="J26" s="18"/>
      <c r="K26" s="18"/>
    </row>
    <row r="27" spans="1:11" ht="13.5" customHeight="1">
      <c r="A27" s="26">
        <v>22</v>
      </c>
      <c r="B27" s="24">
        <v>1101.2639999999999</v>
      </c>
      <c r="C27" s="25">
        <v>562.34699999999998</v>
      </c>
      <c r="D27" s="25">
        <v>538.91700000000003</v>
      </c>
      <c r="E27" s="18"/>
      <c r="F27" s="26">
        <v>77</v>
      </c>
      <c r="G27" s="24">
        <v>1515.6389999999999</v>
      </c>
      <c r="H27" s="25">
        <v>691.88900000000001</v>
      </c>
      <c r="I27" s="25">
        <v>823.75</v>
      </c>
      <c r="J27" s="18"/>
      <c r="K27" s="18"/>
    </row>
    <row r="28" spans="1:11" ht="13.5" customHeight="1">
      <c r="A28" s="26">
        <v>23</v>
      </c>
      <c r="B28" s="24">
        <v>1098.934</v>
      </c>
      <c r="C28" s="25">
        <v>560.61800000000005</v>
      </c>
      <c r="D28" s="25">
        <v>538.31600000000003</v>
      </c>
      <c r="E28" s="18"/>
      <c r="F28" s="26">
        <v>78</v>
      </c>
      <c r="G28" s="24">
        <v>1575.508</v>
      </c>
      <c r="H28" s="25">
        <v>712.64700000000005</v>
      </c>
      <c r="I28" s="25">
        <v>862.86199999999997</v>
      </c>
      <c r="J28" s="18"/>
      <c r="K28" s="18"/>
    </row>
    <row r="29" spans="1:11" ht="13.5" customHeight="1">
      <c r="A29" s="26">
        <v>24</v>
      </c>
      <c r="B29" s="24">
        <v>1105.2860000000001</v>
      </c>
      <c r="C29" s="25">
        <v>564.54200000000003</v>
      </c>
      <c r="D29" s="25">
        <v>540.74400000000003</v>
      </c>
      <c r="E29" s="18"/>
      <c r="F29" s="26">
        <v>79</v>
      </c>
      <c r="G29" s="24">
        <v>1656.4829999999999</v>
      </c>
      <c r="H29" s="25">
        <v>740.01099999999997</v>
      </c>
      <c r="I29" s="25">
        <v>916.47199999999998</v>
      </c>
      <c r="J29" s="18"/>
      <c r="K29" s="18"/>
    </row>
    <row r="30" spans="1:11" ht="20.25" customHeight="1">
      <c r="A30" s="26">
        <v>25</v>
      </c>
      <c r="B30" s="24">
        <v>1145.8589999999999</v>
      </c>
      <c r="C30" s="25">
        <v>585.15899999999999</v>
      </c>
      <c r="D30" s="25">
        <v>560.70000000000005</v>
      </c>
      <c r="E30" s="18"/>
      <c r="F30" s="26">
        <v>80</v>
      </c>
      <c r="G30" s="24">
        <v>1770.991</v>
      </c>
      <c r="H30" s="25">
        <v>781.22799999999995</v>
      </c>
      <c r="I30" s="25">
        <v>989.76300000000003</v>
      </c>
      <c r="J30" s="18"/>
      <c r="K30" s="18"/>
    </row>
    <row r="31" spans="1:11" ht="13.5" customHeight="1">
      <c r="A31" s="26">
        <v>26</v>
      </c>
      <c r="B31" s="24">
        <v>1166.9939999999999</v>
      </c>
      <c r="C31" s="25">
        <v>597.58100000000002</v>
      </c>
      <c r="D31" s="25">
        <v>569.41300000000001</v>
      </c>
      <c r="E31" s="18"/>
      <c r="F31" s="26">
        <v>81</v>
      </c>
      <c r="G31" s="24">
        <v>1706.0830000000001</v>
      </c>
      <c r="H31" s="25">
        <v>741.44500000000005</v>
      </c>
      <c r="I31" s="25">
        <v>964.63800000000003</v>
      </c>
      <c r="J31" s="18"/>
      <c r="K31" s="18"/>
    </row>
    <row r="32" spans="1:11" ht="13.5" customHeight="1">
      <c r="A32" s="26">
        <v>27</v>
      </c>
      <c r="B32" s="24">
        <v>1201.3510000000001</v>
      </c>
      <c r="C32" s="25">
        <v>615.41200000000003</v>
      </c>
      <c r="D32" s="25">
        <v>585.93899999999996</v>
      </c>
      <c r="E32" s="18"/>
      <c r="F32" s="26">
        <v>82</v>
      </c>
      <c r="G32" s="24">
        <v>1566.348</v>
      </c>
      <c r="H32" s="25">
        <v>671.52</v>
      </c>
      <c r="I32" s="25">
        <v>894.82799999999997</v>
      </c>
      <c r="J32" s="18"/>
      <c r="K32" s="18"/>
    </row>
    <row r="33" spans="1:11" ht="13.5" customHeight="1">
      <c r="A33" s="26">
        <v>28</v>
      </c>
      <c r="B33" s="24">
        <v>1218.068</v>
      </c>
      <c r="C33" s="25">
        <v>624.423</v>
      </c>
      <c r="D33" s="25">
        <v>593.64400000000001</v>
      </c>
      <c r="E33" s="18"/>
      <c r="F33" s="26">
        <v>83</v>
      </c>
      <c r="G33" s="24">
        <v>942.25599999999997</v>
      </c>
      <c r="H33" s="25">
        <v>393.91399999999999</v>
      </c>
      <c r="I33" s="25">
        <v>548.34100000000001</v>
      </c>
      <c r="J33" s="18"/>
      <c r="K33" s="18"/>
    </row>
    <row r="34" spans="1:11" ht="13.5" customHeight="1">
      <c r="A34" s="26">
        <v>29</v>
      </c>
      <c r="B34" s="24">
        <v>1245.625</v>
      </c>
      <c r="C34" s="25">
        <v>640.85400000000004</v>
      </c>
      <c r="D34" s="25">
        <v>604.77099999999996</v>
      </c>
      <c r="E34" s="18"/>
      <c r="F34" s="26">
        <v>84</v>
      </c>
      <c r="G34" s="24">
        <v>968.53700000000003</v>
      </c>
      <c r="H34" s="25">
        <v>393.03199999999998</v>
      </c>
      <c r="I34" s="25">
        <v>575.505</v>
      </c>
      <c r="J34" s="18"/>
      <c r="K34" s="18"/>
    </row>
    <row r="35" spans="1:11" ht="20.25" customHeight="1">
      <c r="A35" s="26">
        <v>30</v>
      </c>
      <c r="B35" s="24">
        <v>1246.338</v>
      </c>
      <c r="C35" s="25">
        <v>640.46400000000006</v>
      </c>
      <c r="D35" s="25">
        <v>605.87400000000002</v>
      </c>
      <c r="E35" s="18"/>
      <c r="F35" s="26">
        <v>85</v>
      </c>
      <c r="G35" s="24">
        <v>1121.819</v>
      </c>
      <c r="H35" s="25">
        <v>443.79199999999997</v>
      </c>
      <c r="I35" s="25">
        <v>678.02700000000004</v>
      </c>
      <c r="J35" s="18"/>
      <c r="K35" s="18"/>
    </row>
    <row r="36" spans="1:11" ht="13.5" customHeight="1">
      <c r="A36" s="26">
        <v>31</v>
      </c>
      <c r="B36" s="24">
        <v>1261.972</v>
      </c>
      <c r="C36" s="25">
        <v>648.97699999999998</v>
      </c>
      <c r="D36" s="25">
        <v>612.995</v>
      </c>
      <c r="E36" s="18"/>
      <c r="F36" s="26">
        <v>86</v>
      </c>
      <c r="G36" s="24">
        <v>1025.383</v>
      </c>
      <c r="H36" s="25">
        <v>395.35399999999998</v>
      </c>
      <c r="I36" s="25">
        <v>630.029</v>
      </c>
      <c r="J36" s="18"/>
      <c r="K36" s="18"/>
    </row>
    <row r="37" spans="1:11" ht="13.5" customHeight="1">
      <c r="A37" s="26">
        <v>32</v>
      </c>
      <c r="B37" s="24">
        <v>1256.5640000000001</v>
      </c>
      <c r="C37" s="25">
        <v>644.93200000000002</v>
      </c>
      <c r="D37" s="25">
        <v>611.63099999999997</v>
      </c>
      <c r="E37" s="18"/>
      <c r="F37" s="26">
        <v>87</v>
      </c>
      <c r="G37" s="24">
        <v>986.96799999999996</v>
      </c>
      <c r="H37" s="25">
        <v>368.815</v>
      </c>
      <c r="I37" s="25">
        <v>618.15200000000004</v>
      </c>
      <c r="J37" s="18"/>
      <c r="K37" s="18"/>
    </row>
    <row r="38" spans="1:11" ht="13.5" customHeight="1">
      <c r="A38" s="26">
        <v>33</v>
      </c>
      <c r="B38" s="24">
        <v>1248.0219999999999</v>
      </c>
      <c r="C38" s="25">
        <v>642.03099999999995</v>
      </c>
      <c r="D38" s="25">
        <v>605.99099999999999</v>
      </c>
      <c r="E38" s="18"/>
      <c r="F38" s="26">
        <v>88</v>
      </c>
      <c r="G38" s="24">
        <v>889.08900000000006</v>
      </c>
      <c r="H38" s="25">
        <v>321.61700000000002</v>
      </c>
      <c r="I38" s="25">
        <v>567.47199999999998</v>
      </c>
      <c r="J38" s="18"/>
      <c r="K38" s="18"/>
    </row>
    <row r="39" spans="1:11" ht="13.5" customHeight="1">
      <c r="A39" s="26">
        <v>34</v>
      </c>
      <c r="B39" s="24">
        <v>1260.0530000000001</v>
      </c>
      <c r="C39" s="25">
        <v>647.51700000000005</v>
      </c>
      <c r="D39" s="25">
        <v>612.53599999999994</v>
      </c>
      <c r="E39" s="18"/>
      <c r="F39" s="26">
        <v>89</v>
      </c>
      <c r="G39" s="24">
        <v>740.55600000000004</v>
      </c>
      <c r="H39" s="25">
        <v>257.68099999999998</v>
      </c>
      <c r="I39" s="25">
        <v>482.875</v>
      </c>
      <c r="J39" s="18"/>
      <c r="K39" s="18"/>
    </row>
    <row r="40" spans="1:11" ht="20.25" customHeight="1">
      <c r="A40" s="26">
        <v>35</v>
      </c>
      <c r="B40" s="24">
        <v>1246.828</v>
      </c>
      <c r="C40" s="25">
        <v>640.89</v>
      </c>
      <c r="D40" s="25">
        <v>605.93899999999996</v>
      </c>
      <c r="E40" s="18"/>
      <c r="F40" s="26">
        <v>90</v>
      </c>
      <c r="G40" s="24">
        <v>583.60500000000002</v>
      </c>
      <c r="H40" s="25">
        <v>194.78</v>
      </c>
      <c r="I40" s="25">
        <v>388.82499999999999</v>
      </c>
      <c r="J40" s="18"/>
      <c r="K40" s="18"/>
    </row>
    <row r="41" spans="1:11" ht="13.5" customHeight="1">
      <c r="A41" s="26">
        <v>36</v>
      </c>
      <c r="B41" s="24">
        <v>1216.933</v>
      </c>
      <c r="C41" s="25">
        <v>624.85900000000004</v>
      </c>
      <c r="D41" s="25">
        <v>592.07399999999996</v>
      </c>
      <c r="E41" s="18"/>
      <c r="F41" s="26">
        <v>91</v>
      </c>
      <c r="G41" s="24">
        <v>556.53899999999999</v>
      </c>
      <c r="H41" s="25">
        <v>176.47900000000001</v>
      </c>
      <c r="I41" s="25">
        <v>380.05900000000003</v>
      </c>
      <c r="J41" s="18"/>
      <c r="K41" s="18"/>
    </row>
    <row r="42" spans="1:11" ht="13.5" customHeight="1">
      <c r="A42" s="26">
        <v>37</v>
      </c>
      <c r="B42" s="24">
        <v>1228.116</v>
      </c>
      <c r="C42" s="25">
        <v>629.98800000000006</v>
      </c>
      <c r="D42" s="25">
        <v>598.12800000000004</v>
      </c>
      <c r="E42" s="18"/>
      <c r="F42" s="26">
        <v>92</v>
      </c>
      <c r="G42" s="24">
        <v>502.077</v>
      </c>
      <c r="H42" s="25">
        <v>151.61199999999999</v>
      </c>
      <c r="I42" s="25">
        <v>350.46499999999997</v>
      </c>
      <c r="J42" s="18"/>
      <c r="K42" s="18"/>
    </row>
    <row r="43" spans="1:11" ht="13.5" customHeight="1">
      <c r="A43" s="26">
        <v>38</v>
      </c>
      <c r="B43" s="24">
        <v>1219.586</v>
      </c>
      <c r="C43" s="25">
        <v>624.09299999999996</v>
      </c>
      <c r="D43" s="25">
        <v>595.49199999999996</v>
      </c>
      <c r="E43" s="18"/>
      <c r="F43" s="26">
        <v>93</v>
      </c>
      <c r="G43" s="24">
        <v>434.70499999999998</v>
      </c>
      <c r="H43" s="25">
        <v>124.24</v>
      </c>
      <c r="I43" s="25">
        <v>310.46499999999997</v>
      </c>
      <c r="J43" s="18"/>
      <c r="K43" s="18"/>
    </row>
    <row r="44" spans="1:11" ht="13.5" customHeight="1">
      <c r="A44" s="26">
        <v>39</v>
      </c>
      <c r="B44" s="24">
        <v>1238.2349999999999</v>
      </c>
      <c r="C44" s="25">
        <v>631.64700000000005</v>
      </c>
      <c r="D44" s="25">
        <v>606.58799999999997</v>
      </c>
      <c r="E44" s="18"/>
      <c r="F44" s="26">
        <v>94</v>
      </c>
      <c r="G44" s="24">
        <v>352.78</v>
      </c>
      <c r="H44" s="25">
        <v>94.441999999999993</v>
      </c>
      <c r="I44" s="25">
        <v>258.33800000000002</v>
      </c>
      <c r="J44" s="18"/>
      <c r="K44" s="18"/>
    </row>
    <row r="45" spans="1:11" ht="20.25" customHeight="1">
      <c r="A45" s="26">
        <v>40</v>
      </c>
      <c r="B45" s="24">
        <v>1264.4839999999999</v>
      </c>
      <c r="C45" s="25">
        <v>644.29100000000005</v>
      </c>
      <c r="D45" s="25">
        <v>620.19299999999998</v>
      </c>
      <c r="E45" s="18"/>
      <c r="F45" s="26">
        <v>95</v>
      </c>
      <c r="G45" s="24">
        <v>278.178</v>
      </c>
      <c r="H45" s="25">
        <v>69.549000000000007</v>
      </c>
      <c r="I45" s="25">
        <v>208.62799999999999</v>
      </c>
      <c r="J45" s="18"/>
      <c r="K45" s="18"/>
    </row>
    <row r="46" spans="1:11" ht="13.5" customHeight="1">
      <c r="A46" s="26">
        <v>41</v>
      </c>
      <c r="B46" s="24">
        <v>1303.2819999999999</v>
      </c>
      <c r="C46" s="25">
        <v>663.93799999999999</v>
      </c>
      <c r="D46" s="25">
        <v>639.34500000000003</v>
      </c>
      <c r="E46" s="18"/>
      <c r="F46" s="26">
        <v>96</v>
      </c>
      <c r="G46" s="24">
        <v>227.137</v>
      </c>
      <c r="H46" s="25">
        <v>52.69</v>
      </c>
      <c r="I46" s="25">
        <v>174.447</v>
      </c>
      <c r="J46" s="18"/>
      <c r="K46" s="18"/>
    </row>
    <row r="47" spans="1:11" ht="13.5" customHeight="1">
      <c r="A47" s="26">
        <v>42</v>
      </c>
      <c r="B47" s="24">
        <v>1337.2739999999999</v>
      </c>
      <c r="C47" s="25">
        <v>679.31899999999996</v>
      </c>
      <c r="D47" s="25">
        <v>657.95600000000002</v>
      </c>
      <c r="E47" s="18"/>
      <c r="F47" s="26">
        <v>97</v>
      </c>
      <c r="G47" s="24">
        <v>175.398</v>
      </c>
      <c r="H47" s="25">
        <v>37.96</v>
      </c>
      <c r="I47" s="25">
        <v>137.43700000000001</v>
      </c>
      <c r="J47" s="18"/>
      <c r="K47" s="18"/>
    </row>
    <row r="48" spans="1:11" ht="13.5" customHeight="1">
      <c r="A48" s="26">
        <v>43</v>
      </c>
      <c r="B48" s="24">
        <v>1359.578</v>
      </c>
      <c r="C48" s="25">
        <v>690.58799999999997</v>
      </c>
      <c r="D48" s="25">
        <v>668.99</v>
      </c>
      <c r="E48" s="18"/>
      <c r="F48" s="26">
        <v>98</v>
      </c>
      <c r="G48" s="24">
        <v>130.846</v>
      </c>
      <c r="H48" s="25">
        <v>26.04</v>
      </c>
      <c r="I48" s="25">
        <v>104.806</v>
      </c>
      <c r="J48" s="18"/>
      <c r="K48" s="18"/>
    </row>
    <row r="49" spans="1:11" ht="13.5" customHeight="1">
      <c r="A49" s="26">
        <v>44</v>
      </c>
      <c r="B49" s="24">
        <v>1411.8589999999999</v>
      </c>
      <c r="C49" s="25">
        <v>713.82899999999995</v>
      </c>
      <c r="D49" s="25">
        <v>698.03</v>
      </c>
      <c r="E49" s="18"/>
      <c r="F49" s="26">
        <v>99</v>
      </c>
      <c r="G49" s="24">
        <v>92.662000000000006</v>
      </c>
      <c r="H49" s="25">
        <v>16.959</v>
      </c>
      <c r="I49" s="25">
        <v>75.701999999999998</v>
      </c>
      <c r="J49" s="18"/>
      <c r="K49" s="18"/>
    </row>
    <row r="50" spans="1:11" ht="20.25" customHeight="1">
      <c r="A50" s="26">
        <v>45</v>
      </c>
      <c r="B50" s="24">
        <v>1456.3710000000001</v>
      </c>
      <c r="C50" s="25">
        <v>735.04</v>
      </c>
      <c r="D50" s="25">
        <v>721.33100000000002</v>
      </c>
      <c r="E50" s="18"/>
      <c r="F50" s="26">
        <v>100</v>
      </c>
      <c r="G50" s="24">
        <v>65.869</v>
      </c>
      <c r="H50" s="25">
        <v>10.996</v>
      </c>
      <c r="I50" s="25">
        <v>54.874000000000002</v>
      </c>
      <c r="J50" s="18"/>
      <c r="K50" s="18"/>
    </row>
    <row r="51" spans="1:11" ht="13.5" customHeight="1">
      <c r="A51" s="26">
        <v>46</v>
      </c>
      <c r="B51" s="24">
        <v>1476.9449999999999</v>
      </c>
      <c r="C51" s="25">
        <v>745.47</v>
      </c>
      <c r="D51" s="25">
        <v>731.47500000000002</v>
      </c>
      <c r="E51" s="18"/>
      <c r="F51" s="26">
        <v>101</v>
      </c>
      <c r="G51" s="24">
        <v>44.77</v>
      </c>
      <c r="H51" s="25">
        <v>6.8959999999999999</v>
      </c>
      <c r="I51" s="25">
        <v>37.875</v>
      </c>
      <c r="J51" s="18"/>
      <c r="K51" s="18"/>
    </row>
    <row r="52" spans="1:11" ht="13.5" customHeight="1">
      <c r="A52" s="26">
        <v>47</v>
      </c>
      <c r="B52" s="24">
        <v>1477.9359999999999</v>
      </c>
      <c r="C52" s="25">
        <v>744.40099999999995</v>
      </c>
      <c r="D52" s="25">
        <v>733.53399999999999</v>
      </c>
      <c r="E52" s="18"/>
      <c r="F52" s="26">
        <v>102</v>
      </c>
      <c r="G52" s="24">
        <v>29.216999999999999</v>
      </c>
      <c r="H52" s="25">
        <v>4.1379999999999999</v>
      </c>
      <c r="I52" s="25">
        <v>25.077999999999999</v>
      </c>
      <c r="J52" s="18"/>
      <c r="K52" s="18"/>
    </row>
    <row r="53" spans="1:11" ht="13.5" customHeight="1">
      <c r="A53" s="26">
        <v>48</v>
      </c>
      <c r="B53" s="24">
        <v>1492.8430000000001</v>
      </c>
      <c r="C53" s="25">
        <v>752.76300000000003</v>
      </c>
      <c r="D53" s="25">
        <v>740.08</v>
      </c>
      <c r="E53" s="18"/>
      <c r="F53" s="26">
        <v>103</v>
      </c>
      <c r="G53" s="24">
        <v>18.52</v>
      </c>
      <c r="H53" s="25">
        <v>2.3860000000000001</v>
      </c>
      <c r="I53" s="25">
        <v>16.135000000000002</v>
      </c>
      <c r="J53" s="18"/>
      <c r="K53" s="18"/>
    </row>
    <row r="54" spans="1:11" ht="13.5" customHeight="1">
      <c r="A54" s="26">
        <v>49</v>
      </c>
      <c r="B54" s="24">
        <v>1555.587</v>
      </c>
      <c r="C54" s="25">
        <v>783.64300000000003</v>
      </c>
      <c r="D54" s="25">
        <v>771.94399999999996</v>
      </c>
      <c r="E54" s="18"/>
      <c r="F54" s="26">
        <v>104</v>
      </c>
      <c r="G54" s="24">
        <v>10.851000000000001</v>
      </c>
      <c r="H54" s="25">
        <v>1.2509999999999999</v>
      </c>
      <c r="I54" s="25">
        <v>9.6</v>
      </c>
      <c r="J54" s="18"/>
      <c r="K54" s="18"/>
    </row>
    <row r="55" spans="1:11" ht="20.25" customHeight="1">
      <c r="A55" s="26">
        <v>50</v>
      </c>
      <c r="B55" s="24">
        <v>1594.39</v>
      </c>
      <c r="C55" s="25">
        <v>803.56100000000004</v>
      </c>
      <c r="D55" s="25">
        <v>790.82899999999995</v>
      </c>
      <c r="E55" s="18"/>
      <c r="F55" s="23" t="s">
        <v>127</v>
      </c>
      <c r="G55" s="24">
        <v>12.384</v>
      </c>
      <c r="H55" s="25">
        <v>1.163</v>
      </c>
      <c r="I55" s="25">
        <v>11.221</v>
      </c>
      <c r="J55" s="18"/>
      <c r="K55" s="18"/>
    </row>
    <row r="56" spans="1:11" ht="13.5" customHeight="1">
      <c r="A56" s="26">
        <v>51</v>
      </c>
      <c r="B56" s="24">
        <v>1654.5350000000001</v>
      </c>
      <c r="C56" s="25">
        <v>832.947</v>
      </c>
      <c r="D56" s="25">
        <v>821.58799999999997</v>
      </c>
      <c r="E56" s="18"/>
      <c r="F56" s="26"/>
      <c r="G56" s="24"/>
      <c r="H56" s="25"/>
      <c r="I56" s="25"/>
      <c r="J56" s="18"/>
      <c r="K56" s="18"/>
    </row>
    <row r="57" spans="1:11" ht="13.5" customHeight="1">
      <c r="A57" s="26">
        <v>52</v>
      </c>
      <c r="B57" s="24">
        <v>1695.567</v>
      </c>
      <c r="C57" s="25">
        <v>853.82600000000002</v>
      </c>
      <c r="D57" s="25">
        <v>841.74099999999999</v>
      </c>
      <c r="E57" s="18"/>
      <c r="F57" s="26"/>
      <c r="G57" s="24"/>
      <c r="H57" s="25"/>
      <c r="I57" s="25"/>
      <c r="J57" s="18"/>
      <c r="K57" s="18"/>
    </row>
    <row r="58" spans="1:11" ht="13.5" customHeight="1">
      <c r="A58" s="26">
        <v>53</v>
      </c>
      <c r="B58" s="24">
        <v>1773.8520000000001</v>
      </c>
      <c r="C58" s="25">
        <v>892.75599999999997</v>
      </c>
      <c r="D58" s="25">
        <v>881.09500000000003</v>
      </c>
      <c r="E58" s="18"/>
      <c r="F58" s="26"/>
      <c r="G58" s="24"/>
      <c r="H58" s="25"/>
      <c r="I58" s="25"/>
      <c r="J58" s="18"/>
      <c r="K58" s="18"/>
    </row>
    <row r="59" spans="1:11" ht="13.5" customHeight="1">
      <c r="A59" s="27">
        <v>54</v>
      </c>
      <c r="B59" s="28">
        <v>1848.1079999999999</v>
      </c>
      <c r="C59" s="29">
        <v>929.29600000000005</v>
      </c>
      <c r="D59" s="29">
        <v>918.81200000000001</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2181</v>
      </c>
    </row>
    <row r="2" spans="1:11" ht="13.5" customHeight="1">
      <c r="A2" s="18" t="s">
        <v>2182</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119125.137</v>
      </c>
      <c r="C4" s="25">
        <v>57697.021000000001</v>
      </c>
      <c r="D4" s="25">
        <v>61428.116000000002</v>
      </c>
      <c r="E4" s="18"/>
      <c r="F4" s="18"/>
      <c r="G4" s="24"/>
      <c r="H4" s="25"/>
      <c r="I4" s="25"/>
      <c r="J4" s="18"/>
      <c r="K4" s="18"/>
    </row>
    <row r="5" spans="1:11" ht="20.25" customHeight="1">
      <c r="A5" s="26">
        <v>0</v>
      </c>
      <c r="B5" s="24">
        <v>818.84799999999996</v>
      </c>
      <c r="C5" s="25">
        <v>419.82600000000002</v>
      </c>
      <c r="D5" s="25">
        <v>399.02199999999999</v>
      </c>
      <c r="E5" s="18"/>
      <c r="F5" s="26">
        <v>55</v>
      </c>
      <c r="G5" s="24">
        <v>1842.896</v>
      </c>
      <c r="H5" s="25">
        <v>925.82799999999997</v>
      </c>
      <c r="I5" s="25">
        <v>917.06799999999998</v>
      </c>
      <c r="J5" s="18"/>
      <c r="K5" s="18"/>
    </row>
    <row r="6" spans="1:11" ht="13.5" customHeight="1">
      <c r="A6" s="26">
        <v>1</v>
      </c>
      <c r="B6" s="24">
        <v>824.06500000000005</v>
      </c>
      <c r="C6" s="25">
        <v>422.48500000000001</v>
      </c>
      <c r="D6" s="25">
        <v>401.58</v>
      </c>
      <c r="E6" s="18"/>
      <c r="F6" s="26">
        <v>56</v>
      </c>
      <c r="G6" s="24">
        <v>1940.3009999999999</v>
      </c>
      <c r="H6" s="25">
        <v>975.38</v>
      </c>
      <c r="I6" s="25">
        <v>964.92200000000003</v>
      </c>
      <c r="J6" s="18"/>
      <c r="K6" s="18"/>
    </row>
    <row r="7" spans="1:11" ht="13.5" customHeight="1">
      <c r="A7" s="26">
        <v>2</v>
      </c>
      <c r="B7" s="24">
        <v>828.81100000000004</v>
      </c>
      <c r="C7" s="25">
        <v>424.904</v>
      </c>
      <c r="D7" s="25">
        <v>403.90699999999998</v>
      </c>
      <c r="E7" s="18"/>
      <c r="F7" s="26">
        <v>57</v>
      </c>
      <c r="G7" s="24">
        <v>1968.952</v>
      </c>
      <c r="H7" s="25">
        <v>985.39300000000003</v>
      </c>
      <c r="I7" s="25">
        <v>983.55799999999999</v>
      </c>
      <c r="J7" s="18"/>
      <c r="K7" s="18"/>
    </row>
    <row r="8" spans="1:11" ht="13.5" customHeight="1">
      <c r="A8" s="26">
        <v>3</v>
      </c>
      <c r="B8" s="24">
        <v>833.41</v>
      </c>
      <c r="C8" s="25">
        <v>427.24700000000001</v>
      </c>
      <c r="D8" s="25">
        <v>406.16199999999998</v>
      </c>
      <c r="E8" s="18"/>
      <c r="F8" s="26">
        <v>58</v>
      </c>
      <c r="G8" s="24">
        <v>1927.751</v>
      </c>
      <c r="H8" s="25">
        <v>965.84699999999998</v>
      </c>
      <c r="I8" s="25">
        <v>961.904</v>
      </c>
      <c r="J8" s="18"/>
      <c r="K8" s="18"/>
    </row>
    <row r="9" spans="1:11" ht="13.5" customHeight="1">
      <c r="A9" s="26">
        <v>4</v>
      </c>
      <c r="B9" s="24">
        <v>838.29</v>
      </c>
      <c r="C9" s="25">
        <v>429.72800000000001</v>
      </c>
      <c r="D9" s="25">
        <v>408.56200000000001</v>
      </c>
      <c r="E9" s="18"/>
      <c r="F9" s="26">
        <v>59</v>
      </c>
      <c r="G9" s="24">
        <v>1870.7829999999999</v>
      </c>
      <c r="H9" s="25">
        <v>934.49</v>
      </c>
      <c r="I9" s="25">
        <v>936.29200000000003</v>
      </c>
      <c r="J9" s="18"/>
      <c r="K9" s="18"/>
    </row>
    <row r="10" spans="1:11" ht="20.25" customHeight="1">
      <c r="A10" s="26">
        <v>5</v>
      </c>
      <c r="B10" s="24">
        <v>844.05100000000004</v>
      </c>
      <c r="C10" s="25">
        <v>432.64699999999999</v>
      </c>
      <c r="D10" s="25">
        <v>411.404</v>
      </c>
      <c r="E10" s="18"/>
      <c r="F10" s="26">
        <v>60</v>
      </c>
      <c r="G10" s="24">
        <v>1808.509</v>
      </c>
      <c r="H10" s="25">
        <v>902.14</v>
      </c>
      <c r="I10" s="25">
        <v>906.37</v>
      </c>
      <c r="J10" s="18"/>
      <c r="K10" s="18"/>
    </row>
    <row r="11" spans="1:11" ht="13.5" customHeight="1">
      <c r="A11" s="26">
        <v>6</v>
      </c>
      <c r="B11" s="24">
        <v>851.40700000000004</v>
      </c>
      <c r="C11" s="25">
        <v>436.37</v>
      </c>
      <c r="D11" s="25">
        <v>415.03699999999998</v>
      </c>
      <c r="E11" s="18"/>
      <c r="F11" s="26">
        <v>61</v>
      </c>
      <c r="G11" s="24">
        <v>1774.1769999999999</v>
      </c>
      <c r="H11" s="25">
        <v>882.37800000000004</v>
      </c>
      <c r="I11" s="25">
        <v>891.79899999999998</v>
      </c>
      <c r="J11" s="18"/>
      <c r="K11" s="18"/>
    </row>
    <row r="12" spans="1:11" ht="13.5" customHeight="1">
      <c r="A12" s="26">
        <v>7</v>
      </c>
      <c r="B12" s="24">
        <v>861.00300000000004</v>
      </c>
      <c r="C12" s="25">
        <v>441.24099999999999</v>
      </c>
      <c r="D12" s="25">
        <v>419.762</v>
      </c>
      <c r="E12" s="18"/>
      <c r="F12" s="26">
        <v>62</v>
      </c>
      <c r="G12" s="24">
        <v>1728.1420000000001</v>
      </c>
      <c r="H12" s="25">
        <v>857.47</v>
      </c>
      <c r="I12" s="25">
        <v>870.67200000000003</v>
      </c>
      <c r="J12" s="18"/>
      <c r="K12" s="18"/>
    </row>
    <row r="13" spans="1:11" ht="13.5" customHeight="1">
      <c r="A13" s="26">
        <v>8</v>
      </c>
      <c r="B13" s="24">
        <v>873.20500000000004</v>
      </c>
      <c r="C13" s="25">
        <v>447.46</v>
      </c>
      <c r="D13" s="25">
        <v>425.745</v>
      </c>
      <c r="E13" s="18"/>
      <c r="F13" s="26">
        <v>63</v>
      </c>
      <c r="G13" s="24">
        <v>1717.5640000000001</v>
      </c>
      <c r="H13" s="25">
        <v>850.87199999999996</v>
      </c>
      <c r="I13" s="25">
        <v>866.69200000000001</v>
      </c>
      <c r="J13" s="18"/>
      <c r="K13" s="18"/>
    </row>
    <row r="14" spans="1:11" ht="13.5" customHeight="1">
      <c r="A14" s="26">
        <v>9</v>
      </c>
      <c r="B14" s="24">
        <v>888.06500000000005</v>
      </c>
      <c r="C14" s="25">
        <v>455.05799999999999</v>
      </c>
      <c r="D14" s="25">
        <v>433.00599999999997</v>
      </c>
      <c r="E14" s="18"/>
      <c r="F14" s="26">
        <v>64</v>
      </c>
      <c r="G14" s="24">
        <v>1335.7339999999999</v>
      </c>
      <c r="H14" s="25">
        <v>657.755</v>
      </c>
      <c r="I14" s="25">
        <v>677.97900000000004</v>
      </c>
      <c r="J14" s="18"/>
      <c r="K14" s="18"/>
    </row>
    <row r="15" spans="1:11" ht="20.25" customHeight="1">
      <c r="A15" s="26">
        <v>10</v>
      </c>
      <c r="B15" s="24">
        <v>905.25199999999995</v>
      </c>
      <c r="C15" s="25">
        <v>463.86099999999999</v>
      </c>
      <c r="D15" s="25">
        <v>441.39100000000002</v>
      </c>
      <c r="E15" s="18"/>
      <c r="F15" s="26">
        <v>65</v>
      </c>
      <c r="G15" s="24">
        <v>1641.07</v>
      </c>
      <c r="H15" s="25">
        <v>807.01199999999994</v>
      </c>
      <c r="I15" s="25">
        <v>834.05899999999997</v>
      </c>
      <c r="J15" s="18"/>
      <c r="K15" s="18"/>
    </row>
    <row r="16" spans="1:11" ht="13.5" customHeight="1">
      <c r="A16" s="26">
        <v>11</v>
      </c>
      <c r="B16" s="24">
        <v>925.04</v>
      </c>
      <c r="C16" s="25">
        <v>473.99400000000003</v>
      </c>
      <c r="D16" s="25">
        <v>451.04599999999999</v>
      </c>
      <c r="E16" s="18"/>
      <c r="F16" s="26">
        <v>66</v>
      </c>
      <c r="G16" s="24">
        <v>1529.03</v>
      </c>
      <c r="H16" s="25">
        <v>749.93600000000004</v>
      </c>
      <c r="I16" s="25">
        <v>779.09400000000005</v>
      </c>
      <c r="J16" s="18"/>
      <c r="K16" s="18"/>
    </row>
    <row r="17" spans="1:11" ht="13.5" customHeight="1">
      <c r="A17" s="26">
        <v>12</v>
      </c>
      <c r="B17" s="24">
        <v>948.71600000000001</v>
      </c>
      <c r="C17" s="25">
        <v>486.11099999999999</v>
      </c>
      <c r="D17" s="25">
        <v>462.60500000000002</v>
      </c>
      <c r="E17" s="18"/>
      <c r="F17" s="26">
        <v>67</v>
      </c>
      <c r="G17" s="24">
        <v>1481.6189999999999</v>
      </c>
      <c r="H17" s="25">
        <v>723.64800000000002</v>
      </c>
      <c r="I17" s="25">
        <v>757.971</v>
      </c>
      <c r="J17" s="18"/>
      <c r="K17" s="18"/>
    </row>
    <row r="18" spans="1:11" ht="13.5" customHeight="1">
      <c r="A18" s="26">
        <v>13</v>
      </c>
      <c r="B18" s="24">
        <v>973.202</v>
      </c>
      <c r="C18" s="25">
        <v>498.64</v>
      </c>
      <c r="D18" s="25">
        <v>474.56200000000001</v>
      </c>
      <c r="E18" s="18"/>
      <c r="F18" s="26">
        <v>68</v>
      </c>
      <c r="G18" s="24">
        <v>1423.4069999999999</v>
      </c>
      <c r="H18" s="25">
        <v>692.31100000000004</v>
      </c>
      <c r="I18" s="25">
        <v>731.09500000000003</v>
      </c>
      <c r="J18" s="18"/>
      <c r="K18" s="18"/>
    </row>
    <row r="19" spans="1:11" ht="13.5" customHeight="1">
      <c r="A19" s="26">
        <v>14</v>
      </c>
      <c r="B19" s="24">
        <v>998.54899999999998</v>
      </c>
      <c r="C19" s="25">
        <v>511.64800000000002</v>
      </c>
      <c r="D19" s="25">
        <v>486.90100000000001</v>
      </c>
      <c r="E19" s="18"/>
      <c r="F19" s="26">
        <v>69</v>
      </c>
      <c r="G19" s="24">
        <v>1391.646</v>
      </c>
      <c r="H19" s="25">
        <v>673.93399999999997</v>
      </c>
      <c r="I19" s="25">
        <v>717.71199999999999</v>
      </c>
      <c r="J19" s="18"/>
      <c r="K19" s="18"/>
    </row>
    <row r="20" spans="1:11" ht="20.25" customHeight="1">
      <c r="A20" s="26">
        <v>15</v>
      </c>
      <c r="B20" s="24">
        <v>962.07600000000002</v>
      </c>
      <c r="C20" s="25">
        <v>490.94299999999998</v>
      </c>
      <c r="D20" s="25">
        <v>471.13299999999998</v>
      </c>
      <c r="E20" s="18"/>
      <c r="F20" s="26">
        <v>70</v>
      </c>
      <c r="G20" s="24">
        <v>1390.664</v>
      </c>
      <c r="H20" s="25">
        <v>668.822</v>
      </c>
      <c r="I20" s="25">
        <v>721.84100000000001</v>
      </c>
      <c r="J20" s="18"/>
      <c r="K20" s="18"/>
    </row>
    <row r="21" spans="1:11" ht="13.5" customHeight="1">
      <c r="A21" s="26">
        <v>16</v>
      </c>
      <c r="B21" s="24">
        <v>976.59900000000005</v>
      </c>
      <c r="C21" s="25">
        <v>499.78</v>
      </c>
      <c r="D21" s="25">
        <v>476.81900000000002</v>
      </c>
      <c r="E21" s="18"/>
      <c r="F21" s="26">
        <v>71</v>
      </c>
      <c r="G21" s="24">
        <v>1404.989</v>
      </c>
      <c r="H21" s="25">
        <v>672.67399999999998</v>
      </c>
      <c r="I21" s="25">
        <v>732.31500000000005</v>
      </c>
      <c r="J21" s="18"/>
      <c r="K21" s="18"/>
    </row>
    <row r="22" spans="1:11" ht="13.5" customHeight="1">
      <c r="A22" s="26">
        <v>17</v>
      </c>
      <c r="B22" s="24">
        <v>1015.5359999999999</v>
      </c>
      <c r="C22" s="25">
        <v>518.45899999999995</v>
      </c>
      <c r="D22" s="25">
        <v>497.077</v>
      </c>
      <c r="E22" s="18"/>
      <c r="F22" s="26">
        <v>72</v>
      </c>
      <c r="G22" s="24">
        <v>1354.501</v>
      </c>
      <c r="H22" s="25">
        <v>643.447</v>
      </c>
      <c r="I22" s="25">
        <v>711.05399999999997</v>
      </c>
      <c r="J22" s="18"/>
      <c r="K22" s="18"/>
    </row>
    <row r="23" spans="1:11" ht="13.5" customHeight="1">
      <c r="A23" s="26">
        <v>18</v>
      </c>
      <c r="B23" s="24">
        <v>1025.316</v>
      </c>
      <c r="C23" s="25">
        <v>523.60599999999999</v>
      </c>
      <c r="D23" s="25">
        <v>501.71</v>
      </c>
      <c r="E23" s="18"/>
      <c r="F23" s="26">
        <v>73</v>
      </c>
      <c r="G23" s="24">
        <v>1303.4190000000001</v>
      </c>
      <c r="H23" s="25">
        <v>615.71299999999997</v>
      </c>
      <c r="I23" s="25">
        <v>687.70500000000004</v>
      </c>
      <c r="J23" s="18"/>
      <c r="K23" s="18"/>
    </row>
    <row r="24" spans="1:11" ht="13.5" customHeight="1">
      <c r="A24" s="26">
        <v>19</v>
      </c>
      <c r="B24" s="24">
        <v>1058.058</v>
      </c>
      <c r="C24" s="25">
        <v>541.00199999999995</v>
      </c>
      <c r="D24" s="25">
        <v>517.05600000000004</v>
      </c>
      <c r="E24" s="18"/>
      <c r="F24" s="26">
        <v>74</v>
      </c>
      <c r="G24" s="24">
        <v>1354.9090000000001</v>
      </c>
      <c r="H24" s="25">
        <v>635.73800000000006</v>
      </c>
      <c r="I24" s="25">
        <v>719.17100000000005</v>
      </c>
      <c r="J24" s="18"/>
      <c r="K24" s="18"/>
    </row>
    <row r="25" spans="1:11" ht="20.25" customHeight="1">
      <c r="A25" s="26">
        <v>20</v>
      </c>
      <c r="B25" s="24">
        <v>1066.712</v>
      </c>
      <c r="C25" s="25">
        <v>545.39300000000003</v>
      </c>
      <c r="D25" s="25">
        <v>521.31899999999996</v>
      </c>
      <c r="E25" s="18"/>
      <c r="F25" s="26">
        <v>75</v>
      </c>
      <c r="G25" s="24">
        <v>1383.23</v>
      </c>
      <c r="H25" s="25">
        <v>645.27099999999996</v>
      </c>
      <c r="I25" s="25">
        <v>737.95799999999997</v>
      </c>
      <c r="J25" s="18"/>
      <c r="K25" s="18"/>
    </row>
    <row r="26" spans="1:11" ht="13.5" customHeight="1">
      <c r="A26" s="26">
        <v>21</v>
      </c>
      <c r="B26" s="24">
        <v>1083.3</v>
      </c>
      <c r="C26" s="25">
        <v>553.15099999999995</v>
      </c>
      <c r="D26" s="25">
        <v>530.149</v>
      </c>
      <c r="E26" s="18"/>
      <c r="F26" s="26">
        <v>76</v>
      </c>
      <c r="G26" s="24">
        <v>1363.8579999999999</v>
      </c>
      <c r="H26" s="25">
        <v>630.43899999999996</v>
      </c>
      <c r="I26" s="25">
        <v>733.41899999999998</v>
      </c>
      <c r="J26" s="18"/>
      <c r="K26" s="18"/>
    </row>
    <row r="27" spans="1:11" ht="13.5" customHeight="1">
      <c r="A27" s="26">
        <v>22</v>
      </c>
      <c r="B27" s="24">
        <v>1109.498</v>
      </c>
      <c r="C27" s="25">
        <v>566.29200000000003</v>
      </c>
      <c r="D27" s="25">
        <v>543.20600000000002</v>
      </c>
      <c r="E27" s="18"/>
      <c r="F27" s="26">
        <v>77</v>
      </c>
      <c r="G27" s="24">
        <v>1427.3610000000001</v>
      </c>
      <c r="H27" s="25">
        <v>652.28099999999995</v>
      </c>
      <c r="I27" s="25">
        <v>775.08</v>
      </c>
      <c r="J27" s="18"/>
      <c r="K27" s="18"/>
    </row>
    <row r="28" spans="1:11" ht="13.5" customHeight="1">
      <c r="A28" s="26">
        <v>23</v>
      </c>
      <c r="B28" s="24">
        <v>1107.049</v>
      </c>
      <c r="C28" s="25">
        <v>565.48299999999995</v>
      </c>
      <c r="D28" s="25">
        <v>541.56600000000003</v>
      </c>
      <c r="E28" s="18"/>
      <c r="F28" s="26">
        <v>78</v>
      </c>
      <c r="G28" s="24">
        <v>1483.6089999999999</v>
      </c>
      <c r="H28" s="25">
        <v>670.99</v>
      </c>
      <c r="I28" s="25">
        <v>812.62</v>
      </c>
      <c r="J28" s="18"/>
      <c r="K28" s="18"/>
    </row>
    <row r="29" spans="1:11" ht="13.5" customHeight="1">
      <c r="A29" s="26">
        <v>24</v>
      </c>
      <c r="B29" s="24">
        <v>1103.742</v>
      </c>
      <c r="C29" s="25">
        <v>563.48199999999997</v>
      </c>
      <c r="D29" s="25">
        <v>540.26</v>
      </c>
      <c r="E29" s="18"/>
      <c r="F29" s="26">
        <v>79</v>
      </c>
      <c r="G29" s="24">
        <v>1538.027</v>
      </c>
      <c r="H29" s="25">
        <v>688.43299999999999</v>
      </c>
      <c r="I29" s="25">
        <v>849.59400000000005</v>
      </c>
      <c r="J29" s="18"/>
      <c r="K29" s="18"/>
    </row>
    <row r="30" spans="1:11" ht="20.25" customHeight="1">
      <c r="A30" s="26">
        <v>25</v>
      </c>
      <c r="B30" s="24">
        <v>1108.6289999999999</v>
      </c>
      <c r="C30" s="25">
        <v>566.69299999999998</v>
      </c>
      <c r="D30" s="25">
        <v>541.93499999999995</v>
      </c>
      <c r="E30" s="18"/>
      <c r="F30" s="26">
        <v>80</v>
      </c>
      <c r="G30" s="24">
        <v>1611.999</v>
      </c>
      <c r="H30" s="25">
        <v>711.63099999999997</v>
      </c>
      <c r="I30" s="25">
        <v>900.36800000000005</v>
      </c>
      <c r="J30" s="18"/>
      <c r="K30" s="18"/>
    </row>
    <row r="31" spans="1:11" ht="13.5" customHeight="1">
      <c r="A31" s="26">
        <v>26</v>
      </c>
      <c r="B31" s="24">
        <v>1147.9549999999999</v>
      </c>
      <c r="C31" s="25">
        <v>586.55200000000002</v>
      </c>
      <c r="D31" s="25">
        <v>561.40200000000004</v>
      </c>
      <c r="E31" s="18"/>
      <c r="F31" s="26">
        <v>81</v>
      </c>
      <c r="G31" s="24">
        <v>1717.1420000000001</v>
      </c>
      <c r="H31" s="25">
        <v>747.34</v>
      </c>
      <c r="I31" s="25">
        <v>969.80200000000002</v>
      </c>
      <c r="J31" s="18"/>
      <c r="K31" s="18"/>
    </row>
    <row r="32" spans="1:11" ht="13.5" customHeight="1">
      <c r="A32" s="26">
        <v>27</v>
      </c>
      <c r="B32" s="24">
        <v>1168.45</v>
      </c>
      <c r="C32" s="25">
        <v>598.505</v>
      </c>
      <c r="D32" s="25">
        <v>569.94500000000005</v>
      </c>
      <c r="E32" s="18"/>
      <c r="F32" s="26">
        <v>82</v>
      </c>
      <c r="G32" s="24">
        <v>1647.258</v>
      </c>
      <c r="H32" s="25">
        <v>705.02599999999995</v>
      </c>
      <c r="I32" s="25">
        <v>942.23199999999997</v>
      </c>
      <c r="J32" s="18"/>
      <c r="K32" s="18"/>
    </row>
    <row r="33" spans="1:11" ht="13.5" customHeight="1">
      <c r="A33" s="26">
        <v>28</v>
      </c>
      <c r="B33" s="24">
        <v>1202.3109999999999</v>
      </c>
      <c r="C33" s="25">
        <v>616.00599999999997</v>
      </c>
      <c r="D33" s="25">
        <v>586.30499999999995</v>
      </c>
      <c r="E33" s="18"/>
      <c r="F33" s="26">
        <v>83</v>
      </c>
      <c r="G33" s="24">
        <v>1505.03</v>
      </c>
      <c r="H33" s="25">
        <v>634.17899999999997</v>
      </c>
      <c r="I33" s="25">
        <v>870.85</v>
      </c>
      <c r="J33" s="18"/>
      <c r="K33" s="18"/>
    </row>
    <row r="34" spans="1:11" ht="13.5" customHeight="1">
      <c r="A34" s="26">
        <v>29</v>
      </c>
      <c r="B34" s="24">
        <v>1218.6020000000001</v>
      </c>
      <c r="C34" s="25">
        <v>624.75800000000004</v>
      </c>
      <c r="D34" s="25">
        <v>593.84299999999996</v>
      </c>
      <c r="E34" s="18"/>
      <c r="F34" s="26">
        <v>84</v>
      </c>
      <c r="G34" s="24">
        <v>900.55899999999997</v>
      </c>
      <c r="H34" s="25">
        <v>369.16300000000001</v>
      </c>
      <c r="I34" s="25">
        <v>531.39700000000005</v>
      </c>
      <c r="J34" s="18"/>
      <c r="K34" s="18"/>
    </row>
    <row r="35" spans="1:11" ht="20.25" customHeight="1">
      <c r="A35" s="26">
        <v>30</v>
      </c>
      <c r="B35" s="24">
        <v>1245.789</v>
      </c>
      <c r="C35" s="25">
        <v>640.96400000000006</v>
      </c>
      <c r="D35" s="25">
        <v>604.82399999999996</v>
      </c>
      <c r="E35" s="18"/>
      <c r="F35" s="26">
        <v>85</v>
      </c>
      <c r="G35" s="24">
        <v>920.22199999999998</v>
      </c>
      <c r="H35" s="25">
        <v>365.20600000000002</v>
      </c>
      <c r="I35" s="25">
        <v>555.01599999999996</v>
      </c>
      <c r="J35" s="18"/>
      <c r="K35" s="18"/>
    </row>
    <row r="36" spans="1:11" ht="13.5" customHeight="1">
      <c r="A36" s="26">
        <v>31</v>
      </c>
      <c r="B36" s="24">
        <v>1246.2829999999999</v>
      </c>
      <c r="C36" s="25">
        <v>640.42600000000004</v>
      </c>
      <c r="D36" s="25">
        <v>605.85599999999999</v>
      </c>
      <c r="E36" s="18"/>
      <c r="F36" s="26">
        <v>86</v>
      </c>
      <c r="G36" s="24">
        <v>1058.682</v>
      </c>
      <c r="H36" s="25">
        <v>408.48599999999999</v>
      </c>
      <c r="I36" s="25">
        <v>650.19600000000003</v>
      </c>
      <c r="J36" s="18"/>
      <c r="K36" s="18"/>
    </row>
    <row r="37" spans="1:11" ht="13.5" customHeight="1">
      <c r="A37" s="26">
        <v>32</v>
      </c>
      <c r="B37" s="24">
        <v>1261.807</v>
      </c>
      <c r="C37" s="25">
        <v>648.84799999999996</v>
      </c>
      <c r="D37" s="25">
        <v>612.95899999999995</v>
      </c>
      <c r="E37" s="18"/>
      <c r="F37" s="26">
        <v>87</v>
      </c>
      <c r="G37" s="24">
        <v>960.18499999999995</v>
      </c>
      <c r="H37" s="25">
        <v>360.06</v>
      </c>
      <c r="I37" s="25">
        <v>600.125</v>
      </c>
      <c r="J37" s="18"/>
      <c r="K37" s="18"/>
    </row>
    <row r="38" spans="1:11" ht="13.5" customHeight="1">
      <c r="A38" s="26">
        <v>33</v>
      </c>
      <c r="B38" s="24">
        <v>1256.326</v>
      </c>
      <c r="C38" s="25">
        <v>644.73599999999999</v>
      </c>
      <c r="D38" s="25">
        <v>611.59</v>
      </c>
      <c r="E38" s="18"/>
      <c r="F38" s="26">
        <v>88</v>
      </c>
      <c r="G38" s="24">
        <v>915.995</v>
      </c>
      <c r="H38" s="25">
        <v>331.88900000000001</v>
      </c>
      <c r="I38" s="25">
        <v>584.10599999999999</v>
      </c>
      <c r="J38" s="18"/>
      <c r="K38" s="18"/>
    </row>
    <row r="39" spans="1:11" ht="13.5" customHeight="1">
      <c r="A39" s="26">
        <v>34</v>
      </c>
      <c r="B39" s="24">
        <v>1247.626</v>
      </c>
      <c r="C39" s="25">
        <v>641.71699999999998</v>
      </c>
      <c r="D39" s="25">
        <v>605.90800000000002</v>
      </c>
      <c r="E39" s="18"/>
      <c r="F39" s="26">
        <v>89</v>
      </c>
      <c r="G39" s="24">
        <v>816.68799999999999</v>
      </c>
      <c r="H39" s="25">
        <v>285.54399999999998</v>
      </c>
      <c r="I39" s="25">
        <v>531.14400000000001</v>
      </c>
      <c r="J39" s="18"/>
      <c r="K39" s="18"/>
    </row>
    <row r="40" spans="1:11" ht="20.25" customHeight="1">
      <c r="A40" s="26">
        <v>35</v>
      </c>
      <c r="B40" s="24">
        <v>1259.4269999999999</v>
      </c>
      <c r="C40" s="25">
        <v>647.04600000000005</v>
      </c>
      <c r="D40" s="25">
        <v>612.38099999999997</v>
      </c>
      <c r="E40" s="18"/>
      <c r="F40" s="26">
        <v>90</v>
      </c>
      <c r="G40" s="24">
        <v>672.40599999999995</v>
      </c>
      <c r="H40" s="25">
        <v>225.39500000000001</v>
      </c>
      <c r="I40" s="25">
        <v>447.01100000000002</v>
      </c>
      <c r="J40" s="18"/>
      <c r="K40" s="18"/>
    </row>
    <row r="41" spans="1:11" ht="13.5" customHeight="1">
      <c r="A41" s="26">
        <v>36</v>
      </c>
      <c r="B41" s="24">
        <v>1246.0219999999999</v>
      </c>
      <c r="C41" s="25">
        <v>640.28899999999999</v>
      </c>
      <c r="D41" s="25">
        <v>605.73400000000004</v>
      </c>
      <c r="E41" s="18"/>
      <c r="F41" s="26">
        <v>91</v>
      </c>
      <c r="G41" s="24">
        <v>523.09199999999998</v>
      </c>
      <c r="H41" s="25">
        <v>167.62899999999999</v>
      </c>
      <c r="I41" s="25">
        <v>355.46300000000002</v>
      </c>
      <c r="J41" s="18"/>
      <c r="K41" s="18"/>
    </row>
    <row r="42" spans="1:11" ht="13.5" customHeight="1">
      <c r="A42" s="26">
        <v>37</v>
      </c>
      <c r="B42" s="24">
        <v>1216.088</v>
      </c>
      <c r="C42" s="25">
        <v>624.20699999999999</v>
      </c>
      <c r="D42" s="25">
        <v>591.88199999999995</v>
      </c>
      <c r="E42" s="18"/>
      <c r="F42" s="26">
        <v>92</v>
      </c>
      <c r="G42" s="24">
        <v>491.85399999999998</v>
      </c>
      <c r="H42" s="25">
        <v>149.233</v>
      </c>
      <c r="I42" s="25">
        <v>342.62</v>
      </c>
      <c r="J42" s="18"/>
      <c r="K42" s="18"/>
    </row>
    <row r="43" spans="1:11" ht="13.5" customHeight="1">
      <c r="A43" s="26">
        <v>38</v>
      </c>
      <c r="B43" s="24">
        <v>1227.2909999999999</v>
      </c>
      <c r="C43" s="25">
        <v>629.32299999999998</v>
      </c>
      <c r="D43" s="25">
        <v>597.96699999999998</v>
      </c>
      <c r="E43" s="18"/>
      <c r="F43" s="26">
        <v>93</v>
      </c>
      <c r="G43" s="24">
        <v>436.89600000000002</v>
      </c>
      <c r="H43" s="25">
        <v>125.791</v>
      </c>
      <c r="I43" s="25">
        <v>311.10500000000002</v>
      </c>
      <c r="J43" s="18"/>
      <c r="K43" s="18"/>
    </row>
    <row r="44" spans="1:11" ht="13.5" customHeight="1">
      <c r="A44" s="26">
        <v>39</v>
      </c>
      <c r="B44" s="24">
        <v>1218.796</v>
      </c>
      <c r="C44" s="25">
        <v>623.44000000000005</v>
      </c>
      <c r="D44" s="25">
        <v>595.35599999999999</v>
      </c>
      <c r="E44" s="18"/>
      <c r="F44" s="26">
        <v>94</v>
      </c>
      <c r="G44" s="24">
        <v>371.95499999999998</v>
      </c>
      <c r="H44" s="25">
        <v>100.974</v>
      </c>
      <c r="I44" s="25">
        <v>270.98</v>
      </c>
      <c r="J44" s="18"/>
      <c r="K44" s="18"/>
    </row>
    <row r="45" spans="1:11" ht="20.25" customHeight="1">
      <c r="A45" s="26">
        <v>40</v>
      </c>
      <c r="B45" s="24">
        <v>1237.422</v>
      </c>
      <c r="C45" s="25">
        <v>630.97299999999996</v>
      </c>
      <c r="D45" s="25">
        <v>606.44899999999996</v>
      </c>
      <c r="E45" s="18"/>
      <c r="F45" s="26">
        <v>95</v>
      </c>
      <c r="G45" s="24">
        <v>296.38200000000001</v>
      </c>
      <c r="H45" s="25">
        <v>75.048000000000002</v>
      </c>
      <c r="I45" s="25">
        <v>221.334</v>
      </c>
      <c r="J45" s="18"/>
      <c r="K45" s="18"/>
    </row>
    <row r="46" spans="1:11" ht="13.5" customHeight="1">
      <c r="A46" s="26">
        <v>41</v>
      </c>
      <c r="B46" s="24">
        <v>1263.595</v>
      </c>
      <c r="C46" s="25">
        <v>643.56200000000001</v>
      </c>
      <c r="D46" s="25">
        <v>620.03300000000002</v>
      </c>
      <c r="E46" s="18"/>
      <c r="F46" s="26">
        <v>96</v>
      </c>
      <c r="G46" s="24">
        <v>229.01900000000001</v>
      </c>
      <c r="H46" s="25">
        <v>53.927</v>
      </c>
      <c r="I46" s="25">
        <v>175.09200000000001</v>
      </c>
      <c r="J46" s="18"/>
      <c r="K46" s="18"/>
    </row>
    <row r="47" spans="1:11" ht="13.5" customHeight="1">
      <c r="A47" s="26">
        <v>42</v>
      </c>
      <c r="B47" s="24">
        <v>1302.277</v>
      </c>
      <c r="C47" s="25">
        <v>663.13099999999997</v>
      </c>
      <c r="D47" s="25">
        <v>639.14599999999996</v>
      </c>
      <c r="E47" s="18"/>
      <c r="F47" s="26">
        <v>97</v>
      </c>
      <c r="G47" s="24">
        <v>182.834</v>
      </c>
      <c r="H47" s="25">
        <v>39.780999999999999</v>
      </c>
      <c r="I47" s="25">
        <v>143.05199999999999</v>
      </c>
      <c r="J47" s="18"/>
      <c r="K47" s="18"/>
    </row>
    <row r="48" spans="1:11" ht="13.5" customHeight="1">
      <c r="A48" s="26">
        <v>43</v>
      </c>
      <c r="B48" s="24">
        <v>1336.1379999999999</v>
      </c>
      <c r="C48" s="25">
        <v>678.428</v>
      </c>
      <c r="D48" s="25">
        <v>657.71</v>
      </c>
      <c r="E48" s="18"/>
      <c r="F48" s="26">
        <v>98</v>
      </c>
      <c r="G48" s="24">
        <v>137.673</v>
      </c>
      <c r="H48" s="25">
        <v>27.853000000000002</v>
      </c>
      <c r="I48" s="25">
        <v>109.82</v>
      </c>
      <c r="J48" s="18"/>
      <c r="K48" s="18"/>
    </row>
    <row r="49" spans="1:11" ht="13.5" customHeight="1">
      <c r="A49" s="26">
        <v>44</v>
      </c>
      <c r="B49" s="24">
        <v>1358.3009999999999</v>
      </c>
      <c r="C49" s="25">
        <v>689.61199999999997</v>
      </c>
      <c r="D49" s="25">
        <v>668.68899999999996</v>
      </c>
      <c r="E49" s="18"/>
      <c r="F49" s="26">
        <v>99</v>
      </c>
      <c r="G49" s="24">
        <v>99.924999999999997</v>
      </c>
      <c r="H49" s="25">
        <v>18.536999999999999</v>
      </c>
      <c r="I49" s="25">
        <v>81.388000000000005</v>
      </c>
      <c r="J49" s="18"/>
      <c r="K49" s="18"/>
    </row>
    <row r="50" spans="1:11" ht="20.25" customHeight="1">
      <c r="A50" s="26">
        <v>45</v>
      </c>
      <c r="B50" s="24">
        <v>1410.404</v>
      </c>
      <c r="C50" s="25">
        <v>712.75099999999998</v>
      </c>
      <c r="D50" s="25">
        <v>697.65300000000002</v>
      </c>
      <c r="E50" s="18"/>
      <c r="F50" s="26">
        <v>100</v>
      </c>
      <c r="G50" s="24">
        <v>68.692999999999998</v>
      </c>
      <c r="H50" s="25">
        <v>11.699</v>
      </c>
      <c r="I50" s="25">
        <v>56.994</v>
      </c>
      <c r="J50" s="18"/>
      <c r="K50" s="18"/>
    </row>
    <row r="51" spans="1:11" ht="13.5" customHeight="1">
      <c r="A51" s="26">
        <v>46</v>
      </c>
      <c r="B51" s="24">
        <v>1454.71</v>
      </c>
      <c r="C51" s="25">
        <v>733.846</v>
      </c>
      <c r="D51" s="25">
        <v>720.86400000000003</v>
      </c>
      <c r="E51" s="18"/>
      <c r="F51" s="26">
        <v>101</v>
      </c>
      <c r="G51" s="24">
        <v>47.305999999999997</v>
      </c>
      <c r="H51" s="25">
        <v>7.3419999999999996</v>
      </c>
      <c r="I51" s="25">
        <v>39.963999999999999</v>
      </c>
      <c r="J51" s="18"/>
      <c r="K51" s="18"/>
    </row>
    <row r="52" spans="1:11" ht="13.5" customHeight="1">
      <c r="A52" s="26">
        <v>47</v>
      </c>
      <c r="B52" s="24">
        <v>1475.0640000000001</v>
      </c>
      <c r="C52" s="25">
        <v>744.15</v>
      </c>
      <c r="D52" s="25">
        <v>730.91399999999999</v>
      </c>
      <c r="E52" s="18"/>
      <c r="F52" s="26">
        <v>102</v>
      </c>
      <c r="G52" s="24">
        <v>31.081</v>
      </c>
      <c r="H52" s="25">
        <v>4.4530000000000003</v>
      </c>
      <c r="I52" s="25">
        <v>26.628</v>
      </c>
      <c r="J52" s="18"/>
      <c r="K52" s="18"/>
    </row>
    <row r="53" spans="1:11" ht="13.5" customHeight="1">
      <c r="A53" s="26">
        <v>48</v>
      </c>
      <c r="B53" s="24">
        <v>1475.8130000000001</v>
      </c>
      <c r="C53" s="25">
        <v>742.93899999999996</v>
      </c>
      <c r="D53" s="25">
        <v>732.87400000000002</v>
      </c>
      <c r="E53" s="18"/>
      <c r="F53" s="26">
        <v>103</v>
      </c>
      <c r="G53" s="24">
        <v>19.571000000000002</v>
      </c>
      <c r="H53" s="25">
        <v>2.5819999999999999</v>
      </c>
      <c r="I53" s="25">
        <v>16.989000000000001</v>
      </c>
      <c r="J53" s="18"/>
      <c r="K53" s="18"/>
    </row>
    <row r="54" spans="1:11" ht="13.5" customHeight="1">
      <c r="A54" s="26">
        <v>49</v>
      </c>
      <c r="B54" s="24">
        <v>1490.4179999999999</v>
      </c>
      <c r="C54" s="25">
        <v>751.11099999999999</v>
      </c>
      <c r="D54" s="25">
        <v>739.30700000000002</v>
      </c>
      <c r="E54" s="18"/>
      <c r="F54" s="26">
        <v>104</v>
      </c>
      <c r="G54" s="24">
        <v>11.952</v>
      </c>
      <c r="H54" s="25">
        <v>1.4370000000000001</v>
      </c>
      <c r="I54" s="25">
        <v>10.515000000000001</v>
      </c>
      <c r="J54" s="18"/>
      <c r="K54" s="18"/>
    </row>
    <row r="55" spans="1:11" ht="20.25" customHeight="1">
      <c r="A55" s="26">
        <v>50</v>
      </c>
      <c r="B55" s="24">
        <v>1552.742</v>
      </c>
      <c r="C55" s="25">
        <v>781.72400000000005</v>
      </c>
      <c r="D55" s="25">
        <v>771.01800000000003</v>
      </c>
      <c r="E55" s="18"/>
      <c r="F55" s="23" t="s">
        <v>127</v>
      </c>
      <c r="G55" s="24">
        <v>13.852</v>
      </c>
      <c r="H55" s="25">
        <v>1.3620000000000001</v>
      </c>
      <c r="I55" s="25">
        <v>12.491</v>
      </c>
      <c r="J55" s="18"/>
      <c r="K55" s="18"/>
    </row>
    <row r="56" spans="1:11" ht="13.5" customHeight="1">
      <c r="A56" s="26">
        <v>51</v>
      </c>
      <c r="B56" s="24">
        <v>1591.146</v>
      </c>
      <c r="C56" s="25">
        <v>801.39499999999998</v>
      </c>
      <c r="D56" s="25">
        <v>789.75</v>
      </c>
      <c r="E56" s="18"/>
      <c r="F56" s="26"/>
      <c r="G56" s="24"/>
      <c r="H56" s="25"/>
      <c r="I56" s="25"/>
      <c r="J56" s="18"/>
      <c r="K56" s="18"/>
    </row>
    <row r="57" spans="1:11" ht="13.5" customHeight="1">
      <c r="A57" s="26">
        <v>52</v>
      </c>
      <c r="B57" s="24">
        <v>1650.846</v>
      </c>
      <c r="C57" s="25">
        <v>830.50699999999995</v>
      </c>
      <c r="D57" s="25">
        <v>820.33900000000006</v>
      </c>
      <c r="E57" s="18"/>
      <c r="F57" s="26"/>
      <c r="G57" s="24"/>
      <c r="H57" s="25"/>
      <c r="I57" s="25"/>
      <c r="J57" s="18"/>
      <c r="K57" s="18"/>
    </row>
    <row r="58" spans="1:11" ht="13.5" customHeight="1">
      <c r="A58" s="26">
        <v>53</v>
      </c>
      <c r="B58" s="24">
        <v>1691.4570000000001</v>
      </c>
      <c r="C58" s="25">
        <v>851.11500000000001</v>
      </c>
      <c r="D58" s="25">
        <v>840.34199999999998</v>
      </c>
      <c r="E58" s="18"/>
      <c r="F58" s="26"/>
      <c r="G58" s="24"/>
      <c r="H58" s="25"/>
      <c r="I58" s="25"/>
      <c r="J58" s="18"/>
      <c r="K58" s="18"/>
    </row>
    <row r="59" spans="1:11" ht="13.5" customHeight="1">
      <c r="A59" s="27">
        <v>54</v>
      </c>
      <c r="B59" s="28">
        <v>1769.2090000000001</v>
      </c>
      <c r="C59" s="29">
        <v>889.68700000000001</v>
      </c>
      <c r="D59" s="29">
        <v>879.52300000000002</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2183</v>
      </c>
    </row>
    <row r="2" spans="1:11" ht="13.5" customHeight="1">
      <c r="A2" s="18" t="s">
        <v>2184</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118380.325</v>
      </c>
      <c r="C4" s="25">
        <v>57318.161999999997</v>
      </c>
      <c r="D4" s="25">
        <v>61062.163</v>
      </c>
      <c r="E4" s="18"/>
      <c r="F4" s="18"/>
      <c r="G4" s="24"/>
      <c r="H4" s="25"/>
      <c r="I4" s="25"/>
      <c r="J4" s="18"/>
      <c r="K4" s="18"/>
    </row>
    <row r="5" spans="1:11" ht="20.25" customHeight="1">
      <c r="A5" s="26">
        <v>0</v>
      </c>
      <c r="B5" s="24">
        <v>812.62900000000002</v>
      </c>
      <c r="C5" s="25">
        <v>416.63799999999998</v>
      </c>
      <c r="D5" s="25">
        <v>395.99099999999999</v>
      </c>
      <c r="E5" s="18"/>
      <c r="F5" s="26">
        <v>55</v>
      </c>
      <c r="G5" s="24">
        <v>1764.26</v>
      </c>
      <c r="H5" s="25">
        <v>886.39400000000001</v>
      </c>
      <c r="I5" s="25">
        <v>877.86599999999999</v>
      </c>
      <c r="J5" s="18"/>
      <c r="K5" s="18"/>
    </row>
    <row r="6" spans="1:11" ht="13.5" customHeight="1">
      <c r="A6" s="26">
        <v>1</v>
      </c>
      <c r="B6" s="24">
        <v>818.52099999999996</v>
      </c>
      <c r="C6" s="25">
        <v>419.64299999999997</v>
      </c>
      <c r="D6" s="25">
        <v>398.87799999999999</v>
      </c>
      <c r="E6" s="18"/>
      <c r="F6" s="26">
        <v>56</v>
      </c>
      <c r="G6" s="24">
        <v>1837.3489999999999</v>
      </c>
      <c r="H6" s="25">
        <v>922.11099999999999</v>
      </c>
      <c r="I6" s="25">
        <v>915.23800000000006</v>
      </c>
      <c r="J6" s="18"/>
      <c r="K6" s="18"/>
    </row>
    <row r="7" spans="1:11" ht="13.5" customHeight="1">
      <c r="A7" s="26">
        <v>2</v>
      </c>
      <c r="B7" s="24">
        <v>823.83699999999999</v>
      </c>
      <c r="C7" s="25">
        <v>422.35399999999998</v>
      </c>
      <c r="D7" s="25">
        <v>401.483</v>
      </c>
      <c r="E7" s="18"/>
      <c r="F7" s="26">
        <v>57</v>
      </c>
      <c r="G7" s="24">
        <v>1934.0170000000001</v>
      </c>
      <c r="H7" s="25">
        <v>971.13800000000003</v>
      </c>
      <c r="I7" s="25">
        <v>962.87900000000002</v>
      </c>
      <c r="J7" s="18"/>
      <c r="K7" s="18"/>
    </row>
    <row r="8" spans="1:11" ht="13.5" customHeight="1">
      <c r="A8" s="26">
        <v>3</v>
      </c>
      <c r="B8" s="24">
        <v>828.68700000000001</v>
      </c>
      <c r="C8" s="25">
        <v>424.827</v>
      </c>
      <c r="D8" s="25">
        <v>403.86</v>
      </c>
      <c r="E8" s="18"/>
      <c r="F8" s="26">
        <v>58</v>
      </c>
      <c r="G8" s="24">
        <v>1962.076</v>
      </c>
      <c r="H8" s="25">
        <v>980.74</v>
      </c>
      <c r="I8" s="25">
        <v>981.33600000000001</v>
      </c>
      <c r="J8" s="18"/>
      <c r="K8" s="18"/>
    </row>
    <row r="9" spans="1:11" ht="13.5" customHeight="1">
      <c r="A9" s="26">
        <v>4</v>
      </c>
      <c r="B9" s="24">
        <v>833.33600000000001</v>
      </c>
      <c r="C9" s="25">
        <v>427.18900000000002</v>
      </c>
      <c r="D9" s="25">
        <v>406.14699999999999</v>
      </c>
      <c r="E9" s="18"/>
      <c r="F9" s="26">
        <v>59</v>
      </c>
      <c r="G9" s="24">
        <v>1920.43</v>
      </c>
      <c r="H9" s="25">
        <v>960.86</v>
      </c>
      <c r="I9" s="25">
        <v>959.57</v>
      </c>
      <c r="J9" s="18"/>
      <c r="K9" s="18"/>
    </row>
    <row r="10" spans="1:11" ht="20.25" customHeight="1">
      <c r="A10" s="26">
        <v>5</v>
      </c>
      <c r="B10" s="24">
        <v>838.24400000000003</v>
      </c>
      <c r="C10" s="25">
        <v>429.67099999999999</v>
      </c>
      <c r="D10" s="25">
        <v>408.57299999999998</v>
      </c>
      <c r="E10" s="18"/>
      <c r="F10" s="26">
        <v>60</v>
      </c>
      <c r="G10" s="24">
        <v>1863.0239999999999</v>
      </c>
      <c r="H10" s="25">
        <v>929.18100000000004</v>
      </c>
      <c r="I10" s="25">
        <v>933.84299999999996</v>
      </c>
      <c r="J10" s="18"/>
      <c r="K10" s="18"/>
    </row>
    <row r="11" spans="1:11" ht="13.5" customHeight="1">
      <c r="A11" s="26">
        <v>6</v>
      </c>
      <c r="B11" s="24">
        <v>844.04399999999998</v>
      </c>
      <c r="C11" s="25">
        <v>432.59699999999998</v>
      </c>
      <c r="D11" s="25">
        <v>411.447</v>
      </c>
      <c r="E11" s="18"/>
      <c r="F11" s="26">
        <v>61</v>
      </c>
      <c r="G11" s="24">
        <v>1800.3140000000001</v>
      </c>
      <c r="H11" s="25">
        <v>896.50099999999998</v>
      </c>
      <c r="I11" s="25">
        <v>903.81299999999999</v>
      </c>
      <c r="J11" s="18"/>
      <c r="K11" s="18"/>
    </row>
    <row r="12" spans="1:11" ht="13.5" customHeight="1">
      <c r="A12" s="26">
        <v>7</v>
      </c>
      <c r="B12" s="24">
        <v>851.48299999999995</v>
      </c>
      <c r="C12" s="25">
        <v>436.36200000000002</v>
      </c>
      <c r="D12" s="25">
        <v>415.12099999999998</v>
      </c>
      <c r="E12" s="18"/>
      <c r="F12" s="26">
        <v>62</v>
      </c>
      <c r="G12" s="24">
        <v>1765.4269999999999</v>
      </c>
      <c r="H12" s="25">
        <v>876.32500000000005</v>
      </c>
      <c r="I12" s="25">
        <v>889.10199999999998</v>
      </c>
      <c r="J12" s="18"/>
      <c r="K12" s="18"/>
    </row>
    <row r="13" spans="1:11" ht="13.5" customHeight="1">
      <c r="A13" s="26">
        <v>8</v>
      </c>
      <c r="B13" s="24">
        <v>861.17700000000002</v>
      </c>
      <c r="C13" s="25">
        <v>441.29599999999999</v>
      </c>
      <c r="D13" s="25">
        <v>419.88200000000001</v>
      </c>
      <c r="E13" s="18"/>
      <c r="F13" s="26">
        <v>63</v>
      </c>
      <c r="G13" s="24">
        <v>1718.87</v>
      </c>
      <c r="H13" s="25">
        <v>851.01900000000001</v>
      </c>
      <c r="I13" s="25">
        <v>867.851</v>
      </c>
      <c r="J13" s="18"/>
      <c r="K13" s="18"/>
    </row>
    <row r="14" spans="1:11" ht="13.5" customHeight="1">
      <c r="A14" s="26">
        <v>9</v>
      </c>
      <c r="B14" s="24">
        <v>873.47500000000002</v>
      </c>
      <c r="C14" s="25">
        <v>447.58100000000002</v>
      </c>
      <c r="D14" s="25">
        <v>425.89400000000001</v>
      </c>
      <c r="E14" s="18"/>
      <c r="F14" s="26">
        <v>64</v>
      </c>
      <c r="G14" s="24">
        <v>1707.5229999999999</v>
      </c>
      <c r="H14" s="25">
        <v>843.85199999999998</v>
      </c>
      <c r="I14" s="25">
        <v>863.67</v>
      </c>
      <c r="J14" s="18"/>
      <c r="K14" s="18"/>
    </row>
    <row r="15" spans="1:11" ht="20.25" customHeight="1">
      <c r="A15" s="26">
        <v>10</v>
      </c>
      <c r="B15" s="24">
        <v>888.41</v>
      </c>
      <c r="C15" s="25">
        <v>455.22800000000001</v>
      </c>
      <c r="D15" s="25">
        <v>433.18099999999998</v>
      </c>
      <c r="E15" s="18"/>
      <c r="F15" s="26">
        <v>65</v>
      </c>
      <c r="G15" s="24">
        <v>1327.2059999999999</v>
      </c>
      <c r="H15" s="25">
        <v>651.79200000000003</v>
      </c>
      <c r="I15" s="25">
        <v>675.41499999999996</v>
      </c>
      <c r="J15" s="18"/>
      <c r="K15" s="18"/>
    </row>
    <row r="16" spans="1:11" ht="13.5" customHeight="1">
      <c r="A16" s="26">
        <v>11</v>
      </c>
      <c r="B16" s="24">
        <v>905.64200000000005</v>
      </c>
      <c r="C16" s="25">
        <v>464.05200000000002</v>
      </c>
      <c r="D16" s="25">
        <v>441.59</v>
      </c>
      <c r="E16" s="18"/>
      <c r="F16" s="26">
        <v>66</v>
      </c>
      <c r="G16" s="24">
        <v>1629.665</v>
      </c>
      <c r="H16" s="25">
        <v>799.01400000000001</v>
      </c>
      <c r="I16" s="25">
        <v>830.65</v>
      </c>
      <c r="J16" s="18"/>
      <c r="K16" s="18"/>
    </row>
    <row r="17" spans="1:11" ht="13.5" customHeight="1">
      <c r="A17" s="26">
        <v>12</v>
      </c>
      <c r="B17" s="24">
        <v>925.48099999999999</v>
      </c>
      <c r="C17" s="25">
        <v>474.20100000000002</v>
      </c>
      <c r="D17" s="25">
        <v>451.279</v>
      </c>
      <c r="E17" s="18"/>
      <c r="F17" s="26">
        <v>67</v>
      </c>
      <c r="G17" s="24">
        <v>1517.4649999999999</v>
      </c>
      <c r="H17" s="25">
        <v>741.827</v>
      </c>
      <c r="I17" s="25">
        <v>775.63800000000003</v>
      </c>
      <c r="J17" s="18"/>
      <c r="K17" s="18"/>
    </row>
    <row r="18" spans="1:11" ht="13.5" customHeight="1">
      <c r="A18" s="26">
        <v>13</v>
      </c>
      <c r="B18" s="24">
        <v>949.221</v>
      </c>
      <c r="C18" s="25">
        <v>486.34899999999999</v>
      </c>
      <c r="D18" s="25">
        <v>462.87200000000001</v>
      </c>
      <c r="E18" s="18"/>
      <c r="F18" s="26">
        <v>68</v>
      </c>
      <c r="G18" s="24">
        <v>1469.4469999999999</v>
      </c>
      <c r="H18" s="25">
        <v>715.12599999999998</v>
      </c>
      <c r="I18" s="25">
        <v>754.32100000000003</v>
      </c>
      <c r="J18" s="18"/>
      <c r="K18" s="18"/>
    </row>
    <row r="19" spans="1:11" ht="13.5" customHeight="1">
      <c r="A19" s="26">
        <v>14</v>
      </c>
      <c r="B19" s="24">
        <v>973.596</v>
      </c>
      <c r="C19" s="25">
        <v>498.86599999999999</v>
      </c>
      <c r="D19" s="25">
        <v>474.73</v>
      </c>
      <c r="E19" s="18"/>
      <c r="F19" s="26">
        <v>69</v>
      </c>
      <c r="G19" s="24">
        <v>1410.6990000000001</v>
      </c>
      <c r="H19" s="25">
        <v>683.43</v>
      </c>
      <c r="I19" s="25">
        <v>727.27</v>
      </c>
      <c r="J19" s="18"/>
      <c r="K19" s="18"/>
    </row>
    <row r="20" spans="1:11" ht="20.25" customHeight="1">
      <c r="A20" s="26">
        <v>15</v>
      </c>
      <c r="B20" s="24">
        <v>998.85</v>
      </c>
      <c r="C20" s="25">
        <v>511.83300000000003</v>
      </c>
      <c r="D20" s="25">
        <v>487.017</v>
      </c>
      <c r="E20" s="18"/>
      <c r="F20" s="26">
        <v>70</v>
      </c>
      <c r="G20" s="24">
        <v>1378.127</v>
      </c>
      <c r="H20" s="25">
        <v>664.50699999999995</v>
      </c>
      <c r="I20" s="25">
        <v>713.62</v>
      </c>
      <c r="J20" s="18"/>
      <c r="K20" s="18"/>
    </row>
    <row r="21" spans="1:11" ht="13.5" customHeight="1">
      <c r="A21" s="26">
        <v>16</v>
      </c>
      <c r="B21" s="24">
        <v>962.89700000000005</v>
      </c>
      <c r="C21" s="25">
        <v>491.30900000000003</v>
      </c>
      <c r="D21" s="25">
        <v>471.58800000000002</v>
      </c>
      <c r="E21" s="18"/>
      <c r="F21" s="26">
        <v>71</v>
      </c>
      <c r="G21" s="24">
        <v>1375.961</v>
      </c>
      <c r="H21" s="25">
        <v>658.61900000000003</v>
      </c>
      <c r="I21" s="25">
        <v>717.34199999999998</v>
      </c>
      <c r="J21" s="18"/>
      <c r="K21" s="18"/>
    </row>
    <row r="22" spans="1:11" ht="13.5" customHeight="1">
      <c r="A22" s="26">
        <v>17</v>
      </c>
      <c r="B22" s="24">
        <v>978.71600000000001</v>
      </c>
      <c r="C22" s="25">
        <v>500.67700000000002</v>
      </c>
      <c r="D22" s="25">
        <v>478.03899999999999</v>
      </c>
      <c r="E22" s="18"/>
      <c r="F22" s="26">
        <v>72</v>
      </c>
      <c r="G22" s="24">
        <v>1388.7819999999999</v>
      </c>
      <c r="H22" s="25">
        <v>661.47900000000004</v>
      </c>
      <c r="I22" s="25">
        <v>727.303</v>
      </c>
      <c r="J22" s="18"/>
      <c r="K22" s="18"/>
    </row>
    <row r="23" spans="1:11" ht="13.5" customHeight="1">
      <c r="A23" s="26">
        <v>18</v>
      </c>
      <c r="B23" s="24">
        <v>1019.022</v>
      </c>
      <c r="C23" s="25">
        <v>519.928</v>
      </c>
      <c r="D23" s="25">
        <v>499.09399999999999</v>
      </c>
      <c r="E23" s="18"/>
      <c r="F23" s="26">
        <v>73</v>
      </c>
      <c r="G23" s="24">
        <v>1337.4480000000001</v>
      </c>
      <c r="H23" s="25">
        <v>631.76199999999994</v>
      </c>
      <c r="I23" s="25">
        <v>705.68700000000001</v>
      </c>
      <c r="J23" s="18"/>
      <c r="K23" s="18"/>
    </row>
    <row r="24" spans="1:11" ht="13.5" customHeight="1">
      <c r="A24" s="26">
        <v>19</v>
      </c>
      <c r="B24" s="24">
        <v>1029.932</v>
      </c>
      <c r="C24" s="25">
        <v>525.54100000000005</v>
      </c>
      <c r="D24" s="25">
        <v>504.39100000000002</v>
      </c>
      <c r="E24" s="18"/>
      <c r="F24" s="26">
        <v>74</v>
      </c>
      <c r="G24" s="24">
        <v>1285.4459999999999</v>
      </c>
      <c r="H24" s="25">
        <v>603.49300000000005</v>
      </c>
      <c r="I24" s="25">
        <v>681.95299999999997</v>
      </c>
      <c r="J24" s="18"/>
      <c r="K24" s="18"/>
    </row>
    <row r="25" spans="1:11" ht="20.25" customHeight="1">
      <c r="A25" s="26">
        <v>20</v>
      </c>
      <c r="B25" s="24">
        <v>1063.415</v>
      </c>
      <c r="C25" s="25">
        <v>543.29499999999996</v>
      </c>
      <c r="D25" s="25">
        <v>520.12</v>
      </c>
      <c r="E25" s="18"/>
      <c r="F25" s="26">
        <v>75</v>
      </c>
      <c r="G25" s="24">
        <v>1334.3589999999999</v>
      </c>
      <c r="H25" s="25">
        <v>621.89200000000005</v>
      </c>
      <c r="I25" s="25">
        <v>712.46699999999998</v>
      </c>
      <c r="J25" s="18"/>
      <c r="K25" s="18"/>
    </row>
    <row r="26" spans="1:11" ht="13.5" customHeight="1">
      <c r="A26" s="26">
        <v>21</v>
      </c>
      <c r="B26" s="24">
        <v>1072.5260000000001</v>
      </c>
      <c r="C26" s="25">
        <v>548.03599999999994</v>
      </c>
      <c r="D26" s="25">
        <v>524.49</v>
      </c>
      <c r="E26" s="18"/>
      <c r="F26" s="26">
        <v>76</v>
      </c>
      <c r="G26" s="24">
        <v>1360.0039999999999</v>
      </c>
      <c r="H26" s="25">
        <v>629.75599999999997</v>
      </c>
      <c r="I26" s="25">
        <v>730.24699999999996</v>
      </c>
      <c r="J26" s="18"/>
      <c r="K26" s="18"/>
    </row>
    <row r="27" spans="1:11" ht="13.5" customHeight="1">
      <c r="A27" s="26">
        <v>22</v>
      </c>
      <c r="B27" s="24">
        <v>1089.3009999999999</v>
      </c>
      <c r="C27" s="25">
        <v>556.12599999999998</v>
      </c>
      <c r="D27" s="25">
        <v>533.17499999999995</v>
      </c>
      <c r="E27" s="18"/>
      <c r="F27" s="26">
        <v>77</v>
      </c>
      <c r="G27" s="24">
        <v>1338.3689999999999</v>
      </c>
      <c r="H27" s="25">
        <v>613.58900000000006</v>
      </c>
      <c r="I27" s="25">
        <v>724.78099999999995</v>
      </c>
      <c r="J27" s="18"/>
      <c r="K27" s="18"/>
    </row>
    <row r="28" spans="1:11" ht="13.5" customHeight="1">
      <c r="A28" s="26">
        <v>23</v>
      </c>
      <c r="B28" s="24">
        <v>1115.2860000000001</v>
      </c>
      <c r="C28" s="25">
        <v>569.42899999999997</v>
      </c>
      <c r="D28" s="25">
        <v>545.85699999999997</v>
      </c>
      <c r="E28" s="18"/>
      <c r="F28" s="26">
        <v>78</v>
      </c>
      <c r="G28" s="24">
        <v>1397.5139999999999</v>
      </c>
      <c r="H28" s="25">
        <v>632.77499999999998</v>
      </c>
      <c r="I28" s="25">
        <v>764.73900000000003</v>
      </c>
      <c r="J28" s="18"/>
      <c r="K28" s="18"/>
    </row>
    <row r="29" spans="1:11" ht="13.5" customHeight="1">
      <c r="A29" s="26">
        <v>24</v>
      </c>
      <c r="B29" s="24">
        <v>1111.8589999999999</v>
      </c>
      <c r="C29" s="25">
        <v>568.34799999999996</v>
      </c>
      <c r="D29" s="25">
        <v>543.51199999999994</v>
      </c>
      <c r="E29" s="18"/>
      <c r="F29" s="26">
        <v>79</v>
      </c>
      <c r="G29" s="24">
        <v>1448.712</v>
      </c>
      <c r="H29" s="25">
        <v>648.42600000000004</v>
      </c>
      <c r="I29" s="25">
        <v>800.28599999999994</v>
      </c>
      <c r="J29" s="18"/>
      <c r="K29" s="18"/>
    </row>
    <row r="30" spans="1:11" ht="20.25" customHeight="1">
      <c r="A30" s="26">
        <v>25</v>
      </c>
      <c r="B30" s="24">
        <v>1107.0889999999999</v>
      </c>
      <c r="C30" s="25">
        <v>565.63699999999994</v>
      </c>
      <c r="D30" s="25">
        <v>541.45299999999997</v>
      </c>
      <c r="E30" s="18"/>
      <c r="F30" s="26">
        <v>80</v>
      </c>
      <c r="G30" s="24">
        <v>1497.1690000000001</v>
      </c>
      <c r="H30" s="25">
        <v>662.30700000000002</v>
      </c>
      <c r="I30" s="25">
        <v>834.86199999999997</v>
      </c>
      <c r="J30" s="18"/>
      <c r="K30" s="18"/>
    </row>
    <row r="31" spans="1:11" ht="13.5" customHeight="1">
      <c r="A31" s="26">
        <v>26</v>
      </c>
      <c r="B31" s="24">
        <v>1110.768</v>
      </c>
      <c r="C31" s="25">
        <v>568.10599999999999</v>
      </c>
      <c r="D31" s="25">
        <v>542.66200000000003</v>
      </c>
      <c r="E31" s="18"/>
      <c r="F31" s="26">
        <v>81</v>
      </c>
      <c r="G31" s="24">
        <v>1563.54</v>
      </c>
      <c r="H31" s="25">
        <v>681.08699999999999</v>
      </c>
      <c r="I31" s="25">
        <v>882.45299999999997</v>
      </c>
      <c r="J31" s="18"/>
      <c r="K31" s="18"/>
    </row>
    <row r="32" spans="1:11" ht="13.5" customHeight="1">
      <c r="A32" s="26">
        <v>27</v>
      </c>
      <c r="B32" s="24">
        <v>1149.4359999999999</v>
      </c>
      <c r="C32" s="25">
        <v>587.49</v>
      </c>
      <c r="D32" s="25">
        <v>561.94600000000003</v>
      </c>
      <c r="E32" s="18"/>
      <c r="F32" s="26">
        <v>82</v>
      </c>
      <c r="G32" s="24">
        <v>1658.597</v>
      </c>
      <c r="H32" s="25">
        <v>711.01700000000005</v>
      </c>
      <c r="I32" s="25">
        <v>947.58</v>
      </c>
      <c r="J32" s="18"/>
      <c r="K32" s="18"/>
    </row>
    <row r="33" spans="1:11" ht="13.5" customHeight="1">
      <c r="A33" s="26">
        <v>28</v>
      </c>
      <c r="B33" s="24">
        <v>1169.453</v>
      </c>
      <c r="C33" s="25">
        <v>599.12099999999998</v>
      </c>
      <c r="D33" s="25">
        <v>570.33199999999999</v>
      </c>
      <c r="E33" s="18"/>
      <c r="F33" s="26">
        <v>83</v>
      </c>
      <c r="G33" s="24">
        <v>1583.5509999999999</v>
      </c>
      <c r="H33" s="25">
        <v>666.22799999999995</v>
      </c>
      <c r="I33" s="25">
        <v>917.32299999999998</v>
      </c>
      <c r="J33" s="18"/>
      <c r="K33" s="18"/>
    </row>
    <row r="34" spans="1:11" ht="13.5" customHeight="1">
      <c r="A34" s="26">
        <v>29</v>
      </c>
      <c r="B34" s="24">
        <v>1202.867</v>
      </c>
      <c r="C34" s="25">
        <v>616.35400000000004</v>
      </c>
      <c r="D34" s="25">
        <v>586.51400000000001</v>
      </c>
      <c r="E34" s="18"/>
      <c r="F34" s="26">
        <v>84</v>
      </c>
      <c r="G34" s="24">
        <v>1439.027</v>
      </c>
      <c r="H34" s="25">
        <v>594.73199999999997</v>
      </c>
      <c r="I34" s="25">
        <v>844.29600000000005</v>
      </c>
      <c r="J34" s="18"/>
      <c r="K34" s="18"/>
    </row>
    <row r="35" spans="1:11" ht="20.25" customHeight="1">
      <c r="A35" s="26">
        <v>30</v>
      </c>
      <c r="B35" s="24">
        <v>1218.799</v>
      </c>
      <c r="C35" s="25">
        <v>624.89</v>
      </c>
      <c r="D35" s="25">
        <v>593.90899999999999</v>
      </c>
      <c r="E35" s="18"/>
      <c r="F35" s="26">
        <v>85</v>
      </c>
      <c r="G35" s="24">
        <v>856.00199999999995</v>
      </c>
      <c r="H35" s="25">
        <v>343.28</v>
      </c>
      <c r="I35" s="25">
        <v>512.72199999999998</v>
      </c>
      <c r="J35" s="18"/>
      <c r="K35" s="18"/>
    </row>
    <row r="36" spans="1:11" ht="13.5" customHeight="1">
      <c r="A36" s="26">
        <v>31</v>
      </c>
      <c r="B36" s="24">
        <v>1245.7380000000001</v>
      </c>
      <c r="C36" s="25">
        <v>640.92899999999997</v>
      </c>
      <c r="D36" s="25">
        <v>604.80899999999997</v>
      </c>
      <c r="E36" s="18"/>
      <c r="F36" s="26">
        <v>86</v>
      </c>
      <c r="G36" s="24">
        <v>868.94799999999998</v>
      </c>
      <c r="H36" s="25">
        <v>336.42399999999998</v>
      </c>
      <c r="I36" s="25">
        <v>532.52499999999998</v>
      </c>
      <c r="J36" s="18"/>
      <c r="K36" s="18"/>
    </row>
    <row r="37" spans="1:11" ht="13.5" customHeight="1">
      <c r="A37" s="26">
        <v>32</v>
      </c>
      <c r="B37" s="24">
        <v>1246.136</v>
      </c>
      <c r="C37" s="25">
        <v>640.30799999999999</v>
      </c>
      <c r="D37" s="25">
        <v>605.82799999999997</v>
      </c>
      <c r="E37" s="18"/>
      <c r="F37" s="26">
        <v>87</v>
      </c>
      <c r="G37" s="24">
        <v>992.08199999999999</v>
      </c>
      <c r="H37" s="25">
        <v>372.35199999999998</v>
      </c>
      <c r="I37" s="25">
        <v>619.73</v>
      </c>
      <c r="J37" s="18"/>
      <c r="K37" s="18"/>
    </row>
    <row r="38" spans="1:11" ht="13.5" customHeight="1">
      <c r="A38" s="26">
        <v>33</v>
      </c>
      <c r="B38" s="24">
        <v>1261.569</v>
      </c>
      <c r="C38" s="25">
        <v>648.65099999999995</v>
      </c>
      <c r="D38" s="25">
        <v>612.91800000000001</v>
      </c>
      <c r="E38" s="18"/>
      <c r="F38" s="26">
        <v>88</v>
      </c>
      <c r="G38" s="24">
        <v>891.83</v>
      </c>
      <c r="H38" s="25">
        <v>324.33300000000003</v>
      </c>
      <c r="I38" s="25">
        <v>567.49699999999996</v>
      </c>
      <c r="J38" s="18"/>
      <c r="K38" s="18"/>
    </row>
    <row r="39" spans="1:11" ht="13.5" customHeight="1">
      <c r="A39" s="26">
        <v>34</v>
      </c>
      <c r="B39" s="24">
        <v>1255.9280000000001</v>
      </c>
      <c r="C39" s="25">
        <v>644.423</v>
      </c>
      <c r="D39" s="25">
        <v>611.505</v>
      </c>
      <c r="E39" s="18"/>
      <c r="F39" s="26">
        <v>89</v>
      </c>
      <c r="G39" s="24">
        <v>842.18</v>
      </c>
      <c r="H39" s="25">
        <v>294.98899999999998</v>
      </c>
      <c r="I39" s="25">
        <v>547.19200000000001</v>
      </c>
      <c r="J39" s="18"/>
      <c r="K39" s="18"/>
    </row>
    <row r="40" spans="1:11" ht="20.25" customHeight="1">
      <c r="A40" s="26">
        <v>35</v>
      </c>
      <c r="B40" s="24">
        <v>1247.0150000000001</v>
      </c>
      <c r="C40" s="25">
        <v>641.25599999999997</v>
      </c>
      <c r="D40" s="25">
        <v>605.76</v>
      </c>
      <c r="E40" s="18"/>
      <c r="F40" s="26">
        <v>90</v>
      </c>
      <c r="G40" s="24">
        <v>742.25300000000004</v>
      </c>
      <c r="H40" s="25">
        <v>250.06700000000001</v>
      </c>
      <c r="I40" s="25">
        <v>492.18599999999998</v>
      </c>
      <c r="J40" s="18"/>
      <c r="K40" s="18"/>
    </row>
    <row r="41" spans="1:11" ht="13.5" customHeight="1">
      <c r="A41" s="26">
        <v>36</v>
      </c>
      <c r="B41" s="24">
        <v>1258.6189999999999</v>
      </c>
      <c r="C41" s="25">
        <v>646.44299999999998</v>
      </c>
      <c r="D41" s="25">
        <v>612.17499999999995</v>
      </c>
      <c r="E41" s="18"/>
      <c r="F41" s="26">
        <v>91</v>
      </c>
      <c r="G41" s="24">
        <v>603.33799999999997</v>
      </c>
      <c r="H41" s="25">
        <v>194.227</v>
      </c>
      <c r="I41" s="25">
        <v>409.11099999999999</v>
      </c>
      <c r="J41" s="18"/>
      <c r="K41" s="18"/>
    </row>
    <row r="42" spans="1:11" ht="13.5" customHeight="1">
      <c r="A42" s="26">
        <v>37</v>
      </c>
      <c r="B42" s="24">
        <v>1245.162</v>
      </c>
      <c r="C42" s="25">
        <v>639.62599999999998</v>
      </c>
      <c r="D42" s="25">
        <v>605.53599999999994</v>
      </c>
      <c r="E42" s="18"/>
      <c r="F42" s="26">
        <v>92</v>
      </c>
      <c r="G42" s="24">
        <v>462.78199999999998</v>
      </c>
      <c r="H42" s="25">
        <v>141.94399999999999</v>
      </c>
      <c r="I42" s="25">
        <v>320.83699999999999</v>
      </c>
      <c r="J42" s="18"/>
      <c r="K42" s="18"/>
    </row>
    <row r="43" spans="1:11" ht="13.5" customHeight="1">
      <c r="A43" s="26">
        <v>38</v>
      </c>
      <c r="B43" s="24">
        <v>1215.28</v>
      </c>
      <c r="C43" s="25">
        <v>623.55200000000002</v>
      </c>
      <c r="D43" s="25">
        <v>591.72799999999995</v>
      </c>
      <c r="E43" s="18"/>
      <c r="F43" s="26">
        <v>93</v>
      </c>
      <c r="G43" s="24">
        <v>428.54</v>
      </c>
      <c r="H43" s="25">
        <v>123.999</v>
      </c>
      <c r="I43" s="25">
        <v>304.541</v>
      </c>
      <c r="J43" s="18"/>
      <c r="K43" s="18"/>
    </row>
    <row r="44" spans="1:11" ht="13.5" customHeight="1">
      <c r="A44" s="26">
        <v>39</v>
      </c>
      <c r="B44" s="24">
        <v>1226.5029999999999</v>
      </c>
      <c r="C44" s="25">
        <v>628.67100000000005</v>
      </c>
      <c r="D44" s="25">
        <v>597.83199999999999</v>
      </c>
      <c r="E44" s="18"/>
      <c r="F44" s="26">
        <v>94</v>
      </c>
      <c r="G44" s="24">
        <v>374.31599999999997</v>
      </c>
      <c r="H44" s="25">
        <v>102.395</v>
      </c>
      <c r="I44" s="25">
        <v>271.92099999999999</v>
      </c>
      <c r="J44" s="18"/>
      <c r="K44" s="18"/>
    </row>
    <row r="45" spans="1:11" ht="20.25" customHeight="1">
      <c r="A45" s="26">
        <v>40</v>
      </c>
      <c r="B45" s="24">
        <v>1218.0060000000001</v>
      </c>
      <c r="C45" s="25">
        <v>622.78</v>
      </c>
      <c r="D45" s="25">
        <v>595.226</v>
      </c>
      <c r="E45" s="18"/>
      <c r="F45" s="26">
        <v>95</v>
      </c>
      <c r="G45" s="24">
        <v>312.892</v>
      </c>
      <c r="H45" s="25">
        <v>80.373999999999995</v>
      </c>
      <c r="I45" s="25">
        <v>232.518</v>
      </c>
      <c r="J45" s="18"/>
      <c r="K45" s="18"/>
    </row>
    <row r="46" spans="1:11" ht="13.5" customHeight="1">
      <c r="A46" s="26">
        <v>41</v>
      </c>
      <c r="B46" s="24">
        <v>1236.5640000000001</v>
      </c>
      <c r="C46" s="25">
        <v>630.26400000000001</v>
      </c>
      <c r="D46" s="25">
        <v>606.29899999999998</v>
      </c>
      <c r="E46" s="18"/>
      <c r="F46" s="26">
        <v>96</v>
      </c>
      <c r="G46" s="24">
        <v>244.358</v>
      </c>
      <c r="H46" s="25">
        <v>58.295999999999999</v>
      </c>
      <c r="I46" s="25">
        <v>186.06200000000001</v>
      </c>
      <c r="J46" s="18"/>
      <c r="K46" s="18"/>
    </row>
    <row r="47" spans="1:11" ht="13.5" customHeight="1">
      <c r="A47" s="26">
        <v>42</v>
      </c>
      <c r="B47" s="24">
        <v>1262.634</v>
      </c>
      <c r="C47" s="25">
        <v>642.78599999999994</v>
      </c>
      <c r="D47" s="25">
        <v>619.84900000000005</v>
      </c>
      <c r="E47" s="18"/>
      <c r="F47" s="26">
        <v>97</v>
      </c>
      <c r="G47" s="24">
        <v>184.636</v>
      </c>
      <c r="H47" s="25">
        <v>40.793999999999997</v>
      </c>
      <c r="I47" s="25">
        <v>143.84200000000001</v>
      </c>
      <c r="J47" s="18"/>
      <c r="K47" s="18"/>
    </row>
    <row r="48" spans="1:11" ht="13.5" customHeight="1">
      <c r="A48" s="26">
        <v>43</v>
      </c>
      <c r="B48" s="24">
        <v>1301.184</v>
      </c>
      <c r="C48" s="25">
        <v>662.26800000000003</v>
      </c>
      <c r="D48" s="25">
        <v>638.91600000000005</v>
      </c>
      <c r="E48" s="18"/>
      <c r="F48" s="26">
        <v>98</v>
      </c>
      <c r="G48" s="24">
        <v>143.78299999999999</v>
      </c>
      <c r="H48" s="25">
        <v>29.248000000000001</v>
      </c>
      <c r="I48" s="25">
        <v>114.535</v>
      </c>
      <c r="J48" s="18"/>
      <c r="K48" s="18"/>
    </row>
    <row r="49" spans="1:11" ht="13.5" customHeight="1">
      <c r="A49" s="26">
        <v>44</v>
      </c>
      <c r="B49" s="24">
        <v>1334.8979999999999</v>
      </c>
      <c r="C49" s="25">
        <v>677.47699999999998</v>
      </c>
      <c r="D49" s="25">
        <v>657.42100000000005</v>
      </c>
      <c r="E49" s="18"/>
      <c r="F49" s="26">
        <v>99</v>
      </c>
      <c r="G49" s="24">
        <v>105.334</v>
      </c>
      <c r="H49" s="25">
        <v>19.87</v>
      </c>
      <c r="I49" s="25">
        <v>85.465000000000003</v>
      </c>
      <c r="J49" s="18"/>
      <c r="K49" s="18"/>
    </row>
    <row r="50" spans="1:11" ht="20.25" customHeight="1">
      <c r="A50" s="26">
        <v>45</v>
      </c>
      <c r="B50" s="24">
        <v>1356.9159999999999</v>
      </c>
      <c r="C50" s="25">
        <v>688.57899999999995</v>
      </c>
      <c r="D50" s="25">
        <v>668.33600000000001</v>
      </c>
      <c r="E50" s="18"/>
      <c r="F50" s="26">
        <v>100</v>
      </c>
      <c r="G50" s="24">
        <v>74.228999999999999</v>
      </c>
      <c r="H50" s="25">
        <v>12.815</v>
      </c>
      <c r="I50" s="25">
        <v>61.414000000000001</v>
      </c>
      <c r="J50" s="18"/>
      <c r="K50" s="18"/>
    </row>
    <row r="51" spans="1:11" ht="13.5" customHeight="1">
      <c r="A51" s="26">
        <v>46</v>
      </c>
      <c r="B51" s="24">
        <v>1408.8109999999999</v>
      </c>
      <c r="C51" s="25">
        <v>711.60299999999995</v>
      </c>
      <c r="D51" s="25">
        <v>697.20799999999997</v>
      </c>
      <c r="E51" s="18"/>
      <c r="F51" s="26">
        <v>101</v>
      </c>
      <c r="G51" s="24">
        <v>49.436</v>
      </c>
      <c r="H51" s="25">
        <v>7.8289999999999997</v>
      </c>
      <c r="I51" s="25">
        <v>41.606999999999999</v>
      </c>
      <c r="J51" s="18"/>
      <c r="K51" s="18"/>
    </row>
    <row r="52" spans="1:11" ht="13.5" customHeight="1">
      <c r="A52" s="26">
        <v>47</v>
      </c>
      <c r="B52" s="24">
        <v>1452.877</v>
      </c>
      <c r="C52" s="25">
        <v>732.55899999999997</v>
      </c>
      <c r="D52" s="25">
        <v>720.31799999999998</v>
      </c>
      <c r="E52" s="18"/>
      <c r="F52" s="26">
        <v>102</v>
      </c>
      <c r="G52" s="24">
        <v>32.917999999999999</v>
      </c>
      <c r="H52" s="25">
        <v>4.7510000000000003</v>
      </c>
      <c r="I52" s="25">
        <v>28.167000000000002</v>
      </c>
      <c r="J52" s="18"/>
      <c r="K52" s="18"/>
    </row>
    <row r="53" spans="1:11" ht="13.5" customHeight="1">
      <c r="A53" s="26">
        <v>48</v>
      </c>
      <c r="B53" s="24">
        <v>1472.9670000000001</v>
      </c>
      <c r="C53" s="25">
        <v>742.70299999999997</v>
      </c>
      <c r="D53" s="25">
        <v>730.26400000000001</v>
      </c>
      <c r="E53" s="18"/>
      <c r="F53" s="26">
        <v>103</v>
      </c>
      <c r="G53" s="24">
        <v>20.869</v>
      </c>
      <c r="H53" s="25">
        <v>2.7839999999999998</v>
      </c>
      <c r="I53" s="25">
        <v>18.085000000000001</v>
      </c>
      <c r="J53" s="18"/>
      <c r="K53" s="18"/>
    </row>
    <row r="54" spans="1:11" ht="13.5" customHeight="1">
      <c r="A54" s="26">
        <v>49</v>
      </c>
      <c r="B54" s="24">
        <v>1473.44</v>
      </c>
      <c r="C54" s="25">
        <v>741.32399999999996</v>
      </c>
      <c r="D54" s="25">
        <v>732.11599999999999</v>
      </c>
      <c r="E54" s="18"/>
      <c r="F54" s="26">
        <v>104</v>
      </c>
      <c r="G54" s="24">
        <v>12.659000000000001</v>
      </c>
      <c r="H54" s="25">
        <v>1.5589999999999999</v>
      </c>
      <c r="I54" s="25">
        <v>11.1</v>
      </c>
      <c r="J54" s="18"/>
      <c r="K54" s="18"/>
    </row>
    <row r="55" spans="1:11" ht="20.25" customHeight="1">
      <c r="A55" s="26">
        <v>50</v>
      </c>
      <c r="B55" s="24">
        <v>1487.7170000000001</v>
      </c>
      <c r="C55" s="25">
        <v>749.28700000000003</v>
      </c>
      <c r="D55" s="25">
        <v>738.42899999999997</v>
      </c>
      <c r="E55" s="18"/>
      <c r="F55" s="23" t="s">
        <v>127</v>
      </c>
      <c r="G55" s="24">
        <v>15.414999999999999</v>
      </c>
      <c r="H55" s="25">
        <v>1.5820000000000001</v>
      </c>
      <c r="I55" s="25">
        <v>13.833</v>
      </c>
      <c r="J55" s="18"/>
      <c r="K55" s="18"/>
    </row>
    <row r="56" spans="1:11" ht="13.5" customHeight="1">
      <c r="A56" s="26">
        <v>51</v>
      </c>
      <c r="B56" s="24">
        <v>1549.6120000000001</v>
      </c>
      <c r="C56" s="25">
        <v>779.63499999999999</v>
      </c>
      <c r="D56" s="25">
        <v>769.97699999999998</v>
      </c>
      <c r="E56" s="18"/>
      <c r="F56" s="26"/>
      <c r="G56" s="24"/>
      <c r="H56" s="25"/>
      <c r="I56" s="25"/>
      <c r="J56" s="18"/>
      <c r="K56" s="18"/>
    </row>
    <row r="57" spans="1:11" ht="13.5" customHeight="1">
      <c r="A57" s="26">
        <v>52</v>
      </c>
      <c r="B57" s="24">
        <v>1587.626</v>
      </c>
      <c r="C57" s="25">
        <v>799.06700000000001</v>
      </c>
      <c r="D57" s="25">
        <v>788.55899999999997</v>
      </c>
      <c r="E57" s="18"/>
      <c r="F57" s="26"/>
      <c r="G57" s="24"/>
      <c r="H57" s="25"/>
      <c r="I57" s="25"/>
      <c r="J57" s="18"/>
      <c r="K57" s="18"/>
    </row>
    <row r="58" spans="1:11" ht="13.5" customHeight="1">
      <c r="A58" s="26">
        <v>53</v>
      </c>
      <c r="B58" s="24">
        <v>1646.8789999999999</v>
      </c>
      <c r="C58" s="25">
        <v>827.89200000000005</v>
      </c>
      <c r="D58" s="25">
        <v>818.98599999999999</v>
      </c>
      <c r="E58" s="18"/>
      <c r="F58" s="26"/>
      <c r="G58" s="24"/>
      <c r="H58" s="25"/>
      <c r="I58" s="25"/>
      <c r="J58" s="18"/>
      <c r="K58" s="18"/>
    </row>
    <row r="59" spans="1:11" ht="13.5" customHeight="1">
      <c r="A59" s="27">
        <v>54</v>
      </c>
      <c r="B59" s="28">
        <v>1687.0650000000001</v>
      </c>
      <c r="C59" s="29">
        <v>848.21299999999997</v>
      </c>
      <c r="D59" s="29">
        <v>838.85199999999998</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2185</v>
      </c>
    </row>
    <row r="2" spans="1:11" ht="13.5" customHeight="1">
      <c r="A2" s="18" t="s">
        <v>2186</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117616.16099999999</v>
      </c>
      <c r="C4" s="25">
        <v>56930.591999999997</v>
      </c>
      <c r="D4" s="25">
        <v>60685.567999999999</v>
      </c>
      <c r="E4" s="18"/>
      <c r="F4" s="18"/>
      <c r="G4" s="24"/>
      <c r="H4" s="25"/>
      <c r="I4" s="25"/>
      <c r="J4" s="18"/>
      <c r="K4" s="18"/>
    </row>
    <row r="5" spans="1:11" ht="20.25" customHeight="1">
      <c r="A5" s="26">
        <v>0</v>
      </c>
      <c r="B5" s="24">
        <v>805.80799999999999</v>
      </c>
      <c r="C5" s="25">
        <v>413.14100000000002</v>
      </c>
      <c r="D5" s="25">
        <v>392.66699999999997</v>
      </c>
      <c r="E5" s="18"/>
      <c r="F5" s="26">
        <v>55</v>
      </c>
      <c r="G5" s="24">
        <v>1682.383</v>
      </c>
      <c r="H5" s="25">
        <v>845.1</v>
      </c>
      <c r="I5" s="25">
        <v>837.28399999999999</v>
      </c>
      <c r="J5" s="18"/>
      <c r="K5" s="18"/>
    </row>
    <row r="6" spans="1:11" ht="13.5" customHeight="1">
      <c r="A6" s="26">
        <v>1</v>
      </c>
      <c r="B6" s="24">
        <v>812.31299999999999</v>
      </c>
      <c r="C6" s="25">
        <v>416.46100000000001</v>
      </c>
      <c r="D6" s="25">
        <v>395.85199999999998</v>
      </c>
      <c r="E6" s="18"/>
      <c r="F6" s="26">
        <v>56</v>
      </c>
      <c r="G6" s="24">
        <v>1758.992</v>
      </c>
      <c r="H6" s="25">
        <v>882.86500000000001</v>
      </c>
      <c r="I6" s="25">
        <v>876.12699999999995</v>
      </c>
      <c r="J6" s="18"/>
      <c r="K6" s="18"/>
    </row>
    <row r="7" spans="1:11" ht="13.5" customHeight="1">
      <c r="A7" s="26">
        <v>2</v>
      </c>
      <c r="B7" s="24">
        <v>818.30100000000004</v>
      </c>
      <c r="C7" s="25">
        <v>419.51600000000002</v>
      </c>
      <c r="D7" s="25">
        <v>398.78500000000003</v>
      </c>
      <c r="E7" s="18"/>
      <c r="F7" s="26">
        <v>57</v>
      </c>
      <c r="G7" s="24">
        <v>1831.4480000000001</v>
      </c>
      <c r="H7" s="25">
        <v>918.13300000000004</v>
      </c>
      <c r="I7" s="25">
        <v>913.31500000000005</v>
      </c>
      <c r="J7" s="18"/>
      <c r="K7" s="18"/>
    </row>
    <row r="8" spans="1:11" ht="13.5" customHeight="1">
      <c r="A8" s="26">
        <v>3</v>
      </c>
      <c r="B8" s="24">
        <v>823.71799999999996</v>
      </c>
      <c r="C8" s="25">
        <v>422.279</v>
      </c>
      <c r="D8" s="25">
        <v>401.43799999999999</v>
      </c>
      <c r="E8" s="18"/>
      <c r="F8" s="26">
        <v>58</v>
      </c>
      <c r="G8" s="24">
        <v>1927.3140000000001</v>
      </c>
      <c r="H8" s="25">
        <v>966.59400000000005</v>
      </c>
      <c r="I8" s="25">
        <v>960.721</v>
      </c>
      <c r="J8" s="18"/>
      <c r="K8" s="18"/>
    </row>
    <row r="9" spans="1:11" ht="13.5" customHeight="1">
      <c r="A9" s="26">
        <v>4</v>
      </c>
      <c r="B9" s="24">
        <v>828.61699999999996</v>
      </c>
      <c r="C9" s="25">
        <v>424.77</v>
      </c>
      <c r="D9" s="25">
        <v>403.846</v>
      </c>
      <c r="E9" s="18"/>
      <c r="F9" s="26">
        <v>59</v>
      </c>
      <c r="G9" s="24">
        <v>1954.703</v>
      </c>
      <c r="H9" s="25">
        <v>975.72500000000002</v>
      </c>
      <c r="I9" s="25">
        <v>978.97699999999998</v>
      </c>
      <c r="J9" s="18"/>
      <c r="K9" s="18"/>
    </row>
    <row r="10" spans="1:11" ht="20.25" customHeight="1">
      <c r="A10" s="26">
        <v>5</v>
      </c>
      <c r="B10" s="24">
        <v>833.29300000000001</v>
      </c>
      <c r="C10" s="25">
        <v>427.13299999999998</v>
      </c>
      <c r="D10" s="25">
        <v>406.16</v>
      </c>
      <c r="E10" s="18"/>
      <c r="F10" s="26">
        <v>60</v>
      </c>
      <c r="G10" s="24">
        <v>1912.54</v>
      </c>
      <c r="H10" s="25">
        <v>955.45600000000002</v>
      </c>
      <c r="I10" s="25">
        <v>957.08399999999995</v>
      </c>
      <c r="J10" s="18"/>
      <c r="K10" s="18"/>
    </row>
    <row r="11" spans="1:11" ht="13.5" customHeight="1">
      <c r="A11" s="26">
        <v>6</v>
      </c>
      <c r="B11" s="24">
        <v>838.23900000000003</v>
      </c>
      <c r="C11" s="25">
        <v>429.62200000000001</v>
      </c>
      <c r="D11" s="25">
        <v>408.61700000000002</v>
      </c>
      <c r="E11" s="18"/>
      <c r="F11" s="26">
        <v>61</v>
      </c>
      <c r="G11" s="24">
        <v>1854.6679999999999</v>
      </c>
      <c r="H11" s="25">
        <v>923.43200000000002</v>
      </c>
      <c r="I11" s="25">
        <v>931.23599999999999</v>
      </c>
      <c r="J11" s="18"/>
      <c r="K11" s="18"/>
    </row>
    <row r="12" spans="1:11" ht="13.5" customHeight="1">
      <c r="A12" s="26">
        <v>7</v>
      </c>
      <c r="B12" s="24">
        <v>844.12199999999996</v>
      </c>
      <c r="C12" s="25">
        <v>432.59</v>
      </c>
      <c r="D12" s="25">
        <v>411.53199999999998</v>
      </c>
      <c r="E12" s="18"/>
      <c r="F12" s="26">
        <v>62</v>
      </c>
      <c r="G12" s="24">
        <v>1791.519</v>
      </c>
      <c r="H12" s="25">
        <v>890.41200000000003</v>
      </c>
      <c r="I12" s="25">
        <v>901.10699999999997</v>
      </c>
      <c r="J12" s="18"/>
      <c r="K12" s="18"/>
    </row>
    <row r="13" spans="1:11" ht="13.5" customHeight="1">
      <c r="A13" s="26">
        <v>8</v>
      </c>
      <c r="B13" s="24">
        <v>851.65899999999999</v>
      </c>
      <c r="C13" s="25">
        <v>436.41800000000001</v>
      </c>
      <c r="D13" s="25">
        <v>415.24099999999999</v>
      </c>
      <c r="E13" s="18"/>
      <c r="F13" s="26">
        <v>63</v>
      </c>
      <c r="G13" s="24">
        <v>1756.047</v>
      </c>
      <c r="H13" s="25">
        <v>869.79700000000003</v>
      </c>
      <c r="I13" s="25">
        <v>886.25</v>
      </c>
      <c r="J13" s="18"/>
      <c r="K13" s="18"/>
    </row>
    <row r="14" spans="1:11" ht="13.5" customHeight="1">
      <c r="A14" s="26">
        <v>9</v>
      </c>
      <c r="B14" s="24">
        <v>861.44799999999998</v>
      </c>
      <c r="C14" s="25">
        <v>441.41699999999997</v>
      </c>
      <c r="D14" s="25">
        <v>420.03199999999998</v>
      </c>
      <c r="E14" s="18"/>
      <c r="F14" s="26">
        <v>64</v>
      </c>
      <c r="G14" s="24">
        <v>1708.92</v>
      </c>
      <c r="H14" s="25">
        <v>844.06500000000005</v>
      </c>
      <c r="I14" s="25">
        <v>864.85500000000002</v>
      </c>
      <c r="J14" s="18"/>
      <c r="K14" s="18"/>
    </row>
    <row r="15" spans="1:11" ht="20.25" customHeight="1">
      <c r="A15" s="26">
        <v>10</v>
      </c>
      <c r="B15" s="24">
        <v>873.82</v>
      </c>
      <c r="C15" s="25">
        <v>447.75099999999998</v>
      </c>
      <c r="D15" s="25">
        <v>426.06900000000002</v>
      </c>
      <c r="E15" s="18"/>
      <c r="F15" s="26">
        <v>65</v>
      </c>
      <c r="G15" s="24">
        <v>1696.7329999999999</v>
      </c>
      <c r="H15" s="25">
        <v>836.28599999999994</v>
      </c>
      <c r="I15" s="25">
        <v>860.44799999999998</v>
      </c>
      <c r="J15" s="18"/>
      <c r="K15" s="18"/>
    </row>
    <row r="16" spans="1:11" ht="13.5" customHeight="1">
      <c r="A16" s="26">
        <v>11</v>
      </c>
      <c r="B16" s="24">
        <v>888.798</v>
      </c>
      <c r="C16" s="25">
        <v>455.41899999999998</v>
      </c>
      <c r="D16" s="25">
        <v>433.38</v>
      </c>
      <c r="E16" s="18"/>
      <c r="F16" s="26">
        <v>66</v>
      </c>
      <c r="G16" s="24">
        <v>1318.06</v>
      </c>
      <c r="H16" s="25">
        <v>645.38400000000001</v>
      </c>
      <c r="I16" s="25">
        <v>672.67700000000002</v>
      </c>
      <c r="J16" s="18"/>
      <c r="K16" s="18"/>
    </row>
    <row r="17" spans="1:11" ht="13.5" customHeight="1">
      <c r="A17" s="26">
        <v>12</v>
      </c>
      <c r="B17" s="24">
        <v>906.07899999999995</v>
      </c>
      <c r="C17" s="25">
        <v>464.25700000000001</v>
      </c>
      <c r="D17" s="25">
        <v>441.822</v>
      </c>
      <c r="E17" s="18"/>
      <c r="F17" s="26">
        <v>67</v>
      </c>
      <c r="G17" s="24">
        <v>1617.4580000000001</v>
      </c>
      <c r="H17" s="25">
        <v>790.45299999999997</v>
      </c>
      <c r="I17" s="25">
        <v>827.005</v>
      </c>
      <c r="J17" s="18"/>
      <c r="K17" s="18"/>
    </row>
    <row r="18" spans="1:11" ht="13.5" customHeight="1">
      <c r="A18" s="26">
        <v>13</v>
      </c>
      <c r="B18" s="24">
        <v>925.98199999999997</v>
      </c>
      <c r="C18" s="25">
        <v>474.43799999999999</v>
      </c>
      <c r="D18" s="25">
        <v>451.54500000000002</v>
      </c>
      <c r="E18" s="18"/>
      <c r="F18" s="26">
        <v>68</v>
      </c>
      <c r="G18" s="24">
        <v>1505.1079999999999</v>
      </c>
      <c r="H18" s="25">
        <v>733.16700000000003</v>
      </c>
      <c r="I18" s="25">
        <v>771.94100000000003</v>
      </c>
      <c r="J18" s="18"/>
      <c r="K18" s="18"/>
    </row>
    <row r="19" spans="1:11" ht="13.5" customHeight="1">
      <c r="A19" s="26">
        <v>14</v>
      </c>
      <c r="B19" s="24">
        <v>949.61400000000003</v>
      </c>
      <c r="C19" s="25">
        <v>486.57400000000001</v>
      </c>
      <c r="D19" s="25">
        <v>463.04</v>
      </c>
      <c r="E19" s="18"/>
      <c r="F19" s="26">
        <v>69</v>
      </c>
      <c r="G19" s="24">
        <v>1456.444</v>
      </c>
      <c r="H19" s="25">
        <v>706.03</v>
      </c>
      <c r="I19" s="25">
        <v>750.41399999999999</v>
      </c>
      <c r="J19" s="18"/>
      <c r="K19" s="18"/>
    </row>
    <row r="20" spans="1:11" ht="20.25" customHeight="1">
      <c r="A20" s="26">
        <v>15</v>
      </c>
      <c r="B20" s="24">
        <v>973.899</v>
      </c>
      <c r="C20" s="25">
        <v>499.05200000000002</v>
      </c>
      <c r="D20" s="25">
        <v>474.84699999999998</v>
      </c>
      <c r="E20" s="18"/>
      <c r="F20" s="26">
        <v>70</v>
      </c>
      <c r="G20" s="24">
        <v>1397.116</v>
      </c>
      <c r="H20" s="25">
        <v>673.95100000000002</v>
      </c>
      <c r="I20" s="25">
        <v>723.16499999999996</v>
      </c>
      <c r="J20" s="18"/>
      <c r="K20" s="18"/>
    </row>
    <row r="21" spans="1:11" ht="13.5" customHeight="1">
      <c r="A21" s="26">
        <v>16</v>
      </c>
      <c r="B21" s="24">
        <v>999.66800000000001</v>
      </c>
      <c r="C21" s="25">
        <v>512.19799999999998</v>
      </c>
      <c r="D21" s="25">
        <v>487.47</v>
      </c>
      <c r="E21" s="18"/>
      <c r="F21" s="26">
        <v>71</v>
      </c>
      <c r="G21" s="24">
        <v>1363.672</v>
      </c>
      <c r="H21" s="25">
        <v>654.45500000000004</v>
      </c>
      <c r="I21" s="25">
        <v>709.21699999999998</v>
      </c>
      <c r="J21" s="18"/>
      <c r="K21" s="18"/>
    </row>
    <row r="22" spans="1:11" ht="13.5" customHeight="1">
      <c r="A22" s="26">
        <v>17</v>
      </c>
      <c r="B22" s="24">
        <v>965.02099999999996</v>
      </c>
      <c r="C22" s="25">
        <v>492.21</v>
      </c>
      <c r="D22" s="25">
        <v>472.81099999999998</v>
      </c>
      <c r="E22" s="18"/>
      <c r="F22" s="26">
        <v>72</v>
      </c>
      <c r="G22" s="24">
        <v>1360.232</v>
      </c>
      <c r="H22" s="25">
        <v>647.74900000000002</v>
      </c>
      <c r="I22" s="25">
        <v>712.48299999999995</v>
      </c>
      <c r="J22" s="18"/>
      <c r="K22" s="18"/>
    </row>
    <row r="23" spans="1:11" ht="13.5" customHeight="1">
      <c r="A23" s="26">
        <v>18</v>
      </c>
      <c r="B23" s="24">
        <v>982.24300000000005</v>
      </c>
      <c r="C23" s="25">
        <v>502.16199999999998</v>
      </c>
      <c r="D23" s="25">
        <v>480.08100000000002</v>
      </c>
      <c r="E23" s="18"/>
      <c r="F23" s="26">
        <v>73</v>
      </c>
      <c r="G23" s="24">
        <v>1371.4359999999999</v>
      </c>
      <c r="H23" s="25">
        <v>649.56399999999996</v>
      </c>
      <c r="I23" s="25">
        <v>721.87300000000005</v>
      </c>
      <c r="J23" s="18"/>
      <c r="K23" s="18"/>
    </row>
    <row r="24" spans="1:11" ht="13.5" customHeight="1">
      <c r="A24" s="26">
        <v>19</v>
      </c>
      <c r="B24" s="24">
        <v>1023.653</v>
      </c>
      <c r="C24" s="25">
        <v>521.87099999999998</v>
      </c>
      <c r="D24" s="25">
        <v>501.78199999999998</v>
      </c>
      <c r="E24" s="18"/>
      <c r="F24" s="26">
        <v>74</v>
      </c>
      <c r="G24" s="24">
        <v>1319.173</v>
      </c>
      <c r="H24" s="25">
        <v>619.32500000000005</v>
      </c>
      <c r="I24" s="25">
        <v>699.84900000000005</v>
      </c>
      <c r="J24" s="18"/>
      <c r="K24" s="18"/>
    </row>
    <row r="25" spans="1:11" ht="20.25" customHeight="1">
      <c r="A25" s="26">
        <v>20</v>
      </c>
      <c r="B25" s="24">
        <v>1035.347</v>
      </c>
      <c r="C25" s="25">
        <v>527.86300000000006</v>
      </c>
      <c r="D25" s="25">
        <v>507.48500000000001</v>
      </c>
      <c r="E25" s="18"/>
      <c r="F25" s="26">
        <v>75</v>
      </c>
      <c r="G25" s="24">
        <v>1266.126</v>
      </c>
      <c r="H25" s="25">
        <v>590.45899999999995</v>
      </c>
      <c r="I25" s="25">
        <v>675.66700000000003</v>
      </c>
      <c r="J25" s="18"/>
      <c r="K25" s="18"/>
    </row>
    <row r="26" spans="1:11" ht="13.5" customHeight="1">
      <c r="A26" s="26">
        <v>21</v>
      </c>
      <c r="B26" s="24">
        <v>1069.239</v>
      </c>
      <c r="C26" s="25">
        <v>545.94399999999996</v>
      </c>
      <c r="D26" s="25">
        <v>523.29499999999996</v>
      </c>
      <c r="E26" s="18"/>
      <c r="F26" s="26">
        <v>76</v>
      </c>
      <c r="G26" s="24">
        <v>1312.181</v>
      </c>
      <c r="H26" s="25">
        <v>607.07100000000003</v>
      </c>
      <c r="I26" s="25">
        <v>705.11</v>
      </c>
      <c r="J26" s="18"/>
      <c r="K26" s="18"/>
    </row>
    <row r="27" spans="1:11" ht="13.5" customHeight="1">
      <c r="A27" s="26">
        <v>22</v>
      </c>
      <c r="B27" s="24">
        <v>1078.538</v>
      </c>
      <c r="C27" s="25">
        <v>551.01900000000001</v>
      </c>
      <c r="D27" s="25">
        <v>527.51900000000001</v>
      </c>
      <c r="E27" s="18"/>
      <c r="F27" s="26">
        <v>77</v>
      </c>
      <c r="G27" s="24">
        <v>1334.8320000000001</v>
      </c>
      <c r="H27" s="25">
        <v>613.08199999999999</v>
      </c>
      <c r="I27" s="25">
        <v>721.75</v>
      </c>
      <c r="J27" s="18"/>
      <c r="K27" s="18"/>
    </row>
    <row r="28" spans="1:11" ht="13.5" customHeight="1">
      <c r="A28" s="26">
        <v>23</v>
      </c>
      <c r="B28" s="24">
        <v>1095.095</v>
      </c>
      <c r="C28" s="25">
        <v>559.27</v>
      </c>
      <c r="D28" s="25">
        <v>535.82500000000005</v>
      </c>
      <c r="E28" s="18"/>
      <c r="F28" s="26">
        <v>78</v>
      </c>
      <c r="G28" s="24">
        <v>1310.6500000000001</v>
      </c>
      <c r="H28" s="25">
        <v>595.41899999999998</v>
      </c>
      <c r="I28" s="25">
        <v>715.23099999999999</v>
      </c>
      <c r="J28" s="18"/>
      <c r="K28" s="18"/>
    </row>
    <row r="29" spans="1:11" ht="13.5" customHeight="1">
      <c r="A29" s="26">
        <v>24</v>
      </c>
      <c r="B29" s="24">
        <v>1120.098</v>
      </c>
      <c r="C29" s="25">
        <v>572.29399999999998</v>
      </c>
      <c r="D29" s="25">
        <v>547.803</v>
      </c>
      <c r="E29" s="18"/>
      <c r="F29" s="26">
        <v>79</v>
      </c>
      <c r="G29" s="24">
        <v>1364.991</v>
      </c>
      <c r="H29" s="25">
        <v>611.71100000000001</v>
      </c>
      <c r="I29" s="25">
        <v>753.28</v>
      </c>
      <c r="J29" s="18"/>
      <c r="K29" s="18"/>
    </row>
    <row r="30" spans="1:11" ht="20.25" customHeight="1">
      <c r="A30" s="26">
        <v>25</v>
      </c>
      <c r="B30" s="24">
        <v>1115.204</v>
      </c>
      <c r="C30" s="25">
        <v>570.50099999999998</v>
      </c>
      <c r="D30" s="25">
        <v>544.70299999999997</v>
      </c>
      <c r="E30" s="18"/>
      <c r="F30" s="26">
        <v>80</v>
      </c>
      <c r="G30" s="24">
        <v>1410.6590000000001</v>
      </c>
      <c r="H30" s="25">
        <v>624.07100000000003</v>
      </c>
      <c r="I30" s="25">
        <v>786.58799999999997</v>
      </c>
      <c r="J30" s="18"/>
      <c r="K30" s="18"/>
    </row>
    <row r="31" spans="1:11" ht="13.5" customHeight="1">
      <c r="A31" s="26">
        <v>26</v>
      </c>
      <c r="B31" s="24">
        <v>1109.2339999999999</v>
      </c>
      <c r="C31" s="25">
        <v>567.05200000000002</v>
      </c>
      <c r="D31" s="25">
        <v>542.18200000000002</v>
      </c>
      <c r="E31" s="18"/>
      <c r="F31" s="26">
        <v>81</v>
      </c>
      <c r="G31" s="24">
        <v>1452.6420000000001</v>
      </c>
      <c r="H31" s="25">
        <v>634.17399999999998</v>
      </c>
      <c r="I31" s="25">
        <v>818.46799999999996</v>
      </c>
      <c r="J31" s="18"/>
      <c r="K31" s="18"/>
    </row>
    <row r="32" spans="1:11" ht="13.5" customHeight="1">
      <c r="A32" s="26">
        <v>27</v>
      </c>
      <c r="B32" s="24">
        <v>1112.2950000000001</v>
      </c>
      <c r="C32" s="25">
        <v>569.06600000000003</v>
      </c>
      <c r="D32" s="25">
        <v>543.22799999999995</v>
      </c>
      <c r="E32" s="18"/>
      <c r="F32" s="26">
        <v>82</v>
      </c>
      <c r="G32" s="24">
        <v>1510.827</v>
      </c>
      <c r="H32" s="25">
        <v>648.327</v>
      </c>
      <c r="I32" s="25">
        <v>862.5</v>
      </c>
      <c r="J32" s="18"/>
      <c r="K32" s="18"/>
    </row>
    <row r="33" spans="1:11" ht="13.5" customHeight="1">
      <c r="A33" s="26">
        <v>28</v>
      </c>
      <c r="B33" s="24">
        <v>1150.4649999999999</v>
      </c>
      <c r="C33" s="25">
        <v>588.12199999999996</v>
      </c>
      <c r="D33" s="25">
        <v>562.34199999999998</v>
      </c>
      <c r="E33" s="18"/>
      <c r="F33" s="26">
        <v>83</v>
      </c>
      <c r="G33" s="24">
        <v>1595.15</v>
      </c>
      <c r="H33" s="25">
        <v>672.28800000000001</v>
      </c>
      <c r="I33" s="25">
        <v>922.86099999999999</v>
      </c>
      <c r="J33" s="18"/>
      <c r="K33" s="18"/>
    </row>
    <row r="34" spans="1:11" ht="13.5" customHeight="1">
      <c r="A34" s="26">
        <v>29</v>
      </c>
      <c r="B34" s="24">
        <v>1170.05</v>
      </c>
      <c r="C34" s="25">
        <v>599.49099999999999</v>
      </c>
      <c r="D34" s="25">
        <v>570.55899999999997</v>
      </c>
      <c r="E34" s="18"/>
      <c r="F34" s="26">
        <v>84</v>
      </c>
      <c r="G34" s="24">
        <v>1514.913</v>
      </c>
      <c r="H34" s="25">
        <v>625.19799999999998</v>
      </c>
      <c r="I34" s="25">
        <v>889.71500000000003</v>
      </c>
      <c r="J34" s="18"/>
      <c r="K34" s="18"/>
    </row>
    <row r="35" spans="1:11" ht="20.25" customHeight="1">
      <c r="A35" s="26">
        <v>30</v>
      </c>
      <c r="B35" s="24">
        <v>1203.086</v>
      </c>
      <c r="C35" s="25">
        <v>616.49800000000005</v>
      </c>
      <c r="D35" s="25">
        <v>586.58799999999997</v>
      </c>
      <c r="E35" s="18"/>
      <c r="F35" s="26">
        <v>85</v>
      </c>
      <c r="G35" s="24">
        <v>1368.4359999999999</v>
      </c>
      <c r="H35" s="25">
        <v>553.43299999999999</v>
      </c>
      <c r="I35" s="25">
        <v>815.00300000000004</v>
      </c>
      <c r="J35" s="18"/>
      <c r="K35" s="18"/>
    </row>
    <row r="36" spans="1:11" ht="13.5" customHeight="1">
      <c r="A36" s="26">
        <v>31</v>
      </c>
      <c r="B36" s="24">
        <v>1218.779</v>
      </c>
      <c r="C36" s="25">
        <v>624.875</v>
      </c>
      <c r="D36" s="25">
        <v>593.90499999999997</v>
      </c>
      <c r="E36" s="18"/>
      <c r="F36" s="26">
        <v>86</v>
      </c>
      <c r="G36" s="24">
        <v>808.68</v>
      </c>
      <c r="H36" s="25">
        <v>316.47500000000002</v>
      </c>
      <c r="I36" s="25">
        <v>492.20499999999998</v>
      </c>
      <c r="J36" s="18"/>
      <c r="K36" s="18"/>
    </row>
    <row r="37" spans="1:11" ht="13.5" customHeight="1">
      <c r="A37" s="26">
        <v>32</v>
      </c>
      <c r="B37" s="24">
        <v>1245.596</v>
      </c>
      <c r="C37" s="25">
        <v>640.81299999999999</v>
      </c>
      <c r="D37" s="25">
        <v>604.78300000000002</v>
      </c>
      <c r="E37" s="18"/>
      <c r="F37" s="26">
        <v>87</v>
      </c>
      <c r="G37" s="24">
        <v>814.81799999999998</v>
      </c>
      <c r="H37" s="25">
        <v>306.93200000000002</v>
      </c>
      <c r="I37" s="25">
        <v>507.88600000000002</v>
      </c>
      <c r="J37" s="18"/>
      <c r="K37" s="18"/>
    </row>
    <row r="38" spans="1:11" ht="13.5" customHeight="1">
      <c r="A38" s="26">
        <v>33</v>
      </c>
      <c r="B38" s="24">
        <v>1245.915</v>
      </c>
      <c r="C38" s="25">
        <v>640.12199999999996</v>
      </c>
      <c r="D38" s="25">
        <v>605.79300000000001</v>
      </c>
      <c r="E38" s="18"/>
      <c r="F38" s="26">
        <v>88</v>
      </c>
      <c r="G38" s="24">
        <v>922.19399999999996</v>
      </c>
      <c r="H38" s="25">
        <v>335.73200000000003</v>
      </c>
      <c r="I38" s="25">
        <v>586.46199999999999</v>
      </c>
      <c r="J38" s="18"/>
      <c r="K38" s="18"/>
    </row>
    <row r="39" spans="1:11" ht="13.5" customHeight="1">
      <c r="A39" s="26">
        <v>34</v>
      </c>
      <c r="B39" s="24">
        <v>1261.172</v>
      </c>
      <c r="C39" s="25">
        <v>648.33699999999999</v>
      </c>
      <c r="D39" s="25">
        <v>612.83500000000004</v>
      </c>
      <c r="E39" s="18"/>
      <c r="F39" s="26">
        <v>89</v>
      </c>
      <c r="G39" s="24">
        <v>820.66800000000001</v>
      </c>
      <c r="H39" s="25">
        <v>288.584</v>
      </c>
      <c r="I39" s="25">
        <v>532.08399999999995</v>
      </c>
      <c r="J39" s="18"/>
      <c r="K39" s="18"/>
    </row>
    <row r="40" spans="1:11" ht="20.25" customHeight="1">
      <c r="A40" s="26">
        <v>35</v>
      </c>
      <c r="B40" s="24">
        <v>1255.316</v>
      </c>
      <c r="C40" s="25">
        <v>643.96199999999999</v>
      </c>
      <c r="D40" s="25">
        <v>611.35400000000004</v>
      </c>
      <c r="E40" s="18"/>
      <c r="F40" s="26">
        <v>90</v>
      </c>
      <c r="G40" s="24">
        <v>766.19299999999998</v>
      </c>
      <c r="H40" s="25">
        <v>258.64400000000001</v>
      </c>
      <c r="I40" s="25">
        <v>507.54899999999998</v>
      </c>
      <c r="J40" s="18"/>
      <c r="K40" s="18"/>
    </row>
    <row r="41" spans="1:11" ht="13.5" customHeight="1">
      <c r="A41" s="26">
        <v>36</v>
      </c>
      <c r="B41" s="24">
        <v>1246.222</v>
      </c>
      <c r="C41" s="25">
        <v>640.66200000000003</v>
      </c>
      <c r="D41" s="25">
        <v>605.55999999999995</v>
      </c>
      <c r="E41" s="18"/>
      <c r="F41" s="26">
        <v>91</v>
      </c>
      <c r="G41" s="24">
        <v>666.70600000000002</v>
      </c>
      <c r="H41" s="25">
        <v>215.761</v>
      </c>
      <c r="I41" s="25">
        <v>450.94499999999999</v>
      </c>
      <c r="J41" s="18"/>
      <c r="K41" s="18"/>
    </row>
    <row r="42" spans="1:11" ht="13.5" customHeight="1">
      <c r="A42" s="26">
        <v>37</v>
      </c>
      <c r="B42" s="24">
        <v>1257.7550000000001</v>
      </c>
      <c r="C42" s="25">
        <v>645.779</v>
      </c>
      <c r="D42" s="25">
        <v>611.976</v>
      </c>
      <c r="E42" s="18"/>
      <c r="F42" s="26">
        <v>92</v>
      </c>
      <c r="G42" s="24">
        <v>534.38800000000003</v>
      </c>
      <c r="H42" s="25">
        <v>164.68899999999999</v>
      </c>
      <c r="I42" s="25">
        <v>369.69900000000001</v>
      </c>
      <c r="J42" s="18"/>
      <c r="K42" s="18"/>
    </row>
    <row r="43" spans="1:11" ht="13.5" customHeight="1">
      <c r="A43" s="26">
        <v>38</v>
      </c>
      <c r="B43" s="24">
        <v>1244.338</v>
      </c>
      <c r="C43" s="25">
        <v>638.96100000000001</v>
      </c>
      <c r="D43" s="25">
        <v>605.37699999999995</v>
      </c>
      <c r="E43" s="18"/>
      <c r="F43" s="26">
        <v>93</v>
      </c>
      <c r="G43" s="24">
        <v>403.65800000000002</v>
      </c>
      <c r="H43" s="25">
        <v>118.113</v>
      </c>
      <c r="I43" s="25">
        <v>285.54500000000002</v>
      </c>
      <c r="J43" s="18"/>
      <c r="K43" s="18"/>
    </row>
    <row r="44" spans="1:11" ht="13.5" customHeight="1">
      <c r="A44" s="26">
        <v>39</v>
      </c>
      <c r="B44" s="24">
        <v>1214.509</v>
      </c>
      <c r="C44" s="25">
        <v>622.91</v>
      </c>
      <c r="D44" s="25">
        <v>591.59900000000005</v>
      </c>
      <c r="E44" s="18"/>
      <c r="F44" s="26">
        <v>94</v>
      </c>
      <c r="G44" s="24">
        <v>367.64299999999997</v>
      </c>
      <c r="H44" s="25">
        <v>101.092</v>
      </c>
      <c r="I44" s="25">
        <v>266.55099999999999</v>
      </c>
      <c r="J44" s="18"/>
      <c r="K44" s="18"/>
    </row>
    <row r="45" spans="1:11" ht="20.25" customHeight="1">
      <c r="A45" s="26">
        <v>40</v>
      </c>
      <c r="B45" s="24">
        <v>1225.7149999999999</v>
      </c>
      <c r="C45" s="25">
        <v>628.01099999999997</v>
      </c>
      <c r="D45" s="25">
        <v>597.70399999999995</v>
      </c>
      <c r="E45" s="18"/>
      <c r="F45" s="26">
        <v>95</v>
      </c>
      <c r="G45" s="24">
        <v>315.31099999999998</v>
      </c>
      <c r="H45" s="25">
        <v>81.638999999999996</v>
      </c>
      <c r="I45" s="25">
        <v>233.672</v>
      </c>
      <c r="J45" s="18"/>
      <c r="K45" s="18"/>
    </row>
    <row r="46" spans="1:11" ht="13.5" customHeight="1">
      <c r="A46" s="26">
        <v>41</v>
      </c>
      <c r="B46" s="24">
        <v>1217.172</v>
      </c>
      <c r="C46" s="25">
        <v>622.08699999999999</v>
      </c>
      <c r="D46" s="25">
        <v>595.08500000000004</v>
      </c>
      <c r="E46" s="18"/>
      <c r="F46" s="26">
        <v>96</v>
      </c>
      <c r="G46" s="24">
        <v>258.32299999999998</v>
      </c>
      <c r="H46" s="25">
        <v>62.543999999999997</v>
      </c>
      <c r="I46" s="25">
        <v>195.78</v>
      </c>
      <c r="J46" s="18"/>
      <c r="K46" s="18"/>
    </row>
    <row r="47" spans="1:11" ht="13.5" customHeight="1">
      <c r="A47" s="26">
        <v>42</v>
      </c>
      <c r="B47" s="24">
        <v>1235.636</v>
      </c>
      <c r="C47" s="25">
        <v>629.51</v>
      </c>
      <c r="D47" s="25">
        <v>606.12599999999998</v>
      </c>
      <c r="E47" s="18"/>
      <c r="F47" s="26">
        <v>97</v>
      </c>
      <c r="G47" s="24">
        <v>197.30799999999999</v>
      </c>
      <c r="H47" s="25">
        <v>44.183</v>
      </c>
      <c r="I47" s="25">
        <v>153.126</v>
      </c>
      <c r="J47" s="18"/>
      <c r="K47" s="18"/>
    </row>
    <row r="48" spans="1:11" ht="13.5" customHeight="1">
      <c r="A48" s="26">
        <v>43</v>
      </c>
      <c r="B48" s="24">
        <v>1261.5889999999999</v>
      </c>
      <c r="C48" s="25">
        <v>641.95600000000002</v>
      </c>
      <c r="D48" s="25">
        <v>619.63199999999995</v>
      </c>
      <c r="E48" s="18"/>
      <c r="F48" s="26">
        <v>98</v>
      </c>
      <c r="G48" s="24">
        <v>145.44399999999999</v>
      </c>
      <c r="H48" s="25">
        <v>30.053000000000001</v>
      </c>
      <c r="I48" s="25">
        <v>115.39100000000001</v>
      </c>
      <c r="J48" s="18"/>
      <c r="K48" s="18"/>
    </row>
    <row r="49" spans="1:11" ht="13.5" customHeight="1">
      <c r="A49" s="26">
        <v>44</v>
      </c>
      <c r="B49" s="24">
        <v>1299.99</v>
      </c>
      <c r="C49" s="25">
        <v>661.34900000000005</v>
      </c>
      <c r="D49" s="25">
        <v>638.64200000000005</v>
      </c>
      <c r="E49" s="18"/>
      <c r="F49" s="26">
        <v>99</v>
      </c>
      <c r="G49" s="24">
        <v>110.23</v>
      </c>
      <c r="H49" s="25">
        <v>20.908999999999999</v>
      </c>
      <c r="I49" s="25">
        <v>89.320999999999998</v>
      </c>
      <c r="J49" s="18"/>
      <c r="K49" s="18"/>
    </row>
    <row r="50" spans="1:11" ht="20.25" customHeight="1">
      <c r="A50" s="26">
        <v>45</v>
      </c>
      <c r="B50" s="24">
        <v>1333.5519999999999</v>
      </c>
      <c r="C50" s="25">
        <v>676.47199999999998</v>
      </c>
      <c r="D50" s="25">
        <v>657.08</v>
      </c>
      <c r="E50" s="18"/>
      <c r="F50" s="26">
        <v>100</v>
      </c>
      <c r="G50" s="24">
        <v>78.400000000000006</v>
      </c>
      <c r="H50" s="25">
        <v>13.765000000000001</v>
      </c>
      <c r="I50" s="25">
        <v>64.635000000000005</v>
      </c>
      <c r="J50" s="18"/>
      <c r="K50" s="18"/>
    </row>
    <row r="51" spans="1:11" ht="13.5" customHeight="1">
      <c r="A51" s="26">
        <v>46</v>
      </c>
      <c r="B51" s="24">
        <v>1355.3979999999999</v>
      </c>
      <c r="C51" s="25">
        <v>687.48</v>
      </c>
      <c r="D51" s="25">
        <v>667.91800000000001</v>
      </c>
      <c r="E51" s="18"/>
      <c r="F51" s="26">
        <v>101</v>
      </c>
      <c r="G51" s="24">
        <v>53.533000000000001</v>
      </c>
      <c r="H51" s="25">
        <v>8.5939999999999994</v>
      </c>
      <c r="I51" s="25">
        <v>44.939</v>
      </c>
      <c r="J51" s="18"/>
      <c r="K51" s="18"/>
    </row>
    <row r="52" spans="1:11" ht="13.5" customHeight="1">
      <c r="A52" s="26">
        <v>47</v>
      </c>
      <c r="B52" s="24">
        <v>1407.0530000000001</v>
      </c>
      <c r="C52" s="25">
        <v>710.36500000000001</v>
      </c>
      <c r="D52" s="25">
        <v>696.68799999999999</v>
      </c>
      <c r="E52" s="18"/>
      <c r="F52" s="26">
        <v>102</v>
      </c>
      <c r="G52" s="24">
        <v>34.473999999999997</v>
      </c>
      <c r="H52" s="25">
        <v>5.077</v>
      </c>
      <c r="I52" s="25">
        <v>29.396999999999998</v>
      </c>
      <c r="J52" s="18"/>
      <c r="K52" s="18"/>
    </row>
    <row r="53" spans="1:11" ht="13.5" customHeight="1">
      <c r="A53" s="26">
        <v>48</v>
      </c>
      <c r="B53" s="24">
        <v>1450.8309999999999</v>
      </c>
      <c r="C53" s="25">
        <v>731.14599999999996</v>
      </c>
      <c r="D53" s="25">
        <v>719.68499999999995</v>
      </c>
      <c r="E53" s="18"/>
      <c r="F53" s="26">
        <v>103</v>
      </c>
      <c r="G53" s="24">
        <v>22.155000000000001</v>
      </c>
      <c r="H53" s="25">
        <v>2.9769999999999999</v>
      </c>
      <c r="I53" s="25">
        <v>19.178000000000001</v>
      </c>
      <c r="J53" s="18"/>
      <c r="K53" s="18"/>
    </row>
    <row r="54" spans="1:11" ht="13.5" customHeight="1">
      <c r="A54" s="26">
        <v>49</v>
      </c>
      <c r="B54" s="24">
        <v>1470.6210000000001</v>
      </c>
      <c r="C54" s="25">
        <v>741.10299999999995</v>
      </c>
      <c r="D54" s="25">
        <v>729.51800000000003</v>
      </c>
      <c r="E54" s="18"/>
      <c r="F54" s="26">
        <v>104</v>
      </c>
      <c r="G54" s="24">
        <v>13.531000000000001</v>
      </c>
      <c r="H54" s="25">
        <v>1.6850000000000001</v>
      </c>
      <c r="I54" s="25">
        <v>11.847</v>
      </c>
      <c r="J54" s="18"/>
      <c r="K54" s="18"/>
    </row>
    <row r="55" spans="1:11" ht="20.25" customHeight="1">
      <c r="A55" s="26">
        <v>50</v>
      </c>
      <c r="B55" s="24">
        <v>1470.796</v>
      </c>
      <c r="C55" s="25">
        <v>739.54</v>
      </c>
      <c r="D55" s="25">
        <v>731.25599999999997</v>
      </c>
      <c r="E55" s="18"/>
      <c r="F55" s="23" t="s">
        <v>127</v>
      </c>
      <c r="G55" s="24">
        <v>16.79</v>
      </c>
      <c r="H55" s="25">
        <v>1.7769999999999999</v>
      </c>
      <c r="I55" s="25">
        <v>15.013</v>
      </c>
      <c r="J55" s="18"/>
      <c r="K55" s="18"/>
    </row>
    <row r="56" spans="1:11" ht="13.5" customHeight="1">
      <c r="A56" s="26">
        <v>51</v>
      </c>
      <c r="B56" s="24">
        <v>1484.741</v>
      </c>
      <c r="C56" s="25">
        <v>747.3</v>
      </c>
      <c r="D56" s="25">
        <v>737.44100000000003</v>
      </c>
      <c r="E56" s="18"/>
      <c r="F56" s="26"/>
      <c r="G56" s="24"/>
      <c r="H56" s="25"/>
      <c r="I56" s="25"/>
      <c r="J56" s="18"/>
      <c r="K56" s="18"/>
    </row>
    <row r="57" spans="1:11" ht="13.5" customHeight="1">
      <c r="A57" s="26">
        <v>52</v>
      </c>
      <c r="B57" s="24">
        <v>1546.213</v>
      </c>
      <c r="C57" s="25">
        <v>777.38800000000003</v>
      </c>
      <c r="D57" s="25">
        <v>768.82500000000005</v>
      </c>
      <c r="E57" s="18"/>
      <c r="F57" s="26"/>
      <c r="G57" s="24"/>
      <c r="H57" s="25"/>
      <c r="I57" s="25"/>
      <c r="J57" s="18"/>
      <c r="K57" s="18"/>
    </row>
    <row r="58" spans="1:11" ht="13.5" customHeight="1">
      <c r="A58" s="26">
        <v>53</v>
      </c>
      <c r="B58" s="24">
        <v>1583.84</v>
      </c>
      <c r="C58" s="25">
        <v>796.57100000000003</v>
      </c>
      <c r="D58" s="25">
        <v>787.26800000000003</v>
      </c>
      <c r="E58" s="18"/>
      <c r="F58" s="26"/>
      <c r="G58" s="24"/>
      <c r="H58" s="25"/>
      <c r="I58" s="25"/>
      <c r="J58" s="18"/>
      <c r="K58" s="18"/>
    </row>
    <row r="59" spans="1:11" ht="13.5" customHeight="1">
      <c r="A59" s="27">
        <v>54</v>
      </c>
      <c r="B59" s="28">
        <v>1642.6389999999999</v>
      </c>
      <c r="C59" s="29">
        <v>825.09299999999996</v>
      </c>
      <c r="D59" s="29">
        <v>817.54600000000005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2187</v>
      </c>
    </row>
    <row r="2" spans="1:11" ht="13.5" customHeight="1">
      <c r="A2" s="18" t="s">
        <v>2188</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116833.337</v>
      </c>
      <c r="C4" s="25">
        <v>56534.824000000001</v>
      </c>
      <c r="D4" s="25">
        <v>60298.512999999999</v>
      </c>
      <c r="E4" s="18"/>
      <c r="F4" s="18"/>
      <c r="G4" s="24"/>
      <c r="H4" s="25"/>
      <c r="I4" s="25"/>
      <c r="J4" s="18"/>
      <c r="K4" s="18"/>
    </row>
    <row r="5" spans="1:11" ht="20.25" customHeight="1">
      <c r="A5" s="26">
        <v>0</v>
      </c>
      <c r="B5" s="24">
        <v>798.52800000000002</v>
      </c>
      <c r="C5" s="25">
        <v>409.40899999999999</v>
      </c>
      <c r="D5" s="25">
        <v>389.11900000000003</v>
      </c>
      <c r="E5" s="18"/>
      <c r="F5" s="26">
        <v>55</v>
      </c>
      <c r="G5" s="24">
        <v>1638.1189999999999</v>
      </c>
      <c r="H5" s="25">
        <v>822.09</v>
      </c>
      <c r="I5" s="25">
        <v>816.03</v>
      </c>
      <c r="J5" s="18"/>
      <c r="K5" s="18"/>
    </row>
    <row r="6" spans="1:11" ht="13.5" customHeight="1">
      <c r="A6" s="26">
        <v>1</v>
      </c>
      <c r="B6" s="24">
        <v>805.50400000000002</v>
      </c>
      <c r="C6" s="25">
        <v>412.97</v>
      </c>
      <c r="D6" s="25">
        <v>392.53399999999999</v>
      </c>
      <c r="E6" s="18"/>
      <c r="F6" s="26">
        <v>56</v>
      </c>
      <c r="G6" s="24">
        <v>1677.3989999999999</v>
      </c>
      <c r="H6" s="25">
        <v>841.76099999999997</v>
      </c>
      <c r="I6" s="25">
        <v>835.63699999999994</v>
      </c>
      <c r="J6" s="18"/>
      <c r="K6" s="18"/>
    </row>
    <row r="7" spans="1:11" ht="13.5" customHeight="1">
      <c r="A7" s="26">
        <v>2</v>
      </c>
      <c r="B7" s="24">
        <v>812.10199999999998</v>
      </c>
      <c r="C7" s="25">
        <v>416.33800000000002</v>
      </c>
      <c r="D7" s="25">
        <v>395.76299999999998</v>
      </c>
      <c r="E7" s="18"/>
      <c r="F7" s="26">
        <v>57</v>
      </c>
      <c r="G7" s="24">
        <v>1753.3869999999999</v>
      </c>
      <c r="H7" s="25">
        <v>879.08799999999997</v>
      </c>
      <c r="I7" s="25">
        <v>874.3</v>
      </c>
      <c r="J7" s="18"/>
      <c r="K7" s="18"/>
    </row>
    <row r="8" spans="1:11" ht="13.5" customHeight="1">
      <c r="A8" s="26">
        <v>3</v>
      </c>
      <c r="B8" s="24">
        <v>818.18700000000001</v>
      </c>
      <c r="C8" s="25">
        <v>419.44499999999999</v>
      </c>
      <c r="D8" s="25">
        <v>398.74299999999999</v>
      </c>
      <c r="E8" s="18"/>
      <c r="F8" s="26">
        <v>58</v>
      </c>
      <c r="G8" s="24">
        <v>1825.153</v>
      </c>
      <c r="H8" s="25">
        <v>913.87099999999998</v>
      </c>
      <c r="I8" s="25">
        <v>911.28200000000004</v>
      </c>
      <c r="J8" s="18"/>
      <c r="K8" s="18"/>
    </row>
    <row r="9" spans="1:11" ht="13.5" customHeight="1">
      <c r="A9" s="26">
        <v>4</v>
      </c>
      <c r="B9" s="24">
        <v>823.65</v>
      </c>
      <c r="C9" s="25">
        <v>422.22399999999999</v>
      </c>
      <c r="D9" s="25">
        <v>401.42599999999999</v>
      </c>
      <c r="E9" s="18"/>
      <c r="F9" s="26">
        <v>59</v>
      </c>
      <c r="G9" s="24">
        <v>1920.126</v>
      </c>
      <c r="H9" s="25">
        <v>961.69500000000005</v>
      </c>
      <c r="I9" s="25">
        <v>958.43100000000004</v>
      </c>
      <c r="J9" s="18"/>
      <c r="K9" s="18"/>
    </row>
    <row r="10" spans="1:11" ht="20.25" customHeight="1">
      <c r="A10" s="26">
        <v>5</v>
      </c>
      <c r="B10" s="24">
        <v>828.57600000000002</v>
      </c>
      <c r="C10" s="25">
        <v>424.71600000000001</v>
      </c>
      <c r="D10" s="25">
        <v>403.86</v>
      </c>
      <c r="E10" s="18"/>
      <c r="F10" s="26">
        <v>60</v>
      </c>
      <c r="G10" s="24">
        <v>1946.7560000000001</v>
      </c>
      <c r="H10" s="25">
        <v>970.29100000000005</v>
      </c>
      <c r="I10" s="25">
        <v>976.46500000000003</v>
      </c>
      <c r="J10" s="18"/>
      <c r="K10" s="18"/>
    </row>
    <row r="11" spans="1:11" ht="13.5" customHeight="1">
      <c r="A11" s="26">
        <v>6</v>
      </c>
      <c r="B11" s="24">
        <v>833.29</v>
      </c>
      <c r="C11" s="25">
        <v>427.08600000000001</v>
      </c>
      <c r="D11" s="25">
        <v>406.20400000000001</v>
      </c>
      <c r="E11" s="18"/>
      <c r="F11" s="26">
        <v>61</v>
      </c>
      <c r="G11" s="24">
        <v>1904.0419999999999</v>
      </c>
      <c r="H11" s="25">
        <v>949.60299999999995</v>
      </c>
      <c r="I11" s="25">
        <v>954.43899999999996</v>
      </c>
      <c r="J11" s="18"/>
      <c r="K11" s="18"/>
    </row>
    <row r="12" spans="1:11" ht="13.5" customHeight="1">
      <c r="A12" s="26">
        <v>7</v>
      </c>
      <c r="B12" s="24">
        <v>838.31899999999996</v>
      </c>
      <c r="C12" s="25">
        <v>429.61599999999999</v>
      </c>
      <c r="D12" s="25">
        <v>408.70299999999997</v>
      </c>
      <c r="E12" s="18"/>
      <c r="F12" s="26">
        <v>62</v>
      </c>
      <c r="G12" s="24">
        <v>1845.6969999999999</v>
      </c>
      <c r="H12" s="25">
        <v>917.22199999999998</v>
      </c>
      <c r="I12" s="25">
        <v>928.476</v>
      </c>
      <c r="J12" s="18"/>
      <c r="K12" s="18"/>
    </row>
    <row r="13" spans="1:11" ht="13.5" customHeight="1">
      <c r="A13" s="26">
        <v>8</v>
      </c>
      <c r="B13" s="24">
        <v>844.3</v>
      </c>
      <c r="C13" s="25">
        <v>432.64699999999999</v>
      </c>
      <c r="D13" s="25">
        <v>411.65300000000002</v>
      </c>
      <c r="E13" s="18"/>
      <c r="F13" s="26">
        <v>63</v>
      </c>
      <c r="G13" s="24">
        <v>1782.087</v>
      </c>
      <c r="H13" s="25">
        <v>883.84199999999998</v>
      </c>
      <c r="I13" s="25">
        <v>898.245</v>
      </c>
      <c r="J13" s="18"/>
      <c r="K13" s="18"/>
    </row>
    <row r="14" spans="1:11" ht="13.5" customHeight="1">
      <c r="A14" s="26">
        <v>9</v>
      </c>
      <c r="B14" s="24">
        <v>851.93100000000004</v>
      </c>
      <c r="C14" s="25">
        <v>436.53899999999999</v>
      </c>
      <c r="D14" s="25">
        <v>415.39100000000002</v>
      </c>
      <c r="E14" s="18"/>
      <c r="F14" s="26">
        <v>64</v>
      </c>
      <c r="G14" s="24">
        <v>1745.9780000000001</v>
      </c>
      <c r="H14" s="25">
        <v>862.75599999999997</v>
      </c>
      <c r="I14" s="25">
        <v>883.22199999999998</v>
      </c>
      <c r="J14" s="18"/>
      <c r="K14" s="18"/>
    </row>
    <row r="15" spans="1:11" ht="20.25" customHeight="1">
      <c r="A15" s="26">
        <v>10</v>
      </c>
      <c r="B15" s="24">
        <v>861.79300000000001</v>
      </c>
      <c r="C15" s="25">
        <v>441.58699999999999</v>
      </c>
      <c r="D15" s="25">
        <v>420.20600000000002</v>
      </c>
      <c r="E15" s="18"/>
      <c r="F15" s="26">
        <v>65</v>
      </c>
      <c r="G15" s="24">
        <v>1698.2260000000001</v>
      </c>
      <c r="H15" s="25">
        <v>836.56500000000005</v>
      </c>
      <c r="I15" s="25">
        <v>861.66099999999994</v>
      </c>
      <c r="J15" s="18"/>
      <c r="K15" s="18"/>
    </row>
    <row r="16" spans="1:11" ht="13.5" customHeight="1">
      <c r="A16" s="26">
        <v>11</v>
      </c>
      <c r="B16" s="24">
        <v>874.20699999999999</v>
      </c>
      <c r="C16" s="25">
        <v>447.94</v>
      </c>
      <c r="D16" s="25">
        <v>426.267</v>
      </c>
      <c r="E16" s="18"/>
      <c r="F16" s="26">
        <v>66</v>
      </c>
      <c r="G16" s="24">
        <v>1685.152</v>
      </c>
      <c r="H16" s="25">
        <v>828.14800000000002</v>
      </c>
      <c r="I16" s="25">
        <v>857.00400000000002</v>
      </c>
      <c r="J16" s="18"/>
      <c r="K16" s="18"/>
    </row>
    <row r="17" spans="1:11" ht="13.5" customHeight="1">
      <c r="A17" s="26">
        <v>12</v>
      </c>
      <c r="B17" s="24">
        <v>889.23299999999995</v>
      </c>
      <c r="C17" s="25">
        <v>455.62299999999999</v>
      </c>
      <c r="D17" s="25">
        <v>433.61</v>
      </c>
      <c r="E17" s="18"/>
      <c r="F17" s="26">
        <v>67</v>
      </c>
      <c r="G17" s="24">
        <v>1308.271</v>
      </c>
      <c r="H17" s="25">
        <v>638.52200000000005</v>
      </c>
      <c r="I17" s="25">
        <v>669.74900000000002</v>
      </c>
      <c r="J17" s="18"/>
      <c r="K17" s="18"/>
    </row>
    <row r="18" spans="1:11" ht="13.5" customHeight="1">
      <c r="A18" s="26">
        <v>13</v>
      </c>
      <c r="B18" s="24">
        <v>906.57799999999997</v>
      </c>
      <c r="C18" s="25">
        <v>464.49200000000002</v>
      </c>
      <c r="D18" s="25">
        <v>442.08600000000001</v>
      </c>
      <c r="E18" s="18"/>
      <c r="F18" s="26">
        <v>68</v>
      </c>
      <c r="G18" s="24">
        <v>1604.4090000000001</v>
      </c>
      <c r="H18" s="25">
        <v>781.30499999999995</v>
      </c>
      <c r="I18" s="25">
        <v>823.10400000000004</v>
      </c>
      <c r="J18" s="18"/>
      <c r="K18" s="18"/>
    </row>
    <row r="19" spans="1:11" ht="13.5" customHeight="1">
      <c r="A19" s="26">
        <v>14</v>
      </c>
      <c r="B19" s="24">
        <v>926.375</v>
      </c>
      <c r="C19" s="25">
        <v>474.66199999999998</v>
      </c>
      <c r="D19" s="25">
        <v>451.71300000000002</v>
      </c>
      <c r="E19" s="18"/>
      <c r="F19" s="26">
        <v>69</v>
      </c>
      <c r="G19" s="24">
        <v>1491.903</v>
      </c>
      <c r="H19" s="25">
        <v>723.92</v>
      </c>
      <c r="I19" s="25">
        <v>767.98199999999997</v>
      </c>
      <c r="J19" s="18"/>
      <c r="K19" s="18"/>
    </row>
    <row r="20" spans="1:11" ht="20.25" customHeight="1">
      <c r="A20" s="26">
        <v>15</v>
      </c>
      <c r="B20" s="24">
        <v>949.92100000000005</v>
      </c>
      <c r="C20" s="25">
        <v>486.76100000000002</v>
      </c>
      <c r="D20" s="25">
        <v>463.16</v>
      </c>
      <c r="E20" s="18"/>
      <c r="F20" s="26">
        <v>70</v>
      </c>
      <c r="G20" s="24">
        <v>1442.5409999999999</v>
      </c>
      <c r="H20" s="25">
        <v>696.32</v>
      </c>
      <c r="I20" s="25">
        <v>746.221</v>
      </c>
      <c r="J20" s="18"/>
      <c r="K20" s="18"/>
    </row>
    <row r="21" spans="1:11" ht="13.5" customHeight="1">
      <c r="A21" s="26">
        <v>16</v>
      </c>
      <c r="B21" s="24">
        <v>974.72199999999998</v>
      </c>
      <c r="C21" s="25">
        <v>499.41899999999998</v>
      </c>
      <c r="D21" s="25">
        <v>475.303</v>
      </c>
      <c r="E21" s="18"/>
      <c r="F21" s="26">
        <v>71</v>
      </c>
      <c r="G21" s="24">
        <v>1382.588</v>
      </c>
      <c r="H21" s="25">
        <v>663.84100000000001</v>
      </c>
      <c r="I21" s="25">
        <v>718.74800000000005</v>
      </c>
      <c r="J21" s="18"/>
      <c r="K21" s="18"/>
    </row>
    <row r="22" spans="1:11" ht="13.5" customHeight="1">
      <c r="A22" s="26">
        <v>17</v>
      </c>
      <c r="B22" s="24">
        <v>1001.7809999999999</v>
      </c>
      <c r="C22" s="25">
        <v>513.09500000000003</v>
      </c>
      <c r="D22" s="25">
        <v>488.68700000000001</v>
      </c>
      <c r="E22" s="18"/>
      <c r="F22" s="26">
        <v>72</v>
      </c>
      <c r="G22" s="24">
        <v>1348.204</v>
      </c>
      <c r="H22" s="25">
        <v>643.74199999999996</v>
      </c>
      <c r="I22" s="25">
        <v>704.46299999999997</v>
      </c>
      <c r="J22" s="18"/>
      <c r="K22" s="18"/>
    </row>
    <row r="23" spans="1:11" ht="13.5" customHeight="1">
      <c r="A23" s="26">
        <v>18</v>
      </c>
      <c r="B23" s="24">
        <v>968.56399999999996</v>
      </c>
      <c r="C23" s="25">
        <v>493.70400000000001</v>
      </c>
      <c r="D23" s="25">
        <v>474.86</v>
      </c>
      <c r="E23" s="18"/>
      <c r="F23" s="26">
        <v>73</v>
      </c>
      <c r="G23" s="24">
        <v>1343.393</v>
      </c>
      <c r="H23" s="25">
        <v>636.17399999999998</v>
      </c>
      <c r="I23" s="25">
        <v>707.21900000000005</v>
      </c>
      <c r="J23" s="18"/>
      <c r="K23" s="18"/>
    </row>
    <row r="24" spans="1:11" ht="13.5" customHeight="1">
      <c r="A24" s="26">
        <v>19</v>
      </c>
      <c r="B24" s="24">
        <v>986.94200000000001</v>
      </c>
      <c r="C24" s="25">
        <v>504.13200000000001</v>
      </c>
      <c r="D24" s="25">
        <v>482.81</v>
      </c>
      <c r="E24" s="18"/>
      <c r="F24" s="26">
        <v>74</v>
      </c>
      <c r="G24" s="24">
        <v>1352.8440000000001</v>
      </c>
      <c r="H24" s="25">
        <v>636.87900000000002</v>
      </c>
      <c r="I24" s="25">
        <v>715.96500000000003</v>
      </c>
      <c r="J24" s="18"/>
      <c r="K24" s="18"/>
    </row>
    <row r="25" spans="1:11" ht="20.25" customHeight="1">
      <c r="A25" s="26">
        <v>20</v>
      </c>
      <c r="B25" s="24">
        <v>1029.0830000000001</v>
      </c>
      <c r="C25" s="25">
        <v>524.20100000000002</v>
      </c>
      <c r="D25" s="25">
        <v>504.88200000000001</v>
      </c>
      <c r="E25" s="18"/>
      <c r="F25" s="26">
        <v>75</v>
      </c>
      <c r="G25" s="24">
        <v>1299.529</v>
      </c>
      <c r="H25" s="25">
        <v>606.05799999999999</v>
      </c>
      <c r="I25" s="25">
        <v>693.47</v>
      </c>
      <c r="J25" s="18"/>
      <c r="K25" s="18"/>
    </row>
    <row r="26" spans="1:11" ht="13.5" customHeight="1">
      <c r="A26" s="26">
        <v>21</v>
      </c>
      <c r="B26" s="24">
        <v>1041.2159999999999</v>
      </c>
      <c r="C26" s="25">
        <v>530.53800000000001</v>
      </c>
      <c r="D26" s="25">
        <v>510.678</v>
      </c>
      <c r="E26" s="18"/>
      <c r="F26" s="26">
        <v>76</v>
      </c>
      <c r="G26" s="24">
        <v>1245.278</v>
      </c>
      <c r="H26" s="25">
        <v>576.50800000000004</v>
      </c>
      <c r="I26" s="25">
        <v>668.77</v>
      </c>
      <c r="J26" s="18"/>
      <c r="K26" s="18"/>
    </row>
    <row r="27" spans="1:11" ht="13.5" customHeight="1">
      <c r="A27" s="26">
        <v>22</v>
      </c>
      <c r="B27" s="24">
        <v>1075.2560000000001</v>
      </c>
      <c r="C27" s="25">
        <v>548.93100000000004</v>
      </c>
      <c r="D27" s="25">
        <v>526.32500000000005</v>
      </c>
      <c r="E27" s="18"/>
      <c r="F27" s="26">
        <v>77</v>
      </c>
      <c r="G27" s="24">
        <v>1288.1469999999999</v>
      </c>
      <c r="H27" s="25">
        <v>591.14400000000001</v>
      </c>
      <c r="I27" s="25">
        <v>697.00300000000004</v>
      </c>
      <c r="J27" s="18"/>
      <c r="K27" s="18"/>
    </row>
    <row r="28" spans="1:11" ht="13.5" customHeight="1">
      <c r="A28" s="26">
        <v>23</v>
      </c>
      <c r="B28" s="24">
        <v>1084.335</v>
      </c>
      <c r="C28" s="25">
        <v>554.16700000000003</v>
      </c>
      <c r="D28" s="25">
        <v>530.16800000000001</v>
      </c>
      <c r="E28" s="18"/>
      <c r="F28" s="26">
        <v>78</v>
      </c>
      <c r="G28" s="24">
        <v>1307.4590000000001</v>
      </c>
      <c r="H28" s="25">
        <v>595.10199999999998</v>
      </c>
      <c r="I28" s="25">
        <v>712.35699999999997</v>
      </c>
      <c r="J28" s="18"/>
      <c r="K28" s="18"/>
    </row>
    <row r="29" spans="1:11" ht="13.5" customHeight="1">
      <c r="A29" s="26">
        <v>24</v>
      </c>
      <c r="B29" s="24">
        <v>1099.914</v>
      </c>
      <c r="C29" s="25">
        <v>562.14099999999996</v>
      </c>
      <c r="D29" s="25">
        <v>537.77300000000002</v>
      </c>
      <c r="E29" s="18"/>
      <c r="F29" s="26">
        <v>79</v>
      </c>
      <c r="G29" s="24">
        <v>1280.442</v>
      </c>
      <c r="H29" s="25">
        <v>575.79499999999996</v>
      </c>
      <c r="I29" s="25">
        <v>704.64700000000005</v>
      </c>
      <c r="J29" s="18"/>
      <c r="K29" s="18"/>
    </row>
    <row r="30" spans="1:11" ht="20.25" customHeight="1">
      <c r="A30" s="26">
        <v>25</v>
      </c>
      <c r="B30" s="24">
        <v>1123.44</v>
      </c>
      <c r="C30" s="25">
        <v>574.447</v>
      </c>
      <c r="D30" s="25">
        <v>548.99199999999996</v>
      </c>
      <c r="E30" s="18"/>
      <c r="F30" s="26">
        <v>80</v>
      </c>
      <c r="G30" s="24">
        <v>1329.5170000000001</v>
      </c>
      <c r="H30" s="25">
        <v>588.96799999999996</v>
      </c>
      <c r="I30" s="25">
        <v>740.54899999999998</v>
      </c>
      <c r="J30" s="18"/>
      <c r="K30" s="18"/>
    </row>
    <row r="31" spans="1:11" ht="13.5" customHeight="1">
      <c r="A31" s="26">
        <v>26</v>
      </c>
      <c r="B31" s="24">
        <v>1117.3440000000001</v>
      </c>
      <c r="C31" s="25">
        <v>571.91499999999996</v>
      </c>
      <c r="D31" s="25">
        <v>545.42899999999997</v>
      </c>
      <c r="E31" s="18"/>
      <c r="F31" s="26">
        <v>81</v>
      </c>
      <c r="G31" s="24">
        <v>1369.174</v>
      </c>
      <c r="H31" s="25">
        <v>597.83299999999997</v>
      </c>
      <c r="I31" s="25">
        <v>771.34100000000001</v>
      </c>
      <c r="J31" s="18"/>
      <c r="K31" s="18"/>
    </row>
    <row r="32" spans="1:11" ht="13.5" customHeight="1">
      <c r="A32" s="26">
        <v>27</v>
      </c>
      <c r="B32" s="24">
        <v>1110.7660000000001</v>
      </c>
      <c r="C32" s="25">
        <v>568.01599999999996</v>
      </c>
      <c r="D32" s="25">
        <v>542.75</v>
      </c>
      <c r="E32" s="18"/>
      <c r="F32" s="26">
        <v>82</v>
      </c>
      <c r="G32" s="24">
        <v>1404.184</v>
      </c>
      <c r="H32" s="25">
        <v>603.98099999999999</v>
      </c>
      <c r="I32" s="25">
        <v>800.20299999999997</v>
      </c>
      <c r="J32" s="18"/>
      <c r="K32" s="18"/>
    </row>
    <row r="33" spans="1:11" ht="13.5" customHeight="1">
      <c r="A33" s="26">
        <v>28</v>
      </c>
      <c r="B33" s="24">
        <v>1113.3699999999999</v>
      </c>
      <c r="C33" s="25">
        <v>569.72199999999998</v>
      </c>
      <c r="D33" s="25">
        <v>543.64800000000002</v>
      </c>
      <c r="E33" s="18"/>
      <c r="F33" s="26">
        <v>83</v>
      </c>
      <c r="G33" s="24">
        <v>1453.6610000000001</v>
      </c>
      <c r="H33" s="25">
        <v>613.36699999999996</v>
      </c>
      <c r="I33" s="25">
        <v>840.29300000000001</v>
      </c>
      <c r="J33" s="18"/>
      <c r="K33" s="18"/>
    </row>
    <row r="34" spans="1:11" ht="13.5" customHeight="1">
      <c r="A34" s="26">
        <v>29</v>
      </c>
      <c r="B34" s="24">
        <v>1151.088</v>
      </c>
      <c r="C34" s="25">
        <v>588.50699999999995</v>
      </c>
      <c r="D34" s="25">
        <v>562.58000000000004</v>
      </c>
      <c r="E34" s="18"/>
      <c r="F34" s="26">
        <v>84</v>
      </c>
      <c r="G34" s="24">
        <v>1526.7329999999999</v>
      </c>
      <c r="H34" s="25">
        <v>631.29</v>
      </c>
      <c r="I34" s="25">
        <v>895.44200000000001</v>
      </c>
      <c r="J34" s="18"/>
      <c r="K34" s="18"/>
    </row>
    <row r="35" spans="1:11" ht="20.25" customHeight="1">
      <c r="A35" s="26">
        <v>30</v>
      </c>
      <c r="B35" s="24">
        <v>1170.308</v>
      </c>
      <c r="C35" s="25">
        <v>599.65700000000004</v>
      </c>
      <c r="D35" s="25">
        <v>570.65099999999995</v>
      </c>
      <c r="E35" s="18"/>
      <c r="F35" s="26">
        <v>85</v>
      </c>
      <c r="G35" s="24">
        <v>1441.4280000000001</v>
      </c>
      <c r="H35" s="25">
        <v>582.19399999999996</v>
      </c>
      <c r="I35" s="25">
        <v>859.23299999999995</v>
      </c>
      <c r="J35" s="18"/>
      <c r="K35" s="18"/>
    </row>
    <row r="36" spans="1:11" ht="13.5" customHeight="1">
      <c r="A36" s="26">
        <v>31</v>
      </c>
      <c r="B36" s="24">
        <v>1203.086</v>
      </c>
      <c r="C36" s="25">
        <v>616.49400000000003</v>
      </c>
      <c r="D36" s="25">
        <v>586.59199999999998</v>
      </c>
      <c r="E36" s="18"/>
      <c r="F36" s="26">
        <v>86</v>
      </c>
      <c r="G36" s="24">
        <v>1293.4069999999999</v>
      </c>
      <c r="H36" s="25">
        <v>510.613</v>
      </c>
      <c r="I36" s="25">
        <v>782.79399999999998</v>
      </c>
      <c r="J36" s="18"/>
      <c r="K36" s="18"/>
    </row>
    <row r="37" spans="1:11" ht="13.5" customHeight="1">
      <c r="A37" s="26">
        <v>32</v>
      </c>
      <c r="B37" s="24">
        <v>1218.665</v>
      </c>
      <c r="C37" s="25">
        <v>624.77700000000004</v>
      </c>
      <c r="D37" s="25">
        <v>593.88800000000003</v>
      </c>
      <c r="E37" s="18"/>
      <c r="F37" s="26">
        <v>87</v>
      </c>
      <c r="G37" s="24">
        <v>758.69200000000001</v>
      </c>
      <c r="H37" s="25">
        <v>288.97800000000001</v>
      </c>
      <c r="I37" s="25">
        <v>469.714</v>
      </c>
      <c r="J37" s="18"/>
      <c r="K37" s="18"/>
    </row>
    <row r="38" spans="1:11" ht="13.5" customHeight="1">
      <c r="A38" s="26">
        <v>33</v>
      </c>
      <c r="B38" s="24">
        <v>1245.3810000000001</v>
      </c>
      <c r="C38" s="25">
        <v>640.63</v>
      </c>
      <c r="D38" s="25">
        <v>604.75099999999998</v>
      </c>
      <c r="E38" s="18"/>
      <c r="F38" s="26">
        <v>88</v>
      </c>
      <c r="G38" s="24">
        <v>757.96900000000005</v>
      </c>
      <c r="H38" s="25">
        <v>277.00799999999998</v>
      </c>
      <c r="I38" s="25">
        <v>480.96199999999999</v>
      </c>
      <c r="J38" s="18"/>
      <c r="K38" s="18"/>
    </row>
    <row r="39" spans="1:11" ht="13.5" customHeight="1">
      <c r="A39" s="26">
        <v>34</v>
      </c>
      <c r="B39" s="24">
        <v>1245.5360000000001</v>
      </c>
      <c r="C39" s="25">
        <v>639.82000000000005</v>
      </c>
      <c r="D39" s="25">
        <v>605.71500000000003</v>
      </c>
      <c r="E39" s="18"/>
      <c r="F39" s="26">
        <v>89</v>
      </c>
      <c r="G39" s="24">
        <v>849.36099999999999</v>
      </c>
      <c r="H39" s="25">
        <v>299.041</v>
      </c>
      <c r="I39" s="25">
        <v>550.32000000000005</v>
      </c>
      <c r="J39" s="18"/>
      <c r="K39" s="18"/>
    </row>
    <row r="40" spans="1:11" ht="20.25" customHeight="1">
      <c r="A40" s="26">
        <v>35</v>
      </c>
      <c r="B40" s="24">
        <v>1260.5609999999999</v>
      </c>
      <c r="C40" s="25">
        <v>647.87599999999998</v>
      </c>
      <c r="D40" s="25">
        <v>612.68499999999995</v>
      </c>
      <c r="E40" s="18"/>
      <c r="F40" s="26">
        <v>90</v>
      </c>
      <c r="G40" s="24">
        <v>747.322</v>
      </c>
      <c r="H40" s="25">
        <v>253.32</v>
      </c>
      <c r="I40" s="25">
        <v>494.00200000000001</v>
      </c>
      <c r="J40" s="18"/>
      <c r="K40" s="18"/>
    </row>
    <row r="41" spans="1:11" ht="13.5" customHeight="1">
      <c r="A41" s="26">
        <v>36</v>
      </c>
      <c r="B41" s="24">
        <v>1254.5219999999999</v>
      </c>
      <c r="C41" s="25">
        <v>643.36900000000003</v>
      </c>
      <c r="D41" s="25">
        <v>611.15300000000002</v>
      </c>
      <c r="E41" s="18"/>
      <c r="F41" s="26">
        <v>91</v>
      </c>
      <c r="G41" s="24">
        <v>688.95</v>
      </c>
      <c r="H41" s="25">
        <v>223.43700000000001</v>
      </c>
      <c r="I41" s="25">
        <v>465.51299999999998</v>
      </c>
      <c r="J41" s="18"/>
      <c r="K41" s="18"/>
    </row>
    <row r="42" spans="1:11" ht="13.5" customHeight="1">
      <c r="A42" s="26">
        <v>37</v>
      </c>
      <c r="B42" s="24">
        <v>1245.375</v>
      </c>
      <c r="C42" s="25">
        <v>640.00800000000004</v>
      </c>
      <c r="D42" s="25">
        <v>605.36699999999996</v>
      </c>
      <c r="E42" s="18"/>
      <c r="F42" s="26">
        <v>92</v>
      </c>
      <c r="G42" s="24">
        <v>591.16700000000003</v>
      </c>
      <c r="H42" s="25">
        <v>183.19</v>
      </c>
      <c r="I42" s="25">
        <v>407.976</v>
      </c>
      <c r="J42" s="18"/>
      <c r="K42" s="18"/>
    </row>
    <row r="43" spans="1:11" ht="13.5" customHeight="1">
      <c r="A43" s="26">
        <v>38</v>
      </c>
      <c r="B43" s="24">
        <v>1256.93</v>
      </c>
      <c r="C43" s="25">
        <v>645.11300000000006</v>
      </c>
      <c r="D43" s="25">
        <v>611.81600000000003</v>
      </c>
      <c r="E43" s="18"/>
      <c r="F43" s="26">
        <v>93</v>
      </c>
      <c r="G43" s="24">
        <v>466.678</v>
      </c>
      <c r="H43" s="25">
        <v>137.23099999999999</v>
      </c>
      <c r="I43" s="25">
        <v>329.447</v>
      </c>
      <c r="J43" s="18"/>
      <c r="K43" s="18"/>
    </row>
    <row r="44" spans="1:11" ht="13.5" customHeight="1">
      <c r="A44" s="26">
        <v>39</v>
      </c>
      <c r="B44" s="24">
        <v>1243.5530000000001</v>
      </c>
      <c r="C44" s="25">
        <v>638.30999999999995</v>
      </c>
      <c r="D44" s="25">
        <v>605.24300000000005</v>
      </c>
      <c r="E44" s="18"/>
      <c r="F44" s="26">
        <v>94</v>
      </c>
      <c r="G44" s="24">
        <v>346.70100000000002</v>
      </c>
      <c r="H44" s="25">
        <v>96.438000000000002</v>
      </c>
      <c r="I44" s="25">
        <v>250.26300000000001</v>
      </c>
      <c r="J44" s="18"/>
      <c r="K44" s="18"/>
    </row>
    <row r="45" spans="1:11" ht="20.25" customHeight="1">
      <c r="A45" s="26">
        <v>40</v>
      </c>
      <c r="B45" s="24">
        <v>1213.739</v>
      </c>
      <c r="C45" s="25">
        <v>622.26199999999994</v>
      </c>
      <c r="D45" s="25">
        <v>591.47699999999998</v>
      </c>
      <c r="E45" s="18"/>
      <c r="F45" s="26">
        <v>95</v>
      </c>
      <c r="G45" s="24">
        <v>310.12099999999998</v>
      </c>
      <c r="H45" s="25">
        <v>80.730999999999995</v>
      </c>
      <c r="I45" s="25">
        <v>229.39</v>
      </c>
      <c r="J45" s="18"/>
      <c r="K45" s="18"/>
    </row>
    <row r="46" spans="1:11" ht="13.5" customHeight="1">
      <c r="A46" s="26">
        <v>41</v>
      </c>
      <c r="B46" s="24">
        <v>1224.883</v>
      </c>
      <c r="C46" s="25">
        <v>627.31799999999998</v>
      </c>
      <c r="D46" s="25">
        <v>597.56500000000005</v>
      </c>
      <c r="E46" s="18"/>
      <c r="F46" s="26">
        <v>96</v>
      </c>
      <c r="G46" s="24">
        <v>260.70100000000002</v>
      </c>
      <c r="H46" s="25">
        <v>63.639000000000003</v>
      </c>
      <c r="I46" s="25">
        <v>197.06200000000001</v>
      </c>
      <c r="J46" s="18"/>
      <c r="K46" s="18"/>
    </row>
    <row r="47" spans="1:11" ht="13.5" customHeight="1">
      <c r="A47" s="26">
        <v>42</v>
      </c>
      <c r="B47" s="24">
        <v>1216.269</v>
      </c>
      <c r="C47" s="25">
        <v>621.34799999999996</v>
      </c>
      <c r="D47" s="25">
        <v>594.92100000000005</v>
      </c>
      <c r="E47" s="18"/>
      <c r="F47" s="26">
        <v>97</v>
      </c>
      <c r="G47" s="24">
        <v>208.893</v>
      </c>
      <c r="H47" s="25">
        <v>47.49</v>
      </c>
      <c r="I47" s="25">
        <v>161.40299999999999</v>
      </c>
      <c r="J47" s="18"/>
      <c r="K47" s="18"/>
    </row>
    <row r="48" spans="1:11" ht="13.5" customHeight="1">
      <c r="A48" s="26">
        <v>43</v>
      </c>
      <c r="B48" s="24">
        <v>1234.625</v>
      </c>
      <c r="C48" s="25">
        <v>628.70500000000004</v>
      </c>
      <c r="D48" s="25">
        <v>605.91999999999996</v>
      </c>
      <c r="E48" s="18"/>
      <c r="F48" s="26">
        <v>98</v>
      </c>
      <c r="G48" s="24">
        <v>155.68600000000001</v>
      </c>
      <c r="H48" s="25">
        <v>32.613</v>
      </c>
      <c r="I48" s="25">
        <v>123.07299999999999</v>
      </c>
      <c r="J48" s="18"/>
      <c r="K48" s="18"/>
    </row>
    <row r="49" spans="1:11" ht="13.5" customHeight="1">
      <c r="A49" s="26">
        <v>44</v>
      </c>
      <c r="B49" s="24">
        <v>1260.4459999999999</v>
      </c>
      <c r="C49" s="25">
        <v>641.072</v>
      </c>
      <c r="D49" s="25">
        <v>619.37400000000002</v>
      </c>
      <c r="E49" s="18"/>
      <c r="F49" s="26">
        <v>99</v>
      </c>
      <c r="G49" s="24">
        <v>111.703</v>
      </c>
      <c r="H49" s="25">
        <v>21.527999999999999</v>
      </c>
      <c r="I49" s="25">
        <v>90.174999999999997</v>
      </c>
      <c r="J49" s="18"/>
      <c r="K49" s="18"/>
    </row>
    <row r="50" spans="1:11" ht="20.25" customHeight="1">
      <c r="A50" s="26">
        <v>45</v>
      </c>
      <c r="B50" s="24">
        <v>1298.693</v>
      </c>
      <c r="C50" s="25">
        <v>660.37599999999998</v>
      </c>
      <c r="D50" s="25">
        <v>638.31799999999998</v>
      </c>
      <c r="E50" s="18"/>
      <c r="F50" s="26">
        <v>100</v>
      </c>
      <c r="G50" s="24">
        <v>82.215000000000003</v>
      </c>
      <c r="H50" s="25">
        <v>14.516</v>
      </c>
      <c r="I50" s="25">
        <v>67.698999999999998</v>
      </c>
      <c r="J50" s="18"/>
      <c r="K50" s="18"/>
    </row>
    <row r="51" spans="1:11" ht="13.5" customHeight="1">
      <c r="A51" s="26">
        <v>46</v>
      </c>
      <c r="B51" s="24">
        <v>1332.076</v>
      </c>
      <c r="C51" s="25">
        <v>675.40099999999995</v>
      </c>
      <c r="D51" s="25">
        <v>656.67499999999995</v>
      </c>
      <c r="E51" s="18"/>
      <c r="F51" s="26">
        <v>101</v>
      </c>
      <c r="G51" s="24">
        <v>56.655999999999999</v>
      </c>
      <c r="H51" s="25">
        <v>9.2509999999999994</v>
      </c>
      <c r="I51" s="25">
        <v>47.405000000000001</v>
      </c>
      <c r="J51" s="18"/>
      <c r="K51" s="18"/>
    </row>
    <row r="52" spans="1:11" ht="13.5" customHeight="1">
      <c r="A52" s="26">
        <v>47</v>
      </c>
      <c r="B52" s="24">
        <v>1353.72</v>
      </c>
      <c r="C52" s="25">
        <v>686.29300000000001</v>
      </c>
      <c r="D52" s="25">
        <v>667.42700000000002</v>
      </c>
      <c r="E52" s="18"/>
      <c r="F52" s="26">
        <v>102</v>
      </c>
      <c r="G52" s="24">
        <v>37.411999999999999</v>
      </c>
      <c r="H52" s="25">
        <v>5.5860000000000003</v>
      </c>
      <c r="I52" s="25">
        <v>31.827000000000002</v>
      </c>
      <c r="J52" s="18"/>
      <c r="K52" s="18"/>
    </row>
    <row r="53" spans="1:11" ht="13.5" customHeight="1">
      <c r="A53" s="26">
        <v>48</v>
      </c>
      <c r="B53" s="24">
        <v>1405.0909999999999</v>
      </c>
      <c r="C53" s="25">
        <v>709.00699999999995</v>
      </c>
      <c r="D53" s="25">
        <v>696.08299999999997</v>
      </c>
      <c r="E53" s="18"/>
      <c r="F53" s="26">
        <v>103</v>
      </c>
      <c r="G53" s="24">
        <v>23.253</v>
      </c>
      <c r="H53" s="25">
        <v>3.1890000000000001</v>
      </c>
      <c r="I53" s="25">
        <v>20.064</v>
      </c>
      <c r="J53" s="18"/>
      <c r="K53" s="18"/>
    </row>
    <row r="54" spans="1:11" ht="13.5" customHeight="1">
      <c r="A54" s="26">
        <v>49</v>
      </c>
      <c r="B54" s="24">
        <v>1448.5429999999999</v>
      </c>
      <c r="C54" s="25">
        <v>729.58500000000004</v>
      </c>
      <c r="D54" s="25">
        <v>718.95799999999997</v>
      </c>
      <c r="E54" s="18"/>
      <c r="F54" s="26">
        <v>104</v>
      </c>
      <c r="G54" s="24">
        <v>14.4</v>
      </c>
      <c r="H54" s="25">
        <v>1.8049999999999999</v>
      </c>
      <c r="I54" s="25">
        <v>12.593999999999999</v>
      </c>
      <c r="J54" s="18"/>
      <c r="K54" s="18"/>
    </row>
    <row r="55" spans="1:11" ht="20.25" customHeight="1">
      <c r="A55" s="26">
        <v>50</v>
      </c>
      <c r="B55" s="24">
        <v>1468.0050000000001</v>
      </c>
      <c r="C55" s="25">
        <v>739.33600000000001</v>
      </c>
      <c r="D55" s="25">
        <v>728.66899999999998</v>
      </c>
      <c r="E55" s="18"/>
      <c r="F55" s="23" t="s">
        <v>127</v>
      </c>
      <c r="G55" s="24">
        <v>18.16</v>
      </c>
      <c r="H55" s="25">
        <v>1.96</v>
      </c>
      <c r="I55" s="25">
        <v>16.199000000000002</v>
      </c>
      <c r="J55" s="18"/>
      <c r="K55" s="18"/>
    </row>
    <row r="56" spans="1:11" ht="13.5" customHeight="1">
      <c r="A56" s="26">
        <v>51</v>
      </c>
      <c r="B56" s="24">
        <v>1467.8820000000001</v>
      </c>
      <c r="C56" s="25">
        <v>737.59500000000003</v>
      </c>
      <c r="D56" s="25">
        <v>730.28700000000003</v>
      </c>
      <c r="E56" s="18"/>
      <c r="F56" s="26"/>
      <c r="G56" s="24"/>
      <c r="H56" s="25"/>
      <c r="I56" s="25"/>
      <c r="J56" s="18"/>
      <c r="K56" s="18"/>
    </row>
    <row r="57" spans="1:11" ht="13.5" customHeight="1">
      <c r="A57" s="26">
        <v>52</v>
      </c>
      <c r="B57" s="24">
        <v>1481.509</v>
      </c>
      <c r="C57" s="25">
        <v>745.16200000000003</v>
      </c>
      <c r="D57" s="25">
        <v>736.346</v>
      </c>
      <c r="E57" s="18"/>
      <c r="F57" s="26"/>
      <c r="G57" s="24"/>
      <c r="H57" s="25"/>
      <c r="I57" s="25"/>
      <c r="J57" s="18"/>
      <c r="K57" s="18"/>
    </row>
    <row r="58" spans="1:11" ht="13.5" customHeight="1">
      <c r="A58" s="26">
        <v>53</v>
      </c>
      <c r="B58" s="24">
        <v>1542.557</v>
      </c>
      <c r="C58" s="25">
        <v>774.98</v>
      </c>
      <c r="D58" s="25">
        <v>767.577</v>
      </c>
      <c r="E58" s="18"/>
      <c r="F58" s="26"/>
      <c r="G58" s="24"/>
      <c r="H58" s="25"/>
      <c r="I58" s="25"/>
      <c r="J58" s="18"/>
      <c r="K58" s="18"/>
    </row>
    <row r="59" spans="1:11" ht="13.5" customHeight="1">
      <c r="A59" s="27">
        <v>54</v>
      </c>
      <c r="B59" s="28">
        <v>1579.7929999999999</v>
      </c>
      <c r="C59" s="29">
        <v>793.899</v>
      </c>
      <c r="D59" s="29">
        <v>785.89400000000001</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2189</v>
      </c>
    </row>
    <row r="2" spans="1:11" ht="13.5" customHeight="1">
      <c r="A2" s="18" t="s">
        <v>2190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116032.798</v>
      </c>
      <c r="C4" s="25">
        <v>56131.516000000003</v>
      </c>
      <c r="D4" s="25">
        <v>59901.281999999999</v>
      </c>
      <c r="E4" s="18"/>
      <c r="F4" s="18"/>
      <c r="G4" s="24"/>
      <c r="H4" s="25"/>
      <c r="I4" s="25"/>
      <c r="J4" s="18"/>
      <c r="K4" s="18"/>
    </row>
    <row r="5" spans="1:11" ht="20.25" customHeight="1">
      <c r="A5" s="26">
        <v>0</v>
      </c>
      <c r="B5" s="24">
        <v>790.95399999999995</v>
      </c>
      <c r="C5" s="25">
        <v>405.52600000000001</v>
      </c>
      <c r="D5" s="25">
        <v>385.428</v>
      </c>
      <c r="E5" s="18"/>
      <c r="F5" s="26">
        <v>55</v>
      </c>
      <c r="G5" s="24">
        <v>1575.479</v>
      </c>
      <c r="H5" s="25">
        <v>791.03200000000004</v>
      </c>
      <c r="I5" s="25">
        <v>784.44600000000003</v>
      </c>
      <c r="J5" s="18"/>
      <c r="K5" s="18"/>
    </row>
    <row r="6" spans="1:11" ht="13.5" customHeight="1">
      <c r="A6" s="26">
        <v>1</v>
      </c>
      <c r="B6" s="24">
        <v>798.23699999999997</v>
      </c>
      <c r="C6" s="25">
        <v>409.245</v>
      </c>
      <c r="D6" s="25">
        <v>388.99200000000002</v>
      </c>
      <c r="E6" s="18"/>
      <c r="F6" s="26">
        <v>56</v>
      </c>
      <c r="G6" s="24">
        <v>1633.307</v>
      </c>
      <c r="H6" s="25">
        <v>818.86900000000003</v>
      </c>
      <c r="I6" s="25">
        <v>814.43799999999999</v>
      </c>
      <c r="J6" s="18"/>
      <c r="K6" s="18"/>
    </row>
    <row r="7" spans="1:11" ht="13.5" customHeight="1">
      <c r="A7" s="26">
        <v>2</v>
      </c>
      <c r="B7" s="24">
        <v>805.30200000000002</v>
      </c>
      <c r="C7" s="25">
        <v>412.85199999999998</v>
      </c>
      <c r="D7" s="25">
        <v>392.44900000000001</v>
      </c>
      <c r="E7" s="18"/>
      <c r="F7" s="26">
        <v>57</v>
      </c>
      <c r="G7" s="24">
        <v>1672.095</v>
      </c>
      <c r="H7" s="25">
        <v>838.18799999999999</v>
      </c>
      <c r="I7" s="25">
        <v>833.90700000000004</v>
      </c>
      <c r="J7" s="18"/>
      <c r="K7" s="18"/>
    </row>
    <row r="8" spans="1:11" ht="13.5" customHeight="1">
      <c r="A8" s="26">
        <v>3</v>
      </c>
      <c r="B8" s="24">
        <v>811.99300000000005</v>
      </c>
      <c r="C8" s="25">
        <v>416.26900000000001</v>
      </c>
      <c r="D8" s="25">
        <v>395.72399999999999</v>
      </c>
      <c r="E8" s="18"/>
      <c r="F8" s="26">
        <v>58</v>
      </c>
      <c r="G8" s="24">
        <v>1747.4069999999999</v>
      </c>
      <c r="H8" s="25">
        <v>875.03899999999999</v>
      </c>
      <c r="I8" s="25">
        <v>872.36800000000005</v>
      </c>
      <c r="J8" s="18"/>
      <c r="K8" s="18"/>
    </row>
    <row r="9" spans="1:11" ht="13.5" customHeight="1">
      <c r="A9" s="26">
        <v>4</v>
      </c>
      <c r="B9" s="24">
        <v>818.12300000000005</v>
      </c>
      <c r="C9" s="25">
        <v>419.39100000000002</v>
      </c>
      <c r="D9" s="25">
        <v>398.73200000000003</v>
      </c>
      <c r="E9" s="18"/>
      <c r="F9" s="26">
        <v>59</v>
      </c>
      <c r="G9" s="24">
        <v>1818.402</v>
      </c>
      <c r="H9" s="25">
        <v>909.27700000000004</v>
      </c>
      <c r="I9" s="25">
        <v>909.125</v>
      </c>
      <c r="J9" s="18"/>
      <c r="K9" s="18"/>
    </row>
    <row r="10" spans="1:11" ht="20.25" customHeight="1">
      <c r="A10" s="26">
        <v>5</v>
      </c>
      <c r="B10" s="24">
        <v>823.61199999999997</v>
      </c>
      <c r="C10" s="25">
        <v>422.17200000000003</v>
      </c>
      <c r="D10" s="25">
        <v>401.44</v>
      </c>
      <c r="E10" s="18"/>
      <c r="F10" s="26">
        <v>60</v>
      </c>
      <c r="G10" s="24">
        <v>1912.38</v>
      </c>
      <c r="H10" s="25">
        <v>956.38800000000003</v>
      </c>
      <c r="I10" s="25">
        <v>955.99199999999996</v>
      </c>
      <c r="J10" s="18"/>
      <c r="K10" s="18"/>
    </row>
    <row r="11" spans="1:11" ht="13.5" customHeight="1">
      <c r="A11" s="26">
        <v>6</v>
      </c>
      <c r="B11" s="24">
        <v>828.57500000000005</v>
      </c>
      <c r="C11" s="25">
        <v>424.67</v>
      </c>
      <c r="D11" s="25">
        <v>403.90600000000001</v>
      </c>
      <c r="E11" s="18"/>
      <c r="F11" s="26">
        <v>61</v>
      </c>
      <c r="G11" s="24">
        <v>1938.1969999999999</v>
      </c>
      <c r="H11" s="25">
        <v>964.40300000000002</v>
      </c>
      <c r="I11" s="25">
        <v>973.79300000000001</v>
      </c>
      <c r="J11" s="18"/>
      <c r="K11" s="18"/>
    </row>
    <row r="12" spans="1:11" ht="13.5" customHeight="1">
      <c r="A12" s="26">
        <v>7</v>
      </c>
      <c r="B12" s="24">
        <v>833.37199999999996</v>
      </c>
      <c r="C12" s="25">
        <v>427.08100000000002</v>
      </c>
      <c r="D12" s="25">
        <v>406.291</v>
      </c>
      <c r="E12" s="18"/>
      <c r="F12" s="26">
        <v>62</v>
      </c>
      <c r="G12" s="24">
        <v>1894.9159999999999</v>
      </c>
      <c r="H12" s="25">
        <v>943.27800000000002</v>
      </c>
      <c r="I12" s="25">
        <v>951.63800000000003</v>
      </c>
      <c r="J12" s="18"/>
      <c r="K12" s="18"/>
    </row>
    <row r="13" spans="1:11" ht="13.5" customHeight="1">
      <c r="A13" s="26">
        <v>8</v>
      </c>
      <c r="B13" s="24">
        <v>838.49800000000005</v>
      </c>
      <c r="C13" s="25">
        <v>429.67399999999998</v>
      </c>
      <c r="D13" s="25">
        <v>408.82400000000001</v>
      </c>
      <c r="E13" s="18"/>
      <c r="F13" s="26">
        <v>63</v>
      </c>
      <c r="G13" s="24">
        <v>1836.075</v>
      </c>
      <c r="H13" s="25">
        <v>910.51800000000003</v>
      </c>
      <c r="I13" s="25">
        <v>925.55700000000002</v>
      </c>
      <c r="J13" s="18"/>
      <c r="K13" s="18"/>
    </row>
    <row r="14" spans="1:11" ht="13.5" customHeight="1">
      <c r="A14" s="26">
        <v>9</v>
      </c>
      <c r="B14" s="24">
        <v>844.572</v>
      </c>
      <c r="C14" s="25">
        <v>432.76900000000001</v>
      </c>
      <c r="D14" s="25">
        <v>411.80399999999997</v>
      </c>
      <c r="E14" s="18"/>
      <c r="F14" s="26">
        <v>64</v>
      </c>
      <c r="G14" s="24">
        <v>1771.96</v>
      </c>
      <c r="H14" s="25">
        <v>876.75400000000002</v>
      </c>
      <c r="I14" s="25">
        <v>895.20600000000002</v>
      </c>
      <c r="J14" s="18"/>
      <c r="K14" s="18"/>
    </row>
    <row r="15" spans="1:11" ht="20.25" customHeight="1">
      <c r="A15" s="26">
        <v>10</v>
      </c>
      <c r="B15" s="24">
        <v>852.27499999999998</v>
      </c>
      <c r="C15" s="25">
        <v>436.709</v>
      </c>
      <c r="D15" s="25">
        <v>415.56599999999997</v>
      </c>
      <c r="E15" s="18"/>
      <c r="F15" s="26">
        <v>65</v>
      </c>
      <c r="G15" s="24">
        <v>1735.153</v>
      </c>
      <c r="H15" s="25">
        <v>855.16099999999994</v>
      </c>
      <c r="I15" s="25">
        <v>879.99199999999996</v>
      </c>
      <c r="J15" s="18"/>
      <c r="K15" s="18"/>
    </row>
    <row r="16" spans="1:11" ht="13.5" customHeight="1">
      <c r="A16" s="26">
        <v>11</v>
      </c>
      <c r="B16" s="24">
        <v>862.18</v>
      </c>
      <c r="C16" s="25">
        <v>441.77600000000001</v>
      </c>
      <c r="D16" s="25">
        <v>420.404</v>
      </c>
      <c r="E16" s="18"/>
      <c r="F16" s="26">
        <v>66</v>
      </c>
      <c r="G16" s="24">
        <v>1686.7429999999999</v>
      </c>
      <c r="H16" s="25">
        <v>828.49699999999996</v>
      </c>
      <c r="I16" s="25">
        <v>858.24599999999998</v>
      </c>
      <c r="J16" s="18"/>
      <c r="K16" s="18"/>
    </row>
    <row r="17" spans="1:11" ht="13.5" customHeight="1">
      <c r="A17" s="26">
        <v>12</v>
      </c>
      <c r="B17" s="24">
        <v>874.64</v>
      </c>
      <c r="C17" s="25">
        <v>448.14400000000001</v>
      </c>
      <c r="D17" s="25">
        <v>426.49599999999998</v>
      </c>
      <c r="E17" s="18"/>
      <c r="F17" s="26">
        <v>67</v>
      </c>
      <c r="G17" s="24">
        <v>1672.7470000000001</v>
      </c>
      <c r="H17" s="25">
        <v>819.428</v>
      </c>
      <c r="I17" s="25">
        <v>853.31899999999996</v>
      </c>
      <c r="J17" s="18"/>
      <c r="K17" s="18"/>
    </row>
    <row r="18" spans="1:11" ht="13.5" customHeight="1">
      <c r="A18" s="26">
        <v>13</v>
      </c>
      <c r="B18" s="24">
        <v>889.72900000000004</v>
      </c>
      <c r="C18" s="25">
        <v>455.85700000000003</v>
      </c>
      <c r="D18" s="25">
        <v>433.87200000000001</v>
      </c>
      <c r="E18" s="18"/>
      <c r="F18" s="26">
        <v>68</v>
      </c>
      <c r="G18" s="24">
        <v>1297.806</v>
      </c>
      <c r="H18" s="25">
        <v>631.19000000000005</v>
      </c>
      <c r="I18" s="25">
        <v>666.61599999999999</v>
      </c>
      <c r="J18" s="18"/>
      <c r="K18" s="18"/>
    </row>
    <row r="19" spans="1:11" ht="13.5" customHeight="1">
      <c r="A19" s="26">
        <v>14</v>
      </c>
      <c r="B19" s="24">
        <v>906.97</v>
      </c>
      <c r="C19" s="25">
        <v>464.71600000000001</v>
      </c>
      <c r="D19" s="25">
        <v>442.25400000000002</v>
      </c>
      <c r="E19" s="18"/>
      <c r="F19" s="26">
        <v>69</v>
      </c>
      <c r="G19" s="24">
        <v>1590.46</v>
      </c>
      <c r="H19" s="25">
        <v>771.53399999999999</v>
      </c>
      <c r="I19" s="25">
        <v>818.92600000000004</v>
      </c>
      <c r="J19" s="18"/>
      <c r="K19" s="18"/>
    </row>
    <row r="20" spans="1:11" ht="20.25" customHeight="1">
      <c r="A20" s="26">
        <v>15</v>
      </c>
      <c r="B20" s="24">
        <v>926.68399999999997</v>
      </c>
      <c r="C20" s="25">
        <v>474.85</v>
      </c>
      <c r="D20" s="25">
        <v>451.834</v>
      </c>
      <c r="E20" s="18"/>
      <c r="F20" s="26">
        <v>70</v>
      </c>
      <c r="G20" s="24">
        <v>1477.78</v>
      </c>
      <c r="H20" s="25">
        <v>714.04700000000003</v>
      </c>
      <c r="I20" s="25">
        <v>763.73299999999995</v>
      </c>
      <c r="J20" s="18"/>
      <c r="K20" s="18"/>
    </row>
    <row r="21" spans="1:11" ht="13.5" customHeight="1">
      <c r="A21" s="26">
        <v>16</v>
      </c>
      <c r="B21" s="24">
        <v>950.74800000000005</v>
      </c>
      <c r="C21" s="25">
        <v>487.13</v>
      </c>
      <c r="D21" s="25">
        <v>463.61799999999999</v>
      </c>
      <c r="E21" s="18"/>
      <c r="F21" s="26">
        <v>71</v>
      </c>
      <c r="G21" s="24">
        <v>1427.6679999999999</v>
      </c>
      <c r="H21" s="25">
        <v>685.96</v>
      </c>
      <c r="I21" s="25">
        <v>741.70799999999997</v>
      </c>
      <c r="J21" s="18"/>
      <c r="K21" s="18"/>
    </row>
    <row r="22" spans="1:11" ht="13.5" customHeight="1">
      <c r="A22" s="26">
        <v>17</v>
      </c>
      <c r="B22" s="24">
        <v>976.846</v>
      </c>
      <c r="C22" s="25">
        <v>500.32100000000003</v>
      </c>
      <c r="D22" s="25">
        <v>476.52499999999998</v>
      </c>
      <c r="E22" s="18"/>
      <c r="F22" s="26">
        <v>72</v>
      </c>
      <c r="G22" s="24">
        <v>1367.04</v>
      </c>
      <c r="H22" s="25">
        <v>653.06200000000001</v>
      </c>
      <c r="I22" s="25">
        <v>713.97799999999995</v>
      </c>
      <c r="J22" s="18"/>
      <c r="K22" s="18"/>
    </row>
    <row r="23" spans="1:11" ht="13.5" customHeight="1">
      <c r="A23" s="26">
        <v>18</v>
      </c>
      <c r="B23" s="24">
        <v>1005.292</v>
      </c>
      <c r="C23" s="25">
        <v>514.57399999999996</v>
      </c>
      <c r="D23" s="25">
        <v>490.71800000000002</v>
      </c>
      <c r="E23" s="18"/>
      <c r="F23" s="26">
        <v>73</v>
      </c>
      <c r="G23" s="24">
        <v>1331.6410000000001</v>
      </c>
      <c r="H23" s="25">
        <v>632.33000000000004</v>
      </c>
      <c r="I23" s="25">
        <v>699.31100000000004</v>
      </c>
      <c r="J23" s="18"/>
      <c r="K23" s="18"/>
    </row>
    <row r="24" spans="1:11" ht="13.5" customHeight="1">
      <c r="A24" s="26">
        <v>19</v>
      </c>
      <c r="B24" s="24">
        <v>973.28700000000003</v>
      </c>
      <c r="C24" s="25">
        <v>495.68700000000001</v>
      </c>
      <c r="D24" s="25">
        <v>477.6</v>
      </c>
      <c r="E24" s="18"/>
      <c r="F24" s="26">
        <v>74</v>
      </c>
      <c r="G24" s="24">
        <v>1325.34</v>
      </c>
      <c r="H24" s="25">
        <v>623.84799999999996</v>
      </c>
      <c r="I24" s="25">
        <v>701.49199999999996</v>
      </c>
      <c r="J24" s="18"/>
      <c r="K24" s="18"/>
    </row>
    <row r="25" spans="1:11" ht="20.25" customHeight="1">
      <c r="A25" s="26">
        <v>20</v>
      </c>
      <c r="B25" s="24">
        <v>992.44600000000003</v>
      </c>
      <c r="C25" s="25">
        <v>506.49400000000003</v>
      </c>
      <c r="D25" s="25">
        <v>485.952</v>
      </c>
      <c r="E25" s="18"/>
      <c r="F25" s="26">
        <v>75</v>
      </c>
      <c r="G25" s="24">
        <v>1332.857</v>
      </c>
      <c r="H25" s="25">
        <v>623.346</v>
      </c>
      <c r="I25" s="25">
        <v>709.51099999999997</v>
      </c>
      <c r="J25" s="18"/>
      <c r="K25" s="18"/>
    </row>
    <row r="26" spans="1:11" ht="13.5" customHeight="1">
      <c r="A26" s="26">
        <v>21</v>
      </c>
      <c r="B26" s="24">
        <v>1034.9649999999999</v>
      </c>
      <c r="C26" s="25">
        <v>526.88400000000001</v>
      </c>
      <c r="D26" s="25">
        <v>508.08100000000002</v>
      </c>
      <c r="E26" s="18"/>
      <c r="F26" s="26">
        <v>76</v>
      </c>
      <c r="G26" s="24">
        <v>1278.3320000000001</v>
      </c>
      <c r="H26" s="25">
        <v>591.86099999999999</v>
      </c>
      <c r="I26" s="25">
        <v>686.471</v>
      </c>
      <c r="J26" s="18"/>
      <c r="K26" s="18"/>
    </row>
    <row r="27" spans="1:11" ht="13.5" customHeight="1">
      <c r="A27" s="26">
        <v>22</v>
      </c>
      <c r="B27" s="24">
        <v>1047.2550000000001</v>
      </c>
      <c r="C27" s="25">
        <v>533.54200000000003</v>
      </c>
      <c r="D27" s="25">
        <v>513.71400000000006</v>
      </c>
      <c r="E27" s="18"/>
      <c r="F27" s="26">
        <v>77</v>
      </c>
      <c r="G27" s="24">
        <v>1222.6890000000001</v>
      </c>
      <c r="H27" s="25">
        <v>561.51900000000001</v>
      </c>
      <c r="I27" s="25">
        <v>661.17</v>
      </c>
      <c r="J27" s="18"/>
      <c r="K27" s="18"/>
    </row>
    <row r="28" spans="1:11" ht="13.5" customHeight="1">
      <c r="A28" s="26">
        <v>23</v>
      </c>
      <c r="B28" s="24">
        <v>1081.057</v>
      </c>
      <c r="C28" s="25">
        <v>552.08199999999999</v>
      </c>
      <c r="D28" s="25">
        <v>528.97500000000002</v>
      </c>
      <c r="E28" s="18"/>
      <c r="F28" s="26">
        <v>78</v>
      </c>
      <c r="G28" s="24">
        <v>1262.01</v>
      </c>
      <c r="H28" s="25">
        <v>573.97</v>
      </c>
      <c r="I28" s="25">
        <v>688.04</v>
      </c>
      <c r="J28" s="18"/>
      <c r="K28" s="18"/>
    </row>
    <row r="29" spans="1:11" ht="13.5" customHeight="1">
      <c r="A29" s="26">
        <v>24</v>
      </c>
      <c r="B29" s="24">
        <v>1089.1600000000001</v>
      </c>
      <c r="C29" s="25">
        <v>557.04200000000003</v>
      </c>
      <c r="D29" s="25">
        <v>532.11800000000005</v>
      </c>
      <c r="E29" s="18"/>
      <c r="F29" s="26">
        <v>79</v>
      </c>
      <c r="G29" s="24">
        <v>1277.623</v>
      </c>
      <c r="H29" s="25">
        <v>575.67899999999997</v>
      </c>
      <c r="I29" s="25">
        <v>701.94399999999996</v>
      </c>
      <c r="J29" s="18"/>
      <c r="K29" s="18"/>
    </row>
    <row r="30" spans="1:11" ht="20.25" customHeight="1">
      <c r="A30" s="26">
        <v>25</v>
      </c>
      <c r="B30" s="24">
        <v>1103.2739999999999</v>
      </c>
      <c r="C30" s="25">
        <v>564.303</v>
      </c>
      <c r="D30" s="25">
        <v>538.971</v>
      </c>
      <c r="E30" s="18"/>
      <c r="F30" s="26">
        <v>80</v>
      </c>
      <c r="G30" s="24">
        <v>1247.4860000000001</v>
      </c>
      <c r="H30" s="25">
        <v>554.6</v>
      </c>
      <c r="I30" s="25">
        <v>692.88699999999994</v>
      </c>
      <c r="J30" s="18"/>
      <c r="K30" s="18"/>
    </row>
    <row r="31" spans="1:11" ht="13.5" customHeight="1">
      <c r="A31" s="26">
        <v>26</v>
      </c>
      <c r="B31" s="24">
        <v>1125.5740000000001</v>
      </c>
      <c r="C31" s="25">
        <v>575.85900000000004</v>
      </c>
      <c r="D31" s="25">
        <v>549.71500000000003</v>
      </c>
      <c r="E31" s="18"/>
      <c r="F31" s="26">
        <v>81</v>
      </c>
      <c r="G31" s="24">
        <v>1290.83</v>
      </c>
      <c r="H31" s="25">
        <v>564.45299999999997</v>
      </c>
      <c r="I31" s="25">
        <v>726.37699999999995</v>
      </c>
      <c r="J31" s="18"/>
      <c r="K31" s="18"/>
    </row>
    <row r="32" spans="1:11" ht="13.5" customHeight="1">
      <c r="A32" s="26">
        <v>27</v>
      </c>
      <c r="B32" s="24">
        <v>1118.8710000000001</v>
      </c>
      <c r="C32" s="25">
        <v>572.875</v>
      </c>
      <c r="D32" s="25">
        <v>545.995</v>
      </c>
      <c r="E32" s="18"/>
      <c r="F32" s="26">
        <v>82</v>
      </c>
      <c r="G32" s="24">
        <v>1324.0029999999999</v>
      </c>
      <c r="H32" s="25">
        <v>569.65499999999997</v>
      </c>
      <c r="I32" s="25">
        <v>754.34900000000005</v>
      </c>
      <c r="J32" s="18"/>
      <c r="K32" s="18"/>
    </row>
    <row r="33" spans="1:11" ht="13.5" customHeight="1">
      <c r="A33" s="26">
        <v>28</v>
      </c>
      <c r="B33" s="24">
        <v>1111.847</v>
      </c>
      <c r="C33" s="25">
        <v>568.67499999999995</v>
      </c>
      <c r="D33" s="25">
        <v>543.17200000000003</v>
      </c>
      <c r="E33" s="18"/>
      <c r="F33" s="26">
        <v>83</v>
      </c>
      <c r="G33" s="24">
        <v>1351.5989999999999</v>
      </c>
      <c r="H33" s="25">
        <v>571.73500000000001</v>
      </c>
      <c r="I33" s="25">
        <v>779.86400000000003</v>
      </c>
      <c r="J33" s="18"/>
      <c r="K33" s="18"/>
    </row>
    <row r="34" spans="1:11" ht="13.5" customHeight="1">
      <c r="A34" s="26">
        <v>29</v>
      </c>
      <c r="B34" s="24">
        <v>1114.039</v>
      </c>
      <c r="C34" s="25">
        <v>570.13099999999997</v>
      </c>
      <c r="D34" s="25">
        <v>543.90800000000002</v>
      </c>
      <c r="E34" s="18"/>
      <c r="F34" s="26">
        <v>84</v>
      </c>
      <c r="G34" s="24">
        <v>1391.9659999999999</v>
      </c>
      <c r="H34" s="25">
        <v>576.32399999999996</v>
      </c>
      <c r="I34" s="25">
        <v>815.64200000000005</v>
      </c>
      <c r="J34" s="18"/>
      <c r="K34" s="18"/>
    </row>
    <row r="35" spans="1:11" ht="20.25" customHeight="1">
      <c r="A35" s="26">
        <v>30</v>
      </c>
      <c r="B35" s="24">
        <v>1151.3699999999999</v>
      </c>
      <c r="C35" s="25">
        <v>588.68799999999999</v>
      </c>
      <c r="D35" s="25">
        <v>562.68200000000002</v>
      </c>
      <c r="E35" s="18"/>
      <c r="F35" s="26">
        <v>85</v>
      </c>
      <c r="G35" s="24">
        <v>1453.4159999999999</v>
      </c>
      <c r="H35" s="25">
        <v>588.27200000000005</v>
      </c>
      <c r="I35" s="25">
        <v>865.14400000000001</v>
      </c>
      <c r="J35" s="18"/>
      <c r="K35" s="18"/>
    </row>
    <row r="36" spans="1:11" ht="13.5" customHeight="1">
      <c r="A36" s="26">
        <v>31</v>
      </c>
      <c r="B36" s="24">
        <v>1170.3430000000001</v>
      </c>
      <c r="C36" s="25">
        <v>599.673</v>
      </c>
      <c r="D36" s="25">
        <v>570.66999999999996</v>
      </c>
      <c r="E36" s="18"/>
      <c r="F36" s="26">
        <v>86</v>
      </c>
      <c r="G36" s="24">
        <v>1363.2449999999999</v>
      </c>
      <c r="H36" s="25">
        <v>537.55399999999997</v>
      </c>
      <c r="I36" s="25">
        <v>825.69100000000003</v>
      </c>
      <c r="J36" s="18"/>
      <c r="K36" s="18"/>
    </row>
    <row r="37" spans="1:11" ht="13.5" customHeight="1">
      <c r="A37" s="26">
        <v>32</v>
      </c>
      <c r="B37" s="24">
        <v>1202.989</v>
      </c>
      <c r="C37" s="25">
        <v>616.40800000000002</v>
      </c>
      <c r="D37" s="25">
        <v>586.58100000000002</v>
      </c>
      <c r="E37" s="18"/>
      <c r="F37" s="26">
        <v>87</v>
      </c>
      <c r="G37" s="24">
        <v>1214.098</v>
      </c>
      <c r="H37" s="25">
        <v>466.637</v>
      </c>
      <c r="I37" s="25">
        <v>747.46100000000001</v>
      </c>
      <c r="J37" s="18"/>
      <c r="K37" s="18"/>
    </row>
    <row r="38" spans="1:11" ht="13.5" customHeight="1">
      <c r="A38" s="26">
        <v>33</v>
      </c>
      <c r="B38" s="24">
        <v>1218.4749999999999</v>
      </c>
      <c r="C38" s="25">
        <v>624.61099999999999</v>
      </c>
      <c r="D38" s="25">
        <v>593.86300000000006</v>
      </c>
      <c r="E38" s="18"/>
      <c r="F38" s="26">
        <v>88</v>
      </c>
      <c r="G38" s="24">
        <v>706.16399999999999</v>
      </c>
      <c r="H38" s="25">
        <v>261.04599999999999</v>
      </c>
      <c r="I38" s="25">
        <v>445.11799999999999</v>
      </c>
      <c r="J38" s="18"/>
      <c r="K38" s="18"/>
    </row>
    <row r="39" spans="1:11" ht="13.5" customHeight="1">
      <c r="A39" s="26">
        <v>34</v>
      </c>
      <c r="B39" s="24">
        <v>1245.0060000000001</v>
      </c>
      <c r="C39" s="25">
        <v>640.33100000000002</v>
      </c>
      <c r="D39" s="25">
        <v>604.67600000000004</v>
      </c>
      <c r="E39" s="18"/>
      <c r="F39" s="26">
        <v>89</v>
      </c>
      <c r="G39" s="24">
        <v>698.67100000000005</v>
      </c>
      <c r="H39" s="25">
        <v>246.988</v>
      </c>
      <c r="I39" s="25">
        <v>451.68299999999999</v>
      </c>
      <c r="J39" s="18"/>
      <c r="K39" s="18"/>
    </row>
    <row r="40" spans="1:11" ht="20.25" customHeight="1">
      <c r="A40" s="26">
        <v>35</v>
      </c>
      <c r="B40" s="24">
        <v>1244.943</v>
      </c>
      <c r="C40" s="25">
        <v>639.37</v>
      </c>
      <c r="D40" s="25">
        <v>605.572</v>
      </c>
      <c r="E40" s="18"/>
      <c r="F40" s="26">
        <v>90</v>
      </c>
      <c r="G40" s="24">
        <v>774.197</v>
      </c>
      <c r="H40" s="25">
        <v>262.79500000000002</v>
      </c>
      <c r="I40" s="25">
        <v>511.40300000000002</v>
      </c>
      <c r="J40" s="18"/>
      <c r="K40" s="18"/>
    </row>
    <row r="41" spans="1:11" ht="13.5" customHeight="1">
      <c r="A41" s="26">
        <v>36</v>
      </c>
      <c r="B41" s="24">
        <v>1259.768</v>
      </c>
      <c r="C41" s="25">
        <v>647.28300000000002</v>
      </c>
      <c r="D41" s="25">
        <v>612.48500000000001</v>
      </c>
      <c r="E41" s="18"/>
      <c r="F41" s="26">
        <v>91</v>
      </c>
      <c r="G41" s="24">
        <v>672.66</v>
      </c>
      <c r="H41" s="25">
        <v>219.10400000000001</v>
      </c>
      <c r="I41" s="25">
        <v>453.55599999999998</v>
      </c>
      <c r="J41" s="18"/>
      <c r="K41" s="18"/>
    </row>
    <row r="42" spans="1:11" ht="13.5" customHeight="1">
      <c r="A42" s="26">
        <v>37</v>
      </c>
      <c r="B42" s="24">
        <v>1253.674</v>
      </c>
      <c r="C42" s="25">
        <v>642.71500000000003</v>
      </c>
      <c r="D42" s="25">
        <v>610.95899999999995</v>
      </c>
      <c r="E42" s="18"/>
      <c r="F42" s="26">
        <v>92</v>
      </c>
      <c r="G42" s="24">
        <v>611.58799999999997</v>
      </c>
      <c r="H42" s="25">
        <v>189.95400000000001</v>
      </c>
      <c r="I42" s="25">
        <v>421.63499999999999</v>
      </c>
      <c r="J42" s="18"/>
      <c r="K42" s="18"/>
    </row>
    <row r="43" spans="1:11" ht="13.5" customHeight="1">
      <c r="A43" s="26">
        <v>38</v>
      </c>
      <c r="B43" s="24">
        <v>1244.5650000000001</v>
      </c>
      <c r="C43" s="25">
        <v>639.35199999999998</v>
      </c>
      <c r="D43" s="25">
        <v>605.21299999999997</v>
      </c>
      <c r="E43" s="18"/>
      <c r="F43" s="26">
        <v>93</v>
      </c>
      <c r="G43" s="24">
        <v>516.86300000000006</v>
      </c>
      <c r="H43" s="25">
        <v>152.85900000000001</v>
      </c>
      <c r="I43" s="25">
        <v>364.00400000000002</v>
      </c>
      <c r="J43" s="18"/>
      <c r="K43" s="18"/>
    </row>
    <row r="44" spans="1:11" ht="13.5" customHeight="1">
      <c r="A44" s="26">
        <v>39</v>
      </c>
      <c r="B44" s="24">
        <v>1256.143</v>
      </c>
      <c r="C44" s="25">
        <v>644.46100000000001</v>
      </c>
      <c r="D44" s="25">
        <v>611.68200000000002</v>
      </c>
      <c r="E44" s="18"/>
      <c r="F44" s="26">
        <v>94</v>
      </c>
      <c r="G44" s="24">
        <v>401.33499999999998</v>
      </c>
      <c r="H44" s="25">
        <v>112.21299999999999</v>
      </c>
      <c r="I44" s="25">
        <v>289.12200000000001</v>
      </c>
      <c r="J44" s="18"/>
      <c r="K44" s="18"/>
    </row>
    <row r="45" spans="1:11" ht="20.25" customHeight="1">
      <c r="A45" s="26">
        <v>40</v>
      </c>
      <c r="B45" s="24">
        <v>1242.768</v>
      </c>
      <c r="C45" s="25">
        <v>637.65200000000004</v>
      </c>
      <c r="D45" s="25">
        <v>605.11699999999996</v>
      </c>
      <c r="E45" s="18"/>
      <c r="F45" s="26">
        <v>95</v>
      </c>
      <c r="G45" s="24">
        <v>292.815</v>
      </c>
      <c r="H45" s="25">
        <v>77.135999999999996</v>
      </c>
      <c r="I45" s="25">
        <v>215.679</v>
      </c>
      <c r="J45" s="18"/>
      <c r="K45" s="18"/>
    </row>
    <row r="46" spans="1:11" ht="13.5" customHeight="1">
      <c r="A46" s="26">
        <v>41</v>
      </c>
      <c r="B46" s="24">
        <v>1212.925</v>
      </c>
      <c r="C46" s="25">
        <v>621.58100000000002</v>
      </c>
      <c r="D46" s="25">
        <v>591.34400000000005</v>
      </c>
      <c r="E46" s="18"/>
      <c r="F46" s="26">
        <v>96</v>
      </c>
      <c r="G46" s="24">
        <v>256.78800000000001</v>
      </c>
      <c r="H46" s="25">
        <v>63.036999999999999</v>
      </c>
      <c r="I46" s="25">
        <v>193.751</v>
      </c>
      <c r="J46" s="18"/>
      <c r="K46" s="18"/>
    </row>
    <row r="47" spans="1:11" ht="13.5" customHeight="1">
      <c r="A47" s="26">
        <v>42</v>
      </c>
      <c r="B47" s="24">
        <v>1223.9829999999999</v>
      </c>
      <c r="C47" s="25">
        <v>626.58000000000004</v>
      </c>
      <c r="D47" s="25">
        <v>597.40300000000002</v>
      </c>
      <c r="E47" s="18"/>
      <c r="F47" s="26">
        <v>97</v>
      </c>
      <c r="G47" s="24">
        <v>211.14599999999999</v>
      </c>
      <c r="H47" s="25">
        <v>48.408999999999999</v>
      </c>
      <c r="I47" s="25">
        <v>162.73699999999999</v>
      </c>
      <c r="J47" s="18"/>
      <c r="K47" s="18"/>
    </row>
    <row r="48" spans="1:11" ht="13.5" customHeight="1">
      <c r="A48" s="26">
        <v>43</v>
      </c>
      <c r="B48" s="24">
        <v>1215.2850000000001</v>
      </c>
      <c r="C48" s="25">
        <v>620.55999999999995</v>
      </c>
      <c r="D48" s="25">
        <v>594.72500000000002</v>
      </c>
      <c r="E48" s="18"/>
      <c r="F48" s="26">
        <v>98</v>
      </c>
      <c r="G48" s="24">
        <v>165.089</v>
      </c>
      <c r="H48" s="25">
        <v>35.122</v>
      </c>
      <c r="I48" s="25">
        <v>129.96799999999999</v>
      </c>
      <c r="J48" s="18"/>
      <c r="K48" s="18"/>
    </row>
    <row r="49" spans="1:11" ht="13.5" customHeight="1">
      <c r="A49" s="26">
        <v>44</v>
      </c>
      <c r="B49" s="24">
        <v>1233.52</v>
      </c>
      <c r="C49" s="25">
        <v>627.846</v>
      </c>
      <c r="D49" s="25">
        <v>605.67399999999998</v>
      </c>
      <c r="E49" s="18"/>
      <c r="F49" s="26">
        <v>99</v>
      </c>
      <c r="G49" s="24">
        <v>119.78100000000001</v>
      </c>
      <c r="H49" s="25">
        <v>23.408999999999999</v>
      </c>
      <c r="I49" s="25">
        <v>96.372</v>
      </c>
      <c r="J49" s="18"/>
      <c r="K49" s="18"/>
    </row>
    <row r="50" spans="1:11" ht="20.25" customHeight="1">
      <c r="A50" s="26">
        <v>45</v>
      </c>
      <c r="B50" s="24">
        <v>1259.202</v>
      </c>
      <c r="C50" s="25">
        <v>640.13699999999994</v>
      </c>
      <c r="D50" s="25">
        <v>619.06600000000003</v>
      </c>
      <c r="E50" s="18"/>
      <c r="F50" s="26">
        <v>100</v>
      </c>
      <c r="G50" s="24">
        <v>83.47</v>
      </c>
      <c r="H50" s="25">
        <v>14.976000000000001</v>
      </c>
      <c r="I50" s="25">
        <v>68.492999999999995</v>
      </c>
      <c r="J50" s="18"/>
      <c r="K50" s="18"/>
    </row>
    <row r="51" spans="1:11" ht="13.5" customHeight="1">
      <c r="A51" s="26">
        <v>46</v>
      </c>
      <c r="B51" s="24">
        <v>1297.269</v>
      </c>
      <c r="C51" s="25">
        <v>659.33900000000006</v>
      </c>
      <c r="D51" s="25">
        <v>637.92999999999995</v>
      </c>
      <c r="E51" s="18"/>
      <c r="F51" s="26">
        <v>101</v>
      </c>
      <c r="G51" s="24">
        <v>59.540999999999997</v>
      </c>
      <c r="H51" s="25">
        <v>9.7759999999999998</v>
      </c>
      <c r="I51" s="25">
        <v>49.765000000000001</v>
      </c>
      <c r="J51" s="18"/>
      <c r="K51" s="18"/>
    </row>
    <row r="52" spans="1:11" ht="13.5" customHeight="1">
      <c r="A52" s="26">
        <v>47</v>
      </c>
      <c r="B52" s="24">
        <v>1330.444</v>
      </c>
      <c r="C52" s="25">
        <v>674.24599999999998</v>
      </c>
      <c r="D52" s="25">
        <v>656.19799999999998</v>
      </c>
      <c r="E52" s="18"/>
      <c r="F52" s="26">
        <v>102</v>
      </c>
      <c r="G52" s="24">
        <v>39.677</v>
      </c>
      <c r="H52" s="25">
        <v>6.0259999999999998</v>
      </c>
      <c r="I52" s="25">
        <v>33.652000000000001</v>
      </c>
      <c r="J52" s="18"/>
      <c r="K52" s="18"/>
    </row>
    <row r="53" spans="1:11" ht="13.5" customHeight="1">
      <c r="A53" s="26">
        <v>48</v>
      </c>
      <c r="B53" s="24">
        <v>1351.847</v>
      </c>
      <c r="C53" s="25">
        <v>684.99199999999996</v>
      </c>
      <c r="D53" s="25">
        <v>666.85500000000002</v>
      </c>
      <c r="E53" s="18"/>
      <c r="F53" s="26">
        <v>103</v>
      </c>
      <c r="G53" s="24">
        <v>25.291</v>
      </c>
      <c r="H53" s="25">
        <v>3.5150000000000001</v>
      </c>
      <c r="I53" s="25">
        <v>21.776</v>
      </c>
      <c r="J53" s="18"/>
      <c r="K53" s="18"/>
    </row>
    <row r="54" spans="1:11" ht="13.5" customHeight="1">
      <c r="A54" s="26">
        <v>49</v>
      </c>
      <c r="B54" s="24">
        <v>1402.894</v>
      </c>
      <c r="C54" s="25">
        <v>707.50599999999997</v>
      </c>
      <c r="D54" s="25">
        <v>695.38800000000003</v>
      </c>
      <c r="E54" s="18"/>
      <c r="F54" s="26">
        <v>104</v>
      </c>
      <c r="G54" s="24">
        <v>15.146000000000001</v>
      </c>
      <c r="H54" s="25">
        <v>1.9379999999999999</v>
      </c>
      <c r="I54" s="25">
        <v>13.209</v>
      </c>
      <c r="J54" s="18"/>
      <c r="K54" s="18"/>
    </row>
    <row r="55" spans="1:11" ht="20.25" customHeight="1">
      <c r="A55" s="26">
        <v>50</v>
      </c>
      <c r="B55" s="24">
        <v>1445.99</v>
      </c>
      <c r="C55" s="25">
        <v>727.86</v>
      </c>
      <c r="D55" s="25">
        <v>718.13</v>
      </c>
      <c r="E55" s="18"/>
      <c r="F55" s="23" t="s">
        <v>127</v>
      </c>
      <c r="G55" s="24">
        <v>19.53</v>
      </c>
      <c r="H55" s="25">
        <v>2.1349999999999998</v>
      </c>
      <c r="I55" s="25">
        <v>17.395</v>
      </c>
      <c r="J55" s="18"/>
      <c r="K55" s="18"/>
    </row>
    <row r="56" spans="1:11" ht="13.5" customHeight="1">
      <c r="A56" s="26">
        <v>51</v>
      </c>
      <c r="B56" s="24">
        <v>1465.1220000000001</v>
      </c>
      <c r="C56" s="25">
        <v>737.40899999999999</v>
      </c>
      <c r="D56" s="25">
        <v>727.71299999999997</v>
      </c>
      <c r="E56" s="18"/>
      <c r="F56" s="26"/>
      <c r="G56" s="24"/>
      <c r="H56" s="25"/>
      <c r="I56" s="25"/>
      <c r="J56" s="18"/>
      <c r="K56" s="18"/>
    </row>
    <row r="57" spans="1:11" ht="13.5" customHeight="1">
      <c r="A57" s="26">
        <v>52</v>
      </c>
      <c r="B57" s="24">
        <v>1464.7149999999999</v>
      </c>
      <c r="C57" s="25">
        <v>735.50300000000004</v>
      </c>
      <c r="D57" s="25">
        <v>729.21199999999999</v>
      </c>
      <c r="E57" s="18"/>
      <c r="F57" s="26"/>
      <c r="G57" s="24"/>
      <c r="H57" s="25"/>
      <c r="I57" s="25"/>
      <c r="J57" s="18"/>
      <c r="K57" s="18"/>
    </row>
    <row r="58" spans="1:11" ht="13.5" customHeight="1">
      <c r="A58" s="26">
        <v>53</v>
      </c>
      <c r="B58" s="24">
        <v>1478.029</v>
      </c>
      <c r="C58" s="25">
        <v>742.87099999999998</v>
      </c>
      <c r="D58" s="25">
        <v>735.15800000000002</v>
      </c>
      <c r="E58" s="18"/>
      <c r="F58" s="26"/>
      <c r="G58" s="24"/>
      <c r="H58" s="25"/>
      <c r="I58" s="25"/>
      <c r="J58" s="18"/>
      <c r="K58" s="18"/>
    </row>
    <row r="59" spans="1:11" ht="13.5" customHeight="1">
      <c r="A59" s="27">
        <v>54</v>
      </c>
      <c r="B59" s="28">
        <v>1538.6479999999999</v>
      </c>
      <c r="C59" s="29">
        <v>772.40099999999995</v>
      </c>
      <c r="D59" s="29">
        <v>766.24699999999996</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2191</v>
      </c>
    </row>
    <row r="2" spans="1:11" ht="13.5" customHeight="1">
      <c r="A2" s="18" t="s">
        <v>2192</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115215.698</v>
      </c>
      <c r="C4" s="25">
        <v>55721.447999999997</v>
      </c>
      <c r="D4" s="25">
        <v>59494.249000000003</v>
      </c>
      <c r="E4" s="18"/>
      <c r="F4" s="18"/>
      <c r="G4" s="24"/>
      <c r="H4" s="25"/>
      <c r="I4" s="25"/>
      <c r="J4" s="18"/>
      <c r="K4" s="18"/>
    </row>
    <row r="5" spans="1:11" ht="20.25" customHeight="1">
      <c r="A5" s="26">
        <v>0</v>
      </c>
      <c r="B5" s="24">
        <v>783.23900000000003</v>
      </c>
      <c r="C5" s="25">
        <v>401.57</v>
      </c>
      <c r="D5" s="25">
        <v>381.66899999999998</v>
      </c>
      <c r="E5" s="18"/>
      <c r="F5" s="26">
        <v>55</v>
      </c>
      <c r="G5" s="24">
        <v>1534.481</v>
      </c>
      <c r="H5" s="25">
        <v>769.63499999999999</v>
      </c>
      <c r="I5" s="25">
        <v>764.846</v>
      </c>
      <c r="J5" s="18"/>
      <c r="K5" s="18"/>
    </row>
    <row r="6" spans="1:11" ht="13.5" customHeight="1">
      <c r="A6" s="26">
        <v>1</v>
      </c>
      <c r="B6" s="24">
        <v>790.67399999999998</v>
      </c>
      <c r="C6" s="25">
        <v>405.36799999999999</v>
      </c>
      <c r="D6" s="25">
        <v>385.30700000000002</v>
      </c>
      <c r="E6" s="18"/>
      <c r="F6" s="26">
        <v>56</v>
      </c>
      <c r="G6" s="24">
        <v>1570.885</v>
      </c>
      <c r="H6" s="25">
        <v>787.95799999999997</v>
      </c>
      <c r="I6" s="25">
        <v>782.92700000000002</v>
      </c>
      <c r="J6" s="18"/>
      <c r="K6" s="18"/>
    </row>
    <row r="7" spans="1:11" ht="13.5" customHeight="1">
      <c r="A7" s="26">
        <v>2</v>
      </c>
      <c r="B7" s="24">
        <v>798.04300000000001</v>
      </c>
      <c r="C7" s="25">
        <v>409.13099999999997</v>
      </c>
      <c r="D7" s="25">
        <v>388.91199999999998</v>
      </c>
      <c r="E7" s="18"/>
      <c r="F7" s="26">
        <v>57</v>
      </c>
      <c r="G7" s="24">
        <v>1628.1849999999999</v>
      </c>
      <c r="H7" s="25">
        <v>815.42100000000005</v>
      </c>
      <c r="I7" s="25">
        <v>812.76400000000001</v>
      </c>
      <c r="J7" s="18"/>
      <c r="K7" s="18"/>
    </row>
    <row r="8" spans="1:11" ht="13.5" customHeight="1">
      <c r="A8" s="26">
        <v>3</v>
      </c>
      <c r="B8" s="24">
        <v>805.19799999999998</v>
      </c>
      <c r="C8" s="25">
        <v>412.786</v>
      </c>
      <c r="D8" s="25">
        <v>392.41300000000001</v>
      </c>
      <c r="E8" s="18"/>
      <c r="F8" s="26">
        <v>58</v>
      </c>
      <c r="G8" s="24">
        <v>1666.4349999999999</v>
      </c>
      <c r="H8" s="25">
        <v>834.35799999999995</v>
      </c>
      <c r="I8" s="25">
        <v>832.077</v>
      </c>
      <c r="J8" s="18"/>
      <c r="K8" s="18"/>
    </row>
    <row r="9" spans="1:11" ht="13.5" customHeight="1">
      <c r="A9" s="26">
        <v>4</v>
      </c>
      <c r="B9" s="24">
        <v>811.93299999999999</v>
      </c>
      <c r="C9" s="25">
        <v>416.21800000000002</v>
      </c>
      <c r="D9" s="25">
        <v>395.71499999999997</v>
      </c>
      <c r="E9" s="18"/>
      <c r="F9" s="26">
        <v>59</v>
      </c>
      <c r="G9" s="24">
        <v>1740.9939999999999</v>
      </c>
      <c r="H9" s="25">
        <v>870.67600000000004</v>
      </c>
      <c r="I9" s="25">
        <v>870.31799999999998</v>
      </c>
      <c r="J9" s="18"/>
      <c r="K9" s="18"/>
    </row>
    <row r="10" spans="1:11" ht="20.25" customHeight="1">
      <c r="A10" s="26">
        <v>5</v>
      </c>
      <c r="B10" s="24">
        <v>818.08699999999999</v>
      </c>
      <c r="C10" s="25">
        <v>419.34</v>
      </c>
      <c r="D10" s="25">
        <v>398.74700000000001</v>
      </c>
      <c r="E10" s="18"/>
      <c r="F10" s="26">
        <v>60</v>
      </c>
      <c r="G10" s="24">
        <v>1811.1289999999999</v>
      </c>
      <c r="H10" s="25">
        <v>904.3</v>
      </c>
      <c r="I10" s="25">
        <v>906.82899999999995</v>
      </c>
      <c r="J10" s="18"/>
      <c r="K10" s="18"/>
    </row>
    <row r="11" spans="1:11" ht="13.5" customHeight="1">
      <c r="A11" s="26">
        <v>6</v>
      </c>
      <c r="B11" s="24">
        <v>823.61400000000003</v>
      </c>
      <c r="C11" s="25">
        <v>422.12700000000001</v>
      </c>
      <c r="D11" s="25">
        <v>401.48700000000002</v>
      </c>
      <c r="E11" s="18"/>
      <c r="F11" s="26">
        <v>61</v>
      </c>
      <c r="G11" s="24">
        <v>1904.0350000000001</v>
      </c>
      <c r="H11" s="25">
        <v>950.63699999999994</v>
      </c>
      <c r="I11" s="25">
        <v>953.39800000000002</v>
      </c>
      <c r="J11" s="18"/>
      <c r="K11" s="18"/>
    </row>
    <row r="12" spans="1:11" ht="13.5" customHeight="1">
      <c r="A12" s="26">
        <v>7</v>
      </c>
      <c r="B12" s="24">
        <v>828.65899999999999</v>
      </c>
      <c r="C12" s="25">
        <v>424.666</v>
      </c>
      <c r="D12" s="25">
        <v>403.99299999999999</v>
      </c>
      <c r="E12" s="18"/>
      <c r="F12" s="26">
        <v>62</v>
      </c>
      <c r="G12" s="24">
        <v>1929.0029999999999</v>
      </c>
      <c r="H12" s="25">
        <v>958.04</v>
      </c>
      <c r="I12" s="25">
        <v>970.96299999999997</v>
      </c>
      <c r="J12" s="18"/>
      <c r="K12" s="18"/>
    </row>
    <row r="13" spans="1:11" ht="13.5" customHeight="1">
      <c r="A13" s="26">
        <v>8</v>
      </c>
      <c r="B13" s="24">
        <v>833.55200000000002</v>
      </c>
      <c r="C13" s="25">
        <v>427.14</v>
      </c>
      <c r="D13" s="25">
        <v>406.41300000000001</v>
      </c>
      <c r="E13" s="18"/>
      <c r="F13" s="26">
        <v>63</v>
      </c>
      <c r="G13" s="24">
        <v>1885.125</v>
      </c>
      <c r="H13" s="25">
        <v>936.44799999999998</v>
      </c>
      <c r="I13" s="25">
        <v>948.67600000000004</v>
      </c>
      <c r="J13" s="18"/>
      <c r="K13" s="18"/>
    </row>
    <row r="14" spans="1:11" ht="13.5" customHeight="1">
      <c r="A14" s="26">
        <v>9</v>
      </c>
      <c r="B14" s="24">
        <v>838.77200000000005</v>
      </c>
      <c r="C14" s="25">
        <v>429.79599999999999</v>
      </c>
      <c r="D14" s="25">
        <v>408.976</v>
      </c>
      <c r="E14" s="18"/>
      <c r="F14" s="26">
        <v>64</v>
      </c>
      <c r="G14" s="24">
        <v>1825.741</v>
      </c>
      <c r="H14" s="25">
        <v>903.28399999999999</v>
      </c>
      <c r="I14" s="25">
        <v>922.45699999999999</v>
      </c>
      <c r="J14" s="18"/>
      <c r="K14" s="18"/>
    </row>
    <row r="15" spans="1:11" ht="20.25" customHeight="1">
      <c r="A15" s="26">
        <v>10</v>
      </c>
      <c r="B15" s="24">
        <v>844.91700000000003</v>
      </c>
      <c r="C15" s="25">
        <v>432.93799999999999</v>
      </c>
      <c r="D15" s="25">
        <v>411.97899999999998</v>
      </c>
      <c r="E15" s="18"/>
      <c r="F15" s="26">
        <v>65</v>
      </c>
      <c r="G15" s="24">
        <v>1761.069</v>
      </c>
      <c r="H15" s="25">
        <v>869.10500000000002</v>
      </c>
      <c r="I15" s="25">
        <v>891.96500000000003</v>
      </c>
      <c r="J15" s="18"/>
      <c r="K15" s="18"/>
    </row>
    <row r="16" spans="1:11" ht="13.5" customHeight="1">
      <c r="A16" s="26">
        <v>11</v>
      </c>
      <c r="B16" s="24">
        <v>852.66099999999994</v>
      </c>
      <c r="C16" s="25">
        <v>436.89800000000002</v>
      </c>
      <c r="D16" s="25">
        <v>415.76299999999998</v>
      </c>
      <c r="E16" s="18"/>
      <c r="F16" s="26">
        <v>66</v>
      </c>
      <c r="G16" s="24">
        <v>1723.5250000000001</v>
      </c>
      <c r="H16" s="25">
        <v>846.98500000000001</v>
      </c>
      <c r="I16" s="25">
        <v>876.54</v>
      </c>
      <c r="J16" s="18"/>
      <c r="K16" s="18"/>
    </row>
    <row r="17" spans="1:11" ht="13.5" customHeight="1">
      <c r="A17" s="26">
        <v>12</v>
      </c>
      <c r="B17" s="24">
        <v>862.61</v>
      </c>
      <c r="C17" s="25">
        <v>441.97899999999998</v>
      </c>
      <c r="D17" s="25">
        <v>420.63200000000001</v>
      </c>
      <c r="E17" s="18"/>
      <c r="F17" s="26">
        <v>67</v>
      </c>
      <c r="G17" s="24">
        <v>1674.4390000000001</v>
      </c>
      <c r="H17" s="25">
        <v>819.84699999999998</v>
      </c>
      <c r="I17" s="25">
        <v>854.59199999999998</v>
      </c>
      <c r="J17" s="18"/>
      <c r="K17" s="18"/>
    </row>
    <row r="18" spans="1:11" ht="13.5" customHeight="1">
      <c r="A18" s="26">
        <v>13</v>
      </c>
      <c r="B18" s="24">
        <v>875.13300000000004</v>
      </c>
      <c r="C18" s="25">
        <v>448.37599999999998</v>
      </c>
      <c r="D18" s="25">
        <v>426.75700000000001</v>
      </c>
      <c r="E18" s="18"/>
      <c r="F18" s="26">
        <v>68</v>
      </c>
      <c r="G18" s="24">
        <v>1659.4760000000001</v>
      </c>
      <c r="H18" s="25">
        <v>810.10299999999995</v>
      </c>
      <c r="I18" s="25">
        <v>849.37300000000005</v>
      </c>
      <c r="J18" s="18"/>
      <c r="K18" s="18"/>
    </row>
    <row r="19" spans="1:11" ht="13.5" customHeight="1">
      <c r="A19" s="26">
        <v>14</v>
      </c>
      <c r="B19" s="24">
        <v>890.12099999999998</v>
      </c>
      <c r="C19" s="25">
        <v>456.08</v>
      </c>
      <c r="D19" s="25">
        <v>434.041</v>
      </c>
      <c r="E19" s="18"/>
      <c r="F19" s="26">
        <v>69</v>
      </c>
      <c r="G19" s="24">
        <v>1286.616</v>
      </c>
      <c r="H19" s="25">
        <v>623.35599999999999</v>
      </c>
      <c r="I19" s="25">
        <v>663.26099999999997</v>
      </c>
      <c r="J19" s="18"/>
      <c r="K19" s="18"/>
    </row>
    <row r="20" spans="1:11" ht="20.25" customHeight="1">
      <c r="A20" s="26">
        <v>15</v>
      </c>
      <c r="B20" s="24">
        <v>907.28099999999995</v>
      </c>
      <c r="C20" s="25">
        <v>464.904</v>
      </c>
      <c r="D20" s="25">
        <v>442.37700000000001</v>
      </c>
      <c r="E20" s="18"/>
      <c r="F20" s="26">
        <v>70</v>
      </c>
      <c r="G20" s="24">
        <v>1575.5360000000001</v>
      </c>
      <c r="H20" s="25">
        <v>761.09699999999998</v>
      </c>
      <c r="I20" s="25">
        <v>814.43899999999996</v>
      </c>
      <c r="J20" s="18"/>
      <c r="K20" s="18"/>
    </row>
    <row r="21" spans="1:11" ht="13.5" customHeight="1">
      <c r="A21" s="26">
        <v>16</v>
      </c>
      <c r="B21" s="24">
        <v>927.51599999999996</v>
      </c>
      <c r="C21" s="25">
        <v>475.221</v>
      </c>
      <c r="D21" s="25">
        <v>452.29500000000002</v>
      </c>
      <c r="E21" s="18"/>
      <c r="F21" s="26">
        <v>71</v>
      </c>
      <c r="G21" s="24">
        <v>1462.6679999999999</v>
      </c>
      <c r="H21" s="25">
        <v>703.50900000000001</v>
      </c>
      <c r="I21" s="25">
        <v>759.16</v>
      </c>
      <c r="J21" s="18"/>
      <c r="K21" s="18"/>
    </row>
    <row r="22" spans="1:11" ht="13.5" customHeight="1">
      <c r="A22" s="26">
        <v>17</v>
      </c>
      <c r="B22" s="24">
        <v>952.88300000000004</v>
      </c>
      <c r="C22" s="25">
        <v>488.03699999999998</v>
      </c>
      <c r="D22" s="25">
        <v>464.846</v>
      </c>
      <c r="E22" s="18"/>
      <c r="F22" s="26">
        <v>72</v>
      </c>
      <c r="G22" s="24">
        <v>1411.7470000000001</v>
      </c>
      <c r="H22" s="25">
        <v>674.91099999999994</v>
      </c>
      <c r="I22" s="25">
        <v>736.83600000000001</v>
      </c>
      <c r="J22" s="18"/>
      <c r="K22" s="18"/>
    </row>
    <row r="23" spans="1:11" ht="13.5" customHeight="1">
      <c r="A23" s="26">
        <v>18</v>
      </c>
      <c r="B23" s="24">
        <v>980.38499999999999</v>
      </c>
      <c r="C23" s="25">
        <v>501.81200000000001</v>
      </c>
      <c r="D23" s="25">
        <v>478.57299999999998</v>
      </c>
      <c r="E23" s="18"/>
      <c r="F23" s="26">
        <v>73</v>
      </c>
      <c r="G23" s="24">
        <v>1350.385</v>
      </c>
      <c r="H23" s="25">
        <v>641.57500000000005</v>
      </c>
      <c r="I23" s="25">
        <v>708.81</v>
      </c>
      <c r="J23" s="18"/>
      <c r="K23" s="18"/>
    </row>
    <row r="24" spans="1:11" ht="13.5" customHeight="1">
      <c r="A24" s="26">
        <v>19</v>
      </c>
      <c r="B24" s="24">
        <v>1009.9589999999999</v>
      </c>
      <c r="C24" s="25">
        <v>516.53099999999995</v>
      </c>
      <c r="D24" s="25">
        <v>493.428</v>
      </c>
      <c r="E24" s="18"/>
      <c r="F24" s="26">
        <v>74</v>
      </c>
      <c r="G24" s="24">
        <v>1313.88</v>
      </c>
      <c r="H24" s="25">
        <v>620.173</v>
      </c>
      <c r="I24" s="25">
        <v>693.70699999999999</v>
      </c>
      <c r="J24" s="18"/>
      <c r="K24" s="18"/>
    </row>
    <row r="25" spans="1:11" ht="20.25" customHeight="1">
      <c r="A25" s="26">
        <v>20</v>
      </c>
      <c r="B25" s="24">
        <v>978.81899999999996</v>
      </c>
      <c r="C25" s="25">
        <v>498.065</v>
      </c>
      <c r="D25" s="25">
        <v>480.75400000000002</v>
      </c>
      <c r="E25" s="18"/>
      <c r="F25" s="26">
        <v>75</v>
      </c>
      <c r="G25" s="24">
        <v>1305.934</v>
      </c>
      <c r="H25" s="25">
        <v>610.69799999999998</v>
      </c>
      <c r="I25" s="25">
        <v>695.23599999999999</v>
      </c>
      <c r="J25" s="18"/>
      <c r="K25" s="18"/>
    </row>
    <row r="26" spans="1:11" ht="13.5" customHeight="1">
      <c r="A26" s="26">
        <v>21</v>
      </c>
      <c r="B26" s="24">
        <v>998.38400000000001</v>
      </c>
      <c r="C26" s="25">
        <v>509.20499999999998</v>
      </c>
      <c r="D26" s="25">
        <v>489.17899999999997</v>
      </c>
      <c r="E26" s="18"/>
      <c r="F26" s="26">
        <v>76</v>
      </c>
      <c r="G26" s="24">
        <v>1311.2940000000001</v>
      </c>
      <c r="H26" s="25">
        <v>608.86500000000001</v>
      </c>
      <c r="I26" s="25">
        <v>702.42899999999997</v>
      </c>
      <c r="J26" s="18"/>
      <c r="K26" s="18"/>
    </row>
    <row r="27" spans="1:11" ht="13.5" customHeight="1">
      <c r="A27" s="26">
        <v>22</v>
      </c>
      <c r="B27" s="24">
        <v>1041.011</v>
      </c>
      <c r="C27" s="25">
        <v>529.89300000000003</v>
      </c>
      <c r="D27" s="25">
        <v>511.11799999999999</v>
      </c>
      <c r="E27" s="18"/>
      <c r="F27" s="26">
        <v>77</v>
      </c>
      <c r="G27" s="24">
        <v>1255.367</v>
      </c>
      <c r="H27" s="25">
        <v>576.60699999999997</v>
      </c>
      <c r="I27" s="25">
        <v>678.76</v>
      </c>
      <c r="J27" s="18"/>
      <c r="K27" s="18"/>
    </row>
    <row r="28" spans="1:11" ht="13.5" customHeight="1">
      <c r="A28" s="26">
        <v>23</v>
      </c>
      <c r="B28" s="24">
        <v>1053.0619999999999</v>
      </c>
      <c r="C28" s="25">
        <v>536.70100000000002</v>
      </c>
      <c r="D28" s="25">
        <v>516.36099999999999</v>
      </c>
      <c r="E28" s="18"/>
      <c r="F28" s="26">
        <v>78</v>
      </c>
      <c r="G28" s="24">
        <v>1198.124</v>
      </c>
      <c r="H28" s="25">
        <v>545.35599999999999</v>
      </c>
      <c r="I28" s="25">
        <v>652.76800000000003</v>
      </c>
      <c r="J28" s="18"/>
      <c r="K28" s="18"/>
    </row>
    <row r="29" spans="1:11" ht="13.5" customHeight="1">
      <c r="A29" s="26">
        <v>24</v>
      </c>
      <c r="B29" s="24">
        <v>1085.886</v>
      </c>
      <c r="C29" s="25">
        <v>554.96</v>
      </c>
      <c r="D29" s="25">
        <v>530.92600000000004</v>
      </c>
      <c r="E29" s="18"/>
      <c r="F29" s="26">
        <v>79</v>
      </c>
      <c r="G29" s="24">
        <v>1233.519</v>
      </c>
      <c r="H29" s="25">
        <v>555.41600000000005</v>
      </c>
      <c r="I29" s="25">
        <v>678.10299999999995</v>
      </c>
      <c r="J29" s="18"/>
      <c r="K29" s="18"/>
    </row>
    <row r="30" spans="1:11" ht="20.25" customHeight="1">
      <c r="A30" s="26">
        <v>25</v>
      </c>
      <c r="B30" s="24">
        <v>1092.5309999999999</v>
      </c>
      <c r="C30" s="25">
        <v>559.20799999999997</v>
      </c>
      <c r="D30" s="25">
        <v>533.322</v>
      </c>
      <c r="E30" s="18"/>
      <c r="F30" s="26">
        <v>80</v>
      </c>
      <c r="G30" s="24">
        <v>1245.067</v>
      </c>
      <c r="H30" s="25">
        <v>554.69500000000005</v>
      </c>
      <c r="I30" s="25">
        <v>690.37199999999996</v>
      </c>
      <c r="J30" s="18"/>
      <c r="K30" s="18"/>
    </row>
    <row r="31" spans="1:11" ht="13.5" customHeight="1">
      <c r="A31" s="26">
        <v>26</v>
      </c>
      <c r="B31" s="24">
        <v>1105.433</v>
      </c>
      <c r="C31" s="25">
        <v>565.726</v>
      </c>
      <c r="D31" s="25">
        <v>539.70699999999999</v>
      </c>
      <c r="E31" s="18"/>
      <c r="F31" s="26">
        <v>81</v>
      </c>
      <c r="G31" s="24">
        <v>1211.5350000000001</v>
      </c>
      <c r="H31" s="25">
        <v>531.74400000000003</v>
      </c>
      <c r="I31" s="25">
        <v>679.79100000000005</v>
      </c>
      <c r="J31" s="18"/>
      <c r="K31" s="18"/>
    </row>
    <row r="32" spans="1:11" ht="13.5" customHeight="1">
      <c r="A32" s="26">
        <v>27</v>
      </c>
      <c r="B32" s="24">
        <v>1127.095</v>
      </c>
      <c r="C32" s="25">
        <v>576.81799999999998</v>
      </c>
      <c r="D32" s="25">
        <v>550.27700000000004</v>
      </c>
      <c r="E32" s="18"/>
      <c r="F32" s="26">
        <v>82</v>
      </c>
      <c r="G32" s="24">
        <v>1248.6869999999999</v>
      </c>
      <c r="H32" s="25">
        <v>538.11099999999999</v>
      </c>
      <c r="I32" s="25">
        <v>710.577</v>
      </c>
      <c r="J32" s="18"/>
      <c r="K32" s="18"/>
    </row>
    <row r="33" spans="1:11" ht="13.5" customHeight="1">
      <c r="A33" s="26">
        <v>28</v>
      </c>
      <c r="B33" s="24">
        <v>1119.9449999999999</v>
      </c>
      <c r="C33" s="25">
        <v>573.53099999999995</v>
      </c>
      <c r="D33" s="25">
        <v>546.41499999999996</v>
      </c>
      <c r="E33" s="18"/>
      <c r="F33" s="26">
        <v>83</v>
      </c>
      <c r="G33" s="24">
        <v>1274.9549999999999</v>
      </c>
      <c r="H33" s="25">
        <v>539.53899999999999</v>
      </c>
      <c r="I33" s="25">
        <v>735.41600000000005</v>
      </c>
      <c r="J33" s="18"/>
      <c r="K33" s="18"/>
    </row>
    <row r="34" spans="1:11" ht="13.5" customHeight="1">
      <c r="A34" s="26">
        <v>29</v>
      </c>
      <c r="B34" s="24">
        <v>1112.5219999999999</v>
      </c>
      <c r="C34" s="25">
        <v>569.08799999999997</v>
      </c>
      <c r="D34" s="25">
        <v>543.43399999999997</v>
      </c>
      <c r="E34" s="18"/>
      <c r="F34" s="26">
        <v>84</v>
      </c>
      <c r="G34" s="24">
        <v>1294.8050000000001</v>
      </c>
      <c r="H34" s="25">
        <v>537.53499999999997</v>
      </c>
      <c r="I34" s="25">
        <v>757.27</v>
      </c>
      <c r="J34" s="18"/>
      <c r="K34" s="18"/>
    </row>
    <row r="35" spans="1:11" ht="20.25" customHeight="1">
      <c r="A35" s="26">
        <v>30</v>
      </c>
      <c r="B35" s="24">
        <v>1114.365</v>
      </c>
      <c r="C35" s="25">
        <v>570.33500000000004</v>
      </c>
      <c r="D35" s="25">
        <v>544.03</v>
      </c>
      <c r="E35" s="18"/>
      <c r="F35" s="26">
        <v>85</v>
      </c>
      <c r="G35" s="24">
        <v>1325.7929999999999</v>
      </c>
      <c r="H35" s="25">
        <v>537.41300000000001</v>
      </c>
      <c r="I35" s="25">
        <v>788.38</v>
      </c>
      <c r="J35" s="18"/>
      <c r="K35" s="18"/>
    </row>
    <row r="36" spans="1:11" ht="13.5" customHeight="1">
      <c r="A36" s="26">
        <v>31</v>
      </c>
      <c r="B36" s="24">
        <v>1151.4280000000001</v>
      </c>
      <c r="C36" s="25">
        <v>588.71900000000005</v>
      </c>
      <c r="D36" s="25">
        <v>562.70899999999995</v>
      </c>
      <c r="E36" s="18"/>
      <c r="F36" s="26">
        <v>86</v>
      </c>
      <c r="G36" s="24">
        <v>1375.3430000000001</v>
      </c>
      <c r="H36" s="25">
        <v>543.56600000000003</v>
      </c>
      <c r="I36" s="25">
        <v>831.77599999999995</v>
      </c>
      <c r="J36" s="18"/>
      <c r="K36" s="18"/>
    </row>
    <row r="37" spans="1:11" ht="13.5" customHeight="1">
      <c r="A37" s="26">
        <v>32</v>
      </c>
      <c r="B37" s="24">
        <v>1170.278</v>
      </c>
      <c r="C37" s="25">
        <v>599.60500000000002</v>
      </c>
      <c r="D37" s="25">
        <v>570.67200000000003</v>
      </c>
      <c r="E37" s="18"/>
      <c r="F37" s="26">
        <v>87</v>
      </c>
      <c r="G37" s="24">
        <v>1280.5250000000001</v>
      </c>
      <c r="H37" s="25">
        <v>491.65699999999998</v>
      </c>
      <c r="I37" s="25">
        <v>788.86800000000005</v>
      </c>
      <c r="J37" s="18"/>
      <c r="K37" s="18"/>
    </row>
    <row r="38" spans="1:11" ht="13.5" customHeight="1">
      <c r="A38" s="26">
        <v>33</v>
      </c>
      <c r="B38" s="24">
        <v>1202.8140000000001</v>
      </c>
      <c r="C38" s="25">
        <v>616.25199999999995</v>
      </c>
      <c r="D38" s="25">
        <v>586.56200000000001</v>
      </c>
      <c r="E38" s="18"/>
      <c r="F38" s="26">
        <v>88</v>
      </c>
      <c r="G38" s="24">
        <v>1130.7090000000001</v>
      </c>
      <c r="H38" s="25">
        <v>421.91500000000002</v>
      </c>
      <c r="I38" s="25">
        <v>708.79399999999998</v>
      </c>
      <c r="J38" s="18"/>
      <c r="K38" s="18"/>
    </row>
    <row r="39" spans="1:11" ht="13.5" customHeight="1">
      <c r="A39" s="26">
        <v>34</v>
      </c>
      <c r="B39" s="24">
        <v>1218.125</v>
      </c>
      <c r="C39" s="25">
        <v>624.32899999999995</v>
      </c>
      <c r="D39" s="25">
        <v>593.79600000000005</v>
      </c>
      <c r="E39" s="18"/>
      <c r="F39" s="26">
        <v>89</v>
      </c>
      <c r="G39" s="24">
        <v>651.33699999999999</v>
      </c>
      <c r="H39" s="25">
        <v>232.99100000000001</v>
      </c>
      <c r="I39" s="25">
        <v>418.34699999999998</v>
      </c>
      <c r="J39" s="18"/>
      <c r="K39" s="18"/>
    </row>
    <row r="40" spans="1:11" ht="20.25" customHeight="1">
      <c r="A40" s="26">
        <v>35</v>
      </c>
      <c r="B40" s="24">
        <v>1244.4190000000001</v>
      </c>
      <c r="C40" s="25">
        <v>639.88400000000001</v>
      </c>
      <c r="D40" s="25">
        <v>604.53499999999997</v>
      </c>
      <c r="E40" s="18"/>
      <c r="F40" s="26">
        <v>90</v>
      </c>
      <c r="G40" s="24">
        <v>637.40800000000002</v>
      </c>
      <c r="H40" s="25">
        <v>217.291</v>
      </c>
      <c r="I40" s="25">
        <v>420.11700000000002</v>
      </c>
      <c r="J40" s="18"/>
      <c r="K40" s="18"/>
    </row>
    <row r="41" spans="1:11" ht="13.5" customHeight="1">
      <c r="A41" s="26">
        <v>36</v>
      </c>
      <c r="B41" s="24">
        <v>1244.1679999999999</v>
      </c>
      <c r="C41" s="25">
        <v>638.78899999999999</v>
      </c>
      <c r="D41" s="25">
        <v>605.37900000000002</v>
      </c>
      <c r="E41" s="18"/>
      <c r="F41" s="26">
        <v>91</v>
      </c>
      <c r="G41" s="24">
        <v>697.57399999999996</v>
      </c>
      <c r="H41" s="25">
        <v>227.56899999999999</v>
      </c>
      <c r="I41" s="25">
        <v>470.005</v>
      </c>
      <c r="J41" s="18"/>
      <c r="K41" s="18"/>
    </row>
    <row r="42" spans="1:11" ht="13.5" customHeight="1">
      <c r="A42" s="26">
        <v>37</v>
      </c>
      <c r="B42" s="24">
        <v>1258.922</v>
      </c>
      <c r="C42" s="25">
        <v>646.62900000000002</v>
      </c>
      <c r="D42" s="25">
        <v>612.29300000000001</v>
      </c>
      <c r="E42" s="18"/>
      <c r="F42" s="26">
        <v>92</v>
      </c>
      <c r="G42" s="24">
        <v>597.76700000000005</v>
      </c>
      <c r="H42" s="25">
        <v>186.506</v>
      </c>
      <c r="I42" s="25">
        <v>411.26100000000002</v>
      </c>
      <c r="J42" s="18"/>
      <c r="K42" s="18"/>
    </row>
    <row r="43" spans="1:11" ht="13.5" customHeight="1">
      <c r="A43" s="26">
        <v>38</v>
      </c>
      <c r="B43" s="24">
        <v>1252.865</v>
      </c>
      <c r="C43" s="25">
        <v>642.06100000000004</v>
      </c>
      <c r="D43" s="25">
        <v>610.80399999999997</v>
      </c>
      <c r="E43" s="18"/>
      <c r="F43" s="26">
        <v>93</v>
      </c>
      <c r="G43" s="24">
        <v>535.36099999999999</v>
      </c>
      <c r="H43" s="25">
        <v>158.71700000000001</v>
      </c>
      <c r="I43" s="25">
        <v>376.64400000000001</v>
      </c>
      <c r="J43" s="18"/>
      <c r="K43" s="18"/>
    </row>
    <row r="44" spans="1:11" ht="13.5" customHeight="1">
      <c r="A44" s="26">
        <v>39</v>
      </c>
      <c r="B44" s="24">
        <v>1243.7940000000001</v>
      </c>
      <c r="C44" s="25">
        <v>638.70899999999995</v>
      </c>
      <c r="D44" s="25">
        <v>605.08500000000004</v>
      </c>
      <c r="E44" s="18"/>
      <c r="F44" s="26">
        <v>94</v>
      </c>
      <c r="G44" s="24">
        <v>445.036</v>
      </c>
      <c r="H44" s="25">
        <v>125.172</v>
      </c>
      <c r="I44" s="25">
        <v>319.86399999999998</v>
      </c>
      <c r="J44" s="18"/>
      <c r="K44" s="18"/>
    </row>
    <row r="45" spans="1:11" ht="20.25" customHeight="1">
      <c r="A45" s="26">
        <v>40</v>
      </c>
      <c r="B45" s="24">
        <v>1255.357</v>
      </c>
      <c r="C45" s="25">
        <v>643.80200000000002</v>
      </c>
      <c r="D45" s="25">
        <v>611.55499999999995</v>
      </c>
      <c r="E45" s="18"/>
      <c r="F45" s="26">
        <v>95</v>
      </c>
      <c r="G45" s="24">
        <v>339.40899999999999</v>
      </c>
      <c r="H45" s="25">
        <v>89.893000000000001</v>
      </c>
      <c r="I45" s="25">
        <v>249.51599999999999</v>
      </c>
      <c r="J45" s="18"/>
      <c r="K45" s="18"/>
    </row>
    <row r="46" spans="1:11" ht="13.5" customHeight="1">
      <c r="A46" s="26">
        <v>41</v>
      </c>
      <c r="B46" s="24">
        <v>1241.94</v>
      </c>
      <c r="C46" s="25">
        <v>636.96100000000001</v>
      </c>
      <c r="D46" s="25">
        <v>604.98</v>
      </c>
      <c r="E46" s="18"/>
      <c r="F46" s="26">
        <v>96</v>
      </c>
      <c r="G46" s="24">
        <v>242.77699999999999</v>
      </c>
      <c r="H46" s="25">
        <v>60.33</v>
      </c>
      <c r="I46" s="25">
        <v>182.446</v>
      </c>
      <c r="J46" s="18"/>
      <c r="K46" s="18"/>
    </row>
    <row r="47" spans="1:11" ht="13.5" customHeight="1">
      <c r="A47" s="26">
        <v>42</v>
      </c>
      <c r="B47" s="24">
        <v>1212.0429999999999</v>
      </c>
      <c r="C47" s="25">
        <v>620.85599999999999</v>
      </c>
      <c r="D47" s="25">
        <v>591.18799999999999</v>
      </c>
      <c r="E47" s="18"/>
      <c r="F47" s="26">
        <v>97</v>
      </c>
      <c r="G47" s="24">
        <v>208.30500000000001</v>
      </c>
      <c r="H47" s="25">
        <v>48.036999999999999</v>
      </c>
      <c r="I47" s="25">
        <v>160.268</v>
      </c>
      <c r="J47" s="18"/>
      <c r="K47" s="18"/>
    </row>
    <row r="48" spans="1:11" ht="13.5" customHeight="1">
      <c r="A48" s="26">
        <v>43</v>
      </c>
      <c r="B48" s="24">
        <v>1223.002</v>
      </c>
      <c r="C48" s="25">
        <v>625.79300000000001</v>
      </c>
      <c r="D48" s="25">
        <v>597.20899999999995</v>
      </c>
      <c r="E48" s="18"/>
      <c r="F48" s="26">
        <v>98</v>
      </c>
      <c r="G48" s="24">
        <v>167.15</v>
      </c>
      <c r="H48" s="25">
        <v>35.869</v>
      </c>
      <c r="I48" s="25">
        <v>131.28100000000001</v>
      </c>
      <c r="J48" s="18"/>
      <c r="K48" s="18"/>
    </row>
    <row r="49" spans="1:11" ht="13.5" customHeight="1">
      <c r="A49" s="26">
        <v>44</v>
      </c>
      <c r="B49" s="24">
        <v>1214.2080000000001</v>
      </c>
      <c r="C49" s="25">
        <v>619.71900000000005</v>
      </c>
      <c r="D49" s="25">
        <v>594.48900000000003</v>
      </c>
      <c r="E49" s="18"/>
      <c r="F49" s="26">
        <v>99</v>
      </c>
      <c r="G49" s="24">
        <v>127.232</v>
      </c>
      <c r="H49" s="25">
        <v>25.259</v>
      </c>
      <c r="I49" s="25">
        <v>101.97199999999999</v>
      </c>
      <c r="J49" s="18"/>
      <c r="K49" s="18"/>
    </row>
    <row r="50" spans="1:11" ht="20.25" customHeight="1">
      <c r="A50" s="26">
        <v>45</v>
      </c>
      <c r="B50" s="24">
        <v>1232.316</v>
      </c>
      <c r="C50" s="25">
        <v>626.93700000000001</v>
      </c>
      <c r="D50" s="25">
        <v>605.37800000000004</v>
      </c>
      <c r="E50" s="18"/>
      <c r="F50" s="26">
        <v>100</v>
      </c>
      <c r="G50" s="24">
        <v>89.673000000000002</v>
      </c>
      <c r="H50" s="25">
        <v>16.318000000000001</v>
      </c>
      <c r="I50" s="25">
        <v>73.355000000000004</v>
      </c>
      <c r="J50" s="18"/>
      <c r="K50" s="18"/>
    </row>
    <row r="51" spans="1:11" ht="13.5" customHeight="1">
      <c r="A51" s="26">
        <v>46</v>
      </c>
      <c r="B51" s="24">
        <v>1257.836</v>
      </c>
      <c r="C51" s="25">
        <v>639.14</v>
      </c>
      <c r="D51" s="25">
        <v>618.69600000000003</v>
      </c>
      <c r="E51" s="18"/>
      <c r="F51" s="26">
        <v>101</v>
      </c>
      <c r="G51" s="24">
        <v>60.567</v>
      </c>
      <c r="H51" s="25">
        <v>10.106999999999999</v>
      </c>
      <c r="I51" s="25">
        <v>50.46</v>
      </c>
      <c r="J51" s="18"/>
      <c r="K51" s="18"/>
    </row>
    <row r="52" spans="1:11" ht="13.5" customHeight="1">
      <c r="A52" s="26">
        <v>47</v>
      </c>
      <c r="B52" s="24">
        <v>1295.693</v>
      </c>
      <c r="C52" s="25">
        <v>658.22</v>
      </c>
      <c r="D52" s="25">
        <v>637.47299999999996</v>
      </c>
      <c r="E52" s="18"/>
      <c r="F52" s="26">
        <v>102</v>
      </c>
      <c r="G52" s="24">
        <v>41.789000000000001</v>
      </c>
      <c r="H52" s="25">
        <v>6.3810000000000002</v>
      </c>
      <c r="I52" s="25">
        <v>35.408000000000001</v>
      </c>
      <c r="J52" s="18"/>
      <c r="K52" s="18"/>
    </row>
    <row r="53" spans="1:11" ht="13.5" customHeight="1">
      <c r="A53" s="26">
        <v>48</v>
      </c>
      <c r="B53" s="24">
        <v>1328.62</v>
      </c>
      <c r="C53" s="25">
        <v>672.97799999999995</v>
      </c>
      <c r="D53" s="25">
        <v>655.64200000000005</v>
      </c>
      <c r="E53" s="18"/>
      <c r="F53" s="26">
        <v>103</v>
      </c>
      <c r="G53" s="24">
        <v>26.879000000000001</v>
      </c>
      <c r="H53" s="25">
        <v>3.8</v>
      </c>
      <c r="I53" s="25">
        <v>23.079000000000001</v>
      </c>
      <c r="J53" s="18"/>
      <c r="K53" s="18"/>
    </row>
    <row r="54" spans="1:11" ht="13.5" customHeight="1">
      <c r="A54" s="26">
        <v>49</v>
      </c>
      <c r="B54" s="24">
        <v>1349.748</v>
      </c>
      <c r="C54" s="25">
        <v>683.553</v>
      </c>
      <c r="D54" s="25">
        <v>666.19500000000005</v>
      </c>
      <c r="E54" s="18"/>
      <c r="F54" s="26">
        <v>104</v>
      </c>
      <c r="G54" s="24">
        <v>16.510999999999999</v>
      </c>
      <c r="H54" s="25">
        <v>2.141</v>
      </c>
      <c r="I54" s="25">
        <v>14.37</v>
      </c>
      <c r="J54" s="18"/>
      <c r="K54" s="18"/>
    </row>
    <row r="55" spans="1:11" ht="20.25" customHeight="1">
      <c r="A55" s="26">
        <v>50</v>
      </c>
      <c r="B55" s="24">
        <v>1400.441</v>
      </c>
      <c r="C55" s="25">
        <v>705.846</v>
      </c>
      <c r="D55" s="25">
        <v>694.59500000000003</v>
      </c>
      <c r="E55" s="18"/>
      <c r="F55" s="23" t="s">
        <v>127</v>
      </c>
      <c r="G55" s="24">
        <v>20.83</v>
      </c>
      <c r="H55" s="25">
        <v>2.3119999999999998</v>
      </c>
      <c r="I55" s="25">
        <v>18.518000000000001</v>
      </c>
      <c r="J55" s="18"/>
      <c r="K55" s="18"/>
    </row>
    <row r="56" spans="1:11" ht="13.5" customHeight="1">
      <c r="A56" s="26">
        <v>51</v>
      </c>
      <c r="B56" s="24">
        <v>1443.175</v>
      </c>
      <c r="C56" s="25">
        <v>725.97900000000004</v>
      </c>
      <c r="D56" s="25">
        <v>717.19600000000003</v>
      </c>
      <c r="E56" s="18"/>
      <c r="F56" s="26"/>
      <c r="G56" s="24"/>
      <c r="H56" s="25"/>
      <c r="I56" s="25"/>
      <c r="J56" s="18"/>
      <c r="K56" s="18"/>
    </row>
    <row r="57" spans="1:11" ht="13.5" customHeight="1">
      <c r="A57" s="26">
        <v>52</v>
      </c>
      <c r="B57" s="24">
        <v>1461.9860000000001</v>
      </c>
      <c r="C57" s="25">
        <v>735.33500000000004</v>
      </c>
      <c r="D57" s="25">
        <v>726.65099999999995</v>
      </c>
      <c r="E57" s="18"/>
      <c r="F57" s="26"/>
      <c r="G57" s="24"/>
      <c r="H57" s="25"/>
      <c r="I57" s="25"/>
      <c r="J57" s="18"/>
      <c r="K57" s="18"/>
    </row>
    <row r="58" spans="1:11" ht="13.5" customHeight="1">
      <c r="A58" s="26">
        <v>53</v>
      </c>
      <c r="B58" s="24">
        <v>1461.3050000000001</v>
      </c>
      <c r="C58" s="25">
        <v>733.26</v>
      </c>
      <c r="D58" s="25">
        <v>728.04499999999996</v>
      </c>
      <c r="E58" s="18"/>
      <c r="F58" s="26"/>
      <c r="G58" s="24"/>
      <c r="H58" s="25"/>
      <c r="I58" s="25"/>
      <c r="J58" s="18"/>
      <c r="K58" s="18"/>
    </row>
    <row r="59" spans="1:11" ht="13.5" customHeight="1">
      <c r="A59" s="27">
        <v>54</v>
      </c>
      <c r="B59" s="28">
        <v>1474.31</v>
      </c>
      <c r="C59" s="29">
        <v>740.41700000000003</v>
      </c>
      <c r="D59" s="29">
        <v>733.89300000000003</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2193</v>
      </c>
    </row>
    <row r="2" spans="1:11" ht="13.5" customHeight="1">
      <c r="A2" s="18" t="s">
        <v>2194</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114382.59600000001</v>
      </c>
      <c r="C4" s="25">
        <v>55305.101999999999</v>
      </c>
      <c r="D4" s="25">
        <v>59077.493999999999</v>
      </c>
      <c r="E4" s="18"/>
      <c r="F4" s="18"/>
      <c r="G4" s="24"/>
      <c r="H4" s="25"/>
      <c r="I4" s="25"/>
      <c r="J4" s="18"/>
      <c r="K4" s="18"/>
    </row>
    <row r="5" spans="1:11" ht="20.25" customHeight="1">
      <c r="A5" s="26">
        <v>0</v>
      </c>
      <c r="B5" s="24">
        <v>775.48</v>
      </c>
      <c r="C5" s="25">
        <v>397.59300000000002</v>
      </c>
      <c r="D5" s="25">
        <v>377.88799999999998</v>
      </c>
      <c r="E5" s="18"/>
      <c r="F5" s="26">
        <v>55</v>
      </c>
      <c r="G5" s="24">
        <v>1470.3510000000001</v>
      </c>
      <c r="H5" s="25">
        <v>737.78800000000001</v>
      </c>
      <c r="I5" s="25">
        <v>732.56200000000001</v>
      </c>
      <c r="J5" s="18"/>
      <c r="K5" s="18"/>
    </row>
    <row r="6" spans="1:11" ht="13.5" customHeight="1">
      <c r="A6" s="26">
        <v>1</v>
      </c>
      <c r="B6" s="24">
        <v>782.96699999999998</v>
      </c>
      <c r="C6" s="25">
        <v>401.41699999999997</v>
      </c>
      <c r="D6" s="25">
        <v>381.55099999999999</v>
      </c>
      <c r="E6" s="18"/>
      <c r="F6" s="26">
        <v>56</v>
      </c>
      <c r="G6" s="24">
        <v>1530.046</v>
      </c>
      <c r="H6" s="25">
        <v>766.66899999999998</v>
      </c>
      <c r="I6" s="25">
        <v>763.37699999999995</v>
      </c>
      <c r="J6" s="18"/>
      <c r="K6" s="18"/>
    </row>
    <row r="7" spans="1:11" ht="13.5" customHeight="1">
      <c r="A7" s="26">
        <v>2</v>
      </c>
      <c r="B7" s="24">
        <v>790.48599999999999</v>
      </c>
      <c r="C7" s="25">
        <v>405.25700000000001</v>
      </c>
      <c r="D7" s="25">
        <v>385.22899999999998</v>
      </c>
      <c r="E7" s="18"/>
      <c r="F7" s="26">
        <v>57</v>
      </c>
      <c r="G7" s="24">
        <v>1565.999</v>
      </c>
      <c r="H7" s="25">
        <v>784.66800000000001</v>
      </c>
      <c r="I7" s="25">
        <v>781.33100000000002</v>
      </c>
      <c r="J7" s="18"/>
      <c r="K7" s="18"/>
    </row>
    <row r="8" spans="1:11" ht="13.5" customHeight="1">
      <c r="A8" s="26">
        <v>3</v>
      </c>
      <c r="B8" s="24">
        <v>797.94200000000001</v>
      </c>
      <c r="C8" s="25">
        <v>409.06599999999997</v>
      </c>
      <c r="D8" s="25">
        <v>388.87599999999998</v>
      </c>
      <c r="E8" s="18"/>
      <c r="F8" s="26">
        <v>58</v>
      </c>
      <c r="G8" s="24">
        <v>1622.722</v>
      </c>
      <c r="H8" s="25">
        <v>811.72699999999998</v>
      </c>
      <c r="I8" s="25">
        <v>810.995</v>
      </c>
      <c r="J8" s="18"/>
      <c r="K8" s="18"/>
    </row>
    <row r="9" spans="1:11" ht="13.5" customHeight="1">
      <c r="A9" s="26">
        <v>4</v>
      </c>
      <c r="B9" s="24">
        <v>805.13900000000001</v>
      </c>
      <c r="C9" s="25">
        <v>412.73599999999999</v>
      </c>
      <c r="D9" s="25">
        <v>392.404</v>
      </c>
      <c r="E9" s="18"/>
      <c r="F9" s="26">
        <v>59</v>
      </c>
      <c r="G9" s="24">
        <v>1660.3720000000001</v>
      </c>
      <c r="H9" s="25">
        <v>830.23400000000004</v>
      </c>
      <c r="I9" s="25">
        <v>830.13800000000003</v>
      </c>
      <c r="J9" s="18"/>
      <c r="K9" s="18"/>
    </row>
    <row r="10" spans="1:11" ht="20.25" customHeight="1">
      <c r="A10" s="26">
        <v>5</v>
      </c>
      <c r="B10" s="24">
        <v>811.89800000000002</v>
      </c>
      <c r="C10" s="25">
        <v>416.16699999999997</v>
      </c>
      <c r="D10" s="25">
        <v>395.73099999999999</v>
      </c>
      <c r="E10" s="18"/>
      <c r="F10" s="26">
        <v>60</v>
      </c>
      <c r="G10" s="24">
        <v>1734.0909999999999</v>
      </c>
      <c r="H10" s="25">
        <v>865.95299999999997</v>
      </c>
      <c r="I10" s="25">
        <v>868.13800000000003</v>
      </c>
      <c r="J10" s="18"/>
      <c r="K10" s="18"/>
    </row>
    <row r="11" spans="1:11" ht="13.5" customHeight="1">
      <c r="A11" s="26">
        <v>6</v>
      </c>
      <c r="B11" s="24">
        <v>818.09</v>
      </c>
      <c r="C11" s="25">
        <v>419.29599999999999</v>
      </c>
      <c r="D11" s="25">
        <v>398.79399999999998</v>
      </c>
      <c r="E11" s="18"/>
      <c r="F11" s="26">
        <v>61</v>
      </c>
      <c r="G11" s="24">
        <v>1803.3019999999999</v>
      </c>
      <c r="H11" s="25">
        <v>898.91300000000001</v>
      </c>
      <c r="I11" s="25">
        <v>904.39</v>
      </c>
      <c r="J11" s="18"/>
      <c r="K11" s="18"/>
    </row>
    <row r="12" spans="1:11" ht="13.5" customHeight="1">
      <c r="A12" s="26">
        <v>7</v>
      </c>
      <c r="B12" s="24">
        <v>823.697</v>
      </c>
      <c r="C12" s="25">
        <v>422.12400000000002</v>
      </c>
      <c r="D12" s="25">
        <v>401.57299999999998</v>
      </c>
      <c r="E12" s="18"/>
      <c r="F12" s="26">
        <v>62</v>
      </c>
      <c r="G12" s="24">
        <v>1895.0740000000001</v>
      </c>
      <c r="H12" s="25">
        <v>944.42200000000003</v>
      </c>
      <c r="I12" s="25">
        <v>950.65200000000004</v>
      </c>
      <c r="J12" s="18"/>
      <c r="K12" s="18"/>
    </row>
    <row r="13" spans="1:11" ht="13.5" customHeight="1">
      <c r="A13" s="26">
        <v>8</v>
      </c>
      <c r="B13" s="24">
        <v>828.83900000000006</v>
      </c>
      <c r="C13" s="25">
        <v>424.72500000000002</v>
      </c>
      <c r="D13" s="25">
        <v>404.11399999999998</v>
      </c>
      <c r="E13" s="18"/>
      <c r="F13" s="26">
        <v>63</v>
      </c>
      <c r="G13" s="24">
        <v>1919.135</v>
      </c>
      <c r="H13" s="25">
        <v>951.16700000000003</v>
      </c>
      <c r="I13" s="25">
        <v>967.96900000000005</v>
      </c>
      <c r="J13" s="18"/>
      <c r="K13" s="18"/>
    </row>
    <row r="14" spans="1:11" ht="13.5" customHeight="1">
      <c r="A14" s="26">
        <v>9</v>
      </c>
      <c r="B14" s="24">
        <v>833.82500000000005</v>
      </c>
      <c r="C14" s="25">
        <v>427.262</v>
      </c>
      <c r="D14" s="25">
        <v>406.56299999999999</v>
      </c>
      <c r="E14" s="18"/>
      <c r="F14" s="26">
        <v>64</v>
      </c>
      <c r="G14" s="24">
        <v>1874.6020000000001</v>
      </c>
      <c r="H14" s="25">
        <v>929.07399999999996</v>
      </c>
      <c r="I14" s="25">
        <v>945.529</v>
      </c>
      <c r="J14" s="18"/>
      <c r="K14" s="18"/>
    </row>
    <row r="15" spans="1:11" ht="20.25" customHeight="1">
      <c r="A15" s="26">
        <v>10</v>
      </c>
      <c r="B15" s="24">
        <v>839.11500000000001</v>
      </c>
      <c r="C15" s="25">
        <v>429.96499999999997</v>
      </c>
      <c r="D15" s="25">
        <v>409.15</v>
      </c>
      <c r="E15" s="18"/>
      <c r="F15" s="26">
        <v>65</v>
      </c>
      <c r="G15" s="24">
        <v>1814.62</v>
      </c>
      <c r="H15" s="25">
        <v>895.47199999999998</v>
      </c>
      <c r="I15" s="25">
        <v>919.14800000000002</v>
      </c>
      <c r="J15" s="18"/>
      <c r="K15" s="18"/>
    </row>
    <row r="16" spans="1:11" ht="13.5" customHeight="1">
      <c r="A16" s="26">
        <v>11</v>
      </c>
      <c r="B16" s="24">
        <v>845.3</v>
      </c>
      <c r="C16" s="25">
        <v>433.12599999999998</v>
      </c>
      <c r="D16" s="25">
        <v>412.17399999999998</v>
      </c>
      <c r="E16" s="18"/>
      <c r="F16" s="26">
        <v>66</v>
      </c>
      <c r="G16" s="24">
        <v>1749.366</v>
      </c>
      <c r="H16" s="25">
        <v>860.86699999999996</v>
      </c>
      <c r="I16" s="25">
        <v>888.49900000000002</v>
      </c>
      <c r="J16" s="18"/>
      <c r="K16" s="18"/>
    </row>
    <row r="17" spans="1:11" ht="13.5" customHeight="1">
      <c r="A17" s="26">
        <v>12</v>
      </c>
      <c r="B17" s="24">
        <v>853.08699999999999</v>
      </c>
      <c r="C17" s="25">
        <v>437.09800000000001</v>
      </c>
      <c r="D17" s="25">
        <v>415.98899999999998</v>
      </c>
      <c r="E17" s="18"/>
      <c r="F17" s="26">
        <v>67</v>
      </c>
      <c r="G17" s="24">
        <v>1711.06</v>
      </c>
      <c r="H17" s="25">
        <v>838.21600000000001</v>
      </c>
      <c r="I17" s="25">
        <v>872.84400000000005</v>
      </c>
      <c r="J17" s="18"/>
      <c r="K17" s="18"/>
    </row>
    <row r="18" spans="1:11" ht="13.5" customHeight="1">
      <c r="A18" s="26">
        <v>13</v>
      </c>
      <c r="B18" s="24">
        <v>863.09699999999998</v>
      </c>
      <c r="C18" s="25">
        <v>442.20800000000003</v>
      </c>
      <c r="D18" s="25">
        <v>420.88900000000001</v>
      </c>
      <c r="E18" s="18"/>
      <c r="F18" s="26">
        <v>68</v>
      </c>
      <c r="G18" s="24">
        <v>1661.271</v>
      </c>
      <c r="H18" s="25">
        <v>810.59299999999996</v>
      </c>
      <c r="I18" s="25">
        <v>850.678</v>
      </c>
      <c r="J18" s="18"/>
      <c r="K18" s="18"/>
    </row>
    <row r="19" spans="1:11" ht="13.5" customHeight="1">
      <c r="A19" s="26">
        <v>14</v>
      </c>
      <c r="B19" s="24">
        <v>875.51900000000001</v>
      </c>
      <c r="C19" s="25">
        <v>448.596</v>
      </c>
      <c r="D19" s="25">
        <v>426.923</v>
      </c>
      <c r="E19" s="18"/>
      <c r="F19" s="26">
        <v>69</v>
      </c>
      <c r="G19" s="24">
        <v>1645.2670000000001</v>
      </c>
      <c r="H19" s="25">
        <v>800.12900000000002</v>
      </c>
      <c r="I19" s="25">
        <v>845.13800000000003</v>
      </c>
      <c r="J19" s="18"/>
      <c r="K19" s="18"/>
    </row>
    <row r="20" spans="1:11" ht="20.25" customHeight="1">
      <c r="A20" s="26">
        <v>15</v>
      </c>
      <c r="B20" s="24">
        <v>890.42700000000002</v>
      </c>
      <c r="C20" s="25">
        <v>456.26499999999999</v>
      </c>
      <c r="D20" s="25">
        <v>434.16199999999998</v>
      </c>
      <c r="E20" s="18"/>
      <c r="F20" s="26">
        <v>70</v>
      </c>
      <c r="G20" s="24">
        <v>1274.652</v>
      </c>
      <c r="H20" s="25">
        <v>614.99099999999999</v>
      </c>
      <c r="I20" s="25">
        <v>659.66099999999994</v>
      </c>
      <c r="J20" s="18"/>
      <c r="K20" s="18"/>
    </row>
    <row r="21" spans="1:11" ht="13.5" customHeight="1">
      <c r="A21" s="26">
        <v>16</v>
      </c>
      <c r="B21" s="24">
        <v>908.09699999999998</v>
      </c>
      <c r="C21" s="25">
        <v>465.26900000000001</v>
      </c>
      <c r="D21" s="25">
        <v>442.82799999999997</v>
      </c>
      <c r="E21" s="18"/>
      <c r="F21" s="26">
        <v>71</v>
      </c>
      <c r="G21" s="24">
        <v>1559.5630000000001</v>
      </c>
      <c r="H21" s="25">
        <v>749.95399999999995</v>
      </c>
      <c r="I21" s="25">
        <v>809.60900000000004</v>
      </c>
      <c r="J21" s="18"/>
      <c r="K21" s="18"/>
    </row>
    <row r="22" spans="1:11" ht="13.5" customHeight="1">
      <c r="A22" s="26">
        <v>17</v>
      </c>
      <c r="B22" s="24">
        <v>929.6</v>
      </c>
      <c r="C22" s="25">
        <v>476.10700000000003</v>
      </c>
      <c r="D22" s="25">
        <v>453.49299999999999</v>
      </c>
      <c r="E22" s="18"/>
      <c r="F22" s="26">
        <v>72</v>
      </c>
      <c r="G22" s="24">
        <v>1446.4870000000001</v>
      </c>
      <c r="H22" s="25">
        <v>692.26599999999996</v>
      </c>
      <c r="I22" s="25">
        <v>754.221</v>
      </c>
      <c r="J22" s="18"/>
      <c r="K22" s="18"/>
    </row>
    <row r="23" spans="1:11" ht="13.5" customHeight="1">
      <c r="A23" s="26">
        <v>18</v>
      </c>
      <c r="B23" s="24">
        <v>956.33799999999997</v>
      </c>
      <c r="C23" s="25">
        <v>489.49299999999999</v>
      </c>
      <c r="D23" s="25">
        <v>466.84399999999999</v>
      </c>
      <c r="E23" s="18"/>
      <c r="F23" s="26">
        <v>73</v>
      </c>
      <c r="G23" s="24">
        <v>1394.6859999999999</v>
      </c>
      <c r="H23" s="25">
        <v>663.13099999999997</v>
      </c>
      <c r="I23" s="25">
        <v>731.55499999999995</v>
      </c>
      <c r="J23" s="18"/>
      <c r="K23" s="18"/>
    </row>
    <row r="24" spans="1:11" ht="13.5" customHeight="1">
      <c r="A24" s="26">
        <v>19</v>
      </c>
      <c r="B24" s="24">
        <v>984.94200000000001</v>
      </c>
      <c r="C24" s="25">
        <v>503.72399999999999</v>
      </c>
      <c r="D24" s="25">
        <v>481.21800000000002</v>
      </c>
      <c r="E24" s="18"/>
      <c r="F24" s="26">
        <v>74</v>
      </c>
      <c r="G24" s="24">
        <v>1332.5219999999999</v>
      </c>
      <c r="H24" s="25">
        <v>629.33399999999995</v>
      </c>
      <c r="I24" s="25">
        <v>703.18799999999999</v>
      </c>
      <c r="J24" s="18"/>
      <c r="K24" s="18"/>
    </row>
    <row r="25" spans="1:11" ht="20.25" customHeight="1">
      <c r="A25" s="26">
        <v>20</v>
      </c>
      <c r="B25" s="24">
        <v>1015.7</v>
      </c>
      <c r="C25" s="25">
        <v>519.01199999999994</v>
      </c>
      <c r="D25" s="25">
        <v>496.68799999999999</v>
      </c>
      <c r="E25" s="18"/>
      <c r="F25" s="26">
        <v>75</v>
      </c>
      <c r="G25" s="24">
        <v>1294.787</v>
      </c>
      <c r="H25" s="25">
        <v>607.202</v>
      </c>
      <c r="I25" s="25">
        <v>687.58500000000004</v>
      </c>
      <c r="J25" s="18"/>
      <c r="K25" s="18"/>
    </row>
    <row r="26" spans="1:11" ht="13.5" customHeight="1">
      <c r="A26" s="26">
        <v>21</v>
      </c>
      <c r="B26" s="24">
        <v>984.68</v>
      </c>
      <c r="C26" s="25">
        <v>500.733</v>
      </c>
      <c r="D26" s="25">
        <v>483.94600000000003</v>
      </c>
      <c r="E26" s="18"/>
      <c r="F26" s="26">
        <v>76</v>
      </c>
      <c r="G26" s="24">
        <v>1284.998</v>
      </c>
      <c r="H26" s="25">
        <v>596.62599999999998</v>
      </c>
      <c r="I26" s="25">
        <v>688.37199999999996</v>
      </c>
      <c r="J26" s="18"/>
      <c r="K26" s="18"/>
    </row>
    <row r="27" spans="1:11" ht="13.5" customHeight="1">
      <c r="A27" s="26">
        <v>22</v>
      </c>
      <c r="B27" s="24">
        <v>1004.22</v>
      </c>
      <c r="C27" s="25">
        <v>512.11599999999999</v>
      </c>
      <c r="D27" s="25">
        <v>492.10399999999998</v>
      </c>
      <c r="E27" s="18"/>
      <c r="F27" s="26">
        <v>77</v>
      </c>
      <c r="G27" s="24">
        <v>1287.9349999999999</v>
      </c>
      <c r="H27" s="25">
        <v>593.30799999999999</v>
      </c>
      <c r="I27" s="25">
        <v>694.62699999999995</v>
      </c>
      <c r="J27" s="18"/>
      <c r="K27" s="18"/>
    </row>
    <row r="28" spans="1:11" ht="13.5" customHeight="1">
      <c r="A28" s="26">
        <v>23</v>
      </c>
      <c r="B28" s="24">
        <v>1046.7860000000001</v>
      </c>
      <c r="C28" s="25">
        <v>533.03300000000002</v>
      </c>
      <c r="D28" s="25">
        <v>513.75300000000004</v>
      </c>
      <c r="E28" s="18"/>
      <c r="F28" s="26">
        <v>78</v>
      </c>
      <c r="G28" s="24">
        <v>1230.394</v>
      </c>
      <c r="H28" s="25">
        <v>560.16</v>
      </c>
      <c r="I28" s="25">
        <v>670.23299999999995</v>
      </c>
      <c r="J28" s="18"/>
      <c r="K28" s="18"/>
    </row>
    <row r="29" spans="1:11" ht="13.5" customHeight="1">
      <c r="A29" s="26">
        <v>24</v>
      </c>
      <c r="B29" s="24">
        <v>1057.7660000000001</v>
      </c>
      <c r="C29" s="25">
        <v>539.5</v>
      </c>
      <c r="D29" s="25">
        <v>518.26599999999996</v>
      </c>
      <c r="E29" s="18"/>
      <c r="F29" s="26">
        <v>79</v>
      </c>
      <c r="G29" s="24">
        <v>1171.3440000000001</v>
      </c>
      <c r="H29" s="25">
        <v>527.89200000000005</v>
      </c>
      <c r="I29" s="25">
        <v>643.45100000000002</v>
      </c>
      <c r="J29" s="18"/>
      <c r="K29" s="18"/>
    </row>
    <row r="30" spans="1:11" ht="20.25" customHeight="1">
      <c r="A30" s="26">
        <v>25</v>
      </c>
      <c r="B30" s="24">
        <v>1089.249</v>
      </c>
      <c r="C30" s="25">
        <v>557.12</v>
      </c>
      <c r="D30" s="25">
        <v>532.12900000000002</v>
      </c>
      <c r="E30" s="18"/>
      <c r="F30" s="26">
        <v>80</v>
      </c>
      <c r="G30" s="24">
        <v>1202.424</v>
      </c>
      <c r="H30" s="25">
        <v>535.36500000000001</v>
      </c>
      <c r="I30" s="25">
        <v>667.05899999999997</v>
      </c>
      <c r="J30" s="18"/>
      <c r="K30" s="18"/>
    </row>
    <row r="31" spans="1:11" ht="13.5" customHeight="1">
      <c r="A31" s="26">
        <v>26</v>
      </c>
      <c r="B31" s="24">
        <v>1094.672</v>
      </c>
      <c r="C31" s="25">
        <v>560.62</v>
      </c>
      <c r="D31" s="25">
        <v>534.05200000000002</v>
      </c>
      <c r="E31" s="18"/>
      <c r="F31" s="26">
        <v>81</v>
      </c>
      <c r="G31" s="24">
        <v>1209.5409999999999</v>
      </c>
      <c r="H31" s="25">
        <v>532.05600000000004</v>
      </c>
      <c r="I31" s="25">
        <v>677.48400000000004</v>
      </c>
      <c r="J31" s="18"/>
      <c r="K31" s="18"/>
    </row>
    <row r="32" spans="1:11" ht="13.5" customHeight="1">
      <c r="A32" s="26">
        <v>27</v>
      </c>
      <c r="B32" s="24">
        <v>1106.931</v>
      </c>
      <c r="C32" s="25">
        <v>566.66999999999996</v>
      </c>
      <c r="D32" s="25">
        <v>540.26099999999997</v>
      </c>
      <c r="E32" s="18"/>
      <c r="F32" s="26">
        <v>82</v>
      </c>
      <c r="G32" s="24">
        <v>1172.356</v>
      </c>
      <c r="H32" s="25">
        <v>507.16899999999998</v>
      </c>
      <c r="I32" s="25">
        <v>665.18799999999999</v>
      </c>
      <c r="J32" s="18"/>
      <c r="K32" s="18"/>
    </row>
    <row r="33" spans="1:11" ht="13.5" customHeight="1">
      <c r="A33" s="26">
        <v>28</v>
      </c>
      <c r="B33" s="24">
        <v>1128.181</v>
      </c>
      <c r="C33" s="25">
        <v>577.48</v>
      </c>
      <c r="D33" s="25">
        <v>550.70100000000002</v>
      </c>
      <c r="E33" s="18"/>
      <c r="F33" s="26">
        <v>83</v>
      </c>
      <c r="G33" s="24">
        <v>1202.9000000000001</v>
      </c>
      <c r="H33" s="25">
        <v>509.93599999999998</v>
      </c>
      <c r="I33" s="25">
        <v>692.96400000000006</v>
      </c>
      <c r="J33" s="18"/>
      <c r="K33" s="18"/>
    </row>
    <row r="34" spans="1:11" ht="13.5" customHeight="1">
      <c r="A34" s="26">
        <v>29</v>
      </c>
      <c r="B34" s="24">
        <v>1120.6279999999999</v>
      </c>
      <c r="C34" s="25">
        <v>573.94899999999996</v>
      </c>
      <c r="D34" s="25">
        <v>546.67899999999997</v>
      </c>
      <c r="E34" s="18"/>
      <c r="F34" s="26">
        <v>84</v>
      </c>
      <c r="G34" s="24">
        <v>1221.9390000000001</v>
      </c>
      <c r="H34" s="25">
        <v>507.56700000000001</v>
      </c>
      <c r="I34" s="25">
        <v>714.37199999999996</v>
      </c>
      <c r="J34" s="18"/>
      <c r="K34" s="18"/>
    </row>
    <row r="35" spans="1:11" ht="20.25" customHeight="1">
      <c r="A35" s="26">
        <v>30</v>
      </c>
      <c r="B35" s="24">
        <v>1112.8510000000001</v>
      </c>
      <c r="C35" s="25">
        <v>569.29399999999998</v>
      </c>
      <c r="D35" s="25">
        <v>543.55700000000002</v>
      </c>
      <c r="E35" s="18"/>
      <c r="F35" s="26">
        <v>85</v>
      </c>
      <c r="G35" s="24">
        <v>1233.836</v>
      </c>
      <c r="H35" s="25">
        <v>501.57299999999998</v>
      </c>
      <c r="I35" s="25">
        <v>732.26300000000003</v>
      </c>
      <c r="J35" s="18"/>
      <c r="K35" s="18"/>
    </row>
    <row r="36" spans="1:11" ht="13.5" customHeight="1">
      <c r="A36" s="26">
        <v>31</v>
      </c>
      <c r="B36" s="24">
        <v>1114.4259999999999</v>
      </c>
      <c r="C36" s="25">
        <v>570.36800000000005</v>
      </c>
      <c r="D36" s="25">
        <v>544.05799999999999</v>
      </c>
      <c r="E36" s="18"/>
      <c r="F36" s="26">
        <v>86</v>
      </c>
      <c r="G36" s="24">
        <v>1255.2639999999999</v>
      </c>
      <c r="H36" s="25">
        <v>496.93</v>
      </c>
      <c r="I36" s="25">
        <v>758.33399999999995</v>
      </c>
      <c r="J36" s="18"/>
      <c r="K36" s="18"/>
    </row>
    <row r="37" spans="1:11" ht="13.5" customHeight="1">
      <c r="A37" s="26">
        <v>32</v>
      </c>
      <c r="B37" s="24">
        <v>1151.367</v>
      </c>
      <c r="C37" s="25">
        <v>588.65499999999997</v>
      </c>
      <c r="D37" s="25">
        <v>562.71199999999999</v>
      </c>
      <c r="E37" s="18"/>
      <c r="F37" s="26">
        <v>87</v>
      </c>
      <c r="G37" s="24">
        <v>1292.672</v>
      </c>
      <c r="H37" s="25">
        <v>497.55099999999999</v>
      </c>
      <c r="I37" s="25">
        <v>795.12099999999998</v>
      </c>
      <c r="J37" s="18"/>
      <c r="K37" s="18"/>
    </row>
    <row r="38" spans="1:11" ht="13.5" customHeight="1">
      <c r="A38" s="26">
        <v>33</v>
      </c>
      <c r="B38" s="24">
        <v>1170.1130000000001</v>
      </c>
      <c r="C38" s="25">
        <v>599.45699999999999</v>
      </c>
      <c r="D38" s="25">
        <v>570.65599999999995</v>
      </c>
      <c r="E38" s="18"/>
      <c r="F38" s="26">
        <v>88</v>
      </c>
      <c r="G38" s="24">
        <v>1193.4739999999999</v>
      </c>
      <c r="H38" s="25">
        <v>444.93</v>
      </c>
      <c r="I38" s="25">
        <v>748.54399999999998</v>
      </c>
      <c r="J38" s="18"/>
      <c r="K38" s="18"/>
    </row>
    <row r="39" spans="1:11" ht="13.5" customHeight="1">
      <c r="A39" s="26">
        <v>34</v>
      </c>
      <c r="B39" s="24">
        <v>1202.4739999999999</v>
      </c>
      <c r="C39" s="25">
        <v>615.97699999999998</v>
      </c>
      <c r="D39" s="25">
        <v>586.49800000000005</v>
      </c>
      <c r="E39" s="18"/>
      <c r="F39" s="26">
        <v>89</v>
      </c>
      <c r="G39" s="24">
        <v>1043.6079999999999</v>
      </c>
      <c r="H39" s="25">
        <v>376.94</v>
      </c>
      <c r="I39" s="25">
        <v>666.66800000000001</v>
      </c>
      <c r="J39" s="18"/>
      <c r="K39" s="18"/>
    </row>
    <row r="40" spans="1:11" ht="20.25" customHeight="1">
      <c r="A40" s="26">
        <v>35</v>
      </c>
      <c r="B40" s="24">
        <v>1217.556</v>
      </c>
      <c r="C40" s="25">
        <v>623.89700000000005</v>
      </c>
      <c r="D40" s="25">
        <v>593.66</v>
      </c>
      <c r="E40" s="18"/>
      <c r="F40" s="26">
        <v>90</v>
      </c>
      <c r="G40" s="24">
        <v>594.64700000000005</v>
      </c>
      <c r="H40" s="25">
        <v>205.197</v>
      </c>
      <c r="I40" s="25">
        <v>389.45</v>
      </c>
      <c r="J40" s="18"/>
      <c r="K40" s="18"/>
    </row>
    <row r="41" spans="1:11" ht="13.5" customHeight="1">
      <c r="A41" s="26">
        <v>36</v>
      </c>
      <c r="B41" s="24">
        <v>1243.6500000000001</v>
      </c>
      <c r="C41" s="25">
        <v>639.30600000000004</v>
      </c>
      <c r="D41" s="25">
        <v>604.34400000000005</v>
      </c>
      <c r="E41" s="18"/>
      <c r="F41" s="26">
        <v>91</v>
      </c>
      <c r="G41" s="24">
        <v>574.87199999999996</v>
      </c>
      <c r="H41" s="25">
        <v>188.38399999999999</v>
      </c>
      <c r="I41" s="25">
        <v>386.488</v>
      </c>
      <c r="J41" s="18"/>
      <c r="K41" s="18"/>
    </row>
    <row r="42" spans="1:11" ht="13.5" customHeight="1">
      <c r="A42" s="26">
        <v>37</v>
      </c>
      <c r="B42" s="24">
        <v>1243.3389999999999</v>
      </c>
      <c r="C42" s="25">
        <v>638.14800000000002</v>
      </c>
      <c r="D42" s="25">
        <v>605.19100000000003</v>
      </c>
      <c r="E42" s="18"/>
      <c r="F42" s="26">
        <v>92</v>
      </c>
      <c r="G42" s="24">
        <v>620.59199999999998</v>
      </c>
      <c r="H42" s="25">
        <v>193.95400000000001</v>
      </c>
      <c r="I42" s="25">
        <v>426.63799999999998</v>
      </c>
      <c r="J42" s="18"/>
      <c r="K42" s="18"/>
    </row>
    <row r="43" spans="1:11" ht="13.5" customHeight="1">
      <c r="A43" s="26">
        <v>38</v>
      </c>
      <c r="B43" s="24">
        <v>1258.115</v>
      </c>
      <c r="C43" s="25">
        <v>645.97500000000002</v>
      </c>
      <c r="D43" s="25">
        <v>612.14</v>
      </c>
      <c r="E43" s="18"/>
      <c r="F43" s="26">
        <v>93</v>
      </c>
      <c r="G43" s="24">
        <v>523.85299999999995</v>
      </c>
      <c r="H43" s="25">
        <v>156.04300000000001</v>
      </c>
      <c r="I43" s="25">
        <v>367.81</v>
      </c>
      <c r="J43" s="18"/>
      <c r="K43" s="18"/>
    </row>
    <row r="44" spans="1:11" ht="13.5" customHeight="1">
      <c r="A44" s="26">
        <v>39</v>
      </c>
      <c r="B44" s="24">
        <v>1252.097</v>
      </c>
      <c r="C44" s="25">
        <v>641.41999999999996</v>
      </c>
      <c r="D44" s="25">
        <v>610.67700000000002</v>
      </c>
      <c r="E44" s="18"/>
      <c r="F44" s="26">
        <v>94</v>
      </c>
      <c r="G44" s="24">
        <v>461.54399999999998</v>
      </c>
      <c r="H44" s="25">
        <v>130.154</v>
      </c>
      <c r="I44" s="25">
        <v>331.39</v>
      </c>
      <c r="J44" s="18"/>
      <c r="K44" s="18"/>
    </row>
    <row r="45" spans="1:11" ht="20.25" customHeight="1">
      <c r="A45" s="26">
        <v>40</v>
      </c>
      <c r="B45" s="24">
        <v>1243.0239999999999</v>
      </c>
      <c r="C45" s="25">
        <v>638.06200000000001</v>
      </c>
      <c r="D45" s="25">
        <v>604.96199999999999</v>
      </c>
      <c r="E45" s="18"/>
      <c r="F45" s="26">
        <v>95</v>
      </c>
      <c r="G45" s="24">
        <v>376.85</v>
      </c>
      <c r="H45" s="25">
        <v>100.42700000000001</v>
      </c>
      <c r="I45" s="25">
        <v>276.423</v>
      </c>
      <c r="J45" s="18"/>
      <c r="K45" s="18"/>
    </row>
    <row r="46" spans="1:11" ht="13.5" customHeight="1">
      <c r="A46" s="26">
        <v>41</v>
      </c>
      <c r="B46" s="24">
        <v>1254.529</v>
      </c>
      <c r="C46" s="25">
        <v>643.11</v>
      </c>
      <c r="D46" s="25">
        <v>611.41899999999998</v>
      </c>
      <c r="E46" s="18"/>
      <c r="F46" s="26">
        <v>96</v>
      </c>
      <c r="G46" s="24">
        <v>281.80500000000001</v>
      </c>
      <c r="H46" s="25">
        <v>70.423000000000002</v>
      </c>
      <c r="I46" s="25">
        <v>211.38200000000001</v>
      </c>
      <c r="J46" s="18"/>
      <c r="K46" s="18"/>
    </row>
    <row r="47" spans="1:11" ht="13.5" customHeight="1">
      <c r="A47" s="26">
        <v>42</v>
      </c>
      <c r="B47" s="24">
        <v>1241.047</v>
      </c>
      <c r="C47" s="25">
        <v>636.22400000000005</v>
      </c>
      <c r="D47" s="25">
        <v>604.82299999999998</v>
      </c>
      <c r="E47" s="18"/>
      <c r="F47" s="26">
        <v>97</v>
      </c>
      <c r="G47" s="24">
        <v>197.21700000000001</v>
      </c>
      <c r="H47" s="25">
        <v>46.054000000000002</v>
      </c>
      <c r="I47" s="25">
        <v>151.16300000000001</v>
      </c>
      <c r="J47" s="18"/>
      <c r="K47" s="18"/>
    </row>
    <row r="48" spans="1:11" ht="13.5" customHeight="1">
      <c r="A48" s="26">
        <v>43</v>
      </c>
      <c r="B48" s="24">
        <v>1211.0809999999999</v>
      </c>
      <c r="C48" s="25">
        <v>620.08199999999999</v>
      </c>
      <c r="D48" s="25">
        <v>590.99900000000002</v>
      </c>
      <c r="E48" s="18"/>
      <c r="F48" s="26">
        <v>98</v>
      </c>
      <c r="G48" s="24">
        <v>165.179</v>
      </c>
      <c r="H48" s="25">
        <v>35.658999999999999</v>
      </c>
      <c r="I48" s="25">
        <v>129.52000000000001</v>
      </c>
      <c r="J48" s="18"/>
      <c r="K48" s="18"/>
    </row>
    <row r="49" spans="1:11" ht="13.5" customHeight="1">
      <c r="A49" s="26">
        <v>44</v>
      </c>
      <c r="B49" s="24">
        <v>1221.9280000000001</v>
      </c>
      <c r="C49" s="25">
        <v>624.952</v>
      </c>
      <c r="D49" s="25">
        <v>596.97500000000002</v>
      </c>
      <c r="E49" s="18"/>
      <c r="F49" s="26">
        <v>99</v>
      </c>
      <c r="G49" s="24">
        <v>129.048</v>
      </c>
      <c r="H49" s="25">
        <v>25.847000000000001</v>
      </c>
      <c r="I49" s="25">
        <v>103.202</v>
      </c>
      <c r="J49" s="18"/>
      <c r="K49" s="18"/>
    </row>
    <row r="50" spans="1:11" ht="20.25" customHeight="1">
      <c r="A50" s="26">
        <v>45</v>
      </c>
      <c r="B50" s="24">
        <v>1213.0329999999999</v>
      </c>
      <c r="C50" s="25">
        <v>618.83100000000002</v>
      </c>
      <c r="D50" s="25">
        <v>594.20299999999997</v>
      </c>
      <c r="E50" s="18"/>
      <c r="F50" s="26">
        <v>100</v>
      </c>
      <c r="G50" s="24">
        <v>95.421000000000006</v>
      </c>
      <c r="H50" s="25">
        <v>17.643000000000001</v>
      </c>
      <c r="I50" s="25">
        <v>77.778000000000006</v>
      </c>
      <c r="J50" s="18"/>
      <c r="K50" s="18"/>
    </row>
    <row r="51" spans="1:11" ht="13.5" customHeight="1">
      <c r="A51" s="26">
        <v>46</v>
      </c>
      <c r="B51" s="24">
        <v>1230.991</v>
      </c>
      <c r="C51" s="25">
        <v>625.97</v>
      </c>
      <c r="D51" s="25">
        <v>605.02099999999996</v>
      </c>
      <c r="E51" s="18"/>
      <c r="F51" s="26">
        <v>101</v>
      </c>
      <c r="G51" s="24">
        <v>65.194000000000003</v>
      </c>
      <c r="H51" s="25">
        <v>11.035</v>
      </c>
      <c r="I51" s="25">
        <v>54.158999999999999</v>
      </c>
      <c r="J51" s="18"/>
      <c r="K51" s="18"/>
    </row>
    <row r="52" spans="1:11" ht="13.5" customHeight="1">
      <c r="A52" s="26">
        <v>47</v>
      </c>
      <c r="B52" s="24">
        <v>1256.3230000000001</v>
      </c>
      <c r="C52" s="25">
        <v>638.06500000000005</v>
      </c>
      <c r="D52" s="25">
        <v>618.25800000000004</v>
      </c>
      <c r="E52" s="18"/>
      <c r="F52" s="26">
        <v>102</v>
      </c>
      <c r="G52" s="24">
        <v>42.594999999999999</v>
      </c>
      <c r="H52" s="25">
        <v>6.61</v>
      </c>
      <c r="I52" s="25">
        <v>35.984000000000002</v>
      </c>
      <c r="J52" s="18"/>
      <c r="K52" s="18"/>
    </row>
    <row r="53" spans="1:11" ht="13.5" customHeight="1">
      <c r="A53" s="26">
        <v>48</v>
      </c>
      <c r="B53" s="24">
        <v>1293.932</v>
      </c>
      <c r="C53" s="25">
        <v>656.99400000000003</v>
      </c>
      <c r="D53" s="25">
        <v>636.93899999999996</v>
      </c>
      <c r="E53" s="18"/>
      <c r="F53" s="26">
        <v>103</v>
      </c>
      <c r="G53" s="24">
        <v>28.373000000000001</v>
      </c>
      <c r="H53" s="25">
        <v>4.0330000000000004</v>
      </c>
      <c r="I53" s="25">
        <v>24.34</v>
      </c>
      <c r="J53" s="18"/>
      <c r="K53" s="18"/>
    </row>
    <row r="54" spans="1:11" ht="13.5" customHeight="1">
      <c r="A54" s="26">
        <v>49</v>
      </c>
      <c r="B54" s="24">
        <v>1326.577</v>
      </c>
      <c r="C54" s="25">
        <v>671.577</v>
      </c>
      <c r="D54" s="25">
        <v>655</v>
      </c>
      <c r="E54" s="18"/>
      <c r="F54" s="26">
        <v>104</v>
      </c>
      <c r="G54" s="24">
        <v>17.585999999999999</v>
      </c>
      <c r="H54" s="25">
        <v>2.319</v>
      </c>
      <c r="I54" s="25">
        <v>15.266</v>
      </c>
      <c r="J54" s="18"/>
      <c r="K54" s="18"/>
    </row>
    <row r="55" spans="1:11" ht="20.25" customHeight="1">
      <c r="A55" s="26">
        <v>50</v>
      </c>
      <c r="B55" s="24">
        <v>1347.4069999999999</v>
      </c>
      <c r="C55" s="25">
        <v>681.96299999999997</v>
      </c>
      <c r="D55" s="25">
        <v>665.44399999999996</v>
      </c>
      <c r="E55" s="18"/>
      <c r="F55" s="23" t="s">
        <v>127</v>
      </c>
      <c r="G55" s="24">
        <v>22.481000000000002</v>
      </c>
      <c r="H55" s="25">
        <v>2.5329999999999999</v>
      </c>
      <c r="I55" s="25">
        <v>19.948</v>
      </c>
      <c r="J55" s="18"/>
      <c r="K55" s="18"/>
    </row>
    <row r="56" spans="1:11" ht="13.5" customHeight="1">
      <c r="A56" s="26">
        <v>51</v>
      </c>
      <c r="B56" s="24">
        <v>1397.7370000000001</v>
      </c>
      <c r="C56" s="25">
        <v>704.03700000000003</v>
      </c>
      <c r="D56" s="25">
        <v>693.7</v>
      </c>
      <c r="E56" s="18"/>
      <c r="F56" s="26"/>
      <c r="G56" s="24"/>
      <c r="H56" s="25"/>
      <c r="I56" s="25"/>
      <c r="J56" s="18"/>
      <c r="K56" s="18"/>
    </row>
    <row r="57" spans="1:11" ht="13.5" customHeight="1">
      <c r="A57" s="26">
        <v>52</v>
      </c>
      <c r="B57" s="24">
        <v>1440.114</v>
      </c>
      <c r="C57" s="25">
        <v>723.95500000000004</v>
      </c>
      <c r="D57" s="25">
        <v>716.15899999999999</v>
      </c>
      <c r="E57" s="18"/>
      <c r="F57" s="26"/>
      <c r="G57" s="24"/>
      <c r="H57" s="25"/>
      <c r="I57" s="25"/>
      <c r="J57" s="18"/>
      <c r="K57" s="18"/>
    </row>
    <row r="58" spans="1:11" ht="13.5" customHeight="1">
      <c r="A58" s="26">
        <v>53</v>
      </c>
      <c r="B58" s="24">
        <v>1458.6110000000001</v>
      </c>
      <c r="C58" s="25">
        <v>733.11199999999997</v>
      </c>
      <c r="D58" s="25">
        <v>725.49800000000005</v>
      </c>
      <c r="E58" s="18"/>
      <c r="F58" s="26"/>
      <c r="G58" s="24"/>
      <c r="H58" s="25"/>
      <c r="I58" s="25"/>
      <c r="J58" s="18"/>
      <c r="K58" s="18"/>
    </row>
    <row r="59" spans="1:11" ht="13.5" customHeight="1">
      <c r="A59" s="27">
        <v>54</v>
      </c>
      <c r="B59" s="28">
        <v>1457.662</v>
      </c>
      <c r="C59" s="29">
        <v>730.86</v>
      </c>
      <c r="D59" s="29">
        <v>726.80200000000002</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AM85"/>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688" t="s">
        <v>2963</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Psumm!BJ13</f>
        <v>649.77330000000006</v>
      </c>
      <c r="D4" s="137">
        <f>Psumm!BK13</f>
        <v>330.57059999999996</v>
      </c>
      <c r="E4" s="137">
        <f>Psumm!BL13</f>
        <v>319.20269999999994</v>
      </c>
      <c r="F4" s="1309">
        <f>$D4*'2018計画ベース認定率'!C4</f>
        <v>0.10260877242884059</v>
      </c>
      <c r="G4" s="1309">
        <f>$D4*'2018計画ベース認定率'!D4</f>
        <v>0.15503768954920738</v>
      </c>
      <c r="H4" s="1309">
        <f>$D4*'2018計画ベース認定率'!E4</f>
        <v>0.19851497763968182</v>
      </c>
      <c r="I4" s="1309">
        <f>$D4*'2018計画ベース認定率'!F4</f>
        <v>0.26321876916639969</v>
      </c>
      <c r="J4" s="1309">
        <f>$D4*'2018計画ベース認定率'!G4</f>
        <v>0.17148062235298761</v>
      </c>
      <c r="K4" s="1309">
        <f>$D4*'2018計画ベース認定率'!H4</f>
        <v>0.12857000689821754</v>
      </c>
      <c r="L4" s="1309">
        <f>$D4*'2018計画ベース認定率'!I4</f>
        <v>0.13789263603759966</v>
      </c>
      <c r="M4" s="438">
        <f>SUM(F4:L4)</f>
        <v>1.1573234740729343</v>
      </c>
      <c r="N4" s="1309">
        <f>$E4*'2018計画ベース認定率'!C18</f>
        <v>8.9375570490619713E-2</v>
      </c>
      <c r="O4" s="1309">
        <f>$E4*'2018計画ベース認定率'!D18</f>
        <v>0.14275382507807391</v>
      </c>
      <c r="P4" s="1309">
        <f>$E4*'2018計画ベース認定率'!E18</f>
        <v>0.14653310712342518</v>
      </c>
      <c r="Q4" s="1309">
        <f>$E4*'2018計画ベース認定率'!F18</f>
        <v>0.20207052934831263</v>
      </c>
      <c r="R4" s="1309">
        <f>$E4*'2018計画ベース認定率'!G18</f>
        <v>0.12416497660370253</v>
      </c>
      <c r="S4" s="1309">
        <f>$E4*'2018計画ベース認定率'!H18</f>
        <v>0.10758418348183042</v>
      </c>
      <c r="T4" s="1309">
        <f>$E4*'2018計画ベース認定率'!I18</f>
        <v>0.11888947712373493</v>
      </c>
      <c r="U4" s="438">
        <f>SUM(N4:T4)</f>
        <v>0.93137166924969916</v>
      </c>
      <c r="X4" s="138">
        <f>MAX(F4,SUM(F21,N21,F38,N38,F55,N55,F72)*F4/SUM(F4,N4))</f>
        <v>0.10260877242884059</v>
      </c>
      <c r="Y4" s="138">
        <f t="shared" ref="Y4:AD14" si="0">MAX(G4,SUM(G21,O21,G38,O38,G55,O55,G72)*G4/SUM(G4,O4))</f>
        <v>0.15503768954920738</v>
      </c>
      <c r="Z4" s="138">
        <f t="shared" si="0"/>
        <v>0.19851497763968182</v>
      </c>
      <c r="AA4" s="138">
        <f t="shared" si="0"/>
        <v>0.26705440896926014</v>
      </c>
      <c r="AB4" s="138">
        <f t="shared" si="0"/>
        <v>0.17353134626338262</v>
      </c>
      <c r="AC4" s="138">
        <f t="shared" si="0"/>
        <v>0.13018060799922251</v>
      </c>
      <c r="AD4" s="138">
        <f t="shared" si="0"/>
        <v>0.13789263603759966</v>
      </c>
      <c r="AE4" s="438">
        <f>SUM(X4:AD4)</f>
        <v>1.1648204388871948</v>
      </c>
      <c r="AF4" s="138">
        <f>MAX(N4,SUM(F21,N21,F38,N38,F55,N55,F72)*N4/SUM(F4,N4))</f>
        <v>8.9375570490619713E-2</v>
      </c>
      <c r="AG4" s="138">
        <f t="shared" ref="AG4:AL14" si="1">MAX(O4,SUM(G21,O21,G38,O38,G55,O55,G72)*O4/SUM(G4,O4))</f>
        <v>0.14275382507807391</v>
      </c>
      <c r="AH4" s="138">
        <f t="shared" si="1"/>
        <v>0.14653310712342518</v>
      </c>
      <c r="AI4" s="138">
        <f t="shared" si="1"/>
        <v>0.20501511330715444</v>
      </c>
      <c r="AJ4" s="138">
        <f t="shared" si="1"/>
        <v>0.12564985625284858</v>
      </c>
      <c r="AK4" s="138">
        <f t="shared" si="1"/>
        <v>0.10893189441805003</v>
      </c>
      <c r="AL4" s="138">
        <f t="shared" si="1"/>
        <v>0.11888947712373493</v>
      </c>
      <c r="AM4" s="438">
        <f>SUM(AF4:AL4)</f>
        <v>0.93714884379390662</v>
      </c>
    </row>
    <row r="5" spans="1:39">
      <c r="B5" s="2" t="s">
        <v>147</v>
      </c>
      <c r="C5" s="137">
        <f>Psumm!BJ14</f>
        <v>730.64089999999999</v>
      </c>
      <c r="D5" s="137">
        <f>Psumm!BK14</f>
        <v>368.47969999999998</v>
      </c>
      <c r="E5" s="137">
        <f>Psumm!BL14</f>
        <v>362.16120000000001</v>
      </c>
      <c r="F5" s="1309">
        <f>$D5*'2018計画ベース認定率'!C5</f>
        <v>0.11437571787069829</v>
      </c>
      <c r="G5" s="1309">
        <f>$D5*'2018計画ベース認定率'!D5</f>
        <v>0.17281706641118441</v>
      </c>
      <c r="H5" s="1309">
        <f>$D5*'2018計画ベース認定率'!E5</f>
        <v>0.22128023304606242</v>
      </c>
      <c r="I5" s="1309">
        <f>$D5*'2018計画ベース認定率'!F5</f>
        <v>0.29351098386752716</v>
      </c>
      <c r="J5" s="1309">
        <f>$D5*'2018計画ベース認定率'!G5</f>
        <v>0.19123277434382352</v>
      </c>
      <c r="K5" s="1309">
        <f>$D5*'2018計画ベース認定率'!H5</f>
        <v>0.14334682110919733</v>
      </c>
      <c r="L5" s="1309">
        <f>$D5*'2018計画ベース認定率'!I5</f>
        <v>0.15370585635668724</v>
      </c>
      <c r="M5" s="438">
        <f t="shared" ref="M5:M14" si="2">SUM(F5:L5)</f>
        <v>1.2902694530051804</v>
      </c>
      <c r="N5" s="1309">
        <f>$E5*'2018計画ベース認定率'!C19</f>
        <v>0.10140379094402219</v>
      </c>
      <c r="O5" s="1309">
        <f>$E5*'2018計画ベース認定率'!D19</f>
        <v>0.16196572458461456</v>
      </c>
      <c r="P5" s="1309">
        <f>$E5*'2018計画ベース認定率'!E19</f>
        <v>0.16625362478308678</v>
      </c>
      <c r="Q5" s="1309">
        <f>$E5*'2018計画ベース認定率'!F19</f>
        <v>0.2293488182239741</v>
      </c>
      <c r="R5" s="1309">
        <f>$E5*'2018計画ベース認定率'!G19</f>
        <v>0.14093939697994265</v>
      </c>
      <c r="S5" s="1309">
        <f>$E5*'2018計画ベース認定率'!H19</f>
        <v>0.12209077501369074</v>
      </c>
      <c r="T5" s="1309">
        <f>$E5*'2018計画ベース認定率'!I19</f>
        <v>0.13488969768270881</v>
      </c>
      <c r="U5" s="438">
        <f t="shared" ref="U5:U14" si="3">SUM(N5:T5)</f>
        <v>1.0568918282120399</v>
      </c>
      <c r="X5" s="138">
        <f t="shared" ref="X5:X14" si="4">MAX(F5,SUM(F22,N22,F39,N39,F56,N56,F73)*F5/SUM(F5,N5))</f>
        <v>0.11437571787069829</v>
      </c>
      <c r="Y5" s="138">
        <f t="shared" si="0"/>
        <v>0.17281706641118441</v>
      </c>
      <c r="Z5" s="138">
        <f t="shared" si="0"/>
        <v>0.22128023304606242</v>
      </c>
      <c r="AA5" s="138">
        <f t="shared" si="0"/>
        <v>0.29798004705277964</v>
      </c>
      <c r="AB5" s="138">
        <f t="shared" si="0"/>
        <v>0.19367586382879348</v>
      </c>
      <c r="AC5" s="138">
        <f t="shared" si="0"/>
        <v>0.14520114239493875</v>
      </c>
      <c r="AD5" s="138">
        <f t="shared" si="0"/>
        <v>0.15370585635668724</v>
      </c>
      <c r="AE5" s="438">
        <f t="shared" ref="AE5:AE14" si="5">SUM(X5:AD5)</f>
        <v>1.2990359269611442</v>
      </c>
      <c r="AF5" s="138">
        <f t="shared" ref="AF5:AF14" si="6">MAX(N5,SUM(F22,N22,F39,N39,F56,N56,F73)*N5/SUM(F5,N5))</f>
        <v>0.10140379094402219</v>
      </c>
      <c r="AG5" s="138">
        <f t="shared" si="1"/>
        <v>0.16196572458461456</v>
      </c>
      <c r="AH5" s="138">
        <f t="shared" si="1"/>
        <v>0.16625362478308678</v>
      </c>
      <c r="AI5" s="138">
        <f t="shared" si="1"/>
        <v>0.2328409340780388</v>
      </c>
      <c r="AJ5" s="138">
        <f t="shared" si="1"/>
        <v>0.14273996469100159</v>
      </c>
      <c r="AK5" s="138">
        <f t="shared" si="1"/>
        <v>0.12367013004332261</v>
      </c>
      <c r="AL5" s="138">
        <f t="shared" si="1"/>
        <v>0.13488969768270881</v>
      </c>
      <c r="AM5" s="438">
        <f t="shared" ref="AM5:AM14" si="7">SUM(AF5:AL5)</f>
        <v>1.0637638668067952</v>
      </c>
    </row>
    <row r="6" spans="1:39">
      <c r="B6" s="2" t="s">
        <v>148</v>
      </c>
      <c r="C6" s="137">
        <f>Psumm!BJ15</f>
        <v>825.54000000000019</v>
      </c>
      <c r="D6" s="137">
        <f>Psumm!BK15</f>
        <v>415.44279999999998</v>
      </c>
      <c r="E6" s="137">
        <f>Psumm!BL15</f>
        <v>410.09719999999999</v>
      </c>
      <c r="F6" s="1309">
        <f>$D6*'2018計画ベース認定率'!C6</f>
        <v>0.12895301555068825</v>
      </c>
      <c r="G6" s="1309">
        <f>$D6*'2018計画ベース認定率'!D6</f>
        <v>0.19484277141359052</v>
      </c>
      <c r="H6" s="1309">
        <f>$D6*'2018計画ベース認定率'!E6</f>
        <v>0.24948261627793528</v>
      </c>
      <c r="I6" s="1309">
        <f>$D6*'2018計画ベース認定率'!F6</f>
        <v>0.33111229115165086</v>
      </c>
      <c r="J6" s="1309">
        <f>$D6*'2018計画ベース認定率'!G6</f>
        <v>0.21576299796217671</v>
      </c>
      <c r="K6" s="1309">
        <f>$D6*'2018計画ベース認定率'!H6</f>
        <v>0.1616755598774102</v>
      </c>
      <c r="L6" s="1309">
        <f>$D6*'2018計画ベース認定率'!I6</f>
        <v>0.17329581885031911</v>
      </c>
      <c r="M6" s="438">
        <f t="shared" si="2"/>
        <v>1.4551250710837709</v>
      </c>
      <c r="N6" s="1309">
        <f>$E6*'2018計画ベース認定率'!C20</f>
        <v>0.11482569291113695</v>
      </c>
      <c r="O6" s="1309">
        <f>$E6*'2018計画ベース認定率'!D20</f>
        <v>0.18340366154110818</v>
      </c>
      <c r="P6" s="1309">
        <f>$E6*'2018計画ベース認定率'!E20</f>
        <v>0.18825911227761144</v>
      </c>
      <c r="Q6" s="1309">
        <f>$E6*'2018計画ベース認定率'!F20</f>
        <v>0.25985714632280282</v>
      </c>
      <c r="R6" s="1309">
        <f>$E6*'2018計画ベース認定率'!G20</f>
        <v>0.15971079267293592</v>
      </c>
      <c r="S6" s="1309">
        <f>$E6*'2018計画ベース認定率'!H20</f>
        <v>0.13830133482127255</v>
      </c>
      <c r="T6" s="1309">
        <f>$E6*'2018計画ベース認定率'!I20</f>
        <v>0.15274382603251088</v>
      </c>
      <c r="U6" s="438">
        <f t="shared" si="3"/>
        <v>1.1971015665793787</v>
      </c>
      <c r="X6" s="138">
        <f t="shared" si="4"/>
        <v>0.12895301555068825</v>
      </c>
      <c r="Y6" s="138">
        <f t="shared" si="0"/>
        <v>0.19484277141359052</v>
      </c>
      <c r="Z6" s="138">
        <f t="shared" si="0"/>
        <v>0.24948261627793528</v>
      </c>
      <c r="AA6" s="138">
        <f t="shared" si="0"/>
        <v>0.33604118126797977</v>
      </c>
      <c r="AB6" s="138">
        <f t="shared" si="0"/>
        <v>0.21842779594653483</v>
      </c>
      <c r="AC6" s="138">
        <f t="shared" si="0"/>
        <v>0.16373258270852151</v>
      </c>
      <c r="AD6" s="138">
        <f t="shared" si="0"/>
        <v>0.17329581885031911</v>
      </c>
      <c r="AE6" s="438">
        <f t="shared" si="5"/>
        <v>1.4647757820155691</v>
      </c>
      <c r="AF6" s="138">
        <f t="shared" si="6"/>
        <v>0.11482569291113695</v>
      </c>
      <c r="AG6" s="138">
        <f t="shared" si="1"/>
        <v>0.18340366154110821</v>
      </c>
      <c r="AH6" s="138">
        <f t="shared" si="1"/>
        <v>0.18825911227761144</v>
      </c>
      <c r="AI6" s="138">
        <f t="shared" si="1"/>
        <v>0.26372534256436514</v>
      </c>
      <c r="AJ6" s="138">
        <f t="shared" si="1"/>
        <v>0.16168331345923723</v>
      </c>
      <c r="AK6" s="138">
        <f t="shared" si="1"/>
        <v>0.14006096381848301</v>
      </c>
      <c r="AL6" s="138">
        <f t="shared" si="1"/>
        <v>0.15274382603251088</v>
      </c>
      <c r="AM6" s="438">
        <f t="shared" si="7"/>
        <v>1.2047019126044529</v>
      </c>
    </row>
    <row r="7" spans="1:39">
      <c r="B7" s="2" t="s">
        <v>149</v>
      </c>
      <c r="C7" s="137">
        <f>Psumm!BJ16</f>
        <v>955.06830000000014</v>
      </c>
      <c r="D7" s="137">
        <f>Psumm!BK16</f>
        <v>478.69380000000001</v>
      </c>
      <c r="E7" s="137">
        <f>Psumm!BL16</f>
        <v>476.37439999999998</v>
      </c>
      <c r="F7" s="1309">
        <f>$D7*'2018計画ベース認定率'!C7</f>
        <v>0.1485860605489325</v>
      </c>
      <c r="G7" s="1309">
        <f>$D7*'2018計画ベース認定率'!D7</f>
        <v>0.22450750536657038</v>
      </c>
      <c r="H7" s="1309">
        <f>$D7*'2018計画ベース認定率'!E7</f>
        <v>0.28746624473941224</v>
      </c>
      <c r="I7" s="1309">
        <f>$D7*'2018計画ベース認定率'!F7</f>
        <v>0.38182652450891302</v>
      </c>
      <c r="J7" s="1309">
        <f>$D7*'2018計画ベース認定率'!G7</f>
        <v>0.24885963989026796</v>
      </c>
      <c r="K7" s="1309">
        <f>$D7*'2018計画ベース認定率'!H7</f>
        <v>0.18638304258486893</v>
      </c>
      <c r="L7" s="1309">
        <f>$D7*'2018計画ベース認定率'!I7</f>
        <v>0.19968003790069513</v>
      </c>
      <c r="M7" s="438">
        <f t="shared" si="2"/>
        <v>1.6773090555396601</v>
      </c>
      <c r="N7" s="1309">
        <f>$E7*'2018計画ベース認定率'!C21</f>
        <v>0.13338306275957779</v>
      </c>
      <c r="O7" s="1309">
        <f>$E7*'2018計画ベース認定率'!D21</f>
        <v>0.21304414959294646</v>
      </c>
      <c r="P7" s="1309">
        <f>$E7*'2018計画ベース認定率'!E21</f>
        <v>0.21868430619809107</v>
      </c>
      <c r="Q7" s="1309">
        <f>$E7*'2018計画ベース認定率'!F21</f>
        <v>0.30209288840884879</v>
      </c>
      <c r="R7" s="1309">
        <f>$E7*'2018計画ベース認定率'!G21</f>
        <v>0.18570637405287663</v>
      </c>
      <c r="S7" s="1309">
        <f>$E7*'2018計画ベース認定率'!H21</f>
        <v>0.16073240388341534</v>
      </c>
      <c r="T7" s="1309">
        <f>$E7*'2018計画ベース認定率'!I21</f>
        <v>0.17742927403537928</v>
      </c>
      <c r="U7" s="438">
        <f t="shared" si="3"/>
        <v>1.3910724589311354</v>
      </c>
      <c r="X7" s="138">
        <f t="shared" si="4"/>
        <v>0.1485860605489325</v>
      </c>
      <c r="Y7" s="138">
        <f t="shared" si="0"/>
        <v>0.22450750536657038</v>
      </c>
      <c r="Z7" s="138">
        <f t="shared" si="0"/>
        <v>0.28746624473941224</v>
      </c>
      <c r="AA7" s="138">
        <f t="shared" si="0"/>
        <v>0.3873822295857593</v>
      </c>
      <c r="AB7" s="138">
        <f t="shared" si="0"/>
        <v>0.25182890790760565</v>
      </c>
      <c r="AC7" s="138">
        <f t="shared" si="0"/>
        <v>0.18871538630480006</v>
      </c>
      <c r="AD7" s="138">
        <f t="shared" si="0"/>
        <v>0.19968003790069513</v>
      </c>
      <c r="AE7" s="438">
        <f t="shared" si="5"/>
        <v>1.6881663723537752</v>
      </c>
      <c r="AF7" s="138">
        <f t="shared" si="6"/>
        <v>0.13338306275957779</v>
      </c>
      <c r="AG7" s="138">
        <f t="shared" si="1"/>
        <v>0.21304414959294646</v>
      </c>
      <c r="AH7" s="138">
        <f t="shared" si="1"/>
        <v>0.21868430619809107</v>
      </c>
      <c r="AI7" s="138">
        <f t="shared" si="1"/>
        <v>0.30648844211211967</v>
      </c>
      <c r="AJ7" s="138">
        <f t="shared" si="1"/>
        <v>0.1879221290758048</v>
      </c>
      <c r="AK7" s="138">
        <f t="shared" si="1"/>
        <v>0.16274376289756073</v>
      </c>
      <c r="AL7" s="138">
        <f t="shared" si="1"/>
        <v>0.17742927403537928</v>
      </c>
      <c r="AM7" s="438">
        <f t="shared" si="7"/>
        <v>1.3996951266714799</v>
      </c>
    </row>
    <row r="8" spans="1:39">
      <c r="B8" s="2" t="s">
        <v>150</v>
      </c>
      <c r="C8" s="137">
        <f>Psumm!BJ17</f>
        <v>836.4126</v>
      </c>
      <c r="D8" s="137">
        <f>Psumm!BK17</f>
        <v>415.06149999999997</v>
      </c>
      <c r="E8" s="137">
        <f>Psumm!BL17</f>
        <v>421.35119999999995</v>
      </c>
      <c r="F8" s="1309">
        <f>$D8*'2018計画ベース認定率'!C8</f>
        <v>0.12883466042495378</v>
      </c>
      <c r="G8" s="1309">
        <f>$D8*'2018計画ベース認定率'!D8</f>
        <v>0.19466394162344847</v>
      </c>
      <c r="H8" s="1309">
        <f>$D8*'2018計画ベース認定率'!E8</f>
        <v>0.24925363717037394</v>
      </c>
      <c r="I8" s="1309">
        <f>$D8*'2018計画ベース認定率'!F8</f>
        <v>0.33151485748033455</v>
      </c>
      <c r="J8" s="1309">
        <f>$D8*'2018計画ベース認定率'!G8</f>
        <v>0.21614152092084515</v>
      </c>
      <c r="K8" s="1309">
        <f>$D8*'2018計画ベース認定率'!H8</f>
        <v>0.16174296054171641</v>
      </c>
      <c r="L8" s="1309">
        <f>$D8*'2018計画ベース認定率'!I8</f>
        <v>0.17313676519545346</v>
      </c>
      <c r="M8" s="438">
        <f t="shared" si="2"/>
        <v>1.4552883433571258</v>
      </c>
      <c r="N8" s="1309">
        <f>$E8*'2018計画ベース認定率'!C22</f>
        <v>0.11797677111411406</v>
      </c>
      <c r="O8" s="1309">
        <f>$E8*'2018計画ベース認定率'!D22</f>
        <v>0.18843667519490448</v>
      </c>
      <c r="P8" s="1309">
        <f>$E8*'2018計画ベース認定率'!E22</f>
        <v>0.19342537054412054</v>
      </c>
      <c r="Q8" s="1309">
        <f>$E8*'2018計画ベース認定率'!F22</f>
        <v>0.26755839112450408</v>
      </c>
      <c r="R8" s="1309">
        <f>$E8*'2018計画ベース認定率'!G22</f>
        <v>0.16453250765123559</v>
      </c>
      <c r="S8" s="1309">
        <f>$E8*'2018計画ベース認定率'!H22</f>
        <v>0.14228646925774488</v>
      </c>
      <c r="T8" s="1309">
        <f>$E8*'2018計画ベース認定率'!I22</f>
        <v>0.15693546405922715</v>
      </c>
      <c r="U8" s="438">
        <f t="shared" si="3"/>
        <v>1.2311516489458507</v>
      </c>
      <c r="X8" s="138">
        <f t="shared" si="4"/>
        <v>0.12883466042495378</v>
      </c>
      <c r="Y8" s="138">
        <f t="shared" si="0"/>
        <v>0.19466394162344847</v>
      </c>
      <c r="Z8" s="138">
        <f t="shared" si="0"/>
        <v>0.24925363717037394</v>
      </c>
      <c r="AA8" s="138">
        <f t="shared" si="0"/>
        <v>0.33626970081616175</v>
      </c>
      <c r="AB8" s="138">
        <f t="shared" si="0"/>
        <v>0.21866433983328418</v>
      </c>
      <c r="AC8" s="138">
        <f t="shared" si="0"/>
        <v>0.16374601990915236</v>
      </c>
      <c r="AD8" s="138">
        <f t="shared" si="0"/>
        <v>0.17313676519545346</v>
      </c>
      <c r="AE8" s="438">
        <f t="shared" si="5"/>
        <v>1.4645690649728278</v>
      </c>
      <c r="AF8" s="138">
        <f t="shared" si="6"/>
        <v>0.11797677111411406</v>
      </c>
      <c r="AG8" s="138">
        <f t="shared" si="1"/>
        <v>0.18843667519490448</v>
      </c>
      <c r="AH8" s="138">
        <f t="shared" si="1"/>
        <v>0.19342537054412054</v>
      </c>
      <c r="AI8" s="138">
        <f t="shared" si="1"/>
        <v>0.27139592119073486</v>
      </c>
      <c r="AJ8" s="138">
        <f t="shared" si="1"/>
        <v>0.16645294256001725</v>
      </c>
      <c r="AK8" s="138">
        <f t="shared" si="1"/>
        <v>0.14404857528171991</v>
      </c>
      <c r="AL8" s="138">
        <f t="shared" si="1"/>
        <v>0.15693546405922715</v>
      </c>
      <c r="AM8" s="438">
        <f t="shared" si="7"/>
        <v>1.2386717199448383</v>
      </c>
    </row>
    <row r="9" spans="1:39">
      <c r="B9" s="2" t="s">
        <v>113</v>
      </c>
      <c r="C9" s="137">
        <f>Psumm!BJ18</f>
        <v>746.67719999999997</v>
      </c>
      <c r="D9" s="137">
        <f>Psumm!BK18</f>
        <v>364.68410000000006</v>
      </c>
      <c r="E9" s="137">
        <f>Psumm!BL18</f>
        <v>381.99310000000003</v>
      </c>
      <c r="F9" s="1309">
        <f>$D9*'2018計画ベース認定率'!C9</f>
        <v>1.5399029171057343</v>
      </c>
      <c r="G9" s="1309">
        <f>$D9*'2018計画ベース認定率'!D9</f>
        <v>1.5827269046048875</v>
      </c>
      <c r="H9" s="1309">
        <f>$D9*'2018計画ベース認定率'!E9</f>
        <v>2.245473412585747</v>
      </c>
      <c r="I9" s="1309">
        <f>$D9*'2018計画ベース認定率'!F9</f>
        <v>2.304401077571403</v>
      </c>
      <c r="J9" s="1309">
        <f>$D9*'2018計画ベース認定率'!G9</f>
        <v>1.5942171525111437</v>
      </c>
      <c r="K9" s="1309">
        <f>$D9*'2018計画ベース認定率'!H9</f>
        <v>1.306802692237951</v>
      </c>
      <c r="L9" s="1309">
        <f>$D9*'2018計画ベース認定率'!I9</f>
        <v>1.1355155154872756</v>
      </c>
      <c r="M9" s="438">
        <f t="shared" si="2"/>
        <v>11.709039672104142</v>
      </c>
      <c r="N9" s="1309">
        <f>$E9*'2018計画ベース認定率'!C23</f>
        <v>1.6715462964171655</v>
      </c>
      <c r="O9" s="1309">
        <f>$E9*'2018計画ベース認定率'!D23</f>
        <v>1.7810201519817124</v>
      </c>
      <c r="P9" s="1309">
        <f>$E9*'2018計画ベース認定率'!E23</f>
        <v>1.8250455234715723</v>
      </c>
      <c r="Q9" s="1309">
        <f>$E9*'2018計画ベース認定率'!F23</f>
        <v>1.6653842789297415</v>
      </c>
      <c r="R9" s="1309">
        <f>$E9*'2018計画ベース認定率'!G23</f>
        <v>1.0677306205372628</v>
      </c>
      <c r="S9" s="1309">
        <f>$E9*'2018計画ベース認定率'!H23</f>
        <v>0.97210982229861087</v>
      </c>
      <c r="T9" s="1309">
        <f>$E9*'2018計画ベース認定率'!I23</f>
        <v>0.96087361743211852</v>
      </c>
      <c r="U9" s="438">
        <f t="shared" si="3"/>
        <v>9.9437103110681857</v>
      </c>
      <c r="X9" s="138">
        <f t="shared" si="4"/>
        <v>1.5399029171057343</v>
      </c>
      <c r="Y9" s="138">
        <f t="shared" si="0"/>
        <v>1.5827269046048875</v>
      </c>
      <c r="Z9" s="138">
        <f t="shared" si="0"/>
        <v>2.245473412585747</v>
      </c>
      <c r="AA9" s="138">
        <f t="shared" si="0"/>
        <v>2.304401077571403</v>
      </c>
      <c r="AB9" s="138">
        <f t="shared" si="0"/>
        <v>1.5942171525111439</v>
      </c>
      <c r="AC9" s="138">
        <f t="shared" si="0"/>
        <v>1.306802692237951</v>
      </c>
      <c r="AD9" s="138">
        <f t="shared" si="0"/>
        <v>1.1355155154872756</v>
      </c>
      <c r="AE9" s="438">
        <f t="shared" si="5"/>
        <v>11.709039672104144</v>
      </c>
      <c r="AF9" s="138">
        <f t="shared" si="6"/>
        <v>1.6715462964171657</v>
      </c>
      <c r="AG9" s="138">
        <f t="shared" si="1"/>
        <v>1.7810201519817124</v>
      </c>
      <c r="AH9" s="138">
        <f t="shared" si="1"/>
        <v>1.8250455234715723</v>
      </c>
      <c r="AI9" s="138">
        <f t="shared" si="1"/>
        <v>1.6653842789297415</v>
      </c>
      <c r="AJ9" s="138">
        <f t="shared" si="1"/>
        <v>1.0677306205372628</v>
      </c>
      <c r="AK9" s="138">
        <f t="shared" si="1"/>
        <v>0.97210982229861098</v>
      </c>
      <c r="AL9" s="138">
        <f t="shared" si="1"/>
        <v>0.96087361743211852</v>
      </c>
      <c r="AM9" s="438">
        <f t="shared" si="7"/>
        <v>9.9437103110681857</v>
      </c>
    </row>
    <row r="10" spans="1:39">
      <c r="B10" s="2" t="s">
        <v>114</v>
      </c>
      <c r="C10" s="137">
        <f>Psumm!BJ19</f>
        <v>680.84820000000002</v>
      </c>
      <c r="D10" s="137">
        <f>Psumm!BK19</f>
        <v>323.63940000000002</v>
      </c>
      <c r="E10" s="137">
        <f>Psumm!BL19</f>
        <v>357.20860000000005</v>
      </c>
      <c r="F10" s="1309">
        <f>$D10*'2018計画ベース認定率'!C10</f>
        <v>2.5689004128795365</v>
      </c>
      <c r="G10" s="1309">
        <f>$D10*'2018計画ベース認定率'!D10</f>
        <v>2.5006223203170128</v>
      </c>
      <c r="H10" s="1309">
        <f>$D10*'2018計画ベース認定率'!E10</f>
        <v>3.7711966726808797</v>
      </c>
      <c r="I10" s="1309">
        <f>$D10*'2018計画ベース認定率'!F10</f>
        <v>3.7513602811195881</v>
      </c>
      <c r="J10" s="1309">
        <f>$D10*'2018計画ベース認定率'!G10</f>
        <v>2.6489701068245499</v>
      </c>
      <c r="K10" s="1309">
        <f>$D10*'2018計画ベース認定率'!H10</f>
        <v>2.1529852415891275</v>
      </c>
      <c r="L10" s="1309">
        <f>$D10*'2018計画ベース認定率'!I10</f>
        <v>1.763700024754469</v>
      </c>
      <c r="M10" s="438">
        <f t="shared" si="2"/>
        <v>19.157735060165166</v>
      </c>
      <c r="N10" s="1309">
        <f>$E10*'2018計画ベース認定率'!C24</f>
        <v>4.2203791110079187</v>
      </c>
      <c r="O10" s="1309">
        <f>$E10*'2018計画ベース認定率'!D24</f>
        <v>3.9049027200323683</v>
      </c>
      <c r="P10" s="1309">
        <f>$E10*'2018計画ベース認定率'!E24</f>
        <v>3.9989864263735773</v>
      </c>
      <c r="Q10" s="1309">
        <f>$E10*'2018計画ベース認定率'!F24</f>
        <v>3.2982771310377665</v>
      </c>
      <c r="R10" s="1309">
        <f>$E10*'2018計画ベース認定率'!G24</f>
        <v>2.1393978096636239</v>
      </c>
      <c r="S10" s="1309">
        <f>$E10*'2018計画ベース認定率'!H24</f>
        <v>1.9611011084875594</v>
      </c>
      <c r="T10" s="1309">
        <f>$E10*'2018計画ベース認定率'!I24</f>
        <v>1.7694365184740375</v>
      </c>
      <c r="U10" s="438">
        <f t="shared" si="3"/>
        <v>21.292480825076847</v>
      </c>
      <c r="X10" s="138">
        <f t="shared" si="4"/>
        <v>2.5689004128795365</v>
      </c>
      <c r="Y10" s="138">
        <f t="shared" si="0"/>
        <v>2.5006223203170128</v>
      </c>
      <c r="Z10" s="138">
        <f t="shared" si="0"/>
        <v>3.7711966726808797</v>
      </c>
      <c r="AA10" s="138">
        <f t="shared" si="0"/>
        <v>3.7513602811195881</v>
      </c>
      <c r="AB10" s="138">
        <f t="shared" si="0"/>
        <v>2.6489701068245499</v>
      </c>
      <c r="AC10" s="138">
        <f t="shared" si="0"/>
        <v>2.1529852415891275</v>
      </c>
      <c r="AD10" s="138">
        <f t="shared" si="0"/>
        <v>1.763700024754469</v>
      </c>
      <c r="AE10" s="438">
        <f t="shared" si="5"/>
        <v>19.157735060165166</v>
      </c>
      <c r="AF10" s="138">
        <f t="shared" si="6"/>
        <v>4.2203791110079187</v>
      </c>
      <c r="AG10" s="138">
        <f t="shared" si="1"/>
        <v>3.9049027200323683</v>
      </c>
      <c r="AH10" s="138">
        <f t="shared" si="1"/>
        <v>3.9989864263735773</v>
      </c>
      <c r="AI10" s="138">
        <f t="shared" si="1"/>
        <v>3.2982771310377665</v>
      </c>
      <c r="AJ10" s="138">
        <f t="shared" si="1"/>
        <v>2.1393978096636239</v>
      </c>
      <c r="AK10" s="138">
        <f t="shared" si="1"/>
        <v>1.9611011084875594</v>
      </c>
      <c r="AL10" s="138">
        <f t="shared" si="1"/>
        <v>1.7694365184740375</v>
      </c>
      <c r="AM10" s="438">
        <f t="shared" si="7"/>
        <v>21.292480825076847</v>
      </c>
    </row>
    <row r="11" spans="1:39">
      <c r="B11" s="2" t="s">
        <v>115</v>
      </c>
      <c r="C11" s="137">
        <f>Psumm!BJ20</f>
        <v>719.60849999999994</v>
      </c>
      <c r="D11" s="137">
        <f>Psumm!BK20</f>
        <v>328.7414</v>
      </c>
      <c r="E11" s="137">
        <f>Psumm!BL20</f>
        <v>390.86709999999999</v>
      </c>
      <c r="F11" s="1309">
        <f>$D11*'2018計画ベース認定率'!C11</f>
        <v>5.2521598710879376</v>
      </c>
      <c r="G11" s="1309">
        <f>$D11*'2018計画ベース認定率'!D11</f>
        <v>4.5602961919780967</v>
      </c>
      <c r="H11" s="1309">
        <f>$D11*'2018計画ベース認定率'!E11</f>
        <v>7.5552861245778082</v>
      </c>
      <c r="I11" s="1309">
        <f>$D11*'2018計画ベース認定率'!F11</f>
        <v>6.8976837950291259</v>
      </c>
      <c r="J11" s="1309">
        <f>$D11*'2018計画ベース認定率'!G11</f>
        <v>4.8884794987202254</v>
      </c>
      <c r="K11" s="1309">
        <f>$D11*'2018計画ベース認定率'!H11</f>
        <v>4.0416671806192035</v>
      </c>
      <c r="L11" s="1309">
        <f>$D11*'2018計画ベース認定率'!I11</f>
        <v>3.0783853826597047</v>
      </c>
      <c r="M11" s="438">
        <f t="shared" si="2"/>
        <v>36.273958044672099</v>
      </c>
      <c r="N11" s="1309">
        <f>$E11*'2018計画ベース認定率'!C25</f>
        <v>11.714965267442778</v>
      </c>
      <c r="O11" s="1309">
        <f>$E11*'2018計画ベース認定率'!D25</f>
        <v>9.8725613267535817</v>
      </c>
      <c r="P11" s="1309">
        <f>$E11*'2018計画ベース認定率'!E25</f>
        <v>11.098252743560989</v>
      </c>
      <c r="Q11" s="1309">
        <f>$E11*'2018計画ベース認定率'!F25</f>
        <v>7.9849603849765929</v>
      </c>
      <c r="R11" s="1309">
        <f>$E11*'2018計画ベース認定率'!G25</f>
        <v>5.3647452904070105</v>
      </c>
      <c r="S11" s="1309">
        <f>$E11*'2018計画ベース認定率'!H25</f>
        <v>4.8148798923810281</v>
      </c>
      <c r="T11" s="1309">
        <f>$E11*'2018計画ベース認定率'!I25</f>
        <v>4.2003239262217589</v>
      </c>
      <c r="U11" s="438">
        <f t="shared" si="3"/>
        <v>55.050688831743742</v>
      </c>
      <c r="X11" s="138">
        <f t="shared" si="4"/>
        <v>5.2521598710879376</v>
      </c>
      <c r="Y11" s="138">
        <f t="shared" si="0"/>
        <v>4.5602961919780967</v>
      </c>
      <c r="Z11" s="138">
        <f t="shared" si="0"/>
        <v>7.5552861245778082</v>
      </c>
      <c r="AA11" s="138">
        <f t="shared" si="0"/>
        <v>6.8976837950291259</v>
      </c>
      <c r="AB11" s="138">
        <f t="shared" si="0"/>
        <v>4.8884794987202254</v>
      </c>
      <c r="AC11" s="138">
        <f t="shared" si="0"/>
        <v>4.0416671806192035</v>
      </c>
      <c r="AD11" s="138">
        <f t="shared" si="0"/>
        <v>3.0783853826597047</v>
      </c>
      <c r="AE11" s="438">
        <f t="shared" si="5"/>
        <v>36.273958044672099</v>
      </c>
      <c r="AF11" s="138">
        <f t="shared" si="6"/>
        <v>11.714965267442778</v>
      </c>
      <c r="AG11" s="138">
        <f t="shared" si="1"/>
        <v>9.8725613267535834</v>
      </c>
      <c r="AH11" s="138">
        <f t="shared" si="1"/>
        <v>11.098252743560989</v>
      </c>
      <c r="AI11" s="138">
        <f t="shared" si="1"/>
        <v>7.9849603849765929</v>
      </c>
      <c r="AJ11" s="138">
        <f t="shared" si="1"/>
        <v>5.3647452904070105</v>
      </c>
      <c r="AK11" s="138">
        <f t="shared" si="1"/>
        <v>4.8148798923810281</v>
      </c>
      <c r="AL11" s="138">
        <f t="shared" si="1"/>
        <v>4.2003239262217589</v>
      </c>
      <c r="AM11" s="438">
        <f t="shared" si="7"/>
        <v>55.050688831743742</v>
      </c>
    </row>
    <row r="12" spans="1:39">
      <c r="B12" s="2" t="s">
        <v>116</v>
      </c>
      <c r="C12" s="137">
        <f>Psumm!BJ21</f>
        <v>738.19880000000001</v>
      </c>
      <c r="D12" s="137">
        <f>Psumm!BK21</f>
        <v>316.73390000000001</v>
      </c>
      <c r="E12" s="137">
        <f>Psumm!BL21</f>
        <v>421.46490000000006</v>
      </c>
      <c r="F12" s="1309">
        <f>$D12*'2018計画ベース認定率'!C12</f>
        <v>10.615802796141415</v>
      </c>
      <c r="G12" s="1309">
        <f>$D12*'2018計画ベース認定率'!D12</f>
        <v>8.5180803873235611</v>
      </c>
      <c r="H12" s="1309">
        <f>$D12*'2018計画ベース認定率'!E12</f>
        <v>15.24586278390389</v>
      </c>
      <c r="I12" s="1309">
        <f>$D12*'2018計画ベース認定率'!F12</f>
        <v>12.694576936836857</v>
      </c>
      <c r="J12" s="1309">
        <f>$D12*'2018計画ベース認定率'!G12</f>
        <v>9.2117857424038423</v>
      </c>
      <c r="K12" s="1309">
        <f>$D12*'2018計画ベース認定率'!H12</f>
        <v>7.5369541005018323</v>
      </c>
      <c r="L12" s="1309">
        <f>$D12*'2018計画ベース認定率'!I12</f>
        <v>5.3623145050205574</v>
      </c>
      <c r="M12" s="438">
        <f t="shared" si="2"/>
        <v>69.185377252131943</v>
      </c>
      <c r="N12" s="1309">
        <f>$E12*'2018計画ベース認定率'!C26</f>
        <v>25.331576398162625</v>
      </c>
      <c r="O12" s="1309">
        <f>$E12*'2018計画ベース認定率'!D26</f>
        <v>23.023326519996818</v>
      </c>
      <c r="P12" s="1309">
        <f>$E12*'2018計画ベース認定率'!E26</f>
        <v>28.610450051964371</v>
      </c>
      <c r="Q12" s="1309">
        <f>$E12*'2018計画ベース認定率'!F26</f>
        <v>20.44635545387866</v>
      </c>
      <c r="R12" s="1309">
        <f>$E12*'2018計画ベース認定率'!G26</f>
        <v>13.999207101616546</v>
      </c>
      <c r="S12" s="1309">
        <f>$E12*'2018計画ベース認定率'!H26</f>
        <v>12.547116049645396</v>
      </c>
      <c r="T12" s="1309">
        <f>$E12*'2018計画ベース認定率'!I26</f>
        <v>10.301448130635594</v>
      </c>
      <c r="U12" s="438">
        <f t="shared" si="3"/>
        <v>134.25947970589999</v>
      </c>
      <c r="X12" s="138">
        <f t="shared" si="4"/>
        <v>10.615802796141415</v>
      </c>
      <c r="Y12" s="138">
        <f t="shared" si="0"/>
        <v>8.5180803873235611</v>
      </c>
      <c r="Z12" s="138">
        <f t="shared" si="0"/>
        <v>15.24586278390389</v>
      </c>
      <c r="AA12" s="138">
        <f t="shared" si="0"/>
        <v>12.694576936836857</v>
      </c>
      <c r="AB12" s="138">
        <f t="shared" si="0"/>
        <v>9.2117857424038423</v>
      </c>
      <c r="AC12" s="138">
        <f t="shared" si="0"/>
        <v>7.5369541005018323</v>
      </c>
      <c r="AD12" s="138">
        <f t="shared" si="0"/>
        <v>5.3623145050205574</v>
      </c>
      <c r="AE12" s="438">
        <f t="shared" si="5"/>
        <v>69.185377252131943</v>
      </c>
      <c r="AF12" s="138">
        <f t="shared" si="6"/>
        <v>25.331576398162625</v>
      </c>
      <c r="AG12" s="138">
        <f t="shared" si="1"/>
        <v>23.023326519996818</v>
      </c>
      <c r="AH12" s="138">
        <f t="shared" si="1"/>
        <v>28.610450051964374</v>
      </c>
      <c r="AI12" s="138">
        <f t="shared" si="1"/>
        <v>20.44635545387866</v>
      </c>
      <c r="AJ12" s="138">
        <f t="shared" si="1"/>
        <v>13.999207101616548</v>
      </c>
      <c r="AK12" s="138">
        <f t="shared" si="1"/>
        <v>12.547116049645396</v>
      </c>
      <c r="AL12" s="138">
        <f t="shared" si="1"/>
        <v>10.301448130635594</v>
      </c>
      <c r="AM12" s="438">
        <f t="shared" si="7"/>
        <v>134.25947970590002</v>
      </c>
    </row>
    <row r="13" spans="1:39">
      <c r="B13" s="2" t="s">
        <v>117</v>
      </c>
      <c r="C13" s="137">
        <f>Psumm!BJ22</f>
        <v>467.17719999999997</v>
      </c>
      <c r="D13" s="137">
        <f>Psumm!BK22</f>
        <v>175.11849999999998</v>
      </c>
      <c r="E13" s="137">
        <f>Psumm!BL22</f>
        <v>292.05870000000004</v>
      </c>
      <c r="F13" s="1309">
        <f>$D13*'2018計画ベース認定率'!C13</f>
        <v>9.9583621999104555</v>
      </c>
      <c r="G13" s="1309">
        <f>$D13*'2018計画ベース認定率'!D13</f>
        <v>8.1808069104359156</v>
      </c>
      <c r="H13" s="1309">
        <f>$D13*'2018計画ベース認定率'!E13</f>
        <v>15.15171772817766</v>
      </c>
      <c r="I13" s="1309">
        <f>$D13*'2018計画ベース認定率'!F13</f>
        <v>12.610993238848318</v>
      </c>
      <c r="J13" s="1309">
        <f>$D13*'2018計画ベース認定率'!G13</f>
        <v>9.4419304194343496</v>
      </c>
      <c r="K13" s="1309">
        <f>$D13*'2018計画ベース認定率'!H13</f>
        <v>7.5442101070953891</v>
      </c>
      <c r="L13" s="1309">
        <f>$D13*'2018計画ベース認定率'!I13</f>
        <v>4.9710044966001554</v>
      </c>
      <c r="M13" s="438">
        <f t="shared" si="2"/>
        <v>67.859025100502237</v>
      </c>
      <c r="N13" s="1309">
        <f>$E13*'2018計画ベース認定率'!C27</f>
        <v>21.588969309970601</v>
      </c>
      <c r="O13" s="1309">
        <f>$E13*'2018計画ベース認定率'!D27</f>
        <v>23.421838988532397</v>
      </c>
      <c r="P13" s="1309">
        <f>$E13*'2018計画ベース認定率'!E27</f>
        <v>33.941782189568357</v>
      </c>
      <c r="Q13" s="1309">
        <f>$E13*'2018計画ベース認定率'!F27</f>
        <v>27.450909676391586</v>
      </c>
      <c r="R13" s="1309">
        <f>$E13*'2018計画ベース認定率'!G27</f>
        <v>20.372942194614026</v>
      </c>
      <c r="S13" s="1309">
        <f>$E13*'2018計画ベース認定率'!H27</f>
        <v>18.869234770886649</v>
      </c>
      <c r="T13" s="1309">
        <f>$E13*'2018計画ベース認定率'!I27</f>
        <v>14.711716960350238</v>
      </c>
      <c r="U13" s="438">
        <f t="shared" si="3"/>
        <v>160.35739409031385</v>
      </c>
      <c r="X13" s="138">
        <f t="shared" si="4"/>
        <v>9.9583621999104555</v>
      </c>
      <c r="Y13" s="138">
        <f t="shared" si="0"/>
        <v>8.1808069104359156</v>
      </c>
      <c r="Z13" s="138">
        <f t="shared" si="0"/>
        <v>15.15171772817766</v>
      </c>
      <c r="AA13" s="138">
        <f t="shared" si="0"/>
        <v>12.610993238848318</v>
      </c>
      <c r="AB13" s="138">
        <f t="shared" si="0"/>
        <v>9.4419304194343496</v>
      </c>
      <c r="AC13" s="138">
        <f t="shared" si="0"/>
        <v>7.5442101070953891</v>
      </c>
      <c r="AD13" s="138">
        <f t="shared" si="0"/>
        <v>4.9710044966001554</v>
      </c>
      <c r="AE13" s="438">
        <f t="shared" si="5"/>
        <v>67.859025100502237</v>
      </c>
      <c r="AF13" s="138">
        <f t="shared" si="6"/>
        <v>21.588969309970601</v>
      </c>
      <c r="AG13" s="138">
        <f t="shared" si="1"/>
        <v>23.421838988532397</v>
      </c>
      <c r="AH13" s="138">
        <f t="shared" si="1"/>
        <v>33.941782189568357</v>
      </c>
      <c r="AI13" s="138">
        <f t="shared" si="1"/>
        <v>27.450909676391586</v>
      </c>
      <c r="AJ13" s="138">
        <f t="shared" si="1"/>
        <v>20.372942194614026</v>
      </c>
      <c r="AK13" s="138">
        <f t="shared" si="1"/>
        <v>18.869234770886649</v>
      </c>
      <c r="AL13" s="138">
        <f t="shared" si="1"/>
        <v>14.711716960350238</v>
      </c>
      <c r="AM13" s="438">
        <f t="shared" si="7"/>
        <v>160.35739409031385</v>
      </c>
    </row>
    <row r="14" spans="1:39">
      <c r="B14" s="265" t="s">
        <v>412</v>
      </c>
      <c r="C14" s="262">
        <f>SUM(Psumm!BJ23:BJ24)</f>
        <v>363.44909999999999</v>
      </c>
      <c r="D14" s="262">
        <f>SUM(Psumm!BK23:BK24)</f>
        <v>101.30430000000001</v>
      </c>
      <c r="E14" s="262">
        <f>SUM(Psumm!BL23:BL24)</f>
        <v>262.14460000000003</v>
      </c>
      <c r="F14" s="1309">
        <f>$D14*'2018計画ベース認定率'!C14</f>
        <v>6.7207896857870377</v>
      </c>
      <c r="G14" s="1309">
        <f>$D14*'2018計画ベース認定率'!D14</f>
        <v>6.4158613694798312</v>
      </c>
      <c r="H14" s="1309">
        <f>$D14*'2018計画ベース認定率'!E14</f>
        <v>12.794119808369196</v>
      </c>
      <c r="I14" s="1309">
        <f>$D14*'2018計画ベース認定率'!F14</f>
        <v>12.154591184517784</v>
      </c>
      <c r="J14" s="1309">
        <f>$D14*'2018計画ベース認定率'!G14</f>
        <v>9.9346124376691627</v>
      </c>
      <c r="K14" s="1309">
        <f>$D14*'2018計画ベース認定率'!H14</f>
        <v>8.2255834899257518</v>
      </c>
      <c r="L14" s="1309">
        <f>$D14*'2018計画ベース認定率'!I14</f>
        <v>4.7306791884290043</v>
      </c>
      <c r="M14" s="438">
        <f t="shared" si="2"/>
        <v>60.976237164177775</v>
      </c>
      <c r="N14" s="1309">
        <f>$E14*'2018計画ベース認定率'!C28</f>
        <v>12.193727631901256</v>
      </c>
      <c r="O14" s="1309">
        <f>$E14*'2018計画ベース認定率'!D28</f>
        <v>17.720963569894817</v>
      </c>
      <c r="P14" s="1309">
        <f>$E14*'2018計画ベース認定率'!E28</f>
        <v>34.553827766764783</v>
      </c>
      <c r="Q14" s="1309">
        <f>$E14*'2018計画ベース認定率'!F28</f>
        <v>36.736977727351068</v>
      </c>
      <c r="R14" s="1309">
        <f>$E14*'2018計画ベース認定率'!G28</f>
        <v>34.647341424812325</v>
      </c>
      <c r="S14" s="1309">
        <f>$E14*'2018計画ベース認定率'!H28</f>
        <v>37.665271740007562</v>
      </c>
      <c r="T14" s="1309">
        <f>$E14*'2018計画ベース認定率'!I28</f>
        <v>28.410610839669761</v>
      </c>
      <c r="U14" s="438">
        <f t="shared" si="3"/>
        <v>201.92872070040158</v>
      </c>
      <c r="X14" s="138">
        <f t="shared" si="4"/>
        <v>6.7207896857870377</v>
      </c>
      <c r="Y14" s="138">
        <f t="shared" si="0"/>
        <v>6.4158613694798312</v>
      </c>
      <c r="Z14" s="138">
        <f t="shared" si="0"/>
        <v>12.794119808369196</v>
      </c>
      <c r="AA14" s="138">
        <f t="shared" si="0"/>
        <v>12.154591184517784</v>
      </c>
      <c r="AB14" s="138">
        <f t="shared" si="0"/>
        <v>9.9346124376691627</v>
      </c>
      <c r="AC14" s="138">
        <f t="shared" si="0"/>
        <v>8.2255834899257518</v>
      </c>
      <c r="AD14" s="138">
        <f t="shared" si="0"/>
        <v>4.7306791884290043</v>
      </c>
      <c r="AE14" s="438">
        <f t="shared" si="5"/>
        <v>60.976237164177775</v>
      </c>
      <c r="AF14" s="138">
        <f t="shared" si="6"/>
        <v>12.193727631901256</v>
      </c>
      <c r="AG14" s="138">
        <f t="shared" si="1"/>
        <v>17.720963569894817</v>
      </c>
      <c r="AH14" s="138">
        <f t="shared" si="1"/>
        <v>34.553827766764783</v>
      </c>
      <c r="AI14" s="138">
        <f t="shared" si="1"/>
        <v>36.736977727351068</v>
      </c>
      <c r="AJ14" s="138">
        <f t="shared" si="1"/>
        <v>34.647341424812325</v>
      </c>
      <c r="AK14" s="138">
        <f t="shared" si="1"/>
        <v>37.665271740007562</v>
      </c>
      <c r="AL14" s="138">
        <f t="shared" si="1"/>
        <v>28.410610839669761</v>
      </c>
      <c r="AM14" s="438">
        <f t="shared" si="7"/>
        <v>201.92872070040158</v>
      </c>
    </row>
    <row r="15" spans="1:39">
      <c r="B15" s="2" t="s">
        <v>304</v>
      </c>
      <c r="C15" s="137">
        <f>SUM(C4:C14)</f>
        <v>7713.3941000000004</v>
      </c>
      <c r="D15" s="137">
        <f t="shared" ref="D15:E15" si="8">SUM(D4:D14)</f>
        <v>3618.4700000000003</v>
      </c>
      <c r="E15" s="137">
        <f t="shared" si="8"/>
        <v>4094.9236999999998</v>
      </c>
      <c r="F15" s="268">
        <f>SUM(F4:F14)</f>
        <v>37.27927610973623</v>
      </c>
      <c r="G15" s="268">
        <f t="shared" ref="G15:M15" si="9">SUM(G4:G14)</f>
        <v>32.70026305850331</v>
      </c>
      <c r="H15" s="268">
        <f t="shared" si="9"/>
        <v>57.969654239168648</v>
      </c>
      <c r="I15" s="268">
        <f t="shared" si="9"/>
        <v>52.014789940097899</v>
      </c>
      <c r="J15" s="268">
        <f t="shared" si="9"/>
        <v>38.763472913033368</v>
      </c>
      <c r="K15" s="268">
        <f t="shared" si="9"/>
        <v>31.589921202980669</v>
      </c>
      <c r="L15" s="268">
        <f t="shared" si="9"/>
        <v>21.879310227291921</v>
      </c>
      <c r="M15" s="268">
        <f t="shared" si="9"/>
        <v>272.19668769081204</v>
      </c>
      <c r="N15" s="268">
        <f>SUM(N4:N14)</f>
        <v>77.278128903121811</v>
      </c>
      <c r="O15" s="268">
        <f t="shared" ref="O15:U15" si="10">SUM(O4:O14)</f>
        <v>80.614217313183346</v>
      </c>
      <c r="P15" s="268">
        <f t="shared" si="10"/>
        <v>114.94150022262998</v>
      </c>
      <c r="Q15" s="268">
        <f t="shared" si="10"/>
        <v>98.843792425993854</v>
      </c>
      <c r="R15" s="268">
        <f t="shared" si="10"/>
        <v>78.36641848961149</v>
      </c>
      <c r="S15" s="268">
        <f t="shared" si="10"/>
        <v>77.500708550164759</v>
      </c>
      <c r="T15" s="268">
        <f t="shared" si="10"/>
        <v>61.095297731717068</v>
      </c>
      <c r="U15" s="268">
        <f t="shared" si="10"/>
        <v>588.64006363642238</v>
      </c>
      <c r="X15" s="268">
        <f t="shared" ref="X15:AM15" si="11">SUM(X4:X14)</f>
        <v>37.27927610973623</v>
      </c>
      <c r="Y15" s="268">
        <f t="shared" si="11"/>
        <v>32.70026305850331</v>
      </c>
      <c r="Z15" s="268">
        <f t="shared" si="11"/>
        <v>57.969654239168648</v>
      </c>
      <c r="AA15" s="268">
        <f t="shared" si="11"/>
        <v>52.038334081615012</v>
      </c>
      <c r="AB15" s="268">
        <f t="shared" si="11"/>
        <v>38.776123611342868</v>
      </c>
      <c r="AC15" s="268">
        <f t="shared" si="11"/>
        <v>31.599778551285894</v>
      </c>
      <c r="AD15" s="268">
        <f t="shared" si="11"/>
        <v>21.879310227291921</v>
      </c>
      <c r="AE15" s="268">
        <f t="shared" si="11"/>
        <v>272.24273987894389</v>
      </c>
      <c r="AF15" s="268">
        <f t="shared" si="11"/>
        <v>77.278128903121811</v>
      </c>
      <c r="AG15" s="268">
        <f t="shared" si="11"/>
        <v>80.614217313183346</v>
      </c>
      <c r="AH15" s="268">
        <f t="shared" si="11"/>
        <v>114.94150022262998</v>
      </c>
      <c r="AI15" s="268">
        <f t="shared" si="11"/>
        <v>98.862330405817829</v>
      </c>
      <c r="AJ15" s="268">
        <f t="shared" si="11"/>
        <v>78.375812647689713</v>
      </c>
      <c r="AK15" s="268">
        <f t="shared" si="11"/>
        <v>77.509168710165937</v>
      </c>
      <c r="AL15" s="268">
        <f t="shared" si="11"/>
        <v>61.095297731717068</v>
      </c>
      <c r="AM15" s="268">
        <f t="shared" si="11"/>
        <v>588.67645593432576</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09">
        <f>$C4*('2018（計画値を分解）'!H21/'2018（計画値を分解）'!$C4)</f>
        <v>1.599336660689604E-3</v>
      </c>
      <c r="I21" s="1309">
        <f>$C4*('2018（計画値を分解）'!I21/'2018（計画値を分解）'!$C4)</f>
        <v>4.4671514685851081E-3</v>
      </c>
      <c r="J21" s="1309">
        <f>$C4*('2018（計画値を分解）'!J21/'2018（計画値を分解）'!$C4)</f>
        <v>1.8460952832589243E-2</v>
      </c>
      <c r="K21" s="1309">
        <f>$C4*('2018（計画値を分解）'!K21/'2018（計画値を分解）'!$C4)</f>
        <v>2.659294091207234E-2</v>
      </c>
      <c r="L21" s="1309">
        <f>$C4*('2018（計画値を分解）'!L21/'2018（計画値を分解）'!$C4)</f>
        <v>3.3848057193088997E-2</v>
      </c>
      <c r="M21" s="438">
        <f>SUM(F21:L21)</f>
        <v>8.4968439067025281E-2</v>
      </c>
      <c r="N21" s="2">
        <v>0</v>
      </c>
      <c r="O21" s="2">
        <v>0</v>
      </c>
      <c r="P21" s="1309">
        <f>$C4*('2018（計画値を分解）'!P21/'2018（計画値を分解）'!$C4)</f>
        <v>9.4495075313560956E-3</v>
      </c>
      <c r="Q21" s="1309">
        <f>$C4*('2018（計画値を分解）'!Q21/'2018（計画値を分解）'!$C4)</f>
        <v>1.5965375613854419E-2</v>
      </c>
      <c r="R21" s="1309">
        <f>$C4*('2018（計画値を分解）'!R21/'2018（計画値を分解）'!$C4)</f>
        <v>2.3956184192945703E-2</v>
      </c>
      <c r="S21" s="1309">
        <f>$C4*('2018（計画値を分解）'!S21/'2018（計画値を分解）'!$C4)</f>
        <v>2.5079423164840482E-2</v>
      </c>
      <c r="T21" s="1309">
        <f>$C4*('2018（計画値を分解）'!T21/'2018（計画値を分解）'!$C4)</f>
        <v>2.1800666213055573E-2</v>
      </c>
      <c r="U21" s="438">
        <f>SUM(N21:T21)</f>
        <v>9.6251156716052264E-2</v>
      </c>
    </row>
    <row r="22" spans="2:21">
      <c r="B22" s="2" t="s">
        <v>147</v>
      </c>
      <c r="F22" s="2">
        <v>0</v>
      </c>
      <c r="G22" s="2">
        <v>0</v>
      </c>
      <c r="H22" s="1309">
        <f>$C5*('2018（計画値を分解）'!H22/'2018（計画値を分解）'!$C5)</f>
        <v>1.7983822621970569E-3</v>
      </c>
      <c r="I22" s="1309">
        <f>$C5*('2018（計画値を分解）'!I22/'2018（計画値を分解）'!$C5)</f>
        <v>5.0231112442498706E-3</v>
      </c>
      <c r="J22" s="1309">
        <f>$C5*('2018（計画値を分解）'!J22/'2018（計画値を分解）'!$C5)</f>
        <v>2.0758512534233945E-2</v>
      </c>
      <c r="K22" s="1309">
        <f>$C5*('2018（計画値を分解）'!K22/'2018（計画値を分解）'!$C5)</f>
        <v>2.9902567990471991E-2</v>
      </c>
      <c r="L22" s="1309">
        <f>$C5*('2018（計画値を分解）'!L22/'2018（計画値を分解）'!$C5)</f>
        <v>3.8060620482266681E-2</v>
      </c>
      <c r="M22" s="438">
        <f t="shared" ref="M22:M31" si="12">SUM(F22:L22)</f>
        <v>9.5543194513419555E-2</v>
      </c>
      <c r="N22" s="2">
        <v>0</v>
      </c>
      <c r="O22" s="2">
        <v>0</v>
      </c>
      <c r="P22" s="1309">
        <f>$C5*('2018（計画値を分解）'!P22/'2018（計画値を分解）'!$C5)</f>
        <v>1.0625546921159726E-2</v>
      </c>
      <c r="Q22" s="1309">
        <f>$C5*('2018（計画値を分解）'!Q22/'2018（計画値を分解）'!$C5)</f>
        <v>1.7952348007135171E-2</v>
      </c>
      <c r="R22" s="1309">
        <f>$C5*('2018（計画値を分解）'!R22/'2018（計画値を分解）'!$C5)</f>
        <v>2.6937653454365731E-2</v>
      </c>
      <c r="S22" s="1309">
        <f>$C5*('2018（計画値を分解）'!S22/'2018（計画値を分解）'!$C5)</f>
        <v>2.8200685243053074E-2</v>
      </c>
      <c r="T22" s="1309">
        <f>$C5*('2018（計画値を分解）'!T22/'2018（計画値を分解）'!$C5)</f>
        <v>2.4513870272149556E-2</v>
      </c>
      <c r="U22" s="438">
        <f t="shared" ref="U22:U31" si="13">SUM(N22:T22)</f>
        <v>0.10823010389786326</v>
      </c>
    </row>
    <row r="23" spans="2:21">
      <c r="B23" s="2" t="s">
        <v>148</v>
      </c>
      <c r="F23" s="2">
        <v>0</v>
      </c>
      <c r="G23" s="2">
        <v>0</v>
      </c>
      <c r="H23" s="1309">
        <f>$C6*('2018（計画値を分解）'!H23/'2018（計画値を分解）'!$C6)</f>
        <v>2.0319646665470804E-3</v>
      </c>
      <c r="I23" s="1309">
        <f>$C6*('2018（計画値を分解）'!I23/'2018（計画値を分解）'!$C6)</f>
        <v>5.6755367193077185E-3</v>
      </c>
      <c r="J23" s="1309">
        <f>$C6*('2018（計画値を分解）'!J23/'2018（計画値を分解）'!$C6)</f>
        <v>2.3454726442923592E-2</v>
      </c>
      <c r="K23" s="1309">
        <f>$C6*('2018（計画値を分解）'!K23/'2018（計画値を分解）'!$C6)</f>
        <v>3.3786455122967046E-2</v>
      </c>
      <c r="L23" s="1309">
        <f>$C6*('2018（計画値を分解）'!L23/'2018（計画値を分解）'!$C6)</f>
        <v>4.3004114104384851E-2</v>
      </c>
      <c r="M23" s="438">
        <f t="shared" si="12"/>
        <v>0.10795279705613028</v>
      </c>
      <c r="N23" s="2">
        <v>0</v>
      </c>
      <c r="O23" s="2">
        <v>0</v>
      </c>
      <c r="P23" s="1309">
        <f>$C6*('2018（計画値を分解）'!P23/'2018（計画値を分解）'!$C6)</f>
        <v>1.2005643271946864E-2</v>
      </c>
      <c r="Q23" s="1309">
        <f>$C6*('2018（計画値を分解）'!Q23/'2018（計画値を分解）'!$C6)</f>
        <v>2.0284083978614358E-2</v>
      </c>
      <c r="R23" s="1309">
        <f>$C6*('2018（計画値を分解）'!R23/'2018（計画値を分解）'!$C6)</f>
        <v>3.0436443446728873E-2</v>
      </c>
      <c r="S23" s="1309">
        <f>$C6*('2018（計画値を分解）'!S23/'2018（計画値を分解）'!$C6)</f>
        <v>3.1863523785145398E-2</v>
      </c>
      <c r="T23" s="1309">
        <f>$C6*('2018（計画値を分解）'!T23/'2018（計画値を分解）'!$C6)</f>
        <v>2.7697847827120477E-2</v>
      </c>
      <c r="U23" s="438">
        <f t="shared" si="13"/>
        <v>0.12228754230955598</v>
      </c>
    </row>
    <row r="24" spans="2:21">
      <c r="B24" s="2" t="s">
        <v>149</v>
      </c>
      <c r="F24" s="2">
        <v>0</v>
      </c>
      <c r="G24" s="2">
        <v>0</v>
      </c>
      <c r="H24" s="1309">
        <f>$C7*('2018（計画値を分解）'!H24/'2018（計画値を分解）'!$C7)</f>
        <v>2.3507825662465623E-3</v>
      </c>
      <c r="I24" s="1309">
        <f>$C7*('2018（計画値を分解）'!I24/'2018（計画値を分解）'!$C7)</f>
        <v>6.5660358142510342E-3</v>
      </c>
      <c r="J24" s="1309">
        <f>$C7*('2018（計画値を分解）'!J24/'2018（計画値を分解）'!$C7)</f>
        <v>2.7134803535634956E-2</v>
      </c>
      <c r="K24" s="1309">
        <f>$C7*('2018（計画値を分解）'!K24/'2018（計画値を分解）'!$C7)</f>
        <v>3.9087593886811565E-2</v>
      </c>
      <c r="L24" s="1309">
        <f>$C7*('2018（計画値を分解）'!L24/'2018（計画値を分解）'!$C7)</f>
        <v>4.9751515554280659E-2</v>
      </c>
      <c r="M24" s="438">
        <f t="shared" si="12"/>
        <v>0.12489073135722477</v>
      </c>
      <c r="N24" s="2">
        <v>0</v>
      </c>
      <c r="O24" s="2">
        <v>0</v>
      </c>
      <c r="P24" s="1309">
        <f>$C7*('2018（計画値を分解）'!P24/'2018（計画値を分解）'!$C7)</f>
        <v>1.3889344320256713E-2</v>
      </c>
      <c r="Q24" s="1309">
        <f>$C7*('2018（計画値を分解）'!Q24/'2018（計画値を分解）'!$C7)</f>
        <v>2.3466683143775525E-2</v>
      </c>
      <c r="R24" s="1309">
        <f>$C7*('2018（計画値を分解）'!R24/'2018（計画値を分解）'!$C7)</f>
        <v>3.5211961020318205E-2</v>
      </c>
      <c r="S24" s="1309">
        <f>$C7*('2018（計画値を分解）'!S24/'2018（計画値を分解）'!$C7)</f>
        <v>3.6862952120416174E-2</v>
      </c>
      <c r="T24" s="1309">
        <f>$C7*('2018（計画値を分解）'!T24/'2018（計画値を分解）'!$C7)</f>
        <v>3.2043676185171691E-2</v>
      </c>
      <c r="U24" s="438">
        <f t="shared" si="13"/>
        <v>0.14147461678993833</v>
      </c>
    </row>
    <row r="25" spans="2:21">
      <c r="B25" s="2" t="s">
        <v>150</v>
      </c>
      <c r="F25" s="2">
        <v>0</v>
      </c>
      <c r="G25" s="2">
        <v>0</v>
      </c>
      <c r="H25" s="1309">
        <f>$C8*('2018（計画値を分解）'!H25/'2018（計画値を分解）'!$C8)</f>
        <v>2.0587262275053616E-3</v>
      </c>
      <c r="I25" s="1309">
        <f>$C8*('2018（計画値を分解）'!I25/'2018（計画値を分解）'!$C8)</f>
        <v>5.7502851755113476E-3</v>
      </c>
      <c r="J25" s="1309">
        <f>$C8*('2018（計画値を分解）'!J25/'2018（計画値を分解）'!$C8)</f>
        <v>2.3763631957766398E-2</v>
      </c>
      <c r="K25" s="1309">
        <f>$C8*('2018（計画値を分解）'!K25/'2018（計画値を分解）'!$C8)</f>
        <v>3.4231432485626594E-2</v>
      </c>
      <c r="L25" s="1309">
        <f>$C8*('2018（計画値を分解）'!L25/'2018（計画値を分解）'!$C8)</f>
        <v>4.3570490695478352E-2</v>
      </c>
      <c r="M25" s="438">
        <f t="shared" si="12"/>
        <v>0.10937456654188807</v>
      </c>
      <c r="N25" s="2">
        <v>0</v>
      </c>
      <c r="O25" s="2">
        <v>0</v>
      </c>
      <c r="P25" s="1309">
        <f>$C8*('2018（計画値を分解）'!P25/'2018（計画値を分解）'!$C8)</f>
        <v>1.2163761057927635E-2</v>
      </c>
      <c r="Q25" s="1309">
        <f>$C8*('2018（計画値を分解）'!Q25/'2018（計画値を分解）'!$C8)</f>
        <v>2.0551231217350068E-2</v>
      </c>
      <c r="R25" s="1309">
        <f>$C8*('2018（計画値を分解）'!R25/'2018（計画値を分解）'!$C8)</f>
        <v>3.083730018900532E-2</v>
      </c>
      <c r="S25" s="1309">
        <f>$C8*('2018（計画値を分解）'!S25/'2018（計画値を分解）'!$C8)</f>
        <v>3.2283175587246277E-2</v>
      </c>
      <c r="T25" s="1309">
        <f>$C8*('2018（計画値を分解）'!T25/'2018（計画値を分解）'!$C8)</f>
        <v>2.8062636474896652E-2</v>
      </c>
      <c r="U25" s="438">
        <f t="shared" si="13"/>
        <v>0.12389810452642595</v>
      </c>
    </row>
    <row r="26" spans="2:21">
      <c r="B26" s="2" t="s">
        <v>113</v>
      </c>
      <c r="F26" s="2">
        <v>0</v>
      </c>
      <c r="G26" s="2">
        <v>0</v>
      </c>
      <c r="H26" s="1309">
        <f>$C9*('2018（計画値を分解）'!H26/'2018（計画値を分解）'!$C9)</f>
        <v>2.1485503862082162E-2</v>
      </c>
      <c r="I26" s="1309">
        <f>$C9*('2018（計画値を分解）'!I26/'2018（計画値を分解）'!$C9)</f>
        <v>5.4621050222800498E-2</v>
      </c>
      <c r="J26" s="1309">
        <f>$C9*('2018（計画値を分解）'!J26/'2018（計画値を分解）'!$C9)</f>
        <v>0.22848920857085483</v>
      </c>
      <c r="K26" s="1309">
        <f>$C9*('2018（計画値を分解）'!K26/'2018（計画値を分解）'!$C9)</f>
        <v>0.31381546059247994</v>
      </c>
      <c r="L26" s="1309">
        <f>$C9*('2018（計画値を分解）'!L26/'2018（計画値を分解）'!$C9)</f>
        <v>0.35657609477847657</v>
      </c>
      <c r="M26" s="438">
        <f t="shared" si="12"/>
        <v>0.97498731802669414</v>
      </c>
      <c r="N26" s="2">
        <v>0</v>
      </c>
      <c r="O26" s="2">
        <v>0</v>
      </c>
      <c r="P26" s="1309">
        <f>$C9*('2018（計画値を分解）'!P26/'2018（計画値を分解）'!$C9)</f>
        <v>8.7237921322591339E-2</v>
      </c>
      <c r="Q26" s="1309">
        <f>$C9*('2018（計画値を分解）'!Q26/'2018（計画値を分解）'!$C9)</f>
        <v>0.13451645060588208</v>
      </c>
      <c r="R26" s="1309">
        <f>$C9*('2018（計画値を分解）'!R26/'2018（計画値を分解）'!$C9)</f>
        <v>0.19374445476186908</v>
      </c>
      <c r="S26" s="1309">
        <f>$C9*('2018（計画値を分解）'!S26/'2018（計画値を分解）'!$C9)</f>
        <v>0.20006911085580001</v>
      </c>
      <c r="T26" s="1309">
        <f>$C9*('2018（計画値を分解）'!T26/'2018（計画値を分解）'!$C9)</f>
        <v>0.16680947416390957</v>
      </c>
      <c r="U26" s="438">
        <f t="shared" si="13"/>
        <v>0.78237741171005204</v>
      </c>
    </row>
    <row r="27" spans="2:21">
      <c r="B27" s="2" t="s">
        <v>114</v>
      </c>
      <c r="F27" s="2">
        <v>0</v>
      </c>
      <c r="G27" s="2">
        <v>0</v>
      </c>
      <c r="H27" s="1309">
        <f>$C10*('2018（計画値を分解）'!H27/'2018（計画値を分解）'!$C10)</f>
        <v>4.4021904089983355E-2</v>
      </c>
      <c r="I27" s="1309">
        <f>$C10*('2018（計画値を分解）'!I27/'2018（計画値を分解）'!$C10)</f>
        <v>0.11433668722844693</v>
      </c>
      <c r="J27" s="1309">
        <f>$C10*('2018（計画値を分解）'!J27/'2018（計画値を分解）'!$C10)</f>
        <v>0.50303966122131727</v>
      </c>
      <c r="K27" s="1309">
        <f>$C10*('2018（計画値を分解）'!K27/'2018（計画値を分解）'!$C10)</f>
        <v>0.72609036569944396</v>
      </c>
      <c r="L27" s="1309">
        <f>$C10*('2018（計画値を分解）'!L27/'2018（計画値を分解）'!$C10)</f>
        <v>0.73125356869949942</v>
      </c>
      <c r="M27" s="438">
        <f t="shared" si="12"/>
        <v>2.1187421869386909</v>
      </c>
      <c r="N27" s="2">
        <v>0</v>
      </c>
      <c r="O27" s="2">
        <v>0</v>
      </c>
      <c r="P27" s="1309">
        <f>$C10*('2018（計画値を分解）'!P27/'2018（計画値を分解）'!$C10)</f>
        <v>0.15743584125078722</v>
      </c>
      <c r="Q27" s="1309">
        <f>$C10*('2018（計画値を分解）'!Q27/'2018（計画値を分解）'!$C10)</f>
        <v>0.24486470481589775</v>
      </c>
      <c r="R27" s="1309">
        <f>$C10*('2018（計画値を分解）'!R27/'2018（計画値を分解）'!$C10)</f>
        <v>0.34016481160657025</v>
      </c>
      <c r="S27" s="1309">
        <f>$C10*('2018（計画値を分解）'!S27/'2018（計画値を分解）'!$C10)</f>
        <v>0.38013504070002957</v>
      </c>
      <c r="T27" s="1309">
        <f>$C10*('2018（計画値を分解）'!T27/'2018（計画値を分解）'!$C10)</f>
        <v>0.30756200791463634</v>
      </c>
      <c r="U27" s="438">
        <f t="shared" si="13"/>
        <v>1.4301624062879212</v>
      </c>
    </row>
    <row r="28" spans="2:21">
      <c r="B28" s="2" t="s">
        <v>115</v>
      </c>
      <c r="F28" s="2">
        <v>0</v>
      </c>
      <c r="G28" s="2">
        <v>0</v>
      </c>
      <c r="H28" s="1309">
        <f>$C11*('2018（計画値を分解）'!H28/'2018（計画値を分解）'!$C11)</f>
        <v>0.11152660836970127</v>
      </c>
      <c r="I28" s="1309">
        <f>$C11*('2018（計画値を分解）'!I28/'2018（計画値を分解）'!$C11)</f>
        <v>0.28263657667691305</v>
      </c>
      <c r="J28" s="1309">
        <f>$C11*('2018（計画値を分解）'!J28/'2018（計画値を分解）'!$C11)</f>
        <v>1.2995539938856313</v>
      </c>
      <c r="K28" s="1309">
        <f>$C11*('2018（計画値を分解）'!K28/'2018（計画値を分解）'!$C11)</f>
        <v>1.9259471898999858</v>
      </c>
      <c r="L28" s="1309">
        <f>$C11*('2018（計画値を分解）'!L28/'2018（計画値を分解）'!$C11)</f>
        <v>1.9138783207086014</v>
      </c>
      <c r="M28" s="438">
        <f t="shared" si="12"/>
        <v>5.5335426895408331</v>
      </c>
      <c r="N28" s="2">
        <v>0</v>
      </c>
      <c r="O28" s="2">
        <v>0</v>
      </c>
      <c r="P28" s="1309">
        <f>$C11*('2018（計画値を分解）'!P28/'2018（計画値を分解）'!$C11)</f>
        <v>0.40872268620204827</v>
      </c>
      <c r="Q28" s="1309">
        <f>$C11*('2018（計画値を分解）'!Q28/'2018（計画値を分解）'!$C11)</f>
        <v>0.59818547964783408</v>
      </c>
      <c r="R28" s="1309">
        <f>$C11*('2018（計画値を分解）'!R28/'2018（計画値を分解）'!$C11)</f>
        <v>0.8538303115609982</v>
      </c>
      <c r="S28" s="1309">
        <f>$C11*('2018（計画値を分解）'!S28/'2018（計画値を分解）'!$C11)</f>
        <v>0.95089010987472189</v>
      </c>
      <c r="T28" s="1309">
        <f>$C11*('2018（計画値を分解）'!T28/'2018（計画値を分解）'!$C11)</f>
        <v>0.72642652898947468</v>
      </c>
      <c r="U28" s="438">
        <f t="shared" si="13"/>
        <v>3.5380551162750775</v>
      </c>
    </row>
    <row r="29" spans="2:21">
      <c r="B29" s="2" t="s">
        <v>116</v>
      </c>
      <c r="F29" s="2">
        <v>0</v>
      </c>
      <c r="G29" s="2">
        <v>0</v>
      </c>
      <c r="H29" s="1309">
        <f>$C12*('2018（計画値を分解）'!H29/'2018（計画値を分解）'!$C12)</f>
        <v>0.27305794223445029</v>
      </c>
      <c r="I29" s="1309">
        <f>$C12*('2018（計画値を分解）'!I29/'2018（計画値を分解）'!$C12)</f>
        <v>0.72885769186467919</v>
      </c>
      <c r="J29" s="1309">
        <f>$C12*('2018（計画値を分解）'!J29/'2018（計画値を分解）'!$C12)</f>
        <v>3.5172757591767629</v>
      </c>
      <c r="K29" s="1309">
        <f>$C12*('2018（計画値を分解）'!K29/'2018（計画値を分解）'!$C12)</f>
        <v>5.2827741285670777</v>
      </c>
      <c r="L29" s="1309">
        <f>$C12*('2018（計画値を分解）'!L29/'2018（計画値を分解）'!$C12)</f>
        <v>4.9859733735653142</v>
      </c>
      <c r="M29" s="438">
        <f t="shared" si="12"/>
        <v>14.787938895408285</v>
      </c>
      <c r="N29" s="2">
        <v>0</v>
      </c>
      <c r="O29" s="2">
        <v>0</v>
      </c>
      <c r="P29" s="1309">
        <f>$C12*('2018（計画値を分解）'!P29/'2018（計画値を分解）'!$C12)</f>
        <v>1.1102625480875796</v>
      </c>
      <c r="Q29" s="1309">
        <f>$C12*('2018（計画値を分解）'!Q29/'2018（計画値を分解）'!$C12)</f>
        <v>1.737980723021691</v>
      </c>
      <c r="R29" s="1309">
        <f>$C12*('2018（計画値を分解）'!R29/'2018（計画値を分解）'!$C12)</f>
        <v>2.2607186904776913</v>
      </c>
      <c r="S29" s="1309">
        <f>$C12*('2018（計画値を分解）'!S29/'2018（計画値を分解）'!$C12)</f>
        <v>2.4843961419162808</v>
      </c>
      <c r="T29" s="1309">
        <f>$C12*('2018（計画値を分解）'!T29/'2018（計画値を分解）'!$C12)</f>
        <v>1.736254134636539</v>
      </c>
      <c r="U29" s="438">
        <f t="shared" si="13"/>
        <v>9.3296122381397808</v>
      </c>
    </row>
    <row r="30" spans="2:21">
      <c r="B30" s="2" t="s">
        <v>117</v>
      </c>
      <c r="F30" s="2">
        <v>0</v>
      </c>
      <c r="G30" s="2">
        <v>0</v>
      </c>
      <c r="H30" s="1309">
        <f>$C13*('2018（計画値を分解）'!H30/'2018（計画値を分解）'!$C13)</f>
        <v>0.36945754656240315</v>
      </c>
      <c r="I30" s="1309">
        <f>$C13*('2018（計画値を分解）'!I30/'2018（計画値を分解）'!$C13)</f>
        <v>1.0651316881031714</v>
      </c>
      <c r="J30" s="1309">
        <f>$C13*('2018（計画値を分解）'!J30/'2018（計画値を分解）'!$C13)</f>
        <v>5.1628149637349203</v>
      </c>
      <c r="K30" s="1309">
        <f>$C13*('2018（計画値を分解）'!K30/'2018（計画値を分解）'!$C13)</f>
        <v>7.7627514426429496</v>
      </c>
      <c r="L30" s="1309">
        <f>$C13*('2018（計画値を分解）'!L30/'2018（計画値を分解）'!$C13)</f>
        <v>6.8720055950807639</v>
      </c>
      <c r="M30" s="438">
        <f t="shared" si="12"/>
        <v>21.23216123612421</v>
      </c>
      <c r="N30" s="2">
        <v>0</v>
      </c>
      <c r="O30" s="2">
        <v>0</v>
      </c>
      <c r="P30" s="1309">
        <f>$C13*('2018（計画値を分解）'!P30/'2018（計画値を分解）'!$C13)</f>
        <v>1.6151655864139531</v>
      </c>
      <c r="Q30" s="1309">
        <f>$C13*('2018（計画値を分解）'!Q30/'2018（計画値を分解）'!$C13)</f>
        <v>2.5683909849064062</v>
      </c>
      <c r="R30" s="1309">
        <f>$C13*('2018（計画値を分解）'!R30/'2018（計画値を分解）'!$C13)</f>
        <v>3.1916650568581626</v>
      </c>
      <c r="S30" s="1309">
        <f>$C13*('2018（計画値を分解）'!S30/'2018（計画値を分解）'!$C13)</f>
        <v>3.4279596344558523</v>
      </c>
      <c r="T30" s="1309">
        <f>$C13*('2018（計画値を分解）'!T30/'2018（計画値を分解）'!$C13)</f>
        <v>2.2717161641122279</v>
      </c>
      <c r="U30" s="438">
        <f t="shared" si="13"/>
        <v>13.074897426746602</v>
      </c>
    </row>
    <row r="31" spans="2:21">
      <c r="B31" s="2" t="s">
        <v>412</v>
      </c>
      <c r="F31" s="2">
        <v>0</v>
      </c>
      <c r="G31" s="2">
        <v>0</v>
      </c>
      <c r="H31" s="1309">
        <f>$C14*('2018（計画値を分解）'!H31/'2018（計画値を分解）'!$C14)</f>
        <v>0.62146335648447881</v>
      </c>
      <c r="I31" s="1309">
        <f>$C14*('2018（計画値を分解）'!I31/'2018（計画値を分解）'!$C14)</f>
        <v>2.0276866984600916</v>
      </c>
      <c r="J31" s="1309">
        <f>$C14*('2018（計画値を分解）'!J31/'2018（計画値を分解）'!$C14)</f>
        <v>9.7744249793516556</v>
      </c>
      <c r="K31" s="1309">
        <f>$C14*('2018（計画値を分解）'!K31/'2018（計画値を分解）'!$C14)</f>
        <v>16.022630521595897</v>
      </c>
      <c r="L31" s="1309">
        <f>$C14*('2018（計画値を分解）'!L31/'2018（計画値を分解）'!$C14)</f>
        <v>13.112491949419613</v>
      </c>
      <c r="M31" s="438">
        <f t="shared" si="12"/>
        <v>41.558697505311734</v>
      </c>
      <c r="N31" s="2">
        <v>0</v>
      </c>
      <c r="O31" s="2">
        <v>0</v>
      </c>
      <c r="P31" s="1309">
        <f>$C14*('2018（計画値を分解）'!P31/'2018（計画値を分解）'!$C14)</f>
        <v>2.3427670117403121</v>
      </c>
      <c r="Q31" s="1309">
        <f>$C14*('2018（計画値を分解）'!Q31/'2018（計画値を分解）'!$C14)</f>
        <v>4.2146352137783687</v>
      </c>
      <c r="R31" s="1309">
        <f>$C14*('2018（計画値を分解）'!R31/'2018（計画値を分解）'!$C14)</f>
        <v>5.459505254948068</v>
      </c>
      <c r="S31" s="1309">
        <f>$C14*('2018（計画値を分解）'!S31/'2018（計画値を分解）'!$C14)</f>
        <v>6.2148987643862226</v>
      </c>
      <c r="T31" s="1309">
        <f>$C14*('2018（計画値を分解）'!T31/'2018（計画値を分解）'!$C14)</f>
        <v>3.9524034273639876</v>
      </c>
      <c r="U31" s="438">
        <f t="shared" si="13"/>
        <v>22.184209672216959</v>
      </c>
    </row>
    <row r="32" spans="2:21">
      <c r="B32" s="2" t="s">
        <v>304</v>
      </c>
      <c r="F32" s="270">
        <f>SUM(F21:F31)</f>
        <v>0</v>
      </c>
      <c r="G32" s="270">
        <f t="shared" ref="G32:U32" si="14">SUM(G21:G31)</f>
        <v>0</v>
      </c>
      <c r="H32" s="1315">
        <f t="shared" ref="H32:L32" si="15">SUM(H21:H31)</f>
        <v>1.4508520539862846</v>
      </c>
      <c r="I32" s="1315">
        <f t="shared" si="15"/>
        <v>4.3007525129780078</v>
      </c>
      <c r="J32" s="1315">
        <f t="shared" si="15"/>
        <v>20.599171193244288</v>
      </c>
      <c r="K32" s="1315">
        <f t="shared" si="15"/>
        <v>32.197610099395789</v>
      </c>
      <c r="L32" s="1315">
        <f t="shared" si="15"/>
        <v>28.180413700281768</v>
      </c>
      <c r="M32" s="268">
        <f t="shared" si="14"/>
        <v>86.728799559886141</v>
      </c>
      <c r="N32" s="270">
        <f t="shared" si="14"/>
        <v>0</v>
      </c>
      <c r="O32" s="270">
        <f t="shared" si="14"/>
        <v>0</v>
      </c>
      <c r="P32" s="1315">
        <f t="shared" ref="P32:T32" si="16">SUM(P21:P31)</f>
        <v>5.7797253981199184</v>
      </c>
      <c r="Q32" s="1315">
        <f t="shared" si="16"/>
        <v>9.5967932787368095</v>
      </c>
      <c r="R32" s="1315">
        <f t="shared" si="16"/>
        <v>12.447008122516724</v>
      </c>
      <c r="S32" s="1315">
        <f t="shared" si="16"/>
        <v>13.81263856208961</v>
      </c>
      <c r="T32" s="1315">
        <f t="shared" si="16"/>
        <v>9.2952904341531699</v>
      </c>
      <c r="U32" s="268">
        <f t="shared" si="14"/>
        <v>50.93145579561623</v>
      </c>
    </row>
    <row r="33" spans="2:21">
      <c r="B33" s="2" t="s">
        <v>389</v>
      </c>
      <c r="H33" s="1309">
        <f>'2018（計画値を分解）'!H33</f>
        <v>23.755364593676617</v>
      </c>
      <c r="I33" s="1309">
        <f>'2018（計画値を分解）'!I33</f>
        <v>25.772381890014326</v>
      </c>
      <c r="J33" s="1309">
        <f>'2018（計画値を分解）'!J33</f>
        <v>27.18647310172755</v>
      </c>
      <c r="K33" s="1309">
        <f>'2018（計画値を分解）'!K33</f>
        <v>28.920049995595839</v>
      </c>
      <c r="L33" s="1309">
        <f>'2018（計画値を分解）'!L33</f>
        <v>30.583764604342178</v>
      </c>
      <c r="P33" s="1309">
        <f>'2018（計画値を分解）'!P33</f>
        <v>27.1028628558085</v>
      </c>
      <c r="Q33" s="1309">
        <f>'2018（計画値を分解）'!Q33</f>
        <v>28.731048771959028</v>
      </c>
      <c r="R33" s="1309">
        <f>'2018（計画値を分解）'!R33</f>
        <v>30.594784359780114</v>
      </c>
      <c r="S33" s="1309">
        <f>'2018（計画値を分解）'!S33</f>
        <v>32.128212622344599</v>
      </c>
      <c r="T33" s="1309">
        <f>'2018（計画値を分解）'!T33</f>
        <v>33.768935505551511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09">
        <f>$C4*('2018（計画値を分解）'!H38/'2018（計画値を分解）'!$C4)</f>
        <v>1.1782252467648364E-4</v>
      </c>
      <c r="I38" s="1309">
        <f>$C4*('2018（計画値を分解）'!I38/'2018（計画値を分解）'!$C4)</f>
        <v>4.5517750366374707E-4</v>
      </c>
      <c r="J38" s="1309">
        <f>$C4*('2018（計画値を分解）'!J38/'2018（計画値を分解）'!$C4)</f>
        <v>1.1864445454028095E-3</v>
      </c>
      <c r="K38" s="1309">
        <f>$C4*('2018（計画値を分解）'!K38/'2018（計画値を分解）'!$C4)</f>
        <v>5.5211690649686271E-3</v>
      </c>
      <c r="L38" s="1309">
        <f>$C4*('2018（計画値を分解）'!L38/'2018（計画値を分解）'!$C4)</f>
        <v>1.0029422055776211E-2</v>
      </c>
      <c r="M38" s="438">
        <f>SUM(F38:L38)</f>
        <v>1.7310035694487878E-2</v>
      </c>
      <c r="N38" s="1309">
        <f>$C4*('2018（計画値を分解）'!N38/'2018（計画値を分解）'!$C4)</f>
        <v>9.8200602520672853E-4</v>
      </c>
      <c r="O38" s="1309">
        <f>$C4*('2018（計画値を分解）'!O38/'2018（計画値を分解）'!$C4)</f>
        <v>1.4095394240772885E-3</v>
      </c>
      <c r="P38" s="1309">
        <f>$C4*('2018（計画値を分解）'!P38/'2018（計画値を分解）'!$C4)</f>
        <v>5.1698953280215083E-3</v>
      </c>
      <c r="Q38" s="1309">
        <f>$C4*('2018（計画値を分解）'!Q38/'2018（計画値を分解）'!$C4)</f>
        <v>6.4554822605861961E-3</v>
      </c>
      <c r="R38" s="1309">
        <f>$C4*('2018（計画値を分解）'!R38/'2018（計画値を分解）'!$C4)</f>
        <v>5.8110621290726446E-3</v>
      </c>
      <c r="S38" s="1309">
        <f>$C4*('2018（計画値を分解）'!S38/'2018（計画値を分解）'!$C4)</f>
        <v>6.5976617473203223E-3</v>
      </c>
      <c r="T38" s="1309">
        <f>$C4*('2018（計画値を分解）'!T38/'2018（計画値を分解）'!$C4)</f>
        <v>6.3812734567996283E-3</v>
      </c>
      <c r="U38" s="438">
        <f>SUM(N38:T38)</f>
        <v>3.2806920371084312E-2</v>
      </c>
    </row>
    <row r="39" spans="2:21">
      <c r="B39" s="2" t="s">
        <v>147</v>
      </c>
      <c r="F39" s="2">
        <v>0</v>
      </c>
      <c r="G39" s="2">
        <v>0</v>
      </c>
      <c r="H39" s="1309">
        <f>$C5*('2018（計画値を分解）'!H39/'2018（計画値を分解）'!$C5)</f>
        <v>1.324861385807915E-4</v>
      </c>
      <c r="I39" s="1309">
        <f>$C5*('2018（計画値を分解）'!I39/'2018（計画値を分解）'!$C5)</f>
        <v>5.1182666467925581E-4</v>
      </c>
      <c r="J39" s="1309">
        <f>$C5*('2018（計画値を分解）'!J39/'2018（計画値を分解）'!$C5)</f>
        <v>1.3341036180667927E-3</v>
      </c>
      <c r="K39" s="1309">
        <f>$C5*('2018（計画値を分解）'!K39/'2018（計画値を分解）'!$C5)</f>
        <v>6.2083067043241635E-3</v>
      </c>
      <c r="L39" s="1309">
        <f>$C5*('2018（計画値を分解）'!L39/'2018（計画値を分解）'!$C5)</f>
        <v>1.1277634764789784E-2</v>
      </c>
      <c r="M39" s="438">
        <f t="shared" ref="M39:M48" si="17">SUM(F39:L39)</f>
        <v>1.9464357890440785E-2</v>
      </c>
      <c r="N39" s="1309">
        <f>$C5*('2018（計画値を分解）'!N39/'2018（計画値を分解）'!$C5)</f>
        <v>1.104221681719558E-3</v>
      </c>
      <c r="O39" s="1309">
        <f>$C5*('2018（計画値を分解）'!O39/'2018（計画値を分解）'!$C5)</f>
        <v>1.5849637918229505E-3</v>
      </c>
      <c r="P39" s="1309">
        <f>$C5*('2018（計画値を分解）'!P39/'2018（計画値を分解）'!$C5)</f>
        <v>5.8133151598741125E-3</v>
      </c>
      <c r="Q39" s="1309">
        <f>$C5*('2018（計画値を分解）'!Q39/'2018（計画値を分解）'!$C5)</f>
        <v>7.2588999406542759E-3</v>
      </c>
      <c r="R39" s="1309">
        <f>$C5*('2018（計画値を分解）'!R39/'2018（計画値を分解）'!$C5)</f>
        <v>6.5342784382515472E-3</v>
      </c>
      <c r="S39" s="1309">
        <f>$C5*('2018（計画値を分解）'!S39/'2018（計画値を分解）'!$C5)</f>
        <v>7.418774389402724E-3</v>
      </c>
      <c r="T39" s="1309">
        <f>$C5*('2018（計画値を分解）'!T39/'2018（計画値を分解）'!$C5)</f>
        <v>7.1754554728890706E-3</v>
      </c>
      <c r="U39" s="438">
        <f t="shared" ref="U39:U48" si="18">SUM(N39:T39)</f>
        <v>3.6889908874614241E-2</v>
      </c>
    </row>
    <row r="40" spans="2:21">
      <c r="B40" s="2" t="s">
        <v>148</v>
      </c>
      <c r="F40" s="2">
        <v>0</v>
      </c>
      <c r="G40" s="2">
        <v>0</v>
      </c>
      <c r="H40" s="1309">
        <f>$C6*('2018（計画値を分解）'!H40/'2018（計画値を分解）'!$C6)</f>
        <v>1.4969406564016146E-4</v>
      </c>
      <c r="I40" s="1309">
        <f>$C6*('2018（計画値を分解）'!I40/'2018（計画値を分解）'!$C6)</f>
        <v>5.7830513561355911E-4</v>
      </c>
      <c r="J40" s="1309">
        <f>$C6*('2018（計画値を分解）'!J40/'2018（計画値を分解）'!$C6)</f>
        <v>1.5073833135523349E-3</v>
      </c>
      <c r="K40" s="1309">
        <f>$C6*('2018（計画値を分解）'!K40/'2018（計画値を分解）'!$C6)</f>
        <v>7.0146709781614622E-3</v>
      </c>
      <c r="L40" s="1309">
        <f>$C6*('2018（計画値を分解）'!L40/'2018（計画値を分解）'!$C6)</f>
        <v>1.274242737263211E-2</v>
      </c>
      <c r="M40" s="438">
        <f t="shared" si="17"/>
        <v>2.1992480865599628E-2</v>
      </c>
      <c r="N40" s="1309">
        <f>$C6*('2018（計画値を分解）'!N40/'2018（計画値を分解）'!$C6)</f>
        <v>1.2476432227196206E-3</v>
      </c>
      <c r="O40" s="1309">
        <f>$C6*('2018（計画値を分解）'!O40/'2018（計画値を分解）'!$C6)</f>
        <v>1.7908263946098818E-3</v>
      </c>
      <c r="P40" s="1309">
        <f>$C6*('2018（計画値を分解）'!P40/'2018（計画値を分解）'!$C6)</f>
        <v>6.5683760614584745E-3</v>
      </c>
      <c r="Q40" s="1309">
        <f>$C6*('2018（計画値を分解）'!Q40/'2018（計画値を分解）'!$C6)</f>
        <v>8.2017202390500341E-3</v>
      </c>
      <c r="R40" s="1309">
        <f>$C6*('2018（計画値を分解）'!R40/'2018（計画値を分解）'!$C6)</f>
        <v>7.382981464511747E-3</v>
      </c>
      <c r="S40" s="1309">
        <f>$C6*('2018（計画値を分解）'!S40/'2018（計画値を分解）'!$C6)</f>
        <v>8.3823599382781971E-3</v>
      </c>
      <c r="T40" s="1309">
        <f>$C6*('2018（計画値を分解）'!T40/'2018（計画値を分解）'!$C6)</f>
        <v>8.1074376086649989E-3</v>
      </c>
      <c r="U40" s="438">
        <f t="shared" si="18"/>
        <v>4.1681344929292957E-2</v>
      </c>
    </row>
    <row r="41" spans="2:21">
      <c r="B41" s="2" t="s">
        <v>149</v>
      </c>
      <c r="F41" s="2">
        <v>0</v>
      </c>
      <c r="G41" s="2">
        <v>0</v>
      </c>
      <c r="H41" s="1309">
        <f>$C7*('2018（計画値を分解）'!H41/'2018（計画値を分解）'!$C7)</f>
        <v>1.731812592860884E-4</v>
      </c>
      <c r="I41" s="1309">
        <f>$C7*('2018（計画値を分解）'!I41/'2018（計画値を分解）'!$C7)</f>
        <v>6.6904196374701556E-4</v>
      </c>
      <c r="J41" s="1309">
        <f>$C7*('2018（計画値を分解）'!J41/'2018（計画値を分解）'!$C7)</f>
        <v>1.7438937165041007E-3</v>
      </c>
      <c r="K41" s="1309">
        <f>$C7*('2018（計画値を分解）'!K41/'2018（計画値を分解）'!$C7)</f>
        <v>8.1152819804879289E-3</v>
      </c>
      <c r="L41" s="1309">
        <f>$C7*('2018（計画値を分解）'!L41/'2018（計画値を分解）'!$C7)</f>
        <v>1.474173080487101E-2</v>
      </c>
      <c r="M41" s="438">
        <f t="shared" si="17"/>
        <v>2.5443129724896145E-2</v>
      </c>
      <c r="N41" s="1309">
        <f>$C7*('2018（計画値を分解）'!N41/'2018（計画値を分解）'!$C7)</f>
        <v>1.4434000675065404E-3</v>
      </c>
      <c r="O41" s="1309">
        <f>$C7*('2018（計画値を分解）'!O41/'2018（計画値を分解）'!$C7)</f>
        <v>2.0718093857295694E-3</v>
      </c>
      <c r="P41" s="1309">
        <f>$C7*('2018（計画値を分解）'!P41/'2018（計画値を分解）'!$C7)</f>
        <v>7.5989628107394451E-3</v>
      </c>
      <c r="Q41" s="1309">
        <f>$C7*('2018（計画値を分解）'!Q41/'2018（計画値を分解）'!$C7)</f>
        <v>9.4885808147214049E-3</v>
      </c>
      <c r="R41" s="1309">
        <f>$C7*('2018（計画値を分解）'!R41/'2018（計画値を分解）'!$C7)</f>
        <v>8.5413808613062307E-3</v>
      </c>
      <c r="S41" s="1309">
        <f>$C7*('2018（計画値を分解）'!S41/'2018（計画値を分解）'!$C7)</f>
        <v>9.6975631177646897E-3</v>
      </c>
      <c r="T41" s="1309">
        <f>$C7*('2018（計画値を分解）'!T41/'2018（計画値を分解）'!$C7)</f>
        <v>9.3795051169704036E-3</v>
      </c>
      <c r="U41" s="438">
        <f t="shared" si="18"/>
        <v>4.8221202174738284E-2</v>
      </c>
    </row>
    <row r="42" spans="2:21">
      <c r="B42" s="2" t="s">
        <v>150</v>
      </c>
      <c r="F42" s="2">
        <v>0</v>
      </c>
      <c r="G42" s="2">
        <v>0</v>
      </c>
      <c r="H42" s="1309">
        <f>$C8*('2018（計画値を分解）'!H42/'2018（計画値を分解）'!$C8)</f>
        <v>1.5166557967713024E-4</v>
      </c>
      <c r="I42" s="1309">
        <f>$C8*('2018（計画値を分解）'!I42/'2018（計画値を分解）'!$C8)</f>
        <v>5.8592158111283449E-4</v>
      </c>
      <c r="J42" s="1309">
        <f>$C8*('2018（計画値を分解）'!J42/'2018（計画値を分解）'!$C8)</f>
        <v>1.5272359867298051E-3</v>
      </c>
      <c r="K42" s="1309">
        <f>$C8*('2018（計画値を分解）'!K42/'2018（計画値を分解）'!$C8)</f>
        <v>7.1070562189458663E-3</v>
      </c>
      <c r="L42" s="1309">
        <f>$C8*('2018（計画値を分解）'!L42/'2018（計画値を分解）'!$C8)</f>
        <v>1.2910248817809424E-2</v>
      </c>
      <c r="M42" s="438">
        <f t="shared" si="17"/>
        <v>2.2282128184275059E-2</v>
      </c>
      <c r="N42" s="1309">
        <f>$C8*('2018（計画値を分解）'!N42/'2018（計画値を分解）'!$C8)</f>
        <v>1.2640750439558309E-3</v>
      </c>
      <c r="O42" s="1309">
        <f>$C8*('2018（計画値を分解）'!O42/'2018（計画値を分解）'!$C8)</f>
        <v>1.8144120949490962E-3</v>
      </c>
      <c r="P42" s="1309">
        <f>$C8*('2018（計画値を分解）'!P42/'2018（計画値を分解）'!$C8)</f>
        <v>6.6548834694166751E-3</v>
      </c>
      <c r="Q42" s="1309">
        <f>$C8*('2018（計画値を分解）'!Q42/'2018（計画値を分解）'!$C8)</f>
        <v>8.3097392611096495E-3</v>
      </c>
      <c r="R42" s="1309">
        <f>$C8*('2018（計画値を分解）'!R42/'2018（計画値を分解）'!$C8)</f>
        <v>7.480217460673109E-3</v>
      </c>
      <c r="S42" s="1309">
        <f>$C8*('2018（計画値を分解）'!S42/'2018（計画値を分解）'!$C8)</f>
        <v>8.4927580372981364E-3</v>
      </c>
      <c r="T42" s="1309">
        <f>$C8*('2018（計画値を分解）'!T42/'2018（計画値を分解）'!$C8)</f>
        <v>8.2142149012782838E-3</v>
      </c>
      <c r="U42" s="438">
        <f t="shared" si="18"/>
        <v>4.2230300268680784E-2</v>
      </c>
    </row>
    <row r="43" spans="2:21">
      <c r="B43" s="2" t="s">
        <v>113</v>
      </c>
      <c r="F43" s="2">
        <v>0</v>
      </c>
      <c r="G43" s="2">
        <v>0</v>
      </c>
      <c r="H43" s="1309">
        <f>$C9*('2018（計画値を分解）'!H43/'2018（計画値を分解）'!$C9)</f>
        <v>1.7372512465359308E-3</v>
      </c>
      <c r="I43" s="1309">
        <f>$C9*('2018（計画値を分解）'!I43/'2018（計画値を分解）'!$C9)</f>
        <v>2.7964293747673149E-3</v>
      </c>
      <c r="J43" s="1309">
        <f>$C9*('2018（計画値を分解）'!J43/'2018（計画値を分解）'!$C9)</f>
        <v>1.1079345298085522E-2</v>
      </c>
      <c r="K43" s="1309">
        <f>$C9*('2018（計画値を分解）'!K43/'2018（計画値を分解）'!$C9)</f>
        <v>4.2147236185853872E-2</v>
      </c>
      <c r="L43" s="1309">
        <f>$C9*('2018（計画値を分解）'!L43/'2018（計画値を分解）'!$C9)</f>
        <v>7.1749312920455957E-2</v>
      </c>
      <c r="M43" s="438">
        <f t="shared" si="17"/>
        <v>0.1295095750256986</v>
      </c>
      <c r="N43" s="1309">
        <f>$C9*('2018（計画値を分解）'!N43/'2018（計画値を分解）'!$C9)</f>
        <v>1.861628115764349E-2</v>
      </c>
      <c r="O43" s="1309">
        <f>$C9*('2018（計画値を分解）'!O43/'2018（計画値を分解）'!$C9)</f>
        <v>1.8704842010635481E-2</v>
      </c>
      <c r="P43" s="1309">
        <f>$C9*('2018（計画値を分解）'!P43/'2018（計画値を分解）'!$C9)</f>
        <v>7.4168045495077745E-2</v>
      </c>
      <c r="Q43" s="1309">
        <f>$C9*('2018（計画値を分解）'!Q43/'2018（計画値を分解）'!$C9)</f>
        <v>6.6904548986767468E-2</v>
      </c>
      <c r="R43" s="1309">
        <f>$C9*('2018（計画値を分解）'!R43/'2018（計画値を分解）'!$C9)</f>
        <v>5.5761331238037525E-2</v>
      </c>
      <c r="S43" s="1309">
        <f>$C9*('2018（計画値を分解）'!S43/'2018（計画値を分解）'!$C9)</f>
        <v>5.7422326899978192E-2</v>
      </c>
      <c r="T43" s="1309">
        <f>$C9*('2018（計画値を分解）'!T43/'2018（計画値を分解）'!$C9)</f>
        <v>5.031180476307083E-2</v>
      </c>
      <c r="U43" s="438">
        <f t="shared" si="18"/>
        <v>0.34188918055121076</v>
      </c>
    </row>
    <row r="44" spans="2:21">
      <c r="B44" s="2" t="s">
        <v>114</v>
      </c>
      <c r="F44" s="2">
        <v>0</v>
      </c>
      <c r="G44" s="2">
        <v>0</v>
      </c>
      <c r="H44" s="1309">
        <f>$C10*('2018（計画値を分解）'!H44/'2018（計画値を分解）'!$C10)</f>
        <v>2.7025641361376565E-3</v>
      </c>
      <c r="I44" s="1309">
        <f>$C10*('2018（計画値を分解）'!I44/'2018（計画値を分解）'!$C10)</f>
        <v>5.2203362657354258E-3</v>
      </c>
      <c r="J44" s="1309">
        <f>$C10*('2018（計画値を分解）'!J44/'2018（計画値を分解）'!$C10)</f>
        <v>1.8369566248389726E-2</v>
      </c>
      <c r="K44" s="1309">
        <f>$C10*('2018（計画値を分解）'!K44/'2018（計画値を分解）'!$C10)</f>
        <v>7.409920809203048E-2</v>
      </c>
      <c r="L44" s="1309">
        <f>$C10*('2018（計画値を分解）'!L44/'2018（計画値を分解）'!$C10)</f>
        <v>0.12652789469335071</v>
      </c>
      <c r="M44" s="438">
        <f t="shared" si="17"/>
        <v>0.22691956943564401</v>
      </c>
      <c r="N44" s="1309">
        <f>$C10*('2018（計画値を分解）'!N44/'2018（計画値を分解）'!$C10)</f>
        <v>4.5854151503188889E-2</v>
      </c>
      <c r="O44" s="1309">
        <f>$C10*('2018（計画値を分解）'!O44/'2018（計画値を分解）'!$C10)</f>
        <v>3.8797715867418252E-2</v>
      </c>
      <c r="P44" s="1309">
        <f>$C10*('2018（計画値を分解）'!P44/'2018（計画値を分解）'!$C10)</f>
        <v>0.15944863145562779</v>
      </c>
      <c r="Q44" s="1309">
        <f>$C10*('2018（計画値を分解）'!Q44/'2018（計画値を分解）'!$C10)</f>
        <v>0.13036877008115935</v>
      </c>
      <c r="R44" s="1309">
        <f>$C10*('2018（計画値を分解）'!R44/'2018（計画値を分解）'!$C10)</f>
        <v>0.10790282874395635</v>
      </c>
      <c r="S44" s="1309">
        <f>$C10*('2018（計画値を分解）'!S44/'2018（計画値を分解）'!$C10)</f>
        <v>0.10010141651799517</v>
      </c>
      <c r="T44" s="1309">
        <f>$C10*('2018（計画値を分解）'!T44/'2018（計画値を分解）'!$C10)</f>
        <v>8.4620734511467635E-2</v>
      </c>
      <c r="U44" s="438">
        <f t="shared" si="18"/>
        <v>0.66709424868081346</v>
      </c>
    </row>
    <row r="45" spans="2:21">
      <c r="B45" s="2" t="s">
        <v>115</v>
      </c>
      <c r="F45" s="2">
        <v>0</v>
      </c>
      <c r="G45" s="2">
        <v>0</v>
      </c>
      <c r="H45" s="1309">
        <f>$C11*('2018（計画値を分解）'!H45/'2018（計画値を分解）'!$C11)</f>
        <v>4.9296737415089765E-3</v>
      </c>
      <c r="I45" s="1309">
        <f>$C11*('2018（計画値を分解）'!I45/'2018（計画値を分解）'!$C11)</f>
        <v>1.2696364546015299E-2</v>
      </c>
      <c r="J45" s="1309">
        <f>$C11*('2018（計画値を分解）'!J45/'2018（計画値を分解）'!$C11)</f>
        <v>3.8885161284249625E-2</v>
      </c>
      <c r="K45" s="1309">
        <f>$C11*('2018（計画値を分解）'!K45/'2018（計画値を分解）'!$C11)</f>
        <v>0.16710981488023993</v>
      </c>
      <c r="L45" s="1309">
        <f>$C11*('2018（計画値を分解）'!L45/'2018（計画値を分解）'!$C11)</f>
        <v>0.28519247688014698</v>
      </c>
      <c r="M45" s="438">
        <f t="shared" si="17"/>
        <v>0.50881349133216081</v>
      </c>
      <c r="N45" s="1309">
        <f>$C11*('2018（計画値を分解）'!N45/'2018（計画値を分解）'!$C11)</f>
        <v>0.13010870553740722</v>
      </c>
      <c r="O45" s="1309">
        <f>$C11*('2018（計画値を分解）'!O45/'2018（計画値を分解）'!$C11)</f>
        <v>9.3376896456430145E-2</v>
      </c>
      <c r="P45" s="1309">
        <f>$C11*('2018（計画値を分解）'!P45/'2018（計画値を分解）'!$C11)</f>
        <v>0.41215350380050797</v>
      </c>
      <c r="Q45" s="1309">
        <f>$C11*('2018（計画値を分解）'!Q45/'2018（計画値を分解）'!$C11)</f>
        <v>0.33468447641939353</v>
      </c>
      <c r="R45" s="1309">
        <f>$C11*('2018（計画値を分解）'!R45/'2018（計画値を分解）'!$C11)</f>
        <v>0.29137465609454383</v>
      </c>
      <c r="S45" s="1309">
        <f>$C11*('2018（計画値を分解）'!S45/'2018（計画値を分解）'!$C11)</f>
        <v>0.27508651927039451</v>
      </c>
      <c r="T45" s="1309">
        <f>$C11*('2018（計画値を分解）'!T45/'2018（計画値を分解）'!$C11)</f>
        <v>0.22805512069136152</v>
      </c>
      <c r="U45" s="438">
        <f t="shared" si="18"/>
        <v>1.7648398782700385</v>
      </c>
    </row>
    <row r="46" spans="2:21">
      <c r="B46" s="2" t="s">
        <v>116</v>
      </c>
      <c r="F46" s="2">
        <v>0</v>
      </c>
      <c r="G46" s="2">
        <v>0</v>
      </c>
      <c r="H46" s="1309">
        <f>$C12*('2018（計画値を分解）'!H46/'2018（計画値を分解）'!$C12)</f>
        <v>1.7180989281306246E-2</v>
      </c>
      <c r="I46" s="1309">
        <f>$C12*('2018（計画値を分解）'!I46/'2018（計画値を分解）'!$C12)</f>
        <v>3.1113001709344393E-2</v>
      </c>
      <c r="J46" s="1309">
        <f>$C12*('2018（計画値を分解）'!J46/'2018（計画値を分解）'!$C12)</f>
        <v>9.9479852152256715E-2</v>
      </c>
      <c r="K46" s="1309">
        <f>$C12*('2018（計画値を分解）'!K46/'2018（計画値を分解）'!$C12)</f>
        <v>0.44644617124390107</v>
      </c>
      <c r="L46" s="1309">
        <f>$C12*('2018（計画値を分解）'!L46/'2018（計画値を分解）'!$C12)</f>
        <v>0.68757792747818458</v>
      </c>
      <c r="M46" s="438">
        <f t="shared" si="17"/>
        <v>1.281797941864993</v>
      </c>
      <c r="N46" s="1309">
        <f>$C12*('2018（計画値を分解）'!N46/'2018（計画値を分解）'!$C12)</f>
        <v>0.46283324101292211</v>
      </c>
      <c r="O46" s="1309">
        <f>$C12*('2018（計画値を分解）'!O46/'2018（計画値を分解）'!$C12)</f>
        <v>0.36354947569927504</v>
      </c>
      <c r="P46" s="1309">
        <f>$C12*('2018（計画値を分解）'!P46/'2018（計画値を分解）'!$C12)</f>
        <v>1.3804134054810364</v>
      </c>
      <c r="Q46" s="1309">
        <f>$C12*('2018（計画値を分解）'!Q46/'2018（計画値を分解）'!$C12)</f>
        <v>1.1344734588127214</v>
      </c>
      <c r="R46" s="1309">
        <f>$C12*('2018（計画値を分解）'!R46/'2018（計画値を分解）'!$C12)</f>
        <v>0.93185969189073503</v>
      </c>
      <c r="S46" s="1309">
        <f>$C12*('2018（計画値を分解）'!S46/'2018（計画値を分解）'!$C12)</f>
        <v>0.9032000089697958</v>
      </c>
      <c r="T46" s="1309">
        <f>$C12*('2018（計画値を分解）'!T46/'2018（計画値を分解）'!$C12)</f>
        <v>0.67487163247502124</v>
      </c>
      <c r="U46" s="438">
        <f t="shared" si="18"/>
        <v>5.8512009143415069</v>
      </c>
    </row>
    <row r="47" spans="2:21">
      <c r="B47" s="2" t="s">
        <v>117</v>
      </c>
      <c r="F47" s="2">
        <v>0</v>
      </c>
      <c r="G47" s="2">
        <v>0</v>
      </c>
      <c r="H47" s="1309">
        <f>$C13*('2018（計画値を分解）'!H47/'2018（計画値を分解）'!$C13)</f>
        <v>2.3269101239354432E-2</v>
      </c>
      <c r="I47" s="1309">
        <f>$C13*('2018（計画値を分解）'!I47/'2018（計画値を分解）'!$C13)</f>
        <v>4.9033245446730322E-2</v>
      </c>
      <c r="J47" s="1309">
        <f>$C13*('2018（計画値を分解）'!J47/'2018（計画値を分解）'!$C13)</f>
        <v>0.15443440177431092</v>
      </c>
      <c r="K47" s="1309">
        <f>$C13*('2018（計画値を分解）'!K47/'2018（計画値を分解）'!$C13)</f>
        <v>0.62639493426305604</v>
      </c>
      <c r="L47" s="1309">
        <f>$C13*('2018（計画値を分解）'!L47/'2018（計画値を分解）'!$C13)</f>
        <v>0.8973346643649357</v>
      </c>
      <c r="M47" s="438">
        <f t="shared" si="17"/>
        <v>1.7504663470883874</v>
      </c>
      <c r="N47" s="1309">
        <f>$C13*('2018（計画値を分解）'!N47/'2018（計画値を分解）'!$C13)</f>
        <v>0.79338733916812976</v>
      </c>
      <c r="O47" s="1309">
        <f>$C13*('2018（計画値を分解）'!O47/'2018（計画値を分解）'!$C13)</f>
        <v>0.68581205975133341</v>
      </c>
      <c r="P47" s="1309">
        <f>$C13*('2018（計画値を分解）'!P47/'2018（計画値を分解）'!$C13)</f>
        <v>2.4434169518865838</v>
      </c>
      <c r="Q47" s="1309">
        <f>$C13*('2018（計画値を分解）'!Q47/'2018（計画値を分解）'!$C13)</f>
        <v>1.9766164610098427</v>
      </c>
      <c r="R47" s="1309">
        <f>$C13*('2018（計画値を分解）'!R47/'2018（計画値を分解）'!$C13)</f>
        <v>1.5972606802544336</v>
      </c>
      <c r="S47" s="1309">
        <f>$C13*('2018（計画値を分解）'!S47/'2018（計画値を分解）'!$C13)</f>
        <v>1.5991250045545924</v>
      </c>
      <c r="T47" s="1309">
        <f>$C13*('2018（計画値を分解）'!T47/'2018（計画値を分解）'!$C13)</f>
        <v>1.1170447481940962</v>
      </c>
      <c r="U47" s="438">
        <f t="shared" si="18"/>
        <v>10.212663244819012</v>
      </c>
    </row>
    <row r="48" spans="2:21">
      <c r="B48" s="2" t="s">
        <v>412</v>
      </c>
      <c r="F48" s="2">
        <v>0</v>
      </c>
      <c r="G48" s="2">
        <v>0</v>
      </c>
      <c r="H48" s="1309">
        <f>$C14*('2018（計画値を分解）'!H48/'2018（計画値を分解）'!$C14)</f>
        <v>3.6500202111028258E-2</v>
      </c>
      <c r="I48" s="1309">
        <f>$C14*('2018（計画値を分解）'!I48/'2018（計画値を分解）'!$C14)</f>
        <v>8.6172345597814129E-2</v>
      </c>
      <c r="J48" s="1309">
        <f>$C14*('2018（計画値を分解）'!J48/'2018（計画値を分解）'!$C14)</f>
        <v>0.28314830073906094</v>
      </c>
      <c r="K48" s="1309">
        <f>$C14*('2018（計画値を分解）'!K48/'2018（計画値を分解）'!$C14)</f>
        <v>1.1968764848861755</v>
      </c>
      <c r="L48" s="1309">
        <f>$C14*('2018（計画値を分解）'!L48/'2018（計画値を分解）'!$C14)</f>
        <v>1.643008107309138</v>
      </c>
      <c r="M48" s="438">
        <f t="shared" si="17"/>
        <v>3.2457054406432171</v>
      </c>
      <c r="N48" s="1309">
        <f>$C14*('2018（計画値を分解）'!N48/'2018（計画値を分解）'!$C14)</f>
        <v>0.8675770562983679</v>
      </c>
      <c r="O48" s="1309">
        <f>$C14*('2018（計画値を分解）'!O48/'2018（計画値を分解）'!$C14)</f>
        <v>0.87655605593696351</v>
      </c>
      <c r="P48" s="1309">
        <f>$C14*('2018（計画値を分解）'!P48/'2018（計画値を分解）'!$C14)</f>
        <v>3.3298119178106993</v>
      </c>
      <c r="Q48" s="1309">
        <f>$C14*('2018（計画値を分解）'!Q48/'2018（計画値を分解）'!$C14)</f>
        <v>3.0496782024969633</v>
      </c>
      <c r="R48" s="1309">
        <f>$C14*('2018（計画値を分解）'!R48/'2018（計画値を分解）'!$C14)</f>
        <v>2.7336477763530507</v>
      </c>
      <c r="S48" s="1309">
        <f>$C14*('2018（計画値を分解）'!S48/'2018（計画値を分解）'!$C14)</f>
        <v>3.0437522415281064</v>
      </c>
      <c r="T48" s="1309">
        <f>$C14*('2018（計画値を分解）'!T48/'2018（計画値を分解）'!$C14)</f>
        <v>1.9753273071998769</v>
      </c>
      <c r="U48" s="438">
        <f t="shared" si="18"/>
        <v>15.876350557624026</v>
      </c>
    </row>
    <row r="49" spans="2:21">
      <c r="B49" s="2" t="s">
        <v>304</v>
      </c>
      <c r="F49" s="270">
        <f>SUM(F38:F48)</f>
        <v>0</v>
      </c>
      <c r="G49" s="270">
        <f t="shared" ref="G49:U49" si="19">SUM(G38:G48)</f>
        <v>0</v>
      </c>
      <c r="H49" s="1317">
        <f t="shared" ref="H49:L49" si="20">SUM(H38:H48)</f>
        <v>8.7044631323732163E-2</v>
      </c>
      <c r="I49" s="1317">
        <f t="shared" si="20"/>
        <v>0.1898319957892233</v>
      </c>
      <c r="J49" s="1317">
        <f t="shared" si="20"/>
        <v>0.61269568867660928</v>
      </c>
      <c r="K49" s="1317">
        <f t="shared" si="20"/>
        <v>2.5870403344981447</v>
      </c>
      <c r="L49" s="1317">
        <f t="shared" si="20"/>
        <v>3.7730918474620907</v>
      </c>
      <c r="M49" s="269">
        <f t="shared" si="19"/>
        <v>7.2497044977498009</v>
      </c>
      <c r="N49" s="1316">
        <f t="shared" ref="N49:T49" si="21">SUM(N38:N48)</f>
        <v>2.3244181207187675</v>
      </c>
      <c r="O49" s="1316">
        <f t="shared" si="21"/>
        <v>2.0854685968132447</v>
      </c>
      <c r="P49" s="1317">
        <f t="shared" si="21"/>
        <v>7.8312178887590438</v>
      </c>
      <c r="Q49" s="1317">
        <f t="shared" si="21"/>
        <v>6.7324403403229693</v>
      </c>
      <c r="R49" s="1317">
        <f t="shared" si="21"/>
        <v>5.7535568849285728</v>
      </c>
      <c r="S49" s="1317">
        <f t="shared" si="21"/>
        <v>6.019276634970927</v>
      </c>
      <c r="T49" s="1317">
        <f t="shared" si="21"/>
        <v>4.1694892343914969</v>
      </c>
      <c r="U49" s="269">
        <f t="shared" si="19"/>
        <v>34.915867700905018</v>
      </c>
    </row>
    <row r="50" spans="2:21">
      <c r="B50" s="2" t="s">
        <v>389</v>
      </c>
      <c r="H50" s="957">
        <f>'2018（計画値を分解）'!H50+医療院へ!$E$28</f>
        <v>25.488363972536376</v>
      </c>
      <c r="I50" s="957">
        <f>'2018（計画値を分解）'!I50+医療院へ!$E$29</f>
        <v>28.870760065967417</v>
      </c>
      <c r="J50" s="957">
        <f>'2018（計画値を分解）'!J50+医療院へ!$E$30</f>
        <v>35.668494967288936</v>
      </c>
      <c r="K50" s="957">
        <f>'2018（計画値を分解）'!K50+医療院へ!$E$31</f>
        <v>39.273322777210957</v>
      </c>
      <c r="L50" s="957">
        <f>'2018（計画値を分解）'!L50+医療院へ!$E$32</f>
        <v>41.867767557103733</v>
      </c>
      <c r="N50" s="1309">
        <f>'2018（計画値を分解）'!N50</f>
        <v>6.5474246230423736</v>
      </c>
      <c r="O50" s="1309">
        <f>'2018（計画値を分解）'!O50</f>
        <v>10.642978639312327</v>
      </c>
      <c r="P50" s="1309">
        <f>'2018（計画値を分解）'!P50</f>
        <v>18.329096226488126</v>
      </c>
      <c r="Q50" s="1309">
        <f>'2018（計画値を分解）'!Q50</f>
        <v>20.416213674774294</v>
      </c>
      <c r="R50" s="1309">
        <f>'2018（計画値を分解）'!R50</f>
        <v>22.678320463896888</v>
      </c>
      <c r="S50" s="1309">
        <f>'2018（計画値を分解）'!S50</f>
        <v>24.756356458107501</v>
      </c>
      <c r="T50" s="1309">
        <f>'2018（計画値を分解）'!T50</f>
        <v>26.989900916741767</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09">
        <f>$C4*('2018（計画値を分解）'!F55/'2018（計画値を分解）'!$C4)</f>
        <v>0</v>
      </c>
      <c r="G55" s="1309">
        <f>$C4*('2018（計画値を分解）'!G55/'2018（計画値を分解）'!$C4)</f>
        <v>1.760107779451742E-4</v>
      </c>
      <c r="H55" s="1309">
        <f>$C4*('2018（計画値を分解）'!H55/'2018（計画値を分解）'!$C4)</f>
        <v>5.5347674107485969E-3</v>
      </c>
      <c r="I55" s="1309">
        <f>$C4*('2018（計画値を分解）'!I55/'2018（計画値を分解）'!$C4)</f>
        <v>4.8946080009431214E-3</v>
      </c>
      <c r="J55" s="1309">
        <f>$C4*('2018（計画値を分解）'!J55/'2018（計画値を分解）'!$C4)</f>
        <v>5.8984344842074269E-3</v>
      </c>
      <c r="K55" s="1309">
        <f>$C4*('2018（計画値を分解）'!K55/'2018（計画値を分解）'!$C4)</f>
        <v>3.1320878854210663E-3</v>
      </c>
      <c r="L55" s="1309">
        <f>$C4*('2018（計画値を分解）'!L55/'2018（計画値を分解）'!$C4)</f>
        <v>2.9930364030921097E-3</v>
      </c>
      <c r="M55" s="438">
        <f>SUM(F55:L55)</f>
        <v>2.2628944962357494E-2</v>
      </c>
      <c r="N55" s="1309">
        <f>$C4*('2018（計画値を分解）'!N55/'2018（計画値を分解）'!$C4)</f>
        <v>7.3839651882083635E-2</v>
      </c>
      <c r="O55" s="1309">
        <f>$C4*('2018（計画値を分解）'!O55/'2018（計画値を分解）'!$C4)</f>
        <v>0.18998112254006658</v>
      </c>
      <c r="P55" s="1309">
        <f>$C4*('2018（計画値を分解）'!P55/'2018（計画値を分解）'!$C4)</f>
        <v>0.32006373635310892</v>
      </c>
      <c r="Q55" s="1309">
        <f>$C4*('2018（計画値を分解）'!Q55/'2018（計画値を分解）'!$C4)</f>
        <v>0.43983172742878207</v>
      </c>
      <c r="R55" s="1309">
        <f>$C4*('2018（計画値を分解）'!R55/'2018（計画値を分解）'!$C4)</f>
        <v>0.24386812433201333</v>
      </c>
      <c r="S55" s="1309">
        <f>$C4*('2018（計画値を分解）'!S55/'2018（計画値を分解）'!$C4)</f>
        <v>0.17218921964264972</v>
      </c>
      <c r="T55" s="1309">
        <f>$C4*('2018（計画値を分解）'!T55/'2018（計画値を分解）'!$C4)</f>
        <v>0.15454904034862826</v>
      </c>
      <c r="U55" s="438">
        <f>SUM(N55:T55)</f>
        <v>1.5943226225273326</v>
      </c>
    </row>
    <row r="56" spans="2:21">
      <c r="B56" s="2" t="s">
        <v>147</v>
      </c>
      <c r="F56" s="1309">
        <f>$C5*('2018（計画値を分解）'!F56/'2018（計画値を分解）'!$C5)</f>
        <v>0</v>
      </c>
      <c r="G56" s="1309">
        <f>$C5*('2018（計画値を分解）'!G56/'2018（計画値を分解）'!$C5)</f>
        <v>1.9791621663672887E-4</v>
      </c>
      <c r="H56" s="1309">
        <f>$C5*('2018（計画値を分解）'!H56/'2018（計画値を分解）'!$C5)</f>
        <v>6.223597433566483E-3</v>
      </c>
      <c r="I56" s="1309">
        <f>$C5*('2018（計画値を分解）'!I56/'2018（計画値を分解）'!$C5)</f>
        <v>5.503766921411332E-3</v>
      </c>
      <c r="J56" s="1309">
        <f>$C5*('2018（計画値を分解）'!J56/'2018（計画値を分解）'!$C5)</f>
        <v>6.6325247284435207E-3</v>
      </c>
      <c r="K56" s="1309">
        <f>$C5*('2018（計画値を分解）'!K56/'2018（計画値を分解）'!$C5)</f>
        <v>3.5218921914506869E-3</v>
      </c>
      <c r="L56" s="1309">
        <f>$C5*('2018（計画値を分解）'!L56/'2018（計画値を分解）'!$C5)</f>
        <v>3.3655350432035005E-3</v>
      </c>
      <c r="M56" s="438">
        <f t="shared" ref="M56:M65" si="22">SUM(F56:L56)</f>
        <v>2.5445232534712252E-2</v>
      </c>
      <c r="N56" s="1309">
        <f>$C5*('2018（計画値を分解）'!N56/'2018（計画値を分解）'!$C5)</f>
        <v>8.3029373024118225E-2</v>
      </c>
      <c r="O56" s="1309">
        <f>$C5*('2018（計画値を分解）'!O56/'2018（計画値を分解）'!$C5)</f>
        <v>0.21362524184309281</v>
      </c>
      <c r="P56" s="1309">
        <f>$C5*('2018（計画値を分解）'!P56/'2018（計画値を分解）'!$C5)</f>
        <v>0.35989730016052995</v>
      </c>
      <c r="Q56" s="1309">
        <f>$C5*('2018（計画値を分解）'!Q56/'2018（計画値を分解）'!$C5)</f>
        <v>0.49457102835268851</v>
      </c>
      <c r="R56" s="1309">
        <f>$C5*('2018（計画値を分解）'!R56/'2018（計画値を分解）'!$C5)</f>
        <v>0.27421875574643356</v>
      </c>
      <c r="S56" s="1309">
        <f>$C5*('2018（計画値を分解）'!S56/'2018（計画値を分解）'!$C5)</f>
        <v>0.19361904591955875</v>
      </c>
      <c r="T56" s="1309">
        <f>$C5*('2018（計画値を分解）'!T56/'2018（計画値を分解）'!$C5)</f>
        <v>0.17378345637541287</v>
      </c>
      <c r="U56" s="438">
        <f t="shared" ref="U56:U65" si="23">SUM(N56:T56)</f>
        <v>1.7927442014218347</v>
      </c>
    </row>
    <row r="57" spans="2:21">
      <c r="B57" s="2" t="s">
        <v>148</v>
      </c>
      <c r="F57" s="1309">
        <f>$C6*('2018（計画値を分解）'!F57/'2018（計画値を分解）'!$C6)</f>
        <v>0</v>
      </c>
      <c r="G57" s="1309">
        <f>$C6*('2018（計画値を分解）'!G57/'2018（計画値を分解）'!$C6)</f>
        <v>2.2362251207437903E-4</v>
      </c>
      <c r="H57" s="1309">
        <f>$C6*('2018（計画値を分解）'!H57/'2018（計画値を分解）'!$C6)</f>
        <v>7.0319477397261416E-3</v>
      </c>
      <c r="I57" s="1309">
        <f>$C6*('2018（計画値を分解）'!I57/'2018（計画値を分解）'!$C6)</f>
        <v>6.2186222319362541E-3</v>
      </c>
      <c r="J57" s="1309">
        <f>$C6*('2018（計画値を分解）'!J57/'2018（計画値を分解）'!$C6)</f>
        <v>7.4939884481135203E-3</v>
      </c>
      <c r="K57" s="1309">
        <f>$C6*('2018（計画値を分解）'!K57/'2018（計画値を分解）'!$C6)</f>
        <v>3.9793322269944115E-3</v>
      </c>
      <c r="L57" s="1309">
        <f>$C6*('2018（計画値を分解）'!L57/'2018（計画値を分解）'!$C6)</f>
        <v>3.8026666719125886E-3</v>
      </c>
      <c r="M57" s="438">
        <f t="shared" si="22"/>
        <v>2.8750179830757294E-2</v>
      </c>
      <c r="N57" s="1309">
        <f>$C6*('2018（計画値を分解）'!N57/'2018（計画値を分解）'!$C6)</f>
        <v>9.3813621173315889E-2</v>
      </c>
      <c r="O57" s="1309">
        <f>$C6*('2018（計画値を分解）'!O57/'2018（計画値を分解）'!$C6)</f>
        <v>0.24137189986373181</v>
      </c>
      <c r="P57" s="1309">
        <f>$C6*('2018（計画値を分解）'!P57/'2018（計画値を分解）'!$C6)</f>
        <v>0.40664246577836538</v>
      </c>
      <c r="Q57" s="1309">
        <f>$C6*('2018（計画値を分解）'!Q57/'2018（計画値を分解）'!$C6)</f>
        <v>0.55880825552782287</v>
      </c>
      <c r="R57" s="1309">
        <f>$C6*('2018（計画値を分解）'!R57/'2018（計画値を分解）'!$C6)</f>
        <v>0.30983558628994201</v>
      </c>
      <c r="S57" s="1309">
        <f>$C6*('2018（計画値を分解）'!S57/'2018（計画値を分解）'!$C6)</f>
        <v>0.21876720447545794</v>
      </c>
      <c r="T57" s="1309">
        <f>$C6*('2018（計画値を分解）'!T57/'2018（計画値を分解）'!$C6)</f>
        <v>0.19635527463102381</v>
      </c>
      <c r="U57" s="438">
        <f t="shared" si="23"/>
        <v>2.0255943077396599</v>
      </c>
    </row>
    <row r="58" spans="2:21">
      <c r="B58" s="2" t="s">
        <v>149</v>
      </c>
      <c r="F58" s="1309">
        <f>$C7*('2018（計画値を分解）'!F58/'2018（計画値を分解）'!$C7)</f>
        <v>0</v>
      </c>
      <c r="G58" s="1309">
        <f>$C7*('2018（計画値を分解）'!G58/'2018（計画値を分解）'!$C7)</f>
        <v>2.5870917514427732E-4</v>
      </c>
      <c r="H58" s="1309">
        <f>$C7*('2018（計画値を分解）'!H58/'2018（計画値を分解）'!$C7)</f>
        <v>8.1352694884185978E-3</v>
      </c>
      <c r="I58" s="1309">
        <f>$C7*('2018（計画値を分解）'!I58/'2018（計画値を分解）'!$C7)</f>
        <v>7.1943321503471214E-3</v>
      </c>
      <c r="J58" s="1309">
        <f>$C7*('2018（計画値を分解）'!J58/'2018（計画値を分解）'!$C7)</f>
        <v>8.6698049850514984E-3</v>
      </c>
      <c r="K58" s="1309">
        <f>$C7*('2018（計画値を分解）'!K58/'2018（計画値を分解）'!$C7)</f>
        <v>4.6036946303883095E-3</v>
      </c>
      <c r="L58" s="1309">
        <f>$C7*('2018（計画値を分解）'!L58/'2018（計画値を分解）'!$C7)</f>
        <v>4.3993100198781573E-3</v>
      </c>
      <c r="M58" s="438">
        <f t="shared" si="22"/>
        <v>3.3261120449227959E-2</v>
      </c>
      <c r="N58" s="1309">
        <f>$C7*('2018（計画値を分解）'!N58/'2018（計画値を分解）'!$C7)</f>
        <v>0.10853310038380068</v>
      </c>
      <c r="O58" s="1309">
        <f>$C7*('2018（計画値を分解）'!O58/'2018（計画値を分解）'!$C7)</f>
        <v>0.27924346496914088</v>
      </c>
      <c r="P58" s="1309">
        <f>$C7*('2018（計画値を分解）'!P58/'2018（計画値を分解）'!$C7)</f>
        <v>0.47044519768727328</v>
      </c>
      <c r="Q58" s="1309">
        <f>$C7*('2018（計画値を分解）'!Q58/'2018（計画値を分解）'!$C7)</f>
        <v>0.64648599781103688</v>
      </c>
      <c r="R58" s="1309">
        <f>$C7*('2018（計画値を分解）'!R58/'2018（計画値を分解）'!$C7)</f>
        <v>0.35844919286459542</v>
      </c>
      <c r="S58" s="1309">
        <f>$C7*('2018（計画値を分解）'!S58/'2018（計画値を分解）'!$C7)</f>
        <v>0.25309206346649216</v>
      </c>
      <c r="T58" s="1309">
        <f>$C7*('2018（計画値を分解）'!T58/'2018（計画値を分解）'!$C7)</f>
        <v>0.22716367267229332</v>
      </c>
      <c r="U58" s="438">
        <f t="shared" si="23"/>
        <v>2.3434126898546328</v>
      </c>
    </row>
    <row r="59" spans="2:21">
      <c r="B59" s="2" t="s">
        <v>150</v>
      </c>
      <c r="F59" s="1309">
        <f>$C8*('2018（計画値を分解）'!F59/'2018（計画値を分解）'!$C8)</f>
        <v>0</v>
      </c>
      <c r="G59" s="1309">
        <f>$C8*('2018（計画値を分解）'!G59/'2018（計画値を分解）'!$C8)</f>
        <v>2.2656768508208289E-4</v>
      </c>
      <c r="H59" s="1309">
        <f>$C8*('2018（計画値を分解）'!H59/'2018（計画値を分解）'!$C8)</f>
        <v>7.1245605204453633E-3</v>
      </c>
      <c r="I59" s="1309">
        <f>$C8*('2018（計画値を分解）'!I59/'2018（計画値を分解）'!$C8)</f>
        <v>6.3005232810422309E-3</v>
      </c>
      <c r="J59" s="1309">
        <f>$C8*('2018（計画値を分解）'!J59/'2018（計画値を分解）'!$C8)</f>
        <v>7.5926864382786924E-3</v>
      </c>
      <c r="K59" s="1309">
        <f>$C8*('2018（計画値を分解）'!K59/'2018（計画値を分解）'!$C8)</f>
        <v>4.0317411806141245E-3</v>
      </c>
      <c r="L59" s="1309">
        <f>$C8*('2018（計画値を分解）'!L59/'2018（計画値を分解）'!$C8)</f>
        <v>3.8527488891970758E-3</v>
      </c>
      <c r="M59" s="438">
        <f t="shared" si="22"/>
        <v>2.9128827994659569E-2</v>
      </c>
      <c r="N59" s="1309">
        <f>$C8*('2018（計画値を分解）'!N59/'2018（計画値を分解）'!$C8)</f>
        <v>9.5049173633001638E-2</v>
      </c>
      <c r="O59" s="1309">
        <f>$C8*('2018（計画値を分解）'!O59/'2018（計画値を分解）'!$C8)</f>
        <v>0.24455083743000164</v>
      </c>
      <c r="P59" s="1309">
        <f>$C8*('2018（計画値を分解）'!P59/'2018（計画値を分解）'!$C8)</f>
        <v>0.41199806438463726</v>
      </c>
      <c r="Q59" s="1309">
        <f>$C8*('2018（計画値を分解）'!Q59/'2018（計画値を分解）'!$C8)</f>
        <v>0.56616792149077055</v>
      </c>
      <c r="R59" s="1309">
        <f>$C8*('2018（計画値を分解）'!R59/'2018（計画値を分解）'!$C8)</f>
        <v>0.31391621036084816</v>
      </c>
      <c r="S59" s="1309">
        <f>$C8*('2018（計画値を分解）'!S59/'2018（計画値を分解）'!$C8)</f>
        <v>0.22164843168114123</v>
      </c>
      <c r="T59" s="1309">
        <f>$C8*('2018（計画値を分解）'!T59/'2018（計画値を分解）'!$C8)</f>
        <v>0.19894133025395333</v>
      </c>
      <c r="U59" s="438">
        <f t="shared" si="23"/>
        <v>2.0522719692343534</v>
      </c>
    </row>
    <row r="60" spans="2:21">
      <c r="B60" s="2" t="s">
        <v>113</v>
      </c>
      <c r="F60" s="1309">
        <f>$C9*('2018（計画値を分解）'!F60/'2018（計画値を分解）'!$C9)</f>
        <v>0</v>
      </c>
      <c r="G60" s="1309">
        <f>$C9*('2018（計画値を分解）'!G60/'2018（計画値を分解）'!$C9)</f>
        <v>3.4602884774209658E-3</v>
      </c>
      <c r="H60" s="1309">
        <f>$C9*('2018（計画値を分解）'!H60/'2018（計画値を分解）'!$C9)</f>
        <v>7.099248017726148E-2</v>
      </c>
      <c r="I60" s="1309">
        <f>$C9*('2018（計画値を分解）'!I60/'2018（計画値を分解）'!$C9)</f>
        <v>6.5667520491564962E-2</v>
      </c>
      <c r="J60" s="1309">
        <f>$C9*('2018（計画値を分解）'!J60/'2018（計画値を分解）'!$C9)</f>
        <v>6.1845560804261068E-2</v>
      </c>
      <c r="K60" s="1309">
        <f>$C9*('2018（計画値を分解）'!K60/'2018（計画値を分解）'!$C9)</f>
        <v>3.4636141931360193E-2</v>
      </c>
      <c r="L60" s="1309">
        <f>$C9*('2018（計画値を分解）'!L60/'2018（計画値を分解）'!$C9)</f>
        <v>3.1339588939091473E-2</v>
      </c>
      <c r="M60" s="438">
        <f t="shared" si="22"/>
        <v>0.26794158082096015</v>
      </c>
      <c r="N60" s="1309">
        <f>$C9*('2018（計画値を分解）'!N60/'2018（計画値を分解）'!$C9)</f>
        <v>0.99170790752667104</v>
      </c>
      <c r="O60" s="1309">
        <f>$C9*('2018（計画値を分解）'!O60/'2018（計画値を分解）'!$C9)</f>
        <v>1.7127307262735714</v>
      </c>
      <c r="P60" s="1309">
        <f>$C9*('2018（計画値を分解）'!P60/'2018（計画値を分解）'!$C9)</f>
        <v>3.0056527270797675</v>
      </c>
      <c r="Q60" s="1309">
        <f>$C9*('2018（計画値を分解）'!Q60/'2018（計画値を分解）'!$C9)</f>
        <v>3.2892526522387353</v>
      </c>
      <c r="R60" s="1309">
        <f>$C9*('2018（計画値を分解）'!R60/'2018（計画値を分解）'!$C9)</f>
        <v>1.8706455122642633</v>
      </c>
      <c r="S60" s="1309">
        <f>$C9*('2018（計画値を分解）'!S60/'2018（計画値を分解）'!$C9)</f>
        <v>1.3129578854466566</v>
      </c>
      <c r="T60" s="1309">
        <f>$C9*('2018（計画値を分解）'!T60/'2018（計画値を分解）'!$C9)</f>
        <v>1.0373464616444967</v>
      </c>
      <c r="U60" s="438">
        <f t="shared" si="23"/>
        <v>13.22029387247416</v>
      </c>
    </row>
    <row r="61" spans="2:21">
      <c r="B61" s="2" t="s">
        <v>114</v>
      </c>
      <c r="F61" s="1309">
        <f>$C10*('2018（計画値を分解）'!F61/'2018（計画値を分解）'!$C10)</f>
        <v>0</v>
      </c>
      <c r="G61" s="1309">
        <f>$C10*('2018（計画値を分解）'!G61/'2018（計画値を分解）'!$C10)</f>
        <v>6.0558931836816026E-3</v>
      </c>
      <c r="H61" s="1309">
        <f>$C10*('2018（計画値を分解）'!H61/'2018（計画値を分解）'!$C10)</f>
        <v>0.16101507801684189</v>
      </c>
      <c r="I61" s="1309">
        <f>$C10*('2018（計画値を分解）'!I61/'2018（計画値を分解）'!$C10)</f>
        <v>0.15247545660733722</v>
      </c>
      <c r="J61" s="1309">
        <f>$C10*('2018（計画値を分解）'!J61/'2018（計画値を分解）'!$C10)</f>
        <v>0.15108035513439255</v>
      </c>
      <c r="K61" s="1309">
        <f>$C10*('2018（計画値を分解）'!K61/'2018（計画値を分解）'!$C10)</f>
        <v>8.0074487760345731E-2</v>
      </c>
      <c r="L61" s="1309">
        <f>$C10*('2018（計画値を分解）'!L61/'2018（計画値を分解）'!$C10)</f>
        <v>5.745959778496626E-2</v>
      </c>
      <c r="M61" s="438">
        <f t="shared" si="22"/>
        <v>0.60816086848756523</v>
      </c>
      <c r="N61" s="1309">
        <f>$C10*('2018（計画値を分解）'!N61/'2018（計画値を分解）'!$C10)</f>
        <v>2.0195182905147555</v>
      </c>
      <c r="O61" s="1309">
        <f>$C10*('2018（計画値を分解）'!O61/'2018（計画値を分解）'!$C10)</f>
        <v>3.0753675537034639</v>
      </c>
      <c r="P61" s="1309">
        <f>$C10*('2018（計画値を分解）'!P61/'2018（計画値を分解）'!$C10)</f>
        <v>5.5009941401271316</v>
      </c>
      <c r="Q61" s="1309">
        <f>$C10*('2018（計画値を分解）'!Q61/'2018（計画値を分解）'!$C10)</f>
        <v>5.4705904174616853</v>
      </c>
      <c r="R61" s="1309">
        <f>$C10*('2018（計画値を分解）'!R61/'2018（計画値を分解）'!$C10)</f>
        <v>3.1357796651927323</v>
      </c>
      <c r="S61" s="1309">
        <f>$C10*('2018（計画値を分解）'!S61/'2018（計画値を分解）'!$C10)</f>
        <v>2.1109227111226256</v>
      </c>
      <c r="T61" s="1309">
        <f>$C10*('2018（計画値を分解）'!T61/'2018（計画値を分解）'!$C10)</f>
        <v>1.5023190341480337</v>
      </c>
      <c r="U61" s="438">
        <f t="shared" si="23"/>
        <v>22.81549181227043</v>
      </c>
    </row>
    <row r="62" spans="2:21">
      <c r="B62" s="2" t="s">
        <v>115</v>
      </c>
      <c r="F62" s="1309">
        <f>$C11*('2018（計画値を分解）'!F62/'2018（計画値を分解）'!$C11)</f>
        <v>0</v>
      </c>
      <c r="G62" s="1309">
        <f>$C11*('2018（計画値を分解）'!G62/'2018（計画値を分解）'!$C11)</f>
        <v>1.4728520079523858E-2</v>
      </c>
      <c r="H62" s="1309">
        <f>$C11*('2018（計画値を分解）'!H62/'2018（計画値を分解）'!$C11)</f>
        <v>0.46220603650730302</v>
      </c>
      <c r="I62" s="1309">
        <f>$C11*('2018（計画値を分解）'!I62/'2018（計画値を分解）'!$C11)</f>
        <v>0.48891196298233647</v>
      </c>
      <c r="J62" s="1309">
        <f>$C11*('2018（計画値を分解）'!J62/'2018（計画値を分解）'!$C11)</f>
        <v>0.47621226006217082</v>
      </c>
      <c r="K62" s="1309">
        <f>$C11*('2018（計画値を分解）'!K62/'2018（計画値を分解）'!$C11)</f>
        <v>0.25572172218097683</v>
      </c>
      <c r="L62" s="1309">
        <f>$C11*('2018（計画値を分解）'!L62/'2018（計画値を分解）'!$C11)</f>
        <v>0.18511982586166476</v>
      </c>
      <c r="M62" s="438">
        <f t="shared" si="22"/>
        <v>1.8829003276739757</v>
      </c>
      <c r="N62" s="1309">
        <f>$C11*('2018（計画値を分解）'!N62/'2018（計画値を分解）'!$C11)</f>
        <v>5.0612583642039128</v>
      </c>
      <c r="O62" s="1309">
        <f>$C11*('2018（計画値を分解）'!O62/'2018（計画値を分解）'!$C11)</f>
        <v>7.0480248638730512</v>
      </c>
      <c r="P62" s="1309">
        <f>$C11*('2018（計画値を分解）'!P62/'2018（計画値を分解）'!$C11)</f>
        <v>13.242795054585752</v>
      </c>
      <c r="Q62" s="1309">
        <f>$C11*('2018（計画値を分解）'!Q62/'2018（計画値を分解）'!$C11)</f>
        <v>11.421958162357367</v>
      </c>
      <c r="R62" s="1309">
        <f>$C11*('2018（計画値を分解）'!R62/'2018（計画値を分解）'!$C11)</f>
        <v>6.2999050800183918</v>
      </c>
      <c r="S62" s="1309">
        <f>$C11*('2018（計画値を分解）'!S62/'2018（計画値を分解）'!$C11)</f>
        <v>4.1013430493283725</v>
      </c>
      <c r="T62" s="1309">
        <f>$C11*('2018（計画値を分解）'!T62/'2018（計画値を分解）'!$C11)</f>
        <v>2.6698189054655228</v>
      </c>
      <c r="U62" s="438">
        <f t="shared" si="23"/>
        <v>49.845103479832375</v>
      </c>
    </row>
    <row r="63" spans="2:21">
      <c r="B63" s="2" t="s">
        <v>116</v>
      </c>
      <c r="F63" s="1309">
        <f>$C12*('2018（計画値を分解）'!F63/'2018（計画値を分解）'!$C12)</f>
        <v>0</v>
      </c>
      <c r="G63" s="1309">
        <f>$C12*('2018（計画値を分解）'!G63/'2018（計画値を分解）'!$C12)</f>
        <v>4.0103209487821305E-2</v>
      </c>
      <c r="H63" s="1309">
        <f>$C12*('2018（計画値を分解）'!H63/'2018（計画値を分解）'!$C12)</f>
        <v>1.2573792061476616</v>
      </c>
      <c r="I63" s="1309">
        <f>$C12*('2018（計画値を分解）'!I63/'2018（計画値を分解）'!$C12)</f>
        <v>1.5371853480150603</v>
      </c>
      <c r="J63" s="1309">
        <f>$C12*('2018（計画値を分解）'!J63/'2018（計画値を分解）'!$C12)</f>
        <v>1.5386504526753759</v>
      </c>
      <c r="K63" s="1309">
        <f>$C12*('2018（計画値を分解）'!K63/'2018（計画値を分解）'!$C12)</f>
        <v>0.88133448937658565</v>
      </c>
      <c r="L63" s="1309">
        <f>$C12*('2018（計画値を分解）'!L63/'2018（計画値を分解）'!$C12)</f>
        <v>0.60960306479143656</v>
      </c>
      <c r="M63" s="438">
        <f t="shared" si="22"/>
        <v>5.8642557704939406</v>
      </c>
      <c r="N63" s="1309">
        <f>$C12*('2018（計画値を分解）'!N63/'2018（計画値を分解）'!$C12)</f>
        <v>11.525332089429375</v>
      </c>
      <c r="O63" s="1309">
        <f>$C12*('2018（計画値を分解）'!O63/'2018（計画値を分解）'!$C12)</f>
        <v>16.248111688428576</v>
      </c>
      <c r="P63" s="1309">
        <f>$C12*('2018（計画値を分解）'!P63/'2018（計画値を分解）'!$C12)</f>
        <v>31.763657065083279</v>
      </c>
      <c r="Q63" s="1309">
        <f>$C12*('2018（計画値を分解）'!Q63/'2018（計画値を分解）'!$C12)</f>
        <v>24.988907831562198</v>
      </c>
      <c r="R63" s="1309">
        <f>$C12*('2018（計画値を分解）'!R63/'2018（計画値を分解）'!$C12)</f>
        <v>13.300250255963697</v>
      </c>
      <c r="S63" s="1309">
        <f>$C12*('2018（計画値を分解）'!S63/'2018（計画値を分解）'!$C12)</f>
        <v>8.1614779751479904</v>
      </c>
      <c r="T63" s="1309">
        <f>$C12*('2018（計画値を分解）'!T63/'2018（計画値を分解）'!$C12)</f>
        <v>4.8826879356859205</v>
      </c>
      <c r="U63" s="438">
        <f t="shared" si="23"/>
        <v>110.87042484130104</v>
      </c>
    </row>
    <row r="64" spans="2:21">
      <c r="B64" s="2" t="s">
        <v>117</v>
      </c>
      <c r="F64" s="1309">
        <f>$C13*('2018（計画値を分解）'!F64/'2018（計画値を分解）'!$C13)</f>
        <v>0</v>
      </c>
      <c r="G64" s="1309">
        <f>$C13*('2018（計画値を分解）'!G64/'2018（計画値を分解）'!$C13)</f>
        <v>5.3721333368271437E-2</v>
      </c>
      <c r="H64" s="1309">
        <f>$C13*('2018（計画値を分解）'!H64/'2018（計画値を分解）'!$C13)</f>
        <v>1.6238612581578846</v>
      </c>
      <c r="I64" s="1309">
        <f>$C13*('2018（計画値を分解）'!I64/'2018（計画値を分解）'!$C13)</f>
        <v>2.2278073354740182</v>
      </c>
      <c r="J64" s="1309">
        <f>$C13*('2018（計画値を分解）'!J64/'2018（計画値を分解）'!$C13)</f>
        <v>2.2662568655948903</v>
      </c>
      <c r="K64" s="1309">
        <f>$C13*('2018（計画値を分解）'!K64/'2018（計画値を分解）'!$C13)</f>
        <v>1.3917708703594822</v>
      </c>
      <c r="L64" s="1309">
        <f>$C13*('2018（計画値を分解）'!L64/'2018（計画値を分解）'!$C13)</f>
        <v>0.93338226817422409</v>
      </c>
      <c r="M64" s="438">
        <f t="shared" si="22"/>
        <v>8.4967999311287699</v>
      </c>
      <c r="N64" s="1309">
        <f>$C13*('2018（計画値を分解）'!N64/'2018（計画値を分解）'!$C13)</f>
        <v>10.427748747602159</v>
      </c>
      <c r="O64" s="1309">
        <f>$C13*('2018（計画値を分解）'!O64/'2018（計画値を分解）'!$C13)</f>
        <v>16.564086435165933</v>
      </c>
      <c r="P64" s="1309">
        <f>$C13*('2018（計画値を分解）'!P64/'2018（計画値を分解）'!$C13)</f>
        <v>35.495641257133094</v>
      </c>
      <c r="Q64" s="1309">
        <f>$C13*('2018（計画値を分解）'!Q64/'2018（計画値を分解）'!$C13)</f>
        <v>28.787808805366858</v>
      </c>
      <c r="R64" s="1309">
        <f>$C13*('2018（計画値を分解）'!R64/'2018（計画値を分解）'!$C13)</f>
        <v>15.634844263640376</v>
      </c>
      <c r="S64" s="1309">
        <f>$C13*('2018（計画値を分解）'!S64/'2018（計画値を分解）'!$C13)</f>
        <v>9.5239252869926041</v>
      </c>
      <c r="T64" s="1309">
        <f>$C13*('2018（計画値を分解）'!T64/'2018（計画値を分解）'!$C13)</f>
        <v>5.4128048764290719</v>
      </c>
      <c r="U64" s="438">
        <f t="shared" si="23"/>
        <v>121.8468596723301</v>
      </c>
    </row>
    <row r="65" spans="1:21">
      <c r="B65" s="2" t="s">
        <v>412</v>
      </c>
      <c r="F65" s="1309">
        <f>$C14*('2018（計画値を分解）'!F65/'2018（計画値を分解）'!$C14)</f>
        <v>0</v>
      </c>
      <c r="G65" s="1309">
        <f>$C14*('2018（計画値を分解）'!G65/'2018（計画値を分解）'!$C14)</f>
        <v>5.6545815841817143E-2</v>
      </c>
      <c r="H65" s="1309">
        <f>$C14*('2018（計画値を分解）'!H65/'2018（計画値を分解）'!$C14)</f>
        <v>1.6356207714814259</v>
      </c>
      <c r="I65" s="1309">
        <f>$C14*('2018（計画値を分解）'!I65/'2018（計画値を分解）'!$C14)</f>
        <v>2.7487663313273321</v>
      </c>
      <c r="J65" s="1309">
        <f>$C14*('2018（計画値を分解）'!J65/'2018（計画値を分解）'!$C14)</f>
        <v>3.1793065864687038</v>
      </c>
      <c r="K65" s="1309">
        <f>$C14*('2018（計画値を分解）'!K65/'2018（計画値を分解）'!$C14)</f>
        <v>2.4945997570913203</v>
      </c>
      <c r="L65" s="1309">
        <f>$C14*('2018（計画値を分解）'!L65/'2018（計画値を分解）'!$C14)</f>
        <v>1.6618143619703221</v>
      </c>
      <c r="M65" s="438">
        <f t="shared" si="22"/>
        <v>11.776653624180922</v>
      </c>
      <c r="N65" s="1309">
        <f>$C14*('2018（計画値を分解）'!N65/'2018（計画値を分解）'!$C14)</f>
        <v>6.1917923195166349</v>
      </c>
      <c r="O65" s="1309">
        <f>$C14*('2018（計画値を分解）'!O65/'2018（計画値を分解）'!$C14)</f>
        <v>12.601564670129191</v>
      </c>
      <c r="P65" s="1309">
        <f>$C14*('2018（計画値を分解）'!P65/'2018（計画値を分解）'!$C14)</f>
        <v>32.793107906959513</v>
      </c>
      <c r="Q65" s="1309">
        <f>$C14*('2018（計画値を分解）'!Q65/'2018（計画値を分解）'!$C14)</f>
        <v>32.870755885238779</v>
      </c>
      <c r="R65" s="1309">
        <f>$C14*('2018（計画値を分解）'!R65/'2018（計画値を分解）'!$C14)</f>
        <v>21.056887050660791</v>
      </c>
      <c r="S65" s="1309">
        <f>$C14*('2018（計画値を分解）'!S65/'2018（計画値を分解）'!$C14)</f>
        <v>14.804644723495908</v>
      </c>
      <c r="T65" s="1309">
        <f>$C14*('2018（計画値を分解）'!T65/'2018（計画値を分解）'!$C14)</f>
        <v>8.9303993899164542</v>
      </c>
      <c r="U65" s="438">
        <f t="shared" si="23"/>
        <v>129.24915194591728</v>
      </c>
    </row>
    <row r="66" spans="1:21">
      <c r="B66" s="2" t="s">
        <v>304</v>
      </c>
      <c r="F66" s="1317">
        <f>SUM(F55:F65)</f>
        <v>0</v>
      </c>
      <c r="G66" s="1317">
        <f t="shared" ref="G66:L66" si="24">SUM(G55:G65)</f>
        <v>0.17569788680541895</v>
      </c>
      <c r="H66" s="1317">
        <f t="shared" si="24"/>
        <v>5.2451249730812837</v>
      </c>
      <c r="I66" s="1317">
        <f t="shared" si="24"/>
        <v>7.2509258074833287</v>
      </c>
      <c r="J66" s="1317">
        <f t="shared" si="24"/>
        <v>7.7096395198238881</v>
      </c>
      <c r="K66" s="1317">
        <f t="shared" si="24"/>
        <v>5.1574062168149393</v>
      </c>
      <c r="L66" s="1317">
        <f t="shared" si="24"/>
        <v>3.4971320045489884</v>
      </c>
      <c r="M66" s="269">
        <f t="shared" ref="M66:U66" si="25">SUM(M55:M65)</f>
        <v>29.035926408557849</v>
      </c>
      <c r="N66" s="1317">
        <f t="shared" ref="N66:T66" si="26">SUM(N55:N65)</f>
        <v>36.671622638889829</v>
      </c>
      <c r="O66" s="1317">
        <f t="shared" si="26"/>
        <v>58.41865850421982</v>
      </c>
      <c r="P66" s="1317">
        <f t="shared" si="26"/>
        <v>123.77089491533243</v>
      </c>
      <c r="Q66" s="1317">
        <f t="shared" si="26"/>
        <v>109.53513868483672</v>
      </c>
      <c r="R66" s="1317">
        <f t="shared" si="26"/>
        <v>62.798599697334083</v>
      </c>
      <c r="S66" s="1317">
        <f t="shared" si="26"/>
        <v>41.074587596719454</v>
      </c>
      <c r="T66" s="1317">
        <f t="shared" si="26"/>
        <v>25.386169377570809</v>
      </c>
      <c r="U66" s="269">
        <f t="shared" si="25"/>
        <v>457.65567141490317</v>
      </c>
    </row>
    <row r="67" spans="1:21">
      <c r="B67" s="2" t="s">
        <v>389</v>
      </c>
      <c r="F67" s="261" t="s">
        <v>395</v>
      </c>
      <c r="G67" s="1309">
        <f>'2018（計画値を分解）'!G67</f>
        <v>25.116815056556465</v>
      </c>
      <c r="H67" s="1309">
        <f>'2018（計画値を分解）'!H67</f>
        <v>27.175683789278288</v>
      </c>
      <c r="I67" s="1309">
        <f>'2018（計画値を分解）'!I67</f>
        <v>28.489074855530735</v>
      </c>
      <c r="J67" s="1309">
        <f>'2018（計画値を分解）'!J67</f>
        <v>29.282190600277524</v>
      </c>
      <c r="K67" s="1309">
        <f>'2018（計画値を分解）'!K67</f>
        <v>29.655296767320198</v>
      </c>
      <c r="L67" s="1309">
        <f>'2018（計画値を分解）'!L67</f>
        <v>30.270643622375005</v>
      </c>
      <c r="M67" s="138"/>
      <c r="N67" s="1309">
        <f>'2018（計画値を分解）'!N67</f>
        <v>2.0418961752348572</v>
      </c>
      <c r="O67" s="1309">
        <f>'2018（計画値を分解）'!O67</f>
        <v>3.1423770544291165</v>
      </c>
      <c r="P67" s="1309">
        <f>'2018（計画値を分解）'!P67</f>
        <v>10.424132489631839</v>
      </c>
      <c r="Q67" s="1309">
        <f>'2018（計画値を分解）'!Q67</f>
        <v>14.02676641353122</v>
      </c>
      <c r="R67" s="1309">
        <f>'2018（計画値を分解）'!R67</f>
        <v>20.958960699862807</v>
      </c>
      <c r="S67" s="1309">
        <f>'2018（計画値を分解）'!S67</f>
        <v>25.319842990227389</v>
      </c>
      <c r="T67" s="1309">
        <f>'2018（計画値を分解）'!T67</f>
        <v>30.787742297773775</v>
      </c>
      <c r="U67" s="138"/>
    </row>
    <row r="68" spans="1:21">
      <c r="A68" s="267"/>
      <c r="B68" s="267"/>
      <c r="C68" s="267"/>
      <c r="D68" s="267"/>
      <c r="E68" s="267"/>
      <c r="F68" s="267"/>
      <c r="G68" s="267"/>
      <c r="H68" s="267"/>
      <c r="I68" s="267"/>
      <c r="J68" s="267"/>
      <c r="K68" s="267"/>
      <c r="L68" s="267"/>
      <c r="M68" s="267"/>
      <c r="N68" s="966"/>
      <c r="O68" s="966"/>
      <c r="P68" s="267"/>
    </row>
    <row r="70" spans="1:21">
      <c r="F70" s="2" t="s">
        <v>411</v>
      </c>
    </row>
    <row r="71" spans="1:21">
      <c r="F71" s="2" t="s">
        <v>294</v>
      </c>
      <c r="G71" s="2" t="s">
        <v>295</v>
      </c>
      <c r="H71" s="2" t="s">
        <v>296</v>
      </c>
      <c r="I71" s="2" t="s">
        <v>297</v>
      </c>
      <c r="J71" s="2" t="s">
        <v>298</v>
      </c>
      <c r="K71" s="2" t="s">
        <v>299</v>
      </c>
      <c r="L71" s="2" t="s">
        <v>300</v>
      </c>
      <c r="M71" s="2" t="s">
        <v>301</v>
      </c>
    </row>
    <row r="72" spans="1:21">
      <c r="B72" s="2" t="s">
        <v>146</v>
      </c>
      <c r="F72" s="138">
        <f>MAX(0,SUM(F4,N4)-SUM(F21,N21,F38,N38,F55,N55))</f>
        <v>0.11716268501216995</v>
      </c>
      <c r="G72" s="138">
        <f t="shared" ref="G72:L82" si="27">MAX(0,SUM(G4,O4)-SUM(G21,O21,G38,O38,G55,O55))</f>
        <v>0.10622484188519221</v>
      </c>
      <c r="H72" s="138">
        <f t="shared" si="27"/>
        <v>3.1130189545057751E-3</v>
      </c>
      <c r="I72" s="138">
        <f t="shared" si="27"/>
        <v>0</v>
      </c>
      <c r="J72" s="138">
        <f t="shared" si="27"/>
        <v>0</v>
      </c>
      <c r="K72" s="138">
        <f t="shared" si="27"/>
        <v>0</v>
      </c>
      <c r="L72" s="138">
        <f t="shared" si="27"/>
        <v>2.7180617490893788E-2</v>
      </c>
      <c r="M72" s="438">
        <f>SUM(F72:L72)</f>
        <v>0.2536811633427617</v>
      </c>
    </row>
    <row r="73" spans="1:21">
      <c r="B73" s="2" t="s">
        <v>147</v>
      </c>
      <c r="F73" s="138">
        <f t="shared" ref="F73:F82" si="28">MAX(0,SUM(F5,N5)-SUM(F22,N22,F39,N39,F56,N56))</f>
        <v>0.13164591410888268</v>
      </c>
      <c r="G73" s="138">
        <f t="shared" si="27"/>
        <v>0.11937466914424649</v>
      </c>
      <c r="H73" s="138">
        <f t="shared" si="27"/>
        <v>3.0432297532410613E-3</v>
      </c>
      <c r="I73" s="138">
        <f t="shared" si="27"/>
        <v>0</v>
      </c>
      <c r="J73" s="138">
        <f t="shared" si="27"/>
        <v>0</v>
      </c>
      <c r="K73" s="138">
        <f t="shared" si="27"/>
        <v>0</v>
      </c>
      <c r="L73" s="138">
        <f t="shared" si="27"/>
        <v>3.0418981628684616E-2</v>
      </c>
      <c r="M73" s="438">
        <f t="shared" ref="M73:M81" si="29">SUM(F73:L73)</f>
        <v>0.28448279463505483</v>
      </c>
    </row>
    <row r="74" spans="1:21">
      <c r="B74" s="2" t="s">
        <v>148</v>
      </c>
      <c r="F74" s="138">
        <f t="shared" si="28"/>
        <v>0.14871744406578968</v>
      </c>
      <c r="G74" s="138">
        <f t="shared" si="27"/>
        <v>0.13486008418428266</v>
      </c>
      <c r="H74" s="138">
        <f t="shared" si="27"/>
        <v>3.3116369718625971E-3</v>
      </c>
      <c r="I74" s="138">
        <f t="shared" si="27"/>
        <v>0</v>
      </c>
      <c r="J74" s="138">
        <f t="shared" si="27"/>
        <v>0</v>
      </c>
      <c r="K74" s="138">
        <f t="shared" si="27"/>
        <v>0</v>
      </c>
      <c r="L74" s="138">
        <f t="shared" si="27"/>
        <v>3.4329876667091141E-2</v>
      </c>
      <c r="M74" s="438">
        <f t="shared" si="29"/>
        <v>0.32121904188902606</v>
      </c>
    </row>
    <row r="75" spans="1:21">
      <c r="B75" s="2" t="s">
        <v>149</v>
      </c>
      <c r="F75" s="138">
        <f t="shared" si="28"/>
        <v>0.1719926228572031</v>
      </c>
      <c r="G75" s="138">
        <f t="shared" si="27"/>
        <v>0.15597767142950214</v>
      </c>
      <c r="H75" s="138">
        <f t="shared" si="27"/>
        <v>3.5578128052825564E-3</v>
      </c>
      <c r="I75" s="138">
        <f t="shared" si="27"/>
        <v>0</v>
      </c>
      <c r="J75" s="138">
        <f t="shared" si="27"/>
        <v>0</v>
      </c>
      <c r="K75" s="138">
        <f t="shared" si="27"/>
        <v>0</v>
      </c>
      <c r="L75" s="138">
        <f t="shared" si="27"/>
        <v>3.9629901582609206E-2</v>
      </c>
      <c r="M75" s="438">
        <f>SUM(F75:L75)</f>
        <v>0.37115800867459697</v>
      </c>
    </row>
    <row r="76" spans="1:21">
      <c r="B76" s="2" t="s">
        <v>150</v>
      </c>
      <c r="F76" s="138">
        <f t="shared" si="28"/>
        <v>0.15049818286211036</v>
      </c>
      <c r="G76" s="138">
        <f t="shared" si="27"/>
        <v>0.13650879960832013</v>
      </c>
      <c r="H76" s="138">
        <f t="shared" si="27"/>
        <v>2.5273464748850616E-3</v>
      </c>
      <c r="I76" s="138">
        <f t="shared" si="27"/>
        <v>0</v>
      </c>
      <c r="J76" s="138">
        <f t="shared" si="27"/>
        <v>0</v>
      </c>
      <c r="K76" s="138">
        <f t="shared" si="27"/>
        <v>0</v>
      </c>
      <c r="L76" s="138">
        <f t="shared" si="27"/>
        <v>3.4520559222067482E-2</v>
      </c>
      <c r="M76" s="438">
        <f t="shared" si="29"/>
        <v>0.32405488816738304</v>
      </c>
    </row>
    <row r="77" spans="1:21">
      <c r="B77" s="2" t="s">
        <v>113</v>
      </c>
      <c r="F77" s="138">
        <f t="shared" si="28"/>
        <v>2.2011250248385852</v>
      </c>
      <c r="G77" s="138">
        <f t="shared" si="27"/>
        <v>1.6288511998249722</v>
      </c>
      <c r="H77" s="138">
        <f t="shared" si="27"/>
        <v>0.80924500687400336</v>
      </c>
      <c r="I77" s="138">
        <f t="shared" si="27"/>
        <v>0.35602670458062713</v>
      </c>
      <c r="J77" s="138">
        <f t="shared" si="27"/>
        <v>0.24038236011103464</v>
      </c>
      <c r="K77" s="138">
        <f t="shared" si="27"/>
        <v>0.31786435262443291</v>
      </c>
      <c r="L77" s="138">
        <f t="shared" si="27"/>
        <v>0.38225639570989278</v>
      </c>
      <c r="M77" s="438">
        <f>SUM(F77:L77)</f>
        <v>5.9357510445635491</v>
      </c>
    </row>
    <row r="78" spans="1:21">
      <c r="B78" s="2" t="s">
        <v>114</v>
      </c>
      <c r="F78" s="138">
        <f t="shared" si="28"/>
        <v>4.7239070818695108</v>
      </c>
      <c r="G78" s="138">
        <f t="shared" si="27"/>
        <v>3.2853038775948176</v>
      </c>
      <c r="H78" s="138">
        <f t="shared" si="27"/>
        <v>1.7445649399779466</v>
      </c>
      <c r="I78" s="138">
        <f t="shared" si="27"/>
        <v>0.93178103969709269</v>
      </c>
      <c r="J78" s="138">
        <f t="shared" si="27"/>
        <v>0.53203102834081495</v>
      </c>
      <c r="K78" s="138">
        <f t="shared" si="27"/>
        <v>0.64266312018421701</v>
      </c>
      <c r="L78" s="138">
        <f t="shared" si="27"/>
        <v>0.72339370547655246</v>
      </c>
      <c r="M78" s="438">
        <f t="shared" si="29"/>
        <v>12.583644793140952</v>
      </c>
    </row>
    <row r="79" spans="1:21">
      <c r="B79" s="2" t="s">
        <v>115</v>
      </c>
      <c r="F79" s="138">
        <f t="shared" si="28"/>
        <v>11.775758068789395</v>
      </c>
      <c r="G79" s="138">
        <f t="shared" si="27"/>
        <v>7.2767272383226729</v>
      </c>
      <c r="H79" s="138">
        <f t="shared" si="27"/>
        <v>4.0112053049319734</v>
      </c>
      <c r="I79" s="138">
        <f t="shared" si="27"/>
        <v>1.743571157375861</v>
      </c>
      <c r="J79" s="138">
        <f t="shared" si="27"/>
        <v>0.99346332622125111</v>
      </c>
      <c r="K79" s="138">
        <f t="shared" si="27"/>
        <v>1.1804486675655408</v>
      </c>
      <c r="L79" s="138">
        <f t="shared" si="27"/>
        <v>1.2702181302846913</v>
      </c>
      <c r="M79" s="438">
        <f>SUM(F79:L79)</f>
        <v>28.251391893491387</v>
      </c>
    </row>
    <row r="80" spans="1:21">
      <c r="B80" s="2" t="s">
        <v>116</v>
      </c>
      <c r="F80" s="138">
        <f t="shared" si="28"/>
        <v>23.959213863861745</v>
      </c>
      <c r="G80" s="138">
        <f t="shared" si="27"/>
        <v>14.889642533704706</v>
      </c>
      <c r="H80" s="138">
        <f t="shared" si="27"/>
        <v>8.0543616795529474</v>
      </c>
      <c r="I80" s="138">
        <f t="shared" si="27"/>
        <v>2.9824143357298247</v>
      </c>
      <c r="J80" s="138">
        <f t="shared" si="27"/>
        <v>1.5627581416838723</v>
      </c>
      <c r="K80" s="138">
        <f t="shared" si="27"/>
        <v>1.9244412349255953</v>
      </c>
      <c r="L80" s="138">
        <f t="shared" si="27"/>
        <v>2.0867945670237358</v>
      </c>
      <c r="M80" s="438">
        <f t="shared" si="29"/>
        <v>55.459626356482424</v>
      </c>
    </row>
    <row r="81" spans="2:21">
      <c r="B81" s="2" t="s">
        <v>117</v>
      </c>
      <c r="F81" s="138">
        <f t="shared" si="28"/>
        <v>20.326195423110768</v>
      </c>
      <c r="G81" s="138">
        <f t="shared" si="27"/>
        <v>14.299026070682775</v>
      </c>
      <c r="H81" s="138">
        <f t="shared" si="27"/>
        <v>7.5226882163527407</v>
      </c>
      <c r="I81" s="138">
        <f t="shared" si="27"/>
        <v>3.3871143949328797</v>
      </c>
      <c r="J81" s="138">
        <f t="shared" si="27"/>
        <v>1.8075963821912779</v>
      </c>
      <c r="K81" s="138">
        <f t="shared" si="27"/>
        <v>2.0815177047135016</v>
      </c>
      <c r="L81" s="138">
        <f t="shared" si="27"/>
        <v>2.1784331405950716</v>
      </c>
      <c r="M81" s="438">
        <f t="shared" si="29"/>
        <v>51.602571332579018</v>
      </c>
    </row>
    <row r="82" spans="2:21">
      <c r="B82" s="2" t="s">
        <v>412</v>
      </c>
      <c r="F82" s="138">
        <f t="shared" si="28"/>
        <v>11.855147941873291</v>
      </c>
      <c r="G82" s="138">
        <f t="shared" si="27"/>
        <v>10.602158397466676</v>
      </c>
      <c r="H82" s="138">
        <f t="shared" si="27"/>
        <v>6.5886764085465259</v>
      </c>
      <c r="I82" s="138">
        <f t="shared" si="27"/>
        <v>3.8938742349695019</v>
      </c>
      <c r="J82" s="138">
        <f t="shared" si="27"/>
        <v>2.095033913960151</v>
      </c>
      <c r="K82" s="138">
        <f t="shared" si="27"/>
        <v>2.1134527369496894</v>
      </c>
      <c r="L82" s="138">
        <f t="shared" si="27"/>
        <v>1.865845484919376</v>
      </c>
      <c r="M82" s="438">
        <f>SUM(F82:L82)</f>
        <v>39.014189118685209</v>
      </c>
    </row>
    <row r="83" spans="2:21">
      <c r="B83" s="2" t="s">
        <v>304</v>
      </c>
      <c r="F83" s="675">
        <f t="shared" ref="F83:M83" si="30">SUM(F72:F82)</f>
        <v>75.561364253249451</v>
      </c>
      <c r="G83" s="675">
        <f t="shared" si="30"/>
        <v>52.634655383848163</v>
      </c>
      <c r="H83" s="675">
        <f t="shared" si="30"/>
        <v>28.746294601195913</v>
      </c>
      <c r="I83" s="675">
        <f t="shared" si="30"/>
        <v>13.294781867285787</v>
      </c>
      <c r="J83" s="675">
        <f t="shared" si="30"/>
        <v>7.231265152508402</v>
      </c>
      <c r="K83" s="675">
        <f t="shared" si="30"/>
        <v>8.260387816962977</v>
      </c>
      <c r="L83" s="675">
        <f t="shared" si="30"/>
        <v>8.6730213606006661</v>
      </c>
      <c r="M83" s="675">
        <f t="shared" si="30"/>
        <v>194.40177043565134</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sheetData>
  <phoneticPr fontId="40"/>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2195</v>
      </c>
    </row>
    <row r="2" spans="1:11" ht="13.5" customHeight="1">
      <c r="A2" s="18" t="s">
        <v>2196</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113534.84299999999</v>
      </c>
      <c r="C4" s="25">
        <v>54883.375999999997</v>
      </c>
      <c r="D4" s="25">
        <v>58651.466999999997</v>
      </c>
      <c r="E4" s="18"/>
      <c r="F4" s="18"/>
      <c r="G4" s="24"/>
      <c r="H4" s="25"/>
      <c r="I4" s="25"/>
      <c r="J4" s="18"/>
      <c r="K4" s="18"/>
    </row>
    <row r="5" spans="1:11" ht="20.25" customHeight="1">
      <c r="A5" s="26">
        <v>0</v>
      </c>
      <c r="B5" s="24">
        <v>767.69399999999996</v>
      </c>
      <c r="C5" s="25">
        <v>393.601</v>
      </c>
      <c r="D5" s="25">
        <v>374.09300000000002</v>
      </c>
      <c r="E5" s="18"/>
      <c r="F5" s="26">
        <v>55</v>
      </c>
      <c r="G5" s="24">
        <v>1453.7819999999999</v>
      </c>
      <c r="H5" s="25">
        <v>728.28700000000003</v>
      </c>
      <c r="I5" s="25">
        <v>725.49599999999998</v>
      </c>
      <c r="J5" s="18"/>
      <c r="K5" s="18"/>
    </row>
    <row r="6" spans="1:11" ht="13.5" customHeight="1">
      <c r="A6" s="26">
        <v>1</v>
      </c>
      <c r="B6" s="24">
        <v>775.21600000000001</v>
      </c>
      <c r="C6" s="25">
        <v>397.44299999999998</v>
      </c>
      <c r="D6" s="25">
        <v>377.77300000000002</v>
      </c>
      <c r="E6" s="18"/>
      <c r="F6" s="26">
        <v>56</v>
      </c>
      <c r="G6" s="24">
        <v>1466.136</v>
      </c>
      <c r="H6" s="25">
        <v>734.96900000000005</v>
      </c>
      <c r="I6" s="25">
        <v>731.16700000000003</v>
      </c>
      <c r="J6" s="18"/>
      <c r="K6" s="18"/>
    </row>
    <row r="7" spans="1:11" ht="13.5" customHeight="1">
      <c r="A7" s="26">
        <v>2</v>
      </c>
      <c r="B7" s="24">
        <v>782.78300000000002</v>
      </c>
      <c r="C7" s="25">
        <v>401.30900000000003</v>
      </c>
      <c r="D7" s="25">
        <v>381.47500000000002</v>
      </c>
      <c r="E7" s="18"/>
      <c r="F7" s="26">
        <v>57</v>
      </c>
      <c r="G7" s="24">
        <v>1525.329</v>
      </c>
      <c r="H7" s="25">
        <v>763.495</v>
      </c>
      <c r="I7" s="25">
        <v>761.83399999999995</v>
      </c>
      <c r="J7" s="18"/>
      <c r="K7" s="18"/>
    </row>
    <row r="8" spans="1:11" ht="13.5" customHeight="1">
      <c r="A8" s="26">
        <v>3</v>
      </c>
      <c r="B8" s="24">
        <v>790.38800000000003</v>
      </c>
      <c r="C8" s="25">
        <v>405.19299999999998</v>
      </c>
      <c r="D8" s="25">
        <v>385.19400000000002</v>
      </c>
      <c r="E8" s="18"/>
      <c r="F8" s="26">
        <v>58</v>
      </c>
      <c r="G8" s="24">
        <v>1560.788</v>
      </c>
      <c r="H8" s="25">
        <v>781.14300000000003</v>
      </c>
      <c r="I8" s="25">
        <v>779.64400000000001</v>
      </c>
      <c r="J8" s="18"/>
      <c r="K8" s="18"/>
    </row>
    <row r="9" spans="1:11" ht="13.5" customHeight="1">
      <c r="A9" s="26">
        <v>4</v>
      </c>
      <c r="B9" s="24">
        <v>797.88499999999999</v>
      </c>
      <c r="C9" s="25">
        <v>409.017</v>
      </c>
      <c r="D9" s="25">
        <v>388.86799999999999</v>
      </c>
      <c r="E9" s="18"/>
      <c r="F9" s="26">
        <v>59</v>
      </c>
      <c r="G9" s="24">
        <v>1616.87</v>
      </c>
      <c r="H9" s="25">
        <v>807.75</v>
      </c>
      <c r="I9" s="25">
        <v>809.12</v>
      </c>
      <c r="J9" s="18"/>
      <c r="K9" s="18"/>
    </row>
    <row r="10" spans="1:11" ht="20.25" customHeight="1">
      <c r="A10" s="26">
        <v>5</v>
      </c>
      <c r="B10" s="24">
        <v>805.10599999999999</v>
      </c>
      <c r="C10" s="25">
        <v>412.68599999999998</v>
      </c>
      <c r="D10" s="25">
        <v>392.42</v>
      </c>
      <c r="E10" s="18"/>
      <c r="F10" s="26">
        <v>60</v>
      </c>
      <c r="G10" s="24">
        <v>1653.847</v>
      </c>
      <c r="H10" s="25">
        <v>825.77099999999996</v>
      </c>
      <c r="I10" s="25">
        <v>828.07600000000002</v>
      </c>
      <c r="J10" s="18"/>
      <c r="K10" s="18"/>
    </row>
    <row r="11" spans="1:11" ht="13.5" customHeight="1">
      <c r="A11" s="26">
        <v>6</v>
      </c>
      <c r="B11" s="24">
        <v>811.90200000000004</v>
      </c>
      <c r="C11" s="25">
        <v>416.125</v>
      </c>
      <c r="D11" s="25">
        <v>395.77699999999999</v>
      </c>
      <c r="E11" s="18"/>
      <c r="F11" s="26">
        <v>61</v>
      </c>
      <c r="G11" s="24">
        <v>1726.664</v>
      </c>
      <c r="H11" s="25">
        <v>860.84100000000001</v>
      </c>
      <c r="I11" s="25">
        <v>865.82299999999998</v>
      </c>
      <c r="J11" s="18"/>
      <c r="K11" s="18"/>
    </row>
    <row r="12" spans="1:11" ht="13.5" customHeight="1">
      <c r="A12" s="26">
        <v>7</v>
      </c>
      <c r="B12" s="24">
        <v>818.17399999999998</v>
      </c>
      <c r="C12" s="25">
        <v>419.29399999999998</v>
      </c>
      <c r="D12" s="25">
        <v>398.88</v>
      </c>
      <c r="E12" s="18"/>
      <c r="F12" s="26">
        <v>62</v>
      </c>
      <c r="G12" s="24">
        <v>1794.8969999999999</v>
      </c>
      <c r="H12" s="25">
        <v>893.08799999999997</v>
      </c>
      <c r="I12" s="25">
        <v>901.80899999999997</v>
      </c>
      <c r="J12" s="18"/>
      <c r="K12" s="18"/>
    </row>
    <row r="13" spans="1:11" ht="13.5" customHeight="1">
      <c r="A13" s="26">
        <v>8</v>
      </c>
      <c r="B13" s="24">
        <v>823.87699999999995</v>
      </c>
      <c r="C13" s="25">
        <v>422.18299999999999</v>
      </c>
      <c r="D13" s="25">
        <v>401.69400000000002</v>
      </c>
      <c r="E13" s="18"/>
      <c r="F13" s="26">
        <v>63</v>
      </c>
      <c r="G13" s="24">
        <v>1885.453</v>
      </c>
      <c r="H13" s="25">
        <v>937.70600000000002</v>
      </c>
      <c r="I13" s="25">
        <v>947.74699999999996</v>
      </c>
      <c r="J13" s="18"/>
      <c r="K13" s="18"/>
    </row>
    <row r="14" spans="1:11" ht="13.5" customHeight="1">
      <c r="A14" s="26">
        <v>9</v>
      </c>
      <c r="B14" s="24">
        <v>829.11099999999999</v>
      </c>
      <c r="C14" s="25">
        <v>424.84699999999998</v>
      </c>
      <c r="D14" s="25">
        <v>404.26400000000001</v>
      </c>
      <c r="E14" s="18"/>
      <c r="F14" s="26">
        <v>64</v>
      </c>
      <c r="G14" s="24">
        <v>1908.528</v>
      </c>
      <c r="H14" s="25">
        <v>943.74199999999996</v>
      </c>
      <c r="I14" s="25">
        <v>964.78599999999994</v>
      </c>
      <c r="J14" s="18"/>
      <c r="K14" s="18"/>
    </row>
    <row r="15" spans="1:11" ht="20.25" customHeight="1">
      <c r="A15" s="26">
        <v>10</v>
      </c>
      <c r="B15" s="24">
        <v>834.16600000000005</v>
      </c>
      <c r="C15" s="25">
        <v>427.43</v>
      </c>
      <c r="D15" s="25">
        <v>406.73599999999999</v>
      </c>
      <c r="E15" s="18"/>
      <c r="F15" s="26">
        <v>65</v>
      </c>
      <c r="G15" s="24">
        <v>1863.277</v>
      </c>
      <c r="H15" s="25">
        <v>921.10799999999995</v>
      </c>
      <c r="I15" s="25">
        <v>942.16899999999998</v>
      </c>
      <c r="J15" s="18"/>
      <c r="K15" s="18"/>
    </row>
    <row r="16" spans="1:11" ht="13.5" customHeight="1">
      <c r="A16" s="26">
        <v>11</v>
      </c>
      <c r="B16" s="24">
        <v>839.49599999999998</v>
      </c>
      <c r="C16" s="25">
        <v>430.15199999999999</v>
      </c>
      <c r="D16" s="25">
        <v>409.34399999999999</v>
      </c>
      <c r="E16" s="18"/>
      <c r="F16" s="26">
        <v>66</v>
      </c>
      <c r="G16" s="24">
        <v>1802.6669999999999</v>
      </c>
      <c r="H16" s="25">
        <v>887.05600000000004</v>
      </c>
      <c r="I16" s="25">
        <v>915.61099999999999</v>
      </c>
      <c r="J16" s="18"/>
      <c r="K16" s="18"/>
    </row>
    <row r="17" spans="1:11" ht="13.5" customHeight="1">
      <c r="A17" s="26">
        <v>12</v>
      </c>
      <c r="B17" s="24">
        <v>845.72299999999996</v>
      </c>
      <c r="C17" s="25">
        <v>433.32499999999999</v>
      </c>
      <c r="D17" s="25">
        <v>412.39800000000002</v>
      </c>
      <c r="E17" s="18"/>
      <c r="F17" s="26">
        <v>67</v>
      </c>
      <c r="G17" s="24">
        <v>1736.816</v>
      </c>
      <c r="H17" s="25">
        <v>852.02800000000002</v>
      </c>
      <c r="I17" s="25">
        <v>884.78899999999999</v>
      </c>
      <c r="J17" s="18"/>
      <c r="K17" s="18"/>
    </row>
    <row r="18" spans="1:11" ht="13.5" customHeight="1">
      <c r="A18" s="26">
        <v>13</v>
      </c>
      <c r="B18" s="24">
        <v>853.57</v>
      </c>
      <c r="C18" s="25">
        <v>437.32600000000002</v>
      </c>
      <c r="D18" s="25">
        <v>416.24400000000003</v>
      </c>
      <c r="E18" s="18"/>
      <c r="F18" s="26">
        <v>68</v>
      </c>
      <c r="G18" s="24">
        <v>1697.7149999999999</v>
      </c>
      <c r="H18" s="25">
        <v>828.83100000000002</v>
      </c>
      <c r="I18" s="25">
        <v>868.88400000000001</v>
      </c>
      <c r="J18" s="18"/>
      <c r="K18" s="18"/>
    </row>
    <row r="19" spans="1:11" ht="13.5" customHeight="1">
      <c r="A19" s="26">
        <v>14</v>
      </c>
      <c r="B19" s="24">
        <v>863.47900000000004</v>
      </c>
      <c r="C19" s="25">
        <v>442.42500000000001</v>
      </c>
      <c r="D19" s="25">
        <v>421.053</v>
      </c>
      <c r="E19" s="18"/>
      <c r="F19" s="26">
        <v>69</v>
      </c>
      <c r="G19" s="24">
        <v>1647.1679999999999</v>
      </c>
      <c r="H19" s="25">
        <v>800.69200000000001</v>
      </c>
      <c r="I19" s="25">
        <v>846.476</v>
      </c>
      <c r="J19" s="18"/>
      <c r="K19" s="18"/>
    </row>
    <row r="20" spans="1:11" ht="20.25" customHeight="1">
      <c r="A20" s="26">
        <v>15</v>
      </c>
      <c r="B20" s="24">
        <v>875.822</v>
      </c>
      <c r="C20" s="25">
        <v>448.779</v>
      </c>
      <c r="D20" s="25">
        <v>427.04300000000001</v>
      </c>
      <c r="E20" s="18"/>
      <c r="F20" s="26">
        <v>70</v>
      </c>
      <c r="G20" s="24">
        <v>1630.07</v>
      </c>
      <c r="H20" s="25">
        <v>789.476</v>
      </c>
      <c r="I20" s="25">
        <v>840.59299999999996</v>
      </c>
      <c r="J20" s="18"/>
      <c r="K20" s="18"/>
    </row>
    <row r="21" spans="1:11" ht="13.5" customHeight="1">
      <c r="A21" s="26">
        <v>16</v>
      </c>
      <c r="B21" s="24">
        <v>891.22900000000004</v>
      </c>
      <c r="C21" s="25">
        <v>456.62400000000002</v>
      </c>
      <c r="D21" s="25">
        <v>434.60500000000002</v>
      </c>
      <c r="E21" s="18"/>
      <c r="F21" s="26">
        <v>71</v>
      </c>
      <c r="G21" s="24">
        <v>1261.8420000000001</v>
      </c>
      <c r="H21" s="25">
        <v>606.05700000000002</v>
      </c>
      <c r="I21" s="25">
        <v>655.78499999999997</v>
      </c>
      <c r="J21" s="18"/>
      <c r="K21" s="18"/>
    </row>
    <row r="22" spans="1:11" ht="13.5" customHeight="1">
      <c r="A22" s="26">
        <v>17</v>
      </c>
      <c r="B22" s="24">
        <v>910.13900000000001</v>
      </c>
      <c r="C22" s="25">
        <v>466.137</v>
      </c>
      <c r="D22" s="25">
        <v>444.00200000000001</v>
      </c>
      <c r="E22" s="18"/>
      <c r="F22" s="26">
        <v>72</v>
      </c>
      <c r="G22" s="24">
        <v>1542.454</v>
      </c>
      <c r="H22" s="25">
        <v>738.06200000000001</v>
      </c>
      <c r="I22" s="25">
        <v>804.39300000000003</v>
      </c>
      <c r="J22" s="18"/>
      <c r="K22" s="18"/>
    </row>
    <row r="23" spans="1:11" ht="13.5" customHeight="1">
      <c r="A23" s="26">
        <v>18</v>
      </c>
      <c r="B23" s="24">
        <v>932.97299999999996</v>
      </c>
      <c r="C23" s="25">
        <v>477.529</v>
      </c>
      <c r="D23" s="25">
        <v>455.44400000000002</v>
      </c>
      <c r="E23" s="18"/>
      <c r="F23" s="26">
        <v>73</v>
      </c>
      <c r="G23" s="24">
        <v>1429.144</v>
      </c>
      <c r="H23" s="25">
        <v>680.27499999999998</v>
      </c>
      <c r="I23" s="25">
        <v>748.86900000000003</v>
      </c>
      <c r="J23" s="18"/>
      <c r="K23" s="18"/>
    </row>
    <row r="24" spans="1:11" ht="13.5" customHeight="1">
      <c r="A24" s="26">
        <v>19</v>
      </c>
      <c r="B24" s="24">
        <v>960.78599999999994</v>
      </c>
      <c r="C24" s="25">
        <v>491.36</v>
      </c>
      <c r="D24" s="25">
        <v>469.42599999999999</v>
      </c>
      <c r="E24" s="18"/>
      <c r="F24" s="26">
        <v>74</v>
      </c>
      <c r="G24" s="24">
        <v>1376.385</v>
      </c>
      <c r="H24" s="25">
        <v>650.57399999999996</v>
      </c>
      <c r="I24" s="25">
        <v>725.81100000000004</v>
      </c>
      <c r="J24" s="18"/>
      <c r="K24" s="18"/>
    </row>
    <row r="25" spans="1:11" ht="20.25" customHeight="1">
      <c r="A25" s="26">
        <v>20</v>
      </c>
      <c r="B25" s="24">
        <v>990.54399999999998</v>
      </c>
      <c r="C25" s="25">
        <v>506.14499999999998</v>
      </c>
      <c r="D25" s="25">
        <v>484.399</v>
      </c>
      <c r="E25" s="18"/>
      <c r="F25" s="26">
        <v>75</v>
      </c>
      <c r="G25" s="24">
        <v>1313.318</v>
      </c>
      <c r="H25" s="25">
        <v>616.27200000000005</v>
      </c>
      <c r="I25" s="25">
        <v>697.04600000000005</v>
      </c>
      <c r="J25" s="18"/>
      <c r="K25" s="18"/>
    </row>
    <row r="26" spans="1:11" ht="13.5" customHeight="1">
      <c r="A26" s="26">
        <v>21</v>
      </c>
      <c r="B26" s="24">
        <v>1021.782</v>
      </c>
      <c r="C26" s="25">
        <v>521.79499999999996</v>
      </c>
      <c r="D26" s="25">
        <v>499.98700000000002</v>
      </c>
      <c r="E26" s="18"/>
      <c r="F26" s="26">
        <v>76</v>
      </c>
      <c r="G26" s="24">
        <v>1274.191</v>
      </c>
      <c r="H26" s="25">
        <v>593.322</v>
      </c>
      <c r="I26" s="25">
        <v>680.86900000000003</v>
      </c>
      <c r="J26" s="18"/>
      <c r="K26" s="18"/>
    </row>
    <row r="27" spans="1:11" ht="13.5" customHeight="1">
      <c r="A27" s="26">
        <v>22</v>
      </c>
      <c r="B27" s="24">
        <v>990.43799999999999</v>
      </c>
      <c r="C27" s="25">
        <v>503.59699999999998</v>
      </c>
      <c r="D27" s="25">
        <v>486.84100000000001</v>
      </c>
      <c r="E27" s="18"/>
      <c r="F27" s="26">
        <v>77</v>
      </c>
      <c r="G27" s="24">
        <v>1262.32</v>
      </c>
      <c r="H27" s="25">
        <v>581.51</v>
      </c>
      <c r="I27" s="25">
        <v>680.81100000000004</v>
      </c>
      <c r="J27" s="18"/>
      <c r="K27" s="18"/>
    </row>
    <row r="28" spans="1:11" ht="13.5" customHeight="1">
      <c r="A28" s="26">
        <v>23</v>
      </c>
      <c r="B28" s="24">
        <v>1009.793</v>
      </c>
      <c r="C28" s="25">
        <v>515.15200000000004</v>
      </c>
      <c r="D28" s="25">
        <v>494.64</v>
      </c>
      <c r="E28" s="18"/>
      <c r="F28" s="26">
        <v>78</v>
      </c>
      <c r="G28" s="24">
        <v>1262.5360000000001</v>
      </c>
      <c r="H28" s="25">
        <v>576.53499999999997</v>
      </c>
      <c r="I28" s="25">
        <v>686</v>
      </c>
      <c r="J28" s="18"/>
      <c r="K28" s="18"/>
    </row>
    <row r="29" spans="1:11" ht="13.5" customHeight="1">
      <c r="A29" s="26">
        <v>24</v>
      </c>
      <c r="B29" s="24">
        <v>1051.463</v>
      </c>
      <c r="C29" s="25">
        <v>535.81399999999996</v>
      </c>
      <c r="D29" s="25">
        <v>515.649</v>
      </c>
      <c r="E29" s="18"/>
      <c r="F29" s="26">
        <v>79</v>
      </c>
      <c r="G29" s="24">
        <v>1203.1659999999999</v>
      </c>
      <c r="H29" s="25">
        <v>542.38800000000003</v>
      </c>
      <c r="I29" s="25">
        <v>660.779</v>
      </c>
      <c r="J29" s="18"/>
      <c r="K29" s="18"/>
    </row>
    <row r="30" spans="1:11" ht="20.25" customHeight="1">
      <c r="A30" s="26">
        <v>25</v>
      </c>
      <c r="B30" s="24">
        <v>1061.0440000000001</v>
      </c>
      <c r="C30" s="25">
        <v>541.60199999999998</v>
      </c>
      <c r="D30" s="25">
        <v>519.44200000000001</v>
      </c>
      <c r="E30" s="18"/>
      <c r="F30" s="26">
        <v>80</v>
      </c>
      <c r="G30" s="24">
        <v>1142.1099999999999</v>
      </c>
      <c r="H30" s="25">
        <v>509.01400000000001</v>
      </c>
      <c r="I30" s="25">
        <v>633.096</v>
      </c>
      <c r="J30" s="18"/>
      <c r="K30" s="18"/>
    </row>
    <row r="31" spans="1:11" ht="13.5" customHeight="1">
      <c r="A31" s="26">
        <v>26</v>
      </c>
      <c r="B31" s="24">
        <v>1091.3869999999999</v>
      </c>
      <c r="C31" s="25">
        <v>558.529</v>
      </c>
      <c r="D31" s="25">
        <v>532.85799999999995</v>
      </c>
      <c r="E31" s="18"/>
      <c r="F31" s="26">
        <v>81</v>
      </c>
      <c r="G31" s="24">
        <v>1168.48</v>
      </c>
      <c r="H31" s="25">
        <v>513.72299999999996</v>
      </c>
      <c r="I31" s="25">
        <v>654.75599999999997</v>
      </c>
      <c r="J31" s="18"/>
      <c r="K31" s="18"/>
    </row>
    <row r="32" spans="1:11" ht="13.5" customHeight="1">
      <c r="A32" s="26">
        <v>27</v>
      </c>
      <c r="B32" s="24">
        <v>1096.1590000000001</v>
      </c>
      <c r="C32" s="25">
        <v>561.55799999999999</v>
      </c>
      <c r="D32" s="25">
        <v>534.601</v>
      </c>
      <c r="E32" s="18"/>
      <c r="F32" s="26">
        <v>82</v>
      </c>
      <c r="G32" s="24">
        <v>1170.81</v>
      </c>
      <c r="H32" s="25">
        <v>507.702</v>
      </c>
      <c r="I32" s="25">
        <v>663.10799999999995</v>
      </c>
      <c r="J32" s="18"/>
      <c r="K32" s="18"/>
    </row>
    <row r="33" spans="1:11" ht="13.5" customHeight="1">
      <c r="A33" s="26">
        <v>28</v>
      </c>
      <c r="B33" s="24">
        <v>1108.001</v>
      </c>
      <c r="C33" s="25">
        <v>567.322</v>
      </c>
      <c r="D33" s="25">
        <v>540.67899999999997</v>
      </c>
      <c r="E33" s="18"/>
      <c r="F33" s="26">
        <v>83</v>
      </c>
      <c r="G33" s="24">
        <v>1129.7670000000001</v>
      </c>
      <c r="H33" s="25">
        <v>480.86500000000001</v>
      </c>
      <c r="I33" s="25">
        <v>648.90200000000004</v>
      </c>
      <c r="J33" s="18"/>
      <c r="K33" s="18"/>
    </row>
    <row r="34" spans="1:11" ht="13.5" customHeight="1">
      <c r="A34" s="26">
        <v>29</v>
      </c>
      <c r="B34" s="24">
        <v>1128.8720000000001</v>
      </c>
      <c r="C34" s="25">
        <v>577.90200000000004</v>
      </c>
      <c r="D34" s="25">
        <v>550.96900000000005</v>
      </c>
      <c r="E34" s="18"/>
      <c r="F34" s="26">
        <v>84</v>
      </c>
      <c r="G34" s="24">
        <v>1153.373</v>
      </c>
      <c r="H34" s="25">
        <v>479.99900000000002</v>
      </c>
      <c r="I34" s="25">
        <v>673.37400000000002</v>
      </c>
      <c r="J34" s="18"/>
      <c r="K34" s="18"/>
    </row>
    <row r="35" spans="1:11" ht="20.25" customHeight="1">
      <c r="A35" s="26">
        <v>30</v>
      </c>
      <c r="B35" s="24">
        <v>1120.963</v>
      </c>
      <c r="C35" s="25">
        <v>574.15899999999999</v>
      </c>
      <c r="D35" s="25">
        <v>546.80399999999997</v>
      </c>
      <c r="E35" s="18"/>
      <c r="F35" s="26">
        <v>85</v>
      </c>
      <c r="G35" s="24">
        <v>1164.9760000000001</v>
      </c>
      <c r="H35" s="25">
        <v>473.91500000000002</v>
      </c>
      <c r="I35" s="25">
        <v>691.06100000000004</v>
      </c>
      <c r="J35" s="18"/>
      <c r="K35" s="18"/>
    </row>
    <row r="36" spans="1:11" ht="13.5" customHeight="1">
      <c r="A36" s="26">
        <v>31</v>
      </c>
      <c r="B36" s="24">
        <v>1112.915</v>
      </c>
      <c r="C36" s="25">
        <v>569.32799999999997</v>
      </c>
      <c r="D36" s="25">
        <v>543.58699999999999</v>
      </c>
      <c r="E36" s="18"/>
      <c r="F36" s="26">
        <v>86</v>
      </c>
      <c r="G36" s="24">
        <v>1168.798</v>
      </c>
      <c r="H36" s="25">
        <v>464.11700000000002</v>
      </c>
      <c r="I36" s="25">
        <v>704.68100000000004</v>
      </c>
      <c r="J36" s="18"/>
      <c r="K36" s="18"/>
    </row>
    <row r="37" spans="1:11" ht="13.5" customHeight="1">
      <c r="A37" s="26">
        <v>32</v>
      </c>
      <c r="B37" s="24">
        <v>1114.3720000000001</v>
      </c>
      <c r="C37" s="25">
        <v>570.30799999999999</v>
      </c>
      <c r="D37" s="25">
        <v>544.06299999999999</v>
      </c>
      <c r="E37" s="18"/>
      <c r="F37" s="26">
        <v>87</v>
      </c>
      <c r="G37" s="24">
        <v>1180.52</v>
      </c>
      <c r="H37" s="25">
        <v>455.21699999999998</v>
      </c>
      <c r="I37" s="25">
        <v>725.303</v>
      </c>
      <c r="J37" s="18"/>
      <c r="K37" s="18"/>
    </row>
    <row r="38" spans="1:11" ht="13.5" customHeight="1">
      <c r="A38" s="26">
        <v>33</v>
      </c>
      <c r="B38" s="24">
        <v>1151.21</v>
      </c>
      <c r="C38" s="25">
        <v>588.51199999999994</v>
      </c>
      <c r="D38" s="25">
        <v>562.69799999999998</v>
      </c>
      <c r="E38" s="18"/>
      <c r="F38" s="26">
        <v>88</v>
      </c>
      <c r="G38" s="24">
        <v>1205.604</v>
      </c>
      <c r="H38" s="25">
        <v>450.65300000000002</v>
      </c>
      <c r="I38" s="25">
        <v>754.95100000000002</v>
      </c>
      <c r="J38" s="18"/>
      <c r="K38" s="18"/>
    </row>
    <row r="39" spans="1:11" ht="13.5" customHeight="1">
      <c r="A39" s="26">
        <v>34</v>
      </c>
      <c r="B39" s="24">
        <v>1169.7860000000001</v>
      </c>
      <c r="C39" s="25">
        <v>599.19200000000001</v>
      </c>
      <c r="D39" s="25">
        <v>570.59400000000005</v>
      </c>
      <c r="E39" s="18"/>
      <c r="F39" s="26">
        <v>89</v>
      </c>
      <c r="G39" s="24">
        <v>1102.4580000000001</v>
      </c>
      <c r="H39" s="25">
        <v>397.88299999999998</v>
      </c>
      <c r="I39" s="25">
        <v>704.57399999999996</v>
      </c>
      <c r="J39" s="18"/>
      <c r="K39" s="18"/>
    </row>
    <row r="40" spans="1:11" ht="20.25" customHeight="1">
      <c r="A40" s="26">
        <v>35</v>
      </c>
      <c r="B40" s="24">
        <v>1201.9179999999999</v>
      </c>
      <c r="C40" s="25">
        <v>615.553</v>
      </c>
      <c r="D40" s="25">
        <v>586.36500000000001</v>
      </c>
      <c r="E40" s="18"/>
      <c r="F40" s="26">
        <v>90</v>
      </c>
      <c r="G40" s="24">
        <v>953.471</v>
      </c>
      <c r="H40" s="25">
        <v>332.32400000000001</v>
      </c>
      <c r="I40" s="25">
        <v>621.14700000000005</v>
      </c>
      <c r="J40" s="18"/>
      <c r="K40" s="18"/>
    </row>
    <row r="41" spans="1:11" ht="13.5" customHeight="1">
      <c r="A41" s="26">
        <v>36</v>
      </c>
      <c r="B41" s="24">
        <v>1216.8109999999999</v>
      </c>
      <c r="C41" s="25">
        <v>623.33699999999999</v>
      </c>
      <c r="D41" s="25">
        <v>593.47400000000005</v>
      </c>
      <c r="E41" s="18"/>
      <c r="F41" s="26">
        <v>91</v>
      </c>
      <c r="G41" s="24">
        <v>536.72199999999998</v>
      </c>
      <c r="H41" s="25">
        <v>178.102</v>
      </c>
      <c r="I41" s="25">
        <v>358.62</v>
      </c>
      <c r="J41" s="18"/>
      <c r="K41" s="18"/>
    </row>
    <row r="42" spans="1:11" ht="13.5" customHeight="1">
      <c r="A42" s="26">
        <v>37</v>
      </c>
      <c r="B42" s="24">
        <v>1242.826</v>
      </c>
      <c r="C42" s="25">
        <v>638.66800000000001</v>
      </c>
      <c r="D42" s="25">
        <v>604.15800000000002</v>
      </c>
      <c r="E42" s="18"/>
      <c r="F42" s="26">
        <v>92</v>
      </c>
      <c r="G42" s="24">
        <v>511.952</v>
      </c>
      <c r="H42" s="25">
        <v>160.75200000000001</v>
      </c>
      <c r="I42" s="25">
        <v>351.2</v>
      </c>
      <c r="J42" s="18"/>
      <c r="K42" s="18"/>
    </row>
    <row r="43" spans="1:11" ht="13.5" customHeight="1">
      <c r="A43" s="26">
        <v>38</v>
      </c>
      <c r="B43" s="24">
        <v>1242.549</v>
      </c>
      <c r="C43" s="25">
        <v>637.50699999999995</v>
      </c>
      <c r="D43" s="25">
        <v>605.04200000000003</v>
      </c>
      <c r="E43" s="18"/>
      <c r="F43" s="26">
        <v>93</v>
      </c>
      <c r="G43" s="24">
        <v>544.48800000000006</v>
      </c>
      <c r="H43" s="25">
        <v>162.48500000000001</v>
      </c>
      <c r="I43" s="25">
        <v>382.00299999999999</v>
      </c>
      <c r="J43" s="18"/>
      <c r="K43" s="18"/>
    </row>
    <row r="44" spans="1:11" ht="13.5" customHeight="1">
      <c r="A44" s="26">
        <v>39</v>
      </c>
      <c r="B44" s="24">
        <v>1257.3489999999999</v>
      </c>
      <c r="C44" s="25">
        <v>645.33500000000004</v>
      </c>
      <c r="D44" s="25">
        <v>612.01400000000001</v>
      </c>
      <c r="E44" s="18"/>
      <c r="F44" s="26">
        <v>94</v>
      </c>
      <c r="G44" s="24">
        <v>452.15899999999999</v>
      </c>
      <c r="H44" s="25">
        <v>128.13900000000001</v>
      </c>
      <c r="I44" s="25">
        <v>324.02</v>
      </c>
      <c r="J44" s="18"/>
      <c r="K44" s="18"/>
    </row>
    <row r="45" spans="1:11" ht="20.25" customHeight="1">
      <c r="A45" s="26">
        <v>40</v>
      </c>
      <c r="B45" s="24">
        <v>1251.33</v>
      </c>
      <c r="C45" s="25">
        <v>640.77499999999998</v>
      </c>
      <c r="D45" s="25">
        <v>610.55499999999995</v>
      </c>
      <c r="E45" s="18"/>
      <c r="F45" s="26">
        <v>95</v>
      </c>
      <c r="G45" s="24">
        <v>391.346</v>
      </c>
      <c r="H45" s="25">
        <v>104.57899999999999</v>
      </c>
      <c r="I45" s="25">
        <v>286.767</v>
      </c>
      <c r="J45" s="18"/>
      <c r="K45" s="18"/>
    </row>
    <row r="46" spans="1:11" ht="13.5" customHeight="1">
      <c r="A46" s="26">
        <v>41</v>
      </c>
      <c r="B46" s="24">
        <v>1242.212</v>
      </c>
      <c r="C46" s="25">
        <v>637.38199999999995</v>
      </c>
      <c r="D46" s="25">
        <v>604.83000000000004</v>
      </c>
      <c r="E46" s="18"/>
      <c r="F46" s="26">
        <v>96</v>
      </c>
      <c r="G46" s="24">
        <v>313.31799999999998</v>
      </c>
      <c r="H46" s="25">
        <v>78.802000000000007</v>
      </c>
      <c r="I46" s="25">
        <v>234.517</v>
      </c>
      <c r="J46" s="18"/>
      <c r="K46" s="18"/>
    </row>
    <row r="47" spans="1:11" ht="13.5" customHeight="1">
      <c r="A47" s="26">
        <v>42</v>
      </c>
      <c r="B47" s="24">
        <v>1253.636</v>
      </c>
      <c r="C47" s="25">
        <v>642.37300000000005</v>
      </c>
      <c r="D47" s="25">
        <v>611.26400000000001</v>
      </c>
      <c r="E47" s="18"/>
      <c r="F47" s="26">
        <v>97</v>
      </c>
      <c r="G47" s="24">
        <v>229.26599999999999</v>
      </c>
      <c r="H47" s="25">
        <v>53.850999999999999</v>
      </c>
      <c r="I47" s="25">
        <v>175.41499999999999</v>
      </c>
      <c r="J47" s="18"/>
      <c r="K47" s="18"/>
    </row>
    <row r="48" spans="1:11" ht="13.5" customHeight="1">
      <c r="A48" s="26">
        <v>43</v>
      </c>
      <c r="B48" s="24">
        <v>1240.0709999999999</v>
      </c>
      <c r="C48" s="25">
        <v>635.43700000000001</v>
      </c>
      <c r="D48" s="25">
        <v>604.63400000000001</v>
      </c>
      <c r="E48" s="18"/>
      <c r="F48" s="26">
        <v>98</v>
      </c>
      <c r="G48" s="24">
        <v>156.624</v>
      </c>
      <c r="H48" s="25">
        <v>34.25</v>
      </c>
      <c r="I48" s="25">
        <v>122.374</v>
      </c>
      <c r="J48" s="18"/>
      <c r="K48" s="18"/>
    </row>
    <row r="49" spans="1:11" ht="13.5" customHeight="1">
      <c r="A49" s="26">
        <v>44</v>
      </c>
      <c r="B49" s="24">
        <v>1210.028</v>
      </c>
      <c r="C49" s="25">
        <v>619.25699999999995</v>
      </c>
      <c r="D49" s="25">
        <v>590.77099999999996</v>
      </c>
      <c r="E49" s="18"/>
      <c r="F49" s="26">
        <v>99</v>
      </c>
      <c r="G49" s="24">
        <v>127.755</v>
      </c>
      <c r="H49" s="25">
        <v>25.745000000000001</v>
      </c>
      <c r="I49" s="25">
        <v>102.01</v>
      </c>
      <c r="J49" s="18"/>
      <c r="K49" s="18"/>
    </row>
    <row r="50" spans="1:11" ht="20.25" customHeight="1">
      <c r="A50" s="26">
        <v>45</v>
      </c>
      <c r="B50" s="24">
        <v>1220.7560000000001</v>
      </c>
      <c r="C50" s="25">
        <v>624.06399999999996</v>
      </c>
      <c r="D50" s="25">
        <v>596.69200000000001</v>
      </c>
      <c r="E50" s="18"/>
      <c r="F50" s="26">
        <v>100</v>
      </c>
      <c r="G50" s="24">
        <v>96.963999999999999</v>
      </c>
      <c r="H50" s="25">
        <v>18.088999999999999</v>
      </c>
      <c r="I50" s="25">
        <v>78.875</v>
      </c>
      <c r="J50" s="18"/>
      <c r="K50" s="18"/>
    </row>
    <row r="51" spans="1:11" ht="13.5" customHeight="1">
      <c r="A51" s="26">
        <v>46</v>
      </c>
      <c r="B51" s="24">
        <v>1211.741</v>
      </c>
      <c r="C51" s="25">
        <v>617.88400000000001</v>
      </c>
      <c r="D51" s="25">
        <v>593.85699999999997</v>
      </c>
      <c r="E51" s="18"/>
      <c r="F51" s="26">
        <v>101</v>
      </c>
      <c r="G51" s="24">
        <v>69.501999999999995</v>
      </c>
      <c r="H51" s="25">
        <v>11.955</v>
      </c>
      <c r="I51" s="25">
        <v>57.546999999999997</v>
      </c>
      <c r="J51" s="18"/>
      <c r="K51" s="18"/>
    </row>
    <row r="52" spans="1:11" ht="13.5" customHeight="1">
      <c r="A52" s="26">
        <v>47</v>
      </c>
      <c r="B52" s="24">
        <v>1229.5229999999999</v>
      </c>
      <c r="C52" s="25">
        <v>624.92600000000004</v>
      </c>
      <c r="D52" s="25">
        <v>604.59699999999998</v>
      </c>
      <c r="E52" s="18"/>
      <c r="F52" s="26">
        <v>102</v>
      </c>
      <c r="G52" s="24">
        <v>45.94</v>
      </c>
      <c r="H52" s="25">
        <v>7.2320000000000002</v>
      </c>
      <c r="I52" s="25">
        <v>38.707999999999998</v>
      </c>
      <c r="J52" s="18"/>
      <c r="K52" s="18"/>
    </row>
    <row r="53" spans="1:11" ht="13.5" customHeight="1">
      <c r="A53" s="26">
        <v>48</v>
      </c>
      <c r="B53" s="24">
        <v>1254.6310000000001</v>
      </c>
      <c r="C53" s="25">
        <v>636.88599999999997</v>
      </c>
      <c r="D53" s="25">
        <v>617.745</v>
      </c>
      <c r="E53" s="18"/>
      <c r="F53" s="26">
        <v>103</v>
      </c>
      <c r="G53" s="24">
        <v>28.98</v>
      </c>
      <c r="H53" s="25">
        <v>4.1859999999999999</v>
      </c>
      <c r="I53" s="25">
        <v>24.792999999999999</v>
      </c>
      <c r="J53" s="18"/>
      <c r="K53" s="18"/>
    </row>
    <row r="54" spans="1:11" ht="13.5" customHeight="1">
      <c r="A54" s="26">
        <v>49</v>
      </c>
      <c r="B54" s="24">
        <v>1291.9590000000001</v>
      </c>
      <c r="C54" s="25">
        <v>655.63800000000003</v>
      </c>
      <c r="D54" s="25">
        <v>636.322</v>
      </c>
      <c r="E54" s="18"/>
      <c r="F54" s="26">
        <v>104</v>
      </c>
      <c r="G54" s="24">
        <v>18.605</v>
      </c>
      <c r="H54" s="25">
        <v>2.4660000000000002</v>
      </c>
      <c r="I54" s="25">
        <v>16.138999999999999</v>
      </c>
      <c r="J54" s="18"/>
      <c r="K54" s="18"/>
    </row>
    <row r="55" spans="1:11" ht="20.25" customHeight="1">
      <c r="A55" s="26">
        <v>50</v>
      </c>
      <c r="B55" s="24">
        <v>1324.297</v>
      </c>
      <c r="C55" s="25">
        <v>670.02800000000002</v>
      </c>
      <c r="D55" s="25">
        <v>654.26800000000003</v>
      </c>
      <c r="E55" s="18"/>
      <c r="F55" s="23" t="s">
        <v>127</v>
      </c>
      <c r="G55" s="24">
        <v>24.169</v>
      </c>
      <c r="H55" s="25">
        <v>2.7650000000000001</v>
      </c>
      <c r="I55" s="25">
        <v>21.404</v>
      </c>
      <c r="J55" s="18"/>
      <c r="K55" s="18"/>
    </row>
    <row r="56" spans="1:11" ht="13.5" customHeight="1">
      <c r="A56" s="26">
        <v>51</v>
      </c>
      <c r="B56" s="24">
        <v>1344.8240000000001</v>
      </c>
      <c r="C56" s="25">
        <v>680.23099999999999</v>
      </c>
      <c r="D56" s="25">
        <v>664.59400000000005</v>
      </c>
      <c r="E56" s="18"/>
      <c r="F56" s="26"/>
      <c r="G56" s="24"/>
      <c r="H56" s="25"/>
      <c r="I56" s="25"/>
      <c r="J56" s="18"/>
      <c r="K56" s="18"/>
    </row>
    <row r="57" spans="1:11" ht="13.5" customHeight="1">
      <c r="A57" s="26">
        <v>52</v>
      </c>
      <c r="B57" s="24">
        <v>1394.796</v>
      </c>
      <c r="C57" s="25">
        <v>702.09100000000001</v>
      </c>
      <c r="D57" s="25">
        <v>692.70500000000004</v>
      </c>
      <c r="E57" s="18"/>
      <c r="F57" s="26"/>
      <c r="G57" s="24"/>
      <c r="H57" s="25"/>
      <c r="I57" s="25"/>
      <c r="J57" s="18"/>
      <c r="K57" s="18"/>
    </row>
    <row r="58" spans="1:11" ht="13.5" customHeight="1">
      <c r="A58" s="26">
        <v>53</v>
      </c>
      <c r="B58" s="24">
        <v>1436.817</v>
      </c>
      <c r="C58" s="25">
        <v>721.78499999999997</v>
      </c>
      <c r="D58" s="25">
        <v>715.03200000000004</v>
      </c>
      <c r="E58" s="18"/>
      <c r="F58" s="26"/>
      <c r="G58" s="24"/>
      <c r="H58" s="25"/>
      <c r="I58" s="25"/>
      <c r="J58" s="18"/>
      <c r="K58" s="18"/>
    </row>
    <row r="59" spans="1:11" ht="13.5" customHeight="1">
      <c r="A59" s="27">
        <v>54</v>
      </c>
      <c r="B59" s="28">
        <v>1455.002</v>
      </c>
      <c r="C59" s="29">
        <v>730.73199999999997</v>
      </c>
      <c r="D59" s="29">
        <v>724.27</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2197</v>
      </c>
    </row>
    <row r="2" spans="1:11" ht="13.5" customHeight="1">
      <c r="A2" s="18" t="s">
        <v>2198</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112673.863</v>
      </c>
      <c r="C4" s="25">
        <v>54457.205999999998</v>
      </c>
      <c r="D4" s="25">
        <v>58216.658000000003</v>
      </c>
      <c r="E4" s="18"/>
      <c r="F4" s="18"/>
      <c r="G4" s="24"/>
      <c r="H4" s="25"/>
      <c r="I4" s="25"/>
      <c r="J4" s="18"/>
      <c r="K4" s="18"/>
    </row>
    <row r="5" spans="1:11" ht="20.25" customHeight="1">
      <c r="A5" s="26">
        <v>0</v>
      </c>
      <c r="B5" s="24">
        <v>759.85500000000002</v>
      </c>
      <c r="C5" s="25">
        <v>389.58199999999999</v>
      </c>
      <c r="D5" s="25">
        <v>370.27300000000002</v>
      </c>
      <c r="E5" s="18"/>
      <c r="F5" s="26">
        <v>55</v>
      </c>
      <c r="G5" s="24">
        <v>1451.16</v>
      </c>
      <c r="H5" s="25">
        <v>728.18100000000004</v>
      </c>
      <c r="I5" s="25">
        <v>722.97900000000004</v>
      </c>
      <c r="J5" s="18"/>
      <c r="K5" s="18"/>
    </row>
    <row r="6" spans="1:11" ht="13.5" customHeight="1">
      <c r="A6" s="26">
        <v>1</v>
      </c>
      <c r="B6" s="24">
        <v>767.43799999999999</v>
      </c>
      <c r="C6" s="25">
        <v>393.45600000000002</v>
      </c>
      <c r="D6" s="25">
        <v>373.98200000000003</v>
      </c>
      <c r="E6" s="18"/>
      <c r="F6" s="26">
        <v>56</v>
      </c>
      <c r="G6" s="24">
        <v>1449.652</v>
      </c>
      <c r="H6" s="25">
        <v>725.52700000000004</v>
      </c>
      <c r="I6" s="25">
        <v>724.125</v>
      </c>
      <c r="J6" s="18"/>
      <c r="K6" s="18"/>
    </row>
    <row r="7" spans="1:11" ht="13.5" customHeight="1">
      <c r="A7" s="26">
        <v>2</v>
      </c>
      <c r="B7" s="24">
        <v>775.03800000000001</v>
      </c>
      <c r="C7" s="25">
        <v>397.33800000000002</v>
      </c>
      <c r="D7" s="25">
        <v>377.69900000000001</v>
      </c>
      <c r="E7" s="18"/>
      <c r="F7" s="26">
        <v>57</v>
      </c>
      <c r="G7" s="24">
        <v>1461.652</v>
      </c>
      <c r="H7" s="25">
        <v>731.95100000000002</v>
      </c>
      <c r="I7" s="25">
        <v>729.70100000000002</v>
      </c>
      <c r="J7" s="18"/>
      <c r="K7" s="18"/>
    </row>
    <row r="8" spans="1:11" ht="13.5" customHeight="1">
      <c r="A8" s="26">
        <v>3</v>
      </c>
      <c r="B8" s="24">
        <v>782.68799999999999</v>
      </c>
      <c r="C8" s="25">
        <v>401.24700000000001</v>
      </c>
      <c r="D8" s="25">
        <v>381.44099999999997</v>
      </c>
      <c r="E8" s="18"/>
      <c r="F8" s="26">
        <v>58</v>
      </c>
      <c r="G8" s="24">
        <v>1520.296</v>
      </c>
      <c r="H8" s="25">
        <v>760.09400000000005</v>
      </c>
      <c r="I8" s="25">
        <v>760.202</v>
      </c>
      <c r="J8" s="18"/>
      <c r="K8" s="18"/>
    </row>
    <row r="9" spans="1:11" ht="13.5" customHeight="1">
      <c r="A9" s="26">
        <v>4</v>
      </c>
      <c r="B9" s="24">
        <v>790.33199999999999</v>
      </c>
      <c r="C9" s="25">
        <v>405.14499999999998</v>
      </c>
      <c r="D9" s="25">
        <v>385.18700000000001</v>
      </c>
      <c r="E9" s="18"/>
      <c r="F9" s="26">
        <v>59</v>
      </c>
      <c r="G9" s="24">
        <v>1555.2059999999999</v>
      </c>
      <c r="H9" s="25">
        <v>777.34900000000005</v>
      </c>
      <c r="I9" s="25">
        <v>777.85699999999997</v>
      </c>
      <c r="J9" s="18"/>
      <c r="K9" s="18"/>
    </row>
    <row r="10" spans="1:11" ht="20.25" customHeight="1">
      <c r="A10" s="26">
        <v>5</v>
      </c>
      <c r="B10" s="24">
        <v>797.85299999999995</v>
      </c>
      <c r="C10" s="25">
        <v>408.96899999999999</v>
      </c>
      <c r="D10" s="25">
        <v>388.88499999999999</v>
      </c>
      <c r="E10" s="18"/>
      <c r="F10" s="26">
        <v>60</v>
      </c>
      <c r="G10" s="24">
        <v>1610.5719999999999</v>
      </c>
      <c r="H10" s="25">
        <v>803.44500000000005</v>
      </c>
      <c r="I10" s="25">
        <v>807.12800000000004</v>
      </c>
      <c r="J10" s="18"/>
      <c r="K10" s="18"/>
    </row>
    <row r="11" spans="1:11" ht="13.5" customHeight="1">
      <c r="A11" s="26">
        <v>6</v>
      </c>
      <c r="B11" s="24">
        <v>805.11099999999999</v>
      </c>
      <c r="C11" s="25">
        <v>412.64400000000001</v>
      </c>
      <c r="D11" s="25">
        <v>392.46699999999998</v>
      </c>
      <c r="E11" s="18"/>
      <c r="F11" s="26">
        <v>61</v>
      </c>
      <c r="G11" s="24">
        <v>1646.825</v>
      </c>
      <c r="H11" s="25">
        <v>820.93799999999999</v>
      </c>
      <c r="I11" s="25">
        <v>825.88699999999994</v>
      </c>
      <c r="J11" s="18"/>
      <c r="K11" s="18"/>
    </row>
    <row r="12" spans="1:11" ht="13.5" customHeight="1">
      <c r="A12" s="26">
        <v>7</v>
      </c>
      <c r="B12" s="24">
        <v>811.98599999999999</v>
      </c>
      <c r="C12" s="25">
        <v>416.12299999999999</v>
      </c>
      <c r="D12" s="25">
        <v>395.863</v>
      </c>
      <c r="E12" s="18"/>
      <c r="F12" s="26">
        <v>62</v>
      </c>
      <c r="G12" s="24">
        <v>1718.6859999999999</v>
      </c>
      <c r="H12" s="25">
        <v>855.31200000000001</v>
      </c>
      <c r="I12" s="25">
        <v>863.37400000000002</v>
      </c>
      <c r="J12" s="18"/>
      <c r="K12" s="18"/>
    </row>
    <row r="13" spans="1:11" ht="13.5" customHeight="1">
      <c r="A13" s="26">
        <v>8</v>
      </c>
      <c r="B13" s="24">
        <v>818.35299999999995</v>
      </c>
      <c r="C13" s="25">
        <v>419.35300000000001</v>
      </c>
      <c r="D13" s="25">
        <v>399.00099999999998</v>
      </c>
      <c r="E13" s="18"/>
      <c r="F13" s="26">
        <v>63</v>
      </c>
      <c r="G13" s="24">
        <v>1785.87</v>
      </c>
      <c r="H13" s="25">
        <v>886.79300000000001</v>
      </c>
      <c r="I13" s="25">
        <v>899.077</v>
      </c>
      <c r="J13" s="18"/>
      <c r="K13" s="18"/>
    </row>
    <row r="14" spans="1:11" ht="13.5" customHeight="1">
      <c r="A14" s="26">
        <v>9</v>
      </c>
      <c r="B14" s="24">
        <v>824.14800000000002</v>
      </c>
      <c r="C14" s="25">
        <v>422.30399999999997</v>
      </c>
      <c r="D14" s="25">
        <v>401.84399999999999</v>
      </c>
      <c r="E14" s="18"/>
      <c r="F14" s="26">
        <v>64</v>
      </c>
      <c r="G14" s="24">
        <v>1875.11</v>
      </c>
      <c r="H14" s="25">
        <v>930.45</v>
      </c>
      <c r="I14" s="25">
        <v>944.66</v>
      </c>
      <c r="J14" s="18"/>
      <c r="K14" s="18"/>
    </row>
    <row r="15" spans="1:11" ht="20.25" customHeight="1">
      <c r="A15" s="26">
        <v>10</v>
      </c>
      <c r="B15" s="24">
        <v>829.45100000000002</v>
      </c>
      <c r="C15" s="25">
        <v>425.01400000000001</v>
      </c>
      <c r="D15" s="25">
        <v>404.43599999999998</v>
      </c>
      <c r="E15" s="18"/>
      <c r="F15" s="26">
        <v>65</v>
      </c>
      <c r="G15" s="24">
        <v>1897.1089999999999</v>
      </c>
      <c r="H15" s="25">
        <v>935.71900000000005</v>
      </c>
      <c r="I15" s="25">
        <v>961.39</v>
      </c>
      <c r="J15" s="18"/>
      <c r="K15" s="18"/>
    </row>
    <row r="16" spans="1:11" ht="13.5" customHeight="1">
      <c r="A16" s="26">
        <v>11</v>
      </c>
      <c r="B16" s="24">
        <v>834.54499999999996</v>
      </c>
      <c r="C16" s="25">
        <v>427.61599999999999</v>
      </c>
      <c r="D16" s="25">
        <v>406.92899999999997</v>
      </c>
      <c r="E16" s="18"/>
      <c r="F16" s="26">
        <v>66</v>
      </c>
      <c r="G16" s="24">
        <v>1851.1</v>
      </c>
      <c r="H16" s="25">
        <v>912.524</v>
      </c>
      <c r="I16" s="25">
        <v>938.57600000000002</v>
      </c>
      <c r="J16" s="18"/>
      <c r="K16" s="18"/>
    </row>
    <row r="17" spans="1:11" ht="13.5" customHeight="1">
      <c r="A17" s="26">
        <v>12</v>
      </c>
      <c r="B17" s="24">
        <v>839.91600000000005</v>
      </c>
      <c r="C17" s="25">
        <v>430.35</v>
      </c>
      <c r="D17" s="25">
        <v>409.56599999999997</v>
      </c>
      <c r="E17" s="18"/>
      <c r="F17" s="26">
        <v>67</v>
      </c>
      <c r="G17" s="24">
        <v>1789.8440000000001</v>
      </c>
      <c r="H17" s="25">
        <v>878.02200000000005</v>
      </c>
      <c r="I17" s="25">
        <v>911.82299999999998</v>
      </c>
      <c r="J17" s="18"/>
      <c r="K17" s="18"/>
    </row>
    <row r="18" spans="1:11" ht="13.5" customHeight="1">
      <c r="A18" s="26">
        <v>13</v>
      </c>
      <c r="B18" s="24">
        <v>846.202</v>
      </c>
      <c r="C18" s="25">
        <v>433.55099999999999</v>
      </c>
      <c r="D18" s="25">
        <v>412.65100000000001</v>
      </c>
      <c r="E18" s="18"/>
      <c r="F18" s="26">
        <v>68</v>
      </c>
      <c r="G18" s="24">
        <v>1723.375</v>
      </c>
      <c r="H18" s="25">
        <v>842.56299999999999</v>
      </c>
      <c r="I18" s="25">
        <v>880.81200000000001</v>
      </c>
      <c r="J18" s="18"/>
      <c r="K18" s="18"/>
    </row>
    <row r="19" spans="1:11" ht="13.5" customHeight="1">
      <c r="A19" s="26">
        <v>14</v>
      </c>
      <c r="B19" s="24">
        <v>853.94799999999998</v>
      </c>
      <c r="C19" s="25">
        <v>437.541</v>
      </c>
      <c r="D19" s="25">
        <v>416.40600000000001</v>
      </c>
      <c r="E19" s="18"/>
      <c r="F19" s="26">
        <v>69</v>
      </c>
      <c r="G19" s="24">
        <v>1683.4179999999999</v>
      </c>
      <c r="H19" s="25">
        <v>818.78599999999994</v>
      </c>
      <c r="I19" s="25">
        <v>864.63099999999997</v>
      </c>
      <c r="J19" s="18"/>
      <c r="K19" s="18"/>
    </row>
    <row r="20" spans="1:11" ht="20.25" customHeight="1">
      <c r="A20" s="26">
        <v>15</v>
      </c>
      <c r="B20" s="24">
        <v>863.77800000000002</v>
      </c>
      <c r="C20" s="25">
        <v>442.60599999999999</v>
      </c>
      <c r="D20" s="25">
        <v>421.17200000000003</v>
      </c>
      <c r="E20" s="18"/>
      <c r="F20" s="26">
        <v>70</v>
      </c>
      <c r="G20" s="24">
        <v>1632.08</v>
      </c>
      <c r="H20" s="25">
        <v>790.11400000000003</v>
      </c>
      <c r="I20" s="25">
        <v>841.96600000000001</v>
      </c>
      <c r="J20" s="18"/>
      <c r="K20" s="18"/>
    </row>
    <row r="21" spans="1:11" ht="13.5" customHeight="1">
      <c r="A21" s="26">
        <v>16</v>
      </c>
      <c r="B21" s="24">
        <v>876.61199999999997</v>
      </c>
      <c r="C21" s="25">
        <v>449.13200000000001</v>
      </c>
      <c r="D21" s="25">
        <v>427.47899999999998</v>
      </c>
      <c r="E21" s="18"/>
      <c r="F21" s="26">
        <v>71</v>
      </c>
      <c r="G21" s="24">
        <v>1613.797</v>
      </c>
      <c r="H21" s="25">
        <v>778.09699999999998</v>
      </c>
      <c r="I21" s="25">
        <v>835.7</v>
      </c>
      <c r="J21" s="18"/>
      <c r="K21" s="18"/>
    </row>
    <row r="22" spans="1:11" ht="13.5" customHeight="1">
      <c r="A22" s="26">
        <v>17</v>
      </c>
      <c r="B22" s="24">
        <v>893.23500000000001</v>
      </c>
      <c r="C22" s="25">
        <v>457.47699999999998</v>
      </c>
      <c r="D22" s="25">
        <v>435.75799999999998</v>
      </c>
      <c r="E22" s="18"/>
      <c r="F22" s="26">
        <v>72</v>
      </c>
      <c r="G22" s="24">
        <v>1248.1199999999999</v>
      </c>
      <c r="H22" s="25">
        <v>596.52</v>
      </c>
      <c r="I22" s="25">
        <v>651.6</v>
      </c>
      <c r="J22" s="18"/>
      <c r="K22" s="18"/>
    </row>
    <row r="23" spans="1:11" ht="13.5" customHeight="1">
      <c r="A23" s="26">
        <v>18</v>
      </c>
      <c r="B23" s="24">
        <v>913.44500000000005</v>
      </c>
      <c r="C23" s="25">
        <v>467.53199999999998</v>
      </c>
      <c r="D23" s="25">
        <v>445.91300000000001</v>
      </c>
      <c r="E23" s="18"/>
      <c r="F23" s="26">
        <v>73</v>
      </c>
      <c r="G23" s="24">
        <v>1524.1130000000001</v>
      </c>
      <c r="H23" s="25">
        <v>725.37300000000005</v>
      </c>
      <c r="I23" s="25">
        <v>798.74</v>
      </c>
      <c r="J23" s="18"/>
      <c r="K23" s="18"/>
    </row>
    <row r="24" spans="1:11" ht="13.5" customHeight="1">
      <c r="A24" s="26">
        <v>19</v>
      </c>
      <c r="B24" s="24">
        <v>937.31600000000003</v>
      </c>
      <c r="C24" s="25">
        <v>479.35300000000001</v>
      </c>
      <c r="D24" s="25">
        <v>457.96300000000002</v>
      </c>
      <c r="E24" s="18"/>
      <c r="F24" s="26">
        <v>74</v>
      </c>
      <c r="G24" s="24">
        <v>1410.5350000000001</v>
      </c>
      <c r="H24" s="25">
        <v>667.48900000000003</v>
      </c>
      <c r="I24" s="25">
        <v>743.04600000000005</v>
      </c>
      <c r="J24" s="18"/>
      <c r="K24" s="18"/>
    </row>
    <row r="25" spans="1:11" ht="20.25" customHeight="1">
      <c r="A25" s="26">
        <v>20</v>
      </c>
      <c r="B25" s="24">
        <v>966.255</v>
      </c>
      <c r="C25" s="25">
        <v>493.72399999999999</v>
      </c>
      <c r="D25" s="25">
        <v>472.53</v>
      </c>
      <c r="E25" s="18"/>
      <c r="F25" s="26">
        <v>75</v>
      </c>
      <c r="G25" s="24">
        <v>1356.7080000000001</v>
      </c>
      <c r="H25" s="25">
        <v>637.173</v>
      </c>
      <c r="I25" s="25">
        <v>719.53599999999994</v>
      </c>
      <c r="J25" s="18"/>
      <c r="K25" s="18"/>
    </row>
    <row r="26" spans="1:11" ht="13.5" customHeight="1">
      <c r="A26" s="26">
        <v>21</v>
      </c>
      <c r="B26" s="24">
        <v>996.48</v>
      </c>
      <c r="C26" s="25">
        <v>508.86200000000002</v>
      </c>
      <c r="D26" s="25">
        <v>487.61799999999999</v>
      </c>
      <c r="E26" s="18"/>
      <c r="F26" s="26">
        <v>76</v>
      </c>
      <c r="G26" s="24">
        <v>1292.604</v>
      </c>
      <c r="H26" s="25">
        <v>602.29499999999996</v>
      </c>
      <c r="I26" s="25">
        <v>690.30899999999997</v>
      </c>
      <c r="J26" s="18"/>
      <c r="K26" s="18"/>
    </row>
    <row r="27" spans="1:11" ht="13.5" customHeight="1">
      <c r="A27" s="26">
        <v>22</v>
      </c>
      <c r="B27" s="24">
        <v>1027.759</v>
      </c>
      <c r="C27" s="25">
        <v>524.78099999999995</v>
      </c>
      <c r="D27" s="25">
        <v>502.97899999999998</v>
      </c>
      <c r="E27" s="18"/>
      <c r="F27" s="26">
        <v>77</v>
      </c>
      <c r="G27" s="24">
        <v>1251.885</v>
      </c>
      <c r="H27" s="25">
        <v>578.41399999999999</v>
      </c>
      <c r="I27" s="25">
        <v>673.471</v>
      </c>
      <c r="J27" s="18"/>
      <c r="K27" s="18"/>
    </row>
    <row r="28" spans="1:11" ht="13.5" customHeight="1">
      <c r="A28" s="26">
        <v>23</v>
      </c>
      <c r="B28" s="24">
        <v>995.93600000000004</v>
      </c>
      <c r="C28" s="25">
        <v>506.584</v>
      </c>
      <c r="D28" s="25">
        <v>489.35199999999998</v>
      </c>
      <c r="E28" s="18"/>
      <c r="F28" s="26">
        <v>78</v>
      </c>
      <c r="G28" s="24">
        <v>1237.663</v>
      </c>
      <c r="H28" s="25">
        <v>565.21400000000006</v>
      </c>
      <c r="I28" s="25">
        <v>672.44899999999996</v>
      </c>
      <c r="J28" s="18"/>
      <c r="K28" s="18"/>
    </row>
    <row r="29" spans="1:11" ht="13.5" customHeight="1">
      <c r="A29" s="26">
        <v>24</v>
      </c>
      <c r="B29" s="24">
        <v>1014.309</v>
      </c>
      <c r="C29" s="25">
        <v>517.84199999999998</v>
      </c>
      <c r="D29" s="25">
        <v>496.46699999999998</v>
      </c>
      <c r="E29" s="18"/>
      <c r="F29" s="26">
        <v>79</v>
      </c>
      <c r="G29" s="24">
        <v>1234.8420000000001</v>
      </c>
      <c r="H29" s="25">
        <v>558.40800000000002</v>
      </c>
      <c r="I29" s="25">
        <v>676.43399999999997</v>
      </c>
      <c r="J29" s="18"/>
      <c r="K29" s="18"/>
    </row>
    <row r="30" spans="1:11" ht="20.25" customHeight="1">
      <c r="A30" s="26">
        <v>25</v>
      </c>
      <c r="B30" s="24">
        <v>1054.723</v>
      </c>
      <c r="C30" s="25">
        <v>537.904</v>
      </c>
      <c r="D30" s="25">
        <v>516.82000000000005</v>
      </c>
      <c r="E30" s="18"/>
      <c r="F30" s="26">
        <v>80</v>
      </c>
      <c r="G30" s="24">
        <v>1173.4380000000001</v>
      </c>
      <c r="H30" s="25">
        <v>523.17100000000005</v>
      </c>
      <c r="I30" s="25">
        <v>650.26700000000005</v>
      </c>
      <c r="J30" s="18"/>
      <c r="K30" s="18"/>
    </row>
    <row r="31" spans="1:11" ht="13.5" customHeight="1">
      <c r="A31" s="26">
        <v>26</v>
      </c>
      <c r="B31" s="24">
        <v>1063.1289999999999</v>
      </c>
      <c r="C31" s="25">
        <v>542.97400000000005</v>
      </c>
      <c r="D31" s="25">
        <v>520.15499999999997</v>
      </c>
      <c r="E31" s="18"/>
      <c r="F31" s="26">
        <v>81</v>
      </c>
      <c r="G31" s="24">
        <v>1110.1890000000001</v>
      </c>
      <c r="H31" s="25">
        <v>488.63099999999997</v>
      </c>
      <c r="I31" s="25">
        <v>621.55700000000002</v>
      </c>
      <c r="J31" s="18"/>
      <c r="K31" s="18"/>
    </row>
    <row r="32" spans="1:11" ht="13.5" customHeight="1">
      <c r="A32" s="26">
        <v>27</v>
      </c>
      <c r="B32" s="24">
        <v>1092.8720000000001</v>
      </c>
      <c r="C32" s="25">
        <v>559.46500000000003</v>
      </c>
      <c r="D32" s="25">
        <v>533.40700000000004</v>
      </c>
      <c r="E32" s="18"/>
      <c r="F32" s="26">
        <v>82</v>
      </c>
      <c r="G32" s="24">
        <v>1131.4580000000001</v>
      </c>
      <c r="H32" s="25">
        <v>490.43</v>
      </c>
      <c r="I32" s="25">
        <v>641.02800000000002</v>
      </c>
      <c r="J32" s="18"/>
      <c r="K32" s="18"/>
    </row>
    <row r="33" spans="1:11" ht="13.5" customHeight="1">
      <c r="A33" s="26">
        <v>28</v>
      </c>
      <c r="B33" s="24">
        <v>1097.223</v>
      </c>
      <c r="C33" s="25">
        <v>562.20699999999999</v>
      </c>
      <c r="D33" s="25">
        <v>535.01599999999996</v>
      </c>
      <c r="E33" s="18"/>
      <c r="F33" s="26">
        <v>83</v>
      </c>
      <c r="G33" s="24">
        <v>1128.6849999999999</v>
      </c>
      <c r="H33" s="25">
        <v>481.61700000000002</v>
      </c>
      <c r="I33" s="25">
        <v>647.06799999999998</v>
      </c>
      <c r="J33" s="18"/>
      <c r="K33" s="18"/>
    </row>
    <row r="34" spans="1:11" ht="13.5" customHeight="1">
      <c r="A34" s="26">
        <v>29</v>
      </c>
      <c r="B34" s="24">
        <v>1108.683</v>
      </c>
      <c r="C34" s="25">
        <v>567.74</v>
      </c>
      <c r="D34" s="25">
        <v>540.94399999999996</v>
      </c>
      <c r="E34" s="18"/>
      <c r="F34" s="26">
        <v>84</v>
      </c>
      <c r="G34" s="24">
        <v>1083.6690000000001</v>
      </c>
      <c r="H34" s="25">
        <v>452.89299999999997</v>
      </c>
      <c r="I34" s="25">
        <v>630.77599999999995</v>
      </c>
      <c r="J34" s="18"/>
      <c r="K34" s="18"/>
    </row>
    <row r="35" spans="1:11" ht="20.25" customHeight="1">
      <c r="A35" s="26">
        <v>30</v>
      </c>
      <c r="B35" s="24">
        <v>1129.212</v>
      </c>
      <c r="C35" s="25">
        <v>578.11599999999999</v>
      </c>
      <c r="D35" s="25">
        <v>551.096</v>
      </c>
      <c r="E35" s="18"/>
      <c r="F35" s="26">
        <v>85</v>
      </c>
      <c r="G35" s="24">
        <v>1100.114</v>
      </c>
      <c r="H35" s="25">
        <v>448.45600000000002</v>
      </c>
      <c r="I35" s="25">
        <v>651.65800000000002</v>
      </c>
      <c r="J35" s="18"/>
      <c r="K35" s="18"/>
    </row>
    <row r="36" spans="1:11" ht="13.5" customHeight="1">
      <c r="A36" s="26">
        <v>31</v>
      </c>
      <c r="B36" s="24">
        <v>1121.0309999999999</v>
      </c>
      <c r="C36" s="25">
        <v>574.19600000000003</v>
      </c>
      <c r="D36" s="25">
        <v>546.83500000000004</v>
      </c>
      <c r="E36" s="18"/>
      <c r="F36" s="26">
        <v>86</v>
      </c>
      <c r="G36" s="24">
        <v>1104.1569999999999</v>
      </c>
      <c r="H36" s="25">
        <v>438.827</v>
      </c>
      <c r="I36" s="25">
        <v>665.33</v>
      </c>
      <c r="J36" s="18"/>
      <c r="K36" s="18"/>
    </row>
    <row r="37" spans="1:11" ht="13.5" customHeight="1">
      <c r="A37" s="26">
        <v>32</v>
      </c>
      <c r="B37" s="24">
        <v>1112.865</v>
      </c>
      <c r="C37" s="25">
        <v>569.27200000000005</v>
      </c>
      <c r="D37" s="25">
        <v>543.59299999999996</v>
      </c>
      <c r="E37" s="18"/>
      <c r="F37" s="26">
        <v>87</v>
      </c>
      <c r="G37" s="24">
        <v>1099.82</v>
      </c>
      <c r="H37" s="25">
        <v>425.48099999999999</v>
      </c>
      <c r="I37" s="25">
        <v>674.33900000000006</v>
      </c>
      <c r="J37" s="18"/>
      <c r="K37" s="18"/>
    </row>
    <row r="38" spans="1:11" ht="13.5" customHeight="1">
      <c r="A38" s="26">
        <v>33</v>
      </c>
      <c r="B38" s="24">
        <v>1114.223</v>
      </c>
      <c r="C38" s="25">
        <v>570.17200000000003</v>
      </c>
      <c r="D38" s="25">
        <v>544.05100000000004</v>
      </c>
      <c r="E38" s="18"/>
      <c r="F38" s="26">
        <v>88</v>
      </c>
      <c r="G38" s="24">
        <v>1101.739</v>
      </c>
      <c r="H38" s="25">
        <v>412.65699999999998</v>
      </c>
      <c r="I38" s="25">
        <v>689.08199999999999</v>
      </c>
      <c r="J38" s="18"/>
      <c r="K38" s="18"/>
    </row>
    <row r="39" spans="1:11" ht="13.5" customHeight="1">
      <c r="A39" s="26">
        <v>34</v>
      </c>
      <c r="B39" s="24">
        <v>1150.894</v>
      </c>
      <c r="C39" s="25">
        <v>588.255</v>
      </c>
      <c r="D39" s="25">
        <v>562.63900000000001</v>
      </c>
      <c r="E39" s="18"/>
      <c r="F39" s="26">
        <v>89</v>
      </c>
      <c r="G39" s="24">
        <v>1114.4939999999999</v>
      </c>
      <c r="H39" s="25">
        <v>403.38</v>
      </c>
      <c r="I39" s="25">
        <v>711.11400000000003</v>
      </c>
      <c r="J39" s="18"/>
      <c r="K39" s="18"/>
    </row>
    <row r="40" spans="1:11" ht="20.25" customHeight="1">
      <c r="A40" s="26">
        <v>35</v>
      </c>
      <c r="B40" s="24">
        <v>1169.25</v>
      </c>
      <c r="C40" s="25">
        <v>598.78300000000002</v>
      </c>
      <c r="D40" s="25">
        <v>570.46699999999998</v>
      </c>
      <c r="E40" s="18"/>
      <c r="F40" s="26">
        <v>90</v>
      </c>
      <c r="G40" s="24">
        <v>1008.158</v>
      </c>
      <c r="H40" s="25">
        <v>351.15100000000001</v>
      </c>
      <c r="I40" s="25">
        <v>657.00699999999995</v>
      </c>
      <c r="J40" s="18"/>
      <c r="K40" s="18"/>
    </row>
    <row r="41" spans="1:11" ht="13.5" customHeight="1">
      <c r="A41" s="26">
        <v>36</v>
      </c>
      <c r="B41" s="24">
        <v>1201.1869999999999</v>
      </c>
      <c r="C41" s="25">
        <v>615.00400000000002</v>
      </c>
      <c r="D41" s="25">
        <v>586.18299999999999</v>
      </c>
      <c r="E41" s="18"/>
      <c r="F41" s="26">
        <v>91</v>
      </c>
      <c r="G41" s="24">
        <v>861.27499999999998</v>
      </c>
      <c r="H41" s="25">
        <v>288.76600000000002</v>
      </c>
      <c r="I41" s="25">
        <v>572.50900000000001</v>
      </c>
      <c r="J41" s="18"/>
      <c r="K41" s="18"/>
    </row>
    <row r="42" spans="1:11" ht="13.5" customHeight="1">
      <c r="A42" s="26">
        <v>37</v>
      </c>
      <c r="B42" s="24">
        <v>1216.0129999999999</v>
      </c>
      <c r="C42" s="25">
        <v>622.71900000000005</v>
      </c>
      <c r="D42" s="25">
        <v>593.29399999999998</v>
      </c>
      <c r="E42" s="18"/>
      <c r="F42" s="26">
        <v>92</v>
      </c>
      <c r="G42" s="24">
        <v>478.37400000000002</v>
      </c>
      <c r="H42" s="25">
        <v>152.16</v>
      </c>
      <c r="I42" s="25">
        <v>326.21300000000002</v>
      </c>
      <c r="J42" s="18"/>
      <c r="K42" s="18"/>
    </row>
    <row r="43" spans="1:11" ht="13.5" customHeight="1">
      <c r="A43" s="26">
        <v>38</v>
      </c>
      <c r="B43" s="24">
        <v>1242.0419999999999</v>
      </c>
      <c r="C43" s="25">
        <v>638.03</v>
      </c>
      <c r="D43" s="25">
        <v>604.01199999999994</v>
      </c>
      <c r="E43" s="18"/>
      <c r="F43" s="26">
        <v>93</v>
      </c>
      <c r="G43" s="24">
        <v>449.65499999999997</v>
      </c>
      <c r="H43" s="25">
        <v>134.84299999999999</v>
      </c>
      <c r="I43" s="25">
        <v>314.81200000000001</v>
      </c>
      <c r="J43" s="18"/>
      <c r="K43" s="18"/>
    </row>
    <row r="44" spans="1:11" ht="13.5" customHeight="1">
      <c r="A44" s="26">
        <v>39</v>
      </c>
      <c r="B44" s="24">
        <v>1241.8</v>
      </c>
      <c r="C44" s="25">
        <v>636.88</v>
      </c>
      <c r="D44" s="25">
        <v>604.92100000000005</v>
      </c>
      <c r="E44" s="18"/>
      <c r="F44" s="26">
        <v>94</v>
      </c>
      <c r="G44" s="24">
        <v>470.54399999999998</v>
      </c>
      <c r="H44" s="25">
        <v>133.61099999999999</v>
      </c>
      <c r="I44" s="25">
        <v>336.93299999999999</v>
      </c>
      <c r="J44" s="18"/>
      <c r="K44" s="18"/>
    </row>
    <row r="45" spans="1:11" ht="20.25" customHeight="1">
      <c r="A45" s="26">
        <v>40</v>
      </c>
      <c r="B45" s="24">
        <v>1256.585</v>
      </c>
      <c r="C45" s="25">
        <v>644.69000000000005</v>
      </c>
      <c r="D45" s="25">
        <v>611.89499999999998</v>
      </c>
      <c r="E45" s="18"/>
      <c r="F45" s="26">
        <v>95</v>
      </c>
      <c r="G45" s="24">
        <v>383.86799999999999</v>
      </c>
      <c r="H45" s="25">
        <v>103.111</v>
      </c>
      <c r="I45" s="25">
        <v>280.75700000000001</v>
      </c>
      <c r="J45" s="18"/>
      <c r="K45" s="18"/>
    </row>
    <row r="46" spans="1:11" ht="13.5" customHeight="1">
      <c r="A46" s="26">
        <v>41</v>
      </c>
      <c r="B46" s="24">
        <v>1250.5219999999999</v>
      </c>
      <c r="C46" s="25">
        <v>640.09699999999998</v>
      </c>
      <c r="D46" s="25">
        <v>610.42499999999995</v>
      </c>
      <c r="E46" s="18"/>
      <c r="F46" s="26">
        <v>96</v>
      </c>
      <c r="G46" s="24">
        <v>325.827</v>
      </c>
      <c r="H46" s="25">
        <v>82.188000000000002</v>
      </c>
      <c r="I46" s="25">
        <v>243.63900000000001</v>
      </c>
      <c r="J46" s="18"/>
      <c r="K46" s="18"/>
    </row>
    <row r="47" spans="1:11" ht="13.5" customHeight="1">
      <c r="A47" s="26">
        <v>42</v>
      </c>
      <c r="B47" s="24">
        <v>1241.336</v>
      </c>
      <c r="C47" s="25">
        <v>636.65599999999995</v>
      </c>
      <c r="D47" s="25">
        <v>604.67999999999995</v>
      </c>
      <c r="E47" s="18"/>
      <c r="F47" s="26">
        <v>97</v>
      </c>
      <c r="G47" s="24">
        <v>255.27500000000001</v>
      </c>
      <c r="H47" s="25">
        <v>60.359000000000002</v>
      </c>
      <c r="I47" s="25">
        <v>194.916</v>
      </c>
      <c r="J47" s="18"/>
      <c r="K47" s="18"/>
    </row>
    <row r="48" spans="1:11" ht="13.5" customHeight="1">
      <c r="A48" s="26">
        <v>43</v>
      </c>
      <c r="B48" s="24">
        <v>1252.6610000000001</v>
      </c>
      <c r="C48" s="25">
        <v>641.58500000000004</v>
      </c>
      <c r="D48" s="25">
        <v>611.07500000000005</v>
      </c>
      <c r="E48" s="18"/>
      <c r="F48" s="26">
        <v>98</v>
      </c>
      <c r="G48" s="24">
        <v>182.37</v>
      </c>
      <c r="H48" s="25">
        <v>40.119999999999997</v>
      </c>
      <c r="I48" s="25">
        <v>142.251</v>
      </c>
      <c r="J48" s="18"/>
      <c r="K48" s="18"/>
    </row>
    <row r="49" spans="1:11" ht="13.5" customHeight="1">
      <c r="A49" s="26">
        <v>44</v>
      </c>
      <c r="B49" s="24">
        <v>1239.002</v>
      </c>
      <c r="C49" s="25">
        <v>634.59900000000005</v>
      </c>
      <c r="D49" s="25">
        <v>604.404</v>
      </c>
      <c r="E49" s="18"/>
      <c r="F49" s="26">
        <v>99</v>
      </c>
      <c r="G49" s="24">
        <v>121.33499999999999</v>
      </c>
      <c r="H49" s="25">
        <v>24.773</v>
      </c>
      <c r="I49" s="25">
        <v>96.561999999999998</v>
      </c>
      <c r="J49" s="18"/>
      <c r="K49" s="18"/>
    </row>
    <row r="50" spans="1:11" ht="20.25" customHeight="1">
      <c r="A50" s="26">
        <v>45</v>
      </c>
      <c r="B50" s="24">
        <v>1208.8789999999999</v>
      </c>
      <c r="C50" s="25">
        <v>618.38400000000001</v>
      </c>
      <c r="D50" s="25">
        <v>590.495</v>
      </c>
      <c r="E50" s="18"/>
      <c r="F50" s="26">
        <v>100</v>
      </c>
      <c r="G50" s="24">
        <v>96.171999999999997</v>
      </c>
      <c r="H50" s="25">
        <v>18.052</v>
      </c>
      <c r="I50" s="25">
        <v>78.12</v>
      </c>
      <c r="J50" s="18"/>
      <c r="K50" s="18"/>
    </row>
    <row r="51" spans="1:11" ht="13.5" customHeight="1">
      <c r="A51" s="26">
        <v>46</v>
      </c>
      <c r="B51" s="24">
        <v>1219.4659999999999</v>
      </c>
      <c r="C51" s="25">
        <v>623.11800000000005</v>
      </c>
      <c r="D51" s="25">
        <v>596.34799999999996</v>
      </c>
      <c r="E51" s="18"/>
      <c r="F51" s="26">
        <v>101</v>
      </c>
      <c r="G51" s="24">
        <v>70.762</v>
      </c>
      <c r="H51" s="25">
        <v>12.281000000000001</v>
      </c>
      <c r="I51" s="25">
        <v>58.481000000000002</v>
      </c>
      <c r="J51" s="18"/>
      <c r="K51" s="18"/>
    </row>
    <row r="52" spans="1:11" ht="13.5" customHeight="1">
      <c r="A52" s="26">
        <v>47</v>
      </c>
      <c r="B52" s="24">
        <v>1210.308</v>
      </c>
      <c r="C52" s="25">
        <v>616.86300000000006</v>
      </c>
      <c r="D52" s="25">
        <v>593.44500000000005</v>
      </c>
      <c r="E52" s="18"/>
      <c r="F52" s="26">
        <v>102</v>
      </c>
      <c r="G52" s="24">
        <v>49.07</v>
      </c>
      <c r="H52" s="25">
        <v>7.85</v>
      </c>
      <c r="I52" s="25">
        <v>41.22</v>
      </c>
      <c r="J52" s="18"/>
      <c r="K52" s="18"/>
    </row>
    <row r="53" spans="1:11" ht="13.5" customHeight="1">
      <c r="A53" s="26">
        <v>48</v>
      </c>
      <c r="B53" s="24">
        <v>1227.8820000000001</v>
      </c>
      <c r="C53" s="25">
        <v>623.78200000000004</v>
      </c>
      <c r="D53" s="25">
        <v>604.1</v>
      </c>
      <c r="E53" s="18"/>
      <c r="F53" s="26">
        <v>103</v>
      </c>
      <c r="G53" s="24">
        <v>31.318999999999999</v>
      </c>
      <c r="H53" s="25">
        <v>4.5890000000000004</v>
      </c>
      <c r="I53" s="25">
        <v>26.73</v>
      </c>
      <c r="J53" s="18"/>
      <c r="K53" s="18"/>
    </row>
    <row r="54" spans="1:11" ht="13.5" customHeight="1">
      <c r="A54" s="26">
        <v>49</v>
      </c>
      <c r="B54" s="24">
        <v>1252.7360000000001</v>
      </c>
      <c r="C54" s="25">
        <v>635.58399999999995</v>
      </c>
      <c r="D54" s="25">
        <v>617.15200000000004</v>
      </c>
      <c r="E54" s="18"/>
      <c r="F54" s="26">
        <v>104</v>
      </c>
      <c r="G54" s="24">
        <v>19.042000000000002</v>
      </c>
      <c r="H54" s="25">
        <v>2.5649999999999999</v>
      </c>
      <c r="I54" s="25">
        <v>16.477</v>
      </c>
      <c r="J54" s="18"/>
      <c r="K54" s="18"/>
    </row>
    <row r="55" spans="1:11" ht="20.25" customHeight="1">
      <c r="A55" s="26">
        <v>50</v>
      </c>
      <c r="B55" s="24">
        <v>1289.7560000000001</v>
      </c>
      <c r="C55" s="25">
        <v>654.13900000000001</v>
      </c>
      <c r="D55" s="25">
        <v>635.61699999999996</v>
      </c>
      <c r="E55" s="18"/>
      <c r="F55" s="23" t="s">
        <v>127</v>
      </c>
      <c r="G55" s="24">
        <v>25.847999999999999</v>
      </c>
      <c r="H55" s="25">
        <v>2.9860000000000002</v>
      </c>
      <c r="I55" s="25">
        <v>22.861999999999998</v>
      </c>
      <c r="J55" s="18"/>
      <c r="K55" s="18"/>
    </row>
    <row r="56" spans="1:11" ht="13.5" customHeight="1">
      <c r="A56" s="26">
        <v>51</v>
      </c>
      <c r="B56" s="24">
        <v>1321.78</v>
      </c>
      <c r="C56" s="25">
        <v>668.34</v>
      </c>
      <c r="D56" s="25">
        <v>653.44000000000005</v>
      </c>
      <c r="E56" s="18"/>
      <c r="F56" s="26"/>
      <c r="G56" s="24"/>
      <c r="H56" s="25"/>
      <c r="I56" s="25"/>
      <c r="J56" s="18"/>
      <c r="K56" s="18"/>
    </row>
    <row r="57" spans="1:11" ht="13.5" customHeight="1">
      <c r="A57" s="26">
        <v>52</v>
      </c>
      <c r="B57" s="24">
        <v>1342.0150000000001</v>
      </c>
      <c r="C57" s="25">
        <v>678.36599999999999</v>
      </c>
      <c r="D57" s="25">
        <v>663.649</v>
      </c>
      <c r="E57" s="18"/>
      <c r="F57" s="26"/>
      <c r="G57" s="24"/>
      <c r="H57" s="25"/>
      <c r="I57" s="25"/>
      <c r="J57" s="18"/>
      <c r="K57" s="18"/>
    </row>
    <row r="58" spans="1:11" ht="13.5" customHeight="1">
      <c r="A58" s="26">
        <v>53</v>
      </c>
      <c r="B58" s="24">
        <v>1391.6289999999999</v>
      </c>
      <c r="C58" s="25">
        <v>700.00400000000002</v>
      </c>
      <c r="D58" s="25">
        <v>691.625</v>
      </c>
      <c r="E58" s="18"/>
      <c r="F58" s="26"/>
      <c r="G58" s="24"/>
      <c r="H58" s="25"/>
      <c r="I58" s="25"/>
      <c r="J58" s="18"/>
      <c r="K58" s="18"/>
    </row>
    <row r="59" spans="1:11" ht="13.5" customHeight="1">
      <c r="A59" s="27">
        <v>54</v>
      </c>
      <c r="B59" s="28">
        <v>1433.2929999999999</v>
      </c>
      <c r="C59" s="29">
        <v>719.46100000000001</v>
      </c>
      <c r="D59" s="29">
        <v>713.83199999999999</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2199</v>
      </c>
    </row>
    <row r="2" spans="1:11" ht="13.5" customHeight="1">
      <c r="A2" s="18" t="s">
        <v>2200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111801.21400000001</v>
      </c>
      <c r="C4" s="25">
        <v>54027.553</v>
      </c>
      <c r="D4" s="25">
        <v>57773.661</v>
      </c>
      <c r="E4" s="18"/>
      <c r="F4" s="18"/>
      <c r="G4" s="24"/>
      <c r="H4" s="25"/>
      <c r="I4" s="25"/>
      <c r="J4" s="18"/>
      <c r="K4" s="18"/>
    </row>
    <row r="5" spans="1:11" ht="20.25" customHeight="1">
      <c r="A5" s="26">
        <v>0</v>
      </c>
      <c r="B5" s="24">
        <v>751.92200000000003</v>
      </c>
      <c r="C5" s="25">
        <v>385.51499999999999</v>
      </c>
      <c r="D5" s="25">
        <v>366.40699999999998</v>
      </c>
      <c r="E5" s="18"/>
      <c r="F5" s="26">
        <v>55</v>
      </c>
      <c r="G5" s="24">
        <v>1429.539</v>
      </c>
      <c r="H5" s="25">
        <v>716.97</v>
      </c>
      <c r="I5" s="25">
        <v>712.56899999999996</v>
      </c>
      <c r="J5" s="18"/>
      <c r="K5" s="18"/>
    </row>
    <row r="6" spans="1:11" ht="13.5" customHeight="1">
      <c r="A6" s="26">
        <v>1</v>
      </c>
      <c r="B6" s="24">
        <v>759.60500000000002</v>
      </c>
      <c r="C6" s="25">
        <v>389.44099999999997</v>
      </c>
      <c r="D6" s="25">
        <v>370.16500000000002</v>
      </c>
      <c r="E6" s="18"/>
      <c r="F6" s="26">
        <v>56</v>
      </c>
      <c r="G6" s="24">
        <v>1447.068</v>
      </c>
      <c r="H6" s="25">
        <v>725.44399999999996</v>
      </c>
      <c r="I6" s="25">
        <v>721.62400000000002</v>
      </c>
      <c r="J6" s="18"/>
      <c r="K6" s="18"/>
    </row>
    <row r="7" spans="1:11" ht="13.5" customHeight="1">
      <c r="A7" s="26">
        <v>2</v>
      </c>
      <c r="B7" s="24">
        <v>767.26400000000001</v>
      </c>
      <c r="C7" s="25">
        <v>393.35300000000001</v>
      </c>
      <c r="D7" s="25">
        <v>373.91</v>
      </c>
      <c r="E7" s="18"/>
      <c r="F7" s="26">
        <v>57</v>
      </c>
      <c r="G7" s="24">
        <v>1445.2570000000001</v>
      </c>
      <c r="H7" s="25">
        <v>722.572</v>
      </c>
      <c r="I7" s="25">
        <v>722.68499999999995</v>
      </c>
      <c r="J7" s="18"/>
      <c r="K7" s="18"/>
    </row>
    <row r="8" spans="1:11" ht="13.5" customHeight="1">
      <c r="A8" s="26">
        <v>3</v>
      </c>
      <c r="B8" s="24">
        <v>774.94500000000005</v>
      </c>
      <c r="C8" s="25">
        <v>397.27800000000002</v>
      </c>
      <c r="D8" s="25">
        <v>377.66699999999997</v>
      </c>
      <c r="E8" s="18"/>
      <c r="F8" s="26">
        <v>58</v>
      </c>
      <c r="G8" s="24">
        <v>1456.8679999999999</v>
      </c>
      <c r="H8" s="25">
        <v>728.71699999999998</v>
      </c>
      <c r="I8" s="25">
        <v>728.15099999999995</v>
      </c>
      <c r="J8" s="18"/>
      <c r="K8" s="18"/>
    </row>
    <row r="9" spans="1:11" ht="13.5" customHeight="1">
      <c r="A9" s="26">
        <v>4</v>
      </c>
      <c r="B9" s="24">
        <v>782.63400000000001</v>
      </c>
      <c r="C9" s="25">
        <v>401.2</v>
      </c>
      <c r="D9" s="25">
        <v>381.43400000000003</v>
      </c>
      <c r="E9" s="18"/>
      <c r="F9" s="26">
        <v>59</v>
      </c>
      <c r="G9" s="24">
        <v>1514.905</v>
      </c>
      <c r="H9" s="25">
        <v>756.43200000000002</v>
      </c>
      <c r="I9" s="25">
        <v>758.47299999999996</v>
      </c>
      <c r="J9" s="18"/>
      <c r="K9" s="18"/>
    </row>
    <row r="10" spans="1:11" ht="20.25" customHeight="1">
      <c r="A10" s="26">
        <v>5</v>
      </c>
      <c r="B10" s="24">
        <v>790.30100000000004</v>
      </c>
      <c r="C10" s="25">
        <v>405.09800000000001</v>
      </c>
      <c r="D10" s="25">
        <v>385.20299999999997</v>
      </c>
      <c r="E10" s="18"/>
      <c r="F10" s="26">
        <v>60</v>
      </c>
      <c r="G10" s="24">
        <v>1549.1980000000001</v>
      </c>
      <c r="H10" s="25">
        <v>773.24099999999999</v>
      </c>
      <c r="I10" s="25">
        <v>775.95699999999999</v>
      </c>
      <c r="J10" s="18"/>
      <c r="K10" s="18"/>
    </row>
    <row r="11" spans="1:11" ht="13.5" customHeight="1">
      <c r="A11" s="26">
        <v>6</v>
      </c>
      <c r="B11" s="24">
        <v>797.85799999999995</v>
      </c>
      <c r="C11" s="25">
        <v>408.92700000000002</v>
      </c>
      <c r="D11" s="25">
        <v>388.93099999999998</v>
      </c>
      <c r="E11" s="18"/>
      <c r="F11" s="26">
        <v>61</v>
      </c>
      <c r="G11" s="24">
        <v>1603.796</v>
      </c>
      <c r="H11" s="25">
        <v>798.78300000000002</v>
      </c>
      <c r="I11" s="25">
        <v>805.01199999999994</v>
      </c>
      <c r="J11" s="18"/>
      <c r="K11" s="18"/>
    </row>
    <row r="12" spans="1:11" ht="13.5" customHeight="1">
      <c r="A12" s="26">
        <v>7</v>
      </c>
      <c r="B12" s="24">
        <v>805.19500000000005</v>
      </c>
      <c r="C12" s="25">
        <v>412.64299999999997</v>
      </c>
      <c r="D12" s="25">
        <v>392.55200000000002</v>
      </c>
      <c r="E12" s="18"/>
      <c r="F12" s="26">
        <v>62</v>
      </c>
      <c r="G12" s="24">
        <v>1639.2829999999999</v>
      </c>
      <c r="H12" s="25">
        <v>815.71100000000001</v>
      </c>
      <c r="I12" s="25">
        <v>823.57100000000003</v>
      </c>
      <c r="J12" s="18"/>
      <c r="K12" s="18"/>
    </row>
    <row r="13" spans="1:11" ht="13.5" customHeight="1">
      <c r="A13" s="26">
        <v>8</v>
      </c>
      <c r="B13" s="24">
        <v>812.16399999999999</v>
      </c>
      <c r="C13" s="25">
        <v>416.18099999999998</v>
      </c>
      <c r="D13" s="25">
        <v>395.983</v>
      </c>
      <c r="E13" s="18"/>
      <c r="F13" s="26">
        <v>63</v>
      </c>
      <c r="G13" s="24">
        <v>1710.117</v>
      </c>
      <c r="H13" s="25">
        <v>849.33500000000004</v>
      </c>
      <c r="I13" s="25">
        <v>860.78300000000002</v>
      </c>
      <c r="J13" s="18"/>
      <c r="K13" s="18"/>
    </row>
    <row r="14" spans="1:11" ht="13.5" customHeight="1">
      <c r="A14" s="26">
        <v>9</v>
      </c>
      <c r="B14" s="24">
        <v>818.62300000000005</v>
      </c>
      <c r="C14" s="25">
        <v>419.47300000000001</v>
      </c>
      <c r="D14" s="25">
        <v>399.149</v>
      </c>
      <c r="E14" s="18"/>
      <c r="F14" s="26">
        <v>64</v>
      </c>
      <c r="G14" s="24">
        <v>1776.163</v>
      </c>
      <c r="H14" s="25">
        <v>879.98900000000003</v>
      </c>
      <c r="I14" s="25">
        <v>896.17499999999995</v>
      </c>
      <c r="J14" s="18"/>
      <c r="K14" s="18"/>
    </row>
    <row r="15" spans="1:11" ht="20.25" customHeight="1">
      <c r="A15" s="26">
        <v>10</v>
      </c>
      <c r="B15" s="24">
        <v>824.48599999999999</v>
      </c>
      <c r="C15" s="25">
        <v>422.471</v>
      </c>
      <c r="D15" s="25">
        <v>402.01499999999999</v>
      </c>
      <c r="E15" s="18"/>
      <c r="F15" s="26">
        <v>65</v>
      </c>
      <c r="G15" s="24">
        <v>1863.971</v>
      </c>
      <c r="H15" s="25">
        <v>922.60599999999999</v>
      </c>
      <c r="I15" s="25">
        <v>941.36400000000003</v>
      </c>
      <c r="J15" s="18"/>
      <c r="K15" s="18"/>
    </row>
    <row r="16" spans="1:11" ht="13.5" customHeight="1">
      <c r="A16" s="26">
        <v>11</v>
      </c>
      <c r="B16" s="24">
        <v>829.82799999999997</v>
      </c>
      <c r="C16" s="25">
        <v>425.19900000000001</v>
      </c>
      <c r="D16" s="25">
        <v>404.62900000000002</v>
      </c>
      <c r="E16" s="18"/>
      <c r="F16" s="26">
        <v>66</v>
      </c>
      <c r="G16" s="24">
        <v>1884.828</v>
      </c>
      <c r="H16" s="25">
        <v>927.07</v>
      </c>
      <c r="I16" s="25">
        <v>957.75800000000004</v>
      </c>
      <c r="J16" s="18"/>
      <c r="K16" s="18"/>
    </row>
    <row r="17" spans="1:11" ht="13.5" customHeight="1">
      <c r="A17" s="26">
        <v>12</v>
      </c>
      <c r="B17" s="24">
        <v>834.96400000000006</v>
      </c>
      <c r="C17" s="25">
        <v>427.81299999999999</v>
      </c>
      <c r="D17" s="25">
        <v>407.15100000000001</v>
      </c>
      <c r="E17" s="18"/>
      <c r="F17" s="26">
        <v>67</v>
      </c>
      <c r="G17" s="24">
        <v>1838.0340000000001</v>
      </c>
      <c r="H17" s="25">
        <v>903.30499999999995</v>
      </c>
      <c r="I17" s="25">
        <v>934.72900000000004</v>
      </c>
      <c r="J17" s="18"/>
      <c r="K17" s="18"/>
    </row>
    <row r="18" spans="1:11" ht="13.5" customHeight="1">
      <c r="A18" s="26">
        <v>13</v>
      </c>
      <c r="B18" s="24">
        <v>840.39200000000005</v>
      </c>
      <c r="C18" s="25">
        <v>430.57499999999999</v>
      </c>
      <c r="D18" s="25">
        <v>409.81799999999998</v>
      </c>
      <c r="E18" s="18"/>
      <c r="F18" s="26">
        <v>68</v>
      </c>
      <c r="G18" s="24">
        <v>1776.107</v>
      </c>
      <c r="H18" s="25">
        <v>868.34500000000003</v>
      </c>
      <c r="I18" s="25">
        <v>907.76199999999994</v>
      </c>
      <c r="J18" s="18"/>
      <c r="K18" s="18"/>
    </row>
    <row r="19" spans="1:11" ht="13.5" customHeight="1">
      <c r="A19" s="26">
        <v>14</v>
      </c>
      <c r="B19" s="24">
        <v>846.577</v>
      </c>
      <c r="C19" s="25">
        <v>433.76499999999999</v>
      </c>
      <c r="D19" s="25">
        <v>412.81200000000001</v>
      </c>
      <c r="E19" s="18"/>
      <c r="F19" s="26">
        <v>69</v>
      </c>
      <c r="G19" s="24">
        <v>1708.971</v>
      </c>
      <c r="H19" s="25">
        <v>832.43100000000004</v>
      </c>
      <c r="I19" s="25">
        <v>876.54</v>
      </c>
      <c r="J19" s="18"/>
      <c r="K19" s="18"/>
    </row>
    <row r="20" spans="1:11" ht="20.25" customHeight="1">
      <c r="A20" s="26">
        <v>15</v>
      </c>
      <c r="B20" s="24">
        <v>854.24400000000003</v>
      </c>
      <c r="C20" s="25">
        <v>437.72</v>
      </c>
      <c r="D20" s="25">
        <v>416.524</v>
      </c>
      <c r="E20" s="18"/>
      <c r="F20" s="26">
        <v>70</v>
      </c>
      <c r="G20" s="24">
        <v>1668.1189999999999</v>
      </c>
      <c r="H20" s="25">
        <v>808.05200000000002</v>
      </c>
      <c r="I20" s="25">
        <v>860.06600000000003</v>
      </c>
      <c r="J20" s="18"/>
      <c r="K20" s="18"/>
    </row>
    <row r="21" spans="1:11" ht="13.5" customHeight="1">
      <c r="A21" s="26">
        <v>16</v>
      </c>
      <c r="B21" s="24">
        <v>864.55799999999999</v>
      </c>
      <c r="C21" s="25">
        <v>442.95600000000002</v>
      </c>
      <c r="D21" s="25">
        <v>421.60199999999998</v>
      </c>
      <c r="E21" s="18"/>
      <c r="F21" s="26">
        <v>71</v>
      </c>
      <c r="G21" s="24">
        <v>1615.922</v>
      </c>
      <c r="H21" s="25">
        <v>778.81200000000001</v>
      </c>
      <c r="I21" s="25">
        <v>837.11</v>
      </c>
      <c r="J21" s="18"/>
      <c r="K21" s="18"/>
    </row>
    <row r="22" spans="1:11" ht="13.5" customHeight="1">
      <c r="A22" s="26">
        <v>17</v>
      </c>
      <c r="B22" s="24">
        <v>878.58600000000001</v>
      </c>
      <c r="C22" s="25">
        <v>449.97300000000001</v>
      </c>
      <c r="D22" s="25">
        <v>428.613</v>
      </c>
      <c r="E22" s="18"/>
      <c r="F22" s="26">
        <v>72</v>
      </c>
      <c r="G22" s="24">
        <v>1596.3610000000001</v>
      </c>
      <c r="H22" s="25">
        <v>765.94500000000005</v>
      </c>
      <c r="I22" s="25">
        <v>830.41700000000003</v>
      </c>
      <c r="J22" s="18"/>
      <c r="K22" s="18"/>
    </row>
    <row r="23" spans="1:11" ht="13.5" customHeight="1">
      <c r="A23" s="26">
        <v>18</v>
      </c>
      <c r="B23" s="24">
        <v>896.48099999999999</v>
      </c>
      <c r="C23" s="25">
        <v>458.84699999999998</v>
      </c>
      <c r="D23" s="25">
        <v>437.63400000000001</v>
      </c>
      <c r="E23" s="18"/>
      <c r="F23" s="26">
        <v>73</v>
      </c>
      <c r="G23" s="24">
        <v>1233.405</v>
      </c>
      <c r="H23" s="25">
        <v>586.34100000000001</v>
      </c>
      <c r="I23" s="25">
        <v>647.06399999999996</v>
      </c>
      <c r="J23" s="18"/>
      <c r="K23" s="18"/>
    </row>
    <row r="24" spans="1:11" ht="13.5" customHeight="1">
      <c r="A24" s="26">
        <v>19</v>
      </c>
      <c r="B24" s="24">
        <v>917.7</v>
      </c>
      <c r="C24" s="25">
        <v>469.31900000000002</v>
      </c>
      <c r="D24" s="25">
        <v>448.38099999999997</v>
      </c>
      <c r="E24" s="18"/>
      <c r="F24" s="26">
        <v>74</v>
      </c>
      <c r="G24" s="24">
        <v>1504.4280000000001</v>
      </c>
      <c r="H24" s="25">
        <v>711.83900000000006</v>
      </c>
      <c r="I24" s="25">
        <v>792.58900000000006</v>
      </c>
      <c r="J24" s="18"/>
      <c r="K24" s="18"/>
    </row>
    <row r="25" spans="1:11" ht="20.25" customHeight="1">
      <c r="A25" s="26">
        <v>20</v>
      </c>
      <c r="B25" s="24">
        <v>942.65499999999997</v>
      </c>
      <c r="C25" s="25">
        <v>481.661</v>
      </c>
      <c r="D25" s="25">
        <v>460.99299999999999</v>
      </c>
      <c r="E25" s="18"/>
      <c r="F25" s="26">
        <v>75</v>
      </c>
      <c r="G25" s="24">
        <v>1390.5260000000001</v>
      </c>
      <c r="H25" s="25">
        <v>653.84</v>
      </c>
      <c r="I25" s="25">
        <v>736.68600000000004</v>
      </c>
      <c r="J25" s="18"/>
      <c r="K25" s="18"/>
    </row>
    <row r="26" spans="1:11" ht="13.5" customHeight="1">
      <c r="A26" s="26">
        <v>21</v>
      </c>
      <c r="B26" s="24">
        <v>972.048</v>
      </c>
      <c r="C26" s="25">
        <v>496.37599999999998</v>
      </c>
      <c r="D26" s="25">
        <v>475.67200000000003</v>
      </c>
      <c r="E26" s="18"/>
      <c r="F26" s="26">
        <v>76</v>
      </c>
      <c r="G26" s="24">
        <v>1335.4849999999999</v>
      </c>
      <c r="H26" s="25">
        <v>622.83299999999997</v>
      </c>
      <c r="I26" s="25">
        <v>712.65200000000004</v>
      </c>
      <c r="J26" s="18"/>
      <c r="K26" s="18"/>
    </row>
    <row r="27" spans="1:11" ht="13.5" customHeight="1">
      <c r="A27" s="26">
        <v>22</v>
      </c>
      <c r="B27" s="24">
        <v>1002.312</v>
      </c>
      <c r="C27" s="25">
        <v>511.77499999999998</v>
      </c>
      <c r="D27" s="25">
        <v>490.536</v>
      </c>
      <c r="E27" s="18"/>
      <c r="F27" s="26">
        <v>77</v>
      </c>
      <c r="G27" s="24">
        <v>1270.172</v>
      </c>
      <c r="H27" s="25">
        <v>587.28499999999997</v>
      </c>
      <c r="I27" s="25">
        <v>682.88800000000003</v>
      </c>
      <c r="J27" s="18"/>
      <c r="K27" s="18"/>
    </row>
    <row r="28" spans="1:11" ht="13.5" customHeight="1">
      <c r="A28" s="26">
        <v>23</v>
      </c>
      <c r="B28" s="24">
        <v>1033.4680000000001</v>
      </c>
      <c r="C28" s="25">
        <v>527.89499999999998</v>
      </c>
      <c r="D28" s="25">
        <v>505.57299999999998</v>
      </c>
      <c r="E28" s="18"/>
      <c r="F28" s="26">
        <v>78</v>
      </c>
      <c r="G28" s="24">
        <v>1227.633</v>
      </c>
      <c r="H28" s="25">
        <v>562.34299999999996</v>
      </c>
      <c r="I28" s="25">
        <v>665.29</v>
      </c>
      <c r="J28" s="18"/>
      <c r="K28" s="18"/>
    </row>
    <row r="29" spans="1:11" ht="13.5" customHeight="1">
      <c r="A29" s="26">
        <v>24</v>
      </c>
      <c r="B29" s="24">
        <v>1000.39</v>
      </c>
      <c r="C29" s="25">
        <v>509.23</v>
      </c>
      <c r="D29" s="25">
        <v>491.15899999999999</v>
      </c>
      <c r="E29" s="18"/>
      <c r="F29" s="26">
        <v>79</v>
      </c>
      <c r="G29" s="24">
        <v>1210.777</v>
      </c>
      <c r="H29" s="25">
        <v>547.6</v>
      </c>
      <c r="I29" s="25">
        <v>663.17600000000004</v>
      </c>
      <c r="J29" s="18"/>
      <c r="K29" s="18"/>
    </row>
    <row r="30" spans="1:11" ht="20.25" customHeight="1">
      <c r="A30" s="26">
        <v>25</v>
      </c>
      <c r="B30" s="24">
        <v>1017.458</v>
      </c>
      <c r="C30" s="25">
        <v>519.86199999999997</v>
      </c>
      <c r="D30" s="25">
        <v>497.596</v>
      </c>
      <c r="E30" s="18"/>
      <c r="F30" s="26">
        <v>80</v>
      </c>
      <c r="G30" s="24">
        <v>1204.5999999999999</v>
      </c>
      <c r="H30" s="25">
        <v>538.80399999999997</v>
      </c>
      <c r="I30" s="25">
        <v>665.79600000000005</v>
      </c>
      <c r="J30" s="18"/>
      <c r="K30" s="18"/>
    </row>
    <row r="31" spans="1:11" ht="13.5" customHeight="1">
      <c r="A31" s="26">
        <v>26</v>
      </c>
      <c r="B31" s="24">
        <v>1056.799</v>
      </c>
      <c r="C31" s="25">
        <v>539.26800000000003</v>
      </c>
      <c r="D31" s="25">
        <v>517.53099999999995</v>
      </c>
      <c r="E31" s="18"/>
      <c r="F31" s="26">
        <v>81</v>
      </c>
      <c r="G31" s="24">
        <v>1140.9690000000001</v>
      </c>
      <c r="H31" s="25">
        <v>502.41500000000002</v>
      </c>
      <c r="I31" s="25">
        <v>638.55399999999997</v>
      </c>
      <c r="J31" s="18"/>
      <c r="K31" s="18"/>
    </row>
    <row r="32" spans="1:11" ht="13.5" customHeight="1">
      <c r="A32" s="26">
        <v>27</v>
      </c>
      <c r="B32" s="24">
        <v>1064.58</v>
      </c>
      <c r="C32" s="25">
        <v>543.88599999999997</v>
      </c>
      <c r="D32" s="25">
        <v>520.69399999999996</v>
      </c>
      <c r="E32" s="18"/>
      <c r="F32" s="26">
        <v>82</v>
      </c>
      <c r="G32" s="24">
        <v>1075.3599999999999</v>
      </c>
      <c r="H32" s="25">
        <v>466.68099999999998</v>
      </c>
      <c r="I32" s="25">
        <v>608.67899999999997</v>
      </c>
      <c r="J32" s="18"/>
      <c r="K32" s="18"/>
    </row>
    <row r="33" spans="1:11" ht="13.5" customHeight="1">
      <c r="A33" s="26">
        <v>28</v>
      </c>
      <c r="B33" s="24">
        <v>1093.9359999999999</v>
      </c>
      <c r="C33" s="25">
        <v>560.11300000000006</v>
      </c>
      <c r="D33" s="25">
        <v>533.82299999999998</v>
      </c>
      <c r="E33" s="18"/>
      <c r="F33" s="26">
        <v>83</v>
      </c>
      <c r="G33" s="24">
        <v>1091.171</v>
      </c>
      <c r="H33" s="25">
        <v>465.464</v>
      </c>
      <c r="I33" s="25">
        <v>625.70600000000002</v>
      </c>
      <c r="J33" s="18"/>
      <c r="K33" s="18"/>
    </row>
    <row r="34" spans="1:11" ht="13.5" customHeight="1">
      <c r="A34" s="26">
        <v>29</v>
      </c>
      <c r="B34" s="24">
        <v>1097.902</v>
      </c>
      <c r="C34" s="25">
        <v>562.62300000000005</v>
      </c>
      <c r="D34" s="25">
        <v>535.28</v>
      </c>
      <c r="E34" s="18"/>
      <c r="F34" s="26">
        <v>84</v>
      </c>
      <c r="G34" s="24">
        <v>1083.059</v>
      </c>
      <c r="H34" s="25">
        <v>453.85399999999998</v>
      </c>
      <c r="I34" s="25">
        <v>629.20500000000004</v>
      </c>
      <c r="J34" s="18"/>
      <c r="K34" s="18"/>
    </row>
    <row r="35" spans="1:11" ht="20.25" customHeight="1">
      <c r="A35" s="26">
        <v>30</v>
      </c>
      <c r="B35" s="24">
        <v>1109.021</v>
      </c>
      <c r="C35" s="25">
        <v>567.95100000000002</v>
      </c>
      <c r="D35" s="25">
        <v>541.07000000000005</v>
      </c>
      <c r="E35" s="18"/>
      <c r="F35" s="26">
        <v>85</v>
      </c>
      <c r="G35" s="24">
        <v>1034.06</v>
      </c>
      <c r="H35" s="25">
        <v>423.392</v>
      </c>
      <c r="I35" s="25">
        <v>610.66800000000001</v>
      </c>
      <c r="J35" s="18"/>
      <c r="K35" s="18"/>
    </row>
    <row r="36" spans="1:11" ht="13.5" customHeight="1">
      <c r="A36" s="26">
        <v>31</v>
      </c>
      <c r="B36" s="24">
        <v>1129.2840000000001</v>
      </c>
      <c r="C36" s="25">
        <v>578.15499999999997</v>
      </c>
      <c r="D36" s="25">
        <v>551.12900000000002</v>
      </c>
      <c r="E36" s="18"/>
      <c r="F36" s="26">
        <v>86</v>
      </c>
      <c r="G36" s="24">
        <v>1043.203</v>
      </c>
      <c r="H36" s="25">
        <v>415.53300000000002</v>
      </c>
      <c r="I36" s="25">
        <v>627.66999999999996</v>
      </c>
      <c r="J36" s="18"/>
      <c r="K36" s="18"/>
    </row>
    <row r="37" spans="1:11" ht="13.5" customHeight="1">
      <c r="A37" s="26">
        <v>32</v>
      </c>
      <c r="B37" s="24">
        <v>1120.9829999999999</v>
      </c>
      <c r="C37" s="25">
        <v>574.14099999999996</v>
      </c>
      <c r="D37" s="25">
        <v>546.84299999999996</v>
      </c>
      <c r="E37" s="18"/>
      <c r="F37" s="26">
        <v>87</v>
      </c>
      <c r="G37" s="24">
        <v>1039.6020000000001</v>
      </c>
      <c r="H37" s="25">
        <v>402.59500000000003</v>
      </c>
      <c r="I37" s="25">
        <v>637.00599999999997</v>
      </c>
      <c r="J37" s="18"/>
      <c r="K37" s="18"/>
    </row>
    <row r="38" spans="1:11" ht="13.5" customHeight="1">
      <c r="A38" s="26">
        <v>33</v>
      </c>
      <c r="B38" s="24">
        <v>1112.72</v>
      </c>
      <c r="C38" s="25">
        <v>569.13800000000003</v>
      </c>
      <c r="D38" s="25">
        <v>543.58199999999999</v>
      </c>
      <c r="E38" s="18"/>
      <c r="F38" s="26">
        <v>88</v>
      </c>
      <c r="G38" s="24">
        <v>1027.0640000000001</v>
      </c>
      <c r="H38" s="25">
        <v>386.02</v>
      </c>
      <c r="I38" s="25">
        <v>641.04399999999998</v>
      </c>
      <c r="J38" s="18"/>
      <c r="K38" s="18"/>
    </row>
    <row r="39" spans="1:11" ht="13.5" customHeight="1">
      <c r="A39" s="26">
        <v>34</v>
      </c>
      <c r="B39" s="24">
        <v>1113.922</v>
      </c>
      <c r="C39" s="25">
        <v>569.92600000000004</v>
      </c>
      <c r="D39" s="25">
        <v>543.99599999999998</v>
      </c>
      <c r="E39" s="18"/>
      <c r="F39" s="26">
        <v>89</v>
      </c>
      <c r="G39" s="24">
        <v>1019.23</v>
      </c>
      <c r="H39" s="25">
        <v>369.70800000000003</v>
      </c>
      <c r="I39" s="25">
        <v>649.52200000000005</v>
      </c>
      <c r="J39" s="18"/>
      <c r="K39" s="18"/>
    </row>
    <row r="40" spans="1:11" ht="20.25" customHeight="1">
      <c r="A40" s="26">
        <v>35</v>
      </c>
      <c r="B40" s="24">
        <v>1150.3720000000001</v>
      </c>
      <c r="C40" s="25">
        <v>587.85699999999997</v>
      </c>
      <c r="D40" s="25">
        <v>562.51499999999999</v>
      </c>
      <c r="E40" s="18"/>
      <c r="F40" s="26">
        <v>90</v>
      </c>
      <c r="G40" s="24">
        <v>1020.001</v>
      </c>
      <c r="H40" s="25">
        <v>356.36099999999999</v>
      </c>
      <c r="I40" s="25">
        <v>663.64</v>
      </c>
      <c r="J40" s="18"/>
      <c r="K40" s="18"/>
    </row>
    <row r="41" spans="1:11" ht="13.5" customHeight="1">
      <c r="A41" s="26">
        <v>36</v>
      </c>
      <c r="B41" s="24">
        <v>1168.5450000000001</v>
      </c>
      <c r="C41" s="25">
        <v>598.25300000000004</v>
      </c>
      <c r="D41" s="25">
        <v>570.29200000000003</v>
      </c>
      <c r="E41" s="18"/>
      <c r="F41" s="26">
        <v>91</v>
      </c>
      <c r="G41" s="24">
        <v>911.57299999999998</v>
      </c>
      <c r="H41" s="25">
        <v>305.459</v>
      </c>
      <c r="I41" s="25">
        <v>606.11400000000003</v>
      </c>
      <c r="J41" s="18"/>
      <c r="K41" s="18"/>
    </row>
    <row r="42" spans="1:11" ht="13.5" customHeight="1">
      <c r="A42" s="26">
        <v>37</v>
      </c>
      <c r="B42" s="24">
        <v>1200.405</v>
      </c>
      <c r="C42" s="25">
        <v>614.39800000000002</v>
      </c>
      <c r="D42" s="25">
        <v>586.00699999999995</v>
      </c>
      <c r="E42" s="18"/>
      <c r="F42" s="26">
        <v>92</v>
      </c>
      <c r="G42" s="24">
        <v>768.29700000000003</v>
      </c>
      <c r="H42" s="25">
        <v>246.995</v>
      </c>
      <c r="I42" s="25">
        <v>521.303</v>
      </c>
      <c r="J42" s="18"/>
      <c r="K42" s="18"/>
    </row>
    <row r="43" spans="1:11" ht="13.5" customHeight="1">
      <c r="A43" s="26">
        <v>38</v>
      </c>
      <c r="B43" s="24">
        <v>1215.2529999999999</v>
      </c>
      <c r="C43" s="25">
        <v>622.101</v>
      </c>
      <c r="D43" s="25">
        <v>593.15200000000004</v>
      </c>
      <c r="E43" s="18"/>
      <c r="F43" s="26">
        <v>93</v>
      </c>
      <c r="G43" s="24">
        <v>420.53300000000002</v>
      </c>
      <c r="H43" s="25">
        <v>127.795</v>
      </c>
      <c r="I43" s="25">
        <v>292.738</v>
      </c>
      <c r="J43" s="18"/>
      <c r="K43" s="18"/>
    </row>
    <row r="44" spans="1:11" ht="13.5" customHeight="1">
      <c r="A44" s="26">
        <v>39</v>
      </c>
      <c r="B44" s="24">
        <v>1241.3</v>
      </c>
      <c r="C44" s="25">
        <v>637.40700000000004</v>
      </c>
      <c r="D44" s="25">
        <v>603.89300000000003</v>
      </c>
      <c r="E44" s="18"/>
      <c r="F44" s="26">
        <v>94</v>
      </c>
      <c r="G44" s="24">
        <v>389.03</v>
      </c>
      <c r="H44" s="25">
        <v>111.029</v>
      </c>
      <c r="I44" s="25">
        <v>278.00099999999998</v>
      </c>
      <c r="J44" s="18"/>
      <c r="K44" s="18"/>
    </row>
    <row r="45" spans="1:11" ht="20.25" customHeight="1">
      <c r="A45" s="26">
        <v>40</v>
      </c>
      <c r="B45" s="24">
        <v>1241.0540000000001</v>
      </c>
      <c r="C45" s="25">
        <v>636.24800000000005</v>
      </c>
      <c r="D45" s="25">
        <v>604.80499999999995</v>
      </c>
      <c r="E45" s="18"/>
      <c r="F45" s="26">
        <v>95</v>
      </c>
      <c r="G45" s="24">
        <v>399.98899999999998</v>
      </c>
      <c r="H45" s="25">
        <v>107.66800000000001</v>
      </c>
      <c r="I45" s="25">
        <v>292.32100000000003</v>
      </c>
      <c r="J45" s="18"/>
      <c r="K45" s="18"/>
    </row>
    <row r="46" spans="1:11" ht="13.5" customHeight="1">
      <c r="A46" s="26">
        <v>41</v>
      </c>
      <c r="B46" s="24">
        <v>1255.7809999999999</v>
      </c>
      <c r="C46" s="25">
        <v>644.01400000000001</v>
      </c>
      <c r="D46" s="25">
        <v>611.76700000000005</v>
      </c>
      <c r="E46" s="18"/>
      <c r="F46" s="26">
        <v>96</v>
      </c>
      <c r="G46" s="24">
        <v>320.02300000000002</v>
      </c>
      <c r="H46" s="25">
        <v>81.159000000000006</v>
      </c>
      <c r="I46" s="25">
        <v>238.864</v>
      </c>
      <c r="J46" s="18"/>
      <c r="K46" s="18"/>
    </row>
    <row r="47" spans="1:11" ht="13.5" customHeight="1">
      <c r="A47" s="26">
        <v>42</v>
      </c>
      <c r="B47" s="24">
        <v>1249.6500000000001</v>
      </c>
      <c r="C47" s="25">
        <v>639.37400000000002</v>
      </c>
      <c r="D47" s="25">
        <v>610.27599999999995</v>
      </c>
      <c r="E47" s="18"/>
      <c r="F47" s="26">
        <v>97</v>
      </c>
      <c r="G47" s="24">
        <v>265.863</v>
      </c>
      <c r="H47" s="25">
        <v>63.057000000000002</v>
      </c>
      <c r="I47" s="25">
        <v>202.80699999999999</v>
      </c>
      <c r="J47" s="18"/>
      <c r="K47" s="18"/>
    </row>
    <row r="48" spans="1:11" ht="13.5" customHeight="1">
      <c r="A48" s="26">
        <v>43</v>
      </c>
      <c r="B48" s="24">
        <v>1240.3789999999999</v>
      </c>
      <c r="C48" s="25">
        <v>635.88199999999995</v>
      </c>
      <c r="D48" s="25">
        <v>604.49599999999998</v>
      </c>
      <c r="E48" s="18"/>
      <c r="F48" s="26">
        <v>98</v>
      </c>
      <c r="G48" s="24">
        <v>203.376</v>
      </c>
      <c r="H48" s="25">
        <v>45.046999999999997</v>
      </c>
      <c r="I48" s="25">
        <v>158.32900000000001</v>
      </c>
      <c r="J48" s="18"/>
      <c r="K48" s="18"/>
    </row>
    <row r="49" spans="1:11" ht="13.5" customHeight="1">
      <c r="A49" s="26">
        <v>44</v>
      </c>
      <c r="B49" s="24">
        <v>1251.5920000000001</v>
      </c>
      <c r="C49" s="25">
        <v>640.745</v>
      </c>
      <c r="D49" s="25">
        <v>610.846</v>
      </c>
      <c r="E49" s="18"/>
      <c r="F49" s="26">
        <v>99</v>
      </c>
      <c r="G49" s="24">
        <v>141.52199999999999</v>
      </c>
      <c r="H49" s="25">
        <v>29.071999999999999</v>
      </c>
      <c r="I49" s="25">
        <v>112.45</v>
      </c>
      <c r="J49" s="18"/>
      <c r="K49" s="18"/>
    </row>
    <row r="50" spans="1:11" ht="20.25" customHeight="1">
      <c r="A50" s="26">
        <v>45</v>
      </c>
      <c r="B50" s="24">
        <v>1237.837</v>
      </c>
      <c r="C50" s="25">
        <v>633.71199999999999</v>
      </c>
      <c r="D50" s="25">
        <v>604.125</v>
      </c>
      <c r="E50" s="18"/>
      <c r="F50" s="26">
        <v>100</v>
      </c>
      <c r="G50" s="24">
        <v>91.495000000000005</v>
      </c>
      <c r="H50" s="25">
        <v>17.404</v>
      </c>
      <c r="I50" s="25">
        <v>74.090999999999994</v>
      </c>
      <c r="J50" s="18"/>
      <c r="K50" s="18"/>
    </row>
    <row r="51" spans="1:11" ht="13.5" customHeight="1">
      <c r="A51" s="26">
        <v>46</v>
      </c>
      <c r="B51" s="24">
        <v>1207.6130000000001</v>
      </c>
      <c r="C51" s="25">
        <v>617.45399999999995</v>
      </c>
      <c r="D51" s="25">
        <v>590.15899999999999</v>
      </c>
      <c r="E51" s="18"/>
      <c r="F51" s="26">
        <v>101</v>
      </c>
      <c r="G51" s="24">
        <v>70.319999999999993</v>
      </c>
      <c r="H51" s="25">
        <v>12.279</v>
      </c>
      <c r="I51" s="25">
        <v>58.040999999999997</v>
      </c>
      <c r="J51" s="18"/>
      <c r="K51" s="18"/>
    </row>
    <row r="52" spans="1:11" ht="13.5" customHeight="1">
      <c r="A52" s="26">
        <v>47</v>
      </c>
      <c r="B52" s="24">
        <v>1218.037</v>
      </c>
      <c r="C52" s="25">
        <v>622.09699999999998</v>
      </c>
      <c r="D52" s="25">
        <v>595.94000000000005</v>
      </c>
      <c r="E52" s="18"/>
      <c r="F52" s="26">
        <v>102</v>
      </c>
      <c r="G52" s="24">
        <v>50.058999999999997</v>
      </c>
      <c r="H52" s="25">
        <v>8.08</v>
      </c>
      <c r="I52" s="25">
        <v>41.978999999999999</v>
      </c>
      <c r="J52" s="18"/>
      <c r="K52" s="18"/>
    </row>
    <row r="53" spans="1:11" ht="13.5" customHeight="1">
      <c r="A53" s="26">
        <v>48</v>
      </c>
      <c r="B53" s="24">
        <v>1208.7059999999999</v>
      </c>
      <c r="C53" s="25">
        <v>615.74300000000005</v>
      </c>
      <c r="D53" s="25">
        <v>592.96299999999997</v>
      </c>
      <c r="E53" s="18"/>
      <c r="F53" s="26">
        <v>103</v>
      </c>
      <c r="G53" s="24">
        <v>33.518999999999998</v>
      </c>
      <c r="H53" s="25">
        <v>4.9909999999999997</v>
      </c>
      <c r="I53" s="25">
        <v>28.527999999999999</v>
      </c>
      <c r="J53" s="18"/>
      <c r="K53" s="18"/>
    </row>
    <row r="54" spans="1:11" ht="13.5" customHeight="1">
      <c r="A54" s="26">
        <v>49</v>
      </c>
      <c r="B54" s="24">
        <v>1226.0429999999999</v>
      </c>
      <c r="C54" s="25">
        <v>622.51700000000005</v>
      </c>
      <c r="D54" s="25">
        <v>603.52599999999995</v>
      </c>
      <c r="E54" s="18"/>
      <c r="F54" s="26">
        <v>104</v>
      </c>
      <c r="G54" s="24">
        <v>20.622</v>
      </c>
      <c r="H54" s="25">
        <v>2.8170000000000002</v>
      </c>
      <c r="I54" s="25">
        <v>17.805</v>
      </c>
      <c r="J54" s="18"/>
      <c r="K54" s="18"/>
    </row>
    <row r="55" spans="1:11" ht="20.25" customHeight="1">
      <c r="A55" s="26">
        <v>50</v>
      </c>
      <c r="B55" s="24">
        <v>1250.6179999999999</v>
      </c>
      <c r="C55" s="25">
        <v>634.14300000000003</v>
      </c>
      <c r="D55" s="25">
        <v>616.47500000000002</v>
      </c>
      <c r="E55" s="18"/>
      <c r="F55" s="23" t="s">
        <v>127</v>
      </c>
      <c r="G55" s="24">
        <v>27.154</v>
      </c>
      <c r="H55" s="25">
        <v>3.1709999999999998</v>
      </c>
      <c r="I55" s="25">
        <v>23.983000000000001</v>
      </c>
      <c r="J55" s="18"/>
      <c r="K55" s="18"/>
    </row>
    <row r="56" spans="1:11" ht="13.5" customHeight="1">
      <c r="A56" s="26">
        <v>51</v>
      </c>
      <c r="B56" s="24">
        <v>1287.3240000000001</v>
      </c>
      <c r="C56" s="25">
        <v>652.505</v>
      </c>
      <c r="D56" s="25">
        <v>634.81899999999996</v>
      </c>
      <c r="E56" s="18"/>
      <c r="F56" s="26"/>
      <c r="G56" s="24"/>
      <c r="H56" s="25"/>
      <c r="I56" s="25"/>
      <c r="J56" s="18"/>
      <c r="K56" s="18"/>
    </row>
    <row r="57" spans="1:11" ht="13.5" customHeight="1">
      <c r="A57" s="26">
        <v>52</v>
      </c>
      <c r="B57" s="24">
        <v>1319.0429999999999</v>
      </c>
      <c r="C57" s="25">
        <v>666.524</v>
      </c>
      <c r="D57" s="25">
        <v>652.51900000000001</v>
      </c>
      <c r="E57" s="18"/>
      <c r="F57" s="26"/>
      <c r="G57" s="24"/>
      <c r="H57" s="25"/>
      <c r="I57" s="25"/>
      <c r="J57" s="18"/>
      <c r="K57" s="18"/>
    </row>
    <row r="58" spans="1:11" ht="13.5" customHeight="1">
      <c r="A58" s="26">
        <v>53</v>
      </c>
      <c r="B58" s="24">
        <v>1338.989</v>
      </c>
      <c r="C58" s="25">
        <v>676.36699999999996</v>
      </c>
      <c r="D58" s="25">
        <v>662.62199999999996</v>
      </c>
      <c r="E58" s="18"/>
      <c r="F58" s="26"/>
      <c r="G58" s="24"/>
      <c r="H58" s="25"/>
      <c r="I58" s="25"/>
      <c r="J58" s="18"/>
      <c r="K58" s="18"/>
    </row>
    <row r="59" spans="1:11" ht="13.5" customHeight="1">
      <c r="A59" s="27">
        <v>54</v>
      </c>
      <c r="B59" s="28">
        <v>1388.242</v>
      </c>
      <c r="C59" s="29">
        <v>697.76900000000001</v>
      </c>
      <c r="D59" s="29">
        <v>690.47299999999996</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136</v>
      </c>
    </row>
    <row r="2" spans="1:11" ht="13.5" customHeight="1">
      <c r="A2" s="18" t="s">
        <v>137</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110918.554</v>
      </c>
      <c r="C4" s="25">
        <v>53595.345000000001</v>
      </c>
      <c r="D4" s="25">
        <v>57323.209000000003</v>
      </c>
      <c r="E4" s="18"/>
      <c r="F4" s="18"/>
      <c r="G4" s="24"/>
      <c r="H4" s="25"/>
      <c r="I4" s="25"/>
      <c r="J4" s="18"/>
      <c r="K4" s="18"/>
    </row>
    <row r="5" spans="1:11" ht="20.25" customHeight="1">
      <c r="A5" s="26">
        <v>0</v>
      </c>
      <c r="B5" s="24">
        <v>743.84100000000001</v>
      </c>
      <c r="C5" s="25">
        <v>381.37200000000001</v>
      </c>
      <c r="D5" s="25">
        <v>362.46899999999999</v>
      </c>
      <c r="E5" s="18"/>
      <c r="F5" s="26">
        <v>55</v>
      </c>
      <c r="G5" s="24">
        <v>1384.634</v>
      </c>
      <c r="H5" s="25">
        <v>695.37300000000005</v>
      </c>
      <c r="I5" s="25">
        <v>689.26099999999997</v>
      </c>
      <c r="J5" s="18"/>
      <c r="K5" s="18"/>
    </row>
    <row r="6" spans="1:11" ht="13.5" customHeight="1">
      <c r="A6" s="26">
        <v>1</v>
      </c>
      <c r="B6" s="24">
        <v>751.68</v>
      </c>
      <c r="C6" s="25">
        <v>385.37799999999999</v>
      </c>
      <c r="D6" s="25">
        <v>366.30200000000002</v>
      </c>
      <c r="E6" s="18"/>
      <c r="F6" s="26">
        <v>56</v>
      </c>
      <c r="G6" s="24">
        <v>1425.5409999999999</v>
      </c>
      <c r="H6" s="25">
        <v>714.29700000000003</v>
      </c>
      <c r="I6" s="25">
        <v>711.24400000000003</v>
      </c>
      <c r="J6" s="18"/>
      <c r="K6" s="18"/>
    </row>
    <row r="7" spans="1:11" ht="13.5" customHeight="1">
      <c r="A7" s="26">
        <v>2</v>
      </c>
      <c r="B7" s="24">
        <v>759.43600000000004</v>
      </c>
      <c r="C7" s="25">
        <v>389.34100000000001</v>
      </c>
      <c r="D7" s="25">
        <v>370.09500000000003</v>
      </c>
      <c r="E7" s="18"/>
      <c r="F7" s="26">
        <v>57</v>
      </c>
      <c r="G7" s="24">
        <v>1442.713</v>
      </c>
      <c r="H7" s="25">
        <v>722.51400000000001</v>
      </c>
      <c r="I7" s="25">
        <v>720.2</v>
      </c>
      <c r="J7" s="18"/>
      <c r="K7" s="18"/>
    </row>
    <row r="8" spans="1:11" ht="13.5" customHeight="1">
      <c r="A8" s="26">
        <v>3</v>
      </c>
      <c r="B8" s="24">
        <v>767.173</v>
      </c>
      <c r="C8" s="25">
        <v>393.29399999999998</v>
      </c>
      <c r="D8" s="25">
        <v>373.87900000000002</v>
      </c>
      <c r="E8" s="18"/>
      <c r="F8" s="26">
        <v>58</v>
      </c>
      <c r="G8" s="24">
        <v>1440.567</v>
      </c>
      <c r="H8" s="25">
        <v>719.40599999999995</v>
      </c>
      <c r="I8" s="25">
        <v>721.16099999999994</v>
      </c>
      <c r="J8" s="18"/>
      <c r="K8" s="18"/>
    </row>
    <row r="9" spans="1:11" ht="13.5" customHeight="1">
      <c r="A9" s="26">
        <v>4</v>
      </c>
      <c r="B9" s="24">
        <v>774.89200000000005</v>
      </c>
      <c r="C9" s="25">
        <v>397.23200000000003</v>
      </c>
      <c r="D9" s="25">
        <v>377.66</v>
      </c>
      <c r="E9" s="18"/>
      <c r="F9" s="26">
        <v>59</v>
      </c>
      <c r="G9" s="24">
        <v>1451.7429999999999</v>
      </c>
      <c r="H9" s="25">
        <v>725.23599999999999</v>
      </c>
      <c r="I9" s="25">
        <v>726.50699999999995</v>
      </c>
      <c r="J9" s="18"/>
      <c r="K9" s="18"/>
    </row>
    <row r="10" spans="1:11" ht="20.25" customHeight="1">
      <c r="A10" s="26">
        <v>5</v>
      </c>
      <c r="B10" s="24">
        <v>782.60400000000004</v>
      </c>
      <c r="C10" s="25">
        <v>401.15300000000002</v>
      </c>
      <c r="D10" s="25">
        <v>381.45100000000002</v>
      </c>
      <c r="E10" s="18"/>
      <c r="F10" s="26">
        <v>60</v>
      </c>
      <c r="G10" s="24">
        <v>1509.104</v>
      </c>
      <c r="H10" s="25">
        <v>752.46900000000005</v>
      </c>
      <c r="I10" s="25">
        <v>756.63499999999999</v>
      </c>
      <c r="J10" s="18"/>
      <c r="K10" s="18"/>
    </row>
    <row r="11" spans="1:11" ht="13.5" customHeight="1">
      <c r="A11" s="26">
        <v>6</v>
      </c>
      <c r="B11" s="24">
        <v>790.30700000000002</v>
      </c>
      <c r="C11" s="25">
        <v>405.05799999999999</v>
      </c>
      <c r="D11" s="25">
        <v>385.25</v>
      </c>
      <c r="E11" s="18"/>
      <c r="F11" s="26">
        <v>61</v>
      </c>
      <c r="G11" s="24">
        <v>1542.7329999999999</v>
      </c>
      <c r="H11" s="25">
        <v>768.79300000000001</v>
      </c>
      <c r="I11" s="25">
        <v>773.94</v>
      </c>
      <c r="J11" s="18"/>
      <c r="K11" s="18"/>
    </row>
    <row r="12" spans="1:11" ht="13.5" customHeight="1">
      <c r="A12" s="26">
        <v>7</v>
      </c>
      <c r="B12" s="24">
        <v>797.94299999999998</v>
      </c>
      <c r="C12" s="25">
        <v>408.92700000000002</v>
      </c>
      <c r="D12" s="25">
        <v>389.01600000000002</v>
      </c>
      <c r="E12" s="18"/>
      <c r="F12" s="26">
        <v>62</v>
      </c>
      <c r="G12" s="24">
        <v>1596.5150000000001</v>
      </c>
      <c r="H12" s="25">
        <v>793.74099999999999</v>
      </c>
      <c r="I12" s="25">
        <v>802.774</v>
      </c>
      <c r="J12" s="18"/>
      <c r="K12" s="18"/>
    </row>
    <row r="13" spans="1:11" ht="13.5" customHeight="1">
      <c r="A13" s="26">
        <v>8</v>
      </c>
      <c r="B13" s="24">
        <v>805.37300000000005</v>
      </c>
      <c r="C13" s="25">
        <v>412.70100000000002</v>
      </c>
      <c r="D13" s="25">
        <v>392.67099999999999</v>
      </c>
      <c r="E13" s="18"/>
      <c r="F13" s="26">
        <v>63</v>
      </c>
      <c r="G13" s="24">
        <v>1631.18</v>
      </c>
      <c r="H13" s="25">
        <v>810.05899999999997</v>
      </c>
      <c r="I13" s="25">
        <v>821.12099999999998</v>
      </c>
      <c r="J13" s="18"/>
      <c r="K13" s="18"/>
    </row>
    <row r="14" spans="1:11" ht="13.5" customHeight="1">
      <c r="A14" s="26">
        <v>9</v>
      </c>
      <c r="B14" s="24">
        <v>812.43200000000002</v>
      </c>
      <c r="C14" s="25">
        <v>416.30200000000002</v>
      </c>
      <c r="D14" s="25">
        <v>396.13099999999997</v>
      </c>
      <c r="E14" s="18"/>
      <c r="F14" s="26">
        <v>64</v>
      </c>
      <c r="G14" s="24">
        <v>1700.9010000000001</v>
      </c>
      <c r="H14" s="25">
        <v>842.87300000000005</v>
      </c>
      <c r="I14" s="25">
        <v>858.02800000000002</v>
      </c>
      <c r="J14" s="18"/>
      <c r="K14" s="18"/>
    </row>
    <row r="15" spans="1:11" ht="20.25" customHeight="1">
      <c r="A15" s="26">
        <v>10</v>
      </c>
      <c r="B15" s="24">
        <v>818.95899999999995</v>
      </c>
      <c r="C15" s="25">
        <v>419.64</v>
      </c>
      <c r="D15" s="25">
        <v>399.32</v>
      </c>
      <c r="E15" s="18"/>
      <c r="F15" s="26">
        <v>65</v>
      </c>
      <c r="G15" s="24">
        <v>1765.7080000000001</v>
      </c>
      <c r="H15" s="25">
        <v>872.63199999999995</v>
      </c>
      <c r="I15" s="25">
        <v>893.07600000000002</v>
      </c>
      <c r="J15" s="18"/>
      <c r="K15" s="18"/>
    </row>
    <row r="16" spans="1:11" ht="13.5" customHeight="1">
      <c r="A16" s="26">
        <v>11</v>
      </c>
      <c r="B16" s="24">
        <v>824.86199999999997</v>
      </c>
      <c r="C16" s="25">
        <v>422.65499999999997</v>
      </c>
      <c r="D16" s="25">
        <v>402.20699999999999</v>
      </c>
      <c r="E16" s="18"/>
      <c r="F16" s="26">
        <v>66</v>
      </c>
      <c r="G16" s="24">
        <v>1851.9870000000001</v>
      </c>
      <c r="H16" s="25">
        <v>914.14800000000002</v>
      </c>
      <c r="I16" s="25">
        <v>937.84</v>
      </c>
      <c r="J16" s="18"/>
      <c r="K16" s="18"/>
    </row>
    <row r="17" spans="1:11" ht="13.5" customHeight="1">
      <c r="A17" s="26">
        <v>12</v>
      </c>
      <c r="B17" s="24">
        <v>830.245</v>
      </c>
      <c r="C17" s="25">
        <v>425.39600000000002</v>
      </c>
      <c r="D17" s="25">
        <v>404.84899999999999</v>
      </c>
      <c r="E17" s="18"/>
      <c r="F17" s="26">
        <v>67</v>
      </c>
      <c r="G17" s="24">
        <v>1871.646</v>
      </c>
      <c r="H17" s="25">
        <v>917.77800000000002</v>
      </c>
      <c r="I17" s="25">
        <v>953.86699999999996</v>
      </c>
      <c r="J17" s="18"/>
      <c r="K17" s="18"/>
    </row>
    <row r="18" spans="1:11" ht="13.5" customHeight="1">
      <c r="A18" s="26">
        <v>13</v>
      </c>
      <c r="B18" s="24">
        <v>835.43700000000001</v>
      </c>
      <c r="C18" s="25">
        <v>428.03699999999998</v>
      </c>
      <c r="D18" s="25">
        <v>407.40100000000001</v>
      </c>
      <c r="E18" s="18"/>
      <c r="F18" s="26">
        <v>68</v>
      </c>
      <c r="G18" s="24">
        <v>1824.0309999999999</v>
      </c>
      <c r="H18" s="25">
        <v>893.42700000000002</v>
      </c>
      <c r="I18" s="25">
        <v>930.60400000000004</v>
      </c>
      <c r="J18" s="18"/>
      <c r="K18" s="18"/>
    </row>
    <row r="19" spans="1:11" ht="13.5" customHeight="1">
      <c r="A19" s="26">
        <v>14</v>
      </c>
      <c r="B19" s="24">
        <v>840.76499999999999</v>
      </c>
      <c r="C19" s="25">
        <v>430.78699999999998</v>
      </c>
      <c r="D19" s="25">
        <v>409.97800000000001</v>
      </c>
      <c r="E19" s="18"/>
      <c r="F19" s="26">
        <v>69</v>
      </c>
      <c r="G19" s="24">
        <v>1761.38</v>
      </c>
      <c r="H19" s="25">
        <v>857.98199999999997</v>
      </c>
      <c r="I19" s="25">
        <v>903.399</v>
      </c>
      <c r="J19" s="18"/>
      <c r="K19" s="18"/>
    </row>
    <row r="20" spans="1:11" ht="20.25" customHeight="1">
      <c r="A20" s="26">
        <v>15</v>
      </c>
      <c r="B20" s="24">
        <v>846.87199999999996</v>
      </c>
      <c r="C20" s="25">
        <v>433.94299999999998</v>
      </c>
      <c r="D20" s="25">
        <v>412.92899999999997</v>
      </c>
      <c r="E20" s="18"/>
      <c r="F20" s="26">
        <v>70</v>
      </c>
      <c r="G20" s="24">
        <v>1693.5530000000001</v>
      </c>
      <c r="H20" s="25">
        <v>821.6</v>
      </c>
      <c r="I20" s="25">
        <v>871.95299999999997</v>
      </c>
      <c r="J20" s="18"/>
      <c r="K20" s="18"/>
    </row>
    <row r="21" spans="1:11" ht="13.5" customHeight="1">
      <c r="A21" s="26">
        <v>16</v>
      </c>
      <c r="B21" s="24">
        <v>855.01700000000005</v>
      </c>
      <c r="C21" s="25">
        <v>438.06700000000001</v>
      </c>
      <c r="D21" s="25">
        <v>416.95</v>
      </c>
      <c r="E21" s="18"/>
      <c r="F21" s="26">
        <v>71</v>
      </c>
      <c r="G21" s="24">
        <v>1651.73</v>
      </c>
      <c r="H21" s="25">
        <v>796.58</v>
      </c>
      <c r="I21" s="25">
        <v>855.15</v>
      </c>
      <c r="J21" s="18"/>
      <c r="K21" s="18"/>
    </row>
    <row r="22" spans="1:11" ht="13.5" customHeight="1">
      <c r="A22" s="26">
        <v>17</v>
      </c>
      <c r="B22" s="24">
        <v>866.50699999999995</v>
      </c>
      <c r="C22" s="25">
        <v>443.786</v>
      </c>
      <c r="D22" s="25">
        <v>422.72199999999998</v>
      </c>
      <c r="E22" s="18"/>
      <c r="F22" s="26">
        <v>72</v>
      </c>
      <c r="G22" s="24">
        <v>1598.605</v>
      </c>
      <c r="H22" s="25">
        <v>766.73900000000003</v>
      </c>
      <c r="I22" s="25">
        <v>831.86500000000001</v>
      </c>
      <c r="J22" s="18"/>
      <c r="K22" s="18"/>
    </row>
    <row r="23" spans="1:11" ht="13.5" customHeight="1">
      <c r="A23" s="26">
        <v>18</v>
      </c>
      <c r="B23" s="24">
        <v>881.78200000000004</v>
      </c>
      <c r="C23" s="25">
        <v>451.322</v>
      </c>
      <c r="D23" s="25">
        <v>430.46</v>
      </c>
      <c r="E23" s="18"/>
      <c r="F23" s="26">
        <v>73</v>
      </c>
      <c r="G23" s="24">
        <v>1577.66</v>
      </c>
      <c r="H23" s="25">
        <v>752.97</v>
      </c>
      <c r="I23" s="25">
        <v>824.69</v>
      </c>
      <c r="J23" s="18"/>
      <c r="K23" s="18"/>
    </row>
    <row r="24" spans="1:11" ht="13.5" customHeight="1">
      <c r="A24" s="26">
        <v>19</v>
      </c>
      <c r="B24" s="24">
        <v>900.66</v>
      </c>
      <c r="C24" s="25">
        <v>460.60300000000001</v>
      </c>
      <c r="D24" s="25">
        <v>440.05700000000002</v>
      </c>
      <c r="E24" s="18"/>
      <c r="F24" s="26">
        <v>74</v>
      </c>
      <c r="G24" s="24">
        <v>1217.6089999999999</v>
      </c>
      <c r="H24" s="25">
        <v>575.47900000000004</v>
      </c>
      <c r="I24" s="25">
        <v>642.12900000000002</v>
      </c>
      <c r="J24" s="18"/>
      <c r="K24" s="18"/>
    </row>
    <row r="25" spans="1:11" ht="20.25" customHeight="1">
      <c r="A25" s="26">
        <v>20</v>
      </c>
      <c r="B25" s="24">
        <v>922.93</v>
      </c>
      <c r="C25" s="25">
        <v>471.58100000000002</v>
      </c>
      <c r="D25" s="25">
        <v>451.34899999999999</v>
      </c>
      <c r="E25" s="18"/>
      <c r="F25" s="26">
        <v>75</v>
      </c>
      <c r="G25" s="24">
        <v>1483.261</v>
      </c>
      <c r="H25" s="25">
        <v>697.39</v>
      </c>
      <c r="I25" s="25">
        <v>785.87099999999998</v>
      </c>
      <c r="J25" s="18"/>
      <c r="K25" s="18"/>
    </row>
    <row r="26" spans="1:11" ht="13.5" customHeight="1">
      <c r="A26" s="26">
        <v>21</v>
      </c>
      <c r="B26" s="24">
        <v>948.31</v>
      </c>
      <c r="C26" s="25">
        <v>484.25</v>
      </c>
      <c r="D26" s="25">
        <v>464.05900000000003</v>
      </c>
      <c r="E26" s="18"/>
      <c r="F26" s="26">
        <v>76</v>
      </c>
      <c r="G26" s="24">
        <v>1368.9459999999999</v>
      </c>
      <c r="H26" s="25">
        <v>639.23699999999997</v>
      </c>
      <c r="I26" s="25">
        <v>729.71</v>
      </c>
      <c r="J26" s="18"/>
      <c r="K26" s="18"/>
    </row>
    <row r="27" spans="1:11" ht="13.5" customHeight="1">
      <c r="A27" s="26">
        <v>22</v>
      </c>
      <c r="B27" s="24">
        <v>977.74</v>
      </c>
      <c r="C27" s="25">
        <v>499.22</v>
      </c>
      <c r="D27" s="25">
        <v>478.51900000000001</v>
      </c>
      <c r="E27" s="18"/>
      <c r="F27" s="26">
        <v>77</v>
      </c>
      <c r="G27" s="24">
        <v>1312.5050000000001</v>
      </c>
      <c r="H27" s="25">
        <v>607.43399999999997</v>
      </c>
      <c r="I27" s="25">
        <v>705.07</v>
      </c>
      <c r="J27" s="18"/>
      <c r="K27" s="18"/>
    </row>
    <row r="28" spans="1:11" ht="13.5" customHeight="1">
      <c r="A28" s="26">
        <v>23</v>
      </c>
      <c r="B28" s="24">
        <v>1007.881</v>
      </c>
      <c r="C28" s="25">
        <v>514.81399999999996</v>
      </c>
      <c r="D28" s="25">
        <v>493.06700000000001</v>
      </c>
      <c r="E28" s="18"/>
      <c r="F28" s="26">
        <v>78</v>
      </c>
      <c r="G28" s="24">
        <v>1245.7850000000001</v>
      </c>
      <c r="H28" s="25">
        <v>571.10400000000004</v>
      </c>
      <c r="I28" s="25">
        <v>674.68200000000002</v>
      </c>
      <c r="J28" s="18"/>
      <c r="K28" s="18"/>
    </row>
    <row r="29" spans="1:11" ht="13.5" customHeight="1">
      <c r="A29" s="26">
        <v>24</v>
      </c>
      <c r="B29" s="24">
        <v>1038.096</v>
      </c>
      <c r="C29" s="25">
        <v>530.654</v>
      </c>
      <c r="D29" s="25">
        <v>507.44099999999997</v>
      </c>
      <c r="E29" s="18"/>
      <c r="F29" s="26">
        <v>79</v>
      </c>
      <c r="G29" s="24">
        <v>1201.1890000000001</v>
      </c>
      <c r="H29" s="25">
        <v>544.97199999999998</v>
      </c>
      <c r="I29" s="25">
        <v>656.21699999999998</v>
      </c>
      <c r="J29" s="18"/>
      <c r="K29" s="18"/>
    </row>
    <row r="30" spans="1:11" ht="20.25" customHeight="1">
      <c r="A30" s="26">
        <v>25</v>
      </c>
      <c r="B30" s="24">
        <v>1003.496</v>
      </c>
      <c r="C30" s="25">
        <v>511.21899999999999</v>
      </c>
      <c r="D30" s="25">
        <v>492.27699999999999</v>
      </c>
      <c r="E30" s="18"/>
      <c r="F30" s="26">
        <v>80</v>
      </c>
      <c r="G30" s="24">
        <v>1181.412</v>
      </c>
      <c r="H30" s="25">
        <v>528.548</v>
      </c>
      <c r="I30" s="25">
        <v>652.86500000000001</v>
      </c>
      <c r="J30" s="18"/>
      <c r="K30" s="18"/>
    </row>
    <row r="31" spans="1:11" ht="13.5" customHeight="1">
      <c r="A31" s="26">
        <v>26</v>
      </c>
      <c r="B31" s="24">
        <v>1019.465</v>
      </c>
      <c r="C31" s="25">
        <v>521.18200000000002</v>
      </c>
      <c r="D31" s="25">
        <v>498.28300000000002</v>
      </c>
      <c r="E31" s="18"/>
      <c r="F31" s="26">
        <v>81</v>
      </c>
      <c r="G31" s="24">
        <v>1171.5619999999999</v>
      </c>
      <c r="H31" s="25">
        <v>517.62199999999996</v>
      </c>
      <c r="I31" s="25">
        <v>653.94000000000005</v>
      </c>
      <c r="J31" s="18"/>
      <c r="K31" s="18"/>
    </row>
    <row r="32" spans="1:11" ht="13.5" customHeight="1">
      <c r="A32" s="26">
        <v>27</v>
      </c>
      <c r="B32" s="24">
        <v>1058.2439999999999</v>
      </c>
      <c r="C32" s="25">
        <v>540.17600000000004</v>
      </c>
      <c r="D32" s="25">
        <v>518.06799999999998</v>
      </c>
      <c r="E32" s="18"/>
      <c r="F32" s="26">
        <v>82</v>
      </c>
      <c r="G32" s="24">
        <v>1105.528</v>
      </c>
      <c r="H32" s="25">
        <v>480.05099999999999</v>
      </c>
      <c r="I32" s="25">
        <v>625.47699999999998</v>
      </c>
      <c r="J32" s="18"/>
      <c r="K32" s="18"/>
    </row>
    <row r="33" spans="1:11" ht="13.5" customHeight="1">
      <c r="A33" s="26">
        <v>28</v>
      </c>
      <c r="B33" s="24">
        <v>1065.6199999999999</v>
      </c>
      <c r="C33" s="25">
        <v>544.51900000000001</v>
      </c>
      <c r="D33" s="25">
        <v>521.101</v>
      </c>
      <c r="E33" s="18"/>
      <c r="F33" s="26">
        <v>83</v>
      </c>
      <c r="G33" s="24">
        <v>1037.44</v>
      </c>
      <c r="H33" s="25">
        <v>443.13900000000001</v>
      </c>
      <c r="I33" s="25">
        <v>594.29999999999995</v>
      </c>
      <c r="J33" s="18"/>
      <c r="K33" s="18"/>
    </row>
    <row r="34" spans="1:11" ht="13.5" customHeight="1">
      <c r="A34" s="26">
        <v>29</v>
      </c>
      <c r="B34" s="24">
        <v>1094.616</v>
      </c>
      <c r="C34" s="25">
        <v>560.53</v>
      </c>
      <c r="D34" s="25">
        <v>534.08699999999999</v>
      </c>
      <c r="E34" s="18"/>
      <c r="F34" s="26">
        <v>84</v>
      </c>
      <c r="G34" s="24">
        <v>1047.5039999999999</v>
      </c>
      <c r="H34" s="25">
        <v>438.87099999999998</v>
      </c>
      <c r="I34" s="25">
        <v>608.63300000000004</v>
      </c>
      <c r="J34" s="18"/>
      <c r="K34" s="18"/>
    </row>
    <row r="35" spans="1:11" ht="20.25" customHeight="1">
      <c r="A35" s="26">
        <v>30</v>
      </c>
      <c r="B35" s="24">
        <v>1098.241</v>
      </c>
      <c r="C35" s="25">
        <v>562.83500000000004</v>
      </c>
      <c r="D35" s="25">
        <v>535.40599999999995</v>
      </c>
      <c r="E35" s="18"/>
      <c r="F35" s="26">
        <v>85</v>
      </c>
      <c r="G35" s="24">
        <v>1033.921</v>
      </c>
      <c r="H35" s="25">
        <v>424.54500000000002</v>
      </c>
      <c r="I35" s="25">
        <v>609.37599999999998</v>
      </c>
      <c r="J35" s="18"/>
      <c r="K35" s="18"/>
    </row>
    <row r="36" spans="1:11" ht="13.5" customHeight="1">
      <c r="A36" s="26">
        <v>31</v>
      </c>
      <c r="B36" s="24">
        <v>1109.096</v>
      </c>
      <c r="C36" s="25">
        <v>567.99199999999996</v>
      </c>
      <c r="D36" s="25">
        <v>541.10299999999995</v>
      </c>
      <c r="E36" s="18"/>
      <c r="F36" s="26">
        <v>86</v>
      </c>
      <c r="G36" s="24">
        <v>981.00800000000004</v>
      </c>
      <c r="H36" s="25">
        <v>392.56799999999998</v>
      </c>
      <c r="I36" s="25">
        <v>588.44000000000005</v>
      </c>
      <c r="J36" s="18"/>
      <c r="K36" s="18"/>
    </row>
    <row r="37" spans="1:11" ht="13.5" customHeight="1">
      <c r="A37" s="26">
        <v>32</v>
      </c>
      <c r="B37" s="24">
        <v>1129.239</v>
      </c>
      <c r="C37" s="25">
        <v>578.101</v>
      </c>
      <c r="D37" s="25">
        <v>551.13800000000003</v>
      </c>
      <c r="E37" s="18"/>
      <c r="F37" s="26">
        <v>87</v>
      </c>
      <c r="G37" s="24">
        <v>982.74800000000005</v>
      </c>
      <c r="H37" s="25">
        <v>381.50200000000001</v>
      </c>
      <c r="I37" s="25">
        <v>601.24599999999998</v>
      </c>
      <c r="J37" s="18"/>
      <c r="K37" s="18"/>
    </row>
    <row r="38" spans="1:11" ht="13.5" customHeight="1">
      <c r="A38" s="26">
        <v>33</v>
      </c>
      <c r="B38" s="24">
        <v>1120.8420000000001</v>
      </c>
      <c r="C38" s="25">
        <v>574.00800000000004</v>
      </c>
      <c r="D38" s="25">
        <v>546.83299999999997</v>
      </c>
      <c r="E38" s="18"/>
      <c r="F38" s="26">
        <v>88</v>
      </c>
      <c r="G38" s="24">
        <v>971.45600000000002</v>
      </c>
      <c r="H38" s="25">
        <v>365.55099999999999</v>
      </c>
      <c r="I38" s="25">
        <v>605.90499999999997</v>
      </c>
      <c r="J38" s="18"/>
      <c r="K38" s="18"/>
    </row>
    <row r="39" spans="1:11" ht="13.5" customHeight="1">
      <c r="A39" s="26">
        <v>34</v>
      </c>
      <c r="B39" s="24">
        <v>1112.424</v>
      </c>
      <c r="C39" s="25">
        <v>568.89499999999998</v>
      </c>
      <c r="D39" s="25">
        <v>543.52800000000002</v>
      </c>
      <c r="E39" s="18"/>
      <c r="F39" s="26">
        <v>89</v>
      </c>
      <c r="G39" s="24">
        <v>950.80499999999995</v>
      </c>
      <c r="H39" s="25">
        <v>346.15300000000002</v>
      </c>
      <c r="I39" s="25">
        <v>604.65200000000004</v>
      </c>
      <c r="J39" s="18"/>
      <c r="K39" s="18"/>
    </row>
    <row r="40" spans="1:11" ht="20.25" customHeight="1">
      <c r="A40" s="26">
        <v>35</v>
      </c>
      <c r="B40" s="24">
        <v>1113.421</v>
      </c>
      <c r="C40" s="25">
        <v>569.54300000000001</v>
      </c>
      <c r="D40" s="25">
        <v>543.87800000000004</v>
      </c>
      <c r="E40" s="18"/>
      <c r="F40" s="26">
        <v>90</v>
      </c>
      <c r="G40" s="24">
        <v>933.572</v>
      </c>
      <c r="H40" s="25">
        <v>326.93700000000001</v>
      </c>
      <c r="I40" s="25">
        <v>606.63499999999999</v>
      </c>
      <c r="J40" s="18"/>
      <c r="K40" s="18"/>
    </row>
    <row r="41" spans="1:11" ht="13.5" customHeight="1">
      <c r="A41" s="26">
        <v>36</v>
      </c>
      <c r="B41" s="24">
        <v>1149.683</v>
      </c>
      <c r="C41" s="25">
        <v>587.33900000000006</v>
      </c>
      <c r="D41" s="25">
        <v>562.34500000000003</v>
      </c>
      <c r="E41" s="18"/>
      <c r="F41" s="26">
        <v>91</v>
      </c>
      <c r="G41" s="24">
        <v>923.10199999999998</v>
      </c>
      <c r="H41" s="25">
        <v>310.32299999999998</v>
      </c>
      <c r="I41" s="25">
        <v>612.77800000000002</v>
      </c>
      <c r="J41" s="18"/>
      <c r="K41" s="18"/>
    </row>
    <row r="42" spans="1:11" ht="13.5" customHeight="1">
      <c r="A42" s="26">
        <v>37</v>
      </c>
      <c r="B42" s="24">
        <v>1167.789</v>
      </c>
      <c r="C42" s="25">
        <v>597.66600000000005</v>
      </c>
      <c r="D42" s="25">
        <v>570.12300000000005</v>
      </c>
      <c r="E42" s="18"/>
      <c r="F42" s="26">
        <v>92</v>
      </c>
      <c r="G42" s="24">
        <v>814.02200000000005</v>
      </c>
      <c r="H42" s="25">
        <v>261.57400000000001</v>
      </c>
      <c r="I42" s="25">
        <v>552.44899999999996</v>
      </c>
      <c r="J42" s="18"/>
      <c r="K42" s="18"/>
    </row>
    <row r="43" spans="1:11" ht="13.5" customHeight="1">
      <c r="A43" s="26">
        <v>38</v>
      </c>
      <c r="B43" s="24">
        <v>1199.6610000000001</v>
      </c>
      <c r="C43" s="25">
        <v>613.79200000000003</v>
      </c>
      <c r="D43" s="25">
        <v>585.86900000000003</v>
      </c>
      <c r="E43" s="18"/>
      <c r="F43" s="26">
        <v>93</v>
      </c>
      <c r="G43" s="24">
        <v>676.01199999999994</v>
      </c>
      <c r="H43" s="25">
        <v>207.69800000000001</v>
      </c>
      <c r="I43" s="25">
        <v>468.31299999999999</v>
      </c>
      <c r="J43" s="18"/>
      <c r="K43" s="18"/>
    </row>
    <row r="44" spans="1:11" ht="13.5" customHeight="1">
      <c r="A44" s="26">
        <v>39</v>
      </c>
      <c r="B44" s="24">
        <v>1214.5350000000001</v>
      </c>
      <c r="C44" s="25">
        <v>621.49699999999996</v>
      </c>
      <c r="D44" s="25">
        <v>593.03700000000003</v>
      </c>
      <c r="E44" s="18"/>
      <c r="F44" s="26">
        <v>94</v>
      </c>
      <c r="G44" s="24">
        <v>364.17399999999998</v>
      </c>
      <c r="H44" s="25">
        <v>105.364</v>
      </c>
      <c r="I44" s="25">
        <v>258.81</v>
      </c>
      <c r="J44" s="18"/>
      <c r="K44" s="18"/>
    </row>
    <row r="45" spans="1:11" ht="20.25" customHeight="1">
      <c r="A45" s="26">
        <v>40</v>
      </c>
      <c r="B45" s="24">
        <v>1240.56</v>
      </c>
      <c r="C45" s="25">
        <v>636.78</v>
      </c>
      <c r="D45" s="25">
        <v>603.78</v>
      </c>
      <c r="E45" s="18"/>
      <c r="F45" s="26">
        <v>95</v>
      </c>
      <c r="G45" s="24">
        <v>331.09100000000001</v>
      </c>
      <c r="H45" s="25">
        <v>89.596000000000004</v>
      </c>
      <c r="I45" s="25">
        <v>241.495</v>
      </c>
      <c r="J45" s="18"/>
      <c r="K45" s="18"/>
    </row>
    <row r="46" spans="1:11" ht="13.5" customHeight="1">
      <c r="A46" s="26">
        <v>41</v>
      </c>
      <c r="B46" s="24">
        <v>1240.2670000000001</v>
      </c>
      <c r="C46" s="25">
        <v>635.58600000000001</v>
      </c>
      <c r="D46" s="25">
        <v>604.68100000000004</v>
      </c>
      <c r="E46" s="18"/>
      <c r="F46" s="26">
        <v>96</v>
      </c>
      <c r="G46" s="24">
        <v>333.916</v>
      </c>
      <c r="H46" s="25">
        <v>84.873999999999995</v>
      </c>
      <c r="I46" s="25">
        <v>249.042</v>
      </c>
      <c r="J46" s="18"/>
      <c r="K46" s="18"/>
    </row>
    <row r="47" spans="1:11" ht="13.5" customHeight="1">
      <c r="A47" s="26">
        <v>42</v>
      </c>
      <c r="B47" s="24">
        <v>1254.913</v>
      </c>
      <c r="C47" s="25">
        <v>643.29200000000003</v>
      </c>
      <c r="D47" s="25">
        <v>611.62099999999998</v>
      </c>
      <c r="E47" s="18"/>
      <c r="F47" s="26">
        <v>97</v>
      </c>
      <c r="G47" s="24">
        <v>261.49700000000001</v>
      </c>
      <c r="H47" s="25">
        <v>62.368000000000002</v>
      </c>
      <c r="I47" s="25">
        <v>199.12899999999999</v>
      </c>
      <c r="J47" s="18"/>
      <c r="K47" s="18"/>
    </row>
    <row r="48" spans="1:11" ht="13.5" customHeight="1">
      <c r="A48" s="26">
        <v>43</v>
      </c>
      <c r="B48" s="24">
        <v>1248.6969999999999</v>
      </c>
      <c r="C48" s="25">
        <v>638.60299999999995</v>
      </c>
      <c r="D48" s="25">
        <v>610.09500000000003</v>
      </c>
      <c r="E48" s="18"/>
      <c r="F48" s="26">
        <v>98</v>
      </c>
      <c r="G48" s="24">
        <v>212.149</v>
      </c>
      <c r="H48" s="25">
        <v>47.140999999999998</v>
      </c>
      <c r="I48" s="25">
        <v>165.00800000000001</v>
      </c>
      <c r="J48" s="18"/>
      <c r="K48" s="18"/>
    </row>
    <row r="49" spans="1:11" ht="13.5" customHeight="1">
      <c r="A49" s="26">
        <v>44</v>
      </c>
      <c r="B49" s="24">
        <v>1239.33</v>
      </c>
      <c r="C49" s="25">
        <v>635.05700000000002</v>
      </c>
      <c r="D49" s="25">
        <v>604.27300000000002</v>
      </c>
      <c r="E49" s="18"/>
      <c r="F49" s="26">
        <v>99</v>
      </c>
      <c r="G49" s="24">
        <v>158.08500000000001</v>
      </c>
      <c r="H49" s="25">
        <v>32.701000000000001</v>
      </c>
      <c r="I49" s="25">
        <v>125.383</v>
      </c>
      <c r="J49" s="18"/>
      <c r="K49" s="18"/>
    </row>
    <row r="50" spans="1:11" ht="20.25" customHeight="1">
      <c r="A50" s="26">
        <v>45</v>
      </c>
      <c r="B50" s="24">
        <v>1250.425</v>
      </c>
      <c r="C50" s="25">
        <v>639.85799999999995</v>
      </c>
      <c r="D50" s="25">
        <v>610.56799999999998</v>
      </c>
      <c r="E50" s="18"/>
      <c r="F50" s="26">
        <v>100</v>
      </c>
      <c r="G50" s="24">
        <v>106.90900000000001</v>
      </c>
      <c r="H50" s="25">
        <v>20.462</v>
      </c>
      <c r="I50" s="25">
        <v>86.447000000000003</v>
      </c>
      <c r="J50" s="18"/>
      <c r="K50" s="18"/>
    </row>
    <row r="51" spans="1:11" ht="13.5" customHeight="1">
      <c r="A51" s="26">
        <v>46</v>
      </c>
      <c r="B51" s="24">
        <v>1236.5519999999999</v>
      </c>
      <c r="C51" s="25">
        <v>632.76700000000005</v>
      </c>
      <c r="D51" s="25">
        <v>603.78499999999997</v>
      </c>
      <c r="E51" s="18"/>
      <c r="F51" s="26">
        <v>101</v>
      </c>
      <c r="G51" s="24">
        <v>67.02</v>
      </c>
      <c r="H51" s="25">
        <v>11.861000000000001</v>
      </c>
      <c r="I51" s="25">
        <v>55.158999999999999</v>
      </c>
      <c r="J51" s="18"/>
      <c r="K51" s="18"/>
    </row>
    <row r="52" spans="1:11" ht="13.5" customHeight="1">
      <c r="A52" s="26">
        <v>47</v>
      </c>
      <c r="B52" s="24">
        <v>1206.21</v>
      </c>
      <c r="C52" s="25">
        <v>616.452</v>
      </c>
      <c r="D52" s="25">
        <v>589.75900000000001</v>
      </c>
      <c r="E52" s="18"/>
      <c r="F52" s="26">
        <v>102</v>
      </c>
      <c r="G52" s="24">
        <v>49.844999999999999</v>
      </c>
      <c r="H52" s="25">
        <v>8.0950000000000006</v>
      </c>
      <c r="I52" s="25">
        <v>41.75</v>
      </c>
      <c r="J52" s="18"/>
      <c r="K52" s="18"/>
    </row>
    <row r="53" spans="1:11" ht="13.5" customHeight="1">
      <c r="A53" s="26">
        <v>48</v>
      </c>
      <c r="B53" s="24">
        <v>1216.4369999999999</v>
      </c>
      <c r="C53" s="25">
        <v>620.97699999999998</v>
      </c>
      <c r="D53" s="25">
        <v>595.46</v>
      </c>
      <c r="E53" s="18"/>
      <c r="F53" s="26">
        <v>103</v>
      </c>
      <c r="G53" s="24">
        <v>34.264000000000003</v>
      </c>
      <c r="H53" s="25">
        <v>5.1479999999999997</v>
      </c>
      <c r="I53" s="25">
        <v>29.117000000000001</v>
      </c>
      <c r="J53" s="18"/>
      <c r="K53" s="18"/>
    </row>
    <row r="54" spans="1:11" ht="13.5" customHeight="1">
      <c r="A54" s="26">
        <v>49</v>
      </c>
      <c r="B54" s="24">
        <v>1206.9100000000001</v>
      </c>
      <c r="C54" s="25">
        <v>614.505</v>
      </c>
      <c r="D54" s="25">
        <v>592.40499999999997</v>
      </c>
      <c r="E54" s="18"/>
      <c r="F54" s="26">
        <v>104</v>
      </c>
      <c r="G54" s="24">
        <v>22.114999999999998</v>
      </c>
      <c r="H54" s="25">
        <v>3.07</v>
      </c>
      <c r="I54" s="25">
        <v>19.044</v>
      </c>
      <c r="J54" s="18"/>
      <c r="K54" s="18"/>
    </row>
    <row r="55" spans="1:11" ht="20.25" customHeight="1">
      <c r="A55" s="26">
        <v>50</v>
      </c>
      <c r="B55" s="24">
        <v>1223.9880000000001</v>
      </c>
      <c r="C55" s="25">
        <v>621.11800000000005</v>
      </c>
      <c r="D55" s="25">
        <v>602.87</v>
      </c>
      <c r="E55" s="18"/>
      <c r="F55" s="23" t="s">
        <v>127</v>
      </c>
      <c r="G55" s="24">
        <v>28.960999999999999</v>
      </c>
      <c r="H55" s="25">
        <v>3.4289999999999998</v>
      </c>
      <c r="I55" s="25">
        <v>25.533000000000001</v>
      </c>
      <c r="J55" s="18"/>
      <c r="K55" s="18"/>
    </row>
    <row r="56" spans="1:11" ht="13.5" customHeight="1">
      <c r="A56" s="26">
        <v>51</v>
      </c>
      <c r="B56" s="24">
        <v>1248.28</v>
      </c>
      <c r="C56" s="25">
        <v>632.572</v>
      </c>
      <c r="D56" s="25">
        <v>615.70799999999997</v>
      </c>
      <c r="E56" s="18"/>
      <c r="F56" s="26"/>
      <c r="G56" s="24"/>
      <c r="H56" s="25"/>
      <c r="I56" s="25"/>
      <c r="J56" s="18"/>
      <c r="K56" s="18"/>
    </row>
    <row r="57" spans="1:11" ht="13.5" customHeight="1">
      <c r="A57" s="26">
        <v>52</v>
      </c>
      <c r="B57" s="24">
        <v>1284.6780000000001</v>
      </c>
      <c r="C57" s="25">
        <v>650.74599999999998</v>
      </c>
      <c r="D57" s="25">
        <v>633.93200000000002</v>
      </c>
      <c r="E57" s="18"/>
      <c r="F57" s="26"/>
      <c r="G57" s="24"/>
      <c r="H57" s="25"/>
      <c r="I57" s="25"/>
      <c r="J57" s="18"/>
      <c r="K57" s="18"/>
    </row>
    <row r="58" spans="1:11" ht="13.5" customHeight="1">
      <c r="A58" s="26">
        <v>53</v>
      </c>
      <c r="B58" s="24">
        <v>1316.0930000000001</v>
      </c>
      <c r="C58" s="25">
        <v>664.57500000000005</v>
      </c>
      <c r="D58" s="25">
        <v>651.51700000000005</v>
      </c>
      <c r="E58" s="18"/>
      <c r="F58" s="26"/>
      <c r="G58" s="24"/>
      <c r="H58" s="25"/>
      <c r="I58" s="25"/>
      <c r="J58" s="18"/>
      <c r="K58" s="18"/>
    </row>
    <row r="59" spans="1:11" ht="13.5" customHeight="1">
      <c r="A59" s="27">
        <v>54</v>
      </c>
      <c r="B59" s="28">
        <v>1335.752</v>
      </c>
      <c r="C59" s="29">
        <v>674.22500000000002</v>
      </c>
      <c r="D59" s="29">
        <v>661.52700000000004</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F60" sqref="F60"/>
    </sheetView>
  </sheetViews>
  <sheetFormatPr defaultRowHeight="13.5"/>
  <sheetData/>
  <phoneticPr fontId="40"/>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2:M67"/>
  <sheetViews>
    <sheetView workbookViewId="0">
      <selection activeCell="F60" sqref="F60"/>
    </sheetView>
  </sheetViews>
  <sheetFormatPr defaultRowHeight="13.5"/>
  <cols>
    <col min="1" max="2" width="7.625" style="1062" customWidth="1"/>
    <col min="3" max="5" width="8.625" style="1062" customWidth="1"/>
    <col min="6" max="6" width="2" style="1062" customWidth="1"/>
    <col min="7" max="9" width="8.625" style="1062" customWidth="1"/>
    <col min="10" max="10" width="2" style="1062" customWidth="1"/>
    <col min="11" max="16384" width="9" style="1062"/>
  </cols>
  <sheetData>
    <row r="2" spans="1:13" ht="12.75" customHeight="1">
      <c r="A2" s="1088" t="s">
        <v>2654</v>
      </c>
      <c r="B2" s="1087"/>
      <c r="C2" s="1087"/>
      <c r="D2" s="1087"/>
      <c r="E2" s="1087"/>
      <c r="F2" s="1087"/>
      <c r="G2" s="1087"/>
      <c r="H2" s="1087"/>
      <c r="I2" s="1087"/>
    </row>
    <row r="3" spans="1:13" ht="6.75" customHeight="1">
      <c r="A3" s="1088"/>
      <c r="B3" s="1087"/>
      <c r="C3" s="1087"/>
      <c r="D3" s="1087"/>
      <c r="E3" s="1087"/>
      <c r="F3" s="1087"/>
      <c r="G3" s="1087"/>
      <c r="H3" s="1087"/>
      <c r="I3" s="1087"/>
    </row>
    <row r="4" spans="1:13" ht="12.75" customHeight="1">
      <c r="A4" s="1088"/>
      <c r="B4" s="1087"/>
      <c r="C4" s="1087"/>
      <c r="D4" s="1087"/>
      <c r="E4" s="1086"/>
      <c r="G4" s="1087"/>
      <c r="H4" s="1087"/>
      <c r="I4" s="1086"/>
      <c r="K4" s="1087"/>
      <c r="L4" s="1087"/>
      <c r="M4" s="1086" t="s">
        <v>2653</v>
      </c>
    </row>
    <row r="5" spans="1:13" ht="12.75" customHeight="1">
      <c r="A5" s="1835" t="s">
        <v>2652</v>
      </c>
      <c r="B5" s="1836"/>
      <c r="C5" s="1085"/>
      <c r="D5" s="1084" t="s">
        <v>2651</v>
      </c>
      <c r="E5" s="1083"/>
      <c r="G5" s="1084"/>
      <c r="H5" s="1084" t="s">
        <v>2650</v>
      </c>
      <c r="I5" s="1083"/>
      <c r="K5" s="1084"/>
      <c r="L5" s="1084" t="s">
        <v>2649</v>
      </c>
      <c r="M5" s="1083"/>
    </row>
    <row r="6" spans="1:13" ht="13.5" customHeight="1">
      <c r="A6" s="1837"/>
      <c r="B6" s="1838"/>
      <c r="C6" s="1081" t="s">
        <v>2648</v>
      </c>
      <c r="D6" s="1081" t="s">
        <v>2647</v>
      </c>
      <c r="E6" s="1080" t="s">
        <v>2646</v>
      </c>
      <c r="G6" s="1082" t="s">
        <v>2648</v>
      </c>
      <c r="H6" s="1081" t="s">
        <v>2647</v>
      </c>
      <c r="I6" s="1080" t="s">
        <v>2646</v>
      </c>
      <c r="K6" s="1082" t="s">
        <v>2648</v>
      </c>
      <c r="L6" s="1081" t="s">
        <v>2647</v>
      </c>
      <c r="M6" s="1080" t="s">
        <v>2646</v>
      </c>
    </row>
    <row r="7" spans="1:13" ht="20.25" customHeight="1">
      <c r="A7" s="1079" t="s">
        <v>2645</v>
      </c>
      <c r="B7" s="1074">
        <v>2015</v>
      </c>
      <c r="C7" s="1077">
        <v>80.75</v>
      </c>
      <c r="D7" s="1077">
        <v>86.98</v>
      </c>
      <c r="E7" s="1071">
        <v>6.23</v>
      </c>
      <c r="G7" s="1078">
        <v>80.75</v>
      </c>
      <c r="H7" s="1077">
        <v>86.98</v>
      </c>
      <c r="I7" s="1071">
        <v>6.23</v>
      </c>
      <c r="K7" s="1078">
        <v>80.75</v>
      </c>
      <c r="L7" s="1077">
        <v>86.98</v>
      </c>
      <c r="M7" s="1071">
        <v>6.23</v>
      </c>
    </row>
    <row r="8" spans="1:13" ht="13.5" customHeight="1">
      <c r="A8" s="1067">
        <v>28</v>
      </c>
      <c r="B8" s="1074">
        <v>2016</v>
      </c>
      <c r="C8" s="1065">
        <v>80.86</v>
      </c>
      <c r="D8" s="1071">
        <v>87.14</v>
      </c>
      <c r="E8" s="1071">
        <v>6.28</v>
      </c>
      <c r="G8" s="1065">
        <v>80.08</v>
      </c>
      <c r="H8" s="1071">
        <v>86.32</v>
      </c>
      <c r="I8" s="1071">
        <v>6.25</v>
      </c>
      <c r="K8" s="1065">
        <v>81.63</v>
      </c>
      <c r="L8" s="1071">
        <v>87.94</v>
      </c>
      <c r="M8" s="1071">
        <v>6.31</v>
      </c>
    </row>
    <row r="9" spans="1:13" ht="13.5" customHeight="1">
      <c r="A9" s="1067">
        <v>29</v>
      </c>
      <c r="B9" s="1074">
        <v>2017</v>
      </c>
      <c r="C9" s="1208">
        <v>80.98</v>
      </c>
      <c r="D9" s="1209">
        <v>87.27</v>
      </c>
      <c r="E9" s="1071">
        <v>6.29</v>
      </c>
      <c r="G9" s="1065">
        <v>80.2</v>
      </c>
      <c r="H9" s="1071">
        <v>86.45</v>
      </c>
      <c r="I9" s="1071">
        <v>6.25</v>
      </c>
      <c r="K9" s="1065">
        <v>81.75</v>
      </c>
      <c r="L9" s="1071">
        <v>88.07</v>
      </c>
      <c r="M9" s="1071">
        <v>6.32</v>
      </c>
    </row>
    <row r="10" spans="1:13" ht="13.5" customHeight="1">
      <c r="A10" s="1067">
        <v>30</v>
      </c>
      <c r="B10" s="1074">
        <v>2018</v>
      </c>
      <c r="C10" s="1076">
        <v>81.099999999999994</v>
      </c>
      <c r="D10" s="1075">
        <v>87.39</v>
      </c>
      <c r="E10" s="1071">
        <v>6.29</v>
      </c>
      <c r="G10" s="1065">
        <v>80.319999999999993</v>
      </c>
      <c r="H10" s="1071">
        <v>86.57</v>
      </c>
      <c r="I10" s="1071">
        <v>6.25</v>
      </c>
      <c r="K10" s="1065">
        <v>81.88</v>
      </c>
      <c r="L10" s="1071">
        <v>88.2</v>
      </c>
      <c r="M10" s="1071">
        <v>6.32</v>
      </c>
    </row>
    <row r="11" spans="1:13" ht="13.5" customHeight="1">
      <c r="A11" s="1067">
        <v>31</v>
      </c>
      <c r="B11" s="1074">
        <v>2019</v>
      </c>
      <c r="C11" s="1065">
        <v>81.22</v>
      </c>
      <c r="D11" s="1071">
        <v>87.52</v>
      </c>
      <c r="E11" s="1071">
        <v>6.29</v>
      </c>
      <c r="G11" s="1065">
        <v>80.44</v>
      </c>
      <c r="H11" s="1071">
        <v>86.69</v>
      </c>
      <c r="I11" s="1071">
        <v>6.26</v>
      </c>
      <c r="K11" s="1065">
        <v>82</v>
      </c>
      <c r="L11" s="1071">
        <v>88.32</v>
      </c>
      <c r="M11" s="1071">
        <v>6.33</v>
      </c>
    </row>
    <row r="12" spans="1:13" ht="20.25" customHeight="1">
      <c r="A12" s="1067">
        <v>32</v>
      </c>
      <c r="B12" s="1074">
        <v>2020</v>
      </c>
      <c r="C12" s="1076">
        <v>81.34</v>
      </c>
      <c r="D12" s="1075">
        <v>87.64</v>
      </c>
      <c r="E12" s="1071">
        <v>6.3</v>
      </c>
      <c r="G12" s="1065">
        <v>80.55</v>
      </c>
      <c r="H12" s="1071">
        <v>86.81</v>
      </c>
      <c r="I12" s="1071">
        <v>6.26</v>
      </c>
      <c r="K12" s="1065">
        <v>82.12</v>
      </c>
      <c r="L12" s="1071">
        <v>88.45</v>
      </c>
      <c r="M12" s="1071">
        <v>6.33</v>
      </c>
    </row>
    <row r="13" spans="1:13" ht="13.5" customHeight="1">
      <c r="A13" s="1067">
        <v>33</v>
      </c>
      <c r="B13" s="1074">
        <v>2021</v>
      </c>
      <c r="C13" s="1065">
        <v>81.45</v>
      </c>
      <c r="D13" s="1071">
        <v>87.75</v>
      </c>
      <c r="E13" s="1071">
        <v>6.3</v>
      </c>
      <c r="G13" s="1065">
        <v>80.66</v>
      </c>
      <c r="H13" s="1071">
        <v>86.93</v>
      </c>
      <c r="I13" s="1071">
        <v>6.27</v>
      </c>
      <c r="K13" s="1065">
        <v>82.23</v>
      </c>
      <c r="L13" s="1071">
        <v>88.57</v>
      </c>
      <c r="M13" s="1071">
        <v>6.33</v>
      </c>
    </row>
    <row r="14" spans="1:13" ht="13.5" customHeight="1">
      <c r="A14" s="1067">
        <v>34</v>
      </c>
      <c r="B14" s="1074">
        <v>2022</v>
      </c>
      <c r="C14" s="1065">
        <v>81.569999999999993</v>
      </c>
      <c r="D14" s="1071">
        <v>87.87</v>
      </c>
      <c r="E14" s="1071">
        <v>6.31</v>
      </c>
      <c r="G14" s="1065">
        <v>80.77</v>
      </c>
      <c r="H14" s="1071">
        <v>87.04</v>
      </c>
      <c r="I14" s="1071">
        <v>6.27</v>
      </c>
      <c r="K14" s="1065">
        <v>82.35</v>
      </c>
      <c r="L14" s="1071">
        <v>88.69</v>
      </c>
      <c r="M14" s="1071">
        <v>6.34</v>
      </c>
    </row>
    <row r="15" spans="1:13" ht="13.5" customHeight="1">
      <c r="A15" s="1067">
        <v>35</v>
      </c>
      <c r="B15" s="1074">
        <v>2023</v>
      </c>
      <c r="C15" s="1065">
        <v>81.680000000000007</v>
      </c>
      <c r="D15" s="1071">
        <v>87.98</v>
      </c>
      <c r="E15" s="1071">
        <v>6.31</v>
      </c>
      <c r="G15" s="1065">
        <v>80.88</v>
      </c>
      <c r="H15" s="1071">
        <v>87.15</v>
      </c>
      <c r="I15" s="1071">
        <v>6.28</v>
      </c>
      <c r="K15" s="1065">
        <v>82.46</v>
      </c>
      <c r="L15" s="1071">
        <v>88.8</v>
      </c>
      <c r="M15" s="1071">
        <v>6.34</v>
      </c>
    </row>
    <row r="16" spans="1:13" ht="13.5" customHeight="1">
      <c r="A16" s="1067">
        <v>36</v>
      </c>
      <c r="B16" s="1074">
        <v>2024</v>
      </c>
      <c r="C16" s="1065">
        <v>81.78</v>
      </c>
      <c r="D16" s="1071">
        <v>88.1</v>
      </c>
      <c r="E16" s="1071">
        <v>6.31</v>
      </c>
      <c r="G16" s="1065">
        <v>80.98</v>
      </c>
      <c r="H16" s="1071">
        <v>87.26</v>
      </c>
      <c r="I16" s="1071">
        <v>6.28</v>
      </c>
      <c r="K16" s="1065">
        <v>82.57</v>
      </c>
      <c r="L16" s="1071">
        <v>88.92</v>
      </c>
      <c r="M16" s="1071">
        <v>6.34</v>
      </c>
    </row>
    <row r="17" spans="1:13" ht="20.25" customHeight="1">
      <c r="A17" s="1067">
        <v>37</v>
      </c>
      <c r="B17" s="1074">
        <v>2025</v>
      </c>
      <c r="C17" s="1076">
        <v>81.89</v>
      </c>
      <c r="D17" s="1075">
        <v>88.21</v>
      </c>
      <c r="E17" s="1071">
        <v>6.32</v>
      </c>
      <c r="G17" s="1065">
        <v>81.08</v>
      </c>
      <c r="H17" s="1071">
        <v>87.37</v>
      </c>
      <c r="I17" s="1071">
        <v>6.28</v>
      </c>
      <c r="K17" s="1065">
        <v>82.68</v>
      </c>
      <c r="L17" s="1071">
        <v>89.03</v>
      </c>
      <c r="M17" s="1071">
        <v>6.35</v>
      </c>
    </row>
    <row r="18" spans="1:13" ht="13.5" customHeight="1">
      <c r="A18" s="1067">
        <v>38</v>
      </c>
      <c r="B18" s="1074">
        <v>2026</v>
      </c>
      <c r="C18" s="1065">
        <v>81.99</v>
      </c>
      <c r="D18" s="1071">
        <v>88.31</v>
      </c>
      <c r="E18" s="1071">
        <v>6.32</v>
      </c>
      <c r="G18" s="1065">
        <v>81.180000000000007</v>
      </c>
      <c r="H18" s="1071">
        <v>87.47</v>
      </c>
      <c r="I18" s="1071">
        <v>6.29</v>
      </c>
      <c r="K18" s="1065">
        <v>82.79</v>
      </c>
      <c r="L18" s="1071">
        <v>89.14</v>
      </c>
      <c r="M18" s="1071">
        <v>6.35</v>
      </c>
    </row>
    <row r="19" spans="1:13" ht="13.5" customHeight="1">
      <c r="A19" s="1067">
        <v>39</v>
      </c>
      <c r="B19" s="1074">
        <v>2027</v>
      </c>
      <c r="C19" s="1065">
        <v>82.1</v>
      </c>
      <c r="D19" s="1071">
        <v>88.42</v>
      </c>
      <c r="E19" s="1071">
        <v>6.32</v>
      </c>
      <c r="G19" s="1065">
        <v>81.28</v>
      </c>
      <c r="H19" s="1071">
        <v>87.57</v>
      </c>
      <c r="I19" s="1071">
        <v>6.29</v>
      </c>
      <c r="K19" s="1065">
        <v>82.9</v>
      </c>
      <c r="L19" s="1071">
        <v>89.25</v>
      </c>
      <c r="M19" s="1071">
        <v>6.35</v>
      </c>
    </row>
    <row r="20" spans="1:13" ht="13.5" customHeight="1">
      <c r="A20" s="1067">
        <v>40</v>
      </c>
      <c r="B20" s="1074">
        <v>2028</v>
      </c>
      <c r="C20" s="1065">
        <v>82.2</v>
      </c>
      <c r="D20" s="1071">
        <v>88.52</v>
      </c>
      <c r="E20" s="1071">
        <v>6.33</v>
      </c>
      <c r="G20" s="1065">
        <v>81.38</v>
      </c>
      <c r="H20" s="1071">
        <v>87.67</v>
      </c>
      <c r="I20" s="1071">
        <v>6.29</v>
      </c>
      <c r="K20" s="1065">
        <v>83</v>
      </c>
      <c r="L20" s="1071">
        <v>89.36</v>
      </c>
      <c r="M20" s="1071">
        <v>6.36</v>
      </c>
    </row>
    <row r="21" spans="1:13" ht="13.5" customHeight="1">
      <c r="A21" s="1067">
        <v>41</v>
      </c>
      <c r="B21" s="1074">
        <v>2029</v>
      </c>
      <c r="C21" s="1065">
        <v>82.29</v>
      </c>
      <c r="D21" s="1071">
        <v>88.62</v>
      </c>
      <c r="E21" s="1071">
        <v>6.33</v>
      </c>
      <c r="G21" s="1065">
        <v>81.47</v>
      </c>
      <c r="H21" s="1071">
        <v>87.77</v>
      </c>
      <c r="I21" s="1071">
        <v>6.3</v>
      </c>
      <c r="K21" s="1065">
        <v>83.11</v>
      </c>
      <c r="L21" s="1071">
        <v>89.47</v>
      </c>
      <c r="M21" s="1071">
        <v>6.36</v>
      </c>
    </row>
    <row r="22" spans="1:13" ht="20.25" customHeight="1">
      <c r="A22" s="1067">
        <v>42</v>
      </c>
      <c r="B22" s="1074">
        <v>2030</v>
      </c>
      <c r="C22" s="1076">
        <v>82.39</v>
      </c>
      <c r="D22" s="1075">
        <v>88.72</v>
      </c>
      <c r="E22" s="1071">
        <v>6.33</v>
      </c>
      <c r="G22" s="1065">
        <v>81.56</v>
      </c>
      <c r="H22" s="1071">
        <v>87.86</v>
      </c>
      <c r="I22" s="1071">
        <v>6.3</v>
      </c>
      <c r="K22" s="1065">
        <v>83.21</v>
      </c>
      <c r="L22" s="1071">
        <v>89.57</v>
      </c>
      <c r="M22" s="1071">
        <v>6.36</v>
      </c>
    </row>
    <row r="23" spans="1:13" ht="13.5" customHeight="1">
      <c r="A23" s="1067">
        <v>43</v>
      </c>
      <c r="B23" s="1074">
        <v>2031</v>
      </c>
      <c r="C23" s="1065">
        <v>82.49</v>
      </c>
      <c r="D23" s="1071">
        <v>88.82</v>
      </c>
      <c r="E23" s="1071">
        <v>6.34</v>
      </c>
      <c r="G23" s="1065">
        <v>81.650000000000006</v>
      </c>
      <c r="H23" s="1071">
        <v>87.96</v>
      </c>
      <c r="I23" s="1071">
        <v>6.3</v>
      </c>
      <c r="K23" s="1065">
        <v>83.31</v>
      </c>
      <c r="L23" s="1071">
        <v>89.68</v>
      </c>
      <c r="M23" s="1071">
        <v>6.37</v>
      </c>
    </row>
    <row r="24" spans="1:13" ht="13.5" customHeight="1">
      <c r="A24" s="1067">
        <v>44</v>
      </c>
      <c r="B24" s="1074">
        <v>2032</v>
      </c>
      <c r="C24" s="1065">
        <v>82.58</v>
      </c>
      <c r="D24" s="1071">
        <v>88.92</v>
      </c>
      <c r="E24" s="1071">
        <v>6.34</v>
      </c>
      <c r="G24" s="1065">
        <v>81.739999999999995</v>
      </c>
      <c r="H24" s="1071">
        <v>88.05</v>
      </c>
      <c r="I24" s="1071">
        <v>6.31</v>
      </c>
      <c r="K24" s="1065">
        <v>83.41</v>
      </c>
      <c r="L24" s="1071">
        <v>89.78</v>
      </c>
      <c r="M24" s="1071">
        <v>6.37</v>
      </c>
    </row>
    <row r="25" spans="1:13" ht="13.5" customHeight="1">
      <c r="A25" s="1067">
        <v>45</v>
      </c>
      <c r="B25" s="1074">
        <v>2033</v>
      </c>
      <c r="C25" s="1065">
        <v>82.67</v>
      </c>
      <c r="D25" s="1071">
        <v>89.01</v>
      </c>
      <c r="E25" s="1071">
        <v>6.34</v>
      </c>
      <c r="G25" s="1065">
        <v>81.819999999999993</v>
      </c>
      <c r="H25" s="1071">
        <v>88.13</v>
      </c>
      <c r="I25" s="1071">
        <v>6.31</v>
      </c>
      <c r="K25" s="1065">
        <v>83.51</v>
      </c>
      <c r="L25" s="1071">
        <v>89.88</v>
      </c>
      <c r="M25" s="1071">
        <v>6.37</v>
      </c>
    </row>
    <row r="26" spans="1:13" ht="13.5" customHeight="1">
      <c r="A26" s="1067">
        <v>46</v>
      </c>
      <c r="B26" s="1074">
        <v>2034</v>
      </c>
      <c r="C26" s="1065">
        <v>82.76</v>
      </c>
      <c r="D26" s="1071">
        <v>89.11</v>
      </c>
      <c r="E26" s="1071">
        <v>6.35</v>
      </c>
      <c r="G26" s="1065">
        <v>81.91</v>
      </c>
      <c r="H26" s="1071">
        <v>88.22</v>
      </c>
      <c r="I26" s="1071">
        <v>6.31</v>
      </c>
      <c r="K26" s="1065">
        <v>83.6</v>
      </c>
      <c r="L26" s="1071">
        <v>89.98</v>
      </c>
      <c r="M26" s="1071">
        <v>6.37</v>
      </c>
    </row>
    <row r="27" spans="1:13" ht="20.25" customHeight="1">
      <c r="A27" s="1067">
        <v>47</v>
      </c>
      <c r="B27" s="1074">
        <v>2035</v>
      </c>
      <c r="C27" s="1076">
        <v>82.85</v>
      </c>
      <c r="D27" s="1075">
        <v>89.2</v>
      </c>
      <c r="E27" s="1071">
        <v>6.35</v>
      </c>
      <c r="G27" s="1065">
        <v>81.99</v>
      </c>
      <c r="H27" s="1071">
        <v>88.31</v>
      </c>
      <c r="I27" s="1071">
        <v>6.32</v>
      </c>
      <c r="K27" s="1065">
        <v>83.7</v>
      </c>
      <c r="L27" s="1071">
        <v>90.07</v>
      </c>
      <c r="M27" s="1071">
        <v>6.38</v>
      </c>
    </row>
    <row r="28" spans="1:13" ht="13.5" customHeight="1">
      <c r="A28" s="1067">
        <v>48</v>
      </c>
      <c r="B28" s="1074">
        <v>2036</v>
      </c>
      <c r="C28" s="1065">
        <v>82.94</v>
      </c>
      <c r="D28" s="1071">
        <v>89.29</v>
      </c>
      <c r="E28" s="1071">
        <v>6.35</v>
      </c>
      <c r="G28" s="1065">
        <v>82.07</v>
      </c>
      <c r="H28" s="1071">
        <v>88.39</v>
      </c>
      <c r="I28" s="1071">
        <v>6.32</v>
      </c>
      <c r="K28" s="1065">
        <v>83.79</v>
      </c>
      <c r="L28" s="1071">
        <v>90.17</v>
      </c>
      <c r="M28" s="1071">
        <v>6.38</v>
      </c>
    </row>
    <row r="29" spans="1:13" ht="13.5" customHeight="1">
      <c r="A29" s="1067">
        <v>49</v>
      </c>
      <c r="B29" s="1074">
        <v>2037</v>
      </c>
      <c r="C29" s="1065">
        <v>83.02</v>
      </c>
      <c r="D29" s="1071">
        <v>89.38</v>
      </c>
      <c r="E29" s="1071">
        <v>6.35</v>
      </c>
      <c r="G29" s="1065">
        <v>82.15</v>
      </c>
      <c r="H29" s="1071">
        <v>88.47</v>
      </c>
      <c r="I29" s="1071">
        <v>6.32</v>
      </c>
      <c r="K29" s="1065">
        <v>83.88</v>
      </c>
      <c r="L29" s="1071">
        <v>90.26</v>
      </c>
      <c r="M29" s="1071">
        <v>6.38</v>
      </c>
    </row>
    <row r="30" spans="1:13" ht="13.5" customHeight="1">
      <c r="A30" s="1067">
        <v>50</v>
      </c>
      <c r="B30" s="1074">
        <v>2038</v>
      </c>
      <c r="C30" s="1065">
        <v>83.11</v>
      </c>
      <c r="D30" s="1071">
        <v>89.46</v>
      </c>
      <c r="E30" s="1071">
        <v>6.36</v>
      </c>
      <c r="G30" s="1065">
        <v>82.23</v>
      </c>
      <c r="H30" s="1071">
        <v>88.55</v>
      </c>
      <c r="I30" s="1071">
        <v>6.32</v>
      </c>
      <c r="K30" s="1065">
        <v>83.97</v>
      </c>
      <c r="L30" s="1071">
        <v>90.36</v>
      </c>
      <c r="M30" s="1071">
        <v>6.38</v>
      </c>
    </row>
    <row r="31" spans="1:13" ht="13.5" customHeight="1">
      <c r="A31" s="1067">
        <v>51</v>
      </c>
      <c r="B31" s="1074">
        <v>2039</v>
      </c>
      <c r="C31" s="1065">
        <v>83.19</v>
      </c>
      <c r="D31" s="1071">
        <v>89.55</v>
      </c>
      <c r="E31" s="1071">
        <v>6.36</v>
      </c>
      <c r="G31" s="1065">
        <v>82.3</v>
      </c>
      <c r="H31" s="1071">
        <v>88.63</v>
      </c>
      <c r="I31" s="1071">
        <v>6.33</v>
      </c>
      <c r="K31" s="1065">
        <v>84.06</v>
      </c>
      <c r="L31" s="1071">
        <v>90.45</v>
      </c>
      <c r="M31" s="1071">
        <v>6.39</v>
      </c>
    </row>
    <row r="32" spans="1:13" ht="20.25" customHeight="1">
      <c r="A32" s="1067">
        <v>52</v>
      </c>
      <c r="B32" s="1074">
        <v>2040</v>
      </c>
      <c r="C32" s="1076">
        <v>83.27</v>
      </c>
      <c r="D32" s="1075">
        <v>89.63</v>
      </c>
      <c r="E32" s="1071">
        <v>6.36</v>
      </c>
      <c r="G32" s="1065">
        <v>82.38</v>
      </c>
      <c r="H32" s="1071">
        <v>88.71</v>
      </c>
      <c r="I32" s="1071">
        <v>6.33</v>
      </c>
      <c r="K32" s="1065">
        <v>84.15</v>
      </c>
      <c r="L32" s="1071">
        <v>90.54</v>
      </c>
      <c r="M32" s="1071">
        <v>6.39</v>
      </c>
    </row>
    <row r="33" spans="1:13" ht="13.5" customHeight="1">
      <c r="A33" s="1067">
        <v>53</v>
      </c>
      <c r="B33" s="1074">
        <v>2041</v>
      </c>
      <c r="C33" s="1065">
        <v>83.35</v>
      </c>
      <c r="D33" s="1071">
        <v>89.72</v>
      </c>
      <c r="E33" s="1071">
        <v>6.36</v>
      </c>
      <c r="G33" s="1065">
        <v>82.45</v>
      </c>
      <c r="H33" s="1071">
        <v>88.78</v>
      </c>
      <c r="I33" s="1071">
        <v>6.33</v>
      </c>
      <c r="K33" s="1065">
        <v>84.24</v>
      </c>
      <c r="L33" s="1071">
        <v>90.63</v>
      </c>
      <c r="M33" s="1071">
        <v>6.39</v>
      </c>
    </row>
    <row r="34" spans="1:13" ht="13.5" customHeight="1">
      <c r="A34" s="1067">
        <v>54</v>
      </c>
      <c r="B34" s="1074">
        <v>2042</v>
      </c>
      <c r="C34" s="1065">
        <v>83.43</v>
      </c>
      <c r="D34" s="1071">
        <v>89.8</v>
      </c>
      <c r="E34" s="1071">
        <v>6.37</v>
      </c>
      <c r="G34" s="1065">
        <v>82.52</v>
      </c>
      <c r="H34" s="1071">
        <v>88.86</v>
      </c>
      <c r="I34" s="1071">
        <v>6.33</v>
      </c>
      <c r="K34" s="1065">
        <v>84.33</v>
      </c>
      <c r="L34" s="1071">
        <v>90.72</v>
      </c>
      <c r="M34" s="1071">
        <v>6.39</v>
      </c>
    </row>
    <row r="35" spans="1:13" ht="13.5" customHeight="1">
      <c r="A35" s="1067">
        <v>55</v>
      </c>
      <c r="B35" s="1074">
        <v>2043</v>
      </c>
      <c r="C35" s="1065">
        <v>83.51</v>
      </c>
      <c r="D35" s="1071">
        <v>89.88</v>
      </c>
      <c r="E35" s="1071">
        <v>6.37</v>
      </c>
      <c r="G35" s="1065">
        <v>82.59</v>
      </c>
      <c r="H35" s="1071">
        <v>88.93</v>
      </c>
      <c r="I35" s="1071">
        <v>6.34</v>
      </c>
      <c r="K35" s="1065">
        <v>84.41</v>
      </c>
      <c r="L35" s="1071">
        <v>90.81</v>
      </c>
      <c r="M35" s="1071">
        <v>6.39</v>
      </c>
    </row>
    <row r="36" spans="1:13" ht="13.5" customHeight="1">
      <c r="A36" s="1067">
        <v>56</v>
      </c>
      <c r="B36" s="1074">
        <v>2044</v>
      </c>
      <c r="C36" s="1065">
        <v>83.59</v>
      </c>
      <c r="D36" s="1071">
        <v>89.95</v>
      </c>
      <c r="E36" s="1071">
        <v>6.37</v>
      </c>
      <c r="G36" s="1065">
        <v>82.66</v>
      </c>
      <c r="H36" s="1071">
        <v>89</v>
      </c>
      <c r="I36" s="1071">
        <v>6.34</v>
      </c>
      <c r="K36" s="1065">
        <v>84.5</v>
      </c>
      <c r="L36" s="1071">
        <v>90.89</v>
      </c>
      <c r="M36" s="1071">
        <v>6.4</v>
      </c>
    </row>
    <row r="37" spans="1:13" ht="20.25" customHeight="1">
      <c r="A37" s="1067">
        <v>57</v>
      </c>
      <c r="B37" s="1074">
        <v>2045</v>
      </c>
      <c r="C37" s="1065">
        <v>83.66</v>
      </c>
      <c r="D37" s="1071">
        <v>90.03</v>
      </c>
      <c r="E37" s="1071">
        <v>6.37</v>
      </c>
      <c r="G37" s="1065">
        <v>82.73</v>
      </c>
      <c r="H37" s="1071">
        <v>89.07</v>
      </c>
      <c r="I37" s="1071">
        <v>6.34</v>
      </c>
      <c r="K37" s="1065">
        <v>84.58</v>
      </c>
      <c r="L37" s="1071">
        <v>90.98</v>
      </c>
      <c r="M37" s="1071">
        <v>6.4</v>
      </c>
    </row>
    <row r="38" spans="1:13" ht="13.5" customHeight="1">
      <c r="A38" s="1067">
        <v>58</v>
      </c>
      <c r="B38" s="1074">
        <v>2046</v>
      </c>
      <c r="C38" s="1065">
        <v>83.73</v>
      </c>
      <c r="D38" s="1071">
        <v>90.11</v>
      </c>
      <c r="E38" s="1071">
        <v>6.37</v>
      </c>
      <c r="G38" s="1065">
        <v>82.79</v>
      </c>
      <c r="H38" s="1071">
        <v>89.14</v>
      </c>
      <c r="I38" s="1071">
        <v>6.34</v>
      </c>
      <c r="K38" s="1065">
        <v>84.66</v>
      </c>
      <c r="L38" s="1071">
        <v>91.06</v>
      </c>
      <c r="M38" s="1071">
        <v>6.4</v>
      </c>
    </row>
    <row r="39" spans="1:13" ht="13.5" customHeight="1">
      <c r="A39" s="1067">
        <v>59</v>
      </c>
      <c r="B39" s="1074">
        <v>2047</v>
      </c>
      <c r="C39" s="1065">
        <v>83.81</v>
      </c>
      <c r="D39" s="1071">
        <v>90.18</v>
      </c>
      <c r="E39" s="1071">
        <v>6.38</v>
      </c>
      <c r="G39" s="1065">
        <v>82.86</v>
      </c>
      <c r="H39" s="1071">
        <v>89.2</v>
      </c>
      <c r="I39" s="1071">
        <v>6.35</v>
      </c>
      <c r="K39" s="1065">
        <v>84.74</v>
      </c>
      <c r="L39" s="1071">
        <v>91.15</v>
      </c>
      <c r="M39" s="1071">
        <v>6.4</v>
      </c>
    </row>
    <row r="40" spans="1:13" ht="13.5" customHeight="1">
      <c r="A40" s="1067">
        <v>60</v>
      </c>
      <c r="B40" s="1074">
        <v>2048</v>
      </c>
      <c r="C40" s="1065">
        <v>83.88</v>
      </c>
      <c r="D40" s="1071">
        <v>90.26</v>
      </c>
      <c r="E40" s="1071">
        <v>6.38</v>
      </c>
      <c r="G40" s="1065">
        <v>82.92</v>
      </c>
      <c r="H40" s="1071">
        <v>89.27</v>
      </c>
      <c r="I40" s="1071">
        <v>6.35</v>
      </c>
      <c r="K40" s="1065">
        <v>84.82</v>
      </c>
      <c r="L40" s="1071">
        <v>91.23</v>
      </c>
      <c r="M40" s="1071">
        <v>6.4</v>
      </c>
    </row>
    <row r="41" spans="1:13" ht="13.5" customHeight="1">
      <c r="A41" s="1067">
        <v>61</v>
      </c>
      <c r="B41" s="1074">
        <v>2049</v>
      </c>
      <c r="C41" s="1065">
        <v>83.95</v>
      </c>
      <c r="D41" s="1071">
        <v>90.33</v>
      </c>
      <c r="E41" s="1071">
        <v>6.38</v>
      </c>
      <c r="G41" s="1065">
        <v>82.98</v>
      </c>
      <c r="H41" s="1071">
        <v>89.33</v>
      </c>
      <c r="I41" s="1071">
        <v>6.35</v>
      </c>
      <c r="K41" s="1065">
        <v>84.9</v>
      </c>
      <c r="L41" s="1071">
        <v>91.31</v>
      </c>
      <c r="M41" s="1071">
        <v>6.41</v>
      </c>
    </row>
    <row r="42" spans="1:13" ht="20.25" customHeight="1">
      <c r="A42" s="1067">
        <v>62</v>
      </c>
      <c r="B42" s="1074">
        <v>2050</v>
      </c>
      <c r="C42" s="1065">
        <v>84.02</v>
      </c>
      <c r="D42" s="1071">
        <v>90.4</v>
      </c>
      <c r="E42" s="1071">
        <v>6.38</v>
      </c>
      <c r="G42" s="1065">
        <v>83.04</v>
      </c>
      <c r="H42" s="1071">
        <v>89.39</v>
      </c>
      <c r="I42" s="1071">
        <v>6.35</v>
      </c>
      <c r="K42" s="1065">
        <v>84.98</v>
      </c>
      <c r="L42" s="1071">
        <v>91.39</v>
      </c>
      <c r="M42" s="1071">
        <v>6.41</v>
      </c>
    </row>
    <row r="43" spans="1:13" ht="13.5" customHeight="1">
      <c r="A43" s="1067">
        <v>63</v>
      </c>
      <c r="B43" s="1074">
        <v>2051</v>
      </c>
      <c r="C43" s="1065">
        <v>84.09</v>
      </c>
      <c r="D43" s="1071">
        <v>90.47</v>
      </c>
      <c r="E43" s="1071">
        <v>6.38</v>
      </c>
      <c r="G43" s="1065">
        <v>83.1</v>
      </c>
      <c r="H43" s="1071">
        <v>89.46</v>
      </c>
      <c r="I43" s="1071">
        <v>6.35</v>
      </c>
      <c r="K43" s="1065">
        <v>85.06</v>
      </c>
      <c r="L43" s="1071">
        <v>91.47</v>
      </c>
      <c r="M43" s="1071">
        <v>6.41</v>
      </c>
    </row>
    <row r="44" spans="1:13" ht="13.5" customHeight="1">
      <c r="A44" s="1067">
        <v>64</v>
      </c>
      <c r="B44" s="1074">
        <v>2052</v>
      </c>
      <c r="C44" s="1065">
        <v>84.16</v>
      </c>
      <c r="D44" s="1071">
        <v>90.54</v>
      </c>
      <c r="E44" s="1071">
        <v>6.39</v>
      </c>
      <c r="G44" s="1065">
        <v>83.16</v>
      </c>
      <c r="H44" s="1071">
        <v>89.52</v>
      </c>
      <c r="I44" s="1071">
        <v>6.36</v>
      </c>
      <c r="K44" s="1065">
        <v>85.13</v>
      </c>
      <c r="L44" s="1071">
        <v>91.55</v>
      </c>
      <c r="M44" s="1071">
        <v>6.41</v>
      </c>
    </row>
    <row r="45" spans="1:13" ht="13.5" customHeight="1">
      <c r="A45" s="1067">
        <v>65</v>
      </c>
      <c r="B45" s="1074">
        <v>2053</v>
      </c>
      <c r="C45" s="1065">
        <v>84.22</v>
      </c>
      <c r="D45" s="1071">
        <v>90.61</v>
      </c>
      <c r="E45" s="1071">
        <v>6.39</v>
      </c>
      <c r="G45" s="1065">
        <v>83.22</v>
      </c>
      <c r="H45" s="1071">
        <v>89.58</v>
      </c>
      <c r="I45" s="1071">
        <v>6.36</v>
      </c>
      <c r="K45" s="1065">
        <v>85.21</v>
      </c>
      <c r="L45" s="1071">
        <v>91.62</v>
      </c>
      <c r="M45" s="1071">
        <v>6.41</v>
      </c>
    </row>
    <row r="46" spans="1:13" ht="13.5" customHeight="1">
      <c r="A46" s="1067">
        <v>66</v>
      </c>
      <c r="B46" s="1074">
        <v>2054</v>
      </c>
      <c r="C46" s="1065">
        <v>84.29</v>
      </c>
      <c r="D46" s="1071">
        <v>90.68</v>
      </c>
      <c r="E46" s="1071">
        <v>6.39</v>
      </c>
      <c r="G46" s="1065">
        <v>83.28</v>
      </c>
      <c r="H46" s="1071">
        <v>89.63</v>
      </c>
      <c r="I46" s="1071">
        <v>6.36</v>
      </c>
      <c r="K46" s="1065">
        <v>85.28</v>
      </c>
      <c r="L46" s="1071">
        <v>91.7</v>
      </c>
      <c r="M46" s="1071">
        <v>6.41</v>
      </c>
    </row>
    <row r="47" spans="1:13" ht="20.25" customHeight="1">
      <c r="A47" s="1067">
        <v>67</v>
      </c>
      <c r="B47" s="1074">
        <v>2055</v>
      </c>
      <c r="C47" s="1065">
        <v>84.35</v>
      </c>
      <c r="D47" s="1071">
        <v>90.74</v>
      </c>
      <c r="E47" s="1071">
        <v>6.39</v>
      </c>
      <c r="G47" s="1065">
        <v>83.33</v>
      </c>
      <c r="H47" s="1071">
        <v>89.69</v>
      </c>
      <c r="I47" s="1071">
        <v>6.36</v>
      </c>
      <c r="K47" s="1065">
        <v>85.36</v>
      </c>
      <c r="L47" s="1071">
        <v>91.77</v>
      </c>
      <c r="M47" s="1071">
        <v>6.42</v>
      </c>
    </row>
    <row r="48" spans="1:13" ht="13.5" customHeight="1">
      <c r="A48" s="1067">
        <v>68</v>
      </c>
      <c r="B48" s="1074">
        <v>2056</v>
      </c>
      <c r="C48" s="1065">
        <v>84.42</v>
      </c>
      <c r="D48" s="1071">
        <v>90.81</v>
      </c>
      <c r="E48" s="1071">
        <v>6.39</v>
      </c>
      <c r="G48" s="1065">
        <v>83.38</v>
      </c>
      <c r="H48" s="1071">
        <v>89.75</v>
      </c>
      <c r="I48" s="1071">
        <v>6.36</v>
      </c>
      <c r="K48" s="1065">
        <v>85.43</v>
      </c>
      <c r="L48" s="1071">
        <v>91.85</v>
      </c>
      <c r="M48" s="1071">
        <v>6.42</v>
      </c>
    </row>
    <row r="49" spans="1:13" ht="13.5" customHeight="1">
      <c r="A49" s="1067">
        <v>69</v>
      </c>
      <c r="B49" s="1074">
        <v>2057</v>
      </c>
      <c r="C49" s="1065">
        <v>84.48</v>
      </c>
      <c r="D49" s="1071">
        <v>90.87</v>
      </c>
      <c r="E49" s="1071">
        <v>6.39</v>
      </c>
      <c r="G49" s="1065">
        <v>83.44</v>
      </c>
      <c r="H49" s="1071">
        <v>89.8</v>
      </c>
      <c r="I49" s="1071">
        <v>6.36</v>
      </c>
      <c r="K49" s="1065">
        <v>85.5</v>
      </c>
      <c r="L49" s="1071">
        <v>91.92</v>
      </c>
      <c r="M49" s="1071">
        <v>6.42</v>
      </c>
    </row>
    <row r="50" spans="1:13" ht="13.5" customHeight="1">
      <c r="A50" s="1067">
        <v>70</v>
      </c>
      <c r="B50" s="1074">
        <v>2058</v>
      </c>
      <c r="C50" s="1065">
        <v>84.54</v>
      </c>
      <c r="D50" s="1071">
        <v>90.94</v>
      </c>
      <c r="E50" s="1071">
        <v>6.4</v>
      </c>
      <c r="G50" s="1065">
        <v>83.49</v>
      </c>
      <c r="H50" s="1071">
        <v>89.86</v>
      </c>
      <c r="I50" s="1071">
        <v>6.37</v>
      </c>
      <c r="K50" s="1065">
        <v>85.57</v>
      </c>
      <c r="L50" s="1071">
        <v>91.99</v>
      </c>
      <c r="M50" s="1071">
        <v>6.42</v>
      </c>
    </row>
    <row r="51" spans="1:13" ht="13.5" customHeight="1">
      <c r="A51" s="1067">
        <v>71</v>
      </c>
      <c r="B51" s="1074">
        <v>2059</v>
      </c>
      <c r="C51" s="1065">
        <v>84.6</v>
      </c>
      <c r="D51" s="1071">
        <v>91</v>
      </c>
      <c r="E51" s="1071">
        <v>6.4</v>
      </c>
      <c r="G51" s="1065">
        <v>83.54</v>
      </c>
      <c r="H51" s="1071">
        <v>89.91</v>
      </c>
      <c r="I51" s="1071">
        <v>6.37</v>
      </c>
      <c r="K51" s="1065">
        <v>85.64</v>
      </c>
      <c r="L51" s="1071">
        <v>92.06</v>
      </c>
      <c r="M51" s="1071">
        <v>6.42</v>
      </c>
    </row>
    <row r="52" spans="1:13" ht="20.25" customHeight="1">
      <c r="A52" s="1073">
        <v>72</v>
      </c>
      <c r="B52" s="1072">
        <v>2060</v>
      </c>
      <c r="C52" s="1065">
        <v>84.66</v>
      </c>
      <c r="D52" s="1071">
        <v>91.06</v>
      </c>
      <c r="E52" s="1071">
        <v>6.4</v>
      </c>
      <c r="G52" s="1065">
        <v>83.59</v>
      </c>
      <c r="H52" s="1071">
        <v>89.96</v>
      </c>
      <c r="I52" s="1071">
        <v>6.37</v>
      </c>
      <c r="K52" s="1065">
        <v>85.71</v>
      </c>
      <c r="L52" s="1071">
        <v>92.13</v>
      </c>
      <c r="M52" s="1071">
        <v>6.42</v>
      </c>
    </row>
    <row r="53" spans="1:13" ht="13.5" customHeight="1">
      <c r="A53" s="1073">
        <v>73</v>
      </c>
      <c r="B53" s="1072">
        <v>2061</v>
      </c>
      <c r="C53" s="1065">
        <v>84.72</v>
      </c>
      <c r="D53" s="1071">
        <v>91.12</v>
      </c>
      <c r="E53" s="1071">
        <v>6.4</v>
      </c>
      <c r="G53" s="1065">
        <v>83.64</v>
      </c>
      <c r="H53" s="1071">
        <v>90.01</v>
      </c>
      <c r="I53" s="1071">
        <v>6.37</v>
      </c>
      <c r="K53" s="1065">
        <v>85.78</v>
      </c>
      <c r="L53" s="1071">
        <v>92.2</v>
      </c>
      <c r="M53" s="1071">
        <v>6.42</v>
      </c>
    </row>
    <row r="54" spans="1:13" ht="13.5" customHeight="1">
      <c r="A54" s="1073">
        <v>74</v>
      </c>
      <c r="B54" s="1072">
        <v>2062</v>
      </c>
      <c r="C54" s="1065">
        <v>84.78</v>
      </c>
      <c r="D54" s="1071">
        <v>91.18</v>
      </c>
      <c r="E54" s="1071">
        <v>6.4</v>
      </c>
      <c r="G54" s="1065">
        <v>83.69</v>
      </c>
      <c r="H54" s="1071">
        <v>90.06</v>
      </c>
      <c r="I54" s="1071">
        <v>6.37</v>
      </c>
      <c r="K54" s="1065">
        <v>85.85</v>
      </c>
      <c r="L54" s="1071">
        <v>92.27</v>
      </c>
      <c r="M54" s="1071">
        <v>6.43</v>
      </c>
    </row>
    <row r="55" spans="1:13" ht="13.5" customHeight="1">
      <c r="A55" s="1073">
        <v>75</v>
      </c>
      <c r="B55" s="1072">
        <v>2063</v>
      </c>
      <c r="C55" s="1065">
        <v>84.84</v>
      </c>
      <c r="D55" s="1071">
        <v>91.24</v>
      </c>
      <c r="E55" s="1071">
        <v>6.4</v>
      </c>
      <c r="G55" s="1065">
        <v>83.74</v>
      </c>
      <c r="H55" s="1071">
        <v>90.11</v>
      </c>
      <c r="I55" s="1071">
        <v>6.37</v>
      </c>
      <c r="K55" s="1065">
        <v>85.91</v>
      </c>
      <c r="L55" s="1071">
        <v>92.34</v>
      </c>
      <c r="M55" s="1071">
        <v>6.43</v>
      </c>
    </row>
    <row r="56" spans="1:13" ht="13.5" customHeight="1">
      <c r="A56" s="1073">
        <v>76</v>
      </c>
      <c r="B56" s="1072">
        <v>2064</v>
      </c>
      <c r="C56" s="1065">
        <v>84.89</v>
      </c>
      <c r="D56" s="1071">
        <v>91.3</v>
      </c>
      <c r="E56" s="1071">
        <v>6.4</v>
      </c>
      <c r="G56" s="1065">
        <v>83.79</v>
      </c>
      <c r="H56" s="1071">
        <v>90.16</v>
      </c>
      <c r="I56" s="1071">
        <v>6.37</v>
      </c>
      <c r="K56" s="1065">
        <v>85.98</v>
      </c>
      <c r="L56" s="1071">
        <v>92.41</v>
      </c>
      <c r="M56" s="1071">
        <v>6.43</v>
      </c>
    </row>
    <row r="57" spans="1:13" ht="20.25" customHeight="1">
      <c r="A57" s="1070">
        <v>77</v>
      </c>
      <c r="B57" s="1069">
        <v>2065</v>
      </c>
      <c r="C57" s="1068">
        <v>84.95</v>
      </c>
      <c r="D57" s="1068">
        <v>91.35</v>
      </c>
      <c r="E57" s="1068">
        <v>6.41</v>
      </c>
      <c r="G57" s="1068">
        <v>83.83</v>
      </c>
      <c r="H57" s="1068">
        <v>90.21</v>
      </c>
      <c r="I57" s="1068">
        <v>6.38</v>
      </c>
      <c r="K57" s="1068">
        <v>86.05</v>
      </c>
      <c r="L57" s="1068">
        <v>92.48</v>
      </c>
      <c r="M57" s="1068">
        <v>6.43</v>
      </c>
    </row>
    <row r="58" spans="1:13" ht="6.75" customHeight="1">
      <c r="A58" s="1067"/>
      <c r="B58" s="1066"/>
      <c r="C58" s="1065"/>
      <c r="D58" s="1065"/>
      <c r="E58" s="1065"/>
    </row>
    <row r="59" spans="1:13" s="1064" customFormat="1" ht="11.25">
      <c r="A59" s="1064" t="s">
        <v>2644</v>
      </c>
    </row>
    <row r="67" spans="3:3">
      <c r="C67" s="1063"/>
    </row>
  </sheetData>
  <mergeCells count="1">
    <mergeCell ref="A5:B6"/>
  </mergeCells>
  <phoneticPr fontId="40"/>
  <pageMargins left="0.70866141732283472" right="0.70866141732283472" top="0.74803149606299213" bottom="0.74803149606299213" header="0.31496062992125984" footer="0.31496062992125984"/>
  <pageSetup paperSize="9" scale="85"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2162</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2813</v>
      </c>
      <c r="C5" s="1190" t="s">
        <v>2814</v>
      </c>
      <c r="D5" s="1189" t="s">
        <v>2815</v>
      </c>
      <c r="E5" s="1191" t="s">
        <v>2816</v>
      </c>
      <c r="F5" s="1192"/>
      <c r="G5" s="1188" t="s">
        <v>2812</v>
      </c>
      <c r="H5" s="1189" t="s">
        <v>2813</v>
      </c>
      <c r="I5" s="1190" t="s">
        <v>2814</v>
      </c>
      <c r="J5" s="1189" t="s">
        <v>2815</v>
      </c>
      <c r="K5" s="1191" t="s">
        <v>2816</v>
      </c>
    </row>
    <row r="6" spans="1:11" ht="20.25" customHeight="1">
      <c r="A6" s="1194">
        <v>0</v>
      </c>
      <c r="B6" s="1195">
        <v>1.41E-3</v>
      </c>
      <c r="C6" s="1196">
        <v>100000</v>
      </c>
      <c r="D6" s="1196">
        <v>99891</v>
      </c>
      <c r="E6" s="1197">
        <v>81.099999999999994</v>
      </c>
      <c r="F6" s="1186"/>
      <c r="G6" s="1194">
        <v>55</v>
      </c>
      <c r="H6" s="1195">
        <v>4.2300000000000003E-3</v>
      </c>
      <c r="I6" s="1196">
        <v>95062</v>
      </c>
      <c r="J6" s="1196">
        <v>94861</v>
      </c>
      <c r="K6" s="1197">
        <v>28.21</v>
      </c>
    </row>
    <row r="7" spans="1:11" ht="13.5" customHeight="1">
      <c r="A7" s="1194">
        <v>1</v>
      </c>
      <c r="B7" s="1195">
        <v>4.4000000000000002E-4</v>
      </c>
      <c r="C7" s="1196">
        <v>99859</v>
      </c>
      <c r="D7" s="1196">
        <v>99837</v>
      </c>
      <c r="E7" s="1197">
        <v>80.22</v>
      </c>
      <c r="F7" s="1186"/>
      <c r="G7" s="1194">
        <v>56</v>
      </c>
      <c r="H7" s="1195">
        <v>4.5999999999999999E-3</v>
      </c>
      <c r="I7" s="1196">
        <v>94660</v>
      </c>
      <c r="J7" s="1196">
        <v>94442</v>
      </c>
      <c r="K7" s="1197">
        <v>27.32</v>
      </c>
    </row>
    <row r="8" spans="1:11" ht="13.5" customHeight="1">
      <c r="A8" s="1194">
        <v>2</v>
      </c>
      <c r="B8" s="1195">
        <v>2.0000000000000001E-4</v>
      </c>
      <c r="C8" s="1196">
        <v>99815</v>
      </c>
      <c r="D8" s="1196">
        <v>99805</v>
      </c>
      <c r="E8" s="1197">
        <v>79.25</v>
      </c>
      <c r="F8" s="1184"/>
      <c r="G8" s="1194">
        <v>57</v>
      </c>
      <c r="H8" s="1195">
        <v>5.0200000000000002E-3</v>
      </c>
      <c r="I8" s="1196">
        <v>94224</v>
      </c>
      <c r="J8" s="1196">
        <v>93988</v>
      </c>
      <c r="K8" s="1197">
        <v>26.45</v>
      </c>
    </row>
    <row r="9" spans="1:11" ht="13.5" customHeight="1">
      <c r="A9" s="1194">
        <v>3</v>
      </c>
      <c r="B9" s="1195">
        <v>1.2999999999999999E-4</v>
      </c>
      <c r="C9" s="1196">
        <v>99795</v>
      </c>
      <c r="D9" s="1196">
        <v>99788</v>
      </c>
      <c r="E9" s="1197">
        <v>78.27</v>
      </c>
      <c r="F9" s="1184"/>
      <c r="G9" s="1194">
        <v>58</v>
      </c>
      <c r="H9" s="1195">
        <v>5.5199999999999997E-3</v>
      </c>
      <c r="I9" s="1196">
        <v>93751</v>
      </c>
      <c r="J9" s="1196">
        <v>93493</v>
      </c>
      <c r="K9" s="1197">
        <v>25.58</v>
      </c>
    </row>
    <row r="10" spans="1:11" ht="13.5" customHeight="1">
      <c r="A10" s="1194">
        <v>4</v>
      </c>
      <c r="B10" s="1195">
        <v>1.1E-4</v>
      </c>
      <c r="C10" s="1196">
        <v>99782</v>
      </c>
      <c r="D10" s="1196">
        <v>99776</v>
      </c>
      <c r="E10" s="1197">
        <v>77.28</v>
      </c>
      <c r="F10" s="1184"/>
      <c r="G10" s="1194">
        <v>59</v>
      </c>
      <c r="H10" s="1195">
        <v>6.1000000000000004E-3</v>
      </c>
      <c r="I10" s="1196">
        <v>93234</v>
      </c>
      <c r="J10" s="1196">
        <v>92950</v>
      </c>
      <c r="K10" s="1197">
        <v>24.72</v>
      </c>
    </row>
    <row r="11" spans="1:11" ht="20.25" customHeight="1">
      <c r="A11" s="1194">
        <v>5</v>
      </c>
      <c r="B11" s="1195">
        <v>1E-4</v>
      </c>
      <c r="C11" s="1196">
        <v>99771</v>
      </c>
      <c r="D11" s="1196">
        <v>99766</v>
      </c>
      <c r="E11" s="1197">
        <v>76.290000000000006</v>
      </c>
      <c r="F11" s="1184"/>
      <c r="G11" s="1194">
        <v>60</v>
      </c>
      <c r="H11" s="1195">
        <v>6.7499999999999999E-3</v>
      </c>
      <c r="I11" s="1196">
        <v>92665</v>
      </c>
      <c r="J11" s="1196">
        <v>92352</v>
      </c>
      <c r="K11" s="1197">
        <v>23.87</v>
      </c>
    </row>
    <row r="12" spans="1:11" ht="13.5" customHeight="1">
      <c r="A12" s="1194">
        <v>6</v>
      </c>
      <c r="B12" s="1195">
        <v>1E-4</v>
      </c>
      <c r="C12" s="1196">
        <v>99760</v>
      </c>
      <c r="D12" s="1196">
        <v>99756</v>
      </c>
      <c r="E12" s="1197">
        <v>75.3</v>
      </c>
      <c r="F12" s="1184"/>
      <c r="G12" s="1194">
        <v>61</v>
      </c>
      <c r="H12" s="1195">
        <v>7.4400000000000004E-3</v>
      </c>
      <c r="I12" s="1196">
        <v>92040</v>
      </c>
      <c r="J12" s="1196">
        <v>91697</v>
      </c>
      <c r="K12" s="1197">
        <v>23.02</v>
      </c>
    </row>
    <row r="13" spans="1:11" ht="13.5" customHeight="1">
      <c r="A13" s="1194">
        <v>7</v>
      </c>
      <c r="B13" s="1195">
        <v>9.0000000000000006E-5</v>
      </c>
      <c r="C13" s="1196">
        <v>99751</v>
      </c>
      <c r="D13" s="1196">
        <v>99746</v>
      </c>
      <c r="E13" s="1197">
        <v>74.3</v>
      </c>
      <c r="F13" s="1184"/>
      <c r="G13" s="1194">
        <v>62</v>
      </c>
      <c r="H13" s="1195">
        <v>8.1799999999999998E-3</v>
      </c>
      <c r="I13" s="1196">
        <v>91355</v>
      </c>
      <c r="J13" s="1196">
        <v>90981</v>
      </c>
      <c r="K13" s="1197">
        <v>22.19</v>
      </c>
    </row>
    <row r="14" spans="1:11" ht="13.5" customHeight="1">
      <c r="A14" s="1194">
        <v>8</v>
      </c>
      <c r="B14" s="1195">
        <v>8.0000000000000007E-5</v>
      </c>
      <c r="C14" s="1196">
        <v>99742</v>
      </c>
      <c r="D14" s="1196">
        <v>99738</v>
      </c>
      <c r="E14" s="1197">
        <v>73.31</v>
      </c>
      <c r="F14" s="1184"/>
      <c r="G14" s="1194">
        <v>63</v>
      </c>
      <c r="H14" s="1195">
        <v>8.9899999999999997E-3</v>
      </c>
      <c r="I14" s="1196">
        <v>90607</v>
      </c>
      <c r="J14" s="1196">
        <v>90200</v>
      </c>
      <c r="K14" s="1197">
        <v>21.37</v>
      </c>
    </row>
    <row r="15" spans="1:11" ht="13.5" customHeight="1">
      <c r="A15" s="1194">
        <v>9</v>
      </c>
      <c r="B15" s="1195">
        <v>6.9999999999999994E-5</v>
      </c>
      <c r="C15" s="1196">
        <v>99734</v>
      </c>
      <c r="D15" s="1196">
        <v>99730</v>
      </c>
      <c r="E15" s="1197">
        <v>72.319999999999993</v>
      </c>
      <c r="F15" s="1184"/>
      <c r="G15" s="1194">
        <v>64</v>
      </c>
      <c r="H15" s="1195">
        <v>9.8700000000000003E-3</v>
      </c>
      <c r="I15" s="1196">
        <v>89792</v>
      </c>
      <c r="J15" s="1196">
        <v>89349</v>
      </c>
      <c r="K15" s="1197">
        <v>20.56</v>
      </c>
    </row>
    <row r="16" spans="1:11" ht="20.25" customHeight="1">
      <c r="A16" s="1194">
        <v>10</v>
      </c>
      <c r="B16" s="1195">
        <v>6.0000000000000002E-5</v>
      </c>
      <c r="C16" s="1196">
        <v>99727</v>
      </c>
      <c r="D16" s="1196">
        <v>99723</v>
      </c>
      <c r="E16" s="1197">
        <v>71.319999999999993</v>
      </c>
      <c r="F16" s="1184"/>
      <c r="G16" s="1194">
        <v>65</v>
      </c>
      <c r="H16" s="1195">
        <v>1.078E-2</v>
      </c>
      <c r="I16" s="1196">
        <v>88906</v>
      </c>
      <c r="J16" s="1196">
        <v>88427</v>
      </c>
      <c r="K16" s="1197">
        <v>19.760000000000002</v>
      </c>
    </row>
    <row r="17" spans="1:11" ht="12.95" customHeight="1">
      <c r="A17" s="1194">
        <v>11</v>
      </c>
      <c r="B17" s="1195">
        <v>6.9999999999999994E-5</v>
      </c>
      <c r="C17" s="1196">
        <v>99720</v>
      </c>
      <c r="D17" s="1196">
        <v>99717</v>
      </c>
      <c r="E17" s="1197">
        <v>70.319999999999993</v>
      </c>
      <c r="F17" s="1184"/>
      <c r="G17" s="1194">
        <v>66</v>
      </c>
      <c r="H17" s="1195">
        <v>1.1730000000000001E-2</v>
      </c>
      <c r="I17" s="1196">
        <v>87948</v>
      </c>
      <c r="J17" s="1196">
        <v>87432</v>
      </c>
      <c r="K17" s="1197">
        <v>18.97</v>
      </c>
    </row>
    <row r="18" spans="1:11" ht="12.95" customHeight="1">
      <c r="A18" s="1194">
        <v>12</v>
      </c>
      <c r="B18" s="1195">
        <v>8.0000000000000007E-5</v>
      </c>
      <c r="C18" s="1196">
        <v>99714</v>
      </c>
      <c r="D18" s="1196">
        <v>99710</v>
      </c>
      <c r="E18" s="1197">
        <v>69.33</v>
      </c>
      <c r="F18" s="1184"/>
      <c r="G18" s="1194">
        <v>67</v>
      </c>
      <c r="H18" s="1195">
        <v>1.2749999999999999E-2</v>
      </c>
      <c r="I18" s="1196">
        <v>86916</v>
      </c>
      <c r="J18" s="1196">
        <v>86362</v>
      </c>
      <c r="K18" s="1197">
        <v>18.190000000000001</v>
      </c>
    </row>
    <row r="19" spans="1:11" ht="12.95" customHeight="1">
      <c r="A19" s="1194">
        <v>13</v>
      </c>
      <c r="B19" s="1195">
        <v>1E-4</v>
      </c>
      <c r="C19" s="1196">
        <v>99706</v>
      </c>
      <c r="D19" s="1196">
        <v>99701</v>
      </c>
      <c r="E19" s="1197">
        <v>68.33</v>
      </c>
      <c r="F19" s="1184"/>
      <c r="G19" s="1194">
        <v>68</v>
      </c>
      <c r="H19" s="1195">
        <v>1.387E-2</v>
      </c>
      <c r="I19" s="1196">
        <v>85808</v>
      </c>
      <c r="J19" s="1196">
        <v>85213</v>
      </c>
      <c r="K19" s="1197">
        <v>17.420000000000002</v>
      </c>
    </row>
    <row r="20" spans="1:11" ht="12.95" customHeight="1">
      <c r="A20" s="1194">
        <v>14</v>
      </c>
      <c r="B20" s="1195">
        <v>1.2999999999999999E-4</v>
      </c>
      <c r="C20" s="1196">
        <v>99696</v>
      </c>
      <c r="D20" s="1196">
        <v>99690</v>
      </c>
      <c r="E20" s="1197">
        <v>67.34</v>
      </c>
      <c r="F20" s="1184"/>
      <c r="G20" s="1194">
        <v>69</v>
      </c>
      <c r="H20" s="1195">
        <v>1.512E-2</v>
      </c>
      <c r="I20" s="1196">
        <v>84619</v>
      </c>
      <c r="J20" s="1196">
        <v>83979</v>
      </c>
      <c r="K20" s="1197">
        <v>16.66</v>
      </c>
    </row>
    <row r="21" spans="1:11" ht="20.25" customHeight="1">
      <c r="A21" s="1194">
        <v>15</v>
      </c>
      <c r="B21" s="1195">
        <v>1.6000000000000001E-4</v>
      </c>
      <c r="C21" s="1196">
        <v>99683</v>
      </c>
      <c r="D21" s="1196">
        <v>99676</v>
      </c>
      <c r="E21" s="1197">
        <v>66.349999999999994</v>
      </c>
      <c r="F21" s="1184"/>
      <c r="G21" s="1194">
        <v>70</v>
      </c>
      <c r="H21" s="1195">
        <v>1.6500000000000001E-2</v>
      </c>
      <c r="I21" s="1196">
        <v>83339</v>
      </c>
      <c r="J21" s="1196">
        <v>82652</v>
      </c>
      <c r="K21" s="1197">
        <v>15.91</v>
      </c>
    </row>
    <row r="22" spans="1:11" ht="12.95" customHeight="1">
      <c r="A22" s="1194">
        <v>16</v>
      </c>
      <c r="B22" s="1195">
        <v>2.0000000000000001E-4</v>
      </c>
      <c r="C22" s="1196">
        <v>99668</v>
      </c>
      <c r="D22" s="1196">
        <v>99658</v>
      </c>
      <c r="E22" s="1197">
        <v>65.36</v>
      </c>
      <c r="F22" s="1184"/>
      <c r="G22" s="1194">
        <v>71</v>
      </c>
      <c r="H22" s="1195">
        <v>1.797E-2</v>
      </c>
      <c r="I22" s="1196">
        <v>81965</v>
      </c>
      <c r="J22" s="1196">
        <v>81228</v>
      </c>
      <c r="K22" s="1197">
        <v>15.16</v>
      </c>
    </row>
    <row r="23" spans="1:11" ht="12.95" customHeight="1">
      <c r="A23" s="1194">
        <v>17</v>
      </c>
      <c r="B23" s="1195">
        <v>2.5000000000000001E-4</v>
      </c>
      <c r="C23" s="1196">
        <v>99648</v>
      </c>
      <c r="D23" s="1196">
        <v>99635</v>
      </c>
      <c r="E23" s="1197">
        <v>64.37</v>
      </c>
      <c r="F23" s="1184"/>
      <c r="G23" s="1194">
        <v>72</v>
      </c>
      <c r="H23" s="1195">
        <v>1.9539999999999998E-2</v>
      </c>
      <c r="I23" s="1196">
        <v>80492</v>
      </c>
      <c r="J23" s="1196">
        <v>79706</v>
      </c>
      <c r="K23" s="1197">
        <v>14.43</v>
      </c>
    </row>
    <row r="24" spans="1:11" ht="12.95" customHeight="1">
      <c r="A24" s="1194">
        <v>18</v>
      </c>
      <c r="B24" s="1195">
        <v>3.3E-4</v>
      </c>
      <c r="C24" s="1196">
        <v>99623</v>
      </c>
      <c r="D24" s="1196">
        <v>99606</v>
      </c>
      <c r="E24" s="1197">
        <v>63.39</v>
      </c>
      <c r="F24" s="1184"/>
      <c r="G24" s="1194">
        <v>73</v>
      </c>
      <c r="H24" s="1195">
        <v>2.1329999999999998E-2</v>
      </c>
      <c r="I24" s="1196">
        <v>78919</v>
      </c>
      <c r="J24" s="1196">
        <v>78078</v>
      </c>
      <c r="K24" s="1197">
        <v>13.71</v>
      </c>
    </row>
    <row r="25" spans="1:11" ht="12.95" customHeight="1">
      <c r="A25" s="1194">
        <v>19</v>
      </c>
      <c r="B25" s="1195">
        <v>4.0000000000000002E-4</v>
      </c>
      <c r="C25" s="1196">
        <v>99590</v>
      </c>
      <c r="D25" s="1196">
        <v>99570</v>
      </c>
      <c r="E25" s="1197">
        <v>62.41</v>
      </c>
      <c r="F25" s="1184"/>
      <c r="G25" s="1194">
        <v>74</v>
      </c>
      <c r="H25" s="1195">
        <v>2.3439999999999999E-2</v>
      </c>
      <c r="I25" s="1196">
        <v>77236</v>
      </c>
      <c r="J25" s="1196">
        <v>76331</v>
      </c>
      <c r="K25" s="1197">
        <v>13</v>
      </c>
    </row>
    <row r="26" spans="1:11" ht="20.25" customHeight="1">
      <c r="A26" s="1194">
        <v>20</v>
      </c>
      <c r="B26" s="1195">
        <v>4.6000000000000001E-4</v>
      </c>
      <c r="C26" s="1196">
        <v>99551</v>
      </c>
      <c r="D26" s="1196">
        <v>99528</v>
      </c>
      <c r="E26" s="1197">
        <v>61.43</v>
      </c>
      <c r="F26" s="1184"/>
      <c r="G26" s="1194">
        <v>75</v>
      </c>
      <c r="H26" s="1195">
        <v>2.597E-2</v>
      </c>
      <c r="I26" s="1196">
        <v>75426</v>
      </c>
      <c r="J26" s="1196">
        <v>74446</v>
      </c>
      <c r="K26" s="1197">
        <v>12.3</v>
      </c>
    </row>
    <row r="27" spans="1:11" ht="12.95" customHeight="1">
      <c r="A27" s="1194">
        <v>21</v>
      </c>
      <c r="B27" s="1195">
        <v>5.1000000000000004E-4</v>
      </c>
      <c r="C27" s="1196">
        <v>99505</v>
      </c>
      <c r="D27" s="1196">
        <v>99479</v>
      </c>
      <c r="E27" s="1197">
        <v>60.46</v>
      </c>
      <c r="F27" s="1184"/>
      <c r="G27" s="1194">
        <v>76</v>
      </c>
      <c r="H27" s="1195">
        <v>2.9000000000000001E-2</v>
      </c>
      <c r="I27" s="1196">
        <v>73467</v>
      </c>
      <c r="J27" s="1196">
        <v>72401</v>
      </c>
      <c r="K27" s="1197">
        <v>11.61</v>
      </c>
    </row>
    <row r="28" spans="1:11" ht="12.95" customHeight="1">
      <c r="A28" s="1194">
        <v>22</v>
      </c>
      <c r="B28" s="1195">
        <v>5.5000000000000003E-4</v>
      </c>
      <c r="C28" s="1196">
        <v>99454</v>
      </c>
      <c r="D28" s="1196">
        <v>99426</v>
      </c>
      <c r="E28" s="1197">
        <v>59.49</v>
      </c>
      <c r="F28" s="1184"/>
      <c r="G28" s="1194">
        <v>77</v>
      </c>
      <c r="H28" s="1195">
        <v>3.2550000000000003E-2</v>
      </c>
      <c r="I28" s="1196">
        <v>71336</v>
      </c>
      <c r="J28" s="1196">
        <v>70175</v>
      </c>
      <c r="K28" s="1197">
        <v>10.94</v>
      </c>
    </row>
    <row r="29" spans="1:11" ht="12.95" customHeight="1">
      <c r="A29" s="1194">
        <v>23</v>
      </c>
      <c r="B29" s="1195">
        <v>5.8E-4</v>
      </c>
      <c r="C29" s="1196">
        <v>99399</v>
      </c>
      <c r="D29" s="1196">
        <v>99370</v>
      </c>
      <c r="E29" s="1197">
        <v>58.53</v>
      </c>
      <c r="F29" s="1184"/>
      <c r="G29" s="1194">
        <v>78</v>
      </c>
      <c r="H29" s="1195">
        <v>3.6659999999999998E-2</v>
      </c>
      <c r="I29" s="1196">
        <v>69014</v>
      </c>
      <c r="J29" s="1196">
        <v>67749</v>
      </c>
      <c r="K29" s="1197">
        <v>10.29</v>
      </c>
    </row>
    <row r="30" spans="1:11" ht="12.95" customHeight="1">
      <c r="A30" s="1194">
        <v>24</v>
      </c>
      <c r="B30" s="1195">
        <v>5.9000000000000003E-4</v>
      </c>
      <c r="C30" s="1196">
        <v>99341</v>
      </c>
      <c r="D30" s="1196">
        <v>99312</v>
      </c>
      <c r="E30" s="1197">
        <v>57.56</v>
      </c>
      <c r="F30" s="1184"/>
      <c r="G30" s="1194">
        <v>79</v>
      </c>
      <c r="H30" s="1195">
        <v>4.1390000000000003E-2</v>
      </c>
      <c r="I30" s="1196">
        <v>66484</v>
      </c>
      <c r="J30" s="1196">
        <v>65108</v>
      </c>
      <c r="K30" s="1197">
        <v>9.67</v>
      </c>
    </row>
    <row r="31" spans="1:11" ht="20.25" customHeight="1">
      <c r="A31" s="1194">
        <v>25</v>
      </c>
      <c r="B31" s="1195">
        <v>5.9000000000000003E-4</v>
      </c>
      <c r="C31" s="1196">
        <v>99283</v>
      </c>
      <c r="D31" s="1196">
        <v>99253</v>
      </c>
      <c r="E31" s="1197">
        <v>56.59</v>
      </c>
      <c r="F31" s="1184"/>
      <c r="G31" s="1194">
        <v>80</v>
      </c>
      <c r="H31" s="1195">
        <v>4.6809999999999997E-2</v>
      </c>
      <c r="I31" s="1196">
        <v>63732</v>
      </c>
      <c r="J31" s="1196">
        <v>62241</v>
      </c>
      <c r="K31" s="1197">
        <v>9.06</v>
      </c>
    </row>
    <row r="32" spans="1:11" ht="12.95" customHeight="1">
      <c r="A32" s="1194">
        <v>26</v>
      </c>
      <c r="B32" s="1195">
        <v>5.8E-4</v>
      </c>
      <c r="C32" s="1196">
        <v>99224</v>
      </c>
      <c r="D32" s="1196">
        <v>99195</v>
      </c>
      <c r="E32" s="1197">
        <v>55.63</v>
      </c>
      <c r="F32" s="1184"/>
      <c r="G32" s="1194">
        <v>81</v>
      </c>
      <c r="H32" s="1195">
        <v>5.2990000000000002E-2</v>
      </c>
      <c r="I32" s="1196">
        <v>60749</v>
      </c>
      <c r="J32" s="1196">
        <v>59139</v>
      </c>
      <c r="K32" s="1197">
        <v>8.48</v>
      </c>
    </row>
    <row r="33" spans="1:11" ht="12.95" customHeight="1">
      <c r="A33" s="1194">
        <v>27</v>
      </c>
      <c r="B33" s="1195">
        <v>5.6999999999999998E-4</v>
      </c>
      <c r="C33" s="1196">
        <v>99167</v>
      </c>
      <c r="D33" s="1196">
        <v>99139</v>
      </c>
      <c r="E33" s="1197">
        <v>54.66</v>
      </c>
      <c r="F33" s="1184"/>
      <c r="G33" s="1194">
        <v>82</v>
      </c>
      <c r="H33" s="1195">
        <v>5.9909999999999998E-2</v>
      </c>
      <c r="I33" s="1196">
        <v>57530</v>
      </c>
      <c r="J33" s="1196">
        <v>55806</v>
      </c>
      <c r="K33" s="1197">
        <v>7.93</v>
      </c>
    </row>
    <row r="34" spans="1:11" ht="12.95" customHeight="1">
      <c r="A34" s="1194">
        <v>28</v>
      </c>
      <c r="B34" s="1195">
        <v>5.6999999999999998E-4</v>
      </c>
      <c r="C34" s="1196">
        <v>99110</v>
      </c>
      <c r="D34" s="1196">
        <v>99082</v>
      </c>
      <c r="E34" s="1197">
        <v>53.69</v>
      </c>
      <c r="F34" s="1184"/>
      <c r="G34" s="1194">
        <v>83</v>
      </c>
      <c r="H34" s="1195">
        <v>6.7530000000000007E-2</v>
      </c>
      <c r="I34" s="1196">
        <v>54083</v>
      </c>
      <c r="J34" s="1196">
        <v>52257</v>
      </c>
      <c r="K34" s="1197">
        <v>7.4</v>
      </c>
    </row>
    <row r="35" spans="1:11" ht="12.95" customHeight="1">
      <c r="A35" s="1194">
        <v>29</v>
      </c>
      <c r="B35" s="1195">
        <v>5.9000000000000003E-4</v>
      </c>
      <c r="C35" s="1196">
        <v>99054</v>
      </c>
      <c r="D35" s="1196">
        <v>99025</v>
      </c>
      <c r="E35" s="1197">
        <v>52.72</v>
      </c>
      <c r="F35" s="1184"/>
      <c r="G35" s="1194">
        <v>84</v>
      </c>
      <c r="H35" s="1195">
        <v>7.5800000000000006E-2</v>
      </c>
      <c r="I35" s="1196">
        <v>50431</v>
      </c>
      <c r="J35" s="1196">
        <v>48520</v>
      </c>
      <c r="K35" s="1197">
        <v>6.9</v>
      </c>
    </row>
    <row r="36" spans="1:11" ht="20.25" customHeight="1">
      <c r="A36" s="1194">
        <v>30</v>
      </c>
      <c r="B36" s="1195">
        <v>6.0999999999999997E-4</v>
      </c>
      <c r="C36" s="1196">
        <v>98996</v>
      </c>
      <c r="D36" s="1196">
        <v>98965</v>
      </c>
      <c r="E36" s="1197">
        <v>51.75</v>
      </c>
      <c r="F36" s="1184"/>
      <c r="G36" s="1194">
        <v>85</v>
      </c>
      <c r="H36" s="1195">
        <v>8.4870000000000001E-2</v>
      </c>
      <c r="I36" s="1196">
        <v>46608</v>
      </c>
      <c r="J36" s="1196">
        <v>44630</v>
      </c>
      <c r="K36" s="1197">
        <v>6.43</v>
      </c>
    </row>
    <row r="37" spans="1:11" ht="12.95" customHeight="1">
      <c r="A37" s="1194">
        <v>31</v>
      </c>
      <c r="B37" s="1195">
        <v>6.2E-4</v>
      </c>
      <c r="C37" s="1196">
        <v>98935</v>
      </c>
      <c r="D37" s="1196">
        <v>98904</v>
      </c>
      <c r="E37" s="1197">
        <v>50.78</v>
      </c>
      <c r="F37" s="1184"/>
      <c r="G37" s="1194">
        <v>86</v>
      </c>
      <c r="H37" s="1195">
        <v>9.5030000000000003E-2</v>
      </c>
      <c r="I37" s="1196">
        <v>42652</v>
      </c>
      <c r="J37" s="1196">
        <v>40626</v>
      </c>
      <c r="K37" s="1197">
        <v>5.98</v>
      </c>
    </row>
    <row r="38" spans="1:11" ht="12.95" customHeight="1">
      <c r="A38" s="1194">
        <v>32</v>
      </c>
      <c r="B38" s="1195">
        <v>6.3000000000000003E-4</v>
      </c>
      <c r="C38" s="1196">
        <v>98874</v>
      </c>
      <c r="D38" s="1196">
        <v>98842</v>
      </c>
      <c r="E38" s="1197">
        <v>49.81</v>
      </c>
      <c r="F38" s="1184"/>
      <c r="G38" s="1194">
        <v>87</v>
      </c>
      <c r="H38" s="1195">
        <v>0.10648000000000001</v>
      </c>
      <c r="I38" s="1196">
        <v>38599</v>
      </c>
      <c r="J38" s="1196">
        <v>36544</v>
      </c>
      <c r="K38" s="1197">
        <v>5.56</v>
      </c>
    </row>
    <row r="39" spans="1:11" ht="12.95" customHeight="1">
      <c r="A39" s="1194">
        <v>33</v>
      </c>
      <c r="B39" s="1195">
        <v>6.4999999999999997E-4</v>
      </c>
      <c r="C39" s="1196">
        <v>98811</v>
      </c>
      <c r="D39" s="1196">
        <v>98779</v>
      </c>
      <c r="E39" s="1197">
        <v>48.84</v>
      </c>
      <c r="F39" s="1184"/>
      <c r="G39" s="1194">
        <v>88</v>
      </c>
      <c r="H39" s="1195">
        <v>0.11917</v>
      </c>
      <c r="I39" s="1196">
        <v>34489</v>
      </c>
      <c r="J39" s="1196">
        <v>32434</v>
      </c>
      <c r="K39" s="1197">
        <v>5.16</v>
      </c>
    </row>
    <row r="40" spans="1:11" ht="12.95" customHeight="1">
      <c r="A40" s="1194">
        <v>34</v>
      </c>
      <c r="B40" s="1195">
        <v>6.8000000000000005E-4</v>
      </c>
      <c r="C40" s="1196">
        <v>98747</v>
      </c>
      <c r="D40" s="1196">
        <v>98714</v>
      </c>
      <c r="E40" s="1197">
        <v>47.87</v>
      </c>
      <c r="F40" s="1184"/>
      <c r="G40" s="1194">
        <v>89</v>
      </c>
      <c r="H40" s="1195">
        <v>0.13281999999999999</v>
      </c>
      <c r="I40" s="1196">
        <v>30379</v>
      </c>
      <c r="J40" s="1196">
        <v>28361</v>
      </c>
      <c r="K40" s="1197">
        <v>4.79</v>
      </c>
    </row>
    <row r="41" spans="1:11" ht="20.25" customHeight="1">
      <c r="A41" s="1194">
        <v>35</v>
      </c>
      <c r="B41" s="1195">
        <v>7.2999999999999996E-4</v>
      </c>
      <c r="C41" s="1196">
        <v>98681</v>
      </c>
      <c r="D41" s="1196">
        <v>98645</v>
      </c>
      <c r="E41" s="1197">
        <v>46.91</v>
      </c>
      <c r="F41" s="1184"/>
      <c r="G41" s="1194">
        <v>90</v>
      </c>
      <c r="H41" s="1195">
        <v>0.14727000000000001</v>
      </c>
      <c r="I41" s="1196">
        <v>26344</v>
      </c>
      <c r="J41" s="1196">
        <v>24404</v>
      </c>
      <c r="K41" s="1197">
        <v>4.4400000000000004</v>
      </c>
    </row>
    <row r="42" spans="1:11" ht="12.95" customHeight="1">
      <c r="A42" s="1194">
        <v>36</v>
      </c>
      <c r="B42" s="1195">
        <v>7.9000000000000001E-4</v>
      </c>
      <c r="C42" s="1196">
        <v>98609</v>
      </c>
      <c r="D42" s="1196">
        <v>98570</v>
      </c>
      <c r="E42" s="1197">
        <v>45.94</v>
      </c>
      <c r="F42" s="1184"/>
      <c r="G42" s="1194">
        <v>91</v>
      </c>
      <c r="H42" s="1195">
        <v>0.16252</v>
      </c>
      <c r="I42" s="1196">
        <v>22464</v>
      </c>
      <c r="J42" s="1196">
        <v>20639</v>
      </c>
      <c r="K42" s="1197">
        <v>4.13</v>
      </c>
    </row>
    <row r="43" spans="1:11" ht="12.95" customHeight="1">
      <c r="A43" s="1194">
        <v>37</v>
      </c>
      <c r="B43" s="1195">
        <v>8.4999999999999995E-4</v>
      </c>
      <c r="C43" s="1196">
        <v>98531</v>
      </c>
      <c r="D43" s="1196">
        <v>98489</v>
      </c>
      <c r="E43" s="1197">
        <v>44.98</v>
      </c>
      <c r="F43" s="1184"/>
      <c r="G43" s="1194">
        <v>92</v>
      </c>
      <c r="H43" s="1195">
        <v>0.17873</v>
      </c>
      <c r="I43" s="1196">
        <v>18813</v>
      </c>
      <c r="J43" s="1196">
        <v>17132</v>
      </c>
      <c r="K43" s="1197">
        <v>3.83</v>
      </c>
    </row>
    <row r="44" spans="1:11" ht="12.95" customHeight="1">
      <c r="A44" s="1194">
        <v>38</v>
      </c>
      <c r="B44" s="1195">
        <v>9.1E-4</v>
      </c>
      <c r="C44" s="1196">
        <v>98447</v>
      </c>
      <c r="D44" s="1196">
        <v>98402</v>
      </c>
      <c r="E44" s="1197">
        <v>44.01</v>
      </c>
      <c r="F44" s="1184"/>
      <c r="G44" s="1194">
        <v>93</v>
      </c>
      <c r="H44" s="1195">
        <v>0.19605</v>
      </c>
      <c r="I44" s="1196">
        <v>15451</v>
      </c>
      <c r="J44" s="1196">
        <v>13936</v>
      </c>
      <c r="K44" s="1197">
        <v>3.55</v>
      </c>
    </row>
    <row r="45" spans="1:11" ht="12.95" customHeight="1">
      <c r="A45" s="1194">
        <v>39</v>
      </c>
      <c r="B45" s="1195">
        <v>9.7999999999999997E-4</v>
      </c>
      <c r="C45" s="1196">
        <v>98357</v>
      </c>
      <c r="D45" s="1196">
        <v>98309</v>
      </c>
      <c r="E45" s="1197">
        <v>43.05</v>
      </c>
      <c r="F45" s="1184"/>
      <c r="G45" s="1194">
        <v>94</v>
      </c>
      <c r="H45" s="1195">
        <v>0.21456</v>
      </c>
      <c r="I45" s="1196">
        <v>12422</v>
      </c>
      <c r="J45" s="1196">
        <v>11089</v>
      </c>
      <c r="K45" s="1197">
        <v>3.3</v>
      </c>
    </row>
    <row r="46" spans="1:11" ht="20.25" customHeight="1">
      <c r="A46" s="1194">
        <v>40</v>
      </c>
      <c r="B46" s="1195">
        <v>1.07E-3</v>
      </c>
      <c r="C46" s="1196">
        <v>98261</v>
      </c>
      <c r="D46" s="1196">
        <v>98208</v>
      </c>
      <c r="E46" s="1197">
        <v>42.1</v>
      </c>
      <c r="F46" s="1184"/>
      <c r="G46" s="1194">
        <v>95</v>
      </c>
      <c r="H46" s="1195">
        <v>0.23427999999999999</v>
      </c>
      <c r="I46" s="1196">
        <v>9757</v>
      </c>
      <c r="J46" s="1196">
        <v>8614</v>
      </c>
      <c r="K46" s="1197">
        <v>3.06</v>
      </c>
    </row>
    <row r="47" spans="1:11" ht="12.95" customHeight="1">
      <c r="A47" s="1194">
        <v>41</v>
      </c>
      <c r="B47" s="1195">
        <v>1.16E-3</v>
      </c>
      <c r="C47" s="1196">
        <v>98156</v>
      </c>
      <c r="D47" s="1196">
        <v>98099</v>
      </c>
      <c r="E47" s="1197">
        <v>41.14</v>
      </c>
      <c r="F47" s="1184"/>
      <c r="G47" s="1194">
        <v>96</v>
      </c>
      <c r="H47" s="1195">
        <v>0.25509999999999999</v>
      </c>
      <c r="I47" s="1196">
        <v>7471</v>
      </c>
      <c r="J47" s="1196">
        <v>6518</v>
      </c>
      <c r="K47" s="1197">
        <v>2.85</v>
      </c>
    </row>
    <row r="48" spans="1:11" ht="12.95" customHeight="1">
      <c r="A48" s="1194">
        <v>42</v>
      </c>
      <c r="B48" s="1195">
        <v>1.2800000000000001E-3</v>
      </c>
      <c r="C48" s="1196">
        <v>98042</v>
      </c>
      <c r="D48" s="1196">
        <v>97979</v>
      </c>
      <c r="E48" s="1197">
        <v>40.19</v>
      </c>
      <c r="F48" s="1184"/>
      <c r="G48" s="1194">
        <v>97</v>
      </c>
      <c r="H48" s="1195">
        <v>0.27673999999999999</v>
      </c>
      <c r="I48" s="1196">
        <v>5565</v>
      </c>
      <c r="J48" s="1196">
        <v>4795</v>
      </c>
      <c r="K48" s="1197">
        <v>2.65</v>
      </c>
    </row>
    <row r="49" spans="1:11" ht="12.95" customHeight="1">
      <c r="A49" s="1194">
        <v>43</v>
      </c>
      <c r="B49" s="1195">
        <v>1.41E-3</v>
      </c>
      <c r="C49" s="1196">
        <v>97916</v>
      </c>
      <c r="D49" s="1196">
        <v>97847</v>
      </c>
      <c r="E49" s="1197">
        <v>39.24</v>
      </c>
      <c r="F49" s="1184"/>
      <c r="G49" s="1194">
        <v>98</v>
      </c>
      <c r="H49" s="1195">
        <v>0.29875000000000002</v>
      </c>
      <c r="I49" s="1196">
        <v>4025</v>
      </c>
      <c r="J49" s="1196">
        <v>3424</v>
      </c>
      <c r="K49" s="1197">
        <v>2.4700000000000002</v>
      </c>
    </row>
    <row r="50" spans="1:11" ht="12.95" customHeight="1">
      <c r="A50" s="1194">
        <v>44</v>
      </c>
      <c r="B50" s="1195">
        <v>1.5499999999999999E-3</v>
      </c>
      <c r="C50" s="1196">
        <v>97778</v>
      </c>
      <c r="D50" s="1196">
        <v>97702</v>
      </c>
      <c r="E50" s="1197">
        <v>38.29</v>
      </c>
      <c r="F50" s="1184"/>
      <c r="G50" s="1194">
        <v>99</v>
      </c>
      <c r="H50" s="1195">
        <v>0.32072000000000001</v>
      </c>
      <c r="I50" s="1196">
        <v>2822</v>
      </c>
      <c r="J50" s="1196">
        <v>2370</v>
      </c>
      <c r="K50" s="1197">
        <v>2.31</v>
      </c>
    </row>
    <row r="51" spans="1:11" ht="20.25" customHeight="1">
      <c r="A51" s="1194">
        <v>45</v>
      </c>
      <c r="B51" s="1195">
        <v>1.6999999999999999E-3</v>
      </c>
      <c r="C51" s="1196">
        <v>97627</v>
      </c>
      <c r="D51" s="1196">
        <v>97544</v>
      </c>
      <c r="E51" s="1197">
        <v>37.35</v>
      </c>
      <c r="F51" s="1184"/>
      <c r="G51" s="1194">
        <v>100</v>
      </c>
      <c r="H51" s="1195">
        <v>0.34262999999999999</v>
      </c>
      <c r="I51" s="1196">
        <v>1917</v>
      </c>
      <c r="J51" s="1196">
        <v>1589</v>
      </c>
      <c r="K51" s="1197">
        <v>2.17</v>
      </c>
    </row>
    <row r="52" spans="1:11" ht="12.95" customHeight="1">
      <c r="A52" s="1194">
        <v>46</v>
      </c>
      <c r="B52" s="1195">
        <v>1.8500000000000001E-3</v>
      </c>
      <c r="C52" s="1196">
        <v>97461</v>
      </c>
      <c r="D52" s="1196">
        <v>97371</v>
      </c>
      <c r="E52" s="1197">
        <v>36.409999999999997</v>
      </c>
      <c r="F52" s="1184"/>
      <c r="G52" s="1194">
        <v>101</v>
      </c>
      <c r="H52" s="1195">
        <v>0.36448000000000003</v>
      </c>
      <c r="I52" s="1196">
        <v>1260</v>
      </c>
      <c r="J52" s="1196">
        <v>1031</v>
      </c>
      <c r="K52" s="1197">
        <v>2.04</v>
      </c>
    </row>
    <row r="53" spans="1:11" ht="12.95" customHeight="1">
      <c r="A53" s="1194">
        <v>47</v>
      </c>
      <c r="B53" s="1195">
        <v>2.0300000000000001E-3</v>
      </c>
      <c r="C53" s="1196">
        <v>97281</v>
      </c>
      <c r="D53" s="1196">
        <v>97182</v>
      </c>
      <c r="E53" s="1197">
        <v>35.479999999999997</v>
      </c>
      <c r="F53" s="1184"/>
      <c r="G53" s="1194">
        <v>102</v>
      </c>
      <c r="H53" s="1195">
        <v>0.38607999999999998</v>
      </c>
      <c r="I53" s="1196">
        <v>801</v>
      </c>
      <c r="J53" s="1196">
        <v>646</v>
      </c>
      <c r="K53" s="1197">
        <v>1.92</v>
      </c>
    </row>
    <row r="54" spans="1:11" ht="12.95" customHeight="1">
      <c r="A54" s="1194">
        <v>48</v>
      </c>
      <c r="B54" s="1195">
        <v>2.2300000000000002E-3</v>
      </c>
      <c r="C54" s="1196">
        <v>97083</v>
      </c>
      <c r="D54" s="1196">
        <v>96975</v>
      </c>
      <c r="E54" s="1197">
        <v>34.549999999999997</v>
      </c>
      <c r="F54" s="1184"/>
      <c r="G54" s="1194">
        <v>103</v>
      </c>
      <c r="H54" s="1195">
        <v>0.40725</v>
      </c>
      <c r="I54" s="1196">
        <v>492</v>
      </c>
      <c r="J54" s="1196">
        <v>392</v>
      </c>
      <c r="K54" s="1197">
        <v>1.82</v>
      </c>
    </row>
    <row r="55" spans="1:11" ht="12.95" customHeight="1">
      <c r="A55" s="1194">
        <v>49</v>
      </c>
      <c r="B55" s="1195">
        <v>2.4499999999999999E-3</v>
      </c>
      <c r="C55" s="1196">
        <v>96867</v>
      </c>
      <c r="D55" s="1196">
        <v>96748</v>
      </c>
      <c r="E55" s="1197">
        <v>33.630000000000003</v>
      </c>
      <c r="F55" s="1184"/>
      <c r="G55" s="1194">
        <v>104</v>
      </c>
      <c r="H55" s="1195">
        <v>0.42780000000000001</v>
      </c>
      <c r="I55" s="1196">
        <v>291</v>
      </c>
      <c r="J55" s="1196">
        <v>229</v>
      </c>
      <c r="K55" s="1197">
        <v>1.73</v>
      </c>
    </row>
    <row r="56" spans="1:11" ht="20.25" customHeight="1">
      <c r="A56" s="1194">
        <v>50</v>
      </c>
      <c r="B56" s="1195">
        <v>2.6900000000000001E-3</v>
      </c>
      <c r="C56" s="1196">
        <v>96629</v>
      </c>
      <c r="D56" s="1196">
        <v>96500</v>
      </c>
      <c r="E56" s="1197">
        <v>32.71</v>
      </c>
      <c r="F56" s="1184"/>
      <c r="G56" s="1194" t="s">
        <v>2817</v>
      </c>
      <c r="H56" s="1195">
        <v>1</v>
      </c>
      <c r="I56" s="1196">
        <v>167</v>
      </c>
      <c r="J56" s="1196">
        <v>274</v>
      </c>
      <c r="K56" s="1197">
        <v>1.64</v>
      </c>
    </row>
    <row r="57" spans="1:11" ht="12.95" customHeight="1">
      <c r="A57" s="1194">
        <v>51</v>
      </c>
      <c r="B57" s="1195">
        <v>2.9499999999999999E-3</v>
      </c>
      <c r="C57" s="1196">
        <v>96370</v>
      </c>
      <c r="D57" s="1196">
        <v>96227</v>
      </c>
      <c r="E57" s="1197">
        <v>31.8</v>
      </c>
      <c r="F57" s="1184"/>
      <c r="G57" s="1194"/>
      <c r="H57" s="1195"/>
      <c r="I57" s="1196"/>
      <c r="J57" s="1196"/>
      <c r="K57" s="1197"/>
    </row>
    <row r="58" spans="1:11" ht="12.95" customHeight="1">
      <c r="A58" s="1194">
        <v>52</v>
      </c>
      <c r="B58" s="1195">
        <v>3.2399999999999998E-3</v>
      </c>
      <c r="C58" s="1196">
        <v>96085</v>
      </c>
      <c r="D58" s="1196">
        <v>95929</v>
      </c>
      <c r="E58" s="1197">
        <v>30.89</v>
      </c>
      <c r="F58" s="1184"/>
      <c r="G58" s="1194"/>
      <c r="H58" s="1195"/>
      <c r="I58" s="1196"/>
      <c r="J58" s="1196"/>
      <c r="K58" s="1197"/>
    </row>
    <row r="59" spans="1:11" ht="12.95" customHeight="1">
      <c r="A59" s="1194">
        <v>53</v>
      </c>
      <c r="B59" s="1195">
        <v>3.5500000000000002E-3</v>
      </c>
      <c r="C59" s="1196">
        <v>95774</v>
      </c>
      <c r="D59" s="1196">
        <v>95603</v>
      </c>
      <c r="E59" s="1197">
        <v>29.99</v>
      </c>
      <c r="F59" s="1184"/>
      <c r="G59" s="1194"/>
      <c r="H59" s="1195"/>
      <c r="I59" s="1196"/>
      <c r="J59" s="1196"/>
      <c r="K59" s="1197"/>
    </row>
    <row r="60" spans="1:11" ht="12.95" customHeight="1">
      <c r="A60" s="1194">
        <v>54</v>
      </c>
      <c r="B60" s="1195">
        <v>3.8899999999999998E-3</v>
      </c>
      <c r="C60" s="1196">
        <v>95433</v>
      </c>
      <c r="D60" s="1196">
        <v>95248</v>
      </c>
      <c r="E60" s="1197">
        <v>29.09</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2818</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2820</v>
      </c>
      <c r="C5" s="1190" t="s">
        <v>2821</v>
      </c>
      <c r="D5" s="1189" t="s">
        <v>2822</v>
      </c>
      <c r="E5" s="1191" t="s">
        <v>2823</v>
      </c>
      <c r="F5" s="1192"/>
      <c r="G5" s="1188" t="s">
        <v>2812</v>
      </c>
      <c r="H5" s="1189" t="s">
        <v>2820</v>
      </c>
      <c r="I5" s="1190" t="s">
        <v>2821</v>
      </c>
      <c r="J5" s="1189" t="s">
        <v>2822</v>
      </c>
      <c r="K5" s="1191" t="s">
        <v>2823</v>
      </c>
    </row>
    <row r="6" spans="1:11" ht="20.25" customHeight="1">
      <c r="A6" s="1194">
        <v>0</v>
      </c>
      <c r="B6" s="1195">
        <v>1.34E-3</v>
      </c>
      <c r="C6" s="1196">
        <v>100000</v>
      </c>
      <c r="D6" s="1196">
        <v>99896</v>
      </c>
      <c r="E6" s="1197">
        <v>87.39</v>
      </c>
      <c r="F6" s="1186"/>
      <c r="G6" s="1194">
        <v>55</v>
      </c>
      <c r="H6" s="1195">
        <v>2.15E-3</v>
      </c>
      <c r="I6" s="1196">
        <v>97212</v>
      </c>
      <c r="J6" s="1196">
        <v>97108</v>
      </c>
      <c r="K6" s="1197">
        <v>33.76</v>
      </c>
    </row>
    <row r="7" spans="1:11" ht="13.5" customHeight="1">
      <c r="A7" s="1194">
        <v>1</v>
      </c>
      <c r="B7" s="1195">
        <v>4.2999999999999999E-4</v>
      </c>
      <c r="C7" s="1196">
        <v>99866</v>
      </c>
      <c r="D7" s="1196">
        <v>99845</v>
      </c>
      <c r="E7" s="1197">
        <v>86.51</v>
      </c>
      <c r="F7" s="1186"/>
      <c r="G7" s="1194">
        <v>56</v>
      </c>
      <c r="H7" s="1195">
        <v>2.2799999999999999E-3</v>
      </c>
      <c r="I7" s="1196">
        <v>97004</v>
      </c>
      <c r="J7" s="1196">
        <v>96893</v>
      </c>
      <c r="K7" s="1197">
        <v>32.83</v>
      </c>
    </row>
    <row r="8" spans="1:11" ht="13.5" customHeight="1">
      <c r="A8" s="1194">
        <v>2</v>
      </c>
      <c r="B8" s="1195">
        <v>1.9000000000000001E-4</v>
      </c>
      <c r="C8" s="1196">
        <v>99824</v>
      </c>
      <c r="D8" s="1196">
        <v>99814</v>
      </c>
      <c r="E8" s="1197">
        <v>85.55</v>
      </c>
      <c r="F8" s="1184"/>
      <c r="G8" s="1194">
        <v>57</v>
      </c>
      <c r="H8" s="1195">
        <v>2.4199999999999998E-3</v>
      </c>
      <c r="I8" s="1196">
        <v>96783</v>
      </c>
      <c r="J8" s="1196">
        <v>96665</v>
      </c>
      <c r="K8" s="1197">
        <v>31.91</v>
      </c>
    </row>
    <row r="9" spans="1:11" ht="13.5" customHeight="1">
      <c r="A9" s="1194">
        <v>3</v>
      </c>
      <c r="B9" s="1195">
        <v>1.1E-4</v>
      </c>
      <c r="C9" s="1196">
        <v>99805</v>
      </c>
      <c r="D9" s="1196">
        <v>99799</v>
      </c>
      <c r="E9" s="1197">
        <v>84.56</v>
      </c>
      <c r="F9" s="1184"/>
      <c r="G9" s="1194">
        <v>58</v>
      </c>
      <c r="H9" s="1195">
        <v>2.5799999999999998E-3</v>
      </c>
      <c r="I9" s="1196">
        <v>96548</v>
      </c>
      <c r="J9" s="1196">
        <v>96424</v>
      </c>
      <c r="K9" s="1197">
        <v>30.98</v>
      </c>
    </row>
    <row r="10" spans="1:11" ht="13.5" customHeight="1">
      <c r="A10" s="1194">
        <v>4</v>
      </c>
      <c r="B10" s="1195">
        <v>9.0000000000000006E-5</v>
      </c>
      <c r="C10" s="1196">
        <v>99794</v>
      </c>
      <c r="D10" s="1196">
        <v>99789</v>
      </c>
      <c r="E10" s="1197">
        <v>83.57</v>
      </c>
      <c r="F10" s="1184"/>
      <c r="G10" s="1194">
        <v>59</v>
      </c>
      <c r="H10" s="1195">
        <v>2.7799999999999999E-3</v>
      </c>
      <c r="I10" s="1196">
        <v>96299</v>
      </c>
      <c r="J10" s="1196">
        <v>96165</v>
      </c>
      <c r="K10" s="1197">
        <v>30.06</v>
      </c>
    </row>
    <row r="11" spans="1:11" ht="20.25" customHeight="1">
      <c r="A11" s="1194">
        <v>5</v>
      </c>
      <c r="B11" s="1195">
        <v>8.0000000000000007E-5</v>
      </c>
      <c r="C11" s="1196">
        <v>99785</v>
      </c>
      <c r="D11" s="1196">
        <v>99781</v>
      </c>
      <c r="E11" s="1197">
        <v>82.58</v>
      </c>
      <c r="F11" s="1184"/>
      <c r="G11" s="1194">
        <v>60</v>
      </c>
      <c r="H11" s="1195">
        <v>3.0100000000000001E-3</v>
      </c>
      <c r="I11" s="1196">
        <v>96031</v>
      </c>
      <c r="J11" s="1196">
        <v>95887</v>
      </c>
      <c r="K11" s="1197">
        <v>29.15</v>
      </c>
    </row>
    <row r="12" spans="1:11" ht="13.5" customHeight="1">
      <c r="A12" s="1194">
        <v>6</v>
      </c>
      <c r="B12" s="1195">
        <v>6.9999999999999994E-5</v>
      </c>
      <c r="C12" s="1196">
        <v>99778</v>
      </c>
      <c r="D12" s="1196">
        <v>99774</v>
      </c>
      <c r="E12" s="1197">
        <v>81.59</v>
      </c>
      <c r="F12" s="1184"/>
      <c r="G12" s="1194">
        <v>61</v>
      </c>
      <c r="H12" s="1195">
        <v>3.2499999999999999E-3</v>
      </c>
      <c r="I12" s="1196">
        <v>95743</v>
      </c>
      <c r="J12" s="1196">
        <v>95587</v>
      </c>
      <c r="K12" s="1197">
        <v>28.23</v>
      </c>
    </row>
    <row r="13" spans="1:11" ht="13.5" customHeight="1">
      <c r="A13" s="1194">
        <v>7</v>
      </c>
      <c r="B13" s="1195">
        <v>6.0000000000000002E-5</v>
      </c>
      <c r="C13" s="1196">
        <v>99771</v>
      </c>
      <c r="D13" s="1196">
        <v>99768</v>
      </c>
      <c r="E13" s="1197">
        <v>80.59</v>
      </c>
      <c r="F13" s="1184"/>
      <c r="G13" s="1194">
        <v>62</v>
      </c>
      <c r="H13" s="1195">
        <v>3.5100000000000001E-3</v>
      </c>
      <c r="I13" s="1196">
        <v>95431</v>
      </c>
      <c r="J13" s="1196">
        <v>95264</v>
      </c>
      <c r="K13" s="1197">
        <v>27.32</v>
      </c>
    </row>
    <row r="14" spans="1:11" ht="13.5" customHeight="1">
      <c r="A14" s="1194">
        <v>8</v>
      </c>
      <c r="B14" s="1195">
        <v>6.0000000000000002E-5</v>
      </c>
      <c r="C14" s="1196">
        <v>99765</v>
      </c>
      <c r="D14" s="1196">
        <v>99762</v>
      </c>
      <c r="E14" s="1197">
        <v>79.599999999999994</v>
      </c>
      <c r="F14" s="1184"/>
      <c r="G14" s="1194">
        <v>63</v>
      </c>
      <c r="H14" s="1195">
        <v>3.79E-3</v>
      </c>
      <c r="I14" s="1196">
        <v>95097</v>
      </c>
      <c r="J14" s="1196">
        <v>94916</v>
      </c>
      <c r="K14" s="1197">
        <v>26.42</v>
      </c>
    </row>
    <row r="15" spans="1:11" ht="13.5" customHeight="1">
      <c r="A15" s="1194">
        <v>9</v>
      </c>
      <c r="B15" s="1195">
        <v>6.0000000000000002E-5</v>
      </c>
      <c r="C15" s="1196">
        <v>99759</v>
      </c>
      <c r="D15" s="1196">
        <v>99756</v>
      </c>
      <c r="E15" s="1197">
        <v>78.599999999999994</v>
      </c>
      <c r="F15" s="1184"/>
      <c r="G15" s="1194">
        <v>64</v>
      </c>
      <c r="H15" s="1195">
        <v>4.1200000000000004E-3</v>
      </c>
      <c r="I15" s="1196">
        <v>94736</v>
      </c>
      <c r="J15" s="1196">
        <v>94540</v>
      </c>
      <c r="K15" s="1197">
        <v>25.52</v>
      </c>
    </row>
    <row r="16" spans="1:11" ht="20.25" customHeight="1">
      <c r="A16" s="1194">
        <v>10</v>
      </c>
      <c r="B16" s="1195">
        <v>5.0000000000000002E-5</v>
      </c>
      <c r="C16" s="1196">
        <v>99753</v>
      </c>
      <c r="D16" s="1196">
        <v>99751</v>
      </c>
      <c r="E16" s="1197">
        <v>77.599999999999994</v>
      </c>
      <c r="F16" s="1184"/>
      <c r="G16" s="1194">
        <v>65</v>
      </c>
      <c r="H16" s="1195">
        <v>4.4900000000000001E-3</v>
      </c>
      <c r="I16" s="1196">
        <v>94345</v>
      </c>
      <c r="J16" s="1196">
        <v>94133</v>
      </c>
      <c r="K16" s="1197">
        <v>24.62</v>
      </c>
    </row>
    <row r="17" spans="1:11" ht="12.95" customHeight="1">
      <c r="A17" s="1194">
        <v>11</v>
      </c>
      <c r="B17" s="1195">
        <v>5.0000000000000002E-5</v>
      </c>
      <c r="C17" s="1196">
        <v>99748</v>
      </c>
      <c r="D17" s="1196">
        <v>99745</v>
      </c>
      <c r="E17" s="1197">
        <v>76.61</v>
      </c>
      <c r="F17" s="1184"/>
      <c r="G17" s="1194">
        <v>66</v>
      </c>
      <c r="H17" s="1195">
        <v>4.8799999999999998E-3</v>
      </c>
      <c r="I17" s="1196">
        <v>93922</v>
      </c>
      <c r="J17" s="1196">
        <v>93693</v>
      </c>
      <c r="K17" s="1197">
        <v>23.73</v>
      </c>
    </row>
    <row r="18" spans="1:11" ht="12.95" customHeight="1">
      <c r="A18" s="1194">
        <v>12</v>
      </c>
      <c r="B18" s="1195">
        <v>6.0000000000000002E-5</v>
      </c>
      <c r="C18" s="1196">
        <v>99743</v>
      </c>
      <c r="D18" s="1196">
        <v>99740</v>
      </c>
      <c r="E18" s="1197">
        <v>75.61</v>
      </c>
      <c r="F18" s="1184"/>
      <c r="G18" s="1194">
        <v>67</v>
      </c>
      <c r="H18" s="1195">
        <v>5.28E-3</v>
      </c>
      <c r="I18" s="1196">
        <v>93464</v>
      </c>
      <c r="J18" s="1196">
        <v>93217</v>
      </c>
      <c r="K18" s="1197">
        <v>22.84</v>
      </c>
    </row>
    <row r="19" spans="1:11" ht="12.95" customHeight="1">
      <c r="A19" s="1194">
        <v>13</v>
      </c>
      <c r="B19" s="1195">
        <v>6.9999999999999994E-5</v>
      </c>
      <c r="C19" s="1196">
        <v>99737</v>
      </c>
      <c r="D19" s="1196">
        <v>99734</v>
      </c>
      <c r="E19" s="1197">
        <v>74.62</v>
      </c>
      <c r="F19" s="1184"/>
      <c r="G19" s="1194">
        <v>68</v>
      </c>
      <c r="H19" s="1195">
        <v>5.7299999999999999E-3</v>
      </c>
      <c r="I19" s="1196">
        <v>92970</v>
      </c>
      <c r="J19" s="1196">
        <v>92704</v>
      </c>
      <c r="K19" s="1197">
        <v>21.96</v>
      </c>
    </row>
    <row r="20" spans="1:11" ht="12.95" customHeight="1">
      <c r="A20" s="1194">
        <v>14</v>
      </c>
      <c r="B20" s="1195">
        <v>8.0000000000000007E-5</v>
      </c>
      <c r="C20" s="1196">
        <v>99731</v>
      </c>
      <c r="D20" s="1196">
        <v>99727</v>
      </c>
      <c r="E20" s="1197">
        <v>73.62</v>
      </c>
      <c r="F20" s="1184"/>
      <c r="G20" s="1194">
        <v>69</v>
      </c>
      <c r="H20" s="1195">
        <v>6.2399999999999999E-3</v>
      </c>
      <c r="I20" s="1196">
        <v>92437</v>
      </c>
      <c r="J20" s="1196">
        <v>92149</v>
      </c>
      <c r="K20" s="1197">
        <v>21.08</v>
      </c>
    </row>
    <row r="21" spans="1:11" ht="20.25" customHeight="1">
      <c r="A21" s="1194">
        <v>15</v>
      </c>
      <c r="B21" s="1195">
        <v>9.0000000000000006E-5</v>
      </c>
      <c r="C21" s="1196">
        <v>99723</v>
      </c>
      <c r="D21" s="1196">
        <v>99718</v>
      </c>
      <c r="E21" s="1197">
        <v>72.63</v>
      </c>
      <c r="F21" s="1184"/>
      <c r="G21" s="1194">
        <v>70</v>
      </c>
      <c r="H21" s="1195">
        <v>6.8399999999999997E-3</v>
      </c>
      <c r="I21" s="1196">
        <v>91861</v>
      </c>
      <c r="J21" s="1196">
        <v>91547</v>
      </c>
      <c r="K21" s="1197">
        <v>20.21</v>
      </c>
    </row>
    <row r="22" spans="1:11" ht="12.95" customHeight="1">
      <c r="A22" s="1194">
        <v>16</v>
      </c>
      <c r="B22" s="1195">
        <v>1.1E-4</v>
      </c>
      <c r="C22" s="1196">
        <v>99713</v>
      </c>
      <c r="D22" s="1196">
        <v>99708</v>
      </c>
      <c r="E22" s="1197">
        <v>71.63</v>
      </c>
      <c r="F22" s="1184"/>
      <c r="G22" s="1194">
        <v>71</v>
      </c>
      <c r="H22" s="1195">
        <v>7.5399999999999998E-3</v>
      </c>
      <c r="I22" s="1196">
        <v>91232</v>
      </c>
      <c r="J22" s="1196">
        <v>90888</v>
      </c>
      <c r="K22" s="1197">
        <v>19.350000000000001</v>
      </c>
    </row>
    <row r="23" spans="1:11" ht="12.95" customHeight="1">
      <c r="A23" s="1194">
        <v>17</v>
      </c>
      <c r="B23" s="1195">
        <v>1.2999999999999999E-4</v>
      </c>
      <c r="C23" s="1196">
        <v>99702</v>
      </c>
      <c r="D23" s="1196">
        <v>99696</v>
      </c>
      <c r="E23" s="1197">
        <v>70.64</v>
      </c>
      <c r="F23" s="1184"/>
      <c r="G23" s="1194">
        <v>72</v>
      </c>
      <c r="H23" s="1195">
        <v>8.3400000000000002E-3</v>
      </c>
      <c r="I23" s="1196">
        <v>90544</v>
      </c>
      <c r="J23" s="1196">
        <v>90166</v>
      </c>
      <c r="K23" s="1197">
        <v>18.489999999999998</v>
      </c>
    </row>
    <row r="24" spans="1:11" ht="12.95" customHeight="1">
      <c r="A24" s="1194">
        <v>18</v>
      </c>
      <c r="B24" s="1195">
        <v>1.4999999999999999E-4</v>
      </c>
      <c r="C24" s="1196">
        <v>99689</v>
      </c>
      <c r="D24" s="1196">
        <v>99682</v>
      </c>
      <c r="E24" s="1197">
        <v>69.650000000000006</v>
      </c>
      <c r="F24" s="1184"/>
      <c r="G24" s="1194">
        <v>73</v>
      </c>
      <c r="H24" s="1195">
        <v>9.2700000000000005E-3</v>
      </c>
      <c r="I24" s="1196">
        <v>89789</v>
      </c>
      <c r="J24" s="1196">
        <v>89373</v>
      </c>
      <c r="K24" s="1197">
        <v>17.64</v>
      </c>
    </row>
    <row r="25" spans="1:11" ht="12.95" customHeight="1">
      <c r="A25" s="1194">
        <v>19</v>
      </c>
      <c r="B25" s="1195">
        <v>1.8000000000000001E-4</v>
      </c>
      <c r="C25" s="1196">
        <v>99674</v>
      </c>
      <c r="D25" s="1196">
        <v>99665</v>
      </c>
      <c r="E25" s="1197">
        <v>68.66</v>
      </c>
      <c r="F25" s="1184"/>
      <c r="G25" s="1194">
        <v>74</v>
      </c>
      <c r="H25" s="1195">
        <v>1.0370000000000001E-2</v>
      </c>
      <c r="I25" s="1196">
        <v>88956</v>
      </c>
      <c r="J25" s="1196">
        <v>88495</v>
      </c>
      <c r="K25" s="1197">
        <v>16.8</v>
      </c>
    </row>
    <row r="26" spans="1:11" ht="20.25" customHeight="1">
      <c r="A26" s="1194">
        <v>20</v>
      </c>
      <c r="B26" s="1195">
        <v>2.0000000000000001E-4</v>
      </c>
      <c r="C26" s="1196">
        <v>99656</v>
      </c>
      <c r="D26" s="1196">
        <v>99646</v>
      </c>
      <c r="E26" s="1197">
        <v>67.67</v>
      </c>
      <c r="F26" s="1184"/>
      <c r="G26" s="1194">
        <v>75</v>
      </c>
      <c r="H26" s="1195">
        <v>1.167E-2</v>
      </c>
      <c r="I26" s="1196">
        <v>88034</v>
      </c>
      <c r="J26" s="1196">
        <v>87520</v>
      </c>
      <c r="K26" s="1197">
        <v>15.98</v>
      </c>
    </row>
    <row r="27" spans="1:11" ht="12.95" customHeight="1">
      <c r="A27" s="1194">
        <v>21</v>
      </c>
      <c r="B27" s="1195">
        <v>2.2000000000000001E-4</v>
      </c>
      <c r="C27" s="1196">
        <v>99636</v>
      </c>
      <c r="D27" s="1196">
        <v>99625</v>
      </c>
      <c r="E27" s="1197">
        <v>66.69</v>
      </c>
      <c r="F27" s="1184"/>
      <c r="G27" s="1194">
        <v>76</v>
      </c>
      <c r="H27" s="1195">
        <v>1.319E-2</v>
      </c>
      <c r="I27" s="1196">
        <v>87007</v>
      </c>
      <c r="J27" s="1196">
        <v>86433</v>
      </c>
      <c r="K27" s="1197">
        <v>15.16</v>
      </c>
    </row>
    <row r="28" spans="1:11" ht="12.95" customHeight="1">
      <c r="A28" s="1194">
        <v>22</v>
      </c>
      <c r="B28" s="1195">
        <v>2.3000000000000001E-4</v>
      </c>
      <c r="C28" s="1196">
        <v>99614</v>
      </c>
      <c r="D28" s="1196">
        <v>99603</v>
      </c>
      <c r="E28" s="1197">
        <v>65.7</v>
      </c>
      <c r="F28" s="1184"/>
      <c r="G28" s="1194">
        <v>77</v>
      </c>
      <c r="H28" s="1195">
        <v>1.4959999999999999E-2</v>
      </c>
      <c r="I28" s="1196">
        <v>85859</v>
      </c>
      <c r="J28" s="1196">
        <v>85216</v>
      </c>
      <c r="K28" s="1197">
        <v>14.35</v>
      </c>
    </row>
    <row r="29" spans="1:11" ht="12.95" customHeight="1">
      <c r="A29" s="1194">
        <v>23</v>
      </c>
      <c r="B29" s="1195">
        <v>2.3000000000000001E-4</v>
      </c>
      <c r="C29" s="1196">
        <v>99591</v>
      </c>
      <c r="D29" s="1196">
        <v>99580</v>
      </c>
      <c r="E29" s="1197">
        <v>64.72</v>
      </c>
      <c r="F29" s="1184"/>
      <c r="G29" s="1194">
        <v>78</v>
      </c>
      <c r="H29" s="1195">
        <v>1.704E-2</v>
      </c>
      <c r="I29" s="1196">
        <v>84574</v>
      </c>
      <c r="J29" s="1196">
        <v>83853</v>
      </c>
      <c r="K29" s="1197">
        <v>13.56</v>
      </c>
    </row>
    <row r="30" spans="1:11" ht="12.95" customHeight="1">
      <c r="A30" s="1194">
        <v>24</v>
      </c>
      <c r="B30" s="1195">
        <v>2.4000000000000001E-4</v>
      </c>
      <c r="C30" s="1196">
        <v>99568</v>
      </c>
      <c r="D30" s="1196">
        <v>99556</v>
      </c>
      <c r="E30" s="1197">
        <v>63.73</v>
      </c>
      <c r="F30" s="1184"/>
      <c r="G30" s="1194">
        <v>79</v>
      </c>
      <c r="H30" s="1195">
        <v>1.949E-2</v>
      </c>
      <c r="I30" s="1196">
        <v>83133</v>
      </c>
      <c r="J30" s="1196">
        <v>82323</v>
      </c>
      <c r="K30" s="1197">
        <v>12.79</v>
      </c>
    </row>
    <row r="31" spans="1:11" ht="20.25" customHeight="1">
      <c r="A31" s="1194">
        <v>25</v>
      </c>
      <c r="B31" s="1195">
        <v>2.4000000000000001E-4</v>
      </c>
      <c r="C31" s="1196">
        <v>99545</v>
      </c>
      <c r="D31" s="1196">
        <v>99532</v>
      </c>
      <c r="E31" s="1197">
        <v>62.75</v>
      </c>
      <c r="F31" s="1184"/>
      <c r="G31" s="1194">
        <v>80</v>
      </c>
      <c r="H31" s="1195">
        <v>2.24E-2</v>
      </c>
      <c r="I31" s="1196">
        <v>81513</v>
      </c>
      <c r="J31" s="1196">
        <v>80600</v>
      </c>
      <c r="K31" s="1197">
        <v>12.03</v>
      </c>
    </row>
    <row r="32" spans="1:11" ht="12.95" customHeight="1">
      <c r="A32" s="1194">
        <v>26</v>
      </c>
      <c r="B32" s="1195">
        <v>2.5000000000000001E-4</v>
      </c>
      <c r="C32" s="1196">
        <v>99520</v>
      </c>
      <c r="D32" s="1196">
        <v>99508</v>
      </c>
      <c r="E32" s="1197">
        <v>61.76</v>
      </c>
      <c r="F32" s="1184"/>
      <c r="G32" s="1194">
        <v>81</v>
      </c>
      <c r="H32" s="1195">
        <v>2.5819999999999999E-2</v>
      </c>
      <c r="I32" s="1196">
        <v>79687</v>
      </c>
      <c r="J32" s="1196">
        <v>78658</v>
      </c>
      <c r="K32" s="1197">
        <v>11.3</v>
      </c>
    </row>
    <row r="33" spans="1:11" ht="12.95" customHeight="1">
      <c r="A33" s="1194">
        <v>27</v>
      </c>
      <c r="B33" s="1195">
        <v>2.7E-4</v>
      </c>
      <c r="C33" s="1196">
        <v>99495</v>
      </c>
      <c r="D33" s="1196">
        <v>99482</v>
      </c>
      <c r="E33" s="1197">
        <v>60.78</v>
      </c>
      <c r="F33" s="1184"/>
      <c r="G33" s="1194">
        <v>82</v>
      </c>
      <c r="H33" s="1195">
        <v>2.9749999999999999E-2</v>
      </c>
      <c r="I33" s="1196">
        <v>77629</v>
      </c>
      <c r="J33" s="1196">
        <v>76475</v>
      </c>
      <c r="K33" s="1197">
        <v>10.59</v>
      </c>
    </row>
    <row r="34" spans="1:11" ht="12.95" customHeight="1">
      <c r="A34" s="1194">
        <v>28</v>
      </c>
      <c r="B34" s="1195">
        <v>2.7999999999999998E-4</v>
      </c>
      <c r="C34" s="1196">
        <v>99469</v>
      </c>
      <c r="D34" s="1196">
        <v>99455</v>
      </c>
      <c r="E34" s="1197">
        <v>59.79</v>
      </c>
      <c r="F34" s="1184"/>
      <c r="G34" s="1194">
        <v>83</v>
      </c>
      <c r="H34" s="1195">
        <v>3.4180000000000002E-2</v>
      </c>
      <c r="I34" s="1196">
        <v>75320</v>
      </c>
      <c r="J34" s="1196">
        <v>74033</v>
      </c>
      <c r="K34" s="1197">
        <v>9.89</v>
      </c>
    </row>
    <row r="35" spans="1:11" ht="12.95" customHeight="1">
      <c r="A35" s="1194">
        <v>29</v>
      </c>
      <c r="B35" s="1195">
        <v>2.9E-4</v>
      </c>
      <c r="C35" s="1196">
        <v>99441</v>
      </c>
      <c r="D35" s="1196">
        <v>99427</v>
      </c>
      <c r="E35" s="1197">
        <v>58.81</v>
      </c>
      <c r="F35" s="1184"/>
      <c r="G35" s="1194">
        <v>84</v>
      </c>
      <c r="H35" s="1195">
        <v>3.9199999999999999E-2</v>
      </c>
      <c r="I35" s="1196">
        <v>72746</v>
      </c>
      <c r="J35" s="1196">
        <v>71320</v>
      </c>
      <c r="K35" s="1197">
        <v>9.23</v>
      </c>
    </row>
    <row r="36" spans="1:11" ht="20.25" customHeight="1">
      <c r="A36" s="1194">
        <v>30</v>
      </c>
      <c r="B36" s="1195">
        <v>3.1E-4</v>
      </c>
      <c r="C36" s="1196">
        <v>99413</v>
      </c>
      <c r="D36" s="1196">
        <v>99397</v>
      </c>
      <c r="E36" s="1197">
        <v>57.83</v>
      </c>
      <c r="F36" s="1184"/>
      <c r="G36" s="1194">
        <v>85</v>
      </c>
      <c r="H36" s="1195">
        <v>4.5080000000000002E-2</v>
      </c>
      <c r="I36" s="1196">
        <v>69894</v>
      </c>
      <c r="J36" s="1196">
        <v>68319</v>
      </c>
      <c r="K36" s="1197">
        <v>8.58</v>
      </c>
    </row>
    <row r="37" spans="1:11" ht="12.95" customHeight="1">
      <c r="A37" s="1194">
        <v>31</v>
      </c>
      <c r="B37" s="1195">
        <v>3.3E-4</v>
      </c>
      <c r="C37" s="1196">
        <v>99382</v>
      </c>
      <c r="D37" s="1196">
        <v>99365</v>
      </c>
      <c r="E37" s="1197">
        <v>56.84</v>
      </c>
      <c r="F37" s="1184"/>
      <c r="G37" s="1194">
        <v>86</v>
      </c>
      <c r="H37" s="1195">
        <v>5.2130000000000003E-2</v>
      </c>
      <c r="I37" s="1196">
        <v>66743</v>
      </c>
      <c r="J37" s="1196">
        <v>65004</v>
      </c>
      <c r="K37" s="1197">
        <v>7.96</v>
      </c>
    </row>
    <row r="38" spans="1:11" ht="12.95" customHeight="1">
      <c r="A38" s="1194">
        <v>32</v>
      </c>
      <c r="B38" s="1195">
        <v>3.6000000000000002E-4</v>
      </c>
      <c r="C38" s="1196">
        <v>99349</v>
      </c>
      <c r="D38" s="1196">
        <v>99331</v>
      </c>
      <c r="E38" s="1197">
        <v>55.86</v>
      </c>
      <c r="F38" s="1184"/>
      <c r="G38" s="1194">
        <v>87</v>
      </c>
      <c r="H38" s="1195">
        <v>6.0539999999999997E-2</v>
      </c>
      <c r="I38" s="1196">
        <v>63264</v>
      </c>
      <c r="J38" s="1196">
        <v>61349</v>
      </c>
      <c r="K38" s="1197">
        <v>7.38</v>
      </c>
    </row>
    <row r="39" spans="1:11" ht="12.95" customHeight="1">
      <c r="A39" s="1194">
        <v>33</v>
      </c>
      <c r="B39" s="1195">
        <v>3.6999999999999999E-4</v>
      </c>
      <c r="C39" s="1196">
        <v>99313</v>
      </c>
      <c r="D39" s="1196">
        <v>99295</v>
      </c>
      <c r="E39" s="1197">
        <v>54.88</v>
      </c>
      <c r="F39" s="1184"/>
      <c r="G39" s="1194">
        <v>88</v>
      </c>
      <c r="H39" s="1195">
        <v>7.0309999999999997E-2</v>
      </c>
      <c r="I39" s="1196">
        <v>59434</v>
      </c>
      <c r="J39" s="1196">
        <v>57345</v>
      </c>
      <c r="K39" s="1197">
        <v>6.82</v>
      </c>
    </row>
    <row r="40" spans="1:11" ht="12.95" customHeight="1">
      <c r="A40" s="1194">
        <v>34</v>
      </c>
      <c r="B40" s="1195">
        <v>3.8999999999999999E-4</v>
      </c>
      <c r="C40" s="1196">
        <v>99276</v>
      </c>
      <c r="D40" s="1196">
        <v>99257</v>
      </c>
      <c r="E40" s="1197">
        <v>53.9</v>
      </c>
      <c r="F40" s="1184"/>
      <c r="G40" s="1194">
        <v>89</v>
      </c>
      <c r="H40" s="1195">
        <v>8.133E-2</v>
      </c>
      <c r="I40" s="1196">
        <v>55255</v>
      </c>
      <c r="J40" s="1196">
        <v>53008</v>
      </c>
      <c r="K40" s="1197">
        <v>6.3</v>
      </c>
    </row>
    <row r="41" spans="1:11" ht="20.25" customHeight="1">
      <c r="A41" s="1194">
        <v>35</v>
      </c>
      <c r="B41" s="1195">
        <v>4.0000000000000002E-4</v>
      </c>
      <c r="C41" s="1196">
        <v>99238</v>
      </c>
      <c r="D41" s="1196">
        <v>99218</v>
      </c>
      <c r="E41" s="1197">
        <v>52.92</v>
      </c>
      <c r="F41" s="1184"/>
      <c r="G41" s="1194">
        <v>90</v>
      </c>
      <c r="H41" s="1195">
        <v>9.3479999999999994E-2</v>
      </c>
      <c r="I41" s="1196">
        <v>50761</v>
      </c>
      <c r="J41" s="1196">
        <v>48389</v>
      </c>
      <c r="K41" s="1197">
        <v>5.81</v>
      </c>
    </row>
    <row r="42" spans="1:11" ht="12.95" customHeight="1">
      <c r="A42" s="1194">
        <v>36</v>
      </c>
      <c r="B42" s="1195">
        <v>4.4000000000000002E-4</v>
      </c>
      <c r="C42" s="1196">
        <v>99198</v>
      </c>
      <c r="D42" s="1196">
        <v>99176</v>
      </c>
      <c r="E42" s="1197">
        <v>51.95</v>
      </c>
      <c r="F42" s="1184"/>
      <c r="G42" s="1194">
        <v>91</v>
      </c>
      <c r="H42" s="1195">
        <v>0.1067</v>
      </c>
      <c r="I42" s="1196">
        <v>46016</v>
      </c>
      <c r="J42" s="1196">
        <v>43561</v>
      </c>
      <c r="K42" s="1197">
        <v>5.36</v>
      </c>
    </row>
    <row r="43" spans="1:11" ht="12.95" customHeight="1">
      <c r="A43" s="1194">
        <v>37</v>
      </c>
      <c r="B43" s="1195">
        <v>4.8000000000000001E-4</v>
      </c>
      <c r="C43" s="1196">
        <v>99154</v>
      </c>
      <c r="D43" s="1196">
        <v>99131</v>
      </c>
      <c r="E43" s="1197">
        <v>50.97</v>
      </c>
      <c r="F43" s="1184"/>
      <c r="G43" s="1194">
        <v>92</v>
      </c>
      <c r="H43" s="1195">
        <v>0.12091</v>
      </c>
      <c r="I43" s="1196">
        <v>41106</v>
      </c>
      <c r="J43" s="1196">
        <v>38621</v>
      </c>
      <c r="K43" s="1197">
        <v>4.9400000000000004</v>
      </c>
    </row>
    <row r="44" spans="1:11" ht="12.95" customHeight="1">
      <c r="A44" s="1194">
        <v>38</v>
      </c>
      <c r="B44" s="1195">
        <v>5.1999999999999995E-4</v>
      </c>
      <c r="C44" s="1196">
        <v>99107</v>
      </c>
      <c r="D44" s="1196">
        <v>99081</v>
      </c>
      <c r="E44" s="1197">
        <v>49.99</v>
      </c>
      <c r="F44" s="1184"/>
      <c r="G44" s="1194">
        <v>93</v>
      </c>
      <c r="H44" s="1195">
        <v>0.13608999999999999</v>
      </c>
      <c r="I44" s="1196">
        <v>36136</v>
      </c>
      <c r="J44" s="1196">
        <v>33677</v>
      </c>
      <c r="K44" s="1197">
        <v>4.55</v>
      </c>
    </row>
    <row r="45" spans="1:11" ht="12.95" customHeight="1">
      <c r="A45" s="1194">
        <v>39</v>
      </c>
      <c r="B45" s="1195">
        <v>5.6999999999999998E-4</v>
      </c>
      <c r="C45" s="1196">
        <v>99055</v>
      </c>
      <c r="D45" s="1196">
        <v>99027</v>
      </c>
      <c r="E45" s="1197">
        <v>49.02</v>
      </c>
      <c r="F45" s="1184"/>
      <c r="G45" s="1194">
        <v>94</v>
      </c>
      <c r="H45" s="1195">
        <v>0.15246999999999999</v>
      </c>
      <c r="I45" s="1196">
        <v>31218</v>
      </c>
      <c r="J45" s="1196">
        <v>28838</v>
      </c>
      <c r="K45" s="1197">
        <v>4.18</v>
      </c>
    </row>
    <row r="46" spans="1:11" ht="20.25" customHeight="1">
      <c r="A46" s="1194">
        <v>40</v>
      </c>
      <c r="B46" s="1195">
        <v>6.2E-4</v>
      </c>
      <c r="C46" s="1196">
        <v>98999</v>
      </c>
      <c r="D46" s="1196">
        <v>98968</v>
      </c>
      <c r="E46" s="1197">
        <v>48.05</v>
      </c>
      <c r="F46" s="1184"/>
      <c r="G46" s="1194">
        <v>95</v>
      </c>
      <c r="H46" s="1195">
        <v>0.17049</v>
      </c>
      <c r="I46" s="1196">
        <v>26459</v>
      </c>
      <c r="J46" s="1196">
        <v>24203</v>
      </c>
      <c r="K46" s="1197">
        <v>3.85</v>
      </c>
    </row>
    <row r="47" spans="1:11" ht="12.95" customHeight="1">
      <c r="A47" s="1194">
        <v>41</v>
      </c>
      <c r="B47" s="1195">
        <v>6.8000000000000005E-4</v>
      </c>
      <c r="C47" s="1196">
        <v>98937</v>
      </c>
      <c r="D47" s="1196">
        <v>98904</v>
      </c>
      <c r="E47" s="1197">
        <v>47.08</v>
      </c>
      <c r="F47" s="1184"/>
      <c r="G47" s="1194">
        <v>96</v>
      </c>
      <c r="H47" s="1195">
        <v>0.19044</v>
      </c>
      <c r="I47" s="1196">
        <v>21948</v>
      </c>
      <c r="J47" s="1196">
        <v>19858</v>
      </c>
      <c r="K47" s="1197">
        <v>3.54</v>
      </c>
    </row>
    <row r="48" spans="1:11" ht="12.95" customHeight="1">
      <c r="A48" s="1194">
        <v>42</v>
      </c>
      <c r="B48" s="1195">
        <v>7.3999999999999999E-4</v>
      </c>
      <c r="C48" s="1196">
        <v>98870</v>
      </c>
      <c r="D48" s="1196">
        <v>98834</v>
      </c>
      <c r="E48" s="1197">
        <v>46.11</v>
      </c>
      <c r="F48" s="1184"/>
      <c r="G48" s="1194">
        <v>97</v>
      </c>
      <c r="H48" s="1195">
        <v>0.21221999999999999</v>
      </c>
      <c r="I48" s="1196">
        <v>17768</v>
      </c>
      <c r="J48" s="1196">
        <v>15883</v>
      </c>
      <c r="K48" s="1197">
        <v>3.25</v>
      </c>
    </row>
    <row r="49" spans="1:11" ht="12.95" customHeight="1">
      <c r="A49" s="1194">
        <v>43</v>
      </c>
      <c r="B49" s="1195">
        <v>8.0000000000000004E-4</v>
      </c>
      <c r="C49" s="1196">
        <v>98797</v>
      </c>
      <c r="D49" s="1196">
        <v>98757</v>
      </c>
      <c r="E49" s="1197">
        <v>45.14</v>
      </c>
      <c r="F49" s="1184"/>
      <c r="G49" s="1194">
        <v>98</v>
      </c>
      <c r="H49" s="1195">
        <v>0.23529</v>
      </c>
      <c r="I49" s="1196">
        <v>13997</v>
      </c>
      <c r="J49" s="1196">
        <v>12351</v>
      </c>
      <c r="K49" s="1197">
        <v>2.99</v>
      </c>
    </row>
    <row r="50" spans="1:11" ht="12.95" customHeight="1">
      <c r="A50" s="1194">
        <v>44</v>
      </c>
      <c r="B50" s="1195">
        <v>8.8000000000000003E-4</v>
      </c>
      <c r="C50" s="1196">
        <v>98718</v>
      </c>
      <c r="D50" s="1196">
        <v>98674</v>
      </c>
      <c r="E50" s="1197">
        <v>44.18</v>
      </c>
      <c r="F50" s="1184"/>
      <c r="G50" s="1194">
        <v>99</v>
      </c>
      <c r="H50" s="1195">
        <v>0.25923000000000002</v>
      </c>
      <c r="I50" s="1196">
        <v>10704</v>
      </c>
      <c r="J50" s="1196">
        <v>9316</v>
      </c>
      <c r="K50" s="1197">
        <v>2.76</v>
      </c>
    </row>
    <row r="51" spans="1:11" ht="20.25" customHeight="1">
      <c r="A51" s="1194">
        <v>45</v>
      </c>
      <c r="B51" s="1195">
        <v>9.5E-4</v>
      </c>
      <c r="C51" s="1196">
        <v>98631</v>
      </c>
      <c r="D51" s="1196">
        <v>98584</v>
      </c>
      <c r="E51" s="1197">
        <v>43.21</v>
      </c>
      <c r="F51" s="1184"/>
      <c r="G51" s="1194">
        <v>100</v>
      </c>
      <c r="H51" s="1195">
        <v>0.28391</v>
      </c>
      <c r="I51" s="1196">
        <v>7929</v>
      </c>
      <c r="J51" s="1196">
        <v>6803</v>
      </c>
      <c r="K51" s="1197">
        <v>2.5499999999999998</v>
      </c>
    </row>
    <row r="52" spans="1:11" ht="12.95" customHeight="1">
      <c r="A52" s="1194">
        <v>46</v>
      </c>
      <c r="B52" s="1195">
        <v>1.0399999999999999E-3</v>
      </c>
      <c r="C52" s="1196">
        <v>98537</v>
      </c>
      <c r="D52" s="1196">
        <v>98486</v>
      </c>
      <c r="E52" s="1197">
        <v>42.26</v>
      </c>
      <c r="F52" s="1184"/>
      <c r="G52" s="1194">
        <v>101</v>
      </c>
      <c r="H52" s="1195">
        <v>0.30915999999999999</v>
      </c>
      <c r="I52" s="1196">
        <v>5678</v>
      </c>
      <c r="J52" s="1196">
        <v>4800</v>
      </c>
      <c r="K52" s="1197">
        <v>2.36</v>
      </c>
    </row>
    <row r="53" spans="1:11" ht="12.95" customHeight="1">
      <c r="A53" s="1194">
        <v>47</v>
      </c>
      <c r="B53" s="1195">
        <v>1.1299999999999999E-3</v>
      </c>
      <c r="C53" s="1196">
        <v>98435</v>
      </c>
      <c r="D53" s="1196">
        <v>98379</v>
      </c>
      <c r="E53" s="1197">
        <v>41.3</v>
      </c>
      <c r="F53" s="1184"/>
      <c r="G53" s="1194">
        <v>102</v>
      </c>
      <c r="H53" s="1195">
        <v>0.33471000000000001</v>
      </c>
      <c r="I53" s="1196">
        <v>3923</v>
      </c>
      <c r="J53" s="1196">
        <v>3266</v>
      </c>
      <c r="K53" s="1197">
        <v>2.19</v>
      </c>
    </row>
    <row r="54" spans="1:11" ht="12.95" customHeight="1">
      <c r="A54" s="1194">
        <v>48</v>
      </c>
      <c r="B54" s="1195">
        <v>1.25E-3</v>
      </c>
      <c r="C54" s="1196">
        <v>98324</v>
      </c>
      <c r="D54" s="1196">
        <v>98262</v>
      </c>
      <c r="E54" s="1197">
        <v>40.35</v>
      </c>
      <c r="F54" s="1184"/>
      <c r="G54" s="1194">
        <v>103</v>
      </c>
      <c r="H54" s="1195">
        <v>0.36024</v>
      </c>
      <c r="I54" s="1196">
        <v>2610</v>
      </c>
      <c r="J54" s="1196">
        <v>2140</v>
      </c>
      <c r="K54" s="1197">
        <v>2.04</v>
      </c>
    </row>
    <row r="55" spans="1:11" ht="12.95" customHeight="1">
      <c r="A55" s="1194">
        <v>49</v>
      </c>
      <c r="B55" s="1195">
        <v>1.3699999999999999E-3</v>
      </c>
      <c r="C55" s="1196">
        <v>98201</v>
      </c>
      <c r="D55" s="1196">
        <v>98133</v>
      </c>
      <c r="E55" s="1197">
        <v>39.39</v>
      </c>
      <c r="F55" s="1184"/>
      <c r="G55" s="1194">
        <v>104</v>
      </c>
      <c r="H55" s="1195">
        <v>0.38545000000000001</v>
      </c>
      <c r="I55" s="1196">
        <v>1670</v>
      </c>
      <c r="J55" s="1196">
        <v>1348</v>
      </c>
      <c r="K55" s="1197">
        <v>1.91</v>
      </c>
    </row>
    <row r="56" spans="1:11" ht="20.25" customHeight="1">
      <c r="A56" s="1194">
        <v>50</v>
      </c>
      <c r="B56" s="1195">
        <v>1.5E-3</v>
      </c>
      <c r="C56" s="1196">
        <v>98066</v>
      </c>
      <c r="D56" s="1196">
        <v>97993</v>
      </c>
      <c r="E56" s="1197">
        <v>38.450000000000003</v>
      </c>
      <c r="F56" s="1184"/>
      <c r="G56" s="1194" t="s">
        <v>2824</v>
      </c>
      <c r="H56" s="1195">
        <v>1</v>
      </c>
      <c r="I56" s="1196">
        <v>1026</v>
      </c>
      <c r="J56" s="1196">
        <v>1836</v>
      </c>
      <c r="K56" s="1197">
        <v>1.79</v>
      </c>
    </row>
    <row r="57" spans="1:11" ht="12.95" customHeight="1">
      <c r="A57" s="1194">
        <v>51</v>
      </c>
      <c r="B57" s="1195">
        <v>1.6199999999999999E-3</v>
      </c>
      <c r="C57" s="1196">
        <v>97919</v>
      </c>
      <c r="D57" s="1196">
        <v>97840</v>
      </c>
      <c r="E57" s="1197">
        <v>37.51</v>
      </c>
      <c r="F57" s="1184"/>
      <c r="G57" s="1194"/>
      <c r="H57" s="1195"/>
      <c r="I57" s="1196"/>
      <c r="J57" s="1196"/>
      <c r="K57" s="1197"/>
    </row>
    <row r="58" spans="1:11" ht="12.95" customHeight="1">
      <c r="A58" s="1194">
        <v>52</v>
      </c>
      <c r="B58" s="1195">
        <v>1.74E-3</v>
      </c>
      <c r="C58" s="1196">
        <v>97761</v>
      </c>
      <c r="D58" s="1196">
        <v>97675</v>
      </c>
      <c r="E58" s="1197">
        <v>36.57</v>
      </c>
      <c r="F58" s="1184"/>
      <c r="G58" s="1194"/>
      <c r="H58" s="1195"/>
      <c r="I58" s="1196"/>
      <c r="J58" s="1196"/>
      <c r="K58" s="1197"/>
    </row>
    <row r="59" spans="1:11" ht="12.95" customHeight="1">
      <c r="A59" s="1194">
        <v>53</v>
      </c>
      <c r="B59" s="1195">
        <v>1.8699999999999999E-3</v>
      </c>
      <c r="C59" s="1196">
        <v>97590</v>
      </c>
      <c r="D59" s="1196">
        <v>97499</v>
      </c>
      <c r="E59" s="1197">
        <v>35.630000000000003</v>
      </c>
      <c r="F59" s="1184"/>
      <c r="G59" s="1194"/>
      <c r="H59" s="1195"/>
      <c r="I59" s="1196"/>
      <c r="J59" s="1196"/>
      <c r="K59" s="1197"/>
    </row>
    <row r="60" spans="1:11" ht="12.95" customHeight="1">
      <c r="A60" s="1194">
        <v>54</v>
      </c>
      <c r="B60" s="1195">
        <v>2.0100000000000001E-3</v>
      </c>
      <c r="C60" s="1196">
        <v>97408</v>
      </c>
      <c r="D60" s="1196">
        <v>97310</v>
      </c>
      <c r="E60" s="1197">
        <v>34.69</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133</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2825</v>
      </c>
      <c r="C5" s="1190" t="s">
        <v>2826</v>
      </c>
      <c r="D5" s="1189" t="s">
        <v>2827</v>
      </c>
      <c r="E5" s="1191" t="s">
        <v>2828</v>
      </c>
      <c r="F5" s="1192"/>
      <c r="G5" s="1188" t="s">
        <v>2812</v>
      </c>
      <c r="H5" s="1189" t="s">
        <v>2825</v>
      </c>
      <c r="I5" s="1190" t="s">
        <v>2826</v>
      </c>
      <c r="J5" s="1189" t="s">
        <v>2827</v>
      </c>
      <c r="K5" s="1191" t="s">
        <v>2828</v>
      </c>
    </row>
    <row r="6" spans="1:11" ht="20.25" customHeight="1">
      <c r="A6" s="1194">
        <v>0</v>
      </c>
      <c r="B6" s="1195">
        <v>1.34E-3</v>
      </c>
      <c r="C6" s="1196">
        <v>100000</v>
      </c>
      <c r="D6" s="1196">
        <v>99896</v>
      </c>
      <c r="E6" s="1197">
        <v>81.34</v>
      </c>
      <c r="F6" s="1186"/>
      <c r="G6" s="1194">
        <v>55</v>
      </c>
      <c r="H6" s="1195">
        <v>4.1399999999999996E-3</v>
      </c>
      <c r="I6" s="1196">
        <v>95182</v>
      </c>
      <c r="J6" s="1196">
        <v>94985</v>
      </c>
      <c r="K6" s="1197">
        <v>28.4</v>
      </c>
    </row>
    <row r="7" spans="1:11" ht="13.5" customHeight="1">
      <c r="A7" s="1194">
        <v>1</v>
      </c>
      <c r="B7" s="1195">
        <v>4.2000000000000002E-4</v>
      </c>
      <c r="C7" s="1196">
        <v>99866</v>
      </c>
      <c r="D7" s="1196">
        <v>99845</v>
      </c>
      <c r="E7" s="1197">
        <v>80.45</v>
      </c>
      <c r="F7" s="1186"/>
      <c r="G7" s="1194">
        <v>56</v>
      </c>
      <c r="H7" s="1195">
        <v>4.4999999999999997E-3</v>
      </c>
      <c r="I7" s="1196">
        <v>94788</v>
      </c>
      <c r="J7" s="1196">
        <v>94575</v>
      </c>
      <c r="K7" s="1197">
        <v>27.51</v>
      </c>
    </row>
    <row r="8" spans="1:11" ht="13.5" customHeight="1">
      <c r="A8" s="1194">
        <v>2</v>
      </c>
      <c r="B8" s="1195">
        <v>1.9000000000000001E-4</v>
      </c>
      <c r="C8" s="1196">
        <v>99823</v>
      </c>
      <c r="D8" s="1196">
        <v>99814</v>
      </c>
      <c r="E8" s="1197">
        <v>79.48</v>
      </c>
      <c r="F8" s="1184"/>
      <c r="G8" s="1194">
        <v>57</v>
      </c>
      <c r="H8" s="1195">
        <v>4.8999999999999998E-3</v>
      </c>
      <c r="I8" s="1196">
        <v>94362</v>
      </c>
      <c r="J8" s="1196">
        <v>94130</v>
      </c>
      <c r="K8" s="1197">
        <v>26.63</v>
      </c>
    </row>
    <row r="9" spans="1:11" ht="13.5" customHeight="1">
      <c r="A9" s="1194">
        <v>3</v>
      </c>
      <c r="B9" s="1195">
        <v>1.2E-4</v>
      </c>
      <c r="C9" s="1196">
        <v>99805</v>
      </c>
      <c r="D9" s="1196">
        <v>99798</v>
      </c>
      <c r="E9" s="1197">
        <v>78.5</v>
      </c>
      <c r="F9" s="1184"/>
      <c r="G9" s="1194">
        <v>58</v>
      </c>
      <c r="H9" s="1195">
        <v>5.3800000000000002E-3</v>
      </c>
      <c r="I9" s="1196">
        <v>93899</v>
      </c>
      <c r="J9" s="1196">
        <v>93646</v>
      </c>
      <c r="K9" s="1197">
        <v>25.76</v>
      </c>
    </row>
    <row r="10" spans="1:11" ht="13.5" customHeight="1">
      <c r="A10" s="1194">
        <v>4</v>
      </c>
      <c r="B10" s="1195">
        <v>1E-4</v>
      </c>
      <c r="C10" s="1196">
        <v>99792</v>
      </c>
      <c r="D10" s="1196">
        <v>99787</v>
      </c>
      <c r="E10" s="1197">
        <v>77.510000000000005</v>
      </c>
      <c r="F10" s="1184"/>
      <c r="G10" s="1194">
        <v>59</v>
      </c>
      <c r="H10" s="1195">
        <v>5.9500000000000004E-3</v>
      </c>
      <c r="I10" s="1196">
        <v>93393</v>
      </c>
      <c r="J10" s="1196">
        <v>93115</v>
      </c>
      <c r="K10" s="1197">
        <v>24.9</v>
      </c>
    </row>
    <row r="11" spans="1:11" ht="20.25" customHeight="1">
      <c r="A11" s="1194">
        <v>5</v>
      </c>
      <c r="B11" s="1195">
        <v>1E-4</v>
      </c>
      <c r="C11" s="1196">
        <v>99782</v>
      </c>
      <c r="D11" s="1196">
        <v>99777</v>
      </c>
      <c r="E11" s="1197">
        <v>76.510000000000005</v>
      </c>
      <c r="F11" s="1184"/>
      <c r="G11" s="1194">
        <v>60</v>
      </c>
      <c r="H11" s="1195">
        <v>6.5900000000000004E-3</v>
      </c>
      <c r="I11" s="1196">
        <v>92837</v>
      </c>
      <c r="J11" s="1196">
        <v>92532</v>
      </c>
      <c r="K11" s="1197">
        <v>24.05</v>
      </c>
    </row>
    <row r="12" spans="1:11" ht="13.5" customHeight="1">
      <c r="A12" s="1194">
        <v>6</v>
      </c>
      <c r="B12" s="1195">
        <v>9.0000000000000006E-5</v>
      </c>
      <c r="C12" s="1196">
        <v>99772</v>
      </c>
      <c r="D12" s="1196">
        <v>99767</v>
      </c>
      <c r="E12" s="1197">
        <v>75.52</v>
      </c>
      <c r="F12" s="1184"/>
      <c r="G12" s="1194">
        <v>61</v>
      </c>
      <c r="H12" s="1195">
        <v>7.2700000000000004E-3</v>
      </c>
      <c r="I12" s="1196">
        <v>92226</v>
      </c>
      <c r="J12" s="1196">
        <v>91891</v>
      </c>
      <c r="K12" s="1197">
        <v>23.2</v>
      </c>
    </row>
    <row r="13" spans="1:11" ht="13.5" customHeight="1">
      <c r="A13" s="1194">
        <v>7</v>
      </c>
      <c r="B13" s="1195">
        <v>9.0000000000000006E-5</v>
      </c>
      <c r="C13" s="1196">
        <v>99763</v>
      </c>
      <c r="D13" s="1196">
        <v>99759</v>
      </c>
      <c r="E13" s="1197">
        <v>74.53</v>
      </c>
      <c r="F13" s="1184"/>
      <c r="G13" s="1194">
        <v>62</v>
      </c>
      <c r="H13" s="1195">
        <v>7.9900000000000006E-3</v>
      </c>
      <c r="I13" s="1196">
        <v>91556</v>
      </c>
      <c r="J13" s="1196">
        <v>91190</v>
      </c>
      <c r="K13" s="1197">
        <v>22.37</v>
      </c>
    </row>
    <row r="14" spans="1:11" ht="13.5" customHeight="1">
      <c r="A14" s="1194">
        <v>8</v>
      </c>
      <c r="B14" s="1195">
        <v>8.0000000000000007E-5</v>
      </c>
      <c r="C14" s="1196">
        <v>99754</v>
      </c>
      <c r="D14" s="1196">
        <v>99750</v>
      </c>
      <c r="E14" s="1197">
        <v>73.53</v>
      </c>
      <c r="F14" s="1184"/>
      <c r="G14" s="1194">
        <v>63</v>
      </c>
      <c r="H14" s="1195">
        <v>8.7899999999999992E-3</v>
      </c>
      <c r="I14" s="1196">
        <v>90824</v>
      </c>
      <c r="J14" s="1196">
        <v>90425</v>
      </c>
      <c r="K14" s="1197">
        <v>21.54</v>
      </c>
    </row>
    <row r="15" spans="1:11" ht="13.5" customHeight="1">
      <c r="A15" s="1194">
        <v>9</v>
      </c>
      <c r="B15" s="1195">
        <v>6.9999999999999994E-5</v>
      </c>
      <c r="C15" s="1196">
        <v>99746</v>
      </c>
      <c r="D15" s="1196">
        <v>99743</v>
      </c>
      <c r="E15" s="1197">
        <v>72.540000000000006</v>
      </c>
      <c r="F15" s="1184"/>
      <c r="G15" s="1194">
        <v>64</v>
      </c>
      <c r="H15" s="1195">
        <v>9.6399999999999993E-3</v>
      </c>
      <c r="I15" s="1196">
        <v>90026</v>
      </c>
      <c r="J15" s="1196">
        <v>89592</v>
      </c>
      <c r="K15" s="1197">
        <v>20.73</v>
      </c>
    </row>
    <row r="16" spans="1:11" ht="20.25" customHeight="1">
      <c r="A16" s="1194">
        <v>10</v>
      </c>
      <c r="B16" s="1195">
        <v>6.0000000000000002E-5</v>
      </c>
      <c r="C16" s="1196">
        <v>99740</v>
      </c>
      <c r="D16" s="1196">
        <v>99737</v>
      </c>
      <c r="E16" s="1197">
        <v>71.55</v>
      </c>
      <c r="F16" s="1184"/>
      <c r="G16" s="1194">
        <v>65</v>
      </c>
      <c r="H16" s="1195">
        <v>1.0540000000000001E-2</v>
      </c>
      <c r="I16" s="1196">
        <v>89158</v>
      </c>
      <c r="J16" s="1196">
        <v>88688</v>
      </c>
      <c r="K16" s="1197">
        <v>19.93</v>
      </c>
    </row>
    <row r="17" spans="1:11" ht="12.95" customHeight="1">
      <c r="A17" s="1194">
        <v>11</v>
      </c>
      <c r="B17" s="1195">
        <v>6.0000000000000002E-5</v>
      </c>
      <c r="C17" s="1196">
        <v>99733</v>
      </c>
      <c r="D17" s="1196">
        <v>99730</v>
      </c>
      <c r="E17" s="1197">
        <v>70.55</v>
      </c>
      <c r="F17" s="1184"/>
      <c r="G17" s="1194">
        <v>66</v>
      </c>
      <c r="H17" s="1195">
        <v>1.149E-2</v>
      </c>
      <c r="I17" s="1196">
        <v>88217</v>
      </c>
      <c r="J17" s="1196">
        <v>87711</v>
      </c>
      <c r="K17" s="1197">
        <v>19.13</v>
      </c>
    </row>
    <row r="18" spans="1:11" ht="12.95" customHeight="1">
      <c r="A18" s="1194">
        <v>12</v>
      </c>
      <c r="B18" s="1195">
        <v>8.0000000000000007E-5</v>
      </c>
      <c r="C18" s="1196">
        <v>99727</v>
      </c>
      <c r="D18" s="1196">
        <v>99723</v>
      </c>
      <c r="E18" s="1197">
        <v>69.55</v>
      </c>
      <c r="F18" s="1184"/>
      <c r="G18" s="1194">
        <v>67</v>
      </c>
      <c r="H18" s="1195">
        <v>1.2489999999999999E-2</v>
      </c>
      <c r="I18" s="1196">
        <v>87204</v>
      </c>
      <c r="J18" s="1196">
        <v>86660</v>
      </c>
      <c r="K18" s="1197">
        <v>18.350000000000001</v>
      </c>
    </row>
    <row r="19" spans="1:11" ht="12.95" customHeight="1">
      <c r="A19" s="1194">
        <v>13</v>
      </c>
      <c r="B19" s="1195">
        <v>1E-4</v>
      </c>
      <c r="C19" s="1196">
        <v>99720</v>
      </c>
      <c r="D19" s="1196">
        <v>99715</v>
      </c>
      <c r="E19" s="1197">
        <v>68.56</v>
      </c>
      <c r="F19" s="1184"/>
      <c r="G19" s="1194">
        <v>68</v>
      </c>
      <c r="H19" s="1195">
        <v>1.358E-2</v>
      </c>
      <c r="I19" s="1196">
        <v>86115</v>
      </c>
      <c r="J19" s="1196">
        <v>85530</v>
      </c>
      <c r="K19" s="1197">
        <v>17.579999999999998</v>
      </c>
    </row>
    <row r="20" spans="1:11" ht="12.95" customHeight="1">
      <c r="A20" s="1194">
        <v>14</v>
      </c>
      <c r="B20" s="1195">
        <v>1.2E-4</v>
      </c>
      <c r="C20" s="1196">
        <v>99710</v>
      </c>
      <c r="D20" s="1196">
        <v>99704</v>
      </c>
      <c r="E20" s="1197">
        <v>67.569999999999993</v>
      </c>
      <c r="F20" s="1184"/>
      <c r="G20" s="1194">
        <v>69</v>
      </c>
      <c r="H20" s="1195">
        <v>1.481E-2</v>
      </c>
      <c r="I20" s="1196">
        <v>84946</v>
      </c>
      <c r="J20" s="1196">
        <v>84317</v>
      </c>
      <c r="K20" s="1197">
        <v>16.809999999999999</v>
      </c>
    </row>
    <row r="21" spans="1:11" ht="20.25" customHeight="1">
      <c r="A21" s="1194">
        <v>15</v>
      </c>
      <c r="B21" s="1195">
        <v>1.4999999999999999E-4</v>
      </c>
      <c r="C21" s="1196">
        <v>99698</v>
      </c>
      <c r="D21" s="1196">
        <v>99690</v>
      </c>
      <c r="E21" s="1197">
        <v>66.569999999999993</v>
      </c>
      <c r="F21" s="1184"/>
      <c r="G21" s="1194">
        <v>70</v>
      </c>
      <c r="H21" s="1195">
        <v>1.6160000000000001E-2</v>
      </c>
      <c r="I21" s="1196">
        <v>83688</v>
      </c>
      <c r="J21" s="1196">
        <v>83012</v>
      </c>
      <c r="K21" s="1197">
        <v>16.059999999999999</v>
      </c>
    </row>
    <row r="22" spans="1:11" ht="12.95" customHeight="1">
      <c r="A22" s="1194">
        <v>16</v>
      </c>
      <c r="B22" s="1195">
        <v>1.9000000000000001E-4</v>
      </c>
      <c r="C22" s="1196">
        <v>99683</v>
      </c>
      <c r="D22" s="1196">
        <v>99674</v>
      </c>
      <c r="E22" s="1197">
        <v>65.58</v>
      </c>
      <c r="F22" s="1184"/>
      <c r="G22" s="1194">
        <v>71</v>
      </c>
      <c r="H22" s="1195">
        <v>1.7610000000000001E-2</v>
      </c>
      <c r="I22" s="1196">
        <v>82335</v>
      </c>
      <c r="J22" s="1196">
        <v>81610</v>
      </c>
      <c r="K22" s="1197">
        <v>15.31</v>
      </c>
    </row>
    <row r="23" spans="1:11" ht="12.95" customHeight="1">
      <c r="A23" s="1194">
        <v>17</v>
      </c>
      <c r="B23" s="1195">
        <v>2.4000000000000001E-4</v>
      </c>
      <c r="C23" s="1196">
        <v>99664</v>
      </c>
      <c r="D23" s="1196">
        <v>99652</v>
      </c>
      <c r="E23" s="1197">
        <v>64.599999999999994</v>
      </c>
      <c r="F23" s="1184"/>
      <c r="G23" s="1194">
        <v>72</v>
      </c>
      <c r="H23" s="1195">
        <v>1.917E-2</v>
      </c>
      <c r="I23" s="1196">
        <v>80885</v>
      </c>
      <c r="J23" s="1196">
        <v>80110</v>
      </c>
      <c r="K23" s="1197">
        <v>14.58</v>
      </c>
    </row>
    <row r="24" spans="1:11" ht="12.95" customHeight="1">
      <c r="A24" s="1194">
        <v>18</v>
      </c>
      <c r="B24" s="1195">
        <v>3.2000000000000003E-4</v>
      </c>
      <c r="C24" s="1196">
        <v>99640</v>
      </c>
      <c r="D24" s="1196">
        <v>99624</v>
      </c>
      <c r="E24" s="1197">
        <v>63.61</v>
      </c>
      <c r="F24" s="1184"/>
      <c r="G24" s="1194">
        <v>73</v>
      </c>
      <c r="H24" s="1195">
        <v>2.0910000000000002E-2</v>
      </c>
      <c r="I24" s="1196">
        <v>79335</v>
      </c>
      <c r="J24" s="1196">
        <v>78506</v>
      </c>
      <c r="K24" s="1197">
        <v>13.85</v>
      </c>
    </row>
    <row r="25" spans="1:11" ht="12.95" customHeight="1">
      <c r="A25" s="1194">
        <v>19</v>
      </c>
      <c r="B25" s="1195">
        <v>3.8999999999999999E-4</v>
      </c>
      <c r="C25" s="1196">
        <v>99608</v>
      </c>
      <c r="D25" s="1196">
        <v>99589</v>
      </c>
      <c r="E25" s="1197">
        <v>62.63</v>
      </c>
      <c r="F25" s="1184"/>
      <c r="G25" s="1194">
        <v>74</v>
      </c>
      <c r="H25" s="1195">
        <v>2.2950000000000002E-2</v>
      </c>
      <c r="I25" s="1196">
        <v>77676</v>
      </c>
      <c r="J25" s="1196">
        <v>76785</v>
      </c>
      <c r="K25" s="1197">
        <v>13.14</v>
      </c>
    </row>
    <row r="26" spans="1:11" ht="20.25" customHeight="1">
      <c r="A26" s="1194">
        <v>20</v>
      </c>
      <c r="B26" s="1195">
        <v>4.4999999999999999E-4</v>
      </c>
      <c r="C26" s="1196">
        <v>99570</v>
      </c>
      <c r="D26" s="1196">
        <v>99548</v>
      </c>
      <c r="E26" s="1197">
        <v>61.66</v>
      </c>
      <c r="F26" s="1184"/>
      <c r="G26" s="1194">
        <v>75</v>
      </c>
      <c r="H26" s="1195">
        <v>2.5389999999999999E-2</v>
      </c>
      <c r="I26" s="1196">
        <v>75894</v>
      </c>
      <c r="J26" s="1196">
        <v>74930</v>
      </c>
      <c r="K26" s="1197">
        <v>12.44</v>
      </c>
    </row>
    <row r="27" spans="1:11" ht="12.95" customHeight="1">
      <c r="A27" s="1194">
        <v>21</v>
      </c>
      <c r="B27" s="1195">
        <v>5.0000000000000001E-4</v>
      </c>
      <c r="C27" s="1196">
        <v>99525</v>
      </c>
      <c r="D27" s="1196">
        <v>99500</v>
      </c>
      <c r="E27" s="1197">
        <v>60.68</v>
      </c>
      <c r="F27" s="1184"/>
      <c r="G27" s="1194">
        <v>76</v>
      </c>
      <c r="H27" s="1195">
        <v>2.8309999999999998E-2</v>
      </c>
      <c r="I27" s="1196">
        <v>73966</v>
      </c>
      <c r="J27" s="1196">
        <v>72920</v>
      </c>
      <c r="K27" s="1197">
        <v>11.75</v>
      </c>
    </row>
    <row r="28" spans="1:11" ht="12.95" customHeight="1">
      <c r="A28" s="1194">
        <v>22</v>
      </c>
      <c r="B28" s="1195">
        <v>5.4000000000000001E-4</v>
      </c>
      <c r="C28" s="1196">
        <v>99475</v>
      </c>
      <c r="D28" s="1196">
        <v>99448</v>
      </c>
      <c r="E28" s="1197">
        <v>59.71</v>
      </c>
      <c r="F28" s="1184"/>
      <c r="G28" s="1194">
        <v>77</v>
      </c>
      <c r="H28" s="1195">
        <v>3.175E-2</v>
      </c>
      <c r="I28" s="1196">
        <v>71873</v>
      </c>
      <c r="J28" s="1196">
        <v>70732</v>
      </c>
      <c r="K28" s="1197">
        <v>11.07</v>
      </c>
    </row>
    <row r="29" spans="1:11" ht="12.95" customHeight="1">
      <c r="A29" s="1194">
        <v>23</v>
      </c>
      <c r="B29" s="1195">
        <v>5.6999999999999998E-4</v>
      </c>
      <c r="C29" s="1196">
        <v>99421</v>
      </c>
      <c r="D29" s="1196">
        <v>99393</v>
      </c>
      <c r="E29" s="1197">
        <v>58.75</v>
      </c>
      <c r="F29" s="1184"/>
      <c r="G29" s="1194">
        <v>78</v>
      </c>
      <c r="H29" s="1195">
        <v>3.5740000000000001E-2</v>
      </c>
      <c r="I29" s="1196">
        <v>69591</v>
      </c>
      <c r="J29" s="1196">
        <v>68347</v>
      </c>
      <c r="K29" s="1197">
        <v>10.42</v>
      </c>
    </row>
    <row r="30" spans="1:11" ht="12.95" customHeight="1">
      <c r="A30" s="1194">
        <v>24</v>
      </c>
      <c r="B30" s="1195">
        <v>5.8E-4</v>
      </c>
      <c r="C30" s="1196">
        <v>99365</v>
      </c>
      <c r="D30" s="1196">
        <v>99336</v>
      </c>
      <c r="E30" s="1197">
        <v>57.78</v>
      </c>
      <c r="F30" s="1184"/>
      <c r="G30" s="1194">
        <v>79</v>
      </c>
      <c r="H30" s="1195">
        <v>4.0340000000000001E-2</v>
      </c>
      <c r="I30" s="1196">
        <v>67104</v>
      </c>
      <c r="J30" s="1196">
        <v>65750</v>
      </c>
      <c r="K30" s="1197">
        <v>9.7899999999999991</v>
      </c>
    </row>
    <row r="31" spans="1:11" ht="20.25" customHeight="1">
      <c r="A31" s="1194">
        <v>25</v>
      </c>
      <c r="B31" s="1195">
        <v>5.8E-4</v>
      </c>
      <c r="C31" s="1196">
        <v>99307</v>
      </c>
      <c r="D31" s="1196">
        <v>99278</v>
      </c>
      <c r="E31" s="1197">
        <v>56.81</v>
      </c>
      <c r="F31" s="1184"/>
      <c r="G31" s="1194">
        <v>80</v>
      </c>
      <c r="H31" s="1195">
        <v>4.5629999999999997E-2</v>
      </c>
      <c r="I31" s="1196">
        <v>64397</v>
      </c>
      <c r="J31" s="1196">
        <v>62928</v>
      </c>
      <c r="K31" s="1197">
        <v>9.18</v>
      </c>
    </row>
    <row r="32" spans="1:11" ht="12.95" customHeight="1">
      <c r="A32" s="1194">
        <v>26</v>
      </c>
      <c r="B32" s="1195">
        <v>5.6999999999999998E-4</v>
      </c>
      <c r="C32" s="1196">
        <v>99250</v>
      </c>
      <c r="D32" s="1196">
        <v>99221</v>
      </c>
      <c r="E32" s="1197">
        <v>55.85</v>
      </c>
      <c r="F32" s="1184"/>
      <c r="G32" s="1194">
        <v>81</v>
      </c>
      <c r="H32" s="1195">
        <v>5.1650000000000001E-2</v>
      </c>
      <c r="I32" s="1196">
        <v>61458</v>
      </c>
      <c r="J32" s="1196">
        <v>59871</v>
      </c>
      <c r="K32" s="1197">
        <v>8.59</v>
      </c>
    </row>
    <row r="33" spans="1:11" ht="12.95" customHeight="1">
      <c r="A33" s="1194">
        <v>27</v>
      </c>
      <c r="B33" s="1195">
        <v>5.5999999999999995E-4</v>
      </c>
      <c r="C33" s="1196">
        <v>99193</v>
      </c>
      <c r="D33" s="1196">
        <v>99165</v>
      </c>
      <c r="E33" s="1197">
        <v>54.88</v>
      </c>
      <c r="F33" s="1184"/>
      <c r="G33" s="1194">
        <v>82</v>
      </c>
      <c r="H33" s="1195">
        <v>5.8430000000000003E-2</v>
      </c>
      <c r="I33" s="1196">
        <v>58284</v>
      </c>
      <c r="J33" s="1196">
        <v>56581</v>
      </c>
      <c r="K33" s="1197">
        <v>8.0299999999999994</v>
      </c>
    </row>
    <row r="34" spans="1:11" ht="12.95" customHeight="1">
      <c r="A34" s="1194">
        <v>28</v>
      </c>
      <c r="B34" s="1195">
        <v>5.5999999999999995E-4</v>
      </c>
      <c r="C34" s="1196">
        <v>99137</v>
      </c>
      <c r="D34" s="1196">
        <v>99110</v>
      </c>
      <c r="E34" s="1197">
        <v>53.91</v>
      </c>
      <c r="F34" s="1184"/>
      <c r="G34" s="1194">
        <v>83</v>
      </c>
      <c r="H34" s="1195">
        <v>6.5920000000000006E-2</v>
      </c>
      <c r="I34" s="1196">
        <v>54878</v>
      </c>
      <c r="J34" s="1196">
        <v>53070</v>
      </c>
      <c r="K34" s="1197">
        <v>7.5</v>
      </c>
    </row>
    <row r="35" spans="1:11" ht="12.95" customHeight="1">
      <c r="A35" s="1194">
        <v>29</v>
      </c>
      <c r="B35" s="1195">
        <v>5.8E-4</v>
      </c>
      <c r="C35" s="1196">
        <v>99082</v>
      </c>
      <c r="D35" s="1196">
        <v>99053</v>
      </c>
      <c r="E35" s="1197">
        <v>52.94</v>
      </c>
      <c r="F35" s="1184"/>
      <c r="G35" s="1194">
        <v>84</v>
      </c>
      <c r="H35" s="1195">
        <v>7.4079999999999993E-2</v>
      </c>
      <c r="I35" s="1196">
        <v>51261</v>
      </c>
      <c r="J35" s="1196">
        <v>49362</v>
      </c>
      <c r="K35" s="1197">
        <v>7</v>
      </c>
    </row>
    <row r="36" spans="1:11" ht="20.25" customHeight="1">
      <c r="A36" s="1194">
        <v>30</v>
      </c>
      <c r="B36" s="1195">
        <v>5.9999999999999995E-4</v>
      </c>
      <c r="C36" s="1196">
        <v>99025</v>
      </c>
      <c r="D36" s="1196">
        <v>98995</v>
      </c>
      <c r="E36" s="1197">
        <v>51.97</v>
      </c>
      <c r="F36" s="1184"/>
      <c r="G36" s="1194">
        <v>85</v>
      </c>
      <c r="H36" s="1195">
        <v>8.301E-2</v>
      </c>
      <c r="I36" s="1196">
        <v>47463</v>
      </c>
      <c r="J36" s="1196">
        <v>45493</v>
      </c>
      <c r="K36" s="1197">
        <v>6.52</v>
      </c>
    </row>
    <row r="37" spans="1:11" ht="12.95" customHeight="1">
      <c r="A37" s="1194">
        <v>31</v>
      </c>
      <c r="B37" s="1195">
        <v>6.0999999999999997E-4</v>
      </c>
      <c r="C37" s="1196">
        <v>98966</v>
      </c>
      <c r="D37" s="1196">
        <v>98935</v>
      </c>
      <c r="E37" s="1197">
        <v>51</v>
      </c>
      <c r="F37" s="1184"/>
      <c r="G37" s="1194">
        <v>86</v>
      </c>
      <c r="H37" s="1195">
        <v>9.2979999999999993E-2</v>
      </c>
      <c r="I37" s="1196">
        <v>43523</v>
      </c>
      <c r="J37" s="1196">
        <v>41500</v>
      </c>
      <c r="K37" s="1197">
        <v>6.06</v>
      </c>
    </row>
    <row r="38" spans="1:11" ht="12.95" customHeight="1">
      <c r="A38" s="1194">
        <v>32</v>
      </c>
      <c r="B38" s="1195">
        <v>6.2E-4</v>
      </c>
      <c r="C38" s="1196">
        <v>98905</v>
      </c>
      <c r="D38" s="1196">
        <v>98874</v>
      </c>
      <c r="E38" s="1197">
        <v>50.03</v>
      </c>
      <c r="F38" s="1184"/>
      <c r="G38" s="1194">
        <v>87</v>
      </c>
      <c r="H38" s="1195">
        <v>0.1042</v>
      </c>
      <c r="I38" s="1196">
        <v>39476</v>
      </c>
      <c r="J38" s="1196">
        <v>37420</v>
      </c>
      <c r="K38" s="1197">
        <v>5.63</v>
      </c>
    </row>
    <row r="39" spans="1:11" ht="12.95" customHeight="1">
      <c r="A39" s="1194">
        <v>33</v>
      </c>
      <c r="B39" s="1195">
        <v>6.3000000000000003E-4</v>
      </c>
      <c r="C39" s="1196">
        <v>98844</v>
      </c>
      <c r="D39" s="1196">
        <v>98813</v>
      </c>
      <c r="E39" s="1197">
        <v>49.06</v>
      </c>
      <c r="F39" s="1184"/>
      <c r="G39" s="1194">
        <v>88</v>
      </c>
      <c r="H39" s="1195">
        <v>0.11667</v>
      </c>
      <c r="I39" s="1196">
        <v>35363</v>
      </c>
      <c r="J39" s="1196">
        <v>33300</v>
      </c>
      <c r="K39" s="1197">
        <v>5.23</v>
      </c>
    </row>
    <row r="40" spans="1:11" ht="12.95" customHeight="1">
      <c r="A40" s="1194">
        <v>34</v>
      </c>
      <c r="B40" s="1195">
        <v>6.6E-4</v>
      </c>
      <c r="C40" s="1196">
        <v>98781</v>
      </c>
      <c r="D40" s="1196">
        <v>98749</v>
      </c>
      <c r="E40" s="1197">
        <v>48.09</v>
      </c>
      <c r="F40" s="1184"/>
      <c r="G40" s="1194">
        <v>89</v>
      </c>
      <c r="H40" s="1195">
        <v>0.13017999999999999</v>
      </c>
      <c r="I40" s="1196">
        <v>31237</v>
      </c>
      <c r="J40" s="1196">
        <v>29204</v>
      </c>
      <c r="K40" s="1197">
        <v>4.8499999999999996</v>
      </c>
    </row>
    <row r="41" spans="1:11" ht="20.25" customHeight="1">
      <c r="A41" s="1194">
        <v>35</v>
      </c>
      <c r="B41" s="1195">
        <v>7.1000000000000002E-4</v>
      </c>
      <c r="C41" s="1196">
        <v>98716</v>
      </c>
      <c r="D41" s="1196">
        <v>98681</v>
      </c>
      <c r="E41" s="1197">
        <v>47.12</v>
      </c>
      <c r="F41" s="1184"/>
      <c r="G41" s="1194">
        <v>90</v>
      </c>
      <c r="H41" s="1195">
        <v>0.14451</v>
      </c>
      <c r="I41" s="1196">
        <v>27171</v>
      </c>
      <c r="J41" s="1196">
        <v>25208</v>
      </c>
      <c r="K41" s="1197">
        <v>4.5</v>
      </c>
    </row>
    <row r="42" spans="1:11" ht="12.95" customHeight="1">
      <c r="A42" s="1194">
        <v>36</v>
      </c>
      <c r="B42" s="1195">
        <v>7.6999999999999996E-4</v>
      </c>
      <c r="C42" s="1196">
        <v>98646</v>
      </c>
      <c r="D42" s="1196">
        <v>98608</v>
      </c>
      <c r="E42" s="1197">
        <v>46.16</v>
      </c>
      <c r="F42" s="1184"/>
      <c r="G42" s="1194">
        <v>91</v>
      </c>
      <c r="H42" s="1195">
        <v>0.15966</v>
      </c>
      <c r="I42" s="1196">
        <v>23244</v>
      </c>
      <c r="J42" s="1196">
        <v>21389</v>
      </c>
      <c r="K42" s="1197">
        <v>4.18</v>
      </c>
    </row>
    <row r="43" spans="1:11" ht="12.95" customHeight="1">
      <c r="A43" s="1194">
        <v>37</v>
      </c>
      <c r="B43" s="1195">
        <v>8.3000000000000001E-4</v>
      </c>
      <c r="C43" s="1196">
        <v>98570</v>
      </c>
      <c r="D43" s="1196">
        <v>98529</v>
      </c>
      <c r="E43" s="1197">
        <v>45.19</v>
      </c>
      <c r="F43" s="1184"/>
      <c r="G43" s="1194">
        <v>92</v>
      </c>
      <c r="H43" s="1195">
        <v>0.17574000000000001</v>
      </c>
      <c r="I43" s="1196">
        <v>19533</v>
      </c>
      <c r="J43" s="1196">
        <v>17817</v>
      </c>
      <c r="K43" s="1197">
        <v>3.88</v>
      </c>
    </row>
    <row r="44" spans="1:11" ht="12.95" customHeight="1">
      <c r="A44" s="1194">
        <v>38</v>
      </c>
      <c r="B44" s="1195">
        <v>8.8999999999999995E-4</v>
      </c>
      <c r="C44" s="1196">
        <v>98488</v>
      </c>
      <c r="D44" s="1196">
        <v>98444</v>
      </c>
      <c r="E44" s="1197">
        <v>44.23</v>
      </c>
      <c r="F44" s="1184"/>
      <c r="G44" s="1194">
        <v>93</v>
      </c>
      <c r="H44" s="1195">
        <v>0.19291</v>
      </c>
      <c r="I44" s="1196">
        <v>16100</v>
      </c>
      <c r="J44" s="1196">
        <v>14548</v>
      </c>
      <c r="K44" s="1197">
        <v>3.6</v>
      </c>
    </row>
    <row r="45" spans="1:11" ht="12.95" customHeight="1">
      <c r="A45" s="1194">
        <v>39</v>
      </c>
      <c r="B45" s="1195">
        <v>9.6000000000000002E-4</v>
      </c>
      <c r="C45" s="1196">
        <v>98400</v>
      </c>
      <c r="D45" s="1196">
        <v>98353</v>
      </c>
      <c r="E45" s="1197">
        <v>43.27</v>
      </c>
      <c r="F45" s="1184"/>
      <c r="G45" s="1194">
        <v>94</v>
      </c>
      <c r="H45" s="1195">
        <v>0.21124999999999999</v>
      </c>
      <c r="I45" s="1196">
        <v>12995</v>
      </c>
      <c r="J45" s="1196">
        <v>11622</v>
      </c>
      <c r="K45" s="1197">
        <v>3.34</v>
      </c>
    </row>
    <row r="46" spans="1:11" ht="20.25" customHeight="1">
      <c r="A46" s="1194">
        <v>40</v>
      </c>
      <c r="B46" s="1195">
        <v>1.0399999999999999E-3</v>
      </c>
      <c r="C46" s="1196">
        <v>98306</v>
      </c>
      <c r="D46" s="1196">
        <v>98254</v>
      </c>
      <c r="E46" s="1197">
        <v>42.31</v>
      </c>
      <c r="F46" s="1184"/>
      <c r="G46" s="1194">
        <v>95</v>
      </c>
      <c r="H46" s="1195">
        <v>0.23080999999999999</v>
      </c>
      <c r="I46" s="1196">
        <v>10249</v>
      </c>
      <c r="J46" s="1196">
        <v>9067</v>
      </c>
      <c r="K46" s="1197">
        <v>3.1</v>
      </c>
    </row>
    <row r="47" spans="1:11" ht="12.95" customHeight="1">
      <c r="A47" s="1194">
        <v>41</v>
      </c>
      <c r="B47" s="1195">
        <v>1.14E-3</v>
      </c>
      <c r="C47" s="1196">
        <v>98203</v>
      </c>
      <c r="D47" s="1196">
        <v>98148</v>
      </c>
      <c r="E47" s="1197">
        <v>41.35</v>
      </c>
      <c r="F47" s="1184"/>
      <c r="G47" s="1194">
        <v>96</v>
      </c>
      <c r="H47" s="1195">
        <v>0.2515</v>
      </c>
      <c r="I47" s="1196">
        <v>7884</v>
      </c>
      <c r="J47" s="1196">
        <v>6892</v>
      </c>
      <c r="K47" s="1197">
        <v>2.88</v>
      </c>
    </row>
    <row r="48" spans="1:11" ht="12.95" customHeight="1">
      <c r="A48" s="1194">
        <v>42</v>
      </c>
      <c r="B48" s="1195">
        <v>1.25E-3</v>
      </c>
      <c r="C48" s="1196">
        <v>98092</v>
      </c>
      <c r="D48" s="1196">
        <v>98031</v>
      </c>
      <c r="E48" s="1197">
        <v>40.4</v>
      </c>
      <c r="F48" s="1184"/>
      <c r="G48" s="1194">
        <v>97</v>
      </c>
      <c r="H48" s="1195">
        <v>0.27306000000000002</v>
      </c>
      <c r="I48" s="1196">
        <v>5901</v>
      </c>
      <c r="J48" s="1196">
        <v>5095</v>
      </c>
      <c r="K48" s="1197">
        <v>2.68</v>
      </c>
    </row>
    <row r="49" spans="1:11" ht="12.95" customHeight="1">
      <c r="A49" s="1194">
        <v>43</v>
      </c>
      <c r="B49" s="1195">
        <v>1.3699999999999999E-3</v>
      </c>
      <c r="C49" s="1196">
        <v>97969</v>
      </c>
      <c r="D49" s="1196">
        <v>97902</v>
      </c>
      <c r="E49" s="1197">
        <v>39.450000000000003</v>
      </c>
      <c r="F49" s="1184"/>
      <c r="G49" s="1194">
        <v>98</v>
      </c>
      <c r="H49" s="1195">
        <v>0.29507</v>
      </c>
      <c r="I49" s="1196">
        <v>4290</v>
      </c>
      <c r="J49" s="1196">
        <v>3657</v>
      </c>
      <c r="K49" s="1197">
        <v>2.5</v>
      </c>
    </row>
    <row r="50" spans="1:11" ht="12.95" customHeight="1">
      <c r="A50" s="1194">
        <v>44</v>
      </c>
      <c r="B50" s="1195">
        <v>1.5100000000000001E-3</v>
      </c>
      <c r="C50" s="1196">
        <v>97835</v>
      </c>
      <c r="D50" s="1196">
        <v>97761</v>
      </c>
      <c r="E50" s="1197">
        <v>38.5</v>
      </c>
      <c r="F50" s="1184"/>
      <c r="G50" s="1194">
        <v>99</v>
      </c>
      <c r="H50" s="1195">
        <v>0.31711</v>
      </c>
      <c r="I50" s="1196">
        <v>3024</v>
      </c>
      <c r="J50" s="1196">
        <v>2544</v>
      </c>
      <c r="K50" s="1197">
        <v>2.34</v>
      </c>
    </row>
    <row r="51" spans="1:11" ht="20.25" customHeight="1">
      <c r="A51" s="1194">
        <v>45</v>
      </c>
      <c r="B51" s="1195">
        <v>1.65E-3</v>
      </c>
      <c r="C51" s="1196">
        <v>97687</v>
      </c>
      <c r="D51" s="1196">
        <v>97606</v>
      </c>
      <c r="E51" s="1197">
        <v>37.56</v>
      </c>
      <c r="F51" s="1184"/>
      <c r="G51" s="1194">
        <v>100</v>
      </c>
      <c r="H51" s="1195">
        <v>0.33910000000000001</v>
      </c>
      <c r="I51" s="1196">
        <v>2065</v>
      </c>
      <c r="J51" s="1196">
        <v>1715</v>
      </c>
      <c r="K51" s="1197">
        <v>2.19</v>
      </c>
    </row>
    <row r="52" spans="1:11" ht="12.95" customHeight="1">
      <c r="A52" s="1194">
        <v>46</v>
      </c>
      <c r="B52" s="1195">
        <v>1.81E-3</v>
      </c>
      <c r="C52" s="1196">
        <v>97525</v>
      </c>
      <c r="D52" s="1196">
        <v>97437</v>
      </c>
      <c r="E52" s="1197">
        <v>36.619999999999997</v>
      </c>
      <c r="F52" s="1184"/>
      <c r="G52" s="1194">
        <v>101</v>
      </c>
      <c r="H52" s="1195">
        <v>0.36102000000000001</v>
      </c>
      <c r="I52" s="1196">
        <v>1365</v>
      </c>
      <c r="J52" s="1196">
        <v>1118</v>
      </c>
      <c r="K52" s="1197">
        <v>2.06</v>
      </c>
    </row>
    <row r="53" spans="1:11" ht="12.95" customHeight="1">
      <c r="A53" s="1194">
        <v>47</v>
      </c>
      <c r="B53" s="1195">
        <v>1.98E-3</v>
      </c>
      <c r="C53" s="1196">
        <v>97349</v>
      </c>
      <c r="D53" s="1196">
        <v>97253</v>
      </c>
      <c r="E53" s="1197">
        <v>35.69</v>
      </c>
      <c r="F53" s="1184"/>
      <c r="G53" s="1194">
        <v>102</v>
      </c>
      <c r="H53" s="1195">
        <v>0.38272</v>
      </c>
      <c r="I53" s="1196">
        <v>872</v>
      </c>
      <c r="J53" s="1196">
        <v>705</v>
      </c>
      <c r="K53" s="1197">
        <v>1.94</v>
      </c>
    </row>
    <row r="54" spans="1:11" ht="12.95" customHeight="1">
      <c r="A54" s="1194">
        <v>48</v>
      </c>
      <c r="B54" s="1195">
        <v>2.1800000000000001E-3</v>
      </c>
      <c r="C54" s="1196">
        <v>97157</v>
      </c>
      <c r="D54" s="1196">
        <v>97051</v>
      </c>
      <c r="E54" s="1197">
        <v>34.75</v>
      </c>
      <c r="F54" s="1184"/>
      <c r="G54" s="1194">
        <v>103</v>
      </c>
      <c r="H54" s="1195">
        <v>0.40401999999999999</v>
      </c>
      <c r="I54" s="1196">
        <v>538</v>
      </c>
      <c r="J54" s="1196">
        <v>430</v>
      </c>
      <c r="K54" s="1197">
        <v>1.83</v>
      </c>
    </row>
    <row r="55" spans="1:11" ht="12.95" customHeight="1">
      <c r="A55" s="1194">
        <v>49</v>
      </c>
      <c r="B55" s="1195">
        <v>2.3900000000000002E-3</v>
      </c>
      <c r="C55" s="1196">
        <v>96945</v>
      </c>
      <c r="D55" s="1196">
        <v>96829</v>
      </c>
      <c r="E55" s="1197">
        <v>33.83</v>
      </c>
      <c r="F55" s="1184"/>
      <c r="G55" s="1194">
        <v>104</v>
      </c>
      <c r="H55" s="1195">
        <v>0.42473</v>
      </c>
      <c r="I55" s="1196">
        <v>321</v>
      </c>
      <c r="J55" s="1196">
        <v>253</v>
      </c>
      <c r="K55" s="1197">
        <v>1.74</v>
      </c>
    </row>
    <row r="56" spans="1:11" ht="20.25" customHeight="1">
      <c r="A56" s="1194">
        <v>50</v>
      </c>
      <c r="B56" s="1195">
        <v>2.6199999999999999E-3</v>
      </c>
      <c r="C56" s="1196">
        <v>96713</v>
      </c>
      <c r="D56" s="1196">
        <v>96587</v>
      </c>
      <c r="E56" s="1197">
        <v>32.909999999999997</v>
      </c>
      <c r="F56" s="1184"/>
      <c r="G56" s="1194" t="s">
        <v>2829</v>
      </c>
      <c r="H56" s="1195">
        <v>1</v>
      </c>
      <c r="I56" s="1196">
        <v>185</v>
      </c>
      <c r="J56" s="1196">
        <v>305</v>
      </c>
      <c r="K56" s="1197">
        <v>1.65</v>
      </c>
    </row>
    <row r="57" spans="1:11" ht="12.95" customHeight="1">
      <c r="A57" s="1194">
        <v>51</v>
      </c>
      <c r="B57" s="1195">
        <v>2.8800000000000002E-3</v>
      </c>
      <c r="C57" s="1196">
        <v>96460</v>
      </c>
      <c r="D57" s="1196">
        <v>96321</v>
      </c>
      <c r="E57" s="1197">
        <v>31.99</v>
      </c>
      <c r="F57" s="1184"/>
      <c r="G57" s="1194"/>
      <c r="H57" s="1195"/>
      <c r="I57" s="1196"/>
      <c r="J57" s="1196"/>
      <c r="K57" s="1197"/>
    </row>
    <row r="58" spans="1:11" ht="12.95" customHeight="1">
      <c r="A58" s="1194">
        <v>52</v>
      </c>
      <c r="B58" s="1195">
        <v>3.16E-3</v>
      </c>
      <c r="C58" s="1196">
        <v>96182</v>
      </c>
      <c r="D58" s="1196">
        <v>96030</v>
      </c>
      <c r="E58" s="1197">
        <v>31.09</v>
      </c>
      <c r="F58" s="1184"/>
      <c r="G58" s="1194"/>
      <c r="H58" s="1195"/>
      <c r="I58" s="1196"/>
      <c r="J58" s="1196"/>
      <c r="K58" s="1197"/>
    </row>
    <row r="59" spans="1:11" ht="12.95" customHeight="1">
      <c r="A59" s="1194">
        <v>53</v>
      </c>
      <c r="B59" s="1195">
        <v>3.47E-3</v>
      </c>
      <c r="C59" s="1196">
        <v>95877</v>
      </c>
      <c r="D59" s="1196">
        <v>95711</v>
      </c>
      <c r="E59" s="1197">
        <v>30.18</v>
      </c>
      <c r="F59" s="1184"/>
      <c r="G59" s="1194"/>
      <c r="H59" s="1195"/>
      <c r="I59" s="1196"/>
      <c r="J59" s="1196"/>
      <c r="K59" s="1197"/>
    </row>
    <row r="60" spans="1:11" ht="12.95" customHeight="1">
      <c r="A60" s="1194">
        <v>54</v>
      </c>
      <c r="B60" s="1195">
        <v>3.8E-3</v>
      </c>
      <c r="C60" s="1196">
        <v>95545</v>
      </c>
      <c r="D60" s="1196">
        <v>95363</v>
      </c>
      <c r="E60" s="1197">
        <v>29.29</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2830</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2825</v>
      </c>
      <c r="C5" s="1190" t="s">
        <v>2826</v>
      </c>
      <c r="D5" s="1189" t="s">
        <v>2827</v>
      </c>
      <c r="E5" s="1191" t="s">
        <v>2828</v>
      </c>
      <c r="F5" s="1192"/>
      <c r="G5" s="1188" t="s">
        <v>2812</v>
      </c>
      <c r="H5" s="1189" t="s">
        <v>2825</v>
      </c>
      <c r="I5" s="1190" t="s">
        <v>2826</v>
      </c>
      <c r="J5" s="1189" t="s">
        <v>2827</v>
      </c>
      <c r="K5" s="1191" t="s">
        <v>2828</v>
      </c>
    </row>
    <row r="6" spans="1:11" ht="20.25" customHeight="1">
      <c r="A6" s="1194">
        <v>0</v>
      </c>
      <c r="B6" s="1195">
        <v>1.2800000000000001E-3</v>
      </c>
      <c r="C6" s="1196">
        <v>100000</v>
      </c>
      <c r="D6" s="1196">
        <v>99901</v>
      </c>
      <c r="E6" s="1197">
        <v>87.64</v>
      </c>
      <c r="F6" s="1186"/>
      <c r="G6" s="1194">
        <v>55</v>
      </c>
      <c r="H6" s="1195">
        <v>2.0999999999999999E-3</v>
      </c>
      <c r="I6" s="1196">
        <v>97281</v>
      </c>
      <c r="J6" s="1196">
        <v>97179</v>
      </c>
      <c r="K6" s="1197">
        <v>33.979999999999997</v>
      </c>
    </row>
    <row r="7" spans="1:11" ht="13.5" customHeight="1">
      <c r="A7" s="1194">
        <v>1</v>
      </c>
      <c r="B7" s="1195">
        <v>4.0999999999999999E-4</v>
      </c>
      <c r="C7" s="1196">
        <v>99872</v>
      </c>
      <c r="D7" s="1196">
        <v>99852</v>
      </c>
      <c r="E7" s="1197">
        <v>86.75</v>
      </c>
      <c r="F7" s="1186"/>
      <c r="G7" s="1194">
        <v>56</v>
      </c>
      <c r="H7" s="1195">
        <v>2.2300000000000002E-3</v>
      </c>
      <c r="I7" s="1196">
        <v>97077</v>
      </c>
      <c r="J7" s="1196">
        <v>96969</v>
      </c>
      <c r="K7" s="1197">
        <v>33.049999999999997</v>
      </c>
    </row>
    <row r="8" spans="1:11" ht="13.5" customHeight="1">
      <c r="A8" s="1194">
        <v>2</v>
      </c>
      <c r="B8" s="1195">
        <v>1.8000000000000001E-4</v>
      </c>
      <c r="C8" s="1196">
        <v>99831</v>
      </c>
      <c r="D8" s="1196">
        <v>99822</v>
      </c>
      <c r="E8" s="1197">
        <v>85.78</v>
      </c>
      <c r="F8" s="1184"/>
      <c r="G8" s="1194">
        <v>57</v>
      </c>
      <c r="H8" s="1195">
        <v>2.3700000000000001E-3</v>
      </c>
      <c r="I8" s="1196">
        <v>96861</v>
      </c>
      <c r="J8" s="1196">
        <v>96746</v>
      </c>
      <c r="K8" s="1197">
        <v>32.119999999999997</v>
      </c>
    </row>
    <row r="9" spans="1:11" ht="13.5" customHeight="1">
      <c r="A9" s="1194">
        <v>3</v>
      </c>
      <c r="B9" s="1195">
        <v>1.1E-4</v>
      </c>
      <c r="C9" s="1196">
        <v>99813</v>
      </c>
      <c r="D9" s="1196">
        <v>99808</v>
      </c>
      <c r="E9" s="1197">
        <v>84.8</v>
      </c>
      <c r="F9" s="1184"/>
      <c r="G9" s="1194">
        <v>58</v>
      </c>
      <c r="H9" s="1195">
        <v>2.5200000000000001E-3</v>
      </c>
      <c r="I9" s="1196">
        <v>96631</v>
      </c>
      <c r="J9" s="1196">
        <v>96509</v>
      </c>
      <c r="K9" s="1197">
        <v>31.19</v>
      </c>
    </row>
    <row r="10" spans="1:11" ht="13.5" customHeight="1">
      <c r="A10" s="1194">
        <v>4</v>
      </c>
      <c r="B10" s="1195">
        <v>8.0000000000000007E-5</v>
      </c>
      <c r="C10" s="1196">
        <v>99803</v>
      </c>
      <c r="D10" s="1196">
        <v>99799</v>
      </c>
      <c r="E10" s="1197">
        <v>83.81</v>
      </c>
      <c r="F10" s="1184"/>
      <c r="G10" s="1194">
        <v>59</v>
      </c>
      <c r="H10" s="1195">
        <v>2.7100000000000002E-3</v>
      </c>
      <c r="I10" s="1196">
        <v>96387</v>
      </c>
      <c r="J10" s="1196">
        <v>96257</v>
      </c>
      <c r="K10" s="1197">
        <v>30.27</v>
      </c>
    </row>
    <row r="11" spans="1:11" ht="20.25" customHeight="1">
      <c r="A11" s="1194">
        <v>5</v>
      </c>
      <c r="B11" s="1195">
        <v>6.9999999999999994E-5</v>
      </c>
      <c r="C11" s="1196">
        <v>99794</v>
      </c>
      <c r="D11" s="1196">
        <v>99791</v>
      </c>
      <c r="E11" s="1197">
        <v>82.82</v>
      </c>
      <c r="F11" s="1184"/>
      <c r="G11" s="1194">
        <v>60</v>
      </c>
      <c r="H11" s="1195">
        <v>2.9299999999999999E-3</v>
      </c>
      <c r="I11" s="1196">
        <v>96126</v>
      </c>
      <c r="J11" s="1196">
        <v>95985</v>
      </c>
      <c r="K11" s="1197">
        <v>29.35</v>
      </c>
    </row>
    <row r="12" spans="1:11" ht="13.5" customHeight="1">
      <c r="A12" s="1194">
        <v>6</v>
      </c>
      <c r="B12" s="1195">
        <v>6.0000000000000002E-5</v>
      </c>
      <c r="C12" s="1196">
        <v>99787</v>
      </c>
      <c r="D12" s="1196">
        <v>99784</v>
      </c>
      <c r="E12" s="1197">
        <v>81.819999999999993</v>
      </c>
      <c r="F12" s="1184"/>
      <c r="G12" s="1194">
        <v>61</v>
      </c>
      <c r="H12" s="1195">
        <v>3.1700000000000001E-3</v>
      </c>
      <c r="I12" s="1196">
        <v>95844</v>
      </c>
      <c r="J12" s="1196">
        <v>95692</v>
      </c>
      <c r="K12" s="1197">
        <v>28.44</v>
      </c>
    </row>
    <row r="13" spans="1:11" ht="13.5" customHeight="1">
      <c r="A13" s="1194">
        <v>7</v>
      </c>
      <c r="B13" s="1195">
        <v>6.0000000000000002E-5</v>
      </c>
      <c r="C13" s="1196">
        <v>99781</v>
      </c>
      <c r="D13" s="1196">
        <v>99778</v>
      </c>
      <c r="E13" s="1197">
        <v>80.83</v>
      </c>
      <c r="F13" s="1184"/>
      <c r="G13" s="1194">
        <v>62</v>
      </c>
      <c r="H13" s="1195">
        <v>3.4199999999999999E-3</v>
      </c>
      <c r="I13" s="1196">
        <v>95540</v>
      </c>
      <c r="J13" s="1196">
        <v>95377</v>
      </c>
      <c r="K13" s="1197">
        <v>27.53</v>
      </c>
    </row>
    <row r="14" spans="1:11" ht="13.5" customHeight="1">
      <c r="A14" s="1194">
        <v>8</v>
      </c>
      <c r="B14" s="1195">
        <v>6.0000000000000002E-5</v>
      </c>
      <c r="C14" s="1196">
        <v>99775</v>
      </c>
      <c r="D14" s="1196">
        <v>99772</v>
      </c>
      <c r="E14" s="1197">
        <v>79.83</v>
      </c>
      <c r="F14" s="1184"/>
      <c r="G14" s="1194">
        <v>63</v>
      </c>
      <c r="H14" s="1195">
        <v>3.7000000000000002E-3</v>
      </c>
      <c r="I14" s="1196">
        <v>95213</v>
      </c>
      <c r="J14" s="1196">
        <v>95037</v>
      </c>
      <c r="K14" s="1197">
        <v>26.62</v>
      </c>
    </row>
    <row r="15" spans="1:11" ht="13.5" customHeight="1">
      <c r="A15" s="1194">
        <v>9</v>
      </c>
      <c r="B15" s="1195">
        <v>5.0000000000000002E-5</v>
      </c>
      <c r="C15" s="1196">
        <v>99769</v>
      </c>
      <c r="D15" s="1196">
        <v>99767</v>
      </c>
      <c r="E15" s="1197">
        <v>78.84</v>
      </c>
      <c r="F15" s="1184"/>
      <c r="G15" s="1194">
        <v>64</v>
      </c>
      <c r="H15" s="1195">
        <v>4.0200000000000001E-3</v>
      </c>
      <c r="I15" s="1196">
        <v>94861</v>
      </c>
      <c r="J15" s="1196">
        <v>94670</v>
      </c>
      <c r="K15" s="1197">
        <v>25.72</v>
      </c>
    </row>
    <row r="16" spans="1:11" ht="20.25" customHeight="1">
      <c r="A16" s="1194">
        <v>10</v>
      </c>
      <c r="B16" s="1195">
        <v>5.0000000000000002E-5</v>
      </c>
      <c r="C16" s="1196">
        <v>99764</v>
      </c>
      <c r="D16" s="1196">
        <v>99761</v>
      </c>
      <c r="E16" s="1197">
        <v>77.84</v>
      </c>
      <c r="F16" s="1184"/>
      <c r="G16" s="1194">
        <v>65</v>
      </c>
      <c r="H16" s="1195">
        <v>4.3699999999999998E-3</v>
      </c>
      <c r="I16" s="1196">
        <v>94480</v>
      </c>
      <c r="J16" s="1196">
        <v>94273</v>
      </c>
      <c r="K16" s="1197">
        <v>24.82</v>
      </c>
    </row>
    <row r="17" spans="1:11" ht="12.95" customHeight="1">
      <c r="A17" s="1194">
        <v>11</v>
      </c>
      <c r="B17" s="1195">
        <v>5.0000000000000002E-5</v>
      </c>
      <c r="C17" s="1196">
        <v>99759</v>
      </c>
      <c r="D17" s="1196">
        <v>99756</v>
      </c>
      <c r="E17" s="1197">
        <v>76.84</v>
      </c>
      <c r="F17" s="1184"/>
      <c r="G17" s="1194">
        <v>66</v>
      </c>
      <c r="H17" s="1195">
        <v>4.7600000000000003E-3</v>
      </c>
      <c r="I17" s="1196">
        <v>94066</v>
      </c>
      <c r="J17" s="1196">
        <v>93843</v>
      </c>
      <c r="K17" s="1197">
        <v>23.93</v>
      </c>
    </row>
    <row r="18" spans="1:11" ht="12.95" customHeight="1">
      <c r="A18" s="1194">
        <v>12</v>
      </c>
      <c r="B18" s="1195">
        <v>5.0000000000000002E-5</v>
      </c>
      <c r="C18" s="1196">
        <v>99754</v>
      </c>
      <c r="D18" s="1196">
        <v>99751</v>
      </c>
      <c r="E18" s="1197">
        <v>75.849999999999994</v>
      </c>
      <c r="F18" s="1184"/>
      <c r="G18" s="1194">
        <v>67</v>
      </c>
      <c r="H18" s="1195">
        <v>5.1599999999999997E-3</v>
      </c>
      <c r="I18" s="1196">
        <v>93619</v>
      </c>
      <c r="J18" s="1196">
        <v>93378</v>
      </c>
      <c r="K18" s="1197">
        <v>23.04</v>
      </c>
    </row>
    <row r="19" spans="1:11" ht="12.95" customHeight="1">
      <c r="A19" s="1194">
        <v>13</v>
      </c>
      <c r="B19" s="1195">
        <v>6.0000000000000002E-5</v>
      </c>
      <c r="C19" s="1196">
        <v>99748</v>
      </c>
      <c r="D19" s="1196">
        <v>99745</v>
      </c>
      <c r="E19" s="1197">
        <v>74.849999999999994</v>
      </c>
      <c r="F19" s="1184"/>
      <c r="G19" s="1194">
        <v>68</v>
      </c>
      <c r="H19" s="1195">
        <v>5.5900000000000004E-3</v>
      </c>
      <c r="I19" s="1196">
        <v>93136</v>
      </c>
      <c r="J19" s="1196">
        <v>92876</v>
      </c>
      <c r="K19" s="1197">
        <v>22.15</v>
      </c>
    </row>
    <row r="20" spans="1:11" ht="12.95" customHeight="1">
      <c r="A20" s="1194">
        <v>14</v>
      </c>
      <c r="B20" s="1195">
        <v>8.0000000000000007E-5</v>
      </c>
      <c r="C20" s="1196">
        <v>99742</v>
      </c>
      <c r="D20" s="1196">
        <v>99738</v>
      </c>
      <c r="E20" s="1197">
        <v>73.86</v>
      </c>
      <c r="F20" s="1184"/>
      <c r="G20" s="1194">
        <v>69</v>
      </c>
      <c r="H20" s="1195">
        <v>6.0899999999999999E-3</v>
      </c>
      <c r="I20" s="1196">
        <v>92615</v>
      </c>
      <c r="J20" s="1196">
        <v>92333</v>
      </c>
      <c r="K20" s="1197">
        <v>21.28</v>
      </c>
    </row>
    <row r="21" spans="1:11" ht="20.25" customHeight="1">
      <c r="A21" s="1194">
        <v>15</v>
      </c>
      <c r="B21" s="1195">
        <v>9.0000000000000006E-5</v>
      </c>
      <c r="C21" s="1196">
        <v>99734</v>
      </c>
      <c r="D21" s="1196">
        <v>99730</v>
      </c>
      <c r="E21" s="1197">
        <v>72.86</v>
      </c>
      <c r="F21" s="1184"/>
      <c r="G21" s="1194">
        <v>70</v>
      </c>
      <c r="H21" s="1195">
        <v>6.6699999999999997E-3</v>
      </c>
      <c r="I21" s="1196">
        <v>92052</v>
      </c>
      <c r="J21" s="1196">
        <v>91745</v>
      </c>
      <c r="K21" s="1197">
        <v>20.399999999999999</v>
      </c>
    </row>
    <row r="22" spans="1:11" ht="12.95" customHeight="1">
      <c r="A22" s="1194">
        <v>16</v>
      </c>
      <c r="B22" s="1195">
        <v>1.1E-4</v>
      </c>
      <c r="C22" s="1196">
        <v>99725</v>
      </c>
      <c r="D22" s="1196">
        <v>99720</v>
      </c>
      <c r="E22" s="1197">
        <v>71.87</v>
      </c>
      <c r="F22" s="1184"/>
      <c r="G22" s="1194">
        <v>71</v>
      </c>
      <c r="H22" s="1195">
        <v>7.3499999999999998E-3</v>
      </c>
      <c r="I22" s="1196">
        <v>91438</v>
      </c>
      <c r="J22" s="1196">
        <v>91102</v>
      </c>
      <c r="K22" s="1197">
        <v>19.54</v>
      </c>
    </row>
    <row r="23" spans="1:11" ht="12.95" customHeight="1">
      <c r="A23" s="1194">
        <v>17</v>
      </c>
      <c r="B23" s="1195">
        <v>1.2999999999999999E-4</v>
      </c>
      <c r="C23" s="1196">
        <v>99714</v>
      </c>
      <c r="D23" s="1196">
        <v>99708</v>
      </c>
      <c r="E23" s="1197">
        <v>70.88</v>
      </c>
      <c r="F23" s="1184"/>
      <c r="G23" s="1194">
        <v>72</v>
      </c>
      <c r="H23" s="1195">
        <v>8.1200000000000005E-3</v>
      </c>
      <c r="I23" s="1196">
        <v>90766</v>
      </c>
      <c r="J23" s="1196">
        <v>90397</v>
      </c>
      <c r="K23" s="1197">
        <v>18.68</v>
      </c>
    </row>
    <row r="24" spans="1:11" ht="12.95" customHeight="1">
      <c r="A24" s="1194">
        <v>18</v>
      </c>
      <c r="B24" s="1195">
        <v>1.4999999999999999E-4</v>
      </c>
      <c r="C24" s="1196">
        <v>99702</v>
      </c>
      <c r="D24" s="1196">
        <v>99694</v>
      </c>
      <c r="E24" s="1197">
        <v>69.89</v>
      </c>
      <c r="F24" s="1184"/>
      <c r="G24" s="1194">
        <v>73</v>
      </c>
      <c r="H24" s="1195">
        <v>9.0200000000000002E-3</v>
      </c>
      <c r="I24" s="1196">
        <v>90029</v>
      </c>
      <c r="J24" s="1196">
        <v>89623</v>
      </c>
      <c r="K24" s="1197">
        <v>17.829999999999998</v>
      </c>
    </row>
    <row r="25" spans="1:11" ht="12.95" customHeight="1">
      <c r="A25" s="1194">
        <v>19</v>
      </c>
      <c r="B25" s="1195">
        <v>1.8000000000000001E-4</v>
      </c>
      <c r="C25" s="1196">
        <v>99687</v>
      </c>
      <c r="D25" s="1196">
        <v>99678</v>
      </c>
      <c r="E25" s="1197">
        <v>68.900000000000006</v>
      </c>
      <c r="F25" s="1184"/>
      <c r="G25" s="1194">
        <v>74</v>
      </c>
      <c r="H25" s="1195">
        <v>1.0070000000000001E-2</v>
      </c>
      <c r="I25" s="1196">
        <v>89217</v>
      </c>
      <c r="J25" s="1196">
        <v>88768</v>
      </c>
      <c r="K25" s="1197">
        <v>16.98</v>
      </c>
    </row>
    <row r="26" spans="1:11" ht="20.25" customHeight="1">
      <c r="A26" s="1194">
        <v>20</v>
      </c>
      <c r="B26" s="1195">
        <v>2.0000000000000001E-4</v>
      </c>
      <c r="C26" s="1196">
        <v>99669</v>
      </c>
      <c r="D26" s="1196">
        <v>99659</v>
      </c>
      <c r="E26" s="1197">
        <v>67.91</v>
      </c>
      <c r="F26" s="1184"/>
      <c r="G26" s="1194">
        <v>75</v>
      </c>
      <c r="H26" s="1195">
        <v>1.132E-2</v>
      </c>
      <c r="I26" s="1196">
        <v>88318</v>
      </c>
      <c r="J26" s="1196">
        <v>87818</v>
      </c>
      <c r="K26" s="1197">
        <v>16.149999999999999</v>
      </c>
    </row>
    <row r="27" spans="1:11" ht="12.95" customHeight="1">
      <c r="A27" s="1194">
        <v>21</v>
      </c>
      <c r="B27" s="1195">
        <v>2.1000000000000001E-4</v>
      </c>
      <c r="C27" s="1196">
        <v>99650</v>
      </c>
      <c r="D27" s="1196">
        <v>99639</v>
      </c>
      <c r="E27" s="1197">
        <v>66.92</v>
      </c>
      <c r="F27" s="1184"/>
      <c r="G27" s="1194">
        <v>76</v>
      </c>
      <c r="H27" s="1195">
        <v>1.2789999999999999E-2</v>
      </c>
      <c r="I27" s="1196">
        <v>87318</v>
      </c>
      <c r="J27" s="1196">
        <v>86760</v>
      </c>
      <c r="K27" s="1197">
        <v>15.33</v>
      </c>
    </row>
    <row r="28" spans="1:11" ht="12.95" customHeight="1">
      <c r="A28" s="1194">
        <v>22</v>
      </c>
      <c r="B28" s="1195">
        <v>2.2000000000000001E-4</v>
      </c>
      <c r="C28" s="1196">
        <v>99628</v>
      </c>
      <c r="D28" s="1196">
        <v>99617</v>
      </c>
      <c r="E28" s="1197">
        <v>65.94</v>
      </c>
      <c r="F28" s="1184"/>
      <c r="G28" s="1194">
        <v>77</v>
      </c>
      <c r="H28" s="1195">
        <v>1.4500000000000001E-2</v>
      </c>
      <c r="I28" s="1196">
        <v>86202</v>
      </c>
      <c r="J28" s="1196">
        <v>85576</v>
      </c>
      <c r="K28" s="1197">
        <v>14.52</v>
      </c>
    </row>
    <row r="29" spans="1:11" ht="12.95" customHeight="1">
      <c r="A29" s="1194">
        <v>23</v>
      </c>
      <c r="B29" s="1195">
        <v>2.3000000000000001E-4</v>
      </c>
      <c r="C29" s="1196">
        <v>99606</v>
      </c>
      <c r="D29" s="1196">
        <v>99595</v>
      </c>
      <c r="E29" s="1197">
        <v>64.95</v>
      </c>
      <c r="F29" s="1184"/>
      <c r="G29" s="1194">
        <v>78</v>
      </c>
      <c r="H29" s="1195">
        <v>1.6500000000000001E-2</v>
      </c>
      <c r="I29" s="1196">
        <v>84951</v>
      </c>
      <c r="J29" s="1196">
        <v>84250</v>
      </c>
      <c r="K29" s="1197">
        <v>13.73</v>
      </c>
    </row>
    <row r="30" spans="1:11" ht="12.95" customHeight="1">
      <c r="A30" s="1194">
        <v>24</v>
      </c>
      <c r="B30" s="1195">
        <v>2.3000000000000001E-4</v>
      </c>
      <c r="C30" s="1196">
        <v>99583</v>
      </c>
      <c r="D30" s="1196">
        <v>99572</v>
      </c>
      <c r="E30" s="1197">
        <v>63.96</v>
      </c>
      <c r="F30" s="1184"/>
      <c r="G30" s="1194">
        <v>79</v>
      </c>
      <c r="H30" s="1195">
        <v>1.8870000000000001E-2</v>
      </c>
      <c r="I30" s="1196">
        <v>83549</v>
      </c>
      <c r="J30" s="1196">
        <v>82761</v>
      </c>
      <c r="K30" s="1197">
        <v>12.95</v>
      </c>
    </row>
    <row r="31" spans="1:11" ht="20.25" customHeight="1">
      <c r="A31" s="1194">
        <v>25</v>
      </c>
      <c r="B31" s="1195">
        <v>2.4000000000000001E-4</v>
      </c>
      <c r="C31" s="1196">
        <v>99560</v>
      </c>
      <c r="D31" s="1196">
        <v>99548</v>
      </c>
      <c r="E31" s="1197">
        <v>62.98</v>
      </c>
      <c r="F31" s="1184"/>
      <c r="G31" s="1194">
        <v>80</v>
      </c>
      <c r="H31" s="1195">
        <v>2.1669999999999998E-2</v>
      </c>
      <c r="I31" s="1196">
        <v>81973</v>
      </c>
      <c r="J31" s="1196">
        <v>81085</v>
      </c>
      <c r="K31" s="1197">
        <v>12.19</v>
      </c>
    </row>
    <row r="32" spans="1:11" ht="12.95" customHeight="1">
      <c r="A32" s="1194">
        <v>26</v>
      </c>
      <c r="B32" s="1195">
        <v>2.5000000000000001E-4</v>
      </c>
      <c r="C32" s="1196">
        <v>99537</v>
      </c>
      <c r="D32" s="1196">
        <v>99524</v>
      </c>
      <c r="E32" s="1197">
        <v>61.99</v>
      </c>
      <c r="F32" s="1184"/>
      <c r="G32" s="1194">
        <v>81</v>
      </c>
      <c r="H32" s="1195">
        <v>2.4969999999999999E-2</v>
      </c>
      <c r="I32" s="1196">
        <v>80196</v>
      </c>
      <c r="J32" s="1196">
        <v>79195</v>
      </c>
      <c r="K32" s="1197">
        <v>11.45</v>
      </c>
    </row>
    <row r="33" spans="1:11" ht="12.95" customHeight="1">
      <c r="A33" s="1194">
        <v>27</v>
      </c>
      <c r="B33" s="1195">
        <v>2.5999999999999998E-4</v>
      </c>
      <c r="C33" s="1196">
        <v>99512</v>
      </c>
      <c r="D33" s="1196">
        <v>99499</v>
      </c>
      <c r="E33" s="1197">
        <v>61.01</v>
      </c>
      <c r="F33" s="1184"/>
      <c r="G33" s="1194">
        <v>82</v>
      </c>
      <c r="H33" s="1195">
        <v>2.879E-2</v>
      </c>
      <c r="I33" s="1196">
        <v>78194</v>
      </c>
      <c r="J33" s="1196">
        <v>77068</v>
      </c>
      <c r="K33" s="1197">
        <v>10.73</v>
      </c>
    </row>
    <row r="34" spans="1:11" ht="12.95" customHeight="1">
      <c r="A34" s="1194">
        <v>28</v>
      </c>
      <c r="B34" s="1195">
        <v>2.7E-4</v>
      </c>
      <c r="C34" s="1196">
        <v>99486</v>
      </c>
      <c r="D34" s="1196">
        <v>99473</v>
      </c>
      <c r="E34" s="1197">
        <v>60.02</v>
      </c>
      <c r="F34" s="1184"/>
      <c r="G34" s="1194">
        <v>83</v>
      </c>
      <c r="H34" s="1195">
        <v>3.3110000000000001E-2</v>
      </c>
      <c r="I34" s="1196">
        <v>75943</v>
      </c>
      <c r="J34" s="1196">
        <v>74685</v>
      </c>
      <c r="K34" s="1197">
        <v>10.029999999999999</v>
      </c>
    </row>
    <row r="35" spans="1:11" ht="12.95" customHeight="1">
      <c r="A35" s="1194">
        <v>29</v>
      </c>
      <c r="B35" s="1195">
        <v>2.7999999999999998E-4</v>
      </c>
      <c r="C35" s="1196">
        <v>99459</v>
      </c>
      <c r="D35" s="1196">
        <v>99445</v>
      </c>
      <c r="E35" s="1197">
        <v>59.04</v>
      </c>
      <c r="F35" s="1184"/>
      <c r="G35" s="1194">
        <v>84</v>
      </c>
      <c r="H35" s="1195">
        <v>3.8019999999999998E-2</v>
      </c>
      <c r="I35" s="1196">
        <v>73428</v>
      </c>
      <c r="J35" s="1196">
        <v>72032</v>
      </c>
      <c r="K35" s="1197">
        <v>9.36</v>
      </c>
    </row>
    <row r="36" spans="1:11" ht="20.25" customHeight="1">
      <c r="A36" s="1194">
        <v>30</v>
      </c>
      <c r="B36" s="1195">
        <v>2.9999999999999997E-4</v>
      </c>
      <c r="C36" s="1196">
        <v>99431</v>
      </c>
      <c r="D36" s="1196">
        <v>99416</v>
      </c>
      <c r="E36" s="1197">
        <v>58.06</v>
      </c>
      <c r="F36" s="1184"/>
      <c r="G36" s="1194">
        <v>85</v>
      </c>
      <c r="H36" s="1195">
        <v>4.3720000000000002E-2</v>
      </c>
      <c r="I36" s="1196">
        <v>70636</v>
      </c>
      <c r="J36" s="1196">
        <v>69092</v>
      </c>
      <c r="K36" s="1197">
        <v>8.7100000000000009</v>
      </c>
    </row>
    <row r="37" spans="1:11" ht="12.95" customHeight="1">
      <c r="A37" s="1194">
        <v>31</v>
      </c>
      <c r="B37" s="1195">
        <v>3.3E-4</v>
      </c>
      <c r="C37" s="1196">
        <v>99401</v>
      </c>
      <c r="D37" s="1196">
        <v>99385</v>
      </c>
      <c r="E37" s="1197">
        <v>57.07</v>
      </c>
      <c r="F37" s="1184"/>
      <c r="G37" s="1194">
        <v>86</v>
      </c>
      <c r="H37" s="1195">
        <v>5.0520000000000002E-2</v>
      </c>
      <c r="I37" s="1196">
        <v>67548</v>
      </c>
      <c r="J37" s="1196">
        <v>65842</v>
      </c>
      <c r="K37" s="1197">
        <v>8.09</v>
      </c>
    </row>
    <row r="38" spans="1:11" ht="12.95" customHeight="1">
      <c r="A38" s="1194">
        <v>32</v>
      </c>
      <c r="B38" s="1195">
        <v>3.5E-4</v>
      </c>
      <c r="C38" s="1196">
        <v>99369</v>
      </c>
      <c r="D38" s="1196">
        <v>99351</v>
      </c>
      <c r="E38" s="1197">
        <v>56.09</v>
      </c>
      <c r="F38" s="1184"/>
      <c r="G38" s="1194">
        <v>87</v>
      </c>
      <c r="H38" s="1195">
        <v>5.8639999999999998E-2</v>
      </c>
      <c r="I38" s="1196">
        <v>64136</v>
      </c>
      <c r="J38" s="1196">
        <v>62255</v>
      </c>
      <c r="K38" s="1197">
        <v>7.49</v>
      </c>
    </row>
    <row r="39" spans="1:11" ht="12.95" customHeight="1">
      <c r="A39" s="1194">
        <v>33</v>
      </c>
      <c r="B39" s="1195">
        <v>3.6999999999999999E-4</v>
      </c>
      <c r="C39" s="1196">
        <v>99334</v>
      </c>
      <c r="D39" s="1196">
        <v>99316</v>
      </c>
      <c r="E39" s="1197">
        <v>55.11</v>
      </c>
      <c r="F39" s="1184"/>
      <c r="G39" s="1194">
        <v>88</v>
      </c>
      <c r="H39" s="1195">
        <v>6.8150000000000002E-2</v>
      </c>
      <c r="I39" s="1196">
        <v>60375</v>
      </c>
      <c r="J39" s="1196">
        <v>58317</v>
      </c>
      <c r="K39" s="1197">
        <v>6.92</v>
      </c>
    </row>
    <row r="40" spans="1:11" ht="12.95" customHeight="1">
      <c r="A40" s="1194">
        <v>34</v>
      </c>
      <c r="B40" s="1195">
        <v>3.8000000000000002E-4</v>
      </c>
      <c r="C40" s="1196">
        <v>99298</v>
      </c>
      <c r="D40" s="1196">
        <v>99279</v>
      </c>
      <c r="E40" s="1197">
        <v>54.13</v>
      </c>
      <c r="F40" s="1184"/>
      <c r="G40" s="1194">
        <v>89</v>
      </c>
      <c r="H40" s="1195">
        <v>7.893E-2</v>
      </c>
      <c r="I40" s="1196">
        <v>56260</v>
      </c>
      <c r="J40" s="1196">
        <v>54040</v>
      </c>
      <c r="K40" s="1197">
        <v>6.39</v>
      </c>
    </row>
    <row r="41" spans="1:11" ht="20.25" customHeight="1">
      <c r="A41" s="1194">
        <v>35</v>
      </c>
      <c r="B41" s="1195">
        <v>4.0000000000000002E-4</v>
      </c>
      <c r="C41" s="1196">
        <v>99260</v>
      </c>
      <c r="D41" s="1196">
        <v>99241</v>
      </c>
      <c r="E41" s="1197">
        <v>53.15</v>
      </c>
      <c r="F41" s="1184"/>
      <c r="G41" s="1194">
        <v>90</v>
      </c>
      <c r="H41" s="1195">
        <v>9.0889999999999999E-2</v>
      </c>
      <c r="I41" s="1196">
        <v>51820</v>
      </c>
      <c r="J41" s="1196">
        <v>49465</v>
      </c>
      <c r="K41" s="1197">
        <v>5.9</v>
      </c>
    </row>
    <row r="42" spans="1:11" ht="12.95" customHeight="1">
      <c r="A42" s="1194">
        <v>36</v>
      </c>
      <c r="B42" s="1195">
        <v>4.2999999999999999E-4</v>
      </c>
      <c r="C42" s="1196">
        <v>99221</v>
      </c>
      <c r="D42" s="1196">
        <v>99200</v>
      </c>
      <c r="E42" s="1197">
        <v>52.17</v>
      </c>
      <c r="F42" s="1184"/>
      <c r="G42" s="1194">
        <v>91</v>
      </c>
      <c r="H42" s="1195">
        <v>0.10392999999999999</v>
      </c>
      <c r="I42" s="1196">
        <v>47110</v>
      </c>
      <c r="J42" s="1196">
        <v>44662</v>
      </c>
      <c r="K42" s="1197">
        <v>5.44</v>
      </c>
    </row>
    <row r="43" spans="1:11" ht="12.95" customHeight="1">
      <c r="A43" s="1194">
        <v>37</v>
      </c>
      <c r="B43" s="1195">
        <v>4.6999999999999999E-4</v>
      </c>
      <c r="C43" s="1196">
        <v>99179</v>
      </c>
      <c r="D43" s="1196">
        <v>99156</v>
      </c>
      <c r="E43" s="1197">
        <v>51.2</v>
      </c>
      <c r="F43" s="1184"/>
      <c r="G43" s="1194">
        <v>92</v>
      </c>
      <c r="H43" s="1195">
        <v>0.11799999999999999</v>
      </c>
      <c r="I43" s="1196">
        <v>42214</v>
      </c>
      <c r="J43" s="1196">
        <v>39723</v>
      </c>
      <c r="K43" s="1197">
        <v>5.01</v>
      </c>
    </row>
    <row r="44" spans="1:11" ht="12.95" customHeight="1">
      <c r="A44" s="1194">
        <v>38</v>
      </c>
      <c r="B44" s="1195">
        <v>5.1000000000000004E-4</v>
      </c>
      <c r="C44" s="1196">
        <v>99132</v>
      </c>
      <c r="D44" s="1196">
        <v>99107</v>
      </c>
      <c r="E44" s="1197">
        <v>50.22</v>
      </c>
      <c r="F44" s="1184"/>
      <c r="G44" s="1194">
        <v>93</v>
      </c>
      <c r="H44" s="1195">
        <v>0.13305</v>
      </c>
      <c r="I44" s="1196">
        <v>37232</v>
      </c>
      <c r="J44" s="1196">
        <v>34756</v>
      </c>
      <c r="K44" s="1197">
        <v>4.62</v>
      </c>
    </row>
    <row r="45" spans="1:11" ht="12.95" customHeight="1">
      <c r="A45" s="1194">
        <v>39</v>
      </c>
      <c r="B45" s="1195">
        <v>5.5999999999999995E-4</v>
      </c>
      <c r="C45" s="1196">
        <v>99082</v>
      </c>
      <c r="D45" s="1196">
        <v>99054</v>
      </c>
      <c r="E45" s="1197">
        <v>49.24</v>
      </c>
      <c r="F45" s="1184"/>
      <c r="G45" s="1194">
        <v>94</v>
      </c>
      <c r="H45" s="1195">
        <v>0.14926</v>
      </c>
      <c r="I45" s="1196">
        <v>32279</v>
      </c>
      <c r="J45" s="1196">
        <v>29870</v>
      </c>
      <c r="K45" s="1197">
        <v>4.25</v>
      </c>
    </row>
    <row r="46" spans="1:11" ht="20.25" customHeight="1">
      <c r="A46" s="1194">
        <v>40</v>
      </c>
      <c r="B46" s="1195">
        <v>6.0999999999999997E-4</v>
      </c>
      <c r="C46" s="1196">
        <v>99027</v>
      </c>
      <c r="D46" s="1196">
        <v>98996</v>
      </c>
      <c r="E46" s="1197">
        <v>48.27</v>
      </c>
      <c r="F46" s="1184"/>
      <c r="G46" s="1194">
        <v>95</v>
      </c>
      <c r="H46" s="1195">
        <v>0.16703000000000001</v>
      </c>
      <c r="I46" s="1196">
        <v>27461</v>
      </c>
      <c r="J46" s="1196">
        <v>25167</v>
      </c>
      <c r="K46" s="1197">
        <v>3.91</v>
      </c>
    </row>
    <row r="47" spans="1:11" ht="12.95" customHeight="1">
      <c r="A47" s="1194">
        <v>41</v>
      </c>
      <c r="B47" s="1195">
        <v>6.6E-4</v>
      </c>
      <c r="C47" s="1196">
        <v>98966</v>
      </c>
      <c r="D47" s="1196">
        <v>98934</v>
      </c>
      <c r="E47" s="1197">
        <v>47.3</v>
      </c>
      <c r="F47" s="1184"/>
      <c r="G47" s="1194">
        <v>96</v>
      </c>
      <c r="H47" s="1195">
        <v>0.18668999999999999</v>
      </c>
      <c r="I47" s="1196">
        <v>22874</v>
      </c>
      <c r="J47" s="1196">
        <v>20739</v>
      </c>
      <c r="K47" s="1197">
        <v>3.59</v>
      </c>
    </row>
    <row r="48" spans="1:11" ht="12.95" customHeight="1">
      <c r="A48" s="1194">
        <v>42</v>
      </c>
      <c r="B48" s="1195">
        <v>7.2000000000000005E-4</v>
      </c>
      <c r="C48" s="1196">
        <v>98901</v>
      </c>
      <c r="D48" s="1196">
        <v>98865</v>
      </c>
      <c r="E48" s="1197">
        <v>46.33</v>
      </c>
      <c r="F48" s="1184"/>
      <c r="G48" s="1194">
        <v>97</v>
      </c>
      <c r="H48" s="1195">
        <v>0.20821000000000001</v>
      </c>
      <c r="I48" s="1196">
        <v>18604</v>
      </c>
      <c r="J48" s="1196">
        <v>16667</v>
      </c>
      <c r="K48" s="1197">
        <v>3.3</v>
      </c>
    </row>
    <row r="49" spans="1:11" ht="12.95" customHeight="1">
      <c r="A49" s="1194">
        <v>43</v>
      </c>
      <c r="B49" s="1195">
        <v>7.9000000000000001E-4</v>
      </c>
      <c r="C49" s="1196">
        <v>98829</v>
      </c>
      <c r="D49" s="1196">
        <v>98791</v>
      </c>
      <c r="E49" s="1197">
        <v>45.37</v>
      </c>
      <c r="F49" s="1184"/>
      <c r="G49" s="1194">
        <v>98</v>
      </c>
      <c r="H49" s="1195">
        <v>0.23114000000000001</v>
      </c>
      <c r="I49" s="1196">
        <v>14730</v>
      </c>
      <c r="J49" s="1196">
        <v>13028</v>
      </c>
      <c r="K49" s="1197">
        <v>3.03</v>
      </c>
    </row>
    <row r="50" spans="1:11" ht="12.95" customHeight="1">
      <c r="A50" s="1194">
        <v>44</v>
      </c>
      <c r="B50" s="1195">
        <v>8.5999999999999998E-4</v>
      </c>
      <c r="C50" s="1196">
        <v>98752</v>
      </c>
      <c r="D50" s="1196">
        <v>98710</v>
      </c>
      <c r="E50" s="1197">
        <v>44.4</v>
      </c>
      <c r="F50" s="1184"/>
      <c r="G50" s="1194">
        <v>99</v>
      </c>
      <c r="H50" s="1195">
        <v>0.25502000000000002</v>
      </c>
      <c r="I50" s="1196">
        <v>11325</v>
      </c>
      <c r="J50" s="1196">
        <v>9881</v>
      </c>
      <c r="K50" s="1197">
        <v>2.79</v>
      </c>
    </row>
    <row r="51" spans="1:11" ht="20.25" customHeight="1">
      <c r="A51" s="1194">
        <v>45</v>
      </c>
      <c r="B51" s="1195">
        <v>9.3000000000000005E-4</v>
      </c>
      <c r="C51" s="1196">
        <v>98667</v>
      </c>
      <c r="D51" s="1196">
        <v>98621</v>
      </c>
      <c r="E51" s="1197">
        <v>43.44</v>
      </c>
      <c r="F51" s="1184"/>
      <c r="G51" s="1194">
        <v>100</v>
      </c>
      <c r="H51" s="1195">
        <v>0.27967999999999998</v>
      </c>
      <c r="I51" s="1196">
        <v>8437</v>
      </c>
      <c r="J51" s="1196">
        <v>7257</v>
      </c>
      <c r="K51" s="1197">
        <v>2.58</v>
      </c>
    </row>
    <row r="52" spans="1:11" ht="12.95" customHeight="1">
      <c r="A52" s="1194">
        <v>46</v>
      </c>
      <c r="B52" s="1195">
        <v>1.01E-3</v>
      </c>
      <c r="C52" s="1196">
        <v>98576</v>
      </c>
      <c r="D52" s="1196">
        <v>98526</v>
      </c>
      <c r="E52" s="1197">
        <v>42.48</v>
      </c>
      <c r="F52" s="1184"/>
      <c r="G52" s="1194">
        <v>101</v>
      </c>
      <c r="H52" s="1195">
        <v>0.30492999999999998</v>
      </c>
      <c r="I52" s="1196">
        <v>6078</v>
      </c>
      <c r="J52" s="1196">
        <v>5151</v>
      </c>
      <c r="K52" s="1197">
        <v>2.39</v>
      </c>
    </row>
    <row r="53" spans="1:11" ht="12.95" customHeight="1">
      <c r="A53" s="1194">
        <v>47</v>
      </c>
      <c r="B53" s="1195">
        <v>1.1100000000000001E-3</v>
      </c>
      <c r="C53" s="1196">
        <v>98476</v>
      </c>
      <c r="D53" s="1196">
        <v>98421</v>
      </c>
      <c r="E53" s="1197">
        <v>41.52</v>
      </c>
      <c r="F53" s="1184"/>
      <c r="G53" s="1194">
        <v>102</v>
      </c>
      <c r="H53" s="1195">
        <v>0.33052999999999999</v>
      </c>
      <c r="I53" s="1196">
        <v>4224</v>
      </c>
      <c r="J53" s="1196">
        <v>3526</v>
      </c>
      <c r="K53" s="1197">
        <v>2.2200000000000002</v>
      </c>
    </row>
    <row r="54" spans="1:11" ht="12.95" customHeight="1">
      <c r="A54" s="1194">
        <v>48</v>
      </c>
      <c r="B54" s="1195">
        <v>1.2199999999999999E-3</v>
      </c>
      <c r="C54" s="1196">
        <v>98367</v>
      </c>
      <c r="D54" s="1196">
        <v>98307</v>
      </c>
      <c r="E54" s="1197">
        <v>40.57</v>
      </c>
      <c r="F54" s="1184"/>
      <c r="G54" s="1194">
        <v>103</v>
      </c>
      <c r="H54" s="1195">
        <v>0.35616999999999999</v>
      </c>
      <c r="I54" s="1196">
        <v>2828</v>
      </c>
      <c r="J54" s="1196">
        <v>2324</v>
      </c>
      <c r="K54" s="1197">
        <v>2.06</v>
      </c>
    </row>
    <row r="55" spans="1:11" ht="12.95" customHeight="1">
      <c r="A55" s="1194">
        <v>49</v>
      </c>
      <c r="B55" s="1195">
        <v>1.34E-3</v>
      </c>
      <c r="C55" s="1196">
        <v>98247</v>
      </c>
      <c r="D55" s="1196">
        <v>98181</v>
      </c>
      <c r="E55" s="1197">
        <v>39.61</v>
      </c>
      <c r="F55" s="1184"/>
      <c r="G55" s="1194">
        <v>104</v>
      </c>
      <c r="H55" s="1195">
        <v>0.38153999999999999</v>
      </c>
      <c r="I55" s="1196">
        <v>1821</v>
      </c>
      <c r="J55" s="1196">
        <v>1473</v>
      </c>
      <c r="K55" s="1197">
        <v>1.93</v>
      </c>
    </row>
    <row r="56" spans="1:11" ht="20.25" customHeight="1">
      <c r="A56" s="1194">
        <v>50</v>
      </c>
      <c r="B56" s="1195">
        <v>1.4599999999999999E-3</v>
      </c>
      <c r="C56" s="1196">
        <v>98116</v>
      </c>
      <c r="D56" s="1196">
        <v>98044</v>
      </c>
      <c r="E56" s="1197">
        <v>38.67</v>
      </c>
      <c r="F56" s="1184"/>
      <c r="G56" s="1194" t="s">
        <v>2829</v>
      </c>
      <c r="H56" s="1195">
        <v>1</v>
      </c>
      <c r="I56" s="1196">
        <v>1126</v>
      </c>
      <c r="J56" s="1196">
        <v>2034</v>
      </c>
      <c r="K56" s="1197">
        <v>1.81</v>
      </c>
    </row>
    <row r="57" spans="1:11" ht="12.95" customHeight="1">
      <c r="A57" s="1194">
        <v>51</v>
      </c>
      <c r="B57" s="1195">
        <v>1.58E-3</v>
      </c>
      <c r="C57" s="1196">
        <v>97972</v>
      </c>
      <c r="D57" s="1196">
        <v>97895</v>
      </c>
      <c r="E57" s="1197">
        <v>37.72</v>
      </c>
      <c r="F57" s="1184"/>
      <c r="G57" s="1194"/>
      <c r="H57" s="1195"/>
      <c r="I57" s="1196"/>
      <c r="J57" s="1196"/>
      <c r="K57" s="1197"/>
    </row>
    <row r="58" spans="1:11" ht="12.95" customHeight="1">
      <c r="A58" s="1194">
        <v>52</v>
      </c>
      <c r="B58" s="1195">
        <v>1.6999999999999999E-3</v>
      </c>
      <c r="C58" s="1196">
        <v>97817</v>
      </c>
      <c r="D58" s="1196">
        <v>97734</v>
      </c>
      <c r="E58" s="1197">
        <v>36.78</v>
      </c>
      <c r="F58" s="1184"/>
      <c r="G58" s="1194"/>
      <c r="H58" s="1195"/>
      <c r="I58" s="1196"/>
      <c r="J58" s="1196"/>
      <c r="K58" s="1197"/>
    </row>
    <row r="59" spans="1:11" ht="12.95" customHeight="1">
      <c r="A59" s="1194">
        <v>53</v>
      </c>
      <c r="B59" s="1195">
        <v>1.83E-3</v>
      </c>
      <c r="C59" s="1196">
        <v>97651</v>
      </c>
      <c r="D59" s="1196">
        <v>97562</v>
      </c>
      <c r="E59" s="1197">
        <v>35.840000000000003</v>
      </c>
      <c r="F59" s="1184"/>
      <c r="G59" s="1194"/>
      <c r="H59" s="1195"/>
      <c r="I59" s="1196"/>
      <c r="J59" s="1196"/>
      <c r="K59" s="1197"/>
    </row>
    <row r="60" spans="1:11" ht="12.95" customHeight="1">
      <c r="A60" s="1194">
        <v>54</v>
      </c>
      <c r="B60" s="1195">
        <v>1.9599999999999999E-3</v>
      </c>
      <c r="C60" s="1196">
        <v>97472</v>
      </c>
      <c r="D60" s="1196">
        <v>97377</v>
      </c>
      <c r="E60" s="1197">
        <v>34.909999999999997</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FF00"/>
  </sheetPr>
  <dimension ref="A1:AM84"/>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688" t="s">
        <v>2958</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Psumm!AU13</f>
        <v>734.63480000000004</v>
      </c>
      <c r="D4" s="137">
        <f>Psumm!AV13</f>
        <v>371.39440000000002</v>
      </c>
      <c r="E4" s="137">
        <f>Psumm!AW13</f>
        <v>363.24040000000002</v>
      </c>
      <c r="F4" s="1309">
        <f>$D4*'2018計画ベース認定率'!C4</f>
        <v>0.11528043773688827</v>
      </c>
      <c r="G4" s="1309">
        <f>$D4*'2018計画ベース認定率'!D4</f>
        <v>0.17418406140023993</v>
      </c>
      <c r="H4" s="1309">
        <f>$D4*'2018計画ベース認定率'!E4</f>
        <v>0.2230305750466105</v>
      </c>
      <c r="I4" s="1309">
        <f>$D4*'2018計画ベース認定率'!F4</f>
        <v>0.29572495812783572</v>
      </c>
      <c r="J4" s="1309">
        <f>$D4*'2018計画ベース認定率'!G4</f>
        <v>0.19265761338247997</v>
      </c>
      <c r="K4" s="1309">
        <f>$D4*'2018計画ベース認定率'!H4</f>
        <v>0.14444775358110909</v>
      </c>
      <c r="L4" s="1309">
        <f>$D4*'2018計画ベース認定率'!I4</f>
        <v>0.15492168034786732</v>
      </c>
      <c r="M4" s="438">
        <f>SUM(F4:L4)</f>
        <v>1.3002470796230305</v>
      </c>
      <c r="N4" s="1309">
        <f>$E4*'2018計画ベース認定率'!C18</f>
        <v>0.10170596293590534</v>
      </c>
      <c r="O4" s="1309">
        <f>$E4*'2018計画ベース認定率'!D18</f>
        <v>0.16244836438692281</v>
      </c>
      <c r="P4" s="1309">
        <f>$E4*'2018計画ベース認定率'!E18</f>
        <v>0.16674904204994451</v>
      </c>
      <c r="Q4" s="1309">
        <f>$E4*'2018計画ベース認定率'!F18</f>
        <v>0.22994849325739675</v>
      </c>
      <c r="R4" s="1309">
        <f>$E4*'2018計画ベース認定率'!G18</f>
        <v>0.14129496952099579</v>
      </c>
      <c r="S4" s="1309">
        <f>$E4*'2018計画ベース認定率'!H18</f>
        <v>0.12242666444116383</v>
      </c>
      <c r="T4" s="1309">
        <f>$E4*'2018計画ベース認定率'!I18</f>
        <v>0.13529165394345455</v>
      </c>
      <c r="U4" s="438">
        <f>SUM(N4:T4)</f>
        <v>1.0598651505357835</v>
      </c>
      <c r="X4" s="138">
        <f>MAX(F4,SUM(F21,N21,F38,N38,F55,N55,F72)*F4/SUM(F4,N4))</f>
        <v>0.11528043773688827</v>
      </c>
      <c r="Y4" s="138">
        <f t="shared" ref="Y4:AD14" si="0">MAX(G4,SUM(G21,O21,G38,O38,G55,O55,G72)*G4/SUM(G4,O4))</f>
        <v>0.17418406140023993</v>
      </c>
      <c r="Z4" s="138">
        <f t="shared" si="0"/>
        <v>0.2230305750466105</v>
      </c>
      <c r="AA4" s="138">
        <f t="shared" si="0"/>
        <v>0.30025312280865085</v>
      </c>
      <c r="AB4" s="138">
        <f t="shared" si="0"/>
        <v>0.19513955406329622</v>
      </c>
      <c r="AC4" s="138">
        <f t="shared" si="0"/>
        <v>0.14632406814103927</v>
      </c>
      <c r="AD4" s="138">
        <f t="shared" si="0"/>
        <v>0.15492168034786732</v>
      </c>
      <c r="AE4" s="438">
        <f>SUM(X4:AD4)</f>
        <v>1.3091334995445925</v>
      </c>
      <c r="AF4" s="138">
        <f>MAX(N4,SUM(F21,N21,F38,N38,F55,N55,F72)*N4/SUM(F4,N4))</f>
        <v>0.10170596293590534</v>
      </c>
      <c r="AG4" s="138">
        <f t="shared" ref="AG4:AL14" si="1">MAX(O4,SUM(G21,O21,G38,O38,G55,O55,G72)*O4/SUM(G4,O4))</f>
        <v>0.16244836438692281</v>
      </c>
      <c r="AH4" s="138">
        <f t="shared" si="1"/>
        <v>0.16674904204994451</v>
      </c>
      <c r="AI4" s="138">
        <f t="shared" si="1"/>
        <v>0.23346948334280135</v>
      </c>
      <c r="AJ4" s="138">
        <f t="shared" si="1"/>
        <v>0.14311522321713518</v>
      </c>
      <c r="AK4" s="138">
        <f t="shared" si="1"/>
        <v>0.1240169344683516</v>
      </c>
      <c r="AL4" s="138">
        <f t="shared" si="1"/>
        <v>0.13529165394345455</v>
      </c>
      <c r="AM4" s="438">
        <f>SUM(AF4:AL4)</f>
        <v>1.0667966643445155</v>
      </c>
    </row>
    <row r="5" spans="1:39">
      <c r="B5" s="2" t="s">
        <v>147</v>
      </c>
      <c r="C5" s="137">
        <f>Psumm!AU14</f>
        <v>833.35659999999984</v>
      </c>
      <c r="D5" s="137">
        <f>Psumm!AV14</f>
        <v>420.70340000000004</v>
      </c>
      <c r="E5" s="137">
        <f>Psumm!AW14</f>
        <v>412.65309999999999</v>
      </c>
      <c r="F5" s="1309">
        <f>$D5*'2018計画ベース認定率'!C5</f>
        <v>0.13058590035120943</v>
      </c>
      <c r="G5" s="1309">
        <f>$D5*'2018計画ベース認定率'!D5</f>
        <v>0.19730999405723323</v>
      </c>
      <c r="H5" s="1309">
        <f>$D5*'2018計画ベース認定率'!E5</f>
        <v>0.25264172326255918</v>
      </c>
      <c r="I5" s="1309">
        <f>$D5*'2018計画ベース認定率'!F5</f>
        <v>0.33510955651129176</v>
      </c>
      <c r="J5" s="1309">
        <f>$D5*'2018計画ベース認定率'!G5</f>
        <v>0.21833571390195805</v>
      </c>
      <c r="K5" s="1309">
        <f>$D5*'2018計画ベース認定率'!H5</f>
        <v>0.16366300509860135</v>
      </c>
      <c r="L5" s="1309">
        <f>$D5*'2018計画ベース認定率'!I5</f>
        <v>0.17549020032628648</v>
      </c>
      <c r="M5" s="438">
        <f t="shared" ref="M5:M14" si="2">SUM(F5:L5)</f>
        <v>1.4731360935091393</v>
      </c>
      <c r="N5" s="1309">
        <f>$E5*'2018計画ベース認定率'!C19</f>
        <v>0.11554133541860001</v>
      </c>
      <c r="O5" s="1309">
        <f>$E5*'2018計画ベース認定率'!D19</f>
        <v>0.18454671108773496</v>
      </c>
      <c r="P5" s="1309">
        <f>$E5*'2018計画ベース認定率'!E19</f>
        <v>0.18943242305630084</v>
      </c>
      <c r="Q5" s="1309">
        <f>$E5*'2018計画ベース認定率'!F19</f>
        <v>0.2613242413087305</v>
      </c>
      <c r="R5" s="1309">
        <f>$E5*'2018計画ベース認定率'!G19</f>
        <v>0.16058892856524654</v>
      </c>
      <c r="S5" s="1309">
        <f>$E5*'2018計画ベース認定率'!H19</f>
        <v>0.1391124637062226</v>
      </c>
      <c r="T5" s="1309">
        <f>$E5*'2018計画ベース認定率'!I19</f>
        <v>0.15369579045693632</v>
      </c>
      <c r="U5" s="438">
        <f t="shared" ref="U5:U14" si="3">SUM(N5:T5)</f>
        <v>1.2042418935997716</v>
      </c>
      <c r="X5" s="138">
        <f t="shared" ref="X5:X14" si="4">MAX(F5,SUM(F22,N22,F39,N39,F56,N56,F73)*F5/SUM(F5,N5))</f>
        <v>0.13058590035120943</v>
      </c>
      <c r="Y5" s="138">
        <f t="shared" si="0"/>
        <v>0.19730999405723323</v>
      </c>
      <c r="Z5" s="138">
        <f t="shared" si="0"/>
        <v>0.25264172326255918</v>
      </c>
      <c r="AA5" s="138">
        <f t="shared" si="0"/>
        <v>0.34017277094735321</v>
      </c>
      <c r="AB5" s="138">
        <f t="shared" si="0"/>
        <v>0.22109313206087544</v>
      </c>
      <c r="AC5" s="138">
        <f t="shared" si="0"/>
        <v>0.16576816810715569</v>
      </c>
      <c r="AD5" s="138">
        <f t="shared" si="0"/>
        <v>0.17549020032628648</v>
      </c>
      <c r="AE5" s="438">
        <f t="shared" ref="AE5:AE14" si="5">SUM(X5:AD5)</f>
        <v>1.4830618891126726</v>
      </c>
      <c r="AF5" s="138">
        <f t="shared" ref="AF5:AF14" si="6">MAX(N5,SUM(F22,N22,F39,N39,F56,N56,F73)*N5/SUM(F5,N5))</f>
        <v>0.11554133541860001</v>
      </c>
      <c r="AG5" s="138">
        <f t="shared" si="1"/>
        <v>0.18454671108773496</v>
      </c>
      <c r="AH5" s="138">
        <f t="shared" si="1"/>
        <v>0.18943242305630084</v>
      </c>
      <c r="AI5" s="138">
        <f t="shared" si="1"/>
        <v>0.26527262369705129</v>
      </c>
      <c r="AJ5" s="138">
        <f t="shared" si="1"/>
        <v>0.16261704764770568</v>
      </c>
      <c r="AK5" s="138">
        <f t="shared" si="1"/>
        <v>0.1409018382349792</v>
      </c>
      <c r="AL5" s="138">
        <f t="shared" si="1"/>
        <v>0.15369579045693632</v>
      </c>
      <c r="AM5" s="438">
        <f t="shared" ref="AM5:AM14" si="7">SUM(AF5:AL5)</f>
        <v>1.2120077695993083</v>
      </c>
    </row>
    <row r="6" spans="1:39">
      <c r="B6" s="2" t="s">
        <v>148</v>
      </c>
      <c r="C6" s="137">
        <f>Psumm!AU15</f>
        <v>969.01390000000015</v>
      </c>
      <c r="D6" s="137">
        <f>Psumm!AV15</f>
        <v>488.01119999999992</v>
      </c>
      <c r="E6" s="137">
        <f>Psumm!AW15</f>
        <v>481.00259999999997</v>
      </c>
      <c r="F6" s="1309">
        <f>$D6*'2018計画ベース認定率'!C6</f>
        <v>0.15147817187470819</v>
      </c>
      <c r="G6" s="1309">
        <f>$D6*'2018計画ベース認定率'!D6</f>
        <v>0.22887736816926901</v>
      </c>
      <c r="H6" s="1309">
        <f>$D6*'2018計画ベース認定率'!E6</f>
        <v>0.29306155010734258</v>
      </c>
      <c r="I6" s="1309">
        <f>$D6*'2018計画ベース認定率'!F6</f>
        <v>0.38895007095962791</v>
      </c>
      <c r="J6" s="1309">
        <f>$D6*'2018計画ベース認定率'!G6</f>
        <v>0.25345188206684388</v>
      </c>
      <c r="K6" s="1309">
        <f>$D6*'2018計画ベース認定率'!H6</f>
        <v>0.18991659979772618</v>
      </c>
      <c r="L6" s="1309">
        <f>$D6*'2018計画ベース認定率'!I6</f>
        <v>0.20356665348906477</v>
      </c>
      <c r="M6" s="438">
        <f t="shared" si="2"/>
        <v>1.7093022964645825</v>
      </c>
      <c r="N6" s="1309">
        <f>$E6*'2018計画ベース認定率'!C20</f>
        <v>0.13467894157057997</v>
      </c>
      <c r="O6" s="1309">
        <f>$E6*'2018計画ベース認定率'!D20</f>
        <v>0.21511397310392033</v>
      </c>
      <c r="P6" s="1309">
        <f>$E6*'2018計画ベース認定率'!E20</f>
        <v>0.2208089264672449</v>
      </c>
      <c r="Q6" s="1309">
        <f>$E6*'2018計画ベース認定率'!F20</f>
        <v>0.30478618973708821</v>
      </c>
      <c r="R6" s="1309">
        <f>$E6*'2018計画ベース認定率'!G20</f>
        <v>0.18732463065766636</v>
      </c>
      <c r="S6" s="1309">
        <f>$E6*'2018計画ベース認定率'!H20</f>
        <v>0.16221349873274588</v>
      </c>
      <c r="T6" s="1309">
        <f>$E6*'2018計画ベース認定率'!I20</f>
        <v>0.17915308238043423</v>
      </c>
      <c r="U6" s="438">
        <f t="shared" si="3"/>
        <v>1.4040792426496798</v>
      </c>
      <c r="X6" s="138">
        <f t="shared" si="4"/>
        <v>0.15147817187470819</v>
      </c>
      <c r="Y6" s="138">
        <f t="shared" si="0"/>
        <v>0.22887736816926901</v>
      </c>
      <c r="Z6" s="138">
        <f t="shared" si="0"/>
        <v>0.29306155010734258</v>
      </c>
      <c r="AA6" s="138">
        <f t="shared" si="0"/>
        <v>0.39470585395963981</v>
      </c>
      <c r="AB6" s="138">
        <f t="shared" si="0"/>
        <v>0.25655443376833492</v>
      </c>
      <c r="AC6" s="138">
        <f t="shared" si="0"/>
        <v>0.19232254957228209</v>
      </c>
      <c r="AD6" s="138">
        <f t="shared" si="0"/>
        <v>0.20356665348906477</v>
      </c>
      <c r="AE6" s="438">
        <f t="shared" si="5"/>
        <v>1.7205665809406414</v>
      </c>
      <c r="AF6" s="138">
        <f t="shared" si="6"/>
        <v>0.13467894157057997</v>
      </c>
      <c r="AG6" s="138">
        <f t="shared" si="1"/>
        <v>0.21511397310392033</v>
      </c>
      <c r="AH6" s="138">
        <f t="shared" si="1"/>
        <v>0.2208089264672449</v>
      </c>
      <c r="AI6" s="138">
        <f t="shared" si="1"/>
        <v>0.30929649401650106</v>
      </c>
      <c r="AJ6" s="138">
        <f t="shared" si="1"/>
        <v>0.18961770635644865</v>
      </c>
      <c r="AK6" s="138">
        <f t="shared" si="1"/>
        <v>0.16426849303614879</v>
      </c>
      <c r="AL6" s="138">
        <f t="shared" si="1"/>
        <v>0.17915308238043423</v>
      </c>
      <c r="AM6" s="438">
        <f t="shared" si="7"/>
        <v>1.412937616931278</v>
      </c>
    </row>
    <row r="7" spans="1:39">
      <c r="B7" s="2" t="s">
        <v>149</v>
      </c>
      <c r="C7" s="137">
        <f>Psumm!AU16</f>
        <v>854.6046</v>
      </c>
      <c r="D7" s="137">
        <f>Psumm!AV16</f>
        <v>427.51369999999997</v>
      </c>
      <c r="E7" s="137">
        <f>Psumm!AW16</f>
        <v>427.09070000000003</v>
      </c>
      <c r="F7" s="1309">
        <f>$D7*'2018計画ベース認定率'!C7</f>
        <v>0.13269981042933532</v>
      </c>
      <c r="G7" s="1309">
        <f>$D7*'2018計画ベース認定率'!D7</f>
        <v>0.20050402636723591</v>
      </c>
      <c r="H7" s="1309">
        <f>$D7*'2018計画ベース認定率'!E7</f>
        <v>0.25673145947085935</v>
      </c>
      <c r="I7" s="1309">
        <f>$D7*'2018計画ベース認定率'!F7</f>
        <v>0.34100310104485598</v>
      </c>
      <c r="J7" s="1309">
        <f>$D7*'2018計画ベース認定率'!G7</f>
        <v>0.22225252432798595</v>
      </c>
      <c r="K7" s="1309">
        <f>$D7*'2018計画ベース認定率'!H7</f>
        <v>0.16645568451631268</v>
      </c>
      <c r="L7" s="1309">
        <f>$D7*'2018計画ベース認定率'!I7</f>
        <v>0.17833101623431596</v>
      </c>
      <c r="M7" s="438">
        <f t="shared" si="2"/>
        <v>1.4979776223909012</v>
      </c>
      <c r="N7" s="1309">
        <f>$E7*'2018計画ベース認定率'!C21</f>
        <v>0.11958380979778092</v>
      </c>
      <c r="O7" s="1309">
        <f>$E7*'2018計画ベース認定率'!D21</f>
        <v>0.19100349426954141</v>
      </c>
      <c r="P7" s="1309">
        <f>$E7*'2018計画ベース認定率'!E21</f>
        <v>0.19606014389765081</v>
      </c>
      <c r="Q7" s="1309">
        <f>$E7*'2018計画ベース認定率'!F21</f>
        <v>0.27083962357246133</v>
      </c>
      <c r="R7" s="1309">
        <f>$E7*'2018計画ベース認定率'!G21</f>
        <v>0.16649397047512404</v>
      </c>
      <c r="S7" s="1309">
        <f>$E7*'2018計画ベース認定率'!H21</f>
        <v>0.14410370264911501</v>
      </c>
      <c r="T7" s="1309">
        <f>$E7*'2018計画ベース認定率'!I21</f>
        <v>0.15907318455454778</v>
      </c>
      <c r="U7" s="438">
        <f t="shared" si="3"/>
        <v>1.2471579292162214</v>
      </c>
      <c r="X7" s="138">
        <f t="shared" si="4"/>
        <v>0.13269981042933532</v>
      </c>
      <c r="Y7" s="138">
        <f t="shared" si="0"/>
        <v>0.20050402636723591</v>
      </c>
      <c r="Z7" s="138">
        <f t="shared" si="0"/>
        <v>0.25673145947085935</v>
      </c>
      <c r="AA7" s="138">
        <f t="shared" si="0"/>
        <v>0.34604123641701717</v>
      </c>
      <c r="AB7" s="138">
        <f t="shared" si="0"/>
        <v>0.22496651678336271</v>
      </c>
      <c r="AC7" s="138">
        <f t="shared" si="0"/>
        <v>0.16856197805190565</v>
      </c>
      <c r="AD7" s="138">
        <f t="shared" si="0"/>
        <v>0.17833101623431596</v>
      </c>
      <c r="AE7" s="438">
        <f t="shared" si="5"/>
        <v>1.5078360437540321</v>
      </c>
      <c r="AF7" s="138">
        <f t="shared" si="6"/>
        <v>0.11958380979778092</v>
      </c>
      <c r="AG7" s="138">
        <f t="shared" si="1"/>
        <v>0.19100349426954141</v>
      </c>
      <c r="AH7" s="138">
        <f t="shared" si="1"/>
        <v>0.19606014389765081</v>
      </c>
      <c r="AI7" s="138">
        <f t="shared" si="1"/>
        <v>0.27484113172157271</v>
      </c>
      <c r="AJ7" s="138">
        <f t="shared" si="1"/>
        <v>0.16852707845039447</v>
      </c>
      <c r="AK7" s="138">
        <f t="shared" si="1"/>
        <v>0.14592715913380538</v>
      </c>
      <c r="AL7" s="138">
        <f t="shared" si="1"/>
        <v>0.15907318455454778</v>
      </c>
      <c r="AM7" s="438">
        <f t="shared" si="7"/>
        <v>1.2550160018252936</v>
      </c>
    </row>
    <row r="8" spans="1:39">
      <c r="B8" s="2" t="s">
        <v>150</v>
      </c>
      <c r="C8" s="137">
        <f>Psumm!AU17</f>
        <v>771.8377999999999</v>
      </c>
      <c r="D8" s="137">
        <f>Psumm!AV17</f>
        <v>382.23969999999997</v>
      </c>
      <c r="E8" s="137">
        <f>Psumm!AW17</f>
        <v>389.59789999999992</v>
      </c>
      <c r="F8" s="1309">
        <f>$D8*'2018計画ベース認定率'!C8</f>
        <v>0.11864680764281005</v>
      </c>
      <c r="G8" s="1309">
        <f>$D8*'2018計画ベース認定率'!D8</f>
        <v>0.17927050966414484</v>
      </c>
      <c r="H8" s="1309">
        <f>$D8*'2018計画ベース認定率'!E8</f>
        <v>0.2295434182546745</v>
      </c>
      <c r="I8" s="1309">
        <f>$D8*'2018計画ベース認定率'!F8</f>
        <v>0.30529967166028604</v>
      </c>
      <c r="J8" s="1309">
        <f>$D8*'2018計画ベース認定率'!G8</f>
        <v>0.19904970736704697</v>
      </c>
      <c r="K8" s="1309">
        <f>$D8*'2018計画ベース認定率'!H8</f>
        <v>0.14895281955704762</v>
      </c>
      <c r="L8" s="1309">
        <f>$D8*'2018計画ベース認定率'!I8</f>
        <v>0.15944563682076168</v>
      </c>
      <c r="M8" s="438">
        <f t="shared" si="2"/>
        <v>1.3402085709667717</v>
      </c>
      <c r="N8" s="1309">
        <f>$E8*'2018計画ベース認定率'!C22</f>
        <v>0.10908596504493044</v>
      </c>
      <c r="O8" s="1309">
        <f>$E8*'2018計画ベース認定率'!D22</f>
        <v>0.174235965007141</v>
      </c>
      <c r="P8" s="1309">
        <f>$E8*'2018計画ベース認定率'!E22</f>
        <v>0.17884870903586178</v>
      </c>
      <c r="Q8" s="1309">
        <f>$E8*'2018計画ベース認定率'!F22</f>
        <v>0.24739501705343528</v>
      </c>
      <c r="R8" s="1309">
        <f>$E8*'2018計画ベース認定率'!G22</f>
        <v>0.15213323104966903</v>
      </c>
      <c r="S8" s="1309">
        <f>$E8*'2018計画ベース認定率'!H22</f>
        <v>0.13156366855305493</v>
      </c>
      <c r="T8" s="1309">
        <f>$E8*'2018計画ベース認定率'!I22</f>
        <v>0.14510870559523831</v>
      </c>
      <c r="U8" s="438">
        <f t="shared" si="3"/>
        <v>1.1383712613393306</v>
      </c>
      <c r="X8" s="138">
        <f t="shared" si="4"/>
        <v>0.11864680764281006</v>
      </c>
      <c r="Y8" s="138">
        <f t="shared" si="0"/>
        <v>0.17927050966414484</v>
      </c>
      <c r="Z8" s="138">
        <f t="shared" si="0"/>
        <v>0.2295434182546745</v>
      </c>
      <c r="AA8" s="138">
        <f t="shared" si="0"/>
        <v>0.309749911373432</v>
      </c>
      <c r="AB8" s="138">
        <f t="shared" si="0"/>
        <v>0.20143114470058063</v>
      </c>
      <c r="AC8" s="138">
        <f t="shared" si="0"/>
        <v>0.15081925879231844</v>
      </c>
      <c r="AD8" s="138">
        <f t="shared" si="0"/>
        <v>0.15944563682076168</v>
      </c>
      <c r="AE8" s="438">
        <f t="shared" si="5"/>
        <v>1.3489066872487223</v>
      </c>
      <c r="AF8" s="138">
        <f t="shared" si="6"/>
        <v>0.10908596504493044</v>
      </c>
      <c r="AG8" s="138">
        <f t="shared" si="1"/>
        <v>0.174235965007141</v>
      </c>
      <c r="AH8" s="138">
        <f t="shared" si="1"/>
        <v>0.17884870903586178</v>
      </c>
      <c r="AI8" s="138">
        <f t="shared" si="1"/>
        <v>0.25100120216244087</v>
      </c>
      <c r="AJ8" s="138">
        <f t="shared" si="1"/>
        <v>0.15395335809675234</v>
      </c>
      <c r="AK8" s="138">
        <f t="shared" si="1"/>
        <v>0.13321221467426175</v>
      </c>
      <c r="AL8" s="138">
        <f t="shared" si="1"/>
        <v>0.14510870559523831</v>
      </c>
      <c r="AM8" s="438">
        <f t="shared" si="7"/>
        <v>1.1454461196166263</v>
      </c>
    </row>
    <row r="9" spans="1:39">
      <c r="B9" s="2" t="s">
        <v>113</v>
      </c>
      <c r="C9" s="137">
        <f>Psumm!AU18</f>
        <v>716.34699999999998</v>
      </c>
      <c r="D9" s="137">
        <f>Psumm!AV18</f>
        <v>348.21989999999994</v>
      </c>
      <c r="E9" s="137">
        <f>Psumm!AW18</f>
        <v>368.12709999999998</v>
      </c>
      <c r="F9" s="1309">
        <f>$D9*'2018計画ベース認定率'!C9</f>
        <v>1.470381735327279</v>
      </c>
      <c r="G9" s="1309">
        <f>$D9*'2018計画ベース認定率'!D9</f>
        <v>1.5112723709337021</v>
      </c>
      <c r="H9" s="1309">
        <f>$D9*'2018計画ベース認定率'!E9</f>
        <v>2.1440982131748201</v>
      </c>
      <c r="I9" s="1309">
        <f>$D9*'2018計画ベース認定率'!F9</f>
        <v>2.2003655020655026</v>
      </c>
      <c r="J9" s="1309">
        <f>$D9*'2018計画ベース認定率'!G9</f>
        <v>1.5222438747006384</v>
      </c>
      <c r="K9" s="1309">
        <f>$D9*'2018計画ベース認定率'!H9</f>
        <v>1.2478051629090214</v>
      </c>
      <c r="L9" s="1309">
        <f>$D9*'2018計画ベース認定率'!I9</f>
        <v>1.0842509976481767</v>
      </c>
      <c r="M9" s="438">
        <f t="shared" si="2"/>
        <v>11.180417856759139</v>
      </c>
      <c r="N9" s="1309">
        <f>$E9*'2018計画ベース認定率'!C23</f>
        <v>1.6108706953497103</v>
      </c>
      <c r="O9" s="1309">
        <f>$E9*'2018計画ベース認定率'!D23</f>
        <v>1.7163707501276515</v>
      </c>
      <c r="P9" s="1309">
        <f>$E9*'2018計画ベース認定率'!E23</f>
        <v>1.7587980409163722</v>
      </c>
      <c r="Q9" s="1309">
        <f>$E9*'2018計画ベース認定率'!F23</f>
        <v>1.6049323534587321</v>
      </c>
      <c r="R9" s="1309">
        <f>$E9*'2018計画ベース認定率'!G23</f>
        <v>1.0289729760029251</v>
      </c>
      <c r="S9" s="1309">
        <f>$E9*'2018計画ベース認定率'!H23</f>
        <v>0.93682312524572542</v>
      </c>
      <c r="T9" s="1309">
        <f>$E9*'2018計画ベース認定率'!I23</f>
        <v>0.9259947843345735</v>
      </c>
      <c r="U9" s="438">
        <f t="shared" si="3"/>
        <v>9.5827627254356909</v>
      </c>
      <c r="X9" s="138">
        <f t="shared" si="4"/>
        <v>1.470381735327279</v>
      </c>
      <c r="Y9" s="138">
        <f t="shared" si="0"/>
        <v>1.5112723709337021</v>
      </c>
      <c r="Z9" s="138">
        <f t="shared" si="0"/>
        <v>2.1440982131748201</v>
      </c>
      <c r="AA9" s="138">
        <f t="shared" si="0"/>
        <v>2.2003655020655026</v>
      </c>
      <c r="AB9" s="138">
        <f t="shared" si="0"/>
        <v>1.5222438747006384</v>
      </c>
      <c r="AC9" s="138">
        <f t="shared" si="0"/>
        <v>1.2478051629090214</v>
      </c>
      <c r="AD9" s="138">
        <f t="shared" si="0"/>
        <v>1.0842509976481767</v>
      </c>
      <c r="AE9" s="438">
        <f t="shared" si="5"/>
        <v>11.180417856759139</v>
      </c>
      <c r="AF9" s="138">
        <f t="shared" si="6"/>
        <v>1.6108706953497103</v>
      </c>
      <c r="AG9" s="138">
        <f t="shared" si="1"/>
        <v>1.7163707501276515</v>
      </c>
      <c r="AH9" s="138">
        <f t="shared" si="1"/>
        <v>1.7587980409163722</v>
      </c>
      <c r="AI9" s="138">
        <f t="shared" si="1"/>
        <v>1.6049323534587321</v>
      </c>
      <c r="AJ9" s="138">
        <f t="shared" si="1"/>
        <v>1.0289729760029251</v>
      </c>
      <c r="AK9" s="138">
        <f t="shared" si="1"/>
        <v>0.93682312524572553</v>
      </c>
      <c r="AL9" s="138">
        <f t="shared" si="1"/>
        <v>0.9259947843345735</v>
      </c>
      <c r="AM9" s="438">
        <f t="shared" si="7"/>
        <v>9.5827627254356909</v>
      </c>
    </row>
    <row r="10" spans="1:39">
      <c r="B10" s="2" t="s">
        <v>114</v>
      </c>
      <c r="C10" s="137">
        <f>Psumm!AU19</f>
        <v>780.76549999999986</v>
      </c>
      <c r="D10" s="137">
        <f>Psumm!AV19</f>
        <v>369.5752</v>
      </c>
      <c r="E10" s="137">
        <f>Psumm!AW19</f>
        <v>411.19030000000004</v>
      </c>
      <c r="F10" s="1309">
        <f>$D10*'2018計画ベース認定率'!C10</f>
        <v>2.9335176244611665</v>
      </c>
      <c r="G10" s="1309">
        <f>$D10*'2018計画ベース認定率'!D10</f>
        <v>2.8555484720204771</v>
      </c>
      <c r="H10" s="1309">
        <f>$D10*'2018計画ベース認定率'!E10</f>
        <v>4.3064619590364162</v>
      </c>
      <c r="I10" s="1309">
        <f>$D10*'2018計画ベース認定率'!F10</f>
        <v>4.2838100866792725</v>
      </c>
      <c r="J10" s="1309">
        <f>$D10*'2018計画ベース認定率'!G10</f>
        <v>3.0249520207481053</v>
      </c>
      <c r="K10" s="1309">
        <f>$D10*'2018計画ベース認定率'!H10</f>
        <v>2.4585694796657949</v>
      </c>
      <c r="L10" s="1309">
        <f>$D10*'2018計画ベース認定率'!I10</f>
        <v>2.0140310153480625</v>
      </c>
      <c r="M10" s="438">
        <f t="shared" si="2"/>
        <v>21.876890657959294</v>
      </c>
      <c r="N10" s="1309">
        <f>$E10*'2018計画ベース認定率'!C24</f>
        <v>4.8581667764132197</v>
      </c>
      <c r="O10" s="1309">
        <f>$E10*'2018計画ベース認定率'!D24</f>
        <v>4.4950152961628733</v>
      </c>
      <c r="P10" s="1309">
        <f>$E10*'2018計画ベース認定率'!E24</f>
        <v>4.6033170208009526</v>
      </c>
      <c r="Q10" s="1309">
        <f>$E10*'2018計画ベース認定率'!F24</f>
        <v>3.7967158769261391</v>
      </c>
      <c r="R10" s="1309">
        <f>$E10*'2018計画ベース認定率'!G24</f>
        <v>2.4627056212390421</v>
      </c>
      <c r="S10" s="1309">
        <f>$E10*'2018計画ベース認定率'!H24</f>
        <v>2.2574645546869032</v>
      </c>
      <c r="T10" s="1309">
        <f>$E10*'2018計画ベース認定率'!I24</f>
        <v>2.0368354313482233</v>
      </c>
      <c r="U10" s="438">
        <f t="shared" si="3"/>
        <v>24.51022057757735</v>
      </c>
      <c r="X10" s="138">
        <f t="shared" si="4"/>
        <v>2.9335176244611665</v>
      </c>
      <c r="Y10" s="138">
        <f t="shared" si="0"/>
        <v>2.8555484720204771</v>
      </c>
      <c r="Z10" s="138">
        <f t="shared" si="0"/>
        <v>4.3064619590364162</v>
      </c>
      <c r="AA10" s="138">
        <f t="shared" si="0"/>
        <v>4.2838100866792725</v>
      </c>
      <c r="AB10" s="138">
        <f t="shared" si="0"/>
        <v>3.0249520207481053</v>
      </c>
      <c r="AC10" s="138">
        <f t="shared" si="0"/>
        <v>2.4585694796657949</v>
      </c>
      <c r="AD10" s="138">
        <f t="shared" si="0"/>
        <v>2.0140310153480625</v>
      </c>
      <c r="AE10" s="438">
        <f t="shared" si="5"/>
        <v>21.876890657959294</v>
      </c>
      <c r="AF10" s="138">
        <f t="shared" si="6"/>
        <v>4.8581667764132197</v>
      </c>
      <c r="AG10" s="138">
        <f t="shared" si="1"/>
        <v>4.4950152961628733</v>
      </c>
      <c r="AH10" s="138">
        <f t="shared" si="1"/>
        <v>4.6033170208009526</v>
      </c>
      <c r="AI10" s="138">
        <f t="shared" si="1"/>
        <v>3.7967158769261391</v>
      </c>
      <c r="AJ10" s="138">
        <f t="shared" si="1"/>
        <v>2.4627056212390421</v>
      </c>
      <c r="AK10" s="138">
        <f t="shared" si="1"/>
        <v>2.2574645546869032</v>
      </c>
      <c r="AL10" s="138">
        <f t="shared" si="1"/>
        <v>2.0368354313482233</v>
      </c>
      <c r="AM10" s="438">
        <f t="shared" si="7"/>
        <v>24.51022057757735</v>
      </c>
    </row>
    <row r="11" spans="1:39">
      <c r="B11" s="2" t="s">
        <v>115</v>
      </c>
      <c r="C11" s="137">
        <f>Psumm!AU20</f>
        <v>849.19290000000001</v>
      </c>
      <c r="D11" s="137">
        <f>Psumm!AV20</f>
        <v>386.96140000000003</v>
      </c>
      <c r="E11" s="137">
        <f>Psumm!AW20</f>
        <v>462.23159999999996</v>
      </c>
      <c r="F11" s="1309">
        <f>$D11*'2018計画ベース認定率'!C11</f>
        <v>6.1823157556061021</v>
      </c>
      <c r="G11" s="1309">
        <f>$D11*'2018計画ベース認定率'!D11</f>
        <v>5.3679232334671365</v>
      </c>
      <c r="H11" s="1309">
        <f>$D11*'2018計画ベース認定率'!E11</f>
        <v>8.8933249544085502</v>
      </c>
      <c r="I11" s="1309">
        <f>$D11*'2018計画ベース認定率'!F11</f>
        <v>8.119261456213863</v>
      </c>
      <c r="J11" s="1309">
        <f>$D11*'2018計画ベース認定率'!G11</f>
        <v>5.7542277020663555</v>
      </c>
      <c r="K11" s="1309">
        <f>$D11*'2018計画ベース認定率'!H11</f>
        <v>4.7574451850191677</v>
      </c>
      <c r="L11" s="1309">
        <f>$D11*'2018計画ベース認定率'!I11</f>
        <v>3.6235664793467905</v>
      </c>
      <c r="M11" s="438">
        <f t="shared" si="2"/>
        <v>42.69806476612797</v>
      </c>
      <c r="N11" s="1309">
        <f>$E11*'2018計画ベース認定率'!C25</f>
        <v>13.853883172859785</v>
      </c>
      <c r="O11" s="1309">
        <f>$E11*'2018計画ベース認定率'!D25</f>
        <v>11.675093191940254</v>
      </c>
      <c r="P11" s="1309">
        <f>$E11*'2018計画ベース認定率'!E25</f>
        <v>13.124571300220934</v>
      </c>
      <c r="Q11" s="1309">
        <f>$E11*'2018計画ベース認定率'!F25</f>
        <v>9.4428541432224566</v>
      </c>
      <c r="R11" s="1309">
        <f>$E11*'2018計画ベース認定率'!G25</f>
        <v>6.3442402780313234</v>
      </c>
      <c r="S11" s="1309">
        <f>$E11*'2018計画ベース認定率'!H25</f>
        <v>5.693980476901511</v>
      </c>
      <c r="T11" s="1309">
        <f>$E11*'2018計画ベース認定率'!I25</f>
        <v>4.9672189062107437</v>
      </c>
      <c r="U11" s="438">
        <f t="shared" si="3"/>
        <v>65.101841469386997</v>
      </c>
      <c r="X11" s="138">
        <f t="shared" si="4"/>
        <v>6.1823157556061021</v>
      </c>
      <c r="Y11" s="138">
        <f t="shared" si="0"/>
        <v>5.3679232334671365</v>
      </c>
      <c r="Z11" s="138">
        <f t="shared" si="0"/>
        <v>8.8933249544085502</v>
      </c>
      <c r="AA11" s="138">
        <f t="shared" si="0"/>
        <v>8.119261456213863</v>
      </c>
      <c r="AB11" s="138">
        <f t="shared" si="0"/>
        <v>5.7542277020663555</v>
      </c>
      <c r="AC11" s="138">
        <f t="shared" si="0"/>
        <v>4.7574451850191677</v>
      </c>
      <c r="AD11" s="138">
        <f t="shared" si="0"/>
        <v>3.6235664793467905</v>
      </c>
      <c r="AE11" s="438">
        <f t="shared" si="5"/>
        <v>42.69806476612797</v>
      </c>
      <c r="AF11" s="138">
        <f t="shared" si="6"/>
        <v>13.853883172859785</v>
      </c>
      <c r="AG11" s="138">
        <f t="shared" si="1"/>
        <v>11.675093191940254</v>
      </c>
      <c r="AH11" s="138">
        <f t="shared" si="1"/>
        <v>13.124571300220934</v>
      </c>
      <c r="AI11" s="138">
        <f t="shared" si="1"/>
        <v>9.4428541432224566</v>
      </c>
      <c r="AJ11" s="138">
        <f t="shared" si="1"/>
        <v>6.3442402780313243</v>
      </c>
      <c r="AK11" s="138">
        <f t="shared" si="1"/>
        <v>5.693980476901511</v>
      </c>
      <c r="AL11" s="138">
        <f t="shared" si="1"/>
        <v>4.9672189062107437</v>
      </c>
      <c r="AM11" s="438">
        <f t="shared" si="7"/>
        <v>65.101841469386997</v>
      </c>
    </row>
    <row r="12" spans="1:39">
      <c r="B12" s="2" t="s">
        <v>116</v>
      </c>
      <c r="C12" s="137">
        <f>Psumm!AU21</f>
        <v>610.51890000000003</v>
      </c>
      <c r="D12" s="137">
        <f>Psumm!AV21</f>
        <v>256.01120000000003</v>
      </c>
      <c r="E12" s="137">
        <f>Psumm!AW21</f>
        <v>354.50799999999992</v>
      </c>
      <c r="F12" s="1309">
        <f>$D12*'2018計画ベース認定率'!C12</f>
        <v>8.580592139974657</v>
      </c>
      <c r="G12" s="1309">
        <f>$D12*'2018計画ベース認定率'!D12</f>
        <v>6.8850349825363493</v>
      </c>
      <c r="H12" s="1309">
        <f>$D12*'2018計画ベース認定率'!E12</f>
        <v>12.32299929481049</v>
      </c>
      <c r="I12" s="1309">
        <f>$D12*'2018計画ベース認定率'!F12</f>
        <v>10.260833700124705</v>
      </c>
      <c r="J12" s="1309">
        <f>$D12*'2018計画ベース認定率'!G12</f>
        <v>7.4457464832646547</v>
      </c>
      <c r="K12" s="1309">
        <f>$D12*'2018計画ベース認定率'!H12</f>
        <v>6.0920055087705958</v>
      </c>
      <c r="L12" s="1309">
        <f>$D12*'2018計画ベース認定率'!I12</f>
        <v>4.3342773577685216</v>
      </c>
      <c r="M12" s="438">
        <f t="shared" si="2"/>
        <v>55.921489467249977</v>
      </c>
      <c r="N12" s="1309">
        <f>$E12*'2018計画ベース認定率'!C26</f>
        <v>21.307222702910334</v>
      </c>
      <c r="O12" s="1309">
        <f>$E12*'2018計画ベース認定率'!D26</f>
        <v>19.365677753832003</v>
      </c>
      <c r="P12" s="1309">
        <f>$E12*'2018計画ベース認定率'!E26</f>
        <v>24.065191257971382</v>
      </c>
      <c r="Q12" s="1309">
        <f>$E12*'2018計画ベース認定率'!F26</f>
        <v>17.198102568549867</v>
      </c>
      <c r="R12" s="1309">
        <f>$E12*'2018計画ベース認定率'!G26</f>
        <v>11.775193880154378</v>
      </c>
      <c r="S12" s="1309">
        <f>$E12*'2018計画ベース認定率'!H26</f>
        <v>10.553792300444684</v>
      </c>
      <c r="T12" s="1309">
        <f>$E12*'2018計画ベース認定率'!I26</f>
        <v>8.6648870971114356</v>
      </c>
      <c r="U12" s="438">
        <f t="shared" si="3"/>
        <v>112.93006756097408</v>
      </c>
      <c r="X12" s="138">
        <f t="shared" si="4"/>
        <v>8.580592139974657</v>
      </c>
      <c r="Y12" s="138">
        <f t="shared" si="0"/>
        <v>6.8850349825363493</v>
      </c>
      <c r="Z12" s="138">
        <f t="shared" si="0"/>
        <v>12.32299929481049</v>
      </c>
      <c r="AA12" s="138">
        <f t="shared" si="0"/>
        <v>10.260833700124705</v>
      </c>
      <c r="AB12" s="138">
        <f t="shared" si="0"/>
        <v>7.4457464832646547</v>
      </c>
      <c r="AC12" s="138">
        <f t="shared" si="0"/>
        <v>6.0920055087705958</v>
      </c>
      <c r="AD12" s="138">
        <f t="shared" si="0"/>
        <v>4.3342773577685216</v>
      </c>
      <c r="AE12" s="438">
        <f t="shared" si="5"/>
        <v>55.921489467249977</v>
      </c>
      <c r="AF12" s="138">
        <f t="shared" si="6"/>
        <v>21.307222702910334</v>
      </c>
      <c r="AG12" s="138">
        <f t="shared" si="1"/>
        <v>19.365677753832003</v>
      </c>
      <c r="AH12" s="138">
        <f t="shared" si="1"/>
        <v>24.065191257971382</v>
      </c>
      <c r="AI12" s="138">
        <f t="shared" si="1"/>
        <v>17.198102568549867</v>
      </c>
      <c r="AJ12" s="138">
        <f t="shared" si="1"/>
        <v>11.775193880154378</v>
      </c>
      <c r="AK12" s="138">
        <f t="shared" si="1"/>
        <v>10.553792300444684</v>
      </c>
      <c r="AL12" s="138">
        <f t="shared" si="1"/>
        <v>8.6648870971114356</v>
      </c>
      <c r="AM12" s="438">
        <f t="shared" si="7"/>
        <v>112.93006756097408</v>
      </c>
    </row>
    <row r="13" spans="1:39">
      <c r="B13" s="2" t="s">
        <v>117</v>
      </c>
      <c r="C13" s="137">
        <f>Psumm!AU22</f>
        <v>408.12170000000003</v>
      </c>
      <c r="D13" s="137">
        <f>Psumm!AV22</f>
        <v>150.45840000000001</v>
      </c>
      <c r="E13" s="137">
        <f>Psumm!AW22</f>
        <v>257.66329999999999</v>
      </c>
      <c r="F13" s="1309">
        <f>$D13*'2018計画ベース認定率'!C13</f>
        <v>8.5560305919649124</v>
      </c>
      <c r="G13" s="1309">
        <f>$D13*'2018計画ベース認定率'!D13</f>
        <v>7.028789753527648</v>
      </c>
      <c r="H13" s="1309">
        <f>$D13*'2018計画ベース認定率'!E13</f>
        <v>13.018060379875605</v>
      </c>
      <c r="I13" s="1309">
        <f>$D13*'2018計画ベース認定率'!F13</f>
        <v>10.835119448418848</v>
      </c>
      <c r="J13" s="1309">
        <f>$D13*'2018計画ベース認定率'!G13</f>
        <v>8.1123224777474761</v>
      </c>
      <c r="K13" s="1309">
        <f>$D13*'2018計画ベース認定率'!H13</f>
        <v>6.4818381951501474</v>
      </c>
      <c r="L13" s="1309">
        <f>$D13*'2018計画ベース認定率'!I13</f>
        <v>4.270990117841718</v>
      </c>
      <c r="M13" s="438">
        <f t="shared" si="2"/>
        <v>58.30315096452636</v>
      </c>
      <c r="N13" s="1309">
        <f>$E13*'2018計画ベース認定率'!C27</f>
        <v>19.046462495401599</v>
      </c>
      <c r="O13" s="1309">
        <f>$E13*'2018計画ベース認定率'!D27</f>
        <v>20.663477327858814</v>
      </c>
      <c r="P13" s="1309">
        <f>$E13*'2018計画ベース認定率'!E27</f>
        <v>29.944499536721239</v>
      </c>
      <c r="Q13" s="1309">
        <f>$E13*'2018計画ベース認定率'!F27</f>
        <v>24.218049231955721</v>
      </c>
      <c r="R13" s="1309">
        <f>$E13*'2018計画ベース認定率'!G27</f>
        <v>17.973645423243653</v>
      </c>
      <c r="S13" s="1309">
        <f>$E13*'2018計画ベース認定率'!H27</f>
        <v>16.647027804826212</v>
      </c>
      <c r="T13" s="1309">
        <f>$E13*'2018計画ベース認定率'!I27</f>
        <v>12.979135840397189</v>
      </c>
      <c r="U13" s="438">
        <f t="shared" si="3"/>
        <v>141.47229766040442</v>
      </c>
      <c r="X13" s="138">
        <f t="shared" si="4"/>
        <v>8.5560305919649124</v>
      </c>
      <c r="Y13" s="138">
        <f t="shared" si="0"/>
        <v>7.028789753527648</v>
      </c>
      <c r="Z13" s="138">
        <f t="shared" si="0"/>
        <v>13.018060379875605</v>
      </c>
      <c r="AA13" s="138">
        <f t="shared" si="0"/>
        <v>10.835119448418848</v>
      </c>
      <c r="AB13" s="138">
        <f t="shared" si="0"/>
        <v>8.1123224777474761</v>
      </c>
      <c r="AC13" s="138">
        <f t="shared" si="0"/>
        <v>6.4818381951501474</v>
      </c>
      <c r="AD13" s="138">
        <f t="shared" si="0"/>
        <v>4.270990117841718</v>
      </c>
      <c r="AE13" s="438">
        <f t="shared" si="5"/>
        <v>58.30315096452636</v>
      </c>
      <c r="AF13" s="138">
        <f t="shared" si="6"/>
        <v>19.046462495401599</v>
      </c>
      <c r="AG13" s="138">
        <f t="shared" si="1"/>
        <v>20.663477327858814</v>
      </c>
      <c r="AH13" s="138">
        <f t="shared" si="1"/>
        <v>29.944499536721239</v>
      </c>
      <c r="AI13" s="138">
        <f t="shared" si="1"/>
        <v>24.218049231955721</v>
      </c>
      <c r="AJ13" s="138">
        <f t="shared" si="1"/>
        <v>17.973645423243653</v>
      </c>
      <c r="AK13" s="138">
        <f t="shared" si="1"/>
        <v>16.647027804826212</v>
      </c>
      <c r="AL13" s="138">
        <f t="shared" si="1"/>
        <v>12.979135840397189</v>
      </c>
      <c r="AM13" s="438">
        <f t="shared" si="7"/>
        <v>141.47229766040442</v>
      </c>
    </row>
    <row r="14" spans="1:39">
      <c r="B14" s="265" t="s">
        <v>412</v>
      </c>
      <c r="C14" s="262">
        <f>SUM(Psumm!AU23:AU24)</f>
        <v>312.1386</v>
      </c>
      <c r="D14" s="262">
        <f>SUM(Psumm!AV23:AV24)</f>
        <v>83.782199999999989</v>
      </c>
      <c r="E14" s="262">
        <f>SUM(Psumm!AW23:AW24)</f>
        <v>228.35669999999999</v>
      </c>
      <c r="F14" s="1309">
        <f>$D14*'2018計画ベース認定率'!C14</f>
        <v>5.5583281816521763</v>
      </c>
      <c r="G14" s="1309">
        <f>$D14*'2018計画ベース認定率'!D14</f>
        <v>5.3061417968440923</v>
      </c>
      <c r="H14" s="1309">
        <f>$D14*'2018計画ベース認定率'!E14</f>
        <v>10.581184654637063</v>
      </c>
      <c r="I14" s="1309">
        <f>$D14*'2018計画ベース認定率'!F14</f>
        <v>10.052272110260922</v>
      </c>
      <c r="J14" s="1309">
        <f>$D14*'2018計画ベース認定率'!G14</f>
        <v>8.2162720257213664</v>
      </c>
      <c r="K14" s="1309">
        <f>$D14*'2018計画ベース認定率'!H14</f>
        <v>6.8028452994557691</v>
      </c>
      <c r="L14" s="1309">
        <f>$D14*'2018計画ベース認定率'!I14</f>
        <v>3.9124371808580332</v>
      </c>
      <c r="M14" s="438">
        <f t="shared" si="2"/>
        <v>50.429481249429422</v>
      </c>
      <c r="N14" s="1309">
        <f>$E14*'2018計画ベース認定率'!C28</f>
        <v>10.622074239636389</v>
      </c>
      <c r="O14" s="1309">
        <f>$E14*'2018計画ベース認定率'!D28</f>
        <v>15.436902997969055</v>
      </c>
      <c r="P14" s="1309">
        <f>$E14*'2018計画ベース認定率'!E28</f>
        <v>30.10017403061812</v>
      </c>
      <c r="Q14" s="1309">
        <f>$E14*'2018計画ベース認定率'!F28</f>
        <v>32.001937105671409</v>
      </c>
      <c r="R14" s="1309">
        <f>$E14*'2018計画ベース認定率'!G28</f>
        <v>30.181634683847918</v>
      </c>
      <c r="S14" s="1309">
        <f>$E14*'2018計画ベース認定率'!H28</f>
        <v>32.810583010870275</v>
      </c>
      <c r="T14" s="1309">
        <f>$E14*'2018計画ベース認定率'!I28</f>
        <v>24.748758266739866</v>
      </c>
      <c r="U14" s="438">
        <f t="shared" si="3"/>
        <v>175.90206433535303</v>
      </c>
      <c r="X14" s="138">
        <f t="shared" si="4"/>
        <v>5.5583281816521763</v>
      </c>
      <c r="Y14" s="138">
        <f t="shared" si="0"/>
        <v>5.3061417968440923</v>
      </c>
      <c r="Z14" s="138">
        <f t="shared" si="0"/>
        <v>10.581184654637063</v>
      </c>
      <c r="AA14" s="138">
        <f t="shared" si="0"/>
        <v>10.052272110260922</v>
      </c>
      <c r="AB14" s="138">
        <f t="shared" si="0"/>
        <v>8.2162720257213664</v>
      </c>
      <c r="AC14" s="138">
        <f t="shared" si="0"/>
        <v>6.8028452994557691</v>
      </c>
      <c r="AD14" s="138">
        <f t="shared" si="0"/>
        <v>3.9124371808580332</v>
      </c>
      <c r="AE14" s="438">
        <f t="shared" si="5"/>
        <v>50.429481249429422</v>
      </c>
      <c r="AF14" s="138">
        <f t="shared" si="6"/>
        <v>10.622074239636389</v>
      </c>
      <c r="AG14" s="138">
        <f t="shared" si="1"/>
        <v>15.436902997969055</v>
      </c>
      <c r="AH14" s="138">
        <f t="shared" si="1"/>
        <v>30.10017403061812</v>
      </c>
      <c r="AI14" s="138">
        <f t="shared" si="1"/>
        <v>32.001937105671409</v>
      </c>
      <c r="AJ14" s="138">
        <f t="shared" si="1"/>
        <v>30.181634683847918</v>
      </c>
      <c r="AK14" s="138">
        <f t="shared" si="1"/>
        <v>32.810583010870275</v>
      </c>
      <c r="AL14" s="138">
        <f t="shared" si="1"/>
        <v>24.748758266739866</v>
      </c>
      <c r="AM14" s="438">
        <f t="shared" si="7"/>
        <v>175.90206433535303</v>
      </c>
    </row>
    <row r="15" spans="1:39">
      <c r="B15" s="2" t="s">
        <v>304</v>
      </c>
      <c r="C15" s="137">
        <f>SUM(C4:C14)</f>
        <v>7840.5322999999989</v>
      </c>
      <c r="D15" s="137">
        <f t="shared" ref="D15:E15" si="8">SUM(D4:D14)</f>
        <v>3684.8707000000004</v>
      </c>
      <c r="E15" s="137">
        <f t="shared" si="8"/>
        <v>4155.6617000000006</v>
      </c>
      <c r="F15" s="268">
        <f>SUM(F4:F14)</f>
        <v>33.929857157021246</v>
      </c>
      <c r="G15" s="268">
        <f t="shared" ref="G15:M15" si="9">SUM(G4:G14)</f>
        <v>29.934856568987527</v>
      </c>
      <c r="H15" s="268">
        <f t="shared" si="9"/>
        <v>52.521138182084989</v>
      </c>
      <c r="I15" s="268">
        <f t="shared" si="9"/>
        <v>47.417749662067017</v>
      </c>
      <c r="J15" s="268">
        <f t="shared" si="9"/>
        <v>35.161512025294911</v>
      </c>
      <c r="K15" s="268">
        <f t="shared" si="9"/>
        <v>28.653944693521293</v>
      </c>
      <c r="L15" s="268">
        <f t="shared" si="9"/>
        <v>20.111308336029602</v>
      </c>
      <c r="M15" s="268">
        <f t="shared" si="9"/>
        <v>247.73036662500658</v>
      </c>
      <c r="N15" s="268">
        <f>SUM(N4:N14)</f>
        <v>71.879276097338831</v>
      </c>
      <c r="O15" s="268">
        <f t="shared" ref="O15:U15" si="10">SUM(O4:O14)</f>
        <v>74.279885825745907</v>
      </c>
      <c r="P15" s="268">
        <f t="shared" si="10"/>
        <v>104.54845043175601</v>
      </c>
      <c r="Q15" s="268">
        <f t="shared" si="10"/>
        <v>89.576884844713447</v>
      </c>
      <c r="R15" s="268">
        <f t="shared" si="10"/>
        <v>70.574228592787932</v>
      </c>
      <c r="S15" s="268">
        <f t="shared" si="10"/>
        <v>69.599091271057617</v>
      </c>
      <c r="T15" s="268">
        <f t="shared" si="10"/>
        <v>55.095152743072646</v>
      </c>
      <c r="U15" s="268">
        <f t="shared" si="10"/>
        <v>535.55296980647245</v>
      </c>
      <c r="X15" s="268">
        <f t="shared" ref="X15:AM15" si="11">SUM(X4:X14)</f>
        <v>33.929857157021246</v>
      </c>
      <c r="Y15" s="268">
        <f t="shared" si="11"/>
        <v>29.934856568987527</v>
      </c>
      <c r="Z15" s="268">
        <f t="shared" si="11"/>
        <v>52.521138182084989</v>
      </c>
      <c r="AA15" s="268">
        <f t="shared" si="11"/>
        <v>47.44258519926921</v>
      </c>
      <c r="AB15" s="268">
        <f t="shared" si="11"/>
        <v>35.174949365625046</v>
      </c>
      <c r="AC15" s="268">
        <f t="shared" si="11"/>
        <v>28.664304853635198</v>
      </c>
      <c r="AD15" s="268">
        <f t="shared" si="11"/>
        <v>20.111308336029602</v>
      </c>
      <c r="AE15" s="268">
        <f t="shared" si="11"/>
        <v>247.77899966265284</v>
      </c>
      <c r="AF15" s="268">
        <f t="shared" si="11"/>
        <v>71.879276097338831</v>
      </c>
      <c r="AG15" s="268">
        <f t="shared" si="11"/>
        <v>74.279885825745907</v>
      </c>
      <c r="AH15" s="268">
        <f t="shared" si="11"/>
        <v>104.54845043175601</v>
      </c>
      <c r="AI15" s="268">
        <f t="shared" si="11"/>
        <v>89.596472214724685</v>
      </c>
      <c r="AJ15" s="268">
        <f t="shared" si="11"/>
        <v>70.584223276287673</v>
      </c>
      <c r="AK15" s="268">
        <f t="shared" si="11"/>
        <v>69.607997912522862</v>
      </c>
      <c r="AL15" s="268">
        <f t="shared" si="11"/>
        <v>55.095152743072646</v>
      </c>
      <c r="AM15" s="268">
        <f t="shared" si="11"/>
        <v>535.59145850144864</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09">
        <f>$C4*('2018（計画値を分解）'!H21/'2018（計画値を分解）'!$C4)</f>
        <v>1.8082127533685596E-3</v>
      </c>
      <c r="I21" s="1309">
        <f>$C4*('2018（計画値を分解）'!I21/'2018（計画値を分解）'!$C4)</f>
        <v>5.0505690610767274E-3</v>
      </c>
      <c r="J21" s="1309">
        <f>$C4*('2018（計画値を分解）'!J21/'2018（計画値を分解）'!$C4)</f>
        <v>2.0871984724485652E-2</v>
      </c>
      <c r="K21" s="1309">
        <f>$C4*('2018（計画値を分解）'!K21/'2018（計画値を分解）'!$C4)</f>
        <v>3.0066024301632709E-2</v>
      </c>
      <c r="L21" s="1309">
        <f>$C4*('2018（計画値を分解）'!L21/'2018（計画値を分解）'!$C4)</f>
        <v>3.8268671129505466E-2</v>
      </c>
      <c r="M21" s="438">
        <f>SUM(F21:L21)</f>
        <v>9.6065461970069113E-2</v>
      </c>
      <c r="N21" s="2">
        <v>0</v>
      </c>
      <c r="O21" s="2">
        <v>0</v>
      </c>
      <c r="P21" s="1309">
        <f>$C4*('2018（計画値を分解）'!P21/'2018（計画値を分解）'!$C4)</f>
        <v>1.0683629314095052E-2</v>
      </c>
      <c r="Q21" s="1309">
        <f>$C4*('2018（計画値を分解）'!Q21/'2018（計画値を分解）'!$C4)</f>
        <v>1.8050480869264428E-2</v>
      </c>
      <c r="R21" s="1309">
        <f>$C4*('2018（計画値を分解）'!R21/'2018（計画値を分解）'!$C4)</f>
        <v>2.7084902662740724E-2</v>
      </c>
      <c r="S21" s="1309">
        <f>$C4*('2018（計画値を分解）'!S21/'2018（計画値を分解）'!$C4)</f>
        <v>2.8354838558029321E-2</v>
      </c>
      <c r="T21" s="1309">
        <f>$C4*('2018（計画値を分解）'!T21/'2018（計画値を分解）'!$C4)</f>
        <v>2.4647870362316887E-2</v>
      </c>
      <c r="U21" s="438">
        <f>SUM(N21:T21)</f>
        <v>0.10882172176644642</v>
      </c>
    </row>
    <row r="22" spans="2:21">
      <c r="B22" s="2" t="s">
        <v>147</v>
      </c>
      <c r="F22" s="2">
        <v>0</v>
      </c>
      <c r="G22" s="2">
        <v>0</v>
      </c>
      <c r="H22" s="1309">
        <f>$C5*('2018（計画値を分解）'!H22/'2018（計画値を分解）'!$C5)</f>
        <v>2.0512042612517963E-3</v>
      </c>
      <c r="I22" s="1309">
        <f>$C5*('2018（計画値を分解）'!I22/'2018（計画値を分解）'!$C5)</f>
        <v>5.7292753634922994E-3</v>
      </c>
      <c r="J22" s="1309">
        <f>$C5*('2018（計画値を分解）'!J22/'2018（計画値を分解）'!$C5)</f>
        <v>2.3676806796042463E-2</v>
      </c>
      <c r="K22" s="1309">
        <f>$C5*('2018（計画値を分解）'!K22/'2018（計画値を分解）'!$C5)</f>
        <v>3.4106361130082599E-2</v>
      </c>
      <c r="L22" s="1309">
        <f>$C5*('2018（計画値を分解）'!L22/'2018（計画値を分解）'!$C5)</f>
        <v>4.3411297230954521E-2</v>
      </c>
      <c r="M22" s="438">
        <f t="shared" ref="M22:M31" si="12">SUM(F22:L22)</f>
        <v>0.10897494478182368</v>
      </c>
      <c r="N22" s="2">
        <v>0</v>
      </c>
      <c r="O22" s="2">
        <v>0</v>
      </c>
      <c r="P22" s="1309">
        <f>$C5*('2018（計画値を分解）'!P22/'2018（計画値を分解）'!$C5)</f>
        <v>1.211931833457193E-2</v>
      </c>
      <c r="Q22" s="1309">
        <f>$C5*('2018（計画値を分解）'!Q22/'2018（計画値を分解）'!$C5)</f>
        <v>2.0476143201459077E-2</v>
      </c>
      <c r="R22" s="1309">
        <f>$C5*('2018（計画値を分解）'!R22/'2018（計画値を分解）'!$C5)</f>
        <v>3.0724629971725478E-2</v>
      </c>
      <c r="S22" s="1309">
        <f>$C5*('2018（計画値を分解）'!S22/'2018（計画値を分解）'!$C5)</f>
        <v>3.2165222576262677E-2</v>
      </c>
      <c r="T22" s="1309">
        <f>$C5*('2018（計画値を分解）'!T22/'2018（計画値を分解）'!$C5)</f>
        <v>2.7960104044051769E-2</v>
      </c>
      <c r="U22" s="438">
        <f t="shared" ref="U22:U31" si="13">SUM(N22:T22)</f>
        <v>0.12344541812807094</v>
      </c>
    </row>
    <row r="23" spans="2:21">
      <c r="B23" s="2" t="s">
        <v>148</v>
      </c>
      <c r="F23" s="2">
        <v>0</v>
      </c>
      <c r="G23" s="2">
        <v>0</v>
      </c>
      <c r="H23" s="1309">
        <f>$C6*('2018（計画値を分解）'!H23/'2018（計画値を分解）'!$C6)</f>
        <v>2.3851079368570702E-3</v>
      </c>
      <c r="I23" s="1309">
        <f>$C6*('2018（計画値を分解）'!I23/'2018（計画値を分解）'!$C6)</f>
        <v>6.6619109564280072E-3</v>
      </c>
      <c r="J23" s="1309">
        <f>$C6*('2018（計画値を分解）'!J23/'2018（計画値を分解）'!$C6)</f>
        <v>2.7531017205575159E-2</v>
      </c>
      <c r="K23" s="1309">
        <f>$C6*('2018（計画値を分解）'!K23/'2018（計画値を分解）'!$C6)</f>
        <v>3.9658338355356822E-2</v>
      </c>
      <c r="L23" s="1309">
        <f>$C6*('2018（計画値を分解）'!L23/'2018（計画値を分解）'!$C6)</f>
        <v>5.0477971175636516E-2</v>
      </c>
      <c r="M23" s="438">
        <f t="shared" si="12"/>
        <v>0.12671434562985356</v>
      </c>
      <c r="N23" s="2">
        <v>0</v>
      </c>
      <c r="O23" s="2">
        <v>0</v>
      </c>
      <c r="P23" s="1309">
        <f>$C6*('2018（計画値を分解）'!P23/'2018（計画値を分解）'!$C6)</f>
        <v>1.409215205678464E-2</v>
      </c>
      <c r="Q23" s="1309">
        <f>$C6*('2018（計画値を分解）'!Q23/'2018（計画値を分解）'!$C6)</f>
        <v>2.380933610006131E-2</v>
      </c>
      <c r="R23" s="1309">
        <f>$C6*('2018（計画値を分解）'!R23/'2018（計画値を分解）'!$C6)</f>
        <v>3.5726114744826641E-2</v>
      </c>
      <c r="S23" s="1309">
        <f>$C6*('2018（計画値を分解）'!S23/'2018（計画値を分解）'!$C6)</f>
        <v>3.7401213085721474E-2</v>
      </c>
      <c r="T23" s="1309">
        <f>$C6*('2018（計画値を分解）'!T23/'2018（計画値を分解）'!$C6)</f>
        <v>3.2511567633990525E-2</v>
      </c>
      <c r="U23" s="438">
        <f t="shared" si="13"/>
        <v>0.14354038362138458</v>
      </c>
    </row>
    <row r="24" spans="2:21">
      <c r="B24" s="2" t="s">
        <v>149</v>
      </c>
      <c r="F24" s="2">
        <v>0</v>
      </c>
      <c r="G24" s="2">
        <v>0</v>
      </c>
      <c r="H24" s="1309">
        <f>$C7*('2018（計画値を分解）'!H24/'2018（計画値を分解）'!$C7)</f>
        <v>2.1035035868263207E-3</v>
      </c>
      <c r="I24" s="1309">
        <f>$C7*('2018（計画値を分解）'!I24/'2018（計画値を分解）'!$C7)</f>
        <v>5.8753540564833728E-3</v>
      </c>
      <c r="J24" s="1309">
        <f>$C7*('2018（計画値を分解）'!J24/'2018（計画値を分解）'!$C7)</f>
        <v>2.4280491690122991E-2</v>
      </c>
      <c r="K24" s="1309">
        <f>$C7*('2018（計画値を分解）'!K24/'2018（計画値を分解）'!$C7)</f>
        <v>3.4975967204231399E-2</v>
      </c>
      <c r="L24" s="1309">
        <f>$C7*('2018（計画値を分解）'!L24/'2018（計画値を分解）'!$C7)</f>
        <v>4.4518150219895053E-2</v>
      </c>
      <c r="M24" s="438">
        <f t="shared" si="12"/>
        <v>0.11175346675755914</v>
      </c>
      <c r="N24" s="2">
        <v>0</v>
      </c>
      <c r="O24" s="2">
        <v>0</v>
      </c>
      <c r="P24" s="1309">
        <f>$C7*('2018（計画値を分解）'!P24/'2018（計画値を分解）'!$C7)</f>
        <v>1.2428323238322599E-2</v>
      </c>
      <c r="Q24" s="1309">
        <f>$C7*('2018（計画値を分解）'!Q24/'2018（計画値を分解）'!$C7)</f>
        <v>2.0998221133936727E-2</v>
      </c>
      <c r="R24" s="1309">
        <f>$C7*('2018（計画値を分解）'!R24/'2018（計画値を分解）'!$C7)</f>
        <v>3.1508012424854459E-2</v>
      </c>
      <c r="S24" s="1309">
        <f>$C7*('2018（計画値を分解）'!S24/'2018（計画値を分解）'!$C7)</f>
        <v>3.2985335657865947E-2</v>
      </c>
      <c r="T24" s="1309">
        <f>$C7*('2018（計画値を分解）'!T24/'2018（計画値を分解）'!$C7)</f>
        <v>2.8672999688878979E-2</v>
      </c>
      <c r="U24" s="438">
        <f t="shared" si="13"/>
        <v>0.12659289214385872</v>
      </c>
    </row>
    <row r="25" spans="2:21">
      <c r="B25" s="2" t="s">
        <v>150</v>
      </c>
      <c r="F25" s="2">
        <v>0</v>
      </c>
      <c r="G25" s="2">
        <v>0</v>
      </c>
      <c r="H25" s="1309">
        <f>$C8*('2018（計画値を分解）'!H25/'2018（計画値を分解）'!$C8)</f>
        <v>1.8997833392754217E-3</v>
      </c>
      <c r="I25" s="1309">
        <f>$C8*('2018（計画値を分解）'!I25/'2018（計画値を分解）'!$C8)</f>
        <v>5.3063373976423743E-3</v>
      </c>
      <c r="J25" s="1309">
        <f>$C8*('2018（計画値を分解）'!J25/'2018（計画値を分解）'!$C8)</f>
        <v>2.1928973105249858E-2</v>
      </c>
      <c r="K25" s="1309">
        <f>$C8*('2018（計画値を分解）'!K25/'2018（計画値を分解）'!$C8)</f>
        <v>3.158861253471619E-2</v>
      </c>
      <c r="L25" s="1309">
        <f>$C8*('2018（計画値を分解）'!L25/'2018（計画値を分解）'!$C8)</f>
        <v>4.0206653610094442E-2</v>
      </c>
      <c r="M25" s="438">
        <f t="shared" si="12"/>
        <v>0.10093035998697829</v>
      </c>
      <c r="N25" s="2">
        <v>0</v>
      </c>
      <c r="O25" s="2">
        <v>0</v>
      </c>
      <c r="P25" s="1309">
        <f>$C8*('2018（計画値を分解）'!P25/'2018（計画値を分解）'!$C8)</f>
        <v>1.1224664208402095E-2</v>
      </c>
      <c r="Q25" s="1309">
        <f>$C8*('2018（計画値を分解）'!Q25/'2018（計画値を分解）'!$C8)</f>
        <v>1.896458409413105E-2</v>
      </c>
      <c r="R25" s="1309">
        <f>$C8*('2018（計画値を分解）'!R25/'2018（計画値を分解）'!$C8)</f>
        <v>2.8456522457721761E-2</v>
      </c>
      <c r="S25" s="1309">
        <f>$C8*('2018（計画値を分解）'!S25/'2018（計画値を分解）'!$C8)</f>
        <v>2.9790769797434752E-2</v>
      </c>
      <c r="T25" s="1309">
        <f>$C8*('2018（計画値を分解）'!T25/'2018（計画値を分解）'!$C8)</f>
        <v>2.5896075213338469E-2</v>
      </c>
      <c r="U25" s="438">
        <f t="shared" si="13"/>
        <v>0.11433261577102813</v>
      </c>
    </row>
    <row r="26" spans="2:21">
      <c r="B26" s="2" t="s">
        <v>113</v>
      </c>
      <c r="F26" s="2">
        <v>0</v>
      </c>
      <c r="G26" s="2">
        <v>0</v>
      </c>
      <c r="H26" s="1309">
        <f>$C9*('2018（計画値を分解）'!H26/'2018（計画値を分解）'!$C9)</f>
        <v>2.0612757742021547E-2</v>
      </c>
      <c r="I26" s="1309">
        <f>$C9*('2018（計画値を分解）'!I26/'2018（計画値を分解）'!$C9)</f>
        <v>5.2402330570630075E-2</v>
      </c>
      <c r="J26" s="1309">
        <f>$C9*('2018（計画値を分解）'!J26/'2018（計画値を分解）'!$C9)</f>
        <v>0.21920792424371088</v>
      </c>
      <c r="K26" s="1309">
        <f>$C9*('2018（計画値を分解）'!K26/'2018（計画値を分解）'!$C9)</f>
        <v>0.30106820423744185</v>
      </c>
      <c r="L26" s="1309">
        <f>$C9*('2018（計画値を分解）'!L26/'2018（計画値を分解）'!$C9)</f>
        <v>0.34209189160493636</v>
      </c>
      <c r="M26" s="438">
        <f t="shared" si="12"/>
        <v>0.93538310839874073</v>
      </c>
      <c r="N26" s="2">
        <v>0</v>
      </c>
      <c r="O26" s="2">
        <v>0</v>
      </c>
      <c r="P26" s="1309">
        <f>$C9*('2018（計画値を分解）'!P26/'2018（計画値を分解）'!$C9)</f>
        <v>8.3694296846983332E-2</v>
      </c>
      <c r="Q26" s="1309">
        <f>$C9*('2018（計画値を分解）'!Q26/'2018（計画値を分解）'!$C9)</f>
        <v>0.12905236137138218</v>
      </c>
      <c r="R26" s="1309">
        <f>$C9*('2018（計画値を分解）'!R26/'2018（計画値を分解）'!$C9)</f>
        <v>0.18587451034436386</v>
      </c>
      <c r="S26" s="1309">
        <f>$C9*('2018（計画値を分解）'!S26/'2018（計画値を分解）'!$C9)</f>
        <v>0.19194225744969817</v>
      </c>
      <c r="T26" s="1309">
        <f>$C9*('2018（計画値を分解）'!T26/'2018（計画値を分解）'!$C9)</f>
        <v>0.16003363486777702</v>
      </c>
      <c r="U26" s="438">
        <f t="shared" si="13"/>
        <v>0.7505970608802045</v>
      </c>
    </row>
    <row r="27" spans="2:21">
      <c r="B27" s="2" t="s">
        <v>114</v>
      </c>
      <c r="F27" s="2">
        <v>0</v>
      </c>
      <c r="G27" s="2">
        <v>0</v>
      </c>
      <c r="H27" s="1309">
        <f>$C10*('2018（計画値を分解）'!H27/'2018（計画値を分解）'!$C10)</f>
        <v>5.0482301279151348E-2</v>
      </c>
      <c r="I27" s="1309">
        <f>$C10*('2018（計画値を分解）'!I27/'2018（計画値を分解）'!$C10)</f>
        <v>0.13111607076623244</v>
      </c>
      <c r="J27" s="1309">
        <f>$C10*('2018（計画値を分解）'!J27/'2018（計画値を分解）'!$C10)</f>
        <v>0.57686281995500954</v>
      </c>
      <c r="K27" s="1309">
        <f>$C10*('2018（計画値を分解）'!K27/'2018（計画値を分解）'!$C10)</f>
        <v>0.832647141345911</v>
      </c>
      <c r="L27" s="1309">
        <f>$C10*('2018（計画値を分解）'!L27/'2018（計画値を分解）'!$C10)</f>
        <v>0.8385680658220861</v>
      </c>
      <c r="M27" s="438">
        <f t="shared" si="12"/>
        <v>2.4296763991683905</v>
      </c>
      <c r="N27" s="2">
        <v>0</v>
      </c>
      <c r="O27" s="2">
        <v>0</v>
      </c>
      <c r="P27" s="1309">
        <f>$C10*('2018（計画値を分解）'!P27/'2018（計画値を分解）'!$C10)</f>
        <v>0.18054020457436984</v>
      </c>
      <c r="Q27" s="1309">
        <f>$C10*('2018（計画値を分解）'!Q27/'2018（計画値を分解）'!$C10)</f>
        <v>0.28079961684254551</v>
      </c>
      <c r="R27" s="1309">
        <f>$C10*('2018（計画値を分解）'!R27/'2018（計画値を分解）'!$C10)</f>
        <v>0.39008540995835717</v>
      </c>
      <c r="S27" s="1309">
        <f>$C10*('2018（計画値を分解）'!S27/'2018（計画値を分解）'!$C10)</f>
        <v>0.43592143611406903</v>
      </c>
      <c r="T27" s="1309">
        <f>$C10*('2018（計画値を分解）'!T27/'2018（計画値を分解）'!$C10)</f>
        <v>0.35269800946888741</v>
      </c>
      <c r="U27" s="438">
        <f t="shared" si="13"/>
        <v>1.6400446769582289</v>
      </c>
    </row>
    <row r="28" spans="2:21">
      <c r="B28" s="2" t="s">
        <v>115</v>
      </c>
      <c r="F28" s="2">
        <v>0</v>
      </c>
      <c r="G28" s="2">
        <v>0</v>
      </c>
      <c r="H28" s="1309">
        <f>$C11*('2018（計画値を分解）'!H28/'2018（計画値を分解）'!$C11)</f>
        <v>0.13160990175717893</v>
      </c>
      <c r="I28" s="1309">
        <f>$C11*('2018（計画値を分解）'!I28/'2018（計画値を分解）'!$C11)</f>
        <v>0.33353271145955082</v>
      </c>
      <c r="J28" s="1309">
        <f>$C11*('2018（計画値を分解）'!J28/'2018（計画値を分解）'!$C11)</f>
        <v>1.5335728035095773</v>
      </c>
      <c r="K28" s="1309">
        <f>$C11*('2018（計画値を分解）'!K28/'2018（計画値を分解）'!$C11)</f>
        <v>2.2727645371587744</v>
      </c>
      <c r="L28" s="1309">
        <f>$C11*('2018（計画値を分解）'!L28/'2018（計画値を分解）'!$C11)</f>
        <v>2.258522351264149</v>
      </c>
      <c r="M28" s="438">
        <f t="shared" si="12"/>
        <v>6.53000230514923</v>
      </c>
      <c r="N28" s="2">
        <v>0</v>
      </c>
      <c r="O28" s="2">
        <v>0</v>
      </c>
      <c r="P28" s="1309">
        <f>$C11*('2018（計画値を分解）'!P28/'2018（計画値を分解）'!$C11)</f>
        <v>0.48232393473910801</v>
      </c>
      <c r="Q28" s="1309">
        <f>$C11*('2018（計画値を分解）'!Q28/'2018（計画値を分解）'!$C11)</f>
        <v>0.70590447750413632</v>
      </c>
      <c r="R28" s="1309">
        <f>$C11*('2018（計画値を分解）'!R28/'2018（計画値を分解）'!$C11)</f>
        <v>1.0075848720274811</v>
      </c>
      <c r="S28" s="1309">
        <f>$C11*('2018（計画値を分解）'!S28/'2018（計画値を分解）'!$C11)</f>
        <v>1.1221228348273176</v>
      </c>
      <c r="T28" s="1309">
        <f>$C11*('2018（計画値を分解）'!T28/'2018（計画値を分解）'!$C11)</f>
        <v>0.85723869408088726</v>
      </c>
      <c r="U28" s="438">
        <f t="shared" si="13"/>
        <v>4.1751748131789306</v>
      </c>
    </row>
    <row r="29" spans="2:21">
      <c r="B29" s="2" t="s">
        <v>116</v>
      </c>
      <c r="F29" s="2">
        <v>0</v>
      </c>
      <c r="G29" s="2">
        <v>0</v>
      </c>
      <c r="H29" s="1309">
        <f>$C12*('2018（計画値を分解）'!H29/'2018（計画値を分解）'!$C12)</f>
        <v>0.22582945749741146</v>
      </c>
      <c r="I29" s="1309">
        <f>$C12*('2018（計画値を分解）'!I29/'2018（計画値を分解）'!$C12)</f>
        <v>0.60279344303155591</v>
      </c>
      <c r="J29" s="1309">
        <f>$C12*('2018（計画値を分解）'!J29/'2018（計画値を分解）'!$C12)</f>
        <v>2.9089228098030806</v>
      </c>
      <c r="K29" s="1309">
        <f>$C12*('2018（計画値を分解）'!K29/'2018（計画値を分解）'!$C12)</f>
        <v>4.369058104566454</v>
      </c>
      <c r="L29" s="1309">
        <f>$C12*('2018（計画値を分解）'!L29/'2018（計画値を分解）'!$C12)</f>
        <v>4.1235924245045981</v>
      </c>
      <c r="M29" s="438">
        <f t="shared" si="12"/>
        <v>12.230196239403099</v>
      </c>
      <c r="N29" s="2">
        <v>0</v>
      </c>
      <c r="O29" s="2">
        <v>0</v>
      </c>
      <c r="P29" s="1309">
        <f>$C12*('2018（計画値を分解）'!P29/'2018（計画値を分解）'!$C12)</f>
        <v>0.91822998028393743</v>
      </c>
      <c r="Q29" s="1309">
        <f>$C12*('2018（計画値を分解）'!Q29/'2018（計画値を分解）'!$C12)</f>
        <v>1.437377139112672</v>
      </c>
      <c r="R29" s="1309">
        <f>$C12*('2018（計画値を分解）'!R29/'2018（計画値を分解）'!$C12)</f>
        <v>1.8697016144159009</v>
      </c>
      <c r="S29" s="1309">
        <f>$C12*('2018（計画値を分解）'!S29/'2018（計画値を分解）'!$C12)</f>
        <v>2.0546915000769057</v>
      </c>
      <c r="T29" s="1309">
        <f>$C12*('2018（計画値を分解）'!T29/'2018（計画値を分解）'!$C12)</f>
        <v>1.4359491838766898</v>
      </c>
      <c r="U29" s="438">
        <f t="shared" si="13"/>
        <v>7.7159494177661054</v>
      </c>
    </row>
    <row r="30" spans="2:21">
      <c r="B30" s="2" t="s">
        <v>117</v>
      </c>
      <c r="F30" s="2">
        <v>0</v>
      </c>
      <c r="G30" s="2">
        <v>0</v>
      </c>
      <c r="H30" s="1309">
        <f>$C13*('2018（計画値を分解）'!H30/'2018（計画値を分解）'!$C13)</f>
        <v>0.3227547105913498</v>
      </c>
      <c r="I30" s="1309">
        <f>$C13*('2018（計画値を分解）'!I30/'2018（計画値を分解）'!$C13)</f>
        <v>0.93048923464701638</v>
      </c>
      <c r="J30" s="1309">
        <f>$C13*('2018（計画値を分解）'!J30/'2018（計画値を分解）'!$C13)</f>
        <v>4.5101876114350921</v>
      </c>
      <c r="K30" s="1309">
        <f>$C13*('2018（計画値を分解）'!K30/'2018（計画値を分解）'!$C13)</f>
        <v>6.7814681783462323</v>
      </c>
      <c r="L30" s="1309">
        <f>$C13*('2018（計画値を分解）'!L30/'2018（計画値を分解）'!$C13)</f>
        <v>6.003320808194136</v>
      </c>
      <c r="M30" s="438">
        <f t="shared" si="12"/>
        <v>18.548220543213827</v>
      </c>
      <c r="N30" s="2">
        <v>0</v>
      </c>
      <c r="O30" s="2">
        <v>0</v>
      </c>
      <c r="P30" s="1309">
        <f>$C13*('2018（計画値を分解）'!P30/'2018（計画値を分解）'!$C13)</f>
        <v>1.4109937833198185</v>
      </c>
      <c r="Q30" s="1309">
        <f>$C13*('2018（計画値を分解）'!Q30/'2018（計画値を分解）'!$C13)</f>
        <v>2.243722713832518</v>
      </c>
      <c r="R30" s="1309">
        <f>$C13*('2018（計画値を分解）'!R30/'2018（計画値を分解）'!$C13)</f>
        <v>2.7882092037786737</v>
      </c>
      <c r="S30" s="1309">
        <f>$C13*('2018（計画値を分解）'!S30/'2018（計画値を分解）'!$C13)</f>
        <v>2.9946339708904914</v>
      </c>
      <c r="T30" s="1309">
        <f>$C13*('2018（計画値を分解）'!T30/'2018（計画値を分解）'!$C13)</f>
        <v>1.9845503222652165</v>
      </c>
      <c r="U30" s="438">
        <f t="shared" si="13"/>
        <v>11.422109994086718</v>
      </c>
    </row>
    <row r="31" spans="2:21">
      <c r="B31" s="2" t="s">
        <v>412</v>
      </c>
      <c r="F31" s="2">
        <v>0</v>
      </c>
      <c r="G31" s="2">
        <v>0</v>
      </c>
      <c r="H31" s="1309">
        <f>$C14*('2018（計画値を分解）'!H31/'2018（計画値を分解）'!$C14)</f>
        <v>0.53372728683154302</v>
      </c>
      <c r="I31" s="1309">
        <f>$C14*('2018（計画値を分解）'!I31/'2018（計画値を分解）'!$C14)</f>
        <v>1.7414248303158686</v>
      </c>
      <c r="J31" s="1309">
        <f>$C14*('2018（計画値を分解）'!J31/'2018（計画値を分解）'!$C14)</f>
        <v>8.3945051146360097</v>
      </c>
      <c r="K31" s="1309">
        <f>$C14*('2018（計画値を分解）'!K31/'2018（計画値を分解）'!$C14)</f>
        <v>13.760610383484821</v>
      </c>
      <c r="L31" s="1309">
        <f>$C14*('2018（計画値を分解）'!L31/'2018（計画値を分解）'!$C14)</f>
        <v>11.261315214711246</v>
      </c>
      <c r="M31" s="438">
        <f t="shared" si="12"/>
        <v>35.691582829979488</v>
      </c>
      <c r="N31" s="2">
        <v>0</v>
      </c>
      <c r="O31" s="2">
        <v>0</v>
      </c>
      <c r="P31" s="1309">
        <f>$C14*('2018（計画値を分解）'!P31/'2018（計画値を分解）'!$C14)</f>
        <v>2.0120231833585627</v>
      </c>
      <c r="Q31" s="1309">
        <f>$C14*('2018（計画値を分解）'!Q31/'2018（計画値を分解）'!$C14)</f>
        <v>3.6196274392741121</v>
      </c>
      <c r="R31" s="1309">
        <f>$C14*('2018（計画値を分解）'!R31/'2018（計画値を分解）'!$C14)</f>
        <v>4.688750988713779</v>
      </c>
      <c r="S31" s="1309">
        <f>$C14*('2018（計画値を分解）'!S31/'2018（計画値を分解）'!$C14)</f>
        <v>5.3375006278932746</v>
      </c>
      <c r="T31" s="1309">
        <f>$C14*('2018（計画値を分解）'!T31/'2018（計画値を分解）'!$C14)</f>
        <v>3.3944166389532859</v>
      </c>
      <c r="U31" s="438">
        <f t="shared" si="13"/>
        <v>19.052318878193013</v>
      </c>
    </row>
    <row r="32" spans="2:21">
      <c r="B32" s="2" t="s">
        <v>304</v>
      </c>
      <c r="F32" s="270">
        <f>SUM(F21:F31)</f>
        <v>0</v>
      </c>
      <c r="G32" s="270">
        <f t="shared" ref="G32:U32" si="14">SUM(G21:G31)</f>
        <v>0</v>
      </c>
      <c r="H32" s="1315">
        <f t="shared" si="14"/>
        <v>1.2952642275762352</v>
      </c>
      <c r="I32" s="1315">
        <f t="shared" si="14"/>
        <v>3.8203820676259772</v>
      </c>
      <c r="J32" s="1315">
        <f t="shared" si="14"/>
        <v>18.261548357103955</v>
      </c>
      <c r="K32" s="1315">
        <f t="shared" si="14"/>
        <v>28.488011852665654</v>
      </c>
      <c r="L32" s="1315">
        <f t="shared" si="14"/>
        <v>25.044293499467237</v>
      </c>
      <c r="M32" s="268">
        <f t="shared" si="14"/>
        <v>76.909500004439053</v>
      </c>
      <c r="N32" s="270">
        <f t="shared" si="14"/>
        <v>0</v>
      </c>
      <c r="O32" s="270">
        <f t="shared" si="14"/>
        <v>0</v>
      </c>
      <c r="P32" s="1315">
        <f t="shared" si="14"/>
        <v>5.1483534702749569</v>
      </c>
      <c r="Q32" s="1315">
        <f t="shared" si="14"/>
        <v>8.5187825133362178</v>
      </c>
      <c r="R32" s="1315">
        <f t="shared" si="14"/>
        <v>11.083706781500425</v>
      </c>
      <c r="S32" s="1315">
        <f t="shared" si="14"/>
        <v>12.29751000692707</v>
      </c>
      <c r="T32" s="1315">
        <f t="shared" si="14"/>
        <v>8.3245751004553199</v>
      </c>
      <c r="U32" s="268">
        <f t="shared" si="14"/>
        <v>45.372927872493989</v>
      </c>
    </row>
    <row r="33" spans="2:21">
      <c r="B33" s="2" t="s">
        <v>389</v>
      </c>
      <c r="H33" s="1309">
        <f>'2018（計画値を分解）'!H33</f>
        <v>23.755364593676617</v>
      </c>
      <c r="I33" s="1309">
        <f>'2018（計画値を分解）'!I33</f>
        <v>25.772381890014326</v>
      </c>
      <c r="J33" s="1309">
        <f>'2018（計画値を分解）'!J33</f>
        <v>27.18647310172755</v>
      </c>
      <c r="K33" s="1309">
        <f>'2018（計画値を分解）'!K33</f>
        <v>28.920049995595839</v>
      </c>
      <c r="L33" s="1309">
        <f>'2018（計画値を分解）'!L33</f>
        <v>30.583764604342178</v>
      </c>
      <c r="P33" s="1309">
        <f>'2018（計画値を分解）'!P33</f>
        <v>27.1028628558085</v>
      </c>
      <c r="Q33" s="1309">
        <f>'2018（計画値を分解）'!Q33</f>
        <v>28.731048771959028</v>
      </c>
      <c r="R33" s="1309">
        <f>'2018（計画値を分解）'!R33</f>
        <v>30.594784359780114</v>
      </c>
      <c r="S33" s="1309">
        <f>'2018（計画値を分解）'!S33</f>
        <v>32.128212622344599</v>
      </c>
      <c r="T33" s="1309">
        <f>'2018（計画値を分解）'!T33</f>
        <v>33.768935505551511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09">
        <f>$C4*('2018（計画値を分解）'!H38/'2018（計画値を分解）'!$C4)</f>
        <v>1.3321034713369051E-4</v>
      </c>
      <c r="I38" s="1309">
        <f>$C4*('2018（計画値を分解）'!I38/'2018（計画値を分解）'!$C4)</f>
        <v>5.1462446112900617E-4</v>
      </c>
      <c r="J38" s="1309">
        <f>$C4*('2018（計画値を分解）'!J38/'2018（計画値を分解）'!$C4)</f>
        <v>1.341396224380232E-3</v>
      </c>
      <c r="K38" s="1309">
        <f>$C4*('2018（計画値を分解）'!K38/'2018（計画値を分解）'!$C4)</f>
        <v>6.2422431512797073E-3</v>
      </c>
      <c r="L38" s="1309">
        <f>$C4*('2018（計画値を分解）'!L38/'2018（計画値を分解）'!$C4)</f>
        <v>1.1339281663405908E-2</v>
      </c>
      <c r="M38" s="438">
        <f>SUM(F38:L38)</f>
        <v>1.9570755847328543E-2</v>
      </c>
      <c r="N38" s="1309">
        <f>$C4*('2018（計画値を分解）'!N38/'2018（計画値を分解）'!$C4)</f>
        <v>1.1102576851442496E-3</v>
      </c>
      <c r="O38" s="1309">
        <f>$C4*('2018（計画値を分解）'!O38/'2018（計画値を分解）'!$C4)</f>
        <v>1.5936276742967647E-3</v>
      </c>
      <c r="P38" s="1309">
        <f>$C4*('2018（計画値を分解）'!P38/'2018（計画値を分解）'!$C4)</f>
        <v>5.8450924658215641E-3</v>
      </c>
      <c r="Q38" s="1309">
        <f>$C4*('2018（計画値を分解）'!Q38/'2018（計画値を分解）'!$C4)</f>
        <v>7.2985792420360886E-3</v>
      </c>
      <c r="R38" s="1309">
        <f>$C4*('2018（計画値を分解）'!R38/'2018（計画値を分解）'!$C4)</f>
        <v>6.5699967434470711E-3</v>
      </c>
      <c r="S38" s="1309">
        <f>$C4*('2018（計画値を分解）'!S38/'2018（計画値を分解）'!$C4)</f>
        <v>7.4593276119691515E-3</v>
      </c>
      <c r="T38" s="1309">
        <f>$C4*('2018（計画値を分解）'!T38/'2018（計画値を分解）'!$C4)</f>
        <v>7.2146786420453158E-3</v>
      </c>
      <c r="U38" s="438">
        <f>SUM(N38:T38)</f>
        <v>3.70915600647602E-2</v>
      </c>
    </row>
    <row r="39" spans="2:21">
      <c r="B39" s="2" t="s">
        <v>147</v>
      </c>
      <c r="F39" s="2">
        <v>0</v>
      </c>
      <c r="G39" s="2">
        <v>0</v>
      </c>
      <c r="H39" s="1309">
        <f>$C5*('2018（計画値を分解）'!H39/'2018（計画値を分解）'!$C5)</f>
        <v>1.511114392786076E-4</v>
      </c>
      <c r="I39" s="1309">
        <f>$C5*('2018（計画値を分解）'!I39/'2018（計画値を分解）'!$C5)</f>
        <v>5.8378079993392736E-4</v>
      </c>
      <c r="J39" s="1309">
        <f>$C5*('2018（計画値を分解）'!J39/'2018（計画値を分解）'!$C5)</f>
        <v>1.5216559259135928E-3</v>
      </c>
      <c r="K39" s="1309">
        <f>$C5*('2018（計画値を分解）'!K39/'2018（計画値を分解）'!$C5)</f>
        <v>7.0810891737278728E-3</v>
      </c>
      <c r="L39" s="1309">
        <f>$C5*('2018（計画値を分解）'!L39/'2018（計画値を分解）'!$C5)</f>
        <v>1.2863078652765005E-2</v>
      </c>
      <c r="M39" s="438">
        <f t="shared" ref="M39:M48" si="15">SUM(F39:L39)</f>
        <v>2.2200715991619005E-2</v>
      </c>
      <c r="N39" s="1309">
        <f>$C5*('2018（計画値を分解）'!N39/'2018（計画値を分解）'!$C5)</f>
        <v>1.2594564940507614E-3</v>
      </c>
      <c r="O39" s="1309">
        <f>$C5*('2018（計画値を分解）'!O39/'2018（計画値を分解）'!$C5)</f>
        <v>1.8077827790323286E-3</v>
      </c>
      <c r="P39" s="1309">
        <f>$C5*('2018（計画値を分解）'!P39/'2018（計画値を分解）'!$C5)</f>
        <v>6.6305685273862248E-3</v>
      </c>
      <c r="Q39" s="1309">
        <f>$C5*('2018（計画値を分解）'!Q39/'2018（計画値を分解）'!$C5)</f>
        <v>8.2793779738909341E-3</v>
      </c>
      <c r="R39" s="1309">
        <f>$C5*('2018（計画値を分解）'!R39/'2018（計画値を分解）'!$C5)</f>
        <v>7.452886996545934E-3</v>
      </c>
      <c r="S39" s="1309">
        <f>$C5*('2018（計画値を分解）'!S39/'2018（計画値を分解）'!$C5)</f>
        <v>8.4617280545336692E-3</v>
      </c>
      <c r="T39" s="1309">
        <f>$C5*('2018（計画値を分解）'!T39/'2018（計画値を分解）'!$C5)</f>
        <v>8.1842026313312423E-3</v>
      </c>
      <c r="U39" s="438">
        <f t="shared" ref="U39:U48" si="16">SUM(N39:T39)</f>
        <v>4.2076003456771094E-2</v>
      </c>
    </row>
    <row r="40" spans="2:21">
      <c r="B40" s="2" t="s">
        <v>148</v>
      </c>
      <c r="F40" s="2">
        <v>0</v>
      </c>
      <c r="G40" s="2">
        <v>0</v>
      </c>
      <c r="H40" s="1309">
        <f>$C6*('2018（計画値を分解）'!H40/'2018（計画値を分解）'!$C6)</f>
        <v>1.7570999630887521E-4</v>
      </c>
      <c r="I40" s="1309">
        <f>$C6*('2018（計画値を分解）'!I40/'2018（計画値を分解）'!$C6)</f>
        <v>6.7881109922102352E-4</v>
      </c>
      <c r="J40" s="1309">
        <f>$C6*('2018（計画値を分解）'!J40/'2018（計画値を分解）'!$C6)</f>
        <v>1.7693574914120101E-3</v>
      </c>
      <c r="K40" s="1309">
        <f>$C6*('2018（計画値を分解）'!K40/'2018（計画値を分解）'!$C6)</f>
        <v>8.233778716676422E-3</v>
      </c>
      <c r="L40" s="1309">
        <f>$C6*('2018（計画値を分解）'!L40/'2018（計画値を分解）'!$C6)</f>
        <v>1.4956984814571059E-2</v>
      </c>
      <c r="M40" s="438">
        <f t="shared" si="15"/>
        <v>2.5814642118189391E-2</v>
      </c>
      <c r="N40" s="1309">
        <f>$C6*('2018（計画値を分解）'!N40/'2018（計画値を分解）'!$C6)</f>
        <v>1.4644761308429731E-3</v>
      </c>
      <c r="O40" s="1309">
        <f>$C6*('2018（計画値を分解）'!O40/'2018（計画値を分解）'!$C6)</f>
        <v>2.1020612797246173E-3</v>
      </c>
      <c r="P40" s="1309">
        <f>$C6*('2018（計画値を分解）'!P40/'2018（計画値を分解）'!$C6)</f>
        <v>7.7099204205495981E-3</v>
      </c>
      <c r="Q40" s="1309">
        <f>$C6*('2018（計画値を分解）'!Q40/'2018（計画値を分解）'!$C6)</f>
        <v>9.6271300185948663E-3</v>
      </c>
      <c r="R40" s="1309">
        <f>$C6*('2018（計画値を分解）'!R40/'2018（計画値を分解）'!$C6)</f>
        <v>8.6660993562446883E-3</v>
      </c>
      <c r="S40" s="1309">
        <f>$C6*('2018（計画値を分解）'!S40/'2018（計画値を分解）'!$C6)</f>
        <v>9.8391638139820169E-3</v>
      </c>
      <c r="T40" s="1309">
        <f>$C6*('2018（計画値を分解）'!T40/'2018（計画値を分解）'!$C6)</f>
        <v>9.5164616326030762E-3</v>
      </c>
      <c r="U40" s="438">
        <f t="shared" si="16"/>
        <v>4.8925312652541839E-2</v>
      </c>
    </row>
    <row r="41" spans="2:21">
      <c r="B41" s="2" t="s">
        <v>149</v>
      </c>
      <c r="F41" s="2">
        <v>0</v>
      </c>
      <c r="G41" s="2">
        <v>0</v>
      </c>
      <c r="H41" s="1309">
        <f>$C7*('2018（計画値を分解）'!H41/'2018（計画値を分解）'!$C7)</f>
        <v>1.5496431074058667E-4</v>
      </c>
      <c r="I41" s="1309">
        <f>$C7*('2018（計画値を分解）'!I41/'2018（計画値を分解）'!$C7)</f>
        <v>5.9866539368046525E-4</v>
      </c>
      <c r="J41" s="1309">
        <f>$C7*('2018（計画値を分解）'!J41/'2018（計画値を分解）'!$C7)</f>
        <v>1.560453416824221E-3</v>
      </c>
      <c r="K41" s="1309">
        <f>$C7*('2018（計画値を分解）'!K41/'2018（計画値を分解）'!$C7)</f>
        <v>7.2616349122068997E-3</v>
      </c>
      <c r="L41" s="1309">
        <f>$C7*('2018（計画値を分解）'!L41/'2018（計画値を分解）'!$C7)</f>
        <v>1.3191047130141862E-2</v>
      </c>
      <c r="M41" s="438">
        <f t="shared" si="15"/>
        <v>2.2766765163594035E-2</v>
      </c>
      <c r="N41" s="1309">
        <f>$C7*('2018（計画値を分解）'!N41/'2018（計画値を分解）'!$C7)</f>
        <v>1.2915687153802506E-3</v>
      </c>
      <c r="O41" s="1309">
        <f>$C7*('2018（計画値を分解）'!O41/'2018（計画値を分解）'!$C7)</f>
        <v>1.8538756143070231E-3</v>
      </c>
      <c r="P41" s="1309">
        <f>$C7*('2018（計画値を分解）'!P41/'2018（計画値を分解）'!$C7)</f>
        <v>6.7996273913466278E-3</v>
      </c>
      <c r="Q41" s="1309">
        <f>$C7*('2018（計画値を分解）'!Q41/'2018（計画値を分解）'!$C7)</f>
        <v>8.4904763478514146E-3</v>
      </c>
      <c r="R41" s="1309">
        <f>$C7*('2018（計画値を分解）'!R41/'2018（計画値を分解）'!$C7)</f>
        <v>7.6429124225191707E-3</v>
      </c>
      <c r="S41" s="1309">
        <f>$C7*('2018（計画値を分解）'!S41/'2018（計画値を分解）'!$C7)</f>
        <v>8.6774757881002262E-3</v>
      </c>
      <c r="T41" s="1309">
        <f>$C7*('2018（計画値を分解）'!T41/'2018（計画値を分解）'!$C7)</f>
        <v>8.392874330230041E-3</v>
      </c>
      <c r="U41" s="438">
        <f t="shared" si="16"/>
        <v>4.3148810609734752E-2</v>
      </c>
    </row>
    <row r="42" spans="2:21">
      <c r="B42" s="2" t="s">
        <v>150</v>
      </c>
      <c r="F42" s="2">
        <v>0</v>
      </c>
      <c r="G42" s="2">
        <v>0</v>
      </c>
      <c r="H42" s="1309">
        <f>$C8*('2018（計画値を分解）'!H42/'2018（計画値を分解）'!$C8)</f>
        <v>1.3995631743677809E-4</v>
      </c>
      <c r="I42" s="1309">
        <f>$C8*('2018（計画値を分解）'!I42/'2018（計画値を分解）'!$C8)</f>
        <v>5.4068581001607543E-4</v>
      </c>
      <c r="J42" s="1309">
        <f>$C8*('2018（計画値を分解）'!J42/'2018（計画値を分解）'!$C8)</f>
        <v>1.4093265262603192E-3</v>
      </c>
      <c r="K42" s="1309">
        <f>$C8*('2018（計画値を分解）'!K42/'2018（計画値を分解）'!$C8)</f>
        <v>6.558359637943636E-3</v>
      </c>
      <c r="L42" s="1309">
        <f>$C8*('2018（計画値を分解）'!L42/'2018（計画値を分解）'!$C8)</f>
        <v>1.1913519768820586E-2</v>
      </c>
      <c r="M42" s="438">
        <f t="shared" si="15"/>
        <v>2.0561848060477395E-2</v>
      </c>
      <c r="N42" s="1309">
        <f>$C8*('2018（計画値を分解）'!N42/'2018（計画値を分解）'!$C8)</f>
        <v>1.1664827872772021E-3</v>
      </c>
      <c r="O42" s="1309">
        <f>$C8*('2018（計画値を分解）'!O42/'2018（計画値を分解）'!$C8)</f>
        <v>1.6743313523240818E-3</v>
      </c>
      <c r="P42" s="1309">
        <f>$C8*('2018（計画値を分解）'!P42/'2018（計画値を分解）'!$C8)</f>
        <v>6.1410966504939464E-3</v>
      </c>
      <c r="Q42" s="1309">
        <f>$C8*('2018（計画値を分解）'!Q42/'2018（計画値を分解）'!$C8)</f>
        <v>7.6681901610144276E-3</v>
      </c>
      <c r="R42" s="1309">
        <f>$C8*('2018（計画値を分解）'!R42/'2018（計画値を分解）'!$C8)</f>
        <v>6.902711159979558E-3</v>
      </c>
      <c r="S42" s="1309">
        <f>$C8*('2018（計画値を分解）'!S42/'2018（計画値を分解）'!$C8)</f>
        <v>7.8370790677238841E-3</v>
      </c>
      <c r="T42" s="1309">
        <f>$C8*('2018（計画値を分解）'!T42/'2018（計画値を分解）'!$C8)</f>
        <v>7.580040709728484E-3</v>
      </c>
      <c r="U42" s="438">
        <f t="shared" si="16"/>
        <v>3.8969931888541587E-2</v>
      </c>
    </row>
    <row r="43" spans="2:21">
      <c r="B43" s="2" t="s">
        <v>113</v>
      </c>
      <c r="F43" s="2">
        <v>0</v>
      </c>
      <c r="G43" s="2">
        <v>0</v>
      </c>
      <c r="H43" s="1309">
        <f>$C9*('2018（計画値を分解）'!H43/'2018（計画値を分解）'!$C9)</f>
        <v>1.6666837004026297E-3</v>
      </c>
      <c r="I43" s="1309">
        <f>$C9*('2018（計画値を分解）'!I43/'2018（計画値を分解）'!$C9)</f>
        <v>2.6828377688865304E-3</v>
      </c>
      <c r="J43" s="1309">
        <f>$C9*('2018（計画値を分解）'!J43/'2018（計画値を分解）'!$C9)</f>
        <v>1.062929973788897E-2</v>
      </c>
      <c r="K43" s="1309">
        <f>$C9*('2018（計画値を分解）'!K43/'2018（計画値を分解）'!$C9)</f>
        <v>4.0435205735527835E-2</v>
      </c>
      <c r="L43" s="1309">
        <f>$C9*('2018（計画値を分解）'!L43/'2018（計画値を分解）'!$C9)</f>
        <v>6.8834839288825028E-2</v>
      </c>
      <c r="M43" s="438">
        <f t="shared" si="15"/>
        <v>0.124248866231531</v>
      </c>
      <c r="N43" s="1309">
        <f>$C9*('2018（計画値を分解）'!N43/'2018（計画値を分解）'!$C9)</f>
        <v>1.7860083525296395E-2</v>
      </c>
      <c r="O43" s="1309">
        <f>$C9*('2018（計画値を分解）'!O43/'2018（計画値を分解）'!$C9)</f>
        <v>1.7945047016023383E-2</v>
      </c>
      <c r="P43" s="1309">
        <f>$C9*('2018（計画値を分解）'!P43/'2018（計画値を分解）'!$C9)</f>
        <v>7.1155322388660666E-2</v>
      </c>
      <c r="Q43" s="1309">
        <f>$C9*('2018（計画値を分解）'!Q43/'2018（計画値を分解）'!$C9)</f>
        <v>6.4186870783015632E-2</v>
      </c>
      <c r="R43" s="1309">
        <f>$C9*('2018（計画値を分解）'!R43/'2018（計画値を分解）'!$C9)</f>
        <v>5.3496293108152314E-2</v>
      </c>
      <c r="S43" s="1309">
        <f>$C9*('2018（計画値を分解）'!S43/'2018（計画値を分解）'!$C9)</f>
        <v>5.5089818743385602E-2</v>
      </c>
      <c r="T43" s="1309">
        <f>$C9*('2018（計画値を分解）'!T43/'2018（計画値を分解）'!$C9)</f>
        <v>4.8268127654910988E-2</v>
      </c>
      <c r="U43" s="438">
        <f t="shared" si="16"/>
        <v>0.32800156321944501</v>
      </c>
    </row>
    <row r="44" spans="2:21">
      <c r="B44" s="2" t="s">
        <v>114</v>
      </c>
      <c r="F44" s="2">
        <v>0</v>
      </c>
      <c r="G44" s="2">
        <v>0</v>
      </c>
      <c r="H44" s="1309">
        <f>$C10*('2018（計画値を分解）'!H44/'2018（計画値を分解）'!$C10)</f>
        <v>3.0991766432423335E-3</v>
      </c>
      <c r="I44" s="1309">
        <f>$C10*('2018（計画値を分解）'!I44/'2018（計画値を分解）'!$C10)</f>
        <v>5.9864422857915343E-3</v>
      </c>
      <c r="J44" s="1309">
        <f>$C10*('2018（計画値を分解）'!J44/'2018（計画値を分解）'!$C10)</f>
        <v>2.1065376359527901E-2</v>
      </c>
      <c r="K44" s="1309">
        <f>$C10*('2018（計画値を分解）'!K44/'2018（計画値を分解）'!$C10)</f>
        <v>8.4973574514228295E-2</v>
      </c>
      <c r="L44" s="1309">
        <f>$C10*('2018（計画値を分解）'!L44/'2018（計画値を分解）'!$C10)</f>
        <v>0.14509638854035495</v>
      </c>
      <c r="M44" s="438">
        <f t="shared" si="15"/>
        <v>0.26022095834314501</v>
      </c>
      <c r="N44" s="1309">
        <f>$C10*('2018（計画値を分解）'!N44/'2018（計画値を分解）'!$C10)</f>
        <v>5.2583438607112447E-2</v>
      </c>
      <c r="O44" s="1309">
        <f>$C10*('2018（計画値を分解）'!O44/'2018（計画値を分解）'!$C10)</f>
        <v>4.4491441745873363E-2</v>
      </c>
      <c r="P44" s="1309">
        <f>$C10*('2018（計画値を分解）'!P44/'2018（計画値を分解）'!$C10)</f>
        <v>0.18284838009819065</v>
      </c>
      <c r="Q44" s="1309">
        <f>$C10*('2018（計画値を分解）'!Q44/'2018（計画値を分解）'!$C10)</f>
        <v>0.14950092833733189</v>
      </c>
      <c r="R44" s="1309">
        <f>$C10*('2018（計画値を分解）'!R44/'2018（計画値を分解）'!$C10)</f>
        <v>0.12373801683795219</v>
      </c>
      <c r="S44" s="1309">
        <f>$C10*('2018（計画値を分解）'!S44/'2018（計画値を分解）'!$C10)</f>
        <v>0.11479171497902285</v>
      </c>
      <c r="T44" s="1309">
        <f>$C10*('2018（計画値を分解）'!T44/'2018（計画値を分解）'!$C10)</f>
        <v>9.7039178617514557E-2</v>
      </c>
      <c r="U44" s="438">
        <f t="shared" si="16"/>
        <v>0.76499309922299785</v>
      </c>
    </row>
    <row r="45" spans="2:21">
      <c r="B45" s="2" t="s">
        <v>115</v>
      </c>
      <c r="F45" s="2">
        <v>0</v>
      </c>
      <c r="G45" s="2">
        <v>0</v>
      </c>
      <c r="H45" s="1309">
        <f>$C11*('2018（計画値を分解）'!H45/'2018（計画値を分解）'!$C11)</f>
        <v>5.8173909015886531E-3</v>
      </c>
      <c r="I45" s="1309">
        <f>$C11*('2018（計画値を分解）'!I45/'2018（計画値を分解）'!$C11)</f>
        <v>1.4982678259481253E-2</v>
      </c>
      <c r="J45" s="1309">
        <f>$C11*('2018（計画値を分解）'!J45/'2018（計画値を分解）'!$C11)</f>
        <v>4.5887455300958328E-2</v>
      </c>
      <c r="K45" s="1309">
        <f>$C11*('2018（計画値を分解）'!K45/'2018（計画値を分解）'!$C11)</f>
        <v>0.19720232364766968</v>
      </c>
      <c r="L45" s="1309">
        <f>$C11*('2018（計画値を分解）'!L45/'2018（計画値を分解）'!$C11)</f>
        <v>0.33654886858623123</v>
      </c>
      <c r="M45" s="438">
        <f t="shared" si="15"/>
        <v>0.60043871669592908</v>
      </c>
      <c r="N45" s="1309">
        <f>$C11*('2018（計画値を分解）'!N45/'2018（計画値を分解）'!$C11)</f>
        <v>0.15353819329615603</v>
      </c>
      <c r="O45" s="1309">
        <f>$C11*('2018（計画値を分解）'!O45/'2018（計画値を分解）'!$C11)</f>
        <v>0.11019185778772157</v>
      </c>
      <c r="P45" s="1309">
        <f>$C11*('2018（計画値を分解）'!P45/'2018（計画値を分解）'!$C11)</f>
        <v>0.48637256110442612</v>
      </c>
      <c r="Q45" s="1309">
        <f>$C11*('2018（計画値を分解）'!Q45/'2018（計画値を分解）'!$C11)</f>
        <v>0.39495320179731958</v>
      </c>
      <c r="R45" s="1309">
        <f>$C11*('2018（計画値を分解）'!R45/'2018（計画値を分解）'!$C11)</f>
        <v>0.34384431144911209</v>
      </c>
      <c r="S45" s="1309">
        <f>$C11*('2018（計画値を分解）'!S45/'2018（計画値を分解）'!$C11)</f>
        <v>0.32462306802953583</v>
      </c>
      <c r="T45" s="1309">
        <f>$C11*('2018（計画値を分解）'!T45/'2018（計画値を分解）'!$C11)</f>
        <v>0.2691224315718162</v>
      </c>
      <c r="U45" s="438">
        <f t="shared" si="16"/>
        <v>2.0826456250360876</v>
      </c>
    </row>
    <row r="46" spans="2:21">
      <c r="B46" s="2" t="s">
        <v>116</v>
      </c>
      <c r="F46" s="2">
        <v>0</v>
      </c>
      <c r="G46" s="2">
        <v>0</v>
      </c>
      <c r="H46" s="1309">
        <f>$C12*('2018（計画値を分解）'!H46/'2018（計画値を分解）'!$C12)</f>
        <v>1.4209341273563275E-2</v>
      </c>
      <c r="I46" s="1309">
        <f>$C12*('2018（計画値を分解）'!I46/'2018（計画値を分解）'!$C12)</f>
        <v>2.5731653288094021E-2</v>
      </c>
      <c r="J46" s="1309">
        <f>$C12*('2018（計画値を分解）'!J46/'2018（計画値を分解）'!$C12)</f>
        <v>8.2273677372759757E-2</v>
      </c>
      <c r="K46" s="1309">
        <f>$C12*('2018（計画値を分解）'!K46/'2018（計画値を分解）'!$C12)</f>
        <v>0.36922821518680082</v>
      </c>
      <c r="L46" s="1309">
        <f>$C12*('2018（計画値を分解）'!L46/'2018（計画値を分解）'!$C12)</f>
        <v>0.56865348460097875</v>
      </c>
      <c r="M46" s="438">
        <f t="shared" si="15"/>
        <v>1.0600963717221967</v>
      </c>
      <c r="N46" s="1309">
        <f>$C12*('2018（計画値を分解）'!N46/'2018（計画値を分解）'!$C12)</f>
        <v>0.38278095438064125</v>
      </c>
      <c r="O46" s="1309">
        <f>$C12*('2018（計画値を分解）'!O46/'2018（計画値を分解）'!$C12)</f>
        <v>0.30066944839181281</v>
      </c>
      <c r="P46" s="1309">
        <f>$C12*('2018（計画値を分解）'!P46/'2018（計画値を分解）'!$C12)</f>
        <v>1.1416551664125387</v>
      </c>
      <c r="Q46" s="1309">
        <f>$C12*('2018（計画値を分解）'!Q46/'2018（計画値を分解）'!$C12)</f>
        <v>0.93825333792677257</v>
      </c>
      <c r="R46" s="1309">
        <f>$C12*('2018（計画値を分解）'!R46/'2018（計画値を分解）'!$C12)</f>
        <v>0.77068393236005062</v>
      </c>
      <c r="S46" s="1309">
        <f>$C12*('2018（計画値を分解）'!S46/'2018（計画値を分解）'!$C12)</f>
        <v>0.74698126840118118</v>
      </c>
      <c r="T46" s="1309">
        <f>$C12*('2018（計画値を分解）'!T46/'2018（計画値を分解）'!$C12)</f>
        <v>0.55814488820606889</v>
      </c>
      <c r="U46" s="438">
        <f t="shared" si="16"/>
        <v>4.8391689960790663</v>
      </c>
    </row>
    <row r="47" spans="2:21">
      <c r="B47" s="2" t="s">
        <v>117</v>
      </c>
      <c r="F47" s="2">
        <v>0</v>
      </c>
      <c r="G47" s="2">
        <v>0</v>
      </c>
      <c r="H47" s="1309">
        <f>$C13*('2018（計画値を分解）'!H47/'2018（計画値を分解）'!$C13)</f>
        <v>2.0327672573227974E-2</v>
      </c>
      <c r="I47" s="1309">
        <f>$C13*('2018（計画値を分解）'!I47/'2018（計画値を分解）'!$C13)</f>
        <v>4.2834991708150229E-2</v>
      </c>
      <c r="J47" s="1309">
        <f>$C13*('2018（計画値を分解）'!J47/'2018（計画値を分解）'!$C13)</f>
        <v>0.13491247130770681</v>
      </c>
      <c r="K47" s="1309">
        <f>$C13*('2018（計画値を分解）'!K47/'2018（計画値を分解）'!$C13)</f>
        <v>0.5472128465233892</v>
      </c>
      <c r="L47" s="1309">
        <f>$C13*('2018（計画値を分解）'!L47/'2018（計画値を分解）'!$C13)</f>
        <v>0.78390329983900553</v>
      </c>
      <c r="M47" s="438">
        <f t="shared" si="15"/>
        <v>1.5291912819514799</v>
      </c>
      <c r="N47" s="1309">
        <f>$C13*('2018（計画値を分解）'!N47/'2018（計画値を分解）'!$C13)</f>
        <v>0.69309587372794257</v>
      </c>
      <c r="O47" s="1309">
        <f>$C13*('2018（計画値を分解）'!O47/'2018（計画値を分解）'!$C13)</f>
        <v>0.59911910021768144</v>
      </c>
      <c r="P47" s="1309">
        <f>$C13*('2018（計画値を分解）'!P47/'2018（計画値を分解）'!$C13)</f>
        <v>2.13454654938805</v>
      </c>
      <c r="Q47" s="1309">
        <f>$C13*('2018（計画値を分解）'!Q47/'2018（計画値を分解）'!$C13)</f>
        <v>1.7267539390092685</v>
      </c>
      <c r="R47" s="1309">
        <f>$C13*('2018（計画値を分解）'!R47/'2018（計画値を分解）'!$C13)</f>
        <v>1.395352222173077</v>
      </c>
      <c r="S47" s="1309">
        <f>$C13*('2018（計画値を分解）'!S47/'2018（計画値を分解）'!$C13)</f>
        <v>1.3969808787143894</v>
      </c>
      <c r="T47" s="1309">
        <f>$C13*('2018（計画値を分解）'!T47/'2018（計画値を分解）'!$C13)</f>
        <v>0.97584000591006259</v>
      </c>
      <c r="U47" s="438">
        <f t="shared" si="16"/>
        <v>8.921688569140473</v>
      </c>
    </row>
    <row r="48" spans="2:21">
      <c r="B48" s="2" t="s">
        <v>412</v>
      </c>
      <c r="F48" s="2">
        <v>0</v>
      </c>
      <c r="G48" s="2">
        <v>0</v>
      </c>
      <c r="H48" s="1309">
        <f>$C14*('2018（計画値を分解）'!H48/'2018（計画値を分解）'!$C14)</f>
        <v>3.1347228502294835E-2</v>
      </c>
      <c r="I48" s="1309">
        <f>$C14*('2018（計画値を分解）'!I48/'2018（計画値を分解）'!$C14)</f>
        <v>7.4006828779099643E-2</v>
      </c>
      <c r="J48" s="1309">
        <f>$C14*('2018（計画値を分解）'!J48/'2018（計画値を分解）'!$C14)</f>
        <v>0.24317439274184324</v>
      </c>
      <c r="K48" s="1309">
        <f>$C14*('2018（計画値を分解）'!K48/'2018（計画値を分解）'!$C14)</f>
        <v>1.0279055591698865</v>
      </c>
      <c r="L48" s="1309">
        <f>$C14*('2018（計画値を分解）'!L48/'2018（計画値を分解）'!$C14)</f>
        <v>1.4110538460657192</v>
      </c>
      <c r="M48" s="438">
        <f t="shared" si="15"/>
        <v>2.7874878552588434</v>
      </c>
      <c r="N48" s="1309">
        <f>$C14*('2018（計画値を分解）'!N48/'2018（計画値を分解）'!$C14)</f>
        <v>0.74509549685249943</v>
      </c>
      <c r="O48" s="1309">
        <f>$C14*('2018（計画値を分解）'!O48/'2018（計画値を分解）'!$C14)</f>
        <v>0.75280687205357089</v>
      </c>
      <c r="P48" s="1309">
        <f>$C14*('2018（計画値を分解）'!P48/'2018（計画値を分解）'!$C14)</f>
        <v>2.8597204678419805</v>
      </c>
      <c r="Q48" s="1309">
        <f>$C14*('2018（計画値を分解）'!Q48/'2018（計画値を分解）'!$C14)</f>
        <v>2.6191350716728108</v>
      </c>
      <c r="R48" s="1309">
        <f>$C14*('2018（計画値を分解）'!R48/'2018（計画値を分解）'!$C14)</f>
        <v>2.3477207394486723</v>
      </c>
      <c r="S48" s="1309">
        <f>$C14*('2018（計画値を分解）'!S48/'2018（計画値を分解）'!$C14)</f>
        <v>2.6140457175913903</v>
      </c>
      <c r="T48" s="1309">
        <f>$C14*('2018（計画値を分解）'!T48/'2018（計画値を分解）'!$C14)</f>
        <v>1.6964573587089349</v>
      </c>
      <c r="U48" s="438">
        <f t="shared" si="16"/>
        <v>13.63498172416986</v>
      </c>
    </row>
    <row r="49" spans="2:21">
      <c r="B49" s="2" t="s">
        <v>304</v>
      </c>
      <c r="F49" s="1316">
        <f>SUM(F38:F48)</f>
        <v>0</v>
      </c>
      <c r="G49" s="1316">
        <f t="shared" ref="G49:U49" si="17">SUM(G38:G48)</f>
        <v>0</v>
      </c>
      <c r="H49" s="1317">
        <f t="shared" si="17"/>
        <v>7.7222446005218243E-2</v>
      </c>
      <c r="I49" s="1317">
        <f t="shared" si="17"/>
        <v>0.1691419996534837</v>
      </c>
      <c r="J49" s="1317">
        <f t="shared" si="17"/>
        <v>0.54554486240547539</v>
      </c>
      <c r="K49" s="1317">
        <f t="shared" si="17"/>
        <v>2.3023348303693369</v>
      </c>
      <c r="L49" s="1317">
        <f t="shared" si="17"/>
        <v>3.3783546389508192</v>
      </c>
      <c r="M49" s="1317">
        <f t="shared" si="17"/>
        <v>6.4725987773843334</v>
      </c>
      <c r="N49" s="1316">
        <f t="shared" si="17"/>
        <v>2.0512462822023432</v>
      </c>
      <c r="O49" s="1316">
        <f t="shared" si="17"/>
        <v>1.8342554459123681</v>
      </c>
      <c r="P49" s="1317">
        <f t="shared" si="17"/>
        <v>6.9094247526894446</v>
      </c>
      <c r="Q49" s="1317">
        <f t="shared" si="17"/>
        <v>5.9341471032699067</v>
      </c>
      <c r="R49" s="1317">
        <f t="shared" si="17"/>
        <v>5.0720701220557523</v>
      </c>
      <c r="S49" s="1317">
        <f t="shared" si="17"/>
        <v>5.2947872407952143</v>
      </c>
      <c r="T49" s="1317">
        <f t="shared" si="17"/>
        <v>3.6857602486152459</v>
      </c>
      <c r="U49" s="1317">
        <f t="shared" si="17"/>
        <v>30.781691195540283</v>
      </c>
    </row>
    <row r="50" spans="2:21">
      <c r="B50" s="2" t="s">
        <v>389</v>
      </c>
      <c r="H50" s="957">
        <f>'2018（計画値を分解）'!H50+医療院へ!$E$28</f>
        <v>25.488363972536376</v>
      </c>
      <c r="I50" s="957">
        <f>'2018（計画値を分解）'!I50+医療院へ!$E$29</f>
        <v>28.870760065967417</v>
      </c>
      <c r="J50" s="957">
        <f>'2018（計画値を分解）'!J50+医療院へ!$E$30</f>
        <v>35.668494967288936</v>
      </c>
      <c r="K50" s="957">
        <f>'2018（計画値を分解）'!K50+医療院へ!$E$31</f>
        <v>39.273322777210957</v>
      </c>
      <c r="L50" s="957">
        <f>'2018（計画値を分解）'!L50+医療院へ!$E$32</f>
        <v>41.867767557103733</v>
      </c>
      <c r="N50" s="1309">
        <f>'2018（計画値を分解）'!N50</f>
        <v>6.5474246230423736</v>
      </c>
      <c r="O50" s="1309">
        <f>'2018（計画値を分解）'!O50</f>
        <v>10.642978639312327</v>
      </c>
      <c r="P50" s="1309">
        <f>'2018（計画値を分解）'!P50</f>
        <v>18.329096226488126</v>
      </c>
      <c r="Q50" s="1309">
        <f>'2018（計画値を分解）'!Q50</f>
        <v>20.416213674774294</v>
      </c>
      <c r="R50" s="1309">
        <f>'2018（計画値を分解）'!R50</f>
        <v>22.678320463896888</v>
      </c>
      <c r="S50" s="1309">
        <f>'2018（計画値を分解）'!S50</f>
        <v>24.756356458107501</v>
      </c>
      <c r="T50" s="1309">
        <f>'2018（計画値を分解）'!T50</f>
        <v>26.989900916741767</v>
      </c>
    </row>
    <row r="51" spans="2:21">
      <c r="N51" s="688"/>
      <c r="O51" s="688"/>
      <c r="P51" s="688"/>
      <c r="Q51" s="688"/>
      <c r="R51" s="688"/>
      <c r="S51" s="688"/>
      <c r="T51" s="688"/>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09">
        <f>$C4*('2018（計画値を分解）'!F55/'2018（計画値を分解）'!$C4)</f>
        <v>0</v>
      </c>
      <c r="G55" s="1309">
        <f>$C4*('2018（計画値を分解）'!G55/'2018（計画値を分解）'!$C4)</f>
        <v>1.9899808541470919E-4</v>
      </c>
      <c r="H55" s="1309">
        <f>$C4*('2018（計画値を分解）'!H55/'2018（計画値を分解）'!$C4)</f>
        <v>6.2576174641860672E-3</v>
      </c>
      <c r="I55" s="1309">
        <f>$C4*('2018（計画値を分解）'!I55/'2018（計画値を分解）'!$C4)</f>
        <v>5.5338521448192006E-3</v>
      </c>
      <c r="J55" s="1309">
        <f>$C4*('2018（計画値を分解）'!J55/'2018（計画値を分解）'!$C4)</f>
        <v>6.6687800770189017E-3</v>
      </c>
      <c r="K55" s="1309">
        <f>$C4*('2018（計画値を分解）'!K55/'2018（計画値を分解）'!$C4)</f>
        <v>3.5411438994011109E-3</v>
      </c>
      <c r="L55" s="1309">
        <f>$C4*('2018（計画値を分解）'!L55/'2018（計画値を分解）'!$C4)</f>
        <v>3.3839320565777192E-3</v>
      </c>
      <c r="M55" s="438">
        <f>SUM(F55:L55)</f>
        <v>2.5584323727417708E-2</v>
      </c>
      <c r="N55" s="1309">
        <f>$C4*('2018（計画値を分解）'!N55/'2018（計画値を分解）'!$C4)</f>
        <v>8.3483236218638304E-2</v>
      </c>
      <c r="O55" s="1309">
        <f>$C4*('2018（計画値を分解）'!O55/'2018（計画値を分解）'!$C4)</f>
        <v>0.21479298081499701</v>
      </c>
      <c r="P55" s="1309">
        <f>$C4*('2018（計画値を分解）'!P55/'2018（計画値を分解）'!$C4)</f>
        <v>0.36186460561401779</v>
      </c>
      <c r="Q55" s="1309">
        <f>$C4*('2018（計画値を分解）'!Q55/'2018（計画値を分解）'!$C4)</f>
        <v>0.49727450037312676</v>
      </c>
      <c r="R55" s="1309">
        <f>$C4*('2018（計画値を分解）'!R55/'2018（計画値を分解）'!$C4)</f>
        <v>0.27571771684835883</v>
      </c>
      <c r="S55" s="1309">
        <f>$C4*('2018（計画値を分解）'!S55/'2018（計画値を分解）'!$C4)</f>
        <v>0.19467742508707889</v>
      </c>
      <c r="T55" s="1309">
        <f>$C4*('2018（計画値を分解）'!T55/'2018（計画値を分解）'!$C4)</f>
        <v>0.17473340832365142</v>
      </c>
      <c r="U55" s="438">
        <f>SUM(N55:T55)</f>
        <v>1.8025438732798689</v>
      </c>
    </row>
    <row r="56" spans="2:21">
      <c r="B56" s="2" t="s">
        <v>147</v>
      </c>
      <c r="F56" s="1309">
        <f>$C5*('2018（計画値を分解）'!F56/'2018（計画値を分解）'!$C5)</f>
        <v>0</v>
      </c>
      <c r="G56" s="1309">
        <f>$C5*('2018（計画値を分解）'!G56/'2018（計画値を分解）'!$C5)</f>
        <v>2.2573987492521672E-4</v>
      </c>
      <c r="H56" s="1309">
        <f>$C5*('2018（計画値を分解）'!H56/'2018（計画値を分解）'!$C5)</f>
        <v>7.0985295197759793E-3</v>
      </c>
      <c r="I56" s="1309">
        <f>$C5*('2018（計画値を分解）'!I56/'2018（計画値を分解）'!$C5)</f>
        <v>6.2775030645284349E-3</v>
      </c>
      <c r="J56" s="1309">
        <f>$C5*('2018（計画値を分解）'!J56/'2018（計画値を分解）'!$C5)</f>
        <v>7.5649450463444014E-3</v>
      </c>
      <c r="K56" s="1309">
        <f>$C5*('2018（計画値を分解）'!K56/'2018（計画値を分解）'!$C5)</f>
        <v>4.0170104113168214E-3</v>
      </c>
      <c r="L56" s="1309">
        <f>$C5*('2018（計画値を分解）'!L56/'2018（計画値を分解）'!$C5)</f>
        <v>3.8386721038815674E-3</v>
      </c>
      <c r="M56" s="438">
        <f t="shared" ref="M56:M65" si="18">SUM(F56:L56)</f>
        <v>2.9022400020772422E-2</v>
      </c>
      <c r="N56" s="1309">
        <f>$C5*('2018（計画値を分解）'!N56/'2018（計画値を分解）'!$C5)</f>
        <v>9.4701892548734776E-2</v>
      </c>
      <c r="O56" s="1309">
        <f>$C5*('2018（計画値を分解）'!O56/'2018（計画値を分解）'!$C5)</f>
        <v>0.24365732224480935</v>
      </c>
      <c r="P56" s="1309">
        <f>$C5*('2018（計画値を分解）'!P56/'2018（計画値を分解）'!$C5)</f>
        <v>0.41049274740978592</v>
      </c>
      <c r="Q56" s="1309">
        <f>$C5*('2018（計画値を分解）'!Q56/'2018（計画値を分解）'!$C5)</f>
        <v>0.56409931424109983</v>
      </c>
      <c r="R56" s="1309">
        <f>$C5*('2018（計画値を分解）'!R56/'2018（計画値を分解）'!$C5)</f>
        <v>0.31276925497200925</v>
      </c>
      <c r="S56" s="1309">
        <f>$C5*('2018（計画値を分解）'!S56/'2018（計画値を分解）'!$C5)</f>
        <v>0.22083859499621131</v>
      </c>
      <c r="T56" s="1309">
        <f>$C5*('2018（計画値を分解）'!T56/'2018（計画値を分解）'!$C5)</f>
        <v>0.19821445848605296</v>
      </c>
      <c r="U56" s="438">
        <f t="shared" ref="U56:U65" si="19">SUM(N56:T56)</f>
        <v>2.0447735848987034</v>
      </c>
    </row>
    <row r="57" spans="2:21">
      <c r="B57" s="2" t="s">
        <v>148</v>
      </c>
      <c r="F57" s="1309">
        <f>$C6*('2018（計画値を分解）'!F57/'2018（計画値を分解）'!$C6)</f>
        <v>0</v>
      </c>
      <c r="G57" s="1309">
        <f>$C6*('2018（計画値を分解）'!G57/'2018（計画値を分解）'!$C6)</f>
        <v>2.6248676327372518E-4</v>
      </c>
      <c r="H57" s="1309">
        <f>$C6*('2018（計画値を分解）'!H57/'2018（計画値を分解）'!$C6)</f>
        <v>8.2540580757664225E-3</v>
      </c>
      <c r="I57" s="1309">
        <f>$C6*('2018（計画値を分解）'!I57/'2018（計画値を分解）'!$C6)</f>
        <v>7.2993814734540466E-3</v>
      </c>
      <c r="J57" s="1309">
        <f>$C6*('2018（計画値を分解）'!J57/'2018（計画値を分解）'!$C6)</f>
        <v>8.7963986877212848E-3</v>
      </c>
      <c r="K57" s="1309">
        <f>$C6*('2018（計画値を分解）'!K57/'2018（計画値を分解）'!$C6)</f>
        <v>4.6709162980298228E-3</v>
      </c>
      <c r="L57" s="1309">
        <f>$C6*('2018（計画値を分解）'!L57/'2018（計画値を分解）'!$C6)</f>
        <v>4.4635473292027493E-3</v>
      </c>
      <c r="M57" s="438">
        <f t="shared" si="18"/>
        <v>3.3746788627448052E-2</v>
      </c>
      <c r="N57" s="1309">
        <f>$C6*('2018（計画値を分解）'!N57/'2018（計画値を分解）'!$C6)</f>
        <v>0.11011786579242362</v>
      </c>
      <c r="O57" s="1309">
        <f>$C6*('2018（計画値を分解）'!O57/'2018（計画値を分解）'!$C6)</f>
        <v>0.28332088819120116</v>
      </c>
      <c r="P57" s="1309">
        <f>$C6*('2018（計画値を分解）'!P57/'2018（計画値を分解）'!$C6)</f>
        <v>0.47731448708664675</v>
      </c>
      <c r="Q57" s="1309">
        <f>$C6*('2018（計画値を分解）'!Q57/'2018（計画値を分解）'!$C6)</f>
        <v>0.65592577832838161</v>
      </c>
      <c r="R57" s="1309">
        <f>$C6*('2018（計画値を分解）'!R57/'2018（計画値を分解）'!$C6)</f>
        <v>0.3636831526390038</v>
      </c>
      <c r="S57" s="1309">
        <f>$C6*('2018（計画値を分解）'!S57/'2018（計画値を分解）'!$C6)</f>
        <v>0.25678763233866431</v>
      </c>
      <c r="T57" s="1309">
        <f>$C6*('2018（計画値を分解）'!T57/'2018（計画値を分解）'!$C6)</f>
        <v>0.23048064352518283</v>
      </c>
      <c r="U57" s="438">
        <f t="shared" si="19"/>
        <v>2.3776304479015042</v>
      </c>
    </row>
    <row r="58" spans="2:21">
      <c r="B58" s="2" t="s">
        <v>149</v>
      </c>
      <c r="F58" s="1309">
        <f>$C7*('2018（計画値を分解）'!F58/'2018（計画値を分解）'!$C7)</f>
        <v>0</v>
      </c>
      <c r="G58" s="1309">
        <f>$C7*('2018（計画値を分解）'!G58/'2018（計画値を分解）'!$C7)</f>
        <v>2.3149553926196174E-4</v>
      </c>
      <c r="H58" s="1309">
        <f>$C7*('2018（計画値を分解）'!H58/'2018（計画値を分解）'!$C7)</f>
        <v>7.2795199328070876E-3</v>
      </c>
      <c r="I58" s="1309">
        <f>$C7*('2018（計画値を分解）'!I58/'2018（計画値を分解）'!$C7)</f>
        <v>6.4375598578808868E-3</v>
      </c>
      <c r="J58" s="1309">
        <f>$C7*('2018（計画値を分解）'!J58/'2018（計画値を分解）'!$C7)</f>
        <v>7.7578276038770648E-3</v>
      </c>
      <c r="K58" s="1309">
        <f>$C7*('2018（計画値を分解）'!K58/'2018（計画値を分解）'!$C7)</f>
        <v>4.1194316763786933E-3</v>
      </c>
      <c r="L58" s="1309">
        <f>$C7*('2018（計画値を分解）'!L58/'2018（計画値を分解）'!$C7)</f>
        <v>3.9365462970700257E-3</v>
      </c>
      <c r="M58" s="438">
        <f t="shared" si="18"/>
        <v>2.9762380907275718E-2</v>
      </c>
      <c r="N58" s="1309">
        <f>$C7*('2018（計画値を分解）'!N58/'2018（計画値を分解）'!$C7)</f>
        <v>9.7116496108454034E-2</v>
      </c>
      <c r="O58" s="1309">
        <f>$C7*('2018（計画値を分解）'!O58/'2018（計画値を分解）'!$C7)</f>
        <v>0.24986982573138131</v>
      </c>
      <c r="P58" s="1309">
        <f>$C7*('2018（計画値を分解）'!P58/'2018（計画値を分解）'!$C7)</f>
        <v>0.42095903506739052</v>
      </c>
      <c r="Q58" s="1309">
        <f>$C7*('2018（計画値を分解）'!Q58/'2018（計画値を分解）'!$C7)</f>
        <v>0.57848209134875694</v>
      </c>
      <c r="R58" s="1309">
        <f>$C7*('2018（計画値を分解）'!R58/'2018（計画値を分解）'!$C7)</f>
        <v>0.32074389767555928</v>
      </c>
      <c r="S58" s="1309">
        <f>$C7*('2018（計画値を分解）'!S58/'2018（計画値を分解）'!$C7)</f>
        <v>0.22646929194692789</v>
      </c>
      <c r="T58" s="1309">
        <f>$C7*('2018（計画値を分解）'!T58/'2018（計画値を分解）'!$C7)</f>
        <v>0.2032683103592027</v>
      </c>
      <c r="U58" s="438">
        <f t="shared" si="19"/>
        <v>2.0969089482376728</v>
      </c>
    </row>
    <row r="59" spans="2:21">
      <c r="B59" s="2" t="s">
        <v>150</v>
      </c>
      <c r="F59" s="1309">
        <f>$C8*('2018（計画値を分解）'!F59/'2018（計画値を分解）'!$C8)</f>
        <v>0</v>
      </c>
      <c r="G59" s="1309">
        <f>$C8*('2018（計画値を分解）'!G59/'2018（計画値を分解）'!$C8)</f>
        <v>2.0907564472946445E-4</v>
      </c>
      <c r="H59" s="1309">
        <f>$C8*('2018（計画値を分解）'!H59/'2018（計画値を分解）'!$C8)</f>
        <v>6.5745125289449289E-3</v>
      </c>
      <c r="I59" s="1309">
        <f>$C8*('2018（計画値を分解）'!I59/'2018（計画値を分解）'!$C8)</f>
        <v>5.8140946562598612E-3</v>
      </c>
      <c r="J59" s="1309">
        <f>$C8*('2018（計画値を分解）'!J59/'2018（計画値を分解）'!$C8)</f>
        <v>7.0064970286325924E-3</v>
      </c>
      <c r="K59" s="1309">
        <f>$C8*('2018（計画値を分解）'!K59/'2018（計画値を分解）'!$C8)</f>
        <v>3.7204726985397016E-3</v>
      </c>
      <c r="L59" s="1309">
        <f>$C8*('2018（計画値を分解）'!L59/'2018（計画値を分解）'!$C8)</f>
        <v>3.5552994139379469E-3</v>
      </c>
      <c r="M59" s="438">
        <f t="shared" si="18"/>
        <v>2.6879951971044497E-2</v>
      </c>
      <c r="N59" s="1309">
        <f>$C8*('2018（計画値を分解）'!N59/'2018（計画値を分解）'!$C8)</f>
        <v>8.7710951591013789E-2</v>
      </c>
      <c r="O59" s="1309">
        <f>$C8*('2018（計画値を分解）'!O59/'2018（計画値を分解）'!$C8)</f>
        <v>0.22567041714834293</v>
      </c>
      <c r="P59" s="1309">
        <f>$C8*('2018（計画値を分解）'!P59/'2018（計画値を分解）'!$C8)</f>
        <v>0.38018996798816368</v>
      </c>
      <c r="Q59" s="1309">
        <f>$C8*('2018（計画値を分解）'!Q59/'2018（計画値を分解）'!$C8)</f>
        <v>0.52245722141680906</v>
      </c>
      <c r="R59" s="1309">
        <f>$C8*('2018（計画値を分解）'!R59/'2018（計画値を分解）'!$C8)</f>
        <v>0.28968047251948886</v>
      </c>
      <c r="S59" s="1309">
        <f>$C8*('2018（計画値を分解）'!S59/'2018（計画値を分解）'!$C8)</f>
        <v>0.20453617973022206</v>
      </c>
      <c r="T59" s="1309">
        <f>$C8*('2018（計画値を分解）'!T59/'2018（計画値を分解）'!$C8)</f>
        <v>0.18358216826514184</v>
      </c>
      <c r="U59" s="438">
        <f t="shared" si="19"/>
        <v>1.8938273786591822</v>
      </c>
    </row>
    <row r="60" spans="2:21">
      <c r="B60" s="2" t="s">
        <v>113</v>
      </c>
      <c r="F60" s="1309">
        <f>$C9*('2018（計画値を分解）'!F60/'2018（計画値を分解）'!$C9)</f>
        <v>0</v>
      </c>
      <c r="G60" s="1309">
        <f>$C9*('2018（計画値を分解）'!G60/'2018（計画値を分解）'!$C9)</f>
        <v>3.3197307617469458E-3</v>
      </c>
      <c r="H60" s="1309">
        <f>$C9*('2018（計画値を分解）'!H60/'2018（計画値を分解）'!$C9)</f>
        <v>6.8108749266136331E-2</v>
      </c>
      <c r="I60" s="1309">
        <f>$C9*('2018（計画値を分解）'!I60/'2018（計画値を分解）'!$C9)</f>
        <v>6.3000090670467898E-2</v>
      </c>
      <c r="J60" s="1309">
        <f>$C9*('2018（計画値を分解）'!J60/'2018（計画値を分解）'!$C9)</f>
        <v>5.933337986676171E-2</v>
      </c>
      <c r="K60" s="1309">
        <f>$C9*('2018（計画値を分解）'!K60/'2018（計画値を分解）'!$C9)</f>
        <v>3.3229213861229567E-2</v>
      </c>
      <c r="L60" s="1309">
        <f>$C9*('2018（計画値を分解）'!L60/'2018（計画値を分解）'!$C9)</f>
        <v>3.0066567611481052E-2</v>
      </c>
      <c r="M60" s="438">
        <f t="shared" si="18"/>
        <v>0.25705773203782351</v>
      </c>
      <c r="N60" s="1309">
        <f>$C9*('2018（計画値を分解）'!N60/'2018（計画値を分解）'!$C9)</f>
        <v>0.95142450369853027</v>
      </c>
      <c r="O60" s="1309">
        <f>$C9*('2018（計画値を分解）'!O60/'2018（計画値を分解）'!$C9)</f>
        <v>1.6431592093261909</v>
      </c>
      <c r="P60" s="1309">
        <f>$C9*('2018（計画値を分解）'!P60/'2018（計画値を分解）'!$C9)</f>
        <v>2.8835624203945294</v>
      </c>
      <c r="Q60" s="1309">
        <f>$C9*('2018（計画値を分解）'!Q60/'2018（計画値を分解）'!$C9)</f>
        <v>3.1556424512135384</v>
      </c>
      <c r="R60" s="1309">
        <f>$C9*('2018（計画値を分解）'!R60/'2018（計画値を分解）'!$C9)</f>
        <v>1.7946594603048924</v>
      </c>
      <c r="S60" s="1309">
        <f>$C9*('2018（計画値を分解）'!S60/'2018（計画値を分解）'!$C9)</f>
        <v>1.2596252334557105</v>
      </c>
      <c r="T60" s="1309">
        <f>$C9*('2018（計画値を分解）'!T60/'2018（計画値を分解）'!$C9)</f>
        <v>0.9952092092267586</v>
      </c>
      <c r="U60" s="438">
        <f t="shared" si="19"/>
        <v>12.683282487620151</v>
      </c>
    </row>
    <row r="61" spans="2:21">
      <c r="B61" s="2" t="s">
        <v>114</v>
      </c>
      <c r="F61" s="1309">
        <f>$C10*('2018（計画値を分解）'!F61/'2018（計画値を分解）'!$C10)</f>
        <v>0</v>
      </c>
      <c r="G61" s="1309">
        <f>$C10*('2018（計画値を分解）'!G61/'2018（計画値を分解）'!$C10)</f>
        <v>6.9446206503942544E-3</v>
      </c>
      <c r="H61" s="1309">
        <f>$C10*('2018（計画値を分解）'!H61/'2018（計画値を分解）'!$C10)</f>
        <v>0.18464470919561593</v>
      </c>
      <c r="I61" s="1309">
        <f>$C10*('2018（計画値を分解）'!I61/'2018（計画値を分解）'!$C10)</f>
        <v>0.17485186289066479</v>
      </c>
      <c r="J61" s="1309">
        <f>$C10*('2018（計画値を分解）'!J61/'2018（計画値を分解）'!$C10)</f>
        <v>0.17325202448457899</v>
      </c>
      <c r="K61" s="1309">
        <f>$C10*('2018（計画値を分解）'!K61/'2018（計画値を分解）'!$C10)</f>
        <v>9.1825751281196313E-2</v>
      </c>
      <c r="L61" s="1309">
        <f>$C10*('2018（計画値を分解）'!L61/'2018（計画値を分解）'!$C10)</f>
        <v>6.5892032312603696E-2</v>
      </c>
      <c r="M61" s="438">
        <f t="shared" si="18"/>
        <v>0.69741100081505392</v>
      </c>
      <c r="N61" s="1309">
        <f>$C10*('2018（計画値を分解）'!N61/'2018（計画値を分解）'!$C10)</f>
        <v>2.3158909840003954</v>
      </c>
      <c r="O61" s="1309">
        <f>$C10*('2018（計画値を分解）'!O61/'2018（計画値を分解）'!$C10)</f>
        <v>3.5266905100888297</v>
      </c>
      <c r="P61" s="1309">
        <f>$C10*('2018（計画値を分解）'!P61/'2018（計画値を分解）'!$C10)</f>
        <v>6.3082878684461958</v>
      </c>
      <c r="Q61" s="1309">
        <f>$C10*('2018（計画値を分解）'!Q61/'2018（計画値を分解）'!$C10)</f>
        <v>6.2734222732536864</v>
      </c>
      <c r="R61" s="1309">
        <f>$C10*('2018（計画値を分解）'!R61/'2018（計画値を分解）'!$C10)</f>
        <v>3.5959683497496733</v>
      </c>
      <c r="S61" s="1309">
        <f>$C10*('2018（計画値を分解）'!S61/'2018（計画値を分解）'!$C10)</f>
        <v>2.4207093828125155</v>
      </c>
      <c r="T61" s="1309">
        <f>$C10*('2018（計画値を分解）'!T61/'2018（計画値を分解）'!$C10)</f>
        <v>1.7227905895265734</v>
      </c>
      <c r="U61" s="438">
        <f t="shared" si="19"/>
        <v>26.163759957877868</v>
      </c>
    </row>
    <row r="62" spans="2:21">
      <c r="B62" s="2" t="s">
        <v>115</v>
      </c>
      <c r="F62" s="1309">
        <f>$C11*('2018（計画値を分解）'!F62/'2018（計画値を分解）'!$C11)</f>
        <v>0</v>
      </c>
      <c r="G62" s="1309">
        <f>$C11*('2018（計画値を分解）'!G62/'2018（計画値を分解）'!$C11)</f>
        <v>1.7380776740462484E-2</v>
      </c>
      <c r="H62" s="1309">
        <f>$C11*('2018（計画値を分解）'!H62/'2018（計画値を分解）'!$C11)</f>
        <v>0.54543836619376029</v>
      </c>
      <c r="I62" s="1309">
        <f>$C11*('2018（計画値を分解）'!I62/'2018（計画値を分解）'!$C11)</f>
        <v>0.57695339575569626</v>
      </c>
      <c r="J62" s="1309">
        <f>$C11*('2018（計画値を分解）'!J62/'2018（計画値を分解）'!$C11)</f>
        <v>0.56196677796016725</v>
      </c>
      <c r="K62" s="1309">
        <f>$C11*('2018（計画値を分解）'!K62/'2018（計画値を分解）'!$C11)</f>
        <v>0.30177113090223096</v>
      </c>
      <c r="L62" s="1309">
        <f>$C11*('2018（計画値を分解）'!L62/'2018（計画値を分解）'!$C11)</f>
        <v>0.21845550986538112</v>
      </c>
      <c r="M62" s="438">
        <f t="shared" si="18"/>
        <v>2.2219659574176984</v>
      </c>
      <c r="N62" s="1309">
        <f>$C11*('2018（計画値を分解）'!N62/'2018（計画値を分解）'!$C11)</f>
        <v>5.9726707896690741</v>
      </c>
      <c r="O62" s="1309">
        <f>$C11*('2018（計画値を分解）'!O62/'2018（計画値を分解）'!$C11)</f>
        <v>8.3172067498152984</v>
      </c>
      <c r="P62" s="1309">
        <f>$C11*('2018（計画値を分解）'!P62/'2018（計画値を分解）'!$C11)</f>
        <v>15.627507924808189</v>
      </c>
      <c r="Q62" s="1309">
        <f>$C11*('2018（計画値を分解）'!Q62/'2018（計画値を分解）'!$C11)</f>
        <v>13.478781553540465</v>
      </c>
      <c r="R62" s="1309">
        <f>$C11*('2018（計画値を分解）'!R62/'2018（計画値を分解）'!$C11)</f>
        <v>7.4343683608872748</v>
      </c>
      <c r="S62" s="1309">
        <f>$C11*('2018（計画値を分解）'!S62/'2018（計画値を分解）'!$C11)</f>
        <v>4.8398975247707661</v>
      </c>
      <c r="T62" s="1309">
        <f>$C11*('2018（計画値を分解）'!T62/'2018（計画値を分解）'!$C11)</f>
        <v>3.1505898815913005</v>
      </c>
      <c r="U62" s="438">
        <f t="shared" si="19"/>
        <v>58.821022785082363</v>
      </c>
    </row>
    <row r="63" spans="2:21">
      <c r="B63" s="2" t="s">
        <v>116</v>
      </c>
      <c r="F63" s="1309">
        <f>$C12*('2018（計画値を分解）'!F63/'2018（計画値を分解）'!$C12)</f>
        <v>0</v>
      </c>
      <c r="G63" s="1309">
        <f>$C12*('2018（計画値を分解）'!G63/'2018（計画値を分解）'!$C12)</f>
        <v>3.3166902117660213E-2</v>
      </c>
      <c r="H63" s="1309">
        <f>$C12*('2018（計画値を分解）'!H63/'2018（計画値を分解）'!$C12)</f>
        <v>1.0399011347893599</v>
      </c>
      <c r="I63" s="1309">
        <f>$C12*('2018（計画値を分解）'!I63/'2018（計画値を分解）'!$C12)</f>
        <v>1.2713116138447689</v>
      </c>
      <c r="J63" s="1309">
        <f>$C12*('2018（計画値を分解）'!J63/'2018（計画値を分解）'!$C12)</f>
        <v>1.2725233119477743</v>
      </c>
      <c r="K63" s="1309">
        <f>$C12*('2018（計画値を分解）'!K63/'2018（計画値を分解）'!$C12)</f>
        <v>0.72889763974996269</v>
      </c>
      <c r="L63" s="1309">
        <f>$C12*('2018（計画値を分解）'!L63/'2018（計画値を分解）'!$C12)</f>
        <v>0.50416526354837832</v>
      </c>
      <c r="M63" s="438">
        <f t="shared" si="18"/>
        <v>4.8499658659979037</v>
      </c>
      <c r="N63" s="1309">
        <f>$C12*('2018（計画値を分解）'!N63/'2018（計画値を分解）'!$C12)</f>
        <v>9.5318944834008459</v>
      </c>
      <c r="O63" s="1309">
        <f>$C12*('2018（計画値を分解）'!O63/'2018（計画値を分解）'!$C12)</f>
        <v>13.43781549779891</v>
      </c>
      <c r="P63" s="1309">
        <f>$C12*('2018（計画値を分解）'!P63/'2018（計画値を分解）'!$C12)</f>
        <v>26.269770380759049</v>
      </c>
      <c r="Q63" s="1309">
        <f>$C12*('2018（計画値を分解）'!Q63/'2018（計画値を分解）'!$C12)</f>
        <v>20.666791278347702</v>
      </c>
      <c r="R63" s="1309">
        <f>$C12*('2018（計画値を分解）'!R63/'2018（計画値を分解）'!$C12)</f>
        <v>10.99982031398002</v>
      </c>
      <c r="S63" s="1309">
        <f>$C12*('2018（計画値を分解）'!S63/'2018（計画値を分解）'!$C12)</f>
        <v>6.7498572955707576</v>
      </c>
      <c r="T63" s="1309">
        <f>$C12*('2018（計画値を分解）'!T63/'2018（計画値を分解）'!$C12)</f>
        <v>4.0381713808505779</v>
      </c>
      <c r="U63" s="438">
        <f t="shared" si="19"/>
        <v>91.694120630707857</v>
      </c>
    </row>
    <row r="64" spans="2:21">
      <c r="B64" s="2" t="s">
        <v>117</v>
      </c>
      <c r="F64" s="1309">
        <f>$C13*('2018（計画値を分解）'!F64/'2018（計画値を分解）'!$C13)</f>
        <v>0</v>
      </c>
      <c r="G64" s="1309">
        <f>$C13*('2018（計画値を分解）'!G64/'2018（計画値を分解）'!$C13)</f>
        <v>4.6930462146966216E-2</v>
      </c>
      <c r="H64" s="1309">
        <f>$C13*('2018（計画値を分解）'!H64/'2018（計画値を分解）'!$C13)</f>
        <v>1.4185902420827361</v>
      </c>
      <c r="I64" s="1309">
        <f>$C13*('2018（計画値を分解）'!I64/'2018（計画値を分解）'!$C13)</f>
        <v>1.946191973893689</v>
      </c>
      <c r="J64" s="1309">
        <f>$C13*('2018（計画値を分解）'!J64/'2018（計画値を分解）'!$C13)</f>
        <v>1.9797811293514715</v>
      </c>
      <c r="K64" s="1309">
        <f>$C13*('2018（計画値を分解）'!K64/'2018（計画値を分解）'!$C13)</f>
        <v>1.2158382164660253</v>
      </c>
      <c r="L64" s="1309">
        <f>$C13*('2018（計画値を分解）'!L64/'2018（計画値を分解）'!$C13)</f>
        <v>0.81539415458870912</v>
      </c>
      <c r="M64" s="438">
        <f t="shared" si="18"/>
        <v>7.4227261785295973</v>
      </c>
      <c r="N64" s="1309">
        <f>$C13*('2018（計画値を分解）'!N64/'2018（計画値を分解）'!$C13)</f>
        <v>9.1095852837943809</v>
      </c>
      <c r="O64" s="1309">
        <f>$C13*('2018（計画値を分解）'!O64/'2018（計画値を分解）'!$C13)</f>
        <v>14.470233382251664</v>
      </c>
      <c r="P64" s="1309">
        <f>$C13*('2018（計画値を分解）'!P64/'2018（計画値を分解）'!$C13)</f>
        <v>31.008665346791961</v>
      </c>
      <c r="Q64" s="1309">
        <f>$C13*('2018（計画値を分解）'!Q64/'2018（計画値を分解）'!$C13)</f>
        <v>25.148764684837559</v>
      </c>
      <c r="R64" s="1309">
        <f>$C13*('2018（計画値を分解）'!R64/'2018（計画値を分解）'!$C13)</f>
        <v>13.658455977971869</v>
      </c>
      <c r="S64" s="1309">
        <f>$C13*('2018（計画値を分解）'!S64/'2018（計画値を分解）'!$C13)</f>
        <v>8.3200134313070286</v>
      </c>
      <c r="T64" s="1309">
        <f>$C13*('2018（計画値を分解）'!T64/'2018（計画値を分解）'!$C13)</f>
        <v>4.7285764971760669</v>
      </c>
      <c r="U64" s="438">
        <f t="shared" si="19"/>
        <v>106.44429460413053</v>
      </c>
    </row>
    <row r="65" spans="2:21">
      <c r="B65" s="2" t="s">
        <v>412</v>
      </c>
      <c r="F65" s="1309">
        <f>$C14*('2018（計画値を分解）'!F65/'2018（計画値を分解）'!$C14)</f>
        <v>0</v>
      </c>
      <c r="G65" s="1309">
        <f>$C14*('2018（計画値を分解）'!G65/'2018（計画値を分解）'!$C14)</f>
        <v>4.8562871094529121E-2</v>
      </c>
      <c r="H65" s="1309">
        <f>$C14*('2018（計画値を分解）'!H65/'2018（計画値を分解）'!$C14)</f>
        <v>1.4047094290263265</v>
      </c>
      <c r="I65" s="1309">
        <f>$C14*('2018（計画値を分解）'!I65/'2018（計画値を分解）'!$C14)</f>
        <v>2.3607049085763303</v>
      </c>
      <c r="J65" s="1309">
        <f>$C14*('2018（計画値を分解）'!J65/'2018（計画値を分解）'!$C14)</f>
        <v>2.7304629640604974</v>
      </c>
      <c r="K65" s="1309">
        <f>$C14*('2018（計画値を分解）'!K65/'2018（計画値を分解）'!$C14)</f>
        <v>2.1424207013824628</v>
      </c>
      <c r="L65" s="1309">
        <f>$C14*('2018（計画値を分解）'!L65/'2018（計画値を分解）'!$C14)</f>
        <v>1.4272050980599746</v>
      </c>
      <c r="M65" s="438">
        <f t="shared" si="18"/>
        <v>10.114065972200121</v>
      </c>
      <c r="N65" s="1309">
        <f>$C14*('2018（計画値を分解）'!N65/'2018（計画値を分解）'!$C14)</f>
        <v>5.3176562718264409</v>
      </c>
      <c r="O65" s="1309">
        <f>$C14*('2018（計画値を分解）'!O65/'2018（計画値を分解）'!$C14)</f>
        <v>10.822518900015401</v>
      </c>
      <c r="P65" s="1309">
        <f>$C14*('2018（計画値を分解）'!P65/'2018（計画値を分解）'!$C14)</f>
        <v>28.163489170085366</v>
      </c>
      <c r="Q65" s="1309">
        <f>$C14*('2018（計画値を分解）'!Q65/'2018（計画値を分解）'!$C14)</f>
        <v>28.230175072548516</v>
      </c>
      <c r="R65" s="1309">
        <f>$C14*('2018（計画値を分解）'!R65/'2018（計画値を分解）'!$C14)</f>
        <v>18.084147805982706</v>
      </c>
      <c r="S65" s="1309">
        <f>$C14*('2018（計画値を分解）'!S65/'2018（計画値を分解）'!$C14)</f>
        <v>12.71457565169208</v>
      </c>
      <c r="T65" s="1309">
        <f>$C14*('2018（計画値を分解）'!T65/'2018（計画値を分解）'!$C14)</f>
        <v>7.6696361691619988</v>
      </c>
      <c r="U65" s="438">
        <f t="shared" si="19"/>
        <v>111.00219904131251</v>
      </c>
    </row>
    <row r="66" spans="2:21">
      <c r="B66" s="2" t="s">
        <v>304</v>
      </c>
      <c r="F66" s="1317">
        <f>SUM(F55:F65)</f>
        <v>0</v>
      </c>
      <c r="G66" s="1317">
        <f t="shared" ref="G66:U66" si="20">SUM(G55:G65)</f>
        <v>0.15743315941936431</v>
      </c>
      <c r="H66" s="1317">
        <f t="shared" si="20"/>
        <v>4.6968568680754155</v>
      </c>
      <c r="I66" s="1317">
        <f t="shared" si="20"/>
        <v>6.4243762368285591</v>
      </c>
      <c r="J66" s="1317">
        <f t="shared" si="20"/>
        <v>6.8151140361148457</v>
      </c>
      <c r="K66" s="1317">
        <f t="shared" si="20"/>
        <v>4.5340516286267736</v>
      </c>
      <c r="L66" s="1317">
        <f t="shared" si="20"/>
        <v>3.0803566231871979</v>
      </c>
      <c r="M66" s="1317">
        <f t="shared" si="20"/>
        <v>25.708188552252157</v>
      </c>
      <c r="N66" s="1317">
        <f t="shared" si="20"/>
        <v>33.672252758648931</v>
      </c>
      <c r="O66" s="1317">
        <f t="shared" si="20"/>
        <v>53.434935683427028</v>
      </c>
      <c r="P66" s="1317">
        <f t="shared" si="20"/>
        <v>112.3121039544513</v>
      </c>
      <c r="Q66" s="1317">
        <f t="shared" si="20"/>
        <v>99.771816219449647</v>
      </c>
      <c r="R66" s="1317">
        <f t="shared" si="20"/>
        <v>57.130014763530852</v>
      </c>
      <c r="S66" s="1317">
        <f t="shared" si="20"/>
        <v>37.407987643707969</v>
      </c>
      <c r="T66" s="1317">
        <f t="shared" si="20"/>
        <v>23.295252716492506</v>
      </c>
      <c r="U66" s="269">
        <f t="shared" si="20"/>
        <v>417.02436373970824</v>
      </c>
    </row>
    <row r="67" spans="2:21">
      <c r="B67" s="2" t="s">
        <v>389</v>
      </c>
      <c r="F67" s="261" t="s">
        <v>395</v>
      </c>
      <c r="G67" s="1309">
        <f>'2018（計画値を分解）'!G67</f>
        <v>25.116815056556465</v>
      </c>
      <c r="H67" s="1309">
        <f>'2018（計画値を分解）'!H67</f>
        <v>27.175683789278288</v>
      </c>
      <c r="I67" s="1309">
        <f>'2018（計画値を分解）'!I67</f>
        <v>28.489074855530735</v>
      </c>
      <c r="J67" s="1309">
        <f>'2018（計画値を分解）'!J67</f>
        <v>29.282190600277524</v>
      </c>
      <c r="K67" s="1309">
        <f>'2018（計画値を分解）'!K67</f>
        <v>29.655296767320198</v>
      </c>
      <c r="L67" s="1309">
        <f>'2018（計画値を分解）'!L67</f>
        <v>30.270643622375005</v>
      </c>
      <c r="M67" s="138"/>
      <c r="N67" s="1309">
        <f>'2018（計画値を分解）'!N67</f>
        <v>2.0418961752348572</v>
      </c>
      <c r="O67" s="1309">
        <f>'2018（計画値を分解）'!O67</f>
        <v>3.1423770544291165</v>
      </c>
      <c r="P67" s="1309">
        <f>'2018（計画値を分解）'!P67</f>
        <v>10.424132489631839</v>
      </c>
      <c r="Q67" s="1309">
        <f>'2018（計画値を分解）'!Q67</f>
        <v>14.02676641353122</v>
      </c>
      <c r="R67" s="1309">
        <f>'2018（計画値を分解）'!R67</f>
        <v>20.958960699862807</v>
      </c>
      <c r="S67" s="1309">
        <f>'2018（計画値を分解）'!S67</f>
        <v>25.319842990227389</v>
      </c>
      <c r="T67" s="1309">
        <f>'2018（計画値を分解）'!T67</f>
        <v>30.787742297773775</v>
      </c>
      <c r="U67" s="138"/>
    </row>
    <row r="68" spans="2:21">
      <c r="B68" s="267"/>
      <c r="C68" s="267"/>
      <c r="D68" s="267"/>
      <c r="E68" s="267"/>
      <c r="F68" s="267"/>
      <c r="G68" s="267"/>
      <c r="H68" s="267"/>
      <c r="I68" s="267"/>
      <c r="J68" s="267"/>
      <c r="K68" s="267"/>
      <c r="L68" s="267"/>
      <c r="M68" s="267"/>
      <c r="N68" s="966"/>
      <c r="O68" s="966"/>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0.13239290676901105</v>
      </c>
      <c r="G72" s="138">
        <f t="shared" ref="G72:L82" si="21">MAX(0,SUM(G4,O4)-SUM(G21,O21,G38,O38,G55,O55))</f>
        <v>0.12004681921245425</v>
      </c>
      <c r="H72" s="138">
        <f t="shared" si="21"/>
        <v>3.1872491379322798E-3</v>
      </c>
      <c r="I72" s="138">
        <f t="shared" si="21"/>
        <v>0</v>
      </c>
      <c r="J72" s="138">
        <f t="shared" si="21"/>
        <v>0</v>
      </c>
      <c r="K72" s="138">
        <f t="shared" si="21"/>
        <v>0</v>
      </c>
      <c r="L72" s="138">
        <f t="shared" si="21"/>
        <v>3.0625492113819153E-2</v>
      </c>
      <c r="M72" s="438">
        <f>SUM(F72:L72)</f>
        <v>0.28625246723321673</v>
      </c>
    </row>
    <row r="73" spans="2:21">
      <c r="B73" s="2" t="s">
        <v>147</v>
      </c>
      <c r="F73" s="138">
        <f t="shared" ref="F73:F82" si="22">MAX(0,SUM(F5,N5)-SUM(F22,N22,F39,N39,F56,N56))</f>
        <v>0.15016588672702391</v>
      </c>
      <c r="G73" s="138">
        <f t="shared" si="21"/>
        <v>0.13616586024620128</v>
      </c>
      <c r="H73" s="138">
        <f t="shared" si="21"/>
        <v>3.5306668268095254E-3</v>
      </c>
      <c r="I73" s="138">
        <f t="shared" si="21"/>
        <v>0</v>
      </c>
      <c r="J73" s="138">
        <f t="shared" si="21"/>
        <v>0</v>
      </c>
      <c r="K73" s="138">
        <f t="shared" si="21"/>
        <v>0</v>
      </c>
      <c r="L73" s="138">
        <f t="shared" si="21"/>
        <v>3.4714177634185717E-2</v>
      </c>
      <c r="M73" s="438">
        <f t="shared" ref="M73:M81" si="23">SUM(F73:L73)</f>
        <v>0.32457659143422041</v>
      </c>
    </row>
    <row r="74" spans="2:21">
      <c r="B74" s="2" t="s">
        <v>148</v>
      </c>
      <c r="F74" s="138">
        <f t="shared" si="22"/>
        <v>0.17457477152202155</v>
      </c>
      <c r="G74" s="138">
        <f t="shared" si="21"/>
        <v>0.15830590503898984</v>
      </c>
      <c r="H74" s="138">
        <f t="shared" si="21"/>
        <v>3.9390410016741928E-3</v>
      </c>
      <c r="I74" s="138">
        <f t="shared" si="21"/>
        <v>0</v>
      </c>
      <c r="J74" s="138">
        <f t="shared" si="21"/>
        <v>0</v>
      </c>
      <c r="K74" s="138">
        <f t="shared" si="21"/>
        <v>0</v>
      </c>
      <c r="L74" s="138">
        <f t="shared" si="21"/>
        <v>4.0312559758312272E-2</v>
      </c>
      <c r="M74" s="438">
        <f t="shared" si="23"/>
        <v>0.37713227732099786</v>
      </c>
    </row>
    <row r="75" spans="2:21">
      <c r="B75" s="2" t="s">
        <v>149</v>
      </c>
      <c r="F75" s="138">
        <f t="shared" si="22"/>
        <v>0.15387555540328196</v>
      </c>
      <c r="G75" s="138">
        <f t="shared" si="21"/>
        <v>0.13955232375182702</v>
      </c>
      <c r="H75" s="138">
        <f t="shared" si="21"/>
        <v>3.0666298410764181E-3</v>
      </c>
      <c r="I75" s="138">
        <f t="shared" si="21"/>
        <v>0</v>
      </c>
      <c r="J75" s="138">
        <f t="shared" si="21"/>
        <v>0</v>
      </c>
      <c r="K75" s="138">
        <f t="shared" si="21"/>
        <v>0</v>
      </c>
      <c r="L75" s="138">
        <f t="shared" si="21"/>
        <v>3.5424272763445064E-2</v>
      </c>
      <c r="M75" s="438">
        <f>SUM(F75:L75)</f>
        <v>0.33191878175963047</v>
      </c>
    </row>
    <row r="76" spans="2:21">
      <c r="B76" s="2" t="s">
        <v>150</v>
      </c>
      <c r="F76" s="138">
        <f t="shared" si="22"/>
        <v>0.13885533830944952</v>
      </c>
      <c r="G76" s="138">
        <f t="shared" si="21"/>
        <v>0.12595265052588933</v>
      </c>
      <c r="H76" s="138">
        <f t="shared" si="21"/>
        <v>2.2221462578194684E-3</v>
      </c>
      <c r="I76" s="138">
        <f t="shared" si="21"/>
        <v>0</v>
      </c>
      <c r="J76" s="138">
        <f t="shared" si="21"/>
        <v>0</v>
      </c>
      <c r="K76" s="138">
        <f t="shared" si="21"/>
        <v>0</v>
      </c>
      <c r="L76" s="138">
        <f t="shared" si="21"/>
        <v>3.1820585434938209E-2</v>
      </c>
      <c r="M76" s="438">
        <f t="shared" si="23"/>
        <v>0.29885072052809653</v>
      </c>
    </row>
    <row r="77" spans="2:21">
      <c r="B77" s="2" t="s">
        <v>113</v>
      </c>
      <c r="F77" s="138">
        <f t="shared" si="22"/>
        <v>2.1119678434531624</v>
      </c>
      <c r="G77" s="138">
        <f t="shared" si="21"/>
        <v>1.5632191339573922</v>
      </c>
      <c r="H77" s="138">
        <f t="shared" si="21"/>
        <v>0.77409602375245834</v>
      </c>
      <c r="I77" s="138">
        <f t="shared" si="21"/>
        <v>0.33833091314631414</v>
      </c>
      <c r="J77" s="138">
        <f t="shared" si="21"/>
        <v>0.22801598309779347</v>
      </c>
      <c r="K77" s="138">
        <f t="shared" si="21"/>
        <v>0.3032383546717532</v>
      </c>
      <c r="L77" s="138">
        <f t="shared" si="21"/>
        <v>0.36574151172806091</v>
      </c>
      <c r="M77" s="438">
        <f>SUM(F77:L77)</f>
        <v>5.6846097638069342</v>
      </c>
    </row>
    <row r="78" spans="2:21">
      <c r="B78" s="2" t="s">
        <v>114</v>
      </c>
      <c r="F78" s="138">
        <f t="shared" si="22"/>
        <v>5.423209978266879</v>
      </c>
      <c r="G78" s="138">
        <f t="shared" si="21"/>
        <v>3.7724371956982536</v>
      </c>
      <c r="H78" s="138">
        <f t="shared" si="21"/>
        <v>1.9998763396006041</v>
      </c>
      <c r="I78" s="138">
        <f t="shared" si="21"/>
        <v>1.0648487692291599</v>
      </c>
      <c r="J78" s="138">
        <f t="shared" si="21"/>
        <v>0.60668564464204788</v>
      </c>
      <c r="K78" s="138">
        <f t="shared" si="21"/>
        <v>0.73516503330575489</v>
      </c>
      <c r="L78" s="138">
        <f t="shared" si="21"/>
        <v>0.82878218240826573</v>
      </c>
      <c r="M78" s="438">
        <f t="shared" si="23"/>
        <v>14.431005143150966</v>
      </c>
    </row>
    <row r="79" spans="2:21">
      <c r="B79" s="2" t="s">
        <v>115</v>
      </c>
      <c r="F79" s="138">
        <f t="shared" si="22"/>
        <v>13.909989945500655</v>
      </c>
      <c r="G79" s="138">
        <f t="shared" si="21"/>
        <v>8.5982370410639088</v>
      </c>
      <c r="H79" s="138">
        <f t="shared" si="21"/>
        <v>4.738826175125233</v>
      </c>
      <c r="I79" s="138">
        <f t="shared" si="21"/>
        <v>2.0570075811196684</v>
      </c>
      <c r="J79" s="138">
        <f t="shared" si="21"/>
        <v>1.1712433989631084</v>
      </c>
      <c r="K79" s="138">
        <f t="shared" si="21"/>
        <v>1.3930442425843843</v>
      </c>
      <c r="L79" s="138">
        <f t="shared" si="21"/>
        <v>1.5003076485977695</v>
      </c>
      <c r="M79" s="438">
        <f>SUM(F79:L79)</f>
        <v>33.368656032954732</v>
      </c>
    </row>
    <row r="80" spans="2:21">
      <c r="B80" s="2" t="s">
        <v>116</v>
      </c>
      <c r="F80" s="138">
        <f t="shared" si="22"/>
        <v>19.973139405103506</v>
      </c>
      <c r="G80" s="138">
        <f t="shared" si="21"/>
        <v>12.479060888059969</v>
      </c>
      <c r="H80" s="138">
        <f t="shared" si="21"/>
        <v>6.7785950917660145</v>
      </c>
      <c r="I80" s="138">
        <f t="shared" si="21"/>
        <v>2.5166778031230059</v>
      </c>
      <c r="J80" s="138">
        <f t="shared" si="21"/>
        <v>1.3170147035394457</v>
      </c>
      <c r="K80" s="138">
        <f t="shared" si="21"/>
        <v>1.6270837856632188</v>
      </c>
      <c r="L80" s="138">
        <f t="shared" si="21"/>
        <v>1.770487829292664</v>
      </c>
      <c r="M80" s="438">
        <f t="shared" si="23"/>
        <v>46.462059506547817</v>
      </c>
    </row>
    <row r="81" spans="2:21">
      <c r="B81" s="2" t="s">
        <v>117</v>
      </c>
      <c r="F81" s="138">
        <f t="shared" si="22"/>
        <v>17.799811929844189</v>
      </c>
      <c r="G81" s="138">
        <f t="shared" si="21"/>
        <v>12.575984136770151</v>
      </c>
      <c r="H81" s="138">
        <f t="shared" si="21"/>
        <v>6.6466816118497007</v>
      </c>
      <c r="I81" s="138">
        <f t="shared" si="21"/>
        <v>3.0144111424463702</v>
      </c>
      <c r="J81" s="138">
        <f t="shared" si="21"/>
        <v>1.6190692849732429</v>
      </c>
      <c r="K81" s="138">
        <f t="shared" si="21"/>
        <v>1.8727184777287995</v>
      </c>
      <c r="L81" s="138">
        <f t="shared" si="21"/>
        <v>1.9585408702657112</v>
      </c>
      <c r="M81" s="438">
        <f t="shared" si="23"/>
        <v>45.487217453878159</v>
      </c>
    </row>
    <row r="82" spans="2:21">
      <c r="B82" s="2" t="s">
        <v>412</v>
      </c>
      <c r="F82" s="138">
        <f t="shared" si="22"/>
        <v>10.117650652609626</v>
      </c>
      <c r="G82" s="138">
        <f t="shared" si="21"/>
        <v>9.119156151649646</v>
      </c>
      <c r="H82" s="138">
        <f t="shared" si="21"/>
        <v>5.6763419196091078</v>
      </c>
      <c r="I82" s="138">
        <f t="shared" si="21"/>
        <v>3.4091350647655929</v>
      </c>
      <c r="J82" s="138">
        <f t="shared" si="21"/>
        <v>1.9091447039857741</v>
      </c>
      <c r="K82" s="138">
        <f t="shared" si="21"/>
        <v>2.0163696691121231</v>
      </c>
      <c r="L82" s="138">
        <f t="shared" si="21"/>
        <v>1.8011111219367422</v>
      </c>
      <c r="M82" s="438">
        <f>SUM(F82:L82)</f>
        <v>34.048909283668614</v>
      </c>
    </row>
    <row r="83" spans="2:21">
      <c r="B83" s="2" t="s">
        <v>304</v>
      </c>
      <c r="F83" s="675">
        <f t="shared" ref="F83:M83" si="24">SUM(F72:F82)</f>
        <v>70.085634213508797</v>
      </c>
      <c r="G83" s="675">
        <f t="shared" si="24"/>
        <v>48.788118105974682</v>
      </c>
      <c r="H83" s="675">
        <f t="shared" si="24"/>
        <v>26.630362894768432</v>
      </c>
      <c r="I83" s="675">
        <f t="shared" si="24"/>
        <v>12.400411273830112</v>
      </c>
      <c r="J83" s="675">
        <f t="shared" si="24"/>
        <v>6.8511737192014124</v>
      </c>
      <c r="K83" s="675">
        <f t="shared" si="24"/>
        <v>7.9476195630660342</v>
      </c>
      <c r="L83" s="675">
        <f t="shared" si="24"/>
        <v>8.3978682519339145</v>
      </c>
      <c r="M83" s="675">
        <f t="shared" si="24"/>
        <v>181.1011880222834</v>
      </c>
    </row>
    <row r="84" spans="2:21">
      <c r="F84" s="138"/>
      <c r="G84" s="138"/>
      <c r="H84" s="138"/>
      <c r="I84" s="138"/>
      <c r="J84" s="138"/>
      <c r="K84" s="138"/>
      <c r="L84" s="138"/>
      <c r="M84" s="138"/>
      <c r="N84" s="138"/>
      <c r="O84" s="138"/>
      <c r="P84" s="138"/>
      <c r="Q84" s="138"/>
      <c r="R84" s="138"/>
      <c r="S84" s="138"/>
      <c r="T84" s="138"/>
      <c r="U84" s="138"/>
    </row>
  </sheetData>
  <phoneticPr fontId="40"/>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135</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2831</v>
      </c>
      <c r="C5" s="1190" t="s">
        <v>2832</v>
      </c>
      <c r="D5" s="1189" t="s">
        <v>2833</v>
      </c>
      <c r="E5" s="1191" t="s">
        <v>2834</v>
      </c>
      <c r="F5" s="1192"/>
      <c r="G5" s="1188" t="s">
        <v>2812</v>
      </c>
      <c r="H5" s="1189" t="s">
        <v>2831</v>
      </c>
      <c r="I5" s="1190" t="s">
        <v>2832</v>
      </c>
      <c r="J5" s="1189" t="s">
        <v>2833</v>
      </c>
      <c r="K5" s="1191" t="s">
        <v>2834</v>
      </c>
    </row>
    <row r="6" spans="1:11" ht="20.25" customHeight="1">
      <c r="A6" s="1194">
        <v>0</v>
      </c>
      <c r="B6" s="1195">
        <v>1.1999999999999999E-3</v>
      </c>
      <c r="C6" s="1196">
        <v>100000</v>
      </c>
      <c r="D6" s="1196">
        <v>99908</v>
      </c>
      <c r="E6" s="1197">
        <v>81.89</v>
      </c>
      <c r="F6" s="1186"/>
      <c r="G6" s="1194">
        <v>55</v>
      </c>
      <c r="H6" s="1195">
        <v>3.9199999999999999E-3</v>
      </c>
      <c r="I6" s="1196">
        <v>95452</v>
      </c>
      <c r="J6" s="1196">
        <v>95265</v>
      </c>
      <c r="K6" s="1197">
        <v>28.85</v>
      </c>
    </row>
    <row r="7" spans="1:11" ht="13.5" customHeight="1">
      <c r="A7" s="1194">
        <v>1</v>
      </c>
      <c r="B7" s="1195">
        <v>3.8000000000000002E-4</v>
      </c>
      <c r="C7" s="1196">
        <v>99880</v>
      </c>
      <c r="D7" s="1196">
        <v>99862</v>
      </c>
      <c r="E7" s="1197">
        <v>80.989999999999995</v>
      </c>
      <c r="F7" s="1186"/>
      <c r="G7" s="1194">
        <v>56</v>
      </c>
      <c r="H7" s="1195">
        <v>4.2599999999999999E-3</v>
      </c>
      <c r="I7" s="1196">
        <v>95078</v>
      </c>
      <c r="J7" s="1196">
        <v>94876</v>
      </c>
      <c r="K7" s="1197">
        <v>27.96</v>
      </c>
    </row>
    <row r="8" spans="1:11" ht="13.5" customHeight="1">
      <c r="A8" s="1194">
        <v>2</v>
      </c>
      <c r="B8" s="1195">
        <v>1.7000000000000001E-4</v>
      </c>
      <c r="C8" s="1196">
        <v>99843</v>
      </c>
      <c r="D8" s="1196">
        <v>99834</v>
      </c>
      <c r="E8" s="1197">
        <v>80.02</v>
      </c>
      <c r="F8" s="1184"/>
      <c r="G8" s="1194">
        <v>57</v>
      </c>
      <c r="H8" s="1195">
        <v>4.6499999999999996E-3</v>
      </c>
      <c r="I8" s="1196">
        <v>94673</v>
      </c>
      <c r="J8" s="1196">
        <v>94453</v>
      </c>
      <c r="K8" s="1197">
        <v>27.07</v>
      </c>
    </row>
    <row r="9" spans="1:11" ht="13.5" customHeight="1">
      <c r="A9" s="1194">
        <v>3</v>
      </c>
      <c r="B9" s="1195">
        <v>1.1E-4</v>
      </c>
      <c r="C9" s="1196">
        <v>99826</v>
      </c>
      <c r="D9" s="1196">
        <v>99820</v>
      </c>
      <c r="E9" s="1197">
        <v>79.03</v>
      </c>
      <c r="F9" s="1184"/>
      <c r="G9" s="1194">
        <v>58</v>
      </c>
      <c r="H9" s="1195">
        <v>5.0899999999999999E-3</v>
      </c>
      <c r="I9" s="1196">
        <v>94233</v>
      </c>
      <c r="J9" s="1196">
        <v>93993</v>
      </c>
      <c r="K9" s="1197">
        <v>26.2</v>
      </c>
    </row>
    <row r="10" spans="1:11" ht="13.5" customHeight="1">
      <c r="A10" s="1194">
        <v>4</v>
      </c>
      <c r="B10" s="1195">
        <v>9.0000000000000006E-5</v>
      </c>
      <c r="C10" s="1196">
        <v>99815</v>
      </c>
      <c r="D10" s="1196">
        <v>99810</v>
      </c>
      <c r="E10" s="1197">
        <v>78.040000000000006</v>
      </c>
      <c r="F10" s="1184"/>
      <c r="G10" s="1194">
        <v>59</v>
      </c>
      <c r="H10" s="1195">
        <v>5.62E-3</v>
      </c>
      <c r="I10" s="1196">
        <v>93754</v>
      </c>
      <c r="J10" s="1196">
        <v>93490</v>
      </c>
      <c r="K10" s="1197">
        <v>25.33</v>
      </c>
    </row>
    <row r="11" spans="1:11" ht="20.25" customHeight="1">
      <c r="A11" s="1194">
        <v>5</v>
      </c>
      <c r="B11" s="1195">
        <v>9.0000000000000006E-5</v>
      </c>
      <c r="C11" s="1196">
        <v>99806</v>
      </c>
      <c r="D11" s="1196">
        <v>99801</v>
      </c>
      <c r="E11" s="1197">
        <v>77.05</v>
      </c>
      <c r="F11" s="1184"/>
      <c r="G11" s="1194">
        <v>60</v>
      </c>
      <c r="H11" s="1195">
        <v>6.2199999999999998E-3</v>
      </c>
      <c r="I11" s="1196">
        <v>93227</v>
      </c>
      <c r="J11" s="1196">
        <v>92937</v>
      </c>
      <c r="K11" s="1197">
        <v>24.47</v>
      </c>
    </row>
    <row r="12" spans="1:11" ht="13.5" customHeight="1">
      <c r="A12" s="1194">
        <v>6</v>
      </c>
      <c r="B12" s="1195">
        <v>8.0000000000000007E-5</v>
      </c>
      <c r="C12" s="1196">
        <v>99797</v>
      </c>
      <c r="D12" s="1196">
        <v>99793</v>
      </c>
      <c r="E12" s="1197">
        <v>76.05</v>
      </c>
      <c r="F12" s="1184"/>
      <c r="G12" s="1194">
        <v>61</v>
      </c>
      <c r="H12" s="1195">
        <v>6.8700000000000002E-3</v>
      </c>
      <c r="I12" s="1196">
        <v>92647</v>
      </c>
      <c r="J12" s="1196">
        <v>92329</v>
      </c>
      <c r="K12" s="1197">
        <v>23.62</v>
      </c>
    </row>
    <row r="13" spans="1:11" ht="13.5" customHeight="1">
      <c r="A13" s="1194">
        <v>7</v>
      </c>
      <c r="B13" s="1195">
        <v>8.0000000000000007E-5</v>
      </c>
      <c r="C13" s="1196">
        <v>99789</v>
      </c>
      <c r="D13" s="1196">
        <v>99785</v>
      </c>
      <c r="E13" s="1197">
        <v>75.06</v>
      </c>
      <c r="F13" s="1184"/>
      <c r="G13" s="1194">
        <v>62</v>
      </c>
      <c r="H13" s="1195">
        <v>7.5599999999999999E-3</v>
      </c>
      <c r="I13" s="1196">
        <v>92011</v>
      </c>
      <c r="J13" s="1196">
        <v>91663</v>
      </c>
      <c r="K13" s="1197">
        <v>22.78</v>
      </c>
    </row>
    <row r="14" spans="1:11" ht="13.5" customHeight="1">
      <c r="A14" s="1194">
        <v>8</v>
      </c>
      <c r="B14" s="1195">
        <v>6.9999999999999994E-5</v>
      </c>
      <c r="C14" s="1196">
        <v>99781</v>
      </c>
      <c r="D14" s="1196">
        <v>99778</v>
      </c>
      <c r="E14" s="1197">
        <v>74.06</v>
      </c>
      <c r="F14" s="1184"/>
      <c r="G14" s="1194">
        <v>63</v>
      </c>
      <c r="H14" s="1195">
        <v>8.3199999999999993E-3</v>
      </c>
      <c r="I14" s="1196">
        <v>91315</v>
      </c>
      <c r="J14" s="1196">
        <v>90936</v>
      </c>
      <c r="K14" s="1197">
        <v>21.95</v>
      </c>
    </row>
    <row r="15" spans="1:11" ht="13.5" customHeight="1">
      <c r="A15" s="1194">
        <v>9</v>
      </c>
      <c r="B15" s="1195">
        <v>6.0000000000000002E-5</v>
      </c>
      <c r="C15" s="1196">
        <v>99774</v>
      </c>
      <c r="D15" s="1196">
        <v>99771</v>
      </c>
      <c r="E15" s="1197">
        <v>73.069999999999993</v>
      </c>
      <c r="F15" s="1184"/>
      <c r="G15" s="1194">
        <v>64</v>
      </c>
      <c r="H15" s="1195">
        <v>9.1400000000000006E-3</v>
      </c>
      <c r="I15" s="1196">
        <v>90556</v>
      </c>
      <c r="J15" s="1196">
        <v>90142</v>
      </c>
      <c r="K15" s="1197">
        <v>21.13</v>
      </c>
    </row>
    <row r="16" spans="1:11" ht="20.25" customHeight="1">
      <c r="A16" s="1194">
        <v>10</v>
      </c>
      <c r="B16" s="1195">
        <v>6.0000000000000002E-5</v>
      </c>
      <c r="C16" s="1196">
        <v>99768</v>
      </c>
      <c r="D16" s="1196">
        <v>99765</v>
      </c>
      <c r="E16" s="1197">
        <v>72.069999999999993</v>
      </c>
      <c r="F16" s="1184"/>
      <c r="G16" s="1194">
        <v>65</v>
      </c>
      <c r="H16" s="1195">
        <v>1.001E-2</v>
      </c>
      <c r="I16" s="1196">
        <v>89728</v>
      </c>
      <c r="J16" s="1196">
        <v>89280</v>
      </c>
      <c r="K16" s="1197">
        <v>20.32</v>
      </c>
    </row>
    <row r="17" spans="1:11" ht="12.95" customHeight="1">
      <c r="A17" s="1194">
        <v>11</v>
      </c>
      <c r="B17" s="1195">
        <v>6.0000000000000002E-5</v>
      </c>
      <c r="C17" s="1196">
        <v>99762</v>
      </c>
      <c r="D17" s="1196">
        <v>99759</v>
      </c>
      <c r="E17" s="1197">
        <v>71.08</v>
      </c>
      <c r="F17" s="1184"/>
      <c r="G17" s="1194">
        <v>66</v>
      </c>
      <c r="H17" s="1195">
        <v>1.0919999999999999E-2</v>
      </c>
      <c r="I17" s="1196">
        <v>88831</v>
      </c>
      <c r="J17" s="1196">
        <v>88346</v>
      </c>
      <c r="K17" s="1197">
        <v>19.52</v>
      </c>
    </row>
    <row r="18" spans="1:11" ht="12.95" customHeight="1">
      <c r="A18" s="1194">
        <v>12</v>
      </c>
      <c r="B18" s="1195">
        <v>6.9999999999999994E-5</v>
      </c>
      <c r="C18" s="1196">
        <v>99757</v>
      </c>
      <c r="D18" s="1196">
        <v>99753</v>
      </c>
      <c r="E18" s="1197">
        <v>70.08</v>
      </c>
      <c r="F18" s="1184"/>
      <c r="G18" s="1194">
        <v>67</v>
      </c>
      <c r="H18" s="1195">
        <v>1.189E-2</v>
      </c>
      <c r="I18" s="1196">
        <v>87860</v>
      </c>
      <c r="J18" s="1196">
        <v>87338</v>
      </c>
      <c r="K18" s="1197">
        <v>18.73</v>
      </c>
    </row>
    <row r="19" spans="1:11" ht="12.95" customHeight="1">
      <c r="A19" s="1194">
        <v>13</v>
      </c>
      <c r="B19" s="1195">
        <v>9.0000000000000006E-5</v>
      </c>
      <c r="C19" s="1196">
        <v>99750</v>
      </c>
      <c r="D19" s="1196">
        <v>99745</v>
      </c>
      <c r="E19" s="1197">
        <v>69.09</v>
      </c>
      <c r="F19" s="1184"/>
      <c r="G19" s="1194">
        <v>68</v>
      </c>
      <c r="H19" s="1195">
        <v>1.294E-2</v>
      </c>
      <c r="I19" s="1196">
        <v>86816</v>
      </c>
      <c r="J19" s="1196">
        <v>86254</v>
      </c>
      <c r="K19" s="1197">
        <v>17.95</v>
      </c>
    </row>
    <row r="20" spans="1:11" ht="12.95" customHeight="1">
      <c r="A20" s="1194">
        <v>14</v>
      </c>
      <c r="B20" s="1195">
        <v>1.1E-4</v>
      </c>
      <c r="C20" s="1196">
        <v>99741</v>
      </c>
      <c r="D20" s="1196">
        <v>99735</v>
      </c>
      <c r="E20" s="1197">
        <v>68.09</v>
      </c>
      <c r="F20" s="1184"/>
      <c r="G20" s="1194">
        <v>69</v>
      </c>
      <c r="H20" s="1195">
        <v>1.41E-2</v>
      </c>
      <c r="I20" s="1196">
        <v>85692</v>
      </c>
      <c r="J20" s="1196">
        <v>85088</v>
      </c>
      <c r="K20" s="1197">
        <v>17.18</v>
      </c>
    </row>
    <row r="21" spans="1:11" ht="20.25" customHeight="1">
      <c r="A21" s="1194">
        <v>15</v>
      </c>
      <c r="B21" s="1195">
        <v>1.3999999999999999E-4</v>
      </c>
      <c r="C21" s="1196">
        <v>99730</v>
      </c>
      <c r="D21" s="1196">
        <v>99723</v>
      </c>
      <c r="E21" s="1197">
        <v>67.099999999999994</v>
      </c>
      <c r="F21" s="1184"/>
      <c r="G21" s="1194">
        <v>70</v>
      </c>
      <c r="H21" s="1195">
        <v>1.5389999999999999E-2</v>
      </c>
      <c r="I21" s="1196">
        <v>84484</v>
      </c>
      <c r="J21" s="1196">
        <v>83834</v>
      </c>
      <c r="K21" s="1197">
        <v>16.420000000000002</v>
      </c>
    </row>
    <row r="22" spans="1:11" ht="12.95" customHeight="1">
      <c r="A22" s="1194">
        <v>16</v>
      </c>
      <c r="B22" s="1195">
        <v>1.7000000000000001E-4</v>
      </c>
      <c r="C22" s="1196">
        <v>99716</v>
      </c>
      <c r="D22" s="1196">
        <v>99707</v>
      </c>
      <c r="E22" s="1197">
        <v>66.11</v>
      </c>
      <c r="F22" s="1184"/>
      <c r="G22" s="1194">
        <v>71</v>
      </c>
      <c r="H22" s="1195">
        <v>1.6789999999999999E-2</v>
      </c>
      <c r="I22" s="1196">
        <v>83184</v>
      </c>
      <c r="J22" s="1196">
        <v>82485</v>
      </c>
      <c r="K22" s="1197">
        <v>15.67</v>
      </c>
    </row>
    <row r="23" spans="1:11" ht="12.95" customHeight="1">
      <c r="A23" s="1194">
        <v>17</v>
      </c>
      <c r="B23" s="1195">
        <v>2.2000000000000001E-4</v>
      </c>
      <c r="C23" s="1196">
        <v>99699</v>
      </c>
      <c r="D23" s="1196">
        <v>99688</v>
      </c>
      <c r="E23" s="1197">
        <v>65.12</v>
      </c>
      <c r="F23" s="1184"/>
      <c r="G23" s="1194">
        <v>72</v>
      </c>
      <c r="H23" s="1195">
        <v>1.83E-2</v>
      </c>
      <c r="I23" s="1196">
        <v>81787</v>
      </c>
      <c r="J23" s="1196">
        <v>81038</v>
      </c>
      <c r="K23" s="1197">
        <v>14.93</v>
      </c>
    </row>
    <row r="24" spans="1:11" ht="12.95" customHeight="1">
      <c r="A24" s="1194">
        <v>18</v>
      </c>
      <c r="B24" s="1195">
        <v>2.9E-4</v>
      </c>
      <c r="C24" s="1196">
        <v>99677</v>
      </c>
      <c r="D24" s="1196">
        <v>99662</v>
      </c>
      <c r="E24" s="1197">
        <v>64.14</v>
      </c>
      <c r="F24" s="1184"/>
      <c r="G24" s="1194">
        <v>73</v>
      </c>
      <c r="H24" s="1195">
        <v>1.9959999999999999E-2</v>
      </c>
      <c r="I24" s="1196">
        <v>80290</v>
      </c>
      <c r="J24" s="1196">
        <v>79488</v>
      </c>
      <c r="K24" s="1197">
        <v>14.19</v>
      </c>
    </row>
    <row r="25" spans="1:11" ht="12.95" customHeight="1">
      <c r="A25" s="1194">
        <v>19</v>
      </c>
      <c r="B25" s="1195">
        <v>3.6000000000000002E-4</v>
      </c>
      <c r="C25" s="1196">
        <v>99648</v>
      </c>
      <c r="D25" s="1196">
        <v>99630</v>
      </c>
      <c r="E25" s="1197">
        <v>63.15</v>
      </c>
      <c r="F25" s="1184"/>
      <c r="G25" s="1194">
        <v>74</v>
      </c>
      <c r="H25" s="1195">
        <v>2.1860000000000001E-2</v>
      </c>
      <c r="I25" s="1196">
        <v>78687</v>
      </c>
      <c r="J25" s="1196">
        <v>77827</v>
      </c>
      <c r="K25" s="1197">
        <v>13.47</v>
      </c>
    </row>
    <row r="26" spans="1:11" ht="20.25" customHeight="1">
      <c r="A26" s="1194">
        <v>20</v>
      </c>
      <c r="B26" s="1195">
        <v>4.2000000000000002E-4</v>
      </c>
      <c r="C26" s="1196">
        <v>99612</v>
      </c>
      <c r="D26" s="1196">
        <v>99591</v>
      </c>
      <c r="E26" s="1197">
        <v>62.18</v>
      </c>
      <c r="F26" s="1184"/>
      <c r="G26" s="1194">
        <v>75</v>
      </c>
      <c r="H26" s="1195">
        <v>2.41E-2</v>
      </c>
      <c r="I26" s="1196">
        <v>76967</v>
      </c>
      <c r="J26" s="1196">
        <v>76040</v>
      </c>
      <c r="K26" s="1197">
        <v>12.76</v>
      </c>
    </row>
    <row r="27" spans="1:11" ht="12.95" customHeight="1">
      <c r="A27" s="1194">
        <v>21</v>
      </c>
      <c r="B27" s="1195">
        <v>4.8000000000000001E-4</v>
      </c>
      <c r="C27" s="1196">
        <v>99570</v>
      </c>
      <c r="D27" s="1196">
        <v>99547</v>
      </c>
      <c r="E27" s="1197">
        <v>61.2</v>
      </c>
      <c r="F27" s="1184"/>
      <c r="G27" s="1194">
        <v>76</v>
      </c>
      <c r="H27" s="1195">
        <v>2.6780000000000002E-2</v>
      </c>
      <c r="I27" s="1196">
        <v>75112</v>
      </c>
      <c r="J27" s="1196">
        <v>74106</v>
      </c>
      <c r="K27" s="1197">
        <v>12.07</v>
      </c>
    </row>
    <row r="28" spans="1:11" ht="12.95" customHeight="1">
      <c r="A28" s="1194">
        <v>22</v>
      </c>
      <c r="B28" s="1195">
        <v>5.1999999999999995E-4</v>
      </c>
      <c r="C28" s="1196">
        <v>99523</v>
      </c>
      <c r="D28" s="1196">
        <v>99497</v>
      </c>
      <c r="E28" s="1197">
        <v>60.23</v>
      </c>
      <c r="F28" s="1184"/>
      <c r="G28" s="1194">
        <v>77</v>
      </c>
      <c r="H28" s="1195">
        <v>2.9960000000000001E-2</v>
      </c>
      <c r="I28" s="1196">
        <v>73100</v>
      </c>
      <c r="J28" s="1196">
        <v>72006</v>
      </c>
      <c r="K28" s="1197">
        <v>11.38</v>
      </c>
    </row>
    <row r="29" spans="1:11" ht="12.95" customHeight="1">
      <c r="A29" s="1194">
        <v>23</v>
      </c>
      <c r="B29" s="1195">
        <v>5.5000000000000003E-4</v>
      </c>
      <c r="C29" s="1196">
        <v>99471</v>
      </c>
      <c r="D29" s="1196">
        <v>99444</v>
      </c>
      <c r="E29" s="1197">
        <v>59.26</v>
      </c>
      <c r="F29" s="1184"/>
      <c r="G29" s="1194">
        <v>78</v>
      </c>
      <c r="H29" s="1195">
        <v>3.3680000000000002E-2</v>
      </c>
      <c r="I29" s="1196">
        <v>70911</v>
      </c>
      <c r="J29" s="1196">
        <v>69716</v>
      </c>
      <c r="K29" s="1197">
        <v>10.72</v>
      </c>
    </row>
    <row r="30" spans="1:11" ht="12.95" customHeight="1">
      <c r="A30" s="1194">
        <v>24</v>
      </c>
      <c r="B30" s="1195">
        <v>5.5999999999999995E-4</v>
      </c>
      <c r="C30" s="1196">
        <v>99417</v>
      </c>
      <c r="D30" s="1196">
        <v>99389</v>
      </c>
      <c r="E30" s="1197">
        <v>58.29</v>
      </c>
      <c r="F30" s="1184"/>
      <c r="G30" s="1194">
        <v>79</v>
      </c>
      <c r="H30" s="1195">
        <v>3.7990000000000003E-2</v>
      </c>
      <c r="I30" s="1196">
        <v>68522</v>
      </c>
      <c r="J30" s="1196">
        <v>67221</v>
      </c>
      <c r="K30" s="1197">
        <v>10.08</v>
      </c>
    </row>
    <row r="31" spans="1:11" ht="20.25" customHeight="1">
      <c r="A31" s="1194">
        <v>25</v>
      </c>
      <c r="B31" s="1195">
        <v>5.5999999999999995E-4</v>
      </c>
      <c r="C31" s="1196">
        <v>99361</v>
      </c>
      <c r="D31" s="1196">
        <v>99333</v>
      </c>
      <c r="E31" s="1197">
        <v>57.33</v>
      </c>
      <c r="F31" s="1184"/>
      <c r="G31" s="1194">
        <v>80</v>
      </c>
      <c r="H31" s="1195">
        <v>4.2950000000000002E-2</v>
      </c>
      <c r="I31" s="1196">
        <v>65919</v>
      </c>
      <c r="J31" s="1196">
        <v>64504</v>
      </c>
      <c r="K31" s="1197">
        <v>9.4499999999999993</v>
      </c>
    </row>
    <row r="32" spans="1:11" ht="12.95" customHeight="1">
      <c r="A32" s="1194">
        <v>26</v>
      </c>
      <c r="B32" s="1195">
        <v>5.5000000000000003E-4</v>
      </c>
      <c r="C32" s="1196">
        <v>99305</v>
      </c>
      <c r="D32" s="1196">
        <v>99278</v>
      </c>
      <c r="E32" s="1197">
        <v>56.36</v>
      </c>
      <c r="F32" s="1184"/>
      <c r="G32" s="1194">
        <v>81</v>
      </c>
      <c r="H32" s="1195">
        <v>4.863E-2</v>
      </c>
      <c r="I32" s="1196">
        <v>63088</v>
      </c>
      <c r="J32" s="1196">
        <v>61554</v>
      </c>
      <c r="K32" s="1197">
        <v>8.86</v>
      </c>
    </row>
    <row r="33" spans="1:11" ht="12.95" customHeight="1">
      <c r="A33" s="1194">
        <v>27</v>
      </c>
      <c r="B33" s="1195">
        <v>5.4000000000000001E-4</v>
      </c>
      <c r="C33" s="1196">
        <v>99251</v>
      </c>
      <c r="D33" s="1196">
        <v>99224</v>
      </c>
      <c r="E33" s="1197">
        <v>55.39</v>
      </c>
      <c r="F33" s="1184"/>
      <c r="G33" s="1194">
        <v>82</v>
      </c>
      <c r="H33" s="1195">
        <v>5.5070000000000001E-2</v>
      </c>
      <c r="I33" s="1196">
        <v>60020</v>
      </c>
      <c r="J33" s="1196">
        <v>58368</v>
      </c>
      <c r="K33" s="1197">
        <v>8.2799999999999994</v>
      </c>
    </row>
    <row r="34" spans="1:11" ht="12.95" customHeight="1">
      <c r="A34" s="1194">
        <v>28</v>
      </c>
      <c r="B34" s="1195">
        <v>5.4000000000000001E-4</v>
      </c>
      <c r="C34" s="1196">
        <v>99198</v>
      </c>
      <c r="D34" s="1196">
        <v>99171</v>
      </c>
      <c r="E34" s="1197">
        <v>54.42</v>
      </c>
      <c r="F34" s="1184"/>
      <c r="G34" s="1194">
        <v>83</v>
      </c>
      <c r="H34" s="1195">
        <v>6.2239999999999997E-2</v>
      </c>
      <c r="I34" s="1196">
        <v>56715</v>
      </c>
      <c r="J34" s="1196">
        <v>54950</v>
      </c>
      <c r="K34" s="1197">
        <v>7.74</v>
      </c>
    </row>
    <row r="35" spans="1:11" ht="12.95" customHeight="1">
      <c r="A35" s="1194">
        <v>29</v>
      </c>
      <c r="B35" s="1195">
        <v>5.5000000000000003E-4</v>
      </c>
      <c r="C35" s="1196">
        <v>99144</v>
      </c>
      <c r="D35" s="1196">
        <v>99117</v>
      </c>
      <c r="E35" s="1197">
        <v>53.45</v>
      </c>
      <c r="F35" s="1184"/>
      <c r="G35" s="1194">
        <v>84</v>
      </c>
      <c r="H35" s="1195">
        <v>7.0120000000000002E-2</v>
      </c>
      <c r="I35" s="1196">
        <v>53185</v>
      </c>
      <c r="J35" s="1196">
        <v>51321</v>
      </c>
      <c r="K35" s="1197">
        <v>7.22</v>
      </c>
    </row>
    <row r="36" spans="1:11" ht="20.25" customHeight="1">
      <c r="A36" s="1194">
        <v>30</v>
      </c>
      <c r="B36" s="1195">
        <v>5.6999999999999998E-4</v>
      </c>
      <c r="C36" s="1196">
        <v>99090</v>
      </c>
      <c r="D36" s="1196">
        <v>99061</v>
      </c>
      <c r="E36" s="1197">
        <v>52.48</v>
      </c>
      <c r="F36" s="1184"/>
      <c r="G36" s="1194">
        <v>85</v>
      </c>
      <c r="H36" s="1195">
        <v>7.8740000000000004E-2</v>
      </c>
      <c r="I36" s="1196">
        <v>49456</v>
      </c>
      <c r="J36" s="1196">
        <v>47509</v>
      </c>
      <c r="K36" s="1197">
        <v>6.72</v>
      </c>
    </row>
    <row r="37" spans="1:11" ht="12.95" customHeight="1">
      <c r="A37" s="1194">
        <v>31</v>
      </c>
      <c r="B37" s="1195">
        <v>5.9000000000000003E-4</v>
      </c>
      <c r="C37" s="1196">
        <v>99033</v>
      </c>
      <c r="D37" s="1196">
        <v>99004</v>
      </c>
      <c r="E37" s="1197">
        <v>51.51</v>
      </c>
      <c r="F37" s="1184"/>
      <c r="G37" s="1194">
        <v>86</v>
      </c>
      <c r="H37" s="1195">
        <v>8.8289999999999993E-2</v>
      </c>
      <c r="I37" s="1196">
        <v>45562</v>
      </c>
      <c r="J37" s="1196">
        <v>43550</v>
      </c>
      <c r="K37" s="1197">
        <v>6.26</v>
      </c>
    </row>
    <row r="38" spans="1:11" ht="12.95" customHeight="1">
      <c r="A38" s="1194">
        <v>32</v>
      </c>
      <c r="B38" s="1195">
        <v>5.9000000000000003E-4</v>
      </c>
      <c r="C38" s="1196">
        <v>98975</v>
      </c>
      <c r="D38" s="1196">
        <v>98946</v>
      </c>
      <c r="E38" s="1197">
        <v>50.54</v>
      </c>
      <c r="F38" s="1184"/>
      <c r="G38" s="1194">
        <v>87</v>
      </c>
      <c r="H38" s="1195">
        <v>9.9000000000000005E-2</v>
      </c>
      <c r="I38" s="1196">
        <v>41539</v>
      </c>
      <c r="J38" s="1196">
        <v>39483</v>
      </c>
      <c r="K38" s="1197">
        <v>5.81</v>
      </c>
    </row>
    <row r="39" spans="1:11" ht="12.95" customHeight="1">
      <c r="A39" s="1194">
        <v>33</v>
      </c>
      <c r="B39" s="1195">
        <v>5.9999999999999995E-4</v>
      </c>
      <c r="C39" s="1196">
        <v>98916</v>
      </c>
      <c r="D39" s="1196">
        <v>98887</v>
      </c>
      <c r="E39" s="1197">
        <v>49.57</v>
      </c>
      <c r="F39" s="1184"/>
      <c r="G39" s="1194">
        <v>88</v>
      </c>
      <c r="H39" s="1195">
        <v>0.11096</v>
      </c>
      <c r="I39" s="1196">
        <v>37427</v>
      </c>
      <c r="J39" s="1196">
        <v>35350</v>
      </c>
      <c r="K39" s="1197">
        <v>5.4</v>
      </c>
    </row>
    <row r="40" spans="1:11" ht="12.95" customHeight="1">
      <c r="A40" s="1194">
        <v>34</v>
      </c>
      <c r="B40" s="1195">
        <v>6.3000000000000003E-4</v>
      </c>
      <c r="C40" s="1196">
        <v>98857</v>
      </c>
      <c r="D40" s="1196">
        <v>98826</v>
      </c>
      <c r="E40" s="1197">
        <v>48.6</v>
      </c>
      <c r="F40" s="1184"/>
      <c r="G40" s="1194">
        <v>89</v>
      </c>
      <c r="H40" s="1195">
        <v>0.12406</v>
      </c>
      <c r="I40" s="1196">
        <v>33274</v>
      </c>
      <c r="J40" s="1196">
        <v>31210</v>
      </c>
      <c r="K40" s="1197">
        <v>5.01</v>
      </c>
    </row>
    <row r="41" spans="1:11" ht="20.25" customHeight="1">
      <c r="A41" s="1194">
        <v>35</v>
      </c>
      <c r="B41" s="1195">
        <v>6.7000000000000002E-4</v>
      </c>
      <c r="C41" s="1196">
        <v>98795</v>
      </c>
      <c r="D41" s="1196">
        <v>98762</v>
      </c>
      <c r="E41" s="1197">
        <v>47.63</v>
      </c>
      <c r="F41" s="1184"/>
      <c r="G41" s="1194">
        <v>90</v>
      </c>
      <c r="H41" s="1195">
        <v>0.1381</v>
      </c>
      <c r="I41" s="1196">
        <v>29146</v>
      </c>
      <c r="J41" s="1196">
        <v>27134</v>
      </c>
      <c r="K41" s="1197">
        <v>4.6500000000000004</v>
      </c>
    </row>
    <row r="42" spans="1:11" ht="12.95" customHeight="1">
      <c r="A42" s="1194">
        <v>36</v>
      </c>
      <c r="B42" s="1195">
        <v>7.2999999999999996E-4</v>
      </c>
      <c r="C42" s="1196">
        <v>98728</v>
      </c>
      <c r="D42" s="1196">
        <v>98692</v>
      </c>
      <c r="E42" s="1197">
        <v>46.66</v>
      </c>
      <c r="F42" s="1184"/>
      <c r="G42" s="1194">
        <v>91</v>
      </c>
      <c r="H42" s="1195">
        <v>0.15298</v>
      </c>
      <c r="I42" s="1196">
        <v>25121</v>
      </c>
      <c r="J42" s="1196">
        <v>23200</v>
      </c>
      <c r="K42" s="1197">
        <v>4.3099999999999996</v>
      </c>
    </row>
    <row r="43" spans="1:11" ht="12.95" customHeight="1">
      <c r="A43" s="1194">
        <v>37</v>
      </c>
      <c r="B43" s="1195">
        <v>7.9000000000000001E-4</v>
      </c>
      <c r="C43" s="1196">
        <v>98656</v>
      </c>
      <c r="D43" s="1196">
        <v>98617</v>
      </c>
      <c r="E43" s="1197">
        <v>45.69</v>
      </c>
      <c r="F43" s="1184"/>
      <c r="G43" s="1194">
        <v>92</v>
      </c>
      <c r="H43" s="1195">
        <v>0.16877</v>
      </c>
      <c r="I43" s="1196">
        <v>21278</v>
      </c>
      <c r="J43" s="1196">
        <v>19482</v>
      </c>
      <c r="K43" s="1197">
        <v>4</v>
      </c>
    </row>
    <row r="44" spans="1:11" ht="12.95" customHeight="1">
      <c r="A44" s="1194">
        <v>38</v>
      </c>
      <c r="B44" s="1195">
        <v>8.4000000000000003E-4</v>
      </c>
      <c r="C44" s="1196">
        <v>98578</v>
      </c>
      <c r="D44" s="1196">
        <v>98537</v>
      </c>
      <c r="E44" s="1197">
        <v>44.73</v>
      </c>
      <c r="F44" s="1184"/>
      <c r="G44" s="1194">
        <v>93</v>
      </c>
      <c r="H44" s="1195">
        <v>0.18559</v>
      </c>
      <c r="I44" s="1196">
        <v>17687</v>
      </c>
      <c r="J44" s="1196">
        <v>16046</v>
      </c>
      <c r="K44" s="1197">
        <v>3.71</v>
      </c>
    </row>
    <row r="45" spans="1:11" ht="12.95" customHeight="1">
      <c r="A45" s="1194">
        <v>39</v>
      </c>
      <c r="B45" s="1195">
        <v>8.9999999999999998E-4</v>
      </c>
      <c r="C45" s="1196">
        <v>98495</v>
      </c>
      <c r="D45" s="1196">
        <v>98451</v>
      </c>
      <c r="E45" s="1197">
        <v>43.77</v>
      </c>
      <c r="F45" s="1184"/>
      <c r="G45" s="1194">
        <v>94</v>
      </c>
      <c r="H45" s="1195">
        <v>0.20355999999999999</v>
      </c>
      <c r="I45" s="1196">
        <v>14404</v>
      </c>
      <c r="J45" s="1196">
        <v>12938</v>
      </c>
      <c r="K45" s="1197">
        <v>3.44</v>
      </c>
    </row>
    <row r="46" spans="1:11" ht="20.25" customHeight="1">
      <c r="A46" s="1194">
        <v>40</v>
      </c>
      <c r="B46" s="1195">
        <v>9.7999999999999997E-4</v>
      </c>
      <c r="C46" s="1196">
        <v>98406</v>
      </c>
      <c r="D46" s="1196">
        <v>98358</v>
      </c>
      <c r="E46" s="1197">
        <v>42.8</v>
      </c>
      <c r="F46" s="1184"/>
      <c r="G46" s="1194">
        <v>95</v>
      </c>
      <c r="H46" s="1195">
        <v>0.22273999999999999</v>
      </c>
      <c r="I46" s="1196">
        <v>11472</v>
      </c>
      <c r="J46" s="1196">
        <v>10195</v>
      </c>
      <c r="K46" s="1197">
        <v>3.19</v>
      </c>
    </row>
    <row r="47" spans="1:11" ht="12.95" customHeight="1">
      <c r="A47" s="1194">
        <v>41</v>
      </c>
      <c r="B47" s="1195">
        <v>1.07E-3</v>
      </c>
      <c r="C47" s="1196">
        <v>98310</v>
      </c>
      <c r="D47" s="1196">
        <v>98257</v>
      </c>
      <c r="E47" s="1197">
        <v>41.85</v>
      </c>
      <c r="F47" s="1184"/>
      <c r="G47" s="1194">
        <v>96</v>
      </c>
      <c r="H47" s="1195">
        <v>0.24310000000000001</v>
      </c>
      <c r="I47" s="1196">
        <v>8917</v>
      </c>
      <c r="J47" s="1196">
        <v>7833</v>
      </c>
      <c r="K47" s="1197">
        <v>2.96</v>
      </c>
    </row>
    <row r="48" spans="1:11" ht="12.95" customHeight="1">
      <c r="A48" s="1194">
        <v>42</v>
      </c>
      <c r="B48" s="1195">
        <v>1.1800000000000001E-3</v>
      </c>
      <c r="C48" s="1196">
        <v>98204</v>
      </c>
      <c r="D48" s="1196">
        <v>98147</v>
      </c>
      <c r="E48" s="1197">
        <v>40.89</v>
      </c>
      <c r="F48" s="1184"/>
      <c r="G48" s="1194">
        <v>97</v>
      </c>
      <c r="H48" s="1195">
        <v>0.26443</v>
      </c>
      <c r="I48" s="1196">
        <v>6749</v>
      </c>
      <c r="J48" s="1196">
        <v>5857</v>
      </c>
      <c r="K48" s="1197">
        <v>2.76</v>
      </c>
    </row>
    <row r="49" spans="1:11" ht="12.95" customHeight="1">
      <c r="A49" s="1194">
        <v>43</v>
      </c>
      <c r="B49" s="1195">
        <v>1.2999999999999999E-3</v>
      </c>
      <c r="C49" s="1196">
        <v>98089</v>
      </c>
      <c r="D49" s="1196">
        <v>98025</v>
      </c>
      <c r="E49" s="1197">
        <v>39.94</v>
      </c>
      <c r="F49" s="1184"/>
      <c r="G49" s="1194">
        <v>98</v>
      </c>
      <c r="H49" s="1195">
        <v>0.28638999999999998</v>
      </c>
      <c r="I49" s="1196">
        <v>4964</v>
      </c>
      <c r="J49" s="1196">
        <v>4254</v>
      </c>
      <c r="K49" s="1197">
        <v>2.57</v>
      </c>
    </row>
    <row r="50" spans="1:11" ht="12.95" customHeight="1">
      <c r="A50" s="1194">
        <v>44</v>
      </c>
      <c r="B50" s="1195">
        <v>1.4300000000000001E-3</v>
      </c>
      <c r="C50" s="1196">
        <v>97962</v>
      </c>
      <c r="D50" s="1196">
        <v>97892</v>
      </c>
      <c r="E50" s="1197">
        <v>38.99</v>
      </c>
      <c r="F50" s="1184"/>
      <c r="G50" s="1194">
        <v>99</v>
      </c>
      <c r="H50" s="1195">
        <v>0.30854999999999999</v>
      </c>
      <c r="I50" s="1196">
        <v>3543</v>
      </c>
      <c r="J50" s="1196">
        <v>2996</v>
      </c>
      <c r="K50" s="1197">
        <v>2.4</v>
      </c>
    </row>
    <row r="51" spans="1:11" ht="20.25" customHeight="1">
      <c r="A51" s="1194">
        <v>45</v>
      </c>
      <c r="B51" s="1195">
        <v>1.56E-3</v>
      </c>
      <c r="C51" s="1196">
        <v>97822</v>
      </c>
      <c r="D51" s="1196">
        <v>97746</v>
      </c>
      <c r="E51" s="1197">
        <v>38.04</v>
      </c>
      <c r="F51" s="1184"/>
      <c r="G51" s="1194">
        <v>100</v>
      </c>
      <c r="H51" s="1195">
        <v>0.33071</v>
      </c>
      <c r="I51" s="1196">
        <v>2450</v>
      </c>
      <c r="J51" s="1196">
        <v>2045</v>
      </c>
      <c r="K51" s="1197">
        <v>2.2400000000000002</v>
      </c>
    </row>
    <row r="52" spans="1:11" ht="12.95" customHeight="1">
      <c r="A52" s="1194">
        <v>46</v>
      </c>
      <c r="B52" s="1195">
        <v>1.6999999999999999E-3</v>
      </c>
      <c r="C52" s="1196">
        <v>97670</v>
      </c>
      <c r="D52" s="1196">
        <v>97586</v>
      </c>
      <c r="E52" s="1197">
        <v>37.1</v>
      </c>
      <c r="F52" s="1184"/>
      <c r="G52" s="1194">
        <v>101</v>
      </c>
      <c r="H52" s="1195">
        <v>0.35281000000000001</v>
      </c>
      <c r="I52" s="1196">
        <v>1639</v>
      </c>
      <c r="J52" s="1196">
        <v>1350</v>
      </c>
      <c r="K52" s="1197">
        <v>2.11</v>
      </c>
    </row>
    <row r="53" spans="1:11" ht="12.95" customHeight="1">
      <c r="A53" s="1194">
        <v>47</v>
      </c>
      <c r="B53" s="1195">
        <v>1.8699999999999999E-3</v>
      </c>
      <c r="C53" s="1196">
        <v>97503</v>
      </c>
      <c r="D53" s="1196">
        <v>97412</v>
      </c>
      <c r="E53" s="1197">
        <v>36.159999999999997</v>
      </c>
      <c r="F53" s="1184"/>
      <c r="G53" s="1194">
        <v>102</v>
      </c>
      <c r="H53" s="1195">
        <v>0.37474000000000002</v>
      </c>
      <c r="I53" s="1196">
        <v>1061</v>
      </c>
      <c r="J53" s="1196">
        <v>862</v>
      </c>
      <c r="K53" s="1197">
        <v>1.98</v>
      </c>
    </row>
    <row r="54" spans="1:11" ht="12.95" customHeight="1">
      <c r="A54" s="1194">
        <v>48</v>
      </c>
      <c r="B54" s="1195">
        <v>2.0500000000000002E-3</v>
      </c>
      <c r="C54" s="1196">
        <v>97321</v>
      </c>
      <c r="D54" s="1196">
        <v>97221</v>
      </c>
      <c r="E54" s="1197">
        <v>35.229999999999997</v>
      </c>
      <c r="F54" s="1184"/>
      <c r="G54" s="1194">
        <v>103</v>
      </c>
      <c r="H54" s="1195">
        <v>0.39632000000000001</v>
      </c>
      <c r="I54" s="1196">
        <v>663</v>
      </c>
      <c r="J54" s="1196">
        <v>532</v>
      </c>
      <c r="K54" s="1197">
        <v>1.87</v>
      </c>
    </row>
    <row r="55" spans="1:11" ht="12.95" customHeight="1">
      <c r="A55" s="1194">
        <v>49</v>
      </c>
      <c r="B55" s="1195">
        <v>2.2599999999999999E-3</v>
      </c>
      <c r="C55" s="1196">
        <v>97122</v>
      </c>
      <c r="D55" s="1196">
        <v>97012</v>
      </c>
      <c r="E55" s="1197">
        <v>34.299999999999997</v>
      </c>
      <c r="F55" s="1184"/>
      <c r="G55" s="1194">
        <v>104</v>
      </c>
      <c r="H55" s="1195">
        <v>0.41737999999999997</v>
      </c>
      <c r="I55" s="1196">
        <v>401</v>
      </c>
      <c r="J55" s="1196">
        <v>317</v>
      </c>
      <c r="K55" s="1197">
        <v>1.77</v>
      </c>
    </row>
    <row r="56" spans="1:11" ht="20.25" customHeight="1">
      <c r="A56" s="1194">
        <v>50</v>
      </c>
      <c r="B56" s="1195">
        <v>2.48E-3</v>
      </c>
      <c r="C56" s="1196">
        <v>96903</v>
      </c>
      <c r="D56" s="1196">
        <v>96783</v>
      </c>
      <c r="E56" s="1197">
        <v>33.380000000000003</v>
      </c>
      <c r="F56" s="1184"/>
      <c r="G56" s="1194" t="s">
        <v>2835</v>
      </c>
      <c r="H56" s="1195">
        <v>1</v>
      </c>
      <c r="I56" s="1196">
        <v>233</v>
      </c>
      <c r="J56" s="1196">
        <v>393</v>
      </c>
      <c r="K56" s="1197">
        <v>1.68</v>
      </c>
    </row>
    <row r="57" spans="1:11" ht="12.95" customHeight="1">
      <c r="A57" s="1194">
        <v>51</v>
      </c>
      <c r="B57" s="1195">
        <v>2.7200000000000002E-3</v>
      </c>
      <c r="C57" s="1196">
        <v>96662</v>
      </c>
      <c r="D57" s="1196">
        <v>96531</v>
      </c>
      <c r="E57" s="1197">
        <v>32.46</v>
      </c>
      <c r="F57" s="1184"/>
      <c r="G57" s="1194"/>
      <c r="H57" s="1195"/>
      <c r="I57" s="1196"/>
      <c r="J57" s="1196"/>
      <c r="K57" s="1197"/>
    </row>
    <row r="58" spans="1:11" ht="12.95" customHeight="1">
      <c r="A58" s="1194">
        <v>52</v>
      </c>
      <c r="B58" s="1195">
        <v>2.99E-3</v>
      </c>
      <c r="C58" s="1196">
        <v>96400</v>
      </c>
      <c r="D58" s="1196">
        <v>96256</v>
      </c>
      <c r="E58" s="1197">
        <v>31.55</v>
      </c>
      <c r="F58" s="1184"/>
      <c r="G58" s="1194"/>
      <c r="H58" s="1195"/>
      <c r="I58" s="1196"/>
      <c r="J58" s="1196"/>
      <c r="K58" s="1197"/>
    </row>
    <row r="59" spans="1:11" ht="12.95" customHeight="1">
      <c r="A59" s="1194">
        <v>53</v>
      </c>
      <c r="B59" s="1195">
        <v>3.2799999999999999E-3</v>
      </c>
      <c r="C59" s="1196">
        <v>96112</v>
      </c>
      <c r="D59" s="1196">
        <v>95954</v>
      </c>
      <c r="E59" s="1197">
        <v>30.64</v>
      </c>
      <c r="F59" s="1184"/>
      <c r="G59" s="1194"/>
      <c r="H59" s="1195"/>
      <c r="I59" s="1196"/>
      <c r="J59" s="1196"/>
      <c r="K59" s="1197"/>
    </row>
    <row r="60" spans="1:11" ht="12.95" customHeight="1">
      <c r="A60" s="1194">
        <v>54</v>
      </c>
      <c r="B60" s="1195">
        <v>3.5899999999999999E-3</v>
      </c>
      <c r="C60" s="1196">
        <v>95796</v>
      </c>
      <c r="D60" s="1196">
        <v>95624</v>
      </c>
      <c r="E60" s="1197">
        <v>29.74</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2836</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2831</v>
      </c>
      <c r="C5" s="1190" t="s">
        <v>2832</v>
      </c>
      <c r="D5" s="1189" t="s">
        <v>2833</v>
      </c>
      <c r="E5" s="1191" t="s">
        <v>2834</v>
      </c>
      <c r="F5" s="1192"/>
      <c r="G5" s="1188" t="s">
        <v>2812</v>
      </c>
      <c r="H5" s="1189" t="s">
        <v>2831</v>
      </c>
      <c r="I5" s="1190" t="s">
        <v>2832</v>
      </c>
      <c r="J5" s="1189" t="s">
        <v>2833</v>
      </c>
      <c r="K5" s="1191" t="s">
        <v>2834</v>
      </c>
    </row>
    <row r="6" spans="1:11" ht="20.25" customHeight="1">
      <c r="A6" s="1194">
        <v>0</v>
      </c>
      <c r="B6" s="1195">
        <v>1.15E-3</v>
      </c>
      <c r="C6" s="1196">
        <v>100000</v>
      </c>
      <c r="D6" s="1196">
        <v>99911</v>
      </c>
      <c r="E6" s="1197">
        <v>88.21</v>
      </c>
      <c r="F6" s="1186"/>
      <c r="G6" s="1194">
        <v>55</v>
      </c>
      <c r="H6" s="1195">
        <v>1.99E-3</v>
      </c>
      <c r="I6" s="1196">
        <v>97437</v>
      </c>
      <c r="J6" s="1196">
        <v>97340</v>
      </c>
      <c r="K6" s="1197">
        <v>34.479999999999997</v>
      </c>
    </row>
    <row r="7" spans="1:11" ht="13.5" customHeight="1">
      <c r="A7" s="1194">
        <v>1</v>
      </c>
      <c r="B7" s="1195">
        <v>3.6999999999999999E-4</v>
      </c>
      <c r="C7" s="1196">
        <v>99885</v>
      </c>
      <c r="D7" s="1196">
        <v>99866</v>
      </c>
      <c r="E7" s="1197">
        <v>87.31</v>
      </c>
      <c r="F7" s="1186"/>
      <c r="G7" s="1194">
        <v>56</v>
      </c>
      <c r="H7" s="1195">
        <v>2.1199999999999999E-3</v>
      </c>
      <c r="I7" s="1196">
        <v>97243</v>
      </c>
      <c r="J7" s="1196">
        <v>97140</v>
      </c>
      <c r="K7" s="1197">
        <v>33.549999999999997</v>
      </c>
    </row>
    <row r="8" spans="1:11" ht="13.5" customHeight="1">
      <c r="A8" s="1194">
        <v>2</v>
      </c>
      <c r="B8" s="1195">
        <v>1.6000000000000001E-4</v>
      </c>
      <c r="C8" s="1196">
        <v>99848</v>
      </c>
      <c r="D8" s="1196">
        <v>99840</v>
      </c>
      <c r="E8" s="1197">
        <v>86.34</v>
      </c>
      <c r="F8" s="1184"/>
      <c r="G8" s="1194">
        <v>57</v>
      </c>
      <c r="H8" s="1195">
        <v>2.2499999999999998E-3</v>
      </c>
      <c r="I8" s="1196">
        <v>97037</v>
      </c>
      <c r="J8" s="1196">
        <v>96928</v>
      </c>
      <c r="K8" s="1197">
        <v>32.619999999999997</v>
      </c>
    </row>
    <row r="9" spans="1:11" ht="13.5" customHeight="1">
      <c r="A9" s="1194">
        <v>3</v>
      </c>
      <c r="B9" s="1195">
        <v>1E-4</v>
      </c>
      <c r="C9" s="1196">
        <v>99832</v>
      </c>
      <c r="D9" s="1196">
        <v>99827</v>
      </c>
      <c r="E9" s="1197">
        <v>85.35</v>
      </c>
      <c r="F9" s="1184"/>
      <c r="G9" s="1194">
        <v>58</v>
      </c>
      <c r="H9" s="1195">
        <v>2.3900000000000002E-3</v>
      </c>
      <c r="I9" s="1196">
        <v>96819</v>
      </c>
      <c r="J9" s="1196">
        <v>96703</v>
      </c>
      <c r="K9" s="1197">
        <v>31.69</v>
      </c>
    </row>
    <row r="10" spans="1:11" ht="13.5" customHeight="1">
      <c r="A10" s="1194">
        <v>4</v>
      </c>
      <c r="B10" s="1195">
        <v>8.0000000000000007E-5</v>
      </c>
      <c r="C10" s="1196">
        <v>99822</v>
      </c>
      <c r="D10" s="1196">
        <v>99818</v>
      </c>
      <c r="E10" s="1197">
        <v>84.36</v>
      </c>
      <c r="F10" s="1184"/>
      <c r="G10" s="1194">
        <v>59</v>
      </c>
      <c r="H10" s="1195">
        <v>2.5699999999999998E-3</v>
      </c>
      <c r="I10" s="1196">
        <v>96587</v>
      </c>
      <c r="J10" s="1196">
        <v>96464</v>
      </c>
      <c r="K10" s="1197">
        <v>30.76</v>
      </c>
    </row>
    <row r="11" spans="1:11" ht="20.25" customHeight="1">
      <c r="A11" s="1194">
        <v>5</v>
      </c>
      <c r="B11" s="1195">
        <v>6.9999999999999994E-5</v>
      </c>
      <c r="C11" s="1196">
        <v>99815</v>
      </c>
      <c r="D11" s="1196">
        <v>99811</v>
      </c>
      <c r="E11" s="1197">
        <v>83.37</v>
      </c>
      <c r="F11" s="1184"/>
      <c r="G11" s="1194">
        <v>60</v>
      </c>
      <c r="H11" s="1195">
        <v>2.7699999999999999E-3</v>
      </c>
      <c r="I11" s="1196">
        <v>96340</v>
      </c>
      <c r="J11" s="1196">
        <v>96206</v>
      </c>
      <c r="K11" s="1197">
        <v>29.84</v>
      </c>
    </row>
    <row r="12" spans="1:11" ht="13.5" customHeight="1">
      <c r="A12" s="1194">
        <v>6</v>
      </c>
      <c r="B12" s="1195">
        <v>6.0000000000000002E-5</v>
      </c>
      <c r="C12" s="1196">
        <v>99808</v>
      </c>
      <c r="D12" s="1196">
        <v>99805</v>
      </c>
      <c r="E12" s="1197">
        <v>82.37</v>
      </c>
      <c r="F12" s="1184"/>
      <c r="G12" s="1194">
        <v>61</v>
      </c>
      <c r="H12" s="1195">
        <v>2.99E-3</v>
      </c>
      <c r="I12" s="1196">
        <v>96073</v>
      </c>
      <c r="J12" s="1196">
        <v>95930</v>
      </c>
      <c r="K12" s="1197">
        <v>28.92</v>
      </c>
    </row>
    <row r="13" spans="1:11" ht="13.5" customHeight="1">
      <c r="A13" s="1194">
        <v>7</v>
      </c>
      <c r="B13" s="1195">
        <v>5.0000000000000002E-5</v>
      </c>
      <c r="C13" s="1196">
        <v>99802</v>
      </c>
      <c r="D13" s="1196">
        <v>99800</v>
      </c>
      <c r="E13" s="1197">
        <v>81.38</v>
      </c>
      <c r="F13" s="1184"/>
      <c r="G13" s="1194">
        <v>62</v>
      </c>
      <c r="H13" s="1195">
        <v>3.2299999999999998E-3</v>
      </c>
      <c r="I13" s="1196">
        <v>95786</v>
      </c>
      <c r="J13" s="1196">
        <v>95631</v>
      </c>
      <c r="K13" s="1197">
        <v>28.01</v>
      </c>
    </row>
    <row r="14" spans="1:11" ht="13.5" customHeight="1">
      <c r="A14" s="1194">
        <v>8</v>
      </c>
      <c r="B14" s="1195">
        <v>5.0000000000000002E-5</v>
      </c>
      <c r="C14" s="1196">
        <v>99797</v>
      </c>
      <c r="D14" s="1196">
        <v>99794</v>
      </c>
      <c r="E14" s="1197">
        <v>80.38</v>
      </c>
      <c r="F14" s="1184"/>
      <c r="G14" s="1194">
        <v>63</v>
      </c>
      <c r="H14" s="1195">
        <v>3.49E-3</v>
      </c>
      <c r="I14" s="1196">
        <v>95477</v>
      </c>
      <c r="J14" s="1196">
        <v>95310</v>
      </c>
      <c r="K14" s="1197">
        <v>27.1</v>
      </c>
    </row>
    <row r="15" spans="1:11" ht="13.5" customHeight="1">
      <c r="A15" s="1194">
        <v>9</v>
      </c>
      <c r="B15" s="1195">
        <v>5.0000000000000002E-5</v>
      </c>
      <c r="C15" s="1196">
        <v>99792</v>
      </c>
      <c r="D15" s="1196">
        <v>99789</v>
      </c>
      <c r="E15" s="1197">
        <v>79.39</v>
      </c>
      <c r="F15" s="1184"/>
      <c r="G15" s="1194">
        <v>64</v>
      </c>
      <c r="H15" s="1195">
        <v>3.7799999999999999E-3</v>
      </c>
      <c r="I15" s="1196">
        <v>95143</v>
      </c>
      <c r="J15" s="1196">
        <v>94963</v>
      </c>
      <c r="K15" s="1197">
        <v>26.19</v>
      </c>
    </row>
    <row r="16" spans="1:11" ht="20.25" customHeight="1">
      <c r="A16" s="1194">
        <v>10</v>
      </c>
      <c r="B16" s="1195">
        <v>5.0000000000000002E-5</v>
      </c>
      <c r="C16" s="1196">
        <v>99787</v>
      </c>
      <c r="D16" s="1196">
        <v>99785</v>
      </c>
      <c r="E16" s="1197">
        <v>78.39</v>
      </c>
      <c r="F16" s="1184"/>
      <c r="G16" s="1194">
        <v>65</v>
      </c>
      <c r="H16" s="1195">
        <v>4.1200000000000004E-3</v>
      </c>
      <c r="I16" s="1196">
        <v>94783</v>
      </c>
      <c r="J16" s="1196">
        <v>94588</v>
      </c>
      <c r="K16" s="1197">
        <v>25.29</v>
      </c>
    </row>
    <row r="17" spans="1:11" ht="12.95" customHeight="1">
      <c r="A17" s="1194">
        <v>11</v>
      </c>
      <c r="B17" s="1195">
        <v>5.0000000000000002E-5</v>
      </c>
      <c r="C17" s="1196">
        <v>99782</v>
      </c>
      <c r="D17" s="1196">
        <v>99780</v>
      </c>
      <c r="E17" s="1197">
        <v>77.39</v>
      </c>
      <c r="F17" s="1184"/>
      <c r="G17" s="1194">
        <v>66</v>
      </c>
      <c r="H17" s="1195">
        <v>4.4799999999999996E-3</v>
      </c>
      <c r="I17" s="1196">
        <v>94393</v>
      </c>
      <c r="J17" s="1196">
        <v>94182</v>
      </c>
      <c r="K17" s="1197">
        <v>24.39</v>
      </c>
    </row>
    <row r="18" spans="1:11" ht="12.95" customHeight="1">
      <c r="A18" s="1194">
        <v>12</v>
      </c>
      <c r="B18" s="1195">
        <v>5.0000000000000002E-5</v>
      </c>
      <c r="C18" s="1196">
        <v>99778</v>
      </c>
      <c r="D18" s="1196">
        <v>99775</v>
      </c>
      <c r="E18" s="1197">
        <v>76.400000000000006</v>
      </c>
      <c r="F18" s="1184"/>
      <c r="G18" s="1194">
        <v>67</v>
      </c>
      <c r="H18" s="1195">
        <v>4.8700000000000002E-3</v>
      </c>
      <c r="I18" s="1196">
        <v>93971</v>
      </c>
      <c r="J18" s="1196">
        <v>93742</v>
      </c>
      <c r="K18" s="1197">
        <v>23.5</v>
      </c>
    </row>
    <row r="19" spans="1:11" ht="12.95" customHeight="1">
      <c r="A19" s="1194">
        <v>13</v>
      </c>
      <c r="B19" s="1195">
        <v>6.0000000000000002E-5</v>
      </c>
      <c r="C19" s="1196">
        <v>99773</v>
      </c>
      <c r="D19" s="1196">
        <v>99770</v>
      </c>
      <c r="E19" s="1197">
        <v>75.400000000000006</v>
      </c>
      <c r="F19" s="1184"/>
      <c r="G19" s="1194">
        <v>68</v>
      </c>
      <c r="H19" s="1195">
        <v>5.28E-3</v>
      </c>
      <c r="I19" s="1196">
        <v>93513</v>
      </c>
      <c r="J19" s="1196">
        <v>93266</v>
      </c>
      <c r="K19" s="1197">
        <v>22.61</v>
      </c>
    </row>
    <row r="20" spans="1:11" ht="12.95" customHeight="1">
      <c r="A20" s="1194">
        <v>14</v>
      </c>
      <c r="B20" s="1195">
        <v>6.9999999999999994E-5</v>
      </c>
      <c r="C20" s="1196">
        <v>99767</v>
      </c>
      <c r="D20" s="1196">
        <v>99763</v>
      </c>
      <c r="E20" s="1197">
        <v>74.41</v>
      </c>
      <c r="F20" s="1184"/>
      <c r="G20" s="1194">
        <v>69</v>
      </c>
      <c r="H20" s="1195">
        <v>5.7499999999999999E-3</v>
      </c>
      <c r="I20" s="1196">
        <v>93019</v>
      </c>
      <c r="J20" s="1196">
        <v>92752</v>
      </c>
      <c r="K20" s="1197">
        <v>21.73</v>
      </c>
    </row>
    <row r="21" spans="1:11" ht="20.25" customHeight="1">
      <c r="A21" s="1194">
        <v>15</v>
      </c>
      <c r="B21" s="1195">
        <v>9.0000000000000006E-5</v>
      </c>
      <c r="C21" s="1196">
        <v>99759</v>
      </c>
      <c r="D21" s="1196">
        <v>99755</v>
      </c>
      <c r="E21" s="1197">
        <v>73.41</v>
      </c>
      <c r="F21" s="1184"/>
      <c r="G21" s="1194">
        <v>70</v>
      </c>
      <c r="H21" s="1195">
        <v>6.28E-3</v>
      </c>
      <c r="I21" s="1196">
        <v>92484</v>
      </c>
      <c r="J21" s="1196">
        <v>92194</v>
      </c>
      <c r="K21" s="1197">
        <v>20.85</v>
      </c>
    </row>
    <row r="22" spans="1:11" ht="12.95" customHeight="1">
      <c r="A22" s="1194">
        <v>16</v>
      </c>
      <c r="B22" s="1195">
        <v>1E-4</v>
      </c>
      <c r="C22" s="1196">
        <v>99751</v>
      </c>
      <c r="D22" s="1196">
        <v>99746</v>
      </c>
      <c r="E22" s="1197">
        <v>72.42</v>
      </c>
      <c r="F22" s="1184"/>
      <c r="G22" s="1194">
        <v>71</v>
      </c>
      <c r="H22" s="1195">
        <v>6.9100000000000003E-3</v>
      </c>
      <c r="I22" s="1196">
        <v>91903</v>
      </c>
      <c r="J22" s="1196">
        <v>91586</v>
      </c>
      <c r="K22" s="1197">
        <v>19.98</v>
      </c>
    </row>
    <row r="23" spans="1:11" ht="12.95" customHeight="1">
      <c r="A23" s="1194">
        <v>17</v>
      </c>
      <c r="B23" s="1195">
        <v>1.2E-4</v>
      </c>
      <c r="C23" s="1196">
        <v>99741</v>
      </c>
      <c r="D23" s="1196">
        <v>99735</v>
      </c>
      <c r="E23" s="1197">
        <v>71.42</v>
      </c>
      <c r="F23" s="1184"/>
      <c r="G23" s="1194">
        <v>72</v>
      </c>
      <c r="H23" s="1195">
        <v>7.6299999999999996E-3</v>
      </c>
      <c r="I23" s="1196">
        <v>91268</v>
      </c>
      <c r="J23" s="1196">
        <v>90920</v>
      </c>
      <c r="K23" s="1197">
        <v>19.11</v>
      </c>
    </row>
    <row r="24" spans="1:11" ht="12.95" customHeight="1">
      <c r="A24" s="1194">
        <v>18</v>
      </c>
      <c r="B24" s="1195">
        <v>1.3999999999999999E-4</v>
      </c>
      <c r="C24" s="1196">
        <v>99729</v>
      </c>
      <c r="D24" s="1196">
        <v>99722</v>
      </c>
      <c r="E24" s="1197">
        <v>70.430000000000007</v>
      </c>
      <c r="F24" s="1184"/>
      <c r="G24" s="1194">
        <v>73</v>
      </c>
      <c r="H24" s="1195">
        <v>8.4499999999999992E-3</v>
      </c>
      <c r="I24" s="1196">
        <v>90572</v>
      </c>
      <c r="J24" s="1196">
        <v>90190</v>
      </c>
      <c r="K24" s="1197">
        <v>18.260000000000002</v>
      </c>
    </row>
    <row r="25" spans="1:11" ht="12.95" customHeight="1">
      <c r="A25" s="1194">
        <v>19</v>
      </c>
      <c r="B25" s="1195">
        <v>1.7000000000000001E-4</v>
      </c>
      <c r="C25" s="1196">
        <v>99715</v>
      </c>
      <c r="D25" s="1196">
        <v>99707</v>
      </c>
      <c r="E25" s="1197">
        <v>69.44</v>
      </c>
      <c r="F25" s="1184"/>
      <c r="G25" s="1194">
        <v>74</v>
      </c>
      <c r="H25" s="1195">
        <v>9.4199999999999996E-3</v>
      </c>
      <c r="I25" s="1196">
        <v>89807</v>
      </c>
      <c r="J25" s="1196">
        <v>89384</v>
      </c>
      <c r="K25" s="1197">
        <v>17.41</v>
      </c>
    </row>
    <row r="26" spans="1:11" ht="20.25" customHeight="1">
      <c r="A26" s="1194">
        <v>20</v>
      </c>
      <c r="B26" s="1195">
        <v>1.9000000000000001E-4</v>
      </c>
      <c r="C26" s="1196">
        <v>99699</v>
      </c>
      <c r="D26" s="1196">
        <v>99689</v>
      </c>
      <c r="E26" s="1197">
        <v>68.45</v>
      </c>
      <c r="F26" s="1184"/>
      <c r="G26" s="1194">
        <v>75</v>
      </c>
      <c r="H26" s="1195">
        <v>1.056E-2</v>
      </c>
      <c r="I26" s="1196">
        <v>88961</v>
      </c>
      <c r="J26" s="1196">
        <v>88491</v>
      </c>
      <c r="K26" s="1197">
        <v>16.57</v>
      </c>
    </row>
    <row r="27" spans="1:11" ht="12.95" customHeight="1">
      <c r="A27" s="1194">
        <v>21</v>
      </c>
      <c r="B27" s="1195">
        <v>2.0000000000000001E-4</v>
      </c>
      <c r="C27" s="1196">
        <v>99680</v>
      </c>
      <c r="D27" s="1196">
        <v>99670</v>
      </c>
      <c r="E27" s="1197">
        <v>67.47</v>
      </c>
      <c r="F27" s="1184"/>
      <c r="G27" s="1194">
        <v>76</v>
      </c>
      <c r="H27" s="1195">
        <v>1.1900000000000001E-2</v>
      </c>
      <c r="I27" s="1196">
        <v>88021</v>
      </c>
      <c r="J27" s="1196">
        <v>87498</v>
      </c>
      <c r="K27" s="1197">
        <v>15.74</v>
      </c>
    </row>
    <row r="28" spans="1:11" ht="12.95" customHeight="1">
      <c r="A28" s="1194">
        <v>22</v>
      </c>
      <c r="B28" s="1195">
        <v>2.1000000000000001E-4</v>
      </c>
      <c r="C28" s="1196">
        <v>99660</v>
      </c>
      <c r="D28" s="1196">
        <v>99649</v>
      </c>
      <c r="E28" s="1197">
        <v>66.48</v>
      </c>
      <c r="F28" s="1184"/>
      <c r="G28" s="1194">
        <v>77</v>
      </c>
      <c r="H28" s="1195">
        <v>1.3480000000000001E-2</v>
      </c>
      <c r="I28" s="1196">
        <v>86974</v>
      </c>
      <c r="J28" s="1196">
        <v>86388</v>
      </c>
      <c r="K28" s="1197">
        <v>14.92</v>
      </c>
    </row>
    <row r="29" spans="1:11" ht="12.95" customHeight="1">
      <c r="A29" s="1194">
        <v>23</v>
      </c>
      <c r="B29" s="1195">
        <v>2.2000000000000001E-4</v>
      </c>
      <c r="C29" s="1196">
        <v>99639</v>
      </c>
      <c r="D29" s="1196">
        <v>99628</v>
      </c>
      <c r="E29" s="1197">
        <v>65.489999999999995</v>
      </c>
      <c r="F29" s="1184"/>
      <c r="G29" s="1194">
        <v>78</v>
      </c>
      <c r="H29" s="1195">
        <v>1.532E-2</v>
      </c>
      <c r="I29" s="1196">
        <v>85802</v>
      </c>
      <c r="J29" s="1196">
        <v>85144</v>
      </c>
      <c r="K29" s="1197">
        <v>14.12</v>
      </c>
    </row>
    <row r="30" spans="1:11" ht="12.95" customHeight="1">
      <c r="A30" s="1194">
        <v>24</v>
      </c>
      <c r="B30" s="1195">
        <v>2.2000000000000001E-4</v>
      </c>
      <c r="C30" s="1196">
        <v>99617</v>
      </c>
      <c r="D30" s="1196">
        <v>99606</v>
      </c>
      <c r="E30" s="1197">
        <v>64.510000000000005</v>
      </c>
      <c r="F30" s="1184"/>
      <c r="G30" s="1194">
        <v>79</v>
      </c>
      <c r="H30" s="1195">
        <v>1.7489999999999999E-2</v>
      </c>
      <c r="I30" s="1196">
        <v>84487</v>
      </c>
      <c r="J30" s="1196">
        <v>83748</v>
      </c>
      <c r="K30" s="1197">
        <v>13.33</v>
      </c>
    </row>
    <row r="31" spans="1:11" ht="20.25" customHeight="1">
      <c r="A31" s="1194">
        <v>25</v>
      </c>
      <c r="B31" s="1195">
        <v>2.3000000000000001E-4</v>
      </c>
      <c r="C31" s="1196">
        <v>99595</v>
      </c>
      <c r="D31" s="1196">
        <v>99584</v>
      </c>
      <c r="E31" s="1197">
        <v>63.52</v>
      </c>
      <c r="F31" s="1184"/>
      <c r="G31" s="1194">
        <v>80</v>
      </c>
      <c r="H31" s="1195">
        <v>2.0060000000000001E-2</v>
      </c>
      <c r="I31" s="1196">
        <v>83009</v>
      </c>
      <c r="J31" s="1196">
        <v>82177</v>
      </c>
      <c r="K31" s="1197">
        <v>12.56</v>
      </c>
    </row>
    <row r="32" spans="1:11" ht="12.95" customHeight="1">
      <c r="A32" s="1194">
        <v>26</v>
      </c>
      <c r="B32" s="1195">
        <v>2.4000000000000001E-4</v>
      </c>
      <c r="C32" s="1196">
        <v>99573</v>
      </c>
      <c r="D32" s="1196">
        <v>99561</v>
      </c>
      <c r="E32" s="1197">
        <v>62.54</v>
      </c>
      <c r="F32" s="1184"/>
      <c r="G32" s="1194">
        <v>81</v>
      </c>
      <c r="H32" s="1195">
        <v>2.3099999999999999E-2</v>
      </c>
      <c r="I32" s="1196">
        <v>81344</v>
      </c>
      <c r="J32" s="1196">
        <v>80405</v>
      </c>
      <c r="K32" s="1197">
        <v>11.81</v>
      </c>
    </row>
    <row r="33" spans="1:11" ht="12.95" customHeight="1">
      <c r="A33" s="1194">
        <v>27</v>
      </c>
      <c r="B33" s="1195">
        <v>2.5000000000000001E-4</v>
      </c>
      <c r="C33" s="1196">
        <v>99549</v>
      </c>
      <c r="D33" s="1196">
        <v>99537</v>
      </c>
      <c r="E33" s="1197">
        <v>61.55</v>
      </c>
      <c r="F33" s="1184"/>
      <c r="G33" s="1194">
        <v>82</v>
      </c>
      <c r="H33" s="1195">
        <v>2.664E-2</v>
      </c>
      <c r="I33" s="1196">
        <v>79465</v>
      </c>
      <c r="J33" s="1196">
        <v>78406</v>
      </c>
      <c r="K33" s="1197">
        <v>11.08</v>
      </c>
    </row>
    <row r="34" spans="1:11" ht="12.95" customHeight="1">
      <c r="A34" s="1194">
        <v>28</v>
      </c>
      <c r="B34" s="1195">
        <v>2.5000000000000001E-4</v>
      </c>
      <c r="C34" s="1196">
        <v>99525</v>
      </c>
      <c r="D34" s="1196">
        <v>99512</v>
      </c>
      <c r="E34" s="1197">
        <v>60.57</v>
      </c>
      <c r="F34" s="1184"/>
      <c r="G34" s="1194">
        <v>83</v>
      </c>
      <c r="H34" s="1195">
        <v>3.0710000000000001E-2</v>
      </c>
      <c r="I34" s="1196">
        <v>77348</v>
      </c>
      <c r="J34" s="1196">
        <v>76160</v>
      </c>
      <c r="K34" s="1197">
        <v>10.36</v>
      </c>
    </row>
    <row r="35" spans="1:11" ht="12.95" customHeight="1">
      <c r="A35" s="1194">
        <v>29</v>
      </c>
      <c r="B35" s="1195">
        <v>2.7E-4</v>
      </c>
      <c r="C35" s="1196">
        <v>99499</v>
      </c>
      <c r="D35" s="1196">
        <v>99486</v>
      </c>
      <c r="E35" s="1197">
        <v>59.58</v>
      </c>
      <c r="F35" s="1184"/>
      <c r="G35" s="1194">
        <v>84</v>
      </c>
      <c r="H35" s="1195">
        <v>3.5340000000000003E-2</v>
      </c>
      <c r="I35" s="1196">
        <v>74972</v>
      </c>
      <c r="J35" s="1196">
        <v>73648</v>
      </c>
      <c r="K35" s="1197">
        <v>9.68</v>
      </c>
    </row>
    <row r="36" spans="1:11" ht="20.25" customHeight="1">
      <c r="A36" s="1194">
        <v>30</v>
      </c>
      <c r="B36" s="1195">
        <v>2.9E-4</v>
      </c>
      <c r="C36" s="1196">
        <v>99473</v>
      </c>
      <c r="D36" s="1196">
        <v>99459</v>
      </c>
      <c r="E36" s="1197">
        <v>58.6</v>
      </c>
      <c r="F36" s="1184"/>
      <c r="G36" s="1194">
        <v>85</v>
      </c>
      <c r="H36" s="1195">
        <v>4.0660000000000002E-2</v>
      </c>
      <c r="I36" s="1196">
        <v>72323</v>
      </c>
      <c r="J36" s="1196">
        <v>70853</v>
      </c>
      <c r="K36" s="1197">
        <v>9.01</v>
      </c>
    </row>
    <row r="37" spans="1:11" ht="12.95" customHeight="1">
      <c r="A37" s="1194">
        <v>31</v>
      </c>
      <c r="B37" s="1195">
        <v>3.1E-4</v>
      </c>
      <c r="C37" s="1196">
        <v>99444</v>
      </c>
      <c r="D37" s="1196">
        <v>99429</v>
      </c>
      <c r="E37" s="1197">
        <v>57.61</v>
      </c>
      <c r="F37" s="1184"/>
      <c r="G37" s="1194">
        <v>86</v>
      </c>
      <c r="H37" s="1195">
        <v>4.6949999999999999E-2</v>
      </c>
      <c r="I37" s="1196">
        <v>69382</v>
      </c>
      <c r="J37" s="1196">
        <v>67754</v>
      </c>
      <c r="K37" s="1197">
        <v>8.3699999999999992</v>
      </c>
    </row>
    <row r="38" spans="1:11" ht="12.95" customHeight="1">
      <c r="A38" s="1194">
        <v>32</v>
      </c>
      <c r="B38" s="1195">
        <v>3.3E-4</v>
      </c>
      <c r="C38" s="1196">
        <v>99414</v>
      </c>
      <c r="D38" s="1196">
        <v>99397</v>
      </c>
      <c r="E38" s="1197">
        <v>56.63</v>
      </c>
      <c r="F38" s="1184"/>
      <c r="G38" s="1194">
        <v>87</v>
      </c>
      <c r="H38" s="1195">
        <v>5.4440000000000002E-2</v>
      </c>
      <c r="I38" s="1196">
        <v>66125</v>
      </c>
      <c r="J38" s="1196">
        <v>64325</v>
      </c>
      <c r="K38" s="1197">
        <v>7.76</v>
      </c>
    </row>
    <row r="39" spans="1:11" ht="12.95" customHeight="1">
      <c r="A39" s="1194">
        <v>33</v>
      </c>
      <c r="B39" s="1195">
        <v>3.5E-4</v>
      </c>
      <c r="C39" s="1196">
        <v>99380</v>
      </c>
      <c r="D39" s="1196">
        <v>99363</v>
      </c>
      <c r="E39" s="1197">
        <v>55.65</v>
      </c>
      <c r="F39" s="1184"/>
      <c r="G39" s="1194">
        <v>88</v>
      </c>
      <c r="H39" s="1195">
        <v>6.3289999999999999E-2</v>
      </c>
      <c r="I39" s="1196">
        <v>62525</v>
      </c>
      <c r="J39" s="1196">
        <v>60547</v>
      </c>
      <c r="K39" s="1197">
        <v>7.18</v>
      </c>
    </row>
    <row r="40" spans="1:11" ht="12.95" customHeight="1">
      <c r="A40" s="1194">
        <v>34</v>
      </c>
      <c r="B40" s="1195">
        <v>3.6000000000000002E-4</v>
      </c>
      <c r="C40" s="1196">
        <v>99346</v>
      </c>
      <c r="D40" s="1196">
        <v>99328</v>
      </c>
      <c r="E40" s="1197">
        <v>54.67</v>
      </c>
      <c r="F40" s="1184"/>
      <c r="G40" s="1194">
        <v>89</v>
      </c>
      <c r="H40" s="1195">
        <v>7.349E-2</v>
      </c>
      <c r="I40" s="1196">
        <v>58568</v>
      </c>
      <c r="J40" s="1196">
        <v>56416</v>
      </c>
      <c r="K40" s="1197">
        <v>6.63</v>
      </c>
    </row>
    <row r="41" spans="1:11" ht="20.25" customHeight="1">
      <c r="A41" s="1194">
        <v>35</v>
      </c>
      <c r="B41" s="1195">
        <v>3.6999999999999999E-4</v>
      </c>
      <c r="C41" s="1196">
        <v>99310</v>
      </c>
      <c r="D41" s="1196">
        <v>99292</v>
      </c>
      <c r="E41" s="1197">
        <v>53.69</v>
      </c>
      <c r="F41" s="1184"/>
      <c r="G41" s="1194">
        <v>90</v>
      </c>
      <c r="H41" s="1195">
        <v>8.4940000000000002E-2</v>
      </c>
      <c r="I41" s="1196">
        <v>54264</v>
      </c>
      <c r="J41" s="1196">
        <v>51959</v>
      </c>
      <c r="K41" s="1197">
        <v>6.12</v>
      </c>
    </row>
    <row r="42" spans="1:11" ht="12.95" customHeight="1">
      <c r="A42" s="1194">
        <v>36</v>
      </c>
      <c r="B42" s="1195">
        <v>4.0000000000000002E-4</v>
      </c>
      <c r="C42" s="1196">
        <v>99273</v>
      </c>
      <c r="D42" s="1196">
        <v>99253</v>
      </c>
      <c r="E42" s="1197">
        <v>52.71</v>
      </c>
      <c r="F42" s="1184"/>
      <c r="G42" s="1194">
        <v>91</v>
      </c>
      <c r="H42" s="1195">
        <v>9.7559999999999994E-2</v>
      </c>
      <c r="I42" s="1196">
        <v>49655</v>
      </c>
      <c r="J42" s="1196">
        <v>47233</v>
      </c>
      <c r="K42" s="1197">
        <v>5.64</v>
      </c>
    </row>
    <row r="43" spans="1:11" ht="12.95" customHeight="1">
      <c r="A43" s="1194">
        <v>37</v>
      </c>
      <c r="B43" s="1195">
        <v>4.4000000000000002E-4</v>
      </c>
      <c r="C43" s="1196">
        <v>99233</v>
      </c>
      <c r="D43" s="1196">
        <v>99211</v>
      </c>
      <c r="E43" s="1197">
        <v>51.73</v>
      </c>
      <c r="F43" s="1184"/>
      <c r="G43" s="1194">
        <v>92</v>
      </c>
      <c r="H43" s="1195">
        <v>0.11126</v>
      </c>
      <c r="I43" s="1196">
        <v>44811</v>
      </c>
      <c r="J43" s="1196">
        <v>42318</v>
      </c>
      <c r="K43" s="1197">
        <v>5.2</v>
      </c>
    </row>
    <row r="44" spans="1:11" ht="12.95" customHeight="1">
      <c r="A44" s="1194">
        <v>38</v>
      </c>
      <c r="B44" s="1195">
        <v>4.8000000000000001E-4</v>
      </c>
      <c r="C44" s="1196">
        <v>99189</v>
      </c>
      <c r="D44" s="1196">
        <v>99165</v>
      </c>
      <c r="E44" s="1197">
        <v>50.75</v>
      </c>
      <c r="F44" s="1184"/>
      <c r="G44" s="1194">
        <v>93</v>
      </c>
      <c r="H44" s="1195">
        <v>0.12598000000000001</v>
      </c>
      <c r="I44" s="1196">
        <v>39825</v>
      </c>
      <c r="J44" s="1196">
        <v>37317</v>
      </c>
      <c r="K44" s="1197">
        <v>4.78</v>
      </c>
    </row>
    <row r="45" spans="1:11" ht="12.95" customHeight="1">
      <c r="A45" s="1194">
        <v>39</v>
      </c>
      <c r="B45" s="1195">
        <v>5.2999999999999998E-4</v>
      </c>
      <c r="C45" s="1196">
        <v>99141</v>
      </c>
      <c r="D45" s="1196">
        <v>99115</v>
      </c>
      <c r="E45" s="1197">
        <v>49.78</v>
      </c>
      <c r="F45" s="1184"/>
      <c r="G45" s="1194">
        <v>94</v>
      </c>
      <c r="H45" s="1195">
        <v>0.14180999999999999</v>
      </c>
      <c r="I45" s="1196">
        <v>34808</v>
      </c>
      <c r="J45" s="1196">
        <v>32340</v>
      </c>
      <c r="K45" s="1197">
        <v>4.4000000000000004</v>
      </c>
    </row>
    <row r="46" spans="1:11" ht="20.25" customHeight="1">
      <c r="A46" s="1194">
        <v>40</v>
      </c>
      <c r="B46" s="1195">
        <v>5.8E-4</v>
      </c>
      <c r="C46" s="1196">
        <v>99089</v>
      </c>
      <c r="D46" s="1196">
        <v>99060</v>
      </c>
      <c r="E46" s="1197">
        <v>48.8</v>
      </c>
      <c r="F46" s="1184"/>
      <c r="G46" s="1194">
        <v>95</v>
      </c>
      <c r="H46" s="1195">
        <v>0.15906000000000001</v>
      </c>
      <c r="I46" s="1196">
        <v>29872</v>
      </c>
      <c r="J46" s="1196">
        <v>27496</v>
      </c>
      <c r="K46" s="1197">
        <v>4.05</v>
      </c>
    </row>
    <row r="47" spans="1:11" ht="12.95" customHeight="1">
      <c r="A47" s="1194">
        <v>41</v>
      </c>
      <c r="B47" s="1195">
        <v>6.3000000000000003E-4</v>
      </c>
      <c r="C47" s="1196">
        <v>99032</v>
      </c>
      <c r="D47" s="1196">
        <v>99001</v>
      </c>
      <c r="E47" s="1197">
        <v>47.83</v>
      </c>
      <c r="F47" s="1184"/>
      <c r="G47" s="1194">
        <v>96</v>
      </c>
      <c r="H47" s="1195">
        <v>0.17807000000000001</v>
      </c>
      <c r="I47" s="1196">
        <v>25120</v>
      </c>
      <c r="J47" s="1196">
        <v>22884</v>
      </c>
      <c r="K47" s="1197">
        <v>3.72</v>
      </c>
    </row>
    <row r="48" spans="1:11" ht="12.95" customHeight="1">
      <c r="A48" s="1194">
        <v>42</v>
      </c>
      <c r="B48" s="1195">
        <v>6.8000000000000005E-4</v>
      </c>
      <c r="C48" s="1196">
        <v>98970</v>
      </c>
      <c r="D48" s="1196">
        <v>98936</v>
      </c>
      <c r="E48" s="1197">
        <v>46.86</v>
      </c>
      <c r="F48" s="1184"/>
      <c r="G48" s="1194">
        <v>97</v>
      </c>
      <c r="H48" s="1195">
        <v>0.19896</v>
      </c>
      <c r="I48" s="1196">
        <v>20647</v>
      </c>
      <c r="J48" s="1196">
        <v>18593</v>
      </c>
      <c r="K48" s="1197">
        <v>3.41</v>
      </c>
    </row>
    <row r="49" spans="1:11" ht="12.95" customHeight="1">
      <c r="A49" s="1194">
        <v>43</v>
      </c>
      <c r="B49" s="1195">
        <v>7.3999999999999999E-4</v>
      </c>
      <c r="C49" s="1196">
        <v>98902</v>
      </c>
      <c r="D49" s="1196">
        <v>98865</v>
      </c>
      <c r="E49" s="1197">
        <v>45.89</v>
      </c>
      <c r="F49" s="1184"/>
      <c r="G49" s="1194">
        <v>98</v>
      </c>
      <c r="H49" s="1195">
        <v>0.22145000000000001</v>
      </c>
      <c r="I49" s="1196">
        <v>16539</v>
      </c>
      <c r="J49" s="1196">
        <v>14708</v>
      </c>
      <c r="K49" s="1197">
        <v>3.14</v>
      </c>
    </row>
    <row r="50" spans="1:11" ht="12.95" customHeight="1">
      <c r="A50" s="1194">
        <v>44</v>
      </c>
      <c r="B50" s="1195">
        <v>8.0999999999999996E-4</v>
      </c>
      <c r="C50" s="1196">
        <v>98828</v>
      </c>
      <c r="D50" s="1196">
        <v>98788</v>
      </c>
      <c r="E50" s="1197">
        <v>44.93</v>
      </c>
      <c r="F50" s="1184"/>
      <c r="G50" s="1194">
        <v>99</v>
      </c>
      <c r="H50" s="1195">
        <v>0.24512999999999999</v>
      </c>
      <c r="I50" s="1196">
        <v>12877</v>
      </c>
      <c r="J50" s="1196">
        <v>11298</v>
      </c>
      <c r="K50" s="1197">
        <v>2.89</v>
      </c>
    </row>
    <row r="51" spans="1:11" ht="20.25" customHeight="1">
      <c r="A51" s="1194">
        <v>45</v>
      </c>
      <c r="B51" s="1195">
        <v>8.8000000000000003E-4</v>
      </c>
      <c r="C51" s="1196">
        <v>98748</v>
      </c>
      <c r="D51" s="1196">
        <v>98705</v>
      </c>
      <c r="E51" s="1197">
        <v>43.96</v>
      </c>
      <c r="F51" s="1184"/>
      <c r="G51" s="1194">
        <v>100</v>
      </c>
      <c r="H51" s="1195">
        <v>0.2697</v>
      </c>
      <c r="I51" s="1196">
        <v>9720</v>
      </c>
      <c r="J51" s="1196">
        <v>8409</v>
      </c>
      <c r="K51" s="1197">
        <v>2.66</v>
      </c>
    </row>
    <row r="52" spans="1:11" ht="12.95" customHeight="1">
      <c r="A52" s="1194">
        <v>46</v>
      </c>
      <c r="B52" s="1195">
        <v>9.6000000000000002E-4</v>
      </c>
      <c r="C52" s="1196">
        <v>98662</v>
      </c>
      <c r="D52" s="1196">
        <v>98614</v>
      </c>
      <c r="E52" s="1197">
        <v>43</v>
      </c>
      <c r="F52" s="1184"/>
      <c r="G52" s="1194">
        <v>101</v>
      </c>
      <c r="H52" s="1195">
        <v>0.29494999999999999</v>
      </c>
      <c r="I52" s="1196">
        <v>7099</v>
      </c>
      <c r="J52" s="1196">
        <v>6052</v>
      </c>
      <c r="K52" s="1197">
        <v>2.46</v>
      </c>
    </row>
    <row r="53" spans="1:11" ht="12.95" customHeight="1">
      <c r="A53" s="1194">
        <v>47</v>
      </c>
      <c r="B53" s="1195">
        <v>1.0399999999999999E-3</v>
      </c>
      <c r="C53" s="1196">
        <v>98567</v>
      </c>
      <c r="D53" s="1196">
        <v>98516</v>
      </c>
      <c r="E53" s="1197">
        <v>42.04</v>
      </c>
      <c r="F53" s="1184"/>
      <c r="G53" s="1194">
        <v>102</v>
      </c>
      <c r="H53" s="1195">
        <v>0.32064999999999999</v>
      </c>
      <c r="I53" s="1196">
        <v>5005</v>
      </c>
      <c r="J53" s="1196">
        <v>4203</v>
      </c>
      <c r="K53" s="1197">
        <v>2.2799999999999998</v>
      </c>
    </row>
    <row r="54" spans="1:11" ht="12.95" customHeight="1">
      <c r="A54" s="1194">
        <v>48</v>
      </c>
      <c r="B54" s="1195">
        <v>1.15E-3</v>
      </c>
      <c r="C54" s="1196">
        <v>98464</v>
      </c>
      <c r="D54" s="1196">
        <v>98408</v>
      </c>
      <c r="E54" s="1197">
        <v>41.08</v>
      </c>
      <c r="F54" s="1184"/>
      <c r="G54" s="1194">
        <v>103</v>
      </c>
      <c r="H54" s="1195">
        <v>0.34649999999999997</v>
      </c>
      <c r="I54" s="1196">
        <v>3400</v>
      </c>
      <c r="J54" s="1196">
        <v>2811</v>
      </c>
      <c r="K54" s="1197">
        <v>2.12</v>
      </c>
    </row>
    <row r="55" spans="1:11" ht="12.95" customHeight="1">
      <c r="A55" s="1194">
        <v>49</v>
      </c>
      <c r="B55" s="1195">
        <v>1.2600000000000001E-3</v>
      </c>
      <c r="C55" s="1196">
        <v>98351</v>
      </c>
      <c r="D55" s="1196">
        <v>98289</v>
      </c>
      <c r="E55" s="1197">
        <v>40.130000000000003</v>
      </c>
      <c r="F55" s="1184"/>
      <c r="G55" s="1194">
        <v>104</v>
      </c>
      <c r="H55" s="1195">
        <v>0.37219999999999998</v>
      </c>
      <c r="I55" s="1196">
        <v>2222</v>
      </c>
      <c r="J55" s="1196">
        <v>1808</v>
      </c>
      <c r="K55" s="1197">
        <v>1.97</v>
      </c>
    </row>
    <row r="56" spans="1:11" ht="20.25" customHeight="1">
      <c r="A56" s="1194">
        <v>50</v>
      </c>
      <c r="B56" s="1195">
        <v>1.3799999999999999E-3</v>
      </c>
      <c r="C56" s="1196">
        <v>98227</v>
      </c>
      <c r="D56" s="1196">
        <v>98159</v>
      </c>
      <c r="E56" s="1197">
        <v>39.18</v>
      </c>
      <c r="F56" s="1184"/>
      <c r="G56" s="1194" t="s">
        <v>2835</v>
      </c>
      <c r="H56" s="1195">
        <v>1</v>
      </c>
      <c r="I56" s="1196">
        <v>1395</v>
      </c>
      <c r="J56" s="1196">
        <v>2577</v>
      </c>
      <c r="K56" s="1197">
        <v>1.85</v>
      </c>
    </row>
    <row r="57" spans="1:11" ht="12.95" customHeight="1">
      <c r="A57" s="1194">
        <v>51</v>
      </c>
      <c r="B57" s="1195">
        <v>1.49E-3</v>
      </c>
      <c r="C57" s="1196">
        <v>98092</v>
      </c>
      <c r="D57" s="1196">
        <v>98018</v>
      </c>
      <c r="E57" s="1197">
        <v>38.229999999999997</v>
      </c>
      <c r="F57" s="1184"/>
      <c r="G57" s="1194"/>
      <c r="H57" s="1195"/>
      <c r="I57" s="1196"/>
      <c r="J57" s="1196"/>
      <c r="K57" s="1197"/>
    </row>
    <row r="58" spans="1:11" ht="12.95" customHeight="1">
      <c r="A58" s="1194">
        <v>52</v>
      </c>
      <c r="B58" s="1195">
        <v>1.6100000000000001E-3</v>
      </c>
      <c r="C58" s="1196">
        <v>97945</v>
      </c>
      <c r="D58" s="1196">
        <v>97866</v>
      </c>
      <c r="E58" s="1197">
        <v>37.29</v>
      </c>
      <c r="F58" s="1184"/>
      <c r="G58" s="1194"/>
      <c r="H58" s="1195"/>
      <c r="I58" s="1196"/>
      <c r="J58" s="1196"/>
      <c r="K58" s="1197"/>
    </row>
    <row r="59" spans="1:11" ht="12.95" customHeight="1">
      <c r="A59" s="1194">
        <v>53</v>
      </c>
      <c r="B59" s="1195">
        <v>1.73E-3</v>
      </c>
      <c r="C59" s="1196">
        <v>97787</v>
      </c>
      <c r="D59" s="1196">
        <v>97703</v>
      </c>
      <c r="E59" s="1197">
        <v>36.35</v>
      </c>
      <c r="F59" s="1184"/>
      <c r="G59" s="1194"/>
      <c r="H59" s="1195"/>
      <c r="I59" s="1196"/>
      <c r="J59" s="1196"/>
      <c r="K59" s="1197"/>
    </row>
    <row r="60" spans="1:11" ht="12.95" customHeight="1">
      <c r="A60" s="1194">
        <v>54</v>
      </c>
      <c r="B60" s="1195">
        <v>1.8600000000000001E-3</v>
      </c>
      <c r="C60" s="1196">
        <v>97618</v>
      </c>
      <c r="D60" s="1196">
        <v>97527</v>
      </c>
      <c r="E60" s="1197">
        <v>35.409999999999997</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2182</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2837</v>
      </c>
      <c r="C5" s="1190" t="s">
        <v>2838</v>
      </c>
      <c r="D5" s="1189" t="s">
        <v>2839</v>
      </c>
      <c r="E5" s="1191" t="s">
        <v>2840</v>
      </c>
      <c r="F5" s="1192"/>
      <c r="G5" s="1188" t="s">
        <v>2812</v>
      </c>
      <c r="H5" s="1189" t="s">
        <v>2837</v>
      </c>
      <c r="I5" s="1190" t="s">
        <v>2838</v>
      </c>
      <c r="J5" s="1189" t="s">
        <v>2839</v>
      </c>
      <c r="K5" s="1191" t="s">
        <v>2840</v>
      </c>
    </row>
    <row r="6" spans="1:11" ht="20.25" customHeight="1">
      <c r="A6" s="1194">
        <v>0</v>
      </c>
      <c r="B6" s="1195">
        <v>1.08E-3</v>
      </c>
      <c r="C6" s="1196">
        <v>100000</v>
      </c>
      <c r="D6" s="1196">
        <v>99917</v>
      </c>
      <c r="E6" s="1197">
        <v>82.39</v>
      </c>
      <c r="F6" s="1186"/>
      <c r="G6" s="1194">
        <v>55</v>
      </c>
      <c r="H6" s="1195">
        <v>3.7200000000000002E-3</v>
      </c>
      <c r="I6" s="1196">
        <v>95687</v>
      </c>
      <c r="J6" s="1196">
        <v>95509</v>
      </c>
      <c r="K6" s="1197">
        <v>29.26</v>
      </c>
    </row>
    <row r="7" spans="1:11" ht="13.5" customHeight="1">
      <c r="A7" s="1194">
        <v>1</v>
      </c>
      <c r="B7" s="1195">
        <v>3.4000000000000002E-4</v>
      </c>
      <c r="C7" s="1196">
        <v>99892</v>
      </c>
      <c r="D7" s="1196">
        <v>99876</v>
      </c>
      <c r="E7" s="1197">
        <v>81.48</v>
      </c>
      <c r="F7" s="1186"/>
      <c r="G7" s="1194">
        <v>56</v>
      </c>
      <c r="H7" s="1195">
        <v>4.0499999999999998E-3</v>
      </c>
      <c r="I7" s="1196">
        <v>95331</v>
      </c>
      <c r="J7" s="1196">
        <v>95138</v>
      </c>
      <c r="K7" s="1197">
        <v>28.37</v>
      </c>
    </row>
    <row r="8" spans="1:11" ht="13.5" customHeight="1">
      <c r="A8" s="1194">
        <v>2</v>
      </c>
      <c r="B8" s="1195">
        <v>1.4999999999999999E-4</v>
      </c>
      <c r="C8" s="1196">
        <v>99859</v>
      </c>
      <c r="D8" s="1196">
        <v>99851</v>
      </c>
      <c r="E8" s="1197">
        <v>80.510000000000005</v>
      </c>
      <c r="F8" s="1184"/>
      <c r="G8" s="1194">
        <v>57</v>
      </c>
      <c r="H8" s="1195">
        <v>4.4200000000000003E-3</v>
      </c>
      <c r="I8" s="1196">
        <v>94945</v>
      </c>
      <c r="J8" s="1196">
        <v>94735</v>
      </c>
      <c r="K8" s="1197">
        <v>27.48</v>
      </c>
    </row>
    <row r="9" spans="1:11" ht="13.5" customHeight="1">
      <c r="A9" s="1194">
        <v>3</v>
      </c>
      <c r="B9" s="1195">
        <v>1E-4</v>
      </c>
      <c r="C9" s="1196">
        <v>99844</v>
      </c>
      <c r="D9" s="1196">
        <v>99839</v>
      </c>
      <c r="E9" s="1197">
        <v>79.52</v>
      </c>
      <c r="F9" s="1184"/>
      <c r="G9" s="1194">
        <v>58</v>
      </c>
      <c r="H9" s="1195">
        <v>4.8399999999999997E-3</v>
      </c>
      <c r="I9" s="1196">
        <v>94525</v>
      </c>
      <c r="J9" s="1196">
        <v>94296</v>
      </c>
      <c r="K9" s="1197">
        <v>26.6</v>
      </c>
    </row>
    <row r="10" spans="1:11" ht="13.5" customHeight="1">
      <c r="A10" s="1194">
        <v>4</v>
      </c>
      <c r="B10" s="1195">
        <v>8.0000000000000007E-5</v>
      </c>
      <c r="C10" s="1196">
        <v>99834</v>
      </c>
      <c r="D10" s="1196">
        <v>99830</v>
      </c>
      <c r="E10" s="1197">
        <v>78.53</v>
      </c>
      <c r="F10" s="1184"/>
      <c r="G10" s="1194">
        <v>59</v>
      </c>
      <c r="H10" s="1195">
        <v>5.3299999999999997E-3</v>
      </c>
      <c r="I10" s="1196">
        <v>94068</v>
      </c>
      <c r="J10" s="1196">
        <v>93817</v>
      </c>
      <c r="K10" s="1197">
        <v>25.73</v>
      </c>
    </row>
    <row r="11" spans="1:11" ht="20.25" customHeight="1">
      <c r="A11" s="1194">
        <v>5</v>
      </c>
      <c r="B11" s="1195">
        <v>8.0000000000000007E-5</v>
      </c>
      <c r="C11" s="1196">
        <v>99825</v>
      </c>
      <c r="D11" s="1196">
        <v>99821</v>
      </c>
      <c r="E11" s="1197">
        <v>77.53</v>
      </c>
      <c r="F11" s="1184"/>
      <c r="G11" s="1194">
        <v>60</v>
      </c>
      <c r="H11" s="1195">
        <v>5.8900000000000003E-3</v>
      </c>
      <c r="I11" s="1196">
        <v>93566</v>
      </c>
      <c r="J11" s="1196">
        <v>93290</v>
      </c>
      <c r="K11" s="1197">
        <v>24.86</v>
      </c>
    </row>
    <row r="12" spans="1:11" ht="13.5" customHeight="1">
      <c r="A12" s="1194">
        <v>6</v>
      </c>
      <c r="B12" s="1195">
        <v>6.9999999999999994E-5</v>
      </c>
      <c r="C12" s="1196">
        <v>99818</v>
      </c>
      <c r="D12" s="1196">
        <v>99814</v>
      </c>
      <c r="E12" s="1197">
        <v>76.540000000000006</v>
      </c>
      <c r="F12" s="1184"/>
      <c r="G12" s="1194">
        <v>61</v>
      </c>
      <c r="H12" s="1195">
        <v>6.5100000000000002E-3</v>
      </c>
      <c r="I12" s="1196">
        <v>93015</v>
      </c>
      <c r="J12" s="1196">
        <v>92712</v>
      </c>
      <c r="K12" s="1197">
        <v>24.01</v>
      </c>
    </row>
    <row r="13" spans="1:11" ht="13.5" customHeight="1">
      <c r="A13" s="1194">
        <v>7</v>
      </c>
      <c r="B13" s="1195">
        <v>6.9999999999999994E-5</v>
      </c>
      <c r="C13" s="1196">
        <v>99810</v>
      </c>
      <c r="D13" s="1196">
        <v>99807</v>
      </c>
      <c r="E13" s="1197">
        <v>75.540000000000006</v>
      </c>
      <c r="F13" s="1184"/>
      <c r="G13" s="1194">
        <v>62</v>
      </c>
      <c r="H13" s="1195">
        <v>7.1799999999999998E-3</v>
      </c>
      <c r="I13" s="1196">
        <v>92409</v>
      </c>
      <c r="J13" s="1196">
        <v>92077</v>
      </c>
      <c r="K13" s="1197">
        <v>23.16</v>
      </c>
    </row>
    <row r="14" spans="1:11" ht="13.5" customHeight="1">
      <c r="A14" s="1194">
        <v>8</v>
      </c>
      <c r="B14" s="1195">
        <v>6.0000000000000002E-5</v>
      </c>
      <c r="C14" s="1196">
        <v>99803</v>
      </c>
      <c r="D14" s="1196">
        <v>99800</v>
      </c>
      <c r="E14" s="1197">
        <v>74.55</v>
      </c>
      <c r="F14" s="1184"/>
      <c r="G14" s="1194">
        <v>63</v>
      </c>
      <c r="H14" s="1195">
        <v>7.9100000000000004E-3</v>
      </c>
      <c r="I14" s="1196">
        <v>91745</v>
      </c>
      <c r="J14" s="1196">
        <v>91382</v>
      </c>
      <c r="K14" s="1197">
        <v>22.33</v>
      </c>
    </row>
    <row r="15" spans="1:11" ht="13.5" customHeight="1">
      <c r="A15" s="1194">
        <v>9</v>
      </c>
      <c r="B15" s="1195">
        <v>6.0000000000000002E-5</v>
      </c>
      <c r="C15" s="1196">
        <v>99797</v>
      </c>
      <c r="D15" s="1196">
        <v>99794</v>
      </c>
      <c r="E15" s="1197">
        <v>73.55</v>
      </c>
      <c r="F15" s="1184"/>
      <c r="G15" s="1194">
        <v>64</v>
      </c>
      <c r="H15" s="1195">
        <v>8.6899999999999998E-3</v>
      </c>
      <c r="I15" s="1196">
        <v>91019</v>
      </c>
      <c r="J15" s="1196">
        <v>90624</v>
      </c>
      <c r="K15" s="1197">
        <v>21.5</v>
      </c>
    </row>
    <row r="16" spans="1:11" ht="20.25" customHeight="1">
      <c r="A16" s="1194">
        <v>10</v>
      </c>
      <c r="B16" s="1195">
        <v>5.0000000000000002E-5</v>
      </c>
      <c r="C16" s="1196">
        <v>99791</v>
      </c>
      <c r="D16" s="1196">
        <v>99789</v>
      </c>
      <c r="E16" s="1197">
        <v>72.56</v>
      </c>
      <c r="F16" s="1184"/>
      <c r="G16" s="1194">
        <v>65</v>
      </c>
      <c r="H16" s="1195">
        <v>9.5300000000000003E-3</v>
      </c>
      <c r="I16" s="1196">
        <v>90228</v>
      </c>
      <c r="J16" s="1196">
        <v>89798</v>
      </c>
      <c r="K16" s="1197">
        <v>20.68</v>
      </c>
    </row>
    <row r="17" spans="1:11" ht="12.95" customHeight="1">
      <c r="A17" s="1194">
        <v>11</v>
      </c>
      <c r="B17" s="1195">
        <v>5.0000000000000002E-5</v>
      </c>
      <c r="C17" s="1196">
        <v>99786</v>
      </c>
      <c r="D17" s="1196">
        <v>99784</v>
      </c>
      <c r="E17" s="1197">
        <v>71.56</v>
      </c>
      <c r="F17" s="1184"/>
      <c r="G17" s="1194">
        <v>66</v>
      </c>
      <c r="H17" s="1195">
        <v>1.042E-2</v>
      </c>
      <c r="I17" s="1196">
        <v>89368</v>
      </c>
      <c r="J17" s="1196">
        <v>88903</v>
      </c>
      <c r="K17" s="1197">
        <v>19.88</v>
      </c>
    </row>
    <row r="18" spans="1:11" ht="12.95" customHeight="1">
      <c r="A18" s="1194">
        <v>12</v>
      </c>
      <c r="B18" s="1195">
        <v>6.0000000000000002E-5</v>
      </c>
      <c r="C18" s="1196">
        <v>99781</v>
      </c>
      <c r="D18" s="1196">
        <v>99778</v>
      </c>
      <c r="E18" s="1197">
        <v>70.569999999999993</v>
      </c>
      <c r="F18" s="1184"/>
      <c r="G18" s="1194">
        <v>67</v>
      </c>
      <c r="H18" s="1195">
        <v>1.136E-2</v>
      </c>
      <c r="I18" s="1196">
        <v>88437</v>
      </c>
      <c r="J18" s="1196">
        <v>87935</v>
      </c>
      <c r="K18" s="1197">
        <v>19.079999999999998</v>
      </c>
    </row>
    <row r="19" spans="1:11" ht="12.95" customHeight="1">
      <c r="A19" s="1194">
        <v>13</v>
      </c>
      <c r="B19" s="1195">
        <v>8.0000000000000007E-5</v>
      </c>
      <c r="C19" s="1196">
        <v>99775</v>
      </c>
      <c r="D19" s="1196">
        <v>99771</v>
      </c>
      <c r="E19" s="1197">
        <v>69.569999999999993</v>
      </c>
      <c r="F19" s="1184"/>
      <c r="G19" s="1194">
        <v>68</v>
      </c>
      <c r="H19" s="1195">
        <v>1.2370000000000001E-2</v>
      </c>
      <c r="I19" s="1196">
        <v>87433</v>
      </c>
      <c r="J19" s="1196">
        <v>86892</v>
      </c>
      <c r="K19" s="1197">
        <v>18.29</v>
      </c>
    </row>
    <row r="20" spans="1:11" ht="12.95" customHeight="1">
      <c r="A20" s="1194">
        <v>14</v>
      </c>
      <c r="B20" s="1195">
        <v>1E-4</v>
      </c>
      <c r="C20" s="1196">
        <v>99766</v>
      </c>
      <c r="D20" s="1196">
        <v>99761</v>
      </c>
      <c r="E20" s="1197">
        <v>68.58</v>
      </c>
      <c r="F20" s="1184"/>
      <c r="G20" s="1194">
        <v>69</v>
      </c>
      <c r="H20" s="1195">
        <v>1.3480000000000001E-2</v>
      </c>
      <c r="I20" s="1196">
        <v>86351</v>
      </c>
      <c r="J20" s="1196">
        <v>85769</v>
      </c>
      <c r="K20" s="1197">
        <v>17.52</v>
      </c>
    </row>
    <row r="21" spans="1:11" ht="20.25" customHeight="1">
      <c r="A21" s="1194">
        <v>15</v>
      </c>
      <c r="B21" s="1195">
        <v>1.2999999999999999E-4</v>
      </c>
      <c r="C21" s="1196">
        <v>99756</v>
      </c>
      <c r="D21" s="1196">
        <v>99750</v>
      </c>
      <c r="E21" s="1197">
        <v>67.58</v>
      </c>
      <c r="F21" s="1184"/>
      <c r="G21" s="1194">
        <v>70</v>
      </c>
      <c r="H21" s="1195">
        <v>1.4710000000000001E-2</v>
      </c>
      <c r="I21" s="1196">
        <v>85187</v>
      </c>
      <c r="J21" s="1196">
        <v>84561</v>
      </c>
      <c r="K21" s="1197">
        <v>16.75</v>
      </c>
    </row>
    <row r="22" spans="1:11" ht="12.95" customHeight="1">
      <c r="A22" s="1194">
        <v>16</v>
      </c>
      <c r="B22" s="1195">
        <v>1.6000000000000001E-4</v>
      </c>
      <c r="C22" s="1196">
        <v>99743</v>
      </c>
      <c r="D22" s="1196">
        <v>99735</v>
      </c>
      <c r="E22" s="1197">
        <v>66.59</v>
      </c>
      <c r="F22" s="1184"/>
      <c r="G22" s="1194">
        <v>71</v>
      </c>
      <c r="H22" s="1195">
        <v>1.6070000000000001E-2</v>
      </c>
      <c r="I22" s="1196">
        <v>83934</v>
      </c>
      <c r="J22" s="1196">
        <v>83260</v>
      </c>
      <c r="K22" s="1197">
        <v>15.99</v>
      </c>
    </row>
    <row r="23" spans="1:11" ht="12.95" customHeight="1">
      <c r="A23" s="1194">
        <v>17</v>
      </c>
      <c r="B23" s="1195">
        <v>2.0000000000000001E-4</v>
      </c>
      <c r="C23" s="1196">
        <v>99728</v>
      </c>
      <c r="D23" s="1196">
        <v>99718</v>
      </c>
      <c r="E23" s="1197">
        <v>65.599999999999994</v>
      </c>
      <c r="F23" s="1184"/>
      <c r="G23" s="1194">
        <v>72</v>
      </c>
      <c r="H23" s="1195">
        <v>1.753E-2</v>
      </c>
      <c r="I23" s="1196">
        <v>82586</v>
      </c>
      <c r="J23" s="1196">
        <v>81862</v>
      </c>
      <c r="K23" s="1197">
        <v>15.25</v>
      </c>
    </row>
    <row r="24" spans="1:11" ht="12.95" customHeight="1">
      <c r="A24" s="1194">
        <v>18</v>
      </c>
      <c r="B24" s="1195">
        <v>2.7E-4</v>
      </c>
      <c r="C24" s="1196">
        <v>99707</v>
      </c>
      <c r="D24" s="1196">
        <v>99694</v>
      </c>
      <c r="E24" s="1197">
        <v>64.62</v>
      </c>
      <c r="F24" s="1184"/>
      <c r="G24" s="1194">
        <v>73</v>
      </c>
      <c r="H24" s="1195">
        <v>1.9130000000000001E-2</v>
      </c>
      <c r="I24" s="1196">
        <v>81138</v>
      </c>
      <c r="J24" s="1196">
        <v>80362</v>
      </c>
      <c r="K24" s="1197">
        <v>14.51</v>
      </c>
    </row>
    <row r="25" spans="1:11" ht="12.95" customHeight="1">
      <c r="A25" s="1194">
        <v>19</v>
      </c>
      <c r="B25" s="1195">
        <v>3.3E-4</v>
      </c>
      <c r="C25" s="1196">
        <v>99681</v>
      </c>
      <c r="D25" s="1196">
        <v>99664</v>
      </c>
      <c r="E25" s="1197">
        <v>63.63</v>
      </c>
      <c r="F25" s="1184"/>
      <c r="G25" s="1194">
        <v>74</v>
      </c>
      <c r="H25" s="1195">
        <v>2.0920000000000001E-2</v>
      </c>
      <c r="I25" s="1196">
        <v>79586</v>
      </c>
      <c r="J25" s="1196">
        <v>78753</v>
      </c>
      <c r="K25" s="1197">
        <v>13.78</v>
      </c>
    </row>
    <row r="26" spans="1:11" ht="20.25" customHeight="1">
      <c r="A26" s="1194">
        <v>20</v>
      </c>
      <c r="B26" s="1195">
        <v>4.0000000000000002E-4</v>
      </c>
      <c r="C26" s="1196">
        <v>99648</v>
      </c>
      <c r="D26" s="1196">
        <v>99628</v>
      </c>
      <c r="E26" s="1197">
        <v>62.65</v>
      </c>
      <c r="F26" s="1184"/>
      <c r="G26" s="1194">
        <v>75</v>
      </c>
      <c r="H26" s="1195">
        <v>2.3009999999999999E-2</v>
      </c>
      <c r="I26" s="1196">
        <v>77921</v>
      </c>
      <c r="J26" s="1196">
        <v>77025</v>
      </c>
      <c r="K26" s="1197">
        <v>13.07</v>
      </c>
    </row>
    <row r="27" spans="1:11" ht="12.95" customHeight="1">
      <c r="A27" s="1194">
        <v>21</v>
      </c>
      <c r="B27" s="1195">
        <v>4.6000000000000001E-4</v>
      </c>
      <c r="C27" s="1196">
        <v>99608</v>
      </c>
      <c r="D27" s="1196">
        <v>99585</v>
      </c>
      <c r="E27" s="1197">
        <v>61.68</v>
      </c>
      <c r="F27" s="1184"/>
      <c r="G27" s="1194">
        <v>76</v>
      </c>
      <c r="H27" s="1195">
        <v>2.5489999999999999E-2</v>
      </c>
      <c r="I27" s="1196">
        <v>76128</v>
      </c>
      <c r="J27" s="1196">
        <v>75158</v>
      </c>
      <c r="K27" s="1197">
        <v>12.36</v>
      </c>
    </row>
    <row r="28" spans="1:11" ht="12.95" customHeight="1">
      <c r="A28" s="1194">
        <v>22</v>
      </c>
      <c r="B28" s="1195">
        <v>5.0000000000000001E-4</v>
      </c>
      <c r="C28" s="1196">
        <v>99563</v>
      </c>
      <c r="D28" s="1196">
        <v>99538</v>
      </c>
      <c r="E28" s="1197">
        <v>60.71</v>
      </c>
      <c r="F28" s="1184"/>
      <c r="G28" s="1194">
        <v>77</v>
      </c>
      <c r="H28" s="1195">
        <v>2.844E-2</v>
      </c>
      <c r="I28" s="1196">
        <v>74188</v>
      </c>
      <c r="J28" s="1196">
        <v>73133</v>
      </c>
      <c r="K28" s="1197">
        <v>11.67</v>
      </c>
    </row>
    <row r="29" spans="1:11" ht="12.95" customHeight="1">
      <c r="A29" s="1194">
        <v>23</v>
      </c>
      <c r="B29" s="1195">
        <v>5.2999999999999998E-4</v>
      </c>
      <c r="C29" s="1196">
        <v>99513</v>
      </c>
      <c r="D29" s="1196">
        <v>99487</v>
      </c>
      <c r="E29" s="1197">
        <v>59.74</v>
      </c>
      <c r="F29" s="1184"/>
      <c r="G29" s="1194">
        <v>78</v>
      </c>
      <c r="H29" s="1195">
        <v>3.1910000000000001E-2</v>
      </c>
      <c r="I29" s="1196">
        <v>72078</v>
      </c>
      <c r="J29" s="1196">
        <v>70928</v>
      </c>
      <c r="K29" s="1197">
        <v>11</v>
      </c>
    </row>
    <row r="30" spans="1:11" ht="12.95" customHeight="1">
      <c r="A30" s="1194">
        <v>24</v>
      </c>
      <c r="B30" s="1195">
        <v>5.4000000000000001E-4</v>
      </c>
      <c r="C30" s="1196">
        <v>99460</v>
      </c>
      <c r="D30" s="1196">
        <v>99433</v>
      </c>
      <c r="E30" s="1197">
        <v>58.77</v>
      </c>
      <c r="F30" s="1184"/>
      <c r="G30" s="1194">
        <v>79</v>
      </c>
      <c r="H30" s="1195">
        <v>3.5950000000000003E-2</v>
      </c>
      <c r="I30" s="1196">
        <v>69778</v>
      </c>
      <c r="J30" s="1196">
        <v>68524</v>
      </c>
      <c r="K30" s="1197">
        <v>10.35</v>
      </c>
    </row>
    <row r="31" spans="1:11" ht="20.25" customHeight="1">
      <c r="A31" s="1194">
        <v>25</v>
      </c>
      <c r="B31" s="1195">
        <v>5.4000000000000001E-4</v>
      </c>
      <c r="C31" s="1196">
        <v>99406</v>
      </c>
      <c r="D31" s="1196">
        <v>99380</v>
      </c>
      <c r="E31" s="1197">
        <v>57.8</v>
      </c>
      <c r="F31" s="1184"/>
      <c r="G31" s="1194">
        <v>80</v>
      </c>
      <c r="H31" s="1195">
        <v>4.0629999999999999E-2</v>
      </c>
      <c r="I31" s="1196">
        <v>67269</v>
      </c>
      <c r="J31" s="1196">
        <v>65903</v>
      </c>
      <c r="K31" s="1197">
        <v>9.7100000000000009</v>
      </c>
    </row>
    <row r="32" spans="1:11" ht="12.95" customHeight="1">
      <c r="A32" s="1194">
        <v>26</v>
      </c>
      <c r="B32" s="1195">
        <v>5.2999999999999998E-4</v>
      </c>
      <c r="C32" s="1196">
        <v>99353</v>
      </c>
      <c r="D32" s="1196">
        <v>99327</v>
      </c>
      <c r="E32" s="1197">
        <v>56.83</v>
      </c>
      <c r="F32" s="1184"/>
      <c r="G32" s="1194">
        <v>81</v>
      </c>
      <c r="H32" s="1195">
        <v>4.5999999999999999E-2</v>
      </c>
      <c r="I32" s="1196">
        <v>64536</v>
      </c>
      <c r="J32" s="1196">
        <v>63052</v>
      </c>
      <c r="K32" s="1197">
        <v>9.1</v>
      </c>
    </row>
    <row r="33" spans="1:11" ht="12.95" customHeight="1">
      <c r="A33" s="1194">
        <v>27</v>
      </c>
      <c r="B33" s="1195">
        <v>5.1999999999999995E-4</v>
      </c>
      <c r="C33" s="1196">
        <v>99300</v>
      </c>
      <c r="D33" s="1196">
        <v>99275</v>
      </c>
      <c r="E33" s="1197">
        <v>55.86</v>
      </c>
      <c r="F33" s="1184"/>
      <c r="G33" s="1194">
        <v>82</v>
      </c>
      <c r="H33" s="1195">
        <v>5.212E-2</v>
      </c>
      <c r="I33" s="1196">
        <v>61567</v>
      </c>
      <c r="J33" s="1196">
        <v>59963</v>
      </c>
      <c r="K33" s="1197">
        <v>8.52</v>
      </c>
    </row>
    <row r="34" spans="1:11" ht="12.95" customHeight="1">
      <c r="A34" s="1194">
        <v>28</v>
      </c>
      <c r="B34" s="1195">
        <v>5.1999999999999995E-4</v>
      </c>
      <c r="C34" s="1196">
        <v>99249</v>
      </c>
      <c r="D34" s="1196">
        <v>99223</v>
      </c>
      <c r="E34" s="1197">
        <v>54.89</v>
      </c>
      <c r="F34" s="1184"/>
      <c r="G34" s="1194">
        <v>83</v>
      </c>
      <c r="H34" s="1195">
        <v>5.8990000000000001E-2</v>
      </c>
      <c r="I34" s="1196">
        <v>58358</v>
      </c>
      <c r="J34" s="1196">
        <v>56637</v>
      </c>
      <c r="K34" s="1197">
        <v>7.96</v>
      </c>
    </row>
    <row r="35" spans="1:11" ht="12.95" customHeight="1">
      <c r="A35" s="1194">
        <v>29</v>
      </c>
      <c r="B35" s="1195">
        <v>5.2999999999999998E-4</v>
      </c>
      <c r="C35" s="1196">
        <v>99198</v>
      </c>
      <c r="D35" s="1196">
        <v>99171</v>
      </c>
      <c r="E35" s="1197">
        <v>53.92</v>
      </c>
      <c r="F35" s="1184"/>
      <c r="G35" s="1194">
        <v>84</v>
      </c>
      <c r="H35" s="1195">
        <v>6.6589999999999996E-2</v>
      </c>
      <c r="I35" s="1196">
        <v>54915</v>
      </c>
      <c r="J35" s="1196">
        <v>53087</v>
      </c>
      <c r="K35" s="1197">
        <v>7.43</v>
      </c>
    </row>
    <row r="36" spans="1:11" ht="20.25" customHeight="1">
      <c r="A36" s="1194">
        <v>30</v>
      </c>
      <c r="B36" s="1195">
        <v>5.5000000000000003E-4</v>
      </c>
      <c r="C36" s="1196">
        <v>99145</v>
      </c>
      <c r="D36" s="1196">
        <v>99118</v>
      </c>
      <c r="E36" s="1197">
        <v>52.95</v>
      </c>
      <c r="F36" s="1184"/>
      <c r="G36" s="1194">
        <v>85</v>
      </c>
      <c r="H36" s="1195">
        <v>7.4929999999999997E-2</v>
      </c>
      <c r="I36" s="1196">
        <v>51258</v>
      </c>
      <c r="J36" s="1196">
        <v>49338</v>
      </c>
      <c r="K36" s="1197">
        <v>6.92</v>
      </c>
    </row>
    <row r="37" spans="1:11" ht="12.95" customHeight="1">
      <c r="A37" s="1194">
        <v>31</v>
      </c>
      <c r="B37" s="1195">
        <v>5.5999999999999995E-4</v>
      </c>
      <c r="C37" s="1196">
        <v>99090</v>
      </c>
      <c r="D37" s="1196">
        <v>99062</v>
      </c>
      <c r="E37" s="1197">
        <v>51.97</v>
      </c>
      <c r="F37" s="1184"/>
      <c r="G37" s="1194">
        <v>86</v>
      </c>
      <c r="H37" s="1195">
        <v>8.4140000000000006E-2</v>
      </c>
      <c r="I37" s="1196">
        <v>47417</v>
      </c>
      <c r="J37" s="1196">
        <v>45423</v>
      </c>
      <c r="K37" s="1197">
        <v>6.44</v>
      </c>
    </row>
    <row r="38" spans="1:11" ht="12.95" customHeight="1">
      <c r="A38" s="1194">
        <v>32</v>
      </c>
      <c r="B38" s="1195">
        <v>5.6999999999999998E-4</v>
      </c>
      <c r="C38" s="1196">
        <v>99034</v>
      </c>
      <c r="D38" s="1196">
        <v>99006</v>
      </c>
      <c r="E38" s="1197">
        <v>51</v>
      </c>
      <c r="F38" s="1184"/>
      <c r="G38" s="1194">
        <v>87</v>
      </c>
      <c r="H38" s="1195">
        <v>9.4420000000000004E-2</v>
      </c>
      <c r="I38" s="1196">
        <v>43428</v>
      </c>
      <c r="J38" s="1196">
        <v>41378</v>
      </c>
      <c r="K38" s="1197">
        <v>5.99</v>
      </c>
    </row>
    <row r="39" spans="1:11" ht="12.95" customHeight="1">
      <c r="A39" s="1194">
        <v>33</v>
      </c>
      <c r="B39" s="1195">
        <v>5.6999999999999998E-4</v>
      </c>
      <c r="C39" s="1196">
        <v>98978</v>
      </c>
      <c r="D39" s="1196">
        <v>98950</v>
      </c>
      <c r="E39" s="1197">
        <v>50.03</v>
      </c>
      <c r="F39" s="1184"/>
      <c r="G39" s="1194">
        <v>88</v>
      </c>
      <c r="H39" s="1195">
        <v>0.10591</v>
      </c>
      <c r="I39" s="1196">
        <v>39328</v>
      </c>
      <c r="J39" s="1196">
        <v>37245</v>
      </c>
      <c r="K39" s="1197">
        <v>5.56</v>
      </c>
    </row>
    <row r="40" spans="1:11" ht="12.95" customHeight="1">
      <c r="A40" s="1194">
        <v>34</v>
      </c>
      <c r="B40" s="1195">
        <v>5.9999999999999995E-4</v>
      </c>
      <c r="C40" s="1196">
        <v>98922</v>
      </c>
      <c r="D40" s="1196">
        <v>98892</v>
      </c>
      <c r="E40" s="1197">
        <v>49.06</v>
      </c>
      <c r="F40" s="1184"/>
      <c r="G40" s="1194">
        <v>89</v>
      </c>
      <c r="H40" s="1195">
        <v>0.11859</v>
      </c>
      <c r="I40" s="1196">
        <v>35162</v>
      </c>
      <c r="J40" s="1196">
        <v>33077</v>
      </c>
      <c r="K40" s="1197">
        <v>5.16</v>
      </c>
    </row>
    <row r="41" spans="1:11" ht="20.25" customHeight="1">
      <c r="A41" s="1194">
        <v>35</v>
      </c>
      <c r="B41" s="1195">
        <v>6.4000000000000005E-4</v>
      </c>
      <c r="C41" s="1196">
        <v>98862</v>
      </c>
      <c r="D41" s="1196">
        <v>98831</v>
      </c>
      <c r="E41" s="1197">
        <v>48.09</v>
      </c>
      <c r="F41" s="1184"/>
      <c r="G41" s="1194">
        <v>90</v>
      </c>
      <c r="H41" s="1195">
        <v>0.13231000000000001</v>
      </c>
      <c r="I41" s="1196">
        <v>30992</v>
      </c>
      <c r="J41" s="1196">
        <v>28942</v>
      </c>
      <c r="K41" s="1197">
        <v>4.78</v>
      </c>
    </row>
    <row r="42" spans="1:11" ht="12.95" customHeight="1">
      <c r="A42" s="1194">
        <v>36</v>
      </c>
      <c r="B42" s="1195">
        <v>6.8999999999999997E-4</v>
      </c>
      <c r="C42" s="1196">
        <v>98799</v>
      </c>
      <c r="D42" s="1196">
        <v>98765</v>
      </c>
      <c r="E42" s="1197">
        <v>47.12</v>
      </c>
      <c r="F42" s="1184"/>
      <c r="G42" s="1194">
        <v>91</v>
      </c>
      <c r="H42" s="1195">
        <v>0.14693000000000001</v>
      </c>
      <c r="I42" s="1196">
        <v>26892</v>
      </c>
      <c r="J42" s="1196">
        <v>24916</v>
      </c>
      <c r="K42" s="1197">
        <v>4.4400000000000004</v>
      </c>
    </row>
    <row r="43" spans="1:11" ht="12.95" customHeight="1">
      <c r="A43" s="1194">
        <v>37</v>
      </c>
      <c r="B43" s="1195">
        <v>7.5000000000000002E-4</v>
      </c>
      <c r="C43" s="1196">
        <v>98730</v>
      </c>
      <c r="D43" s="1196">
        <v>98693</v>
      </c>
      <c r="E43" s="1197">
        <v>46.15</v>
      </c>
      <c r="F43" s="1184"/>
      <c r="G43" s="1194">
        <v>92</v>
      </c>
      <c r="H43" s="1195">
        <v>0.16245999999999999</v>
      </c>
      <c r="I43" s="1196">
        <v>22941</v>
      </c>
      <c r="J43" s="1196">
        <v>21077</v>
      </c>
      <c r="K43" s="1197">
        <v>4.1100000000000003</v>
      </c>
    </row>
    <row r="44" spans="1:11" ht="12.95" customHeight="1">
      <c r="A44" s="1194">
        <v>38</v>
      </c>
      <c r="B44" s="1195">
        <v>8.0000000000000004E-4</v>
      </c>
      <c r="C44" s="1196">
        <v>98656</v>
      </c>
      <c r="D44" s="1196">
        <v>98617</v>
      </c>
      <c r="E44" s="1197">
        <v>45.19</v>
      </c>
      <c r="F44" s="1184"/>
      <c r="G44" s="1194">
        <v>93</v>
      </c>
      <c r="H44" s="1195">
        <v>0.17898</v>
      </c>
      <c r="I44" s="1196">
        <v>19214</v>
      </c>
      <c r="J44" s="1196">
        <v>17494</v>
      </c>
      <c r="K44" s="1197">
        <v>3.82</v>
      </c>
    </row>
    <row r="45" spans="1:11" ht="12.95" customHeight="1">
      <c r="A45" s="1194">
        <v>39</v>
      </c>
      <c r="B45" s="1195">
        <v>8.5999999999999998E-4</v>
      </c>
      <c r="C45" s="1196">
        <v>98577</v>
      </c>
      <c r="D45" s="1196">
        <v>98535</v>
      </c>
      <c r="E45" s="1197">
        <v>44.22</v>
      </c>
      <c r="F45" s="1184"/>
      <c r="G45" s="1194">
        <v>94</v>
      </c>
      <c r="H45" s="1195">
        <v>0.19661000000000001</v>
      </c>
      <c r="I45" s="1196">
        <v>15775</v>
      </c>
      <c r="J45" s="1196">
        <v>14224</v>
      </c>
      <c r="K45" s="1197">
        <v>3.54</v>
      </c>
    </row>
    <row r="46" spans="1:11" ht="20.25" customHeight="1">
      <c r="A46" s="1194">
        <v>40</v>
      </c>
      <c r="B46" s="1195">
        <v>9.3000000000000005E-4</v>
      </c>
      <c r="C46" s="1196">
        <v>98493</v>
      </c>
      <c r="D46" s="1196">
        <v>98447</v>
      </c>
      <c r="E46" s="1197">
        <v>43.26</v>
      </c>
      <c r="F46" s="1184"/>
      <c r="G46" s="1194">
        <v>95</v>
      </c>
      <c r="H46" s="1195">
        <v>0.21545</v>
      </c>
      <c r="I46" s="1196">
        <v>12673</v>
      </c>
      <c r="J46" s="1196">
        <v>11308</v>
      </c>
      <c r="K46" s="1197">
        <v>3.28</v>
      </c>
    </row>
    <row r="47" spans="1:11" ht="12.95" customHeight="1">
      <c r="A47" s="1194">
        <v>41</v>
      </c>
      <c r="B47" s="1195">
        <v>1.01E-3</v>
      </c>
      <c r="C47" s="1196">
        <v>98401</v>
      </c>
      <c r="D47" s="1196">
        <v>98351</v>
      </c>
      <c r="E47" s="1197">
        <v>42.3</v>
      </c>
      <c r="F47" s="1184"/>
      <c r="G47" s="1194">
        <v>96</v>
      </c>
      <c r="H47" s="1195">
        <v>0.23547000000000001</v>
      </c>
      <c r="I47" s="1196">
        <v>9943</v>
      </c>
      <c r="J47" s="1196">
        <v>8772</v>
      </c>
      <c r="K47" s="1197">
        <v>3.04</v>
      </c>
    </row>
    <row r="48" spans="1:11" ht="12.95" customHeight="1">
      <c r="A48" s="1194">
        <v>42</v>
      </c>
      <c r="B48" s="1195">
        <v>1.1100000000000001E-3</v>
      </c>
      <c r="C48" s="1196">
        <v>98301</v>
      </c>
      <c r="D48" s="1196">
        <v>98247</v>
      </c>
      <c r="E48" s="1197">
        <v>41.34</v>
      </c>
      <c r="F48" s="1184"/>
      <c r="G48" s="1194">
        <v>97</v>
      </c>
      <c r="H48" s="1195">
        <v>0.25656000000000001</v>
      </c>
      <c r="I48" s="1196">
        <v>7602</v>
      </c>
      <c r="J48" s="1196">
        <v>6626</v>
      </c>
      <c r="K48" s="1197">
        <v>2.83</v>
      </c>
    </row>
    <row r="49" spans="1:11" ht="12.95" customHeight="1">
      <c r="A49" s="1194">
        <v>43</v>
      </c>
      <c r="B49" s="1195">
        <v>1.23E-3</v>
      </c>
      <c r="C49" s="1196">
        <v>98192</v>
      </c>
      <c r="D49" s="1196">
        <v>98132</v>
      </c>
      <c r="E49" s="1197">
        <v>40.39</v>
      </c>
      <c r="F49" s="1184"/>
      <c r="G49" s="1194">
        <v>98</v>
      </c>
      <c r="H49" s="1195">
        <v>0.27840999999999999</v>
      </c>
      <c r="I49" s="1196">
        <v>5651</v>
      </c>
      <c r="J49" s="1196">
        <v>4865</v>
      </c>
      <c r="K49" s="1197">
        <v>2.63</v>
      </c>
    </row>
    <row r="50" spans="1:11" ht="12.95" customHeight="1">
      <c r="A50" s="1194">
        <v>44</v>
      </c>
      <c r="B50" s="1195">
        <v>1.3500000000000001E-3</v>
      </c>
      <c r="C50" s="1196">
        <v>98071</v>
      </c>
      <c r="D50" s="1196">
        <v>98005</v>
      </c>
      <c r="E50" s="1197">
        <v>39.44</v>
      </c>
      <c r="F50" s="1184"/>
      <c r="G50" s="1194">
        <v>99</v>
      </c>
      <c r="H50" s="1195">
        <v>0.30063000000000001</v>
      </c>
      <c r="I50" s="1196">
        <v>4078</v>
      </c>
      <c r="J50" s="1196">
        <v>3465</v>
      </c>
      <c r="K50" s="1197">
        <v>2.46</v>
      </c>
    </row>
    <row r="51" spans="1:11" ht="20.25" customHeight="1">
      <c r="A51" s="1194">
        <v>45</v>
      </c>
      <c r="B51" s="1195">
        <v>1.48E-3</v>
      </c>
      <c r="C51" s="1196">
        <v>97939</v>
      </c>
      <c r="D51" s="1196">
        <v>97867</v>
      </c>
      <c r="E51" s="1197">
        <v>38.49</v>
      </c>
      <c r="F51" s="1184"/>
      <c r="G51" s="1194">
        <v>100</v>
      </c>
      <c r="H51" s="1195">
        <v>0.32291999999999998</v>
      </c>
      <c r="I51" s="1196">
        <v>2852</v>
      </c>
      <c r="J51" s="1196">
        <v>2392</v>
      </c>
      <c r="K51" s="1197">
        <v>2.2999999999999998</v>
      </c>
    </row>
    <row r="52" spans="1:11" ht="12.95" customHeight="1">
      <c r="A52" s="1194">
        <v>46</v>
      </c>
      <c r="B52" s="1195">
        <v>1.6100000000000001E-3</v>
      </c>
      <c r="C52" s="1196">
        <v>97794</v>
      </c>
      <c r="D52" s="1196">
        <v>97715</v>
      </c>
      <c r="E52" s="1197">
        <v>37.549999999999997</v>
      </c>
      <c r="F52" s="1184"/>
      <c r="G52" s="1194">
        <v>101</v>
      </c>
      <c r="H52" s="1195">
        <v>0.34517999999999999</v>
      </c>
      <c r="I52" s="1196">
        <v>1931</v>
      </c>
      <c r="J52" s="1196">
        <v>1598</v>
      </c>
      <c r="K52" s="1197">
        <v>2.15</v>
      </c>
    </row>
    <row r="53" spans="1:11" ht="12.95" customHeight="1">
      <c r="A53" s="1194">
        <v>47</v>
      </c>
      <c r="B53" s="1195">
        <v>1.7700000000000001E-3</v>
      </c>
      <c r="C53" s="1196">
        <v>97636</v>
      </c>
      <c r="D53" s="1196">
        <v>97550</v>
      </c>
      <c r="E53" s="1197">
        <v>36.61</v>
      </c>
      <c r="F53" s="1184"/>
      <c r="G53" s="1194">
        <v>102</v>
      </c>
      <c r="H53" s="1195">
        <v>0.36730000000000002</v>
      </c>
      <c r="I53" s="1196">
        <v>1264</v>
      </c>
      <c r="J53" s="1196">
        <v>1032</v>
      </c>
      <c r="K53" s="1197">
        <v>2.02</v>
      </c>
    </row>
    <row r="54" spans="1:11" ht="12.95" customHeight="1">
      <c r="A54" s="1194">
        <v>48</v>
      </c>
      <c r="B54" s="1195">
        <v>1.9400000000000001E-3</v>
      </c>
      <c r="C54" s="1196">
        <v>97464</v>
      </c>
      <c r="D54" s="1196">
        <v>97369</v>
      </c>
      <c r="E54" s="1197">
        <v>35.67</v>
      </c>
      <c r="F54" s="1184"/>
      <c r="G54" s="1194">
        <v>103</v>
      </c>
      <c r="H54" s="1195">
        <v>0.38912999999999998</v>
      </c>
      <c r="I54" s="1196">
        <v>800</v>
      </c>
      <c r="J54" s="1196">
        <v>644</v>
      </c>
      <c r="K54" s="1197">
        <v>1.91</v>
      </c>
    </row>
    <row r="55" spans="1:11" ht="12.95" customHeight="1">
      <c r="A55" s="1194">
        <v>49</v>
      </c>
      <c r="B55" s="1195">
        <v>2.14E-3</v>
      </c>
      <c r="C55" s="1196">
        <v>97274</v>
      </c>
      <c r="D55" s="1196">
        <v>97170</v>
      </c>
      <c r="E55" s="1197">
        <v>34.74</v>
      </c>
      <c r="F55" s="1184"/>
      <c r="G55" s="1194">
        <v>104</v>
      </c>
      <c r="H55" s="1195">
        <v>0.41049000000000002</v>
      </c>
      <c r="I55" s="1196">
        <v>489</v>
      </c>
      <c r="J55" s="1196">
        <v>388</v>
      </c>
      <c r="K55" s="1197">
        <v>1.8</v>
      </c>
    </row>
    <row r="56" spans="1:11" ht="20.25" customHeight="1">
      <c r="A56" s="1194">
        <v>50</v>
      </c>
      <c r="B56" s="1195">
        <v>2.3500000000000001E-3</v>
      </c>
      <c r="C56" s="1196">
        <v>97066</v>
      </c>
      <c r="D56" s="1196">
        <v>96952</v>
      </c>
      <c r="E56" s="1197">
        <v>33.81</v>
      </c>
      <c r="F56" s="1184"/>
      <c r="G56" s="1194" t="s">
        <v>2841</v>
      </c>
      <c r="H56" s="1195">
        <v>1</v>
      </c>
      <c r="I56" s="1196">
        <v>288</v>
      </c>
      <c r="J56" s="1196">
        <v>493</v>
      </c>
      <c r="K56" s="1197">
        <v>1.71</v>
      </c>
    </row>
    <row r="57" spans="1:11" ht="12.95" customHeight="1">
      <c r="A57" s="1194">
        <v>51</v>
      </c>
      <c r="B57" s="1195">
        <v>2.5799999999999998E-3</v>
      </c>
      <c r="C57" s="1196">
        <v>96838</v>
      </c>
      <c r="D57" s="1196">
        <v>96714</v>
      </c>
      <c r="E57" s="1197">
        <v>32.89</v>
      </c>
      <c r="F57" s="1184"/>
      <c r="G57" s="1194"/>
      <c r="H57" s="1195"/>
      <c r="I57" s="1196"/>
      <c r="J57" s="1196"/>
      <c r="K57" s="1197"/>
    </row>
    <row r="58" spans="1:11" ht="12.95" customHeight="1">
      <c r="A58" s="1194">
        <v>52</v>
      </c>
      <c r="B58" s="1195">
        <v>2.8300000000000001E-3</v>
      </c>
      <c r="C58" s="1196">
        <v>96589</v>
      </c>
      <c r="D58" s="1196">
        <v>96452</v>
      </c>
      <c r="E58" s="1197">
        <v>31.97</v>
      </c>
      <c r="F58" s="1184"/>
      <c r="G58" s="1194"/>
      <c r="H58" s="1195"/>
      <c r="I58" s="1196"/>
      <c r="J58" s="1196"/>
      <c r="K58" s="1197"/>
    </row>
    <row r="59" spans="1:11" ht="12.95" customHeight="1">
      <c r="A59" s="1194">
        <v>53</v>
      </c>
      <c r="B59" s="1195">
        <v>3.1099999999999999E-3</v>
      </c>
      <c r="C59" s="1196">
        <v>96315</v>
      </c>
      <c r="D59" s="1196">
        <v>96165</v>
      </c>
      <c r="E59" s="1197">
        <v>31.06</v>
      </c>
      <c r="F59" s="1184"/>
      <c r="G59" s="1194"/>
      <c r="H59" s="1195"/>
      <c r="I59" s="1196"/>
      <c r="J59" s="1196"/>
      <c r="K59" s="1197"/>
    </row>
    <row r="60" spans="1:11" ht="12.95" customHeight="1">
      <c r="A60" s="1194">
        <v>54</v>
      </c>
      <c r="B60" s="1195">
        <v>3.4099999999999998E-3</v>
      </c>
      <c r="C60" s="1196">
        <v>96015</v>
      </c>
      <c r="D60" s="1196">
        <v>95851</v>
      </c>
      <c r="E60" s="1197">
        <v>30.16</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2842</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2831</v>
      </c>
      <c r="C5" s="1190" t="s">
        <v>2832</v>
      </c>
      <c r="D5" s="1189" t="s">
        <v>2833</v>
      </c>
      <c r="E5" s="1191" t="s">
        <v>2834</v>
      </c>
      <c r="F5" s="1192"/>
      <c r="G5" s="1188" t="s">
        <v>2812</v>
      </c>
      <c r="H5" s="1189" t="s">
        <v>2831</v>
      </c>
      <c r="I5" s="1190" t="s">
        <v>2832</v>
      </c>
      <c r="J5" s="1189" t="s">
        <v>2833</v>
      </c>
      <c r="K5" s="1191" t="s">
        <v>2834</v>
      </c>
    </row>
    <row r="6" spans="1:11" ht="20.25" customHeight="1">
      <c r="A6" s="1194">
        <v>0</v>
      </c>
      <c r="B6" s="1195">
        <v>1.0499999999999999E-3</v>
      </c>
      <c r="C6" s="1196">
        <v>100000</v>
      </c>
      <c r="D6" s="1196">
        <v>99919</v>
      </c>
      <c r="E6" s="1197">
        <v>88.72</v>
      </c>
      <c r="F6" s="1186"/>
      <c r="G6" s="1194">
        <v>55</v>
      </c>
      <c r="H6" s="1195">
        <v>1.89E-3</v>
      </c>
      <c r="I6" s="1196">
        <v>97572</v>
      </c>
      <c r="J6" s="1196">
        <v>97480</v>
      </c>
      <c r="K6" s="1197">
        <v>34.94</v>
      </c>
    </row>
    <row r="7" spans="1:11" ht="13.5" customHeight="1">
      <c r="A7" s="1194">
        <v>1</v>
      </c>
      <c r="B7" s="1195">
        <v>3.4000000000000002E-4</v>
      </c>
      <c r="C7" s="1196">
        <v>99895</v>
      </c>
      <c r="D7" s="1196">
        <v>99879</v>
      </c>
      <c r="E7" s="1197">
        <v>87.82</v>
      </c>
      <c r="F7" s="1186"/>
      <c r="G7" s="1194">
        <v>56</v>
      </c>
      <c r="H7" s="1195">
        <v>2.0200000000000001E-3</v>
      </c>
      <c r="I7" s="1196">
        <v>97387</v>
      </c>
      <c r="J7" s="1196">
        <v>97289</v>
      </c>
      <c r="K7" s="1197">
        <v>34</v>
      </c>
    </row>
    <row r="8" spans="1:11" ht="13.5" customHeight="1">
      <c r="A8" s="1194">
        <v>2</v>
      </c>
      <c r="B8" s="1195">
        <v>1.4999999999999999E-4</v>
      </c>
      <c r="C8" s="1196">
        <v>99862</v>
      </c>
      <c r="D8" s="1196">
        <v>99854</v>
      </c>
      <c r="E8" s="1197">
        <v>86.85</v>
      </c>
      <c r="F8" s="1184"/>
      <c r="G8" s="1194">
        <v>57</v>
      </c>
      <c r="H8" s="1195">
        <v>2.14E-3</v>
      </c>
      <c r="I8" s="1196">
        <v>97191</v>
      </c>
      <c r="J8" s="1196">
        <v>97087</v>
      </c>
      <c r="K8" s="1197">
        <v>33.07</v>
      </c>
    </row>
    <row r="9" spans="1:11" ht="13.5" customHeight="1">
      <c r="A9" s="1194">
        <v>3</v>
      </c>
      <c r="B9" s="1195">
        <v>9.0000000000000006E-5</v>
      </c>
      <c r="C9" s="1196">
        <v>99847</v>
      </c>
      <c r="D9" s="1196">
        <v>99843</v>
      </c>
      <c r="E9" s="1197">
        <v>85.86</v>
      </c>
      <c r="F9" s="1184"/>
      <c r="G9" s="1194">
        <v>58</v>
      </c>
      <c r="H9" s="1195">
        <v>2.2799999999999999E-3</v>
      </c>
      <c r="I9" s="1196">
        <v>96983</v>
      </c>
      <c r="J9" s="1196">
        <v>96872</v>
      </c>
      <c r="K9" s="1197">
        <v>32.14</v>
      </c>
    </row>
    <row r="10" spans="1:11" ht="13.5" customHeight="1">
      <c r="A10" s="1194">
        <v>4</v>
      </c>
      <c r="B10" s="1195">
        <v>6.9999999999999994E-5</v>
      </c>
      <c r="C10" s="1196">
        <v>99838</v>
      </c>
      <c r="D10" s="1196">
        <v>99835</v>
      </c>
      <c r="E10" s="1197">
        <v>84.87</v>
      </c>
      <c r="F10" s="1184"/>
      <c r="G10" s="1194">
        <v>59</v>
      </c>
      <c r="H10" s="1195">
        <v>2.4399999999999999E-3</v>
      </c>
      <c r="I10" s="1196">
        <v>96762</v>
      </c>
      <c r="J10" s="1196">
        <v>96644</v>
      </c>
      <c r="K10" s="1197">
        <v>31.21</v>
      </c>
    </row>
    <row r="11" spans="1:11" ht="20.25" customHeight="1">
      <c r="A11" s="1194">
        <v>5</v>
      </c>
      <c r="B11" s="1195">
        <v>6.0000000000000002E-5</v>
      </c>
      <c r="C11" s="1196">
        <v>99831</v>
      </c>
      <c r="D11" s="1196">
        <v>99828</v>
      </c>
      <c r="E11" s="1197">
        <v>83.87</v>
      </c>
      <c r="F11" s="1184"/>
      <c r="G11" s="1194">
        <v>60</v>
      </c>
      <c r="H11" s="1195">
        <v>2.6199999999999999E-3</v>
      </c>
      <c r="I11" s="1196">
        <v>96526</v>
      </c>
      <c r="J11" s="1196">
        <v>96399</v>
      </c>
      <c r="K11" s="1197">
        <v>30.29</v>
      </c>
    </row>
    <row r="12" spans="1:11" ht="13.5" customHeight="1">
      <c r="A12" s="1194">
        <v>6</v>
      </c>
      <c r="B12" s="1195">
        <v>5.0000000000000002E-5</v>
      </c>
      <c r="C12" s="1196">
        <v>99825</v>
      </c>
      <c r="D12" s="1196">
        <v>99823</v>
      </c>
      <c r="E12" s="1197">
        <v>82.88</v>
      </c>
      <c r="F12" s="1184"/>
      <c r="G12" s="1194">
        <v>61</v>
      </c>
      <c r="H12" s="1195">
        <v>2.8300000000000001E-3</v>
      </c>
      <c r="I12" s="1196">
        <v>96272</v>
      </c>
      <c r="J12" s="1196">
        <v>96136</v>
      </c>
      <c r="K12" s="1197">
        <v>29.37</v>
      </c>
    </row>
    <row r="13" spans="1:11" ht="13.5" customHeight="1">
      <c r="A13" s="1194">
        <v>7</v>
      </c>
      <c r="B13" s="1195">
        <v>5.0000000000000002E-5</v>
      </c>
      <c r="C13" s="1196">
        <v>99820</v>
      </c>
      <c r="D13" s="1196">
        <v>99818</v>
      </c>
      <c r="E13" s="1197">
        <v>81.88</v>
      </c>
      <c r="F13" s="1184"/>
      <c r="G13" s="1194">
        <v>62</v>
      </c>
      <c r="H13" s="1195">
        <v>3.0599999999999998E-3</v>
      </c>
      <c r="I13" s="1196">
        <v>96000</v>
      </c>
      <c r="J13" s="1196">
        <v>95853</v>
      </c>
      <c r="K13" s="1197">
        <v>28.45</v>
      </c>
    </row>
    <row r="14" spans="1:11" ht="13.5" customHeight="1">
      <c r="A14" s="1194">
        <v>8</v>
      </c>
      <c r="B14" s="1195">
        <v>5.0000000000000002E-5</v>
      </c>
      <c r="C14" s="1196">
        <v>99815</v>
      </c>
      <c r="D14" s="1196">
        <v>99813</v>
      </c>
      <c r="E14" s="1197">
        <v>80.89</v>
      </c>
      <c r="F14" s="1184"/>
      <c r="G14" s="1194">
        <v>63</v>
      </c>
      <c r="H14" s="1195">
        <v>3.31E-3</v>
      </c>
      <c r="I14" s="1196">
        <v>95706</v>
      </c>
      <c r="J14" s="1196">
        <v>95548</v>
      </c>
      <c r="K14" s="1197">
        <v>27.53</v>
      </c>
    </row>
    <row r="15" spans="1:11" ht="13.5" customHeight="1">
      <c r="A15" s="1194">
        <v>9</v>
      </c>
      <c r="B15" s="1195">
        <v>5.0000000000000002E-5</v>
      </c>
      <c r="C15" s="1196">
        <v>99811</v>
      </c>
      <c r="D15" s="1196">
        <v>99809</v>
      </c>
      <c r="E15" s="1197">
        <v>79.89</v>
      </c>
      <c r="F15" s="1184"/>
      <c r="G15" s="1194">
        <v>64</v>
      </c>
      <c r="H15" s="1195">
        <v>3.5799999999999998E-3</v>
      </c>
      <c r="I15" s="1196">
        <v>95389</v>
      </c>
      <c r="J15" s="1196">
        <v>95219</v>
      </c>
      <c r="K15" s="1197">
        <v>26.62</v>
      </c>
    </row>
    <row r="16" spans="1:11" ht="20.25" customHeight="1">
      <c r="A16" s="1194">
        <v>10</v>
      </c>
      <c r="B16" s="1195">
        <v>4.0000000000000003E-5</v>
      </c>
      <c r="C16" s="1196">
        <v>99806</v>
      </c>
      <c r="D16" s="1196">
        <v>99804</v>
      </c>
      <c r="E16" s="1197">
        <v>78.89</v>
      </c>
      <c r="F16" s="1184"/>
      <c r="G16" s="1194">
        <v>65</v>
      </c>
      <c r="H16" s="1195">
        <v>3.8899999999999998E-3</v>
      </c>
      <c r="I16" s="1196">
        <v>95048</v>
      </c>
      <c r="J16" s="1196">
        <v>94863</v>
      </c>
      <c r="K16" s="1197">
        <v>25.72</v>
      </c>
    </row>
    <row r="17" spans="1:11" ht="12.95" customHeight="1">
      <c r="A17" s="1194">
        <v>11</v>
      </c>
      <c r="B17" s="1195">
        <v>4.0000000000000003E-5</v>
      </c>
      <c r="C17" s="1196">
        <v>99802</v>
      </c>
      <c r="D17" s="1196">
        <v>99800</v>
      </c>
      <c r="E17" s="1197">
        <v>77.900000000000006</v>
      </c>
      <c r="F17" s="1184"/>
      <c r="G17" s="1194">
        <v>66</v>
      </c>
      <c r="H17" s="1195">
        <v>4.2399999999999998E-3</v>
      </c>
      <c r="I17" s="1196">
        <v>94678</v>
      </c>
      <c r="J17" s="1196">
        <v>94477</v>
      </c>
      <c r="K17" s="1197">
        <v>24.82</v>
      </c>
    </row>
    <row r="18" spans="1:11" ht="12.95" customHeight="1">
      <c r="A18" s="1194">
        <v>12</v>
      </c>
      <c r="B18" s="1195">
        <v>5.0000000000000002E-5</v>
      </c>
      <c r="C18" s="1196">
        <v>99798</v>
      </c>
      <c r="D18" s="1196">
        <v>99795</v>
      </c>
      <c r="E18" s="1197">
        <v>76.900000000000006</v>
      </c>
      <c r="F18" s="1184"/>
      <c r="G18" s="1194">
        <v>67</v>
      </c>
      <c r="H18" s="1195">
        <v>4.6100000000000004E-3</v>
      </c>
      <c r="I18" s="1196">
        <v>94277</v>
      </c>
      <c r="J18" s="1196">
        <v>94059</v>
      </c>
      <c r="K18" s="1197">
        <v>23.92</v>
      </c>
    </row>
    <row r="19" spans="1:11" ht="12.95" customHeight="1">
      <c r="A19" s="1194">
        <v>13</v>
      </c>
      <c r="B19" s="1195">
        <v>6.0000000000000002E-5</v>
      </c>
      <c r="C19" s="1196">
        <v>99793</v>
      </c>
      <c r="D19" s="1196">
        <v>99790</v>
      </c>
      <c r="E19" s="1197">
        <v>75.900000000000006</v>
      </c>
      <c r="F19" s="1184"/>
      <c r="G19" s="1194">
        <v>68</v>
      </c>
      <c r="H19" s="1195">
        <v>5.0099999999999997E-3</v>
      </c>
      <c r="I19" s="1196">
        <v>93842</v>
      </c>
      <c r="J19" s="1196">
        <v>93607</v>
      </c>
      <c r="K19" s="1197">
        <v>23.03</v>
      </c>
    </row>
    <row r="20" spans="1:11" ht="12.95" customHeight="1">
      <c r="A20" s="1194">
        <v>14</v>
      </c>
      <c r="B20" s="1195">
        <v>6.9999999999999994E-5</v>
      </c>
      <c r="C20" s="1196">
        <v>99787</v>
      </c>
      <c r="D20" s="1196">
        <v>99784</v>
      </c>
      <c r="E20" s="1197">
        <v>74.91</v>
      </c>
      <c r="F20" s="1184"/>
      <c r="G20" s="1194">
        <v>69</v>
      </c>
      <c r="H20" s="1195">
        <v>5.45E-3</v>
      </c>
      <c r="I20" s="1196">
        <v>93372</v>
      </c>
      <c r="J20" s="1196">
        <v>93118</v>
      </c>
      <c r="K20" s="1197">
        <v>22.14</v>
      </c>
    </row>
    <row r="21" spans="1:11" ht="20.25" customHeight="1">
      <c r="A21" s="1194">
        <v>15</v>
      </c>
      <c r="B21" s="1195">
        <v>8.0000000000000007E-5</v>
      </c>
      <c r="C21" s="1196">
        <v>99781</v>
      </c>
      <c r="D21" s="1196">
        <v>99777</v>
      </c>
      <c r="E21" s="1197">
        <v>73.91</v>
      </c>
      <c r="F21" s="1184"/>
      <c r="G21" s="1194">
        <v>70</v>
      </c>
      <c r="H21" s="1195">
        <v>5.9500000000000004E-3</v>
      </c>
      <c r="I21" s="1196">
        <v>92863</v>
      </c>
      <c r="J21" s="1196">
        <v>92587</v>
      </c>
      <c r="K21" s="1197">
        <v>21.26</v>
      </c>
    </row>
    <row r="22" spans="1:11" ht="12.95" customHeight="1">
      <c r="A22" s="1194">
        <v>16</v>
      </c>
      <c r="B22" s="1195">
        <v>1E-4</v>
      </c>
      <c r="C22" s="1196">
        <v>99773</v>
      </c>
      <c r="D22" s="1196">
        <v>99768</v>
      </c>
      <c r="E22" s="1197">
        <v>72.92</v>
      </c>
      <c r="F22" s="1184"/>
      <c r="G22" s="1194">
        <v>71</v>
      </c>
      <c r="H22" s="1195">
        <v>6.5300000000000002E-3</v>
      </c>
      <c r="I22" s="1196">
        <v>92310</v>
      </c>
      <c r="J22" s="1196">
        <v>92009</v>
      </c>
      <c r="K22" s="1197">
        <v>20.38</v>
      </c>
    </row>
    <row r="23" spans="1:11" ht="12.95" customHeight="1">
      <c r="A23" s="1194">
        <v>17</v>
      </c>
      <c r="B23" s="1195">
        <v>1.1E-4</v>
      </c>
      <c r="C23" s="1196">
        <v>99763</v>
      </c>
      <c r="D23" s="1196">
        <v>99758</v>
      </c>
      <c r="E23" s="1197">
        <v>71.930000000000007</v>
      </c>
      <c r="F23" s="1184"/>
      <c r="G23" s="1194">
        <v>72</v>
      </c>
      <c r="H23" s="1195">
        <v>7.1999999999999998E-3</v>
      </c>
      <c r="I23" s="1196">
        <v>91707</v>
      </c>
      <c r="J23" s="1196">
        <v>91377</v>
      </c>
      <c r="K23" s="1197">
        <v>19.510000000000002</v>
      </c>
    </row>
    <row r="24" spans="1:11" ht="12.95" customHeight="1">
      <c r="A24" s="1194">
        <v>18</v>
      </c>
      <c r="B24" s="1195">
        <v>1.2999999999999999E-4</v>
      </c>
      <c r="C24" s="1196">
        <v>99752</v>
      </c>
      <c r="D24" s="1196">
        <v>99746</v>
      </c>
      <c r="E24" s="1197">
        <v>70.930000000000007</v>
      </c>
      <c r="F24" s="1184"/>
      <c r="G24" s="1194">
        <v>73</v>
      </c>
      <c r="H24" s="1195">
        <v>7.9799999999999992E-3</v>
      </c>
      <c r="I24" s="1196">
        <v>91047</v>
      </c>
      <c r="J24" s="1196">
        <v>90684</v>
      </c>
      <c r="K24" s="1197">
        <v>18.649999999999999</v>
      </c>
    </row>
    <row r="25" spans="1:11" ht="12.95" customHeight="1">
      <c r="A25" s="1194">
        <v>19</v>
      </c>
      <c r="B25" s="1195">
        <v>1.6000000000000001E-4</v>
      </c>
      <c r="C25" s="1196">
        <v>99739</v>
      </c>
      <c r="D25" s="1196">
        <v>99731</v>
      </c>
      <c r="E25" s="1197">
        <v>69.94</v>
      </c>
      <c r="F25" s="1184"/>
      <c r="G25" s="1194">
        <v>74</v>
      </c>
      <c r="H25" s="1195">
        <v>8.8699999999999994E-3</v>
      </c>
      <c r="I25" s="1196">
        <v>90321</v>
      </c>
      <c r="J25" s="1196">
        <v>89920</v>
      </c>
      <c r="K25" s="1197">
        <v>17.8</v>
      </c>
    </row>
    <row r="26" spans="1:11" ht="20.25" customHeight="1">
      <c r="A26" s="1194">
        <v>20</v>
      </c>
      <c r="B26" s="1195">
        <v>1.8000000000000001E-4</v>
      </c>
      <c r="C26" s="1196">
        <v>99723</v>
      </c>
      <c r="D26" s="1196">
        <v>99714</v>
      </c>
      <c r="E26" s="1197">
        <v>68.95</v>
      </c>
      <c r="F26" s="1184"/>
      <c r="G26" s="1194">
        <v>75</v>
      </c>
      <c r="H26" s="1195">
        <v>9.92E-3</v>
      </c>
      <c r="I26" s="1196">
        <v>89519</v>
      </c>
      <c r="J26" s="1196">
        <v>89076</v>
      </c>
      <c r="K26" s="1197">
        <v>16.95</v>
      </c>
    </row>
    <row r="27" spans="1:11" ht="12.95" customHeight="1">
      <c r="A27" s="1194">
        <v>21</v>
      </c>
      <c r="B27" s="1195">
        <v>1.9000000000000001E-4</v>
      </c>
      <c r="C27" s="1196">
        <v>99706</v>
      </c>
      <c r="D27" s="1196">
        <v>99696</v>
      </c>
      <c r="E27" s="1197">
        <v>67.97</v>
      </c>
      <c r="F27" s="1184"/>
      <c r="G27" s="1194">
        <v>76</v>
      </c>
      <c r="H27" s="1195">
        <v>1.115E-2</v>
      </c>
      <c r="I27" s="1196">
        <v>88632</v>
      </c>
      <c r="J27" s="1196">
        <v>88137</v>
      </c>
      <c r="K27" s="1197">
        <v>16.12</v>
      </c>
    </row>
    <row r="28" spans="1:11" ht="12.95" customHeight="1">
      <c r="A28" s="1194">
        <v>22</v>
      </c>
      <c r="B28" s="1195">
        <v>2.0000000000000001E-4</v>
      </c>
      <c r="C28" s="1196">
        <v>99686</v>
      </c>
      <c r="D28" s="1196">
        <v>99676</v>
      </c>
      <c r="E28" s="1197">
        <v>66.98</v>
      </c>
      <c r="F28" s="1184"/>
      <c r="G28" s="1194">
        <v>77</v>
      </c>
      <c r="H28" s="1195">
        <v>1.261E-2</v>
      </c>
      <c r="I28" s="1196">
        <v>87643</v>
      </c>
      <c r="J28" s="1196">
        <v>87090</v>
      </c>
      <c r="K28" s="1197">
        <v>15.29</v>
      </c>
    </row>
    <row r="29" spans="1:11" ht="12.95" customHeight="1">
      <c r="A29" s="1194">
        <v>23</v>
      </c>
      <c r="B29" s="1195">
        <v>2.1000000000000001E-4</v>
      </c>
      <c r="C29" s="1196">
        <v>99666</v>
      </c>
      <c r="D29" s="1196">
        <v>99656</v>
      </c>
      <c r="E29" s="1197">
        <v>65.989999999999995</v>
      </c>
      <c r="F29" s="1184"/>
      <c r="G29" s="1194">
        <v>78</v>
      </c>
      <c r="H29" s="1195">
        <v>1.4319999999999999E-2</v>
      </c>
      <c r="I29" s="1196">
        <v>86538</v>
      </c>
      <c r="J29" s="1196">
        <v>85918</v>
      </c>
      <c r="K29" s="1197">
        <v>14.48</v>
      </c>
    </row>
    <row r="30" spans="1:11" ht="12.95" customHeight="1">
      <c r="A30" s="1194">
        <v>24</v>
      </c>
      <c r="B30" s="1195">
        <v>2.1000000000000001E-4</v>
      </c>
      <c r="C30" s="1196">
        <v>99646</v>
      </c>
      <c r="D30" s="1196">
        <v>99635</v>
      </c>
      <c r="E30" s="1197">
        <v>65.010000000000005</v>
      </c>
      <c r="F30" s="1184"/>
      <c r="G30" s="1194">
        <v>79</v>
      </c>
      <c r="H30" s="1195">
        <v>1.6330000000000001E-2</v>
      </c>
      <c r="I30" s="1196">
        <v>85299</v>
      </c>
      <c r="J30" s="1196">
        <v>84603</v>
      </c>
      <c r="K30" s="1197">
        <v>13.69</v>
      </c>
    </row>
    <row r="31" spans="1:11" ht="20.25" customHeight="1">
      <c r="A31" s="1194">
        <v>25</v>
      </c>
      <c r="B31" s="1195">
        <v>2.1000000000000001E-4</v>
      </c>
      <c r="C31" s="1196">
        <v>99625</v>
      </c>
      <c r="D31" s="1196">
        <v>99614</v>
      </c>
      <c r="E31" s="1197">
        <v>64.02</v>
      </c>
      <c r="F31" s="1184"/>
      <c r="G31" s="1194">
        <v>80</v>
      </c>
      <c r="H31" s="1195">
        <v>1.8700000000000001E-2</v>
      </c>
      <c r="I31" s="1196">
        <v>83906</v>
      </c>
      <c r="J31" s="1196">
        <v>83122</v>
      </c>
      <c r="K31" s="1197">
        <v>12.9</v>
      </c>
    </row>
    <row r="32" spans="1:11" ht="12.95" customHeight="1">
      <c r="A32" s="1194">
        <v>26</v>
      </c>
      <c r="B32" s="1195">
        <v>2.2000000000000001E-4</v>
      </c>
      <c r="C32" s="1196">
        <v>99603</v>
      </c>
      <c r="D32" s="1196">
        <v>99592</v>
      </c>
      <c r="E32" s="1197">
        <v>63.03</v>
      </c>
      <c r="F32" s="1184"/>
      <c r="G32" s="1194">
        <v>81</v>
      </c>
      <c r="H32" s="1195">
        <v>2.1510000000000001E-2</v>
      </c>
      <c r="I32" s="1196">
        <v>82337</v>
      </c>
      <c r="J32" s="1196">
        <v>81452</v>
      </c>
      <c r="K32" s="1197">
        <v>12.14</v>
      </c>
    </row>
    <row r="33" spans="1:11" ht="12.95" customHeight="1">
      <c r="A33" s="1194">
        <v>27</v>
      </c>
      <c r="B33" s="1195">
        <v>2.3000000000000001E-4</v>
      </c>
      <c r="C33" s="1196">
        <v>99581</v>
      </c>
      <c r="D33" s="1196">
        <v>99569</v>
      </c>
      <c r="E33" s="1197">
        <v>62.05</v>
      </c>
      <c r="F33" s="1184"/>
      <c r="G33" s="1194">
        <v>82</v>
      </c>
      <c r="H33" s="1195">
        <v>2.4809999999999999E-2</v>
      </c>
      <c r="I33" s="1196">
        <v>80566</v>
      </c>
      <c r="J33" s="1196">
        <v>79567</v>
      </c>
      <c r="K33" s="1197">
        <v>11.4</v>
      </c>
    </row>
    <row r="34" spans="1:11" ht="12.95" customHeight="1">
      <c r="A34" s="1194">
        <v>28</v>
      </c>
      <c r="B34" s="1195">
        <v>2.4000000000000001E-4</v>
      </c>
      <c r="C34" s="1196">
        <v>99558</v>
      </c>
      <c r="D34" s="1196">
        <v>99546</v>
      </c>
      <c r="E34" s="1197">
        <v>61.06</v>
      </c>
      <c r="F34" s="1184"/>
      <c r="G34" s="1194">
        <v>83</v>
      </c>
      <c r="H34" s="1195">
        <v>2.8629999999999999E-2</v>
      </c>
      <c r="I34" s="1196">
        <v>78568</v>
      </c>
      <c r="J34" s="1196">
        <v>77443</v>
      </c>
      <c r="K34" s="1197">
        <v>10.67</v>
      </c>
    </row>
    <row r="35" spans="1:11" ht="12.95" customHeight="1">
      <c r="A35" s="1194">
        <v>29</v>
      </c>
      <c r="B35" s="1195">
        <v>2.5000000000000001E-4</v>
      </c>
      <c r="C35" s="1196">
        <v>99534</v>
      </c>
      <c r="D35" s="1196">
        <v>99521</v>
      </c>
      <c r="E35" s="1197">
        <v>60.08</v>
      </c>
      <c r="F35" s="1184"/>
      <c r="G35" s="1194">
        <v>84</v>
      </c>
      <c r="H35" s="1195">
        <v>3.3009999999999998E-2</v>
      </c>
      <c r="I35" s="1196">
        <v>76318</v>
      </c>
      <c r="J35" s="1196">
        <v>75058</v>
      </c>
      <c r="K35" s="1197">
        <v>9.9700000000000006</v>
      </c>
    </row>
    <row r="36" spans="1:11" ht="20.25" customHeight="1">
      <c r="A36" s="1194">
        <v>30</v>
      </c>
      <c r="B36" s="1195">
        <v>2.7E-4</v>
      </c>
      <c r="C36" s="1196">
        <v>99508</v>
      </c>
      <c r="D36" s="1196">
        <v>99495</v>
      </c>
      <c r="E36" s="1197">
        <v>59.09</v>
      </c>
      <c r="F36" s="1184"/>
      <c r="G36" s="1194">
        <v>85</v>
      </c>
      <c r="H36" s="1195">
        <v>3.8030000000000001E-2</v>
      </c>
      <c r="I36" s="1196">
        <v>73799</v>
      </c>
      <c r="J36" s="1196">
        <v>72396</v>
      </c>
      <c r="K36" s="1197">
        <v>9.3000000000000007</v>
      </c>
    </row>
    <row r="37" spans="1:11" ht="12.95" customHeight="1">
      <c r="A37" s="1194">
        <v>31</v>
      </c>
      <c r="B37" s="1195">
        <v>2.9999999999999997E-4</v>
      </c>
      <c r="C37" s="1196">
        <v>99481</v>
      </c>
      <c r="D37" s="1196">
        <v>99466</v>
      </c>
      <c r="E37" s="1197">
        <v>58.11</v>
      </c>
      <c r="F37" s="1184"/>
      <c r="G37" s="1194">
        <v>86</v>
      </c>
      <c r="H37" s="1195">
        <v>4.3900000000000002E-2</v>
      </c>
      <c r="I37" s="1196">
        <v>70992</v>
      </c>
      <c r="J37" s="1196">
        <v>69434</v>
      </c>
      <c r="K37" s="1197">
        <v>8.65</v>
      </c>
    </row>
    <row r="38" spans="1:11" ht="12.95" customHeight="1">
      <c r="A38" s="1194">
        <v>32</v>
      </c>
      <c r="B38" s="1195">
        <v>3.2000000000000003E-4</v>
      </c>
      <c r="C38" s="1196">
        <v>99452</v>
      </c>
      <c r="D38" s="1196">
        <v>99436</v>
      </c>
      <c r="E38" s="1197">
        <v>57.12</v>
      </c>
      <c r="F38" s="1184"/>
      <c r="G38" s="1194">
        <v>87</v>
      </c>
      <c r="H38" s="1195">
        <v>5.0860000000000002E-2</v>
      </c>
      <c r="I38" s="1196">
        <v>67876</v>
      </c>
      <c r="J38" s="1196">
        <v>66150</v>
      </c>
      <c r="K38" s="1197">
        <v>8.02</v>
      </c>
    </row>
    <row r="39" spans="1:11" ht="12.95" customHeight="1">
      <c r="A39" s="1194">
        <v>33</v>
      </c>
      <c r="B39" s="1195">
        <v>3.3E-4</v>
      </c>
      <c r="C39" s="1196">
        <v>99420</v>
      </c>
      <c r="D39" s="1196">
        <v>99403</v>
      </c>
      <c r="E39" s="1197">
        <v>56.14</v>
      </c>
      <c r="F39" s="1184"/>
      <c r="G39" s="1194">
        <v>88</v>
      </c>
      <c r="H39" s="1195">
        <v>5.9119999999999999E-2</v>
      </c>
      <c r="I39" s="1196">
        <v>64424</v>
      </c>
      <c r="J39" s="1196">
        <v>62519</v>
      </c>
      <c r="K39" s="1197">
        <v>7.42</v>
      </c>
    </row>
    <row r="40" spans="1:11" ht="12.95" customHeight="1">
      <c r="A40" s="1194">
        <v>34</v>
      </c>
      <c r="B40" s="1195">
        <v>3.4000000000000002E-4</v>
      </c>
      <c r="C40" s="1196">
        <v>99387</v>
      </c>
      <c r="D40" s="1196">
        <v>99370</v>
      </c>
      <c r="E40" s="1197">
        <v>55.16</v>
      </c>
      <c r="F40" s="1184"/>
      <c r="G40" s="1194">
        <v>89</v>
      </c>
      <c r="H40" s="1195">
        <v>6.8750000000000006E-2</v>
      </c>
      <c r="I40" s="1196">
        <v>60615</v>
      </c>
      <c r="J40" s="1196">
        <v>58531</v>
      </c>
      <c r="K40" s="1197">
        <v>6.86</v>
      </c>
    </row>
    <row r="41" spans="1:11" ht="20.25" customHeight="1">
      <c r="A41" s="1194">
        <v>35</v>
      </c>
      <c r="B41" s="1195">
        <v>3.5E-4</v>
      </c>
      <c r="C41" s="1196">
        <v>99353</v>
      </c>
      <c r="D41" s="1196">
        <v>99336</v>
      </c>
      <c r="E41" s="1197">
        <v>54.18</v>
      </c>
      <c r="F41" s="1184"/>
      <c r="G41" s="1194">
        <v>90</v>
      </c>
      <c r="H41" s="1195">
        <v>7.9699999999999993E-2</v>
      </c>
      <c r="I41" s="1196">
        <v>56448</v>
      </c>
      <c r="J41" s="1196">
        <v>54198</v>
      </c>
      <c r="K41" s="1197">
        <v>6.33</v>
      </c>
    </row>
    <row r="42" spans="1:11" ht="12.95" customHeight="1">
      <c r="A42" s="1194">
        <v>36</v>
      </c>
      <c r="B42" s="1195">
        <v>3.8000000000000002E-4</v>
      </c>
      <c r="C42" s="1196">
        <v>99318</v>
      </c>
      <c r="D42" s="1196">
        <v>99299</v>
      </c>
      <c r="E42" s="1197">
        <v>53.2</v>
      </c>
      <c r="F42" s="1184"/>
      <c r="G42" s="1194">
        <v>91</v>
      </c>
      <c r="H42" s="1195">
        <v>9.1880000000000003E-2</v>
      </c>
      <c r="I42" s="1196">
        <v>51949</v>
      </c>
      <c r="J42" s="1196">
        <v>49562</v>
      </c>
      <c r="K42" s="1197">
        <v>5.83</v>
      </c>
    </row>
    <row r="43" spans="1:11" ht="12.95" customHeight="1">
      <c r="A43" s="1194">
        <v>37</v>
      </c>
      <c r="B43" s="1195">
        <v>4.2000000000000002E-4</v>
      </c>
      <c r="C43" s="1196">
        <v>99280</v>
      </c>
      <c r="D43" s="1196">
        <v>99259</v>
      </c>
      <c r="E43" s="1197">
        <v>52.22</v>
      </c>
      <c r="F43" s="1184"/>
      <c r="G43" s="1194">
        <v>92</v>
      </c>
      <c r="H43" s="1195">
        <v>0.1052</v>
      </c>
      <c r="I43" s="1196">
        <v>47176</v>
      </c>
      <c r="J43" s="1196">
        <v>44694</v>
      </c>
      <c r="K43" s="1197">
        <v>5.37</v>
      </c>
    </row>
    <row r="44" spans="1:11" ht="12.95" customHeight="1">
      <c r="A44" s="1194">
        <v>38</v>
      </c>
      <c r="B44" s="1195">
        <v>4.6000000000000001E-4</v>
      </c>
      <c r="C44" s="1196">
        <v>99238</v>
      </c>
      <c r="D44" s="1196">
        <v>99215</v>
      </c>
      <c r="E44" s="1197">
        <v>51.24</v>
      </c>
      <c r="F44" s="1184"/>
      <c r="G44" s="1194">
        <v>93</v>
      </c>
      <c r="H44" s="1195">
        <v>0.1196</v>
      </c>
      <c r="I44" s="1196">
        <v>42213</v>
      </c>
      <c r="J44" s="1196">
        <v>39689</v>
      </c>
      <c r="K44" s="1197">
        <v>4.9400000000000004</v>
      </c>
    </row>
    <row r="45" spans="1:11" ht="12.95" customHeight="1">
      <c r="A45" s="1194">
        <v>39</v>
      </c>
      <c r="B45" s="1195">
        <v>5.0000000000000001E-4</v>
      </c>
      <c r="C45" s="1196">
        <v>99192</v>
      </c>
      <c r="D45" s="1196">
        <v>99167</v>
      </c>
      <c r="E45" s="1197">
        <v>50.26</v>
      </c>
      <c r="F45" s="1184"/>
      <c r="G45" s="1194">
        <v>94</v>
      </c>
      <c r="H45" s="1195">
        <v>0.1351</v>
      </c>
      <c r="I45" s="1196">
        <v>37164</v>
      </c>
      <c r="J45" s="1196">
        <v>34654</v>
      </c>
      <c r="K45" s="1197">
        <v>4.55</v>
      </c>
    </row>
    <row r="46" spans="1:11" ht="20.25" customHeight="1">
      <c r="A46" s="1194">
        <v>40</v>
      </c>
      <c r="B46" s="1195">
        <v>5.5000000000000003E-4</v>
      </c>
      <c r="C46" s="1196">
        <v>99142</v>
      </c>
      <c r="D46" s="1196">
        <v>99115</v>
      </c>
      <c r="E46" s="1197">
        <v>49.29</v>
      </c>
      <c r="F46" s="1184"/>
      <c r="G46" s="1194">
        <v>95</v>
      </c>
      <c r="H46" s="1195">
        <v>0.15190999999999999</v>
      </c>
      <c r="I46" s="1196">
        <v>32143</v>
      </c>
      <c r="J46" s="1196">
        <v>29702</v>
      </c>
      <c r="K46" s="1197">
        <v>4.18</v>
      </c>
    </row>
    <row r="47" spans="1:11" ht="12.95" customHeight="1">
      <c r="A47" s="1194">
        <v>41</v>
      </c>
      <c r="B47" s="1195">
        <v>5.9999999999999995E-4</v>
      </c>
      <c r="C47" s="1196">
        <v>99088</v>
      </c>
      <c r="D47" s="1196">
        <v>99058</v>
      </c>
      <c r="E47" s="1197">
        <v>48.32</v>
      </c>
      <c r="F47" s="1184"/>
      <c r="G47" s="1194">
        <v>96</v>
      </c>
      <c r="H47" s="1195">
        <v>0.17036999999999999</v>
      </c>
      <c r="I47" s="1196">
        <v>27260</v>
      </c>
      <c r="J47" s="1196">
        <v>24938</v>
      </c>
      <c r="K47" s="1197">
        <v>3.84</v>
      </c>
    </row>
    <row r="48" spans="1:11" ht="12.95" customHeight="1">
      <c r="A48" s="1194">
        <v>42</v>
      </c>
      <c r="B48" s="1195">
        <v>6.4999999999999997E-4</v>
      </c>
      <c r="C48" s="1196">
        <v>99029</v>
      </c>
      <c r="D48" s="1196">
        <v>98997</v>
      </c>
      <c r="E48" s="1197">
        <v>47.34</v>
      </c>
      <c r="F48" s="1184"/>
      <c r="G48" s="1194">
        <v>97</v>
      </c>
      <c r="H48" s="1195">
        <v>0.19067000000000001</v>
      </c>
      <c r="I48" s="1196">
        <v>22616</v>
      </c>
      <c r="J48" s="1196">
        <v>20460</v>
      </c>
      <c r="K48" s="1197">
        <v>3.52</v>
      </c>
    </row>
    <row r="49" spans="1:11" ht="12.95" customHeight="1">
      <c r="A49" s="1194">
        <v>43</v>
      </c>
      <c r="B49" s="1195">
        <v>7.1000000000000002E-4</v>
      </c>
      <c r="C49" s="1196">
        <v>98964</v>
      </c>
      <c r="D49" s="1196">
        <v>98929</v>
      </c>
      <c r="E49" s="1197">
        <v>46.37</v>
      </c>
      <c r="F49" s="1184"/>
      <c r="G49" s="1194">
        <v>98</v>
      </c>
      <c r="H49" s="1195">
        <v>0.2127</v>
      </c>
      <c r="I49" s="1196">
        <v>18304</v>
      </c>
      <c r="J49" s="1196">
        <v>16357</v>
      </c>
      <c r="K49" s="1197">
        <v>3.23</v>
      </c>
    </row>
    <row r="50" spans="1:11" ht="12.95" customHeight="1">
      <c r="A50" s="1194">
        <v>44</v>
      </c>
      <c r="B50" s="1195">
        <v>7.6999999999999996E-4</v>
      </c>
      <c r="C50" s="1196">
        <v>98894</v>
      </c>
      <c r="D50" s="1196">
        <v>98856</v>
      </c>
      <c r="E50" s="1197">
        <v>45.41</v>
      </c>
      <c r="F50" s="1184"/>
      <c r="G50" s="1194">
        <v>99</v>
      </c>
      <c r="H50" s="1195">
        <v>0.2361</v>
      </c>
      <c r="I50" s="1196">
        <v>14411</v>
      </c>
      <c r="J50" s="1196">
        <v>12709</v>
      </c>
      <c r="K50" s="1197">
        <v>2.97</v>
      </c>
    </row>
    <row r="51" spans="1:11" ht="20.25" customHeight="1">
      <c r="A51" s="1194">
        <v>45</v>
      </c>
      <c r="B51" s="1195">
        <v>8.4000000000000003E-4</v>
      </c>
      <c r="C51" s="1196">
        <v>98818</v>
      </c>
      <c r="D51" s="1196">
        <v>98777</v>
      </c>
      <c r="E51" s="1197">
        <v>44.44</v>
      </c>
      <c r="F51" s="1184"/>
      <c r="G51" s="1194">
        <v>100</v>
      </c>
      <c r="H51" s="1195">
        <v>0.26052999999999998</v>
      </c>
      <c r="I51" s="1196">
        <v>11008</v>
      </c>
      <c r="J51" s="1196">
        <v>9574</v>
      </c>
      <c r="K51" s="1197">
        <v>2.74</v>
      </c>
    </row>
    <row r="52" spans="1:11" ht="12.95" customHeight="1">
      <c r="A52" s="1194">
        <v>46</v>
      </c>
      <c r="B52" s="1195">
        <v>9.1E-4</v>
      </c>
      <c r="C52" s="1196">
        <v>98736</v>
      </c>
      <c r="D52" s="1196">
        <v>98691</v>
      </c>
      <c r="E52" s="1197">
        <v>43.48</v>
      </c>
      <c r="F52" s="1184"/>
      <c r="G52" s="1194">
        <v>101</v>
      </c>
      <c r="H52" s="1195">
        <v>0.28573999999999999</v>
      </c>
      <c r="I52" s="1196">
        <v>8140</v>
      </c>
      <c r="J52" s="1196">
        <v>6977</v>
      </c>
      <c r="K52" s="1197">
        <v>2.5299999999999998</v>
      </c>
    </row>
    <row r="53" spans="1:11" ht="12.95" customHeight="1">
      <c r="A53" s="1194">
        <v>47</v>
      </c>
      <c r="B53" s="1195">
        <v>9.8999999999999999E-4</v>
      </c>
      <c r="C53" s="1196">
        <v>98646</v>
      </c>
      <c r="D53" s="1196">
        <v>98597</v>
      </c>
      <c r="E53" s="1197">
        <v>42.52</v>
      </c>
      <c r="F53" s="1184"/>
      <c r="G53" s="1194">
        <v>102</v>
      </c>
      <c r="H53" s="1195">
        <v>0.3115</v>
      </c>
      <c r="I53" s="1196">
        <v>5814</v>
      </c>
      <c r="J53" s="1196">
        <v>4909</v>
      </c>
      <c r="K53" s="1197">
        <v>2.34</v>
      </c>
    </row>
    <row r="54" spans="1:11" ht="12.95" customHeight="1">
      <c r="A54" s="1194">
        <v>48</v>
      </c>
      <c r="B54" s="1195">
        <v>1.09E-3</v>
      </c>
      <c r="C54" s="1196">
        <v>98548</v>
      </c>
      <c r="D54" s="1196">
        <v>98495</v>
      </c>
      <c r="E54" s="1197">
        <v>41.56</v>
      </c>
      <c r="F54" s="1184"/>
      <c r="G54" s="1194">
        <v>103</v>
      </c>
      <c r="H54" s="1195">
        <v>0.33751999999999999</v>
      </c>
      <c r="I54" s="1196">
        <v>4003</v>
      </c>
      <c r="J54" s="1196">
        <v>3328</v>
      </c>
      <c r="K54" s="1197">
        <v>2.17</v>
      </c>
    </row>
    <row r="55" spans="1:11" ht="12.95" customHeight="1">
      <c r="A55" s="1194">
        <v>49</v>
      </c>
      <c r="B55" s="1195">
        <v>1.1999999999999999E-3</v>
      </c>
      <c r="C55" s="1196">
        <v>98441</v>
      </c>
      <c r="D55" s="1196">
        <v>98382</v>
      </c>
      <c r="E55" s="1197">
        <v>40.6</v>
      </c>
      <c r="F55" s="1184"/>
      <c r="G55" s="1194">
        <v>104</v>
      </c>
      <c r="H55" s="1195">
        <v>0.36348999999999998</v>
      </c>
      <c r="I55" s="1196">
        <v>2652</v>
      </c>
      <c r="J55" s="1196">
        <v>2170</v>
      </c>
      <c r="K55" s="1197">
        <v>2.02</v>
      </c>
    </row>
    <row r="56" spans="1:11" ht="20.25" customHeight="1">
      <c r="A56" s="1194">
        <v>50</v>
      </c>
      <c r="B56" s="1195">
        <v>1.31E-3</v>
      </c>
      <c r="C56" s="1196">
        <v>98323</v>
      </c>
      <c r="D56" s="1196">
        <v>98259</v>
      </c>
      <c r="E56" s="1197">
        <v>39.65</v>
      </c>
      <c r="F56" s="1184"/>
      <c r="G56" s="1194" t="s">
        <v>2835</v>
      </c>
      <c r="H56" s="1195">
        <v>1</v>
      </c>
      <c r="I56" s="1196">
        <v>1688</v>
      </c>
      <c r="J56" s="1196">
        <v>3185</v>
      </c>
      <c r="K56" s="1197">
        <v>1.89</v>
      </c>
    </row>
    <row r="57" spans="1:11" ht="12.95" customHeight="1">
      <c r="A57" s="1194">
        <v>51</v>
      </c>
      <c r="B57" s="1195">
        <v>1.42E-3</v>
      </c>
      <c r="C57" s="1196">
        <v>98195</v>
      </c>
      <c r="D57" s="1196">
        <v>98125</v>
      </c>
      <c r="E57" s="1197">
        <v>38.700000000000003</v>
      </c>
      <c r="F57" s="1184"/>
      <c r="G57" s="1194"/>
      <c r="H57" s="1195"/>
      <c r="I57" s="1196"/>
      <c r="J57" s="1196"/>
      <c r="K57" s="1197"/>
    </row>
    <row r="58" spans="1:11" ht="12.95" customHeight="1">
      <c r="A58" s="1194">
        <v>52</v>
      </c>
      <c r="B58" s="1195">
        <v>1.5299999999999999E-3</v>
      </c>
      <c r="C58" s="1196">
        <v>98056</v>
      </c>
      <c r="D58" s="1196">
        <v>97981</v>
      </c>
      <c r="E58" s="1197">
        <v>37.76</v>
      </c>
      <c r="F58" s="1184"/>
      <c r="G58" s="1194"/>
      <c r="H58" s="1195"/>
      <c r="I58" s="1196"/>
      <c r="J58" s="1196"/>
      <c r="K58" s="1197"/>
    </row>
    <row r="59" spans="1:11" ht="12.95" customHeight="1">
      <c r="A59" s="1194">
        <v>53</v>
      </c>
      <c r="B59" s="1195">
        <v>1.64E-3</v>
      </c>
      <c r="C59" s="1196">
        <v>97906</v>
      </c>
      <c r="D59" s="1196">
        <v>97825</v>
      </c>
      <c r="E59" s="1197">
        <v>36.81</v>
      </c>
      <c r="F59" s="1184"/>
      <c r="G59" s="1194"/>
      <c r="H59" s="1195"/>
      <c r="I59" s="1196"/>
      <c r="J59" s="1196"/>
      <c r="K59" s="1197"/>
    </row>
    <row r="60" spans="1:11" ht="12.95" customHeight="1">
      <c r="A60" s="1194">
        <v>54</v>
      </c>
      <c r="B60" s="1195">
        <v>1.7700000000000001E-3</v>
      </c>
      <c r="C60" s="1196">
        <v>97745</v>
      </c>
      <c r="D60" s="1196">
        <v>97658</v>
      </c>
      <c r="E60" s="1197">
        <v>35.869999999999997</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2192</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2843</v>
      </c>
      <c r="C5" s="1190" t="s">
        <v>2844</v>
      </c>
      <c r="D5" s="1189" t="s">
        <v>2845</v>
      </c>
      <c r="E5" s="1191" t="s">
        <v>2846</v>
      </c>
      <c r="F5" s="1192"/>
      <c r="G5" s="1188" t="s">
        <v>2812</v>
      </c>
      <c r="H5" s="1189" t="s">
        <v>2843</v>
      </c>
      <c r="I5" s="1190" t="s">
        <v>2844</v>
      </c>
      <c r="J5" s="1189" t="s">
        <v>2845</v>
      </c>
      <c r="K5" s="1191" t="s">
        <v>2846</v>
      </c>
    </row>
    <row r="6" spans="1:11" ht="20.25" customHeight="1">
      <c r="A6" s="1194">
        <v>0</v>
      </c>
      <c r="B6" s="1195">
        <v>9.7000000000000005E-4</v>
      </c>
      <c r="C6" s="1196">
        <v>100000</v>
      </c>
      <c r="D6" s="1196">
        <v>99925</v>
      </c>
      <c r="E6" s="1197">
        <v>82.85</v>
      </c>
      <c r="F6" s="1186"/>
      <c r="G6" s="1194">
        <v>55</v>
      </c>
      <c r="H6" s="1195">
        <v>3.5500000000000002E-3</v>
      </c>
      <c r="I6" s="1196">
        <v>95893</v>
      </c>
      <c r="J6" s="1196">
        <v>95723</v>
      </c>
      <c r="K6" s="1197">
        <v>29.64</v>
      </c>
    </row>
    <row r="7" spans="1:11" ht="13.5" customHeight="1">
      <c r="A7" s="1194">
        <v>1</v>
      </c>
      <c r="B7" s="1195">
        <v>3.1E-4</v>
      </c>
      <c r="C7" s="1196">
        <v>99903</v>
      </c>
      <c r="D7" s="1196">
        <v>99887</v>
      </c>
      <c r="E7" s="1197">
        <v>81.93</v>
      </c>
      <c r="F7" s="1186"/>
      <c r="G7" s="1194">
        <v>56</v>
      </c>
      <c r="H7" s="1195">
        <v>3.8700000000000002E-3</v>
      </c>
      <c r="I7" s="1196">
        <v>95553</v>
      </c>
      <c r="J7" s="1196">
        <v>95368</v>
      </c>
      <c r="K7" s="1197">
        <v>28.75</v>
      </c>
    </row>
    <row r="8" spans="1:11" ht="13.5" customHeight="1">
      <c r="A8" s="1194">
        <v>2</v>
      </c>
      <c r="B8" s="1195">
        <v>1.3999999999999999E-4</v>
      </c>
      <c r="C8" s="1196">
        <v>99872</v>
      </c>
      <c r="D8" s="1196">
        <v>99865</v>
      </c>
      <c r="E8" s="1197">
        <v>80.959999999999994</v>
      </c>
      <c r="F8" s="1184"/>
      <c r="G8" s="1194">
        <v>57</v>
      </c>
      <c r="H8" s="1195">
        <v>4.2199999999999998E-3</v>
      </c>
      <c r="I8" s="1196">
        <v>95183</v>
      </c>
      <c r="J8" s="1196">
        <v>94982</v>
      </c>
      <c r="K8" s="1197">
        <v>27.86</v>
      </c>
    </row>
    <row r="9" spans="1:11" ht="13.5" customHeight="1">
      <c r="A9" s="1194">
        <v>3</v>
      </c>
      <c r="B9" s="1195">
        <v>9.0000000000000006E-5</v>
      </c>
      <c r="C9" s="1196">
        <v>99858</v>
      </c>
      <c r="D9" s="1196">
        <v>99854</v>
      </c>
      <c r="E9" s="1197">
        <v>79.97</v>
      </c>
      <c r="F9" s="1184"/>
      <c r="G9" s="1194">
        <v>58</v>
      </c>
      <c r="H9" s="1195">
        <v>4.62E-3</v>
      </c>
      <c r="I9" s="1196">
        <v>94781</v>
      </c>
      <c r="J9" s="1196">
        <v>94562</v>
      </c>
      <c r="K9" s="1197">
        <v>26.97</v>
      </c>
    </row>
    <row r="10" spans="1:11" ht="13.5" customHeight="1">
      <c r="A10" s="1194">
        <v>4</v>
      </c>
      <c r="B10" s="1195">
        <v>8.0000000000000007E-5</v>
      </c>
      <c r="C10" s="1196">
        <v>99849</v>
      </c>
      <c r="D10" s="1196">
        <v>99846</v>
      </c>
      <c r="E10" s="1197">
        <v>78.97</v>
      </c>
      <c r="F10" s="1184"/>
      <c r="G10" s="1194">
        <v>59</v>
      </c>
      <c r="H10" s="1195">
        <v>5.0800000000000003E-3</v>
      </c>
      <c r="I10" s="1196">
        <v>94344</v>
      </c>
      <c r="J10" s="1196">
        <v>94104</v>
      </c>
      <c r="K10" s="1197">
        <v>26.09</v>
      </c>
    </row>
    <row r="11" spans="1:11" ht="20.25" customHeight="1">
      <c r="A11" s="1194">
        <v>5</v>
      </c>
      <c r="B11" s="1195">
        <v>6.9999999999999994E-5</v>
      </c>
      <c r="C11" s="1196">
        <v>99842</v>
      </c>
      <c r="D11" s="1196">
        <v>99838</v>
      </c>
      <c r="E11" s="1197">
        <v>77.98</v>
      </c>
      <c r="F11" s="1184"/>
      <c r="G11" s="1194">
        <v>60</v>
      </c>
      <c r="H11" s="1195">
        <v>5.6100000000000004E-3</v>
      </c>
      <c r="I11" s="1196">
        <v>93864</v>
      </c>
      <c r="J11" s="1196">
        <v>93601</v>
      </c>
      <c r="K11" s="1197">
        <v>25.22</v>
      </c>
    </row>
    <row r="12" spans="1:11" ht="13.5" customHeight="1">
      <c r="A12" s="1194">
        <v>6</v>
      </c>
      <c r="B12" s="1195">
        <v>6.9999999999999994E-5</v>
      </c>
      <c r="C12" s="1196">
        <v>99835</v>
      </c>
      <c r="D12" s="1196">
        <v>99831</v>
      </c>
      <c r="E12" s="1197">
        <v>76.989999999999995</v>
      </c>
      <c r="F12" s="1184"/>
      <c r="G12" s="1194">
        <v>61</v>
      </c>
      <c r="H12" s="1195">
        <v>6.2100000000000002E-3</v>
      </c>
      <c r="I12" s="1196">
        <v>93337</v>
      </c>
      <c r="J12" s="1196">
        <v>93047</v>
      </c>
      <c r="K12" s="1197">
        <v>24.36</v>
      </c>
    </row>
    <row r="13" spans="1:11" ht="13.5" customHeight="1">
      <c r="A13" s="1194">
        <v>7</v>
      </c>
      <c r="B13" s="1195">
        <v>6.0000000000000002E-5</v>
      </c>
      <c r="C13" s="1196">
        <v>99828</v>
      </c>
      <c r="D13" s="1196">
        <v>99825</v>
      </c>
      <c r="E13" s="1197">
        <v>75.989999999999995</v>
      </c>
      <c r="F13" s="1184"/>
      <c r="G13" s="1194">
        <v>62</v>
      </c>
      <c r="H13" s="1195">
        <v>6.8500000000000002E-3</v>
      </c>
      <c r="I13" s="1196">
        <v>92758</v>
      </c>
      <c r="J13" s="1196">
        <v>92440</v>
      </c>
      <c r="K13" s="1197">
        <v>23.51</v>
      </c>
    </row>
    <row r="14" spans="1:11" ht="13.5" customHeight="1">
      <c r="A14" s="1194">
        <v>8</v>
      </c>
      <c r="B14" s="1195">
        <v>6.0000000000000002E-5</v>
      </c>
      <c r="C14" s="1196">
        <v>99822</v>
      </c>
      <c r="D14" s="1196">
        <v>99819</v>
      </c>
      <c r="E14" s="1197">
        <v>75</v>
      </c>
      <c r="F14" s="1184"/>
      <c r="G14" s="1194">
        <v>63</v>
      </c>
      <c r="H14" s="1195">
        <v>7.5500000000000003E-3</v>
      </c>
      <c r="I14" s="1196">
        <v>92122</v>
      </c>
      <c r="J14" s="1196">
        <v>91775</v>
      </c>
      <c r="K14" s="1197">
        <v>22.67</v>
      </c>
    </row>
    <row r="15" spans="1:11" ht="13.5" customHeight="1">
      <c r="A15" s="1194">
        <v>9</v>
      </c>
      <c r="B15" s="1195">
        <v>5.0000000000000002E-5</v>
      </c>
      <c r="C15" s="1196">
        <v>99816</v>
      </c>
      <c r="D15" s="1196">
        <v>99813</v>
      </c>
      <c r="E15" s="1197">
        <v>74</v>
      </c>
      <c r="F15" s="1184"/>
      <c r="G15" s="1194">
        <v>64</v>
      </c>
      <c r="H15" s="1195">
        <v>8.3000000000000001E-3</v>
      </c>
      <c r="I15" s="1196">
        <v>91427</v>
      </c>
      <c r="J15" s="1196">
        <v>91048</v>
      </c>
      <c r="K15" s="1197">
        <v>21.84</v>
      </c>
    </row>
    <row r="16" spans="1:11" ht="20.25" customHeight="1">
      <c r="A16" s="1194">
        <v>10</v>
      </c>
      <c r="B16" s="1195">
        <v>5.0000000000000002E-5</v>
      </c>
      <c r="C16" s="1196">
        <v>99811</v>
      </c>
      <c r="D16" s="1196">
        <v>99808</v>
      </c>
      <c r="E16" s="1197">
        <v>73</v>
      </c>
      <c r="F16" s="1184"/>
      <c r="G16" s="1194">
        <v>65</v>
      </c>
      <c r="H16" s="1195">
        <v>9.11E-3</v>
      </c>
      <c r="I16" s="1196">
        <v>90669</v>
      </c>
      <c r="J16" s="1196">
        <v>90256</v>
      </c>
      <c r="K16" s="1197">
        <v>21.02</v>
      </c>
    </row>
    <row r="17" spans="1:11" ht="12.95" customHeight="1">
      <c r="A17" s="1194">
        <v>11</v>
      </c>
      <c r="B17" s="1195">
        <v>5.0000000000000002E-5</v>
      </c>
      <c r="C17" s="1196">
        <v>99806</v>
      </c>
      <c r="D17" s="1196">
        <v>99804</v>
      </c>
      <c r="E17" s="1197">
        <v>72.010000000000005</v>
      </c>
      <c r="F17" s="1184"/>
      <c r="G17" s="1194">
        <v>66</v>
      </c>
      <c r="H17" s="1195">
        <v>9.9699999999999997E-3</v>
      </c>
      <c r="I17" s="1196">
        <v>89843</v>
      </c>
      <c r="J17" s="1196">
        <v>89395</v>
      </c>
      <c r="K17" s="1197">
        <v>20.21</v>
      </c>
    </row>
    <row r="18" spans="1:11" ht="12.95" customHeight="1">
      <c r="A18" s="1194">
        <v>12</v>
      </c>
      <c r="B18" s="1195">
        <v>6.0000000000000002E-5</v>
      </c>
      <c r="C18" s="1196">
        <v>99801</v>
      </c>
      <c r="D18" s="1196">
        <v>99798</v>
      </c>
      <c r="E18" s="1197">
        <v>71.010000000000005</v>
      </c>
      <c r="F18" s="1184"/>
      <c r="G18" s="1194">
        <v>67</v>
      </c>
      <c r="H18" s="1195">
        <v>1.0880000000000001E-2</v>
      </c>
      <c r="I18" s="1196">
        <v>88947</v>
      </c>
      <c r="J18" s="1196">
        <v>88464</v>
      </c>
      <c r="K18" s="1197">
        <v>19.41</v>
      </c>
    </row>
    <row r="19" spans="1:11" ht="12.95" customHeight="1">
      <c r="A19" s="1194">
        <v>13</v>
      </c>
      <c r="B19" s="1195">
        <v>8.0000000000000007E-5</v>
      </c>
      <c r="C19" s="1196">
        <v>99795</v>
      </c>
      <c r="D19" s="1196">
        <v>99792</v>
      </c>
      <c r="E19" s="1197">
        <v>70.010000000000005</v>
      </c>
      <c r="F19" s="1184"/>
      <c r="G19" s="1194">
        <v>68</v>
      </c>
      <c r="H19" s="1195">
        <v>1.1860000000000001E-2</v>
      </c>
      <c r="I19" s="1196">
        <v>87980</v>
      </c>
      <c r="J19" s="1196">
        <v>87458</v>
      </c>
      <c r="K19" s="1197">
        <v>18.61</v>
      </c>
    </row>
    <row r="20" spans="1:11" ht="12.95" customHeight="1">
      <c r="A20" s="1194">
        <v>14</v>
      </c>
      <c r="B20" s="1195">
        <v>1E-4</v>
      </c>
      <c r="C20" s="1196">
        <v>99788</v>
      </c>
      <c r="D20" s="1196">
        <v>99783</v>
      </c>
      <c r="E20" s="1197">
        <v>69.02</v>
      </c>
      <c r="F20" s="1184"/>
      <c r="G20" s="1194">
        <v>69</v>
      </c>
      <c r="H20" s="1195">
        <v>1.2930000000000001E-2</v>
      </c>
      <c r="I20" s="1196">
        <v>86936</v>
      </c>
      <c r="J20" s="1196">
        <v>86374</v>
      </c>
      <c r="K20" s="1197">
        <v>17.829999999999998</v>
      </c>
    </row>
    <row r="21" spans="1:11" ht="20.25" customHeight="1">
      <c r="A21" s="1194">
        <v>15</v>
      </c>
      <c r="B21" s="1195">
        <v>1.2E-4</v>
      </c>
      <c r="C21" s="1196">
        <v>99778</v>
      </c>
      <c r="D21" s="1196">
        <v>99772</v>
      </c>
      <c r="E21" s="1197">
        <v>68.03</v>
      </c>
      <c r="F21" s="1184"/>
      <c r="G21" s="1194">
        <v>70</v>
      </c>
      <c r="H21" s="1195">
        <v>1.4109999999999999E-2</v>
      </c>
      <c r="I21" s="1196">
        <v>85812</v>
      </c>
      <c r="J21" s="1196">
        <v>85206</v>
      </c>
      <c r="K21" s="1197">
        <v>17.059999999999999</v>
      </c>
    </row>
    <row r="22" spans="1:11" ht="12.95" customHeight="1">
      <c r="A22" s="1194">
        <v>16</v>
      </c>
      <c r="B22" s="1195">
        <v>1.3999999999999999E-4</v>
      </c>
      <c r="C22" s="1196">
        <v>99766</v>
      </c>
      <c r="D22" s="1196">
        <v>99759</v>
      </c>
      <c r="E22" s="1197">
        <v>67.03</v>
      </c>
      <c r="F22" s="1184"/>
      <c r="G22" s="1194">
        <v>71</v>
      </c>
      <c r="H22" s="1195">
        <v>1.541E-2</v>
      </c>
      <c r="I22" s="1196">
        <v>84601</v>
      </c>
      <c r="J22" s="1196">
        <v>83949</v>
      </c>
      <c r="K22" s="1197">
        <v>16.3</v>
      </c>
    </row>
    <row r="23" spans="1:11" ht="12.95" customHeight="1">
      <c r="A23" s="1194">
        <v>17</v>
      </c>
      <c r="B23" s="1195">
        <v>1.9000000000000001E-4</v>
      </c>
      <c r="C23" s="1196">
        <v>99752</v>
      </c>
      <c r="D23" s="1196">
        <v>99742</v>
      </c>
      <c r="E23" s="1197">
        <v>66.040000000000006</v>
      </c>
      <c r="F23" s="1184"/>
      <c r="G23" s="1194">
        <v>72</v>
      </c>
      <c r="H23" s="1195">
        <v>1.6840000000000001E-2</v>
      </c>
      <c r="I23" s="1196">
        <v>83297</v>
      </c>
      <c r="J23" s="1196">
        <v>82596</v>
      </c>
      <c r="K23" s="1197">
        <v>15.54</v>
      </c>
    </row>
    <row r="24" spans="1:11" ht="12.95" customHeight="1">
      <c r="A24" s="1194">
        <v>18</v>
      </c>
      <c r="B24" s="1195">
        <v>2.5000000000000001E-4</v>
      </c>
      <c r="C24" s="1196">
        <v>99733</v>
      </c>
      <c r="D24" s="1196">
        <v>99721</v>
      </c>
      <c r="E24" s="1197">
        <v>65.06</v>
      </c>
      <c r="F24" s="1184"/>
      <c r="G24" s="1194">
        <v>73</v>
      </c>
      <c r="H24" s="1195">
        <v>1.8380000000000001E-2</v>
      </c>
      <c r="I24" s="1196">
        <v>81894</v>
      </c>
      <c r="J24" s="1196">
        <v>81142</v>
      </c>
      <c r="K24" s="1197">
        <v>14.8</v>
      </c>
    </row>
    <row r="25" spans="1:11" ht="12.95" customHeight="1">
      <c r="A25" s="1194">
        <v>19</v>
      </c>
      <c r="B25" s="1195">
        <v>3.1E-4</v>
      </c>
      <c r="C25" s="1196">
        <v>99709</v>
      </c>
      <c r="D25" s="1196">
        <v>99693</v>
      </c>
      <c r="E25" s="1197">
        <v>64.069999999999993</v>
      </c>
      <c r="F25" s="1184"/>
      <c r="G25" s="1194">
        <v>74</v>
      </c>
      <c r="H25" s="1195">
        <v>2.01E-2</v>
      </c>
      <c r="I25" s="1196">
        <v>80389</v>
      </c>
      <c r="J25" s="1196">
        <v>79581</v>
      </c>
      <c r="K25" s="1197">
        <v>14.07</v>
      </c>
    </row>
    <row r="26" spans="1:11" ht="20.25" customHeight="1">
      <c r="A26" s="1194">
        <v>20</v>
      </c>
      <c r="B26" s="1195">
        <v>3.8000000000000002E-4</v>
      </c>
      <c r="C26" s="1196">
        <v>99677</v>
      </c>
      <c r="D26" s="1196">
        <v>99659</v>
      </c>
      <c r="E26" s="1197">
        <v>63.09</v>
      </c>
      <c r="F26" s="1184"/>
      <c r="G26" s="1194">
        <v>75</v>
      </c>
      <c r="H26" s="1195">
        <v>2.2069999999999999E-2</v>
      </c>
      <c r="I26" s="1196">
        <v>78773</v>
      </c>
      <c r="J26" s="1196">
        <v>77904</v>
      </c>
      <c r="K26" s="1197">
        <v>13.35</v>
      </c>
    </row>
    <row r="27" spans="1:11" ht="12.95" customHeight="1">
      <c r="A27" s="1194">
        <v>21</v>
      </c>
      <c r="B27" s="1195">
        <v>4.4000000000000002E-4</v>
      </c>
      <c r="C27" s="1196">
        <v>99640</v>
      </c>
      <c r="D27" s="1196">
        <v>99618</v>
      </c>
      <c r="E27" s="1197">
        <v>62.12</v>
      </c>
      <c r="F27" s="1184"/>
      <c r="G27" s="1194">
        <v>76</v>
      </c>
      <c r="H27" s="1195">
        <v>2.4379999999999999E-2</v>
      </c>
      <c r="I27" s="1196">
        <v>77035</v>
      </c>
      <c r="J27" s="1196">
        <v>76096</v>
      </c>
      <c r="K27" s="1197">
        <v>12.64</v>
      </c>
    </row>
    <row r="28" spans="1:11" ht="12.95" customHeight="1">
      <c r="A28" s="1194">
        <v>22</v>
      </c>
      <c r="B28" s="1195">
        <v>4.8000000000000001E-4</v>
      </c>
      <c r="C28" s="1196">
        <v>99596</v>
      </c>
      <c r="D28" s="1196">
        <v>99572</v>
      </c>
      <c r="E28" s="1197">
        <v>61.14</v>
      </c>
      <c r="F28" s="1184"/>
      <c r="G28" s="1194">
        <v>77</v>
      </c>
      <c r="H28" s="1195">
        <v>2.7130000000000001E-2</v>
      </c>
      <c r="I28" s="1196">
        <v>75157</v>
      </c>
      <c r="J28" s="1196">
        <v>74137</v>
      </c>
      <c r="K28" s="1197">
        <v>11.94</v>
      </c>
    </row>
    <row r="29" spans="1:11" ht="12.95" customHeight="1">
      <c r="A29" s="1194">
        <v>23</v>
      </c>
      <c r="B29" s="1195">
        <v>5.1000000000000004E-4</v>
      </c>
      <c r="C29" s="1196">
        <v>99548</v>
      </c>
      <c r="D29" s="1196">
        <v>99523</v>
      </c>
      <c r="E29" s="1197">
        <v>60.17</v>
      </c>
      <c r="F29" s="1184"/>
      <c r="G29" s="1194">
        <v>78</v>
      </c>
      <c r="H29" s="1195">
        <v>3.0380000000000001E-2</v>
      </c>
      <c r="I29" s="1196">
        <v>73118</v>
      </c>
      <c r="J29" s="1196">
        <v>72007</v>
      </c>
      <c r="K29" s="1197">
        <v>11.26</v>
      </c>
    </row>
    <row r="30" spans="1:11" ht="12.95" customHeight="1">
      <c r="A30" s="1194">
        <v>24</v>
      </c>
      <c r="B30" s="1195">
        <v>5.2999999999999998E-4</v>
      </c>
      <c r="C30" s="1196">
        <v>99497</v>
      </c>
      <c r="D30" s="1196">
        <v>99471</v>
      </c>
      <c r="E30" s="1197">
        <v>59.2</v>
      </c>
      <c r="F30" s="1184"/>
      <c r="G30" s="1194">
        <v>79</v>
      </c>
      <c r="H30" s="1195">
        <v>3.4189999999999998E-2</v>
      </c>
      <c r="I30" s="1196">
        <v>70896</v>
      </c>
      <c r="J30" s="1196">
        <v>69684</v>
      </c>
      <c r="K30" s="1197">
        <v>10.6</v>
      </c>
    </row>
    <row r="31" spans="1:11" ht="20.25" customHeight="1">
      <c r="A31" s="1194">
        <v>25</v>
      </c>
      <c r="B31" s="1195">
        <v>5.1999999999999995E-4</v>
      </c>
      <c r="C31" s="1196">
        <v>99445</v>
      </c>
      <c r="D31" s="1196">
        <v>99419</v>
      </c>
      <c r="E31" s="1197">
        <v>58.23</v>
      </c>
      <c r="F31" s="1184"/>
      <c r="G31" s="1194">
        <v>80</v>
      </c>
      <c r="H31" s="1195">
        <v>3.8609999999999998E-2</v>
      </c>
      <c r="I31" s="1196">
        <v>68472</v>
      </c>
      <c r="J31" s="1196">
        <v>67150</v>
      </c>
      <c r="K31" s="1197">
        <v>9.9499999999999993</v>
      </c>
    </row>
    <row r="32" spans="1:11" ht="12.95" customHeight="1">
      <c r="A32" s="1194">
        <v>26</v>
      </c>
      <c r="B32" s="1195">
        <v>5.1000000000000004E-4</v>
      </c>
      <c r="C32" s="1196">
        <v>99393</v>
      </c>
      <c r="D32" s="1196">
        <v>99368</v>
      </c>
      <c r="E32" s="1197">
        <v>57.26</v>
      </c>
      <c r="F32" s="1184"/>
      <c r="G32" s="1194">
        <v>81</v>
      </c>
      <c r="H32" s="1195">
        <v>4.3709999999999999E-2</v>
      </c>
      <c r="I32" s="1196">
        <v>65828</v>
      </c>
      <c r="J32" s="1196">
        <v>64389</v>
      </c>
      <c r="K32" s="1197">
        <v>9.33</v>
      </c>
    </row>
    <row r="33" spans="1:11" ht="12.95" customHeight="1">
      <c r="A33" s="1194">
        <v>27</v>
      </c>
      <c r="B33" s="1195">
        <v>5.0000000000000001E-4</v>
      </c>
      <c r="C33" s="1196">
        <v>99342</v>
      </c>
      <c r="D33" s="1196">
        <v>99318</v>
      </c>
      <c r="E33" s="1197">
        <v>56.29</v>
      </c>
      <c r="F33" s="1184"/>
      <c r="G33" s="1194">
        <v>82</v>
      </c>
      <c r="H33" s="1195">
        <v>4.9540000000000001E-2</v>
      </c>
      <c r="I33" s="1196">
        <v>62951</v>
      </c>
      <c r="J33" s="1196">
        <v>61391</v>
      </c>
      <c r="K33" s="1197">
        <v>8.74</v>
      </c>
    </row>
    <row r="34" spans="1:11" ht="12.95" customHeight="1">
      <c r="A34" s="1194">
        <v>28</v>
      </c>
      <c r="B34" s="1195">
        <v>5.0000000000000001E-4</v>
      </c>
      <c r="C34" s="1196">
        <v>99293</v>
      </c>
      <c r="D34" s="1196">
        <v>99268</v>
      </c>
      <c r="E34" s="1197">
        <v>55.32</v>
      </c>
      <c r="F34" s="1184"/>
      <c r="G34" s="1194">
        <v>83</v>
      </c>
      <c r="H34" s="1195">
        <v>5.6120000000000003E-2</v>
      </c>
      <c r="I34" s="1196">
        <v>59832</v>
      </c>
      <c r="J34" s="1196">
        <v>58153</v>
      </c>
      <c r="K34" s="1197">
        <v>8.17</v>
      </c>
    </row>
    <row r="35" spans="1:11" ht="12.95" customHeight="1">
      <c r="A35" s="1194">
        <v>29</v>
      </c>
      <c r="B35" s="1195">
        <v>5.1000000000000004E-4</v>
      </c>
      <c r="C35" s="1196">
        <v>99243</v>
      </c>
      <c r="D35" s="1196">
        <v>99218</v>
      </c>
      <c r="E35" s="1197">
        <v>54.35</v>
      </c>
      <c r="F35" s="1184"/>
      <c r="G35" s="1194">
        <v>84</v>
      </c>
      <c r="H35" s="1195">
        <v>6.3450000000000006E-2</v>
      </c>
      <c r="I35" s="1196">
        <v>56474</v>
      </c>
      <c r="J35" s="1196">
        <v>54683</v>
      </c>
      <c r="K35" s="1197">
        <v>7.62</v>
      </c>
    </row>
    <row r="36" spans="1:11" ht="20.25" customHeight="1">
      <c r="A36" s="1194">
        <v>30</v>
      </c>
      <c r="B36" s="1195">
        <v>5.2999999999999998E-4</v>
      </c>
      <c r="C36" s="1196">
        <v>99192</v>
      </c>
      <c r="D36" s="1196">
        <v>99166</v>
      </c>
      <c r="E36" s="1197">
        <v>53.38</v>
      </c>
      <c r="F36" s="1184"/>
      <c r="G36" s="1194">
        <v>85</v>
      </c>
      <c r="H36" s="1195">
        <v>7.1529999999999996E-2</v>
      </c>
      <c r="I36" s="1196">
        <v>52891</v>
      </c>
      <c r="J36" s="1196">
        <v>51000</v>
      </c>
      <c r="K36" s="1197">
        <v>7.1</v>
      </c>
    </row>
    <row r="37" spans="1:11" ht="12.95" customHeight="1">
      <c r="A37" s="1194">
        <v>31</v>
      </c>
      <c r="B37" s="1195">
        <v>5.4000000000000001E-4</v>
      </c>
      <c r="C37" s="1196">
        <v>99139</v>
      </c>
      <c r="D37" s="1196">
        <v>99113</v>
      </c>
      <c r="E37" s="1197">
        <v>52.4</v>
      </c>
      <c r="F37" s="1184"/>
      <c r="G37" s="1194">
        <v>86</v>
      </c>
      <c r="H37" s="1195">
        <v>8.0439999999999998E-2</v>
      </c>
      <c r="I37" s="1196">
        <v>49108</v>
      </c>
      <c r="J37" s="1196">
        <v>47133</v>
      </c>
      <c r="K37" s="1197">
        <v>6.61</v>
      </c>
    </row>
    <row r="38" spans="1:11" ht="12.95" customHeight="1">
      <c r="A38" s="1194">
        <v>32</v>
      </c>
      <c r="B38" s="1195">
        <v>5.4000000000000001E-4</v>
      </c>
      <c r="C38" s="1196">
        <v>99086</v>
      </c>
      <c r="D38" s="1196">
        <v>99059</v>
      </c>
      <c r="E38" s="1197">
        <v>51.43</v>
      </c>
      <c r="F38" s="1184"/>
      <c r="G38" s="1194">
        <v>87</v>
      </c>
      <c r="H38" s="1195">
        <v>9.035E-2</v>
      </c>
      <c r="I38" s="1196">
        <v>45158</v>
      </c>
      <c r="J38" s="1196">
        <v>43118</v>
      </c>
      <c r="K38" s="1197">
        <v>6.15</v>
      </c>
    </row>
    <row r="39" spans="1:11" ht="12.95" customHeight="1">
      <c r="A39" s="1194">
        <v>33</v>
      </c>
      <c r="B39" s="1195">
        <v>5.5000000000000003E-4</v>
      </c>
      <c r="C39" s="1196">
        <v>99032</v>
      </c>
      <c r="D39" s="1196">
        <v>99005</v>
      </c>
      <c r="E39" s="1197">
        <v>50.46</v>
      </c>
      <c r="F39" s="1184"/>
      <c r="G39" s="1194">
        <v>88</v>
      </c>
      <c r="H39" s="1195">
        <v>0.10142</v>
      </c>
      <c r="I39" s="1196">
        <v>41078</v>
      </c>
      <c r="J39" s="1196">
        <v>38995</v>
      </c>
      <c r="K39" s="1197">
        <v>5.71</v>
      </c>
    </row>
    <row r="40" spans="1:11" ht="12.95" customHeight="1">
      <c r="A40" s="1194">
        <v>34</v>
      </c>
      <c r="B40" s="1195">
        <v>5.6999999999999998E-4</v>
      </c>
      <c r="C40" s="1196">
        <v>98977</v>
      </c>
      <c r="D40" s="1196">
        <v>98949</v>
      </c>
      <c r="E40" s="1197">
        <v>49.49</v>
      </c>
      <c r="F40" s="1184"/>
      <c r="G40" s="1194">
        <v>89</v>
      </c>
      <c r="H40" s="1195">
        <v>0.1137</v>
      </c>
      <c r="I40" s="1196">
        <v>36912</v>
      </c>
      <c r="J40" s="1196">
        <v>34813</v>
      </c>
      <c r="K40" s="1197">
        <v>5.3</v>
      </c>
    </row>
    <row r="41" spans="1:11" ht="20.25" customHeight="1">
      <c r="A41" s="1194">
        <v>35</v>
      </c>
      <c r="B41" s="1195">
        <v>6.0999999999999997E-4</v>
      </c>
      <c r="C41" s="1196">
        <v>98921</v>
      </c>
      <c r="D41" s="1196">
        <v>98891</v>
      </c>
      <c r="E41" s="1197">
        <v>48.51</v>
      </c>
      <c r="F41" s="1184"/>
      <c r="G41" s="1194">
        <v>90</v>
      </c>
      <c r="H41" s="1195">
        <v>0.12709000000000001</v>
      </c>
      <c r="I41" s="1196">
        <v>32715</v>
      </c>
      <c r="J41" s="1196">
        <v>30636</v>
      </c>
      <c r="K41" s="1197">
        <v>4.91</v>
      </c>
    </row>
    <row r="42" spans="1:11" ht="12.95" customHeight="1">
      <c r="A42" s="1194">
        <v>36</v>
      </c>
      <c r="B42" s="1195">
        <v>6.6E-4</v>
      </c>
      <c r="C42" s="1196">
        <v>98860</v>
      </c>
      <c r="D42" s="1196">
        <v>98827</v>
      </c>
      <c r="E42" s="1197">
        <v>47.54</v>
      </c>
      <c r="F42" s="1184"/>
      <c r="G42" s="1194">
        <v>91</v>
      </c>
      <c r="H42" s="1195">
        <v>0.14144000000000001</v>
      </c>
      <c r="I42" s="1196">
        <v>28557</v>
      </c>
      <c r="J42" s="1196">
        <v>26538</v>
      </c>
      <c r="K42" s="1197">
        <v>4.5599999999999996</v>
      </c>
    </row>
    <row r="43" spans="1:11" ht="12.95" customHeight="1">
      <c r="A43" s="1194">
        <v>37</v>
      </c>
      <c r="B43" s="1195">
        <v>7.2000000000000005E-4</v>
      </c>
      <c r="C43" s="1196">
        <v>98795</v>
      </c>
      <c r="D43" s="1196">
        <v>98759</v>
      </c>
      <c r="E43" s="1197">
        <v>46.58</v>
      </c>
      <c r="F43" s="1184"/>
      <c r="G43" s="1194">
        <v>92</v>
      </c>
      <c r="H43" s="1195">
        <v>0.15672</v>
      </c>
      <c r="I43" s="1196">
        <v>24518</v>
      </c>
      <c r="J43" s="1196">
        <v>22597</v>
      </c>
      <c r="K43" s="1197">
        <v>4.22</v>
      </c>
    </row>
    <row r="44" spans="1:11" ht="12.95" customHeight="1">
      <c r="A44" s="1194">
        <v>38</v>
      </c>
      <c r="B44" s="1195">
        <v>7.6999999999999996E-4</v>
      </c>
      <c r="C44" s="1196">
        <v>98724</v>
      </c>
      <c r="D44" s="1196">
        <v>98686</v>
      </c>
      <c r="E44" s="1197">
        <v>45.61</v>
      </c>
      <c r="F44" s="1184"/>
      <c r="G44" s="1194">
        <v>93</v>
      </c>
      <c r="H44" s="1195">
        <v>0.17297000000000001</v>
      </c>
      <c r="I44" s="1196">
        <v>20676</v>
      </c>
      <c r="J44" s="1196">
        <v>18887</v>
      </c>
      <c r="K44" s="1197">
        <v>3.92</v>
      </c>
    </row>
    <row r="45" spans="1:11" ht="12.95" customHeight="1">
      <c r="A45" s="1194">
        <v>39</v>
      </c>
      <c r="B45" s="1195">
        <v>8.1999999999999998E-4</v>
      </c>
      <c r="C45" s="1196">
        <v>98648</v>
      </c>
      <c r="D45" s="1196">
        <v>98608</v>
      </c>
      <c r="E45" s="1197">
        <v>44.64</v>
      </c>
      <c r="F45" s="1184"/>
      <c r="G45" s="1194">
        <v>94</v>
      </c>
      <c r="H45" s="1195">
        <v>0.19031000000000001</v>
      </c>
      <c r="I45" s="1196">
        <v>17099</v>
      </c>
      <c r="J45" s="1196">
        <v>15472</v>
      </c>
      <c r="K45" s="1197">
        <v>3.63</v>
      </c>
    </row>
    <row r="46" spans="1:11" ht="20.25" customHeight="1">
      <c r="A46" s="1194">
        <v>40</v>
      </c>
      <c r="B46" s="1195">
        <v>8.8000000000000003E-4</v>
      </c>
      <c r="C46" s="1196">
        <v>98568</v>
      </c>
      <c r="D46" s="1196">
        <v>98524</v>
      </c>
      <c r="E46" s="1197">
        <v>43.68</v>
      </c>
      <c r="F46" s="1184"/>
      <c r="G46" s="1194">
        <v>95</v>
      </c>
      <c r="H46" s="1195">
        <v>0.20882000000000001</v>
      </c>
      <c r="I46" s="1196">
        <v>13845</v>
      </c>
      <c r="J46" s="1196">
        <v>12400</v>
      </c>
      <c r="K46" s="1197">
        <v>3.36</v>
      </c>
    </row>
    <row r="47" spans="1:11" ht="12.95" customHeight="1">
      <c r="A47" s="1194">
        <v>41</v>
      </c>
      <c r="B47" s="1195">
        <v>9.6000000000000002E-4</v>
      </c>
      <c r="C47" s="1196">
        <v>98481</v>
      </c>
      <c r="D47" s="1196">
        <v>98433</v>
      </c>
      <c r="E47" s="1197">
        <v>42.72</v>
      </c>
      <c r="F47" s="1184"/>
      <c r="G47" s="1194">
        <v>96</v>
      </c>
      <c r="H47" s="1195">
        <v>0.22853999999999999</v>
      </c>
      <c r="I47" s="1196">
        <v>10954</v>
      </c>
      <c r="J47" s="1196">
        <v>9702</v>
      </c>
      <c r="K47" s="1197">
        <v>3.12</v>
      </c>
    </row>
    <row r="48" spans="1:11" ht="12.95" customHeight="1">
      <c r="A48" s="1194">
        <v>42</v>
      </c>
      <c r="B48" s="1195">
        <v>1.06E-3</v>
      </c>
      <c r="C48" s="1196">
        <v>98386</v>
      </c>
      <c r="D48" s="1196">
        <v>98334</v>
      </c>
      <c r="E48" s="1197">
        <v>41.76</v>
      </c>
      <c r="F48" s="1184"/>
      <c r="G48" s="1194">
        <v>97</v>
      </c>
      <c r="H48" s="1195">
        <v>0.24937000000000001</v>
      </c>
      <c r="I48" s="1196">
        <v>8451</v>
      </c>
      <c r="J48" s="1196">
        <v>7397</v>
      </c>
      <c r="K48" s="1197">
        <v>2.9</v>
      </c>
    </row>
    <row r="49" spans="1:11" ht="12.95" customHeight="1">
      <c r="A49" s="1194">
        <v>43</v>
      </c>
      <c r="B49" s="1195">
        <v>1.17E-3</v>
      </c>
      <c r="C49" s="1196">
        <v>98281</v>
      </c>
      <c r="D49" s="1196">
        <v>98224</v>
      </c>
      <c r="E49" s="1197">
        <v>40.799999999999997</v>
      </c>
      <c r="F49" s="1184"/>
      <c r="G49" s="1194">
        <v>98</v>
      </c>
      <c r="H49" s="1195">
        <v>0.27107999999999999</v>
      </c>
      <c r="I49" s="1196">
        <v>6343</v>
      </c>
      <c r="J49" s="1196">
        <v>5484</v>
      </c>
      <c r="K49" s="1197">
        <v>2.69</v>
      </c>
    </row>
    <row r="50" spans="1:11" ht="12.95" customHeight="1">
      <c r="A50" s="1194">
        <v>44</v>
      </c>
      <c r="B50" s="1195">
        <v>1.2800000000000001E-3</v>
      </c>
      <c r="C50" s="1196">
        <v>98167</v>
      </c>
      <c r="D50" s="1196">
        <v>98104</v>
      </c>
      <c r="E50" s="1197">
        <v>39.85</v>
      </c>
      <c r="F50" s="1184"/>
      <c r="G50" s="1194">
        <v>99</v>
      </c>
      <c r="H50" s="1195">
        <v>0.29327999999999999</v>
      </c>
      <c r="I50" s="1196">
        <v>4624</v>
      </c>
      <c r="J50" s="1196">
        <v>3946</v>
      </c>
      <c r="K50" s="1197">
        <v>2.5099999999999998</v>
      </c>
    </row>
    <row r="51" spans="1:11" ht="20.25" customHeight="1">
      <c r="A51" s="1194">
        <v>45</v>
      </c>
      <c r="B51" s="1195">
        <v>1.41E-3</v>
      </c>
      <c r="C51" s="1196">
        <v>98041</v>
      </c>
      <c r="D51" s="1196">
        <v>97972</v>
      </c>
      <c r="E51" s="1197">
        <v>38.9</v>
      </c>
      <c r="F51" s="1184"/>
      <c r="G51" s="1194">
        <v>100</v>
      </c>
      <c r="H51" s="1195">
        <v>0.31567000000000001</v>
      </c>
      <c r="I51" s="1196">
        <v>3268</v>
      </c>
      <c r="J51" s="1196">
        <v>2752</v>
      </c>
      <c r="K51" s="1197">
        <v>2.34</v>
      </c>
    </row>
    <row r="52" spans="1:11" ht="12.95" customHeight="1">
      <c r="A52" s="1194">
        <v>46</v>
      </c>
      <c r="B52" s="1195">
        <v>1.5399999999999999E-3</v>
      </c>
      <c r="C52" s="1196">
        <v>97903</v>
      </c>
      <c r="D52" s="1196">
        <v>97828</v>
      </c>
      <c r="E52" s="1197">
        <v>37.950000000000003</v>
      </c>
      <c r="F52" s="1184"/>
      <c r="G52" s="1194">
        <v>101</v>
      </c>
      <c r="H52" s="1195">
        <v>0.33806999999999998</v>
      </c>
      <c r="I52" s="1196">
        <v>2236</v>
      </c>
      <c r="J52" s="1196">
        <v>1858</v>
      </c>
      <c r="K52" s="1197">
        <v>2.2000000000000002</v>
      </c>
    </row>
    <row r="53" spans="1:11" ht="12.95" customHeight="1">
      <c r="A53" s="1194">
        <v>47</v>
      </c>
      <c r="B53" s="1195">
        <v>1.6800000000000001E-3</v>
      </c>
      <c r="C53" s="1196">
        <v>97753</v>
      </c>
      <c r="D53" s="1196">
        <v>97670</v>
      </c>
      <c r="E53" s="1197">
        <v>37.01</v>
      </c>
      <c r="F53" s="1184"/>
      <c r="G53" s="1194">
        <v>102</v>
      </c>
      <c r="H53" s="1195">
        <v>0.36037000000000002</v>
      </c>
      <c r="I53" s="1196">
        <v>1480</v>
      </c>
      <c r="J53" s="1196">
        <v>1213</v>
      </c>
      <c r="K53" s="1197">
        <v>2.06</v>
      </c>
    </row>
    <row r="54" spans="1:11" ht="12.95" customHeight="1">
      <c r="A54" s="1194">
        <v>48</v>
      </c>
      <c r="B54" s="1195">
        <v>1.8500000000000001E-3</v>
      </c>
      <c r="C54" s="1196">
        <v>97588</v>
      </c>
      <c r="D54" s="1196">
        <v>97498</v>
      </c>
      <c r="E54" s="1197">
        <v>36.07</v>
      </c>
      <c r="F54" s="1184"/>
      <c r="G54" s="1194">
        <v>103</v>
      </c>
      <c r="H54" s="1195">
        <v>0.38241999999999998</v>
      </c>
      <c r="I54" s="1196">
        <v>947</v>
      </c>
      <c r="J54" s="1196">
        <v>766</v>
      </c>
      <c r="K54" s="1197">
        <v>1.94</v>
      </c>
    </row>
    <row r="55" spans="1:11" ht="12.95" customHeight="1">
      <c r="A55" s="1194">
        <v>49</v>
      </c>
      <c r="B55" s="1195">
        <v>2.0300000000000001E-3</v>
      </c>
      <c r="C55" s="1196">
        <v>97408</v>
      </c>
      <c r="D55" s="1196">
        <v>97309</v>
      </c>
      <c r="E55" s="1197">
        <v>35.14</v>
      </c>
      <c r="F55" s="1184"/>
      <c r="G55" s="1194">
        <v>104</v>
      </c>
      <c r="H55" s="1195">
        <v>0.40404000000000001</v>
      </c>
      <c r="I55" s="1196">
        <v>585</v>
      </c>
      <c r="J55" s="1196">
        <v>467</v>
      </c>
      <c r="K55" s="1197">
        <v>1.83</v>
      </c>
    </row>
    <row r="56" spans="1:11" ht="20.25" customHeight="1">
      <c r="A56" s="1194">
        <v>50</v>
      </c>
      <c r="B56" s="1195">
        <v>2.2399999999999998E-3</v>
      </c>
      <c r="C56" s="1196">
        <v>97209</v>
      </c>
      <c r="D56" s="1196">
        <v>97101</v>
      </c>
      <c r="E56" s="1197">
        <v>34.21</v>
      </c>
      <c r="F56" s="1184"/>
      <c r="G56" s="1194" t="s">
        <v>2817</v>
      </c>
      <c r="H56" s="1195">
        <v>1</v>
      </c>
      <c r="I56" s="1196">
        <v>348</v>
      </c>
      <c r="J56" s="1196">
        <v>605</v>
      </c>
      <c r="K56" s="1197">
        <v>1.74</v>
      </c>
    </row>
    <row r="57" spans="1:11" ht="12.95" customHeight="1">
      <c r="A57" s="1194">
        <v>51</v>
      </c>
      <c r="B57" s="1195">
        <v>2.4599999999999999E-3</v>
      </c>
      <c r="C57" s="1196">
        <v>96992</v>
      </c>
      <c r="D57" s="1196">
        <v>96873</v>
      </c>
      <c r="E57" s="1197">
        <v>33.28</v>
      </c>
      <c r="F57" s="1184"/>
      <c r="G57" s="1194"/>
      <c r="H57" s="1195"/>
      <c r="I57" s="1196"/>
      <c r="J57" s="1196"/>
      <c r="K57" s="1197"/>
    </row>
    <row r="58" spans="1:11" ht="12.95" customHeight="1">
      <c r="A58" s="1194">
        <v>52</v>
      </c>
      <c r="B58" s="1195">
        <v>2.7000000000000001E-3</v>
      </c>
      <c r="C58" s="1196">
        <v>96754</v>
      </c>
      <c r="D58" s="1196">
        <v>96623</v>
      </c>
      <c r="E58" s="1197">
        <v>32.369999999999997</v>
      </c>
      <c r="F58" s="1184"/>
      <c r="G58" s="1194"/>
      <c r="H58" s="1195"/>
      <c r="I58" s="1196"/>
      <c r="J58" s="1196"/>
      <c r="K58" s="1197"/>
    </row>
    <row r="59" spans="1:11" ht="12.95" customHeight="1">
      <c r="A59" s="1194">
        <v>53</v>
      </c>
      <c r="B59" s="1195">
        <v>2.97E-3</v>
      </c>
      <c r="C59" s="1196">
        <v>96493</v>
      </c>
      <c r="D59" s="1196">
        <v>96349</v>
      </c>
      <c r="E59" s="1197">
        <v>31.45</v>
      </c>
      <c r="F59" s="1184"/>
      <c r="G59" s="1194"/>
      <c r="H59" s="1195"/>
      <c r="I59" s="1196"/>
      <c r="J59" s="1196"/>
      <c r="K59" s="1197"/>
    </row>
    <row r="60" spans="1:11" ht="12.95" customHeight="1">
      <c r="A60" s="1194">
        <v>54</v>
      </c>
      <c r="B60" s="1195">
        <v>3.2499999999999999E-3</v>
      </c>
      <c r="C60" s="1196">
        <v>96206</v>
      </c>
      <c r="D60" s="1196">
        <v>96050</v>
      </c>
      <c r="E60" s="1197">
        <v>30.54</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2847</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2831</v>
      </c>
      <c r="C5" s="1190" t="s">
        <v>2832</v>
      </c>
      <c r="D5" s="1189" t="s">
        <v>2833</v>
      </c>
      <c r="E5" s="1191" t="s">
        <v>2834</v>
      </c>
      <c r="F5" s="1192"/>
      <c r="G5" s="1188" t="s">
        <v>2812</v>
      </c>
      <c r="H5" s="1189" t="s">
        <v>2831</v>
      </c>
      <c r="I5" s="1190" t="s">
        <v>2832</v>
      </c>
      <c r="J5" s="1189" t="s">
        <v>2833</v>
      </c>
      <c r="K5" s="1191" t="s">
        <v>2834</v>
      </c>
    </row>
    <row r="6" spans="1:11" ht="20.25" customHeight="1">
      <c r="A6" s="1194">
        <v>0</v>
      </c>
      <c r="B6" s="1195">
        <v>9.6000000000000002E-4</v>
      </c>
      <c r="C6" s="1196">
        <v>100000</v>
      </c>
      <c r="D6" s="1196">
        <v>99926</v>
      </c>
      <c r="E6" s="1197">
        <v>89.2</v>
      </c>
      <c r="F6" s="1186"/>
      <c r="G6" s="1194">
        <v>55</v>
      </c>
      <c r="H6" s="1195">
        <v>1.81E-3</v>
      </c>
      <c r="I6" s="1196">
        <v>97690</v>
      </c>
      <c r="J6" s="1196">
        <v>97602</v>
      </c>
      <c r="K6" s="1197">
        <v>35.36</v>
      </c>
    </row>
    <row r="7" spans="1:11" ht="13.5" customHeight="1">
      <c r="A7" s="1194">
        <v>1</v>
      </c>
      <c r="B7" s="1195">
        <v>3.1E-4</v>
      </c>
      <c r="C7" s="1196">
        <v>99904</v>
      </c>
      <c r="D7" s="1196">
        <v>99889</v>
      </c>
      <c r="E7" s="1197">
        <v>88.28</v>
      </c>
      <c r="F7" s="1186"/>
      <c r="G7" s="1194">
        <v>56</v>
      </c>
      <c r="H7" s="1195">
        <v>1.9300000000000001E-3</v>
      </c>
      <c r="I7" s="1196">
        <v>97514</v>
      </c>
      <c r="J7" s="1196">
        <v>97420</v>
      </c>
      <c r="K7" s="1197">
        <v>34.42</v>
      </c>
    </row>
    <row r="8" spans="1:11" ht="13.5" customHeight="1">
      <c r="A8" s="1194">
        <v>2</v>
      </c>
      <c r="B8" s="1195">
        <v>1.2999999999999999E-4</v>
      </c>
      <c r="C8" s="1196">
        <v>99873</v>
      </c>
      <c r="D8" s="1196">
        <v>99867</v>
      </c>
      <c r="E8" s="1197">
        <v>87.31</v>
      </c>
      <c r="F8" s="1184"/>
      <c r="G8" s="1194">
        <v>57</v>
      </c>
      <c r="H8" s="1195">
        <v>2.0500000000000002E-3</v>
      </c>
      <c r="I8" s="1196">
        <v>97326</v>
      </c>
      <c r="J8" s="1196">
        <v>97226</v>
      </c>
      <c r="K8" s="1197">
        <v>33.49</v>
      </c>
    </row>
    <row r="9" spans="1:11" ht="13.5" customHeight="1">
      <c r="A9" s="1194">
        <v>3</v>
      </c>
      <c r="B9" s="1195">
        <v>8.0000000000000007E-5</v>
      </c>
      <c r="C9" s="1196">
        <v>99860</v>
      </c>
      <c r="D9" s="1196">
        <v>99856</v>
      </c>
      <c r="E9" s="1197">
        <v>86.32</v>
      </c>
      <c r="F9" s="1184"/>
      <c r="G9" s="1194">
        <v>58</v>
      </c>
      <c r="H9" s="1195">
        <v>2.1800000000000001E-3</v>
      </c>
      <c r="I9" s="1196">
        <v>97126</v>
      </c>
      <c r="J9" s="1196">
        <v>97020</v>
      </c>
      <c r="K9" s="1197">
        <v>32.549999999999997</v>
      </c>
    </row>
    <row r="10" spans="1:11" ht="13.5" customHeight="1">
      <c r="A10" s="1194">
        <v>4</v>
      </c>
      <c r="B10" s="1195">
        <v>6.0000000000000002E-5</v>
      </c>
      <c r="C10" s="1196">
        <v>99852</v>
      </c>
      <c r="D10" s="1196">
        <v>99849</v>
      </c>
      <c r="E10" s="1197">
        <v>85.33</v>
      </c>
      <c r="F10" s="1184"/>
      <c r="G10" s="1194">
        <v>59</v>
      </c>
      <c r="H10" s="1195">
        <v>2.33E-3</v>
      </c>
      <c r="I10" s="1196">
        <v>96914</v>
      </c>
      <c r="J10" s="1196">
        <v>96802</v>
      </c>
      <c r="K10" s="1197">
        <v>31.62</v>
      </c>
    </row>
    <row r="11" spans="1:11" ht="20.25" customHeight="1">
      <c r="A11" s="1194">
        <v>5</v>
      </c>
      <c r="B11" s="1195">
        <v>5.0000000000000002E-5</v>
      </c>
      <c r="C11" s="1196">
        <v>99846</v>
      </c>
      <c r="D11" s="1196">
        <v>99843</v>
      </c>
      <c r="E11" s="1197">
        <v>84.33</v>
      </c>
      <c r="F11" s="1184"/>
      <c r="G11" s="1194">
        <v>60</v>
      </c>
      <c r="H11" s="1195">
        <v>2.5000000000000001E-3</v>
      </c>
      <c r="I11" s="1196">
        <v>96689</v>
      </c>
      <c r="J11" s="1196">
        <v>96568</v>
      </c>
      <c r="K11" s="1197">
        <v>30.7</v>
      </c>
    </row>
    <row r="12" spans="1:11" ht="13.5" customHeight="1">
      <c r="A12" s="1194">
        <v>6</v>
      </c>
      <c r="B12" s="1195">
        <v>5.0000000000000002E-5</v>
      </c>
      <c r="C12" s="1196">
        <v>99840</v>
      </c>
      <c r="D12" s="1196">
        <v>99838</v>
      </c>
      <c r="E12" s="1197">
        <v>83.34</v>
      </c>
      <c r="F12" s="1184"/>
      <c r="G12" s="1194">
        <v>61</v>
      </c>
      <c r="H12" s="1195">
        <v>2.7000000000000001E-3</v>
      </c>
      <c r="I12" s="1196">
        <v>96447</v>
      </c>
      <c r="J12" s="1196">
        <v>96317</v>
      </c>
      <c r="K12" s="1197">
        <v>29.77</v>
      </c>
    </row>
    <row r="13" spans="1:11" ht="13.5" customHeight="1">
      <c r="A13" s="1194">
        <v>7</v>
      </c>
      <c r="B13" s="1195">
        <v>4.0000000000000003E-5</v>
      </c>
      <c r="C13" s="1196">
        <v>99835</v>
      </c>
      <c r="D13" s="1196">
        <v>99833</v>
      </c>
      <c r="E13" s="1197">
        <v>82.34</v>
      </c>
      <c r="F13" s="1184"/>
      <c r="G13" s="1194">
        <v>62</v>
      </c>
      <c r="H13" s="1195">
        <v>2.9099999999999998E-3</v>
      </c>
      <c r="I13" s="1196">
        <v>96187</v>
      </c>
      <c r="J13" s="1196">
        <v>96047</v>
      </c>
      <c r="K13" s="1197">
        <v>28.85</v>
      </c>
    </row>
    <row r="14" spans="1:11" ht="13.5" customHeight="1">
      <c r="A14" s="1194">
        <v>8</v>
      </c>
      <c r="B14" s="1195">
        <v>4.0000000000000003E-5</v>
      </c>
      <c r="C14" s="1196">
        <v>99831</v>
      </c>
      <c r="D14" s="1196">
        <v>99829</v>
      </c>
      <c r="E14" s="1197">
        <v>81.349999999999994</v>
      </c>
      <c r="F14" s="1184"/>
      <c r="G14" s="1194">
        <v>63</v>
      </c>
      <c r="H14" s="1195">
        <v>3.15E-3</v>
      </c>
      <c r="I14" s="1196">
        <v>95907</v>
      </c>
      <c r="J14" s="1196">
        <v>95756</v>
      </c>
      <c r="K14" s="1197">
        <v>27.93</v>
      </c>
    </row>
    <row r="15" spans="1:11" ht="13.5" customHeight="1">
      <c r="A15" s="1194">
        <v>9</v>
      </c>
      <c r="B15" s="1195">
        <v>4.0000000000000003E-5</v>
      </c>
      <c r="C15" s="1196">
        <v>99827</v>
      </c>
      <c r="D15" s="1196">
        <v>99825</v>
      </c>
      <c r="E15" s="1197">
        <v>80.349999999999994</v>
      </c>
      <c r="F15" s="1184"/>
      <c r="G15" s="1194">
        <v>64</v>
      </c>
      <c r="H15" s="1195">
        <v>3.4099999999999998E-3</v>
      </c>
      <c r="I15" s="1196">
        <v>95605</v>
      </c>
      <c r="J15" s="1196">
        <v>95442</v>
      </c>
      <c r="K15" s="1197">
        <v>27.02</v>
      </c>
    </row>
    <row r="16" spans="1:11" ht="20.25" customHeight="1">
      <c r="A16" s="1194">
        <v>10</v>
      </c>
      <c r="B16" s="1195">
        <v>4.0000000000000003E-5</v>
      </c>
      <c r="C16" s="1196">
        <v>99823</v>
      </c>
      <c r="D16" s="1196">
        <v>99820</v>
      </c>
      <c r="E16" s="1197">
        <v>79.349999999999994</v>
      </c>
      <c r="F16" s="1184"/>
      <c r="G16" s="1194">
        <v>65</v>
      </c>
      <c r="H16" s="1195">
        <v>3.7000000000000002E-3</v>
      </c>
      <c r="I16" s="1196">
        <v>95279</v>
      </c>
      <c r="J16" s="1196">
        <v>95103</v>
      </c>
      <c r="K16" s="1197">
        <v>26.11</v>
      </c>
    </row>
    <row r="17" spans="1:11" ht="12.95" customHeight="1">
      <c r="A17" s="1194">
        <v>11</v>
      </c>
      <c r="B17" s="1195">
        <v>4.0000000000000003E-5</v>
      </c>
      <c r="C17" s="1196">
        <v>99818</v>
      </c>
      <c r="D17" s="1196">
        <v>99816</v>
      </c>
      <c r="E17" s="1197">
        <v>78.36</v>
      </c>
      <c r="F17" s="1184"/>
      <c r="G17" s="1194">
        <v>66</v>
      </c>
      <c r="H17" s="1195">
        <v>4.0200000000000001E-3</v>
      </c>
      <c r="I17" s="1196">
        <v>94927</v>
      </c>
      <c r="J17" s="1196">
        <v>94736</v>
      </c>
      <c r="K17" s="1197">
        <v>25.21</v>
      </c>
    </row>
    <row r="18" spans="1:11" ht="12.95" customHeight="1">
      <c r="A18" s="1194">
        <v>12</v>
      </c>
      <c r="B18" s="1195">
        <v>4.0000000000000003E-5</v>
      </c>
      <c r="C18" s="1196">
        <v>99814</v>
      </c>
      <c r="D18" s="1196">
        <v>99812</v>
      </c>
      <c r="E18" s="1197">
        <v>77.36</v>
      </c>
      <c r="F18" s="1184"/>
      <c r="G18" s="1194">
        <v>67</v>
      </c>
      <c r="H18" s="1195">
        <v>4.3800000000000002E-3</v>
      </c>
      <c r="I18" s="1196">
        <v>94545</v>
      </c>
      <c r="J18" s="1196">
        <v>94338</v>
      </c>
      <c r="K18" s="1197">
        <v>24.31</v>
      </c>
    </row>
    <row r="19" spans="1:11" ht="12.95" customHeight="1">
      <c r="A19" s="1194">
        <v>13</v>
      </c>
      <c r="B19" s="1195">
        <v>5.0000000000000002E-5</v>
      </c>
      <c r="C19" s="1196">
        <v>99810</v>
      </c>
      <c r="D19" s="1196">
        <v>99807</v>
      </c>
      <c r="E19" s="1197">
        <v>76.36</v>
      </c>
      <c r="F19" s="1184"/>
      <c r="G19" s="1194">
        <v>68</v>
      </c>
      <c r="H19" s="1195">
        <v>4.7699999999999999E-3</v>
      </c>
      <c r="I19" s="1196">
        <v>94131</v>
      </c>
      <c r="J19" s="1196">
        <v>93907</v>
      </c>
      <c r="K19" s="1197">
        <v>23.41</v>
      </c>
    </row>
    <row r="20" spans="1:11" ht="12.95" customHeight="1">
      <c r="A20" s="1194">
        <v>14</v>
      </c>
      <c r="B20" s="1195">
        <v>6.0000000000000002E-5</v>
      </c>
      <c r="C20" s="1196">
        <v>99805</v>
      </c>
      <c r="D20" s="1196">
        <v>99802</v>
      </c>
      <c r="E20" s="1197">
        <v>75.37</v>
      </c>
      <c r="F20" s="1184"/>
      <c r="G20" s="1194">
        <v>69</v>
      </c>
      <c r="H20" s="1195">
        <v>5.1900000000000002E-3</v>
      </c>
      <c r="I20" s="1196">
        <v>93682</v>
      </c>
      <c r="J20" s="1196">
        <v>93439</v>
      </c>
      <c r="K20" s="1197">
        <v>22.52</v>
      </c>
    </row>
    <row r="21" spans="1:11" ht="20.25" customHeight="1">
      <c r="A21" s="1194">
        <v>15</v>
      </c>
      <c r="B21" s="1195">
        <v>8.0000000000000007E-5</v>
      </c>
      <c r="C21" s="1196">
        <v>99799</v>
      </c>
      <c r="D21" s="1196">
        <v>99795</v>
      </c>
      <c r="E21" s="1197">
        <v>74.37</v>
      </c>
      <c r="F21" s="1184"/>
      <c r="G21" s="1194">
        <v>70</v>
      </c>
      <c r="H21" s="1195">
        <v>5.6600000000000001E-3</v>
      </c>
      <c r="I21" s="1196">
        <v>93196</v>
      </c>
      <c r="J21" s="1196">
        <v>92932</v>
      </c>
      <c r="K21" s="1197">
        <v>21.64</v>
      </c>
    </row>
    <row r="22" spans="1:11" ht="12.95" customHeight="1">
      <c r="A22" s="1194">
        <v>16</v>
      </c>
      <c r="B22" s="1195">
        <v>9.0000000000000006E-5</v>
      </c>
      <c r="C22" s="1196">
        <v>99791</v>
      </c>
      <c r="D22" s="1196">
        <v>99786</v>
      </c>
      <c r="E22" s="1197">
        <v>73.38</v>
      </c>
      <c r="F22" s="1184"/>
      <c r="G22" s="1194">
        <v>71</v>
      </c>
      <c r="H22" s="1195">
        <v>6.2100000000000002E-3</v>
      </c>
      <c r="I22" s="1196">
        <v>92668</v>
      </c>
      <c r="J22" s="1196">
        <v>92381</v>
      </c>
      <c r="K22" s="1197">
        <v>20.76</v>
      </c>
    </row>
    <row r="23" spans="1:11" ht="12.95" customHeight="1">
      <c r="A23" s="1194">
        <v>17</v>
      </c>
      <c r="B23" s="1195">
        <v>1E-4</v>
      </c>
      <c r="C23" s="1196">
        <v>99782</v>
      </c>
      <c r="D23" s="1196">
        <v>99777</v>
      </c>
      <c r="E23" s="1197">
        <v>72.38</v>
      </c>
      <c r="F23" s="1184"/>
      <c r="G23" s="1194">
        <v>72</v>
      </c>
      <c r="H23" s="1195">
        <v>6.8399999999999997E-3</v>
      </c>
      <c r="I23" s="1196">
        <v>92093</v>
      </c>
      <c r="J23" s="1196">
        <v>91778</v>
      </c>
      <c r="K23" s="1197">
        <v>19.88</v>
      </c>
    </row>
    <row r="24" spans="1:11" ht="12.95" customHeight="1">
      <c r="A24" s="1194">
        <v>18</v>
      </c>
      <c r="B24" s="1195">
        <v>1.2E-4</v>
      </c>
      <c r="C24" s="1196">
        <v>99772</v>
      </c>
      <c r="D24" s="1196">
        <v>99765</v>
      </c>
      <c r="E24" s="1197">
        <v>71.39</v>
      </c>
      <c r="F24" s="1184"/>
      <c r="G24" s="1194">
        <v>73</v>
      </c>
      <c r="H24" s="1195">
        <v>7.5599999999999999E-3</v>
      </c>
      <c r="I24" s="1196">
        <v>91463</v>
      </c>
      <c r="J24" s="1196">
        <v>91118</v>
      </c>
      <c r="K24" s="1197">
        <v>19.02</v>
      </c>
    </row>
    <row r="25" spans="1:11" ht="12.95" customHeight="1">
      <c r="A25" s="1194">
        <v>19</v>
      </c>
      <c r="B25" s="1195">
        <v>1.4999999999999999E-4</v>
      </c>
      <c r="C25" s="1196">
        <v>99759</v>
      </c>
      <c r="D25" s="1196">
        <v>99752</v>
      </c>
      <c r="E25" s="1197">
        <v>70.400000000000006</v>
      </c>
      <c r="F25" s="1184"/>
      <c r="G25" s="1194">
        <v>74</v>
      </c>
      <c r="H25" s="1195">
        <v>8.3999999999999995E-3</v>
      </c>
      <c r="I25" s="1196">
        <v>90772</v>
      </c>
      <c r="J25" s="1196">
        <v>90391</v>
      </c>
      <c r="K25" s="1197">
        <v>18.16</v>
      </c>
    </row>
    <row r="26" spans="1:11" ht="20.25" customHeight="1">
      <c r="A26" s="1194">
        <v>20</v>
      </c>
      <c r="B26" s="1195">
        <v>1.7000000000000001E-4</v>
      </c>
      <c r="C26" s="1196">
        <v>99744</v>
      </c>
      <c r="D26" s="1196">
        <v>99736</v>
      </c>
      <c r="E26" s="1197">
        <v>69.41</v>
      </c>
      <c r="F26" s="1184"/>
      <c r="G26" s="1194">
        <v>75</v>
      </c>
      <c r="H26" s="1195">
        <v>9.3699999999999999E-3</v>
      </c>
      <c r="I26" s="1196">
        <v>90010</v>
      </c>
      <c r="J26" s="1196">
        <v>89588</v>
      </c>
      <c r="K26" s="1197">
        <v>17.309999999999999</v>
      </c>
    </row>
    <row r="27" spans="1:11" ht="12.95" customHeight="1">
      <c r="A27" s="1194">
        <v>21</v>
      </c>
      <c r="B27" s="1195">
        <v>1.9000000000000001E-4</v>
      </c>
      <c r="C27" s="1196">
        <v>99727</v>
      </c>
      <c r="D27" s="1196">
        <v>99718</v>
      </c>
      <c r="E27" s="1197">
        <v>68.42</v>
      </c>
      <c r="F27" s="1184"/>
      <c r="G27" s="1194">
        <v>76</v>
      </c>
      <c r="H27" s="1195">
        <v>1.052E-2</v>
      </c>
      <c r="I27" s="1196">
        <v>89166</v>
      </c>
      <c r="J27" s="1196">
        <v>88697</v>
      </c>
      <c r="K27" s="1197">
        <v>16.47</v>
      </c>
    </row>
    <row r="28" spans="1:11" ht="12.95" customHeight="1">
      <c r="A28" s="1194">
        <v>22</v>
      </c>
      <c r="B28" s="1195">
        <v>1.9000000000000001E-4</v>
      </c>
      <c r="C28" s="1196">
        <v>99709</v>
      </c>
      <c r="D28" s="1196">
        <v>99699</v>
      </c>
      <c r="E28" s="1197">
        <v>67.44</v>
      </c>
      <c r="F28" s="1184"/>
      <c r="G28" s="1194">
        <v>77</v>
      </c>
      <c r="H28" s="1195">
        <v>1.187E-2</v>
      </c>
      <c r="I28" s="1196">
        <v>88228</v>
      </c>
      <c r="J28" s="1196">
        <v>87704</v>
      </c>
      <c r="K28" s="1197">
        <v>15.64</v>
      </c>
    </row>
    <row r="29" spans="1:11" ht="12.95" customHeight="1">
      <c r="A29" s="1194">
        <v>23</v>
      </c>
      <c r="B29" s="1195">
        <v>2.0000000000000001E-4</v>
      </c>
      <c r="C29" s="1196">
        <v>99690</v>
      </c>
      <c r="D29" s="1196">
        <v>99680</v>
      </c>
      <c r="E29" s="1197">
        <v>66.45</v>
      </c>
      <c r="F29" s="1184"/>
      <c r="G29" s="1194">
        <v>78</v>
      </c>
      <c r="H29" s="1195">
        <v>1.346E-2</v>
      </c>
      <c r="I29" s="1196">
        <v>87181</v>
      </c>
      <c r="J29" s="1196">
        <v>86594</v>
      </c>
      <c r="K29" s="1197">
        <v>14.82</v>
      </c>
    </row>
    <row r="30" spans="1:11" ht="12.95" customHeight="1">
      <c r="A30" s="1194">
        <v>24</v>
      </c>
      <c r="B30" s="1195">
        <v>2.0000000000000001E-4</v>
      </c>
      <c r="C30" s="1196">
        <v>99670</v>
      </c>
      <c r="D30" s="1196">
        <v>99660</v>
      </c>
      <c r="E30" s="1197">
        <v>65.459999999999994</v>
      </c>
      <c r="F30" s="1184"/>
      <c r="G30" s="1194">
        <v>79</v>
      </c>
      <c r="H30" s="1195">
        <v>1.533E-2</v>
      </c>
      <c r="I30" s="1196">
        <v>86007</v>
      </c>
      <c r="J30" s="1196">
        <v>85348</v>
      </c>
      <c r="K30" s="1197">
        <v>14.01</v>
      </c>
    </row>
    <row r="31" spans="1:11" ht="20.25" customHeight="1">
      <c r="A31" s="1194">
        <v>25</v>
      </c>
      <c r="B31" s="1195">
        <v>2.0000000000000001E-4</v>
      </c>
      <c r="C31" s="1196">
        <v>99650</v>
      </c>
      <c r="D31" s="1196">
        <v>99640</v>
      </c>
      <c r="E31" s="1197">
        <v>64.47</v>
      </c>
      <c r="F31" s="1184"/>
      <c r="G31" s="1194">
        <v>80</v>
      </c>
      <c r="H31" s="1195">
        <v>1.754E-2</v>
      </c>
      <c r="I31" s="1196">
        <v>84689</v>
      </c>
      <c r="J31" s="1196">
        <v>83946</v>
      </c>
      <c r="K31" s="1197">
        <v>13.22</v>
      </c>
    </row>
    <row r="32" spans="1:11" ht="12.95" customHeight="1">
      <c r="A32" s="1194">
        <v>26</v>
      </c>
      <c r="B32" s="1195">
        <v>2.1000000000000001E-4</v>
      </c>
      <c r="C32" s="1196">
        <v>99630</v>
      </c>
      <c r="D32" s="1196">
        <v>99619</v>
      </c>
      <c r="E32" s="1197">
        <v>63.49</v>
      </c>
      <c r="F32" s="1184"/>
      <c r="G32" s="1194">
        <v>81</v>
      </c>
      <c r="H32" s="1195">
        <v>2.0150000000000001E-2</v>
      </c>
      <c r="I32" s="1196">
        <v>83204</v>
      </c>
      <c r="J32" s="1196">
        <v>82366</v>
      </c>
      <c r="K32" s="1197">
        <v>12.45</v>
      </c>
    </row>
    <row r="33" spans="1:11" ht="12.95" customHeight="1">
      <c r="A33" s="1194">
        <v>27</v>
      </c>
      <c r="B33" s="1195">
        <v>2.2000000000000001E-4</v>
      </c>
      <c r="C33" s="1196">
        <v>99608</v>
      </c>
      <c r="D33" s="1196">
        <v>99597</v>
      </c>
      <c r="E33" s="1197">
        <v>62.5</v>
      </c>
      <c r="F33" s="1184"/>
      <c r="G33" s="1194">
        <v>82</v>
      </c>
      <c r="H33" s="1195">
        <v>2.3230000000000001E-2</v>
      </c>
      <c r="I33" s="1196">
        <v>81527</v>
      </c>
      <c r="J33" s="1196">
        <v>80580</v>
      </c>
      <c r="K33" s="1197">
        <v>11.7</v>
      </c>
    </row>
    <row r="34" spans="1:11" ht="12.95" customHeight="1">
      <c r="A34" s="1194">
        <v>28</v>
      </c>
      <c r="B34" s="1195">
        <v>2.3000000000000001E-4</v>
      </c>
      <c r="C34" s="1196">
        <v>99586</v>
      </c>
      <c r="D34" s="1196">
        <v>99574</v>
      </c>
      <c r="E34" s="1197">
        <v>61.51</v>
      </c>
      <c r="F34" s="1184"/>
      <c r="G34" s="1194">
        <v>83</v>
      </c>
      <c r="H34" s="1195">
        <v>2.683E-2</v>
      </c>
      <c r="I34" s="1196">
        <v>79633</v>
      </c>
      <c r="J34" s="1196">
        <v>78565</v>
      </c>
      <c r="K34" s="1197">
        <v>10.96</v>
      </c>
    </row>
    <row r="35" spans="1:11" ht="12.95" customHeight="1">
      <c r="A35" s="1194">
        <v>29</v>
      </c>
      <c r="B35" s="1195">
        <v>2.4000000000000001E-4</v>
      </c>
      <c r="C35" s="1196">
        <v>99563</v>
      </c>
      <c r="D35" s="1196">
        <v>99551</v>
      </c>
      <c r="E35" s="1197">
        <v>60.53</v>
      </c>
      <c r="F35" s="1184"/>
      <c r="G35" s="1194">
        <v>84</v>
      </c>
      <c r="H35" s="1195">
        <v>3.0970000000000001E-2</v>
      </c>
      <c r="I35" s="1196">
        <v>77496</v>
      </c>
      <c r="J35" s="1196">
        <v>76296</v>
      </c>
      <c r="K35" s="1197">
        <v>10.25</v>
      </c>
    </row>
    <row r="36" spans="1:11" ht="20.25" customHeight="1">
      <c r="A36" s="1194">
        <v>30</v>
      </c>
      <c r="B36" s="1195">
        <v>2.5999999999999998E-4</v>
      </c>
      <c r="C36" s="1196">
        <v>99539</v>
      </c>
      <c r="D36" s="1196">
        <v>99526</v>
      </c>
      <c r="E36" s="1197">
        <v>59.54</v>
      </c>
      <c r="F36" s="1184"/>
      <c r="G36" s="1194">
        <v>85</v>
      </c>
      <c r="H36" s="1195">
        <v>3.5729999999999998E-2</v>
      </c>
      <c r="I36" s="1196">
        <v>75096</v>
      </c>
      <c r="J36" s="1196">
        <v>73754</v>
      </c>
      <c r="K36" s="1197">
        <v>9.56</v>
      </c>
    </row>
    <row r="37" spans="1:11" ht="12.95" customHeight="1">
      <c r="A37" s="1194">
        <v>31</v>
      </c>
      <c r="B37" s="1195">
        <v>2.7999999999999998E-4</v>
      </c>
      <c r="C37" s="1196">
        <v>99513</v>
      </c>
      <c r="D37" s="1196">
        <v>99499</v>
      </c>
      <c r="E37" s="1197">
        <v>58.56</v>
      </c>
      <c r="F37" s="1184"/>
      <c r="G37" s="1194">
        <v>86</v>
      </c>
      <c r="H37" s="1195">
        <v>4.1259999999999998E-2</v>
      </c>
      <c r="I37" s="1196">
        <v>72413</v>
      </c>
      <c r="J37" s="1196">
        <v>70919</v>
      </c>
      <c r="K37" s="1197">
        <v>8.9</v>
      </c>
    </row>
    <row r="38" spans="1:11" ht="12.95" customHeight="1">
      <c r="A38" s="1194">
        <v>32</v>
      </c>
      <c r="B38" s="1195">
        <v>3.1E-4</v>
      </c>
      <c r="C38" s="1196">
        <v>99484</v>
      </c>
      <c r="D38" s="1196">
        <v>99469</v>
      </c>
      <c r="E38" s="1197">
        <v>57.57</v>
      </c>
      <c r="F38" s="1184"/>
      <c r="G38" s="1194">
        <v>87</v>
      </c>
      <c r="H38" s="1195">
        <v>4.7789999999999999E-2</v>
      </c>
      <c r="I38" s="1196">
        <v>69425</v>
      </c>
      <c r="J38" s="1196">
        <v>67766</v>
      </c>
      <c r="K38" s="1197">
        <v>8.26</v>
      </c>
    </row>
    <row r="39" spans="1:11" ht="12.95" customHeight="1">
      <c r="A39" s="1194">
        <v>33</v>
      </c>
      <c r="B39" s="1195">
        <v>3.2000000000000003E-4</v>
      </c>
      <c r="C39" s="1196">
        <v>99454</v>
      </c>
      <c r="D39" s="1196">
        <v>99438</v>
      </c>
      <c r="E39" s="1197">
        <v>56.59</v>
      </c>
      <c r="F39" s="1184"/>
      <c r="G39" s="1194">
        <v>88</v>
      </c>
      <c r="H39" s="1195">
        <v>5.5530000000000003E-2</v>
      </c>
      <c r="I39" s="1196">
        <v>66108</v>
      </c>
      <c r="J39" s="1196">
        <v>64272</v>
      </c>
      <c r="K39" s="1197">
        <v>7.65</v>
      </c>
    </row>
    <row r="40" spans="1:11" ht="12.95" customHeight="1">
      <c r="A40" s="1194">
        <v>34</v>
      </c>
      <c r="B40" s="1195">
        <v>3.3E-4</v>
      </c>
      <c r="C40" s="1196">
        <v>99423</v>
      </c>
      <c r="D40" s="1196">
        <v>99406</v>
      </c>
      <c r="E40" s="1197">
        <v>55.61</v>
      </c>
      <c r="F40" s="1184"/>
      <c r="G40" s="1194">
        <v>89</v>
      </c>
      <c r="H40" s="1195">
        <v>6.4619999999999997E-2</v>
      </c>
      <c r="I40" s="1196">
        <v>62437</v>
      </c>
      <c r="J40" s="1196">
        <v>60419</v>
      </c>
      <c r="K40" s="1197">
        <v>7.07</v>
      </c>
    </row>
    <row r="41" spans="1:11" ht="20.25" customHeight="1">
      <c r="A41" s="1194">
        <v>35</v>
      </c>
      <c r="B41" s="1195">
        <v>3.4000000000000002E-4</v>
      </c>
      <c r="C41" s="1196">
        <v>99390</v>
      </c>
      <c r="D41" s="1196">
        <v>99373</v>
      </c>
      <c r="E41" s="1197">
        <v>54.63</v>
      </c>
      <c r="F41" s="1184"/>
      <c r="G41" s="1194">
        <v>90</v>
      </c>
      <c r="H41" s="1195">
        <v>7.5069999999999998E-2</v>
      </c>
      <c r="I41" s="1196">
        <v>58402</v>
      </c>
      <c r="J41" s="1196">
        <v>56210</v>
      </c>
      <c r="K41" s="1197">
        <v>6.52</v>
      </c>
    </row>
    <row r="42" spans="1:11" ht="12.95" customHeight="1">
      <c r="A42" s="1194">
        <v>36</v>
      </c>
      <c r="B42" s="1195">
        <v>3.6999999999999999E-4</v>
      </c>
      <c r="C42" s="1196">
        <v>99357</v>
      </c>
      <c r="D42" s="1196">
        <v>99338</v>
      </c>
      <c r="E42" s="1197">
        <v>53.65</v>
      </c>
      <c r="F42" s="1184"/>
      <c r="G42" s="1194">
        <v>91</v>
      </c>
      <c r="H42" s="1195">
        <v>8.6809999999999998E-2</v>
      </c>
      <c r="I42" s="1196">
        <v>54018</v>
      </c>
      <c r="J42" s="1196">
        <v>51673</v>
      </c>
      <c r="K42" s="1197">
        <v>6.01</v>
      </c>
    </row>
    <row r="43" spans="1:11" ht="12.95" customHeight="1">
      <c r="A43" s="1194">
        <v>37</v>
      </c>
      <c r="B43" s="1195">
        <v>4.0000000000000002E-4</v>
      </c>
      <c r="C43" s="1196">
        <v>99320</v>
      </c>
      <c r="D43" s="1196">
        <v>99300</v>
      </c>
      <c r="E43" s="1197">
        <v>52.67</v>
      </c>
      <c r="F43" s="1184"/>
      <c r="G43" s="1194">
        <v>92</v>
      </c>
      <c r="H43" s="1195">
        <v>9.9760000000000001E-2</v>
      </c>
      <c r="I43" s="1196">
        <v>49328</v>
      </c>
      <c r="J43" s="1196">
        <v>46868</v>
      </c>
      <c r="K43" s="1197">
        <v>5.54</v>
      </c>
    </row>
    <row r="44" spans="1:11" ht="12.95" customHeight="1">
      <c r="A44" s="1194">
        <v>38</v>
      </c>
      <c r="B44" s="1195">
        <v>4.4000000000000002E-4</v>
      </c>
      <c r="C44" s="1196">
        <v>99280</v>
      </c>
      <c r="D44" s="1196">
        <v>99259</v>
      </c>
      <c r="E44" s="1197">
        <v>51.69</v>
      </c>
      <c r="F44" s="1184"/>
      <c r="G44" s="1194">
        <v>93</v>
      </c>
      <c r="H44" s="1195">
        <v>0.11384</v>
      </c>
      <c r="I44" s="1196">
        <v>44407</v>
      </c>
      <c r="J44" s="1196">
        <v>41880</v>
      </c>
      <c r="K44" s="1197">
        <v>5.0999999999999996</v>
      </c>
    </row>
    <row r="45" spans="1:11" ht="12.95" customHeight="1">
      <c r="A45" s="1194">
        <v>39</v>
      </c>
      <c r="B45" s="1195">
        <v>4.8000000000000001E-4</v>
      </c>
      <c r="C45" s="1196">
        <v>99237</v>
      </c>
      <c r="D45" s="1196">
        <v>99213</v>
      </c>
      <c r="E45" s="1197">
        <v>50.71</v>
      </c>
      <c r="F45" s="1184"/>
      <c r="G45" s="1194">
        <v>94</v>
      </c>
      <c r="H45" s="1195">
        <v>0.12902</v>
      </c>
      <c r="I45" s="1196">
        <v>39352</v>
      </c>
      <c r="J45" s="1196">
        <v>36813</v>
      </c>
      <c r="K45" s="1197">
        <v>4.6900000000000004</v>
      </c>
    </row>
    <row r="46" spans="1:11" ht="20.25" customHeight="1">
      <c r="A46" s="1194">
        <v>40</v>
      </c>
      <c r="B46" s="1195">
        <v>5.2999999999999998E-4</v>
      </c>
      <c r="C46" s="1196">
        <v>99189</v>
      </c>
      <c r="D46" s="1196">
        <v>99163</v>
      </c>
      <c r="E46" s="1197">
        <v>49.73</v>
      </c>
      <c r="F46" s="1184"/>
      <c r="G46" s="1194">
        <v>95</v>
      </c>
      <c r="H46" s="1195">
        <v>0.14546999999999999</v>
      </c>
      <c r="I46" s="1196">
        <v>34275</v>
      </c>
      <c r="J46" s="1196">
        <v>31782</v>
      </c>
      <c r="K46" s="1197">
        <v>4.3099999999999996</v>
      </c>
    </row>
    <row r="47" spans="1:11" ht="12.95" customHeight="1">
      <c r="A47" s="1194">
        <v>41</v>
      </c>
      <c r="B47" s="1195">
        <v>5.6999999999999998E-4</v>
      </c>
      <c r="C47" s="1196">
        <v>99137</v>
      </c>
      <c r="D47" s="1196">
        <v>99109</v>
      </c>
      <c r="E47" s="1197">
        <v>48.76</v>
      </c>
      <c r="F47" s="1184"/>
      <c r="G47" s="1194">
        <v>96</v>
      </c>
      <c r="H47" s="1195">
        <v>0.16345000000000001</v>
      </c>
      <c r="I47" s="1196">
        <v>29289</v>
      </c>
      <c r="J47" s="1196">
        <v>26895</v>
      </c>
      <c r="K47" s="1197">
        <v>3.95</v>
      </c>
    </row>
    <row r="48" spans="1:11" ht="12.95" customHeight="1">
      <c r="A48" s="1194">
        <v>42</v>
      </c>
      <c r="B48" s="1195">
        <v>6.2E-4</v>
      </c>
      <c r="C48" s="1196">
        <v>99080</v>
      </c>
      <c r="D48" s="1196">
        <v>99049</v>
      </c>
      <c r="E48" s="1197">
        <v>47.79</v>
      </c>
      <c r="F48" s="1184"/>
      <c r="G48" s="1194">
        <v>97</v>
      </c>
      <c r="H48" s="1195">
        <v>0.18323</v>
      </c>
      <c r="I48" s="1196">
        <v>24502</v>
      </c>
      <c r="J48" s="1196">
        <v>22257</v>
      </c>
      <c r="K48" s="1197">
        <v>3.63</v>
      </c>
    </row>
    <row r="49" spans="1:11" ht="12.95" customHeight="1">
      <c r="A49" s="1194">
        <v>43</v>
      </c>
      <c r="B49" s="1195">
        <v>6.8000000000000005E-4</v>
      </c>
      <c r="C49" s="1196">
        <v>99019</v>
      </c>
      <c r="D49" s="1196">
        <v>98985</v>
      </c>
      <c r="E49" s="1197">
        <v>46.82</v>
      </c>
      <c r="F49" s="1184"/>
      <c r="G49" s="1194">
        <v>98</v>
      </c>
      <c r="H49" s="1195">
        <v>0.20477999999999999</v>
      </c>
      <c r="I49" s="1196">
        <v>20012</v>
      </c>
      <c r="J49" s="1196">
        <v>17963</v>
      </c>
      <c r="K49" s="1197">
        <v>3.33</v>
      </c>
    </row>
    <row r="50" spans="1:11" ht="12.95" customHeight="1">
      <c r="A50" s="1194">
        <v>44</v>
      </c>
      <c r="B50" s="1195">
        <v>7.2999999999999996E-4</v>
      </c>
      <c r="C50" s="1196">
        <v>98952</v>
      </c>
      <c r="D50" s="1196">
        <v>98915</v>
      </c>
      <c r="E50" s="1197">
        <v>45.85</v>
      </c>
      <c r="F50" s="1184"/>
      <c r="G50" s="1194">
        <v>99</v>
      </c>
      <c r="H50" s="1195">
        <v>0.22786000000000001</v>
      </c>
      <c r="I50" s="1196">
        <v>15914</v>
      </c>
      <c r="J50" s="1196">
        <v>14101</v>
      </c>
      <c r="K50" s="1197">
        <v>3.06</v>
      </c>
    </row>
    <row r="51" spans="1:11" ht="20.25" customHeight="1">
      <c r="A51" s="1194">
        <v>45</v>
      </c>
      <c r="B51" s="1195">
        <v>8.0000000000000004E-4</v>
      </c>
      <c r="C51" s="1196">
        <v>98879</v>
      </c>
      <c r="D51" s="1196">
        <v>98840</v>
      </c>
      <c r="E51" s="1197">
        <v>44.88</v>
      </c>
      <c r="F51" s="1184"/>
      <c r="G51" s="1194">
        <v>100</v>
      </c>
      <c r="H51" s="1195">
        <v>0.25211</v>
      </c>
      <c r="I51" s="1196">
        <v>12288</v>
      </c>
      <c r="J51" s="1196">
        <v>10739</v>
      </c>
      <c r="K51" s="1197">
        <v>2.81</v>
      </c>
    </row>
    <row r="52" spans="1:11" ht="12.95" customHeight="1">
      <c r="A52" s="1194">
        <v>46</v>
      </c>
      <c r="B52" s="1195">
        <v>8.7000000000000001E-4</v>
      </c>
      <c r="C52" s="1196">
        <v>98800</v>
      </c>
      <c r="D52" s="1196">
        <v>98758</v>
      </c>
      <c r="E52" s="1197">
        <v>43.92</v>
      </c>
      <c r="F52" s="1184"/>
      <c r="G52" s="1194">
        <v>101</v>
      </c>
      <c r="H52" s="1195">
        <v>0.27725</v>
      </c>
      <c r="I52" s="1196">
        <v>9190</v>
      </c>
      <c r="J52" s="1196">
        <v>7916</v>
      </c>
      <c r="K52" s="1197">
        <v>2.59</v>
      </c>
    </row>
    <row r="53" spans="1:11" ht="12.95" customHeight="1">
      <c r="A53" s="1194">
        <v>47</v>
      </c>
      <c r="B53" s="1195">
        <v>9.3999999999999997E-4</v>
      </c>
      <c r="C53" s="1196">
        <v>98715</v>
      </c>
      <c r="D53" s="1196">
        <v>98668</v>
      </c>
      <c r="E53" s="1197">
        <v>42.95</v>
      </c>
      <c r="F53" s="1184"/>
      <c r="G53" s="1194">
        <v>102</v>
      </c>
      <c r="H53" s="1195">
        <v>0.30303000000000002</v>
      </c>
      <c r="I53" s="1196">
        <v>6642</v>
      </c>
      <c r="J53" s="1196">
        <v>5636</v>
      </c>
      <c r="K53" s="1197">
        <v>2.4</v>
      </c>
    </row>
    <row r="54" spans="1:11" ht="12.95" customHeight="1">
      <c r="A54" s="1194">
        <v>48</v>
      </c>
      <c r="B54" s="1195">
        <v>1.0399999999999999E-3</v>
      </c>
      <c r="C54" s="1196">
        <v>98622</v>
      </c>
      <c r="D54" s="1196">
        <v>98571</v>
      </c>
      <c r="E54" s="1197">
        <v>41.99</v>
      </c>
      <c r="F54" s="1184"/>
      <c r="G54" s="1194">
        <v>103</v>
      </c>
      <c r="H54" s="1195">
        <v>0.32916000000000001</v>
      </c>
      <c r="I54" s="1196">
        <v>4629</v>
      </c>
      <c r="J54" s="1196">
        <v>3867</v>
      </c>
      <c r="K54" s="1197">
        <v>2.2200000000000002</v>
      </c>
    </row>
    <row r="55" spans="1:11" ht="12.95" customHeight="1">
      <c r="A55" s="1194">
        <v>49</v>
      </c>
      <c r="B55" s="1195">
        <v>1.14E-3</v>
      </c>
      <c r="C55" s="1196">
        <v>98520</v>
      </c>
      <c r="D55" s="1196">
        <v>98464</v>
      </c>
      <c r="E55" s="1197">
        <v>41.04</v>
      </c>
      <c r="F55" s="1184"/>
      <c r="G55" s="1194">
        <v>104</v>
      </c>
      <c r="H55" s="1195">
        <v>0.35535</v>
      </c>
      <c r="I55" s="1196">
        <v>3106</v>
      </c>
      <c r="J55" s="1196">
        <v>2554</v>
      </c>
      <c r="K55" s="1197">
        <v>2.06</v>
      </c>
    </row>
    <row r="56" spans="1:11" ht="20.25" customHeight="1">
      <c r="A56" s="1194">
        <v>50</v>
      </c>
      <c r="B56" s="1195">
        <v>1.24E-3</v>
      </c>
      <c r="C56" s="1196">
        <v>98407</v>
      </c>
      <c r="D56" s="1196">
        <v>98346</v>
      </c>
      <c r="E56" s="1197">
        <v>40.08</v>
      </c>
      <c r="F56" s="1184"/>
      <c r="G56" s="1194" t="s">
        <v>2835</v>
      </c>
      <c r="H56" s="1195">
        <v>1</v>
      </c>
      <c r="I56" s="1196">
        <v>2002</v>
      </c>
      <c r="J56" s="1196">
        <v>3854</v>
      </c>
      <c r="K56" s="1197">
        <v>1.92</v>
      </c>
    </row>
    <row r="57" spans="1:11" ht="12.95" customHeight="1">
      <c r="A57" s="1194">
        <v>51</v>
      </c>
      <c r="B57" s="1195">
        <v>1.3500000000000001E-3</v>
      </c>
      <c r="C57" s="1196">
        <v>98285</v>
      </c>
      <c r="D57" s="1196">
        <v>98219</v>
      </c>
      <c r="E57" s="1197">
        <v>39.130000000000003</v>
      </c>
      <c r="F57" s="1184"/>
      <c r="G57" s="1194"/>
      <c r="H57" s="1195"/>
      <c r="I57" s="1196"/>
      <c r="J57" s="1196"/>
      <c r="K57" s="1197"/>
    </row>
    <row r="58" spans="1:11" ht="12.95" customHeight="1">
      <c r="A58" s="1194">
        <v>52</v>
      </c>
      <c r="B58" s="1195">
        <v>1.4599999999999999E-3</v>
      </c>
      <c r="C58" s="1196">
        <v>98152</v>
      </c>
      <c r="D58" s="1196">
        <v>98081</v>
      </c>
      <c r="E58" s="1197">
        <v>38.18</v>
      </c>
      <c r="F58" s="1184"/>
      <c r="G58" s="1194"/>
      <c r="H58" s="1195"/>
      <c r="I58" s="1196"/>
      <c r="J58" s="1196"/>
      <c r="K58" s="1197"/>
    </row>
    <row r="59" spans="1:11" ht="12.95" customHeight="1">
      <c r="A59" s="1194">
        <v>53</v>
      </c>
      <c r="B59" s="1195">
        <v>1.57E-3</v>
      </c>
      <c r="C59" s="1196">
        <v>98009</v>
      </c>
      <c r="D59" s="1196">
        <v>97932</v>
      </c>
      <c r="E59" s="1197">
        <v>37.24</v>
      </c>
      <c r="F59" s="1184"/>
      <c r="G59" s="1194"/>
      <c r="H59" s="1195"/>
      <c r="I59" s="1196"/>
      <c r="J59" s="1196"/>
      <c r="K59" s="1197"/>
    </row>
    <row r="60" spans="1:11" ht="12.95" customHeight="1">
      <c r="A60" s="1194">
        <v>54</v>
      </c>
      <c r="B60" s="1195">
        <v>1.6900000000000001E-3</v>
      </c>
      <c r="C60" s="1196">
        <v>97855</v>
      </c>
      <c r="D60" s="1196">
        <v>97773</v>
      </c>
      <c r="E60" s="1197">
        <v>36.299999999999997</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rgb="FF00B0F0"/>
  </sheetPr>
  <dimension ref="A1:K76"/>
  <sheetViews>
    <sheetView topLeftCell="A28"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137</v>
      </c>
      <c r="B3" s="1184"/>
      <c r="C3" s="1184"/>
      <c r="D3" s="1184"/>
      <c r="E3" s="1184"/>
      <c r="F3" s="1186"/>
      <c r="G3" s="1184"/>
      <c r="H3" s="1184"/>
      <c r="I3" s="1184"/>
      <c r="J3" s="1184"/>
      <c r="K3" s="1184"/>
    </row>
    <row r="4" spans="1:11" ht="13.5" customHeight="1">
      <c r="A4" s="1187" t="s">
        <v>2811</v>
      </c>
      <c r="B4" s="1184"/>
      <c r="C4" s="1184"/>
      <c r="D4" s="1184"/>
      <c r="E4" s="1184"/>
      <c r="F4" s="1186"/>
      <c r="G4" s="1184"/>
      <c r="H4" s="1184"/>
      <c r="I4" s="1184"/>
      <c r="J4" s="1184"/>
      <c r="K4" s="1184"/>
    </row>
    <row r="5" spans="1:11" s="1193" customFormat="1" ht="17.25" customHeight="1">
      <c r="A5" s="1188" t="s">
        <v>2812</v>
      </c>
      <c r="B5" s="1189" t="s">
        <v>2848</v>
      </c>
      <c r="C5" s="1190" t="s">
        <v>2849</v>
      </c>
      <c r="D5" s="1189" t="s">
        <v>2850</v>
      </c>
      <c r="E5" s="1191" t="s">
        <v>2851</v>
      </c>
      <c r="F5" s="1192"/>
      <c r="G5" s="1188" t="s">
        <v>2812</v>
      </c>
      <c r="H5" s="1189" t="s">
        <v>2848</v>
      </c>
      <c r="I5" s="1190" t="s">
        <v>2849</v>
      </c>
      <c r="J5" s="1189" t="s">
        <v>2850</v>
      </c>
      <c r="K5" s="1191" t="s">
        <v>2851</v>
      </c>
    </row>
    <row r="6" spans="1:11" ht="20.25" customHeight="1">
      <c r="A6" s="1194">
        <v>0</v>
      </c>
      <c r="B6" s="1195">
        <v>8.8999999999999995E-4</v>
      </c>
      <c r="C6" s="1196">
        <v>100000</v>
      </c>
      <c r="D6" s="1196">
        <v>99932</v>
      </c>
      <c r="E6" s="1197">
        <v>83.27</v>
      </c>
      <c r="F6" s="1186"/>
      <c r="G6" s="1194">
        <v>55</v>
      </c>
      <c r="H6" s="1195">
        <v>3.3999999999999998E-3</v>
      </c>
      <c r="I6" s="1196">
        <v>96075</v>
      </c>
      <c r="J6" s="1196">
        <v>95912</v>
      </c>
      <c r="K6" s="1197">
        <v>30</v>
      </c>
    </row>
    <row r="7" spans="1:11" ht="13.5" customHeight="1">
      <c r="A7" s="1194">
        <v>1</v>
      </c>
      <c r="B7" s="1195">
        <v>2.7999999999999998E-4</v>
      </c>
      <c r="C7" s="1196">
        <v>99911</v>
      </c>
      <c r="D7" s="1196">
        <v>99897</v>
      </c>
      <c r="E7" s="1197">
        <v>82.35</v>
      </c>
      <c r="F7" s="1186"/>
      <c r="G7" s="1194">
        <v>56</v>
      </c>
      <c r="H7" s="1195">
        <v>3.7100000000000002E-3</v>
      </c>
      <c r="I7" s="1196">
        <v>95748</v>
      </c>
      <c r="J7" s="1196">
        <v>95571</v>
      </c>
      <c r="K7" s="1197">
        <v>29.1</v>
      </c>
    </row>
    <row r="8" spans="1:11" ht="13.5" customHeight="1">
      <c r="A8" s="1194">
        <v>2</v>
      </c>
      <c r="B8" s="1195">
        <v>1.2E-4</v>
      </c>
      <c r="C8" s="1196">
        <v>99883</v>
      </c>
      <c r="D8" s="1196">
        <v>99877</v>
      </c>
      <c r="E8" s="1197">
        <v>81.37</v>
      </c>
      <c r="F8" s="1184"/>
      <c r="G8" s="1194">
        <v>57</v>
      </c>
      <c r="H8" s="1195">
        <v>4.0400000000000002E-3</v>
      </c>
      <c r="I8" s="1196">
        <v>95393</v>
      </c>
      <c r="J8" s="1196">
        <v>95200</v>
      </c>
      <c r="K8" s="1197">
        <v>28.2</v>
      </c>
    </row>
    <row r="9" spans="1:11" ht="13.5" customHeight="1">
      <c r="A9" s="1194">
        <v>3</v>
      </c>
      <c r="B9" s="1195">
        <v>8.0000000000000007E-5</v>
      </c>
      <c r="C9" s="1196">
        <v>99871</v>
      </c>
      <c r="D9" s="1196">
        <v>99867</v>
      </c>
      <c r="E9" s="1197">
        <v>80.38</v>
      </c>
      <c r="F9" s="1184"/>
      <c r="G9" s="1194">
        <v>58</v>
      </c>
      <c r="H9" s="1195">
        <v>4.4200000000000003E-3</v>
      </c>
      <c r="I9" s="1196">
        <v>95007</v>
      </c>
      <c r="J9" s="1196">
        <v>94797</v>
      </c>
      <c r="K9" s="1197">
        <v>27.31</v>
      </c>
    </row>
    <row r="10" spans="1:11" ht="13.5" customHeight="1">
      <c r="A10" s="1194">
        <v>4</v>
      </c>
      <c r="B10" s="1195">
        <v>6.9999999999999994E-5</v>
      </c>
      <c r="C10" s="1196">
        <v>99863</v>
      </c>
      <c r="D10" s="1196">
        <v>99859</v>
      </c>
      <c r="E10" s="1197">
        <v>79.39</v>
      </c>
      <c r="F10" s="1184"/>
      <c r="G10" s="1194">
        <v>59</v>
      </c>
      <c r="H10" s="1195">
        <v>4.8599999999999997E-3</v>
      </c>
      <c r="I10" s="1196">
        <v>94587</v>
      </c>
      <c r="J10" s="1196">
        <v>94357</v>
      </c>
      <c r="K10" s="1197">
        <v>26.43</v>
      </c>
    </row>
    <row r="11" spans="1:11" ht="20.25" customHeight="1">
      <c r="A11" s="1194">
        <v>5</v>
      </c>
      <c r="B11" s="1195">
        <v>6.0000000000000002E-5</v>
      </c>
      <c r="C11" s="1196">
        <v>99856</v>
      </c>
      <c r="D11" s="1196">
        <v>99852</v>
      </c>
      <c r="E11" s="1197">
        <v>78.39</v>
      </c>
      <c r="F11" s="1184"/>
      <c r="G11" s="1194">
        <v>60</v>
      </c>
      <c r="H11" s="1195">
        <v>5.3699999999999998E-3</v>
      </c>
      <c r="I11" s="1196">
        <v>94127</v>
      </c>
      <c r="J11" s="1196">
        <v>93874</v>
      </c>
      <c r="K11" s="1197">
        <v>25.56</v>
      </c>
    </row>
    <row r="12" spans="1:11" ht="13.5" customHeight="1">
      <c r="A12" s="1194">
        <v>6</v>
      </c>
      <c r="B12" s="1195">
        <v>6.0000000000000002E-5</v>
      </c>
      <c r="C12" s="1196">
        <v>99849</v>
      </c>
      <c r="D12" s="1196">
        <v>99846</v>
      </c>
      <c r="E12" s="1197">
        <v>77.400000000000006</v>
      </c>
      <c r="F12" s="1184"/>
      <c r="G12" s="1194">
        <v>61</v>
      </c>
      <c r="H12" s="1195">
        <v>5.9300000000000004E-3</v>
      </c>
      <c r="I12" s="1196">
        <v>93622</v>
      </c>
      <c r="J12" s="1196">
        <v>93344</v>
      </c>
      <c r="K12" s="1197">
        <v>24.7</v>
      </c>
    </row>
    <row r="13" spans="1:11" ht="13.5" customHeight="1">
      <c r="A13" s="1194">
        <v>7</v>
      </c>
      <c r="B13" s="1195">
        <v>6.0000000000000002E-5</v>
      </c>
      <c r="C13" s="1196">
        <v>99843</v>
      </c>
      <c r="D13" s="1196">
        <v>99840</v>
      </c>
      <c r="E13" s="1197">
        <v>76.400000000000006</v>
      </c>
      <c r="F13" s="1184"/>
      <c r="G13" s="1194">
        <v>62</v>
      </c>
      <c r="H13" s="1195">
        <v>6.5500000000000003E-3</v>
      </c>
      <c r="I13" s="1196">
        <v>93066</v>
      </c>
      <c r="J13" s="1196">
        <v>92761</v>
      </c>
      <c r="K13" s="1197">
        <v>23.84</v>
      </c>
    </row>
    <row r="14" spans="1:11" ht="13.5" customHeight="1">
      <c r="A14" s="1194">
        <v>8</v>
      </c>
      <c r="B14" s="1195">
        <v>5.0000000000000002E-5</v>
      </c>
      <c r="C14" s="1196">
        <v>99837</v>
      </c>
      <c r="D14" s="1196">
        <v>99835</v>
      </c>
      <c r="E14" s="1197">
        <v>75.400000000000006</v>
      </c>
      <c r="F14" s="1184"/>
      <c r="G14" s="1194">
        <v>63</v>
      </c>
      <c r="H14" s="1195">
        <v>7.2199999999999999E-3</v>
      </c>
      <c r="I14" s="1196">
        <v>92456</v>
      </c>
      <c r="J14" s="1196">
        <v>92122</v>
      </c>
      <c r="K14" s="1197">
        <v>22.99</v>
      </c>
    </row>
    <row r="15" spans="1:11" ht="13.5" customHeight="1">
      <c r="A15" s="1194">
        <v>9</v>
      </c>
      <c r="B15" s="1195">
        <v>5.0000000000000002E-5</v>
      </c>
      <c r="C15" s="1196">
        <v>99832</v>
      </c>
      <c r="D15" s="1196">
        <v>99829</v>
      </c>
      <c r="E15" s="1197">
        <v>74.41</v>
      </c>
      <c r="F15" s="1184"/>
      <c r="G15" s="1194">
        <v>64</v>
      </c>
      <c r="H15" s="1195">
        <v>7.9500000000000005E-3</v>
      </c>
      <c r="I15" s="1196">
        <v>91789</v>
      </c>
      <c r="J15" s="1196">
        <v>91424</v>
      </c>
      <c r="K15" s="1197">
        <v>22.16</v>
      </c>
    </row>
    <row r="16" spans="1:11" ht="20.25" customHeight="1">
      <c r="A16" s="1194">
        <v>10</v>
      </c>
      <c r="B16" s="1195">
        <v>4.0000000000000003E-5</v>
      </c>
      <c r="C16" s="1196">
        <v>99827</v>
      </c>
      <c r="D16" s="1196">
        <v>99825</v>
      </c>
      <c r="E16" s="1197">
        <v>73.41</v>
      </c>
      <c r="F16" s="1184"/>
      <c r="G16" s="1194">
        <v>65</v>
      </c>
      <c r="H16" s="1195">
        <v>8.7299999999999999E-3</v>
      </c>
      <c r="I16" s="1196">
        <v>91059</v>
      </c>
      <c r="J16" s="1196">
        <v>90661</v>
      </c>
      <c r="K16" s="1197">
        <v>21.33</v>
      </c>
    </row>
    <row r="17" spans="1:11" ht="12.95" customHeight="1">
      <c r="A17" s="1194">
        <v>11</v>
      </c>
      <c r="B17" s="1195">
        <v>4.0000000000000003E-5</v>
      </c>
      <c r="C17" s="1196">
        <v>99823</v>
      </c>
      <c r="D17" s="1196">
        <v>99821</v>
      </c>
      <c r="E17" s="1197">
        <v>72.42</v>
      </c>
      <c r="F17" s="1184"/>
      <c r="G17" s="1194">
        <v>66</v>
      </c>
      <c r="H17" s="1195">
        <v>9.5600000000000008E-3</v>
      </c>
      <c r="I17" s="1196">
        <v>90264</v>
      </c>
      <c r="J17" s="1196">
        <v>89832</v>
      </c>
      <c r="K17" s="1197">
        <v>20.51</v>
      </c>
    </row>
    <row r="18" spans="1:11" ht="12.95" customHeight="1">
      <c r="A18" s="1194">
        <v>12</v>
      </c>
      <c r="B18" s="1195">
        <v>5.0000000000000002E-5</v>
      </c>
      <c r="C18" s="1196">
        <v>99818</v>
      </c>
      <c r="D18" s="1196">
        <v>99816</v>
      </c>
      <c r="E18" s="1197">
        <v>71.42</v>
      </c>
      <c r="F18" s="1184"/>
      <c r="G18" s="1194">
        <v>67</v>
      </c>
      <c r="H18" s="1195">
        <v>1.0449999999999999E-2</v>
      </c>
      <c r="I18" s="1196">
        <v>89401</v>
      </c>
      <c r="J18" s="1196">
        <v>88933</v>
      </c>
      <c r="K18" s="1197">
        <v>19.71</v>
      </c>
    </row>
    <row r="19" spans="1:11" ht="12.95" customHeight="1">
      <c r="A19" s="1194">
        <v>13</v>
      </c>
      <c r="B19" s="1195">
        <v>6.9999999999999994E-5</v>
      </c>
      <c r="C19" s="1196">
        <v>99813</v>
      </c>
      <c r="D19" s="1196">
        <v>99809</v>
      </c>
      <c r="E19" s="1197">
        <v>70.42</v>
      </c>
      <c r="F19" s="1184"/>
      <c r="G19" s="1194">
        <v>68</v>
      </c>
      <c r="H19" s="1195">
        <v>1.14E-2</v>
      </c>
      <c r="I19" s="1196">
        <v>88466</v>
      </c>
      <c r="J19" s="1196">
        <v>87962</v>
      </c>
      <c r="K19" s="1197">
        <v>18.91</v>
      </c>
    </row>
    <row r="20" spans="1:11" ht="12.95" customHeight="1">
      <c r="A20" s="1194">
        <v>14</v>
      </c>
      <c r="B20" s="1195">
        <v>9.0000000000000006E-5</v>
      </c>
      <c r="C20" s="1196">
        <v>99806</v>
      </c>
      <c r="D20" s="1196">
        <v>99801</v>
      </c>
      <c r="E20" s="1197">
        <v>69.430000000000007</v>
      </c>
      <c r="F20" s="1184"/>
      <c r="G20" s="1194">
        <v>69</v>
      </c>
      <c r="H20" s="1195">
        <v>1.244E-2</v>
      </c>
      <c r="I20" s="1196">
        <v>87457</v>
      </c>
      <c r="J20" s="1196">
        <v>86913</v>
      </c>
      <c r="K20" s="1197">
        <v>18.12</v>
      </c>
    </row>
    <row r="21" spans="1:11" ht="20.25" customHeight="1">
      <c r="A21" s="1194">
        <v>15</v>
      </c>
      <c r="B21" s="1195">
        <v>1.1E-4</v>
      </c>
      <c r="C21" s="1196">
        <v>99797</v>
      </c>
      <c r="D21" s="1196">
        <v>99791</v>
      </c>
      <c r="E21" s="1197">
        <v>68.430000000000007</v>
      </c>
      <c r="F21" s="1184"/>
      <c r="G21" s="1194">
        <v>70</v>
      </c>
      <c r="H21" s="1195">
        <v>1.358E-2</v>
      </c>
      <c r="I21" s="1196">
        <v>86369</v>
      </c>
      <c r="J21" s="1196">
        <v>85783</v>
      </c>
      <c r="K21" s="1197">
        <v>17.350000000000001</v>
      </c>
    </row>
    <row r="22" spans="1:11" ht="12.95" customHeight="1">
      <c r="A22" s="1194">
        <v>16</v>
      </c>
      <c r="B22" s="1195">
        <v>1.2999999999999999E-4</v>
      </c>
      <c r="C22" s="1196">
        <v>99786</v>
      </c>
      <c r="D22" s="1196">
        <v>99779</v>
      </c>
      <c r="E22" s="1197">
        <v>67.44</v>
      </c>
      <c r="F22" s="1184"/>
      <c r="G22" s="1194">
        <v>71</v>
      </c>
      <c r="H22" s="1195">
        <v>1.4829999999999999E-2</v>
      </c>
      <c r="I22" s="1196">
        <v>85197</v>
      </c>
      <c r="J22" s="1196">
        <v>84565</v>
      </c>
      <c r="K22" s="1197">
        <v>16.579999999999998</v>
      </c>
    </row>
    <row r="23" spans="1:11" ht="12.95" customHeight="1">
      <c r="A23" s="1194">
        <v>17</v>
      </c>
      <c r="B23" s="1195">
        <v>1.7000000000000001E-4</v>
      </c>
      <c r="C23" s="1196">
        <v>99772</v>
      </c>
      <c r="D23" s="1196">
        <v>99764</v>
      </c>
      <c r="E23" s="1197">
        <v>66.45</v>
      </c>
      <c r="F23" s="1184"/>
      <c r="G23" s="1194">
        <v>72</v>
      </c>
      <c r="H23" s="1195">
        <v>1.6209999999999999E-2</v>
      </c>
      <c r="I23" s="1196">
        <v>83933</v>
      </c>
      <c r="J23" s="1196">
        <v>83253</v>
      </c>
      <c r="K23" s="1197">
        <v>15.82</v>
      </c>
    </row>
    <row r="24" spans="1:11" ht="12.95" customHeight="1">
      <c r="A24" s="1194">
        <v>18</v>
      </c>
      <c r="B24" s="1195">
        <v>2.3000000000000001E-4</v>
      </c>
      <c r="C24" s="1196">
        <v>99755</v>
      </c>
      <c r="D24" s="1196">
        <v>99744</v>
      </c>
      <c r="E24" s="1197">
        <v>65.459999999999994</v>
      </c>
      <c r="F24" s="1184"/>
      <c r="G24" s="1194">
        <v>73</v>
      </c>
      <c r="H24" s="1195">
        <v>1.772E-2</v>
      </c>
      <c r="I24" s="1196">
        <v>82572</v>
      </c>
      <c r="J24" s="1196">
        <v>81841</v>
      </c>
      <c r="K24" s="1197">
        <v>15.07</v>
      </c>
    </row>
    <row r="25" spans="1:11" ht="12.95" customHeight="1">
      <c r="A25" s="1194">
        <v>19</v>
      </c>
      <c r="B25" s="1195">
        <v>2.9999999999999997E-4</v>
      </c>
      <c r="C25" s="1196">
        <v>99732</v>
      </c>
      <c r="D25" s="1196">
        <v>99717</v>
      </c>
      <c r="E25" s="1197">
        <v>64.48</v>
      </c>
      <c r="F25" s="1184"/>
      <c r="G25" s="1194">
        <v>74</v>
      </c>
      <c r="H25" s="1195">
        <v>1.9369999999999998E-2</v>
      </c>
      <c r="I25" s="1196">
        <v>81109</v>
      </c>
      <c r="J25" s="1196">
        <v>80324</v>
      </c>
      <c r="K25" s="1197">
        <v>14.33</v>
      </c>
    </row>
    <row r="26" spans="1:11" ht="20.25" customHeight="1">
      <c r="A26" s="1194">
        <v>20</v>
      </c>
      <c r="B26" s="1195">
        <v>3.6000000000000002E-4</v>
      </c>
      <c r="C26" s="1196">
        <v>99703</v>
      </c>
      <c r="D26" s="1196">
        <v>99685</v>
      </c>
      <c r="E26" s="1197">
        <v>63.5</v>
      </c>
      <c r="F26" s="1184"/>
      <c r="G26" s="1194">
        <v>75</v>
      </c>
      <c r="H26" s="1195">
        <v>2.1239999999999998E-2</v>
      </c>
      <c r="I26" s="1196">
        <v>79538</v>
      </c>
      <c r="J26" s="1196">
        <v>78694</v>
      </c>
      <c r="K26" s="1197">
        <v>13.61</v>
      </c>
    </row>
    <row r="27" spans="1:11" ht="12.95" customHeight="1">
      <c r="A27" s="1194">
        <v>21</v>
      </c>
      <c r="B27" s="1195">
        <v>4.2000000000000002E-4</v>
      </c>
      <c r="C27" s="1196">
        <v>99667</v>
      </c>
      <c r="D27" s="1196">
        <v>99646</v>
      </c>
      <c r="E27" s="1197">
        <v>62.52</v>
      </c>
      <c r="F27" s="1184"/>
      <c r="G27" s="1194">
        <v>76</v>
      </c>
      <c r="H27" s="1195">
        <v>2.342E-2</v>
      </c>
      <c r="I27" s="1196">
        <v>77849</v>
      </c>
      <c r="J27" s="1196">
        <v>76937</v>
      </c>
      <c r="K27" s="1197">
        <v>12.89</v>
      </c>
    </row>
    <row r="28" spans="1:11" ht="12.95" customHeight="1">
      <c r="A28" s="1194">
        <v>22</v>
      </c>
      <c r="B28" s="1195">
        <v>4.6999999999999999E-4</v>
      </c>
      <c r="C28" s="1196">
        <v>99625</v>
      </c>
      <c r="D28" s="1196">
        <v>99602</v>
      </c>
      <c r="E28" s="1197">
        <v>61.54</v>
      </c>
      <c r="F28" s="1184"/>
      <c r="G28" s="1194">
        <v>77</v>
      </c>
      <c r="H28" s="1195">
        <v>2.6009999999999998E-2</v>
      </c>
      <c r="I28" s="1196">
        <v>76025</v>
      </c>
      <c r="J28" s="1196">
        <v>75037</v>
      </c>
      <c r="K28" s="1197">
        <v>12.19</v>
      </c>
    </row>
    <row r="29" spans="1:11" ht="12.95" customHeight="1">
      <c r="A29" s="1194">
        <v>23</v>
      </c>
      <c r="B29" s="1195">
        <v>5.0000000000000001E-4</v>
      </c>
      <c r="C29" s="1196">
        <v>99579</v>
      </c>
      <c r="D29" s="1196">
        <v>99554</v>
      </c>
      <c r="E29" s="1197">
        <v>60.57</v>
      </c>
      <c r="F29" s="1184"/>
      <c r="G29" s="1194">
        <v>78</v>
      </c>
      <c r="H29" s="1195">
        <v>2.9059999999999999E-2</v>
      </c>
      <c r="I29" s="1196">
        <v>74048</v>
      </c>
      <c r="J29" s="1196">
        <v>72972</v>
      </c>
      <c r="K29" s="1197">
        <v>11.5</v>
      </c>
    </row>
    <row r="30" spans="1:11" ht="12.95" customHeight="1">
      <c r="A30" s="1194">
        <v>24</v>
      </c>
      <c r="B30" s="1195">
        <v>5.1000000000000004E-4</v>
      </c>
      <c r="C30" s="1196">
        <v>99529</v>
      </c>
      <c r="D30" s="1196">
        <v>99504</v>
      </c>
      <c r="E30" s="1197">
        <v>59.6</v>
      </c>
      <c r="F30" s="1184"/>
      <c r="G30" s="1194">
        <v>79</v>
      </c>
      <c r="H30" s="1195">
        <v>3.2660000000000002E-2</v>
      </c>
      <c r="I30" s="1196">
        <v>71896</v>
      </c>
      <c r="J30" s="1196">
        <v>70722</v>
      </c>
      <c r="K30" s="1197">
        <v>10.83</v>
      </c>
    </row>
    <row r="31" spans="1:11" ht="20.25" customHeight="1">
      <c r="A31" s="1194">
        <v>25</v>
      </c>
      <c r="B31" s="1195">
        <v>5.1000000000000004E-4</v>
      </c>
      <c r="C31" s="1196">
        <v>99478</v>
      </c>
      <c r="D31" s="1196">
        <v>99453</v>
      </c>
      <c r="E31" s="1197">
        <v>58.63</v>
      </c>
      <c r="F31" s="1184"/>
      <c r="G31" s="1194">
        <v>80</v>
      </c>
      <c r="H31" s="1195">
        <v>3.6850000000000001E-2</v>
      </c>
      <c r="I31" s="1196">
        <v>69548</v>
      </c>
      <c r="J31" s="1196">
        <v>68267</v>
      </c>
      <c r="K31" s="1197">
        <v>10.18</v>
      </c>
    </row>
    <row r="32" spans="1:11" ht="12.95" customHeight="1">
      <c r="A32" s="1194">
        <v>26</v>
      </c>
      <c r="B32" s="1195">
        <v>5.0000000000000001E-4</v>
      </c>
      <c r="C32" s="1196">
        <v>99428</v>
      </c>
      <c r="D32" s="1196">
        <v>99403</v>
      </c>
      <c r="E32" s="1197">
        <v>57.66</v>
      </c>
      <c r="F32" s="1184"/>
      <c r="G32" s="1194">
        <v>81</v>
      </c>
      <c r="H32" s="1195">
        <v>4.1689999999999998E-2</v>
      </c>
      <c r="I32" s="1196">
        <v>66986</v>
      </c>
      <c r="J32" s="1196">
        <v>65589</v>
      </c>
      <c r="K32" s="1197">
        <v>9.5500000000000007</v>
      </c>
    </row>
    <row r="33" spans="1:11" ht="12.95" customHeight="1">
      <c r="A33" s="1194">
        <v>27</v>
      </c>
      <c r="B33" s="1195">
        <v>4.8000000000000001E-4</v>
      </c>
      <c r="C33" s="1196">
        <v>99379</v>
      </c>
      <c r="D33" s="1196">
        <v>99355</v>
      </c>
      <c r="E33" s="1197">
        <v>56.69</v>
      </c>
      <c r="F33" s="1184"/>
      <c r="G33" s="1194">
        <v>82</v>
      </c>
      <c r="H33" s="1195">
        <v>4.7260000000000003E-2</v>
      </c>
      <c r="I33" s="1196">
        <v>64193</v>
      </c>
      <c r="J33" s="1196">
        <v>62676</v>
      </c>
      <c r="K33" s="1197">
        <v>8.94</v>
      </c>
    </row>
    <row r="34" spans="1:11" ht="12.95" customHeight="1">
      <c r="A34" s="1194">
        <v>28</v>
      </c>
      <c r="B34" s="1195">
        <v>4.8000000000000001E-4</v>
      </c>
      <c r="C34" s="1196">
        <v>99331</v>
      </c>
      <c r="D34" s="1196">
        <v>99307</v>
      </c>
      <c r="E34" s="1197">
        <v>55.72</v>
      </c>
      <c r="F34" s="1184"/>
      <c r="G34" s="1194">
        <v>83</v>
      </c>
      <c r="H34" s="1195">
        <v>5.357E-2</v>
      </c>
      <c r="I34" s="1196">
        <v>61159</v>
      </c>
      <c r="J34" s="1196">
        <v>59521</v>
      </c>
      <c r="K34" s="1197">
        <v>8.36</v>
      </c>
    </row>
    <row r="35" spans="1:11" ht="12.95" customHeight="1">
      <c r="A35" s="1194">
        <v>29</v>
      </c>
      <c r="B35" s="1195">
        <v>5.0000000000000001E-4</v>
      </c>
      <c r="C35" s="1196">
        <v>99283</v>
      </c>
      <c r="D35" s="1196">
        <v>99258</v>
      </c>
      <c r="E35" s="1197">
        <v>54.74</v>
      </c>
      <c r="F35" s="1184"/>
      <c r="G35" s="1194">
        <v>84</v>
      </c>
      <c r="H35" s="1195">
        <v>6.0639999999999999E-2</v>
      </c>
      <c r="I35" s="1196">
        <v>57883</v>
      </c>
      <c r="J35" s="1196">
        <v>56128</v>
      </c>
      <c r="K35" s="1197">
        <v>7.81</v>
      </c>
    </row>
    <row r="36" spans="1:11" ht="20.25" customHeight="1">
      <c r="A36" s="1194">
        <v>30</v>
      </c>
      <c r="B36" s="1195">
        <v>5.1999999999999995E-4</v>
      </c>
      <c r="C36" s="1196">
        <v>99233</v>
      </c>
      <c r="D36" s="1196">
        <v>99208</v>
      </c>
      <c r="E36" s="1197">
        <v>53.77</v>
      </c>
      <c r="F36" s="1184"/>
      <c r="G36" s="1194">
        <v>85</v>
      </c>
      <c r="H36" s="1195">
        <v>6.8470000000000003E-2</v>
      </c>
      <c r="I36" s="1196">
        <v>54373</v>
      </c>
      <c r="J36" s="1196">
        <v>52511</v>
      </c>
      <c r="K36" s="1197">
        <v>7.28</v>
      </c>
    </row>
    <row r="37" spans="1:11" ht="12.95" customHeight="1">
      <c r="A37" s="1194">
        <v>31</v>
      </c>
      <c r="B37" s="1195">
        <v>5.1999999999999995E-4</v>
      </c>
      <c r="C37" s="1196">
        <v>99182</v>
      </c>
      <c r="D37" s="1196">
        <v>99156</v>
      </c>
      <c r="E37" s="1197">
        <v>52.8</v>
      </c>
      <c r="F37" s="1184"/>
      <c r="G37" s="1194">
        <v>86</v>
      </c>
      <c r="H37" s="1195">
        <v>7.7119999999999994E-2</v>
      </c>
      <c r="I37" s="1196">
        <v>50650</v>
      </c>
      <c r="J37" s="1196">
        <v>48697</v>
      </c>
      <c r="K37" s="1197">
        <v>6.78</v>
      </c>
    </row>
    <row r="38" spans="1:11" ht="12.95" customHeight="1">
      <c r="A38" s="1194">
        <v>32</v>
      </c>
      <c r="B38" s="1195">
        <v>5.1999999999999995E-4</v>
      </c>
      <c r="C38" s="1196">
        <v>99130</v>
      </c>
      <c r="D38" s="1196">
        <v>99104</v>
      </c>
      <c r="E38" s="1197">
        <v>51.83</v>
      </c>
      <c r="F38" s="1184"/>
      <c r="G38" s="1194">
        <v>87</v>
      </c>
      <c r="H38" s="1195">
        <v>8.6709999999999995E-2</v>
      </c>
      <c r="I38" s="1196">
        <v>46744</v>
      </c>
      <c r="J38" s="1196">
        <v>44717</v>
      </c>
      <c r="K38" s="1197">
        <v>6.3</v>
      </c>
    </row>
    <row r="39" spans="1:11" ht="12.95" customHeight="1">
      <c r="A39" s="1194">
        <v>33</v>
      </c>
      <c r="B39" s="1195">
        <v>5.2999999999999998E-4</v>
      </c>
      <c r="C39" s="1196">
        <v>99078</v>
      </c>
      <c r="D39" s="1196">
        <v>99052</v>
      </c>
      <c r="E39" s="1197">
        <v>50.85</v>
      </c>
      <c r="F39" s="1184"/>
      <c r="G39" s="1194">
        <v>88</v>
      </c>
      <c r="H39" s="1195">
        <v>9.7409999999999997E-2</v>
      </c>
      <c r="I39" s="1196">
        <v>42691</v>
      </c>
      <c r="J39" s="1196">
        <v>40611</v>
      </c>
      <c r="K39" s="1197">
        <v>5.85</v>
      </c>
    </row>
    <row r="40" spans="1:11" ht="12.95" customHeight="1">
      <c r="A40" s="1194">
        <v>34</v>
      </c>
      <c r="B40" s="1195">
        <v>5.5000000000000003E-4</v>
      </c>
      <c r="C40" s="1196">
        <v>99026</v>
      </c>
      <c r="D40" s="1196">
        <v>98999</v>
      </c>
      <c r="E40" s="1197">
        <v>49.88</v>
      </c>
      <c r="F40" s="1184"/>
      <c r="G40" s="1194">
        <v>89</v>
      </c>
      <c r="H40" s="1195">
        <v>0.10932</v>
      </c>
      <c r="I40" s="1196">
        <v>38532</v>
      </c>
      <c r="J40" s="1196">
        <v>36426</v>
      </c>
      <c r="K40" s="1197">
        <v>5.43</v>
      </c>
    </row>
    <row r="41" spans="1:11" ht="20.25" customHeight="1">
      <c r="A41" s="1194">
        <v>35</v>
      </c>
      <c r="B41" s="1195">
        <v>5.9000000000000003E-4</v>
      </c>
      <c r="C41" s="1196">
        <v>98972</v>
      </c>
      <c r="D41" s="1196">
        <v>98943</v>
      </c>
      <c r="E41" s="1197">
        <v>48.91</v>
      </c>
      <c r="F41" s="1184"/>
      <c r="G41" s="1194">
        <v>90</v>
      </c>
      <c r="H41" s="1195">
        <v>0.12237000000000001</v>
      </c>
      <c r="I41" s="1196">
        <v>34320</v>
      </c>
      <c r="J41" s="1196">
        <v>32220</v>
      </c>
      <c r="K41" s="1197">
        <v>5.04</v>
      </c>
    </row>
    <row r="42" spans="1:11" ht="12.95" customHeight="1">
      <c r="A42" s="1194">
        <v>36</v>
      </c>
      <c r="B42" s="1195">
        <v>6.4000000000000005E-4</v>
      </c>
      <c r="C42" s="1196">
        <v>98914</v>
      </c>
      <c r="D42" s="1196">
        <v>98882</v>
      </c>
      <c r="E42" s="1197">
        <v>47.94</v>
      </c>
      <c r="F42" s="1184"/>
      <c r="G42" s="1194">
        <v>91</v>
      </c>
      <c r="H42" s="1195">
        <v>0.13644999999999999</v>
      </c>
      <c r="I42" s="1196">
        <v>30120</v>
      </c>
      <c r="J42" s="1196">
        <v>28065</v>
      </c>
      <c r="K42" s="1197">
        <v>4.67</v>
      </c>
    </row>
    <row r="43" spans="1:11" ht="12.95" customHeight="1">
      <c r="A43" s="1194">
        <v>37</v>
      </c>
      <c r="B43" s="1195">
        <v>6.8999999999999997E-4</v>
      </c>
      <c r="C43" s="1196">
        <v>98851</v>
      </c>
      <c r="D43" s="1196">
        <v>98817</v>
      </c>
      <c r="E43" s="1197">
        <v>46.97</v>
      </c>
      <c r="F43" s="1184"/>
      <c r="G43" s="1194">
        <v>92</v>
      </c>
      <c r="H43" s="1195">
        <v>0.15148</v>
      </c>
      <c r="I43" s="1196">
        <v>26010</v>
      </c>
      <c r="J43" s="1196">
        <v>24040</v>
      </c>
      <c r="K43" s="1197">
        <v>4.33</v>
      </c>
    </row>
    <row r="44" spans="1:11" ht="12.95" customHeight="1">
      <c r="A44" s="1194">
        <v>38</v>
      </c>
      <c r="B44" s="1195">
        <v>7.2999999999999996E-4</v>
      </c>
      <c r="C44" s="1196">
        <v>98783</v>
      </c>
      <c r="D44" s="1196">
        <v>98746</v>
      </c>
      <c r="E44" s="1197">
        <v>46</v>
      </c>
      <c r="F44" s="1184"/>
      <c r="G44" s="1194">
        <v>93</v>
      </c>
      <c r="H44" s="1195">
        <v>0.16749</v>
      </c>
      <c r="I44" s="1196">
        <v>22070</v>
      </c>
      <c r="J44" s="1196">
        <v>20222</v>
      </c>
      <c r="K44" s="1197">
        <v>4.01</v>
      </c>
    </row>
    <row r="45" spans="1:11" ht="12.95" customHeight="1">
      <c r="A45" s="1194">
        <v>39</v>
      </c>
      <c r="B45" s="1195">
        <v>7.7999999999999999E-4</v>
      </c>
      <c r="C45" s="1196">
        <v>98710</v>
      </c>
      <c r="D45" s="1196">
        <v>98672</v>
      </c>
      <c r="E45" s="1197">
        <v>45.03</v>
      </c>
      <c r="F45" s="1184"/>
      <c r="G45" s="1194">
        <v>94</v>
      </c>
      <c r="H45" s="1195">
        <v>0.18456</v>
      </c>
      <c r="I45" s="1196">
        <v>18374</v>
      </c>
      <c r="J45" s="1196">
        <v>16678</v>
      </c>
      <c r="K45" s="1197">
        <v>3.72</v>
      </c>
    </row>
    <row r="46" spans="1:11" ht="20.25" customHeight="1">
      <c r="A46" s="1194">
        <v>40</v>
      </c>
      <c r="B46" s="1195">
        <v>8.4000000000000003E-4</v>
      </c>
      <c r="C46" s="1196">
        <v>98633</v>
      </c>
      <c r="D46" s="1196">
        <v>98592</v>
      </c>
      <c r="E46" s="1197">
        <v>44.07</v>
      </c>
      <c r="F46" s="1184"/>
      <c r="G46" s="1194">
        <v>95</v>
      </c>
      <c r="H46" s="1195">
        <v>0.20277999999999999</v>
      </c>
      <c r="I46" s="1196">
        <v>14983</v>
      </c>
      <c r="J46" s="1196">
        <v>13464</v>
      </c>
      <c r="K46" s="1197">
        <v>3.44</v>
      </c>
    </row>
    <row r="47" spans="1:11" ht="12.95" customHeight="1">
      <c r="A47" s="1194">
        <v>41</v>
      </c>
      <c r="B47" s="1195">
        <v>9.2000000000000003E-4</v>
      </c>
      <c r="C47" s="1196">
        <v>98550</v>
      </c>
      <c r="D47" s="1196">
        <v>98505</v>
      </c>
      <c r="E47" s="1197">
        <v>43.1</v>
      </c>
      <c r="F47" s="1184"/>
      <c r="G47" s="1194">
        <v>96</v>
      </c>
      <c r="H47" s="1195">
        <v>0.22220999999999999</v>
      </c>
      <c r="I47" s="1196">
        <v>11944</v>
      </c>
      <c r="J47" s="1196">
        <v>10617</v>
      </c>
      <c r="K47" s="1197">
        <v>3.19</v>
      </c>
    </row>
    <row r="48" spans="1:11" ht="12.95" customHeight="1">
      <c r="A48" s="1194">
        <v>42</v>
      </c>
      <c r="B48" s="1195">
        <v>1.01E-3</v>
      </c>
      <c r="C48" s="1196">
        <v>98459</v>
      </c>
      <c r="D48" s="1196">
        <v>98410</v>
      </c>
      <c r="E48" s="1197">
        <v>42.14</v>
      </c>
      <c r="F48" s="1184"/>
      <c r="G48" s="1194">
        <v>97</v>
      </c>
      <c r="H48" s="1195">
        <v>0.24279000000000001</v>
      </c>
      <c r="I48" s="1196">
        <v>9290</v>
      </c>
      <c r="J48" s="1196">
        <v>8162</v>
      </c>
      <c r="K48" s="1197">
        <v>2.96</v>
      </c>
    </row>
    <row r="49" spans="1:11" ht="12.95" customHeight="1">
      <c r="A49" s="1194">
        <v>43</v>
      </c>
      <c r="B49" s="1195">
        <v>1.1100000000000001E-3</v>
      </c>
      <c r="C49" s="1196">
        <v>98360</v>
      </c>
      <c r="D49" s="1196">
        <v>98305</v>
      </c>
      <c r="E49" s="1197">
        <v>41.18</v>
      </c>
      <c r="F49" s="1184"/>
      <c r="G49" s="1194">
        <v>98</v>
      </c>
      <c r="H49" s="1195">
        <v>0.26433000000000001</v>
      </c>
      <c r="I49" s="1196">
        <v>7035</v>
      </c>
      <c r="J49" s="1196">
        <v>6105</v>
      </c>
      <c r="K49" s="1197">
        <v>2.75</v>
      </c>
    </row>
    <row r="50" spans="1:11" ht="12.95" customHeight="1">
      <c r="A50" s="1194">
        <v>44</v>
      </c>
      <c r="B50" s="1195">
        <v>1.23E-3</v>
      </c>
      <c r="C50" s="1196">
        <v>98250</v>
      </c>
      <c r="D50" s="1196">
        <v>98190</v>
      </c>
      <c r="E50" s="1197">
        <v>40.229999999999997</v>
      </c>
      <c r="F50" s="1184"/>
      <c r="G50" s="1194">
        <v>99</v>
      </c>
      <c r="H50" s="1195">
        <v>0.28649000000000002</v>
      </c>
      <c r="I50" s="1196">
        <v>5175</v>
      </c>
      <c r="J50" s="1196">
        <v>4434</v>
      </c>
      <c r="K50" s="1197">
        <v>2.56</v>
      </c>
    </row>
    <row r="51" spans="1:11" ht="20.25" customHeight="1">
      <c r="A51" s="1194">
        <v>45</v>
      </c>
      <c r="B51" s="1195">
        <v>1.34E-3</v>
      </c>
      <c r="C51" s="1196">
        <v>98130</v>
      </c>
      <c r="D51" s="1196">
        <v>98064</v>
      </c>
      <c r="E51" s="1197">
        <v>39.28</v>
      </c>
      <c r="F51" s="1184"/>
      <c r="G51" s="1194">
        <v>100</v>
      </c>
      <c r="H51" s="1195">
        <v>0.30893999999999999</v>
      </c>
      <c r="I51" s="1196">
        <v>3693</v>
      </c>
      <c r="J51" s="1196">
        <v>3122</v>
      </c>
      <c r="K51" s="1197">
        <v>2.39</v>
      </c>
    </row>
    <row r="52" spans="1:11" ht="12.95" customHeight="1">
      <c r="A52" s="1194">
        <v>46</v>
      </c>
      <c r="B52" s="1195">
        <v>1.47E-3</v>
      </c>
      <c r="C52" s="1196">
        <v>97998</v>
      </c>
      <c r="D52" s="1196">
        <v>97926</v>
      </c>
      <c r="E52" s="1197">
        <v>38.33</v>
      </c>
      <c r="F52" s="1184"/>
      <c r="G52" s="1194">
        <v>101</v>
      </c>
      <c r="H52" s="1195">
        <v>0.33145000000000002</v>
      </c>
      <c r="I52" s="1196">
        <v>2552</v>
      </c>
      <c r="J52" s="1196">
        <v>2129</v>
      </c>
      <c r="K52" s="1197">
        <v>2.2400000000000002</v>
      </c>
    </row>
    <row r="53" spans="1:11" ht="12.95" customHeight="1">
      <c r="A53" s="1194">
        <v>47</v>
      </c>
      <c r="B53" s="1195">
        <v>1.6100000000000001E-3</v>
      </c>
      <c r="C53" s="1196">
        <v>97854</v>
      </c>
      <c r="D53" s="1196">
        <v>97776</v>
      </c>
      <c r="E53" s="1197">
        <v>37.39</v>
      </c>
      <c r="F53" s="1184"/>
      <c r="G53" s="1194">
        <v>102</v>
      </c>
      <c r="H53" s="1195">
        <v>0.35389999999999999</v>
      </c>
      <c r="I53" s="1196">
        <v>1706</v>
      </c>
      <c r="J53" s="1196">
        <v>1404</v>
      </c>
      <c r="K53" s="1197">
        <v>2.1</v>
      </c>
    </row>
    <row r="54" spans="1:11" ht="12.95" customHeight="1">
      <c r="A54" s="1194">
        <v>48</v>
      </c>
      <c r="B54" s="1195">
        <v>1.7700000000000001E-3</v>
      </c>
      <c r="C54" s="1196">
        <v>97697</v>
      </c>
      <c r="D54" s="1196">
        <v>97611</v>
      </c>
      <c r="E54" s="1197">
        <v>36.44</v>
      </c>
      <c r="F54" s="1184"/>
      <c r="G54" s="1194">
        <v>103</v>
      </c>
      <c r="H54" s="1195">
        <v>0.37613000000000002</v>
      </c>
      <c r="I54" s="1196">
        <v>1102</v>
      </c>
      <c r="J54" s="1196">
        <v>895</v>
      </c>
      <c r="K54" s="1197">
        <v>1.97</v>
      </c>
    </row>
    <row r="55" spans="1:11" ht="12.95" customHeight="1">
      <c r="A55" s="1194">
        <v>49</v>
      </c>
      <c r="B55" s="1195">
        <v>1.9400000000000001E-3</v>
      </c>
      <c r="C55" s="1196">
        <v>97525</v>
      </c>
      <c r="D55" s="1196">
        <v>97430</v>
      </c>
      <c r="E55" s="1197">
        <v>35.51</v>
      </c>
      <c r="F55" s="1184"/>
      <c r="G55" s="1194">
        <v>104</v>
      </c>
      <c r="H55" s="1195">
        <v>0.39798</v>
      </c>
      <c r="I55" s="1196">
        <v>688</v>
      </c>
      <c r="J55" s="1196">
        <v>551</v>
      </c>
      <c r="K55" s="1197">
        <v>1.86</v>
      </c>
    </row>
    <row r="56" spans="1:11" ht="20.25" customHeight="1">
      <c r="A56" s="1194">
        <v>50</v>
      </c>
      <c r="B56" s="1195">
        <v>2.14E-3</v>
      </c>
      <c r="C56" s="1196">
        <v>97335</v>
      </c>
      <c r="D56" s="1196">
        <v>97231</v>
      </c>
      <c r="E56" s="1197">
        <v>34.58</v>
      </c>
      <c r="F56" s="1184"/>
      <c r="G56" s="1194" t="s">
        <v>2852</v>
      </c>
      <c r="H56" s="1195">
        <v>1</v>
      </c>
      <c r="I56" s="1196">
        <v>414</v>
      </c>
      <c r="J56" s="1196">
        <v>729</v>
      </c>
      <c r="K56" s="1197">
        <v>1.76</v>
      </c>
    </row>
    <row r="57" spans="1:11" ht="12.95" customHeight="1">
      <c r="A57" s="1194">
        <v>51</v>
      </c>
      <c r="B57" s="1195">
        <v>2.3500000000000001E-3</v>
      </c>
      <c r="C57" s="1196">
        <v>97127</v>
      </c>
      <c r="D57" s="1196">
        <v>97013</v>
      </c>
      <c r="E57" s="1197">
        <v>33.65</v>
      </c>
      <c r="F57" s="1184"/>
      <c r="G57" s="1194"/>
      <c r="H57" s="1195"/>
      <c r="I57" s="1196"/>
      <c r="J57" s="1196"/>
      <c r="K57" s="1197"/>
    </row>
    <row r="58" spans="1:11" ht="12.95" customHeight="1">
      <c r="A58" s="1194">
        <v>52</v>
      </c>
      <c r="B58" s="1195">
        <v>2.5799999999999998E-3</v>
      </c>
      <c r="C58" s="1196">
        <v>96899</v>
      </c>
      <c r="D58" s="1196">
        <v>96774</v>
      </c>
      <c r="E58" s="1197">
        <v>32.729999999999997</v>
      </c>
      <c r="F58" s="1184"/>
      <c r="G58" s="1194"/>
      <c r="H58" s="1195"/>
      <c r="I58" s="1196"/>
      <c r="J58" s="1196"/>
      <c r="K58" s="1197"/>
    </row>
    <row r="59" spans="1:11" ht="12.95" customHeight="1">
      <c r="A59" s="1194">
        <v>53</v>
      </c>
      <c r="B59" s="1195">
        <v>2.8400000000000001E-3</v>
      </c>
      <c r="C59" s="1196">
        <v>96649</v>
      </c>
      <c r="D59" s="1196">
        <v>96512</v>
      </c>
      <c r="E59" s="1197">
        <v>31.81</v>
      </c>
      <c r="F59" s="1184"/>
      <c r="G59" s="1194"/>
      <c r="H59" s="1195"/>
      <c r="I59" s="1196"/>
      <c r="J59" s="1196"/>
      <c r="K59" s="1197"/>
    </row>
    <row r="60" spans="1:11" ht="12.95" customHeight="1">
      <c r="A60" s="1194">
        <v>54</v>
      </c>
      <c r="B60" s="1195">
        <v>3.1099999999999999E-3</v>
      </c>
      <c r="C60" s="1196">
        <v>96375</v>
      </c>
      <c r="D60" s="1196">
        <v>96225</v>
      </c>
      <c r="E60" s="1197">
        <v>30.9</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rgb="FF00B0F0"/>
  </sheetPr>
  <dimension ref="A1:K76"/>
  <sheetViews>
    <sheetView zoomScaleNormal="100" workbookViewId="0">
      <selection activeCell="F60" sqref="F60"/>
    </sheetView>
  </sheetViews>
  <sheetFormatPr defaultColWidth="8" defaultRowHeight="12"/>
  <cols>
    <col min="1" max="1" width="5.625" style="1185" customWidth="1"/>
    <col min="2" max="5" width="9.375" style="1185" customWidth="1"/>
    <col min="6" max="6" width="3.5" style="1185" customWidth="1"/>
    <col min="7" max="7" width="5.625" style="1185" customWidth="1"/>
    <col min="8" max="11" width="9.375" style="1185" customWidth="1"/>
    <col min="12" max="256" width="8" style="1185"/>
    <col min="257" max="257" width="5.625" style="1185" customWidth="1"/>
    <col min="258" max="261" width="9.375" style="1185" customWidth="1"/>
    <col min="262" max="262" width="3.5" style="1185" customWidth="1"/>
    <col min="263" max="263" width="5.625" style="1185" customWidth="1"/>
    <col min="264" max="267" width="9.375" style="1185" customWidth="1"/>
    <col min="268" max="512" width="8" style="1185"/>
    <col min="513" max="513" width="5.625" style="1185" customWidth="1"/>
    <col min="514" max="517" width="9.375" style="1185" customWidth="1"/>
    <col min="518" max="518" width="3.5" style="1185" customWidth="1"/>
    <col min="519" max="519" width="5.625" style="1185" customWidth="1"/>
    <col min="520" max="523" width="9.375" style="1185" customWidth="1"/>
    <col min="524" max="768" width="8" style="1185"/>
    <col min="769" max="769" width="5.625" style="1185" customWidth="1"/>
    <col min="770" max="773" width="9.375" style="1185" customWidth="1"/>
    <col min="774" max="774" width="3.5" style="1185" customWidth="1"/>
    <col min="775" max="775" width="5.625" style="1185" customWidth="1"/>
    <col min="776" max="779" width="9.375" style="1185" customWidth="1"/>
    <col min="780" max="1024" width="8" style="1185"/>
    <col min="1025" max="1025" width="5.625" style="1185" customWidth="1"/>
    <col min="1026" max="1029" width="9.375" style="1185" customWidth="1"/>
    <col min="1030" max="1030" width="3.5" style="1185" customWidth="1"/>
    <col min="1031" max="1031" width="5.625" style="1185" customWidth="1"/>
    <col min="1032" max="1035" width="9.375" style="1185" customWidth="1"/>
    <col min="1036" max="1280" width="8" style="1185"/>
    <col min="1281" max="1281" width="5.625" style="1185" customWidth="1"/>
    <col min="1282" max="1285" width="9.375" style="1185" customWidth="1"/>
    <col min="1286" max="1286" width="3.5" style="1185" customWidth="1"/>
    <col min="1287" max="1287" width="5.625" style="1185" customWidth="1"/>
    <col min="1288" max="1291" width="9.375" style="1185" customWidth="1"/>
    <col min="1292" max="1536" width="8" style="1185"/>
    <col min="1537" max="1537" width="5.625" style="1185" customWidth="1"/>
    <col min="1538" max="1541" width="9.375" style="1185" customWidth="1"/>
    <col min="1542" max="1542" width="3.5" style="1185" customWidth="1"/>
    <col min="1543" max="1543" width="5.625" style="1185" customWidth="1"/>
    <col min="1544" max="1547" width="9.375" style="1185" customWidth="1"/>
    <col min="1548" max="1792" width="8" style="1185"/>
    <col min="1793" max="1793" width="5.625" style="1185" customWidth="1"/>
    <col min="1794" max="1797" width="9.375" style="1185" customWidth="1"/>
    <col min="1798" max="1798" width="3.5" style="1185" customWidth="1"/>
    <col min="1799" max="1799" width="5.625" style="1185" customWidth="1"/>
    <col min="1800" max="1803" width="9.375" style="1185" customWidth="1"/>
    <col min="1804" max="2048" width="8" style="1185"/>
    <col min="2049" max="2049" width="5.625" style="1185" customWidth="1"/>
    <col min="2050" max="2053" width="9.375" style="1185" customWidth="1"/>
    <col min="2054" max="2054" width="3.5" style="1185" customWidth="1"/>
    <col min="2055" max="2055" width="5.625" style="1185" customWidth="1"/>
    <col min="2056" max="2059" width="9.375" style="1185" customWidth="1"/>
    <col min="2060" max="2304" width="8" style="1185"/>
    <col min="2305" max="2305" width="5.625" style="1185" customWidth="1"/>
    <col min="2306" max="2309" width="9.375" style="1185" customWidth="1"/>
    <col min="2310" max="2310" width="3.5" style="1185" customWidth="1"/>
    <col min="2311" max="2311" width="5.625" style="1185" customWidth="1"/>
    <col min="2312" max="2315" width="9.375" style="1185" customWidth="1"/>
    <col min="2316" max="2560" width="8" style="1185"/>
    <col min="2561" max="2561" width="5.625" style="1185" customWidth="1"/>
    <col min="2562" max="2565" width="9.375" style="1185" customWidth="1"/>
    <col min="2566" max="2566" width="3.5" style="1185" customWidth="1"/>
    <col min="2567" max="2567" width="5.625" style="1185" customWidth="1"/>
    <col min="2568" max="2571" width="9.375" style="1185" customWidth="1"/>
    <col min="2572" max="2816" width="8" style="1185"/>
    <col min="2817" max="2817" width="5.625" style="1185" customWidth="1"/>
    <col min="2818" max="2821" width="9.375" style="1185" customWidth="1"/>
    <col min="2822" max="2822" width="3.5" style="1185" customWidth="1"/>
    <col min="2823" max="2823" width="5.625" style="1185" customWidth="1"/>
    <col min="2824" max="2827" width="9.375" style="1185" customWidth="1"/>
    <col min="2828" max="3072" width="8" style="1185"/>
    <col min="3073" max="3073" width="5.625" style="1185" customWidth="1"/>
    <col min="3074" max="3077" width="9.375" style="1185" customWidth="1"/>
    <col min="3078" max="3078" width="3.5" style="1185" customWidth="1"/>
    <col min="3079" max="3079" width="5.625" style="1185" customWidth="1"/>
    <col min="3080" max="3083" width="9.375" style="1185" customWidth="1"/>
    <col min="3084" max="3328" width="8" style="1185"/>
    <col min="3329" max="3329" width="5.625" style="1185" customWidth="1"/>
    <col min="3330" max="3333" width="9.375" style="1185" customWidth="1"/>
    <col min="3334" max="3334" width="3.5" style="1185" customWidth="1"/>
    <col min="3335" max="3335" width="5.625" style="1185" customWidth="1"/>
    <col min="3336" max="3339" width="9.375" style="1185" customWidth="1"/>
    <col min="3340" max="3584" width="8" style="1185"/>
    <col min="3585" max="3585" width="5.625" style="1185" customWidth="1"/>
    <col min="3586" max="3589" width="9.375" style="1185" customWidth="1"/>
    <col min="3590" max="3590" width="3.5" style="1185" customWidth="1"/>
    <col min="3591" max="3591" width="5.625" style="1185" customWidth="1"/>
    <col min="3592" max="3595" width="9.375" style="1185" customWidth="1"/>
    <col min="3596" max="3840" width="8" style="1185"/>
    <col min="3841" max="3841" width="5.625" style="1185" customWidth="1"/>
    <col min="3842" max="3845" width="9.375" style="1185" customWidth="1"/>
    <col min="3846" max="3846" width="3.5" style="1185" customWidth="1"/>
    <col min="3847" max="3847" width="5.625" style="1185" customWidth="1"/>
    <col min="3848" max="3851" width="9.375" style="1185" customWidth="1"/>
    <col min="3852" max="4096" width="8" style="1185"/>
    <col min="4097" max="4097" width="5.625" style="1185" customWidth="1"/>
    <col min="4098" max="4101" width="9.375" style="1185" customWidth="1"/>
    <col min="4102" max="4102" width="3.5" style="1185" customWidth="1"/>
    <col min="4103" max="4103" width="5.625" style="1185" customWidth="1"/>
    <col min="4104" max="4107" width="9.375" style="1185" customWidth="1"/>
    <col min="4108" max="4352" width="8" style="1185"/>
    <col min="4353" max="4353" width="5.625" style="1185" customWidth="1"/>
    <col min="4354" max="4357" width="9.375" style="1185" customWidth="1"/>
    <col min="4358" max="4358" width="3.5" style="1185" customWidth="1"/>
    <col min="4359" max="4359" width="5.625" style="1185" customWidth="1"/>
    <col min="4360" max="4363" width="9.375" style="1185" customWidth="1"/>
    <col min="4364" max="4608" width="8" style="1185"/>
    <col min="4609" max="4609" width="5.625" style="1185" customWidth="1"/>
    <col min="4610" max="4613" width="9.375" style="1185" customWidth="1"/>
    <col min="4614" max="4614" width="3.5" style="1185" customWidth="1"/>
    <col min="4615" max="4615" width="5.625" style="1185" customWidth="1"/>
    <col min="4616" max="4619" width="9.375" style="1185" customWidth="1"/>
    <col min="4620" max="4864" width="8" style="1185"/>
    <col min="4865" max="4865" width="5.625" style="1185" customWidth="1"/>
    <col min="4866" max="4869" width="9.375" style="1185" customWidth="1"/>
    <col min="4870" max="4870" width="3.5" style="1185" customWidth="1"/>
    <col min="4871" max="4871" width="5.625" style="1185" customWidth="1"/>
    <col min="4872" max="4875" width="9.375" style="1185" customWidth="1"/>
    <col min="4876" max="5120" width="8" style="1185"/>
    <col min="5121" max="5121" width="5.625" style="1185" customWidth="1"/>
    <col min="5122" max="5125" width="9.375" style="1185" customWidth="1"/>
    <col min="5126" max="5126" width="3.5" style="1185" customWidth="1"/>
    <col min="5127" max="5127" width="5.625" style="1185" customWidth="1"/>
    <col min="5128" max="5131" width="9.375" style="1185" customWidth="1"/>
    <col min="5132" max="5376" width="8" style="1185"/>
    <col min="5377" max="5377" width="5.625" style="1185" customWidth="1"/>
    <col min="5378" max="5381" width="9.375" style="1185" customWidth="1"/>
    <col min="5382" max="5382" width="3.5" style="1185" customWidth="1"/>
    <col min="5383" max="5383" width="5.625" style="1185" customWidth="1"/>
    <col min="5384" max="5387" width="9.375" style="1185" customWidth="1"/>
    <col min="5388" max="5632" width="8" style="1185"/>
    <col min="5633" max="5633" width="5.625" style="1185" customWidth="1"/>
    <col min="5634" max="5637" width="9.375" style="1185" customWidth="1"/>
    <col min="5638" max="5638" width="3.5" style="1185" customWidth="1"/>
    <col min="5639" max="5639" width="5.625" style="1185" customWidth="1"/>
    <col min="5640" max="5643" width="9.375" style="1185" customWidth="1"/>
    <col min="5644" max="5888" width="8" style="1185"/>
    <col min="5889" max="5889" width="5.625" style="1185" customWidth="1"/>
    <col min="5890" max="5893" width="9.375" style="1185" customWidth="1"/>
    <col min="5894" max="5894" width="3.5" style="1185" customWidth="1"/>
    <col min="5895" max="5895" width="5.625" style="1185" customWidth="1"/>
    <col min="5896" max="5899" width="9.375" style="1185" customWidth="1"/>
    <col min="5900" max="6144" width="8" style="1185"/>
    <col min="6145" max="6145" width="5.625" style="1185" customWidth="1"/>
    <col min="6146" max="6149" width="9.375" style="1185" customWidth="1"/>
    <col min="6150" max="6150" width="3.5" style="1185" customWidth="1"/>
    <col min="6151" max="6151" width="5.625" style="1185" customWidth="1"/>
    <col min="6152" max="6155" width="9.375" style="1185" customWidth="1"/>
    <col min="6156" max="6400" width="8" style="1185"/>
    <col min="6401" max="6401" width="5.625" style="1185" customWidth="1"/>
    <col min="6402" max="6405" width="9.375" style="1185" customWidth="1"/>
    <col min="6406" max="6406" width="3.5" style="1185" customWidth="1"/>
    <col min="6407" max="6407" width="5.625" style="1185" customWidth="1"/>
    <col min="6408" max="6411" width="9.375" style="1185" customWidth="1"/>
    <col min="6412" max="6656" width="8" style="1185"/>
    <col min="6657" max="6657" width="5.625" style="1185" customWidth="1"/>
    <col min="6658" max="6661" width="9.375" style="1185" customWidth="1"/>
    <col min="6662" max="6662" width="3.5" style="1185" customWidth="1"/>
    <col min="6663" max="6663" width="5.625" style="1185" customWidth="1"/>
    <col min="6664" max="6667" width="9.375" style="1185" customWidth="1"/>
    <col min="6668" max="6912" width="8" style="1185"/>
    <col min="6913" max="6913" width="5.625" style="1185" customWidth="1"/>
    <col min="6914" max="6917" width="9.375" style="1185" customWidth="1"/>
    <col min="6918" max="6918" width="3.5" style="1185" customWidth="1"/>
    <col min="6919" max="6919" width="5.625" style="1185" customWidth="1"/>
    <col min="6920" max="6923" width="9.375" style="1185" customWidth="1"/>
    <col min="6924" max="7168" width="8" style="1185"/>
    <col min="7169" max="7169" width="5.625" style="1185" customWidth="1"/>
    <col min="7170" max="7173" width="9.375" style="1185" customWidth="1"/>
    <col min="7174" max="7174" width="3.5" style="1185" customWidth="1"/>
    <col min="7175" max="7175" width="5.625" style="1185" customWidth="1"/>
    <col min="7176" max="7179" width="9.375" style="1185" customWidth="1"/>
    <col min="7180" max="7424" width="8" style="1185"/>
    <col min="7425" max="7425" width="5.625" style="1185" customWidth="1"/>
    <col min="7426" max="7429" width="9.375" style="1185" customWidth="1"/>
    <col min="7430" max="7430" width="3.5" style="1185" customWidth="1"/>
    <col min="7431" max="7431" width="5.625" style="1185" customWidth="1"/>
    <col min="7432" max="7435" width="9.375" style="1185" customWidth="1"/>
    <col min="7436" max="7680" width="8" style="1185"/>
    <col min="7681" max="7681" width="5.625" style="1185" customWidth="1"/>
    <col min="7682" max="7685" width="9.375" style="1185" customWidth="1"/>
    <col min="7686" max="7686" width="3.5" style="1185" customWidth="1"/>
    <col min="7687" max="7687" width="5.625" style="1185" customWidth="1"/>
    <col min="7688" max="7691" width="9.375" style="1185" customWidth="1"/>
    <col min="7692" max="7936" width="8" style="1185"/>
    <col min="7937" max="7937" width="5.625" style="1185" customWidth="1"/>
    <col min="7938" max="7941" width="9.375" style="1185" customWidth="1"/>
    <col min="7942" max="7942" width="3.5" style="1185" customWidth="1"/>
    <col min="7943" max="7943" width="5.625" style="1185" customWidth="1"/>
    <col min="7944" max="7947" width="9.375" style="1185" customWidth="1"/>
    <col min="7948" max="8192" width="8" style="1185"/>
    <col min="8193" max="8193" width="5.625" style="1185" customWidth="1"/>
    <col min="8194" max="8197" width="9.375" style="1185" customWidth="1"/>
    <col min="8198" max="8198" width="3.5" style="1185" customWidth="1"/>
    <col min="8199" max="8199" width="5.625" style="1185" customWidth="1"/>
    <col min="8200" max="8203" width="9.375" style="1185" customWidth="1"/>
    <col min="8204" max="8448" width="8" style="1185"/>
    <col min="8449" max="8449" width="5.625" style="1185" customWidth="1"/>
    <col min="8450" max="8453" width="9.375" style="1185" customWidth="1"/>
    <col min="8454" max="8454" width="3.5" style="1185" customWidth="1"/>
    <col min="8455" max="8455" width="5.625" style="1185" customWidth="1"/>
    <col min="8456" max="8459" width="9.375" style="1185" customWidth="1"/>
    <col min="8460" max="8704" width="8" style="1185"/>
    <col min="8705" max="8705" width="5.625" style="1185" customWidth="1"/>
    <col min="8706" max="8709" width="9.375" style="1185" customWidth="1"/>
    <col min="8710" max="8710" width="3.5" style="1185" customWidth="1"/>
    <col min="8711" max="8711" width="5.625" style="1185" customWidth="1"/>
    <col min="8712" max="8715" width="9.375" style="1185" customWidth="1"/>
    <col min="8716" max="8960" width="8" style="1185"/>
    <col min="8961" max="8961" width="5.625" style="1185" customWidth="1"/>
    <col min="8962" max="8965" width="9.375" style="1185" customWidth="1"/>
    <col min="8966" max="8966" width="3.5" style="1185" customWidth="1"/>
    <col min="8967" max="8967" width="5.625" style="1185" customWidth="1"/>
    <col min="8968" max="8971" width="9.375" style="1185" customWidth="1"/>
    <col min="8972" max="9216" width="8" style="1185"/>
    <col min="9217" max="9217" width="5.625" style="1185" customWidth="1"/>
    <col min="9218" max="9221" width="9.375" style="1185" customWidth="1"/>
    <col min="9222" max="9222" width="3.5" style="1185" customWidth="1"/>
    <col min="9223" max="9223" width="5.625" style="1185" customWidth="1"/>
    <col min="9224" max="9227" width="9.375" style="1185" customWidth="1"/>
    <col min="9228" max="9472" width="8" style="1185"/>
    <col min="9473" max="9473" width="5.625" style="1185" customWidth="1"/>
    <col min="9474" max="9477" width="9.375" style="1185" customWidth="1"/>
    <col min="9478" max="9478" width="3.5" style="1185" customWidth="1"/>
    <col min="9479" max="9479" width="5.625" style="1185" customWidth="1"/>
    <col min="9480" max="9483" width="9.375" style="1185" customWidth="1"/>
    <col min="9484" max="9728" width="8" style="1185"/>
    <col min="9729" max="9729" width="5.625" style="1185" customWidth="1"/>
    <col min="9730" max="9733" width="9.375" style="1185" customWidth="1"/>
    <col min="9734" max="9734" width="3.5" style="1185" customWidth="1"/>
    <col min="9735" max="9735" width="5.625" style="1185" customWidth="1"/>
    <col min="9736" max="9739" width="9.375" style="1185" customWidth="1"/>
    <col min="9740" max="9984" width="8" style="1185"/>
    <col min="9985" max="9985" width="5.625" style="1185" customWidth="1"/>
    <col min="9986" max="9989" width="9.375" style="1185" customWidth="1"/>
    <col min="9990" max="9990" width="3.5" style="1185" customWidth="1"/>
    <col min="9991" max="9991" width="5.625" style="1185" customWidth="1"/>
    <col min="9992" max="9995" width="9.375" style="1185" customWidth="1"/>
    <col min="9996" max="10240" width="8" style="1185"/>
    <col min="10241" max="10241" width="5.625" style="1185" customWidth="1"/>
    <col min="10242" max="10245" width="9.375" style="1185" customWidth="1"/>
    <col min="10246" max="10246" width="3.5" style="1185" customWidth="1"/>
    <col min="10247" max="10247" width="5.625" style="1185" customWidth="1"/>
    <col min="10248" max="10251" width="9.375" style="1185" customWidth="1"/>
    <col min="10252" max="10496" width="8" style="1185"/>
    <col min="10497" max="10497" width="5.625" style="1185" customWidth="1"/>
    <col min="10498" max="10501" width="9.375" style="1185" customWidth="1"/>
    <col min="10502" max="10502" width="3.5" style="1185" customWidth="1"/>
    <col min="10503" max="10503" width="5.625" style="1185" customWidth="1"/>
    <col min="10504" max="10507" width="9.375" style="1185" customWidth="1"/>
    <col min="10508" max="10752" width="8" style="1185"/>
    <col min="10753" max="10753" width="5.625" style="1185" customWidth="1"/>
    <col min="10754" max="10757" width="9.375" style="1185" customWidth="1"/>
    <col min="10758" max="10758" width="3.5" style="1185" customWidth="1"/>
    <col min="10759" max="10759" width="5.625" style="1185" customWidth="1"/>
    <col min="10760" max="10763" width="9.375" style="1185" customWidth="1"/>
    <col min="10764" max="11008" width="8" style="1185"/>
    <col min="11009" max="11009" width="5.625" style="1185" customWidth="1"/>
    <col min="11010" max="11013" width="9.375" style="1185" customWidth="1"/>
    <col min="11014" max="11014" width="3.5" style="1185" customWidth="1"/>
    <col min="11015" max="11015" width="5.625" style="1185" customWidth="1"/>
    <col min="11016" max="11019" width="9.375" style="1185" customWidth="1"/>
    <col min="11020" max="11264" width="8" style="1185"/>
    <col min="11265" max="11265" width="5.625" style="1185" customWidth="1"/>
    <col min="11266" max="11269" width="9.375" style="1185" customWidth="1"/>
    <col min="11270" max="11270" width="3.5" style="1185" customWidth="1"/>
    <col min="11271" max="11271" width="5.625" style="1185" customWidth="1"/>
    <col min="11272" max="11275" width="9.375" style="1185" customWidth="1"/>
    <col min="11276" max="11520" width="8" style="1185"/>
    <col min="11521" max="11521" width="5.625" style="1185" customWidth="1"/>
    <col min="11522" max="11525" width="9.375" style="1185" customWidth="1"/>
    <col min="11526" max="11526" width="3.5" style="1185" customWidth="1"/>
    <col min="11527" max="11527" width="5.625" style="1185" customWidth="1"/>
    <col min="11528" max="11531" width="9.375" style="1185" customWidth="1"/>
    <col min="11532" max="11776" width="8" style="1185"/>
    <col min="11777" max="11777" width="5.625" style="1185" customWidth="1"/>
    <col min="11778" max="11781" width="9.375" style="1185" customWidth="1"/>
    <col min="11782" max="11782" width="3.5" style="1185" customWidth="1"/>
    <col min="11783" max="11783" width="5.625" style="1185" customWidth="1"/>
    <col min="11784" max="11787" width="9.375" style="1185" customWidth="1"/>
    <col min="11788" max="12032" width="8" style="1185"/>
    <col min="12033" max="12033" width="5.625" style="1185" customWidth="1"/>
    <col min="12034" max="12037" width="9.375" style="1185" customWidth="1"/>
    <col min="12038" max="12038" width="3.5" style="1185" customWidth="1"/>
    <col min="12039" max="12039" width="5.625" style="1185" customWidth="1"/>
    <col min="12040" max="12043" width="9.375" style="1185" customWidth="1"/>
    <col min="12044" max="12288" width="8" style="1185"/>
    <col min="12289" max="12289" width="5.625" style="1185" customWidth="1"/>
    <col min="12290" max="12293" width="9.375" style="1185" customWidth="1"/>
    <col min="12294" max="12294" width="3.5" style="1185" customWidth="1"/>
    <col min="12295" max="12295" width="5.625" style="1185" customWidth="1"/>
    <col min="12296" max="12299" width="9.375" style="1185" customWidth="1"/>
    <col min="12300" max="12544" width="8" style="1185"/>
    <col min="12545" max="12545" width="5.625" style="1185" customWidth="1"/>
    <col min="12546" max="12549" width="9.375" style="1185" customWidth="1"/>
    <col min="12550" max="12550" width="3.5" style="1185" customWidth="1"/>
    <col min="12551" max="12551" width="5.625" style="1185" customWidth="1"/>
    <col min="12552" max="12555" width="9.375" style="1185" customWidth="1"/>
    <col min="12556" max="12800" width="8" style="1185"/>
    <col min="12801" max="12801" width="5.625" style="1185" customWidth="1"/>
    <col min="12802" max="12805" width="9.375" style="1185" customWidth="1"/>
    <col min="12806" max="12806" width="3.5" style="1185" customWidth="1"/>
    <col min="12807" max="12807" width="5.625" style="1185" customWidth="1"/>
    <col min="12808" max="12811" width="9.375" style="1185" customWidth="1"/>
    <col min="12812" max="13056" width="8" style="1185"/>
    <col min="13057" max="13057" width="5.625" style="1185" customWidth="1"/>
    <col min="13058" max="13061" width="9.375" style="1185" customWidth="1"/>
    <col min="13062" max="13062" width="3.5" style="1185" customWidth="1"/>
    <col min="13063" max="13063" width="5.625" style="1185" customWidth="1"/>
    <col min="13064" max="13067" width="9.375" style="1185" customWidth="1"/>
    <col min="13068" max="13312" width="8" style="1185"/>
    <col min="13313" max="13313" width="5.625" style="1185" customWidth="1"/>
    <col min="13314" max="13317" width="9.375" style="1185" customWidth="1"/>
    <col min="13318" max="13318" width="3.5" style="1185" customWidth="1"/>
    <col min="13319" max="13319" width="5.625" style="1185" customWidth="1"/>
    <col min="13320" max="13323" width="9.375" style="1185" customWidth="1"/>
    <col min="13324" max="13568" width="8" style="1185"/>
    <col min="13569" max="13569" width="5.625" style="1185" customWidth="1"/>
    <col min="13570" max="13573" width="9.375" style="1185" customWidth="1"/>
    <col min="13574" max="13574" width="3.5" style="1185" customWidth="1"/>
    <col min="13575" max="13575" width="5.625" style="1185" customWidth="1"/>
    <col min="13576" max="13579" width="9.375" style="1185" customWidth="1"/>
    <col min="13580" max="13824" width="8" style="1185"/>
    <col min="13825" max="13825" width="5.625" style="1185" customWidth="1"/>
    <col min="13826" max="13829" width="9.375" style="1185" customWidth="1"/>
    <col min="13830" max="13830" width="3.5" style="1185" customWidth="1"/>
    <col min="13831" max="13831" width="5.625" style="1185" customWidth="1"/>
    <col min="13832" max="13835" width="9.375" style="1185" customWidth="1"/>
    <col min="13836" max="14080" width="8" style="1185"/>
    <col min="14081" max="14081" width="5.625" style="1185" customWidth="1"/>
    <col min="14082" max="14085" width="9.375" style="1185" customWidth="1"/>
    <col min="14086" max="14086" width="3.5" style="1185" customWidth="1"/>
    <col min="14087" max="14087" width="5.625" style="1185" customWidth="1"/>
    <col min="14088" max="14091" width="9.375" style="1185" customWidth="1"/>
    <col min="14092" max="14336" width="8" style="1185"/>
    <col min="14337" max="14337" width="5.625" style="1185" customWidth="1"/>
    <col min="14338" max="14341" width="9.375" style="1185" customWidth="1"/>
    <col min="14342" max="14342" width="3.5" style="1185" customWidth="1"/>
    <col min="14343" max="14343" width="5.625" style="1185" customWidth="1"/>
    <col min="14344" max="14347" width="9.375" style="1185" customWidth="1"/>
    <col min="14348" max="14592" width="8" style="1185"/>
    <col min="14593" max="14593" width="5.625" style="1185" customWidth="1"/>
    <col min="14594" max="14597" width="9.375" style="1185" customWidth="1"/>
    <col min="14598" max="14598" width="3.5" style="1185" customWidth="1"/>
    <col min="14599" max="14599" width="5.625" style="1185" customWidth="1"/>
    <col min="14600" max="14603" width="9.375" style="1185" customWidth="1"/>
    <col min="14604" max="14848" width="8" style="1185"/>
    <col min="14849" max="14849" width="5.625" style="1185" customWidth="1"/>
    <col min="14850" max="14853" width="9.375" style="1185" customWidth="1"/>
    <col min="14854" max="14854" width="3.5" style="1185" customWidth="1"/>
    <col min="14855" max="14855" width="5.625" style="1185" customWidth="1"/>
    <col min="14856" max="14859" width="9.375" style="1185" customWidth="1"/>
    <col min="14860" max="15104" width="8" style="1185"/>
    <col min="15105" max="15105" width="5.625" style="1185" customWidth="1"/>
    <col min="15106" max="15109" width="9.375" style="1185" customWidth="1"/>
    <col min="15110" max="15110" width="3.5" style="1185" customWidth="1"/>
    <col min="15111" max="15111" width="5.625" style="1185" customWidth="1"/>
    <col min="15112" max="15115" width="9.375" style="1185" customWidth="1"/>
    <col min="15116" max="15360" width="8" style="1185"/>
    <col min="15361" max="15361" width="5.625" style="1185" customWidth="1"/>
    <col min="15362" max="15365" width="9.375" style="1185" customWidth="1"/>
    <col min="15366" max="15366" width="3.5" style="1185" customWidth="1"/>
    <col min="15367" max="15367" width="5.625" style="1185" customWidth="1"/>
    <col min="15368" max="15371" width="9.375" style="1185" customWidth="1"/>
    <col min="15372" max="15616" width="8" style="1185"/>
    <col min="15617" max="15617" width="5.625" style="1185" customWidth="1"/>
    <col min="15618" max="15621" width="9.375" style="1185" customWidth="1"/>
    <col min="15622" max="15622" width="3.5" style="1185" customWidth="1"/>
    <col min="15623" max="15623" width="5.625" style="1185" customWidth="1"/>
    <col min="15624" max="15627" width="9.375" style="1185" customWidth="1"/>
    <col min="15628" max="15872" width="8" style="1185"/>
    <col min="15873" max="15873" width="5.625" style="1185" customWidth="1"/>
    <col min="15874" max="15877" width="9.375" style="1185" customWidth="1"/>
    <col min="15878" max="15878" width="3.5" style="1185" customWidth="1"/>
    <col min="15879" max="15879" width="5.625" style="1185" customWidth="1"/>
    <col min="15880" max="15883" width="9.375" style="1185" customWidth="1"/>
    <col min="15884" max="16128" width="8" style="1185"/>
    <col min="16129" max="16129" width="5.625" style="1185" customWidth="1"/>
    <col min="16130" max="16133" width="9.375" style="1185" customWidth="1"/>
    <col min="16134" max="16134" width="3.5" style="1185" customWidth="1"/>
    <col min="16135" max="16135" width="5.625" style="1185" customWidth="1"/>
    <col min="16136" max="16139" width="9.375" style="1185" customWidth="1"/>
    <col min="16140" max="16384" width="8" style="1185"/>
  </cols>
  <sheetData>
    <row r="1" spans="1:11" ht="13.5" customHeight="1">
      <c r="A1" s="1183" t="s">
        <v>2810</v>
      </c>
      <c r="B1" s="1184"/>
      <c r="C1" s="1184"/>
      <c r="D1" s="1184"/>
      <c r="E1" s="1184"/>
      <c r="F1" s="1184"/>
      <c r="G1" s="1184"/>
      <c r="H1" s="1184"/>
      <c r="I1" s="1184"/>
      <c r="J1" s="1184"/>
      <c r="K1" s="1184"/>
    </row>
    <row r="2" spans="1:11" ht="6.75" customHeight="1">
      <c r="A2" s="1183"/>
      <c r="B2" s="1184"/>
      <c r="C2" s="1184"/>
      <c r="D2" s="1184"/>
      <c r="E2" s="1184"/>
      <c r="F2" s="1186"/>
      <c r="G2" s="1184"/>
      <c r="H2" s="1184"/>
      <c r="I2" s="1184"/>
      <c r="J2" s="1184"/>
      <c r="K2" s="1184"/>
    </row>
    <row r="3" spans="1:11" ht="13.5" customHeight="1">
      <c r="A3" s="1187" t="s">
        <v>2853</v>
      </c>
      <c r="B3" s="1184"/>
      <c r="C3" s="1184"/>
      <c r="D3" s="1184"/>
      <c r="E3" s="1184"/>
      <c r="F3" s="1186"/>
      <c r="G3" s="1184"/>
      <c r="H3" s="1184"/>
      <c r="I3" s="1184"/>
      <c r="J3" s="1184"/>
      <c r="K3" s="1184"/>
    </row>
    <row r="4" spans="1:11" ht="13.5" customHeight="1">
      <c r="A4" s="1187" t="s">
        <v>2819</v>
      </c>
      <c r="B4" s="1184"/>
      <c r="C4" s="1184"/>
      <c r="D4" s="1184"/>
      <c r="E4" s="1184"/>
      <c r="F4" s="1186"/>
      <c r="G4" s="1184"/>
      <c r="H4" s="1184"/>
      <c r="I4" s="1184"/>
      <c r="J4" s="1184"/>
      <c r="K4" s="1184"/>
    </row>
    <row r="5" spans="1:11" s="1193" customFormat="1" ht="17.25" customHeight="1">
      <c r="A5" s="1188" t="s">
        <v>2812</v>
      </c>
      <c r="B5" s="1189" t="s">
        <v>2848</v>
      </c>
      <c r="C5" s="1190" t="s">
        <v>2849</v>
      </c>
      <c r="D5" s="1189" t="s">
        <v>2850</v>
      </c>
      <c r="E5" s="1191" t="s">
        <v>2851</v>
      </c>
      <c r="F5" s="1192"/>
      <c r="G5" s="1188" t="s">
        <v>2812</v>
      </c>
      <c r="H5" s="1189" t="s">
        <v>2848</v>
      </c>
      <c r="I5" s="1190" t="s">
        <v>2849</v>
      </c>
      <c r="J5" s="1189" t="s">
        <v>2850</v>
      </c>
      <c r="K5" s="1191" t="s">
        <v>2851</v>
      </c>
    </row>
    <row r="6" spans="1:11" ht="20.25" customHeight="1">
      <c r="A6" s="1194">
        <v>0</v>
      </c>
      <c r="B6" s="1195">
        <v>8.8000000000000003E-4</v>
      </c>
      <c r="C6" s="1196">
        <v>100000</v>
      </c>
      <c r="D6" s="1196">
        <v>99932</v>
      </c>
      <c r="E6" s="1197">
        <v>89.63</v>
      </c>
      <c r="F6" s="1186"/>
      <c r="G6" s="1194">
        <v>55</v>
      </c>
      <c r="H6" s="1195">
        <v>1.73E-3</v>
      </c>
      <c r="I6" s="1196">
        <v>97794</v>
      </c>
      <c r="J6" s="1196">
        <v>97709</v>
      </c>
      <c r="K6" s="1197">
        <v>35.75</v>
      </c>
    </row>
    <row r="7" spans="1:11" ht="13.5" customHeight="1">
      <c r="A7" s="1194">
        <v>1</v>
      </c>
      <c r="B7" s="1195">
        <v>2.9E-4</v>
      </c>
      <c r="C7" s="1196">
        <v>99912</v>
      </c>
      <c r="D7" s="1196">
        <v>99898</v>
      </c>
      <c r="E7" s="1197">
        <v>88.71</v>
      </c>
      <c r="F7" s="1186"/>
      <c r="G7" s="1194">
        <v>56</v>
      </c>
      <c r="H7" s="1195">
        <v>1.8500000000000001E-3</v>
      </c>
      <c r="I7" s="1196">
        <v>97625</v>
      </c>
      <c r="J7" s="1196">
        <v>97535</v>
      </c>
      <c r="K7" s="1197">
        <v>34.81</v>
      </c>
    </row>
    <row r="8" spans="1:11" ht="13.5" customHeight="1">
      <c r="A8" s="1194">
        <v>2</v>
      </c>
      <c r="B8" s="1195">
        <v>1.2E-4</v>
      </c>
      <c r="C8" s="1196">
        <v>99883</v>
      </c>
      <c r="D8" s="1196">
        <v>99877</v>
      </c>
      <c r="E8" s="1197">
        <v>87.74</v>
      </c>
      <c r="F8" s="1184"/>
      <c r="G8" s="1194">
        <v>57</v>
      </c>
      <c r="H8" s="1195">
        <v>1.97E-3</v>
      </c>
      <c r="I8" s="1196">
        <v>97444</v>
      </c>
      <c r="J8" s="1196">
        <v>97349</v>
      </c>
      <c r="K8" s="1197">
        <v>33.869999999999997</v>
      </c>
    </row>
    <row r="9" spans="1:11" ht="13.5" customHeight="1">
      <c r="A9" s="1194">
        <v>3</v>
      </c>
      <c r="B9" s="1195">
        <v>8.0000000000000007E-5</v>
      </c>
      <c r="C9" s="1196">
        <v>99871</v>
      </c>
      <c r="D9" s="1196">
        <v>99867</v>
      </c>
      <c r="E9" s="1197">
        <v>86.75</v>
      </c>
      <c r="F9" s="1184"/>
      <c r="G9" s="1194">
        <v>58</v>
      </c>
      <c r="H9" s="1195">
        <v>2.0899999999999998E-3</v>
      </c>
      <c r="I9" s="1196">
        <v>97253</v>
      </c>
      <c r="J9" s="1196">
        <v>97151</v>
      </c>
      <c r="K9" s="1197">
        <v>32.94</v>
      </c>
    </row>
    <row r="10" spans="1:11" ht="13.5" customHeight="1">
      <c r="A10" s="1194">
        <v>4</v>
      </c>
      <c r="B10" s="1195">
        <v>6.0000000000000002E-5</v>
      </c>
      <c r="C10" s="1196">
        <v>99863</v>
      </c>
      <c r="D10" s="1196">
        <v>99861</v>
      </c>
      <c r="E10" s="1197">
        <v>85.75</v>
      </c>
      <c r="F10" s="1184"/>
      <c r="G10" s="1194">
        <v>59</v>
      </c>
      <c r="H10" s="1195">
        <v>2.2300000000000002E-3</v>
      </c>
      <c r="I10" s="1196">
        <v>97049</v>
      </c>
      <c r="J10" s="1196">
        <v>96941</v>
      </c>
      <c r="K10" s="1197">
        <v>32</v>
      </c>
    </row>
    <row r="11" spans="1:11" ht="20.25" customHeight="1">
      <c r="A11" s="1194">
        <v>5</v>
      </c>
      <c r="B11" s="1195">
        <v>5.0000000000000002E-5</v>
      </c>
      <c r="C11" s="1196">
        <v>99858</v>
      </c>
      <c r="D11" s="1196">
        <v>99855</v>
      </c>
      <c r="E11" s="1197">
        <v>84.76</v>
      </c>
      <c r="F11" s="1184"/>
      <c r="G11" s="1194">
        <v>60</v>
      </c>
      <c r="H11" s="1195">
        <v>2.3900000000000002E-3</v>
      </c>
      <c r="I11" s="1196">
        <v>96833</v>
      </c>
      <c r="J11" s="1196">
        <v>96717</v>
      </c>
      <c r="K11" s="1197">
        <v>31.08</v>
      </c>
    </row>
    <row r="12" spans="1:11" ht="13.5" customHeight="1">
      <c r="A12" s="1194">
        <v>6</v>
      </c>
      <c r="B12" s="1195">
        <v>4.0000000000000003E-5</v>
      </c>
      <c r="C12" s="1196">
        <v>99853</v>
      </c>
      <c r="D12" s="1196">
        <v>99851</v>
      </c>
      <c r="E12" s="1197">
        <v>83.76</v>
      </c>
      <c r="F12" s="1184"/>
      <c r="G12" s="1194">
        <v>61</v>
      </c>
      <c r="H12" s="1195">
        <v>2.5799999999999998E-3</v>
      </c>
      <c r="I12" s="1196">
        <v>96601</v>
      </c>
      <c r="J12" s="1196">
        <v>96477</v>
      </c>
      <c r="K12" s="1197">
        <v>30.15</v>
      </c>
    </row>
    <row r="13" spans="1:11" ht="13.5" customHeight="1">
      <c r="A13" s="1194">
        <v>7</v>
      </c>
      <c r="B13" s="1195">
        <v>4.0000000000000003E-5</v>
      </c>
      <c r="C13" s="1196">
        <v>99848</v>
      </c>
      <c r="D13" s="1196">
        <v>99846</v>
      </c>
      <c r="E13" s="1197">
        <v>82.77</v>
      </c>
      <c r="F13" s="1184"/>
      <c r="G13" s="1194">
        <v>62</v>
      </c>
      <c r="H13" s="1195">
        <v>2.7799999999999999E-3</v>
      </c>
      <c r="I13" s="1196">
        <v>96352</v>
      </c>
      <c r="J13" s="1196">
        <v>96218</v>
      </c>
      <c r="K13" s="1197">
        <v>29.23</v>
      </c>
    </row>
    <row r="14" spans="1:11" ht="13.5" customHeight="1">
      <c r="A14" s="1194">
        <v>8</v>
      </c>
      <c r="B14" s="1195">
        <v>4.0000000000000003E-5</v>
      </c>
      <c r="C14" s="1196">
        <v>99844</v>
      </c>
      <c r="D14" s="1196">
        <v>99842</v>
      </c>
      <c r="E14" s="1197">
        <v>81.77</v>
      </c>
      <c r="F14" s="1184"/>
      <c r="G14" s="1194">
        <v>63</v>
      </c>
      <c r="H14" s="1195">
        <v>3.0000000000000001E-3</v>
      </c>
      <c r="I14" s="1196">
        <v>96084</v>
      </c>
      <c r="J14" s="1196">
        <v>95940</v>
      </c>
      <c r="K14" s="1197">
        <v>28.31</v>
      </c>
    </row>
    <row r="15" spans="1:11" ht="13.5" customHeight="1">
      <c r="A15" s="1194">
        <v>9</v>
      </c>
      <c r="B15" s="1195">
        <v>4.0000000000000003E-5</v>
      </c>
      <c r="C15" s="1196">
        <v>99840</v>
      </c>
      <c r="D15" s="1196">
        <v>99838</v>
      </c>
      <c r="E15" s="1197">
        <v>80.77</v>
      </c>
      <c r="F15" s="1184"/>
      <c r="G15" s="1194">
        <v>64</v>
      </c>
      <c r="H15" s="1195">
        <v>3.2499999999999999E-3</v>
      </c>
      <c r="I15" s="1196">
        <v>95796</v>
      </c>
      <c r="J15" s="1196">
        <v>95640</v>
      </c>
      <c r="K15" s="1197">
        <v>27.39</v>
      </c>
    </row>
    <row r="16" spans="1:11" ht="20.25" customHeight="1">
      <c r="A16" s="1194">
        <v>10</v>
      </c>
      <c r="B16" s="1195">
        <v>4.0000000000000003E-5</v>
      </c>
      <c r="C16" s="1196">
        <v>99836</v>
      </c>
      <c r="D16" s="1196">
        <v>99834</v>
      </c>
      <c r="E16" s="1197">
        <v>79.78</v>
      </c>
      <c r="F16" s="1184"/>
      <c r="G16" s="1194">
        <v>65</v>
      </c>
      <c r="H16" s="1195">
        <v>3.5300000000000002E-3</v>
      </c>
      <c r="I16" s="1196">
        <v>95484</v>
      </c>
      <c r="J16" s="1196">
        <v>95315</v>
      </c>
      <c r="K16" s="1197">
        <v>26.48</v>
      </c>
    </row>
    <row r="17" spans="1:11" ht="12.95" customHeight="1">
      <c r="A17" s="1194">
        <v>11</v>
      </c>
      <c r="B17" s="1195">
        <v>4.0000000000000003E-5</v>
      </c>
      <c r="C17" s="1196">
        <v>99833</v>
      </c>
      <c r="D17" s="1196">
        <v>99831</v>
      </c>
      <c r="E17" s="1197">
        <v>78.78</v>
      </c>
      <c r="F17" s="1184"/>
      <c r="G17" s="1194">
        <v>66</v>
      </c>
      <c r="H17" s="1195">
        <v>3.8400000000000001E-3</v>
      </c>
      <c r="I17" s="1196">
        <v>95147</v>
      </c>
      <c r="J17" s="1196">
        <v>94964</v>
      </c>
      <c r="K17" s="1197">
        <v>25.57</v>
      </c>
    </row>
    <row r="18" spans="1:11" ht="12.95" customHeight="1">
      <c r="A18" s="1194">
        <v>12</v>
      </c>
      <c r="B18" s="1195">
        <v>4.0000000000000003E-5</v>
      </c>
      <c r="C18" s="1196">
        <v>99829</v>
      </c>
      <c r="D18" s="1196">
        <v>99827</v>
      </c>
      <c r="E18" s="1197">
        <v>77.78</v>
      </c>
      <c r="F18" s="1184"/>
      <c r="G18" s="1194">
        <v>67</v>
      </c>
      <c r="H18" s="1195">
        <v>4.1799999999999997E-3</v>
      </c>
      <c r="I18" s="1196">
        <v>94782</v>
      </c>
      <c r="J18" s="1196">
        <v>94584</v>
      </c>
      <c r="K18" s="1197">
        <v>24.67</v>
      </c>
    </row>
    <row r="19" spans="1:11" ht="12.95" customHeight="1">
      <c r="A19" s="1194">
        <v>13</v>
      </c>
      <c r="B19" s="1195">
        <v>5.0000000000000002E-5</v>
      </c>
      <c r="C19" s="1196">
        <v>99825</v>
      </c>
      <c r="D19" s="1196">
        <v>99822</v>
      </c>
      <c r="E19" s="1197">
        <v>76.790000000000006</v>
      </c>
      <c r="F19" s="1184"/>
      <c r="G19" s="1194">
        <v>68</v>
      </c>
      <c r="H19" s="1195">
        <v>4.5500000000000002E-3</v>
      </c>
      <c r="I19" s="1196">
        <v>94386</v>
      </c>
      <c r="J19" s="1196">
        <v>94171</v>
      </c>
      <c r="K19" s="1197">
        <v>23.77</v>
      </c>
    </row>
    <row r="20" spans="1:11" ht="12.95" customHeight="1">
      <c r="A20" s="1194">
        <v>14</v>
      </c>
      <c r="B20" s="1195">
        <v>6.0000000000000002E-5</v>
      </c>
      <c r="C20" s="1196">
        <v>99820</v>
      </c>
      <c r="D20" s="1196">
        <v>99817</v>
      </c>
      <c r="E20" s="1197">
        <v>75.790000000000006</v>
      </c>
      <c r="F20" s="1184"/>
      <c r="G20" s="1194">
        <v>69</v>
      </c>
      <c r="H20" s="1195">
        <v>4.9500000000000004E-3</v>
      </c>
      <c r="I20" s="1196">
        <v>93957</v>
      </c>
      <c r="J20" s="1196">
        <v>93724</v>
      </c>
      <c r="K20" s="1197">
        <v>22.87</v>
      </c>
    </row>
    <row r="21" spans="1:11" ht="20.25" customHeight="1">
      <c r="A21" s="1194">
        <v>15</v>
      </c>
      <c r="B21" s="1195">
        <v>6.9999999999999994E-5</v>
      </c>
      <c r="C21" s="1196">
        <v>99814</v>
      </c>
      <c r="D21" s="1196">
        <v>99810</v>
      </c>
      <c r="E21" s="1197">
        <v>74.790000000000006</v>
      </c>
      <c r="F21" s="1184"/>
      <c r="G21" s="1194">
        <v>70</v>
      </c>
      <c r="H21" s="1195">
        <v>5.4099999999999999E-3</v>
      </c>
      <c r="I21" s="1196">
        <v>93491</v>
      </c>
      <c r="J21" s="1196">
        <v>93238</v>
      </c>
      <c r="K21" s="1197">
        <v>21.98</v>
      </c>
    </row>
    <row r="22" spans="1:11" ht="12.95" customHeight="1">
      <c r="A22" s="1194">
        <v>16</v>
      </c>
      <c r="B22" s="1195">
        <v>9.0000000000000006E-5</v>
      </c>
      <c r="C22" s="1196">
        <v>99807</v>
      </c>
      <c r="D22" s="1196">
        <v>99802</v>
      </c>
      <c r="E22" s="1197">
        <v>73.8</v>
      </c>
      <c r="F22" s="1184"/>
      <c r="G22" s="1194">
        <v>71</v>
      </c>
      <c r="H22" s="1195">
        <v>5.9199999999999999E-3</v>
      </c>
      <c r="I22" s="1196">
        <v>92985</v>
      </c>
      <c r="J22" s="1196">
        <v>92710</v>
      </c>
      <c r="K22" s="1197">
        <v>21.1</v>
      </c>
    </row>
    <row r="23" spans="1:11" ht="12.95" customHeight="1">
      <c r="A23" s="1194">
        <v>17</v>
      </c>
      <c r="B23" s="1195">
        <v>1E-4</v>
      </c>
      <c r="C23" s="1196">
        <v>99798</v>
      </c>
      <c r="D23" s="1196">
        <v>99793</v>
      </c>
      <c r="E23" s="1197">
        <v>72.81</v>
      </c>
      <c r="F23" s="1184"/>
      <c r="G23" s="1194">
        <v>72</v>
      </c>
      <c r="H23" s="1195">
        <v>6.5199999999999998E-3</v>
      </c>
      <c r="I23" s="1196">
        <v>92435</v>
      </c>
      <c r="J23" s="1196">
        <v>92134</v>
      </c>
      <c r="K23" s="1197">
        <v>20.22</v>
      </c>
    </row>
    <row r="24" spans="1:11" ht="12.95" customHeight="1">
      <c r="A24" s="1194">
        <v>18</v>
      </c>
      <c r="B24" s="1195">
        <v>1.2E-4</v>
      </c>
      <c r="C24" s="1196">
        <v>99788</v>
      </c>
      <c r="D24" s="1196">
        <v>99782</v>
      </c>
      <c r="E24" s="1197">
        <v>71.81</v>
      </c>
      <c r="F24" s="1184"/>
      <c r="G24" s="1194">
        <v>73</v>
      </c>
      <c r="H24" s="1195">
        <v>7.1999999999999998E-3</v>
      </c>
      <c r="I24" s="1196">
        <v>91832</v>
      </c>
      <c r="J24" s="1196">
        <v>91502</v>
      </c>
      <c r="K24" s="1197">
        <v>19.350000000000001</v>
      </c>
    </row>
    <row r="25" spans="1:11" ht="12.95" customHeight="1">
      <c r="A25" s="1194">
        <v>19</v>
      </c>
      <c r="B25" s="1195">
        <v>1.3999999999999999E-4</v>
      </c>
      <c r="C25" s="1196">
        <v>99776</v>
      </c>
      <c r="D25" s="1196">
        <v>99769</v>
      </c>
      <c r="E25" s="1197">
        <v>70.819999999999993</v>
      </c>
      <c r="F25" s="1184"/>
      <c r="G25" s="1194">
        <v>74</v>
      </c>
      <c r="H25" s="1195">
        <v>7.9900000000000006E-3</v>
      </c>
      <c r="I25" s="1196">
        <v>91171</v>
      </c>
      <c r="J25" s="1196">
        <v>90807</v>
      </c>
      <c r="K25" s="1197">
        <v>18.489999999999998</v>
      </c>
    </row>
    <row r="26" spans="1:11" ht="20.25" customHeight="1">
      <c r="A26" s="1194">
        <v>20</v>
      </c>
      <c r="B26" s="1195">
        <v>1.6000000000000001E-4</v>
      </c>
      <c r="C26" s="1196">
        <v>99762</v>
      </c>
      <c r="D26" s="1196">
        <v>99754</v>
      </c>
      <c r="E26" s="1197">
        <v>69.83</v>
      </c>
      <c r="F26" s="1184"/>
      <c r="G26" s="1194">
        <v>75</v>
      </c>
      <c r="H26" s="1195">
        <v>8.8999999999999999E-3</v>
      </c>
      <c r="I26" s="1196">
        <v>90442</v>
      </c>
      <c r="J26" s="1196">
        <v>90040</v>
      </c>
      <c r="K26" s="1197">
        <v>17.64</v>
      </c>
    </row>
    <row r="27" spans="1:11" ht="12.95" customHeight="1">
      <c r="A27" s="1194">
        <v>21</v>
      </c>
      <c r="B27" s="1195">
        <v>1.8000000000000001E-4</v>
      </c>
      <c r="C27" s="1196">
        <v>99746</v>
      </c>
      <c r="D27" s="1196">
        <v>99737</v>
      </c>
      <c r="E27" s="1197">
        <v>68.84</v>
      </c>
      <c r="F27" s="1184"/>
      <c r="G27" s="1194">
        <v>76</v>
      </c>
      <c r="H27" s="1195">
        <v>9.9699999999999997E-3</v>
      </c>
      <c r="I27" s="1196">
        <v>89637</v>
      </c>
      <c r="J27" s="1196">
        <v>89190</v>
      </c>
      <c r="K27" s="1197">
        <v>16.79</v>
      </c>
    </row>
    <row r="28" spans="1:11" ht="12.95" customHeight="1">
      <c r="A28" s="1194">
        <v>22</v>
      </c>
      <c r="B28" s="1195">
        <v>1.8000000000000001E-4</v>
      </c>
      <c r="C28" s="1196">
        <v>99728</v>
      </c>
      <c r="D28" s="1196">
        <v>99719</v>
      </c>
      <c r="E28" s="1197">
        <v>67.849999999999994</v>
      </c>
      <c r="F28" s="1184"/>
      <c r="G28" s="1194">
        <v>77</v>
      </c>
      <c r="H28" s="1195">
        <v>1.123E-2</v>
      </c>
      <c r="I28" s="1196">
        <v>88743</v>
      </c>
      <c r="J28" s="1196">
        <v>88245</v>
      </c>
      <c r="K28" s="1197">
        <v>15.95</v>
      </c>
    </row>
    <row r="29" spans="1:11" ht="12.95" customHeight="1">
      <c r="A29" s="1194">
        <v>23</v>
      </c>
      <c r="B29" s="1195">
        <v>1.9000000000000001E-4</v>
      </c>
      <c r="C29" s="1196">
        <v>99710</v>
      </c>
      <c r="D29" s="1196">
        <v>99700</v>
      </c>
      <c r="E29" s="1197">
        <v>66.87</v>
      </c>
      <c r="F29" s="1184"/>
      <c r="G29" s="1194">
        <v>78</v>
      </c>
      <c r="H29" s="1195">
        <v>1.272E-2</v>
      </c>
      <c r="I29" s="1196">
        <v>87746</v>
      </c>
      <c r="J29" s="1196">
        <v>87188</v>
      </c>
      <c r="K29" s="1197">
        <v>15.13</v>
      </c>
    </row>
    <row r="30" spans="1:11" ht="12.95" customHeight="1">
      <c r="A30" s="1194">
        <v>24</v>
      </c>
      <c r="B30" s="1195">
        <v>1.9000000000000001E-4</v>
      </c>
      <c r="C30" s="1196">
        <v>99691</v>
      </c>
      <c r="D30" s="1196">
        <v>99681</v>
      </c>
      <c r="E30" s="1197">
        <v>65.88</v>
      </c>
      <c r="F30" s="1184"/>
      <c r="G30" s="1194">
        <v>79</v>
      </c>
      <c r="H30" s="1195">
        <v>1.447E-2</v>
      </c>
      <c r="I30" s="1196">
        <v>86630</v>
      </c>
      <c r="J30" s="1196">
        <v>86003</v>
      </c>
      <c r="K30" s="1197">
        <v>14.32</v>
      </c>
    </row>
    <row r="31" spans="1:11" ht="20.25" customHeight="1">
      <c r="A31" s="1194">
        <v>25</v>
      </c>
      <c r="B31" s="1195">
        <v>2.0000000000000001E-4</v>
      </c>
      <c r="C31" s="1196">
        <v>99672</v>
      </c>
      <c r="D31" s="1196">
        <v>99662</v>
      </c>
      <c r="E31" s="1197">
        <v>64.89</v>
      </c>
      <c r="F31" s="1184"/>
      <c r="G31" s="1194">
        <v>80</v>
      </c>
      <c r="H31" s="1195">
        <v>1.6539999999999999E-2</v>
      </c>
      <c r="I31" s="1196">
        <v>85377</v>
      </c>
      <c r="J31" s="1196">
        <v>84671</v>
      </c>
      <c r="K31" s="1197">
        <v>13.52</v>
      </c>
    </row>
    <row r="32" spans="1:11" ht="12.95" customHeight="1">
      <c r="A32" s="1194">
        <v>26</v>
      </c>
      <c r="B32" s="1195">
        <v>2.1000000000000001E-4</v>
      </c>
      <c r="C32" s="1196">
        <v>99652</v>
      </c>
      <c r="D32" s="1196">
        <v>99642</v>
      </c>
      <c r="E32" s="1197">
        <v>63.9</v>
      </c>
      <c r="F32" s="1184"/>
      <c r="G32" s="1194">
        <v>81</v>
      </c>
      <c r="H32" s="1195">
        <v>1.898E-2</v>
      </c>
      <c r="I32" s="1196">
        <v>83965</v>
      </c>
      <c r="J32" s="1196">
        <v>83168</v>
      </c>
      <c r="K32" s="1197">
        <v>12.74</v>
      </c>
    </row>
    <row r="33" spans="1:11" ht="12.95" customHeight="1">
      <c r="A33" s="1194">
        <v>27</v>
      </c>
      <c r="B33" s="1195">
        <v>2.2000000000000001E-4</v>
      </c>
      <c r="C33" s="1196">
        <v>99632</v>
      </c>
      <c r="D33" s="1196">
        <v>99621</v>
      </c>
      <c r="E33" s="1197">
        <v>62.92</v>
      </c>
      <c r="F33" s="1184"/>
      <c r="G33" s="1194">
        <v>82</v>
      </c>
      <c r="H33" s="1195">
        <v>2.1870000000000001E-2</v>
      </c>
      <c r="I33" s="1196">
        <v>82371</v>
      </c>
      <c r="J33" s="1196">
        <v>81470</v>
      </c>
      <c r="K33" s="1197">
        <v>11.98</v>
      </c>
    </row>
    <row r="34" spans="1:11" ht="12.95" customHeight="1">
      <c r="A34" s="1194">
        <v>28</v>
      </c>
      <c r="B34" s="1195">
        <v>2.2000000000000001E-4</v>
      </c>
      <c r="C34" s="1196">
        <v>99610</v>
      </c>
      <c r="D34" s="1196">
        <v>99599</v>
      </c>
      <c r="E34" s="1197">
        <v>61.93</v>
      </c>
      <c r="F34" s="1184"/>
      <c r="G34" s="1194">
        <v>83</v>
      </c>
      <c r="H34" s="1195">
        <v>2.5260000000000001E-2</v>
      </c>
      <c r="I34" s="1196">
        <v>80569</v>
      </c>
      <c r="J34" s="1196">
        <v>79552</v>
      </c>
      <c r="K34" s="1197">
        <v>11.23</v>
      </c>
    </row>
    <row r="35" spans="1:11" ht="12.95" customHeight="1">
      <c r="A35" s="1194">
        <v>29</v>
      </c>
      <c r="B35" s="1195">
        <v>2.3000000000000001E-4</v>
      </c>
      <c r="C35" s="1196">
        <v>99588</v>
      </c>
      <c r="D35" s="1196">
        <v>99577</v>
      </c>
      <c r="E35" s="1197">
        <v>60.94</v>
      </c>
      <c r="F35" s="1184"/>
      <c r="G35" s="1194">
        <v>84</v>
      </c>
      <c r="H35" s="1195">
        <v>2.9190000000000001E-2</v>
      </c>
      <c r="I35" s="1196">
        <v>78534</v>
      </c>
      <c r="J35" s="1196">
        <v>77388</v>
      </c>
      <c r="K35" s="1197">
        <v>10.51</v>
      </c>
    </row>
    <row r="36" spans="1:11" ht="20.25" customHeight="1">
      <c r="A36" s="1194">
        <v>30</v>
      </c>
      <c r="B36" s="1195">
        <v>2.5000000000000001E-4</v>
      </c>
      <c r="C36" s="1196">
        <v>99565</v>
      </c>
      <c r="D36" s="1196">
        <v>99553</v>
      </c>
      <c r="E36" s="1197">
        <v>59.96</v>
      </c>
      <c r="F36" s="1184"/>
      <c r="G36" s="1194">
        <v>85</v>
      </c>
      <c r="H36" s="1195">
        <v>3.3709999999999997E-2</v>
      </c>
      <c r="I36" s="1196">
        <v>76242</v>
      </c>
      <c r="J36" s="1196">
        <v>74957</v>
      </c>
      <c r="K36" s="1197">
        <v>9.81</v>
      </c>
    </row>
    <row r="37" spans="1:11" ht="12.95" customHeight="1">
      <c r="A37" s="1194">
        <v>31</v>
      </c>
      <c r="B37" s="1195">
        <v>2.7E-4</v>
      </c>
      <c r="C37" s="1196">
        <v>99540</v>
      </c>
      <c r="D37" s="1196">
        <v>99527</v>
      </c>
      <c r="E37" s="1197">
        <v>58.97</v>
      </c>
      <c r="F37" s="1184"/>
      <c r="G37" s="1194">
        <v>86</v>
      </c>
      <c r="H37" s="1195">
        <v>3.8960000000000002E-2</v>
      </c>
      <c r="I37" s="1196">
        <v>73671</v>
      </c>
      <c r="J37" s="1196">
        <v>72236</v>
      </c>
      <c r="K37" s="1197">
        <v>9.14</v>
      </c>
    </row>
    <row r="38" spans="1:11" ht="12.95" customHeight="1">
      <c r="A38" s="1194">
        <v>32</v>
      </c>
      <c r="B38" s="1195">
        <v>2.9E-4</v>
      </c>
      <c r="C38" s="1196">
        <v>99513</v>
      </c>
      <c r="D38" s="1196">
        <v>99498</v>
      </c>
      <c r="E38" s="1197">
        <v>57.99</v>
      </c>
      <c r="F38" s="1184"/>
      <c r="G38" s="1194">
        <v>87</v>
      </c>
      <c r="H38" s="1195">
        <v>4.5109999999999997E-2</v>
      </c>
      <c r="I38" s="1196">
        <v>70801</v>
      </c>
      <c r="J38" s="1196">
        <v>69204</v>
      </c>
      <c r="K38" s="1197">
        <v>8.49</v>
      </c>
    </row>
    <row r="39" spans="1:11" ht="12.95" customHeight="1">
      <c r="A39" s="1194">
        <v>33</v>
      </c>
      <c r="B39" s="1195">
        <v>2.9999999999999997E-4</v>
      </c>
      <c r="C39" s="1196">
        <v>99484</v>
      </c>
      <c r="D39" s="1196">
        <v>99469</v>
      </c>
      <c r="E39" s="1197">
        <v>57.01</v>
      </c>
      <c r="F39" s="1184"/>
      <c r="G39" s="1194">
        <v>88</v>
      </c>
      <c r="H39" s="1195">
        <v>5.2409999999999998E-2</v>
      </c>
      <c r="I39" s="1196">
        <v>67607</v>
      </c>
      <c r="J39" s="1196">
        <v>65836</v>
      </c>
      <c r="K39" s="1197">
        <v>7.86</v>
      </c>
    </row>
    <row r="40" spans="1:11" ht="12.95" customHeight="1">
      <c r="A40" s="1194">
        <v>34</v>
      </c>
      <c r="B40" s="1195">
        <v>3.1E-4</v>
      </c>
      <c r="C40" s="1196">
        <v>99453</v>
      </c>
      <c r="D40" s="1196">
        <v>99438</v>
      </c>
      <c r="E40" s="1197">
        <v>56.02</v>
      </c>
      <c r="F40" s="1184"/>
      <c r="G40" s="1194">
        <v>89</v>
      </c>
      <c r="H40" s="1195">
        <v>6.1010000000000002E-2</v>
      </c>
      <c r="I40" s="1196">
        <v>64064</v>
      </c>
      <c r="J40" s="1196">
        <v>62110</v>
      </c>
      <c r="K40" s="1197">
        <v>7.27</v>
      </c>
    </row>
    <row r="41" spans="1:11" ht="20.25" customHeight="1">
      <c r="A41" s="1194">
        <v>35</v>
      </c>
      <c r="B41" s="1195">
        <v>3.2000000000000003E-4</v>
      </c>
      <c r="C41" s="1196">
        <v>99422</v>
      </c>
      <c r="D41" s="1196">
        <v>99406</v>
      </c>
      <c r="E41" s="1197">
        <v>55.04</v>
      </c>
      <c r="F41" s="1184"/>
      <c r="G41" s="1194">
        <v>90</v>
      </c>
      <c r="H41" s="1195">
        <v>7.0980000000000001E-2</v>
      </c>
      <c r="I41" s="1196">
        <v>60155</v>
      </c>
      <c r="J41" s="1196">
        <v>58020</v>
      </c>
      <c r="K41" s="1197">
        <v>6.71</v>
      </c>
    </row>
    <row r="42" spans="1:11" ht="12.95" customHeight="1">
      <c r="A42" s="1194">
        <v>36</v>
      </c>
      <c r="B42" s="1195">
        <v>3.5E-4</v>
      </c>
      <c r="C42" s="1196">
        <v>99390</v>
      </c>
      <c r="D42" s="1196">
        <v>99373</v>
      </c>
      <c r="E42" s="1197">
        <v>54.06</v>
      </c>
      <c r="F42" s="1184"/>
      <c r="G42" s="1194">
        <v>91</v>
      </c>
      <c r="H42" s="1195">
        <v>8.2290000000000002E-2</v>
      </c>
      <c r="I42" s="1196">
        <v>55885</v>
      </c>
      <c r="J42" s="1196">
        <v>53586</v>
      </c>
      <c r="K42" s="1197">
        <v>6.19</v>
      </c>
    </row>
    <row r="43" spans="1:11" ht="12.95" customHeight="1">
      <c r="A43" s="1194">
        <v>37</v>
      </c>
      <c r="B43" s="1195">
        <v>3.8000000000000002E-4</v>
      </c>
      <c r="C43" s="1196">
        <v>99355</v>
      </c>
      <c r="D43" s="1196">
        <v>99336</v>
      </c>
      <c r="E43" s="1197">
        <v>53.08</v>
      </c>
      <c r="F43" s="1184"/>
      <c r="G43" s="1194">
        <v>92</v>
      </c>
      <c r="H43" s="1195">
        <v>9.486E-2</v>
      </c>
      <c r="I43" s="1196">
        <v>51286</v>
      </c>
      <c r="J43" s="1196">
        <v>48854</v>
      </c>
      <c r="K43" s="1197">
        <v>5.7</v>
      </c>
    </row>
    <row r="44" spans="1:11" ht="12.95" customHeight="1">
      <c r="A44" s="1194">
        <v>38</v>
      </c>
      <c r="B44" s="1195">
        <v>4.2000000000000002E-4</v>
      </c>
      <c r="C44" s="1196">
        <v>99317</v>
      </c>
      <c r="D44" s="1196">
        <v>99296</v>
      </c>
      <c r="E44" s="1197">
        <v>52.1</v>
      </c>
      <c r="F44" s="1184"/>
      <c r="G44" s="1194">
        <v>93</v>
      </c>
      <c r="H44" s="1195">
        <v>0.10861</v>
      </c>
      <c r="I44" s="1196">
        <v>46421</v>
      </c>
      <c r="J44" s="1196">
        <v>43900</v>
      </c>
      <c r="K44" s="1197">
        <v>5.24</v>
      </c>
    </row>
    <row r="45" spans="1:11" ht="12.95" customHeight="1">
      <c r="A45" s="1194">
        <v>39</v>
      </c>
      <c r="B45" s="1195">
        <v>4.6000000000000001E-4</v>
      </c>
      <c r="C45" s="1196">
        <v>99275</v>
      </c>
      <c r="D45" s="1196">
        <v>99252</v>
      </c>
      <c r="E45" s="1197">
        <v>51.12</v>
      </c>
      <c r="F45" s="1184"/>
      <c r="G45" s="1194">
        <v>94</v>
      </c>
      <c r="H45" s="1195">
        <v>0.1235</v>
      </c>
      <c r="I45" s="1196">
        <v>41379</v>
      </c>
      <c r="J45" s="1196">
        <v>38824</v>
      </c>
      <c r="K45" s="1197">
        <v>4.82</v>
      </c>
    </row>
    <row r="46" spans="1:11" ht="20.25" customHeight="1">
      <c r="A46" s="1194">
        <v>40</v>
      </c>
      <c r="B46" s="1195">
        <v>5.0000000000000001E-4</v>
      </c>
      <c r="C46" s="1196">
        <v>99230</v>
      </c>
      <c r="D46" s="1196">
        <v>99205</v>
      </c>
      <c r="E46" s="1197">
        <v>50.14</v>
      </c>
      <c r="F46" s="1184"/>
      <c r="G46" s="1194">
        <v>95</v>
      </c>
      <c r="H46" s="1195">
        <v>0.13961999999999999</v>
      </c>
      <c r="I46" s="1196">
        <v>36269</v>
      </c>
      <c r="J46" s="1196">
        <v>33737</v>
      </c>
      <c r="K46" s="1197">
        <v>4.43</v>
      </c>
    </row>
    <row r="47" spans="1:11" ht="12.95" customHeight="1">
      <c r="A47" s="1194">
        <v>41</v>
      </c>
      <c r="B47" s="1195">
        <v>5.5000000000000003E-4</v>
      </c>
      <c r="C47" s="1196">
        <v>99180</v>
      </c>
      <c r="D47" s="1196">
        <v>99152</v>
      </c>
      <c r="E47" s="1197">
        <v>49.17</v>
      </c>
      <c r="F47" s="1184"/>
      <c r="G47" s="1194">
        <v>96</v>
      </c>
      <c r="H47" s="1195">
        <v>0.15720000000000001</v>
      </c>
      <c r="I47" s="1196">
        <v>31205</v>
      </c>
      <c r="J47" s="1196">
        <v>28752</v>
      </c>
      <c r="K47" s="1197">
        <v>4.0599999999999996</v>
      </c>
    </row>
    <row r="48" spans="1:11" ht="12.95" customHeight="1">
      <c r="A48" s="1194">
        <v>42</v>
      </c>
      <c r="B48" s="1195">
        <v>5.9999999999999995E-4</v>
      </c>
      <c r="C48" s="1196">
        <v>99125</v>
      </c>
      <c r="D48" s="1196">
        <v>99096</v>
      </c>
      <c r="E48" s="1197">
        <v>48.19</v>
      </c>
      <c r="F48" s="1184"/>
      <c r="G48" s="1194">
        <v>97</v>
      </c>
      <c r="H48" s="1195">
        <v>0.17649999999999999</v>
      </c>
      <c r="I48" s="1196">
        <v>26299</v>
      </c>
      <c r="J48" s="1196">
        <v>23978</v>
      </c>
      <c r="K48" s="1197">
        <v>3.73</v>
      </c>
    </row>
    <row r="49" spans="1:11" ht="12.95" customHeight="1">
      <c r="A49" s="1194">
        <v>43</v>
      </c>
      <c r="B49" s="1195">
        <v>6.4999999999999997E-4</v>
      </c>
      <c r="C49" s="1196">
        <v>99066</v>
      </c>
      <c r="D49" s="1196">
        <v>99034</v>
      </c>
      <c r="E49" s="1197">
        <v>47.22</v>
      </c>
      <c r="F49" s="1184"/>
      <c r="G49" s="1194">
        <v>98</v>
      </c>
      <c r="H49" s="1195">
        <v>0.19761000000000001</v>
      </c>
      <c r="I49" s="1196">
        <v>21657</v>
      </c>
      <c r="J49" s="1196">
        <v>19517</v>
      </c>
      <c r="K49" s="1197">
        <v>3.42</v>
      </c>
    </row>
    <row r="50" spans="1:11" ht="12.95" customHeight="1">
      <c r="A50" s="1194">
        <v>44</v>
      </c>
      <c r="B50" s="1195">
        <v>6.9999999999999999E-4</v>
      </c>
      <c r="C50" s="1196">
        <v>99002</v>
      </c>
      <c r="D50" s="1196">
        <v>98967</v>
      </c>
      <c r="E50" s="1197">
        <v>46.25</v>
      </c>
      <c r="F50" s="1184"/>
      <c r="G50" s="1194">
        <v>99</v>
      </c>
      <c r="H50" s="1195">
        <v>0.22033</v>
      </c>
      <c r="I50" s="1196">
        <v>17378</v>
      </c>
      <c r="J50" s="1196">
        <v>15463</v>
      </c>
      <c r="K50" s="1197">
        <v>3.14</v>
      </c>
    </row>
    <row r="51" spans="1:11" ht="20.25" customHeight="1">
      <c r="A51" s="1194">
        <v>45</v>
      </c>
      <c r="B51" s="1195">
        <v>7.6000000000000004E-4</v>
      </c>
      <c r="C51" s="1196">
        <v>98933</v>
      </c>
      <c r="D51" s="1196">
        <v>98895</v>
      </c>
      <c r="E51" s="1197">
        <v>45.29</v>
      </c>
      <c r="F51" s="1184"/>
      <c r="G51" s="1194">
        <v>100</v>
      </c>
      <c r="H51" s="1195">
        <v>0.24437</v>
      </c>
      <c r="I51" s="1196">
        <v>13549</v>
      </c>
      <c r="J51" s="1196">
        <v>11893</v>
      </c>
      <c r="K51" s="1197">
        <v>2.88</v>
      </c>
    </row>
    <row r="52" spans="1:11" ht="12.95" customHeight="1">
      <c r="A52" s="1194">
        <v>46</v>
      </c>
      <c r="B52" s="1195">
        <v>8.3000000000000001E-4</v>
      </c>
      <c r="C52" s="1196">
        <v>98857</v>
      </c>
      <c r="D52" s="1196">
        <v>98816</v>
      </c>
      <c r="E52" s="1197">
        <v>44.32</v>
      </c>
      <c r="F52" s="1184"/>
      <c r="G52" s="1194">
        <v>101</v>
      </c>
      <c r="H52" s="1195">
        <v>0.26939999999999997</v>
      </c>
      <c r="I52" s="1196">
        <v>10238</v>
      </c>
      <c r="J52" s="1196">
        <v>8859</v>
      </c>
      <c r="K52" s="1197">
        <v>2.66</v>
      </c>
    </row>
    <row r="53" spans="1:11" ht="12.95" customHeight="1">
      <c r="A53" s="1194">
        <v>47</v>
      </c>
      <c r="B53" s="1195">
        <v>8.9999999999999998E-4</v>
      </c>
      <c r="C53" s="1196">
        <v>98775</v>
      </c>
      <c r="D53" s="1196">
        <v>98731</v>
      </c>
      <c r="E53" s="1197">
        <v>43.36</v>
      </c>
      <c r="F53" s="1184"/>
      <c r="G53" s="1194">
        <v>102</v>
      </c>
      <c r="H53" s="1195">
        <v>0.29516999999999999</v>
      </c>
      <c r="I53" s="1196">
        <v>7480</v>
      </c>
      <c r="J53" s="1196">
        <v>6376</v>
      </c>
      <c r="K53" s="1197">
        <v>2.4500000000000002</v>
      </c>
    </row>
    <row r="54" spans="1:11" ht="12.95" customHeight="1">
      <c r="A54" s="1194">
        <v>48</v>
      </c>
      <c r="B54" s="1195">
        <v>9.8999999999999999E-4</v>
      </c>
      <c r="C54" s="1196">
        <v>98686</v>
      </c>
      <c r="D54" s="1196">
        <v>98637</v>
      </c>
      <c r="E54" s="1197">
        <v>42.39</v>
      </c>
      <c r="F54" s="1184"/>
      <c r="G54" s="1194">
        <v>103</v>
      </c>
      <c r="H54" s="1195">
        <v>0.32138</v>
      </c>
      <c r="I54" s="1196">
        <v>5272</v>
      </c>
      <c r="J54" s="1196">
        <v>4425</v>
      </c>
      <c r="K54" s="1197">
        <v>2.27</v>
      </c>
    </row>
    <row r="55" spans="1:11" ht="12.95" customHeight="1">
      <c r="A55" s="1194">
        <v>49</v>
      </c>
      <c r="B55" s="1195">
        <v>1.09E-3</v>
      </c>
      <c r="C55" s="1196">
        <v>98588</v>
      </c>
      <c r="D55" s="1196">
        <v>98535</v>
      </c>
      <c r="E55" s="1197">
        <v>41.44</v>
      </c>
      <c r="F55" s="1184"/>
      <c r="G55" s="1194">
        <v>104</v>
      </c>
      <c r="H55" s="1195">
        <v>0.34775</v>
      </c>
      <c r="I55" s="1196">
        <v>3578</v>
      </c>
      <c r="J55" s="1196">
        <v>2956</v>
      </c>
      <c r="K55" s="1197">
        <v>2.11</v>
      </c>
    </row>
    <row r="56" spans="1:11" ht="20.25" customHeight="1">
      <c r="A56" s="1194">
        <v>50</v>
      </c>
      <c r="B56" s="1195">
        <v>1.1900000000000001E-3</v>
      </c>
      <c r="C56" s="1196">
        <v>98481</v>
      </c>
      <c r="D56" s="1196">
        <v>98423</v>
      </c>
      <c r="E56" s="1197">
        <v>40.479999999999997</v>
      </c>
      <c r="F56" s="1184"/>
      <c r="G56" s="1194" t="s">
        <v>2852</v>
      </c>
      <c r="H56" s="1195">
        <v>1</v>
      </c>
      <c r="I56" s="1196">
        <v>2334</v>
      </c>
      <c r="J56" s="1196">
        <v>4578</v>
      </c>
      <c r="K56" s="1197">
        <v>1.96</v>
      </c>
    </row>
    <row r="57" spans="1:11" ht="12.95" customHeight="1">
      <c r="A57" s="1194">
        <v>51</v>
      </c>
      <c r="B57" s="1195">
        <v>1.2899999999999999E-3</v>
      </c>
      <c r="C57" s="1196">
        <v>98364</v>
      </c>
      <c r="D57" s="1196">
        <v>98301</v>
      </c>
      <c r="E57" s="1197">
        <v>39.53</v>
      </c>
      <c r="F57" s="1184"/>
      <c r="G57" s="1194"/>
      <c r="H57" s="1195"/>
      <c r="I57" s="1196"/>
      <c r="J57" s="1196"/>
      <c r="K57" s="1197"/>
    </row>
    <row r="58" spans="1:11" ht="12.95" customHeight="1">
      <c r="A58" s="1194">
        <v>52</v>
      </c>
      <c r="B58" s="1195">
        <v>1.4E-3</v>
      </c>
      <c r="C58" s="1196">
        <v>98237</v>
      </c>
      <c r="D58" s="1196">
        <v>98168</v>
      </c>
      <c r="E58" s="1197">
        <v>38.58</v>
      </c>
      <c r="F58" s="1184"/>
      <c r="G58" s="1194"/>
      <c r="H58" s="1195"/>
      <c r="I58" s="1196"/>
      <c r="J58" s="1196"/>
      <c r="K58" s="1197"/>
    </row>
    <row r="59" spans="1:11" ht="12.95" customHeight="1">
      <c r="A59" s="1194">
        <v>53</v>
      </c>
      <c r="B59" s="1195">
        <v>1.5E-3</v>
      </c>
      <c r="C59" s="1196">
        <v>98100</v>
      </c>
      <c r="D59" s="1196">
        <v>98026</v>
      </c>
      <c r="E59" s="1197">
        <v>37.630000000000003</v>
      </c>
      <c r="F59" s="1184"/>
      <c r="G59" s="1194"/>
      <c r="H59" s="1195"/>
      <c r="I59" s="1196"/>
      <c r="J59" s="1196"/>
      <c r="K59" s="1197"/>
    </row>
    <row r="60" spans="1:11" ht="12.95" customHeight="1">
      <c r="A60" s="1194">
        <v>54</v>
      </c>
      <c r="B60" s="1195">
        <v>1.6199999999999999E-3</v>
      </c>
      <c r="C60" s="1196">
        <v>97952</v>
      </c>
      <c r="D60" s="1196">
        <v>97873</v>
      </c>
      <c r="E60" s="1197">
        <v>36.69</v>
      </c>
      <c r="F60" s="1184"/>
      <c r="G60" s="1194"/>
      <c r="H60" s="1195"/>
      <c r="I60" s="1196"/>
      <c r="J60" s="1196"/>
      <c r="K60" s="1197"/>
    </row>
    <row r="61" spans="1:11" ht="3" customHeight="1">
      <c r="A61" s="1198"/>
      <c r="B61" s="1199"/>
      <c r="C61" s="1200"/>
      <c r="D61" s="1200"/>
      <c r="E61" s="1201"/>
      <c r="F61" s="1184"/>
      <c r="G61" s="1198"/>
      <c r="H61" s="1199"/>
      <c r="I61" s="1200"/>
      <c r="J61" s="1200"/>
      <c r="K61" s="1201"/>
    </row>
    <row r="62" spans="1:11" ht="6" customHeight="1">
      <c r="A62" s="1202"/>
      <c r="B62" s="1203"/>
      <c r="C62" s="1204"/>
      <c r="D62" s="1204"/>
      <c r="E62" s="1205"/>
      <c r="F62" s="1184"/>
      <c r="G62" s="1202"/>
      <c r="H62" s="1203"/>
      <c r="I62" s="1204"/>
      <c r="J62" s="1204"/>
      <c r="K62" s="1205"/>
    </row>
    <row r="63" spans="1:11" ht="12.95" customHeight="1">
      <c r="A63" s="1206"/>
      <c r="B63" s="1184"/>
      <c r="C63" s="1184"/>
      <c r="D63" s="1184"/>
      <c r="E63" s="1184"/>
      <c r="F63" s="1184"/>
      <c r="G63" s="1184"/>
      <c r="H63" s="1184"/>
      <c r="I63" s="1184"/>
      <c r="J63" s="1184"/>
      <c r="K63" s="1184"/>
    </row>
    <row r="64" spans="1:11" ht="12.95" customHeight="1"/>
    <row r="65" ht="12.95" customHeigh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sheetData>
  <phoneticPr fontId="40"/>
  <pageMargins left="0.75" right="0.75" top="1" bottom="1" header="0.3" footer="0.3"/>
  <pageSetup paperSize="9" scale="8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
  <sheetViews>
    <sheetView workbookViewId="0">
      <selection activeCell="F60" sqref="F60"/>
    </sheetView>
  </sheetViews>
  <sheetFormatPr defaultRowHeight="13.5"/>
  <sheetData/>
  <phoneticPr fontId="40"/>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8" tint="-0.499984740745262"/>
  </sheetPr>
  <dimension ref="A1:AB123"/>
  <sheetViews>
    <sheetView zoomScale="90" zoomScaleNormal="90" workbookViewId="0">
      <selection activeCell="F60" sqref="F60"/>
    </sheetView>
  </sheetViews>
  <sheetFormatPr defaultRowHeight="13.5"/>
  <sheetData>
    <row r="1" spans="1:28">
      <c r="A1" t="s">
        <v>788</v>
      </c>
      <c r="B1" t="s">
        <v>787</v>
      </c>
      <c r="C1" s="271">
        <v>42278</v>
      </c>
    </row>
    <row r="2" spans="1:28">
      <c r="A2" t="s">
        <v>961</v>
      </c>
    </row>
    <row r="3" spans="1:28">
      <c r="A3" t="s">
        <v>938</v>
      </c>
    </row>
    <row r="4" spans="1:28">
      <c r="A4" t="s">
        <v>960</v>
      </c>
    </row>
    <row r="5" spans="1:28">
      <c r="A5" t="s">
        <v>959</v>
      </c>
    </row>
    <row r="6" spans="1:28">
      <c r="A6" t="s">
        <v>944</v>
      </c>
    </row>
    <row r="7" spans="1:28">
      <c r="B7" t="s">
        <v>44</v>
      </c>
      <c r="E7" t="s">
        <v>941</v>
      </c>
      <c r="H7" t="s">
        <v>767</v>
      </c>
      <c r="K7" t="s">
        <v>958</v>
      </c>
      <c r="N7" t="s">
        <v>957</v>
      </c>
      <c r="Q7" t="s">
        <v>956</v>
      </c>
      <c r="T7" t="s">
        <v>955</v>
      </c>
      <c r="W7" t="s">
        <v>792</v>
      </c>
      <c r="Z7" t="s">
        <v>954</v>
      </c>
    </row>
    <row r="8" spans="1:28">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c r="Z8" t="s">
        <v>44</v>
      </c>
      <c r="AA8" t="s">
        <v>790</v>
      </c>
      <c r="AB8" t="s">
        <v>765</v>
      </c>
    </row>
    <row r="9" spans="1:28">
      <c r="A9" t="s">
        <v>928</v>
      </c>
      <c r="B9">
        <v>214909</v>
      </c>
      <c r="C9">
        <v>126262</v>
      </c>
      <c r="D9">
        <v>88648</v>
      </c>
      <c r="E9" s="431">
        <v>201206</v>
      </c>
      <c r="F9">
        <v>114039</v>
      </c>
      <c r="G9">
        <v>87168</v>
      </c>
      <c r="H9" s="1060">
        <v>91718</v>
      </c>
      <c r="I9">
        <v>65827</v>
      </c>
      <c r="J9">
        <v>25892</v>
      </c>
      <c r="K9">
        <v>5988</v>
      </c>
      <c r="L9">
        <v>4754</v>
      </c>
      <c r="M9">
        <v>1234</v>
      </c>
      <c r="N9">
        <v>5000</v>
      </c>
      <c r="O9">
        <v>3634</v>
      </c>
      <c r="P9">
        <v>1367</v>
      </c>
      <c r="Q9">
        <v>6718</v>
      </c>
      <c r="R9">
        <v>4095</v>
      </c>
      <c r="S9">
        <v>2624</v>
      </c>
      <c r="T9">
        <v>90189</v>
      </c>
      <c r="U9">
        <v>34482</v>
      </c>
      <c r="V9">
        <v>55707</v>
      </c>
      <c r="W9">
        <v>13703</v>
      </c>
      <c r="X9">
        <v>12223</v>
      </c>
      <c r="Y9">
        <v>1480</v>
      </c>
      <c r="Z9">
        <v>1060</v>
      </c>
      <c r="AA9">
        <v>544</v>
      </c>
      <c r="AB9">
        <v>517</v>
      </c>
    </row>
    <row r="10" spans="1:28">
      <c r="A10" t="s">
        <v>927</v>
      </c>
      <c r="B10">
        <v>10873</v>
      </c>
      <c r="C10">
        <v>6934</v>
      </c>
      <c r="D10">
        <v>3939</v>
      </c>
      <c r="E10">
        <v>10259</v>
      </c>
      <c r="F10">
        <v>6365</v>
      </c>
      <c r="G10">
        <v>3894</v>
      </c>
      <c r="H10">
        <v>4990</v>
      </c>
      <c r="I10">
        <v>3617</v>
      </c>
      <c r="J10">
        <v>1373</v>
      </c>
      <c r="K10">
        <v>246</v>
      </c>
      <c r="L10">
        <v>195</v>
      </c>
      <c r="M10">
        <v>52</v>
      </c>
      <c r="N10">
        <v>169</v>
      </c>
      <c r="O10">
        <v>106</v>
      </c>
      <c r="P10">
        <v>63</v>
      </c>
      <c r="Q10">
        <v>353</v>
      </c>
      <c r="R10">
        <v>254</v>
      </c>
      <c r="S10">
        <v>99</v>
      </c>
      <c r="T10">
        <v>4424</v>
      </c>
      <c r="U10">
        <v>2131</v>
      </c>
      <c r="V10">
        <v>2293</v>
      </c>
      <c r="W10">
        <v>615</v>
      </c>
      <c r="X10">
        <v>569</v>
      </c>
      <c r="Y10">
        <v>46</v>
      </c>
      <c r="Z10">
        <v>92</v>
      </c>
      <c r="AA10">
        <v>53</v>
      </c>
      <c r="AB10">
        <v>39</v>
      </c>
    </row>
    <row r="11" spans="1:28">
      <c r="A11" t="s">
        <v>926</v>
      </c>
      <c r="B11">
        <v>4570</v>
      </c>
      <c r="C11">
        <v>3481</v>
      </c>
      <c r="D11">
        <v>1089</v>
      </c>
      <c r="E11">
        <v>4323</v>
      </c>
      <c r="F11">
        <v>3260</v>
      </c>
      <c r="G11">
        <v>1063</v>
      </c>
      <c r="H11">
        <v>2154</v>
      </c>
      <c r="I11">
        <v>1793</v>
      </c>
      <c r="J11">
        <v>361</v>
      </c>
      <c r="K11">
        <v>126</v>
      </c>
      <c r="L11">
        <v>109</v>
      </c>
      <c r="M11">
        <v>17</v>
      </c>
      <c r="N11">
        <v>136</v>
      </c>
      <c r="O11">
        <v>101</v>
      </c>
      <c r="P11">
        <v>35</v>
      </c>
      <c r="Q11">
        <v>140</v>
      </c>
      <c r="R11">
        <v>99</v>
      </c>
      <c r="S11">
        <v>41</v>
      </c>
      <c r="T11">
        <v>1727</v>
      </c>
      <c r="U11">
        <v>1124</v>
      </c>
      <c r="V11">
        <v>604</v>
      </c>
      <c r="W11">
        <v>247</v>
      </c>
      <c r="X11">
        <v>221</v>
      </c>
      <c r="Y11">
        <v>26</v>
      </c>
      <c r="Z11">
        <v>74</v>
      </c>
      <c r="AA11">
        <v>64</v>
      </c>
      <c r="AB11">
        <v>9</v>
      </c>
    </row>
    <row r="12" spans="1:28">
      <c r="A12" t="s">
        <v>925</v>
      </c>
      <c r="B12">
        <v>2343</v>
      </c>
      <c r="C12">
        <v>1595</v>
      </c>
      <c r="D12">
        <v>748</v>
      </c>
      <c r="E12">
        <v>2192</v>
      </c>
      <c r="F12">
        <v>1451</v>
      </c>
      <c r="G12">
        <v>742</v>
      </c>
      <c r="H12">
        <v>1127</v>
      </c>
      <c r="I12">
        <v>888</v>
      </c>
      <c r="J12">
        <v>239</v>
      </c>
      <c r="K12">
        <v>41</v>
      </c>
      <c r="L12">
        <v>33</v>
      </c>
      <c r="M12">
        <v>8</v>
      </c>
      <c r="N12">
        <v>35</v>
      </c>
      <c r="O12">
        <v>21</v>
      </c>
      <c r="P12">
        <v>15</v>
      </c>
      <c r="Q12">
        <v>62</v>
      </c>
      <c r="R12">
        <v>42</v>
      </c>
      <c r="S12">
        <v>20</v>
      </c>
      <c r="T12">
        <v>912</v>
      </c>
      <c r="U12">
        <v>455</v>
      </c>
      <c r="V12">
        <v>456</v>
      </c>
      <c r="W12">
        <v>151</v>
      </c>
      <c r="X12">
        <v>144</v>
      </c>
      <c r="Y12">
        <v>7</v>
      </c>
      <c r="Z12">
        <v>14</v>
      </c>
      <c r="AA12">
        <v>7</v>
      </c>
      <c r="AB12">
        <v>7</v>
      </c>
    </row>
    <row r="13" spans="1:28">
      <c r="A13" t="s">
        <v>924</v>
      </c>
      <c r="B13">
        <v>3263</v>
      </c>
      <c r="C13">
        <v>2000</v>
      </c>
      <c r="D13">
        <v>1263</v>
      </c>
      <c r="E13">
        <v>3039</v>
      </c>
      <c r="F13">
        <v>1805</v>
      </c>
      <c r="G13">
        <v>1234</v>
      </c>
      <c r="H13">
        <v>1497</v>
      </c>
      <c r="I13">
        <v>1105</v>
      </c>
      <c r="J13">
        <v>392</v>
      </c>
      <c r="K13">
        <v>71</v>
      </c>
      <c r="L13">
        <v>55</v>
      </c>
      <c r="M13">
        <v>17</v>
      </c>
      <c r="N13">
        <v>78</v>
      </c>
      <c r="O13">
        <v>54</v>
      </c>
      <c r="P13">
        <v>24</v>
      </c>
      <c r="Q13">
        <v>100</v>
      </c>
      <c r="R13">
        <v>61</v>
      </c>
      <c r="S13">
        <v>40</v>
      </c>
      <c r="T13">
        <v>1274</v>
      </c>
      <c r="U13">
        <v>517</v>
      </c>
      <c r="V13">
        <v>758</v>
      </c>
      <c r="W13">
        <v>224</v>
      </c>
      <c r="X13">
        <v>195</v>
      </c>
      <c r="Y13">
        <v>29</v>
      </c>
      <c r="Z13">
        <v>5</v>
      </c>
      <c r="AA13">
        <v>1</v>
      </c>
      <c r="AB13">
        <v>4</v>
      </c>
    </row>
    <row r="14" spans="1:28">
      <c r="A14" t="s">
        <v>923</v>
      </c>
      <c r="B14">
        <v>2049</v>
      </c>
      <c r="C14">
        <v>1383</v>
      </c>
      <c r="D14">
        <v>666</v>
      </c>
      <c r="E14">
        <v>1953</v>
      </c>
      <c r="F14">
        <v>1291</v>
      </c>
      <c r="G14">
        <v>662</v>
      </c>
      <c r="H14">
        <v>995</v>
      </c>
      <c r="I14">
        <v>790</v>
      </c>
      <c r="J14">
        <v>205</v>
      </c>
      <c r="K14">
        <v>23</v>
      </c>
      <c r="L14">
        <v>19</v>
      </c>
      <c r="M14">
        <v>4</v>
      </c>
      <c r="N14">
        <v>35</v>
      </c>
      <c r="O14">
        <v>26</v>
      </c>
      <c r="P14">
        <v>9</v>
      </c>
      <c r="Q14">
        <v>34</v>
      </c>
      <c r="R14">
        <v>20</v>
      </c>
      <c r="S14">
        <v>14</v>
      </c>
      <c r="T14">
        <v>843</v>
      </c>
      <c r="U14">
        <v>421</v>
      </c>
      <c r="V14">
        <v>423</v>
      </c>
      <c r="W14">
        <v>96</v>
      </c>
      <c r="X14">
        <v>92</v>
      </c>
      <c r="Y14">
        <v>4</v>
      </c>
      <c r="Z14">
        <v>36</v>
      </c>
      <c r="AA14">
        <v>13</v>
      </c>
      <c r="AB14">
        <v>23</v>
      </c>
    </row>
    <row r="15" spans="1:28">
      <c r="A15" t="s">
        <v>922</v>
      </c>
      <c r="B15">
        <v>1699</v>
      </c>
      <c r="C15">
        <v>1142</v>
      </c>
      <c r="D15">
        <v>556</v>
      </c>
      <c r="E15">
        <v>1605</v>
      </c>
      <c r="F15">
        <v>1062</v>
      </c>
      <c r="G15">
        <v>543</v>
      </c>
      <c r="H15">
        <v>836</v>
      </c>
      <c r="I15">
        <v>678</v>
      </c>
      <c r="J15">
        <v>158</v>
      </c>
      <c r="K15">
        <v>18</v>
      </c>
      <c r="L15">
        <v>11</v>
      </c>
      <c r="M15">
        <v>7</v>
      </c>
      <c r="N15">
        <v>20</v>
      </c>
      <c r="O15">
        <v>16</v>
      </c>
      <c r="P15">
        <v>4</v>
      </c>
      <c r="Q15">
        <v>54</v>
      </c>
      <c r="R15">
        <v>44</v>
      </c>
      <c r="S15">
        <v>10</v>
      </c>
      <c r="T15">
        <v>665</v>
      </c>
      <c r="U15">
        <v>304</v>
      </c>
      <c r="V15">
        <v>360</v>
      </c>
      <c r="W15">
        <v>93</v>
      </c>
      <c r="X15">
        <v>81</v>
      </c>
      <c r="Y15">
        <v>13</v>
      </c>
      <c r="Z15">
        <v>82</v>
      </c>
      <c r="AA15">
        <v>49</v>
      </c>
      <c r="AB15">
        <v>33</v>
      </c>
    </row>
    <row r="16" spans="1:28">
      <c r="A16" t="s">
        <v>921</v>
      </c>
      <c r="B16">
        <v>3237</v>
      </c>
      <c r="C16">
        <v>2024</v>
      </c>
      <c r="D16">
        <v>1213</v>
      </c>
      <c r="E16">
        <v>3025</v>
      </c>
      <c r="F16">
        <v>1829</v>
      </c>
      <c r="G16">
        <v>1197</v>
      </c>
      <c r="H16">
        <v>1348</v>
      </c>
      <c r="I16">
        <v>1038</v>
      </c>
      <c r="J16">
        <v>310</v>
      </c>
      <c r="K16">
        <v>71</v>
      </c>
      <c r="L16">
        <v>62</v>
      </c>
      <c r="M16">
        <v>8</v>
      </c>
      <c r="N16">
        <v>54</v>
      </c>
      <c r="O16">
        <v>45</v>
      </c>
      <c r="P16">
        <v>9</v>
      </c>
      <c r="Q16">
        <v>119</v>
      </c>
      <c r="R16">
        <v>68</v>
      </c>
      <c r="S16">
        <v>51</v>
      </c>
      <c r="T16">
        <v>1401</v>
      </c>
      <c r="U16">
        <v>587</v>
      </c>
      <c r="V16">
        <v>814</v>
      </c>
      <c r="W16">
        <v>212</v>
      </c>
      <c r="X16">
        <v>195</v>
      </c>
      <c r="Y16">
        <v>16</v>
      </c>
      <c r="Z16">
        <v>32</v>
      </c>
      <c r="AA16">
        <v>16</v>
      </c>
      <c r="AB16">
        <v>16</v>
      </c>
    </row>
    <row r="17" spans="1:28">
      <c r="A17" t="s">
        <v>920</v>
      </c>
      <c r="B17">
        <v>2853</v>
      </c>
      <c r="C17">
        <v>1729</v>
      </c>
      <c r="D17">
        <v>1125</v>
      </c>
      <c r="E17">
        <v>2695</v>
      </c>
      <c r="F17">
        <v>1584</v>
      </c>
      <c r="G17">
        <v>1111</v>
      </c>
      <c r="H17">
        <v>1080</v>
      </c>
      <c r="I17">
        <v>834</v>
      </c>
      <c r="J17">
        <v>246</v>
      </c>
      <c r="K17">
        <v>57</v>
      </c>
      <c r="L17">
        <v>42</v>
      </c>
      <c r="M17">
        <v>15</v>
      </c>
      <c r="N17">
        <v>60</v>
      </c>
      <c r="O17">
        <v>52</v>
      </c>
      <c r="P17">
        <v>8</v>
      </c>
      <c r="Q17">
        <v>110</v>
      </c>
      <c r="R17">
        <v>70</v>
      </c>
      <c r="S17">
        <v>40</v>
      </c>
      <c r="T17">
        <v>1364</v>
      </c>
      <c r="U17">
        <v>566</v>
      </c>
      <c r="V17">
        <v>798</v>
      </c>
      <c r="W17">
        <v>159</v>
      </c>
      <c r="X17">
        <v>144</v>
      </c>
      <c r="Y17">
        <v>14</v>
      </c>
      <c r="Z17">
        <v>17</v>
      </c>
      <c r="AA17">
        <v>4</v>
      </c>
      <c r="AB17">
        <v>13</v>
      </c>
    </row>
    <row r="18" spans="1:28">
      <c r="A18" t="s">
        <v>919</v>
      </c>
      <c r="B18">
        <v>1975</v>
      </c>
      <c r="C18">
        <v>1153</v>
      </c>
      <c r="D18">
        <v>822</v>
      </c>
      <c r="E18">
        <v>1838</v>
      </c>
      <c r="F18">
        <v>1030</v>
      </c>
      <c r="G18">
        <v>808</v>
      </c>
      <c r="H18">
        <v>808</v>
      </c>
      <c r="I18">
        <v>581</v>
      </c>
      <c r="J18">
        <v>227</v>
      </c>
      <c r="K18">
        <v>37</v>
      </c>
      <c r="L18">
        <v>24</v>
      </c>
      <c r="M18">
        <v>13</v>
      </c>
      <c r="N18">
        <v>52</v>
      </c>
      <c r="O18">
        <v>41</v>
      </c>
      <c r="P18">
        <v>11</v>
      </c>
      <c r="Q18">
        <v>72</v>
      </c>
      <c r="R18">
        <v>37</v>
      </c>
      <c r="S18">
        <v>35</v>
      </c>
      <c r="T18">
        <v>848</v>
      </c>
      <c r="U18">
        <v>332</v>
      </c>
      <c r="V18">
        <v>516</v>
      </c>
      <c r="W18">
        <v>137</v>
      </c>
      <c r="X18">
        <v>123</v>
      </c>
      <c r="Y18">
        <v>14</v>
      </c>
      <c r="Z18">
        <v>5</v>
      </c>
      <c r="AA18">
        <v>1</v>
      </c>
      <c r="AB18">
        <v>4</v>
      </c>
    </row>
    <row r="19" spans="1:28">
      <c r="A19" t="s">
        <v>918</v>
      </c>
      <c r="B19">
        <v>2793</v>
      </c>
      <c r="C19">
        <v>1630</v>
      </c>
      <c r="D19">
        <v>1162</v>
      </c>
      <c r="E19">
        <v>2630</v>
      </c>
      <c r="F19">
        <v>1497</v>
      </c>
      <c r="G19">
        <v>1133</v>
      </c>
      <c r="H19">
        <v>1184</v>
      </c>
      <c r="I19">
        <v>830</v>
      </c>
      <c r="J19">
        <v>354</v>
      </c>
      <c r="K19">
        <v>88</v>
      </c>
      <c r="L19">
        <v>80</v>
      </c>
      <c r="M19">
        <v>8</v>
      </c>
      <c r="N19">
        <v>82</v>
      </c>
      <c r="O19">
        <v>53</v>
      </c>
      <c r="P19">
        <v>29</v>
      </c>
      <c r="Q19">
        <v>86</v>
      </c>
      <c r="R19">
        <v>59</v>
      </c>
      <c r="S19">
        <v>28</v>
      </c>
      <c r="T19">
        <v>1166</v>
      </c>
      <c r="U19">
        <v>456</v>
      </c>
      <c r="V19">
        <v>710</v>
      </c>
      <c r="W19">
        <v>163</v>
      </c>
      <c r="X19">
        <v>133</v>
      </c>
      <c r="Y19">
        <v>30</v>
      </c>
      <c r="Z19">
        <v>7</v>
      </c>
      <c r="AA19">
        <v>7</v>
      </c>
      <c r="AB19">
        <v>0</v>
      </c>
    </row>
    <row r="20" spans="1:28">
      <c r="A20" t="s">
        <v>917</v>
      </c>
      <c r="B20">
        <v>7823</v>
      </c>
      <c r="C20">
        <v>4247</v>
      </c>
      <c r="D20">
        <v>3576</v>
      </c>
      <c r="E20">
        <v>7296</v>
      </c>
      <c r="F20">
        <v>3784</v>
      </c>
      <c r="G20">
        <v>3512</v>
      </c>
      <c r="H20">
        <v>3321</v>
      </c>
      <c r="I20">
        <v>2233</v>
      </c>
      <c r="J20">
        <v>1087</v>
      </c>
      <c r="K20">
        <v>238</v>
      </c>
      <c r="L20">
        <v>198</v>
      </c>
      <c r="M20">
        <v>39</v>
      </c>
      <c r="N20">
        <v>181</v>
      </c>
      <c r="O20">
        <v>130</v>
      </c>
      <c r="P20">
        <v>50</v>
      </c>
      <c r="Q20">
        <v>284</v>
      </c>
      <c r="R20">
        <v>168</v>
      </c>
      <c r="S20">
        <v>116</v>
      </c>
      <c r="T20">
        <v>3210</v>
      </c>
      <c r="U20">
        <v>1008</v>
      </c>
      <c r="V20">
        <v>2202</v>
      </c>
      <c r="W20">
        <v>527</v>
      </c>
      <c r="X20">
        <v>463</v>
      </c>
      <c r="Y20">
        <v>64</v>
      </c>
      <c r="Z20">
        <v>76</v>
      </c>
      <c r="AA20">
        <v>31</v>
      </c>
      <c r="AB20">
        <v>45</v>
      </c>
    </row>
    <row r="21" spans="1:28">
      <c r="A21" t="s">
        <v>916</v>
      </c>
      <c r="B21">
        <v>9085</v>
      </c>
      <c r="C21">
        <v>5273</v>
      </c>
      <c r="D21">
        <v>3812</v>
      </c>
      <c r="E21">
        <v>8466</v>
      </c>
      <c r="F21">
        <v>4735</v>
      </c>
      <c r="G21">
        <v>3731</v>
      </c>
      <c r="H21">
        <v>3681</v>
      </c>
      <c r="I21">
        <v>2625</v>
      </c>
      <c r="J21">
        <v>1056</v>
      </c>
      <c r="K21">
        <v>280</v>
      </c>
      <c r="L21">
        <v>225</v>
      </c>
      <c r="M21">
        <v>55</v>
      </c>
      <c r="N21">
        <v>186</v>
      </c>
      <c r="O21">
        <v>146</v>
      </c>
      <c r="P21">
        <v>40</v>
      </c>
      <c r="Q21">
        <v>275</v>
      </c>
      <c r="R21">
        <v>177</v>
      </c>
      <c r="S21">
        <v>98</v>
      </c>
      <c r="T21">
        <v>3947</v>
      </c>
      <c r="U21">
        <v>1481</v>
      </c>
      <c r="V21">
        <v>2466</v>
      </c>
      <c r="W21">
        <v>619</v>
      </c>
      <c r="X21">
        <v>538</v>
      </c>
      <c r="Y21">
        <v>81</v>
      </c>
      <c r="Z21">
        <v>51</v>
      </c>
      <c r="AA21">
        <v>18</v>
      </c>
      <c r="AB21">
        <v>33</v>
      </c>
    </row>
    <row r="22" spans="1:28">
      <c r="A22" t="s">
        <v>915</v>
      </c>
      <c r="B22">
        <v>18415</v>
      </c>
      <c r="C22">
        <v>9736</v>
      </c>
      <c r="D22">
        <v>8679</v>
      </c>
      <c r="E22">
        <v>17270</v>
      </c>
      <c r="F22">
        <v>8705</v>
      </c>
      <c r="G22">
        <v>8565</v>
      </c>
      <c r="H22">
        <v>7697</v>
      </c>
      <c r="I22">
        <v>5391</v>
      </c>
      <c r="J22">
        <v>2307</v>
      </c>
      <c r="K22">
        <v>622</v>
      </c>
      <c r="L22">
        <v>488</v>
      </c>
      <c r="M22">
        <v>134</v>
      </c>
      <c r="N22">
        <v>423</v>
      </c>
      <c r="O22">
        <v>302</v>
      </c>
      <c r="P22">
        <v>121</v>
      </c>
      <c r="Q22">
        <v>434</v>
      </c>
      <c r="R22">
        <v>226</v>
      </c>
      <c r="S22">
        <v>208</v>
      </c>
      <c r="T22">
        <v>8006</v>
      </c>
      <c r="U22">
        <v>2232</v>
      </c>
      <c r="V22">
        <v>5774</v>
      </c>
      <c r="W22">
        <v>1145</v>
      </c>
      <c r="X22">
        <v>1031</v>
      </c>
      <c r="Y22">
        <v>114</v>
      </c>
      <c r="Z22">
        <v>44</v>
      </c>
      <c r="AA22">
        <v>12</v>
      </c>
      <c r="AB22">
        <v>32</v>
      </c>
    </row>
    <row r="23" spans="1:28">
      <c r="A23" t="s">
        <v>914</v>
      </c>
      <c r="B23">
        <v>12292</v>
      </c>
      <c r="C23">
        <v>6475</v>
      </c>
      <c r="D23">
        <v>5818</v>
      </c>
      <c r="E23">
        <v>11478</v>
      </c>
      <c r="F23">
        <v>5790</v>
      </c>
      <c r="G23">
        <v>5688</v>
      </c>
      <c r="H23">
        <v>5045</v>
      </c>
      <c r="I23">
        <v>3361</v>
      </c>
      <c r="J23">
        <v>1685</v>
      </c>
      <c r="K23">
        <v>398</v>
      </c>
      <c r="L23">
        <v>298</v>
      </c>
      <c r="M23">
        <v>100</v>
      </c>
      <c r="N23">
        <v>328</v>
      </c>
      <c r="O23">
        <v>241</v>
      </c>
      <c r="P23">
        <v>86</v>
      </c>
      <c r="Q23">
        <v>294</v>
      </c>
      <c r="R23">
        <v>162</v>
      </c>
      <c r="S23">
        <v>132</v>
      </c>
      <c r="T23">
        <v>5347</v>
      </c>
      <c r="U23">
        <v>1680</v>
      </c>
      <c r="V23">
        <v>3667</v>
      </c>
      <c r="W23">
        <v>814</v>
      </c>
      <c r="X23">
        <v>685</v>
      </c>
      <c r="Y23">
        <v>129</v>
      </c>
      <c r="Z23">
        <v>31</v>
      </c>
      <c r="AA23">
        <v>23</v>
      </c>
      <c r="AB23">
        <v>8</v>
      </c>
    </row>
    <row r="24" spans="1:28">
      <c r="A24" t="s">
        <v>913</v>
      </c>
      <c r="B24">
        <v>2955</v>
      </c>
      <c r="C24">
        <v>1934</v>
      </c>
      <c r="D24">
        <v>1021</v>
      </c>
      <c r="E24">
        <v>2800</v>
      </c>
      <c r="F24">
        <v>1788</v>
      </c>
      <c r="G24">
        <v>1012</v>
      </c>
      <c r="H24">
        <v>1632</v>
      </c>
      <c r="I24">
        <v>1265</v>
      </c>
      <c r="J24">
        <v>367</v>
      </c>
      <c r="K24">
        <v>38</v>
      </c>
      <c r="L24">
        <v>28</v>
      </c>
      <c r="M24">
        <v>10</v>
      </c>
      <c r="N24">
        <v>35</v>
      </c>
      <c r="O24">
        <v>28</v>
      </c>
      <c r="P24">
        <v>7</v>
      </c>
      <c r="Q24">
        <v>59</v>
      </c>
      <c r="R24">
        <v>36</v>
      </c>
      <c r="S24">
        <v>23</v>
      </c>
      <c r="T24">
        <v>1023</v>
      </c>
      <c r="U24">
        <v>421</v>
      </c>
      <c r="V24">
        <v>602</v>
      </c>
      <c r="W24">
        <v>155</v>
      </c>
      <c r="X24">
        <v>146</v>
      </c>
      <c r="Y24">
        <v>10</v>
      </c>
      <c r="Z24">
        <v>73</v>
      </c>
      <c r="AA24">
        <v>56</v>
      </c>
      <c r="AB24">
        <v>17</v>
      </c>
    </row>
    <row r="25" spans="1:28">
      <c r="A25" t="s">
        <v>912</v>
      </c>
      <c r="B25">
        <v>1464</v>
      </c>
      <c r="C25">
        <v>954</v>
      </c>
      <c r="D25">
        <v>511</v>
      </c>
      <c r="E25">
        <v>1362</v>
      </c>
      <c r="F25">
        <v>866</v>
      </c>
      <c r="G25">
        <v>496</v>
      </c>
      <c r="H25">
        <v>675</v>
      </c>
      <c r="I25">
        <v>504</v>
      </c>
      <c r="J25">
        <v>171</v>
      </c>
      <c r="K25">
        <v>41</v>
      </c>
      <c r="L25">
        <v>29</v>
      </c>
      <c r="M25">
        <v>12</v>
      </c>
      <c r="N25">
        <v>44</v>
      </c>
      <c r="O25">
        <v>34</v>
      </c>
      <c r="P25">
        <v>10</v>
      </c>
      <c r="Q25">
        <v>43</v>
      </c>
      <c r="R25">
        <v>28</v>
      </c>
      <c r="S25">
        <v>16</v>
      </c>
      <c r="T25">
        <v>541</v>
      </c>
      <c r="U25">
        <v>258</v>
      </c>
      <c r="V25">
        <v>283</v>
      </c>
      <c r="W25">
        <v>102</v>
      </c>
      <c r="X25">
        <v>87</v>
      </c>
      <c r="Y25">
        <v>15</v>
      </c>
      <c r="Z25">
        <v>7</v>
      </c>
      <c r="AA25">
        <v>4</v>
      </c>
      <c r="AB25">
        <v>3</v>
      </c>
    </row>
    <row r="26" spans="1:28">
      <c r="A26" t="s">
        <v>911</v>
      </c>
      <c r="B26">
        <v>1464</v>
      </c>
      <c r="C26">
        <v>991</v>
      </c>
      <c r="D26">
        <v>474</v>
      </c>
      <c r="E26">
        <v>1364</v>
      </c>
      <c r="F26">
        <v>901</v>
      </c>
      <c r="G26">
        <v>463</v>
      </c>
      <c r="H26">
        <v>712</v>
      </c>
      <c r="I26">
        <v>544</v>
      </c>
      <c r="J26">
        <v>169</v>
      </c>
      <c r="K26">
        <v>28</v>
      </c>
      <c r="L26">
        <v>23</v>
      </c>
      <c r="M26">
        <v>5</v>
      </c>
      <c r="N26">
        <v>37</v>
      </c>
      <c r="O26">
        <v>27</v>
      </c>
      <c r="P26">
        <v>10</v>
      </c>
      <c r="Q26">
        <v>40</v>
      </c>
      <c r="R26">
        <v>24</v>
      </c>
      <c r="S26">
        <v>16</v>
      </c>
      <c r="T26">
        <v>527</v>
      </c>
      <c r="U26">
        <v>267</v>
      </c>
      <c r="V26">
        <v>260</v>
      </c>
      <c r="W26">
        <v>100</v>
      </c>
      <c r="X26">
        <v>90</v>
      </c>
      <c r="Y26">
        <v>11</v>
      </c>
      <c r="Z26">
        <v>4</v>
      </c>
      <c r="AA26">
        <v>2</v>
      </c>
      <c r="AB26">
        <v>2</v>
      </c>
    </row>
    <row r="27" spans="1:28">
      <c r="A27" t="s">
        <v>910</v>
      </c>
      <c r="B27">
        <v>835</v>
      </c>
      <c r="C27">
        <v>506</v>
      </c>
      <c r="D27">
        <v>329</v>
      </c>
      <c r="E27">
        <v>795</v>
      </c>
      <c r="F27">
        <v>469</v>
      </c>
      <c r="G27">
        <v>326</v>
      </c>
      <c r="H27">
        <v>413</v>
      </c>
      <c r="I27">
        <v>317</v>
      </c>
      <c r="J27">
        <v>96</v>
      </c>
      <c r="K27">
        <v>14</v>
      </c>
      <c r="L27">
        <v>9</v>
      </c>
      <c r="M27">
        <v>5</v>
      </c>
      <c r="N27">
        <v>15</v>
      </c>
      <c r="O27">
        <v>12</v>
      </c>
      <c r="P27">
        <v>3</v>
      </c>
      <c r="Q27">
        <v>20</v>
      </c>
      <c r="R27">
        <v>7</v>
      </c>
      <c r="S27">
        <v>13</v>
      </c>
      <c r="T27">
        <v>325</v>
      </c>
      <c r="U27">
        <v>118</v>
      </c>
      <c r="V27">
        <v>207</v>
      </c>
      <c r="W27">
        <v>40</v>
      </c>
      <c r="X27">
        <v>37</v>
      </c>
      <c r="Y27">
        <v>3</v>
      </c>
      <c r="Z27">
        <v>2</v>
      </c>
      <c r="AA27">
        <v>2</v>
      </c>
      <c r="AB27">
        <v>0</v>
      </c>
    </row>
    <row r="28" spans="1:28">
      <c r="A28" t="s">
        <v>909</v>
      </c>
      <c r="B28">
        <v>1065</v>
      </c>
      <c r="C28">
        <v>607</v>
      </c>
      <c r="D28">
        <v>457</v>
      </c>
      <c r="E28">
        <v>1003</v>
      </c>
      <c r="F28">
        <v>549</v>
      </c>
      <c r="G28">
        <v>455</v>
      </c>
      <c r="H28">
        <v>474</v>
      </c>
      <c r="I28">
        <v>334</v>
      </c>
      <c r="J28">
        <v>140</v>
      </c>
      <c r="K28">
        <v>16</v>
      </c>
      <c r="L28">
        <v>15</v>
      </c>
      <c r="M28">
        <v>1</v>
      </c>
      <c r="N28">
        <v>19</v>
      </c>
      <c r="O28">
        <v>15</v>
      </c>
      <c r="P28">
        <v>4</v>
      </c>
      <c r="Q28">
        <v>42</v>
      </c>
      <c r="R28">
        <v>29</v>
      </c>
      <c r="S28">
        <v>13</v>
      </c>
      <c r="T28">
        <v>446</v>
      </c>
      <c r="U28">
        <v>148</v>
      </c>
      <c r="V28">
        <v>297</v>
      </c>
      <c r="W28">
        <v>61</v>
      </c>
      <c r="X28">
        <v>59</v>
      </c>
      <c r="Y28">
        <v>3</v>
      </c>
      <c r="Z28">
        <v>4</v>
      </c>
      <c r="AA28">
        <v>3</v>
      </c>
      <c r="AB28">
        <v>1</v>
      </c>
    </row>
    <row r="29" spans="1:28">
      <c r="A29" t="s">
        <v>908</v>
      </c>
      <c r="B29">
        <v>3451</v>
      </c>
      <c r="C29">
        <v>2194</v>
      </c>
      <c r="D29">
        <v>1257</v>
      </c>
      <c r="E29">
        <v>3226</v>
      </c>
      <c r="F29">
        <v>2008</v>
      </c>
      <c r="G29">
        <v>1219</v>
      </c>
      <c r="H29">
        <v>1767</v>
      </c>
      <c r="I29">
        <v>1324</v>
      </c>
      <c r="J29">
        <v>443</v>
      </c>
      <c r="K29">
        <v>66</v>
      </c>
      <c r="L29">
        <v>48</v>
      </c>
      <c r="M29">
        <v>18</v>
      </c>
      <c r="N29">
        <v>27</v>
      </c>
      <c r="O29">
        <v>17</v>
      </c>
      <c r="P29">
        <v>10</v>
      </c>
      <c r="Q29">
        <v>58</v>
      </c>
      <c r="R29">
        <v>40</v>
      </c>
      <c r="S29">
        <v>19</v>
      </c>
      <c r="T29">
        <v>1270</v>
      </c>
      <c r="U29">
        <v>550</v>
      </c>
      <c r="V29">
        <v>720</v>
      </c>
      <c r="W29">
        <v>225</v>
      </c>
      <c r="X29">
        <v>187</v>
      </c>
      <c r="Y29">
        <v>38</v>
      </c>
      <c r="Z29">
        <v>8</v>
      </c>
      <c r="AA29">
        <v>4</v>
      </c>
      <c r="AB29">
        <v>3</v>
      </c>
    </row>
    <row r="30" spans="1:28">
      <c r="A30" t="s">
        <v>907</v>
      </c>
      <c r="B30">
        <v>2652</v>
      </c>
      <c r="C30">
        <v>1508</v>
      </c>
      <c r="D30">
        <v>1144</v>
      </c>
      <c r="E30">
        <v>2488</v>
      </c>
      <c r="F30">
        <v>1364</v>
      </c>
      <c r="G30">
        <v>1124</v>
      </c>
      <c r="H30">
        <v>1191</v>
      </c>
      <c r="I30">
        <v>816</v>
      </c>
      <c r="J30">
        <v>375</v>
      </c>
      <c r="K30">
        <v>42</v>
      </c>
      <c r="L30">
        <v>35</v>
      </c>
      <c r="M30">
        <v>7</v>
      </c>
      <c r="N30">
        <v>36</v>
      </c>
      <c r="O30">
        <v>24</v>
      </c>
      <c r="P30">
        <v>13</v>
      </c>
      <c r="Q30">
        <v>63</v>
      </c>
      <c r="R30">
        <v>39</v>
      </c>
      <c r="S30">
        <v>24</v>
      </c>
      <c r="T30">
        <v>1129</v>
      </c>
      <c r="U30">
        <v>433</v>
      </c>
      <c r="V30">
        <v>696</v>
      </c>
      <c r="W30">
        <v>164</v>
      </c>
      <c r="X30">
        <v>144</v>
      </c>
      <c r="Y30">
        <v>20</v>
      </c>
      <c r="Z30">
        <v>41</v>
      </c>
      <c r="AA30">
        <v>19</v>
      </c>
      <c r="AB30">
        <v>22</v>
      </c>
    </row>
    <row r="31" spans="1:28">
      <c r="A31" t="s">
        <v>906</v>
      </c>
      <c r="B31">
        <v>3718</v>
      </c>
      <c r="C31">
        <v>2134</v>
      </c>
      <c r="D31">
        <v>1584</v>
      </c>
      <c r="E31">
        <v>3480</v>
      </c>
      <c r="F31">
        <v>1923</v>
      </c>
      <c r="G31">
        <v>1557</v>
      </c>
      <c r="H31">
        <v>1740</v>
      </c>
      <c r="I31">
        <v>1178</v>
      </c>
      <c r="J31">
        <v>562</v>
      </c>
      <c r="K31">
        <v>81</v>
      </c>
      <c r="L31">
        <v>61</v>
      </c>
      <c r="M31">
        <v>20</v>
      </c>
      <c r="N31">
        <v>44</v>
      </c>
      <c r="O31">
        <v>35</v>
      </c>
      <c r="P31">
        <v>9</v>
      </c>
      <c r="Q31">
        <v>85</v>
      </c>
      <c r="R31">
        <v>49</v>
      </c>
      <c r="S31">
        <v>36</v>
      </c>
      <c r="T31">
        <v>1495</v>
      </c>
      <c r="U31">
        <v>576</v>
      </c>
      <c r="V31">
        <v>920</v>
      </c>
      <c r="W31">
        <v>239</v>
      </c>
      <c r="X31">
        <v>212</v>
      </c>
      <c r="Y31">
        <v>27</v>
      </c>
      <c r="Z31">
        <v>26</v>
      </c>
      <c r="AA31">
        <v>16</v>
      </c>
      <c r="AB31">
        <v>10</v>
      </c>
    </row>
    <row r="32" spans="1:28">
      <c r="A32" t="s">
        <v>905</v>
      </c>
      <c r="B32">
        <v>10544</v>
      </c>
      <c r="C32">
        <v>5806</v>
      </c>
      <c r="D32">
        <v>4738</v>
      </c>
      <c r="E32">
        <v>9853</v>
      </c>
      <c r="F32">
        <v>5184</v>
      </c>
      <c r="G32">
        <v>4670</v>
      </c>
      <c r="H32">
        <v>4479</v>
      </c>
      <c r="I32">
        <v>3023</v>
      </c>
      <c r="J32">
        <v>1456</v>
      </c>
      <c r="K32">
        <v>306</v>
      </c>
      <c r="L32">
        <v>239</v>
      </c>
      <c r="M32">
        <v>67</v>
      </c>
      <c r="N32">
        <v>195</v>
      </c>
      <c r="O32">
        <v>143</v>
      </c>
      <c r="P32">
        <v>52</v>
      </c>
      <c r="Q32">
        <v>271</v>
      </c>
      <c r="R32">
        <v>145</v>
      </c>
      <c r="S32">
        <v>126</v>
      </c>
      <c r="T32">
        <v>4532</v>
      </c>
      <c r="U32">
        <v>1582</v>
      </c>
      <c r="V32">
        <v>2951</v>
      </c>
      <c r="W32">
        <v>691</v>
      </c>
      <c r="X32">
        <v>623</v>
      </c>
      <c r="Y32">
        <v>68</v>
      </c>
      <c r="Z32">
        <v>17</v>
      </c>
      <c r="AA32">
        <v>3</v>
      </c>
      <c r="AB32">
        <v>14</v>
      </c>
    </row>
    <row r="33" spans="1:28">
      <c r="A33" t="s">
        <v>904</v>
      </c>
      <c r="B33">
        <v>3038</v>
      </c>
      <c r="C33">
        <v>1810</v>
      </c>
      <c r="D33">
        <v>1228</v>
      </c>
      <c r="E33">
        <v>2817</v>
      </c>
      <c r="F33">
        <v>1611</v>
      </c>
      <c r="G33">
        <v>1206</v>
      </c>
      <c r="H33">
        <v>1319</v>
      </c>
      <c r="I33">
        <v>934</v>
      </c>
      <c r="J33">
        <v>386</v>
      </c>
      <c r="K33">
        <v>72</v>
      </c>
      <c r="L33">
        <v>52</v>
      </c>
      <c r="M33">
        <v>19</v>
      </c>
      <c r="N33">
        <v>35</v>
      </c>
      <c r="O33">
        <v>29</v>
      </c>
      <c r="P33">
        <v>6</v>
      </c>
      <c r="Q33">
        <v>79</v>
      </c>
      <c r="R33">
        <v>47</v>
      </c>
      <c r="S33">
        <v>32</v>
      </c>
      <c r="T33">
        <v>1273</v>
      </c>
      <c r="U33">
        <v>519</v>
      </c>
      <c r="V33">
        <v>754</v>
      </c>
      <c r="W33">
        <v>221</v>
      </c>
      <c r="X33">
        <v>199</v>
      </c>
      <c r="Y33">
        <v>22</v>
      </c>
      <c r="Z33">
        <v>5</v>
      </c>
      <c r="AA33">
        <v>1</v>
      </c>
      <c r="AB33">
        <v>5</v>
      </c>
    </row>
    <row r="34" spans="1:28">
      <c r="A34" t="s">
        <v>903</v>
      </c>
      <c r="B34">
        <v>1771</v>
      </c>
      <c r="C34">
        <v>998</v>
      </c>
      <c r="D34">
        <v>773</v>
      </c>
      <c r="E34">
        <v>1647</v>
      </c>
      <c r="F34">
        <v>882</v>
      </c>
      <c r="G34">
        <v>765</v>
      </c>
      <c r="H34">
        <v>829</v>
      </c>
      <c r="I34">
        <v>582</v>
      </c>
      <c r="J34">
        <v>246</v>
      </c>
      <c r="K34">
        <v>36</v>
      </c>
      <c r="L34">
        <v>23</v>
      </c>
      <c r="M34">
        <v>13</v>
      </c>
      <c r="N34">
        <v>32</v>
      </c>
      <c r="O34">
        <v>20</v>
      </c>
      <c r="P34">
        <v>12</v>
      </c>
      <c r="Q34">
        <v>42</v>
      </c>
      <c r="R34">
        <v>23</v>
      </c>
      <c r="S34">
        <v>19</v>
      </c>
      <c r="T34">
        <v>694</v>
      </c>
      <c r="U34">
        <v>221</v>
      </c>
      <c r="V34">
        <v>474</v>
      </c>
      <c r="W34">
        <v>124</v>
      </c>
      <c r="X34">
        <v>116</v>
      </c>
      <c r="Y34">
        <v>8</v>
      </c>
      <c r="Z34" t="s">
        <v>19</v>
      </c>
      <c r="AA34" t="s">
        <v>19</v>
      </c>
      <c r="AB34" t="s">
        <v>19</v>
      </c>
    </row>
    <row r="35" spans="1:28">
      <c r="A35" t="s">
        <v>902</v>
      </c>
      <c r="B35">
        <v>4326</v>
      </c>
      <c r="C35">
        <v>2359</v>
      </c>
      <c r="D35">
        <v>1967</v>
      </c>
      <c r="E35">
        <v>4104</v>
      </c>
      <c r="F35">
        <v>2159</v>
      </c>
      <c r="G35">
        <v>1945</v>
      </c>
      <c r="H35">
        <v>2180</v>
      </c>
      <c r="I35">
        <v>1497</v>
      </c>
      <c r="J35">
        <v>683</v>
      </c>
      <c r="K35">
        <v>106</v>
      </c>
      <c r="L35">
        <v>72</v>
      </c>
      <c r="M35">
        <v>35</v>
      </c>
      <c r="N35">
        <v>54</v>
      </c>
      <c r="O35">
        <v>37</v>
      </c>
      <c r="P35">
        <v>17</v>
      </c>
      <c r="Q35">
        <v>86</v>
      </c>
      <c r="R35">
        <v>38</v>
      </c>
      <c r="S35">
        <v>48</v>
      </c>
      <c r="T35">
        <v>1645</v>
      </c>
      <c r="U35">
        <v>487</v>
      </c>
      <c r="V35">
        <v>1158</v>
      </c>
      <c r="W35">
        <v>222</v>
      </c>
      <c r="X35">
        <v>200</v>
      </c>
      <c r="Y35">
        <v>22</v>
      </c>
      <c r="Z35">
        <v>26</v>
      </c>
      <c r="AA35">
        <v>3</v>
      </c>
      <c r="AB35">
        <v>24</v>
      </c>
    </row>
    <row r="36" spans="1:28">
      <c r="A36" t="s">
        <v>901</v>
      </c>
      <c r="B36">
        <v>30229</v>
      </c>
      <c r="C36">
        <v>17106</v>
      </c>
      <c r="D36">
        <v>13123</v>
      </c>
      <c r="E36">
        <v>28283</v>
      </c>
      <c r="F36">
        <v>15393</v>
      </c>
      <c r="G36">
        <v>12890</v>
      </c>
      <c r="H36">
        <v>11188</v>
      </c>
      <c r="I36">
        <v>7894</v>
      </c>
      <c r="J36">
        <v>3294</v>
      </c>
      <c r="K36">
        <v>1142</v>
      </c>
      <c r="L36">
        <v>935</v>
      </c>
      <c r="M36">
        <v>207</v>
      </c>
      <c r="N36">
        <v>1079</v>
      </c>
      <c r="O36">
        <v>806</v>
      </c>
      <c r="P36">
        <v>274</v>
      </c>
      <c r="Q36">
        <v>821</v>
      </c>
      <c r="R36">
        <v>526</v>
      </c>
      <c r="S36">
        <v>295</v>
      </c>
      <c r="T36">
        <v>13854</v>
      </c>
      <c r="U36">
        <v>5059</v>
      </c>
      <c r="V36">
        <v>8795</v>
      </c>
      <c r="W36">
        <v>1946</v>
      </c>
      <c r="X36">
        <v>1713</v>
      </c>
      <c r="Y36">
        <v>232</v>
      </c>
      <c r="Z36">
        <v>51</v>
      </c>
      <c r="AA36">
        <v>20</v>
      </c>
      <c r="AB36">
        <v>31</v>
      </c>
    </row>
    <row r="37" spans="1:28">
      <c r="A37" t="s">
        <v>900</v>
      </c>
      <c r="B37">
        <v>11451</v>
      </c>
      <c r="C37">
        <v>6331</v>
      </c>
      <c r="D37">
        <v>5119</v>
      </c>
      <c r="E37">
        <v>10664</v>
      </c>
      <c r="F37">
        <v>5635</v>
      </c>
      <c r="G37">
        <v>5030</v>
      </c>
      <c r="H37">
        <v>4938</v>
      </c>
      <c r="I37">
        <v>3460</v>
      </c>
      <c r="J37">
        <v>1478</v>
      </c>
      <c r="K37">
        <v>338</v>
      </c>
      <c r="L37">
        <v>268</v>
      </c>
      <c r="M37">
        <v>70</v>
      </c>
      <c r="N37">
        <v>268</v>
      </c>
      <c r="O37">
        <v>186</v>
      </c>
      <c r="P37">
        <v>81</v>
      </c>
      <c r="Q37">
        <v>361</v>
      </c>
      <c r="R37">
        <v>224</v>
      </c>
      <c r="S37">
        <v>138</v>
      </c>
      <c r="T37">
        <v>4692</v>
      </c>
      <c r="U37">
        <v>1447</v>
      </c>
      <c r="V37">
        <v>3245</v>
      </c>
      <c r="W37">
        <v>786</v>
      </c>
      <c r="X37">
        <v>697</v>
      </c>
      <c r="Y37">
        <v>89</v>
      </c>
      <c r="Z37">
        <v>29</v>
      </c>
      <c r="AA37">
        <v>12</v>
      </c>
      <c r="AB37">
        <v>17</v>
      </c>
    </row>
    <row r="38" spans="1:28">
      <c r="A38" t="s">
        <v>899</v>
      </c>
      <c r="B38">
        <v>2649</v>
      </c>
      <c r="C38">
        <v>1595</v>
      </c>
      <c r="D38">
        <v>1055</v>
      </c>
      <c r="E38">
        <v>2486</v>
      </c>
      <c r="F38">
        <v>1457</v>
      </c>
      <c r="G38">
        <v>1029</v>
      </c>
      <c r="H38">
        <v>1070</v>
      </c>
      <c r="I38">
        <v>781</v>
      </c>
      <c r="J38">
        <v>289</v>
      </c>
      <c r="K38">
        <v>68</v>
      </c>
      <c r="L38">
        <v>53</v>
      </c>
      <c r="M38">
        <v>15</v>
      </c>
      <c r="N38">
        <v>58</v>
      </c>
      <c r="O38">
        <v>40</v>
      </c>
      <c r="P38">
        <v>18</v>
      </c>
      <c r="Q38">
        <v>92</v>
      </c>
      <c r="R38">
        <v>61</v>
      </c>
      <c r="S38">
        <v>31</v>
      </c>
      <c r="T38">
        <v>1174</v>
      </c>
      <c r="U38">
        <v>505</v>
      </c>
      <c r="V38">
        <v>668</v>
      </c>
      <c r="W38">
        <v>164</v>
      </c>
      <c r="X38">
        <v>138</v>
      </c>
      <c r="Y38">
        <v>26</v>
      </c>
      <c r="Z38">
        <v>1</v>
      </c>
      <c r="AA38">
        <v>1</v>
      </c>
      <c r="AB38" t="s">
        <v>19</v>
      </c>
    </row>
    <row r="39" spans="1:28">
      <c r="A39" t="s">
        <v>898</v>
      </c>
      <c r="B39">
        <v>3501</v>
      </c>
      <c r="C39">
        <v>2081</v>
      </c>
      <c r="D39">
        <v>1420</v>
      </c>
      <c r="E39">
        <v>3322</v>
      </c>
      <c r="F39">
        <v>1923</v>
      </c>
      <c r="G39">
        <v>1399</v>
      </c>
      <c r="H39">
        <v>1354</v>
      </c>
      <c r="I39">
        <v>1017</v>
      </c>
      <c r="J39">
        <v>338</v>
      </c>
      <c r="K39">
        <v>67</v>
      </c>
      <c r="L39">
        <v>52</v>
      </c>
      <c r="M39">
        <v>15</v>
      </c>
      <c r="N39">
        <v>80</v>
      </c>
      <c r="O39">
        <v>58</v>
      </c>
      <c r="P39">
        <v>23</v>
      </c>
      <c r="Q39">
        <v>145</v>
      </c>
      <c r="R39">
        <v>80</v>
      </c>
      <c r="S39">
        <v>65</v>
      </c>
      <c r="T39">
        <v>1654</v>
      </c>
      <c r="U39">
        <v>700</v>
      </c>
      <c r="V39">
        <v>954</v>
      </c>
      <c r="W39">
        <v>179</v>
      </c>
      <c r="X39">
        <v>158</v>
      </c>
      <c r="Y39">
        <v>21</v>
      </c>
      <c r="Z39">
        <v>43</v>
      </c>
      <c r="AA39">
        <v>20</v>
      </c>
      <c r="AB39">
        <v>23</v>
      </c>
    </row>
    <row r="40" spans="1:28">
      <c r="A40" t="s">
        <v>897</v>
      </c>
      <c r="B40">
        <v>940</v>
      </c>
      <c r="C40">
        <v>644</v>
      </c>
      <c r="D40">
        <v>296</v>
      </c>
      <c r="E40">
        <v>893</v>
      </c>
      <c r="F40">
        <v>602</v>
      </c>
      <c r="G40">
        <v>291</v>
      </c>
      <c r="H40">
        <v>480</v>
      </c>
      <c r="I40">
        <v>381</v>
      </c>
      <c r="J40">
        <v>99</v>
      </c>
      <c r="K40">
        <v>30</v>
      </c>
      <c r="L40">
        <v>22</v>
      </c>
      <c r="M40">
        <v>8</v>
      </c>
      <c r="N40">
        <v>42</v>
      </c>
      <c r="O40">
        <v>22</v>
      </c>
      <c r="P40">
        <v>21</v>
      </c>
      <c r="Q40">
        <v>12</v>
      </c>
      <c r="R40">
        <v>9</v>
      </c>
      <c r="S40">
        <v>3</v>
      </c>
      <c r="T40">
        <v>328</v>
      </c>
      <c r="U40">
        <v>168</v>
      </c>
      <c r="V40">
        <v>160</v>
      </c>
      <c r="W40">
        <v>47</v>
      </c>
      <c r="X40">
        <v>41</v>
      </c>
      <c r="Y40">
        <v>5</v>
      </c>
      <c r="Z40" t="s">
        <v>19</v>
      </c>
      <c r="AA40" t="s">
        <v>19</v>
      </c>
      <c r="AB40" t="s">
        <v>19</v>
      </c>
    </row>
    <row r="41" spans="1:28">
      <c r="A41" t="s">
        <v>896</v>
      </c>
      <c r="B41">
        <v>1565</v>
      </c>
      <c r="C41">
        <v>1149</v>
      </c>
      <c r="D41">
        <v>417</v>
      </c>
      <c r="E41">
        <v>1459</v>
      </c>
      <c r="F41">
        <v>1050</v>
      </c>
      <c r="G41">
        <v>409</v>
      </c>
      <c r="H41">
        <v>747</v>
      </c>
      <c r="I41">
        <v>615</v>
      </c>
      <c r="J41">
        <v>132</v>
      </c>
      <c r="K41">
        <v>37</v>
      </c>
      <c r="L41">
        <v>28</v>
      </c>
      <c r="M41">
        <v>9</v>
      </c>
      <c r="N41">
        <v>26</v>
      </c>
      <c r="O41">
        <v>18</v>
      </c>
      <c r="P41">
        <v>8</v>
      </c>
      <c r="Q41">
        <v>53</v>
      </c>
      <c r="R41">
        <v>37</v>
      </c>
      <c r="S41">
        <v>16</v>
      </c>
      <c r="T41">
        <v>574</v>
      </c>
      <c r="U41">
        <v>337</v>
      </c>
      <c r="V41">
        <v>237</v>
      </c>
      <c r="W41">
        <v>107</v>
      </c>
      <c r="X41">
        <v>99</v>
      </c>
      <c r="Y41">
        <v>8</v>
      </c>
      <c r="Z41">
        <v>21</v>
      </c>
      <c r="AA41">
        <v>16</v>
      </c>
      <c r="AB41">
        <v>5</v>
      </c>
    </row>
    <row r="42" spans="1:28">
      <c r="A42" t="s">
        <v>895</v>
      </c>
      <c r="B42">
        <v>2444</v>
      </c>
      <c r="C42">
        <v>1395</v>
      </c>
      <c r="D42">
        <v>1050</v>
      </c>
      <c r="E42">
        <v>2264</v>
      </c>
      <c r="F42">
        <v>1234</v>
      </c>
      <c r="G42">
        <v>1030</v>
      </c>
      <c r="H42">
        <v>1078</v>
      </c>
      <c r="I42">
        <v>707</v>
      </c>
      <c r="J42">
        <v>371</v>
      </c>
      <c r="K42">
        <v>70</v>
      </c>
      <c r="L42">
        <v>53</v>
      </c>
      <c r="M42">
        <v>17</v>
      </c>
      <c r="N42">
        <v>61</v>
      </c>
      <c r="O42">
        <v>43</v>
      </c>
      <c r="P42">
        <v>18</v>
      </c>
      <c r="Q42">
        <v>93</v>
      </c>
      <c r="R42">
        <v>58</v>
      </c>
      <c r="S42">
        <v>35</v>
      </c>
      <c r="T42">
        <v>948</v>
      </c>
      <c r="U42">
        <v>360</v>
      </c>
      <c r="V42">
        <v>587</v>
      </c>
      <c r="W42">
        <v>180</v>
      </c>
      <c r="X42">
        <v>160</v>
      </c>
      <c r="Y42">
        <v>20</v>
      </c>
      <c r="Z42">
        <v>8</v>
      </c>
      <c r="AA42" t="s">
        <v>19</v>
      </c>
      <c r="AB42">
        <v>8</v>
      </c>
    </row>
    <row r="43" spans="1:28">
      <c r="A43" t="s">
        <v>894</v>
      </c>
      <c r="B43">
        <v>5154</v>
      </c>
      <c r="C43">
        <v>3063</v>
      </c>
      <c r="D43">
        <v>2090</v>
      </c>
      <c r="E43">
        <v>4798</v>
      </c>
      <c r="F43">
        <v>2737</v>
      </c>
      <c r="G43">
        <v>2061</v>
      </c>
      <c r="H43">
        <v>2319</v>
      </c>
      <c r="I43">
        <v>1614</v>
      </c>
      <c r="J43">
        <v>705</v>
      </c>
      <c r="K43">
        <v>146</v>
      </c>
      <c r="L43">
        <v>119</v>
      </c>
      <c r="M43">
        <v>27</v>
      </c>
      <c r="N43">
        <v>94</v>
      </c>
      <c r="O43">
        <v>65</v>
      </c>
      <c r="P43">
        <v>29</v>
      </c>
      <c r="Q43">
        <v>136</v>
      </c>
      <c r="R43">
        <v>81</v>
      </c>
      <c r="S43">
        <v>54</v>
      </c>
      <c r="T43">
        <v>2064</v>
      </c>
      <c r="U43">
        <v>828</v>
      </c>
      <c r="V43">
        <v>1235</v>
      </c>
      <c r="W43">
        <v>355</v>
      </c>
      <c r="X43">
        <v>326</v>
      </c>
      <c r="Y43">
        <v>30</v>
      </c>
      <c r="Z43">
        <v>9</v>
      </c>
      <c r="AA43">
        <v>5</v>
      </c>
      <c r="AB43">
        <v>4</v>
      </c>
    </row>
    <row r="44" spans="1:28">
      <c r="A44" t="s">
        <v>893</v>
      </c>
      <c r="B44">
        <v>2340</v>
      </c>
      <c r="C44">
        <v>1319</v>
      </c>
      <c r="D44">
        <v>1021</v>
      </c>
      <c r="E44">
        <v>2161</v>
      </c>
      <c r="F44">
        <v>1164</v>
      </c>
      <c r="G44">
        <v>997</v>
      </c>
      <c r="H44">
        <v>1045</v>
      </c>
      <c r="I44">
        <v>728</v>
      </c>
      <c r="J44">
        <v>317</v>
      </c>
      <c r="K44">
        <v>37</v>
      </c>
      <c r="L44">
        <v>26</v>
      </c>
      <c r="M44">
        <v>11</v>
      </c>
      <c r="N44">
        <v>63</v>
      </c>
      <c r="O44">
        <v>34</v>
      </c>
      <c r="P44">
        <v>28</v>
      </c>
      <c r="Q44">
        <v>120</v>
      </c>
      <c r="R44">
        <v>67</v>
      </c>
      <c r="S44">
        <v>53</v>
      </c>
      <c r="T44">
        <v>881</v>
      </c>
      <c r="U44">
        <v>296</v>
      </c>
      <c r="V44">
        <v>585</v>
      </c>
      <c r="W44">
        <v>179</v>
      </c>
      <c r="X44">
        <v>155</v>
      </c>
      <c r="Y44">
        <v>24</v>
      </c>
      <c r="Z44">
        <v>3</v>
      </c>
      <c r="AA44">
        <v>2</v>
      </c>
      <c r="AB44">
        <v>1</v>
      </c>
    </row>
    <row r="45" spans="1:28">
      <c r="A45" t="s">
        <v>892</v>
      </c>
      <c r="B45">
        <v>2037</v>
      </c>
      <c r="C45">
        <v>1325</v>
      </c>
      <c r="D45">
        <v>712</v>
      </c>
      <c r="E45">
        <v>1928</v>
      </c>
      <c r="F45">
        <v>1221</v>
      </c>
      <c r="G45">
        <v>707</v>
      </c>
      <c r="H45">
        <v>820</v>
      </c>
      <c r="I45">
        <v>619</v>
      </c>
      <c r="J45">
        <v>201</v>
      </c>
      <c r="K45">
        <v>62</v>
      </c>
      <c r="L45">
        <v>52</v>
      </c>
      <c r="M45">
        <v>9</v>
      </c>
      <c r="N45">
        <v>77</v>
      </c>
      <c r="O45">
        <v>52</v>
      </c>
      <c r="P45">
        <v>24</v>
      </c>
      <c r="Q45">
        <v>117</v>
      </c>
      <c r="R45">
        <v>82</v>
      </c>
      <c r="S45">
        <v>35</v>
      </c>
      <c r="T45">
        <v>833</v>
      </c>
      <c r="U45">
        <v>398</v>
      </c>
      <c r="V45">
        <v>434</v>
      </c>
      <c r="W45">
        <v>109</v>
      </c>
      <c r="X45">
        <v>104</v>
      </c>
      <c r="Y45">
        <v>5</v>
      </c>
      <c r="Z45">
        <v>3</v>
      </c>
      <c r="AA45">
        <v>1</v>
      </c>
      <c r="AB45">
        <v>2</v>
      </c>
    </row>
    <row r="46" spans="1:28">
      <c r="A46" t="s">
        <v>891</v>
      </c>
      <c r="B46">
        <v>1478</v>
      </c>
      <c r="C46">
        <v>884</v>
      </c>
      <c r="D46">
        <v>595</v>
      </c>
      <c r="E46">
        <v>1378</v>
      </c>
      <c r="F46">
        <v>798</v>
      </c>
      <c r="G46">
        <v>580</v>
      </c>
      <c r="H46">
        <v>630</v>
      </c>
      <c r="I46">
        <v>451</v>
      </c>
      <c r="J46">
        <v>179</v>
      </c>
      <c r="K46">
        <v>35</v>
      </c>
      <c r="L46">
        <v>24</v>
      </c>
      <c r="M46">
        <v>11</v>
      </c>
      <c r="N46">
        <v>32</v>
      </c>
      <c r="O46">
        <v>24</v>
      </c>
      <c r="P46">
        <v>8</v>
      </c>
      <c r="Q46">
        <v>79</v>
      </c>
      <c r="R46">
        <v>50</v>
      </c>
      <c r="S46">
        <v>29</v>
      </c>
      <c r="T46">
        <v>589</v>
      </c>
      <c r="U46">
        <v>241</v>
      </c>
      <c r="V46">
        <v>348</v>
      </c>
      <c r="W46">
        <v>100</v>
      </c>
      <c r="X46">
        <v>86</v>
      </c>
      <c r="Y46">
        <v>14</v>
      </c>
      <c r="Z46">
        <v>10</v>
      </c>
      <c r="AA46">
        <v>3</v>
      </c>
      <c r="AB46">
        <v>6</v>
      </c>
    </row>
    <row r="47" spans="1:28">
      <c r="A47" t="s">
        <v>890</v>
      </c>
      <c r="B47">
        <v>3267</v>
      </c>
      <c r="C47">
        <v>1778</v>
      </c>
      <c r="D47">
        <v>1489</v>
      </c>
      <c r="E47">
        <v>3067</v>
      </c>
      <c r="F47">
        <v>1599</v>
      </c>
      <c r="G47">
        <v>1468</v>
      </c>
      <c r="H47">
        <v>1513</v>
      </c>
      <c r="I47">
        <v>1038</v>
      </c>
      <c r="J47">
        <v>476</v>
      </c>
      <c r="K47">
        <v>38</v>
      </c>
      <c r="L47">
        <v>35</v>
      </c>
      <c r="M47">
        <v>3</v>
      </c>
      <c r="N47">
        <v>37</v>
      </c>
      <c r="O47">
        <v>27</v>
      </c>
      <c r="P47">
        <v>10</v>
      </c>
      <c r="Q47">
        <v>150</v>
      </c>
      <c r="R47">
        <v>76</v>
      </c>
      <c r="S47">
        <v>75</v>
      </c>
      <c r="T47">
        <v>1310</v>
      </c>
      <c r="U47">
        <v>411</v>
      </c>
      <c r="V47">
        <v>899</v>
      </c>
      <c r="W47">
        <v>200</v>
      </c>
      <c r="X47">
        <v>179</v>
      </c>
      <c r="Y47">
        <v>21</v>
      </c>
      <c r="Z47">
        <v>39</v>
      </c>
      <c r="AA47">
        <v>15</v>
      </c>
      <c r="AB47">
        <v>24</v>
      </c>
    </row>
    <row r="48" spans="1:28">
      <c r="A48" t="s">
        <v>889</v>
      </c>
      <c r="B48">
        <v>1273</v>
      </c>
      <c r="C48">
        <v>849</v>
      </c>
      <c r="D48">
        <v>424</v>
      </c>
      <c r="E48">
        <v>1187</v>
      </c>
      <c r="F48">
        <v>769</v>
      </c>
      <c r="G48">
        <v>418</v>
      </c>
      <c r="H48">
        <v>589</v>
      </c>
      <c r="I48">
        <v>490</v>
      </c>
      <c r="J48">
        <v>99</v>
      </c>
      <c r="K48">
        <v>35</v>
      </c>
      <c r="L48">
        <v>33</v>
      </c>
      <c r="M48">
        <v>2</v>
      </c>
      <c r="N48">
        <v>21</v>
      </c>
      <c r="O48">
        <v>17</v>
      </c>
      <c r="P48">
        <v>4</v>
      </c>
      <c r="Q48">
        <v>32</v>
      </c>
      <c r="R48">
        <v>24</v>
      </c>
      <c r="S48">
        <v>8</v>
      </c>
      <c r="T48">
        <v>504</v>
      </c>
      <c r="U48">
        <v>200</v>
      </c>
      <c r="V48">
        <v>304</v>
      </c>
      <c r="W48">
        <v>87</v>
      </c>
      <c r="X48">
        <v>81</v>
      </c>
      <c r="Y48">
        <v>6</v>
      </c>
      <c r="Z48" t="s">
        <v>19</v>
      </c>
      <c r="AA48" t="s">
        <v>19</v>
      </c>
      <c r="AB48" t="s">
        <v>19</v>
      </c>
    </row>
    <row r="49" spans="1:28">
      <c r="A49" t="s">
        <v>888</v>
      </c>
      <c r="B49">
        <v>9362</v>
      </c>
      <c r="C49">
        <v>5673</v>
      </c>
      <c r="D49">
        <v>3689</v>
      </c>
      <c r="E49">
        <v>8636</v>
      </c>
      <c r="F49">
        <v>5011</v>
      </c>
      <c r="G49">
        <v>3625</v>
      </c>
      <c r="H49">
        <v>3564</v>
      </c>
      <c r="I49">
        <v>2648</v>
      </c>
      <c r="J49">
        <v>916</v>
      </c>
      <c r="K49">
        <v>309</v>
      </c>
      <c r="L49">
        <v>255</v>
      </c>
      <c r="M49">
        <v>54</v>
      </c>
      <c r="N49">
        <v>247</v>
      </c>
      <c r="O49">
        <v>201</v>
      </c>
      <c r="P49">
        <v>46</v>
      </c>
      <c r="Q49">
        <v>469</v>
      </c>
      <c r="R49">
        <v>293</v>
      </c>
      <c r="S49">
        <v>176</v>
      </c>
      <c r="T49">
        <v>3958</v>
      </c>
      <c r="U49">
        <v>1545</v>
      </c>
      <c r="V49">
        <v>2413</v>
      </c>
      <c r="W49">
        <v>726</v>
      </c>
      <c r="X49">
        <v>662</v>
      </c>
      <c r="Y49">
        <v>64</v>
      </c>
      <c r="Z49">
        <v>31</v>
      </c>
      <c r="AA49">
        <v>19</v>
      </c>
      <c r="AB49">
        <v>12</v>
      </c>
    </row>
    <row r="50" spans="1:28">
      <c r="A50" t="s">
        <v>887</v>
      </c>
      <c r="B50">
        <v>993</v>
      </c>
      <c r="C50">
        <v>605</v>
      </c>
      <c r="D50">
        <v>388</v>
      </c>
      <c r="E50">
        <v>943</v>
      </c>
      <c r="F50">
        <v>566</v>
      </c>
      <c r="G50">
        <v>377</v>
      </c>
      <c r="H50">
        <v>470</v>
      </c>
      <c r="I50">
        <v>369</v>
      </c>
      <c r="J50">
        <v>101</v>
      </c>
      <c r="K50">
        <v>32</v>
      </c>
      <c r="L50">
        <v>29</v>
      </c>
      <c r="M50">
        <v>3</v>
      </c>
      <c r="N50">
        <v>22</v>
      </c>
      <c r="O50">
        <v>18</v>
      </c>
      <c r="P50">
        <v>4</v>
      </c>
      <c r="Q50">
        <v>26</v>
      </c>
      <c r="R50">
        <v>14</v>
      </c>
      <c r="S50">
        <v>12</v>
      </c>
      <c r="T50">
        <v>388</v>
      </c>
      <c r="U50">
        <v>134</v>
      </c>
      <c r="V50">
        <v>254</v>
      </c>
      <c r="W50">
        <v>50</v>
      </c>
      <c r="X50">
        <v>39</v>
      </c>
      <c r="Y50">
        <v>11</v>
      </c>
      <c r="Z50">
        <v>5</v>
      </c>
      <c r="AA50">
        <v>1</v>
      </c>
      <c r="AB50">
        <v>4</v>
      </c>
    </row>
    <row r="51" spans="1:28">
      <c r="A51" t="s">
        <v>886</v>
      </c>
      <c r="B51">
        <v>2640</v>
      </c>
      <c r="C51">
        <v>1564</v>
      </c>
      <c r="D51">
        <v>1076</v>
      </c>
      <c r="E51">
        <v>2468</v>
      </c>
      <c r="F51">
        <v>1407</v>
      </c>
      <c r="G51">
        <v>1061</v>
      </c>
      <c r="H51">
        <v>1244</v>
      </c>
      <c r="I51">
        <v>907</v>
      </c>
      <c r="J51">
        <v>337</v>
      </c>
      <c r="K51">
        <v>54</v>
      </c>
      <c r="L51">
        <v>37</v>
      </c>
      <c r="M51">
        <v>17</v>
      </c>
      <c r="N51">
        <v>86</v>
      </c>
      <c r="O51">
        <v>52</v>
      </c>
      <c r="P51">
        <v>34</v>
      </c>
      <c r="Q51">
        <v>52</v>
      </c>
      <c r="R51">
        <v>25</v>
      </c>
      <c r="S51">
        <v>27</v>
      </c>
      <c r="T51">
        <v>1013</v>
      </c>
      <c r="U51">
        <v>372</v>
      </c>
      <c r="V51">
        <v>640</v>
      </c>
      <c r="W51">
        <v>171</v>
      </c>
      <c r="X51">
        <v>157</v>
      </c>
      <c r="Y51">
        <v>14</v>
      </c>
      <c r="Z51">
        <v>8</v>
      </c>
      <c r="AA51">
        <v>6</v>
      </c>
      <c r="AB51">
        <v>2</v>
      </c>
    </row>
    <row r="52" spans="1:28">
      <c r="A52" t="s">
        <v>885</v>
      </c>
      <c r="B52">
        <v>3736</v>
      </c>
      <c r="C52">
        <v>2530</v>
      </c>
      <c r="D52">
        <v>1206</v>
      </c>
      <c r="E52">
        <v>3531</v>
      </c>
      <c r="F52">
        <v>2335</v>
      </c>
      <c r="G52">
        <v>1196</v>
      </c>
      <c r="H52">
        <v>1573</v>
      </c>
      <c r="I52">
        <v>1243</v>
      </c>
      <c r="J52">
        <v>330</v>
      </c>
      <c r="K52">
        <v>104</v>
      </c>
      <c r="L52">
        <v>86</v>
      </c>
      <c r="M52">
        <v>17</v>
      </c>
      <c r="N52">
        <v>89</v>
      </c>
      <c r="O52">
        <v>66</v>
      </c>
      <c r="P52">
        <v>23</v>
      </c>
      <c r="Q52">
        <v>162</v>
      </c>
      <c r="R52">
        <v>107</v>
      </c>
      <c r="S52">
        <v>56</v>
      </c>
      <c r="T52">
        <v>1570</v>
      </c>
      <c r="U52">
        <v>801</v>
      </c>
      <c r="V52">
        <v>769</v>
      </c>
      <c r="W52">
        <v>205</v>
      </c>
      <c r="X52">
        <v>196</v>
      </c>
      <c r="Y52">
        <v>9</v>
      </c>
      <c r="Z52">
        <v>4</v>
      </c>
      <c r="AA52">
        <v>4</v>
      </c>
      <c r="AB52">
        <v>0</v>
      </c>
    </row>
    <row r="53" spans="1:28">
      <c r="A53" t="s">
        <v>884</v>
      </c>
      <c r="B53">
        <v>2699</v>
      </c>
      <c r="C53">
        <v>1583</v>
      </c>
      <c r="D53">
        <v>1116</v>
      </c>
      <c r="E53">
        <v>2555</v>
      </c>
      <c r="F53">
        <v>1452</v>
      </c>
      <c r="G53">
        <v>1103</v>
      </c>
      <c r="H53">
        <v>1167</v>
      </c>
      <c r="I53">
        <v>772</v>
      </c>
      <c r="J53">
        <v>395</v>
      </c>
      <c r="K53">
        <v>72</v>
      </c>
      <c r="L53">
        <v>59</v>
      </c>
      <c r="M53">
        <v>14</v>
      </c>
      <c r="N53">
        <v>93</v>
      </c>
      <c r="O53">
        <v>65</v>
      </c>
      <c r="P53">
        <v>28</v>
      </c>
      <c r="Q53">
        <v>132</v>
      </c>
      <c r="R53">
        <v>78</v>
      </c>
      <c r="S53">
        <v>54</v>
      </c>
      <c r="T53">
        <v>1074</v>
      </c>
      <c r="U53">
        <v>468</v>
      </c>
      <c r="V53">
        <v>606</v>
      </c>
      <c r="W53">
        <v>144</v>
      </c>
      <c r="X53">
        <v>131</v>
      </c>
      <c r="Y53">
        <v>13</v>
      </c>
      <c r="Z53">
        <v>10</v>
      </c>
      <c r="AA53">
        <v>6</v>
      </c>
      <c r="AB53">
        <v>4</v>
      </c>
    </row>
    <row r="54" spans="1:28">
      <c r="A54" t="s">
        <v>883</v>
      </c>
      <c r="B54">
        <v>2530</v>
      </c>
      <c r="C54">
        <v>1761</v>
      </c>
      <c r="D54">
        <v>770</v>
      </c>
      <c r="E54">
        <v>2366</v>
      </c>
      <c r="F54">
        <v>1613</v>
      </c>
      <c r="G54">
        <v>753</v>
      </c>
      <c r="H54">
        <v>931</v>
      </c>
      <c r="I54">
        <v>734</v>
      </c>
      <c r="J54">
        <v>196</v>
      </c>
      <c r="K54">
        <v>52</v>
      </c>
      <c r="L54">
        <v>45</v>
      </c>
      <c r="M54">
        <v>7</v>
      </c>
      <c r="N54">
        <v>55</v>
      </c>
      <c r="O54">
        <v>46</v>
      </c>
      <c r="P54">
        <v>9</v>
      </c>
      <c r="Q54">
        <v>139</v>
      </c>
      <c r="R54">
        <v>90</v>
      </c>
      <c r="S54">
        <v>49</v>
      </c>
      <c r="T54">
        <v>1173</v>
      </c>
      <c r="U54">
        <v>687</v>
      </c>
      <c r="V54">
        <v>486</v>
      </c>
      <c r="W54">
        <v>165</v>
      </c>
      <c r="X54">
        <v>148</v>
      </c>
      <c r="Y54">
        <v>17</v>
      </c>
      <c r="Z54">
        <v>4</v>
      </c>
      <c r="AA54">
        <v>0</v>
      </c>
      <c r="AB54">
        <v>4</v>
      </c>
    </row>
    <row r="55" spans="1:28">
      <c r="A55" t="s">
        <v>882</v>
      </c>
      <c r="B55">
        <v>2632</v>
      </c>
      <c r="C55">
        <v>1511</v>
      </c>
      <c r="D55">
        <v>1121</v>
      </c>
      <c r="E55">
        <v>2471</v>
      </c>
      <c r="F55">
        <v>1361</v>
      </c>
      <c r="G55">
        <v>1110</v>
      </c>
      <c r="H55">
        <v>1215</v>
      </c>
      <c r="I55">
        <v>838</v>
      </c>
      <c r="J55">
        <v>377</v>
      </c>
      <c r="K55">
        <v>59</v>
      </c>
      <c r="L55">
        <v>40</v>
      </c>
      <c r="M55">
        <v>19</v>
      </c>
      <c r="N55">
        <v>34</v>
      </c>
      <c r="O55">
        <v>26</v>
      </c>
      <c r="P55">
        <v>8</v>
      </c>
      <c r="Q55">
        <v>185</v>
      </c>
      <c r="R55">
        <v>98</v>
      </c>
      <c r="S55">
        <v>87</v>
      </c>
      <c r="T55">
        <v>968</v>
      </c>
      <c r="U55">
        <v>353</v>
      </c>
      <c r="V55">
        <v>615</v>
      </c>
      <c r="W55">
        <v>161</v>
      </c>
      <c r="X55">
        <v>150</v>
      </c>
      <c r="Y55">
        <v>11</v>
      </c>
      <c r="Z55">
        <v>3</v>
      </c>
      <c r="AA55">
        <v>1</v>
      </c>
      <c r="AB55">
        <v>2</v>
      </c>
    </row>
    <row r="56" spans="1:28">
      <c r="A56" t="s">
        <v>881</v>
      </c>
      <c r="B56">
        <v>1437</v>
      </c>
      <c r="C56">
        <v>916</v>
      </c>
      <c r="D56">
        <v>521</v>
      </c>
      <c r="E56">
        <v>1338</v>
      </c>
      <c r="F56">
        <v>821</v>
      </c>
      <c r="G56">
        <v>516</v>
      </c>
      <c r="H56">
        <v>611</v>
      </c>
      <c r="I56">
        <v>443</v>
      </c>
      <c r="J56">
        <v>168</v>
      </c>
      <c r="K56">
        <v>42</v>
      </c>
      <c r="L56">
        <v>30</v>
      </c>
      <c r="M56">
        <v>12</v>
      </c>
      <c r="N56">
        <v>27</v>
      </c>
      <c r="O56">
        <v>14</v>
      </c>
      <c r="P56">
        <v>14</v>
      </c>
      <c r="Q56">
        <v>38</v>
      </c>
      <c r="R56">
        <v>27</v>
      </c>
      <c r="S56">
        <v>12</v>
      </c>
      <c r="T56">
        <v>612</v>
      </c>
      <c r="U56">
        <v>300</v>
      </c>
      <c r="V56">
        <v>311</v>
      </c>
      <c r="W56">
        <v>99</v>
      </c>
      <c r="X56">
        <v>95</v>
      </c>
      <c r="Y56">
        <v>4</v>
      </c>
      <c r="Z56">
        <v>1</v>
      </c>
      <c r="AA56" t="s">
        <v>19</v>
      </c>
      <c r="AB56">
        <v>1</v>
      </c>
    </row>
    <row r="57" spans="1:28">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row>
    <row r="58" spans="1:28">
      <c r="A58" t="s">
        <v>880</v>
      </c>
      <c r="B58">
        <v>3520</v>
      </c>
      <c r="C58">
        <v>2122</v>
      </c>
      <c r="D58">
        <v>1398</v>
      </c>
      <c r="E58">
        <v>3341</v>
      </c>
      <c r="F58">
        <v>1953</v>
      </c>
      <c r="G58">
        <v>1388</v>
      </c>
      <c r="H58">
        <v>1716</v>
      </c>
      <c r="I58">
        <v>1199</v>
      </c>
      <c r="J58">
        <v>517</v>
      </c>
      <c r="K58">
        <v>136</v>
      </c>
      <c r="L58">
        <v>102</v>
      </c>
      <c r="M58">
        <v>34</v>
      </c>
      <c r="N58">
        <v>84</v>
      </c>
      <c r="O58">
        <v>48</v>
      </c>
      <c r="P58">
        <v>36</v>
      </c>
      <c r="Q58">
        <v>99</v>
      </c>
      <c r="R58">
        <v>62</v>
      </c>
      <c r="S58">
        <v>37</v>
      </c>
      <c r="T58">
        <v>1284</v>
      </c>
      <c r="U58">
        <v>526</v>
      </c>
      <c r="V58">
        <v>758</v>
      </c>
      <c r="W58">
        <v>179</v>
      </c>
      <c r="X58">
        <v>169</v>
      </c>
      <c r="Y58">
        <v>10</v>
      </c>
      <c r="Z58">
        <v>5</v>
      </c>
      <c r="AA58">
        <v>1</v>
      </c>
      <c r="AB58">
        <v>4</v>
      </c>
    </row>
    <row r="59" spans="1:28">
      <c r="A59" t="s">
        <v>879</v>
      </c>
      <c r="B59">
        <v>1677</v>
      </c>
      <c r="C59">
        <v>942</v>
      </c>
      <c r="D59">
        <v>734</v>
      </c>
      <c r="E59">
        <v>1555</v>
      </c>
      <c r="F59">
        <v>840</v>
      </c>
      <c r="G59">
        <v>715</v>
      </c>
      <c r="H59">
        <v>768</v>
      </c>
      <c r="I59">
        <v>527</v>
      </c>
      <c r="J59">
        <v>240</v>
      </c>
      <c r="K59">
        <v>50</v>
      </c>
      <c r="L59">
        <v>37</v>
      </c>
      <c r="M59">
        <v>14</v>
      </c>
      <c r="N59">
        <v>39</v>
      </c>
      <c r="O59">
        <v>23</v>
      </c>
      <c r="P59">
        <v>16</v>
      </c>
      <c r="Q59">
        <v>45</v>
      </c>
      <c r="R59">
        <v>22</v>
      </c>
      <c r="S59">
        <v>23</v>
      </c>
      <c r="T59">
        <v>650</v>
      </c>
      <c r="U59">
        <v>228</v>
      </c>
      <c r="V59">
        <v>422</v>
      </c>
      <c r="W59">
        <v>122</v>
      </c>
      <c r="X59">
        <v>102</v>
      </c>
      <c r="Y59">
        <v>19</v>
      </c>
      <c r="Z59">
        <v>5</v>
      </c>
      <c r="AA59">
        <v>1</v>
      </c>
      <c r="AB59">
        <v>4</v>
      </c>
    </row>
    <row r="60" spans="1:28">
      <c r="A60" t="s">
        <v>878</v>
      </c>
      <c r="B60">
        <v>1395</v>
      </c>
      <c r="C60">
        <v>762</v>
      </c>
      <c r="D60">
        <v>633</v>
      </c>
      <c r="E60">
        <v>1289</v>
      </c>
      <c r="F60">
        <v>671</v>
      </c>
      <c r="G60">
        <v>619</v>
      </c>
      <c r="H60">
        <v>590</v>
      </c>
      <c r="I60">
        <v>413</v>
      </c>
      <c r="J60">
        <v>177</v>
      </c>
      <c r="K60">
        <v>44</v>
      </c>
      <c r="L60">
        <v>37</v>
      </c>
      <c r="M60">
        <v>7</v>
      </c>
      <c r="N60">
        <v>36</v>
      </c>
      <c r="O60">
        <v>22</v>
      </c>
      <c r="P60">
        <v>14</v>
      </c>
      <c r="Q60">
        <v>48</v>
      </c>
      <c r="R60">
        <v>26</v>
      </c>
      <c r="S60">
        <v>22</v>
      </c>
      <c r="T60">
        <v>561</v>
      </c>
      <c r="U60">
        <v>164</v>
      </c>
      <c r="V60">
        <v>397</v>
      </c>
      <c r="W60">
        <v>106</v>
      </c>
      <c r="X60">
        <v>92</v>
      </c>
      <c r="Y60">
        <v>14</v>
      </c>
      <c r="Z60">
        <v>24</v>
      </c>
      <c r="AA60">
        <v>18</v>
      </c>
      <c r="AB60">
        <v>6</v>
      </c>
    </row>
    <row r="61" spans="1:28">
      <c r="A61" t="s">
        <v>877</v>
      </c>
      <c r="B61">
        <v>1763</v>
      </c>
      <c r="C61">
        <v>1062</v>
      </c>
      <c r="D61">
        <v>701</v>
      </c>
      <c r="E61">
        <v>1631</v>
      </c>
      <c r="F61">
        <v>956</v>
      </c>
      <c r="G61">
        <v>675</v>
      </c>
      <c r="H61">
        <v>673</v>
      </c>
      <c r="I61">
        <v>480</v>
      </c>
      <c r="J61">
        <v>194</v>
      </c>
      <c r="K61">
        <v>73</v>
      </c>
      <c r="L61">
        <v>69</v>
      </c>
      <c r="M61">
        <v>4</v>
      </c>
      <c r="N61">
        <v>55</v>
      </c>
      <c r="O61">
        <v>47</v>
      </c>
      <c r="P61">
        <v>9</v>
      </c>
      <c r="Q61">
        <v>57</v>
      </c>
      <c r="R61">
        <v>38</v>
      </c>
      <c r="S61">
        <v>19</v>
      </c>
      <c r="T61">
        <v>753</v>
      </c>
      <c r="U61">
        <v>304</v>
      </c>
      <c r="V61">
        <v>448</v>
      </c>
      <c r="W61">
        <v>132</v>
      </c>
      <c r="X61">
        <v>106</v>
      </c>
      <c r="Y61">
        <v>26</v>
      </c>
      <c r="Z61">
        <v>26</v>
      </c>
      <c r="AA61">
        <v>12</v>
      </c>
      <c r="AB61">
        <v>14</v>
      </c>
    </row>
    <row r="62" spans="1:28">
      <c r="A62" t="s">
        <v>876</v>
      </c>
      <c r="B62">
        <v>5431</v>
      </c>
      <c r="C62">
        <v>2740</v>
      </c>
      <c r="D62">
        <v>2691</v>
      </c>
      <c r="E62">
        <v>5072</v>
      </c>
      <c r="F62">
        <v>2448</v>
      </c>
      <c r="G62">
        <v>2624</v>
      </c>
      <c r="H62">
        <v>2226</v>
      </c>
      <c r="I62">
        <v>1481</v>
      </c>
      <c r="J62">
        <v>745</v>
      </c>
      <c r="K62">
        <v>178</v>
      </c>
      <c r="L62">
        <v>144</v>
      </c>
      <c r="M62">
        <v>34</v>
      </c>
      <c r="N62">
        <v>160</v>
      </c>
      <c r="O62">
        <v>111</v>
      </c>
      <c r="P62">
        <v>49</v>
      </c>
      <c r="Q62">
        <v>143</v>
      </c>
      <c r="R62">
        <v>71</v>
      </c>
      <c r="S62">
        <v>71</v>
      </c>
      <c r="T62">
        <v>2334</v>
      </c>
      <c r="U62">
        <v>624</v>
      </c>
      <c r="V62">
        <v>1710</v>
      </c>
      <c r="W62">
        <v>359</v>
      </c>
      <c r="X62">
        <v>292</v>
      </c>
      <c r="Y62">
        <v>67</v>
      </c>
      <c r="Z62">
        <v>4</v>
      </c>
      <c r="AA62" t="s">
        <v>19</v>
      </c>
      <c r="AB62">
        <v>4</v>
      </c>
    </row>
    <row r="63" spans="1:28">
      <c r="A63" t="s">
        <v>875</v>
      </c>
      <c r="B63">
        <v>1886</v>
      </c>
      <c r="C63">
        <v>981</v>
      </c>
      <c r="D63">
        <v>905</v>
      </c>
      <c r="E63">
        <v>1763</v>
      </c>
      <c r="F63">
        <v>875</v>
      </c>
      <c r="G63">
        <v>888</v>
      </c>
      <c r="H63">
        <v>735</v>
      </c>
      <c r="I63">
        <v>475</v>
      </c>
      <c r="J63">
        <v>260</v>
      </c>
      <c r="K63">
        <v>69</v>
      </c>
      <c r="L63">
        <v>40</v>
      </c>
      <c r="M63">
        <v>29</v>
      </c>
      <c r="N63">
        <v>42</v>
      </c>
      <c r="O63">
        <v>32</v>
      </c>
      <c r="P63">
        <v>10</v>
      </c>
      <c r="Q63">
        <v>51</v>
      </c>
      <c r="R63">
        <v>35</v>
      </c>
      <c r="S63">
        <v>17</v>
      </c>
      <c r="T63">
        <v>858</v>
      </c>
      <c r="U63">
        <v>286</v>
      </c>
      <c r="V63">
        <v>572</v>
      </c>
      <c r="W63">
        <v>123</v>
      </c>
      <c r="X63">
        <v>106</v>
      </c>
      <c r="Y63">
        <v>17</v>
      </c>
      <c r="Z63">
        <v>0</v>
      </c>
      <c r="AA63" t="s">
        <v>19</v>
      </c>
      <c r="AB63">
        <v>0</v>
      </c>
    </row>
    <row r="64" spans="1:28">
      <c r="A64" t="s">
        <v>874</v>
      </c>
      <c r="B64">
        <v>896</v>
      </c>
      <c r="C64">
        <v>519</v>
      </c>
      <c r="D64">
        <v>377</v>
      </c>
      <c r="E64">
        <v>824</v>
      </c>
      <c r="F64">
        <v>460</v>
      </c>
      <c r="G64">
        <v>364</v>
      </c>
      <c r="H64">
        <v>355</v>
      </c>
      <c r="I64">
        <v>252</v>
      </c>
      <c r="J64">
        <v>103</v>
      </c>
      <c r="K64">
        <v>31</v>
      </c>
      <c r="L64">
        <v>23</v>
      </c>
      <c r="M64">
        <v>8</v>
      </c>
      <c r="N64">
        <v>27</v>
      </c>
      <c r="O64">
        <v>25</v>
      </c>
      <c r="P64">
        <v>3</v>
      </c>
      <c r="Q64">
        <v>9</v>
      </c>
      <c r="R64">
        <v>6</v>
      </c>
      <c r="S64">
        <v>3</v>
      </c>
      <c r="T64">
        <v>396</v>
      </c>
      <c r="U64">
        <v>149</v>
      </c>
      <c r="V64">
        <v>247</v>
      </c>
      <c r="W64">
        <v>72</v>
      </c>
      <c r="X64">
        <v>60</v>
      </c>
      <c r="Y64">
        <v>12</v>
      </c>
      <c r="Z64">
        <v>1</v>
      </c>
      <c r="AA64" t="s">
        <v>19</v>
      </c>
      <c r="AB64">
        <v>1</v>
      </c>
    </row>
    <row r="65" spans="1:28">
      <c r="A65" t="s">
        <v>873</v>
      </c>
      <c r="B65">
        <v>1043</v>
      </c>
      <c r="C65">
        <v>621</v>
      </c>
      <c r="D65">
        <v>423</v>
      </c>
      <c r="E65">
        <v>984</v>
      </c>
      <c r="F65">
        <v>566</v>
      </c>
      <c r="G65">
        <v>418</v>
      </c>
      <c r="H65">
        <v>498</v>
      </c>
      <c r="I65">
        <v>363</v>
      </c>
      <c r="J65">
        <v>134</v>
      </c>
      <c r="K65">
        <v>20</v>
      </c>
      <c r="L65">
        <v>13</v>
      </c>
      <c r="M65">
        <v>7</v>
      </c>
      <c r="N65">
        <v>22</v>
      </c>
      <c r="O65">
        <v>16</v>
      </c>
      <c r="P65">
        <v>6</v>
      </c>
      <c r="Q65">
        <v>16</v>
      </c>
      <c r="R65">
        <v>11</v>
      </c>
      <c r="S65">
        <v>5</v>
      </c>
      <c r="T65">
        <v>419</v>
      </c>
      <c r="U65">
        <v>155</v>
      </c>
      <c r="V65">
        <v>265</v>
      </c>
      <c r="W65">
        <v>60</v>
      </c>
      <c r="X65">
        <v>55</v>
      </c>
      <c r="Y65">
        <v>5</v>
      </c>
      <c r="Z65">
        <v>3</v>
      </c>
      <c r="AA65" t="s">
        <v>19</v>
      </c>
      <c r="AB65">
        <v>3</v>
      </c>
    </row>
    <row r="66" spans="1:28">
      <c r="A66" t="s">
        <v>872</v>
      </c>
      <c r="B66">
        <v>823</v>
      </c>
      <c r="C66">
        <v>453</v>
      </c>
      <c r="D66">
        <v>370</v>
      </c>
      <c r="E66">
        <v>768</v>
      </c>
      <c r="F66">
        <v>400</v>
      </c>
      <c r="G66">
        <v>368</v>
      </c>
      <c r="H66">
        <v>380</v>
      </c>
      <c r="I66">
        <v>238</v>
      </c>
      <c r="J66">
        <v>142</v>
      </c>
      <c r="K66">
        <v>22</v>
      </c>
      <c r="L66">
        <v>20</v>
      </c>
      <c r="M66">
        <v>2</v>
      </c>
      <c r="N66">
        <v>17</v>
      </c>
      <c r="O66">
        <v>14</v>
      </c>
      <c r="P66">
        <v>3</v>
      </c>
      <c r="Q66">
        <v>9</v>
      </c>
      <c r="R66">
        <v>5</v>
      </c>
      <c r="S66">
        <v>5</v>
      </c>
      <c r="T66">
        <v>330</v>
      </c>
      <c r="U66">
        <v>117</v>
      </c>
      <c r="V66">
        <v>213</v>
      </c>
      <c r="W66">
        <v>55</v>
      </c>
      <c r="X66">
        <v>53</v>
      </c>
      <c r="Y66">
        <v>2</v>
      </c>
      <c r="Z66">
        <v>11</v>
      </c>
      <c r="AA66">
        <v>6</v>
      </c>
      <c r="AB66">
        <v>5</v>
      </c>
    </row>
    <row r="67" spans="1:28">
      <c r="A67" t="s">
        <v>871</v>
      </c>
      <c r="B67">
        <v>660</v>
      </c>
      <c r="C67">
        <v>378</v>
      </c>
      <c r="D67">
        <v>282</v>
      </c>
      <c r="E67">
        <v>624</v>
      </c>
      <c r="F67">
        <v>344</v>
      </c>
      <c r="G67">
        <v>279</v>
      </c>
      <c r="H67">
        <v>319</v>
      </c>
      <c r="I67">
        <v>220</v>
      </c>
      <c r="J67">
        <v>98</v>
      </c>
      <c r="K67">
        <v>23</v>
      </c>
      <c r="L67">
        <v>14</v>
      </c>
      <c r="M67">
        <v>9</v>
      </c>
      <c r="N67">
        <v>11</v>
      </c>
      <c r="O67">
        <v>10</v>
      </c>
      <c r="P67">
        <v>1</v>
      </c>
      <c r="Q67">
        <v>19</v>
      </c>
      <c r="R67">
        <v>8</v>
      </c>
      <c r="S67">
        <v>11</v>
      </c>
      <c r="T67">
        <v>246</v>
      </c>
      <c r="U67">
        <v>88</v>
      </c>
      <c r="V67">
        <v>158</v>
      </c>
      <c r="W67">
        <v>36</v>
      </c>
      <c r="X67">
        <v>34</v>
      </c>
      <c r="Y67">
        <v>3</v>
      </c>
      <c r="Z67">
        <v>4</v>
      </c>
      <c r="AA67">
        <v>3</v>
      </c>
      <c r="AB67">
        <v>1</v>
      </c>
    </row>
    <row r="68" spans="1:28">
      <c r="A68" t="s">
        <v>870</v>
      </c>
      <c r="B68">
        <v>5035</v>
      </c>
      <c r="C68">
        <v>2765</v>
      </c>
      <c r="D68">
        <v>2270</v>
      </c>
      <c r="E68">
        <v>4742</v>
      </c>
      <c r="F68">
        <v>2498</v>
      </c>
      <c r="G68">
        <v>2244</v>
      </c>
      <c r="H68">
        <v>2010</v>
      </c>
      <c r="I68">
        <v>1393</v>
      </c>
      <c r="J68">
        <v>617</v>
      </c>
      <c r="K68">
        <v>149</v>
      </c>
      <c r="L68">
        <v>125</v>
      </c>
      <c r="M68">
        <v>24</v>
      </c>
      <c r="N68">
        <v>105</v>
      </c>
      <c r="O68">
        <v>78</v>
      </c>
      <c r="P68">
        <v>28</v>
      </c>
      <c r="Q68">
        <v>111</v>
      </c>
      <c r="R68">
        <v>60</v>
      </c>
      <c r="S68">
        <v>51</v>
      </c>
      <c r="T68">
        <v>2328</v>
      </c>
      <c r="U68">
        <v>813</v>
      </c>
      <c r="V68">
        <v>1515</v>
      </c>
      <c r="W68">
        <v>293</v>
      </c>
      <c r="X68">
        <v>266</v>
      </c>
      <c r="Y68">
        <v>26</v>
      </c>
      <c r="Z68">
        <v>4</v>
      </c>
      <c r="AA68">
        <v>1</v>
      </c>
      <c r="AB68">
        <v>4</v>
      </c>
    </row>
    <row r="69" spans="1:28">
      <c r="A69" t="s">
        <v>869</v>
      </c>
      <c r="B69">
        <v>2794</v>
      </c>
      <c r="C69">
        <v>1560</v>
      </c>
      <c r="D69">
        <v>1234</v>
      </c>
      <c r="E69">
        <v>2635</v>
      </c>
      <c r="F69">
        <v>1417</v>
      </c>
      <c r="G69">
        <v>1217</v>
      </c>
      <c r="H69">
        <v>1398</v>
      </c>
      <c r="I69">
        <v>978</v>
      </c>
      <c r="J69">
        <v>420</v>
      </c>
      <c r="K69">
        <v>64</v>
      </c>
      <c r="L69">
        <v>47</v>
      </c>
      <c r="M69">
        <v>17</v>
      </c>
      <c r="N69">
        <v>37</v>
      </c>
      <c r="O69">
        <v>27</v>
      </c>
      <c r="P69">
        <v>10</v>
      </c>
      <c r="Q69">
        <v>55</v>
      </c>
      <c r="R69">
        <v>22</v>
      </c>
      <c r="S69">
        <v>34</v>
      </c>
      <c r="T69">
        <v>1065</v>
      </c>
      <c r="U69">
        <v>330</v>
      </c>
      <c r="V69">
        <v>735</v>
      </c>
      <c r="W69">
        <v>159</v>
      </c>
      <c r="X69">
        <v>142</v>
      </c>
      <c r="Y69">
        <v>17</v>
      </c>
      <c r="Z69">
        <v>9</v>
      </c>
      <c r="AA69">
        <v>0</v>
      </c>
      <c r="AB69">
        <v>9</v>
      </c>
    </row>
    <row r="70" spans="1:28">
      <c r="A70" t="s">
        <v>868</v>
      </c>
      <c r="B70">
        <v>12594</v>
      </c>
      <c r="C70">
        <v>7402</v>
      </c>
      <c r="D70">
        <v>5193</v>
      </c>
      <c r="E70">
        <v>11743</v>
      </c>
      <c r="F70">
        <v>6662</v>
      </c>
      <c r="G70">
        <v>5081</v>
      </c>
      <c r="H70">
        <v>4363</v>
      </c>
      <c r="I70">
        <v>3212</v>
      </c>
      <c r="J70">
        <v>1151</v>
      </c>
      <c r="K70">
        <v>558</v>
      </c>
      <c r="L70">
        <v>464</v>
      </c>
      <c r="M70">
        <v>95</v>
      </c>
      <c r="N70">
        <v>519</v>
      </c>
      <c r="O70">
        <v>404</v>
      </c>
      <c r="P70">
        <v>115</v>
      </c>
      <c r="Q70">
        <v>366</v>
      </c>
      <c r="R70">
        <v>241</v>
      </c>
      <c r="S70">
        <v>125</v>
      </c>
      <c r="T70">
        <v>5848</v>
      </c>
      <c r="U70">
        <v>2263</v>
      </c>
      <c r="V70">
        <v>3584</v>
      </c>
      <c r="W70">
        <v>852</v>
      </c>
      <c r="X70">
        <v>740</v>
      </c>
      <c r="Y70">
        <v>112</v>
      </c>
      <c r="Z70">
        <v>24</v>
      </c>
      <c r="AA70">
        <v>15</v>
      </c>
      <c r="AB70">
        <v>9</v>
      </c>
    </row>
    <row r="71" spans="1:28">
      <c r="A71" t="s">
        <v>867</v>
      </c>
      <c r="B71">
        <v>3354</v>
      </c>
      <c r="C71">
        <v>1882</v>
      </c>
      <c r="D71">
        <v>1472</v>
      </c>
      <c r="E71">
        <v>3154</v>
      </c>
      <c r="F71">
        <v>1696</v>
      </c>
      <c r="G71">
        <v>1458</v>
      </c>
      <c r="H71">
        <v>1212</v>
      </c>
      <c r="I71">
        <v>850</v>
      </c>
      <c r="J71">
        <v>363</v>
      </c>
      <c r="K71">
        <v>117</v>
      </c>
      <c r="L71">
        <v>96</v>
      </c>
      <c r="M71">
        <v>21</v>
      </c>
      <c r="N71">
        <v>96</v>
      </c>
      <c r="O71">
        <v>66</v>
      </c>
      <c r="P71">
        <v>30</v>
      </c>
      <c r="Q71">
        <v>80</v>
      </c>
      <c r="R71">
        <v>55</v>
      </c>
      <c r="S71">
        <v>25</v>
      </c>
      <c r="T71">
        <v>1634</v>
      </c>
      <c r="U71">
        <v>615</v>
      </c>
      <c r="V71">
        <v>1019</v>
      </c>
      <c r="W71">
        <v>200</v>
      </c>
      <c r="X71">
        <v>186</v>
      </c>
      <c r="Y71">
        <v>14</v>
      </c>
      <c r="Z71">
        <v>11</v>
      </c>
      <c r="AA71">
        <v>2</v>
      </c>
      <c r="AB71">
        <v>9</v>
      </c>
    </row>
    <row r="72" spans="1:28">
      <c r="A72" t="s">
        <v>866</v>
      </c>
      <c r="B72">
        <v>3738</v>
      </c>
      <c r="C72">
        <v>2091</v>
      </c>
      <c r="D72">
        <v>1648</v>
      </c>
      <c r="E72">
        <v>3472</v>
      </c>
      <c r="F72">
        <v>1854</v>
      </c>
      <c r="G72">
        <v>1618</v>
      </c>
      <c r="H72">
        <v>1558</v>
      </c>
      <c r="I72">
        <v>1131</v>
      </c>
      <c r="J72">
        <v>427</v>
      </c>
      <c r="K72">
        <v>119</v>
      </c>
      <c r="L72">
        <v>94</v>
      </c>
      <c r="M72">
        <v>25</v>
      </c>
      <c r="N72">
        <v>73</v>
      </c>
      <c r="O72">
        <v>55</v>
      </c>
      <c r="P72">
        <v>18</v>
      </c>
      <c r="Q72">
        <v>152</v>
      </c>
      <c r="R72">
        <v>99</v>
      </c>
      <c r="S72">
        <v>53</v>
      </c>
      <c r="T72">
        <v>1546</v>
      </c>
      <c r="U72">
        <v>456</v>
      </c>
      <c r="V72">
        <v>1090</v>
      </c>
      <c r="W72">
        <v>267</v>
      </c>
      <c r="X72">
        <v>237</v>
      </c>
      <c r="Y72">
        <v>30</v>
      </c>
      <c r="Z72">
        <v>3</v>
      </c>
      <c r="AA72">
        <v>1</v>
      </c>
      <c r="AB72">
        <v>2</v>
      </c>
    </row>
    <row r="73" spans="1:28">
      <c r="A73" t="s">
        <v>865</v>
      </c>
      <c r="B73">
        <v>944</v>
      </c>
      <c r="C73">
        <v>525</v>
      </c>
      <c r="D73">
        <v>420</v>
      </c>
      <c r="E73">
        <v>876</v>
      </c>
      <c r="F73">
        <v>464</v>
      </c>
      <c r="G73">
        <v>412</v>
      </c>
      <c r="H73">
        <v>410</v>
      </c>
      <c r="I73">
        <v>259</v>
      </c>
      <c r="J73">
        <v>151</v>
      </c>
      <c r="K73">
        <v>35</v>
      </c>
      <c r="L73">
        <v>26</v>
      </c>
      <c r="M73">
        <v>9</v>
      </c>
      <c r="N73">
        <v>32</v>
      </c>
      <c r="O73">
        <v>21</v>
      </c>
      <c r="P73">
        <v>11</v>
      </c>
      <c r="Q73">
        <v>38</v>
      </c>
      <c r="R73">
        <v>19</v>
      </c>
      <c r="S73">
        <v>20</v>
      </c>
      <c r="T73">
        <v>357</v>
      </c>
      <c r="U73">
        <v>136</v>
      </c>
      <c r="V73">
        <v>221</v>
      </c>
      <c r="W73">
        <v>69</v>
      </c>
      <c r="X73">
        <v>61</v>
      </c>
      <c r="Y73">
        <v>8</v>
      </c>
      <c r="Z73">
        <v>2</v>
      </c>
      <c r="AA73" t="s">
        <v>19</v>
      </c>
      <c r="AB73">
        <v>2</v>
      </c>
    </row>
    <row r="74" spans="1:28">
      <c r="A74" t="s">
        <v>864</v>
      </c>
      <c r="B74">
        <v>2662</v>
      </c>
      <c r="C74">
        <v>1604</v>
      </c>
      <c r="D74">
        <v>1058</v>
      </c>
      <c r="E74">
        <v>2479</v>
      </c>
      <c r="F74">
        <v>1433</v>
      </c>
      <c r="G74">
        <v>1046</v>
      </c>
      <c r="H74">
        <v>1119</v>
      </c>
      <c r="I74">
        <v>776</v>
      </c>
      <c r="J74">
        <v>343</v>
      </c>
      <c r="K74">
        <v>90</v>
      </c>
      <c r="L74">
        <v>70</v>
      </c>
      <c r="M74">
        <v>21</v>
      </c>
      <c r="N74">
        <v>44</v>
      </c>
      <c r="O74">
        <v>33</v>
      </c>
      <c r="P74">
        <v>11</v>
      </c>
      <c r="Q74">
        <v>63</v>
      </c>
      <c r="R74">
        <v>40</v>
      </c>
      <c r="S74">
        <v>23</v>
      </c>
      <c r="T74">
        <v>1150</v>
      </c>
      <c r="U74">
        <v>504</v>
      </c>
      <c r="V74">
        <v>646</v>
      </c>
      <c r="W74">
        <v>183</v>
      </c>
      <c r="X74">
        <v>171</v>
      </c>
      <c r="Y74">
        <v>12</v>
      </c>
      <c r="Z74" t="s">
        <v>19</v>
      </c>
      <c r="AA74" t="s">
        <v>19</v>
      </c>
      <c r="AB74" t="s">
        <v>19</v>
      </c>
    </row>
    <row r="75" spans="1:28">
      <c r="A75" t="s">
        <v>863</v>
      </c>
      <c r="B75">
        <v>2157</v>
      </c>
      <c r="C75">
        <v>1221</v>
      </c>
      <c r="D75">
        <v>936</v>
      </c>
      <c r="E75">
        <v>1985</v>
      </c>
      <c r="F75">
        <v>1060</v>
      </c>
      <c r="G75">
        <v>925</v>
      </c>
      <c r="H75">
        <v>796</v>
      </c>
      <c r="I75">
        <v>577</v>
      </c>
      <c r="J75">
        <v>219</v>
      </c>
      <c r="K75">
        <v>45</v>
      </c>
      <c r="L75">
        <v>39</v>
      </c>
      <c r="M75">
        <v>6</v>
      </c>
      <c r="N75">
        <v>56</v>
      </c>
      <c r="O75">
        <v>52</v>
      </c>
      <c r="P75">
        <v>3</v>
      </c>
      <c r="Q75">
        <v>112</v>
      </c>
      <c r="R75">
        <v>69</v>
      </c>
      <c r="S75">
        <v>43</v>
      </c>
      <c r="T75">
        <v>959</v>
      </c>
      <c r="U75">
        <v>310</v>
      </c>
      <c r="V75">
        <v>648</v>
      </c>
      <c r="W75">
        <v>172</v>
      </c>
      <c r="X75">
        <v>161</v>
      </c>
      <c r="Y75">
        <v>11</v>
      </c>
      <c r="Z75">
        <v>22</v>
      </c>
      <c r="AA75">
        <v>18</v>
      </c>
      <c r="AB75">
        <v>5</v>
      </c>
    </row>
    <row r="76" spans="1:28">
      <c r="A76" t="s">
        <v>862</v>
      </c>
      <c r="B76">
        <v>2540</v>
      </c>
      <c r="C76">
        <v>1584</v>
      </c>
      <c r="D76">
        <v>956</v>
      </c>
      <c r="E76">
        <v>2361</v>
      </c>
      <c r="F76">
        <v>1421</v>
      </c>
      <c r="G76">
        <v>940</v>
      </c>
      <c r="H76">
        <v>1036</v>
      </c>
      <c r="I76">
        <v>768</v>
      </c>
      <c r="J76">
        <v>269</v>
      </c>
      <c r="K76">
        <v>118</v>
      </c>
      <c r="L76">
        <v>95</v>
      </c>
      <c r="M76">
        <v>23</v>
      </c>
      <c r="N76">
        <v>68</v>
      </c>
      <c r="O76">
        <v>53</v>
      </c>
      <c r="P76">
        <v>15</v>
      </c>
      <c r="Q76">
        <v>88</v>
      </c>
      <c r="R76">
        <v>56</v>
      </c>
      <c r="S76">
        <v>33</v>
      </c>
      <c r="T76">
        <v>1024</v>
      </c>
      <c r="U76">
        <v>430</v>
      </c>
      <c r="V76">
        <v>594</v>
      </c>
      <c r="W76">
        <v>178</v>
      </c>
      <c r="X76">
        <v>163</v>
      </c>
      <c r="Y76">
        <v>16</v>
      </c>
      <c r="Z76">
        <v>5</v>
      </c>
      <c r="AA76">
        <v>2</v>
      </c>
      <c r="AB76">
        <v>4</v>
      </c>
    </row>
    <row r="77" spans="1:28">
      <c r="A77" t="s">
        <v>861</v>
      </c>
      <c r="B77">
        <v>1562</v>
      </c>
      <c r="C77">
        <v>1054</v>
      </c>
      <c r="D77">
        <v>509</v>
      </c>
      <c r="E77">
        <v>1488</v>
      </c>
      <c r="F77">
        <v>983</v>
      </c>
      <c r="G77">
        <v>505</v>
      </c>
      <c r="H77">
        <v>656</v>
      </c>
      <c r="I77">
        <v>529</v>
      </c>
      <c r="J77">
        <v>126</v>
      </c>
      <c r="K77">
        <v>42</v>
      </c>
      <c r="L77">
        <v>34</v>
      </c>
      <c r="M77">
        <v>8</v>
      </c>
      <c r="N77">
        <v>43</v>
      </c>
      <c r="O77">
        <v>29</v>
      </c>
      <c r="P77">
        <v>15</v>
      </c>
      <c r="Q77">
        <v>69</v>
      </c>
      <c r="R77">
        <v>47</v>
      </c>
      <c r="S77">
        <v>22</v>
      </c>
      <c r="T77">
        <v>663</v>
      </c>
      <c r="U77">
        <v>331</v>
      </c>
      <c r="V77">
        <v>332</v>
      </c>
      <c r="W77">
        <v>74</v>
      </c>
      <c r="X77">
        <v>70</v>
      </c>
      <c r="Y77">
        <v>4</v>
      </c>
      <c r="Z77">
        <v>4</v>
      </c>
      <c r="AA77">
        <v>4</v>
      </c>
      <c r="AB77">
        <v>0</v>
      </c>
    </row>
    <row r="78" spans="1:28">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row>
    <row r="79" spans="1:28">
      <c r="A79" t="s">
        <v>859</v>
      </c>
      <c r="B79">
        <v>1649</v>
      </c>
      <c r="C79">
        <v>1226</v>
      </c>
      <c r="D79">
        <v>423</v>
      </c>
      <c r="E79">
        <v>1550</v>
      </c>
      <c r="F79">
        <v>1130</v>
      </c>
      <c r="G79">
        <v>419</v>
      </c>
      <c r="H79">
        <v>711</v>
      </c>
      <c r="I79">
        <v>564</v>
      </c>
      <c r="J79">
        <v>147</v>
      </c>
      <c r="K79">
        <v>24</v>
      </c>
      <c r="L79">
        <v>20</v>
      </c>
      <c r="M79">
        <v>4</v>
      </c>
      <c r="N79">
        <v>12</v>
      </c>
      <c r="O79">
        <v>8</v>
      </c>
      <c r="P79">
        <v>4</v>
      </c>
      <c r="Q79">
        <v>49</v>
      </c>
      <c r="R79">
        <v>43</v>
      </c>
      <c r="S79">
        <v>7</v>
      </c>
      <c r="T79">
        <v>734</v>
      </c>
      <c r="U79">
        <v>477</v>
      </c>
      <c r="V79">
        <v>256</v>
      </c>
      <c r="W79">
        <v>99</v>
      </c>
      <c r="X79">
        <v>95</v>
      </c>
      <c r="Y79">
        <v>4</v>
      </c>
      <c r="Z79">
        <v>19</v>
      </c>
      <c r="AA79">
        <v>8</v>
      </c>
      <c r="AB79">
        <v>11</v>
      </c>
    </row>
    <row r="80" spans="1:28">
      <c r="A80" t="s">
        <v>858</v>
      </c>
      <c r="B80">
        <v>634</v>
      </c>
      <c r="C80">
        <v>343</v>
      </c>
      <c r="D80">
        <v>291</v>
      </c>
      <c r="E80">
        <v>600</v>
      </c>
      <c r="F80">
        <v>311</v>
      </c>
      <c r="G80">
        <v>289</v>
      </c>
      <c r="H80">
        <v>283</v>
      </c>
      <c r="I80">
        <v>190</v>
      </c>
      <c r="J80">
        <v>94</v>
      </c>
      <c r="K80">
        <v>5</v>
      </c>
      <c r="L80">
        <v>4</v>
      </c>
      <c r="M80">
        <v>1</v>
      </c>
      <c r="N80">
        <v>5</v>
      </c>
      <c r="O80">
        <v>5</v>
      </c>
      <c r="P80">
        <v>0</v>
      </c>
      <c r="Q80">
        <v>27</v>
      </c>
      <c r="R80">
        <v>19</v>
      </c>
      <c r="S80">
        <v>8</v>
      </c>
      <c r="T80">
        <v>276</v>
      </c>
      <c r="U80">
        <v>91</v>
      </c>
      <c r="V80">
        <v>185</v>
      </c>
      <c r="W80">
        <v>34</v>
      </c>
      <c r="X80">
        <v>31</v>
      </c>
      <c r="Y80">
        <v>2</v>
      </c>
      <c r="Z80">
        <v>6</v>
      </c>
      <c r="AA80">
        <v>5</v>
      </c>
      <c r="AB80">
        <v>1</v>
      </c>
    </row>
    <row r="81" spans="1:28">
      <c r="A81" t="s">
        <v>857</v>
      </c>
      <c r="B81">
        <v>1133</v>
      </c>
      <c r="C81">
        <v>790</v>
      </c>
      <c r="D81">
        <v>343</v>
      </c>
      <c r="E81">
        <v>1057</v>
      </c>
      <c r="F81">
        <v>722</v>
      </c>
      <c r="G81">
        <v>335</v>
      </c>
      <c r="H81">
        <v>510</v>
      </c>
      <c r="I81">
        <v>394</v>
      </c>
      <c r="J81">
        <v>116</v>
      </c>
      <c r="K81">
        <v>53</v>
      </c>
      <c r="L81">
        <v>46</v>
      </c>
      <c r="M81">
        <v>7</v>
      </c>
      <c r="N81">
        <v>56</v>
      </c>
      <c r="O81">
        <v>37</v>
      </c>
      <c r="P81">
        <v>18</v>
      </c>
      <c r="Q81">
        <v>46</v>
      </c>
      <c r="R81">
        <v>30</v>
      </c>
      <c r="S81">
        <v>17</v>
      </c>
      <c r="T81">
        <v>384</v>
      </c>
      <c r="U81">
        <v>207</v>
      </c>
      <c r="V81">
        <v>177</v>
      </c>
      <c r="W81">
        <v>76</v>
      </c>
      <c r="X81">
        <v>68</v>
      </c>
      <c r="Y81">
        <v>8</v>
      </c>
      <c r="Z81">
        <v>6</v>
      </c>
      <c r="AA81">
        <v>4</v>
      </c>
      <c r="AB81">
        <v>2</v>
      </c>
    </row>
    <row r="82" spans="1:28">
      <c r="A82" t="s">
        <v>856</v>
      </c>
      <c r="B82">
        <v>745</v>
      </c>
      <c r="C82">
        <v>532</v>
      </c>
      <c r="D82">
        <v>213</v>
      </c>
      <c r="E82">
        <v>693</v>
      </c>
      <c r="F82">
        <v>484</v>
      </c>
      <c r="G82">
        <v>210</v>
      </c>
      <c r="H82">
        <v>371</v>
      </c>
      <c r="I82">
        <v>296</v>
      </c>
      <c r="J82">
        <v>75</v>
      </c>
      <c r="K82">
        <v>20</v>
      </c>
      <c r="L82">
        <v>16</v>
      </c>
      <c r="M82">
        <v>4</v>
      </c>
      <c r="N82">
        <v>10</v>
      </c>
      <c r="O82">
        <v>8</v>
      </c>
      <c r="P82">
        <v>2</v>
      </c>
      <c r="Q82">
        <v>16</v>
      </c>
      <c r="R82">
        <v>13</v>
      </c>
      <c r="S82">
        <v>4</v>
      </c>
      <c r="T82">
        <v>270</v>
      </c>
      <c r="U82">
        <v>145</v>
      </c>
      <c r="V82">
        <v>124</v>
      </c>
      <c r="W82">
        <v>51</v>
      </c>
      <c r="X82">
        <v>48</v>
      </c>
      <c r="Y82">
        <v>3</v>
      </c>
      <c r="Z82">
        <v>8</v>
      </c>
      <c r="AA82">
        <v>3</v>
      </c>
      <c r="AB82">
        <v>5</v>
      </c>
    </row>
    <row r="83" spans="1:28">
      <c r="A83" t="s">
        <v>855</v>
      </c>
      <c r="B83">
        <v>688</v>
      </c>
      <c r="C83">
        <v>432</v>
      </c>
      <c r="D83">
        <v>256</v>
      </c>
      <c r="E83">
        <v>661</v>
      </c>
      <c r="F83">
        <v>407</v>
      </c>
      <c r="G83">
        <v>254</v>
      </c>
      <c r="H83">
        <v>340</v>
      </c>
      <c r="I83">
        <v>255</v>
      </c>
      <c r="J83">
        <v>85</v>
      </c>
      <c r="K83">
        <v>11</v>
      </c>
      <c r="L83">
        <v>9</v>
      </c>
      <c r="M83">
        <v>2</v>
      </c>
      <c r="N83">
        <v>17</v>
      </c>
      <c r="O83">
        <v>12</v>
      </c>
      <c r="P83">
        <v>5</v>
      </c>
      <c r="Q83">
        <v>15</v>
      </c>
      <c r="R83">
        <v>7</v>
      </c>
      <c r="S83">
        <v>8</v>
      </c>
      <c r="T83">
        <v>275</v>
      </c>
      <c r="U83">
        <v>124</v>
      </c>
      <c r="V83">
        <v>151</v>
      </c>
      <c r="W83">
        <v>27</v>
      </c>
      <c r="X83">
        <v>25</v>
      </c>
      <c r="Y83">
        <v>2</v>
      </c>
      <c r="Z83">
        <v>2</v>
      </c>
      <c r="AA83">
        <v>1</v>
      </c>
      <c r="AB83">
        <v>1</v>
      </c>
    </row>
    <row r="84" spans="1:28">
      <c r="A84" t="s">
        <v>854</v>
      </c>
      <c r="B84">
        <v>410</v>
      </c>
      <c r="C84">
        <v>276</v>
      </c>
      <c r="D84">
        <v>134</v>
      </c>
      <c r="E84">
        <v>391</v>
      </c>
      <c r="F84">
        <v>257</v>
      </c>
      <c r="G84">
        <v>134</v>
      </c>
      <c r="H84">
        <v>202</v>
      </c>
      <c r="I84">
        <v>164</v>
      </c>
      <c r="J84">
        <v>39</v>
      </c>
      <c r="K84">
        <v>4</v>
      </c>
      <c r="L84">
        <v>3</v>
      </c>
      <c r="M84">
        <v>1</v>
      </c>
      <c r="N84">
        <v>8</v>
      </c>
      <c r="O84">
        <v>7</v>
      </c>
      <c r="P84">
        <v>1</v>
      </c>
      <c r="Q84">
        <v>14</v>
      </c>
      <c r="R84">
        <v>8</v>
      </c>
      <c r="S84">
        <v>6</v>
      </c>
      <c r="T84">
        <v>162</v>
      </c>
      <c r="U84">
        <v>75</v>
      </c>
      <c r="V84">
        <v>87</v>
      </c>
      <c r="W84">
        <v>20</v>
      </c>
      <c r="X84">
        <v>19</v>
      </c>
      <c r="Y84">
        <v>0</v>
      </c>
      <c r="Z84">
        <v>24</v>
      </c>
      <c r="AA84">
        <v>10</v>
      </c>
      <c r="AB84">
        <v>13</v>
      </c>
    </row>
    <row r="85" spans="1:28">
      <c r="A85" t="s">
        <v>853</v>
      </c>
      <c r="B85">
        <v>825</v>
      </c>
      <c r="C85">
        <v>502</v>
      </c>
      <c r="D85">
        <v>323</v>
      </c>
      <c r="E85">
        <v>755</v>
      </c>
      <c r="F85">
        <v>443</v>
      </c>
      <c r="G85">
        <v>312</v>
      </c>
      <c r="H85">
        <v>277</v>
      </c>
      <c r="I85">
        <v>223</v>
      </c>
      <c r="J85">
        <v>54</v>
      </c>
      <c r="K85">
        <v>23</v>
      </c>
      <c r="L85">
        <v>20</v>
      </c>
      <c r="M85">
        <v>3</v>
      </c>
      <c r="N85">
        <v>10</v>
      </c>
      <c r="O85">
        <v>8</v>
      </c>
      <c r="P85">
        <v>1</v>
      </c>
      <c r="Q85">
        <v>27</v>
      </c>
      <c r="R85">
        <v>13</v>
      </c>
      <c r="S85">
        <v>13</v>
      </c>
      <c r="T85">
        <v>417</v>
      </c>
      <c r="U85">
        <v>178</v>
      </c>
      <c r="V85">
        <v>239</v>
      </c>
      <c r="W85">
        <v>70</v>
      </c>
      <c r="X85">
        <v>59</v>
      </c>
      <c r="Y85">
        <v>11</v>
      </c>
      <c r="Z85" t="s">
        <v>19</v>
      </c>
      <c r="AA85" t="s">
        <v>19</v>
      </c>
      <c r="AB85" t="s">
        <v>19</v>
      </c>
    </row>
    <row r="86" spans="1:28">
      <c r="A86" t="s">
        <v>852</v>
      </c>
      <c r="B86">
        <v>584</v>
      </c>
      <c r="C86">
        <v>333</v>
      </c>
      <c r="D86">
        <v>251</v>
      </c>
      <c r="E86">
        <v>552</v>
      </c>
      <c r="F86">
        <v>306</v>
      </c>
      <c r="G86">
        <v>246</v>
      </c>
      <c r="H86">
        <v>224</v>
      </c>
      <c r="I86">
        <v>161</v>
      </c>
      <c r="J86">
        <v>63</v>
      </c>
      <c r="K86">
        <v>15</v>
      </c>
      <c r="L86">
        <v>6</v>
      </c>
      <c r="M86">
        <v>10</v>
      </c>
      <c r="N86">
        <v>29</v>
      </c>
      <c r="O86">
        <v>22</v>
      </c>
      <c r="P86">
        <v>7</v>
      </c>
      <c r="Q86">
        <v>17</v>
      </c>
      <c r="R86">
        <v>9</v>
      </c>
      <c r="S86">
        <v>8</v>
      </c>
      <c r="T86">
        <v>264</v>
      </c>
      <c r="U86">
        <v>106</v>
      </c>
      <c r="V86">
        <v>158</v>
      </c>
      <c r="W86">
        <v>32</v>
      </c>
      <c r="X86">
        <v>27</v>
      </c>
      <c r="Y86">
        <v>5</v>
      </c>
      <c r="Z86">
        <v>2</v>
      </c>
      <c r="AA86">
        <v>1</v>
      </c>
      <c r="AB86">
        <v>1</v>
      </c>
    </row>
    <row r="87" spans="1:28">
      <c r="A87" t="s">
        <v>851</v>
      </c>
      <c r="B87">
        <v>553</v>
      </c>
      <c r="C87">
        <v>311</v>
      </c>
      <c r="D87">
        <v>242</v>
      </c>
      <c r="E87">
        <v>527</v>
      </c>
      <c r="F87">
        <v>289</v>
      </c>
      <c r="G87">
        <v>238</v>
      </c>
      <c r="H87">
        <v>237</v>
      </c>
      <c r="I87">
        <v>156</v>
      </c>
      <c r="J87">
        <v>81</v>
      </c>
      <c r="K87">
        <v>32</v>
      </c>
      <c r="L87">
        <v>29</v>
      </c>
      <c r="M87">
        <v>3</v>
      </c>
      <c r="N87">
        <v>21</v>
      </c>
      <c r="O87">
        <v>14</v>
      </c>
      <c r="P87">
        <v>7</v>
      </c>
      <c r="Q87">
        <v>14</v>
      </c>
      <c r="R87">
        <v>10</v>
      </c>
      <c r="S87">
        <v>4</v>
      </c>
      <c r="T87">
        <v>220</v>
      </c>
      <c r="U87">
        <v>77</v>
      </c>
      <c r="V87">
        <v>143</v>
      </c>
      <c r="W87">
        <v>27</v>
      </c>
      <c r="X87">
        <v>23</v>
      </c>
      <c r="Y87">
        <v>4</v>
      </c>
      <c r="Z87" t="s">
        <v>19</v>
      </c>
      <c r="AA87" t="s">
        <v>19</v>
      </c>
      <c r="AB87" t="s">
        <v>19</v>
      </c>
    </row>
    <row r="88" spans="1:28">
      <c r="A88" t="s">
        <v>850</v>
      </c>
      <c r="B88">
        <v>508</v>
      </c>
      <c r="C88">
        <v>296</v>
      </c>
      <c r="D88">
        <v>212</v>
      </c>
      <c r="E88">
        <v>480</v>
      </c>
      <c r="F88">
        <v>274</v>
      </c>
      <c r="G88">
        <v>206</v>
      </c>
      <c r="H88">
        <v>216</v>
      </c>
      <c r="I88">
        <v>146</v>
      </c>
      <c r="J88">
        <v>70</v>
      </c>
      <c r="K88">
        <v>11</v>
      </c>
      <c r="L88">
        <v>10</v>
      </c>
      <c r="M88">
        <v>1</v>
      </c>
      <c r="N88">
        <v>12</v>
      </c>
      <c r="O88">
        <v>10</v>
      </c>
      <c r="P88">
        <v>2</v>
      </c>
      <c r="Q88">
        <v>17</v>
      </c>
      <c r="R88">
        <v>9</v>
      </c>
      <c r="S88">
        <v>8</v>
      </c>
      <c r="T88">
        <v>215</v>
      </c>
      <c r="U88">
        <v>91</v>
      </c>
      <c r="V88">
        <v>124</v>
      </c>
      <c r="W88">
        <v>28</v>
      </c>
      <c r="X88">
        <v>22</v>
      </c>
      <c r="Y88">
        <v>6</v>
      </c>
      <c r="Z88" t="s">
        <v>19</v>
      </c>
      <c r="AA88" t="s">
        <v>19</v>
      </c>
      <c r="AB88" t="s">
        <v>19</v>
      </c>
    </row>
    <row r="89" spans="1:28">
      <c r="A89" t="s">
        <v>849</v>
      </c>
      <c r="B89">
        <v>345</v>
      </c>
      <c r="C89">
        <v>203</v>
      </c>
      <c r="D89">
        <v>142</v>
      </c>
      <c r="E89">
        <v>324</v>
      </c>
      <c r="F89">
        <v>183</v>
      </c>
      <c r="G89">
        <v>141</v>
      </c>
      <c r="H89">
        <v>153</v>
      </c>
      <c r="I89">
        <v>102</v>
      </c>
      <c r="J89">
        <v>51</v>
      </c>
      <c r="K89">
        <v>10</v>
      </c>
      <c r="L89">
        <v>9</v>
      </c>
      <c r="M89">
        <v>1</v>
      </c>
      <c r="N89">
        <v>6</v>
      </c>
      <c r="O89">
        <v>6</v>
      </c>
      <c r="P89">
        <v>0</v>
      </c>
      <c r="Q89">
        <v>13</v>
      </c>
      <c r="R89">
        <v>10</v>
      </c>
      <c r="S89">
        <v>3</v>
      </c>
      <c r="T89">
        <v>140</v>
      </c>
      <c r="U89">
        <v>56</v>
      </c>
      <c r="V89">
        <v>84</v>
      </c>
      <c r="W89">
        <v>21</v>
      </c>
      <c r="X89">
        <v>19</v>
      </c>
      <c r="Y89">
        <v>1</v>
      </c>
      <c r="Z89" t="s">
        <v>19</v>
      </c>
      <c r="AA89" t="s">
        <v>19</v>
      </c>
      <c r="AB89" t="s">
        <v>19</v>
      </c>
    </row>
    <row r="90" spans="1:28">
      <c r="A90" t="s">
        <v>848</v>
      </c>
      <c r="B90">
        <v>245</v>
      </c>
      <c r="C90">
        <v>113</v>
      </c>
      <c r="D90">
        <v>133</v>
      </c>
      <c r="E90">
        <v>230</v>
      </c>
      <c r="F90">
        <v>100</v>
      </c>
      <c r="G90">
        <v>131</v>
      </c>
      <c r="H90">
        <v>106</v>
      </c>
      <c r="I90">
        <v>60</v>
      </c>
      <c r="J90">
        <v>46</v>
      </c>
      <c r="K90">
        <v>5</v>
      </c>
      <c r="L90">
        <v>5</v>
      </c>
      <c r="M90">
        <v>0</v>
      </c>
      <c r="N90">
        <v>4</v>
      </c>
      <c r="O90">
        <v>3</v>
      </c>
      <c r="P90">
        <v>1</v>
      </c>
      <c r="Q90">
        <v>8</v>
      </c>
      <c r="R90">
        <v>5</v>
      </c>
      <c r="S90">
        <v>3</v>
      </c>
      <c r="T90">
        <v>106</v>
      </c>
      <c r="U90">
        <v>27</v>
      </c>
      <c r="V90">
        <v>80</v>
      </c>
      <c r="W90">
        <v>15</v>
      </c>
      <c r="X90">
        <v>13</v>
      </c>
      <c r="Y90">
        <v>2</v>
      </c>
      <c r="Z90" t="s">
        <v>19</v>
      </c>
      <c r="AA90" t="s">
        <v>19</v>
      </c>
      <c r="AB90" t="s">
        <v>19</v>
      </c>
    </row>
    <row r="91" spans="1:28">
      <c r="A91" t="s">
        <v>847</v>
      </c>
      <c r="B91">
        <v>809</v>
      </c>
      <c r="C91">
        <v>453</v>
      </c>
      <c r="D91">
        <v>357</v>
      </c>
      <c r="E91">
        <v>758</v>
      </c>
      <c r="F91">
        <v>407</v>
      </c>
      <c r="G91">
        <v>351</v>
      </c>
      <c r="H91">
        <v>348</v>
      </c>
      <c r="I91">
        <v>233</v>
      </c>
      <c r="J91">
        <v>116</v>
      </c>
      <c r="K91">
        <v>15</v>
      </c>
      <c r="L91">
        <v>13</v>
      </c>
      <c r="M91">
        <v>2</v>
      </c>
      <c r="N91">
        <v>16</v>
      </c>
      <c r="O91">
        <v>15</v>
      </c>
      <c r="P91">
        <v>1</v>
      </c>
      <c r="Q91">
        <v>16</v>
      </c>
      <c r="R91">
        <v>11</v>
      </c>
      <c r="S91">
        <v>4</v>
      </c>
      <c r="T91">
        <v>359</v>
      </c>
      <c r="U91">
        <v>132</v>
      </c>
      <c r="V91">
        <v>227</v>
      </c>
      <c r="W91">
        <v>52</v>
      </c>
      <c r="X91">
        <v>46</v>
      </c>
      <c r="Y91">
        <v>6</v>
      </c>
      <c r="Z91" t="s">
        <v>19</v>
      </c>
      <c r="AA91" t="s">
        <v>19</v>
      </c>
      <c r="AB91" t="s">
        <v>19</v>
      </c>
    </row>
    <row r="92" spans="1:28">
      <c r="A92" t="s">
        <v>846</v>
      </c>
      <c r="B92">
        <v>630</v>
      </c>
      <c r="C92">
        <v>354</v>
      </c>
      <c r="D92">
        <v>276</v>
      </c>
      <c r="E92">
        <v>590</v>
      </c>
      <c r="F92">
        <v>325</v>
      </c>
      <c r="G92">
        <v>266</v>
      </c>
      <c r="H92">
        <v>256</v>
      </c>
      <c r="I92">
        <v>183</v>
      </c>
      <c r="J92">
        <v>73</v>
      </c>
      <c r="K92">
        <v>28</v>
      </c>
      <c r="L92">
        <v>16</v>
      </c>
      <c r="M92">
        <v>12</v>
      </c>
      <c r="N92">
        <v>8</v>
      </c>
      <c r="O92">
        <v>7</v>
      </c>
      <c r="P92">
        <v>1</v>
      </c>
      <c r="Q92">
        <v>7</v>
      </c>
      <c r="R92">
        <v>6</v>
      </c>
      <c r="S92">
        <v>1</v>
      </c>
      <c r="T92">
        <v>283</v>
      </c>
      <c r="U92">
        <v>108</v>
      </c>
      <c r="V92">
        <v>176</v>
      </c>
      <c r="W92">
        <v>40</v>
      </c>
      <c r="X92">
        <v>29</v>
      </c>
      <c r="Y92">
        <v>10</v>
      </c>
      <c r="Z92" t="s">
        <v>19</v>
      </c>
      <c r="AA92" t="s">
        <v>19</v>
      </c>
      <c r="AB92" t="s">
        <v>19</v>
      </c>
    </row>
    <row r="93" spans="1:28">
      <c r="A93" t="s">
        <v>845</v>
      </c>
      <c r="B93">
        <v>783</v>
      </c>
      <c r="C93">
        <v>349</v>
      </c>
      <c r="D93">
        <v>434</v>
      </c>
      <c r="E93">
        <v>741</v>
      </c>
      <c r="F93">
        <v>311</v>
      </c>
      <c r="G93">
        <v>430</v>
      </c>
      <c r="H93">
        <v>322</v>
      </c>
      <c r="I93">
        <v>213</v>
      </c>
      <c r="J93">
        <v>109</v>
      </c>
      <c r="K93">
        <v>40</v>
      </c>
      <c r="L93">
        <v>34</v>
      </c>
      <c r="M93">
        <v>5</v>
      </c>
      <c r="N93">
        <v>13</v>
      </c>
      <c r="O93">
        <v>5</v>
      </c>
      <c r="P93">
        <v>8</v>
      </c>
      <c r="Q93">
        <v>10</v>
      </c>
      <c r="R93">
        <v>7</v>
      </c>
      <c r="S93">
        <v>3</v>
      </c>
      <c r="T93">
        <v>354</v>
      </c>
      <c r="U93">
        <v>49</v>
      </c>
      <c r="V93">
        <v>305</v>
      </c>
      <c r="W93">
        <v>42</v>
      </c>
      <c r="X93">
        <v>38</v>
      </c>
      <c r="Y93">
        <v>3</v>
      </c>
      <c r="Z93" t="s">
        <v>19</v>
      </c>
      <c r="AA93" t="s">
        <v>19</v>
      </c>
      <c r="AB93" t="s">
        <v>19</v>
      </c>
    </row>
    <row r="94" spans="1:28">
      <c r="A94" t="s">
        <v>844</v>
      </c>
      <c r="B94">
        <v>554</v>
      </c>
      <c r="C94">
        <v>303</v>
      </c>
      <c r="D94">
        <v>252</v>
      </c>
      <c r="E94">
        <v>518</v>
      </c>
      <c r="F94">
        <v>273</v>
      </c>
      <c r="G94">
        <v>245</v>
      </c>
      <c r="H94">
        <v>210</v>
      </c>
      <c r="I94">
        <v>144</v>
      </c>
      <c r="J94">
        <v>66</v>
      </c>
      <c r="K94">
        <v>17</v>
      </c>
      <c r="L94">
        <v>12</v>
      </c>
      <c r="M94">
        <v>5</v>
      </c>
      <c r="N94">
        <v>13</v>
      </c>
      <c r="O94">
        <v>12</v>
      </c>
      <c r="P94">
        <v>1</v>
      </c>
      <c r="Q94">
        <v>20</v>
      </c>
      <c r="R94">
        <v>8</v>
      </c>
      <c r="S94">
        <v>12</v>
      </c>
      <c r="T94">
        <v>256</v>
      </c>
      <c r="U94">
        <v>95</v>
      </c>
      <c r="V94">
        <v>161</v>
      </c>
      <c r="W94">
        <v>36</v>
      </c>
      <c r="X94">
        <v>30</v>
      </c>
      <c r="Y94">
        <v>6</v>
      </c>
      <c r="Z94" t="s">
        <v>19</v>
      </c>
      <c r="AA94" t="s">
        <v>19</v>
      </c>
      <c r="AB94" t="s">
        <v>19</v>
      </c>
    </row>
    <row r="95" spans="1:28">
      <c r="A95" t="s">
        <v>843</v>
      </c>
      <c r="B95">
        <v>623</v>
      </c>
      <c r="C95">
        <v>389</v>
      </c>
      <c r="D95">
        <v>235</v>
      </c>
      <c r="E95">
        <v>583</v>
      </c>
      <c r="F95">
        <v>353</v>
      </c>
      <c r="G95">
        <v>231</v>
      </c>
      <c r="H95">
        <v>285</v>
      </c>
      <c r="I95">
        <v>203</v>
      </c>
      <c r="J95">
        <v>82</v>
      </c>
      <c r="K95">
        <v>21</v>
      </c>
      <c r="L95">
        <v>12</v>
      </c>
      <c r="M95">
        <v>10</v>
      </c>
      <c r="N95">
        <v>31</v>
      </c>
      <c r="O95">
        <v>24</v>
      </c>
      <c r="P95">
        <v>7</v>
      </c>
      <c r="Q95">
        <v>22</v>
      </c>
      <c r="R95">
        <v>14</v>
      </c>
      <c r="S95">
        <v>8</v>
      </c>
      <c r="T95">
        <v>210</v>
      </c>
      <c r="U95">
        <v>89</v>
      </c>
      <c r="V95">
        <v>122</v>
      </c>
      <c r="W95">
        <v>40</v>
      </c>
      <c r="X95">
        <v>36</v>
      </c>
      <c r="Y95">
        <v>4</v>
      </c>
      <c r="Z95" t="s">
        <v>19</v>
      </c>
      <c r="AA95" t="s">
        <v>19</v>
      </c>
      <c r="AB95" t="s">
        <v>19</v>
      </c>
    </row>
    <row r="96" spans="1:28">
      <c r="A96" t="s">
        <v>842</v>
      </c>
      <c r="B96">
        <v>804</v>
      </c>
      <c r="C96">
        <v>535</v>
      </c>
      <c r="D96">
        <v>269</v>
      </c>
      <c r="E96">
        <v>746</v>
      </c>
      <c r="F96">
        <v>485</v>
      </c>
      <c r="G96">
        <v>261</v>
      </c>
      <c r="H96">
        <v>366</v>
      </c>
      <c r="I96">
        <v>267</v>
      </c>
      <c r="J96">
        <v>99</v>
      </c>
      <c r="K96">
        <v>22</v>
      </c>
      <c r="L96">
        <v>18</v>
      </c>
      <c r="M96">
        <v>4</v>
      </c>
      <c r="N96">
        <v>18</v>
      </c>
      <c r="O96">
        <v>17</v>
      </c>
      <c r="P96">
        <v>2</v>
      </c>
      <c r="Q96">
        <v>24</v>
      </c>
      <c r="R96">
        <v>15</v>
      </c>
      <c r="S96">
        <v>8</v>
      </c>
      <c r="T96">
        <v>304</v>
      </c>
      <c r="U96">
        <v>157</v>
      </c>
      <c r="V96">
        <v>147</v>
      </c>
      <c r="W96">
        <v>58</v>
      </c>
      <c r="X96">
        <v>50</v>
      </c>
      <c r="Y96">
        <v>8</v>
      </c>
      <c r="Z96">
        <v>2</v>
      </c>
      <c r="AA96">
        <v>2</v>
      </c>
      <c r="AB96">
        <v>0</v>
      </c>
    </row>
    <row r="97" spans="1:28">
      <c r="A97" t="s">
        <v>841</v>
      </c>
      <c r="B97">
        <v>534</v>
      </c>
      <c r="C97">
        <v>306</v>
      </c>
      <c r="D97">
        <v>229</v>
      </c>
      <c r="E97">
        <v>494</v>
      </c>
      <c r="F97">
        <v>276</v>
      </c>
      <c r="G97">
        <v>218</v>
      </c>
      <c r="H97">
        <v>260</v>
      </c>
      <c r="I97">
        <v>186</v>
      </c>
      <c r="J97">
        <v>74</v>
      </c>
      <c r="K97">
        <v>15</v>
      </c>
      <c r="L97">
        <v>12</v>
      </c>
      <c r="M97">
        <v>3</v>
      </c>
      <c r="N97">
        <v>7</v>
      </c>
      <c r="O97">
        <v>4</v>
      </c>
      <c r="P97">
        <v>3</v>
      </c>
      <c r="Q97">
        <v>9</v>
      </c>
      <c r="R97">
        <v>7</v>
      </c>
      <c r="S97">
        <v>3</v>
      </c>
      <c r="T97">
        <v>200</v>
      </c>
      <c r="U97">
        <v>65</v>
      </c>
      <c r="V97">
        <v>134</v>
      </c>
      <c r="W97">
        <v>41</v>
      </c>
      <c r="X97">
        <v>30</v>
      </c>
      <c r="Y97">
        <v>11</v>
      </c>
      <c r="Z97">
        <v>0</v>
      </c>
      <c r="AA97">
        <v>0</v>
      </c>
      <c r="AB97" t="s">
        <v>19</v>
      </c>
    </row>
    <row r="98" spans="1:28">
      <c r="A98" t="s">
        <v>840</v>
      </c>
      <c r="B98">
        <v>801</v>
      </c>
      <c r="C98">
        <v>501</v>
      </c>
      <c r="D98">
        <v>299</v>
      </c>
      <c r="E98">
        <v>751</v>
      </c>
      <c r="F98">
        <v>457</v>
      </c>
      <c r="G98">
        <v>293</v>
      </c>
      <c r="H98">
        <v>329</v>
      </c>
      <c r="I98">
        <v>247</v>
      </c>
      <c r="J98">
        <v>82</v>
      </c>
      <c r="K98">
        <v>12</v>
      </c>
      <c r="L98">
        <v>11</v>
      </c>
      <c r="M98">
        <v>1</v>
      </c>
      <c r="N98">
        <v>17</v>
      </c>
      <c r="O98">
        <v>10</v>
      </c>
      <c r="P98">
        <v>8</v>
      </c>
      <c r="Q98">
        <v>16</v>
      </c>
      <c r="R98">
        <v>11</v>
      </c>
      <c r="S98">
        <v>5</v>
      </c>
      <c r="T98">
        <v>368</v>
      </c>
      <c r="U98">
        <v>173</v>
      </c>
      <c r="V98">
        <v>195</v>
      </c>
      <c r="W98">
        <v>50</v>
      </c>
      <c r="X98">
        <v>44</v>
      </c>
      <c r="Y98">
        <v>6</v>
      </c>
      <c r="Z98">
        <v>4</v>
      </c>
      <c r="AA98">
        <v>2</v>
      </c>
      <c r="AB98">
        <v>2</v>
      </c>
    </row>
    <row r="99" spans="1:28">
      <c r="A99" t="s">
        <v>839</v>
      </c>
      <c r="B99">
        <v>337</v>
      </c>
      <c r="C99">
        <v>175</v>
      </c>
      <c r="D99">
        <v>162</v>
      </c>
      <c r="E99">
        <v>320</v>
      </c>
      <c r="F99">
        <v>160</v>
      </c>
      <c r="G99">
        <v>161</v>
      </c>
      <c r="H99">
        <v>153</v>
      </c>
      <c r="I99">
        <v>96</v>
      </c>
      <c r="J99">
        <v>57</v>
      </c>
      <c r="K99">
        <v>14</v>
      </c>
      <c r="L99">
        <v>10</v>
      </c>
      <c r="M99">
        <v>4</v>
      </c>
      <c r="N99">
        <v>10</v>
      </c>
      <c r="O99">
        <v>9</v>
      </c>
      <c r="P99">
        <v>1</v>
      </c>
      <c r="Q99">
        <v>6</v>
      </c>
      <c r="R99">
        <v>4</v>
      </c>
      <c r="S99">
        <v>2</v>
      </c>
      <c r="T99">
        <v>135</v>
      </c>
      <c r="U99">
        <v>41</v>
      </c>
      <c r="V99">
        <v>95</v>
      </c>
      <c r="W99">
        <v>17</v>
      </c>
      <c r="X99">
        <v>15</v>
      </c>
      <c r="Y99">
        <v>2</v>
      </c>
      <c r="Z99" t="s">
        <v>19</v>
      </c>
      <c r="AA99" t="s">
        <v>19</v>
      </c>
      <c r="AB99" t="s">
        <v>19</v>
      </c>
    </row>
    <row r="100" spans="1:28">
      <c r="A100" t="s">
        <v>838</v>
      </c>
      <c r="B100">
        <v>282</v>
      </c>
      <c r="C100">
        <v>177</v>
      </c>
      <c r="D100">
        <v>104</v>
      </c>
      <c r="E100">
        <v>261</v>
      </c>
      <c r="F100">
        <v>158</v>
      </c>
      <c r="G100">
        <v>103</v>
      </c>
      <c r="H100">
        <v>125</v>
      </c>
      <c r="I100">
        <v>92</v>
      </c>
      <c r="J100">
        <v>33</v>
      </c>
      <c r="K100">
        <v>3</v>
      </c>
      <c r="L100">
        <v>3</v>
      </c>
      <c r="M100">
        <v>0</v>
      </c>
      <c r="N100">
        <v>13</v>
      </c>
      <c r="O100">
        <v>8</v>
      </c>
      <c r="P100">
        <v>6</v>
      </c>
      <c r="Q100">
        <v>7</v>
      </c>
      <c r="R100">
        <v>4</v>
      </c>
      <c r="S100">
        <v>3</v>
      </c>
      <c r="T100">
        <v>113</v>
      </c>
      <c r="U100">
        <v>52</v>
      </c>
      <c r="V100">
        <v>61</v>
      </c>
      <c r="W100">
        <v>21</v>
      </c>
      <c r="X100">
        <v>20</v>
      </c>
      <c r="Y100">
        <v>2</v>
      </c>
      <c r="Z100" t="s">
        <v>19</v>
      </c>
      <c r="AA100" t="s">
        <v>19</v>
      </c>
      <c r="AB100" t="s">
        <v>19</v>
      </c>
    </row>
    <row r="101" spans="1:28">
      <c r="A101" t="s">
        <v>837</v>
      </c>
      <c r="B101">
        <v>347</v>
      </c>
      <c r="C101">
        <v>180</v>
      </c>
      <c r="D101">
        <v>167</v>
      </c>
      <c r="E101">
        <v>327</v>
      </c>
      <c r="F101">
        <v>161</v>
      </c>
      <c r="G101">
        <v>166</v>
      </c>
      <c r="H101">
        <v>145</v>
      </c>
      <c r="I101">
        <v>103</v>
      </c>
      <c r="J101">
        <v>42</v>
      </c>
      <c r="K101">
        <v>10</v>
      </c>
      <c r="L101">
        <v>9</v>
      </c>
      <c r="M101">
        <v>1</v>
      </c>
      <c r="N101">
        <v>7</v>
      </c>
      <c r="O101">
        <v>6</v>
      </c>
      <c r="P101">
        <v>1</v>
      </c>
      <c r="Q101">
        <v>11</v>
      </c>
      <c r="R101">
        <v>9</v>
      </c>
      <c r="S101">
        <v>3</v>
      </c>
      <c r="T101">
        <v>153</v>
      </c>
      <c r="U101">
        <v>34</v>
      </c>
      <c r="V101">
        <v>120</v>
      </c>
      <c r="W101">
        <v>19</v>
      </c>
      <c r="X101">
        <v>19</v>
      </c>
      <c r="Y101">
        <v>1</v>
      </c>
      <c r="Z101" t="s">
        <v>19</v>
      </c>
      <c r="AA101" t="s">
        <v>19</v>
      </c>
      <c r="AB101" t="s">
        <v>19</v>
      </c>
    </row>
    <row r="102" spans="1:28">
      <c r="A102" t="s">
        <v>836</v>
      </c>
      <c r="B102">
        <v>630</v>
      </c>
      <c r="C102">
        <v>338</v>
      </c>
      <c r="D102">
        <v>292</v>
      </c>
      <c r="E102">
        <v>580</v>
      </c>
      <c r="F102">
        <v>290</v>
      </c>
      <c r="G102">
        <v>290</v>
      </c>
      <c r="H102">
        <v>269</v>
      </c>
      <c r="I102">
        <v>187</v>
      </c>
      <c r="J102">
        <v>82</v>
      </c>
      <c r="K102">
        <v>14</v>
      </c>
      <c r="L102">
        <v>7</v>
      </c>
      <c r="M102">
        <v>7</v>
      </c>
      <c r="N102">
        <v>16</v>
      </c>
      <c r="O102">
        <v>11</v>
      </c>
      <c r="P102">
        <v>5</v>
      </c>
      <c r="Q102">
        <v>10</v>
      </c>
      <c r="R102">
        <v>3</v>
      </c>
      <c r="S102">
        <v>7</v>
      </c>
      <c r="T102">
        <v>264</v>
      </c>
      <c r="U102">
        <v>76</v>
      </c>
      <c r="V102">
        <v>189</v>
      </c>
      <c r="W102">
        <v>50</v>
      </c>
      <c r="X102">
        <v>48</v>
      </c>
      <c r="Y102">
        <v>3</v>
      </c>
      <c r="Z102" t="s">
        <v>19</v>
      </c>
      <c r="AA102" t="s">
        <v>19</v>
      </c>
      <c r="AB102" t="s">
        <v>19</v>
      </c>
    </row>
    <row r="103" spans="1:28">
      <c r="A103" t="s">
        <v>835</v>
      </c>
      <c r="B103">
        <v>558</v>
      </c>
      <c r="C103">
        <v>275</v>
      </c>
      <c r="D103">
        <v>283</v>
      </c>
      <c r="E103">
        <v>530</v>
      </c>
      <c r="F103">
        <v>253</v>
      </c>
      <c r="G103">
        <v>277</v>
      </c>
      <c r="H103">
        <v>260</v>
      </c>
      <c r="I103">
        <v>172</v>
      </c>
      <c r="J103">
        <v>88</v>
      </c>
      <c r="K103">
        <v>11</v>
      </c>
      <c r="L103">
        <v>10</v>
      </c>
      <c r="M103">
        <v>1</v>
      </c>
      <c r="N103">
        <v>16</v>
      </c>
      <c r="O103">
        <v>12</v>
      </c>
      <c r="P103">
        <v>3</v>
      </c>
      <c r="Q103">
        <v>10</v>
      </c>
      <c r="R103">
        <v>5</v>
      </c>
      <c r="S103">
        <v>5</v>
      </c>
      <c r="T103">
        <v>231</v>
      </c>
      <c r="U103">
        <v>51</v>
      </c>
      <c r="V103">
        <v>180</v>
      </c>
      <c r="W103">
        <v>28</v>
      </c>
      <c r="X103">
        <v>22</v>
      </c>
      <c r="Y103">
        <v>6</v>
      </c>
      <c r="Z103" t="s">
        <v>19</v>
      </c>
      <c r="AA103" t="s">
        <v>19</v>
      </c>
      <c r="AB103" t="s">
        <v>19</v>
      </c>
    </row>
    <row r="104" spans="1:28">
      <c r="A104" t="s">
        <v>834</v>
      </c>
      <c r="B104">
        <v>1650</v>
      </c>
      <c r="C104">
        <v>913</v>
      </c>
      <c r="D104">
        <v>737</v>
      </c>
      <c r="E104">
        <v>1557</v>
      </c>
      <c r="F104">
        <v>827</v>
      </c>
      <c r="G104">
        <v>730</v>
      </c>
      <c r="H104">
        <v>584</v>
      </c>
      <c r="I104">
        <v>418</v>
      </c>
      <c r="J104">
        <v>166</v>
      </c>
      <c r="K104">
        <v>72</v>
      </c>
      <c r="L104">
        <v>59</v>
      </c>
      <c r="M104">
        <v>12</v>
      </c>
      <c r="N104">
        <v>71</v>
      </c>
      <c r="O104">
        <v>53</v>
      </c>
      <c r="P104">
        <v>18</v>
      </c>
      <c r="Q104">
        <v>44</v>
      </c>
      <c r="R104">
        <v>32</v>
      </c>
      <c r="S104">
        <v>12</v>
      </c>
      <c r="T104">
        <v>778</v>
      </c>
      <c r="U104">
        <v>257</v>
      </c>
      <c r="V104">
        <v>521</v>
      </c>
      <c r="W104">
        <v>93</v>
      </c>
      <c r="X104">
        <v>86</v>
      </c>
      <c r="Y104">
        <v>7</v>
      </c>
      <c r="Z104" t="s">
        <v>19</v>
      </c>
      <c r="AA104" t="s">
        <v>19</v>
      </c>
      <c r="AB104" t="s">
        <v>19</v>
      </c>
    </row>
    <row r="105" spans="1:28">
      <c r="A105" t="s">
        <v>833</v>
      </c>
      <c r="B105">
        <v>1235</v>
      </c>
      <c r="C105">
        <v>748</v>
      </c>
      <c r="D105">
        <v>487</v>
      </c>
      <c r="E105">
        <v>1172</v>
      </c>
      <c r="F105">
        <v>688</v>
      </c>
      <c r="G105">
        <v>484</v>
      </c>
      <c r="H105">
        <v>465</v>
      </c>
      <c r="I105">
        <v>341</v>
      </c>
      <c r="J105">
        <v>124</v>
      </c>
      <c r="K105">
        <v>57</v>
      </c>
      <c r="L105">
        <v>47</v>
      </c>
      <c r="M105">
        <v>10</v>
      </c>
      <c r="N105">
        <v>38</v>
      </c>
      <c r="O105">
        <v>28</v>
      </c>
      <c r="P105">
        <v>10</v>
      </c>
      <c r="Q105">
        <v>33</v>
      </c>
      <c r="R105">
        <v>18</v>
      </c>
      <c r="S105">
        <v>14</v>
      </c>
      <c r="T105">
        <v>562</v>
      </c>
      <c r="U105">
        <v>236</v>
      </c>
      <c r="V105">
        <v>326</v>
      </c>
      <c r="W105">
        <v>63</v>
      </c>
      <c r="X105">
        <v>60</v>
      </c>
      <c r="Y105">
        <v>3</v>
      </c>
      <c r="Z105">
        <v>0</v>
      </c>
      <c r="AA105" t="s">
        <v>19</v>
      </c>
      <c r="AB105">
        <v>0</v>
      </c>
    </row>
    <row r="106" spans="1:28">
      <c r="A106" t="s">
        <v>832</v>
      </c>
      <c r="B106">
        <v>1124</v>
      </c>
      <c r="C106">
        <v>653</v>
      </c>
      <c r="D106">
        <v>471</v>
      </c>
      <c r="E106">
        <v>1053</v>
      </c>
      <c r="F106">
        <v>591</v>
      </c>
      <c r="G106">
        <v>462</v>
      </c>
      <c r="H106">
        <v>486</v>
      </c>
      <c r="I106">
        <v>320</v>
      </c>
      <c r="J106">
        <v>166</v>
      </c>
      <c r="K106">
        <v>36</v>
      </c>
      <c r="L106">
        <v>27</v>
      </c>
      <c r="M106">
        <v>9</v>
      </c>
      <c r="N106">
        <v>24</v>
      </c>
      <c r="O106">
        <v>21</v>
      </c>
      <c r="P106">
        <v>4</v>
      </c>
      <c r="Q106">
        <v>22</v>
      </c>
      <c r="R106">
        <v>16</v>
      </c>
      <c r="S106">
        <v>6</v>
      </c>
      <c r="T106">
        <v>480</v>
      </c>
      <c r="U106">
        <v>203</v>
      </c>
      <c r="V106">
        <v>277</v>
      </c>
      <c r="W106">
        <v>71</v>
      </c>
      <c r="X106">
        <v>62</v>
      </c>
      <c r="Y106">
        <v>9</v>
      </c>
      <c r="Z106">
        <v>2</v>
      </c>
      <c r="AA106">
        <v>1</v>
      </c>
      <c r="AB106">
        <v>1</v>
      </c>
    </row>
    <row r="107" spans="1:28">
      <c r="A107" t="s">
        <v>831</v>
      </c>
      <c r="B107">
        <v>1053</v>
      </c>
      <c r="C107">
        <v>531</v>
      </c>
      <c r="D107">
        <v>522</v>
      </c>
      <c r="E107">
        <v>989</v>
      </c>
      <c r="F107">
        <v>473</v>
      </c>
      <c r="G107">
        <v>516</v>
      </c>
      <c r="H107">
        <v>465</v>
      </c>
      <c r="I107">
        <v>308</v>
      </c>
      <c r="J107">
        <v>157</v>
      </c>
      <c r="K107">
        <v>26</v>
      </c>
      <c r="L107">
        <v>19</v>
      </c>
      <c r="M107">
        <v>7</v>
      </c>
      <c r="N107">
        <v>25</v>
      </c>
      <c r="O107">
        <v>16</v>
      </c>
      <c r="P107">
        <v>9</v>
      </c>
      <c r="Q107">
        <v>29</v>
      </c>
      <c r="R107">
        <v>15</v>
      </c>
      <c r="S107">
        <v>14</v>
      </c>
      <c r="T107">
        <v>439</v>
      </c>
      <c r="U107">
        <v>112</v>
      </c>
      <c r="V107">
        <v>328</v>
      </c>
      <c r="W107">
        <v>64</v>
      </c>
      <c r="X107">
        <v>58</v>
      </c>
      <c r="Y107">
        <v>6</v>
      </c>
      <c r="Z107" t="s">
        <v>19</v>
      </c>
      <c r="AA107" t="s">
        <v>19</v>
      </c>
      <c r="AB107" t="s">
        <v>19</v>
      </c>
    </row>
    <row r="108" spans="1:28">
      <c r="A108" t="s">
        <v>830</v>
      </c>
      <c r="B108">
        <v>924</v>
      </c>
      <c r="C108">
        <v>465</v>
      </c>
      <c r="D108">
        <v>460</v>
      </c>
      <c r="E108">
        <v>854</v>
      </c>
      <c r="F108">
        <v>406</v>
      </c>
      <c r="G108">
        <v>448</v>
      </c>
      <c r="H108">
        <v>403</v>
      </c>
      <c r="I108">
        <v>271</v>
      </c>
      <c r="J108">
        <v>132</v>
      </c>
      <c r="K108">
        <v>24</v>
      </c>
      <c r="L108">
        <v>20</v>
      </c>
      <c r="M108">
        <v>4</v>
      </c>
      <c r="N108">
        <v>24</v>
      </c>
      <c r="O108">
        <v>17</v>
      </c>
      <c r="P108">
        <v>7</v>
      </c>
      <c r="Q108">
        <v>24</v>
      </c>
      <c r="R108">
        <v>12</v>
      </c>
      <c r="S108">
        <v>12</v>
      </c>
      <c r="T108">
        <v>373</v>
      </c>
      <c r="U108">
        <v>81</v>
      </c>
      <c r="V108">
        <v>292</v>
      </c>
      <c r="W108">
        <v>70</v>
      </c>
      <c r="X108">
        <v>59</v>
      </c>
      <c r="Y108">
        <v>12</v>
      </c>
      <c r="Z108">
        <v>4</v>
      </c>
      <c r="AA108" t="s">
        <v>19</v>
      </c>
      <c r="AB108">
        <v>4</v>
      </c>
    </row>
    <row r="109" spans="1:28">
      <c r="A109" t="s">
        <v>829</v>
      </c>
      <c r="B109">
        <v>1810</v>
      </c>
      <c r="C109">
        <v>1107</v>
      </c>
      <c r="D109">
        <v>703</v>
      </c>
      <c r="E109">
        <v>1667</v>
      </c>
      <c r="F109">
        <v>980</v>
      </c>
      <c r="G109">
        <v>687</v>
      </c>
      <c r="H109">
        <v>648</v>
      </c>
      <c r="I109">
        <v>490</v>
      </c>
      <c r="J109">
        <v>158</v>
      </c>
      <c r="K109">
        <v>88</v>
      </c>
      <c r="L109">
        <v>73</v>
      </c>
      <c r="M109">
        <v>15</v>
      </c>
      <c r="N109">
        <v>78</v>
      </c>
      <c r="O109">
        <v>59</v>
      </c>
      <c r="P109">
        <v>19</v>
      </c>
      <c r="Q109">
        <v>66</v>
      </c>
      <c r="R109">
        <v>41</v>
      </c>
      <c r="S109">
        <v>25</v>
      </c>
      <c r="T109">
        <v>778</v>
      </c>
      <c r="U109">
        <v>309</v>
      </c>
      <c r="V109">
        <v>470</v>
      </c>
      <c r="W109">
        <v>143</v>
      </c>
      <c r="X109">
        <v>127</v>
      </c>
      <c r="Y109">
        <v>15</v>
      </c>
      <c r="Z109" t="s">
        <v>19</v>
      </c>
      <c r="AA109" t="s">
        <v>19</v>
      </c>
      <c r="AB109" t="s">
        <v>19</v>
      </c>
    </row>
    <row r="110" spans="1:28">
      <c r="A110" t="s">
        <v>828</v>
      </c>
      <c r="B110">
        <v>820</v>
      </c>
      <c r="C110">
        <v>487</v>
      </c>
      <c r="D110">
        <v>333</v>
      </c>
      <c r="E110">
        <v>780</v>
      </c>
      <c r="F110">
        <v>457</v>
      </c>
      <c r="G110">
        <v>323</v>
      </c>
      <c r="H110">
        <v>354</v>
      </c>
      <c r="I110">
        <v>254</v>
      </c>
      <c r="J110">
        <v>99</v>
      </c>
      <c r="K110">
        <v>15</v>
      </c>
      <c r="L110">
        <v>9</v>
      </c>
      <c r="M110">
        <v>6</v>
      </c>
      <c r="N110">
        <v>13</v>
      </c>
      <c r="O110">
        <v>11</v>
      </c>
      <c r="P110">
        <v>2</v>
      </c>
      <c r="Q110">
        <v>22</v>
      </c>
      <c r="R110">
        <v>11</v>
      </c>
      <c r="S110">
        <v>12</v>
      </c>
      <c r="T110">
        <v>366</v>
      </c>
      <c r="U110">
        <v>164</v>
      </c>
      <c r="V110">
        <v>202</v>
      </c>
      <c r="W110">
        <v>40</v>
      </c>
      <c r="X110">
        <v>30</v>
      </c>
      <c r="Y110">
        <v>10</v>
      </c>
      <c r="Z110" t="s">
        <v>19</v>
      </c>
      <c r="AA110" t="s">
        <v>19</v>
      </c>
      <c r="AB110" t="s">
        <v>19</v>
      </c>
    </row>
    <row r="111" spans="1:28">
      <c r="A111" t="s">
        <v>827</v>
      </c>
      <c r="B111">
        <v>1628</v>
      </c>
      <c r="C111">
        <v>976</v>
      </c>
      <c r="D111">
        <v>652</v>
      </c>
      <c r="E111">
        <v>1543</v>
      </c>
      <c r="F111">
        <v>903</v>
      </c>
      <c r="G111">
        <v>640</v>
      </c>
      <c r="H111">
        <v>558</v>
      </c>
      <c r="I111">
        <v>424</v>
      </c>
      <c r="J111">
        <v>134</v>
      </c>
      <c r="K111">
        <v>34</v>
      </c>
      <c r="L111">
        <v>25</v>
      </c>
      <c r="M111">
        <v>9</v>
      </c>
      <c r="N111">
        <v>35</v>
      </c>
      <c r="O111">
        <v>24</v>
      </c>
      <c r="P111">
        <v>10</v>
      </c>
      <c r="Q111">
        <v>87</v>
      </c>
      <c r="R111">
        <v>51</v>
      </c>
      <c r="S111">
        <v>36</v>
      </c>
      <c r="T111">
        <v>819</v>
      </c>
      <c r="U111">
        <v>370</v>
      </c>
      <c r="V111">
        <v>449</v>
      </c>
      <c r="W111">
        <v>85</v>
      </c>
      <c r="X111">
        <v>73</v>
      </c>
      <c r="Y111">
        <v>12</v>
      </c>
      <c r="Z111">
        <v>12</v>
      </c>
      <c r="AA111">
        <v>2</v>
      </c>
      <c r="AB111">
        <v>10</v>
      </c>
    </row>
    <row r="112" spans="1:28">
      <c r="A112" t="s">
        <v>826</v>
      </c>
      <c r="B112">
        <v>620</v>
      </c>
      <c r="C112">
        <v>347</v>
      </c>
      <c r="D112">
        <v>273</v>
      </c>
      <c r="E112">
        <v>574</v>
      </c>
      <c r="F112">
        <v>308</v>
      </c>
      <c r="G112">
        <v>267</v>
      </c>
      <c r="H112">
        <v>264</v>
      </c>
      <c r="I112">
        <v>167</v>
      </c>
      <c r="J112">
        <v>98</v>
      </c>
      <c r="K112">
        <v>11</v>
      </c>
      <c r="L112">
        <v>6</v>
      </c>
      <c r="M112">
        <v>5</v>
      </c>
      <c r="N112">
        <v>14</v>
      </c>
      <c r="O112">
        <v>11</v>
      </c>
      <c r="P112">
        <v>3</v>
      </c>
      <c r="Q112">
        <v>20</v>
      </c>
      <c r="R112">
        <v>14</v>
      </c>
      <c r="S112">
        <v>5</v>
      </c>
      <c r="T112">
        <v>259</v>
      </c>
      <c r="U112">
        <v>103</v>
      </c>
      <c r="V112">
        <v>156</v>
      </c>
      <c r="W112">
        <v>46</v>
      </c>
      <c r="X112">
        <v>40</v>
      </c>
      <c r="Y112">
        <v>6</v>
      </c>
      <c r="Z112" t="s">
        <v>19</v>
      </c>
      <c r="AA112" t="s">
        <v>19</v>
      </c>
      <c r="AB112" t="s">
        <v>19</v>
      </c>
    </row>
    <row r="113" spans="1:28">
      <c r="A113" t="s">
        <v>825</v>
      </c>
      <c r="B113">
        <v>595</v>
      </c>
      <c r="C113">
        <v>367</v>
      </c>
      <c r="D113">
        <v>228</v>
      </c>
      <c r="E113">
        <v>560</v>
      </c>
      <c r="F113">
        <v>336</v>
      </c>
      <c r="G113">
        <v>224</v>
      </c>
      <c r="H113">
        <v>281</v>
      </c>
      <c r="I113">
        <v>210</v>
      </c>
      <c r="J113">
        <v>71</v>
      </c>
      <c r="K113">
        <v>17</v>
      </c>
      <c r="L113">
        <v>16</v>
      </c>
      <c r="M113">
        <v>1</v>
      </c>
      <c r="N113">
        <v>15</v>
      </c>
      <c r="O113">
        <v>12</v>
      </c>
      <c r="P113">
        <v>3</v>
      </c>
      <c r="Q113">
        <v>14</v>
      </c>
      <c r="R113">
        <v>11</v>
      </c>
      <c r="S113">
        <v>3</v>
      </c>
      <c r="T113">
        <v>227</v>
      </c>
      <c r="U113">
        <v>82</v>
      </c>
      <c r="V113">
        <v>145</v>
      </c>
      <c r="W113">
        <v>35</v>
      </c>
      <c r="X113">
        <v>32</v>
      </c>
      <c r="Y113">
        <v>4</v>
      </c>
      <c r="Z113" t="s">
        <v>19</v>
      </c>
      <c r="AA113" t="s">
        <v>19</v>
      </c>
      <c r="AB113" t="s">
        <v>19</v>
      </c>
    </row>
    <row r="114" spans="1:28">
      <c r="A114" t="s">
        <v>824</v>
      </c>
      <c r="B114">
        <v>512</v>
      </c>
      <c r="C114">
        <v>274</v>
      </c>
      <c r="D114">
        <v>238</v>
      </c>
      <c r="E114">
        <v>475</v>
      </c>
      <c r="F114">
        <v>247</v>
      </c>
      <c r="G114">
        <v>228</v>
      </c>
      <c r="H114">
        <v>222</v>
      </c>
      <c r="I114">
        <v>151</v>
      </c>
      <c r="J114">
        <v>71</v>
      </c>
      <c r="K114">
        <v>8</v>
      </c>
      <c r="L114">
        <v>3</v>
      </c>
      <c r="M114">
        <v>5</v>
      </c>
      <c r="N114">
        <v>17</v>
      </c>
      <c r="O114">
        <v>7</v>
      </c>
      <c r="P114">
        <v>10</v>
      </c>
      <c r="Q114">
        <v>21</v>
      </c>
      <c r="R114">
        <v>5</v>
      </c>
      <c r="S114">
        <v>16</v>
      </c>
      <c r="T114">
        <v>207</v>
      </c>
      <c r="U114">
        <v>80</v>
      </c>
      <c r="V114">
        <v>127</v>
      </c>
      <c r="W114">
        <v>37</v>
      </c>
      <c r="X114">
        <v>27</v>
      </c>
      <c r="Y114">
        <v>10</v>
      </c>
      <c r="Z114" t="s">
        <v>19</v>
      </c>
      <c r="AA114" t="s">
        <v>19</v>
      </c>
      <c r="AB114" t="s">
        <v>19</v>
      </c>
    </row>
    <row r="115" spans="1:28">
      <c r="A115" t="s">
        <v>823</v>
      </c>
      <c r="B115">
        <v>703</v>
      </c>
      <c r="C115">
        <v>407</v>
      </c>
      <c r="D115">
        <v>296</v>
      </c>
      <c r="E115">
        <v>661</v>
      </c>
      <c r="F115">
        <v>373</v>
      </c>
      <c r="G115">
        <v>288</v>
      </c>
      <c r="H115">
        <v>295</v>
      </c>
      <c r="I115">
        <v>215</v>
      </c>
      <c r="J115">
        <v>79</v>
      </c>
      <c r="K115">
        <v>25</v>
      </c>
      <c r="L115">
        <v>16</v>
      </c>
      <c r="M115">
        <v>9</v>
      </c>
      <c r="N115">
        <v>20</v>
      </c>
      <c r="O115">
        <v>16</v>
      </c>
      <c r="P115">
        <v>4</v>
      </c>
      <c r="Q115">
        <v>35</v>
      </c>
      <c r="R115">
        <v>22</v>
      </c>
      <c r="S115">
        <v>13</v>
      </c>
      <c r="T115">
        <v>282</v>
      </c>
      <c r="U115">
        <v>103</v>
      </c>
      <c r="V115">
        <v>180</v>
      </c>
      <c r="W115">
        <v>42</v>
      </c>
      <c r="X115">
        <v>34</v>
      </c>
      <c r="Y115">
        <v>8</v>
      </c>
      <c r="Z115">
        <v>10</v>
      </c>
      <c r="AA115">
        <v>3</v>
      </c>
      <c r="AB115">
        <v>6</v>
      </c>
    </row>
    <row r="116" spans="1:28">
      <c r="A116" t="s">
        <v>822</v>
      </c>
      <c r="B116">
        <v>1379</v>
      </c>
      <c r="C116">
        <v>721</v>
      </c>
      <c r="D116">
        <v>659</v>
      </c>
      <c r="E116">
        <v>1296</v>
      </c>
      <c r="F116">
        <v>649</v>
      </c>
      <c r="G116">
        <v>647</v>
      </c>
      <c r="H116">
        <v>601</v>
      </c>
      <c r="I116">
        <v>399</v>
      </c>
      <c r="J116">
        <v>201</v>
      </c>
      <c r="K116">
        <v>16</v>
      </c>
      <c r="L116">
        <v>15</v>
      </c>
      <c r="M116">
        <v>0</v>
      </c>
      <c r="N116">
        <v>21</v>
      </c>
      <c r="O116">
        <v>13</v>
      </c>
      <c r="P116">
        <v>8</v>
      </c>
      <c r="Q116">
        <v>47</v>
      </c>
      <c r="R116">
        <v>17</v>
      </c>
      <c r="S116">
        <v>30</v>
      </c>
      <c r="T116">
        <v>608</v>
      </c>
      <c r="U116">
        <v>201</v>
      </c>
      <c r="V116">
        <v>406</v>
      </c>
      <c r="W116">
        <v>83</v>
      </c>
      <c r="X116">
        <v>72</v>
      </c>
      <c r="Y116">
        <v>11</v>
      </c>
      <c r="Z116">
        <v>19</v>
      </c>
      <c r="AA116">
        <v>6</v>
      </c>
      <c r="AB116">
        <v>13</v>
      </c>
    </row>
    <row r="117" spans="1:28">
      <c r="A117" t="s">
        <v>821</v>
      </c>
      <c r="B117">
        <v>534</v>
      </c>
      <c r="C117">
        <v>357</v>
      </c>
      <c r="D117">
        <v>177</v>
      </c>
      <c r="E117">
        <v>486</v>
      </c>
      <c r="F117">
        <v>312</v>
      </c>
      <c r="G117">
        <v>174</v>
      </c>
      <c r="H117">
        <v>255</v>
      </c>
      <c r="I117">
        <v>215</v>
      </c>
      <c r="J117">
        <v>40</v>
      </c>
      <c r="K117">
        <v>16</v>
      </c>
      <c r="L117">
        <v>14</v>
      </c>
      <c r="M117">
        <v>2</v>
      </c>
      <c r="N117">
        <v>12</v>
      </c>
      <c r="O117">
        <v>9</v>
      </c>
      <c r="P117">
        <v>3</v>
      </c>
      <c r="Q117">
        <v>18</v>
      </c>
      <c r="R117">
        <v>15</v>
      </c>
      <c r="S117">
        <v>3</v>
      </c>
      <c r="T117">
        <v>183</v>
      </c>
      <c r="U117">
        <v>58</v>
      </c>
      <c r="V117">
        <v>126</v>
      </c>
      <c r="W117">
        <v>47</v>
      </c>
      <c r="X117">
        <v>45</v>
      </c>
      <c r="Y117">
        <v>3</v>
      </c>
      <c r="Z117" t="s">
        <v>19</v>
      </c>
      <c r="AA117" t="s">
        <v>19</v>
      </c>
      <c r="AB117" t="s">
        <v>19</v>
      </c>
    </row>
    <row r="118" spans="1:28">
      <c r="A118" t="s">
        <v>820</v>
      </c>
      <c r="B118">
        <v>472</v>
      </c>
      <c r="C118">
        <v>284</v>
      </c>
      <c r="D118">
        <v>189</v>
      </c>
      <c r="E118">
        <v>427</v>
      </c>
      <c r="F118">
        <v>249</v>
      </c>
      <c r="G118">
        <v>179</v>
      </c>
      <c r="H118">
        <v>196</v>
      </c>
      <c r="I118">
        <v>143</v>
      </c>
      <c r="J118">
        <v>53</v>
      </c>
      <c r="K118">
        <v>14</v>
      </c>
      <c r="L118">
        <v>12</v>
      </c>
      <c r="M118">
        <v>2</v>
      </c>
      <c r="N118">
        <v>19</v>
      </c>
      <c r="O118">
        <v>16</v>
      </c>
      <c r="P118">
        <v>3</v>
      </c>
      <c r="Q118">
        <v>22</v>
      </c>
      <c r="R118">
        <v>15</v>
      </c>
      <c r="S118">
        <v>7</v>
      </c>
      <c r="T118">
        <v>177</v>
      </c>
      <c r="U118">
        <v>63</v>
      </c>
      <c r="V118">
        <v>114</v>
      </c>
      <c r="W118">
        <v>45</v>
      </c>
      <c r="X118">
        <v>35</v>
      </c>
      <c r="Y118">
        <v>10</v>
      </c>
      <c r="Z118" t="s">
        <v>19</v>
      </c>
      <c r="AA118" t="s">
        <v>19</v>
      </c>
      <c r="AB118" t="s">
        <v>19</v>
      </c>
    </row>
    <row r="119" spans="1:28">
      <c r="A119" t="s">
        <v>819</v>
      </c>
      <c r="B119">
        <v>1087</v>
      </c>
      <c r="C119">
        <v>632</v>
      </c>
      <c r="D119">
        <v>456</v>
      </c>
      <c r="E119">
        <v>1018</v>
      </c>
      <c r="F119">
        <v>568</v>
      </c>
      <c r="G119">
        <v>451</v>
      </c>
      <c r="H119">
        <v>513</v>
      </c>
      <c r="I119">
        <v>380</v>
      </c>
      <c r="J119">
        <v>133</v>
      </c>
      <c r="K119">
        <v>28</v>
      </c>
      <c r="L119">
        <v>21</v>
      </c>
      <c r="M119">
        <v>8</v>
      </c>
      <c r="N119">
        <v>55</v>
      </c>
      <c r="O119">
        <v>35</v>
      </c>
      <c r="P119">
        <v>20</v>
      </c>
      <c r="Q119">
        <v>13</v>
      </c>
      <c r="R119">
        <v>6</v>
      </c>
      <c r="S119">
        <v>7</v>
      </c>
      <c r="T119">
        <v>404</v>
      </c>
      <c r="U119">
        <v>121</v>
      </c>
      <c r="V119">
        <v>283</v>
      </c>
      <c r="W119">
        <v>69</v>
      </c>
      <c r="X119">
        <v>64</v>
      </c>
      <c r="Y119">
        <v>5</v>
      </c>
      <c r="Z119" t="s">
        <v>19</v>
      </c>
      <c r="AA119" t="s">
        <v>19</v>
      </c>
      <c r="AB119" t="s">
        <v>19</v>
      </c>
    </row>
    <row r="120" spans="1:28">
      <c r="A120" t="s">
        <v>818</v>
      </c>
      <c r="B120">
        <v>975</v>
      </c>
      <c r="C120">
        <v>560</v>
      </c>
      <c r="D120">
        <v>415</v>
      </c>
      <c r="E120">
        <v>931</v>
      </c>
      <c r="F120">
        <v>520</v>
      </c>
      <c r="G120">
        <v>411</v>
      </c>
      <c r="H120">
        <v>450</v>
      </c>
      <c r="I120">
        <v>280</v>
      </c>
      <c r="J120">
        <v>170</v>
      </c>
      <c r="K120">
        <v>31</v>
      </c>
      <c r="L120">
        <v>24</v>
      </c>
      <c r="M120">
        <v>8</v>
      </c>
      <c r="N120">
        <v>31</v>
      </c>
      <c r="O120">
        <v>18</v>
      </c>
      <c r="P120">
        <v>13</v>
      </c>
      <c r="Q120">
        <v>40</v>
      </c>
      <c r="R120">
        <v>22</v>
      </c>
      <c r="S120">
        <v>19</v>
      </c>
      <c r="T120">
        <v>376</v>
      </c>
      <c r="U120">
        <v>174</v>
      </c>
      <c r="V120">
        <v>202</v>
      </c>
      <c r="W120">
        <v>43</v>
      </c>
      <c r="X120">
        <v>39</v>
      </c>
      <c r="Y120">
        <v>4</v>
      </c>
      <c r="Z120">
        <v>6</v>
      </c>
      <c r="AA120">
        <v>6</v>
      </c>
      <c r="AB120" t="s">
        <v>19</v>
      </c>
    </row>
    <row r="121" spans="1:28">
      <c r="A121" t="s">
        <v>817</v>
      </c>
      <c r="B121">
        <v>952</v>
      </c>
      <c r="C121">
        <v>717</v>
      </c>
      <c r="D121">
        <v>235</v>
      </c>
      <c r="E121">
        <v>890</v>
      </c>
      <c r="F121">
        <v>658</v>
      </c>
      <c r="G121">
        <v>231</v>
      </c>
      <c r="H121">
        <v>351</v>
      </c>
      <c r="I121">
        <v>287</v>
      </c>
      <c r="J121">
        <v>64</v>
      </c>
      <c r="K121">
        <v>22</v>
      </c>
      <c r="L121">
        <v>21</v>
      </c>
      <c r="M121">
        <v>1</v>
      </c>
      <c r="N121">
        <v>21</v>
      </c>
      <c r="O121">
        <v>19</v>
      </c>
      <c r="P121">
        <v>2</v>
      </c>
      <c r="Q121">
        <v>64</v>
      </c>
      <c r="R121">
        <v>49</v>
      </c>
      <c r="S121">
        <v>15</v>
      </c>
      <c r="T121">
        <v>425</v>
      </c>
      <c r="U121">
        <v>275</v>
      </c>
      <c r="V121">
        <v>150</v>
      </c>
      <c r="W121">
        <v>62</v>
      </c>
      <c r="X121">
        <v>59</v>
      </c>
      <c r="Y121">
        <v>3</v>
      </c>
      <c r="Z121">
        <v>2</v>
      </c>
      <c r="AA121">
        <v>0</v>
      </c>
      <c r="AB121">
        <v>1</v>
      </c>
    </row>
    <row r="122" spans="1:28">
      <c r="A122" t="s">
        <v>816</v>
      </c>
      <c r="B122">
        <v>905</v>
      </c>
      <c r="C122">
        <v>511</v>
      </c>
      <c r="D122">
        <v>394</v>
      </c>
      <c r="E122">
        <v>845</v>
      </c>
      <c r="F122">
        <v>454</v>
      </c>
      <c r="G122">
        <v>391</v>
      </c>
      <c r="H122">
        <v>419</v>
      </c>
      <c r="I122">
        <v>288</v>
      </c>
      <c r="J122">
        <v>131</v>
      </c>
      <c r="K122">
        <v>30</v>
      </c>
      <c r="L122">
        <v>22</v>
      </c>
      <c r="M122">
        <v>8</v>
      </c>
      <c r="N122">
        <v>10</v>
      </c>
      <c r="O122">
        <v>7</v>
      </c>
      <c r="P122">
        <v>3</v>
      </c>
      <c r="Q122">
        <v>80</v>
      </c>
      <c r="R122">
        <v>39</v>
      </c>
      <c r="S122">
        <v>41</v>
      </c>
      <c r="T122">
        <v>301</v>
      </c>
      <c r="U122">
        <v>95</v>
      </c>
      <c r="V122">
        <v>207</v>
      </c>
      <c r="W122">
        <v>61</v>
      </c>
      <c r="X122">
        <v>58</v>
      </c>
      <c r="Y122">
        <v>3</v>
      </c>
      <c r="Z122" t="s">
        <v>19</v>
      </c>
      <c r="AA122" t="s">
        <v>19</v>
      </c>
      <c r="AB122" t="s">
        <v>19</v>
      </c>
    </row>
    <row r="123" spans="1:28">
      <c r="A123" t="s">
        <v>815</v>
      </c>
      <c r="B123">
        <v>227</v>
      </c>
      <c r="C123">
        <v>156</v>
      </c>
      <c r="D123">
        <v>71</v>
      </c>
      <c r="E123">
        <v>204</v>
      </c>
      <c r="F123">
        <v>134</v>
      </c>
      <c r="G123">
        <v>70</v>
      </c>
      <c r="H123">
        <v>101</v>
      </c>
      <c r="I123">
        <v>79</v>
      </c>
      <c r="J123">
        <v>22</v>
      </c>
      <c r="K123">
        <v>5</v>
      </c>
      <c r="L123">
        <v>5</v>
      </c>
      <c r="M123">
        <v>1</v>
      </c>
      <c r="N123">
        <v>4</v>
      </c>
      <c r="O123">
        <v>2</v>
      </c>
      <c r="P123">
        <v>1</v>
      </c>
      <c r="Q123">
        <v>7</v>
      </c>
      <c r="R123">
        <v>7</v>
      </c>
      <c r="S123" t="s">
        <v>19</v>
      </c>
      <c r="T123">
        <v>86</v>
      </c>
      <c r="U123">
        <v>39</v>
      </c>
      <c r="V123">
        <v>47</v>
      </c>
      <c r="W123">
        <v>23</v>
      </c>
      <c r="X123">
        <v>22</v>
      </c>
      <c r="Y123">
        <v>1</v>
      </c>
      <c r="Z123" t="s">
        <v>19</v>
      </c>
      <c r="AA123" t="s">
        <v>19</v>
      </c>
      <c r="AB123" t="s">
        <v>19</v>
      </c>
    </row>
  </sheetData>
  <phoneticPr fontId="4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FF00"/>
  </sheetPr>
  <dimension ref="A1:AM85"/>
  <sheetViews>
    <sheetView topLeftCell="A46"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688" t="s">
        <v>2959</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Psumm!AF13</f>
        <v>838.21900000000005</v>
      </c>
      <c r="D4" s="137">
        <f>Psumm!AG13</f>
        <v>424.20889999999997</v>
      </c>
      <c r="E4" s="137">
        <f>Psumm!AH13</f>
        <v>414.0104</v>
      </c>
      <c r="F4" s="1309">
        <f>$D4*'2018計画ベース認定率'!C4</f>
        <v>0.13167400392651007</v>
      </c>
      <c r="G4" s="1309">
        <f>$D4*'2018計画ベース認定率'!D4</f>
        <v>0.198954074385958</v>
      </c>
      <c r="H4" s="1309">
        <f>$D4*'2018計画ベース認定率'!E4</f>
        <v>0.25474685376755835</v>
      </c>
      <c r="I4" s="1309">
        <f>$D4*'2018計画ベース認定率'!F4</f>
        <v>0.3377788119313464</v>
      </c>
      <c r="J4" s="1309">
        <f>$D4*'2018計画ベース認定率'!G4</f>
        <v>0.22005467570218371</v>
      </c>
      <c r="K4" s="1309">
        <f>$D4*'2018計画ベース認定率'!H4</f>
        <v>0.16498908614161478</v>
      </c>
      <c r="L4" s="1309">
        <f>$D4*'2018計画ベース認定率'!I4</f>
        <v>0.17695246779843854</v>
      </c>
      <c r="M4" s="438">
        <f>SUM(F4:L4)</f>
        <v>1.48514997365361</v>
      </c>
      <c r="N4" s="1309">
        <f>$E4*'2018計画ベース認定率'!C18</f>
        <v>0.11592137437762798</v>
      </c>
      <c r="O4" s="1309">
        <f>$E4*'2018計画ベース認定率'!D18</f>
        <v>0.18515372276645348</v>
      </c>
      <c r="P4" s="1309">
        <f>$E4*'2018計画ベース認定率'!E18</f>
        <v>0.19005550483568001</v>
      </c>
      <c r="Q4" s="1309">
        <f>$E4*'2018計画ベース認定率'!F18</f>
        <v>0.26208832407654031</v>
      </c>
      <c r="R4" s="1309">
        <f>$E4*'2018計画ベース認定率'!G18</f>
        <v>0.16104372434722369</v>
      </c>
      <c r="S4" s="1309">
        <f>$E4*'2018計画ベース認定率'!H18</f>
        <v>0.13953820201704439</v>
      </c>
      <c r="T4" s="1309">
        <f>$E4*'2018計画ベース認定率'!I18</f>
        <v>0.15420132718109328</v>
      </c>
      <c r="U4" s="438">
        <f>SUM(N4:T4)</f>
        <v>1.2080021796016633</v>
      </c>
      <c r="X4" s="138">
        <f>MAX(F4,SUM(F21,N21,F38,N38,F55,N55,F72)*F4/SUM(F4,N4))</f>
        <v>0.13167400392651007</v>
      </c>
      <c r="Y4" s="138">
        <f t="shared" ref="Y4:AD14" si="0">MAX(G4,SUM(G21,O21,G38,O38,G55,O55,G72)*G4/SUM(G4,O4))</f>
        <v>0.198954074385958</v>
      </c>
      <c r="Z4" s="138">
        <f t="shared" si="0"/>
        <v>0.25474685376755835</v>
      </c>
      <c r="AA4" s="138">
        <f t="shared" si="0"/>
        <v>0.34290904110610859</v>
      </c>
      <c r="AB4" s="138">
        <f t="shared" si="0"/>
        <v>0.22285553136524816</v>
      </c>
      <c r="AC4" s="138">
        <f t="shared" si="0"/>
        <v>0.16711942227845591</v>
      </c>
      <c r="AD4" s="138">
        <f t="shared" si="0"/>
        <v>0.17695246779843854</v>
      </c>
      <c r="AE4" s="438">
        <f>SUM(X4:AD4)</f>
        <v>1.4952113946282775</v>
      </c>
      <c r="AF4" s="138">
        <f>MAX(N4,SUM(F21,N21,F38,N38,F55,N55,F72)*N4/SUM(F4,N4))</f>
        <v>0.11592137437762799</v>
      </c>
      <c r="AG4" s="138">
        <f t="shared" ref="AG4:AL14" si="1">MAX(O4,SUM(G21,O21,G38,O38,G55,O55,G72)*O4/SUM(G4,O4))</f>
        <v>0.18515372276645348</v>
      </c>
      <c r="AH4" s="138">
        <f t="shared" si="1"/>
        <v>0.19005550483568001</v>
      </c>
      <c r="AI4" s="138">
        <f t="shared" si="1"/>
        <v>0.2660689561323345</v>
      </c>
      <c r="AJ4" s="138">
        <f t="shared" si="1"/>
        <v>0.16309348868828849</v>
      </c>
      <c r="AK4" s="138">
        <f t="shared" si="1"/>
        <v>0.14133991679211502</v>
      </c>
      <c r="AL4" s="138">
        <f t="shared" si="1"/>
        <v>0.15420132718109328</v>
      </c>
      <c r="AM4" s="438">
        <f>SUM(AF4:AL4)</f>
        <v>1.2158342907735928</v>
      </c>
    </row>
    <row r="5" spans="1:39">
      <c r="B5" s="2" t="s">
        <v>147</v>
      </c>
      <c r="C5" s="137">
        <f>Psumm!AF14</f>
        <v>978.60879999999997</v>
      </c>
      <c r="D5" s="137">
        <f>Psumm!AG14</f>
        <v>494.45660000000009</v>
      </c>
      <c r="E5" s="137">
        <f>Psumm!AH14</f>
        <v>484.15230000000003</v>
      </c>
      <c r="F5" s="1309">
        <f>$D5*'2018計画ベース認定率'!C5</f>
        <v>0.15347881737014205</v>
      </c>
      <c r="G5" s="1309">
        <f>$D5*'2018計画ベース認定率'!D5</f>
        <v>0.23190026229300681</v>
      </c>
      <c r="H5" s="1309">
        <f>$D5*'2018計画ベース認定率'!E5</f>
        <v>0.29693215577184767</v>
      </c>
      <c r="I5" s="1309">
        <f>$D5*'2018計画ベース認定率'!F5</f>
        <v>0.39385736350141504</v>
      </c>
      <c r="J5" s="1309">
        <f>$D5*'2018計画ベース認定率'!G5</f>
        <v>0.25661198543804237</v>
      </c>
      <c r="K5" s="1309">
        <f>$D5*'2018計画ベース認定率'!H5</f>
        <v>0.19235464473744948</v>
      </c>
      <c r="L5" s="1309">
        <f>$D5*'2018計画ベース認定率'!I5</f>
        <v>0.20625525675964232</v>
      </c>
      <c r="M5" s="438">
        <f t="shared" ref="M5:M14" si="2">SUM(F5:L5)</f>
        <v>1.7313904858715459</v>
      </c>
      <c r="N5" s="1309">
        <f>$E5*'2018計画ベース認定率'!C19</f>
        <v>0.13556084587268741</v>
      </c>
      <c r="O5" s="1309">
        <f>$E5*'2018計画ベース認定率'!D19</f>
        <v>0.21652258187461185</v>
      </c>
      <c r="P5" s="1309">
        <f>$E5*'2018計画ベース認定率'!E19</f>
        <v>0.22225482691704265</v>
      </c>
      <c r="Q5" s="1309">
        <f>$E5*'2018計画ベース認定率'!F19</f>
        <v>0.30660313099641534</v>
      </c>
      <c r="R5" s="1309">
        <f>$E5*'2018計画ベース認定率'!G19</f>
        <v>0.18841370419705999</v>
      </c>
      <c r="S5" s="1309">
        <f>$E5*'2018計画ベース認定率'!H19</f>
        <v>0.16321607486296408</v>
      </c>
      <c r="T5" s="1309">
        <f>$E5*'2018計画ベース認定率'!I19</f>
        <v>0.18032621213809802</v>
      </c>
      <c r="U5" s="438">
        <f t="shared" ref="U5:U14" si="3">SUM(N5:T5)</f>
        <v>1.4128973768588793</v>
      </c>
      <c r="X5" s="138">
        <f t="shared" ref="X5:X14" si="4">MAX(F5,SUM(F22,N22,F39,N39,F56,N56,F73)*F5/SUM(F5,N5))</f>
        <v>0.15347881737014205</v>
      </c>
      <c r="Y5" s="138">
        <f t="shared" si="0"/>
        <v>0.23190026229300681</v>
      </c>
      <c r="Z5" s="138">
        <f t="shared" si="0"/>
        <v>0.29693215577184767</v>
      </c>
      <c r="AA5" s="138">
        <f t="shared" si="0"/>
        <v>0.39976847229692852</v>
      </c>
      <c r="AB5" s="138">
        <f t="shared" si="0"/>
        <v>0.25982049960576381</v>
      </c>
      <c r="AC5" s="138">
        <f t="shared" si="0"/>
        <v>0.19481671974276177</v>
      </c>
      <c r="AD5" s="138">
        <f t="shared" si="0"/>
        <v>0.20625525675964232</v>
      </c>
      <c r="AE5" s="438">
        <f t="shared" ref="AE5:AE14" si="5">SUM(X5:AD5)</f>
        <v>1.7429721838400929</v>
      </c>
      <c r="AF5" s="138">
        <f t="shared" ref="AF5:AF14" si="6">MAX(N5,SUM(F22,N22,F39,N39,F56,N56,F73)*N5/SUM(F5,N5))</f>
        <v>0.13556084587268741</v>
      </c>
      <c r="AG5" s="138">
        <f t="shared" si="1"/>
        <v>0.21652258187461187</v>
      </c>
      <c r="AH5" s="138">
        <f t="shared" si="1"/>
        <v>0.22225482691704265</v>
      </c>
      <c r="AI5" s="138">
        <f t="shared" si="1"/>
        <v>0.31120470667409944</v>
      </c>
      <c r="AJ5" s="138">
        <f t="shared" si="1"/>
        <v>0.19076951013604296</v>
      </c>
      <c r="AK5" s="138">
        <f t="shared" si="1"/>
        <v>0.16530518593659466</v>
      </c>
      <c r="AL5" s="138">
        <f t="shared" si="1"/>
        <v>0.18032621213809805</v>
      </c>
      <c r="AM5" s="438">
        <f t="shared" ref="AM5:AM14" si="7">SUM(AF5:AL5)</f>
        <v>1.4219438695491768</v>
      </c>
    </row>
    <row r="6" spans="1:39">
      <c r="B6" s="2" t="s">
        <v>148</v>
      </c>
      <c r="C6" s="137">
        <f>Psumm!AF15</f>
        <v>867.63819999999998</v>
      </c>
      <c r="D6" s="137">
        <f>Psumm!AG15</f>
        <v>436.20420000000001</v>
      </c>
      <c r="E6" s="137">
        <f>Psumm!AH15</f>
        <v>431.43389999999999</v>
      </c>
      <c r="F6" s="1309">
        <f>$D6*'2018計画ベース認定率'!C6</f>
        <v>0.13539733264332787</v>
      </c>
      <c r="G6" s="1309">
        <f>$D6*'2018計画ベース認定率'!D6</f>
        <v>0.20457987292173105</v>
      </c>
      <c r="H6" s="1309">
        <f>$D6*'2018計画ベース認定率'!E6</f>
        <v>0.26195029748360965</v>
      </c>
      <c r="I6" s="1309">
        <f>$D6*'2018計画ベース認定率'!F6</f>
        <v>0.34765934581601354</v>
      </c>
      <c r="J6" s="1309">
        <f>$D6*'2018計画ベース認定率'!G6</f>
        <v>0.22654556996942282</v>
      </c>
      <c r="K6" s="1309">
        <f>$D6*'2018計画ベース認定率'!H6</f>
        <v>0.16975515824531759</v>
      </c>
      <c r="L6" s="1309">
        <f>$D6*'2018計画ベース認定率'!I6</f>
        <v>0.18195612976069961</v>
      </c>
      <c r="M6" s="438">
        <f t="shared" si="2"/>
        <v>1.5278437068401221</v>
      </c>
      <c r="N6" s="1309">
        <f>$E6*'2018計画ベース認定率'!C20</f>
        <v>0.12079988966726467</v>
      </c>
      <c r="O6" s="1309">
        <f>$E6*'2018計画ベース認定率'!D20</f>
        <v>0.19294586008624373</v>
      </c>
      <c r="P6" s="1309">
        <f>$E6*'2018計画ベース認定率'!E20</f>
        <v>0.19805393214210629</v>
      </c>
      <c r="Q6" s="1309">
        <f>$E6*'2018計画ベース認定率'!F20</f>
        <v>0.27337709713920866</v>
      </c>
      <c r="R6" s="1309">
        <f>$E6*'2018計画ベース認定率'!G20</f>
        <v>0.16802028922649598</v>
      </c>
      <c r="S6" s="1309">
        <f>$E6*'2018計画ベース認定率'!H20</f>
        <v>0.14549693159852695</v>
      </c>
      <c r="T6" s="1309">
        <f>$E6*'2018計画ベース認定率'!I20</f>
        <v>0.16069084247863116</v>
      </c>
      <c r="U6" s="438">
        <f t="shared" si="3"/>
        <v>1.2593848423384775</v>
      </c>
      <c r="X6" s="138">
        <f t="shared" si="4"/>
        <v>0.13539733264332787</v>
      </c>
      <c r="Y6" s="138">
        <f t="shared" si="0"/>
        <v>0.20457987292173105</v>
      </c>
      <c r="Z6" s="138">
        <f t="shared" si="0"/>
        <v>0.26195029748360965</v>
      </c>
      <c r="AA6" s="138">
        <f t="shared" si="0"/>
        <v>0.35287394147674483</v>
      </c>
      <c r="AB6" s="138">
        <f t="shared" si="0"/>
        <v>0.22937557824554983</v>
      </c>
      <c r="AC6" s="138">
        <f t="shared" si="0"/>
        <v>0.17192700316910933</v>
      </c>
      <c r="AD6" s="138">
        <f t="shared" si="0"/>
        <v>0.18195612976069961</v>
      </c>
      <c r="AE6" s="438">
        <f t="shared" si="5"/>
        <v>1.538060155700772</v>
      </c>
      <c r="AF6" s="138">
        <f t="shared" si="6"/>
        <v>0.12079988966726467</v>
      </c>
      <c r="AG6" s="138">
        <f t="shared" si="1"/>
        <v>0.19294586008624373</v>
      </c>
      <c r="AH6" s="138">
        <f t="shared" si="1"/>
        <v>0.19805393214210629</v>
      </c>
      <c r="AI6" s="138">
        <f t="shared" si="1"/>
        <v>0.2774775219994679</v>
      </c>
      <c r="AJ6" s="138">
        <f t="shared" si="1"/>
        <v>0.17011919943309331</v>
      </c>
      <c r="AK6" s="138">
        <f t="shared" si="1"/>
        <v>0.14735841713797004</v>
      </c>
      <c r="AL6" s="138">
        <f t="shared" si="1"/>
        <v>0.16069084247863116</v>
      </c>
      <c r="AM6" s="438">
        <f t="shared" si="7"/>
        <v>1.267445662944777</v>
      </c>
    </row>
    <row r="7" spans="1:39">
      <c r="B7" s="2" t="s">
        <v>149</v>
      </c>
      <c r="C7" s="137">
        <f>Psumm!AF16</f>
        <v>789.63359999999989</v>
      </c>
      <c r="D7" s="137">
        <f>Psumm!AG16</f>
        <v>394.41219999999998</v>
      </c>
      <c r="E7" s="137">
        <f>Psumm!AH16</f>
        <v>395.22139999999996</v>
      </c>
      <c r="F7" s="1309">
        <f>$D7*'2018計画ベース認定率'!C7</f>
        <v>0.12242513905640239</v>
      </c>
      <c r="G7" s="1309">
        <f>$D7*'2018計画ベース認定率'!D7</f>
        <v>0.18497941504180923</v>
      </c>
      <c r="H7" s="1309">
        <f>$D7*'2018計画ベース認定率'!E7</f>
        <v>0.2368532745011738</v>
      </c>
      <c r="I7" s="1309">
        <f>$D7*'2018計画ベース認定率'!F7</f>
        <v>0.31459993747551002</v>
      </c>
      <c r="J7" s="1309">
        <f>$D7*'2018計画ベース認定率'!G7</f>
        <v>0.20504397186746171</v>
      </c>
      <c r="K7" s="1309">
        <f>$D7*'2018計画ベース認定率'!H7</f>
        <v>0.15356736575362337</v>
      </c>
      <c r="L7" s="1309">
        <f>$D7*'2018計画ベース認定率'!I7</f>
        <v>0.16452321514190604</v>
      </c>
      <c r="M7" s="438">
        <f t="shared" si="2"/>
        <v>1.3819923188378866</v>
      </c>
      <c r="N7" s="1309">
        <f>$E7*'2018計画ベース認定率'!C21</f>
        <v>0.11066052415941786</v>
      </c>
      <c r="O7" s="1309">
        <f>$E7*'2018計画ベース認定率'!D21</f>
        <v>0.17675090656410949</v>
      </c>
      <c r="P7" s="1309">
        <f>$E7*'2018計画ベース認定率'!E21</f>
        <v>0.18143023146004114</v>
      </c>
      <c r="Q7" s="1309">
        <f>$E7*'2018計画ベース認定率'!F21</f>
        <v>0.25062970278627267</v>
      </c>
      <c r="R7" s="1309">
        <f>$E7*'2018計画ベース認定率'!G21</f>
        <v>0.1540702714967504</v>
      </c>
      <c r="S7" s="1309">
        <f>$E7*'2018計画ベース認定率'!H21</f>
        <v>0.13335075454971729</v>
      </c>
      <c r="T7" s="1309">
        <f>$E7*'2018計画ベース認定率'!I21</f>
        <v>0.14720322100693539</v>
      </c>
      <c r="U7" s="438">
        <f t="shared" si="3"/>
        <v>1.1540956120232442</v>
      </c>
      <c r="X7" s="138">
        <f t="shared" si="4"/>
        <v>0.1224251390564024</v>
      </c>
      <c r="Y7" s="138">
        <f t="shared" si="0"/>
        <v>0.18497941504180923</v>
      </c>
      <c r="Z7" s="138">
        <f t="shared" si="0"/>
        <v>0.2368532745011738</v>
      </c>
      <c r="AA7" s="138">
        <f t="shared" si="0"/>
        <v>0.31930331305056781</v>
      </c>
      <c r="AB7" s="138">
        <f t="shared" si="0"/>
        <v>0.20759287179156299</v>
      </c>
      <c r="AC7" s="138">
        <f t="shared" si="0"/>
        <v>0.15552743171792932</v>
      </c>
      <c r="AD7" s="138">
        <f t="shared" si="0"/>
        <v>0.16452321514190604</v>
      </c>
      <c r="AE7" s="438">
        <f t="shared" si="5"/>
        <v>1.3912046603013517</v>
      </c>
      <c r="AF7" s="138">
        <f t="shared" si="6"/>
        <v>0.11066052415941786</v>
      </c>
      <c r="AG7" s="138">
        <f t="shared" si="1"/>
        <v>0.17675090656410949</v>
      </c>
      <c r="AH7" s="138">
        <f t="shared" si="1"/>
        <v>0.18143023146004114</v>
      </c>
      <c r="AI7" s="138">
        <f t="shared" si="1"/>
        <v>0.25437670169519871</v>
      </c>
      <c r="AJ7" s="138">
        <f t="shared" si="1"/>
        <v>0.15598551777172101</v>
      </c>
      <c r="AK7" s="138">
        <f t="shared" si="1"/>
        <v>0.13505278462638579</v>
      </c>
      <c r="AL7" s="138">
        <f t="shared" si="1"/>
        <v>0.14720322100693539</v>
      </c>
      <c r="AM7" s="438">
        <f t="shared" si="7"/>
        <v>1.1614598872838093</v>
      </c>
    </row>
    <row r="8" spans="1:39">
      <c r="B8" s="2" t="s">
        <v>150</v>
      </c>
      <c r="C8" s="137">
        <f>Psumm!AF17</f>
        <v>741.90390000000002</v>
      </c>
      <c r="D8" s="137">
        <f>Psumm!AG17</f>
        <v>365.97919999999993</v>
      </c>
      <c r="E8" s="137">
        <f>Psumm!AH17</f>
        <v>375.9246</v>
      </c>
      <c r="F8" s="1309">
        <f>$D8*'2018計画ベース認定率'!C8</f>
        <v>0.11359956525622406</v>
      </c>
      <c r="G8" s="1309">
        <f>$D8*'2018計画ベース認定率'!D8</f>
        <v>0.17164433132004864</v>
      </c>
      <c r="H8" s="1309">
        <f>$D8*'2018計画ベース認定率'!E8</f>
        <v>0.21977862733282588</v>
      </c>
      <c r="I8" s="1309">
        <f>$D8*'2018計画ベース認定率'!F8</f>
        <v>0.29231220512807582</v>
      </c>
      <c r="J8" s="1309">
        <f>$D8*'2018計画ベース認定率'!G8</f>
        <v>0.19058212075413924</v>
      </c>
      <c r="K8" s="1309">
        <f>$D8*'2018計画ベース認定率'!H8</f>
        <v>0.14261635758722246</v>
      </c>
      <c r="L8" s="1309">
        <f>$D8*'2018計画ベース認定率'!I8</f>
        <v>0.15266280976872076</v>
      </c>
      <c r="M8" s="438">
        <f t="shared" si="2"/>
        <v>1.283196017147257</v>
      </c>
      <c r="N8" s="1309">
        <f>$E8*'2018計画ベース認定率'!C22</f>
        <v>0.10525749182716196</v>
      </c>
      <c r="O8" s="1309">
        <f>$E8*'2018計画ベース認定率'!D22</f>
        <v>0.16812099205597231</v>
      </c>
      <c r="P8" s="1309">
        <f>$E8*'2018計画ベース認定率'!E22</f>
        <v>0.17257184755057134</v>
      </c>
      <c r="Q8" s="1309">
        <f>$E8*'2018計画ベース認定率'!F22</f>
        <v>0.23871245925043708</v>
      </c>
      <c r="R8" s="1309">
        <f>$E8*'2018計画ベース認定率'!G22</f>
        <v>0.14679397406673503</v>
      </c>
      <c r="S8" s="1309">
        <f>$E8*'2018計画ベース認定率'!H22</f>
        <v>0.12694631946255297</v>
      </c>
      <c r="T8" s="1309">
        <f>$E8*'2018計画ベース認定率'!I22</f>
        <v>0.14001598085463943</v>
      </c>
      <c r="U8" s="438">
        <f t="shared" si="3"/>
        <v>1.0984190650680701</v>
      </c>
      <c r="X8" s="138">
        <f t="shared" si="4"/>
        <v>0.11359956525622406</v>
      </c>
      <c r="Y8" s="138">
        <f t="shared" si="0"/>
        <v>0.17164433132004864</v>
      </c>
      <c r="Z8" s="138">
        <f t="shared" si="0"/>
        <v>0.21977862733282588</v>
      </c>
      <c r="AA8" s="138">
        <f t="shared" si="0"/>
        <v>0.29670441646388179</v>
      </c>
      <c r="AB8" s="138">
        <f t="shared" si="0"/>
        <v>0.19296917685693779</v>
      </c>
      <c r="AC8" s="138">
        <f t="shared" si="0"/>
        <v>0.14444338471463469</v>
      </c>
      <c r="AD8" s="138">
        <f t="shared" si="0"/>
        <v>0.15266280976872076</v>
      </c>
      <c r="AE8" s="438">
        <f t="shared" si="5"/>
        <v>1.2918023117132738</v>
      </c>
      <c r="AF8" s="138">
        <f t="shared" si="6"/>
        <v>0.10525749182716196</v>
      </c>
      <c r="AG8" s="138">
        <f t="shared" si="1"/>
        <v>0.16812099205597231</v>
      </c>
      <c r="AH8" s="138">
        <f t="shared" si="1"/>
        <v>0.17257184755057134</v>
      </c>
      <c r="AI8" s="138">
        <f t="shared" si="1"/>
        <v>0.24229929398099004</v>
      </c>
      <c r="AJ8" s="138">
        <f t="shared" si="1"/>
        <v>0.14863258017660247</v>
      </c>
      <c r="AK8" s="138">
        <f t="shared" si="1"/>
        <v>0.12857260114094582</v>
      </c>
      <c r="AL8" s="138">
        <f t="shared" si="1"/>
        <v>0.14001598085463943</v>
      </c>
      <c r="AM8" s="438">
        <f t="shared" si="7"/>
        <v>1.1054707875868834</v>
      </c>
    </row>
    <row r="9" spans="1:39">
      <c r="B9" s="2" t="s">
        <v>113</v>
      </c>
      <c r="C9" s="137">
        <f>Psumm!AF18</f>
        <v>823.92180000000008</v>
      </c>
      <c r="D9" s="137">
        <f>Psumm!AG18</f>
        <v>399.29719999999998</v>
      </c>
      <c r="E9" s="137">
        <f>Psumm!AH18</f>
        <v>424.62459999999999</v>
      </c>
      <c r="F9" s="1309">
        <f>$D9*'2018計画ベース認定率'!C9</f>
        <v>1.6860590386917109</v>
      </c>
      <c r="G9" s="1309">
        <f>$D9*'2018計画ベース認定率'!D9</f>
        <v>1.7329475602950568</v>
      </c>
      <c r="H9" s="1309">
        <f>$D9*'2018計画ベース認定率'!E9</f>
        <v>2.4585970332129463</v>
      </c>
      <c r="I9" s="1309">
        <f>$D9*'2018計画ベース認定率'!F9</f>
        <v>2.5231176734912322</v>
      </c>
      <c r="J9" s="1309">
        <f>$D9*'2018計画ベース認定率'!G9</f>
        <v>1.745528376997167</v>
      </c>
      <c r="K9" s="1309">
        <f>$D9*'2018計画ベース認定率'!H9</f>
        <v>1.4308346757181776</v>
      </c>
      <c r="L9" s="1309">
        <f>$D9*'2018計画ベース認定率'!I9</f>
        <v>1.2432901952419251</v>
      </c>
      <c r="M9" s="438">
        <f t="shared" si="2"/>
        <v>12.820374553648215</v>
      </c>
      <c r="N9" s="1309">
        <f>$E9*'2018計画ベース認定率'!C23</f>
        <v>1.8580955454368686</v>
      </c>
      <c r="O9" s="1309">
        <f>$E9*'2018計画ベース認定率'!D23</f>
        <v>1.9797869899408491</v>
      </c>
      <c r="P9" s="1309">
        <f>$E9*'2018計画ベース認定率'!E23</f>
        <v>2.0287257162129553</v>
      </c>
      <c r="Q9" s="1309">
        <f>$E9*'2018計画ベース認定率'!F23</f>
        <v>1.8512458295367897</v>
      </c>
      <c r="R9" s="1309">
        <f>$E9*'2018計画ベース認定率'!G23</f>
        <v>1.1868923487188301</v>
      </c>
      <c r="S9" s="1309">
        <f>$E9*'2018計画ベース認定率'!H23</f>
        <v>1.0806000015435322</v>
      </c>
      <c r="T9" s="1309">
        <f>$E9*'2018計画ベース認定率'!I23</f>
        <v>1.0681098047390549</v>
      </c>
      <c r="U9" s="438">
        <f t="shared" si="3"/>
        <v>11.053456236128881</v>
      </c>
      <c r="X9" s="138">
        <f t="shared" si="4"/>
        <v>1.6860590386917111</v>
      </c>
      <c r="Y9" s="138">
        <f t="shared" si="0"/>
        <v>1.7329475602950568</v>
      </c>
      <c r="Z9" s="138">
        <f t="shared" si="0"/>
        <v>2.4585970332129463</v>
      </c>
      <c r="AA9" s="138">
        <f t="shared" si="0"/>
        <v>2.5231176734912322</v>
      </c>
      <c r="AB9" s="138">
        <f t="shared" si="0"/>
        <v>1.745528376997167</v>
      </c>
      <c r="AC9" s="138">
        <f t="shared" si="0"/>
        <v>1.4308346757181776</v>
      </c>
      <c r="AD9" s="138">
        <f t="shared" si="0"/>
        <v>1.2432901952419251</v>
      </c>
      <c r="AE9" s="438">
        <f t="shared" si="5"/>
        <v>12.820374553648218</v>
      </c>
      <c r="AF9" s="138">
        <f t="shared" si="6"/>
        <v>1.8580955454368688</v>
      </c>
      <c r="AG9" s="138">
        <f t="shared" si="1"/>
        <v>1.9797869899408491</v>
      </c>
      <c r="AH9" s="138">
        <f t="shared" si="1"/>
        <v>2.0287257162129553</v>
      </c>
      <c r="AI9" s="138">
        <f t="shared" si="1"/>
        <v>1.8512458295367897</v>
      </c>
      <c r="AJ9" s="138">
        <f t="shared" si="1"/>
        <v>1.1868923487188301</v>
      </c>
      <c r="AK9" s="138">
        <f t="shared" si="1"/>
        <v>1.0806000015435322</v>
      </c>
      <c r="AL9" s="138">
        <f t="shared" si="1"/>
        <v>1.0681098047390549</v>
      </c>
      <c r="AM9" s="438">
        <f t="shared" si="7"/>
        <v>11.053456236128881</v>
      </c>
    </row>
    <row r="10" spans="1:39">
      <c r="B10" s="2" t="s">
        <v>114</v>
      </c>
      <c r="C10" s="137">
        <f>Psumm!AF19</f>
        <v>923.28600000000006</v>
      </c>
      <c r="D10" s="137">
        <f>Psumm!AG19</f>
        <v>436.17970000000003</v>
      </c>
      <c r="E10" s="137">
        <f>Psumm!AH19</f>
        <v>487.10630000000003</v>
      </c>
      <c r="F10" s="1309">
        <f>$D10*'2018計画ベース認定率'!C10</f>
        <v>3.4621934517851423</v>
      </c>
      <c r="G10" s="1309">
        <f>$D10*'2018計画ベース認定率'!D10</f>
        <v>3.3701727709579816</v>
      </c>
      <c r="H10" s="1309">
        <f>$D10*'2018計画ベース認定率'!E10</f>
        <v>5.0825685418121038</v>
      </c>
      <c r="I10" s="1309">
        <f>$D10*'2018計画ベース認定率'!F10</f>
        <v>5.0558343700138408</v>
      </c>
      <c r="J10" s="1309">
        <f>$D10*'2018計画ベース認定率'!G10</f>
        <v>3.5701060702241452</v>
      </c>
      <c r="K10" s="1309">
        <f>$D10*'2018計画ベース認定率'!H10</f>
        <v>2.9016505925445824</v>
      </c>
      <c r="L10" s="1309">
        <f>$D10*'2018計画ベース認定率'!I10</f>
        <v>2.3769978182118643</v>
      </c>
      <c r="M10" s="438">
        <f t="shared" si="2"/>
        <v>25.819523615549659</v>
      </c>
      <c r="N10" s="1309">
        <f>$E10*'2018計画ベース認定率'!C24</f>
        <v>5.7551057095499836</v>
      </c>
      <c r="O10" s="1309">
        <f>$E10*'2018計画ベース認定率'!D24</f>
        <v>5.3249073953283954</v>
      </c>
      <c r="P10" s="1309">
        <f>$E10*'2018計画ベース認定率'!E24</f>
        <v>5.4532043234710912</v>
      </c>
      <c r="Q10" s="1309">
        <f>$E10*'2018計画ベース認定率'!F24</f>
        <v>4.4976844613327378</v>
      </c>
      <c r="R10" s="1309">
        <f>$E10*'2018計画ベース認定率'!G24</f>
        <v>2.9173825918338814</v>
      </c>
      <c r="S10" s="1309">
        <f>$E10*'2018計画ベース認定率'!H24</f>
        <v>2.6742488979304353</v>
      </c>
      <c r="T10" s="1309">
        <f>$E10*'2018計画ベース認定率'!I24</f>
        <v>2.4128861275981874</v>
      </c>
      <c r="U10" s="438">
        <f t="shared" si="3"/>
        <v>29.035419507044715</v>
      </c>
      <c r="X10" s="138">
        <f t="shared" si="4"/>
        <v>3.4621934517851423</v>
      </c>
      <c r="Y10" s="138">
        <f t="shared" si="0"/>
        <v>3.3701727709579816</v>
      </c>
      <c r="Z10" s="138">
        <f t="shared" si="0"/>
        <v>5.0825685418121038</v>
      </c>
      <c r="AA10" s="138">
        <f t="shared" si="0"/>
        <v>5.0558343700138408</v>
      </c>
      <c r="AB10" s="138">
        <f t="shared" si="0"/>
        <v>3.5701060702241452</v>
      </c>
      <c r="AC10" s="138">
        <f t="shared" si="0"/>
        <v>2.9016505925445824</v>
      </c>
      <c r="AD10" s="138">
        <f t="shared" si="0"/>
        <v>2.3769978182118643</v>
      </c>
      <c r="AE10" s="438">
        <f t="shared" si="5"/>
        <v>25.819523615549659</v>
      </c>
      <c r="AF10" s="138">
        <f t="shared" si="6"/>
        <v>5.7551057095499836</v>
      </c>
      <c r="AG10" s="138">
        <f t="shared" si="1"/>
        <v>5.3249073953283954</v>
      </c>
      <c r="AH10" s="138">
        <f t="shared" si="1"/>
        <v>5.4532043234710912</v>
      </c>
      <c r="AI10" s="138">
        <f t="shared" si="1"/>
        <v>4.4976844613327378</v>
      </c>
      <c r="AJ10" s="138">
        <f t="shared" si="1"/>
        <v>2.9173825918338814</v>
      </c>
      <c r="AK10" s="138">
        <f t="shared" si="1"/>
        <v>2.6742488979304353</v>
      </c>
      <c r="AL10" s="138">
        <f t="shared" si="1"/>
        <v>2.4128861275981874</v>
      </c>
      <c r="AM10" s="438">
        <f t="shared" si="7"/>
        <v>29.035419507044715</v>
      </c>
    </row>
    <row r="11" spans="1:39">
      <c r="B11" s="2" t="s">
        <v>115</v>
      </c>
      <c r="C11" s="137">
        <f>Psumm!AF20</f>
        <v>711.13869999999997</v>
      </c>
      <c r="D11" s="137">
        <f>Psumm!AG20</f>
        <v>318.37810000000002</v>
      </c>
      <c r="E11" s="137">
        <f>Psumm!AH20</f>
        <v>392.7604</v>
      </c>
      <c r="F11" s="1309">
        <f>$D11*'2018計画ベース認定率'!C11</f>
        <v>5.0865898869239548</v>
      </c>
      <c r="G11" s="1309">
        <f>$D11*'2018計画ベース認定率'!D11</f>
        <v>4.4165366365149685</v>
      </c>
      <c r="H11" s="1309">
        <f>$D11*'2018計画ベース認定率'!E11</f>
        <v>7.3171119953235157</v>
      </c>
      <c r="I11" s="1309">
        <f>$D11*'2018計画ベース認定率'!F11</f>
        <v>6.6802400338447265</v>
      </c>
      <c r="J11" s="1309">
        <f>$D11*'2018計画ベース認定率'!G11</f>
        <v>4.7343742366842081</v>
      </c>
      <c r="K11" s="1309">
        <f>$D11*'2018計画ベース認定率'!H11</f>
        <v>3.9142569746247324</v>
      </c>
      <c r="L11" s="1309">
        <f>$D11*'2018計画ベース認定率'!I11</f>
        <v>2.9813418364677213</v>
      </c>
      <c r="M11" s="438">
        <f t="shared" si="2"/>
        <v>35.130451600383822</v>
      </c>
      <c r="N11" s="1309">
        <f>$E11*'2018計画ベース認定率'!C25</f>
        <v>11.771710753928721</v>
      </c>
      <c r="O11" s="1309">
        <f>$E11*'2018計画ベース認定率'!D25</f>
        <v>9.9203824924642365</v>
      </c>
      <c r="P11" s="1309">
        <f>$E11*'2018計画ベース認定率'!E25</f>
        <v>11.152010969616303</v>
      </c>
      <c r="Q11" s="1309">
        <f>$E11*'2018計画ベース認定率'!F25</f>
        <v>8.023638302603521</v>
      </c>
      <c r="R11" s="1309">
        <f>$E11*'2018計画ベース認定率'!G25</f>
        <v>5.3907312898895139</v>
      </c>
      <c r="S11" s="1309">
        <f>$E11*'2018計画ベース認定率'!H25</f>
        <v>4.8382024286094421</v>
      </c>
      <c r="T11" s="1309">
        <f>$E11*'2018計画ベース認定率'!I25</f>
        <v>4.2206696480528256</v>
      </c>
      <c r="U11" s="438">
        <f t="shared" si="3"/>
        <v>55.317345885164563</v>
      </c>
      <c r="X11" s="138">
        <f t="shared" si="4"/>
        <v>5.0865898869239548</v>
      </c>
      <c r="Y11" s="138">
        <f t="shared" si="0"/>
        <v>4.4165366365149685</v>
      </c>
      <c r="Z11" s="138">
        <f t="shared" si="0"/>
        <v>7.3171119953235157</v>
      </c>
      <c r="AA11" s="138">
        <f t="shared" si="0"/>
        <v>6.6802400338447265</v>
      </c>
      <c r="AB11" s="138">
        <f t="shared" si="0"/>
        <v>4.7343742366842081</v>
      </c>
      <c r="AC11" s="138">
        <f t="shared" si="0"/>
        <v>3.9142569746247324</v>
      </c>
      <c r="AD11" s="138">
        <f t="shared" si="0"/>
        <v>2.9813418364677213</v>
      </c>
      <c r="AE11" s="438">
        <f t="shared" si="5"/>
        <v>35.130451600383822</v>
      </c>
      <c r="AF11" s="138">
        <f t="shared" si="6"/>
        <v>11.771710753928721</v>
      </c>
      <c r="AG11" s="138">
        <f t="shared" si="1"/>
        <v>9.9203824924642365</v>
      </c>
      <c r="AH11" s="138">
        <f t="shared" si="1"/>
        <v>11.152010969616303</v>
      </c>
      <c r="AI11" s="138">
        <f t="shared" si="1"/>
        <v>8.023638302603521</v>
      </c>
      <c r="AJ11" s="138">
        <f t="shared" si="1"/>
        <v>5.3907312898895139</v>
      </c>
      <c r="AK11" s="138">
        <f t="shared" si="1"/>
        <v>4.8382024286094421</v>
      </c>
      <c r="AL11" s="138">
        <f t="shared" si="1"/>
        <v>4.2206696480528256</v>
      </c>
      <c r="AM11" s="438">
        <f t="shared" si="7"/>
        <v>55.317345885164563</v>
      </c>
    </row>
    <row r="12" spans="1:39">
      <c r="B12" s="2" t="s">
        <v>116</v>
      </c>
      <c r="C12" s="137">
        <f>Psumm!AF21</f>
        <v>540.54060000000004</v>
      </c>
      <c r="D12" s="137">
        <f>Psumm!AG21</f>
        <v>223.78130000000002</v>
      </c>
      <c r="E12" s="137">
        <f>Psumm!AH21</f>
        <v>316.75940000000003</v>
      </c>
      <c r="F12" s="1309">
        <f>$D12*'2018計画ベース認定率'!C12</f>
        <v>7.5003596086941142</v>
      </c>
      <c r="G12" s="1309">
        <f>$D12*'2018計画ベース認定率'!D12</f>
        <v>6.0182604469549048</v>
      </c>
      <c r="H12" s="1309">
        <f>$D12*'2018計画ベース認定率'!E12</f>
        <v>10.77162562454992</v>
      </c>
      <c r="I12" s="1309">
        <f>$D12*'2018計画ベース認定率'!F12</f>
        <v>8.9690712925751548</v>
      </c>
      <c r="J12" s="1309">
        <f>$D12*'2018計画ベース認定率'!G12</f>
        <v>6.5083825531671762</v>
      </c>
      <c r="K12" s="1309">
        <f>$D12*'2018計画ベース認定率'!H12</f>
        <v>5.3250674672039553</v>
      </c>
      <c r="L12" s="1309">
        <f>$D12*'2018計画ベース認定率'!I12</f>
        <v>3.7886241761376249</v>
      </c>
      <c r="M12" s="438">
        <f t="shared" si="2"/>
        <v>48.88139116928285</v>
      </c>
      <c r="N12" s="1309">
        <f>$E12*'2018計画ベース認定率'!C26</f>
        <v>19.038394278945066</v>
      </c>
      <c r="O12" s="1309">
        <f>$E12*'2018計画ベース認定率'!D26</f>
        <v>17.303588257238694</v>
      </c>
      <c r="P12" s="1309">
        <f>$E12*'2018計画ベース認定率'!E26</f>
        <v>21.502689766550436</v>
      </c>
      <c r="Q12" s="1309">
        <f>$E12*'2018計画ベース認定率'!F26</f>
        <v>15.36682007388357</v>
      </c>
      <c r="R12" s="1309">
        <f>$E12*'2018計画ベース認定率'!G26</f>
        <v>10.521351699711639</v>
      </c>
      <c r="S12" s="1309">
        <f>$E12*'2018計画ベース認定率'!H26</f>
        <v>9.430006986622244</v>
      </c>
      <c r="T12" s="1309">
        <f>$E12*'2018計画ベース認定率'!I26</f>
        <v>7.7422355432000431</v>
      </c>
      <c r="U12" s="438">
        <f t="shared" si="3"/>
        <v>100.9050866061517</v>
      </c>
      <c r="X12" s="138">
        <f t="shared" si="4"/>
        <v>7.5003596086941142</v>
      </c>
      <c r="Y12" s="138">
        <f t="shared" si="0"/>
        <v>6.0182604469549048</v>
      </c>
      <c r="Z12" s="138">
        <f t="shared" si="0"/>
        <v>10.77162562454992</v>
      </c>
      <c r="AA12" s="138">
        <f t="shared" si="0"/>
        <v>8.9690712925751548</v>
      </c>
      <c r="AB12" s="138">
        <f t="shared" si="0"/>
        <v>6.5083825531671762</v>
      </c>
      <c r="AC12" s="138">
        <f t="shared" si="0"/>
        <v>5.3250674672039553</v>
      </c>
      <c r="AD12" s="138">
        <f t="shared" si="0"/>
        <v>3.7886241761376249</v>
      </c>
      <c r="AE12" s="438">
        <f t="shared" si="5"/>
        <v>48.88139116928285</v>
      </c>
      <c r="AF12" s="138">
        <f t="shared" si="6"/>
        <v>19.038394278945066</v>
      </c>
      <c r="AG12" s="138">
        <f t="shared" si="1"/>
        <v>17.303588257238694</v>
      </c>
      <c r="AH12" s="138">
        <f t="shared" si="1"/>
        <v>21.502689766550436</v>
      </c>
      <c r="AI12" s="138">
        <f t="shared" si="1"/>
        <v>15.36682007388357</v>
      </c>
      <c r="AJ12" s="138">
        <f t="shared" si="1"/>
        <v>10.521351699711639</v>
      </c>
      <c r="AK12" s="138">
        <f t="shared" si="1"/>
        <v>9.430006986622244</v>
      </c>
      <c r="AL12" s="138">
        <f t="shared" si="1"/>
        <v>7.7422355432000431</v>
      </c>
      <c r="AM12" s="438">
        <f t="shared" si="7"/>
        <v>100.9050866061517</v>
      </c>
    </row>
    <row r="13" spans="1:39">
      <c r="B13" s="2" t="s">
        <v>117</v>
      </c>
      <c r="C13" s="137">
        <f>Psumm!AF22</f>
        <v>373.98869999999999</v>
      </c>
      <c r="D13" s="137">
        <f>Psumm!AG22</f>
        <v>132.7278</v>
      </c>
      <c r="E13" s="137">
        <f>Psumm!AH22</f>
        <v>241.26069999999999</v>
      </c>
      <c r="F13" s="1309">
        <f>$D13*'2018計画ベース認定率'!C13</f>
        <v>7.5477548425624645</v>
      </c>
      <c r="G13" s="1309">
        <f>$D13*'2018計画ベース認定率'!D13</f>
        <v>6.2004899736290362</v>
      </c>
      <c r="H13" s="1309">
        <f>$D13*'2018計画ベース認定率'!E13</f>
        <v>11.48396177606603</v>
      </c>
      <c r="I13" s="1309">
        <f>$D13*'2018計画ベース認定率'!F13</f>
        <v>9.5582670500673093</v>
      </c>
      <c r="J13" s="1309">
        <f>$D13*'2018計画ベース認定率'!G13</f>
        <v>7.1563350092914142</v>
      </c>
      <c r="K13" s="1309">
        <f>$D13*'2018計画ベース認定率'!H13</f>
        <v>5.7179933031206609</v>
      </c>
      <c r="L13" s="1309">
        <f>$D13*'2018計画ベース認定率'!I13</f>
        <v>3.7676801173139682</v>
      </c>
      <c r="M13" s="438">
        <f t="shared" si="2"/>
        <v>51.432482072050881</v>
      </c>
      <c r="N13" s="1309">
        <f>$E13*'2018計画ベース認定率'!C27</f>
        <v>17.833982853453854</v>
      </c>
      <c r="O13" s="1309">
        <f>$E13*'2018計画ベース認定率'!D27</f>
        <v>19.348060063475653</v>
      </c>
      <c r="P13" s="1309">
        <f>$E13*'2018計画ベース認定率'!E27</f>
        <v>28.038261247834058</v>
      </c>
      <c r="Q13" s="1309">
        <f>$E13*'2018計画ベース認定率'!F27</f>
        <v>22.676351309387481</v>
      </c>
      <c r="R13" s="1309">
        <f>$E13*'2018計画ベース認定率'!G27</f>
        <v>16.829460293194877</v>
      </c>
      <c r="S13" s="1309">
        <f>$E13*'2018計画ベース認定率'!H27</f>
        <v>15.587293887456362</v>
      </c>
      <c r="T13" s="1309">
        <f>$E13*'2018計画ベース認定率'!I27</f>
        <v>12.152896428204228</v>
      </c>
      <c r="U13" s="438">
        <f t="shared" si="3"/>
        <v>132.46630608300651</v>
      </c>
      <c r="X13" s="138">
        <f t="shared" si="4"/>
        <v>7.5477548425624645</v>
      </c>
      <c r="Y13" s="138">
        <f t="shared" si="0"/>
        <v>6.2004899736290362</v>
      </c>
      <c r="Z13" s="138">
        <f t="shared" si="0"/>
        <v>11.48396177606603</v>
      </c>
      <c r="AA13" s="138">
        <f t="shared" si="0"/>
        <v>9.5582670500673093</v>
      </c>
      <c r="AB13" s="138">
        <f t="shared" si="0"/>
        <v>7.1563350092914142</v>
      </c>
      <c r="AC13" s="138">
        <f t="shared" si="0"/>
        <v>5.7179933031206609</v>
      </c>
      <c r="AD13" s="138">
        <f t="shared" si="0"/>
        <v>3.7676801173139682</v>
      </c>
      <c r="AE13" s="438">
        <f t="shared" si="5"/>
        <v>51.432482072050881</v>
      </c>
      <c r="AF13" s="138">
        <f t="shared" si="6"/>
        <v>17.833982853453854</v>
      </c>
      <c r="AG13" s="138">
        <f t="shared" si="1"/>
        <v>19.348060063475653</v>
      </c>
      <c r="AH13" s="138">
        <f t="shared" si="1"/>
        <v>28.038261247834061</v>
      </c>
      <c r="AI13" s="138">
        <f t="shared" si="1"/>
        <v>22.676351309387481</v>
      </c>
      <c r="AJ13" s="138">
        <f t="shared" si="1"/>
        <v>16.829460293194877</v>
      </c>
      <c r="AK13" s="138">
        <f t="shared" si="1"/>
        <v>15.587293887456362</v>
      </c>
      <c r="AL13" s="138">
        <f t="shared" si="1"/>
        <v>12.152896428204228</v>
      </c>
      <c r="AM13" s="438">
        <f t="shared" si="7"/>
        <v>132.46630608300651</v>
      </c>
    </row>
    <row r="14" spans="1:39">
      <c r="B14" s="265" t="s">
        <v>412</v>
      </c>
      <c r="C14" s="262">
        <f>SUM(Psumm!AF23:AF24)</f>
        <v>246.3218</v>
      </c>
      <c r="D14" s="262">
        <f>SUM(Psumm!AG23:AG24)</f>
        <v>62.482600000000005</v>
      </c>
      <c r="E14" s="262">
        <f>SUM(Psumm!AH23:AH24)</f>
        <v>183.83949999999999</v>
      </c>
      <c r="F14" s="1309">
        <f>$D14*'2018計画ベース認定率'!C14</f>
        <v>4.1452575420900901</v>
      </c>
      <c r="G14" s="1309">
        <f>$D14*'2018計画ベース認定率'!D14</f>
        <v>3.9571834522785361</v>
      </c>
      <c r="H14" s="1309">
        <f>$D14*'2018計画ベース認定率'!E14</f>
        <v>7.8911741193454681</v>
      </c>
      <c r="I14" s="1309">
        <f>$D14*'2018計画ベース認定率'!F14</f>
        <v>7.4967248097637595</v>
      </c>
      <c r="J14" s="1309">
        <f>$D14*'2018計画ベース認定率'!G14</f>
        <v>6.127483385186089</v>
      </c>
      <c r="K14" s="1309">
        <f>$D14*'2018計画ベース認定率'!H14</f>
        <v>5.0733862527813205</v>
      </c>
      <c r="L14" s="1309">
        <f>$D14*'2018計画ベース認定率'!I14</f>
        <v>2.9177945601414166</v>
      </c>
      <c r="M14" s="438">
        <f t="shared" si="2"/>
        <v>37.609004121586679</v>
      </c>
      <c r="N14" s="1309">
        <f>$E14*'2018計画ベース認定率'!C28</f>
        <v>8.5513445288779959</v>
      </c>
      <c r="O14" s="1309">
        <f>$E14*'2018計画ベース認定率'!D28</f>
        <v>12.427542212228204</v>
      </c>
      <c r="P14" s="1309">
        <f>$E14*'2018計画ベース認定率'!E28</f>
        <v>24.232268830745145</v>
      </c>
      <c r="Q14" s="1309">
        <f>$E14*'2018計画ベース認定率'!F28</f>
        <v>25.763291011553761</v>
      </c>
      <c r="R14" s="1309">
        <f>$E14*'2018計画ベース認定率'!G28</f>
        <v>24.297849064473514</v>
      </c>
      <c r="S14" s="1309">
        <f>$E14*'2018計画ベース認定率'!H28</f>
        <v>26.414294721490045</v>
      </c>
      <c r="T14" s="1309">
        <f>$E14*'2018計画ベース認定率'!I28</f>
        <v>19.924089572928331</v>
      </c>
      <c r="U14" s="438">
        <f t="shared" si="3"/>
        <v>141.610679942297</v>
      </c>
      <c r="X14" s="138">
        <f t="shared" si="4"/>
        <v>4.1452575420900901</v>
      </c>
      <c r="Y14" s="138">
        <f t="shared" si="0"/>
        <v>3.9571834522785361</v>
      </c>
      <c r="Z14" s="138">
        <f t="shared" si="0"/>
        <v>7.8911741193454681</v>
      </c>
      <c r="AA14" s="138">
        <f t="shared" si="0"/>
        <v>7.4967248097637595</v>
      </c>
      <c r="AB14" s="138">
        <f t="shared" si="0"/>
        <v>6.127483385186089</v>
      </c>
      <c r="AC14" s="138">
        <f t="shared" si="0"/>
        <v>5.0733862527813205</v>
      </c>
      <c r="AD14" s="138">
        <f t="shared" si="0"/>
        <v>2.9177945601414166</v>
      </c>
      <c r="AE14" s="438">
        <f t="shared" si="5"/>
        <v>37.609004121586679</v>
      </c>
      <c r="AF14" s="138">
        <f t="shared" si="6"/>
        <v>8.5513445288779959</v>
      </c>
      <c r="AG14" s="138">
        <f t="shared" si="1"/>
        <v>12.427542212228204</v>
      </c>
      <c r="AH14" s="138">
        <f t="shared" si="1"/>
        <v>24.232268830745145</v>
      </c>
      <c r="AI14" s="138">
        <f t="shared" si="1"/>
        <v>25.763291011553761</v>
      </c>
      <c r="AJ14" s="138">
        <f t="shared" si="1"/>
        <v>24.297849064473514</v>
      </c>
      <c r="AK14" s="138">
        <f t="shared" si="1"/>
        <v>26.414294721490045</v>
      </c>
      <c r="AL14" s="138">
        <f t="shared" si="1"/>
        <v>19.924089572928331</v>
      </c>
      <c r="AM14" s="438">
        <f t="shared" si="7"/>
        <v>141.610679942297</v>
      </c>
    </row>
    <row r="15" spans="1:39">
      <c r="B15" s="2" t="s">
        <v>304</v>
      </c>
      <c r="C15" s="137">
        <f>SUM(C4:C14)</f>
        <v>7835.2011000000002</v>
      </c>
      <c r="D15" s="137">
        <f t="shared" ref="D15:E15" si="8">SUM(D4:D14)</f>
        <v>3688.1078000000002</v>
      </c>
      <c r="E15" s="137">
        <f t="shared" si="8"/>
        <v>4147.0934999999999</v>
      </c>
      <c r="F15" s="268">
        <f>SUM(F4:F14)</f>
        <v>30.084789229000084</v>
      </c>
      <c r="G15" s="268">
        <f t="shared" ref="G15:M15" si="9">SUM(G4:G14)</f>
        <v>26.687648796593038</v>
      </c>
      <c r="H15" s="268">
        <f t="shared" si="9"/>
        <v>46.275300299167</v>
      </c>
      <c r="I15" s="268">
        <f t="shared" si="9"/>
        <v>41.969462893608387</v>
      </c>
      <c r="J15" s="268">
        <f t="shared" si="9"/>
        <v>30.941047955281451</v>
      </c>
      <c r="K15" s="268">
        <f t="shared" si="9"/>
        <v>25.186471878458654</v>
      </c>
      <c r="L15" s="268">
        <f t="shared" si="9"/>
        <v>17.95807858274393</v>
      </c>
      <c r="M15" s="268">
        <f t="shared" si="9"/>
        <v>219.10279963485252</v>
      </c>
      <c r="N15" s="268">
        <f>SUM(N4:N14)</f>
        <v>65.396833796096644</v>
      </c>
      <c r="O15" s="268">
        <f t="shared" ref="O15:U15" si="10">SUM(O4:O14)</f>
        <v>67.24376147402343</v>
      </c>
      <c r="P15" s="268">
        <f t="shared" si="10"/>
        <v>93.371527197335425</v>
      </c>
      <c r="Q15" s="268">
        <f t="shared" si="10"/>
        <v>79.510441702546728</v>
      </c>
      <c r="R15" s="268">
        <f t="shared" si="10"/>
        <v>61.962009251156516</v>
      </c>
      <c r="S15" s="268">
        <f t="shared" si="10"/>
        <v>60.733195206142867</v>
      </c>
      <c r="T15" s="268">
        <f t="shared" si="10"/>
        <v>48.303324708382064</v>
      </c>
      <c r="U15" s="268">
        <f t="shared" si="10"/>
        <v>476.5210933356837</v>
      </c>
      <c r="X15" s="268">
        <f t="shared" ref="X15:AM15" si="11">SUM(X4:X14)</f>
        <v>30.084789229000084</v>
      </c>
      <c r="Y15" s="268">
        <f t="shared" si="11"/>
        <v>26.687648796593038</v>
      </c>
      <c r="Z15" s="268">
        <f t="shared" si="11"/>
        <v>46.275300299167</v>
      </c>
      <c r="AA15" s="268">
        <f t="shared" si="11"/>
        <v>41.994814414150255</v>
      </c>
      <c r="AB15" s="268">
        <f t="shared" si="11"/>
        <v>30.954823289415263</v>
      </c>
      <c r="AC15" s="268">
        <f t="shared" si="11"/>
        <v>25.19702322761632</v>
      </c>
      <c r="AD15" s="268">
        <f t="shared" si="11"/>
        <v>17.95807858274393</v>
      </c>
      <c r="AE15" s="268">
        <f t="shared" si="11"/>
        <v>219.15247783868588</v>
      </c>
      <c r="AF15" s="268">
        <f t="shared" si="11"/>
        <v>65.396833796096644</v>
      </c>
      <c r="AG15" s="268">
        <f t="shared" si="11"/>
        <v>67.24376147402343</v>
      </c>
      <c r="AH15" s="268">
        <f t="shared" si="11"/>
        <v>93.371527197335425</v>
      </c>
      <c r="AI15" s="268">
        <f t="shared" si="11"/>
        <v>79.530458168779944</v>
      </c>
      <c r="AJ15" s="268">
        <f t="shared" si="11"/>
        <v>61.972267584028003</v>
      </c>
      <c r="AK15" s="268">
        <f t="shared" si="11"/>
        <v>60.742275829286072</v>
      </c>
      <c r="AL15" s="268">
        <f t="shared" si="11"/>
        <v>48.303324708382064</v>
      </c>
      <c r="AM15" s="268">
        <f t="shared" si="11"/>
        <v>476.56044875793157</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09">
        <f>$C4*('2018（計画値を分解）'!H21/'2018（計画値を分解）'!$C4)</f>
        <v>2.0631724578196414E-3</v>
      </c>
      <c r="I21" s="1309">
        <f>$C4*('2018（計画値を分解）'!I21/'2018（計画値を分解）'!$C4)</f>
        <v>5.7627040643959066E-3</v>
      </c>
      <c r="J21" s="1309">
        <f>$C4*('2018（計画値を分解）'!J21/'2018（計画値を分解）'!$C4)</f>
        <v>2.3814954265403216E-2</v>
      </c>
      <c r="K21" s="1309">
        <f>$C4*('2018（計画値を分解）'!K21/'2018（計画値を分解）'!$C4)</f>
        <v>3.4305362098406268E-2</v>
      </c>
      <c r="L21" s="1309">
        <f>$C4*('2018（計画値を分解）'!L21/'2018（計画値を分解）'!$C4)</f>
        <v>4.3664589869011033E-2</v>
      </c>
      <c r="M21" s="438">
        <f>SUM(F21:L21)</f>
        <v>0.10961078275503607</v>
      </c>
      <c r="N21" s="2">
        <v>0</v>
      </c>
      <c r="O21" s="2">
        <v>0</v>
      </c>
      <c r="P21" s="1309">
        <f>$C4*('2018（計画値を分解）'!P21/'2018（計画値を分解）'!$C4)</f>
        <v>1.2190031128434755E-2</v>
      </c>
      <c r="Q21" s="1309">
        <f>$C4*('2018（計画値を分解）'!Q21/'2018（計画値を分解）'!$C4)</f>
        <v>2.059561570423013E-2</v>
      </c>
      <c r="R21" s="1309">
        <f>$C4*('2018（計画値を分解）'!R21/'2018（計画値を分解）'!$C4)</f>
        <v>3.0903899495449805E-2</v>
      </c>
      <c r="S21" s="1309">
        <f>$C4*('2018（計画値を分解）'!S21/'2018（計画値を分解）'!$C4)</f>
        <v>3.2352897550283186E-2</v>
      </c>
      <c r="T21" s="1309">
        <f>$C4*('2018（計画値を分解）'!T21/'2018（計画値を分解）'!$C4)</f>
        <v>2.8123243341087161E-2</v>
      </c>
      <c r="U21" s="438">
        <f>SUM(N21:T21)</f>
        <v>0.12416568721948504</v>
      </c>
    </row>
    <row r="22" spans="2:21">
      <c r="B22" s="2" t="s">
        <v>147</v>
      </c>
      <c r="F22" s="2">
        <v>0</v>
      </c>
      <c r="G22" s="2">
        <v>0</v>
      </c>
      <c r="H22" s="1309">
        <f>$C5*('2018（計画値を分解）'!H22/'2018（計画値を分解）'!$C5)</f>
        <v>2.4087245971994549E-3</v>
      </c>
      <c r="I22" s="1309">
        <f>$C5*('2018（計画値を分解）'!I22/'2018（計画値を分解）'!$C5)</f>
        <v>6.7278753037256361E-3</v>
      </c>
      <c r="J22" s="1309">
        <f>$C5*('2018（計画値を分解）'!J22/'2018（計画値を分解）'!$C5)</f>
        <v>2.7803621506695887E-2</v>
      </c>
      <c r="K22" s="1309">
        <f>$C5*('2018（計画値を分解）'!K22/'2018（計画値を分解）'!$C5)</f>
        <v>4.0051023940863704E-2</v>
      </c>
      <c r="L22" s="1309">
        <f>$C5*('2018（計画値を分解）'!L22/'2018（計画値を分解）'!$C5)</f>
        <v>5.0977789687665198E-2</v>
      </c>
      <c r="M22" s="438">
        <f t="shared" ref="M22:M31" si="12">SUM(F22:L22)</f>
        <v>0.12796903503614987</v>
      </c>
      <c r="N22" s="2">
        <v>0</v>
      </c>
      <c r="O22" s="2">
        <v>0</v>
      </c>
      <c r="P22" s="1309">
        <f>$C5*('2018（計画値を分解）'!P22/'2018（計画値を分解）'!$C5)</f>
        <v>1.4231688537912145E-2</v>
      </c>
      <c r="Q22" s="1309">
        <f>$C5*('2018（計画値を分解）'!Q22/'2018（計画値を分解）'!$C5)</f>
        <v>2.4045089373514326E-2</v>
      </c>
      <c r="R22" s="1309">
        <f>$C5*('2018（計画値を分解）'!R22/'2018（計画値を分解）'!$C5)</f>
        <v>3.6079864570670354E-2</v>
      </c>
      <c r="S22" s="1309">
        <f>$C5*('2018（計画値を分解）'!S22/'2018（計画値を分解）'!$C5)</f>
        <v>3.7771549258851893E-2</v>
      </c>
      <c r="T22" s="1309">
        <f>$C5*('2018（計画値を分解）'!T22/'2018（計画値を分解）'!$C5)</f>
        <v>3.2833487928726618E-2</v>
      </c>
      <c r="U22" s="438">
        <f t="shared" ref="U22:U31" si="13">SUM(N22:T22)</f>
        <v>0.14496167966967535</v>
      </c>
    </row>
    <row r="23" spans="2:21">
      <c r="B23" s="2" t="s">
        <v>148</v>
      </c>
      <c r="F23" s="2">
        <v>0</v>
      </c>
      <c r="G23" s="2">
        <v>0</v>
      </c>
      <c r="H23" s="1309">
        <f>$C6*('2018（計画値を分解）'!H23/'2018（計画値を分解）'!$C6)</f>
        <v>2.1355841821674403E-3</v>
      </c>
      <c r="I23" s="1309">
        <f>$C6*('2018（計画値を分解）'!I23/'2018（計画値を分解）'!$C6)</f>
        <v>5.964959254759373E-3</v>
      </c>
      <c r="J23" s="1309">
        <f>$C6*('2018（計画値を分解）'!J23/'2018（計画値を分解）'!$C6)</f>
        <v>2.4650794186145582E-2</v>
      </c>
      <c r="K23" s="1309">
        <f>$C6*('2018（計画値を分解）'!K23/'2018（計画値を分解）'!$C6)</f>
        <v>3.5509386713268767E-2</v>
      </c>
      <c r="L23" s="1309">
        <f>$C6*('2018（計画値を分解）'!L23/'2018（計画値を分解）'!$C6)</f>
        <v>4.5197097843984638E-2</v>
      </c>
      <c r="M23" s="438">
        <f t="shared" si="12"/>
        <v>0.1134578221803258</v>
      </c>
      <c r="N23" s="2">
        <v>0</v>
      </c>
      <c r="O23" s="2">
        <v>0</v>
      </c>
      <c r="P23" s="1309">
        <f>$C6*('2018（計画値を分解）'!P23/'2018（計画値を分解）'!$C6)</f>
        <v>1.2617867963168454E-2</v>
      </c>
      <c r="Q23" s="1309">
        <f>$C6*('2018（計画値を分解）'!Q23/'2018（計画値を分解）'!$C6)</f>
        <v>2.131846562474719E-2</v>
      </c>
      <c r="R23" s="1309">
        <f>$C6*('2018（計画値を分解）'!R23/'2018（計画値を分解）'!$C6)</f>
        <v>3.1988542053106611E-2</v>
      </c>
      <c r="S23" s="1309">
        <f>$C6*('2018（計画値を分解）'!S23/'2018（計画値を分解）'!$C6)</f>
        <v>3.3488395986385561E-2</v>
      </c>
      <c r="T23" s="1309">
        <f>$C6*('2018（計画値を分解）'!T23/'2018（計画値を分解）'!$C6)</f>
        <v>2.9110292454147244E-2</v>
      </c>
      <c r="U23" s="438">
        <f t="shared" si="13"/>
        <v>0.12852356408155508</v>
      </c>
    </row>
    <row r="24" spans="2:21">
      <c r="B24" s="2" t="s">
        <v>149</v>
      </c>
      <c r="F24" s="2">
        <v>0</v>
      </c>
      <c r="G24" s="2">
        <v>0</v>
      </c>
      <c r="H24" s="1309">
        <f>$C7*('2018（計画値を分解）'!H24/'2018（計画値を分解）'!$C7)</f>
        <v>1.9435855012699204E-3</v>
      </c>
      <c r="I24" s="1309">
        <f>$C7*('2018（計画値を分解）'!I24/'2018（計画値を分解）'!$C7)</f>
        <v>5.4286824279854897E-3</v>
      </c>
      <c r="J24" s="1309">
        <f>$C7*('2018（計画値を分解）'!J24/'2018（計画値を分解）'!$C7)</f>
        <v>2.2434576250867245E-2</v>
      </c>
      <c r="K24" s="1309">
        <f>$C7*('2018（計画値を分解）'!K24/'2018（計画値を分解）'!$C7)</f>
        <v>3.2316932177710221E-2</v>
      </c>
      <c r="L24" s="1309">
        <f>$C7*('2018（計画値を分解）'!L24/'2018（計画値を分解）'!$C7)</f>
        <v>4.1133674243593495E-2</v>
      </c>
      <c r="M24" s="438">
        <f t="shared" si="12"/>
        <v>0.10325745060142638</v>
      </c>
      <c r="N24" s="2">
        <v>0</v>
      </c>
      <c r="O24" s="2">
        <v>0</v>
      </c>
      <c r="P24" s="1309">
        <f>$C7*('2018（計画値を分解）'!P24/'2018（計画値を分解）'!$C7)</f>
        <v>1.148346454095886E-2</v>
      </c>
      <c r="Q24" s="1309">
        <f>$C7*('2018（計画値を分解）'!Q24/'2018（計画値を分解）'!$C7)</f>
        <v>1.9401839104992574E-2</v>
      </c>
      <c r="R24" s="1309">
        <f>$C7*('2018（計画値を分解）'!R24/'2018（計画値を分解）'!$C7)</f>
        <v>2.9112627383333242E-2</v>
      </c>
      <c r="S24" s="1309">
        <f>$C7*('2018（計画値を分解）'!S24/'2018（計画値を分解）'!$C7)</f>
        <v>3.0477637661591166E-2</v>
      </c>
      <c r="T24" s="1309">
        <f>$C7*('2018（計画値を分解）'!T24/'2018（計画値を分解）'!$C7)</f>
        <v>2.6493145446594115E-2</v>
      </c>
      <c r="U24" s="438">
        <f t="shared" si="13"/>
        <v>0.11696871413746995</v>
      </c>
    </row>
    <row r="25" spans="2:21">
      <c r="B25" s="2" t="s">
        <v>150</v>
      </c>
      <c r="F25" s="2">
        <v>0</v>
      </c>
      <c r="G25" s="2">
        <v>0</v>
      </c>
      <c r="H25" s="1309">
        <f>$C8*('2018（計画値を分解）'!H25/'2018（計画値を分解）'!$C8)</f>
        <v>1.826104744498726E-3</v>
      </c>
      <c r="I25" s="1309">
        <f>$C8*('2018（計画値を分解）'!I25/'2018（計画値を分解）'!$C8)</f>
        <v>5.1005436764391806E-3</v>
      </c>
      <c r="J25" s="1309">
        <f>$C8*('2018（計画値を分解）'!J25/'2018（計画値を分解）'!$C8)</f>
        <v>2.1078509849841484E-2</v>
      </c>
      <c r="K25" s="1309">
        <f>$C8*('2018（計画値を分解）'!K25/'2018（計画値を分解）'!$C8)</f>
        <v>3.036352305509633E-2</v>
      </c>
      <c r="L25" s="1309">
        <f>$C8*('2018（計画値を分解）'!L25/'2018（計画値を分解）'!$C8)</f>
        <v>3.8647333830084701E-2</v>
      </c>
      <c r="M25" s="438">
        <f t="shared" si="12"/>
        <v>9.7016015155960422E-2</v>
      </c>
      <c r="N25" s="2">
        <v>0</v>
      </c>
      <c r="O25" s="2">
        <v>0</v>
      </c>
      <c r="P25" s="1309">
        <f>$C8*('2018（計画値を分解）'!P25/'2018（計画値を分解）'!$C8)</f>
        <v>1.0789342206878088E-2</v>
      </c>
      <c r="Q25" s="1309">
        <f>$C8*('2018（計画値を分解）'!Q25/'2018（計画値を分解）'!$C8)</f>
        <v>1.8229087641618222E-2</v>
      </c>
      <c r="R25" s="1309">
        <f>$C8*('2018（計画値を分解）'!R25/'2018（計画値を分解）'!$C8)</f>
        <v>2.7352903669425575E-2</v>
      </c>
      <c r="S25" s="1309">
        <f>$C8*('2018（計画値を分解）'!S25/'2018（計画値を分解）'!$C8)</f>
        <v>2.8635405387918363E-2</v>
      </c>
      <c r="T25" s="1309">
        <f>$C8*('2018（計画値を分解）'!T25/'2018（計画値を分解）'!$C8)</f>
        <v>2.4891757303761419E-2</v>
      </c>
      <c r="U25" s="438">
        <f t="shared" si="13"/>
        <v>0.10989849620960167</v>
      </c>
    </row>
    <row r="26" spans="2:21">
      <c r="B26" s="2" t="s">
        <v>113</v>
      </c>
      <c r="F26" s="2">
        <v>0</v>
      </c>
      <c r="G26" s="2">
        <v>0</v>
      </c>
      <c r="H26" s="1309">
        <f>$C9*('2018（計画値を分解）'!H26/'2018（計画値を分解）'!$C9)</f>
        <v>2.370820351278128E-2</v>
      </c>
      <c r="I26" s="1309">
        <f>$C9*('2018（計画値を分解）'!I26/'2018（計画値を分解）'!$C9)</f>
        <v>6.0271659583900766E-2</v>
      </c>
      <c r="J26" s="1309">
        <f>$C9*('2018（計画値を分解）'!J26/'2018（計画値を分解）'!$C9)</f>
        <v>0.25212667536423261</v>
      </c>
      <c r="K26" s="1309">
        <f>$C9*('2018（計画値を分解）'!K26/'2018（計画値を分解）'!$C9)</f>
        <v>0.34628002456641926</v>
      </c>
      <c r="L26" s="1309">
        <f>$C9*('2018（計画値を分解）'!L26/'2018（計画値を分解）'!$C9)</f>
        <v>0.39346429467359267</v>
      </c>
      <c r="M26" s="438">
        <f t="shared" si="12"/>
        <v>1.0758508577009267</v>
      </c>
      <c r="N26" s="2">
        <v>0</v>
      </c>
      <c r="O26" s="2">
        <v>0</v>
      </c>
      <c r="P26" s="1309">
        <f>$C9*('2018（計画値を分解）'!P26/'2018（計画値を分解）'!$C9)</f>
        <v>9.6262782852305995E-2</v>
      </c>
      <c r="Q26" s="1309">
        <f>$C9*('2018（計画値を分解）'!Q26/'2018（計画値を分解）'!$C9)</f>
        <v>0.14843232940929421</v>
      </c>
      <c r="R26" s="1309">
        <f>$C9*('2018（計画値を分解）'!R26/'2018（計画値を分解）'!$C9)</f>
        <v>0.21378753751610169</v>
      </c>
      <c r="S26" s="1309">
        <f>$C9*('2018（計画値を分解）'!S26/'2018（計画値を分解）'!$C9)</f>
        <v>0.22076648642908916</v>
      </c>
      <c r="T26" s="1309">
        <f>$C9*('2018（計画値を分解）'!T26/'2018（計画値を分解）'!$C9)</f>
        <v>0.18406610274182991</v>
      </c>
      <c r="U26" s="438">
        <f t="shared" si="13"/>
        <v>0.86331523894862094</v>
      </c>
    </row>
    <row r="27" spans="2:21">
      <c r="B27" s="2" t="s">
        <v>114</v>
      </c>
      <c r="F27" s="2">
        <v>0</v>
      </c>
      <c r="G27" s="2">
        <v>0</v>
      </c>
      <c r="H27" s="1309">
        <f>$C10*('2018（計画値を分解）'!H27/'2018（計画値を分解）'!$C10)</f>
        <v>5.9697312469393873E-2</v>
      </c>
      <c r="I27" s="1309">
        <f>$C10*('2018（計画値を分解）'!I27/'2018（計画値を分解）'!$C10)</f>
        <v>0.15504992537896681</v>
      </c>
      <c r="J27" s="1309">
        <f>$C10*('2018（計画値を分解）'!J27/'2018（計画値を分解）'!$C10)</f>
        <v>0.68216303817853252</v>
      </c>
      <c r="K27" s="1309">
        <f>$C10*('2018（計画値を分解）'!K27/'2018（計画値を分解）'!$C10)</f>
        <v>0.98463808729343316</v>
      </c>
      <c r="L27" s="1309">
        <f>$C10*('2018（計画値を分解）'!L27/'2018（計画値を分解）'!$C10)</f>
        <v>0.99163981402945034</v>
      </c>
      <c r="M27" s="438">
        <f t="shared" si="12"/>
        <v>2.8731881773497765</v>
      </c>
      <c r="N27" s="2">
        <v>0</v>
      </c>
      <c r="O27" s="2">
        <v>0</v>
      </c>
      <c r="P27" s="1309">
        <f>$C10*('2018（計画値を分解）'!P27/'2018（計画値を分解）'!$C10)</f>
        <v>0.21349591307588731</v>
      </c>
      <c r="Q27" s="1309">
        <f>$C10*('2018（計画値を分解）'!Q27/'2018（計画値を分解）'!$C10)</f>
        <v>0.33205662268131281</v>
      </c>
      <c r="R27" s="1309">
        <f>$C10*('2018（計画値を分解）'!R27/'2018（計画値を分解）'!$C10)</f>
        <v>0.46129138367257755</v>
      </c>
      <c r="S27" s="1309">
        <f>$C10*('2018（計画値を分解）'!S27/'2018（計画値を分解）'!$C10)</f>
        <v>0.51549429254240153</v>
      </c>
      <c r="T27" s="1309">
        <f>$C10*('2018（計画値を分解）'!T27/'2018（計画値を分解）'!$C10)</f>
        <v>0.41707930789781472</v>
      </c>
      <c r="U27" s="438">
        <f t="shared" si="13"/>
        <v>1.9394175198699939</v>
      </c>
    </row>
    <row r="28" spans="2:21">
      <c r="B28" s="2" t="s">
        <v>115</v>
      </c>
      <c r="F28" s="2">
        <v>0</v>
      </c>
      <c r="G28" s="2">
        <v>0</v>
      </c>
      <c r="H28" s="1309">
        <f>$C11*('2018（計画値を分解）'!H28/'2018（計画値を分解）'!$C11)</f>
        <v>0.11021393895630539</v>
      </c>
      <c r="I28" s="1309">
        <f>$C11*('2018（計画値を分解）'!I28/'2018（計画値を分解）'!$C11)</f>
        <v>0.2793099410449853</v>
      </c>
      <c r="J28" s="1309">
        <f>$C11*('2018（計画値を分解）'!J28/'2018（計画値を分解）'!$C11)</f>
        <v>1.2842582290115192</v>
      </c>
      <c r="K28" s="1309">
        <f>$C11*('2018（計画値を分解）'!K28/'2018（計画値を分解）'!$C11)</f>
        <v>1.9032787701842449</v>
      </c>
      <c r="L28" s="1309">
        <f>$C11*('2018（計画値を分解）'!L28/'2018（計画値を分解）'!$C11)</f>
        <v>1.8913519517166599</v>
      </c>
      <c r="M28" s="438">
        <f t="shared" si="12"/>
        <v>5.4684128309137154</v>
      </c>
      <c r="N28" s="2">
        <v>0</v>
      </c>
      <c r="O28" s="2">
        <v>0</v>
      </c>
      <c r="P28" s="1309">
        <f>$C11*('2018（計画値を分解）'!P28/'2018（計画値を分解）'!$C11)</f>
        <v>0.40391201566717538</v>
      </c>
      <c r="Q28" s="1309">
        <f>$C11*('2018（計画値を分解）'!Q28/'2018（計画値を分解）'!$C11)</f>
        <v>0.59114482993966477</v>
      </c>
      <c r="R28" s="1309">
        <f>$C11*('2018（計画値を分解）'!R28/'2018（計画値を分解）'!$C11)</f>
        <v>0.84378071935515386</v>
      </c>
      <c r="S28" s="1309">
        <f>$C11*('2018（計画値を分解）'!S28/'2018（計画値を分解）'!$C11)</f>
        <v>0.93969812276976572</v>
      </c>
      <c r="T28" s="1309">
        <f>$C11*('2018（計画値を分解）'!T28/'2018（計画値を分解）'!$C11)</f>
        <v>0.71787648071289789</v>
      </c>
      <c r="U28" s="438">
        <f t="shared" si="13"/>
        <v>3.4964121684446576</v>
      </c>
    </row>
    <row r="29" spans="2:21">
      <c r="B29" s="2" t="s">
        <v>116</v>
      </c>
      <c r="F29" s="2">
        <v>0</v>
      </c>
      <c r="G29" s="2">
        <v>0</v>
      </c>
      <c r="H29" s="1309">
        <f>$C12*('2018（計画値を分解）'!H29/'2018（計画値を分解）'!$C12)</f>
        <v>0.19994465438060194</v>
      </c>
      <c r="I29" s="1309">
        <f>$C12*('2018（計画値を分解）'!I29/'2018（計画値を分解）'!$C12)</f>
        <v>0.5337006428013007</v>
      </c>
      <c r="J29" s="1309">
        <f>$C12*('2018（計画値を分解）'!J29/'2018（計画値を分解）'!$C12)</f>
        <v>2.575499105702777</v>
      </c>
      <c r="K29" s="1309">
        <f>$C12*('2018（計画値を分解）'!K29/'2018（計画値を分解）'!$C12)</f>
        <v>3.8682722013638133</v>
      </c>
      <c r="L29" s="1309">
        <f>$C12*('2018（計画値を分解）'!L29/'2018（計画値を分解）'!$C12)</f>
        <v>3.6509420483086932</v>
      </c>
      <c r="M29" s="438">
        <f t="shared" si="12"/>
        <v>10.828358652557187</v>
      </c>
      <c r="N29" s="2">
        <v>0</v>
      </c>
      <c r="O29" s="2">
        <v>0</v>
      </c>
      <c r="P29" s="1309">
        <f>$C12*('2018（計画値を分解）'!P29/'2018（計画値を分解）'!$C12)</f>
        <v>0.81298152191630391</v>
      </c>
      <c r="Q29" s="1309">
        <f>$C12*('2018（計画値を分解）'!Q29/'2018（計画値を分解）'!$C12)</f>
        <v>1.2726235030598516</v>
      </c>
      <c r="R29" s="1309">
        <f>$C12*('2018（計画値を分解）'!R29/'2018（計画値を分解）'!$C12)</f>
        <v>1.655394505358212</v>
      </c>
      <c r="S29" s="1309">
        <f>$C12*('2018（計画値を分解）'!S29/'2018（計画値を分解）'!$C12)</f>
        <v>1.8191806613463901</v>
      </c>
      <c r="T29" s="1309">
        <f>$C12*('2018（計画値を分解）'!T29/'2018（計画値を分解）'!$C12)</f>
        <v>1.2713592215117604</v>
      </c>
      <c r="U29" s="438">
        <f t="shared" si="13"/>
        <v>6.8315394131925178</v>
      </c>
    </row>
    <row r="30" spans="2:21">
      <c r="B30" s="2" t="s">
        <v>117</v>
      </c>
      <c r="F30" s="2">
        <v>0</v>
      </c>
      <c r="G30" s="2">
        <v>0</v>
      </c>
      <c r="H30" s="1309">
        <f>$C13*('2018（計画値を分解）'!H30/'2018（計画値を分解）'!$C13)</f>
        <v>0.2957613247051924</v>
      </c>
      <c r="I30" s="1309">
        <f>$C13*('2018（計画値を分解）'!I30/'2018（計画値を分解）'!$C13)</f>
        <v>0.85266835659469364</v>
      </c>
      <c r="J30" s="1309">
        <f>$C13*('2018（計画値を分解）'!J30/'2018（計画値を分解）'!$C13)</f>
        <v>4.1329809259265433</v>
      </c>
      <c r="K30" s="1309">
        <f>$C13*('2018（計画値を分解）'!K30/'2018（計画値を分解）'!$C13)</f>
        <v>6.2143043805587288</v>
      </c>
      <c r="L30" s="1309">
        <f>$C13*('2018（計画値を分解）'!L30/'2018（計画値を分解）'!$C13)</f>
        <v>5.5012368730686809</v>
      </c>
      <c r="M30" s="438">
        <f t="shared" si="12"/>
        <v>16.996951860853841</v>
      </c>
      <c r="N30" s="2">
        <v>0</v>
      </c>
      <c r="O30" s="2">
        <v>0</v>
      </c>
      <c r="P30" s="1309">
        <f>$C13*('2018（計画値を分解）'!P30/'2018（計画値を分解）'!$C13)</f>
        <v>1.292986211543911</v>
      </c>
      <c r="Q30" s="1309">
        <f>$C13*('2018（計画値を分解）'!Q30/'2018（計画値を分解）'!$C13)</f>
        <v>2.0560703851490754</v>
      </c>
      <c r="R30" s="1309">
        <f>$C13*('2018（計画値を分解）'!R30/'2018（計画値を分解）'!$C13)</f>
        <v>2.5550190922198479</v>
      </c>
      <c r="S30" s="1309">
        <f>$C13*('2018（計画値を分解）'!S30/'2018（計画値を分解）'!$C13)</f>
        <v>2.7441796546206012</v>
      </c>
      <c r="T30" s="1309">
        <f>$C13*('2018（計画値を分解）'!T30/'2018（計画値を分解）'!$C13)</f>
        <v>1.818573712469955</v>
      </c>
      <c r="U30" s="438">
        <f t="shared" si="13"/>
        <v>10.466829056003391</v>
      </c>
    </row>
    <row r="31" spans="2:21">
      <c r="B31" s="2" t="s">
        <v>412</v>
      </c>
      <c r="F31" s="2">
        <v>0</v>
      </c>
      <c r="G31" s="2">
        <v>0</v>
      </c>
      <c r="H31" s="1309">
        <f>$C14*('2018（計画値を分解）'!H31/'2018（計画値を分解）'!$C14)</f>
        <v>0.42118682534445262</v>
      </c>
      <c r="I31" s="1309">
        <f>$C14*('2018（計画値を分解）'!I31/'2018（計画値を分解）'!$C14)</f>
        <v>1.3742321480524975</v>
      </c>
      <c r="J31" s="1309">
        <f>$C14*('2018（計画値を分解）'!J31/'2018（計画値を分解）'!$C14)</f>
        <v>6.624459807106037</v>
      </c>
      <c r="K31" s="1309">
        <f>$C14*('2018（計画値を分解）'!K31/'2018（計画値を分解）'!$C14)</f>
        <v>10.859080929941607</v>
      </c>
      <c r="L31" s="1309">
        <f>$C14*('2018（計画値を分解）'!L31/'2018（計画値を分解）'!$C14)</f>
        <v>8.8867811736679165</v>
      </c>
      <c r="M31" s="438">
        <f t="shared" si="12"/>
        <v>28.165740884112513</v>
      </c>
      <c r="N31" s="2">
        <v>0</v>
      </c>
      <c r="O31" s="2">
        <v>0</v>
      </c>
      <c r="P31" s="1309">
        <f>$C14*('2018（計画値を分解）'!P31/'2018（計画値を分解）'!$C14)</f>
        <v>1.5877727783959152</v>
      </c>
      <c r="Q31" s="1309">
        <f>$C14*('2018（計画値を分解）'!Q31/'2018（計画値を分解）'!$C14)</f>
        <v>2.8564014388844892</v>
      </c>
      <c r="R31" s="1309">
        <f>$C14*('2018（計画値を分解）'!R31/'2018（計画値を分解）'!$C14)</f>
        <v>3.7000921491022183</v>
      </c>
      <c r="S31" s="1309">
        <f>$C14*('2018（計画値を分解）'!S31/'2018（計画値を分解）'!$C14)</f>
        <v>4.2120479881815367</v>
      </c>
      <c r="T31" s="1309">
        <f>$C14*('2018（計画値を分解）'!T31/'2018（計画値を分解）'!$C14)</f>
        <v>2.6786780502537129</v>
      </c>
      <c r="U31" s="438">
        <f t="shared" si="13"/>
        <v>15.034992404817874</v>
      </c>
    </row>
    <row r="32" spans="2:21">
      <c r="B32" s="2" t="s">
        <v>304</v>
      </c>
      <c r="F32" s="270">
        <f>SUM(F21:F31)</f>
        <v>0</v>
      </c>
      <c r="G32" s="270">
        <f t="shared" ref="G32:U32" si="14">SUM(G21:G31)</f>
        <v>0</v>
      </c>
      <c r="H32" s="268">
        <f t="shared" si="14"/>
        <v>1.1208894308516828</v>
      </c>
      <c r="I32" s="268">
        <f t="shared" si="14"/>
        <v>3.2842174381836502</v>
      </c>
      <c r="J32" s="268">
        <f t="shared" si="14"/>
        <v>15.671270237348596</v>
      </c>
      <c r="K32" s="268">
        <f t="shared" si="14"/>
        <v>24.348400621893589</v>
      </c>
      <c r="L32" s="268">
        <f t="shared" si="14"/>
        <v>21.535036640939332</v>
      </c>
      <c r="M32" s="268">
        <f t="shared" si="14"/>
        <v>65.959814369216858</v>
      </c>
      <c r="N32" s="270">
        <f t="shared" si="14"/>
        <v>0</v>
      </c>
      <c r="O32" s="270">
        <f t="shared" si="14"/>
        <v>0</v>
      </c>
      <c r="P32" s="268">
        <f t="shared" si="14"/>
        <v>4.468723617828851</v>
      </c>
      <c r="Q32" s="268">
        <f t="shared" si="14"/>
        <v>7.3603192065727896</v>
      </c>
      <c r="R32" s="268">
        <f t="shared" si="14"/>
        <v>9.5848032243960972</v>
      </c>
      <c r="S32" s="268">
        <f t="shared" si="14"/>
        <v>10.614093091734816</v>
      </c>
      <c r="T32" s="268">
        <f t="shared" si="14"/>
        <v>7.2290848020622871</v>
      </c>
      <c r="U32" s="268">
        <f t="shared" si="14"/>
        <v>39.257023942594842</v>
      </c>
    </row>
    <row r="33" spans="2:21">
      <c r="B33" s="2" t="s">
        <v>389</v>
      </c>
      <c r="H33" s="1309">
        <f>'2018（計画値を分解）'!H33</f>
        <v>23.755364593676617</v>
      </c>
      <c r="I33" s="1309">
        <f>'2018（計画値を分解）'!I33</f>
        <v>25.772381890014326</v>
      </c>
      <c r="J33" s="1309">
        <f>'2018（計画値を分解）'!J33</f>
        <v>27.18647310172755</v>
      </c>
      <c r="K33" s="1309">
        <f>'2018（計画値を分解）'!K33</f>
        <v>28.920049995595839</v>
      </c>
      <c r="L33" s="1309">
        <f>'2018（計画値を分解）'!L33</f>
        <v>30.583764604342178</v>
      </c>
      <c r="P33" s="1309">
        <f>'2018（計画値を分解）'!P33</f>
        <v>27.1028628558085</v>
      </c>
      <c r="Q33" s="1309">
        <f>'2018（計画値を分解）'!Q33</f>
        <v>28.731048771959028</v>
      </c>
      <c r="R33" s="1309">
        <f>'2018（計画値を分解）'!R33</f>
        <v>30.594784359780114</v>
      </c>
      <c r="S33" s="1309">
        <f>'2018（計画値を分解）'!S33</f>
        <v>32.128212622344599</v>
      </c>
      <c r="T33" s="1309">
        <f>'2018（計画値を分解）'!T33</f>
        <v>33.768935505551511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09">
        <f>$C4*('2018（計画値を分解）'!H38/'2018（計画値を分解）'!$C4)</f>
        <v>1.5199313177657105E-4</v>
      </c>
      <c r="I38" s="1309">
        <f>$C4*('2018（計画値を分解）'!I38/'2018（計画値を分解）'!$C4)</f>
        <v>5.8718699574685873E-4</v>
      </c>
      <c r="J38" s="1309">
        <f>$C4*('2018（計画値を分解）'!J38/'2018（計画値を分解）'!$C4)</f>
        <v>1.5305343577567707E-3</v>
      </c>
      <c r="K38" s="1309">
        <f>$C4*('2018（計画値を分解）'!K38/'2018（計画値を分解）'!$C4)</f>
        <v>7.1224053257789108E-3</v>
      </c>
      <c r="L38" s="1309">
        <f>$C4*('2018（計画値を分解）'!L38/'2018（計画値を分解）'!$C4)</f>
        <v>1.2938131077670752E-2</v>
      </c>
      <c r="M38" s="438">
        <f>SUM(F38:L38)</f>
        <v>2.2330250888729863E-2</v>
      </c>
      <c r="N38" s="1309">
        <f>$C4*('2018（計画値を分解）'!N38/'2018（計画値を分解）'!$C4)</f>
        <v>1.2668050663866288E-3</v>
      </c>
      <c r="O38" s="1309">
        <f>$C4*('2018（計画値を分解）'!O38/'2018（計画値を分解）'!$C4)</f>
        <v>1.8183306801166509E-3</v>
      </c>
      <c r="P38" s="1309">
        <f>$C4*('2018（計画値を分解）'!P38/'2018（計画値を分解）'!$C4)</f>
        <v>6.669256018920538E-3</v>
      </c>
      <c r="Q38" s="1309">
        <f>$C4*('2018（計画値を分解）'!Q38/'2018（計画値を分解）'!$C4)</f>
        <v>8.3276858020886677E-3</v>
      </c>
      <c r="R38" s="1309">
        <f>$C4*('2018（計画値を分解）'!R38/'2018（計画値を分解）'!$C4)</f>
        <v>7.4963724837095388E-3</v>
      </c>
      <c r="S38" s="1309">
        <f>$C4*('2018（計画値を分解）'!S38/'2018（計画値を分解）'!$C4)</f>
        <v>8.5110998438641481E-3</v>
      </c>
      <c r="T38" s="1309">
        <f>$C4*('2018（計画値を分解）'!T38/'2018（計画値を分解）'!$C4)</f>
        <v>8.2319551383307488E-3</v>
      </c>
      <c r="U38" s="438">
        <f>SUM(N38:T38)</f>
        <v>4.2321505033416917E-2</v>
      </c>
    </row>
    <row r="39" spans="2:21">
      <c r="B39" s="2" t="s">
        <v>147</v>
      </c>
      <c r="F39" s="2">
        <v>0</v>
      </c>
      <c r="G39" s="2">
        <v>0</v>
      </c>
      <c r="H39" s="1309">
        <f>$C5*('2018（計画値を分解）'!H39/'2018（計画値を分解）'!$C5)</f>
        <v>1.7744982671129151E-4</v>
      </c>
      <c r="I39" s="1309">
        <f>$C5*('2018（計画値を分解）'!I39/'2018（計画値を分解）'!$C5)</f>
        <v>6.8553249363643466E-4</v>
      </c>
      <c r="J39" s="1309">
        <f>$C5*('2018（計画値を分解）'!J39/'2018（計画値を分解）'!$C5)</f>
        <v>1.7868771659949538E-3</v>
      </c>
      <c r="K39" s="1309">
        <f>$C5*('2018（計画値を分解）'!K39/'2018（計画値を分解）'!$C5)</f>
        <v>8.3153072514153322E-3</v>
      </c>
      <c r="L39" s="1309">
        <f>$C5*('2018（計画値を分解）'!L39/'2018（計画値を分解）'!$C5)</f>
        <v>1.5105084623662885E-2</v>
      </c>
      <c r="M39" s="438">
        <f t="shared" ref="M39:M48" si="15">SUM(F39:L39)</f>
        <v>2.6070251361420896E-2</v>
      </c>
      <c r="N39" s="1309">
        <f>$C5*('2018（計画値を分解）'!N39/'2018（計画値を分解）'!$C5)</f>
        <v>1.4789769569176303E-3</v>
      </c>
      <c r="O39" s="1309">
        <f>$C5*('2018（計画値を分解）'!O39/'2018（計画値を分解）'!$C5)</f>
        <v>2.122875292581222E-3</v>
      </c>
      <c r="P39" s="1309">
        <f>$C5*('2018（計画値を分解）'!P39/'2018（計画値を分解）'!$C5)</f>
        <v>7.7862618594527261E-3</v>
      </c>
      <c r="Q39" s="1309">
        <f>$C5*('2018（計画値を分解）'!Q39/'2018（計画値を分解）'!$C5)</f>
        <v>9.7224551215840133E-3</v>
      </c>
      <c r="R39" s="1309">
        <f>$C5*('2018（計画値を分解）'!R39/'2018（計画値を分解）'!$C5)</f>
        <v>8.7519086069821998E-3</v>
      </c>
      <c r="S39" s="1309">
        <f>$C5*('2018（計画値を分解）'!S39/'2018（計画値を分解）'!$C5)</f>
        <v>9.9365884152996797E-3</v>
      </c>
      <c r="T39" s="1309">
        <f>$C5*('2018（計画値を分解）'!T39/'2018（計画値を分解）'!$C5)</f>
        <v>9.6106909287139632E-3</v>
      </c>
      <c r="U39" s="438">
        <f t="shared" ref="U39:U48" si="16">SUM(N39:T39)</f>
        <v>4.9409757181531434E-2</v>
      </c>
    </row>
    <row r="40" spans="2:21">
      <c r="B40" s="2" t="s">
        <v>148</v>
      </c>
      <c r="F40" s="2">
        <v>0</v>
      </c>
      <c r="G40" s="2">
        <v>0</v>
      </c>
      <c r="H40" s="1309">
        <f>$C6*('2018（計画値を分解）'!H40/'2018（計画値を分解）'!$C6)</f>
        <v>1.57327676021406E-4</v>
      </c>
      <c r="I40" s="1309">
        <f>$C6*('2018（計画値を分解）'!I40/'2018（計画値を分解）'!$C6)</f>
        <v>6.0779565728432815E-4</v>
      </c>
      <c r="J40" s="1309">
        <f>$C6*('2018（計画値を分解）'!J40/'2018（計画値を分解）'!$C6)</f>
        <v>1.5842519379806951E-3</v>
      </c>
      <c r="K40" s="1309">
        <f>$C6*('2018（計画値を分解）'!K40/'2018（計画値を分解）'!$C6)</f>
        <v>7.3723823207648923E-3</v>
      </c>
      <c r="L40" s="1309">
        <f>$C6*('2018（計画値を分解）'!L40/'2018（計画値を分解）'!$C6)</f>
        <v>1.3392224179593053E-2</v>
      </c>
      <c r="M40" s="438">
        <f t="shared" si="15"/>
        <v>2.3113981771644376E-2</v>
      </c>
      <c r="N40" s="1309">
        <f>$C6*('2018（計画値を分解）'!N40/'2018（計画値を分解）'!$C6)</f>
        <v>1.311266468012029E-3</v>
      </c>
      <c r="O40" s="1309">
        <f>$C6*('2018（計画値を分解）'!O40/'2018（計画値を分解）'!$C6)</f>
        <v>1.8821491260651298E-3</v>
      </c>
      <c r="P40" s="1309">
        <f>$C6*('2018（計画値を分解）'!P40/'2018（計画値を分解）'!$C6)</f>
        <v>6.9033287095560704E-3</v>
      </c>
      <c r="Q40" s="1309">
        <f>$C6*('2018（計画値を分解）'!Q40/'2018（計画値を分解）'!$C6)</f>
        <v>8.6199648534449457E-3</v>
      </c>
      <c r="R40" s="1309">
        <f>$C6*('2018（計画値を分解）'!R40/'2018（計画値を分解）'!$C6)</f>
        <v>7.7594747056500407E-3</v>
      </c>
      <c r="S40" s="1309">
        <f>$C6*('2018（計画値を分解）'!S40/'2018（計画値を分解）'!$C6)</f>
        <v>8.809816227681037E-3</v>
      </c>
      <c r="T40" s="1309">
        <f>$C6*('2018（計画値を分解）'!T40/'2018（計画値を分解）'!$C6)</f>
        <v>8.520874304569619E-3</v>
      </c>
      <c r="U40" s="438">
        <f t="shared" si="16"/>
        <v>4.3806874394978872E-2</v>
      </c>
    </row>
    <row r="41" spans="2:21">
      <c r="B41" s="2" t="s">
        <v>149</v>
      </c>
      <c r="F41" s="2">
        <v>0</v>
      </c>
      <c r="G41" s="2">
        <v>0</v>
      </c>
      <c r="H41" s="1309">
        <f>$C7*('2018（計画値を分解）'!H41/'2018（計画値を分解）'!$C7)</f>
        <v>1.4318320608338415E-4</v>
      </c>
      <c r="I41" s="1309">
        <f>$C7*('2018（計画値を分解）'!I41/'2018（計画値を分解）'!$C7)</f>
        <v>5.5315207758924179E-4</v>
      </c>
      <c r="J41" s="1309">
        <f>$C7*('2018（計画値を分解）'!J41/'2018（計画値を分解）'!$C7)</f>
        <v>1.4418205204596488E-3</v>
      </c>
      <c r="K41" s="1309">
        <f>$C7*('2018（計画値を分解）'!K41/'2018（計画値を分解）'!$C7)</f>
        <v>6.7095717921616818E-3</v>
      </c>
      <c r="L41" s="1309">
        <f>$C7*('2018（計画値を分解）'!L41/'2018（計画値を分解）'!$C7)</f>
        <v>1.2188202629781755E-2</v>
      </c>
      <c r="M41" s="438">
        <f t="shared" si="15"/>
        <v>2.1035930226075712E-2</v>
      </c>
      <c r="N41" s="1309">
        <f>$C7*('2018（計画値を分解）'!N41/'2018（計画値を分解）'!$C7)</f>
        <v>1.1933776794240077E-3</v>
      </c>
      <c r="O41" s="1309">
        <f>$C7*('2018（計画値を分解）'!O41/'2018（計画値を分解）'!$C7)</f>
        <v>1.712935403433899E-3</v>
      </c>
      <c r="P41" s="1309">
        <f>$C7*('2018（計画値を分解）'!P41/'2018（計画値を分解）'!$C7)</f>
        <v>6.2826882229368355E-3</v>
      </c>
      <c r="Q41" s="1309">
        <f>$C7*('2018（計画値を分解）'!Q41/'2018（計画値を分解）'!$C7)</f>
        <v>7.844991010192039E-3</v>
      </c>
      <c r="R41" s="1309">
        <f>$C7*('2018（計画値を分解）'!R41/'2018（計画値を分解）'!$C7)</f>
        <v>7.0618628201609638E-3</v>
      </c>
      <c r="S41" s="1309">
        <f>$C7*('2018（計画値を分解）'!S41/'2018（計画値を分解）'!$C7)</f>
        <v>8.0177738868599802E-3</v>
      </c>
      <c r="T41" s="1309">
        <f>$C7*('2018（計画値を分解）'!T41/'2018（計画値を分解）'!$C7)</f>
        <v>7.7548091500176048E-3</v>
      </c>
      <c r="U41" s="438">
        <f t="shared" si="16"/>
        <v>3.9868438173025329E-2</v>
      </c>
    </row>
    <row r="42" spans="2:21">
      <c r="B42" s="2" t="s">
        <v>150</v>
      </c>
      <c r="F42" s="2">
        <v>0</v>
      </c>
      <c r="G42" s="2">
        <v>0</v>
      </c>
      <c r="H42" s="1309">
        <f>$C8*('2018（計画値を分解）'!H42/'2018（計画値を分解）'!$C8)</f>
        <v>1.345284433283569E-4</v>
      </c>
      <c r="I42" s="1309">
        <f>$C8*('2018（計画値を分解）'!I42/'2018（計画値を分解）'!$C8)</f>
        <v>5.1971659217206706E-4</v>
      </c>
      <c r="J42" s="1309">
        <f>$C8*('2018（計画値を分解）'!J42/'2018（計画値を分解）'!$C8)</f>
        <v>1.3546691367097897E-3</v>
      </c>
      <c r="K42" s="1309">
        <f>$C8*('2018（計画値を分解）'!K42/'2018（計画値を分解）'!$C8)</f>
        <v>6.3040092011468893E-3</v>
      </c>
      <c r="L42" s="1309">
        <f>$C8*('2018（計画値を分解）'!L42/'2018（計画値を分解）'!$C8)</f>
        <v>1.145148213681047E-2</v>
      </c>
      <c r="M42" s="438">
        <f t="shared" si="15"/>
        <v>1.9764405510167574E-2</v>
      </c>
      <c r="N42" s="1309">
        <f>$C8*('2018（計画値を分解）'!N42/'2018（計画値を分解）'!$C8)</f>
        <v>1.1212435166609188E-3</v>
      </c>
      <c r="O42" s="1309">
        <f>$C8*('2018（計画値を分解）'!O42/'2018（計画値を分解）'!$C8)</f>
        <v>1.6093963785934176E-3</v>
      </c>
      <c r="P42" s="1309">
        <f>$C8*('2018（計画値を分解）'!P42/'2018（計画値を分解）'!$C8)</f>
        <v>5.9029287698508636E-3</v>
      </c>
      <c r="Q42" s="1309">
        <f>$C8*('2018（計画値を分解）'!Q42/'2018（計画値を分解）'!$C8)</f>
        <v>7.3707975774161784E-3</v>
      </c>
      <c r="R42" s="1309">
        <f>$C8*('2018（計画値を分解）'!R42/'2018（計画値を分解）'!$C8)</f>
        <v>6.6350058654322955E-3</v>
      </c>
      <c r="S42" s="1309">
        <f>$C8*('2018（計画値を分解）'!S42/'2018（計画値を分解）'!$C8)</f>
        <v>7.5331365281056653E-3</v>
      </c>
      <c r="T42" s="1309">
        <f>$C8*('2018（計画値を分解）'!T42/'2018（計画値を分解）'!$C8)</f>
        <v>7.2860667937050131E-3</v>
      </c>
      <c r="U42" s="438">
        <f t="shared" si="16"/>
        <v>3.745857542976435E-2</v>
      </c>
    </row>
    <row r="43" spans="2:21">
      <c r="B43" s="2" t="s">
        <v>113</v>
      </c>
      <c r="F43" s="2">
        <v>0</v>
      </c>
      <c r="G43" s="2">
        <v>0</v>
      </c>
      <c r="H43" s="1309">
        <f>$C9*('2018（計画値を分解）'!H43/'2018（計画値を分解）'!$C9)</f>
        <v>1.9169718508856679E-3</v>
      </c>
      <c r="I43" s="1309">
        <f>$C9*('2018（計画値を分解）'!I43/'2018（計画値を分解）'!$C9)</f>
        <v>3.0857231532329648E-3</v>
      </c>
      <c r="J43" s="1309">
        <f>$C9*('2018（計画値を分解）'!J43/'2018（計画値を分解）'!$C9)</f>
        <v>1.222551608756791E-2</v>
      </c>
      <c r="K43" s="1309">
        <f>$C9*('2018（計画値を分解）'!K43/'2018（計画値を分解）'!$C9)</f>
        <v>4.6507415390846081E-2</v>
      </c>
      <c r="L43" s="1309">
        <f>$C9*('2018（計画値を分解）'!L43/'2018（計画値を分解）'!$C9)</f>
        <v>7.9171860410610292E-2</v>
      </c>
      <c r="M43" s="438">
        <f t="shared" si="15"/>
        <v>0.14290748689314292</v>
      </c>
      <c r="N43" s="1309">
        <f>$C9*('2018（計画値を分解）'!N43/'2018（計画値を分解）'!$C9)</f>
        <v>2.0542156477674302E-2</v>
      </c>
      <c r="O43" s="1309">
        <f>$C9*('2018（計画値を分解）'!O43/'2018（計画値を分解）'!$C9)</f>
        <v>2.0639879050971966E-2</v>
      </c>
      <c r="P43" s="1309">
        <f>$C9*('2018（計画値を分解）'!P43/'2018（計画値を分解）'!$C9)</f>
        <v>8.1840813602968396E-2</v>
      </c>
      <c r="Q43" s="1309">
        <f>$C9*('2018（計画値を分解）'!Q43/'2018（計画値を分解）'!$C9)</f>
        <v>7.382590017395152E-2</v>
      </c>
      <c r="R43" s="1309">
        <f>$C9*('2018（計画値を分解）'!R43/'2018（計画値を分解）'!$C9)</f>
        <v>6.152990395855145E-2</v>
      </c>
      <c r="S43" s="1309">
        <f>$C9*('2018（計画値を分解）'!S43/'2018（計画値を分解）'!$C9)</f>
        <v>6.3362731498455366E-2</v>
      </c>
      <c r="T43" s="1309">
        <f>$C9*('2018（計画値を分解）'!T43/'2018（計画値を分解）'!$C9)</f>
        <v>5.5516617812406618E-2</v>
      </c>
      <c r="U43" s="438">
        <f t="shared" si="16"/>
        <v>0.3772580025749796</v>
      </c>
    </row>
    <row r="44" spans="2:21">
      <c r="B44" s="2" t="s">
        <v>114</v>
      </c>
      <c r="F44" s="2">
        <v>0</v>
      </c>
      <c r="G44" s="2">
        <v>0</v>
      </c>
      <c r="H44" s="1309">
        <f>$C10*('2018（計画値を分解）'!H44/'2018（計画値を分解）'!$C10)</f>
        <v>3.6648986235081359E-3</v>
      </c>
      <c r="I44" s="1309">
        <f>$C10*('2018（計画値を分解）'!I44/'2018（計画値を分解）'!$C10)</f>
        <v>7.0792041301508887E-3</v>
      </c>
      <c r="J44" s="1309">
        <f>$C10*('2018（計画値を分解）'!J44/'2018（計画値を分解）'!$C10)</f>
        <v>2.4910638440713739E-2</v>
      </c>
      <c r="K44" s="1309">
        <f>$C10*('2018（計画値を分解）'!K44/'2018（計画値を分解）'!$C10)</f>
        <v>0.10048460353197446</v>
      </c>
      <c r="L44" s="1309">
        <f>$C10*('2018（計画値を分解）'!L44/'2018（計画値を分解）'!$C10)</f>
        <v>0.17158220258178694</v>
      </c>
      <c r="M44" s="438">
        <f t="shared" si="15"/>
        <v>0.30772154730813417</v>
      </c>
      <c r="N44" s="1309">
        <f>$C10*('2018（計画値を分解）'!N44/'2018（計画値を分解）'!$C10)</f>
        <v>6.2181990236257152E-2</v>
      </c>
      <c r="O44" s="1309">
        <f>$C10*('2018（計画値を分解）'!O44/'2018（計画値を分解）'!$C10)</f>
        <v>5.2612884769857843E-2</v>
      </c>
      <c r="P44" s="1309">
        <f>$C10*('2018（計画値を分解）'!P44/'2018（計画値を分解）'!$C10)</f>
        <v>0.21622542167569916</v>
      </c>
      <c r="Q44" s="1309">
        <f>$C10*('2018（計画値を分解）'!Q44/'2018（計画値を分解）'!$C10)</f>
        <v>0.17679074462288849</v>
      </c>
      <c r="R44" s="1309">
        <f>$C10*('2018（計画値を分解）'!R44/'2018（計画値を分解）'!$C10)</f>
        <v>0.1463250855913146</v>
      </c>
      <c r="S44" s="1309">
        <f>$C10*('2018（計画値を分解）'!S44/'2018（計画値を分解）'!$C10)</f>
        <v>0.13574573076822954</v>
      </c>
      <c r="T44" s="1309">
        <f>$C10*('2018（計画値を分解）'!T44/'2018（計画値を分解）'!$C10)</f>
        <v>0.11475265629571307</v>
      </c>
      <c r="U44" s="438">
        <f t="shared" si="16"/>
        <v>0.90463451395995986</v>
      </c>
    </row>
    <row r="45" spans="2:21">
      <c r="B45" s="2" t="s">
        <v>115</v>
      </c>
      <c r="F45" s="2">
        <v>0</v>
      </c>
      <c r="G45" s="2">
        <v>0</v>
      </c>
      <c r="H45" s="1309">
        <f>$C11*('2018（計画値を分解）'!H45/'2018（計画値を分解）'!$C11)</f>
        <v>4.8716514270757353E-3</v>
      </c>
      <c r="I45" s="1309">
        <f>$C11*('2018（計画値を分解）'!I45/'2018（計画値を分解）'!$C11)</f>
        <v>1.2546928194955188E-2</v>
      </c>
      <c r="J45" s="1309">
        <f>$C11*('2018（計画値を分解）'!J45/'2018（計画値を分解）'!$C11)</f>
        <v>3.8427482506073252E-2</v>
      </c>
      <c r="K45" s="1309">
        <f>$C11*('2018（計画値を分解）'!K45/'2018（計画値を分解）'!$C11)</f>
        <v>0.16514293051176368</v>
      </c>
      <c r="L45" s="1309">
        <f>$C11*('2018（計画値を分解）'!L45/'2018（計画値を分解）'!$C11)</f>
        <v>0.28183575827457263</v>
      </c>
      <c r="M45" s="438">
        <f t="shared" si="15"/>
        <v>0.50282475091444045</v>
      </c>
      <c r="N45" s="1309">
        <f>$C11*('2018（計画値を分解）'!N45/'2018（計画値を分解）'!$C11)</f>
        <v>0.12857732463492938</v>
      </c>
      <c r="O45" s="1309">
        <f>$C11*('2018（計画値を分解）'!O45/'2018（計画値を分解）'!$C11)</f>
        <v>9.2277849352891669E-2</v>
      </c>
      <c r="P45" s="1309">
        <f>$C11*('2018（計画値を分解）'!P45/'2018（計画値を分解）'!$C11)</f>
        <v>0.40730245250457481</v>
      </c>
      <c r="Q45" s="1309">
        <f>$C11*('2018（計画値を分解）'!Q45/'2018（計画値を分解）'!$C11)</f>
        <v>0.33074523643212689</v>
      </c>
      <c r="R45" s="1309">
        <f>$C11*('2018（計画値を分解）'!R45/'2018（計画値を分解）'!$C11)</f>
        <v>0.28794517317127438</v>
      </c>
      <c r="S45" s="1309">
        <f>$C11*('2018（計画値を分解）'!S45/'2018（計画値を分解）'!$C11)</f>
        <v>0.27184874789760449</v>
      </c>
      <c r="T45" s="1309">
        <f>$C11*('2018（計画値を分解）'!T45/'2018（計画値を分解）'!$C11)</f>
        <v>0.22537090939976104</v>
      </c>
      <c r="U45" s="438">
        <f t="shared" si="16"/>
        <v>1.7440676933931627</v>
      </c>
    </row>
    <row r="46" spans="2:21">
      <c r="B46" s="2" t="s">
        <v>116</v>
      </c>
      <c r="F46" s="2">
        <v>0</v>
      </c>
      <c r="G46" s="2">
        <v>0</v>
      </c>
      <c r="H46" s="1309">
        <f>$C12*('2018（計画値を分解）'!H46/'2018（計画値を分解）'!$C12)</f>
        <v>1.2580652061085508E-2</v>
      </c>
      <c r="I46" s="1309">
        <f>$C12*('2018（計画値を分解）'!I46/'2018（計画値を分解）'!$C12)</f>
        <v>2.2782264901771779E-2</v>
      </c>
      <c r="J46" s="1309">
        <f>$C12*('2018（計画値を分解）'!J46/'2018（計画値を分解）'!$C12)</f>
        <v>7.2843384424754062E-2</v>
      </c>
      <c r="K46" s="1309">
        <f>$C12*('2018（計画値を分解）'!K46/'2018（計画値を分解）'!$C12)</f>
        <v>0.32690689997312522</v>
      </c>
      <c r="L46" s="1309">
        <f>$C12*('2018（計画値を分解）'!L46/'2018（計画値を分解）'!$C12)</f>
        <v>0.50347384128206984</v>
      </c>
      <c r="M46" s="438">
        <f t="shared" si="15"/>
        <v>0.93858704264280646</v>
      </c>
      <c r="N46" s="1309">
        <f>$C12*('2018（計画値を分解）'!N46/'2018（計画値を分解）'!$C12)</f>
        <v>0.33890621035562446</v>
      </c>
      <c r="O46" s="1309">
        <f>$C12*('2018（計画値を分解）'!O46/'2018（計画値を分解）'!$C12)</f>
        <v>0.26620640906510762</v>
      </c>
      <c r="P46" s="1309">
        <f>$C12*('2018（計画値を分解）'!P46/'2018（計画値を分解）'!$C12)</f>
        <v>1.0107974849684973</v>
      </c>
      <c r="Q46" s="1309">
        <f>$C12*('2018（計画値を分解）'!Q46/'2018（計画値を分解）'!$C12)</f>
        <v>0.83070978185104571</v>
      </c>
      <c r="R46" s="1309">
        <f>$C12*('2018（計画値を分解）'!R46/'2018（計画値を分解）'!$C12)</f>
        <v>0.68234735273266922</v>
      </c>
      <c r="S46" s="1309">
        <f>$C12*('2018（計画値を分解）'!S46/'2018（計画値を分解）'!$C12)</f>
        <v>0.66136151233047091</v>
      </c>
      <c r="T46" s="1309">
        <f>$C12*('2018（計画値を分解）'!T46/'2018（計画値を分解）'!$C12)</f>
        <v>0.4941697509411116</v>
      </c>
      <c r="U46" s="438">
        <f t="shared" si="16"/>
        <v>4.284498502244527</v>
      </c>
    </row>
    <row r="47" spans="2:21">
      <c r="B47" s="2" t="s">
        <v>117</v>
      </c>
      <c r="F47" s="2">
        <v>0</v>
      </c>
      <c r="G47" s="2">
        <v>0</v>
      </c>
      <c r="H47" s="1309">
        <f>$C13*('2018（計画値を分解）'!H47/'2018（計画値を分解）'!$C13)</f>
        <v>1.8627580546898594E-2</v>
      </c>
      <c r="I47" s="1309">
        <f>$C13*('2018（計画値を分解）'!I47/'2018（計画値を分解）'!$C13)</f>
        <v>3.9252514295225867E-2</v>
      </c>
      <c r="J47" s="1309">
        <f>$C13*('2018（計画値を分解）'!J47/'2018（計画値を分解）'!$C13)</f>
        <v>0.12362915218219604</v>
      </c>
      <c r="K47" s="1309">
        <f>$C13*('2018（計画値を分解）'!K47/'2018（計画値を分解）'!$C13)</f>
        <v>0.50144704654171002</v>
      </c>
      <c r="L47" s="1309">
        <f>$C13*('2018（計画値を分解）'!L47/'2018（計画値を分解）'!$C13)</f>
        <v>0.71834204364163889</v>
      </c>
      <c r="M47" s="438">
        <f t="shared" si="15"/>
        <v>1.4012983372076695</v>
      </c>
      <c r="N47" s="1309">
        <f>$C13*('2018（計画値を分解）'!N47/'2018（計画値を分解）'!$C13)</f>
        <v>0.63512923912371566</v>
      </c>
      <c r="O47" s="1309">
        <f>$C13*('2018（計画値を分解）'!O47/'2018（計画値を分解）'!$C13)</f>
        <v>0.54901215356983069</v>
      </c>
      <c r="P47" s="1309">
        <f>$C13*('2018（計画値を分解）'!P47/'2018（計画値を分解）'!$C13)</f>
        <v>1.9560251000991187</v>
      </c>
      <c r="Q47" s="1309">
        <f>$C13*('2018（計画値を分解）'!Q47/'2018（計画値を分解）'!$C13)</f>
        <v>1.5823379665182116</v>
      </c>
      <c r="R47" s="1309">
        <f>$C13*('2018（計画値を分解）'!R47/'2018（計画値を分解）'!$C13)</f>
        <v>1.2786528224610947</v>
      </c>
      <c r="S47" s="1309">
        <f>$C13*('2018（計画値を分解）'!S47/'2018（計画値を分解）'!$C13)</f>
        <v>1.2801452673436677</v>
      </c>
      <c r="T47" s="1309">
        <f>$C13*('2018（計画値を分解）'!T47/'2018（計画値を分解）'!$C13)</f>
        <v>0.89422624481446733</v>
      </c>
      <c r="U47" s="438">
        <f t="shared" si="16"/>
        <v>8.1755287939301056</v>
      </c>
    </row>
    <row r="48" spans="2:21">
      <c r="B48" s="2" t="s">
        <v>412</v>
      </c>
      <c r="F48" s="2">
        <v>0</v>
      </c>
      <c r="G48" s="2">
        <v>0</v>
      </c>
      <c r="H48" s="1309">
        <f>$C14*('2018（計画値を分解）'!H48/'2018（計画値を分解）'!$C14)</f>
        <v>2.4737426738303332E-2</v>
      </c>
      <c r="I48" s="1309">
        <f>$C14*('2018（計画値を分解）'!I48/'2018（計画値を分解）'!$C14)</f>
        <v>5.8401925545765974E-2</v>
      </c>
      <c r="J48" s="1309">
        <f>$C14*('2018（計画値を分解）'!J48/'2018（計画値を分解）'!$C14)</f>
        <v>0.19189922083996583</v>
      </c>
      <c r="K48" s="1309">
        <f>$C14*('2018（計画値を分解）'!K48/'2018（計画値を分解）'!$C14)</f>
        <v>0.81116384697289257</v>
      </c>
      <c r="L48" s="1309">
        <f>$C14*('2018（計画値を分解）'!L48/'2018（計画値を分解）'!$C14)</f>
        <v>1.1135224008175562</v>
      </c>
      <c r="M48" s="438">
        <f t="shared" si="15"/>
        <v>2.1997248209144837</v>
      </c>
      <c r="N48" s="1309">
        <f>$C14*('2018（計画値を分解）'!N48/'2018（計画値を分解）'!$C14)</f>
        <v>0.58798643921835358</v>
      </c>
      <c r="O48" s="1309">
        <f>$C14*('2018（計画値を分解）'!O48/'2018（計画値を分解）'!$C14)</f>
        <v>0.59407181225457306</v>
      </c>
      <c r="P48" s="1309">
        <f>$C14*('2018（計画値を分解）'!P48/'2018（計画値を分解）'!$C14)</f>
        <v>2.2567266372556256</v>
      </c>
      <c r="Q48" s="1309">
        <f>$C14*('2018（計画値を分解）'!Q48/'2018（計画値を分解）'!$C14)</f>
        <v>2.066870503351959</v>
      </c>
      <c r="R48" s="1309">
        <f>$C14*('2018（計画値を分解）'!R48/'2018（計画値を分解）'!$C14)</f>
        <v>1.8526859492492371</v>
      </c>
      <c r="S48" s="1309">
        <f>$C14*('2018（計画値を分解）'!S48/'2018（計画値を分解）'!$C14)</f>
        <v>2.0628542783218831</v>
      </c>
      <c r="T48" s="1309">
        <f>$C14*('2018（計画値を分解）'!T48/'2018（計画値を分解）'!$C14)</f>
        <v>1.3387464101537923</v>
      </c>
      <c r="U48" s="438">
        <f t="shared" si="16"/>
        <v>10.759942029805423</v>
      </c>
    </row>
    <row r="49" spans="2:21">
      <c r="B49" s="2" t="s">
        <v>304</v>
      </c>
      <c r="F49" s="270">
        <f>SUM(F38:F48)</f>
        <v>0</v>
      </c>
      <c r="G49" s="270">
        <f t="shared" ref="G49:U49" si="17">SUM(G38:G48)</f>
        <v>0</v>
      </c>
      <c r="H49" s="269">
        <f t="shared" si="17"/>
        <v>6.7163663531677978E-2</v>
      </c>
      <c r="I49" s="269">
        <f t="shared" si="17"/>
        <v>0.1461019440375316</v>
      </c>
      <c r="J49" s="269">
        <f t="shared" si="17"/>
        <v>0.47163354760017273</v>
      </c>
      <c r="K49" s="269">
        <f t="shared" si="17"/>
        <v>1.9874764188135796</v>
      </c>
      <c r="L49" s="269">
        <f t="shared" si="17"/>
        <v>2.9330032316557539</v>
      </c>
      <c r="M49" s="269">
        <f t="shared" si="17"/>
        <v>5.6053788056387157</v>
      </c>
      <c r="N49" s="270">
        <f t="shared" si="17"/>
        <v>1.7796950297339558</v>
      </c>
      <c r="O49" s="270">
        <f t="shared" si="17"/>
        <v>1.5839666749440231</v>
      </c>
      <c r="P49" s="269">
        <f t="shared" si="17"/>
        <v>5.9624623736872007</v>
      </c>
      <c r="Q49" s="269">
        <f t="shared" si="17"/>
        <v>5.1031660273149093</v>
      </c>
      <c r="R49" s="269">
        <f t="shared" si="17"/>
        <v>4.3471909116460772</v>
      </c>
      <c r="S49" s="269">
        <f t="shared" si="17"/>
        <v>4.5181266830621212</v>
      </c>
      <c r="T49" s="269">
        <f t="shared" si="17"/>
        <v>3.1641869857325888</v>
      </c>
      <c r="U49" s="269">
        <f t="shared" si="17"/>
        <v>26.458794686120875</v>
      </c>
    </row>
    <row r="50" spans="2:21">
      <c r="B50" s="2" t="s">
        <v>389</v>
      </c>
      <c r="H50" s="957">
        <f>'2018（計画値を分解）'!H50+医療院へ!$F$28</f>
        <v>25.369738972536375</v>
      </c>
      <c r="I50" s="957">
        <f>'2018（計画値を分解）'!I50+医療院へ!$F$29</f>
        <v>28.834260065967417</v>
      </c>
      <c r="J50" s="957">
        <f>'2018（計画値を分解）'!J50+医療院へ!$F$30</f>
        <v>35.805369967288932</v>
      </c>
      <c r="K50" s="957">
        <f>'2018（計画値を分解）'!K50+医療院へ!$F$31</f>
        <v>39.483197777210961</v>
      </c>
      <c r="L50" s="957">
        <f>'2018（計画値を分解）'!L50+医療院へ!$F$32</f>
        <v>42.141517557103732</v>
      </c>
      <c r="N50" s="1309">
        <f>'2018（計画値を分解）'!N50</f>
        <v>6.5474246230423736</v>
      </c>
      <c r="O50" s="1309">
        <f>'2018（計画値を分解）'!O50</f>
        <v>10.642978639312327</v>
      </c>
      <c r="P50" s="1309">
        <f>'2018（計画値を分解）'!P50</f>
        <v>18.329096226488126</v>
      </c>
      <c r="Q50" s="1309">
        <f>'2018（計画値を分解）'!Q50</f>
        <v>20.416213674774294</v>
      </c>
      <c r="R50" s="1309">
        <f>'2018（計画値を分解）'!R50</f>
        <v>22.678320463896888</v>
      </c>
      <c r="S50" s="1309">
        <f>'2018（計画値を分解）'!S50</f>
        <v>24.756356458107501</v>
      </c>
      <c r="T50" s="1309">
        <f>'2018（計画値を分解）'!T50</f>
        <v>26.989900916741767</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09">
        <f>$C4*('2018（計画値を分解）'!F55/'2018（計画値を分解）'!$C4)</f>
        <v>0</v>
      </c>
      <c r="G55" s="1309">
        <f>$C4*('2018（計画値を分解）'!G55/'2018（計画値を分解）'!$C4)</f>
        <v>2.2705700323239809E-4</v>
      </c>
      <c r="H55" s="1309">
        <f>$C4*('2018（計画値を分解）'!H55/'2018（計画値を分解）'!$C4)</f>
        <v>7.1399474313122401E-3</v>
      </c>
      <c r="I55" s="1309">
        <f>$C4*('2018（計画値を分解）'!I55/'2018（計画値を分解）'!$C4)</f>
        <v>6.314130518971066E-3</v>
      </c>
      <c r="J55" s="1309">
        <f>$C4*('2018（計画値を分解）'!J55/'2018（計画値を分解）'!$C4)</f>
        <v>7.6090843605267633E-3</v>
      </c>
      <c r="K55" s="1309">
        <f>$C4*('2018（計画値を分解）'!K55/'2018（計画値を分解）'!$C4)</f>
        <v>4.0404485306333162E-3</v>
      </c>
      <c r="L55" s="1309">
        <f>$C4*('2018（計画値を分解）'!L55/'2018（計画値を分解）'!$C4)</f>
        <v>3.86106966962703E-3</v>
      </c>
      <c r="M55" s="438">
        <f>SUM(F55:L55)</f>
        <v>2.9191737514302814E-2</v>
      </c>
      <c r="N55" s="1309">
        <f>$C4*('2018（計画値を分解）'!N55/'2018（計画値を分解）'!$C4)</f>
        <v>9.5254451300089207E-2</v>
      </c>
      <c r="O55" s="1309">
        <f>$C4*('2018（計画値を分解）'!O55/'2018（計画値を分解）'!$C4)</f>
        <v>0.24507899378815975</v>
      </c>
      <c r="P55" s="1309">
        <f>$C4*('2018（計画値を分解）'!P55/'2018（計画値を分解）'!$C4)</f>
        <v>0.41288785646034792</v>
      </c>
      <c r="Q55" s="1309">
        <f>$C4*('2018（計画値を分解）'!Q55/'2018（計画値を分解）'!$C4)</f>
        <v>0.56739067415301037</v>
      </c>
      <c r="R55" s="1309">
        <f>$C4*('2018（計画値を分解）'!R55/'2018（計画値を分解）'!$C4)</f>
        <v>0.31459417509069065</v>
      </c>
      <c r="S55" s="1309">
        <f>$C4*('2018（計画値を分解）'!S55/'2018（計画値を分解）'!$C4)</f>
        <v>0.22212712572160506</v>
      </c>
      <c r="T55" s="1309">
        <f>$C4*('2018（計画値を分解）'!T55/'2018（計画値を分解）'!$C4)</f>
        <v>0.19937098377539803</v>
      </c>
      <c r="U55" s="438">
        <f>SUM(N55:T55)</f>
        <v>2.0567042602893011</v>
      </c>
    </row>
    <row r="56" spans="2:21">
      <c r="B56" s="2" t="s">
        <v>147</v>
      </c>
      <c r="F56" s="1309">
        <f>$C5*('2018（計画値を分解）'!F56/'2018（計画値を分解）'!$C5)</f>
        <v>0</v>
      </c>
      <c r="G56" s="1309">
        <f>$C5*('2018（計画値を分解）'!G56/'2018（計画値を分解）'!$C5)</f>
        <v>2.6508583253881526E-4</v>
      </c>
      <c r="H56" s="1309">
        <f>$C5*('2018（計画値を分解）'!H56/'2018（計画値を分解）'!$C5)</f>
        <v>8.3357874109505452E-3</v>
      </c>
      <c r="I56" s="1309">
        <f>$C5*('2018（計画値を分解）'!I56/'2018（計画値を分解）'!$C5)</f>
        <v>7.371657872481595E-3</v>
      </c>
      <c r="J56" s="1309">
        <f>$C5*('2018（計画値を分解）'!J56/'2018（計画値を分解）'!$C5)</f>
        <v>8.8834981253751878E-3</v>
      </c>
      <c r="K56" s="1309">
        <f>$C5*('2018（計画値を分解）'!K56/'2018（計画値を分解）'!$C5)</f>
        <v>4.7171663825621131E-3</v>
      </c>
      <c r="L56" s="1309">
        <f>$C5*('2018（計画値を分解）'!L56/'2018（計画値を分解）'!$C5)</f>
        <v>4.5077441051922032E-3</v>
      </c>
      <c r="M56" s="438">
        <f t="shared" ref="M56:M65" si="18">SUM(F56:L56)</f>
        <v>3.4080939729100465E-2</v>
      </c>
      <c r="N56" s="1309">
        <f>$C5*('2018（計画値を分解）'!N56/'2018（計画値を分解）'!$C5)</f>
        <v>0.11120822157626914</v>
      </c>
      <c r="O56" s="1309">
        <f>$C5*('2018（計画値を分解）'!O56/'2018（計画値を分解）'!$C5)</f>
        <v>0.28612625103491857</v>
      </c>
      <c r="P56" s="1309">
        <f>$C5*('2018（計画値を分解）'!P56/'2018（計画値を分解）'!$C5)</f>
        <v>0.48204071936478782</v>
      </c>
      <c r="Q56" s="1309">
        <f>$C5*('2018（計画値を分解）'!Q56/'2018（計画値を分解）'!$C5)</f>
        <v>0.6624205688060858</v>
      </c>
      <c r="R56" s="1309">
        <f>$C5*('2018（計画値を分解）'!R56/'2018（計画値を分解）'!$C5)</f>
        <v>0.36728423976608821</v>
      </c>
      <c r="S56" s="1309">
        <f>$C5*('2018（計画値を分解）'!S56/'2018（計画値を分解）'!$C5)</f>
        <v>0.25933027043036366</v>
      </c>
      <c r="T56" s="1309">
        <f>$C5*('2018（計画値を分解）'!T56/'2018（計画値を分解）'!$C5)</f>
        <v>0.23276279729672281</v>
      </c>
      <c r="U56" s="438">
        <f t="shared" ref="U56:U65" si="19">SUM(N56:T56)</f>
        <v>2.4011730682752361</v>
      </c>
    </row>
    <row r="57" spans="2:21">
      <c r="B57" s="2" t="s">
        <v>148</v>
      </c>
      <c r="F57" s="1309">
        <f>$C6*('2018（計画値を分解）'!F57/'2018（計画値を分解）'!$C6)</f>
        <v>0</v>
      </c>
      <c r="G57" s="1309">
        <f>$C6*('2018（計画値を分解）'!G57/'2018（計画値を分解）'!$C6)</f>
        <v>2.35026084569727E-4</v>
      </c>
      <c r="H57" s="1309">
        <f>$C6*('2018（計画値を分解）'!H57/'2018（計画値を分解）'!$C6)</f>
        <v>7.3905401063425833E-3</v>
      </c>
      <c r="I57" s="1309">
        <f>$C6*('2018（計画値を分解）'!I57/'2018（計画値を分解）'!$C6)</f>
        <v>6.5357392734418105E-3</v>
      </c>
      <c r="J57" s="1309">
        <f>$C6*('2018（計画値を分解）'!J57/'2018（計画値を分解）'!$C6)</f>
        <v>7.8761424618334751E-3</v>
      </c>
      <c r="K57" s="1309">
        <f>$C6*('2018（計画値を分解）'!K57/'2018（計画値を分解）'!$C6)</f>
        <v>4.1822572505649898E-3</v>
      </c>
      <c r="L57" s="1309">
        <f>$C6*('2018（計画値を分解）'!L57/'2018（計画値を分解）'!$C6)</f>
        <v>3.9965826809339683E-3</v>
      </c>
      <c r="M57" s="438">
        <f t="shared" si="18"/>
        <v>3.0216287857686552E-2</v>
      </c>
      <c r="N57" s="1309">
        <f>$C6*('2018（計画値を分解）'!N57/'2018（計画値を分解）'!$C6)</f>
        <v>9.8597622659468545E-2</v>
      </c>
      <c r="O57" s="1309">
        <f>$C6*('2018（計画値を分解）'!O57/'2018（計画値を分解）'!$C6)</f>
        <v>0.2536805978248764</v>
      </c>
      <c r="P57" s="1309">
        <f>$C6*('2018（計画値を分解）'!P57/'2018（計画値を分解）'!$C6)</f>
        <v>0.42737909374652039</v>
      </c>
      <c r="Q57" s="1309">
        <f>$C6*('2018（計画値を分解）'!Q57/'2018（計画値を分解）'!$C6)</f>
        <v>0.58730453881253508</v>
      </c>
      <c r="R57" s="1309">
        <f>$C6*('2018（計画値を分解）'!R57/'2018（計画値を分解）'!$C6)</f>
        <v>0.32563557233392676</v>
      </c>
      <c r="S57" s="1309">
        <f>$C6*('2018（計画値を分解）'!S57/'2018（計画値を分解）'!$C6)</f>
        <v>0.22992318180841415</v>
      </c>
      <c r="T57" s="1309">
        <f>$C6*('2018（計画値を分解）'!T57/'2018（計画値を分解）'!$C6)</f>
        <v>0.20636836136512721</v>
      </c>
      <c r="U57" s="438">
        <f t="shared" si="19"/>
        <v>2.1288889685508687</v>
      </c>
    </row>
    <row r="58" spans="2:21">
      <c r="B58" s="2" t="s">
        <v>149</v>
      </c>
      <c r="F58" s="1309">
        <f>$C7*('2018（計画値を分解）'!F58/'2018（計画値を分解）'!$C7)</f>
        <v>0</v>
      </c>
      <c r="G58" s="1309">
        <f>$C7*('2018（計画値を分解）'!G58/'2018（計画値を分解）'!$C7)</f>
        <v>2.1389617613966057E-4</v>
      </c>
      <c r="H58" s="1309">
        <f>$C7*('2018（計画値を分解）'!H58/'2018（計画値を分解）'!$C7)</f>
        <v>6.7260971106570429E-3</v>
      </c>
      <c r="I58" s="1309">
        <f>$C7*('2018（計画値を分解）'!I58/'2018（計画値を分解）'!$C7)</f>
        <v>5.9481467403685543E-3</v>
      </c>
      <c r="J58" s="1309">
        <f>$C7*('2018（計画値を分解）'!J58/'2018（計画値を分解）'!$C7)</f>
        <v>7.1680416171745615E-3</v>
      </c>
      <c r="K58" s="1309">
        <f>$C7*('2018（計画値を分解）'!K58/'2018（計画値を分解）'!$C7)</f>
        <v>3.8062534001957653E-3</v>
      </c>
      <c r="L58" s="1309">
        <f>$C7*('2018（計画値を分解）'!L58/'2018（計画値を分解）'!$C7)</f>
        <v>3.6372718145000313E-3</v>
      </c>
      <c r="M58" s="438">
        <f t="shared" si="18"/>
        <v>2.7499706859035616E-2</v>
      </c>
      <c r="N58" s="1309">
        <f>$C7*('2018（計画値を分解）'!N58/'2018（計画値を分解）'!$C7)</f>
        <v>8.9733250255737612E-2</v>
      </c>
      <c r="O58" s="1309">
        <f>$C7*('2018（計画値を分解）'!O58/'2018（計画値を分解）'!$C7)</f>
        <v>0.2308735642467209</v>
      </c>
      <c r="P58" s="1309">
        <f>$C7*('2018（計画値を分解）'!P58/'2018（計画値を分解）'!$C7)</f>
        <v>0.38895577944793391</v>
      </c>
      <c r="Q58" s="1309">
        <f>$C7*('2018（計画値を分解）'!Q58/'2018（計画値を分解）'!$C7)</f>
        <v>0.53450320338463853</v>
      </c>
      <c r="R58" s="1309">
        <f>$C7*('2018（計画値を分解）'!R58/'2018（計画値を分解）'!$C7)</f>
        <v>0.29635946097128835</v>
      </c>
      <c r="S58" s="1309">
        <f>$C7*('2018（計画値を分解）'!S58/'2018（計画値を分解）'!$C7)</f>
        <v>0.20925204742579628</v>
      </c>
      <c r="T58" s="1309">
        <f>$C7*('2018（計画値を分解）'!T58/'2018（計画値を分解）'!$C7)</f>
        <v>0.18781491191933031</v>
      </c>
      <c r="U58" s="438">
        <f t="shared" si="19"/>
        <v>1.9374922176514455</v>
      </c>
    </row>
    <row r="59" spans="2:21">
      <c r="B59" s="2" t="s">
        <v>150</v>
      </c>
      <c r="F59" s="1309">
        <f>$C8*('2018（計画値を分解）'!F59/'2018（計画値を分解）'!$C8)</f>
        <v>0</v>
      </c>
      <c r="G59" s="1309">
        <f>$C8*('2018（計画値を分解）'!G59/'2018（計画値を分解）'!$C8)</f>
        <v>2.0096714130845127E-4</v>
      </c>
      <c r="H59" s="1309">
        <f>$C8*('2018（計画値を分解）'!H59/'2018（計画値を分解）'!$C8)</f>
        <v>6.3195356405492276E-3</v>
      </c>
      <c r="I59" s="1309">
        <f>$C8*('2018（計画値を分解）'!I59/'2018（計画値を分解）'!$C8)</f>
        <v>5.5886087730457759E-3</v>
      </c>
      <c r="J59" s="1309">
        <f>$C8*('2018（計画値を分解）'!J59/'2018（計画値を分解）'!$C8)</f>
        <v>6.7347666451175788E-3</v>
      </c>
      <c r="K59" s="1309">
        <f>$C8*('2018（計画値を分解）'!K59/'2018（計画値を分解）'!$C8)</f>
        <v>3.5761829815670197E-3</v>
      </c>
      <c r="L59" s="1309">
        <f>$C8*('2018（計画値を分解）'!L59/'2018（計画値を分解）'!$C8)</f>
        <v>3.4174155513869335E-3</v>
      </c>
      <c r="M59" s="438">
        <f t="shared" si="18"/>
        <v>2.5837476732974988E-2</v>
      </c>
      <c r="N59" s="1309">
        <f>$C8*('2018（計画値を分解）'!N59/'2018（計画値を分解）'!$C8)</f>
        <v>8.4309290187762703E-2</v>
      </c>
      <c r="O59" s="1309">
        <f>$C8*('2018（計画値を分解）'!O59/'2018（計画値を分解）'!$C8)</f>
        <v>0.21691832480474851</v>
      </c>
      <c r="P59" s="1309">
        <f>$C8*('2018（計画値を分解）'!P59/'2018（計画値を分解）'!$C8)</f>
        <v>0.3654452010400292</v>
      </c>
      <c r="Q59" s="1309">
        <f>$C8*('2018（計画値を分解）'!Q59/'2018（計画値を分解）'!$C8)</f>
        <v>0.50219495618418042</v>
      </c>
      <c r="R59" s="1309">
        <f>$C8*('2018（計画値を分解）'!R59/'2018（計画値を分解）'!$C8)</f>
        <v>0.27844590186701357</v>
      </c>
      <c r="S59" s="1309">
        <f>$C8*('2018（計画値を分解）'!S59/'2018（計画値を分解）'!$C8)</f>
        <v>0.19660372870174628</v>
      </c>
      <c r="T59" s="1309">
        <f>$C8*('2018（計画値を分解）'!T59/'2018（計画値を分解）'!$C8)</f>
        <v>0.17646236891528891</v>
      </c>
      <c r="U59" s="438">
        <f t="shared" si="19"/>
        <v>1.8203797717007697</v>
      </c>
    </row>
    <row r="60" spans="2:21">
      <c r="B60" s="2" t="s">
        <v>113</v>
      </c>
      <c r="F60" s="1309">
        <f>$C9*('2018（計画値を分解）'!F60/'2018（計画値を分解）'!$C9)</f>
        <v>0</v>
      </c>
      <c r="G60" s="1309">
        <f>$C9*('2018（計画値を分解）'!G60/'2018（計画値を分解）'!$C9)</f>
        <v>3.8182592301411397E-3</v>
      </c>
      <c r="H60" s="1309">
        <f>$C9*('2018（計画値を分解）'!H60/'2018（計画値を分解）'!$C9)</f>
        <v>7.8336732464997741E-2</v>
      </c>
      <c r="I60" s="1309">
        <f>$C9*('2018（計画値を分解）'!I60/'2018（計画値を分解）'!$C9)</f>
        <v>7.2460899683219337E-2</v>
      </c>
      <c r="J60" s="1309">
        <f>$C9*('2018（計画値を分解）'!J60/'2018（計画値を分解）'!$C9)</f>
        <v>6.8243553947885699E-2</v>
      </c>
      <c r="K60" s="1309">
        <f>$C9*('2018（計画値を分解）'!K60/'2018（計画値を分解）'!$C9)</f>
        <v>3.8219289949045943E-2</v>
      </c>
      <c r="L60" s="1309">
        <f>$C9*('2018（計画値を分解）'!L60/'2018（計画値を分解）'!$C9)</f>
        <v>3.4581704824998463E-2</v>
      </c>
      <c r="M60" s="438">
        <f t="shared" si="18"/>
        <v>0.2956604401002883</v>
      </c>
      <c r="N60" s="1309">
        <f>$C9*('2018（計画値を分解）'!N60/'2018（計画値を分解）'!$C9)</f>
        <v>1.0943012110770336</v>
      </c>
      <c r="O60" s="1309">
        <f>$C9*('2018（計画値を分解）'!O60/'2018（計画値を分解）'!$C9)</f>
        <v>1.8899146550967785</v>
      </c>
      <c r="P60" s="1309">
        <f>$C9*('2018（計画値を分解）'!P60/'2018（計画値を分解）'!$C9)</f>
        <v>3.3165908977406451</v>
      </c>
      <c r="Q60" s="1309">
        <f>$C9*('2018（計画値を分解）'!Q60/'2018（計画値を分解）'!$C9)</f>
        <v>3.6295295555928497</v>
      </c>
      <c r="R60" s="1309">
        <f>$C9*('2018（計画値を分解）'!R60/'2018（計画値を分解）'!$C9)</f>
        <v>2.0641659041238896</v>
      </c>
      <c r="S60" s="1309">
        <f>$C9*('2018（計画値を分解）'!S60/'2018（計画値を分解）'!$C9)</f>
        <v>1.448784862188645</v>
      </c>
      <c r="T60" s="1309">
        <f>$C9*('2018（計画値を分解）'!T60/'2018（計画値を分解）'!$C9)</f>
        <v>1.1446611251847048</v>
      </c>
      <c r="U60" s="438">
        <f t="shared" si="19"/>
        <v>14.587948211004546</v>
      </c>
    </row>
    <row r="61" spans="2:21">
      <c r="B61" s="2" t="s">
        <v>114</v>
      </c>
      <c r="F61" s="1309">
        <f>$C10*('2018（計画値を分解）'!F61/'2018（計画値を分解）'!$C10)</f>
        <v>0</v>
      </c>
      <c r="G61" s="1309">
        <f>$C10*('2018（計画値を分解）'!G61/'2018（計画値を分解）'!$C10)</f>
        <v>8.2122878403565608E-3</v>
      </c>
      <c r="H61" s="1309">
        <f>$C10*('2018（計画値を分解）'!H61/'2018（計画値を分解）'!$C10)</f>
        <v>0.21834965168720119</v>
      </c>
      <c r="I61" s="1309">
        <f>$C10*('2018（計画値を分解）'!I61/'2018（計画値を分解）'!$C10)</f>
        <v>0.20676922466588285</v>
      </c>
      <c r="J61" s="1309">
        <f>$C10*('2018（計画値を分解）'!J61/'2018（計画値を分解）'!$C10)</f>
        <v>0.20487735264720208</v>
      </c>
      <c r="K61" s="1309">
        <f>$C10*('2018（計画値を分解）'!K61/'2018（計画値を分解）'!$C10)</f>
        <v>0.10858757283385426</v>
      </c>
      <c r="L61" s="1309">
        <f>$C10*('2018（計画値を分解）'!L61/'2018（計画値を分解）'!$C10)</f>
        <v>7.7919927232664138E-2</v>
      </c>
      <c r="M61" s="438">
        <f t="shared" si="18"/>
        <v>0.82471601690716112</v>
      </c>
      <c r="N61" s="1309">
        <f>$C10*('2018（計画値を分解）'!N61/'2018（計画値を分解）'!$C10)</f>
        <v>2.7386324358002363</v>
      </c>
      <c r="O61" s="1309">
        <f>$C10*('2018（計画値を分解）'!O61/'2018（計画値を分解）'!$C10)</f>
        <v>4.1704506337663174</v>
      </c>
      <c r="P61" s="1309">
        <f>$C10*('2018（計画値を分解）'!P61/'2018（計画値を分解）'!$C10)</f>
        <v>7.4597992264082054</v>
      </c>
      <c r="Q61" s="1309">
        <f>$C10*('2018（計画値を分解）'!Q61/'2018（計画値を分解）'!$C10)</f>
        <v>7.4185692848663329</v>
      </c>
      <c r="R61" s="1309">
        <f>$C10*('2018（計画値を分解）'!R61/'2018（計画値を分解）'!$C10)</f>
        <v>4.2523744117369144</v>
      </c>
      <c r="S61" s="1309">
        <f>$C10*('2018（計画値を分解）'!S61/'2018（計画値を分解）'!$C10)</f>
        <v>2.8625843268169979</v>
      </c>
      <c r="T61" s="1309">
        <f>$C10*('2018（計画値を分解）'!T61/'2018（計画値を分解）'!$C10)</f>
        <v>2.0372678252838172</v>
      </c>
      <c r="U61" s="438">
        <f t="shared" si="19"/>
        <v>30.939678144678822</v>
      </c>
    </row>
    <row r="62" spans="2:21">
      <c r="B62" s="2" t="s">
        <v>115</v>
      </c>
      <c r="F62" s="1309">
        <f>$C11*('2018（計画値を分解）'!F62/'2018（計画値を分解）'!$C11)</f>
        <v>0</v>
      </c>
      <c r="G62" s="1309">
        <f>$C11*('2018（計画値を分解）'!G62/'2018（計画値を分解）'!$C11)</f>
        <v>1.4555165235369641E-2</v>
      </c>
      <c r="H62" s="1309">
        <f>$C11*('2018（計画値を分解）'!H62/'2018（計画値を分解）'!$C11)</f>
        <v>0.45676586634809907</v>
      </c>
      <c r="I62" s="1309">
        <f>$C11*('2018（計画値を分解）'!I62/'2018（計画値を分解）'!$C11)</f>
        <v>0.48315746377329738</v>
      </c>
      <c r="J62" s="1309">
        <f>$C11*('2018（計画値を分解）'!J62/'2018（計画値を分解）'!$C11)</f>
        <v>0.47060723649689251</v>
      </c>
      <c r="K62" s="1309">
        <f>$C11*('2018（計画値を分解）'!K62/'2018（計画値を分解）'!$C11)</f>
        <v>0.25271187468399975</v>
      </c>
      <c r="L62" s="1309">
        <f>$C11*('2018（計画値を分解）'!L62/'2018（計画値を分解）'!$C11)</f>
        <v>0.18294096346484326</v>
      </c>
      <c r="M62" s="438">
        <f t="shared" si="18"/>
        <v>1.8607385700025019</v>
      </c>
      <c r="N62" s="1309">
        <f>$C11*('2018（計画値を分解）'!N62/'2018（計画値を分解）'!$C11)</f>
        <v>5.0016872973069351</v>
      </c>
      <c r="O62" s="1309">
        <f>$C11*('2018（計画値を分解）'!O62/'2018（計画値を分解）'!$C11)</f>
        <v>6.9650695333120147</v>
      </c>
      <c r="P62" s="1309">
        <f>$C11*('2018（計画値を分解）'!P62/'2018（計画値を分解）'!$C11)</f>
        <v>13.086927210399184</v>
      </c>
      <c r="Q62" s="1309">
        <f>$C11*('2018（計画値を分解）'!Q62/'2018（計画値を分解）'!$C11)</f>
        <v>11.28752158852099</v>
      </c>
      <c r="R62" s="1309">
        <f>$C11*('2018（計画値を分解）'!R62/'2018（計画値を分解）'!$C11)</f>
        <v>6.2257551275835059</v>
      </c>
      <c r="S62" s="1309">
        <f>$C11*('2018（計画値を分解）'!S62/'2018（計画値を分解）'!$C11)</f>
        <v>4.0530701962989806</v>
      </c>
      <c r="T62" s="1309">
        <f>$C11*('2018（計画値を分解）'!T62/'2018（計画値を分解）'!$C11)</f>
        <v>2.6383951074343548</v>
      </c>
      <c r="U62" s="438">
        <f t="shared" si="19"/>
        <v>49.258426060855967</v>
      </c>
    </row>
    <row r="63" spans="2:21">
      <c r="B63" s="2" t="s">
        <v>116</v>
      </c>
      <c r="F63" s="1309">
        <f>$C12*('2018（計画値を分解）'!F63/'2018（計画値を分解）'!$C12)</f>
        <v>0</v>
      </c>
      <c r="G63" s="1309">
        <f>$C12*('2018（計画値を分解）'!G63/'2018（計画値を分解）'!$C12)</f>
        <v>2.9365277914936493E-2</v>
      </c>
      <c r="H63" s="1309">
        <f>$C12*('2018（計画値を分解）'!H63/'2018（計画値を分解）'!$C12)</f>
        <v>0.92070660439786789</v>
      </c>
      <c r="I63" s="1309">
        <f>$C12*('2018（計画値を分解）'!I63/'2018（計画値を分解）'!$C12)</f>
        <v>1.1255925779441385</v>
      </c>
      <c r="J63" s="1309">
        <f>$C12*('2018（計画値を分解）'!J63/'2018（計画値を分解）'!$C12)</f>
        <v>1.1266653899727546</v>
      </c>
      <c r="K63" s="1309">
        <f>$C12*('2018（計画値を分解）'!K63/'2018（計画値を分解）'!$C12)</f>
        <v>0.64535064766877603</v>
      </c>
      <c r="L63" s="1309">
        <f>$C12*('2018（計画値を分解）'!L63/'2018（計画値を分解）'!$C12)</f>
        <v>0.44637732600513846</v>
      </c>
      <c r="M63" s="438">
        <f t="shared" si="18"/>
        <v>4.2940578239036125</v>
      </c>
      <c r="N63" s="1309">
        <f>$C12*('2018（計画値を分解）'!N63/'2018（計画値を分解）'!$C12)</f>
        <v>8.4393390003064326</v>
      </c>
      <c r="O63" s="1309">
        <f>$C12*('2018（計画値を分解）'!O63/'2018（計画値を分解）'!$C12)</f>
        <v>11.897559357899521</v>
      </c>
      <c r="P63" s="1309">
        <f>$C12*('2018（計画値を分解）'!P63/'2018（計画値を分解）'!$C12)</f>
        <v>23.258702463556371</v>
      </c>
      <c r="Q63" s="1309">
        <f>$C12*('2018（計画値を分解）'!Q63/'2018（計画値を分解）'!$C12)</f>
        <v>18.297942549645612</v>
      </c>
      <c r="R63" s="1309">
        <f>$C12*('2018（計画値を分解）'!R63/'2018（計画値を分解）'!$C12)</f>
        <v>9.7390096726095603</v>
      </c>
      <c r="S63" s="1309">
        <f>$C12*('2018（計画値を分解）'!S63/'2018（計画値を分解）'!$C12)</f>
        <v>5.9761817569647642</v>
      </c>
      <c r="T63" s="1309">
        <f>$C12*('2018（計画値を分解）'!T63/'2018（計画値を分解）'!$C12)</f>
        <v>3.5753120519410615</v>
      </c>
      <c r="U63" s="438">
        <f t="shared" si="19"/>
        <v>81.184046852923331</v>
      </c>
    </row>
    <row r="64" spans="2:21">
      <c r="B64" s="2" t="s">
        <v>117</v>
      </c>
      <c r="F64" s="1309">
        <f>$C13*('2018（計画値を分解）'!F64/'2018（計画値を分解）'!$C13)</f>
        <v>0</v>
      </c>
      <c r="G64" s="1309">
        <f>$C13*('2018（計画値を分解）'!G64/'2018（計画値を分解）'!$C13)</f>
        <v>4.300546265671025E-2</v>
      </c>
      <c r="H64" s="1309">
        <f>$C13*('2018（計画値を分解）'!H64/'2018（計画値を分解）'!$C13)</f>
        <v>1.2999473452874664</v>
      </c>
      <c r="I64" s="1309">
        <f>$C13*('2018（計画値を分解）'!I64/'2018（計画値を分解）'!$C13)</f>
        <v>1.7834234402800306</v>
      </c>
      <c r="J64" s="1309">
        <f>$C13*('2018（計画値を分解）'!J64/'2018（計画値を分解）'!$C13)</f>
        <v>1.8142033879862027</v>
      </c>
      <c r="K64" s="1309">
        <f>$C13*('2018（計画値を分解）'!K64/'2018（計画値を分解）'!$C13)</f>
        <v>1.1141523569720682</v>
      </c>
      <c r="L64" s="1309">
        <f>$C13*('2018（計画値を分解）'!L64/'2018（計画値を分解）'!$C13)</f>
        <v>0.74719918069102997</v>
      </c>
      <c r="M64" s="438">
        <f t="shared" si="18"/>
        <v>6.8019311738735091</v>
      </c>
      <c r="N64" s="1309">
        <f>$C13*('2018（計画値を分解）'!N64/'2018（計画値を分解）'!$C13)</f>
        <v>8.3477108858102653</v>
      </c>
      <c r="O64" s="1309">
        <f>$C13*('2018（計画値を分解）'!O64/'2018（計画値を分解）'!$C13)</f>
        <v>13.26002457434854</v>
      </c>
      <c r="P64" s="1309">
        <f>$C13*('2018（計画値を分解）'!P64/'2018（計画値を分解）'!$C13)</f>
        <v>28.415275251920622</v>
      </c>
      <c r="Q64" s="1309">
        <f>$C13*('2018（計画値を分解）'!Q64/'2018（計画値を分解）'!$C13)</f>
        <v>23.045463671959386</v>
      </c>
      <c r="R64" s="1309">
        <f>$C13*('2018（計画値を分解）'!R64/'2018（計画値を分解）'!$C13)</f>
        <v>12.516139659344082</v>
      </c>
      <c r="S64" s="1309">
        <f>$C13*('2018（計画値を分解）'!S64/'2018（計画値を分解）'!$C13)</f>
        <v>7.6241743753322968</v>
      </c>
      <c r="T64" s="1309">
        <f>$C13*('2018（計画値を分解）'!T64/'2018（計画値を分解）'!$C13)</f>
        <v>4.333104995469319</v>
      </c>
      <c r="U64" s="438">
        <f t="shared" si="19"/>
        <v>97.5418934141845</v>
      </c>
    </row>
    <row r="65" spans="2:21">
      <c r="B65" s="2" t="s">
        <v>412</v>
      </c>
      <c r="F65" s="1309">
        <f>$C14*('2018（計画値を分解）'!F65/'2018（計画値を分解）'!$C14)</f>
        <v>0</v>
      </c>
      <c r="G65" s="1309">
        <f>$C14*('2018（計画値を分解）'!G65/'2018（計画値を分解）'!$C14)</f>
        <v>3.83230200339605E-2</v>
      </c>
      <c r="H65" s="1309">
        <f>$C14*('2018（計画値を分解）'!H65/'2018（計画値を分解）'!$C14)</f>
        <v>1.1085157524085036</v>
      </c>
      <c r="I65" s="1309">
        <f>$C14*('2018（計画値を分解）'!I65/'2018（計画値を分解）'!$C14)</f>
        <v>1.8629323074728892</v>
      </c>
      <c r="J65" s="1309">
        <f>$C14*('2018（計画値を分解）'!J65/'2018（計画値を分解）'!$C14)</f>
        <v>2.154724062133671</v>
      </c>
      <c r="K65" s="1309">
        <f>$C14*('2018（計画値を分解）'!K65/'2018（計画値を分解）'!$C14)</f>
        <v>1.6906749870787872</v>
      </c>
      <c r="L65" s="1309">
        <f>$C14*('2018（計画値を分解）'!L65/'2018（計画値を分解）'!$C14)</f>
        <v>1.126268038375611</v>
      </c>
      <c r="M65" s="438">
        <f t="shared" si="18"/>
        <v>7.9814381675034216</v>
      </c>
      <c r="N65" s="1309">
        <f>$C14*('2018（計画値を分解）'!N65/'2018（計画値を分解）'!$C14)</f>
        <v>4.1963879656587748</v>
      </c>
      <c r="O65" s="1309">
        <f>$C14*('2018（計画値を分解）'!O65/'2018（計画値を分解）'!$C14)</f>
        <v>8.5405084023117084</v>
      </c>
      <c r="P65" s="1309">
        <f>$C14*('2018（計画値を分解）'!P65/'2018（計画値を分解）'!$C14)</f>
        <v>22.225003080861942</v>
      </c>
      <c r="Q65" s="1309">
        <f>$C14*('2018（計画値を分解）'!Q65/'2018（計画値を分解）'!$C14)</f>
        <v>22.277627753136848</v>
      </c>
      <c r="R65" s="1309">
        <f>$C14*('2018（計画値を分解）'!R65/'2018（計画値を分解）'!$C14)</f>
        <v>14.270967573493669</v>
      </c>
      <c r="S65" s="1309">
        <f>$C14*('2018（計画値を分解）'!S65/'2018（計画値を分解）'!$C14)</f>
        <v>10.033610584403743</v>
      </c>
      <c r="T65" s="1309">
        <f>$C14*('2018（計画値を分解）'!T65/'2018（計画値を分解）'!$C14)</f>
        <v>6.0524349969311331</v>
      </c>
      <c r="U65" s="438">
        <f t="shared" si="19"/>
        <v>87.596540356797817</v>
      </c>
    </row>
    <row r="66" spans="2:21">
      <c r="B66" s="2" t="s">
        <v>304</v>
      </c>
      <c r="F66" s="269">
        <f>SUM(F55:F65)</f>
        <v>0</v>
      </c>
      <c r="G66" s="269">
        <f t="shared" ref="G66:U66" si="20">SUM(G55:G65)</f>
        <v>0.13842150514926366</v>
      </c>
      <c r="H66" s="269">
        <f t="shared" si="20"/>
        <v>4.1185338602939474</v>
      </c>
      <c r="I66" s="269">
        <f t="shared" si="20"/>
        <v>5.5660941969977671</v>
      </c>
      <c r="J66" s="269">
        <f t="shared" si="20"/>
        <v>5.8775925163946354</v>
      </c>
      <c r="K66" s="269">
        <f t="shared" si="20"/>
        <v>3.8700190377320545</v>
      </c>
      <c r="L66" s="269">
        <f t="shared" si="20"/>
        <v>2.6347072244159255</v>
      </c>
      <c r="M66" s="269">
        <f t="shared" si="20"/>
        <v>22.205368340983597</v>
      </c>
      <c r="N66" s="269">
        <f t="shared" si="20"/>
        <v>30.297161631939005</v>
      </c>
      <c r="O66" s="269">
        <f t="shared" si="20"/>
        <v>47.956204888434307</v>
      </c>
      <c r="P66" s="269">
        <f t="shared" si="20"/>
        <v>99.839006780946576</v>
      </c>
      <c r="Q66" s="269">
        <f t="shared" si="20"/>
        <v>88.810468345062475</v>
      </c>
      <c r="R66" s="269">
        <f t="shared" si="20"/>
        <v>50.65073169892063</v>
      </c>
      <c r="S66" s="269">
        <f t="shared" si="20"/>
        <v>33.115642456093354</v>
      </c>
      <c r="T66" s="269">
        <f t="shared" si="20"/>
        <v>20.783955525516259</v>
      </c>
      <c r="U66" s="269">
        <f t="shared" si="20"/>
        <v>371.45317132691264</v>
      </c>
    </row>
    <row r="67" spans="2:21">
      <c r="B67" s="2" t="s">
        <v>389</v>
      </c>
      <c r="F67" s="261" t="s">
        <v>395</v>
      </c>
      <c r="G67" s="1309">
        <f>'2018（計画値を分解）'!G67</f>
        <v>25.116815056556465</v>
      </c>
      <c r="H67" s="1309">
        <f>'2018（計画値を分解）'!H67</f>
        <v>27.175683789278288</v>
      </c>
      <c r="I67" s="1309">
        <f>'2018（計画値を分解）'!I67</f>
        <v>28.489074855530735</v>
      </c>
      <c r="J67" s="1309">
        <f>'2018（計画値を分解）'!J67</f>
        <v>29.282190600277524</v>
      </c>
      <c r="K67" s="1309">
        <f>'2018（計画値を分解）'!K67</f>
        <v>29.655296767320198</v>
      </c>
      <c r="L67" s="1309">
        <f>'2018（計画値を分解）'!L67</f>
        <v>30.270643622375005</v>
      </c>
      <c r="M67" s="138"/>
      <c r="N67" s="1309">
        <f>'2018（計画値を分解）'!N67</f>
        <v>2.0418961752348572</v>
      </c>
      <c r="O67" s="1309">
        <f>'2018（計画値を分解）'!O67</f>
        <v>3.1423770544291165</v>
      </c>
      <c r="P67" s="1309">
        <f>'2018（計画値を分解）'!P67</f>
        <v>10.424132489631839</v>
      </c>
      <c r="Q67" s="1309">
        <f>'2018（計画値を分解）'!Q67</f>
        <v>14.02676641353122</v>
      </c>
      <c r="R67" s="1309">
        <f>'2018（計画値を分解）'!R67</f>
        <v>20.958960699862807</v>
      </c>
      <c r="S67" s="1309">
        <f>'2018（計画値を分解）'!S67</f>
        <v>25.319842990227389</v>
      </c>
      <c r="T67" s="1309">
        <f>'2018（計画値を分解）'!T67</f>
        <v>30.787742297773775</v>
      </c>
      <c r="U67" s="138"/>
    </row>
    <row r="68" spans="2:21">
      <c r="B68" s="267"/>
      <c r="C68" s="267"/>
      <c r="D68" s="267"/>
      <c r="E68" s="267"/>
      <c r="F68" s="267"/>
      <c r="G68" s="267"/>
      <c r="H68" s="267"/>
      <c r="I68" s="267"/>
      <c r="J68" s="267"/>
      <c r="K68" s="267"/>
      <c r="L68" s="267"/>
      <c r="M68" s="267"/>
      <c r="N68" s="966"/>
      <c r="O68" s="966"/>
      <c r="P68" s="267"/>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 t="shared" ref="F72:L82" si="21">MAX(0,SUM(F4,N4)-SUM(F21,N21,F38,N38,F55,N55))</f>
        <v>0.15107412193766223</v>
      </c>
      <c r="G72" s="138">
        <f t="shared" si="21"/>
        <v>0.13698341568090269</v>
      </c>
      <c r="H72" s="138">
        <f t="shared" si="21"/>
        <v>3.7001019746266683E-3</v>
      </c>
      <c r="I72" s="138">
        <f t="shared" si="21"/>
        <v>0</v>
      </c>
      <c r="J72" s="138">
        <f t="shared" si="21"/>
        <v>0</v>
      </c>
      <c r="K72" s="138">
        <f t="shared" si="21"/>
        <v>0</v>
      </c>
      <c r="L72" s="138">
        <f t="shared" si="21"/>
        <v>3.4963822108407039E-2</v>
      </c>
      <c r="M72" s="438">
        <f>SUM(F72:L72)</f>
        <v>0.3267214617015986</v>
      </c>
    </row>
    <row r="73" spans="2:21">
      <c r="B73" s="2" t="s">
        <v>147</v>
      </c>
      <c r="F73" s="138">
        <f t="shared" si="21"/>
        <v>0.17635246470964272</v>
      </c>
      <c r="G73" s="138">
        <f t="shared" si="21"/>
        <v>0.1599086320075801</v>
      </c>
      <c r="H73" s="138">
        <f t="shared" si="21"/>
        <v>4.2063510918762814E-3</v>
      </c>
      <c r="I73" s="138">
        <f t="shared" si="21"/>
        <v>0</v>
      </c>
      <c r="J73" s="138">
        <f t="shared" si="21"/>
        <v>0</v>
      </c>
      <c r="K73" s="138">
        <f t="shared" si="21"/>
        <v>0</v>
      </c>
      <c r="L73" s="138">
        <f t="shared" si="21"/>
        <v>4.0783874327056657E-2</v>
      </c>
      <c r="M73" s="438">
        <f t="shared" ref="M73:M81" si="22">SUM(F73:L73)</f>
        <v>0.38125132213615576</v>
      </c>
    </row>
    <row r="74" spans="2:21">
      <c r="B74" s="2" t="s">
        <v>148</v>
      </c>
      <c r="F74" s="138">
        <f t="shared" si="21"/>
        <v>0.15628833318311197</v>
      </c>
      <c r="G74" s="138">
        <f t="shared" si="21"/>
        <v>0.14172795997246351</v>
      </c>
      <c r="H74" s="138">
        <f t="shared" si="21"/>
        <v>3.4204872419396071E-3</v>
      </c>
      <c r="I74" s="138">
        <f t="shared" si="21"/>
        <v>0</v>
      </c>
      <c r="J74" s="138">
        <f t="shared" si="21"/>
        <v>0</v>
      </c>
      <c r="K74" s="138">
        <f t="shared" si="21"/>
        <v>0</v>
      </c>
      <c r="L74" s="138">
        <f t="shared" si="21"/>
        <v>3.6061539410975063E-2</v>
      </c>
      <c r="M74" s="438">
        <f t="shared" si="22"/>
        <v>0.33749831980849015</v>
      </c>
    </row>
    <row r="75" spans="2:21">
      <c r="B75" s="2" t="s">
        <v>149</v>
      </c>
      <c r="F75" s="138">
        <f t="shared" si="21"/>
        <v>0.14215903528065862</v>
      </c>
      <c r="G75" s="138">
        <f t="shared" si="21"/>
        <v>0.12892992577962425</v>
      </c>
      <c r="H75" s="138">
        <f t="shared" si="21"/>
        <v>2.748707931374994E-3</v>
      </c>
      <c r="I75" s="138">
        <f t="shared" si="21"/>
        <v>0</v>
      </c>
      <c r="J75" s="138">
        <f t="shared" si="21"/>
        <v>0</v>
      </c>
      <c r="K75" s="138">
        <f t="shared" si="21"/>
        <v>0</v>
      </c>
      <c r="L75" s="138">
        <f t="shared" si="21"/>
        <v>3.2704420945024126E-2</v>
      </c>
      <c r="M75" s="438">
        <f>SUM(F75:L75)</f>
        <v>0.30654208993668203</v>
      </c>
    </row>
    <row r="76" spans="2:21">
      <c r="B76" s="2" t="s">
        <v>150</v>
      </c>
      <c r="F76" s="138">
        <f t="shared" si="21"/>
        <v>0.13342652337896238</v>
      </c>
      <c r="G76" s="138">
        <f t="shared" si="21"/>
        <v>0.12103663505137055</v>
      </c>
      <c r="H76" s="138">
        <f t="shared" si="21"/>
        <v>1.9328340382627762E-3</v>
      </c>
      <c r="I76" s="138">
        <f t="shared" si="21"/>
        <v>0</v>
      </c>
      <c r="J76" s="138">
        <f t="shared" si="21"/>
        <v>0</v>
      </c>
      <c r="K76" s="138">
        <f t="shared" si="21"/>
        <v>0</v>
      </c>
      <c r="L76" s="138">
        <f t="shared" si="21"/>
        <v>3.0522366092322784E-2</v>
      </c>
      <c r="M76" s="438">
        <f t="shared" si="22"/>
        <v>0.28691835856091852</v>
      </c>
    </row>
    <row r="77" spans="2:21">
      <c r="B77" s="2" t="s">
        <v>113</v>
      </c>
      <c r="F77" s="138">
        <f t="shared" si="21"/>
        <v>2.4293112165738719</v>
      </c>
      <c r="G77" s="138">
        <f t="shared" si="21"/>
        <v>1.7983617568580144</v>
      </c>
      <c r="H77" s="138">
        <f t="shared" si="21"/>
        <v>0.88866634740131722</v>
      </c>
      <c r="I77" s="138">
        <f t="shared" si="21"/>
        <v>0.38675743543157326</v>
      </c>
      <c r="J77" s="138">
        <f t="shared" si="21"/>
        <v>0.26034163471776806</v>
      </c>
      <c r="K77" s="138">
        <f t="shared" si="21"/>
        <v>0.34751386723920907</v>
      </c>
      <c r="L77" s="138">
        <f t="shared" si="21"/>
        <v>0.41993829433283736</v>
      </c>
      <c r="M77" s="438">
        <f>SUM(F77:L77)</f>
        <v>6.5308905525545917</v>
      </c>
    </row>
    <row r="78" spans="2:21">
      <c r="B78" s="2" t="s">
        <v>114</v>
      </c>
      <c r="F78" s="138">
        <f t="shared" si="21"/>
        <v>6.4164847352986314</v>
      </c>
      <c r="G78" s="138">
        <f t="shared" si="21"/>
        <v>4.4638043599098456</v>
      </c>
      <c r="H78" s="138">
        <f t="shared" si="21"/>
        <v>2.3645404413433013</v>
      </c>
      <c r="I78" s="138">
        <f t="shared" si="21"/>
        <v>1.257203825001044</v>
      </c>
      <c r="J78" s="138">
        <f t="shared" si="21"/>
        <v>0.71554675179077165</v>
      </c>
      <c r="K78" s="138">
        <f t="shared" si="21"/>
        <v>0.86836487668812712</v>
      </c>
      <c r="L78" s="138">
        <f t="shared" si="21"/>
        <v>0.97964221248880579</v>
      </c>
      <c r="M78" s="438">
        <f t="shared" si="22"/>
        <v>17.065587202520526</v>
      </c>
    </row>
    <row r="79" spans="2:21">
      <c r="B79" s="2" t="s">
        <v>115</v>
      </c>
      <c r="F79" s="138">
        <f t="shared" si="21"/>
        <v>11.72803601891081</v>
      </c>
      <c r="G79" s="138">
        <f t="shared" si="21"/>
        <v>7.2650165810789282</v>
      </c>
      <c r="H79" s="138">
        <f t="shared" si="21"/>
        <v>3.999129829637404</v>
      </c>
      <c r="I79" s="138">
        <f t="shared" si="21"/>
        <v>1.7194523485422284</v>
      </c>
      <c r="J79" s="138">
        <f t="shared" si="21"/>
        <v>0.97433155844930397</v>
      </c>
      <c r="K79" s="138">
        <f t="shared" si="21"/>
        <v>1.1667087608878166</v>
      </c>
      <c r="L79" s="138">
        <f t="shared" si="21"/>
        <v>1.2642403135174574</v>
      </c>
      <c r="M79" s="438">
        <f>SUM(F79:L79)</f>
        <v>28.11691541102395</v>
      </c>
    </row>
    <row r="80" spans="2:21">
      <c r="B80" s="2" t="s">
        <v>116</v>
      </c>
      <c r="F80" s="138">
        <f t="shared" si="21"/>
        <v>17.760508676977125</v>
      </c>
      <c r="G80" s="138">
        <f t="shared" si="21"/>
        <v>11.128717659314034</v>
      </c>
      <c r="H80" s="138">
        <f t="shared" si="21"/>
        <v>6.05860200981963</v>
      </c>
      <c r="I80" s="138">
        <f t="shared" si="21"/>
        <v>2.2525400462550067</v>
      </c>
      <c r="J80" s="138">
        <f t="shared" si="21"/>
        <v>1.177974842078088</v>
      </c>
      <c r="K80" s="138">
        <f t="shared" si="21"/>
        <v>1.4578207741788596</v>
      </c>
      <c r="L80" s="138">
        <f t="shared" si="21"/>
        <v>1.5892254793478333</v>
      </c>
      <c r="M80" s="438">
        <f t="shared" si="22"/>
        <v>41.425389487970577</v>
      </c>
    </row>
    <row r="81" spans="2:21">
      <c r="B81" s="2" t="s">
        <v>117</v>
      </c>
      <c r="F81" s="138">
        <f t="shared" si="21"/>
        <v>16.398897571082337</v>
      </c>
      <c r="G81" s="138">
        <f t="shared" si="21"/>
        <v>11.69650784652961</v>
      </c>
      <c r="H81" s="138">
        <f t="shared" si="21"/>
        <v>6.243600209796881</v>
      </c>
      <c r="I81" s="138">
        <f t="shared" si="21"/>
        <v>2.8754020246581717</v>
      </c>
      <c r="J81" s="138">
        <f t="shared" si="21"/>
        <v>1.5651702623663262</v>
      </c>
      <c r="K81" s="138">
        <f t="shared" si="21"/>
        <v>1.8268841092079491</v>
      </c>
      <c r="L81" s="138">
        <f t="shared" si="21"/>
        <v>1.9078934953631066</v>
      </c>
      <c r="M81" s="438">
        <f t="shared" si="22"/>
        <v>42.514355519004376</v>
      </c>
    </row>
    <row r="82" spans="2:21">
      <c r="B82" s="2" t="s">
        <v>412</v>
      </c>
      <c r="F82" s="138">
        <f t="shared" si="21"/>
        <v>7.9122276660909581</v>
      </c>
      <c r="G82" s="138">
        <f t="shared" si="21"/>
        <v>7.2118224299064977</v>
      </c>
      <c r="H82" s="138">
        <f t="shared" si="21"/>
        <v>4.4995004490858719</v>
      </c>
      <c r="I82" s="138">
        <f t="shared" si="21"/>
        <v>2.7635497448730746</v>
      </c>
      <c r="J82" s="138">
        <f t="shared" si="21"/>
        <v>1.6305036877348051</v>
      </c>
      <c r="K82" s="138">
        <f t="shared" si="21"/>
        <v>1.8182483593709158</v>
      </c>
      <c r="L82" s="138">
        <f t="shared" si="21"/>
        <v>1.6454530628700255</v>
      </c>
      <c r="M82" s="438">
        <f>SUM(F82:L82)</f>
        <v>27.481305399932147</v>
      </c>
    </row>
    <row r="83" spans="2:21">
      <c r="B83" s="2" t="s">
        <v>304</v>
      </c>
      <c r="F83" s="675">
        <f t="shared" ref="F83:M83" si="23">SUM(F72:F82)</f>
        <v>63.404766363423768</v>
      </c>
      <c r="G83" s="675">
        <f t="shared" si="23"/>
        <v>44.25281720208887</v>
      </c>
      <c r="H83" s="675">
        <f t="shared" si="23"/>
        <v>24.070047769362485</v>
      </c>
      <c r="I83" s="675">
        <f t="shared" si="23"/>
        <v>11.254905424761098</v>
      </c>
      <c r="J83" s="675">
        <f t="shared" si="23"/>
        <v>6.3238687371370634</v>
      </c>
      <c r="K83" s="675">
        <f t="shared" si="23"/>
        <v>7.4855407475728768</v>
      </c>
      <c r="L83" s="675">
        <f t="shared" si="23"/>
        <v>7.9814288808038514</v>
      </c>
      <c r="M83" s="675">
        <f t="shared" si="23"/>
        <v>164.77337512515001</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sheetData>
  <phoneticPr fontId="40"/>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tint="-0.499984740745262"/>
  </sheetPr>
  <dimension ref="A1:AE123"/>
  <sheetViews>
    <sheetView zoomScale="90" zoomScaleNormal="90" workbookViewId="0">
      <selection activeCell="F60" sqref="F60"/>
    </sheetView>
  </sheetViews>
  <sheetFormatPr defaultRowHeight="13.5"/>
  <sheetData>
    <row r="1" spans="1:31">
      <c r="A1" t="s">
        <v>788</v>
      </c>
      <c r="B1" t="s">
        <v>787</v>
      </c>
      <c r="C1" s="271">
        <v>42278</v>
      </c>
    </row>
    <row r="2" spans="1:31">
      <c r="A2" t="s">
        <v>962</v>
      </c>
    </row>
    <row r="3" spans="1:31">
      <c r="A3" t="s">
        <v>938</v>
      </c>
    </row>
    <row r="4" spans="1:31">
      <c r="A4" t="s">
        <v>960</v>
      </c>
    </row>
    <row r="5" spans="1:31">
      <c r="A5" t="s">
        <v>959</v>
      </c>
    </row>
    <row r="6" spans="1:31">
      <c r="A6" t="s">
        <v>944</v>
      </c>
    </row>
    <row r="7" spans="1:31">
      <c r="B7" t="s">
        <v>44</v>
      </c>
      <c r="E7" t="s">
        <v>777</v>
      </c>
      <c r="H7" t="s">
        <v>767</v>
      </c>
      <c r="K7" t="s">
        <v>958</v>
      </c>
      <c r="N7" t="s">
        <v>957</v>
      </c>
      <c r="Q7" t="s">
        <v>956</v>
      </c>
      <c r="T7" t="s">
        <v>955</v>
      </c>
      <c r="W7" t="s">
        <v>779</v>
      </c>
      <c r="Z7" t="s">
        <v>778</v>
      </c>
      <c r="AC7" t="s">
        <v>792</v>
      </c>
    </row>
    <row r="8" spans="1:31">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c r="Z8" t="s">
        <v>44</v>
      </c>
      <c r="AA8" t="s">
        <v>790</v>
      </c>
      <c r="AB8" t="s">
        <v>765</v>
      </c>
      <c r="AC8" t="s">
        <v>44</v>
      </c>
      <c r="AD8" t="s">
        <v>790</v>
      </c>
      <c r="AE8" t="s">
        <v>765</v>
      </c>
    </row>
    <row r="9" spans="1:31">
      <c r="A9" t="s">
        <v>928</v>
      </c>
      <c r="B9">
        <v>10154</v>
      </c>
      <c r="C9">
        <v>6064</v>
      </c>
      <c r="D9">
        <v>4090</v>
      </c>
      <c r="E9" s="431">
        <v>6332</v>
      </c>
      <c r="F9">
        <v>4049</v>
      </c>
      <c r="G9">
        <v>2283</v>
      </c>
      <c r="H9" s="1060">
        <v>2407</v>
      </c>
      <c r="I9">
        <v>1792</v>
      </c>
      <c r="J9">
        <v>615</v>
      </c>
      <c r="K9">
        <v>145</v>
      </c>
      <c r="L9">
        <v>110</v>
      </c>
      <c r="M9">
        <v>35</v>
      </c>
      <c r="N9">
        <v>78</v>
      </c>
      <c r="O9">
        <v>61</v>
      </c>
      <c r="P9">
        <v>18</v>
      </c>
      <c r="Q9">
        <v>89</v>
      </c>
      <c r="R9">
        <v>54</v>
      </c>
      <c r="S9">
        <v>35</v>
      </c>
      <c r="T9">
        <v>1896</v>
      </c>
      <c r="U9">
        <v>1056</v>
      </c>
      <c r="V9">
        <v>840</v>
      </c>
      <c r="W9">
        <v>1654</v>
      </c>
      <c r="X9">
        <v>665</v>
      </c>
      <c r="Y9">
        <v>989</v>
      </c>
      <c r="Z9">
        <v>1548</v>
      </c>
      <c r="AA9">
        <v>809</v>
      </c>
      <c r="AB9">
        <v>739</v>
      </c>
      <c r="AC9">
        <v>620</v>
      </c>
      <c r="AD9">
        <v>542</v>
      </c>
      <c r="AE9">
        <v>78</v>
      </c>
    </row>
    <row r="10" spans="1:31">
      <c r="A10" t="s">
        <v>927</v>
      </c>
      <c r="B10">
        <v>239</v>
      </c>
      <c r="C10">
        <v>122</v>
      </c>
      <c r="D10">
        <v>117</v>
      </c>
      <c r="E10">
        <v>144</v>
      </c>
      <c r="F10">
        <v>73</v>
      </c>
      <c r="G10">
        <v>71</v>
      </c>
      <c r="H10">
        <v>68</v>
      </c>
      <c r="I10">
        <v>42</v>
      </c>
      <c r="J10">
        <v>26</v>
      </c>
      <c r="K10">
        <v>1</v>
      </c>
      <c r="L10" t="s">
        <v>19</v>
      </c>
      <c r="M10">
        <v>1</v>
      </c>
      <c r="N10">
        <v>2</v>
      </c>
      <c r="O10">
        <v>2</v>
      </c>
      <c r="P10" t="s">
        <v>19</v>
      </c>
      <c r="Q10">
        <v>2</v>
      </c>
      <c r="R10" t="s">
        <v>19</v>
      </c>
      <c r="S10">
        <v>2</v>
      </c>
      <c r="T10">
        <v>54</v>
      </c>
      <c r="U10">
        <v>21</v>
      </c>
      <c r="V10">
        <v>33</v>
      </c>
      <c r="W10">
        <v>35</v>
      </c>
      <c r="X10">
        <v>13</v>
      </c>
      <c r="Y10">
        <v>22</v>
      </c>
      <c r="Z10">
        <v>40</v>
      </c>
      <c r="AA10">
        <v>21</v>
      </c>
      <c r="AB10">
        <v>19</v>
      </c>
      <c r="AC10">
        <v>20</v>
      </c>
      <c r="AD10">
        <v>15</v>
      </c>
      <c r="AE10">
        <v>5</v>
      </c>
    </row>
    <row r="11" spans="1:31">
      <c r="A11" t="s">
        <v>926</v>
      </c>
      <c r="B11">
        <v>209</v>
      </c>
      <c r="C11">
        <v>149</v>
      </c>
      <c r="D11">
        <v>60</v>
      </c>
      <c r="E11">
        <v>131</v>
      </c>
      <c r="F11">
        <v>100</v>
      </c>
      <c r="G11">
        <v>31</v>
      </c>
      <c r="H11">
        <v>57</v>
      </c>
      <c r="I11">
        <v>51</v>
      </c>
      <c r="J11">
        <v>6</v>
      </c>
      <c r="K11">
        <v>7</v>
      </c>
      <c r="L11">
        <v>6</v>
      </c>
      <c r="M11">
        <v>1</v>
      </c>
      <c r="N11">
        <v>2</v>
      </c>
      <c r="O11">
        <v>1</v>
      </c>
      <c r="P11">
        <v>1</v>
      </c>
      <c r="Q11">
        <v>2</v>
      </c>
      <c r="R11">
        <v>2</v>
      </c>
      <c r="S11" t="s">
        <v>19</v>
      </c>
      <c r="T11">
        <v>41</v>
      </c>
      <c r="U11">
        <v>25</v>
      </c>
      <c r="V11">
        <v>16</v>
      </c>
      <c r="W11">
        <v>19</v>
      </c>
      <c r="X11">
        <v>8</v>
      </c>
      <c r="Y11">
        <v>12</v>
      </c>
      <c r="Z11">
        <v>46</v>
      </c>
      <c r="AA11">
        <v>30</v>
      </c>
      <c r="AB11">
        <v>16</v>
      </c>
      <c r="AC11">
        <v>13</v>
      </c>
      <c r="AD11">
        <v>11</v>
      </c>
      <c r="AE11">
        <v>1</v>
      </c>
    </row>
    <row r="12" spans="1:31">
      <c r="A12" t="s">
        <v>925</v>
      </c>
      <c r="B12">
        <v>192</v>
      </c>
      <c r="C12">
        <v>151</v>
      </c>
      <c r="D12">
        <v>41</v>
      </c>
      <c r="E12">
        <v>124</v>
      </c>
      <c r="F12">
        <v>96</v>
      </c>
      <c r="G12">
        <v>28</v>
      </c>
      <c r="H12">
        <v>60</v>
      </c>
      <c r="I12">
        <v>48</v>
      </c>
      <c r="J12">
        <v>12</v>
      </c>
      <c r="K12">
        <v>7</v>
      </c>
      <c r="L12">
        <v>7</v>
      </c>
      <c r="M12">
        <v>1</v>
      </c>
      <c r="N12">
        <v>2</v>
      </c>
      <c r="O12">
        <v>2</v>
      </c>
      <c r="P12" t="s">
        <v>19</v>
      </c>
      <c r="Q12">
        <v>4</v>
      </c>
      <c r="R12">
        <v>3</v>
      </c>
      <c r="S12">
        <v>1</v>
      </c>
      <c r="T12">
        <v>29</v>
      </c>
      <c r="U12">
        <v>21</v>
      </c>
      <c r="V12">
        <v>8</v>
      </c>
      <c r="W12">
        <v>30</v>
      </c>
      <c r="X12">
        <v>25</v>
      </c>
      <c r="Y12">
        <v>5</v>
      </c>
      <c r="Z12">
        <v>30</v>
      </c>
      <c r="AA12">
        <v>22</v>
      </c>
      <c r="AB12">
        <v>8</v>
      </c>
      <c r="AC12">
        <v>8</v>
      </c>
      <c r="AD12">
        <v>8</v>
      </c>
      <c r="AE12">
        <v>0</v>
      </c>
    </row>
    <row r="13" spans="1:31">
      <c r="A13" t="s">
        <v>924</v>
      </c>
      <c r="B13">
        <v>347</v>
      </c>
      <c r="C13">
        <v>268</v>
      </c>
      <c r="D13">
        <v>79</v>
      </c>
      <c r="E13">
        <v>215</v>
      </c>
      <c r="F13">
        <v>169</v>
      </c>
      <c r="G13">
        <v>47</v>
      </c>
      <c r="H13">
        <v>94</v>
      </c>
      <c r="I13">
        <v>77</v>
      </c>
      <c r="J13">
        <v>17</v>
      </c>
      <c r="K13">
        <v>4</v>
      </c>
      <c r="L13">
        <v>1</v>
      </c>
      <c r="M13">
        <v>3</v>
      </c>
      <c r="N13">
        <v>5</v>
      </c>
      <c r="O13">
        <v>4</v>
      </c>
      <c r="P13">
        <v>1</v>
      </c>
      <c r="Q13">
        <v>6</v>
      </c>
      <c r="R13">
        <v>4</v>
      </c>
      <c r="S13">
        <v>2</v>
      </c>
      <c r="T13">
        <v>76</v>
      </c>
      <c r="U13">
        <v>56</v>
      </c>
      <c r="V13">
        <v>20</v>
      </c>
      <c r="W13">
        <v>38</v>
      </c>
      <c r="X13">
        <v>27</v>
      </c>
      <c r="Y13">
        <v>11</v>
      </c>
      <c r="Z13">
        <v>72</v>
      </c>
      <c r="AA13">
        <v>53</v>
      </c>
      <c r="AB13">
        <v>19</v>
      </c>
      <c r="AC13">
        <v>22</v>
      </c>
      <c r="AD13">
        <v>20</v>
      </c>
      <c r="AE13">
        <v>2</v>
      </c>
    </row>
    <row r="14" spans="1:31">
      <c r="A14" t="s">
        <v>923</v>
      </c>
      <c r="B14">
        <v>133</v>
      </c>
      <c r="C14">
        <v>97</v>
      </c>
      <c r="D14">
        <v>35</v>
      </c>
      <c r="E14">
        <v>80</v>
      </c>
      <c r="F14">
        <v>55</v>
      </c>
      <c r="G14">
        <v>25</v>
      </c>
      <c r="H14">
        <v>42</v>
      </c>
      <c r="I14">
        <v>35</v>
      </c>
      <c r="J14">
        <v>7</v>
      </c>
      <c r="K14" t="s">
        <v>19</v>
      </c>
      <c r="L14" t="s">
        <v>19</v>
      </c>
      <c r="M14" t="s">
        <v>19</v>
      </c>
      <c r="N14" t="s">
        <v>19</v>
      </c>
      <c r="O14" t="s">
        <v>19</v>
      </c>
      <c r="P14" t="s">
        <v>19</v>
      </c>
      <c r="Q14">
        <v>1</v>
      </c>
      <c r="R14">
        <v>0</v>
      </c>
      <c r="S14">
        <v>0</v>
      </c>
      <c r="T14">
        <v>26</v>
      </c>
      <c r="U14">
        <v>14</v>
      </c>
      <c r="V14">
        <v>13</v>
      </c>
      <c r="W14">
        <v>13</v>
      </c>
      <c r="X14">
        <v>11</v>
      </c>
      <c r="Y14">
        <v>3</v>
      </c>
      <c r="Z14">
        <v>28</v>
      </c>
      <c r="AA14">
        <v>22</v>
      </c>
      <c r="AB14">
        <v>6</v>
      </c>
      <c r="AC14">
        <v>12</v>
      </c>
      <c r="AD14">
        <v>10</v>
      </c>
      <c r="AE14">
        <v>2</v>
      </c>
    </row>
    <row r="15" spans="1:31">
      <c r="A15" t="s">
        <v>922</v>
      </c>
      <c r="B15">
        <v>149</v>
      </c>
      <c r="C15">
        <v>109</v>
      </c>
      <c r="D15">
        <v>41</v>
      </c>
      <c r="E15">
        <v>88</v>
      </c>
      <c r="F15">
        <v>63</v>
      </c>
      <c r="G15">
        <v>24</v>
      </c>
      <c r="H15">
        <v>41</v>
      </c>
      <c r="I15">
        <v>35</v>
      </c>
      <c r="J15">
        <v>6</v>
      </c>
      <c r="K15">
        <v>3</v>
      </c>
      <c r="L15">
        <v>3</v>
      </c>
      <c r="M15" t="s">
        <v>19</v>
      </c>
      <c r="N15">
        <v>1</v>
      </c>
      <c r="O15">
        <v>1</v>
      </c>
      <c r="P15" t="s">
        <v>19</v>
      </c>
      <c r="Q15">
        <v>0</v>
      </c>
      <c r="R15">
        <v>0</v>
      </c>
      <c r="S15">
        <v>0</v>
      </c>
      <c r="T15">
        <v>31</v>
      </c>
      <c r="U15">
        <v>19</v>
      </c>
      <c r="V15">
        <v>12</v>
      </c>
      <c r="W15">
        <v>31</v>
      </c>
      <c r="X15">
        <v>19</v>
      </c>
      <c r="Y15">
        <v>12</v>
      </c>
      <c r="Z15">
        <v>21</v>
      </c>
      <c r="AA15">
        <v>18</v>
      </c>
      <c r="AB15">
        <v>4</v>
      </c>
      <c r="AC15">
        <v>9</v>
      </c>
      <c r="AD15">
        <v>8</v>
      </c>
      <c r="AE15">
        <v>1</v>
      </c>
    </row>
    <row r="16" spans="1:31">
      <c r="A16" t="s">
        <v>921</v>
      </c>
      <c r="B16">
        <v>326</v>
      </c>
      <c r="C16">
        <v>237</v>
      </c>
      <c r="D16">
        <v>89</v>
      </c>
      <c r="E16">
        <v>202</v>
      </c>
      <c r="F16">
        <v>145</v>
      </c>
      <c r="G16">
        <v>57</v>
      </c>
      <c r="H16">
        <v>69</v>
      </c>
      <c r="I16">
        <v>56</v>
      </c>
      <c r="J16">
        <v>12</v>
      </c>
      <c r="K16">
        <v>4</v>
      </c>
      <c r="L16">
        <v>1</v>
      </c>
      <c r="M16">
        <v>3</v>
      </c>
      <c r="N16">
        <v>3</v>
      </c>
      <c r="O16">
        <v>2</v>
      </c>
      <c r="P16">
        <v>1</v>
      </c>
      <c r="Q16">
        <v>6</v>
      </c>
      <c r="R16">
        <v>6</v>
      </c>
      <c r="S16">
        <v>1</v>
      </c>
      <c r="T16">
        <v>73</v>
      </c>
      <c r="U16">
        <v>47</v>
      </c>
      <c r="V16">
        <v>26</v>
      </c>
      <c r="W16">
        <v>41</v>
      </c>
      <c r="X16">
        <v>25</v>
      </c>
      <c r="Y16">
        <v>15</v>
      </c>
      <c r="Z16">
        <v>59</v>
      </c>
      <c r="AA16">
        <v>45</v>
      </c>
      <c r="AB16">
        <v>15</v>
      </c>
      <c r="AC16">
        <v>23</v>
      </c>
      <c r="AD16">
        <v>22</v>
      </c>
      <c r="AE16">
        <v>2</v>
      </c>
    </row>
    <row r="17" spans="1:31">
      <c r="A17" t="s">
        <v>920</v>
      </c>
      <c r="B17">
        <v>239</v>
      </c>
      <c r="C17">
        <v>138</v>
      </c>
      <c r="D17">
        <v>101</v>
      </c>
      <c r="E17">
        <v>147</v>
      </c>
      <c r="F17">
        <v>87</v>
      </c>
      <c r="G17">
        <v>60</v>
      </c>
      <c r="H17">
        <v>70</v>
      </c>
      <c r="I17">
        <v>53</v>
      </c>
      <c r="J17">
        <v>17</v>
      </c>
      <c r="K17" t="s">
        <v>19</v>
      </c>
      <c r="L17" t="s">
        <v>19</v>
      </c>
      <c r="M17" t="s">
        <v>19</v>
      </c>
      <c r="N17" t="s">
        <v>19</v>
      </c>
      <c r="O17" t="s">
        <v>19</v>
      </c>
      <c r="P17" t="s">
        <v>19</v>
      </c>
      <c r="Q17">
        <v>2</v>
      </c>
      <c r="R17">
        <v>2</v>
      </c>
      <c r="S17">
        <v>1</v>
      </c>
      <c r="T17">
        <v>49</v>
      </c>
      <c r="U17">
        <v>20</v>
      </c>
      <c r="V17">
        <v>29</v>
      </c>
      <c r="W17">
        <v>48</v>
      </c>
      <c r="X17">
        <v>24</v>
      </c>
      <c r="Y17">
        <v>24</v>
      </c>
      <c r="Z17">
        <v>39</v>
      </c>
      <c r="AA17">
        <v>23</v>
      </c>
      <c r="AB17">
        <v>16</v>
      </c>
      <c r="AC17">
        <v>6</v>
      </c>
      <c r="AD17">
        <v>4</v>
      </c>
      <c r="AE17">
        <v>1</v>
      </c>
    </row>
    <row r="18" spans="1:31">
      <c r="A18" t="s">
        <v>919</v>
      </c>
      <c r="B18">
        <v>132</v>
      </c>
      <c r="C18">
        <v>77</v>
      </c>
      <c r="D18">
        <v>56</v>
      </c>
      <c r="E18">
        <v>76</v>
      </c>
      <c r="F18">
        <v>43</v>
      </c>
      <c r="G18">
        <v>34</v>
      </c>
      <c r="H18">
        <v>29</v>
      </c>
      <c r="I18">
        <v>21</v>
      </c>
      <c r="J18">
        <v>8</v>
      </c>
      <c r="K18">
        <v>1</v>
      </c>
      <c r="L18">
        <v>1</v>
      </c>
      <c r="M18">
        <v>0</v>
      </c>
      <c r="N18" t="s">
        <v>19</v>
      </c>
      <c r="O18" t="s">
        <v>19</v>
      </c>
      <c r="P18" t="s">
        <v>19</v>
      </c>
      <c r="Q18" t="s">
        <v>19</v>
      </c>
      <c r="R18" t="s">
        <v>19</v>
      </c>
      <c r="S18" t="s">
        <v>19</v>
      </c>
      <c r="T18">
        <v>32</v>
      </c>
      <c r="U18">
        <v>16</v>
      </c>
      <c r="V18">
        <v>16</v>
      </c>
      <c r="W18">
        <v>20</v>
      </c>
      <c r="X18">
        <v>11</v>
      </c>
      <c r="Y18">
        <v>9</v>
      </c>
      <c r="Z18">
        <v>26</v>
      </c>
      <c r="AA18">
        <v>15</v>
      </c>
      <c r="AB18">
        <v>11</v>
      </c>
      <c r="AC18">
        <v>10</v>
      </c>
      <c r="AD18">
        <v>8</v>
      </c>
      <c r="AE18">
        <v>2</v>
      </c>
    </row>
    <row r="19" spans="1:31">
      <c r="A19" t="s">
        <v>918</v>
      </c>
      <c r="B19">
        <v>142</v>
      </c>
      <c r="C19">
        <v>92</v>
      </c>
      <c r="D19">
        <v>50</v>
      </c>
      <c r="E19">
        <v>90</v>
      </c>
      <c r="F19">
        <v>63</v>
      </c>
      <c r="G19">
        <v>26</v>
      </c>
      <c r="H19">
        <v>39</v>
      </c>
      <c r="I19">
        <v>31</v>
      </c>
      <c r="J19">
        <v>8</v>
      </c>
      <c r="K19">
        <v>1</v>
      </c>
      <c r="L19">
        <v>1</v>
      </c>
      <c r="M19">
        <v>0</v>
      </c>
      <c r="N19">
        <v>4</v>
      </c>
      <c r="O19" t="s">
        <v>19</v>
      </c>
      <c r="P19">
        <v>4</v>
      </c>
      <c r="Q19">
        <v>1</v>
      </c>
      <c r="R19">
        <v>1</v>
      </c>
      <c r="S19">
        <v>0</v>
      </c>
      <c r="T19">
        <v>23</v>
      </c>
      <c r="U19">
        <v>16</v>
      </c>
      <c r="V19">
        <v>7</v>
      </c>
      <c r="W19">
        <v>15</v>
      </c>
      <c r="X19">
        <v>8</v>
      </c>
      <c r="Y19">
        <v>8</v>
      </c>
      <c r="Z19">
        <v>29</v>
      </c>
      <c r="AA19">
        <v>15</v>
      </c>
      <c r="AB19">
        <v>15</v>
      </c>
      <c r="AC19">
        <v>8</v>
      </c>
      <c r="AD19">
        <v>6</v>
      </c>
      <c r="AE19">
        <v>2</v>
      </c>
    </row>
    <row r="20" spans="1:31">
      <c r="A20" t="s">
        <v>917</v>
      </c>
      <c r="B20">
        <v>506</v>
      </c>
      <c r="C20">
        <v>303</v>
      </c>
      <c r="D20">
        <v>203</v>
      </c>
      <c r="E20">
        <v>317</v>
      </c>
      <c r="F20">
        <v>222</v>
      </c>
      <c r="G20">
        <v>95</v>
      </c>
      <c r="H20">
        <v>131</v>
      </c>
      <c r="I20">
        <v>105</v>
      </c>
      <c r="J20">
        <v>26</v>
      </c>
      <c r="K20">
        <v>3</v>
      </c>
      <c r="L20">
        <v>2</v>
      </c>
      <c r="M20">
        <v>1</v>
      </c>
      <c r="N20">
        <v>1</v>
      </c>
      <c r="O20">
        <v>1</v>
      </c>
      <c r="P20">
        <v>0</v>
      </c>
      <c r="Q20">
        <v>6</v>
      </c>
      <c r="R20">
        <v>5</v>
      </c>
      <c r="S20">
        <v>1</v>
      </c>
      <c r="T20">
        <v>83</v>
      </c>
      <c r="U20">
        <v>50</v>
      </c>
      <c r="V20">
        <v>33</v>
      </c>
      <c r="W20">
        <v>81</v>
      </c>
      <c r="X20">
        <v>19</v>
      </c>
      <c r="Y20">
        <v>62</v>
      </c>
      <c r="Z20">
        <v>81</v>
      </c>
      <c r="AA20">
        <v>39</v>
      </c>
      <c r="AB20">
        <v>43</v>
      </c>
      <c r="AC20">
        <v>27</v>
      </c>
      <c r="AD20">
        <v>24</v>
      </c>
      <c r="AE20">
        <v>3</v>
      </c>
    </row>
    <row r="21" spans="1:31">
      <c r="A21" t="s">
        <v>916</v>
      </c>
      <c r="B21">
        <v>627</v>
      </c>
      <c r="C21">
        <v>409</v>
      </c>
      <c r="D21">
        <v>218</v>
      </c>
      <c r="E21">
        <v>389</v>
      </c>
      <c r="F21">
        <v>270</v>
      </c>
      <c r="G21">
        <v>120</v>
      </c>
      <c r="H21">
        <v>90</v>
      </c>
      <c r="I21">
        <v>76</v>
      </c>
      <c r="J21">
        <v>14</v>
      </c>
      <c r="K21">
        <v>6</v>
      </c>
      <c r="L21">
        <v>5</v>
      </c>
      <c r="M21">
        <v>1</v>
      </c>
      <c r="N21">
        <v>3</v>
      </c>
      <c r="O21">
        <v>2</v>
      </c>
      <c r="P21">
        <v>0</v>
      </c>
      <c r="Q21">
        <v>2</v>
      </c>
      <c r="R21">
        <v>2</v>
      </c>
      <c r="S21">
        <v>1</v>
      </c>
      <c r="T21">
        <v>108</v>
      </c>
      <c r="U21">
        <v>68</v>
      </c>
      <c r="V21">
        <v>40</v>
      </c>
      <c r="W21">
        <v>98</v>
      </c>
      <c r="X21">
        <v>43</v>
      </c>
      <c r="Y21">
        <v>56</v>
      </c>
      <c r="Z21">
        <v>94</v>
      </c>
      <c r="AA21">
        <v>56</v>
      </c>
      <c r="AB21">
        <v>39</v>
      </c>
      <c r="AC21">
        <v>45</v>
      </c>
      <c r="AD21">
        <v>41</v>
      </c>
      <c r="AE21">
        <v>4</v>
      </c>
    </row>
    <row r="22" spans="1:31">
      <c r="A22" t="s">
        <v>915</v>
      </c>
      <c r="B22">
        <v>1031</v>
      </c>
      <c r="C22">
        <v>608</v>
      </c>
      <c r="D22">
        <v>422</v>
      </c>
      <c r="E22">
        <v>663</v>
      </c>
      <c r="F22">
        <v>450</v>
      </c>
      <c r="G22">
        <v>213</v>
      </c>
      <c r="H22">
        <v>238</v>
      </c>
      <c r="I22">
        <v>186</v>
      </c>
      <c r="J22">
        <v>52</v>
      </c>
      <c r="K22">
        <v>20</v>
      </c>
      <c r="L22">
        <v>16</v>
      </c>
      <c r="M22">
        <v>4</v>
      </c>
      <c r="N22">
        <v>8</v>
      </c>
      <c r="O22">
        <v>8</v>
      </c>
      <c r="P22" t="s">
        <v>19</v>
      </c>
      <c r="Q22">
        <v>10</v>
      </c>
      <c r="R22">
        <v>6</v>
      </c>
      <c r="S22">
        <v>5</v>
      </c>
      <c r="T22">
        <v>189</v>
      </c>
      <c r="U22">
        <v>126</v>
      </c>
      <c r="V22">
        <v>63</v>
      </c>
      <c r="W22">
        <v>221</v>
      </c>
      <c r="X22">
        <v>74</v>
      </c>
      <c r="Y22">
        <v>147</v>
      </c>
      <c r="Z22">
        <v>101</v>
      </c>
      <c r="AA22">
        <v>42</v>
      </c>
      <c r="AB22">
        <v>59</v>
      </c>
      <c r="AC22">
        <v>45</v>
      </c>
      <c r="AD22">
        <v>42</v>
      </c>
      <c r="AE22">
        <v>4</v>
      </c>
    </row>
    <row r="23" spans="1:31">
      <c r="A23" t="s">
        <v>914</v>
      </c>
      <c r="B23">
        <v>772</v>
      </c>
      <c r="C23">
        <v>458</v>
      </c>
      <c r="D23">
        <v>314</v>
      </c>
      <c r="E23">
        <v>498</v>
      </c>
      <c r="F23">
        <v>339</v>
      </c>
      <c r="G23">
        <v>159</v>
      </c>
      <c r="H23">
        <v>145</v>
      </c>
      <c r="I23">
        <v>105</v>
      </c>
      <c r="J23">
        <v>40</v>
      </c>
      <c r="K23">
        <v>16</v>
      </c>
      <c r="L23">
        <v>14</v>
      </c>
      <c r="M23">
        <v>2</v>
      </c>
      <c r="N23">
        <v>10</v>
      </c>
      <c r="O23">
        <v>10</v>
      </c>
      <c r="P23">
        <v>0</v>
      </c>
      <c r="Q23">
        <v>6</v>
      </c>
      <c r="R23">
        <v>6</v>
      </c>
      <c r="S23" t="s">
        <v>19</v>
      </c>
      <c r="T23">
        <v>123</v>
      </c>
      <c r="U23">
        <v>80</v>
      </c>
      <c r="V23">
        <v>44</v>
      </c>
      <c r="W23">
        <v>152</v>
      </c>
      <c r="X23">
        <v>53</v>
      </c>
      <c r="Y23">
        <v>99</v>
      </c>
      <c r="Z23">
        <v>76</v>
      </c>
      <c r="AA23">
        <v>27</v>
      </c>
      <c r="AB23">
        <v>49</v>
      </c>
      <c r="AC23">
        <v>46</v>
      </c>
      <c r="AD23">
        <v>39</v>
      </c>
      <c r="AE23">
        <v>7</v>
      </c>
    </row>
    <row r="24" spans="1:31">
      <c r="A24" t="s">
        <v>913</v>
      </c>
      <c r="B24">
        <v>188</v>
      </c>
      <c r="C24">
        <v>114</v>
      </c>
      <c r="D24">
        <v>74</v>
      </c>
      <c r="E24">
        <v>117</v>
      </c>
      <c r="F24">
        <v>74</v>
      </c>
      <c r="G24">
        <v>43</v>
      </c>
      <c r="H24">
        <v>59</v>
      </c>
      <c r="I24">
        <v>44</v>
      </c>
      <c r="J24">
        <v>15</v>
      </c>
      <c r="K24">
        <v>0</v>
      </c>
      <c r="L24" t="s">
        <v>19</v>
      </c>
      <c r="M24">
        <v>0</v>
      </c>
      <c r="N24">
        <v>2</v>
      </c>
      <c r="O24">
        <v>2</v>
      </c>
      <c r="P24" t="s">
        <v>19</v>
      </c>
      <c r="Q24">
        <v>3</v>
      </c>
      <c r="R24">
        <v>0</v>
      </c>
      <c r="S24">
        <v>2</v>
      </c>
      <c r="T24">
        <v>37</v>
      </c>
      <c r="U24">
        <v>15</v>
      </c>
      <c r="V24">
        <v>22</v>
      </c>
      <c r="W24">
        <v>31</v>
      </c>
      <c r="X24">
        <v>16</v>
      </c>
      <c r="Y24">
        <v>16</v>
      </c>
      <c r="Z24">
        <v>27</v>
      </c>
      <c r="AA24">
        <v>13</v>
      </c>
      <c r="AB24">
        <v>14</v>
      </c>
      <c r="AC24">
        <v>13</v>
      </c>
      <c r="AD24">
        <v>11</v>
      </c>
      <c r="AE24">
        <v>2</v>
      </c>
    </row>
    <row r="25" spans="1:31">
      <c r="A25" t="s">
        <v>912</v>
      </c>
      <c r="B25">
        <v>101</v>
      </c>
      <c r="C25">
        <v>76</v>
      </c>
      <c r="D25">
        <v>25</v>
      </c>
      <c r="E25">
        <v>58</v>
      </c>
      <c r="F25">
        <v>45</v>
      </c>
      <c r="G25">
        <v>13</v>
      </c>
      <c r="H25">
        <v>30</v>
      </c>
      <c r="I25">
        <v>26</v>
      </c>
      <c r="J25">
        <v>4</v>
      </c>
      <c r="K25">
        <v>4</v>
      </c>
      <c r="L25">
        <v>4</v>
      </c>
      <c r="M25" t="s">
        <v>19</v>
      </c>
      <c r="N25" t="s">
        <v>19</v>
      </c>
      <c r="O25" t="s">
        <v>19</v>
      </c>
      <c r="P25" t="s">
        <v>19</v>
      </c>
      <c r="Q25">
        <v>1</v>
      </c>
      <c r="R25" t="s">
        <v>19</v>
      </c>
      <c r="S25">
        <v>1</v>
      </c>
      <c r="T25">
        <v>12</v>
      </c>
      <c r="U25">
        <v>6</v>
      </c>
      <c r="V25">
        <v>6</v>
      </c>
      <c r="W25">
        <v>17</v>
      </c>
      <c r="X25">
        <v>11</v>
      </c>
      <c r="Y25">
        <v>7</v>
      </c>
      <c r="Z25">
        <v>19</v>
      </c>
      <c r="AA25">
        <v>15</v>
      </c>
      <c r="AB25">
        <v>4</v>
      </c>
      <c r="AC25">
        <v>6</v>
      </c>
      <c r="AD25">
        <v>5</v>
      </c>
      <c r="AE25">
        <v>1</v>
      </c>
    </row>
    <row r="26" spans="1:31">
      <c r="A26" t="s">
        <v>911</v>
      </c>
      <c r="B26">
        <v>71</v>
      </c>
      <c r="C26">
        <v>43</v>
      </c>
      <c r="D26">
        <v>29</v>
      </c>
      <c r="E26">
        <v>43</v>
      </c>
      <c r="F26">
        <v>26</v>
      </c>
      <c r="G26">
        <v>17</v>
      </c>
      <c r="H26">
        <v>23</v>
      </c>
      <c r="I26">
        <v>17</v>
      </c>
      <c r="J26">
        <v>6</v>
      </c>
      <c r="K26" t="s">
        <v>19</v>
      </c>
      <c r="L26" t="s">
        <v>19</v>
      </c>
      <c r="M26" t="s">
        <v>19</v>
      </c>
      <c r="N26" t="s">
        <v>19</v>
      </c>
      <c r="O26" t="s">
        <v>19</v>
      </c>
      <c r="P26" t="s">
        <v>19</v>
      </c>
      <c r="Q26" t="s">
        <v>19</v>
      </c>
      <c r="R26" t="s">
        <v>19</v>
      </c>
      <c r="S26" t="s">
        <v>19</v>
      </c>
      <c r="T26">
        <v>10</v>
      </c>
      <c r="U26">
        <v>2</v>
      </c>
      <c r="V26">
        <v>8</v>
      </c>
      <c r="W26">
        <v>14</v>
      </c>
      <c r="X26">
        <v>7</v>
      </c>
      <c r="Y26">
        <v>7</v>
      </c>
      <c r="Z26">
        <v>10</v>
      </c>
      <c r="AA26">
        <v>7</v>
      </c>
      <c r="AB26">
        <v>3</v>
      </c>
      <c r="AC26">
        <v>5</v>
      </c>
      <c r="AD26">
        <v>3</v>
      </c>
      <c r="AE26">
        <v>2</v>
      </c>
    </row>
    <row r="27" spans="1:31">
      <c r="A27" t="s">
        <v>910</v>
      </c>
      <c r="B27">
        <v>51</v>
      </c>
      <c r="C27">
        <v>31</v>
      </c>
      <c r="D27">
        <v>21</v>
      </c>
      <c r="E27">
        <v>32</v>
      </c>
      <c r="F27">
        <v>19</v>
      </c>
      <c r="G27">
        <v>13</v>
      </c>
      <c r="H27">
        <v>17</v>
      </c>
      <c r="I27">
        <v>13</v>
      </c>
      <c r="J27">
        <v>4</v>
      </c>
      <c r="K27" t="s">
        <v>19</v>
      </c>
      <c r="L27" t="s">
        <v>19</v>
      </c>
      <c r="M27" t="s">
        <v>19</v>
      </c>
      <c r="N27">
        <v>1</v>
      </c>
      <c r="O27">
        <v>1</v>
      </c>
      <c r="P27">
        <v>0</v>
      </c>
      <c r="Q27" t="s">
        <v>19</v>
      </c>
      <c r="R27" t="s">
        <v>19</v>
      </c>
      <c r="S27" t="s">
        <v>19</v>
      </c>
      <c r="T27">
        <v>9</v>
      </c>
      <c r="U27">
        <v>3</v>
      </c>
      <c r="V27">
        <v>6</v>
      </c>
      <c r="W27">
        <v>6</v>
      </c>
      <c r="X27">
        <v>2</v>
      </c>
      <c r="Y27">
        <v>4</v>
      </c>
      <c r="Z27">
        <v>9</v>
      </c>
      <c r="AA27">
        <v>7</v>
      </c>
      <c r="AB27">
        <v>3</v>
      </c>
      <c r="AC27">
        <v>4</v>
      </c>
      <c r="AD27">
        <v>3</v>
      </c>
      <c r="AE27">
        <v>1</v>
      </c>
    </row>
    <row r="28" spans="1:31">
      <c r="A28" t="s">
        <v>909</v>
      </c>
      <c r="B28">
        <v>83</v>
      </c>
      <c r="C28">
        <v>45</v>
      </c>
      <c r="D28">
        <v>38</v>
      </c>
      <c r="E28">
        <v>49</v>
      </c>
      <c r="F28">
        <v>27</v>
      </c>
      <c r="G28">
        <v>22</v>
      </c>
      <c r="H28">
        <v>14</v>
      </c>
      <c r="I28">
        <v>10</v>
      </c>
      <c r="J28">
        <v>4</v>
      </c>
      <c r="K28" t="s">
        <v>19</v>
      </c>
      <c r="L28" t="s">
        <v>19</v>
      </c>
      <c r="M28" t="s">
        <v>19</v>
      </c>
      <c r="N28">
        <v>0</v>
      </c>
      <c r="O28" t="s">
        <v>19</v>
      </c>
      <c r="P28">
        <v>0</v>
      </c>
      <c r="Q28" t="s">
        <v>19</v>
      </c>
      <c r="R28" t="s">
        <v>19</v>
      </c>
      <c r="S28" t="s">
        <v>19</v>
      </c>
      <c r="T28">
        <v>24</v>
      </c>
      <c r="U28">
        <v>10</v>
      </c>
      <c r="V28">
        <v>14</v>
      </c>
      <c r="W28">
        <v>15</v>
      </c>
      <c r="X28">
        <v>7</v>
      </c>
      <c r="Y28">
        <v>8</v>
      </c>
      <c r="Z28">
        <v>15</v>
      </c>
      <c r="AA28">
        <v>6</v>
      </c>
      <c r="AB28">
        <v>9</v>
      </c>
      <c r="AC28">
        <v>5</v>
      </c>
      <c r="AD28">
        <v>5</v>
      </c>
      <c r="AE28" t="s">
        <v>19</v>
      </c>
    </row>
    <row r="29" spans="1:31">
      <c r="A29" t="s">
        <v>908</v>
      </c>
      <c r="B29">
        <v>221</v>
      </c>
      <c r="C29">
        <v>107</v>
      </c>
      <c r="D29">
        <v>114</v>
      </c>
      <c r="E29">
        <v>135</v>
      </c>
      <c r="F29">
        <v>64</v>
      </c>
      <c r="G29">
        <v>71</v>
      </c>
      <c r="H29">
        <v>59</v>
      </c>
      <c r="I29">
        <v>34</v>
      </c>
      <c r="J29">
        <v>24</v>
      </c>
      <c r="K29">
        <v>2</v>
      </c>
      <c r="L29">
        <v>2</v>
      </c>
      <c r="M29" t="s">
        <v>19</v>
      </c>
      <c r="N29">
        <v>1</v>
      </c>
      <c r="O29" t="s">
        <v>19</v>
      </c>
      <c r="P29">
        <v>1</v>
      </c>
      <c r="Q29">
        <v>0</v>
      </c>
      <c r="R29" t="s">
        <v>19</v>
      </c>
      <c r="S29">
        <v>0</v>
      </c>
      <c r="T29">
        <v>60</v>
      </c>
      <c r="U29">
        <v>22</v>
      </c>
      <c r="V29">
        <v>39</v>
      </c>
      <c r="W29">
        <v>37</v>
      </c>
      <c r="X29">
        <v>17</v>
      </c>
      <c r="Y29">
        <v>20</v>
      </c>
      <c r="Z29">
        <v>33</v>
      </c>
      <c r="AA29">
        <v>14</v>
      </c>
      <c r="AB29">
        <v>18</v>
      </c>
      <c r="AC29">
        <v>16</v>
      </c>
      <c r="AD29">
        <v>12</v>
      </c>
      <c r="AE29">
        <v>5</v>
      </c>
    </row>
    <row r="30" spans="1:31">
      <c r="A30" t="s">
        <v>907</v>
      </c>
      <c r="B30">
        <v>174</v>
      </c>
      <c r="C30">
        <v>84</v>
      </c>
      <c r="D30">
        <v>90</v>
      </c>
      <c r="E30">
        <v>106</v>
      </c>
      <c r="F30">
        <v>52</v>
      </c>
      <c r="G30">
        <v>54</v>
      </c>
      <c r="H30">
        <v>37</v>
      </c>
      <c r="I30">
        <v>22</v>
      </c>
      <c r="J30">
        <v>15</v>
      </c>
      <c r="K30">
        <v>3</v>
      </c>
      <c r="L30">
        <v>2</v>
      </c>
      <c r="M30">
        <v>1</v>
      </c>
      <c r="N30" t="s">
        <v>19</v>
      </c>
      <c r="O30" t="s">
        <v>19</v>
      </c>
      <c r="P30" t="s">
        <v>19</v>
      </c>
      <c r="Q30">
        <v>0</v>
      </c>
      <c r="R30">
        <v>0</v>
      </c>
      <c r="S30">
        <v>0</v>
      </c>
      <c r="T30">
        <v>39</v>
      </c>
      <c r="U30">
        <v>15</v>
      </c>
      <c r="V30">
        <v>25</v>
      </c>
      <c r="W30">
        <v>29</v>
      </c>
      <c r="X30">
        <v>13</v>
      </c>
      <c r="Y30">
        <v>17</v>
      </c>
      <c r="Z30">
        <v>28</v>
      </c>
      <c r="AA30">
        <v>10</v>
      </c>
      <c r="AB30">
        <v>18</v>
      </c>
      <c r="AC30">
        <v>10</v>
      </c>
      <c r="AD30">
        <v>9</v>
      </c>
      <c r="AE30">
        <v>1</v>
      </c>
    </row>
    <row r="31" spans="1:31">
      <c r="A31" t="s">
        <v>906</v>
      </c>
      <c r="B31">
        <v>343</v>
      </c>
      <c r="C31">
        <v>162</v>
      </c>
      <c r="D31">
        <v>180</v>
      </c>
      <c r="E31">
        <v>224</v>
      </c>
      <c r="F31">
        <v>118</v>
      </c>
      <c r="G31">
        <v>106</v>
      </c>
      <c r="H31">
        <v>70</v>
      </c>
      <c r="I31">
        <v>42</v>
      </c>
      <c r="J31">
        <v>28</v>
      </c>
      <c r="K31">
        <v>1</v>
      </c>
      <c r="L31">
        <v>1</v>
      </c>
      <c r="M31" t="s">
        <v>19</v>
      </c>
      <c r="N31" t="s">
        <v>19</v>
      </c>
      <c r="O31" t="s">
        <v>19</v>
      </c>
      <c r="P31" t="s">
        <v>19</v>
      </c>
      <c r="Q31">
        <v>3</v>
      </c>
      <c r="R31">
        <v>2</v>
      </c>
      <c r="S31">
        <v>1</v>
      </c>
      <c r="T31">
        <v>68</v>
      </c>
      <c r="U31">
        <v>31</v>
      </c>
      <c r="V31">
        <v>37</v>
      </c>
      <c r="W31">
        <v>64</v>
      </c>
      <c r="X31">
        <v>20</v>
      </c>
      <c r="Y31">
        <v>44</v>
      </c>
      <c r="Z31">
        <v>42</v>
      </c>
      <c r="AA31">
        <v>13</v>
      </c>
      <c r="AB31">
        <v>29</v>
      </c>
      <c r="AC31">
        <v>12</v>
      </c>
      <c r="AD31">
        <v>11</v>
      </c>
      <c r="AE31">
        <v>1</v>
      </c>
    </row>
    <row r="32" spans="1:31">
      <c r="A32" t="s">
        <v>905</v>
      </c>
      <c r="B32">
        <v>609</v>
      </c>
      <c r="C32">
        <v>254</v>
      </c>
      <c r="D32">
        <v>355</v>
      </c>
      <c r="E32">
        <v>370</v>
      </c>
      <c r="F32">
        <v>171</v>
      </c>
      <c r="G32">
        <v>199</v>
      </c>
      <c r="H32">
        <v>121</v>
      </c>
      <c r="I32">
        <v>64</v>
      </c>
      <c r="J32">
        <v>57</v>
      </c>
      <c r="K32">
        <v>20</v>
      </c>
      <c r="L32">
        <v>11</v>
      </c>
      <c r="M32">
        <v>9</v>
      </c>
      <c r="N32" t="s">
        <v>19</v>
      </c>
      <c r="O32" t="s">
        <v>19</v>
      </c>
      <c r="P32" t="s">
        <v>19</v>
      </c>
      <c r="Q32">
        <v>5</v>
      </c>
      <c r="R32">
        <v>3</v>
      </c>
      <c r="S32">
        <v>2</v>
      </c>
      <c r="T32">
        <v>90</v>
      </c>
      <c r="U32">
        <v>38</v>
      </c>
      <c r="V32">
        <v>51</v>
      </c>
      <c r="W32">
        <v>107</v>
      </c>
      <c r="X32">
        <v>16</v>
      </c>
      <c r="Y32">
        <v>91</v>
      </c>
      <c r="Z32">
        <v>90</v>
      </c>
      <c r="AA32">
        <v>28</v>
      </c>
      <c r="AB32">
        <v>62</v>
      </c>
      <c r="AC32">
        <v>42</v>
      </c>
      <c r="AD32">
        <v>40</v>
      </c>
      <c r="AE32">
        <v>3</v>
      </c>
    </row>
    <row r="33" spans="1:31">
      <c r="A33" t="s">
        <v>904</v>
      </c>
      <c r="B33">
        <v>143</v>
      </c>
      <c r="C33">
        <v>74</v>
      </c>
      <c r="D33">
        <v>68</v>
      </c>
      <c r="E33">
        <v>92</v>
      </c>
      <c r="F33">
        <v>51</v>
      </c>
      <c r="G33">
        <v>41</v>
      </c>
      <c r="H33">
        <v>28</v>
      </c>
      <c r="I33">
        <v>21</v>
      </c>
      <c r="J33">
        <v>8</v>
      </c>
      <c r="K33">
        <v>1</v>
      </c>
      <c r="L33">
        <v>1</v>
      </c>
      <c r="M33" t="s">
        <v>19</v>
      </c>
      <c r="N33">
        <v>0</v>
      </c>
      <c r="O33" t="s">
        <v>19</v>
      </c>
      <c r="P33">
        <v>0</v>
      </c>
      <c r="Q33">
        <v>2</v>
      </c>
      <c r="R33">
        <v>2</v>
      </c>
      <c r="S33" t="s">
        <v>19</v>
      </c>
      <c r="T33">
        <v>37</v>
      </c>
      <c r="U33">
        <v>21</v>
      </c>
      <c r="V33">
        <v>15</v>
      </c>
      <c r="W33">
        <v>23</v>
      </c>
      <c r="X33">
        <v>8</v>
      </c>
      <c r="Y33">
        <v>15</v>
      </c>
      <c r="Z33">
        <v>19</v>
      </c>
      <c r="AA33">
        <v>8</v>
      </c>
      <c r="AB33">
        <v>11</v>
      </c>
      <c r="AC33">
        <v>9</v>
      </c>
      <c r="AD33">
        <v>7</v>
      </c>
      <c r="AE33">
        <v>2</v>
      </c>
    </row>
    <row r="34" spans="1:31">
      <c r="A34" t="s">
        <v>903</v>
      </c>
      <c r="B34">
        <v>152</v>
      </c>
      <c r="C34">
        <v>63</v>
      </c>
      <c r="D34">
        <v>89</v>
      </c>
      <c r="E34">
        <v>99</v>
      </c>
      <c r="F34">
        <v>43</v>
      </c>
      <c r="G34">
        <v>55</v>
      </c>
      <c r="H34">
        <v>37</v>
      </c>
      <c r="I34">
        <v>21</v>
      </c>
      <c r="J34">
        <v>16</v>
      </c>
      <c r="K34">
        <v>3</v>
      </c>
      <c r="L34">
        <v>3</v>
      </c>
      <c r="M34" t="s">
        <v>19</v>
      </c>
      <c r="N34">
        <v>0</v>
      </c>
      <c r="O34" t="s">
        <v>19</v>
      </c>
      <c r="P34">
        <v>0</v>
      </c>
      <c r="Q34">
        <v>0</v>
      </c>
      <c r="R34" t="s">
        <v>19</v>
      </c>
      <c r="S34">
        <v>0</v>
      </c>
      <c r="T34">
        <v>26</v>
      </c>
      <c r="U34">
        <v>10</v>
      </c>
      <c r="V34">
        <v>15</v>
      </c>
      <c r="W34">
        <v>26</v>
      </c>
      <c r="X34">
        <v>6</v>
      </c>
      <c r="Y34">
        <v>21</v>
      </c>
      <c r="Z34">
        <v>16</v>
      </c>
      <c r="AA34">
        <v>4</v>
      </c>
      <c r="AB34">
        <v>12</v>
      </c>
      <c r="AC34">
        <v>11</v>
      </c>
      <c r="AD34">
        <v>10</v>
      </c>
      <c r="AE34">
        <v>1</v>
      </c>
    </row>
    <row r="35" spans="1:31">
      <c r="A35" t="s">
        <v>902</v>
      </c>
      <c r="B35">
        <v>256</v>
      </c>
      <c r="C35">
        <v>136</v>
      </c>
      <c r="D35">
        <v>120</v>
      </c>
      <c r="E35">
        <v>163</v>
      </c>
      <c r="F35">
        <v>98</v>
      </c>
      <c r="G35">
        <v>65</v>
      </c>
      <c r="H35">
        <v>63</v>
      </c>
      <c r="I35">
        <v>46</v>
      </c>
      <c r="J35">
        <v>17</v>
      </c>
      <c r="K35">
        <v>3</v>
      </c>
      <c r="L35">
        <v>3</v>
      </c>
      <c r="M35" t="s">
        <v>19</v>
      </c>
      <c r="N35">
        <v>1</v>
      </c>
      <c r="O35">
        <v>1</v>
      </c>
      <c r="P35" t="s">
        <v>19</v>
      </c>
      <c r="Q35">
        <v>4</v>
      </c>
      <c r="R35">
        <v>2</v>
      </c>
      <c r="S35">
        <v>1</v>
      </c>
      <c r="T35">
        <v>43</v>
      </c>
      <c r="U35">
        <v>26</v>
      </c>
      <c r="V35">
        <v>18</v>
      </c>
      <c r="W35">
        <v>55</v>
      </c>
      <c r="X35">
        <v>17</v>
      </c>
      <c r="Y35">
        <v>37</v>
      </c>
      <c r="Z35">
        <v>20</v>
      </c>
      <c r="AA35">
        <v>8</v>
      </c>
      <c r="AB35">
        <v>13</v>
      </c>
      <c r="AC35">
        <v>18</v>
      </c>
      <c r="AD35">
        <v>13</v>
      </c>
      <c r="AE35">
        <v>5</v>
      </c>
    </row>
    <row r="36" spans="1:31">
      <c r="A36" t="s">
        <v>901</v>
      </c>
      <c r="B36">
        <v>574</v>
      </c>
      <c r="C36">
        <v>373</v>
      </c>
      <c r="D36">
        <v>201</v>
      </c>
      <c r="E36">
        <v>361</v>
      </c>
      <c r="F36">
        <v>266</v>
      </c>
      <c r="G36">
        <v>94</v>
      </c>
      <c r="H36">
        <v>125</v>
      </c>
      <c r="I36">
        <v>103</v>
      </c>
      <c r="J36">
        <v>22</v>
      </c>
      <c r="K36">
        <v>8</v>
      </c>
      <c r="L36">
        <v>7</v>
      </c>
      <c r="M36">
        <v>1</v>
      </c>
      <c r="N36">
        <v>8</v>
      </c>
      <c r="O36">
        <v>5</v>
      </c>
      <c r="P36">
        <v>3</v>
      </c>
      <c r="Q36" t="s">
        <v>19</v>
      </c>
      <c r="R36" t="s">
        <v>19</v>
      </c>
      <c r="S36" t="s">
        <v>19</v>
      </c>
      <c r="T36">
        <v>116</v>
      </c>
      <c r="U36">
        <v>90</v>
      </c>
      <c r="V36">
        <v>27</v>
      </c>
      <c r="W36">
        <v>103</v>
      </c>
      <c r="X36">
        <v>36</v>
      </c>
      <c r="Y36">
        <v>66</v>
      </c>
      <c r="Z36">
        <v>70</v>
      </c>
      <c r="AA36">
        <v>32</v>
      </c>
      <c r="AB36">
        <v>38</v>
      </c>
      <c r="AC36">
        <v>41</v>
      </c>
      <c r="AD36">
        <v>38</v>
      </c>
      <c r="AE36">
        <v>2</v>
      </c>
    </row>
    <row r="37" spans="1:31">
      <c r="A37" t="s">
        <v>900</v>
      </c>
      <c r="B37">
        <v>400</v>
      </c>
      <c r="C37">
        <v>242</v>
      </c>
      <c r="D37">
        <v>158</v>
      </c>
      <c r="E37">
        <v>241</v>
      </c>
      <c r="F37">
        <v>165</v>
      </c>
      <c r="G37">
        <v>76</v>
      </c>
      <c r="H37">
        <v>110</v>
      </c>
      <c r="I37">
        <v>87</v>
      </c>
      <c r="J37">
        <v>23</v>
      </c>
      <c r="K37">
        <v>5</v>
      </c>
      <c r="L37">
        <v>4</v>
      </c>
      <c r="M37">
        <v>1</v>
      </c>
      <c r="N37">
        <v>2</v>
      </c>
      <c r="O37">
        <v>1</v>
      </c>
      <c r="P37">
        <v>1</v>
      </c>
      <c r="Q37">
        <v>4</v>
      </c>
      <c r="R37">
        <v>3</v>
      </c>
      <c r="S37">
        <v>1</v>
      </c>
      <c r="T37">
        <v>68</v>
      </c>
      <c r="U37">
        <v>40</v>
      </c>
      <c r="V37">
        <v>28</v>
      </c>
      <c r="W37">
        <v>75</v>
      </c>
      <c r="X37">
        <v>29</v>
      </c>
      <c r="Y37">
        <v>46</v>
      </c>
      <c r="Z37">
        <v>63</v>
      </c>
      <c r="AA37">
        <v>30</v>
      </c>
      <c r="AB37">
        <v>32</v>
      </c>
      <c r="AC37">
        <v>21</v>
      </c>
      <c r="AD37">
        <v>17</v>
      </c>
      <c r="AE37">
        <v>4</v>
      </c>
    </row>
    <row r="38" spans="1:31">
      <c r="A38" t="s">
        <v>899</v>
      </c>
      <c r="B38">
        <v>117</v>
      </c>
      <c r="C38">
        <v>61</v>
      </c>
      <c r="D38">
        <v>56</v>
      </c>
      <c r="E38">
        <v>80</v>
      </c>
      <c r="F38">
        <v>45</v>
      </c>
      <c r="G38">
        <v>34</v>
      </c>
      <c r="H38">
        <v>22</v>
      </c>
      <c r="I38">
        <v>18</v>
      </c>
      <c r="J38">
        <v>4</v>
      </c>
      <c r="K38">
        <v>4</v>
      </c>
      <c r="L38">
        <v>4</v>
      </c>
      <c r="M38">
        <v>1</v>
      </c>
      <c r="N38">
        <v>7</v>
      </c>
      <c r="O38">
        <v>6</v>
      </c>
      <c r="P38">
        <v>1</v>
      </c>
      <c r="Q38">
        <v>1</v>
      </c>
      <c r="R38">
        <v>1</v>
      </c>
      <c r="S38">
        <v>1</v>
      </c>
      <c r="T38">
        <v>11</v>
      </c>
      <c r="U38">
        <v>6</v>
      </c>
      <c r="V38">
        <v>5</v>
      </c>
      <c r="W38">
        <v>18</v>
      </c>
      <c r="X38">
        <v>6</v>
      </c>
      <c r="Y38">
        <v>12</v>
      </c>
      <c r="Z38">
        <v>14</v>
      </c>
      <c r="AA38">
        <v>7</v>
      </c>
      <c r="AB38">
        <v>8</v>
      </c>
      <c r="AC38">
        <v>5</v>
      </c>
      <c r="AD38">
        <v>3</v>
      </c>
      <c r="AE38">
        <v>2</v>
      </c>
    </row>
    <row r="39" spans="1:31">
      <c r="A39" t="s">
        <v>898</v>
      </c>
      <c r="B39">
        <v>100</v>
      </c>
      <c r="C39">
        <v>68</v>
      </c>
      <c r="D39">
        <v>33</v>
      </c>
      <c r="E39">
        <v>65</v>
      </c>
      <c r="F39">
        <v>45</v>
      </c>
      <c r="G39">
        <v>20</v>
      </c>
      <c r="H39">
        <v>21</v>
      </c>
      <c r="I39">
        <v>18</v>
      </c>
      <c r="J39">
        <v>3</v>
      </c>
      <c r="K39" t="s">
        <v>19</v>
      </c>
      <c r="L39" t="s">
        <v>19</v>
      </c>
      <c r="M39" t="s">
        <v>19</v>
      </c>
      <c r="N39" t="s">
        <v>19</v>
      </c>
      <c r="O39" t="s">
        <v>19</v>
      </c>
      <c r="P39" t="s">
        <v>19</v>
      </c>
      <c r="Q39" t="s">
        <v>19</v>
      </c>
      <c r="R39" t="s">
        <v>19</v>
      </c>
      <c r="S39" t="s">
        <v>19</v>
      </c>
      <c r="T39">
        <v>20</v>
      </c>
      <c r="U39">
        <v>11</v>
      </c>
      <c r="V39">
        <v>9</v>
      </c>
      <c r="W39">
        <v>15</v>
      </c>
      <c r="X39">
        <v>7</v>
      </c>
      <c r="Y39">
        <v>8</v>
      </c>
      <c r="Z39">
        <v>17</v>
      </c>
      <c r="AA39">
        <v>13</v>
      </c>
      <c r="AB39">
        <v>5</v>
      </c>
      <c r="AC39">
        <v>3</v>
      </c>
      <c r="AD39">
        <v>3</v>
      </c>
      <c r="AE39">
        <v>0</v>
      </c>
    </row>
    <row r="40" spans="1:31">
      <c r="A40" t="s">
        <v>897</v>
      </c>
      <c r="B40">
        <v>51</v>
      </c>
      <c r="C40">
        <v>41</v>
      </c>
      <c r="D40">
        <v>11</v>
      </c>
      <c r="E40">
        <v>34</v>
      </c>
      <c r="F40">
        <v>27</v>
      </c>
      <c r="G40">
        <v>7</v>
      </c>
      <c r="H40">
        <v>16</v>
      </c>
      <c r="I40">
        <v>15</v>
      </c>
      <c r="J40">
        <v>1</v>
      </c>
      <c r="K40">
        <v>2</v>
      </c>
      <c r="L40">
        <v>1</v>
      </c>
      <c r="M40">
        <v>1</v>
      </c>
      <c r="N40">
        <v>1</v>
      </c>
      <c r="O40">
        <v>1</v>
      </c>
      <c r="P40" t="s">
        <v>19</v>
      </c>
      <c r="Q40" t="s">
        <v>19</v>
      </c>
      <c r="R40" t="s">
        <v>19</v>
      </c>
      <c r="S40" t="s">
        <v>19</v>
      </c>
      <c r="T40">
        <v>9</v>
      </c>
      <c r="U40">
        <v>5</v>
      </c>
      <c r="V40">
        <v>4</v>
      </c>
      <c r="W40">
        <v>12</v>
      </c>
      <c r="X40">
        <v>10</v>
      </c>
      <c r="Y40">
        <v>3</v>
      </c>
      <c r="Z40">
        <v>4</v>
      </c>
      <c r="AA40">
        <v>3</v>
      </c>
      <c r="AB40">
        <v>1</v>
      </c>
      <c r="AC40">
        <v>2</v>
      </c>
      <c r="AD40">
        <v>2</v>
      </c>
      <c r="AE40" t="s">
        <v>19</v>
      </c>
    </row>
    <row r="41" spans="1:31">
      <c r="A41" t="s">
        <v>896</v>
      </c>
      <c r="B41">
        <v>43</v>
      </c>
      <c r="C41">
        <v>33</v>
      </c>
      <c r="D41">
        <v>10</v>
      </c>
      <c r="E41">
        <v>27</v>
      </c>
      <c r="F41">
        <v>20</v>
      </c>
      <c r="G41">
        <v>7</v>
      </c>
      <c r="H41">
        <v>15</v>
      </c>
      <c r="I41">
        <v>12</v>
      </c>
      <c r="J41">
        <v>3</v>
      </c>
      <c r="K41" t="s">
        <v>19</v>
      </c>
      <c r="L41" t="s">
        <v>19</v>
      </c>
      <c r="M41" t="s">
        <v>19</v>
      </c>
      <c r="N41" t="s">
        <v>19</v>
      </c>
      <c r="O41" t="s">
        <v>19</v>
      </c>
      <c r="P41" t="s">
        <v>19</v>
      </c>
      <c r="Q41">
        <v>2</v>
      </c>
      <c r="R41">
        <v>2</v>
      </c>
      <c r="S41" t="s">
        <v>19</v>
      </c>
      <c r="T41">
        <v>7</v>
      </c>
      <c r="U41">
        <v>4</v>
      </c>
      <c r="V41">
        <v>3</v>
      </c>
      <c r="W41">
        <v>4</v>
      </c>
      <c r="X41">
        <v>3</v>
      </c>
      <c r="Y41">
        <v>1</v>
      </c>
      <c r="Z41">
        <v>10</v>
      </c>
      <c r="AA41">
        <v>7</v>
      </c>
      <c r="AB41">
        <v>3</v>
      </c>
      <c r="AC41">
        <v>2</v>
      </c>
      <c r="AD41">
        <v>2</v>
      </c>
      <c r="AE41" t="s">
        <v>19</v>
      </c>
    </row>
    <row r="42" spans="1:31">
      <c r="A42" t="s">
        <v>895</v>
      </c>
      <c r="B42">
        <v>81</v>
      </c>
      <c r="C42">
        <v>38</v>
      </c>
      <c r="D42">
        <v>43</v>
      </c>
      <c r="E42">
        <v>46</v>
      </c>
      <c r="F42">
        <v>22</v>
      </c>
      <c r="G42">
        <v>25</v>
      </c>
      <c r="H42">
        <v>22</v>
      </c>
      <c r="I42">
        <v>13</v>
      </c>
      <c r="J42">
        <v>9</v>
      </c>
      <c r="K42">
        <v>0</v>
      </c>
      <c r="L42" t="s">
        <v>19</v>
      </c>
      <c r="M42">
        <v>0</v>
      </c>
      <c r="N42">
        <v>1</v>
      </c>
      <c r="O42">
        <v>1</v>
      </c>
      <c r="P42" t="s">
        <v>19</v>
      </c>
      <c r="Q42">
        <v>0</v>
      </c>
      <c r="R42" t="s">
        <v>19</v>
      </c>
      <c r="S42">
        <v>0</v>
      </c>
      <c r="T42">
        <v>15</v>
      </c>
      <c r="U42">
        <v>4</v>
      </c>
      <c r="V42">
        <v>11</v>
      </c>
      <c r="W42">
        <v>14</v>
      </c>
      <c r="X42">
        <v>6</v>
      </c>
      <c r="Y42">
        <v>9</v>
      </c>
      <c r="Z42">
        <v>14</v>
      </c>
      <c r="AA42">
        <v>5</v>
      </c>
      <c r="AB42">
        <v>9</v>
      </c>
      <c r="AC42">
        <v>6</v>
      </c>
      <c r="AD42">
        <v>5</v>
      </c>
      <c r="AE42">
        <v>1</v>
      </c>
    </row>
    <row r="43" spans="1:31">
      <c r="A43" t="s">
        <v>894</v>
      </c>
      <c r="B43">
        <v>201</v>
      </c>
      <c r="C43">
        <v>101</v>
      </c>
      <c r="D43">
        <v>100</v>
      </c>
      <c r="E43">
        <v>122</v>
      </c>
      <c r="F43">
        <v>66</v>
      </c>
      <c r="G43">
        <v>56</v>
      </c>
      <c r="H43">
        <v>52</v>
      </c>
      <c r="I43">
        <v>33</v>
      </c>
      <c r="J43">
        <v>18</v>
      </c>
      <c r="K43">
        <v>2</v>
      </c>
      <c r="L43">
        <v>1</v>
      </c>
      <c r="M43">
        <v>1</v>
      </c>
      <c r="N43">
        <v>3</v>
      </c>
      <c r="O43">
        <v>2</v>
      </c>
      <c r="P43">
        <v>1</v>
      </c>
      <c r="Q43">
        <v>2</v>
      </c>
      <c r="R43">
        <v>0</v>
      </c>
      <c r="S43">
        <v>2</v>
      </c>
      <c r="T43">
        <v>24</v>
      </c>
      <c r="U43">
        <v>11</v>
      </c>
      <c r="V43">
        <v>13</v>
      </c>
      <c r="W43">
        <v>20</v>
      </c>
      <c r="X43">
        <v>7</v>
      </c>
      <c r="Y43">
        <v>13</v>
      </c>
      <c r="Z43">
        <v>48</v>
      </c>
      <c r="AA43">
        <v>18</v>
      </c>
      <c r="AB43">
        <v>30</v>
      </c>
      <c r="AC43">
        <v>11</v>
      </c>
      <c r="AD43">
        <v>10</v>
      </c>
      <c r="AE43">
        <v>1</v>
      </c>
    </row>
    <row r="44" spans="1:31">
      <c r="A44" t="s">
        <v>893</v>
      </c>
      <c r="B44">
        <v>83</v>
      </c>
      <c r="C44">
        <v>38</v>
      </c>
      <c r="D44">
        <v>46</v>
      </c>
      <c r="E44">
        <v>53</v>
      </c>
      <c r="F44">
        <v>23</v>
      </c>
      <c r="G44">
        <v>30</v>
      </c>
      <c r="H44">
        <v>20</v>
      </c>
      <c r="I44">
        <v>12</v>
      </c>
      <c r="J44">
        <v>8</v>
      </c>
      <c r="K44" t="s">
        <v>19</v>
      </c>
      <c r="L44" t="s">
        <v>19</v>
      </c>
      <c r="M44" t="s">
        <v>19</v>
      </c>
      <c r="N44">
        <v>1</v>
      </c>
      <c r="O44" t="s">
        <v>19</v>
      </c>
      <c r="P44">
        <v>1</v>
      </c>
      <c r="Q44" t="s">
        <v>19</v>
      </c>
      <c r="R44" t="s">
        <v>19</v>
      </c>
      <c r="S44" t="s">
        <v>19</v>
      </c>
      <c r="T44">
        <v>21</v>
      </c>
      <c r="U44">
        <v>4</v>
      </c>
      <c r="V44">
        <v>17</v>
      </c>
      <c r="W44">
        <v>10</v>
      </c>
      <c r="X44">
        <v>2</v>
      </c>
      <c r="Y44">
        <v>8</v>
      </c>
      <c r="Z44">
        <v>13</v>
      </c>
      <c r="AA44">
        <v>6</v>
      </c>
      <c r="AB44">
        <v>7</v>
      </c>
      <c r="AC44">
        <v>7</v>
      </c>
      <c r="AD44">
        <v>7</v>
      </c>
      <c r="AE44">
        <v>1</v>
      </c>
    </row>
    <row r="45" spans="1:31">
      <c r="A45" t="s">
        <v>892</v>
      </c>
      <c r="B45">
        <v>47</v>
      </c>
      <c r="C45">
        <v>30</v>
      </c>
      <c r="D45">
        <v>16</v>
      </c>
      <c r="E45">
        <v>30</v>
      </c>
      <c r="F45">
        <v>20</v>
      </c>
      <c r="G45">
        <v>10</v>
      </c>
      <c r="H45">
        <v>12</v>
      </c>
      <c r="I45">
        <v>9</v>
      </c>
      <c r="J45">
        <v>3</v>
      </c>
      <c r="K45">
        <v>2</v>
      </c>
      <c r="L45">
        <v>2</v>
      </c>
      <c r="M45" t="s">
        <v>19</v>
      </c>
      <c r="N45" t="s">
        <v>19</v>
      </c>
      <c r="O45" t="s">
        <v>19</v>
      </c>
      <c r="P45" t="s">
        <v>19</v>
      </c>
      <c r="Q45">
        <v>0</v>
      </c>
      <c r="R45" t="s">
        <v>19</v>
      </c>
      <c r="S45">
        <v>0</v>
      </c>
      <c r="T45">
        <v>8</v>
      </c>
      <c r="U45">
        <v>3</v>
      </c>
      <c r="V45">
        <v>5</v>
      </c>
      <c r="W45">
        <v>5</v>
      </c>
      <c r="X45">
        <v>3</v>
      </c>
      <c r="Y45">
        <v>2</v>
      </c>
      <c r="Z45">
        <v>11</v>
      </c>
      <c r="AA45">
        <v>6</v>
      </c>
      <c r="AB45">
        <v>4</v>
      </c>
      <c r="AC45">
        <v>1</v>
      </c>
      <c r="AD45">
        <v>1</v>
      </c>
      <c r="AE45" t="s">
        <v>19</v>
      </c>
    </row>
    <row r="46" spans="1:31">
      <c r="A46" t="s">
        <v>891</v>
      </c>
      <c r="B46">
        <v>57</v>
      </c>
      <c r="C46">
        <v>30</v>
      </c>
      <c r="D46">
        <v>27</v>
      </c>
      <c r="E46">
        <v>32</v>
      </c>
      <c r="F46">
        <v>17</v>
      </c>
      <c r="G46">
        <v>15</v>
      </c>
      <c r="H46">
        <v>15</v>
      </c>
      <c r="I46">
        <v>9</v>
      </c>
      <c r="J46">
        <v>6</v>
      </c>
      <c r="K46" t="s">
        <v>19</v>
      </c>
      <c r="L46" t="s">
        <v>19</v>
      </c>
      <c r="M46" t="s">
        <v>19</v>
      </c>
      <c r="N46" t="s">
        <v>19</v>
      </c>
      <c r="O46" t="s">
        <v>19</v>
      </c>
      <c r="P46" t="s">
        <v>19</v>
      </c>
      <c r="Q46">
        <v>2</v>
      </c>
      <c r="R46" t="s">
        <v>19</v>
      </c>
      <c r="S46">
        <v>2</v>
      </c>
      <c r="T46">
        <v>8</v>
      </c>
      <c r="U46">
        <v>1</v>
      </c>
      <c r="V46">
        <v>7</v>
      </c>
      <c r="W46">
        <v>7</v>
      </c>
      <c r="X46">
        <v>1</v>
      </c>
      <c r="Y46">
        <v>5</v>
      </c>
      <c r="Z46">
        <v>11</v>
      </c>
      <c r="AA46">
        <v>6</v>
      </c>
      <c r="AB46">
        <v>5</v>
      </c>
      <c r="AC46">
        <v>7</v>
      </c>
      <c r="AD46">
        <v>6</v>
      </c>
      <c r="AE46">
        <v>1</v>
      </c>
    </row>
    <row r="47" spans="1:31">
      <c r="A47" t="s">
        <v>890</v>
      </c>
      <c r="B47">
        <v>112</v>
      </c>
      <c r="C47">
        <v>70</v>
      </c>
      <c r="D47">
        <v>42</v>
      </c>
      <c r="E47">
        <v>71</v>
      </c>
      <c r="F47">
        <v>47</v>
      </c>
      <c r="G47">
        <v>25</v>
      </c>
      <c r="H47">
        <v>36</v>
      </c>
      <c r="I47">
        <v>27</v>
      </c>
      <c r="J47">
        <v>9</v>
      </c>
      <c r="K47">
        <v>1</v>
      </c>
      <c r="L47" t="s">
        <v>19</v>
      </c>
      <c r="M47">
        <v>1</v>
      </c>
      <c r="N47" t="s">
        <v>19</v>
      </c>
      <c r="O47" t="s">
        <v>19</v>
      </c>
      <c r="P47" t="s">
        <v>19</v>
      </c>
      <c r="Q47">
        <v>2</v>
      </c>
      <c r="R47">
        <v>1</v>
      </c>
      <c r="S47">
        <v>1</v>
      </c>
      <c r="T47">
        <v>20</v>
      </c>
      <c r="U47">
        <v>11</v>
      </c>
      <c r="V47">
        <v>9</v>
      </c>
      <c r="W47">
        <v>15</v>
      </c>
      <c r="X47">
        <v>9</v>
      </c>
      <c r="Y47">
        <v>7</v>
      </c>
      <c r="Z47">
        <v>18</v>
      </c>
      <c r="AA47">
        <v>8</v>
      </c>
      <c r="AB47">
        <v>10</v>
      </c>
      <c r="AC47">
        <v>8</v>
      </c>
      <c r="AD47">
        <v>7</v>
      </c>
      <c r="AE47">
        <v>1</v>
      </c>
    </row>
    <row r="48" spans="1:31">
      <c r="A48" t="s">
        <v>889</v>
      </c>
      <c r="B48">
        <v>34</v>
      </c>
      <c r="C48">
        <v>25</v>
      </c>
      <c r="D48">
        <v>9</v>
      </c>
      <c r="E48">
        <v>20</v>
      </c>
      <c r="F48">
        <v>15</v>
      </c>
      <c r="G48">
        <v>6</v>
      </c>
      <c r="H48">
        <v>10</v>
      </c>
      <c r="I48">
        <v>8</v>
      </c>
      <c r="J48">
        <v>2</v>
      </c>
      <c r="K48" t="s">
        <v>19</v>
      </c>
      <c r="L48" t="s">
        <v>19</v>
      </c>
      <c r="M48" t="s">
        <v>19</v>
      </c>
      <c r="N48">
        <v>0</v>
      </c>
      <c r="O48">
        <v>0</v>
      </c>
      <c r="P48">
        <v>0</v>
      </c>
      <c r="Q48">
        <v>0</v>
      </c>
      <c r="R48" t="s">
        <v>19</v>
      </c>
      <c r="S48">
        <v>0</v>
      </c>
      <c r="T48">
        <v>5</v>
      </c>
      <c r="U48">
        <v>4</v>
      </c>
      <c r="V48">
        <v>2</v>
      </c>
      <c r="W48">
        <v>2</v>
      </c>
      <c r="X48">
        <v>1</v>
      </c>
      <c r="Y48">
        <v>1</v>
      </c>
      <c r="Z48">
        <v>8</v>
      </c>
      <c r="AA48">
        <v>5</v>
      </c>
      <c r="AB48">
        <v>3</v>
      </c>
      <c r="AC48">
        <v>4</v>
      </c>
      <c r="AD48">
        <v>4</v>
      </c>
      <c r="AE48" t="s">
        <v>19</v>
      </c>
    </row>
    <row r="49" spans="1:31">
      <c r="A49" t="s">
        <v>888</v>
      </c>
      <c r="B49">
        <v>240</v>
      </c>
      <c r="C49">
        <v>129</v>
      </c>
      <c r="D49">
        <v>110</v>
      </c>
      <c r="E49">
        <v>144</v>
      </c>
      <c r="F49">
        <v>83</v>
      </c>
      <c r="G49">
        <v>61</v>
      </c>
      <c r="H49">
        <v>49</v>
      </c>
      <c r="I49">
        <v>37</v>
      </c>
      <c r="J49">
        <v>12</v>
      </c>
      <c r="K49">
        <v>4</v>
      </c>
      <c r="L49">
        <v>2</v>
      </c>
      <c r="M49">
        <v>2</v>
      </c>
      <c r="N49">
        <v>3</v>
      </c>
      <c r="O49">
        <v>3</v>
      </c>
      <c r="P49">
        <v>0</v>
      </c>
      <c r="Q49">
        <v>1</v>
      </c>
      <c r="R49" t="s">
        <v>19</v>
      </c>
      <c r="S49">
        <v>1</v>
      </c>
      <c r="T49">
        <v>63</v>
      </c>
      <c r="U49">
        <v>34</v>
      </c>
      <c r="V49">
        <v>29</v>
      </c>
      <c r="W49">
        <v>25</v>
      </c>
      <c r="X49">
        <v>10</v>
      </c>
      <c r="Y49">
        <v>15</v>
      </c>
      <c r="Z49">
        <v>52</v>
      </c>
      <c r="AA49">
        <v>21</v>
      </c>
      <c r="AB49">
        <v>31</v>
      </c>
      <c r="AC49">
        <v>19</v>
      </c>
      <c r="AD49">
        <v>16</v>
      </c>
      <c r="AE49">
        <v>3</v>
      </c>
    </row>
    <row r="50" spans="1:31">
      <c r="A50" t="s">
        <v>887</v>
      </c>
      <c r="B50">
        <v>46</v>
      </c>
      <c r="C50">
        <v>31</v>
      </c>
      <c r="D50">
        <v>15</v>
      </c>
      <c r="E50">
        <v>26</v>
      </c>
      <c r="F50">
        <v>17</v>
      </c>
      <c r="G50">
        <v>9</v>
      </c>
      <c r="H50">
        <v>9</v>
      </c>
      <c r="I50">
        <v>7</v>
      </c>
      <c r="J50">
        <v>2</v>
      </c>
      <c r="K50">
        <v>1</v>
      </c>
      <c r="L50">
        <v>1</v>
      </c>
      <c r="M50">
        <v>0</v>
      </c>
      <c r="N50" t="s">
        <v>19</v>
      </c>
      <c r="O50" t="s">
        <v>19</v>
      </c>
      <c r="P50" t="s">
        <v>19</v>
      </c>
      <c r="Q50">
        <v>2</v>
      </c>
      <c r="R50">
        <v>0</v>
      </c>
      <c r="S50">
        <v>2</v>
      </c>
      <c r="T50">
        <v>11</v>
      </c>
      <c r="U50">
        <v>6</v>
      </c>
      <c r="V50">
        <v>5</v>
      </c>
      <c r="W50">
        <v>10</v>
      </c>
      <c r="X50">
        <v>9</v>
      </c>
      <c r="Y50">
        <v>1</v>
      </c>
      <c r="Z50">
        <v>9</v>
      </c>
      <c r="AA50">
        <v>4</v>
      </c>
      <c r="AB50">
        <v>4</v>
      </c>
      <c r="AC50">
        <v>2</v>
      </c>
      <c r="AD50">
        <v>2</v>
      </c>
      <c r="AE50">
        <v>0</v>
      </c>
    </row>
    <row r="51" spans="1:31">
      <c r="A51" t="s">
        <v>886</v>
      </c>
      <c r="B51">
        <v>72</v>
      </c>
      <c r="C51">
        <v>40</v>
      </c>
      <c r="D51">
        <v>32</v>
      </c>
      <c r="E51">
        <v>49</v>
      </c>
      <c r="F51">
        <v>22</v>
      </c>
      <c r="G51">
        <v>27</v>
      </c>
      <c r="H51">
        <v>22</v>
      </c>
      <c r="I51">
        <v>12</v>
      </c>
      <c r="J51">
        <v>10</v>
      </c>
      <c r="K51">
        <v>1</v>
      </c>
      <c r="L51">
        <v>1</v>
      </c>
      <c r="M51" t="s">
        <v>19</v>
      </c>
      <c r="N51">
        <v>1</v>
      </c>
      <c r="O51">
        <v>1</v>
      </c>
      <c r="P51">
        <v>0</v>
      </c>
      <c r="Q51">
        <v>0</v>
      </c>
      <c r="R51" t="s">
        <v>19</v>
      </c>
      <c r="S51">
        <v>0</v>
      </c>
      <c r="T51">
        <v>18</v>
      </c>
      <c r="U51">
        <v>6</v>
      </c>
      <c r="V51">
        <v>13</v>
      </c>
      <c r="W51">
        <v>3</v>
      </c>
      <c r="X51">
        <v>1</v>
      </c>
      <c r="Y51">
        <v>2</v>
      </c>
      <c r="Z51">
        <v>11</v>
      </c>
      <c r="AA51">
        <v>8</v>
      </c>
      <c r="AB51">
        <v>3</v>
      </c>
      <c r="AC51">
        <v>10</v>
      </c>
      <c r="AD51">
        <v>10</v>
      </c>
      <c r="AE51" t="s">
        <v>19</v>
      </c>
    </row>
    <row r="52" spans="1:31">
      <c r="A52" t="s">
        <v>885</v>
      </c>
      <c r="B52">
        <v>110</v>
      </c>
      <c r="C52">
        <v>76</v>
      </c>
      <c r="D52">
        <v>34</v>
      </c>
      <c r="E52">
        <v>69</v>
      </c>
      <c r="F52">
        <v>49</v>
      </c>
      <c r="G52">
        <v>20</v>
      </c>
      <c r="H52">
        <v>34</v>
      </c>
      <c r="I52">
        <v>27</v>
      </c>
      <c r="J52">
        <v>7</v>
      </c>
      <c r="K52">
        <v>4</v>
      </c>
      <c r="L52">
        <v>3</v>
      </c>
      <c r="M52">
        <v>1</v>
      </c>
      <c r="N52">
        <v>0</v>
      </c>
      <c r="O52">
        <v>0</v>
      </c>
      <c r="P52">
        <v>0</v>
      </c>
      <c r="Q52">
        <v>1</v>
      </c>
      <c r="R52" t="s">
        <v>19</v>
      </c>
      <c r="S52">
        <v>1</v>
      </c>
      <c r="T52">
        <v>13</v>
      </c>
      <c r="U52">
        <v>9</v>
      </c>
      <c r="V52">
        <v>4</v>
      </c>
      <c r="W52">
        <v>13</v>
      </c>
      <c r="X52">
        <v>8</v>
      </c>
      <c r="Y52">
        <v>5</v>
      </c>
      <c r="Z52">
        <v>25</v>
      </c>
      <c r="AA52">
        <v>16</v>
      </c>
      <c r="AB52">
        <v>9</v>
      </c>
      <c r="AC52">
        <v>3</v>
      </c>
      <c r="AD52">
        <v>3</v>
      </c>
      <c r="AE52" t="s">
        <v>19</v>
      </c>
    </row>
    <row r="53" spans="1:31">
      <c r="A53" t="s">
        <v>884</v>
      </c>
      <c r="B53">
        <v>83</v>
      </c>
      <c r="C53">
        <v>58</v>
      </c>
      <c r="D53">
        <v>25</v>
      </c>
      <c r="E53">
        <v>54</v>
      </c>
      <c r="F53">
        <v>37</v>
      </c>
      <c r="G53">
        <v>17</v>
      </c>
      <c r="H53">
        <v>17</v>
      </c>
      <c r="I53">
        <v>12</v>
      </c>
      <c r="J53">
        <v>5</v>
      </c>
      <c r="K53">
        <v>1</v>
      </c>
      <c r="L53">
        <v>1</v>
      </c>
      <c r="M53" t="s">
        <v>19</v>
      </c>
      <c r="N53">
        <v>3</v>
      </c>
      <c r="O53">
        <v>1</v>
      </c>
      <c r="P53">
        <v>2</v>
      </c>
      <c r="Q53">
        <v>2</v>
      </c>
      <c r="R53">
        <v>1</v>
      </c>
      <c r="S53">
        <v>1</v>
      </c>
      <c r="T53">
        <v>18</v>
      </c>
      <c r="U53">
        <v>12</v>
      </c>
      <c r="V53">
        <v>6</v>
      </c>
      <c r="W53">
        <v>7</v>
      </c>
      <c r="X53">
        <v>4</v>
      </c>
      <c r="Y53">
        <v>3</v>
      </c>
      <c r="Z53">
        <v>19</v>
      </c>
      <c r="AA53">
        <v>14</v>
      </c>
      <c r="AB53">
        <v>6</v>
      </c>
      <c r="AC53">
        <v>3</v>
      </c>
      <c r="AD53">
        <v>3</v>
      </c>
      <c r="AE53" t="s">
        <v>19</v>
      </c>
    </row>
    <row r="54" spans="1:31">
      <c r="A54" t="s">
        <v>883</v>
      </c>
      <c r="B54">
        <v>83</v>
      </c>
      <c r="C54">
        <v>61</v>
      </c>
      <c r="D54">
        <v>22</v>
      </c>
      <c r="E54">
        <v>50</v>
      </c>
      <c r="F54">
        <v>35</v>
      </c>
      <c r="G54">
        <v>15</v>
      </c>
      <c r="H54">
        <v>20</v>
      </c>
      <c r="I54">
        <v>16</v>
      </c>
      <c r="J54">
        <v>4</v>
      </c>
      <c r="K54">
        <v>1</v>
      </c>
      <c r="L54">
        <v>1</v>
      </c>
      <c r="M54" t="s">
        <v>19</v>
      </c>
      <c r="N54">
        <v>1</v>
      </c>
      <c r="O54">
        <v>1</v>
      </c>
      <c r="P54" t="s">
        <v>19</v>
      </c>
      <c r="Q54">
        <v>2</v>
      </c>
      <c r="R54">
        <v>1</v>
      </c>
      <c r="S54">
        <v>1</v>
      </c>
      <c r="T54">
        <v>17</v>
      </c>
      <c r="U54">
        <v>8</v>
      </c>
      <c r="V54">
        <v>9</v>
      </c>
      <c r="W54">
        <v>6</v>
      </c>
      <c r="X54">
        <v>3</v>
      </c>
      <c r="Y54">
        <v>3</v>
      </c>
      <c r="Z54">
        <v>20</v>
      </c>
      <c r="AA54">
        <v>16</v>
      </c>
      <c r="AB54">
        <v>4</v>
      </c>
      <c r="AC54">
        <v>7</v>
      </c>
      <c r="AD54">
        <v>7</v>
      </c>
      <c r="AE54">
        <v>0</v>
      </c>
    </row>
    <row r="55" spans="1:31">
      <c r="A55" t="s">
        <v>882</v>
      </c>
      <c r="B55">
        <v>164</v>
      </c>
      <c r="C55">
        <v>97</v>
      </c>
      <c r="D55">
        <v>67</v>
      </c>
      <c r="E55">
        <v>96</v>
      </c>
      <c r="F55">
        <v>55</v>
      </c>
      <c r="G55">
        <v>41</v>
      </c>
      <c r="H55">
        <v>47</v>
      </c>
      <c r="I55">
        <v>31</v>
      </c>
      <c r="J55">
        <v>16</v>
      </c>
      <c r="K55">
        <v>0</v>
      </c>
      <c r="L55" t="s">
        <v>19</v>
      </c>
      <c r="M55">
        <v>0</v>
      </c>
      <c r="N55">
        <v>0</v>
      </c>
      <c r="O55">
        <v>0</v>
      </c>
      <c r="P55" t="s">
        <v>19</v>
      </c>
      <c r="Q55">
        <v>3</v>
      </c>
      <c r="R55">
        <v>1</v>
      </c>
      <c r="S55">
        <v>2</v>
      </c>
      <c r="T55">
        <v>27</v>
      </c>
      <c r="U55">
        <v>8</v>
      </c>
      <c r="V55">
        <v>19</v>
      </c>
      <c r="W55">
        <v>21</v>
      </c>
      <c r="X55">
        <v>12</v>
      </c>
      <c r="Y55">
        <v>9</v>
      </c>
      <c r="Z55">
        <v>35</v>
      </c>
      <c r="AA55">
        <v>20</v>
      </c>
      <c r="AB55">
        <v>15</v>
      </c>
      <c r="AC55">
        <v>12</v>
      </c>
      <c r="AD55">
        <v>10</v>
      </c>
      <c r="AE55">
        <v>2</v>
      </c>
    </row>
    <row r="56" spans="1:31">
      <c r="A56" t="s">
        <v>881</v>
      </c>
      <c r="B56">
        <v>25</v>
      </c>
      <c r="C56">
        <v>19</v>
      </c>
      <c r="D56">
        <v>7</v>
      </c>
      <c r="E56">
        <v>15</v>
      </c>
      <c r="F56">
        <v>11</v>
      </c>
      <c r="G56">
        <v>3</v>
      </c>
      <c r="H56">
        <v>4</v>
      </c>
      <c r="I56">
        <v>3</v>
      </c>
      <c r="J56">
        <v>1</v>
      </c>
      <c r="K56">
        <v>1</v>
      </c>
      <c r="L56">
        <v>1</v>
      </c>
      <c r="M56" t="s">
        <v>19</v>
      </c>
      <c r="N56">
        <v>1</v>
      </c>
      <c r="O56">
        <v>1</v>
      </c>
      <c r="P56">
        <v>0</v>
      </c>
      <c r="Q56" t="s">
        <v>19</v>
      </c>
      <c r="R56" t="s">
        <v>19</v>
      </c>
      <c r="S56" t="s">
        <v>19</v>
      </c>
      <c r="T56">
        <v>7</v>
      </c>
      <c r="U56">
        <v>5</v>
      </c>
      <c r="V56">
        <v>2</v>
      </c>
      <c r="W56">
        <v>4</v>
      </c>
      <c r="X56">
        <v>2</v>
      </c>
      <c r="Y56">
        <v>2</v>
      </c>
      <c r="Z56">
        <v>6</v>
      </c>
      <c r="AA56">
        <v>4</v>
      </c>
      <c r="AB56">
        <v>2</v>
      </c>
      <c r="AC56">
        <v>1</v>
      </c>
      <c r="AD56">
        <v>1</v>
      </c>
      <c r="AE56">
        <v>0</v>
      </c>
    </row>
    <row r="57" spans="1:31">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row>
    <row r="58" spans="1:31">
      <c r="A58" t="s">
        <v>880</v>
      </c>
      <c r="B58">
        <v>71</v>
      </c>
      <c r="C58">
        <v>41</v>
      </c>
      <c r="D58">
        <v>30</v>
      </c>
      <c r="E58">
        <v>45</v>
      </c>
      <c r="F58">
        <v>25</v>
      </c>
      <c r="G58">
        <v>20</v>
      </c>
      <c r="H58">
        <v>20</v>
      </c>
      <c r="I58">
        <v>13</v>
      </c>
      <c r="J58">
        <v>7</v>
      </c>
      <c r="K58" t="s">
        <v>19</v>
      </c>
      <c r="L58" t="s">
        <v>19</v>
      </c>
      <c r="M58" t="s">
        <v>19</v>
      </c>
      <c r="N58">
        <v>1</v>
      </c>
      <c r="O58">
        <v>1</v>
      </c>
      <c r="P58" t="s">
        <v>19</v>
      </c>
      <c r="Q58">
        <v>0</v>
      </c>
      <c r="R58" t="s">
        <v>19</v>
      </c>
      <c r="S58">
        <v>0</v>
      </c>
      <c r="T58">
        <v>18</v>
      </c>
      <c r="U58">
        <v>10</v>
      </c>
      <c r="V58">
        <v>8</v>
      </c>
      <c r="W58">
        <v>12</v>
      </c>
      <c r="X58">
        <v>6</v>
      </c>
      <c r="Y58">
        <v>6</v>
      </c>
      <c r="Z58">
        <v>11</v>
      </c>
      <c r="AA58">
        <v>7</v>
      </c>
      <c r="AB58">
        <v>4</v>
      </c>
      <c r="AC58">
        <v>4</v>
      </c>
      <c r="AD58">
        <v>3</v>
      </c>
      <c r="AE58">
        <v>1</v>
      </c>
    </row>
    <row r="59" spans="1:31">
      <c r="A59" t="s">
        <v>879</v>
      </c>
      <c r="B59">
        <v>119</v>
      </c>
      <c r="C59">
        <v>88</v>
      </c>
      <c r="D59">
        <v>32</v>
      </c>
      <c r="E59">
        <v>81</v>
      </c>
      <c r="F59">
        <v>62</v>
      </c>
      <c r="G59">
        <v>19</v>
      </c>
      <c r="H59">
        <v>30</v>
      </c>
      <c r="I59">
        <v>25</v>
      </c>
      <c r="J59">
        <v>6</v>
      </c>
      <c r="K59">
        <v>3</v>
      </c>
      <c r="L59">
        <v>1</v>
      </c>
      <c r="M59">
        <v>2</v>
      </c>
      <c r="N59">
        <v>5</v>
      </c>
      <c r="O59">
        <v>4</v>
      </c>
      <c r="P59">
        <v>1</v>
      </c>
      <c r="Q59">
        <v>3</v>
      </c>
      <c r="R59">
        <v>2</v>
      </c>
      <c r="S59">
        <v>1</v>
      </c>
      <c r="T59">
        <v>23</v>
      </c>
      <c r="U59">
        <v>14</v>
      </c>
      <c r="V59">
        <v>9</v>
      </c>
      <c r="W59">
        <v>12</v>
      </c>
      <c r="X59">
        <v>8</v>
      </c>
      <c r="Y59">
        <v>5</v>
      </c>
      <c r="Z59">
        <v>23</v>
      </c>
      <c r="AA59">
        <v>15</v>
      </c>
      <c r="AB59">
        <v>8</v>
      </c>
      <c r="AC59">
        <v>4</v>
      </c>
      <c r="AD59">
        <v>3</v>
      </c>
      <c r="AE59">
        <v>1</v>
      </c>
    </row>
    <row r="60" spans="1:31">
      <c r="A60" t="s">
        <v>878</v>
      </c>
      <c r="B60">
        <v>108</v>
      </c>
      <c r="C60">
        <v>67</v>
      </c>
      <c r="D60">
        <v>41</v>
      </c>
      <c r="E60">
        <v>72</v>
      </c>
      <c r="F60">
        <v>57</v>
      </c>
      <c r="G60">
        <v>15</v>
      </c>
      <c r="H60">
        <v>36</v>
      </c>
      <c r="I60">
        <v>29</v>
      </c>
      <c r="J60">
        <v>7</v>
      </c>
      <c r="K60">
        <v>1</v>
      </c>
      <c r="L60">
        <v>1</v>
      </c>
      <c r="M60">
        <v>0</v>
      </c>
      <c r="N60">
        <v>1</v>
      </c>
      <c r="O60">
        <v>1</v>
      </c>
      <c r="P60" t="s">
        <v>19</v>
      </c>
      <c r="Q60" t="s">
        <v>19</v>
      </c>
      <c r="R60" t="s">
        <v>19</v>
      </c>
      <c r="S60" t="s">
        <v>19</v>
      </c>
      <c r="T60">
        <v>13</v>
      </c>
      <c r="U60">
        <v>8</v>
      </c>
      <c r="V60">
        <v>5</v>
      </c>
      <c r="W60">
        <v>14</v>
      </c>
      <c r="X60">
        <v>3</v>
      </c>
      <c r="Y60">
        <v>11</v>
      </c>
      <c r="Z60">
        <v>18</v>
      </c>
      <c r="AA60">
        <v>4</v>
      </c>
      <c r="AB60">
        <v>14</v>
      </c>
      <c r="AC60">
        <v>4</v>
      </c>
      <c r="AD60">
        <v>4</v>
      </c>
      <c r="AE60">
        <v>1</v>
      </c>
    </row>
    <row r="61" spans="1:31">
      <c r="A61" t="s">
        <v>877</v>
      </c>
      <c r="B61">
        <v>65</v>
      </c>
      <c r="C61">
        <v>39</v>
      </c>
      <c r="D61">
        <v>27</v>
      </c>
      <c r="E61">
        <v>41</v>
      </c>
      <c r="F61">
        <v>27</v>
      </c>
      <c r="G61">
        <v>14</v>
      </c>
      <c r="H61">
        <v>11</v>
      </c>
      <c r="I61">
        <v>8</v>
      </c>
      <c r="J61">
        <v>2</v>
      </c>
      <c r="K61">
        <v>1</v>
      </c>
      <c r="L61" t="s">
        <v>19</v>
      </c>
      <c r="M61">
        <v>1</v>
      </c>
      <c r="N61">
        <v>1</v>
      </c>
      <c r="O61">
        <v>1</v>
      </c>
      <c r="P61" t="s">
        <v>19</v>
      </c>
      <c r="Q61">
        <v>1</v>
      </c>
      <c r="R61">
        <v>1</v>
      </c>
      <c r="S61" t="s">
        <v>19</v>
      </c>
      <c r="T61">
        <v>18</v>
      </c>
      <c r="U61">
        <v>11</v>
      </c>
      <c r="V61">
        <v>8</v>
      </c>
      <c r="W61">
        <v>13</v>
      </c>
      <c r="X61">
        <v>4</v>
      </c>
      <c r="Y61">
        <v>9</v>
      </c>
      <c r="Z61">
        <v>3</v>
      </c>
      <c r="AA61" t="s">
        <v>19</v>
      </c>
      <c r="AB61">
        <v>3</v>
      </c>
      <c r="AC61">
        <v>8</v>
      </c>
      <c r="AD61">
        <v>8</v>
      </c>
      <c r="AE61">
        <v>0</v>
      </c>
    </row>
    <row r="62" spans="1:31">
      <c r="A62" t="s">
        <v>876</v>
      </c>
      <c r="B62">
        <v>313</v>
      </c>
      <c r="C62">
        <v>188</v>
      </c>
      <c r="D62">
        <v>125</v>
      </c>
      <c r="E62">
        <v>212</v>
      </c>
      <c r="F62">
        <v>149</v>
      </c>
      <c r="G62">
        <v>63</v>
      </c>
      <c r="H62">
        <v>58</v>
      </c>
      <c r="I62">
        <v>42</v>
      </c>
      <c r="J62">
        <v>16</v>
      </c>
      <c r="K62">
        <v>12</v>
      </c>
      <c r="L62">
        <v>11</v>
      </c>
      <c r="M62">
        <v>1</v>
      </c>
      <c r="N62">
        <v>7</v>
      </c>
      <c r="O62">
        <v>7</v>
      </c>
      <c r="P62">
        <v>0</v>
      </c>
      <c r="Q62">
        <v>3</v>
      </c>
      <c r="R62">
        <v>3</v>
      </c>
      <c r="S62" t="s">
        <v>19</v>
      </c>
      <c r="T62">
        <v>66</v>
      </c>
      <c r="U62">
        <v>44</v>
      </c>
      <c r="V62">
        <v>22</v>
      </c>
      <c r="W62">
        <v>60</v>
      </c>
      <c r="X62">
        <v>22</v>
      </c>
      <c r="Y62">
        <v>38</v>
      </c>
      <c r="Z62">
        <v>27</v>
      </c>
      <c r="AA62">
        <v>6</v>
      </c>
      <c r="AB62">
        <v>21</v>
      </c>
      <c r="AC62">
        <v>15</v>
      </c>
      <c r="AD62">
        <v>12</v>
      </c>
      <c r="AE62">
        <v>4</v>
      </c>
    </row>
    <row r="63" spans="1:31">
      <c r="A63" t="s">
        <v>875</v>
      </c>
      <c r="B63">
        <v>102</v>
      </c>
      <c r="C63">
        <v>58</v>
      </c>
      <c r="D63">
        <v>45</v>
      </c>
      <c r="E63">
        <v>62</v>
      </c>
      <c r="F63">
        <v>38</v>
      </c>
      <c r="G63">
        <v>24</v>
      </c>
      <c r="H63">
        <v>18</v>
      </c>
      <c r="I63">
        <v>10</v>
      </c>
      <c r="J63">
        <v>8</v>
      </c>
      <c r="K63">
        <v>1</v>
      </c>
      <c r="L63">
        <v>1</v>
      </c>
      <c r="M63">
        <v>0</v>
      </c>
      <c r="N63">
        <v>1</v>
      </c>
      <c r="O63">
        <v>1</v>
      </c>
      <c r="P63" t="s">
        <v>19</v>
      </c>
      <c r="Q63">
        <v>2</v>
      </c>
      <c r="R63">
        <v>2</v>
      </c>
      <c r="S63" t="s">
        <v>19</v>
      </c>
      <c r="T63">
        <v>14</v>
      </c>
      <c r="U63">
        <v>9</v>
      </c>
      <c r="V63">
        <v>5</v>
      </c>
      <c r="W63">
        <v>30</v>
      </c>
      <c r="X63">
        <v>17</v>
      </c>
      <c r="Y63">
        <v>14</v>
      </c>
      <c r="Z63">
        <v>8</v>
      </c>
      <c r="AA63">
        <v>2</v>
      </c>
      <c r="AB63">
        <v>7</v>
      </c>
      <c r="AC63">
        <v>2</v>
      </c>
      <c r="AD63">
        <v>2</v>
      </c>
      <c r="AE63">
        <v>0</v>
      </c>
    </row>
    <row r="64" spans="1:31">
      <c r="A64" t="s">
        <v>874</v>
      </c>
      <c r="B64">
        <v>49</v>
      </c>
      <c r="C64">
        <v>30</v>
      </c>
      <c r="D64">
        <v>19</v>
      </c>
      <c r="E64">
        <v>33</v>
      </c>
      <c r="F64">
        <v>22</v>
      </c>
      <c r="G64">
        <v>11</v>
      </c>
      <c r="H64">
        <v>6</v>
      </c>
      <c r="I64">
        <v>5</v>
      </c>
      <c r="J64">
        <v>1</v>
      </c>
      <c r="K64" t="s">
        <v>19</v>
      </c>
      <c r="L64" t="s">
        <v>19</v>
      </c>
      <c r="M64" t="s">
        <v>19</v>
      </c>
      <c r="N64">
        <v>2</v>
      </c>
      <c r="O64">
        <v>2</v>
      </c>
      <c r="P64" t="s">
        <v>19</v>
      </c>
      <c r="Q64" t="s">
        <v>19</v>
      </c>
      <c r="R64" t="s">
        <v>19</v>
      </c>
      <c r="S64" t="s">
        <v>19</v>
      </c>
      <c r="T64">
        <v>9</v>
      </c>
      <c r="U64">
        <v>5</v>
      </c>
      <c r="V64">
        <v>4</v>
      </c>
      <c r="W64">
        <v>9</v>
      </c>
      <c r="X64">
        <v>4</v>
      </c>
      <c r="Y64">
        <v>5</v>
      </c>
      <c r="Z64">
        <v>5</v>
      </c>
      <c r="AA64">
        <v>2</v>
      </c>
      <c r="AB64">
        <v>3</v>
      </c>
      <c r="AC64">
        <v>2</v>
      </c>
      <c r="AD64">
        <v>2</v>
      </c>
      <c r="AE64" t="s">
        <v>19</v>
      </c>
    </row>
    <row r="65" spans="1:31">
      <c r="A65" t="s">
        <v>873</v>
      </c>
      <c r="B65">
        <v>50</v>
      </c>
      <c r="C65">
        <v>27</v>
      </c>
      <c r="D65">
        <v>23</v>
      </c>
      <c r="E65">
        <v>30</v>
      </c>
      <c r="F65">
        <v>16</v>
      </c>
      <c r="G65">
        <v>14</v>
      </c>
      <c r="H65">
        <v>13</v>
      </c>
      <c r="I65">
        <v>9</v>
      </c>
      <c r="J65">
        <v>4</v>
      </c>
      <c r="K65" t="s">
        <v>19</v>
      </c>
      <c r="L65" t="s">
        <v>19</v>
      </c>
      <c r="M65" t="s">
        <v>19</v>
      </c>
      <c r="N65" t="s">
        <v>19</v>
      </c>
      <c r="O65" t="s">
        <v>19</v>
      </c>
      <c r="P65" t="s">
        <v>19</v>
      </c>
      <c r="Q65" t="s">
        <v>19</v>
      </c>
      <c r="R65" t="s">
        <v>19</v>
      </c>
      <c r="S65" t="s">
        <v>19</v>
      </c>
      <c r="T65">
        <v>10</v>
      </c>
      <c r="U65">
        <v>1</v>
      </c>
      <c r="V65">
        <v>9</v>
      </c>
      <c r="W65">
        <v>9</v>
      </c>
      <c r="X65">
        <v>4</v>
      </c>
      <c r="Y65">
        <v>5</v>
      </c>
      <c r="Z65">
        <v>7</v>
      </c>
      <c r="AA65">
        <v>4</v>
      </c>
      <c r="AB65">
        <v>4</v>
      </c>
      <c r="AC65">
        <v>4</v>
      </c>
      <c r="AD65">
        <v>4</v>
      </c>
      <c r="AE65">
        <v>1</v>
      </c>
    </row>
    <row r="66" spans="1:31">
      <c r="A66" t="s">
        <v>872</v>
      </c>
      <c r="B66">
        <v>73</v>
      </c>
      <c r="C66">
        <v>37</v>
      </c>
      <c r="D66">
        <v>36</v>
      </c>
      <c r="E66">
        <v>46</v>
      </c>
      <c r="F66">
        <v>26</v>
      </c>
      <c r="G66">
        <v>20</v>
      </c>
      <c r="H66">
        <v>18</v>
      </c>
      <c r="I66">
        <v>10</v>
      </c>
      <c r="J66">
        <v>7</v>
      </c>
      <c r="K66" t="s">
        <v>19</v>
      </c>
      <c r="L66" t="s">
        <v>19</v>
      </c>
      <c r="M66" t="s">
        <v>19</v>
      </c>
      <c r="N66" t="s">
        <v>19</v>
      </c>
      <c r="O66" t="s">
        <v>19</v>
      </c>
      <c r="P66" t="s">
        <v>19</v>
      </c>
      <c r="Q66">
        <v>1</v>
      </c>
      <c r="R66">
        <v>1</v>
      </c>
      <c r="S66">
        <v>0</v>
      </c>
      <c r="T66">
        <v>10</v>
      </c>
      <c r="U66">
        <v>6</v>
      </c>
      <c r="V66">
        <v>4</v>
      </c>
      <c r="W66">
        <v>15</v>
      </c>
      <c r="X66">
        <v>6</v>
      </c>
      <c r="Y66">
        <v>9</v>
      </c>
      <c r="Z66">
        <v>9</v>
      </c>
      <c r="AA66">
        <v>2</v>
      </c>
      <c r="AB66">
        <v>7</v>
      </c>
      <c r="AC66">
        <v>3</v>
      </c>
      <c r="AD66">
        <v>3</v>
      </c>
      <c r="AE66">
        <v>0</v>
      </c>
    </row>
    <row r="67" spans="1:31">
      <c r="A67" t="s">
        <v>871</v>
      </c>
      <c r="B67">
        <v>66</v>
      </c>
      <c r="C67">
        <v>31</v>
      </c>
      <c r="D67">
        <v>35</v>
      </c>
      <c r="E67">
        <v>43</v>
      </c>
      <c r="F67">
        <v>22</v>
      </c>
      <c r="G67">
        <v>22</v>
      </c>
      <c r="H67">
        <v>17</v>
      </c>
      <c r="I67">
        <v>10</v>
      </c>
      <c r="J67">
        <v>6</v>
      </c>
      <c r="K67">
        <v>1</v>
      </c>
      <c r="L67">
        <v>1</v>
      </c>
      <c r="M67" t="s">
        <v>19</v>
      </c>
      <c r="N67" t="s">
        <v>19</v>
      </c>
      <c r="O67" t="s">
        <v>19</v>
      </c>
      <c r="P67" t="s">
        <v>19</v>
      </c>
      <c r="Q67">
        <v>0</v>
      </c>
      <c r="R67" t="s">
        <v>19</v>
      </c>
      <c r="S67">
        <v>0</v>
      </c>
      <c r="T67">
        <v>9</v>
      </c>
      <c r="U67">
        <v>3</v>
      </c>
      <c r="V67">
        <v>6</v>
      </c>
      <c r="W67">
        <v>15</v>
      </c>
      <c r="X67">
        <v>7</v>
      </c>
      <c r="Y67">
        <v>8</v>
      </c>
      <c r="Z67">
        <v>7</v>
      </c>
      <c r="AA67">
        <v>1</v>
      </c>
      <c r="AB67">
        <v>5</v>
      </c>
      <c r="AC67">
        <v>2</v>
      </c>
      <c r="AD67">
        <v>1</v>
      </c>
      <c r="AE67">
        <v>0</v>
      </c>
    </row>
    <row r="68" spans="1:31">
      <c r="A68" t="s">
        <v>870</v>
      </c>
      <c r="B68">
        <v>177</v>
      </c>
      <c r="C68">
        <v>77</v>
      </c>
      <c r="D68">
        <v>101</v>
      </c>
      <c r="E68">
        <v>111</v>
      </c>
      <c r="F68">
        <v>53</v>
      </c>
      <c r="G68">
        <v>57</v>
      </c>
      <c r="H68">
        <v>26</v>
      </c>
      <c r="I68">
        <v>12</v>
      </c>
      <c r="J68">
        <v>14</v>
      </c>
      <c r="K68">
        <v>5</v>
      </c>
      <c r="L68" t="s">
        <v>19</v>
      </c>
      <c r="M68">
        <v>5</v>
      </c>
      <c r="N68" t="s">
        <v>19</v>
      </c>
      <c r="O68" t="s">
        <v>19</v>
      </c>
      <c r="P68" t="s">
        <v>19</v>
      </c>
      <c r="Q68" t="s">
        <v>19</v>
      </c>
      <c r="R68" t="s">
        <v>19</v>
      </c>
      <c r="S68" t="s">
        <v>19</v>
      </c>
      <c r="T68">
        <v>37</v>
      </c>
      <c r="U68">
        <v>20</v>
      </c>
      <c r="V68">
        <v>17</v>
      </c>
      <c r="W68">
        <v>31</v>
      </c>
      <c r="X68">
        <v>4</v>
      </c>
      <c r="Y68">
        <v>27</v>
      </c>
      <c r="Z68">
        <v>20</v>
      </c>
      <c r="AA68">
        <v>4</v>
      </c>
      <c r="AB68">
        <v>16</v>
      </c>
      <c r="AC68">
        <v>16</v>
      </c>
      <c r="AD68">
        <v>16</v>
      </c>
      <c r="AE68" t="s">
        <v>19</v>
      </c>
    </row>
    <row r="69" spans="1:31">
      <c r="A69" t="s">
        <v>869</v>
      </c>
      <c r="B69">
        <v>156</v>
      </c>
      <c r="C69">
        <v>86</v>
      </c>
      <c r="D69">
        <v>70</v>
      </c>
      <c r="E69">
        <v>99</v>
      </c>
      <c r="F69">
        <v>62</v>
      </c>
      <c r="G69">
        <v>38</v>
      </c>
      <c r="H69">
        <v>36</v>
      </c>
      <c r="I69">
        <v>27</v>
      </c>
      <c r="J69">
        <v>10</v>
      </c>
      <c r="K69">
        <v>2</v>
      </c>
      <c r="L69">
        <v>2</v>
      </c>
      <c r="M69" t="s">
        <v>19</v>
      </c>
      <c r="N69" t="s">
        <v>19</v>
      </c>
      <c r="O69" t="s">
        <v>19</v>
      </c>
      <c r="P69" t="s">
        <v>19</v>
      </c>
      <c r="Q69">
        <v>3</v>
      </c>
      <c r="R69">
        <v>2</v>
      </c>
      <c r="S69">
        <v>0</v>
      </c>
      <c r="T69">
        <v>24</v>
      </c>
      <c r="U69">
        <v>16</v>
      </c>
      <c r="V69">
        <v>8</v>
      </c>
      <c r="W69">
        <v>37</v>
      </c>
      <c r="X69">
        <v>12</v>
      </c>
      <c r="Y69">
        <v>25</v>
      </c>
      <c r="Z69">
        <v>11</v>
      </c>
      <c r="AA69">
        <v>4</v>
      </c>
      <c r="AB69">
        <v>7</v>
      </c>
      <c r="AC69">
        <v>9</v>
      </c>
      <c r="AD69">
        <v>8</v>
      </c>
      <c r="AE69">
        <v>1</v>
      </c>
    </row>
    <row r="70" spans="1:31">
      <c r="A70" t="s">
        <v>868</v>
      </c>
      <c r="B70">
        <v>203</v>
      </c>
      <c r="C70">
        <v>140</v>
      </c>
      <c r="D70">
        <v>62</v>
      </c>
      <c r="E70">
        <v>133</v>
      </c>
      <c r="F70">
        <v>103</v>
      </c>
      <c r="G70">
        <v>30</v>
      </c>
      <c r="H70">
        <v>42</v>
      </c>
      <c r="I70">
        <v>36</v>
      </c>
      <c r="J70">
        <v>6</v>
      </c>
      <c r="K70">
        <v>1</v>
      </c>
      <c r="L70">
        <v>1</v>
      </c>
      <c r="M70">
        <v>0</v>
      </c>
      <c r="N70">
        <v>1</v>
      </c>
      <c r="O70" t="s">
        <v>19</v>
      </c>
      <c r="P70">
        <v>1</v>
      </c>
      <c r="Q70" t="s">
        <v>19</v>
      </c>
      <c r="R70" t="s">
        <v>19</v>
      </c>
      <c r="S70" t="s">
        <v>19</v>
      </c>
      <c r="T70">
        <v>47</v>
      </c>
      <c r="U70">
        <v>40</v>
      </c>
      <c r="V70">
        <v>7</v>
      </c>
      <c r="W70">
        <v>32</v>
      </c>
      <c r="X70">
        <v>12</v>
      </c>
      <c r="Y70">
        <v>20</v>
      </c>
      <c r="Z70">
        <v>22</v>
      </c>
      <c r="AA70">
        <v>10</v>
      </c>
      <c r="AB70">
        <v>12</v>
      </c>
      <c r="AC70">
        <v>16</v>
      </c>
      <c r="AD70">
        <v>15</v>
      </c>
      <c r="AE70">
        <v>1</v>
      </c>
    </row>
    <row r="71" spans="1:31">
      <c r="A71" t="s">
        <v>867</v>
      </c>
      <c r="B71">
        <v>82</v>
      </c>
      <c r="C71">
        <v>55</v>
      </c>
      <c r="D71">
        <v>27</v>
      </c>
      <c r="E71">
        <v>45</v>
      </c>
      <c r="F71">
        <v>33</v>
      </c>
      <c r="G71">
        <v>12</v>
      </c>
      <c r="H71">
        <v>15</v>
      </c>
      <c r="I71">
        <v>10</v>
      </c>
      <c r="J71">
        <v>5</v>
      </c>
      <c r="K71">
        <v>1</v>
      </c>
      <c r="L71">
        <v>1</v>
      </c>
      <c r="M71">
        <v>0</v>
      </c>
      <c r="N71" t="s">
        <v>19</v>
      </c>
      <c r="O71" t="s">
        <v>19</v>
      </c>
      <c r="P71" t="s">
        <v>19</v>
      </c>
      <c r="Q71" t="s">
        <v>19</v>
      </c>
      <c r="R71" t="s">
        <v>19</v>
      </c>
      <c r="S71" t="s">
        <v>19</v>
      </c>
      <c r="T71">
        <v>13</v>
      </c>
      <c r="U71">
        <v>11</v>
      </c>
      <c r="V71">
        <v>2</v>
      </c>
      <c r="W71">
        <v>13</v>
      </c>
      <c r="X71">
        <v>4</v>
      </c>
      <c r="Y71">
        <v>9</v>
      </c>
      <c r="Z71">
        <v>15</v>
      </c>
      <c r="AA71">
        <v>10</v>
      </c>
      <c r="AB71">
        <v>5</v>
      </c>
      <c r="AC71">
        <v>9</v>
      </c>
      <c r="AD71">
        <v>9</v>
      </c>
      <c r="AE71" t="s">
        <v>19</v>
      </c>
    </row>
    <row r="72" spans="1:31">
      <c r="A72" t="s">
        <v>866</v>
      </c>
      <c r="B72">
        <v>121</v>
      </c>
      <c r="C72">
        <v>68</v>
      </c>
      <c r="D72">
        <v>54</v>
      </c>
      <c r="E72">
        <v>78</v>
      </c>
      <c r="F72">
        <v>58</v>
      </c>
      <c r="G72">
        <v>20</v>
      </c>
      <c r="H72">
        <v>39</v>
      </c>
      <c r="I72">
        <v>31</v>
      </c>
      <c r="J72">
        <v>9</v>
      </c>
      <c r="K72">
        <v>3</v>
      </c>
      <c r="L72">
        <v>2</v>
      </c>
      <c r="M72">
        <v>1</v>
      </c>
      <c r="N72" t="s">
        <v>19</v>
      </c>
      <c r="O72" t="s">
        <v>19</v>
      </c>
      <c r="P72" t="s">
        <v>19</v>
      </c>
      <c r="Q72" t="s">
        <v>19</v>
      </c>
      <c r="R72" t="s">
        <v>19</v>
      </c>
      <c r="S72" t="s">
        <v>19</v>
      </c>
      <c r="T72">
        <v>29</v>
      </c>
      <c r="U72">
        <v>21</v>
      </c>
      <c r="V72">
        <v>8</v>
      </c>
      <c r="W72">
        <v>27</v>
      </c>
      <c r="X72">
        <v>5</v>
      </c>
      <c r="Y72">
        <v>22</v>
      </c>
      <c r="Z72">
        <v>13</v>
      </c>
      <c r="AA72">
        <v>2</v>
      </c>
      <c r="AB72">
        <v>11</v>
      </c>
      <c r="AC72">
        <v>3</v>
      </c>
      <c r="AD72">
        <v>3</v>
      </c>
      <c r="AE72" t="s">
        <v>19</v>
      </c>
    </row>
    <row r="73" spans="1:31">
      <c r="A73" t="s">
        <v>865</v>
      </c>
      <c r="B73">
        <v>17</v>
      </c>
      <c r="C73">
        <v>8</v>
      </c>
      <c r="D73">
        <v>9</v>
      </c>
      <c r="E73">
        <v>11</v>
      </c>
      <c r="F73">
        <v>5</v>
      </c>
      <c r="G73">
        <v>6</v>
      </c>
      <c r="H73">
        <v>5</v>
      </c>
      <c r="I73">
        <v>2</v>
      </c>
      <c r="J73">
        <v>3</v>
      </c>
      <c r="K73" t="s">
        <v>19</v>
      </c>
      <c r="L73" t="s">
        <v>19</v>
      </c>
      <c r="M73" t="s">
        <v>19</v>
      </c>
      <c r="N73" t="s">
        <v>19</v>
      </c>
      <c r="O73" t="s">
        <v>19</v>
      </c>
      <c r="P73" t="s">
        <v>19</v>
      </c>
      <c r="Q73" t="s">
        <v>19</v>
      </c>
      <c r="R73" t="s">
        <v>19</v>
      </c>
      <c r="S73" t="s">
        <v>19</v>
      </c>
      <c r="T73">
        <v>3</v>
      </c>
      <c r="U73">
        <v>1</v>
      </c>
      <c r="V73">
        <v>2</v>
      </c>
      <c r="W73">
        <v>2</v>
      </c>
      <c r="X73">
        <v>1</v>
      </c>
      <c r="Y73">
        <v>1</v>
      </c>
      <c r="Z73">
        <v>4</v>
      </c>
      <c r="AA73">
        <v>1</v>
      </c>
      <c r="AB73">
        <v>3</v>
      </c>
      <c r="AC73">
        <v>2</v>
      </c>
      <c r="AD73">
        <v>2</v>
      </c>
      <c r="AE73" t="s">
        <v>19</v>
      </c>
    </row>
    <row r="74" spans="1:31">
      <c r="A74" t="s">
        <v>864</v>
      </c>
      <c r="B74">
        <v>64</v>
      </c>
      <c r="C74">
        <v>29</v>
      </c>
      <c r="D74">
        <v>35</v>
      </c>
      <c r="E74">
        <v>41</v>
      </c>
      <c r="F74">
        <v>20</v>
      </c>
      <c r="G74">
        <v>21</v>
      </c>
      <c r="H74">
        <v>17</v>
      </c>
      <c r="I74">
        <v>10</v>
      </c>
      <c r="J74">
        <v>7</v>
      </c>
      <c r="K74">
        <v>1</v>
      </c>
      <c r="L74">
        <v>1</v>
      </c>
      <c r="M74" t="s">
        <v>19</v>
      </c>
      <c r="N74" t="s">
        <v>19</v>
      </c>
      <c r="O74" t="s">
        <v>19</v>
      </c>
      <c r="P74" t="s">
        <v>19</v>
      </c>
      <c r="Q74" t="s">
        <v>19</v>
      </c>
      <c r="R74" t="s">
        <v>19</v>
      </c>
      <c r="S74" t="s">
        <v>19</v>
      </c>
      <c r="T74">
        <v>5</v>
      </c>
      <c r="U74">
        <v>1</v>
      </c>
      <c r="V74">
        <v>4</v>
      </c>
      <c r="W74">
        <v>7</v>
      </c>
      <c r="X74">
        <v>2</v>
      </c>
      <c r="Y74">
        <v>5</v>
      </c>
      <c r="Z74">
        <v>14</v>
      </c>
      <c r="AA74">
        <v>5</v>
      </c>
      <c r="AB74">
        <v>9</v>
      </c>
      <c r="AC74">
        <v>3</v>
      </c>
      <c r="AD74">
        <v>3</v>
      </c>
      <c r="AE74" t="s">
        <v>19</v>
      </c>
    </row>
    <row r="75" spans="1:31">
      <c r="A75" t="s">
        <v>863</v>
      </c>
      <c r="B75">
        <v>52</v>
      </c>
      <c r="C75">
        <v>27</v>
      </c>
      <c r="D75">
        <v>25</v>
      </c>
      <c r="E75">
        <v>31</v>
      </c>
      <c r="F75">
        <v>17</v>
      </c>
      <c r="G75">
        <v>14</v>
      </c>
      <c r="H75">
        <v>9</v>
      </c>
      <c r="I75">
        <v>7</v>
      </c>
      <c r="J75">
        <v>2</v>
      </c>
      <c r="K75">
        <v>1</v>
      </c>
      <c r="L75">
        <v>1</v>
      </c>
      <c r="M75" t="s">
        <v>19</v>
      </c>
      <c r="N75" t="s">
        <v>19</v>
      </c>
      <c r="O75" t="s">
        <v>19</v>
      </c>
      <c r="P75" t="s">
        <v>19</v>
      </c>
      <c r="Q75">
        <v>0</v>
      </c>
      <c r="R75" t="s">
        <v>19</v>
      </c>
      <c r="S75">
        <v>0</v>
      </c>
      <c r="T75">
        <v>17</v>
      </c>
      <c r="U75">
        <v>9</v>
      </c>
      <c r="V75">
        <v>8</v>
      </c>
      <c r="W75">
        <v>5</v>
      </c>
      <c r="X75">
        <v>3</v>
      </c>
      <c r="Y75">
        <v>2</v>
      </c>
      <c r="Z75">
        <v>12</v>
      </c>
      <c r="AA75">
        <v>4</v>
      </c>
      <c r="AB75">
        <v>8</v>
      </c>
      <c r="AC75">
        <v>4</v>
      </c>
      <c r="AD75">
        <v>3</v>
      </c>
      <c r="AE75">
        <v>1</v>
      </c>
    </row>
    <row r="76" spans="1:31">
      <c r="A76" t="s">
        <v>862</v>
      </c>
      <c r="B76">
        <v>77</v>
      </c>
      <c r="C76">
        <v>35</v>
      </c>
      <c r="D76">
        <v>43</v>
      </c>
      <c r="E76">
        <v>45</v>
      </c>
      <c r="F76">
        <v>22</v>
      </c>
      <c r="G76">
        <v>23</v>
      </c>
      <c r="H76">
        <v>18</v>
      </c>
      <c r="I76">
        <v>12</v>
      </c>
      <c r="J76">
        <v>5</v>
      </c>
      <c r="K76">
        <v>2</v>
      </c>
      <c r="L76" t="s">
        <v>19</v>
      </c>
      <c r="M76">
        <v>2</v>
      </c>
      <c r="N76">
        <v>1</v>
      </c>
      <c r="O76">
        <v>1</v>
      </c>
      <c r="P76" t="s">
        <v>19</v>
      </c>
      <c r="Q76">
        <v>0</v>
      </c>
      <c r="R76" t="s">
        <v>19</v>
      </c>
      <c r="S76">
        <v>0</v>
      </c>
      <c r="T76">
        <v>15</v>
      </c>
      <c r="U76">
        <v>6</v>
      </c>
      <c r="V76">
        <v>9</v>
      </c>
      <c r="W76">
        <v>11</v>
      </c>
      <c r="X76">
        <v>4</v>
      </c>
      <c r="Y76">
        <v>7</v>
      </c>
      <c r="Z76">
        <v>17</v>
      </c>
      <c r="AA76">
        <v>4</v>
      </c>
      <c r="AB76">
        <v>12</v>
      </c>
      <c r="AC76">
        <v>5</v>
      </c>
      <c r="AD76">
        <v>5</v>
      </c>
      <c r="AE76" t="s">
        <v>19</v>
      </c>
    </row>
    <row r="77" spans="1:31">
      <c r="A77" t="s">
        <v>861</v>
      </c>
      <c r="B77">
        <v>42</v>
      </c>
      <c r="C77">
        <v>30</v>
      </c>
      <c r="D77">
        <v>12</v>
      </c>
      <c r="E77">
        <v>26</v>
      </c>
      <c r="F77">
        <v>21</v>
      </c>
      <c r="G77">
        <v>5</v>
      </c>
      <c r="H77">
        <v>14</v>
      </c>
      <c r="I77">
        <v>14</v>
      </c>
      <c r="J77">
        <v>1</v>
      </c>
      <c r="K77">
        <v>1</v>
      </c>
      <c r="L77" t="s">
        <v>19</v>
      </c>
      <c r="M77">
        <v>1</v>
      </c>
      <c r="N77" t="s">
        <v>19</v>
      </c>
      <c r="O77" t="s">
        <v>19</v>
      </c>
      <c r="P77" t="s">
        <v>19</v>
      </c>
      <c r="Q77" t="s">
        <v>19</v>
      </c>
      <c r="R77" t="s">
        <v>19</v>
      </c>
      <c r="S77" t="s">
        <v>19</v>
      </c>
      <c r="T77">
        <v>5</v>
      </c>
      <c r="U77">
        <v>5</v>
      </c>
      <c r="V77">
        <v>0</v>
      </c>
      <c r="W77">
        <v>2</v>
      </c>
      <c r="X77">
        <v>1</v>
      </c>
      <c r="Y77">
        <v>1</v>
      </c>
      <c r="Z77">
        <v>13</v>
      </c>
      <c r="AA77">
        <v>7</v>
      </c>
      <c r="AB77">
        <v>6</v>
      </c>
      <c r="AC77">
        <v>1</v>
      </c>
      <c r="AD77">
        <v>1</v>
      </c>
      <c r="AE77" t="s">
        <v>19</v>
      </c>
    </row>
    <row r="78" spans="1:31">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row>
    <row r="79" spans="1:31">
      <c r="A79" t="s">
        <v>859</v>
      </c>
      <c r="B79">
        <v>15</v>
      </c>
      <c r="C79">
        <v>9</v>
      </c>
      <c r="D79">
        <v>6</v>
      </c>
      <c r="E79">
        <v>8</v>
      </c>
      <c r="F79">
        <v>4</v>
      </c>
      <c r="G79">
        <v>4</v>
      </c>
      <c r="H79">
        <v>4</v>
      </c>
      <c r="I79">
        <v>2</v>
      </c>
      <c r="J79">
        <v>2</v>
      </c>
      <c r="K79" t="s">
        <v>19</v>
      </c>
      <c r="L79" t="s">
        <v>19</v>
      </c>
      <c r="M79" t="s">
        <v>19</v>
      </c>
      <c r="N79" t="s">
        <v>19</v>
      </c>
      <c r="O79" t="s">
        <v>19</v>
      </c>
      <c r="P79" t="s">
        <v>19</v>
      </c>
      <c r="Q79">
        <v>1</v>
      </c>
      <c r="R79" t="s">
        <v>19</v>
      </c>
      <c r="S79">
        <v>1</v>
      </c>
      <c r="T79">
        <v>3</v>
      </c>
      <c r="U79">
        <v>1</v>
      </c>
      <c r="V79">
        <v>2</v>
      </c>
      <c r="W79">
        <v>1</v>
      </c>
      <c r="X79" t="s">
        <v>19</v>
      </c>
      <c r="Y79">
        <v>1</v>
      </c>
      <c r="Z79">
        <v>4</v>
      </c>
      <c r="AA79">
        <v>3</v>
      </c>
      <c r="AB79">
        <v>1</v>
      </c>
      <c r="AC79">
        <v>2</v>
      </c>
      <c r="AD79">
        <v>2</v>
      </c>
      <c r="AE79" t="s">
        <v>19</v>
      </c>
    </row>
    <row r="80" spans="1:31">
      <c r="A80" t="s">
        <v>858</v>
      </c>
      <c r="B80">
        <v>21</v>
      </c>
      <c r="C80">
        <v>16</v>
      </c>
      <c r="D80">
        <v>5</v>
      </c>
      <c r="E80">
        <v>11</v>
      </c>
      <c r="F80">
        <v>9</v>
      </c>
      <c r="G80">
        <v>3</v>
      </c>
      <c r="H80">
        <v>7</v>
      </c>
      <c r="I80">
        <v>7</v>
      </c>
      <c r="J80">
        <v>1</v>
      </c>
      <c r="K80" t="s">
        <v>19</v>
      </c>
      <c r="L80" t="s">
        <v>19</v>
      </c>
      <c r="M80" t="s">
        <v>19</v>
      </c>
      <c r="N80" t="s">
        <v>19</v>
      </c>
      <c r="O80" t="s">
        <v>19</v>
      </c>
      <c r="P80" t="s">
        <v>19</v>
      </c>
      <c r="Q80">
        <v>0</v>
      </c>
      <c r="R80" t="s">
        <v>19</v>
      </c>
      <c r="S80">
        <v>0</v>
      </c>
      <c r="T80">
        <v>2</v>
      </c>
      <c r="U80">
        <v>1</v>
      </c>
      <c r="V80">
        <v>1</v>
      </c>
      <c r="W80">
        <v>3</v>
      </c>
      <c r="X80">
        <v>1</v>
      </c>
      <c r="Y80">
        <v>2</v>
      </c>
      <c r="Z80">
        <v>5</v>
      </c>
      <c r="AA80">
        <v>5</v>
      </c>
      <c r="AB80">
        <v>0</v>
      </c>
      <c r="AC80">
        <v>2</v>
      </c>
      <c r="AD80">
        <v>1</v>
      </c>
      <c r="AE80">
        <v>0</v>
      </c>
    </row>
    <row r="81" spans="1:31">
      <c r="A81" t="s">
        <v>857</v>
      </c>
      <c r="B81">
        <v>36</v>
      </c>
      <c r="C81">
        <v>33</v>
      </c>
      <c r="D81">
        <v>3</v>
      </c>
      <c r="E81">
        <v>21</v>
      </c>
      <c r="F81">
        <v>19</v>
      </c>
      <c r="G81">
        <v>2</v>
      </c>
      <c r="H81">
        <v>11</v>
      </c>
      <c r="I81">
        <v>11</v>
      </c>
      <c r="J81">
        <v>0</v>
      </c>
      <c r="K81">
        <v>2</v>
      </c>
      <c r="L81">
        <v>1</v>
      </c>
      <c r="M81">
        <v>1</v>
      </c>
      <c r="N81" t="s">
        <v>19</v>
      </c>
      <c r="O81" t="s">
        <v>19</v>
      </c>
      <c r="P81" t="s">
        <v>19</v>
      </c>
      <c r="Q81" t="s">
        <v>19</v>
      </c>
      <c r="R81" t="s">
        <v>19</v>
      </c>
      <c r="S81" t="s">
        <v>19</v>
      </c>
      <c r="T81">
        <v>5</v>
      </c>
      <c r="U81">
        <v>4</v>
      </c>
      <c r="V81">
        <v>1</v>
      </c>
      <c r="W81">
        <v>3</v>
      </c>
      <c r="X81">
        <v>3</v>
      </c>
      <c r="Y81">
        <v>1</v>
      </c>
      <c r="Z81">
        <v>9</v>
      </c>
      <c r="AA81">
        <v>8</v>
      </c>
      <c r="AB81">
        <v>1</v>
      </c>
      <c r="AC81">
        <v>3</v>
      </c>
      <c r="AD81">
        <v>3</v>
      </c>
      <c r="AE81" t="s">
        <v>19</v>
      </c>
    </row>
    <row r="82" spans="1:31">
      <c r="A82" t="s">
        <v>856</v>
      </c>
      <c r="B82">
        <v>17</v>
      </c>
      <c r="C82">
        <v>7</v>
      </c>
      <c r="D82">
        <v>10</v>
      </c>
      <c r="E82">
        <v>10</v>
      </c>
      <c r="F82">
        <v>3</v>
      </c>
      <c r="G82">
        <v>8</v>
      </c>
      <c r="H82">
        <v>3</v>
      </c>
      <c r="I82">
        <v>1</v>
      </c>
      <c r="J82">
        <v>2</v>
      </c>
      <c r="K82">
        <v>1</v>
      </c>
      <c r="L82" t="s">
        <v>19</v>
      </c>
      <c r="M82">
        <v>1</v>
      </c>
      <c r="N82" t="s">
        <v>19</v>
      </c>
      <c r="O82" t="s">
        <v>19</v>
      </c>
      <c r="P82" t="s">
        <v>19</v>
      </c>
      <c r="Q82" t="s">
        <v>19</v>
      </c>
      <c r="R82" t="s">
        <v>19</v>
      </c>
      <c r="S82" t="s">
        <v>19</v>
      </c>
      <c r="T82">
        <v>2</v>
      </c>
      <c r="U82" t="s">
        <v>19</v>
      </c>
      <c r="V82">
        <v>2</v>
      </c>
      <c r="W82">
        <v>1</v>
      </c>
      <c r="X82">
        <v>1</v>
      </c>
      <c r="Y82">
        <v>0</v>
      </c>
      <c r="Z82">
        <v>4</v>
      </c>
      <c r="AA82">
        <v>2</v>
      </c>
      <c r="AB82">
        <v>2</v>
      </c>
      <c r="AC82">
        <v>1</v>
      </c>
      <c r="AD82">
        <v>1</v>
      </c>
      <c r="AE82" t="s">
        <v>19</v>
      </c>
    </row>
    <row r="83" spans="1:31">
      <c r="A83" t="s">
        <v>855</v>
      </c>
      <c r="B83">
        <v>7</v>
      </c>
      <c r="C83">
        <v>4</v>
      </c>
      <c r="D83">
        <v>3</v>
      </c>
      <c r="E83">
        <v>3</v>
      </c>
      <c r="F83">
        <v>1</v>
      </c>
      <c r="G83">
        <v>2</v>
      </c>
      <c r="H83">
        <v>1</v>
      </c>
      <c r="I83">
        <v>1</v>
      </c>
      <c r="J83" t="s">
        <v>19</v>
      </c>
      <c r="K83" t="s">
        <v>19</v>
      </c>
      <c r="L83" t="s">
        <v>19</v>
      </c>
      <c r="M83" t="s">
        <v>19</v>
      </c>
      <c r="N83" t="s">
        <v>19</v>
      </c>
      <c r="O83" t="s">
        <v>19</v>
      </c>
      <c r="P83" t="s">
        <v>19</v>
      </c>
      <c r="Q83" t="s">
        <v>19</v>
      </c>
      <c r="R83" t="s">
        <v>19</v>
      </c>
      <c r="S83" t="s">
        <v>19</v>
      </c>
      <c r="T83">
        <v>2</v>
      </c>
      <c r="U83" t="s">
        <v>19</v>
      </c>
      <c r="V83">
        <v>2</v>
      </c>
      <c r="W83">
        <v>1</v>
      </c>
      <c r="X83" t="s">
        <v>19</v>
      </c>
      <c r="Y83">
        <v>1</v>
      </c>
      <c r="Z83">
        <v>1</v>
      </c>
      <c r="AA83">
        <v>1</v>
      </c>
      <c r="AB83" t="s">
        <v>19</v>
      </c>
      <c r="AC83">
        <v>2</v>
      </c>
      <c r="AD83">
        <v>1</v>
      </c>
      <c r="AE83">
        <v>1</v>
      </c>
    </row>
    <row r="84" spans="1:31">
      <c r="A84" t="s">
        <v>854</v>
      </c>
      <c r="B84">
        <v>47</v>
      </c>
      <c r="C84">
        <v>41</v>
      </c>
      <c r="D84">
        <v>6</v>
      </c>
      <c r="E84">
        <v>28</v>
      </c>
      <c r="F84">
        <v>26</v>
      </c>
      <c r="G84">
        <v>2</v>
      </c>
      <c r="H84">
        <v>9</v>
      </c>
      <c r="I84">
        <v>9</v>
      </c>
      <c r="J84">
        <v>0</v>
      </c>
      <c r="K84" t="s">
        <v>19</v>
      </c>
      <c r="L84" t="s">
        <v>19</v>
      </c>
      <c r="M84" t="s">
        <v>19</v>
      </c>
      <c r="N84">
        <v>1</v>
      </c>
      <c r="O84">
        <v>1</v>
      </c>
      <c r="P84" t="s">
        <v>19</v>
      </c>
      <c r="Q84">
        <v>0</v>
      </c>
      <c r="R84" t="s">
        <v>19</v>
      </c>
      <c r="S84">
        <v>0</v>
      </c>
      <c r="T84">
        <v>12</v>
      </c>
      <c r="U84">
        <v>11</v>
      </c>
      <c r="V84">
        <v>1</v>
      </c>
      <c r="W84">
        <v>7</v>
      </c>
      <c r="X84">
        <v>3</v>
      </c>
      <c r="Y84">
        <v>4</v>
      </c>
      <c r="Z84">
        <v>9</v>
      </c>
      <c r="AA84">
        <v>9</v>
      </c>
      <c r="AB84">
        <v>1</v>
      </c>
      <c r="AC84">
        <v>3</v>
      </c>
      <c r="AD84">
        <v>3</v>
      </c>
      <c r="AE84" t="s">
        <v>19</v>
      </c>
    </row>
    <row r="85" spans="1:31">
      <c r="A85" t="s">
        <v>853</v>
      </c>
      <c r="B85">
        <v>43</v>
      </c>
      <c r="C85">
        <v>30</v>
      </c>
      <c r="D85">
        <v>13</v>
      </c>
      <c r="E85">
        <v>29</v>
      </c>
      <c r="F85">
        <v>19</v>
      </c>
      <c r="G85">
        <v>9</v>
      </c>
      <c r="H85">
        <v>12</v>
      </c>
      <c r="I85">
        <v>10</v>
      </c>
      <c r="J85">
        <v>2</v>
      </c>
      <c r="K85" t="s">
        <v>19</v>
      </c>
      <c r="L85" t="s">
        <v>19</v>
      </c>
      <c r="M85" t="s">
        <v>19</v>
      </c>
      <c r="N85" t="s">
        <v>19</v>
      </c>
      <c r="O85" t="s">
        <v>19</v>
      </c>
      <c r="P85" t="s">
        <v>19</v>
      </c>
      <c r="Q85" t="s">
        <v>19</v>
      </c>
      <c r="R85" t="s">
        <v>19</v>
      </c>
      <c r="S85" t="s">
        <v>19</v>
      </c>
      <c r="T85">
        <v>9</v>
      </c>
      <c r="U85">
        <v>3</v>
      </c>
      <c r="V85">
        <v>6</v>
      </c>
      <c r="W85">
        <v>6</v>
      </c>
      <c r="X85">
        <v>5</v>
      </c>
      <c r="Y85">
        <v>1</v>
      </c>
      <c r="Z85">
        <v>8</v>
      </c>
      <c r="AA85">
        <v>5</v>
      </c>
      <c r="AB85">
        <v>2</v>
      </c>
      <c r="AC85">
        <v>1</v>
      </c>
      <c r="AD85">
        <v>1</v>
      </c>
      <c r="AE85" t="s">
        <v>19</v>
      </c>
    </row>
    <row r="86" spans="1:31">
      <c r="A86" t="s">
        <v>852</v>
      </c>
      <c r="B86">
        <v>32</v>
      </c>
      <c r="C86">
        <v>14</v>
      </c>
      <c r="D86">
        <v>19</v>
      </c>
      <c r="E86">
        <v>19</v>
      </c>
      <c r="F86">
        <v>8</v>
      </c>
      <c r="G86">
        <v>11</v>
      </c>
      <c r="H86">
        <v>5</v>
      </c>
      <c r="I86">
        <v>2</v>
      </c>
      <c r="J86">
        <v>3</v>
      </c>
      <c r="K86" t="s">
        <v>19</v>
      </c>
      <c r="L86" t="s">
        <v>19</v>
      </c>
      <c r="M86" t="s">
        <v>19</v>
      </c>
      <c r="N86" t="s">
        <v>19</v>
      </c>
      <c r="O86" t="s">
        <v>19</v>
      </c>
      <c r="P86" t="s">
        <v>19</v>
      </c>
      <c r="Q86" t="s">
        <v>19</v>
      </c>
      <c r="R86" t="s">
        <v>19</v>
      </c>
      <c r="S86" t="s">
        <v>19</v>
      </c>
      <c r="T86">
        <v>9</v>
      </c>
      <c r="U86">
        <v>4</v>
      </c>
      <c r="V86">
        <v>5</v>
      </c>
      <c r="W86">
        <v>3</v>
      </c>
      <c r="X86" t="s">
        <v>19</v>
      </c>
      <c r="Y86">
        <v>3</v>
      </c>
      <c r="Z86">
        <v>7</v>
      </c>
      <c r="AA86">
        <v>4</v>
      </c>
      <c r="AB86">
        <v>4</v>
      </c>
      <c r="AC86">
        <v>4</v>
      </c>
      <c r="AD86">
        <v>2</v>
      </c>
      <c r="AE86">
        <v>1</v>
      </c>
    </row>
    <row r="87" spans="1:31">
      <c r="A87" t="s">
        <v>851</v>
      </c>
      <c r="B87">
        <v>38</v>
      </c>
      <c r="C87">
        <v>25</v>
      </c>
      <c r="D87">
        <v>14</v>
      </c>
      <c r="E87">
        <v>24</v>
      </c>
      <c r="F87">
        <v>16</v>
      </c>
      <c r="G87">
        <v>8</v>
      </c>
      <c r="H87">
        <v>9</v>
      </c>
      <c r="I87">
        <v>7</v>
      </c>
      <c r="J87">
        <v>2</v>
      </c>
      <c r="K87" t="s">
        <v>19</v>
      </c>
      <c r="L87" t="s">
        <v>19</v>
      </c>
      <c r="M87" t="s">
        <v>19</v>
      </c>
      <c r="N87">
        <v>4</v>
      </c>
      <c r="O87" t="s">
        <v>19</v>
      </c>
      <c r="P87">
        <v>4</v>
      </c>
      <c r="Q87" t="s">
        <v>19</v>
      </c>
      <c r="R87" t="s">
        <v>19</v>
      </c>
      <c r="S87" t="s">
        <v>19</v>
      </c>
      <c r="T87">
        <v>7</v>
      </c>
      <c r="U87">
        <v>5</v>
      </c>
      <c r="V87">
        <v>2</v>
      </c>
      <c r="W87">
        <v>3</v>
      </c>
      <c r="X87">
        <v>2</v>
      </c>
      <c r="Y87">
        <v>1</v>
      </c>
      <c r="Z87">
        <v>9</v>
      </c>
      <c r="AA87">
        <v>4</v>
      </c>
      <c r="AB87">
        <v>5</v>
      </c>
      <c r="AC87">
        <v>3</v>
      </c>
      <c r="AD87">
        <v>3</v>
      </c>
      <c r="AE87" t="s">
        <v>19</v>
      </c>
    </row>
    <row r="88" spans="1:31">
      <c r="A88" t="s">
        <v>850</v>
      </c>
      <c r="B88">
        <v>30</v>
      </c>
      <c r="C88">
        <v>25</v>
      </c>
      <c r="D88">
        <v>5</v>
      </c>
      <c r="E88">
        <v>19</v>
      </c>
      <c r="F88">
        <v>18</v>
      </c>
      <c r="G88">
        <v>1</v>
      </c>
      <c r="H88">
        <v>13</v>
      </c>
      <c r="I88">
        <v>12</v>
      </c>
      <c r="J88">
        <v>1</v>
      </c>
      <c r="K88" t="s">
        <v>19</v>
      </c>
      <c r="L88" t="s">
        <v>19</v>
      </c>
      <c r="M88" t="s">
        <v>19</v>
      </c>
      <c r="N88" t="s">
        <v>19</v>
      </c>
      <c r="O88" t="s">
        <v>19</v>
      </c>
      <c r="P88" t="s">
        <v>19</v>
      </c>
      <c r="Q88" t="s">
        <v>19</v>
      </c>
      <c r="R88" t="s">
        <v>19</v>
      </c>
      <c r="S88" t="s">
        <v>19</v>
      </c>
      <c r="T88">
        <v>2</v>
      </c>
      <c r="U88">
        <v>2</v>
      </c>
      <c r="V88" t="s">
        <v>19</v>
      </c>
      <c r="W88">
        <v>3</v>
      </c>
      <c r="X88">
        <v>2</v>
      </c>
      <c r="Y88">
        <v>1</v>
      </c>
      <c r="Z88">
        <v>7</v>
      </c>
      <c r="AA88">
        <v>4</v>
      </c>
      <c r="AB88">
        <v>3</v>
      </c>
      <c r="AC88">
        <v>1</v>
      </c>
      <c r="AD88">
        <v>0</v>
      </c>
      <c r="AE88">
        <v>1</v>
      </c>
    </row>
    <row r="89" spans="1:31">
      <c r="A89" t="s">
        <v>849</v>
      </c>
      <c r="B89">
        <v>35</v>
      </c>
      <c r="C89">
        <v>15</v>
      </c>
      <c r="D89">
        <v>19</v>
      </c>
      <c r="E89">
        <v>22</v>
      </c>
      <c r="F89">
        <v>11</v>
      </c>
      <c r="G89">
        <v>11</v>
      </c>
      <c r="H89">
        <v>9</v>
      </c>
      <c r="I89">
        <v>7</v>
      </c>
      <c r="J89">
        <v>2</v>
      </c>
      <c r="K89" t="s">
        <v>19</v>
      </c>
      <c r="L89" t="s">
        <v>19</v>
      </c>
      <c r="M89" t="s">
        <v>19</v>
      </c>
      <c r="N89" t="s">
        <v>19</v>
      </c>
      <c r="O89" t="s">
        <v>19</v>
      </c>
      <c r="P89" t="s">
        <v>19</v>
      </c>
      <c r="Q89">
        <v>1</v>
      </c>
      <c r="R89">
        <v>1</v>
      </c>
      <c r="S89">
        <v>0</v>
      </c>
      <c r="T89">
        <v>4</v>
      </c>
      <c r="U89">
        <v>1</v>
      </c>
      <c r="V89">
        <v>3</v>
      </c>
      <c r="W89">
        <v>8</v>
      </c>
      <c r="X89">
        <v>1</v>
      </c>
      <c r="Y89">
        <v>7</v>
      </c>
      <c r="Z89">
        <v>4</v>
      </c>
      <c r="AA89">
        <v>3</v>
      </c>
      <c r="AB89">
        <v>1</v>
      </c>
      <c r="AC89" t="s">
        <v>19</v>
      </c>
      <c r="AD89" t="s">
        <v>19</v>
      </c>
      <c r="AE89" t="s">
        <v>19</v>
      </c>
    </row>
    <row r="90" spans="1:31">
      <c r="A90" t="s">
        <v>848</v>
      </c>
      <c r="B90">
        <v>51</v>
      </c>
      <c r="C90">
        <v>26</v>
      </c>
      <c r="D90">
        <v>26</v>
      </c>
      <c r="E90">
        <v>32</v>
      </c>
      <c r="F90">
        <v>24</v>
      </c>
      <c r="G90">
        <v>9</v>
      </c>
      <c r="H90">
        <v>12</v>
      </c>
      <c r="I90">
        <v>10</v>
      </c>
      <c r="J90">
        <v>2</v>
      </c>
      <c r="K90">
        <v>1</v>
      </c>
      <c r="L90" t="s">
        <v>19</v>
      </c>
      <c r="M90">
        <v>1</v>
      </c>
      <c r="N90" t="s">
        <v>19</v>
      </c>
      <c r="O90" t="s">
        <v>19</v>
      </c>
      <c r="P90" t="s">
        <v>19</v>
      </c>
      <c r="Q90">
        <v>1</v>
      </c>
      <c r="R90">
        <v>1</v>
      </c>
      <c r="S90" t="s">
        <v>19</v>
      </c>
      <c r="T90">
        <v>8</v>
      </c>
      <c r="U90">
        <v>5</v>
      </c>
      <c r="V90">
        <v>3</v>
      </c>
      <c r="W90">
        <v>10</v>
      </c>
      <c r="X90" t="s">
        <v>19</v>
      </c>
      <c r="Y90">
        <v>10</v>
      </c>
      <c r="Z90">
        <v>8</v>
      </c>
      <c r="AA90">
        <v>1</v>
      </c>
      <c r="AB90">
        <v>7</v>
      </c>
      <c r="AC90">
        <v>1</v>
      </c>
      <c r="AD90">
        <v>1</v>
      </c>
      <c r="AE90" t="s">
        <v>19</v>
      </c>
    </row>
    <row r="91" spans="1:31">
      <c r="A91" t="s">
        <v>847</v>
      </c>
      <c r="B91">
        <v>36</v>
      </c>
      <c r="C91">
        <v>29</v>
      </c>
      <c r="D91">
        <v>7</v>
      </c>
      <c r="E91">
        <v>20</v>
      </c>
      <c r="F91">
        <v>17</v>
      </c>
      <c r="G91">
        <v>3</v>
      </c>
      <c r="H91">
        <v>3</v>
      </c>
      <c r="I91">
        <v>3</v>
      </c>
      <c r="J91" t="s">
        <v>19</v>
      </c>
      <c r="K91" t="s">
        <v>19</v>
      </c>
      <c r="L91" t="s">
        <v>19</v>
      </c>
      <c r="M91" t="s">
        <v>19</v>
      </c>
      <c r="N91" t="s">
        <v>19</v>
      </c>
      <c r="O91" t="s">
        <v>19</v>
      </c>
      <c r="P91" t="s">
        <v>19</v>
      </c>
      <c r="Q91" t="s">
        <v>19</v>
      </c>
      <c r="R91" t="s">
        <v>19</v>
      </c>
      <c r="S91" t="s">
        <v>19</v>
      </c>
      <c r="T91">
        <v>3</v>
      </c>
      <c r="U91">
        <v>3</v>
      </c>
      <c r="V91">
        <v>0</v>
      </c>
      <c r="W91">
        <v>12</v>
      </c>
      <c r="X91">
        <v>9</v>
      </c>
      <c r="Y91">
        <v>4</v>
      </c>
      <c r="Z91">
        <v>2</v>
      </c>
      <c r="AA91">
        <v>1</v>
      </c>
      <c r="AB91">
        <v>1</v>
      </c>
      <c r="AC91">
        <v>3</v>
      </c>
      <c r="AD91">
        <v>3</v>
      </c>
      <c r="AE91" t="s">
        <v>19</v>
      </c>
    </row>
    <row r="92" spans="1:31">
      <c r="A92" t="s">
        <v>846</v>
      </c>
      <c r="B92">
        <v>28</v>
      </c>
      <c r="C92">
        <v>13</v>
      </c>
      <c r="D92">
        <v>15</v>
      </c>
      <c r="E92">
        <v>17</v>
      </c>
      <c r="F92">
        <v>9</v>
      </c>
      <c r="G92">
        <v>8</v>
      </c>
      <c r="H92">
        <v>6</v>
      </c>
      <c r="I92">
        <v>5</v>
      </c>
      <c r="J92">
        <v>1</v>
      </c>
      <c r="K92" t="s">
        <v>19</v>
      </c>
      <c r="L92" t="s">
        <v>19</v>
      </c>
      <c r="M92" t="s">
        <v>19</v>
      </c>
      <c r="N92" t="s">
        <v>19</v>
      </c>
      <c r="O92" t="s">
        <v>19</v>
      </c>
      <c r="P92" t="s">
        <v>19</v>
      </c>
      <c r="Q92" t="s">
        <v>19</v>
      </c>
      <c r="R92" t="s">
        <v>19</v>
      </c>
      <c r="S92" t="s">
        <v>19</v>
      </c>
      <c r="T92">
        <v>5</v>
      </c>
      <c r="U92">
        <v>2</v>
      </c>
      <c r="V92">
        <v>3</v>
      </c>
      <c r="W92">
        <v>6</v>
      </c>
      <c r="X92">
        <v>2</v>
      </c>
      <c r="Y92">
        <v>4</v>
      </c>
      <c r="Z92">
        <v>3</v>
      </c>
      <c r="AA92" t="s">
        <v>19</v>
      </c>
      <c r="AB92">
        <v>3</v>
      </c>
      <c r="AC92">
        <v>1</v>
      </c>
      <c r="AD92">
        <v>1</v>
      </c>
      <c r="AE92" t="s">
        <v>19</v>
      </c>
    </row>
    <row r="93" spans="1:31">
      <c r="A93" t="s">
        <v>845</v>
      </c>
      <c r="B93">
        <v>37</v>
      </c>
      <c r="C93">
        <v>16</v>
      </c>
      <c r="D93">
        <v>22</v>
      </c>
      <c r="E93">
        <v>21</v>
      </c>
      <c r="F93">
        <v>14</v>
      </c>
      <c r="G93">
        <v>7</v>
      </c>
      <c r="H93">
        <v>10</v>
      </c>
      <c r="I93">
        <v>8</v>
      </c>
      <c r="J93">
        <v>2</v>
      </c>
      <c r="K93" t="s">
        <v>19</v>
      </c>
      <c r="L93" t="s">
        <v>19</v>
      </c>
      <c r="M93" t="s">
        <v>19</v>
      </c>
      <c r="N93" t="s">
        <v>19</v>
      </c>
      <c r="O93" t="s">
        <v>19</v>
      </c>
      <c r="P93" t="s">
        <v>19</v>
      </c>
      <c r="Q93" t="s">
        <v>19</v>
      </c>
      <c r="R93" t="s">
        <v>19</v>
      </c>
      <c r="S93" t="s">
        <v>19</v>
      </c>
      <c r="T93">
        <v>5</v>
      </c>
      <c r="U93">
        <v>4</v>
      </c>
      <c r="V93">
        <v>2</v>
      </c>
      <c r="W93">
        <v>8</v>
      </c>
      <c r="X93" t="s">
        <v>19</v>
      </c>
      <c r="Y93">
        <v>8</v>
      </c>
      <c r="Z93">
        <v>5</v>
      </c>
      <c r="AA93">
        <v>1</v>
      </c>
      <c r="AB93">
        <v>5</v>
      </c>
      <c r="AC93">
        <v>3</v>
      </c>
      <c r="AD93">
        <v>2</v>
      </c>
      <c r="AE93">
        <v>2</v>
      </c>
    </row>
    <row r="94" spans="1:31">
      <c r="A94" t="s">
        <v>844</v>
      </c>
      <c r="B94">
        <v>48</v>
      </c>
      <c r="C94">
        <v>31</v>
      </c>
      <c r="D94">
        <v>17</v>
      </c>
      <c r="E94">
        <v>31</v>
      </c>
      <c r="F94">
        <v>22</v>
      </c>
      <c r="G94">
        <v>8</v>
      </c>
      <c r="H94">
        <v>12</v>
      </c>
      <c r="I94">
        <v>10</v>
      </c>
      <c r="J94">
        <v>1</v>
      </c>
      <c r="K94">
        <v>1</v>
      </c>
      <c r="L94">
        <v>1</v>
      </c>
      <c r="M94" t="s">
        <v>19</v>
      </c>
      <c r="N94" t="s">
        <v>19</v>
      </c>
      <c r="O94" t="s">
        <v>19</v>
      </c>
      <c r="P94" t="s">
        <v>19</v>
      </c>
      <c r="Q94" t="s">
        <v>19</v>
      </c>
      <c r="R94" t="s">
        <v>19</v>
      </c>
      <c r="S94" t="s">
        <v>19</v>
      </c>
      <c r="T94">
        <v>7</v>
      </c>
      <c r="U94">
        <v>5</v>
      </c>
      <c r="V94">
        <v>2</v>
      </c>
      <c r="W94">
        <v>8</v>
      </c>
      <c r="X94">
        <v>2</v>
      </c>
      <c r="Y94">
        <v>6</v>
      </c>
      <c r="Z94">
        <v>4</v>
      </c>
      <c r="AA94">
        <v>2</v>
      </c>
      <c r="AB94">
        <v>2</v>
      </c>
      <c r="AC94">
        <v>6</v>
      </c>
      <c r="AD94">
        <v>5</v>
      </c>
      <c r="AE94">
        <v>1</v>
      </c>
    </row>
    <row r="95" spans="1:31">
      <c r="A95" t="s">
        <v>843</v>
      </c>
      <c r="B95">
        <v>48</v>
      </c>
      <c r="C95">
        <v>41</v>
      </c>
      <c r="D95">
        <v>6</v>
      </c>
      <c r="E95">
        <v>27</v>
      </c>
      <c r="F95">
        <v>24</v>
      </c>
      <c r="G95">
        <v>3</v>
      </c>
      <c r="H95">
        <v>12</v>
      </c>
      <c r="I95">
        <v>12</v>
      </c>
      <c r="J95" t="s">
        <v>19</v>
      </c>
      <c r="K95">
        <v>4</v>
      </c>
      <c r="L95">
        <v>4</v>
      </c>
      <c r="M95" t="s">
        <v>19</v>
      </c>
      <c r="N95" t="s">
        <v>19</v>
      </c>
      <c r="O95" t="s">
        <v>19</v>
      </c>
      <c r="P95" t="s">
        <v>19</v>
      </c>
      <c r="Q95" t="s">
        <v>19</v>
      </c>
      <c r="R95" t="s">
        <v>19</v>
      </c>
      <c r="S95" t="s">
        <v>19</v>
      </c>
      <c r="T95">
        <v>2</v>
      </c>
      <c r="U95">
        <v>2</v>
      </c>
      <c r="V95" t="s">
        <v>19</v>
      </c>
      <c r="W95">
        <v>10</v>
      </c>
      <c r="X95">
        <v>8</v>
      </c>
      <c r="Y95">
        <v>2</v>
      </c>
      <c r="Z95">
        <v>8</v>
      </c>
      <c r="AA95">
        <v>6</v>
      </c>
      <c r="AB95">
        <v>2</v>
      </c>
      <c r="AC95">
        <v>3</v>
      </c>
      <c r="AD95">
        <v>3</v>
      </c>
      <c r="AE95" t="s">
        <v>19</v>
      </c>
    </row>
    <row r="96" spans="1:31">
      <c r="A96" t="s">
        <v>842</v>
      </c>
      <c r="B96">
        <v>22</v>
      </c>
      <c r="C96">
        <v>6</v>
      </c>
      <c r="D96">
        <v>17</v>
      </c>
      <c r="E96">
        <v>13</v>
      </c>
      <c r="F96">
        <v>5</v>
      </c>
      <c r="G96">
        <v>8</v>
      </c>
      <c r="H96">
        <v>4</v>
      </c>
      <c r="I96">
        <v>2</v>
      </c>
      <c r="J96">
        <v>3</v>
      </c>
      <c r="K96" t="s">
        <v>19</v>
      </c>
      <c r="L96" t="s">
        <v>19</v>
      </c>
      <c r="M96" t="s">
        <v>19</v>
      </c>
      <c r="N96" t="s">
        <v>19</v>
      </c>
      <c r="O96" t="s">
        <v>19</v>
      </c>
      <c r="P96" t="s">
        <v>19</v>
      </c>
      <c r="Q96" t="s">
        <v>19</v>
      </c>
      <c r="R96" t="s">
        <v>19</v>
      </c>
      <c r="S96" t="s">
        <v>19</v>
      </c>
      <c r="T96">
        <v>8</v>
      </c>
      <c r="U96">
        <v>2</v>
      </c>
      <c r="V96">
        <v>6</v>
      </c>
      <c r="W96">
        <v>5</v>
      </c>
      <c r="X96" t="s">
        <v>19</v>
      </c>
      <c r="Y96">
        <v>5</v>
      </c>
      <c r="Z96">
        <v>2</v>
      </c>
      <c r="AA96">
        <v>1</v>
      </c>
      <c r="AB96">
        <v>1</v>
      </c>
      <c r="AC96">
        <v>2</v>
      </c>
      <c r="AD96" t="s">
        <v>19</v>
      </c>
      <c r="AE96">
        <v>2</v>
      </c>
    </row>
    <row r="97" spans="1:31">
      <c r="A97" t="s">
        <v>841</v>
      </c>
      <c r="B97">
        <v>39</v>
      </c>
      <c r="C97">
        <v>20</v>
      </c>
      <c r="D97">
        <v>19</v>
      </c>
      <c r="E97">
        <v>27</v>
      </c>
      <c r="F97">
        <v>15</v>
      </c>
      <c r="G97">
        <v>12</v>
      </c>
      <c r="H97">
        <v>14</v>
      </c>
      <c r="I97">
        <v>10</v>
      </c>
      <c r="J97">
        <v>4</v>
      </c>
      <c r="K97" t="s">
        <v>19</v>
      </c>
      <c r="L97" t="s">
        <v>19</v>
      </c>
      <c r="M97" t="s">
        <v>19</v>
      </c>
      <c r="N97" t="s">
        <v>19</v>
      </c>
      <c r="O97" t="s">
        <v>19</v>
      </c>
      <c r="P97" t="s">
        <v>19</v>
      </c>
      <c r="Q97" t="s">
        <v>19</v>
      </c>
      <c r="R97" t="s">
        <v>19</v>
      </c>
      <c r="S97" t="s">
        <v>19</v>
      </c>
      <c r="T97">
        <v>12</v>
      </c>
      <c r="U97">
        <v>5</v>
      </c>
      <c r="V97">
        <v>7</v>
      </c>
      <c r="W97">
        <v>5</v>
      </c>
      <c r="X97">
        <v>1</v>
      </c>
      <c r="Y97">
        <v>4</v>
      </c>
      <c r="Z97">
        <v>6</v>
      </c>
      <c r="AA97">
        <v>3</v>
      </c>
      <c r="AB97">
        <v>3</v>
      </c>
      <c r="AC97">
        <v>2</v>
      </c>
      <c r="AD97">
        <v>1</v>
      </c>
      <c r="AE97">
        <v>0</v>
      </c>
    </row>
    <row r="98" spans="1:31">
      <c r="A98" t="s">
        <v>840</v>
      </c>
      <c r="B98">
        <v>36</v>
      </c>
      <c r="C98">
        <v>19</v>
      </c>
      <c r="D98">
        <v>17</v>
      </c>
      <c r="E98">
        <v>21</v>
      </c>
      <c r="F98">
        <v>12</v>
      </c>
      <c r="G98">
        <v>9</v>
      </c>
      <c r="H98">
        <v>6</v>
      </c>
      <c r="I98">
        <v>5</v>
      </c>
      <c r="J98">
        <v>2</v>
      </c>
      <c r="K98" t="s">
        <v>19</v>
      </c>
      <c r="L98" t="s">
        <v>19</v>
      </c>
      <c r="M98" t="s">
        <v>19</v>
      </c>
      <c r="N98" t="s">
        <v>19</v>
      </c>
      <c r="O98" t="s">
        <v>19</v>
      </c>
      <c r="P98" t="s">
        <v>19</v>
      </c>
      <c r="Q98" t="s">
        <v>19</v>
      </c>
      <c r="R98" t="s">
        <v>19</v>
      </c>
      <c r="S98" t="s">
        <v>19</v>
      </c>
      <c r="T98">
        <v>12</v>
      </c>
      <c r="U98">
        <v>5</v>
      </c>
      <c r="V98">
        <v>7</v>
      </c>
      <c r="W98">
        <v>8</v>
      </c>
      <c r="X98">
        <v>3</v>
      </c>
      <c r="Y98">
        <v>4</v>
      </c>
      <c r="Z98">
        <v>4</v>
      </c>
      <c r="AA98">
        <v>1</v>
      </c>
      <c r="AB98">
        <v>3</v>
      </c>
      <c r="AC98">
        <v>3</v>
      </c>
      <c r="AD98">
        <v>2</v>
      </c>
      <c r="AE98">
        <v>1</v>
      </c>
    </row>
    <row r="99" spans="1:31">
      <c r="A99" t="s">
        <v>839</v>
      </c>
      <c r="B99">
        <v>14</v>
      </c>
      <c r="C99">
        <v>4</v>
      </c>
      <c r="D99">
        <v>10</v>
      </c>
      <c r="E99">
        <v>8</v>
      </c>
      <c r="F99">
        <v>2</v>
      </c>
      <c r="G99">
        <v>6</v>
      </c>
      <c r="H99">
        <v>4</v>
      </c>
      <c r="I99">
        <v>1</v>
      </c>
      <c r="J99">
        <v>3</v>
      </c>
      <c r="K99" t="s">
        <v>19</v>
      </c>
      <c r="L99" t="s">
        <v>19</v>
      </c>
      <c r="M99" t="s">
        <v>19</v>
      </c>
      <c r="N99" t="s">
        <v>19</v>
      </c>
      <c r="O99" t="s">
        <v>19</v>
      </c>
      <c r="P99" t="s">
        <v>19</v>
      </c>
      <c r="Q99" t="s">
        <v>19</v>
      </c>
      <c r="R99" t="s">
        <v>19</v>
      </c>
      <c r="S99" t="s">
        <v>19</v>
      </c>
      <c r="T99">
        <v>1</v>
      </c>
      <c r="U99" t="s">
        <v>19</v>
      </c>
      <c r="V99">
        <v>1</v>
      </c>
      <c r="W99">
        <v>3</v>
      </c>
      <c r="X99" t="s">
        <v>19</v>
      </c>
      <c r="Y99">
        <v>3</v>
      </c>
      <c r="Z99">
        <v>3</v>
      </c>
      <c r="AA99">
        <v>1</v>
      </c>
      <c r="AB99">
        <v>2</v>
      </c>
      <c r="AC99">
        <v>1</v>
      </c>
      <c r="AD99">
        <v>1</v>
      </c>
      <c r="AE99" t="s">
        <v>19</v>
      </c>
    </row>
    <row r="100" spans="1:31">
      <c r="A100" t="s">
        <v>838</v>
      </c>
      <c r="B100">
        <v>50</v>
      </c>
      <c r="C100">
        <v>22</v>
      </c>
      <c r="D100">
        <v>28</v>
      </c>
      <c r="E100">
        <v>32</v>
      </c>
      <c r="F100">
        <v>17</v>
      </c>
      <c r="G100">
        <v>15</v>
      </c>
      <c r="H100">
        <v>17</v>
      </c>
      <c r="I100">
        <v>9</v>
      </c>
      <c r="J100">
        <v>8</v>
      </c>
      <c r="K100">
        <v>2</v>
      </c>
      <c r="L100" t="s">
        <v>19</v>
      </c>
      <c r="M100">
        <v>2</v>
      </c>
      <c r="N100" t="s">
        <v>19</v>
      </c>
      <c r="O100" t="s">
        <v>19</v>
      </c>
      <c r="P100" t="s">
        <v>19</v>
      </c>
      <c r="Q100" t="s">
        <v>19</v>
      </c>
      <c r="R100" t="s">
        <v>19</v>
      </c>
      <c r="S100" t="s">
        <v>19</v>
      </c>
      <c r="T100">
        <v>4</v>
      </c>
      <c r="U100">
        <v>3</v>
      </c>
      <c r="V100">
        <v>1</v>
      </c>
      <c r="W100">
        <v>7</v>
      </c>
      <c r="X100" t="s">
        <v>19</v>
      </c>
      <c r="Y100">
        <v>7</v>
      </c>
      <c r="Z100">
        <v>7</v>
      </c>
      <c r="AA100">
        <v>1</v>
      </c>
      <c r="AB100">
        <v>6</v>
      </c>
      <c r="AC100">
        <v>4</v>
      </c>
      <c r="AD100">
        <v>4</v>
      </c>
      <c r="AE100" t="s">
        <v>19</v>
      </c>
    </row>
    <row r="101" spans="1:31">
      <c r="A101" t="s">
        <v>837</v>
      </c>
      <c r="B101">
        <v>47</v>
      </c>
      <c r="C101">
        <v>12</v>
      </c>
      <c r="D101">
        <v>34</v>
      </c>
      <c r="E101">
        <v>27</v>
      </c>
      <c r="F101">
        <v>9</v>
      </c>
      <c r="G101">
        <v>18</v>
      </c>
      <c r="H101">
        <v>12</v>
      </c>
      <c r="I101">
        <v>6</v>
      </c>
      <c r="J101">
        <v>6</v>
      </c>
      <c r="K101" t="s">
        <v>19</v>
      </c>
      <c r="L101" t="s">
        <v>19</v>
      </c>
      <c r="M101" t="s">
        <v>19</v>
      </c>
      <c r="N101" t="s">
        <v>19</v>
      </c>
      <c r="O101" t="s">
        <v>19</v>
      </c>
      <c r="P101" t="s">
        <v>19</v>
      </c>
      <c r="Q101" t="s">
        <v>19</v>
      </c>
      <c r="R101" t="s">
        <v>19</v>
      </c>
      <c r="S101" t="s">
        <v>19</v>
      </c>
      <c r="T101">
        <v>5</v>
      </c>
      <c r="U101">
        <v>2</v>
      </c>
      <c r="V101">
        <v>3</v>
      </c>
      <c r="W101">
        <v>10</v>
      </c>
      <c r="X101" t="s">
        <v>19</v>
      </c>
      <c r="Y101">
        <v>10</v>
      </c>
      <c r="Z101">
        <v>8</v>
      </c>
      <c r="AA101">
        <v>2</v>
      </c>
      <c r="AB101">
        <v>6</v>
      </c>
      <c r="AC101">
        <v>2</v>
      </c>
      <c r="AD101">
        <v>1</v>
      </c>
      <c r="AE101">
        <v>1</v>
      </c>
    </row>
    <row r="102" spans="1:31">
      <c r="A102" t="s">
        <v>836</v>
      </c>
      <c r="B102">
        <v>18</v>
      </c>
      <c r="C102">
        <v>6</v>
      </c>
      <c r="D102">
        <v>12</v>
      </c>
      <c r="E102">
        <v>10</v>
      </c>
      <c r="F102">
        <v>2</v>
      </c>
      <c r="G102">
        <v>8</v>
      </c>
      <c r="H102">
        <v>3</v>
      </c>
      <c r="I102">
        <v>1</v>
      </c>
      <c r="J102">
        <v>2</v>
      </c>
      <c r="K102" t="s">
        <v>19</v>
      </c>
      <c r="L102" t="s">
        <v>19</v>
      </c>
      <c r="M102" t="s">
        <v>19</v>
      </c>
      <c r="N102" t="s">
        <v>19</v>
      </c>
      <c r="O102" t="s">
        <v>19</v>
      </c>
      <c r="P102" t="s">
        <v>19</v>
      </c>
      <c r="Q102" t="s">
        <v>19</v>
      </c>
      <c r="R102" t="s">
        <v>19</v>
      </c>
      <c r="S102" t="s">
        <v>19</v>
      </c>
      <c r="T102">
        <v>2</v>
      </c>
      <c r="U102" t="s">
        <v>19</v>
      </c>
      <c r="V102">
        <v>2</v>
      </c>
      <c r="W102">
        <v>4</v>
      </c>
      <c r="X102" t="s">
        <v>19</v>
      </c>
      <c r="Y102">
        <v>4</v>
      </c>
      <c r="Z102">
        <v>1</v>
      </c>
      <c r="AA102">
        <v>1</v>
      </c>
      <c r="AB102">
        <v>1</v>
      </c>
      <c r="AC102">
        <v>3</v>
      </c>
      <c r="AD102">
        <v>3</v>
      </c>
      <c r="AE102" t="s">
        <v>19</v>
      </c>
    </row>
    <row r="103" spans="1:31">
      <c r="A103" t="s">
        <v>835</v>
      </c>
      <c r="B103">
        <v>13</v>
      </c>
      <c r="C103">
        <v>3</v>
      </c>
      <c r="D103">
        <v>10</v>
      </c>
      <c r="E103">
        <v>8</v>
      </c>
      <c r="F103">
        <v>2</v>
      </c>
      <c r="G103">
        <v>6</v>
      </c>
      <c r="H103">
        <v>2</v>
      </c>
      <c r="I103">
        <v>1</v>
      </c>
      <c r="J103">
        <v>1</v>
      </c>
      <c r="K103" t="s">
        <v>19</v>
      </c>
      <c r="L103" t="s">
        <v>19</v>
      </c>
      <c r="M103" t="s">
        <v>19</v>
      </c>
      <c r="N103" t="s">
        <v>19</v>
      </c>
      <c r="O103" t="s">
        <v>19</v>
      </c>
      <c r="P103" t="s">
        <v>19</v>
      </c>
      <c r="Q103" t="s">
        <v>19</v>
      </c>
      <c r="R103" t="s">
        <v>19</v>
      </c>
      <c r="S103" t="s">
        <v>19</v>
      </c>
      <c r="T103">
        <v>2</v>
      </c>
      <c r="U103" t="s">
        <v>19</v>
      </c>
      <c r="V103">
        <v>2</v>
      </c>
      <c r="W103">
        <v>2</v>
      </c>
      <c r="X103" t="s">
        <v>19</v>
      </c>
      <c r="Y103">
        <v>2</v>
      </c>
      <c r="Z103">
        <v>3</v>
      </c>
      <c r="AA103">
        <v>0</v>
      </c>
      <c r="AB103">
        <v>2</v>
      </c>
      <c r="AC103">
        <v>1</v>
      </c>
      <c r="AD103">
        <v>1</v>
      </c>
      <c r="AE103" t="s">
        <v>19</v>
      </c>
    </row>
    <row r="104" spans="1:31">
      <c r="A104" t="s">
        <v>834</v>
      </c>
      <c r="B104">
        <v>28</v>
      </c>
      <c r="C104">
        <v>16</v>
      </c>
      <c r="D104">
        <v>12</v>
      </c>
      <c r="E104">
        <v>19</v>
      </c>
      <c r="F104">
        <v>12</v>
      </c>
      <c r="G104">
        <v>7</v>
      </c>
      <c r="H104">
        <v>5</v>
      </c>
      <c r="I104">
        <v>3</v>
      </c>
      <c r="J104">
        <v>2</v>
      </c>
      <c r="K104">
        <v>2</v>
      </c>
      <c r="L104">
        <v>2</v>
      </c>
      <c r="M104" t="s">
        <v>19</v>
      </c>
      <c r="N104">
        <v>1</v>
      </c>
      <c r="O104">
        <v>1</v>
      </c>
      <c r="P104" t="s">
        <v>19</v>
      </c>
      <c r="Q104" t="s">
        <v>19</v>
      </c>
      <c r="R104" t="s">
        <v>19</v>
      </c>
      <c r="S104" t="s">
        <v>19</v>
      </c>
      <c r="T104">
        <v>8</v>
      </c>
      <c r="U104">
        <v>5</v>
      </c>
      <c r="V104">
        <v>3</v>
      </c>
      <c r="W104">
        <v>1</v>
      </c>
      <c r="X104">
        <v>0</v>
      </c>
      <c r="Y104">
        <v>1</v>
      </c>
      <c r="Z104">
        <v>6</v>
      </c>
      <c r="AA104">
        <v>2</v>
      </c>
      <c r="AB104">
        <v>4</v>
      </c>
      <c r="AC104">
        <v>3</v>
      </c>
      <c r="AD104">
        <v>2</v>
      </c>
      <c r="AE104">
        <v>0</v>
      </c>
    </row>
    <row r="105" spans="1:31">
      <c r="A105" t="s">
        <v>833</v>
      </c>
      <c r="B105">
        <v>44</v>
      </c>
      <c r="C105">
        <v>33</v>
      </c>
      <c r="D105">
        <v>11</v>
      </c>
      <c r="E105">
        <v>27</v>
      </c>
      <c r="F105">
        <v>25</v>
      </c>
      <c r="G105">
        <v>3</v>
      </c>
      <c r="H105">
        <v>10</v>
      </c>
      <c r="I105">
        <v>9</v>
      </c>
      <c r="J105">
        <v>1</v>
      </c>
      <c r="K105">
        <v>2</v>
      </c>
      <c r="L105">
        <v>2</v>
      </c>
      <c r="M105" t="s">
        <v>19</v>
      </c>
      <c r="N105">
        <v>0</v>
      </c>
      <c r="O105" t="s">
        <v>19</v>
      </c>
      <c r="P105">
        <v>0</v>
      </c>
      <c r="Q105" t="s">
        <v>19</v>
      </c>
      <c r="R105" t="s">
        <v>19</v>
      </c>
      <c r="S105" t="s">
        <v>19</v>
      </c>
      <c r="T105">
        <v>14</v>
      </c>
      <c r="U105">
        <v>13</v>
      </c>
      <c r="V105">
        <v>1</v>
      </c>
      <c r="W105">
        <v>11</v>
      </c>
      <c r="X105">
        <v>6</v>
      </c>
      <c r="Y105">
        <v>5</v>
      </c>
      <c r="Z105">
        <v>3</v>
      </c>
      <c r="AA105">
        <v>1</v>
      </c>
      <c r="AB105">
        <v>2</v>
      </c>
      <c r="AC105">
        <v>2</v>
      </c>
      <c r="AD105">
        <v>1</v>
      </c>
      <c r="AE105">
        <v>1</v>
      </c>
    </row>
    <row r="106" spans="1:31">
      <c r="A106" t="s">
        <v>832</v>
      </c>
      <c r="B106">
        <v>17</v>
      </c>
      <c r="C106">
        <v>12</v>
      </c>
      <c r="D106">
        <v>5</v>
      </c>
      <c r="E106">
        <v>11</v>
      </c>
      <c r="F106">
        <v>9</v>
      </c>
      <c r="G106">
        <v>2</v>
      </c>
      <c r="H106">
        <v>8</v>
      </c>
      <c r="I106">
        <v>6</v>
      </c>
      <c r="J106">
        <v>2</v>
      </c>
      <c r="K106" t="s">
        <v>19</v>
      </c>
      <c r="L106" t="s">
        <v>19</v>
      </c>
      <c r="M106" t="s">
        <v>19</v>
      </c>
      <c r="N106">
        <v>1</v>
      </c>
      <c r="O106">
        <v>1</v>
      </c>
      <c r="P106" t="s">
        <v>19</v>
      </c>
      <c r="Q106" t="s">
        <v>19</v>
      </c>
      <c r="R106" t="s">
        <v>19</v>
      </c>
      <c r="S106" t="s">
        <v>19</v>
      </c>
      <c r="T106">
        <v>2</v>
      </c>
      <c r="U106">
        <v>2</v>
      </c>
      <c r="V106" t="s">
        <v>19</v>
      </c>
      <c r="W106">
        <v>3</v>
      </c>
      <c r="X106" t="s">
        <v>19</v>
      </c>
      <c r="Y106">
        <v>3</v>
      </c>
      <c r="Z106">
        <v>2</v>
      </c>
      <c r="AA106">
        <v>2</v>
      </c>
      <c r="AB106">
        <v>0</v>
      </c>
      <c r="AC106">
        <v>1</v>
      </c>
      <c r="AD106">
        <v>1</v>
      </c>
      <c r="AE106" t="s">
        <v>19</v>
      </c>
    </row>
    <row r="107" spans="1:31">
      <c r="A107" t="s">
        <v>831</v>
      </c>
      <c r="B107">
        <v>33</v>
      </c>
      <c r="C107">
        <v>24</v>
      </c>
      <c r="D107">
        <v>9</v>
      </c>
      <c r="E107">
        <v>21</v>
      </c>
      <c r="F107">
        <v>15</v>
      </c>
      <c r="G107">
        <v>6</v>
      </c>
      <c r="H107">
        <v>9</v>
      </c>
      <c r="I107">
        <v>9</v>
      </c>
      <c r="J107">
        <v>1</v>
      </c>
      <c r="K107" t="s">
        <v>19</v>
      </c>
      <c r="L107" t="s">
        <v>19</v>
      </c>
      <c r="M107" t="s">
        <v>19</v>
      </c>
      <c r="N107" t="s">
        <v>19</v>
      </c>
      <c r="O107" t="s">
        <v>19</v>
      </c>
      <c r="P107" t="s">
        <v>19</v>
      </c>
      <c r="Q107" t="s">
        <v>19</v>
      </c>
      <c r="R107" t="s">
        <v>19</v>
      </c>
      <c r="S107" t="s">
        <v>19</v>
      </c>
      <c r="T107">
        <v>5</v>
      </c>
      <c r="U107">
        <v>2</v>
      </c>
      <c r="V107">
        <v>3</v>
      </c>
      <c r="W107">
        <v>1</v>
      </c>
      <c r="X107" t="s">
        <v>19</v>
      </c>
      <c r="Y107">
        <v>1</v>
      </c>
      <c r="Z107">
        <v>10</v>
      </c>
      <c r="AA107">
        <v>8</v>
      </c>
      <c r="AB107">
        <v>2</v>
      </c>
      <c r="AC107">
        <v>1</v>
      </c>
      <c r="AD107">
        <v>1</v>
      </c>
      <c r="AE107" t="s">
        <v>19</v>
      </c>
    </row>
    <row r="108" spans="1:31">
      <c r="A108" t="s">
        <v>830</v>
      </c>
      <c r="B108">
        <v>30</v>
      </c>
      <c r="C108">
        <v>15</v>
      </c>
      <c r="D108">
        <v>15</v>
      </c>
      <c r="E108">
        <v>20</v>
      </c>
      <c r="F108">
        <v>13</v>
      </c>
      <c r="G108">
        <v>7</v>
      </c>
      <c r="H108">
        <v>11</v>
      </c>
      <c r="I108">
        <v>8</v>
      </c>
      <c r="J108">
        <v>3</v>
      </c>
      <c r="K108" t="s">
        <v>19</v>
      </c>
      <c r="L108" t="s">
        <v>19</v>
      </c>
      <c r="M108" t="s">
        <v>19</v>
      </c>
      <c r="N108" t="s">
        <v>19</v>
      </c>
      <c r="O108" t="s">
        <v>19</v>
      </c>
      <c r="P108" t="s">
        <v>19</v>
      </c>
      <c r="Q108" t="s">
        <v>19</v>
      </c>
      <c r="R108" t="s">
        <v>19</v>
      </c>
      <c r="S108" t="s">
        <v>19</v>
      </c>
      <c r="T108">
        <v>2</v>
      </c>
      <c r="U108" t="s">
        <v>19</v>
      </c>
      <c r="V108">
        <v>2</v>
      </c>
      <c r="W108">
        <v>7</v>
      </c>
      <c r="X108">
        <v>1</v>
      </c>
      <c r="Y108">
        <v>5</v>
      </c>
      <c r="Z108">
        <v>3</v>
      </c>
      <c r="AA108" t="s">
        <v>19</v>
      </c>
      <c r="AB108">
        <v>3</v>
      </c>
      <c r="AC108">
        <v>1</v>
      </c>
      <c r="AD108">
        <v>1</v>
      </c>
      <c r="AE108" t="s">
        <v>19</v>
      </c>
    </row>
    <row r="109" spans="1:31">
      <c r="A109" t="s">
        <v>829</v>
      </c>
      <c r="B109">
        <v>33</v>
      </c>
      <c r="C109">
        <v>24</v>
      </c>
      <c r="D109">
        <v>9</v>
      </c>
      <c r="E109">
        <v>21</v>
      </c>
      <c r="F109">
        <v>16</v>
      </c>
      <c r="G109">
        <v>5</v>
      </c>
      <c r="H109">
        <v>6</v>
      </c>
      <c r="I109">
        <v>6</v>
      </c>
      <c r="J109">
        <v>0</v>
      </c>
      <c r="K109">
        <v>1</v>
      </c>
      <c r="L109">
        <v>1</v>
      </c>
      <c r="M109" t="s">
        <v>19</v>
      </c>
      <c r="N109">
        <v>1</v>
      </c>
      <c r="O109">
        <v>1</v>
      </c>
      <c r="P109" t="s">
        <v>19</v>
      </c>
      <c r="Q109">
        <v>2</v>
      </c>
      <c r="R109">
        <v>2</v>
      </c>
      <c r="S109" t="s">
        <v>19</v>
      </c>
      <c r="T109">
        <v>5</v>
      </c>
      <c r="U109">
        <v>3</v>
      </c>
      <c r="V109">
        <v>3</v>
      </c>
      <c r="W109">
        <v>3</v>
      </c>
      <c r="X109">
        <v>2</v>
      </c>
      <c r="Y109">
        <v>1</v>
      </c>
      <c r="Z109">
        <v>8</v>
      </c>
      <c r="AA109">
        <v>5</v>
      </c>
      <c r="AB109">
        <v>3</v>
      </c>
      <c r="AC109">
        <v>1</v>
      </c>
      <c r="AD109">
        <v>1</v>
      </c>
      <c r="AE109" t="s">
        <v>19</v>
      </c>
    </row>
    <row r="110" spans="1:31">
      <c r="A110" t="s">
        <v>828</v>
      </c>
      <c r="B110">
        <v>9</v>
      </c>
      <c r="C110">
        <v>1</v>
      </c>
      <c r="D110">
        <v>8</v>
      </c>
      <c r="E110">
        <v>6</v>
      </c>
      <c r="F110">
        <v>1</v>
      </c>
      <c r="G110">
        <v>5</v>
      </c>
      <c r="H110" t="s">
        <v>19</v>
      </c>
      <c r="I110" t="s">
        <v>19</v>
      </c>
      <c r="J110" t="s">
        <v>19</v>
      </c>
      <c r="K110" t="s">
        <v>19</v>
      </c>
      <c r="L110" t="s">
        <v>19</v>
      </c>
      <c r="M110" t="s">
        <v>19</v>
      </c>
      <c r="N110" t="s">
        <v>19</v>
      </c>
      <c r="O110" t="s">
        <v>19</v>
      </c>
      <c r="P110" t="s">
        <v>19</v>
      </c>
      <c r="Q110" t="s">
        <v>19</v>
      </c>
      <c r="R110" t="s">
        <v>19</v>
      </c>
      <c r="S110" t="s">
        <v>19</v>
      </c>
      <c r="T110" t="s">
        <v>19</v>
      </c>
      <c r="U110" t="s">
        <v>19</v>
      </c>
      <c r="V110" t="s">
        <v>19</v>
      </c>
      <c r="W110">
        <v>2</v>
      </c>
      <c r="X110" t="s">
        <v>19</v>
      </c>
      <c r="Y110">
        <v>2</v>
      </c>
      <c r="Z110">
        <v>1</v>
      </c>
      <c r="AA110" t="s">
        <v>19</v>
      </c>
      <c r="AB110">
        <v>1</v>
      </c>
      <c r="AC110" t="s">
        <v>19</v>
      </c>
      <c r="AD110" t="s">
        <v>19</v>
      </c>
      <c r="AE110" t="s">
        <v>19</v>
      </c>
    </row>
    <row r="111" spans="1:31">
      <c r="A111" t="s">
        <v>827</v>
      </c>
      <c r="B111">
        <v>63</v>
      </c>
      <c r="C111">
        <v>46</v>
      </c>
      <c r="D111">
        <v>17</v>
      </c>
      <c r="E111">
        <v>40</v>
      </c>
      <c r="F111">
        <v>31</v>
      </c>
      <c r="G111">
        <v>9</v>
      </c>
      <c r="H111">
        <v>14</v>
      </c>
      <c r="I111">
        <v>13</v>
      </c>
      <c r="J111">
        <v>1</v>
      </c>
      <c r="K111" t="s">
        <v>19</v>
      </c>
      <c r="L111" t="s">
        <v>19</v>
      </c>
      <c r="M111" t="s">
        <v>19</v>
      </c>
      <c r="N111" t="s">
        <v>19</v>
      </c>
      <c r="O111" t="s">
        <v>19</v>
      </c>
      <c r="P111" t="s">
        <v>19</v>
      </c>
      <c r="Q111" t="s">
        <v>19</v>
      </c>
      <c r="R111" t="s">
        <v>19</v>
      </c>
      <c r="S111" t="s">
        <v>19</v>
      </c>
      <c r="T111">
        <v>12</v>
      </c>
      <c r="U111">
        <v>7</v>
      </c>
      <c r="V111">
        <v>6</v>
      </c>
      <c r="W111">
        <v>7</v>
      </c>
      <c r="X111">
        <v>3</v>
      </c>
      <c r="Y111">
        <v>4</v>
      </c>
      <c r="Z111">
        <v>14</v>
      </c>
      <c r="AA111">
        <v>10</v>
      </c>
      <c r="AB111">
        <v>4</v>
      </c>
      <c r="AC111">
        <v>2</v>
      </c>
      <c r="AD111">
        <v>2</v>
      </c>
      <c r="AE111" t="s">
        <v>19</v>
      </c>
    </row>
    <row r="112" spans="1:31">
      <c r="A112" t="s">
        <v>826</v>
      </c>
      <c r="B112">
        <v>31</v>
      </c>
      <c r="C112">
        <v>15</v>
      </c>
      <c r="D112">
        <v>16</v>
      </c>
      <c r="E112">
        <v>19</v>
      </c>
      <c r="F112">
        <v>11</v>
      </c>
      <c r="G112">
        <v>8</v>
      </c>
      <c r="H112">
        <v>13</v>
      </c>
      <c r="I112">
        <v>9</v>
      </c>
      <c r="J112">
        <v>4</v>
      </c>
      <c r="K112">
        <v>0</v>
      </c>
      <c r="L112" t="s">
        <v>19</v>
      </c>
      <c r="M112">
        <v>0</v>
      </c>
      <c r="N112" t="s">
        <v>19</v>
      </c>
      <c r="O112" t="s">
        <v>19</v>
      </c>
      <c r="P112" t="s">
        <v>19</v>
      </c>
      <c r="Q112">
        <v>0</v>
      </c>
      <c r="R112" t="s">
        <v>19</v>
      </c>
      <c r="S112">
        <v>0</v>
      </c>
      <c r="T112">
        <v>4</v>
      </c>
      <c r="U112">
        <v>2</v>
      </c>
      <c r="V112">
        <v>2</v>
      </c>
      <c r="W112">
        <v>6</v>
      </c>
      <c r="X112">
        <v>3</v>
      </c>
      <c r="Y112">
        <v>4</v>
      </c>
      <c r="Z112">
        <v>5</v>
      </c>
      <c r="AA112">
        <v>1</v>
      </c>
      <c r="AB112">
        <v>4</v>
      </c>
      <c r="AC112">
        <v>1</v>
      </c>
      <c r="AD112">
        <v>1</v>
      </c>
      <c r="AE112" t="s">
        <v>19</v>
      </c>
    </row>
    <row r="113" spans="1:31">
      <c r="A113" t="s">
        <v>825</v>
      </c>
      <c r="B113">
        <v>25</v>
      </c>
      <c r="C113">
        <v>9</v>
      </c>
      <c r="D113">
        <v>16</v>
      </c>
      <c r="E113">
        <v>14</v>
      </c>
      <c r="F113">
        <v>5</v>
      </c>
      <c r="G113">
        <v>9</v>
      </c>
      <c r="H113">
        <v>6</v>
      </c>
      <c r="I113">
        <v>2</v>
      </c>
      <c r="J113">
        <v>4</v>
      </c>
      <c r="K113">
        <v>1</v>
      </c>
      <c r="L113" t="s">
        <v>19</v>
      </c>
      <c r="M113">
        <v>1</v>
      </c>
      <c r="N113" t="s">
        <v>19</v>
      </c>
      <c r="O113" t="s">
        <v>19</v>
      </c>
      <c r="P113" t="s">
        <v>19</v>
      </c>
      <c r="Q113">
        <v>2</v>
      </c>
      <c r="R113" t="s">
        <v>19</v>
      </c>
      <c r="S113">
        <v>2</v>
      </c>
      <c r="T113">
        <v>1</v>
      </c>
      <c r="U113" t="s">
        <v>19</v>
      </c>
      <c r="V113">
        <v>1</v>
      </c>
      <c r="W113">
        <v>1</v>
      </c>
      <c r="X113" t="s">
        <v>19</v>
      </c>
      <c r="Y113">
        <v>1</v>
      </c>
      <c r="Z113">
        <v>6</v>
      </c>
      <c r="AA113" t="s">
        <v>19</v>
      </c>
      <c r="AB113">
        <v>6</v>
      </c>
      <c r="AC113">
        <v>4</v>
      </c>
      <c r="AD113">
        <v>4</v>
      </c>
      <c r="AE113" t="s">
        <v>19</v>
      </c>
    </row>
    <row r="114" spans="1:31">
      <c r="A114" t="s">
        <v>824</v>
      </c>
      <c r="B114">
        <v>21</v>
      </c>
      <c r="C114">
        <v>8</v>
      </c>
      <c r="D114">
        <v>13</v>
      </c>
      <c r="E114">
        <v>13</v>
      </c>
      <c r="F114">
        <v>4</v>
      </c>
      <c r="G114">
        <v>9</v>
      </c>
      <c r="H114">
        <v>5</v>
      </c>
      <c r="I114">
        <v>2</v>
      </c>
      <c r="J114">
        <v>3</v>
      </c>
      <c r="K114" t="s">
        <v>19</v>
      </c>
      <c r="L114" t="s">
        <v>19</v>
      </c>
      <c r="M114" t="s">
        <v>19</v>
      </c>
      <c r="N114" t="s">
        <v>19</v>
      </c>
      <c r="O114" t="s">
        <v>19</v>
      </c>
      <c r="P114" t="s">
        <v>19</v>
      </c>
      <c r="Q114" t="s">
        <v>19</v>
      </c>
      <c r="R114" t="s">
        <v>19</v>
      </c>
      <c r="S114" t="s">
        <v>19</v>
      </c>
      <c r="T114">
        <v>6</v>
      </c>
      <c r="U114" t="s">
        <v>19</v>
      </c>
      <c r="V114">
        <v>6</v>
      </c>
      <c r="W114">
        <v>2</v>
      </c>
      <c r="X114" t="s">
        <v>19</v>
      </c>
      <c r="Y114">
        <v>2</v>
      </c>
      <c r="Z114">
        <v>4</v>
      </c>
      <c r="AA114">
        <v>2</v>
      </c>
      <c r="AB114">
        <v>2</v>
      </c>
      <c r="AC114">
        <v>2</v>
      </c>
      <c r="AD114">
        <v>2</v>
      </c>
      <c r="AE114" t="s">
        <v>19</v>
      </c>
    </row>
    <row r="115" spans="1:31">
      <c r="A115" t="s">
        <v>823</v>
      </c>
      <c r="B115">
        <v>20</v>
      </c>
      <c r="C115">
        <v>6</v>
      </c>
      <c r="D115">
        <v>14</v>
      </c>
      <c r="E115">
        <v>11</v>
      </c>
      <c r="F115">
        <v>4</v>
      </c>
      <c r="G115">
        <v>7</v>
      </c>
      <c r="H115">
        <v>6</v>
      </c>
      <c r="I115">
        <v>2</v>
      </c>
      <c r="J115">
        <v>4</v>
      </c>
      <c r="K115" t="s">
        <v>19</v>
      </c>
      <c r="L115" t="s">
        <v>19</v>
      </c>
      <c r="M115" t="s">
        <v>19</v>
      </c>
      <c r="N115" t="s">
        <v>19</v>
      </c>
      <c r="O115" t="s">
        <v>19</v>
      </c>
      <c r="P115" t="s">
        <v>19</v>
      </c>
      <c r="Q115">
        <v>0</v>
      </c>
      <c r="R115" t="s">
        <v>19</v>
      </c>
      <c r="S115">
        <v>0</v>
      </c>
      <c r="T115">
        <v>3</v>
      </c>
      <c r="U115" t="s">
        <v>19</v>
      </c>
      <c r="V115">
        <v>3</v>
      </c>
      <c r="W115">
        <v>3</v>
      </c>
      <c r="X115" t="s">
        <v>19</v>
      </c>
      <c r="Y115">
        <v>3</v>
      </c>
      <c r="Z115">
        <v>4</v>
      </c>
      <c r="AA115" t="s">
        <v>19</v>
      </c>
      <c r="AB115">
        <v>4</v>
      </c>
      <c r="AC115">
        <v>2</v>
      </c>
      <c r="AD115">
        <v>2</v>
      </c>
      <c r="AE115">
        <v>0</v>
      </c>
    </row>
    <row r="116" spans="1:31">
      <c r="A116" t="s">
        <v>822</v>
      </c>
      <c r="B116">
        <v>20</v>
      </c>
      <c r="C116">
        <v>9</v>
      </c>
      <c r="D116">
        <v>11</v>
      </c>
      <c r="E116">
        <v>13</v>
      </c>
      <c r="F116">
        <v>5</v>
      </c>
      <c r="G116">
        <v>7</v>
      </c>
      <c r="H116">
        <v>7</v>
      </c>
      <c r="I116">
        <v>5</v>
      </c>
      <c r="J116">
        <v>2</v>
      </c>
      <c r="K116">
        <v>1</v>
      </c>
      <c r="L116" t="s">
        <v>19</v>
      </c>
      <c r="M116">
        <v>1</v>
      </c>
      <c r="N116" t="s">
        <v>19</v>
      </c>
      <c r="O116" t="s">
        <v>19</v>
      </c>
      <c r="P116" t="s">
        <v>19</v>
      </c>
      <c r="Q116" t="s">
        <v>19</v>
      </c>
      <c r="R116" t="s">
        <v>19</v>
      </c>
      <c r="S116" t="s">
        <v>19</v>
      </c>
      <c r="T116">
        <v>3</v>
      </c>
      <c r="U116">
        <v>0</v>
      </c>
      <c r="V116">
        <v>3</v>
      </c>
      <c r="W116">
        <v>5</v>
      </c>
      <c r="X116">
        <v>3</v>
      </c>
      <c r="Y116">
        <v>2</v>
      </c>
      <c r="Z116">
        <v>1</v>
      </c>
      <c r="AA116" t="s">
        <v>19</v>
      </c>
      <c r="AB116">
        <v>1</v>
      </c>
      <c r="AC116">
        <v>1</v>
      </c>
      <c r="AD116">
        <v>1</v>
      </c>
      <c r="AE116">
        <v>0</v>
      </c>
    </row>
    <row r="117" spans="1:31">
      <c r="A117" t="s">
        <v>821</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row>
    <row r="118" spans="1:31">
      <c r="A118" t="s">
        <v>820</v>
      </c>
      <c r="B118">
        <v>30</v>
      </c>
      <c r="C118">
        <v>15</v>
      </c>
      <c r="D118">
        <v>15</v>
      </c>
      <c r="E118">
        <v>19</v>
      </c>
      <c r="F118">
        <v>10</v>
      </c>
      <c r="G118">
        <v>9</v>
      </c>
      <c r="H118">
        <v>6</v>
      </c>
      <c r="I118">
        <v>5</v>
      </c>
      <c r="J118">
        <v>1</v>
      </c>
      <c r="K118">
        <v>1</v>
      </c>
      <c r="L118">
        <v>1</v>
      </c>
      <c r="M118">
        <v>0</v>
      </c>
      <c r="N118">
        <v>1</v>
      </c>
      <c r="O118">
        <v>1</v>
      </c>
      <c r="P118" t="s">
        <v>19</v>
      </c>
      <c r="Q118">
        <v>0</v>
      </c>
      <c r="R118" t="s">
        <v>19</v>
      </c>
      <c r="S118">
        <v>0</v>
      </c>
      <c r="T118">
        <v>7</v>
      </c>
      <c r="U118">
        <v>3</v>
      </c>
      <c r="V118">
        <v>4</v>
      </c>
      <c r="W118">
        <v>3</v>
      </c>
      <c r="X118">
        <v>0</v>
      </c>
      <c r="Y118">
        <v>3</v>
      </c>
      <c r="Z118">
        <v>5</v>
      </c>
      <c r="AA118">
        <v>3</v>
      </c>
      <c r="AB118">
        <v>2</v>
      </c>
      <c r="AC118">
        <v>3</v>
      </c>
      <c r="AD118">
        <v>2</v>
      </c>
      <c r="AE118">
        <v>1</v>
      </c>
    </row>
    <row r="119" spans="1:31">
      <c r="A119" t="s">
        <v>819</v>
      </c>
      <c r="B119">
        <v>16</v>
      </c>
      <c r="C119">
        <v>11</v>
      </c>
      <c r="D119">
        <v>5</v>
      </c>
      <c r="E119">
        <v>10</v>
      </c>
      <c r="F119">
        <v>6</v>
      </c>
      <c r="G119">
        <v>4</v>
      </c>
      <c r="H119">
        <v>5</v>
      </c>
      <c r="I119">
        <v>3</v>
      </c>
      <c r="J119">
        <v>2</v>
      </c>
      <c r="K119">
        <v>1</v>
      </c>
      <c r="L119">
        <v>1</v>
      </c>
      <c r="M119" t="s">
        <v>19</v>
      </c>
      <c r="N119">
        <v>1</v>
      </c>
      <c r="O119">
        <v>1</v>
      </c>
      <c r="P119" t="s">
        <v>19</v>
      </c>
      <c r="Q119" t="s">
        <v>19</v>
      </c>
      <c r="R119" t="s">
        <v>19</v>
      </c>
      <c r="S119" t="s">
        <v>19</v>
      </c>
      <c r="T119">
        <v>2</v>
      </c>
      <c r="U119">
        <v>0</v>
      </c>
      <c r="V119">
        <v>1</v>
      </c>
      <c r="W119">
        <v>2</v>
      </c>
      <c r="X119">
        <v>1</v>
      </c>
      <c r="Y119">
        <v>1</v>
      </c>
      <c r="Z119">
        <v>2</v>
      </c>
      <c r="AA119">
        <v>2</v>
      </c>
      <c r="AB119" t="s">
        <v>19</v>
      </c>
      <c r="AC119">
        <v>2</v>
      </c>
      <c r="AD119">
        <v>2</v>
      </c>
      <c r="AE119" t="s">
        <v>19</v>
      </c>
    </row>
    <row r="120" spans="1:31">
      <c r="A120" t="s">
        <v>818</v>
      </c>
      <c r="B120">
        <v>31</v>
      </c>
      <c r="C120">
        <v>26</v>
      </c>
      <c r="D120">
        <v>5</v>
      </c>
      <c r="E120">
        <v>19</v>
      </c>
      <c r="F120">
        <v>17</v>
      </c>
      <c r="G120">
        <v>2</v>
      </c>
      <c r="H120">
        <v>6</v>
      </c>
      <c r="I120">
        <v>6</v>
      </c>
      <c r="J120" t="s">
        <v>19</v>
      </c>
      <c r="K120">
        <v>1</v>
      </c>
      <c r="L120">
        <v>1</v>
      </c>
      <c r="M120" t="s">
        <v>19</v>
      </c>
      <c r="N120" t="s">
        <v>19</v>
      </c>
      <c r="O120" t="s">
        <v>19</v>
      </c>
      <c r="P120" t="s">
        <v>19</v>
      </c>
      <c r="Q120">
        <v>2</v>
      </c>
      <c r="R120">
        <v>1</v>
      </c>
      <c r="S120">
        <v>1</v>
      </c>
      <c r="T120">
        <v>6</v>
      </c>
      <c r="U120">
        <v>5</v>
      </c>
      <c r="V120">
        <v>1</v>
      </c>
      <c r="W120">
        <v>2</v>
      </c>
      <c r="X120">
        <v>1</v>
      </c>
      <c r="Y120">
        <v>1</v>
      </c>
      <c r="Z120">
        <v>9</v>
      </c>
      <c r="AA120">
        <v>7</v>
      </c>
      <c r="AB120">
        <v>2</v>
      </c>
      <c r="AC120">
        <v>1</v>
      </c>
      <c r="AD120">
        <v>1</v>
      </c>
      <c r="AE120" t="s">
        <v>19</v>
      </c>
    </row>
    <row r="121" spans="1:31">
      <c r="A121" t="s">
        <v>817</v>
      </c>
      <c r="B121">
        <v>12</v>
      </c>
      <c r="C121">
        <v>9</v>
      </c>
      <c r="D121">
        <v>4</v>
      </c>
      <c r="E121">
        <v>8</v>
      </c>
      <c r="F121">
        <v>5</v>
      </c>
      <c r="G121">
        <v>3</v>
      </c>
      <c r="H121">
        <v>3</v>
      </c>
      <c r="I121">
        <v>3</v>
      </c>
      <c r="J121">
        <v>1</v>
      </c>
      <c r="K121" t="s">
        <v>19</v>
      </c>
      <c r="L121" t="s">
        <v>19</v>
      </c>
      <c r="M121" t="s">
        <v>19</v>
      </c>
      <c r="N121">
        <v>1</v>
      </c>
      <c r="O121">
        <v>1</v>
      </c>
      <c r="P121" t="s">
        <v>19</v>
      </c>
      <c r="Q121" t="s">
        <v>19</v>
      </c>
      <c r="R121" t="s">
        <v>19</v>
      </c>
      <c r="S121" t="s">
        <v>19</v>
      </c>
      <c r="T121">
        <v>2</v>
      </c>
      <c r="U121">
        <v>0</v>
      </c>
      <c r="V121">
        <v>2</v>
      </c>
      <c r="W121">
        <v>3</v>
      </c>
      <c r="X121">
        <v>2</v>
      </c>
      <c r="Y121">
        <v>1</v>
      </c>
      <c r="Z121">
        <v>2</v>
      </c>
      <c r="AA121">
        <v>2</v>
      </c>
      <c r="AB121" t="s">
        <v>19</v>
      </c>
      <c r="AC121" t="s">
        <v>19</v>
      </c>
      <c r="AD121" t="s">
        <v>19</v>
      </c>
      <c r="AE121" t="s">
        <v>19</v>
      </c>
    </row>
    <row r="122" spans="1:31">
      <c r="A122" t="s">
        <v>816</v>
      </c>
      <c r="B122">
        <v>58</v>
      </c>
      <c r="C122">
        <v>43</v>
      </c>
      <c r="D122">
        <v>15</v>
      </c>
      <c r="E122">
        <v>36</v>
      </c>
      <c r="F122">
        <v>29</v>
      </c>
      <c r="G122">
        <v>6</v>
      </c>
      <c r="H122">
        <v>21</v>
      </c>
      <c r="I122">
        <v>18</v>
      </c>
      <c r="J122">
        <v>3</v>
      </c>
      <c r="K122" t="s">
        <v>19</v>
      </c>
      <c r="L122" t="s">
        <v>19</v>
      </c>
      <c r="M122" t="s">
        <v>19</v>
      </c>
      <c r="N122" t="s">
        <v>19</v>
      </c>
      <c r="O122" t="s">
        <v>19</v>
      </c>
      <c r="P122" t="s">
        <v>19</v>
      </c>
      <c r="Q122" t="s">
        <v>19</v>
      </c>
      <c r="R122" t="s">
        <v>19</v>
      </c>
      <c r="S122" t="s">
        <v>19</v>
      </c>
      <c r="T122">
        <v>7</v>
      </c>
      <c r="U122">
        <v>4</v>
      </c>
      <c r="V122">
        <v>3</v>
      </c>
      <c r="W122">
        <v>9</v>
      </c>
      <c r="X122">
        <v>4</v>
      </c>
      <c r="Y122">
        <v>5</v>
      </c>
      <c r="Z122">
        <v>9</v>
      </c>
      <c r="AA122">
        <v>7</v>
      </c>
      <c r="AB122">
        <v>2</v>
      </c>
      <c r="AC122">
        <v>4</v>
      </c>
      <c r="AD122">
        <v>2</v>
      </c>
      <c r="AE122">
        <v>2</v>
      </c>
    </row>
    <row r="123" spans="1:31">
      <c r="A123" t="s">
        <v>815</v>
      </c>
      <c r="B123">
        <v>7</v>
      </c>
      <c r="C123">
        <v>6</v>
      </c>
      <c r="D123">
        <v>2</v>
      </c>
      <c r="E123">
        <v>4</v>
      </c>
      <c r="F123">
        <v>4</v>
      </c>
      <c r="G123">
        <v>1</v>
      </c>
      <c r="H123">
        <v>1</v>
      </c>
      <c r="I123">
        <v>1</v>
      </c>
      <c r="J123">
        <v>0</v>
      </c>
      <c r="K123">
        <v>1</v>
      </c>
      <c r="L123">
        <v>1</v>
      </c>
      <c r="M123" t="s">
        <v>19</v>
      </c>
      <c r="N123" t="s">
        <v>19</v>
      </c>
      <c r="O123" t="s">
        <v>19</v>
      </c>
      <c r="P123" t="s">
        <v>19</v>
      </c>
      <c r="Q123" t="s">
        <v>19</v>
      </c>
      <c r="R123" t="s">
        <v>19</v>
      </c>
      <c r="S123" t="s">
        <v>19</v>
      </c>
      <c r="T123">
        <v>1</v>
      </c>
      <c r="U123">
        <v>1</v>
      </c>
      <c r="V123">
        <v>0</v>
      </c>
      <c r="W123">
        <v>2</v>
      </c>
      <c r="X123">
        <v>1</v>
      </c>
      <c r="Y123">
        <v>1</v>
      </c>
      <c r="Z123">
        <v>1</v>
      </c>
      <c r="AA123">
        <v>1</v>
      </c>
      <c r="AB123">
        <v>0</v>
      </c>
      <c r="AC123">
        <v>0</v>
      </c>
      <c r="AD123">
        <v>0</v>
      </c>
      <c r="AE123" t="s">
        <v>19</v>
      </c>
    </row>
  </sheetData>
  <phoneticPr fontId="40"/>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1">
    <tabColor theme="8" tint="-0.499984740745262"/>
  </sheetPr>
  <dimension ref="A1:AE123"/>
  <sheetViews>
    <sheetView zoomScale="90" zoomScaleNormal="90" workbookViewId="0">
      <selection activeCell="F60" sqref="F60"/>
    </sheetView>
  </sheetViews>
  <sheetFormatPr defaultRowHeight="13.5"/>
  <sheetData>
    <row r="1" spans="1:31">
      <c r="A1" t="s">
        <v>1083</v>
      </c>
      <c r="B1" t="s">
        <v>787</v>
      </c>
      <c r="C1" s="271">
        <v>42278</v>
      </c>
    </row>
    <row r="2" spans="1:31">
      <c r="A2" t="s">
        <v>1082</v>
      </c>
      <c r="B2" t="s">
        <v>1081</v>
      </c>
    </row>
    <row r="3" spans="1:31">
      <c r="A3" t="s">
        <v>784</v>
      </c>
    </row>
    <row r="4" spans="1:31">
      <c r="A4" t="s">
        <v>1080</v>
      </c>
    </row>
    <row r="5" spans="1:31">
      <c r="A5" t="s">
        <v>1079</v>
      </c>
    </row>
    <row r="6" spans="1:31">
      <c r="A6" t="s">
        <v>1078</v>
      </c>
    </row>
    <row r="7" spans="1:31">
      <c r="B7" t="s">
        <v>123</v>
      </c>
      <c r="E7" t="s">
        <v>952</v>
      </c>
      <c r="H7" t="s">
        <v>1077</v>
      </c>
      <c r="K7" t="s">
        <v>779</v>
      </c>
      <c r="N7" t="s">
        <v>778</v>
      </c>
      <c r="Q7" t="s">
        <v>773</v>
      </c>
      <c r="T7" t="s">
        <v>772</v>
      </c>
      <c r="W7" t="s">
        <v>771</v>
      </c>
      <c r="Z7" t="s">
        <v>792</v>
      </c>
      <c r="AC7" t="s">
        <v>1076</v>
      </c>
    </row>
    <row r="8" spans="1:31">
      <c r="B8" t="s">
        <v>123</v>
      </c>
      <c r="C8" t="s">
        <v>790</v>
      </c>
      <c r="D8" t="s">
        <v>765</v>
      </c>
      <c r="E8" t="s">
        <v>123</v>
      </c>
      <c r="F8" t="s">
        <v>790</v>
      </c>
      <c r="G8" t="s">
        <v>765</v>
      </c>
      <c r="H8" t="s">
        <v>123</v>
      </c>
      <c r="I8" t="s">
        <v>790</v>
      </c>
      <c r="J8" t="s">
        <v>765</v>
      </c>
      <c r="K8" t="s">
        <v>123</v>
      </c>
      <c r="L8" t="s">
        <v>790</v>
      </c>
      <c r="M8" t="s">
        <v>765</v>
      </c>
      <c r="N8" t="s">
        <v>123</v>
      </c>
      <c r="O8" t="s">
        <v>790</v>
      </c>
      <c r="P8" t="s">
        <v>765</v>
      </c>
      <c r="Q8" t="s">
        <v>123</v>
      </c>
      <c r="R8" t="s">
        <v>790</v>
      </c>
      <c r="S8" t="s">
        <v>765</v>
      </c>
      <c r="T8" t="s">
        <v>123</v>
      </c>
      <c r="U8" t="s">
        <v>790</v>
      </c>
      <c r="V8" t="s">
        <v>765</v>
      </c>
      <c r="W8" t="s">
        <v>123</v>
      </c>
      <c r="X8" t="s">
        <v>790</v>
      </c>
      <c r="Y8" t="s">
        <v>765</v>
      </c>
      <c r="Z8" t="s">
        <v>123</v>
      </c>
      <c r="AA8" t="s">
        <v>790</v>
      </c>
      <c r="AB8" t="s">
        <v>765</v>
      </c>
      <c r="AC8" t="s">
        <v>123</v>
      </c>
      <c r="AD8" t="s">
        <v>790</v>
      </c>
      <c r="AE8" t="s">
        <v>765</v>
      </c>
    </row>
    <row r="9" spans="1:31">
      <c r="A9" t="s">
        <v>1075</v>
      </c>
      <c r="B9">
        <v>50696</v>
      </c>
      <c r="C9">
        <v>38797</v>
      </c>
      <c r="D9">
        <v>11900</v>
      </c>
      <c r="E9">
        <v>711</v>
      </c>
      <c r="F9">
        <v>582</v>
      </c>
      <c r="G9">
        <v>129</v>
      </c>
      <c r="H9">
        <v>34</v>
      </c>
      <c r="I9">
        <v>22</v>
      </c>
      <c r="J9">
        <v>12</v>
      </c>
      <c r="K9">
        <v>32830</v>
      </c>
      <c r="L9">
        <v>24821</v>
      </c>
      <c r="M9">
        <v>8009</v>
      </c>
      <c r="N9">
        <v>3526</v>
      </c>
      <c r="O9">
        <v>2488</v>
      </c>
      <c r="P9">
        <v>1038</v>
      </c>
      <c r="Q9">
        <v>6630</v>
      </c>
      <c r="R9">
        <v>5308</v>
      </c>
      <c r="S9">
        <v>1321</v>
      </c>
      <c r="T9">
        <v>3055</v>
      </c>
      <c r="U9">
        <v>2474</v>
      </c>
      <c r="V9">
        <v>580</v>
      </c>
      <c r="W9">
        <v>569</v>
      </c>
      <c r="X9">
        <v>426</v>
      </c>
      <c r="Y9">
        <v>143</v>
      </c>
      <c r="Z9">
        <v>3343</v>
      </c>
      <c r="AA9">
        <v>2676</v>
      </c>
      <c r="AB9">
        <v>668</v>
      </c>
      <c r="AC9">
        <v>1606</v>
      </c>
      <c r="AD9">
        <v>1294</v>
      </c>
      <c r="AE9">
        <v>313</v>
      </c>
    </row>
    <row r="10" spans="1:31">
      <c r="A10" t="s">
        <v>1074</v>
      </c>
      <c r="B10">
        <v>2098</v>
      </c>
      <c r="C10">
        <v>1560</v>
      </c>
      <c r="D10">
        <v>538</v>
      </c>
      <c r="E10">
        <v>81</v>
      </c>
      <c r="F10">
        <v>55</v>
      </c>
      <c r="G10">
        <v>25</v>
      </c>
      <c r="H10">
        <v>2</v>
      </c>
      <c r="I10">
        <v>1</v>
      </c>
      <c r="J10">
        <v>1</v>
      </c>
      <c r="K10">
        <v>1463</v>
      </c>
      <c r="L10">
        <v>1101</v>
      </c>
      <c r="M10">
        <v>362</v>
      </c>
      <c r="N10">
        <v>183</v>
      </c>
      <c r="O10">
        <v>108</v>
      </c>
      <c r="P10">
        <v>74</v>
      </c>
      <c r="Q10">
        <v>167</v>
      </c>
      <c r="R10">
        <v>143</v>
      </c>
      <c r="S10">
        <v>23</v>
      </c>
      <c r="T10">
        <v>89</v>
      </c>
      <c r="U10">
        <v>76</v>
      </c>
      <c r="V10">
        <v>13</v>
      </c>
      <c r="W10">
        <v>11</v>
      </c>
      <c r="X10">
        <v>9</v>
      </c>
      <c r="Y10">
        <v>2</v>
      </c>
      <c r="Z10">
        <v>103</v>
      </c>
      <c r="AA10">
        <v>66</v>
      </c>
      <c r="AB10">
        <v>38</v>
      </c>
      <c r="AC10">
        <v>68</v>
      </c>
      <c r="AD10">
        <v>45</v>
      </c>
      <c r="AE10">
        <v>23</v>
      </c>
    </row>
    <row r="11" spans="1:31">
      <c r="A11" t="s">
        <v>1073</v>
      </c>
      <c r="B11">
        <v>589</v>
      </c>
      <c r="C11">
        <v>523</v>
      </c>
      <c r="D11">
        <v>67</v>
      </c>
      <c r="E11">
        <v>4</v>
      </c>
      <c r="F11">
        <v>4</v>
      </c>
      <c r="G11" t="s">
        <v>19</v>
      </c>
      <c r="H11" t="s">
        <v>19</v>
      </c>
      <c r="I11" t="s">
        <v>19</v>
      </c>
      <c r="J11" t="s">
        <v>19</v>
      </c>
      <c r="K11">
        <v>364</v>
      </c>
      <c r="L11">
        <v>326</v>
      </c>
      <c r="M11">
        <v>38</v>
      </c>
      <c r="N11">
        <v>142</v>
      </c>
      <c r="O11">
        <v>122</v>
      </c>
      <c r="P11">
        <v>19</v>
      </c>
      <c r="Q11">
        <v>29</v>
      </c>
      <c r="R11">
        <v>26</v>
      </c>
      <c r="S11">
        <v>2</v>
      </c>
      <c r="T11">
        <v>18</v>
      </c>
      <c r="U11">
        <v>17</v>
      </c>
      <c r="V11">
        <v>1</v>
      </c>
      <c r="W11">
        <v>1</v>
      </c>
      <c r="X11">
        <v>1</v>
      </c>
      <c r="Y11" t="s">
        <v>19</v>
      </c>
      <c r="Z11">
        <v>32</v>
      </c>
      <c r="AA11">
        <v>26</v>
      </c>
      <c r="AB11">
        <v>6</v>
      </c>
      <c r="AC11">
        <v>40</v>
      </c>
      <c r="AD11">
        <v>39</v>
      </c>
      <c r="AE11">
        <v>1</v>
      </c>
    </row>
    <row r="12" spans="1:31">
      <c r="A12" t="s">
        <v>1072</v>
      </c>
      <c r="B12">
        <v>415</v>
      </c>
      <c r="C12">
        <v>351</v>
      </c>
      <c r="D12">
        <v>64</v>
      </c>
      <c r="E12">
        <v>11</v>
      </c>
      <c r="F12">
        <v>7</v>
      </c>
      <c r="G12">
        <v>4</v>
      </c>
      <c r="H12" t="s">
        <v>19</v>
      </c>
      <c r="I12" t="s">
        <v>19</v>
      </c>
      <c r="J12" t="s">
        <v>19</v>
      </c>
      <c r="K12">
        <v>287</v>
      </c>
      <c r="L12">
        <v>240</v>
      </c>
      <c r="M12">
        <v>47</v>
      </c>
      <c r="N12">
        <v>25</v>
      </c>
      <c r="O12">
        <v>21</v>
      </c>
      <c r="P12">
        <v>4</v>
      </c>
      <c r="Q12">
        <v>42</v>
      </c>
      <c r="R12">
        <v>39</v>
      </c>
      <c r="S12">
        <v>3</v>
      </c>
      <c r="T12">
        <v>26</v>
      </c>
      <c r="U12">
        <v>24</v>
      </c>
      <c r="V12">
        <v>2</v>
      </c>
      <c r="W12">
        <v>2</v>
      </c>
      <c r="X12">
        <v>2</v>
      </c>
      <c r="Y12" t="s">
        <v>19</v>
      </c>
      <c r="Z12">
        <v>22</v>
      </c>
      <c r="AA12">
        <v>19</v>
      </c>
      <c r="AB12">
        <v>3</v>
      </c>
      <c r="AC12" t="s">
        <v>19</v>
      </c>
      <c r="AD12" t="s">
        <v>19</v>
      </c>
      <c r="AE12" t="s">
        <v>19</v>
      </c>
    </row>
    <row r="13" spans="1:31">
      <c r="A13" t="s">
        <v>1071</v>
      </c>
      <c r="B13">
        <v>781</v>
      </c>
      <c r="C13">
        <v>635</v>
      </c>
      <c r="D13">
        <v>145</v>
      </c>
      <c r="E13">
        <v>3</v>
      </c>
      <c r="F13">
        <v>3</v>
      </c>
      <c r="G13" t="s">
        <v>19</v>
      </c>
      <c r="H13">
        <v>1</v>
      </c>
      <c r="I13">
        <v>1</v>
      </c>
      <c r="J13" t="s">
        <v>19</v>
      </c>
      <c r="K13">
        <v>515</v>
      </c>
      <c r="L13">
        <v>418</v>
      </c>
      <c r="M13">
        <v>98</v>
      </c>
      <c r="N13">
        <v>50</v>
      </c>
      <c r="O13">
        <v>43</v>
      </c>
      <c r="P13">
        <v>8</v>
      </c>
      <c r="Q13">
        <v>95</v>
      </c>
      <c r="R13">
        <v>77</v>
      </c>
      <c r="S13">
        <v>18</v>
      </c>
      <c r="T13">
        <v>52</v>
      </c>
      <c r="U13">
        <v>46</v>
      </c>
      <c r="V13">
        <v>6</v>
      </c>
      <c r="W13">
        <v>6</v>
      </c>
      <c r="X13">
        <v>5</v>
      </c>
      <c r="Y13">
        <v>2</v>
      </c>
      <c r="Z13">
        <v>59</v>
      </c>
      <c r="AA13">
        <v>44</v>
      </c>
      <c r="AB13">
        <v>15</v>
      </c>
      <c r="AC13">
        <v>61</v>
      </c>
      <c r="AD13">
        <v>48</v>
      </c>
      <c r="AE13">
        <v>13</v>
      </c>
    </row>
    <row r="14" spans="1:31">
      <c r="A14" t="s">
        <v>1070</v>
      </c>
      <c r="B14">
        <v>235</v>
      </c>
      <c r="C14">
        <v>190</v>
      </c>
      <c r="D14">
        <v>44</v>
      </c>
      <c r="E14">
        <v>7</v>
      </c>
      <c r="F14">
        <v>5</v>
      </c>
      <c r="G14">
        <v>2</v>
      </c>
      <c r="H14" t="s">
        <v>19</v>
      </c>
      <c r="I14" t="s">
        <v>19</v>
      </c>
      <c r="J14" t="s">
        <v>19</v>
      </c>
      <c r="K14">
        <v>174</v>
      </c>
      <c r="L14">
        <v>142</v>
      </c>
      <c r="M14">
        <v>32</v>
      </c>
      <c r="N14">
        <v>21</v>
      </c>
      <c r="O14">
        <v>17</v>
      </c>
      <c r="P14">
        <v>4</v>
      </c>
      <c r="Q14">
        <v>12</v>
      </c>
      <c r="R14">
        <v>9</v>
      </c>
      <c r="S14">
        <v>3</v>
      </c>
      <c r="T14">
        <v>7</v>
      </c>
      <c r="U14">
        <v>7</v>
      </c>
      <c r="V14">
        <v>1</v>
      </c>
      <c r="W14">
        <v>1</v>
      </c>
      <c r="X14">
        <v>1</v>
      </c>
      <c r="Y14" t="s">
        <v>19</v>
      </c>
      <c r="Z14">
        <v>13</v>
      </c>
      <c r="AA14">
        <v>11</v>
      </c>
      <c r="AB14">
        <v>2</v>
      </c>
      <c r="AC14">
        <v>4</v>
      </c>
      <c r="AD14">
        <v>3</v>
      </c>
      <c r="AE14">
        <v>1</v>
      </c>
    </row>
    <row r="15" spans="1:31">
      <c r="A15" t="s">
        <v>1069</v>
      </c>
      <c r="B15">
        <v>429</v>
      </c>
      <c r="C15">
        <v>375</v>
      </c>
      <c r="D15">
        <v>54</v>
      </c>
      <c r="E15">
        <v>14</v>
      </c>
      <c r="F15">
        <v>14</v>
      </c>
      <c r="G15">
        <v>0</v>
      </c>
      <c r="H15">
        <v>1</v>
      </c>
      <c r="I15">
        <v>1</v>
      </c>
      <c r="J15" t="s">
        <v>19</v>
      </c>
      <c r="K15">
        <v>240</v>
      </c>
      <c r="L15">
        <v>206</v>
      </c>
      <c r="M15">
        <v>34</v>
      </c>
      <c r="N15">
        <v>34</v>
      </c>
      <c r="O15">
        <v>26</v>
      </c>
      <c r="P15">
        <v>8</v>
      </c>
      <c r="Q15">
        <v>72</v>
      </c>
      <c r="R15">
        <v>66</v>
      </c>
      <c r="S15">
        <v>6</v>
      </c>
      <c r="T15">
        <v>41</v>
      </c>
      <c r="U15">
        <v>40</v>
      </c>
      <c r="V15">
        <v>1</v>
      </c>
      <c r="W15">
        <v>3</v>
      </c>
      <c r="X15">
        <v>1</v>
      </c>
      <c r="Y15">
        <v>2</v>
      </c>
      <c r="Z15">
        <v>24</v>
      </c>
      <c r="AA15">
        <v>21</v>
      </c>
      <c r="AB15">
        <v>3</v>
      </c>
      <c r="AC15">
        <v>47</v>
      </c>
      <c r="AD15">
        <v>43</v>
      </c>
      <c r="AE15">
        <v>4</v>
      </c>
    </row>
    <row r="16" spans="1:31">
      <c r="A16" t="s">
        <v>1068</v>
      </c>
      <c r="B16">
        <v>641</v>
      </c>
      <c r="C16">
        <v>576</v>
      </c>
      <c r="D16">
        <v>65</v>
      </c>
      <c r="E16">
        <v>27</v>
      </c>
      <c r="F16">
        <v>25</v>
      </c>
      <c r="G16">
        <v>1</v>
      </c>
      <c r="H16">
        <v>1</v>
      </c>
      <c r="I16">
        <v>1</v>
      </c>
      <c r="J16" t="s">
        <v>19</v>
      </c>
      <c r="K16">
        <v>406</v>
      </c>
      <c r="L16">
        <v>361</v>
      </c>
      <c r="M16">
        <v>45</v>
      </c>
      <c r="N16">
        <v>66</v>
      </c>
      <c r="O16">
        <v>57</v>
      </c>
      <c r="P16">
        <v>10</v>
      </c>
      <c r="Q16">
        <v>66</v>
      </c>
      <c r="R16">
        <v>63</v>
      </c>
      <c r="S16">
        <v>3</v>
      </c>
      <c r="T16">
        <v>40</v>
      </c>
      <c r="U16">
        <v>37</v>
      </c>
      <c r="V16">
        <v>3</v>
      </c>
      <c r="W16">
        <v>6</v>
      </c>
      <c r="X16">
        <v>6</v>
      </c>
      <c r="Y16">
        <v>1</v>
      </c>
      <c r="Z16">
        <v>29</v>
      </c>
      <c r="AA16">
        <v>26</v>
      </c>
      <c r="AB16">
        <v>4</v>
      </c>
      <c r="AC16">
        <v>25</v>
      </c>
      <c r="AD16">
        <v>22</v>
      </c>
      <c r="AE16">
        <v>3</v>
      </c>
    </row>
    <row r="17" spans="1:31">
      <c r="A17" t="s">
        <v>1067</v>
      </c>
      <c r="B17">
        <v>696</v>
      </c>
      <c r="C17">
        <v>542</v>
      </c>
      <c r="D17">
        <v>154</v>
      </c>
      <c r="E17">
        <v>6</v>
      </c>
      <c r="F17">
        <v>6</v>
      </c>
      <c r="G17">
        <v>0</v>
      </c>
      <c r="H17" t="s">
        <v>19</v>
      </c>
      <c r="I17" t="s">
        <v>19</v>
      </c>
      <c r="J17" t="s">
        <v>19</v>
      </c>
      <c r="K17">
        <v>489</v>
      </c>
      <c r="L17">
        <v>361</v>
      </c>
      <c r="M17">
        <v>128</v>
      </c>
      <c r="N17">
        <v>61</v>
      </c>
      <c r="O17">
        <v>55</v>
      </c>
      <c r="P17">
        <v>6</v>
      </c>
      <c r="Q17">
        <v>64</v>
      </c>
      <c r="R17">
        <v>54</v>
      </c>
      <c r="S17">
        <v>10</v>
      </c>
      <c r="T17">
        <v>31</v>
      </c>
      <c r="U17">
        <v>28</v>
      </c>
      <c r="V17">
        <v>3</v>
      </c>
      <c r="W17">
        <v>5</v>
      </c>
      <c r="X17">
        <v>5</v>
      </c>
      <c r="Y17" t="s">
        <v>19</v>
      </c>
      <c r="Z17">
        <v>40</v>
      </c>
      <c r="AA17">
        <v>33</v>
      </c>
      <c r="AB17">
        <v>7</v>
      </c>
      <c r="AC17">
        <v>10</v>
      </c>
      <c r="AD17">
        <v>6</v>
      </c>
      <c r="AE17">
        <v>4</v>
      </c>
    </row>
    <row r="18" spans="1:31">
      <c r="A18" t="s">
        <v>1066</v>
      </c>
      <c r="B18">
        <v>458</v>
      </c>
      <c r="C18">
        <v>333</v>
      </c>
      <c r="D18">
        <v>125</v>
      </c>
      <c r="E18">
        <v>6</v>
      </c>
      <c r="F18">
        <v>4</v>
      </c>
      <c r="G18">
        <v>2</v>
      </c>
      <c r="H18" t="s">
        <v>19</v>
      </c>
      <c r="I18" t="s">
        <v>19</v>
      </c>
      <c r="J18" t="s">
        <v>19</v>
      </c>
      <c r="K18">
        <v>339</v>
      </c>
      <c r="L18">
        <v>242</v>
      </c>
      <c r="M18">
        <v>97</v>
      </c>
      <c r="N18">
        <v>27</v>
      </c>
      <c r="O18">
        <v>18</v>
      </c>
      <c r="P18">
        <v>9</v>
      </c>
      <c r="Q18">
        <v>36</v>
      </c>
      <c r="R18">
        <v>28</v>
      </c>
      <c r="S18">
        <v>8</v>
      </c>
      <c r="T18">
        <v>16</v>
      </c>
      <c r="U18">
        <v>15</v>
      </c>
      <c r="V18">
        <v>1</v>
      </c>
      <c r="W18">
        <v>2</v>
      </c>
      <c r="X18">
        <v>1</v>
      </c>
      <c r="Y18">
        <v>0</v>
      </c>
      <c r="Z18">
        <v>33</v>
      </c>
      <c r="AA18">
        <v>26</v>
      </c>
      <c r="AB18">
        <v>8</v>
      </c>
      <c r="AC18">
        <v>5</v>
      </c>
      <c r="AD18">
        <v>5</v>
      </c>
      <c r="AE18" t="s">
        <v>19</v>
      </c>
    </row>
    <row r="19" spans="1:31">
      <c r="A19" t="s">
        <v>1065</v>
      </c>
      <c r="B19">
        <v>816</v>
      </c>
      <c r="C19">
        <v>631</v>
      </c>
      <c r="D19">
        <v>185</v>
      </c>
      <c r="E19">
        <v>6</v>
      </c>
      <c r="F19">
        <v>6</v>
      </c>
      <c r="G19">
        <v>1</v>
      </c>
      <c r="H19" t="s">
        <v>19</v>
      </c>
      <c r="I19" t="s">
        <v>19</v>
      </c>
      <c r="J19" t="s">
        <v>19</v>
      </c>
      <c r="K19">
        <v>517</v>
      </c>
      <c r="L19">
        <v>404</v>
      </c>
      <c r="M19">
        <v>113</v>
      </c>
      <c r="N19">
        <v>95</v>
      </c>
      <c r="O19">
        <v>68</v>
      </c>
      <c r="P19">
        <v>26</v>
      </c>
      <c r="Q19">
        <v>86</v>
      </c>
      <c r="R19">
        <v>66</v>
      </c>
      <c r="S19">
        <v>21</v>
      </c>
      <c r="T19">
        <v>43</v>
      </c>
      <c r="U19">
        <v>32</v>
      </c>
      <c r="V19">
        <v>11</v>
      </c>
      <c r="W19">
        <v>8</v>
      </c>
      <c r="X19">
        <v>4</v>
      </c>
      <c r="Y19">
        <v>4</v>
      </c>
      <c r="Z19">
        <v>62</v>
      </c>
      <c r="AA19">
        <v>52</v>
      </c>
      <c r="AB19">
        <v>10</v>
      </c>
      <c r="AC19">
        <v>3</v>
      </c>
      <c r="AD19">
        <v>3</v>
      </c>
      <c r="AE19">
        <v>0</v>
      </c>
    </row>
    <row r="20" spans="1:31">
      <c r="A20" t="s">
        <v>1064</v>
      </c>
      <c r="B20">
        <v>1845</v>
      </c>
      <c r="C20">
        <v>1338</v>
      </c>
      <c r="D20">
        <v>507</v>
      </c>
      <c r="E20">
        <v>14</v>
      </c>
      <c r="F20">
        <v>10</v>
      </c>
      <c r="G20">
        <v>4</v>
      </c>
      <c r="H20">
        <v>0</v>
      </c>
      <c r="I20" t="s">
        <v>19</v>
      </c>
      <c r="J20">
        <v>0</v>
      </c>
      <c r="K20">
        <v>1291</v>
      </c>
      <c r="L20">
        <v>946</v>
      </c>
      <c r="M20">
        <v>345</v>
      </c>
      <c r="N20">
        <v>119</v>
      </c>
      <c r="O20">
        <v>78</v>
      </c>
      <c r="P20">
        <v>41</v>
      </c>
      <c r="Q20">
        <v>198</v>
      </c>
      <c r="R20">
        <v>140</v>
      </c>
      <c r="S20">
        <v>59</v>
      </c>
      <c r="T20">
        <v>79</v>
      </c>
      <c r="U20">
        <v>53</v>
      </c>
      <c r="V20">
        <v>25</v>
      </c>
      <c r="W20">
        <v>11</v>
      </c>
      <c r="X20">
        <v>4</v>
      </c>
      <c r="Y20">
        <v>6</v>
      </c>
      <c r="Z20">
        <v>133</v>
      </c>
      <c r="AA20">
        <v>107</v>
      </c>
      <c r="AB20">
        <v>27</v>
      </c>
      <c r="AC20">
        <v>11</v>
      </c>
      <c r="AD20">
        <v>10</v>
      </c>
      <c r="AE20">
        <v>1</v>
      </c>
    </row>
    <row r="21" spans="1:31">
      <c r="A21" t="s">
        <v>1063</v>
      </c>
      <c r="B21">
        <v>1446</v>
      </c>
      <c r="C21">
        <v>1151</v>
      </c>
      <c r="D21">
        <v>295</v>
      </c>
      <c r="E21">
        <v>24</v>
      </c>
      <c r="F21">
        <v>18</v>
      </c>
      <c r="G21">
        <v>6</v>
      </c>
      <c r="H21">
        <v>2</v>
      </c>
      <c r="I21">
        <v>1</v>
      </c>
      <c r="J21">
        <v>1</v>
      </c>
      <c r="K21">
        <v>940</v>
      </c>
      <c r="L21">
        <v>729</v>
      </c>
      <c r="M21">
        <v>212</v>
      </c>
      <c r="N21">
        <v>92</v>
      </c>
      <c r="O21">
        <v>68</v>
      </c>
      <c r="P21">
        <v>25</v>
      </c>
      <c r="Q21">
        <v>171</v>
      </c>
      <c r="R21">
        <v>151</v>
      </c>
      <c r="S21">
        <v>20</v>
      </c>
      <c r="T21">
        <v>93</v>
      </c>
      <c r="U21">
        <v>80</v>
      </c>
      <c r="V21">
        <v>13</v>
      </c>
      <c r="W21">
        <v>14</v>
      </c>
      <c r="X21">
        <v>12</v>
      </c>
      <c r="Y21">
        <v>2</v>
      </c>
      <c r="Z21">
        <v>111</v>
      </c>
      <c r="AA21">
        <v>93</v>
      </c>
      <c r="AB21">
        <v>18</v>
      </c>
      <c r="AC21">
        <v>21</v>
      </c>
      <c r="AD21">
        <v>20</v>
      </c>
      <c r="AE21">
        <v>2</v>
      </c>
    </row>
    <row r="22" spans="1:31">
      <c r="A22" t="s">
        <v>1062</v>
      </c>
      <c r="B22">
        <v>5606</v>
      </c>
      <c r="C22">
        <v>4261</v>
      </c>
      <c r="D22">
        <v>1345</v>
      </c>
      <c r="E22">
        <v>113</v>
      </c>
      <c r="F22">
        <v>97</v>
      </c>
      <c r="G22">
        <v>16</v>
      </c>
      <c r="H22">
        <v>3</v>
      </c>
      <c r="I22">
        <v>2</v>
      </c>
      <c r="J22">
        <v>1</v>
      </c>
      <c r="K22">
        <v>3384</v>
      </c>
      <c r="L22">
        <v>2544</v>
      </c>
      <c r="M22">
        <v>840</v>
      </c>
      <c r="N22">
        <v>220</v>
      </c>
      <c r="O22">
        <v>154</v>
      </c>
      <c r="P22">
        <v>66</v>
      </c>
      <c r="Q22">
        <v>921</v>
      </c>
      <c r="R22">
        <v>707</v>
      </c>
      <c r="S22">
        <v>214</v>
      </c>
      <c r="T22">
        <v>409</v>
      </c>
      <c r="U22">
        <v>325</v>
      </c>
      <c r="V22">
        <v>84</v>
      </c>
      <c r="W22">
        <v>91</v>
      </c>
      <c r="X22">
        <v>68</v>
      </c>
      <c r="Y22">
        <v>24</v>
      </c>
      <c r="Z22">
        <v>465</v>
      </c>
      <c r="AA22">
        <v>365</v>
      </c>
      <c r="AB22">
        <v>100</v>
      </c>
      <c r="AC22">
        <v>439</v>
      </c>
      <c r="AD22">
        <v>370</v>
      </c>
      <c r="AE22">
        <v>69</v>
      </c>
    </row>
    <row r="23" spans="1:31">
      <c r="A23" t="s">
        <v>1061</v>
      </c>
      <c r="B23">
        <v>3501</v>
      </c>
      <c r="C23">
        <v>2562</v>
      </c>
      <c r="D23">
        <v>939</v>
      </c>
      <c r="E23">
        <v>46</v>
      </c>
      <c r="F23">
        <v>33</v>
      </c>
      <c r="G23">
        <v>12</v>
      </c>
      <c r="H23">
        <v>1</v>
      </c>
      <c r="I23" t="s">
        <v>19</v>
      </c>
      <c r="J23">
        <v>1</v>
      </c>
      <c r="K23">
        <v>2254</v>
      </c>
      <c r="L23">
        <v>1562</v>
      </c>
      <c r="M23">
        <v>692</v>
      </c>
      <c r="N23">
        <v>109</v>
      </c>
      <c r="O23">
        <v>68</v>
      </c>
      <c r="P23">
        <v>41</v>
      </c>
      <c r="Q23">
        <v>497</v>
      </c>
      <c r="R23">
        <v>401</v>
      </c>
      <c r="S23">
        <v>95</v>
      </c>
      <c r="T23">
        <v>237</v>
      </c>
      <c r="U23">
        <v>202</v>
      </c>
      <c r="V23">
        <v>36</v>
      </c>
      <c r="W23">
        <v>49</v>
      </c>
      <c r="X23">
        <v>41</v>
      </c>
      <c r="Y23">
        <v>8</v>
      </c>
      <c r="Z23">
        <v>309</v>
      </c>
      <c r="AA23">
        <v>254</v>
      </c>
      <c r="AB23">
        <v>54</v>
      </c>
      <c r="AC23">
        <v>59</v>
      </c>
      <c r="AD23">
        <v>49</v>
      </c>
      <c r="AE23">
        <v>11</v>
      </c>
    </row>
    <row r="24" spans="1:31">
      <c r="A24" t="s">
        <v>1060</v>
      </c>
      <c r="B24">
        <v>699</v>
      </c>
      <c r="C24">
        <v>596</v>
      </c>
      <c r="D24">
        <v>103</v>
      </c>
      <c r="E24">
        <v>20</v>
      </c>
      <c r="F24">
        <v>19</v>
      </c>
      <c r="G24">
        <v>2</v>
      </c>
      <c r="H24">
        <v>1</v>
      </c>
      <c r="I24">
        <v>1</v>
      </c>
      <c r="J24" t="s">
        <v>19</v>
      </c>
      <c r="K24">
        <v>485</v>
      </c>
      <c r="L24">
        <v>411</v>
      </c>
      <c r="M24">
        <v>73</v>
      </c>
      <c r="N24">
        <v>45</v>
      </c>
      <c r="O24">
        <v>34</v>
      </c>
      <c r="P24">
        <v>11</v>
      </c>
      <c r="Q24">
        <v>81</v>
      </c>
      <c r="R24">
        <v>76</v>
      </c>
      <c r="S24">
        <v>5</v>
      </c>
      <c r="T24">
        <v>23</v>
      </c>
      <c r="U24">
        <v>20</v>
      </c>
      <c r="V24">
        <v>2</v>
      </c>
      <c r="W24">
        <v>11</v>
      </c>
      <c r="X24">
        <v>10</v>
      </c>
      <c r="Y24">
        <v>1</v>
      </c>
      <c r="Z24">
        <v>34</v>
      </c>
      <c r="AA24">
        <v>25</v>
      </c>
      <c r="AB24">
        <v>9</v>
      </c>
      <c r="AC24">
        <v>24</v>
      </c>
      <c r="AD24">
        <v>21</v>
      </c>
      <c r="AE24">
        <v>3</v>
      </c>
    </row>
    <row r="25" spans="1:31">
      <c r="A25" t="s">
        <v>1059</v>
      </c>
      <c r="B25">
        <v>332</v>
      </c>
      <c r="C25">
        <v>251</v>
      </c>
      <c r="D25">
        <v>81</v>
      </c>
      <c r="E25">
        <v>9</v>
      </c>
      <c r="F25">
        <v>6</v>
      </c>
      <c r="G25">
        <v>3</v>
      </c>
      <c r="H25">
        <v>3</v>
      </c>
      <c r="I25">
        <v>3</v>
      </c>
      <c r="J25" t="s">
        <v>19</v>
      </c>
      <c r="K25">
        <v>247</v>
      </c>
      <c r="L25">
        <v>188</v>
      </c>
      <c r="M25">
        <v>59</v>
      </c>
      <c r="N25">
        <v>13</v>
      </c>
      <c r="O25">
        <v>9</v>
      </c>
      <c r="P25">
        <v>4</v>
      </c>
      <c r="Q25">
        <v>24</v>
      </c>
      <c r="R25">
        <v>19</v>
      </c>
      <c r="S25">
        <v>5</v>
      </c>
      <c r="T25">
        <v>12</v>
      </c>
      <c r="U25">
        <v>9</v>
      </c>
      <c r="V25">
        <v>2</v>
      </c>
      <c r="W25">
        <v>7</v>
      </c>
      <c r="X25">
        <v>7</v>
      </c>
      <c r="Y25">
        <v>0</v>
      </c>
      <c r="Z25">
        <v>16</v>
      </c>
      <c r="AA25">
        <v>9</v>
      </c>
      <c r="AB25">
        <v>7</v>
      </c>
      <c r="AC25">
        <v>10</v>
      </c>
      <c r="AD25">
        <v>6</v>
      </c>
      <c r="AE25">
        <v>5</v>
      </c>
    </row>
    <row r="26" spans="1:31">
      <c r="A26" t="s">
        <v>1058</v>
      </c>
      <c r="B26">
        <v>472</v>
      </c>
      <c r="C26">
        <v>351</v>
      </c>
      <c r="D26">
        <v>122</v>
      </c>
      <c r="E26">
        <v>6</v>
      </c>
      <c r="F26">
        <v>6</v>
      </c>
      <c r="G26">
        <v>1</v>
      </c>
      <c r="H26" t="s">
        <v>19</v>
      </c>
      <c r="I26" t="s">
        <v>19</v>
      </c>
      <c r="J26" t="s">
        <v>19</v>
      </c>
      <c r="K26">
        <v>326</v>
      </c>
      <c r="L26">
        <v>236</v>
      </c>
      <c r="M26">
        <v>90</v>
      </c>
      <c r="N26">
        <v>29</v>
      </c>
      <c r="O26">
        <v>19</v>
      </c>
      <c r="P26">
        <v>10</v>
      </c>
      <c r="Q26">
        <v>51</v>
      </c>
      <c r="R26">
        <v>45</v>
      </c>
      <c r="S26">
        <v>6</v>
      </c>
      <c r="T26">
        <v>31</v>
      </c>
      <c r="U26">
        <v>24</v>
      </c>
      <c r="V26">
        <v>7</v>
      </c>
      <c r="W26">
        <v>4</v>
      </c>
      <c r="X26">
        <v>2</v>
      </c>
      <c r="Y26">
        <v>2</v>
      </c>
      <c r="Z26">
        <v>25</v>
      </c>
      <c r="AA26">
        <v>19</v>
      </c>
      <c r="AB26">
        <v>6</v>
      </c>
      <c r="AC26">
        <v>16</v>
      </c>
      <c r="AD26">
        <v>14</v>
      </c>
      <c r="AE26">
        <v>2</v>
      </c>
    </row>
    <row r="27" spans="1:31">
      <c r="A27" t="s">
        <v>1057</v>
      </c>
      <c r="B27">
        <v>455</v>
      </c>
      <c r="C27">
        <v>370</v>
      </c>
      <c r="D27">
        <v>85</v>
      </c>
      <c r="E27">
        <v>18</v>
      </c>
      <c r="F27">
        <v>16</v>
      </c>
      <c r="G27">
        <v>2</v>
      </c>
      <c r="H27" t="s">
        <v>19</v>
      </c>
      <c r="I27" t="s">
        <v>19</v>
      </c>
      <c r="J27" t="s">
        <v>19</v>
      </c>
      <c r="K27">
        <v>279</v>
      </c>
      <c r="L27">
        <v>220</v>
      </c>
      <c r="M27">
        <v>59</v>
      </c>
      <c r="N27">
        <v>37</v>
      </c>
      <c r="O27">
        <v>30</v>
      </c>
      <c r="P27">
        <v>7</v>
      </c>
      <c r="Q27">
        <v>59</v>
      </c>
      <c r="R27">
        <v>50</v>
      </c>
      <c r="S27">
        <v>8</v>
      </c>
      <c r="T27">
        <v>25</v>
      </c>
      <c r="U27">
        <v>22</v>
      </c>
      <c r="V27">
        <v>3</v>
      </c>
      <c r="W27">
        <v>6</v>
      </c>
      <c r="X27">
        <v>6</v>
      </c>
      <c r="Y27">
        <v>1</v>
      </c>
      <c r="Z27">
        <v>32</v>
      </c>
      <c r="AA27">
        <v>26</v>
      </c>
      <c r="AB27">
        <v>6</v>
      </c>
      <c r="AC27">
        <v>18</v>
      </c>
      <c r="AD27">
        <v>16</v>
      </c>
      <c r="AE27">
        <v>2</v>
      </c>
    </row>
    <row r="28" spans="1:31">
      <c r="A28" t="s">
        <v>1056</v>
      </c>
      <c r="B28">
        <v>301</v>
      </c>
      <c r="C28">
        <v>212</v>
      </c>
      <c r="D28">
        <v>89</v>
      </c>
      <c r="E28">
        <v>7</v>
      </c>
      <c r="F28">
        <v>7</v>
      </c>
      <c r="G28">
        <v>0</v>
      </c>
      <c r="H28" t="s">
        <v>19</v>
      </c>
      <c r="I28" t="s">
        <v>19</v>
      </c>
      <c r="J28" t="s">
        <v>19</v>
      </c>
      <c r="K28">
        <v>241</v>
      </c>
      <c r="L28">
        <v>171</v>
      </c>
      <c r="M28">
        <v>70</v>
      </c>
      <c r="N28">
        <v>12</v>
      </c>
      <c r="O28">
        <v>9</v>
      </c>
      <c r="P28">
        <v>4</v>
      </c>
      <c r="Q28">
        <v>13</v>
      </c>
      <c r="R28">
        <v>6</v>
      </c>
      <c r="S28">
        <v>7</v>
      </c>
      <c r="T28">
        <v>10</v>
      </c>
      <c r="U28">
        <v>7</v>
      </c>
      <c r="V28">
        <v>4</v>
      </c>
      <c r="W28">
        <v>1</v>
      </c>
      <c r="X28">
        <v>0</v>
      </c>
      <c r="Y28">
        <v>1</v>
      </c>
      <c r="Z28">
        <v>17</v>
      </c>
      <c r="AA28">
        <v>13</v>
      </c>
      <c r="AB28">
        <v>4</v>
      </c>
      <c r="AC28">
        <v>14</v>
      </c>
      <c r="AD28">
        <v>9</v>
      </c>
      <c r="AE28">
        <v>5</v>
      </c>
    </row>
    <row r="29" spans="1:31">
      <c r="A29" t="s">
        <v>1055</v>
      </c>
      <c r="B29">
        <v>852</v>
      </c>
      <c r="C29">
        <v>660</v>
      </c>
      <c r="D29">
        <v>192</v>
      </c>
      <c r="E29">
        <v>14</v>
      </c>
      <c r="F29">
        <v>14</v>
      </c>
      <c r="G29">
        <v>1</v>
      </c>
      <c r="H29">
        <v>1</v>
      </c>
      <c r="I29">
        <v>1</v>
      </c>
      <c r="J29" t="s">
        <v>19</v>
      </c>
      <c r="K29">
        <v>633</v>
      </c>
      <c r="L29">
        <v>495</v>
      </c>
      <c r="M29">
        <v>138</v>
      </c>
      <c r="N29">
        <v>27</v>
      </c>
      <c r="O29">
        <v>18</v>
      </c>
      <c r="P29">
        <v>9</v>
      </c>
      <c r="Q29">
        <v>73</v>
      </c>
      <c r="R29">
        <v>58</v>
      </c>
      <c r="S29">
        <v>16</v>
      </c>
      <c r="T29">
        <v>42</v>
      </c>
      <c r="U29">
        <v>30</v>
      </c>
      <c r="V29">
        <v>12</v>
      </c>
      <c r="W29">
        <v>6</v>
      </c>
      <c r="X29">
        <v>5</v>
      </c>
      <c r="Y29">
        <v>2</v>
      </c>
      <c r="Z29">
        <v>54</v>
      </c>
      <c r="AA29">
        <v>41</v>
      </c>
      <c r="AB29">
        <v>14</v>
      </c>
      <c r="AC29">
        <v>59</v>
      </c>
      <c r="AD29">
        <v>45</v>
      </c>
      <c r="AE29">
        <v>15</v>
      </c>
    </row>
    <row r="30" spans="1:31">
      <c r="A30" t="s">
        <v>1054</v>
      </c>
      <c r="B30">
        <v>848</v>
      </c>
      <c r="C30">
        <v>606</v>
      </c>
      <c r="D30">
        <v>243</v>
      </c>
      <c r="E30">
        <v>12</v>
      </c>
      <c r="F30">
        <v>9</v>
      </c>
      <c r="G30">
        <v>3</v>
      </c>
      <c r="H30" t="s">
        <v>19</v>
      </c>
      <c r="I30" t="s">
        <v>19</v>
      </c>
      <c r="J30" t="s">
        <v>19</v>
      </c>
      <c r="K30">
        <v>522</v>
      </c>
      <c r="L30">
        <v>367</v>
      </c>
      <c r="M30">
        <v>155</v>
      </c>
      <c r="N30">
        <v>71</v>
      </c>
      <c r="O30">
        <v>39</v>
      </c>
      <c r="P30">
        <v>32</v>
      </c>
      <c r="Q30">
        <v>151</v>
      </c>
      <c r="R30">
        <v>120</v>
      </c>
      <c r="S30">
        <v>31</v>
      </c>
      <c r="T30">
        <v>44</v>
      </c>
      <c r="U30">
        <v>34</v>
      </c>
      <c r="V30">
        <v>10</v>
      </c>
      <c r="W30">
        <v>10</v>
      </c>
      <c r="X30">
        <v>6</v>
      </c>
      <c r="Y30">
        <v>4</v>
      </c>
      <c r="Z30">
        <v>38</v>
      </c>
      <c r="AA30">
        <v>30</v>
      </c>
      <c r="AB30">
        <v>8</v>
      </c>
      <c r="AC30">
        <v>18</v>
      </c>
      <c r="AD30">
        <v>11</v>
      </c>
      <c r="AE30">
        <v>7</v>
      </c>
    </row>
    <row r="31" spans="1:31">
      <c r="A31" t="s">
        <v>1053</v>
      </c>
      <c r="B31">
        <v>1087</v>
      </c>
      <c r="C31">
        <v>800</v>
      </c>
      <c r="D31">
        <v>287</v>
      </c>
      <c r="E31">
        <v>11</v>
      </c>
      <c r="F31">
        <v>8</v>
      </c>
      <c r="G31">
        <v>3</v>
      </c>
      <c r="H31">
        <v>2</v>
      </c>
      <c r="I31">
        <v>1</v>
      </c>
      <c r="J31">
        <v>1</v>
      </c>
      <c r="K31">
        <v>716</v>
      </c>
      <c r="L31">
        <v>503</v>
      </c>
      <c r="M31">
        <v>213</v>
      </c>
      <c r="N31">
        <v>46</v>
      </c>
      <c r="O31">
        <v>33</v>
      </c>
      <c r="P31">
        <v>14</v>
      </c>
      <c r="Q31">
        <v>149</v>
      </c>
      <c r="R31">
        <v>125</v>
      </c>
      <c r="S31">
        <v>25</v>
      </c>
      <c r="T31">
        <v>67</v>
      </c>
      <c r="U31">
        <v>57</v>
      </c>
      <c r="V31">
        <v>10</v>
      </c>
      <c r="W31">
        <v>4</v>
      </c>
      <c r="X31">
        <v>2</v>
      </c>
      <c r="Y31">
        <v>2</v>
      </c>
      <c r="Z31">
        <v>91</v>
      </c>
      <c r="AA31">
        <v>72</v>
      </c>
      <c r="AB31">
        <v>19</v>
      </c>
      <c r="AC31">
        <v>27</v>
      </c>
      <c r="AD31">
        <v>17</v>
      </c>
      <c r="AE31">
        <v>10</v>
      </c>
    </row>
    <row r="32" spans="1:31">
      <c r="A32" t="s">
        <v>1052</v>
      </c>
      <c r="B32">
        <v>2934</v>
      </c>
      <c r="C32">
        <v>2097</v>
      </c>
      <c r="D32">
        <v>838</v>
      </c>
      <c r="E32">
        <v>23</v>
      </c>
      <c r="F32">
        <v>18</v>
      </c>
      <c r="G32">
        <v>4</v>
      </c>
      <c r="H32">
        <v>1</v>
      </c>
      <c r="I32" t="s">
        <v>19</v>
      </c>
      <c r="J32">
        <v>1</v>
      </c>
      <c r="K32">
        <v>1894</v>
      </c>
      <c r="L32">
        <v>1312</v>
      </c>
      <c r="M32">
        <v>582</v>
      </c>
      <c r="N32">
        <v>219</v>
      </c>
      <c r="O32">
        <v>146</v>
      </c>
      <c r="P32">
        <v>73</v>
      </c>
      <c r="Q32">
        <v>444</v>
      </c>
      <c r="R32">
        <v>361</v>
      </c>
      <c r="S32">
        <v>83</v>
      </c>
      <c r="T32">
        <v>138</v>
      </c>
      <c r="U32">
        <v>97</v>
      </c>
      <c r="V32">
        <v>41</v>
      </c>
      <c r="W32">
        <v>51</v>
      </c>
      <c r="X32">
        <v>38</v>
      </c>
      <c r="Y32">
        <v>13</v>
      </c>
      <c r="Z32">
        <v>165</v>
      </c>
      <c r="AA32">
        <v>125</v>
      </c>
      <c r="AB32">
        <v>41</v>
      </c>
      <c r="AC32">
        <v>20</v>
      </c>
      <c r="AD32">
        <v>17</v>
      </c>
      <c r="AE32">
        <v>3</v>
      </c>
    </row>
    <row r="33" spans="1:31">
      <c r="A33" t="s">
        <v>1051</v>
      </c>
      <c r="B33">
        <v>644</v>
      </c>
      <c r="C33">
        <v>445</v>
      </c>
      <c r="D33">
        <v>199</v>
      </c>
      <c r="E33">
        <v>7</v>
      </c>
      <c r="F33">
        <v>7</v>
      </c>
      <c r="G33">
        <v>1</v>
      </c>
      <c r="H33" t="s">
        <v>19</v>
      </c>
      <c r="I33" t="s">
        <v>19</v>
      </c>
      <c r="J33" t="s">
        <v>19</v>
      </c>
      <c r="K33">
        <v>417</v>
      </c>
      <c r="L33">
        <v>298</v>
      </c>
      <c r="M33">
        <v>119</v>
      </c>
      <c r="N33">
        <v>58</v>
      </c>
      <c r="O33">
        <v>30</v>
      </c>
      <c r="P33">
        <v>28</v>
      </c>
      <c r="Q33">
        <v>77</v>
      </c>
      <c r="R33">
        <v>49</v>
      </c>
      <c r="S33">
        <v>28</v>
      </c>
      <c r="T33">
        <v>33</v>
      </c>
      <c r="U33">
        <v>24</v>
      </c>
      <c r="V33">
        <v>9</v>
      </c>
      <c r="W33">
        <v>3</v>
      </c>
      <c r="X33">
        <v>2</v>
      </c>
      <c r="Y33">
        <v>1</v>
      </c>
      <c r="Z33">
        <v>49</v>
      </c>
      <c r="AA33">
        <v>36</v>
      </c>
      <c r="AB33">
        <v>13</v>
      </c>
      <c r="AC33">
        <v>7</v>
      </c>
      <c r="AD33">
        <v>5</v>
      </c>
      <c r="AE33">
        <v>2</v>
      </c>
    </row>
    <row r="34" spans="1:31">
      <c r="A34" t="s">
        <v>1050</v>
      </c>
      <c r="B34">
        <v>559</v>
      </c>
      <c r="C34">
        <v>388</v>
      </c>
      <c r="D34">
        <v>171</v>
      </c>
      <c r="E34">
        <v>7</v>
      </c>
      <c r="F34">
        <v>4</v>
      </c>
      <c r="G34">
        <v>3</v>
      </c>
      <c r="H34" t="s">
        <v>19</v>
      </c>
      <c r="I34" t="s">
        <v>19</v>
      </c>
      <c r="J34" t="s">
        <v>19</v>
      </c>
      <c r="K34">
        <v>451</v>
      </c>
      <c r="L34">
        <v>308</v>
      </c>
      <c r="M34">
        <v>143</v>
      </c>
      <c r="N34">
        <v>11</v>
      </c>
      <c r="O34">
        <v>7</v>
      </c>
      <c r="P34">
        <v>4</v>
      </c>
      <c r="Q34">
        <v>32</v>
      </c>
      <c r="R34">
        <v>23</v>
      </c>
      <c r="S34">
        <v>9</v>
      </c>
      <c r="T34">
        <v>11</v>
      </c>
      <c r="U34">
        <v>7</v>
      </c>
      <c r="V34">
        <v>5</v>
      </c>
      <c r="W34">
        <v>3</v>
      </c>
      <c r="X34">
        <v>1</v>
      </c>
      <c r="Y34">
        <v>2</v>
      </c>
      <c r="Z34">
        <v>44</v>
      </c>
      <c r="AA34">
        <v>38</v>
      </c>
      <c r="AB34">
        <v>6</v>
      </c>
      <c r="AC34">
        <v>50</v>
      </c>
      <c r="AD34">
        <v>32</v>
      </c>
      <c r="AE34">
        <v>18</v>
      </c>
    </row>
    <row r="35" spans="1:31">
      <c r="A35" t="s">
        <v>1049</v>
      </c>
      <c r="B35">
        <v>1199</v>
      </c>
      <c r="C35">
        <v>931</v>
      </c>
      <c r="D35">
        <v>268</v>
      </c>
      <c r="E35">
        <v>16</v>
      </c>
      <c r="F35">
        <v>13</v>
      </c>
      <c r="G35">
        <v>3</v>
      </c>
      <c r="H35">
        <v>1</v>
      </c>
      <c r="I35" t="s">
        <v>19</v>
      </c>
      <c r="J35">
        <v>1</v>
      </c>
      <c r="K35">
        <v>892</v>
      </c>
      <c r="L35">
        <v>699</v>
      </c>
      <c r="M35">
        <v>193</v>
      </c>
      <c r="N35">
        <v>60</v>
      </c>
      <c r="O35">
        <v>46</v>
      </c>
      <c r="P35">
        <v>14</v>
      </c>
      <c r="Q35">
        <v>100</v>
      </c>
      <c r="R35">
        <v>74</v>
      </c>
      <c r="S35">
        <v>25</v>
      </c>
      <c r="T35">
        <v>46</v>
      </c>
      <c r="U35">
        <v>34</v>
      </c>
      <c r="V35">
        <v>11</v>
      </c>
      <c r="W35">
        <v>10</v>
      </c>
      <c r="X35">
        <v>6</v>
      </c>
      <c r="Y35">
        <v>4</v>
      </c>
      <c r="Z35">
        <v>76</v>
      </c>
      <c r="AA35">
        <v>60</v>
      </c>
      <c r="AB35">
        <v>16</v>
      </c>
      <c r="AC35">
        <v>12</v>
      </c>
      <c r="AD35">
        <v>10</v>
      </c>
      <c r="AE35">
        <v>2</v>
      </c>
    </row>
    <row r="36" spans="1:31">
      <c r="A36" t="s">
        <v>1048</v>
      </c>
      <c r="B36">
        <v>5363</v>
      </c>
      <c r="C36">
        <v>4065</v>
      </c>
      <c r="D36">
        <v>1298</v>
      </c>
      <c r="E36">
        <v>43</v>
      </c>
      <c r="F36">
        <v>36</v>
      </c>
      <c r="G36">
        <v>7</v>
      </c>
      <c r="H36">
        <v>3</v>
      </c>
      <c r="I36">
        <v>2</v>
      </c>
      <c r="J36">
        <v>2</v>
      </c>
      <c r="K36">
        <v>3137</v>
      </c>
      <c r="L36">
        <v>2389</v>
      </c>
      <c r="M36">
        <v>748</v>
      </c>
      <c r="N36">
        <v>457</v>
      </c>
      <c r="O36">
        <v>317</v>
      </c>
      <c r="P36">
        <v>140</v>
      </c>
      <c r="Q36">
        <v>921</v>
      </c>
      <c r="R36">
        <v>694</v>
      </c>
      <c r="S36">
        <v>227</v>
      </c>
      <c r="T36">
        <v>366</v>
      </c>
      <c r="U36">
        <v>278</v>
      </c>
      <c r="V36">
        <v>88</v>
      </c>
      <c r="W36">
        <v>74</v>
      </c>
      <c r="X36">
        <v>52</v>
      </c>
      <c r="Y36">
        <v>22</v>
      </c>
      <c r="Z36">
        <v>361</v>
      </c>
      <c r="AA36">
        <v>297</v>
      </c>
      <c r="AB36">
        <v>64</v>
      </c>
      <c r="AC36">
        <v>276</v>
      </c>
      <c r="AD36">
        <v>218</v>
      </c>
      <c r="AE36">
        <v>58</v>
      </c>
    </row>
    <row r="37" spans="1:31">
      <c r="A37" t="s">
        <v>1047</v>
      </c>
      <c r="B37">
        <v>2966</v>
      </c>
      <c r="C37">
        <v>2143</v>
      </c>
      <c r="D37">
        <v>823</v>
      </c>
      <c r="E37">
        <v>21</v>
      </c>
      <c r="F37">
        <v>17</v>
      </c>
      <c r="G37">
        <v>4</v>
      </c>
      <c r="H37">
        <v>2</v>
      </c>
      <c r="I37">
        <v>1</v>
      </c>
      <c r="J37">
        <v>1</v>
      </c>
      <c r="K37">
        <v>1869</v>
      </c>
      <c r="L37">
        <v>1303</v>
      </c>
      <c r="M37">
        <v>566</v>
      </c>
      <c r="N37">
        <v>149</v>
      </c>
      <c r="O37">
        <v>93</v>
      </c>
      <c r="P37">
        <v>56</v>
      </c>
      <c r="Q37">
        <v>508</v>
      </c>
      <c r="R37">
        <v>405</v>
      </c>
      <c r="S37">
        <v>103</v>
      </c>
      <c r="T37">
        <v>187</v>
      </c>
      <c r="U37">
        <v>148</v>
      </c>
      <c r="V37">
        <v>39</v>
      </c>
      <c r="W37">
        <v>52</v>
      </c>
      <c r="X37">
        <v>38</v>
      </c>
      <c r="Y37">
        <v>15</v>
      </c>
      <c r="Z37">
        <v>178</v>
      </c>
      <c r="AA37">
        <v>138</v>
      </c>
      <c r="AB37">
        <v>40</v>
      </c>
      <c r="AC37">
        <v>95</v>
      </c>
      <c r="AD37">
        <v>81</v>
      </c>
      <c r="AE37">
        <v>14</v>
      </c>
    </row>
    <row r="38" spans="1:31">
      <c r="A38" t="s">
        <v>1046</v>
      </c>
      <c r="B38">
        <v>625</v>
      </c>
      <c r="C38">
        <v>452</v>
      </c>
      <c r="D38">
        <v>173</v>
      </c>
      <c r="E38">
        <v>2</v>
      </c>
      <c r="F38">
        <v>1</v>
      </c>
      <c r="G38">
        <v>1</v>
      </c>
      <c r="H38">
        <v>4</v>
      </c>
      <c r="I38">
        <v>2</v>
      </c>
      <c r="J38">
        <v>2</v>
      </c>
      <c r="K38">
        <v>422</v>
      </c>
      <c r="L38">
        <v>298</v>
      </c>
      <c r="M38">
        <v>124</v>
      </c>
      <c r="N38">
        <v>19</v>
      </c>
      <c r="O38">
        <v>13</v>
      </c>
      <c r="P38">
        <v>6</v>
      </c>
      <c r="Q38">
        <v>96</v>
      </c>
      <c r="R38">
        <v>74</v>
      </c>
      <c r="S38">
        <v>22</v>
      </c>
      <c r="T38">
        <v>29</v>
      </c>
      <c r="U38">
        <v>26</v>
      </c>
      <c r="V38">
        <v>4</v>
      </c>
      <c r="W38">
        <v>9</v>
      </c>
      <c r="X38">
        <v>6</v>
      </c>
      <c r="Y38">
        <v>3</v>
      </c>
      <c r="Z38">
        <v>45</v>
      </c>
      <c r="AA38">
        <v>32</v>
      </c>
      <c r="AB38">
        <v>13</v>
      </c>
      <c r="AC38">
        <v>11</v>
      </c>
      <c r="AD38">
        <v>8</v>
      </c>
      <c r="AE38">
        <v>3</v>
      </c>
    </row>
    <row r="39" spans="1:31">
      <c r="A39" t="s">
        <v>1045</v>
      </c>
      <c r="B39">
        <v>592</v>
      </c>
      <c r="C39">
        <v>465</v>
      </c>
      <c r="D39">
        <v>127</v>
      </c>
      <c r="E39">
        <v>7</v>
      </c>
      <c r="F39">
        <v>5</v>
      </c>
      <c r="G39">
        <v>2</v>
      </c>
      <c r="H39">
        <v>1</v>
      </c>
      <c r="I39">
        <v>1</v>
      </c>
      <c r="J39" t="s">
        <v>19</v>
      </c>
      <c r="K39">
        <v>326</v>
      </c>
      <c r="L39">
        <v>257</v>
      </c>
      <c r="M39">
        <v>69</v>
      </c>
      <c r="N39">
        <v>66</v>
      </c>
      <c r="O39">
        <v>44</v>
      </c>
      <c r="P39">
        <v>22</v>
      </c>
      <c r="Q39">
        <v>117</v>
      </c>
      <c r="R39">
        <v>94</v>
      </c>
      <c r="S39">
        <v>23</v>
      </c>
      <c r="T39">
        <v>33</v>
      </c>
      <c r="U39">
        <v>28</v>
      </c>
      <c r="V39">
        <v>5</v>
      </c>
      <c r="W39">
        <v>6</v>
      </c>
      <c r="X39">
        <v>4</v>
      </c>
      <c r="Y39">
        <v>2</v>
      </c>
      <c r="Z39">
        <v>37</v>
      </c>
      <c r="AA39">
        <v>32</v>
      </c>
      <c r="AB39">
        <v>4</v>
      </c>
      <c r="AC39" t="s">
        <v>19</v>
      </c>
      <c r="AD39" t="s">
        <v>19</v>
      </c>
      <c r="AE39" t="s">
        <v>19</v>
      </c>
    </row>
    <row r="40" spans="1:31">
      <c r="A40" t="s">
        <v>1044</v>
      </c>
      <c r="B40">
        <v>232</v>
      </c>
      <c r="C40">
        <v>194</v>
      </c>
      <c r="D40">
        <v>38</v>
      </c>
      <c r="E40">
        <v>2</v>
      </c>
      <c r="F40">
        <v>1</v>
      </c>
      <c r="G40">
        <v>1</v>
      </c>
      <c r="H40" t="s">
        <v>19</v>
      </c>
      <c r="I40" t="s">
        <v>19</v>
      </c>
      <c r="J40" t="s">
        <v>19</v>
      </c>
      <c r="K40">
        <v>153</v>
      </c>
      <c r="L40">
        <v>127</v>
      </c>
      <c r="M40">
        <v>27</v>
      </c>
      <c r="N40">
        <v>24</v>
      </c>
      <c r="O40">
        <v>21</v>
      </c>
      <c r="P40">
        <v>3</v>
      </c>
      <c r="Q40">
        <v>27</v>
      </c>
      <c r="R40">
        <v>24</v>
      </c>
      <c r="S40">
        <v>4</v>
      </c>
      <c r="T40">
        <v>12</v>
      </c>
      <c r="U40">
        <v>10</v>
      </c>
      <c r="V40">
        <v>2</v>
      </c>
      <c r="W40">
        <v>4</v>
      </c>
      <c r="X40">
        <v>3</v>
      </c>
      <c r="Y40">
        <v>1</v>
      </c>
      <c r="Z40">
        <v>9</v>
      </c>
      <c r="AA40">
        <v>8</v>
      </c>
      <c r="AB40">
        <v>1</v>
      </c>
      <c r="AC40">
        <v>4</v>
      </c>
      <c r="AD40">
        <v>4</v>
      </c>
      <c r="AE40" t="s">
        <v>19</v>
      </c>
    </row>
    <row r="41" spans="1:31">
      <c r="A41" t="s">
        <v>1043</v>
      </c>
      <c r="B41">
        <v>362</v>
      </c>
      <c r="C41">
        <v>278</v>
      </c>
      <c r="D41">
        <v>84</v>
      </c>
      <c r="E41">
        <v>5</v>
      </c>
      <c r="F41">
        <v>5</v>
      </c>
      <c r="G41">
        <v>0</v>
      </c>
      <c r="H41">
        <v>0</v>
      </c>
      <c r="I41" t="s">
        <v>19</v>
      </c>
      <c r="J41">
        <v>0</v>
      </c>
      <c r="K41">
        <v>265</v>
      </c>
      <c r="L41">
        <v>196</v>
      </c>
      <c r="M41">
        <v>69</v>
      </c>
      <c r="N41">
        <v>27</v>
      </c>
      <c r="O41">
        <v>23</v>
      </c>
      <c r="P41">
        <v>4</v>
      </c>
      <c r="Q41">
        <v>24</v>
      </c>
      <c r="R41">
        <v>19</v>
      </c>
      <c r="S41">
        <v>5</v>
      </c>
      <c r="T41">
        <v>20</v>
      </c>
      <c r="U41">
        <v>18</v>
      </c>
      <c r="V41">
        <v>1</v>
      </c>
      <c r="W41">
        <v>2</v>
      </c>
      <c r="X41">
        <v>1</v>
      </c>
      <c r="Y41">
        <v>1</v>
      </c>
      <c r="Z41">
        <v>19</v>
      </c>
      <c r="AA41">
        <v>16</v>
      </c>
      <c r="AB41">
        <v>3</v>
      </c>
      <c r="AC41">
        <v>9</v>
      </c>
      <c r="AD41">
        <v>7</v>
      </c>
      <c r="AE41">
        <v>2</v>
      </c>
    </row>
    <row r="42" spans="1:31">
      <c r="A42" t="s">
        <v>1042</v>
      </c>
      <c r="B42">
        <v>809</v>
      </c>
      <c r="C42">
        <v>636</v>
      </c>
      <c r="D42">
        <v>173</v>
      </c>
      <c r="E42">
        <v>11</v>
      </c>
      <c r="F42">
        <v>10</v>
      </c>
      <c r="G42">
        <v>1</v>
      </c>
      <c r="H42" t="s">
        <v>19</v>
      </c>
      <c r="I42" t="s">
        <v>19</v>
      </c>
      <c r="J42" t="s">
        <v>19</v>
      </c>
      <c r="K42">
        <v>506</v>
      </c>
      <c r="L42">
        <v>386</v>
      </c>
      <c r="M42">
        <v>121</v>
      </c>
      <c r="N42">
        <v>30</v>
      </c>
      <c r="O42">
        <v>21</v>
      </c>
      <c r="P42">
        <v>9</v>
      </c>
      <c r="Q42">
        <v>102</v>
      </c>
      <c r="R42">
        <v>82</v>
      </c>
      <c r="S42">
        <v>20</v>
      </c>
      <c r="T42">
        <v>112</v>
      </c>
      <c r="U42">
        <v>100</v>
      </c>
      <c r="V42">
        <v>12</v>
      </c>
      <c r="W42">
        <v>6</v>
      </c>
      <c r="X42">
        <v>4</v>
      </c>
      <c r="Y42">
        <v>2</v>
      </c>
      <c r="Z42">
        <v>42</v>
      </c>
      <c r="AA42">
        <v>33</v>
      </c>
      <c r="AB42">
        <v>9</v>
      </c>
      <c r="AC42">
        <v>48</v>
      </c>
      <c r="AD42">
        <v>40</v>
      </c>
      <c r="AE42">
        <v>8</v>
      </c>
    </row>
    <row r="43" spans="1:31">
      <c r="A43" t="s">
        <v>1041</v>
      </c>
      <c r="B43">
        <v>1525</v>
      </c>
      <c r="C43">
        <v>1120</v>
      </c>
      <c r="D43">
        <v>405</v>
      </c>
      <c r="E43">
        <v>17</v>
      </c>
      <c r="F43">
        <v>14</v>
      </c>
      <c r="G43">
        <v>3</v>
      </c>
      <c r="H43" t="s">
        <v>19</v>
      </c>
      <c r="I43" t="s">
        <v>19</v>
      </c>
      <c r="J43" t="s">
        <v>19</v>
      </c>
      <c r="K43">
        <v>913</v>
      </c>
      <c r="L43">
        <v>667</v>
      </c>
      <c r="M43">
        <v>245</v>
      </c>
      <c r="N43">
        <v>180</v>
      </c>
      <c r="O43">
        <v>118</v>
      </c>
      <c r="P43">
        <v>62</v>
      </c>
      <c r="Q43">
        <v>201</v>
      </c>
      <c r="R43">
        <v>157</v>
      </c>
      <c r="S43">
        <v>44</v>
      </c>
      <c r="T43">
        <v>113</v>
      </c>
      <c r="U43">
        <v>86</v>
      </c>
      <c r="V43">
        <v>27</v>
      </c>
      <c r="W43">
        <v>15</v>
      </c>
      <c r="X43">
        <v>9</v>
      </c>
      <c r="Y43">
        <v>6</v>
      </c>
      <c r="Z43">
        <v>87</v>
      </c>
      <c r="AA43">
        <v>70</v>
      </c>
      <c r="AB43">
        <v>17</v>
      </c>
      <c r="AC43">
        <v>6</v>
      </c>
      <c r="AD43">
        <v>3</v>
      </c>
      <c r="AE43">
        <v>3</v>
      </c>
    </row>
    <row r="44" spans="1:31">
      <c r="A44" t="s">
        <v>1040</v>
      </c>
      <c r="B44">
        <v>506</v>
      </c>
      <c r="C44">
        <v>391</v>
      </c>
      <c r="D44">
        <v>114</v>
      </c>
      <c r="E44">
        <v>12</v>
      </c>
      <c r="F44">
        <v>10</v>
      </c>
      <c r="G44">
        <v>2</v>
      </c>
      <c r="H44" t="s">
        <v>19</v>
      </c>
      <c r="I44" t="s">
        <v>19</v>
      </c>
      <c r="J44" t="s">
        <v>19</v>
      </c>
      <c r="K44">
        <v>359</v>
      </c>
      <c r="L44">
        <v>278</v>
      </c>
      <c r="M44">
        <v>81</v>
      </c>
      <c r="N44">
        <v>42</v>
      </c>
      <c r="O44">
        <v>28</v>
      </c>
      <c r="P44">
        <v>14</v>
      </c>
      <c r="Q44">
        <v>35</v>
      </c>
      <c r="R44">
        <v>30</v>
      </c>
      <c r="S44">
        <v>5</v>
      </c>
      <c r="T44">
        <v>30</v>
      </c>
      <c r="U44">
        <v>22</v>
      </c>
      <c r="V44">
        <v>8</v>
      </c>
      <c r="W44">
        <v>3</v>
      </c>
      <c r="X44">
        <v>3</v>
      </c>
      <c r="Y44">
        <v>1</v>
      </c>
      <c r="Z44">
        <v>25</v>
      </c>
      <c r="AA44">
        <v>21</v>
      </c>
      <c r="AB44">
        <v>5</v>
      </c>
      <c r="AC44">
        <v>11</v>
      </c>
      <c r="AD44">
        <v>8</v>
      </c>
      <c r="AE44">
        <v>3</v>
      </c>
    </row>
    <row r="45" spans="1:31">
      <c r="A45" t="s">
        <v>1039</v>
      </c>
      <c r="B45">
        <v>375</v>
      </c>
      <c r="C45">
        <v>274</v>
      </c>
      <c r="D45">
        <v>100</v>
      </c>
      <c r="E45">
        <v>1</v>
      </c>
      <c r="F45">
        <v>1</v>
      </c>
      <c r="G45" t="s">
        <v>19</v>
      </c>
      <c r="H45" t="s">
        <v>19</v>
      </c>
      <c r="I45" t="s">
        <v>19</v>
      </c>
      <c r="J45" t="s">
        <v>19</v>
      </c>
      <c r="K45">
        <v>223</v>
      </c>
      <c r="L45">
        <v>170</v>
      </c>
      <c r="M45">
        <v>52</v>
      </c>
      <c r="N45">
        <v>55</v>
      </c>
      <c r="O45">
        <v>35</v>
      </c>
      <c r="P45">
        <v>21</v>
      </c>
      <c r="Q45">
        <v>42</v>
      </c>
      <c r="R45">
        <v>26</v>
      </c>
      <c r="S45">
        <v>16</v>
      </c>
      <c r="T45">
        <v>35</v>
      </c>
      <c r="U45">
        <v>27</v>
      </c>
      <c r="V45">
        <v>8</v>
      </c>
      <c r="W45">
        <v>2</v>
      </c>
      <c r="X45">
        <v>1</v>
      </c>
      <c r="Y45">
        <v>1</v>
      </c>
      <c r="Z45">
        <v>17</v>
      </c>
      <c r="AA45">
        <v>14</v>
      </c>
      <c r="AB45">
        <v>3</v>
      </c>
      <c r="AC45">
        <v>4</v>
      </c>
      <c r="AD45">
        <v>3</v>
      </c>
      <c r="AE45">
        <v>1</v>
      </c>
    </row>
    <row r="46" spans="1:31">
      <c r="A46" t="s">
        <v>1038</v>
      </c>
      <c r="B46">
        <v>269</v>
      </c>
      <c r="C46">
        <v>193</v>
      </c>
      <c r="D46">
        <v>76</v>
      </c>
      <c r="E46">
        <v>6</v>
      </c>
      <c r="F46">
        <v>6</v>
      </c>
      <c r="G46" t="s">
        <v>19</v>
      </c>
      <c r="H46">
        <v>2</v>
      </c>
      <c r="I46">
        <v>1</v>
      </c>
      <c r="J46">
        <v>1</v>
      </c>
      <c r="K46">
        <v>172</v>
      </c>
      <c r="L46">
        <v>125</v>
      </c>
      <c r="M46">
        <v>47</v>
      </c>
      <c r="N46">
        <v>33</v>
      </c>
      <c r="O46">
        <v>17</v>
      </c>
      <c r="P46">
        <v>16</v>
      </c>
      <c r="Q46">
        <v>26</v>
      </c>
      <c r="R46">
        <v>20</v>
      </c>
      <c r="S46">
        <v>6</v>
      </c>
      <c r="T46">
        <v>14</v>
      </c>
      <c r="U46">
        <v>10</v>
      </c>
      <c r="V46">
        <v>3</v>
      </c>
      <c r="W46">
        <v>0</v>
      </c>
      <c r="X46">
        <v>0</v>
      </c>
      <c r="Y46">
        <v>0</v>
      </c>
      <c r="Z46">
        <v>17</v>
      </c>
      <c r="AA46">
        <v>14</v>
      </c>
      <c r="AB46">
        <v>3</v>
      </c>
      <c r="AC46" t="s">
        <v>19</v>
      </c>
      <c r="AD46" t="s">
        <v>19</v>
      </c>
      <c r="AE46" t="s">
        <v>19</v>
      </c>
    </row>
    <row r="47" spans="1:31">
      <c r="A47" t="s">
        <v>1037</v>
      </c>
      <c r="B47">
        <v>718</v>
      </c>
      <c r="C47">
        <v>601</v>
      </c>
      <c r="D47">
        <v>116</v>
      </c>
      <c r="E47">
        <v>12</v>
      </c>
      <c r="F47">
        <v>12</v>
      </c>
      <c r="G47" t="s">
        <v>19</v>
      </c>
      <c r="H47" t="s">
        <v>19</v>
      </c>
      <c r="I47" t="s">
        <v>19</v>
      </c>
      <c r="J47" t="s">
        <v>19</v>
      </c>
      <c r="K47">
        <v>396</v>
      </c>
      <c r="L47">
        <v>330</v>
      </c>
      <c r="M47">
        <v>66</v>
      </c>
      <c r="N47">
        <v>48</v>
      </c>
      <c r="O47">
        <v>38</v>
      </c>
      <c r="P47">
        <v>10</v>
      </c>
      <c r="Q47">
        <v>126</v>
      </c>
      <c r="R47">
        <v>111</v>
      </c>
      <c r="S47">
        <v>15</v>
      </c>
      <c r="T47">
        <v>85</v>
      </c>
      <c r="U47">
        <v>68</v>
      </c>
      <c r="V47">
        <v>16</v>
      </c>
      <c r="W47">
        <v>10</v>
      </c>
      <c r="X47">
        <v>9</v>
      </c>
      <c r="Y47">
        <v>0</v>
      </c>
      <c r="Z47">
        <v>42</v>
      </c>
      <c r="AA47">
        <v>33</v>
      </c>
      <c r="AB47">
        <v>8</v>
      </c>
      <c r="AC47">
        <v>5</v>
      </c>
      <c r="AD47">
        <v>3</v>
      </c>
      <c r="AE47">
        <v>2</v>
      </c>
    </row>
    <row r="48" spans="1:31">
      <c r="A48" t="s">
        <v>1036</v>
      </c>
      <c r="B48">
        <v>262</v>
      </c>
      <c r="C48">
        <v>230</v>
      </c>
      <c r="D48">
        <v>32</v>
      </c>
      <c r="E48">
        <v>6</v>
      </c>
      <c r="F48">
        <v>5</v>
      </c>
      <c r="G48">
        <v>1</v>
      </c>
      <c r="H48" t="s">
        <v>19</v>
      </c>
      <c r="I48" t="s">
        <v>19</v>
      </c>
      <c r="J48" t="s">
        <v>19</v>
      </c>
      <c r="K48">
        <v>170</v>
      </c>
      <c r="L48">
        <v>150</v>
      </c>
      <c r="M48">
        <v>20</v>
      </c>
      <c r="N48">
        <v>16</v>
      </c>
      <c r="O48">
        <v>13</v>
      </c>
      <c r="P48">
        <v>4</v>
      </c>
      <c r="Q48">
        <v>44</v>
      </c>
      <c r="R48">
        <v>39</v>
      </c>
      <c r="S48">
        <v>5</v>
      </c>
      <c r="T48">
        <v>12</v>
      </c>
      <c r="U48">
        <v>10</v>
      </c>
      <c r="V48">
        <v>2</v>
      </c>
      <c r="W48">
        <v>3</v>
      </c>
      <c r="X48">
        <v>2</v>
      </c>
      <c r="Y48">
        <v>0</v>
      </c>
      <c r="Z48">
        <v>13</v>
      </c>
      <c r="AA48">
        <v>12</v>
      </c>
      <c r="AB48">
        <v>1</v>
      </c>
      <c r="AC48">
        <v>1</v>
      </c>
      <c r="AD48">
        <v>1</v>
      </c>
      <c r="AE48" t="s">
        <v>19</v>
      </c>
    </row>
    <row r="49" spans="1:31">
      <c r="A49" t="s">
        <v>1035</v>
      </c>
      <c r="B49">
        <v>2382</v>
      </c>
      <c r="C49">
        <v>1937</v>
      </c>
      <c r="D49">
        <v>446</v>
      </c>
      <c r="E49">
        <v>22</v>
      </c>
      <c r="F49">
        <v>19</v>
      </c>
      <c r="G49">
        <v>2</v>
      </c>
      <c r="H49">
        <v>3</v>
      </c>
      <c r="I49">
        <v>2</v>
      </c>
      <c r="J49">
        <v>1</v>
      </c>
      <c r="K49">
        <v>1538</v>
      </c>
      <c r="L49">
        <v>1238</v>
      </c>
      <c r="M49">
        <v>300</v>
      </c>
      <c r="N49">
        <v>193</v>
      </c>
      <c r="O49">
        <v>141</v>
      </c>
      <c r="P49">
        <v>52</v>
      </c>
      <c r="Q49">
        <v>252</v>
      </c>
      <c r="R49">
        <v>214</v>
      </c>
      <c r="S49">
        <v>39</v>
      </c>
      <c r="T49">
        <v>186</v>
      </c>
      <c r="U49">
        <v>160</v>
      </c>
      <c r="V49">
        <v>26</v>
      </c>
      <c r="W49">
        <v>25</v>
      </c>
      <c r="X49">
        <v>21</v>
      </c>
      <c r="Y49">
        <v>5</v>
      </c>
      <c r="Z49">
        <v>163</v>
      </c>
      <c r="AA49">
        <v>142</v>
      </c>
      <c r="AB49">
        <v>21</v>
      </c>
      <c r="AC49" t="s">
        <v>19</v>
      </c>
      <c r="AD49" t="s">
        <v>19</v>
      </c>
      <c r="AE49" t="s">
        <v>19</v>
      </c>
    </row>
    <row r="50" spans="1:31">
      <c r="A50" t="s">
        <v>1034</v>
      </c>
      <c r="B50">
        <v>283</v>
      </c>
      <c r="C50">
        <v>237</v>
      </c>
      <c r="D50">
        <v>45</v>
      </c>
      <c r="E50">
        <v>1</v>
      </c>
      <c r="F50">
        <v>1</v>
      </c>
      <c r="G50">
        <v>0</v>
      </c>
      <c r="H50" t="s">
        <v>19</v>
      </c>
      <c r="I50" t="s">
        <v>19</v>
      </c>
      <c r="J50" t="s">
        <v>19</v>
      </c>
      <c r="K50">
        <v>212</v>
      </c>
      <c r="L50">
        <v>176</v>
      </c>
      <c r="M50">
        <v>36</v>
      </c>
      <c r="N50">
        <v>23</v>
      </c>
      <c r="O50">
        <v>20</v>
      </c>
      <c r="P50">
        <v>3</v>
      </c>
      <c r="Q50">
        <v>17</v>
      </c>
      <c r="R50">
        <v>14</v>
      </c>
      <c r="S50">
        <v>3</v>
      </c>
      <c r="T50">
        <v>8</v>
      </c>
      <c r="U50">
        <v>8</v>
      </c>
      <c r="V50">
        <v>0</v>
      </c>
      <c r="W50">
        <v>3</v>
      </c>
      <c r="X50">
        <v>3</v>
      </c>
      <c r="Y50">
        <v>1</v>
      </c>
      <c r="Z50">
        <v>18</v>
      </c>
      <c r="AA50">
        <v>16</v>
      </c>
      <c r="AB50">
        <v>2</v>
      </c>
      <c r="AC50">
        <v>2</v>
      </c>
      <c r="AD50">
        <v>2</v>
      </c>
      <c r="AE50" t="s">
        <v>19</v>
      </c>
    </row>
    <row r="51" spans="1:31">
      <c r="A51" t="s">
        <v>1033</v>
      </c>
      <c r="B51">
        <v>531</v>
      </c>
      <c r="C51">
        <v>445</v>
      </c>
      <c r="D51">
        <v>86</v>
      </c>
      <c r="E51">
        <v>9</v>
      </c>
      <c r="F51">
        <v>8</v>
      </c>
      <c r="G51">
        <v>1</v>
      </c>
      <c r="H51" t="s">
        <v>19</v>
      </c>
      <c r="I51" t="s">
        <v>19</v>
      </c>
      <c r="J51" t="s">
        <v>19</v>
      </c>
      <c r="K51">
        <v>369</v>
      </c>
      <c r="L51">
        <v>309</v>
      </c>
      <c r="M51">
        <v>60</v>
      </c>
      <c r="N51">
        <v>36</v>
      </c>
      <c r="O51">
        <v>30</v>
      </c>
      <c r="P51">
        <v>6</v>
      </c>
      <c r="Q51">
        <v>53</v>
      </c>
      <c r="R51">
        <v>43</v>
      </c>
      <c r="S51">
        <v>10</v>
      </c>
      <c r="T51">
        <v>20</v>
      </c>
      <c r="U51">
        <v>16</v>
      </c>
      <c r="V51">
        <v>4</v>
      </c>
      <c r="W51">
        <v>6</v>
      </c>
      <c r="X51">
        <v>6</v>
      </c>
      <c r="Y51">
        <v>0</v>
      </c>
      <c r="Z51">
        <v>38</v>
      </c>
      <c r="AA51">
        <v>33</v>
      </c>
      <c r="AB51">
        <v>5</v>
      </c>
      <c r="AC51">
        <v>22</v>
      </c>
      <c r="AD51">
        <v>18</v>
      </c>
      <c r="AE51">
        <v>4</v>
      </c>
    </row>
    <row r="52" spans="1:31">
      <c r="A52" t="s">
        <v>1032</v>
      </c>
      <c r="B52">
        <v>884</v>
      </c>
      <c r="C52">
        <v>740</v>
      </c>
      <c r="D52">
        <v>145</v>
      </c>
      <c r="E52">
        <v>7</v>
      </c>
      <c r="F52">
        <v>5</v>
      </c>
      <c r="G52">
        <v>2</v>
      </c>
      <c r="H52">
        <v>0</v>
      </c>
      <c r="I52" t="s">
        <v>19</v>
      </c>
      <c r="J52">
        <v>0</v>
      </c>
      <c r="K52">
        <v>577</v>
      </c>
      <c r="L52">
        <v>476</v>
      </c>
      <c r="M52">
        <v>101</v>
      </c>
      <c r="N52">
        <v>88</v>
      </c>
      <c r="O52">
        <v>68</v>
      </c>
      <c r="P52">
        <v>20</v>
      </c>
      <c r="Q52">
        <v>127</v>
      </c>
      <c r="R52">
        <v>116</v>
      </c>
      <c r="S52">
        <v>11</v>
      </c>
      <c r="T52">
        <v>47</v>
      </c>
      <c r="U52">
        <v>42</v>
      </c>
      <c r="V52">
        <v>5</v>
      </c>
      <c r="W52">
        <v>8</v>
      </c>
      <c r="X52">
        <v>7</v>
      </c>
      <c r="Y52">
        <v>1</v>
      </c>
      <c r="Z52">
        <v>31</v>
      </c>
      <c r="AA52">
        <v>26</v>
      </c>
      <c r="AB52">
        <v>5</v>
      </c>
      <c r="AC52">
        <v>18</v>
      </c>
      <c r="AD52">
        <v>17</v>
      </c>
      <c r="AE52">
        <v>1</v>
      </c>
    </row>
    <row r="53" spans="1:31">
      <c r="A53" t="s">
        <v>1031</v>
      </c>
      <c r="B53">
        <v>523</v>
      </c>
      <c r="C53">
        <v>426</v>
      </c>
      <c r="D53">
        <v>98</v>
      </c>
      <c r="E53">
        <v>6</v>
      </c>
      <c r="F53">
        <v>4</v>
      </c>
      <c r="G53">
        <v>2</v>
      </c>
      <c r="H53" t="s">
        <v>19</v>
      </c>
      <c r="I53" t="s">
        <v>19</v>
      </c>
      <c r="J53" t="s">
        <v>19</v>
      </c>
      <c r="K53">
        <v>349</v>
      </c>
      <c r="L53">
        <v>283</v>
      </c>
      <c r="M53">
        <v>66</v>
      </c>
      <c r="N53">
        <v>55</v>
      </c>
      <c r="O53">
        <v>45</v>
      </c>
      <c r="P53">
        <v>11</v>
      </c>
      <c r="Q53">
        <v>57</v>
      </c>
      <c r="R53">
        <v>45</v>
      </c>
      <c r="S53">
        <v>11</v>
      </c>
      <c r="T53">
        <v>27</v>
      </c>
      <c r="U53">
        <v>23</v>
      </c>
      <c r="V53">
        <v>4</v>
      </c>
      <c r="W53">
        <v>6</v>
      </c>
      <c r="X53">
        <v>5</v>
      </c>
      <c r="Y53">
        <v>1</v>
      </c>
      <c r="Z53">
        <v>25</v>
      </c>
      <c r="AA53">
        <v>21</v>
      </c>
      <c r="AB53">
        <v>4</v>
      </c>
      <c r="AC53">
        <v>13</v>
      </c>
      <c r="AD53">
        <v>12</v>
      </c>
      <c r="AE53">
        <v>1</v>
      </c>
    </row>
    <row r="54" spans="1:31">
      <c r="A54" t="s">
        <v>1030</v>
      </c>
      <c r="B54">
        <v>490</v>
      </c>
      <c r="C54">
        <v>417</v>
      </c>
      <c r="D54">
        <v>74</v>
      </c>
      <c r="E54">
        <v>3</v>
      </c>
      <c r="F54">
        <v>3</v>
      </c>
      <c r="G54" t="s">
        <v>19</v>
      </c>
      <c r="H54" t="s">
        <v>19</v>
      </c>
      <c r="I54" t="s">
        <v>19</v>
      </c>
      <c r="J54" t="s">
        <v>19</v>
      </c>
      <c r="K54">
        <v>335</v>
      </c>
      <c r="L54">
        <v>286</v>
      </c>
      <c r="M54">
        <v>49</v>
      </c>
      <c r="N54">
        <v>34</v>
      </c>
      <c r="O54">
        <v>27</v>
      </c>
      <c r="P54">
        <v>8</v>
      </c>
      <c r="Q54">
        <v>61</v>
      </c>
      <c r="R54">
        <v>52</v>
      </c>
      <c r="S54">
        <v>9</v>
      </c>
      <c r="T54">
        <v>19</v>
      </c>
      <c r="U54">
        <v>17</v>
      </c>
      <c r="V54">
        <v>2</v>
      </c>
      <c r="W54">
        <v>3</v>
      </c>
      <c r="X54">
        <v>3</v>
      </c>
      <c r="Y54" t="s">
        <v>19</v>
      </c>
      <c r="Z54">
        <v>36</v>
      </c>
      <c r="AA54">
        <v>30</v>
      </c>
      <c r="AB54">
        <v>6</v>
      </c>
      <c r="AC54" t="s">
        <v>19</v>
      </c>
      <c r="AD54" t="s">
        <v>19</v>
      </c>
      <c r="AE54" t="s">
        <v>19</v>
      </c>
    </row>
    <row r="55" spans="1:31">
      <c r="A55" t="s">
        <v>1029</v>
      </c>
      <c r="B55">
        <v>731</v>
      </c>
      <c r="C55">
        <v>554</v>
      </c>
      <c r="D55">
        <v>176</v>
      </c>
      <c r="E55">
        <v>10</v>
      </c>
      <c r="F55">
        <v>8</v>
      </c>
      <c r="G55">
        <v>3</v>
      </c>
      <c r="H55">
        <v>1</v>
      </c>
      <c r="I55">
        <v>1</v>
      </c>
      <c r="J55" t="s">
        <v>19</v>
      </c>
      <c r="K55">
        <v>528</v>
      </c>
      <c r="L55">
        <v>395</v>
      </c>
      <c r="M55">
        <v>133</v>
      </c>
      <c r="N55">
        <v>49</v>
      </c>
      <c r="O55">
        <v>33</v>
      </c>
      <c r="P55">
        <v>16</v>
      </c>
      <c r="Q55">
        <v>63</v>
      </c>
      <c r="R55">
        <v>57</v>
      </c>
      <c r="S55">
        <v>6</v>
      </c>
      <c r="T55">
        <v>30</v>
      </c>
      <c r="U55">
        <v>25</v>
      </c>
      <c r="V55">
        <v>6</v>
      </c>
      <c r="W55">
        <v>4</v>
      </c>
      <c r="X55">
        <v>4</v>
      </c>
      <c r="Y55">
        <v>0</v>
      </c>
      <c r="Z55">
        <v>45</v>
      </c>
      <c r="AA55">
        <v>33</v>
      </c>
      <c r="AB55">
        <v>12</v>
      </c>
      <c r="AC55">
        <v>14</v>
      </c>
      <c r="AD55">
        <v>6</v>
      </c>
      <c r="AE55">
        <v>9</v>
      </c>
    </row>
    <row r="56" spans="1:31">
      <c r="A56" t="s">
        <v>1028</v>
      </c>
      <c r="B56">
        <v>334</v>
      </c>
      <c r="C56">
        <v>267</v>
      </c>
      <c r="D56">
        <v>68</v>
      </c>
      <c r="E56">
        <v>1</v>
      </c>
      <c r="F56">
        <v>1</v>
      </c>
      <c r="G56" t="s">
        <v>19</v>
      </c>
      <c r="H56" t="s">
        <v>19</v>
      </c>
      <c r="I56" t="s">
        <v>19</v>
      </c>
      <c r="J56" t="s">
        <v>19</v>
      </c>
      <c r="K56">
        <v>245</v>
      </c>
      <c r="L56">
        <v>193</v>
      </c>
      <c r="M56">
        <v>52</v>
      </c>
      <c r="N56">
        <v>32</v>
      </c>
      <c r="O56">
        <v>26</v>
      </c>
      <c r="P56">
        <v>6</v>
      </c>
      <c r="Q56">
        <v>23</v>
      </c>
      <c r="R56">
        <v>19</v>
      </c>
      <c r="S56">
        <v>5</v>
      </c>
      <c r="T56">
        <v>10</v>
      </c>
      <c r="U56">
        <v>8</v>
      </c>
      <c r="V56">
        <v>2</v>
      </c>
      <c r="W56">
        <v>2</v>
      </c>
      <c r="X56">
        <v>1</v>
      </c>
      <c r="Y56">
        <v>1</v>
      </c>
      <c r="Z56">
        <v>21</v>
      </c>
      <c r="AA56">
        <v>19</v>
      </c>
      <c r="AB56">
        <v>2</v>
      </c>
      <c r="AC56" t="s">
        <v>19</v>
      </c>
      <c r="AD56" t="s">
        <v>19</v>
      </c>
      <c r="AE56" t="s">
        <v>19</v>
      </c>
    </row>
    <row r="57" spans="1:31">
      <c r="A57" t="s">
        <v>716</v>
      </c>
    </row>
    <row r="58" spans="1:31">
      <c r="A58" t="s">
        <v>1027</v>
      </c>
      <c r="B58">
        <v>983</v>
      </c>
      <c r="C58">
        <v>760</v>
      </c>
      <c r="D58">
        <v>223</v>
      </c>
      <c r="E58">
        <v>42</v>
      </c>
      <c r="F58">
        <v>33</v>
      </c>
      <c r="G58">
        <v>10</v>
      </c>
      <c r="H58">
        <v>1</v>
      </c>
      <c r="I58">
        <v>1</v>
      </c>
      <c r="J58">
        <v>1</v>
      </c>
      <c r="K58">
        <v>647</v>
      </c>
      <c r="L58">
        <v>496</v>
      </c>
      <c r="M58">
        <v>151</v>
      </c>
      <c r="N58">
        <v>68</v>
      </c>
      <c r="O58">
        <v>42</v>
      </c>
      <c r="P58">
        <v>26</v>
      </c>
      <c r="Q58">
        <v>109</v>
      </c>
      <c r="R58">
        <v>93</v>
      </c>
      <c r="S58">
        <v>16</v>
      </c>
      <c r="T58">
        <v>59</v>
      </c>
      <c r="U58">
        <v>53</v>
      </c>
      <c r="V58">
        <v>6</v>
      </c>
      <c r="W58">
        <v>8</v>
      </c>
      <c r="X58">
        <v>8</v>
      </c>
      <c r="Y58">
        <v>1</v>
      </c>
      <c r="Z58">
        <v>49</v>
      </c>
      <c r="AA58">
        <v>34</v>
      </c>
      <c r="AB58">
        <v>14</v>
      </c>
      <c r="AC58">
        <v>21</v>
      </c>
      <c r="AD58">
        <v>16</v>
      </c>
      <c r="AE58">
        <v>6</v>
      </c>
    </row>
    <row r="59" spans="1:31">
      <c r="A59" t="s">
        <v>1026</v>
      </c>
      <c r="B59">
        <v>410</v>
      </c>
      <c r="C59">
        <v>335</v>
      </c>
      <c r="D59">
        <v>75</v>
      </c>
      <c r="E59">
        <v>2</v>
      </c>
      <c r="F59">
        <v>2</v>
      </c>
      <c r="G59" t="s">
        <v>19</v>
      </c>
      <c r="H59">
        <v>1</v>
      </c>
      <c r="I59">
        <v>1</v>
      </c>
      <c r="J59" t="s">
        <v>19</v>
      </c>
      <c r="K59">
        <v>281</v>
      </c>
      <c r="L59">
        <v>229</v>
      </c>
      <c r="M59">
        <v>53</v>
      </c>
      <c r="N59">
        <v>22</v>
      </c>
      <c r="O59">
        <v>19</v>
      </c>
      <c r="P59">
        <v>3</v>
      </c>
      <c r="Q59">
        <v>48</v>
      </c>
      <c r="R59">
        <v>38</v>
      </c>
      <c r="S59">
        <v>10</v>
      </c>
      <c r="T59">
        <v>25</v>
      </c>
      <c r="U59">
        <v>22</v>
      </c>
      <c r="V59">
        <v>3</v>
      </c>
      <c r="W59">
        <v>3</v>
      </c>
      <c r="X59">
        <v>3</v>
      </c>
      <c r="Y59">
        <v>1</v>
      </c>
      <c r="Z59">
        <v>28</v>
      </c>
      <c r="AA59">
        <v>21</v>
      </c>
      <c r="AB59">
        <v>7</v>
      </c>
      <c r="AC59">
        <v>3</v>
      </c>
      <c r="AD59">
        <v>3</v>
      </c>
      <c r="AE59" t="s">
        <v>19</v>
      </c>
    </row>
    <row r="60" spans="1:31">
      <c r="A60" t="s">
        <v>1025</v>
      </c>
      <c r="B60">
        <v>377</v>
      </c>
      <c r="C60">
        <v>266</v>
      </c>
      <c r="D60">
        <v>111</v>
      </c>
      <c r="E60">
        <v>4</v>
      </c>
      <c r="F60">
        <v>2</v>
      </c>
      <c r="G60">
        <v>2</v>
      </c>
      <c r="H60">
        <v>0</v>
      </c>
      <c r="I60" t="s">
        <v>19</v>
      </c>
      <c r="J60">
        <v>0</v>
      </c>
      <c r="K60">
        <v>267</v>
      </c>
      <c r="L60">
        <v>183</v>
      </c>
      <c r="M60">
        <v>83</v>
      </c>
      <c r="N60">
        <v>13</v>
      </c>
      <c r="O60">
        <v>6</v>
      </c>
      <c r="P60">
        <v>7</v>
      </c>
      <c r="Q60">
        <v>44</v>
      </c>
      <c r="R60">
        <v>34</v>
      </c>
      <c r="S60">
        <v>10</v>
      </c>
      <c r="T60">
        <v>18</v>
      </c>
      <c r="U60">
        <v>14</v>
      </c>
      <c r="V60">
        <v>3</v>
      </c>
      <c r="W60">
        <v>1</v>
      </c>
      <c r="X60">
        <v>0</v>
      </c>
      <c r="Y60">
        <v>1</v>
      </c>
      <c r="Z60">
        <v>31</v>
      </c>
      <c r="AA60">
        <v>26</v>
      </c>
      <c r="AB60">
        <v>5</v>
      </c>
      <c r="AC60">
        <v>7</v>
      </c>
      <c r="AD60">
        <v>7</v>
      </c>
      <c r="AE60" t="s">
        <v>19</v>
      </c>
    </row>
    <row r="61" spans="1:31">
      <c r="A61" t="s">
        <v>1024</v>
      </c>
      <c r="B61">
        <v>290</v>
      </c>
      <c r="C61">
        <v>221</v>
      </c>
      <c r="D61">
        <v>69</v>
      </c>
      <c r="E61">
        <v>9</v>
      </c>
      <c r="F61">
        <v>6</v>
      </c>
      <c r="G61">
        <v>4</v>
      </c>
      <c r="H61">
        <v>1</v>
      </c>
      <c r="I61">
        <v>1</v>
      </c>
      <c r="J61" t="s">
        <v>19</v>
      </c>
      <c r="K61">
        <v>184</v>
      </c>
      <c r="L61">
        <v>134</v>
      </c>
      <c r="M61">
        <v>50</v>
      </c>
      <c r="N61">
        <v>4</v>
      </c>
      <c r="O61">
        <v>1</v>
      </c>
      <c r="P61">
        <v>3</v>
      </c>
      <c r="Q61">
        <v>41</v>
      </c>
      <c r="R61">
        <v>35</v>
      </c>
      <c r="S61">
        <v>6</v>
      </c>
      <c r="T61">
        <v>21</v>
      </c>
      <c r="U61">
        <v>19</v>
      </c>
      <c r="V61">
        <v>3</v>
      </c>
      <c r="W61">
        <v>5</v>
      </c>
      <c r="X61">
        <v>4</v>
      </c>
      <c r="Y61">
        <v>1</v>
      </c>
      <c r="Z61">
        <v>24</v>
      </c>
      <c r="AA61">
        <v>21</v>
      </c>
      <c r="AB61">
        <v>3</v>
      </c>
      <c r="AC61">
        <v>17</v>
      </c>
      <c r="AD61">
        <v>16</v>
      </c>
      <c r="AE61">
        <v>2</v>
      </c>
    </row>
    <row r="62" spans="1:31">
      <c r="A62" t="s">
        <v>1023</v>
      </c>
      <c r="B62">
        <v>1716</v>
      </c>
      <c r="C62">
        <v>1236</v>
      </c>
      <c r="D62">
        <v>480</v>
      </c>
      <c r="E62">
        <v>21</v>
      </c>
      <c r="F62">
        <v>13</v>
      </c>
      <c r="G62">
        <v>7</v>
      </c>
      <c r="H62">
        <v>1</v>
      </c>
      <c r="I62" t="s">
        <v>19</v>
      </c>
      <c r="J62">
        <v>1</v>
      </c>
      <c r="K62">
        <v>1086</v>
      </c>
      <c r="L62">
        <v>732</v>
      </c>
      <c r="M62">
        <v>354</v>
      </c>
      <c r="N62">
        <v>52</v>
      </c>
      <c r="O62">
        <v>34</v>
      </c>
      <c r="P62">
        <v>18</v>
      </c>
      <c r="Q62">
        <v>272</v>
      </c>
      <c r="R62">
        <v>223</v>
      </c>
      <c r="S62">
        <v>50</v>
      </c>
      <c r="T62">
        <v>111</v>
      </c>
      <c r="U62">
        <v>93</v>
      </c>
      <c r="V62">
        <v>18</v>
      </c>
      <c r="W62">
        <v>19</v>
      </c>
      <c r="X62">
        <v>15</v>
      </c>
      <c r="Y62">
        <v>4</v>
      </c>
      <c r="Z62">
        <v>154</v>
      </c>
      <c r="AA62">
        <v>126</v>
      </c>
      <c r="AB62">
        <v>28</v>
      </c>
      <c r="AC62">
        <v>9</v>
      </c>
      <c r="AD62">
        <v>8</v>
      </c>
      <c r="AE62">
        <v>1</v>
      </c>
    </row>
    <row r="63" spans="1:31">
      <c r="A63" t="s">
        <v>1022</v>
      </c>
      <c r="B63">
        <v>499</v>
      </c>
      <c r="C63">
        <v>399</v>
      </c>
      <c r="D63">
        <v>101</v>
      </c>
      <c r="E63">
        <v>11</v>
      </c>
      <c r="F63">
        <v>7</v>
      </c>
      <c r="G63">
        <v>3</v>
      </c>
      <c r="H63" t="s">
        <v>19</v>
      </c>
      <c r="I63" t="s">
        <v>19</v>
      </c>
      <c r="J63" t="s">
        <v>19</v>
      </c>
      <c r="K63">
        <v>283</v>
      </c>
      <c r="L63">
        <v>214</v>
      </c>
      <c r="M63">
        <v>69</v>
      </c>
      <c r="N63">
        <v>13</v>
      </c>
      <c r="O63">
        <v>7</v>
      </c>
      <c r="P63">
        <v>6</v>
      </c>
      <c r="Q63">
        <v>75</v>
      </c>
      <c r="R63">
        <v>65</v>
      </c>
      <c r="S63">
        <v>10</v>
      </c>
      <c r="T63">
        <v>56</v>
      </c>
      <c r="U63">
        <v>51</v>
      </c>
      <c r="V63">
        <v>5</v>
      </c>
      <c r="W63">
        <v>14</v>
      </c>
      <c r="X63">
        <v>13</v>
      </c>
      <c r="Y63">
        <v>1</v>
      </c>
      <c r="Z63">
        <v>48</v>
      </c>
      <c r="AA63">
        <v>42</v>
      </c>
      <c r="AB63">
        <v>6</v>
      </c>
      <c r="AC63">
        <v>38</v>
      </c>
      <c r="AD63">
        <v>30</v>
      </c>
      <c r="AE63">
        <v>7</v>
      </c>
    </row>
    <row r="64" spans="1:31">
      <c r="A64" t="s">
        <v>1021</v>
      </c>
      <c r="B64">
        <v>173</v>
      </c>
      <c r="C64">
        <v>124</v>
      </c>
      <c r="D64">
        <v>50</v>
      </c>
      <c r="E64">
        <v>3</v>
      </c>
      <c r="F64">
        <v>3</v>
      </c>
      <c r="G64">
        <v>0</v>
      </c>
      <c r="H64">
        <v>0</v>
      </c>
      <c r="I64" t="s">
        <v>19</v>
      </c>
      <c r="J64">
        <v>0</v>
      </c>
      <c r="K64">
        <v>119</v>
      </c>
      <c r="L64">
        <v>84</v>
      </c>
      <c r="M64">
        <v>35</v>
      </c>
      <c r="N64">
        <v>5</v>
      </c>
      <c r="O64">
        <v>4</v>
      </c>
      <c r="P64">
        <v>2</v>
      </c>
      <c r="Q64">
        <v>23</v>
      </c>
      <c r="R64">
        <v>18</v>
      </c>
      <c r="S64">
        <v>5</v>
      </c>
      <c r="T64">
        <v>12</v>
      </c>
      <c r="U64">
        <v>8</v>
      </c>
      <c r="V64">
        <v>4</v>
      </c>
      <c r="W64">
        <v>1</v>
      </c>
      <c r="X64">
        <v>1</v>
      </c>
      <c r="Y64" t="s">
        <v>19</v>
      </c>
      <c r="Z64">
        <v>10</v>
      </c>
      <c r="AA64">
        <v>7</v>
      </c>
      <c r="AB64">
        <v>3</v>
      </c>
      <c r="AC64">
        <v>5</v>
      </c>
      <c r="AD64">
        <v>3</v>
      </c>
      <c r="AE64">
        <v>2</v>
      </c>
    </row>
    <row r="65" spans="1:31">
      <c r="A65" t="s">
        <v>1020</v>
      </c>
      <c r="B65">
        <v>290</v>
      </c>
      <c r="C65">
        <v>247</v>
      </c>
      <c r="D65">
        <v>43</v>
      </c>
      <c r="E65">
        <v>12</v>
      </c>
      <c r="F65">
        <v>12</v>
      </c>
      <c r="G65" t="s">
        <v>19</v>
      </c>
      <c r="H65" t="s">
        <v>19</v>
      </c>
      <c r="I65" t="s">
        <v>19</v>
      </c>
      <c r="J65" t="s">
        <v>19</v>
      </c>
      <c r="K65">
        <v>207</v>
      </c>
      <c r="L65">
        <v>175</v>
      </c>
      <c r="M65">
        <v>32</v>
      </c>
      <c r="N65">
        <v>6</v>
      </c>
      <c r="O65">
        <v>4</v>
      </c>
      <c r="P65">
        <v>2</v>
      </c>
      <c r="Q65">
        <v>35</v>
      </c>
      <c r="R65">
        <v>32</v>
      </c>
      <c r="S65">
        <v>4</v>
      </c>
      <c r="T65">
        <v>11</v>
      </c>
      <c r="U65">
        <v>9</v>
      </c>
      <c r="V65">
        <v>1</v>
      </c>
      <c r="W65">
        <v>5</v>
      </c>
      <c r="X65">
        <v>5</v>
      </c>
      <c r="Y65">
        <v>0</v>
      </c>
      <c r="Z65">
        <v>14</v>
      </c>
      <c r="AA65">
        <v>10</v>
      </c>
      <c r="AB65">
        <v>4</v>
      </c>
      <c r="AC65">
        <v>3</v>
      </c>
      <c r="AD65">
        <v>2</v>
      </c>
      <c r="AE65">
        <v>1</v>
      </c>
    </row>
    <row r="66" spans="1:31">
      <c r="A66" t="s">
        <v>1019</v>
      </c>
      <c r="B66">
        <v>238</v>
      </c>
      <c r="C66">
        <v>178</v>
      </c>
      <c r="D66">
        <v>60</v>
      </c>
      <c r="E66">
        <v>2</v>
      </c>
      <c r="F66">
        <v>1</v>
      </c>
      <c r="G66">
        <v>1</v>
      </c>
      <c r="H66" t="s">
        <v>19</v>
      </c>
      <c r="I66" t="s">
        <v>19</v>
      </c>
      <c r="J66" t="s">
        <v>19</v>
      </c>
      <c r="K66">
        <v>145</v>
      </c>
      <c r="L66">
        <v>99</v>
      </c>
      <c r="M66">
        <v>46</v>
      </c>
      <c r="N66">
        <v>9</v>
      </c>
      <c r="O66">
        <v>7</v>
      </c>
      <c r="P66">
        <v>2</v>
      </c>
      <c r="Q66">
        <v>43</v>
      </c>
      <c r="R66">
        <v>40</v>
      </c>
      <c r="S66">
        <v>2</v>
      </c>
      <c r="T66">
        <v>17</v>
      </c>
      <c r="U66">
        <v>15</v>
      </c>
      <c r="V66">
        <v>2</v>
      </c>
      <c r="W66">
        <v>1</v>
      </c>
      <c r="X66">
        <v>1</v>
      </c>
      <c r="Y66">
        <v>1</v>
      </c>
      <c r="Z66">
        <v>20</v>
      </c>
      <c r="AA66">
        <v>14</v>
      </c>
      <c r="AB66">
        <v>6</v>
      </c>
      <c r="AC66">
        <v>20</v>
      </c>
      <c r="AD66">
        <v>13</v>
      </c>
      <c r="AE66">
        <v>7</v>
      </c>
    </row>
    <row r="67" spans="1:31">
      <c r="A67" t="s">
        <v>1018</v>
      </c>
      <c r="B67">
        <v>238</v>
      </c>
      <c r="C67">
        <v>173</v>
      </c>
      <c r="D67">
        <v>65</v>
      </c>
      <c r="E67">
        <v>5</v>
      </c>
      <c r="F67">
        <v>4</v>
      </c>
      <c r="G67">
        <v>1</v>
      </c>
      <c r="H67" t="s">
        <v>19</v>
      </c>
      <c r="I67" t="s">
        <v>19</v>
      </c>
      <c r="J67" t="s">
        <v>19</v>
      </c>
      <c r="K67">
        <v>165</v>
      </c>
      <c r="L67">
        <v>115</v>
      </c>
      <c r="M67">
        <v>50</v>
      </c>
      <c r="N67">
        <v>3</v>
      </c>
      <c r="O67">
        <v>1</v>
      </c>
      <c r="P67">
        <v>2</v>
      </c>
      <c r="Q67">
        <v>30</v>
      </c>
      <c r="R67">
        <v>24</v>
      </c>
      <c r="S67">
        <v>7</v>
      </c>
      <c r="T67">
        <v>18</v>
      </c>
      <c r="U67">
        <v>16</v>
      </c>
      <c r="V67">
        <v>2</v>
      </c>
      <c r="W67" t="s">
        <v>19</v>
      </c>
      <c r="X67" t="s">
        <v>19</v>
      </c>
      <c r="Y67" t="s">
        <v>19</v>
      </c>
      <c r="Z67">
        <v>16</v>
      </c>
      <c r="AA67">
        <v>14</v>
      </c>
      <c r="AB67">
        <v>3</v>
      </c>
      <c r="AC67">
        <v>0</v>
      </c>
      <c r="AD67">
        <v>0</v>
      </c>
      <c r="AE67" t="s">
        <v>19</v>
      </c>
    </row>
    <row r="68" spans="1:31">
      <c r="A68" t="s">
        <v>1017</v>
      </c>
      <c r="B68">
        <v>1399</v>
      </c>
      <c r="C68">
        <v>961</v>
      </c>
      <c r="D68">
        <v>438</v>
      </c>
      <c r="E68">
        <v>10</v>
      </c>
      <c r="F68">
        <v>6</v>
      </c>
      <c r="G68">
        <v>4</v>
      </c>
      <c r="H68">
        <v>0</v>
      </c>
      <c r="I68" t="s">
        <v>19</v>
      </c>
      <c r="J68">
        <v>0</v>
      </c>
      <c r="K68">
        <v>902</v>
      </c>
      <c r="L68">
        <v>595</v>
      </c>
      <c r="M68">
        <v>307</v>
      </c>
      <c r="N68">
        <v>111</v>
      </c>
      <c r="O68">
        <v>71</v>
      </c>
      <c r="P68">
        <v>40</v>
      </c>
      <c r="Q68">
        <v>197</v>
      </c>
      <c r="R68">
        <v>163</v>
      </c>
      <c r="S68">
        <v>35</v>
      </c>
      <c r="T68">
        <v>75</v>
      </c>
      <c r="U68">
        <v>52</v>
      </c>
      <c r="V68">
        <v>24</v>
      </c>
      <c r="W68">
        <v>32</v>
      </c>
      <c r="X68">
        <v>24</v>
      </c>
      <c r="Y68">
        <v>8</v>
      </c>
      <c r="Z68">
        <v>72</v>
      </c>
      <c r="AA68">
        <v>52</v>
      </c>
      <c r="AB68">
        <v>20</v>
      </c>
      <c r="AC68">
        <v>3</v>
      </c>
      <c r="AD68">
        <v>3</v>
      </c>
      <c r="AE68" t="s">
        <v>19</v>
      </c>
    </row>
    <row r="69" spans="1:31">
      <c r="A69" t="s">
        <v>1016</v>
      </c>
      <c r="B69">
        <v>736</v>
      </c>
      <c r="C69">
        <v>580</v>
      </c>
      <c r="D69">
        <v>156</v>
      </c>
      <c r="E69">
        <v>14</v>
      </c>
      <c r="F69">
        <v>11</v>
      </c>
      <c r="G69">
        <v>3</v>
      </c>
      <c r="H69">
        <v>1</v>
      </c>
      <c r="I69" t="s">
        <v>19</v>
      </c>
      <c r="J69">
        <v>1</v>
      </c>
      <c r="K69">
        <v>546</v>
      </c>
      <c r="L69">
        <v>435</v>
      </c>
      <c r="M69">
        <v>111</v>
      </c>
      <c r="N69">
        <v>34</v>
      </c>
      <c r="O69">
        <v>25</v>
      </c>
      <c r="P69">
        <v>9</v>
      </c>
      <c r="Q69">
        <v>60</v>
      </c>
      <c r="R69">
        <v>44</v>
      </c>
      <c r="S69">
        <v>16</v>
      </c>
      <c r="T69">
        <v>31</v>
      </c>
      <c r="U69">
        <v>24</v>
      </c>
      <c r="V69">
        <v>8</v>
      </c>
      <c r="W69">
        <v>5</v>
      </c>
      <c r="X69">
        <v>3</v>
      </c>
      <c r="Y69">
        <v>2</v>
      </c>
      <c r="Z69">
        <v>45</v>
      </c>
      <c r="AA69">
        <v>37</v>
      </c>
      <c r="AB69">
        <v>7</v>
      </c>
      <c r="AC69" t="s">
        <v>19</v>
      </c>
      <c r="AD69" t="s">
        <v>19</v>
      </c>
      <c r="AE69" t="s">
        <v>19</v>
      </c>
    </row>
    <row r="70" spans="1:31">
      <c r="A70" t="s">
        <v>1015</v>
      </c>
      <c r="B70">
        <v>1896</v>
      </c>
      <c r="C70">
        <v>1467</v>
      </c>
      <c r="D70">
        <v>430</v>
      </c>
      <c r="E70">
        <v>14</v>
      </c>
      <c r="F70">
        <v>11</v>
      </c>
      <c r="G70">
        <v>3</v>
      </c>
      <c r="H70">
        <v>1</v>
      </c>
      <c r="I70">
        <v>1</v>
      </c>
      <c r="J70">
        <v>0</v>
      </c>
      <c r="K70">
        <v>1120</v>
      </c>
      <c r="L70">
        <v>868</v>
      </c>
      <c r="M70">
        <v>251</v>
      </c>
      <c r="N70">
        <v>187</v>
      </c>
      <c r="O70">
        <v>132</v>
      </c>
      <c r="P70">
        <v>55</v>
      </c>
      <c r="Q70">
        <v>299</v>
      </c>
      <c r="R70">
        <v>235</v>
      </c>
      <c r="S70">
        <v>64</v>
      </c>
      <c r="T70">
        <v>110</v>
      </c>
      <c r="U70">
        <v>83</v>
      </c>
      <c r="V70">
        <v>27</v>
      </c>
      <c r="W70">
        <v>23</v>
      </c>
      <c r="X70">
        <v>15</v>
      </c>
      <c r="Y70">
        <v>8</v>
      </c>
      <c r="Z70">
        <v>142</v>
      </c>
      <c r="AA70">
        <v>122</v>
      </c>
      <c r="AB70">
        <v>21</v>
      </c>
      <c r="AC70">
        <v>123</v>
      </c>
      <c r="AD70">
        <v>98</v>
      </c>
      <c r="AE70">
        <v>25</v>
      </c>
    </row>
    <row r="71" spans="1:31">
      <c r="A71" t="s">
        <v>1014</v>
      </c>
      <c r="B71">
        <v>620</v>
      </c>
      <c r="C71">
        <v>447</v>
      </c>
      <c r="D71">
        <v>173</v>
      </c>
      <c r="E71">
        <v>2</v>
      </c>
      <c r="F71">
        <v>2</v>
      </c>
      <c r="G71" t="s">
        <v>19</v>
      </c>
      <c r="H71" t="s">
        <v>19</v>
      </c>
      <c r="I71" t="s">
        <v>19</v>
      </c>
      <c r="J71" t="s">
        <v>19</v>
      </c>
      <c r="K71">
        <v>409</v>
      </c>
      <c r="L71">
        <v>308</v>
      </c>
      <c r="M71">
        <v>101</v>
      </c>
      <c r="N71">
        <v>49</v>
      </c>
      <c r="O71">
        <v>36</v>
      </c>
      <c r="P71">
        <v>13</v>
      </c>
      <c r="Q71">
        <v>95</v>
      </c>
      <c r="R71">
        <v>57</v>
      </c>
      <c r="S71">
        <v>38</v>
      </c>
      <c r="T71">
        <v>24</v>
      </c>
      <c r="U71">
        <v>15</v>
      </c>
      <c r="V71">
        <v>9</v>
      </c>
      <c r="W71">
        <v>7</v>
      </c>
      <c r="X71">
        <v>5</v>
      </c>
      <c r="Y71">
        <v>2</v>
      </c>
      <c r="Z71">
        <v>35</v>
      </c>
      <c r="AA71">
        <v>25</v>
      </c>
      <c r="AB71">
        <v>10</v>
      </c>
      <c r="AC71">
        <v>31</v>
      </c>
      <c r="AD71">
        <v>28</v>
      </c>
      <c r="AE71">
        <v>3</v>
      </c>
    </row>
    <row r="72" spans="1:31">
      <c r="A72" t="s">
        <v>1013</v>
      </c>
      <c r="B72">
        <v>932</v>
      </c>
      <c r="C72">
        <v>663</v>
      </c>
      <c r="D72">
        <v>268</v>
      </c>
      <c r="E72">
        <v>6</v>
      </c>
      <c r="F72">
        <v>4</v>
      </c>
      <c r="G72">
        <v>2</v>
      </c>
      <c r="H72">
        <v>2</v>
      </c>
      <c r="I72">
        <v>1</v>
      </c>
      <c r="J72">
        <v>1</v>
      </c>
      <c r="K72">
        <v>587</v>
      </c>
      <c r="L72">
        <v>400</v>
      </c>
      <c r="M72">
        <v>187</v>
      </c>
      <c r="N72">
        <v>36</v>
      </c>
      <c r="O72">
        <v>21</v>
      </c>
      <c r="P72">
        <v>15</v>
      </c>
      <c r="Q72">
        <v>166</v>
      </c>
      <c r="R72">
        <v>133</v>
      </c>
      <c r="S72">
        <v>33</v>
      </c>
      <c r="T72">
        <v>66</v>
      </c>
      <c r="U72">
        <v>52</v>
      </c>
      <c r="V72">
        <v>15</v>
      </c>
      <c r="W72">
        <v>13</v>
      </c>
      <c r="X72">
        <v>10</v>
      </c>
      <c r="Y72">
        <v>3</v>
      </c>
      <c r="Z72">
        <v>56</v>
      </c>
      <c r="AA72">
        <v>43</v>
      </c>
      <c r="AB72">
        <v>14</v>
      </c>
      <c r="AC72">
        <v>40</v>
      </c>
      <c r="AD72">
        <v>35</v>
      </c>
      <c r="AE72">
        <v>5</v>
      </c>
    </row>
    <row r="73" spans="1:31">
      <c r="A73" t="s">
        <v>1012</v>
      </c>
      <c r="B73">
        <v>310</v>
      </c>
      <c r="C73">
        <v>242</v>
      </c>
      <c r="D73">
        <v>68</v>
      </c>
      <c r="E73">
        <v>5</v>
      </c>
      <c r="F73">
        <v>4</v>
      </c>
      <c r="G73">
        <v>1</v>
      </c>
      <c r="H73" t="s">
        <v>19</v>
      </c>
      <c r="I73" t="s">
        <v>19</v>
      </c>
      <c r="J73" t="s">
        <v>19</v>
      </c>
      <c r="K73">
        <v>202</v>
      </c>
      <c r="L73">
        <v>155</v>
      </c>
      <c r="M73">
        <v>47</v>
      </c>
      <c r="N73">
        <v>13</v>
      </c>
      <c r="O73">
        <v>11</v>
      </c>
      <c r="P73">
        <v>2</v>
      </c>
      <c r="Q73">
        <v>31</v>
      </c>
      <c r="R73">
        <v>22</v>
      </c>
      <c r="S73">
        <v>9</v>
      </c>
      <c r="T73">
        <v>44</v>
      </c>
      <c r="U73">
        <v>37</v>
      </c>
      <c r="V73">
        <v>7</v>
      </c>
      <c r="W73">
        <v>1</v>
      </c>
      <c r="X73">
        <v>1</v>
      </c>
      <c r="Y73">
        <v>0</v>
      </c>
      <c r="Z73">
        <v>15</v>
      </c>
      <c r="AA73">
        <v>12</v>
      </c>
      <c r="AB73">
        <v>2</v>
      </c>
      <c r="AC73">
        <v>19</v>
      </c>
      <c r="AD73">
        <v>16</v>
      </c>
      <c r="AE73">
        <v>3</v>
      </c>
    </row>
    <row r="74" spans="1:31">
      <c r="A74" t="s">
        <v>1011</v>
      </c>
      <c r="B74">
        <v>838</v>
      </c>
      <c r="C74">
        <v>659</v>
      </c>
      <c r="D74">
        <v>179</v>
      </c>
      <c r="E74">
        <v>10</v>
      </c>
      <c r="F74">
        <v>10</v>
      </c>
      <c r="G74">
        <v>0</v>
      </c>
      <c r="H74" t="s">
        <v>19</v>
      </c>
      <c r="I74" t="s">
        <v>19</v>
      </c>
      <c r="J74" t="s">
        <v>19</v>
      </c>
      <c r="K74">
        <v>478</v>
      </c>
      <c r="L74">
        <v>371</v>
      </c>
      <c r="M74">
        <v>107</v>
      </c>
      <c r="N74">
        <v>87</v>
      </c>
      <c r="O74">
        <v>66</v>
      </c>
      <c r="P74">
        <v>21</v>
      </c>
      <c r="Q74">
        <v>130</v>
      </c>
      <c r="R74">
        <v>110</v>
      </c>
      <c r="S74">
        <v>20</v>
      </c>
      <c r="T74">
        <v>78</v>
      </c>
      <c r="U74">
        <v>59</v>
      </c>
      <c r="V74">
        <v>20</v>
      </c>
      <c r="W74">
        <v>9</v>
      </c>
      <c r="X74">
        <v>6</v>
      </c>
      <c r="Y74">
        <v>3</v>
      </c>
      <c r="Z74">
        <v>47</v>
      </c>
      <c r="AA74">
        <v>39</v>
      </c>
      <c r="AB74">
        <v>8</v>
      </c>
      <c r="AC74" t="s">
        <v>19</v>
      </c>
      <c r="AD74" t="s">
        <v>19</v>
      </c>
      <c r="AE74" t="s">
        <v>19</v>
      </c>
    </row>
    <row r="75" spans="1:31">
      <c r="A75" t="s">
        <v>1010</v>
      </c>
      <c r="B75">
        <v>425</v>
      </c>
      <c r="C75">
        <v>317</v>
      </c>
      <c r="D75">
        <v>108</v>
      </c>
      <c r="E75">
        <v>1</v>
      </c>
      <c r="F75">
        <v>1</v>
      </c>
      <c r="G75" t="s">
        <v>19</v>
      </c>
      <c r="H75" t="s">
        <v>19</v>
      </c>
      <c r="I75" t="s">
        <v>19</v>
      </c>
      <c r="J75" t="s">
        <v>19</v>
      </c>
      <c r="K75">
        <v>299</v>
      </c>
      <c r="L75">
        <v>219</v>
      </c>
      <c r="M75">
        <v>80</v>
      </c>
      <c r="N75">
        <v>32</v>
      </c>
      <c r="O75">
        <v>21</v>
      </c>
      <c r="P75">
        <v>12</v>
      </c>
      <c r="Q75">
        <v>31</v>
      </c>
      <c r="R75">
        <v>22</v>
      </c>
      <c r="S75">
        <v>9</v>
      </c>
      <c r="T75">
        <v>27</v>
      </c>
      <c r="U75">
        <v>22</v>
      </c>
      <c r="V75">
        <v>5</v>
      </c>
      <c r="W75">
        <v>2</v>
      </c>
      <c r="X75">
        <v>2</v>
      </c>
      <c r="Y75" t="s">
        <v>19</v>
      </c>
      <c r="Z75">
        <v>33</v>
      </c>
      <c r="AA75">
        <v>30</v>
      </c>
      <c r="AB75">
        <v>3</v>
      </c>
      <c r="AC75" t="s">
        <v>19</v>
      </c>
      <c r="AD75" t="s">
        <v>19</v>
      </c>
      <c r="AE75" t="s">
        <v>19</v>
      </c>
    </row>
    <row r="76" spans="1:31">
      <c r="A76" t="s">
        <v>1009</v>
      </c>
      <c r="B76">
        <v>700</v>
      </c>
      <c r="C76">
        <v>581</v>
      </c>
      <c r="D76">
        <v>119</v>
      </c>
      <c r="E76">
        <v>12</v>
      </c>
      <c r="F76">
        <v>11</v>
      </c>
      <c r="G76">
        <v>1</v>
      </c>
      <c r="H76">
        <v>2</v>
      </c>
      <c r="I76">
        <v>1</v>
      </c>
      <c r="J76">
        <v>1</v>
      </c>
      <c r="K76">
        <v>433</v>
      </c>
      <c r="L76">
        <v>351</v>
      </c>
      <c r="M76">
        <v>83</v>
      </c>
      <c r="N76">
        <v>44</v>
      </c>
      <c r="O76">
        <v>32</v>
      </c>
      <c r="P76">
        <v>12</v>
      </c>
      <c r="Q76">
        <v>85</v>
      </c>
      <c r="R76">
        <v>77</v>
      </c>
      <c r="S76">
        <v>8</v>
      </c>
      <c r="T76">
        <v>70</v>
      </c>
      <c r="U76">
        <v>61</v>
      </c>
      <c r="V76">
        <v>9</v>
      </c>
      <c r="W76">
        <v>9</v>
      </c>
      <c r="X76">
        <v>8</v>
      </c>
      <c r="Y76">
        <v>1</v>
      </c>
      <c r="Z76">
        <v>45</v>
      </c>
      <c r="AA76">
        <v>40</v>
      </c>
      <c r="AB76">
        <v>5</v>
      </c>
      <c r="AC76" t="s">
        <v>19</v>
      </c>
      <c r="AD76" t="s">
        <v>19</v>
      </c>
      <c r="AE76" t="s">
        <v>19</v>
      </c>
    </row>
    <row r="77" spans="1:31">
      <c r="A77" t="s">
        <v>1008</v>
      </c>
      <c r="B77">
        <v>357</v>
      </c>
      <c r="C77">
        <v>297</v>
      </c>
      <c r="D77">
        <v>61</v>
      </c>
      <c r="E77">
        <v>4</v>
      </c>
      <c r="F77">
        <v>2</v>
      </c>
      <c r="G77">
        <v>2</v>
      </c>
      <c r="H77" t="s">
        <v>19</v>
      </c>
      <c r="I77" t="s">
        <v>19</v>
      </c>
      <c r="J77" t="s">
        <v>19</v>
      </c>
      <c r="K77">
        <v>232</v>
      </c>
      <c r="L77">
        <v>188</v>
      </c>
      <c r="M77">
        <v>44</v>
      </c>
      <c r="N77">
        <v>17</v>
      </c>
      <c r="O77">
        <v>13</v>
      </c>
      <c r="P77">
        <v>4</v>
      </c>
      <c r="Q77">
        <v>66</v>
      </c>
      <c r="R77">
        <v>60</v>
      </c>
      <c r="S77">
        <v>6</v>
      </c>
      <c r="T77">
        <v>26</v>
      </c>
      <c r="U77">
        <v>24</v>
      </c>
      <c r="V77">
        <v>2</v>
      </c>
      <c r="W77">
        <v>3</v>
      </c>
      <c r="X77">
        <v>3</v>
      </c>
      <c r="Y77">
        <v>0</v>
      </c>
      <c r="Z77">
        <v>9</v>
      </c>
      <c r="AA77">
        <v>7</v>
      </c>
      <c r="AB77">
        <v>2</v>
      </c>
      <c r="AC77">
        <v>2</v>
      </c>
      <c r="AD77">
        <v>1</v>
      </c>
      <c r="AE77">
        <v>1</v>
      </c>
    </row>
    <row r="78" spans="1:31">
      <c r="A78" t="s">
        <v>695</v>
      </c>
    </row>
    <row r="79" spans="1:31">
      <c r="A79" t="s">
        <v>1007</v>
      </c>
      <c r="B79">
        <v>190</v>
      </c>
      <c r="C79">
        <v>148</v>
      </c>
      <c r="D79">
        <v>42</v>
      </c>
      <c r="E79">
        <v>9</v>
      </c>
      <c r="F79">
        <v>8</v>
      </c>
      <c r="G79">
        <v>1</v>
      </c>
      <c r="H79" t="s">
        <v>19</v>
      </c>
      <c r="I79" t="s">
        <v>19</v>
      </c>
      <c r="J79" t="s">
        <v>19</v>
      </c>
      <c r="K79">
        <v>126</v>
      </c>
      <c r="L79">
        <v>100</v>
      </c>
      <c r="M79">
        <v>26</v>
      </c>
      <c r="N79">
        <v>28</v>
      </c>
      <c r="O79">
        <v>17</v>
      </c>
      <c r="P79">
        <v>11</v>
      </c>
      <c r="Q79">
        <v>14</v>
      </c>
      <c r="R79">
        <v>13</v>
      </c>
      <c r="S79">
        <v>1</v>
      </c>
      <c r="T79">
        <v>6</v>
      </c>
      <c r="U79">
        <v>5</v>
      </c>
      <c r="V79">
        <v>1</v>
      </c>
      <c r="W79">
        <v>1</v>
      </c>
      <c r="X79">
        <v>1</v>
      </c>
      <c r="Y79" t="s">
        <v>19</v>
      </c>
      <c r="Z79">
        <v>7</v>
      </c>
      <c r="AA79">
        <v>5</v>
      </c>
      <c r="AB79">
        <v>2</v>
      </c>
      <c r="AC79">
        <v>2</v>
      </c>
      <c r="AD79">
        <v>1</v>
      </c>
      <c r="AE79">
        <v>0</v>
      </c>
    </row>
    <row r="80" spans="1:31">
      <c r="A80" t="s">
        <v>1006</v>
      </c>
      <c r="B80">
        <v>99</v>
      </c>
      <c r="C80">
        <v>78</v>
      </c>
      <c r="D80">
        <v>21</v>
      </c>
      <c r="E80">
        <v>1</v>
      </c>
      <c r="F80" t="s">
        <v>19</v>
      </c>
      <c r="G80">
        <v>1</v>
      </c>
      <c r="H80">
        <v>1</v>
      </c>
      <c r="I80">
        <v>1</v>
      </c>
      <c r="J80" t="s">
        <v>19</v>
      </c>
      <c r="K80">
        <v>82</v>
      </c>
      <c r="L80">
        <v>70</v>
      </c>
      <c r="M80">
        <v>12</v>
      </c>
      <c r="N80">
        <v>9</v>
      </c>
      <c r="O80">
        <v>4</v>
      </c>
      <c r="P80">
        <v>5</v>
      </c>
      <c r="Q80">
        <v>4</v>
      </c>
      <c r="R80">
        <v>2</v>
      </c>
      <c r="S80">
        <v>2</v>
      </c>
      <c r="T80">
        <v>1</v>
      </c>
      <c r="U80">
        <v>1</v>
      </c>
      <c r="V80" t="s">
        <v>19</v>
      </c>
      <c r="W80" t="s">
        <v>19</v>
      </c>
      <c r="X80" t="s">
        <v>19</v>
      </c>
      <c r="Y80" t="s">
        <v>19</v>
      </c>
      <c r="Z80">
        <v>2</v>
      </c>
      <c r="AA80">
        <v>1</v>
      </c>
      <c r="AB80">
        <v>2</v>
      </c>
      <c r="AC80" t="s">
        <v>19</v>
      </c>
      <c r="AD80" t="s">
        <v>19</v>
      </c>
      <c r="AE80" t="s">
        <v>19</v>
      </c>
    </row>
    <row r="81" spans="1:31">
      <c r="A81" t="s">
        <v>1005</v>
      </c>
      <c r="B81">
        <v>131</v>
      </c>
      <c r="C81">
        <v>112</v>
      </c>
      <c r="D81">
        <v>19</v>
      </c>
      <c r="E81">
        <v>1</v>
      </c>
      <c r="F81">
        <v>1</v>
      </c>
      <c r="G81" t="s">
        <v>19</v>
      </c>
      <c r="H81" t="s">
        <v>19</v>
      </c>
      <c r="I81" t="s">
        <v>19</v>
      </c>
      <c r="J81" t="s">
        <v>19</v>
      </c>
      <c r="K81">
        <v>74</v>
      </c>
      <c r="L81">
        <v>64</v>
      </c>
      <c r="M81">
        <v>10</v>
      </c>
      <c r="N81">
        <v>26</v>
      </c>
      <c r="O81">
        <v>20</v>
      </c>
      <c r="P81">
        <v>6</v>
      </c>
      <c r="Q81">
        <v>9</v>
      </c>
      <c r="R81">
        <v>8</v>
      </c>
      <c r="S81">
        <v>1</v>
      </c>
      <c r="T81">
        <v>9</v>
      </c>
      <c r="U81">
        <v>9</v>
      </c>
      <c r="V81" t="s">
        <v>19</v>
      </c>
      <c r="W81">
        <v>1</v>
      </c>
      <c r="X81">
        <v>1</v>
      </c>
      <c r="Y81" t="s">
        <v>19</v>
      </c>
      <c r="Z81">
        <v>13</v>
      </c>
      <c r="AA81">
        <v>10</v>
      </c>
      <c r="AB81">
        <v>3</v>
      </c>
      <c r="AC81">
        <v>19</v>
      </c>
      <c r="AD81">
        <v>19</v>
      </c>
      <c r="AE81">
        <v>1</v>
      </c>
    </row>
    <row r="82" spans="1:31">
      <c r="A82" t="s">
        <v>1004</v>
      </c>
      <c r="B82">
        <v>159</v>
      </c>
      <c r="C82">
        <v>134</v>
      </c>
      <c r="D82">
        <v>25</v>
      </c>
      <c r="E82">
        <v>4</v>
      </c>
      <c r="F82">
        <v>4</v>
      </c>
      <c r="G82" t="s">
        <v>19</v>
      </c>
      <c r="H82" t="s">
        <v>19</v>
      </c>
      <c r="I82" t="s">
        <v>19</v>
      </c>
      <c r="J82" t="s">
        <v>19</v>
      </c>
      <c r="K82">
        <v>110</v>
      </c>
      <c r="L82">
        <v>91</v>
      </c>
      <c r="M82">
        <v>19</v>
      </c>
      <c r="N82">
        <v>4</v>
      </c>
      <c r="O82">
        <v>3</v>
      </c>
      <c r="P82">
        <v>1</v>
      </c>
      <c r="Q82">
        <v>20</v>
      </c>
      <c r="R82">
        <v>18</v>
      </c>
      <c r="S82">
        <v>3</v>
      </c>
      <c r="T82">
        <v>11</v>
      </c>
      <c r="U82">
        <v>10</v>
      </c>
      <c r="V82">
        <v>2</v>
      </c>
      <c r="W82">
        <v>1</v>
      </c>
      <c r="X82">
        <v>1</v>
      </c>
      <c r="Y82" t="s">
        <v>19</v>
      </c>
      <c r="Z82">
        <v>9</v>
      </c>
      <c r="AA82">
        <v>8</v>
      </c>
      <c r="AB82">
        <v>1</v>
      </c>
      <c r="AC82" t="s">
        <v>19</v>
      </c>
      <c r="AD82" t="s">
        <v>19</v>
      </c>
      <c r="AE82" t="s">
        <v>19</v>
      </c>
    </row>
    <row r="83" spans="1:31">
      <c r="A83" t="s">
        <v>1003</v>
      </c>
      <c r="B83">
        <v>88</v>
      </c>
      <c r="C83">
        <v>66</v>
      </c>
      <c r="D83">
        <v>22</v>
      </c>
      <c r="E83">
        <v>1</v>
      </c>
      <c r="F83">
        <v>1</v>
      </c>
      <c r="G83" t="s">
        <v>19</v>
      </c>
      <c r="H83" t="s">
        <v>19</v>
      </c>
      <c r="I83" t="s">
        <v>19</v>
      </c>
      <c r="J83" t="s">
        <v>19</v>
      </c>
      <c r="K83">
        <v>68</v>
      </c>
      <c r="L83">
        <v>49</v>
      </c>
      <c r="M83">
        <v>19</v>
      </c>
      <c r="N83">
        <v>2</v>
      </c>
      <c r="O83">
        <v>2</v>
      </c>
      <c r="P83" t="s">
        <v>19</v>
      </c>
      <c r="Q83">
        <v>6</v>
      </c>
      <c r="R83">
        <v>4</v>
      </c>
      <c r="S83">
        <v>2</v>
      </c>
      <c r="T83">
        <v>5</v>
      </c>
      <c r="U83">
        <v>5</v>
      </c>
      <c r="V83" t="s">
        <v>19</v>
      </c>
      <c r="W83" t="s">
        <v>19</v>
      </c>
      <c r="X83" t="s">
        <v>19</v>
      </c>
      <c r="Y83" t="s">
        <v>19</v>
      </c>
      <c r="Z83">
        <v>7</v>
      </c>
      <c r="AA83">
        <v>6</v>
      </c>
      <c r="AB83">
        <v>1</v>
      </c>
      <c r="AC83" t="s">
        <v>19</v>
      </c>
      <c r="AD83" t="s">
        <v>19</v>
      </c>
      <c r="AE83" t="s">
        <v>19</v>
      </c>
    </row>
    <row r="84" spans="1:31">
      <c r="A84" t="s">
        <v>1002</v>
      </c>
      <c r="B84">
        <v>149</v>
      </c>
      <c r="C84">
        <v>138</v>
      </c>
      <c r="D84">
        <v>11</v>
      </c>
      <c r="E84">
        <v>13</v>
      </c>
      <c r="F84">
        <v>13</v>
      </c>
      <c r="G84" t="s">
        <v>19</v>
      </c>
      <c r="H84" t="s">
        <v>19</v>
      </c>
      <c r="I84" t="s">
        <v>19</v>
      </c>
      <c r="J84" t="s">
        <v>19</v>
      </c>
      <c r="K84">
        <v>101</v>
      </c>
      <c r="L84">
        <v>91</v>
      </c>
      <c r="M84">
        <v>10</v>
      </c>
      <c r="N84">
        <v>6</v>
      </c>
      <c r="O84">
        <v>6</v>
      </c>
      <c r="P84" t="s">
        <v>19</v>
      </c>
      <c r="Q84">
        <v>15</v>
      </c>
      <c r="R84">
        <v>14</v>
      </c>
      <c r="S84">
        <v>1</v>
      </c>
      <c r="T84">
        <v>7</v>
      </c>
      <c r="U84">
        <v>6</v>
      </c>
      <c r="V84">
        <v>1</v>
      </c>
      <c r="W84" t="s">
        <v>19</v>
      </c>
      <c r="X84" t="s">
        <v>19</v>
      </c>
      <c r="Y84" t="s">
        <v>19</v>
      </c>
      <c r="Z84">
        <v>9</v>
      </c>
      <c r="AA84">
        <v>9</v>
      </c>
      <c r="AB84" t="s">
        <v>19</v>
      </c>
      <c r="AC84">
        <v>1</v>
      </c>
      <c r="AD84">
        <v>1</v>
      </c>
      <c r="AE84" t="s">
        <v>19</v>
      </c>
    </row>
    <row r="85" spans="1:31">
      <c r="A85" t="s">
        <v>1001</v>
      </c>
      <c r="B85">
        <v>67</v>
      </c>
      <c r="C85">
        <v>58</v>
      </c>
      <c r="D85">
        <v>8</v>
      </c>
      <c r="E85">
        <v>1</v>
      </c>
      <c r="F85">
        <v>1</v>
      </c>
      <c r="G85" t="s">
        <v>19</v>
      </c>
      <c r="H85" t="s">
        <v>19</v>
      </c>
      <c r="I85" t="s">
        <v>19</v>
      </c>
      <c r="J85" t="s">
        <v>19</v>
      </c>
      <c r="K85">
        <v>52</v>
      </c>
      <c r="L85">
        <v>44</v>
      </c>
      <c r="M85">
        <v>8</v>
      </c>
      <c r="N85">
        <v>4</v>
      </c>
      <c r="O85">
        <v>3</v>
      </c>
      <c r="P85">
        <v>1</v>
      </c>
      <c r="Q85">
        <v>6</v>
      </c>
      <c r="R85">
        <v>6</v>
      </c>
      <c r="S85">
        <v>0</v>
      </c>
      <c r="T85">
        <v>2</v>
      </c>
      <c r="U85">
        <v>2</v>
      </c>
      <c r="V85" t="s">
        <v>19</v>
      </c>
      <c r="W85">
        <v>1</v>
      </c>
      <c r="X85">
        <v>1</v>
      </c>
      <c r="Y85" t="s">
        <v>19</v>
      </c>
      <c r="Z85">
        <v>1</v>
      </c>
      <c r="AA85">
        <v>1</v>
      </c>
      <c r="AB85" t="s">
        <v>19</v>
      </c>
      <c r="AC85" t="s">
        <v>19</v>
      </c>
      <c r="AD85" t="s">
        <v>19</v>
      </c>
      <c r="AE85" t="s">
        <v>19</v>
      </c>
    </row>
    <row r="86" spans="1:31">
      <c r="A86" t="s">
        <v>1000</v>
      </c>
      <c r="B86">
        <v>122</v>
      </c>
      <c r="C86">
        <v>91</v>
      </c>
      <c r="D86">
        <v>32</v>
      </c>
      <c r="E86">
        <v>1</v>
      </c>
      <c r="F86">
        <v>1</v>
      </c>
      <c r="G86" t="s">
        <v>19</v>
      </c>
      <c r="H86" t="s">
        <v>19</v>
      </c>
      <c r="I86" t="s">
        <v>19</v>
      </c>
      <c r="J86" t="s">
        <v>19</v>
      </c>
      <c r="K86">
        <v>88</v>
      </c>
      <c r="L86">
        <v>63</v>
      </c>
      <c r="M86">
        <v>24</v>
      </c>
      <c r="N86">
        <v>7</v>
      </c>
      <c r="O86">
        <v>3</v>
      </c>
      <c r="P86">
        <v>4</v>
      </c>
      <c r="Q86">
        <v>10</v>
      </c>
      <c r="R86">
        <v>9</v>
      </c>
      <c r="S86">
        <v>2</v>
      </c>
      <c r="T86">
        <v>8</v>
      </c>
      <c r="U86">
        <v>7</v>
      </c>
      <c r="V86">
        <v>1</v>
      </c>
      <c r="W86">
        <v>0</v>
      </c>
      <c r="X86">
        <v>0</v>
      </c>
      <c r="Y86">
        <v>0</v>
      </c>
      <c r="Z86">
        <v>9</v>
      </c>
      <c r="AA86">
        <v>8</v>
      </c>
      <c r="AB86">
        <v>1</v>
      </c>
      <c r="AC86" t="s">
        <v>19</v>
      </c>
      <c r="AD86" t="s">
        <v>19</v>
      </c>
      <c r="AE86" t="s">
        <v>19</v>
      </c>
    </row>
    <row r="87" spans="1:31">
      <c r="A87" t="s">
        <v>999</v>
      </c>
      <c r="B87">
        <v>161</v>
      </c>
      <c r="C87">
        <v>112</v>
      </c>
      <c r="D87">
        <v>49</v>
      </c>
      <c r="E87">
        <v>3</v>
      </c>
      <c r="F87">
        <v>3</v>
      </c>
      <c r="G87">
        <v>1</v>
      </c>
      <c r="H87" t="s">
        <v>19</v>
      </c>
      <c r="I87" t="s">
        <v>19</v>
      </c>
      <c r="J87" t="s">
        <v>19</v>
      </c>
      <c r="K87">
        <v>119</v>
      </c>
      <c r="L87">
        <v>85</v>
      </c>
      <c r="M87">
        <v>34</v>
      </c>
      <c r="N87">
        <v>12</v>
      </c>
      <c r="O87">
        <v>6</v>
      </c>
      <c r="P87">
        <v>6</v>
      </c>
      <c r="Q87">
        <v>9</v>
      </c>
      <c r="R87">
        <v>6</v>
      </c>
      <c r="S87">
        <v>3</v>
      </c>
      <c r="T87">
        <v>8</v>
      </c>
      <c r="U87">
        <v>6</v>
      </c>
      <c r="V87">
        <v>2</v>
      </c>
      <c r="W87">
        <v>1</v>
      </c>
      <c r="X87">
        <v>0</v>
      </c>
      <c r="Y87">
        <v>0</v>
      </c>
      <c r="Z87">
        <v>9</v>
      </c>
      <c r="AA87">
        <v>6</v>
      </c>
      <c r="AB87">
        <v>3</v>
      </c>
      <c r="AC87" t="s">
        <v>19</v>
      </c>
      <c r="AD87" t="s">
        <v>19</v>
      </c>
      <c r="AE87" t="s">
        <v>19</v>
      </c>
    </row>
    <row r="88" spans="1:31">
      <c r="A88" t="s">
        <v>998</v>
      </c>
      <c r="B88">
        <v>151</v>
      </c>
      <c r="C88">
        <v>124</v>
      </c>
      <c r="D88">
        <v>27</v>
      </c>
      <c r="E88">
        <v>1</v>
      </c>
      <c r="F88">
        <v>1</v>
      </c>
      <c r="G88" t="s">
        <v>19</v>
      </c>
      <c r="H88" t="s">
        <v>19</v>
      </c>
      <c r="I88" t="s">
        <v>19</v>
      </c>
      <c r="J88" t="s">
        <v>19</v>
      </c>
      <c r="K88">
        <v>91</v>
      </c>
      <c r="L88">
        <v>75</v>
      </c>
      <c r="M88">
        <v>17</v>
      </c>
      <c r="N88">
        <v>25</v>
      </c>
      <c r="O88">
        <v>18</v>
      </c>
      <c r="P88">
        <v>7</v>
      </c>
      <c r="Q88">
        <v>9</v>
      </c>
      <c r="R88">
        <v>8</v>
      </c>
      <c r="S88">
        <v>1</v>
      </c>
      <c r="T88">
        <v>2</v>
      </c>
      <c r="U88">
        <v>2</v>
      </c>
      <c r="V88">
        <v>0</v>
      </c>
      <c r="W88">
        <v>1</v>
      </c>
      <c r="X88">
        <v>1</v>
      </c>
      <c r="Y88">
        <v>0</v>
      </c>
      <c r="Z88">
        <v>22</v>
      </c>
      <c r="AA88">
        <v>20</v>
      </c>
      <c r="AB88">
        <v>2</v>
      </c>
      <c r="AC88">
        <v>1</v>
      </c>
      <c r="AD88">
        <v>0</v>
      </c>
      <c r="AE88">
        <v>0</v>
      </c>
    </row>
    <row r="89" spans="1:31">
      <c r="A89" t="s">
        <v>997</v>
      </c>
      <c r="B89">
        <v>112</v>
      </c>
      <c r="C89">
        <v>87</v>
      </c>
      <c r="D89">
        <v>25</v>
      </c>
      <c r="E89" t="s">
        <v>19</v>
      </c>
      <c r="F89" t="s">
        <v>19</v>
      </c>
      <c r="G89" t="s">
        <v>19</v>
      </c>
      <c r="H89" t="s">
        <v>19</v>
      </c>
      <c r="I89" t="s">
        <v>19</v>
      </c>
      <c r="J89" t="s">
        <v>19</v>
      </c>
      <c r="K89">
        <v>70</v>
      </c>
      <c r="L89">
        <v>54</v>
      </c>
      <c r="M89">
        <v>16</v>
      </c>
      <c r="N89">
        <v>7</v>
      </c>
      <c r="O89">
        <v>7</v>
      </c>
      <c r="P89">
        <v>0</v>
      </c>
      <c r="Q89">
        <v>21</v>
      </c>
      <c r="R89">
        <v>17</v>
      </c>
      <c r="S89">
        <v>4</v>
      </c>
      <c r="T89">
        <v>4</v>
      </c>
      <c r="U89">
        <v>3</v>
      </c>
      <c r="V89">
        <v>1</v>
      </c>
      <c r="W89">
        <v>1</v>
      </c>
      <c r="X89">
        <v>1</v>
      </c>
      <c r="Y89">
        <v>0</v>
      </c>
      <c r="Z89">
        <v>9</v>
      </c>
      <c r="AA89">
        <v>6</v>
      </c>
      <c r="AB89">
        <v>3</v>
      </c>
      <c r="AC89">
        <v>3</v>
      </c>
      <c r="AD89">
        <v>3</v>
      </c>
      <c r="AE89" t="s">
        <v>19</v>
      </c>
    </row>
    <row r="90" spans="1:31">
      <c r="A90" t="s">
        <v>996</v>
      </c>
      <c r="B90">
        <v>94</v>
      </c>
      <c r="C90">
        <v>75</v>
      </c>
      <c r="D90">
        <v>19</v>
      </c>
      <c r="E90" t="s">
        <v>19</v>
      </c>
      <c r="F90" t="s">
        <v>19</v>
      </c>
      <c r="G90" t="s">
        <v>19</v>
      </c>
      <c r="H90" t="s">
        <v>19</v>
      </c>
      <c r="I90" t="s">
        <v>19</v>
      </c>
      <c r="J90" t="s">
        <v>19</v>
      </c>
      <c r="K90">
        <v>58</v>
      </c>
      <c r="L90">
        <v>46</v>
      </c>
      <c r="M90">
        <v>12</v>
      </c>
      <c r="N90">
        <v>7</v>
      </c>
      <c r="O90">
        <v>6</v>
      </c>
      <c r="P90">
        <v>1</v>
      </c>
      <c r="Q90">
        <v>13</v>
      </c>
      <c r="R90">
        <v>11</v>
      </c>
      <c r="S90">
        <v>2</v>
      </c>
      <c r="T90">
        <v>7</v>
      </c>
      <c r="U90">
        <v>5</v>
      </c>
      <c r="V90">
        <v>2</v>
      </c>
      <c r="W90">
        <v>2</v>
      </c>
      <c r="X90">
        <v>1</v>
      </c>
      <c r="Y90">
        <v>1</v>
      </c>
      <c r="Z90">
        <v>8</v>
      </c>
      <c r="AA90">
        <v>7</v>
      </c>
      <c r="AB90">
        <v>1</v>
      </c>
      <c r="AC90" t="s">
        <v>19</v>
      </c>
      <c r="AD90" t="s">
        <v>19</v>
      </c>
      <c r="AE90" t="s">
        <v>19</v>
      </c>
    </row>
    <row r="91" spans="1:31">
      <c r="A91" t="s">
        <v>995</v>
      </c>
      <c r="B91">
        <v>103</v>
      </c>
      <c r="C91">
        <v>89</v>
      </c>
      <c r="D91">
        <v>14</v>
      </c>
      <c r="E91">
        <v>1</v>
      </c>
      <c r="F91">
        <v>1</v>
      </c>
      <c r="G91" t="s">
        <v>19</v>
      </c>
      <c r="H91" t="s">
        <v>19</v>
      </c>
      <c r="I91" t="s">
        <v>19</v>
      </c>
      <c r="J91" t="s">
        <v>19</v>
      </c>
      <c r="K91">
        <v>81</v>
      </c>
      <c r="L91">
        <v>68</v>
      </c>
      <c r="M91">
        <v>13</v>
      </c>
      <c r="N91">
        <v>5</v>
      </c>
      <c r="O91">
        <v>5</v>
      </c>
      <c r="P91" t="s">
        <v>19</v>
      </c>
      <c r="Q91">
        <v>8</v>
      </c>
      <c r="R91">
        <v>8</v>
      </c>
      <c r="S91" t="s">
        <v>19</v>
      </c>
      <c r="T91">
        <v>4</v>
      </c>
      <c r="U91">
        <v>4</v>
      </c>
      <c r="V91">
        <v>0</v>
      </c>
      <c r="W91" t="s">
        <v>19</v>
      </c>
      <c r="X91" t="s">
        <v>19</v>
      </c>
      <c r="Y91" t="s">
        <v>19</v>
      </c>
      <c r="Z91">
        <v>5</v>
      </c>
      <c r="AA91">
        <v>5</v>
      </c>
      <c r="AB91">
        <v>1</v>
      </c>
      <c r="AC91" t="s">
        <v>19</v>
      </c>
      <c r="AD91" t="s">
        <v>19</v>
      </c>
      <c r="AE91" t="s">
        <v>19</v>
      </c>
    </row>
    <row r="92" spans="1:31">
      <c r="A92" t="s">
        <v>994</v>
      </c>
      <c r="B92">
        <v>113</v>
      </c>
      <c r="C92">
        <v>89</v>
      </c>
      <c r="D92">
        <v>24</v>
      </c>
      <c r="E92">
        <v>2</v>
      </c>
      <c r="F92">
        <v>2</v>
      </c>
      <c r="G92" t="s">
        <v>19</v>
      </c>
      <c r="H92">
        <v>1</v>
      </c>
      <c r="I92" t="s">
        <v>19</v>
      </c>
      <c r="J92">
        <v>1</v>
      </c>
      <c r="K92">
        <v>65</v>
      </c>
      <c r="L92">
        <v>47</v>
      </c>
      <c r="M92">
        <v>18</v>
      </c>
      <c r="N92">
        <v>14</v>
      </c>
      <c r="O92">
        <v>12</v>
      </c>
      <c r="P92">
        <v>2</v>
      </c>
      <c r="Q92">
        <v>16</v>
      </c>
      <c r="R92">
        <v>15</v>
      </c>
      <c r="S92">
        <v>1</v>
      </c>
      <c r="T92">
        <v>4</v>
      </c>
      <c r="U92">
        <v>4</v>
      </c>
      <c r="V92" t="s">
        <v>19</v>
      </c>
      <c r="W92">
        <v>1</v>
      </c>
      <c r="X92">
        <v>0</v>
      </c>
      <c r="Y92">
        <v>0</v>
      </c>
      <c r="Z92">
        <v>12</v>
      </c>
      <c r="AA92">
        <v>9</v>
      </c>
      <c r="AB92">
        <v>2</v>
      </c>
      <c r="AC92" t="s">
        <v>19</v>
      </c>
      <c r="AD92" t="s">
        <v>19</v>
      </c>
      <c r="AE92" t="s">
        <v>19</v>
      </c>
    </row>
    <row r="93" spans="1:31">
      <c r="A93" t="s">
        <v>993</v>
      </c>
      <c r="B93">
        <v>198</v>
      </c>
      <c r="C93">
        <v>159</v>
      </c>
      <c r="D93">
        <v>39</v>
      </c>
      <c r="E93">
        <v>9</v>
      </c>
      <c r="F93">
        <v>9</v>
      </c>
      <c r="G93">
        <v>0</v>
      </c>
      <c r="H93" t="s">
        <v>19</v>
      </c>
      <c r="I93" t="s">
        <v>19</v>
      </c>
      <c r="J93" t="s">
        <v>19</v>
      </c>
      <c r="K93">
        <v>109</v>
      </c>
      <c r="L93">
        <v>85</v>
      </c>
      <c r="M93">
        <v>25</v>
      </c>
      <c r="N93">
        <v>8</v>
      </c>
      <c r="O93">
        <v>4</v>
      </c>
      <c r="P93">
        <v>4</v>
      </c>
      <c r="Q93">
        <v>31</v>
      </c>
      <c r="R93">
        <v>29</v>
      </c>
      <c r="S93">
        <v>2</v>
      </c>
      <c r="T93">
        <v>23</v>
      </c>
      <c r="U93">
        <v>21</v>
      </c>
      <c r="V93">
        <v>2</v>
      </c>
      <c r="W93">
        <v>5</v>
      </c>
      <c r="X93">
        <v>4</v>
      </c>
      <c r="Y93">
        <v>1</v>
      </c>
      <c r="Z93">
        <v>13</v>
      </c>
      <c r="AA93">
        <v>7</v>
      </c>
      <c r="AB93">
        <v>5</v>
      </c>
      <c r="AC93" t="s">
        <v>19</v>
      </c>
      <c r="AD93" t="s">
        <v>19</v>
      </c>
      <c r="AE93" t="s">
        <v>19</v>
      </c>
    </row>
    <row r="94" spans="1:31">
      <c r="A94" t="s">
        <v>992</v>
      </c>
      <c r="B94">
        <v>130</v>
      </c>
      <c r="C94">
        <v>101</v>
      </c>
      <c r="D94">
        <v>29</v>
      </c>
      <c r="E94" t="s">
        <v>19</v>
      </c>
      <c r="F94" t="s">
        <v>19</v>
      </c>
      <c r="G94" t="s">
        <v>19</v>
      </c>
      <c r="H94" t="s">
        <v>19</v>
      </c>
      <c r="I94" t="s">
        <v>19</v>
      </c>
      <c r="J94" t="s">
        <v>19</v>
      </c>
      <c r="K94">
        <v>100</v>
      </c>
      <c r="L94">
        <v>75</v>
      </c>
      <c r="M94">
        <v>25</v>
      </c>
      <c r="N94">
        <v>10</v>
      </c>
      <c r="O94">
        <v>8</v>
      </c>
      <c r="P94">
        <v>2</v>
      </c>
      <c r="Q94">
        <v>4</v>
      </c>
      <c r="R94">
        <v>4</v>
      </c>
      <c r="S94">
        <v>0</v>
      </c>
      <c r="T94">
        <v>6</v>
      </c>
      <c r="U94">
        <v>5</v>
      </c>
      <c r="V94">
        <v>1</v>
      </c>
      <c r="W94">
        <v>1</v>
      </c>
      <c r="X94" t="s">
        <v>19</v>
      </c>
      <c r="Y94">
        <v>1</v>
      </c>
      <c r="Z94">
        <v>9</v>
      </c>
      <c r="AA94">
        <v>9</v>
      </c>
      <c r="AB94">
        <v>1</v>
      </c>
      <c r="AC94" t="s">
        <v>19</v>
      </c>
      <c r="AD94" t="s">
        <v>19</v>
      </c>
      <c r="AE94" t="s">
        <v>19</v>
      </c>
    </row>
    <row r="95" spans="1:31">
      <c r="A95" t="s">
        <v>991</v>
      </c>
      <c r="B95">
        <v>122</v>
      </c>
      <c r="C95">
        <v>84</v>
      </c>
      <c r="D95">
        <v>38</v>
      </c>
      <c r="E95">
        <v>0</v>
      </c>
      <c r="F95">
        <v>0</v>
      </c>
      <c r="G95" t="s">
        <v>19</v>
      </c>
      <c r="H95">
        <v>1</v>
      </c>
      <c r="I95">
        <v>1</v>
      </c>
      <c r="J95" t="s">
        <v>19</v>
      </c>
      <c r="K95">
        <v>95</v>
      </c>
      <c r="L95">
        <v>63</v>
      </c>
      <c r="M95">
        <v>32</v>
      </c>
      <c r="N95">
        <v>3</v>
      </c>
      <c r="O95">
        <v>3</v>
      </c>
      <c r="P95">
        <v>1</v>
      </c>
      <c r="Q95">
        <v>10</v>
      </c>
      <c r="R95">
        <v>8</v>
      </c>
      <c r="S95">
        <v>2</v>
      </c>
      <c r="T95">
        <v>4</v>
      </c>
      <c r="U95">
        <v>3</v>
      </c>
      <c r="V95">
        <v>2</v>
      </c>
      <c r="W95">
        <v>4</v>
      </c>
      <c r="X95">
        <v>4</v>
      </c>
      <c r="Y95">
        <v>0</v>
      </c>
      <c r="Z95">
        <v>4</v>
      </c>
      <c r="AA95">
        <v>3</v>
      </c>
      <c r="AB95">
        <v>1</v>
      </c>
      <c r="AC95">
        <v>4</v>
      </c>
      <c r="AD95">
        <v>1</v>
      </c>
      <c r="AE95">
        <v>4</v>
      </c>
    </row>
    <row r="96" spans="1:31">
      <c r="A96" t="s">
        <v>990</v>
      </c>
      <c r="B96">
        <v>252</v>
      </c>
      <c r="C96">
        <v>199</v>
      </c>
      <c r="D96">
        <v>53</v>
      </c>
      <c r="E96">
        <v>4</v>
      </c>
      <c r="F96">
        <v>4</v>
      </c>
      <c r="G96">
        <v>0</v>
      </c>
      <c r="H96" t="s">
        <v>19</v>
      </c>
      <c r="I96" t="s">
        <v>19</v>
      </c>
      <c r="J96" t="s">
        <v>19</v>
      </c>
      <c r="K96">
        <v>160</v>
      </c>
      <c r="L96">
        <v>122</v>
      </c>
      <c r="M96">
        <v>38</v>
      </c>
      <c r="N96">
        <v>7</v>
      </c>
      <c r="O96">
        <v>6</v>
      </c>
      <c r="P96">
        <v>1</v>
      </c>
      <c r="Q96">
        <v>43</v>
      </c>
      <c r="R96">
        <v>39</v>
      </c>
      <c r="S96">
        <v>5</v>
      </c>
      <c r="T96">
        <v>20</v>
      </c>
      <c r="U96">
        <v>14</v>
      </c>
      <c r="V96">
        <v>6</v>
      </c>
      <c r="W96">
        <v>3</v>
      </c>
      <c r="X96">
        <v>2</v>
      </c>
      <c r="Y96">
        <v>1</v>
      </c>
      <c r="Z96">
        <v>15</v>
      </c>
      <c r="AA96">
        <v>13</v>
      </c>
      <c r="AB96">
        <v>2</v>
      </c>
      <c r="AC96">
        <v>14</v>
      </c>
      <c r="AD96">
        <v>12</v>
      </c>
      <c r="AE96">
        <v>1</v>
      </c>
    </row>
    <row r="97" spans="1:31">
      <c r="A97" t="s">
        <v>989</v>
      </c>
      <c r="B97">
        <v>99</v>
      </c>
      <c r="C97">
        <v>80</v>
      </c>
      <c r="D97">
        <v>19</v>
      </c>
      <c r="E97">
        <v>1</v>
      </c>
      <c r="F97">
        <v>1</v>
      </c>
      <c r="G97" t="s">
        <v>19</v>
      </c>
      <c r="H97">
        <v>1</v>
      </c>
      <c r="I97">
        <v>1</v>
      </c>
      <c r="J97" t="s">
        <v>19</v>
      </c>
      <c r="K97">
        <v>79</v>
      </c>
      <c r="L97">
        <v>65</v>
      </c>
      <c r="M97">
        <v>14</v>
      </c>
      <c r="N97">
        <v>2</v>
      </c>
      <c r="O97">
        <v>1</v>
      </c>
      <c r="P97">
        <v>1</v>
      </c>
      <c r="Q97">
        <v>10</v>
      </c>
      <c r="R97">
        <v>7</v>
      </c>
      <c r="S97">
        <v>2</v>
      </c>
      <c r="T97">
        <v>4</v>
      </c>
      <c r="U97">
        <v>3</v>
      </c>
      <c r="V97">
        <v>1</v>
      </c>
      <c r="W97" t="s">
        <v>19</v>
      </c>
      <c r="X97" t="s">
        <v>19</v>
      </c>
      <c r="Y97" t="s">
        <v>19</v>
      </c>
      <c r="Z97">
        <v>2</v>
      </c>
      <c r="AA97">
        <v>1</v>
      </c>
      <c r="AB97">
        <v>1</v>
      </c>
      <c r="AC97">
        <v>9</v>
      </c>
      <c r="AD97">
        <v>6</v>
      </c>
      <c r="AE97">
        <v>3</v>
      </c>
    </row>
    <row r="98" spans="1:31">
      <c r="A98" t="s">
        <v>988</v>
      </c>
      <c r="B98">
        <v>220</v>
      </c>
      <c r="C98">
        <v>157</v>
      </c>
      <c r="D98">
        <v>63</v>
      </c>
      <c r="E98">
        <v>1</v>
      </c>
      <c r="F98">
        <v>1</v>
      </c>
      <c r="G98" t="s">
        <v>19</v>
      </c>
      <c r="H98" t="s">
        <v>19</v>
      </c>
      <c r="I98" t="s">
        <v>19</v>
      </c>
      <c r="J98" t="s">
        <v>19</v>
      </c>
      <c r="K98">
        <v>124</v>
      </c>
      <c r="L98">
        <v>86</v>
      </c>
      <c r="M98">
        <v>37</v>
      </c>
      <c r="N98">
        <v>24</v>
      </c>
      <c r="O98">
        <v>15</v>
      </c>
      <c r="P98">
        <v>10</v>
      </c>
      <c r="Q98">
        <v>48</v>
      </c>
      <c r="R98">
        <v>37</v>
      </c>
      <c r="S98">
        <v>11</v>
      </c>
      <c r="T98">
        <v>10</v>
      </c>
      <c r="U98">
        <v>7</v>
      </c>
      <c r="V98">
        <v>3</v>
      </c>
      <c r="W98">
        <v>4</v>
      </c>
      <c r="X98">
        <v>2</v>
      </c>
      <c r="Y98">
        <v>1</v>
      </c>
      <c r="Z98">
        <v>10</v>
      </c>
      <c r="AA98">
        <v>8</v>
      </c>
      <c r="AB98">
        <v>2</v>
      </c>
      <c r="AC98" t="s">
        <v>19</v>
      </c>
      <c r="AD98" t="s">
        <v>19</v>
      </c>
      <c r="AE98" t="s">
        <v>19</v>
      </c>
    </row>
    <row r="99" spans="1:31">
      <c r="A99" t="s">
        <v>987</v>
      </c>
      <c r="B99">
        <v>103</v>
      </c>
      <c r="C99">
        <v>81</v>
      </c>
      <c r="D99">
        <v>22</v>
      </c>
      <c r="E99" t="s">
        <v>19</v>
      </c>
      <c r="F99" t="s">
        <v>19</v>
      </c>
      <c r="G99" t="s">
        <v>19</v>
      </c>
      <c r="H99" t="s">
        <v>19</v>
      </c>
      <c r="I99" t="s">
        <v>19</v>
      </c>
      <c r="J99" t="s">
        <v>19</v>
      </c>
      <c r="K99">
        <v>72</v>
      </c>
      <c r="L99">
        <v>55</v>
      </c>
      <c r="M99">
        <v>17</v>
      </c>
      <c r="N99">
        <v>9</v>
      </c>
      <c r="O99">
        <v>8</v>
      </c>
      <c r="P99">
        <v>2</v>
      </c>
      <c r="Q99">
        <v>8</v>
      </c>
      <c r="R99">
        <v>6</v>
      </c>
      <c r="S99">
        <v>2</v>
      </c>
      <c r="T99">
        <v>5</v>
      </c>
      <c r="U99">
        <v>5</v>
      </c>
      <c r="V99" t="s">
        <v>19</v>
      </c>
      <c r="W99" t="s">
        <v>19</v>
      </c>
      <c r="X99" t="s">
        <v>19</v>
      </c>
      <c r="Y99" t="s">
        <v>19</v>
      </c>
      <c r="Z99">
        <v>9</v>
      </c>
      <c r="AA99">
        <v>9</v>
      </c>
      <c r="AB99">
        <v>1</v>
      </c>
      <c r="AC99" t="s">
        <v>19</v>
      </c>
      <c r="AD99" t="s">
        <v>19</v>
      </c>
      <c r="AE99" t="s">
        <v>19</v>
      </c>
    </row>
    <row r="100" spans="1:31">
      <c r="A100" t="s">
        <v>986</v>
      </c>
      <c r="B100">
        <v>71</v>
      </c>
      <c r="C100">
        <v>50</v>
      </c>
      <c r="D100">
        <v>21</v>
      </c>
      <c r="E100" t="s">
        <v>19</v>
      </c>
      <c r="F100" t="s">
        <v>19</v>
      </c>
      <c r="G100" t="s">
        <v>19</v>
      </c>
      <c r="H100" t="s">
        <v>19</v>
      </c>
      <c r="I100" t="s">
        <v>19</v>
      </c>
      <c r="J100" t="s">
        <v>19</v>
      </c>
      <c r="K100">
        <v>49</v>
      </c>
      <c r="L100">
        <v>37</v>
      </c>
      <c r="M100">
        <v>13</v>
      </c>
      <c r="N100">
        <v>5</v>
      </c>
      <c r="O100">
        <v>4</v>
      </c>
      <c r="P100">
        <v>2</v>
      </c>
      <c r="Q100">
        <v>11</v>
      </c>
      <c r="R100">
        <v>7</v>
      </c>
      <c r="S100">
        <v>4</v>
      </c>
      <c r="T100">
        <v>3</v>
      </c>
      <c r="U100">
        <v>2</v>
      </c>
      <c r="V100">
        <v>1</v>
      </c>
      <c r="W100">
        <v>1</v>
      </c>
      <c r="X100" t="s">
        <v>19</v>
      </c>
      <c r="Y100">
        <v>1</v>
      </c>
      <c r="Z100">
        <v>1</v>
      </c>
      <c r="AA100" t="s">
        <v>19</v>
      </c>
      <c r="AB100">
        <v>1</v>
      </c>
      <c r="AC100">
        <v>1</v>
      </c>
      <c r="AD100">
        <v>1</v>
      </c>
      <c r="AE100" t="s">
        <v>19</v>
      </c>
    </row>
    <row r="101" spans="1:31">
      <c r="A101" t="s">
        <v>985</v>
      </c>
      <c r="B101">
        <v>132</v>
      </c>
      <c r="C101">
        <v>95</v>
      </c>
      <c r="D101">
        <v>38</v>
      </c>
      <c r="E101">
        <v>1</v>
      </c>
      <c r="F101">
        <v>1</v>
      </c>
      <c r="G101" t="s">
        <v>19</v>
      </c>
      <c r="H101">
        <v>1</v>
      </c>
      <c r="I101" t="s">
        <v>19</v>
      </c>
      <c r="J101">
        <v>1</v>
      </c>
      <c r="K101">
        <v>86</v>
      </c>
      <c r="L101">
        <v>59</v>
      </c>
      <c r="M101">
        <v>27</v>
      </c>
      <c r="N101">
        <v>7</v>
      </c>
      <c r="O101">
        <v>7</v>
      </c>
      <c r="P101">
        <v>1</v>
      </c>
      <c r="Q101">
        <v>22</v>
      </c>
      <c r="R101">
        <v>18</v>
      </c>
      <c r="S101">
        <v>4</v>
      </c>
      <c r="T101">
        <v>5</v>
      </c>
      <c r="U101">
        <v>3</v>
      </c>
      <c r="V101">
        <v>2</v>
      </c>
      <c r="W101">
        <v>3</v>
      </c>
      <c r="X101">
        <v>3</v>
      </c>
      <c r="Y101">
        <v>1</v>
      </c>
      <c r="Z101">
        <v>8</v>
      </c>
      <c r="AA101">
        <v>6</v>
      </c>
      <c r="AB101">
        <v>3</v>
      </c>
      <c r="AC101" t="s">
        <v>19</v>
      </c>
      <c r="AD101" t="s">
        <v>19</v>
      </c>
      <c r="AE101" t="s">
        <v>19</v>
      </c>
    </row>
    <row r="102" spans="1:31">
      <c r="A102" t="s">
        <v>984</v>
      </c>
      <c r="B102">
        <v>103</v>
      </c>
      <c r="C102">
        <v>68</v>
      </c>
      <c r="D102">
        <v>35</v>
      </c>
      <c r="E102">
        <v>0</v>
      </c>
      <c r="F102" t="s">
        <v>19</v>
      </c>
      <c r="G102">
        <v>0</v>
      </c>
      <c r="H102" t="s">
        <v>19</v>
      </c>
      <c r="I102" t="s">
        <v>19</v>
      </c>
      <c r="J102" t="s">
        <v>19</v>
      </c>
      <c r="K102">
        <v>91</v>
      </c>
      <c r="L102">
        <v>61</v>
      </c>
      <c r="M102">
        <v>30</v>
      </c>
      <c r="N102">
        <v>2</v>
      </c>
      <c r="O102" t="s">
        <v>19</v>
      </c>
      <c r="P102">
        <v>2</v>
      </c>
      <c r="Q102">
        <v>5</v>
      </c>
      <c r="R102">
        <v>4</v>
      </c>
      <c r="S102">
        <v>2</v>
      </c>
      <c r="T102">
        <v>2</v>
      </c>
      <c r="U102">
        <v>1</v>
      </c>
      <c r="V102">
        <v>1</v>
      </c>
      <c r="W102" t="s">
        <v>19</v>
      </c>
      <c r="X102" t="s">
        <v>19</v>
      </c>
      <c r="Y102" t="s">
        <v>19</v>
      </c>
      <c r="Z102">
        <v>4</v>
      </c>
      <c r="AA102">
        <v>3</v>
      </c>
      <c r="AB102">
        <v>1</v>
      </c>
      <c r="AC102" t="s">
        <v>19</v>
      </c>
      <c r="AD102" t="s">
        <v>19</v>
      </c>
      <c r="AE102" t="s">
        <v>19</v>
      </c>
    </row>
    <row r="103" spans="1:31">
      <c r="A103" t="s">
        <v>983</v>
      </c>
      <c r="B103">
        <v>226</v>
      </c>
      <c r="C103">
        <v>168</v>
      </c>
      <c r="D103">
        <v>58</v>
      </c>
      <c r="E103">
        <v>2</v>
      </c>
      <c r="F103">
        <v>2</v>
      </c>
      <c r="G103" t="s">
        <v>19</v>
      </c>
      <c r="H103" t="s">
        <v>19</v>
      </c>
      <c r="I103" t="s">
        <v>19</v>
      </c>
      <c r="J103" t="s">
        <v>19</v>
      </c>
      <c r="K103">
        <v>135</v>
      </c>
      <c r="L103">
        <v>100</v>
      </c>
      <c r="M103">
        <v>35</v>
      </c>
      <c r="N103">
        <v>12</v>
      </c>
      <c r="O103">
        <v>6</v>
      </c>
      <c r="P103">
        <v>6</v>
      </c>
      <c r="Q103">
        <v>38</v>
      </c>
      <c r="R103">
        <v>30</v>
      </c>
      <c r="S103">
        <v>8</v>
      </c>
      <c r="T103">
        <v>24</v>
      </c>
      <c r="U103">
        <v>17</v>
      </c>
      <c r="V103">
        <v>7</v>
      </c>
      <c r="W103">
        <v>4</v>
      </c>
      <c r="X103">
        <v>4</v>
      </c>
      <c r="Y103">
        <v>0</v>
      </c>
      <c r="Z103">
        <v>10</v>
      </c>
      <c r="AA103">
        <v>9</v>
      </c>
      <c r="AB103">
        <v>1</v>
      </c>
      <c r="AC103">
        <v>12</v>
      </c>
      <c r="AD103">
        <v>9</v>
      </c>
      <c r="AE103">
        <v>3</v>
      </c>
    </row>
    <row r="104" spans="1:31">
      <c r="A104" t="s">
        <v>982</v>
      </c>
      <c r="B104">
        <v>306</v>
      </c>
      <c r="C104">
        <v>232</v>
      </c>
      <c r="D104">
        <v>73</v>
      </c>
      <c r="E104">
        <v>2</v>
      </c>
      <c r="F104">
        <v>2</v>
      </c>
      <c r="G104">
        <v>0</v>
      </c>
      <c r="H104">
        <v>1</v>
      </c>
      <c r="I104">
        <v>1</v>
      </c>
      <c r="J104" t="s">
        <v>19</v>
      </c>
      <c r="K104">
        <v>174</v>
      </c>
      <c r="L104">
        <v>137</v>
      </c>
      <c r="M104">
        <v>37</v>
      </c>
      <c r="N104">
        <v>29</v>
      </c>
      <c r="O104">
        <v>20</v>
      </c>
      <c r="P104">
        <v>8</v>
      </c>
      <c r="Q104">
        <v>59</v>
      </c>
      <c r="R104">
        <v>40</v>
      </c>
      <c r="S104">
        <v>19</v>
      </c>
      <c r="T104">
        <v>19</v>
      </c>
      <c r="U104">
        <v>15</v>
      </c>
      <c r="V104">
        <v>4</v>
      </c>
      <c r="W104">
        <v>5</v>
      </c>
      <c r="X104">
        <v>3</v>
      </c>
      <c r="Y104">
        <v>2</v>
      </c>
      <c r="Z104">
        <v>18</v>
      </c>
      <c r="AA104">
        <v>15</v>
      </c>
      <c r="AB104">
        <v>3</v>
      </c>
      <c r="AC104">
        <v>19</v>
      </c>
      <c r="AD104">
        <v>16</v>
      </c>
      <c r="AE104">
        <v>3</v>
      </c>
    </row>
    <row r="105" spans="1:31">
      <c r="A105" t="s">
        <v>981</v>
      </c>
      <c r="B105">
        <v>228</v>
      </c>
      <c r="C105">
        <v>173</v>
      </c>
      <c r="D105">
        <v>55</v>
      </c>
      <c r="E105">
        <v>3</v>
      </c>
      <c r="F105">
        <v>3</v>
      </c>
      <c r="G105" t="s">
        <v>19</v>
      </c>
      <c r="H105">
        <v>0</v>
      </c>
      <c r="I105" t="s">
        <v>19</v>
      </c>
      <c r="J105">
        <v>0</v>
      </c>
      <c r="K105">
        <v>128</v>
      </c>
      <c r="L105">
        <v>103</v>
      </c>
      <c r="M105">
        <v>25</v>
      </c>
      <c r="N105">
        <v>10</v>
      </c>
      <c r="O105">
        <v>7</v>
      </c>
      <c r="P105">
        <v>3</v>
      </c>
      <c r="Q105">
        <v>46</v>
      </c>
      <c r="R105">
        <v>29</v>
      </c>
      <c r="S105">
        <v>17</v>
      </c>
      <c r="T105">
        <v>17</v>
      </c>
      <c r="U105">
        <v>10</v>
      </c>
      <c r="V105">
        <v>7</v>
      </c>
      <c r="W105">
        <v>4</v>
      </c>
      <c r="X105">
        <v>2</v>
      </c>
      <c r="Y105">
        <v>2</v>
      </c>
      <c r="Z105">
        <v>20</v>
      </c>
      <c r="AA105">
        <v>19</v>
      </c>
      <c r="AB105">
        <v>1</v>
      </c>
      <c r="AC105">
        <v>9</v>
      </c>
      <c r="AD105">
        <v>6</v>
      </c>
      <c r="AE105">
        <v>3</v>
      </c>
    </row>
    <row r="106" spans="1:31">
      <c r="A106" t="s">
        <v>980</v>
      </c>
      <c r="B106">
        <v>172</v>
      </c>
      <c r="C106">
        <v>124</v>
      </c>
      <c r="D106">
        <v>49</v>
      </c>
      <c r="E106">
        <v>8</v>
      </c>
      <c r="F106">
        <v>7</v>
      </c>
      <c r="G106">
        <v>1</v>
      </c>
      <c r="H106" t="s">
        <v>19</v>
      </c>
      <c r="I106" t="s">
        <v>19</v>
      </c>
      <c r="J106" t="s">
        <v>19</v>
      </c>
      <c r="K106">
        <v>98</v>
      </c>
      <c r="L106">
        <v>72</v>
      </c>
      <c r="M106">
        <v>26</v>
      </c>
      <c r="N106">
        <v>15</v>
      </c>
      <c r="O106">
        <v>11</v>
      </c>
      <c r="P106">
        <v>5</v>
      </c>
      <c r="Q106">
        <v>29</v>
      </c>
      <c r="R106">
        <v>19</v>
      </c>
      <c r="S106">
        <v>10</v>
      </c>
      <c r="T106">
        <v>7</v>
      </c>
      <c r="U106">
        <v>4</v>
      </c>
      <c r="V106">
        <v>3</v>
      </c>
      <c r="W106">
        <v>3</v>
      </c>
      <c r="X106">
        <v>1</v>
      </c>
      <c r="Y106">
        <v>2</v>
      </c>
      <c r="Z106">
        <v>13</v>
      </c>
      <c r="AA106">
        <v>10</v>
      </c>
      <c r="AB106">
        <v>3</v>
      </c>
      <c r="AC106">
        <v>8</v>
      </c>
      <c r="AD106">
        <v>5</v>
      </c>
      <c r="AE106">
        <v>3</v>
      </c>
    </row>
    <row r="107" spans="1:31">
      <c r="A107" t="s">
        <v>979</v>
      </c>
      <c r="B107">
        <v>322</v>
      </c>
      <c r="C107">
        <v>248</v>
      </c>
      <c r="D107">
        <v>75</v>
      </c>
      <c r="E107">
        <v>2</v>
      </c>
      <c r="F107">
        <v>2</v>
      </c>
      <c r="G107" t="s">
        <v>19</v>
      </c>
      <c r="H107" t="s">
        <v>19</v>
      </c>
      <c r="I107" t="s">
        <v>19</v>
      </c>
      <c r="J107" t="s">
        <v>19</v>
      </c>
      <c r="K107">
        <v>185</v>
      </c>
      <c r="L107">
        <v>130</v>
      </c>
      <c r="M107">
        <v>55</v>
      </c>
      <c r="N107">
        <v>16</v>
      </c>
      <c r="O107">
        <v>12</v>
      </c>
      <c r="P107">
        <v>4</v>
      </c>
      <c r="Q107">
        <v>74</v>
      </c>
      <c r="R107">
        <v>68</v>
      </c>
      <c r="S107">
        <v>6</v>
      </c>
      <c r="T107">
        <v>21</v>
      </c>
      <c r="U107">
        <v>18</v>
      </c>
      <c r="V107">
        <v>3</v>
      </c>
      <c r="W107">
        <v>8</v>
      </c>
      <c r="X107">
        <v>5</v>
      </c>
      <c r="Y107">
        <v>3</v>
      </c>
      <c r="Z107">
        <v>17</v>
      </c>
      <c r="AA107">
        <v>12</v>
      </c>
      <c r="AB107">
        <v>5</v>
      </c>
      <c r="AC107">
        <v>2</v>
      </c>
      <c r="AD107">
        <v>2</v>
      </c>
      <c r="AE107">
        <v>0</v>
      </c>
    </row>
    <row r="108" spans="1:31">
      <c r="A108" t="s">
        <v>978</v>
      </c>
      <c r="B108">
        <v>318</v>
      </c>
      <c r="C108">
        <v>244</v>
      </c>
      <c r="D108">
        <v>74</v>
      </c>
      <c r="E108">
        <v>8</v>
      </c>
      <c r="F108">
        <v>7</v>
      </c>
      <c r="G108">
        <v>1</v>
      </c>
      <c r="H108" t="s">
        <v>19</v>
      </c>
      <c r="I108" t="s">
        <v>19</v>
      </c>
      <c r="J108" t="s">
        <v>19</v>
      </c>
      <c r="K108">
        <v>160</v>
      </c>
      <c r="L108">
        <v>121</v>
      </c>
      <c r="M108">
        <v>40</v>
      </c>
      <c r="N108">
        <v>9</v>
      </c>
      <c r="O108">
        <v>4</v>
      </c>
      <c r="P108">
        <v>5</v>
      </c>
      <c r="Q108">
        <v>79</v>
      </c>
      <c r="R108">
        <v>63</v>
      </c>
      <c r="S108">
        <v>16</v>
      </c>
      <c r="T108">
        <v>32</v>
      </c>
      <c r="U108">
        <v>25</v>
      </c>
      <c r="V108">
        <v>7</v>
      </c>
      <c r="W108">
        <v>16</v>
      </c>
      <c r="X108">
        <v>13</v>
      </c>
      <c r="Y108">
        <v>3</v>
      </c>
      <c r="Z108">
        <v>14</v>
      </c>
      <c r="AA108">
        <v>12</v>
      </c>
      <c r="AB108">
        <v>2</v>
      </c>
      <c r="AC108">
        <v>9</v>
      </c>
      <c r="AD108">
        <v>7</v>
      </c>
      <c r="AE108">
        <v>2</v>
      </c>
    </row>
    <row r="109" spans="1:31">
      <c r="A109" t="s">
        <v>977</v>
      </c>
      <c r="B109">
        <v>293</v>
      </c>
      <c r="C109">
        <v>207</v>
      </c>
      <c r="D109">
        <v>86</v>
      </c>
      <c r="E109">
        <v>3</v>
      </c>
      <c r="F109">
        <v>2</v>
      </c>
      <c r="G109">
        <v>1</v>
      </c>
      <c r="H109" t="s">
        <v>19</v>
      </c>
      <c r="I109" t="s">
        <v>19</v>
      </c>
      <c r="J109" t="s">
        <v>19</v>
      </c>
      <c r="K109">
        <v>198</v>
      </c>
      <c r="L109">
        <v>142</v>
      </c>
      <c r="M109">
        <v>56</v>
      </c>
      <c r="N109">
        <v>34</v>
      </c>
      <c r="O109">
        <v>21</v>
      </c>
      <c r="P109">
        <v>13</v>
      </c>
      <c r="Q109">
        <v>29</v>
      </c>
      <c r="R109">
        <v>20</v>
      </c>
      <c r="S109">
        <v>10</v>
      </c>
      <c r="T109">
        <v>6</v>
      </c>
      <c r="U109">
        <v>5</v>
      </c>
      <c r="V109">
        <v>1</v>
      </c>
      <c r="W109">
        <v>3</v>
      </c>
      <c r="X109">
        <v>1</v>
      </c>
      <c r="Y109">
        <v>2</v>
      </c>
      <c r="Z109">
        <v>21</v>
      </c>
      <c r="AA109">
        <v>16</v>
      </c>
      <c r="AB109">
        <v>4</v>
      </c>
      <c r="AC109">
        <v>7</v>
      </c>
      <c r="AD109">
        <v>7</v>
      </c>
      <c r="AE109" t="s">
        <v>19</v>
      </c>
    </row>
    <row r="110" spans="1:31">
      <c r="A110" t="s">
        <v>976</v>
      </c>
      <c r="B110">
        <v>231</v>
      </c>
      <c r="C110">
        <v>179</v>
      </c>
      <c r="D110">
        <v>52</v>
      </c>
      <c r="E110">
        <v>0</v>
      </c>
      <c r="F110" t="s">
        <v>19</v>
      </c>
      <c r="G110">
        <v>0</v>
      </c>
      <c r="H110" t="s">
        <v>19</v>
      </c>
      <c r="I110" t="s">
        <v>19</v>
      </c>
      <c r="J110" t="s">
        <v>19</v>
      </c>
      <c r="K110">
        <v>143</v>
      </c>
      <c r="L110">
        <v>112</v>
      </c>
      <c r="M110">
        <v>31</v>
      </c>
      <c r="N110">
        <v>5</v>
      </c>
      <c r="O110">
        <v>3</v>
      </c>
      <c r="P110">
        <v>2</v>
      </c>
      <c r="Q110">
        <v>52</v>
      </c>
      <c r="R110">
        <v>40</v>
      </c>
      <c r="S110">
        <v>11</v>
      </c>
      <c r="T110">
        <v>12</v>
      </c>
      <c r="U110">
        <v>11</v>
      </c>
      <c r="V110">
        <v>1</v>
      </c>
      <c r="W110">
        <v>5</v>
      </c>
      <c r="X110">
        <v>4</v>
      </c>
      <c r="Y110">
        <v>1</v>
      </c>
      <c r="Z110">
        <v>14</v>
      </c>
      <c r="AA110">
        <v>9</v>
      </c>
      <c r="AB110">
        <v>5</v>
      </c>
      <c r="AC110" t="s">
        <v>19</v>
      </c>
      <c r="AD110" t="s">
        <v>19</v>
      </c>
      <c r="AE110" t="s">
        <v>19</v>
      </c>
    </row>
    <row r="111" spans="1:31">
      <c r="A111" t="s">
        <v>975</v>
      </c>
      <c r="B111">
        <v>226</v>
      </c>
      <c r="C111">
        <v>167</v>
      </c>
      <c r="D111">
        <v>59</v>
      </c>
      <c r="E111">
        <v>3</v>
      </c>
      <c r="F111">
        <v>1</v>
      </c>
      <c r="G111">
        <v>2</v>
      </c>
      <c r="H111">
        <v>1</v>
      </c>
      <c r="I111">
        <v>1</v>
      </c>
      <c r="J111" t="s">
        <v>19</v>
      </c>
      <c r="K111">
        <v>127</v>
      </c>
      <c r="L111">
        <v>100</v>
      </c>
      <c r="M111">
        <v>28</v>
      </c>
      <c r="N111">
        <v>28</v>
      </c>
      <c r="O111">
        <v>19</v>
      </c>
      <c r="P111">
        <v>8</v>
      </c>
      <c r="Q111">
        <v>40</v>
      </c>
      <c r="R111">
        <v>24</v>
      </c>
      <c r="S111">
        <v>16</v>
      </c>
      <c r="T111">
        <v>12</v>
      </c>
      <c r="U111">
        <v>9</v>
      </c>
      <c r="V111">
        <v>3</v>
      </c>
      <c r="W111">
        <v>3</v>
      </c>
      <c r="X111">
        <v>2</v>
      </c>
      <c r="Y111">
        <v>1</v>
      </c>
      <c r="Z111">
        <v>13</v>
      </c>
      <c r="AA111">
        <v>11</v>
      </c>
      <c r="AB111">
        <v>2</v>
      </c>
      <c r="AC111" t="s">
        <v>19</v>
      </c>
      <c r="AD111" t="s">
        <v>19</v>
      </c>
      <c r="AE111" t="s">
        <v>19</v>
      </c>
    </row>
    <row r="112" spans="1:31">
      <c r="A112" t="s">
        <v>974</v>
      </c>
      <c r="B112">
        <v>247</v>
      </c>
      <c r="C112">
        <v>183</v>
      </c>
      <c r="D112">
        <v>63</v>
      </c>
      <c r="E112">
        <v>2</v>
      </c>
      <c r="F112">
        <v>2</v>
      </c>
      <c r="G112" t="s">
        <v>19</v>
      </c>
      <c r="H112" t="s">
        <v>19</v>
      </c>
      <c r="I112" t="s">
        <v>19</v>
      </c>
      <c r="J112" t="s">
        <v>19</v>
      </c>
      <c r="K112">
        <v>139</v>
      </c>
      <c r="L112">
        <v>94</v>
      </c>
      <c r="M112">
        <v>45</v>
      </c>
      <c r="N112">
        <v>7</v>
      </c>
      <c r="O112">
        <v>3</v>
      </c>
      <c r="P112">
        <v>4</v>
      </c>
      <c r="Q112">
        <v>34</v>
      </c>
      <c r="R112">
        <v>26</v>
      </c>
      <c r="S112">
        <v>7</v>
      </c>
      <c r="T112">
        <v>49</v>
      </c>
      <c r="U112">
        <v>46</v>
      </c>
      <c r="V112">
        <v>3</v>
      </c>
      <c r="W112">
        <v>3</v>
      </c>
      <c r="X112">
        <v>1</v>
      </c>
      <c r="Y112">
        <v>2</v>
      </c>
      <c r="Z112">
        <v>13</v>
      </c>
      <c r="AA112">
        <v>11</v>
      </c>
      <c r="AB112">
        <v>3</v>
      </c>
      <c r="AC112">
        <v>14</v>
      </c>
      <c r="AD112">
        <v>10</v>
      </c>
      <c r="AE112">
        <v>4</v>
      </c>
    </row>
    <row r="113" spans="1:31">
      <c r="A113" t="s">
        <v>973</v>
      </c>
      <c r="B113">
        <v>159</v>
      </c>
      <c r="C113">
        <v>120</v>
      </c>
      <c r="D113">
        <v>39</v>
      </c>
      <c r="E113" t="s">
        <v>19</v>
      </c>
      <c r="F113" t="s">
        <v>19</v>
      </c>
      <c r="G113" t="s">
        <v>19</v>
      </c>
      <c r="H113" t="s">
        <v>19</v>
      </c>
      <c r="I113" t="s">
        <v>19</v>
      </c>
      <c r="J113" t="s">
        <v>19</v>
      </c>
      <c r="K113">
        <v>89</v>
      </c>
      <c r="L113">
        <v>70</v>
      </c>
      <c r="M113">
        <v>19</v>
      </c>
      <c r="N113">
        <v>26</v>
      </c>
      <c r="O113">
        <v>17</v>
      </c>
      <c r="P113">
        <v>9</v>
      </c>
      <c r="Q113">
        <v>24</v>
      </c>
      <c r="R113">
        <v>17</v>
      </c>
      <c r="S113">
        <v>8</v>
      </c>
      <c r="T113">
        <v>13</v>
      </c>
      <c r="U113">
        <v>12</v>
      </c>
      <c r="V113">
        <v>1</v>
      </c>
      <c r="W113">
        <v>4</v>
      </c>
      <c r="X113">
        <v>2</v>
      </c>
      <c r="Y113">
        <v>1</v>
      </c>
      <c r="Z113">
        <v>4</v>
      </c>
      <c r="AA113">
        <v>3</v>
      </c>
      <c r="AB113">
        <v>1</v>
      </c>
      <c r="AC113" t="s">
        <v>19</v>
      </c>
      <c r="AD113" t="s">
        <v>19</v>
      </c>
      <c r="AE113" t="s">
        <v>19</v>
      </c>
    </row>
    <row r="114" spans="1:31">
      <c r="A114" t="s">
        <v>972</v>
      </c>
      <c r="B114">
        <v>81</v>
      </c>
      <c r="C114">
        <v>61</v>
      </c>
      <c r="D114">
        <v>20</v>
      </c>
      <c r="E114">
        <v>2</v>
      </c>
      <c r="F114">
        <v>2</v>
      </c>
      <c r="G114" t="s">
        <v>19</v>
      </c>
      <c r="H114" t="s">
        <v>19</v>
      </c>
      <c r="I114" t="s">
        <v>19</v>
      </c>
      <c r="J114" t="s">
        <v>19</v>
      </c>
      <c r="K114">
        <v>54</v>
      </c>
      <c r="L114">
        <v>42</v>
      </c>
      <c r="M114">
        <v>12</v>
      </c>
      <c r="N114">
        <v>10</v>
      </c>
      <c r="O114">
        <v>8</v>
      </c>
      <c r="P114">
        <v>3</v>
      </c>
      <c r="Q114">
        <v>4</v>
      </c>
      <c r="R114">
        <v>1</v>
      </c>
      <c r="S114">
        <v>2</v>
      </c>
      <c r="T114">
        <v>6</v>
      </c>
      <c r="U114">
        <v>4</v>
      </c>
      <c r="V114">
        <v>1</v>
      </c>
      <c r="W114">
        <v>2</v>
      </c>
      <c r="X114">
        <v>2</v>
      </c>
      <c r="Y114">
        <v>0</v>
      </c>
      <c r="Z114">
        <v>5</v>
      </c>
      <c r="AA114">
        <v>4</v>
      </c>
      <c r="AB114">
        <v>1</v>
      </c>
      <c r="AC114" t="s">
        <v>19</v>
      </c>
      <c r="AD114" t="s">
        <v>19</v>
      </c>
      <c r="AE114" t="s">
        <v>19</v>
      </c>
    </row>
    <row r="115" spans="1:31">
      <c r="A115" t="s">
        <v>971</v>
      </c>
      <c r="B115">
        <v>137</v>
      </c>
      <c r="C115">
        <v>100</v>
      </c>
      <c r="D115">
        <v>38</v>
      </c>
      <c r="E115" t="s">
        <v>19</v>
      </c>
      <c r="F115" t="s">
        <v>19</v>
      </c>
      <c r="G115" t="s">
        <v>19</v>
      </c>
      <c r="H115" t="s">
        <v>19</v>
      </c>
      <c r="I115" t="s">
        <v>19</v>
      </c>
      <c r="J115" t="s">
        <v>19</v>
      </c>
      <c r="K115">
        <v>81</v>
      </c>
      <c r="L115">
        <v>61</v>
      </c>
      <c r="M115">
        <v>20</v>
      </c>
      <c r="N115">
        <v>19</v>
      </c>
      <c r="O115">
        <v>9</v>
      </c>
      <c r="P115">
        <v>11</v>
      </c>
      <c r="Q115">
        <v>20</v>
      </c>
      <c r="R115">
        <v>17</v>
      </c>
      <c r="S115">
        <v>3</v>
      </c>
      <c r="T115">
        <v>11</v>
      </c>
      <c r="U115">
        <v>8</v>
      </c>
      <c r="V115">
        <v>2</v>
      </c>
      <c r="W115" t="s">
        <v>19</v>
      </c>
      <c r="X115" t="s">
        <v>19</v>
      </c>
      <c r="Y115" t="s">
        <v>19</v>
      </c>
      <c r="Z115">
        <v>6</v>
      </c>
      <c r="AA115">
        <v>5</v>
      </c>
      <c r="AB115">
        <v>1</v>
      </c>
      <c r="AC115" t="s">
        <v>19</v>
      </c>
      <c r="AD115" t="s">
        <v>19</v>
      </c>
      <c r="AE115" t="s">
        <v>19</v>
      </c>
    </row>
    <row r="116" spans="1:31">
      <c r="A116" t="s">
        <v>970</v>
      </c>
      <c r="B116">
        <v>367</v>
      </c>
      <c r="C116">
        <v>305</v>
      </c>
      <c r="D116">
        <v>62</v>
      </c>
      <c r="E116">
        <v>4</v>
      </c>
      <c r="F116">
        <v>4</v>
      </c>
      <c r="G116" t="s">
        <v>19</v>
      </c>
      <c r="H116" t="s">
        <v>19</v>
      </c>
      <c r="I116" t="s">
        <v>19</v>
      </c>
      <c r="J116" t="s">
        <v>19</v>
      </c>
      <c r="K116">
        <v>189</v>
      </c>
      <c r="L116">
        <v>156</v>
      </c>
      <c r="M116">
        <v>33</v>
      </c>
      <c r="N116">
        <v>12</v>
      </c>
      <c r="O116">
        <v>10</v>
      </c>
      <c r="P116">
        <v>3</v>
      </c>
      <c r="Q116">
        <v>75</v>
      </c>
      <c r="R116">
        <v>65</v>
      </c>
      <c r="S116">
        <v>11</v>
      </c>
      <c r="T116">
        <v>55</v>
      </c>
      <c r="U116">
        <v>43</v>
      </c>
      <c r="V116">
        <v>12</v>
      </c>
      <c r="W116">
        <v>10</v>
      </c>
      <c r="X116">
        <v>9</v>
      </c>
      <c r="Y116">
        <v>0</v>
      </c>
      <c r="Z116">
        <v>21</v>
      </c>
      <c r="AA116">
        <v>18</v>
      </c>
      <c r="AB116">
        <v>3</v>
      </c>
      <c r="AC116">
        <v>1</v>
      </c>
      <c r="AD116" t="s">
        <v>19</v>
      </c>
      <c r="AE116">
        <v>1</v>
      </c>
    </row>
    <row r="117" spans="1:31">
      <c r="A117" t="s">
        <v>969</v>
      </c>
      <c r="B117">
        <v>139</v>
      </c>
      <c r="C117">
        <v>121</v>
      </c>
      <c r="D117">
        <v>18</v>
      </c>
      <c r="E117">
        <v>5</v>
      </c>
      <c r="F117">
        <v>4</v>
      </c>
      <c r="G117">
        <v>1</v>
      </c>
      <c r="H117" t="s">
        <v>19</v>
      </c>
      <c r="I117" t="s">
        <v>19</v>
      </c>
      <c r="J117" t="s">
        <v>19</v>
      </c>
      <c r="K117">
        <v>87</v>
      </c>
      <c r="L117">
        <v>76</v>
      </c>
      <c r="M117">
        <v>11</v>
      </c>
      <c r="N117">
        <v>6</v>
      </c>
      <c r="O117">
        <v>6</v>
      </c>
      <c r="P117">
        <v>0</v>
      </c>
      <c r="Q117">
        <v>23</v>
      </c>
      <c r="R117">
        <v>20</v>
      </c>
      <c r="S117">
        <v>4</v>
      </c>
      <c r="T117">
        <v>7</v>
      </c>
      <c r="U117">
        <v>6</v>
      </c>
      <c r="V117">
        <v>1</v>
      </c>
      <c r="W117">
        <v>2</v>
      </c>
      <c r="X117">
        <v>1</v>
      </c>
      <c r="Y117">
        <v>0</v>
      </c>
      <c r="Z117">
        <v>9</v>
      </c>
      <c r="AA117">
        <v>8</v>
      </c>
      <c r="AB117">
        <v>1</v>
      </c>
      <c r="AC117" t="s">
        <v>19</v>
      </c>
      <c r="AD117" t="s">
        <v>19</v>
      </c>
      <c r="AE117" t="s">
        <v>19</v>
      </c>
    </row>
    <row r="118" spans="1:31">
      <c r="A118" t="s">
        <v>968</v>
      </c>
      <c r="B118">
        <v>168</v>
      </c>
      <c r="C118">
        <v>153</v>
      </c>
      <c r="D118">
        <v>16</v>
      </c>
      <c r="E118">
        <v>3</v>
      </c>
      <c r="F118">
        <v>3</v>
      </c>
      <c r="G118" t="s">
        <v>19</v>
      </c>
      <c r="H118" t="s">
        <v>19</v>
      </c>
      <c r="I118" t="s">
        <v>19</v>
      </c>
      <c r="J118" t="s">
        <v>19</v>
      </c>
      <c r="K118">
        <v>114</v>
      </c>
      <c r="L118">
        <v>107</v>
      </c>
      <c r="M118">
        <v>8</v>
      </c>
      <c r="N118">
        <v>13</v>
      </c>
      <c r="O118">
        <v>10</v>
      </c>
      <c r="P118">
        <v>2</v>
      </c>
      <c r="Q118">
        <v>14</v>
      </c>
      <c r="R118">
        <v>12</v>
      </c>
      <c r="S118">
        <v>2</v>
      </c>
      <c r="T118">
        <v>10</v>
      </c>
      <c r="U118">
        <v>8</v>
      </c>
      <c r="V118">
        <v>3</v>
      </c>
      <c r="W118">
        <v>4</v>
      </c>
      <c r="X118">
        <v>4</v>
      </c>
      <c r="Y118">
        <v>0</v>
      </c>
      <c r="Z118">
        <v>10</v>
      </c>
      <c r="AA118">
        <v>9</v>
      </c>
      <c r="AB118">
        <v>1</v>
      </c>
      <c r="AC118" t="s">
        <v>19</v>
      </c>
      <c r="AD118" t="s">
        <v>19</v>
      </c>
      <c r="AE118" t="s">
        <v>19</v>
      </c>
    </row>
    <row r="119" spans="1:31">
      <c r="A119" t="s">
        <v>967</v>
      </c>
      <c r="B119">
        <v>219</v>
      </c>
      <c r="C119">
        <v>178</v>
      </c>
      <c r="D119">
        <v>41</v>
      </c>
      <c r="E119">
        <v>7</v>
      </c>
      <c r="F119">
        <v>7</v>
      </c>
      <c r="G119" t="s">
        <v>19</v>
      </c>
      <c r="H119" t="s">
        <v>19</v>
      </c>
      <c r="I119" t="s">
        <v>19</v>
      </c>
      <c r="J119" t="s">
        <v>19</v>
      </c>
      <c r="K119">
        <v>143</v>
      </c>
      <c r="L119">
        <v>115</v>
      </c>
      <c r="M119">
        <v>28</v>
      </c>
      <c r="N119">
        <v>16</v>
      </c>
      <c r="O119">
        <v>13</v>
      </c>
      <c r="P119">
        <v>3</v>
      </c>
      <c r="Q119">
        <v>27</v>
      </c>
      <c r="R119">
        <v>23</v>
      </c>
      <c r="S119">
        <v>5</v>
      </c>
      <c r="T119">
        <v>11</v>
      </c>
      <c r="U119">
        <v>9</v>
      </c>
      <c r="V119">
        <v>2</v>
      </c>
      <c r="W119">
        <v>2</v>
      </c>
      <c r="X119">
        <v>2</v>
      </c>
      <c r="Y119">
        <v>0</v>
      </c>
      <c r="Z119">
        <v>14</v>
      </c>
      <c r="AA119">
        <v>10</v>
      </c>
      <c r="AB119">
        <v>3</v>
      </c>
      <c r="AC119">
        <v>8</v>
      </c>
      <c r="AD119">
        <v>4</v>
      </c>
      <c r="AE119">
        <v>4</v>
      </c>
    </row>
    <row r="120" spans="1:31">
      <c r="A120" t="s">
        <v>966</v>
      </c>
      <c r="B120">
        <v>220</v>
      </c>
      <c r="C120">
        <v>172</v>
      </c>
      <c r="D120">
        <v>48</v>
      </c>
      <c r="E120">
        <v>1</v>
      </c>
      <c r="F120" t="s">
        <v>19</v>
      </c>
      <c r="G120">
        <v>1</v>
      </c>
      <c r="H120" t="s">
        <v>19</v>
      </c>
      <c r="I120" t="s">
        <v>19</v>
      </c>
      <c r="J120" t="s">
        <v>19</v>
      </c>
      <c r="K120">
        <v>157</v>
      </c>
      <c r="L120">
        <v>123</v>
      </c>
      <c r="M120">
        <v>34</v>
      </c>
      <c r="N120">
        <v>21</v>
      </c>
      <c r="O120">
        <v>17</v>
      </c>
      <c r="P120">
        <v>4</v>
      </c>
      <c r="Q120">
        <v>16</v>
      </c>
      <c r="R120">
        <v>11</v>
      </c>
      <c r="S120">
        <v>4</v>
      </c>
      <c r="T120">
        <v>10</v>
      </c>
      <c r="U120">
        <v>9</v>
      </c>
      <c r="V120">
        <v>1</v>
      </c>
      <c r="W120">
        <v>3</v>
      </c>
      <c r="X120">
        <v>3</v>
      </c>
      <c r="Y120">
        <v>1</v>
      </c>
      <c r="Z120">
        <v>13</v>
      </c>
      <c r="AA120">
        <v>10</v>
      </c>
      <c r="AB120">
        <v>3</v>
      </c>
      <c r="AC120">
        <v>10</v>
      </c>
      <c r="AD120">
        <v>9</v>
      </c>
      <c r="AE120">
        <v>1</v>
      </c>
    </row>
    <row r="121" spans="1:31">
      <c r="A121" t="s">
        <v>965</v>
      </c>
      <c r="B121">
        <v>274</v>
      </c>
      <c r="C121">
        <v>235</v>
      </c>
      <c r="D121">
        <v>39</v>
      </c>
      <c r="E121">
        <v>1</v>
      </c>
      <c r="F121">
        <v>1</v>
      </c>
      <c r="G121" t="s">
        <v>19</v>
      </c>
      <c r="H121" t="s">
        <v>19</v>
      </c>
      <c r="I121" t="s">
        <v>19</v>
      </c>
      <c r="J121" t="s">
        <v>19</v>
      </c>
      <c r="K121">
        <v>184</v>
      </c>
      <c r="L121">
        <v>156</v>
      </c>
      <c r="M121">
        <v>28</v>
      </c>
      <c r="N121">
        <v>9</v>
      </c>
      <c r="O121">
        <v>6</v>
      </c>
      <c r="P121">
        <v>4</v>
      </c>
      <c r="Q121">
        <v>41</v>
      </c>
      <c r="R121">
        <v>37</v>
      </c>
      <c r="S121">
        <v>4</v>
      </c>
      <c r="T121">
        <v>14</v>
      </c>
      <c r="U121">
        <v>14</v>
      </c>
      <c r="V121">
        <v>0</v>
      </c>
      <c r="W121">
        <v>3</v>
      </c>
      <c r="X121">
        <v>3</v>
      </c>
      <c r="Y121" t="s">
        <v>19</v>
      </c>
      <c r="Z121">
        <v>21</v>
      </c>
      <c r="AA121">
        <v>18</v>
      </c>
      <c r="AB121">
        <v>3</v>
      </c>
      <c r="AC121" t="s">
        <v>19</v>
      </c>
      <c r="AD121" t="s">
        <v>19</v>
      </c>
      <c r="AE121" t="s">
        <v>19</v>
      </c>
    </row>
    <row r="122" spans="1:31">
      <c r="A122" t="s">
        <v>964</v>
      </c>
      <c r="B122">
        <v>311</v>
      </c>
      <c r="C122">
        <v>222</v>
      </c>
      <c r="D122">
        <v>89</v>
      </c>
      <c r="E122">
        <v>6</v>
      </c>
      <c r="F122">
        <v>3</v>
      </c>
      <c r="G122">
        <v>3</v>
      </c>
      <c r="H122">
        <v>1</v>
      </c>
      <c r="I122">
        <v>1</v>
      </c>
      <c r="J122" t="s">
        <v>19</v>
      </c>
      <c r="K122">
        <v>252</v>
      </c>
      <c r="L122">
        <v>179</v>
      </c>
      <c r="M122">
        <v>73</v>
      </c>
      <c r="N122">
        <v>13</v>
      </c>
      <c r="O122">
        <v>9</v>
      </c>
      <c r="P122">
        <v>4</v>
      </c>
      <c r="Q122">
        <v>16</v>
      </c>
      <c r="R122">
        <v>14</v>
      </c>
      <c r="S122">
        <v>2</v>
      </c>
      <c r="T122">
        <v>5</v>
      </c>
      <c r="U122">
        <v>3</v>
      </c>
      <c r="V122">
        <v>2</v>
      </c>
      <c r="W122">
        <v>1</v>
      </c>
      <c r="X122">
        <v>1</v>
      </c>
      <c r="Y122" t="s">
        <v>19</v>
      </c>
      <c r="Z122">
        <v>16</v>
      </c>
      <c r="AA122">
        <v>10</v>
      </c>
      <c r="AB122">
        <v>6</v>
      </c>
      <c r="AC122">
        <v>7</v>
      </c>
      <c r="AD122">
        <v>2</v>
      </c>
      <c r="AE122">
        <v>5</v>
      </c>
    </row>
    <row r="123" spans="1:31">
      <c r="A123" t="s">
        <v>963</v>
      </c>
      <c r="B123">
        <v>85</v>
      </c>
      <c r="C123">
        <v>65</v>
      </c>
      <c r="D123">
        <v>19</v>
      </c>
      <c r="E123" t="s">
        <v>19</v>
      </c>
      <c r="F123" t="s">
        <v>19</v>
      </c>
      <c r="G123" t="s">
        <v>19</v>
      </c>
      <c r="H123" t="s">
        <v>19</v>
      </c>
      <c r="I123" t="s">
        <v>19</v>
      </c>
      <c r="J123" t="s">
        <v>19</v>
      </c>
      <c r="K123">
        <v>69</v>
      </c>
      <c r="L123">
        <v>53</v>
      </c>
      <c r="M123">
        <v>16</v>
      </c>
      <c r="N123">
        <v>4</v>
      </c>
      <c r="O123">
        <v>3</v>
      </c>
      <c r="P123">
        <v>1</v>
      </c>
      <c r="Q123">
        <v>3</v>
      </c>
      <c r="R123">
        <v>2</v>
      </c>
      <c r="S123">
        <v>1</v>
      </c>
      <c r="T123">
        <v>4</v>
      </c>
      <c r="U123">
        <v>3</v>
      </c>
      <c r="V123">
        <v>1</v>
      </c>
      <c r="W123" t="s">
        <v>19</v>
      </c>
      <c r="X123" t="s">
        <v>19</v>
      </c>
      <c r="Y123" t="s">
        <v>19</v>
      </c>
      <c r="Z123">
        <v>5</v>
      </c>
      <c r="AA123">
        <v>5</v>
      </c>
      <c r="AB123" t="s">
        <v>19</v>
      </c>
      <c r="AC123" t="s">
        <v>19</v>
      </c>
      <c r="AD123" t="s">
        <v>19</v>
      </c>
      <c r="AE123" t="s">
        <v>19</v>
      </c>
    </row>
  </sheetData>
  <phoneticPr fontId="40"/>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8" tint="-0.499984740745262"/>
  </sheetPr>
  <dimension ref="A1:BL123"/>
  <sheetViews>
    <sheetView topLeftCell="AS1" zoomScale="90" zoomScaleNormal="90" workbookViewId="0">
      <selection activeCell="F60" sqref="F60"/>
    </sheetView>
  </sheetViews>
  <sheetFormatPr defaultRowHeight="13.5"/>
  <sheetData>
    <row r="1" spans="1:64">
      <c r="A1" t="s">
        <v>788</v>
      </c>
      <c r="B1" t="s">
        <v>787</v>
      </c>
      <c r="C1" s="271">
        <v>42278</v>
      </c>
    </row>
    <row r="2" spans="1:64">
      <c r="A2" t="s">
        <v>1084</v>
      </c>
    </row>
    <row r="3" spans="1:64">
      <c r="A3" t="s">
        <v>938</v>
      </c>
    </row>
    <row r="4" spans="1:64">
      <c r="A4" t="s">
        <v>960</v>
      </c>
    </row>
    <row r="5" spans="1:64">
      <c r="A5" t="s">
        <v>959</v>
      </c>
    </row>
    <row r="6" spans="1:64">
      <c r="A6" t="s">
        <v>944</v>
      </c>
    </row>
    <row r="7" spans="1:64">
      <c r="B7" t="s">
        <v>44</v>
      </c>
      <c r="E7" t="s">
        <v>797</v>
      </c>
      <c r="H7" t="s">
        <v>779</v>
      </c>
      <c r="K7" t="s">
        <v>778</v>
      </c>
      <c r="N7" t="s">
        <v>809</v>
      </c>
      <c r="Q7" t="s">
        <v>806</v>
      </c>
      <c r="T7" t="s">
        <v>805</v>
      </c>
      <c r="W7" t="s">
        <v>804</v>
      </c>
      <c r="Z7" t="s">
        <v>932</v>
      </c>
      <c r="AC7" t="s">
        <v>931</v>
      </c>
      <c r="AF7" t="s">
        <v>801</v>
      </c>
      <c r="AI7" t="s">
        <v>943</v>
      </c>
      <c r="AL7" t="s">
        <v>793</v>
      </c>
      <c r="AO7" t="s">
        <v>775</v>
      </c>
      <c r="AR7" t="s">
        <v>794</v>
      </c>
      <c r="AU7" t="s">
        <v>769</v>
      </c>
      <c r="AX7" t="s">
        <v>810</v>
      </c>
      <c r="BA7" t="s">
        <v>791</v>
      </c>
      <c r="BD7" t="s">
        <v>777</v>
      </c>
      <c r="BG7" t="s">
        <v>767</v>
      </c>
      <c r="BJ7" t="s">
        <v>792</v>
      </c>
    </row>
    <row r="8" spans="1:64">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c r="Z8" t="s">
        <v>44</v>
      </c>
      <c r="AA8" t="s">
        <v>790</v>
      </c>
      <c r="AB8" t="s">
        <v>765</v>
      </c>
      <c r="AC8" t="s">
        <v>44</v>
      </c>
      <c r="AD8" t="s">
        <v>790</v>
      </c>
      <c r="AE8" t="s">
        <v>765</v>
      </c>
      <c r="AF8" t="s">
        <v>44</v>
      </c>
      <c r="AG8" t="s">
        <v>790</v>
      </c>
      <c r="AH8" t="s">
        <v>765</v>
      </c>
      <c r="AI8" t="s">
        <v>44</v>
      </c>
      <c r="AJ8" t="s">
        <v>790</v>
      </c>
      <c r="AK8" t="s">
        <v>765</v>
      </c>
      <c r="AL8" t="s">
        <v>44</v>
      </c>
      <c r="AM8" t="s">
        <v>790</v>
      </c>
      <c r="AN8" t="s">
        <v>765</v>
      </c>
      <c r="AO8" t="s">
        <v>44</v>
      </c>
      <c r="AP8" t="s">
        <v>790</v>
      </c>
      <c r="AQ8" t="s">
        <v>765</v>
      </c>
      <c r="AR8" t="s">
        <v>44</v>
      </c>
      <c r="AS8" t="s">
        <v>790</v>
      </c>
      <c r="AT8" t="s">
        <v>765</v>
      </c>
      <c r="AU8" t="s">
        <v>44</v>
      </c>
      <c r="AV8" t="s">
        <v>790</v>
      </c>
      <c r="AW8" t="s">
        <v>765</v>
      </c>
      <c r="AX8" t="s">
        <v>44</v>
      </c>
      <c r="AY8" t="s">
        <v>790</v>
      </c>
      <c r="AZ8" t="s">
        <v>765</v>
      </c>
      <c r="BA8" t="s">
        <v>44</v>
      </c>
      <c r="BB8" t="s">
        <v>790</v>
      </c>
      <c r="BC8" t="s">
        <v>765</v>
      </c>
      <c r="BD8" t="s">
        <v>44</v>
      </c>
      <c r="BE8" t="s">
        <v>790</v>
      </c>
      <c r="BF8" t="s">
        <v>765</v>
      </c>
      <c r="BG8" t="s">
        <v>44</v>
      </c>
      <c r="BH8" t="s">
        <v>790</v>
      </c>
      <c r="BI8" t="s">
        <v>765</v>
      </c>
      <c r="BJ8" t="s">
        <v>44</v>
      </c>
      <c r="BK8" t="s">
        <v>790</v>
      </c>
      <c r="BL8" t="s">
        <v>765</v>
      </c>
    </row>
    <row r="9" spans="1:64">
      <c r="A9" t="s">
        <v>928</v>
      </c>
      <c r="B9">
        <v>315253</v>
      </c>
      <c r="C9">
        <v>214255</v>
      </c>
      <c r="D9">
        <v>100998</v>
      </c>
      <c r="E9">
        <v>128</v>
      </c>
      <c r="F9">
        <v>94</v>
      </c>
      <c r="G9">
        <v>34</v>
      </c>
      <c r="H9">
        <v>16154</v>
      </c>
      <c r="I9">
        <v>7778</v>
      </c>
      <c r="J9">
        <v>8377</v>
      </c>
      <c r="K9">
        <v>15931</v>
      </c>
      <c r="L9">
        <v>9184</v>
      </c>
      <c r="M9">
        <v>6748</v>
      </c>
      <c r="N9">
        <v>27697</v>
      </c>
      <c r="O9">
        <v>18050</v>
      </c>
      <c r="P9">
        <v>9648</v>
      </c>
      <c r="Q9">
        <v>3639</v>
      </c>
      <c r="R9">
        <v>2827</v>
      </c>
      <c r="S9">
        <v>813</v>
      </c>
      <c r="T9">
        <v>1801</v>
      </c>
      <c r="U9">
        <v>1385</v>
      </c>
      <c r="V9">
        <v>416</v>
      </c>
      <c r="W9">
        <v>252</v>
      </c>
      <c r="X9">
        <v>156</v>
      </c>
      <c r="Y9">
        <v>96</v>
      </c>
      <c r="Z9">
        <v>8421</v>
      </c>
      <c r="AA9">
        <v>4377</v>
      </c>
      <c r="AB9">
        <v>4044</v>
      </c>
      <c r="AC9">
        <v>7642</v>
      </c>
      <c r="AD9">
        <v>4752</v>
      </c>
      <c r="AE9">
        <v>2890</v>
      </c>
      <c r="AF9">
        <v>4097</v>
      </c>
      <c r="AG9">
        <v>3409</v>
      </c>
      <c r="AH9">
        <v>688</v>
      </c>
      <c r="AI9">
        <v>1846</v>
      </c>
      <c r="AJ9">
        <v>1145</v>
      </c>
      <c r="AK9">
        <v>701</v>
      </c>
      <c r="AL9">
        <v>11645</v>
      </c>
      <c r="AM9">
        <v>4578</v>
      </c>
      <c r="AN9">
        <v>7067</v>
      </c>
      <c r="AO9">
        <v>987</v>
      </c>
      <c r="AP9">
        <v>869</v>
      </c>
      <c r="AQ9">
        <v>117</v>
      </c>
      <c r="AR9">
        <v>1058</v>
      </c>
      <c r="AS9">
        <v>816</v>
      </c>
      <c r="AT9">
        <v>242</v>
      </c>
      <c r="AU9">
        <v>237</v>
      </c>
      <c r="AV9">
        <v>122</v>
      </c>
      <c r="AW9">
        <v>114</v>
      </c>
      <c r="AX9">
        <v>48483</v>
      </c>
      <c r="AY9">
        <v>44044</v>
      </c>
      <c r="AZ9">
        <v>4439</v>
      </c>
      <c r="BA9">
        <v>5043</v>
      </c>
      <c r="BB9">
        <v>4648</v>
      </c>
      <c r="BC9">
        <v>395</v>
      </c>
      <c r="BD9" s="431">
        <v>166527</v>
      </c>
      <c r="BE9">
        <v>109910</v>
      </c>
      <c r="BF9">
        <v>56617</v>
      </c>
      <c r="BG9" s="1060">
        <v>59937</v>
      </c>
      <c r="BH9">
        <v>45478</v>
      </c>
      <c r="BI9">
        <v>14459</v>
      </c>
      <c r="BJ9">
        <v>26406</v>
      </c>
      <c r="BK9">
        <v>18811</v>
      </c>
      <c r="BL9">
        <v>7595</v>
      </c>
    </row>
    <row r="10" spans="1:64">
      <c r="A10" t="s">
        <v>927</v>
      </c>
      <c r="B10">
        <v>10817</v>
      </c>
      <c r="C10">
        <v>7768</v>
      </c>
      <c r="D10">
        <v>3049</v>
      </c>
      <c r="E10">
        <v>4</v>
      </c>
      <c r="F10">
        <v>2</v>
      </c>
      <c r="G10">
        <v>1</v>
      </c>
      <c r="H10">
        <v>495</v>
      </c>
      <c r="I10">
        <v>222</v>
      </c>
      <c r="J10">
        <v>272</v>
      </c>
      <c r="K10">
        <v>508</v>
      </c>
      <c r="L10">
        <v>275</v>
      </c>
      <c r="M10">
        <v>233</v>
      </c>
      <c r="N10">
        <v>1104</v>
      </c>
      <c r="O10">
        <v>731</v>
      </c>
      <c r="P10">
        <v>374</v>
      </c>
      <c r="Q10">
        <v>106</v>
      </c>
      <c r="R10">
        <v>84</v>
      </c>
      <c r="S10">
        <v>22</v>
      </c>
      <c r="T10">
        <v>68</v>
      </c>
      <c r="U10">
        <v>52</v>
      </c>
      <c r="V10">
        <v>16</v>
      </c>
      <c r="W10">
        <v>12</v>
      </c>
      <c r="X10">
        <v>5</v>
      </c>
      <c r="Y10">
        <v>8</v>
      </c>
      <c r="Z10">
        <v>337</v>
      </c>
      <c r="AA10">
        <v>169</v>
      </c>
      <c r="AB10">
        <v>169</v>
      </c>
      <c r="AC10">
        <v>306</v>
      </c>
      <c r="AD10">
        <v>177</v>
      </c>
      <c r="AE10">
        <v>129</v>
      </c>
      <c r="AF10">
        <v>244</v>
      </c>
      <c r="AG10">
        <v>221</v>
      </c>
      <c r="AH10">
        <v>23</v>
      </c>
      <c r="AI10">
        <v>32</v>
      </c>
      <c r="AJ10">
        <v>24</v>
      </c>
      <c r="AK10">
        <v>8</v>
      </c>
      <c r="AL10">
        <v>299</v>
      </c>
      <c r="AM10">
        <v>142</v>
      </c>
      <c r="AN10">
        <v>157</v>
      </c>
      <c r="AO10">
        <v>31</v>
      </c>
      <c r="AP10">
        <v>28</v>
      </c>
      <c r="AQ10">
        <v>3</v>
      </c>
      <c r="AR10">
        <v>19</v>
      </c>
      <c r="AS10">
        <v>14</v>
      </c>
      <c r="AT10">
        <v>4</v>
      </c>
      <c r="AU10">
        <v>3</v>
      </c>
      <c r="AV10" t="s">
        <v>19</v>
      </c>
      <c r="AW10">
        <v>3</v>
      </c>
      <c r="AX10">
        <v>1755</v>
      </c>
      <c r="AY10">
        <v>1643</v>
      </c>
      <c r="AZ10">
        <v>112</v>
      </c>
      <c r="BA10">
        <v>197</v>
      </c>
      <c r="BB10">
        <v>183</v>
      </c>
      <c r="BC10">
        <v>15</v>
      </c>
      <c r="BD10">
        <v>5811</v>
      </c>
      <c r="BE10">
        <v>4084</v>
      </c>
      <c r="BF10">
        <v>1727</v>
      </c>
      <c r="BG10">
        <v>2431</v>
      </c>
      <c r="BH10">
        <v>1920</v>
      </c>
      <c r="BI10">
        <v>510</v>
      </c>
      <c r="BJ10">
        <v>789</v>
      </c>
      <c r="BK10">
        <v>627</v>
      </c>
      <c r="BL10">
        <v>163</v>
      </c>
    </row>
    <row r="11" spans="1:64">
      <c r="A11" t="s">
        <v>926</v>
      </c>
      <c r="B11">
        <v>4051</v>
      </c>
      <c r="C11">
        <v>3259</v>
      </c>
      <c r="D11">
        <v>792</v>
      </c>
      <c r="E11">
        <v>2</v>
      </c>
      <c r="F11">
        <v>2</v>
      </c>
      <c r="G11">
        <v>0</v>
      </c>
      <c r="H11">
        <v>140</v>
      </c>
      <c r="I11">
        <v>97</v>
      </c>
      <c r="J11">
        <v>43</v>
      </c>
      <c r="K11">
        <v>302</v>
      </c>
      <c r="L11">
        <v>231</v>
      </c>
      <c r="M11">
        <v>71</v>
      </c>
      <c r="N11">
        <v>351</v>
      </c>
      <c r="O11">
        <v>274</v>
      </c>
      <c r="P11">
        <v>77</v>
      </c>
      <c r="Q11">
        <v>21</v>
      </c>
      <c r="R11">
        <v>16</v>
      </c>
      <c r="S11">
        <v>5</v>
      </c>
      <c r="T11">
        <v>15</v>
      </c>
      <c r="U11">
        <v>14</v>
      </c>
      <c r="V11">
        <v>1</v>
      </c>
      <c r="W11">
        <v>4</v>
      </c>
      <c r="X11">
        <v>4</v>
      </c>
      <c r="Y11" t="s">
        <v>19</v>
      </c>
      <c r="Z11">
        <v>89</v>
      </c>
      <c r="AA11">
        <v>67</v>
      </c>
      <c r="AB11">
        <v>22</v>
      </c>
      <c r="AC11">
        <v>146</v>
      </c>
      <c r="AD11">
        <v>119</v>
      </c>
      <c r="AE11">
        <v>27</v>
      </c>
      <c r="AF11">
        <v>43</v>
      </c>
      <c r="AG11">
        <v>30</v>
      </c>
      <c r="AH11">
        <v>13</v>
      </c>
      <c r="AI11">
        <v>34</v>
      </c>
      <c r="AJ11">
        <v>25</v>
      </c>
      <c r="AK11">
        <v>9</v>
      </c>
      <c r="AL11">
        <v>238</v>
      </c>
      <c r="AM11">
        <v>140</v>
      </c>
      <c r="AN11">
        <v>98</v>
      </c>
      <c r="AO11">
        <v>8</v>
      </c>
      <c r="AP11">
        <v>8</v>
      </c>
      <c r="AQ11">
        <v>1</v>
      </c>
      <c r="AR11">
        <v>26</v>
      </c>
      <c r="AS11">
        <v>23</v>
      </c>
      <c r="AT11">
        <v>3</v>
      </c>
      <c r="AU11">
        <v>3</v>
      </c>
      <c r="AV11">
        <v>1</v>
      </c>
      <c r="AW11">
        <v>2</v>
      </c>
      <c r="AX11">
        <v>537</v>
      </c>
      <c r="AY11">
        <v>519</v>
      </c>
      <c r="AZ11">
        <v>18</v>
      </c>
      <c r="BA11">
        <v>39</v>
      </c>
      <c r="BB11">
        <v>37</v>
      </c>
      <c r="BC11">
        <v>3</v>
      </c>
      <c r="BD11">
        <v>2112</v>
      </c>
      <c r="BE11">
        <v>1708</v>
      </c>
      <c r="BF11">
        <v>404</v>
      </c>
      <c r="BG11">
        <v>1076</v>
      </c>
      <c r="BH11">
        <v>942</v>
      </c>
      <c r="BI11">
        <v>134</v>
      </c>
      <c r="BJ11">
        <v>333</v>
      </c>
      <c r="BK11">
        <v>256</v>
      </c>
      <c r="BL11">
        <v>77</v>
      </c>
    </row>
    <row r="12" spans="1:64">
      <c r="A12" t="s">
        <v>925</v>
      </c>
      <c r="B12">
        <v>4337</v>
      </c>
      <c r="C12">
        <v>3420</v>
      </c>
      <c r="D12">
        <v>917</v>
      </c>
      <c r="E12">
        <v>0</v>
      </c>
      <c r="F12">
        <v>0</v>
      </c>
      <c r="G12">
        <v>0</v>
      </c>
      <c r="H12">
        <v>279</v>
      </c>
      <c r="I12">
        <v>178</v>
      </c>
      <c r="J12">
        <v>101</v>
      </c>
      <c r="K12">
        <v>227</v>
      </c>
      <c r="L12">
        <v>157</v>
      </c>
      <c r="M12">
        <v>70</v>
      </c>
      <c r="N12">
        <v>329</v>
      </c>
      <c r="O12">
        <v>241</v>
      </c>
      <c r="P12">
        <v>88</v>
      </c>
      <c r="Q12">
        <v>29</v>
      </c>
      <c r="R12">
        <v>25</v>
      </c>
      <c r="S12">
        <v>4</v>
      </c>
      <c r="T12">
        <v>12</v>
      </c>
      <c r="U12">
        <v>10</v>
      </c>
      <c r="V12">
        <v>2</v>
      </c>
      <c r="W12">
        <v>4</v>
      </c>
      <c r="X12">
        <v>3</v>
      </c>
      <c r="Y12">
        <v>1</v>
      </c>
      <c r="Z12">
        <v>129</v>
      </c>
      <c r="AA12">
        <v>86</v>
      </c>
      <c r="AB12">
        <v>43</v>
      </c>
      <c r="AC12">
        <v>82</v>
      </c>
      <c r="AD12">
        <v>58</v>
      </c>
      <c r="AE12">
        <v>24</v>
      </c>
      <c r="AF12">
        <v>51</v>
      </c>
      <c r="AG12">
        <v>44</v>
      </c>
      <c r="AH12">
        <v>7</v>
      </c>
      <c r="AI12">
        <v>22</v>
      </c>
      <c r="AJ12">
        <v>15</v>
      </c>
      <c r="AK12">
        <v>7</v>
      </c>
      <c r="AL12">
        <v>233</v>
      </c>
      <c r="AM12">
        <v>109</v>
      </c>
      <c r="AN12">
        <v>125</v>
      </c>
      <c r="AO12">
        <v>5</v>
      </c>
      <c r="AP12">
        <v>4</v>
      </c>
      <c r="AQ12">
        <v>1</v>
      </c>
      <c r="AR12">
        <v>23</v>
      </c>
      <c r="AS12">
        <v>20</v>
      </c>
      <c r="AT12">
        <v>3</v>
      </c>
      <c r="AU12">
        <v>3</v>
      </c>
      <c r="AV12">
        <v>3</v>
      </c>
      <c r="AW12">
        <v>1</v>
      </c>
      <c r="AX12">
        <v>652</v>
      </c>
      <c r="AY12">
        <v>614</v>
      </c>
      <c r="AZ12">
        <v>38</v>
      </c>
      <c r="BA12">
        <v>52</v>
      </c>
      <c r="BB12">
        <v>50</v>
      </c>
      <c r="BC12">
        <v>2</v>
      </c>
      <c r="BD12">
        <v>2244</v>
      </c>
      <c r="BE12">
        <v>1842</v>
      </c>
      <c r="BF12">
        <v>402</v>
      </c>
      <c r="BG12">
        <v>934</v>
      </c>
      <c r="BH12">
        <v>826</v>
      </c>
      <c r="BI12">
        <v>108</v>
      </c>
      <c r="BJ12">
        <v>342</v>
      </c>
      <c r="BK12">
        <v>253</v>
      </c>
      <c r="BL12">
        <v>89</v>
      </c>
    </row>
    <row r="13" spans="1:64">
      <c r="A13" t="s">
        <v>924</v>
      </c>
      <c r="B13">
        <v>6318</v>
      </c>
      <c r="C13">
        <v>4986</v>
      </c>
      <c r="D13">
        <v>1333</v>
      </c>
      <c r="E13">
        <v>1</v>
      </c>
      <c r="F13">
        <v>0</v>
      </c>
      <c r="G13">
        <v>1</v>
      </c>
      <c r="H13">
        <v>243</v>
      </c>
      <c r="I13">
        <v>137</v>
      </c>
      <c r="J13">
        <v>105</v>
      </c>
      <c r="K13">
        <v>360</v>
      </c>
      <c r="L13">
        <v>234</v>
      </c>
      <c r="M13">
        <v>126</v>
      </c>
      <c r="N13">
        <v>527</v>
      </c>
      <c r="O13">
        <v>397</v>
      </c>
      <c r="P13">
        <v>130</v>
      </c>
      <c r="Q13">
        <v>63</v>
      </c>
      <c r="R13">
        <v>53</v>
      </c>
      <c r="S13">
        <v>10</v>
      </c>
      <c r="T13">
        <v>27</v>
      </c>
      <c r="U13">
        <v>24</v>
      </c>
      <c r="V13">
        <v>3</v>
      </c>
      <c r="W13">
        <v>4</v>
      </c>
      <c r="X13">
        <v>3</v>
      </c>
      <c r="Y13">
        <v>0</v>
      </c>
      <c r="Z13">
        <v>122</v>
      </c>
      <c r="AA13">
        <v>77</v>
      </c>
      <c r="AB13">
        <v>45</v>
      </c>
      <c r="AC13">
        <v>153</v>
      </c>
      <c r="AD13">
        <v>108</v>
      </c>
      <c r="AE13">
        <v>45</v>
      </c>
      <c r="AF13">
        <v>126</v>
      </c>
      <c r="AG13">
        <v>111</v>
      </c>
      <c r="AH13">
        <v>15</v>
      </c>
      <c r="AI13">
        <v>32</v>
      </c>
      <c r="AJ13">
        <v>20</v>
      </c>
      <c r="AK13">
        <v>12</v>
      </c>
      <c r="AL13">
        <v>241</v>
      </c>
      <c r="AM13">
        <v>94</v>
      </c>
      <c r="AN13">
        <v>147</v>
      </c>
      <c r="AO13">
        <v>18</v>
      </c>
      <c r="AP13">
        <v>16</v>
      </c>
      <c r="AQ13">
        <v>1</v>
      </c>
      <c r="AR13">
        <v>18</v>
      </c>
      <c r="AS13">
        <v>15</v>
      </c>
      <c r="AT13">
        <v>2</v>
      </c>
      <c r="AU13">
        <v>0</v>
      </c>
      <c r="AV13" t="s">
        <v>19</v>
      </c>
      <c r="AW13">
        <v>0</v>
      </c>
      <c r="AX13">
        <v>1098</v>
      </c>
      <c r="AY13">
        <v>1039</v>
      </c>
      <c r="AZ13">
        <v>59</v>
      </c>
      <c r="BA13">
        <v>86</v>
      </c>
      <c r="BB13">
        <v>85</v>
      </c>
      <c r="BC13">
        <v>1</v>
      </c>
      <c r="BD13">
        <v>3336</v>
      </c>
      <c r="BE13">
        <v>2661</v>
      </c>
      <c r="BF13">
        <v>675</v>
      </c>
      <c r="BG13">
        <v>1153</v>
      </c>
      <c r="BH13">
        <v>1010</v>
      </c>
      <c r="BI13">
        <v>144</v>
      </c>
      <c r="BJ13">
        <v>476</v>
      </c>
      <c r="BK13">
        <v>392</v>
      </c>
      <c r="BL13">
        <v>85</v>
      </c>
    </row>
    <row r="14" spans="1:64">
      <c r="A14" t="s">
        <v>923</v>
      </c>
      <c r="B14">
        <v>3024</v>
      </c>
      <c r="C14">
        <v>2457</v>
      </c>
      <c r="D14">
        <v>567</v>
      </c>
      <c r="E14">
        <v>4</v>
      </c>
      <c r="F14">
        <v>1</v>
      </c>
      <c r="G14">
        <v>3</v>
      </c>
      <c r="H14">
        <v>171</v>
      </c>
      <c r="I14">
        <v>111</v>
      </c>
      <c r="J14">
        <v>60</v>
      </c>
      <c r="K14">
        <v>186</v>
      </c>
      <c r="L14">
        <v>136</v>
      </c>
      <c r="M14">
        <v>50</v>
      </c>
      <c r="N14">
        <v>200</v>
      </c>
      <c r="O14">
        <v>148</v>
      </c>
      <c r="P14">
        <v>53</v>
      </c>
      <c r="Q14">
        <v>6</v>
      </c>
      <c r="R14">
        <v>5</v>
      </c>
      <c r="S14">
        <v>1</v>
      </c>
      <c r="T14">
        <v>13</v>
      </c>
      <c r="U14">
        <v>11</v>
      </c>
      <c r="V14">
        <v>2</v>
      </c>
      <c r="W14" t="s">
        <v>19</v>
      </c>
      <c r="X14" t="s">
        <v>19</v>
      </c>
      <c r="Y14" t="s">
        <v>19</v>
      </c>
      <c r="Z14">
        <v>74</v>
      </c>
      <c r="AA14">
        <v>49</v>
      </c>
      <c r="AB14">
        <v>25</v>
      </c>
      <c r="AC14">
        <v>70</v>
      </c>
      <c r="AD14">
        <v>53</v>
      </c>
      <c r="AE14">
        <v>17</v>
      </c>
      <c r="AF14">
        <v>26</v>
      </c>
      <c r="AG14">
        <v>20</v>
      </c>
      <c r="AH14">
        <v>6</v>
      </c>
      <c r="AI14">
        <v>12</v>
      </c>
      <c r="AJ14">
        <v>10</v>
      </c>
      <c r="AK14">
        <v>2</v>
      </c>
      <c r="AL14">
        <v>188</v>
      </c>
      <c r="AM14">
        <v>119</v>
      </c>
      <c r="AN14">
        <v>69</v>
      </c>
      <c r="AO14">
        <v>4</v>
      </c>
      <c r="AP14">
        <v>4</v>
      </c>
      <c r="AQ14">
        <v>0</v>
      </c>
      <c r="AR14">
        <v>18</v>
      </c>
      <c r="AS14">
        <v>16</v>
      </c>
      <c r="AT14">
        <v>1</v>
      </c>
      <c r="AU14">
        <v>5</v>
      </c>
      <c r="AV14">
        <v>4</v>
      </c>
      <c r="AW14">
        <v>1</v>
      </c>
      <c r="AX14">
        <v>416</v>
      </c>
      <c r="AY14">
        <v>394</v>
      </c>
      <c r="AZ14">
        <v>22</v>
      </c>
      <c r="BA14">
        <v>42</v>
      </c>
      <c r="BB14">
        <v>41</v>
      </c>
      <c r="BC14">
        <v>1</v>
      </c>
      <c r="BD14">
        <v>1616</v>
      </c>
      <c r="BE14">
        <v>1361</v>
      </c>
      <c r="BF14">
        <v>255</v>
      </c>
      <c r="BG14">
        <v>755</v>
      </c>
      <c r="BH14">
        <v>684</v>
      </c>
      <c r="BI14">
        <v>72</v>
      </c>
      <c r="BJ14">
        <v>216</v>
      </c>
      <c r="BK14">
        <v>163</v>
      </c>
      <c r="BL14">
        <v>53</v>
      </c>
    </row>
    <row r="15" spans="1:64">
      <c r="A15" t="s">
        <v>922</v>
      </c>
      <c r="B15">
        <v>3646</v>
      </c>
      <c r="C15">
        <v>2952</v>
      </c>
      <c r="D15">
        <v>694</v>
      </c>
      <c r="E15">
        <v>1</v>
      </c>
      <c r="F15">
        <v>1</v>
      </c>
      <c r="G15">
        <v>0</v>
      </c>
      <c r="H15">
        <v>164</v>
      </c>
      <c r="I15">
        <v>102</v>
      </c>
      <c r="J15">
        <v>62</v>
      </c>
      <c r="K15">
        <v>173</v>
      </c>
      <c r="L15">
        <v>116</v>
      </c>
      <c r="M15">
        <v>58</v>
      </c>
      <c r="N15">
        <v>272</v>
      </c>
      <c r="O15">
        <v>202</v>
      </c>
      <c r="P15">
        <v>70</v>
      </c>
      <c r="Q15">
        <v>23</v>
      </c>
      <c r="R15">
        <v>21</v>
      </c>
      <c r="S15">
        <v>2</v>
      </c>
      <c r="T15">
        <v>27</v>
      </c>
      <c r="U15">
        <v>27</v>
      </c>
      <c r="V15" t="s">
        <v>19</v>
      </c>
      <c r="W15">
        <v>3</v>
      </c>
      <c r="X15">
        <v>3</v>
      </c>
      <c r="Y15">
        <v>0</v>
      </c>
      <c r="Z15">
        <v>94</v>
      </c>
      <c r="AA15">
        <v>58</v>
      </c>
      <c r="AB15">
        <v>35</v>
      </c>
      <c r="AC15">
        <v>88</v>
      </c>
      <c r="AD15">
        <v>65</v>
      </c>
      <c r="AE15">
        <v>23</v>
      </c>
      <c r="AF15">
        <v>25</v>
      </c>
      <c r="AG15">
        <v>22</v>
      </c>
      <c r="AH15">
        <v>3</v>
      </c>
      <c r="AI15">
        <v>12</v>
      </c>
      <c r="AJ15">
        <v>7</v>
      </c>
      <c r="AK15">
        <v>5</v>
      </c>
      <c r="AL15">
        <v>172</v>
      </c>
      <c r="AM15">
        <v>98</v>
      </c>
      <c r="AN15">
        <v>74</v>
      </c>
      <c r="AO15">
        <v>13</v>
      </c>
      <c r="AP15">
        <v>12</v>
      </c>
      <c r="AQ15">
        <v>1</v>
      </c>
      <c r="AR15">
        <v>15</v>
      </c>
      <c r="AS15">
        <v>13</v>
      </c>
      <c r="AT15">
        <v>2</v>
      </c>
      <c r="AU15">
        <v>9</v>
      </c>
      <c r="AV15">
        <v>6</v>
      </c>
      <c r="AW15">
        <v>3</v>
      </c>
      <c r="AX15">
        <v>504</v>
      </c>
      <c r="AY15">
        <v>479</v>
      </c>
      <c r="AZ15">
        <v>25</v>
      </c>
      <c r="BA15">
        <v>67</v>
      </c>
      <c r="BB15">
        <v>67</v>
      </c>
      <c r="BC15">
        <v>1</v>
      </c>
      <c r="BD15">
        <v>2105</v>
      </c>
      <c r="BE15">
        <v>1759</v>
      </c>
      <c r="BF15">
        <v>346</v>
      </c>
      <c r="BG15">
        <v>956</v>
      </c>
      <c r="BH15">
        <v>868</v>
      </c>
      <c r="BI15">
        <v>89</v>
      </c>
      <c r="BJ15">
        <v>220</v>
      </c>
      <c r="BK15">
        <v>165</v>
      </c>
      <c r="BL15">
        <v>54</v>
      </c>
    </row>
    <row r="16" spans="1:64">
      <c r="A16" t="s">
        <v>921</v>
      </c>
      <c r="B16">
        <v>5230</v>
      </c>
      <c r="C16">
        <v>4207</v>
      </c>
      <c r="D16">
        <v>1022</v>
      </c>
      <c r="E16">
        <v>3</v>
      </c>
      <c r="F16">
        <v>3</v>
      </c>
      <c r="G16">
        <v>1</v>
      </c>
      <c r="H16">
        <v>207</v>
      </c>
      <c r="I16">
        <v>146</v>
      </c>
      <c r="J16">
        <v>61</v>
      </c>
      <c r="K16">
        <v>386</v>
      </c>
      <c r="L16">
        <v>283</v>
      </c>
      <c r="M16">
        <v>103</v>
      </c>
      <c r="N16">
        <v>464</v>
      </c>
      <c r="O16">
        <v>367</v>
      </c>
      <c r="P16">
        <v>97</v>
      </c>
      <c r="Q16">
        <v>30</v>
      </c>
      <c r="R16">
        <v>24</v>
      </c>
      <c r="S16">
        <v>6</v>
      </c>
      <c r="T16">
        <v>19</v>
      </c>
      <c r="U16">
        <v>16</v>
      </c>
      <c r="V16">
        <v>3</v>
      </c>
      <c r="W16">
        <v>3</v>
      </c>
      <c r="X16">
        <v>1</v>
      </c>
      <c r="Y16">
        <v>2</v>
      </c>
      <c r="Z16">
        <v>117</v>
      </c>
      <c r="AA16">
        <v>85</v>
      </c>
      <c r="AB16">
        <v>31</v>
      </c>
      <c r="AC16">
        <v>186</v>
      </c>
      <c r="AD16">
        <v>143</v>
      </c>
      <c r="AE16">
        <v>42</v>
      </c>
      <c r="AF16">
        <v>89</v>
      </c>
      <c r="AG16">
        <v>82</v>
      </c>
      <c r="AH16">
        <v>7</v>
      </c>
      <c r="AI16">
        <v>22</v>
      </c>
      <c r="AJ16">
        <v>15</v>
      </c>
      <c r="AK16">
        <v>7</v>
      </c>
      <c r="AL16">
        <v>170</v>
      </c>
      <c r="AM16">
        <v>81</v>
      </c>
      <c r="AN16">
        <v>89</v>
      </c>
      <c r="AO16">
        <v>20</v>
      </c>
      <c r="AP16">
        <v>19</v>
      </c>
      <c r="AQ16">
        <v>0</v>
      </c>
      <c r="AR16">
        <v>37</v>
      </c>
      <c r="AS16">
        <v>33</v>
      </c>
      <c r="AT16">
        <v>4</v>
      </c>
      <c r="AU16">
        <v>8</v>
      </c>
      <c r="AV16">
        <v>6</v>
      </c>
      <c r="AW16">
        <v>3</v>
      </c>
      <c r="AX16">
        <v>767</v>
      </c>
      <c r="AY16">
        <v>729</v>
      </c>
      <c r="AZ16">
        <v>38</v>
      </c>
      <c r="BA16">
        <v>74</v>
      </c>
      <c r="BB16">
        <v>73</v>
      </c>
      <c r="BC16">
        <v>1</v>
      </c>
      <c r="BD16">
        <v>2767</v>
      </c>
      <c r="BE16">
        <v>2250</v>
      </c>
      <c r="BF16">
        <v>517</v>
      </c>
      <c r="BG16">
        <v>1029</v>
      </c>
      <c r="BH16">
        <v>914</v>
      </c>
      <c r="BI16">
        <v>115</v>
      </c>
      <c r="BJ16">
        <v>401</v>
      </c>
      <c r="BK16">
        <v>292</v>
      </c>
      <c r="BL16">
        <v>109</v>
      </c>
    </row>
    <row r="17" spans="1:64">
      <c r="A17" t="s">
        <v>920</v>
      </c>
      <c r="B17">
        <v>6453</v>
      </c>
      <c r="C17">
        <v>4665</v>
      </c>
      <c r="D17">
        <v>1788</v>
      </c>
      <c r="E17">
        <v>3</v>
      </c>
      <c r="F17">
        <v>2</v>
      </c>
      <c r="G17">
        <v>1</v>
      </c>
      <c r="H17">
        <v>276</v>
      </c>
      <c r="I17">
        <v>157</v>
      </c>
      <c r="J17">
        <v>119</v>
      </c>
      <c r="K17">
        <v>317</v>
      </c>
      <c r="L17">
        <v>190</v>
      </c>
      <c r="M17">
        <v>127</v>
      </c>
      <c r="N17">
        <v>533</v>
      </c>
      <c r="O17">
        <v>365</v>
      </c>
      <c r="P17">
        <v>168</v>
      </c>
      <c r="Q17">
        <v>72</v>
      </c>
      <c r="R17">
        <v>51</v>
      </c>
      <c r="S17">
        <v>21</v>
      </c>
      <c r="T17">
        <v>22</v>
      </c>
      <c r="U17">
        <v>17</v>
      </c>
      <c r="V17">
        <v>6</v>
      </c>
      <c r="W17">
        <v>12</v>
      </c>
      <c r="X17">
        <v>5</v>
      </c>
      <c r="Y17">
        <v>7</v>
      </c>
      <c r="Z17">
        <v>152</v>
      </c>
      <c r="AA17">
        <v>93</v>
      </c>
      <c r="AB17">
        <v>59</v>
      </c>
      <c r="AC17">
        <v>173</v>
      </c>
      <c r="AD17">
        <v>117</v>
      </c>
      <c r="AE17">
        <v>56</v>
      </c>
      <c r="AF17">
        <v>41</v>
      </c>
      <c r="AG17">
        <v>34</v>
      </c>
      <c r="AH17">
        <v>7</v>
      </c>
      <c r="AI17">
        <v>61</v>
      </c>
      <c r="AJ17">
        <v>48</v>
      </c>
      <c r="AK17">
        <v>13</v>
      </c>
      <c r="AL17">
        <v>285</v>
      </c>
      <c r="AM17">
        <v>146</v>
      </c>
      <c r="AN17">
        <v>138</v>
      </c>
      <c r="AO17">
        <v>26</v>
      </c>
      <c r="AP17">
        <v>23</v>
      </c>
      <c r="AQ17">
        <v>4</v>
      </c>
      <c r="AR17">
        <v>39</v>
      </c>
      <c r="AS17">
        <v>32</v>
      </c>
      <c r="AT17">
        <v>7</v>
      </c>
      <c r="AU17">
        <v>4</v>
      </c>
      <c r="AV17">
        <v>2</v>
      </c>
      <c r="AW17">
        <v>2</v>
      </c>
      <c r="AX17">
        <v>968</v>
      </c>
      <c r="AY17">
        <v>895</v>
      </c>
      <c r="AZ17">
        <v>72</v>
      </c>
      <c r="BA17">
        <v>97</v>
      </c>
      <c r="BB17">
        <v>93</v>
      </c>
      <c r="BC17">
        <v>5</v>
      </c>
      <c r="BD17">
        <v>3546</v>
      </c>
      <c r="BE17">
        <v>2501</v>
      </c>
      <c r="BF17">
        <v>1045</v>
      </c>
      <c r="BG17">
        <v>1143</v>
      </c>
      <c r="BH17">
        <v>897</v>
      </c>
      <c r="BI17">
        <v>246</v>
      </c>
      <c r="BJ17">
        <v>458</v>
      </c>
      <c r="BK17">
        <v>352</v>
      </c>
      <c r="BL17">
        <v>106</v>
      </c>
    </row>
    <row r="18" spans="1:64">
      <c r="A18" t="s">
        <v>919</v>
      </c>
      <c r="B18">
        <v>4975</v>
      </c>
      <c r="C18">
        <v>3613</v>
      </c>
      <c r="D18">
        <v>1362</v>
      </c>
      <c r="E18">
        <v>1</v>
      </c>
      <c r="F18">
        <v>0</v>
      </c>
      <c r="G18">
        <v>1</v>
      </c>
      <c r="H18">
        <v>266</v>
      </c>
      <c r="I18">
        <v>152</v>
      </c>
      <c r="J18">
        <v>114</v>
      </c>
      <c r="K18">
        <v>352</v>
      </c>
      <c r="L18">
        <v>222</v>
      </c>
      <c r="M18">
        <v>130</v>
      </c>
      <c r="N18">
        <v>356</v>
      </c>
      <c r="O18">
        <v>250</v>
      </c>
      <c r="P18">
        <v>106</v>
      </c>
      <c r="Q18">
        <v>22</v>
      </c>
      <c r="R18">
        <v>17</v>
      </c>
      <c r="S18">
        <v>5</v>
      </c>
      <c r="T18">
        <v>19</v>
      </c>
      <c r="U18">
        <v>16</v>
      </c>
      <c r="V18">
        <v>3</v>
      </c>
      <c r="W18">
        <v>5</v>
      </c>
      <c r="X18">
        <v>5</v>
      </c>
      <c r="Y18">
        <v>1</v>
      </c>
      <c r="Z18">
        <v>118</v>
      </c>
      <c r="AA18">
        <v>73</v>
      </c>
      <c r="AB18">
        <v>45</v>
      </c>
      <c r="AC18">
        <v>131</v>
      </c>
      <c r="AD18">
        <v>90</v>
      </c>
      <c r="AE18">
        <v>41</v>
      </c>
      <c r="AF18">
        <v>45</v>
      </c>
      <c r="AG18">
        <v>38</v>
      </c>
      <c r="AH18">
        <v>7</v>
      </c>
      <c r="AI18">
        <v>16</v>
      </c>
      <c r="AJ18">
        <v>11</v>
      </c>
      <c r="AK18">
        <v>5</v>
      </c>
      <c r="AL18">
        <v>206</v>
      </c>
      <c r="AM18">
        <v>81</v>
      </c>
      <c r="AN18">
        <v>125</v>
      </c>
      <c r="AO18">
        <v>10</v>
      </c>
      <c r="AP18">
        <v>9</v>
      </c>
      <c r="AQ18">
        <v>1</v>
      </c>
      <c r="AR18">
        <v>34</v>
      </c>
      <c r="AS18">
        <v>30</v>
      </c>
      <c r="AT18">
        <v>3</v>
      </c>
      <c r="AU18">
        <v>4</v>
      </c>
      <c r="AV18">
        <v>3</v>
      </c>
      <c r="AW18">
        <v>1</v>
      </c>
      <c r="AX18">
        <v>796</v>
      </c>
      <c r="AY18">
        <v>740</v>
      </c>
      <c r="AZ18">
        <v>56</v>
      </c>
      <c r="BA18">
        <v>97</v>
      </c>
      <c r="BB18">
        <v>89</v>
      </c>
      <c r="BC18">
        <v>7</v>
      </c>
      <c r="BD18">
        <v>2610</v>
      </c>
      <c r="BE18">
        <v>1882</v>
      </c>
      <c r="BF18">
        <v>728</v>
      </c>
      <c r="BG18">
        <v>939</v>
      </c>
      <c r="BH18">
        <v>764</v>
      </c>
      <c r="BI18">
        <v>175</v>
      </c>
      <c r="BJ18">
        <v>341</v>
      </c>
      <c r="BK18">
        <v>243</v>
      </c>
      <c r="BL18">
        <v>98</v>
      </c>
    </row>
    <row r="19" spans="1:64">
      <c r="A19" t="s">
        <v>918</v>
      </c>
      <c r="B19">
        <v>6344</v>
      </c>
      <c r="C19">
        <v>4385</v>
      </c>
      <c r="D19">
        <v>1959</v>
      </c>
      <c r="E19">
        <v>1</v>
      </c>
      <c r="F19">
        <v>0</v>
      </c>
      <c r="G19">
        <v>1</v>
      </c>
      <c r="H19">
        <v>294</v>
      </c>
      <c r="I19">
        <v>158</v>
      </c>
      <c r="J19">
        <v>137</v>
      </c>
      <c r="K19">
        <v>443</v>
      </c>
      <c r="L19">
        <v>260</v>
      </c>
      <c r="M19">
        <v>182</v>
      </c>
      <c r="N19">
        <v>486</v>
      </c>
      <c r="O19">
        <v>311</v>
      </c>
      <c r="P19">
        <v>175</v>
      </c>
      <c r="Q19">
        <v>57</v>
      </c>
      <c r="R19">
        <v>46</v>
      </c>
      <c r="S19">
        <v>12</v>
      </c>
      <c r="T19">
        <v>33</v>
      </c>
      <c r="U19">
        <v>21</v>
      </c>
      <c r="V19">
        <v>12</v>
      </c>
      <c r="W19">
        <v>6</v>
      </c>
      <c r="X19">
        <v>2</v>
      </c>
      <c r="Y19">
        <v>4</v>
      </c>
      <c r="Z19">
        <v>134</v>
      </c>
      <c r="AA19">
        <v>77</v>
      </c>
      <c r="AB19">
        <v>57</v>
      </c>
      <c r="AC19">
        <v>180</v>
      </c>
      <c r="AD19">
        <v>108</v>
      </c>
      <c r="AE19">
        <v>72</v>
      </c>
      <c r="AF19">
        <v>49</v>
      </c>
      <c r="AG19">
        <v>37</v>
      </c>
      <c r="AH19">
        <v>11</v>
      </c>
      <c r="AI19">
        <v>29</v>
      </c>
      <c r="AJ19">
        <v>20</v>
      </c>
      <c r="AK19">
        <v>8</v>
      </c>
      <c r="AL19">
        <v>233</v>
      </c>
      <c r="AM19">
        <v>123</v>
      </c>
      <c r="AN19">
        <v>110</v>
      </c>
      <c r="AO19">
        <v>27</v>
      </c>
      <c r="AP19">
        <v>24</v>
      </c>
      <c r="AQ19">
        <v>3</v>
      </c>
      <c r="AR19">
        <v>21</v>
      </c>
      <c r="AS19">
        <v>16</v>
      </c>
      <c r="AT19">
        <v>6</v>
      </c>
      <c r="AU19">
        <v>5</v>
      </c>
      <c r="AV19">
        <v>4</v>
      </c>
      <c r="AW19">
        <v>1</v>
      </c>
      <c r="AX19">
        <v>1028</v>
      </c>
      <c r="AY19">
        <v>927</v>
      </c>
      <c r="AZ19">
        <v>101</v>
      </c>
      <c r="BA19">
        <v>92</v>
      </c>
      <c r="BB19">
        <v>79</v>
      </c>
      <c r="BC19">
        <v>12</v>
      </c>
      <c r="BD19">
        <v>3426</v>
      </c>
      <c r="BE19">
        <v>2271</v>
      </c>
      <c r="BF19">
        <v>1155</v>
      </c>
      <c r="BG19">
        <v>1189</v>
      </c>
      <c r="BH19">
        <v>925</v>
      </c>
      <c r="BI19">
        <v>264</v>
      </c>
      <c r="BJ19">
        <v>379</v>
      </c>
      <c r="BK19">
        <v>290</v>
      </c>
      <c r="BL19">
        <v>89</v>
      </c>
    </row>
    <row r="20" spans="1:64">
      <c r="A20" t="s">
        <v>917</v>
      </c>
      <c r="B20">
        <v>13932</v>
      </c>
      <c r="C20">
        <v>8613</v>
      </c>
      <c r="D20">
        <v>5319</v>
      </c>
      <c r="E20">
        <v>5</v>
      </c>
      <c r="F20">
        <v>3</v>
      </c>
      <c r="G20">
        <v>2</v>
      </c>
      <c r="H20">
        <v>652</v>
      </c>
      <c r="I20">
        <v>246</v>
      </c>
      <c r="J20">
        <v>406</v>
      </c>
      <c r="K20">
        <v>591</v>
      </c>
      <c r="L20">
        <v>258</v>
      </c>
      <c r="M20">
        <v>333</v>
      </c>
      <c r="N20">
        <v>1109</v>
      </c>
      <c r="O20">
        <v>665</v>
      </c>
      <c r="P20">
        <v>444</v>
      </c>
      <c r="Q20">
        <v>163</v>
      </c>
      <c r="R20">
        <v>108</v>
      </c>
      <c r="S20">
        <v>54</v>
      </c>
      <c r="T20">
        <v>51</v>
      </c>
      <c r="U20">
        <v>37</v>
      </c>
      <c r="V20">
        <v>14</v>
      </c>
      <c r="W20">
        <v>14</v>
      </c>
      <c r="X20">
        <v>11</v>
      </c>
      <c r="Y20">
        <v>4</v>
      </c>
      <c r="Z20">
        <v>311</v>
      </c>
      <c r="AA20">
        <v>133</v>
      </c>
      <c r="AB20">
        <v>178</v>
      </c>
      <c r="AC20">
        <v>261</v>
      </c>
      <c r="AD20">
        <v>133</v>
      </c>
      <c r="AE20">
        <v>129</v>
      </c>
      <c r="AF20">
        <v>202</v>
      </c>
      <c r="AG20">
        <v>176</v>
      </c>
      <c r="AH20">
        <v>26</v>
      </c>
      <c r="AI20">
        <v>107</v>
      </c>
      <c r="AJ20">
        <v>68</v>
      </c>
      <c r="AK20">
        <v>39</v>
      </c>
      <c r="AL20">
        <v>412</v>
      </c>
      <c r="AM20">
        <v>141</v>
      </c>
      <c r="AN20">
        <v>271</v>
      </c>
      <c r="AO20">
        <v>49</v>
      </c>
      <c r="AP20">
        <v>42</v>
      </c>
      <c r="AQ20">
        <v>7</v>
      </c>
      <c r="AR20">
        <v>50</v>
      </c>
      <c r="AS20">
        <v>36</v>
      </c>
      <c r="AT20">
        <v>14</v>
      </c>
      <c r="AU20">
        <v>3</v>
      </c>
      <c r="AV20">
        <v>2</v>
      </c>
      <c r="AW20">
        <v>1</v>
      </c>
      <c r="AX20">
        <v>2203</v>
      </c>
      <c r="AY20">
        <v>1953</v>
      </c>
      <c r="AZ20">
        <v>250</v>
      </c>
      <c r="BA20">
        <v>209</v>
      </c>
      <c r="BB20">
        <v>187</v>
      </c>
      <c r="BC20">
        <v>22</v>
      </c>
      <c r="BD20">
        <v>7407</v>
      </c>
      <c r="BE20">
        <v>4317</v>
      </c>
      <c r="BF20">
        <v>3090</v>
      </c>
      <c r="BG20">
        <v>2192</v>
      </c>
      <c r="BH20">
        <v>1453</v>
      </c>
      <c r="BI20">
        <v>740</v>
      </c>
      <c r="BJ20">
        <v>1451</v>
      </c>
      <c r="BK20">
        <v>950</v>
      </c>
      <c r="BL20">
        <v>501</v>
      </c>
    </row>
    <row r="21" spans="1:64">
      <c r="A21" t="s">
        <v>916</v>
      </c>
      <c r="B21">
        <v>11530</v>
      </c>
      <c r="C21">
        <v>7152</v>
      </c>
      <c r="D21">
        <v>4377</v>
      </c>
      <c r="E21">
        <v>4</v>
      </c>
      <c r="F21">
        <v>3</v>
      </c>
      <c r="G21">
        <v>1</v>
      </c>
      <c r="H21">
        <v>500</v>
      </c>
      <c r="I21">
        <v>195</v>
      </c>
      <c r="J21">
        <v>305</v>
      </c>
      <c r="K21">
        <v>438</v>
      </c>
      <c r="L21">
        <v>209</v>
      </c>
      <c r="M21">
        <v>228</v>
      </c>
      <c r="N21">
        <v>995</v>
      </c>
      <c r="O21">
        <v>582</v>
      </c>
      <c r="P21">
        <v>413</v>
      </c>
      <c r="Q21">
        <v>109</v>
      </c>
      <c r="R21">
        <v>81</v>
      </c>
      <c r="S21">
        <v>28</v>
      </c>
      <c r="T21">
        <v>57</v>
      </c>
      <c r="U21">
        <v>40</v>
      </c>
      <c r="V21">
        <v>16</v>
      </c>
      <c r="W21">
        <v>12</v>
      </c>
      <c r="X21">
        <v>5</v>
      </c>
      <c r="Y21">
        <v>6</v>
      </c>
      <c r="Z21">
        <v>291</v>
      </c>
      <c r="AA21">
        <v>116</v>
      </c>
      <c r="AB21">
        <v>176</v>
      </c>
      <c r="AC21">
        <v>230</v>
      </c>
      <c r="AD21">
        <v>109</v>
      </c>
      <c r="AE21">
        <v>121</v>
      </c>
      <c r="AF21">
        <v>180</v>
      </c>
      <c r="AG21">
        <v>154</v>
      </c>
      <c r="AH21">
        <v>26</v>
      </c>
      <c r="AI21">
        <v>118</v>
      </c>
      <c r="AJ21">
        <v>76</v>
      </c>
      <c r="AK21">
        <v>41</v>
      </c>
      <c r="AL21">
        <v>453</v>
      </c>
      <c r="AM21">
        <v>146</v>
      </c>
      <c r="AN21">
        <v>307</v>
      </c>
      <c r="AO21">
        <v>34</v>
      </c>
      <c r="AP21">
        <v>30</v>
      </c>
      <c r="AQ21">
        <v>4</v>
      </c>
      <c r="AR21">
        <v>39</v>
      </c>
      <c r="AS21">
        <v>28</v>
      </c>
      <c r="AT21">
        <v>11</v>
      </c>
      <c r="AU21">
        <v>2</v>
      </c>
      <c r="AV21">
        <v>1</v>
      </c>
      <c r="AW21">
        <v>1</v>
      </c>
      <c r="AX21">
        <v>1857</v>
      </c>
      <c r="AY21">
        <v>1657</v>
      </c>
      <c r="AZ21">
        <v>201</v>
      </c>
      <c r="BA21">
        <v>186</v>
      </c>
      <c r="BB21">
        <v>170</v>
      </c>
      <c r="BC21">
        <v>16</v>
      </c>
      <c r="BD21">
        <v>6088</v>
      </c>
      <c r="BE21">
        <v>3552</v>
      </c>
      <c r="BF21">
        <v>2536</v>
      </c>
      <c r="BG21">
        <v>1865</v>
      </c>
      <c r="BH21">
        <v>1301</v>
      </c>
      <c r="BI21">
        <v>564</v>
      </c>
      <c r="BJ21">
        <v>1120</v>
      </c>
      <c r="BK21">
        <v>750</v>
      </c>
      <c r="BL21">
        <v>370</v>
      </c>
    </row>
    <row r="22" spans="1:64">
      <c r="A22" t="s">
        <v>915</v>
      </c>
      <c r="B22">
        <v>22430</v>
      </c>
      <c r="C22">
        <v>14000</v>
      </c>
      <c r="D22">
        <v>8429</v>
      </c>
      <c r="E22">
        <v>5</v>
      </c>
      <c r="F22">
        <v>3</v>
      </c>
      <c r="G22">
        <v>2</v>
      </c>
      <c r="H22">
        <v>1224</v>
      </c>
      <c r="I22">
        <v>412</v>
      </c>
      <c r="J22">
        <v>812</v>
      </c>
      <c r="K22">
        <v>548</v>
      </c>
      <c r="L22">
        <v>219</v>
      </c>
      <c r="M22">
        <v>330</v>
      </c>
      <c r="N22">
        <v>2021</v>
      </c>
      <c r="O22">
        <v>1220</v>
      </c>
      <c r="P22">
        <v>802</v>
      </c>
      <c r="Q22">
        <v>300</v>
      </c>
      <c r="R22">
        <v>220</v>
      </c>
      <c r="S22">
        <v>80</v>
      </c>
      <c r="T22">
        <v>136</v>
      </c>
      <c r="U22">
        <v>97</v>
      </c>
      <c r="V22">
        <v>39</v>
      </c>
      <c r="W22">
        <v>29</v>
      </c>
      <c r="X22">
        <v>18</v>
      </c>
      <c r="Y22">
        <v>11</v>
      </c>
      <c r="Z22">
        <v>546</v>
      </c>
      <c r="AA22">
        <v>174</v>
      </c>
      <c r="AB22">
        <v>372</v>
      </c>
      <c r="AC22">
        <v>217</v>
      </c>
      <c r="AD22">
        <v>86</v>
      </c>
      <c r="AE22">
        <v>131</v>
      </c>
      <c r="AF22">
        <v>539</v>
      </c>
      <c r="AG22">
        <v>458</v>
      </c>
      <c r="AH22">
        <v>81</v>
      </c>
      <c r="AI22">
        <v>255</v>
      </c>
      <c r="AJ22">
        <v>168</v>
      </c>
      <c r="AK22">
        <v>88</v>
      </c>
      <c r="AL22">
        <v>489</v>
      </c>
      <c r="AM22">
        <v>125</v>
      </c>
      <c r="AN22">
        <v>364</v>
      </c>
      <c r="AO22">
        <v>66</v>
      </c>
      <c r="AP22">
        <v>58</v>
      </c>
      <c r="AQ22">
        <v>8</v>
      </c>
      <c r="AR22">
        <v>49</v>
      </c>
      <c r="AS22">
        <v>33</v>
      </c>
      <c r="AT22">
        <v>16</v>
      </c>
      <c r="AU22">
        <v>23</v>
      </c>
      <c r="AV22">
        <v>7</v>
      </c>
      <c r="AW22">
        <v>16</v>
      </c>
      <c r="AX22">
        <v>3778</v>
      </c>
      <c r="AY22">
        <v>3350</v>
      </c>
      <c r="AZ22">
        <v>428</v>
      </c>
      <c r="BA22">
        <v>405</v>
      </c>
      <c r="BB22">
        <v>370</v>
      </c>
      <c r="BC22">
        <v>36</v>
      </c>
      <c r="BD22">
        <v>12017</v>
      </c>
      <c r="BE22">
        <v>7126</v>
      </c>
      <c r="BF22">
        <v>4891</v>
      </c>
      <c r="BG22">
        <v>3674</v>
      </c>
      <c r="BH22">
        <v>2486</v>
      </c>
      <c r="BI22">
        <v>1188</v>
      </c>
      <c r="BJ22">
        <v>2210</v>
      </c>
      <c r="BK22">
        <v>1448</v>
      </c>
      <c r="BL22">
        <v>761</v>
      </c>
    </row>
    <row r="23" spans="1:64">
      <c r="A23" t="s">
        <v>914</v>
      </c>
      <c r="B23">
        <v>15433</v>
      </c>
      <c r="C23">
        <v>8190</v>
      </c>
      <c r="D23">
        <v>7243</v>
      </c>
      <c r="E23">
        <v>5</v>
      </c>
      <c r="F23">
        <v>3</v>
      </c>
      <c r="G23">
        <v>2</v>
      </c>
      <c r="H23">
        <v>751</v>
      </c>
      <c r="I23">
        <v>211</v>
      </c>
      <c r="J23">
        <v>540</v>
      </c>
      <c r="K23">
        <v>327</v>
      </c>
      <c r="L23">
        <v>106</v>
      </c>
      <c r="M23">
        <v>221</v>
      </c>
      <c r="N23">
        <v>1410</v>
      </c>
      <c r="O23">
        <v>723</v>
      </c>
      <c r="P23">
        <v>687</v>
      </c>
      <c r="Q23">
        <v>136</v>
      </c>
      <c r="R23">
        <v>96</v>
      </c>
      <c r="S23">
        <v>40</v>
      </c>
      <c r="T23">
        <v>53</v>
      </c>
      <c r="U23">
        <v>33</v>
      </c>
      <c r="V23">
        <v>21</v>
      </c>
      <c r="W23">
        <v>11</v>
      </c>
      <c r="X23">
        <v>5</v>
      </c>
      <c r="Y23">
        <v>6</v>
      </c>
      <c r="Z23">
        <v>522</v>
      </c>
      <c r="AA23">
        <v>186</v>
      </c>
      <c r="AB23">
        <v>336</v>
      </c>
      <c r="AC23">
        <v>279</v>
      </c>
      <c r="AD23">
        <v>120</v>
      </c>
      <c r="AE23">
        <v>159</v>
      </c>
      <c r="AF23">
        <v>207</v>
      </c>
      <c r="AG23">
        <v>167</v>
      </c>
      <c r="AH23">
        <v>40</v>
      </c>
      <c r="AI23">
        <v>203</v>
      </c>
      <c r="AJ23">
        <v>116</v>
      </c>
      <c r="AK23">
        <v>87</v>
      </c>
      <c r="AL23">
        <v>636</v>
      </c>
      <c r="AM23">
        <v>132</v>
      </c>
      <c r="AN23">
        <v>504</v>
      </c>
      <c r="AO23">
        <v>38</v>
      </c>
      <c r="AP23">
        <v>34</v>
      </c>
      <c r="AQ23">
        <v>5</v>
      </c>
      <c r="AR23">
        <v>25</v>
      </c>
      <c r="AS23">
        <v>20</v>
      </c>
      <c r="AT23">
        <v>5</v>
      </c>
      <c r="AU23">
        <v>12</v>
      </c>
      <c r="AV23">
        <v>3</v>
      </c>
      <c r="AW23">
        <v>9</v>
      </c>
      <c r="AX23">
        <v>2513</v>
      </c>
      <c r="AY23">
        <v>2219</v>
      </c>
      <c r="AZ23">
        <v>294</v>
      </c>
      <c r="BA23">
        <v>225</v>
      </c>
      <c r="BB23">
        <v>198</v>
      </c>
      <c r="BC23">
        <v>27</v>
      </c>
      <c r="BD23">
        <v>8217</v>
      </c>
      <c r="BE23">
        <v>3886</v>
      </c>
      <c r="BF23">
        <v>4331</v>
      </c>
      <c r="BG23">
        <v>2537</v>
      </c>
      <c r="BH23">
        <v>1474</v>
      </c>
      <c r="BI23">
        <v>1063</v>
      </c>
      <c r="BJ23">
        <v>1499</v>
      </c>
      <c r="BK23">
        <v>854</v>
      </c>
      <c r="BL23">
        <v>646</v>
      </c>
    </row>
    <row r="24" spans="1:64">
      <c r="A24" t="s">
        <v>913</v>
      </c>
      <c r="B24">
        <v>7408</v>
      </c>
      <c r="C24">
        <v>5559</v>
      </c>
      <c r="D24">
        <v>1850</v>
      </c>
      <c r="E24">
        <v>1</v>
      </c>
      <c r="F24">
        <v>0</v>
      </c>
      <c r="G24">
        <v>1</v>
      </c>
      <c r="H24">
        <v>385</v>
      </c>
      <c r="I24">
        <v>220</v>
      </c>
      <c r="J24">
        <v>165</v>
      </c>
      <c r="K24">
        <v>424</v>
      </c>
      <c r="L24">
        <v>265</v>
      </c>
      <c r="M24">
        <v>159</v>
      </c>
      <c r="N24">
        <v>545</v>
      </c>
      <c r="O24">
        <v>389</v>
      </c>
      <c r="P24">
        <v>157</v>
      </c>
      <c r="Q24">
        <v>103</v>
      </c>
      <c r="R24">
        <v>91</v>
      </c>
      <c r="S24">
        <v>12</v>
      </c>
      <c r="T24">
        <v>32</v>
      </c>
      <c r="U24">
        <v>26</v>
      </c>
      <c r="V24">
        <v>7</v>
      </c>
      <c r="W24">
        <v>10</v>
      </c>
      <c r="X24">
        <v>9</v>
      </c>
      <c r="Y24">
        <v>1</v>
      </c>
      <c r="Z24">
        <v>164</v>
      </c>
      <c r="AA24">
        <v>93</v>
      </c>
      <c r="AB24">
        <v>71</v>
      </c>
      <c r="AC24">
        <v>179</v>
      </c>
      <c r="AD24">
        <v>123</v>
      </c>
      <c r="AE24">
        <v>56</v>
      </c>
      <c r="AF24">
        <v>43</v>
      </c>
      <c r="AG24">
        <v>36</v>
      </c>
      <c r="AH24">
        <v>7</v>
      </c>
      <c r="AI24">
        <v>14</v>
      </c>
      <c r="AJ24">
        <v>10</v>
      </c>
      <c r="AK24">
        <v>4</v>
      </c>
      <c r="AL24">
        <v>313</v>
      </c>
      <c r="AM24">
        <v>161</v>
      </c>
      <c r="AN24">
        <v>152</v>
      </c>
      <c r="AO24">
        <v>27</v>
      </c>
      <c r="AP24">
        <v>26</v>
      </c>
      <c r="AQ24">
        <v>2</v>
      </c>
      <c r="AR24">
        <v>24</v>
      </c>
      <c r="AS24">
        <v>22</v>
      </c>
      <c r="AT24">
        <v>3</v>
      </c>
      <c r="AU24">
        <v>11</v>
      </c>
      <c r="AV24">
        <v>7</v>
      </c>
      <c r="AW24">
        <v>5</v>
      </c>
      <c r="AX24">
        <v>993</v>
      </c>
      <c r="AY24">
        <v>950</v>
      </c>
      <c r="AZ24">
        <v>43</v>
      </c>
      <c r="BA24">
        <v>212</v>
      </c>
      <c r="BB24">
        <v>207</v>
      </c>
      <c r="BC24">
        <v>6</v>
      </c>
      <c r="BD24">
        <v>4146</v>
      </c>
      <c r="BE24">
        <v>3200</v>
      </c>
      <c r="BF24">
        <v>946</v>
      </c>
      <c r="BG24">
        <v>2171</v>
      </c>
      <c r="BH24">
        <v>1821</v>
      </c>
      <c r="BI24">
        <v>350</v>
      </c>
      <c r="BJ24">
        <v>538</v>
      </c>
      <c r="BK24">
        <v>319</v>
      </c>
      <c r="BL24">
        <v>219</v>
      </c>
    </row>
    <row r="25" spans="1:64">
      <c r="A25" t="s">
        <v>912</v>
      </c>
      <c r="B25">
        <v>3971</v>
      </c>
      <c r="C25">
        <v>2775</v>
      </c>
      <c r="D25">
        <v>1196</v>
      </c>
      <c r="E25">
        <v>3</v>
      </c>
      <c r="F25">
        <v>2</v>
      </c>
      <c r="G25">
        <v>1</v>
      </c>
      <c r="H25">
        <v>223</v>
      </c>
      <c r="I25">
        <v>124</v>
      </c>
      <c r="J25">
        <v>99</v>
      </c>
      <c r="K25">
        <v>217</v>
      </c>
      <c r="L25">
        <v>122</v>
      </c>
      <c r="M25">
        <v>94</v>
      </c>
      <c r="N25">
        <v>313</v>
      </c>
      <c r="O25">
        <v>228</v>
      </c>
      <c r="P25">
        <v>85</v>
      </c>
      <c r="Q25">
        <v>25</v>
      </c>
      <c r="R25">
        <v>21</v>
      </c>
      <c r="S25">
        <v>4</v>
      </c>
      <c r="T25">
        <v>12</v>
      </c>
      <c r="U25">
        <v>9</v>
      </c>
      <c r="V25">
        <v>3</v>
      </c>
      <c r="W25">
        <v>1</v>
      </c>
      <c r="X25" t="s">
        <v>19</v>
      </c>
      <c r="Y25">
        <v>1</v>
      </c>
      <c r="Z25">
        <v>128</v>
      </c>
      <c r="AA25">
        <v>96</v>
      </c>
      <c r="AB25">
        <v>32</v>
      </c>
      <c r="AC25">
        <v>74</v>
      </c>
      <c r="AD25">
        <v>43</v>
      </c>
      <c r="AE25">
        <v>31</v>
      </c>
      <c r="AF25">
        <v>57</v>
      </c>
      <c r="AG25">
        <v>52</v>
      </c>
      <c r="AH25">
        <v>6</v>
      </c>
      <c r="AI25">
        <v>15</v>
      </c>
      <c r="AJ25">
        <v>8</v>
      </c>
      <c r="AK25">
        <v>7</v>
      </c>
      <c r="AL25">
        <v>116</v>
      </c>
      <c r="AM25">
        <v>44</v>
      </c>
      <c r="AN25">
        <v>71</v>
      </c>
      <c r="AO25">
        <v>18</v>
      </c>
      <c r="AP25">
        <v>17</v>
      </c>
      <c r="AQ25">
        <v>1</v>
      </c>
      <c r="AR25">
        <v>18</v>
      </c>
      <c r="AS25">
        <v>12</v>
      </c>
      <c r="AT25">
        <v>7</v>
      </c>
      <c r="AU25">
        <v>7</v>
      </c>
      <c r="AV25">
        <v>5</v>
      </c>
      <c r="AW25">
        <v>2</v>
      </c>
      <c r="AX25">
        <v>593</v>
      </c>
      <c r="AY25">
        <v>549</v>
      </c>
      <c r="AZ25">
        <v>44</v>
      </c>
      <c r="BA25">
        <v>55</v>
      </c>
      <c r="BB25">
        <v>53</v>
      </c>
      <c r="BC25">
        <v>2</v>
      </c>
      <c r="BD25">
        <v>2076</v>
      </c>
      <c r="BE25">
        <v>1406</v>
      </c>
      <c r="BF25">
        <v>670</v>
      </c>
      <c r="BG25">
        <v>893</v>
      </c>
      <c r="BH25">
        <v>686</v>
      </c>
      <c r="BI25">
        <v>207</v>
      </c>
      <c r="BJ25">
        <v>388</v>
      </c>
      <c r="BK25">
        <v>266</v>
      </c>
      <c r="BL25">
        <v>122</v>
      </c>
    </row>
    <row r="26" spans="1:64">
      <c r="A26" t="s">
        <v>911</v>
      </c>
      <c r="B26">
        <v>3093</v>
      </c>
      <c r="C26">
        <v>2265</v>
      </c>
      <c r="D26">
        <v>828</v>
      </c>
      <c r="E26">
        <v>1</v>
      </c>
      <c r="F26">
        <v>0</v>
      </c>
      <c r="G26">
        <v>1</v>
      </c>
      <c r="H26">
        <v>177</v>
      </c>
      <c r="I26">
        <v>93</v>
      </c>
      <c r="J26">
        <v>84</v>
      </c>
      <c r="K26">
        <v>158</v>
      </c>
      <c r="L26">
        <v>101</v>
      </c>
      <c r="M26">
        <v>57</v>
      </c>
      <c r="N26">
        <v>257</v>
      </c>
      <c r="O26">
        <v>172</v>
      </c>
      <c r="P26">
        <v>84</v>
      </c>
      <c r="Q26">
        <v>29</v>
      </c>
      <c r="R26">
        <v>21</v>
      </c>
      <c r="S26">
        <v>8</v>
      </c>
      <c r="T26">
        <v>22</v>
      </c>
      <c r="U26">
        <v>13</v>
      </c>
      <c r="V26">
        <v>9</v>
      </c>
      <c r="W26" t="s">
        <v>19</v>
      </c>
      <c r="X26" t="s">
        <v>19</v>
      </c>
      <c r="Y26" t="s">
        <v>19</v>
      </c>
      <c r="Z26">
        <v>81</v>
      </c>
      <c r="AA26">
        <v>45</v>
      </c>
      <c r="AB26">
        <v>36</v>
      </c>
      <c r="AC26">
        <v>73</v>
      </c>
      <c r="AD26">
        <v>52</v>
      </c>
      <c r="AE26">
        <v>22</v>
      </c>
      <c r="AF26">
        <v>36</v>
      </c>
      <c r="AG26">
        <v>33</v>
      </c>
      <c r="AH26">
        <v>2</v>
      </c>
      <c r="AI26">
        <v>16</v>
      </c>
      <c r="AJ26">
        <v>8</v>
      </c>
      <c r="AK26">
        <v>8</v>
      </c>
      <c r="AL26">
        <v>126</v>
      </c>
      <c r="AM26">
        <v>65</v>
      </c>
      <c r="AN26">
        <v>61</v>
      </c>
      <c r="AO26">
        <v>8</v>
      </c>
      <c r="AP26">
        <v>7</v>
      </c>
      <c r="AQ26">
        <v>1</v>
      </c>
      <c r="AR26">
        <v>18</v>
      </c>
      <c r="AS26">
        <v>14</v>
      </c>
      <c r="AT26">
        <v>4</v>
      </c>
      <c r="AU26">
        <v>2</v>
      </c>
      <c r="AV26" t="s">
        <v>19</v>
      </c>
      <c r="AW26">
        <v>2</v>
      </c>
      <c r="AX26">
        <v>428</v>
      </c>
      <c r="AY26">
        <v>399</v>
      </c>
      <c r="AZ26">
        <v>29</v>
      </c>
      <c r="BA26">
        <v>58</v>
      </c>
      <c r="BB26">
        <v>54</v>
      </c>
      <c r="BC26">
        <v>5</v>
      </c>
      <c r="BD26">
        <v>1698</v>
      </c>
      <c r="BE26">
        <v>1260</v>
      </c>
      <c r="BF26">
        <v>438</v>
      </c>
      <c r="BG26">
        <v>742</v>
      </c>
      <c r="BH26">
        <v>595</v>
      </c>
      <c r="BI26">
        <v>148</v>
      </c>
      <c r="BJ26">
        <v>222</v>
      </c>
      <c r="BK26">
        <v>154</v>
      </c>
      <c r="BL26">
        <v>68</v>
      </c>
    </row>
    <row r="27" spans="1:64">
      <c r="A27" t="s">
        <v>910</v>
      </c>
      <c r="B27">
        <v>2407</v>
      </c>
      <c r="C27">
        <v>1693</v>
      </c>
      <c r="D27">
        <v>713</v>
      </c>
      <c r="E27">
        <v>1</v>
      </c>
      <c r="F27">
        <v>0</v>
      </c>
      <c r="G27">
        <v>0</v>
      </c>
      <c r="H27">
        <v>106</v>
      </c>
      <c r="I27">
        <v>57</v>
      </c>
      <c r="J27">
        <v>48</v>
      </c>
      <c r="K27">
        <v>163</v>
      </c>
      <c r="L27">
        <v>105</v>
      </c>
      <c r="M27">
        <v>58</v>
      </c>
      <c r="N27">
        <v>216</v>
      </c>
      <c r="O27">
        <v>169</v>
      </c>
      <c r="P27">
        <v>47</v>
      </c>
      <c r="Q27">
        <v>50</v>
      </c>
      <c r="R27">
        <v>44</v>
      </c>
      <c r="S27">
        <v>7</v>
      </c>
      <c r="T27">
        <v>32</v>
      </c>
      <c r="U27">
        <v>26</v>
      </c>
      <c r="V27">
        <v>5</v>
      </c>
      <c r="W27">
        <v>6</v>
      </c>
      <c r="X27">
        <v>5</v>
      </c>
      <c r="Y27">
        <v>1</v>
      </c>
      <c r="Z27">
        <v>40</v>
      </c>
      <c r="AA27">
        <v>28</v>
      </c>
      <c r="AB27">
        <v>12</v>
      </c>
      <c r="AC27">
        <v>64</v>
      </c>
      <c r="AD27">
        <v>47</v>
      </c>
      <c r="AE27">
        <v>18</v>
      </c>
      <c r="AF27">
        <v>14</v>
      </c>
      <c r="AG27">
        <v>13</v>
      </c>
      <c r="AH27">
        <v>2</v>
      </c>
      <c r="AI27">
        <v>9</v>
      </c>
      <c r="AJ27">
        <v>7</v>
      </c>
      <c r="AK27">
        <v>2</v>
      </c>
      <c r="AL27">
        <v>84</v>
      </c>
      <c r="AM27">
        <v>27</v>
      </c>
      <c r="AN27">
        <v>57</v>
      </c>
      <c r="AO27">
        <v>11</v>
      </c>
      <c r="AP27">
        <v>11</v>
      </c>
      <c r="AQ27">
        <v>1</v>
      </c>
      <c r="AR27">
        <v>14</v>
      </c>
      <c r="AS27">
        <v>12</v>
      </c>
      <c r="AT27">
        <v>2</v>
      </c>
      <c r="AU27">
        <v>4</v>
      </c>
      <c r="AV27">
        <v>4</v>
      </c>
      <c r="AW27">
        <v>1</v>
      </c>
      <c r="AX27">
        <v>301</v>
      </c>
      <c r="AY27">
        <v>287</v>
      </c>
      <c r="AZ27">
        <v>14</v>
      </c>
      <c r="BA27">
        <v>43</v>
      </c>
      <c r="BB27">
        <v>42</v>
      </c>
      <c r="BC27">
        <v>1</v>
      </c>
      <c r="BD27">
        <v>1321</v>
      </c>
      <c r="BE27">
        <v>925</v>
      </c>
      <c r="BF27">
        <v>397</v>
      </c>
      <c r="BG27">
        <v>589</v>
      </c>
      <c r="BH27">
        <v>470</v>
      </c>
      <c r="BI27">
        <v>119</v>
      </c>
      <c r="BJ27">
        <v>186</v>
      </c>
      <c r="BK27">
        <v>97</v>
      </c>
      <c r="BL27">
        <v>89</v>
      </c>
    </row>
    <row r="28" spans="1:64">
      <c r="A28" t="s">
        <v>909</v>
      </c>
      <c r="B28">
        <v>2664</v>
      </c>
      <c r="C28">
        <v>1968</v>
      </c>
      <c r="D28">
        <v>696</v>
      </c>
      <c r="E28">
        <v>1</v>
      </c>
      <c r="F28">
        <v>1</v>
      </c>
      <c r="G28">
        <v>0</v>
      </c>
      <c r="H28">
        <v>163</v>
      </c>
      <c r="I28">
        <v>96</v>
      </c>
      <c r="J28">
        <v>68</v>
      </c>
      <c r="K28">
        <v>121</v>
      </c>
      <c r="L28">
        <v>69</v>
      </c>
      <c r="M28">
        <v>52</v>
      </c>
      <c r="N28">
        <v>160</v>
      </c>
      <c r="O28">
        <v>110</v>
      </c>
      <c r="P28">
        <v>50</v>
      </c>
      <c r="Q28">
        <v>27</v>
      </c>
      <c r="R28">
        <v>20</v>
      </c>
      <c r="S28">
        <v>7</v>
      </c>
      <c r="T28">
        <v>22</v>
      </c>
      <c r="U28">
        <v>16</v>
      </c>
      <c r="V28">
        <v>5</v>
      </c>
      <c r="W28">
        <v>1</v>
      </c>
      <c r="X28">
        <v>1</v>
      </c>
      <c r="Y28">
        <v>1</v>
      </c>
      <c r="Z28">
        <v>53</v>
      </c>
      <c r="AA28">
        <v>36</v>
      </c>
      <c r="AB28">
        <v>17</v>
      </c>
      <c r="AC28">
        <v>37</v>
      </c>
      <c r="AD28">
        <v>24</v>
      </c>
      <c r="AE28">
        <v>13</v>
      </c>
      <c r="AF28">
        <v>10</v>
      </c>
      <c r="AG28">
        <v>7</v>
      </c>
      <c r="AH28">
        <v>3</v>
      </c>
      <c r="AI28">
        <v>10</v>
      </c>
      <c r="AJ28">
        <v>6</v>
      </c>
      <c r="AK28">
        <v>4</v>
      </c>
      <c r="AL28">
        <v>102</v>
      </c>
      <c r="AM28">
        <v>44</v>
      </c>
      <c r="AN28">
        <v>58</v>
      </c>
      <c r="AO28">
        <v>6</v>
      </c>
      <c r="AP28">
        <v>6</v>
      </c>
      <c r="AQ28">
        <v>0</v>
      </c>
      <c r="AR28">
        <v>14</v>
      </c>
      <c r="AS28">
        <v>11</v>
      </c>
      <c r="AT28">
        <v>3</v>
      </c>
      <c r="AU28">
        <v>1</v>
      </c>
      <c r="AV28">
        <v>0</v>
      </c>
      <c r="AW28">
        <v>1</v>
      </c>
      <c r="AX28">
        <v>431</v>
      </c>
      <c r="AY28">
        <v>407</v>
      </c>
      <c r="AZ28">
        <v>24</v>
      </c>
      <c r="BA28">
        <v>58</v>
      </c>
      <c r="BB28">
        <v>55</v>
      </c>
      <c r="BC28">
        <v>3</v>
      </c>
      <c r="BD28">
        <v>1472</v>
      </c>
      <c r="BE28">
        <v>1094</v>
      </c>
      <c r="BF28">
        <v>378</v>
      </c>
      <c r="BG28">
        <v>545</v>
      </c>
      <c r="BH28">
        <v>439</v>
      </c>
      <c r="BI28">
        <v>107</v>
      </c>
      <c r="BJ28">
        <v>192</v>
      </c>
      <c r="BK28">
        <v>131</v>
      </c>
      <c r="BL28">
        <v>62</v>
      </c>
    </row>
    <row r="29" spans="1:64">
      <c r="A29" t="s">
        <v>908</v>
      </c>
      <c r="B29">
        <v>7339</v>
      </c>
      <c r="C29">
        <v>4839</v>
      </c>
      <c r="D29">
        <v>2500</v>
      </c>
      <c r="E29">
        <v>3</v>
      </c>
      <c r="F29">
        <v>2</v>
      </c>
      <c r="G29">
        <v>1</v>
      </c>
      <c r="H29">
        <v>491</v>
      </c>
      <c r="I29">
        <v>246</v>
      </c>
      <c r="J29">
        <v>245</v>
      </c>
      <c r="K29">
        <v>390</v>
      </c>
      <c r="L29">
        <v>238</v>
      </c>
      <c r="M29">
        <v>152</v>
      </c>
      <c r="N29">
        <v>568</v>
      </c>
      <c r="O29">
        <v>374</v>
      </c>
      <c r="P29">
        <v>195</v>
      </c>
      <c r="Q29">
        <v>65</v>
      </c>
      <c r="R29">
        <v>50</v>
      </c>
      <c r="S29">
        <v>15</v>
      </c>
      <c r="T29">
        <v>41</v>
      </c>
      <c r="U29">
        <v>32</v>
      </c>
      <c r="V29">
        <v>9</v>
      </c>
      <c r="W29">
        <v>4</v>
      </c>
      <c r="X29">
        <v>3</v>
      </c>
      <c r="Y29">
        <v>2</v>
      </c>
      <c r="Z29">
        <v>225</v>
      </c>
      <c r="AA29">
        <v>127</v>
      </c>
      <c r="AB29">
        <v>98</v>
      </c>
      <c r="AC29">
        <v>156</v>
      </c>
      <c r="AD29">
        <v>98</v>
      </c>
      <c r="AE29">
        <v>58</v>
      </c>
      <c r="AF29">
        <v>61</v>
      </c>
      <c r="AG29">
        <v>54</v>
      </c>
      <c r="AH29">
        <v>7</v>
      </c>
      <c r="AI29">
        <v>16</v>
      </c>
      <c r="AJ29">
        <v>10</v>
      </c>
      <c r="AK29">
        <v>7</v>
      </c>
      <c r="AL29">
        <v>373</v>
      </c>
      <c r="AM29">
        <v>119</v>
      </c>
      <c r="AN29">
        <v>254</v>
      </c>
      <c r="AO29">
        <v>26</v>
      </c>
      <c r="AP29">
        <v>21</v>
      </c>
      <c r="AQ29">
        <v>5</v>
      </c>
      <c r="AR29">
        <v>37</v>
      </c>
      <c r="AS29">
        <v>26</v>
      </c>
      <c r="AT29">
        <v>11</v>
      </c>
      <c r="AU29">
        <v>9</v>
      </c>
      <c r="AV29">
        <v>4</v>
      </c>
      <c r="AW29">
        <v>5</v>
      </c>
      <c r="AX29">
        <v>1137</v>
      </c>
      <c r="AY29">
        <v>1018</v>
      </c>
      <c r="AZ29">
        <v>119</v>
      </c>
      <c r="BA29">
        <v>116</v>
      </c>
      <c r="BB29">
        <v>107</v>
      </c>
      <c r="BC29">
        <v>9</v>
      </c>
      <c r="BD29">
        <v>3680</v>
      </c>
      <c r="BE29">
        <v>2353</v>
      </c>
      <c r="BF29">
        <v>1327</v>
      </c>
      <c r="BG29">
        <v>1572</v>
      </c>
      <c r="BH29">
        <v>1162</v>
      </c>
      <c r="BI29">
        <v>410</v>
      </c>
      <c r="BJ29">
        <v>625</v>
      </c>
      <c r="BK29">
        <v>439</v>
      </c>
      <c r="BL29">
        <v>187</v>
      </c>
    </row>
    <row r="30" spans="1:64">
      <c r="A30" t="s">
        <v>907</v>
      </c>
      <c r="B30">
        <v>5830</v>
      </c>
      <c r="C30">
        <v>3653</v>
      </c>
      <c r="D30">
        <v>2177</v>
      </c>
      <c r="E30">
        <v>8</v>
      </c>
      <c r="F30">
        <v>7</v>
      </c>
      <c r="G30">
        <v>1</v>
      </c>
      <c r="H30">
        <v>321</v>
      </c>
      <c r="I30">
        <v>149</v>
      </c>
      <c r="J30">
        <v>173</v>
      </c>
      <c r="K30">
        <v>350</v>
      </c>
      <c r="L30">
        <v>181</v>
      </c>
      <c r="M30">
        <v>169</v>
      </c>
      <c r="N30">
        <v>492</v>
      </c>
      <c r="O30">
        <v>317</v>
      </c>
      <c r="P30">
        <v>176</v>
      </c>
      <c r="Q30">
        <v>75</v>
      </c>
      <c r="R30">
        <v>62</v>
      </c>
      <c r="S30">
        <v>13</v>
      </c>
      <c r="T30">
        <v>22</v>
      </c>
      <c r="U30">
        <v>16</v>
      </c>
      <c r="V30">
        <v>5</v>
      </c>
      <c r="W30">
        <v>3</v>
      </c>
      <c r="X30">
        <v>2</v>
      </c>
      <c r="Y30">
        <v>1</v>
      </c>
      <c r="Z30">
        <v>156</v>
      </c>
      <c r="AA30">
        <v>83</v>
      </c>
      <c r="AB30">
        <v>73</v>
      </c>
      <c r="AC30">
        <v>146</v>
      </c>
      <c r="AD30">
        <v>85</v>
      </c>
      <c r="AE30">
        <v>62</v>
      </c>
      <c r="AF30">
        <v>62</v>
      </c>
      <c r="AG30">
        <v>51</v>
      </c>
      <c r="AH30">
        <v>11</v>
      </c>
      <c r="AI30">
        <v>29</v>
      </c>
      <c r="AJ30">
        <v>17</v>
      </c>
      <c r="AK30">
        <v>11</v>
      </c>
      <c r="AL30">
        <v>233</v>
      </c>
      <c r="AM30">
        <v>64</v>
      </c>
      <c r="AN30">
        <v>169</v>
      </c>
      <c r="AO30">
        <v>22</v>
      </c>
      <c r="AP30">
        <v>18</v>
      </c>
      <c r="AQ30">
        <v>4</v>
      </c>
      <c r="AR30">
        <v>19</v>
      </c>
      <c r="AS30">
        <v>13</v>
      </c>
      <c r="AT30">
        <v>6</v>
      </c>
      <c r="AU30">
        <v>2</v>
      </c>
      <c r="AV30">
        <v>1</v>
      </c>
      <c r="AW30">
        <v>1</v>
      </c>
      <c r="AX30">
        <v>858</v>
      </c>
      <c r="AY30">
        <v>769</v>
      </c>
      <c r="AZ30">
        <v>90</v>
      </c>
      <c r="BA30">
        <v>77</v>
      </c>
      <c r="BB30">
        <v>72</v>
      </c>
      <c r="BC30">
        <v>5</v>
      </c>
      <c r="BD30">
        <v>3071</v>
      </c>
      <c r="BE30">
        <v>1846</v>
      </c>
      <c r="BF30">
        <v>1225</v>
      </c>
      <c r="BG30">
        <v>1186</v>
      </c>
      <c r="BH30">
        <v>849</v>
      </c>
      <c r="BI30">
        <v>338</v>
      </c>
      <c r="BJ30">
        <v>454</v>
      </c>
      <c r="BK30">
        <v>289</v>
      </c>
      <c r="BL30">
        <v>165</v>
      </c>
    </row>
    <row r="31" spans="1:64">
      <c r="A31" t="s">
        <v>906</v>
      </c>
      <c r="B31">
        <v>9616</v>
      </c>
      <c r="C31">
        <v>6139</v>
      </c>
      <c r="D31">
        <v>3476</v>
      </c>
      <c r="E31">
        <v>4</v>
      </c>
      <c r="F31">
        <v>3</v>
      </c>
      <c r="G31">
        <v>1</v>
      </c>
      <c r="H31">
        <v>603</v>
      </c>
      <c r="I31">
        <v>259</v>
      </c>
      <c r="J31">
        <v>343</v>
      </c>
      <c r="K31">
        <v>334</v>
      </c>
      <c r="L31">
        <v>164</v>
      </c>
      <c r="M31">
        <v>171</v>
      </c>
      <c r="N31">
        <v>780</v>
      </c>
      <c r="O31">
        <v>495</v>
      </c>
      <c r="P31">
        <v>285</v>
      </c>
      <c r="Q31">
        <v>133</v>
      </c>
      <c r="R31">
        <v>107</v>
      </c>
      <c r="S31">
        <v>26</v>
      </c>
      <c r="T31">
        <v>71</v>
      </c>
      <c r="U31">
        <v>57</v>
      </c>
      <c r="V31">
        <v>15</v>
      </c>
      <c r="W31">
        <v>4</v>
      </c>
      <c r="X31">
        <v>2</v>
      </c>
      <c r="Y31">
        <v>2</v>
      </c>
      <c r="Z31">
        <v>239</v>
      </c>
      <c r="AA31">
        <v>104</v>
      </c>
      <c r="AB31">
        <v>135</v>
      </c>
      <c r="AC31">
        <v>128</v>
      </c>
      <c r="AD31">
        <v>75</v>
      </c>
      <c r="AE31">
        <v>52</v>
      </c>
      <c r="AF31">
        <v>109</v>
      </c>
      <c r="AG31">
        <v>89</v>
      </c>
      <c r="AH31">
        <v>20</v>
      </c>
      <c r="AI31">
        <v>96</v>
      </c>
      <c r="AJ31">
        <v>61</v>
      </c>
      <c r="AK31">
        <v>35</v>
      </c>
      <c r="AL31">
        <v>284</v>
      </c>
      <c r="AM31">
        <v>69</v>
      </c>
      <c r="AN31">
        <v>215</v>
      </c>
      <c r="AO31">
        <v>28</v>
      </c>
      <c r="AP31">
        <v>25</v>
      </c>
      <c r="AQ31">
        <v>4</v>
      </c>
      <c r="AR31">
        <v>30</v>
      </c>
      <c r="AS31">
        <v>20</v>
      </c>
      <c r="AT31">
        <v>10</v>
      </c>
      <c r="AU31">
        <v>9</v>
      </c>
      <c r="AV31">
        <v>5</v>
      </c>
      <c r="AW31">
        <v>4</v>
      </c>
      <c r="AX31">
        <v>1459</v>
      </c>
      <c r="AY31">
        <v>1300</v>
      </c>
      <c r="AZ31">
        <v>159</v>
      </c>
      <c r="BA31">
        <v>161</v>
      </c>
      <c r="BB31">
        <v>153</v>
      </c>
      <c r="BC31">
        <v>8</v>
      </c>
      <c r="BD31">
        <v>5217</v>
      </c>
      <c r="BE31">
        <v>3244</v>
      </c>
      <c r="BF31">
        <v>1973</v>
      </c>
      <c r="BG31">
        <v>1842</v>
      </c>
      <c r="BH31">
        <v>1314</v>
      </c>
      <c r="BI31">
        <v>529</v>
      </c>
      <c r="BJ31">
        <v>867</v>
      </c>
      <c r="BK31">
        <v>556</v>
      </c>
      <c r="BL31">
        <v>311</v>
      </c>
    </row>
    <row r="32" spans="1:64">
      <c r="A32" t="s">
        <v>905</v>
      </c>
      <c r="B32">
        <v>15532</v>
      </c>
      <c r="C32">
        <v>9109</v>
      </c>
      <c r="D32">
        <v>6423</v>
      </c>
      <c r="E32">
        <v>0</v>
      </c>
      <c r="F32" t="s">
        <v>19</v>
      </c>
      <c r="G32">
        <v>0</v>
      </c>
      <c r="H32">
        <v>785</v>
      </c>
      <c r="I32">
        <v>310</v>
      </c>
      <c r="J32">
        <v>475</v>
      </c>
      <c r="K32">
        <v>601</v>
      </c>
      <c r="L32">
        <v>286</v>
      </c>
      <c r="M32">
        <v>315</v>
      </c>
      <c r="N32">
        <v>1311</v>
      </c>
      <c r="O32">
        <v>724</v>
      </c>
      <c r="P32">
        <v>587</v>
      </c>
      <c r="Q32">
        <v>206</v>
      </c>
      <c r="R32">
        <v>151</v>
      </c>
      <c r="S32">
        <v>55</v>
      </c>
      <c r="T32">
        <v>64</v>
      </c>
      <c r="U32">
        <v>44</v>
      </c>
      <c r="V32">
        <v>20</v>
      </c>
      <c r="W32">
        <v>14</v>
      </c>
      <c r="X32">
        <v>8</v>
      </c>
      <c r="Y32">
        <v>7</v>
      </c>
      <c r="Z32">
        <v>444</v>
      </c>
      <c r="AA32">
        <v>178</v>
      </c>
      <c r="AB32">
        <v>266</v>
      </c>
      <c r="AC32">
        <v>294</v>
      </c>
      <c r="AD32">
        <v>157</v>
      </c>
      <c r="AE32">
        <v>137</v>
      </c>
      <c r="AF32">
        <v>194</v>
      </c>
      <c r="AG32">
        <v>134</v>
      </c>
      <c r="AH32">
        <v>60</v>
      </c>
      <c r="AI32">
        <v>94</v>
      </c>
      <c r="AJ32">
        <v>51</v>
      </c>
      <c r="AK32">
        <v>42</v>
      </c>
      <c r="AL32">
        <v>503</v>
      </c>
      <c r="AM32">
        <v>111</v>
      </c>
      <c r="AN32">
        <v>392</v>
      </c>
      <c r="AO32">
        <v>38</v>
      </c>
      <c r="AP32">
        <v>32</v>
      </c>
      <c r="AQ32">
        <v>7</v>
      </c>
      <c r="AR32">
        <v>37</v>
      </c>
      <c r="AS32">
        <v>26</v>
      </c>
      <c r="AT32">
        <v>10</v>
      </c>
      <c r="AU32">
        <v>8</v>
      </c>
      <c r="AV32">
        <v>1</v>
      </c>
      <c r="AW32">
        <v>7</v>
      </c>
      <c r="AX32">
        <v>2445</v>
      </c>
      <c r="AY32">
        <v>2030</v>
      </c>
      <c r="AZ32">
        <v>416</v>
      </c>
      <c r="BA32">
        <v>260</v>
      </c>
      <c r="BB32">
        <v>223</v>
      </c>
      <c r="BC32">
        <v>37</v>
      </c>
      <c r="BD32">
        <v>8281</v>
      </c>
      <c r="BE32">
        <v>4510</v>
      </c>
      <c r="BF32">
        <v>3771</v>
      </c>
      <c r="BG32">
        <v>2723</v>
      </c>
      <c r="BH32">
        <v>1728</v>
      </c>
      <c r="BI32">
        <v>994</v>
      </c>
      <c r="BJ32">
        <v>1523</v>
      </c>
      <c r="BK32">
        <v>1080</v>
      </c>
      <c r="BL32">
        <v>443</v>
      </c>
    </row>
    <row r="33" spans="1:64">
      <c r="A33" t="s">
        <v>904</v>
      </c>
      <c r="B33">
        <v>6108</v>
      </c>
      <c r="C33">
        <v>3934</v>
      </c>
      <c r="D33">
        <v>2173</v>
      </c>
      <c r="E33">
        <v>2</v>
      </c>
      <c r="F33">
        <v>1</v>
      </c>
      <c r="G33">
        <v>1</v>
      </c>
      <c r="H33">
        <v>321</v>
      </c>
      <c r="I33">
        <v>144</v>
      </c>
      <c r="J33">
        <v>177</v>
      </c>
      <c r="K33">
        <v>329</v>
      </c>
      <c r="L33">
        <v>181</v>
      </c>
      <c r="M33">
        <v>149</v>
      </c>
      <c r="N33">
        <v>483</v>
      </c>
      <c r="O33">
        <v>250</v>
      </c>
      <c r="P33">
        <v>233</v>
      </c>
      <c r="Q33">
        <v>64</v>
      </c>
      <c r="R33">
        <v>44</v>
      </c>
      <c r="S33">
        <v>20</v>
      </c>
      <c r="T33">
        <v>29</v>
      </c>
      <c r="U33">
        <v>19</v>
      </c>
      <c r="V33">
        <v>10</v>
      </c>
      <c r="W33">
        <v>1</v>
      </c>
      <c r="X33">
        <v>0</v>
      </c>
      <c r="Y33">
        <v>1</v>
      </c>
      <c r="Z33">
        <v>163</v>
      </c>
      <c r="AA33">
        <v>71</v>
      </c>
      <c r="AB33">
        <v>92</v>
      </c>
      <c r="AC33">
        <v>154</v>
      </c>
      <c r="AD33">
        <v>75</v>
      </c>
      <c r="AE33">
        <v>79</v>
      </c>
      <c r="AF33">
        <v>41</v>
      </c>
      <c r="AG33">
        <v>28</v>
      </c>
      <c r="AH33">
        <v>13</v>
      </c>
      <c r="AI33">
        <v>31</v>
      </c>
      <c r="AJ33">
        <v>14</v>
      </c>
      <c r="AK33">
        <v>17</v>
      </c>
      <c r="AL33">
        <v>233</v>
      </c>
      <c r="AM33">
        <v>69</v>
      </c>
      <c r="AN33">
        <v>164</v>
      </c>
      <c r="AO33">
        <v>20</v>
      </c>
      <c r="AP33">
        <v>17</v>
      </c>
      <c r="AQ33">
        <v>2</v>
      </c>
      <c r="AR33">
        <v>17</v>
      </c>
      <c r="AS33">
        <v>11</v>
      </c>
      <c r="AT33">
        <v>6</v>
      </c>
      <c r="AU33">
        <v>3</v>
      </c>
      <c r="AV33">
        <v>1</v>
      </c>
      <c r="AW33">
        <v>3</v>
      </c>
      <c r="AX33">
        <v>949</v>
      </c>
      <c r="AY33">
        <v>855</v>
      </c>
      <c r="AZ33">
        <v>94</v>
      </c>
      <c r="BA33">
        <v>88</v>
      </c>
      <c r="BB33">
        <v>80</v>
      </c>
      <c r="BC33">
        <v>7</v>
      </c>
      <c r="BD33">
        <v>3198</v>
      </c>
      <c r="BE33">
        <v>1980</v>
      </c>
      <c r="BF33">
        <v>1217</v>
      </c>
      <c r="BG33">
        <v>1110</v>
      </c>
      <c r="BH33">
        <v>783</v>
      </c>
      <c r="BI33">
        <v>327</v>
      </c>
      <c r="BJ33">
        <v>554</v>
      </c>
      <c r="BK33">
        <v>426</v>
      </c>
      <c r="BL33">
        <v>128</v>
      </c>
    </row>
    <row r="34" spans="1:64">
      <c r="A34" t="s">
        <v>903</v>
      </c>
      <c r="B34">
        <v>3723</v>
      </c>
      <c r="C34">
        <v>2323</v>
      </c>
      <c r="D34">
        <v>1401</v>
      </c>
      <c r="E34">
        <v>0</v>
      </c>
      <c r="F34" t="s">
        <v>19</v>
      </c>
      <c r="G34">
        <v>0</v>
      </c>
      <c r="H34">
        <v>247</v>
      </c>
      <c r="I34">
        <v>108</v>
      </c>
      <c r="J34">
        <v>139</v>
      </c>
      <c r="K34">
        <v>119</v>
      </c>
      <c r="L34">
        <v>58</v>
      </c>
      <c r="M34">
        <v>61</v>
      </c>
      <c r="N34">
        <v>259</v>
      </c>
      <c r="O34">
        <v>143</v>
      </c>
      <c r="P34">
        <v>116</v>
      </c>
      <c r="Q34">
        <v>23</v>
      </c>
      <c r="R34">
        <v>18</v>
      </c>
      <c r="S34">
        <v>6</v>
      </c>
      <c r="T34">
        <v>19</v>
      </c>
      <c r="U34">
        <v>16</v>
      </c>
      <c r="V34">
        <v>3</v>
      </c>
      <c r="W34">
        <v>3</v>
      </c>
      <c r="X34">
        <v>1</v>
      </c>
      <c r="Y34">
        <v>2</v>
      </c>
      <c r="Z34">
        <v>114</v>
      </c>
      <c r="AA34">
        <v>44</v>
      </c>
      <c r="AB34">
        <v>70</v>
      </c>
      <c r="AC34">
        <v>48</v>
      </c>
      <c r="AD34">
        <v>25</v>
      </c>
      <c r="AE34">
        <v>24</v>
      </c>
      <c r="AF34">
        <v>37</v>
      </c>
      <c r="AG34">
        <v>32</v>
      </c>
      <c r="AH34">
        <v>6</v>
      </c>
      <c r="AI34">
        <v>14</v>
      </c>
      <c r="AJ34">
        <v>7</v>
      </c>
      <c r="AK34">
        <v>7</v>
      </c>
      <c r="AL34">
        <v>138</v>
      </c>
      <c r="AM34">
        <v>36</v>
      </c>
      <c r="AN34">
        <v>102</v>
      </c>
      <c r="AO34">
        <v>3</v>
      </c>
      <c r="AP34">
        <v>3</v>
      </c>
      <c r="AQ34">
        <v>0</v>
      </c>
      <c r="AR34">
        <v>4</v>
      </c>
      <c r="AS34">
        <v>3</v>
      </c>
      <c r="AT34">
        <v>1</v>
      </c>
      <c r="AU34">
        <v>3</v>
      </c>
      <c r="AV34">
        <v>0</v>
      </c>
      <c r="AW34">
        <v>3</v>
      </c>
      <c r="AX34">
        <v>554</v>
      </c>
      <c r="AY34">
        <v>510</v>
      </c>
      <c r="AZ34">
        <v>44</v>
      </c>
      <c r="BA34">
        <v>75</v>
      </c>
      <c r="BB34">
        <v>70</v>
      </c>
      <c r="BC34">
        <v>5</v>
      </c>
      <c r="BD34">
        <v>2074</v>
      </c>
      <c r="BE34">
        <v>1246</v>
      </c>
      <c r="BF34">
        <v>828</v>
      </c>
      <c r="BG34">
        <v>800</v>
      </c>
      <c r="BH34">
        <v>561</v>
      </c>
      <c r="BI34">
        <v>238</v>
      </c>
      <c r="BJ34">
        <v>323</v>
      </c>
      <c r="BK34">
        <v>216</v>
      </c>
      <c r="BL34">
        <v>106</v>
      </c>
    </row>
    <row r="35" spans="1:64">
      <c r="A35" t="s">
        <v>902</v>
      </c>
      <c r="B35">
        <v>5447</v>
      </c>
      <c r="C35">
        <v>3739</v>
      </c>
      <c r="D35">
        <v>1708</v>
      </c>
      <c r="E35">
        <v>4</v>
      </c>
      <c r="F35">
        <v>2</v>
      </c>
      <c r="G35">
        <v>3</v>
      </c>
      <c r="H35">
        <v>356</v>
      </c>
      <c r="I35">
        <v>158</v>
      </c>
      <c r="J35">
        <v>198</v>
      </c>
      <c r="K35">
        <v>197</v>
      </c>
      <c r="L35">
        <v>107</v>
      </c>
      <c r="M35">
        <v>90</v>
      </c>
      <c r="N35">
        <v>462</v>
      </c>
      <c r="O35">
        <v>333</v>
      </c>
      <c r="P35">
        <v>129</v>
      </c>
      <c r="Q35">
        <v>57</v>
      </c>
      <c r="R35">
        <v>46</v>
      </c>
      <c r="S35">
        <v>11</v>
      </c>
      <c r="T35">
        <v>20</v>
      </c>
      <c r="U35">
        <v>16</v>
      </c>
      <c r="V35">
        <v>4</v>
      </c>
      <c r="W35">
        <v>3</v>
      </c>
      <c r="X35">
        <v>2</v>
      </c>
      <c r="Y35">
        <v>0</v>
      </c>
      <c r="Z35">
        <v>155</v>
      </c>
      <c r="AA35">
        <v>97</v>
      </c>
      <c r="AB35">
        <v>59</v>
      </c>
      <c r="AC35">
        <v>68</v>
      </c>
      <c r="AD35">
        <v>46</v>
      </c>
      <c r="AE35">
        <v>22</v>
      </c>
      <c r="AF35">
        <v>114</v>
      </c>
      <c r="AG35">
        <v>96</v>
      </c>
      <c r="AH35">
        <v>19</v>
      </c>
      <c r="AI35">
        <v>45</v>
      </c>
      <c r="AJ35">
        <v>31</v>
      </c>
      <c r="AK35">
        <v>14</v>
      </c>
      <c r="AL35">
        <v>135</v>
      </c>
      <c r="AM35">
        <v>50</v>
      </c>
      <c r="AN35">
        <v>85</v>
      </c>
      <c r="AO35">
        <v>18</v>
      </c>
      <c r="AP35">
        <v>17</v>
      </c>
      <c r="AQ35">
        <v>1</v>
      </c>
      <c r="AR35">
        <v>13</v>
      </c>
      <c r="AS35">
        <v>11</v>
      </c>
      <c r="AT35">
        <v>2</v>
      </c>
      <c r="AU35">
        <v>7</v>
      </c>
      <c r="AV35">
        <v>3</v>
      </c>
      <c r="AW35">
        <v>3</v>
      </c>
      <c r="AX35">
        <v>768</v>
      </c>
      <c r="AY35">
        <v>717</v>
      </c>
      <c r="AZ35">
        <v>51</v>
      </c>
      <c r="BA35">
        <v>85</v>
      </c>
      <c r="BB35">
        <v>81</v>
      </c>
      <c r="BC35">
        <v>3</v>
      </c>
      <c r="BD35">
        <v>3077</v>
      </c>
      <c r="BE35">
        <v>2092</v>
      </c>
      <c r="BF35">
        <v>985</v>
      </c>
      <c r="BG35">
        <v>1308</v>
      </c>
      <c r="BH35">
        <v>992</v>
      </c>
      <c r="BI35">
        <v>317</v>
      </c>
      <c r="BJ35">
        <v>412</v>
      </c>
      <c r="BK35">
        <v>249</v>
      </c>
      <c r="BL35">
        <v>163</v>
      </c>
    </row>
    <row r="36" spans="1:64">
      <c r="A36" t="s">
        <v>901</v>
      </c>
      <c r="B36">
        <v>20806</v>
      </c>
      <c r="C36">
        <v>13208</v>
      </c>
      <c r="D36">
        <v>7598</v>
      </c>
      <c r="E36">
        <v>8</v>
      </c>
      <c r="F36">
        <v>5</v>
      </c>
      <c r="G36">
        <v>3</v>
      </c>
      <c r="H36">
        <v>1103</v>
      </c>
      <c r="I36">
        <v>442</v>
      </c>
      <c r="J36">
        <v>662</v>
      </c>
      <c r="K36">
        <v>777</v>
      </c>
      <c r="L36">
        <v>322</v>
      </c>
      <c r="M36">
        <v>456</v>
      </c>
      <c r="N36">
        <v>2000</v>
      </c>
      <c r="O36">
        <v>1202</v>
      </c>
      <c r="P36">
        <v>799</v>
      </c>
      <c r="Q36">
        <v>211</v>
      </c>
      <c r="R36">
        <v>154</v>
      </c>
      <c r="S36">
        <v>57</v>
      </c>
      <c r="T36">
        <v>67</v>
      </c>
      <c r="U36">
        <v>47</v>
      </c>
      <c r="V36">
        <v>21</v>
      </c>
      <c r="W36">
        <v>14</v>
      </c>
      <c r="X36">
        <v>8</v>
      </c>
      <c r="Y36">
        <v>6</v>
      </c>
      <c r="Z36">
        <v>552</v>
      </c>
      <c r="AA36">
        <v>220</v>
      </c>
      <c r="AB36">
        <v>332</v>
      </c>
      <c r="AC36">
        <v>357</v>
      </c>
      <c r="AD36">
        <v>157</v>
      </c>
      <c r="AE36">
        <v>200</v>
      </c>
      <c r="AF36">
        <v>685</v>
      </c>
      <c r="AG36">
        <v>556</v>
      </c>
      <c r="AH36">
        <v>129</v>
      </c>
      <c r="AI36">
        <v>114</v>
      </c>
      <c r="AJ36">
        <v>60</v>
      </c>
      <c r="AK36">
        <v>54</v>
      </c>
      <c r="AL36">
        <v>477</v>
      </c>
      <c r="AM36">
        <v>155</v>
      </c>
      <c r="AN36">
        <v>322</v>
      </c>
      <c r="AO36">
        <v>53</v>
      </c>
      <c r="AP36">
        <v>47</v>
      </c>
      <c r="AQ36">
        <v>5</v>
      </c>
      <c r="AR36">
        <v>25</v>
      </c>
      <c r="AS36">
        <v>19</v>
      </c>
      <c r="AT36">
        <v>7</v>
      </c>
      <c r="AU36">
        <v>8</v>
      </c>
      <c r="AV36">
        <v>5</v>
      </c>
      <c r="AW36">
        <v>3</v>
      </c>
      <c r="AX36">
        <v>3218</v>
      </c>
      <c r="AY36">
        <v>2908</v>
      </c>
      <c r="AZ36">
        <v>311</v>
      </c>
      <c r="BA36">
        <v>347</v>
      </c>
      <c r="BB36">
        <v>320</v>
      </c>
      <c r="BC36">
        <v>27</v>
      </c>
      <c r="BD36">
        <v>10968</v>
      </c>
      <c r="BE36">
        <v>6538</v>
      </c>
      <c r="BF36">
        <v>4430</v>
      </c>
      <c r="BG36">
        <v>3492</v>
      </c>
      <c r="BH36">
        <v>2460</v>
      </c>
      <c r="BI36">
        <v>1032</v>
      </c>
      <c r="BJ36">
        <v>2169</v>
      </c>
      <c r="BK36">
        <v>1567</v>
      </c>
      <c r="BL36">
        <v>602</v>
      </c>
    </row>
    <row r="37" spans="1:64">
      <c r="A37" t="s">
        <v>900</v>
      </c>
      <c r="B37">
        <v>12958</v>
      </c>
      <c r="C37">
        <v>8006</v>
      </c>
      <c r="D37">
        <v>4951</v>
      </c>
      <c r="E37">
        <v>3</v>
      </c>
      <c r="F37">
        <v>2</v>
      </c>
      <c r="G37">
        <v>1</v>
      </c>
      <c r="H37">
        <v>791</v>
      </c>
      <c r="I37">
        <v>319</v>
      </c>
      <c r="J37">
        <v>472</v>
      </c>
      <c r="K37">
        <v>518</v>
      </c>
      <c r="L37">
        <v>232</v>
      </c>
      <c r="M37">
        <v>287</v>
      </c>
      <c r="N37">
        <v>1129</v>
      </c>
      <c r="O37">
        <v>626</v>
      </c>
      <c r="P37">
        <v>504</v>
      </c>
      <c r="Q37">
        <v>133</v>
      </c>
      <c r="R37">
        <v>94</v>
      </c>
      <c r="S37">
        <v>40</v>
      </c>
      <c r="T37">
        <v>55</v>
      </c>
      <c r="U37">
        <v>34</v>
      </c>
      <c r="V37">
        <v>22</v>
      </c>
      <c r="W37">
        <v>7</v>
      </c>
      <c r="X37">
        <v>2</v>
      </c>
      <c r="Y37">
        <v>5</v>
      </c>
      <c r="Z37">
        <v>414</v>
      </c>
      <c r="AA37">
        <v>176</v>
      </c>
      <c r="AB37">
        <v>238</v>
      </c>
      <c r="AC37">
        <v>236</v>
      </c>
      <c r="AD37">
        <v>105</v>
      </c>
      <c r="AE37">
        <v>131</v>
      </c>
      <c r="AF37">
        <v>232</v>
      </c>
      <c r="AG37">
        <v>190</v>
      </c>
      <c r="AH37">
        <v>43</v>
      </c>
      <c r="AI37">
        <v>52</v>
      </c>
      <c r="AJ37">
        <v>26</v>
      </c>
      <c r="AK37">
        <v>26</v>
      </c>
      <c r="AL37">
        <v>369</v>
      </c>
      <c r="AM37">
        <v>106</v>
      </c>
      <c r="AN37">
        <v>264</v>
      </c>
      <c r="AO37">
        <v>55</v>
      </c>
      <c r="AP37">
        <v>49</v>
      </c>
      <c r="AQ37">
        <v>6</v>
      </c>
      <c r="AR37">
        <v>33</v>
      </c>
      <c r="AS37">
        <v>23</v>
      </c>
      <c r="AT37">
        <v>10</v>
      </c>
      <c r="AU37">
        <v>6</v>
      </c>
      <c r="AV37">
        <v>3</v>
      </c>
      <c r="AW37">
        <v>2</v>
      </c>
      <c r="AX37">
        <v>1980</v>
      </c>
      <c r="AY37">
        <v>1786</v>
      </c>
      <c r="AZ37">
        <v>194</v>
      </c>
      <c r="BA37">
        <v>236</v>
      </c>
      <c r="BB37">
        <v>202</v>
      </c>
      <c r="BC37">
        <v>33</v>
      </c>
      <c r="BD37">
        <v>6802</v>
      </c>
      <c r="BE37">
        <v>3953</v>
      </c>
      <c r="BF37">
        <v>2849</v>
      </c>
      <c r="BG37">
        <v>2471</v>
      </c>
      <c r="BH37">
        <v>1696</v>
      </c>
      <c r="BI37">
        <v>775</v>
      </c>
      <c r="BJ37">
        <v>1272</v>
      </c>
      <c r="BK37">
        <v>908</v>
      </c>
      <c r="BL37">
        <v>364</v>
      </c>
    </row>
    <row r="38" spans="1:64">
      <c r="A38" t="s">
        <v>899</v>
      </c>
      <c r="B38">
        <v>3399</v>
      </c>
      <c r="C38">
        <v>2058</v>
      </c>
      <c r="D38">
        <v>1341</v>
      </c>
      <c r="E38">
        <v>1</v>
      </c>
      <c r="F38">
        <v>1</v>
      </c>
      <c r="G38">
        <v>0</v>
      </c>
      <c r="H38">
        <v>169</v>
      </c>
      <c r="I38">
        <v>63</v>
      </c>
      <c r="J38">
        <v>106</v>
      </c>
      <c r="K38">
        <v>128</v>
      </c>
      <c r="L38">
        <v>55</v>
      </c>
      <c r="M38">
        <v>73</v>
      </c>
      <c r="N38">
        <v>246</v>
      </c>
      <c r="O38">
        <v>129</v>
      </c>
      <c r="P38">
        <v>117</v>
      </c>
      <c r="Q38">
        <v>42</v>
      </c>
      <c r="R38">
        <v>26</v>
      </c>
      <c r="S38">
        <v>16</v>
      </c>
      <c r="T38">
        <v>15</v>
      </c>
      <c r="U38">
        <v>10</v>
      </c>
      <c r="V38">
        <v>5</v>
      </c>
      <c r="W38">
        <v>4</v>
      </c>
      <c r="X38">
        <v>1</v>
      </c>
      <c r="Y38">
        <v>3</v>
      </c>
      <c r="Z38">
        <v>76</v>
      </c>
      <c r="AA38">
        <v>29</v>
      </c>
      <c r="AB38">
        <v>47</v>
      </c>
      <c r="AC38">
        <v>37</v>
      </c>
      <c r="AD38">
        <v>14</v>
      </c>
      <c r="AE38">
        <v>23</v>
      </c>
      <c r="AF38">
        <v>57</v>
      </c>
      <c r="AG38">
        <v>43</v>
      </c>
      <c r="AH38">
        <v>15</v>
      </c>
      <c r="AI38">
        <v>15</v>
      </c>
      <c r="AJ38">
        <v>7</v>
      </c>
      <c r="AK38">
        <v>8</v>
      </c>
      <c r="AL38">
        <v>112</v>
      </c>
      <c r="AM38">
        <v>33</v>
      </c>
      <c r="AN38">
        <v>79</v>
      </c>
      <c r="AO38">
        <v>27</v>
      </c>
      <c r="AP38">
        <v>25</v>
      </c>
      <c r="AQ38">
        <v>1</v>
      </c>
      <c r="AR38">
        <v>11</v>
      </c>
      <c r="AS38">
        <v>8</v>
      </c>
      <c r="AT38">
        <v>3</v>
      </c>
      <c r="AU38">
        <v>4</v>
      </c>
      <c r="AV38">
        <v>2</v>
      </c>
      <c r="AW38">
        <v>1</v>
      </c>
      <c r="AX38">
        <v>494</v>
      </c>
      <c r="AY38">
        <v>458</v>
      </c>
      <c r="AZ38">
        <v>37</v>
      </c>
      <c r="BA38">
        <v>39</v>
      </c>
      <c r="BB38">
        <v>38</v>
      </c>
      <c r="BC38">
        <v>1</v>
      </c>
      <c r="BD38">
        <v>1880</v>
      </c>
      <c r="BE38">
        <v>1091</v>
      </c>
      <c r="BF38">
        <v>789</v>
      </c>
      <c r="BG38">
        <v>659</v>
      </c>
      <c r="BH38">
        <v>468</v>
      </c>
      <c r="BI38">
        <v>192</v>
      </c>
      <c r="BJ38">
        <v>329</v>
      </c>
      <c r="BK38">
        <v>194</v>
      </c>
      <c r="BL38">
        <v>135</v>
      </c>
    </row>
    <row r="39" spans="1:64">
      <c r="A39" t="s">
        <v>898</v>
      </c>
      <c r="B39">
        <v>3157</v>
      </c>
      <c r="C39">
        <v>2288</v>
      </c>
      <c r="D39">
        <v>869</v>
      </c>
      <c r="E39">
        <v>1</v>
      </c>
      <c r="F39">
        <v>1</v>
      </c>
      <c r="G39" t="s">
        <v>19</v>
      </c>
      <c r="H39">
        <v>133</v>
      </c>
      <c r="I39">
        <v>58</v>
      </c>
      <c r="J39">
        <v>74</v>
      </c>
      <c r="K39">
        <v>150</v>
      </c>
      <c r="L39">
        <v>73</v>
      </c>
      <c r="M39">
        <v>77</v>
      </c>
      <c r="N39">
        <v>253</v>
      </c>
      <c r="O39">
        <v>164</v>
      </c>
      <c r="P39">
        <v>90</v>
      </c>
      <c r="Q39">
        <v>27</v>
      </c>
      <c r="R39">
        <v>22</v>
      </c>
      <c r="S39">
        <v>6</v>
      </c>
      <c r="T39">
        <v>7</v>
      </c>
      <c r="U39">
        <v>6</v>
      </c>
      <c r="V39">
        <v>1</v>
      </c>
      <c r="W39">
        <v>1</v>
      </c>
      <c r="X39">
        <v>1</v>
      </c>
      <c r="Y39" t="s">
        <v>19</v>
      </c>
      <c r="Z39">
        <v>86</v>
      </c>
      <c r="AA39">
        <v>51</v>
      </c>
      <c r="AB39">
        <v>35</v>
      </c>
      <c r="AC39">
        <v>75</v>
      </c>
      <c r="AD39">
        <v>41</v>
      </c>
      <c r="AE39">
        <v>34</v>
      </c>
      <c r="AF39">
        <v>47</v>
      </c>
      <c r="AG39">
        <v>39</v>
      </c>
      <c r="AH39">
        <v>9</v>
      </c>
      <c r="AI39">
        <v>9</v>
      </c>
      <c r="AJ39">
        <v>4</v>
      </c>
      <c r="AK39">
        <v>5</v>
      </c>
      <c r="AL39">
        <v>125</v>
      </c>
      <c r="AM39">
        <v>70</v>
      </c>
      <c r="AN39">
        <v>55</v>
      </c>
      <c r="AO39">
        <v>8</v>
      </c>
      <c r="AP39">
        <v>6</v>
      </c>
      <c r="AQ39">
        <v>2</v>
      </c>
      <c r="AR39">
        <v>1</v>
      </c>
      <c r="AS39">
        <v>1</v>
      </c>
      <c r="AT39">
        <v>0</v>
      </c>
      <c r="AU39">
        <v>4</v>
      </c>
      <c r="AV39">
        <v>3</v>
      </c>
      <c r="AW39">
        <v>1</v>
      </c>
      <c r="AX39">
        <v>483</v>
      </c>
      <c r="AY39">
        <v>460</v>
      </c>
      <c r="AZ39">
        <v>23</v>
      </c>
      <c r="BA39">
        <v>27</v>
      </c>
      <c r="BB39">
        <v>23</v>
      </c>
      <c r="BC39">
        <v>3</v>
      </c>
      <c r="BD39">
        <v>1836</v>
      </c>
      <c r="BE39">
        <v>1307</v>
      </c>
      <c r="BF39">
        <v>530</v>
      </c>
      <c r="BG39">
        <v>672</v>
      </c>
      <c r="BH39">
        <v>553</v>
      </c>
      <c r="BI39">
        <v>119</v>
      </c>
      <c r="BJ39">
        <v>163</v>
      </c>
      <c r="BK39">
        <v>145</v>
      </c>
      <c r="BL39">
        <v>18</v>
      </c>
    </row>
    <row r="40" spans="1:64">
      <c r="A40" t="s">
        <v>897</v>
      </c>
      <c r="B40">
        <v>2620</v>
      </c>
      <c r="C40">
        <v>2080</v>
      </c>
      <c r="D40">
        <v>539</v>
      </c>
      <c r="E40" t="s">
        <v>19</v>
      </c>
      <c r="F40" t="s">
        <v>19</v>
      </c>
      <c r="G40" t="s">
        <v>19</v>
      </c>
      <c r="H40">
        <v>113</v>
      </c>
      <c r="I40">
        <v>68</v>
      </c>
      <c r="J40">
        <v>45</v>
      </c>
      <c r="K40">
        <v>191</v>
      </c>
      <c r="L40">
        <v>141</v>
      </c>
      <c r="M40">
        <v>50</v>
      </c>
      <c r="N40">
        <v>194</v>
      </c>
      <c r="O40">
        <v>134</v>
      </c>
      <c r="P40">
        <v>60</v>
      </c>
      <c r="Q40">
        <v>24</v>
      </c>
      <c r="R40">
        <v>16</v>
      </c>
      <c r="S40">
        <v>7</v>
      </c>
      <c r="T40">
        <v>24</v>
      </c>
      <c r="U40">
        <v>20</v>
      </c>
      <c r="V40">
        <v>4</v>
      </c>
      <c r="W40">
        <v>1</v>
      </c>
      <c r="X40">
        <v>1</v>
      </c>
      <c r="Y40">
        <v>1</v>
      </c>
      <c r="Z40">
        <v>59</v>
      </c>
      <c r="AA40">
        <v>36</v>
      </c>
      <c r="AB40">
        <v>23</v>
      </c>
      <c r="AC40">
        <v>68</v>
      </c>
      <c r="AD40">
        <v>48</v>
      </c>
      <c r="AE40">
        <v>20</v>
      </c>
      <c r="AF40">
        <v>3</v>
      </c>
      <c r="AG40">
        <v>2</v>
      </c>
      <c r="AH40">
        <v>1</v>
      </c>
      <c r="AI40">
        <v>15</v>
      </c>
      <c r="AJ40">
        <v>11</v>
      </c>
      <c r="AK40">
        <v>4</v>
      </c>
      <c r="AL40">
        <v>121</v>
      </c>
      <c r="AM40">
        <v>60</v>
      </c>
      <c r="AN40">
        <v>61</v>
      </c>
      <c r="AO40">
        <v>5</v>
      </c>
      <c r="AP40">
        <v>5</v>
      </c>
      <c r="AQ40">
        <v>0</v>
      </c>
      <c r="AR40">
        <v>12</v>
      </c>
      <c r="AS40">
        <v>11</v>
      </c>
      <c r="AT40">
        <v>1</v>
      </c>
      <c r="AU40">
        <v>2</v>
      </c>
      <c r="AV40">
        <v>2</v>
      </c>
      <c r="AW40">
        <v>0</v>
      </c>
      <c r="AX40">
        <v>394</v>
      </c>
      <c r="AY40">
        <v>376</v>
      </c>
      <c r="AZ40">
        <v>17</v>
      </c>
      <c r="BA40">
        <v>22</v>
      </c>
      <c r="BB40">
        <v>22</v>
      </c>
      <c r="BC40">
        <v>0</v>
      </c>
      <c r="BD40">
        <v>1445</v>
      </c>
      <c r="BE40">
        <v>1174</v>
      </c>
      <c r="BF40">
        <v>271</v>
      </c>
      <c r="BG40">
        <v>701</v>
      </c>
      <c r="BH40">
        <v>618</v>
      </c>
      <c r="BI40">
        <v>83</v>
      </c>
      <c r="BJ40">
        <v>144</v>
      </c>
      <c r="BK40">
        <v>109</v>
      </c>
      <c r="BL40">
        <v>35</v>
      </c>
    </row>
    <row r="41" spans="1:64">
      <c r="A41" t="s">
        <v>896</v>
      </c>
      <c r="B41">
        <v>2570</v>
      </c>
      <c r="C41">
        <v>1909</v>
      </c>
      <c r="D41">
        <v>661</v>
      </c>
      <c r="E41" t="s">
        <v>19</v>
      </c>
      <c r="F41" t="s">
        <v>19</v>
      </c>
      <c r="G41" t="s">
        <v>19</v>
      </c>
      <c r="H41">
        <v>114</v>
      </c>
      <c r="I41">
        <v>63</v>
      </c>
      <c r="J41">
        <v>51</v>
      </c>
      <c r="K41">
        <v>170</v>
      </c>
      <c r="L41">
        <v>111</v>
      </c>
      <c r="M41">
        <v>59</v>
      </c>
      <c r="N41">
        <v>224</v>
      </c>
      <c r="O41">
        <v>157</v>
      </c>
      <c r="P41">
        <v>68</v>
      </c>
      <c r="Q41">
        <v>29</v>
      </c>
      <c r="R41">
        <v>27</v>
      </c>
      <c r="S41">
        <v>2</v>
      </c>
      <c r="T41">
        <v>25</v>
      </c>
      <c r="U41">
        <v>22</v>
      </c>
      <c r="V41">
        <v>3</v>
      </c>
      <c r="W41">
        <v>3</v>
      </c>
      <c r="X41">
        <v>3</v>
      </c>
      <c r="Y41">
        <v>1</v>
      </c>
      <c r="Z41">
        <v>63</v>
      </c>
      <c r="AA41">
        <v>36</v>
      </c>
      <c r="AB41">
        <v>26</v>
      </c>
      <c r="AC41">
        <v>91</v>
      </c>
      <c r="AD41">
        <v>58</v>
      </c>
      <c r="AE41">
        <v>33</v>
      </c>
      <c r="AF41">
        <v>7</v>
      </c>
      <c r="AG41">
        <v>7</v>
      </c>
      <c r="AH41">
        <v>0</v>
      </c>
      <c r="AI41">
        <v>7</v>
      </c>
      <c r="AJ41">
        <v>5</v>
      </c>
      <c r="AK41">
        <v>2</v>
      </c>
      <c r="AL41">
        <v>127</v>
      </c>
      <c r="AM41">
        <v>57</v>
      </c>
      <c r="AN41">
        <v>70</v>
      </c>
      <c r="AO41">
        <v>12</v>
      </c>
      <c r="AP41">
        <v>10</v>
      </c>
      <c r="AQ41">
        <v>2</v>
      </c>
      <c r="AR41">
        <v>12</v>
      </c>
      <c r="AS41">
        <v>10</v>
      </c>
      <c r="AT41">
        <v>2</v>
      </c>
      <c r="AU41">
        <v>7</v>
      </c>
      <c r="AV41">
        <v>6</v>
      </c>
      <c r="AW41">
        <v>2</v>
      </c>
      <c r="AX41">
        <v>378</v>
      </c>
      <c r="AY41">
        <v>362</v>
      </c>
      <c r="AZ41">
        <v>15</v>
      </c>
      <c r="BA41">
        <v>22</v>
      </c>
      <c r="BB41">
        <v>21</v>
      </c>
      <c r="BC41">
        <v>1</v>
      </c>
      <c r="BD41">
        <v>1319</v>
      </c>
      <c r="BE41">
        <v>1003</v>
      </c>
      <c r="BF41">
        <v>315</v>
      </c>
      <c r="BG41">
        <v>572</v>
      </c>
      <c r="BH41">
        <v>470</v>
      </c>
      <c r="BI41">
        <v>102</v>
      </c>
      <c r="BJ41">
        <v>207</v>
      </c>
      <c r="BK41">
        <v>130</v>
      </c>
      <c r="BL41">
        <v>77</v>
      </c>
    </row>
    <row r="42" spans="1:64">
      <c r="A42" t="s">
        <v>895</v>
      </c>
      <c r="B42">
        <v>5955</v>
      </c>
      <c r="C42">
        <v>4002</v>
      </c>
      <c r="D42">
        <v>1954</v>
      </c>
      <c r="E42">
        <v>4</v>
      </c>
      <c r="F42">
        <v>4</v>
      </c>
      <c r="G42">
        <v>0</v>
      </c>
      <c r="H42">
        <v>345</v>
      </c>
      <c r="I42">
        <v>184</v>
      </c>
      <c r="J42">
        <v>160</v>
      </c>
      <c r="K42">
        <v>295</v>
      </c>
      <c r="L42">
        <v>167</v>
      </c>
      <c r="M42">
        <v>127</v>
      </c>
      <c r="N42">
        <v>554</v>
      </c>
      <c r="O42">
        <v>351</v>
      </c>
      <c r="P42">
        <v>203</v>
      </c>
      <c r="Q42">
        <v>63</v>
      </c>
      <c r="R42">
        <v>44</v>
      </c>
      <c r="S42">
        <v>20</v>
      </c>
      <c r="T42">
        <v>51</v>
      </c>
      <c r="U42">
        <v>39</v>
      </c>
      <c r="V42">
        <v>12</v>
      </c>
      <c r="W42">
        <v>3</v>
      </c>
      <c r="X42">
        <v>2</v>
      </c>
      <c r="Y42">
        <v>1</v>
      </c>
      <c r="Z42">
        <v>203</v>
      </c>
      <c r="AA42">
        <v>115</v>
      </c>
      <c r="AB42">
        <v>88</v>
      </c>
      <c r="AC42">
        <v>164</v>
      </c>
      <c r="AD42">
        <v>99</v>
      </c>
      <c r="AE42">
        <v>65</v>
      </c>
      <c r="AF42">
        <v>45</v>
      </c>
      <c r="AG42">
        <v>35</v>
      </c>
      <c r="AH42">
        <v>10</v>
      </c>
      <c r="AI42">
        <v>26</v>
      </c>
      <c r="AJ42">
        <v>18</v>
      </c>
      <c r="AK42">
        <v>8</v>
      </c>
      <c r="AL42">
        <v>281</v>
      </c>
      <c r="AM42">
        <v>95</v>
      </c>
      <c r="AN42">
        <v>186</v>
      </c>
      <c r="AO42">
        <v>27</v>
      </c>
      <c r="AP42">
        <v>23</v>
      </c>
      <c r="AQ42">
        <v>4</v>
      </c>
      <c r="AR42">
        <v>22</v>
      </c>
      <c r="AS42">
        <v>10</v>
      </c>
      <c r="AT42">
        <v>13</v>
      </c>
      <c r="AU42">
        <v>4</v>
      </c>
      <c r="AV42">
        <v>3</v>
      </c>
      <c r="AW42">
        <v>1</v>
      </c>
      <c r="AX42">
        <v>891</v>
      </c>
      <c r="AY42">
        <v>776</v>
      </c>
      <c r="AZ42">
        <v>115</v>
      </c>
      <c r="BA42">
        <v>135</v>
      </c>
      <c r="BB42">
        <v>126</v>
      </c>
      <c r="BC42">
        <v>10</v>
      </c>
      <c r="BD42">
        <v>2985</v>
      </c>
      <c r="BE42">
        <v>2012</v>
      </c>
      <c r="BF42">
        <v>973</v>
      </c>
      <c r="BG42">
        <v>1142</v>
      </c>
      <c r="BH42">
        <v>884</v>
      </c>
      <c r="BI42">
        <v>258</v>
      </c>
      <c r="BJ42">
        <v>548</v>
      </c>
      <c r="BK42">
        <v>378</v>
      </c>
      <c r="BL42">
        <v>170</v>
      </c>
    </row>
    <row r="43" spans="1:64">
      <c r="A43" t="s">
        <v>894</v>
      </c>
      <c r="B43">
        <v>7347</v>
      </c>
      <c r="C43">
        <v>5022</v>
      </c>
      <c r="D43">
        <v>2325</v>
      </c>
      <c r="E43">
        <v>15</v>
      </c>
      <c r="F43">
        <v>15</v>
      </c>
      <c r="G43">
        <v>1</v>
      </c>
      <c r="H43">
        <v>315</v>
      </c>
      <c r="I43">
        <v>160</v>
      </c>
      <c r="J43">
        <v>155</v>
      </c>
      <c r="K43">
        <v>446</v>
      </c>
      <c r="L43">
        <v>237</v>
      </c>
      <c r="M43">
        <v>210</v>
      </c>
      <c r="N43">
        <v>651</v>
      </c>
      <c r="O43">
        <v>400</v>
      </c>
      <c r="P43">
        <v>251</v>
      </c>
      <c r="Q43">
        <v>84</v>
      </c>
      <c r="R43">
        <v>62</v>
      </c>
      <c r="S43">
        <v>23</v>
      </c>
      <c r="T43">
        <v>44</v>
      </c>
      <c r="U43">
        <v>33</v>
      </c>
      <c r="V43">
        <v>11</v>
      </c>
      <c r="W43">
        <v>2</v>
      </c>
      <c r="X43">
        <v>0</v>
      </c>
      <c r="Y43">
        <v>2</v>
      </c>
      <c r="Z43">
        <v>202</v>
      </c>
      <c r="AA43">
        <v>107</v>
      </c>
      <c r="AB43">
        <v>95</v>
      </c>
      <c r="AC43">
        <v>253</v>
      </c>
      <c r="AD43">
        <v>154</v>
      </c>
      <c r="AE43">
        <v>100</v>
      </c>
      <c r="AF43">
        <v>41</v>
      </c>
      <c r="AG43">
        <v>33</v>
      </c>
      <c r="AH43">
        <v>8</v>
      </c>
      <c r="AI43">
        <v>25</v>
      </c>
      <c r="AJ43">
        <v>12</v>
      </c>
      <c r="AK43">
        <v>13</v>
      </c>
      <c r="AL43">
        <v>216</v>
      </c>
      <c r="AM43">
        <v>75</v>
      </c>
      <c r="AN43">
        <v>141</v>
      </c>
      <c r="AO43">
        <v>29</v>
      </c>
      <c r="AP43">
        <v>25</v>
      </c>
      <c r="AQ43">
        <v>4</v>
      </c>
      <c r="AR43">
        <v>26</v>
      </c>
      <c r="AS43">
        <v>19</v>
      </c>
      <c r="AT43">
        <v>7</v>
      </c>
      <c r="AU43">
        <v>7</v>
      </c>
      <c r="AV43">
        <v>3</v>
      </c>
      <c r="AW43">
        <v>4</v>
      </c>
      <c r="AX43">
        <v>1141</v>
      </c>
      <c r="AY43">
        <v>1030</v>
      </c>
      <c r="AZ43">
        <v>111</v>
      </c>
      <c r="BA43">
        <v>119</v>
      </c>
      <c r="BB43">
        <v>109</v>
      </c>
      <c r="BC43">
        <v>10</v>
      </c>
      <c r="BD43">
        <v>3898</v>
      </c>
      <c r="BE43">
        <v>2599</v>
      </c>
      <c r="BF43">
        <v>1300</v>
      </c>
      <c r="BG43">
        <v>1539</v>
      </c>
      <c r="BH43">
        <v>1191</v>
      </c>
      <c r="BI43">
        <v>348</v>
      </c>
      <c r="BJ43">
        <v>603</v>
      </c>
      <c r="BK43">
        <v>460</v>
      </c>
      <c r="BL43">
        <v>143</v>
      </c>
    </row>
    <row r="44" spans="1:64">
      <c r="A44" t="s">
        <v>893</v>
      </c>
      <c r="B44">
        <v>5328</v>
      </c>
      <c r="C44">
        <v>3582</v>
      </c>
      <c r="D44">
        <v>1746</v>
      </c>
      <c r="E44">
        <v>0</v>
      </c>
      <c r="F44">
        <v>0</v>
      </c>
      <c r="G44">
        <v>0</v>
      </c>
      <c r="H44">
        <v>253</v>
      </c>
      <c r="I44">
        <v>142</v>
      </c>
      <c r="J44">
        <v>111</v>
      </c>
      <c r="K44">
        <v>344</v>
      </c>
      <c r="L44">
        <v>205</v>
      </c>
      <c r="M44">
        <v>139</v>
      </c>
      <c r="N44">
        <v>538</v>
      </c>
      <c r="O44">
        <v>362</v>
      </c>
      <c r="P44">
        <v>176</v>
      </c>
      <c r="Q44">
        <v>40</v>
      </c>
      <c r="R44">
        <v>34</v>
      </c>
      <c r="S44">
        <v>7</v>
      </c>
      <c r="T44">
        <v>31</v>
      </c>
      <c r="U44">
        <v>27</v>
      </c>
      <c r="V44">
        <v>4</v>
      </c>
      <c r="W44">
        <v>3</v>
      </c>
      <c r="X44">
        <v>3</v>
      </c>
      <c r="Y44">
        <v>0</v>
      </c>
      <c r="Z44">
        <v>210</v>
      </c>
      <c r="AA44">
        <v>131</v>
      </c>
      <c r="AB44">
        <v>79</v>
      </c>
      <c r="AC44">
        <v>209</v>
      </c>
      <c r="AD44">
        <v>143</v>
      </c>
      <c r="AE44">
        <v>66</v>
      </c>
      <c r="AF44">
        <v>17</v>
      </c>
      <c r="AG44">
        <v>14</v>
      </c>
      <c r="AH44">
        <v>3</v>
      </c>
      <c r="AI44">
        <v>27</v>
      </c>
      <c r="AJ44">
        <v>10</v>
      </c>
      <c r="AK44">
        <v>17</v>
      </c>
      <c r="AL44">
        <v>211</v>
      </c>
      <c r="AM44">
        <v>55</v>
      </c>
      <c r="AN44">
        <v>156</v>
      </c>
      <c r="AO44">
        <v>15</v>
      </c>
      <c r="AP44">
        <v>13</v>
      </c>
      <c r="AQ44">
        <v>2</v>
      </c>
      <c r="AR44">
        <v>12</v>
      </c>
      <c r="AS44">
        <v>9</v>
      </c>
      <c r="AT44">
        <v>3</v>
      </c>
      <c r="AU44">
        <v>2</v>
      </c>
      <c r="AV44">
        <v>1</v>
      </c>
      <c r="AW44">
        <v>2</v>
      </c>
      <c r="AX44">
        <v>855</v>
      </c>
      <c r="AY44">
        <v>754</v>
      </c>
      <c r="AZ44">
        <v>101</v>
      </c>
      <c r="BA44">
        <v>79</v>
      </c>
      <c r="BB44">
        <v>73</v>
      </c>
      <c r="BC44">
        <v>7</v>
      </c>
      <c r="BD44">
        <v>2782</v>
      </c>
      <c r="BE44">
        <v>1806</v>
      </c>
      <c r="BF44">
        <v>976</v>
      </c>
      <c r="BG44">
        <v>931</v>
      </c>
      <c r="BH44">
        <v>690</v>
      </c>
      <c r="BI44">
        <v>242</v>
      </c>
      <c r="BJ44">
        <v>316</v>
      </c>
      <c r="BK44">
        <v>235</v>
      </c>
      <c r="BL44">
        <v>81</v>
      </c>
    </row>
    <row r="45" spans="1:64">
      <c r="A45" t="s">
        <v>892</v>
      </c>
      <c r="B45">
        <v>2372</v>
      </c>
      <c r="C45">
        <v>1830</v>
      </c>
      <c r="D45">
        <v>542</v>
      </c>
      <c r="E45">
        <v>1</v>
      </c>
      <c r="F45">
        <v>0</v>
      </c>
      <c r="G45">
        <v>0</v>
      </c>
      <c r="H45">
        <v>114</v>
      </c>
      <c r="I45">
        <v>66</v>
      </c>
      <c r="J45">
        <v>47</v>
      </c>
      <c r="K45">
        <v>155</v>
      </c>
      <c r="L45">
        <v>95</v>
      </c>
      <c r="M45">
        <v>60</v>
      </c>
      <c r="N45">
        <v>272</v>
      </c>
      <c r="O45">
        <v>201</v>
      </c>
      <c r="P45">
        <v>72</v>
      </c>
      <c r="Q45">
        <v>73</v>
      </c>
      <c r="R45">
        <v>62</v>
      </c>
      <c r="S45">
        <v>10</v>
      </c>
      <c r="T45">
        <v>36</v>
      </c>
      <c r="U45">
        <v>32</v>
      </c>
      <c r="V45">
        <v>4</v>
      </c>
      <c r="W45">
        <v>1</v>
      </c>
      <c r="X45" t="s">
        <v>19</v>
      </c>
      <c r="Y45">
        <v>1</v>
      </c>
      <c r="Z45">
        <v>57</v>
      </c>
      <c r="AA45">
        <v>36</v>
      </c>
      <c r="AB45">
        <v>21</v>
      </c>
      <c r="AC45">
        <v>73</v>
      </c>
      <c r="AD45">
        <v>48</v>
      </c>
      <c r="AE45">
        <v>26</v>
      </c>
      <c r="AF45">
        <v>12</v>
      </c>
      <c r="AG45">
        <v>10</v>
      </c>
      <c r="AH45">
        <v>2</v>
      </c>
      <c r="AI45">
        <v>21</v>
      </c>
      <c r="AJ45">
        <v>13</v>
      </c>
      <c r="AK45">
        <v>7</v>
      </c>
      <c r="AL45">
        <v>89</v>
      </c>
      <c r="AM45">
        <v>52</v>
      </c>
      <c r="AN45">
        <v>37</v>
      </c>
      <c r="AO45">
        <v>7</v>
      </c>
      <c r="AP45">
        <v>5</v>
      </c>
      <c r="AQ45">
        <v>2</v>
      </c>
      <c r="AR45">
        <v>2</v>
      </c>
      <c r="AS45">
        <v>1</v>
      </c>
      <c r="AT45">
        <v>0</v>
      </c>
      <c r="AU45">
        <v>7</v>
      </c>
      <c r="AV45">
        <v>5</v>
      </c>
      <c r="AW45">
        <v>2</v>
      </c>
      <c r="AX45">
        <v>359</v>
      </c>
      <c r="AY45">
        <v>343</v>
      </c>
      <c r="AZ45">
        <v>17</v>
      </c>
      <c r="BA45">
        <v>23</v>
      </c>
      <c r="BB45">
        <v>21</v>
      </c>
      <c r="BC45">
        <v>2</v>
      </c>
      <c r="BD45">
        <v>1226</v>
      </c>
      <c r="BE45">
        <v>951</v>
      </c>
      <c r="BF45">
        <v>276</v>
      </c>
      <c r="BG45">
        <v>456</v>
      </c>
      <c r="BH45">
        <v>410</v>
      </c>
      <c r="BI45">
        <v>45</v>
      </c>
      <c r="BJ45">
        <v>141</v>
      </c>
      <c r="BK45">
        <v>112</v>
      </c>
      <c r="BL45">
        <v>29</v>
      </c>
    </row>
    <row r="46" spans="1:64">
      <c r="A46" t="s">
        <v>891</v>
      </c>
      <c r="B46">
        <v>2725</v>
      </c>
      <c r="C46">
        <v>2005</v>
      </c>
      <c r="D46">
        <v>719</v>
      </c>
      <c r="E46">
        <v>1</v>
      </c>
      <c r="F46">
        <v>1</v>
      </c>
      <c r="G46">
        <v>0</v>
      </c>
      <c r="H46">
        <v>144</v>
      </c>
      <c r="I46">
        <v>73</v>
      </c>
      <c r="J46">
        <v>72</v>
      </c>
      <c r="K46">
        <v>209</v>
      </c>
      <c r="L46">
        <v>135</v>
      </c>
      <c r="M46">
        <v>74</v>
      </c>
      <c r="N46">
        <v>293</v>
      </c>
      <c r="O46">
        <v>204</v>
      </c>
      <c r="P46">
        <v>89</v>
      </c>
      <c r="Q46">
        <v>31</v>
      </c>
      <c r="R46">
        <v>26</v>
      </c>
      <c r="S46">
        <v>6</v>
      </c>
      <c r="T46">
        <v>25</v>
      </c>
      <c r="U46">
        <v>20</v>
      </c>
      <c r="V46">
        <v>5</v>
      </c>
      <c r="W46">
        <v>0</v>
      </c>
      <c r="X46" t="s">
        <v>19</v>
      </c>
      <c r="Y46">
        <v>0</v>
      </c>
      <c r="Z46">
        <v>82</v>
      </c>
      <c r="AA46">
        <v>50</v>
      </c>
      <c r="AB46">
        <v>32</v>
      </c>
      <c r="AC46">
        <v>106</v>
      </c>
      <c r="AD46">
        <v>72</v>
      </c>
      <c r="AE46">
        <v>33</v>
      </c>
      <c r="AF46">
        <v>25</v>
      </c>
      <c r="AG46">
        <v>22</v>
      </c>
      <c r="AH46">
        <v>4</v>
      </c>
      <c r="AI46">
        <v>24</v>
      </c>
      <c r="AJ46">
        <v>15</v>
      </c>
      <c r="AK46">
        <v>9</v>
      </c>
      <c r="AL46">
        <v>101</v>
      </c>
      <c r="AM46">
        <v>52</v>
      </c>
      <c r="AN46">
        <v>48</v>
      </c>
      <c r="AO46">
        <v>9</v>
      </c>
      <c r="AP46">
        <v>8</v>
      </c>
      <c r="AQ46">
        <v>1</v>
      </c>
      <c r="AR46">
        <v>13</v>
      </c>
      <c r="AS46">
        <v>9</v>
      </c>
      <c r="AT46">
        <v>3</v>
      </c>
      <c r="AU46">
        <v>4</v>
      </c>
      <c r="AV46">
        <v>1</v>
      </c>
      <c r="AW46">
        <v>3</v>
      </c>
      <c r="AX46">
        <v>409</v>
      </c>
      <c r="AY46">
        <v>382</v>
      </c>
      <c r="AZ46">
        <v>27</v>
      </c>
      <c r="BA46">
        <v>31</v>
      </c>
      <c r="BB46">
        <v>30</v>
      </c>
      <c r="BC46">
        <v>1</v>
      </c>
      <c r="BD46">
        <v>1395</v>
      </c>
      <c r="BE46">
        <v>1029</v>
      </c>
      <c r="BF46">
        <v>366</v>
      </c>
      <c r="BG46">
        <v>577</v>
      </c>
      <c r="BH46">
        <v>471</v>
      </c>
      <c r="BI46">
        <v>106</v>
      </c>
      <c r="BJ46">
        <v>148</v>
      </c>
      <c r="BK46">
        <v>111</v>
      </c>
      <c r="BL46">
        <v>37</v>
      </c>
    </row>
    <row r="47" spans="1:64">
      <c r="A47" t="s">
        <v>890</v>
      </c>
      <c r="B47">
        <v>4909</v>
      </c>
      <c r="C47">
        <v>3628</v>
      </c>
      <c r="D47">
        <v>1281</v>
      </c>
      <c r="E47">
        <v>0</v>
      </c>
      <c r="F47">
        <v>0</v>
      </c>
      <c r="G47" t="s">
        <v>19</v>
      </c>
      <c r="H47">
        <v>276</v>
      </c>
      <c r="I47">
        <v>175</v>
      </c>
      <c r="J47">
        <v>101</v>
      </c>
      <c r="K47">
        <v>335</v>
      </c>
      <c r="L47">
        <v>233</v>
      </c>
      <c r="M47">
        <v>102</v>
      </c>
      <c r="N47">
        <v>511</v>
      </c>
      <c r="O47">
        <v>360</v>
      </c>
      <c r="P47">
        <v>151</v>
      </c>
      <c r="Q47">
        <v>77</v>
      </c>
      <c r="R47">
        <v>54</v>
      </c>
      <c r="S47">
        <v>23</v>
      </c>
      <c r="T47">
        <v>55</v>
      </c>
      <c r="U47">
        <v>44</v>
      </c>
      <c r="V47">
        <v>11</v>
      </c>
      <c r="W47">
        <v>2</v>
      </c>
      <c r="X47">
        <v>2</v>
      </c>
      <c r="Y47">
        <v>1</v>
      </c>
      <c r="Z47">
        <v>148</v>
      </c>
      <c r="AA47">
        <v>94</v>
      </c>
      <c r="AB47">
        <v>54</v>
      </c>
      <c r="AC47">
        <v>191</v>
      </c>
      <c r="AD47">
        <v>141</v>
      </c>
      <c r="AE47">
        <v>50</v>
      </c>
      <c r="AF47">
        <v>24</v>
      </c>
      <c r="AG47">
        <v>19</v>
      </c>
      <c r="AH47">
        <v>5</v>
      </c>
      <c r="AI47">
        <v>14</v>
      </c>
      <c r="AJ47">
        <v>7</v>
      </c>
      <c r="AK47">
        <v>7</v>
      </c>
      <c r="AL47">
        <v>209</v>
      </c>
      <c r="AM47">
        <v>76</v>
      </c>
      <c r="AN47">
        <v>133</v>
      </c>
      <c r="AO47">
        <v>11</v>
      </c>
      <c r="AP47">
        <v>9</v>
      </c>
      <c r="AQ47">
        <v>2</v>
      </c>
      <c r="AR47">
        <v>21</v>
      </c>
      <c r="AS47">
        <v>15</v>
      </c>
      <c r="AT47">
        <v>6</v>
      </c>
      <c r="AU47">
        <v>2</v>
      </c>
      <c r="AV47">
        <v>1</v>
      </c>
      <c r="AW47">
        <v>1</v>
      </c>
      <c r="AX47">
        <v>667</v>
      </c>
      <c r="AY47">
        <v>618</v>
      </c>
      <c r="AZ47">
        <v>49</v>
      </c>
      <c r="BA47">
        <v>91</v>
      </c>
      <c r="BB47">
        <v>83</v>
      </c>
      <c r="BC47">
        <v>8</v>
      </c>
      <c r="BD47">
        <v>2535</v>
      </c>
      <c r="BE47">
        <v>1862</v>
      </c>
      <c r="BF47">
        <v>673</v>
      </c>
      <c r="BG47">
        <v>953</v>
      </c>
      <c r="BH47">
        <v>785</v>
      </c>
      <c r="BI47">
        <v>168</v>
      </c>
      <c r="BJ47">
        <v>343</v>
      </c>
      <c r="BK47">
        <v>281</v>
      </c>
      <c r="BL47">
        <v>62</v>
      </c>
    </row>
    <row r="48" spans="1:64">
      <c r="A48" t="s">
        <v>889</v>
      </c>
      <c r="B48">
        <v>2257</v>
      </c>
      <c r="C48">
        <v>1718</v>
      </c>
      <c r="D48">
        <v>539</v>
      </c>
      <c r="E48">
        <v>1</v>
      </c>
      <c r="F48">
        <v>1</v>
      </c>
      <c r="G48">
        <v>0</v>
      </c>
      <c r="H48">
        <v>106</v>
      </c>
      <c r="I48">
        <v>69</v>
      </c>
      <c r="J48">
        <v>37</v>
      </c>
      <c r="K48">
        <v>171</v>
      </c>
      <c r="L48">
        <v>105</v>
      </c>
      <c r="M48">
        <v>66</v>
      </c>
      <c r="N48">
        <v>184</v>
      </c>
      <c r="O48">
        <v>132</v>
      </c>
      <c r="P48">
        <v>53</v>
      </c>
      <c r="Q48">
        <v>35</v>
      </c>
      <c r="R48">
        <v>29</v>
      </c>
      <c r="S48">
        <v>7</v>
      </c>
      <c r="T48">
        <v>7</v>
      </c>
      <c r="U48">
        <v>7</v>
      </c>
      <c r="V48">
        <v>0</v>
      </c>
      <c r="W48">
        <v>1</v>
      </c>
      <c r="X48" t="s">
        <v>19</v>
      </c>
      <c r="Y48">
        <v>1</v>
      </c>
      <c r="Z48">
        <v>51</v>
      </c>
      <c r="AA48">
        <v>37</v>
      </c>
      <c r="AB48">
        <v>14</v>
      </c>
      <c r="AC48">
        <v>79</v>
      </c>
      <c r="AD48">
        <v>53</v>
      </c>
      <c r="AE48">
        <v>26</v>
      </c>
      <c r="AF48">
        <v>5</v>
      </c>
      <c r="AG48">
        <v>4</v>
      </c>
      <c r="AH48">
        <v>2</v>
      </c>
      <c r="AI48">
        <v>5</v>
      </c>
      <c r="AJ48">
        <v>3</v>
      </c>
      <c r="AK48">
        <v>2</v>
      </c>
      <c r="AL48">
        <v>106</v>
      </c>
      <c r="AM48">
        <v>46</v>
      </c>
      <c r="AN48">
        <v>60</v>
      </c>
      <c r="AO48">
        <v>5</v>
      </c>
      <c r="AP48">
        <v>4</v>
      </c>
      <c r="AQ48">
        <v>1</v>
      </c>
      <c r="AR48">
        <v>9</v>
      </c>
      <c r="AS48">
        <v>8</v>
      </c>
      <c r="AT48">
        <v>1</v>
      </c>
      <c r="AU48">
        <v>2</v>
      </c>
      <c r="AV48">
        <v>2</v>
      </c>
      <c r="AW48">
        <v>0</v>
      </c>
      <c r="AX48">
        <v>333</v>
      </c>
      <c r="AY48">
        <v>309</v>
      </c>
      <c r="AZ48">
        <v>24</v>
      </c>
      <c r="BA48">
        <v>26</v>
      </c>
      <c r="BB48">
        <v>23</v>
      </c>
      <c r="BC48">
        <v>4</v>
      </c>
      <c r="BD48">
        <v>1151</v>
      </c>
      <c r="BE48">
        <v>897</v>
      </c>
      <c r="BF48">
        <v>254</v>
      </c>
      <c r="BG48">
        <v>459</v>
      </c>
      <c r="BH48">
        <v>397</v>
      </c>
      <c r="BI48">
        <v>62</v>
      </c>
      <c r="BJ48">
        <v>189</v>
      </c>
      <c r="BK48">
        <v>146</v>
      </c>
      <c r="BL48">
        <v>43</v>
      </c>
    </row>
    <row r="49" spans="1:64">
      <c r="A49" t="s">
        <v>888</v>
      </c>
      <c r="B49">
        <v>14359</v>
      </c>
      <c r="C49">
        <v>10428</v>
      </c>
      <c r="D49">
        <v>3931</v>
      </c>
      <c r="E49">
        <v>4</v>
      </c>
      <c r="F49">
        <v>3</v>
      </c>
      <c r="G49">
        <v>1</v>
      </c>
      <c r="H49">
        <v>745</v>
      </c>
      <c r="I49">
        <v>408</v>
      </c>
      <c r="J49">
        <v>337</v>
      </c>
      <c r="K49">
        <v>905</v>
      </c>
      <c r="L49">
        <v>547</v>
      </c>
      <c r="M49">
        <v>358</v>
      </c>
      <c r="N49">
        <v>1460</v>
      </c>
      <c r="O49">
        <v>1025</v>
      </c>
      <c r="P49">
        <v>435</v>
      </c>
      <c r="Q49">
        <v>294</v>
      </c>
      <c r="R49">
        <v>246</v>
      </c>
      <c r="S49">
        <v>48</v>
      </c>
      <c r="T49">
        <v>181</v>
      </c>
      <c r="U49">
        <v>139</v>
      </c>
      <c r="V49">
        <v>42</v>
      </c>
      <c r="W49">
        <v>14</v>
      </c>
      <c r="X49">
        <v>11</v>
      </c>
      <c r="Y49">
        <v>2</v>
      </c>
      <c r="Z49">
        <v>409</v>
      </c>
      <c r="AA49">
        <v>242</v>
      </c>
      <c r="AB49">
        <v>167</v>
      </c>
      <c r="AC49">
        <v>454</v>
      </c>
      <c r="AD49">
        <v>302</v>
      </c>
      <c r="AE49">
        <v>152</v>
      </c>
      <c r="AF49">
        <v>70</v>
      </c>
      <c r="AG49">
        <v>60</v>
      </c>
      <c r="AH49">
        <v>10</v>
      </c>
      <c r="AI49">
        <v>38</v>
      </c>
      <c r="AJ49">
        <v>24</v>
      </c>
      <c r="AK49">
        <v>14</v>
      </c>
      <c r="AL49">
        <v>492</v>
      </c>
      <c r="AM49">
        <v>216</v>
      </c>
      <c r="AN49">
        <v>276</v>
      </c>
      <c r="AO49">
        <v>36</v>
      </c>
      <c r="AP49">
        <v>31</v>
      </c>
      <c r="AQ49">
        <v>4</v>
      </c>
      <c r="AR49">
        <v>49</v>
      </c>
      <c r="AS49">
        <v>36</v>
      </c>
      <c r="AT49">
        <v>13</v>
      </c>
      <c r="AU49">
        <v>8</v>
      </c>
      <c r="AV49">
        <v>3</v>
      </c>
      <c r="AW49">
        <v>6</v>
      </c>
      <c r="AX49">
        <v>2243</v>
      </c>
      <c r="AY49">
        <v>2061</v>
      </c>
      <c r="AZ49">
        <v>181</v>
      </c>
      <c r="BA49">
        <v>263</v>
      </c>
      <c r="BB49">
        <v>248</v>
      </c>
      <c r="BC49">
        <v>16</v>
      </c>
      <c r="BD49">
        <v>7206</v>
      </c>
      <c r="BE49">
        <v>5087</v>
      </c>
      <c r="BF49">
        <v>2120</v>
      </c>
      <c r="BG49">
        <v>2390</v>
      </c>
      <c r="BH49">
        <v>1915</v>
      </c>
      <c r="BI49">
        <v>475</v>
      </c>
      <c r="BJ49">
        <v>1211</v>
      </c>
      <c r="BK49">
        <v>1011</v>
      </c>
      <c r="BL49">
        <v>201</v>
      </c>
    </row>
    <row r="50" spans="1:64">
      <c r="A50" t="s">
        <v>887</v>
      </c>
      <c r="B50">
        <v>3729</v>
      </c>
      <c r="C50">
        <v>2760</v>
      </c>
      <c r="D50">
        <v>969</v>
      </c>
      <c r="E50">
        <v>8</v>
      </c>
      <c r="F50">
        <v>8</v>
      </c>
      <c r="G50">
        <v>0</v>
      </c>
      <c r="H50">
        <v>206</v>
      </c>
      <c r="I50">
        <v>137</v>
      </c>
      <c r="J50">
        <v>69</v>
      </c>
      <c r="K50">
        <v>298</v>
      </c>
      <c r="L50">
        <v>197</v>
      </c>
      <c r="M50">
        <v>101</v>
      </c>
      <c r="N50">
        <v>289</v>
      </c>
      <c r="O50">
        <v>224</v>
      </c>
      <c r="P50">
        <v>64</v>
      </c>
      <c r="Q50">
        <v>34</v>
      </c>
      <c r="R50">
        <v>30</v>
      </c>
      <c r="S50">
        <v>5</v>
      </c>
      <c r="T50">
        <v>16</v>
      </c>
      <c r="U50">
        <v>14</v>
      </c>
      <c r="V50">
        <v>3</v>
      </c>
      <c r="W50">
        <v>2</v>
      </c>
      <c r="X50">
        <v>1</v>
      </c>
      <c r="Y50">
        <v>1</v>
      </c>
      <c r="Z50">
        <v>82</v>
      </c>
      <c r="AA50">
        <v>69</v>
      </c>
      <c r="AB50">
        <v>14</v>
      </c>
      <c r="AC50">
        <v>129</v>
      </c>
      <c r="AD50">
        <v>89</v>
      </c>
      <c r="AE50">
        <v>39</v>
      </c>
      <c r="AF50">
        <v>12</v>
      </c>
      <c r="AG50">
        <v>11</v>
      </c>
      <c r="AH50">
        <v>1</v>
      </c>
      <c r="AI50">
        <v>13</v>
      </c>
      <c r="AJ50">
        <v>11</v>
      </c>
      <c r="AK50">
        <v>2</v>
      </c>
      <c r="AL50">
        <v>228</v>
      </c>
      <c r="AM50">
        <v>117</v>
      </c>
      <c r="AN50">
        <v>111</v>
      </c>
      <c r="AO50">
        <v>13</v>
      </c>
      <c r="AP50">
        <v>11</v>
      </c>
      <c r="AQ50">
        <v>2</v>
      </c>
      <c r="AR50">
        <v>24</v>
      </c>
      <c r="AS50">
        <v>20</v>
      </c>
      <c r="AT50">
        <v>4</v>
      </c>
      <c r="AU50">
        <v>2</v>
      </c>
      <c r="AV50">
        <v>1</v>
      </c>
      <c r="AW50">
        <v>1</v>
      </c>
      <c r="AX50">
        <v>560</v>
      </c>
      <c r="AY50">
        <v>497</v>
      </c>
      <c r="AZ50">
        <v>63</v>
      </c>
      <c r="BA50">
        <v>51</v>
      </c>
      <c r="BB50">
        <v>46</v>
      </c>
      <c r="BC50">
        <v>5</v>
      </c>
      <c r="BD50">
        <v>1829</v>
      </c>
      <c r="BE50">
        <v>1337</v>
      </c>
      <c r="BF50">
        <v>492</v>
      </c>
      <c r="BG50">
        <v>623</v>
      </c>
      <c r="BH50">
        <v>511</v>
      </c>
      <c r="BI50">
        <v>112</v>
      </c>
      <c r="BJ50">
        <v>272</v>
      </c>
      <c r="BK50">
        <v>210</v>
      </c>
      <c r="BL50">
        <v>63</v>
      </c>
    </row>
    <row r="51" spans="1:64">
      <c r="A51" t="s">
        <v>886</v>
      </c>
      <c r="B51">
        <v>4769</v>
      </c>
      <c r="C51">
        <v>3434</v>
      </c>
      <c r="D51">
        <v>1335</v>
      </c>
      <c r="E51">
        <v>4</v>
      </c>
      <c r="F51">
        <v>3</v>
      </c>
      <c r="G51">
        <v>1</v>
      </c>
      <c r="H51">
        <v>218</v>
      </c>
      <c r="I51">
        <v>125</v>
      </c>
      <c r="J51">
        <v>93</v>
      </c>
      <c r="K51">
        <v>342</v>
      </c>
      <c r="L51">
        <v>222</v>
      </c>
      <c r="M51">
        <v>120</v>
      </c>
      <c r="N51">
        <v>472</v>
      </c>
      <c r="O51">
        <v>349</v>
      </c>
      <c r="P51">
        <v>123</v>
      </c>
      <c r="Q51">
        <v>59</v>
      </c>
      <c r="R51">
        <v>50</v>
      </c>
      <c r="S51">
        <v>9</v>
      </c>
      <c r="T51">
        <v>24</v>
      </c>
      <c r="U51">
        <v>21</v>
      </c>
      <c r="V51">
        <v>3</v>
      </c>
      <c r="W51">
        <v>3</v>
      </c>
      <c r="X51">
        <v>2</v>
      </c>
      <c r="Y51">
        <v>1</v>
      </c>
      <c r="Z51">
        <v>119</v>
      </c>
      <c r="AA51">
        <v>76</v>
      </c>
      <c r="AB51">
        <v>44</v>
      </c>
      <c r="AC51">
        <v>212</v>
      </c>
      <c r="AD51">
        <v>159</v>
      </c>
      <c r="AE51">
        <v>53</v>
      </c>
      <c r="AF51">
        <v>42</v>
      </c>
      <c r="AG51">
        <v>34</v>
      </c>
      <c r="AH51">
        <v>8</v>
      </c>
      <c r="AI51">
        <v>14</v>
      </c>
      <c r="AJ51">
        <v>8</v>
      </c>
      <c r="AK51">
        <v>6</v>
      </c>
      <c r="AL51">
        <v>280</v>
      </c>
      <c r="AM51">
        <v>121</v>
      </c>
      <c r="AN51">
        <v>159</v>
      </c>
      <c r="AO51">
        <v>15</v>
      </c>
      <c r="AP51">
        <v>13</v>
      </c>
      <c r="AQ51">
        <v>2</v>
      </c>
      <c r="AR51">
        <v>23</v>
      </c>
      <c r="AS51">
        <v>21</v>
      </c>
      <c r="AT51">
        <v>2</v>
      </c>
      <c r="AU51">
        <v>4</v>
      </c>
      <c r="AV51">
        <v>2</v>
      </c>
      <c r="AW51">
        <v>2</v>
      </c>
      <c r="AX51">
        <v>704</v>
      </c>
      <c r="AY51">
        <v>651</v>
      </c>
      <c r="AZ51">
        <v>53</v>
      </c>
      <c r="BA51">
        <v>54</v>
      </c>
      <c r="BB51">
        <v>48</v>
      </c>
      <c r="BC51">
        <v>6</v>
      </c>
      <c r="BD51">
        <v>2391</v>
      </c>
      <c r="BE51">
        <v>1672</v>
      </c>
      <c r="BF51">
        <v>719</v>
      </c>
      <c r="BG51">
        <v>892</v>
      </c>
      <c r="BH51">
        <v>701</v>
      </c>
      <c r="BI51">
        <v>192</v>
      </c>
      <c r="BJ51">
        <v>317</v>
      </c>
      <c r="BK51">
        <v>255</v>
      </c>
      <c r="BL51">
        <v>62</v>
      </c>
    </row>
    <row r="52" spans="1:64">
      <c r="A52" t="s">
        <v>885</v>
      </c>
      <c r="B52">
        <v>5746</v>
      </c>
      <c r="C52">
        <v>4411</v>
      </c>
      <c r="D52">
        <v>1334</v>
      </c>
      <c r="E52">
        <v>1</v>
      </c>
      <c r="F52">
        <v>0</v>
      </c>
      <c r="G52">
        <v>0</v>
      </c>
      <c r="H52">
        <v>250</v>
      </c>
      <c r="I52">
        <v>155</v>
      </c>
      <c r="J52">
        <v>95</v>
      </c>
      <c r="K52">
        <v>448</v>
      </c>
      <c r="L52">
        <v>316</v>
      </c>
      <c r="M52">
        <v>133</v>
      </c>
      <c r="N52">
        <v>646</v>
      </c>
      <c r="O52">
        <v>495</v>
      </c>
      <c r="P52">
        <v>151</v>
      </c>
      <c r="Q52">
        <v>121</v>
      </c>
      <c r="R52">
        <v>102</v>
      </c>
      <c r="S52">
        <v>19</v>
      </c>
      <c r="T52">
        <v>60</v>
      </c>
      <c r="U52">
        <v>49</v>
      </c>
      <c r="V52">
        <v>11</v>
      </c>
      <c r="W52">
        <v>1</v>
      </c>
      <c r="X52">
        <v>1</v>
      </c>
      <c r="Y52" t="s">
        <v>19</v>
      </c>
      <c r="Z52">
        <v>150</v>
      </c>
      <c r="AA52">
        <v>98</v>
      </c>
      <c r="AB52">
        <v>52</v>
      </c>
      <c r="AC52">
        <v>286</v>
      </c>
      <c r="AD52">
        <v>225</v>
      </c>
      <c r="AE52">
        <v>62</v>
      </c>
      <c r="AF52">
        <v>14</v>
      </c>
      <c r="AG52">
        <v>11</v>
      </c>
      <c r="AH52">
        <v>2</v>
      </c>
      <c r="AI52">
        <v>15</v>
      </c>
      <c r="AJ52">
        <v>10</v>
      </c>
      <c r="AK52">
        <v>5</v>
      </c>
      <c r="AL52">
        <v>294</v>
      </c>
      <c r="AM52">
        <v>146</v>
      </c>
      <c r="AN52">
        <v>148</v>
      </c>
      <c r="AO52">
        <v>30</v>
      </c>
      <c r="AP52">
        <v>24</v>
      </c>
      <c r="AQ52">
        <v>6</v>
      </c>
      <c r="AR52">
        <v>29</v>
      </c>
      <c r="AS52">
        <v>21</v>
      </c>
      <c r="AT52">
        <v>7</v>
      </c>
      <c r="AU52">
        <v>4</v>
      </c>
      <c r="AV52">
        <v>3</v>
      </c>
      <c r="AW52">
        <v>1</v>
      </c>
      <c r="AX52">
        <v>877</v>
      </c>
      <c r="AY52">
        <v>819</v>
      </c>
      <c r="AZ52">
        <v>58</v>
      </c>
      <c r="BA52">
        <v>86</v>
      </c>
      <c r="BB52">
        <v>80</v>
      </c>
      <c r="BC52">
        <v>6</v>
      </c>
      <c r="BD52">
        <v>2778</v>
      </c>
      <c r="BE52">
        <v>2110</v>
      </c>
      <c r="BF52">
        <v>668</v>
      </c>
      <c r="BG52">
        <v>976</v>
      </c>
      <c r="BH52">
        <v>830</v>
      </c>
      <c r="BI52">
        <v>147</v>
      </c>
      <c r="BJ52">
        <v>390</v>
      </c>
      <c r="BK52">
        <v>322</v>
      </c>
      <c r="BL52">
        <v>68</v>
      </c>
    </row>
    <row r="53" spans="1:64">
      <c r="A53" t="s">
        <v>884</v>
      </c>
      <c r="B53">
        <v>4085</v>
      </c>
      <c r="C53">
        <v>2867</v>
      </c>
      <c r="D53">
        <v>1219</v>
      </c>
      <c r="E53">
        <v>1</v>
      </c>
      <c r="F53">
        <v>1</v>
      </c>
      <c r="G53">
        <v>0</v>
      </c>
      <c r="H53">
        <v>178</v>
      </c>
      <c r="I53">
        <v>111</v>
      </c>
      <c r="J53">
        <v>68</v>
      </c>
      <c r="K53">
        <v>316</v>
      </c>
      <c r="L53">
        <v>212</v>
      </c>
      <c r="M53">
        <v>104</v>
      </c>
      <c r="N53">
        <v>381</v>
      </c>
      <c r="O53">
        <v>287</v>
      </c>
      <c r="P53">
        <v>93</v>
      </c>
      <c r="Q53">
        <v>40</v>
      </c>
      <c r="R53">
        <v>32</v>
      </c>
      <c r="S53">
        <v>8</v>
      </c>
      <c r="T53">
        <v>32</v>
      </c>
      <c r="U53">
        <v>26</v>
      </c>
      <c r="V53">
        <v>6</v>
      </c>
      <c r="W53">
        <v>4</v>
      </c>
      <c r="X53">
        <v>3</v>
      </c>
      <c r="Y53">
        <v>1</v>
      </c>
      <c r="Z53">
        <v>113</v>
      </c>
      <c r="AA53">
        <v>81</v>
      </c>
      <c r="AB53">
        <v>32</v>
      </c>
      <c r="AC53">
        <v>157</v>
      </c>
      <c r="AD53">
        <v>117</v>
      </c>
      <c r="AE53">
        <v>40</v>
      </c>
      <c r="AF53">
        <v>21</v>
      </c>
      <c r="AG53">
        <v>19</v>
      </c>
      <c r="AH53">
        <v>2</v>
      </c>
      <c r="AI53">
        <v>14</v>
      </c>
      <c r="AJ53">
        <v>10</v>
      </c>
      <c r="AK53">
        <v>5</v>
      </c>
      <c r="AL53">
        <v>209</v>
      </c>
      <c r="AM53">
        <v>126</v>
      </c>
      <c r="AN53">
        <v>83</v>
      </c>
      <c r="AO53">
        <v>17</v>
      </c>
      <c r="AP53">
        <v>15</v>
      </c>
      <c r="AQ53">
        <v>2</v>
      </c>
      <c r="AR53">
        <v>19</v>
      </c>
      <c r="AS53">
        <v>15</v>
      </c>
      <c r="AT53">
        <v>5</v>
      </c>
      <c r="AU53">
        <v>2</v>
      </c>
      <c r="AV53">
        <v>2</v>
      </c>
      <c r="AW53">
        <v>1</v>
      </c>
      <c r="AX53">
        <v>539</v>
      </c>
      <c r="AY53">
        <v>489</v>
      </c>
      <c r="AZ53">
        <v>50</v>
      </c>
      <c r="BA53">
        <v>67</v>
      </c>
      <c r="BB53">
        <v>62</v>
      </c>
      <c r="BC53">
        <v>6</v>
      </c>
      <c r="BD53">
        <v>2195</v>
      </c>
      <c r="BE53">
        <v>1424</v>
      </c>
      <c r="BF53">
        <v>771</v>
      </c>
      <c r="BG53">
        <v>729</v>
      </c>
      <c r="BH53">
        <v>565</v>
      </c>
      <c r="BI53">
        <v>164</v>
      </c>
      <c r="BJ53">
        <v>228</v>
      </c>
      <c r="BK53">
        <v>185</v>
      </c>
      <c r="BL53">
        <v>43</v>
      </c>
    </row>
    <row r="54" spans="1:64">
      <c r="A54" t="s">
        <v>883</v>
      </c>
      <c r="B54">
        <v>4298</v>
      </c>
      <c r="C54">
        <v>3393</v>
      </c>
      <c r="D54">
        <v>905</v>
      </c>
      <c r="E54">
        <v>2</v>
      </c>
      <c r="F54">
        <v>2</v>
      </c>
      <c r="G54">
        <v>0</v>
      </c>
      <c r="H54">
        <v>220</v>
      </c>
      <c r="I54">
        <v>151</v>
      </c>
      <c r="J54">
        <v>69</v>
      </c>
      <c r="K54">
        <v>407</v>
      </c>
      <c r="L54">
        <v>294</v>
      </c>
      <c r="M54">
        <v>113</v>
      </c>
      <c r="N54">
        <v>420</v>
      </c>
      <c r="O54">
        <v>335</v>
      </c>
      <c r="P54">
        <v>84</v>
      </c>
      <c r="Q54">
        <v>73</v>
      </c>
      <c r="R54">
        <v>61</v>
      </c>
      <c r="S54">
        <v>12</v>
      </c>
      <c r="T54">
        <v>32</v>
      </c>
      <c r="U54">
        <v>27</v>
      </c>
      <c r="V54">
        <v>4</v>
      </c>
      <c r="W54">
        <v>8</v>
      </c>
      <c r="X54">
        <v>8</v>
      </c>
      <c r="Y54">
        <v>1</v>
      </c>
      <c r="Z54">
        <v>111</v>
      </c>
      <c r="AA54">
        <v>87</v>
      </c>
      <c r="AB54">
        <v>24</v>
      </c>
      <c r="AC54">
        <v>177</v>
      </c>
      <c r="AD54">
        <v>138</v>
      </c>
      <c r="AE54">
        <v>39</v>
      </c>
      <c r="AF54">
        <v>11</v>
      </c>
      <c r="AG54">
        <v>8</v>
      </c>
      <c r="AH54">
        <v>2</v>
      </c>
      <c r="AI54">
        <v>8</v>
      </c>
      <c r="AJ54">
        <v>6</v>
      </c>
      <c r="AK54">
        <v>2</v>
      </c>
      <c r="AL54">
        <v>247</v>
      </c>
      <c r="AM54">
        <v>148</v>
      </c>
      <c r="AN54">
        <v>100</v>
      </c>
      <c r="AO54">
        <v>15</v>
      </c>
      <c r="AP54">
        <v>14</v>
      </c>
      <c r="AQ54">
        <v>1</v>
      </c>
      <c r="AR54">
        <v>25</v>
      </c>
      <c r="AS54">
        <v>24</v>
      </c>
      <c r="AT54">
        <v>2</v>
      </c>
      <c r="AU54">
        <v>3</v>
      </c>
      <c r="AV54">
        <v>0</v>
      </c>
      <c r="AW54">
        <v>3</v>
      </c>
      <c r="AX54">
        <v>633</v>
      </c>
      <c r="AY54">
        <v>610</v>
      </c>
      <c r="AZ54">
        <v>23</v>
      </c>
      <c r="BA54">
        <v>60</v>
      </c>
      <c r="BB54">
        <v>59</v>
      </c>
      <c r="BC54">
        <v>2</v>
      </c>
      <c r="BD54">
        <v>2044</v>
      </c>
      <c r="BE54">
        <v>1576</v>
      </c>
      <c r="BF54">
        <v>467</v>
      </c>
      <c r="BG54">
        <v>726</v>
      </c>
      <c r="BH54">
        <v>607</v>
      </c>
      <c r="BI54">
        <v>119</v>
      </c>
      <c r="BJ54">
        <v>282</v>
      </c>
      <c r="BK54">
        <v>239</v>
      </c>
      <c r="BL54">
        <v>43</v>
      </c>
    </row>
    <row r="55" spans="1:64">
      <c r="A55" t="s">
        <v>882</v>
      </c>
      <c r="B55">
        <v>4993</v>
      </c>
      <c r="C55">
        <v>3730</v>
      </c>
      <c r="D55">
        <v>1263</v>
      </c>
      <c r="E55">
        <v>4</v>
      </c>
      <c r="F55">
        <v>2</v>
      </c>
      <c r="G55">
        <v>2</v>
      </c>
      <c r="H55">
        <v>259</v>
      </c>
      <c r="I55">
        <v>159</v>
      </c>
      <c r="J55">
        <v>100</v>
      </c>
      <c r="K55">
        <v>434</v>
      </c>
      <c r="L55">
        <v>288</v>
      </c>
      <c r="M55">
        <v>145</v>
      </c>
      <c r="N55">
        <v>537</v>
      </c>
      <c r="O55">
        <v>402</v>
      </c>
      <c r="P55">
        <v>135</v>
      </c>
      <c r="Q55">
        <v>73</v>
      </c>
      <c r="R55">
        <v>68</v>
      </c>
      <c r="S55">
        <v>5</v>
      </c>
      <c r="T55">
        <v>46</v>
      </c>
      <c r="U55">
        <v>40</v>
      </c>
      <c r="V55">
        <v>6</v>
      </c>
      <c r="W55">
        <v>2</v>
      </c>
      <c r="X55">
        <v>2</v>
      </c>
      <c r="Y55" t="s">
        <v>19</v>
      </c>
      <c r="Z55">
        <v>135</v>
      </c>
      <c r="AA55">
        <v>96</v>
      </c>
      <c r="AB55">
        <v>40</v>
      </c>
      <c r="AC55">
        <v>225</v>
      </c>
      <c r="AD55">
        <v>152</v>
      </c>
      <c r="AE55">
        <v>73</v>
      </c>
      <c r="AF55">
        <v>23</v>
      </c>
      <c r="AG55">
        <v>21</v>
      </c>
      <c r="AH55">
        <v>3</v>
      </c>
      <c r="AI55">
        <v>32</v>
      </c>
      <c r="AJ55">
        <v>23</v>
      </c>
      <c r="AK55">
        <v>9</v>
      </c>
      <c r="AL55">
        <v>229</v>
      </c>
      <c r="AM55">
        <v>108</v>
      </c>
      <c r="AN55">
        <v>121</v>
      </c>
      <c r="AO55">
        <v>19</v>
      </c>
      <c r="AP55">
        <v>17</v>
      </c>
      <c r="AQ55">
        <v>2</v>
      </c>
      <c r="AR55">
        <v>26</v>
      </c>
      <c r="AS55">
        <v>19</v>
      </c>
      <c r="AT55">
        <v>7</v>
      </c>
      <c r="AU55">
        <v>2</v>
      </c>
      <c r="AV55">
        <v>0</v>
      </c>
      <c r="AW55">
        <v>2</v>
      </c>
      <c r="AX55">
        <v>844</v>
      </c>
      <c r="AY55">
        <v>760</v>
      </c>
      <c r="AZ55">
        <v>84</v>
      </c>
      <c r="BA55">
        <v>57</v>
      </c>
      <c r="BB55">
        <v>54</v>
      </c>
      <c r="BC55">
        <v>3</v>
      </c>
      <c r="BD55">
        <v>2342</v>
      </c>
      <c r="BE55">
        <v>1708</v>
      </c>
      <c r="BF55">
        <v>634</v>
      </c>
      <c r="BG55">
        <v>805</v>
      </c>
      <c r="BH55">
        <v>658</v>
      </c>
      <c r="BI55">
        <v>147</v>
      </c>
      <c r="BJ55">
        <v>299</v>
      </c>
      <c r="BK55">
        <v>268</v>
      </c>
      <c r="BL55">
        <v>31</v>
      </c>
    </row>
    <row r="56" spans="1:64">
      <c r="A56" t="s">
        <v>881</v>
      </c>
      <c r="B56">
        <v>5221</v>
      </c>
      <c r="C56">
        <v>4234</v>
      </c>
      <c r="D56">
        <v>986</v>
      </c>
      <c r="E56">
        <v>4</v>
      </c>
      <c r="F56">
        <v>4</v>
      </c>
      <c r="G56">
        <v>0</v>
      </c>
      <c r="H56">
        <v>267</v>
      </c>
      <c r="I56">
        <v>168</v>
      </c>
      <c r="J56">
        <v>99</v>
      </c>
      <c r="K56">
        <v>332</v>
      </c>
      <c r="L56">
        <v>224</v>
      </c>
      <c r="M56">
        <v>108</v>
      </c>
      <c r="N56">
        <v>441</v>
      </c>
      <c r="O56">
        <v>335</v>
      </c>
      <c r="P56">
        <v>106</v>
      </c>
      <c r="Q56">
        <v>81</v>
      </c>
      <c r="R56">
        <v>69</v>
      </c>
      <c r="S56">
        <v>12</v>
      </c>
      <c r="T56">
        <v>30</v>
      </c>
      <c r="U56">
        <v>25</v>
      </c>
      <c r="V56">
        <v>6</v>
      </c>
      <c r="W56">
        <v>7</v>
      </c>
      <c r="X56">
        <v>4</v>
      </c>
      <c r="Y56">
        <v>4</v>
      </c>
      <c r="Z56">
        <v>103</v>
      </c>
      <c r="AA56">
        <v>67</v>
      </c>
      <c r="AB56">
        <v>36</v>
      </c>
      <c r="AC56">
        <v>143</v>
      </c>
      <c r="AD56">
        <v>104</v>
      </c>
      <c r="AE56">
        <v>39</v>
      </c>
      <c r="AF56">
        <v>60</v>
      </c>
      <c r="AG56">
        <v>56</v>
      </c>
      <c r="AH56">
        <v>4</v>
      </c>
      <c r="AI56">
        <v>17</v>
      </c>
      <c r="AJ56">
        <v>10</v>
      </c>
      <c r="AK56">
        <v>7</v>
      </c>
      <c r="AL56">
        <v>231</v>
      </c>
      <c r="AM56">
        <v>130</v>
      </c>
      <c r="AN56">
        <v>101</v>
      </c>
      <c r="AO56">
        <v>8</v>
      </c>
      <c r="AP56">
        <v>7</v>
      </c>
      <c r="AQ56">
        <v>1</v>
      </c>
      <c r="AR56">
        <v>10</v>
      </c>
      <c r="AS56">
        <v>9</v>
      </c>
      <c r="AT56">
        <v>1</v>
      </c>
      <c r="AU56">
        <v>4</v>
      </c>
      <c r="AV56">
        <v>3</v>
      </c>
      <c r="AW56">
        <v>1</v>
      </c>
      <c r="AX56">
        <v>695</v>
      </c>
      <c r="AY56">
        <v>646</v>
      </c>
      <c r="AZ56">
        <v>50</v>
      </c>
      <c r="BA56">
        <v>51</v>
      </c>
      <c r="BB56">
        <v>43</v>
      </c>
      <c r="BC56">
        <v>8</v>
      </c>
      <c r="BD56">
        <v>2912</v>
      </c>
      <c r="BE56">
        <v>2420</v>
      </c>
      <c r="BF56">
        <v>492</v>
      </c>
      <c r="BG56">
        <v>818</v>
      </c>
      <c r="BH56">
        <v>739</v>
      </c>
      <c r="BI56">
        <v>79</v>
      </c>
      <c r="BJ56">
        <v>316</v>
      </c>
      <c r="BK56">
        <v>290</v>
      </c>
      <c r="BL56">
        <v>27</v>
      </c>
    </row>
    <row r="57" spans="1:64">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c r="BA57" t="s">
        <v>789</v>
      </c>
      <c r="BB57" t="s">
        <v>789</v>
      </c>
      <c r="BC57" t="s">
        <v>789</v>
      </c>
      <c r="BD57" t="s">
        <v>789</v>
      </c>
      <c r="BE57" t="s">
        <v>789</v>
      </c>
      <c r="BF57" t="s">
        <v>789</v>
      </c>
      <c r="BG57" t="s">
        <v>789</v>
      </c>
      <c r="BH57" t="s">
        <v>789</v>
      </c>
      <c r="BI57" t="s">
        <v>789</v>
      </c>
      <c r="BJ57" t="s">
        <v>789</v>
      </c>
      <c r="BK57" t="s">
        <v>789</v>
      </c>
      <c r="BL57" t="s">
        <v>789</v>
      </c>
    </row>
    <row r="58" spans="1:64">
      <c r="A58" t="s">
        <v>880</v>
      </c>
      <c r="B58">
        <v>3416</v>
      </c>
      <c r="C58">
        <v>2466</v>
      </c>
      <c r="D58">
        <v>949</v>
      </c>
      <c r="E58">
        <v>1</v>
      </c>
      <c r="F58">
        <v>1</v>
      </c>
      <c r="G58" t="s">
        <v>19</v>
      </c>
      <c r="H58">
        <v>185</v>
      </c>
      <c r="I58">
        <v>82</v>
      </c>
      <c r="J58">
        <v>103</v>
      </c>
      <c r="K58">
        <v>82</v>
      </c>
      <c r="L58">
        <v>30</v>
      </c>
      <c r="M58">
        <v>52</v>
      </c>
      <c r="N58">
        <v>438</v>
      </c>
      <c r="O58">
        <v>299</v>
      </c>
      <c r="P58">
        <v>140</v>
      </c>
      <c r="Q58">
        <v>51</v>
      </c>
      <c r="R58">
        <v>43</v>
      </c>
      <c r="S58">
        <v>8</v>
      </c>
      <c r="T58">
        <v>44</v>
      </c>
      <c r="U58">
        <v>35</v>
      </c>
      <c r="V58">
        <v>10</v>
      </c>
      <c r="W58">
        <v>4</v>
      </c>
      <c r="X58">
        <v>1</v>
      </c>
      <c r="Y58">
        <v>3</v>
      </c>
      <c r="Z58">
        <v>135</v>
      </c>
      <c r="AA58">
        <v>67</v>
      </c>
      <c r="AB58">
        <v>68</v>
      </c>
      <c r="AC58">
        <v>71</v>
      </c>
      <c r="AD58">
        <v>32</v>
      </c>
      <c r="AE58">
        <v>38</v>
      </c>
      <c r="AF58">
        <v>126</v>
      </c>
      <c r="AG58">
        <v>117</v>
      </c>
      <c r="AH58">
        <v>10</v>
      </c>
      <c r="AI58">
        <v>7</v>
      </c>
      <c r="AJ58">
        <v>5</v>
      </c>
      <c r="AK58">
        <v>3</v>
      </c>
      <c r="AL58">
        <v>51</v>
      </c>
      <c r="AM58">
        <v>14</v>
      </c>
      <c r="AN58">
        <v>37</v>
      </c>
      <c r="AO58">
        <v>8</v>
      </c>
      <c r="AP58">
        <v>7</v>
      </c>
      <c r="AQ58">
        <v>1</v>
      </c>
      <c r="AR58">
        <v>4</v>
      </c>
      <c r="AS58">
        <v>2</v>
      </c>
      <c r="AT58">
        <v>2</v>
      </c>
      <c r="AU58" t="s">
        <v>19</v>
      </c>
      <c r="AV58" t="s">
        <v>19</v>
      </c>
      <c r="AW58" t="s">
        <v>19</v>
      </c>
      <c r="AX58">
        <v>559</v>
      </c>
      <c r="AY58">
        <v>527</v>
      </c>
      <c r="AZ58">
        <v>32</v>
      </c>
      <c r="BA58">
        <v>82</v>
      </c>
      <c r="BB58">
        <v>75</v>
      </c>
      <c r="BC58">
        <v>7</v>
      </c>
      <c r="BD58">
        <v>1875</v>
      </c>
      <c r="BE58">
        <v>1330</v>
      </c>
      <c r="BF58">
        <v>545</v>
      </c>
      <c r="BG58">
        <v>757</v>
      </c>
      <c r="BH58">
        <v>594</v>
      </c>
      <c r="BI58">
        <v>163</v>
      </c>
      <c r="BJ58">
        <v>213</v>
      </c>
      <c r="BK58">
        <v>175</v>
      </c>
      <c r="BL58">
        <v>38</v>
      </c>
    </row>
    <row r="59" spans="1:64">
      <c r="A59" t="s">
        <v>879</v>
      </c>
      <c r="B59">
        <v>1982</v>
      </c>
      <c r="C59">
        <v>1503</v>
      </c>
      <c r="D59">
        <v>480</v>
      </c>
      <c r="E59">
        <v>0</v>
      </c>
      <c r="F59">
        <v>0</v>
      </c>
      <c r="G59" t="s">
        <v>19</v>
      </c>
      <c r="H59">
        <v>98</v>
      </c>
      <c r="I59">
        <v>46</v>
      </c>
      <c r="J59">
        <v>52</v>
      </c>
      <c r="K59">
        <v>80</v>
      </c>
      <c r="L59">
        <v>51</v>
      </c>
      <c r="M59">
        <v>29</v>
      </c>
      <c r="N59">
        <v>227</v>
      </c>
      <c r="O59">
        <v>174</v>
      </c>
      <c r="P59">
        <v>54</v>
      </c>
      <c r="Q59">
        <v>38</v>
      </c>
      <c r="R59">
        <v>33</v>
      </c>
      <c r="S59">
        <v>5</v>
      </c>
      <c r="T59">
        <v>16</v>
      </c>
      <c r="U59">
        <v>13</v>
      </c>
      <c r="V59">
        <v>3</v>
      </c>
      <c r="W59">
        <v>1</v>
      </c>
      <c r="X59">
        <v>1</v>
      </c>
      <c r="Y59" t="s">
        <v>19</v>
      </c>
      <c r="Z59">
        <v>51</v>
      </c>
      <c r="AA59">
        <v>30</v>
      </c>
      <c r="AB59">
        <v>21</v>
      </c>
      <c r="AC59">
        <v>35</v>
      </c>
      <c r="AD59">
        <v>23</v>
      </c>
      <c r="AE59">
        <v>12</v>
      </c>
      <c r="AF59">
        <v>70</v>
      </c>
      <c r="AG59">
        <v>61</v>
      </c>
      <c r="AH59">
        <v>9</v>
      </c>
      <c r="AI59">
        <v>17</v>
      </c>
      <c r="AJ59">
        <v>13</v>
      </c>
      <c r="AK59">
        <v>4</v>
      </c>
      <c r="AL59">
        <v>58</v>
      </c>
      <c r="AM59">
        <v>15</v>
      </c>
      <c r="AN59">
        <v>42</v>
      </c>
      <c r="AO59">
        <v>8</v>
      </c>
      <c r="AP59">
        <v>8</v>
      </c>
      <c r="AQ59" t="s">
        <v>19</v>
      </c>
      <c r="AR59">
        <v>4</v>
      </c>
      <c r="AS59">
        <v>3</v>
      </c>
      <c r="AT59">
        <v>1</v>
      </c>
      <c r="AU59" t="s">
        <v>19</v>
      </c>
      <c r="AV59" t="s">
        <v>19</v>
      </c>
      <c r="AW59" t="s">
        <v>19</v>
      </c>
      <c r="AX59">
        <v>358</v>
      </c>
      <c r="AY59">
        <v>338</v>
      </c>
      <c r="AZ59">
        <v>19</v>
      </c>
      <c r="BA59">
        <v>36</v>
      </c>
      <c r="BB59">
        <v>36</v>
      </c>
      <c r="BC59">
        <v>0</v>
      </c>
      <c r="BD59">
        <v>982</v>
      </c>
      <c r="BE59">
        <v>733</v>
      </c>
      <c r="BF59">
        <v>249</v>
      </c>
      <c r="BG59">
        <v>293</v>
      </c>
      <c r="BH59">
        <v>246</v>
      </c>
      <c r="BI59">
        <v>47</v>
      </c>
      <c r="BJ59">
        <v>169</v>
      </c>
      <c r="BK59">
        <v>135</v>
      </c>
      <c r="BL59">
        <v>33</v>
      </c>
    </row>
    <row r="60" spans="1:64">
      <c r="A60" t="s">
        <v>878</v>
      </c>
      <c r="B60">
        <v>2070</v>
      </c>
      <c r="C60">
        <v>1290</v>
      </c>
      <c r="D60">
        <v>780</v>
      </c>
      <c r="E60">
        <v>1</v>
      </c>
      <c r="F60">
        <v>1</v>
      </c>
      <c r="G60">
        <v>0</v>
      </c>
      <c r="H60">
        <v>120</v>
      </c>
      <c r="I60">
        <v>45</v>
      </c>
      <c r="J60">
        <v>76</v>
      </c>
      <c r="K60">
        <v>59</v>
      </c>
      <c r="L60">
        <v>26</v>
      </c>
      <c r="M60">
        <v>33</v>
      </c>
      <c r="N60">
        <v>169</v>
      </c>
      <c r="O60">
        <v>96</v>
      </c>
      <c r="P60">
        <v>73</v>
      </c>
      <c r="Q60">
        <v>35</v>
      </c>
      <c r="R60">
        <v>24</v>
      </c>
      <c r="S60">
        <v>11</v>
      </c>
      <c r="T60">
        <v>16</v>
      </c>
      <c r="U60">
        <v>12</v>
      </c>
      <c r="V60">
        <v>4</v>
      </c>
      <c r="W60">
        <v>3</v>
      </c>
      <c r="X60">
        <v>2</v>
      </c>
      <c r="Y60">
        <v>1</v>
      </c>
      <c r="Z60">
        <v>46</v>
      </c>
      <c r="AA60">
        <v>16</v>
      </c>
      <c r="AB60">
        <v>30</v>
      </c>
      <c r="AC60">
        <v>27</v>
      </c>
      <c r="AD60">
        <v>12</v>
      </c>
      <c r="AE60">
        <v>15</v>
      </c>
      <c r="AF60">
        <v>29</v>
      </c>
      <c r="AG60">
        <v>23</v>
      </c>
      <c r="AH60">
        <v>6</v>
      </c>
      <c r="AI60">
        <v>14</v>
      </c>
      <c r="AJ60">
        <v>8</v>
      </c>
      <c r="AK60">
        <v>6</v>
      </c>
      <c r="AL60">
        <v>57</v>
      </c>
      <c r="AM60">
        <v>24</v>
      </c>
      <c r="AN60">
        <v>33</v>
      </c>
      <c r="AO60">
        <v>7</v>
      </c>
      <c r="AP60">
        <v>6</v>
      </c>
      <c r="AQ60">
        <v>1</v>
      </c>
      <c r="AR60">
        <v>9</v>
      </c>
      <c r="AS60">
        <v>6</v>
      </c>
      <c r="AT60">
        <v>3</v>
      </c>
      <c r="AU60">
        <v>0</v>
      </c>
      <c r="AV60">
        <v>0</v>
      </c>
      <c r="AW60">
        <v>0</v>
      </c>
      <c r="AX60">
        <v>335</v>
      </c>
      <c r="AY60">
        <v>297</v>
      </c>
      <c r="AZ60">
        <v>38</v>
      </c>
      <c r="BA60">
        <v>33</v>
      </c>
      <c r="BB60">
        <v>30</v>
      </c>
      <c r="BC60">
        <v>3</v>
      </c>
      <c r="BD60">
        <v>1089</v>
      </c>
      <c r="BE60">
        <v>643</v>
      </c>
      <c r="BF60">
        <v>446</v>
      </c>
      <c r="BG60">
        <v>327</v>
      </c>
      <c r="BH60">
        <v>224</v>
      </c>
      <c r="BI60">
        <v>103</v>
      </c>
      <c r="BJ60">
        <v>224</v>
      </c>
      <c r="BK60">
        <v>147</v>
      </c>
      <c r="BL60">
        <v>78</v>
      </c>
    </row>
    <row r="61" spans="1:64">
      <c r="A61" t="s">
        <v>877</v>
      </c>
      <c r="B61">
        <v>1458</v>
      </c>
      <c r="C61">
        <v>896</v>
      </c>
      <c r="D61">
        <v>562</v>
      </c>
      <c r="E61" t="s">
        <v>19</v>
      </c>
      <c r="F61" t="s">
        <v>19</v>
      </c>
      <c r="G61" t="s">
        <v>19</v>
      </c>
      <c r="H61">
        <v>78</v>
      </c>
      <c r="I61">
        <v>29</v>
      </c>
      <c r="J61">
        <v>49</v>
      </c>
      <c r="K61">
        <v>35</v>
      </c>
      <c r="L61">
        <v>10</v>
      </c>
      <c r="M61">
        <v>25</v>
      </c>
      <c r="N61">
        <v>131</v>
      </c>
      <c r="O61">
        <v>71</v>
      </c>
      <c r="P61">
        <v>60</v>
      </c>
      <c r="Q61">
        <v>20</v>
      </c>
      <c r="R61">
        <v>15</v>
      </c>
      <c r="S61">
        <v>5</v>
      </c>
      <c r="T61">
        <v>7</v>
      </c>
      <c r="U61">
        <v>3</v>
      </c>
      <c r="V61">
        <v>4</v>
      </c>
      <c r="W61">
        <v>1</v>
      </c>
      <c r="X61" t="s">
        <v>19</v>
      </c>
      <c r="Y61">
        <v>1</v>
      </c>
      <c r="Z61">
        <v>38</v>
      </c>
      <c r="AA61">
        <v>6</v>
      </c>
      <c r="AB61">
        <v>32</v>
      </c>
      <c r="AC61">
        <v>18</v>
      </c>
      <c r="AD61">
        <v>6</v>
      </c>
      <c r="AE61">
        <v>12</v>
      </c>
      <c r="AF61">
        <v>35</v>
      </c>
      <c r="AG61">
        <v>31</v>
      </c>
      <c r="AH61">
        <v>4</v>
      </c>
      <c r="AI61">
        <v>13</v>
      </c>
      <c r="AJ61">
        <v>10</v>
      </c>
      <c r="AK61">
        <v>3</v>
      </c>
      <c r="AL61">
        <v>54</v>
      </c>
      <c r="AM61">
        <v>16</v>
      </c>
      <c r="AN61">
        <v>38</v>
      </c>
      <c r="AO61">
        <v>3</v>
      </c>
      <c r="AP61">
        <v>2</v>
      </c>
      <c r="AQ61">
        <v>1</v>
      </c>
      <c r="AR61">
        <v>4</v>
      </c>
      <c r="AS61">
        <v>3</v>
      </c>
      <c r="AT61">
        <v>1</v>
      </c>
      <c r="AU61">
        <v>0</v>
      </c>
      <c r="AV61">
        <v>0</v>
      </c>
      <c r="AW61" t="s">
        <v>19</v>
      </c>
      <c r="AX61">
        <v>236</v>
      </c>
      <c r="AY61">
        <v>216</v>
      </c>
      <c r="AZ61">
        <v>20</v>
      </c>
      <c r="BA61">
        <v>20</v>
      </c>
      <c r="BB61">
        <v>18</v>
      </c>
      <c r="BC61">
        <v>1</v>
      </c>
      <c r="BD61">
        <v>764</v>
      </c>
      <c r="BE61">
        <v>441</v>
      </c>
      <c r="BF61">
        <v>323</v>
      </c>
      <c r="BG61">
        <v>245</v>
      </c>
      <c r="BH61">
        <v>163</v>
      </c>
      <c r="BI61">
        <v>82</v>
      </c>
      <c r="BJ61">
        <v>152</v>
      </c>
      <c r="BK61">
        <v>107</v>
      </c>
      <c r="BL61">
        <v>44</v>
      </c>
    </row>
    <row r="62" spans="1:64">
      <c r="A62" t="s">
        <v>876</v>
      </c>
      <c r="B62">
        <v>6074</v>
      </c>
      <c r="C62">
        <v>2998</v>
      </c>
      <c r="D62">
        <v>3076</v>
      </c>
      <c r="E62">
        <v>2</v>
      </c>
      <c r="F62">
        <v>2</v>
      </c>
      <c r="G62">
        <v>0</v>
      </c>
      <c r="H62">
        <v>330</v>
      </c>
      <c r="I62">
        <v>77</v>
      </c>
      <c r="J62">
        <v>253</v>
      </c>
      <c r="K62">
        <v>106</v>
      </c>
      <c r="L62">
        <v>34</v>
      </c>
      <c r="M62">
        <v>73</v>
      </c>
      <c r="N62">
        <v>550</v>
      </c>
      <c r="O62">
        <v>260</v>
      </c>
      <c r="P62">
        <v>290</v>
      </c>
      <c r="Q62">
        <v>50</v>
      </c>
      <c r="R62">
        <v>39</v>
      </c>
      <c r="S62">
        <v>12</v>
      </c>
      <c r="T62">
        <v>22</v>
      </c>
      <c r="U62">
        <v>13</v>
      </c>
      <c r="V62">
        <v>10</v>
      </c>
      <c r="W62">
        <v>5</v>
      </c>
      <c r="X62">
        <v>2</v>
      </c>
      <c r="Y62">
        <v>3</v>
      </c>
      <c r="Z62">
        <v>215</v>
      </c>
      <c r="AA62">
        <v>62</v>
      </c>
      <c r="AB62">
        <v>153</v>
      </c>
      <c r="AC62">
        <v>93</v>
      </c>
      <c r="AD62">
        <v>37</v>
      </c>
      <c r="AE62">
        <v>56</v>
      </c>
      <c r="AF62">
        <v>92</v>
      </c>
      <c r="AG62">
        <v>69</v>
      </c>
      <c r="AH62">
        <v>24</v>
      </c>
      <c r="AI62">
        <v>72</v>
      </c>
      <c r="AJ62">
        <v>39</v>
      </c>
      <c r="AK62">
        <v>33</v>
      </c>
      <c r="AL62">
        <v>264</v>
      </c>
      <c r="AM62">
        <v>47</v>
      </c>
      <c r="AN62">
        <v>217</v>
      </c>
      <c r="AO62">
        <v>16</v>
      </c>
      <c r="AP62">
        <v>14</v>
      </c>
      <c r="AQ62">
        <v>2</v>
      </c>
      <c r="AR62">
        <v>10</v>
      </c>
      <c r="AS62">
        <v>8</v>
      </c>
      <c r="AT62">
        <v>2</v>
      </c>
      <c r="AU62">
        <v>6</v>
      </c>
      <c r="AV62">
        <v>1</v>
      </c>
      <c r="AW62">
        <v>5</v>
      </c>
      <c r="AX62">
        <v>959</v>
      </c>
      <c r="AY62">
        <v>847</v>
      </c>
      <c r="AZ62">
        <v>113</v>
      </c>
      <c r="BA62">
        <v>96</v>
      </c>
      <c r="BB62">
        <v>85</v>
      </c>
      <c r="BC62">
        <v>11</v>
      </c>
      <c r="BD62">
        <v>3239</v>
      </c>
      <c r="BE62">
        <v>1393</v>
      </c>
      <c r="BF62">
        <v>1847</v>
      </c>
      <c r="BG62">
        <v>987</v>
      </c>
      <c r="BH62">
        <v>516</v>
      </c>
      <c r="BI62">
        <v>471</v>
      </c>
      <c r="BJ62">
        <v>591</v>
      </c>
      <c r="BK62">
        <v>316</v>
      </c>
      <c r="BL62">
        <v>275</v>
      </c>
    </row>
    <row r="63" spans="1:64">
      <c r="A63" t="s">
        <v>875</v>
      </c>
      <c r="B63">
        <v>1963</v>
      </c>
      <c r="C63">
        <v>1167</v>
      </c>
      <c r="D63">
        <v>796</v>
      </c>
      <c r="E63">
        <v>1</v>
      </c>
      <c r="F63" t="s">
        <v>19</v>
      </c>
      <c r="G63">
        <v>1</v>
      </c>
      <c r="H63">
        <v>84</v>
      </c>
      <c r="I63">
        <v>28</v>
      </c>
      <c r="J63">
        <v>56</v>
      </c>
      <c r="K63">
        <v>55</v>
      </c>
      <c r="L63">
        <v>23</v>
      </c>
      <c r="M63">
        <v>32</v>
      </c>
      <c r="N63">
        <v>184</v>
      </c>
      <c r="O63">
        <v>97</v>
      </c>
      <c r="P63">
        <v>87</v>
      </c>
      <c r="Q63">
        <v>11</v>
      </c>
      <c r="R63">
        <v>6</v>
      </c>
      <c r="S63">
        <v>5</v>
      </c>
      <c r="T63">
        <v>2</v>
      </c>
      <c r="U63" t="s">
        <v>19</v>
      </c>
      <c r="V63">
        <v>2</v>
      </c>
      <c r="W63">
        <v>0</v>
      </c>
      <c r="X63" t="s">
        <v>19</v>
      </c>
      <c r="Y63">
        <v>0</v>
      </c>
      <c r="Z63">
        <v>64</v>
      </c>
      <c r="AA63">
        <v>27</v>
      </c>
      <c r="AB63">
        <v>37</v>
      </c>
      <c r="AC63">
        <v>47</v>
      </c>
      <c r="AD63">
        <v>27</v>
      </c>
      <c r="AE63">
        <v>20</v>
      </c>
      <c r="AF63">
        <v>27</v>
      </c>
      <c r="AG63">
        <v>23</v>
      </c>
      <c r="AH63">
        <v>4</v>
      </c>
      <c r="AI63">
        <v>33</v>
      </c>
      <c r="AJ63">
        <v>14</v>
      </c>
      <c r="AK63">
        <v>19</v>
      </c>
      <c r="AL63">
        <v>69</v>
      </c>
      <c r="AM63">
        <v>26</v>
      </c>
      <c r="AN63">
        <v>43</v>
      </c>
      <c r="AO63">
        <v>4</v>
      </c>
      <c r="AP63">
        <v>4</v>
      </c>
      <c r="AQ63">
        <v>0</v>
      </c>
      <c r="AR63">
        <v>3</v>
      </c>
      <c r="AS63">
        <v>3</v>
      </c>
      <c r="AT63">
        <v>0</v>
      </c>
      <c r="AU63">
        <v>0</v>
      </c>
      <c r="AV63">
        <v>0</v>
      </c>
      <c r="AW63" t="s">
        <v>19</v>
      </c>
      <c r="AX63">
        <v>331</v>
      </c>
      <c r="AY63">
        <v>300</v>
      </c>
      <c r="AZ63">
        <v>31</v>
      </c>
      <c r="BA63">
        <v>23</v>
      </c>
      <c r="BB63">
        <v>21</v>
      </c>
      <c r="BC63">
        <v>2</v>
      </c>
      <c r="BD63">
        <v>1056</v>
      </c>
      <c r="BE63">
        <v>584</v>
      </c>
      <c r="BF63">
        <v>472</v>
      </c>
      <c r="BG63">
        <v>274</v>
      </c>
      <c r="BH63">
        <v>180</v>
      </c>
      <c r="BI63">
        <v>94</v>
      </c>
      <c r="BJ63">
        <v>177</v>
      </c>
      <c r="BK63">
        <v>103</v>
      </c>
      <c r="BL63">
        <v>74</v>
      </c>
    </row>
    <row r="64" spans="1:64">
      <c r="A64" t="s">
        <v>874</v>
      </c>
      <c r="B64">
        <v>1249</v>
      </c>
      <c r="C64">
        <v>721</v>
      </c>
      <c r="D64">
        <v>528</v>
      </c>
      <c r="E64">
        <v>0</v>
      </c>
      <c r="F64">
        <v>0</v>
      </c>
      <c r="G64">
        <v>0</v>
      </c>
      <c r="H64">
        <v>62</v>
      </c>
      <c r="I64">
        <v>23</v>
      </c>
      <c r="J64">
        <v>40</v>
      </c>
      <c r="K64">
        <v>24</v>
      </c>
      <c r="L64">
        <v>5</v>
      </c>
      <c r="M64">
        <v>19</v>
      </c>
      <c r="N64">
        <v>100</v>
      </c>
      <c r="O64">
        <v>51</v>
      </c>
      <c r="P64">
        <v>49</v>
      </c>
      <c r="Q64">
        <v>10</v>
      </c>
      <c r="R64">
        <v>4</v>
      </c>
      <c r="S64">
        <v>5</v>
      </c>
      <c r="T64">
        <v>3</v>
      </c>
      <c r="U64">
        <v>2</v>
      </c>
      <c r="V64">
        <v>1</v>
      </c>
      <c r="W64">
        <v>2</v>
      </c>
      <c r="X64" t="s">
        <v>19</v>
      </c>
      <c r="Y64">
        <v>2</v>
      </c>
      <c r="Z64">
        <v>42</v>
      </c>
      <c r="AA64">
        <v>20</v>
      </c>
      <c r="AB64">
        <v>22</v>
      </c>
      <c r="AC64">
        <v>23</v>
      </c>
      <c r="AD64">
        <v>8</v>
      </c>
      <c r="AE64">
        <v>16</v>
      </c>
      <c r="AF64">
        <v>18</v>
      </c>
      <c r="AG64">
        <v>16</v>
      </c>
      <c r="AH64">
        <v>2</v>
      </c>
      <c r="AI64">
        <v>3</v>
      </c>
      <c r="AJ64">
        <v>2</v>
      </c>
      <c r="AK64">
        <v>1</v>
      </c>
      <c r="AL64">
        <v>64</v>
      </c>
      <c r="AM64">
        <v>15</v>
      </c>
      <c r="AN64">
        <v>49</v>
      </c>
      <c r="AO64">
        <v>5</v>
      </c>
      <c r="AP64">
        <v>5</v>
      </c>
      <c r="AQ64">
        <v>0</v>
      </c>
      <c r="AR64">
        <v>2</v>
      </c>
      <c r="AS64">
        <v>1</v>
      </c>
      <c r="AT64">
        <v>1</v>
      </c>
      <c r="AU64">
        <v>2</v>
      </c>
      <c r="AV64">
        <v>1</v>
      </c>
      <c r="AW64">
        <v>1</v>
      </c>
      <c r="AX64">
        <v>204</v>
      </c>
      <c r="AY64">
        <v>182</v>
      </c>
      <c r="AZ64">
        <v>22</v>
      </c>
      <c r="BA64">
        <v>21</v>
      </c>
      <c r="BB64">
        <v>19</v>
      </c>
      <c r="BC64">
        <v>2</v>
      </c>
      <c r="BD64">
        <v>657</v>
      </c>
      <c r="BE64">
        <v>352</v>
      </c>
      <c r="BF64">
        <v>305</v>
      </c>
      <c r="BG64">
        <v>195</v>
      </c>
      <c r="BH64">
        <v>127</v>
      </c>
      <c r="BI64">
        <v>68</v>
      </c>
      <c r="BJ64">
        <v>129</v>
      </c>
      <c r="BK64">
        <v>85</v>
      </c>
      <c r="BL64">
        <v>44</v>
      </c>
    </row>
    <row r="65" spans="1:64">
      <c r="A65" t="s">
        <v>873</v>
      </c>
      <c r="B65">
        <v>2414</v>
      </c>
      <c r="C65">
        <v>1753</v>
      </c>
      <c r="D65">
        <v>662</v>
      </c>
      <c r="E65">
        <v>0</v>
      </c>
      <c r="F65" t="s">
        <v>19</v>
      </c>
      <c r="G65">
        <v>0</v>
      </c>
      <c r="H65">
        <v>125</v>
      </c>
      <c r="I65">
        <v>65</v>
      </c>
      <c r="J65">
        <v>61</v>
      </c>
      <c r="K65">
        <v>150</v>
      </c>
      <c r="L65">
        <v>90</v>
      </c>
      <c r="M65">
        <v>60</v>
      </c>
      <c r="N65">
        <v>218</v>
      </c>
      <c r="O65">
        <v>150</v>
      </c>
      <c r="P65">
        <v>68</v>
      </c>
      <c r="Q65">
        <v>46</v>
      </c>
      <c r="R65">
        <v>41</v>
      </c>
      <c r="S65">
        <v>5</v>
      </c>
      <c r="T65">
        <v>12</v>
      </c>
      <c r="U65">
        <v>11</v>
      </c>
      <c r="V65">
        <v>1</v>
      </c>
      <c r="W65">
        <v>5</v>
      </c>
      <c r="X65">
        <v>5</v>
      </c>
      <c r="Y65">
        <v>0</v>
      </c>
      <c r="Z65">
        <v>67</v>
      </c>
      <c r="AA65">
        <v>35</v>
      </c>
      <c r="AB65">
        <v>32</v>
      </c>
      <c r="AC65">
        <v>62</v>
      </c>
      <c r="AD65">
        <v>38</v>
      </c>
      <c r="AE65">
        <v>25</v>
      </c>
      <c r="AF65">
        <v>23</v>
      </c>
      <c r="AG65">
        <v>20</v>
      </c>
      <c r="AH65">
        <v>3</v>
      </c>
      <c r="AI65">
        <v>4</v>
      </c>
      <c r="AJ65">
        <v>3</v>
      </c>
      <c r="AK65">
        <v>2</v>
      </c>
      <c r="AL65">
        <v>82</v>
      </c>
      <c r="AM65">
        <v>32</v>
      </c>
      <c r="AN65">
        <v>50</v>
      </c>
      <c r="AO65">
        <v>10</v>
      </c>
      <c r="AP65">
        <v>9</v>
      </c>
      <c r="AQ65">
        <v>1</v>
      </c>
      <c r="AR65">
        <v>6</v>
      </c>
      <c r="AS65">
        <v>4</v>
      </c>
      <c r="AT65">
        <v>2</v>
      </c>
      <c r="AU65">
        <v>3</v>
      </c>
      <c r="AV65">
        <v>2</v>
      </c>
      <c r="AW65">
        <v>1</v>
      </c>
      <c r="AX65">
        <v>354</v>
      </c>
      <c r="AY65">
        <v>333</v>
      </c>
      <c r="AZ65">
        <v>22</v>
      </c>
      <c r="BA65">
        <v>93</v>
      </c>
      <c r="BB65">
        <v>91</v>
      </c>
      <c r="BC65">
        <v>3</v>
      </c>
      <c r="BD65">
        <v>1278</v>
      </c>
      <c r="BE65">
        <v>947</v>
      </c>
      <c r="BF65">
        <v>331</v>
      </c>
      <c r="BG65">
        <v>600</v>
      </c>
      <c r="BH65">
        <v>467</v>
      </c>
      <c r="BI65">
        <v>133</v>
      </c>
      <c r="BJ65">
        <v>186</v>
      </c>
      <c r="BK65">
        <v>120</v>
      </c>
      <c r="BL65">
        <v>66</v>
      </c>
    </row>
    <row r="66" spans="1:64">
      <c r="A66" t="s">
        <v>872</v>
      </c>
      <c r="B66">
        <v>1717</v>
      </c>
      <c r="C66">
        <v>1095</v>
      </c>
      <c r="D66">
        <v>622</v>
      </c>
      <c r="E66">
        <v>0</v>
      </c>
      <c r="F66">
        <v>0</v>
      </c>
      <c r="G66">
        <v>0</v>
      </c>
      <c r="H66">
        <v>108</v>
      </c>
      <c r="I66">
        <v>46</v>
      </c>
      <c r="J66">
        <v>62</v>
      </c>
      <c r="K66">
        <v>55</v>
      </c>
      <c r="L66">
        <v>26</v>
      </c>
      <c r="M66">
        <v>29</v>
      </c>
      <c r="N66">
        <v>131</v>
      </c>
      <c r="O66">
        <v>82</v>
      </c>
      <c r="P66">
        <v>49</v>
      </c>
      <c r="Q66">
        <v>22</v>
      </c>
      <c r="R66">
        <v>18</v>
      </c>
      <c r="S66">
        <v>4</v>
      </c>
      <c r="T66">
        <v>7</v>
      </c>
      <c r="U66">
        <v>7</v>
      </c>
      <c r="V66">
        <v>1</v>
      </c>
      <c r="W66">
        <v>2</v>
      </c>
      <c r="X66">
        <v>1</v>
      </c>
      <c r="Y66">
        <v>1</v>
      </c>
      <c r="Z66">
        <v>36</v>
      </c>
      <c r="AA66">
        <v>12</v>
      </c>
      <c r="AB66">
        <v>24</v>
      </c>
      <c r="AC66">
        <v>15</v>
      </c>
      <c r="AD66">
        <v>8</v>
      </c>
      <c r="AE66">
        <v>7</v>
      </c>
      <c r="AF66">
        <v>31</v>
      </c>
      <c r="AG66">
        <v>27</v>
      </c>
      <c r="AH66">
        <v>4</v>
      </c>
      <c r="AI66">
        <v>17</v>
      </c>
      <c r="AJ66">
        <v>8</v>
      </c>
      <c r="AK66">
        <v>9</v>
      </c>
      <c r="AL66">
        <v>68</v>
      </c>
      <c r="AM66">
        <v>23</v>
      </c>
      <c r="AN66">
        <v>45</v>
      </c>
      <c r="AO66">
        <v>5</v>
      </c>
      <c r="AP66">
        <v>4</v>
      </c>
      <c r="AQ66">
        <v>1</v>
      </c>
      <c r="AR66">
        <v>7</v>
      </c>
      <c r="AS66">
        <v>4</v>
      </c>
      <c r="AT66">
        <v>3</v>
      </c>
      <c r="AU66">
        <v>2</v>
      </c>
      <c r="AV66">
        <v>2</v>
      </c>
      <c r="AW66">
        <v>0</v>
      </c>
      <c r="AX66">
        <v>264</v>
      </c>
      <c r="AY66">
        <v>241</v>
      </c>
      <c r="AZ66">
        <v>23</v>
      </c>
      <c r="BA66">
        <v>33</v>
      </c>
      <c r="BB66">
        <v>33</v>
      </c>
      <c r="BC66">
        <v>0</v>
      </c>
      <c r="BD66">
        <v>939</v>
      </c>
      <c r="BE66">
        <v>569</v>
      </c>
      <c r="BF66">
        <v>370</v>
      </c>
      <c r="BG66">
        <v>276</v>
      </c>
      <c r="BH66">
        <v>191</v>
      </c>
      <c r="BI66">
        <v>85</v>
      </c>
      <c r="BJ66">
        <v>137</v>
      </c>
      <c r="BK66">
        <v>97</v>
      </c>
      <c r="BL66">
        <v>40</v>
      </c>
    </row>
    <row r="67" spans="1:64">
      <c r="A67" t="s">
        <v>871</v>
      </c>
      <c r="B67">
        <v>1960</v>
      </c>
      <c r="C67">
        <v>1229</v>
      </c>
      <c r="D67">
        <v>730</v>
      </c>
      <c r="E67">
        <v>2</v>
      </c>
      <c r="F67">
        <v>2</v>
      </c>
      <c r="G67">
        <v>0</v>
      </c>
      <c r="H67">
        <v>141</v>
      </c>
      <c r="I67">
        <v>53</v>
      </c>
      <c r="J67">
        <v>89</v>
      </c>
      <c r="K67">
        <v>62</v>
      </c>
      <c r="L67">
        <v>27</v>
      </c>
      <c r="M67">
        <v>35</v>
      </c>
      <c r="N67">
        <v>211</v>
      </c>
      <c r="O67">
        <v>130</v>
      </c>
      <c r="P67">
        <v>81</v>
      </c>
      <c r="Q67">
        <v>43</v>
      </c>
      <c r="R67">
        <v>32</v>
      </c>
      <c r="S67">
        <v>12</v>
      </c>
      <c r="T67">
        <v>36</v>
      </c>
      <c r="U67">
        <v>25</v>
      </c>
      <c r="V67">
        <v>11</v>
      </c>
      <c r="W67">
        <v>1</v>
      </c>
      <c r="X67" t="s">
        <v>19</v>
      </c>
      <c r="Y67">
        <v>1</v>
      </c>
      <c r="Z67">
        <v>62</v>
      </c>
      <c r="AA67">
        <v>26</v>
      </c>
      <c r="AB67">
        <v>36</v>
      </c>
      <c r="AC67">
        <v>28</v>
      </c>
      <c r="AD67">
        <v>18</v>
      </c>
      <c r="AE67">
        <v>10</v>
      </c>
      <c r="AF67">
        <v>24</v>
      </c>
      <c r="AG67">
        <v>16</v>
      </c>
      <c r="AH67">
        <v>8</v>
      </c>
      <c r="AI67">
        <v>18</v>
      </c>
      <c r="AJ67">
        <v>14</v>
      </c>
      <c r="AK67">
        <v>4</v>
      </c>
      <c r="AL67">
        <v>31</v>
      </c>
      <c r="AM67">
        <v>2</v>
      </c>
      <c r="AN67">
        <v>29</v>
      </c>
      <c r="AO67">
        <v>8</v>
      </c>
      <c r="AP67">
        <v>7</v>
      </c>
      <c r="AQ67">
        <v>1</v>
      </c>
      <c r="AR67">
        <v>4</v>
      </c>
      <c r="AS67">
        <v>1</v>
      </c>
      <c r="AT67">
        <v>3</v>
      </c>
      <c r="AU67">
        <v>2</v>
      </c>
      <c r="AV67" t="s">
        <v>19</v>
      </c>
      <c r="AW67">
        <v>2</v>
      </c>
      <c r="AX67">
        <v>287</v>
      </c>
      <c r="AY67">
        <v>251</v>
      </c>
      <c r="AZ67">
        <v>36</v>
      </c>
      <c r="BA67">
        <v>32</v>
      </c>
      <c r="BB67">
        <v>31</v>
      </c>
      <c r="BC67">
        <v>1</v>
      </c>
      <c r="BD67">
        <v>1034</v>
      </c>
      <c r="BE67">
        <v>647</v>
      </c>
      <c r="BF67">
        <v>387</v>
      </c>
      <c r="BG67">
        <v>383</v>
      </c>
      <c r="BH67">
        <v>275</v>
      </c>
      <c r="BI67">
        <v>109</v>
      </c>
      <c r="BJ67">
        <v>177</v>
      </c>
      <c r="BK67">
        <v>110</v>
      </c>
      <c r="BL67">
        <v>67</v>
      </c>
    </row>
    <row r="68" spans="1:64">
      <c r="A68" t="s">
        <v>870</v>
      </c>
      <c r="B68">
        <v>4439</v>
      </c>
      <c r="C68">
        <v>2654</v>
      </c>
      <c r="D68">
        <v>1785</v>
      </c>
      <c r="E68" t="s">
        <v>19</v>
      </c>
      <c r="F68" t="s">
        <v>19</v>
      </c>
      <c r="G68" t="s">
        <v>19</v>
      </c>
      <c r="H68">
        <v>226</v>
      </c>
      <c r="I68">
        <v>84</v>
      </c>
      <c r="J68">
        <v>142</v>
      </c>
      <c r="K68">
        <v>125</v>
      </c>
      <c r="L68">
        <v>51</v>
      </c>
      <c r="M68">
        <v>74</v>
      </c>
      <c r="N68">
        <v>375</v>
      </c>
      <c r="O68">
        <v>192</v>
      </c>
      <c r="P68">
        <v>183</v>
      </c>
      <c r="Q68">
        <v>47</v>
      </c>
      <c r="R68">
        <v>32</v>
      </c>
      <c r="S68">
        <v>15</v>
      </c>
      <c r="T68">
        <v>13</v>
      </c>
      <c r="U68">
        <v>9</v>
      </c>
      <c r="V68">
        <v>4</v>
      </c>
      <c r="W68">
        <v>5</v>
      </c>
      <c r="X68">
        <v>4</v>
      </c>
      <c r="Y68">
        <v>1</v>
      </c>
      <c r="Z68">
        <v>130</v>
      </c>
      <c r="AA68">
        <v>44</v>
      </c>
      <c r="AB68">
        <v>87</v>
      </c>
      <c r="AC68">
        <v>55</v>
      </c>
      <c r="AD68">
        <v>25</v>
      </c>
      <c r="AE68">
        <v>30</v>
      </c>
      <c r="AF68">
        <v>91</v>
      </c>
      <c r="AG68">
        <v>61</v>
      </c>
      <c r="AH68">
        <v>30</v>
      </c>
      <c r="AI68">
        <v>35</v>
      </c>
      <c r="AJ68">
        <v>18</v>
      </c>
      <c r="AK68">
        <v>17</v>
      </c>
      <c r="AL68">
        <v>132</v>
      </c>
      <c r="AM68">
        <v>39</v>
      </c>
      <c r="AN68">
        <v>93</v>
      </c>
      <c r="AO68">
        <v>10</v>
      </c>
      <c r="AP68">
        <v>10</v>
      </c>
      <c r="AQ68">
        <v>1</v>
      </c>
      <c r="AR68">
        <v>12</v>
      </c>
      <c r="AS68">
        <v>9</v>
      </c>
      <c r="AT68">
        <v>3</v>
      </c>
      <c r="AU68">
        <v>2</v>
      </c>
      <c r="AV68" t="s">
        <v>19</v>
      </c>
      <c r="AW68">
        <v>2</v>
      </c>
      <c r="AX68">
        <v>760</v>
      </c>
      <c r="AY68">
        <v>621</v>
      </c>
      <c r="AZ68">
        <v>139</v>
      </c>
      <c r="BA68">
        <v>80</v>
      </c>
      <c r="BB68">
        <v>65</v>
      </c>
      <c r="BC68">
        <v>15</v>
      </c>
      <c r="BD68">
        <v>2331</v>
      </c>
      <c r="BE68">
        <v>1282</v>
      </c>
      <c r="BF68">
        <v>1049</v>
      </c>
      <c r="BG68">
        <v>696</v>
      </c>
      <c r="BH68">
        <v>460</v>
      </c>
      <c r="BI68">
        <v>237</v>
      </c>
      <c r="BJ68">
        <v>466</v>
      </c>
      <c r="BK68">
        <v>367</v>
      </c>
      <c r="BL68">
        <v>99</v>
      </c>
    </row>
    <row r="69" spans="1:64">
      <c r="A69" t="s">
        <v>869</v>
      </c>
      <c r="B69">
        <v>3197</v>
      </c>
      <c r="C69">
        <v>2256</v>
      </c>
      <c r="D69">
        <v>941</v>
      </c>
      <c r="E69">
        <v>3</v>
      </c>
      <c r="F69" t="s">
        <v>19</v>
      </c>
      <c r="G69">
        <v>3</v>
      </c>
      <c r="H69">
        <v>224</v>
      </c>
      <c r="I69">
        <v>95</v>
      </c>
      <c r="J69">
        <v>129</v>
      </c>
      <c r="K69">
        <v>102</v>
      </c>
      <c r="L69">
        <v>58</v>
      </c>
      <c r="M69">
        <v>44</v>
      </c>
      <c r="N69">
        <v>309</v>
      </c>
      <c r="O69">
        <v>231</v>
      </c>
      <c r="P69">
        <v>79</v>
      </c>
      <c r="Q69">
        <v>33</v>
      </c>
      <c r="R69">
        <v>28</v>
      </c>
      <c r="S69">
        <v>5</v>
      </c>
      <c r="T69">
        <v>12</v>
      </c>
      <c r="U69">
        <v>10</v>
      </c>
      <c r="V69">
        <v>2</v>
      </c>
      <c r="W69">
        <v>1</v>
      </c>
      <c r="X69">
        <v>1</v>
      </c>
      <c r="Y69" t="s">
        <v>19</v>
      </c>
      <c r="Z69">
        <v>100</v>
      </c>
      <c r="AA69">
        <v>62</v>
      </c>
      <c r="AB69">
        <v>37</v>
      </c>
      <c r="AC69">
        <v>37</v>
      </c>
      <c r="AD69">
        <v>24</v>
      </c>
      <c r="AE69">
        <v>13</v>
      </c>
      <c r="AF69">
        <v>93</v>
      </c>
      <c r="AG69">
        <v>82</v>
      </c>
      <c r="AH69">
        <v>11</v>
      </c>
      <c r="AI69">
        <v>34</v>
      </c>
      <c r="AJ69">
        <v>23</v>
      </c>
      <c r="AK69">
        <v>11</v>
      </c>
      <c r="AL69">
        <v>50</v>
      </c>
      <c r="AM69">
        <v>14</v>
      </c>
      <c r="AN69">
        <v>36</v>
      </c>
      <c r="AO69">
        <v>7</v>
      </c>
      <c r="AP69">
        <v>7</v>
      </c>
      <c r="AQ69">
        <v>0</v>
      </c>
      <c r="AR69">
        <v>3</v>
      </c>
      <c r="AS69">
        <v>3</v>
      </c>
      <c r="AT69">
        <v>0</v>
      </c>
      <c r="AU69">
        <v>4</v>
      </c>
      <c r="AV69">
        <v>2</v>
      </c>
      <c r="AW69">
        <v>2</v>
      </c>
      <c r="AX69">
        <v>462</v>
      </c>
      <c r="AY69">
        <v>432</v>
      </c>
      <c r="AZ69">
        <v>31</v>
      </c>
      <c r="BA69">
        <v>58</v>
      </c>
      <c r="BB69">
        <v>56</v>
      </c>
      <c r="BC69">
        <v>2</v>
      </c>
      <c r="BD69">
        <v>1781</v>
      </c>
      <c r="BE69">
        <v>1254</v>
      </c>
      <c r="BF69">
        <v>527</v>
      </c>
      <c r="BG69">
        <v>711</v>
      </c>
      <c r="BH69">
        <v>559</v>
      </c>
      <c r="BI69">
        <v>153</v>
      </c>
      <c r="BJ69">
        <v>251</v>
      </c>
      <c r="BK69">
        <v>160</v>
      </c>
      <c r="BL69">
        <v>91</v>
      </c>
    </row>
    <row r="70" spans="1:64">
      <c r="A70" t="s">
        <v>868</v>
      </c>
      <c r="B70">
        <v>6189</v>
      </c>
      <c r="C70">
        <v>4198</v>
      </c>
      <c r="D70">
        <v>1990</v>
      </c>
      <c r="E70">
        <v>4</v>
      </c>
      <c r="F70">
        <v>3</v>
      </c>
      <c r="G70">
        <v>1</v>
      </c>
      <c r="H70">
        <v>323</v>
      </c>
      <c r="I70">
        <v>140</v>
      </c>
      <c r="J70">
        <v>183</v>
      </c>
      <c r="K70">
        <v>211</v>
      </c>
      <c r="L70">
        <v>97</v>
      </c>
      <c r="M70">
        <v>114</v>
      </c>
      <c r="N70">
        <v>634</v>
      </c>
      <c r="O70">
        <v>412</v>
      </c>
      <c r="P70">
        <v>222</v>
      </c>
      <c r="Q70">
        <v>62</v>
      </c>
      <c r="R70">
        <v>45</v>
      </c>
      <c r="S70">
        <v>16</v>
      </c>
      <c r="T70">
        <v>18</v>
      </c>
      <c r="U70">
        <v>11</v>
      </c>
      <c r="V70">
        <v>6</v>
      </c>
      <c r="W70">
        <v>5</v>
      </c>
      <c r="X70">
        <v>5</v>
      </c>
      <c r="Y70">
        <v>1</v>
      </c>
      <c r="Z70">
        <v>157</v>
      </c>
      <c r="AA70">
        <v>74</v>
      </c>
      <c r="AB70">
        <v>83</v>
      </c>
      <c r="AC70">
        <v>91</v>
      </c>
      <c r="AD70">
        <v>40</v>
      </c>
      <c r="AE70">
        <v>51</v>
      </c>
      <c r="AF70">
        <v>267</v>
      </c>
      <c r="AG70">
        <v>223</v>
      </c>
      <c r="AH70">
        <v>45</v>
      </c>
      <c r="AI70">
        <v>35</v>
      </c>
      <c r="AJ70">
        <v>15</v>
      </c>
      <c r="AK70">
        <v>20</v>
      </c>
      <c r="AL70">
        <v>122</v>
      </c>
      <c r="AM70">
        <v>40</v>
      </c>
      <c r="AN70">
        <v>82</v>
      </c>
      <c r="AO70">
        <v>12</v>
      </c>
      <c r="AP70">
        <v>10</v>
      </c>
      <c r="AQ70">
        <v>3</v>
      </c>
      <c r="AR70">
        <v>5</v>
      </c>
      <c r="AS70">
        <v>3</v>
      </c>
      <c r="AT70">
        <v>2</v>
      </c>
      <c r="AU70">
        <v>2</v>
      </c>
      <c r="AV70">
        <v>2</v>
      </c>
      <c r="AW70">
        <v>0</v>
      </c>
      <c r="AX70">
        <v>970</v>
      </c>
      <c r="AY70">
        <v>890</v>
      </c>
      <c r="AZ70">
        <v>79</v>
      </c>
      <c r="BA70">
        <v>113</v>
      </c>
      <c r="BB70">
        <v>106</v>
      </c>
      <c r="BC70">
        <v>7</v>
      </c>
      <c r="BD70">
        <v>3233</v>
      </c>
      <c r="BE70">
        <v>2094</v>
      </c>
      <c r="BF70">
        <v>1139</v>
      </c>
      <c r="BG70">
        <v>901</v>
      </c>
      <c r="BH70">
        <v>676</v>
      </c>
      <c r="BI70">
        <v>225</v>
      </c>
      <c r="BJ70">
        <v>673</v>
      </c>
      <c r="BK70">
        <v>508</v>
      </c>
      <c r="BL70">
        <v>166</v>
      </c>
    </row>
    <row r="71" spans="1:64">
      <c r="A71" t="s">
        <v>867</v>
      </c>
      <c r="B71">
        <v>2041</v>
      </c>
      <c r="C71">
        <v>1299</v>
      </c>
      <c r="D71">
        <v>741</v>
      </c>
      <c r="E71">
        <v>1</v>
      </c>
      <c r="F71">
        <v>1</v>
      </c>
      <c r="G71" t="s">
        <v>19</v>
      </c>
      <c r="H71">
        <v>129</v>
      </c>
      <c r="I71">
        <v>56</v>
      </c>
      <c r="J71">
        <v>72</v>
      </c>
      <c r="K71">
        <v>74</v>
      </c>
      <c r="L71">
        <v>27</v>
      </c>
      <c r="M71">
        <v>48</v>
      </c>
      <c r="N71">
        <v>219</v>
      </c>
      <c r="O71">
        <v>123</v>
      </c>
      <c r="P71">
        <v>96</v>
      </c>
      <c r="Q71">
        <v>30</v>
      </c>
      <c r="R71">
        <v>20</v>
      </c>
      <c r="S71">
        <v>10</v>
      </c>
      <c r="T71">
        <v>11</v>
      </c>
      <c r="U71">
        <v>7</v>
      </c>
      <c r="V71">
        <v>3</v>
      </c>
      <c r="W71">
        <v>5</v>
      </c>
      <c r="X71">
        <v>2</v>
      </c>
      <c r="Y71">
        <v>3</v>
      </c>
      <c r="Z71">
        <v>63</v>
      </c>
      <c r="AA71">
        <v>24</v>
      </c>
      <c r="AB71">
        <v>39</v>
      </c>
      <c r="AC71">
        <v>45</v>
      </c>
      <c r="AD71">
        <v>18</v>
      </c>
      <c r="AE71">
        <v>27</v>
      </c>
      <c r="AF71">
        <v>60</v>
      </c>
      <c r="AG71">
        <v>49</v>
      </c>
      <c r="AH71">
        <v>11</v>
      </c>
      <c r="AI71">
        <v>7</v>
      </c>
      <c r="AJ71">
        <v>3</v>
      </c>
      <c r="AK71">
        <v>5</v>
      </c>
      <c r="AL71">
        <v>52</v>
      </c>
      <c r="AM71">
        <v>10</v>
      </c>
      <c r="AN71">
        <v>42</v>
      </c>
      <c r="AO71">
        <v>11</v>
      </c>
      <c r="AP71">
        <v>10</v>
      </c>
      <c r="AQ71">
        <v>1</v>
      </c>
      <c r="AR71">
        <v>2</v>
      </c>
      <c r="AS71">
        <v>1</v>
      </c>
      <c r="AT71">
        <v>1</v>
      </c>
      <c r="AU71">
        <v>1</v>
      </c>
      <c r="AV71">
        <v>0</v>
      </c>
      <c r="AW71">
        <v>0</v>
      </c>
      <c r="AX71">
        <v>321</v>
      </c>
      <c r="AY71">
        <v>295</v>
      </c>
      <c r="AZ71">
        <v>26</v>
      </c>
      <c r="BA71">
        <v>38</v>
      </c>
      <c r="BB71">
        <v>35</v>
      </c>
      <c r="BC71">
        <v>2</v>
      </c>
      <c r="BD71">
        <v>1036</v>
      </c>
      <c r="BE71">
        <v>631</v>
      </c>
      <c r="BF71">
        <v>405</v>
      </c>
      <c r="BG71">
        <v>344</v>
      </c>
      <c r="BH71">
        <v>241</v>
      </c>
      <c r="BI71">
        <v>103</v>
      </c>
      <c r="BJ71">
        <v>196</v>
      </c>
      <c r="BK71">
        <v>146</v>
      </c>
      <c r="BL71">
        <v>50</v>
      </c>
    </row>
    <row r="72" spans="1:64">
      <c r="A72" t="s">
        <v>866</v>
      </c>
      <c r="B72">
        <v>3199</v>
      </c>
      <c r="C72">
        <v>1940</v>
      </c>
      <c r="D72">
        <v>1259</v>
      </c>
      <c r="E72">
        <v>1</v>
      </c>
      <c r="F72">
        <v>1</v>
      </c>
      <c r="G72" t="s">
        <v>19</v>
      </c>
      <c r="H72">
        <v>217</v>
      </c>
      <c r="I72">
        <v>80</v>
      </c>
      <c r="J72">
        <v>137</v>
      </c>
      <c r="K72">
        <v>100</v>
      </c>
      <c r="L72">
        <v>37</v>
      </c>
      <c r="M72">
        <v>63</v>
      </c>
      <c r="N72">
        <v>316</v>
      </c>
      <c r="O72">
        <v>171</v>
      </c>
      <c r="P72">
        <v>145</v>
      </c>
      <c r="Q72">
        <v>40</v>
      </c>
      <c r="R72">
        <v>24</v>
      </c>
      <c r="S72">
        <v>16</v>
      </c>
      <c r="T72">
        <v>15</v>
      </c>
      <c r="U72">
        <v>9</v>
      </c>
      <c r="V72">
        <v>7</v>
      </c>
      <c r="W72">
        <v>5</v>
      </c>
      <c r="X72">
        <v>1</v>
      </c>
      <c r="Y72">
        <v>4</v>
      </c>
      <c r="Z72">
        <v>111</v>
      </c>
      <c r="AA72">
        <v>38</v>
      </c>
      <c r="AB72">
        <v>73</v>
      </c>
      <c r="AC72">
        <v>45</v>
      </c>
      <c r="AD72">
        <v>22</v>
      </c>
      <c r="AE72">
        <v>23</v>
      </c>
      <c r="AF72">
        <v>83</v>
      </c>
      <c r="AG72">
        <v>68</v>
      </c>
      <c r="AH72">
        <v>15</v>
      </c>
      <c r="AI72">
        <v>19</v>
      </c>
      <c r="AJ72">
        <v>10</v>
      </c>
      <c r="AK72">
        <v>8</v>
      </c>
      <c r="AL72">
        <v>69</v>
      </c>
      <c r="AM72">
        <v>19</v>
      </c>
      <c r="AN72">
        <v>50</v>
      </c>
      <c r="AO72">
        <v>14</v>
      </c>
      <c r="AP72">
        <v>11</v>
      </c>
      <c r="AQ72">
        <v>3</v>
      </c>
      <c r="AR72">
        <v>6</v>
      </c>
      <c r="AS72">
        <v>6</v>
      </c>
      <c r="AT72">
        <v>0</v>
      </c>
      <c r="AU72">
        <v>1</v>
      </c>
      <c r="AV72">
        <v>1</v>
      </c>
      <c r="AW72">
        <v>0</v>
      </c>
      <c r="AX72">
        <v>483</v>
      </c>
      <c r="AY72">
        <v>434</v>
      </c>
      <c r="AZ72">
        <v>49</v>
      </c>
      <c r="BA72">
        <v>73</v>
      </c>
      <c r="BB72">
        <v>61</v>
      </c>
      <c r="BC72">
        <v>12</v>
      </c>
      <c r="BD72">
        <v>1666</v>
      </c>
      <c r="BE72">
        <v>955</v>
      </c>
      <c r="BF72">
        <v>711</v>
      </c>
      <c r="BG72">
        <v>574</v>
      </c>
      <c r="BH72">
        <v>381</v>
      </c>
      <c r="BI72">
        <v>193</v>
      </c>
      <c r="BJ72">
        <v>327</v>
      </c>
      <c r="BK72">
        <v>227</v>
      </c>
      <c r="BL72">
        <v>100</v>
      </c>
    </row>
    <row r="73" spans="1:64">
      <c r="A73" t="s">
        <v>865</v>
      </c>
      <c r="B73">
        <v>2016</v>
      </c>
      <c r="C73">
        <v>1397</v>
      </c>
      <c r="D73">
        <v>619</v>
      </c>
      <c r="E73">
        <v>3</v>
      </c>
      <c r="F73">
        <v>3</v>
      </c>
      <c r="G73" t="s">
        <v>19</v>
      </c>
      <c r="H73">
        <v>121</v>
      </c>
      <c r="I73">
        <v>61</v>
      </c>
      <c r="J73">
        <v>60</v>
      </c>
      <c r="K73">
        <v>92</v>
      </c>
      <c r="L73">
        <v>51</v>
      </c>
      <c r="M73">
        <v>41</v>
      </c>
      <c r="N73">
        <v>208</v>
      </c>
      <c r="O73">
        <v>138</v>
      </c>
      <c r="P73">
        <v>70</v>
      </c>
      <c r="Q73">
        <v>29</v>
      </c>
      <c r="R73">
        <v>22</v>
      </c>
      <c r="S73">
        <v>7</v>
      </c>
      <c r="T73">
        <v>22</v>
      </c>
      <c r="U73">
        <v>17</v>
      </c>
      <c r="V73">
        <v>5</v>
      </c>
      <c r="W73">
        <v>1</v>
      </c>
      <c r="X73">
        <v>1</v>
      </c>
      <c r="Y73">
        <v>0</v>
      </c>
      <c r="Z73">
        <v>67</v>
      </c>
      <c r="AA73">
        <v>35</v>
      </c>
      <c r="AB73">
        <v>32</v>
      </c>
      <c r="AC73">
        <v>56</v>
      </c>
      <c r="AD73">
        <v>35</v>
      </c>
      <c r="AE73">
        <v>21</v>
      </c>
      <c r="AF73">
        <v>22</v>
      </c>
      <c r="AG73">
        <v>20</v>
      </c>
      <c r="AH73">
        <v>3</v>
      </c>
      <c r="AI73">
        <v>11</v>
      </c>
      <c r="AJ73">
        <v>8</v>
      </c>
      <c r="AK73">
        <v>3</v>
      </c>
      <c r="AL73">
        <v>90</v>
      </c>
      <c r="AM73">
        <v>31</v>
      </c>
      <c r="AN73">
        <v>59</v>
      </c>
      <c r="AO73">
        <v>9</v>
      </c>
      <c r="AP73">
        <v>8</v>
      </c>
      <c r="AQ73">
        <v>1</v>
      </c>
      <c r="AR73">
        <v>7</v>
      </c>
      <c r="AS73">
        <v>4</v>
      </c>
      <c r="AT73">
        <v>4</v>
      </c>
      <c r="AU73">
        <v>1</v>
      </c>
      <c r="AV73">
        <v>0</v>
      </c>
      <c r="AW73">
        <v>0</v>
      </c>
      <c r="AX73">
        <v>294</v>
      </c>
      <c r="AY73">
        <v>267</v>
      </c>
      <c r="AZ73">
        <v>28</v>
      </c>
      <c r="BA73">
        <v>38</v>
      </c>
      <c r="BB73">
        <v>34</v>
      </c>
      <c r="BC73">
        <v>4</v>
      </c>
      <c r="BD73">
        <v>1003</v>
      </c>
      <c r="BE73">
        <v>704</v>
      </c>
      <c r="BF73">
        <v>299</v>
      </c>
      <c r="BG73">
        <v>397</v>
      </c>
      <c r="BH73">
        <v>310</v>
      </c>
      <c r="BI73">
        <v>87</v>
      </c>
      <c r="BJ73">
        <v>189</v>
      </c>
      <c r="BK73">
        <v>131</v>
      </c>
      <c r="BL73">
        <v>58</v>
      </c>
    </row>
    <row r="74" spans="1:64">
      <c r="A74" t="s">
        <v>864</v>
      </c>
      <c r="B74">
        <v>2712</v>
      </c>
      <c r="C74">
        <v>1850</v>
      </c>
      <c r="D74">
        <v>862</v>
      </c>
      <c r="E74">
        <v>9</v>
      </c>
      <c r="F74">
        <v>9</v>
      </c>
      <c r="G74" t="s">
        <v>19</v>
      </c>
      <c r="H74">
        <v>140</v>
      </c>
      <c r="I74">
        <v>66</v>
      </c>
      <c r="J74">
        <v>74</v>
      </c>
      <c r="K74">
        <v>141</v>
      </c>
      <c r="L74">
        <v>71</v>
      </c>
      <c r="M74">
        <v>70</v>
      </c>
      <c r="N74">
        <v>258</v>
      </c>
      <c r="O74">
        <v>164</v>
      </c>
      <c r="P74">
        <v>94</v>
      </c>
      <c r="Q74">
        <v>36</v>
      </c>
      <c r="R74">
        <v>28</v>
      </c>
      <c r="S74">
        <v>9</v>
      </c>
      <c r="T74">
        <v>22</v>
      </c>
      <c r="U74">
        <v>16</v>
      </c>
      <c r="V74">
        <v>6</v>
      </c>
      <c r="W74">
        <v>1</v>
      </c>
      <c r="X74">
        <v>0</v>
      </c>
      <c r="Y74">
        <v>1</v>
      </c>
      <c r="Z74">
        <v>84</v>
      </c>
      <c r="AA74">
        <v>48</v>
      </c>
      <c r="AB74">
        <v>36</v>
      </c>
      <c r="AC74">
        <v>77</v>
      </c>
      <c r="AD74">
        <v>43</v>
      </c>
      <c r="AE74">
        <v>34</v>
      </c>
      <c r="AF74">
        <v>24</v>
      </c>
      <c r="AG74">
        <v>21</v>
      </c>
      <c r="AH74">
        <v>2</v>
      </c>
      <c r="AI74">
        <v>14</v>
      </c>
      <c r="AJ74">
        <v>7</v>
      </c>
      <c r="AK74">
        <v>7</v>
      </c>
      <c r="AL74">
        <v>70</v>
      </c>
      <c r="AM74">
        <v>22</v>
      </c>
      <c r="AN74">
        <v>48</v>
      </c>
      <c r="AO74">
        <v>10</v>
      </c>
      <c r="AP74">
        <v>8</v>
      </c>
      <c r="AQ74">
        <v>2</v>
      </c>
      <c r="AR74">
        <v>6</v>
      </c>
      <c r="AS74">
        <v>5</v>
      </c>
      <c r="AT74">
        <v>1</v>
      </c>
      <c r="AU74">
        <v>2</v>
      </c>
      <c r="AV74" t="s">
        <v>19</v>
      </c>
      <c r="AW74">
        <v>2</v>
      </c>
      <c r="AX74">
        <v>430</v>
      </c>
      <c r="AY74">
        <v>382</v>
      </c>
      <c r="AZ74">
        <v>49</v>
      </c>
      <c r="BA74">
        <v>61</v>
      </c>
      <c r="BB74">
        <v>55</v>
      </c>
      <c r="BC74">
        <v>6</v>
      </c>
      <c r="BD74">
        <v>1418</v>
      </c>
      <c r="BE74">
        <v>961</v>
      </c>
      <c r="BF74">
        <v>457</v>
      </c>
      <c r="BG74">
        <v>557</v>
      </c>
      <c r="BH74">
        <v>438</v>
      </c>
      <c r="BI74">
        <v>119</v>
      </c>
      <c r="BJ74">
        <v>228</v>
      </c>
      <c r="BK74">
        <v>163</v>
      </c>
      <c r="BL74">
        <v>65</v>
      </c>
    </row>
    <row r="75" spans="1:64">
      <c r="A75" t="s">
        <v>863</v>
      </c>
      <c r="B75">
        <v>3344</v>
      </c>
      <c r="C75">
        <v>2289</v>
      </c>
      <c r="D75">
        <v>1055</v>
      </c>
      <c r="E75">
        <v>1</v>
      </c>
      <c r="F75">
        <v>1</v>
      </c>
      <c r="G75">
        <v>0</v>
      </c>
      <c r="H75">
        <v>182</v>
      </c>
      <c r="I75">
        <v>86</v>
      </c>
      <c r="J75">
        <v>96</v>
      </c>
      <c r="K75">
        <v>170</v>
      </c>
      <c r="L75">
        <v>89</v>
      </c>
      <c r="M75">
        <v>81</v>
      </c>
      <c r="N75">
        <v>318</v>
      </c>
      <c r="O75">
        <v>216</v>
      </c>
      <c r="P75">
        <v>102</v>
      </c>
      <c r="Q75">
        <v>66</v>
      </c>
      <c r="R75">
        <v>55</v>
      </c>
      <c r="S75">
        <v>11</v>
      </c>
      <c r="T75">
        <v>46</v>
      </c>
      <c r="U75">
        <v>35</v>
      </c>
      <c r="V75">
        <v>12</v>
      </c>
      <c r="W75">
        <v>1</v>
      </c>
      <c r="X75" t="s">
        <v>19</v>
      </c>
      <c r="Y75">
        <v>1</v>
      </c>
      <c r="Z75">
        <v>91</v>
      </c>
      <c r="AA75">
        <v>50</v>
      </c>
      <c r="AB75">
        <v>42</v>
      </c>
      <c r="AC75">
        <v>97</v>
      </c>
      <c r="AD75">
        <v>65</v>
      </c>
      <c r="AE75">
        <v>32</v>
      </c>
      <c r="AF75">
        <v>12</v>
      </c>
      <c r="AG75">
        <v>9</v>
      </c>
      <c r="AH75">
        <v>2</v>
      </c>
      <c r="AI75">
        <v>6</v>
      </c>
      <c r="AJ75">
        <v>3</v>
      </c>
      <c r="AK75">
        <v>2</v>
      </c>
      <c r="AL75">
        <v>122</v>
      </c>
      <c r="AM75">
        <v>39</v>
      </c>
      <c r="AN75">
        <v>84</v>
      </c>
      <c r="AO75">
        <v>9</v>
      </c>
      <c r="AP75">
        <v>8</v>
      </c>
      <c r="AQ75">
        <v>1</v>
      </c>
      <c r="AR75">
        <v>12</v>
      </c>
      <c r="AS75">
        <v>10</v>
      </c>
      <c r="AT75">
        <v>2</v>
      </c>
      <c r="AU75">
        <v>2</v>
      </c>
      <c r="AV75">
        <v>1</v>
      </c>
      <c r="AW75">
        <v>1</v>
      </c>
      <c r="AX75">
        <v>519</v>
      </c>
      <c r="AY75">
        <v>471</v>
      </c>
      <c r="AZ75">
        <v>48</v>
      </c>
      <c r="BA75">
        <v>57</v>
      </c>
      <c r="BB75">
        <v>51</v>
      </c>
      <c r="BC75">
        <v>6</v>
      </c>
      <c r="BD75">
        <v>1735</v>
      </c>
      <c r="BE75">
        <v>1147</v>
      </c>
      <c r="BF75">
        <v>588</v>
      </c>
      <c r="BG75">
        <v>520</v>
      </c>
      <c r="BH75">
        <v>412</v>
      </c>
      <c r="BI75">
        <v>108</v>
      </c>
      <c r="BJ75">
        <v>274</v>
      </c>
      <c r="BK75">
        <v>222</v>
      </c>
      <c r="BL75">
        <v>52</v>
      </c>
    </row>
    <row r="76" spans="1:64">
      <c r="A76" t="s">
        <v>862</v>
      </c>
      <c r="B76">
        <v>3233</v>
      </c>
      <c r="C76">
        <v>2394</v>
      </c>
      <c r="D76">
        <v>839</v>
      </c>
      <c r="E76">
        <v>0</v>
      </c>
      <c r="F76" t="s">
        <v>19</v>
      </c>
      <c r="G76">
        <v>0</v>
      </c>
      <c r="H76">
        <v>170</v>
      </c>
      <c r="I76">
        <v>93</v>
      </c>
      <c r="J76">
        <v>78</v>
      </c>
      <c r="K76">
        <v>181</v>
      </c>
      <c r="L76">
        <v>100</v>
      </c>
      <c r="M76">
        <v>81</v>
      </c>
      <c r="N76">
        <v>361</v>
      </c>
      <c r="O76">
        <v>247</v>
      </c>
      <c r="P76">
        <v>114</v>
      </c>
      <c r="Q76">
        <v>82</v>
      </c>
      <c r="R76">
        <v>65</v>
      </c>
      <c r="S76">
        <v>17</v>
      </c>
      <c r="T76">
        <v>33</v>
      </c>
      <c r="U76">
        <v>25</v>
      </c>
      <c r="V76">
        <v>8</v>
      </c>
      <c r="W76">
        <v>6</v>
      </c>
      <c r="X76">
        <v>4</v>
      </c>
      <c r="Y76">
        <v>2</v>
      </c>
      <c r="Z76">
        <v>117</v>
      </c>
      <c r="AA76">
        <v>67</v>
      </c>
      <c r="AB76">
        <v>50</v>
      </c>
      <c r="AC76">
        <v>92</v>
      </c>
      <c r="AD76">
        <v>59</v>
      </c>
      <c r="AE76">
        <v>33</v>
      </c>
      <c r="AF76">
        <v>21</v>
      </c>
      <c r="AG76">
        <v>18</v>
      </c>
      <c r="AH76">
        <v>3</v>
      </c>
      <c r="AI76">
        <v>10</v>
      </c>
      <c r="AJ76">
        <v>9</v>
      </c>
      <c r="AK76">
        <v>2</v>
      </c>
      <c r="AL76">
        <v>80</v>
      </c>
      <c r="AM76">
        <v>31</v>
      </c>
      <c r="AN76">
        <v>49</v>
      </c>
      <c r="AO76">
        <v>11</v>
      </c>
      <c r="AP76">
        <v>9</v>
      </c>
      <c r="AQ76">
        <v>2</v>
      </c>
      <c r="AR76">
        <v>17</v>
      </c>
      <c r="AS76">
        <v>13</v>
      </c>
      <c r="AT76">
        <v>4</v>
      </c>
      <c r="AU76">
        <v>2</v>
      </c>
      <c r="AV76">
        <v>1</v>
      </c>
      <c r="AW76">
        <v>1</v>
      </c>
      <c r="AX76">
        <v>535</v>
      </c>
      <c r="AY76">
        <v>503</v>
      </c>
      <c r="AZ76">
        <v>33</v>
      </c>
      <c r="BA76">
        <v>78</v>
      </c>
      <c r="BB76">
        <v>76</v>
      </c>
      <c r="BC76">
        <v>2</v>
      </c>
      <c r="BD76">
        <v>1572</v>
      </c>
      <c r="BE76">
        <v>1133</v>
      </c>
      <c r="BF76">
        <v>440</v>
      </c>
      <c r="BG76">
        <v>539</v>
      </c>
      <c r="BH76">
        <v>430</v>
      </c>
      <c r="BI76">
        <v>109</v>
      </c>
      <c r="BJ76">
        <v>304</v>
      </c>
      <c r="BK76">
        <v>266</v>
      </c>
      <c r="BL76">
        <v>38</v>
      </c>
    </row>
    <row r="77" spans="1:64">
      <c r="A77" t="s">
        <v>861</v>
      </c>
      <c r="B77">
        <v>1856</v>
      </c>
      <c r="C77">
        <v>1411</v>
      </c>
      <c r="D77">
        <v>445</v>
      </c>
      <c r="E77">
        <v>0</v>
      </c>
      <c r="F77">
        <v>0</v>
      </c>
      <c r="G77" t="s">
        <v>19</v>
      </c>
      <c r="H77">
        <v>99</v>
      </c>
      <c r="I77">
        <v>58</v>
      </c>
      <c r="J77">
        <v>41</v>
      </c>
      <c r="K77">
        <v>129</v>
      </c>
      <c r="L77">
        <v>87</v>
      </c>
      <c r="M77">
        <v>42</v>
      </c>
      <c r="N77">
        <v>237</v>
      </c>
      <c r="O77">
        <v>175</v>
      </c>
      <c r="P77">
        <v>62</v>
      </c>
      <c r="Q77">
        <v>69</v>
      </c>
      <c r="R77">
        <v>58</v>
      </c>
      <c r="S77">
        <v>11</v>
      </c>
      <c r="T77">
        <v>37</v>
      </c>
      <c r="U77">
        <v>30</v>
      </c>
      <c r="V77">
        <v>7</v>
      </c>
      <c r="W77" t="s">
        <v>19</v>
      </c>
      <c r="X77" t="s">
        <v>19</v>
      </c>
      <c r="Y77" t="s">
        <v>19</v>
      </c>
      <c r="Z77">
        <v>53</v>
      </c>
      <c r="AA77">
        <v>33</v>
      </c>
      <c r="AB77">
        <v>19</v>
      </c>
      <c r="AC77">
        <v>68</v>
      </c>
      <c r="AD77">
        <v>46</v>
      </c>
      <c r="AE77">
        <v>22</v>
      </c>
      <c r="AF77">
        <v>5</v>
      </c>
      <c r="AG77">
        <v>4</v>
      </c>
      <c r="AH77">
        <v>1</v>
      </c>
      <c r="AI77">
        <v>5</v>
      </c>
      <c r="AJ77">
        <v>2</v>
      </c>
      <c r="AK77">
        <v>3</v>
      </c>
      <c r="AL77">
        <v>69</v>
      </c>
      <c r="AM77">
        <v>39</v>
      </c>
      <c r="AN77">
        <v>29</v>
      </c>
      <c r="AO77">
        <v>10</v>
      </c>
      <c r="AP77">
        <v>8</v>
      </c>
      <c r="AQ77">
        <v>2</v>
      </c>
      <c r="AR77">
        <v>6</v>
      </c>
      <c r="AS77">
        <v>4</v>
      </c>
      <c r="AT77">
        <v>2</v>
      </c>
      <c r="AU77" t="s">
        <v>19</v>
      </c>
      <c r="AV77" t="s">
        <v>19</v>
      </c>
      <c r="AW77" t="s">
        <v>19</v>
      </c>
      <c r="AX77">
        <v>299</v>
      </c>
      <c r="AY77">
        <v>278</v>
      </c>
      <c r="AZ77">
        <v>21</v>
      </c>
      <c r="BA77">
        <v>38</v>
      </c>
      <c r="BB77">
        <v>37</v>
      </c>
      <c r="BC77">
        <v>2</v>
      </c>
      <c r="BD77">
        <v>875</v>
      </c>
      <c r="BE77">
        <v>642</v>
      </c>
      <c r="BF77">
        <v>232</v>
      </c>
      <c r="BG77">
        <v>290</v>
      </c>
      <c r="BH77">
        <v>234</v>
      </c>
      <c r="BI77">
        <v>56</v>
      </c>
      <c r="BJ77">
        <v>133</v>
      </c>
      <c r="BK77">
        <v>119</v>
      </c>
      <c r="BL77">
        <v>14</v>
      </c>
    </row>
    <row r="78" spans="1:64">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c r="BA78" t="s">
        <v>789</v>
      </c>
      <c r="BB78" t="s">
        <v>789</v>
      </c>
      <c r="BC78" t="s">
        <v>789</v>
      </c>
      <c r="BD78" t="s">
        <v>789</v>
      </c>
      <c r="BE78" t="s">
        <v>789</v>
      </c>
      <c r="BF78" t="s">
        <v>789</v>
      </c>
      <c r="BG78" t="s">
        <v>789</v>
      </c>
      <c r="BH78" t="s">
        <v>789</v>
      </c>
      <c r="BI78" t="s">
        <v>789</v>
      </c>
      <c r="BJ78" t="s">
        <v>789</v>
      </c>
      <c r="BK78" t="s">
        <v>789</v>
      </c>
      <c r="BL78" t="s">
        <v>789</v>
      </c>
    </row>
    <row r="79" spans="1:64">
      <c r="A79" t="s">
        <v>859</v>
      </c>
      <c r="B79">
        <v>773</v>
      </c>
      <c r="C79">
        <v>522</v>
      </c>
      <c r="D79">
        <v>251</v>
      </c>
      <c r="E79">
        <v>0</v>
      </c>
      <c r="F79" t="s">
        <v>19</v>
      </c>
      <c r="G79">
        <v>0</v>
      </c>
      <c r="H79">
        <v>37</v>
      </c>
      <c r="I79">
        <v>13</v>
      </c>
      <c r="J79">
        <v>24</v>
      </c>
      <c r="K79">
        <v>33</v>
      </c>
      <c r="L79">
        <v>13</v>
      </c>
      <c r="M79">
        <v>20</v>
      </c>
      <c r="N79">
        <v>97</v>
      </c>
      <c r="O79">
        <v>62</v>
      </c>
      <c r="P79">
        <v>35</v>
      </c>
      <c r="Q79">
        <v>17</v>
      </c>
      <c r="R79">
        <v>12</v>
      </c>
      <c r="S79">
        <v>5</v>
      </c>
      <c r="T79">
        <v>5</v>
      </c>
      <c r="U79">
        <v>2</v>
      </c>
      <c r="V79">
        <v>3</v>
      </c>
      <c r="W79">
        <v>4</v>
      </c>
      <c r="X79">
        <v>2</v>
      </c>
      <c r="Y79">
        <v>2</v>
      </c>
      <c r="Z79">
        <v>26</v>
      </c>
      <c r="AA79">
        <v>12</v>
      </c>
      <c r="AB79">
        <v>14</v>
      </c>
      <c r="AC79">
        <v>17</v>
      </c>
      <c r="AD79">
        <v>8</v>
      </c>
      <c r="AE79">
        <v>9</v>
      </c>
      <c r="AF79">
        <v>22</v>
      </c>
      <c r="AG79">
        <v>20</v>
      </c>
      <c r="AH79">
        <v>2</v>
      </c>
      <c r="AI79">
        <v>7</v>
      </c>
      <c r="AJ79">
        <v>6</v>
      </c>
      <c r="AK79">
        <v>1</v>
      </c>
      <c r="AL79">
        <v>23</v>
      </c>
      <c r="AM79">
        <v>8</v>
      </c>
      <c r="AN79">
        <v>15</v>
      </c>
      <c r="AO79">
        <v>3</v>
      </c>
      <c r="AP79">
        <v>2</v>
      </c>
      <c r="AQ79">
        <v>1</v>
      </c>
      <c r="AR79">
        <v>2</v>
      </c>
      <c r="AS79">
        <v>1</v>
      </c>
      <c r="AT79">
        <v>1</v>
      </c>
      <c r="AU79">
        <v>0</v>
      </c>
      <c r="AV79" t="s">
        <v>19</v>
      </c>
      <c r="AW79">
        <v>0</v>
      </c>
      <c r="AX79">
        <v>123</v>
      </c>
      <c r="AY79">
        <v>114</v>
      </c>
      <c r="AZ79">
        <v>9</v>
      </c>
      <c r="BA79">
        <v>16</v>
      </c>
      <c r="BB79">
        <v>15</v>
      </c>
      <c r="BC79">
        <v>1</v>
      </c>
      <c r="BD79">
        <v>394</v>
      </c>
      <c r="BE79">
        <v>266</v>
      </c>
      <c r="BF79">
        <v>128</v>
      </c>
      <c r="BG79">
        <v>183</v>
      </c>
      <c r="BH79">
        <v>142</v>
      </c>
      <c r="BI79">
        <v>41</v>
      </c>
      <c r="BJ79">
        <v>62</v>
      </c>
      <c r="BK79">
        <v>43</v>
      </c>
      <c r="BL79">
        <v>19</v>
      </c>
    </row>
    <row r="80" spans="1:64">
      <c r="A80" t="s">
        <v>858</v>
      </c>
      <c r="B80">
        <v>673</v>
      </c>
      <c r="C80">
        <v>507</v>
      </c>
      <c r="D80">
        <v>165</v>
      </c>
      <c r="E80" t="s">
        <v>19</v>
      </c>
      <c r="F80" t="s">
        <v>19</v>
      </c>
      <c r="G80" t="s">
        <v>19</v>
      </c>
      <c r="H80">
        <v>20</v>
      </c>
      <c r="I80">
        <v>9</v>
      </c>
      <c r="J80">
        <v>11</v>
      </c>
      <c r="K80">
        <v>49</v>
      </c>
      <c r="L80">
        <v>28</v>
      </c>
      <c r="M80">
        <v>21</v>
      </c>
      <c r="N80">
        <v>61</v>
      </c>
      <c r="O80">
        <v>42</v>
      </c>
      <c r="P80">
        <v>20</v>
      </c>
      <c r="Q80">
        <v>4</v>
      </c>
      <c r="R80">
        <v>2</v>
      </c>
      <c r="S80">
        <v>2</v>
      </c>
      <c r="T80" t="s">
        <v>19</v>
      </c>
      <c r="U80" t="s">
        <v>19</v>
      </c>
      <c r="V80" t="s">
        <v>19</v>
      </c>
      <c r="W80" t="s">
        <v>19</v>
      </c>
      <c r="X80" t="s">
        <v>19</v>
      </c>
      <c r="Y80" t="s">
        <v>19</v>
      </c>
      <c r="Z80">
        <v>13</v>
      </c>
      <c r="AA80">
        <v>7</v>
      </c>
      <c r="AB80">
        <v>6</v>
      </c>
      <c r="AC80">
        <v>27</v>
      </c>
      <c r="AD80">
        <v>19</v>
      </c>
      <c r="AE80">
        <v>8</v>
      </c>
      <c r="AF80">
        <v>12</v>
      </c>
      <c r="AG80">
        <v>10</v>
      </c>
      <c r="AH80">
        <v>2</v>
      </c>
      <c r="AI80">
        <v>6</v>
      </c>
      <c r="AJ80">
        <v>4</v>
      </c>
      <c r="AK80">
        <v>2</v>
      </c>
      <c r="AL80">
        <v>18</v>
      </c>
      <c r="AM80">
        <v>12</v>
      </c>
      <c r="AN80">
        <v>6</v>
      </c>
      <c r="AO80">
        <v>0</v>
      </c>
      <c r="AP80">
        <v>0</v>
      </c>
      <c r="AQ80" t="s">
        <v>19</v>
      </c>
      <c r="AR80">
        <v>1</v>
      </c>
      <c r="AS80">
        <v>0</v>
      </c>
      <c r="AT80">
        <v>1</v>
      </c>
      <c r="AU80">
        <v>1</v>
      </c>
      <c r="AV80" t="s">
        <v>19</v>
      </c>
      <c r="AW80">
        <v>1</v>
      </c>
      <c r="AX80">
        <v>94</v>
      </c>
      <c r="AY80">
        <v>89</v>
      </c>
      <c r="AZ80">
        <v>5</v>
      </c>
      <c r="BA80">
        <v>7</v>
      </c>
      <c r="BB80">
        <v>7</v>
      </c>
      <c r="BC80">
        <v>1</v>
      </c>
      <c r="BD80">
        <v>373</v>
      </c>
      <c r="BE80">
        <v>283</v>
      </c>
      <c r="BF80">
        <v>90</v>
      </c>
      <c r="BG80">
        <v>152</v>
      </c>
      <c r="BH80">
        <v>132</v>
      </c>
      <c r="BI80">
        <v>20</v>
      </c>
      <c r="BJ80">
        <v>56</v>
      </c>
      <c r="BK80">
        <v>45</v>
      </c>
      <c r="BL80">
        <v>11</v>
      </c>
    </row>
    <row r="81" spans="1:64">
      <c r="A81" t="s">
        <v>857</v>
      </c>
      <c r="B81">
        <v>684</v>
      </c>
      <c r="C81">
        <v>530</v>
      </c>
      <c r="D81">
        <v>153</v>
      </c>
      <c r="E81">
        <v>0</v>
      </c>
      <c r="F81" t="s">
        <v>19</v>
      </c>
      <c r="G81">
        <v>0</v>
      </c>
      <c r="H81">
        <v>23</v>
      </c>
      <c r="I81">
        <v>14</v>
      </c>
      <c r="J81">
        <v>9</v>
      </c>
      <c r="K81">
        <v>51</v>
      </c>
      <c r="L81">
        <v>41</v>
      </c>
      <c r="M81">
        <v>10</v>
      </c>
      <c r="N81">
        <v>66</v>
      </c>
      <c r="O81">
        <v>55</v>
      </c>
      <c r="P81">
        <v>11</v>
      </c>
      <c r="Q81">
        <v>4</v>
      </c>
      <c r="R81">
        <v>3</v>
      </c>
      <c r="S81">
        <v>1</v>
      </c>
      <c r="T81">
        <v>3</v>
      </c>
      <c r="U81">
        <v>3</v>
      </c>
      <c r="V81" t="s">
        <v>19</v>
      </c>
      <c r="W81">
        <v>1</v>
      </c>
      <c r="X81">
        <v>1</v>
      </c>
      <c r="Y81" t="s">
        <v>19</v>
      </c>
      <c r="Z81">
        <v>14</v>
      </c>
      <c r="AA81">
        <v>11</v>
      </c>
      <c r="AB81">
        <v>3</v>
      </c>
      <c r="AC81">
        <v>28</v>
      </c>
      <c r="AD81">
        <v>25</v>
      </c>
      <c r="AE81">
        <v>3</v>
      </c>
      <c r="AF81">
        <v>8</v>
      </c>
      <c r="AG81">
        <v>6</v>
      </c>
      <c r="AH81">
        <v>2</v>
      </c>
      <c r="AI81">
        <v>8</v>
      </c>
      <c r="AJ81">
        <v>6</v>
      </c>
      <c r="AK81">
        <v>1</v>
      </c>
      <c r="AL81">
        <v>40</v>
      </c>
      <c r="AM81">
        <v>20</v>
      </c>
      <c r="AN81">
        <v>20</v>
      </c>
      <c r="AO81">
        <v>1</v>
      </c>
      <c r="AP81">
        <v>0</v>
      </c>
      <c r="AQ81">
        <v>0</v>
      </c>
      <c r="AR81">
        <v>1</v>
      </c>
      <c r="AS81">
        <v>1</v>
      </c>
      <c r="AT81" t="s">
        <v>19</v>
      </c>
      <c r="AU81">
        <v>1</v>
      </c>
      <c r="AV81" t="s">
        <v>19</v>
      </c>
      <c r="AW81">
        <v>1</v>
      </c>
      <c r="AX81">
        <v>98</v>
      </c>
      <c r="AY81">
        <v>94</v>
      </c>
      <c r="AZ81">
        <v>5</v>
      </c>
      <c r="BA81">
        <v>10</v>
      </c>
      <c r="BB81">
        <v>9</v>
      </c>
      <c r="BC81">
        <v>0</v>
      </c>
      <c r="BD81">
        <v>335</v>
      </c>
      <c r="BE81">
        <v>254</v>
      </c>
      <c r="BF81">
        <v>82</v>
      </c>
      <c r="BG81">
        <v>138</v>
      </c>
      <c r="BH81">
        <v>115</v>
      </c>
      <c r="BI81">
        <v>23</v>
      </c>
      <c r="BJ81">
        <v>68</v>
      </c>
      <c r="BK81">
        <v>51</v>
      </c>
      <c r="BL81">
        <v>17</v>
      </c>
    </row>
    <row r="82" spans="1:64">
      <c r="A82" t="s">
        <v>856</v>
      </c>
      <c r="B82">
        <v>968</v>
      </c>
      <c r="C82">
        <v>719</v>
      </c>
      <c r="D82">
        <v>249</v>
      </c>
      <c r="E82" t="s">
        <v>19</v>
      </c>
      <c r="F82" t="s">
        <v>19</v>
      </c>
      <c r="G82" t="s">
        <v>19</v>
      </c>
      <c r="H82">
        <v>66</v>
      </c>
      <c r="I82">
        <v>38</v>
      </c>
      <c r="J82">
        <v>28</v>
      </c>
      <c r="K82">
        <v>41</v>
      </c>
      <c r="L82">
        <v>24</v>
      </c>
      <c r="M82">
        <v>17</v>
      </c>
      <c r="N82">
        <v>96</v>
      </c>
      <c r="O82">
        <v>68</v>
      </c>
      <c r="P82">
        <v>28</v>
      </c>
      <c r="Q82">
        <v>10</v>
      </c>
      <c r="R82">
        <v>9</v>
      </c>
      <c r="S82">
        <v>1</v>
      </c>
      <c r="T82">
        <v>7</v>
      </c>
      <c r="U82">
        <v>6</v>
      </c>
      <c r="V82">
        <v>2</v>
      </c>
      <c r="W82">
        <v>1</v>
      </c>
      <c r="X82">
        <v>1</v>
      </c>
      <c r="Y82" t="s">
        <v>19</v>
      </c>
      <c r="Z82">
        <v>37</v>
      </c>
      <c r="AA82">
        <v>24</v>
      </c>
      <c r="AB82">
        <v>13</v>
      </c>
      <c r="AC82">
        <v>17</v>
      </c>
      <c r="AD82">
        <v>10</v>
      </c>
      <c r="AE82">
        <v>6</v>
      </c>
      <c r="AF82">
        <v>17</v>
      </c>
      <c r="AG82">
        <v>12</v>
      </c>
      <c r="AH82">
        <v>5</v>
      </c>
      <c r="AI82">
        <v>7</v>
      </c>
      <c r="AJ82">
        <v>7</v>
      </c>
      <c r="AK82">
        <v>1</v>
      </c>
      <c r="AL82">
        <v>62</v>
      </c>
      <c r="AM82">
        <v>24</v>
      </c>
      <c r="AN82">
        <v>39</v>
      </c>
      <c r="AO82">
        <v>2</v>
      </c>
      <c r="AP82">
        <v>2</v>
      </c>
      <c r="AQ82" t="s">
        <v>19</v>
      </c>
      <c r="AR82">
        <v>5</v>
      </c>
      <c r="AS82">
        <v>5</v>
      </c>
      <c r="AT82">
        <v>1</v>
      </c>
      <c r="AU82" t="s">
        <v>19</v>
      </c>
      <c r="AV82" t="s">
        <v>19</v>
      </c>
      <c r="AW82" t="s">
        <v>19</v>
      </c>
      <c r="AX82">
        <v>156</v>
      </c>
      <c r="AY82">
        <v>147</v>
      </c>
      <c r="AZ82">
        <v>9</v>
      </c>
      <c r="BA82">
        <v>13</v>
      </c>
      <c r="BB82">
        <v>13</v>
      </c>
      <c r="BC82" t="s">
        <v>19</v>
      </c>
      <c r="BD82">
        <v>468</v>
      </c>
      <c r="BE82">
        <v>361</v>
      </c>
      <c r="BF82">
        <v>107</v>
      </c>
      <c r="BG82">
        <v>189</v>
      </c>
      <c r="BH82">
        <v>158</v>
      </c>
      <c r="BI82">
        <v>31</v>
      </c>
      <c r="BJ82">
        <v>72</v>
      </c>
      <c r="BK82">
        <v>52</v>
      </c>
      <c r="BL82">
        <v>20</v>
      </c>
    </row>
    <row r="83" spans="1:64">
      <c r="A83" t="s">
        <v>855</v>
      </c>
      <c r="B83">
        <v>659</v>
      </c>
      <c r="C83">
        <v>530</v>
      </c>
      <c r="D83">
        <v>129</v>
      </c>
      <c r="E83">
        <v>1</v>
      </c>
      <c r="F83">
        <v>1</v>
      </c>
      <c r="G83">
        <v>0</v>
      </c>
      <c r="H83">
        <v>43</v>
      </c>
      <c r="I83">
        <v>26</v>
      </c>
      <c r="J83">
        <v>17</v>
      </c>
      <c r="K83">
        <v>33</v>
      </c>
      <c r="L83">
        <v>20</v>
      </c>
      <c r="M83">
        <v>12</v>
      </c>
      <c r="N83">
        <v>42</v>
      </c>
      <c r="O83">
        <v>31</v>
      </c>
      <c r="P83">
        <v>10</v>
      </c>
      <c r="Q83">
        <v>0</v>
      </c>
      <c r="R83" t="s">
        <v>19</v>
      </c>
      <c r="S83">
        <v>0</v>
      </c>
      <c r="T83">
        <v>3</v>
      </c>
      <c r="U83">
        <v>2</v>
      </c>
      <c r="V83">
        <v>0</v>
      </c>
      <c r="W83" t="s">
        <v>19</v>
      </c>
      <c r="X83" t="s">
        <v>19</v>
      </c>
      <c r="Y83" t="s">
        <v>19</v>
      </c>
      <c r="Z83">
        <v>16</v>
      </c>
      <c r="AA83">
        <v>10</v>
      </c>
      <c r="AB83">
        <v>6</v>
      </c>
      <c r="AC83">
        <v>14</v>
      </c>
      <c r="AD83">
        <v>12</v>
      </c>
      <c r="AE83">
        <v>2</v>
      </c>
      <c r="AF83">
        <v>8</v>
      </c>
      <c r="AG83">
        <v>7</v>
      </c>
      <c r="AH83">
        <v>2</v>
      </c>
      <c r="AI83">
        <v>1</v>
      </c>
      <c r="AJ83">
        <v>1</v>
      </c>
      <c r="AK83">
        <v>0</v>
      </c>
      <c r="AL83">
        <v>37</v>
      </c>
      <c r="AM83">
        <v>17</v>
      </c>
      <c r="AN83">
        <v>20</v>
      </c>
      <c r="AO83">
        <v>2</v>
      </c>
      <c r="AP83">
        <v>1</v>
      </c>
      <c r="AQ83">
        <v>0</v>
      </c>
      <c r="AR83">
        <v>6</v>
      </c>
      <c r="AS83">
        <v>5</v>
      </c>
      <c r="AT83">
        <v>1</v>
      </c>
      <c r="AU83">
        <v>2</v>
      </c>
      <c r="AV83">
        <v>1</v>
      </c>
      <c r="AW83">
        <v>1</v>
      </c>
      <c r="AX83">
        <v>96</v>
      </c>
      <c r="AY83">
        <v>91</v>
      </c>
      <c r="AZ83">
        <v>5</v>
      </c>
      <c r="BA83">
        <v>7</v>
      </c>
      <c r="BB83">
        <v>7</v>
      </c>
      <c r="BC83">
        <v>1</v>
      </c>
      <c r="BD83">
        <v>348</v>
      </c>
      <c r="BE83">
        <v>297</v>
      </c>
      <c r="BF83">
        <v>51</v>
      </c>
      <c r="BG83">
        <v>166</v>
      </c>
      <c r="BH83">
        <v>152</v>
      </c>
      <c r="BI83">
        <v>14</v>
      </c>
      <c r="BJ83">
        <v>50</v>
      </c>
      <c r="BK83">
        <v>38</v>
      </c>
      <c r="BL83">
        <v>12</v>
      </c>
    </row>
    <row r="84" spans="1:64">
      <c r="A84" t="s">
        <v>854</v>
      </c>
      <c r="B84">
        <v>787</v>
      </c>
      <c r="C84">
        <v>619</v>
      </c>
      <c r="D84">
        <v>169</v>
      </c>
      <c r="E84">
        <v>1</v>
      </c>
      <c r="F84" t="s">
        <v>19</v>
      </c>
      <c r="G84">
        <v>1</v>
      </c>
      <c r="H84">
        <v>34</v>
      </c>
      <c r="I84">
        <v>21</v>
      </c>
      <c r="J84">
        <v>13</v>
      </c>
      <c r="K84">
        <v>49</v>
      </c>
      <c r="L84">
        <v>30</v>
      </c>
      <c r="M84">
        <v>19</v>
      </c>
      <c r="N84">
        <v>105</v>
      </c>
      <c r="O84">
        <v>80</v>
      </c>
      <c r="P84">
        <v>26</v>
      </c>
      <c r="Q84">
        <v>10</v>
      </c>
      <c r="R84">
        <v>6</v>
      </c>
      <c r="S84">
        <v>4</v>
      </c>
      <c r="T84">
        <v>5</v>
      </c>
      <c r="U84">
        <v>3</v>
      </c>
      <c r="V84">
        <v>2</v>
      </c>
      <c r="W84">
        <v>1</v>
      </c>
      <c r="X84">
        <v>1</v>
      </c>
      <c r="Y84">
        <v>0</v>
      </c>
      <c r="Z84">
        <v>17</v>
      </c>
      <c r="AA84">
        <v>12</v>
      </c>
      <c r="AB84">
        <v>5</v>
      </c>
      <c r="AC84">
        <v>24</v>
      </c>
      <c r="AD84">
        <v>14</v>
      </c>
      <c r="AE84">
        <v>10</v>
      </c>
      <c r="AF84">
        <v>40</v>
      </c>
      <c r="AG84">
        <v>37</v>
      </c>
      <c r="AH84">
        <v>3</v>
      </c>
      <c r="AI84">
        <v>9</v>
      </c>
      <c r="AJ84">
        <v>7</v>
      </c>
      <c r="AK84">
        <v>2</v>
      </c>
      <c r="AL84">
        <v>13</v>
      </c>
      <c r="AM84">
        <v>5</v>
      </c>
      <c r="AN84">
        <v>9</v>
      </c>
      <c r="AO84">
        <v>7</v>
      </c>
      <c r="AP84">
        <v>7</v>
      </c>
      <c r="AQ84" t="s">
        <v>19</v>
      </c>
      <c r="AR84">
        <v>14</v>
      </c>
      <c r="AS84">
        <v>13</v>
      </c>
      <c r="AT84">
        <v>1</v>
      </c>
      <c r="AU84">
        <v>3</v>
      </c>
      <c r="AV84">
        <v>3</v>
      </c>
      <c r="AW84">
        <v>0</v>
      </c>
      <c r="AX84">
        <v>124</v>
      </c>
      <c r="AY84">
        <v>119</v>
      </c>
      <c r="AZ84">
        <v>5</v>
      </c>
      <c r="BA84">
        <v>22</v>
      </c>
      <c r="BB84">
        <v>22</v>
      </c>
      <c r="BC84" t="s">
        <v>19</v>
      </c>
      <c r="BD84">
        <v>389</v>
      </c>
      <c r="BE84">
        <v>306</v>
      </c>
      <c r="BF84">
        <v>82</v>
      </c>
      <c r="BG84">
        <v>154</v>
      </c>
      <c r="BH84">
        <v>126</v>
      </c>
      <c r="BI84">
        <v>28</v>
      </c>
      <c r="BJ84">
        <v>50</v>
      </c>
      <c r="BK84">
        <v>36</v>
      </c>
      <c r="BL84">
        <v>14</v>
      </c>
    </row>
    <row r="85" spans="1:64">
      <c r="A85" t="s">
        <v>853</v>
      </c>
      <c r="B85">
        <v>1122</v>
      </c>
      <c r="C85">
        <v>875</v>
      </c>
      <c r="D85">
        <v>247</v>
      </c>
      <c r="E85">
        <v>2</v>
      </c>
      <c r="F85">
        <v>2</v>
      </c>
      <c r="G85" t="s">
        <v>19</v>
      </c>
      <c r="H85">
        <v>32</v>
      </c>
      <c r="I85">
        <v>22</v>
      </c>
      <c r="J85">
        <v>11</v>
      </c>
      <c r="K85">
        <v>90</v>
      </c>
      <c r="L85">
        <v>60</v>
      </c>
      <c r="M85">
        <v>29</v>
      </c>
      <c r="N85">
        <v>84</v>
      </c>
      <c r="O85">
        <v>62</v>
      </c>
      <c r="P85">
        <v>22</v>
      </c>
      <c r="Q85">
        <v>1</v>
      </c>
      <c r="R85">
        <v>1</v>
      </c>
      <c r="S85" t="s">
        <v>19</v>
      </c>
      <c r="T85">
        <v>2</v>
      </c>
      <c r="U85">
        <v>2</v>
      </c>
      <c r="V85">
        <v>1</v>
      </c>
      <c r="W85" t="s">
        <v>19</v>
      </c>
      <c r="X85" t="s">
        <v>19</v>
      </c>
      <c r="Y85" t="s">
        <v>19</v>
      </c>
      <c r="Z85">
        <v>21</v>
      </c>
      <c r="AA85">
        <v>13</v>
      </c>
      <c r="AB85">
        <v>8</v>
      </c>
      <c r="AC85">
        <v>43</v>
      </c>
      <c r="AD85">
        <v>33</v>
      </c>
      <c r="AE85">
        <v>10</v>
      </c>
      <c r="AF85">
        <v>13</v>
      </c>
      <c r="AG85">
        <v>11</v>
      </c>
      <c r="AH85">
        <v>2</v>
      </c>
      <c r="AI85">
        <v>3</v>
      </c>
      <c r="AJ85">
        <v>2</v>
      </c>
      <c r="AK85">
        <v>1</v>
      </c>
      <c r="AL85">
        <v>37</v>
      </c>
      <c r="AM85">
        <v>13</v>
      </c>
      <c r="AN85">
        <v>23</v>
      </c>
      <c r="AO85">
        <v>1</v>
      </c>
      <c r="AP85">
        <v>1</v>
      </c>
      <c r="AQ85" t="s">
        <v>19</v>
      </c>
      <c r="AR85">
        <v>6</v>
      </c>
      <c r="AS85">
        <v>4</v>
      </c>
      <c r="AT85">
        <v>2</v>
      </c>
      <c r="AU85" t="s">
        <v>19</v>
      </c>
      <c r="AV85" t="s">
        <v>19</v>
      </c>
      <c r="AW85" t="s">
        <v>19</v>
      </c>
      <c r="AX85">
        <v>168</v>
      </c>
      <c r="AY85">
        <v>157</v>
      </c>
      <c r="AZ85">
        <v>11</v>
      </c>
      <c r="BA85">
        <v>12</v>
      </c>
      <c r="BB85">
        <v>12</v>
      </c>
      <c r="BC85">
        <v>0</v>
      </c>
      <c r="BD85">
        <v>599</v>
      </c>
      <c r="BE85">
        <v>480</v>
      </c>
      <c r="BF85">
        <v>120</v>
      </c>
      <c r="BG85">
        <v>129</v>
      </c>
      <c r="BH85">
        <v>117</v>
      </c>
      <c r="BI85">
        <v>13</v>
      </c>
      <c r="BJ85">
        <v>105</v>
      </c>
      <c r="BK85">
        <v>75</v>
      </c>
      <c r="BL85">
        <v>30</v>
      </c>
    </row>
    <row r="86" spans="1:64">
      <c r="A86" t="s">
        <v>852</v>
      </c>
      <c r="B86">
        <v>1135</v>
      </c>
      <c r="C86">
        <v>762</v>
      </c>
      <c r="D86">
        <v>372</v>
      </c>
      <c r="E86" t="s">
        <v>19</v>
      </c>
      <c r="F86" t="s">
        <v>19</v>
      </c>
      <c r="G86" t="s">
        <v>19</v>
      </c>
      <c r="H86">
        <v>64</v>
      </c>
      <c r="I86">
        <v>29</v>
      </c>
      <c r="J86">
        <v>35</v>
      </c>
      <c r="K86">
        <v>68</v>
      </c>
      <c r="L86">
        <v>38</v>
      </c>
      <c r="M86">
        <v>30</v>
      </c>
      <c r="N86">
        <v>76</v>
      </c>
      <c r="O86">
        <v>48</v>
      </c>
      <c r="P86">
        <v>28</v>
      </c>
      <c r="Q86">
        <v>3</v>
      </c>
      <c r="R86">
        <v>2</v>
      </c>
      <c r="S86">
        <v>1</v>
      </c>
      <c r="T86">
        <v>5</v>
      </c>
      <c r="U86">
        <v>4</v>
      </c>
      <c r="V86">
        <v>2</v>
      </c>
      <c r="W86">
        <v>2</v>
      </c>
      <c r="X86">
        <v>1</v>
      </c>
      <c r="Y86">
        <v>1</v>
      </c>
      <c r="Z86">
        <v>24</v>
      </c>
      <c r="AA86">
        <v>11</v>
      </c>
      <c r="AB86">
        <v>13</v>
      </c>
      <c r="AC86">
        <v>31</v>
      </c>
      <c r="AD86">
        <v>21</v>
      </c>
      <c r="AE86">
        <v>11</v>
      </c>
      <c r="AF86">
        <v>11</v>
      </c>
      <c r="AG86">
        <v>9</v>
      </c>
      <c r="AH86">
        <v>2</v>
      </c>
      <c r="AI86">
        <v>1</v>
      </c>
      <c r="AJ86">
        <v>1</v>
      </c>
      <c r="AK86">
        <v>0</v>
      </c>
      <c r="AL86">
        <v>63</v>
      </c>
      <c r="AM86">
        <v>25</v>
      </c>
      <c r="AN86">
        <v>39</v>
      </c>
      <c r="AO86">
        <v>3</v>
      </c>
      <c r="AP86">
        <v>3</v>
      </c>
      <c r="AQ86" t="s">
        <v>19</v>
      </c>
      <c r="AR86">
        <v>8</v>
      </c>
      <c r="AS86">
        <v>7</v>
      </c>
      <c r="AT86">
        <v>1</v>
      </c>
      <c r="AU86">
        <v>1</v>
      </c>
      <c r="AV86">
        <v>1</v>
      </c>
      <c r="AW86">
        <v>0</v>
      </c>
      <c r="AX86">
        <v>174</v>
      </c>
      <c r="AY86">
        <v>157</v>
      </c>
      <c r="AZ86">
        <v>18</v>
      </c>
      <c r="BA86">
        <v>19</v>
      </c>
      <c r="BB86">
        <v>14</v>
      </c>
      <c r="BC86">
        <v>4</v>
      </c>
      <c r="BD86">
        <v>586</v>
      </c>
      <c r="BE86">
        <v>396</v>
      </c>
      <c r="BF86">
        <v>190</v>
      </c>
      <c r="BG86">
        <v>182</v>
      </c>
      <c r="BH86">
        <v>140</v>
      </c>
      <c r="BI86">
        <v>41</v>
      </c>
      <c r="BJ86">
        <v>91</v>
      </c>
      <c r="BK86">
        <v>59</v>
      </c>
      <c r="BL86">
        <v>32</v>
      </c>
    </row>
    <row r="87" spans="1:64">
      <c r="A87" t="s">
        <v>851</v>
      </c>
      <c r="B87">
        <v>1110</v>
      </c>
      <c r="C87">
        <v>768</v>
      </c>
      <c r="D87">
        <v>342</v>
      </c>
      <c r="E87">
        <v>0</v>
      </c>
      <c r="F87">
        <v>0</v>
      </c>
      <c r="G87">
        <v>0</v>
      </c>
      <c r="H87">
        <v>62</v>
      </c>
      <c r="I87">
        <v>33</v>
      </c>
      <c r="J87">
        <v>29</v>
      </c>
      <c r="K87">
        <v>65</v>
      </c>
      <c r="L87">
        <v>30</v>
      </c>
      <c r="M87">
        <v>35</v>
      </c>
      <c r="N87">
        <v>88</v>
      </c>
      <c r="O87">
        <v>53</v>
      </c>
      <c r="P87">
        <v>36</v>
      </c>
      <c r="Q87">
        <v>9</v>
      </c>
      <c r="R87">
        <v>7</v>
      </c>
      <c r="S87">
        <v>2</v>
      </c>
      <c r="T87">
        <v>5</v>
      </c>
      <c r="U87">
        <v>3</v>
      </c>
      <c r="V87">
        <v>2</v>
      </c>
      <c r="W87">
        <v>0</v>
      </c>
      <c r="X87" t="s">
        <v>19</v>
      </c>
      <c r="Y87">
        <v>0</v>
      </c>
      <c r="Z87">
        <v>32</v>
      </c>
      <c r="AA87">
        <v>18</v>
      </c>
      <c r="AB87">
        <v>14</v>
      </c>
      <c r="AC87">
        <v>24</v>
      </c>
      <c r="AD87">
        <v>10</v>
      </c>
      <c r="AE87">
        <v>14</v>
      </c>
      <c r="AF87">
        <v>10</v>
      </c>
      <c r="AG87">
        <v>8</v>
      </c>
      <c r="AH87">
        <v>2</v>
      </c>
      <c r="AI87">
        <v>8</v>
      </c>
      <c r="AJ87">
        <v>6</v>
      </c>
      <c r="AK87">
        <v>2</v>
      </c>
      <c r="AL87">
        <v>26</v>
      </c>
      <c r="AM87">
        <v>10</v>
      </c>
      <c r="AN87">
        <v>15</v>
      </c>
      <c r="AO87">
        <v>3</v>
      </c>
      <c r="AP87">
        <v>3</v>
      </c>
      <c r="AQ87">
        <v>0</v>
      </c>
      <c r="AR87">
        <v>1</v>
      </c>
      <c r="AS87">
        <v>0</v>
      </c>
      <c r="AT87">
        <v>1</v>
      </c>
      <c r="AU87" t="s">
        <v>19</v>
      </c>
      <c r="AV87" t="s">
        <v>19</v>
      </c>
      <c r="AW87" t="s">
        <v>19</v>
      </c>
      <c r="AX87">
        <v>193</v>
      </c>
      <c r="AY87">
        <v>172</v>
      </c>
      <c r="AZ87">
        <v>21</v>
      </c>
      <c r="BA87">
        <v>23</v>
      </c>
      <c r="BB87">
        <v>21</v>
      </c>
      <c r="BC87">
        <v>2</v>
      </c>
      <c r="BD87">
        <v>602</v>
      </c>
      <c r="BE87">
        <v>409</v>
      </c>
      <c r="BF87">
        <v>193</v>
      </c>
      <c r="BG87">
        <v>219</v>
      </c>
      <c r="BH87">
        <v>167</v>
      </c>
      <c r="BI87">
        <v>52</v>
      </c>
      <c r="BJ87">
        <v>70</v>
      </c>
      <c r="BK87">
        <v>58</v>
      </c>
      <c r="BL87">
        <v>12</v>
      </c>
    </row>
    <row r="88" spans="1:64">
      <c r="A88" t="s">
        <v>850</v>
      </c>
      <c r="B88">
        <v>1115</v>
      </c>
      <c r="C88">
        <v>742</v>
      </c>
      <c r="D88">
        <v>372</v>
      </c>
      <c r="E88">
        <v>0</v>
      </c>
      <c r="F88" t="s">
        <v>19</v>
      </c>
      <c r="G88">
        <v>0</v>
      </c>
      <c r="H88">
        <v>40</v>
      </c>
      <c r="I88">
        <v>22</v>
      </c>
      <c r="J88">
        <v>19</v>
      </c>
      <c r="K88">
        <v>78</v>
      </c>
      <c r="L88">
        <v>42</v>
      </c>
      <c r="M88">
        <v>35</v>
      </c>
      <c r="N88">
        <v>93</v>
      </c>
      <c r="O88">
        <v>55</v>
      </c>
      <c r="P88">
        <v>38</v>
      </c>
      <c r="Q88">
        <v>11</v>
      </c>
      <c r="R88">
        <v>9</v>
      </c>
      <c r="S88">
        <v>2</v>
      </c>
      <c r="T88">
        <v>8</v>
      </c>
      <c r="U88">
        <v>5</v>
      </c>
      <c r="V88">
        <v>3</v>
      </c>
      <c r="W88">
        <v>1</v>
      </c>
      <c r="X88" t="s">
        <v>19</v>
      </c>
      <c r="Y88">
        <v>1</v>
      </c>
      <c r="Z88">
        <v>21</v>
      </c>
      <c r="AA88">
        <v>12</v>
      </c>
      <c r="AB88">
        <v>9</v>
      </c>
      <c r="AC88">
        <v>35</v>
      </c>
      <c r="AD88">
        <v>17</v>
      </c>
      <c r="AE88">
        <v>18</v>
      </c>
      <c r="AF88">
        <v>14</v>
      </c>
      <c r="AG88">
        <v>10</v>
      </c>
      <c r="AH88">
        <v>4</v>
      </c>
      <c r="AI88">
        <v>4</v>
      </c>
      <c r="AJ88">
        <v>2</v>
      </c>
      <c r="AK88">
        <v>2</v>
      </c>
      <c r="AL88">
        <v>37</v>
      </c>
      <c r="AM88">
        <v>16</v>
      </c>
      <c r="AN88">
        <v>21</v>
      </c>
      <c r="AO88">
        <v>5</v>
      </c>
      <c r="AP88">
        <v>5</v>
      </c>
      <c r="AQ88" t="s">
        <v>19</v>
      </c>
      <c r="AR88">
        <v>4</v>
      </c>
      <c r="AS88">
        <v>4</v>
      </c>
      <c r="AT88">
        <v>0</v>
      </c>
      <c r="AU88">
        <v>1</v>
      </c>
      <c r="AV88" t="s">
        <v>19</v>
      </c>
      <c r="AW88">
        <v>1</v>
      </c>
      <c r="AX88">
        <v>183</v>
      </c>
      <c r="AY88">
        <v>162</v>
      </c>
      <c r="AZ88">
        <v>21</v>
      </c>
      <c r="BA88">
        <v>16</v>
      </c>
      <c r="BB88">
        <v>16</v>
      </c>
      <c r="BC88">
        <v>1</v>
      </c>
      <c r="BD88">
        <v>613</v>
      </c>
      <c r="BE88">
        <v>390</v>
      </c>
      <c r="BF88">
        <v>223</v>
      </c>
      <c r="BG88">
        <v>221</v>
      </c>
      <c r="BH88">
        <v>162</v>
      </c>
      <c r="BI88">
        <v>60</v>
      </c>
      <c r="BJ88">
        <v>61</v>
      </c>
      <c r="BK88">
        <v>47</v>
      </c>
      <c r="BL88">
        <v>15</v>
      </c>
    </row>
    <row r="89" spans="1:64">
      <c r="A89" t="s">
        <v>849</v>
      </c>
      <c r="B89">
        <v>695</v>
      </c>
      <c r="C89">
        <v>424</v>
      </c>
      <c r="D89">
        <v>271</v>
      </c>
      <c r="E89" t="s">
        <v>19</v>
      </c>
      <c r="F89" t="s">
        <v>19</v>
      </c>
      <c r="G89" t="s">
        <v>19</v>
      </c>
      <c r="H89">
        <v>42</v>
      </c>
      <c r="I89">
        <v>15</v>
      </c>
      <c r="J89">
        <v>26</v>
      </c>
      <c r="K89">
        <v>17</v>
      </c>
      <c r="L89">
        <v>7</v>
      </c>
      <c r="M89">
        <v>10</v>
      </c>
      <c r="N89">
        <v>65</v>
      </c>
      <c r="O89">
        <v>40</v>
      </c>
      <c r="P89">
        <v>25</v>
      </c>
      <c r="Q89">
        <v>7</v>
      </c>
      <c r="R89">
        <v>4</v>
      </c>
      <c r="S89">
        <v>3</v>
      </c>
      <c r="T89">
        <v>2</v>
      </c>
      <c r="U89">
        <v>2</v>
      </c>
      <c r="V89">
        <v>0</v>
      </c>
      <c r="W89">
        <v>2</v>
      </c>
      <c r="X89">
        <v>1</v>
      </c>
      <c r="Y89">
        <v>1</v>
      </c>
      <c r="Z89">
        <v>23</v>
      </c>
      <c r="AA89">
        <v>10</v>
      </c>
      <c r="AB89">
        <v>12</v>
      </c>
      <c r="AC89">
        <v>15</v>
      </c>
      <c r="AD89">
        <v>9</v>
      </c>
      <c r="AE89">
        <v>6</v>
      </c>
      <c r="AF89">
        <v>13</v>
      </c>
      <c r="AG89">
        <v>11</v>
      </c>
      <c r="AH89">
        <v>2</v>
      </c>
      <c r="AI89">
        <v>4</v>
      </c>
      <c r="AJ89">
        <v>2</v>
      </c>
      <c r="AK89">
        <v>2</v>
      </c>
      <c r="AL89">
        <v>10</v>
      </c>
      <c r="AM89">
        <v>1</v>
      </c>
      <c r="AN89">
        <v>9</v>
      </c>
      <c r="AO89">
        <v>5</v>
      </c>
      <c r="AP89">
        <v>5</v>
      </c>
      <c r="AQ89" t="s">
        <v>19</v>
      </c>
      <c r="AR89">
        <v>1</v>
      </c>
      <c r="AS89" t="s">
        <v>19</v>
      </c>
      <c r="AT89">
        <v>1</v>
      </c>
      <c r="AU89">
        <v>0</v>
      </c>
      <c r="AV89" t="s">
        <v>19</v>
      </c>
      <c r="AW89">
        <v>0</v>
      </c>
      <c r="AX89">
        <v>109</v>
      </c>
      <c r="AY89">
        <v>95</v>
      </c>
      <c r="AZ89">
        <v>14</v>
      </c>
      <c r="BA89">
        <v>9</v>
      </c>
      <c r="BB89">
        <v>8</v>
      </c>
      <c r="BC89">
        <v>1</v>
      </c>
      <c r="BD89">
        <v>384</v>
      </c>
      <c r="BE89">
        <v>218</v>
      </c>
      <c r="BF89">
        <v>167</v>
      </c>
      <c r="BG89">
        <v>124</v>
      </c>
      <c r="BH89">
        <v>78</v>
      </c>
      <c r="BI89">
        <v>47</v>
      </c>
      <c r="BJ89">
        <v>63</v>
      </c>
      <c r="BK89">
        <v>43</v>
      </c>
      <c r="BL89">
        <v>19</v>
      </c>
    </row>
    <row r="90" spans="1:64">
      <c r="A90" t="s">
        <v>848</v>
      </c>
      <c r="B90">
        <v>499</v>
      </c>
      <c r="C90">
        <v>294</v>
      </c>
      <c r="D90">
        <v>205</v>
      </c>
      <c r="E90" t="s">
        <v>19</v>
      </c>
      <c r="F90" t="s">
        <v>19</v>
      </c>
      <c r="G90" t="s">
        <v>19</v>
      </c>
      <c r="H90">
        <v>16</v>
      </c>
      <c r="I90">
        <v>5</v>
      </c>
      <c r="J90">
        <v>11</v>
      </c>
      <c r="K90">
        <v>22</v>
      </c>
      <c r="L90">
        <v>12</v>
      </c>
      <c r="M90">
        <v>10</v>
      </c>
      <c r="N90">
        <v>45</v>
      </c>
      <c r="O90">
        <v>33</v>
      </c>
      <c r="P90">
        <v>12</v>
      </c>
      <c r="Q90">
        <v>4</v>
      </c>
      <c r="R90">
        <v>3</v>
      </c>
      <c r="S90">
        <v>0</v>
      </c>
      <c r="T90">
        <v>3</v>
      </c>
      <c r="U90">
        <v>2</v>
      </c>
      <c r="V90">
        <v>0</v>
      </c>
      <c r="W90" t="s">
        <v>19</v>
      </c>
      <c r="X90" t="s">
        <v>19</v>
      </c>
      <c r="Y90" t="s">
        <v>19</v>
      </c>
      <c r="Z90">
        <v>6</v>
      </c>
      <c r="AA90">
        <v>1</v>
      </c>
      <c r="AB90">
        <v>5</v>
      </c>
      <c r="AC90">
        <v>8</v>
      </c>
      <c r="AD90">
        <v>3</v>
      </c>
      <c r="AE90">
        <v>5</v>
      </c>
      <c r="AF90">
        <v>18</v>
      </c>
      <c r="AG90">
        <v>18</v>
      </c>
      <c r="AH90">
        <v>1</v>
      </c>
      <c r="AI90">
        <v>6</v>
      </c>
      <c r="AJ90">
        <v>5</v>
      </c>
      <c r="AK90">
        <v>1</v>
      </c>
      <c r="AL90">
        <v>11</v>
      </c>
      <c r="AM90">
        <v>2</v>
      </c>
      <c r="AN90">
        <v>9</v>
      </c>
      <c r="AO90">
        <v>3</v>
      </c>
      <c r="AP90">
        <v>3</v>
      </c>
      <c r="AQ90" t="s">
        <v>19</v>
      </c>
      <c r="AR90">
        <v>1</v>
      </c>
      <c r="AS90" t="s">
        <v>19</v>
      </c>
      <c r="AT90">
        <v>1</v>
      </c>
      <c r="AU90">
        <v>0</v>
      </c>
      <c r="AV90" t="s">
        <v>19</v>
      </c>
      <c r="AW90">
        <v>0</v>
      </c>
      <c r="AX90">
        <v>74</v>
      </c>
      <c r="AY90">
        <v>68</v>
      </c>
      <c r="AZ90">
        <v>6</v>
      </c>
      <c r="BA90">
        <v>10</v>
      </c>
      <c r="BB90">
        <v>10</v>
      </c>
      <c r="BC90" t="s">
        <v>19</v>
      </c>
      <c r="BD90">
        <v>270</v>
      </c>
      <c r="BE90">
        <v>135</v>
      </c>
      <c r="BF90">
        <v>136</v>
      </c>
      <c r="BG90">
        <v>77</v>
      </c>
      <c r="BH90">
        <v>39</v>
      </c>
      <c r="BI90">
        <v>39</v>
      </c>
      <c r="BJ90">
        <v>59</v>
      </c>
      <c r="BK90">
        <v>37</v>
      </c>
      <c r="BL90">
        <v>22</v>
      </c>
    </row>
    <row r="91" spans="1:64">
      <c r="A91" t="s">
        <v>847</v>
      </c>
      <c r="B91">
        <v>882</v>
      </c>
      <c r="C91">
        <v>521</v>
      </c>
      <c r="D91">
        <v>361</v>
      </c>
      <c r="E91" t="s">
        <v>19</v>
      </c>
      <c r="F91" t="s">
        <v>19</v>
      </c>
      <c r="G91" t="s">
        <v>19</v>
      </c>
      <c r="H91">
        <v>45</v>
      </c>
      <c r="I91">
        <v>14</v>
      </c>
      <c r="J91">
        <v>31</v>
      </c>
      <c r="K91">
        <v>22</v>
      </c>
      <c r="L91">
        <v>6</v>
      </c>
      <c r="M91">
        <v>16</v>
      </c>
      <c r="N91">
        <v>89</v>
      </c>
      <c r="O91">
        <v>47</v>
      </c>
      <c r="P91">
        <v>42</v>
      </c>
      <c r="Q91">
        <v>9</v>
      </c>
      <c r="R91">
        <v>7</v>
      </c>
      <c r="S91">
        <v>1</v>
      </c>
      <c r="T91">
        <v>4</v>
      </c>
      <c r="U91">
        <v>1</v>
      </c>
      <c r="V91">
        <v>3</v>
      </c>
      <c r="W91">
        <v>1</v>
      </c>
      <c r="X91" t="s">
        <v>19</v>
      </c>
      <c r="Y91">
        <v>1</v>
      </c>
      <c r="Z91">
        <v>28</v>
      </c>
      <c r="AA91">
        <v>10</v>
      </c>
      <c r="AB91">
        <v>18</v>
      </c>
      <c r="AC91">
        <v>14</v>
      </c>
      <c r="AD91">
        <v>6</v>
      </c>
      <c r="AE91">
        <v>8</v>
      </c>
      <c r="AF91">
        <v>17</v>
      </c>
      <c r="AG91">
        <v>16</v>
      </c>
      <c r="AH91">
        <v>1</v>
      </c>
      <c r="AI91">
        <v>17</v>
      </c>
      <c r="AJ91">
        <v>7</v>
      </c>
      <c r="AK91">
        <v>10</v>
      </c>
      <c r="AL91">
        <v>36</v>
      </c>
      <c r="AM91">
        <v>15</v>
      </c>
      <c r="AN91">
        <v>21</v>
      </c>
      <c r="AO91">
        <v>2</v>
      </c>
      <c r="AP91">
        <v>1</v>
      </c>
      <c r="AQ91">
        <v>1</v>
      </c>
      <c r="AR91">
        <v>5</v>
      </c>
      <c r="AS91">
        <v>3</v>
      </c>
      <c r="AT91">
        <v>2</v>
      </c>
      <c r="AU91" t="s">
        <v>19</v>
      </c>
      <c r="AV91" t="s">
        <v>19</v>
      </c>
      <c r="AW91" t="s">
        <v>19</v>
      </c>
      <c r="AX91">
        <v>152</v>
      </c>
      <c r="AY91">
        <v>133</v>
      </c>
      <c r="AZ91">
        <v>19</v>
      </c>
      <c r="BA91">
        <v>17</v>
      </c>
      <c r="BB91">
        <v>15</v>
      </c>
      <c r="BC91">
        <v>2</v>
      </c>
      <c r="BD91">
        <v>461</v>
      </c>
      <c r="BE91">
        <v>249</v>
      </c>
      <c r="BF91">
        <v>212</v>
      </c>
      <c r="BG91">
        <v>134</v>
      </c>
      <c r="BH91">
        <v>90</v>
      </c>
      <c r="BI91">
        <v>45</v>
      </c>
      <c r="BJ91">
        <v>71</v>
      </c>
      <c r="BK91">
        <v>53</v>
      </c>
      <c r="BL91">
        <v>19</v>
      </c>
    </row>
    <row r="92" spans="1:64">
      <c r="A92" t="s">
        <v>846</v>
      </c>
      <c r="B92">
        <v>678</v>
      </c>
      <c r="C92">
        <v>345</v>
      </c>
      <c r="D92">
        <v>333</v>
      </c>
      <c r="E92">
        <v>0</v>
      </c>
      <c r="F92" t="s">
        <v>19</v>
      </c>
      <c r="G92">
        <v>0</v>
      </c>
      <c r="H92">
        <v>29</v>
      </c>
      <c r="I92">
        <v>7</v>
      </c>
      <c r="J92">
        <v>22</v>
      </c>
      <c r="K92">
        <v>18</v>
      </c>
      <c r="L92">
        <v>7</v>
      </c>
      <c r="M92">
        <v>12</v>
      </c>
      <c r="N92">
        <v>40</v>
      </c>
      <c r="O92">
        <v>17</v>
      </c>
      <c r="P92">
        <v>23</v>
      </c>
      <c r="Q92">
        <v>4</v>
      </c>
      <c r="R92">
        <v>2</v>
      </c>
      <c r="S92">
        <v>2</v>
      </c>
      <c r="T92">
        <v>2</v>
      </c>
      <c r="U92">
        <v>2</v>
      </c>
      <c r="V92">
        <v>0</v>
      </c>
      <c r="W92">
        <v>0</v>
      </c>
      <c r="X92" t="s">
        <v>19</v>
      </c>
      <c r="Y92">
        <v>0</v>
      </c>
      <c r="Z92">
        <v>13</v>
      </c>
      <c r="AA92">
        <v>4</v>
      </c>
      <c r="AB92">
        <v>9</v>
      </c>
      <c r="AC92">
        <v>9</v>
      </c>
      <c r="AD92">
        <v>4</v>
      </c>
      <c r="AE92">
        <v>5</v>
      </c>
      <c r="AF92">
        <v>6</v>
      </c>
      <c r="AG92">
        <v>3</v>
      </c>
      <c r="AH92">
        <v>4</v>
      </c>
      <c r="AI92">
        <v>7</v>
      </c>
      <c r="AJ92">
        <v>3</v>
      </c>
      <c r="AK92">
        <v>4</v>
      </c>
      <c r="AL92">
        <v>25</v>
      </c>
      <c r="AM92">
        <v>7</v>
      </c>
      <c r="AN92">
        <v>18</v>
      </c>
      <c r="AO92">
        <v>1</v>
      </c>
      <c r="AP92">
        <v>1</v>
      </c>
      <c r="AQ92" t="s">
        <v>19</v>
      </c>
      <c r="AR92">
        <v>5</v>
      </c>
      <c r="AS92">
        <v>3</v>
      </c>
      <c r="AT92">
        <v>2</v>
      </c>
      <c r="AU92">
        <v>0</v>
      </c>
      <c r="AV92" t="s">
        <v>19</v>
      </c>
      <c r="AW92">
        <v>0</v>
      </c>
      <c r="AX92">
        <v>114</v>
      </c>
      <c r="AY92">
        <v>91</v>
      </c>
      <c r="AZ92">
        <v>23</v>
      </c>
      <c r="BA92">
        <v>10</v>
      </c>
      <c r="BB92">
        <v>9</v>
      </c>
      <c r="BC92">
        <v>2</v>
      </c>
      <c r="BD92">
        <v>347</v>
      </c>
      <c r="BE92">
        <v>165</v>
      </c>
      <c r="BF92">
        <v>182</v>
      </c>
      <c r="BG92">
        <v>95</v>
      </c>
      <c r="BH92">
        <v>57</v>
      </c>
      <c r="BI92">
        <v>39</v>
      </c>
      <c r="BJ92">
        <v>98</v>
      </c>
      <c r="BK92">
        <v>47</v>
      </c>
      <c r="BL92">
        <v>51</v>
      </c>
    </row>
    <row r="93" spans="1:64">
      <c r="A93" t="s">
        <v>845</v>
      </c>
      <c r="B93">
        <v>1168</v>
      </c>
      <c r="C93">
        <v>643</v>
      </c>
      <c r="D93">
        <v>525</v>
      </c>
      <c r="E93" t="s">
        <v>19</v>
      </c>
      <c r="F93" t="s">
        <v>19</v>
      </c>
      <c r="G93" t="s">
        <v>19</v>
      </c>
      <c r="H93">
        <v>50</v>
      </c>
      <c r="I93">
        <v>14</v>
      </c>
      <c r="J93">
        <v>37</v>
      </c>
      <c r="K93">
        <v>36</v>
      </c>
      <c r="L93">
        <v>10</v>
      </c>
      <c r="M93">
        <v>25</v>
      </c>
      <c r="N93">
        <v>99</v>
      </c>
      <c r="O93">
        <v>62</v>
      </c>
      <c r="P93">
        <v>36</v>
      </c>
      <c r="Q93">
        <v>11</v>
      </c>
      <c r="R93">
        <v>9</v>
      </c>
      <c r="S93">
        <v>1</v>
      </c>
      <c r="T93">
        <v>4</v>
      </c>
      <c r="U93">
        <v>4</v>
      </c>
      <c r="V93">
        <v>0</v>
      </c>
      <c r="W93">
        <v>1</v>
      </c>
      <c r="X93" t="s">
        <v>19</v>
      </c>
      <c r="Y93">
        <v>1</v>
      </c>
      <c r="Z93">
        <v>21</v>
      </c>
      <c r="AA93">
        <v>7</v>
      </c>
      <c r="AB93">
        <v>13</v>
      </c>
      <c r="AC93">
        <v>16</v>
      </c>
      <c r="AD93">
        <v>6</v>
      </c>
      <c r="AE93">
        <v>10</v>
      </c>
      <c r="AF93">
        <v>29</v>
      </c>
      <c r="AG93">
        <v>26</v>
      </c>
      <c r="AH93">
        <v>3</v>
      </c>
      <c r="AI93">
        <v>17</v>
      </c>
      <c r="AJ93">
        <v>10</v>
      </c>
      <c r="AK93">
        <v>7</v>
      </c>
      <c r="AL93">
        <v>51</v>
      </c>
      <c r="AM93">
        <v>12</v>
      </c>
      <c r="AN93">
        <v>39</v>
      </c>
      <c r="AO93">
        <v>3</v>
      </c>
      <c r="AP93">
        <v>2</v>
      </c>
      <c r="AQ93">
        <v>1</v>
      </c>
      <c r="AR93">
        <v>2</v>
      </c>
      <c r="AS93">
        <v>1</v>
      </c>
      <c r="AT93">
        <v>1</v>
      </c>
      <c r="AU93">
        <v>0</v>
      </c>
      <c r="AV93" t="s">
        <v>19</v>
      </c>
      <c r="AW93">
        <v>0</v>
      </c>
      <c r="AX93">
        <v>200</v>
      </c>
      <c r="AY93">
        <v>177</v>
      </c>
      <c r="AZ93">
        <v>23</v>
      </c>
      <c r="BA93">
        <v>20</v>
      </c>
      <c r="BB93">
        <v>19</v>
      </c>
      <c r="BC93">
        <v>1</v>
      </c>
      <c r="BD93">
        <v>599</v>
      </c>
      <c r="BE93">
        <v>284</v>
      </c>
      <c r="BF93">
        <v>315</v>
      </c>
      <c r="BG93">
        <v>185</v>
      </c>
      <c r="BH93">
        <v>105</v>
      </c>
      <c r="BI93">
        <v>80</v>
      </c>
      <c r="BJ93">
        <v>129</v>
      </c>
      <c r="BK93">
        <v>80</v>
      </c>
      <c r="BL93">
        <v>49</v>
      </c>
    </row>
    <row r="94" spans="1:64">
      <c r="A94" t="s">
        <v>844</v>
      </c>
      <c r="B94">
        <v>917</v>
      </c>
      <c r="C94">
        <v>475</v>
      </c>
      <c r="D94">
        <v>442</v>
      </c>
      <c r="E94">
        <v>0</v>
      </c>
      <c r="F94" t="s">
        <v>19</v>
      </c>
      <c r="G94">
        <v>0</v>
      </c>
      <c r="H94">
        <v>56</v>
      </c>
      <c r="I94">
        <v>16</v>
      </c>
      <c r="J94">
        <v>40</v>
      </c>
      <c r="K94">
        <v>23</v>
      </c>
      <c r="L94">
        <v>6</v>
      </c>
      <c r="M94">
        <v>16</v>
      </c>
      <c r="N94">
        <v>74</v>
      </c>
      <c r="O94">
        <v>42</v>
      </c>
      <c r="P94">
        <v>32</v>
      </c>
      <c r="Q94">
        <v>12</v>
      </c>
      <c r="R94">
        <v>11</v>
      </c>
      <c r="S94">
        <v>2</v>
      </c>
      <c r="T94">
        <v>4</v>
      </c>
      <c r="U94">
        <v>2</v>
      </c>
      <c r="V94">
        <v>2</v>
      </c>
      <c r="W94">
        <v>1</v>
      </c>
      <c r="X94">
        <v>1</v>
      </c>
      <c r="Y94">
        <v>0</v>
      </c>
      <c r="Z94">
        <v>24</v>
      </c>
      <c r="AA94">
        <v>9</v>
      </c>
      <c r="AB94">
        <v>15</v>
      </c>
      <c r="AC94">
        <v>11</v>
      </c>
      <c r="AD94">
        <v>4</v>
      </c>
      <c r="AE94">
        <v>7</v>
      </c>
      <c r="AF94">
        <v>10</v>
      </c>
      <c r="AG94">
        <v>9</v>
      </c>
      <c r="AH94">
        <v>1</v>
      </c>
      <c r="AI94">
        <v>11</v>
      </c>
      <c r="AJ94">
        <v>7</v>
      </c>
      <c r="AK94">
        <v>4</v>
      </c>
      <c r="AL94">
        <v>33</v>
      </c>
      <c r="AM94">
        <v>6</v>
      </c>
      <c r="AN94">
        <v>27</v>
      </c>
      <c r="AO94">
        <v>2</v>
      </c>
      <c r="AP94">
        <v>2</v>
      </c>
      <c r="AQ94" t="s">
        <v>19</v>
      </c>
      <c r="AR94">
        <v>1</v>
      </c>
      <c r="AS94">
        <v>1</v>
      </c>
      <c r="AT94">
        <v>0</v>
      </c>
      <c r="AU94">
        <v>2</v>
      </c>
      <c r="AV94">
        <v>0</v>
      </c>
      <c r="AW94">
        <v>2</v>
      </c>
      <c r="AX94">
        <v>137</v>
      </c>
      <c r="AY94">
        <v>122</v>
      </c>
      <c r="AZ94">
        <v>15</v>
      </c>
      <c r="BA94">
        <v>16</v>
      </c>
      <c r="BB94">
        <v>14</v>
      </c>
      <c r="BC94">
        <v>2</v>
      </c>
      <c r="BD94">
        <v>506</v>
      </c>
      <c r="BE94">
        <v>234</v>
      </c>
      <c r="BF94">
        <v>272</v>
      </c>
      <c r="BG94">
        <v>165</v>
      </c>
      <c r="BH94">
        <v>97</v>
      </c>
      <c r="BI94">
        <v>67</v>
      </c>
      <c r="BJ94">
        <v>83</v>
      </c>
      <c r="BK94">
        <v>46</v>
      </c>
      <c r="BL94">
        <v>38</v>
      </c>
    </row>
    <row r="95" spans="1:64">
      <c r="A95" t="s">
        <v>843</v>
      </c>
      <c r="B95">
        <v>1518</v>
      </c>
      <c r="C95">
        <v>1015</v>
      </c>
      <c r="D95">
        <v>502</v>
      </c>
      <c r="E95">
        <v>0</v>
      </c>
      <c r="F95" t="s">
        <v>19</v>
      </c>
      <c r="G95">
        <v>0</v>
      </c>
      <c r="H95">
        <v>99</v>
      </c>
      <c r="I95">
        <v>51</v>
      </c>
      <c r="J95">
        <v>48</v>
      </c>
      <c r="K95">
        <v>80</v>
      </c>
      <c r="L95">
        <v>41</v>
      </c>
      <c r="M95">
        <v>39</v>
      </c>
      <c r="N95">
        <v>119</v>
      </c>
      <c r="O95">
        <v>83</v>
      </c>
      <c r="P95">
        <v>35</v>
      </c>
      <c r="Q95">
        <v>15</v>
      </c>
      <c r="R95">
        <v>13</v>
      </c>
      <c r="S95">
        <v>3</v>
      </c>
      <c r="T95">
        <v>4</v>
      </c>
      <c r="U95">
        <v>3</v>
      </c>
      <c r="V95">
        <v>2</v>
      </c>
      <c r="W95">
        <v>1</v>
      </c>
      <c r="X95" t="s">
        <v>19</v>
      </c>
      <c r="Y95">
        <v>1</v>
      </c>
      <c r="Z95">
        <v>35</v>
      </c>
      <c r="AA95">
        <v>22</v>
      </c>
      <c r="AB95">
        <v>13</v>
      </c>
      <c r="AC95">
        <v>26</v>
      </c>
      <c r="AD95">
        <v>16</v>
      </c>
      <c r="AE95">
        <v>11</v>
      </c>
      <c r="AF95">
        <v>30</v>
      </c>
      <c r="AG95">
        <v>28</v>
      </c>
      <c r="AH95">
        <v>3</v>
      </c>
      <c r="AI95">
        <v>6</v>
      </c>
      <c r="AJ95">
        <v>3</v>
      </c>
      <c r="AK95">
        <v>3</v>
      </c>
      <c r="AL95">
        <v>34</v>
      </c>
      <c r="AM95">
        <v>9</v>
      </c>
      <c r="AN95">
        <v>24</v>
      </c>
      <c r="AO95">
        <v>6</v>
      </c>
      <c r="AP95">
        <v>6</v>
      </c>
      <c r="AQ95" t="s">
        <v>19</v>
      </c>
      <c r="AR95">
        <v>6</v>
      </c>
      <c r="AS95">
        <v>4</v>
      </c>
      <c r="AT95">
        <v>2</v>
      </c>
      <c r="AU95">
        <v>3</v>
      </c>
      <c r="AV95">
        <v>3</v>
      </c>
      <c r="AW95">
        <v>0</v>
      </c>
      <c r="AX95">
        <v>225</v>
      </c>
      <c r="AY95">
        <v>204</v>
      </c>
      <c r="AZ95">
        <v>22</v>
      </c>
      <c r="BA95">
        <v>23</v>
      </c>
      <c r="BB95">
        <v>22</v>
      </c>
      <c r="BC95">
        <v>1</v>
      </c>
      <c r="BD95">
        <v>808</v>
      </c>
      <c r="BE95">
        <v>527</v>
      </c>
      <c r="BF95">
        <v>282</v>
      </c>
      <c r="BG95">
        <v>331</v>
      </c>
      <c r="BH95">
        <v>241</v>
      </c>
      <c r="BI95">
        <v>90</v>
      </c>
      <c r="BJ95">
        <v>137</v>
      </c>
      <c r="BK95">
        <v>87</v>
      </c>
      <c r="BL95">
        <v>50</v>
      </c>
    </row>
    <row r="96" spans="1:64">
      <c r="A96" t="s">
        <v>842</v>
      </c>
      <c r="B96">
        <v>1312</v>
      </c>
      <c r="C96">
        <v>898</v>
      </c>
      <c r="D96">
        <v>414</v>
      </c>
      <c r="E96">
        <v>0</v>
      </c>
      <c r="F96">
        <v>0</v>
      </c>
      <c r="G96" t="s">
        <v>19</v>
      </c>
      <c r="H96">
        <v>85</v>
      </c>
      <c r="I96">
        <v>37</v>
      </c>
      <c r="J96">
        <v>49</v>
      </c>
      <c r="K96">
        <v>51</v>
      </c>
      <c r="L96">
        <v>26</v>
      </c>
      <c r="M96">
        <v>25</v>
      </c>
      <c r="N96">
        <v>109</v>
      </c>
      <c r="O96">
        <v>64</v>
      </c>
      <c r="P96">
        <v>44</v>
      </c>
      <c r="Q96">
        <v>14</v>
      </c>
      <c r="R96">
        <v>9</v>
      </c>
      <c r="S96">
        <v>5</v>
      </c>
      <c r="T96">
        <v>9</v>
      </c>
      <c r="U96">
        <v>4</v>
      </c>
      <c r="V96">
        <v>5</v>
      </c>
      <c r="W96" t="s">
        <v>19</v>
      </c>
      <c r="X96" t="s">
        <v>19</v>
      </c>
      <c r="Y96" t="s">
        <v>19</v>
      </c>
      <c r="Z96">
        <v>36</v>
      </c>
      <c r="AA96">
        <v>16</v>
      </c>
      <c r="AB96">
        <v>20</v>
      </c>
      <c r="AC96">
        <v>23</v>
      </c>
      <c r="AD96">
        <v>12</v>
      </c>
      <c r="AE96">
        <v>10</v>
      </c>
      <c r="AF96">
        <v>23</v>
      </c>
      <c r="AG96">
        <v>21</v>
      </c>
      <c r="AH96">
        <v>2</v>
      </c>
      <c r="AI96">
        <v>5</v>
      </c>
      <c r="AJ96">
        <v>3</v>
      </c>
      <c r="AK96">
        <v>2</v>
      </c>
      <c r="AL96">
        <v>50</v>
      </c>
      <c r="AM96">
        <v>20</v>
      </c>
      <c r="AN96">
        <v>30</v>
      </c>
      <c r="AO96">
        <v>3</v>
      </c>
      <c r="AP96">
        <v>2</v>
      </c>
      <c r="AQ96">
        <v>0</v>
      </c>
      <c r="AR96">
        <v>7</v>
      </c>
      <c r="AS96">
        <v>5</v>
      </c>
      <c r="AT96">
        <v>3</v>
      </c>
      <c r="AU96">
        <v>2</v>
      </c>
      <c r="AV96" t="s">
        <v>19</v>
      </c>
      <c r="AW96">
        <v>2</v>
      </c>
      <c r="AX96">
        <v>187</v>
      </c>
      <c r="AY96">
        <v>170</v>
      </c>
      <c r="AZ96">
        <v>18</v>
      </c>
      <c r="BA96">
        <v>21</v>
      </c>
      <c r="BB96">
        <v>19</v>
      </c>
      <c r="BC96">
        <v>2</v>
      </c>
      <c r="BD96">
        <v>718</v>
      </c>
      <c r="BE96">
        <v>502</v>
      </c>
      <c r="BF96">
        <v>216</v>
      </c>
      <c r="BG96">
        <v>280</v>
      </c>
      <c r="BH96">
        <v>201</v>
      </c>
      <c r="BI96">
        <v>78</v>
      </c>
      <c r="BJ96">
        <v>101</v>
      </c>
      <c r="BK96">
        <v>73</v>
      </c>
      <c r="BL96">
        <v>28</v>
      </c>
    </row>
    <row r="97" spans="1:64">
      <c r="A97" t="s">
        <v>841</v>
      </c>
      <c r="B97">
        <v>1247</v>
      </c>
      <c r="C97">
        <v>811</v>
      </c>
      <c r="D97">
        <v>435</v>
      </c>
      <c r="E97" t="s">
        <v>19</v>
      </c>
      <c r="F97" t="s">
        <v>19</v>
      </c>
      <c r="G97" t="s">
        <v>19</v>
      </c>
      <c r="H97">
        <v>87</v>
      </c>
      <c r="I97">
        <v>36</v>
      </c>
      <c r="J97">
        <v>51</v>
      </c>
      <c r="K97">
        <v>44</v>
      </c>
      <c r="L97">
        <v>24</v>
      </c>
      <c r="M97">
        <v>20</v>
      </c>
      <c r="N97">
        <v>96</v>
      </c>
      <c r="O97">
        <v>64</v>
      </c>
      <c r="P97">
        <v>31</v>
      </c>
      <c r="Q97">
        <v>15</v>
      </c>
      <c r="R97">
        <v>12</v>
      </c>
      <c r="S97">
        <v>2</v>
      </c>
      <c r="T97">
        <v>5</v>
      </c>
      <c r="U97">
        <v>5</v>
      </c>
      <c r="V97" t="s">
        <v>19</v>
      </c>
      <c r="W97" t="s">
        <v>19</v>
      </c>
      <c r="X97" t="s">
        <v>19</v>
      </c>
      <c r="Y97" t="s">
        <v>19</v>
      </c>
      <c r="Z97">
        <v>39</v>
      </c>
      <c r="AA97">
        <v>23</v>
      </c>
      <c r="AB97">
        <v>17</v>
      </c>
      <c r="AC97">
        <v>19</v>
      </c>
      <c r="AD97">
        <v>11</v>
      </c>
      <c r="AE97">
        <v>8</v>
      </c>
      <c r="AF97">
        <v>14</v>
      </c>
      <c r="AG97">
        <v>11</v>
      </c>
      <c r="AH97">
        <v>3</v>
      </c>
      <c r="AI97">
        <v>4</v>
      </c>
      <c r="AJ97">
        <v>3</v>
      </c>
      <c r="AK97">
        <v>1</v>
      </c>
      <c r="AL97">
        <v>35</v>
      </c>
      <c r="AM97">
        <v>11</v>
      </c>
      <c r="AN97">
        <v>24</v>
      </c>
      <c r="AO97">
        <v>3</v>
      </c>
      <c r="AP97">
        <v>2</v>
      </c>
      <c r="AQ97">
        <v>0</v>
      </c>
      <c r="AR97">
        <v>3</v>
      </c>
      <c r="AS97">
        <v>3</v>
      </c>
      <c r="AT97">
        <v>0</v>
      </c>
      <c r="AU97">
        <v>1</v>
      </c>
      <c r="AV97">
        <v>0</v>
      </c>
      <c r="AW97">
        <v>1</v>
      </c>
      <c r="AX97">
        <v>202</v>
      </c>
      <c r="AY97">
        <v>187</v>
      </c>
      <c r="AZ97">
        <v>15</v>
      </c>
      <c r="BA97">
        <v>20</v>
      </c>
      <c r="BB97">
        <v>19</v>
      </c>
      <c r="BC97">
        <v>0</v>
      </c>
      <c r="BD97">
        <v>665</v>
      </c>
      <c r="BE97">
        <v>400</v>
      </c>
      <c r="BF97">
        <v>264</v>
      </c>
      <c r="BG97">
        <v>246</v>
      </c>
      <c r="BH97">
        <v>175</v>
      </c>
      <c r="BI97">
        <v>70</v>
      </c>
      <c r="BJ97">
        <v>111</v>
      </c>
      <c r="BK97">
        <v>82</v>
      </c>
      <c r="BL97">
        <v>29</v>
      </c>
    </row>
    <row r="98" spans="1:64">
      <c r="A98" t="s">
        <v>840</v>
      </c>
      <c r="B98">
        <v>1211</v>
      </c>
      <c r="C98">
        <v>799</v>
      </c>
      <c r="D98">
        <v>412</v>
      </c>
      <c r="E98">
        <v>2</v>
      </c>
      <c r="F98">
        <v>2</v>
      </c>
      <c r="G98">
        <v>1</v>
      </c>
      <c r="H98">
        <v>71</v>
      </c>
      <c r="I98">
        <v>35</v>
      </c>
      <c r="J98">
        <v>36</v>
      </c>
      <c r="K98">
        <v>60</v>
      </c>
      <c r="L98">
        <v>37</v>
      </c>
      <c r="M98">
        <v>23</v>
      </c>
      <c r="N98">
        <v>133</v>
      </c>
      <c r="O98">
        <v>95</v>
      </c>
      <c r="P98">
        <v>38</v>
      </c>
      <c r="Q98">
        <v>28</v>
      </c>
      <c r="R98">
        <v>23</v>
      </c>
      <c r="S98">
        <v>6</v>
      </c>
      <c r="T98">
        <v>8</v>
      </c>
      <c r="U98">
        <v>6</v>
      </c>
      <c r="V98">
        <v>2</v>
      </c>
      <c r="W98">
        <v>0</v>
      </c>
      <c r="X98" t="s">
        <v>19</v>
      </c>
      <c r="Y98">
        <v>0</v>
      </c>
      <c r="Z98">
        <v>33</v>
      </c>
      <c r="AA98">
        <v>21</v>
      </c>
      <c r="AB98">
        <v>12</v>
      </c>
      <c r="AC98">
        <v>28</v>
      </c>
      <c r="AD98">
        <v>18</v>
      </c>
      <c r="AE98">
        <v>10</v>
      </c>
      <c r="AF98">
        <v>20</v>
      </c>
      <c r="AG98">
        <v>17</v>
      </c>
      <c r="AH98">
        <v>3</v>
      </c>
      <c r="AI98">
        <v>17</v>
      </c>
      <c r="AJ98">
        <v>10</v>
      </c>
      <c r="AK98">
        <v>6</v>
      </c>
      <c r="AL98">
        <v>38</v>
      </c>
      <c r="AM98">
        <v>8</v>
      </c>
      <c r="AN98">
        <v>30</v>
      </c>
      <c r="AO98">
        <v>6</v>
      </c>
      <c r="AP98">
        <v>5</v>
      </c>
      <c r="AQ98">
        <v>1</v>
      </c>
      <c r="AR98">
        <v>4</v>
      </c>
      <c r="AS98">
        <v>4</v>
      </c>
      <c r="AT98">
        <v>0</v>
      </c>
      <c r="AU98" t="s">
        <v>19</v>
      </c>
      <c r="AV98" t="s">
        <v>19</v>
      </c>
      <c r="AW98" t="s">
        <v>19</v>
      </c>
      <c r="AX98">
        <v>180</v>
      </c>
      <c r="AY98">
        <v>160</v>
      </c>
      <c r="AZ98">
        <v>21</v>
      </c>
      <c r="BA98">
        <v>12</v>
      </c>
      <c r="BB98">
        <v>10</v>
      </c>
      <c r="BC98">
        <v>2</v>
      </c>
      <c r="BD98">
        <v>605</v>
      </c>
      <c r="BE98">
        <v>377</v>
      </c>
      <c r="BF98">
        <v>228</v>
      </c>
      <c r="BG98">
        <v>219</v>
      </c>
      <c r="BH98">
        <v>159</v>
      </c>
      <c r="BI98">
        <v>60</v>
      </c>
      <c r="BJ98">
        <v>111</v>
      </c>
      <c r="BK98">
        <v>77</v>
      </c>
      <c r="BL98">
        <v>35</v>
      </c>
    </row>
    <row r="99" spans="1:64">
      <c r="A99" t="s">
        <v>839</v>
      </c>
      <c r="B99">
        <v>827</v>
      </c>
      <c r="C99">
        <v>512</v>
      </c>
      <c r="D99">
        <v>315</v>
      </c>
      <c r="E99" t="s">
        <v>19</v>
      </c>
      <c r="F99" t="s">
        <v>19</v>
      </c>
      <c r="G99" t="s">
        <v>19</v>
      </c>
      <c r="H99">
        <v>34</v>
      </c>
      <c r="I99">
        <v>13</v>
      </c>
      <c r="J99">
        <v>21</v>
      </c>
      <c r="K99">
        <v>52</v>
      </c>
      <c r="L99">
        <v>26</v>
      </c>
      <c r="M99">
        <v>26</v>
      </c>
      <c r="N99">
        <v>63</v>
      </c>
      <c r="O99">
        <v>43</v>
      </c>
      <c r="P99">
        <v>20</v>
      </c>
      <c r="Q99">
        <v>7</v>
      </c>
      <c r="R99">
        <v>6</v>
      </c>
      <c r="S99">
        <v>1</v>
      </c>
      <c r="T99">
        <v>0</v>
      </c>
      <c r="U99">
        <v>0</v>
      </c>
      <c r="V99">
        <v>0</v>
      </c>
      <c r="W99">
        <v>1</v>
      </c>
      <c r="X99" t="s">
        <v>19</v>
      </c>
      <c r="Y99">
        <v>1</v>
      </c>
      <c r="Z99">
        <v>14</v>
      </c>
      <c r="AA99">
        <v>6</v>
      </c>
      <c r="AB99">
        <v>8</v>
      </c>
      <c r="AC99">
        <v>27</v>
      </c>
      <c r="AD99">
        <v>20</v>
      </c>
      <c r="AE99">
        <v>8</v>
      </c>
      <c r="AF99">
        <v>7</v>
      </c>
      <c r="AG99">
        <v>7</v>
      </c>
      <c r="AH99">
        <v>0</v>
      </c>
      <c r="AI99">
        <v>6</v>
      </c>
      <c r="AJ99">
        <v>4</v>
      </c>
      <c r="AK99">
        <v>2</v>
      </c>
      <c r="AL99">
        <v>33</v>
      </c>
      <c r="AM99">
        <v>5</v>
      </c>
      <c r="AN99">
        <v>28</v>
      </c>
      <c r="AO99">
        <v>1</v>
      </c>
      <c r="AP99">
        <v>1</v>
      </c>
      <c r="AQ99" t="s">
        <v>19</v>
      </c>
      <c r="AR99">
        <v>1</v>
      </c>
      <c r="AS99">
        <v>1</v>
      </c>
      <c r="AT99">
        <v>1</v>
      </c>
      <c r="AU99">
        <v>1</v>
      </c>
      <c r="AV99" t="s">
        <v>19</v>
      </c>
      <c r="AW99">
        <v>1</v>
      </c>
      <c r="AX99">
        <v>122</v>
      </c>
      <c r="AY99">
        <v>97</v>
      </c>
      <c r="AZ99">
        <v>25</v>
      </c>
      <c r="BA99">
        <v>8</v>
      </c>
      <c r="BB99">
        <v>7</v>
      </c>
      <c r="BC99">
        <v>1</v>
      </c>
      <c r="BD99">
        <v>446</v>
      </c>
      <c r="BE99">
        <v>272</v>
      </c>
      <c r="BF99">
        <v>174</v>
      </c>
      <c r="BG99">
        <v>119</v>
      </c>
      <c r="BH99">
        <v>81</v>
      </c>
      <c r="BI99">
        <v>38</v>
      </c>
      <c r="BJ99">
        <v>74</v>
      </c>
      <c r="BK99">
        <v>55</v>
      </c>
      <c r="BL99">
        <v>18</v>
      </c>
    </row>
    <row r="100" spans="1:64">
      <c r="A100" t="s">
        <v>838</v>
      </c>
      <c r="B100">
        <v>707</v>
      </c>
      <c r="C100">
        <v>345</v>
      </c>
      <c r="D100">
        <v>361</v>
      </c>
      <c r="E100" t="s">
        <v>19</v>
      </c>
      <c r="F100" t="s">
        <v>19</v>
      </c>
      <c r="G100" t="s">
        <v>19</v>
      </c>
      <c r="H100">
        <v>46</v>
      </c>
      <c r="I100">
        <v>15</v>
      </c>
      <c r="J100">
        <v>31</v>
      </c>
      <c r="K100">
        <v>32</v>
      </c>
      <c r="L100">
        <v>11</v>
      </c>
      <c r="M100">
        <v>21</v>
      </c>
      <c r="N100">
        <v>67</v>
      </c>
      <c r="O100">
        <v>28</v>
      </c>
      <c r="P100">
        <v>39</v>
      </c>
      <c r="Q100">
        <v>10</v>
      </c>
      <c r="R100">
        <v>6</v>
      </c>
      <c r="S100">
        <v>4</v>
      </c>
      <c r="T100">
        <v>3</v>
      </c>
      <c r="U100">
        <v>3</v>
      </c>
      <c r="V100" t="s">
        <v>19</v>
      </c>
      <c r="W100" t="s">
        <v>19</v>
      </c>
      <c r="X100" t="s">
        <v>19</v>
      </c>
      <c r="Y100" t="s">
        <v>19</v>
      </c>
      <c r="Z100">
        <v>29</v>
      </c>
      <c r="AA100">
        <v>8</v>
      </c>
      <c r="AB100">
        <v>21</v>
      </c>
      <c r="AC100">
        <v>18</v>
      </c>
      <c r="AD100">
        <v>7</v>
      </c>
      <c r="AE100">
        <v>11</v>
      </c>
      <c r="AF100">
        <v>6</v>
      </c>
      <c r="AG100">
        <v>4</v>
      </c>
      <c r="AH100">
        <v>2</v>
      </c>
      <c r="AI100">
        <v>1</v>
      </c>
      <c r="AJ100" t="s">
        <v>19</v>
      </c>
      <c r="AK100">
        <v>1</v>
      </c>
      <c r="AL100">
        <v>23</v>
      </c>
      <c r="AM100">
        <v>3</v>
      </c>
      <c r="AN100">
        <v>20</v>
      </c>
      <c r="AO100">
        <v>2</v>
      </c>
      <c r="AP100">
        <v>1</v>
      </c>
      <c r="AQ100">
        <v>1</v>
      </c>
      <c r="AR100">
        <v>3</v>
      </c>
      <c r="AS100">
        <v>2</v>
      </c>
      <c r="AT100">
        <v>1</v>
      </c>
      <c r="AU100" t="s">
        <v>19</v>
      </c>
      <c r="AV100" t="s">
        <v>19</v>
      </c>
      <c r="AW100" t="s">
        <v>19</v>
      </c>
      <c r="AX100">
        <v>109</v>
      </c>
      <c r="AY100">
        <v>84</v>
      </c>
      <c r="AZ100">
        <v>25</v>
      </c>
      <c r="BA100">
        <v>11</v>
      </c>
      <c r="BB100">
        <v>9</v>
      </c>
      <c r="BC100">
        <v>2</v>
      </c>
      <c r="BD100">
        <v>348</v>
      </c>
      <c r="BE100">
        <v>153</v>
      </c>
      <c r="BF100">
        <v>195</v>
      </c>
      <c r="BG100">
        <v>124</v>
      </c>
      <c r="BH100">
        <v>66</v>
      </c>
      <c r="BI100">
        <v>59</v>
      </c>
      <c r="BJ100">
        <v>77</v>
      </c>
      <c r="BK100">
        <v>49</v>
      </c>
      <c r="BL100">
        <v>29</v>
      </c>
    </row>
    <row r="101" spans="1:64">
      <c r="A101" t="s">
        <v>837</v>
      </c>
      <c r="B101">
        <v>916</v>
      </c>
      <c r="C101">
        <v>525</v>
      </c>
      <c r="D101">
        <v>390</v>
      </c>
      <c r="E101" t="s">
        <v>19</v>
      </c>
      <c r="F101" t="s">
        <v>19</v>
      </c>
      <c r="G101" t="s">
        <v>19</v>
      </c>
      <c r="H101">
        <v>46</v>
      </c>
      <c r="I101">
        <v>17</v>
      </c>
      <c r="J101">
        <v>29</v>
      </c>
      <c r="K101">
        <v>42</v>
      </c>
      <c r="L101">
        <v>20</v>
      </c>
      <c r="M101">
        <v>23</v>
      </c>
      <c r="N101">
        <v>72</v>
      </c>
      <c r="O101">
        <v>30</v>
      </c>
      <c r="P101">
        <v>41</v>
      </c>
      <c r="Q101">
        <v>6</v>
      </c>
      <c r="R101">
        <v>3</v>
      </c>
      <c r="S101">
        <v>3</v>
      </c>
      <c r="T101">
        <v>6</v>
      </c>
      <c r="U101">
        <v>3</v>
      </c>
      <c r="V101">
        <v>3</v>
      </c>
      <c r="W101">
        <v>2</v>
      </c>
      <c r="X101">
        <v>1</v>
      </c>
      <c r="Y101">
        <v>1</v>
      </c>
      <c r="Z101">
        <v>25</v>
      </c>
      <c r="AA101">
        <v>5</v>
      </c>
      <c r="AB101">
        <v>20</v>
      </c>
      <c r="AC101">
        <v>25</v>
      </c>
      <c r="AD101">
        <v>14</v>
      </c>
      <c r="AE101">
        <v>11</v>
      </c>
      <c r="AF101">
        <v>7</v>
      </c>
      <c r="AG101">
        <v>4</v>
      </c>
      <c r="AH101">
        <v>3</v>
      </c>
      <c r="AI101">
        <v>2</v>
      </c>
      <c r="AJ101">
        <v>1</v>
      </c>
      <c r="AK101">
        <v>1</v>
      </c>
      <c r="AL101">
        <v>40</v>
      </c>
      <c r="AM101">
        <v>8</v>
      </c>
      <c r="AN101">
        <v>31</v>
      </c>
      <c r="AO101">
        <v>1</v>
      </c>
      <c r="AP101">
        <v>1</v>
      </c>
      <c r="AQ101">
        <v>1</v>
      </c>
      <c r="AR101">
        <v>2</v>
      </c>
      <c r="AS101">
        <v>2</v>
      </c>
      <c r="AT101">
        <v>1</v>
      </c>
      <c r="AU101">
        <v>1</v>
      </c>
      <c r="AV101">
        <v>1</v>
      </c>
      <c r="AW101">
        <v>1</v>
      </c>
      <c r="AX101">
        <v>159</v>
      </c>
      <c r="AY101">
        <v>126</v>
      </c>
      <c r="AZ101">
        <v>33</v>
      </c>
      <c r="BA101">
        <v>15</v>
      </c>
      <c r="BB101">
        <v>11</v>
      </c>
      <c r="BC101">
        <v>4</v>
      </c>
      <c r="BD101">
        <v>467</v>
      </c>
      <c r="BE101">
        <v>256</v>
      </c>
      <c r="BF101">
        <v>212</v>
      </c>
      <c r="BG101">
        <v>162</v>
      </c>
      <c r="BH101">
        <v>99</v>
      </c>
      <c r="BI101">
        <v>63</v>
      </c>
      <c r="BJ101">
        <v>86</v>
      </c>
      <c r="BK101">
        <v>67</v>
      </c>
      <c r="BL101">
        <v>19</v>
      </c>
    </row>
    <row r="102" spans="1:64">
      <c r="A102" t="s">
        <v>836</v>
      </c>
      <c r="B102">
        <v>779</v>
      </c>
      <c r="C102">
        <v>469</v>
      </c>
      <c r="D102">
        <v>310</v>
      </c>
      <c r="E102">
        <v>0</v>
      </c>
      <c r="F102" t="s">
        <v>19</v>
      </c>
      <c r="G102">
        <v>0</v>
      </c>
      <c r="H102">
        <v>52</v>
      </c>
      <c r="I102">
        <v>26</v>
      </c>
      <c r="J102">
        <v>26</v>
      </c>
      <c r="K102">
        <v>21</v>
      </c>
      <c r="L102">
        <v>9</v>
      </c>
      <c r="M102">
        <v>13</v>
      </c>
      <c r="N102">
        <v>60</v>
      </c>
      <c r="O102">
        <v>33</v>
      </c>
      <c r="P102">
        <v>27</v>
      </c>
      <c r="Q102">
        <v>3</v>
      </c>
      <c r="R102">
        <v>3</v>
      </c>
      <c r="S102">
        <v>0</v>
      </c>
      <c r="T102">
        <v>5</v>
      </c>
      <c r="U102">
        <v>5</v>
      </c>
      <c r="V102" t="s">
        <v>19</v>
      </c>
      <c r="W102">
        <v>0</v>
      </c>
      <c r="X102" t="s">
        <v>19</v>
      </c>
      <c r="Y102">
        <v>0</v>
      </c>
      <c r="Z102">
        <v>26</v>
      </c>
      <c r="AA102">
        <v>8</v>
      </c>
      <c r="AB102">
        <v>18</v>
      </c>
      <c r="AC102">
        <v>12</v>
      </c>
      <c r="AD102">
        <v>6</v>
      </c>
      <c r="AE102">
        <v>6</v>
      </c>
      <c r="AF102">
        <v>12</v>
      </c>
      <c r="AG102">
        <v>11</v>
      </c>
      <c r="AH102">
        <v>0</v>
      </c>
      <c r="AI102">
        <v>2</v>
      </c>
      <c r="AJ102" t="s">
        <v>19</v>
      </c>
      <c r="AK102">
        <v>2</v>
      </c>
      <c r="AL102">
        <v>30</v>
      </c>
      <c r="AM102">
        <v>8</v>
      </c>
      <c r="AN102">
        <v>22</v>
      </c>
      <c r="AO102">
        <v>0</v>
      </c>
      <c r="AP102" t="s">
        <v>19</v>
      </c>
      <c r="AQ102">
        <v>0</v>
      </c>
      <c r="AR102">
        <v>2</v>
      </c>
      <c r="AS102">
        <v>1</v>
      </c>
      <c r="AT102">
        <v>1</v>
      </c>
      <c r="AU102">
        <v>0</v>
      </c>
      <c r="AV102" t="s">
        <v>19</v>
      </c>
      <c r="AW102">
        <v>0</v>
      </c>
      <c r="AX102">
        <v>123</v>
      </c>
      <c r="AY102">
        <v>109</v>
      </c>
      <c r="AZ102">
        <v>15</v>
      </c>
      <c r="BA102">
        <v>14</v>
      </c>
      <c r="BB102">
        <v>12</v>
      </c>
      <c r="BC102">
        <v>2</v>
      </c>
      <c r="BD102">
        <v>413</v>
      </c>
      <c r="BE102">
        <v>228</v>
      </c>
      <c r="BF102">
        <v>184</v>
      </c>
      <c r="BG102">
        <v>125</v>
      </c>
      <c r="BH102">
        <v>81</v>
      </c>
      <c r="BI102">
        <v>44</v>
      </c>
      <c r="BJ102">
        <v>78</v>
      </c>
      <c r="BK102">
        <v>57</v>
      </c>
      <c r="BL102">
        <v>22</v>
      </c>
    </row>
    <row r="103" spans="1:64">
      <c r="A103" t="s">
        <v>835</v>
      </c>
      <c r="B103">
        <v>664</v>
      </c>
      <c r="C103">
        <v>347</v>
      </c>
      <c r="D103">
        <v>316</v>
      </c>
      <c r="E103">
        <v>0</v>
      </c>
      <c r="F103" t="s">
        <v>19</v>
      </c>
      <c r="G103">
        <v>0</v>
      </c>
      <c r="H103">
        <v>42</v>
      </c>
      <c r="I103">
        <v>15</v>
      </c>
      <c r="J103">
        <v>27</v>
      </c>
      <c r="K103">
        <v>23</v>
      </c>
      <c r="L103">
        <v>7</v>
      </c>
      <c r="M103">
        <v>17</v>
      </c>
      <c r="N103">
        <v>60</v>
      </c>
      <c r="O103">
        <v>30</v>
      </c>
      <c r="P103">
        <v>30</v>
      </c>
      <c r="Q103">
        <v>3</v>
      </c>
      <c r="R103">
        <v>1</v>
      </c>
      <c r="S103">
        <v>2</v>
      </c>
      <c r="T103">
        <v>5</v>
      </c>
      <c r="U103">
        <v>4</v>
      </c>
      <c r="V103">
        <v>1</v>
      </c>
      <c r="W103" t="s">
        <v>19</v>
      </c>
      <c r="X103" t="s">
        <v>19</v>
      </c>
      <c r="Y103" t="s">
        <v>19</v>
      </c>
      <c r="Z103">
        <v>22</v>
      </c>
      <c r="AA103">
        <v>8</v>
      </c>
      <c r="AB103">
        <v>14</v>
      </c>
      <c r="AC103">
        <v>11</v>
      </c>
      <c r="AD103">
        <v>4</v>
      </c>
      <c r="AE103">
        <v>8</v>
      </c>
      <c r="AF103">
        <v>13</v>
      </c>
      <c r="AG103">
        <v>12</v>
      </c>
      <c r="AH103">
        <v>1</v>
      </c>
      <c r="AI103">
        <v>6</v>
      </c>
      <c r="AJ103">
        <v>1</v>
      </c>
      <c r="AK103">
        <v>5</v>
      </c>
      <c r="AL103">
        <v>11</v>
      </c>
      <c r="AM103" t="s">
        <v>19</v>
      </c>
      <c r="AN103">
        <v>11</v>
      </c>
      <c r="AO103" t="s">
        <v>19</v>
      </c>
      <c r="AP103" t="s">
        <v>19</v>
      </c>
      <c r="AQ103" t="s">
        <v>19</v>
      </c>
      <c r="AR103">
        <v>1</v>
      </c>
      <c r="AS103" t="s">
        <v>19</v>
      </c>
      <c r="AT103">
        <v>1</v>
      </c>
      <c r="AU103">
        <v>0</v>
      </c>
      <c r="AV103" t="s">
        <v>19</v>
      </c>
      <c r="AW103">
        <v>0</v>
      </c>
      <c r="AX103">
        <v>109</v>
      </c>
      <c r="AY103">
        <v>87</v>
      </c>
      <c r="AZ103">
        <v>22</v>
      </c>
      <c r="BA103">
        <v>11</v>
      </c>
      <c r="BB103">
        <v>9</v>
      </c>
      <c r="BC103">
        <v>2</v>
      </c>
      <c r="BD103">
        <v>357</v>
      </c>
      <c r="BE103">
        <v>168</v>
      </c>
      <c r="BF103">
        <v>189</v>
      </c>
      <c r="BG103">
        <v>128</v>
      </c>
      <c r="BH103">
        <v>78</v>
      </c>
      <c r="BI103">
        <v>50</v>
      </c>
      <c r="BJ103">
        <v>60</v>
      </c>
      <c r="BK103">
        <v>41</v>
      </c>
      <c r="BL103">
        <v>20</v>
      </c>
    </row>
    <row r="104" spans="1:64">
      <c r="A104" t="s">
        <v>834</v>
      </c>
      <c r="B104">
        <v>1219</v>
      </c>
      <c r="C104">
        <v>822</v>
      </c>
      <c r="D104">
        <v>397</v>
      </c>
      <c r="E104">
        <v>1</v>
      </c>
      <c r="F104">
        <v>1</v>
      </c>
      <c r="G104" t="s">
        <v>19</v>
      </c>
      <c r="H104">
        <v>70</v>
      </c>
      <c r="I104">
        <v>35</v>
      </c>
      <c r="J104">
        <v>35</v>
      </c>
      <c r="K104">
        <v>45</v>
      </c>
      <c r="L104">
        <v>22</v>
      </c>
      <c r="M104">
        <v>23</v>
      </c>
      <c r="N104">
        <v>127</v>
      </c>
      <c r="O104">
        <v>77</v>
      </c>
      <c r="P104">
        <v>50</v>
      </c>
      <c r="Q104">
        <v>14</v>
      </c>
      <c r="R104">
        <v>11</v>
      </c>
      <c r="S104">
        <v>3</v>
      </c>
      <c r="T104">
        <v>3</v>
      </c>
      <c r="U104">
        <v>2</v>
      </c>
      <c r="V104">
        <v>1</v>
      </c>
      <c r="W104" t="s">
        <v>19</v>
      </c>
      <c r="X104" t="s">
        <v>19</v>
      </c>
      <c r="Y104" t="s">
        <v>19</v>
      </c>
      <c r="Z104">
        <v>37</v>
      </c>
      <c r="AA104">
        <v>13</v>
      </c>
      <c r="AB104">
        <v>24</v>
      </c>
      <c r="AC104">
        <v>24</v>
      </c>
      <c r="AD104">
        <v>12</v>
      </c>
      <c r="AE104">
        <v>13</v>
      </c>
      <c r="AF104">
        <v>40</v>
      </c>
      <c r="AG104">
        <v>32</v>
      </c>
      <c r="AH104">
        <v>8</v>
      </c>
      <c r="AI104">
        <v>9</v>
      </c>
      <c r="AJ104">
        <v>7</v>
      </c>
      <c r="AK104">
        <v>2</v>
      </c>
      <c r="AL104">
        <v>22</v>
      </c>
      <c r="AM104">
        <v>10</v>
      </c>
      <c r="AN104">
        <v>12</v>
      </c>
      <c r="AO104">
        <v>3</v>
      </c>
      <c r="AP104">
        <v>3</v>
      </c>
      <c r="AQ104" t="s">
        <v>19</v>
      </c>
      <c r="AR104">
        <v>1</v>
      </c>
      <c r="AS104">
        <v>1</v>
      </c>
      <c r="AT104">
        <v>1</v>
      </c>
      <c r="AU104">
        <v>1</v>
      </c>
      <c r="AV104" t="s">
        <v>19</v>
      </c>
      <c r="AW104">
        <v>1</v>
      </c>
      <c r="AX104">
        <v>189</v>
      </c>
      <c r="AY104">
        <v>176</v>
      </c>
      <c r="AZ104">
        <v>13</v>
      </c>
      <c r="BA104">
        <v>18</v>
      </c>
      <c r="BB104">
        <v>17</v>
      </c>
      <c r="BC104">
        <v>1</v>
      </c>
      <c r="BD104">
        <v>620</v>
      </c>
      <c r="BE104">
        <v>386</v>
      </c>
      <c r="BF104">
        <v>234</v>
      </c>
      <c r="BG104">
        <v>183</v>
      </c>
      <c r="BH104">
        <v>135</v>
      </c>
      <c r="BI104">
        <v>48</v>
      </c>
      <c r="BJ104">
        <v>141</v>
      </c>
      <c r="BK104">
        <v>112</v>
      </c>
      <c r="BL104">
        <v>28</v>
      </c>
    </row>
    <row r="105" spans="1:64">
      <c r="A105" t="s">
        <v>833</v>
      </c>
      <c r="B105">
        <v>714</v>
      </c>
      <c r="C105">
        <v>444</v>
      </c>
      <c r="D105">
        <v>270</v>
      </c>
      <c r="E105">
        <v>0</v>
      </c>
      <c r="F105">
        <v>0</v>
      </c>
      <c r="G105" t="s">
        <v>19</v>
      </c>
      <c r="H105">
        <v>39</v>
      </c>
      <c r="I105">
        <v>13</v>
      </c>
      <c r="J105">
        <v>26</v>
      </c>
      <c r="K105">
        <v>22</v>
      </c>
      <c r="L105">
        <v>12</v>
      </c>
      <c r="M105">
        <v>11</v>
      </c>
      <c r="N105">
        <v>67</v>
      </c>
      <c r="O105">
        <v>46</v>
      </c>
      <c r="P105">
        <v>21</v>
      </c>
      <c r="Q105">
        <v>7</v>
      </c>
      <c r="R105">
        <v>6</v>
      </c>
      <c r="S105">
        <v>1</v>
      </c>
      <c r="T105">
        <v>4</v>
      </c>
      <c r="U105">
        <v>4</v>
      </c>
      <c r="V105" t="s">
        <v>19</v>
      </c>
      <c r="W105" t="s">
        <v>19</v>
      </c>
      <c r="X105" t="s">
        <v>19</v>
      </c>
      <c r="Y105" t="s">
        <v>19</v>
      </c>
      <c r="Z105">
        <v>21</v>
      </c>
      <c r="AA105">
        <v>8</v>
      </c>
      <c r="AB105">
        <v>14</v>
      </c>
      <c r="AC105">
        <v>8</v>
      </c>
      <c r="AD105">
        <v>3</v>
      </c>
      <c r="AE105">
        <v>5</v>
      </c>
      <c r="AF105">
        <v>26</v>
      </c>
      <c r="AG105">
        <v>24</v>
      </c>
      <c r="AH105">
        <v>1</v>
      </c>
      <c r="AI105">
        <v>1</v>
      </c>
      <c r="AJ105">
        <v>1</v>
      </c>
      <c r="AK105">
        <v>0</v>
      </c>
      <c r="AL105">
        <v>14</v>
      </c>
      <c r="AM105">
        <v>5</v>
      </c>
      <c r="AN105">
        <v>9</v>
      </c>
      <c r="AO105">
        <v>0</v>
      </c>
      <c r="AP105">
        <v>0</v>
      </c>
      <c r="AQ105" t="s">
        <v>19</v>
      </c>
      <c r="AR105" t="s">
        <v>19</v>
      </c>
      <c r="AS105" t="s">
        <v>19</v>
      </c>
      <c r="AT105" t="s">
        <v>19</v>
      </c>
      <c r="AU105">
        <v>0</v>
      </c>
      <c r="AV105">
        <v>0</v>
      </c>
      <c r="AW105" t="s">
        <v>19</v>
      </c>
      <c r="AX105">
        <v>124</v>
      </c>
      <c r="AY105">
        <v>105</v>
      </c>
      <c r="AZ105">
        <v>19</v>
      </c>
      <c r="BA105">
        <v>21</v>
      </c>
      <c r="BB105">
        <v>19</v>
      </c>
      <c r="BC105">
        <v>1</v>
      </c>
      <c r="BD105">
        <v>381</v>
      </c>
      <c r="BE105">
        <v>212</v>
      </c>
      <c r="BF105">
        <v>169</v>
      </c>
      <c r="BG105">
        <v>125</v>
      </c>
      <c r="BH105">
        <v>71</v>
      </c>
      <c r="BI105">
        <v>55</v>
      </c>
      <c r="BJ105">
        <v>65</v>
      </c>
      <c r="BK105">
        <v>50</v>
      </c>
      <c r="BL105">
        <v>14</v>
      </c>
    </row>
    <row r="106" spans="1:64">
      <c r="A106" t="s">
        <v>832</v>
      </c>
      <c r="B106">
        <v>939</v>
      </c>
      <c r="C106">
        <v>569</v>
      </c>
      <c r="D106">
        <v>370</v>
      </c>
      <c r="E106" t="s">
        <v>19</v>
      </c>
      <c r="F106" t="s">
        <v>19</v>
      </c>
      <c r="G106" t="s">
        <v>19</v>
      </c>
      <c r="H106">
        <v>51</v>
      </c>
      <c r="I106">
        <v>14</v>
      </c>
      <c r="J106">
        <v>37</v>
      </c>
      <c r="K106">
        <v>37</v>
      </c>
      <c r="L106">
        <v>13</v>
      </c>
      <c r="M106">
        <v>24</v>
      </c>
      <c r="N106">
        <v>76</v>
      </c>
      <c r="O106">
        <v>38</v>
      </c>
      <c r="P106">
        <v>38</v>
      </c>
      <c r="Q106">
        <v>11</v>
      </c>
      <c r="R106">
        <v>8</v>
      </c>
      <c r="S106">
        <v>3</v>
      </c>
      <c r="T106">
        <v>3</v>
      </c>
      <c r="U106">
        <v>2</v>
      </c>
      <c r="V106">
        <v>1</v>
      </c>
      <c r="W106" t="s">
        <v>19</v>
      </c>
      <c r="X106" t="s">
        <v>19</v>
      </c>
      <c r="Y106" t="s">
        <v>19</v>
      </c>
      <c r="Z106">
        <v>20</v>
      </c>
      <c r="AA106">
        <v>4</v>
      </c>
      <c r="AB106">
        <v>16</v>
      </c>
      <c r="AC106">
        <v>16</v>
      </c>
      <c r="AD106">
        <v>7</v>
      </c>
      <c r="AE106">
        <v>10</v>
      </c>
      <c r="AF106">
        <v>17</v>
      </c>
      <c r="AG106">
        <v>12</v>
      </c>
      <c r="AH106">
        <v>5</v>
      </c>
      <c r="AI106">
        <v>10</v>
      </c>
      <c r="AJ106">
        <v>6</v>
      </c>
      <c r="AK106">
        <v>5</v>
      </c>
      <c r="AL106">
        <v>21</v>
      </c>
      <c r="AM106">
        <v>9</v>
      </c>
      <c r="AN106">
        <v>13</v>
      </c>
      <c r="AO106">
        <v>7</v>
      </c>
      <c r="AP106">
        <v>7</v>
      </c>
      <c r="AQ106" t="s">
        <v>19</v>
      </c>
      <c r="AR106" t="s">
        <v>19</v>
      </c>
      <c r="AS106" t="s">
        <v>19</v>
      </c>
      <c r="AT106" t="s">
        <v>19</v>
      </c>
      <c r="AU106" t="s">
        <v>19</v>
      </c>
      <c r="AV106" t="s">
        <v>19</v>
      </c>
      <c r="AW106" t="s">
        <v>19</v>
      </c>
      <c r="AX106">
        <v>146</v>
      </c>
      <c r="AY106">
        <v>134</v>
      </c>
      <c r="AZ106">
        <v>13</v>
      </c>
      <c r="BA106">
        <v>21</v>
      </c>
      <c r="BB106">
        <v>21</v>
      </c>
      <c r="BC106" t="s">
        <v>19</v>
      </c>
      <c r="BD106">
        <v>504</v>
      </c>
      <c r="BE106">
        <v>296</v>
      </c>
      <c r="BF106">
        <v>208</v>
      </c>
      <c r="BG106">
        <v>204</v>
      </c>
      <c r="BH106">
        <v>143</v>
      </c>
      <c r="BI106">
        <v>61</v>
      </c>
      <c r="BJ106">
        <v>97</v>
      </c>
      <c r="BK106">
        <v>59</v>
      </c>
      <c r="BL106">
        <v>38</v>
      </c>
    </row>
    <row r="107" spans="1:64">
      <c r="A107" t="s">
        <v>831</v>
      </c>
      <c r="B107">
        <v>1588</v>
      </c>
      <c r="C107">
        <v>937</v>
      </c>
      <c r="D107">
        <v>651</v>
      </c>
      <c r="E107">
        <v>0</v>
      </c>
      <c r="F107" t="s">
        <v>19</v>
      </c>
      <c r="G107">
        <v>0</v>
      </c>
      <c r="H107">
        <v>101</v>
      </c>
      <c r="I107">
        <v>36</v>
      </c>
      <c r="J107">
        <v>64</v>
      </c>
      <c r="K107">
        <v>72</v>
      </c>
      <c r="L107">
        <v>34</v>
      </c>
      <c r="M107">
        <v>37</v>
      </c>
      <c r="N107">
        <v>126</v>
      </c>
      <c r="O107">
        <v>69</v>
      </c>
      <c r="P107">
        <v>57</v>
      </c>
      <c r="Q107">
        <v>18</v>
      </c>
      <c r="R107">
        <v>13</v>
      </c>
      <c r="S107">
        <v>5</v>
      </c>
      <c r="T107">
        <v>6</v>
      </c>
      <c r="U107">
        <v>4</v>
      </c>
      <c r="V107">
        <v>2</v>
      </c>
      <c r="W107">
        <v>0</v>
      </c>
      <c r="X107">
        <v>0</v>
      </c>
      <c r="Y107" t="s">
        <v>19</v>
      </c>
      <c r="Z107">
        <v>54</v>
      </c>
      <c r="AA107">
        <v>22</v>
      </c>
      <c r="AB107">
        <v>31</v>
      </c>
      <c r="AC107">
        <v>27</v>
      </c>
      <c r="AD107">
        <v>13</v>
      </c>
      <c r="AE107">
        <v>14</v>
      </c>
      <c r="AF107">
        <v>16</v>
      </c>
      <c r="AG107">
        <v>14</v>
      </c>
      <c r="AH107">
        <v>2</v>
      </c>
      <c r="AI107">
        <v>7</v>
      </c>
      <c r="AJ107">
        <v>4</v>
      </c>
      <c r="AK107">
        <v>3</v>
      </c>
      <c r="AL107">
        <v>45</v>
      </c>
      <c r="AM107">
        <v>11</v>
      </c>
      <c r="AN107">
        <v>33</v>
      </c>
      <c r="AO107">
        <v>3</v>
      </c>
      <c r="AP107">
        <v>2</v>
      </c>
      <c r="AQ107">
        <v>1</v>
      </c>
      <c r="AR107">
        <v>5</v>
      </c>
      <c r="AS107">
        <v>2</v>
      </c>
      <c r="AT107">
        <v>3</v>
      </c>
      <c r="AU107">
        <v>0</v>
      </c>
      <c r="AV107" t="s">
        <v>19</v>
      </c>
      <c r="AW107">
        <v>0</v>
      </c>
      <c r="AX107">
        <v>233</v>
      </c>
      <c r="AY107">
        <v>210</v>
      </c>
      <c r="AZ107">
        <v>23</v>
      </c>
      <c r="BA107">
        <v>27</v>
      </c>
      <c r="BB107">
        <v>22</v>
      </c>
      <c r="BC107">
        <v>5</v>
      </c>
      <c r="BD107">
        <v>838</v>
      </c>
      <c r="BE107">
        <v>468</v>
      </c>
      <c r="BF107">
        <v>370</v>
      </c>
      <c r="BG107">
        <v>280</v>
      </c>
      <c r="BH107">
        <v>171</v>
      </c>
      <c r="BI107">
        <v>109</v>
      </c>
      <c r="BJ107">
        <v>167</v>
      </c>
      <c r="BK107">
        <v>105</v>
      </c>
      <c r="BL107">
        <v>62</v>
      </c>
    </row>
    <row r="108" spans="1:64">
      <c r="A108" t="s">
        <v>830</v>
      </c>
      <c r="B108">
        <v>779</v>
      </c>
      <c r="C108">
        <v>488</v>
      </c>
      <c r="D108">
        <v>291</v>
      </c>
      <c r="E108" t="s">
        <v>19</v>
      </c>
      <c r="F108" t="s">
        <v>19</v>
      </c>
      <c r="G108" t="s">
        <v>19</v>
      </c>
      <c r="H108">
        <v>52</v>
      </c>
      <c r="I108">
        <v>20</v>
      </c>
      <c r="J108">
        <v>32</v>
      </c>
      <c r="K108">
        <v>18</v>
      </c>
      <c r="L108">
        <v>8</v>
      </c>
      <c r="M108">
        <v>11</v>
      </c>
      <c r="N108">
        <v>68</v>
      </c>
      <c r="O108">
        <v>37</v>
      </c>
      <c r="P108">
        <v>31</v>
      </c>
      <c r="Q108">
        <v>8</v>
      </c>
      <c r="R108">
        <v>7</v>
      </c>
      <c r="S108">
        <v>1</v>
      </c>
      <c r="T108">
        <v>4</v>
      </c>
      <c r="U108">
        <v>4</v>
      </c>
      <c r="V108">
        <v>0</v>
      </c>
      <c r="W108" t="s">
        <v>19</v>
      </c>
      <c r="X108" t="s">
        <v>19</v>
      </c>
      <c r="Y108" t="s">
        <v>19</v>
      </c>
      <c r="Z108">
        <v>23</v>
      </c>
      <c r="AA108">
        <v>7</v>
      </c>
      <c r="AB108">
        <v>16</v>
      </c>
      <c r="AC108">
        <v>10</v>
      </c>
      <c r="AD108">
        <v>3</v>
      </c>
      <c r="AE108">
        <v>8</v>
      </c>
      <c r="AF108">
        <v>20</v>
      </c>
      <c r="AG108">
        <v>17</v>
      </c>
      <c r="AH108">
        <v>4</v>
      </c>
      <c r="AI108">
        <v>3</v>
      </c>
      <c r="AJ108" t="s">
        <v>19</v>
      </c>
      <c r="AK108">
        <v>3</v>
      </c>
      <c r="AL108">
        <v>17</v>
      </c>
      <c r="AM108">
        <v>8</v>
      </c>
      <c r="AN108">
        <v>10</v>
      </c>
      <c r="AO108">
        <v>3</v>
      </c>
      <c r="AP108">
        <v>3</v>
      </c>
      <c r="AQ108" t="s">
        <v>19</v>
      </c>
      <c r="AR108" t="s">
        <v>19</v>
      </c>
      <c r="AS108" t="s">
        <v>19</v>
      </c>
      <c r="AT108" t="s">
        <v>19</v>
      </c>
      <c r="AU108" t="s">
        <v>19</v>
      </c>
      <c r="AV108" t="s">
        <v>19</v>
      </c>
      <c r="AW108" t="s">
        <v>19</v>
      </c>
      <c r="AX108">
        <v>122</v>
      </c>
      <c r="AY108">
        <v>107</v>
      </c>
      <c r="AZ108">
        <v>15</v>
      </c>
      <c r="BA108">
        <v>17</v>
      </c>
      <c r="BB108">
        <v>13</v>
      </c>
      <c r="BC108">
        <v>4</v>
      </c>
      <c r="BD108">
        <v>417</v>
      </c>
      <c r="BE108">
        <v>240</v>
      </c>
      <c r="BF108">
        <v>178</v>
      </c>
      <c r="BG108">
        <v>147</v>
      </c>
      <c r="BH108">
        <v>99</v>
      </c>
      <c r="BI108">
        <v>48</v>
      </c>
      <c r="BJ108">
        <v>81</v>
      </c>
      <c r="BK108">
        <v>67</v>
      </c>
      <c r="BL108">
        <v>14</v>
      </c>
    </row>
    <row r="109" spans="1:64">
      <c r="A109" t="s">
        <v>829</v>
      </c>
      <c r="B109">
        <v>1113</v>
      </c>
      <c r="C109">
        <v>722</v>
      </c>
      <c r="D109">
        <v>391</v>
      </c>
      <c r="E109">
        <v>0</v>
      </c>
      <c r="F109">
        <v>0</v>
      </c>
      <c r="G109" t="s">
        <v>19</v>
      </c>
      <c r="H109">
        <v>56</v>
      </c>
      <c r="I109">
        <v>26</v>
      </c>
      <c r="J109">
        <v>30</v>
      </c>
      <c r="K109">
        <v>51</v>
      </c>
      <c r="L109">
        <v>24</v>
      </c>
      <c r="M109">
        <v>27</v>
      </c>
      <c r="N109">
        <v>103</v>
      </c>
      <c r="O109">
        <v>60</v>
      </c>
      <c r="P109">
        <v>42</v>
      </c>
      <c r="Q109">
        <v>7</v>
      </c>
      <c r="R109">
        <v>4</v>
      </c>
      <c r="S109">
        <v>3</v>
      </c>
      <c r="T109">
        <v>2</v>
      </c>
      <c r="U109">
        <v>2</v>
      </c>
      <c r="V109">
        <v>0</v>
      </c>
      <c r="W109">
        <v>0</v>
      </c>
      <c r="X109" t="s">
        <v>19</v>
      </c>
      <c r="Y109">
        <v>0</v>
      </c>
      <c r="Z109">
        <v>37</v>
      </c>
      <c r="AA109">
        <v>18</v>
      </c>
      <c r="AB109">
        <v>19</v>
      </c>
      <c r="AC109">
        <v>24</v>
      </c>
      <c r="AD109">
        <v>11</v>
      </c>
      <c r="AE109">
        <v>13</v>
      </c>
      <c r="AF109">
        <v>26</v>
      </c>
      <c r="AG109">
        <v>21</v>
      </c>
      <c r="AH109">
        <v>5</v>
      </c>
      <c r="AI109">
        <v>5</v>
      </c>
      <c r="AJ109">
        <v>4</v>
      </c>
      <c r="AK109">
        <v>1</v>
      </c>
      <c r="AL109">
        <v>23</v>
      </c>
      <c r="AM109">
        <v>3</v>
      </c>
      <c r="AN109">
        <v>20</v>
      </c>
      <c r="AO109">
        <v>3</v>
      </c>
      <c r="AP109">
        <v>3</v>
      </c>
      <c r="AQ109" t="s">
        <v>19</v>
      </c>
      <c r="AR109" t="s">
        <v>19</v>
      </c>
      <c r="AS109" t="s">
        <v>19</v>
      </c>
      <c r="AT109" t="s">
        <v>19</v>
      </c>
      <c r="AU109">
        <v>0</v>
      </c>
      <c r="AV109" t="s">
        <v>19</v>
      </c>
      <c r="AW109">
        <v>0</v>
      </c>
      <c r="AX109">
        <v>185</v>
      </c>
      <c r="AY109">
        <v>172</v>
      </c>
      <c r="AZ109">
        <v>14</v>
      </c>
      <c r="BA109">
        <v>14</v>
      </c>
      <c r="BB109">
        <v>12</v>
      </c>
      <c r="BC109">
        <v>2</v>
      </c>
      <c r="BD109">
        <v>570</v>
      </c>
      <c r="BE109">
        <v>342</v>
      </c>
      <c r="BF109">
        <v>228</v>
      </c>
      <c r="BG109">
        <v>141</v>
      </c>
      <c r="BH109">
        <v>105</v>
      </c>
      <c r="BI109">
        <v>37</v>
      </c>
      <c r="BJ109">
        <v>123</v>
      </c>
      <c r="BK109">
        <v>92</v>
      </c>
      <c r="BL109">
        <v>31</v>
      </c>
    </row>
    <row r="110" spans="1:64">
      <c r="A110" t="s">
        <v>828</v>
      </c>
      <c r="B110">
        <v>1019</v>
      </c>
      <c r="C110">
        <v>615</v>
      </c>
      <c r="D110">
        <v>403</v>
      </c>
      <c r="E110">
        <v>1</v>
      </c>
      <c r="F110">
        <v>1</v>
      </c>
      <c r="G110" t="s">
        <v>19</v>
      </c>
      <c r="H110">
        <v>62</v>
      </c>
      <c r="I110">
        <v>24</v>
      </c>
      <c r="J110">
        <v>37</v>
      </c>
      <c r="K110">
        <v>30</v>
      </c>
      <c r="L110">
        <v>13</v>
      </c>
      <c r="M110">
        <v>17</v>
      </c>
      <c r="N110">
        <v>75</v>
      </c>
      <c r="O110">
        <v>39</v>
      </c>
      <c r="P110">
        <v>36</v>
      </c>
      <c r="Q110">
        <v>14</v>
      </c>
      <c r="R110">
        <v>9</v>
      </c>
      <c r="S110">
        <v>5</v>
      </c>
      <c r="T110">
        <v>6</v>
      </c>
      <c r="U110">
        <v>4</v>
      </c>
      <c r="V110">
        <v>2</v>
      </c>
      <c r="W110">
        <v>1</v>
      </c>
      <c r="X110">
        <v>1</v>
      </c>
      <c r="Y110">
        <v>0</v>
      </c>
      <c r="Z110">
        <v>26</v>
      </c>
      <c r="AA110">
        <v>9</v>
      </c>
      <c r="AB110">
        <v>17</v>
      </c>
      <c r="AC110">
        <v>8</v>
      </c>
      <c r="AD110">
        <v>4</v>
      </c>
      <c r="AE110">
        <v>4</v>
      </c>
      <c r="AF110">
        <v>16</v>
      </c>
      <c r="AG110">
        <v>10</v>
      </c>
      <c r="AH110">
        <v>7</v>
      </c>
      <c r="AI110">
        <v>3</v>
      </c>
      <c r="AJ110">
        <v>2</v>
      </c>
      <c r="AK110">
        <v>1</v>
      </c>
      <c r="AL110">
        <v>26</v>
      </c>
      <c r="AM110">
        <v>5</v>
      </c>
      <c r="AN110">
        <v>21</v>
      </c>
      <c r="AO110">
        <v>3</v>
      </c>
      <c r="AP110">
        <v>3</v>
      </c>
      <c r="AQ110" t="s">
        <v>19</v>
      </c>
      <c r="AR110">
        <v>1</v>
      </c>
      <c r="AS110">
        <v>0</v>
      </c>
      <c r="AT110">
        <v>1</v>
      </c>
      <c r="AU110">
        <v>1</v>
      </c>
      <c r="AV110">
        <v>1</v>
      </c>
      <c r="AW110">
        <v>0</v>
      </c>
      <c r="AX110">
        <v>147</v>
      </c>
      <c r="AY110">
        <v>138</v>
      </c>
      <c r="AZ110">
        <v>9</v>
      </c>
      <c r="BA110">
        <v>8</v>
      </c>
      <c r="BB110">
        <v>8</v>
      </c>
      <c r="BC110" t="s">
        <v>19</v>
      </c>
      <c r="BD110">
        <v>579</v>
      </c>
      <c r="BE110">
        <v>337</v>
      </c>
      <c r="BF110">
        <v>242</v>
      </c>
      <c r="BG110">
        <v>150</v>
      </c>
      <c r="BH110">
        <v>102</v>
      </c>
      <c r="BI110">
        <v>49</v>
      </c>
      <c r="BJ110">
        <v>95</v>
      </c>
      <c r="BK110">
        <v>55</v>
      </c>
      <c r="BL110">
        <v>40</v>
      </c>
    </row>
    <row r="111" spans="1:64">
      <c r="A111" t="s">
        <v>827</v>
      </c>
      <c r="B111">
        <v>1204</v>
      </c>
      <c r="C111">
        <v>887</v>
      </c>
      <c r="D111">
        <v>317</v>
      </c>
      <c r="E111">
        <v>0</v>
      </c>
      <c r="F111">
        <v>0</v>
      </c>
      <c r="G111" t="s">
        <v>19</v>
      </c>
      <c r="H111">
        <v>41</v>
      </c>
      <c r="I111">
        <v>16</v>
      </c>
      <c r="J111">
        <v>26</v>
      </c>
      <c r="K111">
        <v>46</v>
      </c>
      <c r="L111">
        <v>21</v>
      </c>
      <c r="M111">
        <v>25</v>
      </c>
      <c r="N111">
        <v>98</v>
      </c>
      <c r="O111">
        <v>64</v>
      </c>
      <c r="P111">
        <v>34</v>
      </c>
      <c r="Q111">
        <v>15</v>
      </c>
      <c r="R111">
        <v>13</v>
      </c>
      <c r="S111">
        <v>3</v>
      </c>
      <c r="T111">
        <v>4</v>
      </c>
      <c r="U111">
        <v>4</v>
      </c>
      <c r="V111">
        <v>0</v>
      </c>
      <c r="W111" t="s">
        <v>19</v>
      </c>
      <c r="X111" t="s">
        <v>19</v>
      </c>
      <c r="Y111" t="s">
        <v>19</v>
      </c>
      <c r="Z111">
        <v>29</v>
      </c>
      <c r="AA111">
        <v>15</v>
      </c>
      <c r="AB111">
        <v>14</v>
      </c>
      <c r="AC111">
        <v>23</v>
      </c>
      <c r="AD111">
        <v>11</v>
      </c>
      <c r="AE111">
        <v>12</v>
      </c>
      <c r="AF111">
        <v>25</v>
      </c>
      <c r="AG111">
        <v>22</v>
      </c>
      <c r="AH111">
        <v>3</v>
      </c>
      <c r="AI111">
        <v>2</v>
      </c>
      <c r="AJ111" t="s">
        <v>19</v>
      </c>
      <c r="AK111">
        <v>2</v>
      </c>
      <c r="AL111">
        <v>44</v>
      </c>
      <c r="AM111">
        <v>31</v>
      </c>
      <c r="AN111">
        <v>13</v>
      </c>
      <c r="AO111">
        <v>4</v>
      </c>
      <c r="AP111">
        <v>2</v>
      </c>
      <c r="AQ111">
        <v>2</v>
      </c>
      <c r="AR111" t="s">
        <v>19</v>
      </c>
      <c r="AS111" t="s">
        <v>19</v>
      </c>
      <c r="AT111" t="s">
        <v>19</v>
      </c>
      <c r="AU111">
        <v>1</v>
      </c>
      <c r="AV111">
        <v>1</v>
      </c>
      <c r="AW111" t="s">
        <v>19</v>
      </c>
      <c r="AX111">
        <v>196</v>
      </c>
      <c r="AY111">
        <v>186</v>
      </c>
      <c r="AZ111">
        <v>10</v>
      </c>
      <c r="BA111">
        <v>13</v>
      </c>
      <c r="BB111">
        <v>9</v>
      </c>
      <c r="BC111">
        <v>3</v>
      </c>
      <c r="BD111">
        <v>705</v>
      </c>
      <c r="BE111">
        <v>505</v>
      </c>
      <c r="BF111">
        <v>200</v>
      </c>
      <c r="BG111">
        <v>227</v>
      </c>
      <c r="BH111">
        <v>190</v>
      </c>
      <c r="BI111">
        <v>37</v>
      </c>
      <c r="BJ111">
        <v>69</v>
      </c>
      <c r="BK111">
        <v>61</v>
      </c>
      <c r="BL111">
        <v>8</v>
      </c>
    </row>
    <row r="112" spans="1:64">
      <c r="A112" t="s">
        <v>826</v>
      </c>
      <c r="B112">
        <v>1294</v>
      </c>
      <c r="C112">
        <v>839</v>
      </c>
      <c r="D112">
        <v>455</v>
      </c>
      <c r="E112">
        <v>1</v>
      </c>
      <c r="F112">
        <v>1</v>
      </c>
      <c r="G112" t="s">
        <v>19</v>
      </c>
      <c r="H112">
        <v>86</v>
      </c>
      <c r="I112">
        <v>43</v>
      </c>
      <c r="J112">
        <v>43</v>
      </c>
      <c r="K112">
        <v>58</v>
      </c>
      <c r="L112">
        <v>32</v>
      </c>
      <c r="M112">
        <v>26</v>
      </c>
      <c r="N112">
        <v>128</v>
      </c>
      <c r="O112">
        <v>79</v>
      </c>
      <c r="P112">
        <v>49</v>
      </c>
      <c r="Q112">
        <v>13</v>
      </c>
      <c r="R112">
        <v>9</v>
      </c>
      <c r="S112">
        <v>4</v>
      </c>
      <c r="T112">
        <v>17</v>
      </c>
      <c r="U112">
        <v>14</v>
      </c>
      <c r="V112">
        <v>3</v>
      </c>
      <c r="W112">
        <v>1</v>
      </c>
      <c r="X112">
        <v>0</v>
      </c>
      <c r="Y112">
        <v>1</v>
      </c>
      <c r="Z112">
        <v>57</v>
      </c>
      <c r="AA112">
        <v>29</v>
      </c>
      <c r="AB112">
        <v>27</v>
      </c>
      <c r="AC112">
        <v>27</v>
      </c>
      <c r="AD112">
        <v>17</v>
      </c>
      <c r="AE112">
        <v>10</v>
      </c>
      <c r="AF112">
        <v>8</v>
      </c>
      <c r="AG112">
        <v>6</v>
      </c>
      <c r="AH112">
        <v>3</v>
      </c>
      <c r="AI112">
        <v>6</v>
      </c>
      <c r="AJ112">
        <v>4</v>
      </c>
      <c r="AK112">
        <v>2</v>
      </c>
      <c r="AL112">
        <v>51</v>
      </c>
      <c r="AM112">
        <v>11</v>
      </c>
      <c r="AN112">
        <v>40</v>
      </c>
      <c r="AO112">
        <v>8</v>
      </c>
      <c r="AP112">
        <v>7</v>
      </c>
      <c r="AQ112">
        <v>1</v>
      </c>
      <c r="AR112">
        <v>3</v>
      </c>
      <c r="AS112" t="s">
        <v>19</v>
      </c>
      <c r="AT112">
        <v>3</v>
      </c>
      <c r="AU112">
        <v>1</v>
      </c>
      <c r="AV112">
        <v>1</v>
      </c>
      <c r="AW112">
        <v>0</v>
      </c>
      <c r="AX112">
        <v>179</v>
      </c>
      <c r="AY112">
        <v>158</v>
      </c>
      <c r="AZ112">
        <v>21</v>
      </c>
      <c r="BA112">
        <v>39</v>
      </c>
      <c r="BB112">
        <v>36</v>
      </c>
      <c r="BC112">
        <v>3</v>
      </c>
      <c r="BD112">
        <v>641</v>
      </c>
      <c r="BE112">
        <v>422</v>
      </c>
      <c r="BF112">
        <v>219</v>
      </c>
      <c r="BG112">
        <v>270</v>
      </c>
      <c r="BH112">
        <v>202</v>
      </c>
      <c r="BI112">
        <v>68</v>
      </c>
      <c r="BJ112">
        <v>137</v>
      </c>
      <c r="BK112">
        <v>85</v>
      </c>
      <c r="BL112">
        <v>52</v>
      </c>
    </row>
    <row r="113" spans="1:64">
      <c r="A113" t="s">
        <v>825</v>
      </c>
      <c r="B113">
        <v>1460</v>
      </c>
      <c r="C113">
        <v>1009</v>
      </c>
      <c r="D113">
        <v>451</v>
      </c>
      <c r="E113">
        <v>1</v>
      </c>
      <c r="F113">
        <v>1</v>
      </c>
      <c r="G113">
        <v>0</v>
      </c>
      <c r="H113">
        <v>40</v>
      </c>
      <c r="I113">
        <v>25</v>
      </c>
      <c r="J113">
        <v>16</v>
      </c>
      <c r="K113">
        <v>80</v>
      </c>
      <c r="L113">
        <v>45</v>
      </c>
      <c r="M113">
        <v>34</v>
      </c>
      <c r="N113">
        <v>129</v>
      </c>
      <c r="O113">
        <v>74</v>
      </c>
      <c r="P113">
        <v>55</v>
      </c>
      <c r="Q113">
        <v>20</v>
      </c>
      <c r="R113">
        <v>11</v>
      </c>
      <c r="S113">
        <v>9</v>
      </c>
      <c r="T113">
        <v>7</v>
      </c>
      <c r="U113">
        <v>5</v>
      </c>
      <c r="V113">
        <v>3</v>
      </c>
      <c r="W113">
        <v>1</v>
      </c>
      <c r="X113">
        <v>0</v>
      </c>
      <c r="Y113">
        <v>1</v>
      </c>
      <c r="Z113">
        <v>33</v>
      </c>
      <c r="AA113">
        <v>18</v>
      </c>
      <c r="AB113">
        <v>15</v>
      </c>
      <c r="AC113">
        <v>58</v>
      </c>
      <c r="AD113">
        <v>34</v>
      </c>
      <c r="AE113">
        <v>23</v>
      </c>
      <c r="AF113">
        <v>7</v>
      </c>
      <c r="AG113">
        <v>4</v>
      </c>
      <c r="AH113">
        <v>3</v>
      </c>
      <c r="AI113">
        <v>3</v>
      </c>
      <c r="AJ113">
        <v>1</v>
      </c>
      <c r="AK113">
        <v>2</v>
      </c>
      <c r="AL113">
        <v>42</v>
      </c>
      <c r="AM113">
        <v>16</v>
      </c>
      <c r="AN113">
        <v>26</v>
      </c>
      <c r="AO113">
        <v>6</v>
      </c>
      <c r="AP113">
        <v>6</v>
      </c>
      <c r="AQ113">
        <v>1</v>
      </c>
      <c r="AR113">
        <v>9</v>
      </c>
      <c r="AS113">
        <v>7</v>
      </c>
      <c r="AT113">
        <v>3</v>
      </c>
      <c r="AU113">
        <v>2</v>
      </c>
      <c r="AV113">
        <v>2</v>
      </c>
      <c r="AW113">
        <v>0</v>
      </c>
      <c r="AX113">
        <v>260</v>
      </c>
      <c r="AY113">
        <v>234</v>
      </c>
      <c r="AZ113">
        <v>25</v>
      </c>
      <c r="BA113">
        <v>13</v>
      </c>
      <c r="BB113">
        <v>13</v>
      </c>
      <c r="BC113">
        <v>1</v>
      </c>
      <c r="BD113">
        <v>768</v>
      </c>
      <c r="BE113">
        <v>501</v>
      </c>
      <c r="BF113">
        <v>267</v>
      </c>
      <c r="BG113">
        <v>275</v>
      </c>
      <c r="BH113">
        <v>213</v>
      </c>
      <c r="BI113">
        <v>62</v>
      </c>
      <c r="BJ113">
        <v>124</v>
      </c>
      <c r="BK113">
        <v>101</v>
      </c>
      <c r="BL113">
        <v>23</v>
      </c>
    </row>
    <row r="114" spans="1:64">
      <c r="A114" t="s">
        <v>824</v>
      </c>
      <c r="B114">
        <v>1162</v>
      </c>
      <c r="C114">
        <v>742</v>
      </c>
      <c r="D114">
        <v>420</v>
      </c>
      <c r="E114" t="s">
        <v>19</v>
      </c>
      <c r="F114" t="s">
        <v>19</v>
      </c>
      <c r="G114" t="s">
        <v>19</v>
      </c>
      <c r="H114">
        <v>49</v>
      </c>
      <c r="I114">
        <v>24</v>
      </c>
      <c r="J114">
        <v>25</v>
      </c>
      <c r="K114">
        <v>86</v>
      </c>
      <c r="L114">
        <v>44</v>
      </c>
      <c r="M114">
        <v>42</v>
      </c>
      <c r="N114">
        <v>115</v>
      </c>
      <c r="O114">
        <v>72</v>
      </c>
      <c r="P114">
        <v>43</v>
      </c>
      <c r="Q114">
        <v>17</v>
      </c>
      <c r="R114">
        <v>15</v>
      </c>
      <c r="S114">
        <v>1</v>
      </c>
      <c r="T114">
        <v>10</v>
      </c>
      <c r="U114">
        <v>7</v>
      </c>
      <c r="V114">
        <v>3</v>
      </c>
      <c r="W114" t="s">
        <v>19</v>
      </c>
      <c r="X114" t="s">
        <v>19</v>
      </c>
      <c r="Y114" t="s">
        <v>19</v>
      </c>
      <c r="Z114">
        <v>37</v>
      </c>
      <c r="AA114">
        <v>21</v>
      </c>
      <c r="AB114">
        <v>16</v>
      </c>
      <c r="AC114">
        <v>43</v>
      </c>
      <c r="AD114">
        <v>24</v>
      </c>
      <c r="AE114">
        <v>19</v>
      </c>
      <c r="AF114">
        <v>3</v>
      </c>
      <c r="AG114">
        <v>2</v>
      </c>
      <c r="AH114">
        <v>1</v>
      </c>
      <c r="AI114">
        <v>6</v>
      </c>
      <c r="AJ114">
        <v>2</v>
      </c>
      <c r="AK114">
        <v>4</v>
      </c>
      <c r="AL114">
        <v>36</v>
      </c>
      <c r="AM114">
        <v>11</v>
      </c>
      <c r="AN114">
        <v>24</v>
      </c>
      <c r="AO114">
        <v>5</v>
      </c>
      <c r="AP114">
        <v>3</v>
      </c>
      <c r="AQ114">
        <v>1</v>
      </c>
      <c r="AR114">
        <v>0</v>
      </c>
      <c r="AS114">
        <v>0</v>
      </c>
      <c r="AT114">
        <v>0</v>
      </c>
      <c r="AU114">
        <v>1</v>
      </c>
      <c r="AV114">
        <v>1</v>
      </c>
      <c r="AW114">
        <v>0</v>
      </c>
      <c r="AX114">
        <v>188</v>
      </c>
      <c r="AY114">
        <v>157</v>
      </c>
      <c r="AZ114">
        <v>31</v>
      </c>
      <c r="BA114">
        <v>13</v>
      </c>
      <c r="BB114">
        <v>13</v>
      </c>
      <c r="BC114">
        <v>1</v>
      </c>
      <c r="BD114">
        <v>615</v>
      </c>
      <c r="BE114">
        <v>378</v>
      </c>
      <c r="BF114">
        <v>236</v>
      </c>
      <c r="BG114">
        <v>162</v>
      </c>
      <c r="BH114">
        <v>117</v>
      </c>
      <c r="BI114">
        <v>45</v>
      </c>
      <c r="BJ114">
        <v>69</v>
      </c>
      <c r="BK114">
        <v>52</v>
      </c>
      <c r="BL114">
        <v>17</v>
      </c>
    </row>
    <row r="115" spans="1:64">
      <c r="A115" t="s">
        <v>823</v>
      </c>
      <c r="B115">
        <v>1230</v>
      </c>
      <c r="C115">
        <v>862</v>
      </c>
      <c r="D115">
        <v>369</v>
      </c>
      <c r="E115">
        <v>1</v>
      </c>
      <c r="F115">
        <v>1</v>
      </c>
      <c r="G115" t="s">
        <v>19</v>
      </c>
      <c r="H115">
        <v>59</v>
      </c>
      <c r="I115">
        <v>26</v>
      </c>
      <c r="J115">
        <v>33</v>
      </c>
      <c r="K115">
        <v>85</v>
      </c>
      <c r="L115">
        <v>49</v>
      </c>
      <c r="M115">
        <v>35</v>
      </c>
      <c r="N115">
        <v>147</v>
      </c>
      <c r="O115">
        <v>98</v>
      </c>
      <c r="P115">
        <v>49</v>
      </c>
      <c r="Q115">
        <v>22</v>
      </c>
      <c r="R115">
        <v>18</v>
      </c>
      <c r="S115">
        <v>4</v>
      </c>
      <c r="T115">
        <v>12</v>
      </c>
      <c r="U115">
        <v>9</v>
      </c>
      <c r="V115">
        <v>3</v>
      </c>
      <c r="W115">
        <v>0</v>
      </c>
      <c r="X115" t="s">
        <v>19</v>
      </c>
      <c r="Y115">
        <v>0</v>
      </c>
      <c r="Z115">
        <v>34</v>
      </c>
      <c r="AA115">
        <v>19</v>
      </c>
      <c r="AB115">
        <v>16</v>
      </c>
      <c r="AC115">
        <v>43</v>
      </c>
      <c r="AD115">
        <v>25</v>
      </c>
      <c r="AE115">
        <v>17</v>
      </c>
      <c r="AF115">
        <v>19</v>
      </c>
      <c r="AG115">
        <v>17</v>
      </c>
      <c r="AH115">
        <v>2</v>
      </c>
      <c r="AI115">
        <v>17</v>
      </c>
      <c r="AJ115">
        <v>10</v>
      </c>
      <c r="AK115">
        <v>7</v>
      </c>
      <c r="AL115">
        <v>45</v>
      </c>
      <c r="AM115">
        <v>17</v>
      </c>
      <c r="AN115">
        <v>28</v>
      </c>
      <c r="AO115">
        <v>3</v>
      </c>
      <c r="AP115">
        <v>3</v>
      </c>
      <c r="AQ115">
        <v>1</v>
      </c>
      <c r="AR115">
        <v>4</v>
      </c>
      <c r="AS115">
        <v>2</v>
      </c>
      <c r="AT115">
        <v>2</v>
      </c>
      <c r="AU115">
        <v>2</v>
      </c>
      <c r="AV115" t="s">
        <v>19</v>
      </c>
      <c r="AW115">
        <v>2</v>
      </c>
      <c r="AX115">
        <v>187</v>
      </c>
      <c r="AY115">
        <v>173</v>
      </c>
      <c r="AZ115">
        <v>14</v>
      </c>
      <c r="BA115">
        <v>11</v>
      </c>
      <c r="BB115">
        <v>11</v>
      </c>
      <c r="BC115">
        <v>0</v>
      </c>
      <c r="BD115">
        <v>637</v>
      </c>
      <c r="BE115">
        <v>446</v>
      </c>
      <c r="BF115">
        <v>191</v>
      </c>
      <c r="BG115">
        <v>259</v>
      </c>
      <c r="BH115">
        <v>208</v>
      </c>
      <c r="BI115">
        <v>50</v>
      </c>
      <c r="BJ115">
        <v>63</v>
      </c>
      <c r="BK115">
        <v>48</v>
      </c>
      <c r="BL115">
        <v>15</v>
      </c>
    </row>
    <row r="116" spans="1:64">
      <c r="A116" t="s">
        <v>822</v>
      </c>
      <c r="B116">
        <v>1547</v>
      </c>
      <c r="C116">
        <v>1146</v>
      </c>
      <c r="D116">
        <v>401</v>
      </c>
      <c r="E116" t="s">
        <v>19</v>
      </c>
      <c r="F116" t="s">
        <v>19</v>
      </c>
      <c r="G116" t="s">
        <v>19</v>
      </c>
      <c r="H116">
        <v>107</v>
      </c>
      <c r="I116">
        <v>72</v>
      </c>
      <c r="J116">
        <v>34</v>
      </c>
      <c r="K116">
        <v>82</v>
      </c>
      <c r="L116">
        <v>54</v>
      </c>
      <c r="M116">
        <v>28</v>
      </c>
      <c r="N116">
        <v>171</v>
      </c>
      <c r="O116">
        <v>117</v>
      </c>
      <c r="P116">
        <v>54</v>
      </c>
      <c r="Q116">
        <v>26</v>
      </c>
      <c r="R116">
        <v>17</v>
      </c>
      <c r="S116">
        <v>10</v>
      </c>
      <c r="T116">
        <v>23</v>
      </c>
      <c r="U116">
        <v>19</v>
      </c>
      <c r="V116">
        <v>4</v>
      </c>
      <c r="W116">
        <v>1</v>
      </c>
      <c r="X116">
        <v>1</v>
      </c>
      <c r="Y116" t="s">
        <v>19</v>
      </c>
      <c r="Z116">
        <v>50</v>
      </c>
      <c r="AA116">
        <v>32</v>
      </c>
      <c r="AB116">
        <v>18</v>
      </c>
      <c r="AC116">
        <v>49</v>
      </c>
      <c r="AD116">
        <v>31</v>
      </c>
      <c r="AE116">
        <v>18</v>
      </c>
      <c r="AF116">
        <v>14</v>
      </c>
      <c r="AG116">
        <v>14</v>
      </c>
      <c r="AH116" t="s">
        <v>19</v>
      </c>
      <c r="AI116">
        <v>8</v>
      </c>
      <c r="AJ116">
        <v>4</v>
      </c>
      <c r="AK116">
        <v>4</v>
      </c>
      <c r="AL116">
        <v>46</v>
      </c>
      <c r="AM116">
        <v>14</v>
      </c>
      <c r="AN116">
        <v>32</v>
      </c>
      <c r="AO116">
        <v>2</v>
      </c>
      <c r="AP116">
        <v>2</v>
      </c>
      <c r="AQ116" t="s">
        <v>19</v>
      </c>
      <c r="AR116">
        <v>5</v>
      </c>
      <c r="AS116">
        <v>3</v>
      </c>
      <c r="AT116">
        <v>3</v>
      </c>
      <c r="AU116">
        <v>1</v>
      </c>
      <c r="AV116">
        <v>0</v>
      </c>
      <c r="AW116">
        <v>0</v>
      </c>
      <c r="AX116">
        <v>200</v>
      </c>
      <c r="AY116">
        <v>190</v>
      </c>
      <c r="AZ116">
        <v>10</v>
      </c>
      <c r="BA116">
        <v>29</v>
      </c>
      <c r="BB116">
        <v>27</v>
      </c>
      <c r="BC116">
        <v>3</v>
      </c>
      <c r="BD116">
        <v>810</v>
      </c>
      <c r="BE116">
        <v>598</v>
      </c>
      <c r="BF116">
        <v>211</v>
      </c>
      <c r="BG116">
        <v>294</v>
      </c>
      <c r="BH116">
        <v>241</v>
      </c>
      <c r="BI116">
        <v>53</v>
      </c>
      <c r="BJ116">
        <v>124</v>
      </c>
      <c r="BK116">
        <v>96</v>
      </c>
      <c r="BL116">
        <v>28</v>
      </c>
    </row>
    <row r="117" spans="1:64">
      <c r="A117" t="s">
        <v>821</v>
      </c>
      <c r="B117">
        <v>1009</v>
      </c>
      <c r="C117">
        <v>735</v>
      </c>
      <c r="D117">
        <v>274</v>
      </c>
      <c r="E117">
        <v>1</v>
      </c>
      <c r="F117">
        <v>1</v>
      </c>
      <c r="G117" t="s">
        <v>19</v>
      </c>
      <c r="H117">
        <v>45</v>
      </c>
      <c r="I117">
        <v>26</v>
      </c>
      <c r="J117">
        <v>19</v>
      </c>
      <c r="K117">
        <v>68</v>
      </c>
      <c r="L117">
        <v>39</v>
      </c>
      <c r="M117">
        <v>29</v>
      </c>
      <c r="N117">
        <v>89</v>
      </c>
      <c r="O117">
        <v>57</v>
      </c>
      <c r="P117">
        <v>32</v>
      </c>
      <c r="Q117">
        <v>15</v>
      </c>
      <c r="R117">
        <v>12</v>
      </c>
      <c r="S117">
        <v>3</v>
      </c>
      <c r="T117">
        <v>3</v>
      </c>
      <c r="U117">
        <v>3</v>
      </c>
      <c r="V117" t="s">
        <v>19</v>
      </c>
      <c r="W117">
        <v>1</v>
      </c>
      <c r="X117" t="s">
        <v>19</v>
      </c>
      <c r="Y117">
        <v>1</v>
      </c>
      <c r="Z117">
        <v>24</v>
      </c>
      <c r="AA117">
        <v>15</v>
      </c>
      <c r="AB117">
        <v>9</v>
      </c>
      <c r="AC117">
        <v>37</v>
      </c>
      <c r="AD117">
        <v>22</v>
      </c>
      <c r="AE117">
        <v>16</v>
      </c>
      <c r="AF117">
        <v>5</v>
      </c>
      <c r="AG117">
        <v>4</v>
      </c>
      <c r="AH117">
        <v>2</v>
      </c>
      <c r="AI117">
        <v>3</v>
      </c>
      <c r="AJ117">
        <v>2</v>
      </c>
      <c r="AK117">
        <v>1</v>
      </c>
      <c r="AL117">
        <v>48</v>
      </c>
      <c r="AM117">
        <v>19</v>
      </c>
      <c r="AN117">
        <v>29</v>
      </c>
      <c r="AO117">
        <v>4</v>
      </c>
      <c r="AP117">
        <v>3</v>
      </c>
      <c r="AQ117">
        <v>1</v>
      </c>
      <c r="AR117">
        <v>5</v>
      </c>
      <c r="AS117">
        <v>4</v>
      </c>
      <c r="AT117">
        <v>0</v>
      </c>
      <c r="AU117">
        <v>1</v>
      </c>
      <c r="AV117">
        <v>0</v>
      </c>
      <c r="AW117">
        <v>0</v>
      </c>
      <c r="AX117">
        <v>159</v>
      </c>
      <c r="AY117">
        <v>141</v>
      </c>
      <c r="AZ117">
        <v>18</v>
      </c>
      <c r="BA117">
        <v>8</v>
      </c>
      <c r="BB117">
        <v>6</v>
      </c>
      <c r="BC117">
        <v>3</v>
      </c>
      <c r="BD117">
        <v>490</v>
      </c>
      <c r="BE117">
        <v>367</v>
      </c>
      <c r="BF117">
        <v>123</v>
      </c>
      <c r="BG117">
        <v>206</v>
      </c>
      <c r="BH117">
        <v>177</v>
      </c>
      <c r="BI117">
        <v>29</v>
      </c>
      <c r="BJ117">
        <v>101</v>
      </c>
      <c r="BK117">
        <v>77</v>
      </c>
      <c r="BL117">
        <v>24</v>
      </c>
    </row>
    <row r="118" spans="1:64">
      <c r="A118" t="s">
        <v>820</v>
      </c>
      <c r="B118">
        <v>806</v>
      </c>
      <c r="C118">
        <v>603</v>
      </c>
      <c r="D118">
        <v>203</v>
      </c>
      <c r="E118" t="s">
        <v>19</v>
      </c>
      <c r="F118" t="s">
        <v>19</v>
      </c>
      <c r="G118" t="s">
        <v>19</v>
      </c>
      <c r="H118">
        <v>39</v>
      </c>
      <c r="I118">
        <v>23</v>
      </c>
      <c r="J118">
        <v>17</v>
      </c>
      <c r="K118">
        <v>55</v>
      </c>
      <c r="L118">
        <v>39</v>
      </c>
      <c r="M118">
        <v>16</v>
      </c>
      <c r="N118">
        <v>91</v>
      </c>
      <c r="O118">
        <v>66</v>
      </c>
      <c r="P118">
        <v>25</v>
      </c>
      <c r="Q118">
        <v>27</v>
      </c>
      <c r="R118">
        <v>22</v>
      </c>
      <c r="S118">
        <v>6</v>
      </c>
      <c r="T118">
        <v>16</v>
      </c>
      <c r="U118">
        <v>12</v>
      </c>
      <c r="V118">
        <v>4</v>
      </c>
      <c r="W118">
        <v>3</v>
      </c>
      <c r="X118">
        <v>3</v>
      </c>
      <c r="Y118">
        <v>0</v>
      </c>
      <c r="Z118">
        <v>18</v>
      </c>
      <c r="AA118">
        <v>9</v>
      </c>
      <c r="AB118">
        <v>9</v>
      </c>
      <c r="AC118">
        <v>17</v>
      </c>
      <c r="AD118">
        <v>12</v>
      </c>
      <c r="AE118">
        <v>5</v>
      </c>
      <c r="AF118">
        <v>8</v>
      </c>
      <c r="AG118">
        <v>8</v>
      </c>
      <c r="AH118">
        <v>0</v>
      </c>
      <c r="AI118">
        <v>2</v>
      </c>
      <c r="AJ118" t="s">
        <v>19</v>
      </c>
      <c r="AK118">
        <v>2</v>
      </c>
      <c r="AL118">
        <v>23</v>
      </c>
      <c r="AM118">
        <v>5</v>
      </c>
      <c r="AN118">
        <v>18</v>
      </c>
      <c r="AO118">
        <v>0</v>
      </c>
      <c r="AP118">
        <v>0</v>
      </c>
      <c r="AQ118">
        <v>0</v>
      </c>
      <c r="AR118">
        <v>5</v>
      </c>
      <c r="AS118">
        <v>2</v>
      </c>
      <c r="AT118">
        <v>3</v>
      </c>
      <c r="AU118">
        <v>1</v>
      </c>
      <c r="AV118" t="s">
        <v>19</v>
      </c>
      <c r="AW118">
        <v>1</v>
      </c>
      <c r="AX118">
        <v>128</v>
      </c>
      <c r="AY118">
        <v>119</v>
      </c>
      <c r="AZ118">
        <v>9</v>
      </c>
      <c r="BA118">
        <v>15</v>
      </c>
      <c r="BB118">
        <v>14</v>
      </c>
      <c r="BC118">
        <v>1</v>
      </c>
      <c r="BD118">
        <v>404</v>
      </c>
      <c r="BE118">
        <v>300</v>
      </c>
      <c r="BF118">
        <v>104</v>
      </c>
      <c r="BG118">
        <v>163</v>
      </c>
      <c r="BH118">
        <v>126</v>
      </c>
      <c r="BI118">
        <v>37</v>
      </c>
      <c r="BJ118">
        <v>60</v>
      </c>
      <c r="BK118">
        <v>50</v>
      </c>
      <c r="BL118">
        <v>10</v>
      </c>
    </row>
    <row r="119" spans="1:64">
      <c r="A119" t="s">
        <v>819</v>
      </c>
      <c r="B119">
        <v>1444</v>
      </c>
      <c r="C119">
        <v>1068</v>
      </c>
      <c r="D119">
        <v>376</v>
      </c>
      <c r="E119">
        <v>2</v>
      </c>
      <c r="F119">
        <v>2</v>
      </c>
      <c r="G119">
        <v>0</v>
      </c>
      <c r="H119">
        <v>76</v>
      </c>
      <c r="I119">
        <v>43</v>
      </c>
      <c r="J119">
        <v>33</v>
      </c>
      <c r="K119">
        <v>74</v>
      </c>
      <c r="L119">
        <v>44</v>
      </c>
      <c r="M119">
        <v>31</v>
      </c>
      <c r="N119">
        <v>163</v>
      </c>
      <c r="O119">
        <v>121</v>
      </c>
      <c r="P119">
        <v>42</v>
      </c>
      <c r="Q119">
        <v>26</v>
      </c>
      <c r="R119">
        <v>23</v>
      </c>
      <c r="S119">
        <v>3</v>
      </c>
      <c r="T119">
        <v>10</v>
      </c>
      <c r="U119">
        <v>10</v>
      </c>
      <c r="V119">
        <v>0</v>
      </c>
      <c r="W119">
        <v>3</v>
      </c>
      <c r="X119">
        <v>2</v>
      </c>
      <c r="Y119">
        <v>1</v>
      </c>
      <c r="Z119">
        <v>33</v>
      </c>
      <c r="AA119">
        <v>18</v>
      </c>
      <c r="AB119">
        <v>15</v>
      </c>
      <c r="AC119">
        <v>56</v>
      </c>
      <c r="AD119">
        <v>40</v>
      </c>
      <c r="AE119">
        <v>16</v>
      </c>
      <c r="AF119">
        <v>28</v>
      </c>
      <c r="AG119">
        <v>23</v>
      </c>
      <c r="AH119">
        <v>5</v>
      </c>
      <c r="AI119">
        <v>8</v>
      </c>
      <c r="AJ119">
        <v>6</v>
      </c>
      <c r="AK119">
        <v>2</v>
      </c>
      <c r="AL119">
        <v>70</v>
      </c>
      <c r="AM119">
        <v>26</v>
      </c>
      <c r="AN119">
        <v>45</v>
      </c>
      <c r="AO119">
        <v>4</v>
      </c>
      <c r="AP119">
        <v>4</v>
      </c>
      <c r="AQ119">
        <v>1</v>
      </c>
      <c r="AR119">
        <v>5</v>
      </c>
      <c r="AS119">
        <v>5</v>
      </c>
      <c r="AT119">
        <v>1</v>
      </c>
      <c r="AU119">
        <v>2</v>
      </c>
      <c r="AV119">
        <v>1</v>
      </c>
      <c r="AW119">
        <v>1</v>
      </c>
      <c r="AX119">
        <v>207</v>
      </c>
      <c r="AY119">
        <v>192</v>
      </c>
      <c r="AZ119">
        <v>14</v>
      </c>
      <c r="BA119">
        <v>22</v>
      </c>
      <c r="BB119">
        <v>20</v>
      </c>
      <c r="BC119">
        <v>2</v>
      </c>
      <c r="BD119">
        <v>733</v>
      </c>
      <c r="BE119">
        <v>552</v>
      </c>
      <c r="BF119">
        <v>181</v>
      </c>
      <c r="BG119">
        <v>282</v>
      </c>
      <c r="BH119">
        <v>232</v>
      </c>
      <c r="BI119">
        <v>49</v>
      </c>
      <c r="BJ119">
        <v>107</v>
      </c>
      <c r="BK119">
        <v>80</v>
      </c>
      <c r="BL119">
        <v>27</v>
      </c>
    </row>
    <row r="120" spans="1:64">
      <c r="A120" t="s">
        <v>818</v>
      </c>
      <c r="B120">
        <v>1704</v>
      </c>
      <c r="C120">
        <v>1176</v>
      </c>
      <c r="D120">
        <v>528</v>
      </c>
      <c r="E120">
        <v>0</v>
      </c>
      <c r="F120" t="s">
        <v>19</v>
      </c>
      <c r="G120">
        <v>0</v>
      </c>
      <c r="H120">
        <v>93</v>
      </c>
      <c r="I120">
        <v>57</v>
      </c>
      <c r="J120">
        <v>35</v>
      </c>
      <c r="K120">
        <v>113</v>
      </c>
      <c r="L120">
        <v>72</v>
      </c>
      <c r="M120">
        <v>41</v>
      </c>
      <c r="N120">
        <v>154</v>
      </c>
      <c r="O120">
        <v>120</v>
      </c>
      <c r="P120">
        <v>34</v>
      </c>
      <c r="Q120">
        <v>21</v>
      </c>
      <c r="R120">
        <v>19</v>
      </c>
      <c r="S120">
        <v>2</v>
      </c>
      <c r="T120">
        <v>19</v>
      </c>
      <c r="U120">
        <v>17</v>
      </c>
      <c r="V120">
        <v>2</v>
      </c>
      <c r="W120">
        <v>3</v>
      </c>
      <c r="X120">
        <v>2</v>
      </c>
      <c r="Y120">
        <v>1</v>
      </c>
      <c r="Z120">
        <v>54</v>
      </c>
      <c r="AA120">
        <v>38</v>
      </c>
      <c r="AB120">
        <v>15</v>
      </c>
      <c r="AC120">
        <v>42</v>
      </c>
      <c r="AD120">
        <v>29</v>
      </c>
      <c r="AE120">
        <v>13</v>
      </c>
      <c r="AF120">
        <v>9</v>
      </c>
      <c r="AG120">
        <v>9</v>
      </c>
      <c r="AH120">
        <v>0</v>
      </c>
      <c r="AI120">
        <v>7</v>
      </c>
      <c r="AJ120">
        <v>5</v>
      </c>
      <c r="AK120">
        <v>2</v>
      </c>
      <c r="AL120">
        <v>73</v>
      </c>
      <c r="AM120">
        <v>44</v>
      </c>
      <c r="AN120">
        <v>29</v>
      </c>
      <c r="AO120">
        <v>5</v>
      </c>
      <c r="AP120">
        <v>4</v>
      </c>
      <c r="AQ120">
        <v>1</v>
      </c>
      <c r="AR120">
        <v>8</v>
      </c>
      <c r="AS120">
        <v>6</v>
      </c>
      <c r="AT120">
        <v>1</v>
      </c>
      <c r="AU120">
        <v>1</v>
      </c>
      <c r="AV120">
        <v>0</v>
      </c>
      <c r="AW120">
        <v>1</v>
      </c>
      <c r="AX120">
        <v>202</v>
      </c>
      <c r="AY120">
        <v>185</v>
      </c>
      <c r="AZ120">
        <v>17</v>
      </c>
      <c r="BA120">
        <v>34</v>
      </c>
      <c r="BB120">
        <v>32</v>
      </c>
      <c r="BC120">
        <v>2</v>
      </c>
      <c r="BD120">
        <v>959</v>
      </c>
      <c r="BE120">
        <v>607</v>
      </c>
      <c r="BF120">
        <v>353</v>
      </c>
      <c r="BG120">
        <v>316</v>
      </c>
      <c r="BH120">
        <v>248</v>
      </c>
      <c r="BI120">
        <v>68</v>
      </c>
      <c r="BJ120">
        <v>98</v>
      </c>
      <c r="BK120">
        <v>80</v>
      </c>
      <c r="BL120">
        <v>18</v>
      </c>
    </row>
    <row r="121" spans="1:64">
      <c r="A121" t="s">
        <v>817</v>
      </c>
      <c r="B121">
        <v>1273</v>
      </c>
      <c r="C121">
        <v>976</v>
      </c>
      <c r="D121">
        <v>297</v>
      </c>
      <c r="E121">
        <v>2</v>
      </c>
      <c r="F121">
        <v>2</v>
      </c>
      <c r="G121">
        <v>0</v>
      </c>
      <c r="H121">
        <v>73</v>
      </c>
      <c r="I121">
        <v>42</v>
      </c>
      <c r="J121">
        <v>31</v>
      </c>
      <c r="K121">
        <v>99</v>
      </c>
      <c r="L121">
        <v>69</v>
      </c>
      <c r="M121">
        <v>29</v>
      </c>
      <c r="N121">
        <v>128</v>
      </c>
      <c r="O121">
        <v>104</v>
      </c>
      <c r="P121">
        <v>24</v>
      </c>
      <c r="Q121">
        <v>38</v>
      </c>
      <c r="R121">
        <v>34</v>
      </c>
      <c r="S121">
        <v>4</v>
      </c>
      <c r="T121">
        <v>15</v>
      </c>
      <c r="U121">
        <v>15</v>
      </c>
      <c r="V121">
        <v>1</v>
      </c>
      <c r="W121">
        <v>4</v>
      </c>
      <c r="X121">
        <v>3</v>
      </c>
      <c r="Y121">
        <v>0</v>
      </c>
      <c r="Z121">
        <v>30</v>
      </c>
      <c r="AA121">
        <v>21</v>
      </c>
      <c r="AB121">
        <v>9</v>
      </c>
      <c r="AC121">
        <v>34</v>
      </c>
      <c r="AD121">
        <v>26</v>
      </c>
      <c r="AE121">
        <v>8</v>
      </c>
      <c r="AF121">
        <v>3</v>
      </c>
      <c r="AG121">
        <v>2</v>
      </c>
      <c r="AH121">
        <v>1</v>
      </c>
      <c r="AI121">
        <v>5</v>
      </c>
      <c r="AJ121">
        <v>4</v>
      </c>
      <c r="AK121">
        <v>1</v>
      </c>
      <c r="AL121">
        <v>82</v>
      </c>
      <c r="AM121">
        <v>44</v>
      </c>
      <c r="AN121">
        <v>38</v>
      </c>
      <c r="AO121">
        <v>9</v>
      </c>
      <c r="AP121">
        <v>8</v>
      </c>
      <c r="AQ121">
        <v>1</v>
      </c>
      <c r="AR121">
        <v>6</v>
      </c>
      <c r="AS121">
        <v>6</v>
      </c>
      <c r="AT121">
        <v>1</v>
      </c>
      <c r="AU121">
        <v>0</v>
      </c>
      <c r="AV121">
        <v>0</v>
      </c>
      <c r="AW121" t="s">
        <v>19</v>
      </c>
      <c r="AX121">
        <v>190</v>
      </c>
      <c r="AY121">
        <v>184</v>
      </c>
      <c r="AZ121">
        <v>6</v>
      </c>
      <c r="BA121">
        <v>23</v>
      </c>
      <c r="BB121">
        <v>23</v>
      </c>
      <c r="BC121">
        <v>0</v>
      </c>
      <c r="BD121">
        <v>599</v>
      </c>
      <c r="BE121">
        <v>445</v>
      </c>
      <c r="BF121">
        <v>154</v>
      </c>
      <c r="BG121">
        <v>214</v>
      </c>
      <c r="BH121">
        <v>166</v>
      </c>
      <c r="BI121">
        <v>48</v>
      </c>
      <c r="BJ121">
        <v>85</v>
      </c>
      <c r="BK121">
        <v>72</v>
      </c>
      <c r="BL121">
        <v>13</v>
      </c>
    </row>
    <row r="122" spans="1:64">
      <c r="A122" t="s">
        <v>816</v>
      </c>
      <c r="B122">
        <v>1703</v>
      </c>
      <c r="C122">
        <v>1282</v>
      </c>
      <c r="D122">
        <v>421</v>
      </c>
      <c r="E122">
        <v>1</v>
      </c>
      <c r="F122" t="s">
        <v>19</v>
      </c>
      <c r="G122">
        <v>1</v>
      </c>
      <c r="H122">
        <v>112</v>
      </c>
      <c r="I122">
        <v>70</v>
      </c>
      <c r="J122">
        <v>42</v>
      </c>
      <c r="K122">
        <v>119</v>
      </c>
      <c r="L122">
        <v>72</v>
      </c>
      <c r="M122">
        <v>47</v>
      </c>
      <c r="N122">
        <v>174</v>
      </c>
      <c r="O122">
        <v>137</v>
      </c>
      <c r="P122">
        <v>37</v>
      </c>
      <c r="Q122">
        <v>27</v>
      </c>
      <c r="R122">
        <v>26</v>
      </c>
      <c r="S122">
        <v>1</v>
      </c>
      <c r="T122">
        <v>14</v>
      </c>
      <c r="U122">
        <v>12</v>
      </c>
      <c r="V122">
        <v>2</v>
      </c>
      <c r="W122">
        <v>0</v>
      </c>
      <c r="X122">
        <v>0</v>
      </c>
      <c r="Y122" t="s">
        <v>19</v>
      </c>
      <c r="Z122">
        <v>48</v>
      </c>
      <c r="AA122">
        <v>35</v>
      </c>
      <c r="AB122">
        <v>14</v>
      </c>
      <c r="AC122">
        <v>53</v>
      </c>
      <c r="AD122">
        <v>39</v>
      </c>
      <c r="AE122">
        <v>14</v>
      </c>
      <c r="AF122">
        <v>12</v>
      </c>
      <c r="AG122">
        <v>11</v>
      </c>
      <c r="AH122">
        <v>1</v>
      </c>
      <c r="AI122">
        <v>20</v>
      </c>
      <c r="AJ122">
        <v>15</v>
      </c>
      <c r="AK122">
        <v>5</v>
      </c>
      <c r="AL122">
        <v>78</v>
      </c>
      <c r="AM122">
        <v>34</v>
      </c>
      <c r="AN122">
        <v>45</v>
      </c>
      <c r="AO122">
        <v>9</v>
      </c>
      <c r="AP122">
        <v>9</v>
      </c>
      <c r="AQ122">
        <v>0</v>
      </c>
      <c r="AR122">
        <v>3</v>
      </c>
      <c r="AS122">
        <v>2</v>
      </c>
      <c r="AT122">
        <v>1</v>
      </c>
      <c r="AU122" t="s">
        <v>19</v>
      </c>
      <c r="AV122" t="s">
        <v>19</v>
      </c>
      <c r="AW122" t="s">
        <v>19</v>
      </c>
      <c r="AX122">
        <v>320</v>
      </c>
      <c r="AY122">
        <v>291</v>
      </c>
      <c r="AZ122">
        <v>29</v>
      </c>
      <c r="BA122">
        <v>13</v>
      </c>
      <c r="BB122">
        <v>12</v>
      </c>
      <c r="BC122">
        <v>1</v>
      </c>
      <c r="BD122">
        <v>771</v>
      </c>
      <c r="BE122">
        <v>562</v>
      </c>
      <c r="BF122">
        <v>209</v>
      </c>
      <c r="BG122">
        <v>248</v>
      </c>
      <c r="BH122">
        <v>206</v>
      </c>
      <c r="BI122">
        <v>43</v>
      </c>
      <c r="BJ122">
        <v>117</v>
      </c>
      <c r="BK122">
        <v>106</v>
      </c>
      <c r="BL122">
        <v>12</v>
      </c>
    </row>
    <row r="123" spans="1:64">
      <c r="A123" t="s">
        <v>815</v>
      </c>
      <c r="B123">
        <v>992</v>
      </c>
      <c r="C123">
        <v>839</v>
      </c>
      <c r="D123">
        <v>153</v>
      </c>
      <c r="E123">
        <v>1</v>
      </c>
      <c r="F123">
        <v>1</v>
      </c>
      <c r="G123">
        <v>0</v>
      </c>
      <c r="H123">
        <v>48</v>
      </c>
      <c r="I123">
        <v>29</v>
      </c>
      <c r="J123">
        <v>19</v>
      </c>
      <c r="K123">
        <v>55</v>
      </c>
      <c r="L123">
        <v>41</v>
      </c>
      <c r="M123">
        <v>14</v>
      </c>
      <c r="N123">
        <v>85</v>
      </c>
      <c r="O123">
        <v>67</v>
      </c>
      <c r="P123">
        <v>18</v>
      </c>
      <c r="Q123">
        <v>23</v>
      </c>
      <c r="R123">
        <v>21</v>
      </c>
      <c r="S123">
        <v>2</v>
      </c>
      <c r="T123">
        <v>5</v>
      </c>
      <c r="U123">
        <v>4</v>
      </c>
      <c r="V123">
        <v>1</v>
      </c>
      <c r="W123">
        <v>1</v>
      </c>
      <c r="X123" t="s">
        <v>19</v>
      </c>
      <c r="Y123">
        <v>1</v>
      </c>
      <c r="Z123">
        <v>19</v>
      </c>
      <c r="AA123">
        <v>15</v>
      </c>
      <c r="AB123">
        <v>5</v>
      </c>
      <c r="AC123">
        <v>23</v>
      </c>
      <c r="AD123">
        <v>18</v>
      </c>
      <c r="AE123">
        <v>5</v>
      </c>
      <c r="AF123">
        <v>9</v>
      </c>
      <c r="AG123">
        <v>8</v>
      </c>
      <c r="AH123">
        <v>1</v>
      </c>
      <c r="AI123">
        <v>5</v>
      </c>
      <c r="AJ123">
        <v>1</v>
      </c>
      <c r="AK123">
        <v>4</v>
      </c>
      <c r="AL123">
        <v>40</v>
      </c>
      <c r="AM123">
        <v>23</v>
      </c>
      <c r="AN123">
        <v>17</v>
      </c>
      <c r="AO123">
        <v>1</v>
      </c>
      <c r="AP123">
        <v>0</v>
      </c>
      <c r="AQ123">
        <v>0</v>
      </c>
      <c r="AR123">
        <v>3</v>
      </c>
      <c r="AS123">
        <v>3</v>
      </c>
      <c r="AT123" t="s">
        <v>19</v>
      </c>
      <c r="AU123">
        <v>3</v>
      </c>
      <c r="AV123">
        <v>3</v>
      </c>
      <c r="AW123" t="s">
        <v>19</v>
      </c>
      <c r="AX123">
        <v>123</v>
      </c>
      <c r="AY123">
        <v>116</v>
      </c>
      <c r="AZ123">
        <v>8</v>
      </c>
      <c r="BA123">
        <v>11</v>
      </c>
      <c r="BB123">
        <v>11</v>
      </c>
      <c r="BC123">
        <v>0</v>
      </c>
      <c r="BD123">
        <v>579</v>
      </c>
      <c r="BE123">
        <v>506</v>
      </c>
      <c r="BF123">
        <v>73</v>
      </c>
      <c r="BG123">
        <v>153</v>
      </c>
      <c r="BH123">
        <v>143</v>
      </c>
      <c r="BI123">
        <v>10</v>
      </c>
      <c r="BJ123">
        <v>55</v>
      </c>
      <c r="BK123">
        <v>50</v>
      </c>
      <c r="BL123">
        <v>5</v>
      </c>
    </row>
  </sheetData>
  <phoneticPr fontId="40"/>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8" tint="-0.499984740745262"/>
  </sheetPr>
  <dimension ref="A1:AK123"/>
  <sheetViews>
    <sheetView zoomScale="90" zoomScaleNormal="90" workbookViewId="0">
      <selection activeCell="F60" sqref="F60"/>
    </sheetView>
  </sheetViews>
  <sheetFormatPr defaultRowHeight="13.5"/>
  <sheetData>
    <row r="1" spans="1:37">
      <c r="A1" t="s">
        <v>1083</v>
      </c>
      <c r="B1" t="s">
        <v>787</v>
      </c>
      <c r="C1" s="271">
        <v>42278</v>
      </c>
    </row>
    <row r="2" spans="1:37">
      <c r="A2" t="s">
        <v>1082</v>
      </c>
      <c r="B2" t="s">
        <v>1087</v>
      </c>
    </row>
    <row r="3" spans="1:37">
      <c r="A3" t="s">
        <v>784</v>
      </c>
    </row>
    <row r="4" spans="1:37">
      <c r="A4" t="s">
        <v>1080</v>
      </c>
    </row>
    <row r="5" spans="1:37">
      <c r="A5" t="s">
        <v>1079</v>
      </c>
    </row>
    <row r="6" spans="1:37">
      <c r="A6" t="s">
        <v>1078</v>
      </c>
    </row>
    <row r="7" spans="1:37">
      <c r="B7" t="s">
        <v>123</v>
      </c>
      <c r="E7" t="s">
        <v>1086</v>
      </c>
      <c r="H7" t="s">
        <v>779</v>
      </c>
      <c r="K7" t="s">
        <v>778</v>
      </c>
      <c r="N7" t="s">
        <v>777</v>
      </c>
      <c r="Q7" t="s">
        <v>1085</v>
      </c>
      <c r="T7" t="s">
        <v>773</v>
      </c>
      <c r="W7" t="s">
        <v>772</v>
      </c>
      <c r="Z7" t="s">
        <v>771</v>
      </c>
      <c r="AC7" t="s">
        <v>769</v>
      </c>
      <c r="AF7" t="s">
        <v>775</v>
      </c>
      <c r="AI7" t="s">
        <v>794</v>
      </c>
    </row>
    <row r="8" spans="1:37">
      <c r="B8" t="s">
        <v>123</v>
      </c>
      <c r="C8" t="s">
        <v>766</v>
      </c>
      <c r="D8" t="s">
        <v>765</v>
      </c>
      <c r="E8" t="s">
        <v>123</v>
      </c>
      <c r="F8" t="s">
        <v>766</v>
      </c>
      <c r="G8" t="s">
        <v>765</v>
      </c>
      <c r="H8" t="s">
        <v>123</v>
      </c>
      <c r="I8" t="s">
        <v>766</v>
      </c>
      <c r="J8" t="s">
        <v>765</v>
      </c>
      <c r="K8" t="s">
        <v>123</v>
      </c>
      <c r="L8" t="s">
        <v>766</v>
      </c>
      <c r="M8" t="s">
        <v>765</v>
      </c>
      <c r="N8" t="s">
        <v>123</v>
      </c>
      <c r="O8" t="s">
        <v>766</v>
      </c>
      <c r="P8" t="s">
        <v>765</v>
      </c>
      <c r="Q8" t="s">
        <v>123</v>
      </c>
      <c r="R8" t="s">
        <v>766</v>
      </c>
      <c r="S8" t="s">
        <v>765</v>
      </c>
      <c r="T8" t="s">
        <v>123</v>
      </c>
      <c r="U8" t="s">
        <v>766</v>
      </c>
      <c r="V8" t="s">
        <v>765</v>
      </c>
      <c r="W8" t="s">
        <v>123</v>
      </c>
      <c r="X8" t="s">
        <v>766</v>
      </c>
      <c r="Y8" t="s">
        <v>765</v>
      </c>
      <c r="Z8" t="s">
        <v>123</v>
      </c>
      <c r="AA8" t="s">
        <v>766</v>
      </c>
      <c r="AB8" t="s">
        <v>765</v>
      </c>
      <c r="AC8" t="s">
        <v>123</v>
      </c>
      <c r="AD8" t="s">
        <v>766</v>
      </c>
      <c r="AE8" t="s">
        <v>765</v>
      </c>
      <c r="AF8" t="s">
        <v>123</v>
      </c>
      <c r="AG8" t="s">
        <v>766</v>
      </c>
      <c r="AH8" t="s">
        <v>765</v>
      </c>
      <c r="AI8" t="s">
        <v>123</v>
      </c>
      <c r="AJ8" t="s">
        <v>766</v>
      </c>
      <c r="AK8" t="s">
        <v>765</v>
      </c>
    </row>
    <row r="9" spans="1:37">
      <c r="A9" t="s">
        <v>1075</v>
      </c>
      <c r="B9">
        <v>41316</v>
      </c>
      <c r="C9">
        <v>34410</v>
      </c>
      <c r="D9">
        <v>6906</v>
      </c>
      <c r="E9">
        <v>2102</v>
      </c>
      <c r="F9">
        <v>1898</v>
      </c>
      <c r="G9">
        <v>204</v>
      </c>
      <c r="H9">
        <v>1881</v>
      </c>
      <c r="I9">
        <v>1310</v>
      </c>
      <c r="J9">
        <v>572</v>
      </c>
      <c r="K9">
        <v>1672</v>
      </c>
      <c r="L9">
        <v>1170</v>
      </c>
      <c r="M9">
        <v>502</v>
      </c>
      <c r="N9" s="431">
        <v>26681</v>
      </c>
      <c r="O9">
        <v>21783</v>
      </c>
      <c r="P9">
        <v>4897</v>
      </c>
      <c r="Q9" s="1060">
        <v>16456</v>
      </c>
      <c r="R9">
        <v>14577</v>
      </c>
      <c r="S9">
        <v>1879</v>
      </c>
      <c r="T9">
        <v>4377</v>
      </c>
      <c r="U9">
        <v>3989</v>
      </c>
      <c r="V9">
        <v>388</v>
      </c>
      <c r="W9">
        <v>2676</v>
      </c>
      <c r="X9">
        <v>2451</v>
      </c>
      <c r="Y9">
        <v>224</v>
      </c>
      <c r="Z9">
        <v>462</v>
      </c>
      <c r="AA9">
        <v>399</v>
      </c>
      <c r="AB9">
        <v>63</v>
      </c>
      <c r="AC9">
        <v>83</v>
      </c>
      <c r="AD9">
        <v>61</v>
      </c>
      <c r="AE9">
        <v>23</v>
      </c>
      <c r="AF9">
        <v>1120</v>
      </c>
      <c r="AG9">
        <v>1102</v>
      </c>
      <c r="AH9">
        <v>18</v>
      </c>
      <c r="AI9">
        <v>263</v>
      </c>
      <c r="AJ9">
        <v>248</v>
      </c>
      <c r="AK9">
        <v>15</v>
      </c>
    </row>
    <row r="10" spans="1:37">
      <c r="A10" t="s">
        <v>1074</v>
      </c>
      <c r="B10">
        <v>1926</v>
      </c>
      <c r="C10">
        <v>1705</v>
      </c>
      <c r="D10">
        <v>221</v>
      </c>
      <c r="E10">
        <v>106</v>
      </c>
      <c r="F10">
        <v>102</v>
      </c>
      <c r="G10">
        <v>4</v>
      </c>
      <c r="H10">
        <v>91</v>
      </c>
      <c r="I10">
        <v>63</v>
      </c>
      <c r="J10">
        <v>28</v>
      </c>
      <c r="K10">
        <v>76</v>
      </c>
      <c r="L10">
        <v>63</v>
      </c>
      <c r="M10">
        <v>14</v>
      </c>
      <c r="N10">
        <v>1225</v>
      </c>
      <c r="O10">
        <v>1070</v>
      </c>
      <c r="P10">
        <v>156</v>
      </c>
      <c r="Q10">
        <v>845</v>
      </c>
      <c r="R10">
        <v>787</v>
      </c>
      <c r="S10">
        <v>58</v>
      </c>
      <c r="T10">
        <v>172</v>
      </c>
      <c r="U10">
        <v>164</v>
      </c>
      <c r="V10">
        <v>8</v>
      </c>
      <c r="W10">
        <v>137</v>
      </c>
      <c r="X10">
        <v>132</v>
      </c>
      <c r="Y10">
        <v>6</v>
      </c>
      <c r="Z10">
        <v>36</v>
      </c>
      <c r="AA10">
        <v>32</v>
      </c>
      <c r="AB10">
        <v>4</v>
      </c>
      <c r="AC10">
        <v>4</v>
      </c>
      <c r="AD10">
        <v>4</v>
      </c>
      <c r="AE10">
        <v>1</v>
      </c>
      <c r="AF10">
        <v>73</v>
      </c>
      <c r="AG10">
        <v>73</v>
      </c>
      <c r="AH10" t="s">
        <v>19</v>
      </c>
      <c r="AI10">
        <v>4</v>
      </c>
      <c r="AJ10">
        <v>3</v>
      </c>
      <c r="AK10">
        <v>1</v>
      </c>
    </row>
    <row r="11" spans="1:37">
      <c r="A11" t="s">
        <v>1073</v>
      </c>
      <c r="B11">
        <v>841</v>
      </c>
      <c r="C11">
        <v>758</v>
      </c>
      <c r="D11">
        <v>84</v>
      </c>
      <c r="E11">
        <v>31</v>
      </c>
      <c r="F11">
        <v>30</v>
      </c>
      <c r="G11">
        <v>1</v>
      </c>
      <c r="H11">
        <v>39</v>
      </c>
      <c r="I11">
        <v>34</v>
      </c>
      <c r="J11">
        <v>4</v>
      </c>
      <c r="K11">
        <v>44</v>
      </c>
      <c r="L11">
        <v>38</v>
      </c>
      <c r="M11">
        <v>6</v>
      </c>
      <c r="N11">
        <v>567</v>
      </c>
      <c r="O11">
        <v>504</v>
      </c>
      <c r="P11">
        <v>63</v>
      </c>
      <c r="Q11">
        <v>406</v>
      </c>
      <c r="R11">
        <v>367</v>
      </c>
      <c r="S11">
        <v>39</v>
      </c>
      <c r="T11">
        <v>42</v>
      </c>
      <c r="U11">
        <v>37</v>
      </c>
      <c r="V11">
        <v>5</v>
      </c>
      <c r="W11">
        <v>75</v>
      </c>
      <c r="X11">
        <v>72</v>
      </c>
      <c r="Y11">
        <v>3</v>
      </c>
      <c r="Z11">
        <v>13</v>
      </c>
      <c r="AA11">
        <v>12</v>
      </c>
      <c r="AB11">
        <v>1</v>
      </c>
      <c r="AC11">
        <v>1</v>
      </c>
      <c r="AD11">
        <v>1</v>
      </c>
      <c r="AE11">
        <v>0</v>
      </c>
      <c r="AF11">
        <v>19</v>
      </c>
      <c r="AG11">
        <v>18</v>
      </c>
      <c r="AH11">
        <v>1</v>
      </c>
      <c r="AI11">
        <v>12</v>
      </c>
      <c r="AJ11">
        <v>12</v>
      </c>
      <c r="AK11" t="s">
        <v>19</v>
      </c>
    </row>
    <row r="12" spans="1:37">
      <c r="A12" t="s">
        <v>1072</v>
      </c>
      <c r="B12">
        <v>527</v>
      </c>
      <c r="C12">
        <v>489</v>
      </c>
      <c r="D12">
        <v>38</v>
      </c>
      <c r="E12">
        <v>27</v>
      </c>
      <c r="F12">
        <v>24</v>
      </c>
      <c r="G12">
        <v>3</v>
      </c>
      <c r="H12">
        <v>20</v>
      </c>
      <c r="I12">
        <v>16</v>
      </c>
      <c r="J12">
        <v>5</v>
      </c>
      <c r="K12">
        <v>17</v>
      </c>
      <c r="L12">
        <v>12</v>
      </c>
      <c r="M12">
        <v>5</v>
      </c>
      <c r="N12">
        <v>339</v>
      </c>
      <c r="O12">
        <v>319</v>
      </c>
      <c r="P12">
        <v>20</v>
      </c>
      <c r="Q12">
        <v>234</v>
      </c>
      <c r="R12">
        <v>224</v>
      </c>
      <c r="S12">
        <v>9</v>
      </c>
      <c r="T12">
        <v>48</v>
      </c>
      <c r="U12">
        <v>46</v>
      </c>
      <c r="V12">
        <v>2</v>
      </c>
      <c r="W12">
        <v>52</v>
      </c>
      <c r="X12">
        <v>49</v>
      </c>
      <c r="Y12">
        <v>3</v>
      </c>
      <c r="Z12">
        <v>5</v>
      </c>
      <c r="AA12">
        <v>5</v>
      </c>
      <c r="AB12" t="s">
        <v>19</v>
      </c>
      <c r="AC12">
        <v>1</v>
      </c>
      <c r="AD12">
        <v>1</v>
      </c>
      <c r="AE12" t="s">
        <v>19</v>
      </c>
      <c r="AF12">
        <v>14</v>
      </c>
      <c r="AG12">
        <v>14</v>
      </c>
      <c r="AH12" t="s">
        <v>19</v>
      </c>
      <c r="AI12">
        <v>4</v>
      </c>
      <c r="AJ12">
        <v>4</v>
      </c>
      <c r="AK12" t="s">
        <v>19</v>
      </c>
    </row>
    <row r="13" spans="1:37">
      <c r="A13" t="s">
        <v>1071</v>
      </c>
      <c r="B13">
        <v>944</v>
      </c>
      <c r="C13">
        <v>873</v>
      </c>
      <c r="D13">
        <v>71</v>
      </c>
      <c r="E13">
        <v>44</v>
      </c>
      <c r="F13">
        <v>38</v>
      </c>
      <c r="G13">
        <v>6</v>
      </c>
      <c r="H13">
        <v>38</v>
      </c>
      <c r="I13">
        <v>32</v>
      </c>
      <c r="J13">
        <v>6</v>
      </c>
      <c r="K13">
        <v>33</v>
      </c>
      <c r="L13">
        <v>28</v>
      </c>
      <c r="M13">
        <v>5</v>
      </c>
      <c r="N13">
        <v>571</v>
      </c>
      <c r="O13">
        <v>525</v>
      </c>
      <c r="P13">
        <v>46</v>
      </c>
      <c r="Q13">
        <v>339</v>
      </c>
      <c r="R13">
        <v>326</v>
      </c>
      <c r="S13">
        <v>13</v>
      </c>
      <c r="T13">
        <v>115</v>
      </c>
      <c r="U13">
        <v>110</v>
      </c>
      <c r="V13">
        <v>5</v>
      </c>
      <c r="W13">
        <v>80</v>
      </c>
      <c r="X13">
        <v>78</v>
      </c>
      <c r="Y13">
        <v>2</v>
      </c>
      <c r="Z13">
        <v>14</v>
      </c>
      <c r="AA13">
        <v>13</v>
      </c>
      <c r="AB13">
        <v>1</v>
      </c>
      <c r="AC13">
        <v>7</v>
      </c>
      <c r="AD13">
        <v>6</v>
      </c>
      <c r="AE13">
        <v>1</v>
      </c>
      <c r="AF13">
        <v>29</v>
      </c>
      <c r="AG13">
        <v>29</v>
      </c>
      <c r="AH13" t="s">
        <v>19</v>
      </c>
      <c r="AI13">
        <v>14</v>
      </c>
      <c r="AJ13">
        <v>14</v>
      </c>
      <c r="AK13" t="s">
        <v>19</v>
      </c>
    </row>
    <row r="14" spans="1:37">
      <c r="A14" t="s">
        <v>1070</v>
      </c>
      <c r="B14">
        <v>409</v>
      </c>
      <c r="C14">
        <v>374</v>
      </c>
      <c r="D14">
        <v>34</v>
      </c>
      <c r="E14">
        <v>26</v>
      </c>
      <c r="F14">
        <v>25</v>
      </c>
      <c r="G14">
        <v>1</v>
      </c>
      <c r="H14">
        <v>14</v>
      </c>
      <c r="I14">
        <v>13</v>
      </c>
      <c r="J14">
        <v>2</v>
      </c>
      <c r="K14">
        <v>9</v>
      </c>
      <c r="L14">
        <v>9</v>
      </c>
      <c r="M14">
        <v>1</v>
      </c>
      <c r="N14">
        <v>279</v>
      </c>
      <c r="O14">
        <v>252</v>
      </c>
      <c r="P14">
        <v>28</v>
      </c>
      <c r="Q14">
        <v>196</v>
      </c>
      <c r="R14">
        <v>184</v>
      </c>
      <c r="S14">
        <v>12</v>
      </c>
      <c r="T14">
        <v>23</v>
      </c>
      <c r="U14">
        <v>22</v>
      </c>
      <c r="V14">
        <v>1</v>
      </c>
      <c r="W14">
        <v>38</v>
      </c>
      <c r="X14">
        <v>37</v>
      </c>
      <c r="Y14">
        <v>2</v>
      </c>
      <c r="Z14">
        <v>1</v>
      </c>
      <c r="AA14">
        <v>1</v>
      </c>
      <c r="AB14" t="s">
        <v>19</v>
      </c>
      <c r="AC14">
        <v>4</v>
      </c>
      <c r="AD14">
        <v>4</v>
      </c>
      <c r="AE14" t="s">
        <v>19</v>
      </c>
      <c r="AF14">
        <v>7</v>
      </c>
      <c r="AG14">
        <v>6</v>
      </c>
      <c r="AH14">
        <v>1</v>
      </c>
      <c r="AI14">
        <v>7</v>
      </c>
      <c r="AJ14">
        <v>7</v>
      </c>
      <c r="AK14" t="s">
        <v>19</v>
      </c>
    </row>
    <row r="15" spans="1:37">
      <c r="A15" t="s">
        <v>1069</v>
      </c>
      <c r="B15">
        <v>475</v>
      </c>
      <c r="C15">
        <v>431</v>
      </c>
      <c r="D15">
        <v>45</v>
      </c>
      <c r="E15">
        <v>14</v>
      </c>
      <c r="F15">
        <v>13</v>
      </c>
      <c r="G15">
        <v>1</v>
      </c>
      <c r="H15">
        <v>14</v>
      </c>
      <c r="I15">
        <v>12</v>
      </c>
      <c r="J15">
        <v>3</v>
      </c>
      <c r="K15">
        <v>15</v>
      </c>
      <c r="L15">
        <v>13</v>
      </c>
      <c r="M15">
        <v>3</v>
      </c>
      <c r="N15">
        <v>342</v>
      </c>
      <c r="O15">
        <v>310</v>
      </c>
      <c r="P15">
        <v>32</v>
      </c>
      <c r="Q15">
        <v>235</v>
      </c>
      <c r="R15">
        <v>224</v>
      </c>
      <c r="S15">
        <v>11</v>
      </c>
      <c r="T15">
        <v>35</v>
      </c>
      <c r="U15">
        <v>33</v>
      </c>
      <c r="V15">
        <v>3</v>
      </c>
      <c r="W15">
        <v>40</v>
      </c>
      <c r="X15">
        <v>38</v>
      </c>
      <c r="Y15">
        <v>2</v>
      </c>
      <c r="Z15">
        <v>5</v>
      </c>
      <c r="AA15">
        <v>5</v>
      </c>
      <c r="AB15">
        <v>0</v>
      </c>
      <c r="AC15">
        <v>1</v>
      </c>
      <c r="AD15" t="s">
        <v>19</v>
      </c>
      <c r="AE15">
        <v>1</v>
      </c>
      <c r="AF15">
        <v>5</v>
      </c>
      <c r="AG15">
        <v>5</v>
      </c>
      <c r="AH15" t="s">
        <v>19</v>
      </c>
      <c r="AI15">
        <v>3</v>
      </c>
      <c r="AJ15">
        <v>3</v>
      </c>
      <c r="AK15" t="s">
        <v>19</v>
      </c>
    </row>
    <row r="16" spans="1:37">
      <c r="A16" t="s">
        <v>1068</v>
      </c>
      <c r="B16">
        <v>686</v>
      </c>
      <c r="C16">
        <v>637</v>
      </c>
      <c r="D16">
        <v>50</v>
      </c>
      <c r="E16">
        <v>36</v>
      </c>
      <c r="F16">
        <v>27</v>
      </c>
      <c r="G16">
        <v>9</v>
      </c>
      <c r="H16">
        <v>27</v>
      </c>
      <c r="I16">
        <v>21</v>
      </c>
      <c r="J16">
        <v>6</v>
      </c>
      <c r="K16">
        <v>38</v>
      </c>
      <c r="L16">
        <v>33</v>
      </c>
      <c r="M16">
        <v>5</v>
      </c>
      <c r="N16">
        <v>440</v>
      </c>
      <c r="O16">
        <v>414</v>
      </c>
      <c r="P16">
        <v>26</v>
      </c>
      <c r="Q16">
        <v>303</v>
      </c>
      <c r="R16">
        <v>293</v>
      </c>
      <c r="S16">
        <v>10</v>
      </c>
      <c r="T16">
        <v>62</v>
      </c>
      <c r="U16">
        <v>60</v>
      </c>
      <c r="V16">
        <v>1</v>
      </c>
      <c r="W16">
        <v>51</v>
      </c>
      <c r="X16">
        <v>50</v>
      </c>
      <c r="Y16">
        <v>1</v>
      </c>
      <c r="Z16">
        <v>5</v>
      </c>
      <c r="AA16">
        <v>5</v>
      </c>
      <c r="AB16">
        <v>0</v>
      </c>
      <c r="AC16">
        <v>3</v>
      </c>
      <c r="AD16">
        <v>2</v>
      </c>
      <c r="AE16">
        <v>1</v>
      </c>
      <c r="AF16">
        <v>14</v>
      </c>
      <c r="AG16">
        <v>14</v>
      </c>
      <c r="AH16" t="s">
        <v>19</v>
      </c>
      <c r="AI16">
        <v>10</v>
      </c>
      <c r="AJ16">
        <v>10</v>
      </c>
      <c r="AK16" t="s">
        <v>19</v>
      </c>
    </row>
    <row r="17" spans="1:37">
      <c r="A17" t="s">
        <v>1067</v>
      </c>
      <c r="B17">
        <v>1295</v>
      </c>
      <c r="C17">
        <v>1097</v>
      </c>
      <c r="D17">
        <v>199</v>
      </c>
      <c r="E17">
        <v>62</v>
      </c>
      <c r="F17">
        <v>59</v>
      </c>
      <c r="G17">
        <v>2</v>
      </c>
      <c r="H17">
        <v>46</v>
      </c>
      <c r="I17">
        <v>34</v>
      </c>
      <c r="J17">
        <v>12</v>
      </c>
      <c r="K17">
        <v>52</v>
      </c>
      <c r="L17">
        <v>34</v>
      </c>
      <c r="M17">
        <v>18</v>
      </c>
      <c r="N17">
        <v>828</v>
      </c>
      <c r="O17">
        <v>687</v>
      </c>
      <c r="P17">
        <v>141</v>
      </c>
      <c r="Q17">
        <v>463</v>
      </c>
      <c r="R17">
        <v>409</v>
      </c>
      <c r="S17">
        <v>54</v>
      </c>
      <c r="T17">
        <v>153</v>
      </c>
      <c r="U17">
        <v>140</v>
      </c>
      <c r="V17">
        <v>14</v>
      </c>
      <c r="W17">
        <v>91</v>
      </c>
      <c r="X17">
        <v>82</v>
      </c>
      <c r="Y17">
        <v>9</v>
      </c>
      <c r="Z17">
        <v>19</v>
      </c>
      <c r="AA17">
        <v>18</v>
      </c>
      <c r="AB17">
        <v>1</v>
      </c>
      <c r="AC17">
        <v>4</v>
      </c>
      <c r="AD17">
        <v>4</v>
      </c>
      <c r="AE17">
        <v>0</v>
      </c>
      <c r="AF17">
        <v>31</v>
      </c>
      <c r="AG17">
        <v>31</v>
      </c>
      <c r="AH17">
        <v>1</v>
      </c>
      <c r="AI17">
        <v>9</v>
      </c>
      <c r="AJ17">
        <v>9</v>
      </c>
      <c r="AK17">
        <v>0</v>
      </c>
    </row>
    <row r="18" spans="1:37">
      <c r="A18" t="s">
        <v>1066</v>
      </c>
      <c r="B18">
        <v>594</v>
      </c>
      <c r="C18">
        <v>471</v>
      </c>
      <c r="D18">
        <v>122</v>
      </c>
      <c r="E18">
        <v>23</v>
      </c>
      <c r="F18">
        <v>20</v>
      </c>
      <c r="G18">
        <v>3</v>
      </c>
      <c r="H18">
        <v>24</v>
      </c>
      <c r="I18">
        <v>19</v>
      </c>
      <c r="J18">
        <v>5</v>
      </c>
      <c r="K18">
        <v>32</v>
      </c>
      <c r="L18">
        <v>20</v>
      </c>
      <c r="M18">
        <v>11</v>
      </c>
      <c r="N18">
        <v>394</v>
      </c>
      <c r="O18">
        <v>296</v>
      </c>
      <c r="P18">
        <v>98</v>
      </c>
      <c r="Q18">
        <v>205</v>
      </c>
      <c r="R18">
        <v>179</v>
      </c>
      <c r="S18">
        <v>27</v>
      </c>
      <c r="T18">
        <v>61</v>
      </c>
      <c r="U18">
        <v>57</v>
      </c>
      <c r="V18">
        <v>4</v>
      </c>
      <c r="W18">
        <v>37</v>
      </c>
      <c r="X18">
        <v>35</v>
      </c>
      <c r="Y18">
        <v>2</v>
      </c>
      <c r="Z18">
        <v>8</v>
      </c>
      <c r="AA18">
        <v>7</v>
      </c>
      <c r="AB18">
        <v>0</v>
      </c>
      <c r="AC18">
        <v>0</v>
      </c>
      <c r="AD18">
        <v>0</v>
      </c>
      <c r="AE18">
        <v>0</v>
      </c>
      <c r="AF18">
        <v>14</v>
      </c>
      <c r="AG18">
        <v>14</v>
      </c>
      <c r="AH18" t="s">
        <v>19</v>
      </c>
      <c r="AI18">
        <v>2</v>
      </c>
      <c r="AJ18">
        <v>2</v>
      </c>
      <c r="AK18" t="s">
        <v>19</v>
      </c>
    </row>
    <row r="19" spans="1:37">
      <c r="A19" t="s">
        <v>1065</v>
      </c>
      <c r="B19">
        <v>813</v>
      </c>
      <c r="C19">
        <v>671</v>
      </c>
      <c r="D19">
        <v>141</v>
      </c>
      <c r="E19">
        <v>40</v>
      </c>
      <c r="F19">
        <v>38</v>
      </c>
      <c r="G19">
        <v>2</v>
      </c>
      <c r="H19">
        <v>41</v>
      </c>
      <c r="I19">
        <v>31</v>
      </c>
      <c r="J19">
        <v>10</v>
      </c>
      <c r="K19">
        <v>41</v>
      </c>
      <c r="L19">
        <v>27</v>
      </c>
      <c r="M19">
        <v>14</v>
      </c>
      <c r="N19">
        <v>494</v>
      </c>
      <c r="O19">
        <v>399</v>
      </c>
      <c r="P19">
        <v>96</v>
      </c>
      <c r="Q19">
        <v>287</v>
      </c>
      <c r="R19">
        <v>255</v>
      </c>
      <c r="S19">
        <v>32</v>
      </c>
      <c r="T19">
        <v>109</v>
      </c>
      <c r="U19">
        <v>96</v>
      </c>
      <c r="V19">
        <v>13</v>
      </c>
      <c r="W19">
        <v>44</v>
      </c>
      <c r="X19">
        <v>39</v>
      </c>
      <c r="Y19">
        <v>5</v>
      </c>
      <c r="Z19">
        <v>12</v>
      </c>
      <c r="AA19">
        <v>10</v>
      </c>
      <c r="AB19">
        <v>1</v>
      </c>
      <c r="AC19">
        <v>1</v>
      </c>
      <c r="AD19">
        <v>1</v>
      </c>
      <c r="AE19">
        <v>1</v>
      </c>
      <c r="AF19">
        <v>25</v>
      </c>
      <c r="AG19">
        <v>24</v>
      </c>
      <c r="AH19">
        <v>1</v>
      </c>
      <c r="AI19">
        <v>6</v>
      </c>
      <c r="AJ19">
        <v>6</v>
      </c>
      <c r="AK19" t="s">
        <v>19</v>
      </c>
    </row>
    <row r="20" spans="1:37">
      <c r="A20" t="s">
        <v>1064</v>
      </c>
      <c r="B20">
        <v>2082</v>
      </c>
      <c r="C20">
        <v>1601</v>
      </c>
      <c r="D20">
        <v>481</v>
      </c>
      <c r="E20">
        <v>98</v>
      </c>
      <c r="F20">
        <v>87</v>
      </c>
      <c r="G20">
        <v>11</v>
      </c>
      <c r="H20">
        <v>77</v>
      </c>
      <c r="I20">
        <v>39</v>
      </c>
      <c r="J20">
        <v>39</v>
      </c>
      <c r="K20">
        <v>71</v>
      </c>
      <c r="L20">
        <v>41</v>
      </c>
      <c r="M20">
        <v>30</v>
      </c>
      <c r="N20">
        <v>1338</v>
      </c>
      <c r="O20">
        <v>978</v>
      </c>
      <c r="P20">
        <v>360</v>
      </c>
      <c r="Q20">
        <v>787</v>
      </c>
      <c r="R20">
        <v>653</v>
      </c>
      <c r="S20">
        <v>134</v>
      </c>
      <c r="T20">
        <v>262</v>
      </c>
      <c r="U20">
        <v>241</v>
      </c>
      <c r="V20">
        <v>21</v>
      </c>
      <c r="W20">
        <v>133</v>
      </c>
      <c r="X20">
        <v>122</v>
      </c>
      <c r="Y20">
        <v>11</v>
      </c>
      <c r="Z20">
        <v>28</v>
      </c>
      <c r="AA20">
        <v>23</v>
      </c>
      <c r="AB20">
        <v>5</v>
      </c>
      <c r="AC20">
        <v>4</v>
      </c>
      <c r="AD20">
        <v>2</v>
      </c>
      <c r="AE20">
        <v>2</v>
      </c>
      <c r="AF20">
        <v>60</v>
      </c>
      <c r="AG20">
        <v>59</v>
      </c>
      <c r="AH20">
        <v>1</v>
      </c>
      <c r="AI20">
        <v>11</v>
      </c>
      <c r="AJ20">
        <v>10</v>
      </c>
      <c r="AK20">
        <v>1</v>
      </c>
    </row>
    <row r="21" spans="1:37">
      <c r="A21" t="s">
        <v>1063</v>
      </c>
      <c r="B21">
        <v>1701</v>
      </c>
      <c r="C21">
        <v>1394</v>
      </c>
      <c r="D21">
        <v>307</v>
      </c>
      <c r="E21">
        <v>77</v>
      </c>
      <c r="F21">
        <v>71</v>
      </c>
      <c r="G21">
        <v>6</v>
      </c>
      <c r="H21">
        <v>74</v>
      </c>
      <c r="I21">
        <v>48</v>
      </c>
      <c r="J21">
        <v>26</v>
      </c>
      <c r="K21">
        <v>67</v>
      </c>
      <c r="L21">
        <v>46</v>
      </c>
      <c r="M21">
        <v>21</v>
      </c>
      <c r="N21">
        <v>1112</v>
      </c>
      <c r="O21">
        <v>898</v>
      </c>
      <c r="P21">
        <v>215</v>
      </c>
      <c r="Q21">
        <v>686</v>
      </c>
      <c r="R21">
        <v>607</v>
      </c>
      <c r="S21">
        <v>79</v>
      </c>
      <c r="T21">
        <v>193</v>
      </c>
      <c r="U21">
        <v>172</v>
      </c>
      <c r="V21">
        <v>21</v>
      </c>
      <c r="W21">
        <v>107</v>
      </c>
      <c r="X21">
        <v>96</v>
      </c>
      <c r="Y21">
        <v>11</v>
      </c>
      <c r="Z21">
        <v>22</v>
      </c>
      <c r="AA21">
        <v>17</v>
      </c>
      <c r="AB21">
        <v>6</v>
      </c>
      <c r="AC21">
        <v>2</v>
      </c>
      <c r="AD21">
        <v>2</v>
      </c>
      <c r="AE21">
        <v>1</v>
      </c>
      <c r="AF21">
        <v>39</v>
      </c>
      <c r="AG21">
        <v>39</v>
      </c>
      <c r="AH21">
        <v>0</v>
      </c>
      <c r="AI21">
        <v>7</v>
      </c>
      <c r="AJ21">
        <v>7</v>
      </c>
      <c r="AK21">
        <v>0</v>
      </c>
    </row>
    <row r="22" spans="1:37">
      <c r="A22" t="s">
        <v>1062</v>
      </c>
      <c r="B22">
        <v>2212</v>
      </c>
      <c r="C22">
        <v>1714</v>
      </c>
      <c r="D22">
        <v>498</v>
      </c>
      <c r="E22">
        <v>112</v>
      </c>
      <c r="F22">
        <v>99</v>
      </c>
      <c r="G22">
        <v>13</v>
      </c>
      <c r="H22">
        <v>133</v>
      </c>
      <c r="I22">
        <v>88</v>
      </c>
      <c r="J22">
        <v>46</v>
      </c>
      <c r="K22">
        <v>44</v>
      </c>
      <c r="L22">
        <v>21</v>
      </c>
      <c r="M22">
        <v>24</v>
      </c>
      <c r="N22">
        <v>1427</v>
      </c>
      <c r="O22">
        <v>1055</v>
      </c>
      <c r="P22">
        <v>372</v>
      </c>
      <c r="Q22">
        <v>850</v>
      </c>
      <c r="R22">
        <v>688</v>
      </c>
      <c r="S22">
        <v>162</v>
      </c>
      <c r="T22">
        <v>239</v>
      </c>
      <c r="U22">
        <v>213</v>
      </c>
      <c r="V22">
        <v>26</v>
      </c>
      <c r="W22">
        <v>153</v>
      </c>
      <c r="X22">
        <v>142</v>
      </c>
      <c r="Y22">
        <v>11</v>
      </c>
      <c r="Z22">
        <v>35</v>
      </c>
      <c r="AA22">
        <v>29</v>
      </c>
      <c r="AB22">
        <v>5</v>
      </c>
      <c r="AC22">
        <v>2</v>
      </c>
      <c r="AD22">
        <v>1</v>
      </c>
      <c r="AE22">
        <v>2</v>
      </c>
      <c r="AF22">
        <v>57</v>
      </c>
      <c r="AG22">
        <v>56</v>
      </c>
      <c r="AH22">
        <v>1</v>
      </c>
      <c r="AI22">
        <v>11</v>
      </c>
      <c r="AJ22">
        <v>11</v>
      </c>
      <c r="AK22">
        <v>0</v>
      </c>
    </row>
    <row r="23" spans="1:37">
      <c r="A23" t="s">
        <v>1061</v>
      </c>
      <c r="B23">
        <v>1848</v>
      </c>
      <c r="C23">
        <v>1408</v>
      </c>
      <c r="D23">
        <v>440</v>
      </c>
      <c r="E23">
        <v>112</v>
      </c>
      <c r="F23">
        <v>104</v>
      </c>
      <c r="G23">
        <v>8</v>
      </c>
      <c r="H23">
        <v>81</v>
      </c>
      <c r="I23">
        <v>44</v>
      </c>
      <c r="J23">
        <v>37</v>
      </c>
      <c r="K23">
        <v>42</v>
      </c>
      <c r="L23">
        <v>18</v>
      </c>
      <c r="M23">
        <v>25</v>
      </c>
      <c r="N23">
        <v>1237</v>
      </c>
      <c r="O23">
        <v>916</v>
      </c>
      <c r="P23">
        <v>321</v>
      </c>
      <c r="Q23">
        <v>748</v>
      </c>
      <c r="R23">
        <v>626</v>
      </c>
      <c r="S23">
        <v>123</v>
      </c>
      <c r="T23">
        <v>185</v>
      </c>
      <c r="U23">
        <v>159</v>
      </c>
      <c r="V23">
        <v>26</v>
      </c>
      <c r="W23">
        <v>118</v>
      </c>
      <c r="X23">
        <v>101</v>
      </c>
      <c r="Y23">
        <v>17</v>
      </c>
      <c r="Z23">
        <v>26</v>
      </c>
      <c r="AA23">
        <v>22</v>
      </c>
      <c r="AB23">
        <v>4</v>
      </c>
      <c r="AC23">
        <v>2</v>
      </c>
      <c r="AD23">
        <v>2</v>
      </c>
      <c r="AE23">
        <v>0</v>
      </c>
      <c r="AF23">
        <v>43</v>
      </c>
      <c r="AG23">
        <v>42</v>
      </c>
      <c r="AH23">
        <v>1</v>
      </c>
      <c r="AI23">
        <v>1</v>
      </c>
      <c r="AJ23">
        <v>1</v>
      </c>
      <c r="AK23">
        <v>1</v>
      </c>
    </row>
    <row r="24" spans="1:37">
      <c r="A24" t="s">
        <v>1060</v>
      </c>
      <c r="B24">
        <v>877</v>
      </c>
      <c r="C24">
        <v>798</v>
      </c>
      <c r="D24">
        <v>78</v>
      </c>
      <c r="E24">
        <v>38</v>
      </c>
      <c r="F24">
        <v>35</v>
      </c>
      <c r="G24">
        <v>4</v>
      </c>
      <c r="H24">
        <v>34</v>
      </c>
      <c r="I24">
        <v>22</v>
      </c>
      <c r="J24">
        <v>12</v>
      </c>
      <c r="K24">
        <v>32</v>
      </c>
      <c r="L24">
        <v>24</v>
      </c>
      <c r="M24">
        <v>8</v>
      </c>
      <c r="N24">
        <v>608</v>
      </c>
      <c r="O24">
        <v>557</v>
      </c>
      <c r="P24">
        <v>51</v>
      </c>
      <c r="Q24">
        <v>418</v>
      </c>
      <c r="R24">
        <v>399</v>
      </c>
      <c r="S24">
        <v>19</v>
      </c>
      <c r="T24">
        <v>87</v>
      </c>
      <c r="U24">
        <v>84</v>
      </c>
      <c r="V24">
        <v>2</v>
      </c>
      <c r="W24">
        <v>50</v>
      </c>
      <c r="X24">
        <v>48</v>
      </c>
      <c r="Y24">
        <v>2</v>
      </c>
      <c r="Z24">
        <v>12</v>
      </c>
      <c r="AA24">
        <v>12</v>
      </c>
      <c r="AB24">
        <v>1</v>
      </c>
      <c r="AC24">
        <v>1</v>
      </c>
      <c r="AD24">
        <v>0</v>
      </c>
      <c r="AE24">
        <v>1</v>
      </c>
      <c r="AF24">
        <v>15</v>
      </c>
      <c r="AG24">
        <v>15</v>
      </c>
      <c r="AH24" t="s">
        <v>19</v>
      </c>
      <c r="AI24">
        <v>1</v>
      </c>
      <c r="AJ24">
        <v>1</v>
      </c>
      <c r="AK24" t="s">
        <v>19</v>
      </c>
    </row>
    <row r="25" spans="1:37">
      <c r="A25" t="s">
        <v>1059</v>
      </c>
      <c r="B25">
        <v>541</v>
      </c>
      <c r="C25">
        <v>455</v>
      </c>
      <c r="D25">
        <v>86</v>
      </c>
      <c r="E25">
        <v>21</v>
      </c>
      <c r="F25">
        <v>19</v>
      </c>
      <c r="G25">
        <v>1</v>
      </c>
      <c r="H25">
        <v>20</v>
      </c>
      <c r="I25">
        <v>11</v>
      </c>
      <c r="J25">
        <v>9</v>
      </c>
      <c r="K25">
        <v>20</v>
      </c>
      <c r="L25">
        <v>11</v>
      </c>
      <c r="M25">
        <v>10</v>
      </c>
      <c r="N25">
        <v>346</v>
      </c>
      <c r="O25">
        <v>288</v>
      </c>
      <c r="P25">
        <v>58</v>
      </c>
      <c r="Q25">
        <v>236</v>
      </c>
      <c r="R25">
        <v>211</v>
      </c>
      <c r="S25">
        <v>25</v>
      </c>
      <c r="T25">
        <v>50</v>
      </c>
      <c r="U25">
        <v>46</v>
      </c>
      <c r="V25">
        <v>3</v>
      </c>
      <c r="W25">
        <v>43</v>
      </c>
      <c r="X25">
        <v>40</v>
      </c>
      <c r="Y25">
        <v>3</v>
      </c>
      <c r="Z25">
        <v>5</v>
      </c>
      <c r="AA25">
        <v>5</v>
      </c>
      <c r="AB25" t="s">
        <v>19</v>
      </c>
      <c r="AC25">
        <v>3</v>
      </c>
      <c r="AD25">
        <v>2</v>
      </c>
      <c r="AE25">
        <v>1</v>
      </c>
      <c r="AF25">
        <v>17</v>
      </c>
      <c r="AG25">
        <v>17</v>
      </c>
      <c r="AH25" t="s">
        <v>19</v>
      </c>
      <c r="AI25">
        <v>16</v>
      </c>
      <c r="AJ25">
        <v>16</v>
      </c>
      <c r="AK25" t="s">
        <v>19</v>
      </c>
    </row>
    <row r="26" spans="1:37">
      <c r="A26" t="s">
        <v>1058</v>
      </c>
      <c r="B26">
        <v>406</v>
      </c>
      <c r="C26">
        <v>353</v>
      </c>
      <c r="D26">
        <v>53</v>
      </c>
      <c r="E26">
        <v>24</v>
      </c>
      <c r="F26">
        <v>23</v>
      </c>
      <c r="G26">
        <v>1</v>
      </c>
      <c r="H26">
        <v>22</v>
      </c>
      <c r="I26">
        <v>17</v>
      </c>
      <c r="J26">
        <v>5</v>
      </c>
      <c r="K26">
        <v>19</v>
      </c>
      <c r="L26">
        <v>14</v>
      </c>
      <c r="M26">
        <v>5</v>
      </c>
      <c r="N26">
        <v>266</v>
      </c>
      <c r="O26">
        <v>228</v>
      </c>
      <c r="P26">
        <v>38</v>
      </c>
      <c r="Q26">
        <v>179</v>
      </c>
      <c r="R26">
        <v>165</v>
      </c>
      <c r="S26">
        <v>13</v>
      </c>
      <c r="T26">
        <v>39</v>
      </c>
      <c r="U26">
        <v>36</v>
      </c>
      <c r="V26">
        <v>2</v>
      </c>
      <c r="W26">
        <v>27</v>
      </c>
      <c r="X26">
        <v>25</v>
      </c>
      <c r="Y26">
        <v>1</v>
      </c>
      <c r="Z26">
        <v>4</v>
      </c>
      <c r="AA26">
        <v>4</v>
      </c>
      <c r="AB26" t="s">
        <v>19</v>
      </c>
      <c r="AC26" t="s">
        <v>19</v>
      </c>
      <c r="AD26" t="s">
        <v>19</v>
      </c>
      <c r="AE26" t="s">
        <v>19</v>
      </c>
      <c r="AF26">
        <v>6</v>
      </c>
      <c r="AG26">
        <v>6</v>
      </c>
      <c r="AH26">
        <v>1</v>
      </c>
      <c r="AI26">
        <v>0</v>
      </c>
      <c r="AJ26">
        <v>0</v>
      </c>
      <c r="AK26" t="s">
        <v>19</v>
      </c>
    </row>
    <row r="27" spans="1:37">
      <c r="A27" t="s">
        <v>1057</v>
      </c>
      <c r="B27">
        <v>367</v>
      </c>
      <c r="C27">
        <v>303</v>
      </c>
      <c r="D27">
        <v>64</v>
      </c>
      <c r="E27">
        <v>17</v>
      </c>
      <c r="F27">
        <v>15</v>
      </c>
      <c r="G27">
        <v>2</v>
      </c>
      <c r="H27">
        <v>15</v>
      </c>
      <c r="I27">
        <v>12</v>
      </c>
      <c r="J27">
        <v>3</v>
      </c>
      <c r="K27">
        <v>25</v>
      </c>
      <c r="L27">
        <v>17</v>
      </c>
      <c r="M27">
        <v>8</v>
      </c>
      <c r="N27">
        <v>235</v>
      </c>
      <c r="O27">
        <v>193</v>
      </c>
      <c r="P27">
        <v>42</v>
      </c>
      <c r="Q27">
        <v>151</v>
      </c>
      <c r="R27">
        <v>134</v>
      </c>
      <c r="S27">
        <v>17</v>
      </c>
      <c r="T27">
        <v>28</v>
      </c>
      <c r="U27">
        <v>24</v>
      </c>
      <c r="V27">
        <v>4</v>
      </c>
      <c r="W27">
        <v>28</v>
      </c>
      <c r="X27">
        <v>27</v>
      </c>
      <c r="Y27">
        <v>2</v>
      </c>
      <c r="Z27">
        <v>8</v>
      </c>
      <c r="AA27">
        <v>5</v>
      </c>
      <c r="AB27">
        <v>3</v>
      </c>
      <c r="AC27" t="s">
        <v>19</v>
      </c>
      <c r="AD27" t="s">
        <v>19</v>
      </c>
      <c r="AE27" t="s">
        <v>19</v>
      </c>
      <c r="AF27">
        <v>9</v>
      </c>
      <c r="AG27">
        <v>9</v>
      </c>
      <c r="AH27">
        <v>0</v>
      </c>
      <c r="AI27">
        <v>3</v>
      </c>
      <c r="AJ27">
        <v>3</v>
      </c>
      <c r="AK27">
        <v>1</v>
      </c>
    </row>
    <row r="28" spans="1:37">
      <c r="A28" t="s">
        <v>1056</v>
      </c>
      <c r="B28">
        <v>248</v>
      </c>
      <c r="C28">
        <v>217</v>
      </c>
      <c r="D28">
        <v>31</v>
      </c>
      <c r="E28">
        <v>19</v>
      </c>
      <c r="F28">
        <v>17</v>
      </c>
      <c r="G28">
        <v>2</v>
      </c>
      <c r="H28">
        <v>8</v>
      </c>
      <c r="I28">
        <v>6</v>
      </c>
      <c r="J28">
        <v>2</v>
      </c>
      <c r="K28">
        <v>8</v>
      </c>
      <c r="L28">
        <v>6</v>
      </c>
      <c r="M28">
        <v>2</v>
      </c>
      <c r="N28">
        <v>149</v>
      </c>
      <c r="O28">
        <v>128</v>
      </c>
      <c r="P28">
        <v>21</v>
      </c>
      <c r="Q28">
        <v>92</v>
      </c>
      <c r="R28">
        <v>86</v>
      </c>
      <c r="S28">
        <v>6</v>
      </c>
      <c r="T28">
        <v>36</v>
      </c>
      <c r="U28">
        <v>33</v>
      </c>
      <c r="V28">
        <v>4</v>
      </c>
      <c r="W28">
        <v>24</v>
      </c>
      <c r="X28">
        <v>23</v>
      </c>
      <c r="Y28">
        <v>1</v>
      </c>
      <c r="Z28">
        <v>1</v>
      </c>
      <c r="AA28">
        <v>1</v>
      </c>
      <c r="AB28">
        <v>0</v>
      </c>
      <c r="AC28">
        <v>1</v>
      </c>
      <c r="AD28">
        <v>0</v>
      </c>
      <c r="AE28">
        <v>0</v>
      </c>
      <c r="AF28">
        <v>2</v>
      </c>
      <c r="AG28">
        <v>2</v>
      </c>
      <c r="AH28" t="s">
        <v>19</v>
      </c>
      <c r="AI28" t="s">
        <v>19</v>
      </c>
      <c r="AJ28" t="s">
        <v>19</v>
      </c>
      <c r="AK28" t="s">
        <v>19</v>
      </c>
    </row>
    <row r="29" spans="1:37">
      <c r="A29" t="s">
        <v>1055</v>
      </c>
      <c r="B29">
        <v>854</v>
      </c>
      <c r="C29">
        <v>671</v>
      </c>
      <c r="D29">
        <v>184</v>
      </c>
      <c r="E29">
        <v>37</v>
      </c>
      <c r="F29">
        <v>30</v>
      </c>
      <c r="G29">
        <v>6</v>
      </c>
      <c r="H29">
        <v>47</v>
      </c>
      <c r="I29">
        <v>32</v>
      </c>
      <c r="J29">
        <v>15</v>
      </c>
      <c r="K29">
        <v>25</v>
      </c>
      <c r="L29">
        <v>15</v>
      </c>
      <c r="M29">
        <v>10</v>
      </c>
      <c r="N29">
        <v>564</v>
      </c>
      <c r="O29">
        <v>426</v>
      </c>
      <c r="P29">
        <v>138</v>
      </c>
      <c r="Q29">
        <v>346</v>
      </c>
      <c r="R29">
        <v>286</v>
      </c>
      <c r="S29">
        <v>60</v>
      </c>
      <c r="T29">
        <v>91</v>
      </c>
      <c r="U29">
        <v>83</v>
      </c>
      <c r="V29">
        <v>8</v>
      </c>
      <c r="W29">
        <v>55</v>
      </c>
      <c r="X29">
        <v>50</v>
      </c>
      <c r="Y29">
        <v>5</v>
      </c>
      <c r="Z29">
        <v>10</v>
      </c>
      <c r="AA29">
        <v>9</v>
      </c>
      <c r="AB29">
        <v>1</v>
      </c>
      <c r="AC29">
        <v>3</v>
      </c>
      <c r="AD29">
        <v>2</v>
      </c>
      <c r="AE29">
        <v>1</v>
      </c>
      <c r="AF29">
        <v>20</v>
      </c>
      <c r="AG29">
        <v>20</v>
      </c>
      <c r="AH29">
        <v>0</v>
      </c>
      <c r="AI29">
        <v>4</v>
      </c>
      <c r="AJ29">
        <v>4</v>
      </c>
      <c r="AK29" t="s">
        <v>19</v>
      </c>
    </row>
    <row r="30" spans="1:37">
      <c r="A30" t="s">
        <v>1054</v>
      </c>
      <c r="B30">
        <v>662</v>
      </c>
      <c r="C30">
        <v>516</v>
      </c>
      <c r="D30">
        <v>146</v>
      </c>
      <c r="E30">
        <v>35</v>
      </c>
      <c r="F30">
        <v>33</v>
      </c>
      <c r="G30">
        <v>1</v>
      </c>
      <c r="H30">
        <v>46</v>
      </c>
      <c r="I30">
        <v>30</v>
      </c>
      <c r="J30">
        <v>16</v>
      </c>
      <c r="K30">
        <v>31</v>
      </c>
      <c r="L30">
        <v>18</v>
      </c>
      <c r="M30">
        <v>14</v>
      </c>
      <c r="N30">
        <v>404</v>
      </c>
      <c r="O30">
        <v>301</v>
      </c>
      <c r="P30">
        <v>103</v>
      </c>
      <c r="Q30">
        <v>226</v>
      </c>
      <c r="R30">
        <v>186</v>
      </c>
      <c r="S30">
        <v>40</v>
      </c>
      <c r="T30">
        <v>91</v>
      </c>
      <c r="U30">
        <v>82</v>
      </c>
      <c r="V30">
        <v>9</v>
      </c>
      <c r="W30">
        <v>31</v>
      </c>
      <c r="X30">
        <v>29</v>
      </c>
      <c r="Y30">
        <v>2</v>
      </c>
      <c r="Z30">
        <v>7</v>
      </c>
      <c r="AA30">
        <v>6</v>
      </c>
      <c r="AB30">
        <v>0</v>
      </c>
      <c r="AC30">
        <v>0</v>
      </c>
      <c r="AD30" t="s">
        <v>19</v>
      </c>
      <c r="AE30">
        <v>0</v>
      </c>
      <c r="AF30">
        <v>15</v>
      </c>
      <c r="AG30">
        <v>14</v>
      </c>
      <c r="AH30">
        <v>0</v>
      </c>
      <c r="AI30">
        <v>3</v>
      </c>
      <c r="AJ30">
        <v>3</v>
      </c>
      <c r="AK30" t="s">
        <v>19</v>
      </c>
    </row>
    <row r="31" spans="1:37">
      <c r="A31" t="s">
        <v>1053</v>
      </c>
      <c r="B31">
        <v>1196</v>
      </c>
      <c r="C31">
        <v>931</v>
      </c>
      <c r="D31">
        <v>265</v>
      </c>
      <c r="E31">
        <v>75</v>
      </c>
      <c r="F31">
        <v>65</v>
      </c>
      <c r="G31">
        <v>10</v>
      </c>
      <c r="H31">
        <v>68</v>
      </c>
      <c r="I31">
        <v>41</v>
      </c>
      <c r="J31">
        <v>28</v>
      </c>
      <c r="K31">
        <v>25</v>
      </c>
      <c r="L31">
        <v>14</v>
      </c>
      <c r="M31">
        <v>11</v>
      </c>
      <c r="N31">
        <v>735</v>
      </c>
      <c r="O31">
        <v>549</v>
      </c>
      <c r="P31">
        <v>186</v>
      </c>
      <c r="Q31">
        <v>410</v>
      </c>
      <c r="R31">
        <v>344</v>
      </c>
      <c r="S31">
        <v>66</v>
      </c>
      <c r="T31">
        <v>157</v>
      </c>
      <c r="U31">
        <v>142</v>
      </c>
      <c r="V31">
        <v>15</v>
      </c>
      <c r="W31">
        <v>69</v>
      </c>
      <c r="X31">
        <v>61</v>
      </c>
      <c r="Y31">
        <v>8</v>
      </c>
      <c r="Z31">
        <v>9</v>
      </c>
      <c r="AA31">
        <v>5</v>
      </c>
      <c r="AB31">
        <v>3</v>
      </c>
      <c r="AC31">
        <v>2</v>
      </c>
      <c r="AD31">
        <v>2</v>
      </c>
      <c r="AE31">
        <v>1</v>
      </c>
      <c r="AF31">
        <v>42</v>
      </c>
      <c r="AG31">
        <v>40</v>
      </c>
      <c r="AH31">
        <v>2</v>
      </c>
      <c r="AI31">
        <v>14</v>
      </c>
      <c r="AJ31">
        <v>13</v>
      </c>
      <c r="AK31">
        <v>1</v>
      </c>
    </row>
    <row r="32" spans="1:37">
      <c r="A32" t="s">
        <v>1052</v>
      </c>
      <c r="B32">
        <v>2053</v>
      </c>
      <c r="C32">
        <v>1616</v>
      </c>
      <c r="D32">
        <v>438</v>
      </c>
      <c r="E32">
        <v>132</v>
      </c>
      <c r="F32">
        <v>115</v>
      </c>
      <c r="G32">
        <v>17</v>
      </c>
      <c r="H32">
        <v>99</v>
      </c>
      <c r="I32">
        <v>57</v>
      </c>
      <c r="J32">
        <v>42</v>
      </c>
      <c r="K32">
        <v>67</v>
      </c>
      <c r="L32">
        <v>40</v>
      </c>
      <c r="M32">
        <v>26</v>
      </c>
      <c r="N32">
        <v>1293</v>
      </c>
      <c r="O32">
        <v>985</v>
      </c>
      <c r="P32">
        <v>308</v>
      </c>
      <c r="Q32">
        <v>748</v>
      </c>
      <c r="R32">
        <v>623</v>
      </c>
      <c r="S32">
        <v>125</v>
      </c>
      <c r="T32">
        <v>245</v>
      </c>
      <c r="U32">
        <v>222</v>
      </c>
      <c r="V32">
        <v>22</v>
      </c>
      <c r="W32">
        <v>119</v>
      </c>
      <c r="X32">
        <v>104</v>
      </c>
      <c r="Y32">
        <v>15</v>
      </c>
      <c r="Z32">
        <v>34</v>
      </c>
      <c r="AA32">
        <v>30</v>
      </c>
      <c r="AB32">
        <v>5</v>
      </c>
      <c r="AC32">
        <v>4</v>
      </c>
      <c r="AD32">
        <v>2</v>
      </c>
      <c r="AE32">
        <v>1</v>
      </c>
      <c r="AF32">
        <v>59</v>
      </c>
      <c r="AG32">
        <v>57</v>
      </c>
      <c r="AH32">
        <v>2</v>
      </c>
      <c r="AI32">
        <v>3</v>
      </c>
      <c r="AJ32">
        <v>3</v>
      </c>
      <c r="AK32" t="s">
        <v>19</v>
      </c>
    </row>
    <row r="33" spans="1:37">
      <c r="A33" t="s">
        <v>1051</v>
      </c>
      <c r="B33">
        <v>655</v>
      </c>
      <c r="C33">
        <v>512</v>
      </c>
      <c r="D33">
        <v>143</v>
      </c>
      <c r="E33">
        <v>43</v>
      </c>
      <c r="F33">
        <v>34</v>
      </c>
      <c r="G33">
        <v>9</v>
      </c>
      <c r="H33">
        <v>30</v>
      </c>
      <c r="I33">
        <v>18</v>
      </c>
      <c r="J33">
        <v>12</v>
      </c>
      <c r="K33">
        <v>20</v>
      </c>
      <c r="L33">
        <v>12</v>
      </c>
      <c r="M33">
        <v>8</v>
      </c>
      <c r="N33">
        <v>399</v>
      </c>
      <c r="O33">
        <v>311</v>
      </c>
      <c r="P33">
        <v>88</v>
      </c>
      <c r="Q33">
        <v>192</v>
      </c>
      <c r="R33">
        <v>155</v>
      </c>
      <c r="S33">
        <v>36</v>
      </c>
      <c r="T33">
        <v>93</v>
      </c>
      <c r="U33">
        <v>74</v>
      </c>
      <c r="V33">
        <v>19</v>
      </c>
      <c r="W33">
        <v>31</v>
      </c>
      <c r="X33">
        <v>26</v>
      </c>
      <c r="Y33">
        <v>5</v>
      </c>
      <c r="Z33">
        <v>6</v>
      </c>
      <c r="AA33">
        <v>5</v>
      </c>
      <c r="AB33">
        <v>1</v>
      </c>
      <c r="AC33">
        <v>0</v>
      </c>
      <c r="AD33" t="s">
        <v>19</v>
      </c>
      <c r="AE33">
        <v>0</v>
      </c>
      <c r="AF33">
        <v>30</v>
      </c>
      <c r="AG33">
        <v>29</v>
      </c>
      <c r="AH33">
        <v>1</v>
      </c>
      <c r="AI33">
        <v>4</v>
      </c>
      <c r="AJ33">
        <v>3</v>
      </c>
      <c r="AK33">
        <v>1</v>
      </c>
    </row>
    <row r="34" spans="1:37">
      <c r="A34" t="s">
        <v>1050</v>
      </c>
      <c r="B34">
        <v>282</v>
      </c>
      <c r="C34">
        <v>221</v>
      </c>
      <c r="D34">
        <v>61</v>
      </c>
      <c r="E34">
        <v>10</v>
      </c>
      <c r="F34">
        <v>10</v>
      </c>
      <c r="G34">
        <v>0</v>
      </c>
      <c r="H34">
        <v>19</v>
      </c>
      <c r="I34">
        <v>13</v>
      </c>
      <c r="J34">
        <v>6</v>
      </c>
      <c r="K34">
        <v>10</v>
      </c>
      <c r="L34">
        <v>1</v>
      </c>
      <c r="M34">
        <v>9</v>
      </c>
      <c r="N34">
        <v>194</v>
      </c>
      <c r="O34">
        <v>153</v>
      </c>
      <c r="P34">
        <v>41</v>
      </c>
      <c r="Q34">
        <v>117</v>
      </c>
      <c r="R34">
        <v>96</v>
      </c>
      <c r="S34">
        <v>21</v>
      </c>
      <c r="T34">
        <v>30</v>
      </c>
      <c r="U34">
        <v>26</v>
      </c>
      <c r="V34">
        <v>4</v>
      </c>
      <c r="W34">
        <v>13</v>
      </c>
      <c r="X34">
        <v>12</v>
      </c>
      <c r="Y34">
        <v>1</v>
      </c>
      <c r="Z34">
        <v>0</v>
      </c>
      <c r="AA34">
        <v>0</v>
      </c>
      <c r="AB34" t="s">
        <v>19</v>
      </c>
      <c r="AC34">
        <v>1</v>
      </c>
      <c r="AD34">
        <v>0</v>
      </c>
      <c r="AE34">
        <v>1</v>
      </c>
      <c r="AF34">
        <v>4</v>
      </c>
      <c r="AG34">
        <v>4</v>
      </c>
      <c r="AH34" t="s">
        <v>19</v>
      </c>
      <c r="AI34">
        <v>1</v>
      </c>
      <c r="AJ34">
        <v>1</v>
      </c>
      <c r="AK34" t="s">
        <v>19</v>
      </c>
    </row>
    <row r="35" spans="1:37">
      <c r="A35" t="s">
        <v>1049</v>
      </c>
      <c r="B35">
        <v>771</v>
      </c>
      <c r="C35">
        <v>623</v>
      </c>
      <c r="D35">
        <v>149</v>
      </c>
      <c r="E35">
        <v>45</v>
      </c>
      <c r="F35">
        <v>39</v>
      </c>
      <c r="G35">
        <v>6</v>
      </c>
      <c r="H35">
        <v>36</v>
      </c>
      <c r="I35">
        <v>26</v>
      </c>
      <c r="J35">
        <v>10</v>
      </c>
      <c r="K35">
        <v>20</v>
      </c>
      <c r="L35">
        <v>9</v>
      </c>
      <c r="M35">
        <v>11</v>
      </c>
      <c r="N35">
        <v>513</v>
      </c>
      <c r="O35">
        <v>399</v>
      </c>
      <c r="P35">
        <v>114</v>
      </c>
      <c r="Q35">
        <v>321</v>
      </c>
      <c r="R35">
        <v>282</v>
      </c>
      <c r="S35">
        <v>39</v>
      </c>
      <c r="T35">
        <v>85</v>
      </c>
      <c r="U35">
        <v>81</v>
      </c>
      <c r="V35">
        <v>4</v>
      </c>
      <c r="W35">
        <v>37</v>
      </c>
      <c r="X35">
        <v>35</v>
      </c>
      <c r="Y35">
        <v>3</v>
      </c>
      <c r="Z35">
        <v>5</v>
      </c>
      <c r="AA35">
        <v>4</v>
      </c>
      <c r="AB35">
        <v>1</v>
      </c>
      <c r="AC35" t="s">
        <v>19</v>
      </c>
      <c r="AD35" t="s">
        <v>19</v>
      </c>
      <c r="AE35" t="s">
        <v>19</v>
      </c>
      <c r="AF35">
        <v>25</v>
      </c>
      <c r="AG35">
        <v>24</v>
      </c>
      <c r="AH35">
        <v>0</v>
      </c>
      <c r="AI35">
        <v>7</v>
      </c>
      <c r="AJ35">
        <v>7</v>
      </c>
      <c r="AK35" t="s">
        <v>19</v>
      </c>
    </row>
    <row r="36" spans="1:37">
      <c r="A36" t="s">
        <v>1048</v>
      </c>
      <c r="B36">
        <v>2196</v>
      </c>
      <c r="C36">
        <v>1815</v>
      </c>
      <c r="D36">
        <v>381</v>
      </c>
      <c r="E36">
        <v>126</v>
      </c>
      <c r="F36">
        <v>120</v>
      </c>
      <c r="G36">
        <v>6</v>
      </c>
      <c r="H36">
        <v>110</v>
      </c>
      <c r="I36">
        <v>77</v>
      </c>
      <c r="J36">
        <v>33</v>
      </c>
      <c r="K36">
        <v>82</v>
      </c>
      <c r="L36">
        <v>49</v>
      </c>
      <c r="M36">
        <v>34</v>
      </c>
      <c r="N36">
        <v>1433</v>
      </c>
      <c r="O36">
        <v>1152</v>
      </c>
      <c r="P36">
        <v>281</v>
      </c>
      <c r="Q36">
        <v>932</v>
      </c>
      <c r="R36">
        <v>817</v>
      </c>
      <c r="S36">
        <v>115</v>
      </c>
      <c r="T36">
        <v>253</v>
      </c>
      <c r="U36">
        <v>235</v>
      </c>
      <c r="V36">
        <v>17</v>
      </c>
      <c r="W36">
        <v>101</v>
      </c>
      <c r="X36">
        <v>93</v>
      </c>
      <c r="Y36">
        <v>8</v>
      </c>
      <c r="Z36">
        <v>14</v>
      </c>
      <c r="AA36">
        <v>12</v>
      </c>
      <c r="AB36">
        <v>2</v>
      </c>
      <c r="AC36">
        <v>2</v>
      </c>
      <c r="AD36">
        <v>2</v>
      </c>
      <c r="AE36">
        <v>0</v>
      </c>
      <c r="AF36">
        <v>67</v>
      </c>
      <c r="AG36">
        <v>67</v>
      </c>
      <c r="AH36">
        <v>0</v>
      </c>
      <c r="AI36">
        <v>8</v>
      </c>
      <c r="AJ36">
        <v>8</v>
      </c>
      <c r="AK36">
        <v>0</v>
      </c>
    </row>
    <row r="37" spans="1:37">
      <c r="A37" t="s">
        <v>1047</v>
      </c>
      <c r="B37">
        <v>1735</v>
      </c>
      <c r="C37">
        <v>1340</v>
      </c>
      <c r="D37">
        <v>395</v>
      </c>
      <c r="E37">
        <v>91</v>
      </c>
      <c r="F37">
        <v>85</v>
      </c>
      <c r="G37">
        <v>6</v>
      </c>
      <c r="H37">
        <v>101</v>
      </c>
      <c r="I37">
        <v>68</v>
      </c>
      <c r="J37">
        <v>34</v>
      </c>
      <c r="K37">
        <v>56</v>
      </c>
      <c r="L37">
        <v>26</v>
      </c>
      <c r="M37">
        <v>30</v>
      </c>
      <c r="N37">
        <v>1101</v>
      </c>
      <c r="O37">
        <v>809</v>
      </c>
      <c r="P37">
        <v>292</v>
      </c>
      <c r="Q37">
        <v>643</v>
      </c>
      <c r="R37">
        <v>535</v>
      </c>
      <c r="S37">
        <v>107</v>
      </c>
      <c r="T37">
        <v>179</v>
      </c>
      <c r="U37">
        <v>159</v>
      </c>
      <c r="V37">
        <v>20</v>
      </c>
      <c r="W37">
        <v>111</v>
      </c>
      <c r="X37">
        <v>102</v>
      </c>
      <c r="Y37">
        <v>9</v>
      </c>
      <c r="Z37">
        <v>29</v>
      </c>
      <c r="AA37">
        <v>26</v>
      </c>
      <c r="AB37">
        <v>3</v>
      </c>
      <c r="AC37">
        <v>2</v>
      </c>
      <c r="AD37">
        <v>1</v>
      </c>
      <c r="AE37">
        <v>1</v>
      </c>
      <c r="AF37">
        <v>58</v>
      </c>
      <c r="AG37">
        <v>57</v>
      </c>
      <c r="AH37">
        <v>1</v>
      </c>
      <c r="AI37">
        <v>8</v>
      </c>
      <c r="AJ37">
        <v>7</v>
      </c>
      <c r="AK37">
        <v>0</v>
      </c>
    </row>
    <row r="38" spans="1:37">
      <c r="A38" t="s">
        <v>1046</v>
      </c>
      <c r="B38">
        <v>554</v>
      </c>
      <c r="C38">
        <v>409</v>
      </c>
      <c r="D38">
        <v>146</v>
      </c>
      <c r="E38">
        <v>23</v>
      </c>
      <c r="F38">
        <v>20</v>
      </c>
      <c r="G38">
        <v>3</v>
      </c>
      <c r="H38">
        <v>24</v>
      </c>
      <c r="I38">
        <v>13</v>
      </c>
      <c r="J38">
        <v>11</v>
      </c>
      <c r="K38">
        <v>13</v>
      </c>
      <c r="L38">
        <v>8</v>
      </c>
      <c r="M38">
        <v>5</v>
      </c>
      <c r="N38">
        <v>393</v>
      </c>
      <c r="O38">
        <v>277</v>
      </c>
      <c r="P38">
        <v>116</v>
      </c>
      <c r="Q38">
        <v>211</v>
      </c>
      <c r="R38">
        <v>168</v>
      </c>
      <c r="S38">
        <v>43</v>
      </c>
      <c r="T38">
        <v>59</v>
      </c>
      <c r="U38">
        <v>51</v>
      </c>
      <c r="V38">
        <v>7</v>
      </c>
      <c r="W38">
        <v>28</v>
      </c>
      <c r="X38">
        <v>26</v>
      </c>
      <c r="Y38">
        <v>2</v>
      </c>
      <c r="Z38">
        <v>7</v>
      </c>
      <c r="AA38">
        <v>6</v>
      </c>
      <c r="AB38">
        <v>1</v>
      </c>
      <c r="AC38">
        <v>1</v>
      </c>
      <c r="AD38" t="s">
        <v>19</v>
      </c>
      <c r="AE38">
        <v>1</v>
      </c>
      <c r="AF38">
        <v>7</v>
      </c>
      <c r="AG38">
        <v>7</v>
      </c>
      <c r="AH38">
        <v>0</v>
      </c>
      <c r="AI38">
        <v>0</v>
      </c>
      <c r="AJ38">
        <v>0</v>
      </c>
      <c r="AK38" t="s">
        <v>19</v>
      </c>
    </row>
    <row r="39" spans="1:37">
      <c r="A39" t="s">
        <v>1045</v>
      </c>
      <c r="B39">
        <v>382</v>
      </c>
      <c r="C39">
        <v>304</v>
      </c>
      <c r="D39">
        <v>79</v>
      </c>
      <c r="E39">
        <v>16</v>
      </c>
      <c r="F39">
        <v>15</v>
      </c>
      <c r="G39">
        <v>2</v>
      </c>
      <c r="H39">
        <v>17</v>
      </c>
      <c r="I39">
        <v>7</v>
      </c>
      <c r="J39">
        <v>10</v>
      </c>
      <c r="K39">
        <v>19</v>
      </c>
      <c r="L39">
        <v>13</v>
      </c>
      <c r="M39">
        <v>6</v>
      </c>
      <c r="N39">
        <v>262</v>
      </c>
      <c r="O39">
        <v>205</v>
      </c>
      <c r="P39">
        <v>57</v>
      </c>
      <c r="Q39">
        <v>164</v>
      </c>
      <c r="R39">
        <v>142</v>
      </c>
      <c r="S39">
        <v>21</v>
      </c>
      <c r="T39">
        <v>43</v>
      </c>
      <c r="U39">
        <v>40</v>
      </c>
      <c r="V39">
        <v>3</v>
      </c>
      <c r="W39">
        <v>9</v>
      </c>
      <c r="X39">
        <v>8</v>
      </c>
      <c r="Y39">
        <v>1</v>
      </c>
      <c r="Z39">
        <v>2</v>
      </c>
      <c r="AA39">
        <v>1</v>
      </c>
      <c r="AB39">
        <v>0</v>
      </c>
      <c r="AC39">
        <v>1</v>
      </c>
      <c r="AD39">
        <v>1</v>
      </c>
      <c r="AE39">
        <v>0</v>
      </c>
      <c r="AF39">
        <v>8</v>
      </c>
      <c r="AG39">
        <v>8</v>
      </c>
      <c r="AH39" t="s">
        <v>19</v>
      </c>
      <c r="AI39">
        <v>5</v>
      </c>
      <c r="AJ39">
        <v>5</v>
      </c>
      <c r="AK39" t="s">
        <v>19</v>
      </c>
    </row>
    <row r="40" spans="1:37">
      <c r="A40" t="s">
        <v>1044</v>
      </c>
      <c r="B40">
        <v>489</v>
      </c>
      <c r="C40">
        <v>430</v>
      </c>
      <c r="D40">
        <v>59</v>
      </c>
      <c r="E40">
        <v>19</v>
      </c>
      <c r="F40">
        <v>17</v>
      </c>
      <c r="G40">
        <v>2</v>
      </c>
      <c r="H40">
        <v>18</v>
      </c>
      <c r="I40">
        <v>12</v>
      </c>
      <c r="J40">
        <v>6</v>
      </c>
      <c r="K40">
        <v>18</v>
      </c>
      <c r="L40">
        <v>13</v>
      </c>
      <c r="M40">
        <v>5</v>
      </c>
      <c r="N40">
        <v>325</v>
      </c>
      <c r="O40">
        <v>285</v>
      </c>
      <c r="P40">
        <v>40</v>
      </c>
      <c r="Q40">
        <v>218</v>
      </c>
      <c r="R40">
        <v>201</v>
      </c>
      <c r="S40">
        <v>17</v>
      </c>
      <c r="T40">
        <v>51</v>
      </c>
      <c r="U40">
        <v>47</v>
      </c>
      <c r="V40">
        <v>4</v>
      </c>
      <c r="W40">
        <v>38</v>
      </c>
      <c r="X40">
        <v>35</v>
      </c>
      <c r="Y40">
        <v>2</v>
      </c>
      <c r="Z40">
        <v>4</v>
      </c>
      <c r="AA40">
        <v>4</v>
      </c>
      <c r="AB40" t="s">
        <v>19</v>
      </c>
      <c r="AC40">
        <v>2</v>
      </c>
      <c r="AD40">
        <v>2</v>
      </c>
      <c r="AE40">
        <v>0</v>
      </c>
      <c r="AF40">
        <v>14</v>
      </c>
      <c r="AG40">
        <v>14</v>
      </c>
      <c r="AH40" t="s">
        <v>19</v>
      </c>
      <c r="AI40">
        <v>2</v>
      </c>
      <c r="AJ40">
        <v>2</v>
      </c>
      <c r="AK40" t="s">
        <v>19</v>
      </c>
    </row>
    <row r="41" spans="1:37">
      <c r="A41" t="s">
        <v>1043</v>
      </c>
      <c r="B41">
        <v>326</v>
      </c>
      <c r="C41">
        <v>284</v>
      </c>
      <c r="D41">
        <v>42</v>
      </c>
      <c r="E41">
        <v>14</v>
      </c>
      <c r="F41">
        <v>12</v>
      </c>
      <c r="G41">
        <v>2</v>
      </c>
      <c r="H41">
        <v>10</v>
      </c>
      <c r="I41">
        <v>8</v>
      </c>
      <c r="J41">
        <v>1</v>
      </c>
      <c r="K41">
        <v>21</v>
      </c>
      <c r="L41">
        <v>15</v>
      </c>
      <c r="M41">
        <v>6</v>
      </c>
      <c r="N41">
        <v>200</v>
      </c>
      <c r="O41">
        <v>171</v>
      </c>
      <c r="P41">
        <v>29</v>
      </c>
      <c r="Q41">
        <v>120</v>
      </c>
      <c r="R41">
        <v>109</v>
      </c>
      <c r="S41">
        <v>11</v>
      </c>
      <c r="T41">
        <v>40</v>
      </c>
      <c r="U41">
        <v>38</v>
      </c>
      <c r="V41">
        <v>2</v>
      </c>
      <c r="W41">
        <v>25</v>
      </c>
      <c r="X41">
        <v>24</v>
      </c>
      <c r="Y41">
        <v>0</v>
      </c>
      <c r="Z41">
        <v>3</v>
      </c>
      <c r="AA41">
        <v>3</v>
      </c>
      <c r="AB41">
        <v>0</v>
      </c>
      <c r="AC41">
        <v>2</v>
      </c>
      <c r="AD41">
        <v>2</v>
      </c>
      <c r="AE41">
        <v>0</v>
      </c>
      <c r="AF41">
        <v>8</v>
      </c>
      <c r="AG41">
        <v>8</v>
      </c>
      <c r="AH41">
        <v>1</v>
      </c>
      <c r="AI41">
        <v>4</v>
      </c>
      <c r="AJ41">
        <v>4</v>
      </c>
      <c r="AK41" t="s">
        <v>19</v>
      </c>
    </row>
    <row r="42" spans="1:37">
      <c r="A42" t="s">
        <v>1042</v>
      </c>
      <c r="B42">
        <v>868</v>
      </c>
      <c r="C42">
        <v>701</v>
      </c>
      <c r="D42">
        <v>167</v>
      </c>
      <c r="E42">
        <v>65</v>
      </c>
      <c r="F42">
        <v>52</v>
      </c>
      <c r="G42">
        <v>14</v>
      </c>
      <c r="H42">
        <v>45</v>
      </c>
      <c r="I42">
        <v>35</v>
      </c>
      <c r="J42">
        <v>10</v>
      </c>
      <c r="K42">
        <v>30</v>
      </c>
      <c r="L42">
        <v>23</v>
      </c>
      <c r="M42">
        <v>7</v>
      </c>
      <c r="N42">
        <v>536</v>
      </c>
      <c r="O42">
        <v>434</v>
      </c>
      <c r="P42">
        <v>102</v>
      </c>
      <c r="Q42">
        <v>350</v>
      </c>
      <c r="R42">
        <v>310</v>
      </c>
      <c r="S42">
        <v>40</v>
      </c>
      <c r="T42">
        <v>76</v>
      </c>
      <c r="U42">
        <v>63</v>
      </c>
      <c r="V42">
        <v>13</v>
      </c>
      <c r="W42">
        <v>69</v>
      </c>
      <c r="X42">
        <v>55</v>
      </c>
      <c r="Y42">
        <v>14</v>
      </c>
      <c r="Z42">
        <v>8</v>
      </c>
      <c r="AA42">
        <v>5</v>
      </c>
      <c r="AB42">
        <v>3</v>
      </c>
      <c r="AC42">
        <v>3</v>
      </c>
      <c r="AD42">
        <v>2</v>
      </c>
      <c r="AE42">
        <v>1</v>
      </c>
      <c r="AF42">
        <v>24</v>
      </c>
      <c r="AG42">
        <v>23</v>
      </c>
      <c r="AH42">
        <v>0</v>
      </c>
      <c r="AI42">
        <v>14</v>
      </c>
      <c r="AJ42">
        <v>9</v>
      </c>
      <c r="AK42">
        <v>5</v>
      </c>
    </row>
    <row r="43" spans="1:37">
      <c r="A43" t="s">
        <v>1041</v>
      </c>
      <c r="B43">
        <v>1218</v>
      </c>
      <c r="C43">
        <v>979</v>
      </c>
      <c r="D43">
        <v>239</v>
      </c>
      <c r="E43">
        <v>71</v>
      </c>
      <c r="F43">
        <v>65</v>
      </c>
      <c r="G43">
        <v>6</v>
      </c>
      <c r="H43">
        <v>50</v>
      </c>
      <c r="I43">
        <v>32</v>
      </c>
      <c r="J43">
        <v>19</v>
      </c>
      <c r="K43">
        <v>53</v>
      </c>
      <c r="L43">
        <v>36</v>
      </c>
      <c r="M43">
        <v>17</v>
      </c>
      <c r="N43">
        <v>805</v>
      </c>
      <c r="O43">
        <v>649</v>
      </c>
      <c r="P43">
        <v>156</v>
      </c>
      <c r="Q43">
        <v>480</v>
      </c>
      <c r="R43">
        <v>417</v>
      </c>
      <c r="S43">
        <v>63</v>
      </c>
      <c r="T43">
        <v>89</v>
      </c>
      <c r="U43">
        <v>71</v>
      </c>
      <c r="V43">
        <v>18</v>
      </c>
      <c r="W43">
        <v>86</v>
      </c>
      <c r="X43">
        <v>70</v>
      </c>
      <c r="Y43">
        <v>16</v>
      </c>
      <c r="Z43">
        <v>11</v>
      </c>
      <c r="AA43">
        <v>8</v>
      </c>
      <c r="AB43">
        <v>3</v>
      </c>
      <c r="AC43">
        <v>4</v>
      </c>
      <c r="AD43">
        <v>2</v>
      </c>
      <c r="AE43">
        <v>2</v>
      </c>
      <c r="AF43">
        <v>41</v>
      </c>
      <c r="AG43">
        <v>39</v>
      </c>
      <c r="AH43">
        <v>2</v>
      </c>
      <c r="AI43">
        <v>8</v>
      </c>
      <c r="AJ43">
        <v>7</v>
      </c>
      <c r="AK43">
        <v>1</v>
      </c>
    </row>
    <row r="44" spans="1:37">
      <c r="A44" t="s">
        <v>1040</v>
      </c>
      <c r="B44">
        <v>626</v>
      </c>
      <c r="C44">
        <v>540</v>
      </c>
      <c r="D44">
        <v>85</v>
      </c>
      <c r="E44">
        <v>23</v>
      </c>
      <c r="F44">
        <v>22</v>
      </c>
      <c r="G44">
        <v>1</v>
      </c>
      <c r="H44">
        <v>33</v>
      </c>
      <c r="I44">
        <v>27</v>
      </c>
      <c r="J44">
        <v>6</v>
      </c>
      <c r="K44">
        <v>30</v>
      </c>
      <c r="L44">
        <v>25</v>
      </c>
      <c r="M44">
        <v>5</v>
      </c>
      <c r="N44">
        <v>407</v>
      </c>
      <c r="O44">
        <v>339</v>
      </c>
      <c r="P44">
        <v>67</v>
      </c>
      <c r="Q44">
        <v>261</v>
      </c>
      <c r="R44">
        <v>243</v>
      </c>
      <c r="S44">
        <v>19</v>
      </c>
      <c r="T44">
        <v>52</v>
      </c>
      <c r="U44">
        <v>51</v>
      </c>
      <c r="V44">
        <v>1</v>
      </c>
      <c r="W44">
        <v>52</v>
      </c>
      <c r="X44">
        <v>47</v>
      </c>
      <c r="Y44">
        <v>6</v>
      </c>
      <c r="Z44">
        <v>4</v>
      </c>
      <c r="AA44">
        <v>4</v>
      </c>
      <c r="AB44">
        <v>0</v>
      </c>
      <c r="AC44">
        <v>2</v>
      </c>
      <c r="AD44">
        <v>2</v>
      </c>
      <c r="AE44">
        <v>0</v>
      </c>
      <c r="AF44">
        <v>20</v>
      </c>
      <c r="AG44">
        <v>20</v>
      </c>
      <c r="AH44" t="s">
        <v>19</v>
      </c>
      <c r="AI44">
        <v>3</v>
      </c>
      <c r="AJ44">
        <v>3</v>
      </c>
      <c r="AK44" t="s">
        <v>19</v>
      </c>
    </row>
    <row r="45" spans="1:37">
      <c r="A45" t="s">
        <v>1039</v>
      </c>
      <c r="B45">
        <v>315</v>
      </c>
      <c r="C45">
        <v>276</v>
      </c>
      <c r="D45">
        <v>39</v>
      </c>
      <c r="E45">
        <v>23</v>
      </c>
      <c r="F45">
        <v>20</v>
      </c>
      <c r="G45">
        <v>3</v>
      </c>
      <c r="H45">
        <v>5</v>
      </c>
      <c r="I45">
        <v>4</v>
      </c>
      <c r="J45">
        <v>1</v>
      </c>
      <c r="K45">
        <v>21</v>
      </c>
      <c r="L45">
        <v>17</v>
      </c>
      <c r="M45">
        <v>4</v>
      </c>
      <c r="N45">
        <v>194</v>
      </c>
      <c r="O45">
        <v>166</v>
      </c>
      <c r="P45">
        <v>28</v>
      </c>
      <c r="Q45">
        <v>106</v>
      </c>
      <c r="R45">
        <v>98</v>
      </c>
      <c r="S45">
        <v>7</v>
      </c>
      <c r="T45">
        <v>39</v>
      </c>
      <c r="U45">
        <v>38</v>
      </c>
      <c r="V45">
        <v>1</v>
      </c>
      <c r="W45">
        <v>26</v>
      </c>
      <c r="X45">
        <v>25</v>
      </c>
      <c r="Y45">
        <v>1</v>
      </c>
      <c r="Z45">
        <v>1</v>
      </c>
      <c r="AA45">
        <v>1</v>
      </c>
      <c r="AB45" t="s">
        <v>19</v>
      </c>
      <c r="AC45" t="s">
        <v>19</v>
      </c>
      <c r="AD45" t="s">
        <v>19</v>
      </c>
      <c r="AE45" t="s">
        <v>19</v>
      </c>
      <c r="AF45">
        <v>6</v>
      </c>
      <c r="AG45">
        <v>6</v>
      </c>
      <c r="AH45" t="s">
        <v>19</v>
      </c>
      <c r="AI45" t="s">
        <v>19</v>
      </c>
      <c r="AJ45" t="s">
        <v>19</v>
      </c>
      <c r="AK45" t="s">
        <v>19</v>
      </c>
    </row>
    <row r="46" spans="1:37">
      <c r="A46" t="s">
        <v>1038</v>
      </c>
      <c r="B46">
        <v>442</v>
      </c>
      <c r="C46">
        <v>375</v>
      </c>
      <c r="D46">
        <v>67</v>
      </c>
      <c r="E46">
        <v>26</v>
      </c>
      <c r="F46">
        <v>23</v>
      </c>
      <c r="G46">
        <v>3</v>
      </c>
      <c r="H46">
        <v>11</v>
      </c>
      <c r="I46">
        <v>6</v>
      </c>
      <c r="J46">
        <v>5</v>
      </c>
      <c r="K46">
        <v>27</v>
      </c>
      <c r="L46">
        <v>23</v>
      </c>
      <c r="M46">
        <v>4</v>
      </c>
      <c r="N46">
        <v>294</v>
      </c>
      <c r="O46">
        <v>247</v>
      </c>
      <c r="P46">
        <v>48</v>
      </c>
      <c r="Q46">
        <v>167</v>
      </c>
      <c r="R46">
        <v>155</v>
      </c>
      <c r="S46">
        <v>12</v>
      </c>
      <c r="T46">
        <v>33</v>
      </c>
      <c r="U46">
        <v>29</v>
      </c>
      <c r="V46">
        <v>5</v>
      </c>
      <c r="W46">
        <v>32</v>
      </c>
      <c r="X46">
        <v>31</v>
      </c>
      <c r="Y46">
        <v>2</v>
      </c>
      <c r="Z46">
        <v>5</v>
      </c>
      <c r="AA46">
        <v>4</v>
      </c>
      <c r="AB46">
        <v>1</v>
      </c>
      <c r="AC46">
        <v>0</v>
      </c>
      <c r="AD46" t="s">
        <v>19</v>
      </c>
      <c r="AE46">
        <v>0</v>
      </c>
      <c r="AF46">
        <v>13</v>
      </c>
      <c r="AG46">
        <v>13</v>
      </c>
      <c r="AH46" t="s">
        <v>19</v>
      </c>
      <c r="AI46">
        <v>1</v>
      </c>
      <c r="AJ46">
        <v>1</v>
      </c>
      <c r="AK46" t="s">
        <v>19</v>
      </c>
    </row>
    <row r="47" spans="1:37">
      <c r="A47" t="s">
        <v>1037</v>
      </c>
      <c r="B47">
        <v>683</v>
      </c>
      <c r="C47">
        <v>582</v>
      </c>
      <c r="D47">
        <v>101</v>
      </c>
      <c r="E47">
        <v>32</v>
      </c>
      <c r="F47">
        <v>29</v>
      </c>
      <c r="G47">
        <v>3</v>
      </c>
      <c r="H47">
        <v>31</v>
      </c>
      <c r="I47">
        <v>26</v>
      </c>
      <c r="J47">
        <v>5</v>
      </c>
      <c r="K47">
        <v>40</v>
      </c>
      <c r="L47">
        <v>32</v>
      </c>
      <c r="M47">
        <v>8</v>
      </c>
      <c r="N47">
        <v>455</v>
      </c>
      <c r="O47">
        <v>394</v>
      </c>
      <c r="P47">
        <v>61</v>
      </c>
      <c r="Q47">
        <v>296</v>
      </c>
      <c r="R47">
        <v>276</v>
      </c>
      <c r="S47">
        <v>20</v>
      </c>
      <c r="T47">
        <v>56</v>
      </c>
      <c r="U47">
        <v>44</v>
      </c>
      <c r="V47">
        <v>12</v>
      </c>
      <c r="W47">
        <v>50</v>
      </c>
      <c r="X47">
        <v>40</v>
      </c>
      <c r="Y47">
        <v>10</v>
      </c>
      <c r="Z47">
        <v>3</v>
      </c>
      <c r="AA47">
        <v>2</v>
      </c>
      <c r="AB47">
        <v>1</v>
      </c>
      <c r="AC47">
        <v>1</v>
      </c>
      <c r="AD47" t="s">
        <v>19</v>
      </c>
      <c r="AE47">
        <v>1</v>
      </c>
      <c r="AF47">
        <v>13</v>
      </c>
      <c r="AG47">
        <v>13</v>
      </c>
      <c r="AH47">
        <v>0</v>
      </c>
      <c r="AI47">
        <v>3</v>
      </c>
      <c r="AJ47">
        <v>3</v>
      </c>
      <c r="AK47" t="s">
        <v>19</v>
      </c>
    </row>
    <row r="48" spans="1:37">
      <c r="A48" t="s">
        <v>1036</v>
      </c>
      <c r="B48">
        <v>354</v>
      </c>
      <c r="C48">
        <v>326</v>
      </c>
      <c r="D48">
        <v>28</v>
      </c>
      <c r="E48">
        <v>16</v>
      </c>
      <c r="F48">
        <v>13</v>
      </c>
      <c r="G48">
        <v>3</v>
      </c>
      <c r="H48">
        <v>22</v>
      </c>
      <c r="I48">
        <v>19</v>
      </c>
      <c r="J48">
        <v>3</v>
      </c>
      <c r="K48">
        <v>18</v>
      </c>
      <c r="L48">
        <v>14</v>
      </c>
      <c r="M48">
        <v>4</v>
      </c>
      <c r="N48">
        <v>230</v>
      </c>
      <c r="O48">
        <v>213</v>
      </c>
      <c r="P48">
        <v>17</v>
      </c>
      <c r="Q48">
        <v>171</v>
      </c>
      <c r="R48">
        <v>165</v>
      </c>
      <c r="S48">
        <v>6</v>
      </c>
      <c r="T48">
        <v>34</v>
      </c>
      <c r="U48">
        <v>34</v>
      </c>
      <c r="V48">
        <v>1</v>
      </c>
      <c r="W48">
        <v>18</v>
      </c>
      <c r="X48">
        <v>17</v>
      </c>
      <c r="Y48">
        <v>1</v>
      </c>
      <c r="Z48">
        <v>2</v>
      </c>
      <c r="AA48">
        <v>2</v>
      </c>
      <c r="AB48" t="s">
        <v>19</v>
      </c>
      <c r="AC48">
        <v>2</v>
      </c>
      <c r="AD48">
        <v>2</v>
      </c>
      <c r="AE48" t="s">
        <v>19</v>
      </c>
      <c r="AF48">
        <v>11</v>
      </c>
      <c r="AG48">
        <v>11</v>
      </c>
      <c r="AH48" t="s">
        <v>19</v>
      </c>
      <c r="AI48">
        <v>2</v>
      </c>
      <c r="AJ48">
        <v>2</v>
      </c>
      <c r="AK48" t="s">
        <v>19</v>
      </c>
    </row>
    <row r="49" spans="1:37">
      <c r="A49" t="s">
        <v>1035</v>
      </c>
      <c r="B49">
        <v>1810</v>
      </c>
      <c r="C49">
        <v>1599</v>
      </c>
      <c r="D49">
        <v>212</v>
      </c>
      <c r="E49">
        <v>90</v>
      </c>
      <c r="F49">
        <v>83</v>
      </c>
      <c r="G49">
        <v>7</v>
      </c>
      <c r="H49">
        <v>91</v>
      </c>
      <c r="I49">
        <v>73</v>
      </c>
      <c r="J49">
        <v>19</v>
      </c>
      <c r="K49">
        <v>101</v>
      </c>
      <c r="L49">
        <v>83</v>
      </c>
      <c r="M49">
        <v>18</v>
      </c>
      <c r="N49">
        <v>1160</v>
      </c>
      <c r="O49">
        <v>1015</v>
      </c>
      <c r="P49">
        <v>145</v>
      </c>
      <c r="Q49">
        <v>705</v>
      </c>
      <c r="R49">
        <v>653</v>
      </c>
      <c r="S49">
        <v>52</v>
      </c>
      <c r="T49">
        <v>168</v>
      </c>
      <c r="U49">
        <v>157</v>
      </c>
      <c r="V49">
        <v>11</v>
      </c>
      <c r="W49">
        <v>133</v>
      </c>
      <c r="X49">
        <v>124</v>
      </c>
      <c r="Y49">
        <v>9</v>
      </c>
      <c r="Z49">
        <v>8</v>
      </c>
      <c r="AA49">
        <v>6</v>
      </c>
      <c r="AB49">
        <v>2</v>
      </c>
      <c r="AC49">
        <v>1</v>
      </c>
      <c r="AD49">
        <v>1</v>
      </c>
      <c r="AE49">
        <v>1</v>
      </c>
      <c r="AF49">
        <v>45</v>
      </c>
      <c r="AG49">
        <v>44</v>
      </c>
      <c r="AH49">
        <v>1</v>
      </c>
      <c r="AI49">
        <v>14</v>
      </c>
      <c r="AJ49">
        <v>14</v>
      </c>
      <c r="AK49">
        <v>0</v>
      </c>
    </row>
    <row r="50" spans="1:37">
      <c r="A50" t="s">
        <v>1034</v>
      </c>
      <c r="B50">
        <v>363</v>
      </c>
      <c r="C50">
        <v>333</v>
      </c>
      <c r="D50">
        <v>30</v>
      </c>
      <c r="E50">
        <v>22</v>
      </c>
      <c r="F50">
        <v>21</v>
      </c>
      <c r="G50">
        <v>0</v>
      </c>
      <c r="H50">
        <v>12</v>
      </c>
      <c r="I50">
        <v>11</v>
      </c>
      <c r="J50">
        <v>2</v>
      </c>
      <c r="K50">
        <v>28</v>
      </c>
      <c r="L50">
        <v>19</v>
      </c>
      <c r="M50">
        <v>8</v>
      </c>
      <c r="N50">
        <v>223</v>
      </c>
      <c r="O50">
        <v>210</v>
      </c>
      <c r="P50">
        <v>13</v>
      </c>
      <c r="Q50">
        <v>144</v>
      </c>
      <c r="R50">
        <v>136</v>
      </c>
      <c r="S50">
        <v>8</v>
      </c>
      <c r="T50">
        <v>36</v>
      </c>
      <c r="U50">
        <v>33</v>
      </c>
      <c r="V50">
        <v>3</v>
      </c>
      <c r="W50">
        <v>21</v>
      </c>
      <c r="X50">
        <v>19</v>
      </c>
      <c r="Y50">
        <v>2</v>
      </c>
      <c r="Z50">
        <v>5</v>
      </c>
      <c r="AA50">
        <v>4</v>
      </c>
      <c r="AB50">
        <v>1</v>
      </c>
      <c r="AC50">
        <v>0</v>
      </c>
      <c r="AD50" t="s">
        <v>19</v>
      </c>
      <c r="AE50">
        <v>0</v>
      </c>
      <c r="AF50">
        <v>11</v>
      </c>
      <c r="AG50">
        <v>11</v>
      </c>
      <c r="AH50" t="s">
        <v>19</v>
      </c>
      <c r="AI50">
        <v>6</v>
      </c>
      <c r="AJ50">
        <v>5</v>
      </c>
      <c r="AK50">
        <v>1</v>
      </c>
    </row>
    <row r="51" spans="1:37">
      <c r="A51" t="s">
        <v>1033</v>
      </c>
      <c r="B51">
        <v>599</v>
      </c>
      <c r="C51">
        <v>519</v>
      </c>
      <c r="D51">
        <v>80</v>
      </c>
      <c r="E51">
        <v>29</v>
      </c>
      <c r="F51">
        <v>27</v>
      </c>
      <c r="G51">
        <v>2</v>
      </c>
      <c r="H51">
        <v>17</v>
      </c>
      <c r="I51">
        <v>13</v>
      </c>
      <c r="J51">
        <v>4</v>
      </c>
      <c r="K51">
        <v>34</v>
      </c>
      <c r="L51">
        <v>25</v>
      </c>
      <c r="M51">
        <v>8</v>
      </c>
      <c r="N51">
        <v>397</v>
      </c>
      <c r="O51">
        <v>339</v>
      </c>
      <c r="P51">
        <v>58</v>
      </c>
      <c r="Q51">
        <v>251</v>
      </c>
      <c r="R51">
        <v>227</v>
      </c>
      <c r="S51">
        <v>25</v>
      </c>
      <c r="T51">
        <v>72</v>
      </c>
      <c r="U51">
        <v>67</v>
      </c>
      <c r="V51">
        <v>5</v>
      </c>
      <c r="W51">
        <v>26</v>
      </c>
      <c r="X51">
        <v>24</v>
      </c>
      <c r="Y51">
        <v>2</v>
      </c>
      <c r="Z51">
        <v>5</v>
      </c>
      <c r="AA51">
        <v>5</v>
      </c>
      <c r="AB51">
        <v>0</v>
      </c>
      <c r="AC51">
        <v>1</v>
      </c>
      <c r="AD51">
        <v>1</v>
      </c>
      <c r="AE51">
        <v>0</v>
      </c>
      <c r="AF51">
        <v>15</v>
      </c>
      <c r="AG51">
        <v>14</v>
      </c>
      <c r="AH51">
        <v>1</v>
      </c>
      <c r="AI51">
        <v>3</v>
      </c>
      <c r="AJ51">
        <v>3</v>
      </c>
      <c r="AK51">
        <v>0</v>
      </c>
    </row>
    <row r="52" spans="1:37">
      <c r="A52" t="s">
        <v>1032</v>
      </c>
      <c r="B52">
        <v>1168</v>
      </c>
      <c r="C52">
        <v>1036</v>
      </c>
      <c r="D52">
        <v>132</v>
      </c>
      <c r="E52">
        <v>40</v>
      </c>
      <c r="F52">
        <v>36</v>
      </c>
      <c r="G52">
        <v>5</v>
      </c>
      <c r="H52">
        <v>53</v>
      </c>
      <c r="I52">
        <v>45</v>
      </c>
      <c r="J52">
        <v>9</v>
      </c>
      <c r="K52">
        <v>69</v>
      </c>
      <c r="L52">
        <v>63</v>
      </c>
      <c r="M52">
        <v>6</v>
      </c>
      <c r="N52">
        <v>725</v>
      </c>
      <c r="O52">
        <v>622</v>
      </c>
      <c r="P52">
        <v>104</v>
      </c>
      <c r="Q52">
        <v>459</v>
      </c>
      <c r="R52">
        <v>425</v>
      </c>
      <c r="S52">
        <v>34</v>
      </c>
      <c r="T52">
        <v>156</v>
      </c>
      <c r="U52">
        <v>151</v>
      </c>
      <c r="V52">
        <v>5</v>
      </c>
      <c r="W52">
        <v>69</v>
      </c>
      <c r="X52">
        <v>66</v>
      </c>
      <c r="Y52">
        <v>3</v>
      </c>
      <c r="Z52">
        <v>6</v>
      </c>
      <c r="AA52">
        <v>6</v>
      </c>
      <c r="AB52">
        <v>1</v>
      </c>
      <c r="AC52">
        <v>2</v>
      </c>
      <c r="AD52">
        <v>2</v>
      </c>
      <c r="AE52">
        <v>0</v>
      </c>
      <c r="AF52">
        <v>34</v>
      </c>
      <c r="AG52">
        <v>34</v>
      </c>
      <c r="AH52" t="s">
        <v>19</v>
      </c>
      <c r="AI52">
        <v>13</v>
      </c>
      <c r="AJ52">
        <v>12</v>
      </c>
      <c r="AK52">
        <v>1</v>
      </c>
    </row>
    <row r="53" spans="1:37">
      <c r="A53" t="s">
        <v>1031</v>
      </c>
      <c r="B53">
        <v>594</v>
      </c>
      <c r="C53">
        <v>525</v>
      </c>
      <c r="D53">
        <v>69</v>
      </c>
      <c r="E53">
        <v>24</v>
      </c>
      <c r="F53">
        <v>21</v>
      </c>
      <c r="G53">
        <v>4</v>
      </c>
      <c r="H53">
        <v>23</v>
      </c>
      <c r="I53">
        <v>18</v>
      </c>
      <c r="J53">
        <v>5</v>
      </c>
      <c r="K53">
        <v>36</v>
      </c>
      <c r="L53">
        <v>27</v>
      </c>
      <c r="M53">
        <v>9</v>
      </c>
      <c r="N53">
        <v>386</v>
      </c>
      <c r="O53">
        <v>339</v>
      </c>
      <c r="P53">
        <v>47</v>
      </c>
      <c r="Q53">
        <v>253</v>
      </c>
      <c r="R53">
        <v>231</v>
      </c>
      <c r="S53">
        <v>22</v>
      </c>
      <c r="T53">
        <v>62</v>
      </c>
      <c r="U53">
        <v>61</v>
      </c>
      <c r="V53">
        <v>2</v>
      </c>
      <c r="W53">
        <v>29</v>
      </c>
      <c r="X53">
        <v>28</v>
      </c>
      <c r="Y53">
        <v>1</v>
      </c>
      <c r="Z53">
        <v>8</v>
      </c>
      <c r="AA53">
        <v>7</v>
      </c>
      <c r="AB53">
        <v>1</v>
      </c>
      <c r="AC53">
        <v>6</v>
      </c>
      <c r="AD53">
        <v>5</v>
      </c>
      <c r="AE53">
        <v>1</v>
      </c>
      <c r="AF53">
        <v>17</v>
      </c>
      <c r="AG53">
        <v>17</v>
      </c>
      <c r="AH53">
        <v>0</v>
      </c>
      <c r="AI53">
        <v>3</v>
      </c>
      <c r="AJ53">
        <v>3</v>
      </c>
      <c r="AK53">
        <v>0</v>
      </c>
    </row>
    <row r="54" spans="1:37">
      <c r="A54" t="s">
        <v>1030</v>
      </c>
      <c r="B54">
        <v>108</v>
      </c>
      <c r="C54">
        <v>100</v>
      </c>
      <c r="D54">
        <v>7</v>
      </c>
      <c r="E54">
        <v>5</v>
      </c>
      <c r="F54">
        <v>4</v>
      </c>
      <c r="G54">
        <v>1</v>
      </c>
      <c r="H54">
        <v>7</v>
      </c>
      <c r="I54">
        <v>6</v>
      </c>
      <c r="J54">
        <v>1</v>
      </c>
      <c r="K54">
        <v>12</v>
      </c>
      <c r="L54">
        <v>12</v>
      </c>
      <c r="M54">
        <v>1</v>
      </c>
      <c r="N54">
        <v>57</v>
      </c>
      <c r="O54">
        <v>54</v>
      </c>
      <c r="P54">
        <v>3</v>
      </c>
      <c r="Q54">
        <v>33</v>
      </c>
      <c r="R54">
        <v>33</v>
      </c>
      <c r="S54" t="s">
        <v>19</v>
      </c>
      <c r="T54">
        <v>15</v>
      </c>
      <c r="U54">
        <v>14</v>
      </c>
      <c r="V54">
        <v>1</v>
      </c>
      <c r="W54">
        <v>7</v>
      </c>
      <c r="X54">
        <v>6</v>
      </c>
      <c r="Y54">
        <v>1</v>
      </c>
      <c r="Z54">
        <v>0</v>
      </c>
      <c r="AA54">
        <v>0</v>
      </c>
      <c r="AB54">
        <v>0</v>
      </c>
      <c r="AC54" t="s">
        <v>19</v>
      </c>
      <c r="AD54" t="s">
        <v>19</v>
      </c>
      <c r="AE54" t="s">
        <v>19</v>
      </c>
      <c r="AF54">
        <v>4</v>
      </c>
      <c r="AG54">
        <v>4</v>
      </c>
      <c r="AH54" t="s">
        <v>19</v>
      </c>
      <c r="AI54" t="s">
        <v>19</v>
      </c>
      <c r="AJ54" t="s">
        <v>19</v>
      </c>
      <c r="AK54" t="s">
        <v>19</v>
      </c>
    </row>
    <row r="55" spans="1:37">
      <c r="A55" t="s">
        <v>1029</v>
      </c>
      <c r="B55">
        <v>814</v>
      </c>
      <c r="C55">
        <v>738</v>
      </c>
      <c r="D55">
        <v>76</v>
      </c>
      <c r="E55">
        <v>33</v>
      </c>
      <c r="F55">
        <v>31</v>
      </c>
      <c r="G55">
        <v>2</v>
      </c>
      <c r="H55">
        <v>29</v>
      </c>
      <c r="I55">
        <v>26</v>
      </c>
      <c r="J55">
        <v>3</v>
      </c>
      <c r="K55">
        <v>63</v>
      </c>
      <c r="L55">
        <v>52</v>
      </c>
      <c r="M55">
        <v>12</v>
      </c>
      <c r="N55">
        <v>512</v>
      </c>
      <c r="O55">
        <v>463</v>
      </c>
      <c r="P55">
        <v>49</v>
      </c>
      <c r="Q55">
        <v>304</v>
      </c>
      <c r="R55">
        <v>285</v>
      </c>
      <c r="S55">
        <v>19</v>
      </c>
      <c r="T55">
        <v>88</v>
      </c>
      <c r="U55">
        <v>82</v>
      </c>
      <c r="V55">
        <v>6</v>
      </c>
      <c r="W55">
        <v>46</v>
      </c>
      <c r="X55">
        <v>42</v>
      </c>
      <c r="Y55">
        <v>4</v>
      </c>
      <c r="Z55">
        <v>5</v>
      </c>
      <c r="AA55">
        <v>5</v>
      </c>
      <c r="AB55">
        <v>1</v>
      </c>
      <c r="AC55">
        <v>1</v>
      </c>
      <c r="AD55">
        <v>1</v>
      </c>
      <c r="AE55" t="s">
        <v>19</v>
      </c>
      <c r="AF55">
        <v>25</v>
      </c>
      <c r="AG55">
        <v>25</v>
      </c>
      <c r="AH55">
        <v>0</v>
      </c>
      <c r="AI55">
        <v>11</v>
      </c>
      <c r="AJ55">
        <v>11</v>
      </c>
      <c r="AK55">
        <v>0</v>
      </c>
    </row>
    <row r="56" spans="1:37">
      <c r="A56" t="s">
        <v>1028</v>
      </c>
      <c r="B56">
        <v>408</v>
      </c>
      <c r="C56">
        <v>364</v>
      </c>
      <c r="D56">
        <v>45</v>
      </c>
      <c r="E56">
        <v>13</v>
      </c>
      <c r="F56">
        <v>12</v>
      </c>
      <c r="G56">
        <v>1</v>
      </c>
      <c r="H56">
        <v>11</v>
      </c>
      <c r="I56">
        <v>9</v>
      </c>
      <c r="J56">
        <v>2</v>
      </c>
      <c r="K56">
        <v>19</v>
      </c>
      <c r="L56">
        <v>14</v>
      </c>
      <c r="M56">
        <v>5</v>
      </c>
      <c r="N56">
        <v>288</v>
      </c>
      <c r="O56">
        <v>261</v>
      </c>
      <c r="P56">
        <v>27</v>
      </c>
      <c r="Q56">
        <v>171</v>
      </c>
      <c r="R56">
        <v>164</v>
      </c>
      <c r="S56">
        <v>8</v>
      </c>
      <c r="T56">
        <v>46</v>
      </c>
      <c r="U56">
        <v>40</v>
      </c>
      <c r="V56">
        <v>7</v>
      </c>
      <c r="W56">
        <v>18</v>
      </c>
      <c r="X56">
        <v>17</v>
      </c>
      <c r="Y56">
        <v>2</v>
      </c>
      <c r="Z56">
        <v>5</v>
      </c>
      <c r="AA56">
        <v>3</v>
      </c>
      <c r="AB56">
        <v>1</v>
      </c>
      <c r="AC56">
        <v>2</v>
      </c>
      <c r="AD56">
        <v>2</v>
      </c>
      <c r="AE56" t="s">
        <v>19</v>
      </c>
      <c r="AF56">
        <v>7</v>
      </c>
      <c r="AG56">
        <v>6</v>
      </c>
      <c r="AH56">
        <v>1</v>
      </c>
      <c r="AI56">
        <v>1</v>
      </c>
      <c r="AJ56">
        <v>1</v>
      </c>
      <c r="AK56" t="s">
        <v>19</v>
      </c>
    </row>
    <row r="57" spans="1:37">
      <c r="A57" t="s">
        <v>716</v>
      </c>
    </row>
    <row r="58" spans="1:37">
      <c r="A58" t="s">
        <v>1027</v>
      </c>
      <c r="B58">
        <v>639</v>
      </c>
      <c r="C58">
        <v>562</v>
      </c>
      <c r="D58">
        <v>78</v>
      </c>
      <c r="E58">
        <v>30</v>
      </c>
      <c r="F58">
        <v>30</v>
      </c>
      <c r="G58">
        <v>1</v>
      </c>
      <c r="H58">
        <v>38</v>
      </c>
      <c r="I58">
        <v>27</v>
      </c>
      <c r="J58">
        <v>11</v>
      </c>
      <c r="K58">
        <v>13</v>
      </c>
      <c r="L58">
        <v>10</v>
      </c>
      <c r="M58">
        <v>3</v>
      </c>
      <c r="N58">
        <v>413</v>
      </c>
      <c r="O58">
        <v>357</v>
      </c>
      <c r="P58">
        <v>55</v>
      </c>
      <c r="Q58">
        <v>283</v>
      </c>
      <c r="R58">
        <v>267</v>
      </c>
      <c r="S58">
        <v>16</v>
      </c>
      <c r="T58">
        <v>60</v>
      </c>
      <c r="U58">
        <v>57</v>
      </c>
      <c r="V58">
        <v>3</v>
      </c>
      <c r="W58">
        <v>51</v>
      </c>
      <c r="X58">
        <v>47</v>
      </c>
      <c r="Y58">
        <v>3</v>
      </c>
      <c r="Z58">
        <v>12</v>
      </c>
      <c r="AA58">
        <v>11</v>
      </c>
      <c r="AB58">
        <v>1</v>
      </c>
      <c r="AC58" t="s">
        <v>19</v>
      </c>
      <c r="AD58" t="s">
        <v>19</v>
      </c>
      <c r="AE58" t="s">
        <v>19</v>
      </c>
      <c r="AF58">
        <v>21</v>
      </c>
      <c r="AG58">
        <v>21</v>
      </c>
      <c r="AH58" t="s">
        <v>19</v>
      </c>
      <c r="AI58">
        <v>2</v>
      </c>
      <c r="AJ58">
        <v>1</v>
      </c>
      <c r="AK58">
        <v>1</v>
      </c>
    </row>
    <row r="59" spans="1:37">
      <c r="A59" t="s">
        <v>1026</v>
      </c>
      <c r="B59">
        <v>390</v>
      </c>
      <c r="C59">
        <v>356</v>
      </c>
      <c r="D59">
        <v>34</v>
      </c>
      <c r="E59">
        <v>16</v>
      </c>
      <c r="F59">
        <v>14</v>
      </c>
      <c r="G59">
        <v>2</v>
      </c>
      <c r="H59">
        <v>18</v>
      </c>
      <c r="I59">
        <v>13</v>
      </c>
      <c r="J59">
        <v>4</v>
      </c>
      <c r="K59">
        <v>12</v>
      </c>
      <c r="L59">
        <v>10</v>
      </c>
      <c r="M59">
        <v>2</v>
      </c>
      <c r="N59">
        <v>239</v>
      </c>
      <c r="O59">
        <v>216</v>
      </c>
      <c r="P59">
        <v>23</v>
      </c>
      <c r="Q59">
        <v>151</v>
      </c>
      <c r="R59">
        <v>144</v>
      </c>
      <c r="S59">
        <v>7</v>
      </c>
      <c r="T59">
        <v>50</v>
      </c>
      <c r="U59">
        <v>48</v>
      </c>
      <c r="V59">
        <v>2</v>
      </c>
      <c r="W59">
        <v>24</v>
      </c>
      <c r="X59">
        <v>24</v>
      </c>
      <c r="Y59">
        <v>0</v>
      </c>
      <c r="Z59">
        <v>8</v>
      </c>
      <c r="AA59">
        <v>7</v>
      </c>
      <c r="AB59">
        <v>0</v>
      </c>
      <c r="AC59">
        <v>5</v>
      </c>
      <c r="AD59">
        <v>5</v>
      </c>
      <c r="AE59">
        <v>1</v>
      </c>
      <c r="AF59">
        <v>11</v>
      </c>
      <c r="AG59">
        <v>11</v>
      </c>
      <c r="AH59" t="s">
        <v>19</v>
      </c>
      <c r="AI59">
        <v>7</v>
      </c>
      <c r="AJ59">
        <v>7</v>
      </c>
      <c r="AK59" t="s">
        <v>19</v>
      </c>
    </row>
    <row r="60" spans="1:37">
      <c r="A60" t="s">
        <v>1025</v>
      </c>
      <c r="B60">
        <v>301</v>
      </c>
      <c r="C60">
        <v>241</v>
      </c>
      <c r="D60">
        <v>60</v>
      </c>
      <c r="E60">
        <v>13</v>
      </c>
      <c r="F60">
        <v>11</v>
      </c>
      <c r="G60">
        <v>2</v>
      </c>
      <c r="H60">
        <v>19</v>
      </c>
      <c r="I60">
        <v>12</v>
      </c>
      <c r="J60">
        <v>7</v>
      </c>
      <c r="K60">
        <v>8</v>
      </c>
      <c r="L60">
        <v>5</v>
      </c>
      <c r="M60">
        <v>3</v>
      </c>
      <c r="N60">
        <v>189</v>
      </c>
      <c r="O60">
        <v>146</v>
      </c>
      <c r="P60">
        <v>43</v>
      </c>
      <c r="Q60">
        <v>119</v>
      </c>
      <c r="R60">
        <v>102</v>
      </c>
      <c r="S60">
        <v>17</v>
      </c>
      <c r="T60">
        <v>34</v>
      </c>
      <c r="U60">
        <v>32</v>
      </c>
      <c r="V60">
        <v>2</v>
      </c>
      <c r="W60">
        <v>24</v>
      </c>
      <c r="X60">
        <v>23</v>
      </c>
      <c r="Y60">
        <v>2</v>
      </c>
      <c r="Z60">
        <v>5</v>
      </c>
      <c r="AA60">
        <v>4</v>
      </c>
      <c r="AB60">
        <v>1</v>
      </c>
      <c r="AC60" t="s">
        <v>19</v>
      </c>
      <c r="AD60" t="s">
        <v>19</v>
      </c>
      <c r="AE60" t="s">
        <v>19</v>
      </c>
      <c r="AF60">
        <v>10</v>
      </c>
      <c r="AG60">
        <v>10</v>
      </c>
      <c r="AH60" t="s">
        <v>19</v>
      </c>
      <c r="AI60" t="s">
        <v>19</v>
      </c>
      <c r="AJ60" t="s">
        <v>19</v>
      </c>
      <c r="AK60" t="s">
        <v>19</v>
      </c>
    </row>
    <row r="61" spans="1:37">
      <c r="A61" t="s">
        <v>1024</v>
      </c>
      <c r="B61">
        <v>253</v>
      </c>
      <c r="C61">
        <v>194</v>
      </c>
      <c r="D61">
        <v>60</v>
      </c>
      <c r="E61">
        <v>10</v>
      </c>
      <c r="F61">
        <v>10</v>
      </c>
      <c r="G61">
        <v>0</v>
      </c>
      <c r="H61">
        <v>13</v>
      </c>
      <c r="I61">
        <v>6</v>
      </c>
      <c r="J61">
        <v>7</v>
      </c>
      <c r="K61">
        <v>9</v>
      </c>
      <c r="L61">
        <v>4</v>
      </c>
      <c r="M61">
        <v>5</v>
      </c>
      <c r="N61">
        <v>172</v>
      </c>
      <c r="O61">
        <v>133</v>
      </c>
      <c r="P61">
        <v>39</v>
      </c>
      <c r="Q61">
        <v>109</v>
      </c>
      <c r="R61">
        <v>93</v>
      </c>
      <c r="S61">
        <v>16</v>
      </c>
      <c r="T61">
        <v>32</v>
      </c>
      <c r="U61">
        <v>26</v>
      </c>
      <c r="V61">
        <v>6</v>
      </c>
      <c r="W61">
        <v>11</v>
      </c>
      <c r="X61">
        <v>10</v>
      </c>
      <c r="Y61">
        <v>1</v>
      </c>
      <c r="Z61">
        <v>1</v>
      </c>
      <c r="AA61">
        <v>0</v>
      </c>
      <c r="AB61">
        <v>1</v>
      </c>
      <c r="AC61">
        <v>1</v>
      </c>
      <c r="AD61">
        <v>1</v>
      </c>
      <c r="AE61" t="s">
        <v>19</v>
      </c>
      <c r="AF61">
        <v>5</v>
      </c>
      <c r="AG61">
        <v>5</v>
      </c>
      <c r="AH61" t="s">
        <v>19</v>
      </c>
      <c r="AI61">
        <v>1</v>
      </c>
      <c r="AJ61">
        <v>1</v>
      </c>
      <c r="AK61" t="s">
        <v>19</v>
      </c>
    </row>
    <row r="62" spans="1:37">
      <c r="A62" t="s">
        <v>1023</v>
      </c>
      <c r="B62">
        <v>842</v>
      </c>
      <c r="C62">
        <v>613</v>
      </c>
      <c r="D62">
        <v>229</v>
      </c>
      <c r="E62">
        <v>44</v>
      </c>
      <c r="F62">
        <v>40</v>
      </c>
      <c r="G62">
        <v>4</v>
      </c>
      <c r="H62">
        <v>39</v>
      </c>
      <c r="I62">
        <v>18</v>
      </c>
      <c r="J62">
        <v>21</v>
      </c>
      <c r="K62">
        <v>17</v>
      </c>
      <c r="L62">
        <v>9</v>
      </c>
      <c r="M62">
        <v>8</v>
      </c>
      <c r="N62">
        <v>573</v>
      </c>
      <c r="O62">
        <v>403</v>
      </c>
      <c r="P62">
        <v>170</v>
      </c>
      <c r="Q62">
        <v>340</v>
      </c>
      <c r="R62">
        <v>275</v>
      </c>
      <c r="S62">
        <v>65</v>
      </c>
      <c r="T62">
        <v>86</v>
      </c>
      <c r="U62">
        <v>72</v>
      </c>
      <c r="V62">
        <v>15</v>
      </c>
      <c r="W62">
        <v>48</v>
      </c>
      <c r="X62">
        <v>40</v>
      </c>
      <c r="Y62">
        <v>8</v>
      </c>
      <c r="Z62">
        <v>11</v>
      </c>
      <c r="AA62">
        <v>9</v>
      </c>
      <c r="AB62">
        <v>2</v>
      </c>
      <c r="AC62">
        <v>2</v>
      </c>
      <c r="AD62">
        <v>2</v>
      </c>
      <c r="AE62" t="s">
        <v>19</v>
      </c>
      <c r="AF62">
        <v>20</v>
      </c>
      <c r="AG62">
        <v>20</v>
      </c>
      <c r="AH62">
        <v>0</v>
      </c>
      <c r="AI62">
        <v>1</v>
      </c>
      <c r="AJ62">
        <v>1</v>
      </c>
      <c r="AK62">
        <v>1</v>
      </c>
    </row>
    <row r="63" spans="1:37">
      <c r="A63" t="s">
        <v>1022</v>
      </c>
      <c r="B63">
        <v>258</v>
      </c>
      <c r="C63">
        <v>197</v>
      </c>
      <c r="D63">
        <v>61</v>
      </c>
      <c r="E63">
        <v>12</v>
      </c>
      <c r="F63">
        <v>12</v>
      </c>
      <c r="G63">
        <v>1</v>
      </c>
      <c r="H63">
        <v>19</v>
      </c>
      <c r="I63">
        <v>15</v>
      </c>
      <c r="J63">
        <v>4</v>
      </c>
      <c r="K63">
        <v>10</v>
      </c>
      <c r="L63">
        <v>3</v>
      </c>
      <c r="M63">
        <v>7</v>
      </c>
      <c r="N63">
        <v>151</v>
      </c>
      <c r="O63">
        <v>114</v>
      </c>
      <c r="P63">
        <v>37</v>
      </c>
      <c r="Q63">
        <v>96</v>
      </c>
      <c r="R63">
        <v>83</v>
      </c>
      <c r="S63">
        <v>13</v>
      </c>
      <c r="T63">
        <v>31</v>
      </c>
      <c r="U63">
        <v>25</v>
      </c>
      <c r="V63">
        <v>6</v>
      </c>
      <c r="W63">
        <v>19</v>
      </c>
      <c r="X63">
        <v>15</v>
      </c>
      <c r="Y63">
        <v>4</v>
      </c>
      <c r="Z63">
        <v>7</v>
      </c>
      <c r="AA63">
        <v>6</v>
      </c>
      <c r="AB63">
        <v>1</v>
      </c>
      <c r="AC63">
        <v>1</v>
      </c>
      <c r="AD63">
        <v>0</v>
      </c>
      <c r="AE63">
        <v>0</v>
      </c>
      <c r="AF63">
        <v>8</v>
      </c>
      <c r="AG63">
        <v>8</v>
      </c>
      <c r="AH63">
        <v>1</v>
      </c>
      <c r="AI63" t="s">
        <v>19</v>
      </c>
      <c r="AJ63" t="s">
        <v>19</v>
      </c>
      <c r="AK63" t="s">
        <v>19</v>
      </c>
    </row>
    <row r="64" spans="1:37">
      <c r="A64" t="s">
        <v>1021</v>
      </c>
      <c r="B64">
        <v>102</v>
      </c>
      <c r="C64">
        <v>92</v>
      </c>
      <c r="D64">
        <v>10</v>
      </c>
      <c r="E64">
        <v>10</v>
      </c>
      <c r="F64">
        <v>8</v>
      </c>
      <c r="G64">
        <v>1</v>
      </c>
      <c r="H64">
        <v>3</v>
      </c>
      <c r="I64">
        <v>2</v>
      </c>
      <c r="J64">
        <v>1</v>
      </c>
      <c r="K64" t="s">
        <v>19</v>
      </c>
      <c r="L64" t="s">
        <v>19</v>
      </c>
      <c r="M64" t="s">
        <v>19</v>
      </c>
      <c r="N64">
        <v>68</v>
      </c>
      <c r="O64">
        <v>61</v>
      </c>
      <c r="P64">
        <v>7</v>
      </c>
      <c r="Q64">
        <v>43</v>
      </c>
      <c r="R64">
        <v>41</v>
      </c>
      <c r="S64">
        <v>2</v>
      </c>
      <c r="T64">
        <v>9</v>
      </c>
      <c r="U64">
        <v>8</v>
      </c>
      <c r="V64">
        <v>1</v>
      </c>
      <c r="W64">
        <v>8</v>
      </c>
      <c r="X64">
        <v>8</v>
      </c>
      <c r="Y64">
        <v>0</v>
      </c>
      <c r="Z64">
        <v>2</v>
      </c>
      <c r="AA64">
        <v>2</v>
      </c>
      <c r="AB64">
        <v>0</v>
      </c>
      <c r="AC64" t="s">
        <v>19</v>
      </c>
      <c r="AD64" t="s">
        <v>19</v>
      </c>
      <c r="AE64" t="s">
        <v>19</v>
      </c>
      <c r="AF64">
        <v>2</v>
      </c>
      <c r="AG64">
        <v>2</v>
      </c>
      <c r="AH64" t="s">
        <v>19</v>
      </c>
      <c r="AI64" t="s">
        <v>19</v>
      </c>
      <c r="AJ64" t="s">
        <v>19</v>
      </c>
      <c r="AK64" t="s">
        <v>19</v>
      </c>
    </row>
    <row r="65" spans="1:37">
      <c r="A65" t="s">
        <v>1020</v>
      </c>
      <c r="B65">
        <v>273</v>
      </c>
      <c r="C65">
        <v>247</v>
      </c>
      <c r="D65">
        <v>27</v>
      </c>
      <c r="E65">
        <v>14</v>
      </c>
      <c r="F65">
        <v>13</v>
      </c>
      <c r="G65">
        <v>1</v>
      </c>
      <c r="H65">
        <v>10</v>
      </c>
      <c r="I65">
        <v>6</v>
      </c>
      <c r="J65">
        <v>4</v>
      </c>
      <c r="K65">
        <v>9</v>
      </c>
      <c r="L65">
        <v>7</v>
      </c>
      <c r="M65">
        <v>2</v>
      </c>
      <c r="N65">
        <v>185</v>
      </c>
      <c r="O65">
        <v>168</v>
      </c>
      <c r="P65">
        <v>17</v>
      </c>
      <c r="Q65">
        <v>127</v>
      </c>
      <c r="R65">
        <v>124</v>
      </c>
      <c r="S65">
        <v>3</v>
      </c>
      <c r="T65">
        <v>33</v>
      </c>
      <c r="U65">
        <v>32</v>
      </c>
      <c r="V65">
        <v>1</v>
      </c>
      <c r="W65">
        <v>13</v>
      </c>
      <c r="X65">
        <v>13</v>
      </c>
      <c r="Y65" t="s">
        <v>19</v>
      </c>
      <c r="Z65">
        <v>4</v>
      </c>
      <c r="AA65">
        <v>4</v>
      </c>
      <c r="AB65">
        <v>1</v>
      </c>
      <c r="AC65">
        <v>0</v>
      </c>
      <c r="AD65">
        <v>0</v>
      </c>
      <c r="AE65">
        <v>0</v>
      </c>
      <c r="AF65">
        <v>4</v>
      </c>
      <c r="AG65">
        <v>4</v>
      </c>
      <c r="AH65" t="s">
        <v>19</v>
      </c>
      <c r="AI65">
        <v>0</v>
      </c>
      <c r="AJ65">
        <v>0</v>
      </c>
      <c r="AK65" t="s">
        <v>19</v>
      </c>
    </row>
    <row r="66" spans="1:37">
      <c r="A66" t="s">
        <v>1019</v>
      </c>
      <c r="B66">
        <v>225</v>
      </c>
      <c r="C66">
        <v>192</v>
      </c>
      <c r="D66">
        <v>33</v>
      </c>
      <c r="E66">
        <v>14</v>
      </c>
      <c r="F66">
        <v>12</v>
      </c>
      <c r="G66">
        <v>3</v>
      </c>
      <c r="H66">
        <v>15</v>
      </c>
      <c r="I66">
        <v>13</v>
      </c>
      <c r="J66">
        <v>2</v>
      </c>
      <c r="K66">
        <v>6</v>
      </c>
      <c r="L66">
        <v>4</v>
      </c>
      <c r="M66">
        <v>2</v>
      </c>
      <c r="N66">
        <v>126</v>
      </c>
      <c r="O66">
        <v>102</v>
      </c>
      <c r="P66">
        <v>25</v>
      </c>
      <c r="Q66">
        <v>72</v>
      </c>
      <c r="R66">
        <v>65</v>
      </c>
      <c r="S66">
        <v>7</v>
      </c>
      <c r="T66">
        <v>20</v>
      </c>
      <c r="U66">
        <v>20</v>
      </c>
      <c r="V66" t="s">
        <v>19</v>
      </c>
      <c r="W66">
        <v>18</v>
      </c>
      <c r="X66">
        <v>17</v>
      </c>
      <c r="Y66">
        <v>0</v>
      </c>
      <c r="Z66">
        <v>4</v>
      </c>
      <c r="AA66">
        <v>2</v>
      </c>
      <c r="AB66">
        <v>1</v>
      </c>
      <c r="AC66" t="s">
        <v>19</v>
      </c>
      <c r="AD66" t="s">
        <v>19</v>
      </c>
      <c r="AE66" t="s">
        <v>19</v>
      </c>
      <c r="AF66">
        <v>14</v>
      </c>
      <c r="AG66">
        <v>14</v>
      </c>
      <c r="AH66" t="s">
        <v>19</v>
      </c>
      <c r="AI66">
        <v>8</v>
      </c>
      <c r="AJ66">
        <v>8</v>
      </c>
      <c r="AK66">
        <v>0</v>
      </c>
    </row>
    <row r="67" spans="1:37">
      <c r="A67" t="s">
        <v>1018</v>
      </c>
      <c r="B67">
        <v>227</v>
      </c>
      <c r="C67">
        <v>156</v>
      </c>
      <c r="D67">
        <v>71</v>
      </c>
      <c r="E67">
        <v>17</v>
      </c>
      <c r="F67">
        <v>15</v>
      </c>
      <c r="G67">
        <v>2</v>
      </c>
      <c r="H67">
        <v>15</v>
      </c>
      <c r="I67">
        <v>8</v>
      </c>
      <c r="J67">
        <v>7</v>
      </c>
      <c r="K67">
        <v>5</v>
      </c>
      <c r="L67">
        <v>2</v>
      </c>
      <c r="M67">
        <v>3</v>
      </c>
      <c r="N67">
        <v>139</v>
      </c>
      <c r="O67">
        <v>88</v>
      </c>
      <c r="P67">
        <v>51</v>
      </c>
      <c r="Q67">
        <v>68</v>
      </c>
      <c r="R67">
        <v>52</v>
      </c>
      <c r="S67">
        <v>16</v>
      </c>
      <c r="T67">
        <v>34</v>
      </c>
      <c r="U67">
        <v>30</v>
      </c>
      <c r="V67">
        <v>5</v>
      </c>
      <c r="W67">
        <v>14</v>
      </c>
      <c r="X67">
        <v>11</v>
      </c>
      <c r="Y67">
        <v>3</v>
      </c>
      <c r="Z67">
        <v>1</v>
      </c>
      <c r="AA67">
        <v>1</v>
      </c>
      <c r="AB67">
        <v>1</v>
      </c>
      <c r="AC67">
        <v>0</v>
      </c>
      <c r="AD67">
        <v>0</v>
      </c>
      <c r="AE67" t="s">
        <v>19</v>
      </c>
      <c r="AF67">
        <v>2</v>
      </c>
      <c r="AG67">
        <v>2</v>
      </c>
      <c r="AH67" t="s">
        <v>19</v>
      </c>
      <c r="AI67" t="s">
        <v>19</v>
      </c>
      <c r="AJ67" t="s">
        <v>19</v>
      </c>
      <c r="AK67" t="s">
        <v>19</v>
      </c>
    </row>
    <row r="68" spans="1:37">
      <c r="A68" t="s">
        <v>1017</v>
      </c>
      <c r="B68">
        <v>735</v>
      </c>
      <c r="C68">
        <v>589</v>
      </c>
      <c r="D68">
        <v>146</v>
      </c>
      <c r="E68">
        <v>56</v>
      </c>
      <c r="F68">
        <v>46</v>
      </c>
      <c r="G68">
        <v>10</v>
      </c>
      <c r="H68">
        <v>34</v>
      </c>
      <c r="I68">
        <v>25</v>
      </c>
      <c r="J68">
        <v>9</v>
      </c>
      <c r="K68">
        <v>15</v>
      </c>
      <c r="L68">
        <v>9</v>
      </c>
      <c r="M68">
        <v>6</v>
      </c>
      <c r="N68">
        <v>466</v>
      </c>
      <c r="O68">
        <v>357</v>
      </c>
      <c r="P68">
        <v>109</v>
      </c>
      <c r="Q68">
        <v>255</v>
      </c>
      <c r="R68">
        <v>220</v>
      </c>
      <c r="S68">
        <v>35</v>
      </c>
      <c r="T68">
        <v>85</v>
      </c>
      <c r="U68">
        <v>79</v>
      </c>
      <c r="V68">
        <v>7</v>
      </c>
      <c r="W68">
        <v>41</v>
      </c>
      <c r="X68">
        <v>38</v>
      </c>
      <c r="Y68">
        <v>3</v>
      </c>
      <c r="Z68">
        <v>13</v>
      </c>
      <c r="AA68">
        <v>12</v>
      </c>
      <c r="AB68">
        <v>1</v>
      </c>
      <c r="AC68">
        <v>0</v>
      </c>
      <c r="AD68" t="s">
        <v>19</v>
      </c>
      <c r="AE68">
        <v>0</v>
      </c>
      <c r="AF68">
        <v>22</v>
      </c>
      <c r="AG68">
        <v>22</v>
      </c>
      <c r="AH68">
        <v>1</v>
      </c>
      <c r="AI68">
        <v>2</v>
      </c>
      <c r="AJ68">
        <v>2</v>
      </c>
      <c r="AK68" t="s">
        <v>19</v>
      </c>
    </row>
    <row r="69" spans="1:37">
      <c r="A69" t="s">
        <v>1016</v>
      </c>
      <c r="B69">
        <v>467</v>
      </c>
      <c r="C69">
        <v>382</v>
      </c>
      <c r="D69">
        <v>85</v>
      </c>
      <c r="E69">
        <v>25</v>
      </c>
      <c r="F69">
        <v>22</v>
      </c>
      <c r="G69">
        <v>3</v>
      </c>
      <c r="H69">
        <v>19</v>
      </c>
      <c r="I69">
        <v>14</v>
      </c>
      <c r="J69">
        <v>5</v>
      </c>
      <c r="K69">
        <v>12</v>
      </c>
      <c r="L69">
        <v>6</v>
      </c>
      <c r="M69">
        <v>6</v>
      </c>
      <c r="N69">
        <v>314</v>
      </c>
      <c r="O69">
        <v>247</v>
      </c>
      <c r="P69">
        <v>67</v>
      </c>
      <c r="Q69">
        <v>201</v>
      </c>
      <c r="R69">
        <v>178</v>
      </c>
      <c r="S69">
        <v>23</v>
      </c>
      <c r="T69">
        <v>56</v>
      </c>
      <c r="U69">
        <v>54</v>
      </c>
      <c r="V69">
        <v>2</v>
      </c>
      <c r="W69">
        <v>22</v>
      </c>
      <c r="X69">
        <v>21</v>
      </c>
      <c r="Y69">
        <v>1</v>
      </c>
      <c r="Z69">
        <v>3</v>
      </c>
      <c r="AA69">
        <v>3</v>
      </c>
      <c r="AB69">
        <v>1</v>
      </c>
      <c r="AC69" t="s">
        <v>19</v>
      </c>
      <c r="AD69" t="s">
        <v>19</v>
      </c>
      <c r="AE69" t="s">
        <v>19</v>
      </c>
      <c r="AF69">
        <v>12</v>
      </c>
      <c r="AG69">
        <v>12</v>
      </c>
      <c r="AH69">
        <v>0</v>
      </c>
      <c r="AI69">
        <v>4</v>
      </c>
      <c r="AJ69">
        <v>4</v>
      </c>
      <c r="AK69" t="s">
        <v>19</v>
      </c>
    </row>
    <row r="70" spans="1:37">
      <c r="A70" t="s">
        <v>1015</v>
      </c>
      <c r="B70">
        <v>706</v>
      </c>
      <c r="C70">
        <v>620</v>
      </c>
      <c r="D70">
        <v>86</v>
      </c>
      <c r="E70">
        <v>40</v>
      </c>
      <c r="F70">
        <v>39</v>
      </c>
      <c r="G70">
        <v>1</v>
      </c>
      <c r="H70">
        <v>33</v>
      </c>
      <c r="I70">
        <v>25</v>
      </c>
      <c r="J70">
        <v>7</v>
      </c>
      <c r="K70">
        <v>27</v>
      </c>
      <c r="L70">
        <v>22</v>
      </c>
      <c r="M70">
        <v>5</v>
      </c>
      <c r="N70">
        <v>460</v>
      </c>
      <c r="O70">
        <v>393</v>
      </c>
      <c r="P70">
        <v>67</v>
      </c>
      <c r="Q70">
        <v>302</v>
      </c>
      <c r="R70">
        <v>283</v>
      </c>
      <c r="S70">
        <v>19</v>
      </c>
      <c r="T70">
        <v>86</v>
      </c>
      <c r="U70">
        <v>82</v>
      </c>
      <c r="V70">
        <v>4</v>
      </c>
      <c r="W70">
        <v>31</v>
      </c>
      <c r="X70">
        <v>29</v>
      </c>
      <c r="Y70">
        <v>2</v>
      </c>
      <c r="Z70">
        <v>6</v>
      </c>
      <c r="AA70">
        <v>5</v>
      </c>
      <c r="AB70">
        <v>1</v>
      </c>
      <c r="AC70">
        <v>1</v>
      </c>
      <c r="AD70">
        <v>1</v>
      </c>
      <c r="AE70" t="s">
        <v>19</v>
      </c>
      <c r="AF70">
        <v>23</v>
      </c>
      <c r="AG70">
        <v>23</v>
      </c>
      <c r="AH70" t="s">
        <v>19</v>
      </c>
      <c r="AI70" t="s">
        <v>19</v>
      </c>
      <c r="AJ70" t="s">
        <v>19</v>
      </c>
      <c r="AK70" t="s">
        <v>19</v>
      </c>
    </row>
    <row r="71" spans="1:37">
      <c r="A71" t="s">
        <v>1014</v>
      </c>
      <c r="B71">
        <v>211</v>
      </c>
      <c r="C71">
        <v>160</v>
      </c>
      <c r="D71">
        <v>51</v>
      </c>
      <c r="E71">
        <v>11</v>
      </c>
      <c r="F71">
        <v>10</v>
      </c>
      <c r="G71">
        <v>0</v>
      </c>
      <c r="H71">
        <v>11</v>
      </c>
      <c r="I71">
        <v>7</v>
      </c>
      <c r="J71">
        <v>4</v>
      </c>
      <c r="K71">
        <v>4</v>
      </c>
      <c r="L71">
        <v>2</v>
      </c>
      <c r="M71">
        <v>2</v>
      </c>
      <c r="N71">
        <v>141</v>
      </c>
      <c r="O71">
        <v>99</v>
      </c>
      <c r="P71">
        <v>43</v>
      </c>
      <c r="Q71">
        <v>96</v>
      </c>
      <c r="R71">
        <v>81</v>
      </c>
      <c r="S71">
        <v>16</v>
      </c>
      <c r="T71">
        <v>28</v>
      </c>
      <c r="U71">
        <v>26</v>
      </c>
      <c r="V71">
        <v>2</v>
      </c>
      <c r="W71">
        <v>7</v>
      </c>
      <c r="X71">
        <v>6</v>
      </c>
      <c r="Y71">
        <v>1</v>
      </c>
      <c r="Z71">
        <v>1</v>
      </c>
      <c r="AA71">
        <v>1</v>
      </c>
      <c r="AB71" t="s">
        <v>19</v>
      </c>
      <c r="AC71" t="s">
        <v>19</v>
      </c>
      <c r="AD71" t="s">
        <v>19</v>
      </c>
      <c r="AE71" t="s">
        <v>19</v>
      </c>
      <c r="AF71">
        <v>6</v>
      </c>
      <c r="AG71">
        <v>6</v>
      </c>
      <c r="AH71" t="s">
        <v>19</v>
      </c>
      <c r="AI71">
        <v>3</v>
      </c>
      <c r="AJ71">
        <v>3</v>
      </c>
      <c r="AK71" t="s">
        <v>19</v>
      </c>
    </row>
    <row r="72" spans="1:37">
      <c r="A72" t="s">
        <v>1013</v>
      </c>
      <c r="B72">
        <v>564</v>
      </c>
      <c r="C72">
        <v>444</v>
      </c>
      <c r="D72">
        <v>120</v>
      </c>
      <c r="E72">
        <v>29</v>
      </c>
      <c r="F72">
        <v>27</v>
      </c>
      <c r="G72">
        <v>2</v>
      </c>
      <c r="H72">
        <v>36</v>
      </c>
      <c r="I72">
        <v>24</v>
      </c>
      <c r="J72">
        <v>12</v>
      </c>
      <c r="K72">
        <v>17</v>
      </c>
      <c r="L72">
        <v>10</v>
      </c>
      <c r="M72">
        <v>7</v>
      </c>
      <c r="N72">
        <v>345</v>
      </c>
      <c r="O72">
        <v>259</v>
      </c>
      <c r="P72">
        <v>86</v>
      </c>
      <c r="Q72">
        <v>196</v>
      </c>
      <c r="R72">
        <v>165</v>
      </c>
      <c r="S72">
        <v>32</v>
      </c>
      <c r="T72">
        <v>72</v>
      </c>
      <c r="U72">
        <v>61</v>
      </c>
      <c r="V72">
        <v>11</v>
      </c>
      <c r="W72">
        <v>29</v>
      </c>
      <c r="X72">
        <v>28</v>
      </c>
      <c r="Y72">
        <v>1</v>
      </c>
      <c r="Z72">
        <v>14</v>
      </c>
      <c r="AA72">
        <v>13</v>
      </c>
      <c r="AB72">
        <v>1</v>
      </c>
      <c r="AC72">
        <v>1</v>
      </c>
      <c r="AD72">
        <v>1</v>
      </c>
      <c r="AE72">
        <v>0</v>
      </c>
      <c r="AF72">
        <v>18</v>
      </c>
      <c r="AG72">
        <v>18</v>
      </c>
      <c r="AH72" t="s">
        <v>19</v>
      </c>
      <c r="AI72">
        <v>2</v>
      </c>
      <c r="AJ72">
        <v>2</v>
      </c>
      <c r="AK72">
        <v>0</v>
      </c>
    </row>
    <row r="73" spans="1:37">
      <c r="A73" t="s">
        <v>1012</v>
      </c>
      <c r="B73">
        <v>295</v>
      </c>
      <c r="C73">
        <v>232</v>
      </c>
      <c r="D73">
        <v>63</v>
      </c>
      <c r="E73">
        <v>21</v>
      </c>
      <c r="F73">
        <v>16</v>
      </c>
      <c r="G73">
        <v>6</v>
      </c>
      <c r="H73">
        <v>14</v>
      </c>
      <c r="I73">
        <v>9</v>
      </c>
      <c r="J73">
        <v>6</v>
      </c>
      <c r="K73">
        <v>8</v>
      </c>
      <c r="L73">
        <v>7</v>
      </c>
      <c r="M73">
        <v>1</v>
      </c>
      <c r="N73">
        <v>185</v>
      </c>
      <c r="O73">
        <v>151</v>
      </c>
      <c r="P73">
        <v>34</v>
      </c>
      <c r="Q73">
        <v>115</v>
      </c>
      <c r="R73">
        <v>103</v>
      </c>
      <c r="S73">
        <v>12</v>
      </c>
      <c r="T73">
        <v>28</v>
      </c>
      <c r="U73">
        <v>21</v>
      </c>
      <c r="V73">
        <v>8</v>
      </c>
      <c r="W73">
        <v>23</v>
      </c>
      <c r="X73">
        <v>16</v>
      </c>
      <c r="Y73">
        <v>7</v>
      </c>
      <c r="Z73">
        <v>3</v>
      </c>
      <c r="AA73">
        <v>1</v>
      </c>
      <c r="AB73">
        <v>2</v>
      </c>
      <c r="AC73">
        <v>2</v>
      </c>
      <c r="AD73">
        <v>2</v>
      </c>
      <c r="AE73">
        <v>0</v>
      </c>
      <c r="AF73">
        <v>10</v>
      </c>
      <c r="AG73">
        <v>10</v>
      </c>
      <c r="AH73" t="s">
        <v>19</v>
      </c>
      <c r="AI73">
        <v>1</v>
      </c>
      <c r="AJ73">
        <v>1</v>
      </c>
      <c r="AK73" t="s">
        <v>19</v>
      </c>
    </row>
    <row r="74" spans="1:37">
      <c r="A74" t="s">
        <v>1011</v>
      </c>
      <c r="B74">
        <v>328</v>
      </c>
      <c r="C74">
        <v>264</v>
      </c>
      <c r="D74">
        <v>63</v>
      </c>
      <c r="E74">
        <v>18</v>
      </c>
      <c r="F74">
        <v>17</v>
      </c>
      <c r="G74">
        <v>1</v>
      </c>
      <c r="H74">
        <v>19</v>
      </c>
      <c r="I74">
        <v>11</v>
      </c>
      <c r="J74">
        <v>8</v>
      </c>
      <c r="K74">
        <v>12</v>
      </c>
      <c r="L74">
        <v>9</v>
      </c>
      <c r="M74">
        <v>3</v>
      </c>
      <c r="N74">
        <v>219</v>
      </c>
      <c r="O74">
        <v>181</v>
      </c>
      <c r="P74">
        <v>39</v>
      </c>
      <c r="Q74">
        <v>138</v>
      </c>
      <c r="R74">
        <v>118</v>
      </c>
      <c r="S74">
        <v>20</v>
      </c>
      <c r="T74">
        <v>24</v>
      </c>
      <c r="U74">
        <v>20</v>
      </c>
      <c r="V74">
        <v>4</v>
      </c>
      <c r="W74">
        <v>23</v>
      </c>
      <c r="X74">
        <v>19</v>
      </c>
      <c r="Y74">
        <v>4</v>
      </c>
      <c r="Z74">
        <v>4</v>
      </c>
      <c r="AA74">
        <v>3</v>
      </c>
      <c r="AB74">
        <v>1</v>
      </c>
      <c r="AC74" t="s">
        <v>19</v>
      </c>
      <c r="AD74" t="s">
        <v>19</v>
      </c>
      <c r="AE74" t="s">
        <v>19</v>
      </c>
      <c r="AF74">
        <v>8</v>
      </c>
      <c r="AG74">
        <v>7</v>
      </c>
      <c r="AH74">
        <v>1</v>
      </c>
      <c r="AI74">
        <v>1</v>
      </c>
      <c r="AJ74" t="s">
        <v>19</v>
      </c>
      <c r="AK74">
        <v>1</v>
      </c>
    </row>
    <row r="75" spans="1:37">
      <c r="A75" t="s">
        <v>1010</v>
      </c>
      <c r="B75">
        <v>297</v>
      </c>
      <c r="C75">
        <v>255</v>
      </c>
      <c r="D75">
        <v>42</v>
      </c>
      <c r="E75">
        <v>18</v>
      </c>
      <c r="F75">
        <v>16</v>
      </c>
      <c r="G75">
        <v>2</v>
      </c>
      <c r="H75">
        <v>18</v>
      </c>
      <c r="I75">
        <v>16</v>
      </c>
      <c r="J75">
        <v>2</v>
      </c>
      <c r="K75">
        <v>10</v>
      </c>
      <c r="L75">
        <v>7</v>
      </c>
      <c r="M75">
        <v>3</v>
      </c>
      <c r="N75">
        <v>181</v>
      </c>
      <c r="O75">
        <v>153</v>
      </c>
      <c r="P75">
        <v>29</v>
      </c>
      <c r="Q75">
        <v>110</v>
      </c>
      <c r="R75">
        <v>97</v>
      </c>
      <c r="S75">
        <v>13</v>
      </c>
      <c r="T75">
        <v>32</v>
      </c>
      <c r="U75">
        <v>30</v>
      </c>
      <c r="V75">
        <v>2</v>
      </c>
      <c r="W75">
        <v>23</v>
      </c>
      <c r="X75">
        <v>19</v>
      </c>
      <c r="Y75">
        <v>4</v>
      </c>
      <c r="Z75">
        <v>1</v>
      </c>
      <c r="AA75">
        <v>1</v>
      </c>
      <c r="AB75">
        <v>1</v>
      </c>
      <c r="AC75">
        <v>0</v>
      </c>
      <c r="AD75">
        <v>0</v>
      </c>
      <c r="AE75">
        <v>0</v>
      </c>
      <c r="AF75">
        <v>12</v>
      </c>
      <c r="AG75">
        <v>12</v>
      </c>
      <c r="AH75" t="s">
        <v>19</v>
      </c>
      <c r="AI75">
        <v>1</v>
      </c>
      <c r="AJ75">
        <v>1</v>
      </c>
      <c r="AK75" t="s">
        <v>19</v>
      </c>
    </row>
    <row r="76" spans="1:37">
      <c r="A76" t="s">
        <v>1009</v>
      </c>
      <c r="B76">
        <v>282</v>
      </c>
      <c r="C76">
        <v>257</v>
      </c>
      <c r="D76">
        <v>25</v>
      </c>
      <c r="E76">
        <v>17</v>
      </c>
      <c r="F76">
        <v>16</v>
      </c>
      <c r="G76">
        <v>1</v>
      </c>
      <c r="H76">
        <v>16</v>
      </c>
      <c r="I76">
        <v>11</v>
      </c>
      <c r="J76">
        <v>5</v>
      </c>
      <c r="K76">
        <v>15</v>
      </c>
      <c r="L76">
        <v>14</v>
      </c>
      <c r="M76">
        <v>0</v>
      </c>
      <c r="N76">
        <v>169</v>
      </c>
      <c r="O76">
        <v>152</v>
      </c>
      <c r="P76">
        <v>17</v>
      </c>
      <c r="Q76">
        <v>112</v>
      </c>
      <c r="R76">
        <v>106</v>
      </c>
      <c r="S76">
        <v>6</v>
      </c>
      <c r="T76">
        <v>24</v>
      </c>
      <c r="U76">
        <v>23</v>
      </c>
      <c r="V76">
        <v>1</v>
      </c>
      <c r="W76">
        <v>21</v>
      </c>
      <c r="X76">
        <v>21</v>
      </c>
      <c r="Y76">
        <v>0</v>
      </c>
      <c r="Z76">
        <v>2</v>
      </c>
      <c r="AA76">
        <v>2</v>
      </c>
      <c r="AB76">
        <v>0</v>
      </c>
      <c r="AC76">
        <v>0</v>
      </c>
      <c r="AD76">
        <v>0</v>
      </c>
      <c r="AE76">
        <v>0</v>
      </c>
      <c r="AF76">
        <v>8</v>
      </c>
      <c r="AG76">
        <v>8</v>
      </c>
      <c r="AH76">
        <v>1</v>
      </c>
      <c r="AI76">
        <v>10</v>
      </c>
      <c r="AJ76">
        <v>10</v>
      </c>
      <c r="AK76">
        <v>0</v>
      </c>
    </row>
    <row r="77" spans="1:37">
      <c r="A77" t="s">
        <v>1008</v>
      </c>
      <c r="B77">
        <v>443</v>
      </c>
      <c r="C77">
        <v>395</v>
      </c>
      <c r="D77">
        <v>48</v>
      </c>
      <c r="E77">
        <v>16</v>
      </c>
      <c r="F77">
        <v>14</v>
      </c>
      <c r="G77">
        <v>2</v>
      </c>
      <c r="H77">
        <v>25</v>
      </c>
      <c r="I77">
        <v>21</v>
      </c>
      <c r="J77">
        <v>4</v>
      </c>
      <c r="K77">
        <v>16</v>
      </c>
      <c r="L77">
        <v>16</v>
      </c>
      <c r="M77">
        <v>1</v>
      </c>
      <c r="N77">
        <v>257</v>
      </c>
      <c r="O77">
        <v>219</v>
      </c>
      <c r="P77">
        <v>38</v>
      </c>
      <c r="Q77">
        <v>170</v>
      </c>
      <c r="R77">
        <v>156</v>
      </c>
      <c r="S77">
        <v>15</v>
      </c>
      <c r="T77">
        <v>74</v>
      </c>
      <c r="U77">
        <v>72</v>
      </c>
      <c r="V77">
        <v>2</v>
      </c>
      <c r="W77">
        <v>28</v>
      </c>
      <c r="X77">
        <v>27</v>
      </c>
      <c r="Y77">
        <v>1</v>
      </c>
      <c r="Z77">
        <v>2</v>
      </c>
      <c r="AA77">
        <v>2</v>
      </c>
      <c r="AB77">
        <v>0</v>
      </c>
      <c r="AC77">
        <v>1</v>
      </c>
      <c r="AD77">
        <v>1</v>
      </c>
      <c r="AE77" t="s">
        <v>19</v>
      </c>
      <c r="AF77">
        <v>17</v>
      </c>
      <c r="AG77">
        <v>17</v>
      </c>
      <c r="AH77" t="s">
        <v>19</v>
      </c>
      <c r="AI77">
        <v>7</v>
      </c>
      <c r="AJ77">
        <v>7</v>
      </c>
      <c r="AK77" t="s">
        <v>19</v>
      </c>
    </row>
    <row r="78" spans="1:37">
      <c r="A78" t="s">
        <v>695</v>
      </c>
    </row>
    <row r="79" spans="1:37">
      <c r="A79" t="s">
        <v>1007</v>
      </c>
      <c r="B79">
        <v>101</v>
      </c>
      <c r="C79">
        <v>85</v>
      </c>
      <c r="D79">
        <v>16</v>
      </c>
      <c r="E79">
        <v>5</v>
      </c>
      <c r="F79">
        <v>5</v>
      </c>
      <c r="G79" t="s">
        <v>19</v>
      </c>
      <c r="H79">
        <v>4</v>
      </c>
      <c r="I79">
        <v>4</v>
      </c>
      <c r="J79">
        <v>0</v>
      </c>
      <c r="K79">
        <v>8</v>
      </c>
      <c r="L79">
        <v>6</v>
      </c>
      <c r="M79">
        <v>2</v>
      </c>
      <c r="N79">
        <v>60</v>
      </c>
      <c r="O79">
        <v>47</v>
      </c>
      <c r="P79">
        <v>13</v>
      </c>
      <c r="Q79">
        <v>44</v>
      </c>
      <c r="R79">
        <v>37</v>
      </c>
      <c r="S79">
        <v>7</v>
      </c>
      <c r="T79">
        <v>12</v>
      </c>
      <c r="U79">
        <v>12</v>
      </c>
      <c r="V79">
        <v>0</v>
      </c>
      <c r="W79">
        <v>6</v>
      </c>
      <c r="X79">
        <v>6</v>
      </c>
      <c r="Y79" t="s">
        <v>19</v>
      </c>
      <c r="Z79">
        <v>1</v>
      </c>
      <c r="AA79">
        <v>1</v>
      </c>
      <c r="AB79" t="s">
        <v>19</v>
      </c>
      <c r="AC79">
        <v>0</v>
      </c>
      <c r="AD79" t="s">
        <v>19</v>
      </c>
      <c r="AE79">
        <v>0</v>
      </c>
      <c r="AF79">
        <v>4</v>
      </c>
      <c r="AG79">
        <v>4</v>
      </c>
      <c r="AH79" t="s">
        <v>19</v>
      </c>
      <c r="AI79" t="s">
        <v>19</v>
      </c>
      <c r="AJ79" t="s">
        <v>19</v>
      </c>
      <c r="AK79" t="s">
        <v>19</v>
      </c>
    </row>
    <row r="80" spans="1:37">
      <c r="A80" t="s">
        <v>1006</v>
      </c>
      <c r="B80">
        <v>75</v>
      </c>
      <c r="C80">
        <v>68</v>
      </c>
      <c r="D80">
        <v>6</v>
      </c>
      <c r="E80">
        <v>3</v>
      </c>
      <c r="F80">
        <v>3</v>
      </c>
      <c r="G80" t="s">
        <v>19</v>
      </c>
      <c r="H80">
        <v>4</v>
      </c>
      <c r="I80">
        <v>3</v>
      </c>
      <c r="J80">
        <v>1</v>
      </c>
      <c r="K80">
        <v>4</v>
      </c>
      <c r="L80">
        <v>4</v>
      </c>
      <c r="M80" t="s">
        <v>19</v>
      </c>
      <c r="N80">
        <v>46</v>
      </c>
      <c r="O80">
        <v>41</v>
      </c>
      <c r="P80">
        <v>5</v>
      </c>
      <c r="Q80">
        <v>37</v>
      </c>
      <c r="R80">
        <v>35</v>
      </c>
      <c r="S80">
        <v>2</v>
      </c>
      <c r="T80">
        <v>7</v>
      </c>
      <c r="U80">
        <v>7</v>
      </c>
      <c r="V80">
        <v>0</v>
      </c>
      <c r="W80">
        <v>6</v>
      </c>
      <c r="X80">
        <v>6</v>
      </c>
      <c r="Y80" t="s">
        <v>19</v>
      </c>
      <c r="Z80">
        <v>3</v>
      </c>
      <c r="AA80">
        <v>3</v>
      </c>
      <c r="AB80" t="s">
        <v>19</v>
      </c>
      <c r="AC80">
        <v>0</v>
      </c>
      <c r="AD80">
        <v>0</v>
      </c>
      <c r="AE80" t="s">
        <v>19</v>
      </c>
      <c r="AF80">
        <v>2</v>
      </c>
      <c r="AG80">
        <v>2</v>
      </c>
      <c r="AH80" t="s">
        <v>19</v>
      </c>
      <c r="AI80">
        <v>0</v>
      </c>
      <c r="AJ80" t="s">
        <v>19</v>
      </c>
      <c r="AK80">
        <v>0</v>
      </c>
    </row>
    <row r="81" spans="1:37">
      <c r="A81" t="s">
        <v>1005</v>
      </c>
      <c r="B81">
        <v>210</v>
      </c>
      <c r="C81">
        <v>188</v>
      </c>
      <c r="D81">
        <v>23</v>
      </c>
      <c r="E81">
        <v>8</v>
      </c>
      <c r="F81">
        <v>8</v>
      </c>
      <c r="G81">
        <v>0</v>
      </c>
      <c r="H81">
        <v>15</v>
      </c>
      <c r="I81">
        <v>13</v>
      </c>
      <c r="J81">
        <v>2</v>
      </c>
      <c r="K81">
        <v>16</v>
      </c>
      <c r="L81">
        <v>12</v>
      </c>
      <c r="M81">
        <v>3</v>
      </c>
      <c r="N81">
        <v>141</v>
      </c>
      <c r="O81">
        <v>125</v>
      </c>
      <c r="P81">
        <v>16</v>
      </c>
      <c r="Q81">
        <v>110</v>
      </c>
      <c r="R81">
        <v>103</v>
      </c>
      <c r="S81">
        <v>8</v>
      </c>
      <c r="T81">
        <v>9</v>
      </c>
      <c r="U81">
        <v>9</v>
      </c>
      <c r="V81">
        <v>0</v>
      </c>
      <c r="W81">
        <v>10</v>
      </c>
      <c r="X81">
        <v>10</v>
      </c>
      <c r="Y81" t="s">
        <v>19</v>
      </c>
      <c r="Z81">
        <v>4</v>
      </c>
      <c r="AA81">
        <v>4</v>
      </c>
      <c r="AB81" t="s">
        <v>19</v>
      </c>
      <c r="AC81">
        <v>0</v>
      </c>
      <c r="AD81" t="s">
        <v>19</v>
      </c>
      <c r="AE81">
        <v>0</v>
      </c>
      <c r="AF81">
        <v>7</v>
      </c>
      <c r="AG81">
        <v>6</v>
      </c>
      <c r="AH81">
        <v>1</v>
      </c>
      <c r="AI81">
        <v>1</v>
      </c>
      <c r="AJ81">
        <v>1</v>
      </c>
      <c r="AK81" t="s">
        <v>19</v>
      </c>
    </row>
    <row r="82" spans="1:37">
      <c r="A82" t="s">
        <v>1004</v>
      </c>
      <c r="B82">
        <v>56</v>
      </c>
      <c r="C82">
        <v>53</v>
      </c>
      <c r="D82">
        <v>4</v>
      </c>
      <c r="E82">
        <v>2</v>
      </c>
      <c r="F82">
        <v>2</v>
      </c>
      <c r="G82">
        <v>0</v>
      </c>
      <c r="H82">
        <v>3</v>
      </c>
      <c r="I82">
        <v>2</v>
      </c>
      <c r="J82">
        <v>1</v>
      </c>
      <c r="K82">
        <v>4</v>
      </c>
      <c r="L82">
        <v>3</v>
      </c>
      <c r="M82">
        <v>1</v>
      </c>
      <c r="N82">
        <v>37</v>
      </c>
      <c r="O82">
        <v>37</v>
      </c>
      <c r="P82">
        <v>1</v>
      </c>
      <c r="Q82">
        <v>30</v>
      </c>
      <c r="R82">
        <v>30</v>
      </c>
      <c r="S82" t="s">
        <v>19</v>
      </c>
      <c r="T82">
        <v>2</v>
      </c>
      <c r="U82">
        <v>2</v>
      </c>
      <c r="V82" t="s">
        <v>19</v>
      </c>
      <c r="W82">
        <v>8</v>
      </c>
      <c r="X82">
        <v>6</v>
      </c>
      <c r="Y82">
        <v>2</v>
      </c>
      <c r="Z82" t="s">
        <v>19</v>
      </c>
      <c r="AA82" t="s">
        <v>19</v>
      </c>
      <c r="AB82" t="s">
        <v>19</v>
      </c>
      <c r="AC82" t="s">
        <v>19</v>
      </c>
      <c r="AD82" t="s">
        <v>19</v>
      </c>
      <c r="AE82" t="s">
        <v>19</v>
      </c>
      <c r="AF82">
        <v>1</v>
      </c>
      <c r="AG82">
        <v>1</v>
      </c>
      <c r="AH82" t="s">
        <v>19</v>
      </c>
      <c r="AI82" t="s">
        <v>19</v>
      </c>
      <c r="AJ82" t="s">
        <v>19</v>
      </c>
      <c r="AK82" t="s">
        <v>19</v>
      </c>
    </row>
    <row r="83" spans="1:37">
      <c r="A83" t="s">
        <v>1003</v>
      </c>
      <c r="B83">
        <v>109</v>
      </c>
      <c r="C83">
        <v>100</v>
      </c>
      <c r="D83">
        <v>9</v>
      </c>
      <c r="E83">
        <v>6</v>
      </c>
      <c r="F83">
        <v>6</v>
      </c>
      <c r="G83" t="s">
        <v>19</v>
      </c>
      <c r="H83">
        <v>3</v>
      </c>
      <c r="I83">
        <v>2</v>
      </c>
      <c r="J83">
        <v>1</v>
      </c>
      <c r="K83">
        <v>4</v>
      </c>
      <c r="L83">
        <v>3</v>
      </c>
      <c r="M83">
        <v>0</v>
      </c>
      <c r="N83">
        <v>75</v>
      </c>
      <c r="O83">
        <v>68</v>
      </c>
      <c r="P83">
        <v>7</v>
      </c>
      <c r="Q83">
        <v>58</v>
      </c>
      <c r="R83">
        <v>54</v>
      </c>
      <c r="S83">
        <v>4</v>
      </c>
      <c r="T83">
        <v>3</v>
      </c>
      <c r="U83">
        <v>3</v>
      </c>
      <c r="V83" t="s">
        <v>19</v>
      </c>
      <c r="W83">
        <v>13</v>
      </c>
      <c r="X83">
        <v>13</v>
      </c>
      <c r="Y83">
        <v>1</v>
      </c>
      <c r="Z83" t="s">
        <v>19</v>
      </c>
      <c r="AA83" t="s">
        <v>19</v>
      </c>
      <c r="AB83" t="s">
        <v>19</v>
      </c>
      <c r="AC83" t="s">
        <v>19</v>
      </c>
      <c r="AD83" t="s">
        <v>19</v>
      </c>
      <c r="AE83" t="s">
        <v>19</v>
      </c>
      <c r="AF83">
        <v>3</v>
      </c>
      <c r="AG83">
        <v>3</v>
      </c>
      <c r="AH83" t="s">
        <v>19</v>
      </c>
      <c r="AI83">
        <v>3</v>
      </c>
      <c r="AJ83">
        <v>3</v>
      </c>
      <c r="AK83" t="s">
        <v>19</v>
      </c>
    </row>
    <row r="84" spans="1:37">
      <c r="A84" t="s">
        <v>1002</v>
      </c>
      <c r="B84">
        <v>81</v>
      </c>
      <c r="C84">
        <v>80</v>
      </c>
      <c r="D84">
        <v>2</v>
      </c>
      <c r="E84">
        <v>4</v>
      </c>
      <c r="F84">
        <v>4</v>
      </c>
      <c r="G84">
        <v>0</v>
      </c>
      <c r="H84">
        <v>5</v>
      </c>
      <c r="I84">
        <v>5</v>
      </c>
      <c r="J84" t="s">
        <v>19</v>
      </c>
      <c r="K84">
        <v>10</v>
      </c>
      <c r="L84">
        <v>10</v>
      </c>
      <c r="M84">
        <v>0</v>
      </c>
      <c r="N84">
        <v>49</v>
      </c>
      <c r="O84">
        <v>48</v>
      </c>
      <c r="P84">
        <v>1</v>
      </c>
      <c r="Q84">
        <v>40</v>
      </c>
      <c r="R84">
        <v>40</v>
      </c>
      <c r="S84" t="s">
        <v>19</v>
      </c>
      <c r="T84">
        <v>7</v>
      </c>
      <c r="U84">
        <v>7</v>
      </c>
      <c r="V84">
        <v>0</v>
      </c>
      <c r="W84">
        <v>4</v>
      </c>
      <c r="X84">
        <v>4</v>
      </c>
      <c r="Y84">
        <v>0</v>
      </c>
      <c r="Z84">
        <v>0</v>
      </c>
      <c r="AA84">
        <v>0</v>
      </c>
      <c r="AB84" t="s">
        <v>19</v>
      </c>
      <c r="AC84" t="s">
        <v>19</v>
      </c>
      <c r="AD84" t="s">
        <v>19</v>
      </c>
      <c r="AE84" t="s">
        <v>19</v>
      </c>
      <c r="AF84">
        <v>3</v>
      </c>
      <c r="AG84">
        <v>3</v>
      </c>
      <c r="AH84" t="s">
        <v>19</v>
      </c>
      <c r="AI84" t="s">
        <v>19</v>
      </c>
      <c r="AJ84" t="s">
        <v>19</v>
      </c>
      <c r="AK84" t="s">
        <v>19</v>
      </c>
    </row>
    <row r="85" spans="1:37">
      <c r="A85" t="s">
        <v>1001</v>
      </c>
      <c r="B85">
        <v>90</v>
      </c>
      <c r="C85">
        <v>85</v>
      </c>
      <c r="D85">
        <v>5</v>
      </c>
      <c r="E85">
        <v>5</v>
      </c>
      <c r="F85">
        <v>4</v>
      </c>
      <c r="G85">
        <v>1</v>
      </c>
      <c r="H85">
        <v>2</v>
      </c>
      <c r="I85">
        <v>2</v>
      </c>
      <c r="J85" t="s">
        <v>19</v>
      </c>
      <c r="K85">
        <v>6</v>
      </c>
      <c r="L85">
        <v>6</v>
      </c>
      <c r="M85">
        <v>0</v>
      </c>
      <c r="N85">
        <v>60</v>
      </c>
      <c r="O85">
        <v>57</v>
      </c>
      <c r="P85">
        <v>3</v>
      </c>
      <c r="Q85">
        <v>40</v>
      </c>
      <c r="R85">
        <v>38</v>
      </c>
      <c r="S85">
        <v>2</v>
      </c>
      <c r="T85">
        <v>8</v>
      </c>
      <c r="U85">
        <v>8</v>
      </c>
      <c r="V85" t="s">
        <v>19</v>
      </c>
      <c r="W85">
        <v>7</v>
      </c>
      <c r="X85">
        <v>7</v>
      </c>
      <c r="Y85">
        <v>0</v>
      </c>
      <c r="Z85">
        <v>0</v>
      </c>
      <c r="AA85">
        <v>0</v>
      </c>
      <c r="AB85" t="s">
        <v>19</v>
      </c>
      <c r="AC85" t="s">
        <v>19</v>
      </c>
      <c r="AD85" t="s">
        <v>19</v>
      </c>
      <c r="AE85" t="s">
        <v>19</v>
      </c>
      <c r="AF85">
        <v>1</v>
      </c>
      <c r="AG85">
        <v>1</v>
      </c>
      <c r="AH85" t="s">
        <v>19</v>
      </c>
      <c r="AI85">
        <v>0</v>
      </c>
      <c r="AJ85">
        <v>0</v>
      </c>
      <c r="AK85" t="s">
        <v>19</v>
      </c>
    </row>
    <row r="86" spans="1:37">
      <c r="A86" t="s">
        <v>1000</v>
      </c>
      <c r="B86">
        <v>106</v>
      </c>
      <c r="C86">
        <v>72</v>
      </c>
      <c r="D86">
        <v>35</v>
      </c>
      <c r="E86">
        <v>6</v>
      </c>
      <c r="F86">
        <v>5</v>
      </c>
      <c r="G86">
        <v>1</v>
      </c>
      <c r="H86">
        <v>5</v>
      </c>
      <c r="I86">
        <v>3</v>
      </c>
      <c r="J86">
        <v>2</v>
      </c>
      <c r="K86">
        <v>5</v>
      </c>
      <c r="L86" t="s">
        <v>19</v>
      </c>
      <c r="M86">
        <v>5</v>
      </c>
      <c r="N86">
        <v>68</v>
      </c>
      <c r="O86">
        <v>42</v>
      </c>
      <c r="P86">
        <v>26</v>
      </c>
      <c r="Q86">
        <v>34</v>
      </c>
      <c r="R86">
        <v>26</v>
      </c>
      <c r="S86">
        <v>8</v>
      </c>
      <c r="T86">
        <v>10</v>
      </c>
      <c r="U86">
        <v>9</v>
      </c>
      <c r="V86">
        <v>1</v>
      </c>
      <c r="W86">
        <v>7</v>
      </c>
      <c r="X86">
        <v>7</v>
      </c>
      <c r="Y86" t="s">
        <v>19</v>
      </c>
      <c r="Z86">
        <v>1</v>
      </c>
      <c r="AA86">
        <v>1</v>
      </c>
      <c r="AB86">
        <v>0</v>
      </c>
      <c r="AC86" t="s">
        <v>19</v>
      </c>
      <c r="AD86" t="s">
        <v>19</v>
      </c>
      <c r="AE86" t="s">
        <v>19</v>
      </c>
      <c r="AF86">
        <v>5</v>
      </c>
      <c r="AG86">
        <v>5</v>
      </c>
      <c r="AH86" t="s">
        <v>19</v>
      </c>
      <c r="AI86" t="s">
        <v>19</v>
      </c>
      <c r="AJ86" t="s">
        <v>19</v>
      </c>
      <c r="AK86" t="s">
        <v>19</v>
      </c>
    </row>
    <row r="87" spans="1:37">
      <c r="A87" t="s">
        <v>999</v>
      </c>
      <c r="B87">
        <v>157</v>
      </c>
      <c r="C87">
        <v>133</v>
      </c>
      <c r="D87">
        <v>24</v>
      </c>
      <c r="E87">
        <v>5</v>
      </c>
      <c r="F87">
        <v>5</v>
      </c>
      <c r="G87">
        <v>0</v>
      </c>
      <c r="H87">
        <v>7</v>
      </c>
      <c r="I87">
        <v>5</v>
      </c>
      <c r="J87">
        <v>2</v>
      </c>
      <c r="K87">
        <v>5</v>
      </c>
      <c r="L87">
        <v>2</v>
      </c>
      <c r="M87">
        <v>3</v>
      </c>
      <c r="N87">
        <v>103</v>
      </c>
      <c r="O87">
        <v>86</v>
      </c>
      <c r="P87">
        <v>18</v>
      </c>
      <c r="Q87">
        <v>68</v>
      </c>
      <c r="R87">
        <v>59</v>
      </c>
      <c r="S87">
        <v>9</v>
      </c>
      <c r="T87">
        <v>19</v>
      </c>
      <c r="U87">
        <v>17</v>
      </c>
      <c r="V87">
        <v>1</v>
      </c>
      <c r="W87">
        <v>11</v>
      </c>
      <c r="X87">
        <v>11</v>
      </c>
      <c r="Y87">
        <v>1</v>
      </c>
      <c r="Z87">
        <v>3</v>
      </c>
      <c r="AA87">
        <v>3</v>
      </c>
      <c r="AB87" t="s">
        <v>19</v>
      </c>
      <c r="AC87" t="s">
        <v>19</v>
      </c>
      <c r="AD87" t="s">
        <v>19</v>
      </c>
      <c r="AE87" t="s">
        <v>19</v>
      </c>
      <c r="AF87">
        <v>3</v>
      </c>
      <c r="AG87">
        <v>3</v>
      </c>
      <c r="AH87" t="s">
        <v>19</v>
      </c>
      <c r="AI87" t="s">
        <v>19</v>
      </c>
      <c r="AJ87" t="s">
        <v>19</v>
      </c>
      <c r="AK87" t="s">
        <v>19</v>
      </c>
    </row>
    <row r="88" spans="1:37">
      <c r="A88" t="s">
        <v>998</v>
      </c>
      <c r="B88">
        <v>140</v>
      </c>
      <c r="C88">
        <v>112</v>
      </c>
      <c r="D88">
        <v>28</v>
      </c>
      <c r="E88">
        <v>6</v>
      </c>
      <c r="F88">
        <v>5</v>
      </c>
      <c r="G88">
        <v>0</v>
      </c>
      <c r="H88">
        <v>8</v>
      </c>
      <c r="I88">
        <v>6</v>
      </c>
      <c r="J88">
        <v>2</v>
      </c>
      <c r="K88">
        <v>7</v>
      </c>
      <c r="L88">
        <v>5</v>
      </c>
      <c r="M88">
        <v>2</v>
      </c>
      <c r="N88">
        <v>81</v>
      </c>
      <c r="O88">
        <v>64</v>
      </c>
      <c r="P88">
        <v>16</v>
      </c>
      <c r="Q88">
        <v>44</v>
      </c>
      <c r="R88">
        <v>36</v>
      </c>
      <c r="S88">
        <v>8</v>
      </c>
      <c r="T88">
        <v>27</v>
      </c>
      <c r="U88">
        <v>22</v>
      </c>
      <c r="V88">
        <v>5</v>
      </c>
      <c r="W88">
        <v>6</v>
      </c>
      <c r="X88">
        <v>4</v>
      </c>
      <c r="Y88">
        <v>2</v>
      </c>
      <c r="Z88">
        <v>2</v>
      </c>
      <c r="AA88">
        <v>2</v>
      </c>
      <c r="AB88">
        <v>0</v>
      </c>
      <c r="AC88">
        <v>0</v>
      </c>
      <c r="AD88">
        <v>0</v>
      </c>
      <c r="AE88" t="s">
        <v>19</v>
      </c>
      <c r="AF88">
        <v>3</v>
      </c>
      <c r="AG88">
        <v>3</v>
      </c>
      <c r="AH88" t="s">
        <v>19</v>
      </c>
      <c r="AI88">
        <v>0</v>
      </c>
      <c r="AJ88">
        <v>0</v>
      </c>
      <c r="AK88" t="s">
        <v>19</v>
      </c>
    </row>
    <row r="89" spans="1:37">
      <c r="A89" t="s">
        <v>997</v>
      </c>
      <c r="B89">
        <v>86</v>
      </c>
      <c r="C89">
        <v>74</v>
      </c>
      <c r="D89">
        <v>12</v>
      </c>
      <c r="E89">
        <v>4</v>
      </c>
      <c r="F89">
        <v>4</v>
      </c>
      <c r="G89">
        <v>1</v>
      </c>
      <c r="H89">
        <v>2</v>
      </c>
      <c r="I89">
        <v>1</v>
      </c>
      <c r="J89">
        <v>1</v>
      </c>
      <c r="K89">
        <v>4</v>
      </c>
      <c r="L89">
        <v>2</v>
      </c>
      <c r="M89">
        <v>1</v>
      </c>
      <c r="N89">
        <v>51</v>
      </c>
      <c r="O89">
        <v>41</v>
      </c>
      <c r="P89">
        <v>10</v>
      </c>
      <c r="Q89">
        <v>33</v>
      </c>
      <c r="R89">
        <v>30</v>
      </c>
      <c r="S89">
        <v>4</v>
      </c>
      <c r="T89">
        <v>15</v>
      </c>
      <c r="U89">
        <v>15</v>
      </c>
      <c r="V89">
        <v>0</v>
      </c>
      <c r="W89">
        <v>7</v>
      </c>
      <c r="X89">
        <v>7</v>
      </c>
      <c r="Y89" t="s">
        <v>19</v>
      </c>
      <c r="Z89">
        <v>2</v>
      </c>
      <c r="AA89">
        <v>2</v>
      </c>
      <c r="AB89" t="s">
        <v>19</v>
      </c>
      <c r="AC89" t="s">
        <v>19</v>
      </c>
      <c r="AD89" t="s">
        <v>19</v>
      </c>
      <c r="AE89" t="s">
        <v>19</v>
      </c>
      <c r="AF89">
        <v>3</v>
      </c>
      <c r="AG89">
        <v>3</v>
      </c>
      <c r="AH89" t="s">
        <v>19</v>
      </c>
      <c r="AI89" t="s">
        <v>19</v>
      </c>
      <c r="AJ89" t="s">
        <v>19</v>
      </c>
      <c r="AK89" t="s">
        <v>19</v>
      </c>
    </row>
    <row r="90" spans="1:37">
      <c r="A90" t="s">
        <v>996</v>
      </c>
      <c r="B90">
        <v>75</v>
      </c>
      <c r="C90">
        <v>59</v>
      </c>
      <c r="D90">
        <v>16</v>
      </c>
      <c r="E90">
        <v>3</v>
      </c>
      <c r="F90">
        <v>3</v>
      </c>
      <c r="G90" t="s">
        <v>19</v>
      </c>
      <c r="H90">
        <v>2</v>
      </c>
      <c r="I90">
        <v>1</v>
      </c>
      <c r="J90">
        <v>1</v>
      </c>
      <c r="K90">
        <v>1</v>
      </c>
      <c r="L90" t="s">
        <v>19</v>
      </c>
      <c r="M90">
        <v>1</v>
      </c>
      <c r="N90">
        <v>53</v>
      </c>
      <c r="O90">
        <v>39</v>
      </c>
      <c r="P90">
        <v>14</v>
      </c>
      <c r="Q90">
        <v>37</v>
      </c>
      <c r="R90">
        <v>33</v>
      </c>
      <c r="S90">
        <v>4</v>
      </c>
      <c r="T90">
        <v>10</v>
      </c>
      <c r="U90">
        <v>10</v>
      </c>
      <c r="V90" t="s">
        <v>19</v>
      </c>
      <c r="W90">
        <v>5</v>
      </c>
      <c r="X90">
        <v>5</v>
      </c>
      <c r="Y90" t="s">
        <v>19</v>
      </c>
      <c r="Z90">
        <v>1</v>
      </c>
      <c r="AA90">
        <v>1</v>
      </c>
      <c r="AB90" t="s">
        <v>19</v>
      </c>
      <c r="AC90" t="s">
        <v>19</v>
      </c>
      <c r="AD90" t="s">
        <v>19</v>
      </c>
      <c r="AE90" t="s">
        <v>19</v>
      </c>
      <c r="AF90">
        <v>0</v>
      </c>
      <c r="AG90">
        <v>0</v>
      </c>
      <c r="AH90" t="s">
        <v>19</v>
      </c>
      <c r="AI90" t="s">
        <v>19</v>
      </c>
      <c r="AJ90" t="s">
        <v>19</v>
      </c>
      <c r="AK90" t="s">
        <v>19</v>
      </c>
    </row>
    <row r="91" spans="1:37">
      <c r="A91" t="s">
        <v>995</v>
      </c>
      <c r="B91">
        <v>144</v>
      </c>
      <c r="C91">
        <v>117</v>
      </c>
      <c r="D91">
        <v>27</v>
      </c>
      <c r="E91">
        <v>8</v>
      </c>
      <c r="F91">
        <v>6</v>
      </c>
      <c r="G91">
        <v>2</v>
      </c>
      <c r="H91">
        <v>8</v>
      </c>
      <c r="I91">
        <v>4</v>
      </c>
      <c r="J91">
        <v>4</v>
      </c>
      <c r="K91">
        <v>1</v>
      </c>
      <c r="L91">
        <v>1</v>
      </c>
      <c r="M91" t="s">
        <v>19</v>
      </c>
      <c r="N91">
        <v>83</v>
      </c>
      <c r="O91">
        <v>66</v>
      </c>
      <c r="P91">
        <v>17</v>
      </c>
      <c r="Q91">
        <v>56</v>
      </c>
      <c r="R91">
        <v>46</v>
      </c>
      <c r="S91">
        <v>10</v>
      </c>
      <c r="T91">
        <v>24</v>
      </c>
      <c r="U91">
        <v>21</v>
      </c>
      <c r="V91">
        <v>2</v>
      </c>
      <c r="W91">
        <v>11</v>
      </c>
      <c r="X91">
        <v>10</v>
      </c>
      <c r="Y91">
        <v>1</v>
      </c>
      <c r="Z91">
        <v>3</v>
      </c>
      <c r="AA91">
        <v>2</v>
      </c>
      <c r="AB91">
        <v>1</v>
      </c>
      <c r="AC91" t="s">
        <v>19</v>
      </c>
      <c r="AD91" t="s">
        <v>19</v>
      </c>
      <c r="AE91" t="s">
        <v>19</v>
      </c>
      <c r="AF91">
        <v>6</v>
      </c>
      <c r="AG91">
        <v>6</v>
      </c>
      <c r="AH91" t="s">
        <v>19</v>
      </c>
      <c r="AI91">
        <v>1</v>
      </c>
      <c r="AJ91">
        <v>1</v>
      </c>
      <c r="AK91">
        <v>0</v>
      </c>
    </row>
    <row r="92" spans="1:37">
      <c r="A92" t="s">
        <v>994</v>
      </c>
      <c r="B92">
        <v>115</v>
      </c>
      <c r="C92">
        <v>92</v>
      </c>
      <c r="D92">
        <v>23</v>
      </c>
      <c r="E92">
        <v>7</v>
      </c>
      <c r="F92">
        <v>6</v>
      </c>
      <c r="G92">
        <v>1</v>
      </c>
      <c r="H92">
        <v>9</v>
      </c>
      <c r="I92">
        <v>5</v>
      </c>
      <c r="J92">
        <v>4</v>
      </c>
      <c r="K92">
        <v>7</v>
      </c>
      <c r="L92">
        <v>6</v>
      </c>
      <c r="M92">
        <v>1</v>
      </c>
      <c r="N92">
        <v>61</v>
      </c>
      <c r="O92">
        <v>49</v>
      </c>
      <c r="P92">
        <v>13</v>
      </c>
      <c r="Q92">
        <v>31</v>
      </c>
      <c r="R92">
        <v>29</v>
      </c>
      <c r="S92">
        <v>3</v>
      </c>
      <c r="T92">
        <v>11</v>
      </c>
      <c r="U92">
        <v>9</v>
      </c>
      <c r="V92">
        <v>2</v>
      </c>
      <c r="W92">
        <v>14</v>
      </c>
      <c r="X92">
        <v>13</v>
      </c>
      <c r="Y92">
        <v>1</v>
      </c>
      <c r="Z92">
        <v>4</v>
      </c>
      <c r="AA92">
        <v>3</v>
      </c>
      <c r="AB92">
        <v>1</v>
      </c>
      <c r="AC92">
        <v>1</v>
      </c>
      <c r="AD92" t="s">
        <v>19</v>
      </c>
      <c r="AE92">
        <v>1</v>
      </c>
      <c r="AF92">
        <v>2</v>
      </c>
      <c r="AG92">
        <v>2</v>
      </c>
      <c r="AH92">
        <v>0</v>
      </c>
      <c r="AI92" t="s">
        <v>19</v>
      </c>
      <c r="AJ92" t="s">
        <v>19</v>
      </c>
      <c r="AK92" t="s">
        <v>19</v>
      </c>
    </row>
    <row r="93" spans="1:37">
      <c r="A93" t="s">
        <v>993</v>
      </c>
      <c r="B93">
        <v>92</v>
      </c>
      <c r="C93">
        <v>65</v>
      </c>
      <c r="D93">
        <v>27</v>
      </c>
      <c r="E93">
        <v>6</v>
      </c>
      <c r="F93">
        <v>6</v>
      </c>
      <c r="G93">
        <v>0</v>
      </c>
      <c r="H93">
        <v>1</v>
      </c>
      <c r="I93">
        <v>0</v>
      </c>
      <c r="J93">
        <v>1</v>
      </c>
      <c r="K93">
        <v>3</v>
      </c>
      <c r="L93">
        <v>1</v>
      </c>
      <c r="M93">
        <v>2</v>
      </c>
      <c r="N93">
        <v>62</v>
      </c>
      <c r="O93">
        <v>39</v>
      </c>
      <c r="P93">
        <v>22</v>
      </c>
      <c r="Q93">
        <v>47</v>
      </c>
      <c r="R93">
        <v>34</v>
      </c>
      <c r="S93">
        <v>13</v>
      </c>
      <c r="T93">
        <v>9</v>
      </c>
      <c r="U93">
        <v>9</v>
      </c>
      <c r="V93">
        <v>1</v>
      </c>
      <c r="W93">
        <v>10</v>
      </c>
      <c r="X93">
        <v>10</v>
      </c>
      <c r="Y93">
        <v>0</v>
      </c>
      <c r="Z93">
        <v>1</v>
      </c>
      <c r="AA93">
        <v>1</v>
      </c>
      <c r="AB93">
        <v>0</v>
      </c>
      <c r="AC93" t="s">
        <v>19</v>
      </c>
      <c r="AD93" t="s">
        <v>19</v>
      </c>
      <c r="AE93" t="s">
        <v>19</v>
      </c>
      <c r="AF93">
        <v>1</v>
      </c>
      <c r="AG93">
        <v>1</v>
      </c>
      <c r="AH93" t="s">
        <v>19</v>
      </c>
      <c r="AI93" t="s">
        <v>19</v>
      </c>
      <c r="AJ93" t="s">
        <v>19</v>
      </c>
      <c r="AK93" t="s">
        <v>19</v>
      </c>
    </row>
    <row r="94" spans="1:37">
      <c r="A94" t="s">
        <v>992</v>
      </c>
      <c r="B94">
        <v>82</v>
      </c>
      <c r="C94">
        <v>59</v>
      </c>
      <c r="D94">
        <v>23</v>
      </c>
      <c r="E94">
        <v>6</v>
      </c>
      <c r="F94">
        <v>5</v>
      </c>
      <c r="G94">
        <v>1</v>
      </c>
      <c r="H94">
        <v>2</v>
      </c>
      <c r="I94">
        <v>2</v>
      </c>
      <c r="J94">
        <v>0</v>
      </c>
      <c r="K94">
        <v>1</v>
      </c>
      <c r="L94" t="s">
        <v>19</v>
      </c>
      <c r="M94">
        <v>1</v>
      </c>
      <c r="N94">
        <v>60</v>
      </c>
      <c r="O94">
        <v>41</v>
      </c>
      <c r="P94">
        <v>19</v>
      </c>
      <c r="Q94">
        <v>35</v>
      </c>
      <c r="R94">
        <v>31</v>
      </c>
      <c r="S94">
        <v>4</v>
      </c>
      <c r="T94">
        <v>6</v>
      </c>
      <c r="U94">
        <v>5</v>
      </c>
      <c r="V94">
        <v>1</v>
      </c>
      <c r="W94">
        <v>5</v>
      </c>
      <c r="X94">
        <v>5</v>
      </c>
      <c r="Y94">
        <v>0</v>
      </c>
      <c r="Z94">
        <v>1</v>
      </c>
      <c r="AA94">
        <v>1</v>
      </c>
      <c r="AB94" t="s">
        <v>19</v>
      </c>
      <c r="AC94" t="s">
        <v>19</v>
      </c>
      <c r="AD94" t="s">
        <v>19</v>
      </c>
      <c r="AE94" t="s">
        <v>19</v>
      </c>
      <c r="AF94">
        <v>2</v>
      </c>
      <c r="AG94">
        <v>2</v>
      </c>
      <c r="AH94" t="s">
        <v>19</v>
      </c>
      <c r="AI94" t="s">
        <v>19</v>
      </c>
      <c r="AJ94" t="s">
        <v>19</v>
      </c>
      <c r="AK94" t="s">
        <v>19</v>
      </c>
    </row>
    <row r="95" spans="1:37">
      <c r="A95" t="s">
        <v>991</v>
      </c>
      <c r="B95">
        <v>238</v>
      </c>
      <c r="C95">
        <v>212</v>
      </c>
      <c r="D95">
        <v>26</v>
      </c>
      <c r="E95">
        <v>10</v>
      </c>
      <c r="F95">
        <v>9</v>
      </c>
      <c r="G95">
        <v>1</v>
      </c>
      <c r="H95">
        <v>8</v>
      </c>
      <c r="I95">
        <v>6</v>
      </c>
      <c r="J95">
        <v>2</v>
      </c>
      <c r="K95">
        <v>6</v>
      </c>
      <c r="L95">
        <v>3</v>
      </c>
      <c r="M95">
        <v>4</v>
      </c>
      <c r="N95">
        <v>139</v>
      </c>
      <c r="O95">
        <v>124</v>
      </c>
      <c r="P95">
        <v>15</v>
      </c>
      <c r="Q95">
        <v>102</v>
      </c>
      <c r="R95">
        <v>95</v>
      </c>
      <c r="S95">
        <v>7</v>
      </c>
      <c r="T95">
        <v>21</v>
      </c>
      <c r="U95">
        <v>19</v>
      </c>
      <c r="V95">
        <v>2</v>
      </c>
      <c r="W95">
        <v>21</v>
      </c>
      <c r="X95">
        <v>20</v>
      </c>
      <c r="Y95">
        <v>1</v>
      </c>
      <c r="Z95">
        <v>4</v>
      </c>
      <c r="AA95">
        <v>4</v>
      </c>
      <c r="AB95" t="s">
        <v>19</v>
      </c>
      <c r="AC95">
        <v>2</v>
      </c>
      <c r="AD95">
        <v>2</v>
      </c>
      <c r="AE95" t="s">
        <v>19</v>
      </c>
      <c r="AF95">
        <v>12</v>
      </c>
      <c r="AG95">
        <v>12</v>
      </c>
      <c r="AH95" t="s">
        <v>19</v>
      </c>
      <c r="AI95">
        <v>14</v>
      </c>
      <c r="AJ95">
        <v>14</v>
      </c>
      <c r="AK95" t="s">
        <v>19</v>
      </c>
    </row>
    <row r="96" spans="1:37">
      <c r="A96" t="s">
        <v>990</v>
      </c>
      <c r="B96">
        <v>131</v>
      </c>
      <c r="C96">
        <v>117</v>
      </c>
      <c r="D96">
        <v>14</v>
      </c>
      <c r="E96">
        <v>8</v>
      </c>
      <c r="F96">
        <v>8</v>
      </c>
      <c r="G96" t="s">
        <v>19</v>
      </c>
      <c r="H96">
        <v>9</v>
      </c>
      <c r="I96">
        <v>8</v>
      </c>
      <c r="J96">
        <v>1</v>
      </c>
      <c r="K96">
        <v>3</v>
      </c>
      <c r="L96">
        <v>3</v>
      </c>
      <c r="M96">
        <v>0</v>
      </c>
      <c r="N96">
        <v>84</v>
      </c>
      <c r="O96">
        <v>71</v>
      </c>
      <c r="P96">
        <v>13</v>
      </c>
      <c r="Q96">
        <v>60</v>
      </c>
      <c r="R96">
        <v>59</v>
      </c>
      <c r="S96">
        <v>1</v>
      </c>
      <c r="T96">
        <v>14</v>
      </c>
      <c r="U96">
        <v>14</v>
      </c>
      <c r="V96">
        <v>0</v>
      </c>
      <c r="W96">
        <v>9</v>
      </c>
      <c r="X96">
        <v>9</v>
      </c>
      <c r="Y96">
        <v>0</v>
      </c>
      <c r="Z96">
        <v>2</v>
      </c>
      <c r="AA96">
        <v>2</v>
      </c>
      <c r="AB96" t="s">
        <v>19</v>
      </c>
      <c r="AC96" t="s">
        <v>19</v>
      </c>
      <c r="AD96" t="s">
        <v>19</v>
      </c>
      <c r="AE96" t="s">
        <v>19</v>
      </c>
      <c r="AF96">
        <v>3</v>
      </c>
      <c r="AG96">
        <v>3</v>
      </c>
      <c r="AH96" t="s">
        <v>19</v>
      </c>
      <c r="AI96" t="s">
        <v>19</v>
      </c>
      <c r="AJ96" t="s">
        <v>19</v>
      </c>
      <c r="AK96" t="s">
        <v>19</v>
      </c>
    </row>
    <row r="97" spans="1:37">
      <c r="A97" t="s">
        <v>989</v>
      </c>
      <c r="B97">
        <v>103</v>
      </c>
      <c r="C97">
        <v>64</v>
      </c>
      <c r="D97">
        <v>39</v>
      </c>
      <c r="E97">
        <v>4</v>
      </c>
      <c r="F97">
        <v>4</v>
      </c>
      <c r="G97">
        <v>0</v>
      </c>
      <c r="H97">
        <v>6</v>
      </c>
      <c r="I97">
        <v>3</v>
      </c>
      <c r="J97">
        <v>3</v>
      </c>
      <c r="K97">
        <v>2</v>
      </c>
      <c r="L97">
        <v>1</v>
      </c>
      <c r="M97">
        <v>1</v>
      </c>
      <c r="N97">
        <v>71</v>
      </c>
      <c r="O97">
        <v>39</v>
      </c>
      <c r="P97">
        <v>32</v>
      </c>
      <c r="Q97">
        <v>42</v>
      </c>
      <c r="R97">
        <v>30</v>
      </c>
      <c r="S97">
        <v>12</v>
      </c>
      <c r="T97">
        <v>10</v>
      </c>
      <c r="U97">
        <v>7</v>
      </c>
      <c r="V97">
        <v>2</v>
      </c>
      <c r="W97">
        <v>6</v>
      </c>
      <c r="X97">
        <v>5</v>
      </c>
      <c r="Y97">
        <v>0</v>
      </c>
      <c r="Z97">
        <v>3</v>
      </c>
      <c r="AA97">
        <v>3</v>
      </c>
      <c r="AB97">
        <v>0</v>
      </c>
      <c r="AC97">
        <v>1</v>
      </c>
      <c r="AD97">
        <v>1</v>
      </c>
      <c r="AE97">
        <v>0</v>
      </c>
      <c r="AF97">
        <v>2</v>
      </c>
      <c r="AG97">
        <v>2</v>
      </c>
      <c r="AH97" t="s">
        <v>19</v>
      </c>
      <c r="AI97" t="s">
        <v>19</v>
      </c>
      <c r="AJ97" t="s">
        <v>19</v>
      </c>
      <c r="AK97" t="s">
        <v>19</v>
      </c>
    </row>
    <row r="98" spans="1:37">
      <c r="A98" t="s">
        <v>988</v>
      </c>
      <c r="B98">
        <v>179</v>
      </c>
      <c r="C98">
        <v>136</v>
      </c>
      <c r="D98">
        <v>43</v>
      </c>
      <c r="E98">
        <v>7</v>
      </c>
      <c r="F98">
        <v>7</v>
      </c>
      <c r="G98" t="s">
        <v>19</v>
      </c>
      <c r="H98">
        <v>13</v>
      </c>
      <c r="I98">
        <v>6</v>
      </c>
      <c r="J98">
        <v>7</v>
      </c>
      <c r="K98">
        <v>4</v>
      </c>
      <c r="L98">
        <v>1</v>
      </c>
      <c r="M98">
        <v>3</v>
      </c>
      <c r="N98">
        <v>112</v>
      </c>
      <c r="O98">
        <v>80</v>
      </c>
      <c r="P98">
        <v>33</v>
      </c>
      <c r="Q98">
        <v>66</v>
      </c>
      <c r="R98">
        <v>52</v>
      </c>
      <c r="S98">
        <v>14</v>
      </c>
      <c r="T98">
        <v>25</v>
      </c>
      <c r="U98">
        <v>25</v>
      </c>
      <c r="V98">
        <v>0</v>
      </c>
      <c r="W98">
        <v>11</v>
      </c>
      <c r="X98">
        <v>11</v>
      </c>
      <c r="Y98" t="s">
        <v>19</v>
      </c>
      <c r="Z98">
        <v>4</v>
      </c>
      <c r="AA98">
        <v>4</v>
      </c>
      <c r="AB98" t="s">
        <v>19</v>
      </c>
      <c r="AC98" t="s">
        <v>19</v>
      </c>
      <c r="AD98" t="s">
        <v>19</v>
      </c>
      <c r="AE98" t="s">
        <v>19</v>
      </c>
      <c r="AF98">
        <v>3</v>
      </c>
      <c r="AG98">
        <v>3</v>
      </c>
      <c r="AH98" t="s">
        <v>19</v>
      </c>
      <c r="AI98" t="s">
        <v>19</v>
      </c>
      <c r="AJ98" t="s">
        <v>19</v>
      </c>
      <c r="AK98" t="s">
        <v>19</v>
      </c>
    </row>
    <row r="99" spans="1:37">
      <c r="A99" t="s">
        <v>987</v>
      </c>
      <c r="B99">
        <v>118</v>
      </c>
      <c r="C99">
        <v>105</v>
      </c>
      <c r="D99">
        <v>13</v>
      </c>
      <c r="E99">
        <v>4</v>
      </c>
      <c r="F99">
        <v>3</v>
      </c>
      <c r="G99">
        <v>0</v>
      </c>
      <c r="H99">
        <v>3</v>
      </c>
      <c r="I99">
        <v>3</v>
      </c>
      <c r="J99">
        <v>0</v>
      </c>
      <c r="K99">
        <v>8</v>
      </c>
      <c r="L99">
        <v>7</v>
      </c>
      <c r="M99">
        <v>1</v>
      </c>
      <c r="N99">
        <v>78</v>
      </c>
      <c r="O99">
        <v>68</v>
      </c>
      <c r="P99">
        <v>10</v>
      </c>
      <c r="Q99">
        <v>54</v>
      </c>
      <c r="R99">
        <v>47</v>
      </c>
      <c r="S99">
        <v>7</v>
      </c>
      <c r="T99">
        <v>17</v>
      </c>
      <c r="U99">
        <v>16</v>
      </c>
      <c r="V99">
        <v>2</v>
      </c>
      <c r="W99">
        <v>6</v>
      </c>
      <c r="X99">
        <v>6</v>
      </c>
      <c r="Y99">
        <v>0</v>
      </c>
      <c r="Z99">
        <v>1</v>
      </c>
      <c r="AA99">
        <v>1</v>
      </c>
      <c r="AB99" t="s">
        <v>19</v>
      </c>
      <c r="AC99">
        <v>1</v>
      </c>
      <c r="AD99">
        <v>1</v>
      </c>
      <c r="AE99" t="s">
        <v>19</v>
      </c>
      <c r="AF99">
        <v>1</v>
      </c>
      <c r="AG99">
        <v>1</v>
      </c>
      <c r="AH99" t="s">
        <v>19</v>
      </c>
      <c r="AI99" t="s">
        <v>19</v>
      </c>
      <c r="AJ99" t="s">
        <v>19</v>
      </c>
      <c r="AK99" t="s">
        <v>19</v>
      </c>
    </row>
    <row r="100" spans="1:37">
      <c r="A100" t="s">
        <v>986</v>
      </c>
      <c r="B100">
        <v>79</v>
      </c>
      <c r="C100">
        <v>63</v>
      </c>
      <c r="D100">
        <v>16</v>
      </c>
      <c r="E100">
        <v>5</v>
      </c>
      <c r="F100">
        <v>4</v>
      </c>
      <c r="G100">
        <v>1</v>
      </c>
      <c r="H100">
        <v>4</v>
      </c>
      <c r="I100">
        <v>1</v>
      </c>
      <c r="J100">
        <v>3</v>
      </c>
      <c r="K100">
        <v>4</v>
      </c>
      <c r="L100">
        <v>3</v>
      </c>
      <c r="M100">
        <v>1</v>
      </c>
      <c r="N100">
        <v>46</v>
      </c>
      <c r="O100">
        <v>36</v>
      </c>
      <c r="P100">
        <v>10</v>
      </c>
      <c r="Q100">
        <v>19</v>
      </c>
      <c r="R100">
        <v>16</v>
      </c>
      <c r="S100">
        <v>3</v>
      </c>
      <c r="T100">
        <v>10</v>
      </c>
      <c r="U100">
        <v>9</v>
      </c>
      <c r="V100">
        <v>0</v>
      </c>
      <c r="W100">
        <v>5</v>
      </c>
      <c r="X100">
        <v>4</v>
      </c>
      <c r="Y100">
        <v>1</v>
      </c>
      <c r="Z100">
        <v>2</v>
      </c>
      <c r="AA100">
        <v>2</v>
      </c>
      <c r="AB100" t="s">
        <v>19</v>
      </c>
      <c r="AC100">
        <v>1</v>
      </c>
      <c r="AD100">
        <v>1</v>
      </c>
      <c r="AE100" t="s">
        <v>19</v>
      </c>
      <c r="AF100">
        <v>3</v>
      </c>
      <c r="AG100">
        <v>3</v>
      </c>
      <c r="AH100" t="s">
        <v>19</v>
      </c>
      <c r="AI100" t="s">
        <v>19</v>
      </c>
      <c r="AJ100" t="s">
        <v>19</v>
      </c>
      <c r="AK100" t="s">
        <v>19</v>
      </c>
    </row>
    <row r="101" spans="1:37">
      <c r="A101" t="s">
        <v>985</v>
      </c>
      <c r="B101">
        <v>100</v>
      </c>
      <c r="C101">
        <v>76</v>
      </c>
      <c r="D101">
        <v>24</v>
      </c>
      <c r="E101">
        <v>6</v>
      </c>
      <c r="F101">
        <v>5</v>
      </c>
      <c r="G101">
        <v>1</v>
      </c>
      <c r="H101">
        <v>7</v>
      </c>
      <c r="I101">
        <v>3</v>
      </c>
      <c r="J101">
        <v>4</v>
      </c>
      <c r="K101">
        <v>3</v>
      </c>
      <c r="L101">
        <v>1</v>
      </c>
      <c r="M101">
        <v>2</v>
      </c>
      <c r="N101">
        <v>60</v>
      </c>
      <c r="O101">
        <v>46</v>
      </c>
      <c r="P101">
        <v>14</v>
      </c>
      <c r="Q101">
        <v>37</v>
      </c>
      <c r="R101">
        <v>32</v>
      </c>
      <c r="S101">
        <v>5</v>
      </c>
      <c r="T101">
        <v>10</v>
      </c>
      <c r="U101">
        <v>9</v>
      </c>
      <c r="V101">
        <v>1</v>
      </c>
      <c r="W101">
        <v>9</v>
      </c>
      <c r="X101">
        <v>7</v>
      </c>
      <c r="Y101">
        <v>2</v>
      </c>
      <c r="Z101">
        <v>2</v>
      </c>
      <c r="AA101">
        <v>1</v>
      </c>
      <c r="AB101">
        <v>1</v>
      </c>
      <c r="AC101">
        <v>0</v>
      </c>
      <c r="AD101" t="s">
        <v>19</v>
      </c>
      <c r="AE101">
        <v>0</v>
      </c>
      <c r="AF101">
        <v>3</v>
      </c>
      <c r="AG101">
        <v>3</v>
      </c>
      <c r="AH101" t="s">
        <v>19</v>
      </c>
      <c r="AI101">
        <v>0</v>
      </c>
      <c r="AJ101">
        <v>0</v>
      </c>
      <c r="AK101" t="s">
        <v>19</v>
      </c>
    </row>
    <row r="102" spans="1:37">
      <c r="A102" t="s">
        <v>984</v>
      </c>
      <c r="B102">
        <v>38</v>
      </c>
      <c r="C102">
        <v>29</v>
      </c>
      <c r="D102">
        <v>9</v>
      </c>
      <c r="E102">
        <v>1</v>
      </c>
      <c r="F102">
        <v>1</v>
      </c>
      <c r="G102" t="s">
        <v>19</v>
      </c>
      <c r="H102">
        <v>3</v>
      </c>
      <c r="I102">
        <v>2</v>
      </c>
      <c r="J102">
        <v>1</v>
      </c>
      <c r="K102">
        <v>1</v>
      </c>
      <c r="L102" t="s">
        <v>19</v>
      </c>
      <c r="M102">
        <v>1</v>
      </c>
      <c r="N102">
        <v>29</v>
      </c>
      <c r="O102">
        <v>22</v>
      </c>
      <c r="P102">
        <v>7</v>
      </c>
      <c r="Q102">
        <v>16</v>
      </c>
      <c r="R102">
        <v>12</v>
      </c>
      <c r="S102">
        <v>4</v>
      </c>
      <c r="T102">
        <v>3</v>
      </c>
      <c r="U102">
        <v>3</v>
      </c>
      <c r="V102">
        <v>0</v>
      </c>
      <c r="W102">
        <v>1</v>
      </c>
      <c r="X102">
        <v>1</v>
      </c>
      <c r="Y102">
        <v>0</v>
      </c>
      <c r="Z102">
        <v>0</v>
      </c>
      <c r="AA102">
        <v>0</v>
      </c>
      <c r="AB102" t="s">
        <v>19</v>
      </c>
      <c r="AC102" t="s">
        <v>19</v>
      </c>
      <c r="AD102" t="s">
        <v>19</v>
      </c>
      <c r="AE102" t="s">
        <v>19</v>
      </c>
      <c r="AF102">
        <v>1</v>
      </c>
      <c r="AG102">
        <v>1</v>
      </c>
      <c r="AH102" t="s">
        <v>19</v>
      </c>
      <c r="AI102" t="s">
        <v>19</v>
      </c>
      <c r="AJ102" t="s">
        <v>19</v>
      </c>
      <c r="AK102" t="s">
        <v>19</v>
      </c>
    </row>
    <row r="103" spans="1:37">
      <c r="A103" t="s">
        <v>983</v>
      </c>
      <c r="B103">
        <v>128</v>
      </c>
      <c r="C103">
        <v>105</v>
      </c>
      <c r="D103">
        <v>23</v>
      </c>
      <c r="E103">
        <v>7</v>
      </c>
      <c r="F103">
        <v>6</v>
      </c>
      <c r="G103">
        <v>0</v>
      </c>
      <c r="H103">
        <v>9</v>
      </c>
      <c r="I103">
        <v>8</v>
      </c>
      <c r="J103">
        <v>1</v>
      </c>
      <c r="K103">
        <v>2</v>
      </c>
      <c r="L103">
        <v>0</v>
      </c>
      <c r="M103">
        <v>2</v>
      </c>
      <c r="N103">
        <v>86</v>
      </c>
      <c r="O103">
        <v>67</v>
      </c>
      <c r="P103">
        <v>20</v>
      </c>
      <c r="Q103">
        <v>49</v>
      </c>
      <c r="R103">
        <v>45</v>
      </c>
      <c r="S103">
        <v>4</v>
      </c>
      <c r="T103">
        <v>14</v>
      </c>
      <c r="U103">
        <v>14</v>
      </c>
      <c r="V103">
        <v>0</v>
      </c>
      <c r="W103">
        <v>5</v>
      </c>
      <c r="X103">
        <v>5</v>
      </c>
      <c r="Y103" t="s">
        <v>19</v>
      </c>
      <c r="Z103">
        <v>1</v>
      </c>
      <c r="AA103">
        <v>1</v>
      </c>
      <c r="AB103">
        <v>0</v>
      </c>
      <c r="AC103" t="s">
        <v>19</v>
      </c>
      <c r="AD103" t="s">
        <v>19</v>
      </c>
      <c r="AE103" t="s">
        <v>19</v>
      </c>
      <c r="AF103">
        <v>4</v>
      </c>
      <c r="AG103">
        <v>4</v>
      </c>
      <c r="AH103" t="s">
        <v>19</v>
      </c>
      <c r="AI103" t="s">
        <v>19</v>
      </c>
      <c r="AJ103" t="s">
        <v>19</v>
      </c>
      <c r="AK103" t="s">
        <v>19</v>
      </c>
    </row>
    <row r="104" spans="1:37">
      <c r="A104" t="s">
        <v>982</v>
      </c>
      <c r="B104">
        <v>127</v>
      </c>
      <c r="C104">
        <v>110</v>
      </c>
      <c r="D104">
        <v>17</v>
      </c>
      <c r="E104">
        <v>8</v>
      </c>
      <c r="F104">
        <v>8</v>
      </c>
      <c r="G104" t="s">
        <v>19</v>
      </c>
      <c r="H104">
        <v>5</v>
      </c>
      <c r="I104">
        <v>3</v>
      </c>
      <c r="J104">
        <v>2</v>
      </c>
      <c r="K104">
        <v>8</v>
      </c>
      <c r="L104">
        <v>5</v>
      </c>
      <c r="M104">
        <v>3</v>
      </c>
      <c r="N104">
        <v>81</v>
      </c>
      <c r="O104">
        <v>71</v>
      </c>
      <c r="P104">
        <v>10</v>
      </c>
      <c r="Q104">
        <v>41</v>
      </c>
      <c r="R104">
        <v>39</v>
      </c>
      <c r="S104">
        <v>2</v>
      </c>
      <c r="T104">
        <v>19</v>
      </c>
      <c r="U104">
        <v>18</v>
      </c>
      <c r="V104">
        <v>0</v>
      </c>
      <c r="W104">
        <v>4</v>
      </c>
      <c r="X104">
        <v>2</v>
      </c>
      <c r="Y104">
        <v>2</v>
      </c>
      <c r="Z104">
        <v>1</v>
      </c>
      <c r="AA104">
        <v>1</v>
      </c>
      <c r="AB104" t="s">
        <v>19</v>
      </c>
      <c r="AC104" t="s">
        <v>19</v>
      </c>
      <c r="AD104" t="s">
        <v>19</v>
      </c>
      <c r="AE104" t="s">
        <v>19</v>
      </c>
      <c r="AF104">
        <v>3</v>
      </c>
      <c r="AG104">
        <v>3</v>
      </c>
      <c r="AH104" t="s">
        <v>19</v>
      </c>
      <c r="AI104" t="s">
        <v>19</v>
      </c>
      <c r="AJ104" t="s">
        <v>19</v>
      </c>
      <c r="AK104" t="s">
        <v>19</v>
      </c>
    </row>
    <row r="105" spans="1:37">
      <c r="A105" t="s">
        <v>981</v>
      </c>
      <c r="B105">
        <v>87</v>
      </c>
      <c r="C105">
        <v>71</v>
      </c>
      <c r="D105">
        <v>16</v>
      </c>
      <c r="E105">
        <v>5</v>
      </c>
      <c r="F105">
        <v>4</v>
      </c>
      <c r="G105">
        <v>0</v>
      </c>
      <c r="H105">
        <v>7</v>
      </c>
      <c r="I105">
        <v>5</v>
      </c>
      <c r="J105">
        <v>2</v>
      </c>
      <c r="K105">
        <v>3</v>
      </c>
      <c r="L105">
        <v>1</v>
      </c>
      <c r="M105">
        <v>2</v>
      </c>
      <c r="N105">
        <v>58</v>
      </c>
      <c r="O105">
        <v>49</v>
      </c>
      <c r="P105">
        <v>9</v>
      </c>
      <c r="Q105">
        <v>36</v>
      </c>
      <c r="R105">
        <v>33</v>
      </c>
      <c r="S105">
        <v>4</v>
      </c>
      <c r="T105">
        <v>8</v>
      </c>
      <c r="U105">
        <v>7</v>
      </c>
      <c r="V105">
        <v>1</v>
      </c>
      <c r="W105">
        <v>3</v>
      </c>
      <c r="X105">
        <v>3</v>
      </c>
      <c r="Y105">
        <v>1</v>
      </c>
      <c r="Z105">
        <v>0</v>
      </c>
      <c r="AA105" t="s">
        <v>19</v>
      </c>
      <c r="AB105">
        <v>0</v>
      </c>
      <c r="AC105" t="s">
        <v>19</v>
      </c>
      <c r="AD105" t="s">
        <v>19</v>
      </c>
      <c r="AE105" t="s">
        <v>19</v>
      </c>
      <c r="AF105">
        <v>3</v>
      </c>
      <c r="AG105">
        <v>3</v>
      </c>
      <c r="AH105" t="s">
        <v>19</v>
      </c>
      <c r="AI105" t="s">
        <v>19</v>
      </c>
      <c r="AJ105" t="s">
        <v>19</v>
      </c>
      <c r="AK105" t="s">
        <v>19</v>
      </c>
    </row>
    <row r="106" spans="1:37">
      <c r="A106" t="s">
        <v>980</v>
      </c>
      <c r="B106">
        <v>128</v>
      </c>
      <c r="C106">
        <v>104</v>
      </c>
      <c r="D106">
        <v>24</v>
      </c>
      <c r="E106">
        <v>6</v>
      </c>
      <c r="F106">
        <v>5</v>
      </c>
      <c r="G106">
        <v>0</v>
      </c>
      <c r="H106">
        <v>5</v>
      </c>
      <c r="I106">
        <v>3</v>
      </c>
      <c r="J106">
        <v>2</v>
      </c>
      <c r="K106">
        <v>7</v>
      </c>
      <c r="L106">
        <v>4</v>
      </c>
      <c r="M106">
        <v>3</v>
      </c>
      <c r="N106">
        <v>79</v>
      </c>
      <c r="O106">
        <v>62</v>
      </c>
      <c r="P106">
        <v>17</v>
      </c>
      <c r="Q106">
        <v>49</v>
      </c>
      <c r="R106">
        <v>44</v>
      </c>
      <c r="S106">
        <v>6</v>
      </c>
      <c r="T106">
        <v>14</v>
      </c>
      <c r="U106">
        <v>13</v>
      </c>
      <c r="V106">
        <v>1</v>
      </c>
      <c r="W106">
        <v>10</v>
      </c>
      <c r="X106">
        <v>8</v>
      </c>
      <c r="Y106">
        <v>1</v>
      </c>
      <c r="Z106">
        <v>2</v>
      </c>
      <c r="AA106">
        <v>1</v>
      </c>
      <c r="AB106">
        <v>0</v>
      </c>
      <c r="AC106" t="s">
        <v>19</v>
      </c>
      <c r="AD106" t="s">
        <v>19</v>
      </c>
      <c r="AE106" t="s">
        <v>19</v>
      </c>
      <c r="AF106">
        <v>3</v>
      </c>
      <c r="AG106">
        <v>3</v>
      </c>
      <c r="AH106">
        <v>0</v>
      </c>
      <c r="AI106">
        <v>5</v>
      </c>
      <c r="AJ106">
        <v>5</v>
      </c>
      <c r="AK106" t="s">
        <v>19</v>
      </c>
    </row>
    <row r="107" spans="1:37">
      <c r="A107" t="s">
        <v>979</v>
      </c>
      <c r="B107">
        <v>102</v>
      </c>
      <c r="C107">
        <v>78</v>
      </c>
      <c r="D107">
        <v>24</v>
      </c>
      <c r="E107">
        <v>5</v>
      </c>
      <c r="F107">
        <v>5</v>
      </c>
      <c r="G107">
        <v>0</v>
      </c>
      <c r="H107">
        <v>3</v>
      </c>
      <c r="I107">
        <v>2</v>
      </c>
      <c r="J107">
        <v>1</v>
      </c>
      <c r="K107">
        <v>2</v>
      </c>
      <c r="L107">
        <v>1</v>
      </c>
      <c r="M107">
        <v>1</v>
      </c>
      <c r="N107">
        <v>72</v>
      </c>
      <c r="O107">
        <v>51</v>
      </c>
      <c r="P107">
        <v>21</v>
      </c>
      <c r="Q107">
        <v>41</v>
      </c>
      <c r="R107">
        <v>32</v>
      </c>
      <c r="S107">
        <v>9</v>
      </c>
      <c r="T107">
        <v>8</v>
      </c>
      <c r="U107">
        <v>8</v>
      </c>
      <c r="V107">
        <v>1</v>
      </c>
      <c r="W107">
        <v>9</v>
      </c>
      <c r="X107">
        <v>9</v>
      </c>
      <c r="Y107">
        <v>1</v>
      </c>
      <c r="Z107">
        <v>2</v>
      </c>
      <c r="AA107">
        <v>2</v>
      </c>
      <c r="AB107" t="s">
        <v>19</v>
      </c>
      <c r="AC107" t="s">
        <v>19</v>
      </c>
      <c r="AD107" t="s">
        <v>19</v>
      </c>
      <c r="AE107" t="s">
        <v>19</v>
      </c>
      <c r="AF107">
        <v>1</v>
      </c>
      <c r="AG107">
        <v>1</v>
      </c>
      <c r="AH107" t="s">
        <v>19</v>
      </c>
      <c r="AI107" t="s">
        <v>19</v>
      </c>
      <c r="AJ107" t="s">
        <v>19</v>
      </c>
      <c r="AK107" t="s">
        <v>19</v>
      </c>
    </row>
    <row r="108" spans="1:37">
      <c r="A108" t="s">
        <v>978</v>
      </c>
      <c r="B108">
        <v>69</v>
      </c>
      <c r="C108">
        <v>54</v>
      </c>
      <c r="D108">
        <v>15</v>
      </c>
      <c r="E108">
        <v>2</v>
      </c>
      <c r="F108">
        <v>2</v>
      </c>
      <c r="G108">
        <v>0</v>
      </c>
      <c r="H108">
        <v>5</v>
      </c>
      <c r="I108">
        <v>3</v>
      </c>
      <c r="J108">
        <v>2</v>
      </c>
      <c r="K108">
        <v>1</v>
      </c>
      <c r="L108">
        <v>1</v>
      </c>
      <c r="M108" t="s">
        <v>19</v>
      </c>
      <c r="N108">
        <v>49</v>
      </c>
      <c r="O108">
        <v>36</v>
      </c>
      <c r="P108">
        <v>13</v>
      </c>
      <c r="Q108">
        <v>31</v>
      </c>
      <c r="R108">
        <v>25</v>
      </c>
      <c r="S108">
        <v>6</v>
      </c>
      <c r="T108">
        <v>6</v>
      </c>
      <c r="U108">
        <v>6</v>
      </c>
      <c r="V108">
        <v>0</v>
      </c>
      <c r="W108">
        <v>3</v>
      </c>
      <c r="X108">
        <v>3</v>
      </c>
      <c r="Y108" t="s">
        <v>19</v>
      </c>
      <c r="Z108">
        <v>1</v>
      </c>
      <c r="AA108">
        <v>1</v>
      </c>
      <c r="AB108">
        <v>0</v>
      </c>
      <c r="AC108">
        <v>0</v>
      </c>
      <c r="AD108" t="s">
        <v>19</v>
      </c>
      <c r="AE108">
        <v>0</v>
      </c>
      <c r="AF108">
        <v>2</v>
      </c>
      <c r="AG108">
        <v>2</v>
      </c>
      <c r="AH108" t="s">
        <v>19</v>
      </c>
      <c r="AI108" t="s">
        <v>19</v>
      </c>
      <c r="AJ108" t="s">
        <v>19</v>
      </c>
      <c r="AK108" t="s">
        <v>19</v>
      </c>
    </row>
    <row r="109" spans="1:37">
      <c r="A109" t="s">
        <v>977</v>
      </c>
      <c r="B109">
        <v>129</v>
      </c>
      <c r="C109">
        <v>94</v>
      </c>
      <c r="D109">
        <v>35</v>
      </c>
      <c r="E109">
        <v>8</v>
      </c>
      <c r="F109">
        <v>7</v>
      </c>
      <c r="G109">
        <v>1</v>
      </c>
      <c r="H109">
        <v>4</v>
      </c>
      <c r="I109">
        <v>1</v>
      </c>
      <c r="J109">
        <v>3</v>
      </c>
      <c r="K109">
        <v>6</v>
      </c>
      <c r="L109">
        <v>1</v>
      </c>
      <c r="M109">
        <v>5</v>
      </c>
      <c r="N109">
        <v>78</v>
      </c>
      <c r="O109">
        <v>53</v>
      </c>
      <c r="P109">
        <v>25</v>
      </c>
      <c r="Q109">
        <v>48</v>
      </c>
      <c r="R109">
        <v>39</v>
      </c>
      <c r="S109">
        <v>9</v>
      </c>
      <c r="T109">
        <v>15</v>
      </c>
      <c r="U109">
        <v>15</v>
      </c>
      <c r="V109" t="s">
        <v>19</v>
      </c>
      <c r="W109">
        <v>11</v>
      </c>
      <c r="X109">
        <v>11</v>
      </c>
      <c r="Y109">
        <v>1</v>
      </c>
      <c r="Z109">
        <v>2</v>
      </c>
      <c r="AA109">
        <v>2</v>
      </c>
      <c r="AB109" t="s">
        <v>19</v>
      </c>
      <c r="AC109" t="s">
        <v>19</v>
      </c>
      <c r="AD109" t="s">
        <v>19</v>
      </c>
      <c r="AE109" t="s">
        <v>19</v>
      </c>
      <c r="AF109">
        <v>4</v>
      </c>
      <c r="AG109">
        <v>4</v>
      </c>
      <c r="AH109" t="s">
        <v>19</v>
      </c>
      <c r="AI109">
        <v>1</v>
      </c>
      <c r="AJ109">
        <v>1</v>
      </c>
      <c r="AK109" t="s">
        <v>19</v>
      </c>
    </row>
    <row r="110" spans="1:37">
      <c r="A110" t="s">
        <v>976</v>
      </c>
      <c r="B110">
        <v>114</v>
      </c>
      <c r="C110">
        <v>90</v>
      </c>
      <c r="D110">
        <v>23</v>
      </c>
      <c r="E110">
        <v>6</v>
      </c>
      <c r="F110">
        <v>3</v>
      </c>
      <c r="G110">
        <v>2</v>
      </c>
      <c r="H110">
        <v>5</v>
      </c>
      <c r="I110">
        <v>1</v>
      </c>
      <c r="J110">
        <v>4</v>
      </c>
      <c r="K110">
        <v>3</v>
      </c>
      <c r="L110">
        <v>2</v>
      </c>
      <c r="M110">
        <v>1</v>
      </c>
      <c r="N110">
        <v>80</v>
      </c>
      <c r="O110">
        <v>66</v>
      </c>
      <c r="P110">
        <v>14</v>
      </c>
      <c r="Q110">
        <v>37</v>
      </c>
      <c r="R110">
        <v>34</v>
      </c>
      <c r="S110">
        <v>3</v>
      </c>
      <c r="T110">
        <v>13</v>
      </c>
      <c r="U110">
        <v>12</v>
      </c>
      <c r="V110">
        <v>1</v>
      </c>
      <c r="W110">
        <v>5</v>
      </c>
      <c r="X110">
        <v>5</v>
      </c>
      <c r="Y110">
        <v>0</v>
      </c>
      <c r="Z110">
        <v>1</v>
      </c>
      <c r="AA110">
        <v>1</v>
      </c>
      <c r="AB110">
        <v>1</v>
      </c>
      <c r="AC110">
        <v>1</v>
      </c>
      <c r="AD110" t="s">
        <v>19</v>
      </c>
      <c r="AE110">
        <v>1</v>
      </c>
      <c r="AF110">
        <v>1</v>
      </c>
      <c r="AG110">
        <v>1</v>
      </c>
      <c r="AH110" t="s">
        <v>19</v>
      </c>
      <c r="AI110" t="s">
        <v>19</v>
      </c>
      <c r="AJ110" t="s">
        <v>19</v>
      </c>
      <c r="AK110" t="s">
        <v>19</v>
      </c>
    </row>
    <row r="111" spans="1:37">
      <c r="A111" t="s">
        <v>975</v>
      </c>
      <c r="B111">
        <v>94</v>
      </c>
      <c r="C111">
        <v>75</v>
      </c>
      <c r="D111">
        <v>19</v>
      </c>
      <c r="E111">
        <v>5</v>
      </c>
      <c r="F111">
        <v>5</v>
      </c>
      <c r="G111">
        <v>0</v>
      </c>
      <c r="H111">
        <v>4</v>
      </c>
      <c r="I111">
        <v>0</v>
      </c>
      <c r="J111">
        <v>4</v>
      </c>
      <c r="K111">
        <v>5</v>
      </c>
      <c r="L111">
        <v>4</v>
      </c>
      <c r="M111">
        <v>2</v>
      </c>
      <c r="N111">
        <v>65</v>
      </c>
      <c r="O111">
        <v>53</v>
      </c>
      <c r="P111">
        <v>11</v>
      </c>
      <c r="Q111">
        <v>40</v>
      </c>
      <c r="R111">
        <v>36</v>
      </c>
      <c r="S111">
        <v>3</v>
      </c>
      <c r="T111">
        <v>9</v>
      </c>
      <c r="U111">
        <v>8</v>
      </c>
      <c r="V111">
        <v>1</v>
      </c>
      <c r="W111">
        <v>2</v>
      </c>
      <c r="X111">
        <v>2</v>
      </c>
      <c r="Y111">
        <v>0</v>
      </c>
      <c r="Z111">
        <v>0</v>
      </c>
      <c r="AA111" t="s">
        <v>19</v>
      </c>
      <c r="AB111">
        <v>0</v>
      </c>
      <c r="AC111">
        <v>0</v>
      </c>
      <c r="AD111" t="s">
        <v>19</v>
      </c>
      <c r="AE111">
        <v>0</v>
      </c>
      <c r="AF111">
        <v>2</v>
      </c>
      <c r="AG111">
        <v>2</v>
      </c>
      <c r="AH111" t="s">
        <v>19</v>
      </c>
      <c r="AI111">
        <v>1</v>
      </c>
      <c r="AJ111">
        <v>1</v>
      </c>
      <c r="AK111" t="s">
        <v>19</v>
      </c>
    </row>
    <row r="112" spans="1:37">
      <c r="A112" t="s">
        <v>974</v>
      </c>
      <c r="B112">
        <v>203</v>
      </c>
      <c r="C112">
        <v>155</v>
      </c>
      <c r="D112">
        <v>48</v>
      </c>
      <c r="E112">
        <v>12</v>
      </c>
      <c r="F112">
        <v>9</v>
      </c>
      <c r="G112">
        <v>4</v>
      </c>
      <c r="H112">
        <v>9</v>
      </c>
      <c r="I112">
        <v>6</v>
      </c>
      <c r="J112">
        <v>3</v>
      </c>
      <c r="K112">
        <v>9</v>
      </c>
      <c r="L112">
        <v>5</v>
      </c>
      <c r="M112">
        <v>4</v>
      </c>
      <c r="N112">
        <v>127</v>
      </c>
      <c r="O112">
        <v>97</v>
      </c>
      <c r="P112">
        <v>31</v>
      </c>
      <c r="Q112">
        <v>93</v>
      </c>
      <c r="R112">
        <v>79</v>
      </c>
      <c r="S112">
        <v>13</v>
      </c>
      <c r="T112">
        <v>17</v>
      </c>
      <c r="U112">
        <v>16</v>
      </c>
      <c r="V112">
        <v>1</v>
      </c>
      <c r="W112">
        <v>18</v>
      </c>
      <c r="X112">
        <v>15</v>
      </c>
      <c r="Y112">
        <v>3</v>
      </c>
      <c r="Z112">
        <v>2</v>
      </c>
      <c r="AA112">
        <v>2</v>
      </c>
      <c r="AB112" t="s">
        <v>19</v>
      </c>
      <c r="AC112" t="s">
        <v>19</v>
      </c>
      <c r="AD112" t="s">
        <v>19</v>
      </c>
      <c r="AE112" t="s">
        <v>19</v>
      </c>
      <c r="AF112">
        <v>3</v>
      </c>
      <c r="AG112">
        <v>3</v>
      </c>
      <c r="AH112" t="s">
        <v>19</v>
      </c>
      <c r="AI112">
        <v>6</v>
      </c>
      <c r="AJ112">
        <v>3</v>
      </c>
      <c r="AK112">
        <v>3</v>
      </c>
    </row>
    <row r="113" spans="1:37">
      <c r="A113" t="s">
        <v>973</v>
      </c>
      <c r="B113">
        <v>156</v>
      </c>
      <c r="C113">
        <v>127</v>
      </c>
      <c r="D113">
        <v>29</v>
      </c>
      <c r="E113">
        <v>11</v>
      </c>
      <c r="F113">
        <v>9</v>
      </c>
      <c r="G113">
        <v>2</v>
      </c>
      <c r="H113">
        <v>2</v>
      </c>
      <c r="I113">
        <v>1</v>
      </c>
      <c r="J113">
        <v>1</v>
      </c>
      <c r="K113">
        <v>11</v>
      </c>
      <c r="L113">
        <v>8</v>
      </c>
      <c r="M113">
        <v>3</v>
      </c>
      <c r="N113">
        <v>97</v>
      </c>
      <c r="O113">
        <v>77</v>
      </c>
      <c r="P113">
        <v>20</v>
      </c>
      <c r="Q113">
        <v>59</v>
      </c>
      <c r="R113">
        <v>52</v>
      </c>
      <c r="S113">
        <v>7</v>
      </c>
      <c r="T113">
        <v>17</v>
      </c>
      <c r="U113">
        <v>16</v>
      </c>
      <c r="V113">
        <v>1</v>
      </c>
      <c r="W113">
        <v>8</v>
      </c>
      <c r="X113">
        <v>8</v>
      </c>
      <c r="Y113">
        <v>1</v>
      </c>
      <c r="Z113">
        <v>3</v>
      </c>
      <c r="AA113">
        <v>2</v>
      </c>
      <c r="AB113">
        <v>1</v>
      </c>
      <c r="AC113">
        <v>2</v>
      </c>
      <c r="AD113">
        <v>1</v>
      </c>
      <c r="AE113">
        <v>2</v>
      </c>
      <c r="AF113">
        <v>7</v>
      </c>
      <c r="AG113">
        <v>7</v>
      </c>
      <c r="AH113">
        <v>1</v>
      </c>
      <c r="AI113" t="s">
        <v>19</v>
      </c>
      <c r="AJ113" t="s">
        <v>19</v>
      </c>
      <c r="AK113" t="s">
        <v>19</v>
      </c>
    </row>
    <row r="114" spans="1:37">
      <c r="A114" t="s">
        <v>972</v>
      </c>
      <c r="B114">
        <v>71</v>
      </c>
      <c r="C114">
        <v>64</v>
      </c>
      <c r="D114">
        <v>8</v>
      </c>
      <c r="E114">
        <v>3</v>
      </c>
      <c r="F114">
        <v>3</v>
      </c>
      <c r="G114" t="s">
        <v>19</v>
      </c>
      <c r="H114">
        <v>3</v>
      </c>
      <c r="I114">
        <v>3</v>
      </c>
      <c r="J114" t="s">
        <v>19</v>
      </c>
      <c r="K114">
        <v>4</v>
      </c>
      <c r="L114">
        <v>3</v>
      </c>
      <c r="M114">
        <v>1</v>
      </c>
      <c r="N114">
        <v>41</v>
      </c>
      <c r="O114">
        <v>35</v>
      </c>
      <c r="P114">
        <v>7</v>
      </c>
      <c r="Q114">
        <v>25</v>
      </c>
      <c r="R114">
        <v>23</v>
      </c>
      <c r="S114">
        <v>2</v>
      </c>
      <c r="T114">
        <v>8</v>
      </c>
      <c r="U114">
        <v>8</v>
      </c>
      <c r="V114" t="s">
        <v>19</v>
      </c>
      <c r="W114">
        <v>8</v>
      </c>
      <c r="X114">
        <v>8</v>
      </c>
      <c r="Y114">
        <v>0</v>
      </c>
      <c r="Z114">
        <v>0</v>
      </c>
      <c r="AA114">
        <v>0</v>
      </c>
      <c r="AB114" t="s">
        <v>19</v>
      </c>
      <c r="AC114" t="s">
        <v>19</v>
      </c>
      <c r="AD114" t="s">
        <v>19</v>
      </c>
      <c r="AE114" t="s">
        <v>19</v>
      </c>
      <c r="AF114">
        <v>4</v>
      </c>
      <c r="AG114">
        <v>4</v>
      </c>
      <c r="AH114" t="s">
        <v>19</v>
      </c>
      <c r="AI114" t="s">
        <v>19</v>
      </c>
      <c r="AJ114" t="s">
        <v>19</v>
      </c>
      <c r="AK114" t="s">
        <v>19</v>
      </c>
    </row>
    <row r="115" spans="1:37">
      <c r="A115" t="s">
        <v>971</v>
      </c>
      <c r="B115">
        <v>176</v>
      </c>
      <c r="C115">
        <v>151</v>
      </c>
      <c r="D115">
        <v>25</v>
      </c>
      <c r="E115">
        <v>10</v>
      </c>
      <c r="F115">
        <v>9</v>
      </c>
      <c r="G115">
        <v>1</v>
      </c>
      <c r="H115">
        <v>5</v>
      </c>
      <c r="I115">
        <v>2</v>
      </c>
      <c r="J115">
        <v>3</v>
      </c>
      <c r="K115">
        <v>12</v>
      </c>
      <c r="L115">
        <v>11</v>
      </c>
      <c r="M115">
        <v>2</v>
      </c>
      <c r="N115">
        <v>114</v>
      </c>
      <c r="O115">
        <v>97</v>
      </c>
      <c r="P115">
        <v>17</v>
      </c>
      <c r="Q115">
        <v>59</v>
      </c>
      <c r="R115">
        <v>56</v>
      </c>
      <c r="S115">
        <v>3</v>
      </c>
      <c r="T115">
        <v>12</v>
      </c>
      <c r="U115">
        <v>10</v>
      </c>
      <c r="V115">
        <v>2</v>
      </c>
      <c r="W115">
        <v>15</v>
      </c>
      <c r="X115">
        <v>14</v>
      </c>
      <c r="Y115">
        <v>1</v>
      </c>
      <c r="Z115">
        <v>1</v>
      </c>
      <c r="AA115">
        <v>1</v>
      </c>
      <c r="AB115">
        <v>0</v>
      </c>
      <c r="AC115" t="s">
        <v>19</v>
      </c>
      <c r="AD115" t="s">
        <v>19</v>
      </c>
      <c r="AE115" t="s">
        <v>19</v>
      </c>
      <c r="AF115">
        <v>6</v>
      </c>
      <c r="AG115">
        <v>6</v>
      </c>
      <c r="AH115" t="s">
        <v>19</v>
      </c>
      <c r="AI115">
        <v>1</v>
      </c>
      <c r="AJ115">
        <v>1</v>
      </c>
      <c r="AK115" t="s">
        <v>19</v>
      </c>
    </row>
    <row r="116" spans="1:37">
      <c r="A116" t="s">
        <v>970</v>
      </c>
      <c r="B116">
        <v>169</v>
      </c>
      <c r="C116">
        <v>145</v>
      </c>
      <c r="D116">
        <v>24</v>
      </c>
      <c r="E116">
        <v>10</v>
      </c>
      <c r="F116">
        <v>10</v>
      </c>
      <c r="G116">
        <v>0</v>
      </c>
      <c r="H116">
        <v>8</v>
      </c>
      <c r="I116">
        <v>6</v>
      </c>
      <c r="J116">
        <v>1</v>
      </c>
      <c r="K116">
        <v>6</v>
      </c>
      <c r="L116">
        <v>3</v>
      </c>
      <c r="M116">
        <v>3</v>
      </c>
      <c r="N116">
        <v>111</v>
      </c>
      <c r="O116">
        <v>96</v>
      </c>
      <c r="P116">
        <v>15</v>
      </c>
      <c r="Q116">
        <v>63</v>
      </c>
      <c r="R116">
        <v>59</v>
      </c>
      <c r="S116">
        <v>4</v>
      </c>
      <c r="T116">
        <v>17</v>
      </c>
      <c r="U116">
        <v>16</v>
      </c>
      <c r="V116">
        <v>2</v>
      </c>
      <c r="W116">
        <v>11</v>
      </c>
      <c r="X116">
        <v>9</v>
      </c>
      <c r="Y116">
        <v>2</v>
      </c>
      <c r="Z116">
        <v>2</v>
      </c>
      <c r="AA116">
        <v>1</v>
      </c>
      <c r="AB116">
        <v>1</v>
      </c>
      <c r="AC116" t="s">
        <v>19</v>
      </c>
      <c r="AD116" t="s">
        <v>19</v>
      </c>
      <c r="AE116" t="s">
        <v>19</v>
      </c>
      <c r="AF116">
        <v>5</v>
      </c>
      <c r="AG116">
        <v>4</v>
      </c>
      <c r="AH116">
        <v>0</v>
      </c>
      <c r="AI116" t="s">
        <v>19</v>
      </c>
      <c r="AJ116" t="s">
        <v>19</v>
      </c>
      <c r="AK116" t="s">
        <v>19</v>
      </c>
    </row>
    <row r="117" spans="1:37">
      <c r="A117" t="s">
        <v>969</v>
      </c>
      <c r="B117">
        <v>147</v>
      </c>
      <c r="C117">
        <v>133</v>
      </c>
      <c r="D117">
        <v>14</v>
      </c>
      <c r="E117">
        <v>5</v>
      </c>
      <c r="F117">
        <v>4</v>
      </c>
      <c r="G117">
        <v>1</v>
      </c>
      <c r="H117">
        <v>16</v>
      </c>
      <c r="I117">
        <v>14</v>
      </c>
      <c r="J117">
        <v>2</v>
      </c>
      <c r="K117">
        <v>9</v>
      </c>
      <c r="L117">
        <v>7</v>
      </c>
      <c r="M117">
        <v>2</v>
      </c>
      <c r="N117">
        <v>92</v>
      </c>
      <c r="O117">
        <v>84</v>
      </c>
      <c r="P117">
        <v>8</v>
      </c>
      <c r="Q117">
        <v>73</v>
      </c>
      <c r="R117">
        <v>70</v>
      </c>
      <c r="S117">
        <v>3</v>
      </c>
      <c r="T117">
        <v>12</v>
      </c>
      <c r="U117">
        <v>11</v>
      </c>
      <c r="V117">
        <v>1</v>
      </c>
      <c r="W117">
        <v>7</v>
      </c>
      <c r="X117">
        <v>7</v>
      </c>
      <c r="Y117" t="s">
        <v>19</v>
      </c>
      <c r="Z117">
        <v>1</v>
      </c>
      <c r="AA117">
        <v>1</v>
      </c>
      <c r="AB117" t="s">
        <v>19</v>
      </c>
      <c r="AC117">
        <v>1</v>
      </c>
      <c r="AD117">
        <v>1</v>
      </c>
      <c r="AE117" t="s">
        <v>19</v>
      </c>
      <c r="AF117">
        <v>4</v>
      </c>
      <c r="AG117">
        <v>4</v>
      </c>
      <c r="AH117" t="s">
        <v>19</v>
      </c>
      <c r="AI117">
        <v>1</v>
      </c>
      <c r="AJ117">
        <v>1</v>
      </c>
      <c r="AK117" t="s">
        <v>19</v>
      </c>
    </row>
    <row r="118" spans="1:37">
      <c r="A118" t="s">
        <v>968</v>
      </c>
      <c r="B118">
        <v>95</v>
      </c>
      <c r="C118">
        <v>80</v>
      </c>
      <c r="D118">
        <v>15</v>
      </c>
      <c r="E118">
        <v>4</v>
      </c>
      <c r="F118">
        <v>4</v>
      </c>
      <c r="G118" t="s">
        <v>19</v>
      </c>
      <c r="H118">
        <v>1</v>
      </c>
      <c r="I118">
        <v>1</v>
      </c>
      <c r="J118" t="s">
        <v>19</v>
      </c>
      <c r="K118">
        <v>6</v>
      </c>
      <c r="L118">
        <v>6</v>
      </c>
      <c r="M118">
        <v>0</v>
      </c>
      <c r="N118">
        <v>61</v>
      </c>
      <c r="O118">
        <v>49</v>
      </c>
      <c r="P118">
        <v>12</v>
      </c>
      <c r="Q118">
        <v>34</v>
      </c>
      <c r="R118">
        <v>33</v>
      </c>
      <c r="S118">
        <v>1</v>
      </c>
      <c r="T118">
        <v>12</v>
      </c>
      <c r="U118">
        <v>11</v>
      </c>
      <c r="V118">
        <v>1</v>
      </c>
      <c r="W118">
        <v>9</v>
      </c>
      <c r="X118">
        <v>9</v>
      </c>
      <c r="Y118">
        <v>1</v>
      </c>
      <c r="Z118" t="s">
        <v>19</v>
      </c>
      <c r="AA118" t="s">
        <v>19</v>
      </c>
      <c r="AB118" t="s">
        <v>19</v>
      </c>
      <c r="AC118" t="s">
        <v>19</v>
      </c>
      <c r="AD118" t="s">
        <v>19</v>
      </c>
      <c r="AE118" t="s">
        <v>19</v>
      </c>
      <c r="AF118">
        <v>1</v>
      </c>
      <c r="AG118">
        <v>0</v>
      </c>
      <c r="AH118">
        <v>0</v>
      </c>
      <c r="AI118" t="s">
        <v>19</v>
      </c>
      <c r="AJ118" t="s">
        <v>19</v>
      </c>
      <c r="AK118" t="s">
        <v>19</v>
      </c>
    </row>
    <row r="119" spans="1:37">
      <c r="A119" t="s">
        <v>967</v>
      </c>
      <c r="B119">
        <v>182</v>
      </c>
      <c r="C119">
        <v>156</v>
      </c>
      <c r="D119">
        <v>25</v>
      </c>
      <c r="E119">
        <v>7</v>
      </c>
      <c r="F119">
        <v>6</v>
      </c>
      <c r="G119">
        <v>1</v>
      </c>
      <c r="H119">
        <v>6</v>
      </c>
      <c r="I119">
        <v>5</v>
      </c>
      <c r="J119">
        <v>1</v>
      </c>
      <c r="K119">
        <v>11</v>
      </c>
      <c r="L119">
        <v>7</v>
      </c>
      <c r="M119">
        <v>4</v>
      </c>
      <c r="N119">
        <v>120</v>
      </c>
      <c r="O119">
        <v>103</v>
      </c>
      <c r="P119">
        <v>17</v>
      </c>
      <c r="Q119">
        <v>74</v>
      </c>
      <c r="R119">
        <v>66</v>
      </c>
      <c r="S119">
        <v>8</v>
      </c>
      <c r="T119">
        <v>22</v>
      </c>
      <c r="U119">
        <v>20</v>
      </c>
      <c r="V119">
        <v>2</v>
      </c>
      <c r="W119">
        <v>11</v>
      </c>
      <c r="X119">
        <v>10</v>
      </c>
      <c r="Y119">
        <v>1</v>
      </c>
      <c r="Z119">
        <v>1</v>
      </c>
      <c r="AA119">
        <v>1</v>
      </c>
      <c r="AB119" t="s">
        <v>19</v>
      </c>
      <c r="AC119">
        <v>1</v>
      </c>
      <c r="AD119">
        <v>1</v>
      </c>
      <c r="AE119" t="s">
        <v>19</v>
      </c>
      <c r="AF119">
        <v>3</v>
      </c>
      <c r="AG119">
        <v>3</v>
      </c>
      <c r="AH119" t="s">
        <v>19</v>
      </c>
      <c r="AI119">
        <v>0</v>
      </c>
      <c r="AJ119" t="s">
        <v>19</v>
      </c>
      <c r="AK119">
        <v>0</v>
      </c>
    </row>
    <row r="120" spans="1:37">
      <c r="A120" t="s">
        <v>966</v>
      </c>
      <c r="B120">
        <v>179</v>
      </c>
      <c r="C120">
        <v>156</v>
      </c>
      <c r="D120">
        <v>23</v>
      </c>
      <c r="E120">
        <v>7</v>
      </c>
      <c r="F120">
        <v>5</v>
      </c>
      <c r="G120">
        <v>2</v>
      </c>
      <c r="H120">
        <v>5</v>
      </c>
      <c r="I120">
        <v>3</v>
      </c>
      <c r="J120">
        <v>2</v>
      </c>
      <c r="K120">
        <v>9</v>
      </c>
      <c r="L120">
        <v>8</v>
      </c>
      <c r="M120">
        <v>1</v>
      </c>
      <c r="N120">
        <v>120</v>
      </c>
      <c r="O120">
        <v>104</v>
      </c>
      <c r="P120">
        <v>16</v>
      </c>
      <c r="Q120">
        <v>90</v>
      </c>
      <c r="R120">
        <v>81</v>
      </c>
      <c r="S120">
        <v>10</v>
      </c>
      <c r="T120">
        <v>22</v>
      </c>
      <c r="U120">
        <v>22</v>
      </c>
      <c r="V120">
        <v>0</v>
      </c>
      <c r="W120">
        <v>11</v>
      </c>
      <c r="X120">
        <v>10</v>
      </c>
      <c r="Y120">
        <v>1</v>
      </c>
      <c r="Z120">
        <v>2</v>
      </c>
      <c r="AA120">
        <v>2</v>
      </c>
      <c r="AB120" t="s">
        <v>19</v>
      </c>
      <c r="AC120">
        <v>0</v>
      </c>
      <c r="AD120" t="s">
        <v>19</v>
      </c>
      <c r="AE120">
        <v>0</v>
      </c>
      <c r="AF120">
        <v>2</v>
      </c>
      <c r="AG120">
        <v>2</v>
      </c>
      <c r="AH120">
        <v>0</v>
      </c>
      <c r="AI120">
        <v>1</v>
      </c>
      <c r="AJ120">
        <v>1</v>
      </c>
      <c r="AK120" t="s">
        <v>19</v>
      </c>
    </row>
    <row r="121" spans="1:37">
      <c r="A121" t="s">
        <v>965</v>
      </c>
      <c r="B121">
        <v>5</v>
      </c>
      <c r="C121">
        <v>3</v>
      </c>
      <c r="D121">
        <v>2</v>
      </c>
      <c r="E121">
        <v>1</v>
      </c>
      <c r="F121" t="s">
        <v>19</v>
      </c>
      <c r="G121">
        <v>1</v>
      </c>
      <c r="H121">
        <v>2</v>
      </c>
      <c r="I121">
        <v>2</v>
      </c>
      <c r="J121" t="s">
        <v>19</v>
      </c>
      <c r="K121">
        <v>1</v>
      </c>
      <c r="L121">
        <v>1</v>
      </c>
      <c r="M121" t="s">
        <v>19</v>
      </c>
      <c r="N121" t="s">
        <v>19</v>
      </c>
      <c r="O121" t="s">
        <v>19</v>
      </c>
      <c r="P121" t="s">
        <v>19</v>
      </c>
      <c r="Q121" t="s">
        <v>19</v>
      </c>
      <c r="R121" t="s">
        <v>19</v>
      </c>
      <c r="S121" t="s">
        <v>19</v>
      </c>
      <c r="T121">
        <v>1</v>
      </c>
      <c r="U121" t="s">
        <v>19</v>
      </c>
      <c r="V121">
        <v>1</v>
      </c>
      <c r="W121">
        <v>1</v>
      </c>
      <c r="X121" t="s">
        <v>19</v>
      </c>
      <c r="Y121">
        <v>1</v>
      </c>
      <c r="Z121" t="s">
        <v>19</v>
      </c>
      <c r="AA121" t="s">
        <v>19</v>
      </c>
      <c r="AB121" t="s">
        <v>19</v>
      </c>
      <c r="AC121" t="s">
        <v>19</v>
      </c>
      <c r="AD121" t="s">
        <v>19</v>
      </c>
      <c r="AE121" t="s">
        <v>19</v>
      </c>
      <c r="AF121" t="s">
        <v>19</v>
      </c>
      <c r="AG121" t="s">
        <v>19</v>
      </c>
      <c r="AH121" t="s">
        <v>19</v>
      </c>
      <c r="AI121" t="s">
        <v>19</v>
      </c>
      <c r="AJ121" t="s">
        <v>19</v>
      </c>
      <c r="AK121" t="s">
        <v>19</v>
      </c>
    </row>
    <row r="122" spans="1:37">
      <c r="A122" t="s">
        <v>964</v>
      </c>
      <c r="B122">
        <v>223</v>
      </c>
      <c r="C122">
        <v>204</v>
      </c>
      <c r="D122">
        <v>19</v>
      </c>
      <c r="E122">
        <v>8</v>
      </c>
      <c r="F122">
        <v>8</v>
      </c>
      <c r="G122">
        <v>0</v>
      </c>
      <c r="H122">
        <v>12</v>
      </c>
      <c r="I122">
        <v>10</v>
      </c>
      <c r="J122">
        <v>2</v>
      </c>
      <c r="K122">
        <v>16</v>
      </c>
      <c r="L122">
        <v>12</v>
      </c>
      <c r="M122">
        <v>3</v>
      </c>
      <c r="N122">
        <v>144</v>
      </c>
      <c r="O122">
        <v>135</v>
      </c>
      <c r="P122">
        <v>10</v>
      </c>
      <c r="Q122">
        <v>90</v>
      </c>
      <c r="R122">
        <v>88</v>
      </c>
      <c r="S122">
        <v>2</v>
      </c>
      <c r="T122">
        <v>25</v>
      </c>
      <c r="U122">
        <v>23</v>
      </c>
      <c r="V122">
        <v>3</v>
      </c>
      <c r="W122">
        <v>11</v>
      </c>
      <c r="X122">
        <v>10</v>
      </c>
      <c r="Y122">
        <v>1</v>
      </c>
      <c r="Z122">
        <v>2</v>
      </c>
      <c r="AA122">
        <v>1</v>
      </c>
      <c r="AB122">
        <v>1</v>
      </c>
      <c r="AC122">
        <v>0</v>
      </c>
      <c r="AD122">
        <v>0</v>
      </c>
      <c r="AE122" t="s">
        <v>19</v>
      </c>
      <c r="AF122">
        <v>4</v>
      </c>
      <c r="AG122">
        <v>4</v>
      </c>
      <c r="AH122">
        <v>0</v>
      </c>
      <c r="AI122">
        <v>1</v>
      </c>
      <c r="AJ122">
        <v>1</v>
      </c>
      <c r="AK122" t="s">
        <v>19</v>
      </c>
    </row>
    <row r="123" spans="1:37">
      <c r="A123" t="s">
        <v>963</v>
      </c>
      <c r="B123">
        <v>93</v>
      </c>
      <c r="C123">
        <v>77</v>
      </c>
      <c r="D123">
        <v>16</v>
      </c>
      <c r="E123">
        <v>3</v>
      </c>
      <c r="F123">
        <v>2</v>
      </c>
      <c r="G123">
        <v>1</v>
      </c>
      <c r="H123">
        <v>2</v>
      </c>
      <c r="I123">
        <v>2</v>
      </c>
      <c r="J123">
        <v>0</v>
      </c>
      <c r="K123">
        <v>6</v>
      </c>
      <c r="L123">
        <v>4</v>
      </c>
      <c r="M123">
        <v>2</v>
      </c>
      <c r="N123">
        <v>66</v>
      </c>
      <c r="O123">
        <v>59</v>
      </c>
      <c r="P123">
        <v>7</v>
      </c>
      <c r="Q123">
        <v>36</v>
      </c>
      <c r="R123">
        <v>34</v>
      </c>
      <c r="S123">
        <v>2</v>
      </c>
      <c r="T123">
        <v>11</v>
      </c>
      <c r="U123">
        <v>7</v>
      </c>
      <c r="V123">
        <v>4</v>
      </c>
      <c r="W123">
        <v>3</v>
      </c>
      <c r="X123">
        <v>3</v>
      </c>
      <c r="Y123" t="s">
        <v>19</v>
      </c>
      <c r="Z123">
        <v>1</v>
      </c>
      <c r="AA123" t="s">
        <v>19</v>
      </c>
      <c r="AB123">
        <v>1</v>
      </c>
      <c r="AC123" t="s">
        <v>19</v>
      </c>
      <c r="AD123" t="s">
        <v>19</v>
      </c>
      <c r="AE123" t="s">
        <v>19</v>
      </c>
      <c r="AF123">
        <v>1</v>
      </c>
      <c r="AG123">
        <v>0</v>
      </c>
      <c r="AH123">
        <v>1</v>
      </c>
      <c r="AI123" t="s">
        <v>19</v>
      </c>
      <c r="AJ123" t="s">
        <v>19</v>
      </c>
      <c r="AK123" t="s">
        <v>19</v>
      </c>
    </row>
  </sheetData>
  <phoneticPr fontId="40"/>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8" tint="-0.499984740745262"/>
  </sheetPr>
  <dimension ref="A1:AK123"/>
  <sheetViews>
    <sheetView zoomScale="90" zoomScaleNormal="90" workbookViewId="0">
      <selection activeCell="F60" sqref="F60"/>
    </sheetView>
  </sheetViews>
  <sheetFormatPr defaultRowHeight="13.5"/>
  <sheetData>
    <row r="1" spans="1:37">
      <c r="A1" t="s">
        <v>1083</v>
      </c>
      <c r="B1" t="s">
        <v>787</v>
      </c>
      <c r="C1" s="271">
        <v>42278</v>
      </c>
    </row>
    <row r="2" spans="1:37">
      <c r="A2" t="s">
        <v>1082</v>
      </c>
      <c r="B2" t="s">
        <v>1088</v>
      </c>
    </row>
    <row r="3" spans="1:37">
      <c r="A3" t="s">
        <v>784</v>
      </c>
    </row>
    <row r="4" spans="1:37">
      <c r="A4" t="s">
        <v>1080</v>
      </c>
    </row>
    <row r="5" spans="1:37">
      <c r="A5" t="s">
        <v>1079</v>
      </c>
    </row>
    <row r="6" spans="1:37">
      <c r="A6" t="s">
        <v>1078</v>
      </c>
    </row>
    <row r="7" spans="1:37">
      <c r="B7" t="s">
        <v>123</v>
      </c>
      <c r="E7" t="s">
        <v>1086</v>
      </c>
      <c r="H7" t="s">
        <v>779</v>
      </c>
      <c r="K7" t="s">
        <v>778</v>
      </c>
      <c r="N7" t="s">
        <v>777</v>
      </c>
      <c r="Q7" t="s">
        <v>1085</v>
      </c>
      <c r="T7" t="s">
        <v>773</v>
      </c>
      <c r="W7" t="s">
        <v>772</v>
      </c>
      <c r="Z7" t="s">
        <v>771</v>
      </c>
      <c r="AC7" t="s">
        <v>769</v>
      </c>
      <c r="AF7" t="s">
        <v>775</v>
      </c>
      <c r="AI7" t="s">
        <v>794</v>
      </c>
    </row>
    <row r="8" spans="1:37">
      <c r="B8" t="s">
        <v>123</v>
      </c>
      <c r="C8" t="s">
        <v>766</v>
      </c>
      <c r="D8" t="s">
        <v>765</v>
      </c>
      <c r="E8" t="s">
        <v>123</v>
      </c>
      <c r="F8" t="s">
        <v>766</v>
      </c>
      <c r="G8" t="s">
        <v>765</v>
      </c>
      <c r="H8" t="s">
        <v>123</v>
      </c>
      <c r="I8" t="s">
        <v>766</v>
      </c>
      <c r="J8" t="s">
        <v>765</v>
      </c>
      <c r="K8" t="s">
        <v>123</v>
      </c>
      <c r="L8" t="s">
        <v>766</v>
      </c>
      <c r="M8" t="s">
        <v>765</v>
      </c>
      <c r="N8" t="s">
        <v>123</v>
      </c>
      <c r="O8" t="s">
        <v>766</v>
      </c>
      <c r="P8" t="s">
        <v>765</v>
      </c>
      <c r="Q8" t="s">
        <v>123</v>
      </c>
      <c r="R8" t="s">
        <v>766</v>
      </c>
      <c r="S8" t="s">
        <v>765</v>
      </c>
      <c r="T8" t="s">
        <v>123</v>
      </c>
      <c r="U8" t="s">
        <v>766</v>
      </c>
      <c r="V8" t="s">
        <v>765</v>
      </c>
      <c r="W8" t="s">
        <v>123</v>
      </c>
      <c r="X8" t="s">
        <v>766</v>
      </c>
      <c r="Y8" t="s">
        <v>765</v>
      </c>
      <c r="Z8" t="s">
        <v>123</v>
      </c>
      <c r="AA8" t="s">
        <v>766</v>
      </c>
      <c r="AB8" t="s">
        <v>765</v>
      </c>
      <c r="AC8" t="s">
        <v>123</v>
      </c>
      <c r="AD8" t="s">
        <v>766</v>
      </c>
      <c r="AE8" t="s">
        <v>765</v>
      </c>
      <c r="AF8" t="s">
        <v>123</v>
      </c>
      <c r="AG8" t="s">
        <v>766</v>
      </c>
      <c r="AH8" t="s">
        <v>765</v>
      </c>
      <c r="AI8" t="s">
        <v>123</v>
      </c>
      <c r="AJ8" t="s">
        <v>766</v>
      </c>
      <c r="AK8" t="s">
        <v>765</v>
      </c>
    </row>
    <row r="9" spans="1:37">
      <c r="A9" t="s">
        <v>1075</v>
      </c>
      <c r="B9">
        <v>31812</v>
      </c>
      <c r="C9">
        <v>25953</v>
      </c>
      <c r="D9">
        <v>5859</v>
      </c>
      <c r="E9">
        <v>2225</v>
      </c>
      <c r="F9">
        <v>2092</v>
      </c>
      <c r="G9">
        <v>133</v>
      </c>
      <c r="H9">
        <v>2244</v>
      </c>
      <c r="I9">
        <v>1716</v>
      </c>
      <c r="J9">
        <v>528</v>
      </c>
      <c r="K9">
        <v>1429</v>
      </c>
      <c r="L9">
        <v>1127</v>
      </c>
      <c r="M9">
        <v>302</v>
      </c>
      <c r="N9" s="431">
        <v>18417</v>
      </c>
      <c r="O9">
        <v>14434</v>
      </c>
      <c r="P9">
        <v>3983</v>
      </c>
      <c r="Q9" s="1060">
        <v>9871</v>
      </c>
      <c r="R9">
        <v>8537</v>
      </c>
      <c r="S9">
        <v>1335</v>
      </c>
      <c r="T9">
        <v>4938</v>
      </c>
      <c r="U9">
        <v>4381</v>
      </c>
      <c r="V9">
        <v>557</v>
      </c>
      <c r="W9">
        <v>1876</v>
      </c>
      <c r="X9">
        <v>1639</v>
      </c>
      <c r="Y9">
        <v>237</v>
      </c>
      <c r="Z9">
        <v>277</v>
      </c>
      <c r="AA9">
        <v>223</v>
      </c>
      <c r="AB9">
        <v>55</v>
      </c>
      <c r="AC9">
        <v>79</v>
      </c>
      <c r="AD9">
        <v>57</v>
      </c>
      <c r="AE9">
        <v>22</v>
      </c>
      <c r="AF9">
        <v>236</v>
      </c>
      <c r="AG9">
        <v>213</v>
      </c>
      <c r="AH9">
        <v>23</v>
      </c>
      <c r="AI9">
        <v>92</v>
      </c>
      <c r="AJ9">
        <v>71</v>
      </c>
      <c r="AK9">
        <v>21</v>
      </c>
    </row>
    <row r="10" spans="1:37">
      <c r="A10" t="s">
        <v>1074</v>
      </c>
      <c r="B10">
        <v>675</v>
      </c>
      <c r="C10">
        <v>574</v>
      </c>
      <c r="D10">
        <v>101</v>
      </c>
      <c r="E10">
        <v>45</v>
      </c>
      <c r="F10">
        <v>44</v>
      </c>
      <c r="G10">
        <v>1</v>
      </c>
      <c r="H10">
        <v>39</v>
      </c>
      <c r="I10">
        <v>28</v>
      </c>
      <c r="J10">
        <v>11</v>
      </c>
      <c r="K10">
        <v>28</v>
      </c>
      <c r="L10">
        <v>23</v>
      </c>
      <c r="M10">
        <v>5</v>
      </c>
      <c r="N10">
        <v>425</v>
      </c>
      <c r="O10">
        <v>352</v>
      </c>
      <c r="P10">
        <v>74</v>
      </c>
      <c r="Q10">
        <v>264</v>
      </c>
      <c r="R10">
        <v>241</v>
      </c>
      <c r="S10">
        <v>22</v>
      </c>
      <c r="T10">
        <v>69</v>
      </c>
      <c r="U10">
        <v>66</v>
      </c>
      <c r="V10">
        <v>3</v>
      </c>
      <c r="W10">
        <v>56</v>
      </c>
      <c r="X10">
        <v>51</v>
      </c>
      <c r="Y10">
        <v>5</v>
      </c>
      <c r="Z10">
        <v>5</v>
      </c>
      <c r="AA10">
        <v>5</v>
      </c>
      <c r="AB10">
        <v>1</v>
      </c>
      <c r="AC10">
        <v>1</v>
      </c>
      <c r="AD10">
        <v>1</v>
      </c>
      <c r="AE10">
        <v>0</v>
      </c>
      <c r="AF10">
        <v>5</v>
      </c>
      <c r="AG10">
        <v>5</v>
      </c>
      <c r="AH10">
        <v>1</v>
      </c>
      <c r="AI10">
        <v>1</v>
      </c>
      <c r="AJ10">
        <v>1</v>
      </c>
      <c r="AK10">
        <v>0</v>
      </c>
    </row>
    <row r="11" spans="1:37">
      <c r="A11" t="s">
        <v>1073</v>
      </c>
      <c r="B11">
        <v>320</v>
      </c>
      <c r="C11">
        <v>274</v>
      </c>
      <c r="D11">
        <v>45</v>
      </c>
      <c r="E11">
        <v>16</v>
      </c>
      <c r="F11">
        <v>15</v>
      </c>
      <c r="G11">
        <v>1</v>
      </c>
      <c r="H11">
        <v>18</v>
      </c>
      <c r="I11">
        <v>14</v>
      </c>
      <c r="J11">
        <v>3</v>
      </c>
      <c r="K11">
        <v>24</v>
      </c>
      <c r="L11">
        <v>22</v>
      </c>
      <c r="M11">
        <v>2</v>
      </c>
      <c r="N11">
        <v>196</v>
      </c>
      <c r="O11">
        <v>164</v>
      </c>
      <c r="P11">
        <v>32</v>
      </c>
      <c r="Q11">
        <v>137</v>
      </c>
      <c r="R11">
        <v>118</v>
      </c>
      <c r="S11">
        <v>19</v>
      </c>
      <c r="T11">
        <v>33</v>
      </c>
      <c r="U11">
        <v>31</v>
      </c>
      <c r="V11">
        <v>2</v>
      </c>
      <c r="W11">
        <v>28</v>
      </c>
      <c r="X11">
        <v>25</v>
      </c>
      <c r="Y11">
        <v>3</v>
      </c>
      <c r="Z11">
        <v>1</v>
      </c>
      <c r="AA11">
        <v>1</v>
      </c>
      <c r="AB11">
        <v>1</v>
      </c>
      <c r="AC11">
        <v>1</v>
      </c>
      <c r="AD11">
        <v>1</v>
      </c>
      <c r="AE11" t="s">
        <v>19</v>
      </c>
      <c r="AF11">
        <v>1</v>
      </c>
      <c r="AG11">
        <v>1</v>
      </c>
      <c r="AH11" t="s">
        <v>19</v>
      </c>
      <c r="AI11">
        <v>3</v>
      </c>
      <c r="AJ11">
        <v>2</v>
      </c>
      <c r="AK11">
        <v>1</v>
      </c>
    </row>
    <row r="12" spans="1:37">
      <c r="A12" t="s">
        <v>1072</v>
      </c>
      <c r="B12">
        <v>319</v>
      </c>
      <c r="C12">
        <v>300</v>
      </c>
      <c r="D12">
        <v>19</v>
      </c>
      <c r="E12">
        <v>21</v>
      </c>
      <c r="F12">
        <v>20</v>
      </c>
      <c r="G12">
        <v>1</v>
      </c>
      <c r="H12">
        <v>23</v>
      </c>
      <c r="I12">
        <v>17</v>
      </c>
      <c r="J12">
        <v>6</v>
      </c>
      <c r="K12">
        <v>6</v>
      </c>
      <c r="L12">
        <v>6</v>
      </c>
      <c r="M12">
        <v>0</v>
      </c>
      <c r="N12">
        <v>173</v>
      </c>
      <c r="O12">
        <v>163</v>
      </c>
      <c r="P12">
        <v>11</v>
      </c>
      <c r="Q12">
        <v>120</v>
      </c>
      <c r="R12">
        <v>117</v>
      </c>
      <c r="S12">
        <v>3</v>
      </c>
      <c r="T12">
        <v>54</v>
      </c>
      <c r="U12">
        <v>54</v>
      </c>
      <c r="V12">
        <v>0</v>
      </c>
      <c r="W12">
        <v>38</v>
      </c>
      <c r="X12">
        <v>37</v>
      </c>
      <c r="Y12">
        <v>1</v>
      </c>
      <c r="Z12">
        <v>1</v>
      </c>
      <c r="AA12">
        <v>1</v>
      </c>
      <c r="AB12" t="s">
        <v>19</v>
      </c>
      <c r="AC12" t="s">
        <v>19</v>
      </c>
      <c r="AD12" t="s">
        <v>19</v>
      </c>
      <c r="AE12" t="s">
        <v>19</v>
      </c>
      <c r="AF12">
        <v>2</v>
      </c>
      <c r="AG12">
        <v>2</v>
      </c>
      <c r="AH12">
        <v>0</v>
      </c>
      <c r="AI12">
        <v>1</v>
      </c>
      <c r="AJ12">
        <v>1</v>
      </c>
      <c r="AK12" t="s">
        <v>19</v>
      </c>
    </row>
    <row r="13" spans="1:37">
      <c r="A13" t="s">
        <v>1071</v>
      </c>
      <c r="B13">
        <v>309</v>
      </c>
      <c r="C13">
        <v>262</v>
      </c>
      <c r="D13">
        <v>47</v>
      </c>
      <c r="E13">
        <v>23</v>
      </c>
      <c r="F13">
        <v>21</v>
      </c>
      <c r="G13">
        <v>2</v>
      </c>
      <c r="H13">
        <v>15</v>
      </c>
      <c r="I13">
        <v>14</v>
      </c>
      <c r="J13">
        <v>2</v>
      </c>
      <c r="K13">
        <v>13</v>
      </c>
      <c r="L13">
        <v>13</v>
      </c>
      <c r="M13">
        <v>0</v>
      </c>
      <c r="N13">
        <v>171</v>
      </c>
      <c r="O13">
        <v>143</v>
      </c>
      <c r="P13">
        <v>28</v>
      </c>
      <c r="Q13">
        <v>113</v>
      </c>
      <c r="R13">
        <v>102</v>
      </c>
      <c r="S13">
        <v>11</v>
      </c>
      <c r="T13">
        <v>58</v>
      </c>
      <c r="U13">
        <v>47</v>
      </c>
      <c r="V13">
        <v>10</v>
      </c>
      <c r="W13">
        <v>21</v>
      </c>
      <c r="X13">
        <v>18</v>
      </c>
      <c r="Y13">
        <v>3</v>
      </c>
      <c r="Z13">
        <v>6</v>
      </c>
      <c r="AA13">
        <v>5</v>
      </c>
      <c r="AB13">
        <v>2</v>
      </c>
      <c r="AC13" t="s">
        <v>19</v>
      </c>
      <c r="AD13" t="s">
        <v>19</v>
      </c>
      <c r="AE13" t="s">
        <v>19</v>
      </c>
      <c r="AF13">
        <v>1</v>
      </c>
      <c r="AG13">
        <v>1</v>
      </c>
      <c r="AH13" t="s">
        <v>19</v>
      </c>
      <c r="AI13" t="s">
        <v>19</v>
      </c>
      <c r="AJ13" t="s">
        <v>19</v>
      </c>
      <c r="AK13" t="s">
        <v>19</v>
      </c>
    </row>
    <row r="14" spans="1:37">
      <c r="A14" t="s">
        <v>1070</v>
      </c>
      <c r="B14">
        <v>47</v>
      </c>
      <c r="C14">
        <v>39</v>
      </c>
      <c r="D14">
        <v>8</v>
      </c>
      <c r="E14">
        <v>4</v>
      </c>
      <c r="F14">
        <v>2</v>
      </c>
      <c r="G14">
        <v>2</v>
      </c>
      <c r="H14">
        <v>4</v>
      </c>
      <c r="I14">
        <v>2</v>
      </c>
      <c r="J14">
        <v>1</v>
      </c>
      <c r="K14">
        <v>1</v>
      </c>
      <c r="L14">
        <v>1</v>
      </c>
      <c r="M14" t="s">
        <v>19</v>
      </c>
      <c r="N14">
        <v>29</v>
      </c>
      <c r="O14">
        <v>26</v>
      </c>
      <c r="P14">
        <v>3</v>
      </c>
      <c r="Q14">
        <v>16</v>
      </c>
      <c r="R14">
        <v>14</v>
      </c>
      <c r="S14">
        <v>2</v>
      </c>
      <c r="T14">
        <v>8</v>
      </c>
      <c r="U14">
        <v>6</v>
      </c>
      <c r="V14">
        <v>2</v>
      </c>
      <c r="W14">
        <v>3</v>
      </c>
      <c r="X14">
        <v>2</v>
      </c>
      <c r="Y14">
        <v>1</v>
      </c>
      <c r="Z14" t="s">
        <v>19</v>
      </c>
      <c r="AA14" t="s">
        <v>19</v>
      </c>
      <c r="AB14" t="s">
        <v>19</v>
      </c>
      <c r="AC14" t="s">
        <v>19</v>
      </c>
      <c r="AD14" t="s">
        <v>19</v>
      </c>
      <c r="AE14" t="s">
        <v>19</v>
      </c>
      <c r="AF14" t="s">
        <v>19</v>
      </c>
      <c r="AG14" t="s">
        <v>19</v>
      </c>
      <c r="AH14" t="s">
        <v>19</v>
      </c>
      <c r="AI14" t="s">
        <v>19</v>
      </c>
      <c r="AJ14" t="s">
        <v>19</v>
      </c>
      <c r="AK14" t="s">
        <v>19</v>
      </c>
    </row>
    <row r="15" spans="1:37">
      <c r="A15" t="s">
        <v>1069</v>
      </c>
      <c r="B15">
        <v>309</v>
      </c>
      <c r="C15">
        <v>285</v>
      </c>
      <c r="D15">
        <v>24</v>
      </c>
      <c r="E15">
        <v>14</v>
      </c>
      <c r="F15">
        <v>13</v>
      </c>
      <c r="G15">
        <v>1</v>
      </c>
      <c r="H15">
        <v>12</v>
      </c>
      <c r="I15">
        <v>12</v>
      </c>
      <c r="J15">
        <v>0</v>
      </c>
      <c r="K15">
        <v>14</v>
      </c>
      <c r="L15">
        <v>14</v>
      </c>
      <c r="M15" t="s">
        <v>19</v>
      </c>
      <c r="N15">
        <v>203</v>
      </c>
      <c r="O15">
        <v>185</v>
      </c>
      <c r="P15">
        <v>18</v>
      </c>
      <c r="Q15">
        <v>137</v>
      </c>
      <c r="R15">
        <v>133</v>
      </c>
      <c r="S15">
        <v>5</v>
      </c>
      <c r="T15">
        <v>32</v>
      </c>
      <c r="U15">
        <v>27</v>
      </c>
      <c r="V15">
        <v>5</v>
      </c>
      <c r="W15">
        <v>26</v>
      </c>
      <c r="X15">
        <v>25</v>
      </c>
      <c r="Y15">
        <v>1</v>
      </c>
      <c r="Z15">
        <v>2</v>
      </c>
      <c r="AA15">
        <v>2</v>
      </c>
      <c r="AB15">
        <v>0</v>
      </c>
      <c r="AC15">
        <v>4</v>
      </c>
      <c r="AD15">
        <v>4</v>
      </c>
      <c r="AE15" t="s">
        <v>19</v>
      </c>
      <c r="AF15">
        <v>2</v>
      </c>
      <c r="AG15">
        <v>2</v>
      </c>
      <c r="AH15" t="s">
        <v>19</v>
      </c>
      <c r="AI15">
        <v>1</v>
      </c>
      <c r="AJ15">
        <v>1</v>
      </c>
      <c r="AK15" t="s">
        <v>19</v>
      </c>
    </row>
    <row r="16" spans="1:37">
      <c r="A16" t="s">
        <v>1068</v>
      </c>
      <c r="B16">
        <v>481</v>
      </c>
      <c r="C16">
        <v>434</v>
      </c>
      <c r="D16">
        <v>48</v>
      </c>
      <c r="E16">
        <v>25</v>
      </c>
      <c r="F16">
        <v>23</v>
      </c>
      <c r="G16">
        <v>2</v>
      </c>
      <c r="H16">
        <v>39</v>
      </c>
      <c r="I16">
        <v>35</v>
      </c>
      <c r="J16">
        <v>4</v>
      </c>
      <c r="K16">
        <v>25</v>
      </c>
      <c r="L16">
        <v>22</v>
      </c>
      <c r="M16">
        <v>4</v>
      </c>
      <c r="N16">
        <v>291</v>
      </c>
      <c r="O16">
        <v>258</v>
      </c>
      <c r="P16">
        <v>33</v>
      </c>
      <c r="Q16">
        <v>174</v>
      </c>
      <c r="R16">
        <v>168</v>
      </c>
      <c r="S16">
        <v>7</v>
      </c>
      <c r="T16">
        <v>60</v>
      </c>
      <c r="U16">
        <v>57</v>
      </c>
      <c r="V16">
        <v>4</v>
      </c>
      <c r="W16">
        <v>38</v>
      </c>
      <c r="X16">
        <v>37</v>
      </c>
      <c r="Y16">
        <v>1</v>
      </c>
      <c r="Z16">
        <v>1</v>
      </c>
      <c r="AA16">
        <v>1</v>
      </c>
      <c r="AB16">
        <v>0</v>
      </c>
      <c r="AC16" t="s">
        <v>19</v>
      </c>
      <c r="AD16" t="s">
        <v>19</v>
      </c>
      <c r="AE16" t="s">
        <v>19</v>
      </c>
      <c r="AF16">
        <v>1</v>
      </c>
      <c r="AG16">
        <v>1</v>
      </c>
      <c r="AH16">
        <v>0</v>
      </c>
      <c r="AI16">
        <v>1</v>
      </c>
      <c r="AJ16" t="s">
        <v>19</v>
      </c>
      <c r="AK16">
        <v>1</v>
      </c>
    </row>
    <row r="17" spans="1:37">
      <c r="A17" t="s">
        <v>1067</v>
      </c>
      <c r="B17">
        <v>442</v>
      </c>
      <c r="C17">
        <v>358</v>
      </c>
      <c r="D17">
        <v>85</v>
      </c>
      <c r="E17">
        <v>18</v>
      </c>
      <c r="F17">
        <v>17</v>
      </c>
      <c r="G17">
        <v>1</v>
      </c>
      <c r="H17">
        <v>19</v>
      </c>
      <c r="I17">
        <v>12</v>
      </c>
      <c r="J17">
        <v>8</v>
      </c>
      <c r="K17">
        <v>29</v>
      </c>
      <c r="L17">
        <v>22</v>
      </c>
      <c r="M17">
        <v>7</v>
      </c>
      <c r="N17">
        <v>273</v>
      </c>
      <c r="O17">
        <v>219</v>
      </c>
      <c r="P17">
        <v>54</v>
      </c>
      <c r="Q17">
        <v>156</v>
      </c>
      <c r="R17">
        <v>135</v>
      </c>
      <c r="S17">
        <v>21</v>
      </c>
      <c r="T17">
        <v>72</v>
      </c>
      <c r="U17">
        <v>60</v>
      </c>
      <c r="V17">
        <v>12</v>
      </c>
      <c r="W17">
        <v>25</v>
      </c>
      <c r="X17">
        <v>22</v>
      </c>
      <c r="Y17">
        <v>3</v>
      </c>
      <c r="Z17">
        <v>4</v>
      </c>
      <c r="AA17">
        <v>3</v>
      </c>
      <c r="AB17">
        <v>0</v>
      </c>
      <c r="AC17" t="s">
        <v>19</v>
      </c>
      <c r="AD17" t="s">
        <v>19</v>
      </c>
      <c r="AE17" t="s">
        <v>19</v>
      </c>
      <c r="AF17">
        <v>3</v>
      </c>
      <c r="AG17">
        <v>2</v>
      </c>
      <c r="AH17">
        <v>1</v>
      </c>
      <c r="AI17">
        <v>1</v>
      </c>
      <c r="AJ17" t="s">
        <v>19</v>
      </c>
      <c r="AK17">
        <v>1</v>
      </c>
    </row>
    <row r="18" spans="1:37">
      <c r="A18" t="s">
        <v>1066</v>
      </c>
      <c r="B18">
        <v>367</v>
      </c>
      <c r="C18">
        <v>286</v>
      </c>
      <c r="D18">
        <v>81</v>
      </c>
      <c r="E18">
        <v>15</v>
      </c>
      <c r="F18">
        <v>14</v>
      </c>
      <c r="G18">
        <v>1</v>
      </c>
      <c r="H18">
        <v>29</v>
      </c>
      <c r="I18">
        <v>24</v>
      </c>
      <c r="J18">
        <v>5</v>
      </c>
      <c r="K18">
        <v>17</v>
      </c>
      <c r="L18">
        <v>11</v>
      </c>
      <c r="M18">
        <v>6</v>
      </c>
      <c r="N18">
        <v>228</v>
      </c>
      <c r="O18">
        <v>174</v>
      </c>
      <c r="P18">
        <v>54</v>
      </c>
      <c r="Q18">
        <v>130</v>
      </c>
      <c r="R18">
        <v>117</v>
      </c>
      <c r="S18">
        <v>13</v>
      </c>
      <c r="T18">
        <v>53</v>
      </c>
      <c r="U18">
        <v>43</v>
      </c>
      <c r="V18">
        <v>10</v>
      </c>
      <c r="W18">
        <v>19</v>
      </c>
      <c r="X18">
        <v>14</v>
      </c>
      <c r="Y18">
        <v>5</v>
      </c>
      <c r="Z18">
        <v>4</v>
      </c>
      <c r="AA18">
        <v>2</v>
      </c>
      <c r="AB18">
        <v>2</v>
      </c>
      <c r="AC18" t="s">
        <v>19</v>
      </c>
      <c r="AD18" t="s">
        <v>19</v>
      </c>
      <c r="AE18" t="s">
        <v>19</v>
      </c>
      <c r="AF18">
        <v>1</v>
      </c>
      <c r="AG18">
        <v>1</v>
      </c>
      <c r="AH18" t="s">
        <v>19</v>
      </c>
      <c r="AI18">
        <v>3</v>
      </c>
      <c r="AJ18">
        <v>3</v>
      </c>
      <c r="AK18" t="s">
        <v>19</v>
      </c>
    </row>
    <row r="19" spans="1:37">
      <c r="A19" t="s">
        <v>1065</v>
      </c>
      <c r="B19">
        <v>412</v>
      </c>
      <c r="C19">
        <v>328</v>
      </c>
      <c r="D19">
        <v>84</v>
      </c>
      <c r="E19">
        <v>18</v>
      </c>
      <c r="F19">
        <v>17</v>
      </c>
      <c r="G19">
        <v>1</v>
      </c>
      <c r="H19">
        <v>24</v>
      </c>
      <c r="I19">
        <v>15</v>
      </c>
      <c r="J19">
        <v>8</v>
      </c>
      <c r="K19">
        <v>24</v>
      </c>
      <c r="L19">
        <v>15</v>
      </c>
      <c r="M19">
        <v>9</v>
      </c>
      <c r="N19">
        <v>257</v>
      </c>
      <c r="O19">
        <v>204</v>
      </c>
      <c r="P19">
        <v>53</v>
      </c>
      <c r="Q19">
        <v>158</v>
      </c>
      <c r="R19">
        <v>139</v>
      </c>
      <c r="S19">
        <v>20</v>
      </c>
      <c r="T19">
        <v>63</v>
      </c>
      <c r="U19">
        <v>55</v>
      </c>
      <c r="V19">
        <v>8</v>
      </c>
      <c r="W19">
        <v>20</v>
      </c>
      <c r="X19">
        <v>17</v>
      </c>
      <c r="Y19">
        <v>3</v>
      </c>
      <c r="Z19">
        <v>3</v>
      </c>
      <c r="AA19">
        <v>3</v>
      </c>
      <c r="AB19">
        <v>0</v>
      </c>
      <c r="AC19">
        <v>1</v>
      </c>
      <c r="AD19">
        <v>1</v>
      </c>
      <c r="AE19">
        <v>0</v>
      </c>
      <c r="AF19">
        <v>2</v>
      </c>
      <c r="AG19">
        <v>1</v>
      </c>
      <c r="AH19">
        <v>1</v>
      </c>
      <c r="AI19">
        <v>0</v>
      </c>
      <c r="AJ19" t="s">
        <v>19</v>
      </c>
      <c r="AK19">
        <v>0</v>
      </c>
    </row>
    <row r="20" spans="1:37">
      <c r="A20" t="s">
        <v>1064</v>
      </c>
      <c r="B20">
        <v>1029</v>
      </c>
      <c r="C20">
        <v>762</v>
      </c>
      <c r="D20">
        <v>267</v>
      </c>
      <c r="E20">
        <v>65</v>
      </c>
      <c r="F20">
        <v>60</v>
      </c>
      <c r="G20">
        <v>5</v>
      </c>
      <c r="H20">
        <v>74</v>
      </c>
      <c r="I20">
        <v>48</v>
      </c>
      <c r="J20">
        <v>26</v>
      </c>
      <c r="K20">
        <v>26</v>
      </c>
      <c r="L20">
        <v>15</v>
      </c>
      <c r="M20">
        <v>11</v>
      </c>
      <c r="N20">
        <v>562</v>
      </c>
      <c r="O20">
        <v>385</v>
      </c>
      <c r="P20">
        <v>176</v>
      </c>
      <c r="Q20">
        <v>290</v>
      </c>
      <c r="R20">
        <v>231</v>
      </c>
      <c r="S20">
        <v>60</v>
      </c>
      <c r="T20">
        <v>212</v>
      </c>
      <c r="U20">
        <v>178</v>
      </c>
      <c r="V20">
        <v>34</v>
      </c>
      <c r="W20">
        <v>56</v>
      </c>
      <c r="X20">
        <v>47</v>
      </c>
      <c r="Y20">
        <v>10</v>
      </c>
      <c r="Z20">
        <v>15</v>
      </c>
      <c r="AA20">
        <v>12</v>
      </c>
      <c r="AB20">
        <v>3</v>
      </c>
      <c r="AC20">
        <v>6</v>
      </c>
      <c r="AD20">
        <v>5</v>
      </c>
      <c r="AE20">
        <v>0</v>
      </c>
      <c r="AF20">
        <v>10</v>
      </c>
      <c r="AG20">
        <v>9</v>
      </c>
      <c r="AH20">
        <v>1</v>
      </c>
      <c r="AI20">
        <v>5</v>
      </c>
      <c r="AJ20">
        <v>3</v>
      </c>
      <c r="AK20">
        <v>2</v>
      </c>
    </row>
    <row r="21" spans="1:37">
      <c r="A21" t="s">
        <v>1063</v>
      </c>
      <c r="B21">
        <v>998</v>
      </c>
      <c r="C21">
        <v>788</v>
      </c>
      <c r="D21">
        <v>210</v>
      </c>
      <c r="E21">
        <v>75</v>
      </c>
      <c r="F21">
        <v>67</v>
      </c>
      <c r="G21">
        <v>8</v>
      </c>
      <c r="H21">
        <v>67</v>
      </c>
      <c r="I21">
        <v>48</v>
      </c>
      <c r="J21">
        <v>19</v>
      </c>
      <c r="K21">
        <v>34</v>
      </c>
      <c r="L21">
        <v>28</v>
      </c>
      <c r="M21">
        <v>6</v>
      </c>
      <c r="N21">
        <v>558</v>
      </c>
      <c r="O21">
        <v>407</v>
      </c>
      <c r="P21">
        <v>152</v>
      </c>
      <c r="Q21">
        <v>258</v>
      </c>
      <c r="R21">
        <v>216</v>
      </c>
      <c r="S21">
        <v>42</v>
      </c>
      <c r="T21">
        <v>174</v>
      </c>
      <c r="U21">
        <v>158</v>
      </c>
      <c r="V21">
        <v>16</v>
      </c>
      <c r="W21">
        <v>69</v>
      </c>
      <c r="X21">
        <v>63</v>
      </c>
      <c r="Y21">
        <v>7</v>
      </c>
      <c r="Z21">
        <v>14</v>
      </c>
      <c r="AA21">
        <v>12</v>
      </c>
      <c r="AB21">
        <v>2</v>
      </c>
      <c r="AC21">
        <v>1</v>
      </c>
      <c r="AD21">
        <v>1</v>
      </c>
      <c r="AE21">
        <v>0</v>
      </c>
      <c r="AF21">
        <v>5</v>
      </c>
      <c r="AG21">
        <v>4</v>
      </c>
      <c r="AH21">
        <v>1</v>
      </c>
      <c r="AI21">
        <v>1</v>
      </c>
      <c r="AJ21">
        <v>1</v>
      </c>
      <c r="AK21" t="s">
        <v>19</v>
      </c>
    </row>
    <row r="22" spans="1:37">
      <c r="A22" t="s">
        <v>1062</v>
      </c>
      <c r="B22">
        <v>1055</v>
      </c>
      <c r="C22">
        <v>805</v>
      </c>
      <c r="D22">
        <v>250</v>
      </c>
      <c r="E22">
        <v>106</v>
      </c>
      <c r="F22">
        <v>91</v>
      </c>
      <c r="G22">
        <v>15</v>
      </c>
      <c r="H22">
        <v>62</v>
      </c>
      <c r="I22">
        <v>43</v>
      </c>
      <c r="J22">
        <v>19</v>
      </c>
      <c r="K22">
        <v>12</v>
      </c>
      <c r="L22">
        <v>10</v>
      </c>
      <c r="M22">
        <v>3</v>
      </c>
      <c r="N22">
        <v>592</v>
      </c>
      <c r="O22">
        <v>418</v>
      </c>
      <c r="P22">
        <v>174</v>
      </c>
      <c r="Q22">
        <v>324</v>
      </c>
      <c r="R22">
        <v>261</v>
      </c>
      <c r="S22">
        <v>63</v>
      </c>
      <c r="T22">
        <v>194</v>
      </c>
      <c r="U22">
        <v>175</v>
      </c>
      <c r="V22">
        <v>19</v>
      </c>
      <c r="W22">
        <v>71</v>
      </c>
      <c r="X22">
        <v>58</v>
      </c>
      <c r="Y22">
        <v>13</v>
      </c>
      <c r="Z22">
        <v>13</v>
      </c>
      <c r="AA22">
        <v>8</v>
      </c>
      <c r="AB22">
        <v>5</v>
      </c>
      <c r="AC22">
        <v>0</v>
      </c>
      <c r="AD22">
        <v>0</v>
      </c>
      <c r="AE22" t="s">
        <v>19</v>
      </c>
      <c r="AF22">
        <v>3</v>
      </c>
      <c r="AG22">
        <v>3</v>
      </c>
      <c r="AH22">
        <v>1</v>
      </c>
      <c r="AI22">
        <v>1</v>
      </c>
      <c r="AJ22" t="s">
        <v>19</v>
      </c>
      <c r="AK22">
        <v>1</v>
      </c>
    </row>
    <row r="23" spans="1:37">
      <c r="A23" t="s">
        <v>1061</v>
      </c>
      <c r="B23">
        <v>755</v>
      </c>
      <c r="C23">
        <v>570</v>
      </c>
      <c r="D23">
        <v>186</v>
      </c>
      <c r="E23">
        <v>42</v>
      </c>
      <c r="F23">
        <v>40</v>
      </c>
      <c r="G23">
        <v>2</v>
      </c>
      <c r="H23">
        <v>58</v>
      </c>
      <c r="I23">
        <v>35</v>
      </c>
      <c r="J23">
        <v>23</v>
      </c>
      <c r="K23">
        <v>14</v>
      </c>
      <c r="L23">
        <v>9</v>
      </c>
      <c r="M23">
        <v>5</v>
      </c>
      <c r="N23">
        <v>455</v>
      </c>
      <c r="O23">
        <v>324</v>
      </c>
      <c r="P23">
        <v>131</v>
      </c>
      <c r="Q23">
        <v>222</v>
      </c>
      <c r="R23">
        <v>189</v>
      </c>
      <c r="S23">
        <v>33</v>
      </c>
      <c r="T23">
        <v>128</v>
      </c>
      <c r="U23">
        <v>113</v>
      </c>
      <c r="V23">
        <v>16</v>
      </c>
      <c r="W23">
        <v>45</v>
      </c>
      <c r="X23">
        <v>37</v>
      </c>
      <c r="Y23">
        <v>7</v>
      </c>
      <c r="Z23">
        <v>8</v>
      </c>
      <c r="AA23">
        <v>7</v>
      </c>
      <c r="AB23">
        <v>1</v>
      </c>
      <c r="AC23">
        <v>1</v>
      </c>
      <c r="AD23" t="s">
        <v>19</v>
      </c>
      <c r="AE23">
        <v>1</v>
      </c>
      <c r="AF23">
        <v>4</v>
      </c>
      <c r="AG23">
        <v>4</v>
      </c>
      <c r="AH23" t="s">
        <v>19</v>
      </c>
      <c r="AI23">
        <v>1</v>
      </c>
      <c r="AJ23">
        <v>1</v>
      </c>
      <c r="AK23" t="s">
        <v>19</v>
      </c>
    </row>
    <row r="24" spans="1:37">
      <c r="A24" t="s">
        <v>1060</v>
      </c>
      <c r="B24">
        <v>327</v>
      </c>
      <c r="C24">
        <v>277</v>
      </c>
      <c r="D24">
        <v>50</v>
      </c>
      <c r="E24">
        <v>13</v>
      </c>
      <c r="F24">
        <v>11</v>
      </c>
      <c r="G24">
        <v>2</v>
      </c>
      <c r="H24">
        <v>18</v>
      </c>
      <c r="I24">
        <v>15</v>
      </c>
      <c r="J24">
        <v>4</v>
      </c>
      <c r="K24">
        <v>10</v>
      </c>
      <c r="L24">
        <v>8</v>
      </c>
      <c r="M24">
        <v>2</v>
      </c>
      <c r="N24">
        <v>191</v>
      </c>
      <c r="O24">
        <v>158</v>
      </c>
      <c r="P24">
        <v>32</v>
      </c>
      <c r="Q24">
        <v>116</v>
      </c>
      <c r="R24">
        <v>100</v>
      </c>
      <c r="S24">
        <v>16</v>
      </c>
      <c r="T24">
        <v>55</v>
      </c>
      <c r="U24">
        <v>52</v>
      </c>
      <c r="V24">
        <v>4</v>
      </c>
      <c r="W24">
        <v>30</v>
      </c>
      <c r="X24">
        <v>25</v>
      </c>
      <c r="Y24">
        <v>5</v>
      </c>
      <c r="Z24">
        <v>5</v>
      </c>
      <c r="AA24">
        <v>4</v>
      </c>
      <c r="AB24">
        <v>1</v>
      </c>
      <c r="AC24">
        <v>0</v>
      </c>
      <c r="AD24">
        <v>0</v>
      </c>
      <c r="AE24">
        <v>0</v>
      </c>
      <c r="AF24">
        <v>4</v>
      </c>
      <c r="AG24">
        <v>4</v>
      </c>
      <c r="AH24">
        <v>0</v>
      </c>
      <c r="AI24">
        <v>2</v>
      </c>
      <c r="AJ24">
        <v>2</v>
      </c>
      <c r="AK24">
        <v>0</v>
      </c>
    </row>
    <row r="25" spans="1:37">
      <c r="A25" t="s">
        <v>1059</v>
      </c>
      <c r="B25">
        <v>224</v>
      </c>
      <c r="C25">
        <v>198</v>
      </c>
      <c r="D25">
        <v>26</v>
      </c>
      <c r="E25">
        <v>13</v>
      </c>
      <c r="F25">
        <v>13</v>
      </c>
      <c r="G25" t="s">
        <v>19</v>
      </c>
      <c r="H25">
        <v>12</v>
      </c>
      <c r="I25">
        <v>9</v>
      </c>
      <c r="J25">
        <v>3</v>
      </c>
      <c r="K25">
        <v>13</v>
      </c>
      <c r="L25">
        <v>10</v>
      </c>
      <c r="M25">
        <v>3</v>
      </c>
      <c r="N25">
        <v>134</v>
      </c>
      <c r="O25">
        <v>116</v>
      </c>
      <c r="P25">
        <v>19</v>
      </c>
      <c r="Q25">
        <v>82</v>
      </c>
      <c r="R25">
        <v>73</v>
      </c>
      <c r="S25">
        <v>9</v>
      </c>
      <c r="T25">
        <v>26</v>
      </c>
      <c r="U25">
        <v>26</v>
      </c>
      <c r="V25">
        <v>1</v>
      </c>
      <c r="W25">
        <v>19</v>
      </c>
      <c r="X25">
        <v>19</v>
      </c>
      <c r="Y25" t="s">
        <v>19</v>
      </c>
      <c r="Z25">
        <v>2</v>
      </c>
      <c r="AA25">
        <v>2</v>
      </c>
      <c r="AB25" t="s">
        <v>19</v>
      </c>
      <c r="AC25">
        <v>2</v>
      </c>
      <c r="AD25">
        <v>1</v>
      </c>
      <c r="AE25">
        <v>1</v>
      </c>
      <c r="AF25">
        <v>3</v>
      </c>
      <c r="AG25">
        <v>3</v>
      </c>
      <c r="AH25" t="s">
        <v>19</v>
      </c>
      <c r="AI25">
        <v>1</v>
      </c>
      <c r="AJ25">
        <v>1</v>
      </c>
      <c r="AK25">
        <v>0</v>
      </c>
    </row>
    <row r="26" spans="1:37">
      <c r="A26" t="s">
        <v>1058</v>
      </c>
      <c r="B26">
        <v>410</v>
      </c>
      <c r="C26">
        <v>340</v>
      </c>
      <c r="D26">
        <v>70</v>
      </c>
      <c r="E26">
        <v>16</v>
      </c>
      <c r="F26">
        <v>16</v>
      </c>
      <c r="G26">
        <v>0</v>
      </c>
      <c r="H26">
        <v>37</v>
      </c>
      <c r="I26">
        <v>28</v>
      </c>
      <c r="J26">
        <v>10</v>
      </c>
      <c r="K26">
        <v>11</v>
      </c>
      <c r="L26">
        <v>10</v>
      </c>
      <c r="M26">
        <v>1</v>
      </c>
      <c r="N26">
        <v>260</v>
      </c>
      <c r="O26">
        <v>207</v>
      </c>
      <c r="P26">
        <v>54</v>
      </c>
      <c r="Q26">
        <v>168</v>
      </c>
      <c r="R26">
        <v>140</v>
      </c>
      <c r="S26">
        <v>28</v>
      </c>
      <c r="T26">
        <v>52</v>
      </c>
      <c r="U26">
        <v>50</v>
      </c>
      <c r="V26">
        <v>2</v>
      </c>
      <c r="W26">
        <v>25</v>
      </c>
      <c r="X26">
        <v>23</v>
      </c>
      <c r="Y26">
        <v>2</v>
      </c>
      <c r="Z26">
        <v>3</v>
      </c>
      <c r="AA26">
        <v>3</v>
      </c>
      <c r="AB26">
        <v>0</v>
      </c>
      <c r="AC26">
        <v>2</v>
      </c>
      <c r="AD26">
        <v>2</v>
      </c>
      <c r="AE26" t="s">
        <v>19</v>
      </c>
      <c r="AF26">
        <v>2</v>
      </c>
      <c r="AG26">
        <v>2</v>
      </c>
      <c r="AH26">
        <v>0</v>
      </c>
      <c r="AI26">
        <v>1</v>
      </c>
      <c r="AJ26">
        <v>1</v>
      </c>
      <c r="AK26" t="s">
        <v>19</v>
      </c>
    </row>
    <row r="27" spans="1:37">
      <c r="A27" t="s">
        <v>1057</v>
      </c>
      <c r="B27">
        <v>273</v>
      </c>
      <c r="C27">
        <v>242</v>
      </c>
      <c r="D27">
        <v>31</v>
      </c>
      <c r="E27">
        <v>9</v>
      </c>
      <c r="F27">
        <v>9</v>
      </c>
      <c r="G27">
        <v>0</v>
      </c>
      <c r="H27">
        <v>16</v>
      </c>
      <c r="I27">
        <v>11</v>
      </c>
      <c r="J27">
        <v>5</v>
      </c>
      <c r="K27">
        <v>11</v>
      </c>
      <c r="L27">
        <v>10</v>
      </c>
      <c r="M27">
        <v>1</v>
      </c>
      <c r="N27">
        <v>172</v>
      </c>
      <c r="O27">
        <v>151</v>
      </c>
      <c r="P27">
        <v>21</v>
      </c>
      <c r="Q27">
        <v>103</v>
      </c>
      <c r="R27">
        <v>97</v>
      </c>
      <c r="S27">
        <v>6</v>
      </c>
      <c r="T27">
        <v>40</v>
      </c>
      <c r="U27">
        <v>39</v>
      </c>
      <c r="V27">
        <v>1</v>
      </c>
      <c r="W27">
        <v>18</v>
      </c>
      <c r="X27">
        <v>17</v>
      </c>
      <c r="Y27">
        <v>2</v>
      </c>
      <c r="Z27">
        <v>3</v>
      </c>
      <c r="AA27">
        <v>3</v>
      </c>
      <c r="AB27" t="s">
        <v>19</v>
      </c>
      <c r="AC27">
        <v>0</v>
      </c>
      <c r="AD27">
        <v>0</v>
      </c>
      <c r="AE27">
        <v>0</v>
      </c>
      <c r="AF27">
        <v>3</v>
      </c>
      <c r="AG27">
        <v>2</v>
      </c>
      <c r="AH27">
        <v>1</v>
      </c>
      <c r="AI27">
        <v>1</v>
      </c>
      <c r="AJ27">
        <v>1</v>
      </c>
      <c r="AK27" t="s">
        <v>19</v>
      </c>
    </row>
    <row r="28" spans="1:37">
      <c r="A28" t="s">
        <v>1056</v>
      </c>
      <c r="B28">
        <v>203</v>
      </c>
      <c r="C28">
        <v>185</v>
      </c>
      <c r="D28">
        <v>18</v>
      </c>
      <c r="E28">
        <v>13</v>
      </c>
      <c r="F28">
        <v>13</v>
      </c>
      <c r="G28">
        <v>1</v>
      </c>
      <c r="H28">
        <v>15</v>
      </c>
      <c r="I28">
        <v>15</v>
      </c>
      <c r="J28">
        <v>0</v>
      </c>
      <c r="K28">
        <v>9</v>
      </c>
      <c r="L28">
        <v>9</v>
      </c>
      <c r="M28">
        <v>0</v>
      </c>
      <c r="N28">
        <v>111</v>
      </c>
      <c r="O28">
        <v>99</v>
      </c>
      <c r="P28">
        <v>12</v>
      </c>
      <c r="Q28">
        <v>48</v>
      </c>
      <c r="R28">
        <v>45</v>
      </c>
      <c r="S28">
        <v>2</v>
      </c>
      <c r="T28">
        <v>34</v>
      </c>
      <c r="U28">
        <v>33</v>
      </c>
      <c r="V28">
        <v>2</v>
      </c>
      <c r="W28">
        <v>14</v>
      </c>
      <c r="X28">
        <v>12</v>
      </c>
      <c r="Y28">
        <v>2</v>
      </c>
      <c r="Z28">
        <v>2</v>
      </c>
      <c r="AA28">
        <v>2</v>
      </c>
      <c r="AB28" t="s">
        <v>19</v>
      </c>
      <c r="AC28">
        <v>3</v>
      </c>
      <c r="AD28">
        <v>3</v>
      </c>
      <c r="AE28" t="s">
        <v>19</v>
      </c>
      <c r="AF28">
        <v>1</v>
      </c>
      <c r="AG28">
        <v>1</v>
      </c>
      <c r="AH28" t="s">
        <v>19</v>
      </c>
      <c r="AI28">
        <v>2</v>
      </c>
      <c r="AJ28">
        <v>1</v>
      </c>
      <c r="AK28">
        <v>1</v>
      </c>
    </row>
    <row r="29" spans="1:37">
      <c r="A29" t="s">
        <v>1055</v>
      </c>
      <c r="B29">
        <v>460</v>
      </c>
      <c r="C29">
        <v>382</v>
      </c>
      <c r="D29">
        <v>78</v>
      </c>
      <c r="E29">
        <v>33</v>
      </c>
      <c r="F29">
        <v>30</v>
      </c>
      <c r="G29">
        <v>2</v>
      </c>
      <c r="H29">
        <v>37</v>
      </c>
      <c r="I29">
        <v>29</v>
      </c>
      <c r="J29">
        <v>8</v>
      </c>
      <c r="K29">
        <v>16</v>
      </c>
      <c r="L29">
        <v>13</v>
      </c>
      <c r="M29">
        <v>3</v>
      </c>
      <c r="N29">
        <v>235</v>
      </c>
      <c r="O29">
        <v>185</v>
      </c>
      <c r="P29">
        <v>51</v>
      </c>
      <c r="Q29">
        <v>155</v>
      </c>
      <c r="R29">
        <v>129</v>
      </c>
      <c r="S29">
        <v>26</v>
      </c>
      <c r="T29">
        <v>90</v>
      </c>
      <c r="U29">
        <v>81</v>
      </c>
      <c r="V29">
        <v>9</v>
      </c>
      <c r="W29">
        <v>42</v>
      </c>
      <c r="X29">
        <v>38</v>
      </c>
      <c r="Y29">
        <v>5</v>
      </c>
      <c r="Z29">
        <v>4</v>
      </c>
      <c r="AA29">
        <v>3</v>
      </c>
      <c r="AB29">
        <v>1</v>
      </c>
      <c r="AC29">
        <v>2</v>
      </c>
      <c r="AD29">
        <v>2</v>
      </c>
      <c r="AE29" t="s">
        <v>19</v>
      </c>
      <c r="AF29">
        <v>1</v>
      </c>
      <c r="AG29">
        <v>1</v>
      </c>
      <c r="AH29" t="s">
        <v>19</v>
      </c>
      <c r="AI29" t="s">
        <v>19</v>
      </c>
      <c r="AJ29" t="s">
        <v>19</v>
      </c>
      <c r="AK29" t="s">
        <v>19</v>
      </c>
    </row>
    <row r="30" spans="1:37">
      <c r="A30" t="s">
        <v>1054</v>
      </c>
      <c r="B30">
        <v>411</v>
      </c>
      <c r="C30">
        <v>322</v>
      </c>
      <c r="D30">
        <v>89</v>
      </c>
      <c r="E30">
        <v>30</v>
      </c>
      <c r="F30">
        <v>29</v>
      </c>
      <c r="G30">
        <v>1</v>
      </c>
      <c r="H30">
        <v>24</v>
      </c>
      <c r="I30">
        <v>16</v>
      </c>
      <c r="J30">
        <v>7</v>
      </c>
      <c r="K30">
        <v>21</v>
      </c>
      <c r="L30">
        <v>16</v>
      </c>
      <c r="M30">
        <v>6</v>
      </c>
      <c r="N30">
        <v>246</v>
      </c>
      <c r="O30">
        <v>181</v>
      </c>
      <c r="P30">
        <v>65</v>
      </c>
      <c r="Q30">
        <v>104</v>
      </c>
      <c r="R30">
        <v>86</v>
      </c>
      <c r="S30">
        <v>18</v>
      </c>
      <c r="T30">
        <v>70</v>
      </c>
      <c r="U30">
        <v>62</v>
      </c>
      <c r="V30">
        <v>8</v>
      </c>
      <c r="W30">
        <v>15</v>
      </c>
      <c r="X30">
        <v>13</v>
      </c>
      <c r="Y30">
        <v>2</v>
      </c>
      <c r="Z30">
        <v>1</v>
      </c>
      <c r="AA30">
        <v>1</v>
      </c>
      <c r="AB30">
        <v>1</v>
      </c>
      <c r="AC30">
        <v>0</v>
      </c>
      <c r="AD30">
        <v>0</v>
      </c>
      <c r="AE30" t="s">
        <v>19</v>
      </c>
      <c r="AF30">
        <v>2</v>
      </c>
      <c r="AG30">
        <v>1</v>
      </c>
      <c r="AH30">
        <v>0</v>
      </c>
      <c r="AI30">
        <v>3</v>
      </c>
      <c r="AJ30">
        <v>3</v>
      </c>
      <c r="AK30">
        <v>0</v>
      </c>
    </row>
    <row r="31" spans="1:37">
      <c r="A31" t="s">
        <v>1053</v>
      </c>
      <c r="B31">
        <v>842</v>
      </c>
      <c r="C31">
        <v>703</v>
      </c>
      <c r="D31">
        <v>139</v>
      </c>
      <c r="E31">
        <v>61</v>
      </c>
      <c r="F31">
        <v>57</v>
      </c>
      <c r="G31">
        <v>4</v>
      </c>
      <c r="H31">
        <v>57</v>
      </c>
      <c r="I31">
        <v>42</v>
      </c>
      <c r="J31">
        <v>15</v>
      </c>
      <c r="K31">
        <v>24</v>
      </c>
      <c r="L31">
        <v>21</v>
      </c>
      <c r="M31">
        <v>3</v>
      </c>
      <c r="N31">
        <v>500</v>
      </c>
      <c r="O31">
        <v>403</v>
      </c>
      <c r="P31">
        <v>97</v>
      </c>
      <c r="Q31">
        <v>258</v>
      </c>
      <c r="R31">
        <v>229</v>
      </c>
      <c r="S31">
        <v>29</v>
      </c>
      <c r="T31">
        <v>125</v>
      </c>
      <c r="U31">
        <v>113</v>
      </c>
      <c r="V31">
        <v>13</v>
      </c>
      <c r="W31">
        <v>50</v>
      </c>
      <c r="X31">
        <v>45</v>
      </c>
      <c r="Y31">
        <v>6</v>
      </c>
      <c r="Z31">
        <v>9</v>
      </c>
      <c r="AA31">
        <v>7</v>
      </c>
      <c r="AB31">
        <v>2</v>
      </c>
      <c r="AC31">
        <v>4</v>
      </c>
      <c r="AD31">
        <v>4</v>
      </c>
      <c r="AE31" t="s">
        <v>19</v>
      </c>
      <c r="AF31">
        <v>13</v>
      </c>
      <c r="AG31">
        <v>12</v>
      </c>
      <c r="AH31">
        <v>1</v>
      </c>
      <c r="AI31">
        <v>0</v>
      </c>
      <c r="AJ31">
        <v>0</v>
      </c>
      <c r="AK31">
        <v>0</v>
      </c>
    </row>
    <row r="32" spans="1:37">
      <c r="A32" t="s">
        <v>1052</v>
      </c>
      <c r="B32">
        <v>1827</v>
      </c>
      <c r="C32">
        <v>1373</v>
      </c>
      <c r="D32">
        <v>454</v>
      </c>
      <c r="E32">
        <v>131</v>
      </c>
      <c r="F32">
        <v>126</v>
      </c>
      <c r="G32">
        <v>5</v>
      </c>
      <c r="H32">
        <v>123</v>
      </c>
      <c r="I32">
        <v>79</v>
      </c>
      <c r="J32">
        <v>44</v>
      </c>
      <c r="K32">
        <v>70</v>
      </c>
      <c r="L32">
        <v>50</v>
      </c>
      <c r="M32">
        <v>20</v>
      </c>
      <c r="N32">
        <v>976</v>
      </c>
      <c r="O32">
        <v>672</v>
      </c>
      <c r="P32">
        <v>304</v>
      </c>
      <c r="Q32">
        <v>496</v>
      </c>
      <c r="R32">
        <v>382</v>
      </c>
      <c r="S32">
        <v>115</v>
      </c>
      <c r="T32">
        <v>370</v>
      </c>
      <c r="U32">
        <v>330</v>
      </c>
      <c r="V32">
        <v>40</v>
      </c>
      <c r="W32">
        <v>104</v>
      </c>
      <c r="X32">
        <v>75</v>
      </c>
      <c r="Y32">
        <v>29</v>
      </c>
      <c r="Z32">
        <v>32</v>
      </c>
      <c r="AA32">
        <v>24</v>
      </c>
      <c r="AB32">
        <v>8</v>
      </c>
      <c r="AC32">
        <v>3</v>
      </c>
      <c r="AD32">
        <v>1</v>
      </c>
      <c r="AE32">
        <v>3</v>
      </c>
      <c r="AF32">
        <v>11</v>
      </c>
      <c r="AG32">
        <v>10</v>
      </c>
      <c r="AH32">
        <v>1</v>
      </c>
      <c r="AI32">
        <v>7</v>
      </c>
      <c r="AJ32">
        <v>6</v>
      </c>
      <c r="AK32">
        <v>1</v>
      </c>
    </row>
    <row r="33" spans="1:37">
      <c r="A33" t="s">
        <v>1051</v>
      </c>
      <c r="B33">
        <v>368</v>
      </c>
      <c r="C33">
        <v>310</v>
      </c>
      <c r="D33">
        <v>59</v>
      </c>
      <c r="E33">
        <v>43</v>
      </c>
      <c r="F33">
        <v>38</v>
      </c>
      <c r="G33">
        <v>5</v>
      </c>
      <c r="H33">
        <v>24</v>
      </c>
      <c r="I33">
        <v>19</v>
      </c>
      <c r="J33">
        <v>5</v>
      </c>
      <c r="K33">
        <v>15</v>
      </c>
      <c r="L33">
        <v>12</v>
      </c>
      <c r="M33">
        <v>4</v>
      </c>
      <c r="N33">
        <v>184</v>
      </c>
      <c r="O33">
        <v>149</v>
      </c>
      <c r="P33">
        <v>35</v>
      </c>
      <c r="Q33">
        <v>109</v>
      </c>
      <c r="R33">
        <v>92</v>
      </c>
      <c r="S33">
        <v>17</v>
      </c>
      <c r="T33">
        <v>65</v>
      </c>
      <c r="U33">
        <v>59</v>
      </c>
      <c r="V33">
        <v>6</v>
      </c>
      <c r="W33">
        <v>27</v>
      </c>
      <c r="X33">
        <v>24</v>
      </c>
      <c r="Y33">
        <v>3</v>
      </c>
      <c r="Z33">
        <v>5</v>
      </c>
      <c r="AA33">
        <v>4</v>
      </c>
      <c r="AB33">
        <v>1</v>
      </c>
      <c r="AC33">
        <v>1</v>
      </c>
      <c r="AD33">
        <v>1</v>
      </c>
      <c r="AE33">
        <v>1</v>
      </c>
      <c r="AF33">
        <v>3</v>
      </c>
      <c r="AG33">
        <v>3</v>
      </c>
      <c r="AH33">
        <v>0</v>
      </c>
      <c r="AI33">
        <v>1</v>
      </c>
      <c r="AJ33">
        <v>1</v>
      </c>
      <c r="AK33" t="s">
        <v>19</v>
      </c>
    </row>
    <row r="34" spans="1:37">
      <c r="A34" t="s">
        <v>1050</v>
      </c>
      <c r="B34">
        <v>212</v>
      </c>
      <c r="C34">
        <v>161</v>
      </c>
      <c r="D34">
        <v>51</v>
      </c>
      <c r="E34">
        <v>8</v>
      </c>
      <c r="F34">
        <v>8</v>
      </c>
      <c r="G34">
        <v>0</v>
      </c>
      <c r="H34">
        <v>20</v>
      </c>
      <c r="I34">
        <v>13</v>
      </c>
      <c r="J34">
        <v>7</v>
      </c>
      <c r="K34">
        <v>3</v>
      </c>
      <c r="L34">
        <v>1</v>
      </c>
      <c r="M34">
        <v>2</v>
      </c>
      <c r="N34">
        <v>135</v>
      </c>
      <c r="O34">
        <v>104</v>
      </c>
      <c r="P34">
        <v>32</v>
      </c>
      <c r="Q34">
        <v>80</v>
      </c>
      <c r="R34">
        <v>64</v>
      </c>
      <c r="S34">
        <v>15</v>
      </c>
      <c r="T34">
        <v>34</v>
      </c>
      <c r="U34">
        <v>28</v>
      </c>
      <c r="V34">
        <v>6</v>
      </c>
      <c r="W34">
        <v>9</v>
      </c>
      <c r="X34">
        <v>5</v>
      </c>
      <c r="Y34">
        <v>3</v>
      </c>
      <c r="Z34">
        <v>1</v>
      </c>
      <c r="AA34">
        <v>1</v>
      </c>
      <c r="AB34">
        <v>0</v>
      </c>
      <c r="AC34">
        <v>1</v>
      </c>
      <c r="AD34">
        <v>1</v>
      </c>
      <c r="AE34" t="s">
        <v>19</v>
      </c>
      <c r="AF34">
        <v>0</v>
      </c>
      <c r="AG34">
        <v>0</v>
      </c>
      <c r="AH34" t="s">
        <v>19</v>
      </c>
      <c r="AI34">
        <v>1</v>
      </c>
      <c r="AJ34">
        <v>1</v>
      </c>
      <c r="AK34" t="s">
        <v>19</v>
      </c>
    </row>
    <row r="35" spans="1:37">
      <c r="A35" t="s">
        <v>1049</v>
      </c>
      <c r="B35">
        <v>606</v>
      </c>
      <c r="C35">
        <v>447</v>
      </c>
      <c r="D35">
        <v>159</v>
      </c>
      <c r="E35">
        <v>56</v>
      </c>
      <c r="F35">
        <v>52</v>
      </c>
      <c r="G35">
        <v>5</v>
      </c>
      <c r="H35">
        <v>52</v>
      </c>
      <c r="I35">
        <v>35</v>
      </c>
      <c r="J35">
        <v>17</v>
      </c>
      <c r="K35">
        <v>18</v>
      </c>
      <c r="L35">
        <v>12</v>
      </c>
      <c r="M35">
        <v>6</v>
      </c>
      <c r="N35">
        <v>367</v>
      </c>
      <c r="O35">
        <v>253</v>
      </c>
      <c r="P35">
        <v>114</v>
      </c>
      <c r="Q35">
        <v>195</v>
      </c>
      <c r="R35">
        <v>153</v>
      </c>
      <c r="S35">
        <v>41</v>
      </c>
      <c r="T35">
        <v>82</v>
      </c>
      <c r="U35">
        <v>68</v>
      </c>
      <c r="V35">
        <v>15</v>
      </c>
      <c r="W35">
        <v>25</v>
      </c>
      <c r="X35">
        <v>23</v>
      </c>
      <c r="Y35">
        <v>3</v>
      </c>
      <c r="Z35">
        <v>2</v>
      </c>
      <c r="AA35">
        <v>2</v>
      </c>
      <c r="AB35">
        <v>1</v>
      </c>
      <c r="AC35">
        <v>1</v>
      </c>
      <c r="AD35">
        <v>1</v>
      </c>
      <c r="AE35">
        <v>1</v>
      </c>
      <c r="AF35">
        <v>3</v>
      </c>
      <c r="AG35">
        <v>3</v>
      </c>
      <c r="AH35">
        <v>0</v>
      </c>
      <c r="AI35">
        <v>0</v>
      </c>
      <c r="AJ35">
        <v>0</v>
      </c>
      <c r="AK35" t="s">
        <v>19</v>
      </c>
    </row>
    <row r="36" spans="1:37">
      <c r="A36" t="s">
        <v>1048</v>
      </c>
      <c r="B36">
        <v>2258</v>
      </c>
      <c r="C36">
        <v>1700</v>
      </c>
      <c r="D36">
        <v>558</v>
      </c>
      <c r="E36">
        <v>198</v>
      </c>
      <c r="F36">
        <v>187</v>
      </c>
      <c r="G36">
        <v>11</v>
      </c>
      <c r="H36">
        <v>168</v>
      </c>
      <c r="I36">
        <v>128</v>
      </c>
      <c r="J36">
        <v>40</v>
      </c>
      <c r="K36">
        <v>76</v>
      </c>
      <c r="L36">
        <v>53</v>
      </c>
      <c r="M36">
        <v>24</v>
      </c>
      <c r="N36">
        <v>1277</v>
      </c>
      <c r="O36">
        <v>879</v>
      </c>
      <c r="P36">
        <v>399</v>
      </c>
      <c r="Q36">
        <v>601</v>
      </c>
      <c r="R36">
        <v>485</v>
      </c>
      <c r="S36">
        <v>117</v>
      </c>
      <c r="T36">
        <v>409</v>
      </c>
      <c r="U36">
        <v>344</v>
      </c>
      <c r="V36">
        <v>65</v>
      </c>
      <c r="W36">
        <v>87</v>
      </c>
      <c r="X36">
        <v>71</v>
      </c>
      <c r="Y36">
        <v>16</v>
      </c>
      <c r="Z36">
        <v>15</v>
      </c>
      <c r="AA36">
        <v>13</v>
      </c>
      <c r="AB36">
        <v>2</v>
      </c>
      <c r="AC36">
        <v>5</v>
      </c>
      <c r="AD36">
        <v>5</v>
      </c>
      <c r="AE36" t="s">
        <v>19</v>
      </c>
      <c r="AF36">
        <v>22</v>
      </c>
      <c r="AG36">
        <v>20</v>
      </c>
      <c r="AH36">
        <v>2</v>
      </c>
      <c r="AI36">
        <v>2</v>
      </c>
      <c r="AJ36">
        <v>1</v>
      </c>
      <c r="AK36">
        <v>0</v>
      </c>
    </row>
    <row r="37" spans="1:37">
      <c r="A37" t="s">
        <v>1047</v>
      </c>
      <c r="B37">
        <v>1222</v>
      </c>
      <c r="C37">
        <v>935</v>
      </c>
      <c r="D37">
        <v>287</v>
      </c>
      <c r="E37">
        <v>82</v>
      </c>
      <c r="F37">
        <v>79</v>
      </c>
      <c r="G37">
        <v>3</v>
      </c>
      <c r="H37">
        <v>80</v>
      </c>
      <c r="I37">
        <v>57</v>
      </c>
      <c r="J37">
        <v>24</v>
      </c>
      <c r="K37">
        <v>49</v>
      </c>
      <c r="L37">
        <v>35</v>
      </c>
      <c r="M37">
        <v>14</v>
      </c>
      <c r="N37">
        <v>732</v>
      </c>
      <c r="O37">
        <v>524</v>
      </c>
      <c r="P37">
        <v>209</v>
      </c>
      <c r="Q37">
        <v>382</v>
      </c>
      <c r="R37">
        <v>307</v>
      </c>
      <c r="S37">
        <v>75</v>
      </c>
      <c r="T37">
        <v>181</v>
      </c>
      <c r="U37">
        <v>158</v>
      </c>
      <c r="V37">
        <v>23</v>
      </c>
      <c r="W37">
        <v>62</v>
      </c>
      <c r="X37">
        <v>56</v>
      </c>
      <c r="Y37">
        <v>6</v>
      </c>
      <c r="Z37">
        <v>15</v>
      </c>
      <c r="AA37">
        <v>14</v>
      </c>
      <c r="AB37">
        <v>1</v>
      </c>
      <c r="AC37">
        <v>4</v>
      </c>
      <c r="AD37">
        <v>1</v>
      </c>
      <c r="AE37">
        <v>3</v>
      </c>
      <c r="AF37">
        <v>12</v>
      </c>
      <c r="AG37">
        <v>10</v>
      </c>
      <c r="AH37">
        <v>3</v>
      </c>
      <c r="AI37">
        <v>4</v>
      </c>
      <c r="AJ37">
        <v>3</v>
      </c>
      <c r="AK37">
        <v>1</v>
      </c>
    </row>
    <row r="38" spans="1:37">
      <c r="A38" t="s">
        <v>1046</v>
      </c>
      <c r="B38">
        <v>257</v>
      </c>
      <c r="C38">
        <v>169</v>
      </c>
      <c r="D38">
        <v>88</v>
      </c>
      <c r="E38">
        <v>19</v>
      </c>
      <c r="F38">
        <v>18</v>
      </c>
      <c r="G38">
        <v>2</v>
      </c>
      <c r="H38">
        <v>18</v>
      </c>
      <c r="I38">
        <v>13</v>
      </c>
      <c r="J38">
        <v>6</v>
      </c>
      <c r="K38">
        <v>8</v>
      </c>
      <c r="L38">
        <v>4</v>
      </c>
      <c r="M38">
        <v>5</v>
      </c>
      <c r="N38">
        <v>163</v>
      </c>
      <c r="O38">
        <v>97</v>
      </c>
      <c r="P38">
        <v>66</v>
      </c>
      <c r="Q38">
        <v>79</v>
      </c>
      <c r="R38">
        <v>59</v>
      </c>
      <c r="S38">
        <v>21</v>
      </c>
      <c r="T38">
        <v>34</v>
      </c>
      <c r="U38">
        <v>26</v>
      </c>
      <c r="V38">
        <v>8</v>
      </c>
      <c r="W38">
        <v>11</v>
      </c>
      <c r="X38">
        <v>9</v>
      </c>
      <c r="Y38">
        <v>2</v>
      </c>
      <c r="Z38">
        <v>2</v>
      </c>
      <c r="AA38">
        <v>2</v>
      </c>
      <c r="AB38" t="s">
        <v>19</v>
      </c>
      <c r="AC38">
        <v>0</v>
      </c>
      <c r="AD38" t="s">
        <v>19</v>
      </c>
      <c r="AE38">
        <v>0</v>
      </c>
      <c r="AF38">
        <v>1</v>
      </c>
      <c r="AG38">
        <v>0</v>
      </c>
      <c r="AH38">
        <v>0</v>
      </c>
      <c r="AI38">
        <v>1</v>
      </c>
      <c r="AJ38">
        <v>1</v>
      </c>
      <c r="AK38" t="s">
        <v>19</v>
      </c>
    </row>
    <row r="39" spans="1:37">
      <c r="A39" t="s">
        <v>1045</v>
      </c>
      <c r="B39">
        <v>300</v>
      </c>
      <c r="C39">
        <v>243</v>
      </c>
      <c r="D39">
        <v>58</v>
      </c>
      <c r="E39">
        <v>17</v>
      </c>
      <c r="F39">
        <v>17</v>
      </c>
      <c r="G39">
        <v>1</v>
      </c>
      <c r="H39">
        <v>18</v>
      </c>
      <c r="I39">
        <v>14</v>
      </c>
      <c r="J39">
        <v>4</v>
      </c>
      <c r="K39">
        <v>17</v>
      </c>
      <c r="L39">
        <v>12</v>
      </c>
      <c r="M39">
        <v>5</v>
      </c>
      <c r="N39">
        <v>175</v>
      </c>
      <c r="O39">
        <v>132</v>
      </c>
      <c r="P39">
        <v>43</v>
      </c>
      <c r="Q39">
        <v>85</v>
      </c>
      <c r="R39">
        <v>68</v>
      </c>
      <c r="S39">
        <v>17</v>
      </c>
      <c r="T39">
        <v>55</v>
      </c>
      <c r="U39">
        <v>52</v>
      </c>
      <c r="V39">
        <v>3</v>
      </c>
      <c r="W39">
        <v>10</v>
      </c>
      <c r="X39">
        <v>9</v>
      </c>
      <c r="Y39">
        <v>1</v>
      </c>
      <c r="Z39">
        <v>2</v>
      </c>
      <c r="AA39">
        <v>2</v>
      </c>
      <c r="AB39">
        <v>0</v>
      </c>
      <c r="AC39">
        <v>2</v>
      </c>
      <c r="AD39">
        <v>1</v>
      </c>
      <c r="AE39">
        <v>1</v>
      </c>
      <c r="AF39">
        <v>2</v>
      </c>
      <c r="AG39">
        <v>1</v>
      </c>
      <c r="AH39">
        <v>1</v>
      </c>
      <c r="AI39">
        <v>2</v>
      </c>
      <c r="AJ39">
        <v>2</v>
      </c>
      <c r="AK39">
        <v>0</v>
      </c>
    </row>
    <row r="40" spans="1:37">
      <c r="A40" t="s">
        <v>1044</v>
      </c>
      <c r="B40">
        <v>230</v>
      </c>
      <c r="C40">
        <v>209</v>
      </c>
      <c r="D40">
        <v>21</v>
      </c>
      <c r="E40">
        <v>12</v>
      </c>
      <c r="F40">
        <v>11</v>
      </c>
      <c r="G40">
        <v>1</v>
      </c>
      <c r="H40">
        <v>13</v>
      </c>
      <c r="I40">
        <v>10</v>
      </c>
      <c r="J40">
        <v>3</v>
      </c>
      <c r="K40">
        <v>11</v>
      </c>
      <c r="L40">
        <v>9</v>
      </c>
      <c r="M40">
        <v>2</v>
      </c>
      <c r="N40">
        <v>135</v>
      </c>
      <c r="O40">
        <v>126</v>
      </c>
      <c r="P40">
        <v>10</v>
      </c>
      <c r="Q40">
        <v>92</v>
      </c>
      <c r="R40">
        <v>89</v>
      </c>
      <c r="S40">
        <v>4</v>
      </c>
      <c r="T40">
        <v>31</v>
      </c>
      <c r="U40">
        <v>28</v>
      </c>
      <c r="V40">
        <v>4</v>
      </c>
      <c r="W40">
        <v>17</v>
      </c>
      <c r="X40">
        <v>17</v>
      </c>
      <c r="Y40">
        <v>1</v>
      </c>
      <c r="Z40">
        <v>3</v>
      </c>
      <c r="AA40">
        <v>3</v>
      </c>
      <c r="AB40" t="s">
        <v>19</v>
      </c>
      <c r="AC40">
        <v>2</v>
      </c>
      <c r="AD40">
        <v>1</v>
      </c>
      <c r="AE40">
        <v>1</v>
      </c>
      <c r="AF40">
        <v>5</v>
      </c>
      <c r="AG40">
        <v>5</v>
      </c>
      <c r="AH40">
        <v>1</v>
      </c>
      <c r="AI40" t="s">
        <v>19</v>
      </c>
      <c r="AJ40" t="s">
        <v>19</v>
      </c>
      <c r="AK40" t="s">
        <v>19</v>
      </c>
    </row>
    <row r="41" spans="1:37">
      <c r="A41" t="s">
        <v>1043</v>
      </c>
      <c r="B41">
        <v>152</v>
      </c>
      <c r="C41">
        <v>137</v>
      </c>
      <c r="D41">
        <v>15</v>
      </c>
      <c r="E41">
        <v>9</v>
      </c>
      <c r="F41">
        <v>8</v>
      </c>
      <c r="G41">
        <v>1</v>
      </c>
      <c r="H41">
        <v>12</v>
      </c>
      <c r="I41">
        <v>9</v>
      </c>
      <c r="J41">
        <v>3</v>
      </c>
      <c r="K41">
        <v>12</v>
      </c>
      <c r="L41">
        <v>11</v>
      </c>
      <c r="M41">
        <v>1</v>
      </c>
      <c r="N41">
        <v>72</v>
      </c>
      <c r="O41">
        <v>65</v>
      </c>
      <c r="P41">
        <v>7</v>
      </c>
      <c r="Q41">
        <v>50</v>
      </c>
      <c r="R41">
        <v>45</v>
      </c>
      <c r="S41">
        <v>5</v>
      </c>
      <c r="T41">
        <v>25</v>
      </c>
      <c r="U41">
        <v>24</v>
      </c>
      <c r="V41">
        <v>1</v>
      </c>
      <c r="W41">
        <v>20</v>
      </c>
      <c r="X41">
        <v>19</v>
      </c>
      <c r="Y41">
        <v>1</v>
      </c>
      <c r="Z41">
        <v>2</v>
      </c>
      <c r="AA41">
        <v>1</v>
      </c>
      <c r="AB41">
        <v>1</v>
      </c>
      <c r="AC41">
        <v>1</v>
      </c>
      <c r="AD41">
        <v>1</v>
      </c>
      <c r="AE41" t="s">
        <v>19</v>
      </c>
      <c r="AF41">
        <v>0</v>
      </c>
      <c r="AG41">
        <v>0</v>
      </c>
      <c r="AH41" t="s">
        <v>19</v>
      </c>
      <c r="AI41" t="s">
        <v>19</v>
      </c>
      <c r="AJ41" t="s">
        <v>19</v>
      </c>
      <c r="AK41" t="s">
        <v>19</v>
      </c>
    </row>
    <row r="42" spans="1:37">
      <c r="A42" t="s">
        <v>1042</v>
      </c>
      <c r="B42">
        <v>831</v>
      </c>
      <c r="C42">
        <v>653</v>
      </c>
      <c r="D42">
        <v>179</v>
      </c>
      <c r="E42">
        <v>93</v>
      </c>
      <c r="F42">
        <v>90</v>
      </c>
      <c r="G42">
        <v>3</v>
      </c>
      <c r="H42">
        <v>78</v>
      </c>
      <c r="I42">
        <v>61</v>
      </c>
      <c r="J42">
        <v>17</v>
      </c>
      <c r="K42">
        <v>29</v>
      </c>
      <c r="L42">
        <v>22</v>
      </c>
      <c r="M42">
        <v>7</v>
      </c>
      <c r="N42">
        <v>436</v>
      </c>
      <c r="O42">
        <v>321</v>
      </c>
      <c r="P42">
        <v>114</v>
      </c>
      <c r="Q42">
        <v>227</v>
      </c>
      <c r="R42">
        <v>184</v>
      </c>
      <c r="S42">
        <v>43</v>
      </c>
      <c r="T42">
        <v>113</v>
      </c>
      <c r="U42">
        <v>96</v>
      </c>
      <c r="V42">
        <v>17</v>
      </c>
      <c r="W42">
        <v>46</v>
      </c>
      <c r="X42">
        <v>37</v>
      </c>
      <c r="Y42">
        <v>9</v>
      </c>
      <c r="Z42">
        <v>5</v>
      </c>
      <c r="AA42">
        <v>2</v>
      </c>
      <c r="AB42">
        <v>3</v>
      </c>
      <c r="AC42">
        <v>14</v>
      </c>
      <c r="AD42">
        <v>10</v>
      </c>
      <c r="AE42">
        <v>4</v>
      </c>
      <c r="AF42">
        <v>11</v>
      </c>
      <c r="AG42">
        <v>9</v>
      </c>
      <c r="AH42">
        <v>2</v>
      </c>
      <c r="AI42">
        <v>7</v>
      </c>
      <c r="AJ42">
        <v>4</v>
      </c>
      <c r="AK42">
        <v>3</v>
      </c>
    </row>
    <row r="43" spans="1:37">
      <c r="A43" t="s">
        <v>1041</v>
      </c>
      <c r="B43">
        <v>1294</v>
      </c>
      <c r="C43">
        <v>987</v>
      </c>
      <c r="D43">
        <v>307</v>
      </c>
      <c r="E43">
        <v>118</v>
      </c>
      <c r="F43">
        <v>113</v>
      </c>
      <c r="G43">
        <v>5</v>
      </c>
      <c r="H43">
        <v>91</v>
      </c>
      <c r="I43">
        <v>64</v>
      </c>
      <c r="J43">
        <v>26</v>
      </c>
      <c r="K43">
        <v>62</v>
      </c>
      <c r="L43">
        <v>45</v>
      </c>
      <c r="M43">
        <v>18</v>
      </c>
      <c r="N43">
        <v>752</v>
      </c>
      <c r="O43">
        <v>549</v>
      </c>
      <c r="P43">
        <v>204</v>
      </c>
      <c r="Q43">
        <v>388</v>
      </c>
      <c r="R43">
        <v>320</v>
      </c>
      <c r="S43">
        <v>68</v>
      </c>
      <c r="T43">
        <v>163</v>
      </c>
      <c r="U43">
        <v>129</v>
      </c>
      <c r="V43">
        <v>34</v>
      </c>
      <c r="W43">
        <v>80</v>
      </c>
      <c r="X43">
        <v>68</v>
      </c>
      <c r="Y43">
        <v>13</v>
      </c>
      <c r="Z43">
        <v>12</v>
      </c>
      <c r="AA43">
        <v>6</v>
      </c>
      <c r="AB43">
        <v>5</v>
      </c>
      <c r="AC43">
        <v>1</v>
      </c>
      <c r="AD43">
        <v>1</v>
      </c>
      <c r="AE43">
        <v>0</v>
      </c>
      <c r="AF43">
        <v>11</v>
      </c>
      <c r="AG43">
        <v>10</v>
      </c>
      <c r="AH43">
        <v>1</v>
      </c>
      <c r="AI43">
        <v>5</v>
      </c>
      <c r="AJ43">
        <v>3</v>
      </c>
      <c r="AK43">
        <v>2</v>
      </c>
    </row>
    <row r="44" spans="1:37">
      <c r="A44" t="s">
        <v>1040</v>
      </c>
      <c r="B44">
        <v>453</v>
      </c>
      <c r="C44">
        <v>396</v>
      </c>
      <c r="D44">
        <v>57</v>
      </c>
      <c r="E44">
        <v>46</v>
      </c>
      <c r="F44">
        <v>45</v>
      </c>
      <c r="G44">
        <v>1</v>
      </c>
      <c r="H44">
        <v>26</v>
      </c>
      <c r="I44">
        <v>24</v>
      </c>
      <c r="J44">
        <v>3</v>
      </c>
      <c r="K44">
        <v>31</v>
      </c>
      <c r="L44">
        <v>23</v>
      </c>
      <c r="M44">
        <v>8</v>
      </c>
      <c r="N44">
        <v>236</v>
      </c>
      <c r="O44">
        <v>196</v>
      </c>
      <c r="P44">
        <v>40</v>
      </c>
      <c r="Q44">
        <v>122</v>
      </c>
      <c r="R44">
        <v>109</v>
      </c>
      <c r="S44">
        <v>13</v>
      </c>
      <c r="T44">
        <v>69</v>
      </c>
      <c r="U44">
        <v>66</v>
      </c>
      <c r="V44">
        <v>3</v>
      </c>
      <c r="W44">
        <v>33</v>
      </c>
      <c r="X44">
        <v>31</v>
      </c>
      <c r="Y44">
        <v>2</v>
      </c>
      <c r="Z44">
        <v>5</v>
      </c>
      <c r="AA44">
        <v>5</v>
      </c>
      <c r="AB44" t="s">
        <v>19</v>
      </c>
      <c r="AC44">
        <v>0</v>
      </c>
      <c r="AD44">
        <v>0</v>
      </c>
      <c r="AE44" t="s">
        <v>19</v>
      </c>
      <c r="AF44">
        <v>6</v>
      </c>
      <c r="AG44">
        <v>6</v>
      </c>
      <c r="AH44" t="s">
        <v>19</v>
      </c>
      <c r="AI44">
        <v>1</v>
      </c>
      <c r="AJ44">
        <v>1</v>
      </c>
      <c r="AK44" t="s">
        <v>19</v>
      </c>
    </row>
    <row r="45" spans="1:37">
      <c r="A45" t="s">
        <v>1039</v>
      </c>
      <c r="B45">
        <v>525</v>
      </c>
      <c r="C45">
        <v>428</v>
      </c>
      <c r="D45">
        <v>97</v>
      </c>
      <c r="E45">
        <v>36</v>
      </c>
      <c r="F45">
        <v>32</v>
      </c>
      <c r="G45">
        <v>4</v>
      </c>
      <c r="H45">
        <v>27</v>
      </c>
      <c r="I45">
        <v>21</v>
      </c>
      <c r="J45">
        <v>5</v>
      </c>
      <c r="K45">
        <v>19</v>
      </c>
      <c r="L45">
        <v>16</v>
      </c>
      <c r="M45">
        <v>4</v>
      </c>
      <c r="N45">
        <v>315</v>
      </c>
      <c r="O45">
        <v>247</v>
      </c>
      <c r="P45">
        <v>68</v>
      </c>
      <c r="Q45">
        <v>142</v>
      </c>
      <c r="R45">
        <v>122</v>
      </c>
      <c r="S45">
        <v>20</v>
      </c>
      <c r="T45">
        <v>86</v>
      </c>
      <c r="U45">
        <v>75</v>
      </c>
      <c r="V45">
        <v>11</v>
      </c>
      <c r="W45">
        <v>35</v>
      </c>
      <c r="X45">
        <v>30</v>
      </c>
      <c r="Y45">
        <v>5</v>
      </c>
      <c r="Z45">
        <v>2</v>
      </c>
      <c r="AA45">
        <v>2</v>
      </c>
      <c r="AB45">
        <v>1</v>
      </c>
      <c r="AC45">
        <v>1</v>
      </c>
      <c r="AD45">
        <v>0</v>
      </c>
      <c r="AE45">
        <v>0</v>
      </c>
      <c r="AF45">
        <v>4</v>
      </c>
      <c r="AG45">
        <v>4</v>
      </c>
      <c r="AH45">
        <v>0</v>
      </c>
      <c r="AI45">
        <v>0</v>
      </c>
      <c r="AJ45">
        <v>0</v>
      </c>
      <c r="AK45" t="s">
        <v>19</v>
      </c>
    </row>
    <row r="46" spans="1:37">
      <c r="A46" t="s">
        <v>1038</v>
      </c>
      <c r="B46">
        <v>564</v>
      </c>
      <c r="C46">
        <v>485</v>
      </c>
      <c r="D46">
        <v>79</v>
      </c>
      <c r="E46">
        <v>22</v>
      </c>
      <c r="F46">
        <v>22</v>
      </c>
      <c r="G46">
        <v>0</v>
      </c>
      <c r="H46">
        <v>32</v>
      </c>
      <c r="I46">
        <v>26</v>
      </c>
      <c r="J46">
        <v>6</v>
      </c>
      <c r="K46">
        <v>29</v>
      </c>
      <c r="L46">
        <v>25</v>
      </c>
      <c r="M46">
        <v>4</v>
      </c>
      <c r="N46">
        <v>334</v>
      </c>
      <c r="O46">
        <v>284</v>
      </c>
      <c r="P46">
        <v>50</v>
      </c>
      <c r="Q46">
        <v>179</v>
      </c>
      <c r="R46">
        <v>164</v>
      </c>
      <c r="S46">
        <v>15</v>
      </c>
      <c r="T46">
        <v>92</v>
      </c>
      <c r="U46">
        <v>82</v>
      </c>
      <c r="V46">
        <v>10</v>
      </c>
      <c r="W46">
        <v>47</v>
      </c>
      <c r="X46">
        <v>41</v>
      </c>
      <c r="Y46">
        <v>6</v>
      </c>
      <c r="Z46">
        <v>4</v>
      </c>
      <c r="AA46">
        <v>3</v>
      </c>
      <c r="AB46">
        <v>1</v>
      </c>
      <c r="AC46">
        <v>1</v>
      </c>
      <c r="AD46">
        <v>1</v>
      </c>
      <c r="AE46">
        <v>0</v>
      </c>
      <c r="AF46">
        <v>2</v>
      </c>
      <c r="AG46">
        <v>1</v>
      </c>
      <c r="AH46">
        <v>0</v>
      </c>
      <c r="AI46">
        <v>3</v>
      </c>
      <c r="AJ46">
        <v>2</v>
      </c>
      <c r="AK46">
        <v>1</v>
      </c>
    </row>
    <row r="47" spans="1:37">
      <c r="A47" t="s">
        <v>1037</v>
      </c>
      <c r="B47">
        <v>520</v>
      </c>
      <c r="C47">
        <v>392</v>
      </c>
      <c r="D47">
        <v>128</v>
      </c>
      <c r="E47">
        <v>46</v>
      </c>
      <c r="F47">
        <v>44</v>
      </c>
      <c r="G47">
        <v>2</v>
      </c>
      <c r="H47">
        <v>43</v>
      </c>
      <c r="I47">
        <v>33</v>
      </c>
      <c r="J47">
        <v>10</v>
      </c>
      <c r="K47">
        <v>40</v>
      </c>
      <c r="L47">
        <v>28</v>
      </c>
      <c r="M47">
        <v>13</v>
      </c>
      <c r="N47">
        <v>299</v>
      </c>
      <c r="O47">
        <v>221</v>
      </c>
      <c r="P47">
        <v>78</v>
      </c>
      <c r="Q47">
        <v>114</v>
      </c>
      <c r="R47">
        <v>97</v>
      </c>
      <c r="S47">
        <v>17</v>
      </c>
      <c r="T47">
        <v>45</v>
      </c>
      <c r="U47">
        <v>32</v>
      </c>
      <c r="V47">
        <v>13</v>
      </c>
      <c r="W47">
        <v>28</v>
      </c>
      <c r="X47">
        <v>21</v>
      </c>
      <c r="Y47">
        <v>8</v>
      </c>
      <c r="Z47">
        <v>7</v>
      </c>
      <c r="AA47">
        <v>5</v>
      </c>
      <c r="AB47">
        <v>2</v>
      </c>
      <c r="AC47">
        <v>5</v>
      </c>
      <c r="AD47">
        <v>3</v>
      </c>
      <c r="AE47">
        <v>2</v>
      </c>
      <c r="AF47">
        <v>7</v>
      </c>
      <c r="AG47">
        <v>6</v>
      </c>
      <c r="AH47">
        <v>1</v>
      </c>
      <c r="AI47">
        <v>1</v>
      </c>
      <c r="AJ47" t="s">
        <v>19</v>
      </c>
      <c r="AK47">
        <v>1</v>
      </c>
    </row>
    <row r="48" spans="1:37">
      <c r="A48" t="s">
        <v>1036</v>
      </c>
      <c r="B48">
        <v>343</v>
      </c>
      <c r="C48">
        <v>315</v>
      </c>
      <c r="D48">
        <v>28</v>
      </c>
      <c r="E48">
        <v>17</v>
      </c>
      <c r="F48">
        <v>16</v>
      </c>
      <c r="G48">
        <v>1</v>
      </c>
      <c r="H48">
        <v>22</v>
      </c>
      <c r="I48">
        <v>20</v>
      </c>
      <c r="J48">
        <v>2</v>
      </c>
      <c r="K48">
        <v>12</v>
      </c>
      <c r="L48">
        <v>12</v>
      </c>
      <c r="M48" t="s">
        <v>19</v>
      </c>
      <c r="N48">
        <v>228</v>
      </c>
      <c r="O48">
        <v>208</v>
      </c>
      <c r="P48">
        <v>20</v>
      </c>
      <c r="Q48">
        <v>141</v>
      </c>
      <c r="R48">
        <v>136</v>
      </c>
      <c r="S48">
        <v>5</v>
      </c>
      <c r="T48">
        <v>52</v>
      </c>
      <c r="U48">
        <v>47</v>
      </c>
      <c r="V48">
        <v>4</v>
      </c>
      <c r="W48">
        <v>10</v>
      </c>
      <c r="X48">
        <v>9</v>
      </c>
      <c r="Y48">
        <v>1</v>
      </c>
      <c r="Z48">
        <v>1</v>
      </c>
      <c r="AA48">
        <v>1</v>
      </c>
      <c r="AB48">
        <v>0</v>
      </c>
      <c r="AC48">
        <v>1</v>
      </c>
      <c r="AD48">
        <v>1</v>
      </c>
      <c r="AE48">
        <v>0</v>
      </c>
      <c r="AF48">
        <v>1</v>
      </c>
      <c r="AG48">
        <v>1</v>
      </c>
      <c r="AH48" t="s">
        <v>19</v>
      </c>
      <c r="AI48">
        <v>1</v>
      </c>
      <c r="AJ48">
        <v>1</v>
      </c>
      <c r="AK48" t="s">
        <v>19</v>
      </c>
    </row>
    <row r="49" spans="1:37">
      <c r="A49" t="s">
        <v>1035</v>
      </c>
      <c r="B49">
        <v>2579</v>
      </c>
      <c r="C49">
        <v>2175</v>
      </c>
      <c r="D49">
        <v>404</v>
      </c>
      <c r="E49">
        <v>171</v>
      </c>
      <c r="F49">
        <v>166</v>
      </c>
      <c r="G49">
        <v>6</v>
      </c>
      <c r="H49">
        <v>194</v>
      </c>
      <c r="I49">
        <v>158</v>
      </c>
      <c r="J49">
        <v>36</v>
      </c>
      <c r="K49">
        <v>131</v>
      </c>
      <c r="L49">
        <v>111</v>
      </c>
      <c r="M49">
        <v>21</v>
      </c>
      <c r="N49">
        <v>1457</v>
      </c>
      <c r="O49">
        <v>1167</v>
      </c>
      <c r="P49">
        <v>290</v>
      </c>
      <c r="Q49">
        <v>747</v>
      </c>
      <c r="R49">
        <v>656</v>
      </c>
      <c r="S49">
        <v>91</v>
      </c>
      <c r="T49">
        <v>407</v>
      </c>
      <c r="U49">
        <v>375</v>
      </c>
      <c r="V49">
        <v>32</v>
      </c>
      <c r="W49">
        <v>182</v>
      </c>
      <c r="X49">
        <v>165</v>
      </c>
      <c r="Y49">
        <v>17</v>
      </c>
      <c r="Z49">
        <v>16</v>
      </c>
      <c r="AA49">
        <v>15</v>
      </c>
      <c r="AB49">
        <v>2</v>
      </c>
      <c r="AC49">
        <v>1</v>
      </c>
      <c r="AD49">
        <v>0</v>
      </c>
      <c r="AE49">
        <v>1</v>
      </c>
      <c r="AF49">
        <v>13</v>
      </c>
      <c r="AG49">
        <v>13</v>
      </c>
      <c r="AH49">
        <v>0</v>
      </c>
      <c r="AI49">
        <v>6</v>
      </c>
      <c r="AJ49">
        <v>6</v>
      </c>
      <c r="AK49" t="s">
        <v>19</v>
      </c>
    </row>
    <row r="50" spans="1:37">
      <c r="A50" t="s">
        <v>1034</v>
      </c>
      <c r="B50">
        <v>562</v>
      </c>
      <c r="C50">
        <v>480</v>
      </c>
      <c r="D50">
        <v>82</v>
      </c>
      <c r="E50">
        <v>36</v>
      </c>
      <c r="F50">
        <v>33</v>
      </c>
      <c r="G50">
        <v>3</v>
      </c>
      <c r="H50">
        <v>30</v>
      </c>
      <c r="I50">
        <v>26</v>
      </c>
      <c r="J50">
        <v>4</v>
      </c>
      <c r="K50">
        <v>29</v>
      </c>
      <c r="L50">
        <v>23</v>
      </c>
      <c r="M50">
        <v>6</v>
      </c>
      <c r="N50">
        <v>321</v>
      </c>
      <c r="O50">
        <v>264</v>
      </c>
      <c r="P50">
        <v>57</v>
      </c>
      <c r="Q50">
        <v>165</v>
      </c>
      <c r="R50">
        <v>148</v>
      </c>
      <c r="S50">
        <v>17</v>
      </c>
      <c r="T50">
        <v>98</v>
      </c>
      <c r="U50">
        <v>92</v>
      </c>
      <c r="V50">
        <v>6</v>
      </c>
      <c r="W50">
        <v>36</v>
      </c>
      <c r="X50">
        <v>33</v>
      </c>
      <c r="Y50">
        <v>4</v>
      </c>
      <c r="Z50">
        <v>3</v>
      </c>
      <c r="AA50">
        <v>3</v>
      </c>
      <c r="AB50">
        <v>1</v>
      </c>
      <c r="AC50">
        <v>1</v>
      </c>
      <c r="AD50" t="s">
        <v>19</v>
      </c>
      <c r="AE50">
        <v>1</v>
      </c>
      <c r="AF50">
        <v>5</v>
      </c>
      <c r="AG50">
        <v>5</v>
      </c>
      <c r="AH50" t="s">
        <v>19</v>
      </c>
      <c r="AI50">
        <v>3</v>
      </c>
      <c r="AJ50">
        <v>2</v>
      </c>
      <c r="AK50">
        <v>1</v>
      </c>
    </row>
    <row r="51" spans="1:37">
      <c r="A51" t="s">
        <v>1033</v>
      </c>
      <c r="B51">
        <v>1352</v>
      </c>
      <c r="C51">
        <v>1176</v>
      </c>
      <c r="D51">
        <v>176</v>
      </c>
      <c r="E51">
        <v>90</v>
      </c>
      <c r="F51">
        <v>84</v>
      </c>
      <c r="G51">
        <v>6</v>
      </c>
      <c r="H51">
        <v>95</v>
      </c>
      <c r="I51">
        <v>84</v>
      </c>
      <c r="J51">
        <v>11</v>
      </c>
      <c r="K51">
        <v>62</v>
      </c>
      <c r="L51">
        <v>50</v>
      </c>
      <c r="M51">
        <v>12</v>
      </c>
      <c r="N51">
        <v>808</v>
      </c>
      <c r="O51">
        <v>692</v>
      </c>
      <c r="P51">
        <v>116</v>
      </c>
      <c r="Q51">
        <v>436</v>
      </c>
      <c r="R51">
        <v>406</v>
      </c>
      <c r="S51">
        <v>30</v>
      </c>
      <c r="T51">
        <v>207</v>
      </c>
      <c r="U51">
        <v>191</v>
      </c>
      <c r="V51">
        <v>17</v>
      </c>
      <c r="W51">
        <v>63</v>
      </c>
      <c r="X51">
        <v>55</v>
      </c>
      <c r="Y51">
        <v>7</v>
      </c>
      <c r="Z51">
        <v>11</v>
      </c>
      <c r="AA51">
        <v>8</v>
      </c>
      <c r="AB51">
        <v>3</v>
      </c>
      <c r="AC51">
        <v>3</v>
      </c>
      <c r="AD51">
        <v>3</v>
      </c>
      <c r="AE51">
        <v>1</v>
      </c>
      <c r="AF51">
        <v>9</v>
      </c>
      <c r="AG51">
        <v>7</v>
      </c>
      <c r="AH51">
        <v>2</v>
      </c>
      <c r="AI51">
        <v>4</v>
      </c>
      <c r="AJ51">
        <v>3</v>
      </c>
      <c r="AK51">
        <v>2</v>
      </c>
    </row>
    <row r="52" spans="1:37">
      <c r="A52" t="s">
        <v>1032</v>
      </c>
      <c r="B52">
        <v>1172</v>
      </c>
      <c r="C52">
        <v>1035</v>
      </c>
      <c r="D52">
        <v>137</v>
      </c>
      <c r="E52">
        <v>67</v>
      </c>
      <c r="F52">
        <v>64</v>
      </c>
      <c r="G52">
        <v>3</v>
      </c>
      <c r="H52">
        <v>91</v>
      </c>
      <c r="I52">
        <v>75</v>
      </c>
      <c r="J52">
        <v>16</v>
      </c>
      <c r="K52">
        <v>80</v>
      </c>
      <c r="L52">
        <v>69</v>
      </c>
      <c r="M52">
        <v>10</v>
      </c>
      <c r="N52">
        <v>672</v>
      </c>
      <c r="O52">
        <v>580</v>
      </c>
      <c r="P52">
        <v>93</v>
      </c>
      <c r="Q52">
        <v>357</v>
      </c>
      <c r="R52">
        <v>326</v>
      </c>
      <c r="S52">
        <v>31</v>
      </c>
      <c r="T52">
        <v>171</v>
      </c>
      <c r="U52">
        <v>159</v>
      </c>
      <c r="V52">
        <v>12</v>
      </c>
      <c r="W52">
        <v>66</v>
      </c>
      <c r="X52">
        <v>64</v>
      </c>
      <c r="Y52">
        <v>2</v>
      </c>
      <c r="Z52">
        <v>10</v>
      </c>
      <c r="AA52">
        <v>10</v>
      </c>
      <c r="AB52">
        <v>0</v>
      </c>
      <c r="AC52">
        <v>2</v>
      </c>
      <c r="AD52">
        <v>2</v>
      </c>
      <c r="AE52">
        <v>0</v>
      </c>
      <c r="AF52">
        <v>10</v>
      </c>
      <c r="AG52">
        <v>10</v>
      </c>
      <c r="AH52">
        <v>0</v>
      </c>
      <c r="AI52">
        <v>3</v>
      </c>
      <c r="AJ52">
        <v>3</v>
      </c>
      <c r="AK52">
        <v>0</v>
      </c>
    </row>
    <row r="53" spans="1:37">
      <c r="A53" t="s">
        <v>1031</v>
      </c>
      <c r="B53">
        <v>811</v>
      </c>
      <c r="C53">
        <v>705</v>
      </c>
      <c r="D53">
        <v>106</v>
      </c>
      <c r="E53">
        <v>55</v>
      </c>
      <c r="F53">
        <v>53</v>
      </c>
      <c r="G53">
        <v>2</v>
      </c>
      <c r="H53">
        <v>58</v>
      </c>
      <c r="I53">
        <v>49</v>
      </c>
      <c r="J53">
        <v>9</v>
      </c>
      <c r="K53">
        <v>45</v>
      </c>
      <c r="L53">
        <v>36</v>
      </c>
      <c r="M53">
        <v>9</v>
      </c>
      <c r="N53">
        <v>487</v>
      </c>
      <c r="O53">
        <v>420</v>
      </c>
      <c r="P53">
        <v>67</v>
      </c>
      <c r="Q53">
        <v>277</v>
      </c>
      <c r="R53">
        <v>249</v>
      </c>
      <c r="S53">
        <v>28</v>
      </c>
      <c r="T53">
        <v>104</v>
      </c>
      <c r="U53">
        <v>91</v>
      </c>
      <c r="V53">
        <v>13</v>
      </c>
      <c r="W53">
        <v>49</v>
      </c>
      <c r="X53">
        <v>44</v>
      </c>
      <c r="Y53">
        <v>5</v>
      </c>
      <c r="Z53">
        <v>7</v>
      </c>
      <c r="AA53">
        <v>5</v>
      </c>
      <c r="AB53">
        <v>2</v>
      </c>
      <c r="AC53">
        <v>0</v>
      </c>
      <c r="AD53">
        <v>0</v>
      </c>
      <c r="AE53">
        <v>0</v>
      </c>
      <c r="AF53">
        <v>6</v>
      </c>
      <c r="AG53">
        <v>6</v>
      </c>
      <c r="AH53">
        <v>0</v>
      </c>
      <c r="AI53">
        <v>1</v>
      </c>
      <c r="AJ53">
        <v>1</v>
      </c>
      <c r="AK53" t="s">
        <v>19</v>
      </c>
    </row>
    <row r="54" spans="1:37">
      <c r="A54" t="s">
        <v>1030</v>
      </c>
      <c r="B54">
        <v>489</v>
      </c>
      <c r="C54">
        <v>442</v>
      </c>
      <c r="D54">
        <v>47</v>
      </c>
      <c r="E54">
        <v>41</v>
      </c>
      <c r="F54">
        <v>36</v>
      </c>
      <c r="G54">
        <v>5</v>
      </c>
      <c r="H54">
        <v>38</v>
      </c>
      <c r="I54">
        <v>35</v>
      </c>
      <c r="J54">
        <v>3</v>
      </c>
      <c r="K54">
        <v>34</v>
      </c>
      <c r="L54">
        <v>31</v>
      </c>
      <c r="M54">
        <v>3</v>
      </c>
      <c r="N54">
        <v>274</v>
      </c>
      <c r="O54">
        <v>246</v>
      </c>
      <c r="P54">
        <v>28</v>
      </c>
      <c r="Q54">
        <v>134</v>
      </c>
      <c r="R54">
        <v>127</v>
      </c>
      <c r="S54">
        <v>7</v>
      </c>
      <c r="T54">
        <v>65</v>
      </c>
      <c r="U54">
        <v>59</v>
      </c>
      <c r="V54">
        <v>6</v>
      </c>
      <c r="W54">
        <v>24</v>
      </c>
      <c r="X54">
        <v>22</v>
      </c>
      <c r="Y54">
        <v>1</v>
      </c>
      <c r="Z54">
        <v>2</v>
      </c>
      <c r="AA54">
        <v>2</v>
      </c>
      <c r="AB54">
        <v>0</v>
      </c>
      <c r="AC54" t="s">
        <v>19</v>
      </c>
      <c r="AD54" t="s">
        <v>19</v>
      </c>
      <c r="AE54" t="s">
        <v>19</v>
      </c>
      <c r="AF54">
        <v>7</v>
      </c>
      <c r="AG54">
        <v>6</v>
      </c>
      <c r="AH54">
        <v>0</v>
      </c>
      <c r="AI54">
        <v>5</v>
      </c>
      <c r="AJ54">
        <v>5</v>
      </c>
      <c r="AK54">
        <v>1</v>
      </c>
    </row>
    <row r="55" spans="1:37">
      <c r="A55" t="s">
        <v>1029</v>
      </c>
      <c r="B55">
        <v>1514</v>
      </c>
      <c r="C55">
        <v>1276</v>
      </c>
      <c r="D55">
        <v>238</v>
      </c>
      <c r="E55">
        <v>102</v>
      </c>
      <c r="F55">
        <v>97</v>
      </c>
      <c r="G55">
        <v>5</v>
      </c>
      <c r="H55">
        <v>135</v>
      </c>
      <c r="I55">
        <v>107</v>
      </c>
      <c r="J55">
        <v>28</v>
      </c>
      <c r="K55">
        <v>127</v>
      </c>
      <c r="L55">
        <v>103</v>
      </c>
      <c r="M55">
        <v>24</v>
      </c>
      <c r="N55">
        <v>874</v>
      </c>
      <c r="O55">
        <v>722</v>
      </c>
      <c r="P55">
        <v>152</v>
      </c>
      <c r="Q55">
        <v>490</v>
      </c>
      <c r="R55">
        <v>438</v>
      </c>
      <c r="S55">
        <v>52</v>
      </c>
      <c r="T55">
        <v>182</v>
      </c>
      <c r="U55">
        <v>165</v>
      </c>
      <c r="V55">
        <v>17</v>
      </c>
      <c r="W55">
        <v>64</v>
      </c>
      <c r="X55">
        <v>56</v>
      </c>
      <c r="Y55">
        <v>8</v>
      </c>
      <c r="Z55">
        <v>7</v>
      </c>
      <c r="AA55">
        <v>7</v>
      </c>
      <c r="AB55">
        <v>0</v>
      </c>
      <c r="AC55">
        <v>2</v>
      </c>
      <c r="AD55">
        <v>1</v>
      </c>
      <c r="AE55">
        <v>1</v>
      </c>
      <c r="AF55">
        <v>18</v>
      </c>
      <c r="AG55">
        <v>16</v>
      </c>
      <c r="AH55">
        <v>2</v>
      </c>
      <c r="AI55">
        <v>5</v>
      </c>
      <c r="AJ55">
        <v>3</v>
      </c>
      <c r="AK55">
        <v>2</v>
      </c>
    </row>
    <row r="56" spans="1:37">
      <c r="A56" t="s">
        <v>1028</v>
      </c>
      <c r="B56">
        <v>699</v>
      </c>
      <c r="C56">
        <v>612</v>
      </c>
      <c r="D56">
        <v>88</v>
      </c>
      <c r="E56">
        <v>36</v>
      </c>
      <c r="F56">
        <v>33</v>
      </c>
      <c r="G56">
        <v>3</v>
      </c>
      <c r="H56">
        <v>59</v>
      </c>
      <c r="I56">
        <v>46</v>
      </c>
      <c r="J56">
        <v>13</v>
      </c>
      <c r="K56">
        <v>36</v>
      </c>
      <c r="L56">
        <v>32</v>
      </c>
      <c r="M56">
        <v>3</v>
      </c>
      <c r="N56">
        <v>449</v>
      </c>
      <c r="O56">
        <v>398</v>
      </c>
      <c r="P56">
        <v>50</v>
      </c>
      <c r="Q56">
        <v>250</v>
      </c>
      <c r="R56">
        <v>232</v>
      </c>
      <c r="S56">
        <v>18</v>
      </c>
      <c r="T56">
        <v>97</v>
      </c>
      <c r="U56">
        <v>84</v>
      </c>
      <c r="V56">
        <v>13</v>
      </c>
      <c r="W56">
        <v>18</v>
      </c>
      <c r="X56">
        <v>15</v>
      </c>
      <c r="Y56">
        <v>3</v>
      </c>
      <c r="Z56">
        <v>3</v>
      </c>
      <c r="AA56">
        <v>1</v>
      </c>
      <c r="AB56">
        <v>2</v>
      </c>
      <c r="AC56">
        <v>0</v>
      </c>
      <c r="AD56" t="s">
        <v>19</v>
      </c>
      <c r="AE56">
        <v>0</v>
      </c>
      <c r="AF56">
        <v>1</v>
      </c>
      <c r="AG56">
        <v>1</v>
      </c>
      <c r="AH56">
        <v>0</v>
      </c>
      <c r="AI56">
        <v>1</v>
      </c>
      <c r="AJ56">
        <v>1</v>
      </c>
      <c r="AK56" t="s">
        <v>19</v>
      </c>
    </row>
    <row r="57" spans="1:37">
      <c r="A57" t="s">
        <v>716</v>
      </c>
    </row>
    <row r="58" spans="1:37">
      <c r="A58" t="s">
        <v>1027</v>
      </c>
      <c r="B58">
        <v>179</v>
      </c>
      <c r="C58">
        <v>161</v>
      </c>
      <c r="D58">
        <v>18</v>
      </c>
      <c r="E58">
        <v>12</v>
      </c>
      <c r="F58">
        <v>12</v>
      </c>
      <c r="G58" t="s">
        <v>19</v>
      </c>
      <c r="H58">
        <v>15</v>
      </c>
      <c r="I58">
        <v>12</v>
      </c>
      <c r="J58">
        <v>4</v>
      </c>
      <c r="K58">
        <v>6</v>
      </c>
      <c r="L58">
        <v>5</v>
      </c>
      <c r="M58">
        <v>1</v>
      </c>
      <c r="N58">
        <v>101</v>
      </c>
      <c r="O58">
        <v>91</v>
      </c>
      <c r="P58">
        <v>10</v>
      </c>
      <c r="Q58">
        <v>70</v>
      </c>
      <c r="R58">
        <v>67</v>
      </c>
      <c r="S58">
        <v>3</v>
      </c>
      <c r="T58">
        <v>21</v>
      </c>
      <c r="U58">
        <v>19</v>
      </c>
      <c r="V58">
        <v>2</v>
      </c>
      <c r="W58">
        <v>17</v>
      </c>
      <c r="X58">
        <v>16</v>
      </c>
      <c r="Y58">
        <v>1</v>
      </c>
      <c r="Z58">
        <v>2</v>
      </c>
      <c r="AA58">
        <v>1</v>
      </c>
      <c r="AB58">
        <v>0</v>
      </c>
      <c r="AC58">
        <v>1</v>
      </c>
      <c r="AD58">
        <v>1</v>
      </c>
      <c r="AE58" t="s">
        <v>19</v>
      </c>
      <c r="AF58">
        <v>3</v>
      </c>
      <c r="AG58">
        <v>3</v>
      </c>
      <c r="AH58">
        <v>0</v>
      </c>
      <c r="AI58">
        <v>1</v>
      </c>
      <c r="AJ58">
        <v>1</v>
      </c>
      <c r="AK58" t="s">
        <v>19</v>
      </c>
    </row>
    <row r="59" spans="1:37">
      <c r="A59" t="s">
        <v>1026</v>
      </c>
      <c r="B59">
        <v>201</v>
      </c>
      <c r="C59">
        <v>182</v>
      </c>
      <c r="D59">
        <v>19</v>
      </c>
      <c r="E59">
        <v>15</v>
      </c>
      <c r="F59">
        <v>15</v>
      </c>
      <c r="G59">
        <v>0</v>
      </c>
      <c r="H59">
        <v>9</v>
      </c>
      <c r="I59">
        <v>9</v>
      </c>
      <c r="J59">
        <v>0</v>
      </c>
      <c r="K59">
        <v>10</v>
      </c>
      <c r="L59">
        <v>10</v>
      </c>
      <c r="M59">
        <v>0</v>
      </c>
      <c r="N59">
        <v>114</v>
      </c>
      <c r="O59">
        <v>101</v>
      </c>
      <c r="P59">
        <v>12</v>
      </c>
      <c r="Q59">
        <v>76</v>
      </c>
      <c r="R59">
        <v>70</v>
      </c>
      <c r="S59">
        <v>6</v>
      </c>
      <c r="T59">
        <v>31</v>
      </c>
      <c r="U59">
        <v>29</v>
      </c>
      <c r="V59">
        <v>3</v>
      </c>
      <c r="W59">
        <v>15</v>
      </c>
      <c r="X59">
        <v>14</v>
      </c>
      <c r="Y59">
        <v>2</v>
      </c>
      <c r="Z59">
        <v>6</v>
      </c>
      <c r="AA59">
        <v>5</v>
      </c>
      <c r="AB59">
        <v>2</v>
      </c>
      <c r="AC59" t="s">
        <v>19</v>
      </c>
      <c r="AD59" t="s">
        <v>19</v>
      </c>
      <c r="AE59" t="s">
        <v>19</v>
      </c>
      <c r="AF59">
        <v>1</v>
      </c>
      <c r="AG59">
        <v>1</v>
      </c>
      <c r="AH59" t="s">
        <v>19</v>
      </c>
      <c r="AI59" t="s">
        <v>19</v>
      </c>
      <c r="AJ59" t="s">
        <v>19</v>
      </c>
      <c r="AK59" t="s">
        <v>19</v>
      </c>
    </row>
    <row r="60" spans="1:37">
      <c r="A60" t="s">
        <v>1025</v>
      </c>
      <c r="B60">
        <v>140</v>
      </c>
      <c r="C60">
        <v>106</v>
      </c>
      <c r="D60">
        <v>34</v>
      </c>
      <c r="E60">
        <v>9</v>
      </c>
      <c r="F60">
        <v>9</v>
      </c>
      <c r="G60">
        <v>0</v>
      </c>
      <c r="H60">
        <v>8</v>
      </c>
      <c r="I60">
        <v>5</v>
      </c>
      <c r="J60">
        <v>3</v>
      </c>
      <c r="K60">
        <v>7</v>
      </c>
      <c r="L60">
        <v>5</v>
      </c>
      <c r="M60">
        <v>2</v>
      </c>
      <c r="N60">
        <v>68</v>
      </c>
      <c r="O60">
        <v>46</v>
      </c>
      <c r="P60">
        <v>22</v>
      </c>
      <c r="Q60">
        <v>34</v>
      </c>
      <c r="R60">
        <v>27</v>
      </c>
      <c r="S60">
        <v>7</v>
      </c>
      <c r="T60">
        <v>36</v>
      </c>
      <c r="U60">
        <v>32</v>
      </c>
      <c r="V60">
        <v>4</v>
      </c>
      <c r="W60">
        <v>9</v>
      </c>
      <c r="X60">
        <v>6</v>
      </c>
      <c r="Y60">
        <v>3</v>
      </c>
      <c r="Z60">
        <v>2</v>
      </c>
      <c r="AA60">
        <v>2</v>
      </c>
      <c r="AB60">
        <v>1</v>
      </c>
      <c r="AC60" t="s">
        <v>19</v>
      </c>
      <c r="AD60" t="s">
        <v>19</v>
      </c>
      <c r="AE60" t="s">
        <v>19</v>
      </c>
      <c r="AF60">
        <v>1</v>
      </c>
      <c r="AG60">
        <v>1</v>
      </c>
      <c r="AH60" t="s">
        <v>19</v>
      </c>
      <c r="AI60">
        <v>1</v>
      </c>
      <c r="AJ60">
        <v>1</v>
      </c>
      <c r="AK60" t="s">
        <v>19</v>
      </c>
    </row>
    <row r="61" spans="1:37">
      <c r="A61" t="s">
        <v>1024</v>
      </c>
      <c r="B61">
        <v>192</v>
      </c>
      <c r="C61">
        <v>148</v>
      </c>
      <c r="D61">
        <v>45</v>
      </c>
      <c r="E61">
        <v>15</v>
      </c>
      <c r="F61">
        <v>12</v>
      </c>
      <c r="G61">
        <v>3</v>
      </c>
      <c r="H61">
        <v>13</v>
      </c>
      <c r="I61">
        <v>9</v>
      </c>
      <c r="J61">
        <v>4</v>
      </c>
      <c r="K61">
        <v>7</v>
      </c>
      <c r="L61">
        <v>5</v>
      </c>
      <c r="M61">
        <v>2</v>
      </c>
      <c r="N61">
        <v>109</v>
      </c>
      <c r="O61">
        <v>78</v>
      </c>
      <c r="P61">
        <v>31</v>
      </c>
      <c r="Q61">
        <v>51</v>
      </c>
      <c r="R61">
        <v>39</v>
      </c>
      <c r="S61">
        <v>11</v>
      </c>
      <c r="T61">
        <v>36</v>
      </c>
      <c r="U61">
        <v>33</v>
      </c>
      <c r="V61">
        <v>3</v>
      </c>
      <c r="W61">
        <v>12</v>
      </c>
      <c r="X61">
        <v>10</v>
      </c>
      <c r="Y61">
        <v>2</v>
      </c>
      <c r="Z61">
        <v>1</v>
      </c>
      <c r="AA61">
        <v>0</v>
      </c>
      <c r="AB61">
        <v>0</v>
      </c>
      <c r="AC61" t="s">
        <v>19</v>
      </c>
      <c r="AD61" t="s">
        <v>19</v>
      </c>
      <c r="AE61" t="s">
        <v>19</v>
      </c>
      <c r="AF61">
        <v>1</v>
      </c>
      <c r="AG61">
        <v>1</v>
      </c>
      <c r="AH61" t="s">
        <v>19</v>
      </c>
      <c r="AI61" t="s">
        <v>19</v>
      </c>
      <c r="AJ61" t="s">
        <v>19</v>
      </c>
      <c r="AK61" t="s">
        <v>19</v>
      </c>
    </row>
    <row r="62" spans="1:37">
      <c r="A62" t="s">
        <v>1023</v>
      </c>
      <c r="B62">
        <v>284</v>
      </c>
      <c r="C62">
        <v>202</v>
      </c>
      <c r="D62">
        <v>82</v>
      </c>
      <c r="E62">
        <v>18</v>
      </c>
      <c r="F62">
        <v>17</v>
      </c>
      <c r="G62">
        <v>1</v>
      </c>
      <c r="H62">
        <v>28</v>
      </c>
      <c r="I62">
        <v>16</v>
      </c>
      <c r="J62">
        <v>12</v>
      </c>
      <c r="K62">
        <v>4</v>
      </c>
      <c r="L62">
        <v>2</v>
      </c>
      <c r="M62">
        <v>2</v>
      </c>
      <c r="N62">
        <v>168</v>
      </c>
      <c r="O62">
        <v>109</v>
      </c>
      <c r="P62">
        <v>59</v>
      </c>
      <c r="Q62">
        <v>75</v>
      </c>
      <c r="R62">
        <v>61</v>
      </c>
      <c r="S62">
        <v>14</v>
      </c>
      <c r="T62">
        <v>49</v>
      </c>
      <c r="U62">
        <v>43</v>
      </c>
      <c r="V62">
        <v>6</v>
      </c>
      <c r="W62">
        <v>13</v>
      </c>
      <c r="X62">
        <v>12</v>
      </c>
      <c r="Y62">
        <v>1</v>
      </c>
      <c r="Z62">
        <v>2</v>
      </c>
      <c r="AA62">
        <v>2</v>
      </c>
      <c r="AB62">
        <v>0</v>
      </c>
      <c r="AC62">
        <v>1</v>
      </c>
      <c r="AD62" t="s">
        <v>19</v>
      </c>
      <c r="AE62">
        <v>1</v>
      </c>
      <c r="AF62">
        <v>2</v>
      </c>
      <c r="AG62">
        <v>2</v>
      </c>
      <c r="AH62" t="s">
        <v>19</v>
      </c>
      <c r="AI62" t="s">
        <v>19</v>
      </c>
      <c r="AJ62" t="s">
        <v>19</v>
      </c>
      <c r="AK62" t="s">
        <v>19</v>
      </c>
    </row>
    <row r="63" spans="1:37">
      <c r="A63" t="s">
        <v>1022</v>
      </c>
      <c r="B63">
        <v>105</v>
      </c>
      <c r="C63">
        <v>69</v>
      </c>
      <c r="D63">
        <v>36</v>
      </c>
      <c r="E63">
        <v>5</v>
      </c>
      <c r="F63">
        <v>5</v>
      </c>
      <c r="G63">
        <v>0</v>
      </c>
      <c r="H63">
        <v>10</v>
      </c>
      <c r="I63">
        <v>7</v>
      </c>
      <c r="J63">
        <v>2</v>
      </c>
      <c r="K63">
        <v>2</v>
      </c>
      <c r="L63">
        <v>1</v>
      </c>
      <c r="M63">
        <v>0</v>
      </c>
      <c r="N63">
        <v>75</v>
      </c>
      <c r="O63">
        <v>45</v>
      </c>
      <c r="P63">
        <v>30</v>
      </c>
      <c r="Q63">
        <v>27</v>
      </c>
      <c r="R63">
        <v>24</v>
      </c>
      <c r="S63">
        <v>4</v>
      </c>
      <c r="T63">
        <v>9</v>
      </c>
      <c r="U63">
        <v>7</v>
      </c>
      <c r="V63">
        <v>2</v>
      </c>
      <c r="W63">
        <v>5</v>
      </c>
      <c r="X63">
        <v>4</v>
      </c>
      <c r="Y63">
        <v>1</v>
      </c>
      <c r="Z63">
        <v>0</v>
      </c>
      <c r="AA63">
        <v>0</v>
      </c>
      <c r="AB63" t="s">
        <v>19</v>
      </c>
      <c r="AC63">
        <v>0</v>
      </c>
      <c r="AD63" t="s">
        <v>19</v>
      </c>
      <c r="AE63">
        <v>0</v>
      </c>
      <c r="AF63">
        <v>0</v>
      </c>
      <c r="AG63">
        <v>0</v>
      </c>
      <c r="AH63" t="s">
        <v>19</v>
      </c>
      <c r="AI63" t="s">
        <v>19</v>
      </c>
      <c r="AJ63" t="s">
        <v>19</v>
      </c>
      <c r="AK63" t="s">
        <v>19</v>
      </c>
    </row>
    <row r="64" spans="1:37">
      <c r="A64" t="s">
        <v>1021</v>
      </c>
      <c r="B64">
        <v>70</v>
      </c>
      <c r="C64">
        <v>63</v>
      </c>
      <c r="D64">
        <v>7</v>
      </c>
      <c r="E64">
        <v>3</v>
      </c>
      <c r="F64">
        <v>2</v>
      </c>
      <c r="G64">
        <v>0</v>
      </c>
      <c r="H64">
        <v>2</v>
      </c>
      <c r="I64">
        <v>1</v>
      </c>
      <c r="J64">
        <v>1</v>
      </c>
      <c r="K64">
        <v>3</v>
      </c>
      <c r="L64">
        <v>2</v>
      </c>
      <c r="M64">
        <v>1</v>
      </c>
      <c r="N64">
        <v>35</v>
      </c>
      <c r="O64">
        <v>32</v>
      </c>
      <c r="P64">
        <v>4</v>
      </c>
      <c r="Q64">
        <v>27</v>
      </c>
      <c r="R64">
        <v>25</v>
      </c>
      <c r="S64">
        <v>2</v>
      </c>
      <c r="T64">
        <v>18</v>
      </c>
      <c r="U64">
        <v>17</v>
      </c>
      <c r="V64">
        <v>2</v>
      </c>
      <c r="W64">
        <v>7</v>
      </c>
      <c r="X64">
        <v>7</v>
      </c>
      <c r="Y64" t="s">
        <v>19</v>
      </c>
      <c r="Z64">
        <v>1</v>
      </c>
      <c r="AA64">
        <v>1</v>
      </c>
      <c r="AB64" t="s">
        <v>19</v>
      </c>
      <c r="AC64" t="s">
        <v>19</v>
      </c>
      <c r="AD64" t="s">
        <v>19</v>
      </c>
      <c r="AE64" t="s">
        <v>19</v>
      </c>
      <c r="AF64">
        <v>1</v>
      </c>
      <c r="AG64">
        <v>1</v>
      </c>
      <c r="AH64" t="s">
        <v>19</v>
      </c>
      <c r="AI64" t="s">
        <v>19</v>
      </c>
      <c r="AJ64" t="s">
        <v>19</v>
      </c>
      <c r="AK64" t="s">
        <v>19</v>
      </c>
    </row>
    <row r="65" spans="1:37">
      <c r="A65" t="s">
        <v>1020</v>
      </c>
      <c r="B65">
        <v>145</v>
      </c>
      <c r="C65">
        <v>125</v>
      </c>
      <c r="D65">
        <v>20</v>
      </c>
      <c r="E65">
        <v>6</v>
      </c>
      <c r="F65">
        <v>5</v>
      </c>
      <c r="G65">
        <v>0</v>
      </c>
      <c r="H65">
        <v>8</v>
      </c>
      <c r="I65">
        <v>6</v>
      </c>
      <c r="J65">
        <v>2</v>
      </c>
      <c r="K65">
        <v>4</v>
      </c>
      <c r="L65">
        <v>3</v>
      </c>
      <c r="M65">
        <v>1</v>
      </c>
      <c r="N65">
        <v>81</v>
      </c>
      <c r="O65">
        <v>67</v>
      </c>
      <c r="P65">
        <v>14</v>
      </c>
      <c r="Q65">
        <v>51</v>
      </c>
      <c r="R65">
        <v>44</v>
      </c>
      <c r="S65">
        <v>7</v>
      </c>
      <c r="T65">
        <v>27</v>
      </c>
      <c r="U65">
        <v>26</v>
      </c>
      <c r="V65">
        <v>2</v>
      </c>
      <c r="W65">
        <v>14</v>
      </c>
      <c r="X65">
        <v>13</v>
      </c>
      <c r="Y65">
        <v>1</v>
      </c>
      <c r="Z65">
        <v>3</v>
      </c>
      <c r="AA65">
        <v>2</v>
      </c>
      <c r="AB65">
        <v>1</v>
      </c>
      <c r="AC65" t="s">
        <v>19</v>
      </c>
      <c r="AD65" t="s">
        <v>19</v>
      </c>
      <c r="AE65" t="s">
        <v>19</v>
      </c>
      <c r="AF65">
        <v>2</v>
      </c>
      <c r="AG65">
        <v>2</v>
      </c>
      <c r="AH65" t="s">
        <v>19</v>
      </c>
      <c r="AI65">
        <v>1</v>
      </c>
      <c r="AJ65">
        <v>1</v>
      </c>
      <c r="AK65" t="s">
        <v>19</v>
      </c>
    </row>
    <row r="66" spans="1:37">
      <c r="A66" t="s">
        <v>1019</v>
      </c>
      <c r="B66">
        <v>113</v>
      </c>
      <c r="C66">
        <v>100</v>
      </c>
      <c r="D66">
        <v>13</v>
      </c>
      <c r="E66">
        <v>10</v>
      </c>
      <c r="F66">
        <v>9</v>
      </c>
      <c r="G66">
        <v>1</v>
      </c>
      <c r="H66">
        <v>6</v>
      </c>
      <c r="I66">
        <v>4</v>
      </c>
      <c r="J66">
        <v>2</v>
      </c>
      <c r="K66">
        <v>6</v>
      </c>
      <c r="L66">
        <v>6</v>
      </c>
      <c r="M66" t="s">
        <v>19</v>
      </c>
      <c r="N66">
        <v>62</v>
      </c>
      <c r="O66">
        <v>53</v>
      </c>
      <c r="P66">
        <v>8</v>
      </c>
      <c r="Q66">
        <v>33</v>
      </c>
      <c r="R66">
        <v>31</v>
      </c>
      <c r="S66">
        <v>2</v>
      </c>
      <c r="T66">
        <v>21</v>
      </c>
      <c r="U66">
        <v>21</v>
      </c>
      <c r="V66">
        <v>1</v>
      </c>
      <c r="W66">
        <v>5</v>
      </c>
      <c r="X66">
        <v>5</v>
      </c>
      <c r="Y66">
        <v>0</v>
      </c>
      <c r="Z66">
        <v>1</v>
      </c>
      <c r="AA66">
        <v>1</v>
      </c>
      <c r="AB66">
        <v>0</v>
      </c>
      <c r="AC66" t="s">
        <v>19</v>
      </c>
      <c r="AD66" t="s">
        <v>19</v>
      </c>
      <c r="AE66" t="s">
        <v>19</v>
      </c>
      <c r="AF66">
        <v>3</v>
      </c>
      <c r="AG66">
        <v>2</v>
      </c>
      <c r="AH66">
        <v>1</v>
      </c>
      <c r="AI66">
        <v>0</v>
      </c>
      <c r="AJ66" t="s">
        <v>19</v>
      </c>
      <c r="AK66">
        <v>0</v>
      </c>
    </row>
    <row r="67" spans="1:37">
      <c r="A67" t="s">
        <v>1018</v>
      </c>
      <c r="B67">
        <v>238</v>
      </c>
      <c r="C67">
        <v>191</v>
      </c>
      <c r="D67">
        <v>46</v>
      </c>
      <c r="E67">
        <v>16</v>
      </c>
      <c r="F67">
        <v>15</v>
      </c>
      <c r="G67">
        <v>1</v>
      </c>
      <c r="H67">
        <v>21</v>
      </c>
      <c r="I67">
        <v>14</v>
      </c>
      <c r="J67">
        <v>6</v>
      </c>
      <c r="K67">
        <v>5</v>
      </c>
      <c r="L67">
        <v>5</v>
      </c>
      <c r="M67">
        <v>1</v>
      </c>
      <c r="N67">
        <v>139</v>
      </c>
      <c r="O67">
        <v>112</v>
      </c>
      <c r="P67">
        <v>27</v>
      </c>
      <c r="Q67">
        <v>66</v>
      </c>
      <c r="R67">
        <v>56</v>
      </c>
      <c r="S67">
        <v>11</v>
      </c>
      <c r="T67">
        <v>35</v>
      </c>
      <c r="U67">
        <v>27</v>
      </c>
      <c r="V67">
        <v>8</v>
      </c>
      <c r="W67">
        <v>16</v>
      </c>
      <c r="X67">
        <v>14</v>
      </c>
      <c r="Y67">
        <v>3</v>
      </c>
      <c r="Z67">
        <v>3</v>
      </c>
      <c r="AA67">
        <v>2</v>
      </c>
      <c r="AB67">
        <v>1</v>
      </c>
      <c r="AC67" t="s">
        <v>19</v>
      </c>
      <c r="AD67" t="s">
        <v>19</v>
      </c>
      <c r="AE67" t="s">
        <v>19</v>
      </c>
      <c r="AF67">
        <v>3</v>
      </c>
      <c r="AG67">
        <v>3</v>
      </c>
      <c r="AH67">
        <v>0</v>
      </c>
      <c r="AI67">
        <v>0</v>
      </c>
      <c r="AJ67">
        <v>0</v>
      </c>
      <c r="AK67" t="s">
        <v>19</v>
      </c>
    </row>
    <row r="68" spans="1:37">
      <c r="A68" t="s">
        <v>1017</v>
      </c>
      <c r="B68">
        <v>549</v>
      </c>
      <c r="C68">
        <v>399</v>
      </c>
      <c r="D68">
        <v>150</v>
      </c>
      <c r="E68">
        <v>39</v>
      </c>
      <c r="F68">
        <v>37</v>
      </c>
      <c r="G68">
        <v>2</v>
      </c>
      <c r="H68">
        <v>37</v>
      </c>
      <c r="I68">
        <v>24</v>
      </c>
      <c r="J68">
        <v>13</v>
      </c>
      <c r="K68">
        <v>26</v>
      </c>
      <c r="L68">
        <v>16</v>
      </c>
      <c r="M68">
        <v>10</v>
      </c>
      <c r="N68">
        <v>290</v>
      </c>
      <c r="O68">
        <v>186</v>
      </c>
      <c r="P68">
        <v>104</v>
      </c>
      <c r="Q68">
        <v>155</v>
      </c>
      <c r="R68">
        <v>117</v>
      </c>
      <c r="S68">
        <v>39</v>
      </c>
      <c r="T68">
        <v>104</v>
      </c>
      <c r="U68">
        <v>94</v>
      </c>
      <c r="V68">
        <v>10</v>
      </c>
      <c r="W68">
        <v>35</v>
      </c>
      <c r="X68">
        <v>26</v>
      </c>
      <c r="Y68">
        <v>8</v>
      </c>
      <c r="Z68">
        <v>13</v>
      </c>
      <c r="AA68">
        <v>11</v>
      </c>
      <c r="AB68">
        <v>2</v>
      </c>
      <c r="AC68">
        <v>1</v>
      </c>
      <c r="AD68" t="s">
        <v>19</v>
      </c>
      <c r="AE68">
        <v>1</v>
      </c>
      <c r="AF68">
        <v>4</v>
      </c>
      <c r="AG68">
        <v>4</v>
      </c>
      <c r="AH68">
        <v>0</v>
      </c>
      <c r="AI68">
        <v>1</v>
      </c>
      <c r="AJ68">
        <v>1</v>
      </c>
      <c r="AK68" t="s">
        <v>19</v>
      </c>
    </row>
    <row r="69" spans="1:37">
      <c r="A69" t="s">
        <v>1016</v>
      </c>
      <c r="B69">
        <v>324</v>
      </c>
      <c r="C69">
        <v>241</v>
      </c>
      <c r="D69">
        <v>83</v>
      </c>
      <c r="E69">
        <v>27</v>
      </c>
      <c r="F69">
        <v>26</v>
      </c>
      <c r="G69">
        <v>1</v>
      </c>
      <c r="H69">
        <v>27</v>
      </c>
      <c r="I69">
        <v>18</v>
      </c>
      <c r="J69">
        <v>9</v>
      </c>
      <c r="K69">
        <v>10</v>
      </c>
      <c r="L69">
        <v>7</v>
      </c>
      <c r="M69">
        <v>3</v>
      </c>
      <c r="N69">
        <v>208</v>
      </c>
      <c r="O69">
        <v>145</v>
      </c>
      <c r="P69">
        <v>62</v>
      </c>
      <c r="Q69">
        <v>113</v>
      </c>
      <c r="R69">
        <v>91</v>
      </c>
      <c r="S69">
        <v>22</v>
      </c>
      <c r="T69">
        <v>42</v>
      </c>
      <c r="U69">
        <v>35</v>
      </c>
      <c r="V69">
        <v>7</v>
      </c>
      <c r="W69">
        <v>9</v>
      </c>
      <c r="X69">
        <v>8</v>
      </c>
      <c r="Y69">
        <v>1</v>
      </c>
      <c r="Z69">
        <v>1</v>
      </c>
      <c r="AA69">
        <v>1</v>
      </c>
      <c r="AB69">
        <v>0</v>
      </c>
      <c r="AC69">
        <v>0</v>
      </c>
      <c r="AD69" t="s">
        <v>19</v>
      </c>
      <c r="AE69">
        <v>0</v>
      </c>
      <c r="AF69">
        <v>1</v>
      </c>
      <c r="AG69">
        <v>1</v>
      </c>
      <c r="AH69" t="s">
        <v>19</v>
      </c>
      <c r="AI69">
        <v>0</v>
      </c>
      <c r="AJ69">
        <v>0</v>
      </c>
      <c r="AK69" t="s">
        <v>19</v>
      </c>
    </row>
    <row r="70" spans="1:37">
      <c r="A70" t="s">
        <v>1015</v>
      </c>
      <c r="B70">
        <v>752</v>
      </c>
      <c r="C70">
        <v>600</v>
      </c>
      <c r="D70">
        <v>151</v>
      </c>
      <c r="E70">
        <v>75</v>
      </c>
      <c r="F70">
        <v>69</v>
      </c>
      <c r="G70">
        <v>5</v>
      </c>
      <c r="H70">
        <v>71</v>
      </c>
      <c r="I70">
        <v>59</v>
      </c>
      <c r="J70">
        <v>12</v>
      </c>
      <c r="K70">
        <v>24</v>
      </c>
      <c r="L70">
        <v>17</v>
      </c>
      <c r="M70">
        <v>6</v>
      </c>
      <c r="N70">
        <v>381</v>
      </c>
      <c r="O70">
        <v>272</v>
      </c>
      <c r="P70">
        <v>109</v>
      </c>
      <c r="Q70">
        <v>143</v>
      </c>
      <c r="R70">
        <v>115</v>
      </c>
      <c r="S70">
        <v>28</v>
      </c>
      <c r="T70">
        <v>162</v>
      </c>
      <c r="U70">
        <v>146</v>
      </c>
      <c r="V70">
        <v>16</v>
      </c>
      <c r="W70">
        <v>27</v>
      </c>
      <c r="X70">
        <v>24</v>
      </c>
      <c r="Y70">
        <v>3</v>
      </c>
      <c r="Z70">
        <v>4</v>
      </c>
      <c r="AA70">
        <v>3</v>
      </c>
      <c r="AB70">
        <v>1</v>
      </c>
      <c r="AC70">
        <v>1</v>
      </c>
      <c r="AD70">
        <v>1</v>
      </c>
      <c r="AE70" t="s">
        <v>19</v>
      </c>
      <c r="AF70">
        <v>8</v>
      </c>
      <c r="AG70">
        <v>8</v>
      </c>
      <c r="AH70">
        <v>0</v>
      </c>
      <c r="AI70">
        <v>1</v>
      </c>
      <c r="AJ70">
        <v>1</v>
      </c>
      <c r="AK70" t="s">
        <v>19</v>
      </c>
    </row>
    <row r="71" spans="1:37">
      <c r="A71" t="s">
        <v>1014</v>
      </c>
      <c r="B71">
        <v>222</v>
      </c>
      <c r="C71">
        <v>171</v>
      </c>
      <c r="D71">
        <v>51</v>
      </c>
      <c r="E71">
        <v>14</v>
      </c>
      <c r="F71">
        <v>13</v>
      </c>
      <c r="G71">
        <v>1</v>
      </c>
      <c r="H71">
        <v>21</v>
      </c>
      <c r="I71">
        <v>14</v>
      </c>
      <c r="J71">
        <v>8</v>
      </c>
      <c r="K71">
        <v>3</v>
      </c>
      <c r="L71">
        <v>3</v>
      </c>
      <c r="M71">
        <v>1</v>
      </c>
      <c r="N71">
        <v>125</v>
      </c>
      <c r="O71">
        <v>92</v>
      </c>
      <c r="P71">
        <v>33</v>
      </c>
      <c r="Q71">
        <v>80</v>
      </c>
      <c r="R71">
        <v>70</v>
      </c>
      <c r="S71">
        <v>10</v>
      </c>
      <c r="T71">
        <v>38</v>
      </c>
      <c r="U71">
        <v>31</v>
      </c>
      <c r="V71">
        <v>7</v>
      </c>
      <c r="W71">
        <v>10</v>
      </c>
      <c r="X71">
        <v>9</v>
      </c>
      <c r="Y71">
        <v>2</v>
      </c>
      <c r="Z71">
        <v>4</v>
      </c>
      <c r="AA71">
        <v>4</v>
      </c>
      <c r="AB71">
        <v>0</v>
      </c>
      <c r="AC71">
        <v>3</v>
      </c>
      <c r="AD71">
        <v>3</v>
      </c>
      <c r="AE71" t="s">
        <v>19</v>
      </c>
      <c r="AF71">
        <v>4</v>
      </c>
      <c r="AG71">
        <v>3</v>
      </c>
      <c r="AH71">
        <v>1</v>
      </c>
      <c r="AI71" t="s">
        <v>19</v>
      </c>
      <c r="AJ71" t="s">
        <v>19</v>
      </c>
      <c r="AK71" t="s">
        <v>19</v>
      </c>
    </row>
    <row r="72" spans="1:37">
      <c r="A72" t="s">
        <v>1013</v>
      </c>
      <c r="B72">
        <v>219</v>
      </c>
      <c r="C72">
        <v>162</v>
      </c>
      <c r="D72">
        <v>57</v>
      </c>
      <c r="E72">
        <v>18</v>
      </c>
      <c r="F72">
        <v>17</v>
      </c>
      <c r="G72">
        <v>1</v>
      </c>
      <c r="H72">
        <v>12</v>
      </c>
      <c r="I72">
        <v>9</v>
      </c>
      <c r="J72">
        <v>3</v>
      </c>
      <c r="K72">
        <v>14</v>
      </c>
      <c r="L72">
        <v>10</v>
      </c>
      <c r="M72">
        <v>4</v>
      </c>
      <c r="N72">
        <v>124</v>
      </c>
      <c r="O72">
        <v>83</v>
      </c>
      <c r="P72">
        <v>41</v>
      </c>
      <c r="Q72">
        <v>54</v>
      </c>
      <c r="R72">
        <v>41</v>
      </c>
      <c r="S72">
        <v>13</v>
      </c>
      <c r="T72">
        <v>36</v>
      </c>
      <c r="U72">
        <v>30</v>
      </c>
      <c r="V72">
        <v>6</v>
      </c>
      <c r="W72">
        <v>10</v>
      </c>
      <c r="X72">
        <v>8</v>
      </c>
      <c r="Y72">
        <v>1</v>
      </c>
      <c r="Z72">
        <v>2</v>
      </c>
      <c r="AA72">
        <v>2</v>
      </c>
      <c r="AB72">
        <v>0</v>
      </c>
      <c r="AC72">
        <v>1</v>
      </c>
      <c r="AD72">
        <v>1</v>
      </c>
      <c r="AE72" t="s">
        <v>19</v>
      </c>
      <c r="AF72">
        <v>2</v>
      </c>
      <c r="AG72">
        <v>2</v>
      </c>
      <c r="AH72" t="s">
        <v>19</v>
      </c>
      <c r="AI72" t="s">
        <v>19</v>
      </c>
      <c r="AJ72" t="s">
        <v>19</v>
      </c>
      <c r="AK72" t="s">
        <v>19</v>
      </c>
    </row>
    <row r="73" spans="1:37">
      <c r="A73" t="s">
        <v>1012</v>
      </c>
      <c r="B73">
        <v>302</v>
      </c>
      <c r="C73">
        <v>236</v>
      </c>
      <c r="D73">
        <v>66</v>
      </c>
      <c r="E73">
        <v>34</v>
      </c>
      <c r="F73">
        <v>33</v>
      </c>
      <c r="G73">
        <v>2</v>
      </c>
      <c r="H73">
        <v>27</v>
      </c>
      <c r="I73">
        <v>21</v>
      </c>
      <c r="J73">
        <v>6</v>
      </c>
      <c r="K73">
        <v>15</v>
      </c>
      <c r="L73">
        <v>13</v>
      </c>
      <c r="M73">
        <v>2</v>
      </c>
      <c r="N73">
        <v>155</v>
      </c>
      <c r="O73">
        <v>112</v>
      </c>
      <c r="P73">
        <v>43</v>
      </c>
      <c r="Q73">
        <v>70</v>
      </c>
      <c r="R73">
        <v>57</v>
      </c>
      <c r="S73">
        <v>13</v>
      </c>
      <c r="T73">
        <v>46</v>
      </c>
      <c r="U73">
        <v>40</v>
      </c>
      <c r="V73">
        <v>6</v>
      </c>
      <c r="W73">
        <v>15</v>
      </c>
      <c r="X73">
        <v>11</v>
      </c>
      <c r="Y73">
        <v>3</v>
      </c>
      <c r="Z73">
        <v>4</v>
      </c>
      <c r="AA73">
        <v>1</v>
      </c>
      <c r="AB73">
        <v>2</v>
      </c>
      <c r="AC73">
        <v>0</v>
      </c>
      <c r="AD73">
        <v>0</v>
      </c>
      <c r="AE73">
        <v>0</v>
      </c>
      <c r="AF73">
        <v>6</v>
      </c>
      <c r="AG73">
        <v>5</v>
      </c>
      <c r="AH73">
        <v>1</v>
      </c>
      <c r="AI73">
        <v>1</v>
      </c>
      <c r="AJ73">
        <v>1</v>
      </c>
      <c r="AK73" t="s">
        <v>19</v>
      </c>
    </row>
    <row r="74" spans="1:37">
      <c r="A74" t="s">
        <v>1011</v>
      </c>
      <c r="B74">
        <v>538</v>
      </c>
      <c r="C74">
        <v>386</v>
      </c>
      <c r="D74">
        <v>153</v>
      </c>
      <c r="E74">
        <v>49</v>
      </c>
      <c r="F74">
        <v>48</v>
      </c>
      <c r="G74">
        <v>1</v>
      </c>
      <c r="H74">
        <v>42</v>
      </c>
      <c r="I74">
        <v>28</v>
      </c>
      <c r="J74">
        <v>14</v>
      </c>
      <c r="K74">
        <v>18</v>
      </c>
      <c r="L74">
        <v>12</v>
      </c>
      <c r="M74">
        <v>5</v>
      </c>
      <c r="N74">
        <v>313</v>
      </c>
      <c r="O74">
        <v>204</v>
      </c>
      <c r="P74">
        <v>109</v>
      </c>
      <c r="Q74">
        <v>174</v>
      </c>
      <c r="R74">
        <v>133</v>
      </c>
      <c r="S74">
        <v>41</v>
      </c>
      <c r="T74">
        <v>73</v>
      </c>
      <c r="U74">
        <v>58</v>
      </c>
      <c r="V74">
        <v>15</v>
      </c>
      <c r="W74">
        <v>37</v>
      </c>
      <c r="X74">
        <v>33</v>
      </c>
      <c r="Y74">
        <v>5</v>
      </c>
      <c r="Z74">
        <v>5</v>
      </c>
      <c r="AA74">
        <v>2</v>
      </c>
      <c r="AB74">
        <v>3</v>
      </c>
      <c r="AC74" t="s">
        <v>19</v>
      </c>
      <c r="AD74" t="s">
        <v>19</v>
      </c>
      <c r="AE74" t="s">
        <v>19</v>
      </c>
      <c r="AF74">
        <v>2</v>
      </c>
      <c r="AG74">
        <v>1</v>
      </c>
      <c r="AH74">
        <v>0</v>
      </c>
      <c r="AI74" t="s">
        <v>19</v>
      </c>
      <c r="AJ74" t="s">
        <v>19</v>
      </c>
      <c r="AK74" t="s">
        <v>19</v>
      </c>
    </row>
    <row r="75" spans="1:37">
      <c r="A75" t="s">
        <v>1010</v>
      </c>
      <c r="B75">
        <v>463</v>
      </c>
      <c r="C75">
        <v>380</v>
      </c>
      <c r="D75">
        <v>83</v>
      </c>
      <c r="E75">
        <v>30</v>
      </c>
      <c r="F75">
        <v>29</v>
      </c>
      <c r="G75">
        <v>0</v>
      </c>
      <c r="H75">
        <v>42</v>
      </c>
      <c r="I75">
        <v>34</v>
      </c>
      <c r="J75">
        <v>8</v>
      </c>
      <c r="K75">
        <v>19</v>
      </c>
      <c r="L75">
        <v>13</v>
      </c>
      <c r="M75">
        <v>6</v>
      </c>
      <c r="N75">
        <v>246</v>
      </c>
      <c r="O75">
        <v>186</v>
      </c>
      <c r="P75">
        <v>60</v>
      </c>
      <c r="Q75">
        <v>120</v>
      </c>
      <c r="R75">
        <v>104</v>
      </c>
      <c r="S75">
        <v>16</v>
      </c>
      <c r="T75">
        <v>93</v>
      </c>
      <c r="U75">
        <v>86</v>
      </c>
      <c r="V75">
        <v>6</v>
      </c>
      <c r="W75">
        <v>28</v>
      </c>
      <c r="X75">
        <v>25</v>
      </c>
      <c r="Y75">
        <v>3</v>
      </c>
      <c r="Z75">
        <v>5</v>
      </c>
      <c r="AA75">
        <v>5</v>
      </c>
      <c r="AB75" t="s">
        <v>19</v>
      </c>
      <c r="AC75">
        <v>0</v>
      </c>
      <c r="AD75">
        <v>0</v>
      </c>
      <c r="AE75">
        <v>0</v>
      </c>
      <c r="AF75">
        <v>0</v>
      </c>
      <c r="AG75">
        <v>0</v>
      </c>
      <c r="AH75" t="s">
        <v>19</v>
      </c>
      <c r="AI75">
        <v>0</v>
      </c>
      <c r="AJ75">
        <v>0</v>
      </c>
      <c r="AK75" t="s">
        <v>19</v>
      </c>
    </row>
    <row r="76" spans="1:37">
      <c r="A76" t="s">
        <v>1009</v>
      </c>
      <c r="B76">
        <v>586</v>
      </c>
      <c r="C76">
        <v>469</v>
      </c>
      <c r="D76">
        <v>118</v>
      </c>
      <c r="E76">
        <v>45</v>
      </c>
      <c r="F76">
        <v>44</v>
      </c>
      <c r="G76">
        <v>2</v>
      </c>
      <c r="H76">
        <v>49</v>
      </c>
      <c r="I76">
        <v>40</v>
      </c>
      <c r="J76">
        <v>10</v>
      </c>
      <c r="K76">
        <v>30</v>
      </c>
      <c r="L76">
        <v>25</v>
      </c>
      <c r="M76">
        <v>5</v>
      </c>
      <c r="N76">
        <v>318</v>
      </c>
      <c r="O76">
        <v>227</v>
      </c>
      <c r="P76">
        <v>92</v>
      </c>
      <c r="Q76">
        <v>143</v>
      </c>
      <c r="R76">
        <v>117</v>
      </c>
      <c r="S76">
        <v>26</v>
      </c>
      <c r="T76">
        <v>94</v>
      </c>
      <c r="U76">
        <v>86</v>
      </c>
      <c r="V76">
        <v>8</v>
      </c>
      <c r="W76">
        <v>42</v>
      </c>
      <c r="X76">
        <v>40</v>
      </c>
      <c r="Y76">
        <v>2</v>
      </c>
      <c r="Z76">
        <v>3</v>
      </c>
      <c r="AA76">
        <v>3</v>
      </c>
      <c r="AB76" t="s">
        <v>19</v>
      </c>
      <c r="AC76" t="s">
        <v>19</v>
      </c>
      <c r="AD76" t="s">
        <v>19</v>
      </c>
      <c r="AE76" t="s">
        <v>19</v>
      </c>
      <c r="AF76">
        <v>3</v>
      </c>
      <c r="AG76">
        <v>3</v>
      </c>
      <c r="AH76">
        <v>0</v>
      </c>
      <c r="AI76">
        <v>1</v>
      </c>
      <c r="AJ76">
        <v>1</v>
      </c>
      <c r="AK76" t="s">
        <v>19</v>
      </c>
    </row>
    <row r="77" spans="1:37">
      <c r="A77" t="s">
        <v>1008</v>
      </c>
      <c r="B77">
        <v>440</v>
      </c>
      <c r="C77">
        <v>382</v>
      </c>
      <c r="D77">
        <v>58</v>
      </c>
      <c r="E77">
        <v>27</v>
      </c>
      <c r="F77">
        <v>24</v>
      </c>
      <c r="G77">
        <v>3</v>
      </c>
      <c r="H77">
        <v>37</v>
      </c>
      <c r="I77">
        <v>29</v>
      </c>
      <c r="J77">
        <v>9</v>
      </c>
      <c r="K77">
        <v>21</v>
      </c>
      <c r="L77">
        <v>15</v>
      </c>
      <c r="M77">
        <v>5</v>
      </c>
      <c r="N77">
        <v>240</v>
      </c>
      <c r="O77">
        <v>206</v>
      </c>
      <c r="P77">
        <v>34</v>
      </c>
      <c r="Q77">
        <v>133</v>
      </c>
      <c r="R77">
        <v>122</v>
      </c>
      <c r="S77">
        <v>11</v>
      </c>
      <c r="T77">
        <v>78</v>
      </c>
      <c r="U77">
        <v>72</v>
      </c>
      <c r="V77">
        <v>6</v>
      </c>
      <c r="W77">
        <v>25</v>
      </c>
      <c r="X77">
        <v>24</v>
      </c>
      <c r="Y77">
        <v>1</v>
      </c>
      <c r="Z77">
        <v>6</v>
      </c>
      <c r="AA77">
        <v>6</v>
      </c>
      <c r="AB77" t="s">
        <v>19</v>
      </c>
      <c r="AC77">
        <v>2</v>
      </c>
      <c r="AD77">
        <v>1</v>
      </c>
      <c r="AE77">
        <v>0</v>
      </c>
      <c r="AF77">
        <v>3</v>
      </c>
      <c r="AG77">
        <v>3</v>
      </c>
      <c r="AH77" t="s">
        <v>19</v>
      </c>
      <c r="AI77">
        <v>2</v>
      </c>
      <c r="AJ77">
        <v>2</v>
      </c>
      <c r="AK77">
        <v>0</v>
      </c>
    </row>
    <row r="78" spans="1:37">
      <c r="A78" t="s">
        <v>695</v>
      </c>
    </row>
    <row r="79" spans="1:37">
      <c r="A79" t="s">
        <v>1007</v>
      </c>
      <c r="B79">
        <v>92</v>
      </c>
      <c r="C79">
        <v>79</v>
      </c>
      <c r="D79">
        <v>13</v>
      </c>
      <c r="E79">
        <v>4</v>
      </c>
      <c r="F79">
        <v>4</v>
      </c>
      <c r="G79" t="s">
        <v>19</v>
      </c>
      <c r="H79">
        <v>4</v>
      </c>
      <c r="I79">
        <v>2</v>
      </c>
      <c r="J79">
        <v>2</v>
      </c>
      <c r="K79">
        <v>5</v>
      </c>
      <c r="L79">
        <v>4</v>
      </c>
      <c r="M79">
        <v>1</v>
      </c>
      <c r="N79">
        <v>61</v>
      </c>
      <c r="O79">
        <v>52</v>
      </c>
      <c r="P79">
        <v>9</v>
      </c>
      <c r="Q79">
        <v>38</v>
      </c>
      <c r="R79">
        <v>36</v>
      </c>
      <c r="S79">
        <v>2</v>
      </c>
      <c r="T79">
        <v>12</v>
      </c>
      <c r="U79">
        <v>12</v>
      </c>
      <c r="V79" t="s">
        <v>19</v>
      </c>
      <c r="W79">
        <v>4</v>
      </c>
      <c r="X79">
        <v>4</v>
      </c>
      <c r="Y79">
        <v>0</v>
      </c>
      <c r="Z79">
        <v>1</v>
      </c>
      <c r="AA79">
        <v>1</v>
      </c>
      <c r="AB79" t="s">
        <v>19</v>
      </c>
      <c r="AC79" t="s">
        <v>19</v>
      </c>
      <c r="AD79" t="s">
        <v>19</v>
      </c>
      <c r="AE79" t="s">
        <v>19</v>
      </c>
      <c r="AF79">
        <v>0</v>
      </c>
      <c r="AG79">
        <v>0</v>
      </c>
      <c r="AH79">
        <v>0</v>
      </c>
      <c r="AI79" t="s">
        <v>19</v>
      </c>
      <c r="AJ79" t="s">
        <v>19</v>
      </c>
      <c r="AK79" t="s">
        <v>19</v>
      </c>
    </row>
    <row r="80" spans="1:37">
      <c r="A80" t="s">
        <v>1006</v>
      </c>
      <c r="B80">
        <v>41</v>
      </c>
      <c r="C80">
        <v>37</v>
      </c>
      <c r="D80">
        <v>4</v>
      </c>
      <c r="E80">
        <v>3</v>
      </c>
      <c r="F80">
        <v>3</v>
      </c>
      <c r="G80" t="s">
        <v>19</v>
      </c>
      <c r="H80">
        <v>3</v>
      </c>
      <c r="I80">
        <v>3</v>
      </c>
      <c r="J80">
        <v>0</v>
      </c>
      <c r="K80">
        <v>3</v>
      </c>
      <c r="L80">
        <v>3</v>
      </c>
      <c r="M80" t="s">
        <v>19</v>
      </c>
      <c r="N80">
        <v>25</v>
      </c>
      <c r="O80">
        <v>23</v>
      </c>
      <c r="P80">
        <v>2</v>
      </c>
      <c r="Q80">
        <v>18</v>
      </c>
      <c r="R80">
        <v>17</v>
      </c>
      <c r="S80">
        <v>1</v>
      </c>
      <c r="T80">
        <v>4</v>
      </c>
      <c r="U80">
        <v>3</v>
      </c>
      <c r="V80">
        <v>0</v>
      </c>
      <c r="W80">
        <v>3</v>
      </c>
      <c r="X80">
        <v>3</v>
      </c>
      <c r="Y80">
        <v>0</v>
      </c>
      <c r="Z80">
        <v>0</v>
      </c>
      <c r="AA80" t="s">
        <v>19</v>
      </c>
      <c r="AB80">
        <v>0</v>
      </c>
      <c r="AC80" t="s">
        <v>19</v>
      </c>
      <c r="AD80" t="s">
        <v>19</v>
      </c>
      <c r="AE80" t="s">
        <v>19</v>
      </c>
      <c r="AF80">
        <v>0</v>
      </c>
      <c r="AG80">
        <v>0</v>
      </c>
      <c r="AH80" t="s">
        <v>19</v>
      </c>
      <c r="AI80" t="s">
        <v>19</v>
      </c>
      <c r="AJ80" t="s">
        <v>19</v>
      </c>
      <c r="AK80" t="s">
        <v>19</v>
      </c>
    </row>
    <row r="81" spans="1:37">
      <c r="A81" t="s">
        <v>1005</v>
      </c>
      <c r="B81">
        <v>83</v>
      </c>
      <c r="C81">
        <v>70</v>
      </c>
      <c r="D81">
        <v>13</v>
      </c>
      <c r="E81">
        <v>5</v>
      </c>
      <c r="F81">
        <v>4</v>
      </c>
      <c r="G81">
        <v>1</v>
      </c>
      <c r="H81">
        <v>6</v>
      </c>
      <c r="I81">
        <v>5</v>
      </c>
      <c r="J81">
        <v>1</v>
      </c>
      <c r="K81">
        <v>6</v>
      </c>
      <c r="L81">
        <v>6</v>
      </c>
      <c r="M81" t="s">
        <v>19</v>
      </c>
      <c r="N81">
        <v>53</v>
      </c>
      <c r="O81">
        <v>44</v>
      </c>
      <c r="P81">
        <v>9</v>
      </c>
      <c r="Q81">
        <v>41</v>
      </c>
      <c r="R81">
        <v>35</v>
      </c>
      <c r="S81">
        <v>6</v>
      </c>
      <c r="T81">
        <v>5</v>
      </c>
      <c r="U81">
        <v>4</v>
      </c>
      <c r="V81">
        <v>1</v>
      </c>
      <c r="W81">
        <v>7</v>
      </c>
      <c r="X81">
        <v>6</v>
      </c>
      <c r="Y81">
        <v>1</v>
      </c>
      <c r="Z81" t="s">
        <v>19</v>
      </c>
      <c r="AA81" t="s">
        <v>19</v>
      </c>
      <c r="AB81" t="s">
        <v>19</v>
      </c>
      <c r="AC81" t="s">
        <v>19</v>
      </c>
      <c r="AD81" t="s">
        <v>19</v>
      </c>
      <c r="AE81" t="s">
        <v>19</v>
      </c>
      <c r="AF81">
        <v>1</v>
      </c>
      <c r="AG81">
        <v>1</v>
      </c>
      <c r="AH81" t="s">
        <v>19</v>
      </c>
      <c r="AI81">
        <v>1</v>
      </c>
      <c r="AJ81">
        <v>1</v>
      </c>
      <c r="AK81">
        <v>0</v>
      </c>
    </row>
    <row r="82" spans="1:37">
      <c r="A82" t="s">
        <v>1004</v>
      </c>
      <c r="B82">
        <v>168</v>
      </c>
      <c r="C82">
        <v>159</v>
      </c>
      <c r="D82">
        <v>9</v>
      </c>
      <c r="E82">
        <v>11</v>
      </c>
      <c r="F82">
        <v>10</v>
      </c>
      <c r="G82">
        <v>1</v>
      </c>
      <c r="H82">
        <v>15</v>
      </c>
      <c r="I82">
        <v>12</v>
      </c>
      <c r="J82">
        <v>3</v>
      </c>
      <c r="K82">
        <v>4</v>
      </c>
      <c r="L82">
        <v>4</v>
      </c>
      <c r="M82" t="s">
        <v>19</v>
      </c>
      <c r="N82">
        <v>84</v>
      </c>
      <c r="O82">
        <v>80</v>
      </c>
      <c r="P82">
        <v>4</v>
      </c>
      <c r="Q82">
        <v>66</v>
      </c>
      <c r="R82">
        <v>64</v>
      </c>
      <c r="S82">
        <v>2</v>
      </c>
      <c r="T82">
        <v>33</v>
      </c>
      <c r="U82">
        <v>33</v>
      </c>
      <c r="V82">
        <v>0</v>
      </c>
      <c r="W82">
        <v>20</v>
      </c>
      <c r="X82">
        <v>19</v>
      </c>
      <c r="Y82">
        <v>1</v>
      </c>
      <c r="Z82" t="s">
        <v>19</v>
      </c>
      <c r="AA82" t="s">
        <v>19</v>
      </c>
      <c r="AB82" t="s">
        <v>19</v>
      </c>
      <c r="AC82" t="s">
        <v>19</v>
      </c>
      <c r="AD82" t="s">
        <v>19</v>
      </c>
      <c r="AE82" t="s">
        <v>19</v>
      </c>
      <c r="AF82">
        <v>1</v>
      </c>
      <c r="AG82">
        <v>1</v>
      </c>
      <c r="AH82">
        <v>0</v>
      </c>
      <c r="AI82" t="s">
        <v>19</v>
      </c>
      <c r="AJ82" t="s">
        <v>19</v>
      </c>
      <c r="AK82" t="s">
        <v>19</v>
      </c>
    </row>
    <row r="83" spans="1:37">
      <c r="A83" t="s">
        <v>1003</v>
      </c>
      <c r="B83">
        <v>20</v>
      </c>
      <c r="C83">
        <v>15</v>
      </c>
      <c r="D83">
        <v>5</v>
      </c>
      <c r="E83">
        <v>2</v>
      </c>
      <c r="F83">
        <v>1</v>
      </c>
      <c r="G83">
        <v>1</v>
      </c>
      <c r="H83">
        <v>2</v>
      </c>
      <c r="I83">
        <v>1</v>
      </c>
      <c r="J83">
        <v>1</v>
      </c>
      <c r="K83" t="s">
        <v>19</v>
      </c>
      <c r="L83" t="s">
        <v>19</v>
      </c>
      <c r="M83" t="s">
        <v>19</v>
      </c>
      <c r="N83">
        <v>11</v>
      </c>
      <c r="O83">
        <v>8</v>
      </c>
      <c r="P83">
        <v>3</v>
      </c>
      <c r="Q83">
        <v>8</v>
      </c>
      <c r="R83">
        <v>6</v>
      </c>
      <c r="S83">
        <v>2</v>
      </c>
      <c r="T83">
        <v>5</v>
      </c>
      <c r="U83">
        <v>5</v>
      </c>
      <c r="V83">
        <v>0</v>
      </c>
      <c r="W83">
        <v>0</v>
      </c>
      <c r="X83" t="s">
        <v>19</v>
      </c>
      <c r="Y83">
        <v>0</v>
      </c>
      <c r="Z83" t="s">
        <v>19</v>
      </c>
      <c r="AA83" t="s">
        <v>19</v>
      </c>
      <c r="AB83" t="s">
        <v>19</v>
      </c>
      <c r="AC83" t="s">
        <v>19</v>
      </c>
      <c r="AD83" t="s">
        <v>19</v>
      </c>
      <c r="AE83" t="s">
        <v>19</v>
      </c>
      <c r="AF83" t="s">
        <v>19</v>
      </c>
      <c r="AG83" t="s">
        <v>19</v>
      </c>
      <c r="AH83" t="s">
        <v>19</v>
      </c>
      <c r="AI83" t="s">
        <v>19</v>
      </c>
      <c r="AJ83" t="s">
        <v>19</v>
      </c>
      <c r="AK83" t="s">
        <v>19</v>
      </c>
    </row>
    <row r="84" spans="1:37">
      <c r="A84" t="s">
        <v>1002</v>
      </c>
      <c r="B84">
        <v>111</v>
      </c>
      <c r="C84">
        <v>101</v>
      </c>
      <c r="D84">
        <v>10</v>
      </c>
      <c r="E84">
        <v>4</v>
      </c>
      <c r="F84">
        <v>4</v>
      </c>
      <c r="G84">
        <v>0</v>
      </c>
      <c r="H84">
        <v>12</v>
      </c>
      <c r="I84">
        <v>12</v>
      </c>
      <c r="J84">
        <v>1</v>
      </c>
      <c r="K84">
        <v>6</v>
      </c>
      <c r="L84">
        <v>5</v>
      </c>
      <c r="M84">
        <v>1</v>
      </c>
      <c r="N84">
        <v>67</v>
      </c>
      <c r="O84">
        <v>60</v>
      </c>
      <c r="P84">
        <v>7</v>
      </c>
      <c r="Q84">
        <v>45</v>
      </c>
      <c r="R84">
        <v>44</v>
      </c>
      <c r="S84">
        <v>1</v>
      </c>
      <c r="T84">
        <v>13</v>
      </c>
      <c r="U84">
        <v>12</v>
      </c>
      <c r="V84">
        <v>1</v>
      </c>
      <c r="W84">
        <v>8</v>
      </c>
      <c r="X84">
        <v>8</v>
      </c>
      <c r="Y84" t="s">
        <v>19</v>
      </c>
      <c r="Z84">
        <v>0</v>
      </c>
      <c r="AA84">
        <v>0</v>
      </c>
      <c r="AB84" t="s">
        <v>19</v>
      </c>
      <c r="AC84" t="s">
        <v>19</v>
      </c>
      <c r="AD84" t="s">
        <v>19</v>
      </c>
      <c r="AE84" t="s">
        <v>19</v>
      </c>
      <c r="AF84">
        <v>1</v>
      </c>
      <c r="AG84">
        <v>1</v>
      </c>
      <c r="AH84" t="s">
        <v>19</v>
      </c>
      <c r="AI84">
        <v>1</v>
      </c>
      <c r="AJ84" t="s">
        <v>19</v>
      </c>
      <c r="AK84">
        <v>1</v>
      </c>
    </row>
    <row r="85" spans="1:37">
      <c r="A85" t="s">
        <v>1001</v>
      </c>
      <c r="B85">
        <v>110</v>
      </c>
      <c r="C85">
        <v>98</v>
      </c>
      <c r="D85">
        <v>12</v>
      </c>
      <c r="E85">
        <v>7</v>
      </c>
      <c r="F85">
        <v>6</v>
      </c>
      <c r="G85">
        <v>1</v>
      </c>
      <c r="H85">
        <v>8</v>
      </c>
      <c r="I85">
        <v>8</v>
      </c>
      <c r="J85" t="s">
        <v>19</v>
      </c>
      <c r="K85">
        <v>9</v>
      </c>
      <c r="L85">
        <v>9</v>
      </c>
      <c r="M85" t="s">
        <v>19</v>
      </c>
      <c r="N85">
        <v>65</v>
      </c>
      <c r="O85">
        <v>56</v>
      </c>
      <c r="P85">
        <v>10</v>
      </c>
      <c r="Q85">
        <v>24</v>
      </c>
      <c r="R85">
        <v>23</v>
      </c>
      <c r="S85">
        <v>1</v>
      </c>
      <c r="T85">
        <v>15</v>
      </c>
      <c r="U85">
        <v>14</v>
      </c>
      <c r="V85">
        <v>1</v>
      </c>
      <c r="W85">
        <v>6</v>
      </c>
      <c r="X85">
        <v>6</v>
      </c>
      <c r="Y85" t="s">
        <v>19</v>
      </c>
      <c r="Z85">
        <v>0</v>
      </c>
      <c r="AA85">
        <v>0</v>
      </c>
      <c r="AB85" t="s">
        <v>19</v>
      </c>
      <c r="AC85" t="s">
        <v>19</v>
      </c>
      <c r="AD85" t="s">
        <v>19</v>
      </c>
      <c r="AE85" t="s">
        <v>19</v>
      </c>
      <c r="AF85">
        <v>0</v>
      </c>
      <c r="AG85">
        <v>0</v>
      </c>
      <c r="AH85" t="s">
        <v>19</v>
      </c>
      <c r="AI85">
        <v>0</v>
      </c>
      <c r="AJ85" t="s">
        <v>19</v>
      </c>
      <c r="AK85">
        <v>0</v>
      </c>
    </row>
    <row r="86" spans="1:37">
      <c r="A86" t="s">
        <v>1000</v>
      </c>
      <c r="B86">
        <v>36</v>
      </c>
      <c r="C86">
        <v>25</v>
      </c>
      <c r="D86">
        <v>10</v>
      </c>
      <c r="E86">
        <v>2</v>
      </c>
      <c r="F86">
        <v>1</v>
      </c>
      <c r="G86">
        <v>0</v>
      </c>
      <c r="H86">
        <v>3</v>
      </c>
      <c r="I86">
        <v>3</v>
      </c>
      <c r="J86" t="s">
        <v>19</v>
      </c>
      <c r="K86">
        <v>2</v>
      </c>
      <c r="L86">
        <v>1</v>
      </c>
      <c r="M86">
        <v>1</v>
      </c>
      <c r="N86">
        <v>19</v>
      </c>
      <c r="O86">
        <v>16</v>
      </c>
      <c r="P86">
        <v>3</v>
      </c>
      <c r="Q86">
        <v>7</v>
      </c>
      <c r="R86">
        <v>6</v>
      </c>
      <c r="S86">
        <v>1</v>
      </c>
      <c r="T86">
        <v>6</v>
      </c>
      <c r="U86">
        <v>2</v>
      </c>
      <c r="V86">
        <v>4</v>
      </c>
      <c r="W86">
        <v>4</v>
      </c>
      <c r="X86">
        <v>2</v>
      </c>
      <c r="Y86">
        <v>2</v>
      </c>
      <c r="Z86">
        <v>1</v>
      </c>
      <c r="AA86" t="s">
        <v>19</v>
      </c>
      <c r="AB86">
        <v>1</v>
      </c>
      <c r="AC86" t="s">
        <v>19</v>
      </c>
      <c r="AD86" t="s">
        <v>19</v>
      </c>
      <c r="AE86" t="s">
        <v>19</v>
      </c>
      <c r="AF86" t="s">
        <v>19</v>
      </c>
      <c r="AG86" t="s">
        <v>19</v>
      </c>
      <c r="AH86" t="s">
        <v>19</v>
      </c>
      <c r="AI86" t="s">
        <v>19</v>
      </c>
      <c r="AJ86" t="s">
        <v>19</v>
      </c>
      <c r="AK86" t="s">
        <v>19</v>
      </c>
    </row>
    <row r="87" spans="1:37">
      <c r="A87" t="s">
        <v>999</v>
      </c>
      <c r="B87">
        <v>45</v>
      </c>
      <c r="C87">
        <v>39</v>
      </c>
      <c r="D87">
        <v>6</v>
      </c>
      <c r="E87">
        <v>3</v>
      </c>
      <c r="F87">
        <v>3</v>
      </c>
      <c r="G87">
        <v>0</v>
      </c>
      <c r="H87">
        <v>2</v>
      </c>
      <c r="I87">
        <v>2</v>
      </c>
      <c r="J87" t="s">
        <v>19</v>
      </c>
      <c r="K87">
        <v>3</v>
      </c>
      <c r="L87">
        <v>2</v>
      </c>
      <c r="M87">
        <v>1</v>
      </c>
      <c r="N87">
        <v>23</v>
      </c>
      <c r="O87">
        <v>20</v>
      </c>
      <c r="P87">
        <v>3</v>
      </c>
      <c r="Q87">
        <v>16</v>
      </c>
      <c r="R87">
        <v>14</v>
      </c>
      <c r="S87">
        <v>2</v>
      </c>
      <c r="T87">
        <v>11</v>
      </c>
      <c r="U87">
        <v>10</v>
      </c>
      <c r="V87">
        <v>2</v>
      </c>
      <c r="W87">
        <v>4</v>
      </c>
      <c r="X87">
        <v>4</v>
      </c>
      <c r="Y87">
        <v>0</v>
      </c>
      <c r="Z87">
        <v>0</v>
      </c>
      <c r="AA87">
        <v>0</v>
      </c>
      <c r="AB87" t="s">
        <v>19</v>
      </c>
      <c r="AC87" t="s">
        <v>19</v>
      </c>
      <c r="AD87" t="s">
        <v>19</v>
      </c>
      <c r="AE87" t="s">
        <v>19</v>
      </c>
      <c r="AF87" t="s">
        <v>19</v>
      </c>
      <c r="AG87" t="s">
        <v>19</v>
      </c>
      <c r="AH87" t="s">
        <v>19</v>
      </c>
      <c r="AI87" t="s">
        <v>19</v>
      </c>
      <c r="AJ87" t="s">
        <v>19</v>
      </c>
      <c r="AK87" t="s">
        <v>19</v>
      </c>
    </row>
    <row r="88" spans="1:37">
      <c r="A88" t="s">
        <v>998</v>
      </c>
      <c r="B88">
        <v>75</v>
      </c>
      <c r="C88">
        <v>48</v>
      </c>
      <c r="D88">
        <v>27</v>
      </c>
      <c r="E88">
        <v>3</v>
      </c>
      <c r="F88">
        <v>3</v>
      </c>
      <c r="G88">
        <v>0</v>
      </c>
      <c r="H88">
        <v>7</v>
      </c>
      <c r="I88">
        <v>3</v>
      </c>
      <c r="J88">
        <v>4</v>
      </c>
      <c r="K88">
        <v>3</v>
      </c>
      <c r="L88">
        <v>2</v>
      </c>
      <c r="M88">
        <v>1</v>
      </c>
      <c r="N88">
        <v>48</v>
      </c>
      <c r="O88">
        <v>29</v>
      </c>
      <c r="P88">
        <v>19</v>
      </c>
      <c r="Q88">
        <v>31</v>
      </c>
      <c r="R88">
        <v>22</v>
      </c>
      <c r="S88">
        <v>10</v>
      </c>
      <c r="T88">
        <v>8</v>
      </c>
      <c r="U88">
        <v>7</v>
      </c>
      <c r="V88">
        <v>1</v>
      </c>
      <c r="W88">
        <v>4</v>
      </c>
      <c r="X88">
        <v>4</v>
      </c>
      <c r="Y88">
        <v>0</v>
      </c>
      <c r="Z88">
        <v>0</v>
      </c>
      <c r="AA88" t="s">
        <v>19</v>
      </c>
      <c r="AB88">
        <v>0</v>
      </c>
      <c r="AC88">
        <v>0</v>
      </c>
      <c r="AD88" t="s">
        <v>19</v>
      </c>
      <c r="AE88">
        <v>0</v>
      </c>
      <c r="AF88">
        <v>1</v>
      </c>
      <c r="AG88" t="s">
        <v>19</v>
      </c>
      <c r="AH88">
        <v>1</v>
      </c>
      <c r="AI88">
        <v>0</v>
      </c>
      <c r="AJ88" t="s">
        <v>19</v>
      </c>
      <c r="AK88">
        <v>0</v>
      </c>
    </row>
    <row r="89" spans="1:37">
      <c r="A89" t="s">
        <v>997</v>
      </c>
      <c r="B89">
        <v>90</v>
      </c>
      <c r="C89">
        <v>66</v>
      </c>
      <c r="D89">
        <v>24</v>
      </c>
      <c r="E89">
        <v>3</v>
      </c>
      <c r="F89">
        <v>2</v>
      </c>
      <c r="G89">
        <v>1</v>
      </c>
      <c r="H89">
        <v>8</v>
      </c>
      <c r="I89">
        <v>6</v>
      </c>
      <c r="J89">
        <v>2</v>
      </c>
      <c r="K89">
        <v>3</v>
      </c>
      <c r="L89">
        <v>2</v>
      </c>
      <c r="M89">
        <v>1</v>
      </c>
      <c r="N89">
        <v>39</v>
      </c>
      <c r="O89">
        <v>20</v>
      </c>
      <c r="P89">
        <v>19</v>
      </c>
      <c r="Q89">
        <v>25</v>
      </c>
      <c r="R89">
        <v>15</v>
      </c>
      <c r="S89">
        <v>10</v>
      </c>
      <c r="T89">
        <v>17</v>
      </c>
      <c r="U89">
        <v>16</v>
      </c>
      <c r="V89">
        <v>1</v>
      </c>
      <c r="W89">
        <v>9</v>
      </c>
      <c r="X89">
        <v>9</v>
      </c>
      <c r="Y89">
        <v>0</v>
      </c>
      <c r="Z89">
        <v>4</v>
      </c>
      <c r="AA89">
        <v>4</v>
      </c>
      <c r="AB89">
        <v>0</v>
      </c>
      <c r="AC89">
        <v>3</v>
      </c>
      <c r="AD89">
        <v>3</v>
      </c>
      <c r="AE89" t="s">
        <v>19</v>
      </c>
      <c r="AF89">
        <v>4</v>
      </c>
      <c r="AG89">
        <v>4</v>
      </c>
      <c r="AH89" t="s">
        <v>19</v>
      </c>
      <c r="AI89" t="s">
        <v>19</v>
      </c>
      <c r="AJ89" t="s">
        <v>19</v>
      </c>
      <c r="AK89" t="s">
        <v>19</v>
      </c>
    </row>
    <row r="90" spans="1:37">
      <c r="A90" t="s">
        <v>996</v>
      </c>
      <c r="B90">
        <v>39</v>
      </c>
      <c r="C90">
        <v>29</v>
      </c>
      <c r="D90">
        <v>10</v>
      </c>
      <c r="E90">
        <v>3</v>
      </c>
      <c r="F90">
        <v>3</v>
      </c>
      <c r="G90">
        <v>0</v>
      </c>
      <c r="H90">
        <v>5</v>
      </c>
      <c r="I90">
        <v>2</v>
      </c>
      <c r="J90">
        <v>3</v>
      </c>
      <c r="K90" t="s">
        <v>19</v>
      </c>
      <c r="L90" t="s">
        <v>19</v>
      </c>
      <c r="M90" t="s">
        <v>19</v>
      </c>
      <c r="N90">
        <v>17</v>
      </c>
      <c r="O90">
        <v>12</v>
      </c>
      <c r="P90">
        <v>5</v>
      </c>
      <c r="Q90">
        <v>8</v>
      </c>
      <c r="R90">
        <v>8</v>
      </c>
      <c r="S90" t="s">
        <v>19</v>
      </c>
      <c r="T90">
        <v>11</v>
      </c>
      <c r="U90">
        <v>10</v>
      </c>
      <c r="V90">
        <v>1</v>
      </c>
      <c r="W90">
        <v>4</v>
      </c>
      <c r="X90">
        <v>3</v>
      </c>
      <c r="Y90">
        <v>1</v>
      </c>
      <c r="Z90">
        <v>1</v>
      </c>
      <c r="AA90">
        <v>1</v>
      </c>
      <c r="AB90" t="s">
        <v>19</v>
      </c>
      <c r="AC90" t="s">
        <v>19</v>
      </c>
      <c r="AD90" t="s">
        <v>19</v>
      </c>
      <c r="AE90" t="s">
        <v>19</v>
      </c>
      <c r="AF90" t="s">
        <v>19</v>
      </c>
      <c r="AG90" t="s">
        <v>19</v>
      </c>
      <c r="AH90" t="s">
        <v>19</v>
      </c>
      <c r="AI90" t="s">
        <v>19</v>
      </c>
      <c r="AJ90" t="s">
        <v>19</v>
      </c>
      <c r="AK90" t="s">
        <v>19</v>
      </c>
    </row>
    <row r="91" spans="1:37">
      <c r="A91" t="s">
        <v>995</v>
      </c>
      <c r="B91">
        <v>44</v>
      </c>
      <c r="C91">
        <v>38</v>
      </c>
      <c r="D91">
        <v>6</v>
      </c>
      <c r="E91">
        <v>6</v>
      </c>
      <c r="F91">
        <v>6</v>
      </c>
      <c r="G91">
        <v>0</v>
      </c>
      <c r="H91">
        <v>5</v>
      </c>
      <c r="I91">
        <v>3</v>
      </c>
      <c r="J91">
        <v>3</v>
      </c>
      <c r="K91">
        <v>0</v>
      </c>
      <c r="L91">
        <v>0</v>
      </c>
      <c r="M91" t="s">
        <v>19</v>
      </c>
      <c r="N91">
        <v>14</v>
      </c>
      <c r="O91">
        <v>12</v>
      </c>
      <c r="P91">
        <v>2</v>
      </c>
      <c r="Q91">
        <v>9</v>
      </c>
      <c r="R91">
        <v>8</v>
      </c>
      <c r="S91">
        <v>1</v>
      </c>
      <c r="T91">
        <v>9</v>
      </c>
      <c r="U91">
        <v>8</v>
      </c>
      <c r="V91">
        <v>1</v>
      </c>
      <c r="W91">
        <v>8</v>
      </c>
      <c r="X91">
        <v>7</v>
      </c>
      <c r="Y91">
        <v>0</v>
      </c>
      <c r="Z91">
        <v>2</v>
      </c>
      <c r="AA91">
        <v>2</v>
      </c>
      <c r="AB91" t="s">
        <v>19</v>
      </c>
      <c r="AC91" t="s">
        <v>19</v>
      </c>
      <c r="AD91" t="s">
        <v>19</v>
      </c>
      <c r="AE91" t="s">
        <v>19</v>
      </c>
      <c r="AF91">
        <v>0</v>
      </c>
      <c r="AG91">
        <v>0</v>
      </c>
      <c r="AH91" t="s">
        <v>19</v>
      </c>
      <c r="AI91" t="s">
        <v>19</v>
      </c>
      <c r="AJ91" t="s">
        <v>19</v>
      </c>
      <c r="AK91" t="s">
        <v>19</v>
      </c>
    </row>
    <row r="92" spans="1:37">
      <c r="A92" t="s">
        <v>994</v>
      </c>
      <c r="B92">
        <v>30</v>
      </c>
      <c r="C92">
        <v>22</v>
      </c>
      <c r="D92">
        <v>8</v>
      </c>
      <c r="E92">
        <v>3</v>
      </c>
      <c r="F92">
        <v>3</v>
      </c>
      <c r="G92" t="s">
        <v>19</v>
      </c>
      <c r="H92">
        <v>2</v>
      </c>
      <c r="I92">
        <v>1</v>
      </c>
      <c r="J92">
        <v>1</v>
      </c>
      <c r="K92">
        <v>1</v>
      </c>
      <c r="L92">
        <v>1</v>
      </c>
      <c r="M92" t="s">
        <v>19</v>
      </c>
      <c r="N92">
        <v>19</v>
      </c>
      <c r="O92">
        <v>13</v>
      </c>
      <c r="P92">
        <v>6</v>
      </c>
      <c r="Q92">
        <v>8</v>
      </c>
      <c r="R92">
        <v>7</v>
      </c>
      <c r="S92">
        <v>1</v>
      </c>
      <c r="T92">
        <v>2</v>
      </c>
      <c r="U92">
        <v>1</v>
      </c>
      <c r="V92">
        <v>1</v>
      </c>
      <c r="W92">
        <v>3</v>
      </c>
      <c r="X92">
        <v>2</v>
      </c>
      <c r="Y92">
        <v>1</v>
      </c>
      <c r="Z92">
        <v>1</v>
      </c>
      <c r="AA92">
        <v>1</v>
      </c>
      <c r="AB92" t="s">
        <v>19</v>
      </c>
      <c r="AC92" t="s">
        <v>19</v>
      </c>
      <c r="AD92" t="s">
        <v>19</v>
      </c>
      <c r="AE92" t="s">
        <v>19</v>
      </c>
      <c r="AF92" t="s">
        <v>19</v>
      </c>
      <c r="AG92" t="s">
        <v>19</v>
      </c>
      <c r="AH92" t="s">
        <v>19</v>
      </c>
      <c r="AI92" t="s">
        <v>19</v>
      </c>
      <c r="AJ92" t="s">
        <v>19</v>
      </c>
      <c r="AK92" t="s">
        <v>19</v>
      </c>
    </row>
    <row r="93" spans="1:37">
      <c r="A93" t="s">
        <v>993</v>
      </c>
      <c r="B93">
        <v>54</v>
      </c>
      <c r="C93">
        <v>45</v>
      </c>
      <c r="D93">
        <v>9</v>
      </c>
      <c r="E93">
        <v>7</v>
      </c>
      <c r="F93">
        <v>7</v>
      </c>
      <c r="G93" t="s">
        <v>19</v>
      </c>
      <c r="H93">
        <v>3</v>
      </c>
      <c r="I93">
        <v>2</v>
      </c>
      <c r="J93">
        <v>1</v>
      </c>
      <c r="K93" t="s">
        <v>19</v>
      </c>
      <c r="L93" t="s">
        <v>19</v>
      </c>
      <c r="M93" t="s">
        <v>19</v>
      </c>
      <c r="N93">
        <v>30</v>
      </c>
      <c r="O93">
        <v>25</v>
      </c>
      <c r="P93">
        <v>5</v>
      </c>
      <c r="Q93">
        <v>23</v>
      </c>
      <c r="R93">
        <v>18</v>
      </c>
      <c r="S93">
        <v>5</v>
      </c>
      <c r="T93">
        <v>8</v>
      </c>
      <c r="U93">
        <v>6</v>
      </c>
      <c r="V93">
        <v>2</v>
      </c>
      <c r="W93">
        <v>5</v>
      </c>
      <c r="X93">
        <v>5</v>
      </c>
      <c r="Y93">
        <v>0</v>
      </c>
      <c r="Z93">
        <v>0</v>
      </c>
      <c r="AA93">
        <v>0</v>
      </c>
      <c r="AB93" t="s">
        <v>19</v>
      </c>
      <c r="AC93" t="s">
        <v>19</v>
      </c>
      <c r="AD93" t="s">
        <v>19</v>
      </c>
      <c r="AE93" t="s">
        <v>19</v>
      </c>
      <c r="AF93">
        <v>0</v>
      </c>
      <c r="AG93">
        <v>0</v>
      </c>
      <c r="AH93" t="s">
        <v>19</v>
      </c>
      <c r="AI93" t="s">
        <v>19</v>
      </c>
      <c r="AJ93" t="s">
        <v>19</v>
      </c>
      <c r="AK93" t="s">
        <v>19</v>
      </c>
    </row>
    <row r="94" spans="1:37">
      <c r="A94" t="s">
        <v>992</v>
      </c>
      <c r="B94">
        <v>32</v>
      </c>
      <c r="C94">
        <v>26</v>
      </c>
      <c r="D94">
        <v>6</v>
      </c>
      <c r="E94">
        <v>3</v>
      </c>
      <c r="F94">
        <v>3</v>
      </c>
      <c r="G94" t="s">
        <v>19</v>
      </c>
      <c r="H94">
        <v>3</v>
      </c>
      <c r="I94">
        <v>2</v>
      </c>
      <c r="J94">
        <v>1</v>
      </c>
      <c r="K94" t="s">
        <v>19</v>
      </c>
      <c r="L94" t="s">
        <v>19</v>
      </c>
      <c r="M94" t="s">
        <v>19</v>
      </c>
      <c r="N94">
        <v>15</v>
      </c>
      <c r="O94">
        <v>10</v>
      </c>
      <c r="P94">
        <v>5</v>
      </c>
      <c r="Q94">
        <v>4</v>
      </c>
      <c r="R94">
        <v>4</v>
      </c>
      <c r="S94" t="s">
        <v>19</v>
      </c>
      <c r="T94">
        <v>7</v>
      </c>
      <c r="U94">
        <v>7</v>
      </c>
      <c r="V94" t="s">
        <v>19</v>
      </c>
      <c r="W94">
        <v>4</v>
      </c>
      <c r="X94">
        <v>4</v>
      </c>
      <c r="Y94">
        <v>0</v>
      </c>
      <c r="Z94" t="s">
        <v>19</v>
      </c>
      <c r="AA94" t="s">
        <v>19</v>
      </c>
      <c r="AB94" t="s">
        <v>19</v>
      </c>
      <c r="AC94" t="s">
        <v>19</v>
      </c>
      <c r="AD94" t="s">
        <v>19</v>
      </c>
      <c r="AE94" t="s">
        <v>19</v>
      </c>
      <c r="AF94" t="s">
        <v>19</v>
      </c>
      <c r="AG94" t="s">
        <v>19</v>
      </c>
      <c r="AH94" t="s">
        <v>19</v>
      </c>
      <c r="AI94" t="s">
        <v>19</v>
      </c>
      <c r="AJ94" t="s">
        <v>19</v>
      </c>
      <c r="AK94" t="s">
        <v>19</v>
      </c>
    </row>
    <row r="95" spans="1:37">
      <c r="A95" t="s">
        <v>991</v>
      </c>
      <c r="B95">
        <v>98</v>
      </c>
      <c r="C95">
        <v>84</v>
      </c>
      <c r="D95">
        <v>15</v>
      </c>
      <c r="E95">
        <v>5</v>
      </c>
      <c r="F95">
        <v>5</v>
      </c>
      <c r="G95" t="s">
        <v>19</v>
      </c>
      <c r="H95">
        <v>5</v>
      </c>
      <c r="I95">
        <v>4</v>
      </c>
      <c r="J95">
        <v>1</v>
      </c>
      <c r="K95">
        <v>4</v>
      </c>
      <c r="L95">
        <v>2</v>
      </c>
      <c r="M95">
        <v>2</v>
      </c>
      <c r="N95">
        <v>59</v>
      </c>
      <c r="O95">
        <v>49</v>
      </c>
      <c r="P95">
        <v>11</v>
      </c>
      <c r="Q95">
        <v>37</v>
      </c>
      <c r="R95">
        <v>30</v>
      </c>
      <c r="S95">
        <v>7</v>
      </c>
      <c r="T95">
        <v>11</v>
      </c>
      <c r="U95">
        <v>10</v>
      </c>
      <c r="V95">
        <v>1</v>
      </c>
      <c r="W95">
        <v>11</v>
      </c>
      <c r="X95">
        <v>11</v>
      </c>
      <c r="Y95" t="s">
        <v>19</v>
      </c>
      <c r="Z95">
        <v>1</v>
      </c>
      <c r="AA95">
        <v>1</v>
      </c>
      <c r="AB95" t="s">
        <v>19</v>
      </c>
      <c r="AC95">
        <v>0</v>
      </c>
      <c r="AD95">
        <v>0</v>
      </c>
      <c r="AE95" t="s">
        <v>19</v>
      </c>
      <c r="AF95">
        <v>1</v>
      </c>
      <c r="AG95">
        <v>1</v>
      </c>
      <c r="AH95" t="s">
        <v>19</v>
      </c>
      <c r="AI95">
        <v>1</v>
      </c>
      <c r="AJ95">
        <v>1</v>
      </c>
      <c r="AK95" t="s">
        <v>19</v>
      </c>
    </row>
    <row r="96" spans="1:37">
      <c r="A96" t="s">
        <v>990</v>
      </c>
      <c r="B96">
        <v>166</v>
      </c>
      <c r="C96">
        <v>142</v>
      </c>
      <c r="D96">
        <v>24</v>
      </c>
      <c r="E96">
        <v>8</v>
      </c>
      <c r="F96">
        <v>8</v>
      </c>
      <c r="G96" t="s">
        <v>19</v>
      </c>
      <c r="H96">
        <v>19</v>
      </c>
      <c r="I96">
        <v>14</v>
      </c>
      <c r="J96">
        <v>5</v>
      </c>
      <c r="K96">
        <v>2</v>
      </c>
      <c r="L96">
        <v>1</v>
      </c>
      <c r="M96">
        <v>1</v>
      </c>
      <c r="N96">
        <v>105</v>
      </c>
      <c r="O96">
        <v>89</v>
      </c>
      <c r="P96">
        <v>16</v>
      </c>
      <c r="Q96">
        <v>65</v>
      </c>
      <c r="R96">
        <v>57</v>
      </c>
      <c r="S96">
        <v>8</v>
      </c>
      <c r="T96">
        <v>19</v>
      </c>
      <c r="U96">
        <v>18</v>
      </c>
      <c r="V96">
        <v>1</v>
      </c>
      <c r="W96">
        <v>9</v>
      </c>
      <c r="X96">
        <v>9</v>
      </c>
      <c r="Y96">
        <v>1</v>
      </c>
      <c r="Z96">
        <v>0</v>
      </c>
      <c r="AA96">
        <v>0</v>
      </c>
      <c r="AB96">
        <v>0</v>
      </c>
      <c r="AC96">
        <v>2</v>
      </c>
      <c r="AD96">
        <v>2</v>
      </c>
      <c r="AE96" t="s">
        <v>19</v>
      </c>
      <c r="AF96">
        <v>1</v>
      </c>
      <c r="AG96">
        <v>1</v>
      </c>
      <c r="AH96">
        <v>0</v>
      </c>
      <c r="AI96">
        <v>1</v>
      </c>
      <c r="AJ96">
        <v>1</v>
      </c>
      <c r="AK96" t="s">
        <v>19</v>
      </c>
    </row>
    <row r="97" spans="1:37">
      <c r="A97" t="s">
        <v>989</v>
      </c>
      <c r="B97">
        <v>72</v>
      </c>
      <c r="C97">
        <v>59</v>
      </c>
      <c r="D97">
        <v>13</v>
      </c>
      <c r="E97">
        <v>6</v>
      </c>
      <c r="F97">
        <v>6</v>
      </c>
      <c r="G97">
        <v>1</v>
      </c>
      <c r="H97">
        <v>11</v>
      </c>
      <c r="I97">
        <v>10</v>
      </c>
      <c r="J97">
        <v>2</v>
      </c>
      <c r="K97">
        <v>1</v>
      </c>
      <c r="L97" t="s">
        <v>19</v>
      </c>
      <c r="M97">
        <v>1</v>
      </c>
      <c r="N97">
        <v>28</v>
      </c>
      <c r="O97">
        <v>20</v>
      </c>
      <c r="P97">
        <v>8</v>
      </c>
      <c r="Q97">
        <v>21</v>
      </c>
      <c r="R97">
        <v>14</v>
      </c>
      <c r="S97">
        <v>7</v>
      </c>
      <c r="T97">
        <v>13</v>
      </c>
      <c r="U97">
        <v>12</v>
      </c>
      <c r="V97">
        <v>1</v>
      </c>
      <c r="W97">
        <v>10</v>
      </c>
      <c r="X97">
        <v>10</v>
      </c>
      <c r="Y97" t="s">
        <v>19</v>
      </c>
      <c r="Z97">
        <v>2</v>
      </c>
      <c r="AA97">
        <v>1</v>
      </c>
      <c r="AB97">
        <v>1</v>
      </c>
      <c r="AC97" t="s">
        <v>19</v>
      </c>
      <c r="AD97" t="s">
        <v>19</v>
      </c>
      <c r="AE97" t="s">
        <v>19</v>
      </c>
      <c r="AF97" t="s">
        <v>19</v>
      </c>
      <c r="AG97" t="s">
        <v>19</v>
      </c>
      <c r="AH97" t="s">
        <v>19</v>
      </c>
      <c r="AI97" t="s">
        <v>19</v>
      </c>
      <c r="AJ97" t="s">
        <v>19</v>
      </c>
      <c r="AK97" t="s">
        <v>19</v>
      </c>
    </row>
    <row r="98" spans="1:37">
      <c r="A98" t="s">
        <v>988</v>
      </c>
      <c r="B98">
        <v>112</v>
      </c>
      <c r="C98">
        <v>89</v>
      </c>
      <c r="D98">
        <v>22</v>
      </c>
      <c r="E98">
        <v>9</v>
      </c>
      <c r="F98">
        <v>9</v>
      </c>
      <c r="G98">
        <v>0</v>
      </c>
      <c r="H98">
        <v>9</v>
      </c>
      <c r="I98">
        <v>8</v>
      </c>
      <c r="J98">
        <v>1</v>
      </c>
      <c r="K98">
        <v>5</v>
      </c>
      <c r="L98">
        <v>3</v>
      </c>
      <c r="M98">
        <v>2</v>
      </c>
      <c r="N98">
        <v>58</v>
      </c>
      <c r="O98">
        <v>43</v>
      </c>
      <c r="P98">
        <v>15</v>
      </c>
      <c r="Q98">
        <v>22</v>
      </c>
      <c r="R98">
        <v>19</v>
      </c>
      <c r="S98">
        <v>3</v>
      </c>
      <c r="T98">
        <v>26</v>
      </c>
      <c r="U98">
        <v>22</v>
      </c>
      <c r="V98">
        <v>4</v>
      </c>
      <c r="W98">
        <v>2</v>
      </c>
      <c r="X98">
        <v>2</v>
      </c>
      <c r="Y98">
        <v>1</v>
      </c>
      <c r="Z98">
        <v>1</v>
      </c>
      <c r="AA98">
        <v>1</v>
      </c>
      <c r="AB98" t="s">
        <v>19</v>
      </c>
      <c r="AC98" t="s">
        <v>19</v>
      </c>
      <c r="AD98" t="s">
        <v>19</v>
      </c>
      <c r="AE98" t="s">
        <v>19</v>
      </c>
      <c r="AF98" t="s">
        <v>19</v>
      </c>
      <c r="AG98" t="s">
        <v>19</v>
      </c>
      <c r="AH98" t="s">
        <v>19</v>
      </c>
      <c r="AI98">
        <v>2</v>
      </c>
      <c r="AJ98">
        <v>2</v>
      </c>
      <c r="AK98" t="s">
        <v>19</v>
      </c>
    </row>
    <row r="99" spans="1:37">
      <c r="A99" t="s">
        <v>987</v>
      </c>
      <c r="B99">
        <v>94</v>
      </c>
      <c r="C99">
        <v>79</v>
      </c>
      <c r="D99">
        <v>16</v>
      </c>
      <c r="E99">
        <v>6</v>
      </c>
      <c r="F99">
        <v>6</v>
      </c>
      <c r="G99">
        <v>1</v>
      </c>
      <c r="H99">
        <v>3</v>
      </c>
      <c r="I99">
        <v>2</v>
      </c>
      <c r="J99">
        <v>1</v>
      </c>
      <c r="K99">
        <v>8</v>
      </c>
      <c r="L99">
        <v>7</v>
      </c>
      <c r="M99">
        <v>1</v>
      </c>
      <c r="N99">
        <v>55</v>
      </c>
      <c r="O99">
        <v>46</v>
      </c>
      <c r="P99">
        <v>8</v>
      </c>
      <c r="Q99">
        <v>24</v>
      </c>
      <c r="R99">
        <v>20</v>
      </c>
      <c r="S99">
        <v>4</v>
      </c>
      <c r="T99">
        <v>18</v>
      </c>
      <c r="U99">
        <v>15</v>
      </c>
      <c r="V99">
        <v>3</v>
      </c>
      <c r="W99">
        <v>1</v>
      </c>
      <c r="X99">
        <v>0</v>
      </c>
      <c r="Y99">
        <v>1</v>
      </c>
      <c r="Z99">
        <v>1</v>
      </c>
      <c r="AA99">
        <v>1</v>
      </c>
      <c r="AB99" t="s">
        <v>19</v>
      </c>
      <c r="AC99">
        <v>1</v>
      </c>
      <c r="AD99" t="s">
        <v>19</v>
      </c>
      <c r="AE99">
        <v>1</v>
      </c>
      <c r="AF99" t="s">
        <v>19</v>
      </c>
      <c r="AG99" t="s">
        <v>19</v>
      </c>
      <c r="AH99" t="s">
        <v>19</v>
      </c>
      <c r="AI99">
        <v>1</v>
      </c>
      <c r="AJ99">
        <v>1</v>
      </c>
      <c r="AK99" t="s">
        <v>19</v>
      </c>
    </row>
    <row r="100" spans="1:37">
      <c r="A100" t="s">
        <v>986</v>
      </c>
      <c r="B100">
        <v>34</v>
      </c>
      <c r="C100">
        <v>25</v>
      </c>
      <c r="D100">
        <v>9</v>
      </c>
      <c r="E100">
        <v>2</v>
      </c>
      <c r="F100">
        <v>2</v>
      </c>
      <c r="G100" t="s">
        <v>19</v>
      </c>
      <c r="H100">
        <v>3</v>
      </c>
      <c r="I100">
        <v>2</v>
      </c>
      <c r="J100">
        <v>2</v>
      </c>
      <c r="K100">
        <v>2</v>
      </c>
      <c r="L100">
        <v>1</v>
      </c>
      <c r="M100">
        <v>1</v>
      </c>
      <c r="N100">
        <v>15</v>
      </c>
      <c r="O100">
        <v>11</v>
      </c>
      <c r="P100">
        <v>4</v>
      </c>
      <c r="Q100">
        <v>7</v>
      </c>
      <c r="R100">
        <v>6</v>
      </c>
      <c r="S100">
        <v>1</v>
      </c>
      <c r="T100">
        <v>9</v>
      </c>
      <c r="U100">
        <v>7</v>
      </c>
      <c r="V100">
        <v>2</v>
      </c>
      <c r="W100">
        <v>2</v>
      </c>
      <c r="X100">
        <v>1</v>
      </c>
      <c r="Y100">
        <v>1</v>
      </c>
      <c r="Z100">
        <v>0</v>
      </c>
      <c r="AA100" t="s">
        <v>19</v>
      </c>
      <c r="AB100">
        <v>0</v>
      </c>
      <c r="AC100" t="s">
        <v>19</v>
      </c>
      <c r="AD100" t="s">
        <v>19</v>
      </c>
      <c r="AE100" t="s">
        <v>19</v>
      </c>
      <c r="AF100">
        <v>1</v>
      </c>
      <c r="AG100">
        <v>1</v>
      </c>
      <c r="AH100" t="s">
        <v>19</v>
      </c>
      <c r="AI100" t="s">
        <v>19</v>
      </c>
      <c r="AJ100" t="s">
        <v>19</v>
      </c>
      <c r="AK100" t="s">
        <v>19</v>
      </c>
    </row>
    <row r="101" spans="1:37">
      <c r="A101" t="s">
        <v>985</v>
      </c>
      <c r="B101">
        <v>84</v>
      </c>
      <c r="C101">
        <v>55</v>
      </c>
      <c r="D101">
        <v>29</v>
      </c>
      <c r="E101">
        <v>7</v>
      </c>
      <c r="F101">
        <v>7</v>
      </c>
      <c r="G101" t="s">
        <v>19</v>
      </c>
      <c r="H101">
        <v>4</v>
      </c>
      <c r="I101">
        <v>1</v>
      </c>
      <c r="J101">
        <v>3</v>
      </c>
      <c r="K101">
        <v>1</v>
      </c>
      <c r="L101">
        <v>1</v>
      </c>
      <c r="M101">
        <v>1</v>
      </c>
      <c r="N101">
        <v>40</v>
      </c>
      <c r="O101">
        <v>19</v>
      </c>
      <c r="P101">
        <v>21</v>
      </c>
      <c r="Q101">
        <v>20</v>
      </c>
      <c r="R101">
        <v>13</v>
      </c>
      <c r="S101">
        <v>7</v>
      </c>
      <c r="T101">
        <v>19</v>
      </c>
      <c r="U101">
        <v>18</v>
      </c>
      <c r="V101">
        <v>1</v>
      </c>
      <c r="W101">
        <v>8</v>
      </c>
      <c r="X101">
        <v>7</v>
      </c>
      <c r="Y101">
        <v>1</v>
      </c>
      <c r="Z101">
        <v>2</v>
      </c>
      <c r="AA101">
        <v>2</v>
      </c>
      <c r="AB101">
        <v>0</v>
      </c>
      <c r="AC101">
        <v>1</v>
      </c>
      <c r="AD101" t="s">
        <v>19</v>
      </c>
      <c r="AE101">
        <v>1</v>
      </c>
      <c r="AF101">
        <v>1</v>
      </c>
      <c r="AG101">
        <v>1</v>
      </c>
      <c r="AH101" t="s">
        <v>19</v>
      </c>
      <c r="AI101">
        <v>1</v>
      </c>
      <c r="AJ101" t="s">
        <v>19</v>
      </c>
      <c r="AK101">
        <v>1</v>
      </c>
    </row>
    <row r="102" spans="1:37">
      <c r="A102" t="s">
        <v>984</v>
      </c>
      <c r="B102">
        <v>75</v>
      </c>
      <c r="C102">
        <v>61</v>
      </c>
      <c r="D102">
        <v>14</v>
      </c>
      <c r="E102">
        <v>4</v>
      </c>
      <c r="F102">
        <v>4</v>
      </c>
      <c r="G102" t="s">
        <v>19</v>
      </c>
      <c r="H102">
        <v>10</v>
      </c>
      <c r="I102">
        <v>6</v>
      </c>
      <c r="J102">
        <v>4</v>
      </c>
      <c r="K102">
        <v>1</v>
      </c>
      <c r="L102" t="s">
        <v>19</v>
      </c>
      <c r="M102">
        <v>1</v>
      </c>
      <c r="N102">
        <v>48</v>
      </c>
      <c r="O102">
        <v>41</v>
      </c>
      <c r="P102">
        <v>7</v>
      </c>
      <c r="Q102">
        <v>23</v>
      </c>
      <c r="R102">
        <v>22</v>
      </c>
      <c r="S102">
        <v>1</v>
      </c>
      <c r="T102">
        <v>7</v>
      </c>
      <c r="U102">
        <v>7</v>
      </c>
      <c r="V102">
        <v>0</v>
      </c>
      <c r="W102">
        <v>4</v>
      </c>
      <c r="X102">
        <v>2</v>
      </c>
      <c r="Y102">
        <v>2</v>
      </c>
      <c r="Z102">
        <v>1</v>
      </c>
      <c r="AA102">
        <v>1</v>
      </c>
      <c r="AB102">
        <v>0</v>
      </c>
      <c r="AC102" t="s">
        <v>19</v>
      </c>
      <c r="AD102" t="s">
        <v>19</v>
      </c>
      <c r="AE102" t="s">
        <v>19</v>
      </c>
      <c r="AF102" t="s">
        <v>19</v>
      </c>
      <c r="AG102" t="s">
        <v>19</v>
      </c>
      <c r="AH102" t="s">
        <v>19</v>
      </c>
      <c r="AI102">
        <v>1</v>
      </c>
      <c r="AJ102">
        <v>1</v>
      </c>
      <c r="AK102" t="s">
        <v>19</v>
      </c>
    </row>
    <row r="103" spans="1:37">
      <c r="A103" t="s">
        <v>983</v>
      </c>
      <c r="B103">
        <v>55</v>
      </c>
      <c r="C103">
        <v>39</v>
      </c>
      <c r="D103">
        <v>16</v>
      </c>
      <c r="E103">
        <v>3</v>
      </c>
      <c r="F103">
        <v>3</v>
      </c>
      <c r="G103">
        <v>0</v>
      </c>
      <c r="H103">
        <v>5</v>
      </c>
      <c r="I103">
        <v>4</v>
      </c>
      <c r="J103">
        <v>1</v>
      </c>
      <c r="K103">
        <v>2</v>
      </c>
      <c r="L103">
        <v>2</v>
      </c>
      <c r="M103" t="s">
        <v>19</v>
      </c>
      <c r="N103">
        <v>33</v>
      </c>
      <c r="O103">
        <v>20</v>
      </c>
      <c r="P103">
        <v>13</v>
      </c>
      <c r="Q103">
        <v>21</v>
      </c>
      <c r="R103">
        <v>18</v>
      </c>
      <c r="S103">
        <v>3</v>
      </c>
      <c r="T103">
        <v>4</v>
      </c>
      <c r="U103">
        <v>3</v>
      </c>
      <c r="V103">
        <v>1</v>
      </c>
      <c r="W103">
        <v>6</v>
      </c>
      <c r="X103">
        <v>5</v>
      </c>
      <c r="Y103">
        <v>1</v>
      </c>
      <c r="Z103">
        <v>0</v>
      </c>
      <c r="AA103">
        <v>0</v>
      </c>
      <c r="AB103" t="s">
        <v>19</v>
      </c>
      <c r="AC103">
        <v>1</v>
      </c>
      <c r="AD103">
        <v>1</v>
      </c>
      <c r="AE103" t="s">
        <v>19</v>
      </c>
      <c r="AF103">
        <v>1</v>
      </c>
      <c r="AG103">
        <v>1</v>
      </c>
      <c r="AH103" t="s">
        <v>19</v>
      </c>
      <c r="AI103" t="s">
        <v>19</v>
      </c>
      <c r="AJ103" t="s">
        <v>19</v>
      </c>
      <c r="AK103" t="s">
        <v>19</v>
      </c>
    </row>
    <row r="104" spans="1:37">
      <c r="A104" t="s">
        <v>982</v>
      </c>
      <c r="B104">
        <v>161</v>
      </c>
      <c r="C104">
        <v>106</v>
      </c>
      <c r="D104">
        <v>56</v>
      </c>
      <c r="E104">
        <v>14</v>
      </c>
      <c r="F104">
        <v>12</v>
      </c>
      <c r="G104">
        <v>2</v>
      </c>
      <c r="H104">
        <v>5</v>
      </c>
      <c r="I104">
        <v>4</v>
      </c>
      <c r="J104">
        <v>1</v>
      </c>
      <c r="K104">
        <v>7</v>
      </c>
      <c r="L104">
        <v>3</v>
      </c>
      <c r="M104">
        <v>4</v>
      </c>
      <c r="N104">
        <v>108</v>
      </c>
      <c r="O104">
        <v>69</v>
      </c>
      <c r="P104">
        <v>39</v>
      </c>
      <c r="Q104">
        <v>46</v>
      </c>
      <c r="R104">
        <v>35</v>
      </c>
      <c r="S104">
        <v>11</v>
      </c>
      <c r="T104">
        <v>18</v>
      </c>
      <c r="U104">
        <v>13</v>
      </c>
      <c r="V104">
        <v>5</v>
      </c>
      <c r="W104">
        <v>7</v>
      </c>
      <c r="X104">
        <v>3</v>
      </c>
      <c r="Y104">
        <v>4</v>
      </c>
      <c r="Z104">
        <v>0</v>
      </c>
      <c r="AA104" t="s">
        <v>19</v>
      </c>
      <c r="AB104">
        <v>0</v>
      </c>
      <c r="AC104" t="s">
        <v>19</v>
      </c>
      <c r="AD104" t="s">
        <v>19</v>
      </c>
      <c r="AE104" t="s">
        <v>19</v>
      </c>
      <c r="AF104">
        <v>1</v>
      </c>
      <c r="AG104">
        <v>1</v>
      </c>
      <c r="AH104">
        <v>0</v>
      </c>
      <c r="AI104">
        <v>0</v>
      </c>
      <c r="AJ104" t="s">
        <v>19</v>
      </c>
      <c r="AK104">
        <v>0</v>
      </c>
    </row>
    <row r="105" spans="1:37">
      <c r="A105" t="s">
        <v>981</v>
      </c>
      <c r="B105">
        <v>89</v>
      </c>
      <c r="C105">
        <v>72</v>
      </c>
      <c r="D105">
        <v>17</v>
      </c>
      <c r="E105">
        <v>11</v>
      </c>
      <c r="F105">
        <v>11</v>
      </c>
      <c r="G105">
        <v>1</v>
      </c>
      <c r="H105">
        <v>5</v>
      </c>
      <c r="I105">
        <v>4</v>
      </c>
      <c r="J105">
        <v>1</v>
      </c>
      <c r="K105">
        <v>6</v>
      </c>
      <c r="L105">
        <v>6</v>
      </c>
      <c r="M105">
        <v>0</v>
      </c>
      <c r="N105">
        <v>47</v>
      </c>
      <c r="O105">
        <v>36</v>
      </c>
      <c r="P105">
        <v>11</v>
      </c>
      <c r="Q105">
        <v>24</v>
      </c>
      <c r="R105">
        <v>21</v>
      </c>
      <c r="S105">
        <v>3</v>
      </c>
      <c r="T105">
        <v>16</v>
      </c>
      <c r="U105">
        <v>13</v>
      </c>
      <c r="V105">
        <v>3</v>
      </c>
      <c r="W105">
        <v>4</v>
      </c>
      <c r="X105">
        <v>2</v>
      </c>
      <c r="Y105">
        <v>1</v>
      </c>
      <c r="Z105">
        <v>0</v>
      </c>
      <c r="AA105">
        <v>0</v>
      </c>
      <c r="AB105" t="s">
        <v>19</v>
      </c>
      <c r="AC105" t="s">
        <v>19</v>
      </c>
      <c r="AD105" t="s">
        <v>19</v>
      </c>
      <c r="AE105" t="s">
        <v>19</v>
      </c>
      <c r="AF105">
        <v>0</v>
      </c>
      <c r="AG105">
        <v>0</v>
      </c>
      <c r="AH105" t="s">
        <v>19</v>
      </c>
      <c r="AI105" t="s">
        <v>19</v>
      </c>
      <c r="AJ105" t="s">
        <v>19</v>
      </c>
      <c r="AK105" t="s">
        <v>19</v>
      </c>
    </row>
    <row r="106" spans="1:37">
      <c r="A106" t="s">
        <v>980</v>
      </c>
      <c r="B106">
        <v>153</v>
      </c>
      <c r="C106">
        <v>114</v>
      </c>
      <c r="D106">
        <v>39</v>
      </c>
      <c r="E106">
        <v>11</v>
      </c>
      <c r="F106">
        <v>11</v>
      </c>
      <c r="G106" t="s">
        <v>19</v>
      </c>
      <c r="H106">
        <v>16</v>
      </c>
      <c r="I106">
        <v>9</v>
      </c>
      <c r="J106">
        <v>7</v>
      </c>
      <c r="K106">
        <v>5</v>
      </c>
      <c r="L106">
        <v>5</v>
      </c>
      <c r="M106">
        <v>0</v>
      </c>
      <c r="N106">
        <v>87</v>
      </c>
      <c r="O106">
        <v>60</v>
      </c>
      <c r="P106">
        <v>27</v>
      </c>
      <c r="Q106">
        <v>44</v>
      </c>
      <c r="R106">
        <v>40</v>
      </c>
      <c r="S106">
        <v>4</v>
      </c>
      <c r="T106">
        <v>26</v>
      </c>
      <c r="U106">
        <v>23</v>
      </c>
      <c r="V106">
        <v>3</v>
      </c>
      <c r="W106">
        <v>7</v>
      </c>
      <c r="X106">
        <v>6</v>
      </c>
      <c r="Y106">
        <v>1</v>
      </c>
      <c r="Z106">
        <v>1</v>
      </c>
      <c r="AA106" t="s">
        <v>19</v>
      </c>
      <c r="AB106">
        <v>1</v>
      </c>
      <c r="AC106" t="s">
        <v>19</v>
      </c>
      <c r="AD106" t="s">
        <v>19</v>
      </c>
      <c r="AE106" t="s">
        <v>19</v>
      </c>
      <c r="AF106" t="s">
        <v>19</v>
      </c>
      <c r="AG106" t="s">
        <v>19</v>
      </c>
      <c r="AH106" t="s">
        <v>19</v>
      </c>
      <c r="AI106" t="s">
        <v>19</v>
      </c>
      <c r="AJ106" t="s">
        <v>19</v>
      </c>
      <c r="AK106" t="s">
        <v>19</v>
      </c>
    </row>
    <row r="107" spans="1:37">
      <c r="A107" t="s">
        <v>979</v>
      </c>
      <c r="B107">
        <v>129</v>
      </c>
      <c r="C107">
        <v>92</v>
      </c>
      <c r="D107">
        <v>37</v>
      </c>
      <c r="E107">
        <v>9</v>
      </c>
      <c r="F107">
        <v>9</v>
      </c>
      <c r="G107">
        <v>1</v>
      </c>
      <c r="H107">
        <v>6</v>
      </c>
      <c r="I107">
        <v>4</v>
      </c>
      <c r="J107">
        <v>2</v>
      </c>
      <c r="K107">
        <v>4</v>
      </c>
      <c r="L107">
        <v>2</v>
      </c>
      <c r="M107">
        <v>2</v>
      </c>
      <c r="N107">
        <v>71</v>
      </c>
      <c r="O107">
        <v>44</v>
      </c>
      <c r="P107">
        <v>27</v>
      </c>
      <c r="Q107">
        <v>41</v>
      </c>
      <c r="R107">
        <v>33</v>
      </c>
      <c r="S107">
        <v>8</v>
      </c>
      <c r="T107">
        <v>27</v>
      </c>
      <c r="U107">
        <v>25</v>
      </c>
      <c r="V107">
        <v>2</v>
      </c>
      <c r="W107">
        <v>10</v>
      </c>
      <c r="X107">
        <v>7</v>
      </c>
      <c r="Y107">
        <v>3</v>
      </c>
      <c r="Z107">
        <v>1</v>
      </c>
      <c r="AA107">
        <v>1</v>
      </c>
      <c r="AB107" t="s">
        <v>19</v>
      </c>
      <c r="AC107">
        <v>1</v>
      </c>
      <c r="AD107" t="s">
        <v>19</v>
      </c>
      <c r="AE107">
        <v>1</v>
      </c>
      <c r="AF107">
        <v>1</v>
      </c>
      <c r="AG107">
        <v>0</v>
      </c>
      <c r="AH107">
        <v>0</v>
      </c>
      <c r="AI107" t="s">
        <v>19</v>
      </c>
      <c r="AJ107" t="s">
        <v>19</v>
      </c>
      <c r="AK107" t="s">
        <v>19</v>
      </c>
    </row>
    <row r="108" spans="1:37">
      <c r="A108" t="s">
        <v>978</v>
      </c>
      <c r="B108">
        <v>44</v>
      </c>
      <c r="C108">
        <v>34</v>
      </c>
      <c r="D108">
        <v>10</v>
      </c>
      <c r="E108">
        <v>2</v>
      </c>
      <c r="F108">
        <v>2</v>
      </c>
      <c r="G108" t="s">
        <v>19</v>
      </c>
      <c r="H108">
        <v>4</v>
      </c>
      <c r="I108">
        <v>3</v>
      </c>
      <c r="J108">
        <v>1</v>
      </c>
      <c r="K108" t="s">
        <v>19</v>
      </c>
      <c r="L108" t="s">
        <v>19</v>
      </c>
      <c r="M108" t="s">
        <v>19</v>
      </c>
      <c r="N108">
        <v>28</v>
      </c>
      <c r="O108">
        <v>19</v>
      </c>
      <c r="P108">
        <v>9</v>
      </c>
      <c r="Q108">
        <v>20</v>
      </c>
      <c r="R108">
        <v>15</v>
      </c>
      <c r="S108">
        <v>5</v>
      </c>
      <c r="T108">
        <v>7</v>
      </c>
      <c r="U108">
        <v>7</v>
      </c>
      <c r="V108" t="s">
        <v>19</v>
      </c>
      <c r="W108">
        <v>4</v>
      </c>
      <c r="X108">
        <v>4</v>
      </c>
      <c r="Y108" t="s">
        <v>19</v>
      </c>
      <c r="Z108" t="s">
        <v>19</v>
      </c>
      <c r="AA108" t="s">
        <v>19</v>
      </c>
      <c r="AB108" t="s">
        <v>19</v>
      </c>
      <c r="AC108" t="s">
        <v>19</v>
      </c>
      <c r="AD108" t="s">
        <v>19</v>
      </c>
      <c r="AE108" t="s">
        <v>19</v>
      </c>
      <c r="AF108" t="s">
        <v>19</v>
      </c>
      <c r="AG108" t="s">
        <v>19</v>
      </c>
      <c r="AH108" t="s">
        <v>19</v>
      </c>
      <c r="AI108" t="s">
        <v>19</v>
      </c>
      <c r="AJ108" t="s">
        <v>19</v>
      </c>
      <c r="AK108" t="s">
        <v>19</v>
      </c>
    </row>
    <row r="109" spans="1:37">
      <c r="A109" t="s">
        <v>977</v>
      </c>
      <c r="B109">
        <v>51</v>
      </c>
      <c r="C109">
        <v>42</v>
      </c>
      <c r="D109">
        <v>9</v>
      </c>
      <c r="E109">
        <v>3</v>
      </c>
      <c r="F109">
        <v>3</v>
      </c>
      <c r="G109">
        <v>0</v>
      </c>
      <c r="H109">
        <v>4</v>
      </c>
      <c r="I109">
        <v>3</v>
      </c>
      <c r="J109">
        <v>1</v>
      </c>
      <c r="K109">
        <v>5</v>
      </c>
      <c r="L109">
        <v>4</v>
      </c>
      <c r="M109">
        <v>1</v>
      </c>
      <c r="N109">
        <v>30</v>
      </c>
      <c r="O109">
        <v>25</v>
      </c>
      <c r="P109">
        <v>5</v>
      </c>
      <c r="Q109">
        <v>14</v>
      </c>
      <c r="R109">
        <v>12</v>
      </c>
      <c r="S109">
        <v>2</v>
      </c>
      <c r="T109">
        <v>5</v>
      </c>
      <c r="U109">
        <v>4</v>
      </c>
      <c r="V109">
        <v>1</v>
      </c>
      <c r="W109">
        <v>2</v>
      </c>
      <c r="X109">
        <v>2</v>
      </c>
      <c r="Y109">
        <v>0</v>
      </c>
      <c r="Z109">
        <v>1</v>
      </c>
      <c r="AA109">
        <v>1</v>
      </c>
      <c r="AB109" t="s">
        <v>19</v>
      </c>
      <c r="AC109" t="s">
        <v>19</v>
      </c>
      <c r="AD109" t="s">
        <v>19</v>
      </c>
      <c r="AE109" t="s">
        <v>19</v>
      </c>
      <c r="AF109">
        <v>0</v>
      </c>
      <c r="AG109">
        <v>0</v>
      </c>
      <c r="AH109" t="s">
        <v>19</v>
      </c>
      <c r="AI109" t="s">
        <v>19</v>
      </c>
      <c r="AJ109" t="s">
        <v>19</v>
      </c>
      <c r="AK109" t="s">
        <v>19</v>
      </c>
    </row>
    <row r="110" spans="1:37">
      <c r="A110" t="s">
        <v>976</v>
      </c>
      <c r="B110">
        <v>57</v>
      </c>
      <c r="C110">
        <v>45</v>
      </c>
      <c r="D110">
        <v>12</v>
      </c>
      <c r="E110">
        <v>6</v>
      </c>
      <c r="F110">
        <v>5</v>
      </c>
      <c r="G110">
        <v>1</v>
      </c>
      <c r="H110">
        <v>2</v>
      </c>
      <c r="I110">
        <v>1</v>
      </c>
      <c r="J110">
        <v>1</v>
      </c>
      <c r="K110">
        <v>2</v>
      </c>
      <c r="L110">
        <v>2</v>
      </c>
      <c r="M110">
        <v>0</v>
      </c>
      <c r="N110">
        <v>41</v>
      </c>
      <c r="O110">
        <v>32</v>
      </c>
      <c r="P110">
        <v>9</v>
      </c>
      <c r="Q110">
        <v>25</v>
      </c>
      <c r="R110">
        <v>21</v>
      </c>
      <c r="S110">
        <v>4</v>
      </c>
      <c r="T110">
        <v>5</v>
      </c>
      <c r="U110">
        <v>5</v>
      </c>
      <c r="V110">
        <v>0</v>
      </c>
      <c r="W110">
        <v>1</v>
      </c>
      <c r="X110">
        <v>1</v>
      </c>
      <c r="Y110">
        <v>0</v>
      </c>
      <c r="Z110">
        <v>0</v>
      </c>
      <c r="AA110">
        <v>0</v>
      </c>
      <c r="AB110" t="s">
        <v>19</v>
      </c>
      <c r="AC110" t="s">
        <v>19</v>
      </c>
      <c r="AD110" t="s">
        <v>19</v>
      </c>
      <c r="AE110" t="s">
        <v>19</v>
      </c>
      <c r="AF110" t="s">
        <v>19</v>
      </c>
      <c r="AG110" t="s">
        <v>19</v>
      </c>
      <c r="AH110" t="s">
        <v>19</v>
      </c>
      <c r="AI110" t="s">
        <v>19</v>
      </c>
      <c r="AJ110" t="s">
        <v>19</v>
      </c>
      <c r="AK110" t="s">
        <v>19</v>
      </c>
    </row>
    <row r="111" spans="1:37">
      <c r="A111" t="s">
        <v>975</v>
      </c>
      <c r="B111">
        <v>135</v>
      </c>
      <c r="C111">
        <v>122</v>
      </c>
      <c r="D111">
        <v>13</v>
      </c>
      <c r="E111">
        <v>8</v>
      </c>
      <c r="F111">
        <v>7</v>
      </c>
      <c r="G111">
        <v>1</v>
      </c>
      <c r="H111">
        <v>7</v>
      </c>
      <c r="I111">
        <v>6</v>
      </c>
      <c r="J111">
        <v>1</v>
      </c>
      <c r="K111">
        <v>8</v>
      </c>
      <c r="L111">
        <v>7</v>
      </c>
      <c r="M111">
        <v>1</v>
      </c>
      <c r="N111">
        <v>82</v>
      </c>
      <c r="O111">
        <v>73</v>
      </c>
      <c r="P111">
        <v>9</v>
      </c>
      <c r="Q111">
        <v>40</v>
      </c>
      <c r="R111">
        <v>37</v>
      </c>
      <c r="S111">
        <v>3</v>
      </c>
      <c r="T111">
        <v>27</v>
      </c>
      <c r="U111">
        <v>26</v>
      </c>
      <c r="V111">
        <v>1</v>
      </c>
      <c r="W111">
        <v>2</v>
      </c>
      <c r="X111">
        <v>2</v>
      </c>
      <c r="Y111" t="s">
        <v>19</v>
      </c>
      <c r="Z111">
        <v>0</v>
      </c>
      <c r="AA111">
        <v>0</v>
      </c>
      <c r="AB111">
        <v>0</v>
      </c>
      <c r="AC111">
        <v>2</v>
      </c>
      <c r="AD111">
        <v>1</v>
      </c>
      <c r="AE111">
        <v>1</v>
      </c>
      <c r="AF111">
        <v>1</v>
      </c>
      <c r="AG111">
        <v>0</v>
      </c>
      <c r="AH111">
        <v>1</v>
      </c>
      <c r="AI111" t="s">
        <v>19</v>
      </c>
      <c r="AJ111" t="s">
        <v>19</v>
      </c>
      <c r="AK111" t="s">
        <v>19</v>
      </c>
    </row>
    <row r="112" spans="1:37">
      <c r="A112" t="s">
        <v>974</v>
      </c>
      <c r="B112">
        <v>254</v>
      </c>
      <c r="C112">
        <v>192</v>
      </c>
      <c r="D112">
        <v>62</v>
      </c>
      <c r="E112">
        <v>31</v>
      </c>
      <c r="F112">
        <v>30</v>
      </c>
      <c r="G112">
        <v>1</v>
      </c>
      <c r="H112">
        <v>29</v>
      </c>
      <c r="I112">
        <v>23</v>
      </c>
      <c r="J112">
        <v>7</v>
      </c>
      <c r="K112">
        <v>6</v>
      </c>
      <c r="L112">
        <v>4</v>
      </c>
      <c r="M112">
        <v>2</v>
      </c>
      <c r="N112">
        <v>129</v>
      </c>
      <c r="O112">
        <v>89</v>
      </c>
      <c r="P112">
        <v>40</v>
      </c>
      <c r="Q112">
        <v>84</v>
      </c>
      <c r="R112">
        <v>62</v>
      </c>
      <c r="S112">
        <v>21</v>
      </c>
      <c r="T112">
        <v>31</v>
      </c>
      <c r="U112">
        <v>25</v>
      </c>
      <c r="V112">
        <v>6</v>
      </c>
      <c r="W112">
        <v>16</v>
      </c>
      <c r="X112">
        <v>13</v>
      </c>
      <c r="Y112">
        <v>3</v>
      </c>
      <c r="Z112">
        <v>1</v>
      </c>
      <c r="AA112">
        <v>0</v>
      </c>
      <c r="AB112">
        <v>0</v>
      </c>
      <c r="AC112">
        <v>9</v>
      </c>
      <c r="AD112">
        <v>8</v>
      </c>
      <c r="AE112">
        <v>1</v>
      </c>
      <c r="AF112">
        <v>2</v>
      </c>
      <c r="AG112">
        <v>1</v>
      </c>
      <c r="AH112">
        <v>1</v>
      </c>
      <c r="AI112">
        <v>1</v>
      </c>
      <c r="AJ112" t="s">
        <v>19</v>
      </c>
      <c r="AK112">
        <v>1</v>
      </c>
    </row>
    <row r="113" spans="1:37">
      <c r="A113" t="s">
        <v>973</v>
      </c>
      <c r="B113">
        <v>290</v>
      </c>
      <c r="C113">
        <v>230</v>
      </c>
      <c r="D113">
        <v>60</v>
      </c>
      <c r="E113">
        <v>24</v>
      </c>
      <c r="F113">
        <v>21</v>
      </c>
      <c r="G113">
        <v>3</v>
      </c>
      <c r="H113">
        <v>18</v>
      </c>
      <c r="I113">
        <v>13</v>
      </c>
      <c r="J113">
        <v>5</v>
      </c>
      <c r="K113">
        <v>17</v>
      </c>
      <c r="L113">
        <v>14</v>
      </c>
      <c r="M113">
        <v>3</v>
      </c>
      <c r="N113">
        <v>166</v>
      </c>
      <c r="O113">
        <v>131</v>
      </c>
      <c r="P113">
        <v>34</v>
      </c>
      <c r="Q113">
        <v>88</v>
      </c>
      <c r="R113">
        <v>77</v>
      </c>
      <c r="S113">
        <v>11</v>
      </c>
      <c r="T113">
        <v>37</v>
      </c>
      <c r="U113">
        <v>29</v>
      </c>
      <c r="V113">
        <v>8</v>
      </c>
      <c r="W113">
        <v>18</v>
      </c>
      <c r="X113">
        <v>14</v>
      </c>
      <c r="Y113">
        <v>3</v>
      </c>
      <c r="Z113">
        <v>3</v>
      </c>
      <c r="AA113">
        <v>2</v>
      </c>
      <c r="AB113">
        <v>1</v>
      </c>
      <c r="AC113">
        <v>1</v>
      </c>
      <c r="AD113">
        <v>1</v>
      </c>
      <c r="AE113" t="s">
        <v>19</v>
      </c>
      <c r="AF113">
        <v>3</v>
      </c>
      <c r="AG113">
        <v>2</v>
      </c>
      <c r="AH113">
        <v>0</v>
      </c>
      <c r="AI113">
        <v>4</v>
      </c>
      <c r="AJ113">
        <v>3</v>
      </c>
      <c r="AK113">
        <v>1</v>
      </c>
    </row>
    <row r="114" spans="1:37">
      <c r="A114" t="s">
        <v>972</v>
      </c>
      <c r="B114">
        <v>158</v>
      </c>
      <c r="C114">
        <v>135</v>
      </c>
      <c r="D114">
        <v>23</v>
      </c>
      <c r="E114">
        <v>15</v>
      </c>
      <c r="F114">
        <v>14</v>
      </c>
      <c r="G114">
        <v>1</v>
      </c>
      <c r="H114">
        <v>7</v>
      </c>
      <c r="I114">
        <v>7</v>
      </c>
      <c r="J114">
        <v>0</v>
      </c>
      <c r="K114">
        <v>14</v>
      </c>
      <c r="L114">
        <v>9</v>
      </c>
      <c r="M114">
        <v>6</v>
      </c>
      <c r="N114">
        <v>77</v>
      </c>
      <c r="O114">
        <v>62</v>
      </c>
      <c r="P114">
        <v>15</v>
      </c>
      <c r="Q114">
        <v>34</v>
      </c>
      <c r="R114">
        <v>30</v>
      </c>
      <c r="S114">
        <v>4</v>
      </c>
      <c r="T114">
        <v>26</v>
      </c>
      <c r="U114">
        <v>25</v>
      </c>
      <c r="V114">
        <v>1</v>
      </c>
      <c r="W114">
        <v>16</v>
      </c>
      <c r="X114">
        <v>16</v>
      </c>
      <c r="Y114" t="s">
        <v>19</v>
      </c>
      <c r="Z114">
        <v>1</v>
      </c>
      <c r="AA114">
        <v>1</v>
      </c>
      <c r="AB114" t="s">
        <v>19</v>
      </c>
      <c r="AC114" t="s">
        <v>19</v>
      </c>
      <c r="AD114" t="s">
        <v>19</v>
      </c>
      <c r="AE114" t="s">
        <v>19</v>
      </c>
      <c r="AF114">
        <v>3</v>
      </c>
      <c r="AG114">
        <v>3</v>
      </c>
      <c r="AH114" t="s">
        <v>19</v>
      </c>
      <c r="AI114" t="s">
        <v>19</v>
      </c>
      <c r="AJ114" t="s">
        <v>19</v>
      </c>
      <c r="AK114" t="s">
        <v>19</v>
      </c>
    </row>
    <row r="115" spans="1:37">
      <c r="A115" t="s">
        <v>971</v>
      </c>
      <c r="B115">
        <v>174</v>
      </c>
      <c r="C115">
        <v>149</v>
      </c>
      <c r="D115">
        <v>26</v>
      </c>
      <c r="E115">
        <v>6</v>
      </c>
      <c r="F115">
        <v>6</v>
      </c>
      <c r="G115">
        <v>0</v>
      </c>
      <c r="H115">
        <v>10</v>
      </c>
      <c r="I115">
        <v>8</v>
      </c>
      <c r="J115">
        <v>2</v>
      </c>
      <c r="K115">
        <v>8</v>
      </c>
      <c r="L115">
        <v>7</v>
      </c>
      <c r="M115">
        <v>2</v>
      </c>
      <c r="N115">
        <v>97</v>
      </c>
      <c r="O115">
        <v>82</v>
      </c>
      <c r="P115">
        <v>15</v>
      </c>
      <c r="Q115">
        <v>53</v>
      </c>
      <c r="R115">
        <v>51</v>
      </c>
      <c r="S115">
        <v>3</v>
      </c>
      <c r="T115">
        <v>35</v>
      </c>
      <c r="U115">
        <v>31</v>
      </c>
      <c r="V115">
        <v>4</v>
      </c>
      <c r="W115">
        <v>14</v>
      </c>
      <c r="X115">
        <v>12</v>
      </c>
      <c r="Y115">
        <v>2</v>
      </c>
      <c r="Z115">
        <v>2</v>
      </c>
      <c r="AA115">
        <v>2</v>
      </c>
      <c r="AB115">
        <v>0</v>
      </c>
      <c r="AC115">
        <v>1</v>
      </c>
      <c r="AD115">
        <v>0</v>
      </c>
      <c r="AE115">
        <v>0</v>
      </c>
      <c r="AF115">
        <v>1</v>
      </c>
      <c r="AG115">
        <v>1</v>
      </c>
      <c r="AH115" t="s">
        <v>19</v>
      </c>
      <c r="AI115">
        <v>1</v>
      </c>
      <c r="AJ115">
        <v>1</v>
      </c>
      <c r="AK115" t="s">
        <v>19</v>
      </c>
    </row>
    <row r="116" spans="1:37">
      <c r="A116" t="s">
        <v>970</v>
      </c>
      <c r="B116">
        <v>156</v>
      </c>
      <c r="C116">
        <v>108</v>
      </c>
      <c r="D116">
        <v>48</v>
      </c>
      <c r="E116">
        <v>20</v>
      </c>
      <c r="F116">
        <v>19</v>
      </c>
      <c r="G116">
        <v>1</v>
      </c>
      <c r="H116">
        <v>9</v>
      </c>
      <c r="I116">
        <v>6</v>
      </c>
      <c r="J116">
        <v>3</v>
      </c>
      <c r="K116">
        <v>9</v>
      </c>
      <c r="L116">
        <v>5</v>
      </c>
      <c r="M116">
        <v>4</v>
      </c>
      <c r="N116">
        <v>85</v>
      </c>
      <c r="O116">
        <v>57</v>
      </c>
      <c r="P116">
        <v>28</v>
      </c>
      <c r="Q116">
        <v>29</v>
      </c>
      <c r="R116">
        <v>24</v>
      </c>
      <c r="S116">
        <v>5</v>
      </c>
      <c r="T116">
        <v>18</v>
      </c>
      <c r="U116">
        <v>10</v>
      </c>
      <c r="V116">
        <v>8</v>
      </c>
      <c r="W116">
        <v>12</v>
      </c>
      <c r="X116">
        <v>8</v>
      </c>
      <c r="Y116">
        <v>4</v>
      </c>
      <c r="Z116">
        <v>1</v>
      </c>
      <c r="AA116">
        <v>0</v>
      </c>
      <c r="AB116">
        <v>1</v>
      </c>
      <c r="AC116">
        <v>0</v>
      </c>
      <c r="AD116">
        <v>0</v>
      </c>
      <c r="AE116">
        <v>0</v>
      </c>
      <c r="AF116">
        <v>2</v>
      </c>
      <c r="AG116">
        <v>2</v>
      </c>
      <c r="AH116">
        <v>0</v>
      </c>
      <c r="AI116" t="s">
        <v>19</v>
      </c>
      <c r="AJ116" t="s">
        <v>19</v>
      </c>
      <c r="AK116" t="s">
        <v>19</v>
      </c>
    </row>
    <row r="117" spans="1:37">
      <c r="A117" t="s">
        <v>969</v>
      </c>
      <c r="B117">
        <v>176</v>
      </c>
      <c r="C117">
        <v>161</v>
      </c>
      <c r="D117">
        <v>16</v>
      </c>
      <c r="E117">
        <v>9</v>
      </c>
      <c r="F117">
        <v>8</v>
      </c>
      <c r="G117">
        <v>0</v>
      </c>
      <c r="H117">
        <v>13</v>
      </c>
      <c r="I117">
        <v>12</v>
      </c>
      <c r="J117">
        <v>1</v>
      </c>
      <c r="K117">
        <v>7</v>
      </c>
      <c r="L117">
        <v>7</v>
      </c>
      <c r="M117" t="s">
        <v>19</v>
      </c>
      <c r="N117">
        <v>114</v>
      </c>
      <c r="O117">
        <v>103</v>
      </c>
      <c r="P117">
        <v>11</v>
      </c>
      <c r="Q117">
        <v>79</v>
      </c>
      <c r="R117">
        <v>76</v>
      </c>
      <c r="S117">
        <v>4</v>
      </c>
      <c r="T117">
        <v>28</v>
      </c>
      <c r="U117">
        <v>25</v>
      </c>
      <c r="V117">
        <v>3</v>
      </c>
      <c r="W117">
        <v>5</v>
      </c>
      <c r="X117">
        <v>4</v>
      </c>
      <c r="Y117">
        <v>1</v>
      </c>
      <c r="Z117">
        <v>0</v>
      </c>
      <c r="AA117">
        <v>0</v>
      </c>
      <c r="AB117" t="s">
        <v>19</v>
      </c>
      <c r="AC117">
        <v>0</v>
      </c>
      <c r="AD117">
        <v>0</v>
      </c>
      <c r="AE117" t="s">
        <v>19</v>
      </c>
      <c r="AF117">
        <v>0</v>
      </c>
      <c r="AG117">
        <v>0</v>
      </c>
      <c r="AH117" t="s">
        <v>19</v>
      </c>
      <c r="AI117">
        <v>0</v>
      </c>
      <c r="AJ117">
        <v>0</v>
      </c>
      <c r="AK117" t="s">
        <v>19</v>
      </c>
    </row>
    <row r="118" spans="1:37">
      <c r="A118" t="s">
        <v>968</v>
      </c>
      <c r="B118">
        <v>227</v>
      </c>
      <c r="C118">
        <v>200</v>
      </c>
      <c r="D118">
        <v>27</v>
      </c>
      <c r="E118">
        <v>17</v>
      </c>
      <c r="F118">
        <v>15</v>
      </c>
      <c r="G118">
        <v>1</v>
      </c>
      <c r="H118">
        <v>9</v>
      </c>
      <c r="I118">
        <v>7</v>
      </c>
      <c r="J118">
        <v>3</v>
      </c>
      <c r="K118">
        <v>12</v>
      </c>
      <c r="L118">
        <v>10</v>
      </c>
      <c r="M118">
        <v>2</v>
      </c>
      <c r="N118">
        <v>129</v>
      </c>
      <c r="O118">
        <v>110</v>
      </c>
      <c r="P118">
        <v>19</v>
      </c>
      <c r="Q118">
        <v>88</v>
      </c>
      <c r="R118">
        <v>79</v>
      </c>
      <c r="S118">
        <v>9</v>
      </c>
      <c r="T118">
        <v>41</v>
      </c>
      <c r="U118">
        <v>40</v>
      </c>
      <c r="V118">
        <v>2</v>
      </c>
      <c r="W118">
        <v>11</v>
      </c>
      <c r="X118">
        <v>11</v>
      </c>
      <c r="Y118" t="s">
        <v>19</v>
      </c>
      <c r="Z118">
        <v>2</v>
      </c>
      <c r="AA118">
        <v>2</v>
      </c>
      <c r="AB118" t="s">
        <v>19</v>
      </c>
      <c r="AC118">
        <v>0</v>
      </c>
      <c r="AD118" t="s">
        <v>19</v>
      </c>
      <c r="AE118">
        <v>0</v>
      </c>
      <c r="AF118">
        <v>4</v>
      </c>
      <c r="AG118">
        <v>4</v>
      </c>
      <c r="AH118">
        <v>0</v>
      </c>
      <c r="AI118">
        <v>1</v>
      </c>
      <c r="AJ118">
        <v>1</v>
      </c>
      <c r="AK118" t="s">
        <v>19</v>
      </c>
    </row>
    <row r="119" spans="1:37">
      <c r="A119" t="s">
        <v>967</v>
      </c>
      <c r="B119">
        <v>490</v>
      </c>
      <c r="C119">
        <v>430</v>
      </c>
      <c r="D119">
        <v>60</v>
      </c>
      <c r="E119">
        <v>31</v>
      </c>
      <c r="F119">
        <v>28</v>
      </c>
      <c r="G119">
        <v>3</v>
      </c>
      <c r="H119">
        <v>31</v>
      </c>
      <c r="I119">
        <v>28</v>
      </c>
      <c r="J119">
        <v>3</v>
      </c>
      <c r="K119">
        <v>17</v>
      </c>
      <c r="L119">
        <v>13</v>
      </c>
      <c r="M119">
        <v>5</v>
      </c>
      <c r="N119">
        <v>290</v>
      </c>
      <c r="O119">
        <v>253</v>
      </c>
      <c r="P119">
        <v>38</v>
      </c>
      <c r="Q119">
        <v>149</v>
      </c>
      <c r="R119">
        <v>143</v>
      </c>
      <c r="S119">
        <v>6</v>
      </c>
      <c r="T119">
        <v>82</v>
      </c>
      <c r="U119">
        <v>77</v>
      </c>
      <c r="V119">
        <v>5</v>
      </c>
      <c r="W119">
        <v>28</v>
      </c>
      <c r="X119">
        <v>24</v>
      </c>
      <c r="Y119">
        <v>4</v>
      </c>
      <c r="Z119">
        <v>5</v>
      </c>
      <c r="AA119">
        <v>3</v>
      </c>
      <c r="AB119">
        <v>1</v>
      </c>
      <c r="AC119">
        <v>2</v>
      </c>
      <c r="AD119">
        <v>2</v>
      </c>
      <c r="AE119" t="s">
        <v>19</v>
      </c>
      <c r="AF119">
        <v>4</v>
      </c>
      <c r="AG119">
        <v>4</v>
      </c>
      <c r="AH119">
        <v>0</v>
      </c>
      <c r="AI119" t="s">
        <v>19</v>
      </c>
      <c r="AJ119" t="s">
        <v>19</v>
      </c>
      <c r="AK119" t="s">
        <v>19</v>
      </c>
    </row>
    <row r="120" spans="1:37">
      <c r="A120" t="s">
        <v>966</v>
      </c>
      <c r="B120">
        <v>311</v>
      </c>
      <c r="C120">
        <v>274</v>
      </c>
      <c r="D120">
        <v>37</v>
      </c>
      <c r="E120">
        <v>20</v>
      </c>
      <c r="F120">
        <v>19</v>
      </c>
      <c r="G120">
        <v>1</v>
      </c>
      <c r="H120">
        <v>23</v>
      </c>
      <c r="I120">
        <v>19</v>
      </c>
      <c r="J120">
        <v>3</v>
      </c>
      <c r="K120">
        <v>15</v>
      </c>
      <c r="L120">
        <v>14</v>
      </c>
      <c r="M120">
        <v>1</v>
      </c>
      <c r="N120">
        <v>179</v>
      </c>
      <c r="O120">
        <v>159</v>
      </c>
      <c r="P120">
        <v>20</v>
      </c>
      <c r="Q120">
        <v>106</v>
      </c>
      <c r="R120">
        <v>94</v>
      </c>
      <c r="S120">
        <v>12</v>
      </c>
      <c r="T120">
        <v>46</v>
      </c>
      <c r="U120">
        <v>37</v>
      </c>
      <c r="V120">
        <v>8</v>
      </c>
      <c r="W120">
        <v>22</v>
      </c>
      <c r="X120">
        <v>20</v>
      </c>
      <c r="Y120">
        <v>2</v>
      </c>
      <c r="Z120">
        <v>4</v>
      </c>
      <c r="AA120">
        <v>3</v>
      </c>
      <c r="AB120">
        <v>1</v>
      </c>
      <c r="AC120">
        <v>0</v>
      </c>
      <c r="AD120">
        <v>0</v>
      </c>
      <c r="AE120">
        <v>0</v>
      </c>
      <c r="AF120">
        <v>1</v>
      </c>
      <c r="AG120">
        <v>1</v>
      </c>
      <c r="AH120">
        <v>0</v>
      </c>
      <c r="AI120">
        <v>0</v>
      </c>
      <c r="AJ120">
        <v>0</v>
      </c>
      <c r="AK120" t="s">
        <v>19</v>
      </c>
    </row>
    <row r="121" spans="1:37">
      <c r="A121" t="s">
        <v>965</v>
      </c>
      <c r="B121">
        <v>140</v>
      </c>
      <c r="C121">
        <v>129</v>
      </c>
      <c r="D121">
        <v>11</v>
      </c>
      <c r="E121">
        <v>13</v>
      </c>
      <c r="F121">
        <v>11</v>
      </c>
      <c r="G121">
        <v>3</v>
      </c>
      <c r="H121">
        <v>13</v>
      </c>
      <c r="I121">
        <v>12</v>
      </c>
      <c r="J121">
        <v>1</v>
      </c>
      <c r="K121">
        <v>10</v>
      </c>
      <c r="L121">
        <v>9</v>
      </c>
      <c r="M121">
        <v>1</v>
      </c>
      <c r="N121">
        <v>72</v>
      </c>
      <c r="O121">
        <v>70</v>
      </c>
      <c r="P121">
        <v>2</v>
      </c>
      <c r="Q121">
        <v>41</v>
      </c>
      <c r="R121">
        <v>40</v>
      </c>
      <c r="S121">
        <v>1</v>
      </c>
      <c r="T121">
        <v>27</v>
      </c>
      <c r="U121">
        <v>24</v>
      </c>
      <c r="V121">
        <v>3</v>
      </c>
      <c r="W121">
        <v>2</v>
      </c>
      <c r="X121">
        <v>1</v>
      </c>
      <c r="Y121">
        <v>1</v>
      </c>
      <c r="Z121">
        <v>0</v>
      </c>
      <c r="AA121">
        <v>0</v>
      </c>
      <c r="AB121">
        <v>0</v>
      </c>
      <c r="AC121" t="s">
        <v>19</v>
      </c>
      <c r="AD121" t="s">
        <v>19</v>
      </c>
      <c r="AE121" t="s">
        <v>19</v>
      </c>
      <c r="AF121">
        <v>1</v>
      </c>
      <c r="AG121">
        <v>1</v>
      </c>
      <c r="AH121">
        <v>0</v>
      </c>
      <c r="AI121">
        <v>1</v>
      </c>
      <c r="AJ121">
        <v>1</v>
      </c>
      <c r="AK121">
        <v>0</v>
      </c>
    </row>
    <row r="122" spans="1:37">
      <c r="A122" t="s">
        <v>964</v>
      </c>
      <c r="B122">
        <v>515</v>
      </c>
      <c r="C122">
        <v>412</v>
      </c>
      <c r="D122">
        <v>103</v>
      </c>
      <c r="E122">
        <v>37</v>
      </c>
      <c r="F122">
        <v>35</v>
      </c>
      <c r="G122">
        <v>2</v>
      </c>
      <c r="H122">
        <v>48</v>
      </c>
      <c r="I122">
        <v>36</v>
      </c>
      <c r="J122">
        <v>12</v>
      </c>
      <c r="K122">
        <v>40</v>
      </c>
      <c r="L122">
        <v>31</v>
      </c>
      <c r="M122">
        <v>9</v>
      </c>
      <c r="N122">
        <v>293</v>
      </c>
      <c r="O122">
        <v>231</v>
      </c>
      <c r="P122">
        <v>62</v>
      </c>
      <c r="Q122">
        <v>174</v>
      </c>
      <c r="R122">
        <v>149</v>
      </c>
      <c r="S122">
        <v>26</v>
      </c>
      <c r="T122">
        <v>71</v>
      </c>
      <c r="U122">
        <v>61</v>
      </c>
      <c r="V122">
        <v>11</v>
      </c>
      <c r="W122">
        <v>18</v>
      </c>
      <c r="X122">
        <v>13</v>
      </c>
      <c r="Y122">
        <v>5</v>
      </c>
      <c r="Z122">
        <v>2</v>
      </c>
      <c r="AA122">
        <v>2</v>
      </c>
      <c r="AB122">
        <v>0</v>
      </c>
      <c r="AC122">
        <v>1</v>
      </c>
      <c r="AD122" t="s">
        <v>19</v>
      </c>
      <c r="AE122">
        <v>1</v>
      </c>
      <c r="AF122">
        <v>4</v>
      </c>
      <c r="AG122">
        <v>3</v>
      </c>
      <c r="AH122">
        <v>0</v>
      </c>
      <c r="AI122">
        <v>3</v>
      </c>
      <c r="AJ122">
        <v>1</v>
      </c>
      <c r="AK122">
        <v>1</v>
      </c>
    </row>
    <row r="123" spans="1:37">
      <c r="A123" t="s">
        <v>963</v>
      </c>
      <c r="B123">
        <v>194</v>
      </c>
      <c r="C123">
        <v>167</v>
      </c>
      <c r="D123">
        <v>27</v>
      </c>
      <c r="E123">
        <v>11</v>
      </c>
      <c r="F123">
        <v>10</v>
      </c>
      <c r="G123">
        <v>1</v>
      </c>
      <c r="H123">
        <v>12</v>
      </c>
      <c r="I123">
        <v>8</v>
      </c>
      <c r="J123">
        <v>5</v>
      </c>
      <c r="K123">
        <v>11</v>
      </c>
      <c r="L123">
        <v>10</v>
      </c>
      <c r="M123">
        <v>1</v>
      </c>
      <c r="N123">
        <v>136</v>
      </c>
      <c r="O123">
        <v>118</v>
      </c>
      <c r="P123">
        <v>18</v>
      </c>
      <c r="Q123">
        <v>66</v>
      </c>
      <c r="R123">
        <v>57</v>
      </c>
      <c r="S123">
        <v>8</v>
      </c>
      <c r="T123">
        <v>20</v>
      </c>
      <c r="U123">
        <v>18</v>
      </c>
      <c r="V123">
        <v>3</v>
      </c>
      <c r="W123">
        <v>4</v>
      </c>
      <c r="X123">
        <v>4</v>
      </c>
      <c r="Y123">
        <v>1</v>
      </c>
      <c r="Z123">
        <v>0</v>
      </c>
      <c r="AA123">
        <v>0</v>
      </c>
      <c r="AB123" t="s">
        <v>19</v>
      </c>
      <c r="AC123" t="s">
        <v>19</v>
      </c>
      <c r="AD123" t="s">
        <v>19</v>
      </c>
      <c r="AE123" t="s">
        <v>19</v>
      </c>
      <c r="AF123">
        <v>0</v>
      </c>
      <c r="AG123">
        <v>0</v>
      </c>
      <c r="AH123">
        <v>0</v>
      </c>
      <c r="AI123" t="s">
        <v>19</v>
      </c>
      <c r="AJ123" t="s">
        <v>19</v>
      </c>
      <c r="AK123" t="s">
        <v>19</v>
      </c>
    </row>
  </sheetData>
  <phoneticPr fontId="40"/>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8" tint="-0.499984740745262"/>
  </sheetPr>
  <dimension ref="A1:BL124"/>
  <sheetViews>
    <sheetView topLeftCell="AS1" zoomScale="90" zoomScaleNormal="90" workbookViewId="0">
      <selection activeCell="F60" sqref="F60"/>
    </sheetView>
  </sheetViews>
  <sheetFormatPr defaultRowHeight="13.5"/>
  <sheetData>
    <row r="1" spans="1:64">
      <c r="A1" t="s">
        <v>788</v>
      </c>
      <c r="B1" t="s">
        <v>787</v>
      </c>
      <c r="C1" s="271">
        <v>42278</v>
      </c>
    </row>
    <row r="2" spans="1:64">
      <c r="A2" t="s">
        <v>1090</v>
      </c>
    </row>
    <row r="3" spans="1:64">
      <c r="A3" t="s">
        <v>938</v>
      </c>
    </row>
    <row r="4" spans="1:64">
      <c r="A4" t="s">
        <v>960</v>
      </c>
    </row>
    <row r="5" spans="1:64">
      <c r="A5" t="s">
        <v>959</v>
      </c>
    </row>
    <row r="6" spans="1:64">
      <c r="A6" t="s">
        <v>944</v>
      </c>
    </row>
    <row r="7" spans="1:64">
      <c r="A7" t="s">
        <v>1089</v>
      </c>
    </row>
    <row r="8" spans="1:64">
      <c r="B8" t="s">
        <v>44</v>
      </c>
      <c r="E8" t="s">
        <v>797</v>
      </c>
      <c r="H8" t="s">
        <v>779</v>
      </c>
      <c r="K8" t="s">
        <v>778</v>
      </c>
      <c r="N8" t="s">
        <v>809</v>
      </c>
      <c r="Q8" t="s">
        <v>806</v>
      </c>
      <c r="T8" t="s">
        <v>805</v>
      </c>
      <c r="W8" t="s">
        <v>804</v>
      </c>
      <c r="Z8" t="s">
        <v>932</v>
      </c>
      <c r="AC8" t="s">
        <v>931</v>
      </c>
      <c r="AF8" t="s">
        <v>801</v>
      </c>
      <c r="AI8" t="s">
        <v>943</v>
      </c>
      <c r="AL8" t="s">
        <v>793</v>
      </c>
      <c r="AO8" t="s">
        <v>775</v>
      </c>
      <c r="AR8" t="s">
        <v>794</v>
      </c>
      <c r="AU8" t="s">
        <v>776</v>
      </c>
      <c r="AX8" t="s">
        <v>810</v>
      </c>
      <c r="BA8" t="s">
        <v>791</v>
      </c>
      <c r="BD8" t="s">
        <v>777</v>
      </c>
      <c r="BG8" t="s">
        <v>767</v>
      </c>
      <c r="BJ8" t="s">
        <v>792</v>
      </c>
    </row>
    <row r="9" spans="1:64">
      <c r="B9" t="s">
        <v>44</v>
      </c>
      <c r="C9" t="s">
        <v>790</v>
      </c>
      <c r="D9" t="s">
        <v>765</v>
      </c>
      <c r="E9" t="s">
        <v>44</v>
      </c>
      <c r="F9" t="s">
        <v>790</v>
      </c>
      <c r="G9" t="s">
        <v>765</v>
      </c>
      <c r="H9" t="s">
        <v>44</v>
      </c>
      <c r="I9" t="s">
        <v>790</v>
      </c>
      <c r="J9" t="s">
        <v>765</v>
      </c>
      <c r="K9" t="s">
        <v>44</v>
      </c>
      <c r="L9" t="s">
        <v>790</v>
      </c>
      <c r="M9" t="s">
        <v>765</v>
      </c>
      <c r="N9" t="s">
        <v>44</v>
      </c>
      <c r="O9" t="s">
        <v>790</v>
      </c>
      <c r="P9" t="s">
        <v>765</v>
      </c>
      <c r="Q9" t="s">
        <v>44</v>
      </c>
      <c r="R9" t="s">
        <v>790</v>
      </c>
      <c r="S9" t="s">
        <v>765</v>
      </c>
      <c r="T9" t="s">
        <v>44</v>
      </c>
      <c r="U9" t="s">
        <v>790</v>
      </c>
      <c r="V9" t="s">
        <v>765</v>
      </c>
      <c r="W9" t="s">
        <v>44</v>
      </c>
      <c r="X9" t="s">
        <v>790</v>
      </c>
      <c r="Y9" t="s">
        <v>765</v>
      </c>
      <c r="Z9" t="s">
        <v>44</v>
      </c>
      <c r="AA9" t="s">
        <v>790</v>
      </c>
      <c r="AB9" t="s">
        <v>765</v>
      </c>
      <c r="AC9" t="s">
        <v>44</v>
      </c>
      <c r="AD9" t="s">
        <v>790</v>
      </c>
      <c r="AE9" t="s">
        <v>765</v>
      </c>
      <c r="AF9" t="s">
        <v>44</v>
      </c>
      <c r="AG9" t="s">
        <v>790</v>
      </c>
      <c r="AH9" t="s">
        <v>765</v>
      </c>
      <c r="AI9" t="s">
        <v>44</v>
      </c>
      <c r="AJ9" t="s">
        <v>790</v>
      </c>
      <c r="AK9" t="s">
        <v>765</v>
      </c>
      <c r="AL9" t="s">
        <v>44</v>
      </c>
      <c r="AM9" t="s">
        <v>790</v>
      </c>
      <c r="AN9" t="s">
        <v>765</v>
      </c>
      <c r="AO9" t="s">
        <v>44</v>
      </c>
      <c r="AP9" t="s">
        <v>790</v>
      </c>
      <c r="AQ9" t="s">
        <v>765</v>
      </c>
      <c r="AR9" t="s">
        <v>44</v>
      </c>
      <c r="AS9" t="s">
        <v>790</v>
      </c>
      <c r="AT9" t="s">
        <v>765</v>
      </c>
      <c r="AU9" t="s">
        <v>44</v>
      </c>
      <c r="AV9" t="s">
        <v>790</v>
      </c>
      <c r="AW9" t="s">
        <v>765</v>
      </c>
      <c r="AX9" t="s">
        <v>44</v>
      </c>
      <c r="AY9" t="s">
        <v>790</v>
      </c>
      <c r="AZ9" t="s">
        <v>765</v>
      </c>
      <c r="BA9" t="s">
        <v>44</v>
      </c>
      <c r="BB9" t="s">
        <v>790</v>
      </c>
      <c r="BC9" t="s">
        <v>765</v>
      </c>
      <c r="BD9" t="s">
        <v>44</v>
      </c>
      <c r="BE9" t="s">
        <v>790</v>
      </c>
      <c r="BF9" t="s">
        <v>765</v>
      </c>
      <c r="BG9" t="s">
        <v>44</v>
      </c>
      <c r="BH9" t="s">
        <v>790</v>
      </c>
      <c r="BI9" t="s">
        <v>765</v>
      </c>
      <c r="BJ9" t="s">
        <v>44</v>
      </c>
      <c r="BK9" t="s">
        <v>790</v>
      </c>
      <c r="BL9" t="s">
        <v>765</v>
      </c>
    </row>
    <row r="10" spans="1:64">
      <c r="A10" t="s">
        <v>928</v>
      </c>
      <c r="B10">
        <v>165167</v>
      </c>
      <c r="C10">
        <v>138984</v>
      </c>
      <c r="D10">
        <v>26183</v>
      </c>
      <c r="E10">
        <v>1430</v>
      </c>
      <c r="F10">
        <v>270</v>
      </c>
      <c r="G10">
        <v>1160</v>
      </c>
      <c r="H10">
        <v>8025</v>
      </c>
      <c r="I10">
        <v>6412</v>
      </c>
      <c r="J10">
        <v>1613</v>
      </c>
      <c r="K10">
        <v>6812</v>
      </c>
      <c r="L10">
        <v>5446</v>
      </c>
      <c r="M10">
        <v>1366</v>
      </c>
      <c r="N10">
        <v>3850</v>
      </c>
      <c r="O10">
        <v>3246</v>
      </c>
      <c r="P10">
        <v>604</v>
      </c>
      <c r="Q10">
        <v>511</v>
      </c>
      <c r="R10">
        <v>416</v>
      </c>
      <c r="S10">
        <v>95</v>
      </c>
      <c r="T10">
        <v>332</v>
      </c>
      <c r="U10">
        <v>283</v>
      </c>
      <c r="V10">
        <v>49</v>
      </c>
      <c r="W10">
        <v>51</v>
      </c>
      <c r="X10">
        <v>44</v>
      </c>
      <c r="Y10">
        <v>7</v>
      </c>
      <c r="Z10">
        <v>1100</v>
      </c>
      <c r="AA10">
        <v>893</v>
      </c>
      <c r="AB10">
        <v>208</v>
      </c>
      <c r="AC10">
        <v>1352</v>
      </c>
      <c r="AD10">
        <v>1157</v>
      </c>
      <c r="AE10">
        <v>196</v>
      </c>
      <c r="AF10">
        <v>255</v>
      </c>
      <c r="AG10">
        <v>236</v>
      </c>
      <c r="AH10">
        <v>20</v>
      </c>
      <c r="AI10">
        <v>248</v>
      </c>
      <c r="AJ10">
        <v>219</v>
      </c>
      <c r="AK10">
        <v>29</v>
      </c>
      <c r="AL10">
        <v>8122</v>
      </c>
      <c r="AM10">
        <v>5740</v>
      </c>
      <c r="AN10">
        <v>2383</v>
      </c>
      <c r="AO10">
        <v>3158</v>
      </c>
      <c r="AP10">
        <v>3057</v>
      </c>
      <c r="AQ10">
        <v>101</v>
      </c>
      <c r="AR10">
        <v>1393</v>
      </c>
      <c r="AS10">
        <v>1263</v>
      </c>
      <c r="AT10">
        <v>130</v>
      </c>
      <c r="AU10">
        <v>3164</v>
      </c>
      <c r="AV10">
        <v>3095</v>
      </c>
      <c r="AW10">
        <v>70</v>
      </c>
      <c r="AX10">
        <v>7454</v>
      </c>
      <c r="AY10">
        <v>7310</v>
      </c>
      <c r="AZ10">
        <v>144</v>
      </c>
      <c r="BA10">
        <v>1717</v>
      </c>
      <c r="BB10">
        <v>1689</v>
      </c>
      <c r="BC10">
        <v>28</v>
      </c>
      <c r="BD10" s="431">
        <v>108838</v>
      </c>
      <c r="BE10">
        <v>93948</v>
      </c>
      <c r="BF10">
        <v>14890</v>
      </c>
      <c r="BG10" s="1060">
        <v>58759</v>
      </c>
      <c r="BH10">
        <v>54482</v>
      </c>
      <c r="BI10">
        <v>4277</v>
      </c>
      <c r="BJ10">
        <v>12920</v>
      </c>
      <c r="BK10">
        <v>9197</v>
      </c>
      <c r="BL10">
        <v>3723</v>
      </c>
    </row>
    <row r="11" spans="1:64">
      <c r="A11" t="s">
        <v>927</v>
      </c>
      <c r="B11">
        <v>7484</v>
      </c>
      <c r="C11">
        <v>6632</v>
      </c>
      <c r="D11">
        <v>851</v>
      </c>
      <c r="E11">
        <v>51</v>
      </c>
      <c r="F11">
        <v>4</v>
      </c>
      <c r="G11">
        <v>47</v>
      </c>
      <c r="H11">
        <v>300</v>
      </c>
      <c r="I11">
        <v>258</v>
      </c>
      <c r="J11">
        <v>43</v>
      </c>
      <c r="K11">
        <v>324</v>
      </c>
      <c r="L11">
        <v>286</v>
      </c>
      <c r="M11">
        <v>38</v>
      </c>
      <c r="N11">
        <v>159</v>
      </c>
      <c r="O11">
        <v>141</v>
      </c>
      <c r="P11">
        <v>17</v>
      </c>
      <c r="Q11">
        <v>19</v>
      </c>
      <c r="R11">
        <v>18</v>
      </c>
      <c r="S11">
        <v>1</v>
      </c>
      <c r="T11">
        <v>12</v>
      </c>
      <c r="U11">
        <v>9</v>
      </c>
      <c r="V11">
        <v>3</v>
      </c>
      <c r="W11">
        <v>2</v>
      </c>
      <c r="X11">
        <v>2</v>
      </c>
      <c r="Y11" t="s">
        <v>19</v>
      </c>
      <c r="Z11">
        <v>49</v>
      </c>
      <c r="AA11">
        <v>41</v>
      </c>
      <c r="AB11">
        <v>8</v>
      </c>
      <c r="AC11">
        <v>53</v>
      </c>
      <c r="AD11">
        <v>46</v>
      </c>
      <c r="AE11">
        <v>6</v>
      </c>
      <c r="AF11">
        <v>17</v>
      </c>
      <c r="AG11">
        <v>17</v>
      </c>
      <c r="AH11">
        <v>0</v>
      </c>
      <c r="AI11">
        <v>8</v>
      </c>
      <c r="AJ11">
        <v>8</v>
      </c>
      <c r="AK11">
        <v>0</v>
      </c>
      <c r="AL11">
        <v>314</v>
      </c>
      <c r="AM11">
        <v>249</v>
      </c>
      <c r="AN11">
        <v>65</v>
      </c>
      <c r="AO11">
        <v>144</v>
      </c>
      <c r="AP11">
        <v>140</v>
      </c>
      <c r="AQ11">
        <v>4</v>
      </c>
      <c r="AR11">
        <v>48</v>
      </c>
      <c r="AS11">
        <v>42</v>
      </c>
      <c r="AT11">
        <v>6</v>
      </c>
      <c r="AU11">
        <v>158</v>
      </c>
      <c r="AV11">
        <v>157</v>
      </c>
      <c r="AW11">
        <v>1</v>
      </c>
      <c r="AX11">
        <v>288</v>
      </c>
      <c r="AY11">
        <v>286</v>
      </c>
      <c r="AZ11">
        <v>2</v>
      </c>
      <c r="BA11">
        <v>86</v>
      </c>
      <c r="BB11">
        <v>84</v>
      </c>
      <c r="BC11">
        <v>2</v>
      </c>
      <c r="BD11">
        <v>5024</v>
      </c>
      <c r="BE11">
        <v>4547</v>
      </c>
      <c r="BF11">
        <v>477</v>
      </c>
      <c r="BG11">
        <v>3346</v>
      </c>
      <c r="BH11">
        <v>3198</v>
      </c>
      <c r="BI11">
        <v>148</v>
      </c>
      <c r="BJ11">
        <v>673</v>
      </c>
      <c r="BK11">
        <v>523</v>
      </c>
      <c r="BL11">
        <v>150</v>
      </c>
    </row>
    <row r="12" spans="1:64">
      <c r="A12" t="s">
        <v>926</v>
      </c>
      <c r="B12">
        <v>2388</v>
      </c>
      <c r="C12">
        <v>2204</v>
      </c>
      <c r="D12">
        <v>184</v>
      </c>
      <c r="E12">
        <v>18</v>
      </c>
      <c r="F12">
        <v>3</v>
      </c>
      <c r="G12">
        <v>15</v>
      </c>
      <c r="H12">
        <v>98</v>
      </c>
      <c r="I12">
        <v>90</v>
      </c>
      <c r="J12">
        <v>8</v>
      </c>
      <c r="K12">
        <v>148</v>
      </c>
      <c r="L12">
        <v>138</v>
      </c>
      <c r="M12">
        <v>9</v>
      </c>
      <c r="N12">
        <v>68</v>
      </c>
      <c r="O12">
        <v>63</v>
      </c>
      <c r="P12">
        <v>6</v>
      </c>
      <c r="Q12">
        <v>3</v>
      </c>
      <c r="R12">
        <v>1</v>
      </c>
      <c r="S12">
        <v>2</v>
      </c>
      <c r="T12">
        <v>3</v>
      </c>
      <c r="U12">
        <v>3</v>
      </c>
      <c r="V12">
        <v>1</v>
      </c>
      <c r="W12">
        <v>2</v>
      </c>
      <c r="X12">
        <v>2</v>
      </c>
      <c r="Y12" t="s">
        <v>19</v>
      </c>
      <c r="Z12">
        <v>20</v>
      </c>
      <c r="AA12">
        <v>19</v>
      </c>
      <c r="AB12">
        <v>1</v>
      </c>
      <c r="AC12">
        <v>33</v>
      </c>
      <c r="AD12">
        <v>32</v>
      </c>
      <c r="AE12">
        <v>1</v>
      </c>
      <c r="AF12">
        <v>4</v>
      </c>
      <c r="AG12">
        <v>3</v>
      </c>
      <c r="AH12">
        <v>1</v>
      </c>
      <c r="AI12">
        <v>2</v>
      </c>
      <c r="AJ12">
        <v>2</v>
      </c>
      <c r="AK12" t="s">
        <v>19</v>
      </c>
      <c r="AL12">
        <v>199</v>
      </c>
      <c r="AM12">
        <v>168</v>
      </c>
      <c r="AN12">
        <v>31</v>
      </c>
      <c r="AO12">
        <v>30</v>
      </c>
      <c r="AP12">
        <v>29</v>
      </c>
      <c r="AQ12">
        <v>1</v>
      </c>
      <c r="AR12">
        <v>48</v>
      </c>
      <c r="AS12">
        <v>48</v>
      </c>
      <c r="AT12">
        <v>0</v>
      </c>
      <c r="AU12">
        <v>50</v>
      </c>
      <c r="AV12">
        <v>49</v>
      </c>
      <c r="AW12">
        <v>1</v>
      </c>
      <c r="AX12">
        <v>94</v>
      </c>
      <c r="AY12">
        <v>92</v>
      </c>
      <c r="AZ12">
        <v>2</v>
      </c>
      <c r="BA12">
        <v>23</v>
      </c>
      <c r="BB12">
        <v>22</v>
      </c>
      <c r="BC12">
        <v>1</v>
      </c>
      <c r="BD12">
        <v>1421</v>
      </c>
      <c r="BE12">
        <v>1345</v>
      </c>
      <c r="BF12">
        <v>76</v>
      </c>
      <c r="BG12">
        <v>864</v>
      </c>
      <c r="BH12">
        <v>842</v>
      </c>
      <c r="BI12">
        <v>23</v>
      </c>
      <c r="BJ12">
        <v>215</v>
      </c>
      <c r="BK12">
        <v>179</v>
      </c>
      <c r="BL12">
        <v>35</v>
      </c>
    </row>
    <row r="13" spans="1:64">
      <c r="A13" t="s">
        <v>925</v>
      </c>
      <c r="B13">
        <v>2208</v>
      </c>
      <c r="C13">
        <v>2045</v>
      </c>
      <c r="D13">
        <v>163</v>
      </c>
      <c r="E13">
        <v>18</v>
      </c>
      <c r="F13">
        <v>2</v>
      </c>
      <c r="G13">
        <v>17</v>
      </c>
      <c r="H13">
        <v>110</v>
      </c>
      <c r="I13">
        <v>100</v>
      </c>
      <c r="J13">
        <v>10</v>
      </c>
      <c r="K13">
        <v>75</v>
      </c>
      <c r="L13">
        <v>64</v>
      </c>
      <c r="M13">
        <v>11</v>
      </c>
      <c r="N13">
        <v>59</v>
      </c>
      <c r="O13">
        <v>55</v>
      </c>
      <c r="P13">
        <v>4</v>
      </c>
      <c r="Q13">
        <v>2</v>
      </c>
      <c r="R13">
        <v>2</v>
      </c>
      <c r="S13">
        <v>0</v>
      </c>
      <c r="T13">
        <v>6</v>
      </c>
      <c r="U13">
        <v>6</v>
      </c>
      <c r="V13">
        <v>0</v>
      </c>
      <c r="W13" t="s">
        <v>19</v>
      </c>
      <c r="X13" t="s">
        <v>19</v>
      </c>
      <c r="Y13" t="s">
        <v>19</v>
      </c>
      <c r="Z13">
        <v>25</v>
      </c>
      <c r="AA13">
        <v>23</v>
      </c>
      <c r="AB13">
        <v>2</v>
      </c>
      <c r="AC13">
        <v>21</v>
      </c>
      <c r="AD13">
        <v>19</v>
      </c>
      <c r="AE13">
        <v>2</v>
      </c>
      <c r="AF13">
        <v>3</v>
      </c>
      <c r="AG13">
        <v>3</v>
      </c>
      <c r="AH13">
        <v>0</v>
      </c>
      <c r="AI13">
        <v>3</v>
      </c>
      <c r="AJ13">
        <v>2</v>
      </c>
      <c r="AK13">
        <v>1</v>
      </c>
      <c r="AL13">
        <v>125</v>
      </c>
      <c r="AM13">
        <v>114</v>
      </c>
      <c r="AN13">
        <v>10</v>
      </c>
      <c r="AO13">
        <v>22</v>
      </c>
      <c r="AP13">
        <v>22</v>
      </c>
      <c r="AQ13">
        <v>0</v>
      </c>
      <c r="AR13">
        <v>37</v>
      </c>
      <c r="AS13">
        <v>36</v>
      </c>
      <c r="AT13">
        <v>2</v>
      </c>
      <c r="AU13">
        <v>44</v>
      </c>
      <c r="AV13">
        <v>44</v>
      </c>
      <c r="AW13" t="s">
        <v>19</v>
      </c>
      <c r="AX13">
        <v>107</v>
      </c>
      <c r="AY13">
        <v>105</v>
      </c>
      <c r="AZ13">
        <v>2</v>
      </c>
      <c r="BA13">
        <v>24</v>
      </c>
      <c r="BB13">
        <v>24</v>
      </c>
      <c r="BC13">
        <v>1</v>
      </c>
      <c r="BD13">
        <v>1419</v>
      </c>
      <c r="BE13">
        <v>1346</v>
      </c>
      <c r="BF13">
        <v>73</v>
      </c>
      <c r="BG13">
        <v>819</v>
      </c>
      <c r="BH13">
        <v>803</v>
      </c>
      <c r="BI13">
        <v>16</v>
      </c>
      <c r="BJ13">
        <v>193</v>
      </c>
      <c r="BK13">
        <v>158</v>
      </c>
      <c r="BL13">
        <v>35</v>
      </c>
    </row>
    <row r="14" spans="1:64">
      <c r="A14" t="s">
        <v>924</v>
      </c>
      <c r="B14">
        <v>3340</v>
      </c>
      <c r="C14">
        <v>3068</v>
      </c>
      <c r="D14">
        <v>271</v>
      </c>
      <c r="E14">
        <v>26</v>
      </c>
      <c r="F14">
        <v>4</v>
      </c>
      <c r="G14">
        <v>23</v>
      </c>
      <c r="H14">
        <v>146</v>
      </c>
      <c r="I14">
        <v>128</v>
      </c>
      <c r="J14">
        <v>18</v>
      </c>
      <c r="K14">
        <v>148</v>
      </c>
      <c r="L14">
        <v>133</v>
      </c>
      <c r="M14">
        <v>15</v>
      </c>
      <c r="N14">
        <v>85</v>
      </c>
      <c r="O14">
        <v>77</v>
      </c>
      <c r="P14">
        <v>8</v>
      </c>
      <c r="Q14">
        <v>8</v>
      </c>
      <c r="R14">
        <v>7</v>
      </c>
      <c r="S14">
        <v>1</v>
      </c>
      <c r="T14">
        <v>7</v>
      </c>
      <c r="U14">
        <v>5</v>
      </c>
      <c r="V14">
        <v>2</v>
      </c>
      <c r="W14">
        <v>1</v>
      </c>
      <c r="X14">
        <v>1</v>
      </c>
      <c r="Y14" t="s">
        <v>19</v>
      </c>
      <c r="Z14">
        <v>26</v>
      </c>
      <c r="AA14">
        <v>24</v>
      </c>
      <c r="AB14">
        <v>2</v>
      </c>
      <c r="AC14">
        <v>32</v>
      </c>
      <c r="AD14">
        <v>30</v>
      </c>
      <c r="AE14">
        <v>3</v>
      </c>
      <c r="AF14">
        <v>7</v>
      </c>
      <c r="AG14">
        <v>6</v>
      </c>
      <c r="AH14">
        <v>0</v>
      </c>
      <c r="AI14">
        <v>4</v>
      </c>
      <c r="AJ14">
        <v>4</v>
      </c>
      <c r="AK14">
        <v>0</v>
      </c>
      <c r="AL14">
        <v>136</v>
      </c>
      <c r="AM14">
        <v>98</v>
      </c>
      <c r="AN14">
        <v>38</v>
      </c>
      <c r="AO14">
        <v>63</v>
      </c>
      <c r="AP14">
        <v>62</v>
      </c>
      <c r="AQ14">
        <v>1</v>
      </c>
      <c r="AR14">
        <v>29</v>
      </c>
      <c r="AS14">
        <v>28</v>
      </c>
      <c r="AT14">
        <v>0</v>
      </c>
      <c r="AU14">
        <v>74</v>
      </c>
      <c r="AV14">
        <v>74</v>
      </c>
      <c r="AW14" t="s">
        <v>19</v>
      </c>
      <c r="AX14">
        <v>192</v>
      </c>
      <c r="AY14">
        <v>192</v>
      </c>
      <c r="AZ14" t="s">
        <v>19</v>
      </c>
      <c r="BA14">
        <v>41</v>
      </c>
      <c r="BB14">
        <v>41</v>
      </c>
      <c r="BC14" t="s">
        <v>19</v>
      </c>
      <c r="BD14">
        <v>2163</v>
      </c>
      <c r="BE14">
        <v>2040</v>
      </c>
      <c r="BF14">
        <v>123</v>
      </c>
      <c r="BG14">
        <v>1204</v>
      </c>
      <c r="BH14">
        <v>1176</v>
      </c>
      <c r="BI14">
        <v>29</v>
      </c>
      <c r="BJ14">
        <v>279</v>
      </c>
      <c r="BK14">
        <v>233</v>
      </c>
      <c r="BL14">
        <v>45</v>
      </c>
    </row>
    <row r="15" spans="1:64">
      <c r="A15" t="s">
        <v>923</v>
      </c>
      <c r="B15">
        <v>4873</v>
      </c>
      <c r="C15">
        <v>4464</v>
      </c>
      <c r="D15">
        <v>409</v>
      </c>
      <c r="E15">
        <v>38</v>
      </c>
      <c r="F15">
        <v>4</v>
      </c>
      <c r="G15">
        <v>34</v>
      </c>
      <c r="H15">
        <v>220</v>
      </c>
      <c r="I15">
        <v>188</v>
      </c>
      <c r="J15">
        <v>32</v>
      </c>
      <c r="K15">
        <v>176</v>
      </c>
      <c r="L15">
        <v>155</v>
      </c>
      <c r="M15">
        <v>21</v>
      </c>
      <c r="N15">
        <v>110</v>
      </c>
      <c r="O15">
        <v>96</v>
      </c>
      <c r="P15">
        <v>15</v>
      </c>
      <c r="Q15">
        <v>6</v>
      </c>
      <c r="R15">
        <v>5</v>
      </c>
      <c r="S15">
        <v>1</v>
      </c>
      <c r="T15">
        <v>6</v>
      </c>
      <c r="U15">
        <v>6</v>
      </c>
      <c r="V15">
        <v>0</v>
      </c>
      <c r="W15" t="s">
        <v>19</v>
      </c>
      <c r="X15" t="s">
        <v>19</v>
      </c>
      <c r="Y15" t="s">
        <v>19</v>
      </c>
      <c r="Z15">
        <v>37</v>
      </c>
      <c r="AA15">
        <v>31</v>
      </c>
      <c r="AB15">
        <v>6</v>
      </c>
      <c r="AC15">
        <v>49</v>
      </c>
      <c r="AD15">
        <v>44</v>
      </c>
      <c r="AE15">
        <v>5</v>
      </c>
      <c r="AF15">
        <v>8</v>
      </c>
      <c r="AG15">
        <v>7</v>
      </c>
      <c r="AH15">
        <v>2</v>
      </c>
      <c r="AI15">
        <v>5</v>
      </c>
      <c r="AJ15">
        <v>4</v>
      </c>
      <c r="AK15">
        <v>1</v>
      </c>
      <c r="AL15">
        <v>377</v>
      </c>
      <c r="AM15">
        <v>298</v>
      </c>
      <c r="AN15">
        <v>79</v>
      </c>
      <c r="AO15">
        <v>42</v>
      </c>
      <c r="AP15">
        <v>41</v>
      </c>
      <c r="AQ15">
        <v>0</v>
      </c>
      <c r="AR15">
        <v>91</v>
      </c>
      <c r="AS15">
        <v>86</v>
      </c>
      <c r="AT15">
        <v>5</v>
      </c>
      <c r="AU15">
        <v>50</v>
      </c>
      <c r="AV15">
        <v>50</v>
      </c>
      <c r="AW15">
        <v>0</v>
      </c>
      <c r="AX15">
        <v>245</v>
      </c>
      <c r="AY15">
        <v>241</v>
      </c>
      <c r="AZ15">
        <v>4</v>
      </c>
      <c r="BA15">
        <v>39</v>
      </c>
      <c r="BB15">
        <v>39</v>
      </c>
      <c r="BC15" t="s">
        <v>19</v>
      </c>
      <c r="BD15">
        <v>3170</v>
      </c>
      <c r="BE15">
        <v>2995</v>
      </c>
      <c r="BF15">
        <v>174</v>
      </c>
      <c r="BG15">
        <v>1527</v>
      </c>
      <c r="BH15">
        <v>1484</v>
      </c>
      <c r="BI15">
        <v>43</v>
      </c>
      <c r="BJ15">
        <v>355</v>
      </c>
      <c r="BK15">
        <v>310</v>
      </c>
      <c r="BL15">
        <v>46</v>
      </c>
    </row>
    <row r="16" spans="1:64">
      <c r="A16" t="s">
        <v>922</v>
      </c>
      <c r="B16">
        <v>1552</v>
      </c>
      <c r="C16">
        <v>1418</v>
      </c>
      <c r="D16">
        <v>134</v>
      </c>
      <c r="E16">
        <v>18</v>
      </c>
      <c r="F16">
        <v>3</v>
      </c>
      <c r="G16">
        <v>15</v>
      </c>
      <c r="H16">
        <v>88</v>
      </c>
      <c r="I16">
        <v>78</v>
      </c>
      <c r="J16">
        <v>9</v>
      </c>
      <c r="K16">
        <v>38</v>
      </c>
      <c r="L16">
        <v>33</v>
      </c>
      <c r="M16">
        <v>5</v>
      </c>
      <c r="N16">
        <v>46</v>
      </c>
      <c r="O16">
        <v>41</v>
      </c>
      <c r="P16">
        <v>5</v>
      </c>
      <c r="Q16">
        <v>7</v>
      </c>
      <c r="R16">
        <v>6</v>
      </c>
      <c r="S16">
        <v>1</v>
      </c>
      <c r="T16">
        <v>6</v>
      </c>
      <c r="U16">
        <v>6</v>
      </c>
      <c r="V16">
        <v>0</v>
      </c>
      <c r="W16" t="s">
        <v>19</v>
      </c>
      <c r="X16" t="s">
        <v>19</v>
      </c>
      <c r="Y16" t="s">
        <v>19</v>
      </c>
      <c r="Z16">
        <v>20</v>
      </c>
      <c r="AA16">
        <v>17</v>
      </c>
      <c r="AB16">
        <v>3</v>
      </c>
      <c r="AC16">
        <v>12</v>
      </c>
      <c r="AD16">
        <v>11</v>
      </c>
      <c r="AE16">
        <v>1</v>
      </c>
      <c r="AF16">
        <v>0</v>
      </c>
      <c r="AG16" t="s">
        <v>19</v>
      </c>
      <c r="AH16">
        <v>0</v>
      </c>
      <c r="AI16">
        <v>1</v>
      </c>
      <c r="AJ16">
        <v>1</v>
      </c>
      <c r="AK16">
        <v>0</v>
      </c>
      <c r="AL16">
        <v>65</v>
      </c>
      <c r="AM16">
        <v>54</v>
      </c>
      <c r="AN16">
        <v>12</v>
      </c>
      <c r="AO16">
        <v>22</v>
      </c>
      <c r="AP16">
        <v>22</v>
      </c>
      <c r="AQ16">
        <v>0</v>
      </c>
      <c r="AR16">
        <v>15</v>
      </c>
      <c r="AS16">
        <v>14</v>
      </c>
      <c r="AT16">
        <v>1</v>
      </c>
      <c r="AU16">
        <v>21</v>
      </c>
      <c r="AV16">
        <v>21</v>
      </c>
      <c r="AW16" t="s">
        <v>19</v>
      </c>
      <c r="AX16">
        <v>93</v>
      </c>
      <c r="AY16">
        <v>92</v>
      </c>
      <c r="AZ16">
        <v>1</v>
      </c>
      <c r="BA16">
        <v>15</v>
      </c>
      <c r="BB16">
        <v>15</v>
      </c>
      <c r="BC16" t="s">
        <v>19</v>
      </c>
      <c r="BD16">
        <v>1056</v>
      </c>
      <c r="BE16">
        <v>984</v>
      </c>
      <c r="BF16">
        <v>72</v>
      </c>
      <c r="BG16">
        <v>682</v>
      </c>
      <c r="BH16">
        <v>665</v>
      </c>
      <c r="BI16">
        <v>17</v>
      </c>
      <c r="BJ16">
        <v>91</v>
      </c>
      <c r="BK16">
        <v>76</v>
      </c>
      <c r="BL16">
        <v>15</v>
      </c>
    </row>
    <row r="17" spans="1:64">
      <c r="A17" t="s">
        <v>921</v>
      </c>
      <c r="B17">
        <v>2451</v>
      </c>
      <c r="C17">
        <v>2284</v>
      </c>
      <c r="D17">
        <v>167</v>
      </c>
      <c r="E17">
        <v>20</v>
      </c>
      <c r="F17">
        <v>3</v>
      </c>
      <c r="G17">
        <v>17</v>
      </c>
      <c r="H17">
        <v>102</v>
      </c>
      <c r="I17">
        <v>95</v>
      </c>
      <c r="J17">
        <v>7</v>
      </c>
      <c r="K17">
        <v>129</v>
      </c>
      <c r="L17">
        <v>119</v>
      </c>
      <c r="M17">
        <v>10</v>
      </c>
      <c r="N17">
        <v>69</v>
      </c>
      <c r="O17">
        <v>65</v>
      </c>
      <c r="P17">
        <v>4</v>
      </c>
      <c r="Q17">
        <v>4</v>
      </c>
      <c r="R17">
        <v>4</v>
      </c>
      <c r="S17">
        <v>0</v>
      </c>
      <c r="T17">
        <v>4</v>
      </c>
      <c r="U17">
        <v>3</v>
      </c>
      <c r="V17">
        <v>1</v>
      </c>
      <c r="W17" t="s">
        <v>19</v>
      </c>
      <c r="X17" t="s">
        <v>19</v>
      </c>
      <c r="Y17" t="s">
        <v>19</v>
      </c>
      <c r="Z17">
        <v>16</v>
      </c>
      <c r="AA17">
        <v>15</v>
      </c>
      <c r="AB17">
        <v>1</v>
      </c>
      <c r="AC17">
        <v>33</v>
      </c>
      <c r="AD17">
        <v>32</v>
      </c>
      <c r="AE17">
        <v>2</v>
      </c>
      <c r="AF17">
        <v>9</v>
      </c>
      <c r="AG17">
        <v>9</v>
      </c>
      <c r="AH17" t="s">
        <v>19</v>
      </c>
      <c r="AI17">
        <v>3</v>
      </c>
      <c r="AJ17">
        <v>2</v>
      </c>
      <c r="AK17">
        <v>0</v>
      </c>
      <c r="AL17">
        <v>111</v>
      </c>
      <c r="AM17">
        <v>107</v>
      </c>
      <c r="AN17">
        <v>4</v>
      </c>
      <c r="AO17">
        <v>48</v>
      </c>
      <c r="AP17">
        <v>47</v>
      </c>
      <c r="AQ17">
        <v>1</v>
      </c>
      <c r="AR17">
        <v>25</v>
      </c>
      <c r="AS17">
        <v>22</v>
      </c>
      <c r="AT17">
        <v>3</v>
      </c>
      <c r="AU17">
        <v>49</v>
      </c>
      <c r="AV17">
        <v>49</v>
      </c>
      <c r="AW17">
        <v>1</v>
      </c>
      <c r="AX17">
        <v>118</v>
      </c>
      <c r="AY17">
        <v>117</v>
      </c>
      <c r="AZ17">
        <v>0</v>
      </c>
      <c r="BA17">
        <v>27</v>
      </c>
      <c r="BB17">
        <v>27</v>
      </c>
      <c r="BC17" t="s">
        <v>19</v>
      </c>
      <c r="BD17">
        <v>1564</v>
      </c>
      <c r="BE17">
        <v>1483</v>
      </c>
      <c r="BF17">
        <v>81</v>
      </c>
      <c r="BG17">
        <v>933</v>
      </c>
      <c r="BH17">
        <v>916</v>
      </c>
      <c r="BI17">
        <v>16</v>
      </c>
      <c r="BJ17">
        <v>217</v>
      </c>
      <c r="BK17">
        <v>179</v>
      </c>
      <c r="BL17">
        <v>39</v>
      </c>
    </row>
    <row r="18" spans="1:64">
      <c r="A18" t="s">
        <v>920</v>
      </c>
      <c r="B18">
        <v>4765</v>
      </c>
      <c r="C18">
        <v>4009</v>
      </c>
      <c r="D18">
        <v>756</v>
      </c>
      <c r="E18">
        <v>39</v>
      </c>
      <c r="F18">
        <v>9</v>
      </c>
      <c r="G18">
        <v>31</v>
      </c>
      <c r="H18">
        <v>191</v>
      </c>
      <c r="I18">
        <v>140</v>
      </c>
      <c r="J18">
        <v>51</v>
      </c>
      <c r="K18">
        <v>231</v>
      </c>
      <c r="L18">
        <v>177</v>
      </c>
      <c r="M18">
        <v>54</v>
      </c>
      <c r="N18">
        <v>97</v>
      </c>
      <c r="O18">
        <v>78</v>
      </c>
      <c r="P18">
        <v>19</v>
      </c>
      <c r="Q18">
        <v>10</v>
      </c>
      <c r="R18">
        <v>5</v>
      </c>
      <c r="S18">
        <v>5</v>
      </c>
      <c r="T18">
        <v>4</v>
      </c>
      <c r="U18">
        <v>2</v>
      </c>
      <c r="V18">
        <v>2</v>
      </c>
      <c r="W18">
        <v>0</v>
      </c>
      <c r="X18" t="s">
        <v>19</v>
      </c>
      <c r="Y18">
        <v>0</v>
      </c>
      <c r="Z18">
        <v>33</v>
      </c>
      <c r="AA18">
        <v>27</v>
      </c>
      <c r="AB18">
        <v>6</v>
      </c>
      <c r="AC18">
        <v>33</v>
      </c>
      <c r="AD18">
        <v>29</v>
      </c>
      <c r="AE18">
        <v>4</v>
      </c>
      <c r="AF18">
        <v>4</v>
      </c>
      <c r="AG18">
        <v>4</v>
      </c>
      <c r="AH18">
        <v>0</v>
      </c>
      <c r="AI18">
        <v>13</v>
      </c>
      <c r="AJ18">
        <v>11</v>
      </c>
      <c r="AK18">
        <v>1</v>
      </c>
      <c r="AL18">
        <v>253</v>
      </c>
      <c r="AM18">
        <v>182</v>
      </c>
      <c r="AN18">
        <v>70</v>
      </c>
      <c r="AO18">
        <v>89</v>
      </c>
      <c r="AP18">
        <v>86</v>
      </c>
      <c r="AQ18">
        <v>3</v>
      </c>
      <c r="AR18">
        <v>51</v>
      </c>
      <c r="AS18">
        <v>46</v>
      </c>
      <c r="AT18">
        <v>5</v>
      </c>
      <c r="AU18">
        <v>83</v>
      </c>
      <c r="AV18">
        <v>83</v>
      </c>
      <c r="AW18">
        <v>1</v>
      </c>
      <c r="AX18">
        <v>198</v>
      </c>
      <c r="AY18">
        <v>196</v>
      </c>
      <c r="AZ18">
        <v>2</v>
      </c>
      <c r="BA18">
        <v>39</v>
      </c>
      <c r="BB18">
        <v>39</v>
      </c>
      <c r="BC18" t="s">
        <v>19</v>
      </c>
      <c r="BD18">
        <v>3207</v>
      </c>
      <c r="BE18">
        <v>2770</v>
      </c>
      <c r="BF18">
        <v>437</v>
      </c>
      <c r="BG18">
        <v>1417</v>
      </c>
      <c r="BH18">
        <v>1300</v>
      </c>
      <c r="BI18">
        <v>118</v>
      </c>
      <c r="BJ18">
        <v>327</v>
      </c>
      <c r="BK18">
        <v>244</v>
      </c>
      <c r="BL18">
        <v>83</v>
      </c>
    </row>
    <row r="19" spans="1:64">
      <c r="A19" t="s">
        <v>919</v>
      </c>
      <c r="B19">
        <v>3187</v>
      </c>
      <c r="C19">
        <v>2759</v>
      </c>
      <c r="D19">
        <v>428</v>
      </c>
      <c r="E19">
        <v>27</v>
      </c>
      <c r="F19">
        <v>3</v>
      </c>
      <c r="G19">
        <v>25</v>
      </c>
      <c r="H19">
        <v>114</v>
      </c>
      <c r="I19">
        <v>90</v>
      </c>
      <c r="J19">
        <v>24</v>
      </c>
      <c r="K19">
        <v>174</v>
      </c>
      <c r="L19">
        <v>149</v>
      </c>
      <c r="M19">
        <v>25</v>
      </c>
      <c r="N19">
        <v>68</v>
      </c>
      <c r="O19">
        <v>57</v>
      </c>
      <c r="P19">
        <v>10</v>
      </c>
      <c r="Q19">
        <v>2</v>
      </c>
      <c r="R19">
        <v>0</v>
      </c>
      <c r="S19">
        <v>1</v>
      </c>
      <c r="T19">
        <v>4</v>
      </c>
      <c r="U19">
        <v>3</v>
      </c>
      <c r="V19">
        <v>1</v>
      </c>
      <c r="W19">
        <v>1</v>
      </c>
      <c r="X19">
        <v>1</v>
      </c>
      <c r="Y19" t="s">
        <v>19</v>
      </c>
      <c r="Z19">
        <v>22</v>
      </c>
      <c r="AA19">
        <v>18</v>
      </c>
      <c r="AB19">
        <v>4</v>
      </c>
      <c r="AC19">
        <v>34</v>
      </c>
      <c r="AD19">
        <v>31</v>
      </c>
      <c r="AE19">
        <v>3</v>
      </c>
      <c r="AF19">
        <v>3</v>
      </c>
      <c r="AG19">
        <v>2</v>
      </c>
      <c r="AH19">
        <v>1</v>
      </c>
      <c r="AI19">
        <v>2</v>
      </c>
      <c r="AJ19">
        <v>2</v>
      </c>
      <c r="AK19">
        <v>0</v>
      </c>
      <c r="AL19">
        <v>151</v>
      </c>
      <c r="AM19">
        <v>107</v>
      </c>
      <c r="AN19">
        <v>43</v>
      </c>
      <c r="AO19">
        <v>53</v>
      </c>
      <c r="AP19">
        <v>52</v>
      </c>
      <c r="AQ19">
        <v>2</v>
      </c>
      <c r="AR19">
        <v>64</v>
      </c>
      <c r="AS19">
        <v>61</v>
      </c>
      <c r="AT19">
        <v>3</v>
      </c>
      <c r="AU19">
        <v>57</v>
      </c>
      <c r="AV19">
        <v>57</v>
      </c>
      <c r="AW19">
        <v>0</v>
      </c>
      <c r="AX19">
        <v>158</v>
      </c>
      <c r="AY19">
        <v>155</v>
      </c>
      <c r="AZ19">
        <v>3</v>
      </c>
      <c r="BA19">
        <v>29</v>
      </c>
      <c r="BB19">
        <v>29</v>
      </c>
      <c r="BC19">
        <v>0</v>
      </c>
      <c r="BD19">
        <v>2114</v>
      </c>
      <c r="BE19">
        <v>1860</v>
      </c>
      <c r="BF19">
        <v>254</v>
      </c>
      <c r="BG19">
        <v>1015</v>
      </c>
      <c r="BH19">
        <v>948</v>
      </c>
      <c r="BI19">
        <v>67</v>
      </c>
      <c r="BJ19">
        <v>208</v>
      </c>
      <c r="BK19">
        <v>169</v>
      </c>
      <c r="BL19">
        <v>39</v>
      </c>
    </row>
    <row r="20" spans="1:64">
      <c r="A20" t="s">
        <v>918</v>
      </c>
      <c r="B20">
        <v>3281</v>
      </c>
      <c r="C20">
        <v>2815</v>
      </c>
      <c r="D20">
        <v>467</v>
      </c>
      <c r="E20">
        <v>22</v>
      </c>
      <c r="F20">
        <v>2</v>
      </c>
      <c r="G20">
        <v>21</v>
      </c>
      <c r="H20">
        <v>125</v>
      </c>
      <c r="I20">
        <v>108</v>
      </c>
      <c r="J20">
        <v>18</v>
      </c>
      <c r="K20">
        <v>145</v>
      </c>
      <c r="L20">
        <v>118</v>
      </c>
      <c r="M20">
        <v>26</v>
      </c>
      <c r="N20">
        <v>76</v>
      </c>
      <c r="O20">
        <v>62</v>
      </c>
      <c r="P20">
        <v>13</v>
      </c>
      <c r="Q20">
        <v>6</v>
      </c>
      <c r="R20">
        <v>6</v>
      </c>
      <c r="S20">
        <v>0</v>
      </c>
      <c r="T20">
        <v>3</v>
      </c>
      <c r="U20">
        <v>3</v>
      </c>
      <c r="V20" t="s">
        <v>19</v>
      </c>
      <c r="W20">
        <v>1</v>
      </c>
      <c r="X20">
        <v>1</v>
      </c>
      <c r="Y20" t="s">
        <v>19</v>
      </c>
      <c r="Z20">
        <v>19</v>
      </c>
      <c r="AA20">
        <v>15</v>
      </c>
      <c r="AB20">
        <v>4</v>
      </c>
      <c r="AC20">
        <v>37</v>
      </c>
      <c r="AD20">
        <v>31</v>
      </c>
      <c r="AE20">
        <v>6</v>
      </c>
      <c r="AF20">
        <v>3</v>
      </c>
      <c r="AG20">
        <v>2</v>
      </c>
      <c r="AH20">
        <v>2</v>
      </c>
      <c r="AI20">
        <v>6</v>
      </c>
      <c r="AJ20">
        <v>5</v>
      </c>
      <c r="AK20">
        <v>2</v>
      </c>
      <c r="AL20">
        <v>202</v>
      </c>
      <c r="AM20">
        <v>148</v>
      </c>
      <c r="AN20">
        <v>55</v>
      </c>
      <c r="AO20">
        <v>69</v>
      </c>
      <c r="AP20">
        <v>67</v>
      </c>
      <c r="AQ20">
        <v>2</v>
      </c>
      <c r="AR20">
        <v>40</v>
      </c>
      <c r="AS20">
        <v>38</v>
      </c>
      <c r="AT20">
        <v>2</v>
      </c>
      <c r="AU20">
        <v>61</v>
      </c>
      <c r="AV20">
        <v>61</v>
      </c>
      <c r="AW20">
        <v>1</v>
      </c>
      <c r="AX20">
        <v>140</v>
      </c>
      <c r="AY20">
        <v>139</v>
      </c>
      <c r="AZ20">
        <v>1</v>
      </c>
      <c r="BA20">
        <v>19</v>
      </c>
      <c r="BB20">
        <v>19</v>
      </c>
      <c r="BC20" t="s">
        <v>19</v>
      </c>
      <c r="BD20">
        <v>2225</v>
      </c>
      <c r="BE20">
        <v>1945</v>
      </c>
      <c r="BF20">
        <v>280</v>
      </c>
      <c r="BG20">
        <v>1239</v>
      </c>
      <c r="BH20">
        <v>1160</v>
      </c>
      <c r="BI20">
        <v>79</v>
      </c>
      <c r="BJ20">
        <v>176</v>
      </c>
      <c r="BK20">
        <v>128</v>
      </c>
      <c r="BL20">
        <v>48</v>
      </c>
    </row>
    <row r="21" spans="1:64">
      <c r="A21" t="s">
        <v>917</v>
      </c>
      <c r="B21">
        <v>6509</v>
      </c>
      <c r="C21">
        <v>5157</v>
      </c>
      <c r="D21">
        <v>1352</v>
      </c>
      <c r="E21">
        <v>51</v>
      </c>
      <c r="F21">
        <v>6</v>
      </c>
      <c r="G21">
        <v>45</v>
      </c>
      <c r="H21">
        <v>265</v>
      </c>
      <c r="I21">
        <v>183</v>
      </c>
      <c r="J21">
        <v>83</v>
      </c>
      <c r="K21">
        <v>265</v>
      </c>
      <c r="L21">
        <v>176</v>
      </c>
      <c r="M21">
        <v>88</v>
      </c>
      <c r="N21">
        <v>159</v>
      </c>
      <c r="O21">
        <v>115</v>
      </c>
      <c r="P21">
        <v>43</v>
      </c>
      <c r="Q21">
        <v>12</v>
      </c>
      <c r="R21">
        <v>8</v>
      </c>
      <c r="S21">
        <v>4</v>
      </c>
      <c r="T21">
        <v>5</v>
      </c>
      <c r="U21">
        <v>4</v>
      </c>
      <c r="V21">
        <v>1</v>
      </c>
      <c r="W21" t="s">
        <v>19</v>
      </c>
      <c r="X21" t="s">
        <v>19</v>
      </c>
      <c r="Y21" t="s">
        <v>19</v>
      </c>
      <c r="Z21">
        <v>64</v>
      </c>
      <c r="AA21">
        <v>47</v>
      </c>
      <c r="AB21">
        <v>16</v>
      </c>
      <c r="AC21">
        <v>63</v>
      </c>
      <c r="AD21">
        <v>43</v>
      </c>
      <c r="AE21">
        <v>20</v>
      </c>
      <c r="AF21">
        <v>5</v>
      </c>
      <c r="AG21">
        <v>4</v>
      </c>
      <c r="AH21">
        <v>1</v>
      </c>
      <c r="AI21">
        <v>11</v>
      </c>
      <c r="AJ21">
        <v>10</v>
      </c>
      <c r="AK21">
        <v>1</v>
      </c>
      <c r="AL21">
        <v>287</v>
      </c>
      <c r="AM21">
        <v>179</v>
      </c>
      <c r="AN21">
        <v>108</v>
      </c>
      <c r="AO21">
        <v>106</v>
      </c>
      <c r="AP21">
        <v>101</v>
      </c>
      <c r="AQ21">
        <v>5</v>
      </c>
      <c r="AR21">
        <v>82</v>
      </c>
      <c r="AS21">
        <v>75</v>
      </c>
      <c r="AT21">
        <v>7</v>
      </c>
      <c r="AU21">
        <v>111</v>
      </c>
      <c r="AV21">
        <v>109</v>
      </c>
      <c r="AW21">
        <v>2</v>
      </c>
      <c r="AX21">
        <v>361</v>
      </c>
      <c r="AY21">
        <v>350</v>
      </c>
      <c r="AZ21">
        <v>11</v>
      </c>
      <c r="BA21">
        <v>59</v>
      </c>
      <c r="BB21">
        <v>57</v>
      </c>
      <c r="BC21">
        <v>2</v>
      </c>
      <c r="BD21">
        <v>4340</v>
      </c>
      <c r="BE21">
        <v>3530</v>
      </c>
      <c r="BF21">
        <v>810</v>
      </c>
      <c r="BG21">
        <v>2024</v>
      </c>
      <c r="BH21">
        <v>1805</v>
      </c>
      <c r="BI21">
        <v>219</v>
      </c>
      <c r="BJ21">
        <v>483</v>
      </c>
      <c r="BK21">
        <v>333</v>
      </c>
      <c r="BL21">
        <v>151</v>
      </c>
    </row>
    <row r="22" spans="1:64">
      <c r="A22" t="s">
        <v>916</v>
      </c>
      <c r="B22">
        <v>6833</v>
      </c>
      <c r="C22">
        <v>5378</v>
      </c>
      <c r="D22">
        <v>1455</v>
      </c>
      <c r="E22">
        <v>53</v>
      </c>
      <c r="F22">
        <v>8</v>
      </c>
      <c r="G22">
        <v>45</v>
      </c>
      <c r="H22">
        <v>329</v>
      </c>
      <c r="I22">
        <v>237</v>
      </c>
      <c r="J22">
        <v>92</v>
      </c>
      <c r="K22">
        <v>266</v>
      </c>
      <c r="L22">
        <v>190</v>
      </c>
      <c r="M22">
        <v>75</v>
      </c>
      <c r="N22">
        <v>146</v>
      </c>
      <c r="O22">
        <v>108</v>
      </c>
      <c r="P22">
        <v>38</v>
      </c>
      <c r="Q22">
        <v>24</v>
      </c>
      <c r="R22">
        <v>15</v>
      </c>
      <c r="S22">
        <v>9</v>
      </c>
      <c r="T22">
        <v>14</v>
      </c>
      <c r="U22">
        <v>11</v>
      </c>
      <c r="V22">
        <v>3</v>
      </c>
      <c r="W22">
        <v>3</v>
      </c>
      <c r="X22">
        <v>3</v>
      </c>
      <c r="Y22">
        <v>0</v>
      </c>
      <c r="Z22">
        <v>49</v>
      </c>
      <c r="AA22">
        <v>34</v>
      </c>
      <c r="AB22">
        <v>14</v>
      </c>
      <c r="AC22">
        <v>43</v>
      </c>
      <c r="AD22">
        <v>33</v>
      </c>
      <c r="AE22">
        <v>11</v>
      </c>
      <c r="AF22">
        <v>6</v>
      </c>
      <c r="AG22">
        <v>5</v>
      </c>
      <c r="AH22">
        <v>1</v>
      </c>
      <c r="AI22">
        <v>8</v>
      </c>
      <c r="AJ22">
        <v>7</v>
      </c>
      <c r="AK22">
        <v>1</v>
      </c>
      <c r="AL22">
        <v>327</v>
      </c>
      <c r="AM22">
        <v>194</v>
      </c>
      <c r="AN22">
        <v>133</v>
      </c>
      <c r="AO22">
        <v>126</v>
      </c>
      <c r="AP22">
        <v>122</v>
      </c>
      <c r="AQ22">
        <v>4</v>
      </c>
      <c r="AR22">
        <v>58</v>
      </c>
      <c r="AS22">
        <v>54</v>
      </c>
      <c r="AT22">
        <v>4</v>
      </c>
      <c r="AU22">
        <v>113</v>
      </c>
      <c r="AV22">
        <v>108</v>
      </c>
      <c r="AW22">
        <v>5</v>
      </c>
      <c r="AX22">
        <v>318</v>
      </c>
      <c r="AY22">
        <v>309</v>
      </c>
      <c r="AZ22">
        <v>9</v>
      </c>
      <c r="BA22">
        <v>59</v>
      </c>
      <c r="BB22">
        <v>58</v>
      </c>
      <c r="BC22">
        <v>1</v>
      </c>
      <c r="BD22">
        <v>4502</v>
      </c>
      <c r="BE22">
        <v>3680</v>
      </c>
      <c r="BF22">
        <v>823</v>
      </c>
      <c r="BG22">
        <v>2014</v>
      </c>
      <c r="BH22">
        <v>1800</v>
      </c>
      <c r="BI22">
        <v>214</v>
      </c>
      <c r="BJ22">
        <v>595</v>
      </c>
      <c r="BK22">
        <v>369</v>
      </c>
      <c r="BL22">
        <v>227</v>
      </c>
    </row>
    <row r="23" spans="1:64">
      <c r="A23" t="s">
        <v>915</v>
      </c>
      <c r="B23">
        <v>10374</v>
      </c>
      <c r="C23">
        <v>8078</v>
      </c>
      <c r="D23">
        <v>2295</v>
      </c>
      <c r="E23">
        <v>95</v>
      </c>
      <c r="F23">
        <v>15</v>
      </c>
      <c r="G23">
        <v>80</v>
      </c>
      <c r="H23">
        <v>584</v>
      </c>
      <c r="I23">
        <v>418</v>
      </c>
      <c r="J23">
        <v>166</v>
      </c>
      <c r="K23">
        <v>315</v>
      </c>
      <c r="L23">
        <v>223</v>
      </c>
      <c r="M23">
        <v>92</v>
      </c>
      <c r="N23">
        <v>231</v>
      </c>
      <c r="O23">
        <v>181</v>
      </c>
      <c r="P23">
        <v>50</v>
      </c>
      <c r="Q23">
        <v>41</v>
      </c>
      <c r="R23">
        <v>29</v>
      </c>
      <c r="S23">
        <v>13</v>
      </c>
      <c r="T23">
        <v>29</v>
      </c>
      <c r="U23">
        <v>22</v>
      </c>
      <c r="V23">
        <v>7</v>
      </c>
      <c r="W23">
        <v>3</v>
      </c>
      <c r="X23">
        <v>2</v>
      </c>
      <c r="Y23">
        <v>1</v>
      </c>
      <c r="Z23">
        <v>36</v>
      </c>
      <c r="AA23">
        <v>24</v>
      </c>
      <c r="AB23">
        <v>12</v>
      </c>
      <c r="AC23">
        <v>17</v>
      </c>
      <c r="AD23">
        <v>9</v>
      </c>
      <c r="AE23">
        <v>9</v>
      </c>
      <c r="AF23">
        <v>28</v>
      </c>
      <c r="AG23">
        <v>27</v>
      </c>
      <c r="AH23">
        <v>1</v>
      </c>
      <c r="AI23">
        <v>76</v>
      </c>
      <c r="AJ23">
        <v>69</v>
      </c>
      <c r="AK23">
        <v>7</v>
      </c>
      <c r="AL23">
        <v>356</v>
      </c>
      <c r="AM23">
        <v>197</v>
      </c>
      <c r="AN23">
        <v>158</v>
      </c>
      <c r="AO23">
        <v>189</v>
      </c>
      <c r="AP23">
        <v>180</v>
      </c>
      <c r="AQ23">
        <v>9</v>
      </c>
      <c r="AR23">
        <v>46</v>
      </c>
      <c r="AS23">
        <v>36</v>
      </c>
      <c r="AT23">
        <v>9</v>
      </c>
      <c r="AU23">
        <v>206</v>
      </c>
      <c r="AV23">
        <v>196</v>
      </c>
      <c r="AW23">
        <v>10</v>
      </c>
      <c r="AX23">
        <v>488</v>
      </c>
      <c r="AY23">
        <v>471</v>
      </c>
      <c r="AZ23">
        <v>17</v>
      </c>
      <c r="BA23">
        <v>120</v>
      </c>
      <c r="BB23">
        <v>117</v>
      </c>
      <c r="BC23">
        <v>3</v>
      </c>
      <c r="BD23">
        <v>6986</v>
      </c>
      <c r="BE23">
        <v>5644</v>
      </c>
      <c r="BF23">
        <v>1342</v>
      </c>
      <c r="BG23">
        <v>4031</v>
      </c>
      <c r="BH23">
        <v>3590</v>
      </c>
      <c r="BI23">
        <v>441</v>
      </c>
      <c r="BJ23">
        <v>879</v>
      </c>
      <c r="BK23">
        <v>517</v>
      </c>
      <c r="BL23">
        <v>362</v>
      </c>
    </row>
    <row r="24" spans="1:64">
      <c r="A24" t="s">
        <v>914</v>
      </c>
      <c r="B24">
        <v>7398</v>
      </c>
      <c r="C24">
        <v>5559</v>
      </c>
      <c r="D24">
        <v>1839</v>
      </c>
      <c r="E24">
        <v>58</v>
      </c>
      <c r="F24">
        <v>11</v>
      </c>
      <c r="G24">
        <v>47</v>
      </c>
      <c r="H24">
        <v>407</v>
      </c>
      <c r="I24">
        <v>265</v>
      </c>
      <c r="J24">
        <v>142</v>
      </c>
      <c r="K24">
        <v>221</v>
      </c>
      <c r="L24">
        <v>137</v>
      </c>
      <c r="M24">
        <v>84</v>
      </c>
      <c r="N24">
        <v>111</v>
      </c>
      <c r="O24">
        <v>88</v>
      </c>
      <c r="P24">
        <v>24</v>
      </c>
      <c r="Q24">
        <v>16</v>
      </c>
      <c r="R24">
        <v>10</v>
      </c>
      <c r="S24">
        <v>5</v>
      </c>
      <c r="T24">
        <v>11</v>
      </c>
      <c r="U24">
        <v>9</v>
      </c>
      <c r="V24">
        <v>2</v>
      </c>
      <c r="W24">
        <v>1</v>
      </c>
      <c r="X24">
        <v>1</v>
      </c>
      <c r="Y24">
        <v>0</v>
      </c>
      <c r="Z24">
        <v>37</v>
      </c>
      <c r="AA24">
        <v>28</v>
      </c>
      <c r="AB24">
        <v>8</v>
      </c>
      <c r="AC24">
        <v>20</v>
      </c>
      <c r="AD24">
        <v>15</v>
      </c>
      <c r="AE24">
        <v>5</v>
      </c>
      <c r="AF24">
        <v>10</v>
      </c>
      <c r="AG24">
        <v>8</v>
      </c>
      <c r="AH24">
        <v>1</v>
      </c>
      <c r="AI24">
        <v>18</v>
      </c>
      <c r="AJ24">
        <v>16</v>
      </c>
      <c r="AK24">
        <v>2</v>
      </c>
      <c r="AL24">
        <v>295</v>
      </c>
      <c r="AM24">
        <v>147</v>
      </c>
      <c r="AN24">
        <v>148</v>
      </c>
      <c r="AO24">
        <v>135</v>
      </c>
      <c r="AP24">
        <v>130</v>
      </c>
      <c r="AQ24">
        <v>5</v>
      </c>
      <c r="AR24">
        <v>23</v>
      </c>
      <c r="AS24">
        <v>20</v>
      </c>
      <c r="AT24">
        <v>3</v>
      </c>
      <c r="AU24">
        <v>138</v>
      </c>
      <c r="AV24">
        <v>136</v>
      </c>
      <c r="AW24">
        <v>2</v>
      </c>
      <c r="AX24">
        <v>320</v>
      </c>
      <c r="AY24">
        <v>311</v>
      </c>
      <c r="AZ24">
        <v>9</v>
      </c>
      <c r="BA24">
        <v>55</v>
      </c>
      <c r="BB24">
        <v>53</v>
      </c>
      <c r="BC24">
        <v>2</v>
      </c>
      <c r="BD24">
        <v>5004</v>
      </c>
      <c r="BE24">
        <v>3948</v>
      </c>
      <c r="BF24">
        <v>1056</v>
      </c>
      <c r="BG24">
        <v>2724</v>
      </c>
      <c r="BH24">
        <v>2381</v>
      </c>
      <c r="BI24">
        <v>343</v>
      </c>
      <c r="BJ24">
        <v>686</v>
      </c>
      <c r="BK24">
        <v>367</v>
      </c>
      <c r="BL24">
        <v>319</v>
      </c>
    </row>
    <row r="25" spans="1:64">
      <c r="A25" t="s">
        <v>913</v>
      </c>
      <c r="B25">
        <v>5050</v>
      </c>
      <c r="C25">
        <v>4467</v>
      </c>
      <c r="D25">
        <v>583</v>
      </c>
      <c r="E25">
        <v>40</v>
      </c>
      <c r="F25">
        <v>5</v>
      </c>
      <c r="G25">
        <v>35</v>
      </c>
      <c r="H25">
        <v>279</v>
      </c>
      <c r="I25">
        <v>245</v>
      </c>
      <c r="J25">
        <v>34</v>
      </c>
      <c r="K25">
        <v>199</v>
      </c>
      <c r="L25">
        <v>158</v>
      </c>
      <c r="M25">
        <v>41</v>
      </c>
      <c r="N25">
        <v>136</v>
      </c>
      <c r="O25">
        <v>116</v>
      </c>
      <c r="P25">
        <v>20</v>
      </c>
      <c r="Q25">
        <v>18</v>
      </c>
      <c r="R25">
        <v>15</v>
      </c>
      <c r="S25">
        <v>3</v>
      </c>
      <c r="T25">
        <v>15</v>
      </c>
      <c r="U25">
        <v>13</v>
      </c>
      <c r="V25">
        <v>2</v>
      </c>
      <c r="W25">
        <v>5</v>
      </c>
      <c r="X25">
        <v>4</v>
      </c>
      <c r="Y25">
        <v>0</v>
      </c>
      <c r="Z25">
        <v>42</v>
      </c>
      <c r="AA25">
        <v>33</v>
      </c>
      <c r="AB25">
        <v>8</v>
      </c>
      <c r="AC25">
        <v>49</v>
      </c>
      <c r="AD25">
        <v>43</v>
      </c>
      <c r="AE25">
        <v>6</v>
      </c>
      <c r="AF25">
        <v>7</v>
      </c>
      <c r="AG25">
        <v>7</v>
      </c>
      <c r="AH25">
        <v>1</v>
      </c>
      <c r="AI25">
        <v>1</v>
      </c>
      <c r="AJ25">
        <v>1</v>
      </c>
      <c r="AK25" t="s">
        <v>19</v>
      </c>
      <c r="AL25">
        <v>197</v>
      </c>
      <c r="AM25">
        <v>151</v>
      </c>
      <c r="AN25">
        <v>47</v>
      </c>
      <c r="AO25">
        <v>86</v>
      </c>
      <c r="AP25">
        <v>82</v>
      </c>
      <c r="AQ25">
        <v>5</v>
      </c>
      <c r="AR25">
        <v>45</v>
      </c>
      <c r="AS25">
        <v>39</v>
      </c>
      <c r="AT25">
        <v>6</v>
      </c>
      <c r="AU25">
        <v>29</v>
      </c>
      <c r="AV25">
        <v>28</v>
      </c>
      <c r="AW25">
        <v>1</v>
      </c>
      <c r="AX25">
        <v>322</v>
      </c>
      <c r="AY25">
        <v>316</v>
      </c>
      <c r="AZ25">
        <v>6</v>
      </c>
      <c r="BA25">
        <v>99</v>
      </c>
      <c r="BB25">
        <v>98</v>
      </c>
      <c r="BC25">
        <v>1</v>
      </c>
      <c r="BD25">
        <v>3392</v>
      </c>
      <c r="BE25">
        <v>3093</v>
      </c>
      <c r="BF25">
        <v>299</v>
      </c>
      <c r="BG25">
        <v>2034</v>
      </c>
      <c r="BH25">
        <v>1938</v>
      </c>
      <c r="BI25">
        <v>96</v>
      </c>
      <c r="BJ25">
        <v>325</v>
      </c>
      <c r="BK25">
        <v>235</v>
      </c>
      <c r="BL25">
        <v>90</v>
      </c>
    </row>
    <row r="26" spans="1:64">
      <c r="A26" t="s">
        <v>912</v>
      </c>
      <c r="B26">
        <v>1652</v>
      </c>
      <c r="C26">
        <v>1360</v>
      </c>
      <c r="D26">
        <v>292</v>
      </c>
      <c r="E26">
        <v>15</v>
      </c>
      <c r="F26">
        <v>1</v>
      </c>
      <c r="G26">
        <v>14</v>
      </c>
      <c r="H26">
        <v>90</v>
      </c>
      <c r="I26">
        <v>77</v>
      </c>
      <c r="J26">
        <v>13</v>
      </c>
      <c r="K26">
        <v>50</v>
      </c>
      <c r="L26">
        <v>36</v>
      </c>
      <c r="M26">
        <v>15</v>
      </c>
      <c r="N26">
        <v>45</v>
      </c>
      <c r="O26">
        <v>39</v>
      </c>
      <c r="P26">
        <v>6</v>
      </c>
      <c r="Q26">
        <v>5</v>
      </c>
      <c r="R26">
        <v>4</v>
      </c>
      <c r="S26">
        <v>0</v>
      </c>
      <c r="T26">
        <v>1</v>
      </c>
      <c r="U26">
        <v>1</v>
      </c>
      <c r="V26" t="s">
        <v>19</v>
      </c>
      <c r="W26">
        <v>1</v>
      </c>
      <c r="X26">
        <v>1</v>
      </c>
      <c r="Y26" t="s">
        <v>19</v>
      </c>
      <c r="Z26">
        <v>17</v>
      </c>
      <c r="AA26">
        <v>15</v>
      </c>
      <c r="AB26">
        <v>2</v>
      </c>
      <c r="AC26">
        <v>13</v>
      </c>
      <c r="AD26">
        <v>10</v>
      </c>
      <c r="AE26">
        <v>3</v>
      </c>
      <c r="AF26">
        <v>7</v>
      </c>
      <c r="AG26">
        <v>6</v>
      </c>
      <c r="AH26">
        <v>1</v>
      </c>
      <c r="AI26">
        <v>2</v>
      </c>
      <c r="AJ26">
        <v>1</v>
      </c>
      <c r="AK26">
        <v>0</v>
      </c>
      <c r="AL26">
        <v>75</v>
      </c>
      <c r="AM26">
        <v>61</v>
      </c>
      <c r="AN26">
        <v>15</v>
      </c>
      <c r="AO26">
        <v>25</v>
      </c>
      <c r="AP26">
        <v>25</v>
      </c>
      <c r="AQ26">
        <v>1</v>
      </c>
      <c r="AR26">
        <v>23</v>
      </c>
      <c r="AS26">
        <v>21</v>
      </c>
      <c r="AT26">
        <v>1</v>
      </c>
      <c r="AU26">
        <v>27</v>
      </c>
      <c r="AV26">
        <v>26</v>
      </c>
      <c r="AW26">
        <v>1</v>
      </c>
      <c r="AX26">
        <v>97</v>
      </c>
      <c r="AY26">
        <v>93</v>
      </c>
      <c r="AZ26">
        <v>5</v>
      </c>
      <c r="BA26">
        <v>18</v>
      </c>
      <c r="BB26">
        <v>17</v>
      </c>
      <c r="BC26">
        <v>1</v>
      </c>
      <c r="BD26">
        <v>1101</v>
      </c>
      <c r="BE26">
        <v>916</v>
      </c>
      <c r="BF26">
        <v>185</v>
      </c>
      <c r="BG26">
        <v>698</v>
      </c>
      <c r="BH26">
        <v>638</v>
      </c>
      <c r="BI26">
        <v>61</v>
      </c>
      <c r="BJ26">
        <v>103</v>
      </c>
      <c r="BK26">
        <v>66</v>
      </c>
      <c r="BL26">
        <v>37</v>
      </c>
    </row>
    <row r="27" spans="1:64">
      <c r="A27" t="s">
        <v>911</v>
      </c>
      <c r="B27">
        <v>1709</v>
      </c>
      <c r="C27">
        <v>1534</v>
      </c>
      <c r="D27">
        <v>175</v>
      </c>
      <c r="E27">
        <v>15</v>
      </c>
      <c r="F27">
        <v>4</v>
      </c>
      <c r="G27">
        <v>11</v>
      </c>
      <c r="H27">
        <v>102</v>
      </c>
      <c r="I27">
        <v>91</v>
      </c>
      <c r="J27">
        <v>12</v>
      </c>
      <c r="K27">
        <v>65</v>
      </c>
      <c r="L27">
        <v>54</v>
      </c>
      <c r="M27">
        <v>10</v>
      </c>
      <c r="N27">
        <v>32</v>
      </c>
      <c r="O27">
        <v>28</v>
      </c>
      <c r="P27">
        <v>4</v>
      </c>
      <c r="Q27">
        <v>5</v>
      </c>
      <c r="R27">
        <v>4</v>
      </c>
      <c r="S27">
        <v>1</v>
      </c>
      <c r="T27">
        <v>4</v>
      </c>
      <c r="U27">
        <v>3</v>
      </c>
      <c r="V27">
        <v>1</v>
      </c>
      <c r="W27" t="s">
        <v>19</v>
      </c>
      <c r="X27" t="s">
        <v>19</v>
      </c>
      <c r="Y27" t="s">
        <v>19</v>
      </c>
      <c r="Z27">
        <v>8</v>
      </c>
      <c r="AA27">
        <v>8</v>
      </c>
      <c r="AB27">
        <v>1</v>
      </c>
      <c r="AC27">
        <v>11</v>
      </c>
      <c r="AD27">
        <v>10</v>
      </c>
      <c r="AE27">
        <v>1</v>
      </c>
      <c r="AF27">
        <v>2</v>
      </c>
      <c r="AG27">
        <v>2</v>
      </c>
      <c r="AH27" t="s">
        <v>19</v>
      </c>
      <c r="AI27">
        <v>2</v>
      </c>
      <c r="AJ27">
        <v>1</v>
      </c>
      <c r="AK27">
        <v>0</v>
      </c>
      <c r="AL27">
        <v>72</v>
      </c>
      <c r="AM27">
        <v>53</v>
      </c>
      <c r="AN27">
        <v>19</v>
      </c>
      <c r="AO27">
        <v>27</v>
      </c>
      <c r="AP27">
        <v>27</v>
      </c>
      <c r="AQ27">
        <v>0</v>
      </c>
      <c r="AR27">
        <v>10</v>
      </c>
      <c r="AS27">
        <v>8</v>
      </c>
      <c r="AT27">
        <v>2</v>
      </c>
      <c r="AU27">
        <v>33</v>
      </c>
      <c r="AV27">
        <v>32</v>
      </c>
      <c r="AW27">
        <v>0</v>
      </c>
      <c r="AX27">
        <v>72</v>
      </c>
      <c r="AY27">
        <v>70</v>
      </c>
      <c r="AZ27">
        <v>2</v>
      </c>
      <c r="BA27">
        <v>24</v>
      </c>
      <c r="BB27">
        <v>23</v>
      </c>
      <c r="BC27">
        <v>1</v>
      </c>
      <c r="BD27">
        <v>1187</v>
      </c>
      <c r="BE27">
        <v>1083</v>
      </c>
      <c r="BF27">
        <v>104</v>
      </c>
      <c r="BG27">
        <v>724</v>
      </c>
      <c r="BH27">
        <v>693</v>
      </c>
      <c r="BI27">
        <v>32</v>
      </c>
      <c r="BJ27">
        <v>95</v>
      </c>
      <c r="BK27">
        <v>84</v>
      </c>
      <c r="BL27">
        <v>11</v>
      </c>
    </row>
    <row r="28" spans="1:64">
      <c r="A28" t="s">
        <v>910</v>
      </c>
      <c r="B28">
        <v>1212</v>
      </c>
      <c r="C28">
        <v>1040</v>
      </c>
      <c r="D28">
        <v>172</v>
      </c>
      <c r="E28">
        <v>10</v>
      </c>
      <c r="F28">
        <v>2</v>
      </c>
      <c r="G28">
        <v>9</v>
      </c>
      <c r="H28">
        <v>52</v>
      </c>
      <c r="I28">
        <v>43</v>
      </c>
      <c r="J28">
        <v>9</v>
      </c>
      <c r="K28">
        <v>56</v>
      </c>
      <c r="L28">
        <v>46</v>
      </c>
      <c r="M28">
        <v>10</v>
      </c>
      <c r="N28">
        <v>35</v>
      </c>
      <c r="O28">
        <v>29</v>
      </c>
      <c r="P28">
        <v>6</v>
      </c>
      <c r="Q28">
        <v>5</v>
      </c>
      <c r="R28">
        <v>5</v>
      </c>
      <c r="S28">
        <v>0</v>
      </c>
      <c r="T28">
        <v>4</v>
      </c>
      <c r="U28">
        <v>4</v>
      </c>
      <c r="V28">
        <v>0</v>
      </c>
      <c r="W28">
        <v>1</v>
      </c>
      <c r="X28">
        <v>0</v>
      </c>
      <c r="Y28">
        <v>0</v>
      </c>
      <c r="Z28">
        <v>10</v>
      </c>
      <c r="AA28">
        <v>7</v>
      </c>
      <c r="AB28">
        <v>3</v>
      </c>
      <c r="AC28">
        <v>12</v>
      </c>
      <c r="AD28">
        <v>10</v>
      </c>
      <c r="AE28">
        <v>2</v>
      </c>
      <c r="AF28">
        <v>2</v>
      </c>
      <c r="AG28">
        <v>2</v>
      </c>
      <c r="AH28">
        <v>0</v>
      </c>
      <c r="AI28">
        <v>3</v>
      </c>
      <c r="AJ28">
        <v>3</v>
      </c>
      <c r="AK28">
        <v>0</v>
      </c>
      <c r="AL28">
        <v>73</v>
      </c>
      <c r="AM28">
        <v>58</v>
      </c>
      <c r="AN28">
        <v>15</v>
      </c>
      <c r="AO28">
        <v>20</v>
      </c>
      <c r="AP28">
        <v>20</v>
      </c>
      <c r="AQ28">
        <v>0</v>
      </c>
      <c r="AR28">
        <v>10</v>
      </c>
      <c r="AS28">
        <v>10</v>
      </c>
      <c r="AT28">
        <v>0</v>
      </c>
      <c r="AU28">
        <v>26</v>
      </c>
      <c r="AV28">
        <v>24</v>
      </c>
      <c r="AW28">
        <v>2</v>
      </c>
      <c r="AX28">
        <v>57</v>
      </c>
      <c r="AY28">
        <v>55</v>
      </c>
      <c r="AZ28">
        <v>3</v>
      </c>
      <c r="BA28">
        <v>13</v>
      </c>
      <c r="BB28">
        <v>13</v>
      </c>
      <c r="BC28">
        <v>0</v>
      </c>
      <c r="BD28">
        <v>796</v>
      </c>
      <c r="BE28">
        <v>696</v>
      </c>
      <c r="BF28">
        <v>100</v>
      </c>
      <c r="BG28">
        <v>465</v>
      </c>
      <c r="BH28">
        <v>425</v>
      </c>
      <c r="BI28">
        <v>41</v>
      </c>
      <c r="BJ28">
        <v>77</v>
      </c>
      <c r="BK28">
        <v>58</v>
      </c>
      <c r="BL28">
        <v>19</v>
      </c>
    </row>
    <row r="29" spans="1:64">
      <c r="A29" t="s">
        <v>909</v>
      </c>
      <c r="B29">
        <v>1554</v>
      </c>
      <c r="C29">
        <v>1347</v>
      </c>
      <c r="D29">
        <v>207</v>
      </c>
      <c r="E29">
        <v>16</v>
      </c>
      <c r="F29">
        <v>3</v>
      </c>
      <c r="G29">
        <v>13</v>
      </c>
      <c r="H29">
        <v>70</v>
      </c>
      <c r="I29">
        <v>55</v>
      </c>
      <c r="J29">
        <v>15</v>
      </c>
      <c r="K29">
        <v>64</v>
      </c>
      <c r="L29">
        <v>52</v>
      </c>
      <c r="M29">
        <v>12</v>
      </c>
      <c r="N29">
        <v>30</v>
      </c>
      <c r="O29">
        <v>26</v>
      </c>
      <c r="P29">
        <v>4</v>
      </c>
      <c r="Q29">
        <v>2</v>
      </c>
      <c r="R29">
        <v>1</v>
      </c>
      <c r="S29">
        <v>0</v>
      </c>
      <c r="T29">
        <v>3</v>
      </c>
      <c r="U29">
        <v>2</v>
      </c>
      <c r="V29">
        <v>0</v>
      </c>
      <c r="W29">
        <v>0</v>
      </c>
      <c r="X29" t="s">
        <v>19</v>
      </c>
      <c r="Y29">
        <v>0</v>
      </c>
      <c r="Z29">
        <v>11</v>
      </c>
      <c r="AA29">
        <v>9</v>
      </c>
      <c r="AB29">
        <v>2</v>
      </c>
      <c r="AC29">
        <v>13</v>
      </c>
      <c r="AD29">
        <v>12</v>
      </c>
      <c r="AE29">
        <v>1</v>
      </c>
      <c r="AF29">
        <v>1</v>
      </c>
      <c r="AG29">
        <v>1</v>
      </c>
      <c r="AH29">
        <v>1</v>
      </c>
      <c r="AI29">
        <v>0</v>
      </c>
      <c r="AJ29">
        <v>0</v>
      </c>
      <c r="AK29" t="s">
        <v>19</v>
      </c>
      <c r="AL29">
        <v>50</v>
      </c>
      <c r="AM29">
        <v>37</v>
      </c>
      <c r="AN29">
        <v>13</v>
      </c>
      <c r="AO29">
        <v>23</v>
      </c>
      <c r="AP29">
        <v>22</v>
      </c>
      <c r="AQ29">
        <v>1</v>
      </c>
      <c r="AR29">
        <v>20</v>
      </c>
      <c r="AS29">
        <v>19</v>
      </c>
      <c r="AT29">
        <v>2</v>
      </c>
      <c r="AU29">
        <v>29</v>
      </c>
      <c r="AV29">
        <v>28</v>
      </c>
      <c r="AW29">
        <v>1</v>
      </c>
      <c r="AX29">
        <v>83</v>
      </c>
      <c r="AY29">
        <v>83</v>
      </c>
      <c r="AZ29">
        <v>0</v>
      </c>
      <c r="BA29">
        <v>11</v>
      </c>
      <c r="BB29">
        <v>11</v>
      </c>
      <c r="BC29" t="s">
        <v>19</v>
      </c>
      <c r="BD29">
        <v>1030</v>
      </c>
      <c r="BE29">
        <v>908</v>
      </c>
      <c r="BF29">
        <v>122</v>
      </c>
      <c r="BG29">
        <v>465</v>
      </c>
      <c r="BH29">
        <v>446</v>
      </c>
      <c r="BI29">
        <v>19</v>
      </c>
      <c r="BJ29">
        <v>138</v>
      </c>
      <c r="BK29">
        <v>115</v>
      </c>
      <c r="BL29">
        <v>23</v>
      </c>
    </row>
    <row r="30" spans="1:64">
      <c r="A30" t="s">
        <v>908</v>
      </c>
      <c r="B30">
        <v>3855</v>
      </c>
      <c r="C30">
        <v>3262</v>
      </c>
      <c r="D30">
        <v>593</v>
      </c>
      <c r="E30">
        <v>33</v>
      </c>
      <c r="F30">
        <v>5</v>
      </c>
      <c r="G30">
        <v>28</v>
      </c>
      <c r="H30">
        <v>208</v>
      </c>
      <c r="I30">
        <v>162</v>
      </c>
      <c r="J30">
        <v>47</v>
      </c>
      <c r="K30">
        <v>130</v>
      </c>
      <c r="L30">
        <v>100</v>
      </c>
      <c r="M30">
        <v>30</v>
      </c>
      <c r="N30">
        <v>96</v>
      </c>
      <c r="O30">
        <v>77</v>
      </c>
      <c r="P30">
        <v>20</v>
      </c>
      <c r="Q30">
        <v>9</v>
      </c>
      <c r="R30">
        <v>8</v>
      </c>
      <c r="S30">
        <v>1</v>
      </c>
      <c r="T30">
        <v>7</v>
      </c>
      <c r="U30">
        <v>6</v>
      </c>
      <c r="V30">
        <v>1</v>
      </c>
      <c r="W30">
        <v>0</v>
      </c>
      <c r="X30">
        <v>0</v>
      </c>
      <c r="Y30" t="s">
        <v>19</v>
      </c>
      <c r="Z30">
        <v>39</v>
      </c>
      <c r="AA30">
        <v>30</v>
      </c>
      <c r="AB30">
        <v>10</v>
      </c>
      <c r="AC30">
        <v>37</v>
      </c>
      <c r="AD30">
        <v>29</v>
      </c>
      <c r="AE30">
        <v>8</v>
      </c>
      <c r="AF30">
        <v>2</v>
      </c>
      <c r="AG30">
        <v>2</v>
      </c>
      <c r="AH30">
        <v>0</v>
      </c>
      <c r="AI30">
        <v>2</v>
      </c>
      <c r="AJ30">
        <v>2</v>
      </c>
      <c r="AK30">
        <v>0</v>
      </c>
      <c r="AL30">
        <v>173</v>
      </c>
      <c r="AM30">
        <v>108</v>
      </c>
      <c r="AN30">
        <v>65</v>
      </c>
      <c r="AO30">
        <v>71</v>
      </c>
      <c r="AP30">
        <v>64</v>
      </c>
      <c r="AQ30">
        <v>7</v>
      </c>
      <c r="AR30">
        <v>30</v>
      </c>
      <c r="AS30">
        <v>25</v>
      </c>
      <c r="AT30">
        <v>6</v>
      </c>
      <c r="AU30">
        <v>81</v>
      </c>
      <c r="AV30">
        <v>79</v>
      </c>
      <c r="AW30">
        <v>2</v>
      </c>
      <c r="AX30">
        <v>171</v>
      </c>
      <c r="AY30">
        <v>167</v>
      </c>
      <c r="AZ30">
        <v>5</v>
      </c>
      <c r="BA30">
        <v>42</v>
      </c>
      <c r="BB30">
        <v>40</v>
      </c>
      <c r="BC30">
        <v>2</v>
      </c>
      <c r="BD30">
        <v>2601</v>
      </c>
      <c r="BE30">
        <v>2295</v>
      </c>
      <c r="BF30">
        <v>306</v>
      </c>
      <c r="BG30">
        <v>1508</v>
      </c>
      <c r="BH30">
        <v>1411</v>
      </c>
      <c r="BI30">
        <v>96</v>
      </c>
      <c r="BJ30">
        <v>261</v>
      </c>
      <c r="BK30">
        <v>182</v>
      </c>
      <c r="BL30">
        <v>79</v>
      </c>
    </row>
    <row r="31" spans="1:64">
      <c r="A31" t="s">
        <v>907</v>
      </c>
      <c r="B31">
        <v>2920</v>
      </c>
      <c r="C31">
        <v>2240</v>
      </c>
      <c r="D31">
        <v>680</v>
      </c>
      <c r="E31">
        <v>28</v>
      </c>
      <c r="F31">
        <v>6</v>
      </c>
      <c r="G31">
        <v>22</v>
      </c>
      <c r="H31">
        <v>150</v>
      </c>
      <c r="I31">
        <v>113</v>
      </c>
      <c r="J31">
        <v>37</v>
      </c>
      <c r="K31">
        <v>132</v>
      </c>
      <c r="L31">
        <v>95</v>
      </c>
      <c r="M31">
        <v>36</v>
      </c>
      <c r="N31">
        <v>82</v>
      </c>
      <c r="O31">
        <v>66</v>
      </c>
      <c r="P31">
        <v>15</v>
      </c>
      <c r="Q31">
        <v>8</v>
      </c>
      <c r="R31">
        <v>8</v>
      </c>
      <c r="S31">
        <v>0</v>
      </c>
      <c r="T31">
        <v>8</v>
      </c>
      <c r="U31">
        <v>6</v>
      </c>
      <c r="V31">
        <v>2</v>
      </c>
      <c r="W31">
        <v>0</v>
      </c>
      <c r="X31" t="s">
        <v>19</v>
      </c>
      <c r="Y31">
        <v>0</v>
      </c>
      <c r="Z31">
        <v>21</v>
      </c>
      <c r="AA31">
        <v>16</v>
      </c>
      <c r="AB31">
        <v>6</v>
      </c>
      <c r="AC31">
        <v>34</v>
      </c>
      <c r="AD31">
        <v>29</v>
      </c>
      <c r="AE31">
        <v>5</v>
      </c>
      <c r="AF31">
        <v>7</v>
      </c>
      <c r="AG31">
        <v>6</v>
      </c>
      <c r="AH31">
        <v>1</v>
      </c>
      <c r="AI31">
        <v>3</v>
      </c>
      <c r="AJ31">
        <v>2</v>
      </c>
      <c r="AK31">
        <v>1</v>
      </c>
      <c r="AL31">
        <v>122</v>
      </c>
      <c r="AM31">
        <v>54</v>
      </c>
      <c r="AN31">
        <v>69</v>
      </c>
      <c r="AO31">
        <v>52</v>
      </c>
      <c r="AP31">
        <v>48</v>
      </c>
      <c r="AQ31">
        <v>4</v>
      </c>
      <c r="AR31">
        <v>24</v>
      </c>
      <c r="AS31">
        <v>20</v>
      </c>
      <c r="AT31">
        <v>4</v>
      </c>
      <c r="AU31">
        <v>43</v>
      </c>
      <c r="AV31">
        <v>43</v>
      </c>
      <c r="AW31">
        <v>0</v>
      </c>
      <c r="AX31">
        <v>154</v>
      </c>
      <c r="AY31">
        <v>150</v>
      </c>
      <c r="AZ31">
        <v>5</v>
      </c>
      <c r="BA31">
        <v>35</v>
      </c>
      <c r="BB31">
        <v>33</v>
      </c>
      <c r="BC31">
        <v>2</v>
      </c>
      <c r="BD31">
        <v>1955</v>
      </c>
      <c r="BE31">
        <v>1527</v>
      </c>
      <c r="BF31">
        <v>429</v>
      </c>
      <c r="BG31">
        <v>896</v>
      </c>
      <c r="BH31">
        <v>785</v>
      </c>
      <c r="BI31">
        <v>111</v>
      </c>
      <c r="BJ31">
        <v>179</v>
      </c>
      <c r="BK31">
        <v>118</v>
      </c>
      <c r="BL31">
        <v>61</v>
      </c>
    </row>
    <row r="32" spans="1:64">
      <c r="A32" t="s">
        <v>906</v>
      </c>
      <c r="B32">
        <v>3642</v>
      </c>
      <c r="C32">
        <v>3002</v>
      </c>
      <c r="D32">
        <v>640</v>
      </c>
      <c r="E32">
        <v>36</v>
      </c>
      <c r="F32">
        <v>5</v>
      </c>
      <c r="G32">
        <v>31</v>
      </c>
      <c r="H32">
        <v>227</v>
      </c>
      <c r="I32">
        <v>175</v>
      </c>
      <c r="J32">
        <v>52</v>
      </c>
      <c r="K32">
        <v>114</v>
      </c>
      <c r="L32">
        <v>89</v>
      </c>
      <c r="M32">
        <v>25</v>
      </c>
      <c r="N32">
        <v>90</v>
      </c>
      <c r="O32">
        <v>72</v>
      </c>
      <c r="P32">
        <v>18</v>
      </c>
      <c r="Q32">
        <v>5</v>
      </c>
      <c r="R32">
        <v>5</v>
      </c>
      <c r="S32">
        <v>1</v>
      </c>
      <c r="T32">
        <v>5</v>
      </c>
      <c r="U32">
        <v>4</v>
      </c>
      <c r="V32">
        <v>1</v>
      </c>
      <c r="W32">
        <v>1</v>
      </c>
      <c r="X32">
        <v>1</v>
      </c>
      <c r="Y32">
        <v>0</v>
      </c>
      <c r="Z32">
        <v>28</v>
      </c>
      <c r="AA32">
        <v>21</v>
      </c>
      <c r="AB32">
        <v>7</v>
      </c>
      <c r="AC32">
        <v>26</v>
      </c>
      <c r="AD32">
        <v>20</v>
      </c>
      <c r="AE32">
        <v>6</v>
      </c>
      <c r="AF32">
        <v>10</v>
      </c>
      <c r="AG32">
        <v>9</v>
      </c>
      <c r="AH32">
        <v>1</v>
      </c>
      <c r="AI32">
        <v>14</v>
      </c>
      <c r="AJ32">
        <v>13</v>
      </c>
      <c r="AK32">
        <v>2</v>
      </c>
      <c r="AL32">
        <v>116</v>
      </c>
      <c r="AM32">
        <v>78</v>
      </c>
      <c r="AN32">
        <v>38</v>
      </c>
      <c r="AO32">
        <v>64</v>
      </c>
      <c r="AP32">
        <v>62</v>
      </c>
      <c r="AQ32">
        <v>2</v>
      </c>
      <c r="AR32">
        <v>33</v>
      </c>
      <c r="AS32">
        <v>25</v>
      </c>
      <c r="AT32">
        <v>8</v>
      </c>
      <c r="AU32">
        <v>41</v>
      </c>
      <c r="AV32">
        <v>40</v>
      </c>
      <c r="AW32">
        <v>0</v>
      </c>
      <c r="AX32">
        <v>229</v>
      </c>
      <c r="AY32">
        <v>224</v>
      </c>
      <c r="AZ32">
        <v>5</v>
      </c>
      <c r="BA32">
        <v>48</v>
      </c>
      <c r="BB32">
        <v>48</v>
      </c>
      <c r="BC32">
        <v>0</v>
      </c>
      <c r="BD32">
        <v>2462</v>
      </c>
      <c r="BE32">
        <v>2072</v>
      </c>
      <c r="BF32">
        <v>391</v>
      </c>
      <c r="BG32">
        <v>1291</v>
      </c>
      <c r="BH32">
        <v>1172</v>
      </c>
      <c r="BI32">
        <v>119</v>
      </c>
      <c r="BJ32">
        <v>230</v>
      </c>
      <c r="BK32">
        <v>160</v>
      </c>
      <c r="BL32">
        <v>70</v>
      </c>
    </row>
    <row r="33" spans="1:64">
      <c r="A33" t="s">
        <v>905</v>
      </c>
      <c r="B33">
        <v>6780</v>
      </c>
      <c r="C33">
        <v>5413</v>
      </c>
      <c r="D33">
        <v>1367</v>
      </c>
      <c r="E33">
        <v>57</v>
      </c>
      <c r="F33">
        <v>12</v>
      </c>
      <c r="G33">
        <v>45</v>
      </c>
      <c r="H33">
        <v>351</v>
      </c>
      <c r="I33">
        <v>256</v>
      </c>
      <c r="J33">
        <v>95</v>
      </c>
      <c r="K33">
        <v>255</v>
      </c>
      <c r="L33">
        <v>177</v>
      </c>
      <c r="M33">
        <v>78</v>
      </c>
      <c r="N33">
        <v>139</v>
      </c>
      <c r="O33">
        <v>109</v>
      </c>
      <c r="P33">
        <v>30</v>
      </c>
      <c r="Q33">
        <v>22</v>
      </c>
      <c r="R33">
        <v>16</v>
      </c>
      <c r="S33">
        <v>6</v>
      </c>
      <c r="T33">
        <v>8</v>
      </c>
      <c r="U33">
        <v>7</v>
      </c>
      <c r="V33">
        <v>1</v>
      </c>
      <c r="W33">
        <v>2</v>
      </c>
      <c r="X33">
        <v>2</v>
      </c>
      <c r="Y33">
        <v>0</v>
      </c>
      <c r="Z33">
        <v>45</v>
      </c>
      <c r="AA33">
        <v>33</v>
      </c>
      <c r="AB33">
        <v>12</v>
      </c>
      <c r="AC33">
        <v>43</v>
      </c>
      <c r="AD33">
        <v>36</v>
      </c>
      <c r="AE33">
        <v>7</v>
      </c>
      <c r="AF33">
        <v>13</v>
      </c>
      <c r="AG33">
        <v>11</v>
      </c>
      <c r="AH33">
        <v>1</v>
      </c>
      <c r="AI33">
        <v>6</v>
      </c>
      <c r="AJ33">
        <v>4</v>
      </c>
      <c r="AK33">
        <v>2</v>
      </c>
      <c r="AL33">
        <v>274</v>
      </c>
      <c r="AM33">
        <v>163</v>
      </c>
      <c r="AN33">
        <v>111</v>
      </c>
      <c r="AO33">
        <v>138</v>
      </c>
      <c r="AP33">
        <v>130</v>
      </c>
      <c r="AQ33">
        <v>8</v>
      </c>
      <c r="AR33">
        <v>37</v>
      </c>
      <c r="AS33">
        <v>29</v>
      </c>
      <c r="AT33">
        <v>8</v>
      </c>
      <c r="AU33">
        <v>90</v>
      </c>
      <c r="AV33">
        <v>85</v>
      </c>
      <c r="AW33">
        <v>5</v>
      </c>
      <c r="AX33">
        <v>329</v>
      </c>
      <c r="AY33">
        <v>325</v>
      </c>
      <c r="AZ33">
        <v>4</v>
      </c>
      <c r="BA33">
        <v>95</v>
      </c>
      <c r="BB33">
        <v>95</v>
      </c>
      <c r="BC33" t="s">
        <v>19</v>
      </c>
      <c r="BD33">
        <v>4620</v>
      </c>
      <c r="BE33">
        <v>3796</v>
      </c>
      <c r="BF33">
        <v>824</v>
      </c>
      <c r="BG33">
        <v>2152</v>
      </c>
      <c r="BH33">
        <v>1907</v>
      </c>
      <c r="BI33">
        <v>245</v>
      </c>
      <c r="BJ33">
        <v>490</v>
      </c>
      <c r="BK33">
        <v>331</v>
      </c>
      <c r="BL33">
        <v>159</v>
      </c>
    </row>
    <row r="34" spans="1:64">
      <c r="A34" t="s">
        <v>904</v>
      </c>
      <c r="B34">
        <v>2881</v>
      </c>
      <c r="C34">
        <v>2402</v>
      </c>
      <c r="D34">
        <v>480</v>
      </c>
      <c r="E34">
        <v>23</v>
      </c>
      <c r="F34">
        <v>2</v>
      </c>
      <c r="G34">
        <v>21</v>
      </c>
      <c r="H34">
        <v>146</v>
      </c>
      <c r="I34">
        <v>109</v>
      </c>
      <c r="J34">
        <v>37</v>
      </c>
      <c r="K34">
        <v>118</v>
      </c>
      <c r="L34">
        <v>92</v>
      </c>
      <c r="M34">
        <v>26</v>
      </c>
      <c r="N34">
        <v>62</v>
      </c>
      <c r="O34">
        <v>45</v>
      </c>
      <c r="P34">
        <v>16</v>
      </c>
      <c r="Q34">
        <v>8</v>
      </c>
      <c r="R34">
        <v>7</v>
      </c>
      <c r="S34">
        <v>2</v>
      </c>
      <c r="T34">
        <v>8</v>
      </c>
      <c r="U34">
        <v>6</v>
      </c>
      <c r="V34">
        <v>1</v>
      </c>
      <c r="W34">
        <v>1</v>
      </c>
      <c r="X34">
        <v>1</v>
      </c>
      <c r="Y34" t="s">
        <v>19</v>
      </c>
      <c r="Z34">
        <v>16</v>
      </c>
      <c r="AA34">
        <v>10</v>
      </c>
      <c r="AB34">
        <v>7</v>
      </c>
      <c r="AC34">
        <v>26</v>
      </c>
      <c r="AD34">
        <v>19</v>
      </c>
      <c r="AE34">
        <v>7</v>
      </c>
      <c r="AF34">
        <v>2</v>
      </c>
      <c r="AG34">
        <v>2</v>
      </c>
      <c r="AH34" t="s">
        <v>19</v>
      </c>
      <c r="AI34">
        <v>1</v>
      </c>
      <c r="AJ34">
        <v>1</v>
      </c>
      <c r="AK34">
        <v>0</v>
      </c>
      <c r="AL34">
        <v>107</v>
      </c>
      <c r="AM34">
        <v>67</v>
      </c>
      <c r="AN34">
        <v>40</v>
      </c>
      <c r="AO34">
        <v>66</v>
      </c>
      <c r="AP34">
        <v>64</v>
      </c>
      <c r="AQ34">
        <v>2</v>
      </c>
      <c r="AR34">
        <v>18</v>
      </c>
      <c r="AS34">
        <v>15</v>
      </c>
      <c r="AT34">
        <v>3</v>
      </c>
      <c r="AU34">
        <v>52</v>
      </c>
      <c r="AV34">
        <v>51</v>
      </c>
      <c r="AW34">
        <v>1</v>
      </c>
      <c r="AX34">
        <v>145</v>
      </c>
      <c r="AY34">
        <v>140</v>
      </c>
      <c r="AZ34">
        <v>6</v>
      </c>
      <c r="BA34">
        <v>36</v>
      </c>
      <c r="BB34">
        <v>36</v>
      </c>
      <c r="BC34">
        <v>1</v>
      </c>
      <c r="BD34">
        <v>1922</v>
      </c>
      <c r="BE34">
        <v>1666</v>
      </c>
      <c r="BF34">
        <v>256</v>
      </c>
      <c r="BG34">
        <v>898</v>
      </c>
      <c r="BH34">
        <v>827</v>
      </c>
      <c r="BI34">
        <v>71</v>
      </c>
      <c r="BJ34">
        <v>222</v>
      </c>
      <c r="BK34">
        <v>151</v>
      </c>
      <c r="BL34">
        <v>71</v>
      </c>
    </row>
    <row r="35" spans="1:64">
      <c r="A35" t="s">
        <v>903</v>
      </c>
      <c r="B35">
        <v>1332</v>
      </c>
      <c r="C35">
        <v>1087</v>
      </c>
      <c r="D35">
        <v>245</v>
      </c>
      <c r="E35">
        <v>10</v>
      </c>
      <c r="F35">
        <v>1</v>
      </c>
      <c r="G35">
        <v>9</v>
      </c>
      <c r="H35">
        <v>80</v>
      </c>
      <c r="I35">
        <v>64</v>
      </c>
      <c r="J35">
        <v>16</v>
      </c>
      <c r="K35">
        <v>30</v>
      </c>
      <c r="L35">
        <v>25</v>
      </c>
      <c r="M35">
        <v>5</v>
      </c>
      <c r="N35">
        <v>22</v>
      </c>
      <c r="O35">
        <v>15</v>
      </c>
      <c r="P35">
        <v>7</v>
      </c>
      <c r="Q35">
        <v>2</v>
      </c>
      <c r="R35">
        <v>2</v>
      </c>
      <c r="S35">
        <v>0</v>
      </c>
      <c r="T35">
        <v>0</v>
      </c>
      <c r="U35">
        <v>0</v>
      </c>
      <c r="V35" t="s">
        <v>19</v>
      </c>
      <c r="W35">
        <v>0</v>
      </c>
      <c r="X35">
        <v>0</v>
      </c>
      <c r="Y35" t="s">
        <v>19</v>
      </c>
      <c r="Z35">
        <v>9</v>
      </c>
      <c r="AA35">
        <v>5</v>
      </c>
      <c r="AB35">
        <v>4</v>
      </c>
      <c r="AC35">
        <v>6</v>
      </c>
      <c r="AD35">
        <v>4</v>
      </c>
      <c r="AE35">
        <v>2</v>
      </c>
      <c r="AF35" t="s">
        <v>19</v>
      </c>
      <c r="AG35" t="s">
        <v>19</v>
      </c>
      <c r="AH35" t="s">
        <v>19</v>
      </c>
      <c r="AI35">
        <v>4</v>
      </c>
      <c r="AJ35">
        <v>4</v>
      </c>
      <c r="AK35">
        <v>0</v>
      </c>
      <c r="AL35">
        <v>36</v>
      </c>
      <c r="AM35">
        <v>21</v>
      </c>
      <c r="AN35">
        <v>15</v>
      </c>
      <c r="AO35">
        <v>27</v>
      </c>
      <c r="AP35">
        <v>27</v>
      </c>
      <c r="AQ35">
        <v>0</v>
      </c>
      <c r="AR35">
        <v>7</v>
      </c>
      <c r="AS35">
        <v>5</v>
      </c>
      <c r="AT35">
        <v>1</v>
      </c>
      <c r="AU35">
        <v>20</v>
      </c>
      <c r="AV35">
        <v>20</v>
      </c>
      <c r="AW35">
        <v>0</v>
      </c>
      <c r="AX35">
        <v>79</v>
      </c>
      <c r="AY35">
        <v>78</v>
      </c>
      <c r="AZ35">
        <v>1</v>
      </c>
      <c r="BA35">
        <v>26</v>
      </c>
      <c r="BB35">
        <v>26</v>
      </c>
      <c r="BC35" t="s">
        <v>19</v>
      </c>
      <c r="BD35">
        <v>918</v>
      </c>
      <c r="BE35">
        <v>777</v>
      </c>
      <c r="BF35">
        <v>141</v>
      </c>
      <c r="BG35">
        <v>523</v>
      </c>
      <c r="BH35">
        <v>479</v>
      </c>
      <c r="BI35">
        <v>44</v>
      </c>
      <c r="BJ35">
        <v>104</v>
      </c>
      <c r="BK35">
        <v>54</v>
      </c>
      <c r="BL35">
        <v>50</v>
      </c>
    </row>
    <row r="36" spans="1:64">
      <c r="A36" t="s">
        <v>902</v>
      </c>
      <c r="B36">
        <v>3309</v>
      </c>
      <c r="C36">
        <v>2762</v>
      </c>
      <c r="D36">
        <v>547</v>
      </c>
      <c r="E36">
        <v>33</v>
      </c>
      <c r="F36">
        <v>9</v>
      </c>
      <c r="G36">
        <v>24</v>
      </c>
      <c r="H36">
        <v>179</v>
      </c>
      <c r="I36">
        <v>143</v>
      </c>
      <c r="J36">
        <v>36</v>
      </c>
      <c r="K36">
        <v>92</v>
      </c>
      <c r="L36">
        <v>65</v>
      </c>
      <c r="M36">
        <v>27</v>
      </c>
      <c r="N36">
        <v>59</v>
      </c>
      <c r="O36">
        <v>50</v>
      </c>
      <c r="P36">
        <v>9</v>
      </c>
      <c r="Q36">
        <v>9</v>
      </c>
      <c r="R36">
        <v>7</v>
      </c>
      <c r="S36">
        <v>2</v>
      </c>
      <c r="T36">
        <v>5</v>
      </c>
      <c r="U36">
        <v>5</v>
      </c>
      <c r="V36">
        <v>1</v>
      </c>
      <c r="W36">
        <v>1</v>
      </c>
      <c r="X36">
        <v>1</v>
      </c>
      <c r="Y36">
        <v>0</v>
      </c>
      <c r="Z36">
        <v>25</v>
      </c>
      <c r="AA36">
        <v>21</v>
      </c>
      <c r="AB36">
        <v>4</v>
      </c>
      <c r="AC36">
        <v>11</v>
      </c>
      <c r="AD36">
        <v>9</v>
      </c>
      <c r="AE36">
        <v>2</v>
      </c>
      <c r="AF36">
        <v>6</v>
      </c>
      <c r="AG36">
        <v>5</v>
      </c>
      <c r="AH36">
        <v>0</v>
      </c>
      <c r="AI36">
        <v>3</v>
      </c>
      <c r="AJ36">
        <v>3</v>
      </c>
      <c r="AK36">
        <v>0</v>
      </c>
      <c r="AL36">
        <v>129</v>
      </c>
      <c r="AM36">
        <v>109</v>
      </c>
      <c r="AN36">
        <v>20</v>
      </c>
      <c r="AO36">
        <v>73</v>
      </c>
      <c r="AP36">
        <v>72</v>
      </c>
      <c r="AQ36">
        <v>2</v>
      </c>
      <c r="AR36">
        <v>18</v>
      </c>
      <c r="AS36">
        <v>17</v>
      </c>
      <c r="AT36">
        <v>0</v>
      </c>
      <c r="AU36">
        <v>63</v>
      </c>
      <c r="AV36">
        <v>61</v>
      </c>
      <c r="AW36">
        <v>2</v>
      </c>
      <c r="AX36">
        <v>156</v>
      </c>
      <c r="AY36">
        <v>155</v>
      </c>
      <c r="AZ36">
        <v>1</v>
      </c>
      <c r="BA36">
        <v>40</v>
      </c>
      <c r="BB36">
        <v>40</v>
      </c>
      <c r="BC36">
        <v>0</v>
      </c>
      <c r="BD36">
        <v>2241</v>
      </c>
      <c r="BE36">
        <v>1897</v>
      </c>
      <c r="BF36">
        <v>344</v>
      </c>
      <c r="BG36">
        <v>1281</v>
      </c>
      <c r="BH36">
        <v>1170</v>
      </c>
      <c r="BI36">
        <v>110</v>
      </c>
      <c r="BJ36">
        <v>266</v>
      </c>
      <c r="BK36">
        <v>183</v>
      </c>
      <c r="BL36">
        <v>82</v>
      </c>
    </row>
    <row r="37" spans="1:64">
      <c r="A37" t="s">
        <v>901</v>
      </c>
      <c r="B37">
        <v>10895</v>
      </c>
      <c r="C37">
        <v>8548</v>
      </c>
      <c r="D37">
        <v>2347</v>
      </c>
      <c r="E37">
        <v>114</v>
      </c>
      <c r="F37">
        <v>36</v>
      </c>
      <c r="G37">
        <v>78</v>
      </c>
      <c r="H37">
        <v>568</v>
      </c>
      <c r="I37">
        <v>423</v>
      </c>
      <c r="J37">
        <v>145</v>
      </c>
      <c r="K37">
        <v>395</v>
      </c>
      <c r="L37">
        <v>281</v>
      </c>
      <c r="M37">
        <v>114</v>
      </c>
      <c r="N37">
        <v>245</v>
      </c>
      <c r="O37">
        <v>209</v>
      </c>
      <c r="P37">
        <v>36</v>
      </c>
      <c r="Q37">
        <v>48</v>
      </c>
      <c r="R37">
        <v>42</v>
      </c>
      <c r="S37">
        <v>7</v>
      </c>
      <c r="T37">
        <v>21</v>
      </c>
      <c r="U37">
        <v>20</v>
      </c>
      <c r="V37">
        <v>1</v>
      </c>
      <c r="W37">
        <v>4</v>
      </c>
      <c r="X37">
        <v>4</v>
      </c>
      <c r="Y37">
        <v>0</v>
      </c>
      <c r="Z37">
        <v>54</v>
      </c>
      <c r="AA37">
        <v>45</v>
      </c>
      <c r="AB37">
        <v>10</v>
      </c>
      <c r="AC37">
        <v>61</v>
      </c>
      <c r="AD37">
        <v>48</v>
      </c>
      <c r="AE37">
        <v>13</v>
      </c>
      <c r="AF37">
        <v>43</v>
      </c>
      <c r="AG37">
        <v>41</v>
      </c>
      <c r="AH37">
        <v>2</v>
      </c>
      <c r="AI37">
        <v>13</v>
      </c>
      <c r="AJ37">
        <v>10</v>
      </c>
      <c r="AK37">
        <v>3</v>
      </c>
      <c r="AL37">
        <v>384</v>
      </c>
      <c r="AM37">
        <v>216</v>
      </c>
      <c r="AN37">
        <v>168</v>
      </c>
      <c r="AO37">
        <v>261</v>
      </c>
      <c r="AP37">
        <v>257</v>
      </c>
      <c r="AQ37">
        <v>5</v>
      </c>
      <c r="AR37">
        <v>33</v>
      </c>
      <c r="AS37">
        <v>31</v>
      </c>
      <c r="AT37">
        <v>3</v>
      </c>
      <c r="AU37">
        <v>253</v>
      </c>
      <c r="AV37">
        <v>247</v>
      </c>
      <c r="AW37">
        <v>6</v>
      </c>
      <c r="AX37">
        <v>382</v>
      </c>
      <c r="AY37">
        <v>370</v>
      </c>
      <c r="AZ37">
        <v>12</v>
      </c>
      <c r="BA37">
        <v>96</v>
      </c>
      <c r="BB37">
        <v>94</v>
      </c>
      <c r="BC37">
        <v>2</v>
      </c>
      <c r="BD37">
        <v>7459</v>
      </c>
      <c r="BE37">
        <v>5974</v>
      </c>
      <c r="BF37">
        <v>1485</v>
      </c>
      <c r="BG37">
        <v>3785</v>
      </c>
      <c r="BH37">
        <v>3386</v>
      </c>
      <c r="BI37">
        <v>399</v>
      </c>
      <c r="BJ37">
        <v>801</v>
      </c>
      <c r="BK37">
        <v>504</v>
      </c>
      <c r="BL37">
        <v>297</v>
      </c>
    </row>
    <row r="38" spans="1:64">
      <c r="A38" t="s">
        <v>900</v>
      </c>
      <c r="B38">
        <v>7261</v>
      </c>
      <c r="C38">
        <v>5734</v>
      </c>
      <c r="D38">
        <v>1527</v>
      </c>
      <c r="E38">
        <v>61</v>
      </c>
      <c r="F38">
        <v>17</v>
      </c>
      <c r="G38">
        <v>44</v>
      </c>
      <c r="H38">
        <v>417</v>
      </c>
      <c r="I38">
        <v>324</v>
      </c>
      <c r="J38">
        <v>93</v>
      </c>
      <c r="K38">
        <v>244</v>
      </c>
      <c r="L38">
        <v>170</v>
      </c>
      <c r="M38">
        <v>74</v>
      </c>
      <c r="N38">
        <v>157</v>
      </c>
      <c r="O38">
        <v>132</v>
      </c>
      <c r="P38">
        <v>25</v>
      </c>
      <c r="Q38">
        <v>11</v>
      </c>
      <c r="R38">
        <v>7</v>
      </c>
      <c r="S38">
        <v>4</v>
      </c>
      <c r="T38">
        <v>10</v>
      </c>
      <c r="U38">
        <v>8</v>
      </c>
      <c r="V38">
        <v>2</v>
      </c>
      <c r="W38">
        <v>1</v>
      </c>
      <c r="X38">
        <v>0</v>
      </c>
      <c r="Y38">
        <v>1</v>
      </c>
      <c r="Z38">
        <v>56</v>
      </c>
      <c r="AA38">
        <v>46</v>
      </c>
      <c r="AB38">
        <v>10</v>
      </c>
      <c r="AC38">
        <v>62</v>
      </c>
      <c r="AD38">
        <v>55</v>
      </c>
      <c r="AE38">
        <v>7</v>
      </c>
      <c r="AF38">
        <v>15</v>
      </c>
      <c r="AG38">
        <v>13</v>
      </c>
      <c r="AH38">
        <v>2</v>
      </c>
      <c r="AI38">
        <v>3</v>
      </c>
      <c r="AJ38">
        <v>2</v>
      </c>
      <c r="AK38">
        <v>1</v>
      </c>
      <c r="AL38">
        <v>291</v>
      </c>
      <c r="AM38">
        <v>175</v>
      </c>
      <c r="AN38">
        <v>116</v>
      </c>
      <c r="AO38">
        <v>169</v>
      </c>
      <c r="AP38">
        <v>164</v>
      </c>
      <c r="AQ38">
        <v>5</v>
      </c>
      <c r="AR38">
        <v>36</v>
      </c>
      <c r="AS38">
        <v>32</v>
      </c>
      <c r="AT38">
        <v>4</v>
      </c>
      <c r="AU38">
        <v>134</v>
      </c>
      <c r="AV38">
        <v>131</v>
      </c>
      <c r="AW38">
        <v>3</v>
      </c>
      <c r="AX38">
        <v>295</v>
      </c>
      <c r="AY38">
        <v>287</v>
      </c>
      <c r="AZ38">
        <v>7</v>
      </c>
      <c r="BA38">
        <v>61</v>
      </c>
      <c r="BB38">
        <v>59</v>
      </c>
      <c r="BC38">
        <v>2</v>
      </c>
      <c r="BD38">
        <v>4805</v>
      </c>
      <c r="BE38">
        <v>3886</v>
      </c>
      <c r="BF38">
        <v>919</v>
      </c>
      <c r="BG38">
        <v>2488</v>
      </c>
      <c r="BH38">
        <v>2236</v>
      </c>
      <c r="BI38">
        <v>253</v>
      </c>
      <c r="BJ38">
        <v>653</v>
      </c>
      <c r="BK38">
        <v>416</v>
      </c>
      <c r="BL38">
        <v>237</v>
      </c>
    </row>
    <row r="39" spans="1:64">
      <c r="A39" t="s">
        <v>899</v>
      </c>
      <c r="B39">
        <v>1798</v>
      </c>
      <c r="C39">
        <v>1411</v>
      </c>
      <c r="D39">
        <v>387</v>
      </c>
      <c r="E39">
        <v>16</v>
      </c>
      <c r="F39">
        <v>4</v>
      </c>
      <c r="G39">
        <v>13</v>
      </c>
      <c r="H39">
        <v>85</v>
      </c>
      <c r="I39">
        <v>58</v>
      </c>
      <c r="J39">
        <v>28</v>
      </c>
      <c r="K39">
        <v>71</v>
      </c>
      <c r="L39">
        <v>50</v>
      </c>
      <c r="M39">
        <v>21</v>
      </c>
      <c r="N39">
        <v>26</v>
      </c>
      <c r="O39">
        <v>15</v>
      </c>
      <c r="P39">
        <v>11</v>
      </c>
      <c r="Q39">
        <v>4</v>
      </c>
      <c r="R39">
        <v>2</v>
      </c>
      <c r="S39">
        <v>1</v>
      </c>
      <c r="T39">
        <v>2</v>
      </c>
      <c r="U39">
        <v>1</v>
      </c>
      <c r="V39">
        <v>2</v>
      </c>
      <c r="W39">
        <v>1</v>
      </c>
      <c r="X39">
        <v>1</v>
      </c>
      <c r="Y39" t="s">
        <v>19</v>
      </c>
      <c r="Z39">
        <v>6</v>
      </c>
      <c r="AA39">
        <v>3</v>
      </c>
      <c r="AB39">
        <v>4</v>
      </c>
      <c r="AC39">
        <v>11</v>
      </c>
      <c r="AD39">
        <v>7</v>
      </c>
      <c r="AE39">
        <v>4</v>
      </c>
      <c r="AF39">
        <v>1</v>
      </c>
      <c r="AG39">
        <v>1</v>
      </c>
      <c r="AH39">
        <v>0</v>
      </c>
      <c r="AI39">
        <v>0</v>
      </c>
      <c r="AJ39">
        <v>0</v>
      </c>
      <c r="AK39">
        <v>0</v>
      </c>
      <c r="AL39">
        <v>73</v>
      </c>
      <c r="AM39">
        <v>34</v>
      </c>
      <c r="AN39">
        <v>40</v>
      </c>
      <c r="AO39">
        <v>35</v>
      </c>
      <c r="AP39">
        <v>35</v>
      </c>
      <c r="AQ39">
        <v>0</v>
      </c>
      <c r="AR39">
        <v>8</v>
      </c>
      <c r="AS39">
        <v>7</v>
      </c>
      <c r="AT39">
        <v>1</v>
      </c>
      <c r="AU39">
        <v>30</v>
      </c>
      <c r="AV39">
        <v>28</v>
      </c>
      <c r="AW39">
        <v>2</v>
      </c>
      <c r="AX39">
        <v>66</v>
      </c>
      <c r="AY39">
        <v>63</v>
      </c>
      <c r="AZ39">
        <v>2</v>
      </c>
      <c r="BA39">
        <v>15</v>
      </c>
      <c r="BB39">
        <v>15</v>
      </c>
      <c r="BC39" t="s">
        <v>19</v>
      </c>
      <c r="BD39">
        <v>1235</v>
      </c>
      <c r="BE39">
        <v>1014</v>
      </c>
      <c r="BF39">
        <v>221</v>
      </c>
      <c r="BG39">
        <v>623</v>
      </c>
      <c r="BH39">
        <v>567</v>
      </c>
      <c r="BI39">
        <v>56</v>
      </c>
      <c r="BJ39">
        <v>152</v>
      </c>
      <c r="BK39">
        <v>104</v>
      </c>
      <c r="BL39">
        <v>49</v>
      </c>
    </row>
    <row r="40" spans="1:64">
      <c r="A40" t="s">
        <v>898</v>
      </c>
      <c r="B40">
        <v>2123</v>
      </c>
      <c r="C40">
        <v>1852</v>
      </c>
      <c r="D40">
        <v>272</v>
      </c>
      <c r="E40">
        <v>18</v>
      </c>
      <c r="F40">
        <v>3</v>
      </c>
      <c r="G40">
        <v>15</v>
      </c>
      <c r="H40">
        <v>114</v>
      </c>
      <c r="I40">
        <v>92</v>
      </c>
      <c r="J40">
        <v>23</v>
      </c>
      <c r="K40">
        <v>105</v>
      </c>
      <c r="L40">
        <v>82</v>
      </c>
      <c r="M40">
        <v>23</v>
      </c>
      <c r="N40">
        <v>37</v>
      </c>
      <c r="O40">
        <v>31</v>
      </c>
      <c r="P40">
        <v>6</v>
      </c>
      <c r="Q40">
        <v>4</v>
      </c>
      <c r="R40">
        <v>3</v>
      </c>
      <c r="S40">
        <v>1</v>
      </c>
      <c r="T40">
        <v>1</v>
      </c>
      <c r="U40">
        <v>1</v>
      </c>
      <c r="V40">
        <v>0</v>
      </c>
      <c r="W40">
        <v>1</v>
      </c>
      <c r="X40">
        <v>1</v>
      </c>
      <c r="Y40" t="s">
        <v>19</v>
      </c>
      <c r="Z40">
        <v>8</v>
      </c>
      <c r="AA40">
        <v>6</v>
      </c>
      <c r="AB40">
        <v>2</v>
      </c>
      <c r="AC40">
        <v>15</v>
      </c>
      <c r="AD40">
        <v>12</v>
      </c>
      <c r="AE40">
        <v>3</v>
      </c>
      <c r="AF40">
        <v>6</v>
      </c>
      <c r="AG40">
        <v>6</v>
      </c>
      <c r="AH40" t="s">
        <v>19</v>
      </c>
      <c r="AI40">
        <v>3</v>
      </c>
      <c r="AJ40">
        <v>3</v>
      </c>
      <c r="AK40" t="s">
        <v>19</v>
      </c>
      <c r="AL40">
        <v>124</v>
      </c>
      <c r="AM40">
        <v>101</v>
      </c>
      <c r="AN40">
        <v>23</v>
      </c>
      <c r="AO40">
        <v>44</v>
      </c>
      <c r="AP40">
        <v>43</v>
      </c>
      <c r="AQ40">
        <v>2</v>
      </c>
      <c r="AR40">
        <v>16</v>
      </c>
      <c r="AS40">
        <v>15</v>
      </c>
      <c r="AT40">
        <v>1</v>
      </c>
      <c r="AU40">
        <v>62</v>
      </c>
      <c r="AV40">
        <v>62</v>
      </c>
      <c r="AW40">
        <v>1</v>
      </c>
      <c r="AX40">
        <v>71</v>
      </c>
      <c r="AY40">
        <v>71</v>
      </c>
      <c r="AZ40">
        <v>0</v>
      </c>
      <c r="BA40">
        <v>13</v>
      </c>
      <c r="BB40">
        <v>13</v>
      </c>
      <c r="BC40">
        <v>0</v>
      </c>
      <c r="BD40">
        <v>1388</v>
      </c>
      <c r="BE40">
        <v>1248</v>
      </c>
      <c r="BF40">
        <v>141</v>
      </c>
      <c r="BG40">
        <v>763</v>
      </c>
      <c r="BH40">
        <v>734</v>
      </c>
      <c r="BI40">
        <v>28</v>
      </c>
      <c r="BJ40">
        <v>144</v>
      </c>
      <c r="BK40">
        <v>105</v>
      </c>
      <c r="BL40">
        <v>38</v>
      </c>
    </row>
    <row r="41" spans="1:64">
      <c r="A41" t="s">
        <v>897</v>
      </c>
      <c r="B41">
        <v>911</v>
      </c>
      <c r="C41">
        <v>833</v>
      </c>
      <c r="D41">
        <v>78</v>
      </c>
      <c r="E41">
        <v>9</v>
      </c>
      <c r="F41">
        <v>3</v>
      </c>
      <c r="G41">
        <v>6</v>
      </c>
      <c r="H41">
        <v>35</v>
      </c>
      <c r="I41">
        <v>32</v>
      </c>
      <c r="J41">
        <v>3</v>
      </c>
      <c r="K41">
        <v>36</v>
      </c>
      <c r="L41">
        <v>30</v>
      </c>
      <c r="M41">
        <v>6</v>
      </c>
      <c r="N41">
        <v>16</v>
      </c>
      <c r="O41">
        <v>14</v>
      </c>
      <c r="P41">
        <v>1</v>
      </c>
      <c r="Q41">
        <v>5</v>
      </c>
      <c r="R41">
        <v>5</v>
      </c>
      <c r="S41">
        <v>0</v>
      </c>
      <c r="T41">
        <v>4</v>
      </c>
      <c r="U41">
        <v>4</v>
      </c>
      <c r="V41">
        <v>0</v>
      </c>
      <c r="W41">
        <v>0</v>
      </c>
      <c r="X41" t="s">
        <v>19</v>
      </c>
      <c r="Y41">
        <v>0</v>
      </c>
      <c r="Z41">
        <v>1</v>
      </c>
      <c r="AA41">
        <v>1</v>
      </c>
      <c r="AB41">
        <v>0</v>
      </c>
      <c r="AC41">
        <v>4</v>
      </c>
      <c r="AD41">
        <v>4</v>
      </c>
      <c r="AE41">
        <v>1</v>
      </c>
      <c r="AF41">
        <v>1</v>
      </c>
      <c r="AG41">
        <v>1</v>
      </c>
      <c r="AH41" t="s">
        <v>19</v>
      </c>
      <c r="AI41">
        <v>0</v>
      </c>
      <c r="AJ41">
        <v>0</v>
      </c>
      <c r="AK41" t="s">
        <v>19</v>
      </c>
      <c r="AL41">
        <v>71</v>
      </c>
      <c r="AM41">
        <v>58</v>
      </c>
      <c r="AN41">
        <v>13</v>
      </c>
      <c r="AO41">
        <v>17</v>
      </c>
      <c r="AP41">
        <v>17</v>
      </c>
      <c r="AQ41" t="s">
        <v>19</v>
      </c>
      <c r="AR41">
        <v>6</v>
      </c>
      <c r="AS41">
        <v>6</v>
      </c>
      <c r="AT41">
        <v>0</v>
      </c>
      <c r="AU41">
        <v>18</v>
      </c>
      <c r="AV41">
        <v>18</v>
      </c>
      <c r="AW41" t="s">
        <v>19</v>
      </c>
      <c r="AX41">
        <v>28</v>
      </c>
      <c r="AY41">
        <v>27</v>
      </c>
      <c r="AZ41">
        <v>2</v>
      </c>
      <c r="BA41">
        <v>9</v>
      </c>
      <c r="BB41">
        <v>9</v>
      </c>
      <c r="BC41" t="s">
        <v>19</v>
      </c>
      <c r="BD41">
        <v>606</v>
      </c>
      <c r="BE41">
        <v>578</v>
      </c>
      <c r="BF41">
        <v>28</v>
      </c>
      <c r="BG41">
        <v>414</v>
      </c>
      <c r="BH41">
        <v>403</v>
      </c>
      <c r="BI41">
        <v>11</v>
      </c>
      <c r="BJ41">
        <v>70</v>
      </c>
      <c r="BK41">
        <v>51</v>
      </c>
      <c r="BL41">
        <v>19</v>
      </c>
    </row>
    <row r="42" spans="1:64">
      <c r="A42" t="s">
        <v>896</v>
      </c>
      <c r="B42">
        <v>1838</v>
      </c>
      <c r="C42">
        <v>1572</v>
      </c>
      <c r="D42">
        <v>266</v>
      </c>
      <c r="E42">
        <v>13</v>
      </c>
      <c r="F42">
        <v>0</v>
      </c>
      <c r="G42">
        <v>13</v>
      </c>
      <c r="H42">
        <v>85</v>
      </c>
      <c r="I42">
        <v>72</v>
      </c>
      <c r="J42">
        <v>14</v>
      </c>
      <c r="K42">
        <v>72</v>
      </c>
      <c r="L42">
        <v>60</v>
      </c>
      <c r="M42">
        <v>11</v>
      </c>
      <c r="N42">
        <v>41</v>
      </c>
      <c r="O42">
        <v>37</v>
      </c>
      <c r="P42">
        <v>4</v>
      </c>
      <c r="Q42">
        <v>7</v>
      </c>
      <c r="R42">
        <v>7</v>
      </c>
      <c r="S42" t="s">
        <v>19</v>
      </c>
      <c r="T42">
        <v>8</v>
      </c>
      <c r="U42">
        <v>7</v>
      </c>
      <c r="V42">
        <v>0</v>
      </c>
      <c r="W42">
        <v>0</v>
      </c>
      <c r="X42">
        <v>0</v>
      </c>
      <c r="Y42" t="s">
        <v>19</v>
      </c>
      <c r="Z42">
        <v>12</v>
      </c>
      <c r="AA42">
        <v>10</v>
      </c>
      <c r="AB42">
        <v>2</v>
      </c>
      <c r="AC42">
        <v>14</v>
      </c>
      <c r="AD42">
        <v>12</v>
      </c>
      <c r="AE42">
        <v>2</v>
      </c>
      <c r="AF42" t="s">
        <v>19</v>
      </c>
      <c r="AG42" t="s">
        <v>19</v>
      </c>
      <c r="AH42" t="s">
        <v>19</v>
      </c>
      <c r="AI42">
        <v>1</v>
      </c>
      <c r="AJ42">
        <v>0</v>
      </c>
      <c r="AK42">
        <v>0</v>
      </c>
      <c r="AL42">
        <v>169</v>
      </c>
      <c r="AM42">
        <v>136</v>
      </c>
      <c r="AN42">
        <v>33</v>
      </c>
      <c r="AO42">
        <v>33</v>
      </c>
      <c r="AP42">
        <v>33</v>
      </c>
      <c r="AQ42" t="s">
        <v>19</v>
      </c>
      <c r="AR42">
        <v>19</v>
      </c>
      <c r="AS42">
        <v>19</v>
      </c>
      <c r="AT42">
        <v>0</v>
      </c>
      <c r="AU42">
        <v>47</v>
      </c>
      <c r="AV42">
        <v>47</v>
      </c>
      <c r="AW42" t="s">
        <v>19</v>
      </c>
      <c r="AX42">
        <v>69</v>
      </c>
      <c r="AY42">
        <v>69</v>
      </c>
      <c r="AZ42">
        <v>0</v>
      </c>
      <c r="BA42">
        <v>11</v>
      </c>
      <c r="BB42">
        <v>11</v>
      </c>
      <c r="BC42" t="s">
        <v>19</v>
      </c>
      <c r="BD42">
        <v>1129</v>
      </c>
      <c r="BE42">
        <v>986</v>
      </c>
      <c r="BF42">
        <v>143</v>
      </c>
      <c r="BG42">
        <v>690</v>
      </c>
      <c r="BH42">
        <v>653</v>
      </c>
      <c r="BI42">
        <v>37</v>
      </c>
      <c r="BJ42">
        <v>161</v>
      </c>
      <c r="BK42">
        <v>113</v>
      </c>
      <c r="BL42">
        <v>48</v>
      </c>
    </row>
    <row r="43" spans="1:64">
      <c r="A43" t="s">
        <v>895</v>
      </c>
      <c r="B43">
        <v>3599</v>
      </c>
      <c r="C43">
        <v>3154</v>
      </c>
      <c r="D43">
        <v>445</v>
      </c>
      <c r="E43">
        <v>33</v>
      </c>
      <c r="F43">
        <v>9</v>
      </c>
      <c r="G43">
        <v>25</v>
      </c>
      <c r="H43">
        <v>180</v>
      </c>
      <c r="I43">
        <v>148</v>
      </c>
      <c r="J43">
        <v>32</v>
      </c>
      <c r="K43">
        <v>154</v>
      </c>
      <c r="L43">
        <v>126</v>
      </c>
      <c r="M43">
        <v>28</v>
      </c>
      <c r="N43">
        <v>92</v>
      </c>
      <c r="O43">
        <v>73</v>
      </c>
      <c r="P43">
        <v>20</v>
      </c>
      <c r="Q43">
        <v>15</v>
      </c>
      <c r="R43">
        <v>12</v>
      </c>
      <c r="S43">
        <v>3</v>
      </c>
      <c r="T43">
        <v>10</v>
      </c>
      <c r="U43">
        <v>8</v>
      </c>
      <c r="V43">
        <v>2</v>
      </c>
      <c r="W43">
        <v>1</v>
      </c>
      <c r="X43" t="s">
        <v>19</v>
      </c>
      <c r="Y43">
        <v>1</v>
      </c>
      <c r="Z43">
        <v>29</v>
      </c>
      <c r="AA43">
        <v>22</v>
      </c>
      <c r="AB43">
        <v>7</v>
      </c>
      <c r="AC43">
        <v>32</v>
      </c>
      <c r="AD43">
        <v>26</v>
      </c>
      <c r="AE43">
        <v>6</v>
      </c>
      <c r="AF43">
        <v>4</v>
      </c>
      <c r="AG43">
        <v>4</v>
      </c>
      <c r="AH43" t="s">
        <v>19</v>
      </c>
      <c r="AI43">
        <v>2</v>
      </c>
      <c r="AJ43">
        <v>1</v>
      </c>
      <c r="AK43">
        <v>1</v>
      </c>
      <c r="AL43">
        <v>150</v>
      </c>
      <c r="AM43">
        <v>108</v>
      </c>
      <c r="AN43">
        <v>42</v>
      </c>
      <c r="AO43">
        <v>98</v>
      </c>
      <c r="AP43">
        <v>95</v>
      </c>
      <c r="AQ43">
        <v>3</v>
      </c>
      <c r="AR43">
        <v>26</v>
      </c>
      <c r="AS43">
        <v>23</v>
      </c>
      <c r="AT43">
        <v>3</v>
      </c>
      <c r="AU43">
        <v>100</v>
      </c>
      <c r="AV43">
        <v>97</v>
      </c>
      <c r="AW43">
        <v>2</v>
      </c>
      <c r="AX43">
        <v>160</v>
      </c>
      <c r="AY43">
        <v>158</v>
      </c>
      <c r="AZ43">
        <v>2</v>
      </c>
      <c r="BA43">
        <v>46</v>
      </c>
      <c r="BB43">
        <v>46</v>
      </c>
      <c r="BC43">
        <v>1</v>
      </c>
      <c r="BD43">
        <v>2336</v>
      </c>
      <c r="BE43">
        <v>2099</v>
      </c>
      <c r="BF43">
        <v>236</v>
      </c>
      <c r="BG43">
        <v>1295</v>
      </c>
      <c r="BH43">
        <v>1205</v>
      </c>
      <c r="BI43">
        <v>90</v>
      </c>
      <c r="BJ43">
        <v>271</v>
      </c>
      <c r="BK43">
        <v>217</v>
      </c>
      <c r="BL43">
        <v>53</v>
      </c>
    </row>
    <row r="44" spans="1:64">
      <c r="A44" t="s">
        <v>894</v>
      </c>
      <c r="B44">
        <v>5632</v>
      </c>
      <c r="C44">
        <v>4727</v>
      </c>
      <c r="D44">
        <v>905</v>
      </c>
      <c r="E44">
        <v>53</v>
      </c>
      <c r="F44">
        <v>14</v>
      </c>
      <c r="G44">
        <v>39</v>
      </c>
      <c r="H44">
        <v>213</v>
      </c>
      <c r="I44">
        <v>179</v>
      </c>
      <c r="J44">
        <v>34</v>
      </c>
      <c r="K44">
        <v>275</v>
      </c>
      <c r="L44">
        <v>222</v>
      </c>
      <c r="M44">
        <v>53</v>
      </c>
      <c r="N44">
        <v>168</v>
      </c>
      <c r="O44">
        <v>144</v>
      </c>
      <c r="P44">
        <v>24</v>
      </c>
      <c r="Q44">
        <v>21</v>
      </c>
      <c r="R44">
        <v>18</v>
      </c>
      <c r="S44">
        <v>3</v>
      </c>
      <c r="T44">
        <v>13</v>
      </c>
      <c r="U44">
        <v>11</v>
      </c>
      <c r="V44">
        <v>2</v>
      </c>
      <c r="W44">
        <v>0</v>
      </c>
      <c r="X44">
        <v>0</v>
      </c>
      <c r="Y44" t="s">
        <v>19</v>
      </c>
      <c r="Z44">
        <v>42</v>
      </c>
      <c r="AA44">
        <v>34</v>
      </c>
      <c r="AB44">
        <v>8</v>
      </c>
      <c r="AC44">
        <v>85</v>
      </c>
      <c r="AD44">
        <v>74</v>
      </c>
      <c r="AE44">
        <v>11</v>
      </c>
      <c r="AF44">
        <v>3</v>
      </c>
      <c r="AG44">
        <v>3</v>
      </c>
      <c r="AH44" t="s">
        <v>19</v>
      </c>
      <c r="AI44">
        <v>4</v>
      </c>
      <c r="AJ44">
        <v>4</v>
      </c>
      <c r="AK44">
        <v>0</v>
      </c>
      <c r="AL44">
        <v>327</v>
      </c>
      <c r="AM44">
        <v>204</v>
      </c>
      <c r="AN44">
        <v>123</v>
      </c>
      <c r="AO44">
        <v>117</v>
      </c>
      <c r="AP44">
        <v>112</v>
      </c>
      <c r="AQ44">
        <v>6</v>
      </c>
      <c r="AR44">
        <v>52</v>
      </c>
      <c r="AS44">
        <v>43</v>
      </c>
      <c r="AT44">
        <v>9</v>
      </c>
      <c r="AU44">
        <v>111</v>
      </c>
      <c r="AV44">
        <v>107</v>
      </c>
      <c r="AW44">
        <v>4</v>
      </c>
      <c r="AX44">
        <v>237</v>
      </c>
      <c r="AY44">
        <v>234</v>
      </c>
      <c r="AZ44">
        <v>3</v>
      </c>
      <c r="BA44">
        <v>71</v>
      </c>
      <c r="BB44">
        <v>69</v>
      </c>
      <c r="BC44">
        <v>1</v>
      </c>
      <c r="BD44">
        <v>3584</v>
      </c>
      <c r="BE44">
        <v>3091</v>
      </c>
      <c r="BF44">
        <v>494</v>
      </c>
      <c r="BG44">
        <v>1970</v>
      </c>
      <c r="BH44">
        <v>1808</v>
      </c>
      <c r="BI44">
        <v>162</v>
      </c>
      <c r="BJ44">
        <v>494</v>
      </c>
      <c r="BK44">
        <v>377</v>
      </c>
      <c r="BL44">
        <v>117</v>
      </c>
    </row>
    <row r="45" spans="1:64">
      <c r="A45" t="s">
        <v>893</v>
      </c>
      <c r="B45">
        <v>2278</v>
      </c>
      <c r="C45">
        <v>1968</v>
      </c>
      <c r="D45">
        <v>310</v>
      </c>
      <c r="E45">
        <v>19</v>
      </c>
      <c r="F45">
        <v>3</v>
      </c>
      <c r="G45">
        <v>16</v>
      </c>
      <c r="H45">
        <v>108</v>
      </c>
      <c r="I45">
        <v>96</v>
      </c>
      <c r="J45">
        <v>12</v>
      </c>
      <c r="K45">
        <v>101</v>
      </c>
      <c r="L45">
        <v>86</v>
      </c>
      <c r="M45">
        <v>15</v>
      </c>
      <c r="N45">
        <v>49</v>
      </c>
      <c r="O45">
        <v>44</v>
      </c>
      <c r="P45">
        <v>6</v>
      </c>
      <c r="Q45">
        <v>3</v>
      </c>
      <c r="R45">
        <v>2</v>
      </c>
      <c r="S45">
        <v>1</v>
      </c>
      <c r="T45">
        <v>3</v>
      </c>
      <c r="U45">
        <v>3</v>
      </c>
      <c r="V45">
        <v>0</v>
      </c>
      <c r="W45">
        <v>2</v>
      </c>
      <c r="X45">
        <v>1</v>
      </c>
      <c r="Y45">
        <v>1</v>
      </c>
      <c r="Z45">
        <v>15</v>
      </c>
      <c r="AA45">
        <v>13</v>
      </c>
      <c r="AB45">
        <v>2</v>
      </c>
      <c r="AC45">
        <v>26</v>
      </c>
      <c r="AD45">
        <v>23</v>
      </c>
      <c r="AE45">
        <v>3</v>
      </c>
      <c r="AF45">
        <v>1</v>
      </c>
      <c r="AG45">
        <v>1</v>
      </c>
      <c r="AH45" t="s">
        <v>19</v>
      </c>
      <c r="AI45">
        <v>1</v>
      </c>
      <c r="AJ45">
        <v>1</v>
      </c>
      <c r="AK45" t="s">
        <v>19</v>
      </c>
      <c r="AL45">
        <v>133</v>
      </c>
      <c r="AM45">
        <v>94</v>
      </c>
      <c r="AN45">
        <v>39</v>
      </c>
      <c r="AO45">
        <v>44</v>
      </c>
      <c r="AP45">
        <v>43</v>
      </c>
      <c r="AQ45">
        <v>1</v>
      </c>
      <c r="AR45">
        <v>14</v>
      </c>
      <c r="AS45">
        <v>13</v>
      </c>
      <c r="AT45">
        <v>1</v>
      </c>
      <c r="AU45">
        <v>55</v>
      </c>
      <c r="AV45">
        <v>54</v>
      </c>
      <c r="AW45">
        <v>1</v>
      </c>
      <c r="AX45">
        <v>85</v>
      </c>
      <c r="AY45">
        <v>84</v>
      </c>
      <c r="AZ45">
        <v>2</v>
      </c>
      <c r="BA45">
        <v>27</v>
      </c>
      <c r="BB45">
        <v>26</v>
      </c>
      <c r="BC45">
        <v>1</v>
      </c>
      <c r="BD45">
        <v>1494</v>
      </c>
      <c r="BE45">
        <v>1320</v>
      </c>
      <c r="BF45">
        <v>174</v>
      </c>
      <c r="BG45">
        <v>887</v>
      </c>
      <c r="BH45">
        <v>844</v>
      </c>
      <c r="BI45">
        <v>43</v>
      </c>
      <c r="BJ45">
        <v>176</v>
      </c>
      <c r="BK45">
        <v>131</v>
      </c>
      <c r="BL45">
        <v>45</v>
      </c>
    </row>
    <row r="46" spans="1:64">
      <c r="A46" t="s">
        <v>892</v>
      </c>
      <c r="B46">
        <v>1297</v>
      </c>
      <c r="C46">
        <v>1152</v>
      </c>
      <c r="D46">
        <v>144</v>
      </c>
      <c r="E46">
        <v>13</v>
      </c>
      <c r="F46">
        <v>3</v>
      </c>
      <c r="G46">
        <v>10</v>
      </c>
      <c r="H46">
        <v>62</v>
      </c>
      <c r="I46">
        <v>50</v>
      </c>
      <c r="J46">
        <v>12</v>
      </c>
      <c r="K46">
        <v>69</v>
      </c>
      <c r="L46">
        <v>58</v>
      </c>
      <c r="M46">
        <v>11</v>
      </c>
      <c r="N46">
        <v>38</v>
      </c>
      <c r="O46">
        <v>36</v>
      </c>
      <c r="P46">
        <v>2</v>
      </c>
      <c r="Q46">
        <v>7</v>
      </c>
      <c r="R46">
        <v>7</v>
      </c>
      <c r="S46">
        <v>0</v>
      </c>
      <c r="T46">
        <v>5</v>
      </c>
      <c r="U46">
        <v>5</v>
      </c>
      <c r="V46">
        <v>0</v>
      </c>
      <c r="W46">
        <v>1</v>
      </c>
      <c r="X46" t="s">
        <v>19</v>
      </c>
      <c r="Y46">
        <v>1</v>
      </c>
      <c r="Z46">
        <v>11</v>
      </c>
      <c r="AA46">
        <v>10</v>
      </c>
      <c r="AB46">
        <v>0</v>
      </c>
      <c r="AC46">
        <v>14</v>
      </c>
      <c r="AD46">
        <v>13</v>
      </c>
      <c r="AE46">
        <v>1</v>
      </c>
      <c r="AF46" t="s">
        <v>19</v>
      </c>
      <c r="AG46" t="s">
        <v>19</v>
      </c>
      <c r="AH46" t="s">
        <v>19</v>
      </c>
      <c r="AI46">
        <v>1</v>
      </c>
      <c r="AJ46">
        <v>1</v>
      </c>
      <c r="AK46" t="s">
        <v>19</v>
      </c>
      <c r="AL46">
        <v>111</v>
      </c>
      <c r="AM46">
        <v>90</v>
      </c>
      <c r="AN46">
        <v>22</v>
      </c>
      <c r="AO46">
        <v>32</v>
      </c>
      <c r="AP46">
        <v>32</v>
      </c>
      <c r="AQ46" t="s">
        <v>19</v>
      </c>
      <c r="AR46">
        <v>13</v>
      </c>
      <c r="AS46">
        <v>13</v>
      </c>
      <c r="AT46">
        <v>0</v>
      </c>
      <c r="AU46">
        <v>24</v>
      </c>
      <c r="AV46">
        <v>23</v>
      </c>
      <c r="AW46">
        <v>1</v>
      </c>
      <c r="AX46">
        <v>49</v>
      </c>
      <c r="AY46">
        <v>49</v>
      </c>
      <c r="AZ46" t="s">
        <v>19</v>
      </c>
      <c r="BA46">
        <v>9</v>
      </c>
      <c r="BB46">
        <v>9</v>
      </c>
      <c r="BC46" t="s">
        <v>19</v>
      </c>
      <c r="BD46">
        <v>787</v>
      </c>
      <c r="BE46">
        <v>728</v>
      </c>
      <c r="BF46">
        <v>59</v>
      </c>
      <c r="BG46">
        <v>465</v>
      </c>
      <c r="BH46">
        <v>439</v>
      </c>
      <c r="BI46">
        <v>26</v>
      </c>
      <c r="BJ46">
        <v>98</v>
      </c>
      <c r="BK46">
        <v>70</v>
      </c>
      <c r="BL46">
        <v>28</v>
      </c>
    </row>
    <row r="47" spans="1:64">
      <c r="A47" t="s">
        <v>891</v>
      </c>
      <c r="B47">
        <v>1746</v>
      </c>
      <c r="C47">
        <v>1559</v>
      </c>
      <c r="D47">
        <v>187</v>
      </c>
      <c r="E47">
        <v>18</v>
      </c>
      <c r="F47">
        <v>4</v>
      </c>
      <c r="G47">
        <v>15</v>
      </c>
      <c r="H47">
        <v>90</v>
      </c>
      <c r="I47">
        <v>76</v>
      </c>
      <c r="J47">
        <v>14</v>
      </c>
      <c r="K47">
        <v>91</v>
      </c>
      <c r="L47">
        <v>83</v>
      </c>
      <c r="M47">
        <v>8</v>
      </c>
      <c r="N47">
        <v>47</v>
      </c>
      <c r="O47">
        <v>42</v>
      </c>
      <c r="P47">
        <v>4</v>
      </c>
      <c r="Q47">
        <v>8</v>
      </c>
      <c r="R47">
        <v>5</v>
      </c>
      <c r="S47">
        <v>2</v>
      </c>
      <c r="T47">
        <v>4</v>
      </c>
      <c r="U47">
        <v>4</v>
      </c>
      <c r="V47" t="s">
        <v>19</v>
      </c>
      <c r="W47">
        <v>1</v>
      </c>
      <c r="X47">
        <v>1</v>
      </c>
      <c r="Y47" t="s">
        <v>19</v>
      </c>
      <c r="Z47">
        <v>8</v>
      </c>
      <c r="AA47">
        <v>8</v>
      </c>
      <c r="AB47">
        <v>0</v>
      </c>
      <c r="AC47">
        <v>24</v>
      </c>
      <c r="AD47">
        <v>22</v>
      </c>
      <c r="AE47">
        <v>2</v>
      </c>
      <c r="AF47">
        <v>1</v>
      </c>
      <c r="AG47">
        <v>1</v>
      </c>
      <c r="AH47" t="s">
        <v>19</v>
      </c>
      <c r="AI47">
        <v>1</v>
      </c>
      <c r="AJ47">
        <v>1</v>
      </c>
      <c r="AK47" t="s">
        <v>19</v>
      </c>
      <c r="AL47">
        <v>118</v>
      </c>
      <c r="AM47">
        <v>90</v>
      </c>
      <c r="AN47">
        <v>27</v>
      </c>
      <c r="AO47">
        <v>37</v>
      </c>
      <c r="AP47">
        <v>36</v>
      </c>
      <c r="AQ47">
        <v>1</v>
      </c>
      <c r="AR47">
        <v>15</v>
      </c>
      <c r="AS47">
        <v>15</v>
      </c>
      <c r="AT47">
        <v>0</v>
      </c>
      <c r="AU47">
        <v>34</v>
      </c>
      <c r="AV47">
        <v>33</v>
      </c>
      <c r="AW47">
        <v>1</v>
      </c>
      <c r="AX47">
        <v>75</v>
      </c>
      <c r="AY47">
        <v>72</v>
      </c>
      <c r="AZ47">
        <v>3</v>
      </c>
      <c r="BA47">
        <v>20</v>
      </c>
      <c r="BB47">
        <v>20</v>
      </c>
      <c r="BC47">
        <v>0</v>
      </c>
      <c r="BD47">
        <v>1131</v>
      </c>
      <c r="BE47">
        <v>1033</v>
      </c>
      <c r="BF47">
        <v>98</v>
      </c>
      <c r="BG47">
        <v>683</v>
      </c>
      <c r="BH47">
        <v>649</v>
      </c>
      <c r="BI47">
        <v>34</v>
      </c>
      <c r="BJ47">
        <v>90</v>
      </c>
      <c r="BK47">
        <v>74</v>
      </c>
      <c r="BL47">
        <v>15</v>
      </c>
    </row>
    <row r="48" spans="1:64">
      <c r="A48" t="s">
        <v>890</v>
      </c>
      <c r="B48">
        <v>2269</v>
      </c>
      <c r="C48">
        <v>1969</v>
      </c>
      <c r="D48">
        <v>300</v>
      </c>
      <c r="E48">
        <v>23</v>
      </c>
      <c r="F48">
        <v>3</v>
      </c>
      <c r="G48">
        <v>20</v>
      </c>
      <c r="H48">
        <v>96</v>
      </c>
      <c r="I48">
        <v>86</v>
      </c>
      <c r="J48">
        <v>11</v>
      </c>
      <c r="K48">
        <v>130</v>
      </c>
      <c r="L48">
        <v>109</v>
      </c>
      <c r="M48">
        <v>21</v>
      </c>
      <c r="N48">
        <v>66</v>
      </c>
      <c r="O48">
        <v>60</v>
      </c>
      <c r="P48">
        <v>7</v>
      </c>
      <c r="Q48">
        <v>8</v>
      </c>
      <c r="R48">
        <v>5</v>
      </c>
      <c r="S48">
        <v>3</v>
      </c>
      <c r="T48">
        <v>4</v>
      </c>
      <c r="U48">
        <v>3</v>
      </c>
      <c r="V48">
        <v>0</v>
      </c>
      <c r="W48">
        <v>2</v>
      </c>
      <c r="X48">
        <v>2</v>
      </c>
      <c r="Y48">
        <v>0</v>
      </c>
      <c r="Z48">
        <v>15</v>
      </c>
      <c r="AA48">
        <v>13</v>
      </c>
      <c r="AB48">
        <v>2</v>
      </c>
      <c r="AC48">
        <v>36</v>
      </c>
      <c r="AD48">
        <v>35</v>
      </c>
      <c r="AE48">
        <v>1</v>
      </c>
      <c r="AF48">
        <v>1</v>
      </c>
      <c r="AG48">
        <v>1</v>
      </c>
      <c r="AH48" t="s">
        <v>19</v>
      </c>
      <c r="AI48">
        <v>1</v>
      </c>
      <c r="AJ48">
        <v>1</v>
      </c>
      <c r="AK48">
        <v>0</v>
      </c>
      <c r="AL48">
        <v>92</v>
      </c>
      <c r="AM48">
        <v>60</v>
      </c>
      <c r="AN48">
        <v>32</v>
      </c>
      <c r="AO48">
        <v>41</v>
      </c>
      <c r="AP48">
        <v>37</v>
      </c>
      <c r="AQ48">
        <v>4</v>
      </c>
      <c r="AR48">
        <v>23</v>
      </c>
      <c r="AS48">
        <v>19</v>
      </c>
      <c r="AT48">
        <v>4</v>
      </c>
      <c r="AU48">
        <v>48</v>
      </c>
      <c r="AV48">
        <v>47</v>
      </c>
      <c r="AW48">
        <v>1</v>
      </c>
      <c r="AX48">
        <v>124</v>
      </c>
      <c r="AY48">
        <v>121</v>
      </c>
      <c r="AZ48">
        <v>3</v>
      </c>
      <c r="BA48">
        <v>20</v>
      </c>
      <c r="BB48">
        <v>20</v>
      </c>
      <c r="BC48">
        <v>1</v>
      </c>
      <c r="BD48">
        <v>1493</v>
      </c>
      <c r="BE48">
        <v>1318</v>
      </c>
      <c r="BF48">
        <v>175</v>
      </c>
      <c r="BG48">
        <v>770</v>
      </c>
      <c r="BH48">
        <v>727</v>
      </c>
      <c r="BI48">
        <v>42</v>
      </c>
      <c r="BJ48">
        <v>133</v>
      </c>
      <c r="BK48">
        <v>109</v>
      </c>
      <c r="BL48">
        <v>24</v>
      </c>
    </row>
    <row r="49" spans="1:64">
      <c r="A49" t="s">
        <v>889</v>
      </c>
      <c r="B49">
        <v>887</v>
      </c>
      <c r="C49">
        <v>813</v>
      </c>
      <c r="D49">
        <v>74</v>
      </c>
      <c r="E49">
        <v>9</v>
      </c>
      <c r="F49">
        <v>1</v>
      </c>
      <c r="G49">
        <v>9</v>
      </c>
      <c r="H49">
        <v>42</v>
      </c>
      <c r="I49">
        <v>40</v>
      </c>
      <c r="J49">
        <v>3</v>
      </c>
      <c r="K49">
        <v>29</v>
      </c>
      <c r="L49">
        <v>26</v>
      </c>
      <c r="M49">
        <v>4</v>
      </c>
      <c r="N49">
        <v>17</v>
      </c>
      <c r="O49">
        <v>14</v>
      </c>
      <c r="P49">
        <v>3</v>
      </c>
      <c r="Q49">
        <v>4</v>
      </c>
      <c r="R49">
        <v>3</v>
      </c>
      <c r="S49">
        <v>1</v>
      </c>
      <c r="T49">
        <v>1</v>
      </c>
      <c r="U49">
        <v>1</v>
      </c>
      <c r="V49">
        <v>1</v>
      </c>
      <c r="W49">
        <v>1</v>
      </c>
      <c r="X49">
        <v>1</v>
      </c>
      <c r="Y49" t="s">
        <v>19</v>
      </c>
      <c r="Z49">
        <v>5</v>
      </c>
      <c r="AA49">
        <v>5</v>
      </c>
      <c r="AB49">
        <v>1</v>
      </c>
      <c r="AC49">
        <v>5</v>
      </c>
      <c r="AD49">
        <v>4</v>
      </c>
      <c r="AE49">
        <v>1</v>
      </c>
      <c r="AF49">
        <v>0</v>
      </c>
      <c r="AG49">
        <v>0</v>
      </c>
      <c r="AH49" t="s">
        <v>19</v>
      </c>
      <c r="AI49">
        <v>0</v>
      </c>
      <c r="AJ49">
        <v>0</v>
      </c>
      <c r="AK49" t="s">
        <v>19</v>
      </c>
      <c r="AL49">
        <v>62</v>
      </c>
      <c r="AM49">
        <v>54</v>
      </c>
      <c r="AN49">
        <v>8</v>
      </c>
      <c r="AO49">
        <v>17</v>
      </c>
      <c r="AP49">
        <v>17</v>
      </c>
      <c r="AQ49">
        <v>0</v>
      </c>
      <c r="AR49">
        <v>3</v>
      </c>
      <c r="AS49">
        <v>3</v>
      </c>
      <c r="AT49">
        <v>0</v>
      </c>
      <c r="AU49">
        <v>25</v>
      </c>
      <c r="AV49">
        <v>25</v>
      </c>
      <c r="AW49" t="s">
        <v>19</v>
      </c>
      <c r="AX49">
        <v>30</v>
      </c>
      <c r="AY49">
        <v>29</v>
      </c>
      <c r="AZ49">
        <v>1</v>
      </c>
      <c r="BA49">
        <v>10</v>
      </c>
      <c r="BB49">
        <v>10</v>
      </c>
      <c r="BC49">
        <v>0</v>
      </c>
      <c r="BD49">
        <v>567</v>
      </c>
      <c r="BE49">
        <v>538</v>
      </c>
      <c r="BF49">
        <v>29</v>
      </c>
      <c r="BG49">
        <v>338</v>
      </c>
      <c r="BH49">
        <v>329</v>
      </c>
      <c r="BI49">
        <v>9</v>
      </c>
      <c r="BJ49">
        <v>85</v>
      </c>
      <c r="BK49">
        <v>66</v>
      </c>
      <c r="BL49">
        <v>19</v>
      </c>
    </row>
    <row r="50" spans="1:64">
      <c r="A50" t="s">
        <v>888</v>
      </c>
      <c r="B50">
        <v>5344</v>
      </c>
      <c r="C50">
        <v>4689</v>
      </c>
      <c r="D50">
        <v>655</v>
      </c>
      <c r="E50">
        <v>50</v>
      </c>
      <c r="F50">
        <v>9</v>
      </c>
      <c r="G50">
        <v>40</v>
      </c>
      <c r="H50">
        <v>270</v>
      </c>
      <c r="I50">
        <v>241</v>
      </c>
      <c r="J50">
        <v>28</v>
      </c>
      <c r="K50">
        <v>296</v>
      </c>
      <c r="L50">
        <v>256</v>
      </c>
      <c r="M50">
        <v>40</v>
      </c>
      <c r="N50">
        <v>147</v>
      </c>
      <c r="O50">
        <v>132</v>
      </c>
      <c r="P50">
        <v>15</v>
      </c>
      <c r="Q50">
        <v>39</v>
      </c>
      <c r="R50">
        <v>35</v>
      </c>
      <c r="S50">
        <v>4</v>
      </c>
      <c r="T50">
        <v>23</v>
      </c>
      <c r="U50">
        <v>20</v>
      </c>
      <c r="V50">
        <v>4</v>
      </c>
      <c r="W50">
        <v>1</v>
      </c>
      <c r="X50">
        <v>1</v>
      </c>
      <c r="Y50" t="s">
        <v>19</v>
      </c>
      <c r="Z50">
        <v>24</v>
      </c>
      <c r="AA50">
        <v>22</v>
      </c>
      <c r="AB50">
        <v>2</v>
      </c>
      <c r="AC50">
        <v>44</v>
      </c>
      <c r="AD50">
        <v>41</v>
      </c>
      <c r="AE50">
        <v>4</v>
      </c>
      <c r="AF50">
        <v>8</v>
      </c>
      <c r="AG50">
        <v>8</v>
      </c>
      <c r="AH50" t="s">
        <v>19</v>
      </c>
      <c r="AI50">
        <v>9</v>
      </c>
      <c r="AJ50">
        <v>7</v>
      </c>
      <c r="AK50">
        <v>2</v>
      </c>
      <c r="AL50">
        <v>291</v>
      </c>
      <c r="AM50">
        <v>220</v>
      </c>
      <c r="AN50">
        <v>71</v>
      </c>
      <c r="AO50">
        <v>113</v>
      </c>
      <c r="AP50">
        <v>111</v>
      </c>
      <c r="AQ50">
        <v>1</v>
      </c>
      <c r="AR50">
        <v>40</v>
      </c>
      <c r="AS50">
        <v>36</v>
      </c>
      <c r="AT50">
        <v>4</v>
      </c>
      <c r="AU50">
        <v>133</v>
      </c>
      <c r="AV50">
        <v>131</v>
      </c>
      <c r="AW50">
        <v>2</v>
      </c>
      <c r="AX50">
        <v>234</v>
      </c>
      <c r="AY50">
        <v>232</v>
      </c>
      <c r="AZ50">
        <v>2</v>
      </c>
      <c r="BA50">
        <v>61</v>
      </c>
      <c r="BB50">
        <v>60</v>
      </c>
      <c r="BC50">
        <v>1</v>
      </c>
      <c r="BD50">
        <v>3380</v>
      </c>
      <c r="BE50">
        <v>3028</v>
      </c>
      <c r="BF50">
        <v>351</v>
      </c>
      <c r="BG50">
        <v>1724</v>
      </c>
      <c r="BH50">
        <v>1642</v>
      </c>
      <c r="BI50">
        <v>82</v>
      </c>
      <c r="BJ50">
        <v>391</v>
      </c>
      <c r="BK50">
        <v>291</v>
      </c>
      <c r="BL50">
        <v>100</v>
      </c>
    </row>
    <row r="51" spans="1:64">
      <c r="A51" t="s">
        <v>887</v>
      </c>
      <c r="B51">
        <v>1181</v>
      </c>
      <c r="C51">
        <v>1049</v>
      </c>
      <c r="D51">
        <v>132</v>
      </c>
      <c r="E51">
        <v>13</v>
      </c>
      <c r="F51">
        <v>3</v>
      </c>
      <c r="G51">
        <v>10</v>
      </c>
      <c r="H51">
        <v>43</v>
      </c>
      <c r="I51">
        <v>40</v>
      </c>
      <c r="J51">
        <v>3</v>
      </c>
      <c r="K51">
        <v>53</v>
      </c>
      <c r="L51">
        <v>48</v>
      </c>
      <c r="M51">
        <v>5</v>
      </c>
      <c r="N51">
        <v>25</v>
      </c>
      <c r="O51">
        <v>22</v>
      </c>
      <c r="P51">
        <v>3</v>
      </c>
      <c r="Q51">
        <v>2</v>
      </c>
      <c r="R51">
        <v>1</v>
      </c>
      <c r="S51">
        <v>1</v>
      </c>
      <c r="T51">
        <v>3</v>
      </c>
      <c r="U51">
        <v>2</v>
      </c>
      <c r="V51">
        <v>1</v>
      </c>
      <c r="W51" t="s">
        <v>19</v>
      </c>
      <c r="X51" t="s">
        <v>19</v>
      </c>
      <c r="Y51" t="s">
        <v>19</v>
      </c>
      <c r="Z51">
        <v>6</v>
      </c>
      <c r="AA51">
        <v>5</v>
      </c>
      <c r="AB51">
        <v>1</v>
      </c>
      <c r="AC51">
        <v>13</v>
      </c>
      <c r="AD51">
        <v>12</v>
      </c>
      <c r="AE51">
        <v>1</v>
      </c>
      <c r="AF51">
        <v>1</v>
      </c>
      <c r="AG51">
        <v>1</v>
      </c>
      <c r="AH51" t="s">
        <v>19</v>
      </c>
      <c r="AI51" t="s">
        <v>19</v>
      </c>
      <c r="AJ51" t="s">
        <v>19</v>
      </c>
      <c r="AK51" t="s">
        <v>19</v>
      </c>
      <c r="AL51">
        <v>104</v>
      </c>
      <c r="AM51">
        <v>86</v>
      </c>
      <c r="AN51">
        <v>18</v>
      </c>
      <c r="AO51">
        <v>22</v>
      </c>
      <c r="AP51">
        <v>22</v>
      </c>
      <c r="AQ51" t="s">
        <v>19</v>
      </c>
      <c r="AR51">
        <v>18</v>
      </c>
      <c r="AS51">
        <v>17</v>
      </c>
      <c r="AT51">
        <v>1</v>
      </c>
      <c r="AU51">
        <v>28</v>
      </c>
      <c r="AV51">
        <v>27</v>
      </c>
      <c r="AW51">
        <v>1</v>
      </c>
      <c r="AX51">
        <v>49</v>
      </c>
      <c r="AY51">
        <v>49</v>
      </c>
      <c r="AZ51" t="s">
        <v>19</v>
      </c>
      <c r="BA51">
        <v>9</v>
      </c>
      <c r="BB51">
        <v>9</v>
      </c>
      <c r="BC51" t="s">
        <v>19</v>
      </c>
      <c r="BD51">
        <v>738</v>
      </c>
      <c r="BE51">
        <v>660</v>
      </c>
      <c r="BF51">
        <v>78</v>
      </c>
      <c r="BG51">
        <v>385</v>
      </c>
      <c r="BH51">
        <v>368</v>
      </c>
      <c r="BI51">
        <v>17</v>
      </c>
      <c r="BJ51">
        <v>87</v>
      </c>
      <c r="BK51">
        <v>74</v>
      </c>
      <c r="BL51">
        <v>13</v>
      </c>
    </row>
    <row r="52" spans="1:64">
      <c r="A52" t="s">
        <v>886</v>
      </c>
      <c r="B52">
        <v>2525</v>
      </c>
      <c r="C52">
        <v>2242</v>
      </c>
      <c r="D52">
        <v>284</v>
      </c>
      <c r="E52">
        <v>28</v>
      </c>
      <c r="F52">
        <v>9</v>
      </c>
      <c r="G52">
        <v>19</v>
      </c>
      <c r="H52">
        <v>122</v>
      </c>
      <c r="I52">
        <v>106</v>
      </c>
      <c r="J52">
        <v>15</v>
      </c>
      <c r="K52">
        <v>139</v>
      </c>
      <c r="L52">
        <v>126</v>
      </c>
      <c r="M52">
        <v>13</v>
      </c>
      <c r="N52">
        <v>88</v>
      </c>
      <c r="O52">
        <v>82</v>
      </c>
      <c r="P52">
        <v>6</v>
      </c>
      <c r="Q52">
        <v>20</v>
      </c>
      <c r="R52">
        <v>18</v>
      </c>
      <c r="S52">
        <v>2</v>
      </c>
      <c r="T52">
        <v>6</v>
      </c>
      <c r="U52">
        <v>5</v>
      </c>
      <c r="V52">
        <v>1</v>
      </c>
      <c r="W52">
        <v>1</v>
      </c>
      <c r="X52">
        <v>1</v>
      </c>
      <c r="Y52" t="s">
        <v>19</v>
      </c>
      <c r="Z52">
        <v>18</v>
      </c>
      <c r="AA52">
        <v>17</v>
      </c>
      <c r="AB52">
        <v>1</v>
      </c>
      <c r="AC52">
        <v>41</v>
      </c>
      <c r="AD52">
        <v>38</v>
      </c>
      <c r="AE52">
        <v>3</v>
      </c>
      <c r="AF52">
        <v>2</v>
      </c>
      <c r="AG52">
        <v>2</v>
      </c>
      <c r="AH52" t="s">
        <v>19</v>
      </c>
      <c r="AI52">
        <v>1</v>
      </c>
      <c r="AJ52">
        <v>1</v>
      </c>
      <c r="AK52" t="s">
        <v>19</v>
      </c>
      <c r="AL52">
        <v>203</v>
      </c>
      <c r="AM52">
        <v>150</v>
      </c>
      <c r="AN52">
        <v>52</v>
      </c>
      <c r="AO52">
        <v>44</v>
      </c>
      <c r="AP52">
        <v>43</v>
      </c>
      <c r="AQ52">
        <v>1</v>
      </c>
      <c r="AR52">
        <v>36</v>
      </c>
      <c r="AS52">
        <v>33</v>
      </c>
      <c r="AT52">
        <v>3</v>
      </c>
      <c r="AU52">
        <v>42</v>
      </c>
      <c r="AV52">
        <v>42</v>
      </c>
      <c r="AW52">
        <v>0</v>
      </c>
      <c r="AX52">
        <v>103</v>
      </c>
      <c r="AY52">
        <v>103</v>
      </c>
      <c r="AZ52">
        <v>0</v>
      </c>
      <c r="BA52">
        <v>14</v>
      </c>
      <c r="BB52">
        <v>14</v>
      </c>
      <c r="BC52">
        <v>0</v>
      </c>
      <c r="BD52">
        <v>1536</v>
      </c>
      <c r="BE52">
        <v>1417</v>
      </c>
      <c r="BF52">
        <v>119</v>
      </c>
      <c r="BG52">
        <v>857</v>
      </c>
      <c r="BH52">
        <v>822</v>
      </c>
      <c r="BI52">
        <v>36</v>
      </c>
      <c r="BJ52">
        <v>185</v>
      </c>
      <c r="BK52">
        <v>131</v>
      </c>
      <c r="BL52">
        <v>54</v>
      </c>
    </row>
    <row r="53" spans="1:64">
      <c r="A53" t="s">
        <v>885</v>
      </c>
      <c r="B53">
        <v>2243</v>
      </c>
      <c r="C53">
        <v>1974</v>
      </c>
      <c r="D53">
        <v>269</v>
      </c>
      <c r="E53">
        <v>18</v>
      </c>
      <c r="F53">
        <v>2</v>
      </c>
      <c r="G53">
        <v>17</v>
      </c>
      <c r="H53">
        <v>96</v>
      </c>
      <c r="I53">
        <v>86</v>
      </c>
      <c r="J53">
        <v>10</v>
      </c>
      <c r="K53">
        <v>132</v>
      </c>
      <c r="L53">
        <v>113</v>
      </c>
      <c r="M53">
        <v>19</v>
      </c>
      <c r="N53">
        <v>64</v>
      </c>
      <c r="O53">
        <v>58</v>
      </c>
      <c r="P53">
        <v>6</v>
      </c>
      <c r="Q53">
        <v>12</v>
      </c>
      <c r="R53">
        <v>12</v>
      </c>
      <c r="S53">
        <v>1</v>
      </c>
      <c r="T53">
        <v>4</v>
      </c>
      <c r="U53">
        <v>4</v>
      </c>
      <c r="V53">
        <v>0</v>
      </c>
      <c r="W53">
        <v>1</v>
      </c>
      <c r="X53">
        <v>1</v>
      </c>
      <c r="Y53" t="s">
        <v>19</v>
      </c>
      <c r="Z53">
        <v>17</v>
      </c>
      <c r="AA53">
        <v>15</v>
      </c>
      <c r="AB53">
        <v>2</v>
      </c>
      <c r="AC53">
        <v>27</v>
      </c>
      <c r="AD53">
        <v>25</v>
      </c>
      <c r="AE53">
        <v>3</v>
      </c>
      <c r="AF53">
        <v>1</v>
      </c>
      <c r="AG53">
        <v>1</v>
      </c>
      <c r="AH53" t="s">
        <v>19</v>
      </c>
      <c r="AI53">
        <v>2</v>
      </c>
      <c r="AJ53">
        <v>2</v>
      </c>
      <c r="AK53" t="s">
        <v>19</v>
      </c>
      <c r="AL53">
        <v>181</v>
      </c>
      <c r="AM53">
        <v>142</v>
      </c>
      <c r="AN53">
        <v>39</v>
      </c>
      <c r="AO53">
        <v>52</v>
      </c>
      <c r="AP53">
        <v>52</v>
      </c>
      <c r="AQ53">
        <v>1</v>
      </c>
      <c r="AR53">
        <v>27</v>
      </c>
      <c r="AS53">
        <v>27</v>
      </c>
      <c r="AT53" t="s">
        <v>19</v>
      </c>
      <c r="AU53">
        <v>50</v>
      </c>
      <c r="AV53">
        <v>48</v>
      </c>
      <c r="AW53">
        <v>2</v>
      </c>
      <c r="AX53">
        <v>75</v>
      </c>
      <c r="AY53">
        <v>74</v>
      </c>
      <c r="AZ53">
        <v>1</v>
      </c>
      <c r="BA53">
        <v>24</v>
      </c>
      <c r="BB53">
        <v>24</v>
      </c>
      <c r="BC53">
        <v>0</v>
      </c>
      <c r="BD53">
        <v>1367</v>
      </c>
      <c r="BE53">
        <v>1228</v>
      </c>
      <c r="BF53">
        <v>139</v>
      </c>
      <c r="BG53">
        <v>759</v>
      </c>
      <c r="BH53">
        <v>726</v>
      </c>
      <c r="BI53">
        <v>33</v>
      </c>
      <c r="BJ53">
        <v>181</v>
      </c>
      <c r="BK53">
        <v>144</v>
      </c>
      <c r="BL53">
        <v>38</v>
      </c>
    </row>
    <row r="54" spans="1:64">
      <c r="A54" t="s">
        <v>884</v>
      </c>
      <c r="B54">
        <v>1986</v>
      </c>
      <c r="C54">
        <v>1791</v>
      </c>
      <c r="D54">
        <v>195</v>
      </c>
      <c r="E54">
        <v>22</v>
      </c>
      <c r="F54">
        <v>9</v>
      </c>
      <c r="G54">
        <v>13</v>
      </c>
      <c r="H54">
        <v>100</v>
      </c>
      <c r="I54">
        <v>89</v>
      </c>
      <c r="J54">
        <v>10</v>
      </c>
      <c r="K54">
        <v>118</v>
      </c>
      <c r="L54">
        <v>107</v>
      </c>
      <c r="M54">
        <v>11</v>
      </c>
      <c r="N54">
        <v>65</v>
      </c>
      <c r="O54">
        <v>61</v>
      </c>
      <c r="P54">
        <v>4</v>
      </c>
      <c r="Q54">
        <v>15</v>
      </c>
      <c r="R54">
        <v>14</v>
      </c>
      <c r="S54">
        <v>1</v>
      </c>
      <c r="T54">
        <v>13</v>
      </c>
      <c r="U54">
        <v>12</v>
      </c>
      <c r="V54">
        <v>1</v>
      </c>
      <c r="W54">
        <v>1</v>
      </c>
      <c r="X54">
        <v>1</v>
      </c>
      <c r="Y54">
        <v>0</v>
      </c>
      <c r="Z54">
        <v>14</v>
      </c>
      <c r="AA54">
        <v>13</v>
      </c>
      <c r="AB54">
        <v>1</v>
      </c>
      <c r="AC54">
        <v>19</v>
      </c>
      <c r="AD54">
        <v>17</v>
      </c>
      <c r="AE54">
        <v>2</v>
      </c>
      <c r="AF54">
        <v>1</v>
      </c>
      <c r="AG54">
        <v>1</v>
      </c>
      <c r="AH54" t="s">
        <v>19</v>
      </c>
      <c r="AI54">
        <v>3</v>
      </c>
      <c r="AJ54">
        <v>3</v>
      </c>
      <c r="AK54" t="s">
        <v>19</v>
      </c>
      <c r="AL54">
        <v>79</v>
      </c>
      <c r="AM54">
        <v>69</v>
      </c>
      <c r="AN54">
        <v>10</v>
      </c>
      <c r="AO54">
        <v>46</v>
      </c>
      <c r="AP54">
        <v>44</v>
      </c>
      <c r="AQ54">
        <v>2</v>
      </c>
      <c r="AR54">
        <v>13</v>
      </c>
      <c r="AS54">
        <v>12</v>
      </c>
      <c r="AT54">
        <v>0</v>
      </c>
      <c r="AU54">
        <v>56</v>
      </c>
      <c r="AV54">
        <v>56</v>
      </c>
      <c r="AW54" t="s">
        <v>19</v>
      </c>
      <c r="AX54">
        <v>83</v>
      </c>
      <c r="AY54">
        <v>81</v>
      </c>
      <c r="AZ54">
        <v>2</v>
      </c>
      <c r="BA54">
        <v>34</v>
      </c>
      <c r="BB54">
        <v>33</v>
      </c>
      <c r="BC54">
        <v>1</v>
      </c>
      <c r="BD54">
        <v>1226</v>
      </c>
      <c r="BE54">
        <v>1127</v>
      </c>
      <c r="BF54">
        <v>99</v>
      </c>
      <c r="BG54">
        <v>757</v>
      </c>
      <c r="BH54">
        <v>729</v>
      </c>
      <c r="BI54">
        <v>28</v>
      </c>
      <c r="BJ54">
        <v>179</v>
      </c>
      <c r="BK54">
        <v>135</v>
      </c>
      <c r="BL54">
        <v>44</v>
      </c>
    </row>
    <row r="55" spans="1:64">
      <c r="A55" t="s">
        <v>883</v>
      </c>
      <c r="B55">
        <v>1538</v>
      </c>
      <c r="C55">
        <v>1400</v>
      </c>
      <c r="D55">
        <v>138</v>
      </c>
      <c r="E55">
        <v>13</v>
      </c>
      <c r="F55">
        <v>2</v>
      </c>
      <c r="G55">
        <v>11</v>
      </c>
      <c r="H55">
        <v>54</v>
      </c>
      <c r="I55">
        <v>51</v>
      </c>
      <c r="J55">
        <v>3</v>
      </c>
      <c r="K55">
        <v>93</v>
      </c>
      <c r="L55">
        <v>89</v>
      </c>
      <c r="M55">
        <v>4</v>
      </c>
      <c r="N55">
        <v>34</v>
      </c>
      <c r="O55">
        <v>33</v>
      </c>
      <c r="P55">
        <v>2</v>
      </c>
      <c r="Q55">
        <v>6</v>
      </c>
      <c r="R55">
        <v>5</v>
      </c>
      <c r="S55">
        <v>1</v>
      </c>
      <c r="T55">
        <v>5</v>
      </c>
      <c r="U55">
        <v>5</v>
      </c>
      <c r="V55" t="s">
        <v>19</v>
      </c>
      <c r="W55">
        <v>1</v>
      </c>
      <c r="X55">
        <v>1</v>
      </c>
      <c r="Y55" t="s">
        <v>19</v>
      </c>
      <c r="Z55">
        <v>7</v>
      </c>
      <c r="AA55">
        <v>7</v>
      </c>
      <c r="AB55">
        <v>0</v>
      </c>
      <c r="AC55">
        <v>15</v>
      </c>
      <c r="AD55">
        <v>14</v>
      </c>
      <c r="AE55">
        <v>1</v>
      </c>
      <c r="AF55" t="s">
        <v>19</v>
      </c>
      <c r="AG55" t="s">
        <v>19</v>
      </c>
      <c r="AH55" t="s">
        <v>19</v>
      </c>
      <c r="AI55">
        <v>1</v>
      </c>
      <c r="AJ55">
        <v>1</v>
      </c>
      <c r="AK55" t="s">
        <v>19</v>
      </c>
      <c r="AL55">
        <v>149</v>
      </c>
      <c r="AM55">
        <v>118</v>
      </c>
      <c r="AN55">
        <v>31</v>
      </c>
      <c r="AO55">
        <v>32</v>
      </c>
      <c r="AP55">
        <v>32</v>
      </c>
      <c r="AQ55">
        <v>0</v>
      </c>
      <c r="AR55">
        <v>14</v>
      </c>
      <c r="AS55">
        <v>13</v>
      </c>
      <c r="AT55">
        <v>1</v>
      </c>
      <c r="AU55">
        <v>37</v>
      </c>
      <c r="AV55">
        <v>37</v>
      </c>
      <c r="AW55" t="s">
        <v>19</v>
      </c>
      <c r="AX55">
        <v>56</v>
      </c>
      <c r="AY55">
        <v>56</v>
      </c>
      <c r="AZ55" t="s">
        <v>19</v>
      </c>
      <c r="BA55">
        <v>12</v>
      </c>
      <c r="BB55">
        <v>12</v>
      </c>
      <c r="BC55" t="s">
        <v>19</v>
      </c>
      <c r="BD55">
        <v>921</v>
      </c>
      <c r="BE55">
        <v>861</v>
      </c>
      <c r="BF55">
        <v>61</v>
      </c>
      <c r="BG55">
        <v>519</v>
      </c>
      <c r="BH55">
        <v>511</v>
      </c>
      <c r="BI55">
        <v>8</v>
      </c>
      <c r="BJ55">
        <v>134</v>
      </c>
      <c r="BK55">
        <v>110</v>
      </c>
      <c r="BL55">
        <v>25</v>
      </c>
    </row>
    <row r="56" spans="1:64">
      <c r="A56" t="s">
        <v>882</v>
      </c>
      <c r="B56">
        <v>3976</v>
      </c>
      <c r="C56">
        <v>3582</v>
      </c>
      <c r="D56">
        <v>395</v>
      </c>
      <c r="E56">
        <v>26</v>
      </c>
      <c r="F56">
        <v>5</v>
      </c>
      <c r="G56">
        <v>21</v>
      </c>
      <c r="H56">
        <v>178</v>
      </c>
      <c r="I56">
        <v>161</v>
      </c>
      <c r="J56">
        <v>17</v>
      </c>
      <c r="K56">
        <v>185</v>
      </c>
      <c r="L56">
        <v>172</v>
      </c>
      <c r="M56">
        <v>13</v>
      </c>
      <c r="N56">
        <v>87</v>
      </c>
      <c r="O56">
        <v>81</v>
      </c>
      <c r="P56">
        <v>6</v>
      </c>
      <c r="Q56">
        <v>9</v>
      </c>
      <c r="R56">
        <v>7</v>
      </c>
      <c r="S56">
        <v>2</v>
      </c>
      <c r="T56">
        <v>8</v>
      </c>
      <c r="U56">
        <v>7</v>
      </c>
      <c r="V56">
        <v>1</v>
      </c>
      <c r="W56">
        <v>4</v>
      </c>
      <c r="X56">
        <v>3</v>
      </c>
      <c r="Y56">
        <v>1</v>
      </c>
      <c r="Z56">
        <v>25</v>
      </c>
      <c r="AA56">
        <v>24</v>
      </c>
      <c r="AB56">
        <v>1</v>
      </c>
      <c r="AC56">
        <v>35</v>
      </c>
      <c r="AD56">
        <v>33</v>
      </c>
      <c r="AE56">
        <v>2</v>
      </c>
      <c r="AF56">
        <v>1</v>
      </c>
      <c r="AG56">
        <v>1</v>
      </c>
      <c r="AH56" t="s">
        <v>19</v>
      </c>
      <c r="AI56">
        <v>4</v>
      </c>
      <c r="AJ56">
        <v>4</v>
      </c>
      <c r="AK56" t="s">
        <v>19</v>
      </c>
      <c r="AL56">
        <v>268</v>
      </c>
      <c r="AM56">
        <v>225</v>
      </c>
      <c r="AN56">
        <v>43</v>
      </c>
      <c r="AO56">
        <v>74</v>
      </c>
      <c r="AP56">
        <v>73</v>
      </c>
      <c r="AQ56">
        <v>0</v>
      </c>
      <c r="AR56">
        <v>38</v>
      </c>
      <c r="AS56">
        <v>36</v>
      </c>
      <c r="AT56">
        <v>1</v>
      </c>
      <c r="AU56">
        <v>100</v>
      </c>
      <c r="AV56">
        <v>98</v>
      </c>
      <c r="AW56">
        <v>2</v>
      </c>
      <c r="AX56">
        <v>125</v>
      </c>
      <c r="AY56">
        <v>123</v>
      </c>
      <c r="AZ56">
        <v>2</v>
      </c>
      <c r="BA56">
        <v>30</v>
      </c>
      <c r="BB56">
        <v>30</v>
      </c>
      <c r="BC56" t="s">
        <v>19</v>
      </c>
      <c r="BD56">
        <v>2471</v>
      </c>
      <c r="BE56">
        <v>2275</v>
      </c>
      <c r="BF56">
        <v>196</v>
      </c>
      <c r="BG56">
        <v>1414</v>
      </c>
      <c r="BH56">
        <v>1367</v>
      </c>
      <c r="BI56">
        <v>47</v>
      </c>
      <c r="BJ56">
        <v>427</v>
      </c>
      <c r="BK56">
        <v>333</v>
      </c>
      <c r="BL56">
        <v>94</v>
      </c>
    </row>
    <row r="57" spans="1:64">
      <c r="A57" t="s">
        <v>881</v>
      </c>
      <c r="B57">
        <v>1305</v>
      </c>
      <c r="C57">
        <v>1183</v>
      </c>
      <c r="D57">
        <v>122</v>
      </c>
      <c r="E57">
        <v>12</v>
      </c>
      <c r="F57">
        <v>5</v>
      </c>
      <c r="G57">
        <v>7</v>
      </c>
      <c r="H57">
        <v>52</v>
      </c>
      <c r="I57">
        <v>51</v>
      </c>
      <c r="J57">
        <v>2</v>
      </c>
      <c r="K57">
        <v>69</v>
      </c>
      <c r="L57">
        <v>65</v>
      </c>
      <c r="M57">
        <v>4</v>
      </c>
      <c r="N57">
        <v>29</v>
      </c>
      <c r="O57">
        <v>27</v>
      </c>
      <c r="P57">
        <v>2</v>
      </c>
      <c r="Q57">
        <v>7</v>
      </c>
      <c r="R57">
        <v>6</v>
      </c>
      <c r="S57">
        <v>0</v>
      </c>
      <c r="T57">
        <v>5</v>
      </c>
      <c r="U57">
        <v>5</v>
      </c>
      <c r="V57">
        <v>0</v>
      </c>
      <c r="W57">
        <v>2</v>
      </c>
      <c r="X57">
        <v>1</v>
      </c>
      <c r="Y57">
        <v>1</v>
      </c>
      <c r="Z57">
        <v>5</v>
      </c>
      <c r="AA57">
        <v>5</v>
      </c>
      <c r="AB57" t="s">
        <v>19</v>
      </c>
      <c r="AC57">
        <v>9</v>
      </c>
      <c r="AD57">
        <v>9</v>
      </c>
      <c r="AE57">
        <v>1</v>
      </c>
      <c r="AF57" t="s">
        <v>19</v>
      </c>
      <c r="AG57" t="s">
        <v>19</v>
      </c>
      <c r="AH57" t="s">
        <v>19</v>
      </c>
      <c r="AI57">
        <v>1</v>
      </c>
      <c r="AJ57">
        <v>1</v>
      </c>
      <c r="AK57" t="s">
        <v>19</v>
      </c>
      <c r="AL57">
        <v>123</v>
      </c>
      <c r="AM57">
        <v>106</v>
      </c>
      <c r="AN57">
        <v>16</v>
      </c>
      <c r="AO57">
        <v>23</v>
      </c>
      <c r="AP57">
        <v>23</v>
      </c>
      <c r="AQ57">
        <v>0</v>
      </c>
      <c r="AR57">
        <v>15</v>
      </c>
      <c r="AS57">
        <v>15</v>
      </c>
      <c r="AT57">
        <v>1</v>
      </c>
      <c r="AU57">
        <v>30</v>
      </c>
      <c r="AV57">
        <v>30</v>
      </c>
      <c r="AW57" t="s">
        <v>19</v>
      </c>
      <c r="AX57">
        <v>46</v>
      </c>
      <c r="AY57">
        <v>46</v>
      </c>
      <c r="AZ57" t="s">
        <v>19</v>
      </c>
      <c r="BA57">
        <v>4</v>
      </c>
      <c r="BB57">
        <v>4</v>
      </c>
      <c r="BC57" t="s">
        <v>19</v>
      </c>
      <c r="BD57">
        <v>766</v>
      </c>
      <c r="BE57">
        <v>695</v>
      </c>
      <c r="BF57">
        <v>70</v>
      </c>
      <c r="BG57">
        <v>402</v>
      </c>
      <c r="BH57">
        <v>384</v>
      </c>
      <c r="BI57">
        <v>19</v>
      </c>
      <c r="BJ57">
        <v>141</v>
      </c>
      <c r="BK57">
        <v>121</v>
      </c>
      <c r="BL57">
        <v>20</v>
      </c>
    </row>
    <row r="58" spans="1:64">
      <c r="A58" t="s">
        <v>716</v>
      </c>
      <c r="B58" t="s">
        <v>789</v>
      </c>
      <c r="C58" t="s">
        <v>789</v>
      </c>
      <c r="D58" t="s">
        <v>789</v>
      </c>
      <c r="E58" t="s">
        <v>789</v>
      </c>
      <c r="F58" t="s">
        <v>789</v>
      </c>
      <c r="G58" t="s">
        <v>789</v>
      </c>
      <c r="H58" t="s">
        <v>789</v>
      </c>
      <c r="I58" t="s">
        <v>789</v>
      </c>
      <c r="J58" t="s">
        <v>789</v>
      </c>
      <c r="K58" t="s">
        <v>789</v>
      </c>
      <c r="L58" t="s">
        <v>789</v>
      </c>
      <c r="M58" t="s">
        <v>789</v>
      </c>
      <c r="N58" t="s">
        <v>789</v>
      </c>
      <c r="O58" t="s">
        <v>789</v>
      </c>
      <c r="P58" t="s">
        <v>789</v>
      </c>
      <c r="Q58" t="s">
        <v>789</v>
      </c>
      <c r="R58" t="s">
        <v>789</v>
      </c>
      <c r="S58" t="s">
        <v>789</v>
      </c>
      <c r="T58" t="s">
        <v>789</v>
      </c>
      <c r="U58" t="s">
        <v>789</v>
      </c>
      <c r="V58" t="s">
        <v>789</v>
      </c>
      <c r="W58" t="s">
        <v>789</v>
      </c>
      <c r="X58" t="s">
        <v>789</v>
      </c>
      <c r="Y58" t="s">
        <v>789</v>
      </c>
      <c r="Z58" t="s">
        <v>789</v>
      </c>
      <c r="AA58" t="s">
        <v>789</v>
      </c>
      <c r="AB58" t="s">
        <v>789</v>
      </c>
      <c r="AC58" t="s">
        <v>789</v>
      </c>
      <c r="AD58" t="s">
        <v>789</v>
      </c>
      <c r="AE58" t="s">
        <v>789</v>
      </c>
      <c r="AF58" t="s">
        <v>789</v>
      </c>
      <c r="AG58" t="s">
        <v>789</v>
      </c>
      <c r="AH58" t="s">
        <v>789</v>
      </c>
      <c r="AI58" t="s">
        <v>789</v>
      </c>
      <c r="AJ58" t="s">
        <v>789</v>
      </c>
      <c r="AK58" t="s">
        <v>789</v>
      </c>
      <c r="AL58" t="s">
        <v>789</v>
      </c>
      <c r="AM58" t="s">
        <v>789</v>
      </c>
      <c r="AN58" t="s">
        <v>789</v>
      </c>
      <c r="AO58" t="s">
        <v>789</v>
      </c>
      <c r="AP58" t="s">
        <v>789</v>
      </c>
      <c r="AQ58" t="s">
        <v>789</v>
      </c>
      <c r="AR58" t="s">
        <v>789</v>
      </c>
      <c r="AS58" t="s">
        <v>789</v>
      </c>
      <c r="AT58" t="s">
        <v>789</v>
      </c>
      <c r="AU58" t="s">
        <v>789</v>
      </c>
      <c r="AV58" t="s">
        <v>789</v>
      </c>
      <c r="AW58" t="s">
        <v>789</v>
      </c>
      <c r="AX58" t="s">
        <v>789</v>
      </c>
      <c r="AY58" t="s">
        <v>789</v>
      </c>
      <c r="AZ58" t="s">
        <v>789</v>
      </c>
      <c r="BA58" t="s">
        <v>789</v>
      </c>
      <c r="BB58" t="s">
        <v>789</v>
      </c>
      <c r="BC58" t="s">
        <v>789</v>
      </c>
      <c r="BD58" t="s">
        <v>789</v>
      </c>
      <c r="BE58" t="s">
        <v>789</v>
      </c>
      <c r="BF58" t="s">
        <v>789</v>
      </c>
      <c r="BG58" t="s">
        <v>789</v>
      </c>
      <c r="BH58" t="s">
        <v>789</v>
      </c>
      <c r="BI58" t="s">
        <v>789</v>
      </c>
      <c r="BJ58" t="s">
        <v>789</v>
      </c>
      <c r="BK58" t="s">
        <v>789</v>
      </c>
      <c r="BL58" t="s">
        <v>789</v>
      </c>
    </row>
    <row r="59" spans="1:64">
      <c r="A59" t="s">
        <v>880</v>
      </c>
      <c r="B59">
        <v>1627</v>
      </c>
      <c r="C59">
        <v>1431</v>
      </c>
      <c r="D59">
        <v>197</v>
      </c>
      <c r="E59">
        <v>10</v>
      </c>
      <c r="F59">
        <v>1</v>
      </c>
      <c r="G59">
        <v>9</v>
      </c>
      <c r="H59">
        <v>83</v>
      </c>
      <c r="I59">
        <v>71</v>
      </c>
      <c r="J59">
        <v>12</v>
      </c>
      <c r="K59">
        <v>51</v>
      </c>
      <c r="L59">
        <v>41</v>
      </c>
      <c r="M59">
        <v>10</v>
      </c>
      <c r="N59">
        <v>39</v>
      </c>
      <c r="O59">
        <v>32</v>
      </c>
      <c r="P59">
        <v>7</v>
      </c>
      <c r="Q59">
        <v>6</v>
      </c>
      <c r="R59">
        <v>5</v>
      </c>
      <c r="S59">
        <v>0</v>
      </c>
      <c r="T59">
        <v>6</v>
      </c>
      <c r="U59">
        <v>5</v>
      </c>
      <c r="V59">
        <v>1</v>
      </c>
      <c r="W59">
        <v>1</v>
      </c>
      <c r="X59">
        <v>1</v>
      </c>
      <c r="Y59" t="s">
        <v>19</v>
      </c>
      <c r="Z59">
        <v>11</v>
      </c>
      <c r="AA59">
        <v>9</v>
      </c>
      <c r="AB59">
        <v>3</v>
      </c>
      <c r="AC59">
        <v>11</v>
      </c>
      <c r="AD59">
        <v>7</v>
      </c>
      <c r="AE59">
        <v>3</v>
      </c>
      <c r="AF59">
        <v>5</v>
      </c>
      <c r="AG59">
        <v>5</v>
      </c>
      <c r="AH59" t="s">
        <v>19</v>
      </c>
      <c r="AI59">
        <v>0</v>
      </c>
      <c r="AJ59">
        <v>0</v>
      </c>
      <c r="AK59" t="s">
        <v>19</v>
      </c>
      <c r="AL59">
        <v>51</v>
      </c>
      <c r="AM59">
        <v>44</v>
      </c>
      <c r="AN59">
        <v>7</v>
      </c>
      <c r="AO59">
        <v>38</v>
      </c>
      <c r="AP59">
        <v>35</v>
      </c>
      <c r="AQ59">
        <v>2</v>
      </c>
      <c r="AR59">
        <v>6</v>
      </c>
      <c r="AS59">
        <v>5</v>
      </c>
      <c r="AT59">
        <v>1</v>
      </c>
      <c r="AU59">
        <v>30</v>
      </c>
      <c r="AV59">
        <v>30</v>
      </c>
      <c r="AW59" t="s">
        <v>19</v>
      </c>
      <c r="AX59">
        <v>65</v>
      </c>
      <c r="AY59">
        <v>65</v>
      </c>
      <c r="AZ59">
        <v>0</v>
      </c>
      <c r="BA59">
        <v>20</v>
      </c>
      <c r="BB59">
        <v>20</v>
      </c>
      <c r="BC59">
        <v>0</v>
      </c>
      <c r="BD59">
        <v>1126</v>
      </c>
      <c r="BE59">
        <v>1016</v>
      </c>
      <c r="BF59">
        <v>109</v>
      </c>
      <c r="BG59">
        <v>796</v>
      </c>
      <c r="BH59">
        <v>755</v>
      </c>
      <c r="BI59">
        <v>41</v>
      </c>
      <c r="BJ59">
        <v>129</v>
      </c>
      <c r="BK59">
        <v>90</v>
      </c>
      <c r="BL59">
        <v>39</v>
      </c>
    </row>
    <row r="60" spans="1:64">
      <c r="A60" t="s">
        <v>879</v>
      </c>
      <c r="B60">
        <v>1123</v>
      </c>
      <c r="C60">
        <v>1016</v>
      </c>
      <c r="D60">
        <v>107</v>
      </c>
      <c r="E60">
        <v>10</v>
      </c>
      <c r="F60">
        <v>2</v>
      </c>
      <c r="G60">
        <v>8</v>
      </c>
      <c r="H60">
        <v>57</v>
      </c>
      <c r="I60">
        <v>50</v>
      </c>
      <c r="J60">
        <v>6</v>
      </c>
      <c r="K60">
        <v>31</v>
      </c>
      <c r="L60">
        <v>26</v>
      </c>
      <c r="M60">
        <v>5</v>
      </c>
      <c r="N60">
        <v>29</v>
      </c>
      <c r="O60">
        <v>27</v>
      </c>
      <c r="P60">
        <v>2</v>
      </c>
      <c r="Q60">
        <v>5</v>
      </c>
      <c r="R60">
        <v>4</v>
      </c>
      <c r="S60">
        <v>1</v>
      </c>
      <c r="T60">
        <v>3</v>
      </c>
      <c r="U60">
        <v>3</v>
      </c>
      <c r="V60" t="s">
        <v>19</v>
      </c>
      <c r="W60" t="s">
        <v>19</v>
      </c>
      <c r="X60" t="s">
        <v>19</v>
      </c>
      <c r="Y60" t="s">
        <v>19</v>
      </c>
      <c r="Z60">
        <v>7</v>
      </c>
      <c r="AA60">
        <v>6</v>
      </c>
      <c r="AB60">
        <v>1</v>
      </c>
      <c r="AC60">
        <v>9</v>
      </c>
      <c r="AD60">
        <v>9</v>
      </c>
      <c r="AE60">
        <v>0</v>
      </c>
      <c r="AF60">
        <v>3</v>
      </c>
      <c r="AG60">
        <v>3</v>
      </c>
      <c r="AH60" t="s">
        <v>19</v>
      </c>
      <c r="AI60">
        <v>3</v>
      </c>
      <c r="AJ60">
        <v>3</v>
      </c>
      <c r="AK60" t="s">
        <v>19</v>
      </c>
      <c r="AL60">
        <v>29</v>
      </c>
      <c r="AM60">
        <v>7</v>
      </c>
      <c r="AN60">
        <v>22</v>
      </c>
      <c r="AO60">
        <v>18</v>
      </c>
      <c r="AP60">
        <v>17</v>
      </c>
      <c r="AQ60">
        <v>1</v>
      </c>
      <c r="AR60">
        <v>6</v>
      </c>
      <c r="AS60">
        <v>6</v>
      </c>
      <c r="AT60" t="s">
        <v>19</v>
      </c>
      <c r="AU60">
        <v>19</v>
      </c>
      <c r="AV60">
        <v>19</v>
      </c>
      <c r="AW60" t="s">
        <v>19</v>
      </c>
      <c r="AX60">
        <v>76</v>
      </c>
      <c r="AY60">
        <v>76</v>
      </c>
      <c r="AZ60" t="s">
        <v>19</v>
      </c>
      <c r="BA60">
        <v>26</v>
      </c>
      <c r="BB60">
        <v>26</v>
      </c>
      <c r="BC60" t="s">
        <v>19</v>
      </c>
      <c r="BD60">
        <v>757</v>
      </c>
      <c r="BE60">
        <v>708</v>
      </c>
      <c r="BF60">
        <v>49</v>
      </c>
      <c r="BG60">
        <v>425</v>
      </c>
      <c r="BH60">
        <v>411</v>
      </c>
      <c r="BI60">
        <v>14</v>
      </c>
      <c r="BJ60">
        <v>92</v>
      </c>
      <c r="BK60">
        <v>78</v>
      </c>
      <c r="BL60">
        <v>13</v>
      </c>
    </row>
    <row r="61" spans="1:64">
      <c r="A61" t="s">
        <v>878</v>
      </c>
      <c r="B61">
        <v>743</v>
      </c>
      <c r="C61">
        <v>599</v>
      </c>
      <c r="D61">
        <v>144</v>
      </c>
      <c r="E61">
        <v>6</v>
      </c>
      <c r="F61">
        <v>0</v>
      </c>
      <c r="G61">
        <v>6</v>
      </c>
      <c r="H61">
        <v>33</v>
      </c>
      <c r="I61">
        <v>20</v>
      </c>
      <c r="J61">
        <v>13</v>
      </c>
      <c r="K61">
        <v>22</v>
      </c>
      <c r="L61">
        <v>15</v>
      </c>
      <c r="M61">
        <v>8</v>
      </c>
      <c r="N61">
        <v>23</v>
      </c>
      <c r="O61">
        <v>16</v>
      </c>
      <c r="P61">
        <v>6</v>
      </c>
      <c r="Q61">
        <v>1</v>
      </c>
      <c r="R61">
        <v>1</v>
      </c>
      <c r="S61">
        <v>0</v>
      </c>
      <c r="T61">
        <v>1</v>
      </c>
      <c r="U61">
        <v>1</v>
      </c>
      <c r="V61" t="s">
        <v>19</v>
      </c>
      <c r="W61" t="s">
        <v>19</v>
      </c>
      <c r="X61" t="s">
        <v>19</v>
      </c>
      <c r="Y61" t="s">
        <v>19</v>
      </c>
      <c r="Z61">
        <v>13</v>
      </c>
      <c r="AA61">
        <v>9</v>
      </c>
      <c r="AB61">
        <v>4</v>
      </c>
      <c r="AC61">
        <v>5</v>
      </c>
      <c r="AD61">
        <v>2</v>
      </c>
      <c r="AE61">
        <v>2</v>
      </c>
      <c r="AF61">
        <v>1</v>
      </c>
      <c r="AG61">
        <v>1</v>
      </c>
      <c r="AH61" t="s">
        <v>19</v>
      </c>
      <c r="AI61">
        <v>2</v>
      </c>
      <c r="AJ61">
        <v>2</v>
      </c>
      <c r="AK61" t="s">
        <v>19</v>
      </c>
      <c r="AL61">
        <v>28</v>
      </c>
      <c r="AM61">
        <v>20</v>
      </c>
      <c r="AN61">
        <v>7</v>
      </c>
      <c r="AO61">
        <v>12</v>
      </c>
      <c r="AP61">
        <v>12</v>
      </c>
      <c r="AQ61" t="s">
        <v>19</v>
      </c>
      <c r="AR61">
        <v>16</v>
      </c>
      <c r="AS61">
        <v>15</v>
      </c>
      <c r="AT61">
        <v>1</v>
      </c>
      <c r="AU61">
        <v>7</v>
      </c>
      <c r="AV61">
        <v>7</v>
      </c>
      <c r="AW61">
        <v>0</v>
      </c>
      <c r="AX61">
        <v>52</v>
      </c>
      <c r="AY61">
        <v>50</v>
      </c>
      <c r="AZ61">
        <v>3</v>
      </c>
      <c r="BA61">
        <v>12</v>
      </c>
      <c r="BB61">
        <v>12</v>
      </c>
      <c r="BC61" t="s">
        <v>19</v>
      </c>
      <c r="BD61">
        <v>501</v>
      </c>
      <c r="BE61">
        <v>417</v>
      </c>
      <c r="BF61">
        <v>84</v>
      </c>
      <c r="BG61">
        <v>203</v>
      </c>
      <c r="BH61">
        <v>181</v>
      </c>
      <c r="BI61">
        <v>22</v>
      </c>
      <c r="BJ61">
        <v>44</v>
      </c>
      <c r="BK61">
        <v>29</v>
      </c>
      <c r="BL61">
        <v>16</v>
      </c>
    </row>
    <row r="62" spans="1:64">
      <c r="A62" t="s">
        <v>877</v>
      </c>
      <c r="B62">
        <v>802</v>
      </c>
      <c r="C62">
        <v>634</v>
      </c>
      <c r="D62">
        <v>168</v>
      </c>
      <c r="E62">
        <v>7</v>
      </c>
      <c r="F62">
        <v>1</v>
      </c>
      <c r="G62">
        <v>6</v>
      </c>
      <c r="H62">
        <v>44</v>
      </c>
      <c r="I62">
        <v>30</v>
      </c>
      <c r="J62">
        <v>14</v>
      </c>
      <c r="K62">
        <v>26</v>
      </c>
      <c r="L62">
        <v>15</v>
      </c>
      <c r="M62">
        <v>11</v>
      </c>
      <c r="N62">
        <v>15</v>
      </c>
      <c r="O62">
        <v>11</v>
      </c>
      <c r="P62">
        <v>3</v>
      </c>
      <c r="Q62">
        <v>2</v>
      </c>
      <c r="R62">
        <v>1</v>
      </c>
      <c r="S62">
        <v>1</v>
      </c>
      <c r="T62">
        <v>1</v>
      </c>
      <c r="U62">
        <v>1</v>
      </c>
      <c r="V62">
        <v>0</v>
      </c>
      <c r="W62">
        <v>0</v>
      </c>
      <c r="X62">
        <v>0</v>
      </c>
      <c r="Y62" t="s">
        <v>19</v>
      </c>
      <c r="Z62">
        <v>8</v>
      </c>
      <c r="AA62">
        <v>7</v>
      </c>
      <c r="AB62">
        <v>2</v>
      </c>
      <c r="AC62">
        <v>2</v>
      </c>
      <c r="AD62">
        <v>2</v>
      </c>
      <c r="AE62">
        <v>1</v>
      </c>
      <c r="AF62">
        <v>0</v>
      </c>
      <c r="AG62">
        <v>0</v>
      </c>
      <c r="AH62" t="s">
        <v>19</v>
      </c>
      <c r="AI62">
        <v>0</v>
      </c>
      <c r="AJ62">
        <v>0</v>
      </c>
      <c r="AK62" t="s">
        <v>19</v>
      </c>
      <c r="AL62">
        <v>29</v>
      </c>
      <c r="AM62">
        <v>19</v>
      </c>
      <c r="AN62">
        <v>11</v>
      </c>
      <c r="AO62">
        <v>12</v>
      </c>
      <c r="AP62">
        <v>11</v>
      </c>
      <c r="AQ62">
        <v>1</v>
      </c>
      <c r="AR62">
        <v>8</v>
      </c>
      <c r="AS62">
        <v>7</v>
      </c>
      <c r="AT62">
        <v>1</v>
      </c>
      <c r="AU62">
        <v>11</v>
      </c>
      <c r="AV62">
        <v>11</v>
      </c>
      <c r="AW62" t="s">
        <v>19</v>
      </c>
      <c r="AX62">
        <v>45</v>
      </c>
      <c r="AY62">
        <v>45</v>
      </c>
      <c r="AZ62">
        <v>1</v>
      </c>
      <c r="BA62">
        <v>12</v>
      </c>
      <c r="BB62">
        <v>12</v>
      </c>
      <c r="BC62" t="s">
        <v>19</v>
      </c>
      <c r="BD62">
        <v>538</v>
      </c>
      <c r="BE62">
        <v>439</v>
      </c>
      <c r="BF62">
        <v>99</v>
      </c>
      <c r="BG62">
        <v>257</v>
      </c>
      <c r="BH62">
        <v>231</v>
      </c>
      <c r="BI62">
        <v>26</v>
      </c>
      <c r="BJ62">
        <v>68</v>
      </c>
      <c r="BK62">
        <v>46</v>
      </c>
      <c r="BL62">
        <v>22</v>
      </c>
    </row>
    <row r="63" spans="1:64">
      <c r="A63" t="s">
        <v>876</v>
      </c>
      <c r="B63">
        <v>3318</v>
      </c>
      <c r="C63">
        <v>2495</v>
      </c>
      <c r="D63">
        <v>823</v>
      </c>
      <c r="E63">
        <v>23</v>
      </c>
      <c r="F63">
        <v>5</v>
      </c>
      <c r="G63">
        <v>18</v>
      </c>
      <c r="H63">
        <v>175</v>
      </c>
      <c r="I63">
        <v>115</v>
      </c>
      <c r="J63">
        <v>60</v>
      </c>
      <c r="K63">
        <v>94</v>
      </c>
      <c r="L63">
        <v>61</v>
      </c>
      <c r="M63">
        <v>34</v>
      </c>
      <c r="N63">
        <v>50</v>
      </c>
      <c r="O63">
        <v>40</v>
      </c>
      <c r="P63">
        <v>10</v>
      </c>
      <c r="Q63">
        <v>8</v>
      </c>
      <c r="R63">
        <v>7</v>
      </c>
      <c r="S63">
        <v>2</v>
      </c>
      <c r="T63">
        <v>8</v>
      </c>
      <c r="U63">
        <v>7</v>
      </c>
      <c r="V63">
        <v>1</v>
      </c>
      <c r="W63">
        <v>0</v>
      </c>
      <c r="X63">
        <v>0</v>
      </c>
      <c r="Y63">
        <v>0</v>
      </c>
      <c r="Z63">
        <v>14</v>
      </c>
      <c r="AA63">
        <v>10</v>
      </c>
      <c r="AB63">
        <v>4</v>
      </c>
      <c r="AC63">
        <v>7</v>
      </c>
      <c r="AD63">
        <v>6</v>
      </c>
      <c r="AE63">
        <v>1</v>
      </c>
      <c r="AF63">
        <v>4</v>
      </c>
      <c r="AG63">
        <v>3</v>
      </c>
      <c r="AH63">
        <v>1</v>
      </c>
      <c r="AI63">
        <v>8</v>
      </c>
      <c r="AJ63">
        <v>7</v>
      </c>
      <c r="AK63">
        <v>1</v>
      </c>
      <c r="AL63">
        <v>125</v>
      </c>
      <c r="AM63">
        <v>67</v>
      </c>
      <c r="AN63">
        <v>58</v>
      </c>
      <c r="AO63">
        <v>57</v>
      </c>
      <c r="AP63">
        <v>55</v>
      </c>
      <c r="AQ63">
        <v>2</v>
      </c>
      <c r="AR63">
        <v>12</v>
      </c>
      <c r="AS63">
        <v>12</v>
      </c>
      <c r="AT63">
        <v>1</v>
      </c>
      <c r="AU63">
        <v>68</v>
      </c>
      <c r="AV63">
        <v>66</v>
      </c>
      <c r="AW63">
        <v>2</v>
      </c>
      <c r="AX63">
        <v>128</v>
      </c>
      <c r="AY63">
        <v>125</v>
      </c>
      <c r="AZ63">
        <v>3</v>
      </c>
      <c r="BA63">
        <v>24</v>
      </c>
      <c r="BB63">
        <v>24</v>
      </c>
      <c r="BC63" t="s">
        <v>19</v>
      </c>
      <c r="BD63">
        <v>2212</v>
      </c>
      <c r="BE63">
        <v>1772</v>
      </c>
      <c r="BF63">
        <v>440</v>
      </c>
      <c r="BG63">
        <v>1250</v>
      </c>
      <c r="BH63">
        <v>1096</v>
      </c>
      <c r="BI63">
        <v>154</v>
      </c>
      <c r="BJ63">
        <v>373</v>
      </c>
      <c r="BK63">
        <v>179</v>
      </c>
      <c r="BL63">
        <v>195</v>
      </c>
    </row>
    <row r="64" spans="1:64">
      <c r="A64" t="s">
        <v>875</v>
      </c>
      <c r="B64">
        <v>598</v>
      </c>
      <c r="C64">
        <v>467</v>
      </c>
      <c r="D64">
        <v>131</v>
      </c>
      <c r="E64">
        <v>8</v>
      </c>
      <c r="F64">
        <v>2</v>
      </c>
      <c r="G64">
        <v>6</v>
      </c>
      <c r="H64">
        <v>38</v>
      </c>
      <c r="I64">
        <v>30</v>
      </c>
      <c r="J64">
        <v>9</v>
      </c>
      <c r="K64">
        <v>19</v>
      </c>
      <c r="L64">
        <v>12</v>
      </c>
      <c r="M64">
        <v>7</v>
      </c>
      <c r="N64">
        <v>7</v>
      </c>
      <c r="O64">
        <v>5</v>
      </c>
      <c r="P64">
        <v>2</v>
      </c>
      <c r="Q64">
        <v>1</v>
      </c>
      <c r="R64">
        <v>0</v>
      </c>
      <c r="S64">
        <v>1</v>
      </c>
      <c r="T64">
        <v>0</v>
      </c>
      <c r="U64">
        <v>0</v>
      </c>
      <c r="V64" t="s">
        <v>19</v>
      </c>
      <c r="W64" t="s">
        <v>19</v>
      </c>
      <c r="X64" t="s">
        <v>19</v>
      </c>
      <c r="Y64" t="s">
        <v>19</v>
      </c>
      <c r="Z64">
        <v>4</v>
      </c>
      <c r="AA64">
        <v>4</v>
      </c>
      <c r="AB64">
        <v>1</v>
      </c>
      <c r="AC64">
        <v>1</v>
      </c>
      <c r="AD64">
        <v>1</v>
      </c>
      <c r="AE64">
        <v>0</v>
      </c>
      <c r="AF64">
        <v>0</v>
      </c>
      <c r="AG64">
        <v>0</v>
      </c>
      <c r="AH64" t="s">
        <v>19</v>
      </c>
      <c r="AI64" t="s">
        <v>19</v>
      </c>
      <c r="AJ64" t="s">
        <v>19</v>
      </c>
      <c r="AK64" t="s">
        <v>19</v>
      </c>
      <c r="AL64">
        <v>14</v>
      </c>
      <c r="AM64">
        <v>12</v>
      </c>
      <c r="AN64">
        <v>2</v>
      </c>
      <c r="AO64">
        <v>13</v>
      </c>
      <c r="AP64">
        <v>13</v>
      </c>
      <c r="AQ64" t="s">
        <v>19</v>
      </c>
      <c r="AR64">
        <v>1</v>
      </c>
      <c r="AS64">
        <v>0</v>
      </c>
      <c r="AT64">
        <v>1</v>
      </c>
      <c r="AU64">
        <v>10</v>
      </c>
      <c r="AV64">
        <v>10</v>
      </c>
      <c r="AW64" t="s">
        <v>19</v>
      </c>
      <c r="AX64">
        <v>36</v>
      </c>
      <c r="AY64">
        <v>36</v>
      </c>
      <c r="AZ64">
        <v>0</v>
      </c>
      <c r="BA64">
        <v>6</v>
      </c>
      <c r="BB64">
        <v>5</v>
      </c>
      <c r="BC64">
        <v>0</v>
      </c>
      <c r="BD64">
        <v>410</v>
      </c>
      <c r="BE64">
        <v>322</v>
      </c>
      <c r="BF64">
        <v>89</v>
      </c>
      <c r="BG64">
        <v>205</v>
      </c>
      <c r="BH64">
        <v>175</v>
      </c>
      <c r="BI64">
        <v>30</v>
      </c>
      <c r="BJ64">
        <v>43</v>
      </c>
      <c r="BK64">
        <v>27</v>
      </c>
      <c r="BL64">
        <v>16</v>
      </c>
    </row>
    <row r="65" spans="1:64">
      <c r="A65" t="s">
        <v>874</v>
      </c>
      <c r="B65">
        <v>794</v>
      </c>
      <c r="C65">
        <v>596</v>
      </c>
      <c r="D65">
        <v>198</v>
      </c>
      <c r="E65">
        <v>6</v>
      </c>
      <c r="F65">
        <v>1</v>
      </c>
      <c r="G65">
        <v>5</v>
      </c>
      <c r="H65">
        <v>62</v>
      </c>
      <c r="I65">
        <v>32</v>
      </c>
      <c r="J65">
        <v>29</v>
      </c>
      <c r="K65">
        <v>23</v>
      </c>
      <c r="L65">
        <v>13</v>
      </c>
      <c r="M65">
        <v>10</v>
      </c>
      <c r="N65">
        <v>11</v>
      </c>
      <c r="O65">
        <v>11</v>
      </c>
      <c r="P65">
        <v>1</v>
      </c>
      <c r="Q65">
        <v>0</v>
      </c>
      <c r="R65" t="s">
        <v>19</v>
      </c>
      <c r="S65">
        <v>0</v>
      </c>
      <c r="T65">
        <v>0</v>
      </c>
      <c r="U65">
        <v>0</v>
      </c>
      <c r="V65" t="s">
        <v>19</v>
      </c>
      <c r="W65" t="s">
        <v>19</v>
      </c>
      <c r="X65" t="s">
        <v>19</v>
      </c>
      <c r="Y65" t="s">
        <v>19</v>
      </c>
      <c r="Z65">
        <v>6</v>
      </c>
      <c r="AA65">
        <v>6</v>
      </c>
      <c r="AB65" t="s">
        <v>19</v>
      </c>
      <c r="AC65">
        <v>2</v>
      </c>
      <c r="AD65">
        <v>2</v>
      </c>
      <c r="AE65">
        <v>1</v>
      </c>
      <c r="AF65">
        <v>1</v>
      </c>
      <c r="AG65">
        <v>1</v>
      </c>
      <c r="AH65" t="s">
        <v>19</v>
      </c>
      <c r="AI65">
        <v>2</v>
      </c>
      <c r="AJ65">
        <v>2</v>
      </c>
      <c r="AK65" t="s">
        <v>19</v>
      </c>
      <c r="AL65">
        <v>34</v>
      </c>
      <c r="AM65">
        <v>15</v>
      </c>
      <c r="AN65">
        <v>19</v>
      </c>
      <c r="AO65">
        <v>21</v>
      </c>
      <c r="AP65">
        <v>21</v>
      </c>
      <c r="AQ65">
        <v>1</v>
      </c>
      <c r="AR65">
        <v>1</v>
      </c>
      <c r="AS65" t="s">
        <v>19</v>
      </c>
      <c r="AT65">
        <v>1</v>
      </c>
      <c r="AU65">
        <v>17</v>
      </c>
      <c r="AV65">
        <v>17</v>
      </c>
      <c r="AW65" t="s">
        <v>19</v>
      </c>
      <c r="AX65">
        <v>29</v>
      </c>
      <c r="AY65">
        <v>28</v>
      </c>
      <c r="AZ65">
        <v>1</v>
      </c>
      <c r="BA65">
        <v>5</v>
      </c>
      <c r="BB65">
        <v>5</v>
      </c>
      <c r="BC65" t="s">
        <v>19</v>
      </c>
      <c r="BD65">
        <v>553</v>
      </c>
      <c r="BE65">
        <v>433</v>
      </c>
      <c r="BF65">
        <v>120</v>
      </c>
      <c r="BG65">
        <v>286</v>
      </c>
      <c r="BH65">
        <v>251</v>
      </c>
      <c r="BI65">
        <v>35</v>
      </c>
      <c r="BJ65">
        <v>37</v>
      </c>
      <c r="BK65">
        <v>25</v>
      </c>
      <c r="BL65">
        <v>12</v>
      </c>
    </row>
    <row r="66" spans="1:64">
      <c r="A66" t="s">
        <v>873</v>
      </c>
      <c r="B66">
        <v>1975</v>
      </c>
      <c r="C66">
        <v>1731</v>
      </c>
      <c r="D66">
        <v>244</v>
      </c>
      <c r="E66">
        <v>16</v>
      </c>
      <c r="F66">
        <v>3</v>
      </c>
      <c r="G66">
        <v>14</v>
      </c>
      <c r="H66">
        <v>109</v>
      </c>
      <c r="I66">
        <v>93</v>
      </c>
      <c r="J66">
        <v>16</v>
      </c>
      <c r="K66">
        <v>77</v>
      </c>
      <c r="L66">
        <v>58</v>
      </c>
      <c r="M66">
        <v>19</v>
      </c>
      <c r="N66">
        <v>56</v>
      </c>
      <c r="O66">
        <v>49</v>
      </c>
      <c r="P66">
        <v>7</v>
      </c>
      <c r="Q66">
        <v>9</v>
      </c>
      <c r="R66">
        <v>7</v>
      </c>
      <c r="S66">
        <v>2</v>
      </c>
      <c r="T66">
        <v>3</v>
      </c>
      <c r="U66">
        <v>2</v>
      </c>
      <c r="V66">
        <v>1</v>
      </c>
      <c r="W66">
        <v>2</v>
      </c>
      <c r="X66">
        <v>2</v>
      </c>
      <c r="Y66">
        <v>0</v>
      </c>
      <c r="Z66">
        <v>18</v>
      </c>
      <c r="AA66">
        <v>16</v>
      </c>
      <c r="AB66">
        <v>2</v>
      </c>
      <c r="AC66">
        <v>21</v>
      </c>
      <c r="AD66">
        <v>19</v>
      </c>
      <c r="AE66">
        <v>2</v>
      </c>
      <c r="AF66">
        <v>3</v>
      </c>
      <c r="AG66">
        <v>2</v>
      </c>
      <c r="AH66">
        <v>1</v>
      </c>
      <c r="AI66">
        <v>0</v>
      </c>
      <c r="AJ66">
        <v>0</v>
      </c>
      <c r="AK66" t="s">
        <v>19</v>
      </c>
      <c r="AL66">
        <v>35</v>
      </c>
      <c r="AM66">
        <v>21</v>
      </c>
      <c r="AN66">
        <v>14</v>
      </c>
      <c r="AO66">
        <v>30</v>
      </c>
      <c r="AP66">
        <v>28</v>
      </c>
      <c r="AQ66">
        <v>2</v>
      </c>
      <c r="AR66">
        <v>18</v>
      </c>
      <c r="AS66">
        <v>16</v>
      </c>
      <c r="AT66">
        <v>3</v>
      </c>
      <c r="AU66">
        <v>3</v>
      </c>
      <c r="AV66">
        <v>3</v>
      </c>
      <c r="AW66" t="s">
        <v>19</v>
      </c>
      <c r="AX66">
        <v>132</v>
      </c>
      <c r="AY66">
        <v>130</v>
      </c>
      <c r="AZ66">
        <v>1</v>
      </c>
      <c r="BA66">
        <v>38</v>
      </c>
      <c r="BB66">
        <v>38</v>
      </c>
      <c r="BC66" t="s">
        <v>19</v>
      </c>
      <c r="BD66">
        <v>1385</v>
      </c>
      <c r="BE66">
        <v>1251</v>
      </c>
      <c r="BF66">
        <v>134</v>
      </c>
      <c r="BG66">
        <v>742</v>
      </c>
      <c r="BH66">
        <v>707</v>
      </c>
      <c r="BI66">
        <v>35</v>
      </c>
      <c r="BJ66">
        <v>113</v>
      </c>
      <c r="BK66">
        <v>80</v>
      </c>
      <c r="BL66">
        <v>33</v>
      </c>
    </row>
    <row r="67" spans="1:64">
      <c r="A67" t="s">
        <v>872</v>
      </c>
      <c r="B67">
        <v>579</v>
      </c>
      <c r="C67">
        <v>474</v>
      </c>
      <c r="D67">
        <v>106</v>
      </c>
      <c r="E67">
        <v>5</v>
      </c>
      <c r="F67">
        <v>1</v>
      </c>
      <c r="G67">
        <v>4</v>
      </c>
      <c r="H67">
        <v>41</v>
      </c>
      <c r="I67">
        <v>30</v>
      </c>
      <c r="J67">
        <v>10</v>
      </c>
      <c r="K67">
        <v>21</v>
      </c>
      <c r="L67">
        <v>17</v>
      </c>
      <c r="M67">
        <v>4</v>
      </c>
      <c r="N67">
        <v>12</v>
      </c>
      <c r="O67">
        <v>8</v>
      </c>
      <c r="P67">
        <v>4</v>
      </c>
      <c r="Q67">
        <v>0</v>
      </c>
      <c r="R67">
        <v>0</v>
      </c>
      <c r="S67">
        <v>0</v>
      </c>
      <c r="T67">
        <v>0</v>
      </c>
      <c r="U67">
        <v>0</v>
      </c>
      <c r="V67">
        <v>0</v>
      </c>
      <c r="W67" t="s">
        <v>19</v>
      </c>
      <c r="X67" t="s">
        <v>19</v>
      </c>
      <c r="Y67" t="s">
        <v>19</v>
      </c>
      <c r="Z67">
        <v>3</v>
      </c>
      <c r="AA67">
        <v>1</v>
      </c>
      <c r="AB67">
        <v>2</v>
      </c>
      <c r="AC67">
        <v>5</v>
      </c>
      <c r="AD67">
        <v>3</v>
      </c>
      <c r="AE67">
        <v>3</v>
      </c>
      <c r="AF67">
        <v>3</v>
      </c>
      <c r="AG67">
        <v>3</v>
      </c>
      <c r="AH67" t="s">
        <v>19</v>
      </c>
      <c r="AI67">
        <v>1</v>
      </c>
      <c r="AJ67">
        <v>1</v>
      </c>
      <c r="AK67" t="s">
        <v>19</v>
      </c>
      <c r="AL67">
        <v>16</v>
      </c>
      <c r="AM67">
        <v>7</v>
      </c>
      <c r="AN67">
        <v>9</v>
      </c>
      <c r="AO67">
        <v>9</v>
      </c>
      <c r="AP67">
        <v>8</v>
      </c>
      <c r="AQ67">
        <v>1</v>
      </c>
      <c r="AR67">
        <v>6</v>
      </c>
      <c r="AS67">
        <v>5</v>
      </c>
      <c r="AT67">
        <v>1</v>
      </c>
      <c r="AU67">
        <v>4</v>
      </c>
      <c r="AV67">
        <v>4</v>
      </c>
      <c r="AW67" t="s">
        <v>19</v>
      </c>
      <c r="AX67">
        <v>39</v>
      </c>
      <c r="AY67">
        <v>39</v>
      </c>
      <c r="AZ67">
        <v>0</v>
      </c>
      <c r="BA67">
        <v>7</v>
      </c>
      <c r="BB67">
        <v>7</v>
      </c>
      <c r="BC67">
        <v>0</v>
      </c>
      <c r="BD67">
        <v>403</v>
      </c>
      <c r="BE67">
        <v>339</v>
      </c>
      <c r="BF67">
        <v>64</v>
      </c>
      <c r="BG67">
        <v>209</v>
      </c>
      <c r="BH67">
        <v>185</v>
      </c>
      <c r="BI67">
        <v>24</v>
      </c>
      <c r="BJ67">
        <v>24</v>
      </c>
      <c r="BK67">
        <v>17</v>
      </c>
      <c r="BL67">
        <v>8</v>
      </c>
    </row>
    <row r="68" spans="1:64">
      <c r="A68" t="s">
        <v>871</v>
      </c>
      <c r="B68">
        <v>823</v>
      </c>
      <c r="C68">
        <v>648</v>
      </c>
      <c r="D68">
        <v>175</v>
      </c>
      <c r="E68">
        <v>7</v>
      </c>
      <c r="F68">
        <v>0</v>
      </c>
      <c r="G68">
        <v>6</v>
      </c>
      <c r="H68">
        <v>55</v>
      </c>
      <c r="I68">
        <v>36</v>
      </c>
      <c r="J68">
        <v>19</v>
      </c>
      <c r="K68">
        <v>22</v>
      </c>
      <c r="L68">
        <v>20</v>
      </c>
      <c r="M68">
        <v>3</v>
      </c>
      <c r="N68">
        <v>24</v>
      </c>
      <c r="O68">
        <v>20</v>
      </c>
      <c r="P68">
        <v>5</v>
      </c>
      <c r="Q68">
        <v>1</v>
      </c>
      <c r="R68">
        <v>0</v>
      </c>
      <c r="S68">
        <v>0</v>
      </c>
      <c r="T68">
        <v>0</v>
      </c>
      <c r="U68">
        <v>0</v>
      </c>
      <c r="V68" t="s">
        <v>19</v>
      </c>
      <c r="W68">
        <v>0</v>
      </c>
      <c r="X68" t="s">
        <v>19</v>
      </c>
      <c r="Y68">
        <v>0</v>
      </c>
      <c r="Z68">
        <v>13</v>
      </c>
      <c r="AA68">
        <v>9</v>
      </c>
      <c r="AB68">
        <v>3</v>
      </c>
      <c r="AC68">
        <v>10</v>
      </c>
      <c r="AD68">
        <v>9</v>
      </c>
      <c r="AE68">
        <v>1</v>
      </c>
      <c r="AF68">
        <v>1</v>
      </c>
      <c r="AG68">
        <v>1</v>
      </c>
      <c r="AH68">
        <v>0</v>
      </c>
      <c r="AI68" t="s">
        <v>19</v>
      </c>
      <c r="AJ68" t="s">
        <v>19</v>
      </c>
      <c r="AK68" t="s">
        <v>19</v>
      </c>
      <c r="AL68">
        <v>28</v>
      </c>
      <c r="AM68">
        <v>22</v>
      </c>
      <c r="AN68">
        <v>6</v>
      </c>
      <c r="AO68">
        <v>17</v>
      </c>
      <c r="AP68">
        <v>17</v>
      </c>
      <c r="AQ68">
        <v>1</v>
      </c>
      <c r="AR68">
        <v>6</v>
      </c>
      <c r="AS68">
        <v>4</v>
      </c>
      <c r="AT68">
        <v>2</v>
      </c>
      <c r="AU68">
        <v>10</v>
      </c>
      <c r="AV68">
        <v>10</v>
      </c>
      <c r="AW68">
        <v>0</v>
      </c>
      <c r="AX68">
        <v>51</v>
      </c>
      <c r="AY68">
        <v>51</v>
      </c>
      <c r="AZ68">
        <v>0</v>
      </c>
      <c r="BA68">
        <v>11</v>
      </c>
      <c r="BB68">
        <v>11</v>
      </c>
      <c r="BC68" t="s">
        <v>19</v>
      </c>
      <c r="BD68">
        <v>548</v>
      </c>
      <c r="BE68">
        <v>439</v>
      </c>
      <c r="BF68">
        <v>109</v>
      </c>
      <c r="BG68">
        <v>273</v>
      </c>
      <c r="BH68">
        <v>246</v>
      </c>
      <c r="BI68">
        <v>27</v>
      </c>
      <c r="BJ68">
        <v>55</v>
      </c>
      <c r="BK68">
        <v>31</v>
      </c>
      <c r="BL68">
        <v>24</v>
      </c>
    </row>
    <row r="69" spans="1:64">
      <c r="A69" t="s">
        <v>870</v>
      </c>
      <c r="B69">
        <v>1785</v>
      </c>
      <c r="C69">
        <v>1459</v>
      </c>
      <c r="D69">
        <v>326</v>
      </c>
      <c r="E69">
        <v>18</v>
      </c>
      <c r="F69">
        <v>5</v>
      </c>
      <c r="G69">
        <v>13</v>
      </c>
      <c r="H69">
        <v>96</v>
      </c>
      <c r="I69">
        <v>70</v>
      </c>
      <c r="J69">
        <v>27</v>
      </c>
      <c r="K69">
        <v>68</v>
      </c>
      <c r="L69">
        <v>42</v>
      </c>
      <c r="M69">
        <v>27</v>
      </c>
      <c r="N69">
        <v>38</v>
      </c>
      <c r="O69">
        <v>31</v>
      </c>
      <c r="P69">
        <v>7</v>
      </c>
      <c r="Q69">
        <v>7</v>
      </c>
      <c r="R69">
        <v>6</v>
      </c>
      <c r="S69">
        <v>1</v>
      </c>
      <c r="T69">
        <v>3</v>
      </c>
      <c r="U69">
        <v>2</v>
      </c>
      <c r="V69">
        <v>0</v>
      </c>
      <c r="W69">
        <v>1</v>
      </c>
      <c r="X69">
        <v>1</v>
      </c>
      <c r="Y69">
        <v>0</v>
      </c>
      <c r="Z69">
        <v>11</v>
      </c>
      <c r="AA69">
        <v>9</v>
      </c>
      <c r="AB69">
        <v>3</v>
      </c>
      <c r="AC69">
        <v>7</v>
      </c>
      <c r="AD69">
        <v>5</v>
      </c>
      <c r="AE69">
        <v>2</v>
      </c>
      <c r="AF69">
        <v>6</v>
      </c>
      <c r="AG69">
        <v>5</v>
      </c>
      <c r="AH69">
        <v>0</v>
      </c>
      <c r="AI69">
        <v>4</v>
      </c>
      <c r="AJ69">
        <v>3</v>
      </c>
      <c r="AK69">
        <v>0</v>
      </c>
      <c r="AL69">
        <v>67</v>
      </c>
      <c r="AM69">
        <v>50</v>
      </c>
      <c r="AN69">
        <v>17</v>
      </c>
      <c r="AO69">
        <v>43</v>
      </c>
      <c r="AP69">
        <v>41</v>
      </c>
      <c r="AQ69">
        <v>2</v>
      </c>
      <c r="AR69">
        <v>6</v>
      </c>
      <c r="AS69">
        <v>5</v>
      </c>
      <c r="AT69">
        <v>1</v>
      </c>
      <c r="AU69">
        <v>28</v>
      </c>
      <c r="AV69">
        <v>26</v>
      </c>
      <c r="AW69">
        <v>1</v>
      </c>
      <c r="AX69">
        <v>94</v>
      </c>
      <c r="AY69">
        <v>94</v>
      </c>
      <c r="AZ69">
        <v>0</v>
      </c>
      <c r="BA69">
        <v>19</v>
      </c>
      <c r="BB69">
        <v>19</v>
      </c>
      <c r="BC69" t="s">
        <v>19</v>
      </c>
      <c r="BD69">
        <v>1167</v>
      </c>
      <c r="BE69">
        <v>992</v>
      </c>
      <c r="BF69">
        <v>175</v>
      </c>
      <c r="BG69">
        <v>484</v>
      </c>
      <c r="BH69">
        <v>440</v>
      </c>
      <c r="BI69">
        <v>44</v>
      </c>
      <c r="BJ69">
        <v>160</v>
      </c>
      <c r="BK69">
        <v>104</v>
      </c>
      <c r="BL69">
        <v>55</v>
      </c>
    </row>
    <row r="70" spans="1:64">
      <c r="A70" t="s">
        <v>869</v>
      </c>
      <c r="B70">
        <v>1663</v>
      </c>
      <c r="C70">
        <v>1395</v>
      </c>
      <c r="D70">
        <v>268</v>
      </c>
      <c r="E70">
        <v>17</v>
      </c>
      <c r="F70">
        <v>4</v>
      </c>
      <c r="G70">
        <v>13</v>
      </c>
      <c r="H70">
        <v>92</v>
      </c>
      <c r="I70">
        <v>74</v>
      </c>
      <c r="J70">
        <v>18</v>
      </c>
      <c r="K70">
        <v>36</v>
      </c>
      <c r="L70">
        <v>26</v>
      </c>
      <c r="M70">
        <v>10</v>
      </c>
      <c r="N70">
        <v>34</v>
      </c>
      <c r="O70">
        <v>29</v>
      </c>
      <c r="P70">
        <v>5</v>
      </c>
      <c r="Q70">
        <v>5</v>
      </c>
      <c r="R70">
        <v>5</v>
      </c>
      <c r="S70">
        <v>1</v>
      </c>
      <c r="T70">
        <v>3</v>
      </c>
      <c r="U70">
        <v>3</v>
      </c>
      <c r="V70" t="s">
        <v>19</v>
      </c>
      <c r="W70">
        <v>1</v>
      </c>
      <c r="X70">
        <v>1</v>
      </c>
      <c r="Y70">
        <v>0</v>
      </c>
      <c r="Z70">
        <v>13</v>
      </c>
      <c r="AA70">
        <v>11</v>
      </c>
      <c r="AB70">
        <v>2</v>
      </c>
      <c r="AC70">
        <v>7</v>
      </c>
      <c r="AD70">
        <v>6</v>
      </c>
      <c r="AE70">
        <v>2</v>
      </c>
      <c r="AF70">
        <v>2</v>
      </c>
      <c r="AG70">
        <v>2</v>
      </c>
      <c r="AH70">
        <v>0</v>
      </c>
      <c r="AI70">
        <v>1</v>
      </c>
      <c r="AJ70">
        <v>1</v>
      </c>
      <c r="AK70">
        <v>0</v>
      </c>
      <c r="AL70">
        <v>41</v>
      </c>
      <c r="AM70">
        <v>31</v>
      </c>
      <c r="AN70">
        <v>10</v>
      </c>
      <c r="AO70">
        <v>37</v>
      </c>
      <c r="AP70">
        <v>36</v>
      </c>
      <c r="AQ70">
        <v>1</v>
      </c>
      <c r="AR70">
        <v>6</v>
      </c>
      <c r="AS70">
        <v>5</v>
      </c>
      <c r="AT70">
        <v>0</v>
      </c>
      <c r="AU70">
        <v>38</v>
      </c>
      <c r="AV70">
        <v>37</v>
      </c>
      <c r="AW70">
        <v>1</v>
      </c>
      <c r="AX70">
        <v>86</v>
      </c>
      <c r="AY70">
        <v>85</v>
      </c>
      <c r="AZ70">
        <v>1</v>
      </c>
      <c r="BA70">
        <v>23</v>
      </c>
      <c r="BB70">
        <v>23</v>
      </c>
      <c r="BC70" t="s">
        <v>19</v>
      </c>
      <c r="BD70">
        <v>1125</v>
      </c>
      <c r="BE70">
        <v>970</v>
      </c>
      <c r="BF70">
        <v>155</v>
      </c>
      <c r="BG70">
        <v>665</v>
      </c>
      <c r="BH70">
        <v>611</v>
      </c>
      <c r="BI70">
        <v>54</v>
      </c>
      <c r="BJ70">
        <v>153</v>
      </c>
      <c r="BK70">
        <v>99</v>
      </c>
      <c r="BL70">
        <v>54</v>
      </c>
    </row>
    <row r="71" spans="1:64">
      <c r="A71" t="s">
        <v>868</v>
      </c>
      <c r="B71">
        <v>3475</v>
      </c>
      <c r="C71">
        <v>2873</v>
      </c>
      <c r="D71">
        <v>602</v>
      </c>
      <c r="E71">
        <v>38</v>
      </c>
      <c r="F71">
        <v>17</v>
      </c>
      <c r="G71">
        <v>21</v>
      </c>
      <c r="H71">
        <v>162</v>
      </c>
      <c r="I71">
        <v>127</v>
      </c>
      <c r="J71">
        <v>35</v>
      </c>
      <c r="K71">
        <v>115</v>
      </c>
      <c r="L71">
        <v>89</v>
      </c>
      <c r="M71">
        <v>26</v>
      </c>
      <c r="N71">
        <v>70</v>
      </c>
      <c r="O71">
        <v>63</v>
      </c>
      <c r="P71">
        <v>6</v>
      </c>
      <c r="Q71">
        <v>24</v>
      </c>
      <c r="R71">
        <v>22</v>
      </c>
      <c r="S71">
        <v>2</v>
      </c>
      <c r="T71">
        <v>7</v>
      </c>
      <c r="U71">
        <v>7</v>
      </c>
      <c r="V71">
        <v>0</v>
      </c>
      <c r="W71">
        <v>1</v>
      </c>
      <c r="X71">
        <v>1</v>
      </c>
      <c r="Y71" t="s">
        <v>19</v>
      </c>
      <c r="Z71">
        <v>12</v>
      </c>
      <c r="AA71">
        <v>10</v>
      </c>
      <c r="AB71">
        <v>2</v>
      </c>
      <c r="AC71">
        <v>7</v>
      </c>
      <c r="AD71">
        <v>6</v>
      </c>
      <c r="AE71">
        <v>1</v>
      </c>
      <c r="AF71">
        <v>19</v>
      </c>
      <c r="AG71">
        <v>17</v>
      </c>
      <c r="AH71">
        <v>1</v>
      </c>
      <c r="AI71">
        <v>0</v>
      </c>
      <c r="AJ71">
        <v>0</v>
      </c>
      <c r="AK71" t="s">
        <v>19</v>
      </c>
      <c r="AL71">
        <v>78</v>
      </c>
      <c r="AM71">
        <v>49</v>
      </c>
      <c r="AN71">
        <v>29</v>
      </c>
      <c r="AO71">
        <v>73</v>
      </c>
      <c r="AP71">
        <v>71</v>
      </c>
      <c r="AQ71">
        <v>2</v>
      </c>
      <c r="AR71">
        <v>6</v>
      </c>
      <c r="AS71">
        <v>5</v>
      </c>
      <c r="AT71">
        <v>1</v>
      </c>
      <c r="AU71">
        <v>86</v>
      </c>
      <c r="AV71">
        <v>85</v>
      </c>
      <c r="AW71">
        <v>1</v>
      </c>
      <c r="AX71">
        <v>119</v>
      </c>
      <c r="AY71">
        <v>117</v>
      </c>
      <c r="AZ71">
        <v>2</v>
      </c>
      <c r="BA71">
        <v>35</v>
      </c>
      <c r="BB71">
        <v>35</v>
      </c>
      <c r="BC71" t="s">
        <v>19</v>
      </c>
      <c r="BD71">
        <v>2430</v>
      </c>
      <c r="BE71">
        <v>2052</v>
      </c>
      <c r="BF71">
        <v>378</v>
      </c>
      <c r="BG71">
        <v>1202</v>
      </c>
      <c r="BH71">
        <v>1121</v>
      </c>
      <c r="BI71">
        <v>81</v>
      </c>
      <c r="BJ71">
        <v>300</v>
      </c>
      <c r="BK71">
        <v>198</v>
      </c>
      <c r="BL71">
        <v>101</v>
      </c>
    </row>
    <row r="72" spans="1:64">
      <c r="A72" t="s">
        <v>867</v>
      </c>
      <c r="B72">
        <v>1239</v>
      </c>
      <c r="C72">
        <v>917</v>
      </c>
      <c r="D72">
        <v>322</v>
      </c>
      <c r="E72">
        <v>12</v>
      </c>
      <c r="F72">
        <v>2</v>
      </c>
      <c r="G72">
        <v>10</v>
      </c>
      <c r="H72">
        <v>67</v>
      </c>
      <c r="I72">
        <v>50</v>
      </c>
      <c r="J72">
        <v>17</v>
      </c>
      <c r="K72">
        <v>48</v>
      </c>
      <c r="L72">
        <v>31</v>
      </c>
      <c r="M72">
        <v>16</v>
      </c>
      <c r="N72">
        <v>28</v>
      </c>
      <c r="O72">
        <v>26</v>
      </c>
      <c r="P72">
        <v>2</v>
      </c>
      <c r="Q72">
        <v>1</v>
      </c>
      <c r="R72">
        <v>1</v>
      </c>
      <c r="S72">
        <v>1</v>
      </c>
      <c r="T72">
        <v>5</v>
      </c>
      <c r="U72">
        <v>5</v>
      </c>
      <c r="V72" t="s">
        <v>19</v>
      </c>
      <c r="W72">
        <v>1</v>
      </c>
      <c r="X72">
        <v>1</v>
      </c>
      <c r="Y72" t="s">
        <v>19</v>
      </c>
      <c r="Z72">
        <v>10</v>
      </c>
      <c r="AA72">
        <v>10</v>
      </c>
      <c r="AB72">
        <v>0</v>
      </c>
      <c r="AC72">
        <v>7</v>
      </c>
      <c r="AD72">
        <v>6</v>
      </c>
      <c r="AE72">
        <v>1</v>
      </c>
      <c r="AF72">
        <v>2</v>
      </c>
      <c r="AG72">
        <v>2</v>
      </c>
      <c r="AH72" t="s">
        <v>19</v>
      </c>
      <c r="AI72">
        <v>1</v>
      </c>
      <c r="AJ72" t="s">
        <v>19</v>
      </c>
      <c r="AK72">
        <v>1</v>
      </c>
      <c r="AL72">
        <v>77</v>
      </c>
      <c r="AM72">
        <v>35</v>
      </c>
      <c r="AN72">
        <v>41</v>
      </c>
      <c r="AO72">
        <v>38</v>
      </c>
      <c r="AP72">
        <v>38</v>
      </c>
      <c r="AQ72">
        <v>1</v>
      </c>
      <c r="AR72">
        <v>2</v>
      </c>
      <c r="AS72">
        <v>2</v>
      </c>
      <c r="AT72">
        <v>0</v>
      </c>
      <c r="AU72">
        <v>25</v>
      </c>
      <c r="AV72">
        <v>25</v>
      </c>
      <c r="AW72">
        <v>1</v>
      </c>
      <c r="AX72">
        <v>45</v>
      </c>
      <c r="AY72">
        <v>41</v>
      </c>
      <c r="AZ72">
        <v>4</v>
      </c>
      <c r="BA72">
        <v>8</v>
      </c>
      <c r="BB72">
        <v>8</v>
      </c>
      <c r="BC72" t="s">
        <v>19</v>
      </c>
      <c r="BD72">
        <v>812</v>
      </c>
      <c r="BE72">
        <v>609</v>
      </c>
      <c r="BF72">
        <v>203</v>
      </c>
      <c r="BG72">
        <v>453</v>
      </c>
      <c r="BH72">
        <v>396</v>
      </c>
      <c r="BI72">
        <v>57</v>
      </c>
      <c r="BJ72">
        <v>85</v>
      </c>
      <c r="BK72">
        <v>58</v>
      </c>
      <c r="BL72">
        <v>27</v>
      </c>
    </row>
    <row r="73" spans="1:64">
      <c r="A73" t="s">
        <v>866</v>
      </c>
      <c r="B73">
        <v>1447</v>
      </c>
      <c r="C73">
        <v>1164</v>
      </c>
      <c r="D73">
        <v>283</v>
      </c>
      <c r="E73">
        <v>16</v>
      </c>
      <c r="F73">
        <v>6</v>
      </c>
      <c r="G73">
        <v>10</v>
      </c>
      <c r="H73">
        <v>90</v>
      </c>
      <c r="I73">
        <v>75</v>
      </c>
      <c r="J73">
        <v>15</v>
      </c>
      <c r="K73">
        <v>48</v>
      </c>
      <c r="L73">
        <v>37</v>
      </c>
      <c r="M73">
        <v>11</v>
      </c>
      <c r="N73">
        <v>34</v>
      </c>
      <c r="O73">
        <v>30</v>
      </c>
      <c r="P73">
        <v>5</v>
      </c>
      <c r="Q73">
        <v>3</v>
      </c>
      <c r="R73">
        <v>2</v>
      </c>
      <c r="S73">
        <v>1</v>
      </c>
      <c r="T73">
        <v>2</v>
      </c>
      <c r="U73">
        <v>2</v>
      </c>
      <c r="V73">
        <v>0</v>
      </c>
      <c r="W73">
        <v>0</v>
      </c>
      <c r="X73">
        <v>0</v>
      </c>
      <c r="Y73">
        <v>0</v>
      </c>
      <c r="Z73">
        <v>15</v>
      </c>
      <c r="AA73">
        <v>13</v>
      </c>
      <c r="AB73">
        <v>2</v>
      </c>
      <c r="AC73">
        <v>12</v>
      </c>
      <c r="AD73">
        <v>11</v>
      </c>
      <c r="AE73">
        <v>2</v>
      </c>
      <c r="AF73">
        <v>2</v>
      </c>
      <c r="AG73">
        <v>2</v>
      </c>
      <c r="AH73" t="s">
        <v>19</v>
      </c>
      <c r="AI73">
        <v>0</v>
      </c>
      <c r="AJ73" t="s">
        <v>19</v>
      </c>
      <c r="AK73">
        <v>0</v>
      </c>
      <c r="AL73">
        <v>30</v>
      </c>
      <c r="AM73">
        <v>20</v>
      </c>
      <c r="AN73">
        <v>10</v>
      </c>
      <c r="AO73">
        <v>39</v>
      </c>
      <c r="AP73">
        <v>38</v>
      </c>
      <c r="AQ73">
        <v>1</v>
      </c>
      <c r="AR73">
        <v>5</v>
      </c>
      <c r="AS73">
        <v>5</v>
      </c>
      <c r="AT73" t="s">
        <v>19</v>
      </c>
      <c r="AU73">
        <v>22</v>
      </c>
      <c r="AV73">
        <v>22</v>
      </c>
      <c r="AW73" t="s">
        <v>19</v>
      </c>
      <c r="AX73">
        <v>71</v>
      </c>
      <c r="AY73">
        <v>71</v>
      </c>
      <c r="AZ73" t="s">
        <v>19</v>
      </c>
      <c r="BA73">
        <v>14</v>
      </c>
      <c r="BB73">
        <v>14</v>
      </c>
      <c r="BC73" t="s">
        <v>19</v>
      </c>
      <c r="BD73">
        <v>946</v>
      </c>
      <c r="BE73">
        <v>778</v>
      </c>
      <c r="BF73">
        <v>168</v>
      </c>
      <c r="BG73">
        <v>489</v>
      </c>
      <c r="BH73">
        <v>435</v>
      </c>
      <c r="BI73">
        <v>53</v>
      </c>
      <c r="BJ73">
        <v>146</v>
      </c>
      <c r="BK73">
        <v>82</v>
      </c>
      <c r="BL73">
        <v>64</v>
      </c>
    </row>
    <row r="74" spans="1:64">
      <c r="A74" t="s">
        <v>865</v>
      </c>
      <c r="B74">
        <v>1310</v>
      </c>
      <c r="C74">
        <v>1156</v>
      </c>
      <c r="D74">
        <v>154</v>
      </c>
      <c r="E74">
        <v>15</v>
      </c>
      <c r="F74">
        <v>7</v>
      </c>
      <c r="G74">
        <v>9</v>
      </c>
      <c r="H74">
        <v>72</v>
      </c>
      <c r="I74">
        <v>60</v>
      </c>
      <c r="J74">
        <v>12</v>
      </c>
      <c r="K74">
        <v>55</v>
      </c>
      <c r="L74">
        <v>43</v>
      </c>
      <c r="M74">
        <v>12</v>
      </c>
      <c r="N74">
        <v>36</v>
      </c>
      <c r="O74">
        <v>29</v>
      </c>
      <c r="P74">
        <v>7</v>
      </c>
      <c r="Q74">
        <v>7</v>
      </c>
      <c r="R74">
        <v>5</v>
      </c>
      <c r="S74">
        <v>2</v>
      </c>
      <c r="T74">
        <v>5</v>
      </c>
      <c r="U74">
        <v>4</v>
      </c>
      <c r="V74">
        <v>0</v>
      </c>
      <c r="W74" t="s">
        <v>19</v>
      </c>
      <c r="X74" t="s">
        <v>19</v>
      </c>
      <c r="Y74" t="s">
        <v>19</v>
      </c>
      <c r="Z74">
        <v>11</v>
      </c>
      <c r="AA74">
        <v>8</v>
      </c>
      <c r="AB74">
        <v>3</v>
      </c>
      <c r="AC74">
        <v>12</v>
      </c>
      <c r="AD74">
        <v>9</v>
      </c>
      <c r="AE74">
        <v>3</v>
      </c>
      <c r="AF74">
        <v>2</v>
      </c>
      <c r="AG74">
        <v>2</v>
      </c>
      <c r="AH74" t="s">
        <v>19</v>
      </c>
      <c r="AI74">
        <v>1</v>
      </c>
      <c r="AJ74">
        <v>1</v>
      </c>
      <c r="AK74" t="s">
        <v>19</v>
      </c>
      <c r="AL74">
        <v>38</v>
      </c>
      <c r="AM74">
        <v>22</v>
      </c>
      <c r="AN74">
        <v>15</v>
      </c>
      <c r="AO74">
        <v>36</v>
      </c>
      <c r="AP74">
        <v>36</v>
      </c>
      <c r="AQ74" t="s">
        <v>19</v>
      </c>
      <c r="AR74">
        <v>8</v>
      </c>
      <c r="AS74">
        <v>7</v>
      </c>
      <c r="AT74">
        <v>1</v>
      </c>
      <c r="AU74">
        <v>40</v>
      </c>
      <c r="AV74">
        <v>39</v>
      </c>
      <c r="AW74">
        <v>1</v>
      </c>
      <c r="AX74">
        <v>53</v>
      </c>
      <c r="AY74">
        <v>52</v>
      </c>
      <c r="AZ74">
        <v>1</v>
      </c>
      <c r="BA74">
        <v>19</v>
      </c>
      <c r="BB74">
        <v>18</v>
      </c>
      <c r="BC74">
        <v>0</v>
      </c>
      <c r="BD74">
        <v>870</v>
      </c>
      <c r="BE74">
        <v>786</v>
      </c>
      <c r="BF74">
        <v>85</v>
      </c>
      <c r="BG74">
        <v>521</v>
      </c>
      <c r="BH74">
        <v>487</v>
      </c>
      <c r="BI74">
        <v>34</v>
      </c>
      <c r="BJ74">
        <v>87</v>
      </c>
      <c r="BK74">
        <v>76</v>
      </c>
      <c r="BL74">
        <v>11</v>
      </c>
    </row>
    <row r="75" spans="1:64">
      <c r="A75" t="s">
        <v>864</v>
      </c>
      <c r="B75">
        <v>1775</v>
      </c>
      <c r="C75">
        <v>1468</v>
      </c>
      <c r="D75">
        <v>307</v>
      </c>
      <c r="E75">
        <v>18</v>
      </c>
      <c r="F75">
        <v>7</v>
      </c>
      <c r="G75">
        <v>11</v>
      </c>
      <c r="H75">
        <v>64</v>
      </c>
      <c r="I75">
        <v>47</v>
      </c>
      <c r="J75">
        <v>17</v>
      </c>
      <c r="K75">
        <v>77</v>
      </c>
      <c r="L75">
        <v>61</v>
      </c>
      <c r="M75">
        <v>17</v>
      </c>
      <c r="N75">
        <v>59</v>
      </c>
      <c r="O75">
        <v>49</v>
      </c>
      <c r="P75">
        <v>11</v>
      </c>
      <c r="Q75">
        <v>6</v>
      </c>
      <c r="R75">
        <v>4</v>
      </c>
      <c r="S75">
        <v>2</v>
      </c>
      <c r="T75">
        <v>4</v>
      </c>
      <c r="U75">
        <v>3</v>
      </c>
      <c r="V75">
        <v>1</v>
      </c>
      <c r="W75">
        <v>0</v>
      </c>
      <c r="X75">
        <v>0</v>
      </c>
      <c r="Y75" t="s">
        <v>19</v>
      </c>
      <c r="Z75">
        <v>20</v>
      </c>
      <c r="AA75">
        <v>15</v>
      </c>
      <c r="AB75">
        <v>5</v>
      </c>
      <c r="AC75">
        <v>28</v>
      </c>
      <c r="AD75">
        <v>25</v>
      </c>
      <c r="AE75">
        <v>3</v>
      </c>
      <c r="AF75" t="s">
        <v>19</v>
      </c>
      <c r="AG75" t="s">
        <v>19</v>
      </c>
      <c r="AH75" t="s">
        <v>19</v>
      </c>
      <c r="AI75">
        <v>2</v>
      </c>
      <c r="AJ75">
        <v>2</v>
      </c>
      <c r="AK75">
        <v>0</v>
      </c>
      <c r="AL75">
        <v>70</v>
      </c>
      <c r="AM75">
        <v>50</v>
      </c>
      <c r="AN75">
        <v>20</v>
      </c>
      <c r="AO75">
        <v>31</v>
      </c>
      <c r="AP75">
        <v>30</v>
      </c>
      <c r="AQ75">
        <v>1</v>
      </c>
      <c r="AR75">
        <v>13</v>
      </c>
      <c r="AS75">
        <v>9</v>
      </c>
      <c r="AT75">
        <v>4</v>
      </c>
      <c r="AU75">
        <v>31</v>
      </c>
      <c r="AV75">
        <v>30</v>
      </c>
      <c r="AW75">
        <v>1</v>
      </c>
      <c r="AX75">
        <v>72</v>
      </c>
      <c r="AY75">
        <v>71</v>
      </c>
      <c r="AZ75">
        <v>2</v>
      </c>
      <c r="BA75">
        <v>20</v>
      </c>
      <c r="BB75">
        <v>19</v>
      </c>
      <c r="BC75">
        <v>1</v>
      </c>
      <c r="BD75">
        <v>1141</v>
      </c>
      <c r="BE75">
        <v>969</v>
      </c>
      <c r="BF75">
        <v>172</v>
      </c>
      <c r="BG75">
        <v>609</v>
      </c>
      <c r="BH75">
        <v>549</v>
      </c>
      <c r="BI75">
        <v>60</v>
      </c>
      <c r="BJ75">
        <v>199</v>
      </c>
      <c r="BK75">
        <v>148</v>
      </c>
      <c r="BL75">
        <v>51</v>
      </c>
    </row>
    <row r="76" spans="1:64">
      <c r="A76" t="s">
        <v>863</v>
      </c>
      <c r="B76">
        <v>1026</v>
      </c>
      <c r="C76">
        <v>838</v>
      </c>
      <c r="D76">
        <v>188</v>
      </c>
      <c r="E76">
        <v>9</v>
      </c>
      <c r="F76">
        <v>1</v>
      </c>
      <c r="G76">
        <v>8</v>
      </c>
      <c r="H76">
        <v>54</v>
      </c>
      <c r="I76">
        <v>46</v>
      </c>
      <c r="J76">
        <v>8</v>
      </c>
      <c r="K76">
        <v>55</v>
      </c>
      <c r="L76">
        <v>45</v>
      </c>
      <c r="M76">
        <v>11</v>
      </c>
      <c r="N76">
        <v>29</v>
      </c>
      <c r="O76">
        <v>25</v>
      </c>
      <c r="P76">
        <v>4</v>
      </c>
      <c r="Q76">
        <v>8</v>
      </c>
      <c r="R76">
        <v>6</v>
      </c>
      <c r="S76">
        <v>1</v>
      </c>
      <c r="T76">
        <v>4</v>
      </c>
      <c r="U76">
        <v>3</v>
      </c>
      <c r="V76">
        <v>1</v>
      </c>
      <c r="W76">
        <v>0</v>
      </c>
      <c r="X76">
        <v>0</v>
      </c>
      <c r="Y76" t="s">
        <v>19</v>
      </c>
      <c r="Z76">
        <v>4</v>
      </c>
      <c r="AA76">
        <v>3</v>
      </c>
      <c r="AB76">
        <v>1</v>
      </c>
      <c r="AC76">
        <v>9</v>
      </c>
      <c r="AD76">
        <v>8</v>
      </c>
      <c r="AE76">
        <v>1</v>
      </c>
      <c r="AF76">
        <v>3</v>
      </c>
      <c r="AG76">
        <v>3</v>
      </c>
      <c r="AH76" t="s">
        <v>19</v>
      </c>
      <c r="AI76">
        <v>1</v>
      </c>
      <c r="AJ76">
        <v>1</v>
      </c>
      <c r="AK76">
        <v>0</v>
      </c>
      <c r="AL76">
        <v>75</v>
      </c>
      <c r="AM76">
        <v>47</v>
      </c>
      <c r="AN76">
        <v>28</v>
      </c>
      <c r="AO76">
        <v>23</v>
      </c>
      <c r="AP76">
        <v>22</v>
      </c>
      <c r="AQ76">
        <v>1</v>
      </c>
      <c r="AR76">
        <v>10</v>
      </c>
      <c r="AS76">
        <v>8</v>
      </c>
      <c r="AT76">
        <v>2</v>
      </c>
      <c r="AU76">
        <v>18</v>
      </c>
      <c r="AV76">
        <v>17</v>
      </c>
      <c r="AW76">
        <v>1</v>
      </c>
      <c r="AX76">
        <v>42</v>
      </c>
      <c r="AY76">
        <v>42</v>
      </c>
      <c r="AZ76">
        <v>1</v>
      </c>
      <c r="BA76">
        <v>9</v>
      </c>
      <c r="BB76">
        <v>9</v>
      </c>
      <c r="BC76" t="s">
        <v>19</v>
      </c>
      <c r="BD76">
        <v>640</v>
      </c>
      <c r="BE76">
        <v>532</v>
      </c>
      <c r="BF76">
        <v>109</v>
      </c>
      <c r="BG76">
        <v>265</v>
      </c>
      <c r="BH76">
        <v>244</v>
      </c>
      <c r="BI76">
        <v>20</v>
      </c>
      <c r="BJ76">
        <v>71</v>
      </c>
      <c r="BK76">
        <v>53</v>
      </c>
      <c r="BL76">
        <v>18</v>
      </c>
    </row>
    <row r="77" spans="1:64">
      <c r="A77" t="s">
        <v>862</v>
      </c>
      <c r="B77">
        <v>1120</v>
      </c>
      <c r="C77">
        <v>1012</v>
      </c>
      <c r="D77">
        <v>108</v>
      </c>
      <c r="E77">
        <v>8</v>
      </c>
      <c r="F77">
        <v>1</v>
      </c>
      <c r="G77">
        <v>7</v>
      </c>
      <c r="H77">
        <v>66</v>
      </c>
      <c r="I77">
        <v>57</v>
      </c>
      <c r="J77">
        <v>9</v>
      </c>
      <c r="K77">
        <v>52</v>
      </c>
      <c r="L77">
        <v>46</v>
      </c>
      <c r="M77">
        <v>6</v>
      </c>
      <c r="N77">
        <v>31</v>
      </c>
      <c r="O77">
        <v>28</v>
      </c>
      <c r="P77">
        <v>2</v>
      </c>
      <c r="Q77">
        <v>5</v>
      </c>
      <c r="R77">
        <v>5</v>
      </c>
      <c r="S77">
        <v>0</v>
      </c>
      <c r="T77">
        <v>5</v>
      </c>
      <c r="U77">
        <v>5</v>
      </c>
      <c r="V77">
        <v>0</v>
      </c>
      <c r="W77">
        <v>0</v>
      </c>
      <c r="X77">
        <v>0</v>
      </c>
      <c r="Y77" t="s">
        <v>19</v>
      </c>
      <c r="Z77">
        <v>6</v>
      </c>
      <c r="AA77">
        <v>6</v>
      </c>
      <c r="AB77" t="s">
        <v>19</v>
      </c>
      <c r="AC77">
        <v>7</v>
      </c>
      <c r="AD77">
        <v>6</v>
      </c>
      <c r="AE77">
        <v>0</v>
      </c>
      <c r="AF77">
        <v>4</v>
      </c>
      <c r="AG77">
        <v>4</v>
      </c>
      <c r="AH77" t="s">
        <v>19</v>
      </c>
      <c r="AI77">
        <v>3</v>
      </c>
      <c r="AJ77">
        <v>2</v>
      </c>
      <c r="AK77">
        <v>2</v>
      </c>
      <c r="AL77">
        <v>15</v>
      </c>
      <c r="AM77">
        <v>14</v>
      </c>
      <c r="AN77">
        <v>1</v>
      </c>
      <c r="AO77">
        <v>24</v>
      </c>
      <c r="AP77">
        <v>24</v>
      </c>
      <c r="AQ77" t="s">
        <v>19</v>
      </c>
      <c r="AR77">
        <v>3</v>
      </c>
      <c r="AS77">
        <v>3</v>
      </c>
      <c r="AT77">
        <v>0</v>
      </c>
      <c r="AU77">
        <v>35</v>
      </c>
      <c r="AV77">
        <v>34</v>
      </c>
      <c r="AW77">
        <v>1</v>
      </c>
      <c r="AX77">
        <v>55</v>
      </c>
      <c r="AY77">
        <v>55</v>
      </c>
      <c r="AZ77" t="s">
        <v>19</v>
      </c>
      <c r="BA77">
        <v>21</v>
      </c>
      <c r="BB77">
        <v>21</v>
      </c>
      <c r="BC77" t="s">
        <v>19</v>
      </c>
      <c r="BD77">
        <v>743</v>
      </c>
      <c r="BE77">
        <v>684</v>
      </c>
      <c r="BF77">
        <v>59</v>
      </c>
      <c r="BG77">
        <v>439</v>
      </c>
      <c r="BH77">
        <v>419</v>
      </c>
      <c r="BI77">
        <v>20</v>
      </c>
      <c r="BJ77">
        <v>90</v>
      </c>
      <c r="BK77">
        <v>67</v>
      </c>
      <c r="BL77">
        <v>23</v>
      </c>
    </row>
    <row r="78" spans="1:64">
      <c r="A78" t="s">
        <v>861</v>
      </c>
      <c r="B78">
        <v>594</v>
      </c>
      <c r="C78">
        <v>527</v>
      </c>
      <c r="D78">
        <v>67</v>
      </c>
      <c r="E78">
        <v>5</v>
      </c>
      <c r="F78">
        <v>0</v>
      </c>
      <c r="G78">
        <v>4</v>
      </c>
      <c r="H78">
        <v>27</v>
      </c>
      <c r="I78">
        <v>26</v>
      </c>
      <c r="J78">
        <v>1</v>
      </c>
      <c r="K78">
        <v>32</v>
      </c>
      <c r="L78">
        <v>26</v>
      </c>
      <c r="M78">
        <v>6</v>
      </c>
      <c r="N78">
        <v>15</v>
      </c>
      <c r="O78">
        <v>13</v>
      </c>
      <c r="P78">
        <v>2</v>
      </c>
      <c r="Q78">
        <v>6</v>
      </c>
      <c r="R78">
        <v>5</v>
      </c>
      <c r="S78">
        <v>0</v>
      </c>
      <c r="T78">
        <v>1</v>
      </c>
      <c r="U78">
        <v>1</v>
      </c>
      <c r="V78">
        <v>0</v>
      </c>
      <c r="W78">
        <v>0</v>
      </c>
      <c r="X78">
        <v>0</v>
      </c>
      <c r="Y78" t="s">
        <v>19</v>
      </c>
      <c r="Z78">
        <v>3</v>
      </c>
      <c r="AA78">
        <v>3</v>
      </c>
      <c r="AB78">
        <v>0</v>
      </c>
      <c r="AC78">
        <v>4</v>
      </c>
      <c r="AD78">
        <v>3</v>
      </c>
      <c r="AE78">
        <v>1</v>
      </c>
      <c r="AF78" t="s">
        <v>19</v>
      </c>
      <c r="AG78" t="s">
        <v>19</v>
      </c>
      <c r="AH78" t="s">
        <v>19</v>
      </c>
      <c r="AI78" t="s">
        <v>19</v>
      </c>
      <c r="AJ78" t="s">
        <v>19</v>
      </c>
      <c r="AK78" t="s">
        <v>19</v>
      </c>
      <c r="AL78">
        <v>13</v>
      </c>
      <c r="AM78">
        <v>11</v>
      </c>
      <c r="AN78">
        <v>2</v>
      </c>
      <c r="AO78">
        <v>15</v>
      </c>
      <c r="AP78">
        <v>15</v>
      </c>
      <c r="AQ78" t="s">
        <v>19</v>
      </c>
      <c r="AR78">
        <v>6</v>
      </c>
      <c r="AS78">
        <v>6</v>
      </c>
      <c r="AT78" t="s">
        <v>19</v>
      </c>
      <c r="AU78">
        <v>14</v>
      </c>
      <c r="AV78">
        <v>13</v>
      </c>
      <c r="AW78">
        <v>1</v>
      </c>
      <c r="AX78">
        <v>20</v>
      </c>
      <c r="AY78">
        <v>20</v>
      </c>
      <c r="AZ78">
        <v>0</v>
      </c>
      <c r="BA78">
        <v>8</v>
      </c>
      <c r="BB78">
        <v>8</v>
      </c>
      <c r="BC78">
        <v>0</v>
      </c>
      <c r="BD78">
        <v>393</v>
      </c>
      <c r="BE78">
        <v>351</v>
      </c>
      <c r="BF78">
        <v>42</v>
      </c>
      <c r="BG78">
        <v>225</v>
      </c>
      <c r="BH78">
        <v>212</v>
      </c>
      <c r="BI78">
        <v>13</v>
      </c>
      <c r="BJ78">
        <v>57</v>
      </c>
      <c r="BK78">
        <v>47</v>
      </c>
      <c r="BL78">
        <v>10</v>
      </c>
    </row>
    <row r="79" spans="1:64">
      <c r="A79" t="s">
        <v>860</v>
      </c>
      <c r="B79" t="s">
        <v>789</v>
      </c>
      <c r="C79" t="s">
        <v>789</v>
      </c>
      <c r="D79" t="s">
        <v>789</v>
      </c>
      <c r="E79" t="s">
        <v>789</v>
      </c>
      <c r="F79" t="s">
        <v>789</v>
      </c>
      <c r="G79" t="s">
        <v>789</v>
      </c>
      <c r="H79" t="s">
        <v>789</v>
      </c>
      <c r="I79" t="s">
        <v>789</v>
      </c>
      <c r="J79" t="s">
        <v>789</v>
      </c>
      <c r="K79" t="s">
        <v>789</v>
      </c>
      <c r="L79" t="s">
        <v>789</v>
      </c>
      <c r="M79" t="s">
        <v>789</v>
      </c>
      <c r="N79" t="s">
        <v>789</v>
      </c>
      <c r="O79" t="s">
        <v>789</v>
      </c>
      <c r="P79" t="s">
        <v>789</v>
      </c>
      <c r="Q79" t="s">
        <v>789</v>
      </c>
      <c r="R79" t="s">
        <v>789</v>
      </c>
      <c r="S79" t="s">
        <v>789</v>
      </c>
      <c r="T79" t="s">
        <v>789</v>
      </c>
      <c r="U79" t="s">
        <v>789</v>
      </c>
      <c r="V79" t="s">
        <v>789</v>
      </c>
      <c r="W79" t="s">
        <v>789</v>
      </c>
      <c r="X79" t="s">
        <v>789</v>
      </c>
      <c r="Y79" t="s">
        <v>789</v>
      </c>
      <c r="Z79" t="s">
        <v>789</v>
      </c>
      <c r="AA79" t="s">
        <v>789</v>
      </c>
      <c r="AB79" t="s">
        <v>789</v>
      </c>
      <c r="AC79" t="s">
        <v>789</v>
      </c>
      <c r="AD79" t="s">
        <v>789</v>
      </c>
      <c r="AE79" t="s">
        <v>789</v>
      </c>
      <c r="AF79" t="s">
        <v>789</v>
      </c>
      <c r="AG79" t="s">
        <v>789</v>
      </c>
      <c r="AH79" t="s">
        <v>789</v>
      </c>
      <c r="AI79" t="s">
        <v>789</v>
      </c>
      <c r="AJ79" t="s">
        <v>789</v>
      </c>
      <c r="AK79" t="s">
        <v>789</v>
      </c>
      <c r="AL79" t="s">
        <v>789</v>
      </c>
      <c r="AM79" t="s">
        <v>789</v>
      </c>
      <c r="AN79" t="s">
        <v>789</v>
      </c>
      <c r="AO79" t="s">
        <v>789</v>
      </c>
      <c r="AP79" t="s">
        <v>789</v>
      </c>
      <c r="AQ79" t="s">
        <v>789</v>
      </c>
      <c r="AR79" t="s">
        <v>789</v>
      </c>
      <c r="AS79" t="s">
        <v>789</v>
      </c>
      <c r="AT79" t="s">
        <v>789</v>
      </c>
      <c r="AU79" t="s">
        <v>789</v>
      </c>
      <c r="AV79" t="s">
        <v>789</v>
      </c>
      <c r="AW79" t="s">
        <v>789</v>
      </c>
      <c r="AX79" t="s">
        <v>789</v>
      </c>
      <c r="AY79" t="s">
        <v>789</v>
      </c>
      <c r="AZ79" t="s">
        <v>789</v>
      </c>
      <c r="BA79" t="s">
        <v>789</v>
      </c>
      <c r="BB79" t="s">
        <v>789</v>
      </c>
      <c r="BC79" t="s">
        <v>789</v>
      </c>
      <c r="BD79" t="s">
        <v>789</v>
      </c>
      <c r="BE79" t="s">
        <v>789</v>
      </c>
      <c r="BF79" t="s">
        <v>789</v>
      </c>
      <c r="BG79" t="s">
        <v>789</v>
      </c>
      <c r="BH79" t="s">
        <v>789</v>
      </c>
      <c r="BI79" t="s">
        <v>789</v>
      </c>
      <c r="BJ79" t="s">
        <v>789</v>
      </c>
      <c r="BK79" t="s">
        <v>789</v>
      </c>
      <c r="BL79" t="s">
        <v>789</v>
      </c>
    </row>
    <row r="80" spans="1:64">
      <c r="A80" t="s">
        <v>859</v>
      </c>
      <c r="B80">
        <v>363</v>
      </c>
      <c r="C80">
        <v>321</v>
      </c>
      <c r="D80">
        <v>42</v>
      </c>
      <c r="E80">
        <v>3</v>
      </c>
      <c r="F80">
        <v>1</v>
      </c>
      <c r="G80">
        <v>2</v>
      </c>
      <c r="H80">
        <v>12</v>
      </c>
      <c r="I80">
        <v>9</v>
      </c>
      <c r="J80">
        <v>3</v>
      </c>
      <c r="K80">
        <v>17</v>
      </c>
      <c r="L80">
        <v>15</v>
      </c>
      <c r="M80">
        <v>2</v>
      </c>
      <c r="N80">
        <v>9</v>
      </c>
      <c r="O80">
        <v>8</v>
      </c>
      <c r="P80">
        <v>1</v>
      </c>
      <c r="Q80">
        <v>2</v>
      </c>
      <c r="R80">
        <v>2</v>
      </c>
      <c r="S80">
        <v>0</v>
      </c>
      <c r="T80">
        <v>1</v>
      </c>
      <c r="U80" t="s">
        <v>19</v>
      </c>
      <c r="V80">
        <v>1</v>
      </c>
      <c r="W80">
        <v>2</v>
      </c>
      <c r="X80">
        <v>2</v>
      </c>
      <c r="Y80" t="s">
        <v>19</v>
      </c>
      <c r="Z80">
        <v>2</v>
      </c>
      <c r="AA80">
        <v>1</v>
      </c>
      <c r="AB80">
        <v>0</v>
      </c>
      <c r="AC80">
        <v>2</v>
      </c>
      <c r="AD80">
        <v>2</v>
      </c>
      <c r="AE80" t="s">
        <v>19</v>
      </c>
      <c r="AF80">
        <v>0</v>
      </c>
      <c r="AG80">
        <v>0</v>
      </c>
      <c r="AH80" t="s">
        <v>19</v>
      </c>
      <c r="AI80" t="s">
        <v>19</v>
      </c>
      <c r="AJ80" t="s">
        <v>19</v>
      </c>
      <c r="AK80" t="s">
        <v>19</v>
      </c>
      <c r="AL80">
        <v>13</v>
      </c>
      <c r="AM80">
        <v>9</v>
      </c>
      <c r="AN80">
        <v>4</v>
      </c>
      <c r="AO80">
        <v>6</v>
      </c>
      <c r="AP80">
        <v>6</v>
      </c>
      <c r="AQ80">
        <v>0</v>
      </c>
      <c r="AR80">
        <v>2</v>
      </c>
      <c r="AS80">
        <v>1</v>
      </c>
      <c r="AT80">
        <v>1</v>
      </c>
      <c r="AU80">
        <v>8</v>
      </c>
      <c r="AV80">
        <v>7</v>
      </c>
      <c r="AW80">
        <v>0</v>
      </c>
      <c r="AX80">
        <v>14</v>
      </c>
      <c r="AY80">
        <v>14</v>
      </c>
      <c r="AZ80">
        <v>0</v>
      </c>
      <c r="BA80">
        <v>5</v>
      </c>
      <c r="BB80">
        <v>5</v>
      </c>
      <c r="BC80">
        <v>0</v>
      </c>
      <c r="BD80">
        <v>254</v>
      </c>
      <c r="BE80">
        <v>233</v>
      </c>
      <c r="BF80">
        <v>21</v>
      </c>
      <c r="BG80">
        <v>177</v>
      </c>
      <c r="BH80">
        <v>169</v>
      </c>
      <c r="BI80">
        <v>9</v>
      </c>
      <c r="BJ80">
        <v>26</v>
      </c>
      <c r="BK80">
        <v>19</v>
      </c>
      <c r="BL80">
        <v>7</v>
      </c>
    </row>
    <row r="81" spans="1:64">
      <c r="A81" t="s">
        <v>858</v>
      </c>
      <c r="B81">
        <v>627</v>
      </c>
      <c r="C81">
        <v>561</v>
      </c>
      <c r="D81">
        <v>66</v>
      </c>
      <c r="E81">
        <v>6</v>
      </c>
      <c r="F81">
        <v>0</v>
      </c>
      <c r="G81">
        <v>5</v>
      </c>
      <c r="H81">
        <v>23</v>
      </c>
      <c r="I81">
        <v>18</v>
      </c>
      <c r="J81">
        <v>4</v>
      </c>
      <c r="K81">
        <v>39</v>
      </c>
      <c r="L81">
        <v>37</v>
      </c>
      <c r="M81">
        <v>2</v>
      </c>
      <c r="N81">
        <v>16</v>
      </c>
      <c r="O81">
        <v>15</v>
      </c>
      <c r="P81">
        <v>1</v>
      </c>
      <c r="Q81">
        <v>4</v>
      </c>
      <c r="R81">
        <v>4</v>
      </c>
      <c r="S81" t="s">
        <v>19</v>
      </c>
      <c r="T81" t="s">
        <v>19</v>
      </c>
      <c r="U81" t="s">
        <v>19</v>
      </c>
      <c r="V81" t="s">
        <v>19</v>
      </c>
      <c r="W81" t="s">
        <v>19</v>
      </c>
      <c r="X81" t="s">
        <v>19</v>
      </c>
      <c r="Y81" t="s">
        <v>19</v>
      </c>
      <c r="Z81">
        <v>5</v>
      </c>
      <c r="AA81">
        <v>4</v>
      </c>
      <c r="AB81">
        <v>1</v>
      </c>
      <c r="AC81">
        <v>6</v>
      </c>
      <c r="AD81">
        <v>5</v>
      </c>
      <c r="AE81">
        <v>0</v>
      </c>
      <c r="AF81">
        <v>1</v>
      </c>
      <c r="AG81">
        <v>1</v>
      </c>
      <c r="AH81" t="s">
        <v>19</v>
      </c>
      <c r="AI81">
        <v>1</v>
      </c>
      <c r="AJ81">
        <v>1</v>
      </c>
      <c r="AK81" t="s">
        <v>19</v>
      </c>
      <c r="AL81">
        <v>26</v>
      </c>
      <c r="AM81">
        <v>22</v>
      </c>
      <c r="AN81">
        <v>4</v>
      </c>
      <c r="AO81">
        <v>13</v>
      </c>
      <c r="AP81">
        <v>12</v>
      </c>
      <c r="AQ81">
        <v>1</v>
      </c>
      <c r="AR81">
        <v>5</v>
      </c>
      <c r="AS81">
        <v>3</v>
      </c>
      <c r="AT81">
        <v>2</v>
      </c>
      <c r="AU81">
        <v>8</v>
      </c>
      <c r="AV81">
        <v>8</v>
      </c>
      <c r="AW81" t="s">
        <v>19</v>
      </c>
      <c r="AX81">
        <v>45</v>
      </c>
      <c r="AY81">
        <v>45</v>
      </c>
      <c r="AZ81" t="s">
        <v>19</v>
      </c>
      <c r="BA81">
        <v>13</v>
      </c>
      <c r="BB81">
        <v>13</v>
      </c>
      <c r="BC81" t="s">
        <v>19</v>
      </c>
      <c r="BD81">
        <v>400</v>
      </c>
      <c r="BE81">
        <v>366</v>
      </c>
      <c r="BF81">
        <v>34</v>
      </c>
      <c r="BG81">
        <v>252</v>
      </c>
      <c r="BH81">
        <v>243</v>
      </c>
      <c r="BI81">
        <v>9</v>
      </c>
      <c r="BJ81">
        <v>49</v>
      </c>
      <c r="BK81">
        <v>36</v>
      </c>
      <c r="BL81">
        <v>13</v>
      </c>
    </row>
    <row r="82" spans="1:64">
      <c r="A82" t="s">
        <v>857</v>
      </c>
      <c r="B82">
        <v>424</v>
      </c>
      <c r="C82">
        <v>397</v>
      </c>
      <c r="D82">
        <v>27</v>
      </c>
      <c r="E82">
        <v>3</v>
      </c>
      <c r="F82">
        <v>1</v>
      </c>
      <c r="G82">
        <v>2</v>
      </c>
      <c r="H82">
        <v>25</v>
      </c>
      <c r="I82">
        <v>23</v>
      </c>
      <c r="J82">
        <v>2</v>
      </c>
      <c r="K82">
        <v>24</v>
      </c>
      <c r="L82">
        <v>23</v>
      </c>
      <c r="M82">
        <v>1</v>
      </c>
      <c r="N82">
        <v>10</v>
      </c>
      <c r="O82">
        <v>9</v>
      </c>
      <c r="P82">
        <v>0</v>
      </c>
      <c r="Q82">
        <v>1</v>
      </c>
      <c r="R82">
        <v>0</v>
      </c>
      <c r="S82">
        <v>0</v>
      </c>
      <c r="T82">
        <v>2</v>
      </c>
      <c r="U82">
        <v>2</v>
      </c>
      <c r="V82" t="s">
        <v>19</v>
      </c>
      <c r="W82" t="s">
        <v>19</v>
      </c>
      <c r="X82" t="s">
        <v>19</v>
      </c>
      <c r="Y82" t="s">
        <v>19</v>
      </c>
      <c r="Z82">
        <v>3</v>
      </c>
      <c r="AA82">
        <v>3</v>
      </c>
      <c r="AB82" t="s">
        <v>19</v>
      </c>
      <c r="AC82">
        <v>3</v>
      </c>
      <c r="AD82">
        <v>3</v>
      </c>
      <c r="AE82" t="s">
        <v>19</v>
      </c>
      <c r="AF82">
        <v>1</v>
      </c>
      <c r="AG82">
        <v>1</v>
      </c>
      <c r="AH82" t="s">
        <v>19</v>
      </c>
      <c r="AI82">
        <v>1</v>
      </c>
      <c r="AJ82">
        <v>1</v>
      </c>
      <c r="AK82" t="s">
        <v>19</v>
      </c>
      <c r="AL82">
        <v>20</v>
      </c>
      <c r="AM82">
        <v>17</v>
      </c>
      <c r="AN82">
        <v>4</v>
      </c>
      <c r="AO82">
        <v>7</v>
      </c>
      <c r="AP82">
        <v>7</v>
      </c>
      <c r="AQ82">
        <v>1</v>
      </c>
      <c r="AR82">
        <v>5</v>
      </c>
      <c r="AS82">
        <v>5</v>
      </c>
      <c r="AT82" t="s">
        <v>19</v>
      </c>
      <c r="AU82">
        <v>10</v>
      </c>
      <c r="AV82">
        <v>10</v>
      </c>
      <c r="AW82" t="s">
        <v>19</v>
      </c>
      <c r="AX82">
        <v>13</v>
      </c>
      <c r="AY82">
        <v>13</v>
      </c>
      <c r="AZ82" t="s">
        <v>19</v>
      </c>
      <c r="BA82">
        <v>5</v>
      </c>
      <c r="BB82">
        <v>5</v>
      </c>
      <c r="BC82" t="s">
        <v>19</v>
      </c>
      <c r="BD82">
        <v>272</v>
      </c>
      <c r="BE82">
        <v>259</v>
      </c>
      <c r="BF82">
        <v>13</v>
      </c>
      <c r="BG82">
        <v>197</v>
      </c>
      <c r="BH82">
        <v>192</v>
      </c>
      <c r="BI82">
        <v>6</v>
      </c>
      <c r="BJ82">
        <v>36</v>
      </c>
      <c r="BK82">
        <v>31</v>
      </c>
      <c r="BL82">
        <v>6</v>
      </c>
    </row>
    <row r="83" spans="1:64">
      <c r="A83" t="s">
        <v>856</v>
      </c>
      <c r="B83">
        <v>409</v>
      </c>
      <c r="C83">
        <v>376</v>
      </c>
      <c r="D83">
        <v>33</v>
      </c>
      <c r="E83">
        <v>4</v>
      </c>
      <c r="F83">
        <v>0</v>
      </c>
      <c r="G83">
        <v>3</v>
      </c>
      <c r="H83">
        <v>14</v>
      </c>
      <c r="I83">
        <v>12</v>
      </c>
      <c r="J83">
        <v>1</v>
      </c>
      <c r="K83">
        <v>17</v>
      </c>
      <c r="L83">
        <v>14</v>
      </c>
      <c r="M83">
        <v>3</v>
      </c>
      <c r="N83">
        <v>12</v>
      </c>
      <c r="O83">
        <v>11</v>
      </c>
      <c r="P83">
        <v>1</v>
      </c>
      <c r="Q83">
        <v>1</v>
      </c>
      <c r="R83">
        <v>1</v>
      </c>
      <c r="S83" t="s">
        <v>19</v>
      </c>
      <c r="T83">
        <v>1</v>
      </c>
      <c r="U83">
        <v>1</v>
      </c>
      <c r="V83" t="s">
        <v>19</v>
      </c>
      <c r="W83" t="s">
        <v>19</v>
      </c>
      <c r="X83" t="s">
        <v>19</v>
      </c>
      <c r="Y83" t="s">
        <v>19</v>
      </c>
      <c r="Z83">
        <v>5</v>
      </c>
      <c r="AA83">
        <v>4</v>
      </c>
      <c r="AB83">
        <v>0</v>
      </c>
      <c r="AC83">
        <v>5</v>
      </c>
      <c r="AD83">
        <v>5</v>
      </c>
      <c r="AE83">
        <v>0</v>
      </c>
      <c r="AF83" t="s">
        <v>19</v>
      </c>
      <c r="AG83" t="s">
        <v>19</v>
      </c>
      <c r="AH83" t="s">
        <v>19</v>
      </c>
      <c r="AI83" t="s">
        <v>19</v>
      </c>
      <c r="AJ83" t="s">
        <v>19</v>
      </c>
      <c r="AK83" t="s">
        <v>19</v>
      </c>
      <c r="AL83">
        <v>25</v>
      </c>
      <c r="AM83">
        <v>21</v>
      </c>
      <c r="AN83">
        <v>4</v>
      </c>
      <c r="AO83">
        <v>4</v>
      </c>
      <c r="AP83">
        <v>4</v>
      </c>
      <c r="AQ83">
        <v>0</v>
      </c>
      <c r="AR83">
        <v>7</v>
      </c>
      <c r="AS83">
        <v>7</v>
      </c>
      <c r="AT83">
        <v>0</v>
      </c>
      <c r="AU83">
        <v>4</v>
      </c>
      <c r="AV83">
        <v>4</v>
      </c>
      <c r="AW83" t="s">
        <v>19</v>
      </c>
      <c r="AX83">
        <v>23</v>
      </c>
      <c r="AY83">
        <v>23</v>
      </c>
      <c r="AZ83">
        <v>0</v>
      </c>
      <c r="BA83">
        <v>5</v>
      </c>
      <c r="BB83">
        <v>5</v>
      </c>
      <c r="BC83" t="s">
        <v>19</v>
      </c>
      <c r="BD83">
        <v>276</v>
      </c>
      <c r="BE83">
        <v>260</v>
      </c>
      <c r="BF83">
        <v>17</v>
      </c>
      <c r="BG83">
        <v>154</v>
      </c>
      <c r="BH83">
        <v>150</v>
      </c>
      <c r="BI83">
        <v>4</v>
      </c>
      <c r="BJ83">
        <v>24</v>
      </c>
      <c r="BK83">
        <v>20</v>
      </c>
      <c r="BL83">
        <v>4</v>
      </c>
    </row>
    <row r="84" spans="1:64">
      <c r="A84" t="s">
        <v>855</v>
      </c>
      <c r="B84">
        <v>1377</v>
      </c>
      <c r="C84">
        <v>1271</v>
      </c>
      <c r="D84">
        <v>106</v>
      </c>
      <c r="E84">
        <v>9</v>
      </c>
      <c r="F84">
        <v>0</v>
      </c>
      <c r="G84">
        <v>9</v>
      </c>
      <c r="H84">
        <v>62</v>
      </c>
      <c r="I84">
        <v>52</v>
      </c>
      <c r="J84">
        <v>10</v>
      </c>
      <c r="K84">
        <v>58</v>
      </c>
      <c r="L84">
        <v>50</v>
      </c>
      <c r="M84">
        <v>8</v>
      </c>
      <c r="N84">
        <v>26</v>
      </c>
      <c r="O84">
        <v>23</v>
      </c>
      <c r="P84">
        <v>2</v>
      </c>
      <c r="Q84">
        <v>1</v>
      </c>
      <c r="R84" t="s">
        <v>19</v>
      </c>
      <c r="S84">
        <v>1</v>
      </c>
      <c r="T84">
        <v>4</v>
      </c>
      <c r="U84">
        <v>4</v>
      </c>
      <c r="V84" t="s">
        <v>19</v>
      </c>
      <c r="W84" t="s">
        <v>19</v>
      </c>
      <c r="X84" t="s">
        <v>19</v>
      </c>
      <c r="Y84" t="s">
        <v>19</v>
      </c>
      <c r="Z84">
        <v>7</v>
      </c>
      <c r="AA84">
        <v>6</v>
      </c>
      <c r="AB84">
        <v>1</v>
      </c>
      <c r="AC84">
        <v>14</v>
      </c>
      <c r="AD84">
        <v>13</v>
      </c>
      <c r="AE84">
        <v>1</v>
      </c>
      <c r="AF84" t="s">
        <v>19</v>
      </c>
      <c r="AG84" t="s">
        <v>19</v>
      </c>
      <c r="AH84" t="s">
        <v>19</v>
      </c>
      <c r="AI84" t="s">
        <v>19</v>
      </c>
      <c r="AJ84" t="s">
        <v>19</v>
      </c>
      <c r="AK84" t="s">
        <v>19</v>
      </c>
      <c r="AL84">
        <v>59</v>
      </c>
      <c r="AM84">
        <v>50</v>
      </c>
      <c r="AN84">
        <v>9</v>
      </c>
      <c r="AO84">
        <v>15</v>
      </c>
      <c r="AP84">
        <v>15</v>
      </c>
      <c r="AQ84">
        <v>0</v>
      </c>
      <c r="AR84">
        <v>22</v>
      </c>
      <c r="AS84">
        <v>20</v>
      </c>
      <c r="AT84">
        <v>2</v>
      </c>
      <c r="AU84">
        <v>13</v>
      </c>
      <c r="AV84">
        <v>13</v>
      </c>
      <c r="AW84">
        <v>0</v>
      </c>
      <c r="AX84">
        <v>71</v>
      </c>
      <c r="AY84">
        <v>70</v>
      </c>
      <c r="AZ84">
        <v>1</v>
      </c>
      <c r="BA84">
        <v>6</v>
      </c>
      <c r="BB84">
        <v>6</v>
      </c>
      <c r="BC84" t="s">
        <v>19</v>
      </c>
      <c r="BD84">
        <v>950</v>
      </c>
      <c r="BE84">
        <v>896</v>
      </c>
      <c r="BF84">
        <v>54</v>
      </c>
      <c r="BG84">
        <v>420</v>
      </c>
      <c r="BH84">
        <v>406</v>
      </c>
      <c r="BI84">
        <v>14</v>
      </c>
      <c r="BJ84">
        <v>91</v>
      </c>
      <c r="BK84">
        <v>82</v>
      </c>
      <c r="BL84">
        <v>10</v>
      </c>
    </row>
    <row r="85" spans="1:64">
      <c r="A85" t="s">
        <v>854</v>
      </c>
      <c r="B85">
        <v>554</v>
      </c>
      <c r="C85">
        <v>523</v>
      </c>
      <c r="D85">
        <v>32</v>
      </c>
      <c r="E85">
        <v>5</v>
      </c>
      <c r="F85">
        <v>2</v>
      </c>
      <c r="G85">
        <v>3</v>
      </c>
      <c r="H85">
        <v>23</v>
      </c>
      <c r="I85">
        <v>21</v>
      </c>
      <c r="J85">
        <v>1</v>
      </c>
      <c r="K85">
        <v>22</v>
      </c>
      <c r="L85">
        <v>21</v>
      </c>
      <c r="M85">
        <v>1</v>
      </c>
      <c r="N85">
        <v>19</v>
      </c>
      <c r="O85">
        <v>18</v>
      </c>
      <c r="P85">
        <v>1</v>
      </c>
      <c r="Q85">
        <v>3</v>
      </c>
      <c r="R85">
        <v>3</v>
      </c>
      <c r="S85" t="s">
        <v>19</v>
      </c>
      <c r="T85">
        <v>2</v>
      </c>
      <c r="U85">
        <v>1</v>
      </c>
      <c r="V85">
        <v>1</v>
      </c>
      <c r="W85" t="s">
        <v>19</v>
      </c>
      <c r="X85" t="s">
        <v>19</v>
      </c>
      <c r="Y85" t="s">
        <v>19</v>
      </c>
      <c r="Z85">
        <v>2</v>
      </c>
      <c r="AA85">
        <v>2</v>
      </c>
      <c r="AB85">
        <v>0</v>
      </c>
      <c r="AC85">
        <v>8</v>
      </c>
      <c r="AD85">
        <v>8</v>
      </c>
      <c r="AE85">
        <v>0</v>
      </c>
      <c r="AF85">
        <v>4</v>
      </c>
      <c r="AG85">
        <v>4</v>
      </c>
      <c r="AH85" t="s">
        <v>19</v>
      </c>
      <c r="AI85">
        <v>1</v>
      </c>
      <c r="AJ85">
        <v>1</v>
      </c>
      <c r="AK85" t="s">
        <v>19</v>
      </c>
      <c r="AL85">
        <v>20</v>
      </c>
      <c r="AM85">
        <v>20</v>
      </c>
      <c r="AN85" t="s">
        <v>19</v>
      </c>
      <c r="AO85">
        <v>17</v>
      </c>
      <c r="AP85">
        <v>17</v>
      </c>
      <c r="AQ85" t="s">
        <v>19</v>
      </c>
      <c r="AR85">
        <v>4</v>
      </c>
      <c r="AS85">
        <v>4</v>
      </c>
      <c r="AT85">
        <v>0</v>
      </c>
      <c r="AU85">
        <v>10</v>
      </c>
      <c r="AV85">
        <v>10</v>
      </c>
      <c r="AW85" t="s">
        <v>19</v>
      </c>
      <c r="AX85">
        <v>28</v>
      </c>
      <c r="AY85">
        <v>28</v>
      </c>
      <c r="AZ85" t="s">
        <v>19</v>
      </c>
      <c r="BA85">
        <v>9</v>
      </c>
      <c r="BB85">
        <v>9</v>
      </c>
      <c r="BC85" t="s">
        <v>19</v>
      </c>
      <c r="BD85">
        <v>351</v>
      </c>
      <c r="BE85">
        <v>335</v>
      </c>
      <c r="BF85">
        <v>16</v>
      </c>
      <c r="BG85">
        <v>217</v>
      </c>
      <c r="BH85">
        <v>210</v>
      </c>
      <c r="BI85">
        <v>7</v>
      </c>
      <c r="BJ85">
        <v>56</v>
      </c>
      <c r="BK85">
        <v>47</v>
      </c>
      <c r="BL85">
        <v>9</v>
      </c>
    </row>
    <row r="86" spans="1:64">
      <c r="A86" t="s">
        <v>853</v>
      </c>
      <c r="B86">
        <v>244</v>
      </c>
      <c r="C86">
        <v>223</v>
      </c>
      <c r="D86">
        <v>21</v>
      </c>
      <c r="E86">
        <v>2</v>
      </c>
      <c r="F86">
        <v>0</v>
      </c>
      <c r="G86">
        <v>2</v>
      </c>
      <c r="H86">
        <v>6</v>
      </c>
      <c r="I86">
        <v>6</v>
      </c>
      <c r="J86">
        <v>1</v>
      </c>
      <c r="K86">
        <v>18</v>
      </c>
      <c r="L86">
        <v>16</v>
      </c>
      <c r="M86">
        <v>2</v>
      </c>
      <c r="N86">
        <v>5</v>
      </c>
      <c r="O86">
        <v>4</v>
      </c>
      <c r="P86">
        <v>1</v>
      </c>
      <c r="Q86" t="s">
        <v>19</v>
      </c>
      <c r="R86" t="s">
        <v>19</v>
      </c>
      <c r="S86" t="s">
        <v>19</v>
      </c>
      <c r="T86" t="s">
        <v>19</v>
      </c>
      <c r="U86" t="s">
        <v>19</v>
      </c>
      <c r="V86" t="s">
        <v>19</v>
      </c>
      <c r="W86" t="s">
        <v>19</v>
      </c>
      <c r="X86" t="s">
        <v>19</v>
      </c>
      <c r="Y86" t="s">
        <v>19</v>
      </c>
      <c r="Z86">
        <v>1</v>
      </c>
      <c r="AA86">
        <v>1</v>
      </c>
      <c r="AB86" t="s">
        <v>19</v>
      </c>
      <c r="AC86">
        <v>4</v>
      </c>
      <c r="AD86">
        <v>3</v>
      </c>
      <c r="AE86">
        <v>1</v>
      </c>
      <c r="AF86">
        <v>1</v>
      </c>
      <c r="AG86">
        <v>1</v>
      </c>
      <c r="AH86" t="s">
        <v>19</v>
      </c>
      <c r="AI86" t="s">
        <v>19</v>
      </c>
      <c r="AJ86" t="s">
        <v>19</v>
      </c>
      <c r="AK86" t="s">
        <v>19</v>
      </c>
      <c r="AL86">
        <v>20</v>
      </c>
      <c r="AM86">
        <v>19</v>
      </c>
      <c r="AN86">
        <v>1</v>
      </c>
      <c r="AO86">
        <v>3</v>
      </c>
      <c r="AP86">
        <v>3</v>
      </c>
      <c r="AQ86" t="s">
        <v>19</v>
      </c>
      <c r="AR86">
        <v>3</v>
      </c>
      <c r="AS86">
        <v>2</v>
      </c>
      <c r="AT86">
        <v>1</v>
      </c>
      <c r="AU86">
        <v>2</v>
      </c>
      <c r="AV86">
        <v>2</v>
      </c>
      <c r="AW86" t="s">
        <v>19</v>
      </c>
      <c r="AX86">
        <v>13</v>
      </c>
      <c r="AY86">
        <v>13</v>
      </c>
      <c r="AZ86" t="s">
        <v>19</v>
      </c>
      <c r="BA86">
        <v>1</v>
      </c>
      <c r="BB86">
        <v>1</v>
      </c>
      <c r="BC86" t="s">
        <v>19</v>
      </c>
      <c r="BD86">
        <v>148</v>
      </c>
      <c r="BE86">
        <v>141</v>
      </c>
      <c r="BF86">
        <v>7</v>
      </c>
      <c r="BG86">
        <v>63</v>
      </c>
      <c r="BH86">
        <v>62</v>
      </c>
      <c r="BI86">
        <v>1</v>
      </c>
      <c r="BJ86">
        <v>24</v>
      </c>
      <c r="BK86">
        <v>17</v>
      </c>
      <c r="BL86">
        <v>7</v>
      </c>
    </row>
    <row r="87" spans="1:64">
      <c r="A87" t="s">
        <v>852</v>
      </c>
      <c r="B87">
        <v>502</v>
      </c>
      <c r="C87">
        <v>435</v>
      </c>
      <c r="D87">
        <v>68</v>
      </c>
      <c r="E87">
        <v>4</v>
      </c>
      <c r="F87">
        <v>0</v>
      </c>
      <c r="G87">
        <v>4</v>
      </c>
      <c r="H87">
        <v>18</v>
      </c>
      <c r="I87">
        <v>13</v>
      </c>
      <c r="J87">
        <v>4</v>
      </c>
      <c r="K87">
        <v>30</v>
      </c>
      <c r="L87">
        <v>26</v>
      </c>
      <c r="M87">
        <v>4</v>
      </c>
      <c r="N87">
        <v>11</v>
      </c>
      <c r="O87">
        <v>8</v>
      </c>
      <c r="P87">
        <v>2</v>
      </c>
      <c r="Q87">
        <v>1</v>
      </c>
      <c r="R87">
        <v>0</v>
      </c>
      <c r="S87">
        <v>1</v>
      </c>
      <c r="T87" t="s">
        <v>19</v>
      </c>
      <c r="U87" t="s">
        <v>19</v>
      </c>
      <c r="V87" t="s">
        <v>19</v>
      </c>
      <c r="W87" t="s">
        <v>19</v>
      </c>
      <c r="X87" t="s">
        <v>19</v>
      </c>
      <c r="Y87" t="s">
        <v>19</v>
      </c>
      <c r="Z87">
        <v>5</v>
      </c>
      <c r="AA87">
        <v>4</v>
      </c>
      <c r="AB87">
        <v>1</v>
      </c>
      <c r="AC87">
        <v>5</v>
      </c>
      <c r="AD87">
        <v>4</v>
      </c>
      <c r="AE87">
        <v>1</v>
      </c>
      <c r="AF87">
        <v>1</v>
      </c>
      <c r="AG87" t="s">
        <v>19</v>
      </c>
      <c r="AH87">
        <v>1</v>
      </c>
      <c r="AI87" t="s">
        <v>19</v>
      </c>
      <c r="AJ87" t="s">
        <v>19</v>
      </c>
      <c r="AK87" t="s">
        <v>19</v>
      </c>
      <c r="AL87">
        <v>19</v>
      </c>
      <c r="AM87">
        <v>9</v>
      </c>
      <c r="AN87">
        <v>10</v>
      </c>
      <c r="AO87">
        <v>10</v>
      </c>
      <c r="AP87">
        <v>10</v>
      </c>
      <c r="AQ87" t="s">
        <v>19</v>
      </c>
      <c r="AR87">
        <v>10</v>
      </c>
      <c r="AS87">
        <v>9</v>
      </c>
      <c r="AT87">
        <v>1</v>
      </c>
      <c r="AU87">
        <v>10</v>
      </c>
      <c r="AV87">
        <v>10</v>
      </c>
      <c r="AW87" t="s">
        <v>19</v>
      </c>
      <c r="AX87">
        <v>27</v>
      </c>
      <c r="AY87">
        <v>26</v>
      </c>
      <c r="AZ87">
        <v>1</v>
      </c>
      <c r="BA87">
        <v>5</v>
      </c>
      <c r="BB87">
        <v>5</v>
      </c>
      <c r="BC87" t="s">
        <v>19</v>
      </c>
      <c r="BD87">
        <v>339</v>
      </c>
      <c r="BE87">
        <v>303</v>
      </c>
      <c r="BF87">
        <v>36</v>
      </c>
      <c r="BG87">
        <v>167</v>
      </c>
      <c r="BH87">
        <v>160</v>
      </c>
      <c r="BI87">
        <v>8</v>
      </c>
      <c r="BJ87">
        <v>25</v>
      </c>
      <c r="BK87">
        <v>19</v>
      </c>
      <c r="BL87">
        <v>6</v>
      </c>
    </row>
    <row r="88" spans="1:64">
      <c r="A88" t="s">
        <v>851</v>
      </c>
      <c r="B88">
        <v>472</v>
      </c>
      <c r="C88">
        <v>412</v>
      </c>
      <c r="D88">
        <v>61</v>
      </c>
      <c r="E88">
        <v>3</v>
      </c>
      <c r="F88">
        <v>1</v>
      </c>
      <c r="G88">
        <v>3</v>
      </c>
      <c r="H88">
        <v>21</v>
      </c>
      <c r="I88">
        <v>18</v>
      </c>
      <c r="J88">
        <v>3</v>
      </c>
      <c r="K88">
        <v>17</v>
      </c>
      <c r="L88">
        <v>14</v>
      </c>
      <c r="M88">
        <v>3</v>
      </c>
      <c r="N88">
        <v>10</v>
      </c>
      <c r="O88">
        <v>8</v>
      </c>
      <c r="P88">
        <v>2</v>
      </c>
      <c r="Q88">
        <v>0</v>
      </c>
      <c r="R88">
        <v>0</v>
      </c>
      <c r="S88" t="s">
        <v>19</v>
      </c>
      <c r="T88">
        <v>1</v>
      </c>
      <c r="U88">
        <v>1</v>
      </c>
      <c r="V88" t="s">
        <v>19</v>
      </c>
      <c r="W88" t="s">
        <v>19</v>
      </c>
      <c r="X88" t="s">
        <v>19</v>
      </c>
      <c r="Y88" t="s">
        <v>19</v>
      </c>
      <c r="Z88">
        <v>2</v>
      </c>
      <c r="AA88">
        <v>1</v>
      </c>
      <c r="AB88">
        <v>1</v>
      </c>
      <c r="AC88">
        <v>7</v>
      </c>
      <c r="AD88">
        <v>6</v>
      </c>
      <c r="AE88">
        <v>1</v>
      </c>
      <c r="AF88">
        <v>0</v>
      </c>
      <c r="AG88">
        <v>0</v>
      </c>
      <c r="AH88">
        <v>0</v>
      </c>
      <c r="AI88" t="s">
        <v>19</v>
      </c>
      <c r="AJ88" t="s">
        <v>19</v>
      </c>
      <c r="AK88" t="s">
        <v>19</v>
      </c>
      <c r="AL88">
        <v>22</v>
      </c>
      <c r="AM88">
        <v>16</v>
      </c>
      <c r="AN88">
        <v>6</v>
      </c>
      <c r="AO88">
        <v>9</v>
      </c>
      <c r="AP88">
        <v>9</v>
      </c>
      <c r="AQ88" t="s">
        <v>19</v>
      </c>
      <c r="AR88">
        <v>4</v>
      </c>
      <c r="AS88">
        <v>4</v>
      </c>
      <c r="AT88" t="s">
        <v>19</v>
      </c>
      <c r="AU88">
        <v>10</v>
      </c>
      <c r="AV88">
        <v>10</v>
      </c>
      <c r="AW88" t="s">
        <v>19</v>
      </c>
      <c r="AX88">
        <v>22</v>
      </c>
      <c r="AY88">
        <v>21</v>
      </c>
      <c r="AZ88">
        <v>1</v>
      </c>
      <c r="BA88">
        <v>4</v>
      </c>
      <c r="BB88">
        <v>4</v>
      </c>
      <c r="BC88" t="s">
        <v>19</v>
      </c>
      <c r="BD88">
        <v>324</v>
      </c>
      <c r="BE88">
        <v>291</v>
      </c>
      <c r="BF88">
        <v>33</v>
      </c>
      <c r="BG88">
        <v>225</v>
      </c>
      <c r="BH88">
        <v>215</v>
      </c>
      <c r="BI88">
        <v>10</v>
      </c>
      <c r="BJ88">
        <v>30</v>
      </c>
      <c r="BK88">
        <v>20</v>
      </c>
      <c r="BL88">
        <v>10</v>
      </c>
    </row>
    <row r="89" spans="1:64">
      <c r="A89" t="s">
        <v>850</v>
      </c>
      <c r="B89">
        <v>653</v>
      </c>
      <c r="C89">
        <v>538</v>
      </c>
      <c r="D89">
        <v>114</v>
      </c>
      <c r="E89">
        <v>6</v>
      </c>
      <c r="F89">
        <v>1</v>
      </c>
      <c r="G89">
        <v>5</v>
      </c>
      <c r="H89">
        <v>26</v>
      </c>
      <c r="I89">
        <v>22</v>
      </c>
      <c r="J89">
        <v>3</v>
      </c>
      <c r="K89">
        <v>27</v>
      </c>
      <c r="L89">
        <v>20</v>
      </c>
      <c r="M89">
        <v>7</v>
      </c>
      <c r="N89">
        <v>26</v>
      </c>
      <c r="O89">
        <v>20</v>
      </c>
      <c r="P89">
        <v>6</v>
      </c>
      <c r="Q89">
        <v>4</v>
      </c>
      <c r="R89">
        <v>3</v>
      </c>
      <c r="S89">
        <v>0</v>
      </c>
      <c r="T89">
        <v>2</v>
      </c>
      <c r="U89">
        <v>2</v>
      </c>
      <c r="V89" t="s">
        <v>19</v>
      </c>
      <c r="W89" t="s">
        <v>19</v>
      </c>
      <c r="X89" t="s">
        <v>19</v>
      </c>
      <c r="Y89" t="s">
        <v>19</v>
      </c>
      <c r="Z89">
        <v>6</v>
      </c>
      <c r="AA89">
        <v>5</v>
      </c>
      <c r="AB89">
        <v>2</v>
      </c>
      <c r="AC89">
        <v>7</v>
      </c>
      <c r="AD89">
        <v>6</v>
      </c>
      <c r="AE89">
        <v>1</v>
      </c>
      <c r="AF89">
        <v>3</v>
      </c>
      <c r="AG89">
        <v>2</v>
      </c>
      <c r="AH89">
        <v>1</v>
      </c>
      <c r="AI89">
        <v>5</v>
      </c>
      <c r="AJ89">
        <v>3</v>
      </c>
      <c r="AK89">
        <v>2</v>
      </c>
      <c r="AL89">
        <v>29</v>
      </c>
      <c r="AM89">
        <v>14</v>
      </c>
      <c r="AN89">
        <v>15</v>
      </c>
      <c r="AO89">
        <v>15</v>
      </c>
      <c r="AP89">
        <v>14</v>
      </c>
      <c r="AQ89">
        <v>0</v>
      </c>
      <c r="AR89">
        <v>4</v>
      </c>
      <c r="AS89">
        <v>3</v>
      </c>
      <c r="AT89">
        <v>1</v>
      </c>
      <c r="AU89">
        <v>12</v>
      </c>
      <c r="AV89">
        <v>12</v>
      </c>
      <c r="AW89" t="s">
        <v>19</v>
      </c>
      <c r="AX89">
        <v>32</v>
      </c>
      <c r="AY89">
        <v>31</v>
      </c>
      <c r="AZ89">
        <v>0</v>
      </c>
      <c r="BA89">
        <v>0</v>
      </c>
      <c r="BB89">
        <v>0</v>
      </c>
      <c r="BC89" t="s">
        <v>19</v>
      </c>
      <c r="BD89">
        <v>435</v>
      </c>
      <c r="BE89">
        <v>371</v>
      </c>
      <c r="BF89">
        <v>64</v>
      </c>
      <c r="BG89">
        <v>216</v>
      </c>
      <c r="BH89">
        <v>197</v>
      </c>
      <c r="BI89">
        <v>19</v>
      </c>
      <c r="BJ89">
        <v>43</v>
      </c>
      <c r="BK89">
        <v>30</v>
      </c>
      <c r="BL89">
        <v>13</v>
      </c>
    </row>
    <row r="90" spans="1:64">
      <c r="A90" t="s">
        <v>849</v>
      </c>
      <c r="B90">
        <v>455</v>
      </c>
      <c r="C90">
        <v>357</v>
      </c>
      <c r="D90">
        <v>98</v>
      </c>
      <c r="E90">
        <v>3</v>
      </c>
      <c r="F90" t="s">
        <v>19</v>
      </c>
      <c r="G90">
        <v>3</v>
      </c>
      <c r="H90">
        <v>28</v>
      </c>
      <c r="I90">
        <v>21</v>
      </c>
      <c r="J90">
        <v>7</v>
      </c>
      <c r="K90">
        <v>13</v>
      </c>
      <c r="L90">
        <v>9</v>
      </c>
      <c r="M90">
        <v>4</v>
      </c>
      <c r="N90">
        <v>17</v>
      </c>
      <c r="O90">
        <v>12</v>
      </c>
      <c r="P90">
        <v>5</v>
      </c>
      <c r="Q90">
        <v>1</v>
      </c>
      <c r="R90">
        <v>1</v>
      </c>
      <c r="S90">
        <v>0</v>
      </c>
      <c r="T90">
        <v>0</v>
      </c>
      <c r="U90" t="s">
        <v>19</v>
      </c>
      <c r="V90">
        <v>0</v>
      </c>
      <c r="W90" t="s">
        <v>19</v>
      </c>
      <c r="X90" t="s">
        <v>19</v>
      </c>
      <c r="Y90" t="s">
        <v>19</v>
      </c>
      <c r="Z90">
        <v>9</v>
      </c>
      <c r="AA90">
        <v>6</v>
      </c>
      <c r="AB90">
        <v>3</v>
      </c>
      <c r="AC90">
        <v>5</v>
      </c>
      <c r="AD90">
        <v>3</v>
      </c>
      <c r="AE90">
        <v>2</v>
      </c>
      <c r="AF90" t="s">
        <v>19</v>
      </c>
      <c r="AG90" t="s">
        <v>19</v>
      </c>
      <c r="AH90" t="s">
        <v>19</v>
      </c>
      <c r="AI90">
        <v>1</v>
      </c>
      <c r="AJ90">
        <v>1</v>
      </c>
      <c r="AK90">
        <v>0</v>
      </c>
      <c r="AL90">
        <v>7</v>
      </c>
      <c r="AM90">
        <v>1</v>
      </c>
      <c r="AN90">
        <v>5</v>
      </c>
      <c r="AO90">
        <v>8</v>
      </c>
      <c r="AP90">
        <v>8</v>
      </c>
      <c r="AQ90">
        <v>0</v>
      </c>
      <c r="AR90">
        <v>5</v>
      </c>
      <c r="AS90">
        <v>4</v>
      </c>
      <c r="AT90">
        <v>0</v>
      </c>
      <c r="AU90">
        <v>9</v>
      </c>
      <c r="AV90">
        <v>9</v>
      </c>
      <c r="AW90" t="s">
        <v>19</v>
      </c>
      <c r="AX90">
        <v>28</v>
      </c>
      <c r="AY90">
        <v>28</v>
      </c>
      <c r="AZ90">
        <v>0</v>
      </c>
      <c r="BA90">
        <v>5</v>
      </c>
      <c r="BB90">
        <v>5</v>
      </c>
      <c r="BC90" t="s">
        <v>19</v>
      </c>
      <c r="BD90">
        <v>315</v>
      </c>
      <c r="BE90">
        <v>251</v>
      </c>
      <c r="BF90">
        <v>63</v>
      </c>
      <c r="BG90">
        <v>124</v>
      </c>
      <c r="BH90">
        <v>108</v>
      </c>
      <c r="BI90">
        <v>16</v>
      </c>
      <c r="BJ90">
        <v>24</v>
      </c>
      <c r="BK90">
        <v>14</v>
      </c>
      <c r="BL90">
        <v>10</v>
      </c>
    </row>
    <row r="91" spans="1:64">
      <c r="A91" t="s">
        <v>848</v>
      </c>
      <c r="B91">
        <v>219</v>
      </c>
      <c r="C91">
        <v>167</v>
      </c>
      <c r="D91">
        <v>52</v>
      </c>
      <c r="E91">
        <v>2</v>
      </c>
      <c r="F91" t="s">
        <v>19</v>
      </c>
      <c r="G91">
        <v>2</v>
      </c>
      <c r="H91">
        <v>9</v>
      </c>
      <c r="I91">
        <v>5</v>
      </c>
      <c r="J91">
        <v>4</v>
      </c>
      <c r="K91">
        <v>6</v>
      </c>
      <c r="L91">
        <v>2</v>
      </c>
      <c r="M91">
        <v>4</v>
      </c>
      <c r="N91">
        <v>7</v>
      </c>
      <c r="O91">
        <v>4</v>
      </c>
      <c r="P91">
        <v>3</v>
      </c>
      <c r="Q91">
        <v>0</v>
      </c>
      <c r="R91">
        <v>0</v>
      </c>
      <c r="S91">
        <v>0</v>
      </c>
      <c r="T91">
        <v>1</v>
      </c>
      <c r="U91">
        <v>1</v>
      </c>
      <c r="V91" t="s">
        <v>19</v>
      </c>
      <c r="W91" t="s">
        <v>19</v>
      </c>
      <c r="X91" t="s">
        <v>19</v>
      </c>
      <c r="Y91" t="s">
        <v>19</v>
      </c>
      <c r="Z91">
        <v>1</v>
      </c>
      <c r="AA91">
        <v>0</v>
      </c>
      <c r="AB91">
        <v>0</v>
      </c>
      <c r="AC91">
        <v>4</v>
      </c>
      <c r="AD91">
        <v>2</v>
      </c>
      <c r="AE91">
        <v>3</v>
      </c>
      <c r="AF91" t="s">
        <v>19</v>
      </c>
      <c r="AG91" t="s">
        <v>19</v>
      </c>
      <c r="AH91" t="s">
        <v>19</v>
      </c>
      <c r="AI91">
        <v>1</v>
      </c>
      <c r="AJ91">
        <v>1</v>
      </c>
      <c r="AK91" t="s">
        <v>19</v>
      </c>
      <c r="AL91">
        <v>4</v>
      </c>
      <c r="AM91">
        <v>2</v>
      </c>
      <c r="AN91">
        <v>2</v>
      </c>
      <c r="AO91">
        <v>3</v>
      </c>
      <c r="AP91">
        <v>3</v>
      </c>
      <c r="AQ91">
        <v>0</v>
      </c>
      <c r="AR91">
        <v>3</v>
      </c>
      <c r="AS91">
        <v>2</v>
      </c>
      <c r="AT91">
        <v>1</v>
      </c>
      <c r="AU91">
        <v>2</v>
      </c>
      <c r="AV91">
        <v>2</v>
      </c>
      <c r="AW91" t="s">
        <v>19</v>
      </c>
      <c r="AX91">
        <v>11</v>
      </c>
      <c r="AY91">
        <v>10</v>
      </c>
      <c r="AZ91">
        <v>1</v>
      </c>
      <c r="BA91">
        <v>3</v>
      </c>
      <c r="BB91">
        <v>3</v>
      </c>
      <c r="BC91" t="s">
        <v>19</v>
      </c>
      <c r="BD91">
        <v>162</v>
      </c>
      <c r="BE91">
        <v>128</v>
      </c>
      <c r="BF91">
        <v>34</v>
      </c>
      <c r="BG91">
        <v>58</v>
      </c>
      <c r="BH91">
        <v>45</v>
      </c>
      <c r="BI91">
        <v>12</v>
      </c>
      <c r="BJ91">
        <v>11</v>
      </c>
      <c r="BK91">
        <v>8</v>
      </c>
      <c r="BL91">
        <v>2</v>
      </c>
    </row>
    <row r="92" spans="1:64">
      <c r="A92" t="s">
        <v>847</v>
      </c>
      <c r="B92">
        <v>516</v>
      </c>
      <c r="C92">
        <v>382</v>
      </c>
      <c r="D92">
        <v>134</v>
      </c>
      <c r="E92">
        <v>4</v>
      </c>
      <c r="F92">
        <v>2</v>
      </c>
      <c r="G92">
        <v>2</v>
      </c>
      <c r="H92">
        <v>40</v>
      </c>
      <c r="I92">
        <v>25</v>
      </c>
      <c r="J92">
        <v>16</v>
      </c>
      <c r="K92">
        <v>8</v>
      </c>
      <c r="L92">
        <v>3</v>
      </c>
      <c r="M92">
        <v>5</v>
      </c>
      <c r="N92">
        <v>9</v>
      </c>
      <c r="O92">
        <v>7</v>
      </c>
      <c r="P92">
        <v>3</v>
      </c>
      <c r="Q92">
        <v>0</v>
      </c>
      <c r="R92" t="s">
        <v>19</v>
      </c>
      <c r="S92">
        <v>0</v>
      </c>
      <c r="T92">
        <v>1</v>
      </c>
      <c r="U92">
        <v>1</v>
      </c>
      <c r="V92">
        <v>0</v>
      </c>
      <c r="W92" t="s">
        <v>19</v>
      </c>
      <c r="X92" t="s">
        <v>19</v>
      </c>
      <c r="Y92" t="s">
        <v>19</v>
      </c>
      <c r="Z92">
        <v>4</v>
      </c>
      <c r="AA92">
        <v>3</v>
      </c>
      <c r="AB92">
        <v>1</v>
      </c>
      <c r="AC92">
        <v>0</v>
      </c>
      <c r="AD92">
        <v>0</v>
      </c>
      <c r="AE92">
        <v>0</v>
      </c>
      <c r="AF92">
        <v>1</v>
      </c>
      <c r="AG92">
        <v>1</v>
      </c>
      <c r="AH92">
        <v>0</v>
      </c>
      <c r="AI92">
        <v>2</v>
      </c>
      <c r="AJ92">
        <v>2</v>
      </c>
      <c r="AK92">
        <v>0</v>
      </c>
      <c r="AL92">
        <v>13</v>
      </c>
      <c r="AM92">
        <v>8</v>
      </c>
      <c r="AN92">
        <v>5</v>
      </c>
      <c r="AO92">
        <v>11</v>
      </c>
      <c r="AP92">
        <v>11</v>
      </c>
      <c r="AQ92" t="s">
        <v>19</v>
      </c>
      <c r="AR92">
        <v>2</v>
      </c>
      <c r="AS92">
        <v>2</v>
      </c>
      <c r="AT92" t="s">
        <v>19</v>
      </c>
      <c r="AU92">
        <v>10</v>
      </c>
      <c r="AV92">
        <v>8</v>
      </c>
      <c r="AW92">
        <v>2</v>
      </c>
      <c r="AX92">
        <v>18</v>
      </c>
      <c r="AY92">
        <v>17</v>
      </c>
      <c r="AZ92">
        <v>1</v>
      </c>
      <c r="BA92">
        <v>4</v>
      </c>
      <c r="BB92">
        <v>4</v>
      </c>
      <c r="BC92" t="s">
        <v>19</v>
      </c>
      <c r="BD92">
        <v>365</v>
      </c>
      <c r="BE92">
        <v>276</v>
      </c>
      <c r="BF92">
        <v>89</v>
      </c>
      <c r="BG92">
        <v>175</v>
      </c>
      <c r="BH92">
        <v>149</v>
      </c>
      <c r="BI92">
        <v>26</v>
      </c>
      <c r="BJ92">
        <v>35</v>
      </c>
      <c r="BK92">
        <v>23</v>
      </c>
      <c r="BL92">
        <v>12</v>
      </c>
    </row>
    <row r="93" spans="1:64">
      <c r="A93" t="s">
        <v>846</v>
      </c>
      <c r="B93">
        <v>380</v>
      </c>
      <c r="C93">
        <v>282</v>
      </c>
      <c r="D93">
        <v>98</v>
      </c>
      <c r="E93">
        <v>2</v>
      </c>
      <c r="F93" t="s">
        <v>19</v>
      </c>
      <c r="G93">
        <v>2</v>
      </c>
      <c r="H93">
        <v>20</v>
      </c>
      <c r="I93">
        <v>13</v>
      </c>
      <c r="J93">
        <v>7</v>
      </c>
      <c r="K93">
        <v>22</v>
      </c>
      <c r="L93">
        <v>12</v>
      </c>
      <c r="M93">
        <v>9</v>
      </c>
      <c r="N93">
        <v>9</v>
      </c>
      <c r="O93">
        <v>7</v>
      </c>
      <c r="P93">
        <v>2</v>
      </c>
      <c r="Q93">
        <v>2</v>
      </c>
      <c r="R93">
        <v>2</v>
      </c>
      <c r="S93">
        <v>0</v>
      </c>
      <c r="T93">
        <v>0</v>
      </c>
      <c r="U93" t="s">
        <v>19</v>
      </c>
      <c r="V93">
        <v>0</v>
      </c>
      <c r="W93" t="s">
        <v>19</v>
      </c>
      <c r="X93" t="s">
        <v>19</v>
      </c>
      <c r="Y93" t="s">
        <v>19</v>
      </c>
      <c r="Z93">
        <v>1</v>
      </c>
      <c r="AA93">
        <v>0</v>
      </c>
      <c r="AB93">
        <v>1</v>
      </c>
      <c r="AC93">
        <v>5</v>
      </c>
      <c r="AD93">
        <v>4</v>
      </c>
      <c r="AE93">
        <v>1</v>
      </c>
      <c r="AF93">
        <v>0</v>
      </c>
      <c r="AG93" t="s">
        <v>19</v>
      </c>
      <c r="AH93">
        <v>0</v>
      </c>
      <c r="AI93">
        <v>1</v>
      </c>
      <c r="AJ93">
        <v>1</v>
      </c>
      <c r="AK93" t="s">
        <v>19</v>
      </c>
      <c r="AL93">
        <v>15</v>
      </c>
      <c r="AM93">
        <v>7</v>
      </c>
      <c r="AN93">
        <v>7</v>
      </c>
      <c r="AO93">
        <v>5</v>
      </c>
      <c r="AP93">
        <v>5</v>
      </c>
      <c r="AQ93" t="s">
        <v>19</v>
      </c>
      <c r="AR93">
        <v>4</v>
      </c>
      <c r="AS93">
        <v>4</v>
      </c>
      <c r="AT93" t="s">
        <v>19</v>
      </c>
      <c r="AU93">
        <v>6</v>
      </c>
      <c r="AV93">
        <v>6</v>
      </c>
      <c r="AW93" t="s">
        <v>19</v>
      </c>
      <c r="AX93">
        <v>14</v>
      </c>
      <c r="AY93">
        <v>14</v>
      </c>
      <c r="AZ93" t="s">
        <v>19</v>
      </c>
      <c r="BA93">
        <v>4</v>
      </c>
      <c r="BB93">
        <v>4</v>
      </c>
      <c r="BC93" t="s">
        <v>19</v>
      </c>
      <c r="BD93">
        <v>244</v>
      </c>
      <c r="BE93">
        <v>195</v>
      </c>
      <c r="BF93">
        <v>49</v>
      </c>
      <c r="BG93">
        <v>105</v>
      </c>
      <c r="BH93">
        <v>92</v>
      </c>
      <c r="BI93">
        <v>13</v>
      </c>
      <c r="BJ93">
        <v>40</v>
      </c>
      <c r="BK93">
        <v>19</v>
      </c>
      <c r="BL93">
        <v>22</v>
      </c>
    </row>
    <row r="94" spans="1:64">
      <c r="A94" t="s">
        <v>845</v>
      </c>
      <c r="B94">
        <v>472</v>
      </c>
      <c r="C94">
        <v>366</v>
      </c>
      <c r="D94">
        <v>106</v>
      </c>
      <c r="E94">
        <v>3</v>
      </c>
      <c r="F94">
        <v>0</v>
      </c>
      <c r="G94">
        <v>3</v>
      </c>
      <c r="H94">
        <v>24</v>
      </c>
      <c r="I94">
        <v>20</v>
      </c>
      <c r="J94">
        <v>5</v>
      </c>
      <c r="K94">
        <v>14</v>
      </c>
      <c r="L94">
        <v>9</v>
      </c>
      <c r="M94">
        <v>6</v>
      </c>
      <c r="N94">
        <v>10</v>
      </c>
      <c r="O94">
        <v>7</v>
      </c>
      <c r="P94">
        <v>3</v>
      </c>
      <c r="Q94">
        <v>1</v>
      </c>
      <c r="R94" t="s">
        <v>19</v>
      </c>
      <c r="S94">
        <v>1</v>
      </c>
      <c r="T94">
        <v>0</v>
      </c>
      <c r="U94" t="s">
        <v>19</v>
      </c>
      <c r="V94">
        <v>0</v>
      </c>
      <c r="W94">
        <v>0</v>
      </c>
      <c r="X94" t="s">
        <v>19</v>
      </c>
      <c r="Y94">
        <v>0</v>
      </c>
      <c r="Z94">
        <v>2</v>
      </c>
      <c r="AA94">
        <v>1</v>
      </c>
      <c r="AB94">
        <v>1</v>
      </c>
      <c r="AC94">
        <v>1</v>
      </c>
      <c r="AD94">
        <v>1</v>
      </c>
      <c r="AE94">
        <v>1</v>
      </c>
      <c r="AF94">
        <v>1</v>
      </c>
      <c r="AG94">
        <v>1</v>
      </c>
      <c r="AH94" t="s">
        <v>19</v>
      </c>
      <c r="AI94">
        <v>5</v>
      </c>
      <c r="AJ94">
        <v>4</v>
      </c>
      <c r="AK94">
        <v>1</v>
      </c>
      <c r="AL94">
        <v>18</v>
      </c>
      <c r="AM94">
        <v>7</v>
      </c>
      <c r="AN94">
        <v>12</v>
      </c>
      <c r="AO94">
        <v>7</v>
      </c>
      <c r="AP94">
        <v>7</v>
      </c>
      <c r="AQ94">
        <v>0</v>
      </c>
      <c r="AR94">
        <v>1</v>
      </c>
      <c r="AS94">
        <v>1</v>
      </c>
      <c r="AT94">
        <v>0</v>
      </c>
      <c r="AU94">
        <v>9</v>
      </c>
      <c r="AV94">
        <v>9</v>
      </c>
      <c r="AW94" t="s">
        <v>19</v>
      </c>
      <c r="AX94">
        <v>18</v>
      </c>
      <c r="AY94">
        <v>16</v>
      </c>
      <c r="AZ94">
        <v>2</v>
      </c>
      <c r="BA94">
        <v>4</v>
      </c>
      <c r="BB94">
        <v>4</v>
      </c>
      <c r="BC94" t="s">
        <v>19</v>
      </c>
      <c r="BD94">
        <v>315</v>
      </c>
      <c r="BE94">
        <v>259</v>
      </c>
      <c r="BF94">
        <v>56</v>
      </c>
      <c r="BG94">
        <v>196</v>
      </c>
      <c r="BH94">
        <v>177</v>
      </c>
      <c r="BI94">
        <v>19</v>
      </c>
      <c r="BJ94">
        <v>51</v>
      </c>
      <c r="BK94">
        <v>30</v>
      </c>
      <c r="BL94">
        <v>20</v>
      </c>
    </row>
    <row r="95" spans="1:64">
      <c r="A95" t="s">
        <v>844</v>
      </c>
      <c r="B95">
        <v>295</v>
      </c>
      <c r="C95">
        <v>215</v>
      </c>
      <c r="D95">
        <v>80</v>
      </c>
      <c r="E95">
        <v>2</v>
      </c>
      <c r="F95" t="s">
        <v>19</v>
      </c>
      <c r="G95">
        <v>2</v>
      </c>
      <c r="H95">
        <v>14</v>
      </c>
      <c r="I95">
        <v>8</v>
      </c>
      <c r="J95">
        <v>6</v>
      </c>
      <c r="K95">
        <v>7</v>
      </c>
      <c r="L95">
        <v>4</v>
      </c>
      <c r="M95">
        <v>2</v>
      </c>
      <c r="N95">
        <v>4</v>
      </c>
      <c r="O95">
        <v>2</v>
      </c>
      <c r="P95">
        <v>1</v>
      </c>
      <c r="Q95">
        <v>0</v>
      </c>
      <c r="R95" t="s">
        <v>19</v>
      </c>
      <c r="S95">
        <v>0</v>
      </c>
      <c r="T95" t="s">
        <v>19</v>
      </c>
      <c r="U95" t="s">
        <v>19</v>
      </c>
      <c r="V95" t="s">
        <v>19</v>
      </c>
      <c r="W95">
        <v>0</v>
      </c>
      <c r="X95">
        <v>0</v>
      </c>
      <c r="Y95" t="s">
        <v>19</v>
      </c>
      <c r="Z95">
        <v>2</v>
      </c>
      <c r="AA95">
        <v>1</v>
      </c>
      <c r="AB95">
        <v>1</v>
      </c>
      <c r="AC95">
        <v>0</v>
      </c>
      <c r="AD95">
        <v>0</v>
      </c>
      <c r="AE95">
        <v>0</v>
      </c>
      <c r="AF95" t="s">
        <v>19</v>
      </c>
      <c r="AG95" t="s">
        <v>19</v>
      </c>
      <c r="AH95" t="s">
        <v>19</v>
      </c>
      <c r="AI95">
        <v>1</v>
      </c>
      <c r="AJ95">
        <v>1</v>
      </c>
      <c r="AK95">
        <v>0</v>
      </c>
      <c r="AL95">
        <v>21</v>
      </c>
      <c r="AM95">
        <v>8</v>
      </c>
      <c r="AN95">
        <v>13</v>
      </c>
      <c r="AO95">
        <v>5</v>
      </c>
      <c r="AP95">
        <v>5</v>
      </c>
      <c r="AQ95" t="s">
        <v>19</v>
      </c>
      <c r="AR95">
        <v>1</v>
      </c>
      <c r="AS95">
        <v>1</v>
      </c>
      <c r="AT95" t="s">
        <v>19</v>
      </c>
      <c r="AU95">
        <v>10</v>
      </c>
      <c r="AV95">
        <v>10</v>
      </c>
      <c r="AW95" t="s">
        <v>19</v>
      </c>
      <c r="AX95">
        <v>14</v>
      </c>
      <c r="AY95">
        <v>14</v>
      </c>
      <c r="AZ95" t="s">
        <v>19</v>
      </c>
      <c r="BA95">
        <v>4</v>
      </c>
      <c r="BB95">
        <v>4</v>
      </c>
      <c r="BC95" t="s">
        <v>19</v>
      </c>
      <c r="BD95">
        <v>184</v>
      </c>
      <c r="BE95">
        <v>144</v>
      </c>
      <c r="BF95">
        <v>39</v>
      </c>
      <c r="BG95">
        <v>111</v>
      </c>
      <c r="BH95">
        <v>99</v>
      </c>
      <c r="BI95">
        <v>12</v>
      </c>
      <c r="BJ95">
        <v>35</v>
      </c>
      <c r="BK95">
        <v>19</v>
      </c>
      <c r="BL95">
        <v>16</v>
      </c>
    </row>
    <row r="96" spans="1:64">
      <c r="A96" t="s">
        <v>843</v>
      </c>
      <c r="B96">
        <v>584</v>
      </c>
      <c r="C96">
        <v>468</v>
      </c>
      <c r="D96">
        <v>116</v>
      </c>
      <c r="E96">
        <v>6</v>
      </c>
      <c r="F96">
        <v>1</v>
      </c>
      <c r="G96">
        <v>5</v>
      </c>
      <c r="H96">
        <v>28</v>
      </c>
      <c r="I96">
        <v>23</v>
      </c>
      <c r="J96">
        <v>5</v>
      </c>
      <c r="K96">
        <v>17</v>
      </c>
      <c r="L96">
        <v>13</v>
      </c>
      <c r="M96">
        <v>4</v>
      </c>
      <c r="N96">
        <v>20</v>
      </c>
      <c r="O96">
        <v>16</v>
      </c>
      <c r="P96">
        <v>4</v>
      </c>
      <c r="Q96">
        <v>1</v>
      </c>
      <c r="R96">
        <v>1</v>
      </c>
      <c r="S96">
        <v>0</v>
      </c>
      <c r="T96">
        <v>1</v>
      </c>
      <c r="U96">
        <v>1</v>
      </c>
      <c r="V96" t="s">
        <v>19</v>
      </c>
      <c r="W96">
        <v>1</v>
      </c>
      <c r="X96">
        <v>1</v>
      </c>
      <c r="Y96" t="s">
        <v>19</v>
      </c>
      <c r="Z96">
        <v>7</v>
      </c>
      <c r="AA96">
        <v>6</v>
      </c>
      <c r="AB96">
        <v>1</v>
      </c>
      <c r="AC96">
        <v>5</v>
      </c>
      <c r="AD96">
        <v>3</v>
      </c>
      <c r="AE96">
        <v>1</v>
      </c>
      <c r="AF96">
        <v>4</v>
      </c>
      <c r="AG96">
        <v>3</v>
      </c>
      <c r="AH96">
        <v>1</v>
      </c>
      <c r="AI96">
        <v>1</v>
      </c>
      <c r="AJ96">
        <v>1</v>
      </c>
      <c r="AK96" t="s">
        <v>19</v>
      </c>
      <c r="AL96">
        <v>29</v>
      </c>
      <c r="AM96">
        <v>21</v>
      </c>
      <c r="AN96">
        <v>8</v>
      </c>
      <c r="AO96">
        <v>8</v>
      </c>
      <c r="AP96">
        <v>8</v>
      </c>
      <c r="AQ96">
        <v>0</v>
      </c>
      <c r="AR96">
        <v>10</v>
      </c>
      <c r="AS96">
        <v>9</v>
      </c>
      <c r="AT96">
        <v>0</v>
      </c>
      <c r="AU96">
        <v>5</v>
      </c>
      <c r="AV96">
        <v>5</v>
      </c>
      <c r="AW96" t="s">
        <v>19</v>
      </c>
      <c r="AX96">
        <v>41</v>
      </c>
      <c r="AY96">
        <v>37</v>
      </c>
      <c r="AZ96">
        <v>3</v>
      </c>
      <c r="BA96">
        <v>8</v>
      </c>
      <c r="BB96">
        <v>7</v>
      </c>
      <c r="BC96">
        <v>1</v>
      </c>
      <c r="BD96">
        <v>384</v>
      </c>
      <c r="BE96">
        <v>312</v>
      </c>
      <c r="BF96">
        <v>72</v>
      </c>
      <c r="BG96">
        <v>231</v>
      </c>
      <c r="BH96">
        <v>207</v>
      </c>
      <c r="BI96">
        <v>24</v>
      </c>
      <c r="BJ96">
        <v>38</v>
      </c>
      <c r="BK96">
        <v>24</v>
      </c>
      <c r="BL96">
        <v>14</v>
      </c>
    </row>
    <row r="97" spans="1:64">
      <c r="A97" t="s">
        <v>842</v>
      </c>
      <c r="B97">
        <v>727</v>
      </c>
      <c r="C97">
        <v>651</v>
      </c>
      <c r="D97">
        <v>77</v>
      </c>
      <c r="E97">
        <v>6</v>
      </c>
      <c r="F97">
        <v>3</v>
      </c>
      <c r="G97">
        <v>4</v>
      </c>
      <c r="H97">
        <v>44</v>
      </c>
      <c r="I97">
        <v>36</v>
      </c>
      <c r="J97">
        <v>9</v>
      </c>
      <c r="K97">
        <v>25</v>
      </c>
      <c r="L97">
        <v>20</v>
      </c>
      <c r="M97">
        <v>5</v>
      </c>
      <c r="N97">
        <v>12</v>
      </c>
      <c r="O97">
        <v>10</v>
      </c>
      <c r="P97">
        <v>3</v>
      </c>
      <c r="Q97">
        <v>2</v>
      </c>
      <c r="R97">
        <v>1</v>
      </c>
      <c r="S97">
        <v>1</v>
      </c>
      <c r="T97">
        <v>1</v>
      </c>
      <c r="U97" t="s">
        <v>19</v>
      </c>
      <c r="V97">
        <v>1</v>
      </c>
      <c r="W97" t="s">
        <v>19</v>
      </c>
      <c r="X97" t="s">
        <v>19</v>
      </c>
      <c r="Y97" t="s">
        <v>19</v>
      </c>
      <c r="Z97">
        <v>5</v>
      </c>
      <c r="AA97">
        <v>4</v>
      </c>
      <c r="AB97">
        <v>1</v>
      </c>
      <c r="AC97">
        <v>4</v>
      </c>
      <c r="AD97">
        <v>4</v>
      </c>
      <c r="AE97">
        <v>1</v>
      </c>
      <c r="AF97">
        <v>0</v>
      </c>
      <c r="AG97">
        <v>0</v>
      </c>
      <c r="AH97" t="s">
        <v>19</v>
      </c>
      <c r="AI97">
        <v>0</v>
      </c>
      <c r="AJ97">
        <v>0</v>
      </c>
      <c r="AK97" t="s">
        <v>19</v>
      </c>
      <c r="AL97">
        <v>25</v>
      </c>
      <c r="AM97">
        <v>19</v>
      </c>
      <c r="AN97">
        <v>6</v>
      </c>
      <c r="AO97">
        <v>8</v>
      </c>
      <c r="AP97">
        <v>8</v>
      </c>
      <c r="AQ97">
        <v>0</v>
      </c>
      <c r="AR97">
        <v>5</v>
      </c>
      <c r="AS97">
        <v>3</v>
      </c>
      <c r="AT97">
        <v>2</v>
      </c>
      <c r="AU97">
        <v>12</v>
      </c>
      <c r="AV97">
        <v>12</v>
      </c>
      <c r="AW97">
        <v>0</v>
      </c>
      <c r="AX97">
        <v>34</v>
      </c>
      <c r="AY97">
        <v>33</v>
      </c>
      <c r="AZ97">
        <v>1</v>
      </c>
      <c r="BA97">
        <v>12</v>
      </c>
      <c r="BB97">
        <v>12</v>
      </c>
      <c r="BC97" t="s">
        <v>19</v>
      </c>
      <c r="BD97">
        <v>518</v>
      </c>
      <c r="BE97">
        <v>473</v>
      </c>
      <c r="BF97">
        <v>45</v>
      </c>
      <c r="BG97">
        <v>305</v>
      </c>
      <c r="BH97">
        <v>287</v>
      </c>
      <c r="BI97">
        <v>18</v>
      </c>
      <c r="BJ97">
        <v>37</v>
      </c>
      <c r="BK97">
        <v>35</v>
      </c>
      <c r="BL97">
        <v>3</v>
      </c>
    </row>
    <row r="98" spans="1:64">
      <c r="A98" t="s">
        <v>841</v>
      </c>
      <c r="B98">
        <v>533</v>
      </c>
      <c r="C98">
        <v>421</v>
      </c>
      <c r="D98">
        <v>112</v>
      </c>
      <c r="E98">
        <v>5</v>
      </c>
      <c r="F98" t="s">
        <v>19</v>
      </c>
      <c r="G98">
        <v>5</v>
      </c>
      <c r="H98">
        <v>36</v>
      </c>
      <c r="I98">
        <v>28</v>
      </c>
      <c r="J98">
        <v>8</v>
      </c>
      <c r="K98">
        <v>13</v>
      </c>
      <c r="L98">
        <v>8</v>
      </c>
      <c r="M98">
        <v>5</v>
      </c>
      <c r="N98">
        <v>13</v>
      </c>
      <c r="O98">
        <v>11</v>
      </c>
      <c r="P98">
        <v>2</v>
      </c>
      <c r="Q98">
        <v>1</v>
      </c>
      <c r="R98">
        <v>1</v>
      </c>
      <c r="S98">
        <v>0</v>
      </c>
      <c r="T98">
        <v>2</v>
      </c>
      <c r="U98">
        <v>2</v>
      </c>
      <c r="V98" t="s">
        <v>19</v>
      </c>
      <c r="W98" t="s">
        <v>19</v>
      </c>
      <c r="X98" t="s">
        <v>19</v>
      </c>
      <c r="Y98" t="s">
        <v>19</v>
      </c>
      <c r="Z98">
        <v>6</v>
      </c>
      <c r="AA98">
        <v>6</v>
      </c>
      <c r="AB98">
        <v>0</v>
      </c>
      <c r="AC98">
        <v>4</v>
      </c>
      <c r="AD98">
        <v>3</v>
      </c>
      <c r="AE98">
        <v>1</v>
      </c>
      <c r="AF98">
        <v>0</v>
      </c>
      <c r="AG98">
        <v>0</v>
      </c>
      <c r="AH98">
        <v>0</v>
      </c>
      <c r="AI98">
        <v>0</v>
      </c>
      <c r="AJ98" t="s">
        <v>19</v>
      </c>
      <c r="AK98">
        <v>0</v>
      </c>
      <c r="AL98">
        <v>20</v>
      </c>
      <c r="AM98">
        <v>9</v>
      </c>
      <c r="AN98">
        <v>11</v>
      </c>
      <c r="AO98">
        <v>12</v>
      </c>
      <c r="AP98">
        <v>11</v>
      </c>
      <c r="AQ98">
        <v>1</v>
      </c>
      <c r="AR98">
        <v>4</v>
      </c>
      <c r="AS98">
        <v>4</v>
      </c>
      <c r="AT98">
        <v>0</v>
      </c>
      <c r="AU98">
        <v>10</v>
      </c>
      <c r="AV98">
        <v>10</v>
      </c>
      <c r="AW98">
        <v>0</v>
      </c>
      <c r="AX98">
        <v>29</v>
      </c>
      <c r="AY98">
        <v>29</v>
      </c>
      <c r="AZ98" t="s">
        <v>19</v>
      </c>
      <c r="BA98">
        <v>8</v>
      </c>
      <c r="BB98">
        <v>8</v>
      </c>
      <c r="BC98" t="s">
        <v>19</v>
      </c>
      <c r="BD98">
        <v>350</v>
      </c>
      <c r="BE98">
        <v>288</v>
      </c>
      <c r="BF98">
        <v>62</v>
      </c>
      <c r="BG98">
        <v>223</v>
      </c>
      <c r="BH98">
        <v>206</v>
      </c>
      <c r="BI98">
        <v>17</v>
      </c>
      <c r="BJ98">
        <v>42</v>
      </c>
      <c r="BK98">
        <v>24</v>
      </c>
      <c r="BL98">
        <v>18</v>
      </c>
    </row>
    <row r="99" spans="1:64">
      <c r="A99" t="s">
        <v>840</v>
      </c>
      <c r="B99">
        <v>534</v>
      </c>
      <c r="C99">
        <v>423</v>
      </c>
      <c r="D99">
        <v>111</v>
      </c>
      <c r="E99">
        <v>7</v>
      </c>
      <c r="F99">
        <v>2</v>
      </c>
      <c r="G99">
        <v>5</v>
      </c>
      <c r="H99">
        <v>22</v>
      </c>
      <c r="I99">
        <v>19</v>
      </c>
      <c r="J99">
        <v>3</v>
      </c>
      <c r="K99">
        <v>26</v>
      </c>
      <c r="L99">
        <v>18</v>
      </c>
      <c r="M99">
        <v>8</v>
      </c>
      <c r="N99">
        <v>11</v>
      </c>
      <c r="O99">
        <v>9</v>
      </c>
      <c r="P99">
        <v>2</v>
      </c>
      <c r="Q99">
        <v>1</v>
      </c>
      <c r="R99">
        <v>1</v>
      </c>
      <c r="S99" t="s">
        <v>19</v>
      </c>
      <c r="T99">
        <v>1</v>
      </c>
      <c r="U99">
        <v>1</v>
      </c>
      <c r="V99" t="s">
        <v>19</v>
      </c>
      <c r="W99" t="s">
        <v>19</v>
      </c>
      <c r="X99" t="s">
        <v>19</v>
      </c>
      <c r="Y99" t="s">
        <v>19</v>
      </c>
      <c r="Z99">
        <v>2</v>
      </c>
      <c r="AA99">
        <v>1</v>
      </c>
      <c r="AB99">
        <v>1</v>
      </c>
      <c r="AC99">
        <v>6</v>
      </c>
      <c r="AD99">
        <v>5</v>
      </c>
      <c r="AE99">
        <v>1</v>
      </c>
      <c r="AF99">
        <v>1</v>
      </c>
      <c r="AG99">
        <v>1</v>
      </c>
      <c r="AH99">
        <v>0</v>
      </c>
      <c r="AI99" t="s">
        <v>19</v>
      </c>
      <c r="AJ99" t="s">
        <v>19</v>
      </c>
      <c r="AK99" t="s">
        <v>19</v>
      </c>
      <c r="AL99">
        <v>14</v>
      </c>
      <c r="AM99">
        <v>9</v>
      </c>
      <c r="AN99">
        <v>5</v>
      </c>
      <c r="AO99">
        <v>9</v>
      </c>
      <c r="AP99">
        <v>9</v>
      </c>
      <c r="AQ99">
        <v>0</v>
      </c>
      <c r="AR99">
        <v>7</v>
      </c>
      <c r="AS99">
        <v>6</v>
      </c>
      <c r="AT99">
        <v>1</v>
      </c>
      <c r="AU99">
        <v>7</v>
      </c>
      <c r="AV99">
        <v>7</v>
      </c>
      <c r="AW99" t="s">
        <v>19</v>
      </c>
      <c r="AX99">
        <v>29</v>
      </c>
      <c r="AY99">
        <v>29</v>
      </c>
      <c r="AZ99" t="s">
        <v>19</v>
      </c>
      <c r="BA99">
        <v>10</v>
      </c>
      <c r="BB99">
        <v>10</v>
      </c>
      <c r="BC99" t="s">
        <v>19</v>
      </c>
      <c r="BD99">
        <v>375</v>
      </c>
      <c r="BE99">
        <v>293</v>
      </c>
      <c r="BF99">
        <v>82</v>
      </c>
      <c r="BG99">
        <v>125</v>
      </c>
      <c r="BH99">
        <v>111</v>
      </c>
      <c r="BI99">
        <v>14</v>
      </c>
      <c r="BJ99">
        <v>26</v>
      </c>
      <c r="BK99">
        <v>21</v>
      </c>
      <c r="BL99">
        <v>6</v>
      </c>
    </row>
    <row r="100" spans="1:64">
      <c r="A100" t="s">
        <v>839</v>
      </c>
      <c r="B100">
        <v>259</v>
      </c>
      <c r="C100">
        <v>212</v>
      </c>
      <c r="D100">
        <v>47</v>
      </c>
      <c r="E100">
        <v>2</v>
      </c>
      <c r="F100">
        <v>0</v>
      </c>
      <c r="G100">
        <v>2</v>
      </c>
      <c r="H100">
        <v>13</v>
      </c>
      <c r="I100">
        <v>8</v>
      </c>
      <c r="J100">
        <v>5</v>
      </c>
      <c r="K100">
        <v>11</v>
      </c>
      <c r="L100">
        <v>9</v>
      </c>
      <c r="M100">
        <v>2</v>
      </c>
      <c r="N100">
        <v>6</v>
      </c>
      <c r="O100">
        <v>5</v>
      </c>
      <c r="P100">
        <v>1</v>
      </c>
      <c r="Q100">
        <v>1</v>
      </c>
      <c r="R100">
        <v>1</v>
      </c>
      <c r="S100">
        <v>0</v>
      </c>
      <c r="T100" t="s">
        <v>19</v>
      </c>
      <c r="U100" t="s">
        <v>19</v>
      </c>
      <c r="V100" t="s">
        <v>19</v>
      </c>
      <c r="W100" t="s">
        <v>19</v>
      </c>
      <c r="X100" t="s">
        <v>19</v>
      </c>
      <c r="Y100" t="s">
        <v>19</v>
      </c>
      <c r="Z100">
        <v>3</v>
      </c>
      <c r="AA100">
        <v>2</v>
      </c>
      <c r="AB100">
        <v>1</v>
      </c>
      <c r="AC100">
        <v>2</v>
      </c>
      <c r="AD100">
        <v>2</v>
      </c>
      <c r="AE100" t="s">
        <v>19</v>
      </c>
      <c r="AF100" t="s">
        <v>19</v>
      </c>
      <c r="AG100" t="s">
        <v>19</v>
      </c>
      <c r="AH100" t="s">
        <v>19</v>
      </c>
      <c r="AI100">
        <v>0</v>
      </c>
      <c r="AJ100" t="s">
        <v>19</v>
      </c>
      <c r="AK100">
        <v>0</v>
      </c>
      <c r="AL100">
        <v>17</v>
      </c>
      <c r="AM100">
        <v>11</v>
      </c>
      <c r="AN100">
        <v>6</v>
      </c>
      <c r="AO100">
        <v>5</v>
      </c>
      <c r="AP100">
        <v>5</v>
      </c>
      <c r="AQ100" t="s">
        <v>19</v>
      </c>
      <c r="AR100">
        <v>2</v>
      </c>
      <c r="AS100">
        <v>2</v>
      </c>
      <c r="AT100" t="s">
        <v>19</v>
      </c>
      <c r="AU100">
        <v>4</v>
      </c>
      <c r="AV100">
        <v>4</v>
      </c>
      <c r="AW100" t="s">
        <v>19</v>
      </c>
      <c r="AX100">
        <v>10</v>
      </c>
      <c r="AY100">
        <v>10</v>
      </c>
      <c r="AZ100">
        <v>0</v>
      </c>
      <c r="BA100">
        <v>3</v>
      </c>
      <c r="BB100">
        <v>3</v>
      </c>
      <c r="BC100" t="s">
        <v>19</v>
      </c>
      <c r="BD100">
        <v>170</v>
      </c>
      <c r="BE100">
        <v>141</v>
      </c>
      <c r="BF100">
        <v>28</v>
      </c>
      <c r="BG100">
        <v>78</v>
      </c>
      <c r="BH100">
        <v>65</v>
      </c>
      <c r="BI100">
        <v>13</v>
      </c>
      <c r="BJ100">
        <v>20</v>
      </c>
      <c r="BK100">
        <v>18</v>
      </c>
      <c r="BL100">
        <v>2</v>
      </c>
    </row>
    <row r="101" spans="1:64">
      <c r="A101" t="s">
        <v>838</v>
      </c>
      <c r="B101">
        <v>269</v>
      </c>
      <c r="C101">
        <v>214</v>
      </c>
      <c r="D101">
        <v>55</v>
      </c>
      <c r="E101">
        <v>2</v>
      </c>
      <c r="F101">
        <v>0</v>
      </c>
      <c r="G101">
        <v>2</v>
      </c>
      <c r="H101">
        <v>11</v>
      </c>
      <c r="I101">
        <v>9</v>
      </c>
      <c r="J101">
        <v>2</v>
      </c>
      <c r="K101">
        <v>15</v>
      </c>
      <c r="L101">
        <v>12</v>
      </c>
      <c r="M101">
        <v>3</v>
      </c>
      <c r="N101">
        <v>7</v>
      </c>
      <c r="O101">
        <v>6</v>
      </c>
      <c r="P101">
        <v>1</v>
      </c>
      <c r="Q101">
        <v>1</v>
      </c>
      <c r="R101">
        <v>1</v>
      </c>
      <c r="S101">
        <v>0</v>
      </c>
      <c r="T101">
        <v>1</v>
      </c>
      <c r="U101">
        <v>1</v>
      </c>
      <c r="V101" t="s">
        <v>19</v>
      </c>
      <c r="W101" t="s">
        <v>19</v>
      </c>
      <c r="X101" t="s">
        <v>19</v>
      </c>
      <c r="Y101" t="s">
        <v>19</v>
      </c>
      <c r="Z101">
        <v>3</v>
      </c>
      <c r="AA101">
        <v>2</v>
      </c>
      <c r="AB101">
        <v>1</v>
      </c>
      <c r="AC101">
        <v>3</v>
      </c>
      <c r="AD101">
        <v>3</v>
      </c>
      <c r="AE101" t="s">
        <v>19</v>
      </c>
      <c r="AF101" t="s">
        <v>19</v>
      </c>
      <c r="AG101" t="s">
        <v>19</v>
      </c>
      <c r="AH101" t="s">
        <v>19</v>
      </c>
      <c r="AI101" t="s">
        <v>19</v>
      </c>
      <c r="AJ101" t="s">
        <v>19</v>
      </c>
      <c r="AK101" t="s">
        <v>19</v>
      </c>
      <c r="AL101">
        <v>22</v>
      </c>
      <c r="AM101">
        <v>11</v>
      </c>
      <c r="AN101">
        <v>11</v>
      </c>
      <c r="AO101">
        <v>7</v>
      </c>
      <c r="AP101">
        <v>7</v>
      </c>
      <c r="AQ101">
        <v>1</v>
      </c>
      <c r="AR101">
        <v>2</v>
      </c>
      <c r="AS101">
        <v>1</v>
      </c>
      <c r="AT101">
        <v>1</v>
      </c>
      <c r="AU101">
        <v>3</v>
      </c>
      <c r="AV101">
        <v>3</v>
      </c>
      <c r="AW101" t="s">
        <v>19</v>
      </c>
      <c r="AX101">
        <v>18</v>
      </c>
      <c r="AY101">
        <v>18</v>
      </c>
      <c r="AZ101" t="s">
        <v>19</v>
      </c>
      <c r="BA101">
        <v>5</v>
      </c>
      <c r="BB101">
        <v>5</v>
      </c>
      <c r="BC101" t="s">
        <v>19</v>
      </c>
      <c r="BD101">
        <v>169</v>
      </c>
      <c r="BE101">
        <v>138</v>
      </c>
      <c r="BF101">
        <v>32</v>
      </c>
      <c r="BG101">
        <v>63</v>
      </c>
      <c r="BH101">
        <v>48</v>
      </c>
      <c r="BI101">
        <v>15</v>
      </c>
      <c r="BJ101">
        <v>13</v>
      </c>
      <c r="BK101">
        <v>10</v>
      </c>
      <c r="BL101">
        <v>3</v>
      </c>
    </row>
    <row r="102" spans="1:64">
      <c r="A102" t="s">
        <v>837</v>
      </c>
      <c r="B102">
        <v>331</v>
      </c>
      <c r="C102">
        <v>266</v>
      </c>
      <c r="D102">
        <v>65</v>
      </c>
      <c r="E102">
        <v>2</v>
      </c>
      <c r="F102">
        <v>0</v>
      </c>
      <c r="G102">
        <v>2</v>
      </c>
      <c r="H102">
        <v>13</v>
      </c>
      <c r="I102">
        <v>10</v>
      </c>
      <c r="J102">
        <v>4</v>
      </c>
      <c r="K102">
        <v>13</v>
      </c>
      <c r="L102">
        <v>12</v>
      </c>
      <c r="M102">
        <v>2</v>
      </c>
      <c r="N102">
        <v>7</v>
      </c>
      <c r="O102">
        <v>5</v>
      </c>
      <c r="P102">
        <v>2</v>
      </c>
      <c r="Q102">
        <v>0</v>
      </c>
      <c r="R102">
        <v>0</v>
      </c>
      <c r="S102" t="s">
        <v>19</v>
      </c>
      <c r="T102">
        <v>0</v>
      </c>
      <c r="U102" t="s">
        <v>19</v>
      </c>
      <c r="V102">
        <v>0</v>
      </c>
      <c r="W102" t="s">
        <v>19</v>
      </c>
      <c r="X102" t="s">
        <v>19</v>
      </c>
      <c r="Y102" t="s">
        <v>19</v>
      </c>
      <c r="Z102">
        <v>3</v>
      </c>
      <c r="AA102">
        <v>2</v>
      </c>
      <c r="AB102">
        <v>1</v>
      </c>
      <c r="AC102">
        <v>3</v>
      </c>
      <c r="AD102">
        <v>3</v>
      </c>
      <c r="AE102">
        <v>1</v>
      </c>
      <c r="AF102" t="s">
        <v>19</v>
      </c>
      <c r="AG102" t="s">
        <v>19</v>
      </c>
      <c r="AH102" t="s">
        <v>19</v>
      </c>
      <c r="AI102" t="s">
        <v>19</v>
      </c>
      <c r="AJ102" t="s">
        <v>19</v>
      </c>
      <c r="AK102" t="s">
        <v>19</v>
      </c>
      <c r="AL102">
        <v>4</v>
      </c>
      <c r="AM102">
        <v>3</v>
      </c>
      <c r="AN102">
        <v>1</v>
      </c>
      <c r="AO102">
        <v>7</v>
      </c>
      <c r="AP102">
        <v>7</v>
      </c>
      <c r="AQ102" t="s">
        <v>19</v>
      </c>
      <c r="AR102">
        <v>2</v>
      </c>
      <c r="AS102">
        <v>2</v>
      </c>
      <c r="AT102">
        <v>0</v>
      </c>
      <c r="AU102">
        <v>3</v>
      </c>
      <c r="AV102">
        <v>3</v>
      </c>
      <c r="AW102" t="s">
        <v>19</v>
      </c>
      <c r="AX102">
        <v>18</v>
      </c>
      <c r="AY102">
        <v>18</v>
      </c>
      <c r="AZ102" t="s">
        <v>19</v>
      </c>
      <c r="BA102">
        <v>4</v>
      </c>
      <c r="BB102">
        <v>4</v>
      </c>
      <c r="BC102" t="s">
        <v>19</v>
      </c>
      <c r="BD102">
        <v>221</v>
      </c>
      <c r="BE102">
        <v>177</v>
      </c>
      <c r="BF102">
        <v>45</v>
      </c>
      <c r="BG102">
        <v>84</v>
      </c>
      <c r="BH102">
        <v>74</v>
      </c>
      <c r="BI102">
        <v>9</v>
      </c>
      <c r="BJ102">
        <v>41</v>
      </c>
      <c r="BK102">
        <v>31</v>
      </c>
      <c r="BL102">
        <v>10</v>
      </c>
    </row>
    <row r="103" spans="1:64">
      <c r="A103" t="s">
        <v>836</v>
      </c>
      <c r="B103">
        <v>300</v>
      </c>
      <c r="C103">
        <v>240</v>
      </c>
      <c r="D103">
        <v>60</v>
      </c>
      <c r="E103">
        <v>2</v>
      </c>
      <c r="F103">
        <v>0</v>
      </c>
      <c r="G103">
        <v>2</v>
      </c>
      <c r="H103">
        <v>18</v>
      </c>
      <c r="I103">
        <v>13</v>
      </c>
      <c r="J103">
        <v>4</v>
      </c>
      <c r="K103">
        <v>3</v>
      </c>
      <c r="L103">
        <v>2</v>
      </c>
      <c r="M103">
        <v>1</v>
      </c>
      <c r="N103">
        <v>10</v>
      </c>
      <c r="O103">
        <v>7</v>
      </c>
      <c r="P103">
        <v>3</v>
      </c>
      <c r="Q103">
        <v>1</v>
      </c>
      <c r="R103">
        <v>1</v>
      </c>
      <c r="S103" t="s">
        <v>19</v>
      </c>
      <c r="T103">
        <v>0</v>
      </c>
      <c r="U103">
        <v>0</v>
      </c>
      <c r="V103" t="s">
        <v>19</v>
      </c>
      <c r="W103" t="s">
        <v>19</v>
      </c>
      <c r="X103" t="s">
        <v>19</v>
      </c>
      <c r="Y103" t="s">
        <v>19</v>
      </c>
      <c r="Z103">
        <v>5</v>
      </c>
      <c r="AA103">
        <v>2</v>
      </c>
      <c r="AB103">
        <v>3</v>
      </c>
      <c r="AC103">
        <v>2</v>
      </c>
      <c r="AD103">
        <v>2</v>
      </c>
      <c r="AE103">
        <v>0</v>
      </c>
      <c r="AF103" t="s">
        <v>19</v>
      </c>
      <c r="AG103" t="s">
        <v>19</v>
      </c>
      <c r="AH103" t="s">
        <v>19</v>
      </c>
      <c r="AI103">
        <v>1</v>
      </c>
      <c r="AJ103">
        <v>1</v>
      </c>
      <c r="AK103" t="s">
        <v>19</v>
      </c>
      <c r="AL103">
        <v>8</v>
      </c>
      <c r="AM103">
        <v>5</v>
      </c>
      <c r="AN103">
        <v>2</v>
      </c>
      <c r="AO103">
        <v>5</v>
      </c>
      <c r="AP103">
        <v>4</v>
      </c>
      <c r="AQ103">
        <v>0</v>
      </c>
      <c r="AR103">
        <v>4</v>
      </c>
      <c r="AS103">
        <v>3</v>
      </c>
      <c r="AT103">
        <v>1</v>
      </c>
      <c r="AU103">
        <v>2</v>
      </c>
      <c r="AV103">
        <v>1</v>
      </c>
      <c r="AW103">
        <v>0</v>
      </c>
      <c r="AX103">
        <v>21</v>
      </c>
      <c r="AY103">
        <v>21</v>
      </c>
      <c r="AZ103">
        <v>0</v>
      </c>
      <c r="BA103">
        <v>5</v>
      </c>
      <c r="BB103">
        <v>5</v>
      </c>
      <c r="BC103" t="s">
        <v>19</v>
      </c>
      <c r="BD103">
        <v>214</v>
      </c>
      <c r="BE103">
        <v>173</v>
      </c>
      <c r="BF103">
        <v>41</v>
      </c>
      <c r="BG103">
        <v>104</v>
      </c>
      <c r="BH103">
        <v>95</v>
      </c>
      <c r="BI103">
        <v>9</v>
      </c>
      <c r="BJ103">
        <v>14</v>
      </c>
      <c r="BK103">
        <v>10</v>
      </c>
      <c r="BL103">
        <v>4</v>
      </c>
    </row>
    <row r="104" spans="1:64">
      <c r="A104" t="s">
        <v>835</v>
      </c>
      <c r="B104">
        <v>311</v>
      </c>
      <c r="C104">
        <v>226</v>
      </c>
      <c r="D104">
        <v>85</v>
      </c>
      <c r="E104">
        <v>2</v>
      </c>
      <c r="F104">
        <v>0</v>
      </c>
      <c r="G104">
        <v>2</v>
      </c>
      <c r="H104">
        <v>18</v>
      </c>
      <c r="I104">
        <v>12</v>
      </c>
      <c r="J104">
        <v>6</v>
      </c>
      <c r="K104">
        <v>9</v>
      </c>
      <c r="L104">
        <v>3</v>
      </c>
      <c r="M104">
        <v>6</v>
      </c>
      <c r="N104">
        <v>8</v>
      </c>
      <c r="O104">
        <v>6</v>
      </c>
      <c r="P104">
        <v>2</v>
      </c>
      <c r="Q104">
        <v>0</v>
      </c>
      <c r="R104" t="s">
        <v>19</v>
      </c>
      <c r="S104">
        <v>0</v>
      </c>
      <c r="T104">
        <v>1</v>
      </c>
      <c r="U104">
        <v>1</v>
      </c>
      <c r="V104" t="s">
        <v>19</v>
      </c>
      <c r="W104" t="s">
        <v>19</v>
      </c>
      <c r="X104" t="s">
        <v>19</v>
      </c>
      <c r="Y104" t="s">
        <v>19</v>
      </c>
      <c r="Z104">
        <v>1</v>
      </c>
      <c r="AA104">
        <v>1</v>
      </c>
      <c r="AB104">
        <v>0</v>
      </c>
      <c r="AC104">
        <v>4</v>
      </c>
      <c r="AD104">
        <v>2</v>
      </c>
      <c r="AE104">
        <v>2</v>
      </c>
      <c r="AF104">
        <v>1</v>
      </c>
      <c r="AG104">
        <v>1</v>
      </c>
      <c r="AH104" t="s">
        <v>19</v>
      </c>
      <c r="AI104">
        <v>1</v>
      </c>
      <c r="AJ104">
        <v>1</v>
      </c>
      <c r="AK104" t="s">
        <v>19</v>
      </c>
      <c r="AL104">
        <v>3</v>
      </c>
      <c r="AM104" t="s">
        <v>19</v>
      </c>
      <c r="AN104">
        <v>3</v>
      </c>
      <c r="AO104">
        <v>5</v>
      </c>
      <c r="AP104">
        <v>5</v>
      </c>
      <c r="AQ104" t="s">
        <v>19</v>
      </c>
      <c r="AR104">
        <v>0</v>
      </c>
      <c r="AS104">
        <v>0</v>
      </c>
      <c r="AT104" t="s">
        <v>19</v>
      </c>
      <c r="AU104">
        <v>7</v>
      </c>
      <c r="AV104">
        <v>7</v>
      </c>
      <c r="AW104">
        <v>1</v>
      </c>
      <c r="AX104">
        <v>8</v>
      </c>
      <c r="AY104">
        <v>8</v>
      </c>
      <c r="AZ104" t="s">
        <v>19</v>
      </c>
      <c r="BA104">
        <v>0</v>
      </c>
      <c r="BB104">
        <v>0</v>
      </c>
      <c r="BC104" t="s">
        <v>19</v>
      </c>
      <c r="BD104">
        <v>227</v>
      </c>
      <c r="BE104">
        <v>175</v>
      </c>
      <c r="BF104">
        <v>52</v>
      </c>
      <c r="BG104">
        <v>120</v>
      </c>
      <c r="BH104">
        <v>103</v>
      </c>
      <c r="BI104">
        <v>17</v>
      </c>
      <c r="BJ104">
        <v>23</v>
      </c>
      <c r="BK104">
        <v>11</v>
      </c>
      <c r="BL104">
        <v>12</v>
      </c>
    </row>
    <row r="105" spans="1:64">
      <c r="A105" t="s">
        <v>834</v>
      </c>
      <c r="B105">
        <v>410</v>
      </c>
      <c r="C105">
        <v>330</v>
      </c>
      <c r="D105">
        <v>81</v>
      </c>
      <c r="E105">
        <v>6</v>
      </c>
      <c r="F105">
        <v>2</v>
      </c>
      <c r="G105">
        <v>4</v>
      </c>
      <c r="H105">
        <v>17</v>
      </c>
      <c r="I105">
        <v>13</v>
      </c>
      <c r="J105">
        <v>4</v>
      </c>
      <c r="K105">
        <v>20</v>
      </c>
      <c r="L105">
        <v>16</v>
      </c>
      <c r="M105">
        <v>4</v>
      </c>
      <c r="N105">
        <v>8</v>
      </c>
      <c r="O105">
        <v>8</v>
      </c>
      <c r="P105">
        <v>1</v>
      </c>
      <c r="Q105">
        <v>1</v>
      </c>
      <c r="R105">
        <v>1</v>
      </c>
      <c r="S105" t="s">
        <v>19</v>
      </c>
      <c r="T105" t="s">
        <v>19</v>
      </c>
      <c r="U105" t="s">
        <v>19</v>
      </c>
      <c r="V105" t="s">
        <v>19</v>
      </c>
      <c r="W105" t="s">
        <v>19</v>
      </c>
      <c r="X105" t="s">
        <v>19</v>
      </c>
      <c r="Y105" t="s">
        <v>19</v>
      </c>
      <c r="Z105">
        <v>1</v>
      </c>
      <c r="AA105">
        <v>1</v>
      </c>
      <c r="AB105" t="s">
        <v>19</v>
      </c>
      <c r="AC105">
        <v>4</v>
      </c>
      <c r="AD105">
        <v>3</v>
      </c>
      <c r="AE105">
        <v>0</v>
      </c>
      <c r="AF105">
        <v>2</v>
      </c>
      <c r="AG105">
        <v>2</v>
      </c>
      <c r="AH105">
        <v>0</v>
      </c>
      <c r="AI105">
        <v>0</v>
      </c>
      <c r="AJ105" t="s">
        <v>19</v>
      </c>
      <c r="AK105">
        <v>0</v>
      </c>
      <c r="AL105">
        <v>9</v>
      </c>
      <c r="AM105">
        <v>8</v>
      </c>
      <c r="AN105">
        <v>1</v>
      </c>
      <c r="AO105">
        <v>10</v>
      </c>
      <c r="AP105">
        <v>10</v>
      </c>
      <c r="AQ105" t="s">
        <v>19</v>
      </c>
      <c r="AR105" t="s">
        <v>19</v>
      </c>
      <c r="AS105" t="s">
        <v>19</v>
      </c>
      <c r="AT105" t="s">
        <v>19</v>
      </c>
      <c r="AU105">
        <v>8</v>
      </c>
      <c r="AV105">
        <v>8</v>
      </c>
      <c r="AW105" t="s">
        <v>19</v>
      </c>
      <c r="AX105">
        <v>16</v>
      </c>
      <c r="AY105">
        <v>16</v>
      </c>
      <c r="AZ105" t="s">
        <v>19</v>
      </c>
      <c r="BA105">
        <v>6</v>
      </c>
      <c r="BB105">
        <v>6</v>
      </c>
      <c r="BC105" t="s">
        <v>19</v>
      </c>
      <c r="BD105">
        <v>299</v>
      </c>
      <c r="BE105">
        <v>235</v>
      </c>
      <c r="BF105">
        <v>65</v>
      </c>
      <c r="BG105">
        <v>151</v>
      </c>
      <c r="BH105">
        <v>133</v>
      </c>
      <c r="BI105">
        <v>19</v>
      </c>
      <c r="BJ105">
        <v>16</v>
      </c>
      <c r="BK105">
        <v>13</v>
      </c>
      <c r="BL105">
        <v>3</v>
      </c>
    </row>
    <row r="106" spans="1:64">
      <c r="A106" t="s">
        <v>833</v>
      </c>
      <c r="B106">
        <v>354</v>
      </c>
      <c r="C106">
        <v>256</v>
      </c>
      <c r="D106">
        <v>99</v>
      </c>
      <c r="E106">
        <v>3</v>
      </c>
      <c r="F106">
        <v>1</v>
      </c>
      <c r="G106">
        <v>2</v>
      </c>
      <c r="H106">
        <v>13</v>
      </c>
      <c r="I106">
        <v>12</v>
      </c>
      <c r="J106">
        <v>1</v>
      </c>
      <c r="K106">
        <v>12</v>
      </c>
      <c r="L106">
        <v>8</v>
      </c>
      <c r="M106">
        <v>4</v>
      </c>
      <c r="N106">
        <v>8</v>
      </c>
      <c r="O106">
        <v>6</v>
      </c>
      <c r="P106">
        <v>2</v>
      </c>
      <c r="Q106">
        <v>2</v>
      </c>
      <c r="R106">
        <v>2</v>
      </c>
      <c r="S106" t="s">
        <v>19</v>
      </c>
      <c r="T106" t="s">
        <v>19</v>
      </c>
      <c r="U106" t="s">
        <v>19</v>
      </c>
      <c r="V106" t="s">
        <v>19</v>
      </c>
      <c r="W106">
        <v>0</v>
      </c>
      <c r="X106" t="s">
        <v>19</v>
      </c>
      <c r="Y106">
        <v>0</v>
      </c>
      <c r="Z106">
        <v>1</v>
      </c>
      <c r="AA106">
        <v>1</v>
      </c>
      <c r="AB106" t="s">
        <v>19</v>
      </c>
      <c r="AC106">
        <v>1</v>
      </c>
      <c r="AD106">
        <v>0</v>
      </c>
      <c r="AE106">
        <v>1</v>
      </c>
      <c r="AF106">
        <v>2</v>
      </c>
      <c r="AG106">
        <v>2</v>
      </c>
      <c r="AH106" t="s">
        <v>19</v>
      </c>
      <c r="AI106">
        <v>1</v>
      </c>
      <c r="AJ106">
        <v>0</v>
      </c>
      <c r="AK106">
        <v>1</v>
      </c>
      <c r="AL106" t="s">
        <v>19</v>
      </c>
      <c r="AM106" t="s">
        <v>19</v>
      </c>
      <c r="AN106" t="s">
        <v>19</v>
      </c>
      <c r="AO106">
        <v>8</v>
      </c>
      <c r="AP106">
        <v>8</v>
      </c>
      <c r="AQ106" t="s">
        <v>19</v>
      </c>
      <c r="AR106" t="s">
        <v>19</v>
      </c>
      <c r="AS106" t="s">
        <v>19</v>
      </c>
      <c r="AT106" t="s">
        <v>19</v>
      </c>
      <c r="AU106">
        <v>7</v>
      </c>
      <c r="AV106">
        <v>6</v>
      </c>
      <c r="AW106">
        <v>0</v>
      </c>
      <c r="AX106">
        <v>10</v>
      </c>
      <c r="AY106">
        <v>9</v>
      </c>
      <c r="AZ106">
        <v>1</v>
      </c>
      <c r="BA106">
        <v>2</v>
      </c>
      <c r="BB106">
        <v>2</v>
      </c>
      <c r="BC106" t="s">
        <v>19</v>
      </c>
      <c r="BD106">
        <v>272</v>
      </c>
      <c r="BE106">
        <v>192</v>
      </c>
      <c r="BF106">
        <v>80</v>
      </c>
      <c r="BG106">
        <v>143</v>
      </c>
      <c r="BH106">
        <v>117</v>
      </c>
      <c r="BI106">
        <v>26</v>
      </c>
      <c r="BJ106">
        <v>22</v>
      </c>
      <c r="BK106">
        <v>13</v>
      </c>
      <c r="BL106">
        <v>9</v>
      </c>
    </row>
    <row r="107" spans="1:64">
      <c r="A107" t="s">
        <v>832</v>
      </c>
      <c r="B107">
        <v>456</v>
      </c>
      <c r="C107">
        <v>354</v>
      </c>
      <c r="D107">
        <v>102</v>
      </c>
      <c r="E107">
        <v>3</v>
      </c>
      <c r="F107" t="s">
        <v>19</v>
      </c>
      <c r="G107">
        <v>3</v>
      </c>
      <c r="H107">
        <v>30</v>
      </c>
      <c r="I107">
        <v>17</v>
      </c>
      <c r="J107">
        <v>13</v>
      </c>
      <c r="K107">
        <v>11</v>
      </c>
      <c r="L107">
        <v>7</v>
      </c>
      <c r="M107">
        <v>4</v>
      </c>
      <c r="N107">
        <v>3</v>
      </c>
      <c r="O107">
        <v>1</v>
      </c>
      <c r="P107">
        <v>1</v>
      </c>
      <c r="Q107">
        <v>0</v>
      </c>
      <c r="R107">
        <v>0</v>
      </c>
      <c r="S107">
        <v>0</v>
      </c>
      <c r="T107" t="s">
        <v>19</v>
      </c>
      <c r="U107" t="s">
        <v>19</v>
      </c>
      <c r="V107" t="s">
        <v>19</v>
      </c>
      <c r="W107" t="s">
        <v>19</v>
      </c>
      <c r="X107" t="s">
        <v>19</v>
      </c>
      <c r="Y107" t="s">
        <v>19</v>
      </c>
      <c r="Z107">
        <v>1</v>
      </c>
      <c r="AA107">
        <v>0</v>
      </c>
      <c r="AB107">
        <v>1</v>
      </c>
      <c r="AC107">
        <v>1</v>
      </c>
      <c r="AD107">
        <v>0</v>
      </c>
      <c r="AE107">
        <v>0</v>
      </c>
      <c r="AF107">
        <v>0</v>
      </c>
      <c r="AG107">
        <v>0</v>
      </c>
      <c r="AH107" t="s">
        <v>19</v>
      </c>
      <c r="AI107">
        <v>0</v>
      </c>
      <c r="AJ107" t="s">
        <v>19</v>
      </c>
      <c r="AK107">
        <v>0</v>
      </c>
      <c r="AL107">
        <v>14</v>
      </c>
      <c r="AM107">
        <v>11</v>
      </c>
      <c r="AN107">
        <v>3</v>
      </c>
      <c r="AO107">
        <v>12</v>
      </c>
      <c r="AP107">
        <v>12</v>
      </c>
      <c r="AQ107" t="s">
        <v>19</v>
      </c>
      <c r="AR107">
        <v>1</v>
      </c>
      <c r="AS107">
        <v>1</v>
      </c>
      <c r="AT107">
        <v>0</v>
      </c>
      <c r="AU107">
        <v>14</v>
      </c>
      <c r="AV107">
        <v>14</v>
      </c>
      <c r="AW107" t="s">
        <v>19</v>
      </c>
      <c r="AX107">
        <v>15</v>
      </c>
      <c r="AY107">
        <v>15</v>
      </c>
      <c r="AZ107" t="s">
        <v>19</v>
      </c>
      <c r="BA107">
        <v>5</v>
      </c>
      <c r="BB107">
        <v>5</v>
      </c>
      <c r="BC107" t="s">
        <v>19</v>
      </c>
      <c r="BD107">
        <v>320</v>
      </c>
      <c r="BE107">
        <v>260</v>
      </c>
      <c r="BF107">
        <v>60</v>
      </c>
      <c r="BG107">
        <v>200</v>
      </c>
      <c r="BH107">
        <v>180</v>
      </c>
      <c r="BI107">
        <v>19</v>
      </c>
      <c r="BJ107">
        <v>33</v>
      </c>
      <c r="BK107">
        <v>16</v>
      </c>
      <c r="BL107">
        <v>18</v>
      </c>
    </row>
    <row r="108" spans="1:64">
      <c r="A108" t="s">
        <v>831</v>
      </c>
      <c r="B108">
        <v>733</v>
      </c>
      <c r="C108">
        <v>554</v>
      </c>
      <c r="D108">
        <v>179</v>
      </c>
      <c r="E108">
        <v>5</v>
      </c>
      <c r="F108">
        <v>1</v>
      </c>
      <c r="G108">
        <v>4</v>
      </c>
      <c r="H108">
        <v>41</v>
      </c>
      <c r="I108">
        <v>32</v>
      </c>
      <c r="J108">
        <v>9</v>
      </c>
      <c r="K108">
        <v>20</v>
      </c>
      <c r="L108">
        <v>14</v>
      </c>
      <c r="M108">
        <v>7</v>
      </c>
      <c r="N108">
        <v>20</v>
      </c>
      <c r="O108">
        <v>17</v>
      </c>
      <c r="P108">
        <v>3</v>
      </c>
      <c r="Q108">
        <v>1</v>
      </c>
      <c r="R108" t="s">
        <v>19</v>
      </c>
      <c r="S108">
        <v>1</v>
      </c>
      <c r="T108">
        <v>1</v>
      </c>
      <c r="U108" t="s">
        <v>19</v>
      </c>
      <c r="V108">
        <v>1</v>
      </c>
      <c r="W108" t="s">
        <v>19</v>
      </c>
      <c r="X108" t="s">
        <v>19</v>
      </c>
      <c r="Y108" t="s">
        <v>19</v>
      </c>
      <c r="Z108">
        <v>6</v>
      </c>
      <c r="AA108">
        <v>5</v>
      </c>
      <c r="AB108">
        <v>1</v>
      </c>
      <c r="AC108">
        <v>12</v>
      </c>
      <c r="AD108">
        <v>11</v>
      </c>
      <c r="AE108">
        <v>1</v>
      </c>
      <c r="AF108">
        <v>1</v>
      </c>
      <c r="AG108">
        <v>1</v>
      </c>
      <c r="AH108" t="s">
        <v>19</v>
      </c>
      <c r="AI108" t="s">
        <v>19</v>
      </c>
      <c r="AJ108" t="s">
        <v>19</v>
      </c>
      <c r="AK108" t="s">
        <v>19</v>
      </c>
      <c r="AL108">
        <v>40</v>
      </c>
      <c r="AM108">
        <v>20</v>
      </c>
      <c r="AN108">
        <v>20</v>
      </c>
      <c r="AO108">
        <v>19</v>
      </c>
      <c r="AP108">
        <v>19</v>
      </c>
      <c r="AQ108">
        <v>0</v>
      </c>
      <c r="AR108">
        <v>3</v>
      </c>
      <c r="AS108">
        <v>2</v>
      </c>
      <c r="AT108">
        <v>1</v>
      </c>
      <c r="AU108">
        <v>11</v>
      </c>
      <c r="AV108">
        <v>10</v>
      </c>
      <c r="AW108">
        <v>1</v>
      </c>
      <c r="AX108">
        <v>25</v>
      </c>
      <c r="AY108">
        <v>21</v>
      </c>
      <c r="AZ108">
        <v>4</v>
      </c>
      <c r="BA108">
        <v>3</v>
      </c>
      <c r="BB108">
        <v>3</v>
      </c>
      <c r="BC108">
        <v>1</v>
      </c>
      <c r="BD108">
        <v>479</v>
      </c>
      <c r="BE108">
        <v>378</v>
      </c>
      <c r="BF108">
        <v>101</v>
      </c>
      <c r="BG108">
        <v>242</v>
      </c>
      <c r="BH108">
        <v>213</v>
      </c>
      <c r="BI108">
        <v>29</v>
      </c>
      <c r="BJ108">
        <v>71</v>
      </c>
      <c r="BK108">
        <v>40</v>
      </c>
      <c r="BL108">
        <v>30</v>
      </c>
    </row>
    <row r="109" spans="1:64">
      <c r="A109" t="s">
        <v>830</v>
      </c>
      <c r="B109">
        <v>484</v>
      </c>
      <c r="C109">
        <v>401</v>
      </c>
      <c r="D109">
        <v>84</v>
      </c>
      <c r="E109">
        <v>3</v>
      </c>
      <c r="F109">
        <v>0</v>
      </c>
      <c r="G109">
        <v>3</v>
      </c>
      <c r="H109">
        <v>24</v>
      </c>
      <c r="I109">
        <v>18</v>
      </c>
      <c r="J109">
        <v>6</v>
      </c>
      <c r="K109">
        <v>14</v>
      </c>
      <c r="L109">
        <v>11</v>
      </c>
      <c r="M109">
        <v>4</v>
      </c>
      <c r="N109">
        <v>10</v>
      </c>
      <c r="O109">
        <v>8</v>
      </c>
      <c r="P109">
        <v>2</v>
      </c>
      <c r="Q109">
        <v>1</v>
      </c>
      <c r="R109" t="s">
        <v>19</v>
      </c>
      <c r="S109">
        <v>1</v>
      </c>
      <c r="T109">
        <v>1</v>
      </c>
      <c r="U109">
        <v>1</v>
      </c>
      <c r="V109" t="s">
        <v>19</v>
      </c>
      <c r="W109" t="s">
        <v>19</v>
      </c>
      <c r="X109" t="s">
        <v>19</v>
      </c>
      <c r="Y109" t="s">
        <v>19</v>
      </c>
      <c r="Z109">
        <v>2</v>
      </c>
      <c r="AA109">
        <v>1</v>
      </c>
      <c r="AB109">
        <v>1</v>
      </c>
      <c r="AC109">
        <v>4</v>
      </c>
      <c r="AD109">
        <v>4</v>
      </c>
      <c r="AE109">
        <v>0</v>
      </c>
      <c r="AF109">
        <v>2</v>
      </c>
      <c r="AG109">
        <v>2</v>
      </c>
      <c r="AH109" t="s">
        <v>19</v>
      </c>
      <c r="AI109" t="s">
        <v>19</v>
      </c>
      <c r="AJ109" t="s">
        <v>19</v>
      </c>
      <c r="AK109" t="s">
        <v>19</v>
      </c>
      <c r="AL109">
        <v>12</v>
      </c>
      <c r="AM109">
        <v>9</v>
      </c>
      <c r="AN109">
        <v>3</v>
      </c>
      <c r="AO109">
        <v>11</v>
      </c>
      <c r="AP109">
        <v>11</v>
      </c>
      <c r="AQ109">
        <v>0</v>
      </c>
      <c r="AR109">
        <v>2</v>
      </c>
      <c r="AS109">
        <v>2</v>
      </c>
      <c r="AT109" t="s">
        <v>19</v>
      </c>
      <c r="AU109">
        <v>9</v>
      </c>
      <c r="AV109">
        <v>9</v>
      </c>
      <c r="AW109" t="s">
        <v>19</v>
      </c>
      <c r="AX109">
        <v>19</v>
      </c>
      <c r="AY109">
        <v>19</v>
      </c>
      <c r="AZ109" t="s">
        <v>19</v>
      </c>
      <c r="BA109">
        <v>6</v>
      </c>
      <c r="BB109">
        <v>6</v>
      </c>
      <c r="BC109" t="s">
        <v>19</v>
      </c>
      <c r="BD109">
        <v>350</v>
      </c>
      <c r="BE109">
        <v>289</v>
      </c>
      <c r="BF109">
        <v>61</v>
      </c>
      <c r="BG109">
        <v>197</v>
      </c>
      <c r="BH109">
        <v>178</v>
      </c>
      <c r="BI109">
        <v>19</v>
      </c>
      <c r="BJ109">
        <v>30</v>
      </c>
      <c r="BK109">
        <v>24</v>
      </c>
      <c r="BL109">
        <v>5</v>
      </c>
    </row>
    <row r="110" spans="1:64">
      <c r="A110" t="s">
        <v>829</v>
      </c>
      <c r="B110">
        <v>474</v>
      </c>
      <c r="C110">
        <v>346</v>
      </c>
      <c r="D110">
        <v>129</v>
      </c>
      <c r="E110">
        <v>5</v>
      </c>
      <c r="F110">
        <v>3</v>
      </c>
      <c r="G110">
        <v>2</v>
      </c>
      <c r="H110">
        <v>31</v>
      </c>
      <c r="I110">
        <v>22</v>
      </c>
      <c r="J110">
        <v>8</v>
      </c>
      <c r="K110">
        <v>13</v>
      </c>
      <c r="L110">
        <v>8</v>
      </c>
      <c r="M110">
        <v>6</v>
      </c>
      <c r="N110">
        <v>8</v>
      </c>
      <c r="O110">
        <v>6</v>
      </c>
      <c r="P110">
        <v>2</v>
      </c>
      <c r="Q110">
        <v>1</v>
      </c>
      <c r="R110">
        <v>1</v>
      </c>
      <c r="S110">
        <v>0</v>
      </c>
      <c r="T110" t="s">
        <v>19</v>
      </c>
      <c r="U110" t="s">
        <v>19</v>
      </c>
      <c r="V110" t="s">
        <v>19</v>
      </c>
      <c r="W110" t="s">
        <v>19</v>
      </c>
      <c r="X110" t="s">
        <v>19</v>
      </c>
      <c r="Y110" t="s">
        <v>19</v>
      </c>
      <c r="Z110">
        <v>2</v>
      </c>
      <c r="AA110">
        <v>2</v>
      </c>
      <c r="AB110">
        <v>1</v>
      </c>
      <c r="AC110">
        <v>3</v>
      </c>
      <c r="AD110">
        <v>2</v>
      </c>
      <c r="AE110">
        <v>1</v>
      </c>
      <c r="AF110">
        <v>2</v>
      </c>
      <c r="AG110">
        <v>2</v>
      </c>
      <c r="AH110">
        <v>0</v>
      </c>
      <c r="AI110" t="s">
        <v>19</v>
      </c>
      <c r="AJ110" t="s">
        <v>19</v>
      </c>
      <c r="AK110" t="s">
        <v>19</v>
      </c>
      <c r="AL110">
        <v>9</v>
      </c>
      <c r="AM110">
        <v>6</v>
      </c>
      <c r="AN110">
        <v>3</v>
      </c>
      <c r="AO110">
        <v>11</v>
      </c>
      <c r="AP110">
        <v>11</v>
      </c>
      <c r="AQ110">
        <v>1</v>
      </c>
      <c r="AR110">
        <v>3</v>
      </c>
      <c r="AS110">
        <v>2</v>
      </c>
      <c r="AT110">
        <v>1</v>
      </c>
      <c r="AU110">
        <v>13</v>
      </c>
      <c r="AV110">
        <v>12</v>
      </c>
      <c r="AW110">
        <v>1</v>
      </c>
      <c r="AX110">
        <v>20</v>
      </c>
      <c r="AY110">
        <v>19</v>
      </c>
      <c r="AZ110">
        <v>1</v>
      </c>
      <c r="BA110">
        <v>2</v>
      </c>
      <c r="BB110">
        <v>1</v>
      </c>
      <c r="BC110">
        <v>1</v>
      </c>
      <c r="BD110">
        <v>328</v>
      </c>
      <c r="BE110">
        <v>236</v>
      </c>
      <c r="BF110">
        <v>92</v>
      </c>
      <c r="BG110">
        <v>122</v>
      </c>
      <c r="BH110">
        <v>96</v>
      </c>
      <c r="BI110">
        <v>26</v>
      </c>
      <c r="BJ110">
        <v>33</v>
      </c>
      <c r="BK110">
        <v>21</v>
      </c>
      <c r="BL110">
        <v>12</v>
      </c>
    </row>
    <row r="111" spans="1:64">
      <c r="A111" t="s">
        <v>828</v>
      </c>
      <c r="B111">
        <v>344</v>
      </c>
      <c r="C111">
        <v>261</v>
      </c>
      <c r="D111">
        <v>83</v>
      </c>
      <c r="E111">
        <v>4</v>
      </c>
      <c r="F111">
        <v>1</v>
      </c>
      <c r="G111">
        <v>3</v>
      </c>
      <c r="H111">
        <v>15</v>
      </c>
      <c r="I111">
        <v>9</v>
      </c>
      <c r="J111">
        <v>6</v>
      </c>
      <c r="K111">
        <v>13</v>
      </c>
      <c r="L111">
        <v>12</v>
      </c>
      <c r="M111">
        <v>1</v>
      </c>
      <c r="N111">
        <v>5</v>
      </c>
      <c r="O111">
        <v>4</v>
      </c>
      <c r="P111">
        <v>0</v>
      </c>
      <c r="Q111">
        <v>1</v>
      </c>
      <c r="R111">
        <v>1</v>
      </c>
      <c r="S111">
        <v>0</v>
      </c>
      <c r="T111">
        <v>0</v>
      </c>
      <c r="U111">
        <v>0</v>
      </c>
      <c r="V111" t="s">
        <v>19</v>
      </c>
      <c r="W111" t="s">
        <v>19</v>
      </c>
      <c r="X111" t="s">
        <v>19</v>
      </c>
      <c r="Y111" t="s">
        <v>19</v>
      </c>
      <c r="Z111">
        <v>2</v>
      </c>
      <c r="AA111">
        <v>1</v>
      </c>
      <c r="AB111">
        <v>0</v>
      </c>
      <c r="AC111">
        <v>2</v>
      </c>
      <c r="AD111">
        <v>2</v>
      </c>
      <c r="AE111" t="s">
        <v>19</v>
      </c>
      <c r="AF111" t="s">
        <v>19</v>
      </c>
      <c r="AG111" t="s">
        <v>19</v>
      </c>
      <c r="AH111" t="s">
        <v>19</v>
      </c>
      <c r="AI111" t="s">
        <v>19</v>
      </c>
      <c r="AJ111" t="s">
        <v>19</v>
      </c>
      <c r="AK111" t="s">
        <v>19</v>
      </c>
      <c r="AL111">
        <v>13</v>
      </c>
      <c r="AM111">
        <v>8</v>
      </c>
      <c r="AN111">
        <v>5</v>
      </c>
      <c r="AO111">
        <v>5</v>
      </c>
      <c r="AP111">
        <v>5</v>
      </c>
      <c r="AQ111">
        <v>0</v>
      </c>
      <c r="AR111">
        <v>3</v>
      </c>
      <c r="AS111">
        <v>3</v>
      </c>
      <c r="AT111">
        <v>1</v>
      </c>
      <c r="AU111">
        <v>4</v>
      </c>
      <c r="AV111">
        <v>4</v>
      </c>
      <c r="AW111">
        <v>1</v>
      </c>
      <c r="AX111">
        <v>10</v>
      </c>
      <c r="AY111">
        <v>10</v>
      </c>
      <c r="AZ111">
        <v>1</v>
      </c>
      <c r="BA111">
        <v>1</v>
      </c>
      <c r="BB111">
        <v>1</v>
      </c>
      <c r="BC111" t="s">
        <v>19</v>
      </c>
      <c r="BD111">
        <v>244</v>
      </c>
      <c r="BE111">
        <v>189</v>
      </c>
      <c r="BF111">
        <v>54</v>
      </c>
      <c r="BG111">
        <v>111</v>
      </c>
      <c r="BH111">
        <v>96</v>
      </c>
      <c r="BI111">
        <v>15</v>
      </c>
      <c r="BJ111">
        <v>29</v>
      </c>
      <c r="BK111">
        <v>18</v>
      </c>
      <c r="BL111">
        <v>12</v>
      </c>
    </row>
    <row r="112" spans="1:64">
      <c r="A112" t="s">
        <v>827</v>
      </c>
      <c r="B112">
        <v>492</v>
      </c>
      <c r="C112">
        <v>436</v>
      </c>
      <c r="D112">
        <v>56</v>
      </c>
      <c r="E112">
        <v>4</v>
      </c>
      <c r="F112">
        <v>1</v>
      </c>
      <c r="G112">
        <v>3</v>
      </c>
      <c r="H112">
        <v>29</v>
      </c>
      <c r="I112">
        <v>25</v>
      </c>
      <c r="J112">
        <v>4</v>
      </c>
      <c r="K112">
        <v>23</v>
      </c>
      <c r="L112">
        <v>15</v>
      </c>
      <c r="M112">
        <v>8</v>
      </c>
      <c r="N112">
        <v>10</v>
      </c>
      <c r="O112">
        <v>8</v>
      </c>
      <c r="P112">
        <v>2</v>
      </c>
      <c r="Q112">
        <v>0</v>
      </c>
      <c r="R112" t="s">
        <v>19</v>
      </c>
      <c r="S112">
        <v>0</v>
      </c>
      <c r="T112" t="s">
        <v>19</v>
      </c>
      <c r="U112" t="s">
        <v>19</v>
      </c>
      <c r="V112" t="s">
        <v>19</v>
      </c>
      <c r="W112">
        <v>1</v>
      </c>
      <c r="X112">
        <v>1</v>
      </c>
      <c r="Y112" t="s">
        <v>19</v>
      </c>
      <c r="Z112">
        <v>2</v>
      </c>
      <c r="AA112">
        <v>2</v>
      </c>
      <c r="AB112">
        <v>0</v>
      </c>
      <c r="AC112">
        <v>5</v>
      </c>
      <c r="AD112">
        <v>3</v>
      </c>
      <c r="AE112">
        <v>2</v>
      </c>
      <c r="AF112">
        <v>1</v>
      </c>
      <c r="AG112">
        <v>1</v>
      </c>
      <c r="AH112" t="s">
        <v>19</v>
      </c>
      <c r="AI112">
        <v>1</v>
      </c>
      <c r="AJ112">
        <v>1</v>
      </c>
      <c r="AK112" t="s">
        <v>19</v>
      </c>
      <c r="AL112">
        <v>16</v>
      </c>
      <c r="AM112">
        <v>16</v>
      </c>
      <c r="AN112">
        <v>1</v>
      </c>
      <c r="AO112">
        <v>12</v>
      </c>
      <c r="AP112">
        <v>11</v>
      </c>
      <c r="AQ112">
        <v>1</v>
      </c>
      <c r="AR112">
        <v>6</v>
      </c>
      <c r="AS112">
        <v>6</v>
      </c>
      <c r="AT112" t="s">
        <v>19</v>
      </c>
      <c r="AU112">
        <v>13</v>
      </c>
      <c r="AV112">
        <v>13</v>
      </c>
      <c r="AW112" t="s">
        <v>19</v>
      </c>
      <c r="AX112">
        <v>20</v>
      </c>
      <c r="AY112">
        <v>20</v>
      </c>
      <c r="AZ112" t="s">
        <v>19</v>
      </c>
      <c r="BA112">
        <v>2</v>
      </c>
      <c r="BB112">
        <v>2</v>
      </c>
      <c r="BC112" t="s">
        <v>19</v>
      </c>
      <c r="BD112">
        <v>321</v>
      </c>
      <c r="BE112">
        <v>290</v>
      </c>
      <c r="BF112">
        <v>32</v>
      </c>
      <c r="BG112">
        <v>170</v>
      </c>
      <c r="BH112">
        <v>163</v>
      </c>
      <c r="BI112">
        <v>6</v>
      </c>
      <c r="BJ112">
        <v>37</v>
      </c>
      <c r="BK112">
        <v>32</v>
      </c>
      <c r="BL112">
        <v>5</v>
      </c>
    </row>
    <row r="113" spans="1:64">
      <c r="A113" t="s">
        <v>826</v>
      </c>
      <c r="B113">
        <v>840</v>
      </c>
      <c r="C113">
        <v>738</v>
      </c>
      <c r="D113">
        <v>102</v>
      </c>
      <c r="E113">
        <v>5</v>
      </c>
      <c r="F113">
        <v>1</v>
      </c>
      <c r="G113">
        <v>4</v>
      </c>
      <c r="H113">
        <v>43</v>
      </c>
      <c r="I113">
        <v>35</v>
      </c>
      <c r="J113">
        <v>8</v>
      </c>
      <c r="K113">
        <v>31</v>
      </c>
      <c r="L113">
        <v>25</v>
      </c>
      <c r="M113">
        <v>6</v>
      </c>
      <c r="N113">
        <v>26</v>
      </c>
      <c r="O113">
        <v>19</v>
      </c>
      <c r="P113">
        <v>6</v>
      </c>
      <c r="Q113">
        <v>4</v>
      </c>
      <c r="R113">
        <v>4</v>
      </c>
      <c r="S113">
        <v>0</v>
      </c>
      <c r="T113">
        <v>2</v>
      </c>
      <c r="U113">
        <v>1</v>
      </c>
      <c r="V113">
        <v>1</v>
      </c>
      <c r="W113">
        <v>1</v>
      </c>
      <c r="X113" t="s">
        <v>19</v>
      </c>
      <c r="Y113">
        <v>1</v>
      </c>
      <c r="Z113">
        <v>12</v>
      </c>
      <c r="AA113">
        <v>8</v>
      </c>
      <c r="AB113">
        <v>4</v>
      </c>
      <c r="AC113">
        <v>6</v>
      </c>
      <c r="AD113">
        <v>5</v>
      </c>
      <c r="AE113">
        <v>1</v>
      </c>
      <c r="AF113">
        <v>1</v>
      </c>
      <c r="AG113">
        <v>1</v>
      </c>
      <c r="AH113" t="s">
        <v>19</v>
      </c>
      <c r="AI113">
        <v>0</v>
      </c>
      <c r="AJ113">
        <v>0</v>
      </c>
      <c r="AK113" t="s">
        <v>19</v>
      </c>
      <c r="AL113">
        <v>23</v>
      </c>
      <c r="AM113">
        <v>13</v>
      </c>
      <c r="AN113">
        <v>10</v>
      </c>
      <c r="AO113">
        <v>28</v>
      </c>
      <c r="AP113">
        <v>25</v>
      </c>
      <c r="AQ113">
        <v>2</v>
      </c>
      <c r="AR113">
        <v>3</v>
      </c>
      <c r="AS113">
        <v>2</v>
      </c>
      <c r="AT113">
        <v>1</v>
      </c>
      <c r="AU113">
        <v>20</v>
      </c>
      <c r="AV113">
        <v>20</v>
      </c>
      <c r="AW113" t="s">
        <v>19</v>
      </c>
      <c r="AX113">
        <v>45</v>
      </c>
      <c r="AY113">
        <v>45</v>
      </c>
      <c r="AZ113" t="s">
        <v>19</v>
      </c>
      <c r="BA113">
        <v>14</v>
      </c>
      <c r="BB113">
        <v>14</v>
      </c>
      <c r="BC113" t="s">
        <v>19</v>
      </c>
      <c r="BD113">
        <v>569</v>
      </c>
      <c r="BE113">
        <v>519</v>
      </c>
      <c r="BF113">
        <v>50</v>
      </c>
      <c r="BG113">
        <v>295</v>
      </c>
      <c r="BH113">
        <v>274</v>
      </c>
      <c r="BI113">
        <v>20</v>
      </c>
      <c r="BJ113">
        <v>48</v>
      </c>
      <c r="BK113">
        <v>33</v>
      </c>
      <c r="BL113">
        <v>15</v>
      </c>
    </row>
    <row r="114" spans="1:64">
      <c r="A114" t="s">
        <v>825</v>
      </c>
      <c r="B114">
        <v>707</v>
      </c>
      <c r="C114">
        <v>603</v>
      </c>
      <c r="D114">
        <v>104</v>
      </c>
      <c r="E114">
        <v>8</v>
      </c>
      <c r="F114">
        <v>3</v>
      </c>
      <c r="G114">
        <v>5</v>
      </c>
      <c r="H114">
        <v>25</v>
      </c>
      <c r="I114">
        <v>21</v>
      </c>
      <c r="J114">
        <v>4</v>
      </c>
      <c r="K114">
        <v>40</v>
      </c>
      <c r="L114">
        <v>25</v>
      </c>
      <c r="M114">
        <v>15</v>
      </c>
      <c r="N114">
        <v>20</v>
      </c>
      <c r="O114">
        <v>18</v>
      </c>
      <c r="P114">
        <v>2</v>
      </c>
      <c r="Q114">
        <v>2</v>
      </c>
      <c r="R114">
        <v>2</v>
      </c>
      <c r="S114">
        <v>0</v>
      </c>
      <c r="T114">
        <v>5</v>
      </c>
      <c r="U114">
        <v>5</v>
      </c>
      <c r="V114">
        <v>0</v>
      </c>
      <c r="W114" t="s">
        <v>19</v>
      </c>
      <c r="X114" t="s">
        <v>19</v>
      </c>
      <c r="Y114" t="s">
        <v>19</v>
      </c>
      <c r="Z114">
        <v>3</v>
      </c>
      <c r="AA114">
        <v>2</v>
      </c>
      <c r="AB114">
        <v>1</v>
      </c>
      <c r="AC114">
        <v>8</v>
      </c>
      <c r="AD114">
        <v>7</v>
      </c>
      <c r="AE114">
        <v>0</v>
      </c>
      <c r="AF114">
        <v>1</v>
      </c>
      <c r="AG114">
        <v>1</v>
      </c>
      <c r="AH114" t="s">
        <v>19</v>
      </c>
      <c r="AI114">
        <v>1</v>
      </c>
      <c r="AJ114">
        <v>1</v>
      </c>
      <c r="AK114" t="s">
        <v>19</v>
      </c>
      <c r="AL114">
        <v>30</v>
      </c>
      <c r="AM114">
        <v>23</v>
      </c>
      <c r="AN114">
        <v>7</v>
      </c>
      <c r="AO114">
        <v>14</v>
      </c>
      <c r="AP114">
        <v>13</v>
      </c>
      <c r="AQ114">
        <v>1</v>
      </c>
      <c r="AR114">
        <v>8</v>
      </c>
      <c r="AS114">
        <v>7</v>
      </c>
      <c r="AT114">
        <v>1</v>
      </c>
      <c r="AU114">
        <v>8</v>
      </c>
      <c r="AV114">
        <v>8</v>
      </c>
      <c r="AW114">
        <v>0</v>
      </c>
      <c r="AX114">
        <v>30</v>
      </c>
      <c r="AY114">
        <v>30</v>
      </c>
      <c r="AZ114">
        <v>0</v>
      </c>
      <c r="BA114">
        <v>7</v>
      </c>
      <c r="BB114">
        <v>7</v>
      </c>
      <c r="BC114">
        <v>0</v>
      </c>
      <c r="BD114">
        <v>481</v>
      </c>
      <c r="BE114">
        <v>417</v>
      </c>
      <c r="BF114">
        <v>64</v>
      </c>
      <c r="BG114">
        <v>258</v>
      </c>
      <c r="BH114">
        <v>236</v>
      </c>
      <c r="BI114">
        <v>22</v>
      </c>
      <c r="BJ114">
        <v>43</v>
      </c>
      <c r="BK114">
        <v>36</v>
      </c>
      <c r="BL114">
        <v>6</v>
      </c>
    </row>
    <row r="115" spans="1:64">
      <c r="A115" t="s">
        <v>824</v>
      </c>
      <c r="B115">
        <v>375</v>
      </c>
      <c r="C115">
        <v>329</v>
      </c>
      <c r="D115">
        <v>47</v>
      </c>
      <c r="E115">
        <v>3</v>
      </c>
      <c r="F115">
        <v>0</v>
      </c>
      <c r="G115">
        <v>3</v>
      </c>
      <c r="H115">
        <v>14</v>
      </c>
      <c r="I115">
        <v>12</v>
      </c>
      <c r="J115">
        <v>2</v>
      </c>
      <c r="K115">
        <v>23</v>
      </c>
      <c r="L115">
        <v>19</v>
      </c>
      <c r="M115">
        <v>3</v>
      </c>
      <c r="N115">
        <v>8</v>
      </c>
      <c r="O115">
        <v>6</v>
      </c>
      <c r="P115">
        <v>2</v>
      </c>
      <c r="Q115">
        <v>1</v>
      </c>
      <c r="R115">
        <v>1</v>
      </c>
      <c r="S115" t="s">
        <v>19</v>
      </c>
      <c r="T115">
        <v>1</v>
      </c>
      <c r="U115">
        <v>1</v>
      </c>
      <c r="V115">
        <v>0</v>
      </c>
      <c r="W115">
        <v>0</v>
      </c>
      <c r="X115" t="s">
        <v>19</v>
      </c>
      <c r="Y115">
        <v>0</v>
      </c>
      <c r="Z115">
        <v>1</v>
      </c>
      <c r="AA115">
        <v>1</v>
      </c>
      <c r="AB115" t="s">
        <v>19</v>
      </c>
      <c r="AC115">
        <v>5</v>
      </c>
      <c r="AD115">
        <v>3</v>
      </c>
      <c r="AE115">
        <v>2</v>
      </c>
      <c r="AF115" t="s">
        <v>19</v>
      </c>
      <c r="AG115" t="s">
        <v>19</v>
      </c>
      <c r="AH115" t="s">
        <v>19</v>
      </c>
      <c r="AI115" t="s">
        <v>19</v>
      </c>
      <c r="AJ115" t="s">
        <v>19</v>
      </c>
      <c r="AK115" t="s">
        <v>19</v>
      </c>
      <c r="AL115">
        <v>25</v>
      </c>
      <c r="AM115">
        <v>19</v>
      </c>
      <c r="AN115">
        <v>7</v>
      </c>
      <c r="AO115">
        <v>8</v>
      </c>
      <c r="AP115">
        <v>8</v>
      </c>
      <c r="AQ115" t="s">
        <v>19</v>
      </c>
      <c r="AR115">
        <v>1</v>
      </c>
      <c r="AS115">
        <v>1</v>
      </c>
      <c r="AT115" t="s">
        <v>19</v>
      </c>
      <c r="AU115">
        <v>11</v>
      </c>
      <c r="AV115">
        <v>11</v>
      </c>
      <c r="AW115" t="s">
        <v>19</v>
      </c>
      <c r="AX115">
        <v>20</v>
      </c>
      <c r="AY115">
        <v>20</v>
      </c>
      <c r="AZ115" t="s">
        <v>19</v>
      </c>
      <c r="BA115">
        <v>5</v>
      </c>
      <c r="BB115">
        <v>5</v>
      </c>
      <c r="BC115" t="s">
        <v>19</v>
      </c>
      <c r="BD115">
        <v>227</v>
      </c>
      <c r="BE115">
        <v>207</v>
      </c>
      <c r="BF115">
        <v>20</v>
      </c>
      <c r="BG115">
        <v>113</v>
      </c>
      <c r="BH115">
        <v>109</v>
      </c>
      <c r="BI115">
        <v>5</v>
      </c>
      <c r="BJ115">
        <v>35</v>
      </c>
      <c r="BK115">
        <v>25</v>
      </c>
      <c r="BL115">
        <v>10</v>
      </c>
    </row>
    <row r="116" spans="1:64">
      <c r="A116" t="s">
        <v>823</v>
      </c>
      <c r="B116">
        <v>750</v>
      </c>
      <c r="C116">
        <v>663</v>
      </c>
      <c r="D116">
        <v>87</v>
      </c>
      <c r="E116">
        <v>8</v>
      </c>
      <c r="F116">
        <v>2</v>
      </c>
      <c r="G116">
        <v>6</v>
      </c>
      <c r="H116">
        <v>39</v>
      </c>
      <c r="I116">
        <v>31</v>
      </c>
      <c r="J116">
        <v>8</v>
      </c>
      <c r="K116">
        <v>35</v>
      </c>
      <c r="L116">
        <v>30</v>
      </c>
      <c r="M116">
        <v>5</v>
      </c>
      <c r="N116">
        <v>17</v>
      </c>
      <c r="O116">
        <v>16</v>
      </c>
      <c r="P116">
        <v>1</v>
      </c>
      <c r="Q116">
        <v>2</v>
      </c>
      <c r="R116">
        <v>1</v>
      </c>
      <c r="S116">
        <v>1</v>
      </c>
      <c r="T116">
        <v>1</v>
      </c>
      <c r="U116">
        <v>1</v>
      </c>
      <c r="V116" t="s">
        <v>19</v>
      </c>
      <c r="W116" t="s">
        <v>19</v>
      </c>
      <c r="X116" t="s">
        <v>19</v>
      </c>
      <c r="Y116" t="s">
        <v>19</v>
      </c>
      <c r="Z116">
        <v>5</v>
      </c>
      <c r="AA116">
        <v>5</v>
      </c>
      <c r="AB116">
        <v>0</v>
      </c>
      <c r="AC116">
        <v>9</v>
      </c>
      <c r="AD116">
        <v>8</v>
      </c>
      <c r="AE116">
        <v>1</v>
      </c>
      <c r="AF116">
        <v>0</v>
      </c>
      <c r="AG116">
        <v>0</v>
      </c>
      <c r="AH116" t="s">
        <v>19</v>
      </c>
      <c r="AI116" t="s">
        <v>19</v>
      </c>
      <c r="AJ116" t="s">
        <v>19</v>
      </c>
      <c r="AK116" t="s">
        <v>19</v>
      </c>
      <c r="AL116">
        <v>43</v>
      </c>
      <c r="AM116">
        <v>33</v>
      </c>
      <c r="AN116">
        <v>10</v>
      </c>
      <c r="AO116">
        <v>13</v>
      </c>
      <c r="AP116">
        <v>12</v>
      </c>
      <c r="AQ116">
        <v>1</v>
      </c>
      <c r="AR116">
        <v>6</v>
      </c>
      <c r="AS116">
        <v>6</v>
      </c>
      <c r="AT116">
        <v>0</v>
      </c>
      <c r="AU116">
        <v>13</v>
      </c>
      <c r="AV116">
        <v>12</v>
      </c>
      <c r="AW116">
        <v>1</v>
      </c>
      <c r="AX116">
        <v>34</v>
      </c>
      <c r="AY116">
        <v>32</v>
      </c>
      <c r="AZ116">
        <v>2</v>
      </c>
      <c r="BA116">
        <v>7</v>
      </c>
      <c r="BB116">
        <v>7</v>
      </c>
      <c r="BC116" t="s">
        <v>19</v>
      </c>
      <c r="BD116">
        <v>510</v>
      </c>
      <c r="BE116">
        <v>465</v>
      </c>
      <c r="BF116">
        <v>45</v>
      </c>
      <c r="BG116">
        <v>287</v>
      </c>
      <c r="BH116">
        <v>273</v>
      </c>
      <c r="BI116">
        <v>14</v>
      </c>
      <c r="BJ116">
        <v>32</v>
      </c>
      <c r="BK116">
        <v>24</v>
      </c>
      <c r="BL116">
        <v>8</v>
      </c>
    </row>
    <row r="117" spans="1:64">
      <c r="A117" t="s">
        <v>822</v>
      </c>
      <c r="B117">
        <v>722</v>
      </c>
      <c r="C117">
        <v>595</v>
      </c>
      <c r="D117">
        <v>127</v>
      </c>
      <c r="E117">
        <v>9</v>
      </c>
      <c r="F117">
        <v>2</v>
      </c>
      <c r="G117">
        <v>7</v>
      </c>
      <c r="H117">
        <v>33</v>
      </c>
      <c r="I117">
        <v>28</v>
      </c>
      <c r="J117">
        <v>6</v>
      </c>
      <c r="K117">
        <v>41</v>
      </c>
      <c r="L117">
        <v>34</v>
      </c>
      <c r="M117">
        <v>7</v>
      </c>
      <c r="N117">
        <v>22</v>
      </c>
      <c r="O117">
        <v>18</v>
      </c>
      <c r="P117">
        <v>4</v>
      </c>
      <c r="Q117">
        <v>4</v>
      </c>
      <c r="R117">
        <v>2</v>
      </c>
      <c r="S117">
        <v>2</v>
      </c>
      <c r="T117">
        <v>1</v>
      </c>
      <c r="U117">
        <v>1</v>
      </c>
      <c r="V117">
        <v>0</v>
      </c>
      <c r="W117">
        <v>0</v>
      </c>
      <c r="X117">
        <v>0</v>
      </c>
      <c r="Y117" t="s">
        <v>19</v>
      </c>
      <c r="Z117">
        <v>6</v>
      </c>
      <c r="AA117">
        <v>5</v>
      </c>
      <c r="AB117">
        <v>1</v>
      </c>
      <c r="AC117">
        <v>8</v>
      </c>
      <c r="AD117">
        <v>7</v>
      </c>
      <c r="AE117">
        <v>1</v>
      </c>
      <c r="AF117">
        <v>1</v>
      </c>
      <c r="AG117">
        <v>1</v>
      </c>
      <c r="AH117" t="s">
        <v>19</v>
      </c>
      <c r="AI117">
        <v>1</v>
      </c>
      <c r="AJ117">
        <v>1</v>
      </c>
      <c r="AK117">
        <v>0</v>
      </c>
      <c r="AL117">
        <v>23</v>
      </c>
      <c r="AM117">
        <v>13</v>
      </c>
      <c r="AN117">
        <v>10</v>
      </c>
      <c r="AO117">
        <v>10</v>
      </c>
      <c r="AP117">
        <v>10</v>
      </c>
      <c r="AQ117">
        <v>1</v>
      </c>
      <c r="AR117">
        <v>8</v>
      </c>
      <c r="AS117">
        <v>5</v>
      </c>
      <c r="AT117">
        <v>3</v>
      </c>
      <c r="AU117">
        <v>7</v>
      </c>
      <c r="AV117">
        <v>6</v>
      </c>
      <c r="AW117">
        <v>1</v>
      </c>
      <c r="AX117">
        <v>41</v>
      </c>
      <c r="AY117">
        <v>40</v>
      </c>
      <c r="AZ117">
        <v>1</v>
      </c>
      <c r="BA117">
        <v>8</v>
      </c>
      <c r="BB117">
        <v>8</v>
      </c>
      <c r="BC117">
        <v>0</v>
      </c>
      <c r="BD117">
        <v>492</v>
      </c>
      <c r="BE117">
        <v>411</v>
      </c>
      <c r="BF117">
        <v>81</v>
      </c>
      <c r="BG117">
        <v>199</v>
      </c>
      <c r="BH117">
        <v>186</v>
      </c>
      <c r="BI117">
        <v>13</v>
      </c>
      <c r="BJ117">
        <v>36</v>
      </c>
      <c r="BK117">
        <v>28</v>
      </c>
      <c r="BL117">
        <v>8</v>
      </c>
    </row>
    <row r="118" spans="1:64">
      <c r="A118" t="s">
        <v>821</v>
      </c>
      <c r="B118">
        <v>274</v>
      </c>
      <c r="C118">
        <v>255</v>
      </c>
      <c r="D118">
        <v>20</v>
      </c>
      <c r="E118">
        <v>2</v>
      </c>
      <c r="F118">
        <v>0</v>
      </c>
      <c r="G118">
        <v>2</v>
      </c>
      <c r="H118">
        <v>12</v>
      </c>
      <c r="I118">
        <v>11</v>
      </c>
      <c r="J118">
        <v>2</v>
      </c>
      <c r="K118">
        <v>8</v>
      </c>
      <c r="L118">
        <v>6</v>
      </c>
      <c r="M118">
        <v>1</v>
      </c>
      <c r="N118">
        <v>6</v>
      </c>
      <c r="O118">
        <v>4</v>
      </c>
      <c r="P118">
        <v>2</v>
      </c>
      <c r="Q118">
        <v>1</v>
      </c>
      <c r="R118">
        <v>1</v>
      </c>
      <c r="S118">
        <v>0</v>
      </c>
      <c r="T118">
        <v>1</v>
      </c>
      <c r="U118" t="s">
        <v>19</v>
      </c>
      <c r="V118">
        <v>1</v>
      </c>
      <c r="W118" t="s">
        <v>19</v>
      </c>
      <c r="X118" t="s">
        <v>19</v>
      </c>
      <c r="Y118" t="s">
        <v>19</v>
      </c>
      <c r="Z118">
        <v>2</v>
      </c>
      <c r="AA118">
        <v>2</v>
      </c>
      <c r="AB118">
        <v>0</v>
      </c>
      <c r="AC118">
        <v>1</v>
      </c>
      <c r="AD118">
        <v>1</v>
      </c>
      <c r="AE118">
        <v>1</v>
      </c>
      <c r="AF118">
        <v>0</v>
      </c>
      <c r="AG118">
        <v>0</v>
      </c>
      <c r="AH118" t="s">
        <v>19</v>
      </c>
      <c r="AI118" t="s">
        <v>19</v>
      </c>
      <c r="AJ118" t="s">
        <v>19</v>
      </c>
      <c r="AK118" t="s">
        <v>19</v>
      </c>
      <c r="AL118">
        <v>14</v>
      </c>
      <c r="AM118">
        <v>13</v>
      </c>
      <c r="AN118">
        <v>2</v>
      </c>
      <c r="AO118">
        <v>5</v>
      </c>
      <c r="AP118">
        <v>5</v>
      </c>
      <c r="AQ118" t="s">
        <v>19</v>
      </c>
      <c r="AR118">
        <v>0</v>
      </c>
      <c r="AS118">
        <v>0</v>
      </c>
      <c r="AT118" t="s">
        <v>19</v>
      </c>
      <c r="AU118">
        <v>7</v>
      </c>
      <c r="AV118">
        <v>7</v>
      </c>
      <c r="AW118" t="s">
        <v>19</v>
      </c>
      <c r="AX118">
        <v>10</v>
      </c>
      <c r="AY118">
        <v>10</v>
      </c>
      <c r="AZ118">
        <v>1</v>
      </c>
      <c r="BA118">
        <v>2</v>
      </c>
      <c r="BB118">
        <v>2</v>
      </c>
      <c r="BC118">
        <v>0</v>
      </c>
      <c r="BD118">
        <v>179</v>
      </c>
      <c r="BE118">
        <v>173</v>
      </c>
      <c r="BF118">
        <v>7</v>
      </c>
      <c r="BG118">
        <v>112</v>
      </c>
      <c r="BH118">
        <v>108</v>
      </c>
      <c r="BI118">
        <v>4</v>
      </c>
      <c r="BJ118">
        <v>31</v>
      </c>
      <c r="BK118">
        <v>27</v>
      </c>
      <c r="BL118">
        <v>4</v>
      </c>
    </row>
    <row r="119" spans="1:64">
      <c r="A119" t="s">
        <v>820</v>
      </c>
      <c r="B119">
        <v>492</v>
      </c>
      <c r="C119">
        <v>434</v>
      </c>
      <c r="D119">
        <v>58</v>
      </c>
      <c r="E119">
        <v>5</v>
      </c>
      <c r="F119">
        <v>2</v>
      </c>
      <c r="G119">
        <v>4</v>
      </c>
      <c r="H119">
        <v>26</v>
      </c>
      <c r="I119">
        <v>23</v>
      </c>
      <c r="J119">
        <v>3</v>
      </c>
      <c r="K119">
        <v>20</v>
      </c>
      <c r="L119">
        <v>17</v>
      </c>
      <c r="M119">
        <v>4</v>
      </c>
      <c r="N119">
        <v>11</v>
      </c>
      <c r="O119">
        <v>10</v>
      </c>
      <c r="P119">
        <v>1</v>
      </c>
      <c r="Q119">
        <v>6</v>
      </c>
      <c r="R119">
        <v>6</v>
      </c>
      <c r="S119">
        <v>0</v>
      </c>
      <c r="T119">
        <v>0</v>
      </c>
      <c r="U119">
        <v>0</v>
      </c>
      <c r="V119">
        <v>0</v>
      </c>
      <c r="W119" t="s">
        <v>19</v>
      </c>
      <c r="X119" t="s">
        <v>19</v>
      </c>
      <c r="Y119" t="s">
        <v>19</v>
      </c>
      <c r="Z119">
        <v>3</v>
      </c>
      <c r="AA119">
        <v>3</v>
      </c>
      <c r="AB119" t="s">
        <v>19</v>
      </c>
      <c r="AC119">
        <v>0</v>
      </c>
      <c r="AD119">
        <v>0</v>
      </c>
      <c r="AE119">
        <v>0</v>
      </c>
      <c r="AF119" t="s">
        <v>19</v>
      </c>
      <c r="AG119" t="s">
        <v>19</v>
      </c>
      <c r="AH119" t="s">
        <v>19</v>
      </c>
      <c r="AI119">
        <v>1</v>
      </c>
      <c r="AJ119">
        <v>1</v>
      </c>
      <c r="AK119">
        <v>0</v>
      </c>
      <c r="AL119">
        <v>10</v>
      </c>
      <c r="AM119">
        <v>6</v>
      </c>
      <c r="AN119">
        <v>4</v>
      </c>
      <c r="AO119">
        <v>14</v>
      </c>
      <c r="AP119">
        <v>14</v>
      </c>
      <c r="AQ119" t="s">
        <v>19</v>
      </c>
      <c r="AR119">
        <v>3</v>
      </c>
      <c r="AS119">
        <v>2</v>
      </c>
      <c r="AT119">
        <v>1</v>
      </c>
      <c r="AU119">
        <v>11</v>
      </c>
      <c r="AV119">
        <v>11</v>
      </c>
      <c r="AW119" t="s">
        <v>19</v>
      </c>
      <c r="AX119">
        <v>20</v>
      </c>
      <c r="AY119">
        <v>20</v>
      </c>
      <c r="AZ119" t="s">
        <v>19</v>
      </c>
      <c r="BA119">
        <v>3</v>
      </c>
      <c r="BB119">
        <v>3</v>
      </c>
      <c r="BC119" t="s">
        <v>19</v>
      </c>
      <c r="BD119">
        <v>340</v>
      </c>
      <c r="BE119">
        <v>303</v>
      </c>
      <c r="BF119">
        <v>37</v>
      </c>
      <c r="BG119">
        <v>156</v>
      </c>
      <c r="BH119">
        <v>149</v>
      </c>
      <c r="BI119">
        <v>8</v>
      </c>
      <c r="BJ119">
        <v>32</v>
      </c>
      <c r="BK119">
        <v>27</v>
      </c>
      <c r="BL119">
        <v>6</v>
      </c>
    </row>
    <row r="120" spans="1:64">
      <c r="A120" t="s">
        <v>819</v>
      </c>
      <c r="B120">
        <v>764</v>
      </c>
      <c r="C120">
        <v>675</v>
      </c>
      <c r="D120">
        <v>90</v>
      </c>
      <c r="E120">
        <v>8</v>
      </c>
      <c r="F120">
        <v>2</v>
      </c>
      <c r="G120">
        <v>6</v>
      </c>
      <c r="H120">
        <v>42</v>
      </c>
      <c r="I120">
        <v>37</v>
      </c>
      <c r="J120">
        <v>5</v>
      </c>
      <c r="K120">
        <v>36</v>
      </c>
      <c r="L120">
        <v>32</v>
      </c>
      <c r="M120">
        <v>3</v>
      </c>
      <c r="N120">
        <v>27</v>
      </c>
      <c r="O120">
        <v>26</v>
      </c>
      <c r="P120">
        <v>1</v>
      </c>
      <c r="Q120">
        <v>8</v>
      </c>
      <c r="R120">
        <v>7</v>
      </c>
      <c r="S120">
        <v>0</v>
      </c>
      <c r="T120">
        <v>3</v>
      </c>
      <c r="U120">
        <v>3</v>
      </c>
      <c r="V120">
        <v>0</v>
      </c>
      <c r="W120">
        <v>1</v>
      </c>
      <c r="X120">
        <v>1</v>
      </c>
      <c r="Y120" t="s">
        <v>19</v>
      </c>
      <c r="Z120">
        <v>5</v>
      </c>
      <c r="AA120">
        <v>4</v>
      </c>
      <c r="AB120">
        <v>0</v>
      </c>
      <c r="AC120">
        <v>10</v>
      </c>
      <c r="AD120">
        <v>10</v>
      </c>
      <c r="AE120">
        <v>0</v>
      </c>
      <c r="AF120">
        <v>0</v>
      </c>
      <c r="AG120">
        <v>0</v>
      </c>
      <c r="AH120" t="s">
        <v>19</v>
      </c>
      <c r="AI120" t="s">
        <v>19</v>
      </c>
      <c r="AJ120" t="s">
        <v>19</v>
      </c>
      <c r="AK120" t="s">
        <v>19</v>
      </c>
      <c r="AL120">
        <v>38</v>
      </c>
      <c r="AM120">
        <v>26</v>
      </c>
      <c r="AN120">
        <v>13</v>
      </c>
      <c r="AO120">
        <v>16</v>
      </c>
      <c r="AP120">
        <v>16</v>
      </c>
      <c r="AQ120">
        <v>0</v>
      </c>
      <c r="AR120">
        <v>11</v>
      </c>
      <c r="AS120">
        <v>9</v>
      </c>
      <c r="AT120">
        <v>1</v>
      </c>
      <c r="AU120">
        <v>9</v>
      </c>
      <c r="AV120">
        <v>9</v>
      </c>
      <c r="AW120">
        <v>0</v>
      </c>
      <c r="AX120">
        <v>33</v>
      </c>
      <c r="AY120">
        <v>33</v>
      </c>
      <c r="AZ120" t="s">
        <v>19</v>
      </c>
      <c r="BA120">
        <v>7</v>
      </c>
      <c r="BB120">
        <v>7</v>
      </c>
      <c r="BC120" t="s">
        <v>19</v>
      </c>
      <c r="BD120">
        <v>502</v>
      </c>
      <c r="BE120">
        <v>455</v>
      </c>
      <c r="BF120">
        <v>47</v>
      </c>
      <c r="BG120">
        <v>268</v>
      </c>
      <c r="BH120">
        <v>255</v>
      </c>
      <c r="BI120">
        <v>13</v>
      </c>
      <c r="BJ120">
        <v>43</v>
      </c>
      <c r="BK120">
        <v>30</v>
      </c>
      <c r="BL120">
        <v>14</v>
      </c>
    </row>
    <row r="121" spans="1:64">
      <c r="A121" t="s">
        <v>818</v>
      </c>
      <c r="B121">
        <v>460</v>
      </c>
      <c r="C121">
        <v>411</v>
      </c>
      <c r="D121">
        <v>49</v>
      </c>
      <c r="E121">
        <v>7</v>
      </c>
      <c r="F121">
        <v>4</v>
      </c>
      <c r="G121">
        <v>4</v>
      </c>
      <c r="H121">
        <v>25</v>
      </c>
      <c r="I121">
        <v>23</v>
      </c>
      <c r="J121">
        <v>2</v>
      </c>
      <c r="K121">
        <v>22</v>
      </c>
      <c r="L121">
        <v>21</v>
      </c>
      <c r="M121">
        <v>1</v>
      </c>
      <c r="N121">
        <v>15</v>
      </c>
      <c r="O121">
        <v>15</v>
      </c>
      <c r="P121">
        <v>0</v>
      </c>
      <c r="Q121">
        <v>3</v>
      </c>
      <c r="R121">
        <v>3</v>
      </c>
      <c r="S121">
        <v>0</v>
      </c>
      <c r="T121">
        <v>3</v>
      </c>
      <c r="U121">
        <v>3</v>
      </c>
      <c r="V121" t="s">
        <v>19</v>
      </c>
      <c r="W121">
        <v>0</v>
      </c>
      <c r="X121" t="s">
        <v>19</v>
      </c>
      <c r="Y121">
        <v>0</v>
      </c>
      <c r="Z121">
        <v>5</v>
      </c>
      <c r="AA121">
        <v>5</v>
      </c>
      <c r="AB121" t="s">
        <v>19</v>
      </c>
      <c r="AC121">
        <v>4</v>
      </c>
      <c r="AD121">
        <v>4</v>
      </c>
      <c r="AE121">
        <v>0</v>
      </c>
      <c r="AF121">
        <v>0</v>
      </c>
      <c r="AG121">
        <v>0</v>
      </c>
      <c r="AH121" t="s">
        <v>19</v>
      </c>
      <c r="AI121" t="s">
        <v>19</v>
      </c>
      <c r="AJ121" t="s">
        <v>19</v>
      </c>
      <c r="AK121" t="s">
        <v>19</v>
      </c>
      <c r="AL121">
        <v>12</v>
      </c>
      <c r="AM121">
        <v>12</v>
      </c>
      <c r="AN121">
        <v>1</v>
      </c>
      <c r="AO121">
        <v>12</v>
      </c>
      <c r="AP121">
        <v>12</v>
      </c>
      <c r="AQ121">
        <v>1</v>
      </c>
      <c r="AR121">
        <v>2</v>
      </c>
      <c r="AS121">
        <v>2</v>
      </c>
      <c r="AT121" t="s">
        <v>19</v>
      </c>
      <c r="AU121">
        <v>13</v>
      </c>
      <c r="AV121">
        <v>13</v>
      </c>
      <c r="AW121" t="s">
        <v>19</v>
      </c>
      <c r="AX121">
        <v>27</v>
      </c>
      <c r="AY121">
        <v>25</v>
      </c>
      <c r="AZ121">
        <v>2</v>
      </c>
      <c r="BA121">
        <v>15</v>
      </c>
      <c r="BB121">
        <v>14</v>
      </c>
      <c r="BC121">
        <v>1</v>
      </c>
      <c r="BD121">
        <v>282</v>
      </c>
      <c r="BE121">
        <v>259</v>
      </c>
      <c r="BF121">
        <v>23</v>
      </c>
      <c r="BG121">
        <v>208</v>
      </c>
      <c r="BH121">
        <v>202</v>
      </c>
      <c r="BI121">
        <v>5</v>
      </c>
      <c r="BJ121">
        <v>43</v>
      </c>
      <c r="BK121">
        <v>27</v>
      </c>
      <c r="BL121">
        <v>17</v>
      </c>
    </row>
    <row r="122" spans="1:64">
      <c r="A122" t="s">
        <v>817</v>
      </c>
      <c r="B122">
        <v>375</v>
      </c>
      <c r="C122">
        <v>330</v>
      </c>
      <c r="D122">
        <v>46</v>
      </c>
      <c r="E122">
        <v>3</v>
      </c>
      <c r="F122">
        <v>1</v>
      </c>
      <c r="G122">
        <v>3</v>
      </c>
      <c r="H122">
        <v>15</v>
      </c>
      <c r="I122">
        <v>14</v>
      </c>
      <c r="J122">
        <v>1</v>
      </c>
      <c r="K122">
        <v>15</v>
      </c>
      <c r="L122">
        <v>13</v>
      </c>
      <c r="M122">
        <v>2</v>
      </c>
      <c r="N122">
        <v>11</v>
      </c>
      <c r="O122">
        <v>10</v>
      </c>
      <c r="P122">
        <v>0</v>
      </c>
      <c r="Q122">
        <v>5</v>
      </c>
      <c r="R122">
        <v>4</v>
      </c>
      <c r="S122">
        <v>0</v>
      </c>
      <c r="T122">
        <v>1</v>
      </c>
      <c r="U122">
        <v>1</v>
      </c>
      <c r="V122" t="s">
        <v>19</v>
      </c>
      <c r="W122">
        <v>0</v>
      </c>
      <c r="X122">
        <v>0</v>
      </c>
      <c r="Y122" t="s">
        <v>19</v>
      </c>
      <c r="Z122">
        <v>2</v>
      </c>
      <c r="AA122">
        <v>2</v>
      </c>
      <c r="AB122" t="s">
        <v>19</v>
      </c>
      <c r="AC122">
        <v>3</v>
      </c>
      <c r="AD122">
        <v>3</v>
      </c>
      <c r="AE122" t="s">
        <v>19</v>
      </c>
      <c r="AF122" t="s">
        <v>19</v>
      </c>
      <c r="AG122" t="s">
        <v>19</v>
      </c>
      <c r="AH122" t="s">
        <v>19</v>
      </c>
      <c r="AI122" t="s">
        <v>19</v>
      </c>
      <c r="AJ122" t="s">
        <v>19</v>
      </c>
      <c r="AK122" t="s">
        <v>19</v>
      </c>
      <c r="AL122">
        <v>33</v>
      </c>
      <c r="AM122">
        <v>23</v>
      </c>
      <c r="AN122">
        <v>11</v>
      </c>
      <c r="AO122">
        <v>8</v>
      </c>
      <c r="AP122">
        <v>8</v>
      </c>
      <c r="AQ122" t="s">
        <v>19</v>
      </c>
      <c r="AR122">
        <v>4</v>
      </c>
      <c r="AS122">
        <v>4</v>
      </c>
      <c r="AT122">
        <v>0</v>
      </c>
      <c r="AU122">
        <v>9</v>
      </c>
      <c r="AV122">
        <v>9</v>
      </c>
      <c r="AW122" t="s">
        <v>19</v>
      </c>
      <c r="AX122">
        <v>17</v>
      </c>
      <c r="AY122">
        <v>17</v>
      </c>
      <c r="AZ122" t="s">
        <v>19</v>
      </c>
      <c r="BA122">
        <v>3</v>
      </c>
      <c r="BB122">
        <v>3</v>
      </c>
      <c r="BC122" t="s">
        <v>19</v>
      </c>
      <c r="BD122">
        <v>219</v>
      </c>
      <c r="BE122">
        <v>199</v>
      </c>
      <c r="BF122">
        <v>19</v>
      </c>
      <c r="BG122">
        <v>148</v>
      </c>
      <c r="BH122">
        <v>145</v>
      </c>
      <c r="BI122">
        <v>3</v>
      </c>
      <c r="BJ122">
        <v>43</v>
      </c>
      <c r="BK122">
        <v>33</v>
      </c>
      <c r="BL122">
        <v>9</v>
      </c>
    </row>
    <row r="123" spans="1:64">
      <c r="A123" t="s">
        <v>816</v>
      </c>
      <c r="B123">
        <v>927</v>
      </c>
      <c r="C123">
        <v>874</v>
      </c>
      <c r="D123">
        <v>53</v>
      </c>
      <c r="E123">
        <v>8</v>
      </c>
      <c r="F123">
        <v>2</v>
      </c>
      <c r="G123">
        <v>5</v>
      </c>
      <c r="H123">
        <v>42</v>
      </c>
      <c r="I123">
        <v>41</v>
      </c>
      <c r="J123">
        <v>1</v>
      </c>
      <c r="K123">
        <v>33</v>
      </c>
      <c r="L123">
        <v>31</v>
      </c>
      <c r="M123">
        <v>2</v>
      </c>
      <c r="N123">
        <v>18</v>
      </c>
      <c r="O123">
        <v>17</v>
      </c>
      <c r="P123">
        <v>1</v>
      </c>
      <c r="Q123">
        <v>1</v>
      </c>
      <c r="R123">
        <v>1</v>
      </c>
      <c r="S123">
        <v>1</v>
      </c>
      <c r="T123">
        <v>1</v>
      </c>
      <c r="U123">
        <v>1</v>
      </c>
      <c r="V123">
        <v>0</v>
      </c>
      <c r="W123">
        <v>0</v>
      </c>
      <c r="X123" t="s">
        <v>19</v>
      </c>
      <c r="Y123">
        <v>0</v>
      </c>
      <c r="Z123">
        <v>10</v>
      </c>
      <c r="AA123">
        <v>9</v>
      </c>
      <c r="AB123">
        <v>0</v>
      </c>
      <c r="AC123">
        <v>5</v>
      </c>
      <c r="AD123">
        <v>5</v>
      </c>
      <c r="AE123" t="s">
        <v>19</v>
      </c>
      <c r="AF123" t="s">
        <v>19</v>
      </c>
      <c r="AG123" t="s">
        <v>19</v>
      </c>
      <c r="AH123" t="s">
        <v>19</v>
      </c>
      <c r="AI123">
        <v>1</v>
      </c>
      <c r="AJ123">
        <v>1</v>
      </c>
      <c r="AK123" t="s">
        <v>19</v>
      </c>
      <c r="AL123">
        <v>74</v>
      </c>
      <c r="AM123">
        <v>72</v>
      </c>
      <c r="AN123">
        <v>2</v>
      </c>
      <c r="AO123">
        <v>19</v>
      </c>
      <c r="AP123">
        <v>19</v>
      </c>
      <c r="AQ123">
        <v>0</v>
      </c>
      <c r="AR123">
        <v>6</v>
      </c>
      <c r="AS123">
        <v>6</v>
      </c>
      <c r="AT123" t="s">
        <v>19</v>
      </c>
      <c r="AU123">
        <v>17</v>
      </c>
      <c r="AV123">
        <v>17</v>
      </c>
      <c r="AW123" t="s">
        <v>19</v>
      </c>
      <c r="AX123">
        <v>34</v>
      </c>
      <c r="AY123">
        <v>34</v>
      </c>
      <c r="AZ123" t="s">
        <v>19</v>
      </c>
      <c r="BA123">
        <v>9</v>
      </c>
      <c r="BB123">
        <v>9</v>
      </c>
      <c r="BC123" t="s">
        <v>19</v>
      </c>
      <c r="BD123">
        <v>581</v>
      </c>
      <c r="BE123">
        <v>556</v>
      </c>
      <c r="BF123">
        <v>25</v>
      </c>
      <c r="BG123">
        <v>386</v>
      </c>
      <c r="BH123">
        <v>381</v>
      </c>
      <c r="BI123">
        <v>6</v>
      </c>
      <c r="BJ123">
        <v>97</v>
      </c>
      <c r="BK123">
        <v>81</v>
      </c>
      <c r="BL123">
        <v>16</v>
      </c>
    </row>
    <row r="124" spans="1:64">
      <c r="A124" t="s">
        <v>815</v>
      </c>
      <c r="B124">
        <v>93</v>
      </c>
      <c r="C124">
        <v>84</v>
      </c>
      <c r="D124">
        <v>8</v>
      </c>
      <c r="E124">
        <v>3</v>
      </c>
      <c r="F124">
        <v>2</v>
      </c>
      <c r="G124">
        <v>1</v>
      </c>
      <c r="H124">
        <v>3</v>
      </c>
      <c r="I124">
        <v>3</v>
      </c>
      <c r="J124" t="s">
        <v>19</v>
      </c>
      <c r="K124">
        <v>7</v>
      </c>
      <c r="L124">
        <v>7</v>
      </c>
      <c r="M124">
        <v>0</v>
      </c>
      <c r="N124">
        <v>2</v>
      </c>
      <c r="O124">
        <v>2</v>
      </c>
      <c r="P124" t="s">
        <v>19</v>
      </c>
      <c r="Q124">
        <v>1</v>
      </c>
      <c r="R124">
        <v>1</v>
      </c>
      <c r="S124" t="s">
        <v>19</v>
      </c>
      <c r="T124">
        <v>0</v>
      </c>
      <c r="U124">
        <v>0</v>
      </c>
      <c r="V124" t="s">
        <v>19</v>
      </c>
      <c r="W124" t="s">
        <v>19</v>
      </c>
      <c r="X124" t="s">
        <v>19</v>
      </c>
      <c r="Y124" t="s">
        <v>19</v>
      </c>
      <c r="Z124">
        <v>1</v>
      </c>
      <c r="AA124">
        <v>1</v>
      </c>
      <c r="AB124" t="s">
        <v>19</v>
      </c>
      <c r="AC124" t="s">
        <v>19</v>
      </c>
      <c r="AD124" t="s">
        <v>19</v>
      </c>
      <c r="AE124" t="s">
        <v>19</v>
      </c>
      <c r="AF124" t="s">
        <v>19</v>
      </c>
      <c r="AG124" t="s">
        <v>19</v>
      </c>
      <c r="AH124" t="s">
        <v>19</v>
      </c>
      <c r="AI124" t="s">
        <v>19</v>
      </c>
      <c r="AJ124" t="s">
        <v>19</v>
      </c>
      <c r="AK124" t="s">
        <v>19</v>
      </c>
      <c r="AL124">
        <v>2</v>
      </c>
      <c r="AM124">
        <v>1</v>
      </c>
      <c r="AN124">
        <v>0</v>
      </c>
      <c r="AO124">
        <v>1</v>
      </c>
      <c r="AP124">
        <v>1</v>
      </c>
      <c r="AQ124">
        <v>0</v>
      </c>
      <c r="AR124">
        <v>1</v>
      </c>
      <c r="AS124">
        <v>1</v>
      </c>
      <c r="AT124" t="s">
        <v>19</v>
      </c>
      <c r="AU124">
        <v>3</v>
      </c>
      <c r="AV124">
        <v>3</v>
      </c>
      <c r="AW124" t="s">
        <v>19</v>
      </c>
      <c r="AX124">
        <v>4</v>
      </c>
      <c r="AY124">
        <v>4</v>
      </c>
      <c r="AZ124" t="s">
        <v>19</v>
      </c>
      <c r="BA124" t="s">
        <v>19</v>
      </c>
      <c r="BB124" t="s">
        <v>19</v>
      </c>
      <c r="BC124" t="s">
        <v>19</v>
      </c>
      <c r="BD124">
        <v>56</v>
      </c>
      <c r="BE124">
        <v>51</v>
      </c>
      <c r="BF124">
        <v>5</v>
      </c>
      <c r="BG124">
        <v>36</v>
      </c>
      <c r="BH124">
        <v>34</v>
      </c>
      <c r="BI124">
        <v>2</v>
      </c>
      <c r="BJ124">
        <v>11</v>
      </c>
      <c r="BK124">
        <v>9</v>
      </c>
      <c r="BL124">
        <v>2</v>
      </c>
    </row>
  </sheetData>
  <phoneticPr fontId="40"/>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8" tint="-0.499984740745262"/>
  </sheetPr>
  <dimension ref="A1:AZ123"/>
  <sheetViews>
    <sheetView zoomScale="90" zoomScaleNormal="90" workbookViewId="0">
      <selection activeCell="F60" sqref="F60"/>
    </sheetView>
  </sheetViews>
  <sheetFormatPr defaultRowHeight="13.5"/>
  <sheetData>
    <row r="1" spans="1:52">
      <c r="A1" t="s">
        <v>788</v>
      </c>
      <c r="B1" t="s">
        <v>787</v>
      </c>
      <c r="C1" s="271">
        <v>42278</v>
      </c>
    </row>
    <row r="2" spans="1:52">
      <c r="A2" t="s">
        <v>1091</v>
      </c>
    </row>
    <row r="3" spans="1:52">
      <c r="A3" t="s">
        <v>938</v>
      </c>
    </row>
    <row r="4" spans="1:52">
      <c r="A4" t="s">
        <v>960</v>
      </c>
    </row>
    <row r="5" spans="1:52">
      <c r="A5" t="s">
        <v>959</v>
      </c>
    </row>
    <row r="6" spans="1:52">
      <c r="A6" t="s">
        <v>944</v>
      </c>
    </row>
    <row r="7" spans="1:52">
      <c r="B7" t="s">
        <v>44</v>
      </c>
      <c r="E7" t="s">
        <v>777</v>
      </c>
      <c r="H7" t="s">
        <v>767</v>
      </c>
      <c r="K7" t="s">
        <v>810</v>
      </c>
      <c r="N7" t="s">
        <v>791</v>
      </c>
      <c r="Q7" t="s">
        <v>779</v>
      </c>
      <c r="T7" t="s">
        <v>778</v>
      </c>
      <c r="W7" t="s">
        <v>949</v>
      </c>
      <c r="Z7" t="s">
        <v>809</v>
      </c>
      <c r="AC7" t="s">
        <v>806</v>
      </c>
      <c r="AF7" t="s">
        <v>805</v>
      </c>
      <c r="AI7" t="s">
        <v>804</v>
      </c>
      <c r="AL7" t="s">
        <v>932</v>
      </c>
      <c r="AO7" t="s">
        <v>931</v>
      </c>
      <c r="AR7" t="s">
        <v>801</v>
      </c>
      <c r="AU7" t="s">
        <v>943</v>
      </c>
      <c r="AX7" t="s">
        <v>792</v>
      </c>
    </row>
    <row r="8" spans="1:52">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c r="Z8" t="s">
        <v>44</v>
      </c>
      <c r="AA8" t="s">
        <v>790</v>
      </c>
      <c r="AB8" t="s">
        <v>765</v>
      </c>
      <c r="AC8" t="s">
        <v>44</v>
      </c>
      <c r="AD8" t="s">
        <v>790</v>
      </c>
      <c r="AE8" t="s">
        <v>765</v>
      </c>
      <c r="AF8" t="s">
        <v>44</v>
      </c>
      <c r="AG8" t="s">
        <v>790</v>
      </c>
      <c r="AH8" t="s">
        <v>765</v>
      </c>
      <c r="AI8" t="s">
        <v>44</v>
      </c>
      <c r="AJ8" t="s">
        <v>790</v>
      </c>
      <c r="AK8" t="s">
        <v>765</v>
      </c>
      <c r="AL8" t="s">
        <v>44</v>
      </c>
      <c r="AM8" t="s">
        <v>790</v>
      </c>
      <c r="AN8" t="s">
        <v>765</v>
      </c>
      <c r="AO8" t="s">
        <v>44</v>
      </c>
      <c r="AP8" t="s">
        <v>790</v>
      </c>
      <c r="AQ8" t="s">
        <v>765</v>
      </c>
      <c r="AR8" t="s">
        <v>44</v>
      </c>
      <c r="AS8" t="s">
        <v>790</v>
      </c>
      <c r="AT8" t="s">
        <v>765</v>
      </c>
      <c r="AU8" t="s">
        <v>44</v>
      </c>
      <c r="AV8" t="s">
        <v>790</v>
      </c>
      <c r="AW8" t="s">
        <v>765</v>
      </c>
      <c r="AX8" t="s">
        <v>44</v>
      </c>
      <c r="AY8" t="s">
        <v>790</v>
      </c>
      <c r="AZ8" t="s">
        <v>765</v>
      </c>
    </row>
    <row r="9" spans="1:52">
      <c r="A9" t="s">
        <v>928</v>
      </c>
      <c r="B9">
        <v>108347</v>
      </c>
      <c r="C9">
        <v>84664</v>
      </c>
      <c r="D9">
        <v>23684</v>
      </c>
      <c r="E9" s="431">
        <v>72311</v>
      </c>
      <c r="F9">
        <v>57647</v>
      </c>
      <c r="G9">
        <v>14664</v>
      </c>
      <c r="H9" s="1060">
        <v>28158</v>
      </c>
      <c r="I9">
        <v>24818</v>
      </c>
      <c r="J9">
        <v>3339</v>
      </c>
      <c r="K9">
        <v>4705</v>
      </c>
      <c r="L9">
        <v>4603</v>
      </c>
      <c r="M9">
        <v>102</v>
      </c>
      <c r="N9">
        <v>680</v>
      </c>
      <c r="O9">
        <v>665</v>
      </c>
      <c r="P9">
        <v>15</v>
      </c>
      <c r="Q9">
        <v>7545</v>
      </c>
      <c r="R9">
        <v>5376</v>
      </c>
      <c r="S9">
        <v>2170</v>
      </c>
      <c r="T9">
        <v>4338</v>
      </c>
      <c r="U9">
        <v>3317</v>
      </c>
      <c r="V9">
        <v>1022</v>
      </c>
      <c r="W9">
        <v>3766</v>
      </c>
      <c r="X9">
        <v>3509</v>
      </c>
      <c r="Y9">
        <v>257</v>
      </c>
      <c r="Z9">
        <v>2392</v>
      </c>
      <c r="AA9">
        <v>1893</v>
      </c>
      <c r="AB9">
        <v>499</v>
      </c>
      <c r="AC9">
        <v>413</v>
      </c>
      <c r="AD9">
        <v>299</v>
      </c>
      <c r="AE9">
        <v>114</v>
      </c>
      <c r="AF9">
        <v>209</v>
      </c>
      <c r="AG9">
        <v>161</v>
      </c>
      <c r="AH9">
        <v>48</v>
      </c>
      <c r="AI9">
        <v>32</v>
      </c>
      <c r="AJ9">
        <v>14</v>
      </c>
      <c r="AK9">
        <v>18</v>
      </c>
      <c r="AL9">
        <v>763</v>
      </c>
      <c r="AM9">
        <v>594</v>
      </c>
      <c r="AN9">
        <v>168</v>
      </c>
      <c r="AO9">
        <v>567</v>
      </c>
      <c r="AP9">
        <v>462</v>
      </c>
      <c r="AQ9">
        <v>106</v>
      </c>
      <c r="AR9">
        <v>220</v>
      </c>
      <c r="AS9">
        <v>198</v>
      </c>
      <c r="AT9">
        <v>22</v>
      </c>
      <c r="AU9">
        <v>188</v>
      </c>
      <c r="AV9">
        <v>166</v>
      </c>
      <c r="AW9">
        <v>23</v>
      </c>
      <c r="AX9">
        <v>13291</v>
      </c>
      <c r="AY9">
        <v>8320</v>
      </c>
      <c r="AZ9">
        <v>4971</v>
      </c>
    </row>
    <row r="10" spans="1:52">
      <c r="A10" t="s">
        <v>927</v>
      </c>
      <c r="B10">
        <v>5411</v>
      </c>
      <c r="C10">
        <v>4591</v>
      </c>
      <c r="D10">
        <v>820</v>
      </c>
      <c r="E10">
        <v>3726</v>
      </c>
      <c r="F10">
        <v>3151</v>
      </c>
      <c r="G10">
        <v>575</v>
      </c>
      <c r="H10">
        <v>1610</v>
      </c>
      <c r="I10">
        <v>1474</v>
      </c>
      <c r="J10">
        <v>135</v>
      </c>
      <c r="K10">
        <v>265</v>
      </c>
      <c r="L10">
        <v>265</v>
      </c>
      <c r="M10" t="s">
        <v>19</v>
      </c>
      <c r="N10">
        <v>39</v>
      </c>
      <c r="O10">
        <v>39</v>
      </c>
      <c r="P10" t="s">
        <v>19</v>
      </c>
      <c r="Q10">
        <v>318</v>
      </c>
      <c r="R10">
        <v>264</v>
      </c>
      <c r="S10">
        <v>55</v>
      </c>
      <c r="T10">
        <v>275</v>
      </c>
      <c r="U10">
        <v>227</v>
      </c>
      <c r="V10">
        <v>48</v>
      </c>
      <c r="W10">
        <v>219</v>
      </c>
      <c r="X10">
        <v>212</v>
      </c>
      <c r="Y10">
        <v>6</v>
      </c>
      <c r="Z10">
        <v>139</v>
      </c>
      <c r="AA10">
        <v>118</v>
      </c>
      <c r="AB10">
        <v>22</v>
      </c>
      <c r="AC10">
        <v>19</v>
      </c>
      <c r="AD10">
        <v>15</v>
      </c>
      <c r="AE10">
        <v>4</v>
      </c>
      <c r="AF10">
        <v>19</v>
      </c>
      <c r="AG10">
        <v>15</v>
      </c>
      <c r="AH10">
        <v>3</v>
      </c>
      <c r="AI10">
        <v>1</v>
      </c>
      <c r="AJ10" t="s">
        <v>19</v>
      </c>
      <c r="AK10">
        <v>1</v>
      </c>
      <c r="AL10">
        <v>47</v>
      </c>
      <c r="AM10">
        <v>41</v>
      </c>
      <c r="AN10">
        <v>6</v>
      </c>
      <c r="AO10">
        <v>34</v>
      </c>
      <c r="AP10">
        <v>27</v>
      </c>
      <c r="AQ10">
        <v>7</v>
      </c>
      <c r="AR10">
        <v>13</v>
      </c>
      <c r="AS10">
        <v>12</v>
      </c>
      <c r="AT10">
        <v>1</v>
      </c>
      <c r="AU10">
        <v>8</v>
      </c>
      <c r="AV10">
        <v>7</v>
      </c>
      <c r="AW10">
        <v>1</v>
      </c>
      <c r="AX10">
        <v>469</v>
      </c>
      <c r="AY10">
        <v>355</v>
      </c>
      <c r="AZ10">
        <v>113</v>
      </c>
    </row>
    <row r="11" spans="1:52">
      <c r="A11" t="s">
        <v>926</v>
      </c>
      <c r="B11">
        <v>249</v>
      </c>
      <c r="C11">
        <v>222</v>
      </c>
      <c r="D11">
        <v>27</v>
      </c>
      <c r="E11">
        <v>157</v>
      </c>
      <c r="F11">
        <v>137</v>
      </c>
      <c r="G11">
        <v>20</v>
      </c>
      <c r="H11">
        <v>83</v>
      </c>
      <c r="I11">
        <v>80</v>
      </c>
      <c r="J11">
        <v>4</v>
      </c>
      <c r="K11">
        <v>14</v>
      </c>
      <c r="L11">
        <v>14</v>
      </c>
      <c r="M11" t="s">
        <v>19</v>
      </c>
      <c r="N11">
        <v>1</v>
      </c>
      <c r="O11">
        <v>1</v>
      </c>
      <c r="P11" t="s">
        <v>19</v>
      </c>
      <c r="Q11">
        <v>7</v>
      </c>
      <c r="R11">
        <v>7</v>
      </c>
      <c r="S11" t="s">
        <v>19</v>
      </c>
      <c r="T11">
        <v>15</v>
      </c>
      <c r="U11">
        <v>14</v>
      </c>
      <c r="V11">
        <v>1</v>
      </c>
      <c r="W11">
        <v>11</v>
      </c>
      <c r="X11">
        <v>11</v>
      </c>
      <c r="Y11" t="s">
        <v>19</v>
      </c>
      <c r="Z11">
        <v>5</v>
      </c>
      <c r="AA11">
        <v>5</v>
      </c>
      <c r="AB11">
        <v>0</v>
      </c>
      <c r="AC11" t="s">
        <v>19</v>
      </c>
      <c r="AD11" t="s">
        <v>19</v>
      </c>
      <c r="AE11" t="s">
        <v>19</v>
      </c>
      <c r="AF11" t="s">
        <v>19</v>
      </c>
      <c r="AG11" t="s">
        <v>19</v>
      </c>
      <c r="AH11" t="s">
        <v>19</v>
      </c>
      <c r="AI11" t="s">
        <v>19</v>
      </c>
      <c r="AJ11" t="s">
        <v>19</v>
      </c>
      <c r="AK11" t="s">
        <v>19</v>
      </c>
      <c r="AL11">
        <v>1</v>
      </c>
      <c r="AM11">
        <v>1</v>
      </c>
      <c r="AN11" t="s">
        <v>19</v>
      </c>
      <c r="AO11">
        <v>3</v>
      </c>
      <c r="AP11">
        <v>3</v>
      </c>
      <c r="AQ11">
        <v>0</v>
      </c>
      <c r="AR11">
        <v>1</v>
      </c>
      <c r="AS11">
        <v>1</v>
      </c>
      <c r="AT11" t="s">
        <v>19</v>
      </c>
      <c r="AU11" t="s">
        <v>19</v>
      </c>
      <c r="AV11" t="s">
        <v>19</v>
      </c>
      <c r="AW11" t="s">
        <v>19</v>
      </c>
      <c r="AX11">
        <v>40</v>
      </c>
      <c r="AY11">
        <v>35</v>
      </c>
      <c r="AZ11">
        <v>6</v>
      </c>
    </row>
    <row r="12" spans="1:52">
      <c r="A12" t="s">
        <v>925</v>
      </c>
      <c r="B12">
        <v>403</v>
      </c>
      <c r="C12">
        <v>375</v>
      </c>
      <c r="D12">
        <v>28</v>
      </c>
      <c r="E12">
        <v>250</v>
      </c>
      <c r="F12">
        <v>238</v>
      </c>
      <c r="G12">
        <v>12</v>
      </c>
      <c r="H12">
        <v>138</v>
      </c>
      <c r="I12">
        <v>137</v>
      </c>
      <c r="J12">
        <v>1</v>
      </c>
      <c r="K12">
        <v>28</v>
      </c>
      <c r="L12">
        <v>27</v>
      </c>
      <c r="M12">
        <v>1</v>
      </c>
      <c r="N12">
        <v>7</v>
      </c>
      <c r="O12">
        <v>7</v>
      </c>
      <c r="P12" t="s">
        <v>19</v>
      </c>
      <c r="Q12">
        <v>30</v>
      </c>
      <c r="R12">
        <v>24</v>
      </c>
      <c r="S12">
        <v>6</v>
      </c>
      <c r="T12">
        <v>16</v>
      </c>
      <c r="U12">
        <v>14</v>
      </c>
      <c r="V12">
        <v>2</v>
      </c>
      <c r="W12">
        <v>22</v>
      </c>
      <c r="X12">
        <v>22</v>
      </c>
      <c r="Y12">
        <v>0</v>
      </c>
      <c r="Z12">
        <v>12</v>
      </c>
      <c r="AA12">
        <v>10</v>
      </c>
      <c r="AB12">
        <v>2</v>
      </c>
      <c r="AC12">
        <v>1</v>
      </c>
      <c r="AD12" t="s">
        <v>19</v>
      </c>
      <c r="AE12">
        <v>1</v>
      </c>
      <c r="AF12">
        <v>1</v>
      </c>
      <c r="AG12" t="s">
        <v>19</v>
      </c>
      <c r="AH12">
        <v>1</v>
      </c>
      <c r="AI12" t="s">
        <v>19</v>
      </c>
      <c r="AJ12" t="s">
        <v>19</v>
      </c>
      <c r="AK12" t="s">
        <v>19</v>
      </c>
      <c r="AL12">
        <v>6</v>
      </c>
      <c r="AM12">
        <v>6</v>
      </c>
      <c r="AN12" t="s">
        <v>19</v>
      </c>
      <c r="AO12">
        <v>4</v>
      </c>
      <c r="AP12">
        <v>3</v>
      </c>
      <c r="AQ12">
        <v>1</v>
      </c>
      <c r="AR12" t="s">
        <v>19</v>
      </c>
      <c r="AS12" t="s">
        <v>19</v>
      </c>
      <c r="AT12" t="s">
        <v>19</v>
      </c>
      <c r="AU12">
        <v>1</v>
      </c>
      <c r="AV12">
        <v>1</v>
      </c>
      <c r="AW12" t="s">
        <v>19</v>
      </c>
      <c r="AX12">
        <v>46</v>
      </c>
      <c r="AY12">
        <v>41</v>
      </c>
      <c r="AZ12">
        <v>5</v>
      </c>
    </row>
    <row r="13" spans="1:52">
      <c r="A13" t="s">
        <v>924</v>
      </c>
      <c r="B13">
        <v>945</v>
      </c>
      <c r="C13">
        <v>826</v>
      </c>
      <c r="D13">
        <v>119</v>
      </c>
      <c r="E13">
        <v>649</v>
      </c>
      <c r="F13">
        <v>572</v>
      </c>
      <c r="G13">
        <v>77</v>
      </c>
      <c r="H13">
        <v>278</v>
      </c>
      <c r="I13">
        <v>255</v>
      </c>
      <c r="J13">
        <v>23</v>
      </c>
      <c r="K13">
        <v>51</v>
      </c>
      <c r="L13">
        <v>49</v>
      </c>
      <c r="M13">
        <v>2</v>
      </c>
      <c r="N13">
        <v>8</v>
      </c>
      <c r="O13">
        <v>8</v>
      </c>
      <c r="P13" t="s">
        <v>19</v>
      </c>
      <c r="Q13">
        <v>62</v>
      </c>
      <c r="R13">
        <v>49</v>
      </c>
      <c r="S13">
        <v>13</v>
      </c>
      <c r="T13">
        <v>38</v>
      </c>
      <c r="U13">
        <v>36</v>
      </c>
      <c r="V13">
        <v>3</v>
      </c>
      <c r="W13">
        <v>35</v>
      </c>
      <c r="X13">
        <v>33</v>
      </c>
      <c r="Y13">
        <v>2</v>
      </c>
      <c r="Z13">
        <v>18</v>
      </c>
      <c r="AA13">
        <v>16</v>
      </c>
      <c r="AB13">
        <v>3</v>
      </c>
      <c r="AC13">
        <v>2</v>
      </c>
      <c r="AD13">
        <v>2</v>
      </c>
      <c r="AE13">
        <v>0</v>
      </c>
      <c r="AF13">
        <v>0</v>
      </c>
      <c r="AG13" t="s">
        <v>19</v>
      </c>
      <c r="AH13">
        <v>0</v>
      </c>
      <c r="AI13">
        <v>1</v>
      </c>
      <c r="AJ13">
        <v>1</v>
      </c>
      <c r="AK13" t="s">
        <v>19</v>
      </c>
      <c r="AL13">
        <v>6</v>
      </c>
      <c r="AM13">
        <v>5</v>
      </c>
      <c r="AN13">
        <v>1</v>
      </c>
      <c r="AO13">
        <v>5</v>
      </c>
      <c r="AP13">
        <v>4</v>
      </c>
      <c r="AQ13">
        <v>1</v>
      </c>
      <c r="AR13">
        <v>3</v>
      </c>
      <c r="AS13">
        <v>3</v>
      </c>
      <c r="AT13" t="s">
        <v>19</v>
      </c>
      <c r="AU13">
        <v>1</v>
      </c>
      <c r="AV13">
        <v>1</v>
      </c>
      <c r="AW13">
        <v>0</v>
      </c>
      <c r="AX13">
        <v>92</v>
      </c>
      <c r="AY13">
        <v>72</v>
      </c>
      <c r="AZ13">
        <v>19</v>
      </c>
    </row>
    <row r="14" spans="1:52">
      <c r="A14" t="s">
        <v>923</v>
      </c>
      <c r="B14">
        <v>700</v>
      </c>
      <c r="C14">
        <v>650</v>
      </c>
      <c r="D14">
        <v>50</v>
      </c>
      <c r="E14">
        <v>469</v>
      </c>
      <c r="F14">
        <v>433</v>
      </c>
      <c r="G14">
        <v>36</v>
      </c>
      <c r="H14">
        <v>245</v>
      </c>
      <c r="I14">
        <v>239</v>
      </c>
      <c r="J14">
        <v>6</v>
      </c>
      <c r="K14">
        <v>43</v>
      </c>
      <c r="L14">
        <v>42</v>
      </c>
      <c r="M14">
        <v>1</v>
      </c>
      <c r="N14">
        <v>7</v>
      </c>
      <c r="O14">
        <v>7</v>
      </c>
      <c r="P14">
        <v>1</v>
      </c>
      <c r="Q14">
        <v>36</v>
      </c>
      <c r="R14">
        <v>33</v>
      </c>
      <c r="S14">
        <v>3</v>
      </c>
      <c r="T14">
        <v>28</v>
      </c>
      <c r="U14">
        <v>23</v>
      </c>
      <c r="V14">
        <v>5</v>
      </c>
      <c r="W14">
        <v>40</v>
      </c>
      <c r="X14">
        <v>40</v>
      </c>
      <c r="Y14" t="s">
        <v>19</v>
      </c>
      <c r="Z14">
        <v>21</v>
      </c>
      <c r="AA14">
        <v>19</v>
      </c>
      <c r="AB14">
        <v>2</v>
      </c>
      <c r="AC14">
        <v>4</v>
      </c>
      <c r="AD14">
        <v>3</v>
      </c>
      <c r="AE14">
        <v>1</v>
      </c>
      <c r="AF14">
        <v>1</v>
      </c>
      <c r="AG14">
        <v>1</v>
      </c>
      <c r="AH14" t="s">
        <v>19</v>
      </c>
      <c r="AI14" t="s">
        <v>19</v>
      </c>
      <c r="AJ14" t="s">
        <v>19</v>
      </c>
      <c r="AK14" t="s">
        <v>19</v>
      </c>
      <c r="AL14">
        <v>9</v>
      </c>
      <c r="AM14">
        <v>9</v>
      </c>
      <c r="AN14">
        <v>0</v>
      </c>
      <c r="AO14">
        <v>7</v>
      </c>
      <c r="AP14">
        <v>6</v>
      </c>
      <c r="AQ14">
        <v>1</v>
      </c>
      <c r="AR14" t="s">
        <v>19</v>
      </c>
      <c r="AS14" t="s">
        <v>19</v>
      </c>
      <c r="AT14" t="s">
        <v>19</v>
      </c>
      <c r="AU14" t="s">
        <v>19</v>
      </c>
      <c r="AV14" t="s">
        <v>19</v>
      </c>
      <c r="AW14" t="s">
        <v>19</v>
      </c>
      <c r="AX14">
        <v>64</v>
      </c>
      <c r="AY14">
        <v>60</v>
      </c>
      <c r="AZ14">
        <v>4</v>
      </c>
    </row>
    <row r="15" spans="1:52">
      <c r="A15" t="s">
        <v>922</v>
      </c>
      <c r="B15">
        <v>711</v>
      </c>
      <c r="C15">
        <v>633</v>
      </c>
      <c r="D15">
        <v>78</v>
      </c>
      <c r="E15">
        <v>453</v>
      </c>
      <c r="F15">
        <v>408</v>
      </c>
      <c r="G15">
        <v>45</v>
      </c>
      <c r="H15">
        <v>232</v>
      </c>
      <c r="I15">
        <v>222</v>
      </c>
      <c r="J15">
        <v>10</v>
      </c>
      <c r="K15">
        <v>38</v>
      </c>
      <c r="L15">
        <v>37</v>
      </c>
      <c r="M15">
        <v>1</v>
      </c>
      <c r="N15">
        <v>4</v>
      </c>
      <c r="O15">
        <v>4</v>
      </c>
      <c r="P15" t="s">
        <v>19</v>
      </c>
      <c r="Q15">
        <v>47</v>
      </c>
      <c r="R15">
        <v>37</v>
      </c>
      <c r="S15">
        <v>11</v>
      </c>
      <c r="T15">
        <v>21</v>
      </c>
      <c r="U15">
        <v>17</v>
      </c>
      <c r="V15">
        <v>5</v>
      </c>
      <c r="W15">
        <v>26</v>
      </c>
      <c r="X15">
        <v>24</v>
      </c>
      <c r="Y15">
        <v>1</v>
      </c>
      <c r="Z15">
        <v>15</v>
      </c>
      <c r="AA15">
        <v>13</v>
      </c>
      <c r="AB15">
        <v>2</v>
      </c>
      <c r="AC15">
        <v>4</v>
      </c>
      <c r="AD15">
        <v>4</v>
      </c>
      <c r="AE15" t="s">
        <v>19</v>
      </c>
      <c r="AF15">
        <v>0</v>
      </c>
      <c r="AG15" t="s">
        <v>19</v>
      </c>
      <c r="AH15">
        <v>0</v>
      </c>
      <c r="AI15" t="s">
        <v>19</v>
      </c>
      <c r="AJ15" t="s">
        <v>19</v>
      </c>
      <c r="AK15" t="s">
        <v>19</v>
      </c>
      <c r="AL15">
        <v>7</v>
      </c>
      <c r="AM15">
        <v>6</v>
      </c>
      <c r="AN15">
        <v>1</v>
      </c>
      <c r="AO15">
        <v>4</v>
      </c>
      <c r="AP15">
        <v>3</v>
      </c>
      <c r="AQ15">
        <v>0</v>
      </c>
      <c r="AR15">
        <v>1</v>
      </c>
      <c r="AS15">
        <v>1</v>
      </c>
      <c r="AT15">
        <v>0</v>
      </c>
      <c r="AU15" t="s">
        <v>19</v>
      </c>
      <c r="AV15" t="s">
        <v>19</v>
      </c>
      <c r="AW15" t="s">
        <v>19</v>
      </c>
      <c r="AX15">
        <v>111</v>
      </c>
      <c r="AY15">
        <v>97</v>
      </c>
      <c r="AZ15">
        <v>14</v>
      </c>
    </row>
    <row r="16" spans="1:52">
      <c r="A16" t="s">
        <v>921</v>
      </c>
      <c r="B16">
        <v>1119</v>
      </c>
      <c r="C16">
        <v>995</v>
      </c>
      <c r="D16">
        <v>124</v>
      </c>
      <c r="E16">
        <v>698</v>
      </c>
      <c r="F16">
        <v>625</v>
      </c>
      <c r="G16">
        <v>73</v>
      </c>
      <c r="H16">
        <v>306</v>
      </c>
      <c r="I16">
        <v>292</v>
      </c>
      <c r="J16">
        <v>14</v>
      </c>
      <c r="K16">
        <v>51</v>
      </c>
      <c r="L16">
        <v>50</v>
      </c>
      <c r="M16">
        <v>0</v>
      </c>
      <c r="N16">
        <v>8</v>
      </c>
      <c r="O16">
        <v>8</v>
      </c>
      <c r="P16" t="s">
        <v>19</v>
      </c>
      <c r="Q16">
        <v>61</v>
      </c>
      <c r="R16">
        <v>50</v>
      </c>
      <c r="S16">
        <v>10</v>
      </c>
      <c r="T16">
        <v>75</v>
      </c>
      <c r="U16">
        <v>63</v>
      </c>
      <c r="V16">
        <v>11</v>
      </c>
      <c r="W16">
        <v>43</v>
      </c>
      <c r="X16">
        <v>42</v>
      </c>
      <c r="Y16">
        <v>2</v>
      </c>
      <c r="Z16">
        <v>38</v>
      </c>
      <c r="AA16">
        <v>38</v>
      </c>
      <c r="AB16">
        <v>1</v>
      </c>
      <c r="AC16">
        <v>4</v>
      </c>
      <c r="AD16">
        <v>4</v>
      </c>
      <c r="AE16">
        <v>0</v>
      </c>
      <c r="AF16">
        <v>4</v>
      </c>
      <c r="AG16">
        <v>4</v>
      </c>
      <c r="AH16" t="s">
        <v>19</v>
      </c>
      <c r="AI16" t="s">
        <v>19</v>
      </c>
      <c r="AJ16" t="s">
        <v>19</v>
      </c>
      <c r="AK16" t="s">
        <v>19</v>
      </c>
      <c r="AL16">
        <v>6</v>
      </c>
      <c r="AM16">
        <v>6</v>
      </c>
      <c r="AN16">
        <v>0</v>
      </c>
      <c r="AO16">
        <v>8</v>
      </c>
      <c r="AP16">
        <v>8</v>
      </c>
      <c r="AQ16">
        <v>0</v>
      </c>
      <c r="AR16">
        <v>13</v>
      </c>
      <c r="AS16">
        <v>13</v>
      </c>
      <c r="AT16">
        <v>0</v>
      </c>
      <c r="AU16">
        <v>3</v>
      </c>
      <c r="AV16">
        <v>3</v>
      </c>
      <c r="AW16" t="s">
        <v>19</v>
      </c>
      <c r="AX16">
        <v>153</v>
      </c>
      <c r="AY16">
        <v>127</v>
      </c>
      <c r="AZ16">
        <v>27</v>
      </c>
    </row>
    <row r="17" spans="1:52">
      <c r="A17" t="s">
        <v>920</v>
      </c>
      <c r="B17">
        <v>1258</v>
      </c>
      <c r="C17">
        <v>1010</v>
      </c>
      <c r="D17">
        <v>248</v>
      </c>
      <c r="E17">
        <v>838</v>
      </c>
      <c r="F17">
        <v>675</v>
      </c>
      <c r="G17">
        <v>163</v>
      </c>
      <c r="H17">
        <v>276</v>
      </c>
      <c r="I17">
        <v>235</v>
      </c>
      <c r="J17">
        <v>42</v>
      </c>
      <c r="K17">
        <v>54</v>
      </c>
      <c r="L17">
        <v>53</v>
      </c>
      <c r="M17">
        <v>1</v>
      </c>
      <c r="N17">
        <v>11</v>
      </c>
      <c r="O17">
        <v>11</v>
      </c>
      <c r="P17">
        <v>0</v>
      </c>
      <c r="Q17">
        <v>71</v>
      </c>
      <c r="R17">
        <v>53</v>
      </c>
      <c r="S17">
        <v>18</v>
      </c>
      <c r="T17">
        <v>77</v>
      </c>
      <c r="U17">
        <v>61</v>
      </c>
      <c r="V17">
        <v>16</v>
      </c>
      <c r="W17">
        <v>45</v>
      </c>
      <c r="X17">
        <v>41</v>
      </c>
      <c r="Y17">
        <v>4</v>
      </c>
      <c r="Z17">
        <v>30</v>
      </c>
      <c r="AA17">
        <v>25</v>
      </c>
      <c r="AB17">
        <v>5</v>
      </c>
      <c r="AC17">
        <v>6</v>
      </c>
      <c r="AD17">
        <v>6</v>
      </c>
      <c r="AE17">
        <v>1</v>
      </c>
      <c r="AF17">
        <v>2</v>
      </c>
      <c r="AG17">
        <v>1</v>
      </c>
      <c r="AH17">
        <v>1</v>
      </c>
      <c r="AI17" t="s">
        <v>19</v>
      </c>
      <c r="AJ17" t="s">
        <v>19</v>
      </c>
      <c r="AK17" t="s">
        <v>19</v>
      </c>
      <c r="AL17">
        <v>6</v>
      </c>
      <c r="AM17">
        <v>4</v>
      </c>
      <c r="AN17">
        <v>1</v>
      </c>
      <c r="AO17">
        <v>10</v>
      </c>
      <c r="AP17">
        <v>9</v>
      </c>
      <c r="AQ17">
        <v>1</v>
      </c>
      <c r="AR17">
        <v>3</v>
      </c>
      <c r="AS17">
        <v>2</v>
      </c>
      <c r="AT17">
        <v>0</v>
      </c>
      <c r="AU17">
        <v>4</v>
      </c>
      <c r="AV17">
        <v>3</v>
      </c>
      <c r="AW17">
        <v>1</v>
      </c>
      <c r="AX17">
        <v>143</v>
      </c>
      <c r="AY17">
        <v>101</v>
      </c>
      <c r="AZ17">
        <v>42</v>
      </c>
    </row>
    <row r="18" spans="1:52">
      <c r="A18" t="s">
        <v>919</v>
      </c>
      <c r="B18">
        <v>1070</v>
      </c>
      <c r="C18">
        <v>918</v>
      </c>
      <c r="D18">
        <v>153</v>
      </c>
      <c r="E18">
        <v>717</v>
      </c>
      <c r="F18">
        <v>615</v>
      </c>
      <c r="G18">
        <v>101</v>
      </c>
      <c r="H18">
        <v>272</v>
      </c>
      <c r="I18">
        <v>248</v>
      </c>
      <c r="J18">
        <v>24</v>
      </c>
      <c r="K18">
        <v>62</v>
      </c>
      <c r="L18">
        <v>62</v>
      </c>
      <c r="M18">
        <v>1</v>
      </c>
      <c r="N18">
        <v>16</v>
      </c>
      <c r="O18">
        <v>16</v>
      </c>
      <c r="P18" t="s">
        <v>19</v>
      </c>
      <c r="Q18">
        <v>76</v>
      </c>
      <c r="R18">
        <v>61</v>
      </c>
      <c r="S18">
        <v>15</v>
      </c>
      <c r="T18">
        <v>52</v>
      </c>
      <c r="U18">
        <v>45</v>
      </c>
      <c r="V18">
        <v>7</v>
      </c>
      <c r="W18">
        <v>48</v>
      </c>
      <c r="X18">
        <v>48</v>
      </c>
      <c r="Y18">
        <v>0</v>
      </c>
      <c r="Z18">
        <v>23</v>
      </c>
      <c r="AA18">
        <v>17</v>
      </c>
      <c r="AB18">
        <v>6</v>
      </c>
      <c r="AC18">
        <v>3</v>
      </c>
      <c r="AD18">
        <v>2</v>
      </c>
      <c r="AE18">
        <v>1</v>
      </c>
      <c r="AF18">
        <v>1</v>
      </c>
      <c r="AG18">
        <v>1</v>
      </c>
      <c r="AH18" t="s">
        <v>19</v>
      </c>
      <c r="AI18" t="s">
        <v>19</v>
      </c>
      <c r="AJ18" t="s">
        <v>19</v>
      </c>
      <c r="AK18" t="s">
        <v>19</v>
      </c>
      <c r="AL18">
        <v>12</v>
      </c>
      <c r="AM18">
        <v>8</v>
      </c>
      <c r="AN18">
        <v>4</v>
      </c>
      <c r="AO18">
        <v>7</v>
      </c>
      <c r="AP18">
        <v>6</v>
      </c>
      <c r="AQ18">
        <v>1</v>
      </c>
      <c r="AR18">
        <v>0</v>
      </c>
      <c r="AS18" t="s">
        <v>19</v>
      </c>
      <c r="AT18">
        <v>0</v>
      </c>
      <c r="AU18" t="s">
        <v>19</v>
      </c>
      <c r="AV18" t="s">
        <v>19</v>
      </c>
      <c r="AW18" t="s">
        <v>19</v>
      </c>
      <c r="AX18">
        <v>93</v>
      </c>
      <c r="AY18">
        <v>70</v>
      </c>
      <c r="AZ18">
        <v>23</v>
      </c>
    </row>
    <row r="19" spans="1:52">
      <c r="A19" t="s">
        <v>918</v>
      </c>
      <c r="B19">
        <v>1253</v>
      </c>
      <c r="C19">
        <v>1089</v>
      </c>
      <c r="D19">
        <v>163</v>
      </c>
      <c r="E19">
        <v>829</v>
      </c>
      <c r="F19">
        <v>730</v>
      </c>
      <c r="G19">
        <v>99</v>
      </c>
      <c r="H19">
        <v>365</v>
      </c>
      <c r="I19">
        <v>344</v>
      </c>
      <c r="J19">
        <v>21</v>
      </c>
      <c r="K19">
        <v>60</v>
      </c>
      <c r="L19">
        <v>58</v>
      </c>
      <c r="M19">
        <v>1</v>
      </c>
      <c r="N19">
        <v>17</v>
      </c>
      <c r="O19">
        <v>17</v>
      </c>
      <c r="P19" t="s">
        <v>19</v>
      </c>
      <c r="Q19">
        <v>71</v>
      </c>
      <c r="R19">
        <v>62</v>
      </c>
      <c r="S19">
        <v>10</v>
      </c>
      <c r="T19">
        <v>79</v>
      </c>
      <c r="U19">
        <v>63</v>
      </c>
      <c r="V19">
        <v>17</v>
      </c>
      <c r="W19">
        <v>48</v>
      </c>
      <c r="X19">
        <v>47</v>
      </c>
      <c r="Y19">
        <v>1</v>
      </c>
      <c r="Z19">
        <v>37</v>
      </c>
      <c r="AA19">
        <v>33</v>
      </c>
      <c r="AB19">
        <v>4</v>
      </c>
      <c r="AC19">
        <v>7</v>
      </c>
      <c r="AD19">
        <v>7</v>
      </c>
      <c r="AE19">
        <v>0</v>
      </c>
      <c r="AF19">
        <v>3</v>
      </c>
      <c r="AG19">
        <v>3</v>
      </c>
      <c r="AH19" t="s">
        <v>19</v>
      </c>
      <c r="AI19" t="s">
        <v>19</v>
      </c>
      <c r="AJ19" t="s">
        <v>19</v>
      </c>
      <c r="AK19" t="s">
        <v>19</v>
      </c>
      <c r="AL19">
        <v>7</v>
      </c>
      <c r="AM19">
        <v>6</v>
      </c>
      <c r="AN19">
        <v>1</v>
      </c>
      <c r="AO19">
        <v>12</v>
      </c>
      <c r="AP19">
        <v>11</v>
      </c>
      <c r="AQ19">
        <v>2</v>
      </c>
      <c r="AR19">
        <v>5</v>
      </c>
      <c r="AS19">
        <v>4</v>
      </c>
      <c r="AT19">
        <v>1</v>
      </c>
      <c r="AU19">
        <v>3</v>
      </c>
      <c r="AV19">
        <v>3</v>
      </c>
      <c r="AW19">
        <v>0</v>
      </c>
      <c r="AX19">
        <v>129</v>
      </c>
      <c r="AY19">
        <v>97</v>
      </c>
      <c r="AZ19">
        <v>32</v>
      </c>
    </row>
    <row r="20" spans="1:52">
      <c r="A20" t="s">
        <v>917</v>
      </c>
      <c r="B20">
        <v>8890</v>
      </c>
      <c r="C20">
        <v>6460</v>
      </c>
      <c r="D20">
        <v>2430</v>
      </c>
      <c r="E20">
        <v>5784</v>
      </c>
      <c r="F20">
        <v>4253</v>
      </c>
      <c r="G20">
        <v>1530</v>
      </c>
      <c r="H20">
        <v>1653</v>
      </c>
      <c r="I20">
        <v>1368</v>
      </c>
      <c r="J20">
        <v>285</v>
      </c>
      <c r="K20">
        <v>382</v>
      </c>
      <c r="L20">
        <v>366</v>
      </c>
      <c r="M20">
        <v>17</v>
      </c>
      <c r="N20">
        <v>28</v>
      </c>
      <c r="O20">
        <v>26</v>
      </c>
      <c r="P20">
        <v>2</v>
      </c>
      <c r="Q20">
        <v>609</v>
      </c>
      <c r="R20">
        <v>384</v>
      </c>
      <c r="S20">
        <v>225</v>
      </c>
      <c r="T20">
        <v>397</v>
      </c>
      <c r="U20">
        <v>289</v>
      </c>
      <c r="V20">
        <v>109</v>
      </c>
      <c r="W20">
        <v>296</v>
      </c>
      <c r="X20">
        <v>255</v>
      </c>
      <c r="Y20">
        <v>40</v>
      </c>
      <c r="Z20">
        <v>205</v>
      </c>
      <c r="AA20">
        <v>151</v>
      </c>
      <c r="AB20">
        <v>54</v>
      </c>
      <c r="AC20">
        <v>37</v>
      </c>
      <c r="AD20">
        <v>25</v>
      </c>
      <c r="AE20">
        <v>12</v>
      </c>
      <c r="AF20">
        <v>10</v>
      </c>
      <c r="AG20">
        <v>5</v>
      </c>
      <c r="AH20">
        <v>5</v>
      </c>
      <c r="AI20">
        <v>3</v>
      </c>
      <c r="AJ20" t="s">
        <v>19</v>
      </c>
      <c r="AK20">
        <v>3</v>
      </c>
      <c r="AL20">
        <v>55</v>
      </c>
      <c r="AM20">
        <v>38</v>
      </c>
      <c r="AN20">
        <v>17</v>
      </c>
      <c r="AO20">
        <v>43</v>
      </c>
      <c r="AP20">
        <v>32</v>
      </c>
      <c r="AQ20">
        <v>11</v>
      </c>
      <c r="AR20">
        <v>32</v>
      </c>
      <c r="AS20">
        <v>29</v>
      </c>
      <c r="AT20">
        <v>3</v>
      </c>
      <c r="AU20">
        <v>25</v>
      </c>
      <c r="AV20">
        <v>21</v>
      </c>
      <c r="AW20">
        <v>4</v>
      </c>
      <c r="AX20">
        <v>1217</v>
      </c>
      <c r="AY20">
        <v>762</v>
      </c>
      <c r="AZ20">
        <v>455</v>
      </c>
    </row>
    <row r="21" spans="1:52">
      <c r="A21" t="s">
        <v>916</v>
      </c>
      <c r="B21">
        <v>5610</v>
      </c>
      <c r="C21">
        <v>4092</v>
      </c>
      <c r="D21">
        <v>1518</v>
      </c>
      <c r="E21">
        <v>3638</v>
      </c>
      <c r="F21">
        <v>2759</v>
      </c>
      <c r="G21">
        <v>879</v>
      </c>
      <c r="H21">
        <v>1347</v>
      </c>
      <c r="I21">
        <v>1149</v>
      </c>
      <c r="J21">
        <v>199</v>
      </c>
      <c r="K21">
        <v>224</v>
      </c>
      <c r="L21">
        <v>215</v>
      </c>
      <c r="M21">
        <v>9</v>
      </c>
      <c r="N21">
        <v>18</v>
      </c>
      <c r="O21">
        <v>14</v>
      </c>
      <c r="P21">
        <v>4</v>
      </c>
      <c r="Q21">
        <v>391</v>
      </c>
      <c r="R21">
        <v>244</v>
      </c>
      <c r="S21">
        <v>147</v>
      </c>
      <c r="T21">
        <v>246</v>
      </c>
      <c r="U21">
        <v>158</v>
      </c>
      <c r="V21">
        <v>88</v>
      </c>
      <c r="W21">
        <v>184</v>
      </c>
      <c r="X21">
        <v>172</v>
      </c>
      <c r="Y21">
        <v>11</v>
      </c>
      <c r="Z21">
        <v>103</v>
      </c>
      <c r="AA21">
        <v>84</v>
      </c>
      <c r="AB21">
        <v>20</v>
      </c>
      <c r="AC21">
        <v>17</v>
      </c>
      <c r="AD21">
        <v>12</v>
      </c>
      <c r="AE21">
        <v>5</v>
      </c>
      <c r="AF21">
        <v>14</v>
      </c>
      <c r="AG21">
        <v>11</v>
      </c>
      <c r="AH21">
        <v>3</v>
      </c>
      <c r="AI21">
        <v>0</v>
      </c>
      <c r="AJ21" t="s">
        <v>19</v>
      </c>
      <c r="AK21">
        <v>0</v>
      </c>
      <c r="AL21">
        <v>26</v>
      </c>
      <c r="AM21">
        <v>20</v>
      </c>
      <c r="AN21">
        <v>6</v>
      </c>
      <c r="AO21">
        <v>15</v>
      </c>
      <c r="AP21">
        <v>12</v>
      </c>
      <c r="AQ21">
        <v>3</v>
      </c>
      <c r="AR21">
        <v>13</v>
      </c>
      <c r="AS21">
        <v>12</v>
      </c>
      <c r="AT21">
        <v>2</v>
      </c>
      <c r="AU21">
        <v>19</v>
      </c>
      <c r="AV21">
        <v>18</v>
      </c>
      <c r="AW21">
        <v>1</v>
      </c>
      <c r="AX21">
        <v>824</v>
      </c>
      <c r="AY21">
        <v>460</v>
      </c>
      <c r="AZ21">
        <v>364</v>
      </c>
    </row>
    <row r="22" spans="1:52">
      <c r="A22" t="s">
        <v>915</v>
      </c>
      <c r="B22">
        <v>17654</v>
      </c>
      <c r="C22">
        <v>12966</v>
      </c>
      <c r="D22">
        <v>4689</v>
      </c>
      <c r="E22">
        <v>11850</v>
      </c>
      <c r="F22">
        <v>9102</v>
      </c>
      <c r="G22">
        <v>2748</v>
      </c>
      <c r="H22">
        <v>4231</v>
      </c>
      <c r="I22">
        <v>3559</v>
      </c>
      <c r="J22">
        <v>672</v>
      </c>
      <c r="K22">
        <v>659</v>
      </c>
      <c r="L22">
        <v>644</v>
      </c>
      <c r="M22">
        <v>15</v>
      </c>
      <c r="N22">
        <v>56</v>
      </c>
      <c r="O22">
        <v>55</v>
      </c>
      <c r="P22">
        <v>1</v>
      </c>
      <c r="Q22">
        <v>1491</v>
      </c>
      <c r="R22">
        <v>999</v>
      </c>
      <c r="S22">
        <v>492</v>
      </c>
      <c r="T22">
        <v>459</v>
      </c>
      <c r="U22">
        <v>303</v>
      </c>
      <c r="V22">
        <v>156</v>
      </c>
      <c r="W22">
        <v>491</v>
      </c>
      <c r="X22">
        <v>439</v>
      </c>
      <c r="Y22">
        <v>52</v>
      </c>
      <c r="Z22">
        <v>283</v>
      </c>
      <c r="AA22">
        <v>209</v>
      </c>
      <c r="AB22">
        <v>75</v>
      </c>
      <c r="AC22">
        <v>78</v>
      </c>
      <c r="AD22">
        <v>45</v>
      </c>
      <c r="AE22">
        <v>33</v>
      </c>
      <c r="AF22">
        <v>23</v>
      </c>
      <c r="AG22">
        <v>17</v>
      </c>
      <c r="AH22">
        <v>6</v>
      </c>
      <c r="AI22">
        <v>5</v>
      </c>
      <c r="AJ22">
        <v>2</v>
      </c>
      <c r="AK22">
        <v>3</v>
      </c>
      <c r="AL22">
        <v>66</v>
      </c>
      <c r="AM22">
        <v>52</v>
      </c>
      <c r="AN22">
        <v>15</v>
      </c>
      <c r="AO22">
        <v>32</v>
      </c>
      <c r="AP22">
        <v>22</v>
      </c>
      <c r="AQ22">
        <v>10</v>
      </c>
      <c r="AR22">
        <v>43</v>
      </c>
      <c r="AS22">
        <v>38</v>
      </c>
      <c r="AT22">
        <v>5</v>
      </c>
      <c r="AU22">
        <v>37</v>
      </c>
      <c r="AV22">
        <v>33</v>
      </c>
      <c r="AW22">
        <v>4</v>
      </c>
      <c r="AX22">
        <v>2422</v>
      </c>
      <c r="AY22">
        <v>1270</v>
      </c>
      <c r="AZ22">
        <v>1152</v>
      </c>
    </row>
    <row r="23" spans="1:52">
      <c r="A23" t="s">
        <v>914</v>
      </c>
      <c r="B23">
        <v>13744</v>
      </c>
      <c r="C23">
        <v>9554</v>
      </c>
      <c r="D23">
        <v>4190</v>
      </c>
      <c r="E23">
        <v>8838</v>
      </c>
      <c r="F23">
        <v>6513</v>
      </c>
      <c r="G23">
        <v>2325</v>
      </c>
      <c r="H23">
        <v>3136</v>
      </c>
      <c r="I23">
        <v>2621</v>
      </c>
      <c r="J23">
        <v>515</v>
      </c>
      <c r="K23">
        <v>504</v>
      </c>
      <c r="L23">
        <v>489</v>
      </c>
      <c r="M23">
        <v>15</v>
      </c>
      <c r="N23">
        <v>50</v>
      </c>
      <c r="O23">
        <v>47</v>
      </c>
      <c r="P23">
        <v>4</v>
      </c>
      <c r="Q23">
        <v>1079</v>
      </c>
      <c r="R23">
        <v>664</v>
      </c>
      <c r="S23">
        <v>416</v>
      </c>
      <c r="T23">
        <v>367</v>
      </c>
      <c r="U23">
        <v>250</v>
      </c>
      <c r="V23">
        <v>116</v>
      </c>
      <c r="W23">
        <v>416</v>
      </c>
      <c r="X23">
        <v>376</v>
      </c>
      <c r="Y23">
        <v>39</v>
      </c>
      <c r="Z23">
        <v>211</v>
      </c>
      <c r="AA23">
        <v>137</v>
      </c>
      <c r="AB23">
        <v>74</v>
      </c>
      <c r="AC23">
        <v>44</v>
      </c>
      <c r="AD23">
        <v>30</v>
      </c>
      <c r="AE23">
        <v>14</v>
      </c>
      <c r="AF23">
        <v>27</v>
      </c>
      <c r="AG23">
        <v>19</v>
      </c>
      <c r="AH23">
        <v>8</v>
      </c>
      <c r="AI23">
        <v>3</v>
      </c>
      <c r="AJ23">
        <v>0</v>
      </c>
      <c r="AK23">
        <v>3</v>
      </c>
      <c r="AL23">
        <v>56</v>
      </c>
      <c r="AM23">
        <v>25</v>
      </c>
      <c r="AN23">
        <v>30</v>
      </c>
      <c r="AO23">
        <v>23</v>
      </c>
      <c r="AP23">
        <v>16</v>
      </c>
      <c r="AQ23">
        <v>7</v>
      </c>
      <c r="AR23">
        <v>26</v>
      </c>
      <c r="AS23">
        <v>21</v>
      </c>
      <c r="AT23">
        <v>5</v>
      </c>
      <c r="AU23">
        <v>32</v>
      </c>
      <c r="AV23">
        <v>26</v>
      </c>
      <c r="AW23">
        <v>6</v>
      </c>
      <c r="AX23">
        <v>2329</v>
      </c>
      <c r="AY23">
        <v>1125</v>
      </c>
      <c r="AZ23">
        <v>1204</v>
      </c>
    </row>
    <row r="24" spans="1:52">
      <c r="A24" t="s">
        <v>913</v>
      </c>
      <c r="B24">
        <v>1368</v>
      </c>
      <c r="C24">
        <v>1177</v>
      </c>
      <c r="D24">
        <v>191</v>
      </c>
      <c r="E24">
        <v>917</v>
      </c>
      <c r="F24">
        <v>815</v>
      </c>
      <c r="G24">
        <v>101</v>
      </c>
      <c r="H24">
        <v>399</v>
      </c>
      <c r="I24">
        <v>373</v>
      </c>
      <c r="J24">
        <v>26</v>
      </c>
      <c r="K24">
        <v>65</v>
      </c>
      <c r="L24">
        <v>64</v>
      </c>
      <c r="M24">
        <v>1</v>
      </c>
      <c r="N24">
        <v>18</v>
      </c>
      <c r="O24">
        <v>18</v>
      </c>
      <c r="P24" t="s">
        <v>19</v>
      </c>
      <c r="Q24">
        <v>71</v>
      </c>
      <c r="R24">
        <v>61</v>
      </c>
      <c r="S24">
        <v>10</v>
      </c>
      <c r="T24">
        <v>52</v>
      </c>
      <c r="U24">
        <v>41</v>
      </c>
      <c r="V24">
        <v>11</v>
      </c>
      <c r="W24">
        <v>50</v>
      </c>
      <c r="X24">
        <v>47</v>
      </c>
      <c r="Y24">
        <v>3</v>
      </c>
      <c r="Z24">
        <v>41</v>
      </c>
      <c r="AA24">
        <v>37</v>
      </c>
      <c r="AB24">
        <v>4</v>
      </c>
      <c r="AC24">
        <v>5</v>
      </c>
      <c r="AD24">
        <v>5</v>
      </c>
      <c r="AE24">
        <v>0</v>
      </c>
      <c r="AF24">
        <v>1</v>
      </c>
      <c r="AG24">
        <v>1</v>
      </c>
      <c r="AH24">
        <v>0</v>
      </c>
      <c r="AI24" t="s">
        <v>19</v>
      </c>
      <c r="AJ24" t="s">
        <v>19</v>
      </c>
      <c r="AK24" t="s">
        <v>19</v>
      </c>
      <c r="AL24">
        <v>20</v>
      </c>
      <c r="AM24">
        <v>19</v>
      </c>
      <c r="AN24">
        <v>2</v>
      </c>
      <c r="AO24">
        <v>12</v>
      </c>
      <c r="AP24">
        <v>11</v>
      </c>
      <c r="AQ24">
        <v>1</v>
      </c>
      <c r="AR24">
        <v>1</v>
      </c>
      <c r="AS24">
        <v>1</v>
      </c>
      <c r="AT24" t="s">
        <v>19</v>
      </c>
      <c r="AU24">
        <v>1</v>
      </c>
      <c r="AV24">
        <v>1</v>
      </c>
      <c r="AW24">
        <v>1</v>
      </c>
      <c r="AX24">
        <v>174</v>
      </c>
      <c r="AY24">
        <v>112</v>
      </c>
      <c r="AZ24">
        <v>61</v>
      </c>
    </row>
    <row r="25" spans="1:52">
      <c r="A25" t="s">
        <v>912</v>
      </c>
      <c r="B25">
        <v>50</v>
      </c>
      <c r="C25">
        <v>31</v>
      </c>
      <c r="D25">
        <v>19</v>
      </c>
      <c r="E25">
        <v>30</v>
      </c>
      <c r="F25">
        <v>18</v>
      </c>
      <c r="G25">
        <v>12</v>
      </c>
      <c r="H25">
        <v>15</v>
      </c>
      <c r="I25">
        <v>12</v>
      </c>
      <c r="J25">
        <v>3</v>
      </c>
      <c r="K25">
        <v>3</v>
      </c>
      <c r="L25">
        <v>3</v>
      </c>
      <c r="M25" t="s">
        <v>19</v>
      </c>
      <c r="N25">
        <v>1</v>
      </c>
      <c r="O25">
        <v>1</v>
      </c>
      <c r="P25" t="s">
        <v>19</v>
      </c>
      <c r="Q25">
        <v>2</v>
      </c>
      <c r="R25">
        <v>1</v>
      </c>
      <c r="S25">
        <v>1</v>
      </c>
      <c r="T25">
        <v>3</v>
      </c>
      <c r="U25">
        <v>2</v>
      </c>
      <c r="V25">
        <v>1</v>
      </c>
      <c r="W25">
        <v>2</v>
      </c>
      <c r="X25">
        <v>2</v>
      </c>
      <c r="Y25" t="s">
        <v>19</v>
      </c>
      <c r="Z25">
        <v>1</v>
      </c>
      <c r="AA25">
        <v>1</v>
      </c>
      <c r="AB25">
        <v>0</v>
      </c>
      <c r="AC25" t="s">
        <v>19</v>
      </c>
      <c r="AD25" t="s">
        <v>19</v>
      </c>
      <c r="AE25" t="s">
        <v>19</v>
      </c>
      <c r="AF25">
        <v>0</v>
      </c>
      <c r="AG25" t="s">
        <v>19</v>
      </c>
      <c r="AH25">
        <v>0</v>
      </c>
      <c r="AI25" t="s">
        <v>19</v>
      </c>
      <c r="AJ25" t="s">
        <v>19</v>
      </c>
      <c r="AK25" t="s">
        <v>19</v>
      </c>
      <c r="AL25" t="s">
        <v>19</v>
      </c>
      <c r="AM25" t="s">
        <v>19</v>
      </c>
      <c r="AN25" t="s">
        <v>19</v>
      </c>
      <c r="AO25">
        <v>0</v>
      </c>
      <c r="AP25" t="s">
        <v>19</v>
      </c>
      <c r="AQ25">
        <v>0</v>
      </c>
      <c r="AR25">
        <v>1</v>
      </c>
      <c r="AS25">
        <v>1</v>
      </c>
      <c r="AT25" t="s">
        <v>19</v>
      </c>
      <c r="AU25" t="s">
        <v>19</v>
      </c>
      <c r="AV25" t="s">
        <v>19</v>
      </c>
      <c r="AW25" t="s">
        <v>19</v>
      </c>
      <c r="AX25">
        <v>10</v>
      </c>
      <c r="AY25">
        <v>5</v>
      </c>
      <c r="AZ25">
        <v>5</v>
      </c>
    </row>
    <row r="26" spans="1:52">
      <c r="A26" t="s">
        <v>911</v>
      </c>
      <c r="B26">
        <v>631</v>
      </c>
      <c r="C26">
        <v>554</v>
      </c>
      <c r="D26">
        <v>77</v>
      </c>
      <c r="E26">
        <v>444</v>
      </c>
      <c r="F26">
        <v>393</v>
      </c>
      <c r="G26">
        <v>50</v>
      </c>
      <c r="H26">
        <v>251</v>
      </c>
      <c r="I26">
        <v>234</v>
      </c>
      <c r="J26">
        <v>17</v>
      </c>
      <c r="K26">
        <v>37</v>
      </c>
      <c r="L26">
        <v>35</v>
      </c>
      <c r="M26">
        <v>2</v>
      </c>
      <c r="N26">
        <v>11</v>
      </c>
      <c r="O26">
        <v>11</v>
      </c>
      <c r="P26" t="s">
        <v>19</v>
      </c>
      <c r="Q26">
        <v>35</v>
      </c>
      <c r="R26">
        <v>31</v>
      </c>
      <c r="S26">
        <v>4</v>
      </c>
      <c r="T26">
        <v>27</v>
      </c>
      <c r="U26">
        <v>24</v>
      </c>
      <c r="V26">
        <v>3</v>
      </c>
      <c r="W26">
        <v>21</v>
      </c>
      <c r="X26">
        <v>19</v>
      </c>
      <c r="Y26">
        <v>1</v>
      </c>
      <c r="Z26">
        <v>12</v>
      </c>
      <c r="AA26">
        <v>10</v>
      </c>
      <c r="AB26">
        <v>2</v>
      </c>
      <c r="AC26">
        <v>3</v>
      </c>
      <c r="AD26">
        <v>2</v>
      </c>
      <c r="AE26">
        <v>1</v>
      </c>
      <c r="AF26">
        <v>2</v>
      </c>
      <c r="AG26">
        <v>2</v>
      </c>
      <c r="AH26" t="s">
        <v>19</v>
      </c>
      <c r="AI26" t="s">
        <v>19</v>
      </c>
      <c r="AJ26" t="s">
        <v>19</v>
      </c>
      <c r="AK26" t="s">
        <v>19</v>
      </c>
      <c r="AL26">
        <v>5</v>
      </c>
      <c r="AM26">
        <v>4</v>
      </c>
      <c r="AN26">
        <v>0</v>
      </c>
      <c r="AO26">
        <v>2</v>
      </c>
      <c r="AP26">
        <v>1</v>
      </c>
      <c r="AQ26">
        <v>1</v>
      </c>
      <c r="AR26">
        <v>1</v>
      </c>
      <c r="AS26" t="s">
        <v>19</v>
      </c>
      <c r="AT26">
        <v>1</v>
      </c>
      <c r="AU26">
        <v>0</v>
      </c>
      <c r="AV26" t="s">
        <v>19</v>
      </c>
      <c r="AW26">
        <v>0</v>
      </c>
      <c r="AX26">
        <v>57</v>
      </c>
      <c r="AY26">
        <v>43</v>
      </c>
      <c r="AZ26">
        <v>14</v>
      </c>
    </row>
    <row r="27" spans="1:52">
      <c r="A27" t="s">
        <v>910</v>
      </c>
      <c r="B27">
        <v>438</v>
      </c>
      <c r="C27">
        <v>367</v>
      </c>
      <c r="D27">
        <v>71</v>
      </c>
      <c r="E27">
        <v>265</v>
      </c>
      <c r="F27">
        <v>224</v>
      </c>
      <c r="G27">
        <v>41</v>
      </c>
      <c r="H27">
        <v>129</v>
      </c>
      <c r="I27">
        <v>117</v>
      </c>
      <c r="J27">
        <v>12</v>
      </c>
      <c r="K27">
        <v>27</v>
      </c>
      <c r="L27">
        <v>27</v>
      </c>
      <c r="M27" t="s">
        <v>19</v>
      </c>
      <c r="N27">
        <v>3</v>
      </c>
      <c r="O27">
        <v>3</v>
      </c>
      <c r="P27" t="s">
        <v>19</v>
      </c>
      <c r="Q27">
        <v>19</v>
      </c>
      <c r="R27">
        <v>18</v>
      </c>
      <c r="S27">
        <v>1</v>
      </c>
      <c r="T27">
        <v>19</v>
      </c>
      <c r="U27">
        <v>15</v>
      </c>
      <c r="V27">
        <v>4</v>
      </c>
      <c r="W27">
        <v>17</v>
      </c>
      <c r="X27">
        <v>16</v>
      </c>
      <c r="Y27">
        <v>1</v>
      </c>
      <c r="Z27">
        <v>10</v>
      </c>
      <c r="AA27">
        <v>7</v>
      </c>
      <c r="AB27">
        <v>2</v>
      </c>
      <c r="AC27">
        <v>2</v>
      </c>
      <c r="AD27">
        <v>2</v>
      </c>
      <c r="AE27" t="s">
        <v>19</v>
      </c>
      <c r="AF27">
        <v>2</v>
      </c>
      <c r="AG27">
        <v>1</v>
      </c>
      <c r="AH27">
        <v>1</v>
      </c>
      <c r="AI27">
        <v>0</v>
      </c>
      <c r="AJ27">
        <v>0</v>
      </c>
      <c r="AK27" t="s">
        <v>19</v>
      </c>
      <c r="AL27">
        <v>3</v>
      </c>
      <c r="AM27">
        <v>3</v>
      </c>
      <c r="AN27">
        <v>0</v>
      </c>
      <c r="AO27">
        <v>2</v>
      </c>
      <c r="AP27">
        <v>1</v>
      </c>
      <c r="AQ27">
        <v>1</v>
      </c>
      <c r="AR27">
        <v>1</v>
      </c>
      <c r="AS27">
        <v>1</v>
      </c>
      <c r="AT27" t="s">
        <v>19</v>
      </c>
      <c r="AU27">
        <v>0</v>
      </c>
      <c r="AV27">
        <v>0</v>
      </c>
      <c r="AW27" t="s">
        <v>19</v>
      </c>
      <c r="AX27">
        <v>82</v>
      </c>
      <c r="AY27">
        <v>59</v>
      </c>
      <c r="AZ27">
        <v>23</v>
      </c>
    </row>
    <row r="28" spans="1:52">
      <c r="A28" t="s">
        <v>909</v>
      </c>
      <c r="B28">
        <v>166</v>
      </c>
      <c r="C28">
        <v>144</v>
      </c>
      <c r="D28">
        <v>22</v>
      </c>
      <c r="E28">
        <v>106</v>
      </c>
      <c r="F28">
        <v>88</v>
      </c>
      <c r="G28">
        <v>18</v>
      </c>
      <c r="H28">
        <v>40</v>
      </c>
      <c r="I28">
        <v>39</v>
      </c>
      <c r="J28">
        <v>1</v>
      </c>
      <c r="K28">
        <v>10</v>
      </c>
      <c r="L28">
        <v>10</v>
      </c>
      <c r="M28" t="s">
        <v>19</v>
      </c>
      <c r="N28">
        <v>3</v>
      </c>
      <c r="O28">
        <v>3</v>
      </c>
      <c r="P28" t="s">
        <v>19</v>
      </c>
      <c r="Q28">
        <v>14</v>
      </c>
      <c r="R28">
        <v>13</v>
      </c>
      <c r="S28">
        <v>1</v>
      </c>
      <c r="T28">
        <v>5</v>
      </c>
      <c r="U28">
        <v>5</v>
      </c>
      <c r="V28" t="s">
        <v>19</v>
      </c>
      <c r="W28">
        <v>7</v>
      </c>
      <c r="X28">
        <v>7</v>
      </c>
      <c r="Y28" t="s">
        <v>19</v>
      </c>
      <c r="Z28">
        <v>5</v>
      </c>
      <c r="AA28">
        <v>5</v>
      </c>
      <c r="AB28">
        <v>0</v>
      </c>
      <c r="AC28">
        <v>1</v>
      </c>
      <c r="AD28">
        <v>1</v>
      </c>
      <c r="AE28" t="s">
        <v>19</v>
      </c>
      <c r="AF28">
        <v>1</v>
      </c>
      <c r="AG28">
        <v>1</v>
      </c>
      <c r="AH28" t="s">
        <v>19</v>
      </c>
      <c r="AI28" t="s">
        <v>19</v>
      </c>
      <c r="AJ28" t="s">
        <v>19</v>
      </c>
      <c r="AK28" t="s">
        <v>19</v>
      </c>
      <c r="AL28">
        <v>3</v>
      </c>
      <c r="AM28">
        <v>3</v>
      </c>
      <c r="AN28" t="s">
        <v>19</v>
      </c>
      <c r="AO28">
        <v>0</v>
      </c>
      <c r="AP28" t="s">
        <v>19</v>
      </c>
      <c r="AQ28">
        <v>0</v>
      </c>
      <c r="AR28" t="s">
        <v>19</v>
      </c>
      <c r="AS28" t="s">
        <v>19</v>
      </c>
      <c r="AT28" t="s">
        <v>19</v>
      </c>
      <c r="AU28" t="s">
        <v>19</v>
      </c>
      <c r="AV28" t="s">
        <v>19</v>
      </c>
      <c r="AW28" t="s">
        <v>19</v>
      </c>
      <c r="AX28">
        <v>21</v>
      </c>
      <c r="AY28">
        <v>18</v>
      </c>
      <c r="AZ28">
        <v>2</v>
      </c>
    </row>
    <row r="29" spans="1:52">
      <c r="A29" t="s">
        <v>908</v>
      </c>
      <c r="B29">
        <v>1513</v>
      </c>
      <c r="C29">
        <v>1290</v>
      </c>
      <c r="D29">
        <v>223</v>
      </c>
      <c r="E29">
        <v>1041</v>
      </c>
      <c r="F29">
        <v>899</v>
      </c>
      <c r="G29">
        <v>142</v>
      </c>
      <c r="H29">
        <v>463</v>
      </c>
      <c r="I29">
        <v>425</v>
      </c>
      <c r="J29">
        <v>38</v>
      </c>
      <c r="K29">
        <v>76</v>
      </c>
      <c r="L29">
        <v>75</v>
      </c>
      <c r="M29">
        <v>2</v>
      </c>
      <c r="N29">
        <v>12</v>
      </c>
      <c r="O29">
        <v>12</v>
      </c>
      <c r="P29">
        <v>0</v>
      </c>
      <c r="Q29">
        <v>103</v>
      </c>
      <c r="R29">
        <v>80</v>
      </c>
      <c r="S29">
        <v>23</v>
      </c>
      <c r="T29">
        <v>54</v>
      </c>
      <c r="U29">
        <v>47</v>
      </c>
      <c r="V29">
        <v>8</v>
      </c>
      <c r="W29">
        <v>67</v>
      </c>
      <c r="X29">
        <v>60</v>
      </c>
      <c r="Y29">
        <v>7</v>
      </c>
      <c r="Z29">
        <v>47</v>
      </c>
      <c r="AA29">
        <v>42</v>
      </c>
      <c r="AB29">
        <v>5</v>
      </c>
      <c r="AC29">
        <v>7</v>
      </c>
      <c r="AD29">
        <v>7</v>
      </c>
      <c r="AE29">
        <v>0</v>
      </c>
      <c r="AF29">
        <v>4</v>
      </c>
      <c r="AG29">
        <v>4</v>
      </c>
      <c r="AH29">
        <v>0</v>
      </c>
      <c r="AI29">
        <v>1</v>
      </c>
      <c r="AJ29">
        <v>1</v>
      </c>
      <c r="AK29" t="s">
        <v>19</v>
      </c>
      <c r="AL29">
        <v>17</v>
      </c>
      <c r="AM29">
        <v>15</v>
      </c>
      <c r="AN29">
        <v>3</v>
      </c>
      <c r="AO29">
        <v>15</v>
      </c>
      <c r="AP29">
        <v>13</v>
      </c>
      <c r="AQ29">
        <v>2</v>
      </c>
      <c r="AR29">
        <v>1</v>
      </c>
      <c r="AS29" t="s">
        <v>19</v>
      </c>
      <c r="AT29">
        <v>1</v>
      </c>
      <c r="AU29">
        <v>2</v>
      </c>
      <c r="AV29">
        <v>2</v>
      </c>
      <c r="AW29" t="s">
        <v>19</v>
      </c>
      <c r="AX29">
        <v>125</v>
      </c>
      <c r="AY29">
        <v>89</v>
      </c>
      <c r="AZ29">
        <v>36</v>
      </c>
    </row>
    <row r="30" spans="1:52">
      <c r="A30" t="s">
        <v>907</v>
      </c>
      <c r="B30">
        <v>498</v>
      </c>
      <c r="C30">
        <v>383</v>
      </c>
      <c r="D30">
        <v>115</v>
      </c>
      <c r="E30">
        <v>321</v>
      </c>
      <c r="F30">
        <v>250</v>
      </c>
      <c r="G30">
        <v>71</v>
      </c>
      <c r="H30">
        <v>120</v>
      </c>
      <c r="I30">
        <v>102</v>
      </c>
      <c r="J30">
        <v>19</v>
      </c>
      <c r="K30">
        <v>30</v>
      </c>
      <c r="L30">
        <v>30</v>
      </c>
      <c r="M30">
        <v>1</v>
      </c>
      <c r="N30">
        <v>5</v>
      </c>
      <c r="O30">
        <v>5</v>
      </c>
      <c r="P30">
        <v>0</v>
      </c>
      <c r="Q30">
        <v>41</v>
      </c>
      <c r="R30">
        <v>26</v>
      </c>
      <c r="S30">
        <v>15</v>
      </c>
      <c r="T30">
        <v>21</v>
      </c>
      <c r="U30">
        <v>16</v>
      </c>
      <c r="V30">
        <v>5</v>
      </c>
      <c r="W30">
        <v>19</v>
      </c>
      <c r="X30">
        <v>18</v>
      </c>
      <c r="Y30">
        <v>1</v>
      </c>
      <c r="Z30">
        <v>13</v>
      </c>
      <c r="AA30">
        <v>9</v>
      </c>
      <c r="AB30">
        <v>3</v>
      </c>
      <c r="AC30">
        <v>2</v>
      </c>
      <c r="AD30">
        <v>2</v>
      </c>
      <c r="AE30">
        <v>0</v>
      </c>
      <c r="AF30">
        <v>1</v>
      </c>
      <c r="AG30">
        <v>1</v>
      </c>
      <c r="AH30" t="s">
        <v>19</v>
      </c>
      <c r="AI30" t="s">
        <v>19</v>
      </c>
      <c r="AJ30" t="s">
        <v>19</v>
      </c>
      <c r="AK30" t="s">
        <v>19</v>
      </c>
      <c r="AL30">
        <v>5</v>
      </c>
      <c r="AM30">
        <v>4</v>
      </c>
      <c r="AN30">
        <v>2</v>
      </c>
      <c r="AO30">
        <v>4</v>
      </c>
      <c r="AP30">
        <v>3</v>
      </c>
      <c r="AQ30">
        <v>2</v>
      </c>
      <c r="AR30">
        <v>0</v>
      </c>
      <c r="AS30" t="s">
        <v>19</v>
      </c>
      <c r="AT30">
        <v>0</v>
      </c>
      <c r="AU30" t="s">
        <v>19</v>
      </c>
      <c r="AV30" t="s">
        <v>19</v>
      </c>
      <c r="AW30" t="s">
        <v>19</v>
      </c>
      <c r="AX30">
        <v>53</v>
      </c>
      <c r="AY30">
        <v>34</v>
      </c>
      <c r="AZ30">
        <v>19</v>
      </c>
    </row>
    <row r="31" spans="1:52">
      <c r="A31" t="s">
        <v>906</v>
      </c>
      <c r="B31">
        <v>2711</v>
      </c>
      <c r="C31">
        <v>2175</v>
      </c>
      <c r="D31">
        <v>535</v>
      </c>
      <c r="E31">
        <v>1689</v>
      </c>
      <c r="F31">
        <v>1399</v>
      </c>
      <c r="G31">
        <v>290</v>
      </c>
      <c r="H31">
        <v>667</v>
      </c>
      <c r="I31">
        <v>598</v>
      </c>
      <c r="J31">
        <v>70</v>
      </c>
      <c r="K31">
        <v>115</v>
      </c>
      <c r="L31">
        <v>113</v>
      </c>
      <c r="M31">
        <v>3</v>
      </c>
      <c r="N31">
        <v>21</v>
      </c>
      <c r="O31">
        <v>21</v>
      </c>
      <c r="P31">
        <v>0</v>
      </c>
      <c r="Q31">
        <v>192</v>
      </c>
      <c r="R31">
        <v>141</v>
      </c>
      <c r="S31">
        <v>51</v>
      </c>
      <c r="T31">
        <v>109</v>
      </c>
      <c r="U31">
        <v>76</v>
      </c>
      <c r="V31">
        <v>33</v>
      </c>
      <c r="W31">
        <v>97</v>
      </c>
      <c r="X31">
        <v>92</v>
      </c>
      <c r="Y31">
        <v>4</v>
      </c>
      <c r="Z31">
        <v>68</v>
      </c>
      <c r="AA31">
        <v>55</v>
      </c>
      <c r="AB31">
        <v>13</v>
      </c>
      <c r="AC31">
        <v>17</v>
      </c>
      <c r="AD31">
        <v>15</v>
      </c>
      <c r="AE31">
        <v>2</v>
      </c>
      <c r="AF31">
        <v>9</v>
      </c>
      <c r="AG31">
        <v>8</v>
      </c>
      <c r="AH31">
        <v>1</v>
      </c>
      <c r="AI31" t="s">
        <v>19</v>
      </c>
      <c r="AJ31" t="s">
        <v>19</v>
      </c>
      <c r="AK31" t="s">
        <v>19</v>
      </c>
      <c r="AL31">
        <v>19</v>
      </c>
      <c r="AM31">
        <v>13</v>
      </c>
      <c r="AN31">
        <v>7</v>
      </c>
      <c r="AO31">
        <v>8</v>
      </c>
      <c r="AP31">
        <v>4</v>
      </c>
      <c r="AQ31">
        <v>3</v>
      </c>
      <c r="AR31">
        <v>6</v>
      </c>
      <c r="AS31">
        <v>6</v>
      </c>
      <c r="AT31">
        <v>0</v>
      </c>
      <c r="AU31">
        <v>10</v>
      </c>
      <c r="AV31">
        <v>9</v>
      </c>
      <c r="AW31">
        <v>1</v>
      </c>
      <c r="AX31">
        <v>441</v>
      </c>
      <c r="AY31">
        <v>299</v>
      </c>
      <c r="AZ31">
        <v>142</v>
      </c>
    </row>
    <row r="32" spans="1:52">
      <c r="A32" t="s">
        <v>905</v>
      </c>
      <c r="B32">
        <v>4583</v>
      </c>
      <c r="C32">
        <v>3576</v>
      </c>
      <c r="D32">
        <v>1008</v>
      </c>
      <c r="E32">
        <v>3134</v>
      </c>
      <c r="F32">
        <v>2477</v>
      </c>
      <c r="G32">
        <v>657</v>
      </c>
      <c r="H32">
        <v>1037</v>
      </c>
      <c r="I32">
        <v>912</v>
      </c>
      <c r="J32">
        <v>125</v>
      </c>
      <c r="K32">
        <v>201</v>
      </c>
      <c r="L32">
        <v>196</v>
      </c>
      <c r="M32">
        <v>5</v>
      </c>
      <c r="N32">
        <v>31</v>
      </c>
      <c r="O32">
        <v>31</v>
      </c>
      <c r="P32">
        <v>1</v>
      </c>
      <c r="Q32">
        <v>370</v>
      </c>
      <c r="R32">
        <v>255</v>
      </c>
      <c r="S32">
        <v>115</v>
      </c>
      <c r="T32">
        <v>244</v>
      </c>
      <c r="U32">
        <v>181</v>
      </c>
      <c r="V32">
        <v>63</v>
      </c>
      <c r="W32">
        <v>147</v>
      </c>
      <c r="X32">
        <v>127</v>
      </c>
      <c r="Y32">
        <v>21</v>
      </c>
      <c r="Z32">
        <v>122</v>
      </c>
      <c r="AA32">
        <v>96</v>
      </c>
      <c r="AB32">
        <v>26</v>
      </c>
      <c r="AC32">
        <v>18</v>
      </c>
      <c r="AD32">
        <v>13</v>
      </c>
      <c r="AE32">
        <v>5</v>
      </c>
      <c r="AF32">
        <v>9</v>
      </c>
      <c r="AG32">
        <v>6</v>
      </c>
      <c r="AH32">
        <v>4</v>
      </c>
      <c r="AI32">
        <v>3</v>
      </c>
      <c r="AJ32">
        <v>2</v>
      </c>
      <c r="AK32">
        <v>1</v>
      </c>
      <c r="AL32">
        <v>39</v>
      </c>
      <c r="AM32">
        <v>28</v>
      </c>
      <c r="AN32">
        <v>11</v>
      </c>
      <c r="AO32">
        <v>33</v>
      </c>
      <c r="AP32">
        <v>29</v>
      </c>
      <c r="AQ32">
        <v>4</v>
      </c>
      <c r="AR32">
        <v>14</v>
      </c>
      <c r="AS32">
        <v>14</v>
      </c>
      <c r="AT32">
        <v>0</v>
      </c>
      <c r="AU32">
        <v>5</v>
      </c>
      <c r="AV32">
        <v>4</v>
      </c>
      <c r="AW32">
        <v>1</v>
      </c>
      <c r="AX32">
        <v>366</v>
      </c>
      <c r="AY32">
        <v>245</v>
      </c>
      <c r="AZ32">
        <v>121</v>
      </c>
    </row>
    <row r="33" spans="1:52">
      <c r="A33" t="s">
        <v>904</v>
      </c>
      <c r="B33">
        <v>963</v>
      </c>
      <c r="C33">
        <v>803</v>
      </c>
      <c r="D33">
        <v>160</v>
      </c>
      <c r="E33">
        <v>650</v>
      </c>
      <c r="F33">
        <v>539</v>
      </c>
      <c r="G33">
        <v>112</v>
      </c>
      <c r="H33">
        <v>227</v>
      </c>
      <c r="I33">
        <v>206</v>
      </c>
      <c r="J33">
        <v>21</v>
      </c>
      <c r="K33">
        <v>50</v>
      </c>
      <c r="L33">
        <v>50</v>
      </c>
      <c r="M33" t="s">
        <v>19</v>
      </c>
      <c r="N33">
        <v>7</v>
      </c>
      <c r="O33">
        <v>7</v>
      </c>
      <c r="P33" t="s">
        <v>19</v>
      </c>
      <c r="Q33">
        <v>56</v>
      </c>
      <c r="R33">
        <v>40</v>
      </c>
      <c r="S33">
        <v>16</v>
      </c>
      <c r="T33">
        <v>49</v>
      </c>
      <c r="U33">
        <v>40</v>
      </c>
      <c r="V33">
        <v>9</v>
      </c>
      <c r="W33">
        <v>47</v>
      </c>
      <c r="X33">
        <v>43</v>
      </c>
      <c r="Y33">
        <v>3</v>
      </c>
      <c r="Z33">
        <v>27</v>
      </c>
      <c r="AA33">
        <v>25</v>
      </c>
      <c r="AB33">
        <v>2</v>
      </c>
      <c r="AC33">
        <v>2</v>
      </c>
      <c r="AD33">
        <v>2</v>
      </c>
      <c r="AE33">
        <v>0</v>
      </c>
      <c r="AF33">
        <v>1</v>
      </c>
      <c r="AG33">
        <v>1</v>
      </c>
      <c r="AH33">
        <v>0</v>
      </c>
      <c r="AI33">
        <v>1</v>
      </c>
      <c r="AJ33">
        <v>1</v>
      </c>
      <c r="AK33" t="s">
        <v>19</v>
      </c>
      <c r="AL33">
        <v>9</v>
      </c>
      <c r="AM33">
        <v>9</v>
      </c>
      <c r="AN33">
        <v>1</v>
      </c>
      <c r="AO33">
        <v>10</v>
      </c>
      <c r="AP33">
        <v>9</v>
      </c>
      <c r="AQ33">
        <v>1</v>
      </c>
      <c r="AR33">
        <v>1</v>
      </c>
      <c r="AS33">
        <v>1</v>
      </c>
      <c r="AT33" t="s">
        <v>19</v>
      </c>
      <c r="AU33">
        <v>2</v>
      </c>
      <c r="AV33">
        <v>2</v>
      </c>
      <c r="AW33">
        <v>0</v>
      </c>
      <c r="AX33">
        <v>84</v>
      </c>
      <c r="AY33">
        <v>66</v>
      </c>
      <c r="AZ33">
        <v>18</v>
      </c>
    </row>
    <row r="34" spans="1:52">
      <c r="A34" t="s">
        <v>903</v>
      </c>
      <c r="B34">
        <v>312</v>
      </c>
      <c r="C34">
        <v>237</v>
      </c>
      <c r="D34">
        <v>75</v>
      </c>
      <c r="E34">
        <v>206</v>
      </c>
      <c r="F34">
        <v>160</v>
      </c>
      <c r="G34">
        <v>46</v>
      </c>
      <c r="H34">
        <v>99</v>
      </c>
      <c r="I34">
        <v>84</v>
      </c>
      <c r="J34">
        <v>15</v>
      </c>
      <c r="K34">
        <v>12</v>
      </c>
      <c r="L34">
        <v>12</v>
      </c>
      <c r="M34" t="s">
        <v>19</v>
      </c>
      <c r="N34">
        <v>4</v>
      </c>
      <c r="O34">
        <v>4</v>
      </c>
      <c r="P34" t="s">
        <v>19</v>
      </c>
      <c r="Q34">
        <v>20</v>
      </c>
      <c r="R34">
        <v>12</v>
      </c>
      <c r="S34">
        <v>9</v>
      </c>
      <c r="T34">
        <v>13</v>
      </c>
      <c r="U34">
        <v>9</v>
      </c>
      <c r="V34">
        <v>4</v>
      </c>
      <c r="W34">
        <v>15</v>
      </c>
      <c r="X34">
        <v>15</v>
      </c>
      <c r="Y34" t="s">
        <v>19</v>
      </c>
      <c r="Z34">
        <v>7</v>
      </c>
      <c r="AA34">
        <v>5</v>
      </c>
      <c r="AB34">
        <v>2</v>
      </c>
      <c r="AC34">
        <v>1</v>
      </c>
      <c r="AD34">
        <v>1</v>
      </c>
      <c r="AE34">
        <v>0</v>
      </c>
      <c r="AF34">
        <v>0</v>
      </c>
      <c r="AG34" t="s">
        <v>19</v>
      </c>
      <c r="AH34">
        <v>0</v>
      </c>
      <c r="AI34">
        <v>0</v>
      </c>
      <c r="AJ34" t="s">
        <v>19</v>
      </c>
      <c r="AK34">
        <v>0</v>
      </c>
      <c r="AL34">
        <v>1</v>
      </c>
      <c r="AM34">
        <v>1</v>
      </c>
      <c r="AN34" t="s">
        <v>19</v>
      </c>
      <c r="AO34">
        <v>2</v>
      </c>
      <c r="AP34">
        <v>1</v>
      </c>
      <c r="AQ34">
        <v>1</v>
      </c>
      <c r="AR34">
        <v>1</v>
      </c>
      <c r="AS34" t="s">
        <v>19</v>
      </c>
      <c r="AT34">
        <v>1</v>
      </c>
      <c r="AU34">
        <v>2</v>
      </c>
      <c r="AV34">
        <v>2</v>
      </c>
      <c r="AW34" t="s">
        <v>19</v>
      </c>
      <c r="AX34">
        <v>38</v>
      </c>
      <c r="AY34">
        <v>24</v>
      </c>
      <c r="AZ34">
        <v>14</v>
      </c>
    </row>
    <row r="35" spans="1:52">
      <c r="A35" t="s">
        <v>902</v>
      </c>
      <c r="B35">
        <v>1218</v>
      </c>
      <c r="C35">
        <v>906</v>
      </c>
      <c r="D35">
        <v>312</v>
      </c>
      <c r="E35">
        <v>817</v>
      </c>
      <c r="F35">
        <v>597</v>
      </c>
      <c r="G35">
        <v>220</v>
      </c>
      <c r="H35">
        <v>345</v>
      </c>
      <c r="I35">
        <v>285</v>
      </c>
      <c r="J35">
        <v>60</v>
      </c>
      <c r="K35">
        <v>64</v>
      </c>
      <c r="L35">
        <v>61</v>
      </c>
      <c r="M35">
        <v>3</v>
      </c>
      <c r="N35">
        <v>15</v>
      </c>
      <c r="O35">
        <v>15</v>
      </c>
      <c r="P35" t="s">
        <v>19</v>
      </c>
      <c r="Q35">
        <v>91</v>
      </c>
      <c r="R35">
        <v>58</v>
      </c>
      <c r="S35">
        <v>33</v>
      </c>
      <c r="T35">
        <v>43</v>
      </c>
      <c r="U35">
        <v>33</v>
      </c>
      <c r="V35">
        <v>10</v>
      </c>
      <c r="W35">
        <v>48</v>
      </c>
      <c r="X35">
        <v>48</v>
      </c>
      <c r="Y35">
        <v>0</v>
      </c>
      <c r="Z35">
        <v>18</v>
      </c>
      <c r="AA35">
        <v>14</v>
      </c>
      <c r="AB35">
        <v>4</v>
      </c>
      <c r="AC35">
        <v>1</v>
      </c>
      <c r="AD35" t="s">
        <v>19</v>
      </c>
      <c r="AE35">
        <v>1</v>
      </c>
      <c r="AF35">
        <v>2</v>
      </c>
      <c r="AG35">
        <v>2</v>
      </c>
      <c r="AH35">
        <v>0</v>
      </c>
      <c r="AI35">
        <v>1</v>
      </c>
      <c r="AJ35" t="s">
        <v>19</v>
      </c>
      <c r="AK35">
        <v>1</v>
      </c>
      <c r="AL35">
        <v>11</v>
      </c>
      <c r="AM35">
        <v>9</v>
      </c>
      <c r="AN35">
        <v>2</v>
      </c>
      <c r="AO35">
        <v>3</v>
      </c>
      <c r="AP35">
        <v>2</v>
      </c>
      <c r="AQ35">
        <v>1</v>
      </c>
      <c r="AR35">
        <v>1</v>
      </c>
      <c r="AS35">
        <v>1</v>
      </c>
      <c r="AT35">
        <v>0</v>
      </c>
      <c r="AU35">
        <v>1</v>
      </c>
      <c r="AV35">
        <v>1</v>
      </c>
      <c r="AW35">
        <v>0</v>
      </c>
      <c r="AX35">
        <v>138</v>
      </c>
      <c r="AY35">
        <v>95</v>
      </c>
      <c r="AZ35">
        <v>42</v>
      </c>
    </row>
    <row r="36" spans="1:52">
      <c r="A36" t="s">
        <v>901</v>
      </c>
      <c r="B36">
        <v>7494</v>
      </c>
      <c r="C36">
        <v>5784</v>
      </c>
      <c r="D36">
        <v>1710</v>
      </c>
      <c r="E36">
        <v>5379</v>
      </c>
      <c r="F36">
        <v>4188</v>
      </c>
      <c r="G36">
        <v>1192</v>
      </c>
      <c r="H36">
        <v>2170</v>
      </c>
      <c r="I36">
        <v>1897</v>
      </c>
      <c r="J36">
        <v>273</v>
      </c>
      <c r="K36">
        <v>296</v>
      </c>
      <c r="L36">
        <v>292</v>
      </c>
      <c r="M36">
        <v>4</v>
      </c>
      <c r="N36">
        <v>54</v>
      </c>
      <c r="O36">
        <v>54</v>
      </c>
      <c r="P36">
        <v>1</v>
      </c>
      <c r="Q36">
        <v>522</v>
      </c>
      <c r="R36">
        <v>370</v>
      </c>
      <c r="S36">
        <v>152</v>
      </c>
      <c r="T36">
        <v>267</v>
      </c>
      <c r="U36">
        <v>209</v>
      </c>
      <c r="V36">
        <v>58</v>
      </c>
      <c r="W36">
        <v>254</v>
      </c>
      <c r="X36">
        <v>234</v>
      </c>
      <c r="Y36">
        <v>21</v>
      </c>
      <c r="Z36">
        <v>132</v>
      </c>
      <c r="AA36">
        <v>89</v>
      </c>
      <c r="AB36">
        <v>42</v>
      </c>
      <c r="AC36">
        <v>24</v>
      </c>
      <c r="AD36">
        <v>12</v>
      </c>
      <c r="AE36">
        <v>12</v>
      </c>
      <c r="AF36">
        <v>9</v>
      </c>
      <c r="AG36">
        <v>7</v>
      </c>
      <c r="AH36">
        <v>2</v>
      </c>
      <c r="AI36">
        <v>3</v>
      </c>
      <c r="AJ36">
        <v>1</v>
      </c>
      <c r="AK36">
        <v>2</v>
      </c>
      <c r="AL36">
        <v>56</v>
      </c>
      <c r="AM36">
        <v>38</v>
      </c>
      <c r="AN36">
        <v>18</v>
      </c>
      <c r="AO36">
        <v>22</v>
      </c>
      <c r="AP36">
        <v>15</v>
      </c>
      <c r="AQ36">
        <v>7</v>
      </c>
      <c r="AR36">
        <v>15</v>
      </c>
      <c r="AS36">
        <v>13</v>
      </c>
      <c r="AT36">
        <v>2</v>
      </c>
      <c r="AU36">
        <v>5</v>
      </c>
      <c r="AV36">
        <v>4</v>
      </c>
      <c r="AW36">
        <v>1</v>
      </c>
      <c r="AX36">
        <v>644</v>
      </c>
      <c r="AY36">
        <v>402</v>
      </c>
      <c r="AZ36">
        <v>242</v>
      </c>
    </row>
    <row r="37" spans="1:52">
      <c r="A37" t="s">
        <v>900</v>
      </c>
      <c r="B37">
        <v>5600</v>
      </c>
      <c r="C37">
        <v>4289</v>
      </c>
      <c r="D37">
        <v>1312</v>
      </c>
      <c r="E37">
        <v>3831</v>
      </c>
      <c r="F37">
        <v>2954</v>
      </c>
      <c r="G37">
        <v>877</v>
      </c>
      <c r="H37">
        <v>1712</v>
      </c>
      <c r="I37">
        <v>1485</v>
      </c>
      <c r="J37">
        <v>227</v>
      </c>
      <c r="K37">
        <v>229</v>
      </c>
      <c r="L37">
        <v>224</v>
      </c>
      <c r="M37">
        <v>6</v>
      </c>
      <c r="N37">
        <v>44</v>
      </c>
      <c r="O37">
        <v>44</v>
      </c>
      <c r="P37">
        <v>1</v>
      </c>
      <c r="Q37">
        <v>411</v>
      </c>
      <c r="R37">
        <v>317</v>
      </c>
      <c r="S37">
        <v>94</v>
      </c>
      <c r="T37">
        <v>157</v>
      </c>
      <c r="U37">
        <v>105</v>
      </c>
      <c r="V37">
        <v>52</v>
      </c>
      <c r="W37">
        <v>190</v>
      </c>
      <c r="X37">
        <v>181</v>
      </c>
      <c r="Y37">
        <v>9</v>
      </c>
      <c r="Z37">
        <v>121</v>
      </c>
      <c r="AA37">
        <v>86</v>
      </c>
      <c r="AB37">
        <v>34</v>
      </c>
      <c r="AC37">
        <v>27</v>
      </c>
      <c r="AD37">
        <v>21</v>
      </c>
      <c r="AE37">
        <v>6</v>
      </c>
      <c r="AF37">
        <v>7</v>
      </c>
      <c r="AG37">
        <v>5</v>
      </c>
      <c r="AH37">
        <v>2</v>
      </c>
      <c r="AI37">
        <v>0</v>
      </c>
      <c r="AJ37" t="s">
        <v>19</v>
      </c>
      <c r="AK37">
        <v>0</v>
      </c>
      <c r="AL37">
        <v>49</v>
      </c>
      <c r="AM37">
        <v>35</v>
      </c>
      <c r="AN37">
        <v>13</v>
      </c>
      <c r="AO37">
        <v>28</v>
      </c>
      <c r="AP37">
        <v>17</v>
      </c>
      <c r="AQ37">
        <v>11</v>
      </c>
      <c r="AR37">
        <v>8</v>
      </c>
      <c r="AS37">
        <v>8</v>
      </c>
      <c r="AT37">
        <v>0</v>
      </c>
      <c r="AU37">
        <v>1</v>
      </c>
      <c r="AV37">
        <v>1</v>
      </c>
      <c r="AW37">
        <v>0</v>
      </c>
      <c r="AX37">
        <v>663</v>
      </c>
      <c r="AY37">
        <v>423</v>
      </c>
      <c r="AZ37">
        <v>240</v>
      </c>
    </row>
    <row r="38" spans="1:52">
      <c r="A38" t="s">
        <v>899</v>
      </c>
      <c r="B38">
        <v>1227</v>
      </c>
      <c r="C38">
        <v>909</v>
      </c>
      <c r="D38">
        <v>318</v>
      </c>
      <c r="E38">
        <v>832</v>
      </c>
      <c r="F38">
        <v>639</v>
      </c>
      <c r="G38">
        <v>193</v>
      </c>
      <c r="H38">
        <v>372</v>
      </c>
      <c r="I38">
        <v>328</v>
      </c>
      <c r="J38">
        <v>44</v>
      </c>
      <c r="K38">
        <v>46</v>
      </c>
      <c r="L38">
        <v>46</v>
      </c>
      <c r="M38" t="s">
        <v>19</v>
      </c>
      <c r="N38">
        <v>10</v>
      </c>
      <c r="O38">
        <v>10</v>
      </c>
      <c r="P38" t="s">
        <v>19</v>
      </c>
      <c r="Q38">
        <v>71</v>
      </c>
      <c r="R38">
        <v>51</v>
      </c>
      <c r="S38">
        <v>20</v>
      </c>
      <c r="T38">
        <v>39</v>
      </c>
      <c r="U38">
        <v>29</v>
      </c>
      <c r="V38">
        <v>10</v>
      </c>
      <c r="W38">
        <v>38</v>
      </c>
      <c r="X38">
        <v>38</v>
      </c>
      <c r="Y38">
        <v>1</v>
      </c>
      <c r="Z38">
        <v>21</v>
      </c>
      <c r="AA38">
        <v>14</v>
      </c>
      <c r="AB38">
        <v>6</v>
      </c>
      <c r="AC38">
        <v>4</v>
      </c>
      <c r="AD38">
        <v>1</v>
      </c>
      <c r="AE38">
        <v>3</v>
      </c>
      <c r="AF38">
        <v>2</v>
      </c>
      <c r="AG38">
        <v>1</v>
      </c>
      <c r="AH38">
        <v>1</v>
      </c>
      <c r="AI38" t="s">
        <v>19</v>
      </c>
      <c r="AJ38" t="s">
        <v>19</v>
      </c>
      <c r="AK38" t="s">
        <v>19</v>
      </c>
      <c r="AL38">
        <v>7</v>
      </c>
      <c r="AM38">
        <v>6</v>
      </c>
      <c r="AN38">
        <v>1</v>
      </c>
      <c r="AO38">
        <v>4</v>
      </c>
      <c r="AP38">
        <v>4</v>
      </c>
      <c r="AQ38">
        <v>1</v>
      </c>
      <c r="AR38">
        <v>2</v>
      </c>
      <c r="AS38">
        <v>1</v>
      </c>
      <c r="AT38">
        <v>1</v>
      </c>
      <c r="AU38">
        <v>2</v>
      </c>
      <c r="AV38">
        <v>1</v>
      </c>
      <c r="AW38">
        <v>1</v>
      </c>
      <c r="AX38">
        <v>179</v>
      </c>
      <c r="AY38">
        <v>91</v>
      </c>
      <c r="AZ38">
        <v>88</v>
      </c>
    </row>
    <row r="39" spans="1:52">
      <c r="A39" t="s">
        <v>898</v>
      </c>
      <c r="B39">
        <v>339</v>
      </c>
      <c r="C39">
        <v>272</v>
      </c>
      <c r="D39">
        <v>68</v>
      </c>
      <c r="E39">
        <v>234</v>
      </c>
      <c r="F39">
        <v>182</v>
      </c>
      <c r="G39">
        <v>52</v>
      </c>
      <c r="H39">
        <v>83</v>
      </c>
      <c r="I39">
        <v>76</v>
      </c>
      <c r="J39">
        <v>7</v>
      </c>
      <c r="K39">
        <v>27</v>
      </c>
      <c r="L39">
        <v>27</v>
      </c>
      <c r="M39" t="s">
        <v>19</v>
      </c>
      <c r="N39">
        <v>2</v>
      </c>
      <c r="O39">
        <v>2</v>
      </c>
      <c r="P39" t="s">
        <v>19</v>
      </c>
      <c r="Q39">
        <v>16</v>
      </c>
      <c r="R39">
        <v>14</v>
      </c>
      <c r="S39">
        <v>2</v>
      </c>
      <c r="T39">
        <v>24</v>
      </c>
      <c r="U39">
        <v>16</v>
      </c>
      <c r="V39">
        <v>8</v>
      </c>
      <c r="W39">
        <v>15</v>
      </c>
      <c r="X39">
        <v>15</v>
      </c>
      <c r="Y39" t="s">
        <v>19</v>
      </c>
      <c r="Z39">
        <v>7</v>
      </c>
      <c r="AA39">
        <v>6</v>
      </c>
      <c r="AB39">
        <v>1</v>
      </c>
      <c r="AC39" t="s">
        <v>19</v>
      </c>
      <c r="AD39" t="s">
        <v>19</v>
      </c>
      <c r="AE39" t="s">
        <v>19</v>
      </c>
      <c r="AF39">
        <v>2</v>
      </c>
      <c r="AG39">
        <v>2</v>
      </c>
      <c r="AH39" t="s">
        <v>19</v>
      </c>
      <c r="AI39" t="s">
        <v>19</v>
      </c>
      <c r="AJ39" t="s">
        <v>19</v>
      </c>
      <c r="AK39" t="s">
        <v>19</v>
      </c>
      <c r="AL39">
        <v>2</v>
      </c>
      <c r="AM39">
        <v>1</v>
      </c>
      <c r="AN39">
        <v>1</v>
      </c>
      <c r="AO39">
        <v>3</v>
      </c>
      <c r="AP39">
        <v>2</v>
      </c>
      <c r="AQ39">
        <v>1</v>
      </c>
      <c r="AR39">
        <v>1</v>
      </c>
      <c r="AS39">
        <v>1</v>
      </c>
      <c r="AT39" t="s">
        <v>19</v>
      </c>
      <c r="AU39" t="s">
        <v>19</v>
      </c>
      <c r="AV39" t="s">
        <v>19</v>
      </c>
      <c r="AW39" t="s">
        <v>19</v>
      </c>
      <c r="AX39">
        <v>16</v>
      </c>
      <c r="AY39">
        <v>12</v>
      </c>
      <c r="AZ39">
        <v>4</v>
      </c>
    </row>
    <row r="40" spans="1:52">
      <c r="A40" t="s">
        <v>897</v>
      </c>
      <c r="B40">
        <v>283</v>
      </c>
      <c r="C40">
        <v>238</v>
      </c>
      <c r="D40">
        <v>45</v>
      </c>
      <c r="E40">
        <v>216</v>
      </c>
      <c r="F40">
        <v>184</v>
      </c>
      <c r="G40">
        <v>32</v>
      </c>
      <c r="H40">
        <v>131</v>
      </c>
      <c r="I40">
        <v>121</v>
      </c>
      <c r="J40">
        <v>10</v>
      </c>
      <c r="K40">
        <v>13</v>
      </c>
      <c r="L40">
        <v>13</v>
      </c>
      <c r="M40" t="s">
        <v>19</v>
      </c>
      <c r="N40">
        <v>4</v>
      </c>
      <c r="O40">
        <v>4</v>
      </c>
      <c r="P40" t="s">
        <v>19</v>
      </c>
      <c r="Q40">
        <v>19</v>
      </c>
      <c r="R40">
        <v>12</v>
      </c>
      <c r="S40">
        <v>7</v>
      </c>
      <c r="T40">
        <v>9</v>
      </c>
      <c r="U40">
        <v>7</v>
      </c>
      <c r="V40">
        <v>2</v>
      </c>
      <c r="W40">
        <v>15</v>
      </c>
      <c r="X40">
        <v>14</v>
      </c>
      <c r="Y40">
        <v>1</v>
      </c>
      <c r="Z40">
        <v>5</v>
      </c>
      <c r="AA40">
        <v>4</v>
      </c>
      <c r="AB40">
        <v>1</v>
      </c>
      <c r="AC40">
        <v>0</v>
      </c>
      <c r="AD40">
        <v>0</v>
      </c>
      <c r="AE40" t="s">
        <v>19</v>
      </c>
      <c r="AF40">
        <v>1</v>
      </c>
      <c r="AG40">
        <v>1</v>
      </c>
      <c r="AH40" t="s">
        <v>19</v>
      </c>
      <c r="AI40" t="s">
        <v>19</v>
      </c>
      <c r="AJ40" t="s">
        <v>19</v>
      </c>
      <c r="AK40" t="s">
        <v>19</v>
      </c>
      <c r="AL40">
        <v>2</v>
      </c>
      <c r="AM40">
        <v>2</v>
      </c>
      <c r="AN40">
        <v>1</v>
      </c>
      <c r="AO40">
        <v>1</v>
      </c>
      <c r="AP40">
        <v>1</v>
      </c>
      <c r="AQ40">
        <v>1</v>
      </c>
      <c r="AR40" t="s">
        <v>19</v>
      </c>
      <c r="AS40" t="s">
        <v>19</v>
      </c>
      <c r="AT40" t="s">
        <v>19</v>
      </c>
      <c r="AU40" t="s">
        <v>19</v>
      </c>
      <c r="AV40" t="s">
        <v>19</v>
      </c>
      <c r="AW40" t="s">
        <v>19</v>
      </c>
      <c r="AX40">
        <v>6</v>
      </c>
      <c r="AY40">
        <v>3</v>
      </c>
      <c r="AZ40">
        <v>3</v>
      </c>
    </row>
    <row r="41" spans="1:52">
      <c r="A41" t="s">
        <v>896</v>
      </c>
      <c r="B41">
        <v>787</v>
      </c>
      <c r="C41">
        <v>679</v>
      </c>
      <c r="D41">
        <v>108</v>
      </c>
      <c r="E41">
        <v>487</v>
      </c>
      <c r="F41">
        <v>424</v>
      </c>
      <c r="G41">
        <v>63</v>
      </c>
      <c r="H41">
        <v>221</v>
      </c>
      <c r="I41">
        <v>209</v>
      </c>
      <c r="J41">
        <v>13</v>
      </c>
      <c r="K41">
        <v>42</v>
      </c>
      <c r="L41">
        <v>42</v>
      </c>
      <c r="M41" t="s">
        <v>19</v>
      </c>
      <c r="N41">
        <v>6</v>
      </c>
      <c r="O41">
        <v>6</v>
      </c>
      <c r="P41" t="s">
        <v>19</v>
      </c>
      <c r="Q41">
        <v>35</v>
      </c>
      <c r="R41">
        <v>26</v>
      </c>
      <c r="S41">
        <v>9</v>
      </c>
      <c r="T41">
        <v>42</v>
      </c>
      <c r="U41">
        <v>36</v>
      </c>
      <c r="V41">
        <v>5</v>
      </c>
      <c r="W41">
        <v>40</v>
      </c>
      <c r="X41">
        <v>39</v>
      </c>
      <c r="Y41">
        <v>1</v>
      </c>
      <c r="Z41">
        <v>22</v>
      </c>
      <c r="AA41">
        <v>18</v>
      </c>
      <c r="AB41">
        <v>4</v>
      </c>
      <c r="AC41">
        <v>4</v>
      </c>
      <c r="AD41">
        <v>4</v>
      </c>
      <c r="AE41">
        <v>0</v>
      </c>
      <c r="AF41">
        <v>4</v>
      </c>
      <c r="AG41">
        <v>3</v>
      </c>
      <c r="AH41">
        <v>1</v>
      </c>
      <c r="AI41">
        <v>2</v>
      </c>
      <c r="AJ41">
        <v>2</v>
      </c>
      <c r="AK41" t="s">
        <v>19</v>
      </c>
      <c r="AL41">
        <v>6</v>
      </c>
      <c r="AM41">
        <v>4</v>
      </c>
      <c r="AN41">
        <v>2</v>
      </c>
      <c r="AO41">
        <v>6</v>
      </c>
      <c r="AP41">
        <v>5</v>
      </c>
      <c r="AQ41">
        <v>1</v>
      </c>
      <c r="AR41" t="s">
        <v>19</v>
      </c>
      <c r="AS41" t="s">
        <v>19</v>
      </c>
      <c r="AT41" t="s">
        <v>19</v>
      </c>
      <c r="AU41" t="s">
        <v>19</v>
      </c>
      <c r="AV41" t="s">
        <v>19</v>
      </c>
      <c r="AW41" t="s">
        <v>19</v>
      </c>
      <c r="AX41">
        <v>119</v>
      </c>
      <c r="AY41">
        <v>93</v>
      </c>
      <c r="AZ41">
        <v>26</v>
      </c>
    </row>
    <row r="42" spans="1:52">
      <c r="A42" t="s">
        <v>895</v>
      </c>
      <c r="B42">
        <v>2188</v>
      </c>
      <c r="C42">
        <v>1851</v>
      </c>
      <c r="D42">
        <v>337</v>
      </c>
      <c r="E42">
        <v>1515</v>
      </c>
      <c r="F42">
        <v>1281</v>
      </c>
      <c r="G42">
        <v>234</v>
      </c>
      <c r="H42">
        <v>651</v>
      </c>
      <c r="I42">
        <v>597</v>
      </c>
      <c r="J42">
        <v>54</v>
      </c>
      <c r="K42">
        <v>106</v>
      </c>
      <c r="L42">
        <v>105</v>
      </c>
      <c r="M42">
        <v>1</v>
      </c>
      <c r="N42">
        <v>21</v>
      </c>
      <c r="O42">
        <v>21</v>
      </c>
      <c r="P42" t="s">
        <v>19</v>
      </c>
      <c r="Q42">
        <v>155</v>
      </c>
      <c r="R42">
        <v>116</v>
      </c>
      <c r="S42">
        <v>39</v>
      </c>
      <c r="T42">
        <v>93</v>
      </c>
      <c r="U42">
        <v>76</v>
      </c>
      <c r="V42">
        <v>18</v>
      </c>
      <c r="W42">
        <v>80</v>
      </c>
      <c r="X42">
        <v>78</v>
      </c>
      <c r="Y42">
        <v>2</v>
      </c>
      <c r="Z42">
        <v>62</v>
      </c>
      <c r="AA42">
        <v>51</v>
      </c>
      <c r="AB42">
        <v>11</v>
      </c>
      <c r="AC42">
        <v>6</v>
      </c>
      <c r="AD42">
        <v>3</v>
      </c>
      <c r="AE42">
        <v>3</v>
      </c>
      <c r="AF42">
        <v>4</v>
      </c>
      <c r="AG42">
        <v>3</v>
      </c>
      <c r="AH42">
        <v>1</v>
      </c>
      <c r="AI42">
        <v>1</v>
      </c>
      <c r="AJ42">
        <v>1</v>
      </c>
      <c r="AK42" t="s">
        <v>19</v>
      </c>
      <c r="AL42">
        <v>26</v>
      </c>
      <c r="AM42">
        <v>22</v>
      </c>
      <c r="AN42">
        <v>5</v>
      </c>
      <c r="AO42">
        <v>23</v>
      </c>
      <c r="AP42">
        <v>20</v>
      </c>
      <c r="AQ42">
        <v>3</v>
      </c>
      <c r="AR42" t="s">
        <v>19</v>
      </c>
      <c r="AS42" t="s">
        <v>19</v>
      </c>
      <c r="AT42" t="s">
        <v>19</v>
      </c>
      <c r="AU42">
        <v>2</v>
      </c>
      <c r="AV42">
        <v>2</v>
      </c>
      <c r="AW42" t="s">
        <v>19</v>
      </c>
      <c r="AX42">
        <v>176</v>
      </c>
      <c r="AY42">
        <v>144</v>
      </c>
      <c r="AZ42">
        <v>32</v>
      </c>
    </row>
    <row r="43" spans="1:52">
      <c r="A43" t="s">
        <v>894</v>
      </c>
      <c r="B43">
        <v>2582</v>
      </c>
      <c r="C43">
        <v>2161</v>
      </c>
      <c r="D43">
        <v>420</v>
      </c>
      <c r="E43">
        <v>1766</v>
      </c>
      <c r="F43">
        <v>1489</v>
      </c>
      <c r="G43">
        <v>277</v>
      </c>
      <c r="H43">
        <v>742</v>
      </c>
      <c r="I43">
        <v>674</v>
      </c>
      <c r="J43">
        <v>67</v>
      </c>
      <c r="K43">
        <v>120</v>
      </c>
      <c r="L43">
        <v>117</v>
      </c>
      <c r="M43">
        <v>3</v>
      </c>
      <c r="N43">
        <v>27</v>
      </c>
      <c r="O43">
        <v>27</v>
      </c>
      <c r="P43">
        <v>0</v>
      </c>
      <c r="Q43">
        <v>124</v>
      </c>
      <c r="R43">
        <v>103</v>
      </c>
      <c r="S43">
        <v>22</v>
      </c>
      <c r="T43">
        <v>125</v>
      </c>
      <c r="U43">
        <v>106</v>
      </c>
      <c r="V43">
        <v>20</v>
      </c>
      <c r="W43">
        <v>99</v>
      </c>
      <c r="X43">
        <v>94</v>
      </c>
      <c r="Y43">
        <v>4</v>
      </c>
      <c r="Z43">
        <v>65</v>
      </c>
      <c r="AA43">
        <v>58</v>
      </c>
      <c r="AB43">
        <v>7</v>
      </c>
      <c r="AC43">
        <v>4</v>
      </c>
      <c r="AD43">
        <v>4</v>
      </c>
      <c r="AE43">
        <v>0</v>
      </c>
      <c r="AF43">
        <v>2</v>
      </c>
      <c r="AG43">
        <v>2</v>
      </c>
      <c r="AH43">
        <v>0</v>
      </c>
      <c r="AI43" t="s">
        <v>19</v>
      </c>
      <c r="AJ43" t="s">
        <v>19</v>
      </c>
      <c r="AK43" t="s">
        <v>19</v>
      </c>
      <c r="AL43">
        <v>25</v>
      </c>
      <c r="AM43">
        <v>24</v>
      </c>
      <c r="AN43">
        <v>1</v>
      </c>
      <c r="AO43">
        <v>32</v>
      </c>
      <c r="AP43">
        <v>27</v>
      </c>
      <c r="AQ43">
        <v>5</v>
      </c>
      <c r="AR43">
        <v>2</v>
      </c>
      <c r="AS43">
        <v>2</v>
      </c>
      <c r="AT43" t="s">
        <v>19</v>
      </c>
      <c r="AU43">
        <v>0</v>
      </c>
      <c r="AV43" t="s">
        <v>19</v>
      </c>
      <c r="AW43">
        <v>0</v>
      </c>
      <c r="AX43">
        <v>283</v>
      </c>
      <c r="AY43">
        <v>195</v>
      </c>
      <c r="AZ43">
        <v>88</v>
      </c>
    </row>
    <row r="44" spans="1:52">
      <c r="A44" t="s">
        <v>893</v>
      </c>
      <c r="B44">
        <v>930</v>
      </c>
      <c r="C44">
        <v>769</v>
      </c>
      <c r="D44">
        <v>161</v>
      </c>
      <c r="E44">
        <v>631</v>
      </c>
      <c r="F44">
        <v>517</v>
      </c>
      <c r="G44">
        <v>113</v>
      </c>
      <c r="H44">
        <v>287</v>
      </c>
      <c r="I44">
        <v>260</v>
      </c>
      <c r="J44">
        <v>27</v>
      </c>
      <c r="K44">
        <v>46</v>
      </c>
      <c r="L44">
        <v>45</v>
      </c>
      <c r="M44">
        <v>0</v>
      </c>
      <c r="N44">
        <v>6</v>
      </c>
      <c r="O44">
        <v>6</v>
      </c>
      <c r="P44" t="s">
        <v>19</v>
      </c>
      <c r="Q44">
        <v>52</v>
      </c>
      <c r="R44">
        <v>44</v>
      </c>
      <c r="S44">
        <v>9</v>
      </c>
      <c r="T44">
        <v>33</v>
      </c>
      <c r="U44">
        <v>28</v>
      </c>
      <c r="V44">
        <v>5</v>
      </c>
      <c r="W44">
        <v>32</v>
      </c>
      <c r="X44">
        <v>32</v>
      </c>
      <c r="Y44" t="s">
        <v>19</v>
      </c>
      <c r="Z44">
        <v>20</v>
      </c>
      <c r="AA44">
        <v>19</v>
      </c>
      <c r="AB44">
        <v>1</v>
      </c>
      <c r="AC44">
        <v>0</v>
      </c>
      <c r="AD44" t="s">
        <v>19</v>
      </c>
      <c r="AE44">
        <v>0</v>
      </c>
      <c r="AF44">
        <v>3</v>
      </c>
      <c r="AG44">
        <v>3</v>
      </c>
      <c r="AH44" t="s">
        <v>19</v>
      </c>
      <c r="AI44" t="s">
        <v>19</v>
      </c>
      <c r="AJ44" t="s">
        <v>19</v>
      </c>
      <c r="AK44" t="s">
        <v>19</v>
      </c>
      <c r="AL44">
        <v>7</v>
      </c>
      <c r="AM44">
        <v>6</v>
      </c>
      <c r="AN44">
        <v>0</v>
      </c>
      <c r="AO44">
        <v>9</v>
      </c>
      <c r="AP44">
        <v>9</v>
      </c>
      <c r="AQ44">
        <v>1</v>
      </c>
      <c r="AR44" t="s">
        <v>19</v>
      </c>
      <c r="AS44" t="s">
        <v>19</v>
      </c>
      <c r="AT44" t="s">
        <v>19</v>
      </c>
      <c r="AU44">
        <v>1</v>
      </c>
      <c r="AV44">
        <v>1</v>
      </c>
      <c r="AW44" t="s">
        <v>19</v>
      </c>
      <c r="AX44">
        <v>117</v>
      </c>
      <c r="AY44">
        <v>84</v>
      </c>
      <c r="AZ44">
        <v>33</v>
      </c>
    </row>
    <row r="45" spans="1:52">
      <c r="A45" t="s">
        <v>892</v>
      </c>
      <c r="B45">
        <v>105</v>
      </c>
      <c r="C45">
        <v>86</v>
      </c>
      <c r="D45">
        <v>19</v>
      </c>
      <c r="E45">
        <v>74</v>
      </c>
      <c r="F45">
        <v>59</v>
      </c>
      <c r="G45">
        <v>15</v>
      </c>
      <c r="H45">
        <v>35</v>
      </c>
      <c r="I45">
        <v>31</v>
      </c>
      <c r="J45">
        <v>3</v>
      </c>
      <c r="K45">
        <v>7</v>
      </c>
      <c r="L45">
        <v>7</v>
      </c>
      <c r="M45" t="s">
        <v>19</v>
      </c>
      <c r="N45" t="s">
        <v>19</v>
      </c>
      <c r="O45" t="s">
        <v>19</v>
      </c>
      <c r="P45" t="s">
        <v>19</v>
      </c>
      <c r="Q45">
        <v>4</v>
      </c>
      <c r="R45">
        <v>4</v>
      </c>
      <c r="S45" t="s">
        <v>19</v>
      </c>
      <c r="T45">
        <v>6</v>
      </c>
      <c r="U45">
        <v>4</v>
      </c>
      <c r="V45">
        <v>2</v>
      </c>
      <c r="W45">
        <v>7</v>
      </c>
      <c r="X45">
        <v>6</v>
      </c>
      <c r="Y45">
        <v>1</v>
      </c>
      <c r="Z45">
        <v>6</v>
      </c>
      <c r="AA45">
        <v>4</v>
      </c>
      <c r="AB45">
        <v>2</v>
      </c>
      <c r="AC45">
        <v>1</v>
      </c>
      <c r="AD45" t="s">
        <v>19</v>
      </c>
      <c r="AE45">
        <v>1</v>
      </c>
      <c r="AF45">
        <v>3</v>
      </c>
      <c r="AG45">
        <v>2</v>
      </c>
      <c r="AH45">
        <v>1</v>
      </c>
      <c r="AI45" t="s">
        <v>19</v>
      </c>
      <c r="AJ45" t="s">
        <v>19</v>
      </c>
      <c r="AK45" t="s">
        <v>19</v>
      </c>
      <c r="AL45">
        <v>2</v>
      </c>
      <c r="AM45">
        <v>2</v>
      </c>
      <c r="AN45" t="s">
        <v>19</v>
      </c>
      <c r="AO45">
        <v>0</v>
      </c>
      <c r="AP45" t="s">
        <v>19</v>
      </c>
      <c r="AQ45">
        <v>0</v>
      </c>
      <c r="AR45" t="s">
        <v>19</v>
      </c>
      <c r="AS45" t="s">
        <v>19</v>
      </c>
      <c r="AT45" t="s">
        <v>19</v>
      </c>
      <c r="AU45" t="s">
        <v>19</v>
      </c>
      <c r="AV45" t="s">
        <v>19</v>
      </c>
      <c r="AW45" t="s">
        <v>19</v>
      </c>
      <c r="AX45">
        <v>4</v>
      </c>
      <c r="AY45">
        <v>3</v>
      </c>
      <c r="AZ45">
        <v>0</v>
      </c>
    </row>
    <row r="46" spans="1:52">
      <c r="A46" t="s">
        <v>891</v>
      </c>
      <c r="B46">
        <v>735</v>
      </c>
      <c r="C46">
        <v>641</v>
      </c>
      <c r="D46">
        <v>94</v>
      </c>
      <c r="E46">
        <v>498</v>
      </c>
      <c r="F46">
        <v>434</v>
      </c>
      <c r="G46">
        <v>64</v>
      </c>
      <c r="H46">
        <v>217</v>
      </c>
      <c r="I46">
        <v>203</v>
      </c>
      <c r="J46">
        <v>14</v>
      </c>
      <c r="K46">
        <v>36</v>
      </c>
      <c r="L46">
        <v>35</v>
      </c>
      <c r="M46">
        <v>1</v>
      </c>
      <c r="N46">
        <v>3</v>
      </c>
      <c r="O46">
        <v>3</v>
      </c>
      <c r="P46" t="s">
        <v>19</v>
      </c>
      <c r="Q46">
        <v>38</v>
      </c>
      <c r="R46">
        <v>30</v>
      </c>
      <c r="S46">
        <v>8</v>
      </c>
      <c r="T46">
        <v>68</v>
      </c>
      <c r="U46">
        <v>58</v>
      </c>
      <c r="V46">
        <v>11</v>
      </c>
      <c r="W46">
        <v>28</v>
      </c>
      <c r="X46">
        <v>25</v>
      </c>
      <c r="Y46">
        <v>3</v>
      </c>
      <c r="Z46">
        <v>24</v>
      </c>
      <c r="AA46">
        <v>21</v>
      </c>
      <c r="AB46">
        <v>3</v>
      </c>
      <c r="AC46">
        <v>1</v>
      </c>
      <c r="AD46">
        <v>1</v>
      </c>
      <c r="AE46">
        <v>0</v>
      </c>
      <c r="AF46">
        <v>6</v>
      </c>
      <c r="AG46">
        <v>6</v>
      </c>
      <c r="AH46" t="s">
        <v>19</v>
      </c>
      <c r="AI46" t="s">
        <v>19</v>
      </c>
      <c r="AJ46" t="s">
        <v>19</v>
      </c>
      <c r="AK46" t="s">
        <v>19</v>
      </c>
      <c r="AL46">
        <v>5</v>
      </c>
      <c r="AM46">
        <v>4</v>
      </c>
      <c r="AN46">
        <v>2</v>
      </c>
      <c r="AO46">
        <v>7</v>
      </c>
      <c r="AP46">
        <v>6</v>
      </c>
      <c r="AQ46">
        <v>1</v>
      </c>
      <c r="AR46">
        <v>1</v>
      </c>
      <c r="AS46">
        <v>1</v>
      </c>
      <c r="AT46" t="s">
        <v>19</v>
      </c>
      <c r="AU46">
        <v>4</v>
      </c>
      <c r="AV46">
        <v>4</v>
      </c>
      <c r="AW46">
        <v>0</v>
      </c>
      <c r="AX46">
        <v>43</v>
      </c>
      <c r="AY46">
        <v>38</v>
      </c>
      <c r="AZ46">
        <v>5</v>
      </c>
    </row>
    <row r="47" spans="1:52">
      <c r="A47" t="s">
        <v>890</v>
      </c>
      <c r="B47">
        <v>1494</v>
      </c>
      <c r="C47">
        <v>1313</v>
      </c>
      <c r="D47">
        <v>181</v>
      </c>
      <c r="E47">
        <v>1047</v>
      </c>
      <c r="F47">
        <v>914</v>
      </c>
      <c r="G47">
        <v>133</v>
      </c>
      <c r="H47">
        <v>428</v>
      </c>
      <c r="I47">
        <v>400</v>
      </c>
      <c r="J47">
        <v>29</v>
      </c>
      <c r="K47">
        <v>73</v>
      </c>
      <c r="L47">
        <v>73</v>
      </c>
      <c r="M47" t="s">
        <v>19</v>
      </c>
      <c r="N47">
        <v>15</v>
      </c>
      <c r="O47">
        <v>15</v>
      </c>
      <c r="P47" t="s">
        <v>19</v>
      </c>
      <c r="Q47">
        <v>75</v>
      </c>
      <c r="R47">
        <v>61</v>
      </c>
      <c r="S47">
        <v>14</v>
      </c>
      <c r="T47">
        <v>87</v>
      </c>
      <c r="U47">
        <v>73</v>
      </c>
      <c r="V47">
        <v>14</v>
      </c>
      <c r="W47">
        <v>56</v>
      </c>
      <c r="X47">
        <v>56</v>
      </c>
      <c r="Y47">
        <v>1</v>
      </c>
      <c r="Z47">
        <v>48</v>
      </c>
      <c r="AA47">
        <v>37</v>
      </c>
      <c r="AB47">
        <v>10</v>
      </c>
      <c r="AC47">
        <v>6</v>
      </c>
      <c r="AD47">
        <v>4</v>
      </c>
      <c r="AE47">
        <v>2</v>
      </c>
      <c r="AF47">
        <v>2</v>
      </c>
      <c r="AG47">
        <v>1</v>
      </c>
      <c r="AH47">
        <v>1</v>
      </c>
      <c r="AI47" t="s">
        <v>19</v>
      </c>
      <c r="AJ47" t="s">
        <v>19</v>
      </c>
      <c r="AK47" t="s">
        <v>19</v>
      </c>
      <c r="AL47">
        <v>23</v>
      </c>
      <c r="AM47">
        <v>18</v>
      </c>
      <c r="AN47">
        <v>5</v>
      </c>
      <c r="AO47">
        <v>15</v>
      </c>
      <c r="AP47">
        <v>13</v>
      </c>
      <c r="AQ47">
        <v>3</v>
      </c>
      <c r="AR47">
        <v>1</v>
      </c>
      <c r="AS47">
        <v>1</v>
      </c>
      <c r="AT47" t="s">
        <v>19</v>
      </c>
      <c r="AU47">
        <v>1</v>
      </c>
      <c r="AV47">
        <v>1</v>
      </c>
      <c r="AW47" t="s">
        <v>19</v>
      </c>
      <c r="AX47">
        <v>109</v>
      </c>
      <c r="AY47">
        <v>100</v>
      </c>
      <c r="AZ47">
        <v>9</v>
      </c>
    </row>
    <row r="48" spans="1:52">
      <c r="A48" t="s">
        <v>889</v>
      </c>
      <c r="B48">
        <v>592</v>
      </c>
      <c r="C48">
        <v>557</v>
      </c>
      <c r="D48">
        <v>35</v>
      </c>
      <c r="E48">
        <v>400</v>
      </c>
      <c r="F48">
        <v>375</v>
      </c>
      <c r="G48">
        <v>25</v>
      </c>
      <c r="H48">
        <v>236</v>
      </c>
      <c r="I48">
        <v>231</v>
      </c>
      <c r="J48">
        <v>4</v>
      </c>
      <c r="K48">
        <v>25</v>
      </c>
      <c r="L48">
        <v>25</v>
      </c>
      <c r="M48">
        <v>1</v>
      </c>
      <c r="N48">
        <v>2</v>
      </c>
      <c r="O48">
        <v>2</v>
      </c>
      <c r="P48" t="s">
        <v>19</v>
      </c>
      <c r="Q48">
        <v>31</v>
      </c>
      <c r="R48">
        <v>29</v>
      </c>
      <c r="S48">
        <v>2</v>
      </c>
      <c r="T48">
        <v>25</v>
      </c>
      <c r="U48">
        <v>22</v>
      </c>
      <c r="V48">
        <v>4</v>
      </c>
      <c r="W48">
        <v>19</v>
      </c>
      <c r="X48">
        <v>19</v>
      </c>
      <c r="Y48" t="s">
        <v>19</v>
      </c>
      <c r="Z48">
        <v>15</v>
      </c>
      <c r="AA48">
        <v>15</v>
      </c>
      <c r="AB48">
        <v>1</v>
      </c>
      <c r="AC48">
        <v>1</v>
      </c>
      <c r="AD48">
        <v>1</v>
      </c>
      <c r="AE48" t="s">
        <v>19</v>
      </c>
      <c r="AF48">
        <v>1</v>
      </c>
      <c r="AG48">
        <v>1</v>
      </c>
      <c r="AH48" t="s">
        <v>19</v>
      </c>
      <c r="AI48" t="s">
        <v>19</v>
      </c>
      <c r="AJ48" t="s">
        <v>19</v>
      </c>
      <c r="AK48" t="s">
        <v>19</v>
      </c>
      <c r="AL48">
        <v>6</v>
      </c>
      <c r="AM48">
        <v>6</v>
      </c>
      <c r="AN48">
        <v>0</v>
      </c>
      <c r="AO48">
        <v>7</v>
      </c>
      <c r="AP48">
        <v>6</v>
      </c>
      <c r="AQ48">
        <v>0</v>
      </c>
      <c r="AR48" t="s">
        <v>19</v>
      </c>
      <c r="AS48" t="s">
        <v>19</v>
      </c>
      <c r="AT48" t="s">
        <v>19</v>
      </c>
      <c r="AU48">
        <v>1</v>
      </c>
      <c r="AV48">
        <v>1</v>
      </c>
      <c r="AW48" t="s">
        <v>19</v>
      </c>
      <c r="AX48">
        <v>77</v>
      </c>
      <c r="AY48">
        <v>74</v>
      </c>
      <c r="AZ48">
        <v>3</v>
      </c>
    </row>
    <row r="49" spans="1:52">
      <c r="A49" t="s">
        <v>888</v>
      </c>
      <c r="B49">
        <v>4890</v>
      </c>
      <c r="C49">
        <v>4174</v>
      </c>
      <c r="D49">
        <v>716</v>
      </c>
      <c r="E49">
        <v>3209</v>
      </c>
      <c r="F49">
        <v>2740</v>
      </c>
      <c r="G49">
        <v>469</v>
      </c>
      <c r="H49">
        <v>1297</v>
      </c>
      <c r="I49">
        <v>1205</v>
      </c>
      <c r="J49">
        <v>92</v>
      </c>
      <c r="K49">
        <v>212</v>
      </c>
      <c r="L49">
        <v>210</v>
      </c>
      <c r="M49">
        <v>2</v>
      </c>
      <c r="N49">
        <v>41</v>
      </c>
      <c r="O49">
        <v>41</v>
      </c>
      <c r="P49" t="s">
        <v>19</v>
      </c>
      <c r="Q49">
        <v>317</v>
      </c>
      <c r="R49">
        <v>267</v>
      </c>
      <c r="S49">
        <v>50</v>
      </c>
      <c r="T49">
        <v>270</v>
      </c>
      <c r="U49">
        <v>237</v>
      </c>
      <c r="V49">
        <v>33</v>
      </c>
      <c r="W49">
        <v>190</v>
      </c>
      <c r="X49">
        <v>183</v>
      </c>
      <c r="Y49">
        <v>7</v>
      </c>
      <c r="Z49">
        <v>162</v>
      </c>
      <c r="AA49">
        <v>142</v>
      </c>
      <c r="AB49">
        <v>20</v>
      </c>
      <c r="AC49">
        <v>30</v>
      </c>
      <c r="AD49">
        <v>29</v>
      </c>
      <c r="AE49">
        <v>1</v>
      </c>
      <c r="AF49">
        <v>19</v>
      </c>
      <c r="AG49">
        <v>14</v>
      </c>
      <c r="AH49">
        <v>5</v>
      </c>
      <c r="AI49">
        <v>5</v>
      </c>
      <c r="AJ49">
        <v>3</v>
      </c>
      <c r="AK49">
        <v>2</v>
      </c>
      <c r="AL49">
        <v>50</v>
      </c>
      <c r="AM49">
        <v>42</v>
      </c>
      <c r="AN49">
        <v>8</v>
      </c>
      <c r="AO49">
        <v>43</v>
      </c>
      <c r="AP49">
        <v>40</v>
      </c>
      <c r="AQ49">
        <v>3</v>
      </c>
      <c r="AR49">
        <v>10</v>
      </c>
      <c r="AS49">
        <v>10</v>
      </c>
      <c r="AT49" t="s">
        <v>19</v>
      </c>
      <c r="AU49">
        <v>6</v>
      </c>
      <c r="AV49">
        <v>5</v>
      </c>
      <c r="AW49">
        <v>1</v>
      </c>
      <c r="AX49">
        <v>531</v>
      </c>
      <c r="AY49">
        <v>395</v>
      </c>
      <c r="AZ49">
        <v>136</v>
      </c>
    </row>
    <row r="50" spans="1:52">
      <c r="A50" t="s">
        <v>887</v>
      </c>
      <c r="B50">
        <v>483</v>
      </c>
      <c r="C50">
        <v>406</v>
      </c>
      <c r="D50">
        <v>77</v>
      </c>
      <c r="E50">
        <v>317</v>
      </c>
      <c r="F50">
        <v>267</v>
      </c>
      <c r="G50">
        <v>50</v>
      </c>
      <c r="H50">
        <v>118</v>
      </c>
      <c r="I50">
        <v>108</v>
      </c>
      <c r="J50">
        <v>9</v>
      </c>
      <c r="K50">
        <v>25</v>
      </c>
      <c r="L50">
        <v>25</v>
      </c>
      <c r="M50" t="s">
        <v>19</v>
      </c>
      <c r="N50">
        <v>4</v>
      </c>
      <c r="O50">
        <v>4</v>
      </c>
      <c r="P50" t="s">
        <v>19</v>
      </c>
      <c r="Q50">
        <v>38</v>
      </c>
      <c r="R50">
        <v>32</v>
      </c>
      <c r="S50">
        <v>6</v>
      </c>
      <c r="T50">
        <v>25</v>
      </c>
      <c r="U50">
        <v>17</v>
      </c>
      <c r="V50">
        <v>7</v>
      </c>
      <c r="W50">
        <v>22</v>
      </c>
      <c r="X50">
        <v>22</v>
      </c>
      <c r="Y50">
        <v>0</v>
      </c>
      <c r="Z50">
        <v>14</v>
      </c>
      <c r="AA50">
        <v>13</v>
      </c>
      <c r="AB50">
        <v>2</v>
      </c>
      <c r="AC50">
        <v>2</v>
      </c>
      <c r="AD50">
        <v>2</v>
      </c>
      <c r="AE50">
        <v>0</v>
      </c>
      <c r="AF50">
        <v>1</v>
      </c>
      <c r="AG50" t="s">
        <v>19</v>
      </c>
      <c r="AH50">
        <v>1</v>
      </c>
      <c r="AI50" t="s">
        <v>19</v>
      </c>
      <c r="AJ50" t="s">
        <v>19</v>
      </c>
      <c r="AK50" t="s">
        <v>19</v>
      </c>
      <c r="AL50">
        <v>7</v>
      </c>
      <c r="AM50">
        <v>7</v>
      </c>
      <c r="AN50">
        <v>0</v>
      </c>
      <c r="AO50">
        <v>4</v>
      </c>
      <c r="AP50">
        <v>4</v>
      </c>
      <c r="AQ50" t="s">
        <v>19</v>
      </c>
      <c r="AR50" t="s">
        <v>19</v>
      </c>
      <c r="AS50" t="s">
        <v>19</v>
      </c>
      <c r="AT50" t="s">
        <v>19</v>
      </c>
      <c r="AU50" t="s">
        <v>19</v>
      </c>
      <c r="AV50" t="s">
        <v>19</v>
      </c>
      <c r="AW50" t="s">
        <v>19</v>
      </c>
      <c r="AX50">
        <v>42</v>
      </c>
      <c r="AY50">
        <v>31</v>
      </c>
      <c r="AZ50">
        <v>12</v>
      </c>
    </row>
    <row r="51" spans="1:52">
      <c r="A51" t="s">
        <v>886</v>
      </c>
      <c r="B51">
        <v>1088</v>
      </c>
      <c r="C51">
        <v>928</v>
      </c>
      <c r="D51">
        <v>160</v>
      </c>
      <c r="E51">
        <v>708</v>
      </c>
      <c r="F51">
        <v>600</v>
      </c>
      <c r="G51">
        <v>108</v>
      </c>
      <c r="H51">
        <v>311</v>
      </c>
      <c r="I51">
        <v>282</v>
      </c>
      <c r="J51">
        <v>29</v>
      </c>
      <c r="K51">
        <v>68</v>
      </c>
      <c r="L51">
        <v>66</v>
      </c>
      <c r="M51">
        <v>1</v>
      </c>
      <c r="N51">
        <v>11</v>
      </c>
      <c r="O51">
        <v>11</v>
      </c>
      <c r="P51" t="s">
        <v>19</v>
      </c>
      <c r="Q51">
        <v>35</v>
      </c>
      <c r="R51">
        <v>29</v>
      </c>
      <c r="S51">
        <v>6</v>
      </c>
      <c r="T51">
        <v>57</v>
      </c>
      <c r="U51">
        <v>47</v>
      </c>
      <c r="V51">
        <v>10</v>
      </c>
      <c r="W51">
        <v>54</v>
      </c>
      <c r="X51">
        <v>54</v>
      </c>
      <c r="Y51">
        <v>1</v>
      </c>
      <c r="Z51">
        <v>31</v>
      </c>
      <c r="AA51">
        <v>28</v>
      </c>
      <c r="AB51">
        <v>3</v>
      </c>
      <c r="AC51">
        <v>2</v>
      </c>
      <c r="AD51">
        <v>1</v>
      </c>
      <c r="AE51">
        <v>1</v>
      </c>
      <c r="AF51">
        <v>2</v>
      </c>
      <c r="AG51">
        <v>1</v>
      </c>
      <c r="AH51">
        <v>1</v>
      </c>
      <c r="AI51">
        <v>2</v>
      </c>
      <c r="AJ51">
        <v>1</v>
      </c>
      <c r="AK51">
        <v>1</v>
      </c>
      <c r="AL51">
        <v>9</v>
      </c>
      <c r="AM51">
        <v>9</v>
      </c>
      <c r="AN51">
        <v>0</v>
      </c>
      <c r="AO51">
        <v>15</v>
      </c>
      <c r="AP51">
        <v>14</v>
      </c>
      <c r="AQ51">
        <v>1</v>
      </c>
      <c r="AR51" t="s">
        <v>19</v>
      </c>
      <c r="AS51" t="s">
        <v>19</v>
      </c>
      <c r="AT51" t="s">
        <v>19</v>
      </c>
      <c r="AU51">
        <v>2</v>
      </c>
      <c r="AV51">
        <v>2</v>
      </c>
      <c r="AW51" t="s">
        <v>19</v>
      </c>
      <c r="AX51">
        <v>136</v>
      </c>
      <c r="AY51">
        <v>105</v>
      </c>
      <c r="AZ51">
        <v>31</v>
      </c>
    </row>
    <row r="52" spans="1:52">
      <c r="A52" t="s">
        <v>885</v>
      </c>
      <c r="B52">
        <v>637</v>
      </c>
      <c r="C52">
        <v>542</v>
      </c>
      <c r="D52">
        <v>95</v>
      </c>
      <c r="E52">
        <v>417</v>
      </c>
      <c r="F52">
        <v>356</v>
      </c>
      <c r="G52">
        <v>61</v>
      </c>
      <c r="H52">
        <v>169</v>
      </c>
      <c r="I52">
        <v>154</v>
      </c>
      <c r="J52">
        <v>16</v>
      </c>
      <c r="K52">
        <v>37</v>
      </c>
      <c r="L52">
        <v>35</v>
      </c>
      <c r="M52">
        <v>1</v>
      </c>
      <c r="N52">
        <v>5</v>
      </c>
      <c r="O52">
        <v>5</v>
      </c>
      <c r="P52" t="s">
        <v>19</v>
      </c>
      <c r="Q52">
        <v>32</v>
      </c>
      <c r="R52">
        <v>27</v>
      </c>
      <c r="S52">
        <v>5</v>
      </c>
      <c r="T52">
        <v>38</v>
      </c>
      <c r="U52">
        <v>28</v>
      </c>
      <c r="V52">
        <v>11</v>
      </c>
      <c r="W52">
        <v>28</v>
      </c>
      <c r="X52">
        <v>27</v>
      </c>
      <c r="Y52">
        <v>1</v>
      </c>
      <c r="Z52">
        <v>20</v>
      </c>
      <c r="AA52">
        <v>17</v>
      </c>
      <c r="AB52">
        <v>4</v>
      </c>
      <c r="AC52">
        <v>1</v>
      </c>
      <c r="AD52">
        <v>1</v>
      </c>
      <c r="AE52">
        <v>0</v>
      </c>
      <c r="AF52">
        <v>0</v>
      </c>
      <c r="AG52">
        <v>0</v>
      </c>
      <c r="AH52" t="s">
        <v>19</v>
      </c>
      <c r="AI52" t="s">
        <v>19</v>
      </c>
      <c r="AJ52" t="s">
        <v>19</v>
      </c>
      <c r="AK52" t="s">
        <v>19</v>
      </c>
      <c r="AL52">
        <v>7</v>
      </c>
      <c r="AM52">
        <v>6</v>
      </c>
      <c r="AN52">
        <v>1</v>
      </c>
      <c r="AO52">
        <v>12</v>
      </c>
      <c r="AP52">
        <v>9</v>
      </c>
      <c r="AQ52">
        <v>3</v>
      </c>
      <c r="AR52" t="s">
        <v>19</v>
      </c>
      <c r="AS52" t="s">
        <v>19</v>
      </c>
      <c r="AT52" t="s">
        <v>19</v>
      </c>
      <c r="AU52" t="s">
        <v>19</v>
      </c>
      <c r="AV52" t="s">
        <v>19</v>
      </c>
      <c r="AW52" t="s">
        <v>19</v>
      </c>
      <c r="AX52">
        <v>64</v>
      </c>
      <c r="AY52">
        <v>53</v>
      </c>
      <c r="AZ52">
        <v>12</v>
      </c>
    </row>
    <row r="53" spans="1:52">
      <c r="A53" t="s">
        <v>884</v>
      </c>
      <c r="B53">
        <v>662</v>
      </c>
      <c r="C53">
        <v>557</v>
      </c>
      <c r="D53">
        <v>105</v>
      </c>
      <c r="E53">
        <v>433</v>
      </c>
      <c r="F53">
        <v>362</v>
      </c>
      <c r="G53">
        <v>71</v>
      </c>
      <c r="H53">
        <v>210</v>
      </c>
      <c r="I53">
        <v>186</v>
      </c>
      <c r="J53">
        <v>24</v>
      </c>
      <c r="K53">
        <v>38</v>
      </c>
      <c r="L53">
        <v>35</v>
      </c>
      <c r="M53">
        <v>3</v>
      </c>
      <c r="N53">
        <v>11</v>
      </c>
      <c r="O53">
        <v>10</v>
      </c>
      <c r="P53">
        <v>1</v>
      </c>
      <c r="Q53">
        <v>49</v>
      </c>
      <c r="R53">
        <v>40</v>
      </c>
      <c r="S53">
        <v>9</v>
      </c>
      <c r="T53">
        <v>40</v>
      </c>
      <c r="U53">
        <v>32</v>
      </c>
      <c r="V53">
        <v>8</v>
      </c>
      <c r="W53">
        <v>26</v>
      </c>
      <c r="X53">
        <v>24</v>
      </c>
      <c r="Y53">
        <v>1</v>
      </c>
      <c r="Z53">
        <v>17</v>
      </c>
      <c r="AA53">
        <v>14</v>
      </c>
      <c r="AB53">
        <v>3</v>
      </c>
      <c r="AC53">
        <v>0</v>
      </c>
      <c r="AD53" t="s">
        <v>19</v>
      </c>
      <c r="AE53">
        <v>0</v>
      </c>
      <c r="AF53">
        <v>1</v>
      </c>
      <c r="AG53">
        <v>1</v>
      </c>
      <c r="AH53">
        <v>0</v>
      </c>
      <c r="AI53" t="s">
        <v>19</v>
      </c>
      <c r="AJ53" t="s">
        <v>19</v>
      </c>
      <c r="AK53" t="s">
        <v>19</v>
      </c>
      <c r="AL53">
        <v>6</v>
      </c>
      <c r="AM53">
        <v>4</v>
      </c>
      <c r="AN53">
        <v>2</v>
      </c>
      <c r="AO53">
        <v>9</v>
      </c>
      <c r="AP53">
        <v>8</v>
      </c>
      <c r="AQ53">
        <v>1</v>
      </c>
      <c r="AR53" t="s">
        <v>19</v>
      </c>
      <c r="AS53" t="s">
        <v>19</v>
      </c>
      <c r="AT53" t="s">
        <v>19</v>
      </c>
      <c r="AU53">
        <v>1</v>
      </c>
      <c r="AV53">
        <v>1</v>
      </c>
      <c r="AW53" t="s">
        <v>19</v>
      </c>
      <c r="AX53">
        <v>60</v>
      </c>
      <c r="AY53">
        <v>51</v>
      </c>
      <c r="AZ53">
        <v>10</v>
      </c>
    </row>
    <row r="54" spans="1:52">
      <c r="A54" t="s">
        <v>883</v>
      </c>
      <c r="B54">
        <v>1105</v>
      </c>
      <c r="C54">
        <v>1009</v>
      </c>
      <c r="D54">
        <v>96</v>
      </c>
      <c r="E54">
        <v>721</v>
      </c>
      <c r="F54">
        <v>653</v>
      </c>
      <c r="G54">
        <v>68</v>
      </c>
      <c r="H54">
        <v>350</v>
      </c>
      <c r="I54">
        <v>339</v>
      </c>
      <c r="J54">
        <v>11</v>
      </c>
      <c r="K54">
        <v>59</v>
      </c>
      <c r="L54">
        <v>58</v>
      </c>
      <c r="M54">
        <v>1</v>
      </c>
      <c r="N54">
        <v>7</v>
      </c>
      <c r="O54">
        <v>7</v>
      </c>
      <c r="P54" t="s">
        <v>19</v>
      </c>
      <c r="Q54">
        <v>64</v>
      </c>
      <c r="R54">
        <v>59</v>
      </c>
      <c r="S54">
        <v>6</v>
      </c>
      <c r="T54">
        <v>68</v>
      </c>
      <c r="U54">
        <v>63</v>
      </c>
      <c r="V54">
        <v>5</v>
      </c>
      <c r="W54">
        <v>52</v>
      </c>
      <c r="X54">
        <v>52</v>
      </c>
      <c r="Y54">
        <v>1</v>
      </c>
      <c r="Z54">
        <v>29</v>
      </c>
      <c r="AA54">
        <v>26</v>
      </c>
      <c r="AB54">
        <v>3</v>
      </c>
      <c r="AC54">
        <v>4</v>
      </c>
      <c r="AD54">
        <v>3</v>
      </c>
      <c r="AE54">
        <v>1</v>
      </c>
      <c r="AF54">
        <v>2</v>
      </c>
      <c r="AG54">
        <v>2</v>
      </c>
      <c r="AH54" t="s">
        <v>19</v>
      </c>
      <c r="AI54">
        <v>0</v>
      </c>
      <c r="AJ54" t="s">
        <v>19</v>
      </c>
      <c r="AK54">
        <v>0</v>
      </c>
      <c r="AL54">
        <v>12</v>
      </c>
      <c r="AM54">
        <v>11</v>
      </c>
      <c r="AN54">
        <v>0</v>
      </c>
      <c r="AO54">
        <v>10</v>
      </c>
      <c r="AP54">
        <v>9</v>
      </c>
      <c r="AQ54">
        <v>1</v>
      </c>
      <c r="AR54" t="s">
        <v>19</v>
      </c>
      <c r="AS54" t="s">
        <v>19</v>
      </c>
      <c r="AT54" t="s">
        <v>19</v>
      </c>
      <c r="AU54">
        <v>2</v>
      </c>
      <c r="AV54">
        <v>2</v>
      </c>
      <c r="AW54">
        <v>0</v>
      </c>
      <c r="AX54">
        <v>112</v>
      </c>
      <c r="AY54">
        <v>99</v>
      </c>
      <c r="AZ54">
        <v>13</v>
      </c>
    </row>
    <row r="55" spans="1:52">
      <c r="A55" t="s">
        <v>882</v>
      </c>
      <c r="B55">
        <v>922</v>
      </c>
      <c r="C55">
        <v>814</v>
      </c>
      <c r="D55">
        <v>108</v>
      </c>
      <c r="E55">
        <v>596</v>
      </c>
      <c r="F55">
        <v>525</v>
      </c>
      <c r="G55">
        <v>71</v>
      </c>
      <c r="H55">
        <v>266</v>
      </c>
      <c r="I55">
        <v>245</v>
      </c>
      <c r="J55">
        <v>21</v>
      </c>
      <c r="K55">
        <v>52</v>
      </c>
      <c r="L55">
        <v>52</v>
      </c>
      <c r="M55">
        <v>1</v>
      </c>
      <c r="N55">
        <v>5</v>
      </c>
      <c r="O55">
        <v>5</v>
      </c>
      <c r="P55" t="s">
        <v>19</v>
      </c>
      <c r="Q55">
        <v>50</v>
      </c>
      <c r="R55">
        <v>40</v>
      </c>
      <c r="S55">
        <v>10</v>
      </c>
      <c r="T55">
        <v>52</v>
      </c>
      <c r="U55">
        <v>44</v>
      </c>
      <c r="V55">
        <v>8</v>
      </c>
      <c r="W55">
        <v>45</v>
      </c>
      <c r="X55">
        <v>43</v>
      </c>
      <c r="Y55">
        <v>2</v>
      </c>
      <c r="Z55">
        <v>28</v>
      </c>
      <c r="AA55">
        <v>22</v>
      </c>
      <c r="AB55">
        <v>5</v>
      </c>
      <c r="AC55">
        <v>5</v>
      </c>
      <c r="AD55">
        <v>3</v>
      </c>
      <c r="AE55">
        <v>2</v>
      </c>
      <c r="AF55">
        <v>0</v>
      </c>
      <c r="AG55" t="s">
        <v>19</v>
      </c>
      <c r="AH55">
        <v>0</v>
      </c>
      <c r="AI55" t="s">
        <v>19</v>
      </c>
      <c r="AJ55" t="s">
        <v>19</v>
      </c>
      <c r="AK55" t="s">
        <v>19</v>
      </c>
      <c r="AL55">
        <v>11</v>
      </c>
      <c r="AM55">
        <v>9</v>
      </c>
      <c r="AN55">
        <v>2</v>
      </c>
      <c r="AO55">
        <v>10</v>
      </c>
      <c r="AP55">
        <v>9</v>
      </c>
      <c r="AQ55">
        <v>1</v>
      </c>
      <c r="AR55" t="s">
        <v>19</v>
      </c>
      <c r="AS55" t="s">
        <v>19</v>
      </c>
      <c r="AT55" t="s">
        <v>19</v>
      </c>
      <c r="AU55">
        <v>1</v>
      </c>
      <c r="AV55">
        <v>1</v>
      </c>
      <c r="AW55" t="s">
        <v>19</v>
      </c>
      <c r="AX55">
        <v>99</v>
      </c>
      <c r="AY55">
        <v>87</v>
      </c>
      <c r="AZ55">
        <v>12</v>
      </c>
    </row>
    <row r="56" spans="1:52">
      <c r="A56" t="s">
        <v>881</v>
      </c>
      <c r="B56">
        <v>737</v>
      </c>
      <c r="C56">
        <v>659</v>
      </c>
      <c r="D56">
        <v>78</v>
      </c>
      <c r="E56">
        <v>487</v>
      </c>
      <c r="F56">
        <v>434</v>
      </c>
      <c r="G56">
        <v>53</v>
      </c>
      <c r="H56">
        <v>189</v>
      </c>
      <c r="I56">
        <v>180</v>
      </c>
      <c r="J56">
        <v>8</v>
      </c>
      <c r="K56">
        <v>27</v>
      </c>
      <c r="L56">
        <v>27</v>
      </c>
      <c r="M56" t="s">
        <v>19</v>
      </c>
      <c r="N56">
        <v>4</v>
      </c>
      <c r="O56">
        <v>4</v>
      </c>
      <c r="P56" t="s">
        <v>19</v>
      </c>
      <c r="Q56">
        <v>45</v>
      </c>
      <c r="R56">
        <v>39</v>
      </c>
      <c r="S56">
        <v>5</v>
      </c>
      <c r="T56">
        <v>34</v>
      </c>
      <c r="U56">
        <v>32</v>
      </c>
      <c r="V56">
        <v>2</v>
      </c>
      <c r="W56">
        <v>21</v>
      </c>
      <c r="X56">
        <v>21</v>
      </c>
      <c r="Y56" t="s">
        <v>19</v>
      </c>
      <c r="Z56">
        <v>31</v>
      </c>
      <c r="AA56">
        <v>30</v>
      </c>
      <c r="AB56">
        <v>1</v>
      </c>
      <c r="AC56">
        <v>6</v>
      </c>
      <c r="AD56">
        <v>6</v>
      </c>
      <c r="AE56">
        <v>0</v>
      </c>
      <c r="AF56">
        <v>4</v>
      </c>
      <c r="AG56">
        <v>4</v>
      </c>
      <c r="AH56" t="s">
        <v>19</v>
      </c>
      <c r="AI56" t="s">
        <v>19</v>
      </c>
      <c r="AJ56" t="s">
        <v>19</v>
      </c>
      <c r="AK56" t="s">
        <v>19</v>
      </c>
      <c r="AL56">
        <v>6</v>
      </c>
      <c r="AM56">
        <v>5</v>
      </c>
      <c r="AN56">
        <v>1</v>
      </c>
      <c r="AO56">
        <v>10</v>
      </c>
      <c r="AP56">
        <v>10</v>
      </c>
      <c r="AQ56" t="s">
        <v>19</v>
      </c>
      <c r="AR56">
        <v>2</v>
      </c>
      <c r="AS56">
        <v>2</v>
      </c>
      <c r="AT56" t="s">
        <v>19</v>
      </c>
      <c r="AU56">
        <v>3</v>
      </c>
      <c r="AV56">
        <v>3</v>
      </c>
      <c r="AW56" t="s">
        <v>19</v>
      </c>
      <c r="AX56">
        <v>94</v>
      </c>
      <c r="AY56">
        <v>76</v>
      </c>
      <c r="AZ56">
        <v>17</v>
      </c>
    </row>
    <row r="57" spans="1:52">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row>
    <row r="58" spans="1:52">
      <c r="A58" t="s">
        <v>880</v>
      </c>
      <c r="B58">
        <v>2036</v>
      </c>
      <c r="C58">
        <v>1651</v>
      </c>
      <c r="D58">
        <v>385</v>
      </c>
      <c r="E58">
        <v>1359</v>
      </c>
      <c r="F58">
        <v>1110</v>
      </c>
      <c r="G58">
        <v>249</v>
      </c>
      <c r="H58">
        <v>640</v>
      </c>
      <c r="I58">
        <v>572</v>
      </c>
      <c r="J58">
        <v>68</v>
      </c>
      <c r="K58">
        <v>78</v>
      </c>
      <c r="L58">
        <v>78</v>
      </c>
      <c r="M58" t="s">
        <v>19</v>
      </c>
      <c r="N58">
        <v>12</v>
      </c>
      <c r="O58">
        <v>12</v>
      </c>
      <c r="P58" t="s">
        <v>19</v>
      </c>
      <c r="Q58">
        <v>149</v>
      </c>
      <c r="R58">
        <v>117</v>
      </c>
      <c r="S58">
        <v>33</v>
      </c>
      <c r="T58">
        <v>86</v>
      </c>
      <c r="U58">
        <v>66</v>
      </c>
      <c r="V58">
        <v>20</v>
      </c>
      <c r="W58">
        <v>64</v>
      </c>
      <c r="X58">
        <v>62</v>
      </c>
      <c r="Y58">
        <v>1</v>
      </c>
      <c r="Z58">
        <v>53</v>
      </c>
      <c r="AA58">
        <v>45</v>
      </c>
      <c r="AB58">
        <v>8</v>
      </c>
      <c r="AC58">
        <v>10</v>
      </c>
      <c r="AD58">
        <v>10</v>
      </c>
      <c r="AE58">
        <v>0</v>
      </c>
      <c r="AF58">
        <v>10</v>
      </c>
      <c r="AG58">
        <v>8</v>
      </c>
      <c r="AH58">
        <v>2</v>
      </c>
      <c r="AI58" t="s">
        <v>19</v>
      </c>
      <c r="AJ58" t="s">
        <v>19</v>
      </c>
      <c r="AK58" t="s">
        <v>19</v>
      </c>
      <c r="AL58">
        <v>13</v>
      </c>
      <c r="AM58">
        <v>12</v>
      </c>
      <c r="AN58">
        <v>1</v>
      </c>
      <c r="AO58">
        <v>13</v>
      </c>
      <c r="AP58">
        <v>9</v>
      </c>
      <c r="AQ58">
        <v>4</v>
      </c>
      <c r="AR58">
        <v>3</v>
      </c>
      <c r="AS58">
        <v>3</v>
      </c>
      <c r="AT58" t="s">
        <v>19</v>
      </c>
      <c r="AU58">
        <v>2</v>
      </c>
      <c r="AV58">
        <v>2</v>
      </c>
      <c r="AW58">
        <v>0</v>
      </c>
      <c r="AX58">
        <v>248</v>
      </c>
      <c r="AY58">
        <v>174</v>
      </c>
      <c r="AZ58">
        <v>73</v>
      </c>
    </row>
    <row r="59" spans="1:52">
      <c r="A59" t="s">
        <v>879</v>
      </c>
      <c r="B59">
        <v>683</v>
      </c>
      <c r="C59">
        <v>583</v>
      </c>
      <c r="D59">
        <v>100</v>
      </c>
      <c r="E59">
        <v>474</v>
      </c>
      <c r="F59">
        <v>412</v>
      </c>
      <c r="G59">
        <v>62</v>
      </c>
      <c r="H59">
        <v>208</v>
      </c>
      <c r="I59">
        <v>188</v>
      </c>
      <c r="J59">
        <v>20</v>
      </c>
      <c r="K59">
        <v>35</v>
      </c>
      <c r="L59">
        <v>34</v>
      </c>
      <c r="M59">
        <v>2</v>
      </c>
      <c r="N59">
        <v>6</v>
      </c>
      <c r="O59">
        <v>6</v>
      </c>
      <c r="P59" t="s">
        <v>19</v>
      </c>
      <c r="Q59">
        <v>52</v>
      </c>
      <c r="R59">
        <v>40</v>
      </c>
      <c r="S59">
        <v>12</v>
      </c>
      <c r="T59">
        <v>25</v>
      </c>
      <c r="U59">
        <v>24</v>
      </c>
      <c r="V59">
        <v>1</v>
      </c>
      <c r="W59">
        <v>24</v>
      </c>
      <c r="X59">
        <v>23</v>
      </c>
      <c r="Y59">
        <v>1</v>
      </c>
      <c r="Z59">
        <v>13</v>
      </c>
      <c r="AA59">
        <v>11</v>
      </c>
      <c r="AB59">
        <v>2</v>
      </c>
      <c r="AC59">
        <v>2</v>
      </c>
      <c r="AD59">
        <v>2</v>
      </c>
      <c r="AE59">
        <v>0</v>
      </c>
      <c r="AF59">
        <v>0</v>
      </c>
      <c r="AG59" t="s">
        <v>19</v>
      </c>
      <c r="AH59">
        <v>0</v>
      </c>
      <c r="AI59" t="s">
        <v>19</v>
      </c>
      <c r="AJ59" t="s">
        <v>19</v>
      </c>
      <c r="AK59" t="s">
        <v>19</v>
      </c>
      <c r="AL59">
        <v>5</v>
      </c>
      <c r="AM59">
        <v>4</v>
      </c>
      <c r="AN59">
        <v>1</v>
      </c>
      <c r="AO59">
        <v>4</v>
      </c>
      <c r="AP59">
        <v>2</v>
      </c>
      <c r="AQ59">
        <v>1</v>
      </c>
      <c r="AR59">
        <v>3</v>
      </c>
      <c r="AS59">
        <v>3</v>
      </c>
      <c r="AT59" t="s">
        <v>19</v>
      </c>
      <c r="AU59" t="s">
        <v>19</v>
      </c>
      <c r="AV59" t="s">
        <v>19</v>
      </c>
      <c r="AW59" t="s">
        <v>19</v>
      </c>
      <c r="AX59">
        <v>60</v>
      </c>
      <c r="AY59">
        <v>41</v>
      </c>
      <c r="AZ59">
        <v>19</v>
      </c>
    </row>
    <row r="60" spans="1:52">
      <c r="A60" t="s">
        <v>878</v>
      </c>
      <c r="B60">
        <v>2966</v>
      </c>
      <c r="C60">
        <v>2182</v>
      </c>
      <c r="D60">
        <v>784</v>
      </c>
      <c r="E60">
        <v>1983</v>
      </c>
      <c r="F60">
        <v>1479</v>
      </c>
      <c r="G60">
        <v>503</v>
      </c>
      <c r="H60">
        <v>557</v>
      </c>
      <c r="I60">
        <v>464</v>
      </c>
      <c r="J60">
        <v>94</v>
      </c>
      <c r="K60">
        <v>110</v>
      </c>
      <c r="L60">
        <v>108</v>
      </c>
      <c r="M60">
        <v>2</v>
      </c>
      <c r="N60">
        <v>3</v>
      </c>
      <c r="O60">
        <v>3</v>
      </c>
      <c r="P60" t="s">
        <v>19</v>
      </c>
      <c r="Q60">
        <v>213</v>
      </c>
      <c r="R60">
        <v>137</v>
      </c>
      <c r="S60">
        <v>76</v>
      </c>
      <c r="T60">
        <v>109</v>
      </c>
      <c r="U60">
        <v>80</v>
      </c>
      <c r="V60">
        <v>29</v>
      </c>
      <c r="W60">
        <v>92</v>
      </c>
      <c r="X60">
        <v>79</v>
      </c>
      <c r="Y60">
        <v>13</v>
      </c>
      <c r="Z60">
        <v>67</v>
      </c>
      <c r="AA60">
        <v>51</v>
      </c>
      <c r="AB60">
        <v>16</v>
      </c>
      <c r="AC60">
        <v>13</v>
      </c>
      <c r="AD60">
        <v>9</v>
      </c>
      <c r="AE60">
        <v>4</v>
      </c>
      <c r="AF60">
        <v>2</v>
      </c>
      <c r="AG60">
        <v>1</v>
      </c>
      <c r="AH60">
        <v>1</v>
      </c>
      <c r="AI60">
        <v>1</v>
      </c>
      <c r="AJ60" t="s">
        <v>19</v>
      </c>
      <c r="AK60">
        <v>1</v>
      </c>
      <c r="AL60">
        <v>18</v>
      </c>
      <c r="AM60">
        <v>14</v>
      </c>
      <c r="AN60">
        <v>4</v>
      </c>
      <c r="AO60">
        <v>13</v>
      </c>
      <c r="AP60">
        <v>10</v>
      </c>
      <c r="AQ60">
        <v>3</v>
      </c>
      <c r="AR60">
        <v>10</v>
      </c>
      <c r="AS60">
        <v>9</v>
      </c>
      <c r="AT60">
        <v>1</v>
      </c>
      <c r="AU60">
        <v>11</v>
      </c>
      <c r="AV60">
        <v>8</v>
      </c>
      <c r="AW60">
        <v>2</v>
      </c>
      <c r="AX60">
        <v>392</v>
      </c>
      <c r="AY60">
        <v>247</v>
      </c>
      <c r="AZ60">
        <v>145</v>
      </c>
    </row>
    <row r="61" spans="1:52">
      <c r="A61" t="s">
        <v>877</v>
      </c>
      <c r="B61">
        <v>1448</v>
      </c>
      <c r="C61">
        <v>1049</v>
      </c>
      <c r="D61">
        <v>398</v>
      </c>
      <c r="E61">
        <v>938</v>
      </c>
      <c r="F61">
        <v>727</v>
      </c>
      <c r="G61">
        <v>211</v>
      </c>
      <c r="H61">
        <v>304</v>
      </c>
      <c r="I61">
        <v>268</v>
      </c>
      <c r="J61">
        <v>36</v>
      </c>
      <c r="K61">
        <v>53</v>
      </c>
      <c r="L61">
        <v>51</v>
      </c>
      <c r="M61">
        <v>2</v>
      </c>
      <c r="N61">
        <v>1</v>
      </c>
      <c r="O61">
        <v>1</v>
      </c>
      <c r="P61" t="s">
        <v>19</v>
      </c>
      <c r="Q61">
        <v>127</v>
      </c>
      <c r="R61">
        <v>70</v>
      </c>
      <c r="S61">
        <v>57</v>
      </c>
      <c r="T61">
        <v>69</v>
      </c>
      <c r="U61">
        <v>44</v>
      </c>
      <c r="V61">
        <v>25</v>
      </c>
      <c r="W61">
        <v>48</v>
      </c>
      <c r="X61">
        <v>42</v>
      </c>
      <c r="Y61">
        <v>6</v>
      </c>
      <c r="Z61">
        <v>29</v>
      </c>
      <c r="AA61">
        <v>25</v>
      </c>
      <c r="AB61">
        <v>4</v>
      </c>
      <c r="AC61">
        <v>9</v>
      </c>
      <c r="AD61">
        <v>7</v>
      </c>
      <c r="AE61">
        <v>2</v>
      </c>
      <c r="AF61">
        <v>3</v>
      </c>
      <c r="AG61">
        <v>2</v>
      </c>
      <c r="AH61">
        <v>0</v>
      </c>
      <c r="AI61">
        <v>0</v>
      </c>
      <c r="AJ61" t="s">
        <v>19</v>
      </c>
      <c r="AK61">
        <v>0</v>
      </c>
      <c r="AL61">
        <v>7</v>
      </c>
      <c r="AM61">
        <v>6</v>
      </c>
      <c r="AN61">
        <v>0</v>
      </c>
      <c r="AO61">
        <v>3</v>
      </c>
      <c r="AP61">
        <v>2</v>
      </c>
      <c r="AQ61">
        <v>1</v>
      </c>
      <c r="AR61">
        <v>3</v>
      </c>
      <c r="AS61">
        <v>3</v>
      </c>
      <c r="AT61" t="s">
        <v>19</v>
      </c>
      <c r="AU61">
        <v>5</v>
      </c>
      <c r="AV61">
        <v>5</v>
      </c>
      <c r="AW61">
        <v>1</v>
      </c>
      <c r="AX61">
        <v>184</v>
      </c>
      <c r="AY61">
        <v>92</v>
      </c>
      <c r="AZ61">
        <v>92</v>
      </c>
    </row>
    <row r="62" spans="1:52">
      <c r="A62" t="s">
        <v>876</v>
      </c>
      <c r="B62">
        <v>5112</v>
      </c>
      <c r="C62">
        <v>3632</v>
      </c>
      <c r="D62">
        <v>1480</v>
      </c>
      <c r="E62">
        <v>3311</v>
      </c>
      <c r="F62">
        <v>2481</v>
      </c>
      <c r="G62">
        <v>830</v>
      </c>
      <c r="H62">
        <v>1220</v>
      </c>
      <c r="I62">
        <v>1026</v>
      </c>
      <c r="J62">
        <v>194</v>
      </c>
      <c r="K62">
        <v>186</v>
      </c>
      <c r="L62">
        <v>176</v>
      </c>
      <c r="M62">
        <v>9</v>
      </c>
      <c r="N62">
        <v>19</v>
      </c>
      <c r="O62">
        <v>17</v>
      </c>
      <c r="P62">
        <v>2</v>
      </c>
      <c r="Q62">
        <v>422</v>
      </c>
      <c r="R62">
        <v>265</v>
      </c>
      <c r="S62">
        <v>157</v>
      </c>
      <c r="T62">
        <v>114</v>
      </c>
      <c r="U62">
        <v>80</v>
      </c>
      <c r="V62">
        <v>34</v>
      </c>
      <c r="W62">
        <v>141</v>
      </c>
      <c r="X62">
        <v>130</v>
      </c>
      <c r="Y62">
        <v>12</v>
      </c>
      <c r="Z62">
        <v>80</v>
      </c>
      <c r="AA62">
        <v>52</v>
      </c>
      <c r="AB62">
        <v>28</v>
      </c>
      <c r="AC62">
        <v>16</v>
      </c>
      <c r="AD62">
        <v>10</v>
      </c>
      <c r="AE62">
        <v>6</v>
      </c>
      <c r="AF62">
        <v>10</v>
      </c>
      <c r="AG62">
        <v>6</v>
      </c>
      <c r="AH62">
        <v>4</v>
      </c>
      <c r="AI62">
        <v>2</v>
      </c>
      <c r="AJ62" t="s">
        <v>19</v>
      </c>
      <c r="AK62">
        <v>2</v>
      </c>
      <c r="AL62">
        <v>20</v>
      </c>
      <c r="AM62">
        <v>9</v>
      </c>
      <c r="AN62">
        <v>10</v>
      </c>
      <c r="AO62">
        <v>6</v>
      </c>
      <c r="AP62">
        <v>5</v>
      </c>
      <c r="AQ62">
        <v>1</v>
      </c>
      <c r="AR62">
        <v>14</v>
      </c>
      <c r="AS62">
        <v>10</v>
      </c>
      <c r="AT62">
        <v>4</v>
      </c>
      <c r="AU62">
        <v>13</v>
      </c>
      <c r="AV62">
        <v>12</v>
      </c>
      <c r="AW62">
        <v>2</v>
      </c>
      <c r="AX62">
        <v>859</v>
      </c>
      <c r="AY62">
        <v>448</v>
      </c>
      <c r="AZ62">
        <v>411</v>
      </c>
    </row>
    <row r="63" spans="1:52">
      <c r="A63" t="s">
        <v>875</v>
      </c>
      <c r="B63">
        <v>2863</v>
      </c>
      <c r="C63">
        <v>2122</v>
      </c>
      <c r="D63">
        <v>740</v>
      </c>
      <c r="E63">
        <v>1916</v>
      </c>
      <c r="F63">
        <v>1521</v>
      </c>
      <c r="G63">
        <v>395</v>
      </c>
      <c r="H63">
        <v>718</v>
      </c>
      <c r="I63">
        <v>635</v>
      </c>
      <c r="J63">
        <v>83</v>
      </c>
      <c r="K63">
        <v>95</v>
      </c>
      <c r="L63">
        <v>93</v>
      </c>
      <c r="M63">
        <v>2</v>
      </c>
      <c r="N63">
        <v>11</v>
      </c>
      <c r="O63">
        <v>10</v>
      </c>
      <c r="P63">
        <v>1</v>
      </c>
      <c r="Q63">
        <v>228</v>
      </c>
      <c r="R63">
        <v>143</v>
      </c>
      <c r="S63">
        <v>85</v>
      </c>
      <c r="T63">
        <v>86</v>
      </c>
      <c r="U63">
        <v>60</v>
      </c>
      <c r="V63">
        <v>26</v>
      </c>
      <c r="W63">
        <v>81</v>
      </c>
      <c r="X63">
        <v>74</v>
      </c>
      <c r="Y63">
        <v>8</v>
      </c>
      <c r="Z63">
        <v>45</v>
      </c>
      <c r="AA63">
        <v>31</v>
      </c>
      <c r="AB63">
        <v>14</v>
      </c>
      <c r="AC63">
        <v>15</v>
      </c>
      <c r="AD63">
        <v>10</v>
      </c>
      <c r="AE63">
        <v>5</v>
      </c>
      <c r="AF63">
        <v>11</v>
      </c>
      <c r="AG63">
        <v>8</v>
      </c>
      <c r="AH63">
        <v>2</v>
      </c>
      <c r="AI63">
        <v>1</v>
      </c>
      <c r="AJ63" t="s">
        <v>19</v>
      </c>
      <c r="AK63">
        <v>1</v>
      </c>
      <c r="AL63">
        <v>10</v>
      </c>
      <c r="AM63">
        <v>7</v>
      </c>
      <c r="AN63">
        <v>3</v>
      </c>
      <c r="AO63">
        <v>2</v>
      </c>
      <c r="AP63">
        <v>1</v>
      </c>
      <c r="AQ63">
        <v>1</v>
      </c>
      <c r="AR63">
        <v>2</v>
      </c>
      <c r="AS63">
        <v>1</v>
      </c>
      <c r="AT63">
        <v>1</v>
      </c>
      <c r="AU63">
        <v>4</v>
      </c>
      <c r="AV63">
        <v>4</v>
      </c>
      <c r="AW63">
        <v>0</v>
      </c>
      <c r="AX63">
        <v>411</v>
      </c>
      <c r="AY63">
        <v>199</v>
      </c>
      <c r="AZ63">
        <v>212</v>
      </c>
    </row>
    <row r="64" spans="1:52">
      <c r="A64" t="s">
        <v>874</v>
      </c>
      <c r="B64">
        <v>752</v>
      </c>
      <c r="C64">
        <v>506</v>
      </c>
      <c r="D64">
        <v>246</v>
      </c>
      <c r="E64">
        <v>459</v>
      </c>
      <c r="F64">
        <v>332</v>
      </c>
      <c r="G64">
        <v>127</v>
      </c>
      <c r="H64">
        <v>148</v>
      </c>
      <c r="I64">
        <v>123</v>
      </c>
      <c r="J64">
        <v>26</v>
      </c>
      <c r="K64">
        <v>31</v>
      </c>
      <c r="L64">
        <v>30</v>
      </c>
      <c r="M64">
        <v>1</v>
      </c>
      <c r="N64">
        <v>2</v>
      </c>
      <c r="O64">
        <v>2</v>
      </c>
      <c r="P64" t="s">
        <v>19</v>
      </c>
      <c r="Q64">
        <v>69</v>
      </c>
      <c r="R64">
        <v>41</v>
      </c>
      <c r="S64">
        <v>28</v>
      </c>
      <c r="T64">
        <v>18</v>
      </c>
      <c r="U64">
        <v>13</v>
      </c>
      <c r="V64">
        <v>6</v>
      </c>
      <c r="W64">
        <v>33</v>
      </c>
      <c r="X64">
        <v>29</v>
      </c>
      <c r="Y64">
        <v>4</v>
      </c>
      <c r="Z64">
        <v>12</v>
      </c>
      <c r="AA64">
        <v>5</v>
      </c>
      <c r="AB64">
        <v>7</v>
      </c>
      <c r="AC64">
        <v>3</v>
      </c>
      <c r="AD64">
        <v>1</v>
      </c>
      <c r="AE64">
        <v>2</v>
      </c>
      <c r="AF64">
        <v>1</v>
      </c>
      <c r="AG64">
        <v>1</v>
      </c>
      <c r="AH64" t="s">
        <v>19</v>
      </c>
      <c r="AI64">
        <v>0</v>
      </c>
      <c r="AJ64" t="s">
        <v>19</v>
      </c>
      <c r="AK64">
        <v>0</v>
      </c>
      <c r="AL64">
        <v>5</v>
      </c>
      <c r="AM64">
        <v>1</v>
      </c>
      <c r="AN64">
        <v>4</v>
      </c>
      <c r="AO64">
        <v>2</v>
      </c>
      <c r="AP64">
        <v>1</v>
      </c>
      <c r="AQ64">
        <v>1</v>
      </c>
      <c r="AR64">
        <v>1</v>
      </c>
      <c r="AS64">
        <v>1</v>
      </c>
      <c r="AT64" t="s">
        <v>19</v>
      </c>
      <c r="AU64" t="s">
        <v>19</v>
      </c>
      <c r="AV64" t="s">
        <v>19</v>
      </c>
      <c r="AW64" t="s">
        <v>19</v>
      </c>
      <c r="AX64">
        <v>132</v>
      </c>
      <c r="AY64">
        <v>57</v>
      </c>
      <c r="AZ64">
        <v>75</v>
      </c>
    </row>
    <row r="65" spans="1:52">
      <c r="A65" t="s">
        <v>873</v>
      </c>
      <c r="B65">
        <v>362</v>
      </c>
      <c r="C65">
        <v>332</v>
      </c>
      <c r="D65">
        <v>30</v>
      </c>
      <c r="E65">
        <v>241</v>
      </c>
      <c r="F65">
        <v>225</v>
      </c>
      <c r="G65">
        <v>17</v>
      </c>
      <c r="H65">
        <v>137</v>
      </c>
      <c r="I65">
        <v>134</v>
      </c>
      <c r="J65">
        <v>3</v>
      </c>
      <c r="K65">
        <v>16</v>
      </c>
      <c r="L65">
        <v>16</v>
      </c>
      <c r="M65" t="s">
        <v>19</v>
      </c>
      <c r="N65">
        <v>5</v>
      </c>
      <c r="O65">
        <v>5</v>
      </c>
      <c r="P65" t="s">
        <v>19</v>
      </c>
      <c r="Q65">
        <v>24</v>
      </c>
      <c r="R65">
        <v>22</v>
      </c>
      <c r="S65">
        <v>2</v>
      </c>
      <c r="T65">
        <v>13</v>
      </c>
      <c r="U65">
        <v>12</v>
      </c>
      <c r="V65">
        <v>1</v>
      </c>
      <c r="W65">
        <v>13</v>
      </c>
      <c r="X65">
        <v>13</v>
      </c>
      <c r="Y65">
        <v>1</v>
      </c>
      <c r="Z65">
        <v>12</v>
      </c>
      <c r="AA65">
        <v>12</v>
      </c>
      <c r="AB65">
        <v>0</v>
      </c>
      <c r="AC65">
        <v>3</v>
      </c>
      <c r="AD65">
        <v>3</v>
      </c>
      <c r="AE65" t="s">
        <v>19</v>
      </c>
      <c r="AF65" t="s">
        <v>19</v>
      </c>
      <c r="AG65" t="s">
        <v>19</v>
      </c>
      <c r="AH65" t="s">
        <v>19</v>
      </c>
      <c r="AI65" t="s">
        <v>19</v>
      </c>
      <c r="AJ65" t="s">
        <v>19</v>
      </c>
      <c r="AK65" t="s">
        <v>19</v>
      </c>
      <c r="AL65">
        <v>6</v>
      </c>
      <c r="AM65">
        <v>6</v>
      </c>
      <c r="AN65">
        <v>0</v>
      </c>
      <c r="AO65">
        <v>3</v>
      </c>
      <c r="AP65">
        <v>3</v>
      </c>
      <c r="AQ65">
        <v>0</v>
      </c>
      <c r="AR65" t="s">
        <v>19</v>
      </c>
      <c r="AS65" t="s">
        <v>19</v>
      </c>
      <c r="AT65" t="s">
        <v>19</v>
      </c>
      <c r="AU65" t="s">
        <v>19</v>
      </c>
      <c r="AV65" t="s">
        <v>19</v>
      </c>
      <c r="AW65" t="s">
        <v>19</v>
      </c>
      <c r="AX65">
        <v>42</v>
      </c>
      <c r="AY65">
        <v>33</v>
      </c>
      <c r="AZ65">
        <v>9</v>
      </c>
    </row>
    <row r="66" spans="1:52">
      <c r="A66" t="s">
        <v>872</v>
      </c>
      <c r="B66">
        <v>575</v>
      </c>
      <c r="C66">
        <v>453</v>
      </c>
      <c r="D66">
        <v>122</v>
      </c>
      <c r="E66">
        <v>357</v>
      </c>
      <c r="F66">
        <v>289</v>
      </c>
      <c r="G66">
        <v>68</v>
      </c>
      <c r="H66">
        <v>160</v>
      </c>
      <c r="I66">
        <v>142</v>
      </c>
      <c r="J66">
        <v>18</v>
      </c>
      <c r="K66">
        <v>24</v>
      </c>
      <c r="L66">
        <v>24</v>
      </c>
      <c r="M66" t="s">
        <v>19</v>
      </c>
      <c r="N66">
        <v>2</v>
      </c>
      <c r="O66">
        <v>2</v>
      </c>
      <c r="P66" t="s">
        <v>19</v>
      </c>
      <c r="Q66">
        <v>62</v>
      </c>
      <c r="R66">
        <v>45</v>
      </c>
      <c r="S66">
        <v>17</v>
      </c>
      <c r="T66">
        <v>18</v>
      </c>
      <c r="U66">
        <v>9</v>
      </c>
      <c r="V66">
        <v>9</v>
      </c>
      <c r="W66">
        <v>21</v>
      </c>
      <c r="X66">
        <v>21</v>
      </c>
      <c r="Y66" t="s">
        <v>19</v>
      </c>
      <c r="Z66">
        <v>18</v>
      </c>
      <c r="AA66">
        <v>10</v>
      </c>
      <c r="AB66">
        <v>8</v>
      </c>
      <c r="AC66">
        <v>3</v>
      </c>
      <c r="AD66">
        <v>3</v>
      </c>
      <c r="AE66">
        <v>0</v>
      </c>
      <c r="AF66">
        <v>0</v>
      </c>
      <c r="AG66" t="s">
        <v>19</v>
      </c>
      <c r="AH66">
        <v>0</v>
      </c>
      <c r="AI66" t="s">
        <v>19</v>
      </c>
      <c r="AJ66" t="s">
        <v>19</v>
      </c>
      <c r="AK66" t="s">
        <v>19</v>
      </c>
      <c r="AL66">
        <v>8</v>
      </c>
      <c r="AM66">
        <v>3</v>
      </c>
      <c r="AN66">
        <v>5</v>
      </c>
      <c r="AO66">
        <v>1</v>
      </c>
      <c r="AP66">
        <v>0</v>
      </c>
      <c r="AQ66">
        <v>1</v>
      </c>
      <c r="AR66">
        <v>2</v>
      </c>
      <c r="AS66">
        <v>2</v>
      </c>
      <c r="AT66" t="s">
        <v>19</v>
      </c>
      <c r="AU66">
        <v>3</v>
      </c>
      <c r="AV66">
        <v>2</v>
      </c>
      <c r="AW66">
        <v>1</v>
      </c>
      <c r="AX66">
        <v>75</v>
      </c>
      <c r="AY66">
        <v>55</v>
      </c>
      <c r="AZ66">
        <v>20</v>
      </c>
    </row>
    <row r="67" spans="1:52">
      <c r="A67" t="s">
        <v>871</v>
      </c>
      <c r="B67">
        <v>361</v>
      </c>
      <c r="C67">
        <v>290</v>
      </c>
      <c r="D67">
        <v>70</v>
      </c>
      <c r="E67">
        <v>235</v>
      </c>
      <c r="F67">
        <v>192</v>
      </c>
      <c r="G67">
        <v>42</v>
      </c>
      <c r="H67">
        <v>125</v>
      </c>
      <c r="I67">
        <v>108</v>
      </c>
      <c r="J67">
        <v>17</v>
      </c>
      <c r="K67">
        <v>17</v>
      </c>
      <c r="L67">
        <v>17</v>
      </c>
      <c r="M67" t="s">
        <v>19</v>
      </c>
      <c r="N67">
        <v>4</v>
      </c>
      <c r="O67">
        <v>4</v>
      </c>
      <c r="P67" t="s">
        <v>19</v>
      </c>
      <c r="Q67">
        <v>26</v>
      </c>
      <c r="R67">
        <v>20</v>
      </c>
      <c r="S67">
        <v>5</v>
      </c>
      <c r="T67">
        <v>9</v>
      </c>
      <c r="U67">
        <v>7</v>
      </c>
      <c r="V67">
        <v>2</v>
      </c>
      <c r="W67">
        <v>13</v>
      </c>
      <c r="X67">
        <v>12</v>
      </c>
      <c r="Y67">
        <v>1</v>
      </c>
      <c r="Z67">
        <v>8</v>
      </c>
      <c r="AA67">
        <v>7</v>
      </c>
      <c r="AB67">
        <v>0</v>
      </c>
      <c r="AC67">
        <v>2</v>
      </c>
      <c r="AD67">
        <v>2</v>
      </c>
      <c r="AE67" t="s">
        <v>19</v>
      </c>
      <c r="AF67">
        <v>1</v>
      </c>
      <c r="AG67">
        <v>1</v>
      </c>
      <c r="AH67" t="s">
        <v>19</v>
      </c>
      <c r="AI67" t="s">
        <v>19</v>
      </c>
      <c r="AJ67" t="s">
        <v>19</v>
      </c>
      <c r="AK67" t="s">
        <v>19</v>
      </c>
      <c r="AL67">
        <v>4</v>
      </c>
      <c r="AM67">
        <v>4</v>
      </c>
      <c r="AN67">
        <v>0</v>
      </c>
      <c r="AO67">
        <v>0</v>
      </c>
      <c r="AP67">
        <v>0</v>
      </c>
      <c r="AQ67" t="s">
        <v>19</v>
      </c>
      <c r="AR67">
        <v>0</v>
      </c>
      <c r="AS67" t="s">
        <v>19</v>
      </c>
      <c r="AT67">
        <v>0</v>
      </c>
      <c r="AU67" t="s">
        <v>19</v>
      </c>
      <c r="AV67" t="s">
        <v>19</v>
      </c>
      <c r="AW67" t="s">
        <v>19</v>
      </c>
      <c r="AX67">
        <v>54</v>
      </c>
      <c r="AY67">
        <v>34</v>
      </c>
      <c r="AZ67">
        <v>20</v>
      </c>
    </row>
    <row r="68" spans="1:52">
      <c r="A68" t="s">
        <v>870</v>
      </c>
      <c r="B68">
        <v>2295</v>
      </c>
      <c r="C68">
        <v>1809</v>
      </c>
      <c r="D68">
        <v>486</v>
      </c>
      <c r="E68">
        <v>1620</v>
      </c>
      <c r="F68">
        <v>1305</v>
      </c>
      <c r="G68">
        <v>315</v>
      </c>
      <c r="H68">
        <v>501</v>
      </c>
      <c r="I68">
        <v>445</v>
      </c>
      <c r="J68">
        <v>56</v>
      </c>
      <c r="K68">
        <v>90</v>
      </c>
      <c r="L68">
        <v>88</v>
      </c>
      <c r="M68">
        <v>2</v>
      </c>
      <c r="N68">
        <v>12</v>
      </c>
      <c r="O68">
        <v>12</v>
      </c>
      <c r="P68" t="s">
        <v>19</v>
      </c>
      <c r="Q68">
        <v>196</v>
      </c>
      <c r="R68">
        <v>136</v>
      </c>
      <c r="S68">
        <v>60</v>
      </c>
      <c r="T68">
        <v>102</v>
      </c>
      <c r="U68">
        <v>83</v>
      </c>
      <c r="V68">
        <v>19</v>
      </c>
      <c r="W68">
        <v>67</v>
      </c>
      <c r="X68">
        <v>56</v>
      </c>
      <c r="Y68">
        <v>11</v>
      </c>
      <c r="Z68">
        <v>52</v>
      </c>
      <c r="AA68">
        <v>42</v>
      </c>
      <c r="AB68">
        <v>10</v>
      </c>
      <c r="AC68">
        <v>8</v>
      </c>
      <c r="AD68">
        <v>5</v>
      </c>
      <c r="AE68">
        <v>3</v>
      </c>
      <c r="AF68">
        <v>2</v>
      </c>
      <c r="AG68">
        <v>1</v>
      </c>
      <c r="AH68">
        <v>1</v>
      </c>
      <c r="AI68">
        <v>2</v>
      </c>
      <c r="AJ68">
        <v>1</v>
      </c>
      <c r="AK68">
        <v>1</v>
      </c>
      <c r="AL68">
        <v>14</v>
      </c>
      <c r="AM68">
        <v>11</v>
      </c>
      <c r="AN68">
        <v>4</v>
      </c>
      <c r="AO68">
        <v>16</v>
      </c>
      <c r="AP68">
        <v>14</v>
      </c>
      <c r="AQ68">
        <v>2</v>
      </c>
      <c r="AR68">
        <v>7</v>
      </c>
      <c r="AS68">
        <v>7</v>
      </c>
      <c r="AT68" t="s">
        <v>19</v>
      </c>
      <c r="AU68">
        <v>3</v>
      </c>
      <c r="AV68">
        <v>3</v>
      </c>
      <c r="AW68">
        <v>0</v>
      </c>
      <c r="AX68">
        <v>169</v>
      </c>
      <c r="AY68">
        <v>100</v>
      </c>
      <c r="AZ68">
        <v>69</v>
      </c>
    </row>
    <row r="69" spans="1:52">
      <c r="A69" t="s">
        <v>869</v>
      </c>
      <c r="B69">
        <v>841</v>
      </c>
      <c r="C69">
        <v>615</v>
      </c>
      <c r="D69">
        <v>226</v>
      </c>
      <c r="E69">
        <v>557</v>
      </c>
      <c r="F69">
        <v>394</v>
      </c>
      <c r="G69">
        <v>163</v>
      </c>
      <c r="H69">
        <v>220</v>
      </c>
      <c r="I69">
        <v>181</v>
      </c>
      <c r="J69">
        <v>38</v>
      </c>
      <c r="K69">
        <v>42</v>
      </c>
      <c r="L69">
        <v>41</v>
      </c>
      <c r="M69">
        <v>2</v>
      </c>
      <c r="N69">
        <v>13</v>
      </c>
      <c r="O69">
        <v>13</v>
      </c>
      <c r="P69" t="s">
        <v>19</v>
      </c>
      <c r="Q69">
        <v>68</v>
      </c>
      <c r="R69">
        <v>45</v>
      </c>
      <c r="S69">
        <v>23</v>
      </c>
      <c r="T69">
        <v>31</v>
      </c>
      <c r="U69">
        <v>22</v>
      </c>
      <c r="V69">
        <v>8</v>
      </c>
      <c r="W69">
        <v>28</v>
      </c>
      <c r="X69">
        <v>28</v>
      </c>
      <c r="Y69">
        <v>0</v>
      </c>
      <c r="Z69">
        <v>14</v>
      </c>
      <c r="AA69">
        <v>11</v>
      </c>
      <c r="AB69">
        <v>3</v>
      </c>
      <c r="AC69">
        <v>1</v>
      </c>
      <c r="AD69" t="s">
        <v>19</v>
      </c>
      <c r="AE69">
        <v>1</v>
      </c>
      <c r="AF69">
        <v>1</v>
      </c>
      <c r="AG69">
        <v>1</v>
      </c>
      <c r="AH69">
        <v>0</v>
      </c>
      <c r="AI69">
        <v>1</v>
      </c>
      <c r="AJ69" t="s">
        <v>19</v>
      </c>
      <c r="AK69">
        <v>1</v>
      </c>
      <c r="AL69">
        <v>7</v>
      </c>
      <c r="AM69">
        <v>6</v>
      </c>
      <c r="AN69">
        <v>1</v>
      </c>
      <c r="AO69">
        <v>2</v>
      </c>
      <c r="AP69">
        <v>1</v>
      </c>
      <c r="AQ69">
        <v>1</v>
      </c>
      <c r="AR69">
        <v>1</v>
      </c>
      <c r="AS69">
        <v>1</v>
      </c>
      <c r="AT69">
        <v>0</v>
      </c>
      <c r="AU69">
        <v>1</v>
      </c>
      <c r="AV69">
        <v>1</v>
      </c>
      <c r="AW69">
        <v>0</v>
      </c>
      <c r="AX69">
        <v>101</v>
      </c>
      <c r="AY69">
        <v>74</v>
      </c>
      <c r="AZ69">
        <v>27</v>
      </c>
    </row>
    <row r="70" spans="1:52">
      <c r="A70" t="s">
        <v>868</v>
      </c>
      <c r="B70">
        <v>2591</v>
      </c>
      <c r="C70">
        <v>2076</v>
      </c>
      <c r="D70">
        <v>515</v>
      </c>
      <c r="E70">
        <v>1833</v>
      </c>
      <c r="F70">
        <v>1502</v>
      </c>
      <c r="G70">
        <v>331</v>
      </c>
      <c r="H70">
        <v>707</v>
      </c>
      <c r="I70">
        <v>638</v>
      </c>
      <c r="J70">
        <v>69</v>
      </c>
      <c r="K70">
        <v>102</v>
      </c>
      <c r="L70">
        <v>102</v>
      </c>
      <c r="M70">
        <v>0</v>
      </c>
      <c r="N70">
        <v>17</v>
      </c>
      <c r="O70">
        <v>17</v>
      </c>
      <c r="P70" t="s">
        <v>19</v>
      </c>
      <c r="Q70">
        <v>185</v>
      </c>
      <c r="R70">
        <v>142</v>
      </c>
      <c r="S70">
        <v>43</v>
      </c>
      <c r="T70">
        <v>95</v>
      </c>
      <c r="U70">
        <v>73</v>
      </c>
      <c r="V70">
        <v>21</v>
      </c>
      <c r="W70">
        <v>93</v>
      </c>
      <c r="X70">
        <v>87</v>
      </c>
      <c r="Y70">
        <v>6</v>
      </c>
      <c r="Z70">
        <v>46</v>
      </c>
      <c r="AA70">
        <v>33</v>
      </c>
      <c r="AB70">
        <v>14</v>
      </c>
      <c r="AC70">
        <v>8</v>
      </c>
      <c r="AD70">
        <v>3</v>
      </c>
      <c r="AE70">
        <v>5</v>
      </c>
      <c r="AF70">
        <v>3</v>
      </c>
      <c r="AG70">
        <v>3</v>
      </c>
      <c r="AH70">
        <v>0</v>
      </c>
      <c r="AI70">
        <v>1</v>
      </c>
      <c r="AJ70" t="s">
        <v>19</v>
      </c>
      <c r="AK70">
        <v>1</v>
      </c>
      <c r="AL70">
        <v>22</v>
      </c>
      <c r="AM70">
        <v>18</v>
      </c>
      <c r="AN70">
        <v>5</v>
      </c>
      <c r="AO70">
        <v>6</v>
      </c>
      <c r="AP70">
        <v>4</v>
      </c>
      <c r="AQ70">
        <v>3</v>
      </c>
      <c r="AR70">
        <v>4</v>
      </c>
      <c r="AS70">
        <v>4</v>
      </c>
      <c r="AT70">
        <v>0</v>
      </c>
      <c r="AU70">
        <v>1</v>
      </c>
      <c r="AV70">
        <v>1</v>
      </c>
      <c r="AW70" t="s">
        <v>19</v>
      </c>
      <c r="AX70">
        <v>237</v>
      </c>
      <c r="AY70">
        <v>137</v>
      </c>
      <c r="AZ70">
        <v>99</v>
      </c>
    </row>
    <row r="71" spans="1:52">
      <c r="A71" t="s">
        <v>867</v>
      </c>
      <c r="B71">
        <v>477</v>
      </c>
      <c r="C71">
        <v>337</v>
      </c>
      <c r="D71">
        <v>140</v>
      </c>
      <c r="E71">
        <v>340</v>
      </c>
      <c r="F71">
        <v>239</v>
      </c>
      <c r="G71">
        <v>101</v>
      </c>
      <c r="H71">
        <v>110</v>
      </c>
      <c r="I71">
        <v>90</v>
      </c>
      <c r="J71">
        <v>20</v>
      </c>
      <c r="K71">
        <v>18</v>
      </c>
      <c r="L71">
        <v>18</v>
      </c>
      <c r="M71" t="s">
        <v>19</v>
      </c>
      <c r="N71">
        <v>5</v>
      </c>
      <c r="O71">
        <v>5</v>
      </c>
      <c r="P71" t="s">
        <v>19</v>
      </c>
      <c r="Q71">
        <v>32</v>
      </c>
      <c r="R71">
        <v>22</v>
      </c>
      <c r="S71">
        <v>10</v>
      </c>
      <c r="T71">
        <v>14</v>
      </c>
      <c r="U71">
        <v>12</v>
      </c>
      <c r="V71">
        <v>3</v>
      </c>
      <c r="W71">
        <v>13</v>
      </c>
      <c r="X71">
        <v>12</v>
      </c>
      <c r="Y71">
        <v>1</v>
      </c>
      <c r="Z71">
        <v>9</v>
      </c>
      <c r="AA71">
        <v>4</v>
      </c>
      <c r="AB71">
        <v>5</v>
      </c>
      <c r="AC71">
        <v>1</v>
      </c>
      <c r="AD71" t="s">
        <v>19</v>
      </c>
      <c r="AE71">
        <v>1</v>
      </c>
      <c r="AF71">
        <v>0</v>
      </c>
      <c r="AG71" t="s">
        <v>19</v>
      </c>
      <c r="AH71">
        <v>0</v>
      </c>
      <c r="AI71" t="s">
        <v>19</v>
      </c>
      <c r="AJ71" t="s">
        <v>19</v>
      </c>
      <c r="AK71" t="s">
        <v>19</v>
      </c>
      <c r="AL71">
        <v>5</v>
      </c>
      <c r="AM71">
        <v>2</v>
      </c>
      <c r="AN71">
        <v>3</v>
      </c>
      <c r="AO71">
        <v>2</v>
      </c>
      <c r="AP71">
        <v>2</v>
      </c>
      <c r="AQ71">
        <v>0</v>
      </c>
      <c r="AR71">
        <v>0</v>
      </c>
      <c r="AS71" t="s">
        <v>19</v>
      </c>
      <c r="AT71">
        <v>0</v>
      </c>
      <c r="AU71" t="s">
        <v>19</v>
      </c>
      <c r="AV71" t="s">
        <v>19</v>
      </c>
      <c r="AW71" t="s">
        <v>19</v>
      </c>
      <c r="AX71">
        <v>50</v>
      </c>
      <c r="AY71">
        <v>30</v>
      </c>
      <c r="AZ71">
        <v>20</v>
      </c>
    </row>
    <row r="72" spans="1:52">
      <c r="A72" t="s">
        <v>866</v>
      </c>
      <c r="B72">
        <v>2967</v>
      </c>
      <c r="C72">
        <v>2255</v>
      </c>
      <c r="D72">
        <v>713</v>
      </c>
      <c r="E72">
        <v>2007</v>
      </c>
      <c r="F72">
        <v>1534</v>
      </c>
      <c r="G72">
        <v>473</v>
      </c>
      <c r="H72">
        <v>984</v>
      </c>
      <c r="I72">
        <v>856</v>
      </c>
      <c r="J72">
        <v>129</v>
      </c>
      <c r="K72">
        <v>105</v>
      </c>
      <c r="L72">
        <v>102</v>
      </c>
      <c r="M72">
        <v>3</v>
      </c>
      <c r="N72">
        <v>27</v>
      </c>
      <c r="O72">
        <v>26</v>
      </c>
      <c r="P72">
        <v>1</v>
      </c>
      <c r="Q72">
        <v>235</v>
      </c>
      <c r="R72">
        <v>189</v>
      </c>
      <c r="S72">
        <v>46</v>
      </c>
      <c r="T72">
        <v>66</v>
      </c>
      <c r="U72">
        <v>42</v>
      </c>
      <c r="V72">
        <v>23</v>
      </c>
      <c r="W72">
        <v>91</v>
      </c>
      <c r="X72">
        <v>87</v>
      </c>
      <c r="Y72">
        <v>4</v>
      </c>
      <c r="Z72">
        <v>65</v>
      </c>
      <c r="AA72">
        <v>47</v>
      </c>
      <c r="AB72">
        <v>17</v>
      </c>
      <c r="AC72">
        <v>20</v>
      </c>
      <c r="AD72">
        <v>17</v>
      </c>
      <c r="AE72">
        <v>3</v>
      </c>
      <c r="AF72">
        <v>4</v>
      </c>
      <c r="AG72">
        <v>2</v>
      </c>
      <c r="AH72">
        <v>2</v>
      </c>
      <c r="AI72">
        <v>0</v>
      </c>
      <c r="AJ72" t="s">
        <v>19</v>
      </c>
      <c r="AK72">
        <v>0</v>
      </c>
      <c r="AL72">
        <v>26</v>
      </c>
      <c r="AM72">
        <v>17</v>
      </c>
      <c r="AN72">
        <v>9</v>
      </c>
      <c r="AO72">
        <v>10</v>
      </c>
      <c r="AP72">
        <v>8</v>
      </c>
      <c r="AQ72">
        <v>3</v>
      </c>
      <c r="AR72">
        <v>4</v>
      </c>
      <c r="AS72">
        <v>4</v>
      </c>
      <c r="AT72">
        <v>0</v>
      </c>
      <c r="AU72">
        <v>0</v>
      </c>
      <c r="AV72" t="s">
        <v>19</v>
      </c>
      <c r="AW72">
        <v>0</v>
      </c>
      <c r="AX72">
        <v>400</v>
      </c>
      <c r="AY72">
        <v>253</v>
      </c>
      <c r="AZ72">
        <v>147</v>
      </c>
    </row>
    <row r="73" spans="1:52">
      <c r="A73" t="s">
        <v>865</v>
      </c>
      <c r="B73">
        <v>923</v>
      </c>
      <c r="C73">
        <v>762</v>
      </c>
      <c r="D73">
        <v>161</v>
      </c>
      <c r="E73">
        <v>640</v>
      </c>
      <c r="F73">
        <v>531</v>
      </c>
      <c r="G73">
        <v>109</v>
      </c>
      <c r="H73">
        <v>258</v>
      </c>
      <c r="I73">
        <v>235</v>
      </c>
      <c r="J73">
        <v>24</v>
      </c>
      <c r="K73">
        <v>44</v>
      </c>
      <c r="L73">
        <v>43</v>
      </c>
      <c r="M73">
        <v>1</v>
      </c>
      <c r="N73">
        <v>10</v>
      </c>
      <c r="O73">
        <v>10</v>
      </c>
      <c r="P73" t="s">
        <v>19</v>
      </c>
      <c r="Q73">
        <v>73</v>
      </c>
      <c r="R73">
        <v>52</v>
      </c>
      <c r="S73">
        <v>21</v>
      </c>
      <c r="T73">
        <v>25</v>
      </c>
      <c r="U73">
        <v>19</v>
      </c>
      <c r="V73">
        <v>6</v>
      </c>
      <c r="W73">
        <v>37</v>
      </c>
      <c r="X73">
        <v>35</v>
      </c>
      <c r="Y73">
        <v>2</v>
      </c>
      <c r="Z73">
        <v>26</v>
      </c>
      <c r="AA73">
        <v>19</v>
      </c>
      <c r="AB73">
        <v>6</v>
      </c>
      <c r="AC73">
        <v>3</v>
      </c>
      <c r="AD73" t="s">
        <v>19</v>
      </c>
      <c r="AE73">
        <v>3</v>
      </c>
      <c r="AF73" t="s">
        <v>19</v>
      </c>
      <c r="AG73" t="s">
        <v>19</v>
      </c>
      <c r="AH73" t="s">
        <v>19</v>
      </c>
      <c r="AI73" t="s">
        <v>19</v>
      </c>
      <c r="AJ73" t="s">
        <v>19</v>
      </c>
      <c r="AK73" t="s">
        <v>19</v>
      </c>
      <c r="AL73">
        <v>13</v>
      </c>
      <c r="AM73">
        <v>10</v>
      </c>
      <c r="AN73">
        <v>2</v>
      </c>
      <c r="AO73">
        <v>9</v>
      </c>
      <c r="AP73">
        <v>7</v>
      </c>
      <c r="AQ73">
        <v>2</v>
      </c>
      <c r="AR73" t="s">
        <v>19</v>
      </c>
      <c r="AS73" t="s">
        <v>19</v>
      </c>
      <c r="AT73" t="s">
        <v>19</v>
      </c>
      <c r="AU73">
        <v>2</v>
      </c>
      <c r="AV73">
        <v>2</v>
      </c>
      <c r="AW73" t="s">
        <v>19</v>
      </c>
      <c r="AX73">
        <v>79</v>
      </c>
      <c r="AY73">
        <v>62</v>
      </c>
      <c r="AZ73">
        <v>17</v>
      </c>
    </row>
    <row r="74" spans="1:52">
      <c r="A74" t="s">
        <v>864</v>
      </c>
      <c r="B74">
        <v>1224</v>
      </c>
      <c r="C74">
        <v>1017</v>
      </c>
      <c r="D74">
        <v>206</v>
      </c>
      <c r="E74">
        <v>826</v>
      </c>
      <c r="F74">
        <v>708</v>
      </c>
      <c r="G74">
        <v>119</v>
      </c>
      <c r="H74">
        <v>375</v>
      </c>
      <c r="I74">
        <v>344</v>
      </c>
      <c r="J74">
        <v>31</v>
      </c>
      <c r="K74">
        <v>50</v>
      </c>
      <c r="L74">
        <v>49</v>
      </c>
      <c r="M74">
        <v>2</v>
      </c>
      <c r="N74">
        <v>16</v>
      </c>
      <c r="O74">
        <v>16</v>
      </c>
      <c r="P74">
        <v>0</v>
      </c>
      <c r="Q74">
        <v>61</v>
      </c>
      <c r="R74">
        <v>48</v>
      </c>
      <c r="S74">
        <v>13</v>
      </c>
      <c r="T74">
        <v>56</v>
      </c>
      <c r="U74">
        <v>49</v>
      </c>
      <c r="V74">
        <v>7</v>
      </c>
      <c r="W74">
        <v>42</v>
      </c>
      <c r="X74">
        <v>38</v>
      </c>
      <c r="Y74">
        <v>4</v>
      </c>
      <c r="Z74">
        <v>21</v>
      </c>
      <c r="AA74">
        <v>20</v>
      </c>
      <c r="AB74">
        <v>1</v>
      </c>
      <c r="AC74">
        <v>2</v>
      </c>
      <c r="AD74">
        <v>2</v>
      </c>
      <c r="AE74">
        <v>0</v>
      </c>
      <c r="AF74">
        <v>1</v>
      </c>
      <c r="AG74">
        <v>1</v>
      </c>
      <c r="AH74">
        <v>0</v>
      </c>
      <c r="AI74" t="s">
        <v>19</v>
      </c>
      <c r="AJ74" t="s">
        <v>19</v>
      </c>
      <c r="AK74" t="s">
        <v>19</v>
      </c>
      <c r="AL74">
        <v>10</v>
      </c>
      <c r="AM74">
        <v>9</v>
      </c>
      <c r="AN74">
        <v>0</v>
      </c>
      <c r="AO74">
        <v>8</v>
      </c>
      <c r="AP74">
        <v>7</v>
      </c>
      <c r="AQ74">
        <v>1</v>
      </c>
      <c r="AR74" t="s">
        <v>19</v>
      </c>
      <c r="AS74" t="s">
        <v>19</v>
      </c>
      <c r="AT74" t="s">
        <v>19</v>
      </c>
      <c r="AU74" t="s">
        <v>19</v>
      </c>
      <c r="AV74" t="s">
        <v>19</v>
      </c>
      <c r="AW74" t="s">
        <v>19</v>
      </c>
      <c r="AX74">
        <v>168</v>
      </c>
      <c r="AY74">
        <v>107</v>
      </c>
      <c r="AZ74">
        <v>61</v>
      </c>
    </row>
    <row r="75" spans="1:52">
      <c r="A75" t="s">
        <v>863</v>
      </c>
      <c r="B75">
        <v>1098</v>
      </c>
      <c r="C75">
        <v>930</v>
      </c>
      <c r="D75">
        <v>168</v>
      </c>
      <c r="E75">
        <v>746</v>
      </c>
      <c r="F75">
        <v>623</v>
      </c>
      <c r="G75">
        <v>123</v>
      </c>
      <c r="H75">
        <v>225</v>
      </c>
      <c r="I75">
        <v>208</v>
      </c>
      <c r="J75">
        <v>17</v>
      </c>
      <c r="K75">
        <v>42</v>
      </c>
      <c r="L75">
        <v>42</v>
      </c>
      <c r="M75">
        <v>0</v>
      </c>
      <c r="N75">
        <v>9</v>
      </c>
      <c r="O75">
        <v>9</v>
      </c>
      <c r="P75" t="s">
        <v>19</v>
      </c>
      <c r="Q75">
        <v>64</v>
      </c>
      <c r="R75">
        <v>54</v>
      </c>
      <c r="S75">
        <v>9</v>
      </c>
      <c r="T75">
        <v>62</v>
      </c>
      <c r="U75">
        <v>54</v>
      </c>
      <c r="V75">
        <v>9</v>
      </c>
      <c r="W75">
        <v>38</v>
      </c>
      <c r="X75">
        <v>37</v>
      </c>
      <c r="Y75">
        <v>1</v>
      </c>
      <c r="Z75">
        <v>38</v>
      </c>
      <c r="AA75">
        <v>32</v>
      </c>
      <c r="AB75">
        <v>6</v>
      </c>
      <c r="AC75">
        <v>8</v>
      </c>
      <c r="AD75">
        <v>8</v>
      </c>
      <c r="AE75">
        <v>0</v>
      </c>
      <c r="AF75">
        <v>5</v>
      </c>
      <c r="AG75">
        <v>3</v>
      </c>
      <c r="AH75">
        <v>2</v>
      </c>
      <c r="AI75">
        <v>2</v>
      </c>
      <c r="AJ75">
        <v>1</v>
      </c>
      <c r="AK75">
        <v>1</v>
      </c>
      <c r="AL75">
        <v>11</v>
      </c>
      <c r="AM75">
        <v>8</v>
      </c>
      <c r="AN75">
        <v>3</v>
      </c>
      <c r="AO75">
        <v>8</v>
      </c>
      <c r="AP75">
        <v>8</v>
      </c>
      <c r="AQ75">
        <v>0</v>
      </c>
      <c r="AR75">
        <v>4</v>
      </c>
      <c r="AS75">
        <v>4</v>
      </c>
      <c r="AT75" t="s">
        <v>19</v>
      </c>
      <c r="AU75">
        <v>1</v>
      </c>
      <c r="AV75" t="s">
        <v>19</v>
      </c>
      <c r="AW75">
        <v>1</v>
      </c>
      <c r="AX75">
        <v>109</v>
      </c>
      <c r="AY75">
        <v>89</v>
      </c>
      <c r="AZ75">
        <v>20</v>
      </c>
    </row>
    <row r="76" spans="1:52">
      <c r="A76" t="s">
        <v>862</v>
      </c>
      <c r="B76">
        <v>1693</v>
      </c>
      <c r="C76">
        <v>1427</v>
      </c>
      <c r="D76">
        <v>266</v>
      </c>
      <c r="E76">
        <v>1071</v>
      </c>
      <c r="F76">
        <v>906</v>
      </c>
      <c r="G76">
        <v>165</v>
      </c>
      <c r="H76">
        <v>493</v>
      </c>
      <c r="I76">
        <v>464</v>
      </c>
      <c r="J76">
        <v>29</v>
      </c>
      <c r="K76">
        <v>64</v>
      </c>
      <c r="L76">
        <v>63</v>
      </c>
      <c r="M76">
        <v>0</v>
      </c>
      <c r="N76">
        <v>14</v>
      </c>
      <c r="O76">
        <v>14</v>
      </c>
      <c r="P76" t="s">
        <v>19</v>
      </c>
      <c r="Q76">
        <v>133</v>
      </c>
      <c r="R76">
        <v>106</v>
      </c>
      <c r="S76">
        <v>27</v>
      </c>
      <c r="T76">
        <v>87</v>
      </c>
      <c r="U76">
        <v>81</v>
      </c>
      <c r="V76">
        <v>6</v>
      </c>
      <c r="W76">
        <v>62</v>
      </c>
      <c r="X76">
        <v>60</v>
      </c>
      <c r="Y76">
        <v>2</v>
      </c>
      <c r="Z76">
        <v>56</v>
      </c>
      <c r="AA76">
        <v>47</v>
      </c>
      <c r="AB76">
        <v>8</v>
      </c>
      <c r="AC76">
        <v>15</v>
      </c>
      <c r="AD76">
        <v>15</v>
      </c>
      <c r="AE76">
        <v>0</v>
      </c>
      <c r="AF76">
        <v>7</v>
      </c>
      <c r="AG76">
        <v>5</v>
      </c>
      <c r="AH76">
        <v>2</v>
      </c>
      <c r="AI76">
        <v>3</v>
      </c>
      <c r="AJ76">
        <v>1</v>
      </c>
      <c r="AK76">
        <v>2</v>
      </c>
      <c r="AL76">
        <v>17</v>
      </c>
      <c r="AM76">
        <v>13</v>
      </c>
      <c r="AN76">
        <v>5</v>
      </c>
      <c r="AO76">
        <v>9</v>
      </c>
      <c r="AP76">
        <v>9</v>
      </c>
      <c r="AQ76" t="s">
        <v>19</v>
      </c>
      <c r="AR76">
        <v>4</v>
      </c>
      <c r="AS76">
        <v>4</v>
      </c>
      <c r="AT76" t="s">
        <v>19</v>
      </c>
      <c r="AU76">
        <v>1</v>
      </c>
      <c r="AV76">
        <v>1</v>
      </c>
      <c r="AW76">
        <v>0</v>
      </c>
      <c r="AX76">
        <v>220</v>
      </c>
      <c r="AY76">
        <v>163</v>
      </c>
      <c r="AZ76">
        <v>57</v>
      </c>
    </row>
    <row r="77" spans="1:52">
      <c r="A77" t="s">
        <v>861</v>
      </c>
      <c r="B77">
        <v>482</v>
      </c>
      <c r="C77">
        <v>405</v>
      </c>
      <c r="D77">
        <v>77</v>
      </c>
      <c r="E77">
        <v>309</v>
      </c>
      <c r="F77">
        <v>263</v>
      </c>
      <c r="G77">
        <v>46</v>
      </c>
      <c r="H77">
        <v>129</v>
      </c>
      <c r="I77">
        <v>117</v>
      </c>
      <c r="J77">
        <v>12</v>
      </c>
      <c r="K77">
        <v>28</v>
      </c>
      <c r="L77">
        <v>27</v>
      </c>
      <c r="M77">
        <v>1</v>
      </c>
      <c r="N77">
        <v>5</v>
      </c>
      <c r="O77">
        <v>5</v>
      </c>
      <c r="P77" t="s">
        <v>19</v>
      </c>
      <c r="Q77">
        <v>29</v>
      </c>
      <c r="R77">
        <v>24</v>
      </c>
      <c r="S77">
        <v>5</v>
      </c>
      <c r="T77">
        <v>29</v>
      </c>
      <c r="U77">
        <v>20</v>
      </c>
      <c r="V77">
        <v>9</v>
      </c>
      <c r="W77">
        <v>20</v>
      </c>
      <c r="X77">
        <v>19</v>
      </c>
      <c r="Y77">
        <v>1</v>
      </c>
      <c r="Z77">
        <v>16</v>
      </c>
      <c r="AA77">
        <v>13</v>
      </c>
      <c r="AB77">
        <v>4</v>
      </c>
      <c r="AC77">
        <v>1</v>
      </c>
      <c r="AD77">
        <v>1</v>
      </c>
      <c r="AE77">
        <v>0</v>
      </c>
      <c r="AF77">
        <v>0</v>
      </c>
      <c r="AG77">
        <v>0</v>
      </c>
      <c r="AH77" t="s">
        <v>19</v>
      </c>
      <c r="AI77" t="s">
        <v>19</v>
      </c>
      <c r="AJ77" t="s">
        <v>19</v>
      </c>
      <c r="AK77" t="s">
        <v>19</v>
      </c>
      <c r="AL77">
        <v>5</v>
      </c>
      <c r="AM77">
        <v>4</v>
      </c>
      <c r="AN77">
        <v>1</v>
      </c>
      <c r="AO77">
        <v>9</v>
      </c>
      <c r="AP77">
        <v>7</v>
      </c>
      <c r="AQ77">
        <v>3</v>
      </c>
      <c r="AR77" t="s">
        <v>19</v>
      </c>
      <c r="AS77" t="s">
        <v>19</v>
      </c>
      <c r="AT77" t="s">
        <v>19</v>
      </c>
      <c r="AU77" t="s">
        <v>19</v>
      </c>
      <c r="AV77" t="s">
        <v>19</v>
      </c>
      <c r="AW77" t="s">
        <v>19</v>
      </c>
      <c r="AX77">
        <v>51</v>
      </c>
      <c r="AY77">
        <v>40</v>
      </c>
      <c r="AZ77">
        <v>11</v>
      </c>
    </row>
    <row r="78" spans="1:52">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row>
    <row r="79" spans="1:52">
      <c r="A79" t="s">
        <v>859</v>
      </c>
      <c r="B79">
        <v>351</v>
      </c>
      <c r="C79">
        <v>317</v>
      </c>
      <c r="D79">
        <v>34</v>
      </c>
      <c r="E79">
        <v>249</v>
      </c>
      <c r="F79">
        <v>227</v>
      </c>
      <c r="G79">
        <v>22</v>
      </c>
      <c r="H79">
        <v>115</v>
      </c>
      <c r="I79">
        <v>108</v>
      </c>
      <c r="J79">
        <v>7</v>
      </c>
      <c r="K79">
        <v>19</v>
      </c>
      <c r="L79">
        <v>19</v>
      </c>
      <c r="M79" t="s">
        <v>19</v>
      </c>
      <c r="N79">
        <v>1</v>
      </c>
      <c r="O79">
        <v>1</v>
      </c>
      <c r="P79" t="s">
        <v>19</v>
      </c>
      <c r="Q79">
        <v>21</v>
      </c>
      <c r="R79">
        <v>19</v>
      </c>
      <c r="S79">
        <v>1</v>
      </c>
      <c r="T79">
        <v>19</v>
      </c>
      <c r="U79">
        <v>17</v>
      </c>
      <c r="V79">
        <v>2</v>
      </c>
      <c r="W79">
        <v>16</v>
      </c>
      <c r="X79">
        <v>15</v>
      </c>
      <c r="Y79">
        <v>1</v>
      </c>
      <c r="Z79">
        <v>6</v>
      </c>
      <c r="AA79">
        <v>4</v>
      </c>
      <c r="AB79">
        <v>2</v>
      </c>
      <c r="AC79">
        <v>1</v>
      </c>
      <c r="AD79">
        <v>1</v>
      </c>
      <c r="AE79">
        <v>0</v>
      </c>
      <c r="AF79" t="s">
        <v>19</v>
      </c>
      <c r="AG79" t="s">
        <v>19</v>
      </c>
      <c r="AH79" t="s">
        <v>19</v>
      </c>
      <c r="AI79" t="s">
        <v>19</v>
      </c>
      <c r="AJ79" t="s">
        <v>19</v>
      </c>
      <c r="AK79" t="s">
        <v>19</v>
      </c>
      <c r="AL79">
        <v>4</v>
      </c>
      <c r="AM79">
        <v>3</v>
      </c>
      <c r="AN79">
        <v>1</v>
      </c>
      <c r="AO79">
        <v>0</v>
      </c>
      <c r="AP79">
        <v>0</v>
      </c>
      <c r="AQ79" t="s">
        <v>19</v>
      </c>
      <c r="AR79">
        <v>1</v>
      </c>
      <c r="AS79" t="s">
        <v>19</v>
      </c>
      <c r="AT79">
        <v>1</v>
      </c>
      <c r="AU79">
        <v>0</v>
      </c>
      <c r="AV79" t="s">
        <v>19</v>
      </c>
      <c r="AW79">
        <v>0</v>
      </c>
      <c r="AX79">
        <v>22</v>
      </c>
      <c r="AY79">
        <v>17</v>
      </c>
      <c r="AZ79">
        <v>5</v>
      </c>
    </row>
    <row r="80" spans="1:52">
      <c r="A80" t="s">
        <v>858</v>
      </c>
      <c r="B80">
        <v>277</v>
      </c>
      <c r="C80">
        <v>240</v>
      </c>
      <c r="D80">
        <v>37</v>
      </c>
      <c r="E80">
        <v>192</v>
      </c>
      <c r="F80">
        <v>162</v>
      </c>
      <c r="G80">
        <v>30</v>
      </c>
      <c r="H80">
        <v>75</v>
      </c>
      <c r="I80">
        <v>69</v>
      </c>
      <c r="J80">
        <v>6</v>
      </c>
      <c r="K80">
        <v>15</v>
      </c>
      <c r="L80">
        <v>15</v>
      </c>
      <c r="M80" t="s">
        <v>19</v>
      </c>
      <c r="N80">
        <v>2</v>
      </c>
      <c r="O80">
        <v>2</v>
      </c>
      <c r="P80" t="s">
        <v>19</v>
      </c>
      <c r="Q80">
        <v>10</v>
      </c>
      <c r="R80">
        <v>9</v>
      </c>
      <c r="S80">
        <v>2</v>
      </c>
      <c r="T80">
        <v>21</v>
      </c>
      <c r="U80">
        <v>19</v>
      </c>
      <c r="V80">
        <v>2</v>
      </c>
      <c r="W80">
        <v>11</v>
      </c>
      <c r="X80">
        <v>11</v>
      </c>
      <c r="Y80">
        <v>1</v>
      </c>
      <c r="Z80">
        <v>7</v>
      </c>
      <c r="AA80">
        <v>7</v>
      </c>
      <c r="AB80">
        <v>0</v>
      </c>
      <c r="AC80">
        <v>2</v>
      </c>
      <c r="AD80">
        <v>2</v>
      </c>
      <c r="AE80">
        <v>0</v>
      </c>
      <c r="AF80" t="s">
        <v>19</v>
      </c>
      <c r="AG80" t="s">
        <v>19</v>
      </c>
      <c r="AH80" t="s">
        <v>19</v>
      </c>
      <c r="AI80" t="s">
        <v>19</v>
      </c>
      <c r="AJ80" t="s">
        <v>19</v>
      </c>
      <c r="AK80" t="s">
        <v>19</v>
      </c>
      <c r="AL80">
        <v>0</v>
      </c>
      <c r="AM80">
        <v>0</v>
      </c>
      <c r="AN80" t="s">
        <v>19</v>
      </c>
      <c r="AO80">
        <v>2</v>
      </c>
      <c r="AP80">
        <v>2</v>
      </c>
      <c r="AQ80">
        <v>0</v>
      </c>
      <c r="AR80">
        <v>2</v>
      </c>
      <c r="AS80">
        <v>2</v>
      </c>
      <c r="AT80" t="s">
        <v>19</v>
      </c>
      <c r="AU80">
        <v>1</v>
      </c>
      <c r="AV80">
        <v>1</v>
      </c>
      <c r="AW80" t="s">
        <v>19</v>
      </c>
      <c r="AX80">
        <v>21</v>
      </c>
      <c r="AY80">
        <v>18</v>
      </c>
      <c r="AZ80">
        <v>3</v>
      </c>
    </row>
    <row r="81" spans="1:52">
      <c r="A81" t="s">
        <v>857</v>
      </c>
      <c r="B81">
        <v>21</v>
      </c>
      <c r="C81">
        <v>21</v>
      </c>
      <c r="D81" t="s">
        <v>19</v>
      </c>
      <c r="E81">
        <v>13</v>
      </c>
      <c r="F81">
        <v>13</v>
      </c>
      <c r="G81" t="s">
        <v>19</v>
      </c>
      <c r="H81">
        <v>11</v>
      </c>
      <c r="I81">
        <v>11</v>
      </c>
      <c r="J81" t="s">
        <v>19</v>
      </c>
      <c r="K81">
        <v>1</v>
      </c>
      <c r="L81">
        <v>1</v>
      </c>
      <c r="M81" t="s">
        <v>19</v>
      </c>
      <c r="N81">
        <v>1</v>
      </c>
      <c r="O81">
        <v>1</v>
      </c>
      <c r="P81" t="s">
        <v>19</v>
      </c>
      <c r="Q81" t="s">
        <v>19</v>
      </c>
      <c r="R81" t="s">
        <v>19</v>
      </c>
      <c r="S81" t="s">
        <v>19</v>
      </c>
      <c r="T81">
        <v>1</v>
      </c>
      <c r="U81">
        <v>1</v>
      </c>
      <c r="V81" t="s">
        <v>19</v>
      </c>
      <c r="W81">
        <v>2</v>
      </c>
      <c r="X81">
        <v>2</v>
      </c>
      <c r="Y81" t="s">
        <v>19</v>
      </c>
      <c r="Z81">
        <v>1</v>
      </c>
      <c r="AA81">
        <v>1</v>
      </c>
      <c r="AB81" t="s">
        <v>19</v>
      </c>
      <c r="AC81" t="s">
        <v>19</v>
      </c>
      <c r="AD81" t="s">
        <v>19</v>
      </c>
      <c r="AE81" t="s">
        <v>19</v>
      </c>
      <c r="AF81" t="s">
        <v>19</v>
      </c>
      <c r="AG81" t="s">
        <v>19</v>
      </c>
      <c r="AH81" t="s">
        <v>19</v>
      </c>
      <c r="AI81" t="s">
        <v>19</v>
      </c>
      <c r="AJ81" t="s">
        <v>19</v>
      </c>
      <c r="AK81" t="s">
        <v>19</v>
      </c>
      <c r="AL81" t="s">
        <v>19</v>
      </c>
      <c r="AM81" t="s">
        <v>19</v>
      </c>
      <c r="AN81" t="s">
        <v>19</v>
      </c>
      <c r="AO81">
        <v>1</v>
      </c>
      <c r="AP81">
        <v>1</v>
      </c>
      <c r="AQ81" t="s">
        <v>19</v>
      </c>
      <c r="AR81" t="s">
        <v>19</v>
      </c>
      <c r="AS81" t="s">
        <v>19</v>
      </c>
      <c r="AT81" t="s">
        <v>19</v>
      </c>
      <c r="AU81" t="s">
        <v>19</v>
      </c>
      <c r="AV81" t="s">
        <v>19</v>
      </c>
      <c r="AW81" t="s">
        <v>19</v>
      </c>
      <c r="AX81">
        <v>5</v>
      </c>
      <c r="AY81">
        <v>5</v>
      </c>
      <c r="AZ81" t="s">
        <v>19</v>
      </c>
    </row>
    <row r="82" spans="1:52">
      <c r="A82" t="s">
        <v>856</v>
      </c>
      <c r="B82">
        <v>123</v>
      </c>
      <c r="C82">
        <v>114</v>
      </c>
      <c r="D82">
        <v>9</v>
      </c>
      <c r="E82">
        <v>80</v>
      </c>
      <c r="F82">
        <v>76</v>
      </c>
      <c r="G82">
        <v>5</v>
      </c>
      <c r="H82">
        <v>50</v>
      </c>
      <c r="I82">
        <v>50</v>
      </c>
      <c r="J82">
        <v>0</v>
      </c>
      <c r="K82">
        <v>8</v>
      </c>
      <c r="L82">
        <v>7</v>
      </c>
      <c r="M82">
        <v>1</v>
      </c>
      <c r="N82">
        <v>2</v>
      </c>
      <c r="O82">
        <v>2</v>
      </c>
      <c r="P82" t="s">
        <v>19</v>
      </c>
      <c r="Q82">
        <v>10</v>
      </c>
      <c r="R82">
        <v>9</v>
      </c>
      <c r="S82">
        <v>1</v>
      </c>
      <c r="T82">
        <v>4</v>
      </c>
      <c r="U82">
        <v>4</v>
      </c>
      <c r="V82" t="s">
        <v>19</v>
      </c>
      <c r="W82">
        <v>8</v>
      </c>
      <c r="X82">
        <v>8</v>
      </c>
      <c r="Y82">
        <v>0</v>
      </c>
      <c r="Z82">
        <v>4</v>
      </c>
      <c r="AA82">
        <v>4</v>
      </c>
      <c r="AB82">
        <v>1</v>
      </c>
      <c r="AC82">
        <v>1</v>
      </c>
      <c r="AD82" t="s">
        <v>19</v>
      </c>
      <c r="AE82">
        <v>1</v>
      </c>
      <c r="AF82" t="s">
        <v>19</v>
      </c>
      <c r="AG82" t="s">
        <v>19</v>
      </c>
      <c r="AH82" t="s">
        <v>19</v>
      </c>
      <c r="AI82" t="s">
        <v>19</v>
      </c>
      <c r="AJ82" t="s">
        <v>19</v>
      </c>
      <c r="AK82" t="s">
        <v>19</v>
      </c>
      <c r="AL82">
        <v>3</v>
      </c>
      <c r="AM82">
        <v>3</v>
      </c>
      <c r="AN82" t="s">
        <v>19</v>
      </c>
      <c r="AO82" t="s">
        <v>19</v>
      </c>
      <c r="AP82" t="s">
        <v>19</v>
      </c>
      <c r="AQ82" t="s">
        <v>19</v>
      </c>
      <c r="AR82" t="s">
        <v>19</v>
      </c>
      <c r="AS82" t="s">
        <v>19</v>
      </c>
      <c r="AT82" t="s">
        <v>19</v>
      </c>
      <c r="AU82">
        <v>1</v>
      </c>
      <c r="AV82">
        <v>1</v>
      </c>
      <c r="AW82" t="s">
        <v>19</v>
      </c>
      <c r="AX82">
        <v>8</v>
      </c>
      <c r="AY82">
        <v>7</v>
      </c>
      <c r="AZ82">
        <v>1</v>
      </c>
    </row>
    <row r="83" spans="1:52">
      <c r="A83" t="s">
        <v>855</v>
      </c>
      <c r="B83">
        <v>347</v>
      </c>
      <c r="C83">
        <v>319</v>
      </c>
      <c r="D83">
        <v>28</v>
      </c>
      <c r="E83">
        <v>234</v>
      </c>
      <c r="F83">
        <v>218</v>
      </c>
      <c r="G83">
        <v>16</v>
      </c>
      <c r="H83">
        <v>113</v>
      </c>
      <c r="I83">
        <v>111</v>
      </c>
      <c r="J83">
        <v>2</v>
      </c>
      <c r="K83">
        <v>19</v>
      </c>
      <c r="L83">
        <v>18</v>
      </c>
      <c r="M83">
        <v>1</v>
      </c>
      <c r="N83">
        <v>3</v>
      </c>
      <c r="O83">
        <v>3</v>
      </c>
      <c r="P83">
        <v>1</v>
      </c>
      <c r="Q83">
        <v>23</v>
      </c>
      <c r="R83">
        <v>20</v>
      </c>
      <c r="S83">
        <v>3</v>
      </c>
      <c r="T83">
        <v>14</v>
      </c>
      <c r="U83">
        <v>10</v>
      </c>
      <c r="V83">
        <v>4</v>
      </c>
      <c r="W83">
        <v>18</v>
      </c>
      <c r="X83">
        <v>18</v>
      </c>
      <c r="Y83" t="s">
        <v>19</v>
      </c>
      <c r="Z83">
        <v>12</v>
      </c>
      <c r="AA83">
        <v>10</v>
      </c>
      <c r="AB83">
        <v>2</v>
      </c>
      <c r="AC83">
        <v>4</v>
      </c>
      <c r="AD83">
        <v>3</v>
      </c>
      <c r="AE83">
        <v>1</v>
      </c>
      <c r="AF83" t="s">
        <v>19</v>
      </c>
      <c r="AG83" t="s">
        <v>19</v>
      </c>
      <c r="AH83" t="s">
        <v>19</v>
      </c>
      <c r="AI83" t="s">
        <v>19</v>
      </c>
      <c r="AJ83" t="s">
        <v>19</v>
      </c>
      <c r="AK83" t="s">
        <v>19</v>
      </c>
      <c r="AL83">
        <v>5</v>
      </c>
      <c r="AM83">
        <v>4</v>
      </c>
      <c r="AN83">
        <v>0</v>
      </c>
      <c r="AO83">
        <v>4</v>
      </c>
      <c r="AP83">
        <v>3</v>
      </c>
      <c r="AQ83">
        <v>1</v>
      </c>
      <c r="AR83" t="s">
        <v>19</v>
      </c>
      <c r="AS83" t="s">
        <v>19</v>
      </c>
      <c r="AT83" t="s">
        <v>19</v>
      </c>
      <c r="AU83" t="s">
        <v>19</v>
      </c>
      <c r="AV83" t="s">
        <v>19</v>
      </c>
      <c r="AW83" t="s">
        <v>19</v>
      </c>
      <c r="AX83">
        <v>27</v>
      </c>
      <c r="AY83">
        <v>24</v>
      </c>
      <c r="AZ83">
        <v>3</v>
      </c>
    </row>
    <row r="84" spans="1:52">
      <c r="A84" t="s">
        <v>854</v>
      </c>
      <c r="B84">
        <v>219</v>
      </c>
      <c r="C84">
        <v>193</v>
      </c>
      <c r="D84">
        <v>27</v>
      </c>
      <c r="E84">
        <v>147</v>
      </c>
      <c r="F84">
        <v>128</v>
      </c>
      <c r="G84">
        <v>19</v>
      </c>
      <c r="H84">
        <v>64</v>
      </c>
      <c r="I84">
        <v>62</v>
      </c>
      <c r="J84">
        <v>2</v>
      </c>
      <c r="K84">
        <v>9</v>
      </c>
      <c r="L84">
        <v>9</v>
      </c>
      <c r="M84" t="s">
        <v>19</v>
      </c>
      <c r="N84">
        <v>2</v>
      </c>
      <c r="O84">
        <v>2</v>
      </c>
      <c r="P84" t="s">
        <v>19</v>
      </c>
      <c r="Q84">
        <v>11</v>
      </c>
      <c r="R84">
        <v>11</v>
      </c>
      <c r="S84">
        <v>1</v>
      </c>
      <c r="T84">
        <v>14</v>
      </c>
      <c r="U84">
        <v>14</v>
      </c>
      <c r="V84">
        <v>1</v>
      </c>
      <c r="W84">
        <v>8</v>
      </c>
      <c r="X84">
        <v>7</v>
      </c>
      <c r="Y84">
        <v>1</v>
      </c>
      <c r="Z84">
        <v>5</v>
      </c>
      <c r="AA84">
        <v>5</v>
      </c>
      <c r="AB84" t="s">
        <v>19</v>
      </c>
      <c r="AC84">
        <v>2</v>
      </c>
      <c r="AD84">
        <v>2</v>
      </c>
      <c r="AE84" t="s">
        <v>19</v>
      </c>
      <c r="AF84">
        <v>2</v>
      </c>
      <c r="AG84">
        <v>2</v>
      </c>
      <c r="AH84" t="s">
        <v>19</v>
      </c>
      <c r="AI84" t="s">
        <v>19</v>
      </c>
      <c r="AJ84" t="s">
        <v>19</v>
      </c>
      <c r="AK84" t="s">
        <v>19</v>
      </c>
      <c r="AL84" t="s">
        <v>19</v>
      </c>
      <c r="AM84" t="s">
        <v>19</v>
      </c>
      <c r="AN84" t="s">
        <v>19</v>
      </c>
      <c r="AO84">
        <v>1</v>
      </c>
      <c r="AP84">
        <v>1</v>
      </c>
      <c r="AQ84" t="s">
        <v>19</v>
      </c>
      <c r="AR84" t="s">
        <v>19</v>
      </c>
      <c r="AS84" t="s">
        <v>19</v>
      </c>
      <c r="AT84" t="s">
        <v>19</v>
      </c>
      <c r="AU84" t="s">
        <v>19</v>
      </c>
      <c r="AV84" t="s">
        <v>19</v>
      </c>
      <c r="AW84" t="s">
        <v>19</v>
      </c>
      <c r="AX84">
        <v>24</v>
      </c>
      <c r="AY84">
        <v>19</v>
      </c>
      <c r="AZ84">
        <v>5</v>
      </c>
    </row>
    <row r="85" spans="1:52">
      <c r="A85" t="s">
        <v>853</v>
      </c>
      <c r="B85">
        <v>286</v>
      </c>
      <c r="C85">
        <v>246</v>
      </c>
      <c r="D85">
        <v>41</v>
      </c>
      <c r="E85">
        <v>178</v>
      </c>
      <c r="F85">
        <v>156</v>
      </c>
      <c r="G85">
        <v>22</v>
      </c>
      <c r="H85">
        <v>68</v>
      </c>
      <c r="I85">
        <v>67</v>
      </c>
      <c r="J85">
        <v>1</v>
      </c>
      <c r="K85">
        <v>12</v>
      </c>
      <c r="L85">
        <v>12</v>
      </c>
      <c r="M85" t="s">
        <v>19</v>
      </c>
      <c r="N85">
        <v>1</v>
      </c>
      <c r="O85">
        <v>1</v>
      </c>
      <c r="P85" t="s">
        <v>19</v>
      </c>
      <c r="Q85">
        <v>20</v>
      </c>
      <c r="R85">
        <v>12</v>
      </c>
      <c r="S85">
        <v>8</v>
      </c>
      <c r="T85">
        <v>22</v>
      </c>
      <c r="U85">
        <v>17</v>
      </c>
      <c r="V85">
        <v>5</v>
      </c>
      <c r="W85">
        <v>12</v>
      </c>
      <c r="X85">
        <v>12</v>
      </c>
      <c r="Y85" t="s">
        <v>19</v>
      </c>
      <c r="Z85">
        <v>12</v>
      </c>
      <c r="AA85">
        <v>11</v>
      </c>
      <c r="AB85">
        <v>0</v>
      </c>
      <c r="AC85" t="s">
        <v>19</v>
      </c>
      <c r="AD85" t="s">
        <v>19</v>
      </c>
      <c r="AE85" t="s">
        <v>19</v>
      </c>
      <c r="AF85">
        <v>2</v>
      </c>
      <c r="AG85">
        <v>2</v>
      </c>
      <c r="AH85" t="s">
        <v>19</v>
      </c>
      <c r="AI85" t="s">
        <v>19</v>
      </c>
      <c r="AJ85" t="s">
        <v>19</v>
      </c>
      <c r="AK85" t="s">
        <v>19</v>
      </c>
      <c r="AL85">
        <v>1</v>
      </c>
      <c r="AM85">
        <v>1</v>
      </c>
      <c r="AN85">
        <v>0</v>
      </c>
      <c r="AO85">
        <v>1</v>
      </c>
      <c r="AP85">
        <v>1</v>
      </c>
      <c r="AQ85" t="s">
        <v>19</v>
      </c>
      <c r="AR85">
        <v>8</v>
      </c>
      <c r="AS85">
        <v>8</v>
      </c>
      <c r="AT85">
        <v>0</v>
      </c>
      <c r="AU85" t="s">
        <v>19</v>
      </c>
      <c r="AV85" t="s">
        <v>19</v>
      </c>
      <c r="AW85" t="s">
        <v>19</v>
      </c>
      <c r="AX85">
        <v>32</v>
      </c>
      <c r="AY85">
        <v>27</v>
      </c>
      <c r="AZ85">
        <v>6</v>
      </c>
    </row>
    <row r="86" spans="1:52">
      <c r="A86" t="s">
        <v>852</v>
      </c>
      <c r="B86">
        <v>355</v>
      </c>
      <c r="C86">
        <v>303</v>
      </c>
      <c r="D86">
        <v>52</v>
      </c>
      <c r="E86">
        <v>232</v>
      </c>
      <c r="F86">
        <v>203</v>
      </c>
      <c r="G86">
        <v>29</v>
      </c>
      <c r="H86">
        <v>96</v>
      </c>
      <c r="I86">
        <v>88</v>
      </c>
      <c r="J86">
        <v>8</v>
      </c>
      <c r="K86">
        <v>20</v>
      </c>
      <c r="L86">
        <v>20</v>
      </c>
      <c r="M86" t="s">
        <v>19</v>
      </c>
      <c r="N86">
        <v>6</v>
      </c>
      <c r="O86">
        <v>6</v>
      </c>
      <c r="P86" t="s">
        <v>19</v>
      </c>
      <c r="Q86">
        <v>31</v>
      </c>
      <c r="R86">
        <v>23</v>
      </c>
      <c r="S86">
        <v>8</v>
      </c>
      <c r="T86">
        <v>15</v>
      </c>
      <c r="U86">
        <v>13</v>
      </c>
      <c r="V86">
        <v>2</v>
      </c>
      <c r="W86">
        <v>13</v>
      </c>
      <c r="X86">
        <v>13</v>
      </c>
      <c r="Y86">
        <v>0</v>
      </c>
      <c r="Z86">
        <v>9</v>
      </c>
      <c r="AA86">
        <v>8</v>
      </c>
      <c r="AB86">
        <v>1</v>
      </c>
      <c r="AC86">
        <v>1</v>
      </c>
      <c r="AD86">
        <v>1</v>
      </c>
      <c r="AE86" t="s">
        <v>19</v>
      </c>
      <c r="AF86">
        <v>1</v>
      </c>
      <c r="AG86">
        <v>1</v>
      </c>
      <c r="AH86" t="s">
        <v>19</v>
      </c>
      <c r="AI86" t="s">
        <v>19</v>
      </c>
      <c r="AJ86" t="s">
        <v>19</v>
      </c>
      <c r="AK86" t="s">
        <v>19</v>
      </c>
      <c r="AL86">
        <v>4</v>
      </c>
      <c r="AM86">
        <v>4</v>
      </c>
      <c r="AN86">
        <v>0</v>
      </c>
      <c r="AO86">
        <v>3</v>
      </c>
      <c r="AP86">
        <v>2</v>
      </c>
      <c r="AQ86">
        <v>1</v>
      </c>
      <c r="AR86" t="s">
        <v>19</v>
      </c>
      <c r="AS86" t="s">
        <v>19</v>
      </c>
      <c r="AT86" t="s">
        <v>19</v>
      </c>
      <c r="AU86" t="s">
        <v>19</v>
      </c>
      <c r="AV86" t="s">
        <v>19</v>
      </c>
      <c r="AW86" t="s">
        <v>19</v>
      </c>
      <c r="AX86">
        <v>36</v>
      </c>
      <c r="AY86">
        <v>24</v>
      </c>
      <c r="AZ86">
        <v>12</v>
      </c>
    </row>
    <row r="87" spans="1:52">
      <c r="A87" t="s">
        <v>851</v>
      </c>
      <c r="B87">
        <v>289</v>
      </c>
      <c r="C87">
        <v>252</v>
      </c>
      <c r="D87">
        <v>37</v>
      </c>
      <c r="E87">
        <v>191</v>
      </c>
      <c r="F87">
        <v>174</v>
      </c>
      <c r="G87">
        <v>18</v>
      </c>
      <c r="H87">
        <v>91</v>
      </c>
      <c r="I87">
        <v>87</v>
      </c>
      <c r="J87">
        <v>4</v>
      </c>
      <c r="K87">
        <v>10</v>
      </c>
      <c r="L87">
        <v>10</v>
      </c>
      <c r="M87" t="s">
        <v>19</v>
      </c>
      <c r="N87">
        <v>1</v>
      </c>
      <c r="O87">
        <v>1</v>
      </c>
      <c r="P87" t="s">
        <v>19</v>
      </c>
      <c r="Q87">
        <v>16</v>
      </c>
      <c r="R87">
        <v>13</v>
      </c>
      <c r="S87">
        <v>3</v>
      </c>
      <c r="T87">
        <v>18</v>
      </c>
      <c r="U87">
        <v>12</v>
      </c>
      <c r="V87">
        <v>6</v>
      </c>
      <c r="W87">
        <v>10</v>
      </c>
      <c r="X87">
        <v>10</v>
      </c>
      <c r="Y87" t="s">
        <v>19</v>
      </c>
      <c r="Z87">
        <v>11</v>
      </c>
      <c r="AA87">
        <v>9</v>
      </c>
      <c r="AB87">
        <v>2</v>
      </c>
      <c r="AC87">
        <v>3</v>
      </c>
      <c r="AD87">
        <v>3</v>
      </c>
      <c r="AE87" t="s">
        <v>19</v>
      </c>
      <c r="AF87" t="s">
        <v>19</v>
      </c>
      <c r="AG87" t="s">
        <v>19</v>
      </c>
      <c r="AH87" t="s">
        <v>19</v>
      </c>
      <c r="AI87" t="s">
        <v>19</v>
      </c>
      <c r="AJ87" t="s">
        <v>19</v>
      </c>
      <c r="AK87" t="s">
        <v>19</v>
      </c>
      <c r="AL87">
        <v>2</v>
      </c>
      <c r="AM87">
        <v>2</v>
      </c>
      <c r="AN87" t="s">
        <v>19</v>
      </c>
      <c r="AO87">
        <v>4</v>
      </c>
      <c r="AP87">
        <v>2</v>
      </c>
      <c r="AQ87">
        <v>1</v>
      </c>
      <c r="AR87">
        <v>1</v>
      </c>
      <c r="AS87">
        <v>0</v>
      </c>
      <c r="AT87">
        <v>1</v>
      </c>
      <c r="AU87">
        <v>1</v>
      </c>
      <c r="AV87">
        <v>1</v>
      </c>
      <c r="AW87" t="s">
        <v>19</v>
      </c>
      <c r="AX87">
        <v>33</v>
      </c>
      <c r="AY87">
        <v>25</v>
      </c>
      <c r="AZ87">
        <v>8</v>
      </c>
    </row>
    <row r="88" spans="1:52">
      <c r="A88" t="s">
        <v>850</v>
      </c>
      <c r="B88">
        <v>205</v>
      </c>
      <c r="C88">
        <v>173</v>
      </c>
      <c r="D88">
        <v>32</v>
      </c>
      <c r="E88">
        <v>149</v>
      </c>
      <c r="F88">
        <v>127</v>
      </c>
      <c r="G88">
        <v>22</v>
      </c>
      <c r="H88">
        <v>62</v>
      </c>
      <c r="I88">
        <v>58</v>
      </c>
      <c r="J88">
        <v>4</v>
      </c>
      <c r="K88">
        <v>12</v>
      </c>
      <c r="L88">
        <v>11</v>
      </c>
      <c r="M88">
        <v>1</v>
      </c>
      <c r="N88">
        <v>5</v>
      </c>
      <c r="O88">
        <v>5</v>
      </c>
      <c r="P88" t="s">
        <v>19</v>
      </c>
      <c r="Q88">
        <v>10</v>
      </c>
      <c r="R88">
        <v>7</v>
      </c>
      <c r="S88">
        <v>3</v>
      </c>
      <c r="T88">
        <v>13</v>
      </c>
      <c r="U88">
        <v>11</v>
      </c>
      <c r="V88">
        <v>3</v>
      </c>
      <c r="W88">
        <v>7</v>
      </c>
      <c r="X88">
        <v>6</v>
      </c>
      <c r="Y88">
        <v>1</v>
      </c>
      <c r="Z88">
        <v>6</v>
      </c>
      <c r="AA88">
        <v>6</v>
      </c>
      <c r="AB88" t="s">
        <v>19</v>
      </c>
      <c r="AC88">
        <v>1</v>
      </c>
      <c r="AD88">
        <v>1</v>
      </c>
      <c r="AE88" t="s">
        <v>19</v>
      </c>
      <c r="AF88">
        <v>0</v>
      </c>
      <c r="AG88">
        <v>0</v>
      </c>
      <c r="AH88" t="s">
        <v>19</v>
      </c>
      <c r="AI88" t="s">
        <v>19</v>
      </c>
      <c r="AJ88" t="s">
        <v>19</v>
      </c>
      <c r="AK88" t="s">
        <v>19</v>
      </c>
      <c r="AL88">
        <v>0</v>
      </c>
      <c r="AM88">
        <v>0</v>
      </c>
      <c r="AN88" t="s">
        <v>19</v>
      </c>
      <c r="AO88">
        <v>1</v>
      </c>
      <c r="AP88">
        <v>1</v>
      </c>
      <c r="AQ88" t="s">
        <v>19</v>
      </c>
      <c r="AR88">
        <v>4</v>
      </c>
      <c r="AS88">
        <v>4</v>
      </c>
      <c r="AT88" t="s">
        <v>19</v>
      </c>
      <c r="AU88" t="s">
        <v>19</v>
      </c>
      <c r="AV88" t="s">
        <v>19</v>
      </c>
      <c r="AW88" t="s">
        <v>19</v>
      </c>
      <c r="AX88">
        <v>8</v>
      </c>
      <c r="AY88">
        <v>7</v>
      </c>
      <c r="AZ88">
        <v>2</v>
      </c>
    </row>
    <row r="89" spans="1:52">
      <c r="A89" t="s">
        <v>849</v>
      </c>
      <c r="B89">
        <v>109</v>
      </c>
      <c r="C89">
        <v>68</v>
      </c>
      <c r="D89">
        <v>41</v>
      </c>
      <c r="E89">
        <v>75</v>
      </c>
      <c r="F89">
        <v>47</v>
      </c>
      <c r="G89">
        <v>28</v>
      </c>
      <c r="H89">
        <v>23</v>
      </c>
      <c r="I89">
        <v>18</v>
      </c>
      <c r="J89">
        <v>5</v>
      </c>
      <c r="K89">
        <v>5</v>
      </c>
      <c r="L89">
        <v>5</v>
      </c>
      <c r="M89">
        <v>1</v>
      </c>
      <c r="N89" t="s">
        <v>19</v>
      </c>
      <c r="O89" t="s">
        <v>19</v>
      </c>
      <c r="P89" t="s">
        <v>19</v>
      </c>
      <c r="Q89">
        <v>9</v>
      </c>
      <c r="R89">
        <v>3</v>
      </c>
      <c r="S89">
        <v>6</v>
      </c>
      <c r="T89">
        <v>7</v>
      </c>
      <c r="U89">
        <v>7</v>
      </c>
      <c r="V89" t="s">
        <v>19</v>
      </c>
      <c r="W89">
        <v>4</v>
      </c>
      <c r="X89">
        <v>3</v>
      </c>
      <c r="Y89">
        <v>1</v>
      </c>
      <c r="Z89">
        <v>2</v>
      </c>
      <c r="AA89">
        <v>1</v>
      </c>
      <c r="AB89">
        <v>0</v>
      </c>
      <c r="AC89" t="s">
        <v>19</v>
      </c>
      <c r="AD89" t="s">
        <v>19</v>
      </c>
      <c r="AE89" t="s">
        <v>19</v>
      </c>
      <c r="AF89" t="s">
        <v>19</v>
      </c>
      <c r="AG89" t="s">
        <v>19</v>
      </c>
      <c r="AH89" t="s">
        <v>19</v>
      </c>
      <c r="AI89" t="s">
        <v>19</v>
      </c>
      <c r="AJ89" t="s">
        <v>19</v>
      </c>
      <c r="AK89" t="s">
        <v>19</v>
      </c>
      <c r="AL89">
        <v>0</v>
      </c>
      <c r="AM89">
        <v>0</v>
      </c>
      <c r="AN89">
        <v>0</v>
      </c>
      <c r="AO89">
        <v>0</v>
      </c>
      <c r="AP89">
        <v>0</v>
      </c>
      <c r="AQ89">
        <v>0</v>
      </c>
      <c r="AR89">
        <v>1</v>
      </c>
      <c r="AS89">
        <v>1</v>
      </c>
      <c r="AT89" t="s">
        <v>19</v>
      </c>
      <c r="AU89" t="s">
        <v>19</v>
      </c>
      <c r="AV89" t="s">
        <v>19</v>
      </c>
      <c r="AW89" t="s">
        <v>19</v>
      </c>
      <c r="AX89">
        <v>8</v>
      </c>
      <c r="AY89">
        <v>4</v>
      </c>
      <c r="AZ89">
        <v>5</v>
      </c>
    </row>
    <row r="90" spans="1:52">
      <c r="A90" t="s">
        <v>848</v>
      </c>
      <c r="B90">
        <v>459</v>
      </c>
      <c r="C90">
        <v>312</v>
      </c>
      <c r="D90">
        <v>147</v>
      </c>
      <c r="E90">
        <v>299</v>
      </c>
      <c r="F90">
        <v>206</v>
      </c>
      <c r="G90">
        <v>94</v>
      </c>
      <c r="H90">
        <v>110</v>
      </c>
      <c r="I90">
        <v>94</v>
      </c>
      <c r="J90">
        <v>16</v>
      </c>
      <c r="K90">
        <v>20</v>
      </c>
      <c r="L90">
        <v>19</v>
      </c>
      <c r="M90">
        <v>2</v>
      </c>
      <c r="N90">
        <v>2</v>
      </c>
      <c r="O90">
        <v>2</v>
      </c>
      <c r="P90" t="s">
        <v>19</v>
      </c>
      <c r="Q90">
        <v>34</v>
      </c>
      <c r="R90">
        <v>17</v>
      </c>
      <c r="S90">
        <v>18</v>
      </c>
      <c r="T90">
        <v>25</v>
      </c>
      <c r="U90">
        <v>17</v>
      </c>
      <c r="V90">
        <v>9</v>
      </c>
      <c r="W90">
        <v>16</v>
      </c>
      <c r="X90">
        <v>16</v>
      </c>
      <c r="Y90">
        <v>1</v>
      </c>
      <c r="Z90">
        <v>9</v>
      </c>
      <c r="AA90">
        <v>8</v>
      </c>
      <c r="AB90">
        <v>2</v>
      </c>
      <c r="AC90">
        <v>1</v>
      </c>
      <c r="AD90">
        <v>1</v>
      </c>
      <c r="AE90">
        <v>0</v>
      </c>
      <c r="AF90">
        <v>1</v>
      </c>
      <c r="AG90">
        <v>1</v>
      </c>
      <c r="AH90" t="s">
        <v>19</v>
      </c>
      <c r="AI90" t="s">
        <v>19</v>
      </c>
      <c r="AJ90" t="s">
        <v>19</v>
      </c>
      <c r="AK90" t="s">
        <v>19</v>
      </c>
      <c r="AL90">
        <v>2</v>
      </c>
      <c r="AM90">
        <v>1</v>
      </c>
      <c r="AN90">
        <v>1</v>
      </c>
      <c r="AO90">
        <v>1</v>
      </c>
      <c r="AP90">
        <v>1</v>
      </c>
      <c r="AQ90">
        <v>1</v>
      </c>
      <c r="AR90">
        <v>3</v>
      </c>
      <c r="AS90">
        <v>3</v>
      </c>
      <c r="AT90" t="s">
        <v>19</v>
      </c>
      <c r="AU90">
        <v>1</v>
      </c>
      <c r="AV90">
        <v>1</v>
      </c>
      <c r="AW90" t="s">
        <v>19</v>
      </c>
      <c r="AX90">
        <v>54</v>
      </c>
      <c r="AY90">
        <v>31</v>
      </c>
      <c r="AZ90">
        <v>23</v>
      </c>
    </row>
    <row r="91" spans="1:52">
      <c r="A91" t="s">
        <v>847</v>
      </c>
      <c r="B91">
        <v>434</v>
      </c>
      <c r="C91">
        <v>286</v>
      </c>
      <c r="D91">
        <v>148</v>
      </c>
      <c r="E91">
        <v>265</v>
      </c>
      <c r="F91">
        <v>178</v>
      </c>
      <c r="G91">
        <v>87</v>
      </c>
      <c r="H91">
        <v>100</v>
      </c>
      <c r="I91">
        <v>82</v>
      </c>
      <c r="J91">
        <v>18</v>
      </c>
      <c r="K91">
        <v>14</v>
      </c>
      <c r="L91">
        <v>14</v>
      </c>
      <c r="M91" t="s">
        <v>19</v>
      </c>
      <c r="N91" t="s">
        <v>19</v>
      </c>
      <c r="O91" t="s">
        <v>19</v>
      </c>
      <c r="P91" t="s">
        <v>19</v>
      </c>
      <c r="Q91">
        <v>25</v>
      </c>
      <c r="R91">
        <v>16</v>
      </c>
      <c r="S91">
        <v>9</v>
      </c>
      <c r="T91">
        <v>18</v>
      </c>
      <c r="U91">
        <v>13</v>
      </c>
      <c r="V91">
        <v>5</v>
      </c>
      <c r="W91">
        <v>13</v>
      </c>
      <c r="X91">
        <v>12</v>
      </c>
      <c r="Y91">
        <v>1</v>
      </c>
      <c r="Z91">
        <v>8</v>
      </c>
      <c r="AA91">
        <v>7</v>
      </c>
      <c r="AB91">
        <v>1</v>
      </c>
      <c r="AC91">
        <v>3</v>
      </c>
      <c r="AD91">
        <v>2</v>
      </c>
      <c r="AE91">
        <v>1</v>
      </c>
      <c r="AF91">
        <v>0</v>
      </c>
      <c r="AG91" t="s">
        <v>19</v>
      </c>
      <c r="AH91">
        <v>0</v>
      </c>
      <c r="AI91" t="s">
        <v>19</v>
      </c>
      <c r="AJ91" t="s">
        <v>19</v>
      </c>
      <c r="AK91" t="s">
        <v>19</v>
      </c>
      <c r="AL91">
        <v>1</v>
      </c>
      <c r="AM91">
        <v>1</v>
      </c>
      <c r="AN91">
        <v>0</v>
      </c>
      <c r="AO91">
        <v>1</v>
      </c>
      <c r="AP91">
        <v>0</v>
      </c>
      <c r="AQ91">
        <v>0</v>
      </c>
      <c r="AR91" t="s">
        <v>19</v>
      </c>
      <c r="AS91" t="s">
        <v>19</v>
      </c>
      <c r="AT91" t="s">
        <v>19</v>
      </c>
      <c r="AU91">
        <v>4</v>
      </c>
      <c r="AV91">
        <v>4</v>
      </c>
      <c r="AW91" t="s">
        <v>19</v>
      </c>
      <c r="AX91">
        <v>92</v>
      </c>
      <c r="AY91">
        <v>47</v>
      </c>
      <c r="AZ91">
        <v>45</v>
      </c>
    </row>
    <row r="92" spans="1:52">
      <c r="A92" t="s">
        <v>846</v>
      </c>
      <c r="B92">
        <v>333</v>
      </c>
      <c r="C92">
        <v>245</v>
      </c>
      <c r="D92">
        <v>88</v>
      </c>
      <c r="E92">
        <v>219</v>
      </c>
      <c r="F92">
        <v>158</v>
      </c>
      <c r="G92">
        <v>61</v>
      </c>
      <c r="H92">
        <v>89</v>
      </c>
      <c r="I92">
        <v>75</v>
      </c>
      <c r="J92">
        <v>14</v>
      </c>
      <c r="K92">
        <v>24</v>
      </c>
      <c r="L92">
        <v>21</v>
      </c>
      <c r="M92">
        <v>3</v>
      </c>
      <c r="N92">
        <v>3</v>
      </c>
      <c r="O92">
        <v>3</v>
      </c>
      <c r="P92" t="s">
        <v>19</v>
      </c>
      <c r="Q92">
        <v>26</v>
      </c>
      <c r="R92">
        <v>20</v>
      </c>
      <c r="S92">
        <v>6</v>
      </c>
      <c r="T92">
        <v>16</v>
      </c>
      <c r="U92">
        <v>12</v>
      </c>
      <c r="V92">
        <v>4</v>
      </c>
      <c r="W92">
        <v>9</v>
      </c>
      <c r="X92">
        <v>7</v>
      </c>
      <c r="Y92">
        <v>1</v>
      </c>
      <c r="Z92">
        <v>5</v>
      </c>
      <c r="AA92">
        <v>4</v>
      </c>
      <c r="AB92">
        <v>1</v>
      </c>
      <c r="AC92">
        <v>2</v>
      </c>
      <c r="AD92">
        <v>1</v>
      </c>
      <c r="AE92">
        <v>1</v>
      </c>
      <c r="AF92" t="s">
        <v>19</v>
      </c>
      <c r="AG92" t="s">
        <v>19</v>
      </c>
      <c r="AH92" t="s">
        <v>19</v>
      </c>
      <c r="AI92" t="s">
        <v>19</v>
      </c>
      <c r="AJ92" t="s">
        <v>19</v>
      </c>
      <c r="AK92" t="s">
        <v>19</v>
      </c>
      <c r="AL92">
        <v>2</v>
      </c>
      <c r="AM92">
        <v>2</v>
      </c>
      <c r="AN92">
        <v>0</v>
      </c>
      <c r="AO92">
        <v>0</v>
      </c>
      <c r="AP92">
        <v>0</v>
      </c>
      <c r="AQ92" t="s">
        <v>19</v>
      </c>
      <c r="AR92">
        <v>1</v>
      </c>
      <c r="AS92">
        <v>1</v>
      </c>
      <c r="AT92">
        <v>0</v>
      </c>
      <c r="AU92" t="s">
        <v>19</v>
      </c>
      <c r="AV92" t="s">
        <v>19</v>
      </c>
      <c r="AW92" t="s">
        <v>19</v>
      </c>
      <c r="AX92">
        <v>35</v>
      </c>
      <c r="AY92">
        <v>23</v>
      </c>
      <c r="AZ92">
        <v>13</v>
      </c>
    </row>
    <row r="93" spans="1:52">
      <c r="A93" t="s">
        <v>845</v>
      </c>
      <c r="B93">
        <v>827</v>
      </c>
      <c r="C93">
        <v>616</v>
      </c>
      <c r="D93">
        <v>211</v>
      </c>
      <c r="E93">
        <v>557</v>
      </c>
      <c r="F93">
        <v>428</v>
      </c>
      <c r="G93">
        <v>129</v>
      </c>
      <c r="H93">
        <v>220</v>
      </c>
      <c r="I93">
        <v>191</v>
      </c>
      <c r="J93">
        <v>29</v>
      </c>
      <c r="K93">
        <v>32</v>
      </c>
      <c r="L93">
        <v>32</v>
      </c>
      <c r="M93" t="s">
        <v>19</v>
      </c>
      <c r="N93">
        <v>6</v>
      </c>
      <c r="O93">
        <v>6</v>
      </c>
      <c r="P93" t="s">
        <v>19</v>
      </c>
      <c r="Q93">
        <v>51</v>
      </c>
      <c r="R93">
        <v>38</v>
      </c>
      <c r="S93">
        <v>12</v>
      </c>
      <c r="T93">
        <v>27</v>
      </c>
      <c r="U93">
        <v>13</v>
      </c>
      <c r="V93">
        <v>15</v>
      </c>
      <c r="W93">
        <v>26</v>
      </c>
      <c r="X93">
        <v>23</v>
      </c>
      <c r="Y93">
        <v>3</v>
      </c>
      <c r="Z93">
        <v>11</v>
      </c>
      <c r="AA93">
        <v>6</v>
      </c>
      <c r="AB93">
        <v>5</v>
      </c>
      <c r="AC93">
        <v>3</v>
      </c>
      <c r="AD93">
        <v>1</v>
      </c>
      <c r="AE93">
        <v>2</v>
      </c>
      <c r="AF93">
        <v>2</v>
      </c>
      <c r="AG93">
        <v>1</v>
      </c>
      <c r="AH93">
        <v>1</v>
      </c>
      <c r="AI93" t="s">
        <v>19</v>
      </c>
      <c r="AJ93" t="s">
        <v>19</v>
      </c>
      <c r="AK93" t="s">
        <v>19</v>
      </c>
      <c r="AL93">
        <v>3</v>
      </c>
      <c r="AM93">
        <v>3</v>
      </c>
      <c r="AN93">
        <v>1</v>
      </c>
      <c r="AO93">
        <v>2</v>
      </c>
      <c r="AP93">
        <v>2</v>
      </c>
      <c r="AQ93">
        <v>0</v>
      </c>
      <c r="AR93">
        <v>1</v>
      </c>
      <c r="AS93" t="s">
        <v>19</v>
      </c>
      <c r="AT93">
        <v>1</v>
      </c>
      <c r="AU93">
        <v>1</v>
      </c>
      <c r="AV93" t="s">
        <v>19</v>
      </c>
      <c r="AW93">
        <v>1</v>
      </c>
      <c r="AX93">
        <v>124</v>
      </c>
      <c r="AY93">
        <v>76</v>
      </c>
      <c r="AZ93">
        <v>47</v>
      </c>
    </row>
    <row r="94" spans="1:52">
      <c r="A94" t="s">
        <v>844</v>
      </c>
      <c r="B94">
        <v>531</v>
      </c>
      <c r="C94">
        <v>332</v>
      </c>
      <c r="D94">
        <v>198</v>
      </c>
      <c r="E94">
        <v>327</v>
      </c>
      <c r="F94">
        <v>214</v>
      </c>
      <c r="G94">
        <v>113</v>
      </c>
      <c r="H94">
        <v>117</v>
      </c>
      <c r="I94">
        <v>95</v>
      </c>
      <c r="J94">
        <v>22</v>
      </c>
      <c r="K94">
        <v>19</v>
      </c>
      <c r="L94">
        <v>19</v>
      </c>
      <c r="M94" t="s">
        <v>19</v>
      </c>
      <c r="N94">
        <v>3</v>
      </c>
      <c r="O94">
        <v>3</v>
      </c>
      <c r="P94" t="s">
        <v>19</v>
      </c>
      <c r="Q94">
        <v>42</v>
      </c>
      <c r="R94">
        <v>24</v>
      </c>
      <c r="S94">
        <v>18</v>
      </c>
      <c r="T94">
        <v>20</v>
      </c>
      <c r="U94">
        <v>15</v>
      </c>
      <c r="V94">
        <v>5</v>
      </c>
      <c r="W94">
        <v>21</v>
      </c>
      <c r="X94">
        <v>18</v>
      </c>
      <c r="Y94">
        <v>3</v>
      </c>
      <c r="Z94">
        <v>8</v>
      </c>
      <c r="AA94">
        <v>6</v>
      </c>
      <c r="AB94">
        <v>2</v>
      </c>
      <c r="AC94">
        <v>1</v>
      </c>
      <c r="AD94">
        <v>1</v>
      </c>
      <c r="AE94" t="s">
        <v>19</v>
      </c>
      <c r="AF94" t="s">
        <v>19</v>
      </c>
      <c r="AG94" t="s">
        <v>19</v>
      </c>
      <c r="AH94" t="s">
        <v>19</v>
      </c>
      <c r="AI94" t="s">
        <v>19</v>
      </c>
      <c r="AJ94" t="s">
        <v>19</v>
      </c>
      <c r="AK94" t="s">
        <v>19</v>
      </c>
      <c r="AL94">
        <v>3</v>
      </c>
      <c r="AM94">
        <v>2</v>
      </c>
      <c r="AN94">
        <v>1</v>
      </c>
      <c r="AO94">
        <v>1</v>
      </c>
      <c r="AP94">
        <v>1</v>
      </c>
      <c r="AQ94">
        <v>0</v>
      </c>
      <c r="AR94" t="s">
        <v>19</v>
      </c>
      <c r="AS94" t="s">
        <v>19</v>
      </c>
      <c r="AT94" t="s">
        <v>19</v>
      </c>
      <c r="AU94">
        <v>2</v>
      </c>
      <c r="AV94">
        <v>2</v>
      </c>
      <c r="AW94">
        <v>0</v>
      </c>
      <c r="AX94">
        <v>95</v>
      </c>
      <c r="AY94">
        <v>37</v>
      </c>
      <c r="AZ94">
        <v>58</v>
      </c>
    </row>
    <row r="95" spans="1:52">
      <c r="A95" t="s">
        <v>843</v>
      </c>
      <c r="B95">
        <v>32</v>
      </c>
      <c r="C95">
        <v>18</v>
      </c>
      <c r="D95">
        <v>15</v>
      </c>
      <c r="E95">
        <v>22</v>
      </c>
      <c r="F95">
        <v>10</v>
      </c>
      <c r="G95">
        <v>12</v>
      </c>
      <c r="H95">
        <v>8</v>
      </c>
      <c r="I95">
        <v>5</v>
      </c>
      <c r="J95">
        <v>3</v>
      </c>
      <c r="K95">
        <v>2</v>
      </c>
      <c r="L95">
        <v>2</v>
      </c>
      <c r="M95" t="s">
        <v>19</v>
      </c>
      <c r="N95">
        <v>1</v>
      </c>
      <c r="O95">
        <v>1</v>
      </c>
      <c r="P95" t="s">
        <v>19</v>
      </c>
      <c r="Q95">
        <v>2</v>
      </c>
      <c r="R95">
        <v>1</v>
      </c>
      <c r="S95">
        <v>1</v>
      </c>
      <c r="T95">
        <v>2</v>
      </c>
      <c r="U95">
        <v>1</v>
      </c>
      <c r="V95">
        <v>1</v>
      </c>
      <c r="W95">
        <v>1</v>
      </c>
      <c r="X95">
        <v>1</v>
      </c>
      <c r="Y95" t="s">
        <v>19</v>
      </c>
      <c r="Z95">
        <v>1</v>
      </c>
      <c r="AA95">
        <v>1</v>
      </c>
      <c r="AB95">
        <v>0</v>
      </c>
      <c r="AC95" t="s">
        <v>19</v>
      </c>
      <c r="AD95" t="s">
        <v>19</v>
      </c>
      <c r="AE95" t="s">
        <v>19</v>
      </c>
      <c r="AF95" t="s">
        <v>19</v>
      </c>
      <c r="AG95" t="s">
        <v>19</v>
      </c>
      <c r="AH95" t="s">
        <v>19</v>
      </c>
      <c r="AI95" t="s">
        <v>19</v>
      </c>
      <c r="AJ95" t="s">
        <v>19</v>
      </c>
      <c r="AK95" t="s">
        <v>19</v>
      </c>
      <c r="AL95" t="s">
        <v>19</v>
      </c>
      <c r="AM95" t="s">
        <v>19</v>
      </c>
      <c r="AN95" t="s">
        <v>19</v>
      </c>
      <c r="AO95">
        <v>0</v>
      </c>
      <c r="AP95" t="s">
        <v>19</v>
      </c>
      <c r="AQ95">
        <v>0</v>
      </c>
      <c r="AR95">
        <v>1</v>
      </c>
      <c r="AS95">
        <v>1</v>
      </c>
      <c r="AT95" t="s">
        <v>19</v>
      </c>
      <c r="AU95" t="s">
        <v>19</v>
      </c>
      <c r="AV95" t="s">
        <v>19</v>
      </c>
      <c r="AW95" t="s">
        <v>19</v>
      </c>
      <c r="AX95">
        <v>3</v>
      </c>
      <c r="AY95">
        <v>2</v>
      </c>
      <c r="AZ95">
        <v>1</v>
      </c>
    </row>
    <row r="96" spans="1:52">
      <c r="A96" t="s">
        <v>842</v>
      </c>
      <c r="B96">
        <v>302</v>
      </c>
      <c r="C96">
        <v>276</v>
      </c>
      <c r="D96">
        <v>26</v>
      </c>
      <c r="E96">
        <v>218</v>
      </c>
      <c r="F96">
        <v>200</v>
      </c>
      <c r="G96">
        <v>18</v>
      </c>
      <c r="H96">
        <v>124</v>
      </c>
      <c r="I96">
        <v>117</v>
      </c>
      <c r="J96">
        <v>7</v>
      </c>
      <c r="K96">
        <v>17</v>
      </c>
      <c r="L96">
        <v>17</v>
      </c>
      <c r="M96" t="s">
        <v>19</v>
      </c>
      <c r="N96">
        <v>5</v>
      </c>
      <c r="O96">
        <v>5</v>
      </c>
      <c r="P96" t="s">
        <v>19</v>
      </c>
      <c r="Q96">
        <v>20</v>
      </c>
      <c r="R96">
        <v>16</v>
      </c>
      <c r="S96">
        <v>3</v>
      </c>
      <c r="T96">
        <v>12</v>
      </c>
      <c r="U96">
        <v>10</v>
      </c>
      <c r="V96">
        <v>2</v>
      </c>
      <c r="W96">
        <v>9</v>
      </c>
      <c r="X96">
        <v>9</v>
      </c>
      <c r="Y96">
        <v>0</v>
      </c>
      <c r="Z96">
        <v>6</v>
      </c>
      <c r="AA96">
        <v>5</v>
      </c>
      <c r="AB96">
        <v>1</v>
      </c>
      <c r="AC96">
        <v>1</v>
      </c>
      <c r="AD96">
        <v>1</v>
      </c>
      <c r="AE96" t="s">
        <v>19</v>
      </c>
      <c r="AF96">
        <v>1</v>
      </c>
      <c r="AG96">
        <v>1</v>
      </c>
      <c r="AH96" t="s">
        <v>19</v>
      </c>
      <c r="AI96" t="s">
        <v>19</v>
      </c>
      <c r="AJ96" t="s">
        <v>19</v>
      </c>
      <c r="AK96" t="s">
        <v>19</v>
      </c>
      <c r="AL96">
        <v>3</v>
      </c>
      <c r="AM96">
        <v>3</v>
      </c>
      <c r="AN96" t="s">
        <v>19</v>
      </c>
      <c r="AO96" t="s">
        <v>19</v>
      </c>
      <c r="AP96" t="s">
        <v>19</v>
      </c>
      <c r="AQ96" t="s">
        <v>19</v>
      </c>
      <c r="AR96">
        <v>1</v>
      </c>
      <c r="AS96" t="s">
        <v>19</v>
      </c>
      <c r="AT96">
        <v>1</v>
      </c>
      <c r="AU96">
        <v>0</v>
      </c>
      <c r="AV96" t="s">
        <v>19</v>
      </c>
      <c r="AW96">
        <v>0</v>
      </c>
      <c r="AX96">
        <v>21</v>
      </c>
      <c r="AY96">
        <v>19</v>
      </c>
      <c r="AZ96">
        <v>2</v>
      </c>
    </row>
    <row r="97" spans="1:52">
      <c r="A97" t="s">
        <v>841</v>
      </c>
      <c r="B97">
        <v>163</v>
      </c>
      <c r="C97">
        <v>129</v>
      </c>
      <c r="D97">
        <v>34</v>
      </c>
      <c r="E97">
        <v>109</v>
      </c>
      <c r="F97">
        <v>91</v>
      </c>
      <c r="G97">
        <v>18</v>
      </c>
      <c r="H97">
        <v>37</v>
      </c>
      <c r="I97">
        <v>35</v>
      </c>
      <c r="J97">
        <v>2</v>
      </c>
      <c r="K97">
        <v>9</v>
      </c>
      <c r="L97">
        <v>8</v>
      </c>
      <c r="M97">
        <v>1</v>
      </c>
      <c r="N97">
        <v>1</v>
      </c>
      <c r="O97">
        <v>1</v>
      </c>
      <c r="P97" t="s">
        <v>19</v>
      </c>
      <c r="Q97">
        <v>13</v>
      </c>
      <c r="R97">
        <v>9</v>
      </c>
      <c r="S97">
        <v>4</v>
      </c>
      <c r="T97">
        <v>6</v>
      </c>
      <c r="U97">
        <v>4</v>
      </c>
      <c r="V97">
        <v>2</v>
      </c>
      <c r="W97">
        <v>9</v>
      </c>
      <c r="X97">
        <v>8</v>
      </c>
      <c r="Y97">
        <v>1</v>
      </c>
      <c r="Z97">
        <v>5</v>
      </c>
      <c r="AA97">
        <v>3</v>
      </c>
      <c r="AB97">
        <v>1</v>
      </c>
      <c r="AC97" t="s">
        <v>19</v>
      </c>
      <c r="AD97" t="s">
        <v>19</v>
      </c>
      <c r="AE97" t="s">
        <v>19</v>
      </c>
      <c r="AF97" t="s">
        <v>19</v>
      </c>
      <c r="AG97" t="s">
        <v>19</v>
      </c>
      <c r="AH97" t="s">
        <v>19</v>
      </c>
      <c r="AI97" t="s">
        <v>19</v>
      </c>
      <c r="AJ97" t="s">
        <v>19</v>
      </c>
      <c r="AK97" t="s">
        <v>19</v>
      </c>
      <c r="AL97">
        <v>2</v>
      </c>
      <c r="AM97">
        <v>1</v>
      </c>
      <c r="AN97">
        <v>0</v>
      </c>
      <c r="AO97">
        <v>3</v>
      </c>
      <c r="AP97">
        <v>2</v>
      </c>
      <c r="AQ97">
        <v>1</v>
      </c>
      <c r="AR97" t="s">
        <v>19</v>
      </c>
      <c r="AS97" t="s">
        <v>19</v>
      </c>
      <c r="AT97" t="s">
        <v>19</v>
      </c>
      <c r="AU97" t="s">
        <v>19</v>
      </c>
      <c r="AV97" t="s">
        <v>19</v>
      </c>
      <c r="AW97" t="s">
        <v>19</v>
      </c>
      <c r="AX97">
        <v>13</v>
      </c>
      <c r="AY97">
        <v>6</v>
      </c>
      <c r="AZ97">
        <v>8</v>
      </c>
    </row>
    <row r="98" spans="1:52">
      <c r="A98" t="s">
        <v>840</v>
      </c>
      <c r="B98">
        <v>67</v>
      </c>
      <c r="C98">
        <v>55</v>
      </c>
      <c r="D98">
        <v>12</v>
      </c>
      <c r="E98">
        <v>47</v>
      </c>
      <c r="F98">
        <v>41</v>
      </c>
      <c r="G98">
        <v>6</v>
      </c>
      <c r="H98">
        <v>7</v>
      </c>
      <c r="I98">
        <v>6</v>
      </c>
      <c r="J98">
        <v>2</v>
      </c>
      <c r="K98">
        <v>4</v>
      </c>
      <c r="L98">
        <v>4</v>
      </c>
      <c r="M98" t="s">
        <v>19</v>
      </c>
      <c r="N98" t="s">
        <v>19</v>
      </c>
      <c r="O98" t="s">
        <v>19</v>
      </c>
      <c r="P98" t="s">
        <v>19</v>
      </c>
      <c r="Q98">
        <v>6</v>
      </c>
      <c r="R98">
        <v>2</v>
      </c>
      <c r="S98">
        <v>4</v>
      </c>
      <c r="T98">
        <v>1</v>
      </c>
      <c r="U98">
        <v>1</v>
      </c>
      <c r="V98" t="s">
        <v>19</v>
      </c>
      <c r="W98">
        <v>2</v>
      </c>
      <c r="X98">
        <v>2</v>
      </c>
      <c r="Y98" t="s">
        <v>19</v>
      </c>
      <c r="Z98">
        <v>1</v>
      </c>
      <c r="AA98">
        <v>1</v>
      </c>
      <c r="AB98">
        <v>0</v>
      </c>
      <c r="AC98" t="s">
        <v>19</v>
      </c>
      <c r="AD98" t="s">
        <v>19</v>
      </c>
      <c r="AE98" t="s">
        <v>19</v>
      </c>
      <c r="AF98" t="s">
        <v>19</v>
      </c>
      <c r="AG98" t="s">
        <v>19</v>
      </c>
      <c r="AH98" t="s">
        <v>19</v>
      </c>
      <c r="AI98" t="s">
        <v>19</v>
      </c>
      <c r="AJ98" t="s">
        <v>19</v>
      </c>
      <c r="AK98" t="s">
        <v>19</v>
      </c>
      <c r="AL98">
        <v>1</v>
      </c>
      <c r="AM98">
        <v>1</v>
      </c>
      <c r="AN98">
        <v>0</v>
      </c>
      <c r="AO98" t="s">
        <v>19</v>
      </c>
      <c r="AP98" t="s">
        <v>19</v>
      </c>
      <c r="AQ98" t="s">
        <v>19</v>
      </c>
      <c r="AR98" t="s">
        <v>19</v>
      </c>
      <c r="AS98" t="s">
        <v>19</v>
      </c>
      <c r="AT98" t="s">
        <v>19</v>
      </c>
      <c r="AU98" t="s">
        <v>19</v>
      </c>
      <c r="AV98" t="s">
        <v>19</v>
      </c>
      <c r="AW98" t="s">
        <v>19</v>
      </c>
      <c r="AX98">
        <v>7</v>
      </c>
      <c r="AY98">
        <v>6</v>
      </c>
      <c r="AZ98">
        <v>1</v>
      </c>
    </row>
    <row r="99" spans="1:52">
      <c r="A99" t="s">
        <v>839</v>
      </c>
      <c r="B99">
        <v>105</v>
      </c>
      <c r="C99">
        <v>73</v>
      </c>
      <c r="D99">
        <v>32</v>
      </c>
      <c r="E99">
        <v>67</v>
      </c>
      <c r="F99">
        <v>43</v>
      </c>
      <c r="G99">
        <v>24</v>
      </c>
      <c r="H99">
        <v>21</v>
      </c>
      <c r="I99">
        <v>13</v>
      </c>
      <c r="J99">
        <v>9</v>
      </c>
      <c r="K99">
        <v>4</v>
      </c>
      <c r="L99">
        <v>4</v>
      </c>
      <c r="M99" t="s">
        <v>19</v>
      </c>
      <c r="N99">
        <v>2</v>
      </c>
      <c r="O99">
        <v>2</v>
      </c>
      <c r="P99" t="s">
        <v>19</v>
      </c>
      <c r="Q99">
        <v>5</v>
      </c>
      <c r="R99">
        <v>3</v>
      </c>
      <c r="S99">
        <v>2</v>
      </c>
      <c r="T99">
        <v>7</v>
      </c>
      <c r="U99">
        <v>5</v>
      </c>
      <c r="V99">
        <v>2</v>
      </c>
      <c r="W99">
        <v>3</v>
      </c>
      <c r="X99">
        <v>3</v>
      </c>
      <c r="Y99" t="s">
        <v>19</v>
      </c>
      <c r="Z99">
        <v>3</v>
      </c>
      <c r="AA99">
        <v>3</v>
      </c>
      <c r="AB99">
        <v>0</v>
      </c>
      <c r="AC99" t="s">
        <v>19</v>
      </c>
      <c r="AD99" t="s">
        <v>19</v>
      </c>
      <c r="AE99" t="s">
        <v>19</v>
      </c>
      <c r="AF99" t="s">
        <v>19</v>
      </c>
      <c r="AG99" t="s">
        <v>19</v>
      </c>
      <c r="AH99" t="s">
        <v>19</v>
      </c>
      <c r="AI99" t="s">
        <v>19</v>
      </c>
      <c r="AJ99" t="s">
        <v>19</v>
      </c>
      <c r="AK99" t="s">
        <v>19</v>
      </c>
      <c r="AL99">
        <v>1</v>
      </c>
      <c r="AM99">
        <v>1</v>
      </c>
      <c r="AN99" t="s">
        <v>19</v>
      </c>
      <c r="AO99">
        <v>1</v>
      </c>
      <c r="AP99">
        <v>1</v>
      </c>
      <c r="AQ99">
        <v>0</v>
      </c>
      <c r="AR99">
        <v>1</v>
      </c>
      <c r="AS99">
        <v>1</v>
      </c>
      <c r="AT99" t="s">
        <v>19</v>
      </c>
      <c r="AU99" t="s">
        <v>19</v>
      </c>
      <c r="AV99" t="s">
        <v>19</v>
      </c>
      <c r="AW99" t="s">
        <v>19</v>
      </c>
      <c r="AX99">
        <v>16</v>
      </c>
      <c r="AY99">
        <v>13</v>
      </c>
      <c r="AZ99">
        <v>3</v>
      </c>
    </row>
    <row r="100" spans="1:52">
      <c r="A100" t="s">
        <v>838</v>
      </c>
      <c r="B100">
        <v>110</v>
      </c>
      <c r="C100">
        <v>80</v>
      </c>
      <c r="D100">
        <v>29</v>
      </c>
      <c r="E100">
        <v>66</v>
      </c>
      <c r="F100">
        <v>49</v>
      </c>
      <c r="G100">
        <v>18</v>
      </c>
      <c r="H100">
        <v>17</v>
      </c>
      <c r="I100">
        <v>17</v>
      </c>
      <c r="J100" t="s">
        <v>19</v>
      </c>
      <c r="K100">
        <v>7</v>
      </c>
      <c r="L100">
        <v>7</v>
      </c>
      <c r="M100" t="s">
        <v>19</v>
      </c>
      <c r="N100" t="s">
        <v>19</v>
      </c>
      <c r="O100" t="s">
        <v>19</v>
      </c>
      <c r="P100" t="s">
        <v>19</v>
      </c>
      <c r="Q100">
        <v>16</v>
      </c>
      <c r="R100">
        <v>10</v>
      </c>
      <c r="S100">
        <v>6</v>
      </c>
      <c r="T100">
        <v>12</v>
      </c>
      <c r="U100">
        <v>8</v>
      </c>
      <c r="V100">
        <v>4</v>
      </c>
      <c r="W100">
        <v>4</v>
      </c>
      <c r="X100">
        <v>4</v>
      </c>
      <c r="Y100">
        <v>0</v>
      </c>
      <c r="Z100">
        <v>2</v>
      </c>
      <c r="AA100">
        <v>1</v>
      </c>
      <c r="AB100">
        <v>1</v>
      </c>
      <c r="AC100">
        <v>1</v>
      </c>
      <c r="AD100" t="s">
        <v>19</v>
      </c>
      <c r="AE100">
        <v>1</v>
      </c>
      <c r="AF100" t="s">
        <v>19</v>
      </c>
      <c r="AG100" t="s">
        <v>19</v>
      </c>
      <c r="AH100" t="s">
        <v>19</v>
      </c>
      <c r="AI100" t="s">
        <v>19</v>
      </c>
      <c r="AJ100" t="s">
        <v>19</v>
      </c>
      <c r="AK100" t="s">
        <v>19</v>
      </c>
      <c r="AL100">
        <v>1</v>
      </c>
      <c r="AM100">
        <v>1</v>
      </c>
      <c r="AN100" t="s">
        <v>19</v>
      </c>
      <c r="AO100">
        <v>1</v>
      </c>
      <c r="AP100" t="s">
        <v>19</v>
      </c>
      <c r="AQ100">
        <v>1</v>
      </c>
      <c r="AR100" t="s">
        <v>19</v>
      </c>
      <c r="AS100" t="s">
        <v>19</v>
      </c>
      <c r="AT100" t="s">
        <v>19</v>
      </c>
      <c r="AU100" t="s">
        <v>19</v>
      </c>
      <c r="AV100" t="s">
        <v>19</v>
      </c>
      <c r="AW100" t="s">
        <v>19</v>
      </c>
      <c r="AX100">
        <v>2</v>
      </c>
      <c r="AY100">
        <v>2</v>
      </c>
      <c r="AZ100" t="s">
        <v>19</v>
      </c>
    </row>
    <row r="101" spans="1:52">
      <c r="A101" t="s">
        <v>837</v>
      </c>
      <c r="B101">
        <v>187</v>
      </c>
      <c r="C101">
        <v>145</v>
      </c>
      <c r="D101">
        <v>41</v>
      </c>
      <c r="E101">
        <v>125</v>
      </c>
      <c r="F101">
        <v>98</v>
      </c>
      <c r="G101">
        <v>26</v>
      </c>
      <c r="H101">
        <v>55</v>
      </c>
      <c r="I101">
        <v>52</v>
      </c>
      <c r="J101">
        <v>3</v>
      </c>
      <c r="K101">
        <v>10</v>
      </c>
      <c r="L101">
        <v>10</v>
      </c>
      <c r="M101" t="s">
        <v>19</v>
      </c>
      <c r="N101">
        <v>2</v>
      </c>
      <c r="O101">
        <v>2</v>
      </c>
      <c r="P101" t="s">
        <v>19</v>
      </c>
      <c r="Q101">
        <v>10</v>
      </c>
      <c r="R101">
        <v>6</v>
      </c>
      <c r="S101">
        <v>4</v>
      </c>
      <c r="T101">
        <v>10</v>
      </c>
      <c r="U101">
        <v>5</v>
      </c>
      <c r="V101">
        <v>6</v>
      </c>
      <c r="W101">
        <v>7</v>
      </c>
      <c r="X101">
        <v>7</v>
      </c>
      <c r="Y101" t="s">
        <v>19</v>
      </c>
      <c r="Z101">
        <v>5</v>
      </c>
      <c r="AA101">
        <v>5</v>
      </c>
      <c r="AB101">
        <v>0</v>
      </c>
      <c r="AC101" t="s">
        <v>19</v>
      </c>
      <c r="AD101" t="s">
        <v>19</v>
      </c>
      <c r="AE101" t="s">
        <v>19</v>
      </c>
      <c r="AF101" t="s">
        <v>19</v>
      </c>
      <c r="AG101" t="s">
        <v>19</v>
      </c>
      <c r="AH101" t="s">
        <v>19</v>
      </c>
      <c r="AI101" t="s">
        <v>19</v>
      </c>
      <c r="AJ101" t="s">
        <v>19</v>
      </c>
      <c r="AK101" t="s">
        <v>19</v>
      </c>
      <c r="AL101">
        <v>2</v>
      </c>
      <c r="AM101">
        <v>2</v>
      </c>
      <c r="AN101">
        <v>0</v>
      </c>
      <c r="AO101">
        <v>2</v>
      </c>
      <c r="AP101">
        <v>2</v>
      </c>
      <c r="AQ101" t="s">
        <v>19</v>
      </c>
      <c r="AR101">
        <v>1</v>
      </c>
      <c r="AS101">
        <v>1</v>
      </c>
      <c r="AT101" t="s">
        <v>19</v>
      </c>
      <c r="AU101" t="s">
        <v>19</v>
      </c>
      <c r="AV101" t="s">
        <v>19</v>
      </c>
      <c r="AW101" t="s">
        <v>19</v>
      </c>
      <c r="AX101">
        <v>20</v>
      </c>
      <c r="AY101">
        <v>15</v>
      </c>
      <c r="AZ101">
        <v>5</v>
      </c>
    </row>
    <row r="102" spans="1:52">
      <c r="A102" t="s">
        <v>836</v>
      </c>
      <c r="B102">
        <v>249</v>
      </c>
      <c r="C102">
        <v>191</v>
      </c>
      <c r="D102">
        <v>58</v>
      </c>
      <c r="E102">
        <v>168</v>
      </c>
      <c r="F102">
        <v>133</v>
      </c>
      <c r="G102">
        <v>35</v>
      </c>
      <c r="H102">
        <v>78</v>
      </c>
      <c r="I102">
        <v>66</v>
      </c>
      <c r="J102">
        <v>12</v>
      </c>
      <c r="K102">
        <v>6</v>
      </c>
      <c r="L102">
        <v>6</v>
      </c>
      <c r="M102" t="s">
        <v>19</v>
      </c>
      <c r="N102">
        <v>3</v>
      </c>
      <c r="O102">
        <v>3</v>
      </c>
      <c r="P102" t="s">
        <v>19</v>
      </c>
      <c r="Q102">
        <v>19</v>
      </c>
      <c r="R102">
        <v>11</v>
      </c>
      <c r="S102">
        <v>8</v>
      </c>
      <c r="T102">
        <v>11</v>
      </c>
      <c r="U102">
        <v>8</v>
      </c>
      <c r="V102">
        <v>3</v>
      </c>
      <c r="W102">
        <v>9</v>
      </c>
      <c r="X102">
        <v>9</v>
      </c>
      <c r="Y102" t="s">
        <v>19</v>
      </c>
      <c r="Z102">
        <v>6</v>
      </c>
      <c r="AA102">
        <v>4</v>
      </c>
      <c r="AB102">
        <v>2</v>
      </c>
      <c r="AC102">
        <v>1</v>
      </c>
      <c r="AD102">
        <v>1</v>
      </c>
      <c r="AE102">
        <v>0</v>
      </c>
      <c r="AF102">
        <v>0</v>
      </c>
      <c r="AG102" t="s">
        <v>19</v>
      </c>
      <c r="AH102">
        <v>0</v>
      </c>
      <c r="AI102">
        <v>0</v>
      </c>
      <c r="AJ102" t="s">
        <v>19</v>
      </c>
      <c r="AK102">
        <v>0</v>
      </c>
      <c r="AL102" t="s">
        <v>19</v>
      </c>
      <c r="AM102" t="s">
        <v>19</v>
      </c>
      <c r="AN102" t="s">
        <v>19</v>
      </c>
      <c r="AO102">
        <v>2</v>
      </c>
      <c r="AP102">
        <v>1</v>
      </c>
      <c r="AQ102">
        <v>1</v>
      </c>
      <c r="AR102">
        <v>1</v>
      </c>
      <c r="AS102" t="s">
        <v>19</v>
      </c>
      <c r="AT102">
        <v>1</v>
      </c>
      <c r="AU102">
        <v>2</v>
      </c>
      <c r="AV102">
        <v>2</v>
      </c>
      <c r="AW102" t="s">
        <v>19</v>
      </c>
      <c r="AX102">
        <v>31</v>
      </c>
      <c r="AY102">
        <v>20</v>
      </c>
      <c r="AZ102">
        <v>11</v>
      </c>
    </row>
    <row r="103" spans="1:52">
      <c r="A103" t="s">
        <v>835</v>
      </c>
      <c r="B103">
        <v>256</v>
      </c>
      <c r="C103">
        <v>181</v>
      </c>
      <c r="D103">
        <v>75</v>
      </c>
      <c r="E103">
        <v>169</v>
      </c>
      <c r="F103">
        <v>118</v>
      </c>
      <c r="G103">
        <v>51</v>
      </c>
      <c r="H103">
        <v>61</v>
      </c>
      <c r="I103">
        <v>49</v>
      </c>
      <c r="J103">
        <v>13</v>
      </c>
      <c r="K103">
        <v>12</v>
      </c>
      <c r="L103">
        <v>12</v>
      </c>
      <c r="M103">
        <v>1</v>
      </c>
      <c r="N103">
        <v>1</v>
      </c>
      <c r="O103">
        <v>1</v>
      </c>
      <c r="P103">
        <v>1</v>
      </c>
      <c r="Q103">
        <v>17</v>
      </c>
      <c r="R103">
        <v>10</v>
      </c>
      <c r="S103">
        <v>7</v>
      </c>
      <c r="T103">
        <v>7</v>
      </c>
      <c r="U103">
        <v>5</v>
      </c>
      <c r="V103">
        <v>2</v>
      </c>
      <c r="W103">
        <v>11</v>
      </c>
      <c r="X103">
        <v>11</v>
      </c>
      <c r="Y103" t="s">
        <v>19</v>
      </c>
      <c r="Z103">
        <v>8</v>
      </c>
      <c r="AA103">
        <v>4</v>
      </c>
      <c r="AB103">
        <v>4</v>
      </c>
      <c r="AC103" t="s">
        <v>19</v>
      </c>
      <c r="AD103" t="s">
        <v>19</v>
      </c>
      <c r="AE103" t="s">
        <v>19</v>
      </c>
      <c r="AF103">
        <v>0</v>
      </c>
      <c r="AG103" t="s">
        <v>19</v>
      </c>
      <c r="AH103">
        <v>0</v>
      </c>
      <c r="AI103" t="s">
        <v>19</v>
      </c>
      <c r="AJ103" t="s">
        <v>19</v>
      </c>
      <c r="AK103" t="s">
        <v>19</v>
      </c>
      <c r="AL103">
        <v>4</v>
      </c>
      <c r="AM103">
        <v>2</v>
      </c>
      <c r="AN103">
        <v>2</v>
      </c>
      <c r="AO103">
        <v>1</v>
      </c>
      <c r="AP103" t="s">
        <v>19</v>
      </c>
      <c r="AQ103">
        <v>1</v>
      </c>
      <c r="AR103">
        <v>3</v>
      </c>
      <c r="AS103">
        <v>2</v>
      </c>
      <c r="AT103">
        <v>1</v>
      </c>
      <c r="AU103" t="s">
        <v>19</v>
      </c>
      <c r="AV103" t="s">
        <v>19</v>
      </c>
      <c r="AW103" t="s">
        <v>19</v>
      </c>
      <c r="AX103">
        <v>33</v>
      </c>
      <c r="AY103">
        <v>23</v>
      </c>
      <c r="AZ103">
        <v>10</v>
      </c>
    </row>
    <row r="104" spans="1:52">
      <c r="A104" t="s">
        <v>834</v>
      </c>
      <c r="B104">
        <v>225</v>
      </c>
      <c r="C104">
        <v>160</v>
      </c>
      <c r="D104">
        <v>65</v>
      </c>
      <c r="E104">
        <v>165</v>
      </c>
      <c r="F104">
        <v>112</v>
      </c>
      <c r="G104">
        <v>54</v>
      </c>
      <c r="H104">
        <v>39</v>
      </c>
      <c r="I104">
        <v>31</v>
      </c>
      <c r="J104">
        <v>8</v>
      </c>
      <c r="K104">
        <v>11</v>
      </c>
      <c r="L104">
        <v>11</v>
      </c>
      <c r="M104" t="s">
        <v>19</v>
      </c>
      <c r="N104">
        <v>4</v>
      </c>
      <c r="O104">
        <v>4</v>
      </c>
      <c r="P104" t="s">
        <v>19</v>
      </c>
      <c r="Q104">
        <v>13</v>
      </c>
      <c r="R104">
        <v>9</v>
      </c>
      <c r="S104">
        <v>4</v>
      </c>
      <c r="T104">
        <v>12</v>
      </c>
      <c r="U104">
        <v>10</v>
      </c>
      <c r="V104">
        <v>3</v>
      </c>
      <c r="W104">
        <v>10</v>
      </c>
      <c r="X104">
        <v>9</v>
      </c>
      <c r="Y104">
        <v>1</v>
      </c>
      <c r="Z104">
        <v>3</v>
      </c>
      <c r="AA104">
        <v>2</v>
      </c>
      <c r="AB104">
        <v>1</v>
      </c>
      <c r="AC104">
        <v>1</v>
      </c>
      <c r="AD104">
        <v>1</v>
      </c>
      <c r="AE104">
        <v>0</v>
      </c>
      <c r="AF104">
        <v>0</v>
      </c>
      <c r="AG104" t="s">
        <v>19</v>
      </c>
      <c r="AH104">
        <v>0</v>
      </c>
      <c r="AI104" t="s">
        <v>19</v>
      </c>
      <c r="AJ104" t="s">
        <v>19</v>
      </c>
      <c r="AK104" t="s">
        <v>19</v>
      </c>
      <c r="AL104">
        <v>0</v>
      </c>
      <c r="AM104" t="s">
        <v>19</v>
      </c>
      <c r="AN104">
        <v>0</v>
      </c>
      <c r="AO104">
        <v>0</v>
      </c>
      <c r="AP104">
        <v>0</v>
      </c>
      <c r="AQ104">
        <v>0</v>
      </c>
      <c r="AR104">
        <v>1</v>
      </c>
      <c r="AS104">
        <v>1</v>
      </c>
      <c r="AT104" t="s">
        <v>19</v>
      </c>
      <c r="AU104" t="s">
        <v>19</v>
      </c>
      <c r="AV104" t="s">
        <v>19</v>
      </c>
      <c r="AW104" t="s">
        <v>19</v>
      </c>
      <c r="AX104">
        <v>12</v>
      </c>
      <c r="AY104">
        <v>8</v>
      </c>
      <c r="AZ104">
        <v>4</v>
      </c>
    </row>
    <row r="105" spans="1:52">
      <c r="A105" t="s">
        <v>833</v>
      </c>
      <c r="B105">
        <v>632</v>
      </c>
      <c r="C105">
        <v>476</v>
      </c>
      <c r="D105">
        <v>156</v>
      </c>
      <c r="E105">
        <v>485</v>
      </c>
      <c r="F105">
        <v>372</v>
      </c>
      <c r="G105">
        <v>114</v>
      </c>
      <c r="H105">
        <v>192</v>
      </c>
      <c r="I105">
        <v>172</v>
      </c>
      <c r="J105">
        <v>20</v>
      </c>
      <c r="K105">
        <v>21</v>
      </c>
      <c r="L105">
        <v>21</v>
      </c>
      <c r="M105" t="s">
        <v>19</v>
      </c>
      <c r="N105">
        <v>3</v>
      </c>
      <c r="O105">
        <v>3</v>
      </c>
      <c r="P105" t="s">
        <v>19</v>
      </c>
      <c r="Q105">
        <v>55</v>
      </c>
      <c r="R105">
        <v>30</v>
      </c>
      <c r="S105">
        <v>26</v>
      </c>
      <c r="T105">
        <v>14</v>
      </c>
      <c r="U105">
        <v>10</v>
      </c>
      <c r="V105">
        <v>4</v>
      </c>
      <c r="W105">
        <v>16</v>
      </c>
      <c r="X105">
        <v>14</v>
      </c>
      <c r="Y105">
        <v>1</v>
      </c>
      <c r="Z105">
        <v>8</v>
      </c>
      <c r="AA105">
        <v>6</v>
      </c>
      <c r="AB105">
        <v>2</v>
      </c>
      <c r="AC105">
        <v>3</v>
      </c>
      <c r="AD105">
        <v>2</v>
      </c>
      <c r="AE105">
        <v>1</v>
      </c>
      <c r="AF105">
        <v>0</v>
      </c>
      <c r="AG105" t="s">
        <v>19</v>
      </c>
      <c r="AH105">
        <v>0</v>
      </c>
      <c r="AI105" t="s">
        <v>19</v>
      </c>
      <c r="AJ105" t="s">
        <v>19</v>
      </c>
      <c r="AK105" t="s">
        <v>19</v>
      </c>
      <c r="AL105">
        <v>2</v>
      </c>
      <c r="AM105">
        <v>1</v>
      </c>
      <c r="AN105">
        <v>0</v>
      </c>
      <c r="AO105">
        <v>0</v>
      </c>
      <c r="AP105">
        <v>0</v>
      </c>
      <c r="AQ105" t="s">
        <v>19</v>
      </c>
      <c r="AR105">
        <v>3</v>
      </c>
      <c r="AS105">
        <v>3</v>
      </c>
      <c r="AT105">
        <v>0</v>
      </c>
      <c r="AU105" t="s">
        <v>19</v>
      </c>
      <c r="AV105" t="s">
        <v>19</v>
      </c>
      <c r="AW105" t="s">
        <v>19</v>
      </c>
      <c r="AX105">
        <v>34</v>
      </c>
      <c r="AY105">
        <v>24</v>
      </c>
      <c r="AZ105">
        <v>10</v>
      </c>
    </row>
    <row r="106" spans="1:52">
      <c r="A106" t="s">
        <v>832</v>
      </c>
      <c r="B106">
        <v>598</v>
      </c>
      <c r="C106">
        <v>504</v>
      </c>
      <c r="D106">
        <v>94</v>
      </c>
      <c r="E106">
        <v>413</v>
      </c>
      <c r="F106">
        <v>360</v>
      </c>
      <c r="G106">
        <v>53</v>
      </c>
      <c r="H106">
        <v>194</v>
      </c>
      <c r="I106">
        <v>181</v>
      </c>
      <c r="J106">
        <v>13</v>
      </c>
      <c r="K106">
        <v>19</v>
      </c>
      <c r="L106">
        <v>18</v>
      </c>
      <c r="M106">
        <v>1</v>
      </c>
      <c r="N106">
        <v>7</v>
      </c>
      <c r="O106">
        <v>7</v>
      </c>
      <c r="P106" t="s">
        <v>19</v>
      </c>
      <c r="Q106">
        <v>42</v>
      </c>
      <c r="R106">
        <v>31</v>
      </c>
      <c r="S106">
        <v>11</v>
      </c>
      <c r="T106">
        <v>17</v>
      </c>
      <c r="U106">
        <v>12</v>
      </c>
      <c r="V106">
        <v>5</v>
      </c>
      <c r="W106">
        <v>15</v>
      </c>
      <c r="X106">
        <v>14</v>
      </c>
      <c r="Y106">
        <v>1</v>
      </c>
      <c r="Z106">
        <v>9</v>
      </c>
      <c r="AA106">
        <v>7</v>
      </c>
      <c r="AB106">
        <v>2</v>
      </c>
      <c r="AC106">
        <v>0</v>
      </c>
      <c r="AD106" t="s">
        <v>19</v>
      </c>
      <c r="AE106">
        <v>0</v>
      </c>
      <c r="AF106">
        <v>1</v>
      </c>
      <c r="AG106">
        <v>1</v>
      </c>
      <c r="AH106" t="s">
        <v>19</v>
      </c>
      <c r="AI106" t="s">
        <v>19</v>
      </c>
      <c r="AJ106" t="s">
        <v>19</v>
      </c>
      <c r="AK106" t="s">
        <v>19</v>
      </c>
      <c r="AL106">
        <v>6</v>
      </c>
      <c r="AM106">
        <v>5</v>
      </c>
      <c r="AN106">
        <v>0</v>
      </c>
      <c r="AO106">
        <v>2</v>
      </c>
      <c r="AP106">
        <v>1</v>
      </c>
      <c r="AQ106">
        <v>1</v>
      </c>
      <c r="AR106" t="s">
        <v>19</v>
      </c>
      <c r="AS106" t="s">
        <v>19</v>
      </c>
      <c r="AT106" t="s">
        <v>19</v>
      </c>
      <c r="AU106">
        <v>0</v>
      </c>
      <c r="AV106" t="s">
        <v>19</v>
      </c>
      <c r="AW106">
        <v>0</v>
      </c>
      <c r="AX106">
        <v>83</v>
      </c>
      <c r="AY106">
        <v>62</v>
      </c>
      <c r="AZ106">
        <v>21</v>
      </c>
    </row>
    <row r="107" spans="1:52">
      <c r="A107" t="s">
        <v>831</v>
      </c>
      <c r="B107">
        <v>316</v>
      </c>
      <c r="C107">
        <v>256</v>
      </c>
      <c r="D107">
        <v>61</v>
      </c>
      <c r="E107">
        <v>228</v>
      </c>
      <c r="F107">
        <v>182</v>
      </c>
      <c r="G107">
        <v>46</v>
      </c>
      <c r="H107">
        <v>58</v>
      </c>
      <c r="I107">
        <v>47</v>
      </c>
      <c r="J107">
        <v>11</v>
      </c>
      <c r="K107">
        <v>12</v>
      </c>
      <c r="L107">
        <v>12</v>
      </c>
      <c r="M107" t="s">
        <v>19</v>
      </c>
      <c r="N107" t="s">
        <v>19</v>
      </c>
      <c r="O107" t="s">
        <v>19</v>
      </c>
      <c r="P107" t="s">
        <v>19</v>
      </c>
      <c r="Q107">
        <v>13</v>
      </c>
      <c r="R107">
        <v>12</v>
      </c>
      <c r="S107">
        <v>2</v>
      </c>
      <c r="T107">
        <v>16</v>
      </c>
      <c r="U107">
        <v>12</v>
      </c>
      <c r="V107">
        <v>4</v>
      </c>
      <c r="W107">
        <v>15</v>
      </c>
      <c r="X107">
        <v>14</v>
      </c>
      <c r="Y107">
        <v>1</v>
      </c>
      <c r="Z107">
        <v>6</v>
      </c>
      <c r="AA107">
        <v>4</v>
      </c>
      <c r="AB107">
        <v>3</v>
      </c>
      <c r="AC107" t="s">
        <v>19</v>
      </c>
      <c r="AD107" t="s">
        <v>19</v>
      </c>
      <c r="AE107" t="s">
        <v>19</v>
      </c>
      <c r="AF107" t="s">
        <v>19</v>
      </c>
      <c r="AG107" t="s">
        <v>19</v>
      </c>
      <c r="AH107" t="s">
        <v>19</v>
      </c>
      <c r="AI107" t="s">
        <v>19</v>
      </c>
      <c r="AJ107" t="s">
        <v>19</v>
      </c>
      <c r="AK107" t="s">
        <v>19</v>
      </c>
      <c r="AL107">
        <v>2</v>
      </c>
      <c r="AM107">
        <v>1</v>
      </c>
      <c r="AN107">
        <v>2</v>
      </c>
      <c r="AO107">
        <v>2</v>
      </c>
      <c r="AP107">
        <v>1</v>
      </c>
      <c r="AQ107">
        <v>1</v>
      </c>
      <c r="AR107">
        <v>1</v>
      </c>
      <c r="AS107">
        <v>1</v>
      </c>
      <c r="AT107" t="s">
        <v>19</v>
      </c>
      <c r="AU107">
        <v>1</v>
      </c>
      <c r="AV107">
        <v>1</v>
      </c>
      <c r="AW107" t="s">
        <v>19</v>
      </c>
      <c r="AX107">
        <v>25</v>
      </c>
      <c r="AY107">
        <v>20</v>
      </c>
      <c r="AZ107">
        <v>5</v>
      </c>
    </row>
    <row r="108" spans="1:52">
      <c r="A108" t="s">
        <v>830</v>
      </c>
      <c r="B108">
        <v>448</v>
      </c>
      <c r="C108">
        <v>341</v>
      </c>
      <c r="D108">
        <v>106</v>
      </c>
      <c r="E108">
        <v>327</v>
      </c>
      <c r="F108">
        <v>256</v>
      </c>
      <c r="G108">
        <v>71</v>
      </c>
      <c r="H108">
        <v>145</v>
      </c>
      <c r="I108">
        <v>123</v>
      </c>
      <c r="J108">
        <v>22</v>
      </c>
      <c r="K108">
        <v>19</v>
      </c>
      <c r="L108">
        <v>19</v>
      </c>
      <c r="M108" t="s">
        <v>19</v>
      </c>
      <c r="N108">
        <v>3</v>
      </c>
      <c r="O108">
        <v>3</v>
      </c>
      <c r="P108" t="s">
        <v>19</v>
      </c>
      <c r="Q108">
        <v>33</v>
      </c>
      <c r="R108">
        <v>19</v>
      </c>
      <c r="S108">
        <v>14</v>
      </c>
      <c r="T108">
        <v>16</v>
      </c>
      <c r="U108">
        <v>10</v>
      </c>
      <c r="V108">
        <v>6</v>
      </c>
      <c r="W108">
        <v>13</v>
      </c>
      <c r="X108">
        <v>12</v>
      </c>
      <c r="Y108">
        <v>1</v>
      </c>
      <c r="Z108">
        <v>13</v>
      </c>
      <c r="AA108">
        <v>8</v>
      </c>
      <c r="AB108">
        <v>5</v>
      </c>
      <c r="AC108">
        <v>2</v>
      </c>
      <c r="AD108">
        <v>1</v>
      </c>
      <c r="AE108">
        <v>1</v>
      </c>
      <c r="AF108">
        <v>1</v>
      </c>
      <c r="AG108">
        <v>1</v>
      </c>
      <c r="AH108">
        <v>0</v>
      </c>
      <c r="AI108" t="s">
        <v>19</v>
      </c>
      <c r="AJ108" t="s">
        <v>19</v>
      </c>
      <c r="AK108" t="s">
        <v>19</v>
      </c>
      <c r="AL108">
        <v>5</v>
      </c>
      <c r="AM108">
        <v>4</v>
      </c>
      <c r="AN108">
        <v>1</v>
      </c>
      <c r="AO108">
        <v>5</v>
      </c>
      <c r="AP108">
        <v>2</v>
      </c>
      <c r="AQ108">
        <v>3</v>
      </c>
      <c r="AR108" t="s">
        <v>19</v>
      </c>
      <c r="AS108" t="s">
        <v>19</v>
      </c>
      <c r="AT108" t="s">
        <v>19</v>
      </c>
      <c r="AU108" t="s">
        <v>19</v>
      </c>
      <c r="AV108" t="s">
        <v>19</v>
      </c>
      <c r="AW108" t="s">
        <v>19</v>
      </c>
      <c r="AX108">
        <v>26</v>
      </c>
      <c r="AY108">
        <v>17</v>
      </c>
      <c r="AZ108">
        <v>9</v>
      </c>
    </row>
    <row r="109" spans="1:52">
      <c r="A109" t="s">
        <v>829</v>
      </c>
      <c r="B109">
        <v>214</v>
      </c>
      <c r="C109">
        <v>182</v>
      </c>
      <c r="D109">
        <v>32</v>
      </c>
      <c r="E109">
        <v>157</v>
      </c>
      <c r="F109">
        <v>138</v>
      </c>
      <c r="G109">
        <v>19</v>
      </c>
      <c r="H109">
        <v>70</v>
      </c>
      <c r="I109">
        <v>69</v>
      </c>
      <c r="J109">
        <v>2</v>
      </c>
      <c r="K109">
        <v>11</v>
      </c>
      <c r="L109">
        <v>11</v>
      </c>
      <c r="M109" t="s">
        <v>19</v>
      </c>
      <c r="N109" t="s">
        <v>19</v>
      </c>
      <c r="O109" t="s">
        <v>19</v>
      </c>
      <c r="P109" t="s">
        <v>19</v>
      </c>
      <c r="Q109">
        <v>13</v>
      </c>
      <c r="R109">
        <v>9</v>
      </c>
      <c r="S109">
        <v>5</v>
      </c>
      <c r="T109">
        <v>9</v>
      </c>
      <c r="U109">
        <v>5</v>
      </c>
      <c r="V109">
        <v>4</v>
      </c>
      <c r="W109">
        <v>8</v>
      </c>
      <c r="X109">
        <v>8</v>
      </c>
      <c r="Y109" t="s">
        <v>19</v>
      </c>
      <c r="Z109">
        <v>2</v>
      </c>
      <c r="AA109">
        <v>2</v>
      </c>
      <c r="AB109">
        <v>0</v>
      </c>
      <c r="AC109" t="s">
        <v>19</v>
      </c>
      <c r="AD109" t="s">
        <v>19</v>
      </c>
      <c r="AE109" t="s">
        <v>19</v>
      </c>
      <c r="AF109" t="s">
        <v>19</v>
      </c>
      <c r="AG109" t="s">
        <v>19</v>
      </c>
      <c r="AH109" t="s">
        <v>19</v>
      </c>
      <c r="AI109" t="s">
        <v>19</v>
      </c>
      <c r="AJ109" t="s">
        <v>19</v>
      </c>
      <c r="AK109" t="s">
        <v>19</v>
      </c>
      <c r="AL109">
        <v>1</v>
      </c>
      <c r="AM109">
        <v>1</v>
      </c>
      <c r="AN109" t="s">
        <v>19</v>
      </c>
      <c r="AO109">
        <v>1</v>
      </c>
      <c r="AP109">
        <v>1</v>
      </c>
      <c r="AQ109">
        <v>0</v>
      </c>
      <c r="AR109" t="s">
        <v>19</v>
      </c>
      <c r="AS109" t="s">
        <v>19</v>
      </c>
      <c r="AT109" t="s">
        <v>19</v>
      </c>
      <c r="AU109" t="s">
        <v>19</v>
      </c>
      <c r="AV109" t="s">
        <v>19</v>
      </c>
      <c r="AW109" t="s">
        <v>19</v>
      </c>
      <c r="AX109">
        <v>15</v>
      </c>
      <c r="AY109">
        <v>11</v>
      </c>
      <c r="AZ109">
        <v>4</v>
      </c>
    </row>
    <row r="110" spans="1:52">
      <c r="A110" t="s">
        <v>828</v>
      </c>
      <c r="B110">
        <v>358</v>
      </c>
      <c r="C110">
        <v>258</v>
      </c>
      <c r="D110">
        <v>100</v>
      </c>
      <c r="E110">
        <v>234</v>
      </c>
      <c r="F110">
        <v>174</v>
      </c>
      <c r="G110">
        <v>60</v>
      </c>
      <c r="H110">
        <v>100</v>
      </c>
      <c r="I110">
        <v>89</v>
      </c>
      <c r="J110">
        <v>11</v>
      </c>
      <c r="K110">
        <v>11</v>
      </c>
      <c r="L110">
        <v>11</v>
      </c>
      <c r="M110" t="s">
        <v>19</v>
      </c>
      <c r="N110">
        <v>1</v>
      </c>
      <c r="O110">
        <v>1</v>
      </c>
      <c r="P110" t="s">
        <v>19</v>
      </c>
      <c r="Q110">
        <v>20</v>
      </c>
      <c r="R110">
        <v>11</v>
      </c>
      <c r="S110">
        <v>9</v>
      </c>
      <c r="T110">
        <v>10</v>
      </c>
      <c r="U110">
        <v>9</v>
      </c>
      <c r="V110">
        <v>2</v>
      </c>
      <c r="W110">
        <v>11</v>
      </c>
      <c r="X110">
        <v>11</v>
      </c>
      <c r="Y110" t="s">
        <v>19</v>
      </c>
      <c r="Z110">
        <v>6</v>
      </c>
      <c r="AA110">
        <v>6</v>
      </c>
      <c r="AB110">
        <v>1</v>
      </c>
      <c r="AC110">
        <v>0</v>
      </c>
      <c r="AD110" t="s">
        <v>19</v>
      </c>
      <c r="AE110">
        <v>0</v>
      </c>
      <c r="AF110" t="s">
        <v>19</v>
      </c>
      <c r="AG110" t="s">
        <v>19</v>
      </c>
      <c r="AH110" t="s">
        <v>19</v>
      </c>
      <c r="AI110" t="s">
        <v>19</v>
      </c>
      <c r="AJ110" t="s">
        <v>19</v>
      </c>
      <c r="AK110" t="s">
        <v>19</v>
      </c>
      <c r="AL110">
        <v>3</v>
      </c>
      <c r="AM110">
        <v>3</v>
      </c>
      <c r="AN110" t="s">
        <v>19</v>
      </c>
      <c r="AO110">
        <v>2</v>
      </c>
      <c r="AP110">
        <v>1</v>
      </c>
      <c r="AQ110">
        <v>1</v>
      </c>
      <c r="AR110" t="s">
        <v>19</v>
      </c>
      <c r="AS110" t="s">
        <v>19</v>
      </c>
      <c r="AT110" t="s">
        <v>19</v>
      </c>
      <c r="AU110">
        <v>1</v>
      </c>
      <c r="AV110">
        <v>1</v>
      </c>
      <c r="AW110" t="s">
        <v>19</v>
      </c>
      <c r="AX110">
        <v>66</v>
      </c>
      <c r="AY110">
        <v>37</v>
      </c>
      <c r="AZ110">
        <v>30</v>
      </c>
    </row>
    <row r="111" spans="1:52">
      <c r="A111" t="s">
        <v>827</v>
      </c>
      <c r="B111">
        <v>185</v>
      </c>
      <c r="C111">
        <v>139</v>
      </c>
      <c r="D111">
        <v>46</v>
      </c>
      <c r="E111">
        <v>135</v>
      </c>
      <c r="F111">
        <v>101</v>
      </c>
      <c r="G111">
        <v>35</v>
      </c>
      <c r="H111">
        <v>38</v>
      </c>
      <c r="I111">
        <v>33</v>
      </c>
      <c r="J111">
        <v>5</v>
      </c>
      <c r="K111">
        <v>12</v>
      </c>
      <c r="L111">
        <v>12</v>
      </c>
      <c r="M111" t="s">
        <v>19</v>
      </c>
      <c r="N111" t="s">
        <v>19</v>
      </c>
      <c r="O111" t="s">
        <v>19</v>
      </c>
      <c r="P111" t="s">
        <v>19</v>
      </c>
      <c r="Q111">
        <v>11</v>
      </c>
      <c r="R111">
        <v>9</v>
      </c>
      <c r="S111">
        <v>2</v>
      </c>
      <c r="T111">
        <v>12</v>
      </c>
      <c r="U111">
        <v>6</v>
      </c>
      <c r="V111">
        <v>7</v>
      </c>
      <c r="W111">
        <v>8</v>
      </c>
      <c r="X111">
        <v>8</v>
      </c>
      <c r="Y111" t="s">
        <v>19</v>
      </c>
      <c r="Z111">
        <v>3</v>
      </c>
      <c r="AA111">
        <v>2</v>
      </c>
      <c r="AB111">
        <v>1</v>
      </c>
      <c r="AC111" t="s">
        <v>19</v>
      </c>
      <c r="AD111" t="s">
        <v>19</v>
      </c>
      <c r="AE111" t="s">
        <v>19</v>
      </c>
      <c r="AF111">
        <v>1</v>
      </c>
      <c r="AG111">
        <v>1</v>
      </c>
      <c r="AH111" t="s">
        <v>19</v>
      </c>
      <c r="AI111" t="s">
        <v>19</v>
      </c>
      <c r="AJ111" t="s">
        <v>19</v>
      </c>
      <c r="AK111" t="s">
        <v>19</v>
      </c>
      <c r="AL111">
        <v>1</v>
      </c>
      <c r="AM111">
        <v>0</v>
      </c>
      <c r="AN111">
        <v>1</v>
      </c>
      <c r="AO111">
        <v>1</v>
      </c>
      <c r="AP111">
        <v>0</v>
      </c>
      <c r="AQ111">
        <v>1</v>
      </c>
      <c r="AR111">
        <v>1</v>
      </c>
      <c r="AS111">
        <v>1</v>
      </c>
      <c r="AT111" t="s">
        <v>19</v>
      </c>
      <c r="AU111" t="s">
        <v>19</v>
      </c>
      <c r="AV111" t="s">
        <v>19</v>
      </c>
      <c r="AW111" t="s">
        <v>19</v>
      </c>
      <c r="AX111">
        <v>3</v>
      </c>
      <c r="AY111">
        <v>2</v>
      </c>
      <c r="AZ111">
        <v>1</v>
      </c>
    </row>
    <row r="112" spans="1:52">
      <c r="A112" t="s">
        <v>826</v>
      </c>
      <c r="B112">
        <v>682</v>
      </c>
      <c r="C112">
        <v>595</v>
      </c>
      <c r="D112">
        <v>88</v>
      </c>
      <c r="E112">
        <v>483</v>
      </c>
      <c r="F112">
        <v>417</v>
      </c>
      <c r="G112">
        <v>66</v>
      </c>
      <c r="H112">
        <v>209</v>
      </c>
      <c r="I112">
        <v>198</v>
      </c>
      <c r="J112">
        <v>11</v>
      </c>
      <c r="K112">
        <v>29</v>
      </c>
      <c r="L112">
        <v>29</v>
      </c>
      <c r="M112" t="s">
        <v>19</v>
      </c>
      <c r="N112">
        <v>6</v>
      </c>
      <c r="O112">
        <v>6</v>
      </c>
      <c r="P112" t="s">
        <v>19</v>
      </c>
      <c r="Q112">
        <v>49</v>
      </c>
      <c r="R112">
        <v>40</v>
      </c>
      <c r="S112">
        <v>9</v>
      </c>
      <c r="T112">
        <v>38</v>
      </c>
      <c r="U112">
        <v>34</v>
      </c>
      <c r="V112">
        <v>4</v>
      </c>
      <c r="W112">
        <v>21</v>
      </c>
      <c r="X112">
        <v>21</v>
      </c>
      <c r="Y112" t="s">
        <v>19</v>
      </c>
      <c r="Z112">
        <v>17</v>
      </c>
      <c r="AA112">
        <v>16</v>
      </c>
      <c r="AB112">
        <v>1</v>
      </c>
      <c r="AC112">
        <v>3</v>
      </c>
      <c r="AD112">
        <v>3</v>
      </c>
      <c r="AE112" t="s">
        <v>19</v>
      </c>
      <c r="AF112">
        <v>2</v>
      </c>
      <c r="AG112">
        <v>1</v>
      </c>
      <c r="AH112">
        <v>1</v>
      </c>
      <c r="AI112">
        <v>1</v>
      </c>
      <c r="AJ112">
        <v>1</v>
      </c>
      <c r="AK112" t="s">
        <v>19</v>
      </c>
      <c r="AL112">
        <v>5</v>
      </c>
      <c r="AM112">
        <v>5</v>
      </c>
      <c r="AN112" t="s">
        <v>19</v>
      </c>
      <c r="AO112">
        <v>6</v>
      </c>
      <c r="AP112">
        <v>6</v>
      </c>
      <c r="AQ112">
        <v>0</v>
      </c>
      <c r="AR112" t="s">
        <v>19</v>
      </c>
      <c r="AS112" t="s">
        <v>19</v>
      </c>
      <c r="AT112" t="s">
        <v>19</v>
      </c>
      <c r="AU112" t="s">
        <v>19</v>
      </c>
      <c r="AV112" t="s">
        <v>19</v>
      </c>
      <c r="AW112" t="s">
        <v>19</v>
      </c>
      <c r="AX112">
        <v>46</v>
      </c>
      <c r="AY112">
        <v>38</v>
      </c>
      <c r="AZ112">
        <v>8</v>
      </c>
    </row>
    <row r="113" spans="1:52">
      <c r="A113" t="s">
        <v>825</v>
      </c>
      <c r="B113">
        <v>357</v>
      </c>
      <c r="C113">
        <v>308</v>
      </c>
      <c r="D113">
        <v>49</v>
      </c>
      <c r="E113">
        <v>255</v>
      </c>
      <c r="F113">
        <v>217</v>
      </c>
      <c r="G113">
        <v>38</v>
      </c>
      <c r="H113">
        <v>94</v>
      </c>
      <c r="I113">
        <v>90</v>
      </c>
      <c r="J113">
        <v>4</v>
      </c>
      <c r="K113">
        <v>21</v>
      </c>
      <c r="L113">
        <v>21</v>
      </c>
      <c r="M113">
        <v>1</v>
      </c>
      <c r="N113">
        <v>4</v>
      </c>
      <c r="O113">
        <v>4</v>
      </c>
      <c r="P113" t="s">
        <v>19</v>
      </c>
      <c r="Q113">
        <v>23</v>
      </c>
      <c r="R113">
        <v>20</v>
      </c>
      <c r="S113">
        <v>3</v>
      </c>
      <c r="T113">
        <v>13</v>
      </c>
      <c r="U113">
        <v>11</v>
      </c>
      <c r="V113">
        <v>2</v>
      </c>
      <c r="W113">
        <v>14</v>
      </c>
      <c r="X113">
        <v>14</v>
      </c>
      <c r="Y113" t="s">
        <v>19</v>
      </c>
      <c r="Z113">
        <v>10</v>
      </c>
      <c r="AA113">
        <v>9</v>
      </c>
      <c r="AB113">
        <v>1</v>
      </c>
      <c r="AC113">
        <v>2</v>
      </c>
      <c r="AD113">
        <v>2</v>
      </c>
      <c r="AE113">
        <v>0</v>
      </c>
      <c r="AF113">
        <v>1</v>
      </c>
      <c r="AG113">
        <v>1</v>
      </c>
      <c r="AH113">
        <v>0</v>
      </c>
      <c r="AI113" t="s">
        <v>19</v>
      </c>
      <c r="AJ113" t="s">
        <v>19</v>
      </c>
      <c r="AK113" t="s">
        <v>19</v>
      </c>
      <c r="AL113">
        <v>4</v>
      </c>
      <c r="AM113">
        <v>4</v>
      </c>
      <c r="AN113">
        <v>0</v>
      </c>
      <c r="AO113">
        <v>2</v>
      </c>
      <c r="AP113">
        <v>1</v>
      </c>
      <c r="AQ113">
        <v>1</v>
      </c>
      <c r="AR113">
        <v>1</v>
      </c>
      <c r="AS113">
        <v>1</v>
      </c>
      <c r="AT113" t="s">
        <v>19</v>
      </c>
      <c r="AU113" t="s">
        <v>19</v>
      </c>
      <c r="AV113" t="s">
        <v>19</v>
      </c>
      <c r="AW113" t="s">
        <v>19</v>
      </c>
      <c r="AX113">
        <v>21</v>
      </c>
      <c r="AY113">
        <v>17</v>
      </c>
      <c r="AZ113">
        <v>5</v>
      </c>
    </row>
    <row r="114" spans="1:52">
      <c r="A114" t="s">
        <v>824</v>
      </c>
      <c r="B114">
        <v>83</v>
      </c>
      <c r="C114">
        <v>69</v>
      </c>
      <c r="D114">
        <v>14</v>
      </c>
      <c r="E114">
        <v>60</v>
      </c>
      <c r="F114">
        <v>47</v>
      </c>
      <c r="G114">
        <v>13</v>
      </c>
      <c r="H114">
        <v>36</v>
      </c>
      <c r="I114">
        <v>30</v>
      </c>
      <c r="J114">
        <v>7</v>
      </c>
      <c r="K114">
        <v>4</v>
      </c>
      <c r="L114">
        <v>4</v>
      </c>
      <c r="M114" t="s">
        <v>19</v>
      </c>
      <c r="N114" t="s">
        <v>19</v>
      </c>
      <c r="O114" t="s">
        <v>19</v>
      </c>
      <c r="P114" t="s">
        <v>19</v>
      </c>
      <c r="Q114">
        <v>3</v>
      </c>
      <c r="R114">
        <v>3</v>
      </c>
      <c r="S114">
        <v>0</v>
      </c>
      <c r="T114">
        <v>4</v>
      </c>
      <c r="U114">
        <v>4</v>
      </c>
      <c r="V114">
        <v>0</v>
      </c>
      <c r="W114">
        <v>4</v>
      </c>
      <c r="X114">
        <v>4</v>
      </c>
      <c r="Y114" t="s">
        <v>19</v>
      </c>
      <c r="Z114">
        <v>2</v>
      </c>
      <c r="AA114">
        <v>2</v>
      </c>
      <c r="AB114" t="s">
        <v>19</v>
      </c>
      <c r="AC114" t="s">
        <v>19</v>
      </c>
      <c r="AD114" t="s">
        <v>19</v>
      </c>
      <c r="AE114" t="s">
        <v>19</v>
      </c>
      <c r="AF114">
        <v>1</v>
      </c>
      <c r="AG114">
        <v>1</v>
      </c>
      <c r="AH114" t="s">
        <v>19</v>
      </c>
      <c r="AI114" t="s">
        <v>19</v>
      </c>
      <c r="AJ114" t="s">
        <v>19</v>
      </c>
      <c r="AK114" t="s">
        <v>19</v>
      </c>
      <c r="AL114" t="s">
        <v>19</v>
      </c>
      <c r="AM114" t="s">
        <v>19</v>
      </c>
      <c r="AN114" t="s">
        <v>19</v>
      </c>
      <c r="AO114">
        <v>1</v>
      </c>
      <c r="AP114">
        <v>1</v>
      </c>
      <c r="AQ114" t="s">
        <v>19</v>
      </c>
      <c r="AR114" t="s">
        <v>19</v>
      </c>
      <c r="AS114" t="s">
        <v>19</v>
      </c>
      <c r="AT114" t="s">
        <v>19</v>
      </c>
      <c r="AU114" t="s">
        <v>19</v>
      </c>
      <c r="AV114" t="s">
        <v>19</v>
      </c>
      <c r="AW114" t="s">
        <v>19</v>
      </c>
      <c r="AX114">
        <v>6</v>
      </c>
      <c r="AY114">
        <v>5</v>
      </c>
      <c r="AZ114">
        <v>1</v>
      </c>
    </row>
    <row r="115" spans="1:52">
      <c r="A115" t="s">
        <v>823</v>
      </c>
      <c r="B115">
        <v>413</v>
      </c>
      <c r="C115">
        <v>355</v>
      </c>
      <c r="D115">
        <v>58</v>
      </c>
      <c r="E115">
        <v>269</v>
      </c>
      <c r="F115">
        <v>229</v>
      </c>
      <c r="G115">
        <v>40</v>
      </c>
      <c r="H115">
        <v>121</v>
      </c>
      <c r="I115">
        <v>112</v>
      </c>
      <c r="J115">
        <v>10</v>
      </c>
      <c r="K115">
        <v>21</v>
      </c>
      <c r="L115">
        <v>21</v>
      </c>
      <c r="M115" t="s">
        <v>19</v>
      </c>
      <c r="N115">
        <v>1</v>
      </c>
      <c r="O115">
        <v>1</v>
      </c>
      <c r="P115" t="s">
        <v>19</v>
      </c>
      <c r="Q115">
        <v>26</v>
      </c>
      <c r="R115">
        <v>21</v>
      </c>
      <c r="S115">
        <v>5</v>
      </c>
      <c r="T115">
        <v>35</v>
      </c>
      <c r="U115">
        <v>29</v>
      </c>
      <c r="V115">
        <v>6</v>
      </c>
      <c r="W115">
        <v>16</v>
      </c>
      <c r="X115">
        <v>15</v>
      </c>
      <c r="Y115">
        <v>1</v>
      </c>
      <c r="Z115">
        <v>14</v>
      </c>
      <c r="AA115">
        <v>12</v>
      </c>
      <c r="AB115">
        <v>3</v>
      </c>
      <c r="AC115" t="s">
        <v>19</v>
      </c>
      <c r="AD115" t="s">
        <v>19</v>
      </c>
      <c r="AE115" t="s">
        <v>19</v>
      </c>
      <c r="AF115">
        <v>3</v>
      </c>
      <c r="AG115">
        <v>3</v>
      </c>
      <c r="AH115" t="s">
        <v>19</v>
      </c>
      <c r="AI115" t="s">
        <v>19</v>
      </c>
      <c r="AJ115" t="s">
        <v>19</v>
      </c>
      <c r="AK115" t="s">
        <v>19</v>
      </c>
      <c r="AL115">
        <v>5</v>
      </c>
      <c r="AM115">
        <v>3</v>
      </c>
      <c r="AN115">
        <v>2</v>
      </c>
      <c r="AO115">
        <v>2</v>
      </c>
      <c r="AP115">
        <v>1</v>
      </c>
      <c r="AQ115">
        <v>1</v>
      </c>
      <c r="AR115">
        <v>1</v>
      </c>
      <c r="AS115">
        <v>1</v>
      </c>
      <c r="AT115" t="s">
        <v>19</v>
      </c>
      <c r="AU115">
        <v>3</v>
      </c>
      <c r="AV115">
        <v>3</v>
      </c>
      <c r="AW115">
        <v>0</v>
      </c>
      <c r="AX115">
        <v>32</v>
      </c>
      <c r="AY115">
        <v>28</v>
      </c>
      <c r="AZ115">
        <v>4</v>
      </c>
    </row>
    <row r="116" spans="1:52">
      <c r="A116" t="s">
        <v>822</v>
      </c>
      <c r="B116">
        <v>914</v>
      </c>
      <c r="C116">
        <v>787</v>
      </c>
      <c r="D116">
        <v>127</v>
      </c>
      <c r="E116">
        <v>643</v>
      </c>
      <c r="F116">
        <v>552</v>
      </c>
      <c r="G116">
        <v>92</v>
      </c>
      <c r="H116">
        <v>285</v>
      </c>
      <c r="I116">
        <v>260</v>
      </c>
      <c r="J116">
        <v>25</v>
      </c>
      <c r="K116">
        <v>40</v>
      </c>
      <c r="L116">
        <v>40</v>
      </c>
      <c r="M116" t="s">
        <v>19</v>
      </c>
      <c r="N116">
        <v>11</v>
      </c>
      <c r="O116">
        <v>11</v>
      </c>
      <c r="P116" t="s">
        <v>19</v>
      </c>
      <c r="Q116">
        <v>49</v>
      </c>
      <c r="R116">
        <v>38</v>
      </c>
      <c r="S116">
        <v>11</v>
      </c>
      <c r="T116">
        <v>50</v>
      </c>
      <c r="U116">
        <v>39</v>
      </c>
      <c r="V116">
        <v>11</v>
      </c>
      <c r="W116">
        <v>33</v>
      </c>
      <c r="X116">
        <v>32</v>
      </c>
      <c r="Y116">
        <v>0</v>
      </c>
      <c r="Z116">
        <v>28</v>
      </c>
      <c r="AA116">
        <v>21</v>
      </c>
      <c r="AB116">
        <v>7</v>
      </c>
      <c r="AC116">
        <v>3</v>
      </c>
      <c r="AD116">
        <v>2</v>
      </c>
      <c r="AE116">
        <v>1</v>
      </c>
      <c r="AF116">
        <v>1</v>
      </c>
      <c r="AG116">
        <v>1</v>
      </c>
      <c r="AH116" t="s">
        <v>19</v>
      </c>
      <c r="AI116" t="s">
        <v>19</v>
      </c>
      <c r="AJ116" t="s">
        <v>19</v>
      </c>
      <c r="AK116" t="s">
        <v>19</v>
      </c>
      <c r="AL116">
        <v>15</v>
      </c>
      <c r="AM116">
        <v>11</v>
      </c>
      <c r="AN116">
        <v>4</v>
      </c>
      <c r="AO116">
        <v>7</v>
      </c>
      <c r="AP116">
        <v>5</v>
      </c>
      <c r="AQ116">
        <v>2</v>
      </c>
      <c r="AR116">
        <v>1</v>
      </c>
      <c r="AS116">
        <v>1</v>
      </c>
      <c r="AT116" t="s">
        <v>19</v>
      </c>
      <c r="AU116">
        <v>1</v>
      </c>
      <c r="AV116">
        <v>1</v>
      </c>
      <c r="AW116" t="s">
        <v>19</v>
      </c>
      <c r="AX116">
        <v>72</v>
      </c>
      <c r="AY116">
        <v>66</v>
      </c>
      <c r="AZ116">
        <v>6</v>
      </c>
    </row>
    <row r="117" spans="1:52">
      <c r="A117" t="s">
        <v>821</v>
      </c>
      <c r="B117">
        <v>251</v>
      </c>
      <c r="C117">
        <v>237</v>
      </c>
      <c r="D117">
        <v>14</v>
      </c>
      <c r="E117">
        <v>174</v>
      </c>
      <c r="F117">
        <v>162</v>
      </c>
      <c r="G117">
        <v>12</v>
      </c>
      <c r="H117">
        <v>107</v>
      </c>
      <c r="I117">
        <v>105</v>
      </c>
      <c r="J117">
        <v>2</v>
      </c>
      <c r="K117">
        <v>12</v>
      </c>
      <c r="L117">
        <v>12</v>
      </c>
      <c r="M117" t="s">
        <v>19</v>
      </c>
      <c r="N117">
        <v>1</v>
      </c>
      <c r="O117">
        <v>1</v>
      </c>
      <c r="P117" t="s">
        <v>19</v>
      </c>
      <c r="Q117">
        <v>14</v>
      </c>
      <c r="R117">
        <v>13</v>
      </c>
      <c r="S117">
        <v>0</v>
      </c>
      <c r="T117">
        <v>10</v>
      </c>
      <c r="U117">
        <v>10</v>
      </c>
      <c r="V117" t="s">
        <v>19</v>
      </c>
      <c r="W117">
        <v>8</v>
      </c>
      <c r="X117">
        <v>8</v>
      </c>
      <c r="Y117" t="s">
        <v>19</v>
      </c>
      <c r="Z117">
        <v>7</v>
      </c>
      <c r="AA117">
        <v>6</v>
      </c>
      <c r="AB117">
        <v>0</v>
      </c>
      <c r="AC117">
        <v>1</v>
      </c>
      <c r="AD117">
        <v>1</v>
      </c>
      <c r="AE117" t="s">
        <v>19</v>
      </c>
      <c r="AF117" t="s">
        <v>19</v>
      </c>
      <c r="AG117" t="s">
        <v>19</v>
      </c>
      <c r="AH117" t="s">
        <v>19</v>
      </c>
      <c r="AI117" t="s">
        <v>19</v>
      </c>
      <c r="AJ117" t="s">
        <v>19</v>
      </c>
      <c r="AK117" t="s">
        <v>19</v>
      </c>
      <c r="AL117">
        <v>3</v>
      </c>
      <c r="AM117">
        <v>2</v>
      </c>
      <c r="AN117">
        <v>0</v>
      </c>
      <c r="AO117">
        <v>3</v>
      </c>
      <c r="AP117">
        <v>3</v>
      </c>
      <c r="AQ117" t="s">
        <v>19</v>
      </c>
      <c r="AR117" t="s">
        <v>19</v>
      </c>
      <c r="AS117" t="s">
        <v>19</v>
      </c>
      <c r="AT117" t="s">
        <v>19</v>
      </c>
      <c r="AU117" t="s">
        <v>19</v>
      </c>
      <c r="AV117" t="s">
        <v>19</v>
      </c>
      <c r="AW117" t="s">
        <v>19</v>
      </c>
      <c r="AX117">
        <v>27</v>
      </c>
      <c r="AY117">
        <v>26</v>
      </c>
      <c r="AZ117">
        <v>1</v>
      </c>
    </row>
    <row r="118" spans="1:52">
      <c r="A118" t="s">
        <v>820</v>
      </c>
      <c r="B118">
        <v>209</v>
      </c>
      <c r="C118">
        <v>189</v>
      </c>
      <c r="D118">
        <v>19</v>
      </c>
      <c r="E118">
        <v>132</v>
      </c>
      <c r="F118">
        <v>120</v>
      </c>
      <c r="G118">
        <v>12</v>
      </c>
      <c r="H118">
        <v>56</v>
      </c>
      <c r="I118">
        <v>53</v>
      </c>
      <c r="J118">
        <v>4</v>
      </c>
      <c r="K118">
        <v>13</v>
      </c>
      <c r="L118">
        <v>13</v>
      </c>
      <c r="M118" t="s">
        <v>19</v>
      </c>
      <c r="N118" t="s">
        <v>19</v>
      </c>
      <c r="O118" t="s">
        <v>19</v>
      </c>
      <c r="P118" t="s">
        <v>19</v>
      </c>
      <c r="Q118">
        <v>11</v>
      </c>
      <c r="R118">
        <v>10</v>
      </c>
      <c r="S118">
        <v>1</v>
      </c>
      <c r="T118">
        <v>15</v>
      </c>
      <c r="U118">
        <v>13</v>
      </c>
      <c r="V118">
        <v>3</v>
      </c>
      <c r="W118">
        <v>11</v>
      </c>
      <c r="X118">
        <v>11</v>
      </c>
      <c r="Y118" t="s">
        <v>19</v>
      </c>
      <c r="Z118">
        <v>7</v>
      </c>
      <c r="AA118">
        <v>7</v>
      </c>
      <c r="AB118">
        <v>0</v>
      </c>
      <c r="AC118">
        <v>1</v>
      </c>
      <c r="AD118">
        <v>1</v>
      </c>
      <c r="AE118">
        <v>0</v>
      </c>
      <c r="AF118" t="s">
        <v>19</v>
      </c>
      <c r="AG118" t="s">
        <v>19</v>
      </c>
      <c r="AH118" t="s">
        <v>19</v>
      </c>
      <c r="AI118" t="s">
        <v>19</v>
      </c>
      <c r="AJ118" t="s">
        <v>19</v>
      </c>
      <c r="AK118" t="s">
        <v>19</v>
      </c>
      <c r="AL118">
        <v>1</v>
      </c>
      <c r="AM118">
        <v>1</v>
      </c>
      <c r="AN118" t="s">
        <v>19</v>
      </c>
      <c r="AO118">
        <v>5</v>
      </c>
      <c r="AP118">
        <v>5</v>
      </c>
      <c r="AQ118" t="s">
        <v>19</v>
      </c>
      <c r="AR118" t="s">
        <v>19</v>
      </c>
      <c r="AS118" t="s">
        <v>19</v>
      </c>
      <c r="AT118" t="s">
        <v>19</v>
      </c>
      <c r="AU118" t="s">
        <v>19</v>
      </c>
      <c r="AV118" t="s">
        <v>19</v>
      </c>
      <c r="AW118" t="s">
        <v>19</v>
      </c>
      <c r="AX118">
        <v>20</v>
      </c>
      <c r="AY118">
        <v>16</v>
      </c>
      <c r="AZ118">
        <v>3</v>
      </c>
    </row>
    <row r="119" spans="1:52">
      <c r="A119" t="s">
        <v>819</v>
      </c>
      <c r="B119">
        <v>233</v>
      </c>
      <c r="C119">
        <v>202</v>
      </c>
      <c r="D119">
        <v>30</v>
      </c>
      <c r="E119">
        <v>146</v>
      </c>
      <c r="F119">
        <v>128</v>
      </c>
      <c r="G119">
        <v>18</v>
      </c>
      <c r="H119">
        <v>71</v>
      </c>
      <c r="I119">
        <v>67</v>
      </c>
      <c r="J119">
        <v>4</v>
      </c>
      <c r="K119">
        <v>17</v>
      </c>
      <c r="L119">
        <v>17</v>
      </c>
      <c r="M119">
        <v>1</v>
      </c>
      <c r="N119">
        <v>5</v>
      </c>
      <c r="O119">
        <v>5</v>
      </c>
      <c r="P119" t="s">
        <v>19</v>
      </c>
      <c r="Q119">
        <v>12</v>
      </c>
      <c r="R119">
        <v>9</v>
      </c>
      <c r="S119">
        <v>3</v>
      </c>
      <c r="T119">
        <v>7</v>
      </c>
      <c r="U119">
        <v>5</v>
      </c>
      <c r="V119">
        <v>2</v>
      </c>
      <c r="W119">
        <v>10</v>
      </c>
      <c r="X119">
        <v>10</v>
      </c>
      <c r="Y119" t="s">
        <v>19</v>
      </c>
      <c r="Z119">
        <v>5</v>
      </c>
      <c r="AA119">
        <v>4</v>
      </c>
      <c r="AB119">
        <v>1</v>
      </c>
      <c r="AC119">
        <v>1</v>
      </c>
      <c r="AD119" t="s">
        <v>19</v>
      </c>
      <c r="AE119">
        <v>1</v>
      </c>
      <c r="AF119">
        <v>1</v>
      </c>
      <c r="AG119">
        <v>1</v>
      </c>
      <c r="AH119" t="s">
        <v>19</v>
      </c>
      <c r="AI119">
        <v>1</v>
      </c>
      <c r="AJ119" t="s">
        <v>19</v>
      </c>
      <c r="AK119">
        <v>1</v>
      </c>
      <c r="AL119">
        <v>2</v>
      </c>
      <c r="AM119">
        <v>1</v>
      </c>
      <c r="AN119">
        <v>0</v>
      </c>
      <c r="AO119">
        <v>2</v>
      </c>
      <c r="AP119">
        <v>2</v>
      </c>
      <c r="AQ119">
        <v>0</v>
      </c>
      <c r="AR119" t="s">
        <v>19</v>
      </c>
      <c r="AS119" t="s">
        <v>19</v>
      </c>
      <c r="AT119" t="s">
        <v>19</v>
      </c>
      <c r="AU119" t="s">
        <v>19</v>
      </c>
      <c r="AV119" t="s">
        <v>19</v>
      </c>
      <c r="AW119" t="s">
        <v>19</v>
      </c>
      <c r="AX119">
        <v>35</v>
      </c>
      <c r="AY119">
        <v>29</v>
      </c>
      <c r="AZ119">
        <v>6</v>
      </c>
    </row>
    <row r="120" spans="1:52">
      <c r="A120" t="s">
        <v>818</v>
      </c>
      <c r="B120">
        <v>196</v>
      </c>
      <c r="C120">
        <v>164</v>
      </c>
      <c r="D120">
        <v>32</v>
      </c>
      <c r="E120">
        <v>127</v>
      </c>
      <c r="F120">
        <v>108</v>
      </c>
      <c r="G120">
        <v>20</v>
      </c>
      <c r="H120">
        <v>76</v>
      </c>
      <c r="I120">
        <v>67</v>
      </c>
      <c r="J120">
        <v>9</v>
      </c>
      <c r="K120">
        <v>11</v>
      </c>
      <c r="L120">
        <v>10</v>
      </c>
      <c r="M120">
        <v>1</v>
      </c>
      <c r="N120">
        <v>3</v>
      </c>
      <c r="O120">
        <v>3</v>
      </c>
      <c r="P120">
        <v>1</v>
      </c>
      <c r="Q120">
        <v>18</v>
      </c>
      <c r="R120">
        <v>15</v>
      </c>
      <c r="S120">
        <v>4</v>
      </c>
      <c r="T120">
        <v>10</v>
      </c>
      <c r="U120">
        <v>7</v>
      </c>
      <c r="V120">
        <v>4</v>
      </c>
      <c r="W120">
        <v>7</v>
      </c>
      <c r="X120">
        <v>7</v>
      </c>
      <c r="Y120" t="s">
        <v>19</v>
      </c>
      <c r="Z120">
        <v>6</v>
      </c>
      <c r="AA120">
        <v>4</v>
      </c>
      <c r="AB120">
        <v>2</v>
      </c>
      <c r="AC120">
        <v>0</v>
      </c>
      <c r="AD120" t="s">
        <v>19</v>
      </c>
      <c r="AE120">
        <v>0</v>
      </c>
      <c r="AF120">
        <v>1</v>
      </c>
      <c r="AG120">
        <v>1</v>
      </c>
      <c r="AH120" t="s">
        <v>19</v>
      </c>
      <c r="AI120" t="s">
        <v>19</v>
      </c>
      <c r="AJ120" t="s">
        <v>19</v>
      </c>
      <c r="AK120" t="s">
        <v>19</v>
      </c>
      <c r="AL120">
        <v>3</v>
      </c>
      <c r="AM120">
        <v>1</v>
      </c>
      <c r="AN120">
        <v>2</v>
      </c>
      <c r="AO120">
        <v>2</v>
      </c>
      <c r="AP120">
        <v>2</v>
      </c>
      <c r="AQ120" t="s">
        <v>19</v>
      </c>
      <c r="AR120" t="s">
        <v>19</v>
      </c>
      <c r="AS120" t="s">
        <v>19</v>
      </c>
      <c r="AT120" t="s">
        <v>19</v>
      </c>
      <c r="AU120" t="s">
        <v>19</v>
      </c>
      <c r="AV120" t="s">
        <v>19</v>
      </c>
      <c r="AW120" t="s">
        <v>19</v>
      </c>
      <c r="AX120">
        <v>18</v>
      </c>
      <c r="AY120">
        <v>15</v>
      </c>
      <c r="AZ120">
        <v>3</v>
      </c>
    </row>
    <row r="121" spans="1:52">
      <c r="A121" t="s">
        <v>817</v>
      </c>
      <c r="B121">
        <v>419</v>
      </c>
      <c r="C121">
        <v>383</v>
      </c>
      <c r="D121">
        <v>36</v>
      </c>
      <c r="E121">
        <v>282</v>
      </c>
      <c r="F121">
        <v>256</v>
      </c>
      <c r="G121">
        <v>26</v>
      </c>
      <c r="H121">
        <v>138</v>
      </c>
      <c r="I121">
        <v>131</v>
      </c>
      <c r="J121">
        <v>7</v>
      </c>
      <c r="K121">
        <v>22</v>
      </c>
      <c r="L121">
        <v>22</v>
      </c>
      <c r="M121" t="s">
        <v>19</v>
      </c>
      <c r="N121">
        <v>4</v>
      </c>
      <c r="O121">
        <v>4</v>
      </c>
      <c r="P121" t="s">
        <v>19</v>
      </c>
      <c r="Q121">
        <v>22</v>
      </c>
      <c r="R121">
        <v>20</v>
      </c>
      <c r="S121">
        <v>2</v>
      </c>
      <c r="T121">
        <v>29</v>
      </c>
      <c r="U121">
        <v>27</v>
      </c>
      <c r="V121">
        <v>2</v>
      </c>
      <c r="W121">
        <v>19</v>
      </c>
      <c r="X121">
        <v>18</v>
      </c>
      <c r="Y121">
        <v>1</v>
      </c>
      <c r="Z121">
        <v>11</v>
      </c>
      <c r="AA121">
        <v>9</v>
      </c>
      <c r="AB121">
        <v>2</v>
      </c>
      <c r="AC121">
        <v>4</v>
      </c>
      <c r="AD121">
        <v>3</v>
      </c>
      <c r="AE121">
        <v>1</v>
      </c>
      <c r="AF121" t="s">
        <v>19</v>
      </c>
      <c r="AG121" t="s">
        <v>19</v>
      </c>
      <c r="AH121" t="s">
        <v>19</v>
      </c>
      <c r="AI121" t="s">
        <v>19</v>
      </c>
      <c r="AJ121" t="s">
        <v>19</v>
      </c>
      <c r="AK121" t="s">
        <v>19</v>
      </c>
      <c r="AL121">
        <v>2</v>
      </c>
      <c r="AM121">
        <v>2</v>
      </c>
      <c r="AN121">
        <v>0</v>
      </c>
      <c r="AO121">
        <v>5</v>
      </c>
      <c r="AP121">
        <v>5</v>
      </c>
      <c r="AQ121">
        <v>1</v>
      </c>
      <c r="AR121" t="s">
        <v>19</v>
      </c>
      <c r="AS121" t="s">
        <v>19</v>
      </c>
      <c r="AT121" t="s">
        <v>19</v>
      </c>
      <c r="AU121" t="s">
        <v>19</v>
      </c>
      <c r="AV121" t="s">
        <v>19</v>
      </c>
      <c r="AW121" t="s">
        <v>19</v>
      </c>
      <c r="AX121">
        <v>35</v>
      </c>
      <c r="AY121">
        <v>32</v>
      </c>
      <c r="AZ121">
        <v>3</v>
      </c>
    </row>
    <row r="122" spans="1:52">
      <c r="A122" t="s">
        <v>816</v>
      </c>
      <c r="B122">
        <v>347</v>
      </c>
      <c r="C122">
        <v>299</v>
      </c>
      <c r="D122">
        <v>49</v>
      </c>
      <c r="E122">
        <v>218</v>
      </c>
      <c r="F122">
        <v>188</v>
      </c>
      <c r="G122">
        <v>30</v>
      </c>
      <c r="H122">
        <v>112</v>
      </c>
      <c r="I122">
        <v>104</v>
      </c>
      <c r="J122">
        <v>8</v>
      </c>
      <c r="K122">
        <v>17</v>
      </c>
      <c r="L122">
        <v>16</v>
      </c>
      <c r="M122">
        <v>1</v>
      </c>
      <c r="N122">
        <v>4</v>
      </c>
      <c r="O122">
        <v>4</v>
      </c>
      <c r="P122" t="s">
        <v>19</v>
      </c>
      <c r="Q122">
        <v>27</v>
      </c>
      <c r="R122">
        <v>20</v>
      </c>
      <c r="S122">
        <v>7</v>
      </c>
      <c r="T122">
        <v>11</v>
      </c>
      <c r="U122">
        <v>11</v>
      </c>
      <c r="V122">
        <v>1</v>
      </c>
      <c r="W122">
        <v>16</v>
      </c>
      <c r="X122">
        <v>16</v>
      </c>
      <c r="Y122">
        <v>1</v>
      </c>
      <c r="Z122">
        <v>15</v>
      </c>
      <c r="AA122">
        <v>12</v>
      </c>
      <c r="AB122">
        <v>4</v>
      </c>
      <c r="AC122">
        <v>4</v>
      </c>
      <c r="AD122">
        <v>2</v>
      </c>
      <c r="AE122">
        <v>2</v>
      </c>
      <c r="AF122" t="s">
        <v>19</v>
      </c>
      <c r="AG122" t="s">
        <v>19</v>
      </c>
      <c r="AH122" t="s">
        <v>19</v>
      </c>
      <c r="AI122" t="s">
        <v>19</v>
      </c>
      <c r="AJ122" t="s">
        <v>19</v>
      </c>
      <c r="AK122" t="s">
        <v>19</v>
      </c>
      <c r="AL122">
        <v>7</v>
      </c>
      <c r="AM122">
        <v>5</v>
      </c>
      <c r="AN122">
        <v>2</v>
      </c>
      <c r="AO122">
        <v>4</v>
      </c>
      <c r="AP122">
        <v>4</v>
      </c>
      <c r="AQ122" t="s">
        <v>19</v>
      </c>
      <c r="AR122" t="s">
        <v>19</v>
      </c>
      <c r="AS122" t="s">
        <v>19</v>
      </c>
      <c r="AT122" t="s">
        <v>19</v>
      </c>
      <c r="AU122" t="s">
        <v>19</v>
      </c>
      <c r="AV122" t="s">
        <v>19</v>
      </c>
      <c r="AW122" t="s">
        <v>19</v>
      </c>
      <c r="AX122">
        <v>43</v>
      </c>
      <c r="AY122">
        <v>37</v>
      </c>
      <c r="AZ122">
        <v>6</v>
      </c>
    </row>
    <row r="123" spans="1:52">
      <c r="A123" t="s">
        <v>815</v>
      </c>
      <c r="B123">
        <v>133</v>
      </c>
      <c r="C123">
        <v>128</v>
      </c>
      <c r="D123">
        <v>6</v>
      </c>
      <c r="E123">
        <v>93</v>
      </c>
      <c r="F123">
        <v>88</v>
      </c>
      <c r="G123">
        <v>4</v>
      </c>
      <c r="H123">
        <v>20</v>
      </c>
      <c r="I123">
        <v>20</v>
      </c>
      <c r="J123" t="s">
        <v>19</v>
      </c>
      <c r="K123">
        <v>6</v>
      </c>
      <c r="L123">
        <v>6</v>
      </c>
      <c r="M123" t="s">
        <v>19</v>
      </c>
      <c r="N123">
        <v>1</v>
      </c>
      <c r="O123">
        <v>1</v>
      </c>
      <c r="P123" t="s">
        <v>19</v>
      </c>
      <c r="Q123">
        <v>9</v>
      </c>
      <c r="R123">
        <v>8</v>
      </c>
      <c r="S123">
        <v>1</v>
      </c>
      <c r="T123">
        <v>4</v>
      </c>
      <c r="U123">
        <v>4</v>
      </c>
      <c r="V123">
        <v>0</v>
      </c>
      <c r="W123">
        <v>6</v>
      </c>
      <c r="X123">
        <v>6</v>
      </c>
      <c r="Y123" t="s">
        <v>19</v>
      </c>
      <c r="Z123">
        <v>6</v>
      </c>
      <c r="AA123">
        <v>6</v>
      </c>
      <c r="AB123" t="s">
        <v>19</v>
      </c>
      <c r="AC123">
        <v>1</v>
      </c>
      <c r="AD123">
        <v>1</v>
      </c>
      <c r="AE123" t="s">
        <v>19</v>
      </c>
      <c r="AF123" t="s">
        <v>19</v>
      </c>
      <c r="AG123" t="s">
        <v>19</v>
      </c>
      <c r="AH123" t="s">
        <v>19</v>
      </c>
      <c r="AI123" t="s">
        <v>19</v>
      </c>
      <c r="AJ123" t="s">
        <v>19</v>
      </c>
      <c r="AK123" t="s">
        <v>19</v>
      </c>
      <c r="AL123">
        <v>1</v>
      </c>
      <c r="AM123">
        <v>1</v>
      </c>
      <c r="AN123" t="s">
        <v>19</v>
      </c>
      <c r="AO123" t="s">
        <v>19</v>
      </c>
      <c r="AP123" t="s">
        <v>19</v>
      </c>
      <c r="AQ123" t="s">
        <v>19</v>
      </c>
      <c r="AR123">
        <v>1</v>
      </c>
      <c r="AS123">
        <v>1</v>
      </c>
      <c r="AT123" t="s">
        <v>19</v>
      </c>
      <c r="AU123">
        <v>3</v>
      </c>
      <c r="AV123">
        <v>3</v>
      </c>
      <c r="AW123" t="s">
        <v>19</v>
      </c>
      <c r="AX123">
        <v>12</v>
      </c>
      <c r="AY123">
        <v>11</v>
      </c>
      <c r="AZ123">
        <v>1</v>
      </c>
    </row>
  </sheetData>
  <phoneticPr fontId="40"/>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8" tint="-0.499984740745262"/>
  </sheetPr>
  <dimension ref="A1:J123"/>
  <sheetViews>
    <sheetView zoomScale="90" zoomScaleNormal="90" workbookViewId="0">
      <selection activeCell="F60" sqref="F60"/>
    </sheetView>
  </sheetViews>
  <sheetFormatPr defaultRowHeight="13.5"/>
  <sheetData>
    <row r="1" spans="1:10">
      <c r="A1" t="s">
        <v>788</v>
      </c>
      <c r="B1" t="s">
        <v>787</v>
      </c>
      <c r="C1" s="271">
        <v>42278</v>
      </c>
    </row>
    <row r="2" spans="1:10">
      <c r="A2" t="s">
        <v>1093</v>
      </c>
    </row>
    <row r="3" spans="1:10">
      <c r="A3" t="s">
        <v>938</v>
      </c>
    </row>
    <row r="4" spans="1:10">
      <c r="A4" t="s">
        <v>960</v>
      </c>
    </row>
    <row r="5" spans="1:10">
      <c r="A5" t="s">
        <v>959</v>
      </c>
    </row>
    <row r="6" spans="1:10">
      <c r="A6" t="s">
        <v>944</v>
      </c>
    </row>
    <row r="7" spans="1:10">
      <c r="B7" t="s">
        <v>44</v>
      </c>
      <c r="E7" t="s">
        <v>1092</v>
      </c>
      <c r="H7" t="s">
        <v>792</v>
      </c>
    </row>
    <row r="8" spans="1:10">
      <c r="B8" t="s">
        <v>44</v>
      </c>
      <c r="C8" t="s">
        <v>790</v>
      </c>
      <c r="D8" t="s">
        <v>765</v>
      </c>
      <c r="E8" t="s">
        <v>44</v>
      </c>
      <c r="F8" t="s">
        <v>790</v>
      </c>
      <c r="G8" t="s">
        <v>765</v>
      </c>
      <c r="H8" t="s">
        <v>44</v>
      </c>
      <c r="I8" t="s">
        <v>790</v>
      </c>
      <c r="J8" t="s">
        <v>765</v>
      </c>
    </row>
    <row r="9" spans="1:10">
      <c r="A9" t="s">
        <v>928</v>
      </c>
      <c r="B9">
        <v>30407</v>
      </c>
      <c r="C9">
        <v>28617</v>
      </c>
      <c r="D9">
        <v>1790</v>
      </c>
      <c r="E9">
        <v>23417</v>
      </c>
      <c r="F9">
        <v>22283</v>
      </c>
      <c r="G9">
        <v>1135</v>
      </c>
      <c r="H9">
        <v>6990</v>
      </c>
      <c r="I9">
        <v>6335</v>
      </c>
      <c r="J9">
        <v>655</v>
      </c>
    </row>
    <row r="10" spans="1:10">
      <c r="A10" t="s">
        <v>927</v>
      </c>
      <c r="B10">
        <v>1165</v>
      </c>
      <c r="C10">
        <v>1115</v>
      </c>
      <c r="D10">
        <v>50</v>
      </c>
      <c r="E10">
        <v>874</v>
      </c>
      <c r="F10">
        <v>836</v>
      </c>
      <c r="G10">
        <v>37</v>
      </c>
      <c r="H10">
        <v>291</v>
      </c>
      <c r="I10">
        <v>279</v>
      </c>
      <c r="J10">
        <v>13</v>
      </c>
    </row>
    <row r="11" spans="1:10">
      <c r="A11" t="s">
        <v>926</v>
      </c>
      <c r="B11">
        <v>410</v>
      </c>
      <c r="C11">
        <v>391</v>
      </c>
      <c r="D11">
        <v>19</v>
      </c>
      <c r="E11">
        <v>305</v>
      </c>
      <c r="F11">
        <v>294</v>
      </c>
      <c r="G11">
        <v>11</v>
      </c>
      <c r="H11">
        <v>105</v>
      </c>
      <c r="I11">
        <v>97</v>
      </c>
      <c r="J11">
        <v>8</v>
      </c>
    </row>
    <row r="12" spans="1:10">
      <c r="A12" t="s">
        <v>925</v>
      </c>
      <c r="B12">
        <v>304</v>
      </c>
      <c r="C12">
        <v>293</v>
      </c>
      <c r="D12">
        <v>11</v>
      </c>
      <c r="E12">
        <v>232</v>
      </c>
      <c r="F12">
        <v>225</v>
      </c>
      <c r="G12">
        <v>7</v>
      </c>
      <c r="H12">
        <v>72</v>
      </c>
      <c r="I12">
        <v>68</v>
      </c>
      <c r="J12">
        <v>5</v>
      </c>
    </row>
    <row r="13" spans="1:10">
      <c r="A13" t="s">
        <v>924</v>
      </c>
      <c r="B13">
        <v>567</v>
      </c>
      <c r="C13">
        <v>547</v>
      </c>
      <c r="D13">
        <v>21</v>
      </c>
      <c r="E13">
        <v>438</v>
      </c>
      <c r="F13">
        <v>425</v>
      </c>
      <c r="G13">
        <v>13</v>
      </c>
      <c r="H13">
        <v>130</v>
      </c>
      <c r="I13">
        <v>122</v>
      </c>
      <c r="J13">
        <v>8</v>
      </c>
    </row>
    <row r="14" spans="1:10">
      <c r="A14" t="s">
        <v>923</v>
      </c>
      <c r="B14">
        <v>372</v>
      </c>
      <c r="C14">
        <v>363</v>
      </c>
      <c r="D14">
        <v>9</v>
      </c>
      <c r="E14">
        <v>239</v>
      </c>
      <c r="F14">
        <v>234</v>
      </c>
      <c r="G14">
        <v>5</v>
      </c>
      <c r="H14">
        <v>133</v>
      </c>
      <c r="I14">
        <v>129</v>
      </c>
      <c r="J14">
        <v>4</v>
      </c>
    </row>
    <row r="15" spans="1:10">
      <c r="A15" t="s">
        <v>922</v>
      </c>
      <c r="B15">
        <v>329</v>
      </c>
      <c r="C15">
        <v>314</v>
      </c>
      <c r="D15">
        <v>15</v>
      </c>
      <c r="E15">
        <v>255</v>
      </c>
      <c r="F15">
        <v>246</v>
      </c>
      <c r="G15">
        <v>9</v>
      </c>
      <c r="H15">
        <v>74</v>
      </c>
      <c r="I15">
        <v>68</v>
      </c>
      <c r="J15">
        <v>6</v>
      </c>
    </row>
    <row r="16" spans="1:10">
      <c r="A16" t="s">
        <v>921</v>
      </c>
      <c r="B16">
        <v>603</v>
      </c>
      <c r="C16">
        <v>580</v>
      </c>
      <c r="D16">
        <v>23</v>
      </c>
      <c r="E16">
        <v>496</v>
      </c>
      <c r="F16">
        <v>483</v>
      </c>
      <c r="G16">
        <v>13</v>
      </c>
      <c r="H16">
        <v>108</v>
      </c>
      <c r="I16">
        <v>97</v>
      </c>
      <c r="J16">
        <v>10</v>
      </c>
    </row>
    <row r="17" spans="1:10">
      <c r="A17" t="s">
        <v>920</v>
      </c>
      <c r="B17">
        <v>517</v>
      </c>
      <c r="C17">
        <v>490</v>
      </c>
      <c r="D17">
        <v>28</v>
      </c>
      <c r="E17">
        <v>377</v>
      </c>
      <c r="F17">
        <v>364</v>
      </c>
      <c r="G17">
        <v>13</v>
      </c>
      <c r="H17">
        <v>140</v>
      </c>
      <c r="I17">
        <v>126</v>
      </c>
      <c r="J17">
        <v>14</v>
      </c>
    </row>
    <row r="18" spans="1:10">
      <c r="A18" t="s">
        <v>919</v>
      </c>
      <c r="B18">
        <v>364</v>
      </c>
      <c r="C18">
        <v>340</v>
      </c>
      <c r="D18">
        <v>24</v>
      </c>
      <c r="E18">
        <v>295</v>
      </c>
      <c r="F18">
        <v>282</v>
      </c>
      <c r="G18">
        <v>13</v>
      </c>
      <c r="H18">
        <v>69</v>
      </c>
      <c r="I18">
        <v>58</v>
      </c>
      <c r="J18">
        <v>11</v>
      </c>
    </row>
    <row r="19" spans="1:10">
      <c r="A19" t="s">
        <v>918</v>
      </c>
      <c r="B19">
        <v>457</v>
      </c>
      <c r="C19">
        <v>434</v>
      </c>
      <c r="D19">
        <v>23</v>
      </c>
      <c r="E19">
        <v>362</v>
      </c>
      <c r="F19">
        <v>346</v>
      </c>
      <c r="G19">
        <v>16</v>
      </c>
      <c r="H19">
        <v>95</v>
      </c>
      <c r="I19">
        <v>88</v>
      </c>
      <c r="J19">
        <v>7</v>
      </c>
    </row>
    <row r="20" spans="1:10">
      <c r="A20" t="s">
        <v>917</v>
      </c>
      <c r="B20">
        <v>1332</v>
      </c>
      <c r="C20">
        <v>1258</v>
      </c>
      <c r="D20">
        <v>75</v>
      </c>
      <c r="E20">
        <v>1069</v>
      </c>
      <c r="F20">
        <v>1025</v>
      </c>
      <c r="G20">
        <v>45</v>
      </c>
      <c r="H20">
        <v>263</v>
      </c>
      <c r="I20">
        <v>233</v>
      </c>
      <c r="J20">
        <v>30</v>
      </c>
    </row>
    <row r="21" spans="1:10">
      <c r="A21" t="s">
        <v>916</v>
      </c>
      <c r="B21">
        <v>1202</v>
      </c>
      <c r="C21">
        <v>1138</v>
      </c>
      <c r="D21">
        <v>64</v>
      </c>
      <c r="E21">
        <v>961</v>
      </c>
      <c r="F21">
        <v>921</v>
      </c>
      <c r="G21">
        <v>40</v>
      </c>
      <c r="H21">
        <v>241</v>
      </c>
      <c r="I21">
        <v>217</v>
      </c>
      <c r="J21">
        <v>25</v>
      </c>
    </row>
    <row r="22" spans="1:10">
      <c r="A22" t="s">
        <v>915</v>
      </c>
      <c r="B22">
        <v>2656</v>
      </c>
      <c r="C22">
        <v>2448</v>
      </c>
      <c r="D22">
        <v>208</v>
      </c>
      <c r="E22">
        <v>2089</v>
      </c>
      <c r="F22">
        <v>1947</v>
      </c>
      <c r="G22">
        <v>142</v>
      </c>
      <c r="H22">
        <v>567</v>
      </c>
      <c r="I22">
        <v>501</v>
      </c>
      <c r="J22">
        <v>66</v>
      </c>
    </row>
    <row r="23" spans="1:10">
      <c r="A23" t="s">
        <v>914</v>
      </c>
      <c r="B23">
        <v>1534</v>
      </c>
      <c r="C23">
        <v>1428</v>
      </c>
      <c r="D23">
        <v>106</v>
      </c>
      <c r="E23">
        <v>1184</v>
      </c>
      <c r="F23">
        <v>1115</v>
      </c>
      <c r="G23">
        <v>70</v>
      </c>
      <c r="H23">
        <v>349</v>
      </c>
      <c r="I23">
        <v>313</v>
      </c>
      <c r="J23">
        <v>36</v>
      </c>
    </row>
    <row r="24" spans="1:10">
      <c r="A24" t="s">
        <v>913</v>
      </c>
      <c r="B24">
        <v>679</v>
      </c>
      <c r="C24">
        <v>661</v>
      </c>
      <c r="D24">
        <v>18</v>
      </c>
      <c r="E24">
        <v>455</v>
      </c>
      <c r="F24">
        <v>448</v>
      </c>
      <c r="G24">
        <v>7</v>
      </c>
      <c r="H24">
        <v>224</v>
      </c>
      <c r="I24">
        <v>213</v>
      </c>
      <c r="J24">
        <v>11</v>
      </c>
    </row>
    <row r="25" spans="1:10">
      <c r="A25" t="s">
        <v>912</v>
      </c>
      <c r="B25">
        <v>369</v>
      </c>
      <c r="C25">
        <v>363</v>
      </c>
      <c r="D25">
        <v>6</v>
      </c>
      <c r="E25">
        <v>286</v>
      </c>
      <c r="F25">
        <v>280</v>
      </c>
      <c r="G25">
        <v>6</v>
      </c>
      <c r="H25">
        <v>83</v>
      </c>
      <c r="I25">
        <v>83</v>
      </c>
      <c r="J25">
        <v>0</v>
      </c>
    </row>
    <row r="26" spans="1:10">
      <c r="A26" t="s">
        <v>911</v>
      </c>
      <c r="B26">
        <v>285</v>
      </c>
      <c r="C26">
        <v>271</v>
      </c>
      <c r="D26">
        <v>14</v>
      </c>
      <c r="E26">
        <v>208</v>
      </c>
      <c r="F26">
        <v>201</v>
      </c>
      <c r="G26">
        <v>7</v>
      </c>
      <c r="H26">
        <v>77</v>
      </c>
      <c r="I26">
        <v>70</v>
      </c>
      <c r="J26">
        <v>7</v>
      </c>
    </row>
    <row r="27" spans="1:10">
      <c r="A27" t="s">
        <v>910</v>
      </c>
      <c r="B27">
        <v>247</v>
      </c>
      <c r="C27">
        <v>236</v>
      </c>
      <c r="D27">
        <v>11</v>
      </c>
      <c r="E27">
        <v>169</v>
      </c>
      <c r="F27">
        <v>163</v>
      </c>
      <c r="G27">
        <v>5</v>
      </c>
      <c r="H27">
        <v>78</v>
      </c>
      <c r="I27">
        <v>73</v>
      </c>
      <c r="J27">
        <v>6</v>
      </c>
    </row>
    <row r="28" spans="1:10">
      <c r="A28" t="s">
        <v>909</v>
      </c>
      <c r="B28">
        <v>193</v>
      </c>
      <c r="C28">
        <v>184</v>
      </c>
      <c r="D28">
        <v>10</v>
      </c>
      <c r="E28">
        <v>153</v>
      </c>
      <c r="F28">
        <v>146</v>
      </c>
      <c r="G28">
        <v>7</v>
      </c>
      <c r="H28">
        <v>41</v>
      </c>
      <c r="I28">
        <v>38</v>
      </c>
      <c r="J28">
        <v>3</v>
      </c>
    </row>
    <row r="29" spans="1:10">
      <c r="A29" t="s">
        <v>908</v>
      </c>
      <c r="B29">
        <v>604</v>
      </c>
      <c r="C29">
        <v>574</v>
      </c>
      <c r="D29">
        <v>30</v>
      </c>
      <c r="E29">
        <v>470</v>
      </c>
      <c r="F29">
        <v>454</v>
      </c>
      <c r="G29">
        <v>16</v>
      </c>
      <c r="H29">
        <v>134</v>
      </c>
      <c r="I29">
        <v>120</v>
      </c>
      <c r="J29">
        <v>14</v>
      </c>
    </row>
    <row r="30" spans="1:10">
      <c r="A30" t="s">
        <v>907</v>
      </c>
      <c r="B30">
        <v>509</v>
      </c>
      <c r="C30">
        <v>478</v>
      </c>
      <c r="D30">
        <v>31</v>
      </c>
      <c r="E30">
        <v>385</v>
      </c>
      <c r="F30">
        <v>360</v>
      </c>
      <c r="G30">
        <v>25</v>
      </c>
      <c r="H30">
        <v>124</v>
      </c>
      <c r="I30">
        <v>118</v>
      </c>
      <c r="J30">
        <v>6</v>
      </c>
    </row>
    <row r="31" spans="1:10">
      <c r="A31" t="s">
        <v>906</v>
      </c>
      <c r="B31">
        <v>812</v>
      </c>
      <c r="C31">
        <v>754</v>
      </c>
      <c r="D31">
        <v>59</v>
      </c>
      <c r="E31">
        <v>655</v>
      </c>
      <c r="F31">
        <v>616</v>
      </c>
      <c r="G31">
        <v>38</v>
      </c>
      <c r="H31">
        <v>157</v>
      </c>
      <c r="I31">
        <v>137</v>
      </c>
      <c r="J31">
        <v>20</v>
      </c>
    </row>
    <row r="32" spans="1:10">
      <c r="A32" t="s">
        <v>905</v>
      </c>
      <c r="B32">
        <v>1665</v>
      </c>
      <c r="C32">
        <v>1503</v>
      </c>
      <c r="D32">
        <v>161</v>
      </c>
      <c r="E32">
        <v>1264</v>
      </c>
      <c r="F32">
        <v>1152</v>
      </c>
      <c r="G32">
        <v>112</v>
      </c>
      <c r="H32">
        <v>400</v>
      </c>
      <c r="I32">
        <v>351</v>
      </c>
      <c r="J32">
        <v>49</v>
      </c>
    </row>
    <row r="33" spans="1:10">
      <c r="A33" t="s">
        <v>904</v>
      </c>
      <c r="B33">
        <v>446</v>
      </c>
      <c r="C33">
        <v>423</v>
      </c>
      <c r="D33">
        <v>23</v>
      </c>
      <c r="E33">
        <v>345</v>
      </c>
      <c r="F33">
        <v>328</v>
      </c>
      <c r="G33">
        <v>17</v>
      </c>
      <c r="H33">
        <v>101</v>
      </c>
      <c r="I33">
        <v>95</v>
      </c>
      <c r="J33">
        <v>6</v>
      </c>
    </row>
    <row r="34" spans="1:10">
      <c r="A34" t="s">
        <v>903</v>
      </c>
      <c r="B34">
        <v>293</v>
      </c>
      <c r="C34">
        <v>275</v>
      </c>
      <c r="D34">
        <v>18</v>
      </c>
      <c r="E34">
        <v>222</v>
      </c>
      <c r="F34">
        <v>211</v>
      </c>
      <c r="G34">
        <v>12</v>
      </c>
      <c r="H34">
        <v>71</v>
      </c>
      <c r="I34">
        <v>65</v>
      </c>
      <c r="J34">
        <v>6</v>
      </c>
    </row>
    <row r="35" spans="1:10">
      <c r="A35" t="s">
        <v>902</v>
      </c>
      <c r="B35">
        <v>571</v>
      </c>
      <c r="C35">
        <v>549</v>
      </c>
      <c r="D35">
        <v>22</v>
      </c>
      <c r="E35">
        <v>464</v>
      </c>
      <c r="F35">
        <v>451</v>
      </c>
      <c r="G35">
        <v>13</v>
      </c>
      <c r="H35">
        <v>107</v>
      </c>
      <c r="I35">
        <v>98</v>
      </c>
      <c r="J35">
        <v>9</v>
      </c>
    </row>
    <row r="36" spans="1:10">
      <c r="A36" t="s">
        <v>901</v>
      </c>
      <c r="B36">
        <v>2930</v>
      </c>
      <c r="C36">
        <v>2726</v>
      </c>
      <c r="D36">
        <v>204</v>
      </c>
      <c r="E36">
        <v>2270</v>
      </c>
      <c r="F36">
        <v>2160</v>
      </c>
      <c r="G36">
        <v>109</v>
      </c>
      <c r="H36">
        <v>660</v>
      </c>
      <c r="I36">
        <v>566</v>
      </c>
      <c r="J36">
        <v>94</v>
      </c>
    </row>
    <row r="37" spans="1:10">
      <c r="A37" t="s">
        <v>900</v>
      </c>
      <c r="B37">
        <v>1452</v>
      </c>
      <c r="C37">
        <v>1356</v>
      </c>
      <c r="D37">
        <v>96</v>
      </c>
      <c r="E37">
        <v>1119</v>
      </c>
      <c r="F37">
        <v>1067</v>
      </c>
      <c r="G37">
        <v>51</v>
      </c>
      <c r="H37">
        <v>333</v>
      </c>
      <c r="I37">
        <v>289</v>
      </c>
      <c r="J37">
        <v>44</v>
      </c>
    </row>
    <row r="38" spans="1:10">
      <c r="A38" t="s">
        <v>899</v>
      </c>
      <c r="B38">
        <v>447</v>
      </c>
      <c r="C38">
        <v>408</v>
      </c>
      <c r="D38">
        <v>39</v>
      </c>
      <c r="E38">
        <v>323</v>
      </c>
      <c r="F38">
        <v>299</v>
      </c>
      <c r="G38">
        <v>24</v>
      </c>
      <c r="H38">
        <v>124</v>
      </c>
      <c r="I38">
        <v>109</v>
      </c>
      <c r="J38">
        <v>15</v>
      </c>
    </row>
    <row r="39" spans="1:10">
      <c r="A39" t="s">
        <v>898</v>
      </c>
      <c r="B39">
        <v>407</v>
      </c>
      <c r="C39">
        <v>382</v>
      </c>
      <c r="D39">
        <v>25</v>
      </c>
      <c r="E39">
        <v>323</v>
      </c>
      <c r="F39">
        <v>305</v>
      </c>
      <c r="G39">
        <v>18</v>
      </c>
      <c r="H39">
        <v>84</v>
      </c>
      <c r="I39">
        <v>77</v>
      </c>
      <c r="J39">
        <v>7</v>
      </c>
    </row>
    <row r="40" spans="1:10">
      <c r="A40" t="s">
        <v>897</v>
      </c>
      <c r="B40">
        <v>197</v>
      </c>
      <c r="C40">
        <v>180</v>
      </c>
      <c r="D40">
        <v>17</v>
      </c>
      <c r="E40">
        <v>139</v>
      </c>
      <c r="F40">
        <v>133</v>
      </c>
      <c r="G40">
        <v>6</v>
      </c>
      <c r="H40">
        <v>58</v>
      </c>
      <c r="I40">
        <v>47</v>
      </c>
      <c r="J40">
        <v>11</v>
      </c>
    </row>
    <row r="41" spans="1:10">
      <c r="A41" t="s">
        <v>896</v>
      </c>
      <c r="B41">
        <v>212</v>
      </c>
      <c r="C41">
        <v>204</v>
      </c>
      <c r="D41">
        <v>8</v>
      </c>
      <c r="E41">
        <v>167</v>
      </c>
      <c r="F41">
        <v>163</v>
      </c>
      <c r="G41">
        <v>5</v>
      </c>
      <c r="H41">
        <v>45</v>
      </c>
      <c r="I41">
        <v>42</v>
      </c>
      <c r="J41">
        <v>3</v>
      </c>
    </row>
    <row r="42" spans="1:10">
      <c r="A42" t="s">
        <v>895</v>
      </c>
      <c r="B42">
        <v>371</v>
      </c>
      <c r="C42">
        <v>353</v>
      </c>
      <c r="D42">
        <v>18</v>
      </c>
      <c r="E42">
        <v>274</v>
      </c>
      <c r="F42">
        <v>262</v>
      </c>
      <c r="G42">
        <v>12</v>
      </c>
      <c r="H42">
        <v>97</v>
      </c>
      <c r="I42">
        <v>91</v>
      </c>
      <c r="J42">
        <v>6</v>
      </c>
    </row>
    <row r="43" spans="1:10">
      <c r="A43" t="s">
        <v>894</v>
      </c>
      <c r="B43">
        <v>791</v>
      </c>
      <c r="C43">
        <v>728</v>
      </c>
      <c r="D43">
        <v>63</v>
      </c>
      <c r="E43">
        <v>613</v>
      </c>
      <c r="F43">
        <v>563</v>
      </c>
      <c r="G43">
        <v>50</v>
      </c>
      <c r="H43">
        <v>177</v>
      </c>
      <c r="I43">
        <v>165</v>
      </c>
      <c r="J43">
        <v>13</v>
      </c>
    </row>
    <row r="44" spans="1:10">
      <c r="A44" t="s">
        <v>893</v>
      </c>
      <c r="B44">
        <v>407</v>
      </c>
      <c r="C44">
        <v>388</v>
      </c>
      <c r="D44">
        <v>19</v>
      </c>
      <c r="E44">
        <v>307</v>
      </c>
      <c r="F44">
        <v>298</v>
      </c>
      <c r="G44">
        <v>9</v>
      </c>
      <c r="H44">
        <v>99</v>
      </c>
      <c r="I44">
        <v>90</v>
      </c>
      <c r="J44">
        <v>10</v>
      </c>
    </row>
    <row r="45" spans="1:10">
      <c r="A45" t="s">
        <v>892</v>
      </c>
      <c r="B45">
        <v>239</v>
      </c>
      <c r="C45">
        <v>226</v>
      </c>
      <c r="D45">
        <v>13</v>
      </c>
      <c r="E45">
        <v>197</v>
      </c>
      <c r="F45">
        <v>186</v>
      </c>
      <c r="G45">
        <v>11</v>
      </c>
      <c r="H45">
        <v>42</v>
      </c>
      <c r="I45">
        <v>40</v>
      </c>
      <c r="J45">
        <v>2</v>
      </c>
    </row>
    <row r="46" spans="1:10">
      <c r="A46" t="s">
        <v>891</v>
      </c>
      <c r="B46">
        <v>281</v>
      </c>
      <c r="C46">
        <v>268</v>
      </c>
      <c r="D46">
        <v>12</v>
      </c>
      <c r="E46">
        <v>235</v>
      </c>
      <c r="F46">
        <v>225</v>
      </c>
      <c r="G46">
        <v>10</v>
      </c>
      <c r="H46">
        <v>45</v>
      </c>
      <c r="I46">
        <v>43</v>
      </c>
      <c r="J46">
        <v>2</v>
      </c>
    </row>
    <row r="47" spans="1:10">
      <c r="A47" t="s">
        <v>890</v>
      </c>
      <c r="B47">
        <v>410</v>
      </c>
      <c r="C47">
        <v>391</v>
      </c>
      <c r="D47">
        <v>19</v>
      </c>
      <c r="E47">
        <v>311</v>
      </c>
      <c r="F47">
        <v>296</v>
      </c>
      <c r="G47">
        <v>15</v>
      </c>
      <c r="H47">
        <v>99</v>
      </c>
      <c r="I47">
        <v>95</v>
      </c>
      <c r="J47">
        <v>4</v>
      </c>
    </row>
    <row r="48" spans="1:10">
      <c r="A48" t="s">
        <v>889</v>
      </c>
      <c r="B48">
        <v>158</v>
      </c>
      <c r="C48">
        <v>153</v>
      </c>
      <c r="D48">
        <v>6</v>
      </c>
      <c r="E48">
        <v>119</v>
      </c>
      <c r="F48">
        <v>117</v>
      </c>
      <c r="G48">
        <v>2</v>
      </c>
      <c r="H48">
        <v>39</v>
      </c>
      <c r="I48">
        <v>36</v>
      </c>
      <c r="J48">
        <v>3</v>
      </c>
    </row>
    <row r="49" spans="1:10">
      <c r="A49" t="s">
        <v>888</v>
      </c>
      <c r="B49">
        <v>1283</v>
      </c>
      <c r="C49">
        <v>1216</v>
      </c>
      <c r="D49">
        <v>67</v>
      </c>
      <c r="E49">
        <v>962</v>
      </c>
      <c r="F49">
        <v>921</v>
      </c>
      <c r="G49">
        <v>41</v>
      </c>
      <c r="H49">
        <v>321</v>
      </c>
      <c r="I49">
        <v>295</v>
      </c>
      <c r="J49">
        <v>25</v>
      </c>
    </row>
    <row r="50" spans="1:10">
      <c r="A50" t="s">
        <v>887</v>
      </c>
      <c r="B50">
        <v>196</v>
      </c>
      <c r="C50">
        <v>191</v>
      </c>
      <c r="D50">
        <v>5</v>
      </c>
      <c r="E50">
        <v>148</v>
      </c>
      <c r="F50">
        <v>144</v>
      </c>
      <c r="G50">
        <v>3</v>
      </c>
      <c r="H50">
        <v>48</v>
      </c>
      <c r="I50">
        <v>46</v>
      </c>
      <c r="J50">
        <v>2</v>
      </c>
    </row>
    <row r="51" spans="1:10">
      <c r="A51" t="s">
        <v>886</v>
      </c>
      <c r="B51">
        <v>348</v>
      </c>
      <c r="C51">
        <v>340</v>
      </c>
      <c r="D51">
        <v>8</v>
      </c>
      <c r="E51">
        <v>264</v>
      </c>
      <c r="F51">
        <v>260</v>
      </c>
      <c r="G51">
        <v>4</v>
      </c>
      <c r="H51">
        <v>83</v>
      </c>
      <c r="I51">
        <v>80</v>
      </c>
      <c r="J51">
        <v>3</v>
      </c>
    </row>
    <row r="52" spans="1:10">
      <c r="A52" t="s">
        <v>885</v>
      </c>
      <c r="B52">
        <v>565</v>
      </c>
      <c r="C52">
        <v>549</v>
      </c>
      <c r="D52">
        <v>16</v>
      </c>
      <c r="E52">
        <v>432</v>
      </c>
      <c r="F52">
        <v>420</v>
      </c>
      <c r="G52">
        <v>13</v>
      </c>
      <c r="H52">
        <v>133</v>
      </c>
      <c r="I52">
        <v>130</v>
      </c>
      <c r="J52">
        <v>3</v>
      </c>
    </row>
    <row r="53" spans="1:10">
      <c r="A53" t="s">
        <v>884</v>
      </c>
      <c r="B53">
        <v>307</v>
      </c>
      <c r="C53">
        <v>286</v>
      </c>
      <c r="D53">
        <v>22</v>
      </c>
      <c r="E53">
        <v>249</v>
      </c>
      <c r="F53">
        <v>231</v>
      </c>
      <c r="G53">
        <v>19</v>
      </c>
      <c r="H53">
        <v>58</v>
      </c>
      <c r="I53">
        <v>55</v>
      </c>
      <c r="J53">
        <v>3</v>
      </c>
    </row>
    <row r="54" spans="1:10">
      <c r="A54" t="s">
        <v>883</v>
      </c>
      <c r="B54">
        <v>360</v>
      </c>
      <c r="C54">
        <v>340</v>
      </c>
      <c r="D54">
        <v>20</v>
      </c>
      <c r="E54">
        <v>278</v>
      </c>
      <c r="F54">
        <v>273</v>
      </c>
      <c r="G54">
        <v>6</v>
      </c>
      <c r="H54">
        <v>81</v>
      </c>
      <c r="I54">
        <v>67</v>
      </c>
      <c r="J54">
        <v>14</v>
      </c>
    </row>
    <row r="55" spans="1:10">
      <c r="A55" t="s">
        <v>882</v>
      </c>
      <c r="B55">
        <v>358</v>
      </c>
      <c r="C55">
        <v>344</v>
      </c>
      <c r="D55">
        <v>14</v>
      </c>
      <c r="E55">
        <v>288</v>
      </c>
      <c r="F55">
        <v>279</v>
      </c>
      <c r="G55">
        <v>9</v>
      </c>
      <c r="H55">
        <v>70</v>
      </c>
      <c r="I55">
        <v>65</v>
      </c>
      <c r="J55">
        <v>5</v>
      </c>
    </row>
    <row r="56" spans="1:10">
      <c r="A56" t="s">
        <v>881</v>
      </c>
      <c r="B56">
        <v>207</v>
      </c>
      <c r="C56">
        <v>181</v>
      </c>
      <c r="D56">
        <v>25</v>
      </c>
      <c r="E56">
        <v>148</v>
      </c>
      <c r="F56">
        <v>127</v>
      </c>
      <c r="G56">
        <v>21</v>
      </c>
      <c r="H56">
        <v>59</v>
      </c>
      <c r="I56">
        <v>54</v>
      </c>
      <c r="J56">
        <v>4</v>
      </c>
    </row>
    <row r="57" spans="1:10">
      <c r="A57" t="s">
        <v>716</v>
      </c>
      <c r="B57" t="s">
        <v>789</v>
      </c>
      <c r="C57" t="s">
        <v>789</v>
      </c>
      <c r="D57" t="s">
        <v>789</v>
      </c>
      <c r="E57" t="s">
        <v>789</v>
      </c>
      <c r="F57" t="s">
        <v>789</v>
      </c>
      <c r="G57" t="s">
        <v>789</v>
      </c>
      <c r="H57" t="s">
        <v>789</v>
      </c>
      <c r="I57" t="s">
        <v>789</v>
      </c>
      <c r="J57" t="s">
        <v>789</v>
      </c>
    </row>
    <row r="58" spans="1:10">
      <c r="A58" t="s">
        <v>880</v>
      </c>
      <c r="B58">
        <v>390</v>
      </c>
      <c r="C58">
        <v>378</v>
      </c>
      <c r="D58">
        <v>12</v>
      </c>
      <c r="E58">
        <v>278</v>
      </c>
      <c r="F58">
        <v>270</v>
      </c>
      <c r="G58">
        <v>8</v>
      </c>
      <c r="H58">
        <v>112</v>
      </c>
      <c r="I58">
        <v>108</v>
      </c>
      <c r="J58">
        <v>4</v>
      </c>
    </row>
    <row r="59" spans="1:10">
      <c r="A59" t="s">
        <v>879</v>
      </c>
      <c r="B59">
        <v>256</v>
      </c>
      <c r="C59">
        <v>249</v>
      </c>
      <c r="D59">
        <v>7</v>
      </c>
      <c r="E59">
        <v>203</v>
      </c>
      <c r="F59">
        <v>199</v>
      </c>
      <c r="G59">
        <v>4</v>
      </c>
      <c r="H59">
        <v>53</v>
      </c>
      <c r="I59">
        <v>51</v>
      </c>
      <c r="J59">
        <v>3</v>
      </c>
    </row>
    <row r="60" spans="1:10">
      <c r="A60" t="s">
        <v>878</v>
      </c>
      <c r="B60">
        <v>242</v>
      </c>
      <c r="C60">
        <v>230</v>
      </c>
      <c r="D60">
        <v>11</v>
      </c>
      <c r="E60">
        <v>192</v>
      </c>
      <c r="F60">
        <v>185</v>
      </c>
      <c r="G60">
        <v>7</v>
      </c>
      <c r="H60">
        <v>49</v>
      </c>
      <c r="I60">
        <v>45</v>
      </c>
      <c r="J60">
        <v>4</v>
      </c>
    </row>
    <row r="61" spans="1:10">
      <c r="A61" t="s">
        <v>877</v>
      </c>
      <c r="B61">
        <v>324</v>
      </c>
      <c r="C61">
        <v>308</v>
      </c>
      <c r="D61">
        <v>15</v>
      </c>
      <c r="E61">
        <v>263</v>
      </c>
      <c r="F61">
        <v>255</v>
      </c>
      <c r="G61">
        <v>8</v>
      </c>
      <c r="H61">
        <v>61</v>
      </c>
      <c r="I61">
        <v>54</v>
      </c>
      <c r="J61">
        <v>7</v>
      </c>
    </row>
    <row r="62" spans="1:10">
      <c r="A62" t="s">
        <v>876</v>
      </c>
      <c r="B62">
        <v>697</v>
      </c>
      <c r="C62">
        <v>649</v>
      </c>
      <c r="D62">
        <v>48</v>
      </c>
      <c r="E62">
        <v>538</v>
      </c>
      <c r="F62">
        <v>503</v>
      </c>
      <c r="G62">
        <v>36</v>
      </c>
      <c r="H62">
        <v>159</v>
      </c>
      <c r="I62">
        <v>147</v>
      </c>
      <c r="J62">
        <v>13</v>
      </c>
    </row>
    <row r="63" spans="1:10">
      <c r="A63" t="s">
        <v>875</v>
      </c>
      <c r="B63">
        <v>160</v>
      </c>
      <c r="C63">
        <v>151</v>
      </c>
      <c r="D63">
        <v>8</v>
      </c>
      <c r="E63">
        <v>117</v>
      </c>
      <c r="F63">
        <v>114</v>
      </c>
      <c r="G63">
        <v>3</v>
      </c>
      <c r="H63">
        <v>43</v>
      </c>
      <c r="I63">
        <v>38</v>
      </c>
      <c r="J63">
        <v>5</v>
      </c>
    </row>
    <row r="64" spans="1:10">
      <c r="A64" t="s">
        <v>874</v>
      </c>
      <c r="B64">
        <v>143</v>
      </c>
      <c r="C64">
        <v>138</v>
      </c>
      <c r="D64">
        <v>5</v>
      </c>
      <c r="E64">
        <v>113</v>
      </c>
      <c r="F64">
        <v>110</v>
      </c>
      <c r="G64">
        <v>3</v>
      </c>
      <c r="H64">
        <v>30</v>
      </c>
      <c r="I64">
        <v>28</v>
      </c>
      <c r="J64">
        <v>2</v>
      </c>
    </row>
    <row r="65" spans="1:10">
      <c r="A65" t="s">
        <v>873</v>
      </c>
      <c r="B65">
        <v>181</v>
      </c>
      <c r="C65">
        <v>179</v>
      </c>
      <c r="D65">
        <v>3</v>
      </c>
      <c r="E65">
        <v>140</v>
      </c>
      <c r="F65">
        <v>139</v>
      </c>
      <c r="G65">
        <v>1</v>
      </c>
      <c r="H65">
        <v>41</v>
      </c>
      <c r="I65">
        <v>40</v>
      </c>
      <c r="J65">
        <v>2</v>
      </c>
    </row>
    <row r="66" spans="1:10">
      <c r="A66" t="s">
        <v>872</v>
      </c>
      <c r="B66">
        <v>208</v>
      </c>
      <c r="C66">
        <v>193</v>
      </c>
      <c r="D66">
        <v>15</v>
      </c>
      <c r="E66">
        <v>168</v>
      </c>
      <c r="F66">
        <v>157</v>
      </c>
      <c r="G66">
        <v>11</v>
      </c>
      <c r="H66">
        <v>40</v>
      </c>
      <c r="I66">
        <v>37</v>
      </c>
      <c r="J66">
        <v>4</v>
      </c>
    </row>
    <row r="67" spans="1:10">
      <c r="A67" t="s">
        <v>871</v>
      </c>
      <c r="B67">
        <v>179</v>
      </c>
      <c r="C67">
        <v>165</v>
      </c>
      <c r="D67">
        <v>14</v>
      </c>
      <c r="E67">
        <v>135</v>
      </c>
      <c r="F67">
        <v>129</v>
      </c>
      <c r="G67">
        <v>5</v>
      </c>
      <c r="H67">
        <v>44</v>
      </c>
      <c r="I67">
        <v>35</v>
      </c>
      <c r="J67">
        <v>9</v>
      </c>
    </row>
    <row r="68" spans="1:10">
      <c r="A68" t="s">
        <v>870</v>
      </c>
      <c r="B68">
        <v>745</v>
      </c>
      <c r="C68">
        <v>667</v>
      </c>
      <c r="D68">
        <v>79</v>
      </c>
      <c r="E68">
        <v>548</v>
      </c>
      <c r="F68">
        <v>489</v>
      </c>
      <c r="G68">
        <v>59</v>
      </c>
      <c r="H68">
        <v>197</v>
      </c>
      <c r="I68">
        <v>178</v>
      </c>
      <c r="J68">
        <v>20</v>
      </c>
    </row>
    <row r="69" spans="1:10">
      <c r="A69" t="s">
        <v>869</v>
      </c>
      <c r="B69">
        <v>327</v>
      </c>
      <c r="C69">
        <v>319</v>
      </c>
      <c r="D69">
        <v>8</v>
      </c>
      <c r="E69">
        <v>270</v>
      </c>
      <c r="F69">
        <v>264</v>
      </c>
      <c r="G69">
        <v>6</v>
      </c>
      <c r="H69">
        <v>57</v>
      </c>
      <c r="I69">
        <v>55</v>
      </c>
      <c r="J69">
        <v>2</v>
      </c>
    </row>
    <row r="70" spans="1:10">
      <c r="A70" t="s">
        <v>868</v>
      </c>
      <c r="B70">
        <v>1063</v>
      </c>
      <c r="C70">
        <v>998</v>
      </c>
      <c r="D70">
        <v>65</v>
      </c>
      <c r="E70">
        <v>821</v>
      </c>
      <c r="F70">
        <v>777</v>
      </c>
      <c r="G70">
        <v>44</v>
      </c>
      <c r="H70">
        <v>242</v>
      </c>
      <c r="I70">
        <v>221</v>
      </c>
      <c r="J70">
        <v>21</v>
      </c>
    </row>
    <row r="71" spans="1:10">
      <c r="A71" t="s">
        <v>867</v>
      </c>
      <c r="B71">
        <v>288</v>
      </c>
      <c r="C71">
        <v>265</v>
      </c>
      <c r="D71">
        <v>24</v>
      </c>
      <c r="E71">
        <v>230</v>
      </c>
      <c r="F71">
        <v>217</v>
      </c>
      <c r="G71">
        <v>14</v>
      </c>
      <c r="H71">
        <v>58</v>
      </c>
      <c r="I71">
        <v>48</v>
      </c>
      <c r="J71">
        <v>10</v>
      </c>
    </row>
    <row r="72" spans="1:10">
      <c r="A72" t="s">
        <v>866</v>
      </c>
      <c r="B72">
        <v>494</v>
      </c>
      <c r="C72">
        <v>469</v>
      </c>
      <c r="D72">
        <v>25</v>
      </c>
      <c r="E72">
        <v>386</v>
      </c>
      <c r="F72">
        <v>373</v>
      </c>
      <c r="G72">
        <v>13</v>
      </c>
      <c r="H72">
        <v>108</v>
      </c>
      <c r="I72">
        <v>96</v>
      </c>
      <c r="J72">
        <v>12</v>
      </c>
    </row>
    <row r="73" spans="1:10">
      <c r="A73" t="s">
        <v>865</v>
      </c>
      <c r="B73">
        <v>168</v>
      </c>
      <c r="C73">
        <v>156</v>
      </c>
      <c r="D73">
        <v>11</v>
      </c>
      <c r="E73">
        <v>123</v>
      </c>
      <c r="F73">
        <v>115</v>
      </c>
      <c r="G73">
        <v>8</v>
      </c>
      <c r="H73">
        <v>45</v>
      </c>
      <c r="I73">
        <v>41</v>
      </c>
      <c r="J73">
        <v>3</v>
      </c>
    </row>
    <row r="74" spans="1:10">
      <c r="A74" t="s">
        <v>864</v>
      </c>
      <c r="B74">
        <v>350</v>
      </c>
      <c r="C74">
        <v>330</v>
      </c>
      <c r="D74">
        <v>19</v>
      </c>
      <c r="E74">
        <v>255</v>
      </c>
      <c r="F74">
        <v>239</v>
      </c>
      <c r="G74">
        <v>16</v>
      </c>
      <c r="H74">
        <v>94</v>
      </c>
      <c r="I74">
        <v>91</v>
      </c>
      <c r="J74">
        <v>3</v>
      </c>
    </row>
    <row r="75" spans="1:10">
      <c r="A75" t="s">
        <v>863</v>
      </c>
      <c r="B75">
        <v>328</v>
      </c>
      <c r="C75">
        <v>312</v>
      </c>
      <c r="D75">
        <v>16</v>
      </c>
      <c r="E75">
        <v>262</v>
      </c>
      <c r="F75">
        <v>256</v>
      </c>
      <c r="G75">
        <v>7</v>
      </c>
      <c r="H75">
        <v>66</v>
      </c>
      <c r="I75">
        <v>57</v>
      </c>
      <c r="J75">
        <v>10</v>
      </c>
    </row>
    <row r="76" spans="1:10">
      <c r="A76" t="s">
        <v>862</v>
      </c>
      <c r="B76">
        <v>376</v>
      </c>
      <c r="C76">
        <v>355</v>
      </c>
      <c r="D76">
        <v>21</v>
      </c>
      <c r="E76">
        <v>284</v>
      </c>
      <c r="F76">
        <v>271</v>
      </c>
      <c r="G76">
        <v>13</v>
      </c>
      <c r="H76">
        <v>92</v>
      </c>
      <c r="I76">
        <v>84</v>
      </c>
      <c r="J76">
        <v>8</v>
      </c>
    </row>
    <row r="77" spans="1:10">
      <c r="A77" t="s">
        <v>861</v>
      </c>
      <c r="B77">
        <v>237</v>
      </c>
      <c r="C77">
        <v>235</v>
      </c>
      <c r="D77">
        <v>2</v>
      </c>
      <c r="E77">
        <v>182</v>
      </c>
      <c r="F77">
        <v>181</v>
      </c>
      <c r="G77">
        <v>1</v>
      </c>
      <c r="H77">
        <v>55</v>
      </c>
      <c r="I77">
        <v>54</v>
      </c>
      <c r="J77">
        <v>1</v>
      </c>
    </row>
    <row r="78" spans="1:10">
      <c r="A78" t="s">
        <v>860</v>
      </c>
      <c r="B78" t="s">
        <v>789</v>
      </c>
      <c r="C78" t="s">
        <v>789</v>
      </c>
      <c r="D78" t="s">
        <v>789</v>
      </c>
      <c r="E78" t="s">
        <v>789</v>
      </c>
      <c r="F78" t="s">
        <v>789</v>
      </c>
      <c r="G78" t="s">
        <v>789</v>
      </c>
      <c r="H78" t="s">
        <v>789</v>
      </c>
      <c r="I78" t="s">
        <v>789</v>
      </c>
      <c r="J78" t="s">
        <v>789</v>
      </c>
    </row>
    <row r="79" spans="1:10">
      <c r="A79" t="s">
        <v>859</v>
      </c>
      <c r="B79">
        <v>127</v>
      </c>
      <c r="C79">
        <v>121</v>
      </c>
      <c r="D79">
        <v>7</v>
      </c>
      <c r="E79">
        <v>91</v>
      </c>
      <c r="F79">
        <v>86</v>
      </c>
      <c r="G79">
        <v>6</v>
      </c>
      <c r="H79">
        <v>36</v>
      </c>
      <c r="I79">
        <v>35</v>
      </c>
      <c r="J79">
        <v>1</v>
      </c>
    </row>
    <row r="80" spans="1:10">
      <c r="A80" t="s">
        <v>858</v>
      </c>
      <c r="B80">
        <v>87</v>
      </c>
      <c r="C80">
        <v>82</v>
      </c>
      <c r="D80">
        <v>5</v>
      </c>
      <c r="E80">
        <v>71</v>
      </c>
      <c r="F80">
        <v>66</v>
      </c>
      <c r="G80">
        <v>4</v>
      </c>
      <c r="H80">
        <v>16</v>
      </c>
      <c r="I80">
        <v>16</v>
      </c>
      <c r="J80">
        <v>1</v>
      </c>
    </row>
    <row r="81" spans="1:10">
      <c r="A81" t="s">
        <v>857</v>
      </c>
      <c r="B81">
        <v>107</v>
      </c>
      <c r="C81">
        <v>100</v>
      </c>
      <c r="D81">
        <v>6</v>
      </c>
      <c r="E81">
        <v>76</v>
      </c>
      <c r="F81">
        <v>73</v>
      </c>
      <c r="G81">
        <v>3</v>
      </c>
      <c r="H81">
        <v>31</v>
      </c>
      <c r="I81">
        <v>27</v>
      </c>
      <c r="J81">
        <v>4</v>
      </c>
    </row>
    <row r="82" spans="1:10">
      <c r="A82" t="s">
        <v>856</v>
      </c>
      <c r="B82">
        <v>64</v>
      </c>
      <c r="C82">
        <v>62</v>
      </c>
      <c r="D82">
        <v>2</v>
      </c>
      <c r="E82">
        <v>53</v>
      </c>
      <c r="F82">
        <v>51</v>
      </c>
      <c r="G82">
        <v>2</v>
      </c>
      <c r="H82">
        <v>11</v>
      </c>
      <c r="I82">
        <v>11</v>
      </c>
      <c r="J82" t="s">
        <v>19</v>
      </c>
    </row>
    <row r="83" spans="1:10">
      <c r="A83" t="s">
        <v>855</v>
      </c>
      <c r="B83">
        <v>247</v>
      </c>
      <c r="C83">
        <v>242</v>
      </c>
      <c r="D83">
        <v>6</v>
      </c>
      <c r="E83">
        <v>144</v>
      </c>
      <c r="F83">
        <v>142</v>
      </c>
      <c r="G83">
        <v>2</v>
      </c>
      <c r="H83">
        <v>103</v>
      </c>
      <c r="I83">
        <v>99</v>
      </c>
      <c r="J83">
        <v>4</v>
      </c>
    </row>
    <row r="84" spans="1:10">
      <c r="A84" t="s">
        <v>854</v>
      </c>
      <c r="B84">
        <v>140</v>
      </c>
      <c r="C84">
        <v>130</v>
      </c>
      <c r="D84">
        <v>9</v>
      </c>
      <c r="E84">
        <v>111</v>
      </c>
      <c r="F84">
        <v>107</v>
      </c>
      <c r="G84">
        <v>4</v>
      </c>
      <c r="H84">
        <v>28</v>
      </c>
      <c r="I84">
        <v>23</v>
      </c>
      <c r="J84">
        <v>5</v>
      </c>
    </row>
    <row r="85" spans="1:10">
      <c r="A85" t="s">
        <v>853</v>
      </c>
      <c r="B85">
        <v>98</v>
      </c>
      <c r="C85">
        <v>96</v>
      </c>
      <c r="D85">
        <v>2</v>
      </c>
      <c r="E85">
        <v>74</v>
      </c>
      <c r="F85">
        <v>72</v>
      </c>
      <c r="G85">
        <v>1</v>
      </c>
      <c r="H85">
        <v>24</v>
      </c>
      <c r="I85">
        <v>23</v>
      </c>
      <c r="J85">
        <v>1</v>
      </c>
    </row>
    <row r="86" spans="1:10">
      <c r="A86" t="s">
        <v>852</v>
      </c>
      <c r="B86">
        <v>164</v>
      </c>
      <c r="C86">
        <v>158</v>
      </c>
      <c r="D86">
        <v>6</v>
      </c>
      <c r="E86">
        <v>141</v>
      </c>
      <c r="F86">
        <v>140</v>
      </c>
      <c r="G86">
        <v>2</v>
      </c>
      <c r="H86">
        <v>23</v>
      </c>
      <c r="I86">
        <v>18</v>
      </c>
      <c r="J86">
        <v>4</v>
      </c>
    </row>
    <row r="87" spans="1:10">
      <c r="A87" t="s">
        <v>851</v>
      </c>
      <c r="B87">
        <v>89</v>
      </c>
      <c r="C87">
        <v>83</v>
      </c>
      <c r="D87">
        <v>6</v>
      </c>
      <c r="E87">
        <v>68</v>
      </c>
      <c r="F87">
        <v>63</v>
      </c>
      <c r="G87">
        <v>5</v>
      </c>
      <c r="H87">
        <v>21</v>
      </c>
      <c r="I87">
        <v>20</v>
      </c>
      <c r="J87">
        <v>2</v>
      </c>
    </row>
    <row r="88" spans="1:10">
      <c r="A88" t="s">
        <v>850</v>
      </c>
      <c r="B88">
        <v>107</v>
      </c>
      <c r="C88">
        <v>106</v>
      </c>
      <c r="D88">
        <v>1</v>
      </c>
      <c r="E88">
        <v>86</v>
      </c>
      <c r="F88">
        <v>86</v>
      </c>
      <c r="G88">
        <v>1</v>
      </c>
      <c r="H88">
        <v>21</v>
      </c>
      <c r="I88">
        <v>21</v>
      </c>
      <c r="J88" t="s">
        <v>19</v>
      </c>
    </row>
    <row r="89" spans="1:10">
      <c r="A89" t="s">
        <v>849</v>
      </c>
      <c r="B89">
        <v>50</v>
      </c>
      <c r="C89">
        <v>44</v>
      </c>
      <c r="D89">
        <v>6</v>
      </c>
      <c r="E89">
        <v>42</v>
      </c>
      <c r="F89">
        <v>38</v>
      </c>
      <c r="G89">
        <v>4</v>
      </c>
      <c r="H89">
        <v>8</v>
      </c>
      <c r="I89">
        <v>7</v>
      </c>
      <c r="J89">
        <v>2</v>
      </c>
    </row>
    <row r="90" spans="1:10">
      <c r="A90" t="s">
        <v>848</v>
      </c>
      <c r="B90">
        <v>35</v>
      </c>
      <c r="C90">
        <v>30</v>
      </c>
      <c r="D90">
        <v>4</v>
      </c>
      <c r="E90">
        <v>30</v>
      </c>
      <c r="F90">
        <v>26</v>
      </c>
      <c r="G90">
        <v>4</v>
      </c>
      <c r="H90">
        <v>5</v>
      </c>
      <c r="I90">
        <v>4</v>
      </c>
      <c r="J90">
        <v>1</v>
      </c>
    </row>
    <row r="91" spans="1:10">
      <c r="A91" t="s">
        <v>847</v>
      </c>
      <c r="B91">
        <v>126</v>
      </c>
      <c r="C91">
        <v>121</v>
      </c>
      <c r="D91">
        <v>5</v>
      </c>
      <c r="E91">
        <v>106</v>
      </c>
      <c r="F91">
        <v>103</v>
      </c>
      <c r="G91">
        <v>3</v>
      </c>
      <c r="H91">
        <v>21</v>
      </c>
      <c r="I91">
        <v>19</v>
      </c>
      <c r="J91">
        <v>2</v>
      </c>
    </row>
    <row r="92" spans="1:10">
      <c r="A92" t="s">
        <v>846</v>
      </c>
      <c r="B92">
        <v>102</v>
      </c>
      <c r="C92">
        <v>99</v>
      </c>
      <c r="D92">
        <v>3</v>
      </c>
      <c r="E92">
        <v>84</v>
      </c>
      <c r="F92">
        <v>83</v>
      </c>
      <c r="G92">
        <v>2</v>
      </c>
      <c r="H92">
        <v>18</v>
      </c>
      <c r="I92">
        <v>17</v>
      </c>
      <c r="J92">
        <v>1</v>
      </c>
    </row>
    <row r="93" spans="1:10">
      <c r="A93" t="s">
        <v>845</v>
      </c>
      <c r="B93">
        <v>171</v>
      </c>
      <c r="C93">
        <v>159</v>
      </c>
      <c r="D93">
        <v>12</v>
      </c>
      <c r="E93">
        <v>135</v>
      </c>
      <c r="F93">
        <v>127</v>
      </c>
      <c r="G93">
        <v>8</v>
      </c>
      <c r="H93">
        <v>36</v>
      </c>
      <c r="I93">
        <v>32</v>
      </c>
      <c r="J93">
        <v>4</v>
      </c>
    </row>
    <row r="94" spans="1:10">
      <c r="A94" t="s">
        <v>844</v>
      </c>
      <c r="B94">
        <v>66</v>
      </c>
      <c r="C94">
        <v>62</v>
      </c>
      <c r="D94">
        <v>4</v>
      </c>
      <c r="E94">
        <v>54</v>
      </c>
      <c r="F94">
        <v>50</v>
      </c>
      <c r="G94">
        <v>4</v>
      </c>
      <c r="H94">
        <v>12</v>
      </c>
      <c r="I94">
        <v>12</v>
      </c>
      <c r="J94">
        <v>1</v>
      </c>
    </row>
    <row r="95" spans="1:10">
      <c r="A95" t="s">
        <v>843</v>
      </c>
      <c r="B95">
        <v>192</v>
      </c>
      <c r="C95">
        <v>189</v>
      </c>
      <c r="D95">
        <v>4</v>
      </c>
      <c r="E95">
        <v>146</v>
      </c>
      <c r="F95">
        <v>143</v>
      </c>
      <c r="G95">
        <v>4</v>
      </c>
      <c r="H95">
        <v>46</v>
      </c>
      <c r="I95">
        <v>46</v>
      </c>
      <c r="J95" t="s">
        <v>19</v>
      </c>
    </row>
    <row r="96" spans="1:10">
      <c r="A96" t="s">
        <v>842</v>
      </c>
      <c r="B96">
        <v>161</v>
      </c>
      <c r="C96">
        <v>151</v>
      </c>
      <c r="D96">
        <v>10</v>
      </c>
      <c r="E96">
        <v>114</v>
      </c>
      <c r="F96">
        <v>109</v>
      </c>
      <c r="G96">
        <v>5</v>
      </c>
      <c r="H96">
        <v>47</v>
      </c>
      <c r="I96">
        <v>42</v>
      </c>
      <c r="J96">
        <v>5</v>
      </c>
    </row>
    <row r="97" spans="1:10">
      <c r="A97" t="s">
        <v>841</v>
      </c>
      <c r="B97">
        <v>116</v>
      </c>
      <c r="C97">
        <v>106</v>
      </c>
      <c r="D97">
        <v>10</v>
      </c>
      <c r="E97">
        <v>91</v>
      </c>
      <c r="F97">
        <v>86</v>
      </c>
      <c r="G97">
        <v>6</v>
      </c>
      <c r="H97">
        <v>25</v>
      </c>
      <c r="I97">
        <v>21</v>
      </c>
      <c r="J97">
        <v>4</v>
      </c>
    </row>
    <row r="98" spans="1:10">
      <c r="A98" t="s">
        <v>840</v>
      </c>
      <c r="B98">
        <v>188</v>
      </c>
      <c r="C98">
        <v>175</v>
      </c>
      <c r="D98">
        <v>12</v>
      </c>
      <c r="E98">
        <v>139</v>
      </c>
      <c r="F98">
        <v>131</v>
      </c>
      <c r="G98">
        <v>8</v>
      </c>
      <c r="H98">
        <v>49</v>
      </c>
      <c r="I98">
        <v>45</v>
      </c>
      <c r="J98">
        <v>4</v>
      </c>
    </row>
    <row r="99" spans="1:10">
      <c r="A99" t="s">
        <v>839</v>
      </c>
      <c r="B99">
        <v>89</v>
      </c>
      <c r="C99">
        <v>77</v>
      </c>
      <c r="D99">
        <v>11</v>
      </c>
      <c r="E99">
        <v>67</v>
      </c>
      <c r="F99">
        <v>59</v>
      </c>
      <c r="G99">
        <v>8</v>
      </c>
      <c r="H99">
        <v>21</v>
      </c>
      <c r="I99">
        <v>18</v>
      </c>
      <c r="J99">
        <v>3</v>
      </c>
    </row>
    <row r="100" spans="1:10">
      <c r="A100" t="s">
        <v>838</v>
      </c>
      <c r="B100">
        <v>79</v>
      </c>
      <c r="C100">
        <v>70</v>
      </c>
      <c r="D100">
        <v>9</v>
      </c>
      <c r="E100">
        <v>58</v>
      </c>
      <c r="F100">
        <v>56</v>
      </c>
      <c r="G100">
        <v>2</v>
      </c>
      <c r="H100">
        <v>21</v>
      </c>
      <c r="I100">
        <v>14</v>
      </c>
      <c r="J100">
        <v>7</v>
      </c>
    </row>
    <row r="101" spans="1:10">
      <c r="A101" t="s">
        <v>837</v>
      </c>
      <c r="B101">
        <v>93</v>
      </c>
      <c r="C101">
        <v>85</v>
      </c>
      <c r="D101">
        <v>7</v>
      </c>
      <c r="E101">
        <v>65</v>
      </c>
      <c r="F101">
        <v>61</v>
      </c>
      <c r="G101">
        <v>4</v>
      </c>
      <c r="H101">
        <v>27</v>
      </c>
      <c r="I101">
        <v>25</v>
      </c>
      <c r="J101">
        <v>3</v>
      </c>
    </row>
    <row r="102" spans="1:10">
      <c r="A102" t="s">
        <v>836</v>
      </c>
      <c r="B102">
        <v>57</v>
      </c>
      <c r="C102">
        <v>53</v>
      </c>
      <c r="D102">
        <v>4</v>
      </c>
      <c r="E102">
        <v>47</v>
      </c>
      <c r="F102">
        <v>44</v>
      </c>
      <c r="G102">
        <v>3</v>
      </c>
      <c r="H102">
        <v>11</v>
      </c>
      <c r="I102">
        <v>10</v>
      </c>
      <c r="J102">
        <v>1</v>
      </c>
    </row>
    <row r="103" spans="1:10">
      <c r="A103" t="s">
        <v>835</v>
      </c>
      <c r="B103">
        <v>74</v>
      </c>
      <c r="C103">
        <v>66</v>
      </c>
      <c r="D103">
        <v>8</v>
      </c>
      <c r="E103">
        <v>54</v>
      </c>
      <c r="F103">
        <v>51</v>
      </c>
      <c r="G103">
        <v>3</v>
      </c>
      <c r="H103">
        <v>20</v>
      </c>
      <c r="I103">
        <v>15</v>
      </c>
      <c r="J103">
        <v>5</v>
      </c>
    </row>
    <row r="104" spans="1:10">
      <c r="A104" t="s">
        <v>834</v>
      </c>
      <c r="B104">
        <v>272</v>
      </c>
      <c r="C104">
        <v>241</v>
      </c>
      <c r="D104">
        <v>31</v>
      </c>
      <c r="E104">
        <v>174</v>
      </c>
      <c r="F104">
        <v>170</v>
      </c>
      <c r="G104">
        <v>3</v>
      </c>
      <c r="H104">
        <v>98</v>
      </c>
      <c r="I104">
        <v>71</v>
      </c>
      <c r="J104">
        <v>27</v>
      </c>
    </row>
    <row r="105" spans="1:10">
      <c r="A105" t="s">
        <v>833</v>
      </c>
      <c r="B105">
        <v>99</v>
      </c>
      <c r="C105">
        <v>96</v>
      </c>
      <c r="D105">
        <v>4</v>
      </c>
      <c r="E105">
        <v>85</v>
      </c>
      <c r="F105">
        <v>83</v>
      </c>
      <c r="G105">
        <v>2</v>
      </c>
      <c r="H105">
        <v>14</v>
      </c>
      <c r="I105">
        <v>13</v>
      </c>
      <c r="J105">
        <v>2</v>
      </c>
    </row>
    <row r="106" spans="1:10">
      <c r="A106" t="s">
        <v>832</v>
      </c>
      <c r="B106">
        <v>107</v>
      </c>
      <c r="C106">
        <v>98</v>
      </c>
      <c r="D106">
        <v>9</v>
      </c>
      <c r="E106">
        <v>86</v>
      </c>
      <c r="F106">
        <v>80</v>
      </c>
      <c r="G106">
        <v>6</v>
      </c>
      <c r="H106">
        <v>21</v>
      </c>
      <c r="I106">
        <v>19</v>
      </c>
      <c r="J106">
        <v>3</v>
      </c>
    </row>
    <row r="107" spans="1:10">
      <c r="A107" t="s">
        <v>831</v>
      </c>
      <c r="B107">
        <v>138</v>
      </c>
      <c r="C107">
        <v>123</v>
      </c>
      <c r="D107">
        <v>15</v>
      </c>
      <c r="E107">
        <v>115</v>
      </c>
      <c r="F107">
        <v>105</v>
      </c>
      <c r="G107">
        <v>10</v>
      </c>
      <c r="H107">
        <v>24</v>
      </c>
      <c r="I107">
        <v>18</v>
      </c>
      <c r="J107">
        <v>5</v>
      </c>
    </row>
    <row r="108" spans="1:10">
      <c r="A108" t="s">
        <v>830</v>
      </c>
      <c r="B108">
        <v>90</v>
      </c>
      <c r="C108">
        <v>85</v>
      </c>
      <c r="D108">
        <v>5</v>
      </c>
      <c r="E108">
        <v>72</v>
      </c>
      <c r="F108">
        <v>69</v>
      </c>
      <c r="G108">
        <v>3</v>
      </c>
      <c r="H108">
        <v>18</v>
      </c>
      <c r="I108">
        <v>16</v>
      </c>
      <c r="J108">
        <v>2</v>
      </c>
    </row>
    <row r="109" spans="1:10">
      <c r="A109" t="s">
        <v>829</v>
      </c>
      <c r="B109">
        <v>152</v>
      </c>
      <c r="C109">
        <v>142</v>
      </c>
      <c r="D109">
        <v>10</v>
      </c>
      <c r="E109">
        <v>122</v>
      </c>
      <c r="F109">
        <v>114</v>
      </c>
      <c r="G109">
        <v>9</v>
      </c>
      <c r="H109">
        <v>30</v>
      </c>
      <c r="I109">
        <v>28</v>
      </c>
      <c r="J109">
        <v>2</v>
      </c>
    </row>
    <row r="110" spans="1:10">
      <c r="A110" t="s">
        <v>828</v>
      </c>
      <c r="B110">
        <v>135</v>
      </c>
      <c r="C110">
        <v>129</v>
      </c>
      <c r="D110">
        <v>6</v>
      </c>
      <c r="E110">
        <v>89</v>
      </c>
      <c r="F110">
        <v>85</v>
      </c>
      <c r="G110">
        <v>4</v>
      </c>
      <c r="H110">
        <v>46</v>
      </c>
      <c r="I110">
        <v>45</v>
      </c>
      <c r="J110">
        <v>2</v>
      </c>
    </row>
    <row r="111" spans="1:10">
      <c r="A111" t="s">
        <v>827</v>
      </c>
      <c r="B111">
        <v>239</v>
      </c>
      <c r="C111">
        <v>226</v>
      </c>
      <c r="D111">
        <v>13</v>
      </c>
      <c r="E111">
        <v>183</v>
      </c>
      <c r="F111">
        <v>172</v>
      </c>
      <c r="G111">
        <v>11</v>
      </c>
      <c r="H111">
        <v>56</v>
      </c>
      <c r="I111">
        <v>54</v>
      </c>
      <c r="J111">
        <v>3</v>
      </c>
    </row>
    <row r="112" spans="1:10">
      <c r="A112" t="s">
        <v>826</v>
      </c>
      <c r="B112">
        <v>89</v>
      </c>
      <c r="C112">
        <v>85</v>
      </c>
      <c r="D112">
        <v>4</v>
      </c>
      <c r="E112">
        <v>74</v>
      </c>
      <c r="F112">
        <v>71</v>
      </c>
      <c r="G112">
        <v>3</v>
      </c>
      <c r="H112">
        <v>15</v>
      </c>
      <c r="I112">
        <v>15</v>
      </c>
      <c r="J112">
        <v>0</v>
      </c>
    </row>
    <row r="113" spans="1:10">
      <c r="A113" t="s">
        <v>825</v>
      </c>
      <c r="B113">
        <v>156</v>
      </c>
      <c r="C113">
        <v>147</v>
      </c>
      <c r="D113">
        <v>9</v>
      </c>
      <c r="E113">
        <v>119</v>
      </c>
      <c r="F113">
        <v>112</v>
      </c>
      <c r="G113">
        <v>8</v>
      </c>
      <c r="H113">
        <v>37</v>
      </c>
      <c r="I113">
        <v>36</v>
      </c>
      <c r="J113">
        <v>2</v>
      </c>
    </row>
    <row r="114" spans="1:10">
      <c r="A114" t="s">
        <v>824</v>
      </c>
      <c r="B114">
        <v>91</v>
      </c>
      <c r="C114">
        <v>86</v>
      </c>
      <c r="D114">
        <v>5</v>
      </c>
      <c r="E114">
        <v>70</v>
      </c>
      <c r="F114">
        <v>67</v>
      </c>
      <c r="G114">
        <v>4</v>
      </c>
      <c r="H114">
        <v>21</v>
      </c>
      <c r="I114">
        <v>19</v>
      </c>
      <c r="J114">
        <v>2</v>
      </c>
    </row>
    <row r="115" spans="1:10">
      <c r="A115" t="s">
        <v>823</v>
      </c>
      <c r="B115">
        <v>146</v>
      </c>
      <c r="C115">
        <v>140</v>
      </c>
      <c r="D115">
        <v>7</v>
      </c>
      <c r="E115">
        <v>119</v>
      </c>
      <c r="F115">
        <v>113</v>
      </c>
      <c r="G115">
        <v>6</v>
      </c>
      <c r="H115">
        <v>28</v>
      </c>
      <c r="I115">
        <v>27</v>
      </c>
      <c r="J115">
        <v>1</v>
      </c>
    </row>
    <row r="116" spans="1:10">
      <c r="A116" t="s">
        <v>822</v>
      </c>
      <c r="B116">
        <v>196</v>
      </c>
      <c r="C116">
        <v>187</v>
      </c>
      <c r="D116">
        <v>9</v>
      </c>
      <c r="E116">
        <v>151</v>
      </c>
      <c r="F116">
        <v>145</v>
      </c>
      <c r="G116">
        <v>6</v>
      </c>
      <c r="H116">
        <v>45</v>
      </c>
      <c r="I116">
        <v>43</v>
      </c>
      <c r="J116">
        <v>3</v>
      </c>
    </row>
    <row r="117" spans="1:10">
      <c r="A117" t="s">
        <v>821</v>
      </c>
      <c r="B117">
        <v>125</v>
      </c>
      <c r="C117">
        <v>121</v>
      </c>
      <c r="D117">
        <v>4</v>
      </c>
      <c r="E117">
        <v>95</v>
      </c>
      <c r="F117">
        <v>93</v>
      </c>
      <c r="G117">
        <v>2</v>
      </c>
      <c r="H117">
        <v>30</v>
      </c>
      <c r="I117">
        <v>28</v>
      </c>
      <c r="J117">
        <v>2</v>
      </c>
    </row>
    <row r="118" spans="1:10">
      <c r="A118" t="s">
        <v>820</v>
      </c>
      <c r="B118">
        <v>95</v>
      </c>
      <c r="C118">
        <v>94</v>
      </c>
      <c r="D118">
        <v>1</v>
      </c>
      <c r="E118">
        <v>72</v>
      </c>
      <c r="F118">
        <v>71</v>
      </c>
      <c r="G118">
        <v>1</v>
      </c>
      <c r="H118">
        <v>23</v>
      </c>
      <c r="I118">
        <v>23</v>
      </c>
      <c r="J118">
        <v>1</v>
      </c>
    </row>
    <row r="119" spans="1:10">
      <c r="A119" t="s">
        <v>819</v>
      </c>
      <c r="B119">
        <v>136</v>
      </c>
      <c r="C119">
        <v>135</v>
      </c>
      <c r="D119">
        <v>1</v>
      </c>
      <c r="E119">
        <v>96</v>
      </c>
      <c r="F119">
        <v>95</v>
      </c>
      <c r="G119">
        <v>1</v>
      </c>
      <c r="H119">
        <v>41</v>
      </c>
      <c r="I119">
        <v>41</v>
      </c>
      <c r="J119" t="s">
        <v>19</v>
      </c>
    </row>
    <row r="120" spans="1:10">
      <c r="A120" t="s">
        <v>818</v>
      </c>
      <c r="B120">
        <v>140</v>
      </c>
      <c r="C120">
        <v>133</v>
      </c>
      <c r="D120">
        <v>7</v>
      </c>
      <c r="E120">
        <v>109</v>
      </c>
      <c r="F120">
        <v>103</v>
      </c>
      <c r="G120">
        <v>6</v>
      </c>
      <c r="H120">
        <v>31</v>
      </c>
      <c r="I120">
        <v>30</v>
      </c>
      <c r="J120">
        <v>1</v>
      </c>
    </row>
    <row r="121" spans="1:10">
      <c r="A121" t="s">
        <v>817</v>
      </c>
      <c r="B121">
        <v>120</v>
      </c>
      <c r="C121">
        <v>115</v>
      </c>
      <c r="D121">
        <v>6</v>
      </c>
      <c r="E121">
        <v>94</v>
      </c>
      <c r="F121">
        <v>91</v>
      </c>
      <c r="G121">
        <v>3</v>
      </c>
      <c r="H121">
        <v>26</v>
      </c>
      <c r="I121">
        <v>23</v>
      </c>
      <c r="J121">
        <v>3</v>
      </c>
    </row>
    <row r="122" spans="1:10">
      <c r="A122" t="s">
        <v>816</v>
      </c>
      <c r="B122">
        <v>132</v>
      </c>
      <c r="C122">
        <v>127</v>
      </c>
      <c r="D122">
        <v>5</v>
      </c>
      <c r="E122">
        <v>110</v>
      </c>
      <c r="F122">
        <v>108</v>
      </c>
      <c r="G122">
        <v>3</v>
      </c>
      <c r="H122">
        <v>22</v>
      </c>
      <c r="I122">
        <v>20</v>
      </c>
      <c r="J122">
        <v>2</v>
      </c>
    </row>
    <row r="123" spans="1:10">
      <c r="A123" t="s">
        <v>815</v>
      </c>
      <c r="B123">
        <v>48</v>
      </c>
      <c r="C123">
        <v>43</v>
      </c>
      <c r="D123">
        <v>5</v>
      </c>
      <c r="E123">
        <v>31</v>
      </c>
      <c r="F123">
        <v>28</v>
      </c>
      <c r="G123">
        <v>4</v>
      </c>
      <c r="H123">
        <v>17</v>
      </c>
      <c r="I123">
        <v>16</v>
      </c>
      <c r="J123">
        <v>1</v>
      </c>
    </row>
  </sheetData>
  <phoneticPr fontId="40"/>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8" tint="-0.499984740745262"/>
  </sheetPr>
  <dimension ref="A1:J121"/>
  <sheetViews>
    <sheetView zoomScale="90" zoomScaleNormal="90" workbookViewId="0">
      <selection activeCell="F60" sqref="F60"/>
    </sheetView>
  </sheetViews>
  <sheetFormatPr defaultRowHeight="13.5"/>
  <sheetData>
    <row r="1" spans="1:10">
      <c r="A1" t="s">
        <v>788</v>
      </c>
      <c r="B1" t="s">
        <v>787</v>
      </c>
      <c r="C1" s="271">
        <v>42278</v>
      </c>
    </row>
    <row r="2" spans="1:10">
      <c r="A2" t="s">
        <v>1094</v>
      </c>
    </row>
    <row r="3" spans="1:10">
      <c r="A3" t="s">
        <v>938</v>
      </c>
    </row>
    <row r="4" spans="1:10">
      <c r="A4" t="s">
        <v>937</v>
      </c>
    </row>
    <row r="5" spans="1:10">
      <c r="B5" t="s">
        <v>44</v>
      </c>
      <c r="E5" t="s">
        <v>776</v>
      </c>
      <c r="H5" t="s">
        <v>792</v>
      </c>
    </row>
    <row r="6" spans="1:10">
      <c r="B6" t="s">
        <v>44</v>
      </c>
      <c r="C6" t="s">
        <v>790</v>
      </c>
      <c r="D6" t="s">
        <v>765</v>
      </c>
      <c r="E6" t="s">
        <v>44</v>
      </c>
      <c r="F6" t="s">
        <v>790</v>
      </c>
      <c r="G6" t="s">
        <v>765</v>
      </c>
      <c r="H6" t="s">
        <v>44</v>
      </c>
      <c r="I6" t="s">
        <v>790</v>
      </c>
      <c r="J6" t="s">
        <v>765</v>
      </c>
    </row>
    <row r="7" spans="1:10">
      <c r="A7" t="s">
        <v>928</v>
      </c>
      <c r="B7">
        <v>95914</v>
      </c>
      <c r="C7">
        <v>88357</v>
      </c>
      <c r="D7">
        <v>7557</v>
      </c>
      <c r="E7">
        <v>86036</v>
      </c>
      <c r="F7">
        <v>79421</v>
      </c>
      <c r="G7">
        <v>6615</v>
      </c>
      <c r="H7">
        <v>9878</v>
      </c>
      <c r="I7">
        <v>8936</v>
      </c>
      <c r="J7">
        <v>942</v>
      </c>
    </row>
    <row r="8" spans="1:10">
      <c r="A8" t="s">
        <v>927</v>
      </c>
      <c r="B8">
        <v>3859</v>
      </c>
      <c r="C8">
        <v>3643</v>
      </c>
      <c r="D8">
        <v>216</v>
      </c>
      <c r="E8">
        <v>3501</v>
      </c>
      <c r="F8">
        <v>3298</v>
      </c>
      <c r="G8">
        <v>202</v>
      </c>
      <c r="H8">
        <v>358</v>
      </c>
      <c r="I8">
        <v>344</v>
      </c>
      <c r="J8">
        <v>14</v>
      </c>
    </row>
    <row r="9" spans="1:10">
      <c r="A9" t="s">
        <v>926</v>
      </c>
      <c r="B9">
        <v>1497</v>
      </c>
      <c r="C9">
        <v>1458</v>
      </c>
      <c r="D9">
        <v>39</v>
      </c>
      <c r="E9">
        <v>1312</v>
      </c>
      <c r="F9">
        <v>1283</v>
      </c>
      <c r="G9">
        <v>29</v>
      </c>
      <c r="H9">
        <v>185</v>
      </c>
      <c r="I9">
        <v>175</v>
      </c>
      <c r="J9">
        <v>9</v>
      </c>
    </row>
    <row r="10" spans="1:10">
      <c r="A10" t="s">
        <v>925</v>
      </c>
      <c r="B10">
        <v>1247</v>
      </c>
      <c r="C10">
        <v>1199</v>
      </c>
      <c r="D10">
        <v>48</v>
      </c>
      <c r="E10">
        <v>1161</v>
      </c>
      <c r="F10">
        <v>1117</v>
      </c>
      <c r="G10">
        <v>43</v>
      </c>
      <c r="H10">
        <v>86</v>
      </c>
      <c r="I10">
        <v>82</v>
      </c>
      <c r="J10">
        <v>5</v>
      </c>
    </row>
    <row r="11" spans="1:10">
      <c r="A11" t="s">
        <v>924</v>
      </c>
      <c r="B11">
        <v>1667</v>
      </c>
      <c r="C11">
        <v>1604</v>
      </c>
      <c r="D11">
        <v>63</v>
      </c>
      <c r="E11">
        <v>1502</v>
      </c>
      <c r="F11">
        <v>1453</v>
      </c>
      <c r="G11">
        <v>49</v>
      </c>
      <c r="H11">
        <v>165</v>
      </c>
      <c r="I11">
        <v>151</v>
      </c>
      <c r="J11">
        <v>14</v>
      </c>
    </row>
    <row r="12" spans="1:10">
      <c r="A12" t="s">
        <v>923</v>
      </c>
      <c r="B12">
        <v>1145</v>
      </c>
      <c r="C12">
        <v>1120</v>
      </c>
      <c r="D12">
        <v>25</v>
      </c>
      <c r="E12">
        <v>1044</v>
      </c>
      <c r="F12">
        <v>1031</v>
      </c>
      <c r="G12">
        <v>13</v>
      </c>
      <c r="H12">
        <v>101</v>
      </c>
      <c r="I12">
        <v>89</v>
      </c>
      <c r="J12">
        <v>12</v>
      </c>
    </row>
    <row r="13" spans="1:10">
      <c r="A13" t="s">
        <v>922</v>
      </c>
      <c r="B13">
        <v>1049</v>
      </c>
      <c r="C13">
        <v>1022</v>
      </c>
      <c r="D13">
        <v>27</v>
      </c>
      <c r="E13">
        <v>964</v>
      </c>
      <c r="F13">
        <v>941</v>
      </c>
      <c r="G13">
        <v>23</v>
      </c>
      <c r="H13">
        <v>85</v>
      </c>
      <c r="I13">
        <v>81</v>
      </c>
      <c r="J13">
        <v>4</v>
      </c>
    </row>
    <row r="14" spans="1:10">
      <c r="A14" t="s">
        <v>921</v>
      </c>
      <c r="B14">
        <v>1585</v>
      </c>
      <c r="C14">
        <v>1548</v>
      </c>
      <c r="D14">
        <v>36</v>
      </c>
      <c r="E14">
        <v>1458</v>
      </c>
      <c r="F14">
        <v>1430</v>
      </c>
      <c r="G14">
        <v>29</v>
      </c>
      <c r="H14">
        <v>127</v>
      </c>
      <c r="I14">
        <v>119</v>
      </c>
      <c r="J14">
        <v>8</v>
      </c>
    </row>
    <row r="15" spans="1:10">
      <c r="A15" t="s">
        <v>920</v>
      </c>
      <c r="B15">
        <v>1938</v>
      </c>
      <c r="C15">
        <v>1799</v>
      </c>
      <c r="D15">
        <v>139</v>
      </c>
      <c r="E15">
        <v>1772</v>
      </c>
      <c r="F15">
        <v>1643</v>
      </c>
      <c r="G15">
        <v>129</v>
      </c>
      <c r="H15">
        <v>166</v>
      </c>
      <c r="I15">
        <v>157</v>
      </c>
      <c r="J15">
        <v>9</v>
      </c>
    </row>
    <row r="16" spans="1:10">
      <c r="A16" t="s">
        <v>919</v>
      </c>
      <c r="B16">
        <v>1328</v>
      </c>
      <c r="C16">
        <v>1241</v>
      </c>
      <c r="D16">
        <v>87</v>
      </c>
      <c r="E16">
        <v>1168</v>
      </c>
      <c r="F16">
        <v>1090</v>
      </c>
      <c r="G16">
        <v>78</v>
      </c>
      <c r="H16">
        <v>160</v>
      </c>
      <c r="I16">
        <v>151</v>
      </c>
      <c r="J16">
        <v>9</v>
      </c>
    </row>
    <row r="17" spans="1:10">
      <c r="A17" t="s">
        <v>918</v>
      </c>
      <c r="B17">
        <v>1594</v>
      </c>
      <c r="C17">
        <v>1465</v>
      </c>
      <c r="D17">
        <v>129</v>
      </c>
      <c r="E17">
        <v>1471</v>
      </c>
      <c r="F17">
        <v>1352</v>
      </c>
      <c r="G17">
        <v>118</v>
      </c>
      <c r="H17">
        <v>123</v>
      </c>
      <c r="I17">
        <v>113</v>
      </c>
      <c r="J17">
        <v>11</v>
      </c>
    </row>
    <row r="18" spans="1:10">
      <c r="A18" t="s">
        <v>917</v>
      </c>
      <c r="B18">
        <v>4162</v>
      </c>
      <c r="C18">
        <v>3748</v>
      </c>
      <c r="D18">
        <v>414</v>
      </c>
      <c r="E18">
        <v>3714</v>
      </c>
      <c r="F18">
        <v>3344</v>
      </c>
      <c r="G18">
        <v>370</v>
      </c>
      <c r="H18">
        <v>448</v>
      </c>
      <c r="I18">
        <v>404</v>
      </c>
      <c r="J18">
        <v>44</v>
      </c>
    </row>
    <row r="19" spans="1:10">
      <c r="A19" t="s">
        <v>916</v>
      </c>
      <c r="B19">
        <v>3955</v>
      </c>
      <c r="C19">
        <v>3567</v>
      </c>
      <c r="D19">
        <v>388</v>
      </c>
      <c r="E19">
        <v>3480</v>
      </c>
      <c r="F19">
        <v>3143</v>
      </c>
      <c r="G19">
        <v>338</v>
      </c>
      <c r="H19">
        <v>475</v>
      </c>
      <c r="I19">
        <v>424</v>
      </c>
      <c r="J19">
        <v>50</v>
      </c>
    </row>
    <row r="20" spans="1:10">
      <c r="A20" t="s">
        <v>915</v>
      </c>
      <c r="B20">
        <v>7780</v>
      </c>
      <c r="C20">
        <v>7024</v>
      </c>
      <c r="D20">
        <v>756</v>
      </c>
      <c r="E20">
        <v>6941</v>
      </c>
      <c r="F20">
        <v>6268</v>
      </c>
      <c r="G20">
        <v>673</v>
      </c>
      <c r="H20">
        <v>839</v>
      </c>
      <c r="I20">
        <v>755</v>
      </c>
      <c r="J20">
        <v>83</v>
      </c>
    </row>
    <row r="21" spans="1:10">
      <c r="A21" t="s">
        <v>914</v>
      </c>
      <c r="B21">
        <v>5326</v>
      </c>
      <c r="C21">
        <v>4652</v>
      </c>
      <c r="D21">
        <v>675</v>
      </c>
      <c r="E21">
        <v>4744</v>
      </c>
      <c r="F21">
        <v>4137</v>
      </c>
      <c r="G21">
        <v>608</v>
      </c>
      <c r="H21">
        <v>582</v>
      </c>
      <c r="I21">
        <v>515</v>
      </c>
      <c r="J21">
        <v>67</v>
      </c>
    </row>
    <row r="22" spans="1:10">
      <c r="A22" t="s">
        <v>913</v>
      </c>
      <c r="B22">
        <v>1959</v>
      </c>
      <c r="C22">
        <v>1897</v>
      </c>
      <c r="D22">
        <v>62</v>
      </c>
      <c r="E22">
        <v>1824</v>
      </c>
      <c r="F22">
        <v>1769</v>
      </c>
      <c r="G22">
        <v>55</v>
      </c>
      <c r="H22">
        <v>135</v>
      </c>
      <c r="I22">
        <v>128</v>
      </c>
      <c r="J22">
        <v>7</v>
      </c>
    </row>
    <row r="23" spans="1:10">
      <c r="A23" t="s">
        <v>912</v>
      </c>
      <c r="B23">
        <v>924</v>
      </c>
      <c r="C23">
        <v>864</v>
      </c>
      <c r="D23">
        <v>60</v>
      </c>
      <c r="E23">
        <v>860</v>
      </c>
      <c r="F23">
        <v>806</v>
      </c>
      <c r="G23">
        <v>54</v>
      </c>
      <c r="H23">
        <v>64</v>
      </c>
      <c r="I23">
        <v>58</v>
      </c>
      <c r="J23">
        <v>6</v>
      </c>
    </row>
    <row r="24" spans="1:10">
      <c r="A24" t="s">
        <v>911</v>
      </c>
      <c r="B24">
        <v>838</v>
      </c>
      <c r="C24">
        <v>803</v>
      </c>
      <c r="D24">
        <v>35</v>
      </c>
      <c r="E24">
        <v>774</v>
      </c>
      <c r="F24">
        <v>743</v>
      </c>
      <c r="G24">
        <v>31</v>
      </c>
      <c r="H24">
        <v>64</v>
      </c>
      <c r="I24">
        <v>60</v>
      </c>
      <c r="J24">
        <v>4</v>
      </c>
    </row>
    <row r="25" spans="1:10">
      <c r="A25" t="s">
        <v>910</v>
      </c>
      <c r="B25">
        <v>672</v>
      </c>
      <c r="C25">
        <v>624</v>
      </c>
      <c r="D25">
        <v>48</v>
      </c>
      <c r="E25">
        <v>628</v>
      </c>
      <c r="F25">
        <v>584</v>
      </c>
      <c r="G25">
        <v>44</v>
      </c>
      <c r="H25">
        <v>43</v>
      </c>
      <c r="I25">
        <v>40</v>
      </c>
      <c r="J25">
        <v>4</v>
      </c>
    </row>
    <row r="26" spans="1:10">
      <c r="A26" t="s">
        <v>909</v>
      </c>
      <c r="B26">
        <v>708</v>
      </c>
      <c r="C26">
        <v>635</v>
      </c>
      <c r="D26">
        <v>73</v>
      </c>
      <c r="E26">
        <v>639</v>
      </c>
      <c r="F26">
        <v>569</v>
      </c>
      <c r="G26">
        <v>70</v>
      </c>
      <c r="H26">
        <v>69</v>
      </c>
      <c r="I26">
        <v>66</v>
      </c>
      <c r="J26">
        <v>3</v>
      </c>
    </row>
    <row r="27" spans="1:10">
      <c r="A27" t="s">
        <v>908</v>
      </c>
      <c r="B27">
        <v>1879</v>
      </c>
      <c r="C27">
        <v>1694</v>
      </c>
      <c r="D27">
        <v>186</v>
      </c>
      <c r="E27">
        <v>1722</v>
      </c>
      <c r="F27">
        <v>1554</v>
      </c>
      <c r="G27">
        <v>168</v>
      </c>
      <c r="H27">
        <v>158</v>
      </c>
      <c r="I27">
        <v>140</v>
      </c>
      <c r="J27">
        <v>18</v>
      </c>
    </row>
    <row r="28" spans="1:10">
      <c r="A28" t="s">
        <v>907</v>
      </c>
      <c r="B28">
        <v>1574</v>
      </c>
      <c r="C28">
        <v>1393</v>
      </c>
      <c r="D28">
        <v>181</v>
      </c>
      <c r="E28">
        <v>1436</v>
      </c>
      <c r="F28">
        <v>1273</v>
      </c>
      <c r="G28">
        <v>163</v>
      </c>
      <c r="H28">
        <v>138</v>
      </c>
      <c r="I28">
        <v>120</v>
      </c>
      <c r="J28">
        <v>18</v>
      </c>
    </row>
    <row r="29" spans="1:10">
      <c r="A29" t="s">
        <v>906</v>
      </c>
      <c r="B29">
        <v>2678</v>
      </c>
      <c r="C29">
        <v>2432</v>
      </c>
      <c r="D29">
        <v>247</v>
      </c>
      <c r="E29">
        <v>2446</v>
      </c>
      <c r="F29">
        <v>2219</v>
      </c>
      <c r="G29">
        <v>227</v>
      </c>
      <c r="H29">
        <v>232</v>
      </c>
      <c r="I29">
        <v>213</v>
      </c>
      <c r="J29">
        <v>20</v>
      </c>
    </row>
    <row r="30" spans="1:10">
      <c r="A30" t="s">
        <v>905</v>
      </c>
      <c r="B30">
        <v>4511</v>
      </c>
      <c r="C30">
        <v>3969</v>
      </c>
      <c r="D30">
        <v>542</v>
      </c>
      <c r="E30">
        <v>4016</v>
      </c>
      <c r="F30">
        <v>3523</v>
      </c>
      <c r="G30">
        <v>493</v>
      </c>
      <c r="H30">
        <v>495</v>
      </c>
      <c r="I30">
        <v>446</v>
      </c>
      <c r="J30">
        <v>49</v>
      </c>
    </row>
    <row r="31" spans="1:10">
      <c r="A31" t="s">
        <v>904</v>
      </c>
      <c r="B31">
        <v>1551</v>
      </c>
      <c r="C31">
        <v>1432</v>
      </c>
      <c r="D31">
        <v>119</v>
      </c>
      <c r="E31">
        <v>1386</v>
      </c>
      <c r="F31">
        <v>1278</v>
      </c>
      <c r="G31">
        <v>108</v>
      </c>
      <c r="H31">
        <v>165</v>
      </c>
      <c r="I31">
        <v>154</v>
      </c>
      <c r="J31">
        <v>11</v>
      </c>
    </row>
    <row r="32" spans="1:10">
      <c r="A32" t="s">
        <v>903</v>
      </c>
      <c r="B32">
        <v>1030</v>
      </c>
      <c r="C32">
        <v>942</v>
      </c>
      <c r="D32">
        <v>89</v>
      </c>
      <c r="E32">
        <v>923</v>
      </c>
      <c r="F32">
        <v>843</v>
      </c>
      <c r="G32">
        <v>80</v>
      </c>
      <c r="H32">
        <v>108</v>
      </c>
      <c r="I32">
        <v>99</v>
      </c>
      <c r="J32">
        <v>9</v>
      </c>
    </row>
    <row r="33" spans="1:10">
      <c r="A33" t="s">
        <v>902</v>
      </c>
      <c r="B33">
        <v>1937</v>
      </c>
      <c r="C33">
        <v>1794</v>
      </c>
      <c r="D33">
        <v>143</v>
      </c>
      <c r="E33">
        <v>1783</v>
      </c>
      <c r="F33">
        <v>1663</v>
      </c>
      <c r="G33">
        <v>120</v>
      </c>
      <c r="H33">
        <v>153</v>
      </c>
      <c r="I33">
        <v>130</v>
      </c>
      <c r="J33">
        <v>23</v>
      </c>
    </row>
    <row r="34" spans="1:10">
      <c r="A34" t="s">
        <v>901</v>
      </c>
      <c r="B34">
        <v>8785</v>
      </c>
      <c r="C34">
        <v>7882</v>
      </c>
      <c r="D34">
        <v>903</v>
      </c>
      <c r="E34">
        <v>7665</v>
      </c>
      <c r="F34">
        <v>6927</v>
      </c>
      <c r="G34">
        <v>738</v>
      </c>
      <c r="H34">
        <v>1121</v>
      </c>
      <c r="I34">
        <v>956</v>
      </c>
      <c r="J34">
        <v>165</v>
      </c>
    </row>
    <row r="35" spans="1:10">
      <c r="A35" t="s">
        <v>900</v>
      </c>
      <c r="B35">
        <v>4244</v>
      </c>
      <c r="C35">
        <v>3827</v>
      </c>
      <c r="D35">
        <v>417</v>
      </c>
      <c r="E35">
        <v>3753</v>
      </c>
      <c r="F35">
        <v>3406</v>
      </c>
      <c r="G35">
        <v>347</v>
      </c>
      <c r="H35">
        <v>491</v>
      </c>
      <c r="I35">
        <v>421</v>
      </c>
      <c r="J35">
        <v>71</v>
      </c>
    </row>
    <row r="36" spans="1:10">
      <c r="A36" t="s">
        <v>899</v>
      </c>
      <c r="B36">
        <v>1201</v>
      </c>
      <c r="C36">
        <v>1065</v>
      </c>
      <c r="D36">
        <v>135</v>
      </c>
      <c r="E36">
        <v>1049</v>
      </c>
      <c r="F36">
        <v>949</v>
      </c>
      <c r="G36">
        <v>100</v>
      </c>
      <c r="H36">
        <v>151</v>
      </c>
      <c r="I36">
        <v>116</v>
      </c>
      <c r="J36">
        <v>35</v>
      </c>
    </row>
    <row r="37" spans="1:10">
      <c r="A37" t="s">
        <v>898</v>
      </c>
      <c r="B37">
        <v>1134</v>
      </c>
      <c r="C37">
        <v>1070</v>
      </c>
      <c r="D37">
        <v>64</v>
      </c>
      <c r="E37">
        <v>1018</v>
      </c>
      <c r="F37">
        <v>957</v>
      </c>
      <c r="G37">
        <v>61</v>
      </c>
      <c r="H37">
        <v>116</v>
      </c>
      <c r="I37">
        <v>113</v>
      </c>
      <c r="J37">
        <v>3</v>
      </c>
    </row>
    <row r="38" spans="1:10">
      <c r="A38" t="s">
        <v>897</v>
      </c>
      <c r="B38">
        <v>475</v>
      </c>
      <c r="C38">
        <v>457</v>
      </c>
      <c r="D38">
        <v>18</v>
      </c>
      <c r="E38">
        <v>438</v>
      </c>
      <c r="F38">
        <v>422</v>
      </c>
      <c r="G38">
        <v>16</v>
      </c>
      <c r="H38">
        <v>37</v>
      </c>
      <c r="I38">
        <v>35</v>
      </c>
      <c r="J38">
        <v>2</v>
      </c>
    </row>
    <row r="39" spans="1:10">
      <c r="A39" t="s">
        <v>896</v>
      </c>
      <c r="B39">
        <v>713</v>
      </c>
      <c r="C39">
        <v>678</v>
      </c>
      <c r="D39">
        <v>35</v>
      </c>
      <c r="E39">
        <v>661</v>
      </c>
      <c r="F39">
        <v>634</v>
      </c>
      <c r="G39">
        <v>27</v>
      </c>
      <c r="H39">
        <v>52</v>
      </c>
      <c r="I39">
        <v>45</v>
      </c>
      <c r="J39">
        <v>7</v>
      </c>
    </row>
    <row r="40" spans="1:10">
      <c r="A40" t="s">
        <v>895</v>
      </c>
      <c r="B40">
        <v>1625</v>
      </c>
      <c r="C40">
        <v>1505</v>
      </c>
      <c r="D40">
        <v>120</v>
      </c>
      <c r="E40">
        <v>1427</v>
      </c>
      <c r="F40">
        <v>1314</v>
      </c>
      <c r="G40">
        <v>114</v>
      </c>
      <c r="H40">
        <v>197</v>
      </c>
      <c r="I40">
        <v>191</v>
      </c>
      <c r="J40">
        <v>6</v>
      </c>
    </row>
    <row r="41" spans="1:10">
      <c r="A41" t="s">
        <v>894</v>
      </c>
      <c r="B41">
        <v>2352</v>
      </c>
      <c r="C41">
        <v>2133</v>
      </c>
      <c r="D41">
        <v>218</v>
      </c>
      <c r="E41">
        <v>2083</v>
      </c>
      <c r="F41">
        <v>1891</v>
      </c>
      <c r="G41">
        <v>192</v>
      </c>
      <c r="H41">
        <v>269</v>
      </c>
      <c r="I41">
        <v>242</v>
      </c>
      <c r="J41">
        <v>27</v>
      </c>
    </row>
    <row r="42" spans="1:10">
      <c r="A42" t="s">
        <v>893</v>
      </c>
      <c r="B42">
        <v>1214</v>
      </c>
      <c r="C42">
        <v>1138</v>
      </c>
      <c r="D42">
        <v>76</v>
      </c>
      <c r="E42">
        <v>1101</v>
      </c>
      <c r="F42">
        <v>1033</v>
      </c>
      <c r="G42">
        <v>68</v>
      </c>
      <c r="H42">
        <v>113</v>
      </c>
      <c r="I42">
        <v>105</v>
      </c>
      <c r="J42">
        <v>8</v>
      </c>
    </row>
    <row r="43" spans="1:10">
      <c r="A43" t="s">
        <v>892</v>
      </c>
      <c r="B43">
        <v>787</v>
      </c>
      <c r="C43">
        <v>750</v>
      </c>
      <c r="D43">
        <v>37</v>
      </c>
      <c r="E43">
        <v>724</v>
      </c>
      <c r="F43">
        <v>691</v>
      </c>
      <c r="G43">
        <v>33</v>
      </c>
      <c r="H43">
        <v>62</v>
      </c>
      <c r="I43">
        <v>59</v>
      </c>
      <c r="J43">
        <v>4</v>
      </c>
    </row>
    <row r="44" spans="1:10">
      <c r="A44" t="s">
        <v>891</v>
      </c>
      <c r="B44">
        <v>853</v>
      </c>
      <c r="C44">
        <v>774</v>
      </c>
      <c r="D44">
        <v>79</v>
      </c>
      <c r="E44">
        <v>791</v>
      </c>
      <c r="F44">
        <v>718</v>
      </c>
      <c r="G44">
        <v>73</v>
      </c>
      <c r="H44">
        <v>62</v>
      </c>
      <c r="I44">
        <v>56</v>
      </c>
      <c r="J44">
        <v>6</v>
      </c>
    </row>
    <row r="45" spans="1:10">
      <c r="A45" t="s">
        <v>890</v>
      </c>
      <c r="B45">
        <v>1369</v>
      </c>
      <c r="C45">
        <v>1288</v>
      </c>
      <c r="D45">
        <v>81</v>
      </c>
      <c r="E45">
        <v>1242</v>
      </c>
      <c r="F45">
        <v>1172</v>
      </c>
      <c r="G45">
        <v>70</v>
      </c>
      <c r="H45">
        <v>127</v>
      </c>
      <c r="I45">
        <v>116</v>
      </c>
      <c r="J45">
        <v>11</v>
      </c>
    </row>
    <row r="46" spans="1:10">
      <c r="A46" t="s">
        <v>889</v>
      </c>
      <c r="B46">
        <v>614</v>
      </c>
      <c r="C46">
        <v>595</v>
      </c>
      <c r="D46">
        <v>19</v>
      </c>
      <c r="E46">
        <v>550</v>
      </c>
      <c r="F46">
        <v>536</v>
      </c>
      <c r="G46">
        <v>14</v>
      </c>
      <c r="H46">
        <v>64</v>
      </c>
      <c r="I46">
        <v>59</v>
      </c>
      <c r="J46">
        <v>5</v>
      </c>
    </row>
    <row r="47" spans="1:10">
      <c r="A47" t="s">
        <v>888</v>
      </c>
      <c r="B47">
        <v>3885</v>
      </c>
      <c r="C47">
        <v>3686</v>
      </c>
      <c r="D47">
        <v>199</v>
      </c>
      <c r="E47">
        <v>3412</v>
      </c>
      <c r="F47">
        <v>3243</v>
      </c>
      <c r="G47">
        <v>169</v>
      </c>
      <c r="H47">
        <v>473</v>
      </c>
      <c r="I47">
        <v>443</v>
      </c>
      <c r="J47">
        <v>31</v>
      </c>
    </row>
    <row r="48" spans="1:10">
      <c r="A48" t="s">
        <v>887</v>
      </c>
      <c r="B48">
        <v>702</v>
      </c>
      <c r="C48">
        <v>669</v>
      </c>
      <c r="D48">
        <v>33</v>
      </c>
      <c r="E48">
        <v>649</v>
      </c>
      <c r="F48">
        <v>618</v>
      </c>
      <c r="G48">
        <v>31</v>
      </c>
      <c r="H48">
        <v>53</v>
      </c>
      <c r="I48">
        <v>52</v>
      </c>
      <c r="J48">
        <v>2</v>
      </c>
    </row>
    <row r="49" spans="1:10">
      <c r="A49" t="s">
        <v>886</v>
      </c>
      <c r="B49">
        <v>1245</v>
      </c>
      <c r="C49">
        <v>1191</v>
      </c>
      <c r="D49">
        <v>54</v>
      </c>
      <c r="E49">
        <v>1114</v>
      </c>
      <c r="F49">
        <v>1070</v>
      </c>
      <c r="G49">
        <v>45</v>
      </c>
      <c r="H49">
        <v>131</v>
      </c>
      <c r="I49">
        <v>122</v>
      </c>
      <c r="J49">
        <v>9</v>
      </c>
    </row>
    <row r="50" spans="1:10">
      <c r="A50" t="s">
        <v>885</v>
      </c>
      <c r="B50">
        <v>1785</v>
      </c>
      <c r="C50">
        <v>1718</v>
      </c>
      <c r="D50">
        <v>67</v>
      </c>
      <c r="E50">
        <v>1626</v>
      </c>
      <c r="F50">
        <v>1567</v>
      </c>
      <c r="G50">
        <v>59</v>
      </c>
      <c r="H50">
        <v>159</v>
      </c>
      <c r="I50">
        <v>151</v>
      </c>
      <c r="J50">
        <v>8</v>
      </c>
    </row>
    <row r="51" spans="1:10">
      <c r="A51" t="s">
        <v>884</v>
      </c>
      <c r="B51">
        <v>1077</v>
      </c>
      <c r="C51">
        <v>1018</v>
      </c>
      <c r="D51">
        <v>59</v>
      </c>
      <c r="E51">
        <v>960</v>
      </c>
      <c r="F51">
        <v>909</v>
      </c>
      <c r="G51">
        <v>51</v>
      </c>
      <c r="H51">
        <v>117</v>
      </c>
      <c r="I51">
        <v>109</v>
      </c>
      <c r="J51">
        <v>8</v>
      </c>
    </row>
    <row r="52" spans="1:10">
      <c r="A52" t="s">
        <v>883</v>
      </c>
      <c r="B52">
        <v>979</v>
      </c>
      <c r="C52">
        <v>952</v>
      </c>
      <c r="D52">
        <v>27</v>
      </c>
      <c r="E52">
        <v>877</v>
      </c>
      <c r="F52">
        <v>855</v>
      </c>
      <c r="G52">
        <v>22</v>
      </c>
      <c r="H52">
        <v>102</v>
      </c>
      <c r="I52">
        <v>97</v>
      </c>
      <c r="J52">
        <v>5</v>
      </c>
    </row>
    <row r="53" spans="1:10">
      <c r="A53" t="s">
        <v>882</v>
      </c>
      <c r="B53">
        <v>1461</v>
      </c>
      <c r="C53">
        <v>1405</v>
      </c>
      <c r="D53">
        <v>55</v>
      </c>
      <c r="E53">
        <v>1317</v>
      </c>
      <c r="F53">
        <v>1270</v>
      </c>
      <c r="G53">
        <v>47</v>
      </c>
      <c r="H53">
        <v>144</v>
      </c>
      <c r="I53">
        <v>136</v>
      </c>
      <c r="J53">
        <v>9</v>
      </c>
    </row>
    <row r="54" spans="1:10">
      <c r="A54" t="s">
        <v>881</v>
      </c>
      <c r="B54">
        <v>1025</v>
      </c>
      <c r="C54">
        <v>988</v>
      </c>
      <c r="D54">
        <v>36</v>
      </c>
      <c r="E54">
        <v>911</v>
      </c>
      <c r="F54">
        <v>885</v>
      </c>
      <c r="G54">
        <v>26</v>
      </c>
      <c r="H54">
        <v>114</v>
      </c>
      <c r="I54">
        <v>103</v>
      </c>
      <c r="J54">
        <v>11</v>
      </c>
    </row>
    <row r="55" spans="1:10">
      <c r="A55" t="s">
        <v>716</v>
      </c>
      <c r="B55" t="s">
        <v>789</v>
      </c>
      <c r="C55" t="s">
        <v>789</v>
      </c>
      <c r="D55" t="s">
        <v>789</v>
      </c>
      <c r="E55" t="s">
        <v>789</v>
      </c>
      <c r="F55" t="s">
        <v>789</v>
      </c>
      <c r="G55" t="s">
        <v>789</v>
      </c>
      <c r="H55" t="s">
        <v>789</v>
      </c>
      <c r="I55" t="s">
        <v>789</v>
      </c>
      <c r="J55" t="s">
        <v>789</v>
      </c>
    </row>
    <row r="56" spans="1:10">
      <c r="A56" t="s">
        <v>880</v>
      </c>
      <c r="B56">
        <v>1269</v>
      </c>
      <c r="C56">
        <v>1185</v>
      </c>
      <c r="D56">
        <v>84</v>
      </c>
      <c r="E56">
        <v>1148</v>
      </c>
      <c r="F56">
        <v>1069</v>
      </c>
      <c r="G56">
        <v>79</v>
      </c>
      <c r="H56">
        <v>121</v>
      </c>
      <c r="I56">
        <v>116</v>
      </c>
      <c r="J56">
        <v>5</v>
      </c>
    </row>
    <row r="57" spans="1:10">
      <c r="A57" t="s">
        <v>879</v>
      </c>
      <c r="B57">
        <v>642</v>
      </c>
      <c r="C57">
        <v>610</v>
      </c>
      <c r="D57">
        <v>32</v>
      </c>
      <c r="E57">
        <v>569</v>
      </c>
      <c r="F57">
        <v>547</v>
      </c>
      <c r="G57">
        <v>22</v>
      </c>
      <c r="H57">
        <v>73</v>
      </c>
      <c r="I57">
        <v>63</v>
      </c>
      <c r="J57">
        <v>10</v>
      </c>
    </row>
    <row r="58" spans="1:10">
      <c r="A58" t="s">
        <v>878</v>
      </c>
      <c r="B58">
        <v>720</v>
      </c>
      <c r="C58">
        <v>647</v>
      </c>
      <c r="D58">
        <v>73</v>
      </c>
      <c r="E58">
        <v>635</v>
      </c>
      <c r="F58">
        <v>567</v>
      </c>
      <c r="G58">
        <v>67</v>
      </c>
      <c r="H58">
        <v>85</v>
      </c>
      <c r="I58">
        <v>79</v>
      </c>
      <c r="J58">
        <v>6</v>
      </c>
    </row>
    <row r="59" spans="1:10">
      <c r="A59" t="s">
        <v>877</v>
      </c>
      <c r="B59">
        <v>643</v>
      </c>
      <c r="C59">
        <v>566</v>
      </c>
      <c r="D59">
        <v>77</v>
      </c>
      <c r="E59">
        <v>550</v>
      </c>
      <c r="F59">
        <v>482</v>
      </c>
      <c r="G59">
        <v>67</v>
      </c>
      <c r="H59">
        <v>93</v>
      </c>
      <c r="I59">
        <v>84</v>
      </c>
      <c r="J59">
        <v>9</v>
      </c>
    </row>
    <row r="60" spans="1:10">
      <c r="A60" t="s">
        <v>876</v>
      </c>
      <c r="B60">
        <v>2360</v>
      </c>
      <c r="C60">
        <v>2025</v>
      </c>
      <c r="D60">
        <v>335</v>
      </c>
      <c r="E60">
        <v>2097</v>
      </c>
      <c r="F60">
        <v>1796</v>
      </c>
      <c r="G60">
        <v>301</v>
      </c>
      <c r="H60">
        <v>263</v>
      </c>
      <c r="I60">
        <v>228</v>
      </c>
      <c r="J60">
        <v>35</v>
      </c>
    </row>
    <row r="61" spans="1:10">
      <c r="A61" t="s">
        <v>875</v>
      </c>
      <c r="B61">
        <v>705</v>
      </c>
      <c r="C61">
        <v>622</v>
      </c>
      <c r="D61">
        <v>83</v>
      </c>
      <c r="E61">
        <v>620</v>
      </c>
      <c r="F61">
        <v>545</v>
      </c>
      <c r="G61">
        <v>75</v>
      </c>
      <c r="H61">
        <v>85</v>
      </c>
      <c r="I61">
        <v>77</v>
      </c>
      <c r="J61">
        <v>8</v>
      </c>
    </row>
    <row r="62" spans="1:10">
      <c r="A62" t="s">
        <v>874</v>
      </c>
      <c r="B62">
        <v>378</v>
      </c>
      <c r="C62">
        <v>335</v>
      </c>
      <c r="D62">
        <v>43</v>
      </c>
      <c r="E62">
        <v>343</v>
      </c>
      <c r="F62">
        <v>302</v>
      </c>
      <c r="G62">
        <v>41</v>
      </c>
      <c r="H62">
        <v>35</v>
      </c>
      <c r="I62">
        <v>32</v>
      </c>
      <c r="J62">
        <v>2</v>
      </c>
    </row>
    <row r="63" spans="1:10">
      <c r="A63" t="s">
        <v>873</v>
      </c>
      <c r="B63">
        <v>633</v>
      </c>
      <c r="C63">
        <v>617</v>
      </c>
      <c r="D63">
        <v>17</v>
      </c>
      <c r="E63">
        <v>580</v>
      </c>
      <c r="F63">
        <v>565</v>
      </c>
      <c r="G63">
        <v>14</v>
      </c>
      <c r="H63">
        <v>54</v>
      </c>
      <c r="I63">
        <v>51</v>
      </c>
      <c r="J63">
        <v>2</v>
      </c>
    </row>
    <row r="64" spans="1:10">
      <c r="A64" t="s">
        <v>872</v>
      </c>
      <c r="B64">
        <v>567</v>
      </c>
      <c r="C64">
        <v>489</v>
      </c>
      <c r="D64">
        <v>78</v>
      </c>
      <c r="E64">
        <v>513</v>
      </c>
      <c r="F64">
        <v>439</v>
      </c>
      <c r="G64">
        <v>75</v>
      </c>
      <c r="H64">
        <v>54</v>
      </c>
      <c r="I64">
        <v>51</v>
      </c>
      <c r="J64">
        <v>3</v>
      </c>
    </row>
    <row r="65" spans="1:10">
      <c r="A65" t="s">
        <v>871</v>
      </c>
      <c r="B65">
        <v>506</v>
      </c>
      <c r="C65">
        <v>455</v>
      </c>
      <c r="D65">
        <v>51</v>
      </c>
      <c r="E65">
        <v>475</v>
      </c>
      <c r="F65">
        <v>426</v>
      </c>
      <c r="G65">
        <v>48</v>
      </c>
      <c r="H65">
        <v>31</v>
      </c>
      <c r="I65">
        <v>29</v>
      </c>
      <c r="J65">
        <v>2</v>
      </c>
    </row>
    <row r="66" spans="1:10">
      <c r="A66" t="s">
        <v>870</v>
      </c>
      <c r="B66">
        <v>1657</v>
      </c>
      <c r="C66">
        <v>1457</v>
      </c>
      <c r="D66">
        <v>200</v>
      </c>
      <c r="E66">
        <v>1461</v>
      </c>
      <c r="F66">
        <v>1292</v>
      </c>
      <c r="G66">
        <v>169</v>
      </c>
      <c r="H66">
        <v>196</v>
      </c>
      <c r="I66">
        <v>164</v>
      </c>
      <c r="J66">
        <v>31</v>
      </c>
    </row>
    <row r="67" spans="1:10">
      <c r="A67" t="s">
        <v>869</v>
      </c>
      <c r="B67">
        <v>1119</v>
      </c>
      <c r="C67">
        <v>1043</v>
      </c>
      <c r="D67">
        <v>77</v>
      </c>
      <c r="E67">
        <v>1031</v>
      </c>
      <c r="F67">
        <v>968</v>
      </c>
      <c r="G67">
        <v>62</v>
      </c>
      <c r="H67">
        <v>89</v>
      </c>
      <c r="I67">
        <v>75</v>
      </c>
      <c r="J67">
        <v>14</v>
      </c>
    </row>
    <row r="68" spans="1:10">
      <c r="A68" t="s">
        <v>868</v>
      </c>
      <c r="B68">
        <v>3225</v>
      </c>
      <c r="C68">
        <v>2910</v>
      </c>
      <c r="D68">
        <v>315</v>
      </c>
      <c r="E68">
        <v>2806</v>
      </c>
      <c r="F68">
        <v>2555</v>
      </c>
      <c r="G68">
        <v>251</v>
      </c>
      <c r="H68">
        <v>419</v>
      </c>
      <c r="I68">
        <v>355</v>
      </c>
      <c r="J68">
        <v>64</v>
      </c>
    </row>
    <row r="69" spans="1:10">
      <c r="A69" t="s">
        <v>867</v>
      </c>
      <c r="B69">
        <v>903</v>
      </c>
      <c r="C69">
        <v>811</v>
      </c>
      <c r="D69">
        <v>93</v>
      </c>
      <c r="E69">
        <v>800</v>
      </c>
      <c r="F69">
        <v>720</v>
      </c>
      <c r="G69">
        <v>80</v>
      </c>
      <c r="H69">
        <v>103</v>
      </c>
      <c r="I69">
        <v>91</v>
      </c>
      <c r="J69">
        <v>13</v>
      </c>
    </row>
    <row r="70" spans="1:10">
      <c r="A70" t="s">
        <v>866</v>
      </c>
      <c r="B70">
        <v>1077</v>
      </c>
      <c r="C70">
        <v>969</v>
      </c>
      <c r="D70">
        <v>108</v>
      </c>
      <c r="E70">
        <v>935</v>
      </c>
      <c r="F70">
        <v>855</v>
      </c>
      <c r="G70">
        <v>80</v>
      </c>
      <c r="H70">
        <v>143</v>
      </c>
      <c r="I70">
        <v>114</v>
      </c>
      <c r="J70">
        <v>29</v>
      </c>
    </row>
    <row r="71" spans="1:10">
      <c r="A71" t="s">
        <v>865</v>
      </c>
      <c r="B71">
        <v>576</v>
      </c>
      <c r="C71">
        <v>528</v>
      </c>
      <c r="D71">
        <v>49</v>
      </c>
      <c r="E71">
        <v>512</v>
      </c>
      <c r="F71">
        <v>466</v>
      </c>
      <c r="G71">
        <v>47</v>
      </c>
      <c r="H71">
        <v>64</v>
      </c>
      <c r="I71">
        <v>62</v>
      </c>
      <c r="J71">
        <v>2</v>
      </c>
    </row>
    <row r="72" spans="1:10">
      <c r="A72" t="s">
        <v>864</v>
      </c>
      <c r="B72">
        <v>878</v>
      </c>
      <c r="C72">
        <v>799</v>
      </c>
      <c r="D72">
        <v>79</v>
      </c>
      <c r="E72">
        <v>787</v>
      </c>
      <c r="F72">
        <v>720</v>
      </c>
      <c r="G72">
        <v>67</v>
      </c>
      <c r="H72">
        <v>92</v>
      </c>
      <c r="I72">
        <v>80</v>
      </c>
      <c r="J72">
        <v>12</v>
      </c>
    </row>
    <row r="73" spans="1:10">
      <c r="A73" t="s">
        <v>863</v>
      </c>
      <c r="B73">
        <v>993</v>
      </c>
      <c r="C73">
        <v>940</v>
      </c>
      <c r="D73">
        <v>53</v>
      </c>
      <c r="E73">
        <v>854</v>
      </c>
      <c r="F73">
        <v>807</v>
      </c>
      <c r="G73">
        <v>46</v>
      </c>
      <c r="H73">
        <v>140</v>
      </c>
      <c r="I73">
        <v>133</v>
      </c>
      <c r="J73">
        <v>7</v>
      </c>
    </row>
    <row r="74" spans="1:10">
      <c r="A74" t="s">
        <v>862</v>
      </c>
      <c r="B74">
        <v>902</v>
      </c>
      <c r="C74">
        <v>854</v>
      </c>
      <c r="D74">
        <v>48</v>
      </c>
      <c r="E74">
        <v>780</v>
      </c>
      <c r="F74">
        <v>744</v>
      </c>
      <c r="G74">
        <v>36</v>
      </c>
      <c r="H74">
        <v>122</v>
      </c>
      <c r="I74">
        <v>110</v>
      </c>
      <c r="J74">
        <v>12</v>
      </c>
    </row>
    <row r="75" spans="1:10">
      <c r="A75" t="s">
        <v>861</v>
      </c>
      <c r="B75">
        <v>645</v>
      </c>
      <c r="C75">
        <v>623</v>
      </c>
      <c r="D75">
        <v>23</v>
      </c>
      <c r="E75">
        <v>578</v>
      </c>
      <c r="F75">
        <v>558</v>
      </c>
      <c r="G75">
        <v>20</v>
      </c>
      <c r="H75">
        <v>68</v>
      </c>
      <c r="I75">
        <v>65</v>
      </c>
      <c r="J75">
        <v>3</v>
      </c>
    </row>
    <row r="76" spans="1:10">
      <c r="A76" t="s">
        <v>860</v>
      </c>
      <c r="B76" t="s">
        <v>789</v>
      </c>
      <c r="C76" t="s">
        <v>789</v>
      </c>
      <c r="D76" t="s">
        <v>789</v>
      </c>
      <c r="E76" t="s">
        <v>789</v>
      </c>
      <c r="F76" t="s">
        <v>789</v>
      </c>
      <c r="G76" t="s">
        <v>789</v>
      </c>
      <c r="H76" t="s">
        <v>789</v>
      </c>
      <c r="I76" t="s">
        <v>789</v>
      </c>
      <c r="J76" t="s">
        <v>789</v>
      </c>
    </row>
    <row r="77" spans="1:10">
      <c r="A77" t="s">
        <v>859</v>
      </c>
      <c r="B77">
        <v>343</v>
      </c>
      <c r="C77">
        <v>326</v>
      </c>
      <c r="D77">
        <v>16</v>
      </c>
      <c r="E77">
        <v>315</v>
      </c>
      <c r="F77">
        <v>299</v>
      </c>
      <c r="G77">
        <v>16</v>
      </c>
      <c r="H77">
        <v>28</v>
      </c>
      <c r="I77">
        <v>27</v>
      </c>
      <c r="J77">
        <v>1</v>
      </c>
    </row>
    <row r="78" spans="1:10">
      <c r="A78" t="s">
        <v>858</v>
      </c>
      <c r="B78">
        <v>223</v>
      </c>
      <c r="C78">
        <v>213</v>
      </c>
      <c r="D78">
        <v>9</v>
      </c>
      <c r="E78">
        <v>202</v>
      </c>
      <c r="F78">
        <v>193</v>
      </c>
      <c r="G78">
        <v>9</v>
      </c>
      <c r="H78">
        <v>21</v>
      </c>
      <c r="I78">
        <v>20</v>
      </c>
      <c r="J78">
        <v>1</v>
      </c>
    </row>
    <row r="79" spans="1:10">
      <c r="A79" t="s">
        <v>857</v>
      </c>
      <c r="B79">
        <v>325</v>
      </c>
      <c r="C79">
        <v>316</v>
      </c>
      <c r="D79">
        <v>9</v>
      </c>
      <c r="E79">
        <v>277</v>
      </c>
      <c r="F79">
        <v>271</v>
      </c>
      <c r="G79">
        <v>7</v>
      </c>
      <c r="H79">
        <v>48</v>
      </c>
      <c r="I79">
        <v>45</v>
      </c>
      <c r="J79">
        <v>3</v>
      </c>
    </row>
    <row r="80" spans="1:10">
      <c r="A80" t="s">
        <v>856</v>
      </c>
      <c r="B80">
        <v>291</v>
      </c>
      <c r="C80">
        <v>281</v>
      </c>
      <c r="D80">
        <v>11</v>
      </c>
      <c r="E80">
        <v>270</v>
      </c>
      <c r="F80">
        <v>261</v>
      </c>
      <c r="G80">
        <v>9</v>
      </c>
      <c r="H80">
        <v>22</v>
      </c>
      <c r="I80">
        <v>20</v>
      </c>
      <c r="J80">
        <v>2</v>
      </c>
    </row>
    <row r="81" spans="1:10">
      <c r="A81" t="s">
        <v>855</v>
      </c>
      <c r="B81">
        <v>313</v>
      </c>
      <c r="C81">
        <v>302</v>
      </c>
      <c r="D81">
        <v>10</v>
      </c>
      <c r="E81">
        <v>269</v>
      </c>
      <c r="F81">
        <v>267</v>
      </c>
      <c r="G81">
        <v>3</v>
      </c>
      <c r="H81">
        <v>43</v>
      </c>
      <c r="I81">
        <v>35</v>
      </c>
      <c r="J81">
        <v>8</v>
      </c>
    </row>
    <row r="82" spans="1:10">
      <c r="A82" t="s">
        <v>854</v>
      </c>
      <c r="B82">
        <v>223</v>
      </c>
      <c r="C82">
        <v>217</v>
      </c>
      <c r="D82">
        <v>6</v>
      </c>
      <c r="E82">
        <v>202</v>
      </c>
      <c r="F82">
        <v>198</v>
      </c>
      <c r="G82">
        <v>5</v>
      </c>
      <c r="H82">
        <v>21</v>
      </c>
      <c r="I82">
        <v>19</v>
      </c>
      <c r="J82">
        <v>1</v>
      </c>
    </row>
    <row r="83" spans="1:10">
      <c r="A83" t="s">
        <v>853</v>
      </c>
      <c r="B83">
        <v>332</v>
      </c>
      <c r="C83">
        <v>325</v>
      </c>
      <c r="D83">
        <v>7</v>
      </c>
      <c r="E83">
        <v>312</v>
      </c>
      <c r="F83">
        <v>306</v>
      </c>
      <c r="G83">
        <v>6</v>
      </c>
      <c r="H83">
        <v>19</v>
      </c>
      <c r="I83">
        <v>19</v>
      </c>
      <c r="J83">
        <v>1</v>
      </c>
    </row>
    <row r="84" spans="1:10">
      <c r="A84" t="s">
        <v>852</v>
      </c>
      <c r="B84">
        <v>320</v>
      </c>
      <c r="C84">
        <v>293</v>
      </c>
      <c r="D84">
        <v>27</v>
      </c>
      <c r="E84">
        <v>238</v>
      </c>
      <c r="F84">
        <v>213</v>
      </c>
      <c r="G84">
        <v>25</v>
      </c>
      <c r="H84">
        <v>83</v>
      </c>
      <c r="I84">
        <v>81</v>
      </c>
      <c r="J84">
        <v>2</v>
      </c>
    </row>
    <row r="85" spans="1:10">
      <c r="A85" t="s">
        <v>851</v>
      </c>
      <c r="B85">
        <v>267</v>
      </c>
      <c r="C85">
        <v>235</v>
      </c>
      <c r="D85">
        <v>31</v>
      </c>
      <c r="E85">
        <v>238</v>
      </c>
      <c r="F85">
        <v>212</v>
      </c>
      <c r="G85">
        <v>26</v>
      </c>
      <c r="H85">
        <v>29</v>
      </c>
      <c r="I85">
        <v>23</v>
      </c>
      <c r="J85">
        <v>6</v>
      </c>
    </row>
    <row r="86" spans="1:10">
      <c r="A86" t="s">
        <v>850</v>
      </c>
      <c r="B86">
        <v>279</v>
      </c>
      <c r="C86">
        <v>251</v>
      </c>
      <c r="D86">
        <v>28</v>
      </c>
      <c r="E86">
        <v>258</v>
      </c>
      <c r="F86">
        <v>231</v>
      </c>
      <c r="G86">
        <v>27</v>
      </c>
      <c r="H86">
        <v>21</v>
      </c>
      <c r="I86">
        <v>20</v>
      </c>
      <c r="J86">
        <v>1</v>
      </c>
    </row>
    <row r="87" spans="1:10">
      <c r="A87" t="s">
        <v>849</v>
      </c>
      <c r="B87">
        <v>205</v>
      </c>
      <c r="C87">
        <v>191</v>
      </c>
      <c r="D87">
        <v>13</v>
      </c>
      <c r="E87">
        <v>180</v>
      </c>
      <c r="F87">
        <v>170</v>
      </c>
      <c r="G87">
        <v>10</v>
      </c>
      <c r="H87">
        <v>25</v>
      </c>
      <c r="I87">
        <v>22</v>
      </c>
      <c r="J87">
        <v>3</v>
      </c>
    </row>
    <row r="88" spans="1:10">
      <c r="A88" t="s">
        <v>848</v>
      </c>
      <c r="B88">
        <v>156</v>
      </c>
      <c r="C88">
        <v>141</v>
      </c>
      <c r="D88">
        <v>15</v>
      </c>
      <c r="E88">
        <v>136</v>
      </c>
      <c r="F88">
        <v>122</v>
      </c>
      <c r="G88">
        <v>14</v>
      </c>
      <c r="H88">
        <v>20</v>
      </c>
      <c r="I88">
        <v>19</v>
      </c>
      <c r="J88">
        <v>1</v>
      </c>
    </row>
    <row r="89" spans="1:10">
      <c r="A89" t="s">
        <v>847</v>
      </c>
      <c r="B89">
        <v>348</v>
      </c>
      <c r="C89">
        <v>311</v>
      </c>
      <c r="D89">
        <v>37</v>
      </c>
      <c r="E89">
        <v>304</v>
      </c>
      <c r="F89">
        <v>276</v>
      </c>
      <c r="G89">
        <v>29</v>
      </c>
      <c r="H89">
        <v>44</v>
      </c>
      <c r="I89">
        <v>35</v>
      </c>
      <c r="J89">
        <v>9</v>
      </c>
    </row>
    <row r="90" spans="1:10">
      <c r="A90" t="s">
        <v>846</v>
      </c>
      <c r="B90">
        <v>257</v>
      </c>
      <c r="C90">
        <v>227</v>
      </c>
      <c r="D90">
        <v>30</v>
      </c>
      <c r="E90">
        <v>219</v>
      </c>
      <c r="F90">
        <v>200</v>
      </c>
      <c r="G90">
        <v>19</v>
      </c>
      <c r="H90">
        <v>38</v>
      </c>
      <c r="I90">
        <v>28</v>
      </c>
      <c r="J90">
        <v>10</v>
      </c>
    </row>
    <row r="91" spans="1:10">
      <c r="A91" t="s">
        <v>845</v>
      </c>
      <c r="B91">
        <v>352</v>
      </c>
      <c r="C91">
        <v>313</v>
      </c>
      <c r="D91">
        <v>38</v>
      </c>
      <c r="E91">
        <v>323</v>
      </c>
      <c r="F91">
        <v>289</v>
      </c>
      <c r="G91">
        <v>34</v>
      </c>
      <c r="H91">
        <v>28</v>
      </c>
      <c r="I91">
        <v>24</v>
      </c>
      <c r="J91">
        <v>4</v>
      </c>
    </row>
    <row r="92" spans="1:10">
      <c r="A92" t="s">
        <v>844</v>
      </c>
      <c r="B92">
        <v>294</v>
      </c>
      <c r="C92">
        <v>261</v>
      </c>
      <c r="D92">
        <v>33</v>
      </c>
      <c r="E92">
        <v>263</v>
      </c>
      <c r="F92">
        <v>231</v>
      </c>
      <c r="G92">
        <v>32</v>
      </c>
      <c r="H92">
        <v>31</v>
      </c>
      <c r="I92">
        <v>29</v>
      </c>
      <c r="J92">
        <v>1</v>
      </c>
    </row>
    <row r="93" spans="1:10">
      <c r="A93" t="s">
        <v>843</v>
      </c>
      <c r="B93">
        <v>357</v>
      </c>
      <c r="C93">
        <v>328</v>
      </c>
      <c r="D93">
        <v>29</v>
      </c>
      <c r="E93">
        <v>335</v>
      </c>
      <c r="F93">
        <v>308</v>
      </c>
      <c r="G93">
        <v>27</v>
      </c>
      <c r="H93">
        <v>22</v>
      </c>
      <c r="I93">
        <v>21</v>
      </c>
      <c r="J93">
        <v>2</v>
      </c>
    </row>
    <row r="94" spans="1:10">
      <c r="A94" t="s">
        <v>842</v>
      </c>
      <c r="B94">
        <v>323</v>
      </c>
      <c r="C94">
        <v>308</v>
      </c>
      <c r="D94">
        <v>16</v>
      </c>
      <c r="E94">
        <v>297</v>
      </c>
      <c r="F94">
        <v>283</v>
      </c>
      <c r="G94">
        <v>14</v>
      </c>
      <c r="H94">
        <v>27</v>
      </c>
      <c r="I94">
        <v>25</v>
      </c>
      <c r="J94">
        <v>2</v>
      </c>
    </row>
    <row r="95" spans="1:10">
      <c r="A95" t="s">
        <v>841</v>
      </c>
      <c r="B95">
        <v>302</v>
      </c>
      <c r="C95">
        <v>259</v>
      </c>
      <c r="D95">
        <v>42</v>
      </c>
      <c r="E95">
        <v>272</v>
      </c>
      <c r="F95">
        <v>233</v>
      </c>
      <c r="G95">
        <v>39</v>
      </c>
      <c r="H95">
        <v>30</v>
      </c>
      <c r="I95">
        <v>26</v>
      </c>
      <c r="J95">
        <v>4</v>
      </c>
    </row>
    <row r="96" spans="1:10">
      <c r="A96" t="s">
        <v>840</v>
      </c>
      <c r="B96">
        <v>324</v>
      </c>
      <c r="C96">
        <v>278</v>
      </c>
      <c r="D96">
        <v>46</v>
      </c>
      <c r="E96">
        <v>294</v>
      </c>
      <c r="F96">
        <v>253</v>
      </c>
      <c r="G96">
        <v>41</v>
      </c>
      <c r="H96">
        <v>30</v>
      </c>
      <c r="I96">
        <v>25</v>
      </c>
      <c r="J96">
        <v>5</v>
      </c>
    </row>
    <row r="97" spans="1:10">
      <c r="A97" t="s">
        <v>839</v>
      </c>
      <c r="B97">
        <v>178</v>
      </c>
      <c r="C97">
        <v>164</v>
      </c>
      <c r="D97">
        <v>14</v>
      </c>
      <c r="E97">
        <v>157</v>
      </c>
      <c r="F97">
        <v>143</v>
      </c>
      <c r="G97">
        <v>14</v>
      </c>
      <c r="H97">
        <v>21</v>
      </c>
      <c r="I97">
        <v>21</v>
      </c>
      <c r="J97">
        <v>0</v>
      </c>
    </row>
    <row r="98" spans="1:10">
      <c r="A98" t="s">
        <v>838</v>
      </c>
      <c r="B98">
        <v>177</v>
      </c>
      <c r="C98">
        <v>151</v>
      </c>
      <c r="D98">
        <v>27</v>
      </c>
      <c r="E98">
        <v>159</v>
      </c>
      <c r="F98">
        <v>134</v>
      </c>
      <c r="G98">
        <v>25</v>
      </c>
      <c r="H98">
        <v>18</v>
      </c>
      <c r="I98">
        <v>17</v>
      </c>
      <c r="J98">
        <v>2</v>
      </c>
    </row>
    <row r="99" spans="1:10">
      <c r="A99" t="s">
        <v>837</v>
      </c>
      <c r="B99">
        <v>223</v>
      </c>
      <c r="C99">
        <v>200</v>
      </c>
      <c r="D99">
        <v>24</v>
      </c>
      <c r="E99">
        <v>199</v>
      </c>
      <c r="F99">
        <v>176</v>
      </c>
      <c r="G99">
        <v>23</v>
      </c>
      <c r="H99">
        <v>24</v>
      </c>
      <c r="I99">
        <v>24</v>
      </c>
      <c r="J99">
        <v>1</v>
      </c>
    </row>
    <row r="100" spans="1:10">
      <c r="A100" t="s">
        <v>836</v>
      </c>
      <c r="B100">
        <v>270</v>
      </c>
      <c r="C100">
        <v>249</v>
      </c>
      <c r="D100">
        <v>21</v>
      </c>
      <c r="E100">
        <v>236</v>
      </c>
      <c r="F100">
        <v>217</v>
      </c>
      <c r="G100">
        <v>19</v>
      </c>
      <c r="H100">
        <v>34</v>
      </c>
      <c r="I100">
        <v>32</v>
      </c>
      <c r="J100">
        <v>2</v>
      </c>
    </row>
    <row r="101" spans="1:10">
      <c r="A101" t="s">
        <v>835</v>
      </c>
      <c r="B101">
        <v>249</v>
      </c>
      <c r="C101">
        <v>219</v>
      </c>
      <c r="D101">
        <v>31</v>
      </c>
      <c r="E101">
        <v>224</v>
      </c>
      <c r="F101">
        <v>198</v>
      </c>
      <c r="G101">
        <v>26</v>
      </c>
      <c r="H101">
        <v>26</v>
      </c>
      <c r="I101">
        <v>21</v>
      </c>
      <c r="J101">
        <v>5</v>
      </c>
    </row>
    <row r="102" spans="1:10">
      <c r="A102" t="s">
        <v>834</v>
      </c>
      <c r="B102">
        <v>482</v>
      </c>
      <c r="C102">
        <v>443</v>
      </c>
      <c r="D102">
        <v>39</v>
      </c>
      <c r="E102">
        <v>412</v>
      </c>
      <c r="F102">
        <v>385</v>
      </c>
      <c r="G102">
        <v>27</v>
      </c>
      <c r="H102">
        <v>71</v>
      </c>
      <c r="I102">
        <v>58</v>
      </c>
      <c r="J102">
        <v>13</v>
      </c>
    </row>
    <row r="103" spans="1:10">
      <c r="A103" t="s">
        <v>833</v>
      </c>
      <c r="B103">
        <v>340</v>
      </c>
      <c r="C103">
        <v>286</v>
      </c>
      <c r="D103">
        <v>55</v>
      </c>
      <c r="E103">
        <v>299</v>
      </c>
      <c r="F103">
        <v>249</v>
      </c>
      <c r="G103">
        <v>49</v>
      </c>
      <c r="H103">
        <v>42</v>
      </c>
      <c r="I103">
        <v>36</v>
      </c>
      <c r="J103">
        <v>6</v>
      </c>
    </row>
    <row r="104" spans="1:10">
      <c r="A104" t="s">
        <v>832</v>
      </c>
      <c r="B104">
        <v>359</v>
      </c>
      <c r="C104">
        <v>329</v>
      </c>
      <c r="D104">
        <v>29</v>
      </c>
      <c r="E104">
        <v>306</v>
      </c>
      <c r="F104">
        <v>281</v>
      </c>
      <c r="G104">
        <v>25</v>
      </c>
      <c r="H104">
        <v>53</v>
      </c>
      <c r="I104">
        <v>48</v>
      </c>
      <c r="J104">
        <v>5</v>
      </c>
    </row>
    <row r="105" spans="1:10">
      <c r="A105" t="s">
        <v>831</v>
      </c>
      <c r="B105">
        <v>412</v>
      </c>
      <c r="C105">
        <v>363</v>
      </c>
      <c r="D105">
        <v>49</v>
      </c>
      <c r="E105">
        <v>380</v>
      </c>
      <c r="F105">
        <v>332</v>
      </c>
      <c r="G105">
        <v>49</v>
      </c>
      <c r="H105">
        <v>32</v>
      </c>
      <c r="I105">
        <v>31</v>
      </c>
      <c r="J105">
        <v>1</v>
      </c>
    </row>
    <row r="106" spans="1:10">
      <c r="A106" t="s">
        <v>830</v>
      </c>
      <c r="B106">
        <v>279</v>
      </c>
      <c r="C106">
        <v>247</v>
      </c>
      <c r="D106">
        <v>32</v>
      </c>
      <c r="E106">
        <v>226</v>
      </c>
      <c r="F106">
        <v>205</v>
      </c>
      <c r="G106">
        <v>21</v>
      </c>
      <c r="H106">
        <v>53</v>
      </c>
      <c r="I106">
        <v>42</v>
      </c>
      <c r="J106">
        <v>11</v>
      </c>
    </row>
    <row r="107" spans="1:10">
      <c r="A107" t="s">
        <v>829</v>
      </c>
      <c r="B107">
        <v>461</v>
      </c>
      <c r="C107">
        <v>417</v>
      </c>
      <c r="D107">
        <v>45</v>
      </c>
      <c r="E107">
        <v>405</v>
      </c>
      <c r="F107">
        <v>371</v>
      </c>
      <c r="G107">
        <v>33</v>
      </c>
      <c r="H107">
        <v>57</v>
      </c>
      <c r="I107">
        <v>46</v>
      </c>
      <c r="J107">
        <v>11</v>
      </c>
    </row>
    <row r="108" spans="1:10">
      <c r="A108" t="s">
        <v>828</v>
      </c>
      <c r="B108">
        <v>376</v>
      </c>
      <c r="C108">
        <v>333</v>
      </c>
      <c r="D108">
        <v>43</v>
      </c>
      <c r="E108">
        <v>341</v>
      </c>
      <c r="F108">
        <v>303</v>
      </c>
      <c r="G108">
        <v>38</v>
      </c>
      <c r="H108">
        <v>35</v>
      </c>
      <c r="I108">
        <v>30</v>
      </c>
      <c r="J108">
        <v>5</v>
      </c>
    </row>
    <row r="109" spans="1:10">
      <c r="A109" t="s">
        <v>827</v>
      </c>
      <c r="B109">
        <v>450</v>
      </c>
      <c r="C109">
        <v>423</v>
      </c>
      <c r="D109">
        <v>27</v>
      </c>
      <c r="E109">
        <v>386</v>
      </c>
      <c r="F109">
        <v>361</v>
      </c>
      <c r="G109">
        <v>25</v>
      </c>
      <c r="H109">
        <v>64</v>
      </c>
      <c r="I109">
        <v>62</v>
      </c>
      <c r="J109">
        <v>2</v>
      </c>
    </row>
    <row r="110" spans="1:10">
      <c r="A110" t="s">
        <v>826</v>
      </c>
      <c r="B110">
        <v>357</v>
      </c>
      <c r="C110">
        <v>329</v>
      </c>
      <c r="D110">
        <v>29</v>
      </c>
      <c r="E110">
        <v>321</v>
      </c>
      <c r="F110">
        <v>295</v>
      </c>
      <c r="G110">
        <v>26</v>
      </c>
      <c r="H110">
        <v>36</v>
      </c>
      <c r="I110">
        <v>34</v>
      </c>
      <c r="J110">
        <v>3</v>
      </c>
    </row>
    <row r="111" spans="1:10">
      <c r="A111" t="s">
        <v>825</v>
      </c>
      <c r="B111">
        <v>365</v>
      </c>
      <c r="C111">
        <v>334</v>
      </c>
      <c r="D111">
        <v>31</v>
      </c>
      <c r="E111">
        <v>323</v>
      </c>
      <c r="F111">
        <v>298</v>
      </c>
      <c r="G111">
        <v>26</v>
      </c>
      <c r="H111">
        <v>42</v>
      </c>
      <c r="I111">
        <v>36</v>
      </c>
      <c r="J111">
        <v>5</v>
      </c>
    </row>
    <row r="112" spans="1:10">
      <c r="A112" t="s">
        <v>824</v>
      </c>
      <c r="B112">
        <v>259</v>
      </c>
      <c r="C112">
        <v>245</v>
      </c>
      <c r="D112">
        <v>14</v>
      </c>
      <c r="E112">
        <v>226</v>
      </c>
      <c r="F112">
        <v>214</v>
      </c>
      <c r="G112">
        <v>12</v>
      </c>
      <c r="H112">
        <v>33</v>
      </c>
      <c r="I112">
        <v>30</v>
      </c>
      <c r="J112">
        <v>3</v>
      </c>
    </row>
    <row r="113" spans="1:10">
      <c r="A113" t="s">
        <v>823</v>
      </c>
      <c r="B113">
        <v>403</v>
      </c>
      <c r="C113">
        <v>348</v>
      </c>
      <c r="D113">
        <v>56</v>
      </c>
      <c r="E113">
        <v>378</v>
      </c>
      <c r="F113">
        <v>328</v>
      </c>
      <c r="G113">
        <v>50</v>
      </c>
      <c r="H113">
        <v>25</v>
      </c>
      <c r="I113">
        <v>20</v>
      </c>
      <c r="J113">
        <v>5</v>
      </c>
    </row>
    <row r="114" spans="1:10">
      <c r="A114" t="s">
        <v>822</v>
      </c>
      <c r="B114">
        <v>474</v>
      </c>
      <c r="C114">
        <v>443</v>
      </c>
      <c r="D114">
        <v>31</v>
      </c>
      <c r="E114">
        <v>417</v>
      </c>
      <c r="F114">
        <v>388</v>
      </c>
      <c r="G114">
        <v>29</v>
      </c>
      <c r="H114">
        <v>57</v>
      </c>
      <c r="I114">
        <v>55</v>
      </c>
      <c r="J114">
        <v>3</v>
      </c>
    </row>
    <row r="115" spans="1:10">
      <c r="A115" t="s">
        <v>821</v>
      </c>
      <c r="B115">
        <v>290</v>
      </c>
      <c r="C115">
        <v>280</v>
      </c>
      <c r="D115">
        <v>9</v>
      </c>
      <c r="E115">
        <v>252</v>
      </c>
      <c r="F115">
        <v>245</v>
      </c>
      <c r="G115">
        <v>7</v>
      </c>
      <c r="H115">
        <v>37</v>
      </c>
      <c r="I115">
        <v>35</v>
      </c>
      <c r="J115">
        <v>2</v>
      </c>
    </row>
    <row r="116" spans="1:10">
      <c r="A116" t="s">
        <v>820</v>
      </c>
      <c r="B116">
        <v>254</v>
      </c>
      <c r="C116">
        <v>241</v>
      </c>
      <c r="D116">
        <v>13</v>
      </c>
      <c r="E116">
        <v>229</v>
      </c>
      <c r="F116">
        <v>217</v>
      </c>
      <c r="G116">
        <v>12</v>
      </c>
      <c r="H116">
        <v>25</v>
      </c>
      <c r="I116">
        <v>24</v>
      </c>
      <c r="J116">
        <v>1</v>
      </c>
    </row>
    <row r="117" spans="1:10">
      <c r="A117" t="s">
        <v>819</v>
      </c>
      <c r="B117">
        <v>424</v>
      </c>
      <c r="C117">
        <v>403</v>
      </c>
      <c r="D117">
        <v>21</v>
      </c>
      <c r="E117">
        <v>389</v>
      </c>
      <c r="F117">
        <v>372</v>
      </c>
      <c r="G117">
        <v>17</v>
      </c>
      <c r="H117">
        <v>34</v>
      </c>
      <c r="I117">
        <v>31</v>
      </c>
      <c r="J117">
        <v>4</v>
      </c>
    </row>
    <row r="118" spans="1:10">
      <c r="A118" t="s">
        <v>818</v>
      </c>
      <c r="B118">
        <v>362</v>
      </c>
      <c r="C118">
        <v>339</v>
      </c>
      <c r="D118">
        <v>23</v>
      </c>
      <c r="E118">
        <v>332</v>
      </c>
      <c r="F118">
        <v>310</v>
      </c>
      <c r="G118">
        <v>21</v>
      </c>
      <c r="H118">
        <v>31</v>
      </c>
      <c r="I118">
        <v>29</v>
      </c>
      <c r="J118">
        <v>2</v>
      </c>
    </row>
    <row r="119" spans="1:10">
      <c r="A119" t="s">
        <v>817</v>
      </c>
      <c r="B119">
        <v>312</v>
      </c>
      <c r="C119">
        <v>304</v>
      </c>
      <c r="D119">
        <v>8</v>
      </c>
      <c r="E119">
        <v>283</v>
      </c>
      <c r="F119">
        <v>277</v>
      </c>
      <c r="G119">
        <v>6</v>
      </c>
      <c r="H119">
        <v>29</v>
      </c>
      <c r="I119">
        <v>27</v>
      </c>
      <c r="J119">
        <v>2</v>
      </c>
    </row>
    <row r="120" spans="1:10">
      <c r="A120" t="s">
        <v>816</v>
      </c>
      <c r="B120">
        <v>473</v>
      </c>
      <c r="C120">
        <v>450</v>
      </c>
      <c r="D120">
        <v>23</v>
      </c>
      <c r="E120">
        <v>420</v>
      </c>
      <c r="F120">
        <v>400</v>
      </c>
      <c r="G120">
        <v>20</v>
      </c>
      <c r="H120">
        <v>53</v>
      </c>
      <c r="I120">
        <v>50</v>
      </c>
      <c r="J120">
        <v>3</v>
      </c>
    </row>
    <row r="121" spans="1:10">
      <c r="A121" t="s">
        <v>815</v>
      </c>
      <c r="B121">
        <v>201</v>
      </c>
      <c r="C121">
        <v>191</v>
      </c>
      <c r="D121">
        <v>9</v>
      </c>
      <c r="E121">
        <v>174</v>
      </c>
      <c r="F121">
        <v>167</v>
      </c>
      <c r="G121">
        <v>7</v>
      </c>
      <c r="H121">
        <v>27</v>
      </c>
      <c r="I121">
        <v>25</v>
      </c>
      <c r="J121">
        <v>2</v>
      </c>
    </row>
  </sheetData>
  <phoneticPr fontId="40"/>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8" tint="-0.499984740745262"/>
  </sheetPr>
  <dimension ref="A1:Y121"/>
  <sheetViews>
    <sheetView zoomScale="90" zoomScaleNormal="90" workbookViewId="0">
      <selection activeCell="F60" sqref="F60"/>
    </sheetView>
  </sheetViews>
  <sheetFormatPr defaultRowHeight="13.5"/>
  <sheetData>
    <row r="1" spans="1:25">
      <c r="A1" t="s">
        <v>788</v>
      </c>
      <c r="B1" t="s">
        <v>787</v>
      </c>
      <c r="C1" s="271">
        <v>42278</v>
      </c>
    </row>
    <row r="2" spans="1:25">
      <c r="A2" t="s">
        <v>1099</v>
      </c>
    </row>
    <row r="3" spans="1:25">
      <c r="A3" t="s">
        <v>1098</v>
      </c>
    </row>
    <row r="4" spans="1:25">
      <c r="A4" t="s">
        <v>1097</v>
      </c>
    </row>
    <row r="5" spans="1:25">
      <c r="B5" t="s">
        <v>44</v>
      </c>
      <c r="E5" t="s">
        <v>1096</v>
      </c>
      <c r="H5" t="s">
        <v>933</v>
      </c>
      <c r="K5" t="s">
        <v>932</v>
      </c>
      <c r="N5" t="s">
        <v>791</v>
      </c>
      <c r="Q5" t="s">
        <v>930</v>
      </c>
      <c r="T5" t="s">
        <v>1095</v>
      </c>
      <c r="W5" t="s">
        <v>792</v>
      </c>
    </row>
    <row r="6" spans="1:25">
      <c r="B6" t="s">
        <v>44</v>
      </c>
      <c r="C6" t="s">
        <v>790</v>
      </c>
      <c r="D6" t="s">
        <v>765</v>
      </c>
      <c r="E6" t="s">
        <v>44</v>
      </c>
      <c r="F6" t="s">
        <v>790</v>
      </c>
      <c r="G6" t="s">
        <v>765</v>
      </c>
      <c r="H6" t="s">
        <v>44</v>
      </c>
      <c r="I6" t="s">
        <v>790</v>
      </c>
      <c r="J6" t="s">
        <v>765</v>
      </c>
      <c r="K6" t="s">
        <v>44</v>
      </c>
      <c r="L6" t="s">
        <v>790</v>
      </c>
      <c r="M6" t="s">
        <v>765</v>
      </c>
      <c r="N6" t="s">
        <v>44</v>
      </c>
      <c r="O6" t="s">
        <v>790</v>
      </c>
      <c r="P6" t="s">
        <v>765</v>
      </c>
      <c r="Q6" t="s">
        <v>44</v>
      </c>
      <c r="R6" t="s">
        <v>790</v>
      </c>
      <c r="S6" t="s">
        <v>765</v>
      </c>
      <c r="T6" t="s">
        <v>44</v>
      </c>
      <c r="U6" t="s">
        <v>790</v>
      </c>
      <c r="V6" t="s">
        <v>765</v>
      </c>
      <c r="W6" t="s">
        <v>44</v>
      </c>
      <c r="X6" t="s">
        <v>790</v>
      </c>
      <c r="Y6" t="s">
        <v>765</v>
      </c>
    </row>
    <row r="7" spans="1:25">
      <c r="A7" t="s">
        <v>928</v>
      </c>
      <c r="B7">
        <v>25291</v>
      </c>
      <c r="C7">
        <v>22981</v>
      </c>
      <c r="D7">
        <v>2310</v>
      </c>
      <c r="E7">
        <v>22389</v>
      </c>
      <c r="F7">
        <v>20583</v>
      </c>
      <c r="G7">
        <v>1806</v>
      </c>
      <c r="H7">
        <v>3383</v>
      </c>
      <c r="I7">
        <v>3270</v>
      </c>
      <c r="J7">
        <v>113</v>
      </c>
      <c r="K7">
        <v>2699</v>
      </c>
      <c r="L7">
        <v>2489</v>
      </c>
      <c r="M7">
        <v>211</v>
      </c>
      <c r="N7">
        <v>6190</v>
      </c>
      <c r="O7">
        <v>5970</v>
      </c>
      <c r="P7">
        <v>220</v>
      </c>
      <c r="Q7">
        <v>9429</v>
      </c>
      <c r="R7">
        <v>8248</v>
      </c>
      <c r="S7">
        <v>1181</v>
      </c>
      <c r="T7">
        <v>687</v>
      </c>
      <c r="U7">
        <v>606</v>
      </c>
      <c r="V7">
        <v>81</v>
      </c>
      <c r="W7">
        <v>2902</v>
      </c>
      <c r="X7">
        <v>2398</v>
      </c>
      <c r="Y7">
        <v>504</v>
      </c>
    </row>
    <row r="8" spans="1:25">
      <c r="A8" t="s">
        <v>927</v>
      </c>
      <c r="B8">
        <v>1350</v>
      </c>
      <c r="C8">
        <v>1279</v>
      </c>
      <c r="D8">
        <v>71</v>
      </c>
      <c r="E8">
        <v>1146</v>
      </c>
      <c r="F8">
        <v>1094</v>
      </c>
      <c r="G8">
        <v>52</v>
      </c>
      <c r="H8">
        <v>282</v>
      </c>
      <c r="I8">
        <v>276</v>
      </c>
      <c r="J8">
        <v>7</v>
      </c>
      <c r="K8">
        <v>54</v>
      </c>
      <c r="L8">
        <v>53</v>
      </c>
      <c r="M8">
        <v>2</v>
      </c>
      <c r="N8">
        <v>303</v>
      </c>
      <c r="O8">
        <v>297</v>
      </c>
      <c r="P8">
        <v>6</v>
      </c>
      <c r="Q8">
        <v>476</v>
      </c>
      <c r="R8">
        <v>438</v>
      </c>
      <c r="S8">
        <v>38</v>
      </c>
      <c r="T8">
        <v>31</v>
      </c>
      <c r="U8">
        <v>31</v>
      </c>
      <c r="V8">
        <v>1</v>
      </c>
      <c r="W8">
        <v>204</v>
      </c>
      <c r="X8">
        <v>184</v>
      </c>
      <c r="Y8">
        <v>19</v>
      </c>
    </row>
    <row r="9" spans="1:25">
      <c r="A9" t="s">
        <v>926</v>
      </c>
      <c r="B9">
        <v>340</v>
      </c>
      <c r="C9">
        <v>306</v>
      </c>
      <c r="D9">
        <v>34</v>
      </c>
      <c r="E9">
        <v>297</v>
      </c>
      <c r="F9">
        <v>268</v>
      </c>
      <c r="G9">
        <v>29</v>
      </c>
      <c r="H9">
        <v>59</v>
      </c>
      <c r="I9">
        <v>58</v>
      </c>
      <c r="J9">
        <v>1</v>
      </c>
      <c r="K9">
        <v>41</v>
      </c>
      <c r="L9">
        <v>34</v>
      </c>
      <c r="M9">
        <v>8</v>
      </c>
      <c r="N9">
        <v>72</v>
      </c>
      <c r="O9">
        <v>68</v>
      </c>
      <c r="P9">
        <v>4</v>
      </c>
      <c r="Q9">
        <v>113</v>
      </c>
      <c r="R9">
        <v>100</v>
      </c>
      <c r="S9">
        <v>14</v>
      </c>
      <c r="T9">
        <v>12</v>
      </c>
      <c r="U9">
        <v>10</v>
      </c>
      <c r="V9">
        <v>3</v>
      </c>
      <c r="W9">
        <v>43</v>
      </c>
      <c r="X9">
        <v>38</v>
      </c>
      <c r="Y9">
        <v>6</v>
      </c>
    </row>
    <row r="10" spans="1:25">
      <c r="A10" t="s">
        <v>925</v>
      </c>
      <c r="B10">
        <v>281</v>
      </c>
      <c r="C10">
        <v>231</v>
      </c>
      <c r="D10">
        <v>50</v>
      </c>
      <c r="E10">
        <v>244</v>
      </c>
      <c r="F10">
        <v>199</v>
      </c>
      <c r="G10">
        <v>45</v>
      </c>
      <c r="H10">
        <v>58</v>
      </c>
      <c r="I10">
        <v>55</v>
      </c>
      <c r="J10">
        <v>3</v>
      </c>
      <c r="K10">
        <v>27</v>
      </c>
      <c r="L10">
        <v>18</v>
      </c>
      <c r="M10">
        <v>9</v>
      </c>
      <c r="N10">
        <v>45</v>
      </c>
      <c r="O10">
        <v>42</v>
      </c>
      <c r="P10">
        <v>3</v>
      </c>
      <c r="Q10">
        <v>99</v>
      </c>
      <c r="R10">
        <v>72</v>
      </c>
      <c r="S10">
        <v>27</v>
      </c>
      <c r="T10">
        <v>15</v>
      </c>
      <c r="U10">
        <v>12</v>
      </c>
      <c r="V10">
        <v>4</v>
      </c>
      <c r="W10">
        <v>38</v>
      </c>
      <c r="X10">
        <v>32</v>
      </c>
      <c r="Y10">
        <v>5</v>
      </c>
    </row>
    <row r="11" spans="1:25">
      <c r="A11" t="s">
        <v>924</v>
      </c>
      <c r="B11">
        <v>477</v>
      </c>
      <c r="C11">
        <v>454</v>
      </c>
      <c r="D11">
        <v>23</v>
      </c>
      <c r="E11">
        <v>431</v>
      </c>
      <c r="F11">
        <v>411</v>
      </c>
      <c r="G11">
        <v>20</v>
      </c>
      <c r="H11">
        <v>52</v>
      </c>
      <c r="I11">
        <v>52</v>
      </c>
      <c r="J11" t="s">
        <v>19</v>
      </c>
      <c r="K11">
        <v>65</v>
      </c>
      <c r="L11">
        <v>63</v>
      </c>
      <c r="M11">
        <v>2</v>
      </c>
      <c r="N11">
        <v>123</v>
      </c>
      <c r="O11">
        <v>122</v>
      </c>
      <c r="P11">
        <v>1</v>
      </c>
      <c r="Q11">
        <v>175</v>
      </c>
      <c r="R11">
        <v>158</v>
      </c>
      <c r="S11">
        <v>17</v>
      </c>
      <c r="T11">
        <v>17</v>
      </c>
      <c r="U11">
        <v>17</v>
      </c>
      <c r="V11" t="s">
        <v>19</v>
      </c>
      <c r="W11">
        <v>46</v>
      </c>
      <c r="X11">
        <v>43</v>
      </c>
      <c r="Y11">
        <v>4</v>
      </c>
    </row>
    <row r="12" spans="1:25">
      <c r="A12" t="s">
        <v>923</v>
      </c>
      <c r="B12">
        <v>257</v>
      </c>
      <c r="C12">
        <v>230</v>
      </c>
      <c r="D12">
        <v>28</v>
      </c>
      <c r="E12">
        <v>212</v>
      </c>
      <c r="F12">
        <v>192</v>
      </c>
      <c r="G12">
        <v>20</v>
      </c>
      <c r="H12">
        <v>45</v>
      </c>
      <c r="I12">
        <v>41</v>
      </c>
      <c r="J12">
        <v>4</v>
      </c>
      <c r="K12">
        <v>24</v>
      </c>
      <c r="L12">
        <v>24</v>
      </c>
      <c r="M12" t="s">
        <v>19</v>
      </c>
      <c r="N12">
        <v>51</v>
      </c>
      <c r="O12">
        <v>50</v>
      </c>
      <c r="P12">
        <v>2</v>
      </c>
      <c r="Q12">
        <v>82</v>
      </c>
      <c r="R12">
        <v>70</v>
      </c>
      <c r="S12">
        <v>12</v>
      </c>
      <c r="T12">
        <v>9</v>
      </c>
      <c r="U12">
        <v>8</v>
      </c>
      <c r="V12">
        <v>1</v>
      </c>
      <c r="W12">
        <v>46</v>
      </c>
      <c r="X12">
        <v>38</v>
      </c>
      <c r="Y12">
        <v>8</v>
      </c>
    </row>
    <row r="13" spans="1:25">
      <c r="A13" t="s">
        <v>922</v>
      </c>
      <c r="B13">
        <v>303</v>
      </c>
      <c r="C13">
        <v>294</v>
      </c>
      <c r="D13">
        <v>10</v>
      </c>
      <c r="E13">
        <v>267</v>
      </c>
      <c r="F13">
        <v>261</v>
      </c>
      <c r="G13">
        <v>6</v>
      </c>
      <c r="H13">
        <v>54</v>
      </c>
      <c r="I13">
        <v>53</v>
      </c>
      <c r="J13">
        <v>1</v>
      </c>
      <c r="K13">
        <v>26</v>
      </c>
      <c r="L13">
        <v>26</v>
      </c>
      <c r="M13">
        <v>1</v>
      </c>
      <c r="N13">
        <v>77</v>
      </c>
      <c r="O13">
        <v>77</v>
      </c>
      <c r="P13">
        <v>0</v>
      </c>
      <c r="Q13">
        <v>104</v>
      </c>
      <c r="R13">
        <v>99</v>
      </c>
      <c r="S13">
        <v>4</v>
      </c>
      <c r="T13">
        <v>7</v>
      </c>
      <c r="U13">
        <v>6</v>
      </c>
      <c r="V13">
        <v>1</v>
      </c>
      <c r="W13">
        <v>36</v>
      </c>
      <c r="X13">
        <v>33</v>
      </c>
      <c r="Y13">
        <v>3</v>
      </c>
    </row>
    <row r="14" spans="1:25">
      <c r="A14" t="s">
        <v>921</v>
      </c>
      <c r="B14">
        <v>468</v>
      </c>
      <c r="C14">
        <v>456</v>
      </c>
      <c r="D14">
        <v>12</v>
      </c>
      <c r="E14">
        <v>432</v>
      </c>
      <c r="F14">
        <v>425</v>
      </c>
      <c r="G14">
        <v>7</v>
      </c>
      <c r="H14">
        <v>77</v>
      </c>
      <c r="I14">
        <v>76</v>
      </c>
      <c r="J14">
        <v>1</v>
      </c>
      <c r="K14">
        <v>52</v>
      </c>
      <c r="L14">
        <v>51</v>
      </c>
      <c r="M14">
        <v>1</v>
      </c>
      <c r="N14">
        <v>124</v>
      </c>
      <c r="O14">
        <v>124</v>
      </c>
      <c r="P14" t="s">
        <v>19</v>
      </c>
      <c r="Q14">
        <v>159</v>
      </c>
      <c r="R14">
        <v>154</v>
      </c>
      <c r="S14">
        <v>4</v>
      </c>
      <c r="T14">
        <v>21</v>
      </c>
      <c r="U14">
        <v>21</v>
      </c>
      <c r="V14">
        <v>0</v>
      </c>
      <c r="W14">
        <v>36</v>
      </c>
      <c r="X14">
        <v>30</v>
      </c>
      <c r="Y14">
        <v>5</v>
      </c>
    </row>
    <row r="15" spans="1:25">
      <c r="A15" t="s">
        <v>920</v>
      </c>
      <c r="B15">
        <v>362</v>
      </c>
      <c r="C15">
        <v>306</v>
      </c>
      <c r="D15">
        <v>56</v>
      </c>
      <c r="E15">
        <v>305</v>
      </c>
      <c r="F15">
        <v>258</v>
      </c>
      <c r="G15">
        <v>47</v>
      </c>
      <c r="H15">
        <v>65</v>
      </c>
      <c r="I15">
        <v>63</v>
      </c>
      <c r="J15">
        <v>2</v>
      </c>
      <c r="K15">
        <v>32</v>
      </c>
      <c r="L15">
        <v>29</v>
      </c>
      <c r="M15">
        <v>3</v>
      </c>
      <c r="N15">
        <v>80</v>
      </c>
      <c r="O15">
        <v>76</v>
      </c>
      <c r="P15">
        <v>4</v>
      </c>
      <c r="Q15">
        <v>120</v>
      </c>
      <c r="R15">
        <v>84</v>
      </c>
      <c r="S15">
        <v>37</v>
      </c>
      <c r="T15">
        <v>9</v>
      </c>
      <c r="U15">
        <v>7</v>
      </c>
      <c r="V15">
        <v>2</v>
      </c>
      <c r="W15">
        <v>57</v>
      </c>
      <c r="X15">
        <v>48</v>
      </c>
      <c r="Y15">
        <v>10</v>
      </c>
    </row>
    <row r="16" spans="1:25">
      <c r="A16" t="s">
        <v>919</v>
      </c>
      <c r="B16">
        <v>368</v>
      </c>
      <c r="C16">
        <v>348</v>
      </c>
      <c r="D16">
        <v>20</v>
      </c>
      <c r="E16">
        <v>339</v>
      </c>
      <c r="F16">
        <v>322</v>
      </c>
      <c r="G16">
        <v>18</v>
      </c>
      <c r="H16">
        <v>46</v>
      </c>
      <c r="I16">
        <v>46</v>
      </c>
      <c r="J16" t="s">
        <v>19</v>
      </c>
      <c r="K16">
        <v>63</v>
      </c>
      <c r="L16">
        <v>60</v>
      </c>
      <c r="M16">
        <v>4</v>
      </c>
      <c r="N16">
        <v>98</v>
      </c>
      <c r="O16">
        <v>96</v>
      </c>
      <c r="P16">
        <v>2</v>
      </c>
      <c r="Q16">
        <v>118</v>
      </c>
      <c r="R16">
        <v>109</v>
      </c>
      <c r="S16">
        <v>9</v>
      </c>
      <c r="T16">
        <v>14</v>
      </c>
      <c r="U16">
        <v>11</v>
      </c>
      <c r="V16">
        <v>3</v>
      </c>
      <c r="W16">
        <v>29</v>
      </c>
      <c r="X16">
        <v>27</v>
      </c>
      <c r="Y16">
        <v>2</v>
      </c>
    </row>
    <row r="17" spans="1:25">
      <c r="A17" t="s">
        <v>918</v>
      </c>
      <c r="B17">
        <v>420</v>
      </c>
      <c r="C17">
        <v>393</v>
      </c>
      <c r="D17">
        <v>27</v>
      </c>
      <c r="E17">
        <v>371</v>
      </c>
      <c r="F17">
        <v>351</v>
      </c>
      <c r="G17">
        <v>20</v>
      </c>
      <c r="H17">
        <v>81</v>
      </c>
      <c r="I17">
        <v>79</v>
      </c>
      <c r="J17">
        <v>2</v>
      </c>
      <c r="K17">
        <v>36</v>
      </c>
      <c r="L17">
        <v>33</v>
      </c>
      <c r="M17">
        <v>3</v>
      </c>
      <c r="N17">
        <v>104</v>
      </c>
      <c r="O17">
        <v>102</v>
      </c>
      <c r="P17">
        <v>2</v>
      </c>
      <c r="Q17">
        <v>141</v>
      </c>
      <c r="R17">
        <v>129</v>
      </c>
      <c r="S17">
        <v>12</v>
      </c>
      <c r="T17">
        <v>9</v>
      </c>
      <c r="U17">
        <v>8</v>
      </c>
      <c r="V17">
        <v>1</v>
      </c>
      <c r="W17">
        <v>48</v>
      </c>
      <c r="X17">
        <v>41</v>
      </c>
      <c r="Y17">
        <v>7</v>
      </c>
    </row>
    <row r="18" spans="1:25">
      <c r="A18" t="s">
        <v>917</v>
      </c>
      <c r="B18">
        <v>1135</v>
      </c>
      <c r="C18">
        <v>1051</v>
      </c>
      <c r="D18">
        <v>84</v>
      </c>
      <c r="E18">
        <v>1030</v>
      </c>
      <c r="F18">
        <v>977</v>
      </c>
      <c r="G18">
        <v>54</v>
      </c>
      <c r="H18">
        <v>118</v>
      </c>
      <c r="I18">
        <v>115</v>
      </c>
      <c r="J18">
        <v>4</v>
      </c>
      <c r="K18">
        <v>192</v>
      </c>
      <c r="L18">
        <v>189</v>
      </c>
      <c r="M18">
        <v>4</v>
      </c>
      <c r="N18">
        <v>333</v>
      </c>
      <c r="O18">
        <v>327</v>
      </c>
      <c r="P18">
        <v>5</v>
      </c>
      <c r="Q18">
        <v>370</v>
      </c>
      <c r="R18">
        <v>332</v>
      </c>
      <c r="S18">
        <v>37</v>
      </c>
      <c r="T18">
        <v>17</v>
      </c>
      <c r="U18">
        <v>14</v>
      </c>
      <c r="V18">
        <v>3</v>
      </c>
      <c r="W18">
        <v>105</v>
      </c>
      <c r="X18">
        <v>75</v>
      </c>
      <c r="Y18">
        <v>31</v>
      </c>
    </row>
    <row r="19" spans="1:25">
      <c r="A19" t="s">
        <v>916</v>
      </c>
      <c r="B19">
        <v>777</v>
      </c>
      <c r="C19">
        <v>684</v>
      </c>
      <c r="D19">
        <v>93</v>
      </c>
      <c r="E19">
        <v>671</v>
      </c>
      <c r="F19">
        <v>600</v>
      </c>
      <c r="G19">
        <v>71</v>
      </c>
      <c r="H19">
        <v>116</v>
      </c>
      <c r="I19">
        <v>115</v>
      </c>
      <c r="J19">
        <v>1</v>
      </c>
      <c r="K19">
        <v>83</v>
      </c>
      <c r="L19">
        <v>76</v>
      </c>
      <c r="M19">
        <v>7</v>
      </c>
      <c r="N19">
        <v>201</v>
      </c>
      <c r="O19">
        <v>196</v>
      </c>
      <c r="P19">
        <v>5</v>
      </c>
      <c r="Q19">
        <v>252</v>
      </c>
      <c r="R19">
        <v>198</v>
      </c>
      <c r="S19">
        <v>54</v>
      </c>
      <c r="T19">
        <v>19</v>
      </c>
      <c r="U19">
        <v>15</v>
      </c>
      <c r="V19">
        <v>4</v>
      </c>
      <c r="W19">
        <v>106</v>
      </c>
      <c r="X19">
        <v>85</v>
      </c>
      <c r="Y19">
        <v>22</v>
      </c>
    </row>
    <row r="20" spans="1:25">
      <c r="A20" t="s">
        <v>915</v>
      </c>
      <c r="B20">
        <v>2266</v>
      </c>
      <c r="C20">
        <v>2039</v>
      </c>
      <c r="D20">
        <v>227</v>
      </c>
      <c r="E20">
        <v>2058</v>
      </c>
      <c r="F20">
        <v>1887</v>
      </c>
      <c r="G20">
        <v>172</v>
      </c>
      <c r="H20">
        <v>125</v>
      </c>
      <c r="I20">
        <v>121</v>
      </c>
      <c r="J20">
        <v>4</v>
      </c>
      <c r="K20">
        <v>311</v>
      </c>
      <c r="L20">
        <v>294</v>
      </c>
      <c r="M20">
        <v>17</v>
      </c>
      <c r="N20">
        <v>710</v>
      </c>
      <c r="O20">
        <v>682</v>
      </c>
      <c r="P20">
        <v>28</v>
      </c>
      <c r="Q20">
        <v>822</v>
      </c>
      <c r="R20">
        <v>717</v>
      </c>
      <c r="S20">
        <v>105</v>
      </c>
      <c r="T20">
        <v>90</v>
      </c>
      <c r="U20">
        <v>73</v>
      </c>
      <c r="V20">
        <v>17</v>
      </c>
      <c r="W20">
        <v>208</v>
      </c>
      <c r="X20">
        <v>152</v>
      </c>
      <c r="Y20">
        <v>55</v>
      </c>
    </row>
    <row r="21" spans="1:25">
      <c r="A21" t="s">
        <v>914</v>
      </c>
      <c r="B21">
        <v>1209</v>
      </c>
      <c r="C21">
        <v>1071</v>
      </c>
      <c r="D21">
        <v>138</v>
      </c>
      <c r="E21">
        <v>1098</v>
      </c>
      <c r="F21">
        <v>1000</v>
      </c>
      <c r="G21">
        <v>98</v>
      </c>
      <c r="H21">
        <v>93</v>
      </c>
      <c r="I21">
        <v>89</v>
      </c>
      <c r="J21">
        <v>4</v>
      </c>
      <c r="K21">
        <v>197</v>
      </c>
      <c r="L21">
        <v>185</v>
      </c>
      <c r="M21">
        <v>12</v>
      </c>
      <c r="N21">
        <v>359</v>
      </c>
      <c r="O21">
        <v>336</v>
      </c>
      <c r="P21">
        <v>23</v>
      </c>
      <c r="Q21">
        <v>414</v>
      </c>
      <c r="R21">
        <v>359</v>
      </c>
      <c r="S21">
        <v>55</v>
      </c>
      <c r="T21">
        <v>34</v>
      </c>
      <c r="U21">
        <v>30</v>
      </c>
      <c r="V21">
        <v>4</v>
      </c>
      <c r="W21">
        <v>111</v>
      </c>
      <c r="X21">
        <v>71</v>
      </c>
      <c r="Y21">
        <v>40</v>
      </c>
    </row>
    <row r="22" spans="1:25">
      <c r="A22" t="s">
        <v>913</v>
      </c>
      <c r="B22">
        <v>506</v>
      </c>
      <c r="C22">
        <v>481</v>
      </c>
      <c r="D22">
        <v>25</v>
      </c>
      <c r="E22">
        <v>465</v>
      </c>
      <c r="F22">
        <v>447</v>
      </c>
      <c r="G22">
        <v>18</v>
      </c>
      <c r="H22">
        <v>74</v>
      </c>
      <c r="I22">
        <v>74</v>
      </c>
      <c r="J22" t="s">
        <v>19</v>
      </c>
      <c r="K22">
        <v>60</v>
      </c>
      <c r="L22">
        <v>58</v>
      </c>
      <c r="M22">
        <v>2</v>
      </c>
      <c r="N22">
        <v>149</v>
      </c>
      <c r="O22">
        <v>146</v>
      </c>
      <c r="P22">
        <v>3</v>
      </c>
      <c r="Q22">
        <v>167</v>
      </c>
      <c r="R22">
        <v>155</v>
      </c>
      <c r="S22">
        <v>12</v>
      </c>
      <c r="T22">
        <v>15</v>
      </c>
      <c r="U22">
        <v>14</v>
      </c>
      <c r="V22">
        <v>1</v>
      </c>
      <c r="W22">
        <v>42</v>
      </c>
      <c r="X22">
        <v>34</v>
      </c>
      <c r="Y22">
        <v>8</v>
      </c>
    </row>
    <row r="23" spans="1:25">
      <c r="A23" t="s">
        <v>912</v>
      </c>
      <c r="B23">
        <v>327</v>
      </c>
      <c r="C23">
        <v>303</v>
      </c>
      <c r="D23">
        <v>25</v>
      </c>
      <c r="E23">
        <v>304</v>
      </c>
      <c r="F23">
        <v>281</v>
      </c>
      <c r="G23">
        <v>23</v>
      </c>
      <c r="H23">
        <v>47</v>
      </c>
      <c r="I23">
        <v>43</v>
      </c>
      <c r="J23">
        <v>5</v>
      </c>
      <c r="K23">
        <v>40</v>
      </c>
      <c r="L23">
        <v>37</v>
      </c>
      <c r="M23">
        <v>4</v>
      </c>
      <c r="N23">
        <v>95</v>
      </c>
      <c r="O23">
        <v>94</v>
      </c>
      <c r="P23">
        <v>1</v>
      </c>
      <c r="Q23">
        <v>118</v>
      </c>
      <c r="R23">
        <v>105</v>
      </c>
      <c r="S23">
        <v>14</v>
      </c>
      <c r="T23">
        <v>3</v>
      </c>
      <c r="U23">
        <v>3</v>
      </c>
      <c r="V23" t="s">
        <v>19</v>
      </c>
      <c r="W23">
        <v>23</v>
      </c>
      <c r="X23">
        <v>22</v>
      </c>
      <c r="Y23">
        <v>2</v>
      </c>
    </row>
    <row r="24" spans="1:25">
      <c r="A24" t="s">
        <v>911</v>
      </c>
      <c r="B24">
        <v>249</v>
      </c>
      <c r="C24">
        <v>233</v>
      </c>
      <c r="D24">
        <v>16</v>
      </c>
      <c r="E24">
        <v>223</v>
      </c>
      <c r="F24">
        <v>213</v>
      </c>
      <c r="G24">
        <v>10</v>
      </c>
      <c r="H24">
        <v>50</v>
      </c>
      <c r="I24">
        <v>49</v>
      </c>
      <c r="J24">
        <v>1</v>
      </c>
      <c r="K24">
        <v>24</v>
      </c>
      <c r="L24">
        <v>22</v>
      </c>
      <c r="M24">
        <v>2</v>
      </c>
      <c r="N24">
        <v>56</v>
      </c>
      <c r="O24">
        <v>55</v>
      </c>
      <c r="P24">
        <v>1</v>
      </c>
      <c r="Q24">
        <v>87</v>
      </c>
      <c r="R24">
        <v>81</v>
      </c>
      <c r="S24">
        <v>6</v>
      </c>
      <c r="T24">
        <v>5</v>
      </c>
      <c r="U24">
        <v>5</v>
      </c>
      <c r="V24" t="s">
        <v>19</v>
      </c>
      <c r="W24">
        <v>25</v>
      </c>
      <c r="X24">
        <v>20</v>
      </c>
      <c r="Y24">
        <v>5</v>
      </c>
    </row>
    <row r="25" spans="1:25">
      <c r="A25" t="s">
        <v>910</v>
      </c>
      <c r="B25">
        <v>160</v>
      </c>
      <c r="C25">
        <v>155</v>
      </c>
      <c r="D25">
        <v>5</v>
      </c>
      <c r="E25">
        <v>133</v>
      </c>
      <c r="F25">
        <v>129</v>
      </c>
      <c r="G25">
        <v>4</v>
      </c>
      <c r="H25">
        <v>27</v>
      </c>
      <c r="I25">
        <v>27</v>
      </c>
      <c r="J25" t="s">
        <v>19</v>
      </c>
      <c r="K25">
        <v>17</v>
      </c>
      <c r="L25">
        <v>16</v>
      </c>
      <c r="M25">
        <v>1</v>
      </c>
      <c r="N25">
        <v>38</v>
      </c>
      <c r="O25">
        <v>38</v>
      </c>
      <c r="P25" t="s">
        <v>19</v>
      </c>
      <c r="Q25">
        <v>52</v>
      </c>
      <c r="R25">
        <v>48</v>
      </c>
      <c r="S25">
        <v>3</v>
      </c>
      <c r="T25" t="s">
        <v>19</v>
      </c>
      <c r="U25" t="s">
        <v>19</v>
      </c>
      <c r="V25" t="s">
        <v>19</v>
      </c>
      <c r="W25">
        <v>27</v>
      </c>
      <c r="X25">
        <v>27</v>
      </c>
      <c r="Y25">
        <v>1</v>
      </c>
    </row>
    <row r="26" spans="1:25">
      <c r="A26" t="s">
        <v>909</v>
      </c>
      <c r="B26">
        <v>191</v>
      </c>
      <c r="C26">
        <v>179</v>
      </c>
      <c r="D26">
        <v>12</v>
      </c>
      <c r="E26">
        <v>159</v>
      </c>
      <c r="F26">
        <v>150</v>
      </c>
      <c r="G26">
        <v>10</v>
      </c>
      <c r="H26">
        <v>64</v>
      </c>
      <c r="I26">
        <v>62</v>
      </c>
      <c r="J26">
        <v>1</v>
      </c>
      <c r="K26">
        <v>8</v>
      </c>
      <c r="L26">
        <v>6</v>
      </c>
      <c r="M26">
        <v>2</v>
      </c>
      <c r="N26">
        <v>43</v>
      </c>
      <c r="O26">
        <v>41</v>
      </c>
      <c r="P26">
        <v>2</v>
      </c>
      <c r="Q26">
        <v>43</v>
      </c>
      <c r="R26">
        <v>38</v>
      </c>
      <c r="S26">
        <v>5</v>
      </c>
      <c r="T26">
        <v>2</v>
      </c>
      <c r="U26">
        <v>2</v>
      </c>
      <c r="V26" t="s">
        <v>19</v>
      </c>
      <c r="W26">
        <v>31</v>
      </c>
      <c r="X26">
        <v>30</v>
      </c>
      <c r="Y26">
        <v>2</v>
      </c>
    </row>
    <row r="27" spans="1:25">
      <c r="A27" t="s">
        <v>908</v>
      </c>
      <c r="B27">
        <v>492</v>
      </c>
      <c r="C27">
        <v>459</v>
      </c>
      <c r="D27">
        <v>33</v>
      </c>
      <c r="E27">
        <v>419</v>
      </c>
      <c r="F27">
        <v>395</v>
      </c>
      <c r="G27">
        <v>25</v>
      </c>
      <c r="H27">
        <v>100</v>
      </c>
      <c r="I27">
        <v>96</v>
      </c>
      <c r="J27">
        <v>4</v>
      </c>
      <c r="K27">
        <v>58</v>
      </c>
      <c r="L27">
        <v>52</v>
      </c>
      <c r="M27">
        <v>7</v>
      </c>
      <c r="N27">
        <v>97</v>
      </c>
      <c r="O27">
        <v>96</v>
      </c>
      <c r="P27">
        <v>1</v>
      </c>
      <c r="Q27">
        <v>151</v>
      </c>
      <c r="R27">
        <v>140</v>
      </c>
      <c r="S27">
        <v>11</v>
      </c>
      <c r="T27">
        <v>13</v>
      </c>
      <c r="U27">
        <v>11</v>
      </c>
      <c r="V27">
        <v>2</v>
      </c>
      <c r="W27">
        <v>73</v>
      </c>
      <c r="X27">
        <v>64</v>
      </c>
      <c r="Y27">
        <v>8</v>
      </c>
    </row>
    <row r="28" spans="1:25">
      <c r="A28" t="s">
        <v>907</v>
      </c>
      <c r="B28">
        <v>394</v>
      </c>
      <c r="C28">
        <v>336</v>
      </c>
      <c r="D28">
        <v>58</v>
      </c>
      <c r="E28">
        <v>358</v>
      </c>
      <c r="F28">
        <v>306</v>
      </c>
      <c r="G28">
        <v>52</v>
      </c>
      <c r="H28">
        <v>66</v>
      </c>
      <c r="I28">
        <v>66</v>
      </c>
      <c r="J28" t="s">
        <v>19</v>
      </c>
      <c r="K28">
        <v>48</v>
      </c>
      <c r="L28">
        <v>42</v>
      </c>
      <c r="M28">
        <v>6</v>
      </c>
      <c r="N28">
        <v>97</v>
      </c>
      <c r="O28">
        <v>92</v>
      </c>
      <c r="P28">
        <v>5</v>
      </c>
      <c r="Q28">
        <v>142</v>
      </c>
      <c r="R28">
        <v>104</v>
      </c>
      <c r="S28">
        <v>39</v>
      </c>
      <c r="T28">
        <v>5</v>
      </c>
      <c r="U28">
        <v>3</v>
      </c>
      <c r="V28">
        <v>2</v>
      </c>
      <c r="W28">
        <v>36</v>
      </c>
      <c r="X28">
        <v>30</v>
      </c>
      <c r="Y28">
        <v>5</v>
      </c>
    </row>
    <row r="29" spans="1:25">
      <c r="A29" t="s">
        <v>906</v>
      </c>
      <c r="B29">
        <v>653</v>
      </c>
      <c r="C29">
        <v>615</v>
      </c>
      <c r="D29">
        <v>39</v>
      </c>
      <c r="E29">
        <v>591</v>
      </c>
      <c r="F29">
        <v>563</v>
      </c>
      <c r="G29">
        <v>28</v>
      </c>
      <c r="H29">
        <v>70</v>
      </c>
      <c r="I29">
        <v>68</v>
      </c>
      <c r="J29">
        <v>2</v>
      </c>
      <c r="K29">
        <v>88</v>
      </c>
      <c r="L29">
        <v>85</v>
      </c>
      <c r="M29">
        <v>3</v>
      </c>
      <c r="N29">
        <v>193</v>
      </c>
      <c r="O29">
        <v>189</v>
      </c>
      <c r="P29">
        <v>4</v>
      </c>
      <c r="Q29">
        <v>226</v>
      </c>
      <c r="R29">
        <v>209</v>
      </c>
      <c r="S29">
        <v>17</v>
      </c>
      <c r="T29">
        <v>14</v>
      </c>
      <c r="U29">
        <v>12</v>
      </c>
      <c r="V29">
        <v>2</v>
      </c>
      <c r="W29">
        <v>62</v>
      </c>
      <c r="X29">
        <v>52</v>
      </c>
      <c r="Y29">
        <v>10</v>
      </c>
    </row>
    <row r="30" spans="1:25">
      <c r="A30" t="s">
        <v>905</v>
      </c>
      <c r="B30">
        <v>1361</v>
      </c>
      <c r="C30">
        <v>1167</v>
      </c>
      <c r="D30">
        <v>195</v>
      </c>
      <c r="E30">
        <v>1216</v>
      </c>
      <c r="F30">
        <v>1064</v>
      </c>
      <c r="G30">
        <v>153</v>
      </c>
      <c r="H30">
        <v>171</v>
      </c>
      <c r="I30">
        <v>161</v>
      </c>
      <c r="J30">
        <v>11</v>
      </c>
      <c r="K30">
        <v>175</v>
      </c>
      <c r="L30">
        <v>156</v>
      </c>
      <c r="M30">
        <v>19</v>
      </c>
      <c r="N30">
        <v>392</v>
      </c>
      <c r="O30">
        <v>364</v>
      </c>
      <c r="P30">
        <v>28</v>
      </c>
      <c r="Q30">
        <v>453</v>
      </c>
      <c r="R30">
        <v>362</v>
      </c>
      <c r="S30">
        <v>91</v>
      </c>
      <c r="T30">
        <v>25</v>
      </c>
      <c r="U30">
        <v>21</v>
      </c>
      <c r="V30">
        <v>4</v>
      </c>
      <c r="W30">
        <v>145</v>
      </c>
      <c r="X30">
        <v>103</v>
      </c>
      <c r="Y30">
        <v>42</v>
      </c>
    </row>
    <row r="31" spans="1:25">
      <c r="A31" t="s">
        <v>904</v>
      </c>
      <c r="B31">
        <v>343</v>
      </c>
      <c r="C31">
        <v>313</v>
      </c>
      <c r="D31">
        <v>30</v>
      </c>
      <c r="E31">
        <v>304</v>
      </c>
      <c r="F31">
        <v>281</v>
      </c>
      <c r="G31">
        <v>23</v>
      </c>
      <c r="H31">
        <v>51</v>
      </c>
      <c r="I31">
        <v>49</v>
      </c>
      <c r="J31">
        <v>2</v>
      </c>
      <c r="K31">
        <v>23</v>
      </c>
      <c r="L31">
        <v>20</v>
      </c>
      <c r="M31">
        <v>2</v>
      </c>
      <c r="N31">
        <v>80</v>
      </c>
      <c r="O31">
        <v>78</v>
      </c>
      <c r="P31">
        <v>2</v>
      </c>
      <c r="Q31">
        <v>138</v>
      </c>
      <c r="R31">
        <v>122</v>
      </c>
      <c r="S31">
        <v>16</v>
      </c>
      <c r="T31">
        <v>12</v>
      </c>
      <c r="U31">
        <v>11</v>
      </c>
      <c r="V31">
        <v>1</v>
      </c>
      <c r="W31">
        <v>39</v>
      </c>
      <c r="X31">
        <v>32</v>
      </c>
      <c r="Y31">
        <v>7</v>
      </c>
    </row>
    <row r="32" spans="1:25">
      <c r="A32" t="s">
        <v>903</v>
      </c>
      <c r="B32">
        <v>215</v>
      </c>
      <c r="C32">
        <v>207</v>
      </c>
      <c r="D32">
        <v>8</v>
      </c>
      <c r="E32">
        <v>187</v>
      </c>
      <c r="F32">
        <v>180</v>
      </c>
      <c r="G32">
        <v>8</v>
      </c>
      <c r="H32">
        <v>47</v>
      </c>
      <c r="I32">
        <v>44</v>
      </c>
      <c r="J32">
        <v>3</v>
      </c>
      <c r="K32">
        <v>13</v>
      </c>
      <c r="L32">
        <v>12</v>
      </c>
      <c r="M32">
        <v>1</v>
      </c>
      <c r="N32">
        <v>44</v>
      </c>
      <c r="O32">
        <v>43</v>
      </c>
      <c r="P32">
        <v>2</v>
      </c>
      <c r="Q32">
        <v>80</v>
      </c>
      <c r="R32">
        <v>77</v>
      </c>
      <c r="S32">
        <v>3</v>
      </c>
      <c r="T32">
        <v>4</v>
      </c>
      <c r="U32">
        <v>4</v>
      </c>
      <c r="V32" t="s">
        <v>19</v>
      </c>
      <c r="W32">
        <v>28</v>
      </c>
      <c r="X32">
        <v>27</v>
      </c>
      <c r="Y32">
        <v>1</v>
      </c>
    </row>
    <row r="33" spans="1:25">
      <c r="A33" t="s">
        <v>902</v>
      </c>
      <c r="B33">
        <v>585</v>
      </c>
      <c r="C33">
        <v>525</v>
      </c>
      <c r="D33">
        <v>60</v>
      </c>
      <c r="E33">
        <v>540</v>
      </c>
      <c r="F33">
        <v>489</v>
      </c>
      <c r="G33">
        <v>51</v>
      </c>
      <c r="H33">
        <v>63</v>
      </c>
      <c r="I33">
        <v>61</v>
      </c>
      <c r="J33">
        <v>2</v>
      </c>
      <c r="K33">
        <v>63</v>
      </c>
      <c r="L33">
        <v>58</v>
      </c>
      <c r="M33">
        <v>4</v>
      </c>
      <c r="N33">
        <v>147</v>
      </c>
      <c r="O33">
        <v>143</v>
      </c>
      <c r="P33">
        <v>4</v>
      </c>
      <c r="Q33">
        <v>244</v>
      </c>
      <c r="R33">
        <v>205</v>
      </c>
      <c r="S33">
        <v>39</v>
      </c>
      <c r="T33">
        <v>24</v>
      </c>
      <c r="U33">
        <v>21</v>
      </c>
      <c r="V33">
        <v>2</v>
      </c>
      <c r="W33">
        <v>46</v>
      </c>
      <c r="X33">
        <v>37</v>
      </c>
      <c r="Y33">
        <v>9</v>
      </c>
    </row>
    <row r="34" spans="1:25">
      <c r="A34" t="s">
        <v>901</v>
      </c>
      <c r="B34">
        <v>1366</v>
      </c>
      <c r="C34">
        <v>1258</v>
      </c>
      <c r="D34">
        <v>108</v>
      </c>
      <c r="E34">
        <v>1203</v>
      </c>
      <c r="F34">
        <v>1134</v>
      </c>
      <c r="G34">
        <v>69</v>
      </c>
      <c r="H34">
        <v>111</v>
      </c>
      <c r="I34">
        <v>108</v>
      </c>
      <c r="J34">
        <v>3</v>
      </c>
      <c r="K34">
        <v>162</v>
      </c>
      <c r="L34">
        <v>155</v>
      </c>
      <c r="M34">
        <v>7</v>
      </c>
      <c r="N34">
        <v>356</v>
      </c>
      <c r="O34">
        <v>348</v>
      </c>
      <c r="P34">
        <v>7</v>
      </c>
      <c r="Q34">
        <v>542</v>
      </c>
      <c r="R34">
        <v>491</v>
      </c>
      <c r="S34">
        <v>51</v>
      </c>
      <c r="T34">
        <v>32</v>
      </c>
      <c r="U34">
        <v>31</v>
      </c>
      <c r="V34">
        <v>1</v>
      </c>
      <c r="W34">
        <v>163</v>
      </c>
      <c r="X34">
        <v>124</v>
      </c>
      <c r="Y34">
        <v>38</v>
      </c>
    </row>
    <row r="35" spans="1:25">
      <c r="A35" t="s">
        <v>900</v>
      </c>
      <c r="B35">
        <v>1094</v>
      </c>
      <c r="C35">
        <v>1007</v>
      </c>
      <c r="D35">
        <v>87</v>
      </c>
      <c r="E35">
        <v>985</v>
      </c>
      <c r="F35">
        <v>922</v>
      </c>
      <c r="G35">
        <v>63</v>
      </c>
      <c r="H35">
        <v>101</v>
      </c>
      <c r="I35">
        <v>100</v>
      </c>
      <c r="J35">
        <v>1</v>
      </c>
      <c r="K35">
        <v>118</v>
      </c>
      <c r="L35">
        <v>114</v>
      </c>
      <c r="M35">
        <v>4</v>
      </c>
      <c r="N35">
        <v>266</v>
      </c>
      <c r="O35">
        <v>262</v>
      </c>
      <c r="P35">
        <v>4</v>
      </c>
      <c r="Q35">
        <v>470</v>
      </c>
      <c r="R35">
        <v>423</v>
      </c>
      <c r="S35">
        <v>47</v>
      </c>
      <c r="T35">
        <v>31</v>
      </c>
      <c r="U35">
        <v>23</v>
      </c>
      <c r="V35">
        <v>8</v>
      </c>
      <c r="W35">
        <v>109</v>
      </c>
      <c r="X35">
        <v>85</v>
      </c>
      <c r="Y35">
        <v>24</v>
      </c>
    </row>
    <row r="36" spans="1:25">
      <c r="A36" t="s">
        <v>899</v>
      </c>
      <c r="B36">
        <v>309</v>
      </c>
      <c r="C36">
        <v>281</v>
      </c>
      <c r="D36">
        <v>28</v>
      </c>
      <c r="E36">
        <v>269</v>
      </c>
      <c r="F36">
        <v>248</v>
      </c>
      <c r="G36">
        <v>21</v>
      </c>
      <c r="H36">
        <v>48</v>
      </c>
      <c r="I36">
        <v>47</v>
      </c>
      <c r="J36">
        <v>2</v>
      </c>
      <c r="K36">
        <v>26</v>
      </c>
      <c r="L36">
        <v>22</v>
      </c>
      <c r="M36">
        <v>4</v>
      </c>
      <c r="N36">
        <v>74</v>
      </c>
      <c r="O36">
        <v>70</v>
      </c>
      <c r="P36">
        <v>4</v>
      </c>
      <c r="Q36">
        <v>112</v>
      </c>
      <c r="R36">
        <v>102</v>
      </c>
      <c r="S36">
        <v>10</v>
      </c>
      <c r="T36">
        <v>9</v>
      </c>
      <c r="U36">
        <v>7</v>
      </c>
      <c r="V36">
        <v>2</v>
      </c>
      <c r="W36">
        <v>40</v>
      </c>
      <c r="X36">
        <v>33</v>
      </c>
      <c r="Y36">
        <v>7</v>
      </c>
    </row>
    <row r="37" spans="1:25">
      <c r="A37" t="s">
        <v>898</v>
      </c>
      <c r="B37">
        <v>178</v>
      </c>
      <c r="C37">
        <v>176</v>
      </c>
      <c r="D37">
        <v>2</v>
      </c>
      <c r="E37">
        <v>156</v>
      </c>
      <c r="F37">
        <v>155</v>
      </c>
      <c r="G37">
        <v>1</v>
      </c>
      <c r="H37">
        <v>35</v>
      </c>
      <c r="I37">
        <v>35</v>
      </c>
      <c r="J37" t="s">
        <v>19</v>
      </c>
      <c r="K37">
        <v>6</v>
      </c>
      <c r="L37">
        <v>5</v>
      </c>
      <c r="M37">
        <v>1</v>
      </c>
      <c r="N37">
        <v>26</v>
      </c>
      <c r="O37">
        <v>26</v>
      </c>
      <c r="P37" t="s">
        <v>19</v>
      </c>
      <c r="Q37">
        <v>85</v>
      </c>
      <c r="R37">
        <v>85</v>
      </c>
      <c r="S37" t="s">
        <v>19</v>
      </c>
      <c r="T37">
        <v>4</v>
      </c>
      <c r="U37">
        <v>4</v>
      </c>
      <c r="V37" t="s">
        <v>19</v>
      </c>
      <c r="W37">
        <v>22</v>
      </c>
      <c r="X37">
        <v>21</v>
      </c>
      <c r="Y37">
        <v>1</v>
      </c>
    </row>
    <row r="38" spans="1:25">
      <c r="A38" t="s">
        <v>897</v>
      </c>
      <c r="B38">
        <v>160</v>
      </c>
      <c r="C38">
        <v>151</v>
      </c>
      <c r="D38">
        <v>9</v>
      </c>
      <c r="E38">
        <v>137</v>
      </c>
      <c r="F38">
        <v>130</v>
      </c>
      <c r="G38">
        <v>7</v>
      </c>
      <c r="H38">
        <v>30</v>
      </c>
      <c r="I38">
        <v>30</v>
      </c>
      <c r="J38" t="s">
        <v>19</v>
      </c>
      <c r="K38">
        <v>15</v>
      </c>
      <c r="L38">
        <v>14</v>
      </c>
      <c r="M38">
        <v>2</v>
      </c>
      <c r="N38">
        <v>30</v>
      </c>
      <c r="O38">
        <v>28</v>
      </c>
      <c r="P38">
        <v>2</v>
      </c>
      <c r="Q38">
        <v>60</v>
      </c>
      <c r="R38">
        <v>56</v>
      </c>
      <c r="S38">
        <v>4</v>
      </c>
      <c r="T38">
        <v>3</v>
      </c>
      <c r="U38">
        <v>3</v>
      </c>
      <c r="V38" t="s">
        <v>19</v>
      </c>
      <c r="W38">
        <v>23</v>
      </c>
      <c r="X38">
        <v>22</v>
      </c>
      <c r="Y38">
        <v>2</v>
      </c>
    </row>
    <row r="39" spans="1:25">
      <c r="A39" t="s">
        <v>896</v>
      </c>
      <c r="B39">
        <v>183</v>
      </c>
      <c r="C39">
        <v>150</v>
      </c>
      <c r="D39">
        <v>33</v>
      </c>
      <c r="E39">
        <v>153</v>
      </c>
      <c r="F39">
        <v>124</v>
      </c>
      <c r="G39">
        <v>30</v>
      </c>
      <c r="H39">
        <v>22</v>
      </c>
      <c r="I39">
        <v>20</v>
      </c>
      <c r="J39">
        <v>2</v>
      </c>
      <c r="K39">
        <v>12</v>
      </c>
      <c r="L39">
        <v>10</v>
      </c>
      <c r="M39">
        <v>2</v>
      </c>
      <c r="N39">
        <v>21</v>
      </c>
      <c r="O39">
        <v>19</v>
      </c>
      <c r="P39">
        <v>2</v>
      </c>
      <c r="Q39">
        <v>92</v>
      </c>
      <c r="R39">
        <v>68</v>
      </c>
      <c r="S39">
        <v>24</v>
      </c>
      <c r="T39">
        <v>7</v>
      </c>
      <c r="U39">
        <v>7</v>
      </c>
      <c r="V39">
        <v>0</v>
      </c>
      <c r="W39">
        <v>30</v>
      </c>
      <c r="X39">
        <v>27</v>
      </c>
      <c r="Y39">
        <v>3</v>
      </c>
    </row>
    <row r="40" spans="1:25">
      <c r="A40" t="s">
        <v>895</v>
      </c>
      <c r="B40">
        <v>524</v>
      </c>
      <c r="C40">
        <v>493</v>
      </c>
      <c r="D40">
        <v>31</v>
      </c>
      <c r="E40">
        <v>461</v>
      </c>
      <c r="F40">
        <v>436</v>
      </c>
      <c r="G40">
        <v>25</v>
      </c>
      <c r="H40">
        <v>51</v>
      </c>
      <c r="I40">
        <v>49</v>
      </c>
      <c r="J40">
        <v>2</v>
      </c>
      <c r="K40">
        <v>42</v>
      </c>
      <c r="L40">
        <v>41</v>
      </c>
      <c r="M40">
        <v>2</v>
      </c>
      <c r="N40">
        <v>124</v>
      </c>
      <c r="O40">
        <v>122</v>
      </c>
      <c r="P40">
        <v>2</v>
      </c>
      <c r="Q40">
        <v>225</v>
      </c>
      <c r="R40">
        <v>205</v>
      </c>
      <c r="S40">
        <v>20</v>
      </c>
      <c r="T40">
        <v>19</v>
      </c>
      <c r="U40">
        <v>19</v>
      </c>
      <c r="V40" t="s">
        <v>19</v>
      </c>
      <c r="W40">
        <v>63</v>
      </c>
      <c r="X40">
        <v>57</v>
      </c>
      <c r="Y40">
        <v>6</v>
      </c>
    </row>
    <row r="41" spans="1:25">
      <c r="A41" t="s">
        <v>894</v>
      </c>
      <c r="B41">
        <v>690</v>
      </c>
      <c r="C41">
        <v>629</v>
      </c>
      <c r="D41">
        <v>61</v>
      </c>
      <c r="E41">
        <v>603</v>
      </c>
      <c r="F41">
        <v>561</v>
      </c>
      <c r="G41">
        <v>42</v>
      </c>
      <c r="H41">
        <v>102</v>
      </c>
      <c r="I41">
        <v>99</v>
      </c>
      <c r="J41">
        <v>3</v>
      </c>
      <c r="K41">
        <v>62</v>
      </c>
      <c r="L41">
        <v>56</v>
      </c>
      <c r="M41">
        <v>5</v>
      </c>
      <c r="N41">
        <v>173</v>
      </c>
      <c r="O41">
        <v>170</v>
      </c>
      <c r="P41">
        <v>3</v>
      </c>
      <c r="Q41">
        <v>252</v>
      </c>
      <c r="R41">
        <v>224</v>
      </c>
      <c r="S41">
        <v>29</v>
      </c>
      <c r="T41">
        <v>14</v>
      </c>
      <c r="U41">
        <v>13</v>
      </c>
      <c r="V41">
        <v>2</v>
      </c>
      <c r="W41">
        <v>87</v>
      </c>
      <c r="X41">
        <v>68</v>
      </c>
      <c r="Y41">
        <v>20</v>
      </c>
    </row>
    <row r="42" spans="1:25">
      <c r="A42" t="s">
        <v>893</v>
      </c>
      <c r="B42">
        <v>358</v>
      </c>
      <c r="C42">
        <v>304</v>
      </c>
      <c r="D42">
        <v>54</v>
      </c>
      <c r="E42">
        <v>325</v>
      </c>
      <c r="F42">
        <v>275</v>
      </c>
      <c r="G42">
        <v>50</v>
      </c>
      <c r="H42">
        <v>77</v>
      </c>
      <c r="I42">
        <v>72</v>
      </c>
      <c r="J42">
        <v>6</v>
      </c>
      <c r="K42">
        <v>31</v>
      </c>
      <c r="L42">
        <v>27</v>
      </c>
      <c r="M42">
        <v>4</v>
      </c>
      <c r="N42">
        <v>97</v>
      </c>
      <c r="O42">
        <v>85</v>
      </c>
      <c r="P42">
        <v>12</v>
      </c>
      <c r="Q42">
        <v>114</v>
      </c>
      <c r="R42">
        <v>88</v>
      </c>
      <c r="S42">
        <v>26</v>
      </c>
      <c r="T42">
        <v>5</v>
      </c>
      <c r="U42">
        <v>4</v>
      </c>
      <c r="V42">
        <v>2</v>
      </c>
      <c r="W42">
        <v>33</v>
      </c>
      <c r="X42">
        <v>29</v>
      </c>
      <c r="Y42">
        <v>4</v>
      </c>
    </row>
    <row r="43" spans="1:25">
      <c r="A43" t="s">
        <v>892</v>
      </c>
      <c r="B43">
        <v>313</v>
      </c>
      <c r="C43">
        <v>294</v>
      </c>
      <c r="D43">
        <v>19</v>
      </c>
      <c r="E43">
        <v>281</v>
      </c>
      <c r="F43">
        <v>263</v>
      </c>
      <c r="G43">
        <v>18</v>
      </c>
      <c r="H43">
        <v>35</v>
      </c>
      <c r="I43">
        <v>30</v>
      </c>
      <c r="J43">
        <v>5</v>
      </c>
      <c r="K43">
        <v>44</v>
      </c>
      <c r="L43">
        <v>39</v>
      </c>
      <c r="M43">
        <v>4</v>
      </c>
      <c r="N43">
        <v>58</v>
      </c>
      <c r="O43">
        <v>55</v>
      </c>
      <c r="P43">
        <v>3</v>
      </c>
      <c r="Q43">
        <v>138</v>
      </c>
      <c r="R43">
        <v>134</v>
      </c>
      <c r="S43">
        <v>5</v>
      </c>
      <c r="T43">
        <v>6</v>
      </c>
      <c r="U43">
        <v>5</v>
      </c>
      <c r="V43">
        <v>1</v>
      </c>
      <c r="W43">
        <v>32</v>
      </c>
      <c r="X43">
        <v>31</v>
      </c>
      <c r="Y43">
        <v>1</v>
      </c>
    </row>
    <row r="44" spans="1:25">
      <c r="A44" t="s">
        <v>891</v>
      </c>
      <c r="B44">
        <v>264</v>
      </c>
      <c r="C44">
        <v>259</v>
      </c>
      <c r="D44">
        <v>4</v>
      </c>
      <c r="E44">
        <v>215</v>
      </c>
      <c r="F44">
        <v>212</v>
      </c>
      <c r="G44">
        <v>3</v>
      </c>
      <c r="H44">
        <v>56</v>
      </c>
      <c r="I44">
        <v>56</v>
      </c>
      <c r="J44">
        <v>1</v>
      </c>
      <c r="K44">
        <v>11</v>
      </c>
      <c r="L44">
        <v>10</v>
      </c>
      <c r="M44">
        <v>1</v>
      </c>
      <c r="N44">
        <v>46</v>
      </c>
      <c r="O44">
        <v>46</v>
      </c>
      <c r="P44">
        <v>0</v>
      </c>
      <c r="Q44">
        <v>102</v>
      </c>
      <c r="R44">
        <v>101</v>
      </c>
      <c r="S44">
        <v>2</v>
      </c>
      <c r="T44" t="s">
        <v>19</v>
      </c>
      <c r="U44" t="s">
        <v>19</v>
      </c>
      <c r="V44" t="s">
        <v>19</v>
      </c>
      <c r="W44">
        <v>49</v>
      </c>
      <c r="X44">
        <v>48</v>
      </c>
      <c r="Y44">
        <v>1</v>
      </c>
    </row>
    <row r="45" spans="1:25">
      <c r="A45" t="s">
        <v>890</v>
      </c>
      <c r="B45">
        <v>310</v>
      </c>
      <c r="C45">
        <v>296</v>
      </c>
      <c r="D45">
        <v>14</v>
      </c>
      <c r="E45">
        <v>281</v>
      </c>
      <c r="F45">
        <v>268</v>
      </c>
      <c r="G45">
        <v>12</v>
      </c>
      <c r="H45">
        <v>48</v>
      </c>
      <c r="I45">
        <v>47</v>
      </c>
      <c r="J45">
        <v>1</v>
      </c>
      <c r="K45">
        <v>26</v>
      </c>
      <c r="L45">
        <v>26</v>
      </c>
      <c r="M45" t="s">
        <v>19</v>
      </c>
      <c r="N45">
        <v>33</v>
      </c>
      <c r="O45">
        <v>33</v>
      </c>
      <c r="P45" t="s">
        <v>19</v>
      </c>
      <c r="Q45">
        <v>164</v>
      </c>
      <c r="R45">
        <v>153</v>
      </c>
      <c r="S45">
        <v>11</v>
      </c>
      <c r="T45">
        <v>10</v>
      </c>
      <c r="U45">
        <v>10</v>
      </c>
      <c r="V45" t="s">
        <v>19</v>
      </c>
      <c r="W45">
        <v>29</v>
      </c>
      <c r="X45">
        <v>28</v>
      </c>
      <c r="Y45">
        <v>2</v>
      </c>
    </row>
    <row r="46" spans="1:25">
      <c r="A46" t="s">
        <v>889</v>
      </c>
      <c r="B46">
        <v>161</v>
      </c>
      <c r="C46">
        <v>138</v>
      </c>
      <c r="D46">
        <v>23</v>
      </c>
      <c r="E46">
        <v>138</v>
      </c>
      <c r="F46">
        <v>115</v>
      </c>
      <c r="G46">
        <v>23</v>
      </c>
      <c r="H46">
        <v>31</v>
      </c>
      <c r="I46">
        <v>28</v>
      </c>
      <c r="J46">
        <v>2</v>
      </c>
      <c r="K46">
        <v>7</v>
      </c>
      <c r="L46">
        <v>4</v>
      </c>
      <c r="M46">
        <v>3</v>
      </c>
      <c r="N46">
        <v>24</v>
      </c>
      <c r="O46">
        <v>23</v>
      </c>
      <c r="P46">
        <v>1</v>
      </c>
      <c r="Q46">
        <v>61</v>
      </c>
      <c r="R46">
        <v>44</v>
      </c>
      <c r="S46">
        <v>17</v>
      </c>
      <c r="T46">
        <v>16</v>
      </c>
      <c r="U46">
        <v>16</v>
      </c>
      <c r="V46" t="s">
        <v>19</v>
      </c>
      <c r="W46">
        <v>22</v>
      </c>
      <c r="X46">
        <v>22</v>
      </c>
      <c r="Y46" t="s">
        <v>19</v>
      </c>
    </row>
    <row r="47" spans="1:25">
      <c r="A47" t="s">
        <v>888</v>
      </c>
      <c r="B47">
        <v>1276</v>
      </c>
      <c r="C47">
        <v>1062</v>
      </c>
      <c r="D47">
        <v>214</v>
      </c>
      <c r="E47">
        <v>1127</v>
      </c>
      <c r="F47">
        <v>946</v>
      </c>
      <c r="G47">
        <v>180</v>
      </c>
      <c r="H47">
        <v>182</v>
      </c>
      <c r="I47">
        <v>173</v>
      </c>
      <c r="J47">
        <v>8</v>
      </c>
      <c r="K47">
        <v>79</v>
      </c>
      <c r="L47">
        <v>63</v>
      </c>
      <c r="M47">
        <v>16</v>
      </c>
      <c r="N47">
        <v>237</v>
      </c>
      <c r="O47">
        <v>221</v>
      </c>
      <c r="P47">
        <v>16</v>
      </c>
      <c r="Q47">
        <v>610</v>
      </c>
      <c r="R47">
        <v>472</v>
      </c>
      <c r="S47">
        <v>138</v>
      </c>
      <c r="T47">
        <v>20</v>
      </c>
      <c r="U47">
        <v>18</v>
      </c>
      <c r="V47">
        <v>3</v>
      </c>
      <c r="W47">
        <v>149</v>
      </c>
      <c r="X47">
        <v>116</v>
      </c>
      <c r="Y47">
        <v>33</v>
      </c>
    </row>
    <row r="48" spans="1:25">
      <c r="A48" t="s">
        <v>887</v>
      </c>
      <c r="B48">
        <v>219</v>
      </c>
      <c r="C48">
        <v>199</v>
      </c>
      <c r="D48">
        <v>20</v>
      </c>
      <c r="E48">
        <v>187</v>
      </c>
      <c r="F48">
        <v>168</v>
      </c>
      <c r="G48">
        <v>19</v>
      </c>
      <c r="H48">
        <v>21</v>
      </c>
      <c r="I48">
        <v>20</v>
      </c>
      <c r="J48">
        <v>1</v>
      </c>
      <c r="K48">
        <v>15</v>
      </c>
      <c r="L48">
        <v>14</v>
      </c>
      <c r="M48">
        <v>1</v>
      </c>
      <c r="N48">
        <v>38</v>
      </c>
      <c r="O48">
        <v>34</v>
      </c>
      <c r="P48">
        <v>3</v>
      </c>
      <c r="Q48">
        <v>106</v>
      </c>
      <c r="R48">
        <v>92</v>
      </c>
      <c r="S48">
        <v>14</v>
      </c>
      <c r="T48">
        <v>8</v>
      </c>
      <c r="U48">
        <v>8</v>
      </c>
      <c r="V48" t="s">
        <v>19</v>
      </c>
      <c r="W48">
        <v>32</v>
      </c>
      <c r="X48">
        <v>31</v>
      </c>
      <c r="Y48">
        <v>2</v>
      </c>
    </row>
    <row r="49" spans="1:25">
      <c r="A49" t="s">
        <v>886</v>
      </c>
      <c r="B49">
        <v>357</v>
      </c>
      <c r="C49">
        <v>309</v>
      </c>
      <c r="D49">
        <v>48</v>
      </c>
      <c r="E49">
        <v>305</v>
      </c>
      <c r="F49">
        <v>267</v>
      </c>
      <c r="G49">
        <v>39</v>
      </c>
      <c r="H49">
        <v>62</v>
      </c>
      <c r="I49">
        <v>59</v>
      </c>
      <c r="J49">
        <v>3</v>
      </c>
      <c r="K49">
        <v>11</v>
      </c>
      <c r="L49">
        <v>8</v>
      </c>
      <c r="M49">
        <v>4</v>
      </c>
      <c r="N49">
        <v>79</v>
      </c>
      <c r="O49">
        <v>72</v>
      </c>
      <c r="P49">
        <v>7</v>
      </c>
      <c r="Q49">
        <v>135</v>
      </c>
      <c r="R49">
        <v>109</v>
      </c>
      <c r="S49">
        <v>25</v>
      </c>
      <c r="T49">
        <v>19</v>
      </c>
      <c r="U49">
        <v>19</v>
      </c>
      <c r="V49" t="s">
        <v>19</v>
      </c>
      <c r="W49">
        <v>52</v>
      </c>
      <c r="X49">
        <v>42</v>
      </c>
      <c r="Y49">
        <v>10</v>
      </c>
    </row>
    <row r="50" spans="1:25">
      <c r="A50" t="s">
        <v>885</v>
      </c>
      <c r="B50">
        <v>543</v>
      </c>
      <c r="C50">
        <v>463</v>
      </c>
      <c r="D50">
        <v>81</v>
      </c>
      <c r="E50">
        <v>468</v>
      </c>
      <c r="F50">
        <v>406</v>
      </c>
      <c r="G50">
        <v>62</v>
      </c>
      <c r="H50">
        <v>62</v>
      </c>
      <c r="I50">
        <v>61</v>
      </c>
      <c r="J50">
        <v>1</v>
      </c>
      <c r="K50">
        <v>57</v>
      </c>
      <c r="L50">
        <v>41</v>
      </c>
      <c r="M50">
        <v>16</v>
      </c>
      <c r="N50">
        <v>127</v>
      </c>
      <c r="O50">
        <v>123</v>
      </c>
      <c r="P50">
        <v>4</v>
      </c>
      <c r="Q50">
        <v>203</v>
      </c>
      <c r="R50">
        <v>164</v>
      </c>
      <c r="S50">
        <v>40</v>
      </c>
      <c r="T50">
        <v>19</v>
      </c>
      <c r="U50">
        <v>17</v>
      </c>
      <c r="V50">
        <v>2</v>
      </c>
      <c r="W50">
        <v>75</v>
      </c>
      <c r="X50">
        <v>57</v>
      </c>
      <c r="Y50">
        <v>18</v>
      </c>
    </row>
    <row r="51" spans="1:25">
      <c r="A51" t="s">
        <v>884</v>
      </c>
      <c r="B51">
        <v>366</v>
      </c>
      <c r="C51">
        <v>357</v>
      </c>
      <c r="D51">
        <v>9</v>
      </c>
      <c r="E51">
        <v>324</v>
      </c>
      <c r="F51">
        <v>317</v>
      </c>
      <c r="G51">
        <v>7</v>
      </c>
      <c r="H51">
        <v>46</v>
      </c>
      <c r="I51">
        <v>45</v>
      </c>
      <c r="J51">
        <v>1</v>
      </c>
      <c r="K51">
        <v>37</v>
      </c>
      <c r="L51">
        <v>37</v>
      </c>
      <c r="M51">
        <v>1</v>
      </c>
      <c r="N51">
        <v>90</v>
      </c>
      <c r="O51">
        <v>88</v>
      </c>
      <c r="P51">
        <v>2</v>
      </c>
      <c r="Q51">
        <v>145</v>
      </c>
      <c r="R51">
        <v>141</v>
      </c>
      <c r="S51">
        <v>4</v>
      </c>
      <c r="T51">
        <v>6</v>
      </c>
      <c r="U51">
        <v>6</v>
      </c>
      <c r="V51" t="s">
        <v>19</v>
      </c>
      <c r="W51">
        <v>41</v>
      </c>
      <c r="X51">
        <v>39</v>
      </c>
      <c r="Y51">
        <v>2</v>
      </c>
    </row>
    <row r="52" spans="1:25">
      <c r="A52" t="s">
        <v>883</v>
      </c>
      <c r="B52">
        <v>313</v>
      </c>
      <c r="C52">
        <v>294</v>
      </c>
      <c r="D52">
        <v>20</v>
      </c>
      <c r="E52">
        <v>275</v>
      </c>
      <c r="F52">
        <v>261</v>
      </c>
      <c r="G52">
        <v>13</v>
      </c>
      <c r="H52">
        <v>52</v>
      </c>
      <c r="I52">
        <v>51</v>
      </c>
      <c r="J52">
        <v>1</v>
      </c>
      <c r="K52">
        <v>27</v>
      </c>
      <c r="L52">
        <v>25</v>
      </c>
      <c r="M52">
        <v>2</v>
      </c>
      <c r="N52">
        <v>67</v>
      </c>
      <c r="O52">
        <v>66</v>
      </c>
      <c r="P52">
        <v>1</v>
      </c>
      <c r="Q52">
        <v>122</v>
      </c>
      <c r="R52">
        <v>112</v>
      </c>
      <c r="S52">
        <v>10</v>
      </c>
      <c r="T52">
        <v>7</v>
      </c>
      <c r="U52">
        <v>7</v>
      </c>
      <c r="V52" t="s">
        <v>19</v>
      </c>
      <c r="W52">
        <v>39</v>
      </c>
      <c r="X52">
        <v>32</v>
      </c>
      <c r="Y52">
        <v>6</v>
      </c>
    </row>
    <row r="53" spans="1:25">
      <c r="A53" t="s">
        <v>882</v>
      </c>
      <c r="B53">
        <v>577</v>
      </c>
      <c r="C53">
        <v>536</v>
      </c>
      <c r="D53">
        <v>41</v>
      </c>
      <c r="E53">
        <v>498</v>
      </c>
      <c r="F53">
        <v>467</v>
      </c>
      <c r="G53">
        <v>31</v>
      </c>
      <c r="H53">
        <v>86</v>
      </c>
      <c r="I53">
        <v>81</v>
      </c>
      <c r="J53">
        <v>5</v>
      </c>
      <c r="K53">
        <v>64</v>
      </c>
      <c r="L53">
        <v>56</v>
      </c>
      <c r="M53">
        <v>8</v>
      </c>
      <c r="N53">
        <v>77</v>
      </c>
      <c r="O53">
        <v>71</v>
      </c>
      <c r="P53">
        <v>6</v>
      </c>
      <c r="Q53">
        <v>259</v>
      </c>
      <c r="R53">
        <v>247</v>
      </c>
      <c r="S53">
        <v>12</v>
      </c>
      <c r="T53">
        <v>12</v>
      </c>
      <c r="U53">
        <v>12</v>
      </c>
      <c r="V53" t="s">
        <v>19</v>
      </c>
      <c r="W53">
        <v>79</v>
      </c>
      <c r="X53">
        <v>69</v>
      </c>
      <c r="Y53">
        <v>10</v>
      </c>
    </row>
    <row r="54" spans="1:25">
      <c r="A54" t="s">
        <v>881</v>
      </c>
      <c r="B54">
        <v>241</v>
      </c>
      <c r="C54">
        <v>213</v>
      </c>
      <c r="D54">
        <v>28</v>
      </c>
      <c r="E54">
        <v>197</v>
      </c>
      <c r="F54">
        <v>169</v>
      </c>
      <c r="G54">
        <v>28</v>
      </c>
      <c r="H54">
        <v>25</v>
      </c>
      <c r="I54">
        <v>24</v>
      </c>
      <c r="J54">
        <v>1</v>
      </c>
      <c r="K54">
        <v>29</v>
      </c>
      <c r="L54">
        <v>27</v>
      </c>
      <c r="M54">
        <v>2</v>
      </c>
      <c r="N54">
        <v>42</v>
      </c>
      <c r="O54">
        <v>37</v>
      </c>
      <c r="P54">
        <v>5</v>
      </c>
      <c r="Q54">
        <v>87</v>
      </c>
      <c r="R54">
        <v>72</v>
      </c>
      <c r="S54">
        <v>15</v>
      </c>
      <c r="T54">
        <v>14</v>
      </c>
      <c r="U54">
        <v>9</v>
      </c>
      <c r="V54">
        <v>5</v>
      </c>
      <c r="W54">
        <v>44</v>
      </c>
      <c r="X54">
        <v>43</v>
      </c>
      <c r="Y54">
        <v>0</v>
      </c>
    </row>
    <row r="55" spans="1:25">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row>
    <row r="56" spans="1:25">
      <c r="A56" t="s">
        <v>880</v>
      </c>
      <c r="B56">
        <v>372</v>
      </c>
      <c r="C56">
        <v>358</v>
      </c>
      <c r="D56">
        <v>14</v>
      </c>
      <c r="E56">
        <v>309</v>
      </c>
      <c r="F56">
        <v>299</v>
      </c>
      <c r="G56">
        <v>10</v>
      </c>
      <c r="H56">
        <v>60</v>
      </c>
      <c r="I56">
        <v>60</v>
      </c>
      <c r="J56" t="s">
        <v>19</v>
      </c>
      <c r="K56">
        <v>9</v>
      </c>
      <c r="L56">
        <v>9</v>
      </c>
      <c r="M56" t="s">
        <v>19</v>
      </c>
      <c r="N56">
        <v>107</v>
      </c>
      <c r="O56">
        <v>107</v>
      </c>
      <c r="P56">
        <v>1</v>
      </c>
      <c r="Q56">
        <v>132</v>
      </c>
      <c r="R56">
        <v>123</v>
      </c>
      <c r="S56">
        <v>10</v>
      </c>
      <c r="T56">
        <v>1</v>
      </c>
      <c r="U56">
        <v>1</v>
      </c>
      <c r="V56" t="s">
        <v>19</v>
      </c>
      <c r="W56">
        <v>63</v>
      </c>
      <c r="X56">
        <v>60</v>
      </c>
      <c r="Y56">
        <v>3</v>
      </c>
    </row>
    <row r="57" spans="1:25">
      <c r="A57" t="s">
        <v>879</v>
      </c>
      <c r="B57">
        <v>200</v>
      </c>
      <c r="C57">
        <v>196</v>
      </c>
      <c r="D57">
        <v>4</v>
      </c>
      <c r="E57">
        <v>185</v>
      </c>
      <c r="F57">
        <v>182</v>
      </c>
      <c r="G57">
        <v>3</v>
      </c>
      <c r="H57">
        <v>17</v>
      </c>
      <c r="I57">
        <v>17</v>
      </c>
      <c r="J57" t="s">
        <v>19</v>
      </c>
      <c r="K57">
        <v>27</v>
      </c>
      <c r="L57">
        <v>27</v>
      </c>
      <c r="M57" t="s">
        <v>19</v>
      </c>
      <c r="N57">
        <v>53</v>
      </c>
      <c r="O57">
        <v>53</v>
      </c>
      <c r="P57" t="s">
        <v>19</v>
      </c>
      <c r="Q57">
        <v>82</v>
      </c>
      <c r="R57">
        <v>79</v>
      </c>
      <c r="S57">
        <v>3</v>
      </c>
      <c r="T57">
        <v>6</v>
      </c>
      <c r="U57">
        <v>6</v>
      </c>
      <c r="V57" t="s">
        <v>19</v>
      </c>
      <c r="W57">
        <v>15</v>
      </c>
      <c r="X57">
        <v>14</v>
      </c>
      <c r="Y57">
        <v>1</v>
      </c>
    </row>
    <row r="58" spans="1:25">
      <c r="A58" t="s">
        <v>878</v>
      </c>
      <c r="B58">
        <v>157</v>
      </c>
      <c r="C58">
        <v>153</v>
      </c>
      <c r="D58">
        <v>3</v>
      </c>
      <c r="E58">
        <v>149</v>
      </c>
      <c r="F58">
        <v>149</v>
      </c>
      <c r="G58">
        <v>1</v>
      </c>
      <c r="H58">
        <v>12</v>
      </c>
      <c r="I58">
        <v>12</v>
      </c>
      <c r="J58" t="s">
        <v>19</v>
      </c>
      <c r="K58">
        <v>28</v>
      </c>
      <c r="L58">
        <v>28</v>
      </c>
      <c r="M58" t="s">
        <v>19</v>
      </c>
      <c r="N58">
        <v>55</v>
      </c>
      <c r="O58">
        <v>54</v>
      </c>
      <c r="P58">
        <v>1</v>
      </c>
      <c r="Q58">
        <v>55</v>
      </c>
      <c r="R58">
        <v>55</v>
      </c>
      <c r="S58" t="s">
        <v>19</v>
      </c>
      <c r="T58" t="s">
        <v>19</v>
      </c>
      <c r="U58" t="s">
        <v>19</v>
      </c>
      <c r="V58" t="s">
        <v>19</v>
      </c>
      <c r="W58">
        <v>8</v>
      </c>
      <c r="X58">
        <v>5</v>
      </c>
      <c r="Y58">
        <v>3</v>
      </c>
    </row>
    <row r="59" spans="1:25">
      <c r="A59" t="s">
        <v>877</v>
      </c>
      <c r="B59">
        <v>133</v>
      </c>
      <c r="C59">
        <v>123</v>
      </c>
      <c r="D59">
        <v>10</v>
      </c>
      <c r="E59">
        <v>110</v>
      </c>
      <c r="F59">
        <v>103</v>
      </c>
      <c r="G59">
        <v>6</v>
      </c>
      <c r="H59">
        <v>12</v>
      </c>
      <c r="I59">
        <v>12</v>
      </c>
      <c r="J59" t="s">
        <v>19</v>
      </c>
      <c r="K59">
        <v>16</v>
      </c>
      <c r="L59">
        <v>16</v>
      </c>
      <c r="M59" t="s">
        <v>19</v>
      </c>
      <c r="N59">
        <v>41</v>
      </c>
      <c r="O59">
        <v>41</v>
      </c>
      <c r="P59" t="s">
        <v>19</v>
      </c>
      <c r="Q59">
        <v>39</v>
      </c>
      <c r="R59">
        <v>33</v>
      </c>
      <c r="S59">
        <v>6</v>
      </c>
      <c r="T59">
        <v>1</v>
      </c>
      <c r="U59">
        <v>1</v>
      </c>
      <c r="V59" t="s">
        <v>19</v>
      </c>
      <c r="W59">
        <v>23</v>
      </c>
      <c r="X59">
        <v>20</v>
      </c>
      <c r="Y59">
        <v>3</v>
      </c>
    </row>
    <row r="60" spans="1:25">
      <c r="A60" t="s">
        <v>876</v>
      </c>
      <c r="B60">
        <v>385</v>
      </c>
      <c r="C60">
        <v>313</v>
      </c>
      <c r="D60">
        <v>72</v>
      </c>
      <c r="E60">
        <v>345</v>
      </c>
      <c r="F60">
        <v>294</v>
      </c>
      <c r="G60">
        <v>51</v>
      </c>
      <c r="H60">
        <v>30</v>
      </c>
      <c r="I60">
        <v>29</v>
      </c>
      <c r="J60">
        <v>1</v>
      </c>
      <c r="K60">
        <v>65</v>
      </c>
      <c r="L60">
        <v>63</v>
      </c>
      <c r="M60">
        <v>2</v>
      </c>
      <c r="N60">
        <v>103</v>
      </c>
      <c r="O60">
        <v>93</v>
      </c>
      <c r="P60">
        <v>9</v>
      </c>
      <c r="Q60">
        <v>140</v>
      </c>
      <c r="R60">
        <v>103</v>
      </c>
      <c r="S60">
        <v>37</v>
      </c>
      <c r="T60">
        <v>8</v>
      </c>
      <c r="U60">
        <v>7</v>
      </c>
      <c r="V60">
        <v>1</v>
      </c>
      <c r="W60">
        <v>40</v>
      </c>
      <c r="X60">
        <v>19</v>
      </c>
      <c r="Y60">
        <v>21</v>
      </c>
    </row>
    <row r="61" spans="1:25">
      <c r="A61" t="s">
        <v>875</v>
      </c>
      <c r="B61">
        <v>181</v>
      </c>
      <c r="C61">
        <v>170</v>
      </c>
      <c r="D61">
        <v>11</v>
      </c>
      <c r="E61">
        <v>164</v>
      </c>
      <c r="F61">
        <v>159</v>
      </c>
      <c r="G61">
        <v>5</v>
      </c>
      <c r="H61">
        <v>10</v>
      </c>
      <c r="I61">
        <v>10</v>
      </c>
      <c r="J61" t="s">
        <v>19</v>
      </c>
      <c r="K61">
        <v>37</v>
      </c>
      <c r="L61">
        <v>37</v>
      </c>
      <c r="M61">
        <v>0</v>
      </c>
      <c r="N61">
        <v>60</v>
      </c>
      <c r="O61">
        <v>58</v>
      </c>
      <c r="P61">
        <v>2</v>
      </c>
      <c r="Q61">
        <v>51</v>
      </c>
      <c r="R61">
        <v>48</v>
      </c>
      <c r="S61">
        <v>3</v>
      </c>
      <c r="T61">
        <v>6</v>
      </c>
      <c r="U61">
        <v>6</v>
      </c>
      <c r="V61" t="s">
        <v>19</v>
      </c>
      <c r="W61">
        <v>16</v>
      </c>
      <c r="X61">
        <v>11</v>
      </c>
      <c r="Y61">
        <v>6</v>
      </c>
    </row>
    <row r="62" spans="1:25">
      <c r="A62" t="s">
        <v>874</v>
      </c>
      <c r="B62">
        <v>118</v>
      </c>
      <c r="C62">
        <v>108</v>
      </c>
      <c r="D62">
        <v>10</v>
      </c>
      <c r="E62">
        <v>105</v>
      </c>
      <c r="F62">
        <v>99</v>
      </c>
      <c r="G62">
        <v>6</v>
      </c>
      <c r="H62">
        <v>10</v>
      </c>
      <c r="I62">
        <v>10</v>
      </c>
      <c r="J62" t="s">
        <v>19</v>
      </c>
      <c r="K62">
        <v>12</v>
      </c>
      <c r="L62">
        <v>12</v>
      </c>
      <c r="M62" t="s">
        <v>19</v>
      </c>
      <c r="N62">
        <v>31</v>
      </c>
      <c r="O62">
        <v>30</v>
      </c>
      <c r="P62">
        <v>1</v>
      </c>
      <c r="Q62">
        <v>48</v>
      </c>
      <c r="R62">
        <v>45</v>
      </c>
      <c r="S62">
        <v>3</v>
      </c>
      <c r="T62">
        <v>3</v>
      </c>
      <c r="U62">
        <v>2</v>
      </c>
      <c r="V62">
        <v>2</v>
      </c>
      <c r="W62">
        <v>14</v>
      </c>
      <c r="X62">
        <v>9</v>
      </c>
      <c r="Y62">
        <v>4</v>
      </c>
    </row>
    <row r="63" spans="1:25">
      <c r="A63" t="s">
        <v>873</v>
      </c>
      <c r="B63">
        <v>139</v>
      </c>
      <c r="C63">
        <v>136</v>
      </c>
      <c r="D63">
        <v>3</v>
      </c>
      <c r="E63">
        <v>128</v>
      </c>
      <c r="F63">
        <v>125</v>
      </c>
      <c r="G63">
        <v>2</v>
      </c>
      <c r="H63">
        <v>25</v>
      </c>
      <c r="I63">
        <v>25</v>
      </c>
      <c r="J63" t="s">
        <v>19</v>
      </c>
      <c r="K63">
        <v>18</v>
      </c>
      <c r="L63">
        <v>17</v>
      </c>
      <c r="M63">
        <v>1</v>
      </c>
      <c r="N63">
        <v>54</v>
      </c>
      <c r="O63">
        <v>52</v>
      </c>
      <c r="P63">
        <v>1</v>
      </c>
      <c r="Q63">
        <v>31</v>
      </c>
      <c r="R63">
        <v>31</v>
      </c>
      <c r="S63" t="s">
        <v>19</v>
      </c>
      <c r="T63">
        <v>1</v>
      </c>
      <c r="U63">
        <v>1</v>
      </c>
      <c r="V63">
        <v>1</v>
      </c>
      <c r="W63">
        <v>11</v>
      </c>
      <c r="X63">
        <v>11</v>
      </c>
      <c r="Y63">
        <v>1</v>
      </c>
    </row>
    <row r="64" spans="1:25">
      <c r="A64" t="s">
        <v>872</v>
      </c>
      <c r="B64">
        <v>117</v>
      </c>
      <c r="C64">
        <v>107</v>
      </c>
      <c r="D64">
        <v>11</v>
      </c>
      <c r="E64">
        <v>108</v>
      </c>
      <c r="F64">
        <v>99</v>
      </c>
      <c r="G64">
        <v>9</v>
      </c>
      <c r="H64">
        <v>8</v>
      </c>
      <c r="I64">
        <v>7</v>
      </c>
      <c r="J64">
        <v>1</v>
      </c>
      <c r="K64">
        <v>18</v>
      </c>
      <c r="L64">
        <v>17</v>
      </c>
      <c r="M64">
        <v>1</v>
      </c>
      <c r="N64">
        <v>35</v>
      </c>
      <c r="O64">
        <v>35</v>
      </c>
      <c r="P64" t="s">
        <v>19</v>
      </c>
      <c r="Q64">
        <v>45</v>
      </c>
      <c r="R64">
        <v>38</v>
      </c>
      <c r="S64">
        <v>7</v>
      </c>
      <c r="T64">
        <v>3</v>
      </c>
      <c r="U64">
        <v>2</v>
      </c>
      <c r="V64">
        <v>1</v>
      </c>
      <c r="W64">
        <v>9</v>
      </c>
      <c r="X64">
        <v>8</v>
      </c>
      <c r="Y64">
        <v>1</v>
      </c>
    </row>
    <row r="65" spans="1:25">
      <c r="A65" t="s">
        <v>871</v>
      </c>
      <c r="B65">
        <v>108</v>
      </c>
      <c r="C65">
        <v>100</v>
      </c>
      <c r="D65">
        <v>8</v>
      </c>
      <c r="E65">
        <v>96</v>
      </c>
      <c r="F65">
        <v>90</v>
      </c>
      <c r="G65">
        <v>5</v>
      </c>
      <c r="H65">
        <v>11</v>
      </c>
      <c r="I65">
        <v>11</v>
      </c>
      <c r="J65" t="s">
        <v>19</v>
      </c>
      <c r="K65">
        <v>17</v>
      </c>
      <c r="L65">
        <v>17</v>
      </c>
      <c r="M65" t="s">
        <v>19</v>
      </c>
      <c r="N65">
        <v>41</v>
      </c>
      <c r="O65">
        <v>38</v>
      </c>
      <c r="P65">
        <v>3</v>
      </c>
      <c r="Q65">
        <v>25</v>
      </c>
      <c r="R65">
        <v>23</v>
      </c>
      <c r="S65">
        <v>2</v>
      </c>
      <c r="T65">
        <v>2</v>
      </c>
      <c r="U65">
        <v>1</v>
      </c>
      <c r="V65">
        <v>1</v>
      </c>
      <c r="W65">
        <v>13</v>
      </c>
      <c r="X65">
        <v>10</v>
      </c>
      <c r="Y65">
        <v>3</v>
      </c>
    </row>
    <row r="66" spans="1:25">
      <c r="A66" t="s">
        <v>870</v>
      </c>
      <c r="B66">
        <v>471</v>
      </c>
      <c r="C66">
        <v>401</v>
      </c>
      <c r="D66">
        <v>70</v>
      </c>
      <c r="E66">
        <v>404</v>
      </c>
      <c r="F66">
        <v>359</v>
      </c>
      <c r="G66">
        <v>45</v>
      </c>
      <c r="H66">
        <v>59</v>
      </c>
      <c r="I66">
        <v>55</v>
      </c>
      <c r="J66">
        <v>4</v>
      </c>
      <c r="K66">
        <v>36</v>
      </c>
      <c r="L66">
        <v>31</v>
      </c>
      <c r="M66">
        <v>5</v>
      </c>
      <c r="N66">
        <v>134</v>
      </c>
      <c r="O66">
        <v>128</v>
      </c>
      <c r="P66">
        <v>6</v>
      </c>
      <c r="Q66">
        <v>175</v>
      </c>
      <c r="R66">
        <v>144</v>
      </c>
      <c r="S66">
        <v>31</v>
      </c>
      <c r="T66">
        <v>1</v>
      </c>
      <c r="U66">
        <v>1</v>
      </c>
      <c r="V66" t="s">
        <v>19</v>
      </c>
      <c r="W66">
        <v>66</v>
      </c>
      <c r="X66">
        <v>42</v>
      </c>
      <c r="Y66">
        <v>25</v>
      </c>
    </row>
    <row r="67" spans="1:25">
      <c r="A67" t="s">
        <v>869</v>
      </c>
      <c r="B67">
        <v>347</v>
      </c>
      <c r="C67">
        <v>323</v>
      </c>
      <c r="D67">
        <v>24</v>
      </c>
      <c r="E67">
        <v>317</v>
      </c>
      <c r="F67">
        <v>300</v>
      </c>
      <c r="G67">
        <v>17</v>
      </c>
      <c r="H67">
        <v>22</v>
      </c>
      <c r="I67">
        <v>22</v>
      </c>
      <c r="J67" t="s">
        <v>19</v>
      </c>
      <c r="K67">
        <v>37</v>
      </c>
      <c r="L67">
        <v>36</v>
      </c>
      <c r="M67">
        <v>0</v>
      </c>
      <c r="N67">
        <v>82</v>
      </c>
      <c r="O67">
        <v>81</v>
      </c>
      <c r="P67">
        <v>1</v>
      </c>
      <c r="Q67">
        <v>158</v>
      </c>
      <c r="R67">
        <v>144</v>
      </c>
      <c r="S67">
        <v>14</v>
      </c>
      <c r="T67">
        <v>19</v>
      </c>
      <c r="U67">
        <v>17</v>
      </c>
      <c r="V67">
        <v>2</v>
      </c>
      <c r="W67">
        <v>30</v>
      </c>
      <c r="X67">
        <v>23</v>
      </c>
      <c r="Y67">
        <v>7</v>
      </c>
    </row>
    <row r="68" spans="1:25">
      <c r="A68" t="s">
        <v>868</v>
      </c>
      <c r="B68">
        <v>397</v>
      </c>
      <c r="C68">
        <v>361</v>
      </c>
      <c r="D68">
        <v>36</v>
      </c>
      <c r="E68">
        <v>331</v>
      </c>
      <c r="F68">
        <v>309</v>
      </c>
      <c r="G68">
        <v>22</v>
      </c>
      <c r="H68">
        <v>22</v>
      </c>
      <c r="I68">
        <v>22</v>
      </c>
      <c r="J68" t="s">
        <v>19</v>
      </c>
      <c r="K68">
        <v>39</v>
      </c>
      <c r="L68">
        <v>39</v>
      </c>
      <c r="M68">
        <v>1</v>
      </c>
      <c r="N68">
        <v>113</v>
      </c>
      <c r="O68">
        <v>112</v>
      </c>
      <c r="P68">
        <v>2</v>
      </c>
      <c r="Q68">
        <v>150</v>
      </c>
      <c r="R68">
        <v>130</v>
      </c>
      <c r="S68">
        <v>19</v>
      </c>
      <c r="T68">
        <v>7</v>
      </c>
      <c r="U68">
        <v>7</v>
      </c>
      <c r="V68" t="s">
        <v>19</v>
      </c>
      <c r="W68">
        <v>66</v>
      </c>
      <c r="X68">
        <v>52</v>
      </c>
      <c r="Y68">
        <v>14</v>
      </c>
    </row>
    <row r="69" spans="1:25">
      <c r="A69" t="s">
        <v>867</v>
      </c>
      <c r="B69">
        <v>93</v>
      </c>
      <c r="C69">
        <v>84</v>
      </c>
      <c r="D69">
        <v>9</v>
      </c>
      <c r="E69">
        <v>80</v>
      </c>
      <c r="F69">
        <v>76</v>
      </c>
      <c r="G69">
        <v>3</v>
      </c>
      <c r="H69">
        <v>3</v>
      </c>
      <c r="I69">
        <v>3</v>
      </c>
      <c r="J69" t="s">
        <v>19</v>
      </c>
      <c r="K69">
        <v>17</v>
      </c>
      <c r="L69">
        <v>17</v>
      </c>
      <c r="M69" t="s">
        <v>19</v>
      </c>
      <c r="N69">
        <v>23</v>
      </c>
      <c r="O69">
        <v>23</v>
      </c>
      <c r="P69" t="s">
        <v>19</v>
      </c>
      <c r="Q69">
        <v>35</v>
      </c>
      <c r="R69">
        <v>32</v>
      </c>
      <c r="S69">
        <v>3</v>
      </c>
      <c r="T69">
        <v>2</v>
      </c>
      <c r="U69">
        <v>2</v>
      </c>
      <c r="V69" t="s">
        <v>19</v>
      </c>
      <c r="W69">
        <v>13</v>
      </c>
      <c r="X69">
        <v>8</v>
      </c>
      <c r="Y69">
        <v>6</v>
      </c>
    </row>
    <row r="70" spans="1:25">
      <c r="A70" t="s">
        <v>866</v>
      </c>
      <c r="B70">
        <v>361</v>
      </c>
      <c r="C70">
        <v>329</v>
      </c>
      <c r="D70">
        <v>32</v>
      </c>
      <c r="E70">
        <v>325</v>
      </c>
      <c r="F70">
        <v>303</v>
      </c>
      <c r="G70">
        <v>21</v>
      </c>
      <c r="H70">
        <v>24</v>
      </c>
      <c r="I70">
        <v>24</v>
      </c>
      <c r="J70" t="s">
        <v>19</v>
      </c>
      <c r="K70">
        <v>39</v>
      </c>
      <c r="L70">
        <v>39</v>
      </c>
      <c r="M70" t="s">
        <v>19</v>
      </c>
      <c r="N70">
        <v>97</v>
      </c>
      <c r="O70">
        <v>96</v>
      </c>
      <c r="P70">
        <v>1</v>
      </c>
      <c r="Q70">
        <v>145</v>
      </c>
      <c r="R70">
        <v>129</v>
      </c>
      <c r="S70">
        <v>16</v>
      </c>
      <c r="T70">
        <v>20</v>
      </c>
      <c r="U70">
        <v>15</v>
      </c>
      <c r="V70">
        <v>5</v>
      </c>
      <c r="W70">
        <v>36</v>
      </c>
      <c r="X70">
        <v>26</v>
      </c>
      <c r="Y70">
        <v>10</v>
      </c>
    </row>
    <row r="71" spans="1:25">
      <c r="A71" t="s">
        <v>865</v>
      </c>
      <c r="B71">
        <v>144</v>
      </c>
      <c r="C71">
        <v>144</v>
      </c>
      <c r="D71" t="s">
        <v>19</v>
      </c>
      <c r="E71">
        <v>130</v>
      </c>
      <c r="F71">
        <v>130</v>
      </c>
      <c r="G71" t="s">
        <v>19</v>
      </c>
      <c r="H71">
        <v>17</v>
      </c>
      <c r="I71">
        <v>17</v>
      </c>
      <c r="J71" t="s">
        <v>19</v>
      </c>
      <c r="K71">
        <v>9</v>
      </c>
      <c r="L71">
        <v>9</v>
      </c>
      <c r="M71" t="s">
        <v>19</v>
      </c>
      <c r="N71">
        <v>59</v>
      </c>
      <c r="O71">
        <v>59</v>
      </c>
      <c r="P71" t="s">
        <v>19</v>
      </c>
      <c r="Q71">
        <v>39</v>
      </c>
      <c r="R71">
        <v>39</v>
      </c>
      <c r="S71" t="s">
        <v>19</v>
      </c>
      <c r="T71">
        <v>6</v>
      </c>
      <c r="U71">
        <v>6</v>
      </c>
      <c r="V71" t="s">
        <v>19</v>
      </c>
      <c r="W71">
        <v>14</v>
      </c>
      <c r="X71">
        <v>14</v>
      </c>
      <c r="Y71" t="s">
        <v>19</v>
      </c>
    </row>
    <row r="72" spans="1:25">
      <c r="A72" t="s">
        <v>864</v>
      </c>
      <c r="B72">
        <v>259</v>
      </c>
      <c r="C72">
        <v>241</v>
      </c>
      <c r="D72">
        <v>18</v>
      </c>
      <c r="E72">
        <v>228</v>
      </c>
      <c r="F72">
        <v>220</v>
      </c>
      <c r="G72">
        <v>7</v>
      </c>
      <c r="H72">
        <v>35</v>
      </c>
      <c r="I72">
        <v>35</v>
      </c>
      <c r="J72">
        <v>0</v>
      </c>
      <c r="K72">
        <v>26</v>
      </c>
      <c r="L72">
        <v>26</v>
      </c>
      <c r="M72" t="s">
        <v>19</v>
      </c>
      <c r="N72">
        <v>77</v>
      </c>
      <c r="O72">
        <v>77</v>
      </c>
      <c r="P72" t="s">
        <v>19</v>
      </c>
      <c r="Q72">
        <v>84</v>
      </c>
      <c r="R72">
        <v>78</v>
      </c>
      <c r="S72">
        <v>7</v>
      </c>
      <c r="T72">
        <v>6</v>
      </c>
      <c r="U72">
        <v>5</v>
      </c>
      <c r="V72">
        <v>1</v>
      </c>
      <c r="W72">
        <v>31</v>
      </c>
      <c r="X72">
        <v>21</v>
      </c>
      <c r="Y72">
        <v>11</v>
      </c>
    </row>
    <row r="73" spans="1:25">
      <c r="A73" t="s">
        <v>863</v>
      </c>
      <c r="B73">
        <v>196</v>
      </c>
      <c r="C73">
        <v>196</v>
      </c>
      <c r="D73">
        <v>0</v>
      </c>
      <c r="E73">
        <v>192</v>
      </c>
      <c r="F73">
        <v>192</v>
      </c>
      <c r="G73">
        <v>0</v>
      </c>
      <c r="H73">
        <v>40</v>
      </c>
      <c r="I73">
        <v>40</v>
      </c>
      <c r="J73" t="s">
        <v>19</v>
      </c>
      <c r="K73">
        <v>1</v>
      </c>
      <c r="L73">
        <v>1</v>
      </c>
      <c r="M73">
        <v>0</v>
      </c>
      <c r="N73">
        <v>40</v>
      </c>
      <c r="O73">
        <v>40</v>
      </c>
      <c r="P73" t="s">
        <v>19</v>
      </c>
      <c r="Q73">
        <v>111</v>
      </c>
      <c r="R73">
        <v>111</v>
      </c>
      <c r="S73" t="s">
        <v>19</v>
      </c>
      <c r="T73">
        <v>1</v>
      </c>
      <c r="U73">
        <v>1</v>
      </c>
      <c r="V73" t="s">
        <v>19</v>
      </c>
      <c r="W73">
        <v>4</v>
      </c>
      <c r="X73">
        <v>4</v>
      </c>
      <c r="Y73" t="s">
        <v>19</v>
      </c>
    </row>
    <row r="74" spans="1:25">
      <c r="A74" t="s">
        <v>862</v>
      </c>
      <c r="B74">
        <v>347</v>
      </c>
      <c r="C74">
        <v>276</v>
      </c>
      <c r="D74">
        <v>71</v>
      </c>
      <c r="E74">
        <v>305</v>
      </c>
      <c r="F74">
        <v>250</v>
      </c>
      <c r="G74">
        <v>55</v>
      </c>
      <c r="H74">
        <v>33</v>
      </c>
      <c r="I74">
        <v>32</v>
      </c>
      <c r="J74">
        <v>1</v>
      </c>
      <c r="K74">
        <v>18</v>
      </c>
      <c r="L74">
        <v>15</v>
      </c>
      <c r="M74">
        <v>3</v>
      </c>
      <c r="N74">
        <v>69</v>
      </c>
      <c r="O74">
        <v>63</v>
      </c>
      <c r="P74">
        <v>6</v>
      </c>
      <c r="Q74">
        <v>174</v>
      </c>
      <c r="R74">
        <v>130</v>
      </c>
      <c r="S74">
        <v>44</v>
      </c>
      <c r="T74">
        <v>12</v>
      </c>
      <c r="U74">
        <v>10</v>
      </c>
      <c r="V74">
        <v>2</v>
      </c>
      <c r="W74">
        <v>41</v>
      </c>
      <c r="X74">
        <v>26</v>
      </c>
      <c r="Y74">
        <v>16</v>
      </c>
    </row>
    <row r="75" spans="1:25">
      <c r="A75" t="s">
        <v>861</v>
      </c>
      <c r="B75">
        <v>214</v>
      </c>
      <c r="C75">
        <v>207</v>
      </c>
      <c r="D75">
        <v>6</v>
      </c>
      <c r="E75">
        <v>188</v>
      </c>
      <c r="F75">
        <v>184</v>
      </c>
      <c r="G75">
        <v>4</v>
      </c>
      <c r="H75">
        <v>28</v>
      </c>
      <c r="I75">
        <v>28</v>
      </c>
      <c r="J75" t="s">
        <v>19</v>
      </c>
      <c r="K75">
        <v>23</v>
      </c>
      <c r="L75">
        <v>23</v>
      </c>
      <c r="M75" t="s">
        <v>19</v>
      </c>
      <c r="N75">
        <v>67</v>
      </c>
      <c r="O75">
        <v>66</v>
      </c>
      <c r="P75">
        <v>2</v>
      </c>
      <c r="Q75">
        <v>66</v>
      </c>
      <c r="R75">
        <v>64</v>
      </c>
      <c r="S75">
        <v>2</v>
      </c>
      <c r="T75">
        <v>4</v>
      </c>
      <c r="U75">
        <v>4</v>
      </c>
      <c r="V75">
        <v>0</v>
      </c>
      <c r="W75">
        <v>26</v>
      </c>
      <c r="X75">
        <v>23</v>
      </c>
      <c r="Y75">
        <v>2</v>
      </c>
    </row>
    <row r="76" spans="1:25">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row>
    <row r="77" spans="1:25">
      <c r="A77" t="s">
        <v>859</v>
      </c>
      <c r="B77">
        <v>52</v>
      </c>
      <c r="C77">
        <v>46</v>
      </c>
      <c r="D77">
        <v>6</v>
      </c>
      <c r="E77">
        <v>32</v>
      </c>
      <c r="F77">
        <v>27</v>
      </c>
      <c r="G77">
        <v>5</v>
      </c>
      <c r="H77">
        <v>3</v>
      </c>
      <c r="I77">
        <v>3</v>
      </c>
      <c r="J77">
        <v>0</v>
      </c>
      <c r="K77">
        <v>2</v>
      </c>
      <c r="L77">
        <v>2</v>
      </c>
      <c r="M77">
        <v>0</v>
      </c>
      <c r="N77">
        <v>3</v>
      </c>
      <c r="O77">
        <v>3</v>
      </c>
      <c r="P77" t="s">
        <v>19</v>
      </c>
      <c r="Q77">
        <v>23</v>
      </c>
      <c r="R77">
        <v>18</v>
      </c>
      <c r="S77">
        <v>4</v>
      </c>
      <c r="T77">
        <v>1</v>
      </c>
      <c r="U77">
        <v>1</v>
      </c>
      <c r="V77" t="s">
        <v>19</v>
      </c>
      <c r="W77">
        <v>20</v>
      </c>
      <c r="X77">
        <v>18</v>
      </c>
      <c r="Y77">
        <v>1</v>
      </c>
    </row>
    <row r="78" spans="1:25">
      <c r="A78" t="s">
        <v>858</v>
      </c>
      <c r="B78">
        <v>62</v>
      </c>
      <c r="C78">
        <v>60</v>
      </c>
      <c r="D78">
        <v>1</v>
      </c>
      <c r="E78">
        <v>53</v>
      </c>
      <c r="F78">
        <v>53</v>
      </c>
      <c r="G78">
        <v>1</v>
      </c>
      <c r="H78">
        <v>11</v>
      </c>
      <c r="I78">
        <v>11</v>
      </c>
      <c r="J78" t="s">
        <v>19</v>
      </c>
      <c r="K78">
        <v>3</v>
      </c>
      <c r="L78">
        <v>3</v>
      </c>
      <c r="M78" t="s">
        <v>19</v>
      </c>
      <c r="N78">
        <v>12</v>
      </c>
      <c r="O78">
        <v>12</v>
      </c>
      <c r="P78" t="s">
        <v>19</v>
      </c>
      <c r="Q78">
        <v>27</v>
      </c>
      <c r="R78">
        <v>26</v>
      </c>
      <c r="S78">
        <v>1</v>
      </c>
      <c r="T78">
        <v>1</v>
      </c>
      <c r="U78">
        <v>1</v>
      </c>
      <c r="V78" t="s">
        <v>19</v>
      </c>
      <c r="W78">
        <v>8</v>
      </c>
      <c r="X78">
        <v>8</v>
      </c>
      <c r="Y78">
        <v>1</v>
      </c>
    </row>
    <row r="79" spans="1:25">
      <c r="A79" t="s">
        <v>857</v>
      </c>
      <c r="B79">
        <v>51</v>
      </c>
      <c r="C79">
        <v>49</v>
      </c>
      <c r="D79">
        <v>1</v>
      </c>
      <c r="E79">
        <v>49</v>
      </c>
      <c r="F79">
        <v>48</v>
      </c>
      <c r="G79">
        <v>1</v>
      </c>
      <c r="H79">
        <v>5</v>
      </c>
      <c r="I79">
        <v>5</v>
      </c>
      <c r="J79" t="s">
        <v>19</v>
      </c>
      <c r="K79">
        <v>10</v>
      </c>
      <c r="L79">
        <v>9</v>
      </c>
      <c r="M79">
        <v>1</v>
      </c>
      <c r="N79">
        <v>18</v>
      </c>
      <c r="O79">
        <v>18</v>
      </c>
      <c r="P79" t="s">
        <v>19</v>
      </c>
      <c r="Q79">
        <v>17</v>
      </c>
      <c r="R79">
        <v>16</v>
      </c>
      <c r="S79">
        <v>1</v>
      </c>
      <c r="T79" t="s">
        <v>19</v>
      </c>
      <c r="U79" t="s">
        <v>19</v>
      </c>
      <c r="V79" t="s">
        <v>19</v>
      </c>
      <c r="W79">
        <v>2</v>
      </c>
      <c r="X79">
        <v>2</v>
      </c>
      <c r="Y79" t="s">
        <v>19</v>
      </c>
    </row>
    <row r="80" spans="1:25">
      <c r="A80" t="s">
        <v>856</v>
      </c>
      <c r="B80">
        <v>38</v>
      </c>
      <c r="C80">
        <v>38</v>
      </c>
      <c r="D80" t="s">
        <v>19</v>
      </c>
      <c r="E80">
        <v>36</v>
      </c>
      <c r="F80">
        <v>36</v>
      </c>
      <c r="G80" t="s">
        <v>19</v>
      </c>
      <c r="H80">
        <v>8</v>
      </c>
      <c r="I80">
        <v>8</v>
      </c>
      <c r="J80" t="s">
        <v>19</v>
      </c>
      <c r="K80">
        <v>1</v>
      </c>
      <c r="L80">
        <v>1</v>
      </c>
      <c r="M80" t="s">
        <v>19</v>
      </c>
      <c r="N80">
        <v>13</v>
      </c>
      <c r="O80">
        <v>13</v>
      </c>
      <c r="P80" t="s">
        <v>19</v>
      </c>
      <c r="Q80">
        <v>14</v>
      </c>
      <c r="R80">
        <v>14</v>
      </c>
      <c r="S80" t="s">
        <v>19</v>
      </c>
      <c r="T80" t="s">
        <v>19</v>
      </c>
      <c r="U80" t="s">
        <v>19</v>
      </c>
      <c r="V80" t="s">
        <v>19</v>
      </c>
      <c r="W80">
        <v>2</v>
      </c>
      <c r="X80">
        <v>2</v>
      </c>
      <c r="Y80" t="s">
        <v>19</v>
      </c>
    </row>
    <row r="81" spans="1:25">
      <c r="A81" t="s">
        <v>855</v>
      </c>
      <c r="B81">
        <v>67</v>
      </c>
      <c r="C81">
        <v>67</v>
      </c>
      <c r="D81" t="s">
        <v>19</v>
      </c>
      <c r="E81">
        <v>59</v>
      </c>
      <c r="F81">
        <v>59</v>
      </c>
      <c r="G81" t="s">
        <v>19</v>
      </c>
      <c r="H81">
        <v>9</v>
      </c>
      <c r="I81">
        <v>9</v>
      </c>
      <c r="J81" t="s">
        <v>19</v>
      </c>
      <c r="K81">
        <v>10</v>
      </c>
      <c r="L81">
        <v>10</v>
      </c>
      <c r="M81" t="s">
        <v>19</v>
      </c>
      <c r="N81">
        <v>20</v>
      </c>
      <c r="O81">
        <v>20</v>
      </c>
      <c r="P81" t="s">
        <v>19</v>
      </c>
      <c r="Q81">
        <v>20</v>
      </c>
      <c r="R81">
        <v>20</v>
      </c>
      <c r="S81" t="s">
        <v>19</v>
      </c>
      <c r="T81">
        <v>1</v>
      </c>
      <c r="U81">
        <v>1</v>
      </c>
      <c r="V81" t="s">
        <v>19</v>
      </c>
      <c r="W81">
        <v>8</v>
      </c>
      <c r="X81">
        <v>8</v>
      </c>
      <c r="Y81" t="s">
        <v>19</v>
      </c>
    </row>
    <row r="82" spans="1:25">
      <c r="A82" t="s">
        <v>854</v>
      </c>
      <c r="B82">
        <v>62</v>
      </c>
      <c r="C82">
        <v>59</v>
      </c>
      <c r="D82">
        <v>3</v>
      </c>
      <c r="E82">
        <v>60</v>
      </c>
      <c r="F82">
        <v>58</v>
      </c>
      <c r="G82">
        <v>2</v>
      </c>
      <c r="H82">
        <v>7</v>
      </c>
      <c r="I82">
        <v>6</v>
      </c>
      <c r="J82">
        <v>1</v>
      </c>
      <c r="K82">
        <v>15</v>
      </c>
      <c r="L82">
        <v>14</v>
      </c>
      <c r="M82">
        <v>1</v>
      </c>
      <c r="N82">
        <v>21</v>
      </c>
      <c r="O82">
        <v>21</v>
      </c>
      <c r="P82" t="s">
        <v>19</v>
      </c>
      <c r="Q82">
        <v>17</v>
      </c>
      <c r="R82">
        <v>17</v>
      </c>
      <c r="S82" t="s">
        <v>19</v>
      </c>
      <c r="T82">
        <v>1</v>
      </c>
      <c r="U82">
        <v>1</v>
      </c>
      <c r="V82" t="s">
        <v>19</v>
      </c>
      <c r="W82">
        <v>2</v>
      </c>
      <c r="X82">
        <v>1</v>
      </c>
      <c r="Y82">
        <v>1</v>
      </c>
    </row>
    <row r="83" spans="1:25">
      <c r="A83" t="s">
        <v>853</v>
      </c>
      <c r="B83">
        <v>60</v>
      </c>
      <c r="C83">
        <v>60</v>
      </c>
      <c r="D83" t="s">
        <v>19</v>
      </c>
      <c r="E83">
        <v>59</v>
      </c>
      <c r="F83">
        <v>59</v>
      </c>
      <c r="G83" t="s">
        <v>19</v>
      </c>
      <c r="H83">
        <v>15</v>
      </c>
      <c r="I83">
        <v>15</v>
      </c>
      <c r="J83" t="s">
        <v>19</v>
      </c>
      <c r="K83">
        <v>1</v>
      </c>
      <c r="L83">
        <v>1</v>
      </c>
      <c r="M83" t="s">
        <v>19</v>
      </c>
      <c r="N83">
        <v>17</v>
      </c>
      <c r="O83">
        <v>17</v>
      </c>
      <c r="P83" t="s">
        <v>19</v>
      </c>
      <c r="Q83">
        <v>21</v>
      </c>
      <c r="R83">
        <v>21</v>
      </c>
      <c r="S83" t="s">
        <v>19</v>
      </c>
      <c r="T83">
        <v>5</v>
      </c>
      <c r="U83">
        <v>5</v>
      </c>
      <c r="V83" t="s">
        <v>19</v>
      </c>
      <c r="W83">
        <v>1</v>
      </c>
      <c r="X83">
        <v>1</v>
      </c>
      <c r="Y83" t="s">
        <v>19</v>
      </c>
    </row>
    <row r="84" spans="1:25">
      <c r="A84" t="s">
        <v>852</v>
      </c>
      <c r="B84">
        <v>91</v>
      </c>
      <c r="C84">
        <v>87</v>
      </c>
      <c r="D84">
        <v>4</v>
      </c>
      <c r="E84">
        <v>88</v>
      </c>
      <c r="F84">
        <v>85</v>
      </c>
      <c r="G84">
        <v>3</v>
      </c>
      <c r="H84">
        <v>7</v>
      </c>
      <c r="I84">
        <v>7</v>
      </c>
      <c r="J84" t="s">
        <v>19</v>
      </c>
      <c r="K84">
        <v>27</v>
      </c>
      <c r="L84">
        <v>25</v>
      </c>
      <c r="M84">
        <v>1</v>
      </c>
      <c r="N84">
        <v>30</v>
      </c>
      <c r="O84">
        <v>30</v>
      </c>
      <c r="P84">
        <v>1</v>
      </c>
      <c r="Q84">
        <v>22</v>
      </c>
      <c r="R84">
        <v>22</v>
      </c>
      <c r="S84">
        <v>0</v>
      </c>
      <c r="T84">
        <v>2</v>
      </c>
      <c r="U84">
        <v>1</v>
      </c>
      <c r="V84">
        <v>1</v>
      </c>
      <c r="W84">
        <v>2</v>
      </c>
      <c r="X84">
        <v>2</v>
      </c>
      <c r="Y84">
        <v>0</v>
      </c>
    </row>
    <row r="85" spans="1:25">
      <c r="A85" t="s">
        <v>851</v>
      </c>
      <c r="B85">
        <v>61</v>
      </c>
      <c r="C85">
        <v>59</v>
      </c>
      <c r="D85">
        <v>2</v>
      </c>
      <c r="E85">
        <v>53</v>
      </c>
      <c r="F85">
        <v>52</v>
      </c>
      <c r="G85">
        <v>1</v>
      </c>
      <c r="H85">
        <v>7</v>
      </c>
      <c r="I85">
        <v>7</v>
      </c>
      <c r="J85" t="s">
        <v>19</v>
      </c>
      <c r="K85">
        <v>9</v>
      </c>
      <c r="L85">
        <v>9</v>
      </c>
      <c r="M85" t="s">
        <v>19</v>
      </c>
      <c r="N85">
        <v>17</v>
      </c>
      <c r="O85">
        <v>16</v>
      </c>
      <c r="P85">
        <v>1</v>
      </c>
      <c r="Q85">
        <v>21</v>
      </c>
      <c r="R85">
        <v>21</v>
      </c>
      <c r="S85" t="s">
        <v>19</v>
      </c>
      <c r="T85">
        <v>0</v>
      </c>
      <c r="U85">
        <v>0</v>
      </c>
      <c r="V85" t="s">
        <v>19</v>
      </c>
      <c r="W85">
        <v>8</v>
      </c>
      <c r="X85">
        <v>7</v>
      </c>
      <c r="Y85">
        <v>2</v>
      </c>
    </row>
    <row r="86" spans="1:25">
      <c r="A86" t="s">
        <v>850</v>
      </c>
      <c r="B86">
        <v>87</v>
      </c>
      <c r="C86">
        <v>80</v>
      </c>
      <c r="D86">
        <v>6</v>
      </c>
      <c r="E86">
        <v>74</v>
      </c>
      <c r="F86">
        <v>69</v>
      </c>
      <c r="G86">
        <v>6</v>
      </c>
      <c r="H86">
        <v>14</v>
      </c>
      <c r="I86">
        <v>13</v>
      </c>
      <c r="J86">
        <v>1</v>
      </c>
      <c r="K86">
        <v>9</v>
      </c>
      <c r="L86">
        <v>6</v>
      </c>
      <c r="M86">
        <v>3</v>
      </c>
      <c r="N86">
        <v>22</v>
      </c>
      <c r="O86">
        <v>22</v>
      </c>
      <c r="P86">
        <v>1</v>
      </c>
      <c r="Q86">
        <v>27</v>
      </c>
      <c r="R86">
        <v>27</v>
      </c>
      <c r="S86">
        <v>0</v>
      </c>
      <c r="T86">
        <v>2</v>
      </c>
      <c r="U86">
        <v>1</v>
      </c>
      <c r="V86">
        <v>1</v>
      </c>
      <c r="W86">
        <v>12</v>
      </c>
      <c r="X86">
        <v>12</v>
      </c>
      <c r="Y86">
        <v>1</v>
      </c>
    </row>
    <row r="87" spans="1:25">
      <c r="A87" t="s">
        <v>849</v>
      </c>
      <c r="B87">
        <v>58</v>
      </c>
      <c r="C87">
        <v>56</v>
      </c>
      <c r="D87">
        <v>2</v>
      </c>
      <c r="E87">
        <v>50</v>
      </c>
      <c r="F87">
        <v>49</v>
      </c>
      <c r="G87">
        <v>1</v>
      </c>
      <c r="H87" t="s">
        <v>19</v>
      </c>
      <c r="I87" t="s">
        <v>19</v>
      </c>
      <c r="J87" t="s">
        <v>19</v>
      </c>
      <c r="K87">
        <v>18</v>
      </c>
      <c r="L87">
        <v>18</v>
      </c>
      <c r="M87" t="s">
        <v>19</v>
      </c>
      <c r="N87">
        <v>17</v>
      </c>
      <c r="O87">
        <v>17</v>
      </c>
      <c r="P87">
        <v>1</v>
      </c>
      <c r="Q87">
        <v>15</v>
      </c>
      <c r="R87">
        <v>15</v>
      </c>
      <c r="S87" t="s">
        <v>19</v>
      </c>
      <c r="T87">
        <v>1</v>
      </c>
      <c r="U87" t="s">
        <v>19</v>
      </c>
      <c r="V87">
        <v>1</v>
      </c>
      <c r="W87">
        <v>7</v>
      </c>
      <c r="X87">
        <v>7</v>
      </c>
      <c r="Y87">
        <v>1</v>
      </c>
    </row>
    <row r="88" spans="1:25">
      <c r="A88" t="s">
        <v>848</v>
      </c>
      <c r="B88">
        <v>61</v>
      </c>
      <c r="C88">
        <v>56</v>
      </c>
      <c r="D88">
        <v>5</v>
      </c>
      <c r="E88">
        <v>51</v>
      </c>
      <c r="F88">
        <v>49</v>
      </c>
      <c r="G88">
        <v>2</v>
      </c>
      <c r="H88">
        <v>10</v>
      </c>
      <c r="I88">
        <v>9</v>
      </c>
      <c r="J88">
        <v>1</v>
      </c>
      <c r="K88">
        <v>5</v>
      </c>
      <c r="L88">
        <v>5</v>
      </c>
      <c r="M88" t="s">
        <v>19</v>
      </c>
      <c r="N88">
        <v>18</v>
      </c>
      <c r="O88">
        <v>18</v>
      </c>
      <c r="P88" t="s">
        <v>19</v>
      </c>
      <c r="Q88">
        <v>17</v>
      </c>
      <c r="R88">
        <v>17</v>
      </c>
      <c r="S88">
        <v>0</v>
      </c>
      <c r="T88">
        <v>1</v>
      </c>
      <c r="U88" t="s">
        <v>19</v>
      </c>
      <c r="V88">
        <v>1</v>
      </c>
      <c r="W88">
        <v>10</v>
      </c>
      <c r="X88">
        <v>7</v>
      </c>
      <c r="Y88">
        <v>3</v>
      </c>
    </row>
    <row r="89" spans="1:25">
      <c r="A89" t="s">
        <v>847</v>
      </c>
      <c r="B89">
        <v>65</v>
      </c>
      <c r="C89">
        <v>39</v>
      </c>
      <c r="D89">
        <v>26</v>
      </c>
      <c r="E89">
        <v>56</v>
      </c>
      <c r="F89">
        <v>34</v>
      </c>
      <c r="G89">
        <v>22</v>
      </c>
      <c r="H89">
        <v>18</v>
      </c>
      <c r="I89">
        <v>17</v>
      </c>
      <c r="J89">
        <v>1</v>
      </c>
      <c r="K89">
        <v>4</v>
      </c>
      <c r="L89" t="s">
        <v>19</v>
      </c>
      <c r="M89">
        <v>4</v>
      </c>
      <c r="N89">
        <v>9</v>
      </c>
      <c r="O89">
        <v>7</v>
      </c>
      <c r="P89">
        <v>2</v>
      </c>
      <c r="Q89">
        <v>23</v>
      </c>
      <c r="R89">
        <v>9</v>
      </c>
      <c r="S89">
        <v>14</v>
      </c>
      <c r="T89">
        <v>3</v>
      </c>
      <c r="U89">
        <v>1</v>
      </c>
      <c r="V89">
        <v>2</v>
      </c>
      <c r="W89">
        <v>9</v>
      </c>
      <c r="X89">
        <v>5</v>
      </c>
      <c r="Y89">
        <v>4</v>
      </c>
    </row>
    <row r="90" spans="1:25">
      <c r="A90" t="s">
        <v>846</v>
      </c>
      <c r="B90">
        <v>31</v>
      </c>
      <c r="C90">
        <v>23</v>
      </c>
      <c r="D90">
        <v>9</v>
      </c>
      <c r="E90">
        <v>30</v>
      </c>
      <c r="F90">
        <v>22</v>
      </c>
      <c r="G90">
        <v>8</v>
      </c>
      <c r="H90">
        <v>4</v>
      </c>
      <c r="I90">
        <v>4</v>
      </c>
      <c r="J90" t="s">
        <v>19</v>
      </c>
      <c r="K90">
        <v>3</v>
      </c>
      <c r="L90">
        <v>3</v>
      </c>
      <c r="M90">
        <v>0</v>
      </c>
      <c r="N90">
        <v>11</v>
      </c>
      <c r="O90">
        <v>10</v>
      </c>
      <c r="P90">
        <v>0</v>
      </c>
      <c r="Q90">
        <v>13</v>
      </c>
      <c r="R90">
        <v>6</v>
      </c>
      <c r="S90">
        <v>7</v>
      </c>
      <c r="T90" t="s">
        <v>19</v>
      </c>
      <c r="U90" t="s">
        <v>19</v>
      </c>
      <c r="V90" t="s">
        <v>19</v>
      </c>
      <c r="W90">
        <v>1</v>
      </c>
      <c r="X90">
        <v>0</v>
      </c>
      <c r="Y90">
        <v>1</v>
      </c>
    </row>
    <row r="91" spans="1:25">
      <c r="A91" t="s">
        <v>845</v>
      </c>
      <c r="B91">
        <v>82</v>
      </c>
      <c r="C91">
        <v>66</v>
      </c>
      <c r="D91">
        <v>16</v>
      </c>
      <c r="E91">
        <v>75</v>
      </c>
      <c r="F91">
        <v>64</v>
      </c>
      <c r="G91">
        <v>11</v>
      </c>
      <c r="H91">
        <v>4</v>
      </c>
      <c r="I91">
        <v>3</v>
      </c>
      <c r="J91">
        <v>1</v>
      </c>
      <c r="K91">
        <v>13</v>
      </c>
      <c r="L91">
        <v>12</v>
      </c>
      <c r="M91">
        <v>1</v>
      </c>
      <c r="N91">
        <v>25</v>
      </c>
      <c r="O91">
        <v>24</v>
      </c>
      <c r="P91">
        <v>2</v>
      </c>
      <c r="Q91">
        <v>33</v>
      </c>
      <c r="R91">
        <v>26</v>
      </c>
      <c r="S91">
        <v>7</v>
      </c>
      <c r="T91">
        <v>0</v>
      </c>
      <c r="U91">
        <v>0</v>
      </c>
      <c r="V91" t="s">
        <v>19</v>
      </c>
      <c r="W91">
        <v>7</v>
      </c>
      <c r="X91">
        <v>2</v>
      </c>
      <c r="Y91">
        <v>5</v>
      </c>
    </row>
    <row r="92" spans="1:25">
      <c r="A92" t="s">
        <v>844</v>
      </c>
      <c r="B92">
        <v>76</v>
      </c>
      <c r="C92">
        <v>72</v>
      </c>
      <c r="D92">
        <v>4</v>
      </c>
      <c r="E92">
        <v>72</v>
      </c>
      <c r="F92">
        <v>68</v>
      </c>
      <c r="G92">
        <v>3</v>
      </c>
      <c r="H92">
        <v>2</v>
      </c>
      <c r="I92">
        <v>1</v>
      </c>
      <c r="J92">
        <v>1</v>
      </c>
      <c r="K92">
        <v>15</v>
      </c>
      <c r="L92">
        <v>14</v>
      </c>
      <c r="M92">
        <v>1</v>
      </c>
      <c r="N92">
        <v>20</v>
      </c>
      <c r="O92">
        <v>20</v>
      </c>
      <c r="P92">
        <v>1</v>
      </c>
      <c r="Q92">
        <v>34</v>
      </c>
      <c r="R92">
        <v>33</v>
      </c>
      <c r="S92">
        <v>1</v>
      </c>
      <c r="T92">
        <v>1</v>
      </c>
      <c r="U92">
        <v>1</v>
      </c>
      <c r="V92" t="s">
        <v>19</v>
      </c>
      <c r="W92">
        <v>4</v>
      </c>
      <c r="X92">
        <v>3</v>
      </c>
      <c r="Y92">
        <v>1</v>
      </c>
    </row>
    <row r="93" spans="1:25">
      <c r="A93" t="s">
        <v>843</v>
      </c>
      <c r="B93">
        <v>140</v>
      </c>
      <c r="C93">
        <v>137</v>
      </c>
      <c r="D93">
        <v>4</v>
      </c>
      <c r="E93">
        <v>134</v>
      </c>
      <c r="F93">
        <v>131</v>
      </c>
      <c r="G93">
        <v>4</v>
      </c>
      <c r="H93">
        <v>18</v>
      </c>
      <c r="I93">
        <v>17</v>
      </c>
      <c r="J93">
        <v>1</v>
      </c>
      <c r="K93">
        <v>22</v>
      </c>
      <c r="L93">
        <v>21</v>
      </c>
      <c r="M93">
        <v>1</v>
      </c>
      <c r="N93">
        <v>46</v>
      </c>
      <c r="O93">
        <v>45</v>
      </c>
      <c r="P93">
        <v>1</v>
      </c>
      <c r="Q93">
        <v>47</v>
      </c>
      <c r="R93">
        <v>46</v>
      </c>
      <c r="S93">
        <v>1</v>
      </c>
      <c r="T93">
        <v>2</v>
      </c>
      <c r="U93">
        <v>2</v>
      </c>
      <c r="V93" t="s">
        <v>19</v>
      </c>
      <c r="W93">
        <v>6</v>
      </c>
      <c r="X93">
        <v>6</v>
      </c>
      <c r="Y93" t="s">
        <v>19</v>
      </c>
    </row>
    <row r="94" spans="1:25">
      <c r="A94" t="s">
        <v>842</v>
      </c>
      <c r="B94">
        <v>96</v>
      </c>
      <c r="C94">
        <v>94</v>
      </c>
      <c r="D94">
        <v>2</v>
      </c>
      <c r="E94">
        <v>89</v>
      </c>
      <c r="F94">
        <v>89</v>
      </c>
      <c r="G94" t="s">
        <v>19</v>
      </c>
      <c r="H94">
        <v>8</v>
      </c>
      <c r="I94">
        <v>8</v>
      </c>
      <c r="J94" t="s">
        <v>19</v>
      </c>
      <c r="K94">
        <v>16</v>
      </c>
      <c r="L94">
        <v>16</v>
      </c>
      <c r="M94" t="s">
        <v>19</v>
      </c>
      <c r="N94">
        <v>25</v>
      </c>
      <c r="O94">
        <v>25</v>
      </c>
      <c r="P94" t="s">
        <v>19</v>
      </c>
      <c r="Q94">
        <v>40</v>
      </c>
      <c r="R94">
        <v>40</v>
      </c>
      <c r="S94" t="s">
        <v>19</v>
      </c>
      <c r="T94">
        <v>1</v>
      </c>
      <c r="U94">
        <v>1</v>
      </c>
      <c r="V94" t="s">
        <v>19</v>
      </c>
      <c r="W94">
        <v>6</v>
      </c>
      <c r="X94">
        <v>5</v>
      </c>
      <c r="Y94">
        <v>2</v>
      </c>
    </row>
    <row r="95" spans="1:25">
      <c r="A95" t="s">
        <v>841</v>
      </c>
      <c r="B95">
        <v>80</v>
      </c>
      <c r="C95">
        <v>78</v>
      </c>
      <c r="D95">
        <v>2</v>
      </c>
      <c r="E95">
        <v>71</v>
      </c>
      <c r="F95">
        <v>71</v>
      </c>
      <c r="G95">
        <v>1</v>
      </c>
      <c r="H95">
        <v>7</v>
      </c>
      <c r="I95">
        <v>7</v>
      </c>
      <c r="J95" t="s">
        <v>19</v>
      </c>
      <c r="K95">
        <v>15</v>
      </c>
      <c r="L95">
        <v>15</v>
      </c>
      <c r="M95" t="s">
        <v>19</v>
      </c>
      <c r="N95">
        <v>19</v>
      </c>
      <c r="O95">
        <v>19</v>
      </c>
      <c r="P95" t="s">
        <v>19</v>
      </c>
      <c r="Q95">
        <v>28</v>
      </c>
      <c r="R95">
        <v>28</v>
      </c>
      <c r="S95">
        <v>0</v>
      </c>
      <c r="T95">
        <v>3</v>
      </c>
      <c r="U95">
        <v>3</v>
      </c>
      <c r="V95">
        <v>1</v>
      </c>
      <c r="W95">
        <v>9</v>
      </c>
      <c r="X95">
        <v>8</v>
      </c>
      <c r="Y95">
        <v>1</v>
      </c>
    </row>
    <row r="96" spans="1:25">
      <c r="A96" t="s">
        <v>840</v>
      </c>
      <c r="B96">
        <v>79</v>
      </c>
      <c r="C96">
        <v>65</v>
      </c>
      <c r="D96">
        <v>13</v>
      </c>
      <c r="E96">
        <v>73</v>
      </c>
      <c r="F96">
        <v>61</v>
      </c>
      <c r="G96">
        <v>12</v>
      </c>
      <c r="H96">
        <v>4</v>
      </c>
      <c r="I96">
        <v>4</v>
      </c>
      <c r="J96" t="s">
        <v>19</v>
      </c>
      <c r="K96">
        <v>12</v>
      </c>
      <c r="L96">
        <v>10</v>
      </c>
      <c r="M96">
        <v>2</v>
      </c>
      <c r="N96">
        <v>19</v>
      </c>
      <c r="O96">
        <v>18</v>
      </c>
      <c r="P96">
        <v>2</v>
      </c>
      <c r="Q96">
        <v>36</v>
      </c>
      <c r="R96">
        <v>28</v>
      </c>
      <c r="S96">
        <v>9</v>
      </c>
      <c r="T96">
        <v>2</v>
      </c>
      <c r="U96">
        <v>2</v>
      </c>
      <c r="V96" t="s">
        <v>19</v>
      </c>
      <c r="W96">
        <v>6</v>
      </c>
      <c r="X96">
        <v>4</v>
      </c>
      <c r="Y96">
        <v>2</v>
      </c>
    </row>
    <row r="97" spans="1:25">
      <c r="A97" t="s">
        <v>839</v>
      </c>
      <c r="B97">
        <v>71</v>
      </c>
      <c r="C97">
        <v>63</v>
      </c>
      <c r="D97">
        <v>8</v>
      </c>
      <c r="E97">
        <v>64</v>
      </c>
      <c r="F97">
        <v>58</v>
      </c>
      <c r="G97">
        <v>6</v>
      </c>
      <c r="H97">
        <v>8</v>
      </c>
      <c r="I97">
        <v>8</v>
      </c>
      <c r="J97" t="s">
        <v>19</v>
      </c>
      <c r="K97">
        <v>12</v>
      </c>
      <c r="L97">
        <v>12</v>
      </c>
      <c r="M97">
        <v>1</v>
      </c>
      <c r="N97">
        <v>20</v>
      </c>
      <c r="O97">
        <v>18</v>
      </c>
      <c r="P97">
        <v>2</v>
      </c>
      <c r="Q97">
        <v>24</v>
      </c>
      <c r="R97">
        <v>21</v>
      </c>
      <c r="S97">
        <v>3</v>
      </c>
      <c r="T97" t="s">
        <v>19</v>
      </c>
      <c r="U97" t="s">
        <v>19</v>
      </c>
      <c r="V97" t="s">
        <v>19</v>
      </c>
      <c r="W97">
        <v>7</v>
      </c>
      <c r="X97">
        <v>5</v>
      </c>
      <c r="Y97">
        <v>2</v>
      </c>
    </row>
    <row r="98" spans="1:25">
      <c r="A98" t="s">
        <v>838</v>
      </c>
      <c r="B98">
        <v>99</v>
      </c>
      <c r="C98">
        <v>93</v>
      </c>
      <c r="D98">
        <v>7</v>
      </c>
      <c r="E98">
        <v>92</v>
      </c>
      <c r="F98">
        <v>87</v>
      </c>
      <c r="G98">
        <v>5</v>
      </c>
      <c r="H98">
        <v>15</v>
      </c>
      <c r="I98">
        <v>15</v>
      </c>
      <c r="J98">
        <v>1</v>
      </c>
      <c r="K98">
        <v>15</v>
      </c>
      <c r="L98">
        <v>14</v>
      </c>
      <c r="M98">
        <v>1</v>
      </c>
      <c r="N98">
        <v>35</v>
      </c>
      <c r="O98">
        <v>32</v>
      </c>
      <c r="P98">
        <v>3</v>
      </c>
      <c r="Q98">
        <v>27</v>
      </c>
      <c r="R98">
        <v>27</v>
      </c>
      <c r="S98">
        <v>1</v>
      </c>
      <c r="T98" t="s">
        <v>19</v>
      </c>
      <c r="U98" t="s">
        <v>19</v>
      </c>
      <c r="V98" t="s">
        <v>19</v>
      </c>
      <c r="W98">
        <v>7</v>
      </c>
      <c r="X98">
        <v>5</v>
      </c>
      <c r="Y98">
        <v>1</v>
      </c>
    </row>
    <row r="99" spans="1:25">
      <c r="A99" t="s">
        <v>837</v>
      </c>
      <c r="B99">
        <v>66</v>
      </c>
      <c r="C99">
        <v>56</v>
      </c>
      <c r="D99">
        <v>9</v>
      </c>
      <c r="E99">
        <v>55</v>
      </c>
      <c r="F99">
        <v>48</v>
      </c>
      <c r="G99">
        <v>7</v>
      </c>
      <c r="H99">
        <v>7</v>
      </c>
      <c r="I99">
        <v>6</v>
      </c>
      <c r="J99">
        <v>1</v>
      </c>
      <c r="K99">
        <v>8</v>
      </c>
      <c r="L99">
        <v>8</v>
      </c>
      <c r="M99" t="s">
        <v>19</v>
      </c>
      <c r="N99">
        <v>20</v>
      </c>
      <c r="O99">
        <v>17</v>
      </c>
      <c r="P99">
        <v>3</v>
      </c>
      <c r="Q99">
        <v>20</v>
      </c>
      <c r="R99">
        <v>17</v>
      </c>
      <c r="S99">
        <v>3</v>
      </c>
      <c r="T99">
        <v>1</v>
      </c>
      <c r="U99">
        <v>1</v>
      </c>
      <c r="V99" t="s">
        <v>19</v>
      </c>
      <c r="W99">
        <v>11</v>
      </c>
      <c r="X99">
        <v>8</v>
      </c>
      <c r="Y99">
        <v>3</v>
      </c>
    </row>
    <row r="100" spans="1:25">
      <c r="A100" t="s">
        <v>836</v>
      </c>
      <c r="B100">
        <v>65</v>
      </c>
      <c r="C100">
        <v>65</v>
      </c>
      <c r="D100" t="s">
        <v>19</v>
      </c>
      <c r="E100">
        <v>64</v>
      </c>
      <c r="F100">
        <v>64</v>
      </c>
      <c r="G100" t="s">
        <v>19</v>
      </c>
      <c r="H100">
        <v>9</v>
      </c>
      <c r="I100">
        <v>9</v>
      </c>
      <c r="J100" t="s">
        <v>19</v>
      </c>
      <c r="K100">
        <v>1</v>
      </c>
      <c r="L100">
        <v>1</v>
      </c>
      <c r="M100" t="s">
        <v>19</v>
      </c>
      <c r="N100">
        <v>16</v>
      </c>
      <c r="O100">
        <v>16</v>
      </c>
      <c r="P100" t="s">
        <v>19</v>
      </c>
      <c r="Q100">
        <v>38</v>
      </c>
      <c r="R100">
        <v>38</v>
      </c>
      <c r="S100" t="s">
        <v>19</v>
      </c>
      <c r="T100" t="s">
        <v>19</v>
      </c>
      <c r="U100" t="s">
        <v>19</v>
      </c>
      <c r="V100" t="s">
        <v>19</v>
      </c>
      <c r="W100">
        <v>1</v>
      </c>
      <c r="X100">
        <v>1</v>
      </c>
      <c r="Y100" t="s">
        <v>19</v>
      </c>
    </row>
    <row r="101" spans="1:25">
      <c r="A101" t="s">
        <v>835</v>
      </c>
      <c r="B101">
        <v>86</v>
      </c>
      <c r="C101">
        <v>81</v>
      </c>
      <c r="D101">
        <v>5</v>
      </c>
      <c r="E101">
        <v>79</v>
      </c>
      <c r="F101">
        <v>77</v>
      </c>
      <c r="G101">
        <v>2</v>
      </c>
      <c r="H101">
        <v>8</v>
      </c>
      <c r="I101">
        <v>8</v>
      </c>
      <c r="J101" t="s">
        <v>19</v>
      </c>
      <c r="K101">
        <v>10</v>
      </c>
      <c r="L101">
        <v>10</v>
      </c>
      <c r="M101" t="s">
        <v>19</v>
      </c>
      <c r="N101">
        <v>17</v>
      </c>
      <c r="O101">
        <v>17</v>
      </c>
      <c r="P101">
        <v>0</v>
      </c>
      <c r="Q101">
        <v>43</v>
      </c>
      <c r="R101">
        <v>41</v>
      </c>
      <c r="S101">
        <v>2</v>
      </c>
      <c r="T101">
        <v>2</v>
      </c>
      <c r="U101">
        <v>2</v>
      </c>
      <c r="V101" t="s">
        <v>19</v>
      </c>
      <c r="W101">
        <v>8</v>
      </c>
      <c r="X101">
        <v>5</v>
      </c>
      <c r="Y101">
        <v>3</v>
      </c>
    </row>
    <row r="102" spans="1:25">
      <c r="A102" t="s">
        <v>834</v>
      </c>
      <c r="B102">
        <v>91</v>
      </c>
      <c r="C102">
        <v>91</v>
      </c>
      <c r="D102" t="s">
        <v>19</v>
      </c>
      <c r="E102">
        <v>86</v>
      </c>
      <c r="F102">
        <v>86</v>
      </c>
      <c r="G102" t="s">
        <v>19</v>
      </c>
      <c r="H102">
        <v>5</v>
      </c>
      <c r="I102">
        <v>5</v>
      </c>
      <c r="J102" t="s">
        <v>19</v>
      </c>
      <c r="K102">
        <v>10</v>
      </c>
      <c r="L102">
        <v>10</v>
      </c>
      <c r="M102" t="s">
        <v>19</v>
      </c>
      <c r="N102">
        <v>26</v>
      </c>
      <c r="O102">
        <v>26</v>
      </c>
      <c r="P102" t="s">
        <v>19</v>
      </c>
      <c r="Q102">
        <v>44</v>
      </c>
      <c r="R102">
        <v>44</v>
      </c>
      <c r="S102" t="s">
        <v>19</v>
      </c>
      <c r="T102">
        <v>2</v>
      </c>
      <c r="U102">
        <v>2</v>
      </c>
      <c r="V102" t="s">
        <v>19</v>
      </c>
      <c r="W102">
        <v>4</v>
      </c>
      <c r="X102">
        <v>4</v>
      </c>
      <c r="Y102" t="s">
        <v>19</v>
      </c>
    </row>
    <row r="103" spans="1:25">
      <c r="A103" t="s">
        <v>833</v>
      </c>
      <c r="B103">
        <v>54</v>
      </c>
      <c r="C103">
        <v>49</v>
      </c>
      <c r="D103">
        <v>5</v>
      </c>
      <c r="E103">
        <v>52</v>
      </c>
      <c r="F103">
        <v>48</v>
      </c>
      <c r="G103">
        <v>5</v>
      </c>
      <c r="H103">
        <v>7</v>
      </c>
      <c r="I103">
        <v>7</v>
      </c>
      <c r="J103" t="s">
        <v>19</v>
      </c>
      <c r="K103">
        <v>10</v>
      </c>
      <c r="L103">
        <v>9</v>
      </c>
      <c r="M103">
        <v>1</v>
      </c>
      <c r="N103">
        <v>17</v>
      </c>
      <c r="O103">
        <v>16</v>
      </c>
      <c r="P103">
        <v>0</v>
      </c>
      <c r="Q103">
        <v>19</v>
      </c>
      <c r="R103">
        <v>16</v>
      </c>
      <c r="S103">
        <v>3</v>
      </c>
      <c r="T103" t="s">
        <v>19</v>
      </c>
      <c r="U103" t="s">
        <v>19</v>
      </c>
      <c r="V103" t="s">
        <v>19</v>
      </c>
      <c r="W103">
        <v>2</v>
      </c>
      <c r="X103">
        <v>1</v>
      </c>
      <c r="Y103">
        <v>1</v>
      </c>
    </row>
    <row r="104" spans="1:25">
      <c r="A104" t="s">
        <v>832</v>
      </c>
      <c r="B104">
        <v>76</v>
      </c>
      <c r="C104">
        <v>67</v>
      </c>
      <c r="D104">
        <v>10</v>
      </c>
      <c r="E104">
        <v>62</v>
      </c>
      <c r="F104">
        <v>59</v>
      </c>
      <c r="G104">
        <v>3</v>
      </c>
      <c r="H104">
        <v>2</v>
      </c>
      <c r="I104">
        <v>2</v>
      </c>
      <c r="J104" t="s">
        <v>19</v>
      </c>
      <c r="K104">
        <v>14</v>
      </c>
      <c r="L104">
        <v>14</v>
      </c>
      <c r="M104">
        <v>1</v>
      </c>
      <c r="N104">
        <v>16</v>
      </c>
      <c r="O104">
        <v>16</v>
      </c>
      <c r="P104" t="s">
        <v>19</v>
      </c>
      <c r="Q104">
        <v>30</v>
      </c>
      <c r="R104">
        <v>28</v>
      </c>
      <c r="S104">
        <v>3</v>
      </c>
      <c r="T104" t="s">
        <v>19</v>
      </c>
      <c r="U104" t="s">
        <v>19</v>
      </c>
      <c r="V104" t="s">
        <v>19</v>
      </c>
      <c r="W104">
        <v>15</v>
      </c>
      <c r="X104">
        <v>8</v>
      </c>
      <c r="Y104">
        <v>7</v>
      </c>
    </row>
    <row r="105" spans="1:25">
      <c r="A105" t="s">
        <v>831</v>
      </c>
      <c r="B105">
        <v>137</v>
      </c>
      <c r="C105">
        <v>121</v>
      </c>
      <c r="D105">
        <v>16</v>
      </c>
      <c r="E105">
        <v>124</v>
      </c>
      <c r="F105">
        <v>112</v>
      </c>
      <c r="G105">
        <v>12</v>
      </c>
      <c r="H105">
        <v>5</v>
      </c>
      <c r="I105">
        <v>5</v>
      </c>
      <c r="J105" t="s">
        <v>19</v>
      </c>
      <c r="K105">
        <v>23</v>
      </c>
      <c r="L105">
        <v>22</v>
      </c>
      <c r="M105">
        <v>1</v>
      </c>
      <c r="N105">
        <v>38</v>
      </c>
      <c r="O105">
        <v>36</v>
      </c>
      <c r="P105">
        <v>2</v>
      </c>
      <c r="Q105">
        <v>56</v>
      </c>
      <c r="R105">
        <v>49</v>
      </c>
      <c r="S105">
        <v>7</v>
      </c>
      <c r="T105">
        <v>3</v>
      </c>
      <c r="U105">
        <v>1</v>
      </c>
      <c r="V105">
        <v>2</v>
      </c>
      <c r="W105">
        <v>13</v>
      </c>
      <c r="X105">
        <v>9</v>
      </c>
      <c r="Y105">
        <v>4</v>
      </c>
    </row>
    <row r="106" spans="1:25">
      <c r="A106" t="s">
        <v>830</v>
      </c>
      <c r="B106">
        <v>65</v>
      </c>
      <c r="C106">
        <v>59</v>
      </c>
      <c r="D106">
        <v>6</v>
      </c>
      <c r="E106">
        <v>62</v>
      </c>
      <c r="F106">
        <v>57</v>
      </c>
      <c r="G106">
        <v>5</v>
      </c>
      <c r="H106">
        <v>5</v>
      </c>
      <c r="I106">
        <v>5</v>
      </c>
      <c r="J106" t="s">
        <v>19</v>
      </c>
      <c r="K106">
        <v>8</v>
      </c>
      <c r="L106">
        <v>8</v>
      </c>
      <c r="M106" t="s">
        <v>19</v>
      </c>
      <c r="N106">
        <v>16</v>
      </c>
      <c r="O106">
        <v>16</v>
      </c>
      <c r="P106" t="s">
        <v>19</v>
      </c>
      <c r="Q106">
        <v>33</v>
      </c>
      <c r="R106">
        <v>28</v>
      </c>
      <c r="S106">
        <v>5</v>
      </c>
      <c r="T106" t="s">
        <v>19</v>
      </c>
      <c r="U106" t="s">
        <v>19</v>
      </c>
      <c r="V106" t="s">
        <v>19</v>
      </c>
      <c r="W106">
        <v>3</v>
      </c>
      <c r="X106">
        <v>2</v>
      </c>
      <c r="Y106">
        <v>1</v>
      </c>
    </row>
    <row r="107" spans="1:25">
      <c r="A107" t="s">
        <v>829</v>
      </c>
      <c r="B107">
        <v>59</v>
      </c>
      <c r="C107">
        <v>56</v>
      </c>
      <c r="D107">
        <v>3</v>
      </c>
      <c r="E107">
        <v>52</v>
      </c>
      <c r="F107">
        <v>51</v>
      </c>
      <c r="G107">
        <v>1</v>
      </c>
      <c r="H107">
        <v>4</v>
      </c>
      <c r="I107">
        <v>4</v>
      </c>
      <c r="J107" t="s">
        <v>19</v>
      </c>
      <c r="K107">
        <v>9</v>
      </c>
      <c r="L107">
        <v>9</v>
      </c>
      <c r="M107">
        <v>1</v>
      </c>
      <c r="N107">
        <v>22</v>
      </c>
      <c r="O107">
        <v>21</v>
      </c>
      <c r="P107">
        <v>1</v>
      </c>
      <c r="Q107">
        <v>17</v>
      </c>
      <c r="R107">
        <v>17</v>
      </c>
      <c r="S107" t="s">
        <v>19</v>
      </c>
      <c r="T107" t="s">
        <v>19</v>
      </c>
      <c r="U107" t="s">
        <v>19</v>
      </c>
      <c r="V107" t="s">
        <v>19</v>
      </c>
      <c r="W107">
        <v>7</v>
      </c>
      <c r="X107">
        <v>5</v>
      </c>
      <c r="Y107">
        <v>2</v>
      </c>
    </row>
    <row r="108" spans="1:25">
      <c r="A108" t="s">
        <v>828</v>
      </c>
      <c r="B108">
        <v>68</v>
      </c>
      <c r="C108">
        <v>58</v>
      </c>
      <c r="D108">
        <v>9</v>
      </c>
      <c r="E108">
        <v>58</v>
      </c>
      <c r="F108">
        <v>51</v>
      </c>
      <c r="G108">
        <v>7</v>
      </c>
      <c r="H108">
        <v>7</v>
      </c>
      <c r="I108">
        <v>7</v>
      </c>
      <c r="J108" t="s">
        <v>19</v>
      </c>
      <c r="K108">
        <v>3</v>
      </c>
      <c r="L108">
        <v>2</v>
      </c>
      <c r="M108">
        <v>1</v>
      </c>
      <c r="N108">
        <v>18</v>
      </c>
      <c r="O108">
        <v>16</v>
      </c>
      <c r="P108">
        <v>2</v>
      </c>
      <c r="Q108">
        <v>28</v>
      </c>
      <c r="R108">
        <v>24</v>
      </c>
      <c r="S108">
        <v>4</v>
      </c>
      <c r="T108">
        <v>2</v>
      </c>
      <c r="U108">
        <v>2</v>
      </c>
      <c r="V108" t="s">
        <v>19</v>
      </c>
      <c r="W108">
        <v>10</v>
      </c>
      <c r="X108">
        <v>7</v>
      </c>
      <c r="Y108">
        <v>2</v>
      </c>
    </row>
    <row r="109" spans="1:25">
      <c r="A109" t="s">
        <v>827</v>
      </c>
      <c r="B109">
        <v>31</v>
      </c>
      <c r="C109">
        <v>31</v>
      </c>
      <c r="D109" t="s">
        <v>19</v>
      </c>
      <c r="E109">
        <v>30</v>
      </c>
      <c r="F109">
        <v>30</v>
      </c>
      <c r="G109" t="s">
        <v>19</v>
      </c>
      <c r="H109">
        <v>7</v>
      </c>
      <c r="I109">
        <v>7</v>
      </c>
      <c r="J109" t="s">
        <v>19</v>
      </c>
      <c r="K109">
        <v>2</v>
      </c>
      <c r="L109">
        <v>2</v>
      </c>
      <c r="M109" t="s">
        <v>19</v>
      </c>
      <c r="N109">
        <v>8</v>
      </c>
      <c r="O109">
        <v>8</v>
      </c>
      <c r="P109" t="s">
        <v>19</v>
      </c>
      <c r="Q109">
        <v>12</v>
      </c>
      <c r="R109">
        <v>12</v>
      </c>
      <c r="S109" t="s">
        <v>19</v>
      </c>
      <c r="T109">
        <v>1</v>
      </c>
      <c r="U109">
        <v>1</v>
      </c>
      <c r="V109" t="s">
        <v>19</v>
      </c>
      <c r="W109">
        <v>2</v>
      </c>
      <c r="X109">
        <v>2</v>
      </c>
      <c r="Y109" t="s">
        <v>19</v>
      </c>
    </row>
    <row r="110" spans="1:25">
      <c r="A110" t="s">
        <v>826</v>
      </c>
      <c r="B110">
        <v>113</v>
      </c>
      <c r="C110">
        <v>103</v>
      </c>
      <c r="D110">
        <v>10</v>
      </c>
      <c r="E110">
        <v>102</v>
      </c>
      <c r="F110">
        <v>94</v>
      </c>
      <c r="G110">
        <v>8</v>
      </c>
      <c r="H110">
        <v>9</v>
      </c>
      <c r="I110">
        <v>9</v>
      </c>
      <c r="J110" t="s">
        <v>19</v>
      </c>
      <c r="K110">
        <v>13</v>
      </c>
      <c r="L110">
        <v>13</v>
      </c>
      <c r="M110" t="s">
        <v>19</v>
      </c>
      <c r="N110">
        <v>24</v>
      </c>
      <c r="O110">
        <v>23</v>
      </c>
      <c r="P110">
        <v>1</v>
      </c>
      <c r="Q110">
        <v>54</v>
      </c>
      <c r="R110">
        <v>46</v>
      </c>
      <c r="S110">
        <v>8</v>
      </c>
      <c r="T110">
        <v>3</v>
      </c>
      <c r="U110">
        <v>3</v>
      </c>
      <c r="V110" t="s">
        <v>19</v>
      </c>
      <c r="W110">
        <v>11</v>
      </c>
      <c r="X110">
        <v>9</v>
      </c>
      <c r="Y110">
        <v>2</v>
      </c>
    </row>
    <row r="111" spans="1:25">
      <c r="A111" t="s">
        <v>825</v>
      </c>
      <c r="B111">
        <v>123</v>
      </c>
      <c r="C111">
        <v>114</v>
      </c>
      <c r="D111">
        <v>8</v>
      </c>
      <c r="E111">
        <v>100</v>
      </c>
      <c r="F111">
        <v>96</v>
      </c>
      <c r="G111">
        <v>4</v>
      </c>
      <c r="H111">
        <v>12</v>
      </c>
      <c r="I111">
        <v>12</v>
      </c>
      <c r="J111" t="s">
        <v>19</v>
      </c>
      <c r="K111">
        <v>13</v>
      </c>
      <c r="L111">
        <v>11</v>
      </c>
      <c r="M111">
        <v>2</v>
      </c>
      <c r="N111">
        <v>34</v>
      </c>
      <c r="O111">
        <v>34</v>
      </c>
      <c r="P111" t="s">
        <v>19</v>
      </c>
      <c r="Q111">
        <v>42</v>
      </c>
      <c r="R111">
        <v>39</v>
      </c>
      <c r="S111">
        <v>3</v>
      </c>
      <c r="T111" t="s">
        <v>19</v>
      </c>
      <c r="U111" t="s">
        <v>19</v>
      </c>
      <c r="V111" t="s">
        <v>19</v>
      </c>
      <c r="W111">
        <v>22</v>
      </c>
      <c r="X111">
        <v>19</v>
      </c>
      <c r="Y111">
        <v>4</v>
      </c>
    </row>
    <row r="112" spans="1:25">
      <c r="A112" t="s">
        <v>824</v>
      </c>
      <c r="B112">
        <v>69</v>
      </c>
      <c r="C112">
        <v>57</v>
      </c>
      <c r="D112">
        <v>12</v>
      </c>
      <c r="E112">
        <v>57</v>
      </c>
      <c r="F112">
        <v>47</v>
      </c>
      <c r="G112">
        <v>11</v>
      </c>
      <c r="H112">
        <v>5</v>
      </c>
      <c r="I112">
        <v>5</v>
      </c>
      <c r="J112" t="s">
        <v>19</v>
      </c>
      <c r="K112">
        <v>7</v>
      </c>
      <c r="L112">
        <v>7</v>
      </c>
      <c r="M112" t="s">
        <v>19</v>
      </c>
      <c r="N112">
        <v>14</v>
      </c>
      <c r="O112">
        <v>12</v>
      </c>
      <c r="P112">
        <v>2</v>
      </c>
      <c r="Q112">
        <v>30</v>
      </c>
      <c r="R112">
        <v>22</v>
      </c>
      <c r="S112">
        <v>8</v>
      </c>
      <c r="T112">
        <v>2</v>
      </c>
      <c r="U112">
        <v>1</v>
      </c>
      <c r="V112">
        <v>1</v>
      </c>
      <c r="W112">
        <v>11</v>
      </c>
      <c r="X112">
        <v>10</v>
      </c>
      <c r="Y112">
        <v>1</v>
      </c>
    </row>
    <row r="113" spans="1:25">
      <c r="A113" t="s">
        <v>823</v>
      </c>
      <c r="B113">
        <v>73</v>
      </c>
      <c r="C113">
        <v>73</v>
      </c>
      <c r="D113" t="s">
        <v>19</v>
      </c>
      <c r="E113">
        <v>63</v>
      </c>
      <c r="F113">
        <v>63</v>
      </c>
      <c r="G113" t="s">
        <v>19</v>
      </c>
      <c r="H113">
        <v>12</v>
      </c>
      <c r="I113">
        <v>12</v>
      </c>
      <c r="J113" t="s">
        <v>19</v>
      </c>
      <c r="K113">
        <v>1</v>
      </c>
      <c r="L113">
        <v>1</v>
      </c>
      <c r="M113" t="s">
        <v>19</v>
      </c>
      <c r="N113">
        <v>10</v>
      </c>
      <c r="O113">
        <v>10</v>
      </c>
      <c r="P113" t="s">
        <v>19</v>
      </c>
      <c r="Q113">
        <v>40</v>
      </c>
      <c r="R113">
        <v>40</v>
      </c>
      <c r="S113" t="s">
        <v>19</v>
      </c>
      <c r="T113" t="s">
        <v>19</v>
      </c>
      <c r="U113" t="s">
        <v>19</v>
      </c>
      <c r="V113" t="s">
        <v>19</v>
      </c>
      <c r="W113">
        <v>10</v>
      </c>
      <c r="X113">
        <v>10</v>
      </c>
      <c r="Y113" t="s">
        <v>19</v>
      </c>
    </row>
    <row r="114" spans="1:25">
      <c r="A114" t="s">
        <v>822</v>
      </c>
      <c r="B114">
        <v>68</v>
      </c>
      <c r="C114">
        <v>67</v>
      </c>
      <c r="D114">
        <v>1</v>
      </c>
      <c r="E114">
        <v>64</v>
      </c>
      <c r="F114">
        <v>64</v>
      </c>
      <c r="G114" t="s">
        <v>19</v>
      </c>
      <c r="H114">
        <v>6</v>
      </c>
      <c r="I114">
        <v>6</v>
      </c>
      <c r="J114" t="s">
        <v>19</v>
      </c>
      <c r="K114">
        <v>7</v>
      </c>
      <c r="L114">
        <v>7</v>
      </c>
      <c r="M114" t="s">
        <v>19</v>
      </c>
      <c r="N114">
        <v>11</v>
      </c>
      <c r="O114">
        <v>11</v>
      </c>
      <c r="P114" t="s">
        <v>19</v>
      </c>
      <c r="Q114">
        <v>38</v>
      </c>
      <c r="R114">
        <v>38</v>
      </c>
      <c r="S114" t="s">
        <v>19</v>
      </c>
      <c r="T114">
        <v>2</v>
      </c>
      <c r="U114">
        <v>2</v>
      </c>
      <c r="V114" t="s">
        <v>19</v>
      </c>
      <c r="W114">
        <v>4</v>
      </c>
      <c r="X114">
        <v>3</v>
      </c>
      <c r="Y114">
        <v>1</v>
      </c>
    </row>
    <row r="115" spans="1:25">
      <c r="A115" t="s">
        <v>821</v>
      </c>
      <c r="B115">
        <v>31</v>
      </c>
      <c r="C115">
        <v>23</v>
      </c>
      <c r="D115">
        <v>8</v>
      </c>
      <c r="E115">
        <v>21</v>
      </c>
      <c r="F115">
        <v>13</v>
      </c>
      <c r="G115">
        <v>8</v>
      </c>
      <c r="H115">
        <v>5</v>
      </c>
      <c r="I115">
        <v>5</v>
      </c>
      <c r="J115">
        <v>0</v>
      </c>
      <c r="K115">
        <v>1</v>
      </c>
      <c r="L115" t="s">
        <v>19</v>
      </c>
      <c r="M115">
        <v>1</v>
      </c>
      <c r="N115">
        <v>5</v>
      </c>
      <c r="O115">
        <v>4</v>
      </c>
      <c r="P115">
        <v>1</v>
      </c>
      <c r="Q115">
        <v>10</v>
      </c>
      <c r="R115">
        <v>4</v>
      </c>
      <c r="S115">
        <v>6</v>
      </c>
      <c r="T115" t="s">
        <v>19</v>
      </c>
      <c r="U115" t="s">
        <v>19</v>
      </c>
      <c r="V115" t="s">
        <v>19</v>
      </c>
      <c r="W115">
        <v>10</v>
      </c>
      <c r="X115">
        <v>10</v>
      </c>
      <c r="Y115" t="s">
        <v>19</v>
      </c>
    </row>
    <row r="116" spans="1:25">
      <c r="A116" t="s">
        <v>820</v>
      </c>
      <c r="B116">
        <v>52</v>
      </c>
      <c r="C116">
        <v>52</v>
      </c>
      <c r="D116" t="s">
        <v>19</v>
      </c>
      <c r="E116">
        <v>47</v>
      </c>
      <c r="F116">
        <v>47</v>
      </c>
      <c r="G116" t="s">
        <v>19</v>
      </c>
      <c r="H116">
        <v>11</v>
      </c>
      <c r="I116">
        <v>11</v>
      </c>
      <c r="J116" t="s">
        <v>19</v>
      </c>
      <c r="K116">
        <v>7</v>
      </c>
      <c r="L116">
        <v>7</v>
      </c>
      <c r="M116" t="s">
        <v>19</v>
      </c>
      <c r="N116">
        <v>22</v>
      </c>
      <c r="O116">
        <v>22</v>
      </c>
      <c r="P116" t="s">
        <v>19</v>
      </c>
      <c r="Q116">
        <v>7</v>
      </c>
      <c r="R116">
        <v>7</v>
      </c>
      <c r="S116" t="s">
        <v>19</v>
      </c>
      <c r="T116" t="s">
        <v>19</v>
      </c>
      <c r="U116" t="s">
        <v>19</v>
      </c>
      <c r="V116" t="s">
        <v>19</v>
      </c>
      <c r="W116">
        <v>5</v>
      </c>
      <c r="X116">
        <v>5</v>
      </c>
      <c r="Y116" t="s">
        <v>19</v>
      </c>
    </row>
    <row r="117" spans="1:25">
      <c r="A117" t="s">
        <v>819</v>
      </c>
      <c r="B117">
        <v>119</v>
      </c>
      <c r="C117">
        <v>111</v>
      </c>
      <c r="D117">
        <v>8</v>
      </c>
      <c r="E117">
        <v>109</v>
      </c>
      <c r="F117">
        <v>104</v>
      </c>
      <c r="G117">
        <v>5</v>
      </c>
      <c r="H117">
        <v>23</v>
      </c>
      <c r="I117">
        <v>22</v>
      </c>
      <c r="J117">
        <v>0</v>
      </c>
      <c r="K117" t="s">
        <v>19</v>
      </c>
      <c r="L117" t="s">
        <v>19</v>
      </c>
      <c r="M117" t="s">
        <v>19</v>
      </c>
      <c r="N117">
        <v>42</v>
      </c>
      <c r="O117">
        <v>41</v>
      </c>
      <c r="P117">
        <v>1</v>
      </c>
      <c r="Q117">
        <v>41</v>
      </c>
      <c r="R117">
        <v>37</v>
      </c>
      <c r="S117">
        <v>4</v>
      </c>
      <c r="T117">
        <v>4</v>
      </c>
      <c r="U117">
        <v>4</v>
      </c>
      <c r="V117" t="s">
        <v>19</v>
      </c>
      <c r="W117">
        <v>10</v>
      </c>
      <c r="X117">
        <v>7</v>
      </c>
      <c r="Y117">
        <v>3</v>
      </c>
    </row>
    <row r="118" spans="1:25">
      <c r="A118" t="s">
        <v>818</v>
      </c>
      <c r="B118">
        <v>104</v>
      </c>
      <c r="C118">
        <v>102</v>
      </c>
      <c r="D118">
        <v>2</v>
      </c>
      <c r="E118">
        <v>102</v>
      </c>
      <c r="F118">
        <v>100</v>
      </c>
      <c r="G118">
        <v>2</v>
      </c>
      <c r="H118">
        <v>21</v>
      </c>
      <c r="I118">
        <v>20</v>
      </c>
      <c r="J118">
        <v>1</v>
      </c>
      <c r="K118">
        <v>7</v>
      </c>
      <c r="L118">
        <v>7</v>
      </c>
      <c r="M118" t="s">
        <v>19</v>
      </c>
      <c r="N118">
        <v>42</v>
      </c>
      <c r="O118">
        <v>42</v>
      </c>
      <c r="P118" t="s">
        <v>19</v>
      </c>
      <c r="Q118">
        <v>32</v>
      </c>
      <c r="R118">
        <v>31</v>
      </c>
      <c r="S118">
        <v>1</v>
      </c>
      <c r="T118">
        <v>1</v>
      </c>
      <c r="U118">
        <v>1</v>
      </c>
      <c r="V118" t="s">
        <v>19</v>
      </c>
      <c r="W118">
        <v>2</v>
      </c>
      <c r="X118">
        <v>2</v>
      </c>
      <c r="Y118">
        <v>1</v>
      </c>
    </row>
    <row r="119" spans="1:25">
      <c r="A119" t="s">
        <v>817</v>
      </c>
      <c r="B119">
        <v>83</v>
      </c>
      <c r="C119">
        <v>76</v>
      </c>
      <c r="D119">
        <v>7</v>
      </c>
      <c r="E119">
        <v>75</v>
      </c>
      <c r="F119">
        <v>73</v>
      </c>
      <c r="G119">
        <v>2</v>
      </c>
      <c r="H119">
        <v>22</v>
      </c>
      <c r="I119">
        <v>22</v>
      </c>
      <c r="J119" t="s">
        <v>19</v>
      </c>
      <c r="K119">
        <v>3</v>
      </c>
      <c r="L119">
        <v>3</v>
      </c>
      <c r="M119" t="s">
        <v>19</v>
      </c>
      <c r="N119">
        <v>26</v>
      </c>
      <c r="O119">
        <v>26</v>
      </c>
      <c r="P119">
        <v>1</v>
      </c>
      <c r="Q119">
        <v>21</v>
      </c>
      <c r="R119">
        <v>20</v>
      </c>
      <c r="S119">
        <v>2</v>
      </c>
      <c r="T119">
        <v>3</v>
      </c>
      <c r="U119">
        <v>3</v>
      </c>
      <c r="V119" t="s">
        <v>19</v>
      </c>
      <c r="W119">
        <v>8</v>
      </c>
      <c r="X119">
        <v>3</v>
      </c>
      <c r="Y119">
        <v>4</v>
      </c>
    </row>
    <row r="120" spans="1:25">
      <c r="A120" t="s">
        <v>816</v>
      </c>
      <c r="B120">
        <v>141</v>
      </c>
      <c r="C120">
        <v>128</v>
      </c>
      <c r="D120">
        <v>13</v>
      </c>
      <c r="E120">
        <v>132</v>
      </c>
      <c r="F120">
        <v>121</v>
      </c>
      <c r="G120">
        <v>11</v>
      </c>
      <c r="H120">
        <v>20</v>
      </c>
      <c r="I120">
        <v>20</v>
      </c>
      <c r="J120" t="s">
        <v>19</v>
      </c>
      <c r="K120">
        <v>13</v>
      </c>
      <c r="L120">
        <v>10</v>
      </c>
      <c r="M120">
        <v>3</v>
      </c>
      <c r="N120">
        <v>24</v>
      </c>
      <c r="O120">
        <v>23</v>
      </c>
      <c r="P120">
        <v>1</v>
      </c>
      <c r="Q120">
        <v>74</v>
      </c>
      <c r="R120">
        <v>67</v>
      </c>
      <c r="S120">
        <v>7</v>
      </c>
      <c r="T120">
        <v>1</v>
      </c>
      <c r="U120">
        <v>1</v>
      </c>
      <c r="V120" t="s">
        <v>19</v>
      </c>
      <c r="W120">
        <v>9</v>
      </c>
      <c r="X120">
        <v>7</v>
      </c>
      <c r="Y120">
        <v>2</v>
      </c>
    </row>
    <row r="121" spans="1:25">
      <c r="A121" t="s">
        <v>815</v>
      </c>
      <c r="B121">
        <v>50</v>
      </c>
      <c r="C121">
        <v>48</v>
      </c>
      <c r="D121">
        <v>1</v>
      </c>
      <c r="E121">
        <v>40</v>
      </c>
      <c r="F121">
        <v>39</v>
      </c>
      <c r="G121">
        <v>1</v>
      </c>
      <c r="H121">
        <v>5</v>
      </c>
      <c r="I121">
        <v>5</v>
      </c>
      <c r="J121" t="s">
        <v>19</v>
      </c>
      <c r="K121">
        <v>3</v>
      </c>
      <c r="L121">
        <v>3</v>
      </c>
      <c r="M121" t="s">
        <v>19</v>
      </c>
      <c r="N121">
        <v>7</v>
      </c>
      <c r="O121">
        <v>6</v>
      </c>
      <c r="P121">
        <v>1</v>
      </c>
      <c r="Q121">
        <v>24</v>
      </c>
      <c r="R121">
        <v>23</v>
      </c>
      <c r="S121">
        <v>1</v>
      </c>
      <c r="T121">
        <v>2</v>
      </c>
      <c r="U121">
        <v>2</v>
      </c>
      <c r="V121" t="s">
        <v>19</v>
      </c>
      <c r="W121">
        <v>10</v>
      </c>
      <c r="X121">
        <v>9</v>
      </c>
      <c r="Y121">
        <v>0</v>
      </c>
    </row>
  </sheetData>
  <phoneticPr fontId="4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FFFF00"/>
  </sheetPr>
  <dimension ref="A1:W85"/>
  <sheetViews>
    <sheetView topLeftCell="B1" zoomScale="80" zoomScaleNormal="80" workbookViewId="0"/>
  </sheetViews>
  <sheetFormatPr defaultRowHeight="12"/>
  <cols>
    <col min="1" max="5" width="9" style="2"/>
    <col min="6" max="6" width="9.25" style="2" bestFit="1" customWidth="1"/>
    <col min="7" max="7" width="9" style="2"/>
    <col min="8" max="8" width="9" style="2" customWidth="1"/>
    <col min="9" max="13" width="9" style="2"/>
    <col min="14" max="14" width="9" style="2" customWidth="1"/>
    <col min="15" max="16384" width="9" style="2"/>
  </cols>
  <sheetData>
    <row r="1" spans="1:21">
      <c r="A1" s="2" t="s">
        <v>2764</v>
      </c>
      <c r="F1" s="2" t="s">
        <v>303</v>
      </c>
    </row>
    <row r="2" spans="1:21">
      <c r="C2" s="2" t="s">
        <v>302</v>
      </c>
      <c r="F2" s="2" t="s">
        <v>202</v>
      </c>
      <c r="N2" s="2" t="s">
        <v>203</v>
      </c>
    </row>
    <row r="3" spans="1:21">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row>
    <row r="4" spans="1:21">
      <c r="B4" s="2" t="s">
        <v>146</v>
      </c>
      <c r="C4" s="137">
        <f>'2018sogojigyo'!C4</f>
        <v>908.09140000000002</v>
      </c>
      <c r="D4" s="137">
        <f>'2018sogojigyo'!D4</f>
        <v>459.97610000000003</v>
      </c>
      <c r="E4" s="137">
        <f>'2018sogojigyo'!E4</f>
        <v>448.11530000000005</v>
      </c>
      <c r="F4" s="1309">
        <f>'2018yosanhosei（予算ベース）'!F4/F$17*F$16</f>
        <v>0.14277610582309991</v>
      </c>
      <c r="G4" s="1309">
        <f>'2018yosanhosei（予算ベース）'!G4/G$17*G$16</f>
        <v>0.21572889964157485</v>
      </c>
      <c r="H4" s="1309">
        <f>'2018yosanhosei（予算ベース）'!H4/H$17*H$16</f>
        <v>0.27622585071475825</v>
      </c>
      <c r="I4" s="1309">
        <f>'2018yosanhosei（予算ベース）'!I4/I$17*I$16</f>
        <v>0.3662586536369562</v>
      </c>
      <c r="J4" s="1309">
        <f>'2018yosanhosei（予算ベース）'!J4/J$17*J$16</f>
        <v>0.2386085994807163</v>
      </c>
      <c r="K4" s="1309">
        <f>'2018yosanhosei（予算ベース）'!K4/K$17*K$16</f>
        <v>0.17890015128391701</v>
      </c>
      <c r="L4" s="1309">
        <f>'2018yosanhosei（予算ベース）'!L4/L$17*L$16</f>
        <v>0.19187222621520048</v>
      </c>
      <c r="M4" s="1309">
        <f>SUM(F4:L4)</f>
        <v>1.610370486796223</v>
      </c>
      <c r="N4" s="1309">
        <f>'2018yosanhosei（予算ベース）'!N4/F$17*F$16</f>
        <v>0.1254706197130388</v>
      </c>
      <c r="O4" s="1309">
        <f>'2018yosanhosei（予算ベース）'!O4/G$17*G$16</f>
        <v>0.20040611545895015</v>
      </c>
      <c r="P4" s="1309">
        <f>'2018yosanhosei（予算ベース）'!P4/H$17*H$16</f>
        <v>0.20571169121860758</v>
      </c>
      <c r="Q4" s="1309">
        <f>'2018yosanhosei（予算ベース）'!Q4/I$17*I$16</f>
        <v>0.28367835196907154</v>
      </c>
      <c r="R4" s="1309">
        <f>'2018yosanhosei（予算ベース）'!R4/J$17*J$16</f>
        <v>0.17431000972191388</v>
      </c>
      <c r="S4" s="1309">
        <f>'2018yosanhosei（予算ベース）'!S4/K$17*K$16</f>
        <v>0.15103292878229257</v>
      </c>
      <c r="T4" s="1309">
        <f>'2018yosanhosei（予算ベース）'!T4/L$17*L$16</f>
        <v>0.16690395697826377</v>
      </c>
      <c r="U4" s="1309">
        <f>SUM(N4:T4)</f>
        <v>1.3075136738421382</v>
      </c>
    </row>
    <row r="5" spans="1:21">
      <c r="B5" s="2" t="s">
        <v>147</v>
      </c>
      <c r="C5" s="137">
        <f>'2018sogojigyo'!C5</f>
        <v>965.62490000000003</v>
      </c>
      <c r="D5" s="137">
        <f>'2018sogojigyo'!D5</f>
        <v>487.57670000000007</v>
      </c>
      <c r="E5" s="137">
        <f>'2018sogojigyo'!E5</f>
        <v>478.04820000000001</v>
      </c>
      <c r="F5" s="1309">
        <f>'2018yosanhosei（予算ベース）'!F5/F$17*F$16</f>
        <v>0.15134330352398276</v>
      </c>
      <c r="G5" s="1309">
        <f>'2018yosanhosei（予算ベース）'!G5/G$17*G$16</f>
        <v>0.22867358756655021</v>
      </c>
      <c r="H5" s="1309">
        <f>'2018yosanhosei（予算ベース）'!H5/H$17*H$16</f>
        <v>0.29280062321975969</v>
      </c>
      <c r="I5" s="1309">
        <f>'2018yosanhosei（予算ベース）'!I5/I$17*I$16</f>
        <v>0.38837720755819699</v>
      </c>
      <c r="J5" s="1309">
        <f>'2018yosanhosei（予算ベース）'!J5/J$17*J$16</f>
        <v>0.25304147025305912</v>
      </c>
      <c r="K5" s="1309">
        <f>'2018yosanhosei（予算ベース）'!K5/K$17*K$16</f>
        <v>0.18967821020238779</v>
      </c>
      <c r="L5" s="1309">
        <f>'2018yosanhosei（予算ベース）'!L5/L$17*L$16</f>
        <v>0.20338540824112589</v>
      </c>
      <c r="M5" s="1309">
        <f t="shared" ref="M5:M14" si="0">SUM(F5:L5)</f>
        <v>1.7072998105650623</v>
      </c>
      <c r="N5" s="1309">
        <f>'2018yosanhosei（予算ベース）'!N5/F$17*F$16</f>
        <v>0.13385172054313413</v>
      </c>
      <c r="O5" s="1309">
        <f>'2018yosanhosei（予算ベース）'!O5/G$17*G$16</f>
        <v>0.21379270639530334</v>
      </c>
      <c r="P5" s="1309">
        <f>'2018yosanhosei（予算ベース）'!P5/H$17*H$16</f>
        <v>0.21945268038384572</v>
      </c>
      <c r="Q5" s="1309">
        <f>'2018yosanhosei（予算ベース）'!Q5/I$17*I$16</f>
        <v>0.30273753710805579</v>
      </c>
      <c r="R5" s="1309">
        <f>'2018yosanhosei（予算ベース）'!R5/J$17*J$16</f>
        <v>0.18603822009466231</v>
      </c>
      <c r="S5" s="1309">
        <f>'2018yosanhosei（予算ベース）'!S5/K$17*K$16</f>
        <v>0.16115827767275964</v>
      </c>
      <c r="T5" s="1309">
        <f>'2018yosanhosei（予算ベース）'!T5/L$17*L$16</f>
        <v>0.17805269359545728</v>
      </c>
      <c r="U5" s="1309">
        <f t="shared" ref="U5:U14" si="1">SUM(N5:T5)</f>
        <v>1.3950838357932183</v>
      </c>
    </row>
    <row r="6" spans="1:21">
      <c r="B6" s="2" t="s">
        <v>148</v>
      </c>
      <c r="C6" s="137">
        <f>'2018sogojigyo'!C6</f>
        <v>835.18039999999996</v>
      </c>
      <c r="D6" s="137">
        <f>'2018sogojigyo'!D6</f>
        <v>419.57709999999997</v>
      </c>
      <c r="E6" s="137">
        <f>'2018sogojigyo'!E6</f>
        <v>415.60309999999998</v>
      </c>
      <c r="F6" s="1309">
        <f>'2018yosanhosei（予算ベース）'!F6/F$17*F$16</f>
        <v>0.13023629799580755</v>
      </c>
      <c r="G6" s="1309">
        <f>'2018yosanhosei（予算ベース）'!G6/G$17*G$16</f>
        <v>0.19678175909096801</v>
      </c>
      <c r="H6" s="1309">
        <f>'2018yosanhosei（予算ベース）'!H6/H$17*H$16</f>
        <v>0.25196535513025831</v>
      </c>
      <c r="I6" s="1309">
        <f>'2018yosanhosei（予算ベース）'!I6/I$17*I$16</f>
        <v>0.3344073718349802</v>
      </c>
      <c r="J6" s="1309">
        <f>'2018yosanhosei（予算ベース）'!J6/J$17*J$16</f>
        <v>0.21791017433031937</v>
      </c>
      <c r="K6" s="1309">
        <f>'2018yosanhosei（予算ベース）'!K6/K$17*K$16</f>
        <v>0.16328448237456547</v>
      </c>
      <c r="L6" s="1309">
        <f>'2018yosanhosei（予算ベース）'!L6/L$17*L$16</f>
        <v>0.17502038094135278</v>
      </c>
      <c r="M6" s="1309">
        <f t="shared" si="0"/>
        <v>1.4696058216982517</v>
      </c>
      <c r="N6" s="1309">
        <f>'2018yosanhosei（予算ベース）'!N6/F$17*F$16</f>
        <v>0.11636732446238732</v>
      </c>
      <c r="O6" s="1309">
        <f>'2018yosanhosei（予算ベース）'!O6/G$17*G$16</f>
        <v>0.18586601002844041</v>
      </c>
      <c r="P6" s="1309">
        <f>'2018yosanhosei（予算ベース）'!P6/H$17*H$16</f>
        <v>0.19078664927686259</v>
      </c>
      <c r="Q6" s="1309">
        <f>'2018yosanhosei（予算ベース）'!Q6/I$17*I$16</f>
        <v>0.26334594717767024</v>
      </c>
      <c r="R6" s="1309">
        <f>'2018yosanhosei（予算ベース）'!R6/J$17*J$16</f>
        <v>0.16185504445855631</v>
      </c>
      <c r="S6" s="1309">
        <f>'2018yosanhosei（予算ベース）'!S6/K$17*K$16</f>
        <v>0.14015814661953024</v>
      </c>
      <c r="T6" s="1309">
        <f>'2018yosanhosei（予算ベース）'!T6/L$17*L$16</f>
        <v>0.15479454042839655</v>
      </c>
      <c r="U6" s="1309">
        <f t="shared" si="1"/>
        <v>1.2131736624518437</v>
      </c>
    </row>
    <row r="7" spans="1:21">
      <c r="B7" s="2" t="s">
        <v>149</v>
      </c>
      <c r="C7" s="137">
        <f>'2018sogojigyo'!C7</f>
        <v>764.43759999999997</v>
      </c>
      <c r="D7" s="137">
        <f>'2018sogojigyo'!D7</f>
        <v>381.38319999999999</v>
      </c>
      <c r="E7" s="137">
        <f>'2018sogojigyo'!E7</f>
        <v>383.05439999999999</v>
      </c>
      <c r="F7" s="1309">
        <f>'2018yosanhosei（予算ベース）'!F7/F$17*F$16</f>
        <v>0.11838095092843405</v>
      </c>
      <c r="G7" s="1309">
        <f>'2018yosanhosei（予算ベース）'!G7/G$17*G$16</f>
        <v>0.17886881096166229</v>
      </c>
      <c r="H7" s="1309">
        <f>'2018yosanhosei（予算ベース）'!H7/H$17*H$16</f>
        <v>0.22902907100676922</v>
      </c>
      <c r="I7" s="1309">
        <f>'2018yosanhosei（予算ベース）'!I7/I$17*I$16</f>
        <v>0.30420745320304476</v>
      </c>
      <c r="J7" s="1309">
        <f>'2018yosanhosei（予算ベース）'!J7/J$17*J$16</f>
        <v>0.19827055585887687</v>
      </c>
      <c r="K7" s="1309">
        <f>'2018yosanhosei（予算ベース）'!K7/K$17*K$16</f>
        <v>0.14849442630498574</v>
      </c>
      <c r="L7" s="1309">
        <f>'2018yosanhosei（予算ベース）'!L7/L$17*L$16</f>
        <v>0.15908836051498554</v>
      </c>
      <c r="M7" s="1309">
        <f t="shared" si="0"/>
        <v>1.3363396287787583</v>
      </c>
      <c r="N7" s="1309">
        <f>'2018yosanhosei（予算ベース）'!N7/F$17*F$16</f>
        <v>0.10725380934729577</v>
      </c>
      <c r="O7" s="1309">
        <f>'2018yosanhosei（予算ベース）'!O7/G$17*G$16</f>
        <v>0.17130958106866437</v>
      </c>
      <c r="P7" s="1309">
        <f>'2018yosanhosei（予算ベース）'!P7/H$17*H$16</f>
        <v>0.17584485165476157</v>
      </c>
      <c r="Q7" s="1309">
        <f>'2018yosanhosei（予算ベース）'!Q7/I$17*I$16</f>
        <v>0.24291399813616879</v>
      </c>
      <c r="R7" s="1309">
        <f>'2018yosanhosei（予算ベース）'!R7/J$17*J$16</f>
        <v>0.14932717561858955</v>
      </c>
      <c r="S7" s="1309">
        <f>'2018yosanhosei（予算ベース）'!S7/K$17*K$16</f>
        <v>0.12924551472564297</v>
      </c>
      <c r="T7" s="1309">
        <f>'2018yosanhosei（予算ベース）'!T7/L$17*L$16</f>
        <v>0.14267152917549261</v>
      </c>
      <c r="U7" s="1309">
        <f t="shared" si="1"/>
        <v>1.1185664597266156</v>
      </c>
    </row>
    <row r="8" spans="1:21">
      <c r="B8" s="2" t="s">
        <v>150</v>
      </c>
      <c r="C8" s="137">
        <f>'2018sogojigyo'!C8</f>
        <v>758.57410000000004</v>
      </c>
      <c r="D8" s="137">
        <f>'2018sogojigyo'!D8</f>
        <v>374.00830000000008</v>
      </c>
      <c r="E8" s="137">
        <f>'2018sogojigyo'!E8</f>
        <v>384.56589999999994</v>
      </c>
      <c r="F8" s="1309">
        <f>'2018yosanhosei（予算ベース）'!F8/F$17*F$16</f>
        <v>0.11609178959410654</v>
      </c>
      <c r="G8" s="1309">
        <f>'2018yosanhosei（予算ベース）'!G8/G$17*G$16</f>
        <v>0.17540998111818423</v>
      </c>
      <c r="H8" s="1309">
        <f>'2018yosanhosei（予算ベース）'!H8/H$17*H$16</f>
        <v>0.22460027997515644</v>
      </c>
      <c r="I8" s="1309">
        <f>'2018yosanhosei（予算ベース）'!I8/I$17*I$16</f>
        <v>0.2987251486128254</v>
      </c>
      <c r="J8" s="1309">
        <f>'2018yosanhosei（予算ベース）'!J8/J$17*J$16</f>
        <v>0.19476324062583436</v>
      </c>
      <c r="K8" s="1309">
        <f>'2018yosanhosei（予算ベース）'!K8/K$17*K$16</f>
        <v>0.14574517200264167</v>
      </c>
      <c r="L8" s="1309">
        <f>'2018yosanhosei（予算ベース）'!L8/L$17*L$16</f>
        <v>0.15601203006843742</v>
      </c>
      <c r="M8" s="1309">
        <f t="shared" si="0"/>
        <v>1.3113476419971859</v>
      </c>
      <c r="N8" s="1309">
        <f>'2018yosanhosei（予算ベース）'!N8/F$17*F$16</f>
        <v>0.10767702373362951</v>
      </c>
      <c r="O8" s="1309">
        <f>'2018yosanhosei（予算ベース）'!O8/G$17*G$16</f>
        <v>0.17198555406828345</v>
      </c>
      <c r="P8" s="1309">
        <f>'2018yosanhosei（予算ベース）'!P8/H$17*H$16</f>
        <v>0.17653872044539851</v>
      </c>
      <c r="Q8" s="1309">
        <f>'2018yosanhosei（予算ベース）'!Q8/I$17*I$16</f>
        <v>0.24419969252572893</v>
      </c>
      <c r="R8" s="1309">
        <f>'2018yosanhosei（予算ベース）'!R8/J$17*J$16</f>
        <v>0.15016829638589921</v>
      </c>
      <c r="S8" s="1309">
        <f>'2018yosanhosei（予算ベース）'!S8/K$17*K$16</f>
        <v>0.1298644079046814</v>
      </c>
      <c r="T8" s="1309">
        <f>'2018yosanhosei（予算ベース）'!T8/L$17*L$16</f>
        <v>0.14323449886425943</v>
      </c>
      <c r="U8" s="1309">
        <f t="shared" si="1"/>
        <v>1.1236681939278803</v>
      </c>
    </row>
    <row r="9" spans="1:21">
      <c r="B9" s="2" t="s">
        <v>113</v>
      </c>
      <c r="C9" s="137">
        <f>'2018sogojigyo'!C9</f>
        <v>936.59199999999998</v>
      </c>
      <c r="D9" s="137">
        <f>'2018sogojigyo'!D9</f>
        <v>453.03779999999995</v>
      </c>
      <c r="E9" s="137">
        <f>'2018sogojigyo'!E9</f>
        <v>483.55420000000004</v>
      </c>
      <c r="F9" s="1309">
        <f>'2018yosanhosei（予算ベース）'!F9/F$17*F$16</f>
        <v>1.9129823038053047</v>
      </c>
      <c r="G9" s="1309">
        <f>'2018yosanhosei（予算ベース）'!G9/G$17*G$16</f>
        <v>1.96618145639749</v>
      </c>
      <c r="H9" s="1309">
        <f>'2018yosanhosei（予算ベース）'!H9/H$17*H$16</f>
        <v>2.789494619579902</v>
      </c>
      <c r="I9" s="1309">
        <f>'2018yosanhosei（予算ベース）'!I9/I$17*I$16</f>
        <v>2.8626989619250676</v>
      </c>
      <c r="J9" s="1309">
        <f>'2018yosanhosei（予算ベース）'!J9/J$17*J$16</f>
        <v>1.9804554996938797</v>
      </c>
      <c r="K9" s="1309">
        <f>'2018yosanhosei（予算ベース）'!K9/K$17*K$16</f>
        <v>1.6234078116527653</v>
      </c>
      <c r="L9" s="1309">
        <f>'2018yosanhosei（予算ベース）'!L9/L$17*L$16</f>
        <v>1.4106221000647441</v>
      </c>
      <c r="M9" s="1309">
        <f t="shared" si="0"/>
        <v>14.545842753119153</v>
      </c>
      <c r="N9" s="1309">
        <f>'2018yosanhosei（予算ベース）'!N9/F$17*F$16</f>
        <v>2.1159629117043353</v>
      </c>
      <c r="O9" s="1309">
        <f>'2018yosanhosei（予算ベース）'!O9/G$17*G$16</f>
        <v>2.2545427516240357</v>
      </c>
      <c r="P9" s="1309">
        <f>'2018yosanhosei（予算ベース）'!P9/H$17*H$16</f>
        <v>2.3102732171494131</v>
      </c>
      <c r="Q9" s="1309">
        <f>'2018yosanhosei（予算ベース）'!Q9/I$17*I$16</f>
        <v>2.1081625890374669</v>
      </c>
      <c r="R9" s="1309">
        <f>'2018yosanhosei（予算ベース）'!R9/J$17*J$16</f>
        <v>1.3516098223486228</v>
      </c>
      <c r="S9" s="1309">
        <f>'2018yosanhosei（予算ベース）'!S9/K$17*K$16</f>
        <v>1.2305661736658253</v>
      </c>
      <c r="T9" s="1309">
        <f>'2018yosanhosei（予算ベース）'!T9/L$17*L$16</f>
        <v>1.2163425815243629</v>
      </c>
      <c r="U9" s="1309">
        <f t="shared" si="1"/>
        <v>12.587460047054062</v>
      </c>
    </row>
    <row r="10" spans="1:21">
      <c r="B10" s="2" t="s">
        <v>114</v>
      </c>
      <c r="C10" s="137">
        <f>'2018sogojigyo'!C10</f>
        <v>824.19409999999993</v>
      </c>
      <c r="D10" s="137">
        <f>'2018sogojigyo'!D10</f>
        <v>387.5496</v>
      </c>
      <c r="E10" s="137">
        <f>'2018sogojigyo'!E10</f>
        <v>436.64440000000002</v>
      </c>
      <c r="F10" s="1309">
        <f>'2018yosanhosei（予算ベース）'!F10/F$17*F$16</f>
        <v>3.0761901284308992</v>
      </c>
      <c r="G10" s="1309">
        <f>'2018yosanhosei（予算ベース）'!G10/G$17*G$16</f>
        <v>2.9944289230233716</v>
      </c>
      <c r="H10" s="1309">
        <f>'2018yosanhosei（予算ベース）'!H10/H$17*H$16</f>
        <v>4.5159080199098307</v>
      </c>
      <c r="I10" s="1309">
        <f>'2018yosanhosei（予算ベース）'!I10/I$17*I$16</f>
        <v>4.4921544669894446</v>
      </c>
      <c r="J10" s="1309">
        <f>'2018yosanhosei（予算ベース）'!J10/J$17*J$16</f>
        <v>3.1720714638323129</v>
      </c>
      <c r="K10" s="1309">
        <f>'2018yosanhosei（予算ベース）'!K10/K$17*K$16</f>
        <v>2.578142739060107</v>
      </c>
      <c r="L10" s="1309">
        <f>'2018yosanhosei（予算ベース）'!L10/L$17*L$16</f>
        <v>2.1119840140402699</v>
      </c>
      <c r="M10" s="1309">
        <f t="shared" si="0"/>
        <v>22.940879755286236</v>
      </c>
      <c r="N10" s="1309">
        <f>'2018yosanhosei（予算ベース）'!N10/F$17*F$16</f>
        <v>5.1589040820926089</v>
      </c>
      <c r="O10" s="1309">
        <f>'2018yosanhosei（予算ベース）'!O10/G$17*G$16</f>
        <v>4.7732722707317272</v>
      </c>
      <c r="P10" s="1309">
        <f>'2018yosanhosei（予算ベース）'!P10/H$17*H$16</f>
        <v>4.8882782462461281</v>
      </c>
      <c r="Q10" s="1309">
        <f>'2018yosanhosei（予算ベース）'!Q10/I$17*I$16</f>
        <v>4.0317457052145631</v>
      </c>
      <c r="R10" s="1309">
        <f>'2018yosanhosei（予算ベース）'!R10/J$17*J$16</f>
        <v>2.6151556064492492</v>
      </c>
      <c r="S10" s="1309">
        <f>'2018yosanhosei（予算ベース）'!S10/K$17*K$16</f>
        <v>2.3972094088856908</v>
      </c>
      <c r="T10" s="1309">
        <f>'2018yosanhosei（予算ベース）'!T10/L$17*L$16</f>
        <v>2.1629225806634693</v>
      </c>
      <c r="U10" s="1309">
        <f t="shared" si="1"/>
        <v>26.027487900283436</v>
      </c>
    </row>
    <row r="11" spans="1:21">
      <c r="B11" s="2" t="s">
        <v>115</v>
      </c>
      <c r="C11" s="137">
        <f>'2018sogojigyo'!C11</f>
        <v>693.35490000000004</v>
      </c>
      <c r="D11" s="137">
        <f>'2018sogojigyo'!D11</f>
        <v>310.36240000000004</v>
      </c>
      <c r="E11" s="137">
        <f>'2018sogojigyo'!E11</f>
        <v>382.99259999999992</v>
      </c>
      <c r="F11" s="1309">
        <f>'2018yosanhosei（予算ベース）'!F11/F$17*F$16</f>
        <v>4.9585264976499559</v>
      </c>
      <c r="G11" s="1309">
        <f>'2018yosanhosei（予算ベース）'!G11/G$17*G$16</f>
        <v>4.3053429560535514</v>
      </c>
      <c r="H11" s="1309">
        <f>'2018yosanhosei（予算ベース）'!H11/H$17*H$16</f>
        <v>7.1328914895132396</v>
      </c>
      <c r="I11" s="1309">
        <f>'2018yosanhosei（予算ベース）'!I11/I$17*I$16</f>
        <v>6.5120538425228709</v>
      </c>
      <c r="J11" s="1309">
        <f>'2018yosanhosei（予算ベース）'!J11/J$17*J$16</f>
        <v>4.6151784642080562</v>
      </c>
      <c r="K11" s="1309">
        <f>'2018yosanhosei（予算ベース）'!K11/K$17*K$16</f>
        <v>3.8157090228921873</v>
      </c>
      <c r="L11" s="1309">
        <f>'2018yosanhosei（予算ベース）'!L11/L$17*L$16</f>
        <v>2.9062815802548276</v>
      </c>
      <c r="M11" s="1309">
        <f t="shared" si="0"/>
        <v>34.245983853094693</v>
      </c>
      <c r="N11" s="1309">
        <f>'2018yosanhosei（予算ベース）'!N11/F$17*F$16</f>
        <v>11.478952837646363</v>
      </c>
      <c r="O11" s="1309">
        <f>'2018yosanhosei（予算ベース）'!O11/G$17*G$16</f>
        <v>9.6736663975883452</v>
      </c>
      <c r="P11" s="1309">
        <f>'2018yosanhosei（予算ベース）'!P11/H$17*H$16</f>
        <v>10.874664748487545</v>
      </c>
      <c r="Q11" s="1309">
        <f>'2018yosanhosei（予算ベース）'!Q11/I$17*I$16</f>
        <v>7.824093505795668</v>
      </c>
      <c r="R11" s="1309">
        <f>'2018yosanhosei（予算ベース）'!R11/J$17*J$16</f>
        <v>5.2566658772527433</v>
      </c>
      <c r="S11" s="1309">
        <f>'2018yosanhosei（予算ベース）'!S11/K$17*K$16</f>
        <v>4.7178781961201901</v>
      </c>
      <c r="T11" s="1309">
        <f>'2018yosanhosei（予算ベース）'!T11/L$17*L$16</f>
        <v>4.1157032181677078</v>
      </c>
      <c r="U11" s="1309">
        <f t="shared" si="1"/>
        <v>53.941624781058565</v>
      </c>
    </row>
    <row r="12" spans="1:21">
      <c r="B12" s="2" t="s">
        <v>116</v>
      </c>
      <c r="C12" s="137">
        <f>'2018sogojigyo'!C12</f>
        <v>534.01340000000005</v>
      </c>
      <c r="D12" s="137">
        <f>'2018sogojigyo'!D12</f>
        <v>218.721</v>
      </c>
      <c r="E12" s="137">
        <f>'2018sogojigyo'!E12</f>
        <v>315.29239999999999</v>
      </c>
      <c r="F12" s="1309">
        <f>'2018yosanhosei（予算ベース）'!F12/F$17*F$16</f>
        <v>7.33075620694484</v>
      </c>
      <c r="G12" s="1309">
        <f>'2018yosanhosei（予算ベース）'!G12/G$17*G$16</f>
        <v>5.8821713128774551</v>
      </c>
      <c r="H12" s="1309">
        <f>'2018yosanhosei（予算ベース）'!H12/H$17*H$16</f>
        <v>10.528050057029711</v>
      </c>
      <c r="I12" s="1309">
        <f>'2018yosanhosei（予算ベース）'!I12/I$17*I$16</f>
        <v>8.7662563502103641</v>
      </c>
      <c r="J12" s="1309">
        <f>'2018yosanhosei（予算ベース）'!J12/J$17*J$16</f>
        <v>6.3612104336299673</v>
      </c>
      <c r="K12" s="1309">
        <f>'2018yosanhosei（予算ベース）'!K12/K$17*K$16</f>
        <v>5.2046532998705262</v>
      </c>
      <c r="L12" s="1309">
        <f>'2018yosanhosei（予算ベース）'!L12/L$17*L$16</f>
        <v>3.7029531441143542</v>
      </c>
      <c r="M12" s="1309">
        <f t="shared" si="0"/>
        <v>47.776050804677219</v>
      </c>
      <c r="N12" s="1309">
        <f>'2018yosanhosei（予算ベース）'!N12/F$17*F$16</f>
        <v>18.950222232883565</v>
      </c>
      <c r="O12" s="1309">
        <f>'2018yosanhosei（予算ベース）'!O12/G$17*G$16</f>
        <v>17.223450575536525</v>
      </c>
      <c r="P12" s="1309">
        <f>'2018yosanhosei（予算ベース）'!P12/H$17*H$16</f>
        <v>21.403104889550637</v>
      </c>
      <c r="Q12" s="1309">
        <f>'2018yosanhosei（予算ベース）'!Q12/I$17*I$16</f>
        <v>15.295652098920907</v>
      </c>
      <c r="R12" s="1309">
        <f>'2018yosanhosei（予算ベース）'!R12/J$17*J$16</f>
        <v>10.472624422972647</v>
      </c>
      <c r="S12" s="1309">
        <f>'2018yosanhosei（予算ベース）'!S12/K$17*K$16</f>
        <v>9.3863340277475427</v>
      </c>
      <c r="T12" s="1309">
        <f>'2018yosanhosei（予算ベース）'!T12/L$17*L$16</f>
        <v>7.7063791186018316</v>
      </c>
      <c r="U12" s="1309">
        <f t="shared" si="1"/>
        <v>100.43776736621365</v>
      </c>
    </row>
    <row r="13" spans="1:21">
      <c r="B13" s="2" t="s">
        <v>117</v>
      </c>
      <c r="C13" s="137">
        <f>'2018sogojigyo'!C13</f>
        <v>352.00169999999997</v>
      </c>
      <c r="D13" s="137">
        <f>'2018sogojigyo'!D13</f>
        <v>122.70689999999999</v>
      </c>
      <c r="E13" s="137">
        <f>'2018sogojigyo'!E13</f>
        <v>229.29470000000001</v>
      </c>
      <c r="F13" s="1309">
        <f>'2018yosanhosei（予算ベース）'!F13/F$17*F$16</f>
        <v>6.9779021327169444</v>
      </c>
      <c r="G13" s="1309">
        <f>'2018yosanhosei（予算ベース）'!G13/G$17*G$16</f>
        <v>5.7323552650243634</v>
      </c>
      <c r="H13" s="1309">
        <f>'2018yosanhosei（予算ベース）'!H13/H$17*H$16</f>
        <v>10.61692689293092</v>
      </c>
      <c r="I13" s="1309">
        <f>'2018yosanhosei（予算ベース）'!I13/I$17*I$16</f>
        <v>8.8366214092745015</v>
      </c>
      <c r="J13" s="1309">
        <f>'2018yosanhosei（予算ベース）'!J13/J$17*J$16</f>
        <v>6.616034352649713</v>
      </c>
      <c r="K13" s="1309">
        <f>'2018yosanhosei（予算ベース）'!K13/K$17*K$16</f>
        <v>5.2862869153764063</v>
      </c>
      <c r="L13" s="1309">
        <f>'2018yosanhosei（予算ベース）'!L13/L$17*L$16</f>
        <v>3.483221656557506</v>
      </c>
      <c r="M13" s="1309">
        <f t="shared" si="0"/>
        <v>47.549348624530353</v>
      </c>
      <c r="N13" s="1309">
        <f>'2018yosanhosei（予算ベース）'!N13/F$17*F$16</f>
        <v>16.949456534727148</v>
      </c>
      <c r="O13" s="1309">
        <f>'2018yosanhosei（予算ベース）'!O13/G$17*G$16</f>
        <v>18.388438845765727</v>
      </c>
      <c r="P13" s="1309">
        <f>'2018yosanhosei（予算ベース）'!P13/H$17*H$16</f>
        <v>26.647625167894052</v>
      </c>
      <c r="Q13" s="1309">
        <f>'2018yosanhosei（予算ベース）'!Q13/I$17*I$16</f>
        <v>21.551654167382463</v>
      </c>
      <c r="R13" s="1309">
        <f>'2018yosanhosei（予算ベース）'!R13/J$17*J$16</f>
        <v>15.994756083730305</v>
      </c>
      <c r="S13" s="1309">
        <f>'2018yosanhosei（予算ベース）'!S13/K$17*K$16</f>
        <v>14.814198399225985</v>
      </c>
      <c r="T13" s="1309">
        <f>'2018yosanhosei（予算ベース）'!T13/L$17*L$16</f>
        <v>11.550139499040499</v>
      </c>
      <c r="U13" s="1309">
        <f t="shared" si="1"/>
        <v>125.89626869776619</v>
      </c>
    </row>
    <row r="14" spans="1:21">
      <c r="B14" s="265" t="s">
        <v>412</v>
      </c>
      <c r="C14" s="262">
        <f>'2018sogojigyo'!C14</f>
        <v>220.4853</v>
      </c>
      <c r="D14" s="262">
        <f>'2018sogojigyo'!D14</f>
        <v>54.311999999999998</v>
      </c>
      <c r="E14" s="262">
        <f>'2018sogojigyo'!E14</f>
        <v>166.17329999999998</v>
      </c>
      <c r="F14" s="1309">
        <f>'2018yosanhosei（予算ベース）'!F14/F$17*F$16</f>
        <v>3.6031987725542303</v>
      </c>
      <c r="G14" s="1309">
        <f>'2018yosanhosei（予算ベース）'!G14/G$17*G$16</f>
        <v>3.4397183801594653</v>
      </c>
      <c r="H14" s="1309">
        <f>'2018yosanhosei（予算ベース）'!H14/H$17*H$16</f>
        <v>6.8592768029802063</v>
      </c>
      <c r="I14" s="1309">
        <f>'2018yosanhosei（予算ベース）'!I14/I$17*I$16</f>
        <v>6.5164080538884308</v>
      </c>
      <c r="J14" s="1309">
        <f>'2018yosanhosei（予算ベース）'!J14/J$17*J$16</f>
        <v>5.3262168606336298</v>
      </c>
      <c r="K14" s="1309">
        <f>'2018yosanhosei（予算ベース）'!K14/K$17*K$16</f>
        <v>4.4099597993850939</v>
      </c>
      <c r="L14" s="1309">
        <f>'2018yosanhosei（予算ベース）'!L14/L$17*L$16</f>
        <v>2.5362462213544346</v>
      </c>
      <c r="M14" s="1309">
        <f t="shared" si="0"/>
        <v>32.691024890955489</v>
      </c>
      <c r="N14" s="1309">
        <f>'2018yosanhosei（予算ベース）'!N14/F$17*F$16</f>
        <v>7.7295964131788972</v>
      </c>
      <c r="O14" s="1309">
        <f>'2018yosanhosei（予算ベース）'!O14/G$17*G$16</f>
        <v>11.233307859819357</v>
      </c>
      <c r="P14" s="1309">
        <f>'2018yosanhosei（予算ベース）'!P14/H$17*H$16</f>
        <v>21.903650075702242</v>
      </c>
      <c r="Q14" s="1309">
        <f>'2018yosanhosei（予算ベース）'!Q14/I$17*I$16</f>
        <v>23.287547487075553</v>
      </c>
      <c r="R14" s="1309">
        <f>'2018yosanhosei（予算ベース）'!R14/J$17*J$16</f>
        <v>21.962928325770449</v>
      </c>
      <c r="S14" s="1309">
        <f>'2018yosanhosei（予算ベース）'!S14/K$17*K$16</f>
        <v>23.875992488244265</v>
      </c>
      <c r="T14" s="1309">
        <f>'2018yosanhosei（予算ベース）'!T14/L$17*L$16</f>
        <v>18.009468660593026</v>
      </c>
      <c r="U14" s="1309">
        <f t="shared" si="1"/>
        <v>128.00249131038379</v>
      </c>
    </row>
    <row r="15" spans="1:21">
      <c r="B15" s="2" t="s">
        <v>304</v>
      </c>
      <c r="C15" s="137">
        <f>'2018sogojigyo'!C15</f>
        <v>7792.5497999999998</v>
      </c>
      <c r="D15" s="137">
        <f>'2018sogojigyo'!D15</f>
        <v>3669.2111</v>
      </c>
      <c r="E15" s="137">
        <f>'2018sogojigyo'!E15</f>
        <v>4123.3384999999998</v>
      </c>
      <c r="F15" s="1308">
        <f>SUM(F4:F14)</f>
        <v>28.518384489967605</v>
      </c>
      <c r="G15" s="1308">
        <f t="shared" ref="G15:U15" si="2">SUM(G4:G14)</f>
        <v>25.315661331914637</v>
      </c>
      <c r="H15" s="1308">
        <f t="shared" si="2"/>
        <v>43.717169061990511</v>
      </c>
      <c r="I15" s="1308">
        <f t="shared" si="2"/>
        <v>39.678168919656684</v>
      </c>
      <c r="J15" s="1308">
        <f t="shared" si="2"/>
        <v>29.173761115196363</v>
      </c>
      <c r="K15" s="1308">
        <f t="shared" si="2"/>
        <v>23.744262030405579</v>
      </c>
      <c r="L15" s="1308">
        <f t="shared" si="2"/>
        <v>17.036687122367237</v>
      </c>
      <c r="M15" s="1308">
        <f t="shared" si="2"/>
        <v>207.18409407149863</v>
      </c>
      <c r="N15" s="1308">
        <f t="shared" si="2"/>
        <v>62.973715510032406</v>
      </c>
      <c r="O15" s="1308">
        <f t="shared" si="2"/>
        <v>64.490038668085361</v>
      </c>
      <c r="P15" s="1308">
        <f t="shared" si="2"/>
        <v>88.995930938009494</v>
      </c>
      <c r="Q15" s="1308">
        <f t="shared" si="2"/>
        <v>75.435731080343317</v>
      </c>
      <c r="R15" s="1308">
        <f t="shared" si="2"/>
        <v>58.475438884803637</v>
      </c>
      <c r="S15" s="1308">
        <f t="shared" si="2"/>
        <v>57.133637969594403</v>
      </c>
      <c r="T15" s="1308">
        <f t="shared" si="2"/>
        <v>45.546612877632768</v>
      </c>
      <c r="U15" s="1308">
        <f t="shared" si="2"/>
        <v>453.05110592850139</v>
      </c>
    </row>
    <row r="16" spans="1:21">
      <c r="D16" s="1252"/>
      <c r="E16" s="1306" t="s">
        <v>2953</v>
      </c>
      <c r="F16" s="1255">
        <f>計画ベース認定者数!$G$5/10^4</f>
        <v>91.492099999999994</v>
      </c>
      <c r="G16" s="1255">
        <f>計画ベース認定者数!$G$6/10^4</f>
        <v>89.805700000000002</v>
      </c>
      <c r="H16" s="1255">
        <f>計画ベース認定者数!$G$7/10^4</f>
        <v>132.7131</v>
      </c>
      <c r="I16" s="1255">
        <f>計画ベース認定者数!$G$8/10^4</f>
        <v>115.1139</v>
      </c>
      <c r="J16" s="1255">
        <f>計画ベース認定者数!$G$9/10^4</f>
        <v>87.649199999999993</v>
      </c>
      <c r="K16" s="1255">
        <f>計画ベース認定者数!$G$10/10^4</f>
        <v>80.877899999999997</v>
      </c>
      <c r="L16" s="1255">
        <f>計画ベース認定者数!$G$11/10^4</f>
        <v>62.583300000000001</v>
      </c>
      <c r="M16" s="1307">
        <f>SUM(F16:L16)</f>
        <v>660.23519999999996</v>
      </c>
    </row>
    <row r="17" spans="2:23">
      <c r="D17" s="1252" t="s">
        <v>2954</v>
      </c>
      <c r="E17" s="1252"/>
      <c r="F17" s="1255">
        <f>'2018yosanhosei（予算ベース）'!F15+'2018yosanhosei（予算ベース）'!N15</f>
        <v>91.307065089488702</v>
      </c>
      <c r="G17" s="1255">
        <f>'2018yosanhosei（予算ベース）'!G15+'2018yosanhosei（予算ベース）'!O15</f>
        <v>90.067784365707624</v>
      </c>
      <c r="H17" s="1255">
        <f>'2018yosanhosei（予算ベース）'!H15+'2018yosanhosei（予算ベース）'!P15</f>
        <v>132.6878604512936</v>
      </c>
      <c r="I17" s="1255">
        <f>'2018yosanhosei（予算ベース）'!I15+'2018yosanhosei（予算ベース）'!Q15</f>
        <v>115.87833371410882</v>
      </c>
      <c r="J17" s="1255">
        <f>'2018yosanhosei（予算ベース）'!J15+'2018yosanhosei（予算ベース）'!R15</f>
        <v>87.915119051795358</v>
      </c>
      <c r="K17" s="1255">
        <f>'2018yosanhosei（予算ベース）'!K15+'2018yosanhosei（予算ベース）'!S15</f>
        <v>81.061862220001188</v>
      </c>
      <c r="L17" s="1255">
        <f>'2018yosanhosei（予算ベース）'!L15+'2018yosanhosei（予算ベース）'!T15</f>
        <v>62.973428580198927</v>
      </c>
      <c r="M17" s="1255">
        <f>'2018yosanhosei（予算ベース）'!M15+'2018yosanhosei（予算ベース）'!U15</f>
        <v>661.89145347259421</v>
      </c>
    </row>
    <row r="19" spans="2:23">
      <c r="D19" s="2" t="s">
        <v>2955</v>
      </c>
      <c r="F19" s="2" t="s">
        <v>401</v>
      </c>
      <c r="N19" s="2" t="s">
        <v>402</v>
      </c>
      <c r="V19" s="2" t="s">
        <v>2955</v>
      </c>
    </row>
    <row r="20" spans="2:23">
      <c r="D20" s="1252" t="s">
        <v>2939</v>
      </c>
      <c r="E20" s="1252" t="s">
        <v>2940</v>
      </c>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c r="V20" s="1252" t="s">
        <v>2939</v>
      </c>
      <c r="W20" s="1252" t="s">
        <v>2940</v>
      </c>
    </row>
    <row r="21" spans="2:23">
      <c r="B21" s="2" t="s">
        <v>146</v>
      </c>
      <c r="D21" s="1252"/>
      <c r="E21" s="1252"/>
      <c r="F21" s="2">
        <f>'2018sogojigyo'!F21</f>
        <v>0</v>
      </c>
      <c r="G21" s="2">
        <f>'2018sogojigyo'!G21</f>
        <v>0</v>
      </c>
      <c r="H21" s="1309">
        <f>'2018yosanhosei（予算ベース）'!H21/'2018yosanhosei（予算ベース）'!$E$32*'2018（計画値を分解）'!$E$32</f>
        <v>2.2351547336231688E-3</v>
      </c>
      <c r="I21" s="1309">
        <f>'2018yosanhosei（予算ベース）'!I21/'2018yosanhosei（予算ベース）'!$E$32*'2018（計画値を分解）'!$E$32</f>
        <v>6.2430725163984211E-3</v>
      </c>
      <c r="J21" s="1309">
        <f>'2018yosanhosei（予算ベース）'!J21/'2018yosanhosei（予算ベース）'!$E$32*'2018（計画値を分解）'!$E$32</f>
        <v>2.5800125217641183E-2</v>
      </c>
      <c r="K21" s="1309">
        <f>'2018yosanhosei（予算ベース）'!K21/'2018yosanhosei（予算ベース）'!$E$32*'2018（計画値を分解）'!$E$32</f>
        <v>3.716499422638795E-2</v>
      </c>
      <c r="L21" s="1309">
        <f>'2018yosanhosei（予算ベース）'!L21/'2018yosanhosei（予算ベース）'!$E$32*'2018（計画値を分解）'!$E$32</f>
        <v>4.7304390075357444E-2</v>
      </c>
      <c r="M21" s="1309">
        <f>SUM(F21:L21)</f>
        <v>0.11874773676940817</v>
      </c>
      <c r="N21" s="2">
        <f>'2018sogojigyo'!N21</f>
        <v>0</v>
      </c>
      <c r="O21" s="2">
        <f>'2018sogojigyo'!O21</f>
        <v>0</v>
      </c>
      <c r="P21" s="1309">
        <f>'2018yosanhosei（予算ベース）'!P21/'2018yosanhosei（予算ベース）'!$W$32*'2018（計画値を分解）'!$W$32</f>
        <v>1.3206169787924034E-2</v>
      </c>
      <c r="Q21" s="1309">
        <f>'2018yosanhosei（予算ベース）'!Q21/'2018yosanhosei（予算ベース）'!$W$32*'2018（計画値を分解）'!$W$32</f>
        <v>2.2312428492692632E-2</v>
      </c>
      <c r="R21" s="1309">
        <f>'2018yosanhosei（予算ベース）'!R21/'2018yosanhosei（予算ベース）'!$W$32*'2018（計画値を分解）'!$W$32</f>
        <v>3.347999193323261E-2</v>
      </c>
      <c r="S21" s="1309">
        <f>'2018yosanhosei（予算ベース）'!S21/'2018yosanhosei（予算ベース）'!$W$32*'2018（計画値を分解）'!$W$32</f>
        <v>3.5049775810967333E-2</v>
      </c>
      <c r="T21" s="1309">
        <f>'2018yosanhosei（予算ベース）'!T21/'2018yosanhosei（予算ベース）'!$W$32*'2018（計画値を分解）'!$W$32</f>
        <v>3.0467545376743451E-2</v>
      </c>
      <c r="U21" s="1309">
        <f>SUM(N21:T21)</f>
        <v>0.13451591140156005</v>
      </c>
      <c r="V21" s="1252"/>
      <c r="W21" s="1252"/>
    </row>
    <row r="22" spans="2:23">
      <c r="B22" s="2" t="s">
        <v>147</v>
      </c>
      <c r="D22" s="1252"/>
      <c r="E22" s="1252"/>
      <c r="F22" s="2">
        <f>'2018sogojigyo'!F22</f>
        <v>0</v>
      </c>
      <c r="G22" s="2">
        <f>'2018sogojigyo'!G22</f>
        <v>0</v>
      </c>
      <c r="H22" s="1309">
        <f>'2018yosanhosei（予算ベース）'!H22/'2018yosanhosei（予算ベース）'!$E$32*'2018（計画値を分解）'!$E$32</f>
        <v>2.3767663322650113E-3</v>
      </c>
      <c r="I22" s="1309">
        <f>'2018yosanhosei（予算ベース）'!I22/'2018yosanhosei（予算ベース）'!$E$32*'2018（計画値を分解）'!$E$32</f>
        <v>6.6386117898924856E-3</v>
      </c>
      <c r="J22" s="1309">
        <f>'2018yosanhosei（予算ベース）'!J22/'2018yosanhosei（予算ベース）'!$E$32*'2018（計画値を分解）'!$E$32</f>
        <v>2.7434731056006308E-2</v>
      </c>
      <c r="K22" s="1309">
        <f>'2018yosanhosei（予算ベース）'!K22/'2018yosanhosei（予算ベース）'!$E$32*'2018（計画値を分解）'!$E$32</f>
        <v>3.9519638478413562E-2</v>
      </c>
      <c r="L22" s="1309">
        <f>'2018yosanhosei（予算ベース）'!L22/'2018yosanhosei（予算ベース）'!$E$32*'2018（計画値を分解）'!$E$32</f>
        <v>5.0301431041058227E-2</v>
      </c>
      <c r="M22" s="1309">
        <f t="shared" ref="M22:M32" si="3">SUM(F22:L22)</f>
        <v>0.1262711786976356</v>
      </c>
      <c r="N22" s="2">
        <f>'2018sogojigyo'!N22</f>
        <v>0</v>
      </c>
      <c r="O22" s="2">
        <f>'2018sogojigyo'!O22</f>
        <v>0</v>
      </c>
      <c r="P22" s="1309">
        <f>'2018yosanhosei（予算ベース）'!P22/'2018yosanhosei（予算ベース）'!$W$32*'2018（計画値を分解）'!$W$32</f>
        <v>1.4042866589031859E-2</v>
      </c>
      <c r="Q22" s="1309">
        <f>'2018yosanhosei（予算ベース）'!Q22/'2018yosanhosei（予算ベース）'!$W$32*'2018（計画値を分解）'!$W$32</f>
        <v>2.3726066045789525E-2</v>
      </c>
      <c r="R22" s="1309">
        <f>'2018yosanhosei（予算ベース）'!R22/'2018yosanhosei（予算ベース）'!$W$32*'2018（計画値を分解）'!$W$32</f>
        <v>3.560116730819006E-2</v>
      </c>
      <c r="S22" s="1309">
        <f>'2018yosanhosei（予算ベース）'!S22/'2018yosanhosei（予算ベース）'!$W$32*'2018（計画値を分解）'!$W$32</f>
        <v>3.7270407210648351E-2</v>
      </c>
      <c r="T22" s="1309">
        <f>'2018yosanhosei（予算ベース）'!T22/'2018yosanhosei（予算ベース）'!$W$32*'2018（計画値を分解）'!$W$32</f>
        <v>3.2397862657507111E-2</v>
      </c>
      <c r="U22" s="1309">
        <f t="shared" ref="U22:U31" si="4">SUM(N22:T22)</f>
        <v>0.14303836981116691</v>
      </c>
      <c r="V22" s="1252"/>
      <c r="W22" s="1252"/>
    </row>
    <row r="23" spans="2:23">
      <c r="B23" s="2" t="s">
        <v>148</v>
      </c>
      <c r="D23" s="1252"/>
      <c r="E23" s="1252"/>
      <c r="F23" s="2">
        <f>'2018sogojigyo'!F23</f>
        <v>0</v>
      </c>
      <c r="G23" s="2">
        <f>'2018sogojigyo'!G23</f>
        <v>0</v>
      </c>
      <c r="H23" s="1309">
        <f>'2018yosanhosei（予算ベース）'!H23/'2018yosanhosei（予算ベース）'!$E$32*'2018（計画値を分解）'!$E$32</f>
        <v>2.0556933195152952E-3</v>
      </c>
      <c r="I23" s="1309">
        <f>'2018yosanhosei（予算ベース）'!I23/'2018yosanhosei（予算ベース）'!$E$32*'2018（計画値を分解）'!$E$32</f>
        <v>5.7418138763065474E-3</v>
      </c>
      <c r="J23" s="1309">
        <f>'2018yosanhosei（予算ベース）'!J23/'2018yosanhosei（予算ベース）'!$E$32*'2018（計画値を分解）'!$E$32</f>
        <v>2.3728623461602705E-2</v>
      </c>
      <c r="K23" s="1309">
        <f>'2018yosanhosei（予算ベース）'!K23/'2018yosanhosei（予算ベース）'!$E$32*'2018（計画値を分解）'!$E$32</f>
        <v>3.4181002863800249E-2</v>
      </c>
      <c r="L23" s="1309">
        <f>'2018yosanhosei（予算ベース）'!L23/'2018yosanhosei（予算ベース）'!$E$32*'2018（計画値を分解）'!$E$32</f>
        <v>4.3506302807066619E-2</v>
      </c>
      <c r="M23" s="1309">
        <f t="shared" si="3"/>
        <v>0.10921343632829141</v>
      </c>
      <c r="N23" s="2">
        <f>'2018sogojigyo'!N23</f>
        <v>0</v>
      </c>
      <c r="O23" s="2">
        <f>'2018sogojigyo'!O23</f>
        <v>0</v>
      </c>
      <c r="P23" s="1309">
        <f>'2018yosanhosei（予算ベース）'!P23/'2018yosanhosei（予算ベース）'!$W$32*'2018（計画値を分解）'!$W$32</f>
        <v>1.2145841449380875E-2</v>
      </c>
      <c r="Q23" s="1309">
        <f>'2018yosanhosei（予算ベース）'!Q23/'2018yosanhosei（予算ベース）'!$W$32*'2018（計画値を分解）'!$W$32</f>
        <v>2.0520955218272557E-2</v>
      </c>
      <c r="R23" s="1309">
        <f>'2018yosanhosei（予算ベース）'!R23/'2018yosanhosei（予算ベース）'!$W$32*'2018（計画値を分解）'!$W$32</f>
        <v>3.0791870790532735E-2</v>
      </c>
      <c r="S23" s="1309">
        <f>'2018yosanhosei（予算ベース）'!S23/'2018yosanhosei（予算ベース）'!$W$32*'2018（計画値を分解）'!$W$32</f>
        <v>3.2235616130396154E-2</v>
      </c>
      <c r="T23" s="1309">
        <f>'2018yosanhosei（予算ベース）'!T23/'2018yosanhosei（予算ベース）'!$W$32*'2018（計画値を分解）'!$W$32</f>
        <v>2.8021294700915283E-2</v>
      </c>
      <c r="U23" s="1309">
        <f t="shared" si="4"/>
        <v>0.1237155782894976</v>
      </c>
      <c r="V23" s="1252"/>
      <c r="W23" s="1252"/>
    </row>
    <row r="24" spans="2:23">
      <c r="B24" s="2" t="s">
        <v>149</v>
      </c>
      <c r="D24" s="1252"/>
      <c r="E24" s="1252"/>
      <c r="F24" s="2">
        <f>'2018sogojigyo'!F24</f>
        <v>0</v>
      </c>
      <c r="G24" s="2">
        <f>'2018sogojigyo'!G24</f>
        <v>0</v>
      </c>
      <c r="H24" s="1309">
        <f>'2018yosanhosei（予算ベース）'!H24/'2018yosanhosei（予算ベース）'!$E$32*'2018（計画値を分解）'!$E$32</f>
        <v>1.8815686617002811E-3</v>
      </c>
      <c r="I24" s="1309">
        <f>'2018yosanhosei（予算ベース）'!I24/'2018yosanhosei（予算ベース）'!$E$32*'2018（計画値を分解）'!$E$32</f>
        <v>5.2554614778441561E-3</v>
      </c>
      <c r="J24" s="1309">
        <f>'2018yosanhosei（予算ベース）'!J24/'2018yosanhosei（予算ベース）'!$E$32*'2018（計画値を分解）'!$E$32</f>
        <v>2.1718723248643365E-2</v>
      </c>
      <c r="K24" s="1309">
        <f>'2018yosanhosei（予算ベース）'!K24/'2018yosanhosei（予算ベース）'!$E$32*'2018（計画値を分解）'!$E$32</f>
        <v>3.1285748318323307E-2</v>
      </c>
      <c r="L24" s="1309">
        <f>'2018yosanhosei（予算ベース）'!L24/'2018yosanhosei（予算ベース）'!$E$32*'2018（計画値を分解）'!$E$32</f>
        <v>3.9821161634908175E-2</v>
      </c>
      <c r="M24" s="1309">
        <f t="shared" si="3"/>
        <v>9.9962663341419289E-2</v>
      </c>
      <c r="N24" s="2">
        <f>'2018sogojigyo'!N24</f>
        <v>0</v>
      </c>
      <c r="O24" s="2">
        <f>'2018sogojigyo'!O24</f>
        <v>0</v>
      </c>
      <c r="P24" s="1309">
        <f>'2018yosanhosei（予算ベース）'!P24/'2018yosanhosei（予算ベース）'!$W$32*'2018（計画値を分解）'!$W$32</f>
        <v>1.1117044757689761E-2</v>
      </c>
      <c r="Q24" s="1309">
        <f>'2018yosanhosei（予算ベース）'!Q24/'2018yosanhosei（予算ベース）'!$W$32*'2018（計画値を分解）'!$W$32</f>
        <v>1.8782756104865187E-2</v>
      </c>
      <c r="R24" s="1309">
        <f>'2018yosanhosei（予算ベース）'!R24/'2018yosanhosei（予算ベース）'!$W$32*'2018（計画値を分解）'!$W$32</f>
        <v>2.8183687987200071E-2</v>
      </c>
      <c r="S24" s="1309">
        <f>'2018yosanhosei（予算ベース）'!S24/'2018yosanhosei（予算ベース）'!$W$32*'2018（計画値を分解）'!$W$32</f>
        <v>2.9505142876007764E-2</v>
      </c>
      <c r="T24" s="1309">
        <f>'2018yosanhosei（予算ベース）'!T24/'2018yosanhosei（予算ベース）'!$W$32*'2018（計画値を分解）'!$W$32</f>
        <v>2.5647789711133542E-2</v>
      </c>
      <c r="U24" s="1309">
        <f t="shared" si="4"/>
        <v>0.11323642143689633</v>
      </c>
      <c r="V24" s="1252"/>
      <c r="W24" s="1252"/>
    </row>
    <row r="25" spans="2:23">
      <c r="B25" s="2" t="s">
        <v>150</v>
      </c>
      <c r="D25" s="1252"/>
      <c r="E25" s="1252"/>
      <c r="F25" s="2">
        <f>'2018sogojigyo'!F25</f>
        <v>0</v>
      </c>
      <c r="G25" s="2">
        <f>'2018sogojigyo'!G25</f>
        <v>0</v>
      </c>
      <c r="H25" s="1309">
        <f>'2018yosanhosei（予算ベース）'!H25/'2018yosanhosei（予算ベース）'!$E$32*'2018（計画値を分解）'!$E$32</f>
        <v>1.8671363812265323E-3</v>
      </c>
      <c r="I25" s="1309">
        <f>'2018yosanhosei（予算ベース）'!I25/'2018yosanhosei（予算ベース）'!$E$32*'2018（計画値を分解）'!$E$32</f>
        <v>5.2151502760203073E-3</v>
      </c>
      <c r="J25" s="1309">
        <f>'2018yosanhosei（予算ベース）'!J25/'2018yosanhosei（予算ベース）'!$E$32*'2018（計画値を分解）'!$E$32</f>
        <v>2.1552133151860556E-2</v>
      </c>
      <c r="K25" s="1309">
        <f>'2018yosanhosei（予算ベース）'!K25/'2018yosanhosei（予算ベース）'!$E$32*'2018（計画値を分解）'!$E$32</f>
        <v>3.1045775840171416E-2</v>
      </c>
      <c r="L25" s="1309">
        <f>'2018yosanhosei（予算ベース）'!L25/'2018yosanhosei（予算ベース）'!$E$32*'2018（計画値を分解）'!$E$32</f>
        <v>3.9515719593273546E-2</v>
      </c>
      <c r="M25" s="1309">
        <f t="shared" si="3"/>
        <v>9.9195915242552363E-2</v>
      </c>
      <c r="N25" s="2">
        <f>'2018sogojigyo'!N25</f>
        <v>0</v>
      </c>
      <c r="O25" s="2">
        <f>'2018sogojigyo'!O25</f>
        <v>0</v>
      </c>
      <c r="P25" s="1309">
        <f>'2018yosanhosei（予算ベース）'!P25/'2018yosanhosei（予算ベース）'!$W$32*'2018（計画値を分解）'!$W$32</f>
        <v>1.1031773190806194E-2</v>
      </c>
      <c r="Q25" s="1309">
        <f>'2018yosanhosei（予算ベース）'!Q25/'2018yosanhosei（予算ベース）'!$W$32*'2018（計画値を分解）'!$W$32</f>
        <v>1.8638685888511523E-2</v>
      </c>
      <c r="R25" s="1309">
        <f>'2018yosanhosei（予算ベース）'!R25/'2018yosanhosei（予算ベース）'!$W$32*'2018（計画値を分解）'!$W$32</f>
        <v>2.7967509381499684E-2</v>
      </c>
      <c r="S25" s="1309">
        <f>'2018yosanhosei（予算ベース）'!S25/'2018yosanhosei（予算ベース）'!$W$32*'2018（計画値を分解）'!$W$32</f>
        <v>2.9278828255620871E-2</v>
      </c>
      <c r="T25" s="1309">
        <f>'2018yosanhosei（予算ベース）'!T25/'2018yosanhosei（予算ベース）'!$W$32*'2018（計画値を分解）'!$W$32</f>
        <v>2.5451062319687561E-2</v>
      </c>
      <c r="U25" s="1309">
        <f t="shared" si="4"/>
        <v>0.11236785903612583</v>
      </c>
      <c r="V25" s="1252"/>
      <c r="W25" s="1252"/>
    </row>
    <row r="26" spans="2:23">
      <c r="B26" s="2" t="s">
        <v>113</v>
      </c>
      <c r="D26" s="1252"/>
      <c r="E26" s="1252"/>
      <c r="F26" s="2">
        <f>'2018sogojigyo'!F26</f>
        <v>0</v>
      </c>
      <c r="G26" s="2">
        <f>'2018sogojigyo'!G26</f>
        <v>0</v>
      </c>
      <c r="H26" s="1309">
        <f>'2018yosanhosei（予算ベース）'!H26/'2018yosanhosei（予算ベース）'!$E$32*'2018（計画値を分解）'!$E$32</f>
        <v>2.6950268513884258E-2</v>
      </c>
      <c r="I26" s="1309">
        <f>'2018yosanhosei（予算ベース）'!I26/'2018yosanhosei（予算ベース）'!$E$32*'2018（計画値を分解）'!$E$32</f>
        <v>6.8513728114737077E-2</v>
      </c>
      <c r="J26" s="1309">
        <f>'2018yosanhosei（予算ベース）'!J26/'2018yosanhosei（予算ベース）'!$E$32*'2018（計画値を分解）'!$E$32</f>
        <v>0.28660465972952448</v>
      </c>
      <c r="K26" s="1309">
        <f>'2018yosanhosei（予算ベース）'!K26/'2018yosanhosei（予算ベース）'!$E$32*'2018（計画値を分解）'!$E$32</f>
        <v>0.39363335303024116</v>
      </c>
      <c r="L26" s="1309">
        <f>'2018yosanhosei（予算ベース）'!L26/'2018yosanhosei（予算ベース）'!$E$32*'2018（計画値を分解）'!$E$32</f>
        <v>0.44727000872768441</v>
      </c>
      <c r="M26" s="1309">
        <f t="shared" si="3"/>
        <v>1.2229720181160713</v>
      </c>
      <c r="N26" s="2">
        <f>'2018sogojigyo'!N26</f>
        <v>0</v>
      </c>
      <c r="O26" s="2">
        <f>'2018sogojigyo'!O26</f>
        <v>0</v>
      </c>
      <c r="P26" s="1309">
        <f>'2018yosanhosei（予算ベース）'!P26/'2018yosanhosei（予算ベース）'!$W$32*'2018（計画値を分解）'!$W$32</f>
        <v>0.10942658917048555</v>
      </c>
      <c r="Q26" s="1309">
        <f>'2018yosanhosei（予算ベース）'!Q26/'2018yosanhosei（予算ベース）'!$W$32*'2018（計画値を分解）'!$W$32</f>
        <v>0.16873025117931056</v>
      </c>
      <c r="R26" s="1309">
        <f>'2018yosanhosei（予算ベース）'!R26/'2018yosanhosei（予算ベース）'!$W$32*'2018（計画値を分解）'!$W$32</f>
        <v>0.2430226962525821</v>
      </c>
      <c r="S26" s="1309">
        <f>'2018yosanhosei（予算ベース）'!S26/'2018yosanhosei（予算ベース）'!$W$32*'2018（計画値を分解）'!$W$32</f>
        <v>0.25095600705988536</v>
      </c>
      <c r="T26" s="1309">
        <f>'2018yosanhosei（予算ベース）'!T26/'2018yosanhosei（予算ベース）'!$W$32*'2018（計画値を分解）'!$W$32</f>
        <v>0.20923689517521679</v>
      </c>
      <c r="U26" s="1309">
        <f t="shared" si="4"/>
        <v>0.98137243883748027</v>
      </c>
      <c r="V26" s="1252"/>
      <c r="W26" s="1252"/>
    </row>
    <row r="27" spans="2:23">
      <c r="B27" s="2" t="s">
        <v>114</v>
      </c>
      <c r="D27" s="1252"/>
      <c r="E27" s="1252"/>
      <c r="F27" s="2">
        <f>'2018sogojigyo'!F27</f>
        <v>0</v>
      </c>
      <c r="G27" s="2">
        <f>'2018sogojigyo'!G27</f>
        <v>0</v>
      </c>
      <c r="H27" s="1309">
        <f>'2018yosanhosei（予算ベース）'!H27/'2018yosanhosei（予算ベース）'!$E$32*'2018（計画値を分解）'!$E$32</f>
        <v>5.3290283534171264E-2</v>
      </c>
      <c r="I27" s="1309">
        <f>'2018yosanhosei（予算ベース）'!I27/'2018yosanhosei（予算ベース）'!$E$32*'2018（計画値を分解）'!$E$32</f>
        <v>0.13840915350474792</v>
      </c>
      <c r="J27" s="1309">
        <f>'2018yosanhosei（予算ベース）'!J27/'2018yosanhosei（予算ベース）'!$E$32*'2018（計画値を分解）'!$E$32</f>
        <v>0.60894972013527893</v>
      </c>
      <c r="K27" s="1309">
        <f>'2018yosanhosei（予算ベース）'!K27/'2018yosanhosei（予算ベース）'!$E$32*'2018（計画値を分解）'!$E$32</f>
        <v>0.87896155923790942</v>
      </c>
      <c r="L27" s="1309">
        <f>'2018yosanhosei（予算ベース）'!L27/'2018yosanhosei（予算ベース）'!$E$32*'2018（計画値を分解）'!$E$32</f>
        <v>0.8852118239074025</v>
      </c>
      <c r="M27" s="1309">
        <f t="shared" si="3"/>
        <v>2.56482254031951</v>
      </c>
      <c r="N27" s="2">
        <f>'2018sogojigyo'!N27</f>
        <v>0</v>
      </c>
      <c r="O27" s="2">
        <f>'2018sogojigyo'!O27</f>
        <v>0</v>
      </c>
      <c r="P27" s="1309">
        <f>'2018yosanhosei（予算ベース）'!P27/'2018yosanhosei（予算ベース）'!$W$32*'2018（計画値を分解）'!$W$32</f>
        <v>0.1905824110094371</v>
      </c>
      <c r="Q27" s="1309">
        <f>'2018yosanhosei（予算ベース）'!Q27/'2018yosanhosei（予算ベース）'!$W$32*'2018（計画値を分解）'!$W$32</f>
        <v>0.29641856291535251</v>
      </c>
      <c r="R27" s="1309">
        <f>'2018yosanhosei（予算ベース）'!R27/'2018yosanhosei（予算ベース）'!$W$32*'2018（計画値を分解）'!$W$32</f>
        <v>0.41178317098252837</v>
      </c>
      <c r="S27" s="1309">
        <f>'2018yosanhosei（予算ベース）'!S27/'2018yosanhosei（予算ベース）'!$W$32*'2018（計画値を分解）'!$W$32</f>
        <v>0.46016873915246337</v>
      </c>
      <c r="T27" s="1309">
        <f>'2018yosanhosei（予算ベース）'!T27/'2018yosanhosei（予算ベース）'!$W$32*'2018（計画値を分解）'!$W$32</f>
        <v>0.37231616725636718</v>
      </c>
      <c r="U27" s="1309">
        <f t="shared" si="4"/>
        <v>1.7312690513161484</v>
      </c>
      <c r="V27" s="1252"/>
      <c r="W27" s="1252"/>
    </row>
    <row r="28" spans="2:23">
      <c r="B28" s="2" t="s">
        <v>115</v>
      </c>
      <c r="D28" s="1252"/>
      <c r="E28" s="1252"/>
      <c r="F28" s="2">
        <f>'2018sogojigyo'!F28</f>
        <v>0</v>
      </c>
      <c r="G28" s="2">
        <f>'2018sogojigyo'!G28</f>
        <v>0</v>
      </c>
      <c r="H28" s="1309">
        <f>'2018yosanhosei（予算ベース）'!H28/'2018yosanhosei（予算ベース）'!$E$32*'2018（計画値を分解）'!$E$32</f>
        <v>0.10745776403907596</v>
      </c>
      <c r="I28" s="1309">
        <f>'2018yosanhosei（予算ベース）'!I28/'2018yosanhosei（予算ベース）'!$E$32*'2018（計画値を分解）'!$E$32</f>
        <v>0.27232509810287597</v>
      </c>
      <c r="J28" s="1309">
        <f>'2018yosanhosei（予算ベース）'!J28/'2018yosanhosei（予算ベース）'!$E$32*'2018（計画値を分解）'!$E$32</f>
        <v>1.2521421432281201</v>
      </c>
      <c r="K28" s="1309">
        <f>'2018yosanhosei（予算ベース）'!K28/'2018yosanhosei（予算ベース）'!$E$32*'2018（計画値を分解）'!$E$32</f>
        <v>1.8556825291229688</v>
      </c>
      <c r="L28" s="1309">
        <f>'2018yosanhosei（予算ベース）'!L28/'2018yosanhosei（予算ベース）'!$E$32*'2018（計画値を分解）'!$E$32</f>
        <v>1.8440539705507655</v>
      </c>
      <c r="M28" s="1309">
        <f t="shared" si="3"/>
        <v>5.3316615050438063</v>
      </c>
      <c r="N28" s="2">
        <f>'2018sogojigyo'!N28</f>
        <v>0</v>
      </c>
      <c r="O28" s="2">
        <f>'2018sogojigyo'!O28</f>
        <v>0</v>
      </c>
      <c r="P28" s="1309">
        <f>'2018yosanhosei（予算ベース）'!P28/'2018yosanhosei（予算ベース）'!$W$32*'2018（計画値を分解）'!$W$32</f>
        <v>0.39381118652621894</v>
      </c>
      <c r="Q28" s="1309">
        <f>'2018yosanhosei（予算ベース）'!Q28/'2018yosanhosei（予算ベース）'!$W$32*'2018（計画値を分解）'!$W$32</f>
        <v>0.57636177646967224</v>
      </c>
      <c r="R28" s="1309">
        <f>'2018yosanhosei（予算ベース）'!R28/'2018yosanhosei（予算ベース）'!$W$32*'2018（計画値を分解）'!$W$32</f>
        <v>0.82267987425015798</v>
      </c>
      <c r="S28" s="1309">
        <f>'2018yosanhosei（予算ベース）'!S28/'2018yosanhosei（予算ベース）'!$W$32*'2018（計画値を分解）'!$W$32</f>
        <v>0.91619862333918634</v>
      </c>
      <c r="T28" s="1309">
        <f>'2018yosanhosei（予算ベース）'!T28/'2018yosanhosei（予算ベース）'!$W$32*'2018（計画値を分解）'!$W$32</f>
        <v>0.6999241856715761</v>
      </c>
      <c r="U28" s="1309">
        <f t="shared" si="4"/>
        <v>3.4089756462568115</v>
      </c>
      <c r="V28" s="1252"/>
      <c r="W28" s="1252"/>
    </row>
    <row r="29" spans="2:23">
      <c r="B29" s="2" t="s">
        <v>116</v>
      </c>
      <c r="D29" s="1252"/>
      <c r="E29" s="1252"/>
      <c r="F29" s="2">
        <f>'2018sogojigyo'!F29</f>
        <v>0</v>
      </c>
      <c r="G29" s="2">
        <f>'2018sogojigyo'!G29</f>
        <v>0</v>
      </c>
      <c r="H29" s="1309">
        <f>'2018yosanhosei（予算ベース）'!H29/'2018yosanhosei（予算ベース）'!$E$32*'2018（計画値を分解）'!$E$32</f>
        <v>0.19753025896225027</v>
      </c>
      <c r="I29" s="1309">
        <f>'2018yosanhosei（予算ベース）'!I29/'2018yosanhosei（予算ベース）'!$E$32*'2018（計画値を分解）'!$E$32</f>
        <v>0.52725603746417593</v>
      </c>
      <c r="J29" s="1309">
        <f>'2018yosanhosei（予算ベース）'!J29/'2018yosanhosei（予算ベース）'!$E$32*'2018（計画値を分解）'!$E$32</f>
        <v>2.544399133262699</v>
      </c>
      <c r="K29" s="1309">
        <f>'2018yosanhosei（予算ベース）'!K29/'2018yosanhosei（予算ベース）'!$E$32*'2018（計画値を分解）'!$E$32</f>
        <v>3.8215615818234094</v>
      </c>
      <c r="L29" s="1309">
        <f>'2018yosanhosei（予算ベース）'!L29/'2018yosanhosei（予算ベース）'!$E$32*'2018（計画値を分解）'!$E$32</f>
        <v>3.6068557596234019</v>
      </c>
      <c r="M29" s="1309">
        <f t="shared" si="3"/>
        <v>10.697602771135937</v>
      </c>
      <c r="N29" s="2">
        <f>'2018sogojigyo'!N29</f>
        <v>0</v>
      </c>
      <c r="O29" s="2">
        <f>'2018sogojigyo'!O29</f>
        <v>0</v>
      </c>
      <c r="P29" s="1309">
        <f>'2018yosanhosei（予算ベース）'!P29/'2018yosanhosei（予算ベース）'!$W$32*'2018（計画値を分解）'!$W$32</f>
        <v>0.80316451096494867</v>
      </c>
      <c r="Q29" s="1309">
        <f>'2018yosanhosei（予算ベース）'!Q29/'2018yosanhosei（予算ベース）'!$W$32*'2018（計画値を分解）'!$W$32</f>
        <v>1.2572561687112895</v>
      </c>
      <c r="R29" s="1309">
        <f>'2018yosanhosei（予算ベース）'!R29/'2018yosanhosei（予算ベース）'!$W$32*'2018（計画値を分解）'!$W$32</f>
        <v>1.6354050891786058</v>
      </c>
      <c r="S29" s="1309">
        <f>'2018yosanhosei（予算ベース）'!S29/'2018yosanhosei（予算ベース）'!$W$32*'2018（計画値を分解）'!$W$32</f>
        <v>1.7972134751392113</v>
      </c>
      <c r="T29" s="1309">
        <f>'2018yosanhosei（予算ベース）'!T29/'2018yosanhosei（予算ベース）'!$W$32*'2018（計画値を分解）'!$W$32</f>
        <v>1.2560071537657824</v>
      </c>
      <c r="U29" s="1309">
        <f t="shared" si="4"/>
        <v>6.7490463977598374</v>
      </c>
      <c r="V29" s="1252"/>
      <c r="W29" s="1252"/>
    </row>
    <row r="30" spans="2:23">
      <c r="B30" s="2" t="s">
        <v>117</v>
      </c>
      <c r="D30" s="1252"/>
      <c r="E30" s="1252"/>
      <c r="F30" s="2">
        <f>'2018sogojigyo'!F30</f>
        <v>0</v>
      </c>
      <c r="G30" s="2">
        <f>'2018sogojigyo'!G30</f>
        <v>0</v>
      </c>
      <c r="H30" s="1309">
        <f>'2018yosanhosei（予算ベース）'!H30/'2018yosanhosei（予算ベース）'!$E$32*'2018（計画値を分解）'!$E$32</f>
        <v>0.27837335483793957</v>
      </c>
      <c r="I30" s="1309">
        <f>'2018yosanhosei（予算ベース）'!I30/'2018yosanhosei（予算ベース）'!$E$32*'2018（計画値を分解）'!$E$32</f>
        <v>0.80253951805907064</v>
      </c>
      <c r="J30" s="1309">
        <f>'2018yosanhosei（予算ベース）'!J30/'2018yosanhosei（予算ベース）'!$E$32*'2018（計画値を分解）'!$E$32</f>
        <v>3.8900007192562698</v>
      </c>
      <c r="K30" s="1309">
        <f>'2018yosanhosei（予算ベース）'!K30/'2018yosanhosei（予算ベース）'!$E$32*'2018（計画値を分解）'!$E$32</f>
        <v>5.8489620308691661</v>
      </c>
      <c r="L30" s="1309">
        <f>'2018yosanhosei（予算ベース）'!L30/'2018yosanhosei（予算ベース）'!$E$32*'2018（計画値を分解）'!$E$32</f>
        <v>5.1778161517255992</v>
      </c>
      <c r="M30" s="1309">
        <f t="shared" si="3"/>
        <v>15.997691774748047</v>
      </c>
      <c r="N30" s="2">
        <f>'2018sogojigyo'!N30</f>
        <v>0</v>
      </c>
      <c r="O30" s="2">
        <f>'2018sogojigyo'!O30</f>
        <v>0</v>
      </c>
      <c r="P30" s="1309">
        <f>'2018yosanhosei（予算ベース）'!P30/'2018yosanhosei（予算ベース）'!$W$32*'2018（計画値を分解）'!$W$32</f>
        <v>1.2169708457501958</v>
      </c>
      <c r="Q30" s="1309">
        <f>'2018yosanhosei（予算ベース）'!Q30/'2018yosanhosei（予算ベース）'!$W$32*'2018（計画値を分解）'!$W$32</f>
        <v>1.9351928838815966</v>
      </c>
      <c r="R30" s="1309">
        <f>'2018yosanhosei（予算ベース）'!R30/'2018yosanhosei（予算ベース）'!$W$32*'2018（計画値を分解）'!$W$32</f>
        <v>2.4048081238653554</v>
      </c>
      <c r="S30" s="1309">
        <f>'2018yosanhosei（予算ベース）'!S30/'2018yosanhosei（予算ベース）'!$W$32*'2018（計画値を分解）'!$W$32</f>
        <v>2.5828478334555682</v>
      </c>
      <c r="T30" s="1309">
        <f>'2018yosanhosei（予算ベース）'!T30/'2018yosanhosei（予算ベース）'!$W$32*'2018（計画値を分解）'!$W$32</f>
        <v>1.7116587703444928</v>
      </c>
      <c r="U30" s="1309">
        <f t="shared" si="4"/>
        <v>9.8514784572972083</v>
      </c>
      <c r="V30" s="1252"/>
      <c r="W30" s="1252"/>
    </row>
    <row r="31" spans="2:23">
      <c r="B31" s="2" t="s">
        <v>412</v>
      </c>
      <c r="D31" s="1252"/>
      <c r="E31" s="1252"/>
      <c r="F31" s="2">
        <f>'2018sogojigyo'!F31</f>
        <v>0</v>
      </c>
      <c r="G31" s="2">
        <f>'2018sogojigyo'!G31</f>
        <v>0</v>
      </c>
      <c r="H31" s="1309">
        <f>'2018yosanhosei（予算ベース）'!H31/'2018yosanhosei（予算ベース）'!$E$32*'2018（計画値を分解）'!$E$32</f>
        <v>0.37700887027505986</v>
      </c>
      <c r="I31" s="1309">
        <f>'2018yosanhosei（予算ベース）'!I31/'2018yosanhosei（予算ベース）'!$E$32*'2018（計画値を分解）'!$E$32</f>
        <v>1.2300900181510501</v>
      </c>
      <c r="J31" s="1309">
        <f>'2018yosanhosei（予算ベース）'!J31/'2018yosanhosei（予算ベース）'!$E$32*'2018（計画値を分解）'!$E$32</f>
        <v>5.9296254245775915</v>
      </c>
      <c r="K31" s="1309">
        <f>'2018yosanhosei（予算ベース）'!K31/'2018yosanhosei（予算ベース）'!$E$32*'2018（計画値を分解）'!$E$32</f>
        <v>9.7200804661319218</v>
      </c>
      <c r="L31" s="1309">
        <f>'2018yosanhosei（予算ベース）'!L31/'2018yosanhosei（予算ベース）'!$E$32*'2018（計画値を分解）'!$E$32</f>
        <v>7.9546536811216981</v>
      </c>
      <c r="M31" s="1309">
        <f t="shared" si="3"/>
        <v>25.211458460257322</v>
      </c>
      <c r="N31" s="2">
        <f>'2018sogojigyo'!N31</f>
        <v>0</v>
      </c>
      <c r="O31" s="2">
        <f>'2018sogojigyo'!O31</f>
        <v>0</v>
      </c>
      <c r="P31" s="1309">
        <f>'2018yosanhosei（予算ベース）'!P31/'2018yosanhosei（予算ベース）'!$W$32*'2018（計画値を分解）'!$W$32</f>
        <v>1.4212325396146703</v>
      </c>
      <c r="Q31" s="1309">
        <f>'2018yosanhosei（予算ベース）'!Q31/'2018yosanhosei（予算ベース）'!$W$32*'2018（計画値を分解）'!$W$32</f>
        <v>2.5567957370110084</v>
      </c>
      <c r="R31" s="1309">
        <f>'2018yosanhosei（予算ベース）'!R31/'2018yosanhosei（予算ベース）'!$W$32*'2018（計画値を分解）'!$W$32</f>
        <v>3.3119923917511458</v>
      </c>
      <c r="S31" s="1309">
        <f>'2018yosanhosei（予算ベース）'!S31/'2018yosanhosei（予算ベース）'!$W$32*'2018（計画値を分解）'!$W$32</f>
        <v>3.7702495852523108</v>
      </c>
      <c r="T31" s="1309">
        <f>'2018yosanhosei（予算ベース）'!T31/'2018yosanhosei（予算ベース）'!$W$32*'2018（計画値を分解）'!$W$32</f>
        <v>2.3977136149281342</v>
      </c>
      <c r="U31" s="1309">
        <f t="shared" si="4"/>
        <v>13.457983868557269</v>
      </c>
      <c r="V31" s="1252"/>
      <c r="W31" s="1252"/>
    </row>
    <row r="32" spans="2:23">
      <c r="B32" s="2" t="s">
        <v>304</v>
      </c>
      <c r="D32" s="1253">
        <v>0</v>
      </c>
      <c r="E32" s="1255">
        <f>第７期計画シート!M10</f>
        <v>61.579599999999999</v>
      </c>
      <c r="F32" s="270">
        <f>'2018sogojigyo'!F32</f>
        <v>0</v>
      </c>
      <c r="G32" s="270">
        <f>'2018sogojigyo'!G32</f>
        <v>0</v>
      </c>
      <c r="H32" s="1308">
        <f>SUM(H21:H31)</f>
        <v>1.0510271195907115</v>
      </c>
      <c r="I32" s="1308">
        <f t="shared" ref="I32:L32" si="5">SUM(I21:I31)</f>
        <v>3.0682276633331194</v>
      </c>
      <c r="J32" s="1308">
        <f t="shared" si="5"/>
        <v>14.631956136325236</v>
      </c>
      <c r="K32" s="1308">
        <f t="shared" si="5"/>
        <v>22.692078679942714</v>
      </c>
      <c r="L32" s="1308">
        <f t="shared" si="5"/>
        <v>20.136310400808217</v>
      </c>
      <c r="M32" s="1309">
        <f t="shared" si="3"/>
        <v>61.579599999999999</v>
      </c>
      <c r="N32" s="269">
        <f>SUM(N21:N31)</f>
        <v>0</v>
      </c>
      <c r="O32" s="269">
        <f t="shared" ref="O32:U32" si="6">SUM(O21:O31)</f>
        <v>0</v>
      </c>
      <c r="P32" s="1311">
        <f t="shared" si="6"/>
        <v>4.196731778810789</v>
      </c>
      <c r="Q32" s="1311">
        <f t="shared" si="6"/>
        <v>6.8947362719183616</v>
      </c>
      <c r="R32" s="1311">
        <f t="shared" si="6"/>
        <v>8.9857155736810306</v>
      </c>
      <c r="S32" s="1311">
        <f t="shared" si="6"/>
        <v>9.9409740336822647</v>
      </c>
      <c r="T32" s="1311">
        <f t="shared" si="6"/>
        <v>6.7888423419075572</v>
      </c>
      <c r="U32" s="1311">
        <f t="shared" si="6"/>
        <v>36.807000000000002</v>
      </c>
      <c r="V32" s="1253">
        <v>0</v>
      </c>
      <c r="W32" s="1255">
        <f>第７期計画シート!M18</f>
        <v>36.807000000000002</v>
      </c>
    </row>
    <row r="33" spans="2:23">
      <c r="B33" s="2" t="s">
        <v>389</v>
      </c>
      <c r="D33" s="1253"/>
      <c r="E33" s="1255">
        <f>第７期計画シート!N10</f>
        <v>28.807179271069206</v>
      </c>
      <c r="H33" s="1310">
        <f>'2018yosanhosei（予算ベース）'!H33/'2018yosanhosei（予算ベース）'!$E$33*$E$33</f>
        <v>23.755364593676617</v>
      </c>
      <c r="I33" s="1310">
        <f>'2018yosanhosei（予算ベース）'!I33/'2018yosanhosei（予算ベース）'!$E$33*$E$33</f>
        <v>25.772381890014326</v>
      </c>
      <c r="J33" s="1310">
        <f>'2018yosanhosei（予算ベース）'!J33/'2018yosanhosei（予算ベース）'!$E$33*$E$33</f>
        <v>27.18647310172755</v>
      </c>
      <c r="K33" s="1310">
        <f>'2018yosanhosei（予算ベース）'!K33/'2018yosanhosei（予算ベース）'!$E$33*$E$33</f>
        <v>28.920049995595839</v>
      </c>
      <c r="L33" s="1310">
        <f>'2018yosanhosei（予算ベース）'!L33/'2018yosanhosei（予算ベース）'!$E$33*$E$33</f>
        <v>30.583764604342178</v>
      </c>
      <c r="P33" s="1310">
        <f>'2018yosanhosei（予算ベース）'!P33/'2018yosanhosei（予算ベース）'!$W$33*$W$33</f>
        <v>27.1028628558085</v>
      </c>
      <c r="Q33" s="1310">
        <f>'2018yosanhosei（予算ベース）'!Q33/'2018yosanhosei（予算ベース）'!$W$33*$W$33</f>
        <v>28.731048771959028</v>
      </c>
      <c r="R33" s="1310">
        <f>'2018yosanhosei（予算ベース）'!R33/'2018yosanhosei（予算ベース）'!$W$33*$W$33</f>
        <v>30.594784359780114</v>
      </c>
      <c r="S33" s="1310">
        <f>'2018yosanhosei（予算ベース）'!S33/'2018yosanhosei（予算ベース）'!$W$33*$W$33</f>
        <v>32.128212622344599</v>
      </c>
      <c r="T33" s="1310">
        <f>'2018yosanhosei（予算ベース）'!T33/'2018yosanhosei（予算ベース）'!$W$33*$W$33</f>
        <v>33.768935505551511</v>
      </c>
      <c r="V33" s="1252"/>
      <c r="W33" s="1255">
        <f>第７期計画シート!N18</f>
        <v>30.847126548365164</v>
      </c>
    </row>
    <row r="34" spans="2:23">
      <c r="B34" s="2" t="s">
        <v>2957</v>
      </c>
      <c r="D34" s="1252">
        <f>D32*D33*12</f>
        <v>0</v>
      </c>
      <c r="E34" s="1252">
        <f>E32*E33*12</f>
        <v>21287.214919688799</v>
      </c>
      <c r="V34" s="1252">
        <f>V32*V33*12</f>
        <v>0</v>
      </c>
      <c r="W34" s="1252">
        <f>W32*W33*12</f>
        <v>13624.68224238812</v>
      </c>
    </row>
    <row r="36" spans="2:23">
      <c r="D36" s="2" t="s">
        <v>2955</v>
      </c>
      <c r="F36" s="2" t="s">
        <v>403</v>
      </c>
      <c r="N36" s="2" t="s">
        <v>405</v>
      </c>
      <c r="V36" s="2" t="s">
        <v>2955</v>
      </c>
    </row>
    <row r="37" spans="2:23">
      <c r="D37" s="1252" t="s">
        <v>2939</v>
      </c>
      <c r="E37" s="1252" t="s">
        <v>2940</v>
      </c>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c r="V37" s="1252" t="s">
        <v>2939</v>
      </c>
      <c r="W37" s="1252" t="s">
        <v>2940</v>
      </c>
    </row>
    <row r="38" spans="2:23">
      <c r="B38" s="2" t="s">
        <v>146</v>
      </c>
      <c r="D38" s="1252"/>
      <c r="E38" s="1252"/>
      <c r="F38" s="2">
        <f>'2018sogojigyo'!F38</f>
        <v>0</v>
      </c>
      <c r="G38" s="2">
        <f>'2018sogojigyo'!G38</f>
        <v>0</v>
      </c>
      <c r="H38" s="1309">
        <f>'2018yosanhosei（予算ベース）'!H38/'2018yosanhosei（予算ベース）'!$E$49*'2018（計画値を分解）'!$E$49</f>
        <v>1.6466300074965002E-4</v>
      </c>
      <c r="I38" s="1309">
        <f>'2018yosanhosei（予算ベース）'!I38/'2018yosanhosei（予算ベース）'!$E$49*'2018（計画値を分解）'!$E$49</f>
        <v>6.3613382782967101E-4</v>
      </c>
      <c r="J38" s="1309">
        <f>'2018yosanhosei（予算ベース）'!J38/'2018yosanhosei（予算ベース）'!$E$49*'2018（計画値を分解）'!$E$49</f>
        <v>1.6581168974736276E-3</v>
      </c>
      <c r="K38" s="1309">
        <f>'2018yosanhosei（予算ベース）'!K38/'2018yosanhosei（予算ベース）'!$E$49*'2018（計画値を分解）'!$E$49</f>
        <v>7.7161159835962044E-3</v>
      </c>
      <c r="L38" s="1309">
        <f>'2018yosanhosei（予算ベース）'!L38/'2018yosanhosei（予算ベース）'!$E$49*'2018（計画値を分解）'!$E$49</f>
        <v>1.4016629978210397E-2</v>
      </c>
      <c r="M38" s="1309">
        <f t="shared" ref="M38:M49" si="7">SUM(F38:L38)</f>
        <v>2.4191659687859551E-2</v>
      </c>
      <c r="N38" s="1309">
        <f>'2018yosanhosei（予算ベース）'!N38/'2018yosanhosei（予算ベース）'!$V$49*'2018（計画値を分解）'!$V$49</f>
        <v>1.3724036155970296E-3</v>
      </c>
      <c r="O38" s="1309">
        <f>'2018yosanhosei（予算ベース）'!O38/'2018yosanhosei（予算ベース）'!$V$49*'2018（計画値を分解）'!$V$49</f>
        <v>1.9699033939460709E-3</v>
      </c>
      <c r="P38" s="1309">
        <f>'2018yosanhosei（予算ベース）'!P38/'2018yosanhosei（予算ベース）'!$W$49*'2018（計画値を分解）'!$W$49</f>
        <v>7.2251929808080911E-3</v>
      </c>
      <c r="Q38" s="1309">
        <f>'2018yosanhosei（予算ベース）'!Q38/'2018yosanhosei（予算ベース）'!$W$49*'2018（計画値を分解）'!$W$49</f>
        <v>9.0218664320169568E-3</v>
      </c>
      <c r="R38" s="1309">
        <f>'2018yosanhosei（予算ベース）'!R38/'2018yosanhosei（予算ベース）'!$W$49*'2018（計画値を分解）'!$W$49</f>
        <v>8.1212563586046983E-3</v>
      </c>
      <c r="S38" s="1309">
        <f>'2018yosanhosei（予算ベース）'!S38/'2018yosanhosei（予算ベース）'!$W$49*'2018（計画値を分解）'!$W$49</f>
        <v>9.2205695322515671E-3</v>
      </c>
      <c r="T38" s="1309">
        <f>'2018yosanhosei（予算ベース）'!T38/'2018yosanhosei（予算ベース）'!$W$49*'2018（計画値を分解）'!$W$49</f>
        <v>8.9181558355321978E-3</v>
      </c>
      <c r="U38" s="1309">
        <f>SUM(N38:T38)</f>
        <v>4.5849348148756609E-2</v>
      </c>
      <c r="V38" s="1252"/>
      <c r="W38" s="1252"/>
    </row>
    <row r="39" spans="2:23">
      <c r="B39" s="2" t="s">
        <v>147</v>
      </c>
      <c r="D39" s="1252"/>
      <c r="E39" s="1252"/>
      <c r="F39" s="2">
        <f>'2018sogojigyo'!F39</f>
        <v>0</v>
      </c>
      <c r="G39" s="2">
        <f>'2018sogojigyo'!G39</f>
        <v>0</v>
      </c>
      <c r="H39" s="1309">
        <f>'2018yosanhosei（予算ベース）'!H39/'2018yosanhosei（予算ベース）'!$E$49*'2018（計画値を分解）'!$E$49</f>
        <v>1.7509547346509474E-4</v>
      </c>
      <c r="I39" s="1309">
        <f>'2018yosanhosei（予算ベース）'!I39/'2018yosanhosei（予算ベース）'!$E$49*'2018（計画値を分解）'!$E$49</f>
        <v>6.7643704574742516E-4</v>
      </c>
      <c r="J39" s="1309">
        <f>'2018yosanhosei（予算ベース）'!J39/'2018yosanhosei（予算ベース）'!$E$49*'2018（計画値を分解）'!$E$49</f>
        <v>1.7631693938641882E-3</v>
      </c>
      <c r="K39" s="1309">
        <f>'2018yosanhosei（予算ベース）'!K39/'2018yosanhosei（予算ベース）'!$E$49*'2018（計画値を分解）'!$E$49</f>
        <v>8.2049821472249228E-3</v>
      </c>
      <c r="L39" s="1309">
        <f>'2018yosanhosei（予算ベース）'!L39/'2018yosanhosei（予算ベース）'!$E$49*'2018（計画値を分解）'!$E$49</f>
        <v>1.4904674706804202E-2</v>
      </c>
      <c r="M39" s="1309">
        <f t="shared" si="7"/>
        <v>2.5724358767105833E-2</v>
      </c>
      <c r="N39" s="1309">
        <f>'2018yosanhosei（予算ベース）'!N39/'2018yosanhosei（予算ベース）'!$V$49*'2018（計画値を分解）'!$V$49</f>
        <v>1.4593543161740331E-3</v>
      </c>
      <c r="O39" s="1309">
        <f>'2018yosanhosei（予算ベース）'!O39/'2018yosanhosei（予算ベース）'!$V$49*'2018（計画値を分解）'!$V$49</f>
        <v>2.0947095939779139E-3</v>
      </c>
      <c r="P39" s="1309">
        <f>'2018yosanhosei（予算ベース）'!P39/'2018yosanhosei（予算ベース）'!$W$49*'2018（計画値を分解）'!$W$49</f>
        <v>7.6829559773096794E-3</v>
      </c>
      <c r="Q39" s="1309">
        <f>'2018yosanhosei（予算ベース）'!Q39/'2018yosanhosei（予算ベース）'!$W$49*'2018（計画値を分解）'!$W$49</f>
        <v>9.5934603843068345E-3</v>
      </c>
      <c r="R39" s="1309">
        <f>'2018yosanhosei（予算ベース）'!R39/'2018yosanhosei（予算ベース）'!$W$49*'2018（計画値を分解）'!$W$49</f>
        <v>8.6357908016219814E-3</v>
      </c>
      <c r="S39" s="1309">
        <f>'2018yosanhosei（予算ベース）'!S39/'2018yosanhosei（予算ベース）'!$W$49*'2018（計画値を分解）'!$W$49</f>
        <v>9.8047526190903986E-3</v>
      </c>
      <c r="T39" s="1309">
        <f>'2018yosanhosei（予算ベース）'!T39/'2018yosanhosei（予算ベース）'!$W$49*'2018（計画値を分解）'!$W$49</f>
        <v>9.4831790465917821E-3</v>
      </c>
      <c r="U39" s="1309">
        <f t="shared" ref="U39:U48" si="8">SUM(N39:T39)</f>
        <v>4.8754202739072619E-2</v>
      </c>
      <c r="V39" s="1252"/>
      <c r="W39" s="1252"/>
    </row>
    <row r="40" spans="2:23">
      <c r="B40" s="2" t="s">
        <v>148</v>
      </c>
      <c r="D40" s="1252"/>
      <c r="E40" s="1252"/>
      <c r="F40" s="2">
        <f>'2018sogojigyo'!F40</f>
        <v>0</v>
      </c>
      <c r="G40" s="2">
        <f>'2018sogojigyo'!G40</f>
        <v>0</v>
      </c>
      <c r="H40" s="1309">
        <f>'2018yosanhosei（予算ベース）'!H40/'2018yosanhosei（予算ベース）'!$E$49*'2018（計画値を分解）'!$E$49</f>
        <v>1.514421464968097E-4</v>
      </c>
      <c r="I40" s="1309">
        <f>'2018yosanhosei（予算ベース）'!I40/'2018yosanhosei（予算ベース）'!$E$49*'2018（計画値を分解）'!$E$49</f>
        <v>5.8505840357073722E-4</v>
      </c>
      <c r="J40" s="1309">
        <f>'2018yosanhosei（予算ベース）'!J40/'2018yosanhosei（予算ベース）'!$E$49*'2018（計画値を分解）'!$E$49</f>
        <v>1.5249860682292368E-3</v>
      </c>
      <c r="K40" s="1309">
        <f>'2018yosanhosei（予算ベース）'!K40/'2018yosanhosei（予算ベース）'!$E$49*'2018（計画値を分解）'!$E$49</f>
        <v>7.0965861295749205E-3</v>
      </c>
      <c r="L40" s="1309">
        <f>'2018yosanhosei（予算ベース）'!L40/'2018yosanhosei（予算ベース）'!$E$49*'2018（計画値を分解）'!$E$49</f>
        <v>1.2891229486210033E-2</v>
      </c>
      <c r="M40" s="1309">
        <f t="shared" si="7"/>
        <v>2.2249302234081739E-2</v>
      </c>
      <c r="N40" s="1309">
        <f>'2018yosanhosei（予算ベース）'!N40/'2018yosanhosei（予算ベース）'!$V$49*'2018（計画値を分解）'!$V$49</f>
        <v>1.2622128131989504E-3</v>
      </c>
      <c r="O40" s="1309">
        <f>'2018yosanhosei（予算ベース）'!O40/'2018yosanhosei（予算ベース）'!$V$49*'2018（計画値を分解）'!$V$49</f>
        <v>1.8117391096504573E-3</v>
      </c>
      <c r="P40" s="1309">
        <f>'2018yosanhosei（予算ベース）'!P40/'2018yosanhosei（予算ベース）'!$W$49*'2018（計画値を分解）'!$W$49</f>
        <v>6.6450795192956272E-3</v>
      </c>
      <c r="Q40" s="1309">
        <f>'2018yosanhosei（予算ベース）'!Q40/'2018yosanhosei（予算ベース）'!$W$49*'2018（計画値を分解）'!$W$49</f>
        <v>8.2974973834555581E-3</v>
      </c>
      <c r="R40" s="1309">
        <f>'2018yosanhosei（予算ベース）'!R40/'2018yosanhosei（予算ベース）'!$W$49*'2018（計画値を分解）'!$W$49</f>
        <v>7.4691976315181645E-3</v>
      </c>
      <c r="S40" s="1309">
        <f>'2018yosanhosei（予算ベース）'!S40/'2018yosanhosei（予算ベース）'!$W$49*'2018（計画値を分解）'!$W$49</f>
        <v>8.480246537048668E-3</v>
      </c>
      <c r="T40" s="1309">
        <f>'2018yosanhosei（予算ベース）'!T40/'2018yosanhosei（予算ベース）'!$W$49*'2018（計画値を分解）'!$W$49</f>
        <v>8.2021137497636405E-3</v>
      </c>
      <c r="U40" s="1309">
        <f t="shared" si="8"/>
        <v>4.2168086743931063E-2</v>
      </c>
      <c r="V40" s="1252"/>
      <c r="W40" s="1252"/>
    </row>
    <row r="41" spans="2:23">
      <c r="B41" s="2" t="s">
        <v>149</v>
      </c>
      <c r="D41" s="1252"/>
      <c r="E41" s="1252"/>
      <c r="F41" s="2">
        <f>'2018sogojigyo'!F41</f>
        <v>0</v>
      </c>
      <c r="G41" s="2">
        <f>'2018sogojigyo'!G41</f>
        <v>0</v>
      </c>
      <c r="H41" s="1309">
        <f>'2018yosanhosei（予算ベース）'!H41/'2018yosanhosei（予算ベース）'!$E$49*'2018（計画値を分解）'!$E$49</f>
        <v>1.3861444905420388E-4</v>
      </c>
      <c r="I41" s="1309">
        <f>'2018yosanhosei（予算ベース）'!I41/'2018yosanhosei（予算ベース）'!$E$49*'2018（計画値を分解）'!$E$49</f>
        <v>5.3550184114168123E-4</v>
      </c>
      <c r="J41" s="1309">
        <f>'2018yosanhosei（予算ベース）'!J41/'2018yosanhosei（予算ベース）'!$E$49*'2018（計画値を分解）'!$E$49</f>
        <v>1.3958142337039926E-3</v>
      </c>
      <c r="K41" s="1309">
        <f>'2018yosanhosei（予算ベース）'!K41/'2018yosanhosei（予算ベース）'!$E$49*'2018（計画値を分解）'!$E$49</f>
        <v>6.4954796222295701E-3</v>
      </c>
      <c r="L41" s="1309">
        <f>'2018yosanhosei（予算ベース）'!L41/'2018yosanhosei（予算ベース）'!$E$49*'2018（計画値を分解）'!$E$49</f>
        <v>1.1799295732380252E-2</v>
      </c>
      <c r="M41" s="1309">
        <f t="shared" si="7"/>
        <v>2.0364705878509699E-2</v>
      </c>
      <c r="N41" s="1309">
        <f>'2018yosanhosei（予算ベース）'!N41/'2018yosanhosei（予算ベース）'!$V$49*'2018（計画値を分解）'!$V$49</f>
        <v>1.1552988235967391E-3</v>
      </c>
      <c r="O41" s="1309">
        <f>'2018yosanhosei（予算ベース）'!O41/'2018yosanhosei（予算ベース）'!$V$49*'2018（計画値を分解）'!$V$49</f>
        <v>1.658278255580869E-3</v>
      </c>
      <c r="P41" s="1309">
        <f>'2018yosanhosei（予算ベース）'!P41/'2018yosanhosei（予算ベース）'!$W$49*'2018（計画値を分解）'!$W$49</f>
        <v>6.0822172545470458E-3</v>
      </c>
      <c r="Q41" s="1309">
        <f>'2018yosanhosei（予算ベース）'!Q41/'2018yosanhosei（予算ベース）'!$W$49*'2018（計画値を分解）'!$W$49</f>
        <v>7.594669350256599E-3</v>
      </c>
      <c r="R41" s="1309">
        <f>'2018yosanhosei（予算ベース）'!R41/'2018yosanhosei（予算ベース）'!$W$49*'2018（計画値を分解）'!$W$49</f>
        <v>6.8365295825469933E-3</v>
      </c>
      <c r="S41" s="1309">
        <f>'2018yosanhosei（予算ベース）'!S41/'2018yosanhosei（予算ベース）'!$W$49*'2018（計画値を分解）'!$W$49</f>
        <v>7.7619389896958725E-3</v>
      </c>
      <c r="T41" s="1309">
        <f>'2018yosanhosei（予算ベース）'!T41/'2018yosanhosei（予算ベース）'!$W$49*'2018（計画値を分解）'!$W$49</f>
        <v>7.5073650552579044E-3</v>
      </c>
      <c r="U41" s="1309">
        <f t="shared" si="8"/>
        <v>3.8596297311482022E-2</v>
      </c>
      <c r="V41" s="1252"/>
      <c r="W41" s="1252"/>
    </row>
    <row r="42" spans="2:23">
      <c r="B42" s="2" t="s">
        <v>150</v>
      </c>
      <c r="D42" s="1252"/>
      <c r="E42" s="1252"/>
      <c r="F42" s="2">
        <f>'2018sogojigyo'!F42</f>
        <v>0</v>
      </c>
      <c r="G42" s="2">
        <f>'2018sogojigyo'!G42</f>
        <v>0</v>
      </c>
      <c r="H42" s="1309">
        <f>'2018yosanhosei（予算ベース）'!H42/'2018yosanhosei（予算ベース）'!$E$49*'2018（計画値を分解）'!$E$49</f>
        <v>1.3755122843027158E-4</v>
      </c>
      <c r="I42" s="1309">
        <f>'2018yosanhosei（予算ベース）'!I42/'2018yosanhosei（予算ベース）'!$E$49*'2018（計画値を分解）'!$E$49</f>
        <v>5.3139435735813335E-4</v>
      </c>
      <c r="J42" s="1309">
        <f>'2018yosanhosei（予算ベース）'!J42/'2018yosanhosei（予算ベース）'!$E$49*'2018（計画値を分解）'!$E$49</f>
        <v>1.3851078572001115E-3</v>
      </c>
      <c r="K42" s="1309">
        <f>'2018yosanhosei（予算ベース）'!K42/'2018yosanhosei（予算ベース）'!$E$49*'2018（計画値を分解）'!$E$49</f>
        <v>6.4456570536315016E-3</v>
      </c>
      <c r="L42" s="1309">
        <f>'2018yosanhosei（予算ベース）'!L42/'2018yosanhosei（予算ベース）'!$E$49*'2018（計画値を分解）'!$E$49</f>
        <v>1.1708791065253975E-2</v>
      </c>
      <c r="M42" s="1309">
        <f t="shared" si="7"/>
        <v>2.0208501561873995E-2</v>
      </c>
      <c r="N42" s="1309">
        <f>'2018yosanhosei（予算ベース）'!N42/'2018yosanhosei（予算ベース）'!$V$49*'2018（計画値を分解）'!$V$49</f>
        <v>1.1464372832275063E-3</v>
      </c>
      <c r="O42" s="1309">
        <f>'2018yosanhosei（予算ベース）'!O42/'2018yosanhosei（予算ベース）'!$V$49*'2018（計画値を分解）'!$V$49</f>
        <v>1.6455586895213264E-3</v>
      </c>
      <c r="P42" s="1309">
        <f>'2018yosanhosei（予算ベース）'!P42/'2018yosanhosei（予算ベース）'!$W$49*'2018（計画値を分解）'!$W$49</f>
        <v>6.0355645508181396E-3</v>
      </c>
      <c r="Q42" s="1309">
        <f>'2018yosanhosei（予算ベース）'!Q42/'2018yosanhosei（予算ベース）'!$W$49*'2018（計画値を分解）'!$W$49</f>
        <v>7.5364156174009302E-3</v>
      </c>
      <c r="R42" s="1309">
        <f>'2018yosanhosei（予算ベース）'!R42/'2018yosanhosei（予算ベース）'!$W$49*'2018（計画値を分解）'!$W$49</f>
        <v>6.7840910431459173E-3</v>
      </c>
      <c r="S42" s="1309">
        <f>'2018yosanhosei（予算ベース）'!S42/'2018yosanhosei（予算ベース）'!$W$49*'2018（計画値を分解）'!$W$49</f>
        <v>7.7024022410245854E-3</v>
      </c>
      <c r="T42" s="1309">
        <f>'2018yosanhosei（予算ベース）'!T42/'2018yosanhosei（予算ベース）'!$W$49*'2018（計画値を分解）'!$W$49</f>
        <v>7.449780976450813E-3</v>
      </c>
      <c r="U42" s="1309">
        <f t="shared" si="8"/>
        <v>3.8300250401589221E-2</v>
      </c>
      <c r="V42" s="1252"/>
      <c r="W42" s="1252"/>
    </row>
    <row r="43" spans="2:23">
      <c r="B43" s="2" t="s">
        <v>113</v>
      </c>
      <c r="D43" s="1252"/>
      <c r="E43" s="1252"/>
      <c r="F43" s="2">
        <f>'2018sogojigyo'!F43</f>
        <v>0</v>
      </c>
      <c r="G43" s="2">
        <f>'2018sogojigyo'!G43</f>
        <v>0</v>
      </c>
      <c r="H43" s="1309">
        <f>'2018yosanhosei（予算ベース）'!H43/'2018yosanhosei（予算ベース）'!$E$49*'2018（計画値を分解）'!$E$49</f>
        <v>2.1791151778781789E-3</v>
      </c>
      <c r="I43" s="1309">
        <f>'2018yosanhosei（予算ベース）'!I43/'2018yosanhosei（予算ベース）'!$E$49*'2018（計画値を分解）'!$E$49</f>
        <v>3.5076916517232199E-3</v>
      </c>
      <c r="J43" s="1309">
        <f>'2018yosanhosei（予算ベース）'!J43/'2018yosanhosei（予算ベース）'!$E$49*'2018（計画値を分解）'!$E$49</f>
        <v>1.389733899926838E-2</v>
      </c>
      <c r="K43" s="1309">
        <f>'2018yosanhosei（予算ベース）'!K43/'2018yosanhosei（予算ベース）'!$E$49*'2018（計画値を分解）'!$E$49</f>
        <v>5.2867242007364423E-2</v>
      </c>
      <c r="L43" s="1309">
        <f>'2018yosanhosei（予算ベース）'!L43/'2018yosanhosei（予算ベース）'!$E$49*'2018（計画値を分解）'!$E$49</f>
        <v>8.999850603017702E-2</v>
      </c>
      <c r="M43" s="1309">
        <f t="shared" si="7"/>
        <v>0.16244989386641123</v>
      </c>
      <c r="N43" s="1309">
        <f>'2018yosanhosei（予算ベース）'!N43/'2018yosanhosei（予算ベース）'!$V$49*'2018（計画値を分解）'!$V$49</f>
        <v>2.3351268797278973E-2</v>
      </c>
      <c r="O43" s="1309">
        <f>'2018yosanhosei（予算ベース）'!O43/'2018yosanhosei（予算ベース）'!$V$49*'2018（計画値を分解）'!$V$49</f>
        <v>2.3462354801278392E-2</v>
      </c>
      <c r="P43" s="1309">
        <f>'2018yosanhosei（予算ベース）'!P43/'2018yosanhosei（予算ベース）'!$W$49*'2018（計画値を分解）'!$W$49</f>
        <v>9.3032434988407117E-2</v>
      </c>
      <c r="Q43" s="1309">
        <f>'2018yosanhosei（予算ベース）'!Q43/'2018yosanhosei（予算ベース）'!$W$49*'2018（計画値を分解）'!$W$49</f>
        <v>8.392149290833377E-2</v>
      </c>
      <c r="R43" s="1309">
        <f>'2018yosanhosei（予算ベース）'!R43/'2018yosanhosei（予算ベース）'!$W$49*'2018（計画値を分解）'!$W$49</f>
        <v>6.994403571837475E-2</v>
      </c>
      <c r="S43" s="1309">
        <f>'2018yosanhosei（予算ベース）'!S43/'2018yosanhosei（予算ベース）'!$W$49*'2018（計画値を分解）'!$W$49</f>
        <v>7.202749996371173E-2</v>
      </c>
      <c r="T43" s="1309">
        <f>'2018yosanhosei（予算ベース）'!T43/'2018yosanhosei（予算ベース）'!$W$49*'2018（計画値を分解）'!$W$49</f>
        <v>6.3108440764836585E-2</v>
      </c>
      <c r="U43" s="1309">
        <f t="shared" si="8"/>
        <v>0.42884752794222131</v>
      </c>
      <c r="V43" s="1252"/>
      <c r="W43" s="1252"/>
    </row>
    <row r="44" spans="2:23">
      <c r="B44" s="2" t="s">
        <v>114</v>
      </c>
      <c r="D44" s="1252"/>
      <c r="E44" s="1252"/>
      <c r="F44" s="2">
        <f>'2018sogojigyo'!F44</f>
        <v>0</v>
      </c>
      <c r="G44" s="2">
        <f>'2018sogojigyo'!G44</f>
        <v>0</v>
      </c>
      <c r="H44" s="1309">
        <f>'2018yosanhosei（予算ベース）'!H44/'2018yosanhosei（予算ベース）'!$E$49*'2018（計画値を分解）'!$E$49</f>
        <v>3.2715624655778675E-3</v>
      </c>
      <c r="I44" s="1309">
        <f>'2018yosanhosei（予算ベース）'!I44/'2018yosanhosei（予算ベース）'!$E$49*'2018（計画値を分解）'!$E$49</f>
        <v>6.319426782996811E-3</v>
      </c>
      <c r="J44" s="1309">
        <f>'2018yosanhosei（予算ベース）'!J44/'2018yosanhosei（予算ベース）'!$E$49*'2018（計画値を分解）'!$E$49</f>
        <v>2.2237097963219914E-2</v>
      </c>
      <c r="K44" s="1309">
        <f>'2018yosanhosei（予算ベース）'!K44/'2018yosanhosei（予算ベース）'!$E$49*'2018（計画値を分解）'!$E$49</f>
        <v>8.9700068420719578E-2</v>
      </c>
      <c r="L44" s="1309">
        <f>'2018yosanhosei（予算ベース）'!L44/'2018yosanhosei（予算ベース）'!$E$49*'2018（計画値を分解）'!$E$49</f>
        <v>0.15316709993752051</v>
      </c>
      <c r="M44" s="1309">
        <f t="shared" si="7"/>
        <v>0.27469525557003471</v>
      </c>
      <c r="N44" s="1309">
        <f>'2018yosanhosei（予算ベース）'!N44/'2018yosanhosei（予算ベース）'!$V$49*'2018（計画値を分解）'!$V$49</f>
        <v>5.5508292640612703E-2</v>
      </c>
      <c r="O44" s="1309">
        <f>'2018yosanhosei（予算ベース）'!O44/'2018yosanhosei（予算ベース）'!$V$49*'2018（計画値を分解）'!$V$49</f>
        <v>4.6966193802675103E-2</v>
      </c>
      <c r="P44" s="1309">
        <f>'2018yosanhosei（予算ベース）'!P44/'2018yosanhosei（予算ベース）'!$W$49*'2018（計画値を分解）'!$W$49</f>
        <v>0.1930189744186778</v>
      </c>
      <c r="Q44" s="1309">
        <f>'2018yosanhosei（予算ベース）'!Q44/'2018yosanhosei（予算ベース）'!$W$49*'2018（計画値を分解）'!$W$49</f>
        <v>0.15781663390627756</v>
      </c>
      <c r="R44" s="1309">
        <f>'2018yosanhosei（予算ベース）'!R44/'2018yosanhosei（予算ベース）'!$W$49*'2018（計画値を分解）'!$W$49</f>
        <v>0.13062070932122494</v>
      </c>
      <c r="S44" s="1309">
        <f>'2018yosanhosei（予算ベース）'!S44/'2018yosanhosei（予算ベース）'!$W$49*'2018（計画値を分解）'!$W$49</f>
        <v>0.12117678639052605</v>
      </c>
      <c r="T44" s="1309">
        <f>'2018yosanhosei（予算ベース）'!T44/'2018yosanhosei（予算ベース）'!$W$49*'2018（計画値を分解）'!$W$49</f>
        <v>0.10243679886649919</v>
      </c>
      <c r="U44" s="1309">
        <f t="shared" si="8"/>
        <v>0.80754438934649331</v>
      </c>
      <c r="V44" s="1252"/>
      <c r="W44" s="1252"/>
    </row>
    <row r="45" spans="2:23">
      <c r="B45" s="2" t="s">
        <v>115</v>
      </c>
      <c r="D45" s="1252"/>
      <c r="E45" s="1252"/>
      <c r="F45" s="2">
        <f>'2018sogojigyo'!F45</f>
        <v>0</v>
      </c>
      <c r="G45" s="2">
        <f>'2018sogojigyo'!G45</f>
        <v>0</v>
      </c>
      <c r="H45" s="1309">
        <f>'2018yosanhosei（予算ベース）'!H45/'2018yosanhosei（予算ベース）'!$E$49*'2018（計画値を分解）'!$E$49</f>
        <v>4.7498236111393659E-3</v>
      </c>
      <c r="I45" s="1309">
        <f>'2018yosanhosei（予算ベース）'!I45/'2018yosanhosei（予算ベース）'!$E$49*'2018（計画値を分解）'!$E$49</f>
        <v>1.2233160906473429E-2</v>
      </c>
      <c r="J45" s="1309">
        <f>'2018yosanhosei（予算ベース）'!J45/'2018yosanhosei（予算ベース）'!$E$49*'2018（計画値を分解）'!$E$49</f>
        <v>3.7466507293514147E-2</v>
      </c>
      <c r="K45" s="1309">
        <f>'2018yosanhosei（予算ベース）'!K45/'2018yosanhosei（予算ベース）'!$E$49*'2018（計画値を分解）'!$E$49</f>
        <v>0.16101311891856099</v>
      </c>
      <c r="L45" s="1309">
        <f>'2018yosanhosei（予算ベース）'!L45/'2018yosanhosei（予算ベース）'!$E$49*'2018（計画値を分解）'!$E$49</f>
        <v>0.27478775096178915</v>
      </c>
      <c r="M45" s="1309">
        <f t="shared" si="7"/>
        <v>0.49025036169147707</v>
      </c>
      <c r="N45" s="1309">
        <f>'2018yosanhosei（予算ベース）'!N45/'2018yosanhosei（予算ベース）'!$V$49*'2018（計画値を分解）'!$V$49</f>
        <v>0.12536192737720364</v>
      </c>
      <c r="O45" s="1309">
        <f>'2018yosanhosei（予算ベース）'!O45/'2018yosanhosei（予算ベース）'!$V$49*'2018（計画値を分解）'!$V$49</f>
        <v>8.9970211170182793E-2</v>
      </c>
      <c r="P45" s="1309">
        <f>'2018yosanhosei（予算ベース）'!P45/'2018yosanhosei（予算ベース）'!$W$49*'2018（計画値を分解）'!$W$49</f>
        <v>0.39711683701936662</v>
      </c>
      <c r="Q45" s="1309">
        <f>'2018yosanhosei（予算ベース）'!Q45/'2018yosanhosei（予算ベース）'!$W$49*'2018（計画値を分解）'!$W$49</f>
        <v>0.3224741254158629</v>
      </c>
      <c r="R45" s="1309">
        <f>'2018yosanhosei（予算ベース）'!R45/'2018yosanhosei（予算ベース）'!$W$49*'2018（計画値を分解）'!$W$49</f>
        <v>0.28074438467439844</v>
      </c>
      <c r="S45" s="1309">
        <f>'2018yosanhosei（予算ベース）'!S45/'2018yosanhosei（予算ベース）'!$W$49*'2018（計画値を分解）'!$W$49</f>
        <v>0.26505049073221409</v>
      </c>
      <c r="T45" s="1309">
        <f>'2018yosanhosei（予算ベース）'!T45/'2018yosanhosei（予算ベース）'!$W$49*'2018（計画値を分解）'!$W$49</f>
        <v>0.21973494671261792</v>
      </c>
      <c r="U45" s="1309">
        <f t="shared" si="8"/>
        <v>1.7004529231018464</v>
      </c>
      <c r="V45" s="1252"/>
      <c r="W45" s="1252"/>
    </row>
    <row r="46" spans="2:23">
      <c r="B46" s="2" t="s">
        <v>116</v>
      </c>
      <c r="D46" s="1252"/>
      <c r="E46" s="1252"/>
      <c r="F46" s="2">
        <f>'2018sogojigyo'!F46</f>
        <v>0</v>
      </c>
      <c r="G46" s="2">
        <f>'2018sogojigyo'!G46</f>
        <v>0</v>
      </c>
      <c r="H46" s="1309">
        <f>'2018yosanhosei（予算ベース）'!H46/'2018yosanhosei（予算ベース）'!$E$49*'2018（計画値を分解）'!$E$49</f>
        <v>1.2428736678349933E-2</v>
      </c>
      <c r="I46" s="1309">
        <f>'2018yosanhosei（予算ベース）'!I46/'2018yosanhosei（予算ベース）'!$E$49*'2018（計画値を分解）'!$E$49</f>
        <v>2.2507161793019457E-2</v>
      </c>
      <c r="J46" s="1309">
        <f>'2018yosanhosei（予算ベース）'!J46/'2018yosanhosei（予算ベース）'!$E$49*'2018（計画値を分解）'!$E$49</f>
        <v>7.1963777344698929E-2</v>
      </c>
      <c r="K46" s="1309">
        <f>'2018yosanhosei（予算ベース）'!K46/'2018yosanhosei（予算ベース）'!$E$49*'2018（計画値を分解）'!$E$49</f>
        <v>0.32295939497996728</v>
      </c>
      <c r="L46" s="1309">
        <f>'2018yosanhosei（予算ベース）'!L46/'2018yosanhosei（予算ベース）'!$E$49*'2018（計画値を分解）'!$E$49</f>
        <v>0.49739423420571638</v>
      </c>
      <c r="M46" s="1309">
        <f t="shared" si="7"/>
        <v>0.92725330500175196</v>
      </c>
      <c r="N46" s="1309">
        <f>'2018yosanhosei（予算ベース）'!N46/'2018yosanhosei（予算ベース）'!$V$49*'2018（計画値を分解）'!$V$49</f>
        <v>0.33481380986575704</v>
      </c>
      <c r="O46" s="1309">
        <f>'2018yosanhosei（予算ベース）'!O46/'2018yosanhosei（予算ベース）'!$V$49*'2018（計画値を分解）'!$V$49</f>
        <v>0.26299188184319355</v>
      </c>
      <c r="P46" s="1309">
        <f>'2018yosanhosei（予算ベース）'!P46/'2018yosanhosei（予算ベース）'!$W$49*'2018（計画値を分解）'!$W$49</f>
        <v>0.99859178322493469</v>
      </c>
      <c r="Q46" s="1309">
        <f>'2018yosanhosei（予算ベース）'!Q46/'2018yosanhosei（予算ベース）'!$W$49*'2018（計画値を分解）'!$W$49</f>
        <v>0.82067869651148362</v>
      </c>
      <c r="R46" s="1309">
        <f>'2018yosanhosei（予算ベース）'!R46/'2018yosanhosei（予算ベース）'!$W$49*'2018（計画値を分解）'!$W$49</f>
        <v>0.67410779100362117</v>
      </c>
      <c r="S46" s="1309">
        <f>'2018yosanhosei（予算ベース）'!S46/'2018yosanhosei（予算ベース）'!$W$49*'2018（計画値を分解）'!$W$49</f>
        <v>0.65337536131187313</v>
      </c>
      <c r="T46" s="1309">
        <f>'2018yosanhosei（予算ベース）'!T46/'2018yosanhosei（予算ベース）'!$W$49*'2018（計画値を分解）'!$W$49</f>
        <v>0.48820249372057567</v>
      </c>
      <c r="U46" s="1309">
        <f t="shared" si="8"/>
        <v>4.232761817481439</v>
      </c>
      <c r="V46" s="1252"/>
      <c r="W46" s="1252"/>
    </row>
    <row r="47" spans="2:23">
      <c r="B47" s="2" t="s">
        <v>117</v>
      </c>
      <c r="D47" s="1252"/>
      <c r="E47" s="1252"/>
      <c r="F47" s="2">
        <f>'2018sogojigyo'!F47</f>
        <v>0</v>
      </c>
      <c r="G47" s="2">
        <f>'2018sogojigyo'!G47</f>
        <v>0</v>
      </c>
      <c r="H47" s="1309">
        <f>'2018yosanhosei（予算ベース）'!H47/'2018yosanhosei（予算ベース）'!$E$49*'2018（計画値を分解）'!$E$49</f>
        <v>1.7532454909453772E-2</v>
      </c>
      <c r="I47" s="1309">
        <f>'2018yosanhosei（予算ベース）'!I47/'2018yosanhosei（予算ベース）'!$E$49*'2018（計画値を分解）'!$E$49</f>
        <v>3.6944837534379528E-2</v>
      </c>
      <c r="J47" s="1309">
        <f>'2018yosanhosei（予算ベース）'!J47/'2018yosanhosei（予算ベース）'!$E$49*'2018（計画値を分解）'!$E$49</f>
        <v>0.11636092678118809</v>
      </c>
      <c r="K47" s="1309">
        <f>'2018yosanhosei（予算ベース）'!K47/'2018yosanhosei（予算ベース）'!$E$49*'2018（計画値を分解）'!$E$49</f>
        <v>0.47196670071224356</v>
      </c>
      <c r="L47" s="1309">
        <f>'2018yosanhosei（予算ベース）'!L47/'2018yosanhosei（予算ベース）'!$E$49*'2018（計画値を分解）'!$E$49</f>
        <v>0.676110322433087</v>
      </c>
      <c r="M47" s="1309">
        <f t="shared" si="7"/>
        <v>1.3189152423703518</v>
      </c>
      <c r="N47" s="1309">
        <f>'2018yosanhosei（予算ベース）'!N47/'2018yosanhosei（予算ベース）'!$V$49*'2018（計画値を分解）'!$V$49</f>
        <v>0.59778964415570424</v>
      </c>
      <c r="O47" s="1309">
        <f>'2018yosanhosei（予算ベース）'!O47/'2018yosanhosei（予算ベース）'!$V$49*'2018（計画値を分解）'!$V$49</f>
        <v>0.51673542911120429</v>
      </c>
      <c r="P47" s="1309">
        <f>'2018yosanhosei（予算ベース）'!P47/'2018yosanhosei（予算ベース）'!$W$49*'2018（計画値を分解）'!$W$49</f>
        <v>1.8410293157990065</v>
      </c>
      <c r="Q47" s="1309">
        <f>'2018yosanhosei（予算ベース）'!Q47/'2018yosanhosei（予算ベース）'!$W$49*'2018（計画値を分解）'!$W$49</f>
        <v>1.4893114529635614</v>
      </c>
      <c r="R47" s="1309">
        <f>'2018yosanhosei（予算ベース）'!R47/'2018yosanhosei（予算ベース）'!$W$49*'2018（計画値を分解）'!$W$49</f>
        <v>1.2034801244425393</v>
      </c>
      <c r="S47" s="1309">
        <f>'2018yosanhosei（予算ベース）'!S47/'2018yosanhosei（予算ベース）'!$W$49*'2018（計画値を分解）'!$W$49</f>
        <v>1.2048848276750754</v>
      </c>
      <c r="T47" s="1309">
        <f>'2018yosanhosei（予算ベース）'!T47/'2018yosanhosei（予算ベース）'!$W$49*'2018（計画値を分解）'!$W$49</f>
        <v>0.8416541953254435</v>
      </c>
      <c r="U47" s="1309">
        <f t="shared" si="8"/>
        <v>7.6948849894725342</v>
      </c>
      <c r="V47" s="1252"/>
      <c r="W47" s="1252"/>
    </row>
    <row r="48" spans="2:23">
      <c r="B48" s="2" t="s">
        <v>412</v>
      </c>
      <c r="D48" s="1252"/>
      <c r="E48" s="1252"/>
      <c r="F48" s="2">
        <f>'2018sogojigyo'!F48</f>
        <v>0</v>
      </c>
      <c r="G48" s="2">
        <f>'2018sogojigyo'!G48</f>
        <v>0</v>
      </c>
      <c r="H48" s="1309">
        <f>'2018yosanhosei（予算ベース）'!H48/'2018yosanhosei（予算ベース）'!$E$49*'2018（計画値を分解）'!$E$49</f>
        <v>2.2142737490643667E-2</v>
      </c>
      <c r="I48" s="1309">
        <f>'2018yosanhosei（予算ベース）'!I48/'2018yosanhosei（予算ベース）'!$E$49*'2018（計画値を分解）'!$E$49</f>
        <v>5.2276193477539847E-2</v>
      </c>
      <c r="J48" s="1309">
        <f>'2018yosanhosei（予算ベース）'!J48/'2018yosanhosei（予算ベース）'!$E$49*'2018（計画値を分解）'!$E$49</f>
        <v>0.17177106239344678</v>
      </c>
      <c r="K48" s="1309">
        <f>'2018yosanhosei（予算ベース）'!K48/'2018yosanhosei（予算ベース）'!$E$49*'2018（計画値を分解）'!$E$49</f>
        <v>0.72608150861585252</v>
      </c>
      <c r="L48" s="1309">
        <f>'2018yosanhosei（予算ベース）'!L48/'2018yosanhosei（予算ベース）'!$E$49*'2018（計画値を分解）'!$E$49</f>
        <v>0.99672591139306033</v>
      </c>
      <c r="M48" s="1309">
        <f t="shared" si="7"/>
        <v>1.968997413370543</v>
      </c>
      <c r="N48" s="1309">
        <f>'2018yosanhosei（予算ベース）'!N48/'2018yosanhosei（予算ベース）'!$V$49*'2018（計画値を分解）'!$V$49</f>
        <v>0.52631300374952783</v>
      </c>
      <c r="O48" s="1309">
        <f>'2018yosanhosei（予算ベース）'!O48/'2018yosanhosei（予算ベース）'!$V$49*'2018（計画値を分解）'!$V$49</f>
        <v>0.53176008679091014</v>
      </c>
      <c r="P48" s="1309">
        <f>'2018yosanhosei（予算ベース）'!P48/'2018yosanhosei（予算ベース）'!$W$49*'2018（計画値を分解）'!$W$49</f>
        <v>2.0200203539974853</v>
      </c>
      <c r="Q48" s="1309">
        <f>'2018yosanhosei（予算ベース）'!Q48/'2018yosanhosei（予算ベース）'!$W$49*'2018（計画値を分解）'!$W$49</f>
        <v>1.850078080757398</v>
      </c>
      <c r="R48" s="1309">
        <f>'2018yosanhosei（予算ベース）'!R48/'2018yosanhosei（予算ベース）'!$W$49*'2018（計画値を分解）'!$W$49</f>
        <v>1.6583591761914813</v>
      </c>
      <c r="S48" s="1309">
        <f>'2018yosanhosei（予算ベース）'!S48/'2018yosanhosei（予算ベース）'!$W$49*'2018（計画値を分解）'!$W$49</f>
        <v>1.846483114414087</v>
      </c>
      <c r="T48" s="1309">
        <f>'2018yosanhosei（予算ベース）'!T48/'2018yosanhosei（予算ベース）'!$W$49*'2018（計画値を分解）'!$W$49</f>
        <v>1.1983263514097491</v>
      </c>
      <c r="U48" s="1309">
        <f t="shared" si="8"/>
        <v>9.631340167310638</v>
      </c>
      <c r="V48" s="1252"/>
      <c r="W48" s="1252"/>
    </row>
    <row r="49" spans="2:23">
      <c r="B49" s="2" t="s">
        <v>304</v>
      </c>
      <c r="D49" s="1253">
        <v>0</v>
      </c>
      <c r="E49" s="1255">
        <f>第７期計画シート!M26</f>
        <v>5.255300000000001</v>
      </c>
      <c r="F49" s="270">
        <f>'2018sogojigyo'!F49</f>
        <v>0</v>
      </c>
      <c r="G49" s="270">
        <f>'2018sogojigyo'!G49</f>
        <v>0</v>
      </c>
      <c r="H49" s="1308">
        <f>SUM(H38:H48)</f>
        <v>6.3071796631238825E-2</v>
      </c>
      <c r="I49" s="1308">
        <f t="shared" ref="I49" si="9">SUM(I38:I48)</f>
        <v>0.13675299762177992</v>
      </c>
      <c r="J49" s="1308">
        <f t="shared" ref="J49" si="10">SUM(J38:J48)</f>
        <v>0.44142390522580743</v>
      </c>
      <c r="K49" s="1308">
        <f t="shared" ref="K49" si="11">SUM(K38:K48)</f>
        <v>1.8605468545909656</v>
      </c>
      <c r="L49" s="1308">
        <f t="shared" ref="L49" si="12">SUM(L38:L48)</f>
        <v>2.7535044459302092</v>
      </c>
      <c r="M49" s="1309">
        <f t="shared" si="7"/>
        <v>5.255300000000001</v>
      </c>
      <c r="N49" s="1311">
        <f t="shared" ref="N49" si="13">SUM(N38:N48)</f>
        <v>1.6695336534378786</v>
      </c>
      <c r="O49" s="1311">
        <f t="shared" ref="O49" si="14">SUM(O38:O48)</f>
        <v>1.481066346562121</v>
      </c>
      <c r="P49" s="1311">
        <f t="shared" ref="P49" si="15">SUM(P38:P48)</f>
        <v>5.5764807097306566</v>
      </c>
      <c r="Q49" s="1311">
        <f t="shared" ref="Q49" si="16">SUM(Q38:Q48)</f>
        <v>4.7663243916303539</v>
      </c>
      <c r="R49" s="1311">
        <f t="shared" ref="R49" si="17">SUM(R38:R48)</f>
        <v>4.055103086769078</v>
      </c>
      <c r="S49" s="1311">
        <f t="shared" ref="S49" si="18">SUM(S38:S48)</f>
        <v>4.2059679904065987</v>
      </c>
      <c r="T49" s="1311">
        <f t="shared" ref="T49" si="19">SUM(T38:T48)</f>
        <v>2.9550238214633184</v>
      </c>
      <c r="U49" s="1311">
        <f t="shared" ref="U49" si="20">SUM(U38:U48)</f>
        <v>24.709500000000006</v>
      </c>
      <c r="V49" s="1253">
        <f>第７期計画シート!M32</f>
        <v>3.1505999999999998</v>
      </c>
      <c r="W49" s="1255">
        <f>第７期計画シート!M34</f>
        <v>21.558900000000001</v>
      </c>
    </row>
    <row r="50" spans="2:23">
      <c r="B50" s="2" t="s">
        <v>389</v>
      </c>
      <c r="D50" s="1253"/>
      <c r="E50" s="1255">
        <f>第７期計画シート!N26</f>
        <v>40.271845291845018</v>
      </c>
      <c r="H50" s="1310">
        <f>'2018yosanhosei（予算ベース）'!H50/'2018yosanhosei（予算ベース）'!$E$50*$E$50</f>
        <v>25.290655639203042</v>
      </c>
      <c r="I50" s="1310">
        <f>'2018yosanhosei（予算ベース）'!I50/'2018yosanhosei（予算ベース）'!$E$50*$E$50</f>
        <v>28.809926732634082</v>
      </c>
      <c r="J50" s="1310">
        <f>'2018yosanhosei（予算ベース）'!J50/'2018yosanhosei（予算ベース）'!$E$50*$E$50</f>
        <v>35.896619967288935</v>
      </c>
      <c r="K50" s="1310">
        <f>'2018yosanhosei（予算ベース）'!K50/'2018yosanhosei（予算ベース）'!$E$50*$E$50</f>
        <v>39.623114443877625</v>
      </c>
      <c r="L50" s="1310">
        <f>'2018yosanhosei（予算ベース）'!L50/'2018yosanhosei（予算ベース）'!$E$50*$E$50</f>
        <v>42.32401755710373</v>
      </c>
      <c r="N50" s="1310">
        <f>'2018yosanhosei（予算ベース）'!N50/'2018yosanhosei（予算ベース）'!$V$50*$V$50</f>
        <v>6.5474246230423736</v>
      </c>
      <c r="O50" s="1310">
        <f>'2018yosanhosei（予算ベース）'!O50/'2018yosanhosei（予算ベース）'!$V$50*$V$50</f>
        <v>10.642978639312327</v>
      </c>
      <c r="P50" s="1310">
        <f>'2018yosanhosei（予算ベース）'!P50/'2018yosanhosei（予算ベース）'!$W$50*$W$50</f>
        <v>18.329096226488126</v>
      </c>
      <c r="Q50" s="1310">
        <f>'2018yosanhosei（予算ベース）'!Q50/'2018yosanhosei（予算ベース）'!$W$50*$W$50</f>
        <v>20.416213674774294</v>
      </c>
      <c r="R50" s="1310">
        <f>'2018yosanhosei（予算ベース）'!R50/'2018yosanhosei（予算ベース）'!$W$50*$W$50</f>
        <v>22.678320463896888</v>
      </c>
      <c r="S50" s="1310">
        <f>'2018yosanhosei（予算ベース）'!S50/'2018yosanhosei（予算ベース）'!$W$50*$W$50</f>
        <v>24.756356458107501</v>
      </c>
      <c r="T50" s="1310">
        <f>'2018yosanhosei（予算ベース）'!T50/'2018yosanhosei（予算ベース）'!$W$50*$W$50</f>
        <v>26.989900916741767</v>
      </c>
      <c r="V50" s="1255">
        <f>第７期計画シート!N32</f>
        <v>8.4727046408246256</v>
      </c>
      <c r="W50" s="1255">
        <f>第７期計画シート!N34</f>
        <v>22.049609165695411</v>
      </c>
    </row>
    <row r="51" spans="2:23">
      <c r="B51" s="2" t="s">
        <v>2957</v>
      </c>
      <c r="D51" s="1252">
        <f t="shared" ref="D51:E51" si="21">D49*D50*12</f>
        <v>0</v>
      </c>
      <c r="E51" s="1252">
        <f t="shared" si="21"/>
        <v>2539.687542746798</v>
      </c>
      <c r="V51" s="1252">
        <f t="shared" ref="V51:W51" si="22">V49*V50*12</f>
        <v>320.32923889658474</v>
      </c>
      <c r="W51" s="1252">
        <f t="shared" si="22"/>
        <v>5704.38382850773</v>
      </c>
    </row>
    <row r="53" spans="2:23">
      <c r="D53" s="2" t="s">
        <v>2955</v>
      </c>
      <c r="F53" s="2" t="s">
        <v>404</v>
      </c>
      <c r="N53" s="2" t="s">
        <v>410</v>
      </c>
      <c r="V53" s="2" t="s">
        <v>2955</v>
      </c>
    </row>
    <row r="54" spans="2:23">
      <c r="D54" s="1252" t="s">
        <v>2939</v>
      </c>
      <c r="E54" s="1252" t="s">
        <v>2940</v>
      </c>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c r="V54" s="1252" t="s">
        <v>2939</v>
      </c>
      <c r="W54" s="1252" t="s">
        <v>2940</v>
      </c>
    </row>
    <row r="55" spans="2:23">
      <c r="B55" s="2" t="s">
        <v>146</v>
      </c>
      <c r="D55" s="1252"/>
      <c r="E55" s="1252"/>
      <c r="F55" s="1309">
        <f>'2018yosanhosei（予算ベース）'!F55/'2018yosanhosei（予算ベース）'!$D$66*'2018（計画値を分解）'!$D$66</f>
        <v>0</v>
      </c>
      <c r="G55" s="1309">
        <f>'2018yosanhosei（予算ベース）'!G55/'2018yosanhosei（予算ベース）'!$D$66*'2018（計画値を分解）'!$D$66</f>
        <v>2.4598405899307088E-4</v>
      </c>
      <c r="H55" s="1309">
        <f>'2018yosanhosei（予算ベース）'!H55/'2018yosanhosei（予算ベース）'!$E$66*'2018（計画値を分解）'!$E$66</f>
        <v>7.7351203669049923E-3</v>
      </c>
      <c r="I55" s="1309">
        <f>'2018yosanhosei（予算ベース）'!I55/'2018yosanhosei（予算ベース）'!$E$66*'2018（計画値を分解）'!$E$66</f>
        <v>6.8404648698671367E-3</v>
      </c>
      <c r="J55" s="1309">
        <f>'2018yosanhosei（予算ベース）'!J55/'2018yosanhosei（予算ベース）'!$E$66*'2018（計画値を分解）'!$E$66</f>
        <v>8.2433636909552913E-3</v>
      </c>
      <c r="K55" s="1309">
        <f>'2018yosanhosei（予算ベース）'!K55/'2018yosanhosei（予算ベース）'!$E$66*'2018（計画値を分解）'!$E$66</f>
        <v>4.3772529169712818E-3</v>
      </c>
      <c r="L55" s="1309">
        <f>'2018yosanhosei（予算ベース）'!L55/'2018yosanhosei（予算ベース）'!$E$66*'2018（計画値を分解）'!$E$66</f>
        <v>4.1829213627812625E-3</v>
      </c>
      <c r="M55" s="1309">
        <f>SUM(F55:L55)</f>
        <v>3.1625107266473038E-2</v>
      </c>
      <c r="N55" s="1309">
        <f>'2018yosanhosei（予算ベース）'!N55/'2018yosanhosei（予算ベース）'!$V$66*'2018（計画値を分解）'!$V$66</f>
        <v>0.10319468782899198</v>
      </c>
      <c r="O55" s="1309">
        <f>'2018yosanhosei（予算ベース）'!O55/'2018yosanhosei（予算ベース）'!$V$66*'2018（計画値を分解）'!$V$66</f>
        <v>0.26550832966048404</v>
      </c>
      <c r="P55" s="1309">
        <f>'2018yosanhosei（予算ベース）'!P55/'2018yosanhosei（予算ベース）'!$W$66*'2018（計画値を分解）'!$W$66</f>
        <v>0.44730543165458708</v>
      </c>
      <c r="Q55" s="1309">
        <f>'2018yosanhosei（予算ベース）'!Q55/'2018yosanhosei（予算ベース）'!$W$66*'2018（計画値を分解）'!$W$66</f>
        <v>0.61468732113988223</v>
      </c>
      <c r="R55" s="1309">
        <f>'2018yosanhosei（予算ベース）'!R55/'2018yosanhosei（予算ベース）'!$W$66*'2018（計画値を分解）'!$W$66</f>
        <v>0.34081816910610518</v>
      </c>
      <c r="S55" s="1309">
        <f>'2018yosanhosei（予算ベース）'!S55/'2018yosanhosei（予算ベース）'!$W$66*'2018（計画値を分解）'!$W$66</f>
        <v>0.24064323592582409</v>
      </c>
      <c r="T55" s="1309">
        <f>'2018yosanhosei（予算ベース）'!T55/'2018yosanhosei（予算ベース）'!$W$66*'2018（計画値を分解）'!$W$66</f>
        <v>0.21599018368228168</v>
      </c>
      <c r="U55" s="1309">
        <f>SUM(N55:T55)</f>
        <v>2.228147358998156</v>
      </c>
      <c r="V55" s="1252"/>
      <c r="W55" s="1252"/>
    </row>
    <row r="56" spans="2:23">
      <c r="B56" s="2" t="s">
        <v>147</v>
      </c>
      <c r="D56" s="1252"/>
      <c r="E56" s="1252"/>
      <c r="F56" s="1309">
        <f>'2018yosanhosei（予算ベース）'!F56/'2018yosanhosei（予算ベース）'!$D$66*'2018（計画値を分解）'!$D$66</f>
        <v>0</v>
      </c>
      <c r="G56" s="1309">
        <f>'2018yosanhosei（予算ベース）'!G56/'2018yosanhosei（予算ベース）'!$D$66*'2018（計画値を分解）'!$D$66</f>
        <v>2.6156874998131045E-4</v>
      </c>
      <c r="H56" s="1309">
        <f>'2018yosanhosei（予算ベース）'!H56/'2018yosanhosei（予算ベース）'!$E$66*'2018（計画値を分解）'!$E$66</f>
        <v>8.2251905818958287E-3</v>
      </c>
      <c r="I56" s="1309">
        <f>'2018yosanhosei（予算ベース）'!I56/'2018yosanhosei（予算ベース）'!$E$66*'2018（計画値を分解）'!$E$66</f>
        <v>7.2738528367507563E-3</v>
      </c>
      <c r="J56" s="1309">
        <f>'2018yosanhosei（予算ベース）'!J56/'2018yosanhosei（予算ベース）'!$E$66*'2018（計画値を分解）'!$E$66</f>
        <v>8.7656344281449375E-3</v>
      </c>
      <c r="K56" s="1309">
        <f>'2018yosanhosei（予算ベース）'!K56/'2018yosanhosei（予算ベース）'!$E$66*'2018（計画値を分解）'!$E$66</f>
        <v>4.6545803761880158E-3</v>
      </c>
      <c r="L56" s="1309">
        <f>'2018yosanhosei（予算ベース）'!L56/'2018yosanhosei（予算ベース）'!$E$66*'2018（計画値を分解）'!$E$66</f>
        <v>4.4479366533407535E-3</v>
      </c>
      <c r="M56" s="1309">
        <f t="shared" ref="M56:M66" si="23">SUM(F56:L56)</f>
        <v>3.3628763626301607E-2</v>
      </c>
      <c r="N56" s="1309">
        <f>'2018yosanhosei（予算ベース）'!N56/'2018yosanhosei（予算ベース）'!$V$66*'2018（計画値を分解）'!$V$66</f>
        <v>0.10973274288843789</v>
      </c>
      <c r="O56" s="1309">
        <f>'2018yosanhosei（予算ベース）'!O56/'2018yosanhosei（予算ベース）'!$V$66*'2018（計画値を分解）'!$V$66</f>
        <v>0.28233001025840782</v>
      </c>
      <c r="P56" s="1309">
        <f>'2018yosanhosei（予算ベース）'!P56/'2018yosanhosei（予算ベース）'!$W$66*'2018（計画値を分解）'!$W$66</f>
        <v>0.4756451417896011</v>
      </c>
      <c r="Q56" s="1309">
        <f>'2018yosanhosei（予算ベース）'!Q56/'2018yosanhosei（予算ベース）'!$W$66*'2018（計画値を分解）'!$W$66</f>
        <v>0.65363176328612593</v>
      </c>
      <c r="R56" s="1309">
        <f>'2018yosanhosei（予算ベース）'!R56/'2018yosanhosei（予算ベース）'!$W$66*'2018（計画値を分解）'!$W$66</f>
        <v>0.36241121814529459</v>
      </c>
      <c r="S56" s="1309">
        <f>'2018yosanhosei（予算ベース）'!S56/'2018yosanhosei（予算ベース）'!$W$66*'2018（計画値を分解）'!$W$66</f>
        <v>0.25588955101496419</v>
      </c>
      <c r="T56" s="1309">
        <f>'2018yosanhosei（予算ベース）'!T56/'2018yosanhosei（予算ベース）'!$W$66*'2018（計画値を分解）'!$W$66</f>
        <v>0.22967456747105508</v>
      </c>
      <c r="U56" s="1309">
        <f t="shared" ref="U56:U65" si="24">SUM(N56:T56)</f>
        <v>2.3693149948538865</v>
      </c>
      <c r="V56" s="1252"/>
      <c r="W56" s="1252"/>
    </row>
    <row r="57" spans="2:23">
      <c r="B57" s="2" t="s">
        <v>148</v>
      </c>
      <c r="D57" s="1252"/>
      <c r="E57" s="1252"/>
      <c r="F57" s="1309">
        <f>'2018yosanhosei（予算ベース）'!F57/'2018yosanhosei（予算ベース）'!$D$66*'2018（計画値を分解）'!$D$66</f>
        <v>0</v>
      </c>
      <c r="G57" s="1309">
        <f>'2018yosanhosei（予算ベース）'!G57/'2018yosanhosei（予算ベース）'!$D$66*'2018（計画値を分解）'!$D$66</f>
        <v>2.2623390639252449E-4</v>
      </c>
      <c r="H57" s="1309">
        <f>'2018yosanhosei（予算ベース）'!H57/'2018yosanhosei（予算ベース）'!$E$66*'2018（計画値を分解）'!$E$66</f>
        <v>7.1140646438011164E-3</v>
      </c>
      <c r="I57" s="1309">
        <f>'2018yosanhosei（予算ベース）'!I57/'2018yosanhosei（予算ベース）'!$E$66*'2018（計画値を分解）'!$E$66</f>
        <v>6.2912413730617676E-3</v>
      </c>
      <c r="J57" s="1309">
        <f>'2018yosanhosei（予算ベース）'!J57/'2018yosanhosei（予算ベース）'!$E$66*'2018（計画値を分解）'!$E$66</f>
        <v>7.5815009202350302E-3</v>
      </c>
      <c r="K57" s="1309">
        <f>'2018yosanhosei（予算ベース）'!K57/'2018yosanhosei（予算ベース）'!$E$66*'2018（計画値を分解）'!$E$66</f>
        <v>4.0258016341716725E-3</v>
      </c>
      <c r="L57" s="1309">
        <f>'2018yosanhosei（予算ベース）'!L57/'2018yosanhosei（予算ベース）'!$E$66*'2018（計画値を分解）'!$E$66</f>
        <v>3.8470730335472829E-3</v>
      </c>
      <c r="M57" s="1309">
        <f t="shared" si="23"/>
        <v>2.9085915511209395E-2</v>
      </c>
      <c r="N57" s="1309">
        <f>'2018yosanhosei（予算ベース）'!N57/'2018yosanhosei（予算ベース）'!$V$66*'2018（計画値を分解）'!$V$66</f>
        <v>9.4909147536131999E-2</v>
      </c>
      <c r="O57" s="1309">
        <f>'2018yosanhosei（予算ベース）'!O57/'2018yosanhosei（予算ベース）'!$V$66*'2018（計画値を分解）'!$V$66</f>
        <v>0.24419056602581513</v>
      </c>
      <c r="P57" s="1309">
        <f>'2018yosanhosei（予算ベース）'!P57/'2018yosanhosei（予算ベース）'!$W$66*'2018（計画値を分解）'!$W$66</f>
        <v>0.41139111033476439</v>
      </c>
      <c r="Q57" s="1309">
        <f>'2018yosanhosei（予算ベース）'!Q57/'2018yosanhosei（予算ベース）'!$W$66*'2018（計画値を分解）'!$W$66</f>
        <v>0.5653338449681774</v>
      </c>
      <c r="R57" s="1309">
        <f>'2018yosanhosei（予算ベース）'!R57/'2018yosanhosei（予算ベース）'!$W$66*'2018（計画値を分解）'!$W$66</f>
        <v>0.31345375014156573</v>
      </c>
      <c r="S57" s="1309">
        <f>'2018yosanhosei（予算ベース）'!S57/'2018yosanhosei（予算ベース）'!$W$66*'2018（計画値を分解）'!$W$66</f>
        <v>0.22132190001780008</v>
      </c>
      <c r="T57" s="1309">
        <f>'2018yosanhosei（予算ベース）'!T57/'2018yosanhosei（予算ベース）'!$W$66*'2018（計画値を分解）'!$W$66</f>
        <v>0.19864825060984115</v>
      </c>
      <c r="U57" s="1309">
        <f t="shared" si="24"/>
        <v>2.0492485696340959</v>
      </c>
      <c r="V57" s="1252"/>
      <c r="W57" s="1252"/>
    </row>
    <row r="58" spans="2:23">
      <c r="B58" s="2" t="s">
        <v>149</v>
      </c>
      <c r="D58" s="1252"/>
      <c r="E58" s="1252"/>
      <c r="F58" s="1309">
        <f>'2018yosanhosei（予算ベース）'!F58/'2018yosanhosei（予算ベース）'!$D$66*'2018（計画値を分解）'!$D$66</f>
        <v>0</v>
      </c>
      <c r="G58" s="1309">
        <f>'2018yosanhosei（予算ベース）'!G58/'2018yosanhosei（予算ベース）'!$D$66*'2018（計画値を分解）'!$D$66</f>
        <v>2.0707107643010554E-4</v>
      </c>
      <c r="H58" s="1309">
        <f>'2018yosanhosei（予算ベース）'!H58/'2018yosanhosei（予算ベース）'!$E$66*'2018（計画値を分解）'!$E$66</f>
        <v>6.5114776430962472E-3</v>
      </c>
      <c r="I58" s="1309">
        <f>'2018yosanhosei（予算ベース）'!I58/'2018yosanhosei（予算ベース）'!$E$66*'2018（計画値を分解）'!$E$66</f>
        <v>5.7583504788235474E-3</v>
      </c>
      <c r="J58" s="1309">
        <f>'2018yosanhosei（予算ベース）'!J58/'2018yosanhosei（予算ベース）'!$E$66*'2018（計画値を分解）'!$E$66</f>
        <v>6.9393203766063673E-3</v>
      </c>
      <c r="K58" s="1309">
        <f>'2018yosanhosei（予算ベース）'!K58/'2018yosanhosei（予算ベース）'!$E$66*'2018（計画値を分解）'!$E$66</f>
        <v>3.6848016779396048E-3</v>
      </c>
      <c r="L58" s="1309">
        <f>'2018yosanhosei（予算ベース）'!L58/'2018yosanhosei（予算ベース）'!$E$66*'2018（計画値を分解）'!$E$66</f>
        <v>3.5212120360937648E-3</v>
      </c>
      <c r="M58" s="1309">
        <f t="shared" si="23"/>
        <v>2.662223328898964E-2</v>
      </c>
      <c r="N58" s="1309">
        <f>'2018yosanhosei（予算ベース）'!N58/'2018yosanhosei（予算ベース）'!$V$66*'2018（計画値を分解）'!$V$66</f>
        <v>8.6869999536108203E-2</v>
      </c>
      <c r="O58" s="1309">
        <f>'2018yosanhosei（予算ベース）'!O58/'2018yosanhosei（予算ベース）'!$V$66*'2018（計画値を分解）'!$V$66</f>
        <v>0.22350674205886017</v>
      </c>
      <c r="P58" s="1309">
        <f>'2018yosanhosei（予算ベース）'!P58/'2018yosanhosei（予算ベース）'!$W$66*'2018（計画値を分解）'!$W$66</f>
        <v>0.37654479564611731</v>
      </c>
      <c r="Q58" s="1309">
        <f>'2018yosanhosei（予算ベース）'!Q58/'2018yosanhosei（予算ベース）'!$W$66*'2018（計画値を分解）'!$W$66</f>
        <v>0.51744802397930512</v>
      </c>
      <c r="R58" s="1309">
        <f>'2018yosanhosei（予算ベース）'!R58/'2018yosanhosei（予算ベース）'!$W$66*'2018（計画値を分解）'!$W$66</f>
        <v>0.28690308401540326</v>
      </c>
      <c r="S58" s="1309">
        <f>'2018yosanhosei（予算ベース）'!S58/'2018yosanhosei（予算ベース）'!$W$66*'2018（計画値を分解）'!$W$66</f>
        <v>0.20257513475776856</v>
      </c>
      <c r="T58" s="1309">
        <f>'2018yosanhosei（予算ベース）'!T58/'2018yosanhosei（予算ベース）'!$W$66*'2018（計画値を分解）'!$W$66</f>
        <v>0.18182202544550316</v>
      </c>
      <c r="U58" s="1309">
        <f t="shared" si="24"/>
        <v>1.8756698054390657</v>
      </c>
      <c r="V58" s="1252"/>
      <c r="W58" s="1252"/>
    </row>
    <row r="59" spans="2:23">
      <c r="B59" s="2" t="s">
        <v>150</v>
      </c>
      <c r="D59" s="1252"/>
      <c r="E59" s="1252"/>
      <c r="F59" s="1309">
        <f>'2018yosanhosei（予算ベース）'!F59/'2018yosanhosei（予算ベース）'!$D$66*'2018（計画値を分解）'!$D$66</f>
        <v>0</v>
      </c>
      <c r="G59" s="1309">
        <f>'2018yosanhosei（予算ベース）'!G59/'2018yosanhosei（予算ベース）'!$D$66*'2018（計画値を分解）'!$D$66</f>
        <v>2.0548276986767593E-4</v>
      </c>
      <c r="H59" s="1309">
        <f>'2018yosanhosei（予算ベース）'!H59/'2018yosanhosei（予算ベース）'!$E$66*'2018（計画値を分解）'!$E$66</f>
        <v>6.4615323641613875E-3</v>
      </c>
      <c r="I59" s="1309">
        <f>'2018yosanhosei（予算ベース）'!I59/'2018yosanhosei（予算ベース）'!$E$66*'2018（計画値を分解）'!$E$66</f>
        <v>5.7141819449463786E-3</v>
      </c>
      <c r="J59" s="1309">
        <f>'2018yosanhosei（予算ベース）'!J59/'2018yosanhosei（予算ベース）'!$E$66*'2018（計画値を分解）'!$E$66</f>
        <v>6.8860933963685693E-3</v>
      </c>
      <c r="K59" s="1309">
        <f>'2018yosanhosei（予算ベース）'!K59/'2018yosanhosei（予算ベース）'!$E$66*'2018（計画値を分解）'!$E$66</f>
        <v>3.6565379784059887E-3</v>
      </c>
      <c r="L59" s="1309">
        <f>'2018yosanhosei（予算ベース）'!L59/'2018yosanhosei（予算ベース）'!$E$66*'2018（計画値を分解）'!$E$66</f>
        <v>3.4942031255252156E-3</v>
      </c>
      <c r="M59" s="1309">
        <f t="shared" si="23"/>
        <v>2.6418031579275216E-2</v>
      </c>
      <c r="N59" s="1309">
        <f>'2018yosanhosei（予算ベース）'!N59/'2018yosanhosei（予算ベース）'!$V$66*'2018（計画値を分解）'!$V$66</f>
        <v>8.620367668349084E-2</v>
      </c>
      <c r="O59" s="1309">
        <f>'2018yosanhosei（予算ベース）'!O59/'2018yosanhosei（予算ベース）'!$V$66*'2018（計画値を分解）'!$V$66</f>
        <v>0.22179236827339738</v>
      </c>
      <c r="P59" s="1309">
        <f>'2018yosanhosei（予算ベース）'!P59/'2018yosanhosei（予算ベース）'!$W$66*'2018（計画値を分解）'!$W$66</f>
        <v>0.37365656721613028</v>
      </c>
      <c r="Q59" s="1309">
        <f>'2018yosanhosei（予算ベース）'!Q59/'2018yosanhosei（予算ベース）'!$W$66*'2018（計画値を分解）'!$W$66</f>
        <v>0.51347901919905548</v>
      </c>
      <c r="R59" s="1309">
        <f>'2018yosanhosei（予算ベース）'!R59/'2018yosanhosei（予算ベース）'!$W$66*'2018（計画値を分解）'!$W$66</f>
        <v>0.28470243842559412</v>
      </c>
      <c r="S59" s="1309">
        <f>'2018yosanhosei（予算ベース）'!S59/'2018yosanhosei（予算ベース）'!$W$66*'2018（計画値を分解）'!$W$66</f>
        <v>0.20102131361834241</v>
      </c>
      <c r="T59" s="1309">
        <f>'2018yosanhosei（予算ベース）'!T59/'2018yosanhosei（予算ベース）'!$W$66*'2018（計画値を分解）'!$W$66</f>
        <v>0.18042738781098638</v>
      </c>
      <c r="U59" s="1309">
        <f t="shared" si="24"/>
        <v>1.8612827712269966</v>
      </c>
      <c r="V59" s="1252"/>
      <c r="W59" s="1252"/>
    </row>
    <row r="60" spans="2:23">
      <c r="B60" s="2" t="s">
        <v>113</v>
      </c>
      <c r="D60" s="1252"/>
      <c r="E60" s="1252"/>
      <c r="F60" s="1309">
        <f>'2018yosanhosei（予算ベース）'!F60/'2018yosanhosei（予算ベース）'!$D$66*'2018（計画値を分解）'!$D$66</f>
        <v>0</v>
      </c>
      <c r="G60" s="1309">
        <f>'2018yosanhosei（予算ベース）'!G60/'2018yosanhosei（予算ベース）'!$D$66*'2018（計画値を分解）'!$D$66</f>
        <v>4.3404010536878014E-3</v>
      </c>
      <c r="H60" s="1309">
        <f>'2018yosanhosei（予算ベース）'!H60/'2018yosanhosei（予算ベース）'!$E$66*'2018（計画値を分解）'!$E$66</f>
        <v>8.9049175459196675E-2</v>
      </c>
      <c r="I60" s="1309">
        <f>'2018yosanhosei（予算ベース）'!I60/'2018yosanhosei（予算ベース）'!$E$66*'2018（計画値を分解）'!$E$66</f>
        <v>8.2369830433065075E-2</v>
      </c>
      <c r="J60" s="1309">
        <f>'2018yosanhosei（予算ベース）'!J60/'2018yosanhosei（予算ベース）'!$E$66*'2018（計画値を分解）'!$E$66</f>
        <v>7.7575768330390274E-2</v>
      </c>
      <c r="K60" s="1309">
        <f>'2018yosanhosei（予算ベース）'!K60/'2018yosanhosei（予算ベース）'!$E$66*'2018（計画値を分解）'!$E$66</f>
        <v>4.3445726538558438E-2</v>
      </c>
      <c r="L60" s="1309">
        <f>'2018yosanhosei（予算ベース）'!L60/'2018yosanhosei（予算ベース）'!$E$66*'2018（計画値を分解）'!$E$66</f>
        <v>3.9310706532409936E-2</v>
      </c>
      <c r="M60" s="1309">
        <f t="shared" si="23"/>
        <v>0.33609160834730817</v>
      </c>
      <c r="N60" s="1309">
        <f>'2018yosanhosei（予算ベース）'!N60/'2018yosanhosei（予算ベース）'!$V$66*'2018（計画値を分解）'!$V$66</f>
        <v>1.2439454325459782</v>
      </c>
      <c r="O60" s="1309">
        <f>'2018yosanhosei（予算ベース）'!O60/'2018yosanhosei（予算ベース）'!$V$66*'2018（計画値を分解）'!$V$66</f>
        <v>2.1483579468905929</v>
      </c>
      <c r="P60" s="1309">
        <f>'2018yosanhosei（予算ベース）'!P60/'2018yosanhosei（予算ベース）'!$W$66*'2018（計画値を分解）'!$W$66</f>
        <v>3.770130250342576</v>
      </c>
      <c r="Q60" s="1309">
        <f>'2018yosanhosei（予算ベース）'!Q60/'2018yosanhosei（予算ベース）'!$W$66*'2018（計画値を分解）'!$W$66</f>
        <v>4.1258628495226342</v>
      </c>
      <c r="R60" s="1309">
        <f>'2018yosanhosei（予算ベース）'!R60/'2018yosanhosei（予算ベース）'!$W$66*'2018（計画値を分解）'!$W$66</f>
        <v>2.346437820282461</v>
      </c>
      <c r="S60" s="1309">
        <f>'2018yosanhosei（予算ベース）'!S60/'2018yosanhosei（予算ベース）'!$W$66*'2018（計画値を分解）'!$W$66</f>
        <v>1.6469042470377495</v>
      </c>
      <c r="T60" s="1309">
        <f>'2018yosanhosei（予算ベース）'!T60/'2018yosanhosei（予算ベース）'!$W$66*'2018（計画値を分解）'!$W$66</f>
        <v>1.3011919972975503</v>
      </c>
      <c r="U60" s="1309">
        <f t="shared" si="24"/>
        <v>16.582830543919542</v>
      </c>
      <c r="V60" s="1252"/>
      <c r="W60" s="1252"/>
    </row>
    <row r="61" spans="2:23">
      <c r="B61" s="2" t="s">
        <v>114</v>
      </c>
      <c r="D61" s="1252"/>
      <c r="E61" s="1252"/>
      <c r="F61" s="1309">
        <f>'2018yosanhosei（予算ベース）'!F61/'2018yosanhosei（予算ベース）'!$D$66*'2018（計画値を分解）'!$D$66</f>
        <v>0</v>
      </c>
      <c r="G61" s="1309">
        <f>'2018yosanhosei（予算ベース）'!G61/'2018yosanhosei（予算ベース）'!$D$66*'2018（計画値を分解）'!$D$66</f>
        <v>7.3309020016805396E-3</v>
      </c>
      <c r="H61" s="1309">
        <f>'2018yosanhosei（予算ベース）'!H61/'2018yosanhosei（予算ベース）'!$E$66*'2018（計画値を分解）'!$E$66</f>
        <v>0.19491522091491287</v>
      </c>
      <c r="I61" s="1309">
        <f>'2018yosanhosei（予算ベース）'!I61/'2018yosanhosei（予算ベース）'!$E$66*'2018（計画値を分解）'!$E$66</f>
        <v>0.18457766610908766</v>
      </c>
      <c r="J61" s="1309">
        <f>'2018yosanhosei（予算ベース）'!J61/'2018yosanhosei（予算ベース）'!$E$66*'2018（計画値を分解）'!$E$66</f>
        <v>0.18288883972619893</v>
      </c>
      <c r="K61" s="1309">
        <f>'2018yosanhosei（予算ベース）'!K61/'2018yosanhosei（予算ベース）'!$E$66*'2018（計画値を分解）'!$E$66</f>
        <v>9.6933384523303662E-2</v>
      </c>
      <c r="L61" s="1309">
        <f>'2018yosanhosei（予算ベース）'!L61/'2018yosanhosei（予算ベース）'!$E$66*'2018（計画値を分解）'!$E$66</f>
        <v>6.9557151627546721E-2</v>
      </c>
      <c r="M61" s="1309">
        <f t="shared" si="23"/>
        <v>0.73620316490273041</v>
      </c>
      <c r="N61" s="1309">
        <f>'2018yosanhosei（予算ベース）'!N61/'2018yosanhosei（予算ベース）'!$V$66*'2018（計画値を分解）'!$V$66</f>
        <v>2.4447080272582746</v>
      </c>
      <c r="O61" s="1309">
        <f>'2018yosanhosei（予算ベース）'!O61/'2018yosanhosei（予算ベース）'!$V$66*'2018（計画値を分解）'!$V$66</f>
        <v>3.7228559803695274</v>
      </c>
      <c r="P61" s="1309">
        <f>'2018yosanhosei（予算ベース）'!P61/'2018yosanhosei（予算ベース）'!$W$66*'2018（計画値を分解）'!$W$66</f>
        <v>6.6591744157175636</v>
      </c>
      <c r="Q61" s="1309">
        <f>'2018yosanhosei（予算ベース）'!Q61/'2018yosanhosei（予算ベース）'!$W$66*'2018（計画値を分解）'!$W$66</f>
        <v>6.6223694879247059</v>
      </c>
      <c r="R61" s="1309">
        <f>'2018yosanhosei（予算ベース）'!R61/'2018yosanhosei（予算ベース）'!$W$66*'2018（計画値を分解）'!$W$66</f>
        <v>3.7959872684569405</v>
      </c>
      <c r="S61" s="1309">
        <f>'2018yosanhosei（予算ベース）'!S61/'2018yosanhosei（予算ベース）'!$W$66*'2018（計画値を分解）'!$W$66</f>
        <v>2.5553567506872641</v>
      </c>
      <c r="T61" s="1309">
        <f>'2018yosanhosei（予算ベース）'!T61/'2018yosanhosei（予算ベース）'!$W$66*'2018（計画値を分解）'!$W$66</f>
        <v>1.8186175483206208</v>
      </c>
      <c r="U61" s="1309">
        <f t="shared" si="24"/>
        <v>27.619069478734893</v>
      </c>
      <c r="V61" s="1252"/>
      <c r="W61" s="1252"/>
    </row>
    <row r="62" spans="2:23">
      <c r="B62" s="2" t="s">
        <v>115</v>
      </c>
      <c r="D62" s="1252"/>
      <c r="E62" s="1252"/>
      <c r="F62" s="1309">
        <f>'2018yosanhosei（予算ベース）'!F62/'2018yosanhosei（予算ベース）'!$D$66*'2018（計画値を分解）'!$D$66</f>
        <v>0</v>
      </c>
      <c r="G62" s="1309">
        <f>'2018yosanhosei（予算ベース）'!G62/'2018yosanhosei（予算ベース）'!$D$66*'2018（計画値を分解）'!$D$66</f>
        <v>1.4191176962037356E-2</v>
      </c>
      <c r="H62" s="1309">
        <f>'2018yosanhosei（予算ベース）'!H62/'2018yosanhosei（予算ベース）'!$E$66*'2018（計画値を分解）'!$E$66</f>
        <v>0.44534329461355376</v>
      </c>
      <c r="I62" s="1309">
        <f>'2018yosanhosei（予算ベース）'!I62/'2018yosanhosei（予算ベース）'!$E$66*'2018（計画値を分解）'!$E$66</f>
        <v>0.4710749042047469</v>
      </c>
      <c r="J62" s="1309">
        <f>'2018yosanhosei（予算ベース）'!J62/'2018yosanhosei（予算ベース）'!$E$66*'2018（計画値を分解）'!$E$66</f>
        <v>0.45883852671859837</v>
      </c>
      <c r="K62" s="1309">
        <f>'2018yosanhosei（予算ベース）'!K62/'2018yosanhosei（予算ベース）'!$E$66*'2018（計画値を分解）'!$E$66</f>
        <v>0.24639218284750528</v>
      </c>
      <c r="L62" s="1309">
        <f>'2018yosanhosei（予算ベース）'!L62/'2018yosanhosei（予算ベース）'!$E$66*'2018（計画値を分解）'!$E$66</f>
        <v>0.1783660675886013</v>
      </c>
      <c r="M62" s="1309">
        <f t="shared" si="23"/>
        <v>1.8142061529350428</v>
      </c>
      <c r="N62" s="1309">
        <f>'2018yosanhosei（予算ベース）'!N62/'2018yosanhosei（予算ベース）'!$V$66*'2018（計画値を分解）'!$V$66</f>
        <v>4.8766076095359745</v>
      </c>
      <c r="O62" s="1309">
        <f>'2018yosanhosei（予算ベース）'!O62/'2018yosanhosei（予算ベース）'!$V$66*'2018（計画値を分解）'!$V$66</f>
        <v>6.7908905671461826</v>
      </c>
      <c r="P62" s="1309">
        <f>'2018yosanhosei（予算ベース）'!P62/'2018yosanhosei（予算ベース）'!$W$66*'2018（計画値を分解）'!$W$66</f>
        <v>12.759655897328615</v>
      </c>
      <c r="Q62" s="1309">
        <f>'2018yosanhosei（予算ベース）'!Q62/'2018yosanhosei（予算ベース）'!$W$66*'2018（計画値を分解）'!$W$66</f>
        <v>11.00524890890738</v>
      </c>
      <c r="R62" s="1309">
        <f>'2018yosanhosei（予算ベース）'!R62/'2018yosanhosei（予算ベース）'!$W$66*'2018（計画値を分解）'!$W$66</f>
        <v>6.0700645653374643</v>
      </c>
      <c r="S62" s="1309">
        <f>'2018yosanhosei（予算ベース）'!S62/'2018yosanhosei（予算ベース）'!$W$66*'2018（計画値を分解）'!$W$66</f>
        <v>3.9517130492938439</v>
      </c>
      <c r="T62" s="1309">
        <f>'2018yosanhosei（予算ベース）'!T62/'2018yosanhosei（予算ベース）'!$W$66*'2018（計画値を分解）'!$W$66</f>
        <v>2.5724154456446211</v>
      </c>
      <c r="U62" s="1309">
        <f t="shared" si="24"/>
        <v>48.026596043194075</v>
      </c>
      <c r="V62" s="1252"/>
      <c r="W62" s="1252"/>
    </row>
    <row r="63" spans="2:23">
      <c r="B63" s="2" t="s">
        <v>116</v>
      </c>
      <c r="D63" s="1252"/>
      <c r="E63" s="1252"/>
      <c r="F63" s="1309">
        <f>'2018yosanhosei（予算ベース）'!F63/'2018yosanhosei（予算ベース）'!$D$66*'2018（計画値を分解）'!$D$66</f>
        <v>0</v>
      </c>
      <c r="G63" s="1309">
        <f>'2018yosanhosei（予算ベース）'!G63/'2018yosanhosei（予算ベース）'!$D$66*'2018（計画値を分解）'!$D$66</f>
        <v>2.9010682826230164E-2</v>
      </c>
      <c r="H63" s="1309">
        <f>'2018yosanhosei（予算ベース）'!H63/'2018yosanhosei（予算ベース）'!$E$66*'2018（計画値を分解）'!$E$66</f>
        <v>0.90958877874661104</v>
      </c>
      <c r="I63" s="1309">
        <f>'2018yosanhosei（予算ベース）'!I63/'2018yosanhosei（予算ベース）'!$E$66*'2018（計画値を分解）'!$E$66</f>
        <v>1.1120006888709459</v>
      </c>
      <c r="J63" s="1309">
        <f>'2018yosanhosei（予算ベース）'!J63/'2018yosanhosei（予算ベース）'!$E$66*'2018（計画値を分解）'!$E$66</f>
        <v>1.1130605463524414</v>
      </c>
      <c r="K63" s="1309">
        <f>'2018yosanhosei（予算ベース）'!K63/'2018yosanhosei（予算ベース）'!$E$66*'2018（計画値を分解）'!$E$66</f>
        <v>0.63755783294317792</v>
      </c>
      <c r="L63" s="1309">
        <f>'2018yosanhosei（予算ベース）'!L63/'2018yosanhosei（予算ベース）'!$E$66*'2018（計画値を分解）'!$E$66</f>
        <v>0.44098717754579841</v>
      </c>
      <c r="M63" s="1309">
        <f t="shared" si="23"/>
        <v>4.2422057072852049</v>
      </c>
      <c r="N63" s="1309">
        <f>'2018yosanhosei（予算ベース）'!N63/'2018yosanhosei（予算ベース）'!$V$66*'2018（計画値を分解）'!$V$66</f>
        <v>8.337431292499101</v>
      </c>
      <c r="O63" s="1309">
        <f>'2018yosanhosei（予算ベース）'!O63/'2018yosanhosei（予算ベース）'!$V$66*'2018（計画値を分解）'!$V$66</f>
        <v>11.75389253723724</v>
      </c>
      <c r="P63" s="1309">
        <f>'2018yosanhosei（予算ベース）'!P63/'2018yosanhosei（予算ベース）'!$W$66*'2018（計画値を分解）'!$W$66</f>
        <v>22.977846219418325</v>
      </c>
      <c r="Q63" s="1309">
        <f>'2018yosanhosei（予算ベース）'!Q63/'2018yosanhosei（予算ベース）'!$W$66*'2018（計画値を分解）'!$W$66</f>
        <v>18.07698906232191</v>
      </c>
      <c r="R63" s="1309">
        <f>'2018yosanhosei（予算ベース）'!R63/'2018yosanhosei（予算ベース）'!$W$66*'2018（計画値を分解）'!$W$66</f>
        <v>9.6214080272658862</v>
      </c>
      <c r="S63" s="1309">
        <f>'2018yosanhosei（予算ベース）'!S63/'2018yosanhosei（予算ベース）'!$W$66*'2018（計画値を分解）'!$W$66</f>
        <v>5.9040174578093252</v>
      </c>
      <c r="T63" s="1309">
        <f>'2018yosanhosei（予算ベース）'!T63/'2018yosanhosei（予算ベース）'!$W$66*'2018（計画値を分解）'!$W$66</f>
        <v>3.5321390195630502</v>
      </c>
      <c r="U63" s="1309">
        <f t="shared" si="24"/>
        <v>80.203723616114843</v>
      </c>
      <c r="V63" s="1252"/>
      <c r="W63" s="1252"/>
    </row>
    <row r="64" spans="2:23">
      <c r="B64" s="2" t="s">
        <v>117</v>
      </c>
      <c r="D64" s="1252"/>
      <c r="E64" s="1252"/>
      <c r="F64" s="1309">
        <f>'2018yosanhosei（予算ベース）'!F64/'2018yosanhosei（予算ベース）'!$D$66*'2018（計画値を分解）'!$D$66</f>
        <v>0</v>
      </c>
      <c r="G64" s="1309">
        <f>'2018yosanhosei（予算ベース）'!G64/'2018yosanhosei（予算ベース）'!$D$66*'2018（計画値を分解）'!$D$66</f>
        <v>4.0477148011286233E-2</v>
      </c>
      <c r="H64" s="1309">
        <f>'2018yosanhosei（予算ベース）'!H64/'2018yosanhosei（予算ベース）'!$E$66*'2018（計画値を分解）'!$E$66</f>
        <v>1.2235227306377843</v>
      </c>
      <c r="I64" s="1309">
        <f>'2018yosanhosei（予算ベース）'!I64/'2018yosanhosei（予算ベース）'!$E$66*'2018（計画値を分解）'!$E$66</f>
        <v>1.6785750018608028</v>
      </c>
      <c r="J64" s="1309">
        <f>'2018yosanhosei（予算ベース）'!J64/'2018yosanhosei（予算ベース）'!$E$66*'2018（計画値を分解）'!$E$66</f>
        <v>1.7075453796248468</v>
      </c>
      <c r="K64" s="1309">
        <f>'2018yosanhosei（予算ベース）'!K64/'2018yosanhosei（予算ベース）'!$E$66*'2018（計画値を分解）'!$E$66</f>
        <v>1.0486507311936828</v>
      </c>
      <c r="L64" s="1309">
        <f>'2018yosanhosei（予算ベース）'!L64/'2018yosanhosei（予算ベース）'!$E$66*'2018（計画値を分解）'!$E$66</f>
        <v>0.70327093262938078</v>
      </c>
      <c r="M64" s="1309">
        <f t="shared" si="23"/>
        <v>6.4020419239577837</v>
      </c>
      <c r="N64" s="1309">
        <f>'2018yosanhosei（予算ベース）'!N64/'2018yosanhosei（予算ベース）'!$V$66*'2018（計画値を分解）'!$V$66</f>
        <v>7.8569444021001686</v>
      </c>
      <c r="O64" s="1309">
        <f>'2018yosanhosei（予算ベース）'!O64/'2018yosanhosei（予算ベース）'!$V$66*'2018（計画値を分解）'!$V$66</f>
        <v>12.480460485069367</v>
      </c>
      <c r="P64" s="1309">
        <f>'2018yosanhosei（予算ベース）'!P64/'2018yosanhosei（予算ベース）'!$W$66*'2018（計画値を分解）'!$W$66</f>
        <v>26.744725695305732</v>
      </c>
      <c r="Q64" s="1309">
        <f>'2018yosanhosei（予算ベース）'!Q64/'2018yosanhosei（予算ベース）'!$W$66*'2018（計画値を分解）'!$W$66</f>
        <v>21.690608271902189</v>
      </c>
      <c r="R64" s="1309">
        <f>'2018yosanhosei（予算ベース）'!R64/'2018yosanhosei（予算ベース）'!$W$66*'2018（計画値を分解）'!$W$66</f>
        <v>11.78030897063611</v>
      </c>
      <c r="S64" s="1309">
        <f>'2018yosanhosei（予算ベース）'!S64/'2018yosanhosei（予算ベース）'!$W$66*'2018（計画値を分解）'!$W$66</f>
        <v>7.1759449983740318</v>
      </c>
      <c r="T64" s="1309">
        <f>'2018yosanhosei（予算ベース）'!T64/'2018yosanhosei（予算ベース）'!$W$66*'2018（計画値を分解）'!$W$66</f>
        <v>4.0783593854137639</v>
      </c>
      <c r="U64" s="1309">
        <f t="shared" si="24"/>
        <v>91.807352208801362</v>
      </c>
      <c r="V64" s="1252"/>
      <c r="W64" s="1252"/>
    </row>
    <row r="65" spans="2:23">
      <c r="B65" s="2" t="s">
        <v>412</v>
      </c>
      <c r="D65" s="1252"/>
      <c r="E65" s="1252"/>
      <c r="F65" s="1309">
        <f>'2018yosanhosei（予算ベース）'!F65/'2018yosanhosei（予算ベース）'!$D$66*'2018（計画値を分解）'!$D$66</f>
        <v>0</v>
      </c>
      <c r="G65" s="1309">
        <f>'2018yosanhosei（予算ベース）'!G65/'2018yosanhosei（予算ベース）'!$D$66*'2018（計画値を分解）'!$D$66</f>
        <v>3.4303348583413204E-2</v>
      </c>
      <c r="H65" s="1309">
        <f>'2018yosanhosei（予算ベース）'!H65/'2018yosanhosei（予算ベース）'!$E$66*'2018（計画値を分解）'!$E$66</f>
        <v>0.99224440640054867</v>
      </c>
      <c r="I65" s="1309">
        <f>'2018yosanhosei（予算ベース）'!I65/'2018yosanhosei（予算ベース）'!$E$66*'2018（計画値を分解）'!$E$66</f>
        <v>1.6675308019544035</v>
      </c>
      <c r="J65" s="1309">
        <f>'2018yosanhosei（予算ベース）'!J65/'2018yosanhosei（予算ベース）'!$E$66*'2018（計画値を分解）'!$E$66</f>
        <v>1.9287167488089201</v>
      </c>
      <c r="K65" s="1309">
        <f>'2018yosanhosei（予算ベース）'!K65/'2018yosanhosei（予算ベース）'!$E$66*'2018（計画値を分解）'!$E$66</f>
        <v>1.5133414165070347</v>
      </c>
      <c r="L65" s="1309">
        <f>'2018yosanhosei（予算ベース）'!L65/'2018yosanhosei（予算ベース）'!$E$66*'2018（計画値を分解）'!$E$66</f>
        <v>1.008134669045363</v>
      </c>
      <c r="M65" s="1309">
        <f t="shared" si="23"/>
        <v>7.1442713912996831</v>
      </c>
      <c r="N65" s="1309">
        <f>'2018yosanhosei（予算ベース）'!N65/'2018yosanhosei（予算ベース）'!$V$66*'2018（計画値を分解）'!$V$66</f>
        <v>3.7562321301836241</v>
      </c>
      <c r="O65" s="1309">
        <f>'2018yosanhosei（予算ベース）'!O65/'2018yosanhosei（予算ベース）'!$V$66*'2018（計画値を分解）'!$V$66</f>
        <v>7.6447011885923928</v>
      </c>
      <c r="P65" s="1309">
        <f>'2018yosanhosei（予算ベース）'!P65/'2018yosanhosei（予算ベース）'!$W$66*'2018（計画値を分解）'!$W$66</f>
        <v>19.893839975937045</v>
      </c>
      <c r="Q65" s="1309">
        <f>'2018yosanhosei（予算ベース）'!Q65/'2018yosanhosei（予算ベース）'!$W$66*'2018（計画値を分解）'!$W$66</f>
        <v>19.940944887698546</v>
      </c>
      <c r="R65" s="1309">
        <f>'2018yosanhosei（予算ベース）'!R65/'2018yosanhosei（予算ベース）'!$W$66*'2018（計画値を分解）'!$W$66</f>
        <v>12.774097001288654</v>
      </c>
      <c r="S65" s="1309">
        <f>'2018yosanhosei（予算ベース）'!S65/'2018yosanhosei（予算ベース）'!$W$66*'2018（計画値を分解）'!$W$66</f>
        <v>8.9811930563410733</v>
      </c>
      <c r="T65" s="1309">
        <f>'2018yosanhosei（予算ベース）'!T65/'2018yosanhosei（予算ベース）'!$W$66*'2018（計画値を分解）'!$W$66</f>
        <v>5.417599847146537</v>
      </c>
      <c r="U65" s="1309">
        <f t="shared" si="24"/>
        <v>78.408608087187858</v>
      </c>
      <c r="V65" s="1252"/>
      <c r="W65" s="1252"/>
    </row>
    <row r="66" spans="2:23">
      <c r="B66" s="2" t="s">
        <v>304</v>
      </c>
      <c r="D66" s="1253">
        <f>第７期計画シート!M40</f>
        <v>0.1308</v>
      </c>
      <c r="E66" s="1255">
        <f>第７期計画シート!M42</f>
        <v>20.691600000000001</v>
      </c>
      <c r="F66" s="1308">
        <f>SUM(F55:F65)</f>
        <v>0</v>
      </c>
      <c r="G66" s="1308">
        <f>SUM(G55:G65)</f>
        <v>0.13079999999999997</v>
      </c>
      <c r="H66" s="1308">
        <f>SUM(H55:H65)</f>
        <v>3.8907109923724668</v>
      </c>
      <c r="I66" s="1308">
        <f t="shared" ref="I66" si="25">SUM(I55:I65)</f>
        <v>5.228006984936501</v>
      </c>
      <c r="J66" s="1308">
        <f t="shared" ref="J66" si="26">SUM(J55:J65)</f>
        <v>5.5070417223737058</v>
      </c>
      <c r="K66" s="1308">
        <f t="shared" ref="K66" si="27">SUM(K55:K65)</f>
        <v>3.6067202491369392</v>
      </c>
      <c r="L66" s="1308">
        <f t="shared" ref="L66" si="28">SUM(L55:L65)</f>
        <v>2.4591200511803883</v>
      </c>
      <c r="M66" s="1309">
        <f t="shared" si="23"/>
        <v>20.822400000000002</v>
      </c>
      <c r="N66" s="1311">
        <f t="shared" ref="N66" si="29">SUM(N55:N65)</f>
        <v>28.996779148596282</v>
      </c>
      <c r="O66" s="1311">
        <f t="shared" ref="O66" si="30">SUM(O55:O65)</f>
        <v>45.778486721582269</v>
      </c>
      <c r="P66" s="1311">
        <f t="shared" ref="P66" si="31">SUM(P55:P65)</f>
        <v>94.88991550069106</v>
      </c>
      <c r="Q66" s="1311">
        <f t="shared" ref="Q66" si="32">SUM(Q55:Q65)</f>
        <v>84.326603440849922</v>
      </c>
      <c r="R66" s="1311">
        <f t="shared" ref="R66" si="33">SUM(R55:R65)</f>
        <v>47.976592313101477</v>
      </c>
      <c r="S66" s="1311">
        <f t="shared" ref="S66" si="34">SUM(S55:S65)</f>
        <v>31.336580694877988</v>
      </c>
      <c r="T66" s="1311">
        <f t="shared" ref="T66" si="35">SUM(T55:T65)</f>
        <v>19.726885658405813</v>
      </c>
      <c r="U66" s="1311">
        <f t="shared" ref="U66" si="36">SUM(U55:U65)</f>
        <v>353.0318434781048</v>
      </c>
      <c r="V66" s="1253">
        <f>第７期計画シート!M48</f>
        <v>74.775265870178558</v>
      </c>
      <c r="W66" s="1255">
        <f>第７期計画シート!M50</f>
        <v>278.25657760792626</v>
      </c>
    </row>
    <row r="67" spans="2:23">
      <c r="B67" s="2" t="s">
        <v>389</v>
      </c>
      <c r="D67" s="1255">
        <f>第７期計画シート!N40</f>
        <v>25.116815056556465</v>
      </c>
      <c r="E67" s="1255">
        <f>第７期計画シート!N42</f>
        <v>28.868215381134437</v>
      </c>
      <c r="F67" s="261" t="s">
        <v>395</v>
      </c>
      <c r="G67" s="1310">
        <f>'2018yosanhosei（予算ベース）'!G67/'2018yosanhosei（予算ベース）'!$D$67*$D$67</f>
        <v>25.116815056556465</v>
      </c>
      <c r="H67" s="1310">
        <f>'2018yosanhosei（予算ベース）'!H67/'2018yosanhosei（予算ベース）'!$E$67*$E$67</f>
        <v>27.175683789278288</v>
      </c>
      <c r="I67" s="1310">
        <f>'2018yosanhosei（予算ベース）'!I67/'2018yosanhosei（予算ベース）'!$E$67*$E$67</f>
        <v>28.489074855530735</v>
      </c>
      <c r="J67" s="1310">
        <f>'2018yosanhosei（予算ベース）'!J67/'2018yosanhosei（予算ベース）'!$E$67*$E$67</f>
        <v>29.282190600277524</v>
      </c>
      <c r="K67" s="1310">
        <f>'2018yosanhosei（予算ベース）'!K67/'2018yosanhosei（予算ベース）'!$E$67*$E$67</f>
        <v>29.655296767320198</v>
      </c>
      <c r="L67" s="1310">
        <f>'2018yosanhosei（予算ベース）'!L67/'2018yosanhosei（予算ベース）'!$E$67*$E$67</f>
        <v>30.270643622375005</v>
      </c>
      <c r="M67" s="138"/>
      <c r="N67" s="1310">
        <f>'2018yosanhosei（予算ベース）'!N67/'2018yosanhosei（予算ベース）'!$V$67*$V$67</f>
        <v>2.0418961752348572</v>
      </c>
      <c r="O67" s="1310">
        <f>'2018yosanhosei（予算ベース）'!O67/'2018yosanhosei（予算ベース）'!$V$67*$V$67</f>
        <v>3.1423770544291165</v>
      </c>
      <c r="P67" s="1310">
        <f>'2018yosanhosei（予算ベース）'!P67/'2018yosanhosei（予算ベース）'!$W$67*$W$67</f>
        <v>10.424132489631839</v>
      </c>
      <c r="Q67" s="1310">
        <f>'2018yosanhosei（予算ベース）'!Q67/'2018yosanhosei（予算ベース）'!$W$67*$W$67</f>
        <v>14.02676641353122</v>
      </c>
      <c r="R67" s="1310">
        <f>'2018yosanhosei（予算ベース）'!R67/'2018yosanhosei（予算ベース）'!$W$67*$W$67</f>
        <v>20.958960699862807</v>
      </c>
      <c r="S67" s="1310">
        <f>'2018yosanhosei（予算ベース）'!S67/'2018yosanhosei（予算ベース）'!$W$67*$W$67</f>
        <v>25.319842990227389</v>
      </c>
      <c r="T67" s="1310">
        <f>'2018yosanhosei（予算ベース）'!T67/'2018yosanhosei（予算ベース）'!$W$67*$W$67</f>
        <v>30.787742297773775</v>
      </c>
      <c r="U67" s="138"/>
      <c r="V67" s="1255">
        <f>第７期計画シート!N48</f>
        <v>2.7156263014909676</v>
      </c>
      <c r="W67" s="1255">
        <f>第７期計画シート!N50</f>
        <v>16.453511170214369</v>
      </c>
    </row>
    <row r="68" spans="2:23">
      <c r="B68" s="2" t="s">
        <v>2957</v>
      </c>
      <c r="D68" s="1252">
        <f t="shared" ref="D68:E68" si="37">D66*D67*12</f>
        <v>39.42335291277103</v>
      </c>
      <c r="E68" s="1252">
        <f t="shared" si="37"/>
        <v>7167.9547845633761</v>
      </c>
      <c r="V68" s="1252">
        <f t="shared" ref="V68:W68" si="38">V66*V67*12</f>
        <v>2436.7401443764415</v>
      </c>
      <c r="W68" s="1252">
        <f t="shared" si="38"/>
        <v>54939.572494291628</v>
      </c>
    </row>
    <row r="70" spans="2:23">
      <c r="D70" s="2" t="s">
        <v>2955</v>
      </c>
      <c r="F70" s="2" t="s">
        <v>411</v>
      </c>
    </row>
    <row r="71" spans="2:23">
      <c r="D71" s="1252" t="s">
        <v>2939</v>
      </c>
      <c r="E71" s="1252" t="s">
        <v>2940</v>
      </c>
      <c r="F71" s="2" t="s">
        <v>294</v>
      </c>
      <c r="G71" s="2" t="s">
        <v>295</v>
      </c>
      <c r="H71" s="2" t="s">
        <v>296</v>
      </c>
      <c r="I71" s="2" t="s">
        <v>297</v>
      </c>
      <c r="J71" s="2" t="s">
        <v>298</v>
      </c>
      <c r="K71" s="2" t="s">
        <v>299</v>
      </c>
      <c r="L71" s="2" t="s">
        <v>300</v>
      </c>
      <c r="M71" s="2" t="s">
        <v>301</v>
      </c>
    </row>
    <row r="72" spans="2:23">
      <c r="B72" s="2" t="s">
        <v>146</v>
      </c>
      <c r="D72" s="1252"/>
      <c r="E72" s="1252"/>
      <c r="F72" s="1309">
        <f>'2018yosanhosei（予算ベース）'!F72/'2018yosanhosei（予算ベース）'!$D$83*'2018（計画値を分解）'!$D$83</f>
        <v>0.16059578737617514</v>
      </c>
      <c r="G72" s="1309">
        <f>'2018yosanhosei（予算ベース）'!G72/'2018yosanhosei（予算ベース）'!$D$83*'2018（計画値を分解）'!$D$83</f>
        <v>0.17271752875228294</v>
      </c>
      <c r="H72" s="1309">
        <f>'2018yosanhosei（予算ベース）'!H72/'2018yosanhosei（予算ベース）'!$E$83*'2018（計画値を分解）'!$E$83</f>
        <v>7.3302513726953428E-3</v>
      </c>
      <c r="I72" s="1309">
        <f>'2018yosanhosei（予算ベース）'!I72/'2018yosanhosei（予算ベース）'!$E$83*'2018（計画値を分解）'!$E$83</f>
        <v>3.6392031815705327E-4</v>
      </c>
      <c r="J72" s="1309">
        <f>'2018yosanhosei（予算ベース）'!J72/'2018yosanhosei（予算ベース）'!$E$83*'2018（計画値を分解）'!$E$83</f>
        <v>1.4575317544055817E-4</v>
      </c>
      <c r="K72" s="1309">
        <f>'2018yosanhosei（予算ベース）'!K72/'2018yosanhosei（予算ベース）'!$E$83*'2018（計画値を分解）'!$E$83</f>
        <v>1.2107976358151265E-4</v>
      </c>
      <c r="L72" s="1309">
        <f>'2018yosanhosei（予算ベース）'!L72/'2018yosanhosei（予算ベース）'!$E$83*'2018（計画値を分解）'!$E$83</f>
        <v>3.8972807736087724E-2</v>
      </c>
      <c r="M72" s="1309">
        <f t="shared" ref="M72:M83" si="39">SUM(F72:L72)</f>
        <v>0.38024712849442027</v>
      </c>
    </row>
    <row r="73" spans="2:23">
      <c r="B73" s="2" t="s">
        <v>147</v>
      </c>
      <c r="D73" s="1252"/>
      <c r="E73" s="1252"/>
      <c r="F73" s="1309">
        <f>'2018yosanhosei（予算ベース）'!F73/'2018yosanhosei（予算ベース）'!$D$83*'2018（計画値を分解）'!$D$83</f>
        <v>0.17072892961029404</v>
      </c>
      <c r="G73" s="1309">
        <f>'2018yosanhosei（予算ベース）'!G73/'2018yosanhosei（予算ベース）'!$D$83*'2018（計画値を分解）'!$D$83</f>
        <v>0.18363032560860865</v>
      </c>
      <c r="H73" s="1309">
        <f>'2018yosanhosei（予算ベース）'!H73/'2018yosanhosei（予算ベース）'!$E$83*'2018（計画値を分解）'!$E$83</f>
        <v>7.6006408314546036E-3</v>
      </c>
      <c r="I73" s="1309">
        <f>'2018yosanhosei（予算ベース）'!I73/'2018yosanhosei（予算ベース）'!$E$83*'2018（計画値を分解）'!$E$83</f>
        <v>3.8697703868612569E-4</v>
      </c>
      <c r="J73" s="1309">
        <f>'2018yosanhosei（予算ベース）'!J73/'2018yosanhosei（予算ベース）'!$E$83*'2018（計画値を分解）'!$E$83</f>
        <v>1.5498758765845053E-4</v>
      </c>
      <c r="K73" s="1309">
        <f>'2018yosanhosei（予算ベース）'!K73/'2018yosanhosei（予算ベース）'!$E$83*'2018（計画値を分解）'!$E$83</f>
        <v>1.2875095458498214E-4</v>
      </c>
      <c r="L73" s="1309">
        <f>'2018yosanhosei（予算ベース）'!L73/'2018yosanhosei（予算ベース）'!$E$83*'2018（計画値を分解）'!$E$83</f>
        <v>4.1380315293403309E-2</v>
      </c>
      <c r="M73" s="1309">
        <f t="shared" si="39"/>
        <v>0.40401092692469015</v>
      </c>
    </row>
    <row r="74" spans="2:23">
      <c r="B74" s="2" t="s">
        <v>148</v>
      </c>
      <c r="D74" s="1252"/>
      <c r="E74" s="1252"/>
      <c r="F74" s="1309">
        <f>'2018yosanhosei（予算ベース）'!F74/'2018yosanhosei（予算ベース）'!$D$83*'2018（計画値を分解）'!$D$83</f>
        <v>0.14760778871705985</v>
      </c>
      <c r="G74" s="1309">
        <f>'2018yosanhosei（予算ベース）'!G74/'2018yosanhosei（予算ベース）'!$D$83*'2018（計画値を分解）'!$D$83</f>
        <v>0.15878246926299494</v>
      </c>
      <c r="H74" s="1309">
        <f>'2018yosanhosei（予算ベース）'!H74/'2018yosanhosei（予算ベース）'!$E$83*'2018（計画値を分解）'!$E$83</f>
        <v>6.3052912298776501E-3</v>
      </c>
      <c r="I74" s="1309">
        <f>'2018yosanhosei（予算ベース）'!I74/'2018yosanhosei（予算ベース）'!$E$83*'2018（計画値を分解）'!$E$83</f>
        <v>3.347010189572576E-4</v>
      </c>
      <c r="J74" s="1309">
        <f>'2018yosanhosei（予算ベース）'!J74/'2018yosanhosei（予算ベース）'!$E$83*'2018（計画値を分解）'!$E$83</f>
        <v>1.3405059817299156E-4</v>
      </c>
      <c r="K74" s="1309">
        <f>'2018yosanhosei（予算ベース）'!K74/'2018yosanhosei（予算ベース）'!$E$83*'2018（計画値を分解）'!$E$83</f>
        <v>1.1135822383067449E-4</v>
      </c>
      <c r="L74" s="1309">
        <f>'2018yosanhosei（予算ベース）'!L74/'2018yosanhosei（予算ベース）'!$E$83*'2018（計画値を分解）'!$E$83</f>
        <v>3.5704909712348326E-2</v>
      </c>
      <c r="M74" s="1309">
        <f t="shared" si="39"/>
        <v>0.34898056876324179</v>
      </c>
    </row>
    <row r="75" spans="2:23">
      <c r="B75" s="2" t="s">
        <v>149</v>
      </c>
      <c r="D75" s="1252"/>
      <c r="E75" s="1252"/>
      <c r="F75" s="1309">
        <f>'2018yosanhosei（予算ベース）'!F75/'2018yosanhosei（予算ベース）'!$D$83*'2018（計画値を分解）'!$D$83</f>
        <v>0.13503323097776956</v>
      </c>
      <c r="G75" s="1309">
        <f>'2018yosanhosei（予算ベース）'!G75/'2018yosanhosei（予算ベース）'!$D$83*'2018（計画値を分解）'!$D$83</f>
        <v>0.14528148072078531</v>
      </c>
      <c r="H75" s="1309">
        <f>'2018yosanhosei（予算ベース）'!H75/'2018yosanhosei（予算ベース）'!$E$83*'2018（計画値を分解）'!$E$83</f>
        <v>5.4372809414343533E-3</v>
      </c>
      <c r="I75" s="1309">
        <f>'2018yosanhosei（予算ベース）'!I75/'2018yosanhosei（予算ベース）'!$E$83*'2018（計画値を分解）'!$E$83</f>
        <v>3.0635063232972921E-4</v>
      </c>
      <c r="J75" s="1309">
        <f>'2018yosanhosei（予算ベース）'!J75/'2018yosanhosei（予算ベース）'!$E$83*'2018（計画値を分解）'!$E$83</f>
        <v>1.2269602776342496E-4</v>
      </c>
      <c r="K75" s="1309">
        <f>'2018yosanhosei（予算ベース）'!K75/'2018yosanhosei（予算ベース）'!$E$83*'2018（計画値を分解）'!$E$83</f>
        <v>1.0192577958651055E-4</v>
      </c>
      <c r="L75" s="1309">
        <f>'2018yosanhosei（予算ベース）'!L75/'2018yosanhosei（予算ベース）'!$E$83*'2018（計画値を分解）'!$E$83</f>
        <v>3.2574470673393495E-2</v>
      </c>
      <c r="M75" s="1309">
        <f t="shared" si="39"/>
        <v>0.31885743575306241</v>
      </c>
    </row>
    <row r="76" spans="2:23">
      <c r="B76" s="2" t="s">
        <v>150</v>
      </c>
      <c r="D76" s="1252"/>
      <c r="E76" s="1252"/>
      <c r="F76" s="1309">
        <f>'2018yosanhosei（予算ベース）'!F76/'2018yosanhosei（予算ベース）'!$D$83*'2018（計画値を分解）'!$D$83</f>
        <v>0.13387732215100687</v>
      </c>
      <c r="G76" s="1309">
        <f>'2018yosanhosei（予算ベース）'!G76/'2018yosanhosei（予算ベース）'!$D$83*'2018（計画値を分解）'!$D$83</f>
        <v>0.14408063765797963</v>
      </c>
      <c r="H76" s="1309">
        <f>'2018yosanhosei（予算ベース）'!H76/'2018yosanhosei（予算ベース）'!$E$83*'2018（計画値を分解）'!$E$83</f>
        <v>4.8356846729936476E-3</v>
      </c>
      <c r="I76" s="1309">
        <f>'2018yosanhosei（予算ベース）'!I76/'2018yosanhosei（予算ベース）'!$E$83*'2018（計画値を分解）'!$E$83</f>
        <v>3.0400081733797922E-4</v>
      </c>
      <c r="J76" s="1309">
        <f>'2018yosanhosei（予算ベース）'!J76/'2018yosanhosei（予算ベース）'!$E$83*'2018（計画値を分解）'!$E$83</f>
        <v>1.2175490692006147E-4</v>
      </c>
      <c r="K76" s="1309">
        <f>'2018yosanhosei（予算ベース）'!K76/'2018yosanhosei（予算ベース）'!$E$83*'2018（計画値を分解）'!$E$83</f>
        <v>1.0114397370907061E-4</v>
      </c>
      <c r="L76" s="1309">
        <f>'2018yosanhosei（予算ベース）'!L76/'2018yosanhosei（予算ベース）'!$E$83*'2018（計画値を分解）'!$E$83</f>
        <v>3.2146669219396844E-2</v>
      </c>
      <c r="M76" s="1309">
        <f t="shared" si="39"/>
        <v>0.31546721339934419</v>
      </c>
    </row>
    <row r="77" spans="2:23">
      <c r="B77" s="2" t="s">
        <v>113</v>
      </c>
      <c r="D77" s="1252"/>
      <c r="E77" s="1252"/>
      <c r="F77" s="1309">
        <f>'2018yosanhosei（予算ベース）'!F77/'2018yosanhosei（予算ベース）'!$D$83*'2018（計画値を分解）'!$D$83</f>
        <v>2.6367855500153468</v>
      </c>
      <c r="G77" s="1309">
        <f>'2018yosanhosei（予算ベース）'!G77/'2018yosanhosei（予算ベース）'!$D$83*'2018（計画値を分解）'!$D$83</f>
        <v>2.151657712228062</v>
      </c>
      <c r="H77" s="1309">
        <f>'2018yosanhosei（予算ベース）'!H77/'2018yosanhosei（予算ベース）'!$E$83*'2018（計画値を分解）'!$E$83</f>
        <v>0.93047273065616565</v>
      </c>
      <c r="I77" s="1309">
        <f>'2018yosanhosei（予算ベース）'!I77/'2018yosanhosei（予算ベース）'!$E$83*'2018（計画値を分解）'!$E$83</f>
        <v>0.45608148906390517</v>
      </c>
      <c r="J77" s="1309">
        <f>'2018yosanhosei（予算ベース）'!J77/'2018yosanhosei（予算ベース）'!$E$83*'2018（計画値を分解）'!$E$83</f>
        <v>0.29946719498390623</v>
      </c>
      <c r="K77" s="1309">
        <f>'2018yosanhosei（予算ベース）'!K77/'2018yosanhosei（予算ベース）'!$E$83*'2018（計画値を分解）'!$E$83</f>
        <v>0.38210282038154048</v>
      </c>
      <c r="L77" s="1309">
        <f>'2018yosanhosei（予算ベース）'!L77/'2018yosanhosei（予算ベース）'!$E$83*'2018（計画値を分解）'!$E$83</f>
        <v>0.46271539723878974</v>
      </c>
      <c r="M77" s="1309">
        <f t="shared" si="39"/>
        <v>7.3192828945677153</v>
      </c>
    </row>
    <row r="78" spans="2:23">
      <c r="B78" s="2" t="s">
        <v>114</v>
      </c>
      <c r="D78" s="1252"/>
      <c r="E78" s="1252"/>
      <c r="F78" s="1309">
        <f>'2018yosanhosei（予算ベース）'!F78/'2018yosanhosei（予算ベース）'!$D$83*'2018（計画値を分解）'!$D$83</f>
        <v>5.4556196546682978</v>
      </c>
      <c r="G78" s="1309">
        <f>'2018yosanhosei（予算ベース）'!G78/'2018yosanhosei（予算ベース）'!$D$83*'2018（計画値を分解）'!$D$83</f>
        <v>4.1284333520106768</v>
      </c>
      <c r="H78" s="1309">
        <f>'2018yosanhosei（予算ベース）'!H78/'2018yosanhosei（予算ベース）'!$E$83*'2018（計画値を分解）'!$E$83</f>
        <v>1.936515695946881</v>
      </c>
      <c r="I78" s="1309">
        <f>'2018yosanhosei（予算ベース）'!I78/'2018yosanhosei（予算ベース）'!$E$83*'2018（計画値を分解）'!$E$83</f>
        <v>1.1065297644942724</v>
      </c>
      <c r="J78" s="1309">
        <f>'2018yosanhosei（予算ベース）'!J78/'2018yosanhosei（予算ベース）'!$E$83*'2018（計画値を分解）'!$E$83</f>
        <v>0.6306331899095089</v>
      </c>
      <c r="K78" s="1309">
        <f>'2018yosanhosei（予算ベース）'!K78/'2018yosanhosei（予算ベース）'!$E$83*'2018（計画値を分解）'!$E$83</f>
        <v>0.74453894748269611</v>
      </c>
      <c r="L78" s="1309">
        <f>'2018yosanhosei（予算ベース）'!L78/'2018yosanhosei（予算ベース）'!$E$83*'2018（計画値を分解）'!$E$83</f>
        <v>0.84129394968293825</v>
      </c>
      <c r="M78" s="1309">
        <f t="shared" si="39"/>
        <v>14.84356455419527</v>
      </c>
    </row>
    <row r="79" spans="2:23">
      <c r="B79" s="2" t="s">
        <v>115</v>
      </c>
      <c r="D79" s="1252"/>
      <c r="E79" s="1252"/>
      <c r="F79" s="1309">
        <f>'2018yosanhosei（予算ベース）'!F79/'2018yosanhosei（予算ベース）'!$D$83*'2018（計画値を分解）'!$D$83</f>
        <v>10.879598878667885</v>
      </c>
      <c r="G79" s="1309">
        <f>'2018yosanhosei（予算ベース）'!G79/'2018yosanhosei（予算ベース）'!$D$83*'2018（計画値を分解）'!$D$83</f>
        <v>7.3567863878351041</v>
      </c>
      <c r="H79" s="1309">
        <f>'2018yosanhosei（予算ベース）'!H79/'2018yosanhosei（予算ベース）'!$E$83*'2018（計画値を分解）'!$E$83</f>
        <v>3.5847143378845368</v>
      </c>
      <c r="I79" s="1309">
        <f>'2018yosanhosei（予算ベース）'!I79/'2018yosanhosei（予算ベース）'!$E$83*'2018（計画値を分解）'!$E$83</f>
        <v>1.6831260895420654</v>
      </c>
      <c r="J79" s="1309">
        <f>'2018yosanhosei（予算ベース）'!J79/'2018yosanhosei（予算ベース）'!$E$83*'2018（計画値を分解）'!$E$83</f>
        <v>0.9629616879942835</v>
      </c>
      <c r="K79" s="1309">
        <f>'2018yosanhosei（予算ベース）'!K79/'2018yosanhosei（予算ベース）'!$E$83*'2018（計画値を分解）'!$E$83</f>
        <v>1.1172913501816963</v>
      </c>
      <c r="L79" s="1309">
        <f>'2018yosanhosei（予算ベース）'!L79/'2018yosanhosei（予算ベース）'!$E$83*'2018（計画値を分解）'!$E$83</f>
        <v>1.2104691342330396</v>
      </c>
      <c r="M79" s="1309">
        <f t="shared" si="39"/>
        <v>26.79494786633861</v>
      </c>
    </row>
    <row r="80" spans="2:23">
      <c r="B80" s="2" t="s">
        <v>116</v>
      </c>
      <c r="D80" s="1252"/>
      <c r="E80" s="1252"/>
      <c r="F80" s="1309">
        <f>'2018yosanhosei（予算ベース）'!F80/'2018yosanhosei（予算ベース）'!$D$83*'2018（計画値を分解）'!$D$83</f>
        <v>16.880601577509275</v>
      </c>
      <c r="G80" s="1309">
        <f>'2018yosanhosei（予算ベース）'!G80/'2018yosanhosei（予算ベース）'!$D$83*'2018（計画値を分解）'!$D$83</f>
        <v>11.667049543898623</v>
      </c>
      <c r="H80" s="1309">
        <f>'2018yosanhosei（予算ベース）'!H80/'2018yosanhosei（予算ベース）'!$E$83*'2018（計画値を分解）'!$E$83</f>
        <v>5.5871860253149777</v>
      </c>
      <c r="I80" s="1309">
        <f>'2018yosanhosei（予算ベース）'!I80/'2018yosanhosei（予算ベース）'!$E$83*'2018（計画値を分解）'!$E$83</f>
        <v>2.3322682521565219</v>
      </c>
      <c r="J80" s="1309">
        <f>'2018yosanhosei（予算ベース）'!J80/'2018yosanhosei（予算ベース）'!$E$83*'2018（計画値を分解）'!$E$83</f>
        <v>1.2595123010977787</v>
      </c>
      <c r="K80" s="1309">
        <f>'2018yosanhosei（予算ベース）'!K80/'2018yosanhosei（予算ベース）'!$E$83*'2018（計画値を分解）'!$E$83</f>
        <v>1.492467256456117</v>
      </c>
      <c r="L80" s="1309">
        <f>'2018yosanhosei（予算ベース）'!L80/'2018yosanhosei（予算ベース）'!$E$83*'2018（計画値を分解）'!$E$83</f>
        <v>1.6131013263983958</v>
      </c>
      <c r="M80" s="1309">
        <f t="shared" si="39"/>
        <v>40.832186282831685</v>
      </c>
    </row>
    <row r="81" spans="2:21">
      <c r="B81" s="2" t="s">
        <v>117</v>
      </c>
      <c r="D81" s="1252"/>
      <c r="E81" s="1252"/>
      <c r="F81" s="1309">
        <f>'2018yosanhosei（予算ベース）'!F81/'2018yosanhosei（予算ベース）'!$D$83*'2018（計画値を分解）'!$D$83</f>
        <v>14.924582266306057</v>
      </c>
      <c r="G81" s="1309">
        <f>'2018yosanhosei（予算ベース）'!G81/'2018yosanhosei（予算ベース）'!$D$83*'2018（計画値を分解）'!$D$83</f>
        <v>11.812708421297609</v>
      </c>
      <c r="H81" s="1309">
        <f>'2018yosanhosei（予算ベース）'!H81/'2018yosanhosei（予算ベース）'!$E$83*'2018（計画値を分解）'!$E$83</f>
        <v>5.5743919227531604</v>
      </c>
      <c r="I81" s="1309">
        <f>'2018yosanhosei（予算ベース）'!I81/'2018yosanhosei（予算ベース）'!$E$83*'2018（計画値を分解）'!$E$83</f>
        <v>2.8899788805060123</v>
      </c>
      <c r="J81" s="1309">
        <f>'2018yosanhosei（予算ベース）'!J81/'2018yosanhosei（予算ベース）'!$E$83*'2018（計画値を分解）'!$E$83</f>
        <v>1.6476020718044606</v>
      </c>
      <c r="K81" s="1309">
        <f>'2018yosanhosei（予算ベース）'!K81/'2018yosanhosei（予算ベース）'!$E$83*'2018（計画値を分解）'!$E$83</f>
        <v>1.8656146915582186</v>
      </c>
      <c r="L81" s="1309">
        <f>'2018yosanhosei（予算ベース）'!L81/'2018yosanhosei（予算ベース）'!$E$83*'2018（計画値を分解）'!$E$83</f>
        <v>1.9194381672541223</v>
      </c>
      <c r="M81" s="1309">
        <f t="shared" si="39"/>
        <v>40.634316421479646</v>
      </c>
    </row>
    <row r="82" spans="2:21">
      <c r="B82" s="2" t="s">
        <v>412</v>
      </c>
      <c r="D82" s="1252"/>
      <c r="E82" s="1252"/>
      <c r="F82" s="1309">
        <f>'2018yosanhosei（予算ベース）'!F82/'2018yosanhosei（予算ベース）'!$D$83*'2018（計画値を分解）'!$D$83</f>
        <v>6.838024808959851</v>
      </c>
      <c r="G82" s="1309">
        <f>'2018yosanhosei（予算ベース）'!G82/'2018yosanhosei（予算ベース）'!$D$83*'2018（計画値を分解）'!$D$83</f>
        <v>6.9569504755896965</v>
      </c>
      <c r="H82" s="1309">
        <f>'2018yosanhosei（予算ベース）'!H82/'2018yosanhosei（予算ベース）'!$E$83*'2018（計画値を分解）'!$E$83</f>
        <v>3.8378438680218445</v>
      </c>
      <c r="I82" s="1309">
        <f>'2018yosanhosei（予算ベース）'!I82/'2018yosanhosei（予算ベース）'!$E$83*'2018（計画値を分解）'!$E$83</f>
        <v>2.6789632181894141</v>
      </c>
      <c r="J82" s="1309">
        <f>'2018yosanhosei（予算ベース）'!J82/'2018yosanhosei（予算ベース）'!$E$83*'2018（計画値を分解）'!$E$83</f>
        <v>1.7426301073162478</v>
      </c>
      <c r="K82" s="1309">
        <f>'2018yosanhosei（予算ベース）'!K82/'2018yosanhosei（予算ベース）'!$E$83*'2018（計画値を分解）'!$E$83</f>
        <v>1.9825476060311631</v>
      </c>
      <c r="L82" s="1309">
        <f>'2018yosanhosei（予算ベース）'!L82/'2018yosanhosei（予算ベース）'!$E$83*'2018（計画値を分解）'!$E$83</f>
        <v>1.8007351450392681</v>
      </c>
      <c r="M82" s="1309">
        <f t="shared" si="39"/>
        <v>25.837695229147485</v>
      </c>
    </row>
    <row r="83" spans="2:21">
      <c r="B83" s="2" t="s">
        <v>304</v>
      </c>
      <c r="D83" s="1253">
        <f>第７期計画シート!M56</f>
        <v>103.24113412982143</v>
      </c>
      <c r="E83" s="1255">
        <f>第７期計画シート!M58</f>
        <v>54.788422392073741</v>
      </c>
      <c r="F83" s="1308">
        <f>SUM(F72:F82)</f>
        <v>58.363055794959017</v>
      </c>
      <c r="G83" s="1308">
        <f>SUM(G72:G82)</f>
        <v>44.878078334862423</v>
      </c>
      <c r="H83" s="1308">
        <f>SUM(H72:H82)</f>
        <v>21.482633729626023</v>
      </c>
      <c r="I83" s="1308">
        <f t="shared" ref="I83" si="40">SUM(I72:I82)</f>
        <v>11.14864364377766</v>
      </c>
      <c r="J83" s="1308">
        <f t="shared" ref="J83" si="41">SUM(J72:J82)</f>
        <v>6.543485795402141</v>
      </c>
      <c r="K83" s="1308">
        <f t="shared" ref="K83" si="42">SUM(K72:K82)</f>
        <v>7.5851269307867248</v>
      </c>
      <c r="L83" s="1308">
        <f t="shared" ref="L83" si="43">SUM(L72:L82)</f>
        <v>8.0285322924811844</v>
      </c>
      <c r="M83" s="1309">
        <f t="shared" si="39"/>
        <v>158.02955652189516</v>
      </c>
    </row>
    <row r="84" spans="2:21">
      <c r="D84" s="930"/>
      <c r="E84" s="930"/>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sheetData>
  <phoneticPr fontId="40"/>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8" tint="-0.499984740745262"/>
  </sheetPr>
  <dimension ref="A1:BC121"/>
  <sheetViews>
    <sheetView zoomScale="90" zoomScaleNormal="90" workbookViewId="0">
      <selection activeCell="F60" sqref="F60"/>
    </sheetView>
  </sheetViews>
  <sheetFormatPr defaultRowHeight="13.5"/>
  <sheetData>
    <row r="1" spans="1:55">
      <c r="A1" t="s">
        <v>788</v>
      </c>
      <c r="B1" t="s">
        <v>787</v>
      </c>
      <c r="C1" s="271">
        <v>42278</v>
      </c>
    </row>
    <row r="2" spans="1:55">
      <c r="A2" t="s">
        <v>939</v>
      </c>
    </row>
    <row r="3" spans="1:55">
      <c r="A3" t="s">
        <v>938</v>
      </c>
    </row>
    <row r="4" spans="1:55">
      <c r="A4" t="s">
        <v>937</v>
      </c>
    </row>
    <row r="5" spans="1:55">
      <c r="B5" t="s">
        <v>44</v>
      </c>
      <c r="E5" t="s">
        <v>936</v>
      </c>
      <c r="H5" t="s">
        <v>767</v>
      </c>
      <c r="K5" t="s">
        <v>779</v>
      </c>
      <c r="N5" t="s">
        <v>778</v>
      </c>
      <c r="Q5" t="s">
        <v>773</v>
      </c>
      <c r="T5" t="s">
        <v>772</v>
      </c>
      <c r="W5" t="s">
        <v>771</v>
      </c>
      <c r="Z5" t="s">
        <v>935</v>
      </c>
      <c r="AC5" t="s">
        <v>934</v>
      </c>
      <c r="AF5" t="s">
        <v>933</v>
      </c>
      <c r="AI5" t="s">
        <v>932</v>
      </c>
      <c r="AL5" t="s">
        <v>931</v>
      </c>
      <c r="AO5" t="s">
        <v>791</v>
      </c>
      <c r="AR5" t="s">
        <v>767</v>
      </c>
      <c r="AU5" t="s">
        <v>930</v>
      </c>
      <c r="AX5" t="s">
        <v>929</v>
      </c>
      <c r="BA5" t="s">
        <v>792</v>
      </c>
    </row>
    <row r="6" spans="1:55">
      <c r="B6" t="s">
        <v>44</v>
      </c>
      <c r="C6" t="s">
        <v>790</v>
      </c>
      <c r="D6" t="s">
        <v>765</v>
      </c>
      <c r="E6" t="s">
        <v>44</v>
      </c>
      <c r="F6" t="s">
        <v>790</v>
      </c>
      <c r="G6" t="s">
        <v>765</v>
      </c>
      <c r="H6" t="s">
        <v>44</v>
      </c>
      <c r="I6" t="s">
        <v>790</v>
      </c>
      <c r="J6" t="s">
        <v>765</v>
      </c>
      <c r="K6" t="s">
        <v>44</v>
      </c>
      <c r="L6" t="s">
        <v>790</v>
      </c>
      <c r="M6" t="s">
        <v>765</v>
      </c>
      <c r="N6" t="s">
        <v>44</v>
      </c>
      <c r="O6" t="s">
        <v>790</v>
      </c>
      <c r="P6" t="s">
        <v>765</v>
      </c>
      <c r="Q6" t="s">
        <v>44</v>
      </c>
      <c r="R6" t="s">
        <v>790</v>
      </c>
      <c r="S6" t="s">
        <v>765</v>
      </c>
      <c r="T6" t="s">
        <v>44</v>
      </c>
      <c r="U6" t="s">
        <v>790</v>
      </c>
      <c r="V6" t="s">
        <v>765</v>
      </c>
      <c r="W6" t="s">
        <v>44</v>
      </c>
      <c r="X6" t="s">
        <v>790</v>
      </c>
      <c r="Y6" t="s">
        <v>765</v>
      </c>
      <c r="Z6" t="s">
        <v>44</v>
      </c>
      <c r="AA6" t="s">
        <v>790</v>
      </c>
      <c r="AB6" t="s">
        <v>765</v>
      </c>
      <c r="AC6" t="s">
        <v>44</v>
      </c>
      <c r="AD6" t="s">
        <v>790</v>
      </c>
      <c r="AE6" t="s">
        <v>765</v>
      </c>
      <c r="AF6" t="s">
        <v>44</v>
      </c>
      <c r="AG6" t="s">
        <v>790</v>
      </c>
      <c r="AH6" t="s">
        <v>765</v>
      </c>
      <c r="AI6" t="s">
        <v>44</v>
      </c>
      <c r="AJ6" t="s">
        <v>790</v>
      </c>
      <c r="AK6" t="s">
        <v>765</v>
      </c>
      <c r="AL6" t="s">
        <v>44</v>
      </c>
      <c r="AM6" t="s">
        <v>790</v>
      </c>
      <c r="AN6" t="s">
        <v>765</v>
      </c>
      <c r="AO6" t="s">
        <v>44</v>
      </c>
      <c r="AP6" t="s">
        <v>790</v>
      </c>
      <c r="AQ6" t="s">
        <v>765</v>
      </c>
      <c r="AR6" t="s">
        <v>44</v>
      </c>
      <c r="AS6" t="s">
        <v>790</v>
      </c>
      <c r="AT6" t="s">
        <v>765</v>
      </c>
      <c r="AU6" t="s">
        <v>44</v>
      </c>
      <c r="AV6" t="s">
        <v>790</v>
      </c>
      <c r="AW6" t="s">
        <v>765</v>
      </c>
      <c r="AX6" t="s">
        <v>44</v>
      </c>
      <c r="AY6" t="s">
        <v>790</v>
      </c>
      <c r="AZ6" t="s">
        <v>765</v>
      </c>
      <c r="BA6" t="s">
        <v>44</v>
      </c>
      <c r="BB6" t="s">
        <v>790</v>
      </c>
      <c r="BC6" t="s">
        <v>765</v>
      </c>
    </row>
    <row r="7" spans="1:55">
      <c r="A7" t="s">
        <v>928</v>
      </c>
      <c r="B7">
        <v>8948</v>
      </c>
      <c r="C7">
        <v>6650</v>
      </c>
      <c r="D7">
        <v>2298</v>
      </c>
      <c r="E7" s="431">
        <v>5021</v>
      </c>
      <c r="F7">
        <v>3371</v>
      </c>
      <c r="G7">
        <v>1650</v>
      </c>
      <c r="H7" s="1060">
        <v>2765</v>
      </c>
      <c r="I7">
        <v>2132</v>
      </c>
      <c r="J7">
        <v>633</v>
      </c>
      <c r="K7">
        <v>598</v>
      </c>
      <c r="L7">
        <v>449</v>
      </c>
      <c r="M7">
        <v>149</v>
      </c>
      <c r="N7">
        <v>132</v>
      </c>
      <c r="O7">
        <v>90</v>
      </c>
      <c r="P7">
        <v>42</v>
      </c>
      <c r="Q7">
        <v>92</v>
      </c>
      <c r="R7">
        <v>78</v>
      </c>
      <c r="S7">
        <v>15</v>
      </c>
      <c r="T7">
        <v>39</v>
      </c>
      <c r="U7">
        <v>34</v>
      </c>
      <c r="V7">
        <v>5</v>
      </c>
      <c r="W7">
        <v>6</v>
      </c>
      <c r="X7">
        <v>5</v>
      </c>
      <c r="Y7">
        <v>2</v>
      </c>
      <c r="Z7">
        <v>2795</v>
      </c>
      <c r="AA7">
        <v>2377</v>
      </c>
      <c r="AB7">
        <v>418</v>
      </c>
      <c r="AC7">
        <v>7</v>
      </c>
      <c r="AD7">
        <v>4</v>
      </c>
      <c r="AE7">
        <v>2</v>
      </c>
      <c r="AF7">
        <v>10</v>
      </c>
      <c r="AG7">
        <v>4</v>
      </c>
      <c r="AH7">
        <v>6</v>
      </c>
      <c r="AI7">
        <v>223</v>
      </c>
      <c r="AJ7">
        <v>164</v>
      </c>
      <c r="AK7">
        <v>59</v>
      </c>
      <c r="AL7">
        <v>108</v>
      </c>
      <c r="AM7">
        <v>83</v>
      </c>
      <c r="AN7">
        <v>24</v>
      </c>
      <c r="AO7">
        <v>50</v>
      </c>
      <c r="AP7">
        <v>45</v>
      </c>
      <c r="AQ7">
        <v>4</v>
      </c>
      <c r="AR7">
        <v>2156</v>
      </c>
      <c r="AS7">
        <v>1849</v>
      </c>
      <c r="AT7">
        <v>307</v>
      </c>
      <c r="AU7">
        <v>115</v>
      </c>
      <c r="AV7">
        <v>104</v>
      </c>
      <c r="AW7">
        <v>11</v>
      </c>
      <c r="AX7">
        <v>128</v>
      </c>
      <c r="AY7">
        <v>124</v>
      </c>
      <c r="AZ7">
        <v>4</v>
      </c>
      <c r="BA7">
        <v>265</v>
      </c>
      <c r="BB7">
        <v>247</v>
      </c>
      <c r="BC7">
        <v>18</v>
      </c>
    </row>
    <row r="8" spans="1:55">
      <c r="A8" t="s">
        <v>927</v>
      </c>
      <c r="B8">
        <v>1293</v>
      </c>
      <c r="C8">
        <v>1068</v>
      </c>
      <c r="D8">
        <v>225</v>
      </c>
      <c r="E8">
        <v>760</v>
      </c>
      <c r="F8">
        <v>601</v>
      </c>
      <c r="G8">
        <v>159</v>
      </c>
      <c r="H8">
        <v>430</v>
      </c>
      <c r="I8">
        <v>355</v>
      </c>
      <c r="J8">
        <v>75</v>
      </c>
      <c r="K8">
        <v>65</v>
      </c>
      <c r="L8">
        <v>51</v>
      </c>
      <c r="M8">
        <v>13</v>
      </c>
      <c r="N8">
        <v>19</v>
      </c>
      <c r="O8">
        <v>13</v>
      </c>
      <c r="P8">
        <v>5</v>
      </c>
      <c r="Q8">
        <v>1</v>
      </c>
      <c r="R8">
        <v>1</v>
      </c>
      <c r="S8" t="s">
        <v>19</v>
      </c>
      <c r="T8">
        <v>1</v>
      </c>
      <c r="U8">
        <v>1</v>
      </c>
      <c r="V8">
        <v>0</v>
      </c>
      <c r="W8">
        <v>0</v>
      </c>
      <c r="X8">
        <v>0</v>
      </c>
      <c r="Y8" t="s">
        <v>19</v>
      </c>
      <c r="Z8">
        <v>402</v>
      </c>
      <c r="AA8">
        <v>357</v>
      </c>
      <c r="AB8">
        <v>45</v>
      </c>
      <c r="AC8" t="s">
        <v>19</v>
      </c>
      <c r="AD8" t="s">
        <v>19</v>
      </c>
      <c r="AE8" t="s">
        <v>19</v>
      </c>
      <c r="AF8" t="s">
        <v>19</v>
      </c>
      <c r="AG8" t="s">
        <v>19</v>
      </c>
      <c r="AH8" t="s">
        <v>19</v>
      </c>
      <c r="AI8">
        <v>34</v>
      </c>
      <c r="AJ8">
        <v>27</v>
      </c>
      <c r="AK8">
        <v>7</v>
      </c>
      <c r="AL8">
        <v>8</v>
      </c>
      <c r="AM8">
        <v>7</v>
      </c>
      <c r="AN8">
        <v>1</v>
      </c>
      <c r="AO8">
        <v>4</v>
      </c>
      <c r="AP8">
        <v>4</v>
      </c>
      <c r="AQ8">
        <v>1</v>
      </c>
      <c r="AR8">
        <v>313</v>
      </c>
      <c r="AS8">
        <v>276</v>
      </c>
      <c r="AT8">
        <v>37</v>
      </c>
      <c r="AU8">
        <v>18</v>
      </c>
      <c r="AV8">
        <v>18</v>
      </c>
      <c r="AW8">
        <v>0</v>
      </c>
      <c r="AX8">
        <v>26</v>
      </c>
      <c r="AY8">
        <v>26</v>
      </c>
      <c r="AZ8" t="s">
        <v>19</v>
      </c>
      <c r="BA8">
        <v>45</v>
      </c>
      <c r="BB8">
        <v>44</v>
      </c>
      <c r="BC8">
        <v>1</v>
      </c>
    </row>
    <row r="9" spans="1:55">
      <c r="A9" t="s">
        <v>926</v>
      </c>
      <c r="B9" t="s">
        <v>19</v>
      </c>
      <c r="C9" t="s">
        <v>19</v>
      </c>
      <c r="D9" t="s">
        <v>19</v>
      </c>
      <c r="E9" t="s">
        <v>19</v>
      </c>
      <c r="F9" t="s">
        <v>19</v>
      </c>
      <c r="G9" t="s">
        <v>19</v>
      </c>
      <c r="H9" t="s">
        <v>19</v>
      </c>
      <c r="I9" t="s">
        <v>19</v>
      </c>
      <c r="J9" t="s">
        <v>19</v>
      </c>
      <c r="K9" t="s">
        <v>19</v>
      </c>
      <c r="L9" t="s">
        <v>19</v>
      </c>
      <c r="M9" t="s">
        <v>19</v>
      </c>
      <c r="N9" t="s">
        <v>19</v>
      </c>
      <c r="O9" t="s">
        <v>19</v>
      </c>
      <c r="P9" t="s">
        <v>19</v>
      </c>
      <c r="Q9" t="s">
        <v>19</v>
      </c>
      <c r="R9" t="s">
        <v>19</v>
      </c>
      <c r="S9" t="s">
        <v>19</v>
      </c>
      <c r="T9" t="s">
        <v>19</v>
      </c>
      <c r="U9" t="s">
        <v>19</v>
      </c>
      <c r="V9" t="s">
        <v>19</v>
      </c>
      <c r="W9" t="s">
        <v>19</v>
      </c>
      <c r="X9" t="s">
        <v>19</v>
      </c>
      <c r="Y9" t="s">
        <v>19</v>
      </c>
      <c r="Z9" t="s">
        <v>19</v>
      </c>
      <c r="AA9" t="s">
        <v>19</v>
      </c>
      <c r="AB9" t="s">
        <v>19</v>
      </c>
      <c r="AC9" t="s">
        <v>19</v>
      </c>
      <c r="AD9" t="s">
        <v>19</v>
      </c>
      <c r="AE9" t="s">
        <v>19</v>
      </c>
      <c r="AF9" t="s">
        <v>19</v>
      </c>
      <c r="AG9" t="s">
        <v>19</v>
      </c>
      <c r="AH9" t="s">
        <v>19</v>
      </c>
      <c r="AI9" t="s">
        <v>19</v>
      </c>
      <c r="AJ9" t="s">
        <v>19</v>
      </c>
      <c r="AK9" t="s">
        <v>19</v>
      </c>
      <c r="AL9" t="s">
        <v>19</v>
      </c>
      <c r="AM9" t="s">
        <v>19</v>
      </c>
      <c r="AN9" t="s">
        <v>19</v>
      </c>
      <c r="AO9" t="s">
        <v>19</v>
      </c>
      <c r="AP9" t="s">
        <v>19</v>
      </c>
      <c r="AQ9" t="s">
        <v>19</v>
      </c>
      <c r="AR9" t="s">
        <v>19</v>
      </c>
      <c r="AS9" t="s">
        <v>19</v>
      </c>
      <c r="AT9" t="s">
        <v>19</v>
      </c>
      <c r="AU9" t="s">
        <v>19</v>
      </c>
      <c r="AV9" t="s">
        <v>19</v>
      </c>
      <c r="AW9" t="s">
        <v>19</v>
      </c>
      <c r="AX9" t="s">
        <v>19</v>
      </c>
      <c r="AY9" t="s">
        <v>19</v>
      </c>
      <c r="AZ9" t="s">
        <v>19</v>
      </c>
      <c r="BA9" t="s">
        <v>19</v>
      </c>
      <c r="BB9" t="s">
        <v>19</v>
      </c>
      <c r="BC9" t="s">
        <v>19</v>
      </c>
    </row>
    <row r="10" spans="1:55">
      <c r="A10" t="s">
        <v>925</v>
      </c>
      <c r="B10">
        <v>70</v>
      </c>
      <c r="C10">
        <v>60</v>
      </c>
      <c r="D10">
        <v>10</v>
      </c>
      <c r="E10">
        <v>45</v>
      </c>
      <c r="F10">
        <v>36</v>
      </c>
      <c r="G10">
        <v>8</v>
      </c>
      <c r="H10">
        <v>28</v>
      </c>
      <c r="I10">
        <v>25</v>
      </c>
      <c r="J10">
        <v>3</v>
      </c>
      <c r="K10">
        <v>6</v>
      </c>
      <c r="L10">
        <v>5</v>
      </c>
      <c r="M10">
        <v>2</v>
      </c>
      <c r="N10" t="s">
        <v>19</v>
      </c>
      <c r="O10" t="s">
        <v>19</v>
      </c>
      <c r="P10" t="s">
        <v>19</v>
      </c>
      <c r="Q10" t="s">
        <v>19</v>
      </c>
      <c r="R10" t="s">
        <v>19</v>
      </c>
      <c r="S10" t="s">
        <v>19</v>
      </c>
      <c r="T10" t="s">
        <v>19</v>
      </c>
      <c r="U10" t="s">
        <v>19</v>
      </c>
      <c r="V10" t="s">
        <v>19</v>
      </c>
      <c r="W10" t="s">
        <v>19</v>
      </c>
      <c r="X10" t="s">
        <v>19</v>
      </c>
      <c r="Y10" t="s">
        <v>19</v>
      </c>
      <c r="Z10">
        <v>18</v>
      </c>
      <c r="AA10">
        <v>18</v>
      </c>
      <c r="AB10" t="s">
        <v>19</v>
      </c>
      <c r="AC10">
        <v>1</v>
      </c>
      <c r="AD10">
        <v>1</v>
      </c>
      <c r="AE10" t="s">
        <v>19</v>
      </c>
      <c r="AF10" t="s">
        <v>19</v>
      </c>
      <c r="AG10" t="s">
        <v>19</v>
      </c>
      <c r="AH10" t="s">
        <v>19</v>
      </c>
      <c r="AI10">
        <v>1</v>
      </c>
      <c r="AJ10">
        <v>1</v>
      </c>
      <c r="AK10" t="s">
        <v>19</v>
      </c>
      <c r="AL10" t="s">
        <v>19</v>
      </c>
      <c r="AM10" t="s">
        <v>19</v>
      </c>
      <c r="AN10" t="s">
        <v>19</v>
      </c>
      <c r="AO10" t="s">
        <v>19</v>
      </c>
      <c r="AP10" t="s">
        <v>19</v>
      </c>
      <c r="AQ10" t="s">
        <v>19</v>
      </c>
      <c r="AR10">
        <v>16</v>
      </c>
      <c r="AS10">
        <v>16</v>
      </c>
      <c r="AT10" t="s">
        <v>19</v>
      </c>
      <c r="AU10" t="s">
        <v>19</v>
      </c>
      <c r="AV10" t="s">
        <v>19</v>
      </c>
      <c r="AW10" t="s">
        <v>19</v>
      </c>
      <c r="AX10" t="s">
        <v>19</v>
      </c>
      <c r="AY10" t="s">
        <v>19</v>
      </c>
      <c r="AZ10" t="s">
        <v>19</v>
      </c>
      <c r="BA10">
        <v>1</v>
      </c>
      <c r="BB10">
        <v>1</v>
      </c>
      <c r="BC10" t="s">
        <v>19</v>
      </c>
    </row>
    <row r="11" spans="1:55">
      <c r="A11" t="s">
        <v>924</v>
      </c>
      <c r="B11">
        <v>170</v>
      </c>
      <c r="C11">
        <v>140</v>
      </c>
      <c r="D11">
        <v>30</v>
      </c>
      <c r="E11">
        <v>87</v>
      </c>
      <c r="F11">
        <v>65</v>
      </c>
      <c r="G11">
        <v>21</v>
      </c>
      <c r="H11">
        <v>67</v>
      </c>
      <c r="I11">
        <v>51</v>
      </c>
      <c r="J11">
        <v>16</v>
      </c>
      <c r="K11">
        <v>14</v>
      </c>
      <c r="L11">
        <v>11</v>
      </c>
      <c r="M11">
        <v>3</v>
      </c>
      <c r="N11" t="s">
        <v>19</v>
      </c>
      <c r="O11" t="s">
        <v>19</v>
      </c>
      <c r="P11" t="s">
        <v>19</v>
      </c>
      <c r="Q11">
        <v>3</v>
      </c>
      <c r="R11">
        <v>3</v>
      </c>
      <c r="S11" t="s">
        <v>19</v>
      </c>
      <c r="T11">
        <v>4</v>
      </c>
      <c r="U11">
        <v>4</v>
      </c>
      <c r="V11" t="s">
        <v>19</v>
      </c>
      <c r="W11" t="s">
        <v>19</v>
      </c>
      <c r="X11" t="s">
        <v>19</v>
      </c>
      <c r="Y11" t="s">
        <v>19</v>
      </c>
      <c r="Z11">
        <v>49</v>
      </c>
      <c r="AA11">
        <v>44</v>
      </c>
      <c r="AB11">
        <v>5</v>
      </c>
      <c r="AC11" t="s">
        <v>19</v>
      </c>
      <c r="AD11" t="s">
        <v>19</v>
      </c>
      <c r="AE11" t="s">
        <v>19</v>
      </c>
      <c r="AF11" t="s">
        <v>19</v>
      </c>
      <c r="AG11" t="s">
        <v>19</v>
      </c>
      <c r="AH11" t="s">
        <v>19</v>
      </c>
      <c r="AI11">
        <v>6</v>
      </c>
      <c r="AJ11">
        <v>2</v>
      </c>
      <c r="AK11">
        <v>4</v>
      </c>
      <c r="AL11" t="s">
        <v>19</v>
      </c>
      <c r="AM11" t="s">
        <v>19</v>
      </c>
      <c r="AN11" t="s">
        <v>19</v>
      </c>
      <c r="AO11" t="s">
        <v>19</v>
      </c>
      <c r="AP11" t="s">
        <v>19</v>
      </c>
      <c r="AQ11" t="s">
        <v>19</v>
      </c>
      <c r="AR11">
        <v>41</v>
      </c>
      <c r="AS11">
        <v>40</v>
      </c>
      <c r="AT11">
        <v>1</v>
      </c>
      <c r="AU11">
        <v>2</v>
      </c>
      <c r="AV11">
        <v>2</v>
      </c>
      <c r="AW11" t="s">
        <v>19</v>
      </c>
      <c r="AX11">
        <v>0</v>
      </c>
      <c r="AY11">
        <v>0</v>
      </c>
      <c r="AZ11" t="s">
        <v>19</v>
      </c>
      <c r="BA11">
        <v>14</v>
      </c>
      <c r="BB11">
        <v>13</v>
      </c>
      <c r="BC11">
        <v>1</v>
      </c>
    </row>
    <row r="12" spans="1:55">
      <c r="A12" t="s">
        <v>923</v>
      </c>
      <c r="B12">
        <v>22</v>
      </c>
      <c r="C12">
        <v>21</v>
      </c>
      <c r="D12">
        <v>1</v>
      </c>
      <c r="E12">
        <v>14</v>
      </c>
      <c r="F12">
        <v>14</v>
      </c>
      <c r="G12" t="s">
        <v>19</v>
      </c>
      <c r="H12">
        <v>9</v>
      </c>
      <c r="I12">
        <v>9</v>
      </c>
      <c r="J12" t="s">
        <v>19</v>
      </c>
      <c r="K12">
        <v>0</v>
      </c>
      <c r="L12" t="s">
        <v>19</v>
      </c>
      <c r="M12">
        <v>0</v>
      </c>
      <c r="N12" t="s">
        <v>19</v>
      </c>
      <c r="O12" t="s">
        <v>19</v>
      </c>
      <c r="P12" t="s">
        <v>19</v>
      </c>
      <c r="Q12" t="s">
        <v>19</v>
      </c>
      <c r="R12" t="s">
        <v>19</v>
      </c>
      <c r="S12" t="s">
        <v>19</v>
      </c>
      <c r="T12" t="s">
        <v>19</v>
      </c>
      <c r="U12" t="s">
        <v>19</v>
      </c>
      <c r="V12" t="s">
        <v>19</v>
      </c>
      <c r="W12" t="s">
        <v>19</v>
      </c>
      <c r="X12" t="s">
        <v>19</v>
      </c>
      <c r="Y12" t="s">
        <v>19</v>
      </c>
      <c r="Z12">
        <v>7</v>
      </c>
      <c r="AA12">
        <v>6</v>
      </c>
      <c r="AB12">
        <v>0</v>
      </c>
      <c r="AC12" t="s">
        <v>19</v>
      </c>
      <c r="AD12" t="s">
        <v>19</v>
      </c>
      <c r="AE12" t="s">
        <v>19</v>
      </c>
      <c r="AF12" t="s">
        <v>19</v>
      </c>
      <c r="AG12" t="s">
        <v>19</v>
      </c>
      <c r="AH12" t="s">
        <v>19</v>
      </c>
      <c r="AI12">
        <v>1</v>
      </c>
      <c r="AJ12">
        <v>1</v>
      </c>
      <c r="AK12">
        <v>0</v>
      </c>
      <c r="AL12" t="s">
        <v>19</v>
      </c>
      <c r="AM12" t="s">
        <v>19</v>
      </c>
      <c r="AN12" t="s">
        <v>19</v>
      </c>
      <c r="AO12" t="s">
        <v>19</v>
      </c>
      <c r="AP12" t="s">
        <v>19</v>
      </c>
      <c r="AQ12" t="s">
        <v>19</v>
      </c>
      <c r="AR12">
        <v>5</v>
      </c>
      <c r="AS12">
        <v>5</v>
      </c>
      <c r="AT12" t="s">
        <v>19</v>
      </c>
      <c r="AU12">
        <v>1</v>
      </c>
      <c r="AV12">
        <v>1</v>
      </c>
      <c r="AW12" t="s">
        <v>19</v>
      </c>
      <c r="AX12" t="s">
        <v>19</v>
      </c>
      <c r="AY12" t="s">
        <v>19</v>
      </c>
      <c r="AZ12" t="s">
        <v>19</v>
      </c>
      <c r="BA12">
        <v>1</v>
      </c>
      <c r="BB12">
        <v>1</v>
      </c>
      <c r="BC12" t="s">
        <v>19</v>
      </c>
    </row>
    <row r="13" spans="1:55">
      <c r="A13" t="s">
        <v>922</v>
      </c>
      <c r="B13">
        <v>70</v>
      </c>
      <c r="C13">
        <v>66</v>
      </c>
      <c r="D13">
        <v>4</v>
      </c>
      <c r="E13">
        <v>39</v>
      </c>
      <c r="F13">
        <v>37</v>
      </c>
      <c r="G13">
        <v>2</v>
      </c>
      <c r="H13">
        <v>33</v>
      </c>
      <c r="I13">
        <v>32</v>
      </c>
      <c r="J13">
        <v>1</v>
      </c>
      <c r="K13">
        <v>3</v>
      </c>
      <c r="L13">
        <v>2</v>
      </c>
      <c r="M13">
        <v>0</v>
      </c>
      <c r="N13">
        <v>3</v>
      </c>
      <c r="O13">
        <v>2</v>
      </c>
      <c r="P13">
        <v>1</v>
      </c>
      <c r="Q13">
        <v>0</v>
      </c>
      <c r="R13">
        <v>0</v>
      </c>
      <c r="S13" t="s">
        <v>19</v>
      </c>
      <c r="T13">
        <v>0</v>
      </c>
      <c r="U13">
        <v>0</v>
      </c>
      <c r="V13" t="s">
        <v>19</v>
      </c>
      <c r="W13">
        <v>0</v>
      </c>
      <c r="X13" t="s">
        <v>19</v>
      </c>
      <c r="Y13">
        <v>0</v>
      </c>
      <c r="Z13">
        <v>21</v>
      </c>
      <c r="AA13">
        <v>21</v>
      </c>
      <c r="AB13">
        <v>0</v>
      </c>
      <c r="AC13" t="s">
        <v>19</v>
      </c>
      <c r="AD13" t="s">
        <v>19</v>
      </c>
      <c r="AE13" t="s">
        <v>19</v>
      </c>
      <c r="AF13" t="s">
        <v>19</v>
      </c>
      <c r="AG13" t="s">
        <v>19</v>
      </c>
      <c r="AH13" t="s">
        <v>19</v>
      </c>
      <c r="AI13">
        <v>1</v>
      </c>
      <c r="AJ13">
        <v>1</v>
      </c>
      <c r="AK13" t="s">
        <v>19</v>
      </c>
      <c r="AL13">
        <v>1</v>
      </c>
      <c r="AM13">
        <v>0</v>
      </c>
      <c r="AN13">
        <v>0</v>
      </c>
      <c r="AO13" t="s">
        <v>19</v>
      </c>
      <c r="AP13" t="s">
        <v>19</v>
      </c>
      <c r="AQ13" t="s">
        <v>19</v>
      </c>
      <c r="AR13">
        <v>18</v>
      </c>
      <c r="AS13">
        <v>18</v>
      </c>
      <c r="AT13" t="s">
        <v>19</v>
      </c>
      <c r="AU13">
        <v>1</v>
      </c>
      <c r="AV13">
        <v>1</v>
      </c>
      <c r="AW13" t="s">
        <v>19</v>
      </c>
      <c r="AX13">
        <v>1</v>
      </c>
      <c r="AY13">
        <v>1</v>
      </c>
      <c r="AZ13" t="s">
        <v>19</v>
      </c>
      <c r="BA13">
        <v>4</v>
      </c>
      <c r="BB13">
        <v>3</v>
      </c>
      <c r="BC13">
        <v>1</v>
      </c>
    </row>
    <row r="14" spans="1:55">
      <c r="A14" t="s">
        <v>921</v>
      </c>
      <c r="B14">
        <v>109</v>
      </c>
      <c r="C14">
        <v>96</v>
      </c>
      <c r="D14">
        <v>13</v>
      </c>
      <c r="E14">
        <v>64</v>
      </c>
      <c r="F14">
        <v>57</v>
      </c>
      <c r="G14">
        <v>7</v>
      </c>
      <c r="H14">
        <v>38</v>
      </c>
      <c r="I14">
        <v>38</v>
      </c>
      <c r="J14">
        <v>0</v>
      </c>
      <c r="K14">
        <v>7</v>
      </c>
      <c r="L14">
        <v>7</v>
      </c>
      <c r="M14">
        <v>0</v>
      </c>
      <c r="N14">
        <v>5</v>
      </c>
      <c r="O14">
        <v>4</v>
      </c>
      <c r="P14">
        <v>1</v>
      </c>
      <c r="Q14">
        <v>1</v>
      </c>
      <c r="R14">
        <v>1</v>
      </c>
      <c r="S14" t="s">
        <v>19</v>
      </c>
      <c r="T14">
        <v>2</v>
      </c>
      <c r="U14">
        <v>1</v>
      </c>
      <c r="V14">
        <v>0</v>
      </c>
      <c r="W14" t="s">
        <v>19</v>
      </c>
      <c r="X14" t="s">
        <v>19</v>
      </c>
      <c r="Y14" t="s">
        <v>19</v>
      </c>
      <c r="Z14">
        <v>24</v>
      </c>
      <c r="AA14">
        <v>22</v>
      </c>
      <c r="AB14">
        <v>2</v>
      </c>
      <c r="AC14" t="s">
        <v>19</v>
      </c>
      <c r="AD14" t="s">
        <v>19</v>
      </c>
      <c r="AE14" t="s">
        <v>19</v>
      </c>
      <c r="AF14" t="s">
        <v>19</v>
      </c>
      <c r="AG14" t="s">
        <v>19</v>
      </c>
      <c r="AH14" t="s">
        <v>19</v>
      </c>
      <c r="AI14">
        <v>1</v>
      </c>
      <c r="AJ14">
        <v>1</v>
      </c>
      <c r="AK14">
        <v>0</v>
      </c>
      <c r="AL14">
        <v>1</v>
      </c>
      <c r="AM14">
        <v>1</v>
      </c>
      <c r="AN14" t="s">
        <v>19</v>
      </c>
      <c r="AO14">
        <v>2</v>
      </c>
      <c r="AP14">
        <v>2</v>
      </c>
      <c r="AQ14" t="s">
        <v>19</v>
      </c>
      <c r="AR14">
        <v>18</v>
      </c>
      <c r="AS14">
        <v>16</v>
      </c>
      <c r="AT14">
        <v>1</v>
      </c>
      <c r="AU14">
        <v>1</v>
      </c>
      <c r="AV14">
        <v>1</v>
      </c>
      <c r="AW14" t="s">
        <v>19</v>
      </c>
      <c r="AX14">
        <v>1</v>
      </c>
      <c r="AY14">
        <v>1</v>
      </c>
      <c r="AZ14" t="s">
        <v>19</v>
      </c>
      <c r="BA14">
        <v>8</v>
      </c>
      <c r="BB14">
        <v>4</v>
      </c>
      <c r="BC14">
        <v>4</v>
      </c>
    </row>
    <row r="15" spans="1:55">
      <c r="A15" t="s">
        <v>920</v>
      </c>
      <c r="B15">
        <v>52</v>
      </c>
      <c r="C15">
        <v>42</v>
      </c>
      <c r="D15">
        <v>10</v>
      </c>
      <c r="E15">
        <v>26</v>
      </c>
      <c r="F15">
        <v>21</v>
      </c>
      <c r="G15">
        <v>5</v>
      </c>
      <c r="H15">
        <v>8</v>
      </c>
      <c r="I15">
        <v>6</v>
      </c>
      <c r="J15">
        <v>1</v>
      </c>
      <c r="K15">
        <v>6</v>
      </c>
      <c r="L15">
        <v>5</v>
      </c>
      <c r="M15">
        <v>1</v>
      </c>
      <c r="N15">
        <v>1</v>
      </c>
      <c r="O15">
        <v>1</v>
      </c>
      <c r="P15" t="s">
        <v>19</v>
      </c>
      <c r="Q15" t="s">
        <v>19</v>
      </c>
      <c r="R15" t="s">
        <v>19</v>
      </c>
      <c r="S15" t="s">
        <v>19</v>
      </c>
      <c r="T15" t="s">
        <v>19</v>
      </c>
      <c r="U15" t="s">
        <v>19</v>
      </c>
      <c r="V15" t="s">
        <v>19</v>
      </c>
      <c r="W15" t="s">
        <v>19</v>
      </c>
      <c r="X15" t="s">
        <v>19</v>
      </c>
      <c r="Y15" t="s">
        <v>19</v>
      </c>
      <c r="Z15">
        <v>19</v>
      </c>
      <c r="AA15">
        <v>14</v>
      </c>
      <c r="AB15">
        <v>4</v>
      </c>
      <c r="AC15" t="s">
        <v>19</v>
      </c>
      <c r="AD15" t="s">
        <v>19</v>
      </c>
      <c r="AE15" t="s">
        <v>19</v>
      </c>
      <c r="AF15" t="s">
        <v>19</v>
      </c>
      <c r="AG15" t="s">
        <v>19</v>
      </c>
      <c r="AH15" t="s">
        <v>19</v>
      </c>
      <c r="AI15">
        <v>3</v>
      </c>
      <c r="AJ15">
        <v>2</v>
      </c>
      <c r="AK15">
        <v>1</v>
      </c>
      <c r="AL15">
        <v>1</v>
      </c>
      <c r="AM15">
        <v>1</v>
      </c>
      <c r="AN15" t="s">
        <v>19</v>
      </c>
      <c r="AO15" t="s">
        <v>19</v>
      </c>
      <c r="AP15" t="s">
        <v>19</v>
      </c>
      <c r="AQ15" t="s">
        <v>19</v>
      </c>
      <c r="AR15">
        <v>14</v>
      </c>
      <c r="AS15">
        <v>10</v>
      </c>
      <c r="AT15">
        <v>3</v>
      </c>
      <c r="AU15">
        <v>0</v>
      </c>
      <c r="AV15">
        <v>0</v>
      </c>
      <c r="AW15" t="s">
        <v>19</v>
      </c>
      <c r="AX15">
        <v>0</v>
      </c>
      <c r="AY15">
        <v>0</v>
      </c>
      <c r="AZ15" t="s">
        <v>19</v>
      </c>
      <c r="BA15">
        <v>0</v>
      </c>
      <c r="BB15">
        <v>0</v>
      </c>
      <c r="BC15" t="s">
        <v>19</v>
      </c>
    </row>
    <row r="16" spans="1:55">
      <c r="A16" t="s">
        <v>919</v>
      </c>
      <c r="B16">
        <v>10</v>
      </c>
      <c r="C16">
        <v>8</v>
      </c>
      <c r="D16">
        <v>2</v>
      </c>
      <c r="E16">
        <v>5</v>
      </c>
      <c r="F16">
        <v>3</v>
      </c>
      <c r="G16">
        <v>1</v>
      </c>
      <c r="H16">
        <v>3</v>
      </c>
      <c r="I16">
        <v>3</v>
      </c>
      <c r="J16">
        <v>0</v>
      </c>
      <c r="K16">
        <v>1</v>
      </c>
      <c r="L16">
        <v>1</v>
      </c>
      <c r="M16">
        <v>0</v>
      </c>
      <c r="N16" t="s">
        <v>19</v>
      </c>
      <c r="O16" t="s">
        <v>19</v>
      </c>
      <c r="P16" t="s">
        <v>19</v>
      </c>
      <c r="Q16">
        <v>1</v>
      </c>
      <c r="R16">
        <v>0</v>
      </c>
      <c r="S16">
        <v>0</v>
      </c>
      <c r="T16" t="s">
        <v>19</v>
      </c>
      <c r="U16" t="s">
        <v>19</v>
      </c>
      <c r="V16" t="s">
        <v>19</v>
      </c>
      <c r="W16" t="s">
        <v>19</v>
      </c>
      <c r="X16" t="s">
        <v>19</v>
      </c>
      <c r="Y16" t="s">
        <v>19</v>
      </c>
      <c r="Z16">
        <v>4</v>
      </c>
      <c r="AA16">
        <v>4</v>
      </c>
      <c r="AB16" t="s">
        <v>19</v>
      </c>
      <c r="AC16" t="s">
        <v>19</v>
      </c>
      <c r="AD16" t="s">
        <v>19</v>
      </c>
      <c r="AE16" t="s">
        <v>19</v>
      </c>
      <c r="AF16" t="s">
        <v>19</v>
      </c>
      <c r="AG16" t="s">
        <v>19</v>
      </c>
      <c r="AH16" t="s">
        <v>19</v>
      </c>
      <c r="AI16">
        <v>0</v>
      </c>
      <c r="AJ16">
        <v>0</v>
      </c>
      <c r="AK16" t="s">
        <v>19</v>
      </c>
      <c r="AL16" t="s">
        <v>19</v>
      </c>
      <c r="AM16" t="s">
        <v>19</v>
      </c>
      <c r="AN16" t="s">
        <v>19</v>
      </c>
      <c r="AO16" t="s">
        <v>19</v>
      </c>
      <c r="AP16" t="s">
        <v>19</v>
      </c>
      <c r="AQ16" t="s">
        <v>19</v>
      </c>
      <c r="AR16">
        <v>3</v>
      </c>
      <c r="AS16">
        <v>3</v>
      </c>
      <c r="AT16" t="s">
        <v>19</v>
      </c>
      <c r="AU16" t="s">
        <v>19</v>
      </c>
      <c r="AV16" t="s">
        <v>19</v>
      </c>
      <c r="AW16" t="s">
        <v>19</v>
      </c>
      <c r="AX16">
        <v>1</v>
      </c>
      <c r="AY16">
        <v>1</v>
      </c>
      <c r="AZ16" t="s">
        <v>19</v>
      </c>
      <c r="BA16" t="s">
        <v>19</v>
      </c>
      <c r="BB16" t="s">
        <v>19</v>
      </c>
      <c r="BC16" t="s">
        <v>19</v>
      </c>
    </row>
    <row r="17" spans="1:55">
      <c r="A17" t="s">
        <v>918</v>
      </c>
      <c r="B17">
        <v>59</v>
      </c>
      <c r="C17">
        <v>56</v>
      </c>
      <c r="D17">
        <v>3</v>
      </c>
      <c r="E17">
        <v>30</v>
      </c>
      <c r="F17">
        <v>29</v>
      </c>
      <c r="G17">
        <v>1</v>
      </c>
      <c r="H17">
        <v>18</v>
      </c>
      <c r="I17">
        <v>17</v>
      </c>
      <c r="J17">
        <v>1</v>
      </c>
      <c r="K17">
        <v>9</v>
      </c>
      <c r="L17">
        <v>8</v>
      </c>
      <c r="M17">
        <v>1</v>
      </c>
      <c r="N17">
        <v>4</v>
      </c>
      <c r="O17">
        <v>4</v>
      </c>
      <c r="P17">
        <v>0</v>
      </c>
      <c r="Q17">
        <v>0</v>
      </c>
      <c r="R17" t="s">
        <v>19</v>
      </c>
      <c r="S17">
        <v>0</v>
      </c>
      <c r="T17" t="s">
        <v>19</v>
      </c>
      <c r="U17" t="s">
        <v>19</v>
      </c>
      <c r="V17" t="s">
        <v>19</v>
      </c>
      <c r="W17" t="s">
        <v>19</v>
      </c>
      <c r="X17" t="s">
        <v>19</v>
      </c>
      <c r="Y17" t="s">
        <v>19</v>
      </c>
      <c r="Z17">
        <v>16</v>
      </c>
      <c r="AA17">
        <v>15</v>
      </c>
      <c r="AB17">
        <v>1</v>
      </c>
      <c r="AC17" t="s">
        <v>19</v>
      </c>
      <c r="AD17" t="s">
        <v>19</v>
      </c>
      <c r="AE17" t="s">
        <v>19</v>
      </c>
      <c r="AF17" t="s">
        <v>19</v>
      </c>
      <c r="AG17" t="s">
        <v>19</v>
      </c>
      <c r="AH17" t="s">
        <v>19</v>
      </c>
      <c r="AI17">
        <v>2</v>
      </c>
      <c r="AJ17">
        <v>1</v>
      </c>
      <c r="AK17">
        <v>1</v>
      </c>
      <c r="AL17">
        <v>1</v>
      </c>
      <c r="AM17">
        <v>1</v>
      </c>
      <c r="AN17" t="s">
        <v>19</v>
      </c>
      <c r="AO17">
        <v>1</v>
      </c>
      <c r="AP17">
        <v>1</v>
      </c>
      <c r="AQ17" t="s">
        <v>19</v>
      </c>
      <c r="AR17">
        <v>12</v>
      </c>
      <c r="AS17">
        <v>12</v>
      </c>
      <c r="AT17" t="s">
        <v>19</v>
      </c>
      <c r="AU17">
        <v>1</v>
      </c>
      <c r="AV17">
        <v>1</v>
      </c>
      <c r="AW17" t="s">
        <v>19</v>
      </c>
      <c r="AX17" t="s">
        <v>19</v>
      </c>
      <c r="AY17" t="s">
        <v>19</v>
      </c>
      <c r="AZ17" t="s">
        <v>19</v>
      </c>
      <c r="BA17">
        <v>0</v>
      </c>
      <c r="BB17">
        <v>0</v>
      </c>
      <c r="BC17" t="s">
        <v>19</v>
      </c>
    </row>
    <row r="18" spans="1:55">
      <c r="A18" t="s">
        <v>917</v>
      </c>
      <c r="B18">
        <v>329</v>
      </c>
      <c r="C18">
        <v>225</v>
      </c>
      <c r="D18">
        <v>104</v>
      </c>
      <c r="E18">
        <v>160</v>
      </c>
      <c r="F18">
        <v>105</v>
      </c>
      <c r="G18">
        <v>55</v>
      </c>
      <c r="H18">
        <v>85</v>
      </c>
      <c r="I18">
        <v>63</v>
      </c>
      <c r="J18">
        <v>22</v>
      </c>
      <c r="K18">
        <v>47</v>
      </c>
      <c r="L18">
        <v>32</v>
      </c>
      <c r="M18">
        <v>15</v>
      </c>
      <c r="N18">
        <v>1</v>
      </c>
      <c r="O18" t="s">
        <v>19</v>
      </c>
      <c r="P18">
        <v>1</v>
      </c>
      <c r="Q18">
        <v>4</v>
      </c>
      <c r="R18">
        <v>3</v>
      </c>
      <c r="S18">
        <v>1</v>
      </c>
      <c r="T18">
        <v>3</v>
      </c>
      <c r="U18">
        <v>2</v>
      </c>
      <c r="V18">
        <v>1</v>
      </c>
      <c r="W18">
        <v>0</v>
      </c>
      <c r="X18" t="s">
        <v>19</v>
      </c>
      <c r="Y18">
        <v>0</v>
      </c>
      <c r="Z18">
        <v>106</v>
      </c>
      <c r="AA18">
        <v>74</v>
      </c>
      <c r="AB18">
        <v>32</v>
      </c>
      <c r="AC18">
        <v>3</v>
      </c>
      <c r="AD18">
        <v>1</v>
      </c>
      <c r="AE18">
        <v>2</v>
      </c>
      <c r="AF18">
        <v>9</v>
      </c>
      <c r="AG18">
        <v>3</v>
      </c>
      <c r="AH18">
        <v>6</v>
      </c>
      <c r="AI18">
        <v>12</v>
      </c>
      <c r="AJ18">
        <v>4</v>
      </c>
      <c r="AK18">
        <v>8</v>
      </c>
      <c r="AL18">
        <v>3</v>
      </c>
      <c r="AM18">
        <v>2</v>
      </c>
      <c r="AN18">
        <v>1</v>
      </c>
      <c r="AO18" t="s">
        <v>19</v>
      </c>
      <c r="AP18" t="s">
        <v>19</v>
      </c>
      <c r="AQ18" t="s">
        <v>19</v>
      </c>
      <c r="AR18">
        <v>72</v>
      </c>
      <c r="AS18">
        <v>58</v>
      </c>
      <c r="AT18">
        <v>14</v>
      </c>
      <c r="AU18">
        <v>4</v>
      </c>
      <c r="AV18">
        <v>4</v>
      </c>
      <c r="AW18" t="s">
        <v>19</v>
      </c>
      <c r="AX18">
        <v>3</v>
      </c>
      <c r="AY18">
        <v>3</v>
      </c>
      <c r="AZ18" t="s">
        <v>19</v>
      </c>
      <c r="BA18">
        <v>9</v>
      </c>
      <c r="BB18">
        <v>9</v>
      </c>
      <c r="BC18" t="s">
        <v>19</v>
      </c>
    </row>
    <row r="19" spans="1:55">
      <c r="A19" t="s">
        <v>916</v>
      </c>
      <c r="B19">
        <v>350</v>
      </c>
      <c r="C19">
        <v>256</v>
      </c>
      <c r="D19">
        <v>94</v>
      </c>
      <c r="E19">
        <v>198</v>
      </c>
      <c r="F19">
        <v>124</v>
      </c>
      <c r="G19">
        <v>74</v>
      </c>
      <c r="H19">
        <v>108</v>
      </c>
      <c r="I19">
        <v>79</v>
      </c>
      <c r="J19">
        <v>29</v>
      </c>
      <c r="K19">
        <v>22</v>
      </c>
      <c r="L19">
        <v>16</v>
      </c>
      <c r="M19">
        <v>6</v>
      </c>
      <c r="N19">
        <v>4</v>
      </c>
      <c r="O19">
        <v>2</v>
      </c>
      <c r="P19">
        <v>2</v>
      </c>
      <c r="Q19">
        <v>0</v>
      </c>
      <c r="R19" t="s">
        <v>19</v>
      </c>
      <c r="S19">
        <v>0</v>
      </c>
      <c r="T19" t="s">
        <v>19</v>
      </c>
      <c r="U19" t="s">
        <v>19</v>
      </c>
      <c r="V19" t="s">
        <v>19</v>
      </c>
      <c r="W19" t="s">
        <v>19</v>
      </c>
      <c r="X19" t="s">
        <v>19</v>
      </c>
      <c r="Y19" t="s">
        <v>19</v>
      </c>
      <c r="Z19">
        <v>109</v>
      </c>
      <c r="AA19">
        <v>96</v>
      </c>
      <c r="AB19">
        <v>12</v>
      </c>
      <c r="AC19" t="s">
        <v>19</v>
      </c>
      <c r="AD19" t="s">
        <v>19</v>
      </c>
      <c r="AE19" t="s">
        <v>19</v>
      </c>
      <c r="AF19" t="s">
        <v>19</v>
      </c>
      <c r="AG19" t="s">
        <v>19</v>
      </c>
      <c r="AH19" t="s">
        <v>19</v>
      </c>
      <c r="AI19">
        <v>5</v>
      </c>
      <c r="AJ19">
        <v>3</v>
      </c>
      <c r="AK19">
        <v>1</v>
      </c>
      <c r="AL19">
        <v>3</v>
      </c>
      <c r="AM19">
        <v>3</v>
      </c>
      <c r="AN19" t="s">
        <v>19</v>
      </c>
      <c r="AO19">
        <v>3</v>
      </c>
      <c r="AP19">
        <v>3</v>
      </c>
      <c r="AQ19" t="s">
        <v>19</v>
      </c>
      <c r="AR19">
        <v>93</v>
      </c>
      <c r="AS19">
        <v>82</v>
      </c>
      <c r="AT19">
        <v>11</v>
      </c>
      <c r="AU19">
        <v>2</v>
      </c>
      <c r="AV19">
        <v>2</v>
      </c>
      <c r="AW19" t="s">
        <v>19</v>
      </c>
      <c r="AX19">
        <v>4</v>
      </c>
      <c r="AY19">
        <v>4</v>
      </c>
      <c r="AZ19" t="s">
        <v>19</v>
      </c>
      <c r="BA19">
        <v>17</v>
      </c>
      <c r="BB19">
        <v>17</v>
      </c>
      <c r="BC19" t="s">
        <v>19</v>
      </c>
    </row>
    <row r="20" spans="1:55">
      <c r="A20" t="s">
        <v>915</v>
      </c>
      <c r="B20">
        <v>933</v>
      </c>
      <c r="C20">
        <v>599</v>
      </c>
      <c r="D20">
        <v>334</v>
      </c>
      <c r="E20">
        <v>565</v>
      </c>
      <c r="F20">
        <v>335</v>
      </c>
      <c r="G20">
        <v>230</v>
      </c>
      <c r="H20">
        <v>278</v>
      </c>
      <c r="I20">
        <v>193</v>
      </c>
      <c r="J20">
        <v>86</v>
      </c>
      <c r="K20">
        <v>44</v>
      </c>
      <c r="L20">
        <v>29</v>
      </c>
      <c r="M20">
        <v>15</v>
      </c>
      <c r="N20">
        <v>4</v>
      </c>
      <c r="O20">
        <v>1</v>
      </c>
      <c r="P20">
        <v>3</v>
      </c>
      <c r="Q20">
        <v>8</v>
      </c>
      <c r="R20">
        <v>6</v>
      </c>
      <c r="S20">
        <v>3</v>
      </c>
      <c r="T20">
        <v>2</v>
      </c>
      <c r="U20">
        <v>1</v>
      </c>
      <c r="V20">
        <v>1</v>
      </c>
      <c r="W20">
        <v>1</v>
      </c>
      <c r="X20" t="s">
        <v>19</v>
      </c>
      <c r="Y20">
        <v>1</v>
      </c>
      <c r="Z20">
        <v>290</v>
      </c>
      <c r="AA20">
        <v>210</v>
      </c>
      <c r="AB20">
        <v>80</v>
      </c>
      <c r="AC20" t="s">
        <v>19</v>
      </c>
      <c r="AD20" t="s">
        <v>19</v>
      </c>
      <c r="AE20" t="s">
        <v>19</v>
      </c>
      <c r="AF20" t="s">
        <v>19</v>
      </c>
      <c r="AG20" t="s">
        <v>19</v>
      </c>
      <c r="AH20" t="s">
        <v>19</v>
      </c>
      <c r="AI20">
        <v>20</v>
      </c>
      <c r="AJ20">
        <v>9</v>
      </c>
      <c r="AK20">
        <v>11</v>
      </c>
      <c r="AL20">
        <v>1</v>
      </c>
      <c r="AM20" t="s">
        <v>19</v>
      </c>
      <c r="AN20">
        <v>1</v>
      </c>
      <c r="AO20">
        <v>14</v>
      </c>
      <c r="AP20">
        <v>13</v>
      </c>
      <c r="AQ20">
        <v>2</v>
      </c>
      <c r="AR20">
        <v>222</v>
      </c>
      <c r="AS20">
        <v>161</v>
      </c>
      <c r="AT20">
        <v>61</v>
      </c>
      <c r="AU20">
        <v>11</v>
      </c>
      <c r="AV20">
        <v>7</v>
      </c>
      <c r="AW20">
        <v>4</v>
      </c>
      <c r="AX20">
        <v>22</v>
      </c>
      <c r="AY20">
        <v>21</v>
      </c>
      <c r="AZ20">
        <v>2</v>
      </c>
      <c r="BA20">
        <v>19</v>
      </c>
      <c r="BB20">
        <v>18</v>
      </c>
      <c r="BC20">
        <v>1</v>
      </c>
    </row>
    <row r="21" spans="1:55">
      <c r="A21" t="s">
        <v>914</v>
      </c>
      <c r="B21">
        <v>853</v>
      </c>
      <c r="C21">
        <v>602</v>
      </c>
      <c r="D21">
        <v>251</v>
      </c>
      <c r="E21">
        <v>454</v>
      </c>
      <c r="F21">
        <v>270</v>
      </c>
      <c r="G21">
        <v>185</v>
      </c>
      <c r="H21">
        <v>257</v>
      </c>
      <c r="I21">
        <v>184</v>
      </c>
      <c r="J21">
        <v>74</v>
      </c>
      <c r="K21">
        <v>90</v>
      </c>
      <c r="L21">
        <v>71</v>
      </c>
      <c r="M21">
        <v>20</v>
      </c>
      <c r="N21">
        <v>4</v>
      </c>
      <c r="O21">
        <v>1</v>
      </c>
      <c r="P21">
        <v>3</v>
      </c>
      <c r="Q21">
        <v>33</v>
      </c>
      <c r="R21">
        <v>32</v>
      </c>
      <c r="S21">
        <v>1</v>
      </c>
      <c r="T21">
        <v>19</v>
      </c>
      <c r="U21">
        <v>18</v>
      </c>
      <c r="V21">
        <v>1</v>
      </c>
      <c r="W21">
        <v>4</v>
      </c>
      <c r="X21">
        <v>4</v>
      </c>
      <c r="Y21" t="s">
        <v>19</v>
      </c>
      <c r="Z21">
        <v>231</v>
      </c>
      <c r="AA21">
        <v>193</v>
      </c>
      <c r="AB21">
        <v>39</v>
      </c>
      <c r="AC21" t="s">
        <v>19</v>
      </c>
      <c r="AD21" t="s">
        <v>19</v>
      </c>
      <c r="AE21" t="s">
        <v>19</v>
      </c>
      <c r="AF21" t="s">
        <v>19</v>
      </c>
      <c r="AG21" t="s">
        <v>19</v>
      </c>
      <c r="AH21" t="s">
        <v>19</v>
      </c>
      <c r="AI21">
        <v>8</v>
      </c>
      <c r="AJ21">
        <v>7</v>
      </c>
      <c r="AK21">
        <v>2</v>
      </c>
      <c r="AL21">
        <v>2</v>
      </c>
      <c r="AM21">
        <v>1</v>
      </c>
      <c r="AN21">
        <v>1</v>
      </c>
      <c r="AO21">
        <v>3</v>
      </c>
      <c r="AP21">
        <v>3</v>
      </c>
      <c r="AQ21" t="s">
        <v>19</v>
      </c>
      <c r="AR21">
        <v>197</v>
      </c>
      <c r="AS21">
        <v>162</v>
      </c>
      <c r="AT21">
        <v>35</v>
      </c>
      <c r="AU21">
        <v>11</v>
      </c>
      <c r="AV21">
        <v>10</v>
      </c>
      <c r="AW21">
        <v>2</v>
      </c>
      <c r="AX21">
        <v>10</v>
      </c>
      <c r="AY21">
        <v>10</v>
      </c>
      <c r="AZ21" t="s">
        <v>19</v>
      </c>
      <c r="BA21">
        <v>17</v>
      </c>
      <c r="BB21">
        <v>14</v>
      </c>
      <c r="BC21">
        <v>3</v>
      </c>
    </row>
    <row r="22" spans="1:55">
      <c r="A22" t="s">
        <v>913</v>
      </c>
      <c r="B22">
        <v>137</v>
      </c>
      <c r="C22">
        <v>110</v>
      </c>
      <c r="D22">
        <v>27</v>
      </c>
      <c r="E22">
        <v>84</v>
      </c>
      <c r="F22">
        <v>60</v>
      </c>
      <c r="G22">
        <v>24</v>
      </c>
      <c r="H22">
        <v>65</v>
      </c>
      <c r="I22">
        <v>54</v>
      </c>
      <c r="J22">
        <v>11</v>
      </c>
      <c r="K22">
        <v>7</v>
      </c>
      <c r="L22">
        <v>5</v>
      </c>
      <c r="M22">
        <v>2</v>
      </c>
      <c r="N22">
        <v>1</v>
      </c>
      <c r="O22" t="s">
        <v>19</v>
      </c>
      <c r="P22">
        <v>1</v>
      </c>
      <c r="Q22" t="s">
        <v>19</v>
      </c>
      <c r="R22" t="s">
        <v>19</v>
      </c>
      <c r="S22" t="s">
        <v>19</v>
      </c>
      <c r="T22" t="s">
        <v>19</v>
      </c>
      <c r="U22" t="s">
        <v>19</v>
      </c>
      <c r="V22" t="s">
        <v>19</v>
      </c>
      <c r="W22" t="s">
        <v>19</v>
      </c>
      <c r="X22" t="s">
        <v>19</v>
      </c>
      <c r="Y22" t="s">
        <v>19</v>
      </c>
      <c r="Z22">
        <v>41</v>
      </c>
      <c r="AA22">
        <v>41</v>
      </c>
      <c r="AB22" t="s">
        <v>19</v>
      </c>
      <c r="AC22" t="s">
        <v>19</v>
      </c>
      <c r="AD22" t="s">
        <v>19</v>
      </c>
      <c r="AE22" t="s">
        <v>19</v>
      </c>
      <c r="AF22" t="s">
        <v>19</v>
      </c>
      <c r="AG22" t="s">
        <v>19</v>
      </c>
      <c r="AH22" t="s">
        <v>19</v>
      </c>
      <c r="AI22" t="s">
        <v>19</v>
      </c>
      <c r="AJ22" t="s">
        <v>19</v>
      </c>
      <c r="AK22" t="s">
        <v>19</v>
      </c>
      <c r="AL22" t="s">
        <v>19</v>
      </c>
      <c r="AM22" t="s">
        <v>19</v>
      </c>
      <c r="AN22" t="s">
        <v>19</v>
      </c>
      <c r="AO22" t="s">
        <v>19</v>
      </c>
      <c r="AP22" t="s">
        <v>19</v>
      </c>
      <c r="AQ22" t="s">
        <v>19</v>
      </c>
      <c r="AR22">
        <v>37</v>
      </c>
      <c r="AS22">
        <v>37</v>
      </c>
      <c r="AT22" t="s">
        <v>19</v>
      </c>
      <c r="AU22" t="s">
        <v>19</v>
      </c>
      <c r="AV22" t="s">
        <v>19</v>
      </c>
      <c r="AW22" t="s">
        <v>19</v>
      </c>
      <c r="AX22">
        <v>4</v>
      </c>
      <c r="AY22">
        <v>4</v>
      </c>
      <c r="AZ22" t="s">
        <v>19</v>
      </c>
      <c r="BA22">
        <v>4</v>
      </c>
      <c r="BB22">
        <v>4</v>
      </c>
      <c r="BC22" t="s">
        <v>19</v>
      </c>
    </row>
    <row r="23" spans="1:55">
      <c r="A23" t="s">
        <v>912</v>
      </c>
      <c r="B23">
        <v>58</v>
      </c>
      <c r="C23">
        <v>34</v>
      </c>
      <c r="D23">
        <v>25</v>
      </c>
      <c r="E23">
        <v>30</v>
      </c>
      <c r="F23">
        <v>20</v>
      </c>
      <c r="G23">
        <v>10</v>
      </c>
      <c r="H23">
        <v>13</v>
      </c>
      <c r="I23">
        <v>8</v>
      </c>
      <c r="J23">
        <v>5</v>
      </c>
      <c r="K23">
        <v>1</v>
      </c>
      <c r="L23">
        <v>1</v>
      </c>
      <c r="M23">
        <v>0</v>
      </c>
      <c r="N23">
        <v>3</v>
      </c>
      <c r="O23" t="s">
        <v>19</v>
      </c>
      <c r="P23">
        <v>3</v>
      </c>
      <c r="Q23" t="s">
        <v>19</v>
      </c>
      <c r="R23" t="s">
        <v>19</v>
      </c>
      <c r="S23" t="s">
        <v>19</v>
      </c>
      <c r="T23" t="s">
        <v>19</v>
      </c>
      <c r="U23" t="s">
        <v>19</v>
      </c>
      <c r="V23" t="s">
        <v>19</v>
      </c>
      <c r="W23" t="s">
        <v>19</v>
      </c>
      <c r="X23" t="s">
        <v>19</v>
      </c>
      <c r="Y23" t="s">
        <v>19</v>
      </c>
      <c r="Z23">
        <v>19</v>
      </c>
      <c r="AA23">
        <v>10</v>
      </c>
      <c r="AB23">
        <v>9</v>
      </c>
      <c r="AC23" t="s">
        <v>19</v>
      </c>
      <c r="AD23" t="s">
        <v>19</v>
      </c>
      <c r="AE23" t="s">
        <v>19</v>
      </c>
      <c r="AF23" t="s">
        <v>19</v>
      </c>
      <c r="AG23" t="s">
        <v>19</v>
      </c>
      <c r="AH23" t="s">
        <v>19</v>
      </c>
      <c r="AI23">
        <v>2</v>
      </c>
      <c r="AJ23">
        <v>1</v>
      </c>
      <c r="AK23">
        <v>2</v>
      </c>
      <c r="AL23">
        <v>3</v>
      </c>
      <c r="AM23" t="s">
        <v>19</v>
      </c>
      <c r="AN23">
        <v>3</v>
      </c>
      <c r="AO23">
        <v>1</v>
      </c>
      <c r="AP23">
        <v>1</v>
      </c>
      <c r="AQ23" t="s">
        <v>19</v>
      </c>
      <c r="AR23">
        <v>9</v>
      </c>
      <c r="AS23">
        <v>4</v>
      </c>
      <c r="AT23">
        <v>5</v>
      </c>
      <c r="AU23">
        <v>3</v>
      </c>
      <c r="AV23">
        <v>3</v>
      </c>
      <c r="AW23" t="s">
        <v>19</v>
      </c>
      <c r="AX23">
        <v>2</v>
      </c>
      <c r="AY23">
        <v>2</v>
      </c>
      <c r="AZ23" t="s">
        <v>19</v>
      </c>
      <c r="BA23">
        <v>6</v>
      </c>
      <c r="BB23">
        <v>3</v>
      </c>
      <c r="BC23">
        <v>3</v>
      </c>
    </row>
    <row r="24" spans="1:55">
      <c r="A24" t="s">
        <v>911</v>
      </c>
      <c r="B24">
        <v>53</v>
      </c>
      <c r="C24">
        <v>51</v>
      </c>
      <c r="D24">
        <v>3</v>
      </c>
      <c r="E24">
        <v>33</v>
      </c>
      <c r="F24">
        <v>30</v>
      </c>
      <c r="G24">
        <v>3</v>
      </c>
      <c r="H24">
        <v>22</v>
      </c>
      <c r="I24">
        <v>21</v>
      </c>
      <c r="J24">
        <v>1</v>
      </c>
      <c r="K24">
        <v>2</v>
      </c>
      <c r="L24">
        <v>2</v>
      </c>
      <c r="M24" t="s">
        <v>19</v>
      </c>
      <c r="N24">
        <v>1</v>
      </c>
      <c r="O24">
        <v>1</v>
      </c>
      <c r="P24" t="s">
        <v>19</v>
      </c>
      <c r="Q24" t="s">
        <v>19</v>
      </c>
      <c r="R24" t="s">
        <v>19</v>
      </c>
      <c r="S24" t="s">
        <v>19</v>
      </c>
      <c r="T24" t="s">
        <v>19</v>
      </c>
      <c r="U24" t="s">
        <v>19</v>
      </c>
      <c r="V24" t="s">
        <v>19</v>
      </c>
      <c r="W24" t="s">
        <v>19</v>
      </c>
      <c r="X24" t="s">
        <v>19</v>
      </c>
      <c r="Y24" t="s">
        <v>19</v>
      </c>
      <c r="Z24">
        <v>15</v>
      </c>
      <c r="AA24">
        <v>15</v>
      </c>
      <c r="AB24" t="s">
        <v>19</v>
      </c>
      <c r="AC24" t="s">
        <v>19</v>
      </c>
      <c r="AD24" t="s">
        <v>19</v>
      </c>
      <c r="AE24" t="s">
        <v>19</v>
      </c>
      <c r="AF24" t="s">
        <v>19</v>
      </c>
      <c r="AG24" t="s">
        <v>19</v>
      </c>
      <c r="AH24" t="s">
        <v>19</v>
      </c>
      <c r="AI24" t="s">
        <v>19</v>
      </c>
      <c r="AJ24" t="s">
        <v>19</v>
      </c>
      <c r="AK24" t="s">
        <v>19</v>
      </c>
      <c r="AL24" t="s">
        <v>19</v>
      </c>
      <c r="AM24" t="s">
        <v>19</v>
      </c>
      <c r="AN24" t="s">
        <v>19</v>
      </c>
      <c r="AO24" t="s">
        <v>19</v>
      </c>
      <c r="AP24" t="s">
        <v>19</v>
      </c>
      <c r="AQ24" t="s">
        <v>19</v>
      </c>
      <c r="AR24">
        <v>12</v>
      </c>
      <c r="AS24">
        <v>12</v>
      </c>
      <c r="AT24" t="s">
        <v>19</v>
      </c>
      <c r="AU24">
        <v>3</v>
      </c>
      <c r="AV24">
        <v>3</v>
      </c>
      <c r="AW24" t="s">
        <v>19</v>
      </c>
      <c r="AX24" t="s">
        <v>19</v>
      </c>
      <c r="AY24" t="s">
        <v>19</v>
      </c>
      <c r="AZ24" t="s">
        <v>19</v>
      </c>
      <c r="BA24">
        <v>3</v>
      </c>
      <c r="BB24">
        <v>3</v>
      </c>
      <c r="BC24" t="s">
        <v>19</v>
      </c>
    </row>
    <row r="25" spans="1:55">
      <c r="A25" t="s">
        <v>910</v>
      </c>
      <c r="B25">
        <v>80</v>
      </c>
      <c r="C25">
        <v>62</v>
      </c>
      <c r="D25">
        <v>17</v>
      </c>
      <c r="E25">
        <v>32</v>
      </c>
      <c r="F25">
        <v>25</v>
      </c>
      <c r="G25">
        <v>8</v>
      </c>
      <c r="H25">
        <v>22</v>
      </c>
      <c r="I25">
        <v>16</v>
      </c>
      <c r="J25">
        <v>6</v>
      </c>
      <c r="K25">
        <v>13</v>
      </c>
      <c r="L25">
        <v>9</v>
      </c>
      <c r="M25">
        <v>5</v>
      </c>
      <c r="N25">
        <v>3</v>
      </c>
      <c r="O25">
        <v>2</v>
      </c>
      <c r="P25">
        <v>2</v>
      </c>
      <c r="Q25">
        <v>0</v>
      </c>
      <c r="R25">
        <v>0</v>
      </c>
      <c r="S25" t="s">
        <v>19</v>
      </c>
      <c r="T25">
        <v>0</v>
      </c>
      <c r="U25">
        <v>0</v>
      </c>
      <c r="V25">
        <v>0</v>
      </c>
      <c r="W25" t="s">
        <v>19</v>
      </c>
      <c r="X25" t="s">
        <v>19</v>
      </c>
      <c r="Y25" t="s">
        <v>19</v>
      </c>
      <c r="Z25">
        <v>29</v>
      </c>
      <c r="AA25">
        <v>25</v>
      </c>
      <c r="AB25">
        <v>3</v>
      </c>
      <c r="AC25" t="s">
        <v>19</v>
      </c>
      <c r="AD25" t="s">
        <v>19</v>
      </c>
      <c r="AE25" t="s">
        <v>19</v>
      </c>
      <c r="AF25" t="s">
        <v>19</v>
      </c>
      <c r="AG25" t="s">
        <v>19</v>
      </c>
      <c r="AH25" t="s">
        <v>19</v>
      </c>
      <c r="AI25">
        <v>5</v>
      </c>
      <c r="AJ25">
        <v>4</v>
      </c>
      <c r="AK25">
        <v>1</v>
      </c>
      <c r="AL25">
        <v>2</v>
      </c>
      <c r="AM25">
        <v>2</v>
      </c>
      <c r="AN25" t="s">
        <v>19</v>
      </c>
      <c r="AO25">
        <v>1</v>
      </c>
      <c r="AP25">
        <v>1</v>
      </c>
      <c r="AQ25" t="s">
        <v>19</v>
      </c>
      <c r="AR25">
        <v>21</v>
      </c>
      <c r="AS25">
        <v>19</v>
      </c>
      <c r="AT25">
        <v>2</v>
      </c>
      <c r="AU25" t="s">
        <v>19</v>
      </c>
      <c r="AV25" t="s">
        <v>19</v>
      </c>
      <c r="AW25" t="s">
        <v>19</v>
      </c>
      <c r="AX25" t="s">
        <v>19</v>
      </c>
      <c r="AY25" t="s">
        <v>19</v>
      </c>
      <c r="AZ25" t="s">
        <v>19</v>
      </c>
      <c r="BA25">
        <v>2</v>
      </c>
      <c r="BB25">
        <v>2</v>
      </c>
      <c r="BC25" t="s">
        <v>19</v>
      </c>
    </row>
    <row r="26" spans="1:55">
      <c r="A26" t="s">
        <v>909</v>
      </c>
      <c r="B26">
        <v>38</v>
      </c>
      <c r="C26">
        <v>33</v>
      </c>
      <c r="D26">
        <v>4</v>
      </c>
      <c r="E26">
        <v>17</v>
      </c>
      <c r="F26">
        <v>13</v>
      </c>
      <c r="G26">
        <v>4</v>
      </c>
      <c r="H26">
        <v>11</v>
      </c>
      <c r="I26">
        <v>8</v>
      </c>
      <c r="J26">
        <v>3</v>
      </c>
      <c r="K26">
        <v>4</v>
      </c>
      <c r="L26">
        <v>4</v>
      </c>
      <c r="M26">
        <v>0</v>
      </c>
      <c r="N26" t="s">
        <v>19</v>
      </c>
      <c r="O26" t="s">
        <v>19</v>
      </c>
      <c r="P26" t="s">
        <v>19</v>
      </c>
      <c r="Q26">
        <v>0</v>
      </c>
      <c r="R26">
        <v>0</v>
      </c>
      <c r="S26" t="s">
        <v>19</v>
      </c>
      <c r="T26">
        <v>0</v>
      </c>
      <c r="U26">
        <v>0</v>
      </c>
      <c r="V26" t="s">
        <v>19</v>
      </c>
      <c r="W26">
        <v>0</v>
      </c>
      <c r="X26">
        <v>0</v>
      </c>
      <c r="Y26" t="s">
        <v>19</v>
      </c>
      <c r="Z26">
        <v>16</v>
      </c>
      <c r="AA26">
        <v>16</v>
      </c>
      <c r="AB26" t="s">
        <v>19</v>
      </c>
      <c r="AC26" t="s">
        <v>19</v>
      </c>
      <c r="AD26" t="s">
        <v>19</v>
      </c>
      <c r="AE26" t="s">
        <v>19</v>
      </c>
      <c r="AF26" t="s">
        <v>19</v>
      </c>
      <c r="AG26" t="s">
        <v>19</v>
      </c>
      <c r="AH26" t="s">
        <v>19</v>
      </c>
      <c r="AI26">
        <v>7</v>
      </c>
      <c r="AJ26">
        <v>7</v>
      </c>
      <c r="AK26" t="s">
        <v>19</v>
      </c>
      <c r="AL26" t="s">
        <v>19</v>
      </c>
      <c r="AM26" t="s">
        <v>19</v>
      </c>
      <c r="AN26" t="s">
        <v>19</v>
      </c>
      <c r="AO26" t="s">
        <v>19</v>
      </c>
      <c r="AP26" t="s">
        <v>19</v>
      </c>
      <c r="AQ26" t="s">
        <v>19</v>
      </c>
      <c r="AR26">
        <v>9</v>
      </c>
      <c r="AS26">
        <v>9</v>
      </c>
      <c r="AT26" t="s">
        <v>19</v>
      </c>
      <c r="AU26" t="s">
        <v>19</v>
      </c>
      <c r="AV26" t="s">
        <v>19</v>
      </c>
      <c r="AW26" t="s">
        <v>19</v>
      </c>
      <c r="AX26" t="s">
        <v>19</v>
      </c>
      <c r="AY26" t="s">
        <v>19</v>
      </c>
      <c r="AZ26" t="s">
        <v>19</v>
      </c>
      <c r="BA26" t="s">
        <v>19</v>
      </c>
      <c r="BB26" t="s">
        <v>19</v>
      </c>
      <c r="BC26" t="s">
        <v>19</v>
      </c>
    </row>
    <row r="27" spans="1:55">
      <c r="A27" t="s">
        <v>908</v>
      </c>
      <c r="B27">
        <v>72</v>
      </c>
      <c r="C27">
        <v>63</v>
      </c>
      <c r="D27">
        <v>9</v>
      </c>
      <c r="E27">
        <v>38</v>
      </c>
      <c r="F27">
        <v>34</v>
      </c>
      <c r="G27">
        <v>5</v>
      </c>
      <c r="H27">
        <v>19</v>
      </c>
      <c r="I27">
        <v>17</v>
      </c>
      <c r="J27">
        <v>2</v>
      </c>
      <c r="K27">
        <v>6</v>
      </c>
      <c r="L27">
        <v>4</v>
      </c>
      <c r="M27">
        <v>2</v>
      </c>
      <c r="N27">
        <v>3</v>
      </c>
      <c r="O27">
        <v>3</v>
      </c>
      <c r="P27" t="s">
        <v>19</v>
      </c>
      <c r="Q27" t="s">
        <v>19</v>
      </c>
      <c r="R27" t="s">
        <v>19</v>
      </c>
      <c r="S27" t="s">
        <v>19</v>
      </c>
      <c r="T27" t="s">
        <v>19</v>
      </c>
      <c r="U27" t="s">
        <v>19</v>
      </c>
      <c r="V27" t="s">
        <v>19</v>
      </c>
      <c r="W27" t="s">
        <v>19</v>
      </c>
      <c r="X27" t="s">
        <v>19</v>
      </c>
      <c r="Y27" t="s">
        <v>19</v>
      </c>
      <c r="Z27">
        <v>25</v>
      </c>
      <c r="AA27">
        <v>22</v>
      </c>
      <c r="AB27">
        <v>3</v>
      </c>
      <c r="AC27">
        <v>0</v>
      </c>
      <c r="AD27" t="s">
        <v>19</v>
      </c>
      <c r="AE27">
        <v>0</v>
      </c>
      <c r="AF27" t="s">
        <v>19</v>
      </c>
      <c r="AG27" t="s">
        <v>19</v>
      </c>
      <c r="AH27" t="s">
        <v>19</v>
      </c>
      <c r="AI27">
        <v>4</v>
      </c>
      <c r="AJ27">
        <v>4</v>
      </c>
      <c r="AK27">
        <v>1</v>
      </c>
      <c r="AL27">
        <v>3</v>
      </c>
      <c r="AM27">
        <v>3</v>
      </c>
      <c r="AN27" t="s">
        <v>19</v>
      </c>
      <c r="AO27" t="s">
        <v>19</v>
      </c>
      <c r="AP27" t="s">
        <v>19</v>
      </c>
      <c r="AQ27" t="s">
        <v>19</v>
      </c>
      <c r="AR27">
        <v>14</v>
      </c>
      <c r="AS27">
        <v>12</v>
      </c>
      <c r="AT27">
        <v>2</v>
      </c>
      <c r="AU27">
        <v>3</v>
      </c>
      <c r="AV27">
        <v>3</v>
      </c>
      <c r="AW27" t="s">
        <v>19</v>
      </c>
      <c r="AX27" t="s">
        <v>19</v>
      </c>
      <c r="AY27" t="s">
        <v>19</v>
      </c>
      <c r="AZ27" t="s">
        <v>19</v>
      </c>
      <c r="BA27">
        <v>1</v>
      </c>
      <c r="BB27">
        <v>1</v>
      </c>
      <c r="BC27" t="s">
        <v>19</v>
      </c>
    </row>
    <row r="28" spans="1:55">
      <c r="A28" t="s">
        <v>907</v>
      </c>
      <c r="B28">
        <v>84</v>
      </c>
      <c r="C28">
        <v>49</v>
      </c>
      <c r="D28">
        <v>34</v>
      </c>
      <c r="E28">
        <v>57</v>
      </c>
      <c r="F28">
        <v>30</v>
      </c>
      <c r="G28">
        <v>27</v>
      </c>
      <c r="H28">
        <v>29</v>
      </c>
      <c r="I28">
        <v>22</v>
      </c>
      <c r="J28">
        <v>7</v>
      </c>
      <c r="K28">
        <v>1</v>
      </c>
      <c r="L28">
        <v>1</v>
      </c>
      <c r="M28">
        <v>1</v>
      </c>
      <c r="N28">
        <v>1</v>
      </c>
      <c r="O28">
        <v>0</v>
      </c>
      <c r="P28">
        <v>1</v>
      </c>
      <c r="Q28" t="s">
        <v>19</v>
      </c>
      <c r="R28" t="s">
        <v>19</v>
      </c>
      <c r="S28" t="s">
        <v>19</v>
      </c>
      <c r="T28" t="s">
        <v>19</v>
      </c>
      <c r="U28" t="s">
        <v>19</v>
      </c>
      <c r="V28" t="s">
        <v>19</v>
      </c>
      <c r="W28" t="s">
        <v>19</v>
      </c>
      <c r="X28" t="s">
        <v>19</v>
      </c>
      <c r="Y28" t="s">
        <v>19</v>
      </c>
      <c r="Z28">
        <v>22</v>
      </c>
      <c r="AA28">
        <v>16</v>
      </c>
      <c r="AB28">
        <v>6</v>
      </c>
      <c r="AC28" t="s">
        <v>19</v>
      </c>
      <c r="AD28" t="s">
        <v>19</v>
      </c>
      <c r="AE28" t="s">
        <v>19</v>
      </c>
      <c r="AF28">
        <v>1</v>
      </c>
      <c r="AG28">
        <v>1</v>
      </c>
      <c r="AH28" t="s">
        <v>19</v>
      </c>
      <c r="AI28">
        <v>2</v>
      </c>
      <c r="AJ28">
        <v>2</v>
      </c>
      <c r="AK28">
        <v>1</v>
      </c>
      <c r="AL28">
        <v>3</v>
      </c>
      <c r="AM28">
        <v>1</v>
      </c>
      <c r="AN28">
        <v>1</v>
      </c>
      <c r="AO28">
        <v>1</v>
      </c>
      <c r="AP28">
        <v>1</v>
      </c>
      <c r="AQ28" t="s">
        <v>19</v>
      </c>
      <c r="AR28">
        <v>13</v>
      </c>
      <c r="AS28">
        <v>11</v>
      </c>
      <c r="AT28">
        <v>2</v>
      </c>
      <c r="AU28">
        <v>1</v>
      </c>
      <c r="AV28" t="s">
        <v>19</v>
      </c>
      <c r="AW28">
        <v>1</v>
      </c>
      <c r="AX28">
        <v>2</v>
      </c>
      <c r="AY28">
        <v>1</v>
      </c>
      <c r="AZ28">
        <v>1</v>
      </c>
      <c r="BA28">
        <v>2</v>
      </c>
      <c r="BB28">
        <v>2</v>
      </c>
      <c r="BC28" t="s">
        <v>19</v>
      </c>
    </row>
    <row r="29" spans="1:55">
      <c r="A29" t="s">
        <v>906</v>
      </c>
      <c r="B29">
        <v>200</v>
      </c>
      <c r="C29">
        <v>152</v>
      </c>
      <c r="D29">
        <v>49</v>
      </c>
      <c r="E29">
        <v>104</v>
      </c>
      <c r="F29">
        <v>71</v>
      </c>
      <c r="G29">
        <v>34</v>
      </c>
      <c r="H29">
        <v>72</v>
      </c>
      <c r="I29">
        <v>54</v>
      </c>
      <c r="J29">
        <v>18</v>
      </c>
      <c r="K29">
        <v>14</v>
      </c>
      <c r="L29">
        <v>12</v>
      </c>
      <c r="M29">
        <v>2</v>
      </c>
      <c r="N29">
        <v>1</v>
      </c>
      <c r="O29" t="s">
        <v>19</v>
      </c>
      <c r="P29">
        <v>1</v>
      </c>
      <c r="Q29">
        <v>1</v>
      </c>
      <c r="R29">
        <v>1</v>
      </c>
      <c r="S29" t="s">
        <v>19</v>
      </c>
      <c r="T29" t="s">
        <v>19</v>
      </c>
      <c r="U29" t="s">
        <v>19</v>
      </c>
      <c r="V29" t="s">
        <v>19</v>
      </c>
      <c r="W29" t="s">
        <v>19</v>
      </c>
      <c r="X29" t="s">
        <v>19</v>
      </c>
      <c r="Y29" t="s">
        <v>19</v>
      </c>
      <c r="Z29">
        <v>75</v>
      </c>
      <c r="AA29">
        <v>63</v>
      </c>
      <c r="AB29">
        <v>12</v>
      </c>
      <c r="AC29" t="s">
        <v>19</v>
      </c>
      <c r="AD29" t="s">
        <v>19</v>
      </c>
      <c r="AE29" t="s">
        <v>19</v>
      </c>
      <c r="AF29" t="s">
        <v>19</v>
      </c>
      <c r="AG29" t="s">
        <v>19</v>
      </c>
      <c r="AH29" t="s">
        <v>19</v>
      </c>
      <c r="AI29">
        <v>5</v>
      </c>
      <c r="AJ29">
        <v>5</v>
      </c>
      <c r="AK29" t="s">
        <v>19</v>
      </c>
      <c r="AL29">
        <v>8</v>
      </c>
      <c r="AM29">
        <v>6</v>
      </c>
      <c r="AN29">
        <v>2</v>
      </c>
      <c r="AO29">
        <v>2</v>
      </c>
      <c r="AP29">
        <v>1</v>
      </c>
      <c r="AQ29">
        <v>1</v>
      </c>
      <c r="AR29">
        <v>60</v>
      </c>
      <c r="AS29">
        <v>50</v>
      </c>
      <c r="AT29">
        <v>10</v>
      </c>
      <c r="AU29">
        <v>1</v>
      </c>
      <c r="AV29">
        <v>1</v>
      </c>
      <c r="AW29" t="s">
        <v>19</v>
      </c>
      <c r="AX29" t="s">
        <v>19</v>
      </c>
      <c r="AY29" t="s">
        <v>19</v>
      </c>
      <c r="AZ29" t="s">
        <v>19</v>
      </c>
      <c r="BA29">
        <v>5</v>
      </c>
      <c r="BB29">
        <v>5</v>
      </c>
      <c r="BC29" t="s">
        <v>19</v>
      </c>
    </row>
    <row r="30" spans="1:55">
      <c r="A30" t="s">
        <v>905</v>
      </c>
      <c r="B30">
        <v>489</v>
      </c>
      <c r="C30">
        <v>310</v>
      </c>
      <c r="D30">
        <v>179</v>
      </c>
      <c r="E30">
        <v>329</v>
      </c>
      <c r="F30">
        <v>171</v>
      </c>
      <c r="G30">
        <v>158</v>
      </c>
      <c r="H30">
        <v>159</v>
      </c>
      <c r="I30">
        <v>105</v>
      </c>
      <c r="J30">
        <v>54</v>
      </c>
      <c r="K30">
        <v>9</v>
      </c>
      <c r="L30">
        <v>5</v>
      </c>
      <c r="M30">
        <v>4</v>
      </c>
      <c r="N30">
        <v>6</v>
      </c>
      <c r="O30">
        <v>5</v>
      </c>
      <c r="P30">
        <v>1</v>
      </c>
      <c r="Q30" t="s">
        <v>19</v>
      </c>
      <c r="R30" t="s">
        <v>19</v>
      </c>
      <c r="S30" t="s">
        <v>19</v>
      </c>
      <c r="T30" t="s">
        <v>19</v>
      </c>
      <c r="U30" t="s">
        <v>19</v>
      </c>
      <c r="V30" t="s">
        <v>19</v>
      </c>
      <c r="W30" t="s">
        <v>19</v>
      </c>
      <c r="X30" t="s">
        <v>19</v>
      </c>
      <c r="Y30" t="s">
        <v>19</v>
      </c>
      <c r="Z30">
        <v>133</v>
      </c>
      <c r="AA30">
        <v>117</v>
      </c>
      <c r="AB30">
        <v>16</v>
      </c>
      <c r="AC30" t="s">
        <v>19</v>
      </c>
      <c r="AD30" t="s">
        <v>19</v>
      </c>
      <c r="AE30" t="s">
        <v>19</v>
      </c>
      <c r="AF30" t="s">
        <v>19</v>
      </c>
      <c r="AG30" t="s">
        <v>19</v>
      </c>
      <c r="AH30" t="s">
        <v>19</v>
      </c>
      <c r="AI30">
        <v>4</v>
      </c>
      <c r="AJ30">
        <v>3</v>
      </c>
      <c r="AK30">
        <v>1</v>
      </c>
      <c r="AL30">
        <v>5</v>
      </c>
      <c r="AM30">
        <v>3</v>
      </c>
      <c r="AN30">
        <v>2</v>
      </c>
      <c r="AO30">
        <v>3</v>
      </c>
      <c r="AP30">
        <v>3</v>
      </c>
      <c r="AQ30" t="s">
        <v>19</v>
      </c>
      <c r="AR30">
        <v>108</v>
      </c>
      <c r="AS30">
        <v>95</v>
      </c>
      <c r="AT30">
        <v>13</v>
      </c>
      <c r="AU30">
        <v>13</v>
      </c>
      <c r="AV30">
        <v>12</v>
      </c>
      <c r="AW30">
        <v>1</v>
      </c>
      <c r="AX30">
        <v>1</v>
      </c>
      <c r="AY30">
        <v>1</v>
      </c>
      <c r="AZ30" t="s">
        <v>19</v>
      </c>
      <c r="BA30">
        <v>12</v>
      </c>
      <c r="BB30">
        <v>12</v>
      </c>
      <c r="BC30">
        <v>0</v>
      </c>
    </row>
    <row r="31" spans="1:55">
      <c r="A31" t="s">
        <v>904</v>
      </c>
      <c r="B31">
        <v>53</v>
      </c>
      <c r="C31">
        <v>49</v>
      </c>
      <c r="D31">
        <v>4</v>
      </c>
      <c r="E31">
        <v>38</v>
      </c>
      <c r="F31">
        <v>34</v>
      </c>
      <c r="G31">
        <v>4</v>
      </c>
      <c r="H31">
        <v>23</v>
      </c>
      <c r="I31">
        <v>20</v>
      </c>
      <c r="J31">
        <v>3</v>
      </c>
      <c r="K31" t="s">
        <v>19</v>
      </c>
      <c r="L31" t="s">
        <v>19</v>
      </c>
      <c r="M31" t="s">
        <v>19</v>
      </c>
      <c r="N31">
        <v>1</v>
      </c>
      <c r="O31">
        <v>1</v>
      </c>
      <c r="P31" t="s">
        <v>19</v>
      </c>
      <c r="Q31" t="s">
        <v>19</v>
      </c>
      <c r="R31" t="s">
        <v>19</v>
      </c>
      <c r="S31" t="s">
        <v>19</v>
      </c>
      <c r="T31" t="s">
        <v>19</v>
      </c>
      <c r="U31" t="s">
        <v>19</v>
      </c>
      <c r="V31" t="s">
        <v>19</v>
      </c>
      <c r="W31" t="s">
        <v>19</v>
      </c>
      <c r="X31" t="s">
        <v>19</v>
      </c>
      <c r="Y31" t="s">
        <v>19</v>
      </c>
      <c r="Z31">
        <v>12</v>
      </c>
      <c r="AA31">
        <v>12</v>
      </c>
      <c r="AB31" t="s">
        <v>19</v>
      </c>
      <c r="AC31" t="s">
        <v>19</v>
      </c>
      <c r="AD31" t="s">
        <v>19</v>
      </c>
      <c r="AE31" t="s">
        <v>19</v>
      </c>
      <c r="AF31" t="s">
        <v>19</v>
      </c>
      <c r="AG31" t="s">
        <v>19</v>
      </c>
      <c r="AH31" t="s">
        <v>19</v>
      </c>
      <c r="AI31" t="s">
        <v>19</v>
      </c>
      <c r="AJ31" t="s">
        <v>19</v>
      </c>
      <c r="AK31" t="s">
        <v>19</v>
      </c>
      <c r="AL31" t="s">
        <v>19</v>
      </c>
      <c r="AM31" t="s">
        <v>19</v>
      </c>
      <c r="AN31" t="s">
        <v>19</v>
      </c>
      <c r="AO31" t="s">
        <v>19</v>
      </c>
      <c r="AP31" t="s">
        <v>19</v>
      </c>
      <c r="AQ31" t="s">
        <v>19</v>
      </c>
      <c r="AR31">
        <v>10</v>
      </c>
      <c r="AS31">
        <v>10</v>
      </c>
      <c r="AT31" t="s">
        <v>19</v>
      </c>
      <c r="AU31">
        <v>1</v>
      </c>
      <c r="AV31">
        <v>1</v>
      </c>
      <c r="AW31" t="s">
        <v>19</v>
      </c>
      <c r="AX31">
        <v>1</v>
      </c>
      <c r="AY31">
        <v>1</v>
      </c>
      <c r="AZ31" t="s">
        <v>19</v>
      </c>
      <c r="BA31">
        <v>3</v>
      </c>
      <c r="BB31">
        <v>3</v>
      </c>
      <c r="BC31" t="s">
        <v>19</v>
      </c>
    </row>
    <row r="32" spans="1:55">
      <c r="A32" t="s">
        <v>903</v>
      </c>
      <c r="B32">
        <v>54</v>
      </c>
      <c r="C32">
        <v>26</v>
      </c>
      <c r="D32">
        <v>28</v>
      </c>
      <c r="E32">
        <v>26</v>
      </c>
      <c r="F32">
        <v>12</v>
      </c>
      <c r="G32">
        <v>15</v>
      </c>
      <c r="H32">
        <v>18</v>
      </c>
      <c r="I32">
        <v>9</v>
      </c>
      <c r="J32">
        <v>9</v>
      </c>
      <c r="K32">
        <v>12</v>
      </c>
      <c r="L32">
        <v>4</v>
      </c>
      <c r="M32">
        <v>8</v>
      </c>
      <c r="N32" t="s">
        <v>19</v>
      </c>
      <c r="O32" t="s">
        <v>19</v>
      </c>
      <c r="P32" t="s">
        <v>19</v>
      </c>
      <c r="Q32">
        <v>1</v>
      </c>
      <c r="R32" t="s">
        <v>19</v>
      </c>
      <c r="S32">
        <v>1</v>
      </c>
      <c r="T32">
        <v>1</v>
      </c>
      <c r="U32" t="s">
        <v>19</v>
      </c>
      <c r="V32">
        <v>1</v>
      </c>
      <c r="W32" t="s">
        <v>19</v>
      </c>
      <c r="X32" t="s">
        <v>19</v>
      </c>
      <c r="Y32" t="s">
        <v>19</v>
      </c>
      <c r="Z32">
        <v>13</v>
      </c>
      <c r="AA32">
        <v>9</v>
      </c>
      <c r="AB32">
        <v>4</v>
      </c>
      <c r="AC32" t="s">
        <v>19</v>
      </c>
      <c r="AD32" t="s">
        <v>19</v>
      </c>
      <c r="AE32" t="s">
        <v>19</v>
      </c>
      <c r="AF32" t="s">
        <v>19</v>
      </c>
      <c r="AG32" t="s">
        <v>19</v>
      </c>
      <c r="AH32" t="s">
        <v>19</v>
      </c>
      <c r="AI32">
        <v>4</v>
      </c>
      <c r="AJ32">
        <v>4</v>
      </c>
      <c r="AK32" t="s">
        <v>19</v>
      </c>
      <c r="AL32" t="s">
        <v>19</v>
      </c>
      <c r="AM32" t="s">
        <v>19</v>
      </c>
      <c r="AN32" t="s">
        <v>19</v>
      </c>
      <c r="AO32">
        <v>1</v>
      </c>
      <c r="AP32">
        <v>1</v>
      </c>
      <c r="AQ32" t="s">
        <v>19</v>
      </c>
      <c r="AR32">
        <v>8</v>
      </c>
      <c r="AS32">
        <v>4</v>
      </c>
      <c r="AT32">
        <v>4</v>
      </c>
      <c r="AU32">
        <v>1</v>
      </c>
      <c r="AV32">
        <v>1</v>
      </c>
      <c r="AW32" t="s">
        <v>19</v>
      </c>
      <c r="AX32" t="s">
        <v>19</v>
      </c>
      <c r="AY32" t="s">
        <v>19</v>
      </c>
      <c r="AZ32" t="s">
        <v>19</v>
      </c>
      <c r="BA32">
        <v>2</v>
      </c>
      <c r="BB32">
        <v>2</v>
      </c>
      <c r="BC32" t="s">
        <v>19</v>
      </c>
    </row>
    <row r="33" spans="1:55">
      <c r="A33" t="s">
        <v>902</v>
      </c>
      <c r="B33">
        <v>268</v>
      </c>
      <c r="C33">
        <v>203</v>
      </c>
      <c r="D33">
        <v>65</v>
      </c>
      <c r="E33">
        <v>158</v>
      </c>
      <c r="F33">
        <v>107</v>
      </c>
      <c r="G33">
        <v>51</v>
      </c>
      <c r="H33">
        <v>57</v>
      </c>
      <c r="I33">
        <v>38</v>
      </c>
      <c r="J33">
        <v>18</v>
      </c>
      <c r="K33">
        <v>21</v>
      </c>
      <c r="L33">
        <v>16</v>
      </c>
      <c r="M33">
        <v>5</v>
      </c>
      <c r="N33">
        <v>3</v>
      </c>
      <c r="O33">
        <v>2</v>
      </c>
      <c r="P33">
        <v>1</v>
      </c>
      <c r="Q33" t="s">
        <v>19</v>
      </c>
      <c r="R33" t="s">
        <v>19</v>
      </c>
      <c r="S33" t="s">
        <v>19</v>
      </c>
      <c r="T33" t="s">
        <v>19</v>
      </c>
      <c r="U33" t="s">
        <v>19</v>
      </c>
      <c r="V33" t="s">
        <v>19</v>
      </c>
      <c r="W33" t="s">
        <v>19</v>
      </c>
      <c r="X33" t="s">
        <v>19</v>
      </c>
      <c r="Y33" t="s">
        <v>19</v>
      </c>
      <c r="Z33">
        <v>80</v>
      </c>
      <c r="AA33">
        <v>72</v>
      </c>
      <c r="AB33">
        <v>9</v>
      </c>
      <c r="AC33" t="s">
        <v>19</v>
      </c>
      <c r="AD33" t="s">
        <v>19</v>
      </c>
      <c r="AE33" t="s">
        <v>19</v>
      </c>
      <c r="AF33" t="s">
        <v>19</v>
      </c>
      <c r="AG33" t="s">
        <v>19</v>
      </c>
      <c r="AH33" t="s">
        <v>19</v>
      </c>
      <c r="AI33">
        <v>8</v>
      </c>
      <c r="AJ33">
        <v>6</v>
      </c>
      <c r="AK33">
        <v>2</v>
      </c>
      <c r="AL33">
        <v>2</v>
      </c>
      <c r="AM33">
        <v>1</v>
      </c>
      <c r="AN33">
        <v>1</v>
      </c>
      <c r="AO33">
        <v>0</v>
      </c>
      <c r="AP33">
        <v>0</v>
      </c>
      <c r="AQ33" t="s">
        <v>19</v>
      </c>
      <c r="AR33">
        <v>51</v>
      </c>
      <c r="AS33">
        <v>45</v>
      </c>
      <c r="AT33">
        <v>6</v>
      </c>
      <c r="AU33">
        <v>15</v>
      </c>
      <c r="AV33">
        <v>15</v>
      </c>
      <c r="AW33" t="s">
        <v>19</v>
      </c>
      <c r="AX33">
        <v>4</v>
      </c>
      <c r="AY33">
        <v>4</v>
      </c>
      <c r="AZ33" t="s">
        <v>19</v>
      </c>
      <c r="BA33">
        <v>7</v>
      </c>
      <c r="BB33">
        <v>6</v>
      </c>
      <c r="BC33">
        <v>0</v>
      </c>
    </row>
    <row r="34" spans="1:55">
      <c r="A34" t="s">
        <v>901</v>
      </c>
      <c r="B34">
        <v>793</v>
      </c>
      <c r="C34">
        <v>460</v>
      </c>
      <c r="D34">
        <v>332</v>
      </c>
      <c r="E34">
        <v>464</v>
      </c>
      <c r="F34">
        <v>211</v>
      </c>
      <c r="G34">
        <v>253</v>
      </c>
      <c r="H34">
        <v>214</v>
      </c>
      <c r="I34">
        <v>139</v>
      </c>
      <c r="J34">
        <v>76</v>
      </c>
      <c r="K34">
        <v>50</v>
      </c>
      <c r="L34">
        <v>41</v>
      </c>
      <c r="M34">
        <v>9</v>
      </c>
      <c r="N34">
        <v>3</v>
      </c>
      <c r="O34">
        <v>1</v>
      </c>
      <c r="P34">
        <v>3</v>
      </c>
      <c r="Q34">
        <v>13</v>
      </c>
      <c r="R34">
        <v>8</v>
      </c>
      <c r="S34">
        <v>5</v>
      </c>
      <c r="T34">
        <v>0</v>
      </c>
      <c r="U34" t="s">
        <v>19</v>
      </c>
      <c r="V34">
        <v>0</v>
      </c>
      <c r="W34" t="s">
        <v>19</v>
      </c>
      <c r="X34" t="s">
        <v>19</v>
      </c>
      <c r="Y34" t="s">
        <v>19</v>
      </c>
      <c r="Z34">
        <v>250</v>
      </c>
      <c r="AA34">
        <v>188</v>
      </c>
      <c r="AB34">
        <v>62</v>
      </c>
      <c r="AC34" t="s">
        <v>19</v>
      </c>
      <c r="AD34" t="s">
        <v>19</v>
      </c>
      <c r="AE34" t="s">
        <v>19</v>
      </c>
      <c r="AF34" t="s">
        <v>19</v>
      </c>
      <c r="AG34" t="s">
        <v>19</v>
      </c>
      <c r="AH34" t="s">
        <v>19</v>
      </c>
      <c r="AI34">
        <v>7</v>
      </c>
      <c r="AJ34">
        <v>5</v>
      </c>
      <c r="AK34">
        <v>3</v>
      </c>
      <c r="AL34">
        <v>3</v>
      </c>
      <c r="AM34">
        <v>2</v>
      </c>
      <c r="AN34">
        <v>1</v>
      </c>
      <c r="AO34">
        <v>5</v>
      </c>
      <c r="AP34">
        <v>5</v>
      </c>
      <c r="AQ34" t="s">
        <v>19</v>
      </c>
      <c r="AR34">
        <v>215</v>
      </c>
      <c r="AS34">
        <v>159</v>
      </c>
      <c r="AT34">
        <v>56</v>
      </c>
      <c r="AU34">
        <v>10</v>
      </c>
      <c r="AV34">
        <v>8</v>
      </c>
      <c r="AW34">
        <v>2</v>
      </c>
      <c r="AX34">
        <v>10</v>
      </c>
      <c r="AY34">
        <v>9</v>
      </c>
      <c r="AZ34">
        <v>1</v>
      </c>
      <c r="BA34">
        <v>13</v>
      </c>
      <c r="BB34">
        <v>12</v>
      </c>
      <c r="BC34">
        <v>1</v>
      </c>
    </row>
    <row r="35" spans="1:55">
      <c r="A35" t="s">
        <v>900</v>
      </c>
      <c r="B35">
        <v>248</v>
      </c>
      <c r="C35">
        <v>184</v>
      </c>
      <c r="D35">
        <v>64</v>
      </c>
      <c r="E35">
        <v>137</v>
      </c>
      <c r="F35">
        <v>93</v>
      </c>
      <c r="G35">
        <v>44</v>
      </c>
      <c r="H35">
        <v>82</v>
      </c>
      <c r="I35">
        <v>67</v>
      </c>
      <c r="J35">
        <v>15</v>
      </c>
      <c r="K35">
        <v>16</v>
      </c>
      <c r="L35">
        <v>10</v>
      </c>
      <c r="M35">
        <v>6</v>
      </c>
      <c r="N35">
        <v>4</v>
      </c>
      <c r="O35">
        <v>4</v>
      </c>
      <c r="P35">
        <v>0</v>
      </c>
      <c r="Q35">
        <v>2</v>
      </c>
      <c r="R35">
        <v>1</v>
      </c>
      <c r="S35">
        <v>1</v>
      </c>
      <c r="T35" t="s">
        <v>19</v>
      </c>
      <c r="U35" t="s">
        <v>19</v>
      </c>
      <c r="V35" t="s">
        <v>19</v>
      </c>
      <c r="W35" t="s">
        <v>19</v>
      </c>
      <c r="X35" t="s">
        <v>19</v>
      </c>
      <c r="Y35" t="s">
        <v>19</v>
      </c>
      <c r="Z35">
        <v>82</v>
      </c>
      <c r="AA35">
        <v>70</v>
      </c>
      <c r="AB35">
        <v>12</v>
      </c>
      <c r="AC35" t="s">
        <v>19</v>
      </c>
      <c r="AD35" t="s">
        <v>19</v>
      </c>
      <c r="AE35" t="s">
        <v>19</v>
      </c>
      <c r="AF35" t="s">
        <v>19</v>
      </c>
      <c r="AG35" t="s">
        <v>19</v>
      </c>
      <c r="AH35" t="s">
        <v>19</v>
      </c>
      <c r="AI35">
        <v>3</v>
      </c>
      <c r="AJ35">
        <v>2</v>
      </c>
      <c r="AK35">
        <v>1</v>
      </c>
      <c r="AL35">
        <v>1</v>
      </c>
      <c r="AM35">
        <v>1</v>
      </c>
      <c r="AN35" t="s">
        <v>19</v>
      </c>
      <c r="AO35">
        <v>1</v>
      </c>
      <c r="AP35">
        <v>1</v>
      </c>
      <c r="AQ35" t="s">
        <v>19</v>
      </c>
      <c r="AR35">
        <v>60</v>
      </c>
      <c r="AS35">
        <v>51</v>
      </c>
      <c r="AT35">
        <v>9</v>
      </c>
      <c r="AU35">
        <v>1</v>
      </c>
      <c r="AV35" t="s">
        <v>19</v>
      </c>
      <c r="AW35">
        <v>1</v>
      </c>
      <c r="AX35">
        <v>16</v>
      </c>
      <c r="AY35">
        <v>15</v>
      </c>
      <c r="AZ35">
        <v>1</v>
      </c>
      <c r="BA35">
        <v>7</v>
      </c>
      <c r="BB35">
        <v>7</v>
      </c>
      <c r="BC35">
        <v>1</v>
      </c>
    </row>
    <row r="36" spans="1:55">
      <c r="A36" t="s">
        <v>899</v>
      </c>
      <c r="B36">
        <v>160</v>
      </c>
      <c r="C36">
        <v>110</v>
      </c>
      <c r="D36">
        <v>50</v>
      </c>
      <c r="E36">
        <v>76</v>
      </c>
      <c r="F36">
        <v>43</v>
      </c>
      <c r="G36">
        <v>33</v>
      </c>
      <c r="H36">
        <v>33</v>
      </c>
      <c r="I36">
        <v>28</v>
      </c>
      <c r="J36">
        <v>5</v>
      </c>
      <c r="K36">
        <v>25</v>
      </c>
      <c r="L36">
        <v>15</v>
      </c>
      <c r="M36">
        <v>10</v>
      </c>
      <c r="N36">
        <v>3</v>
      </c>
      <c r="O36">
        <v>2</v>
      </c>
      <c r="P36">
        <v>1</v>
      </c>
      <c r="Q36">
        <v>9</v>
      </c>
      <c r="R36">
        <v>8</v>
      </c>
      <c r="S36">
        <v>1</v>
      </c>
      <c r="T36">
        <v>4</v>
      </c>
      <c r="U36">
        <v>3</v>
      </c>
      <c r="V36">
        <v>1</v>
      </c>
      <c r="W36">
        <v>0</v>
      </c>
      <c r="X36" t="s">
        <v>19</v>
      </c>
      <c r="Y36">
        <v>0</v>
      </c>
      <c r="Z36">
        <v>42</v>
      </c>
      <c r="AA36">
        <v>37</v>
      </c>
      <c r="AB36">
        <v>4</v>
      </c>
      <c r="AC36">
        <v>3</v>
      </c>
      <c r="AD36">
        <v>3</v>
      </c>
      <c r="AE36" t="s">
        <v>19</v>
      </c>
      <c r="AF36" t="s">
        <v>19</v>
      </c>
      <c r="AG36" t="s">
        <v>19</v>
      </c>
      <c r="AH36" t="s">
        <v>19</v>
      </c>
      <c r="AI36">
        <v>4</v>
      </c>
      <c r="AJ36">
        <v>3</v>
      </c>
      <c r="AK36">
        <v>1</v>
      </c>
      <c r="AL36">
        <v>1</v>
      </c>
      <c r="AM36">
        <v>1</v>
      </c>
      <c r="AN36">
        <v>1</v>
      </c>
      <c r="AO36">
        <v>1</v>
      </c>
      <c r="AP36">
        <v>1</v>
      </c>
      <c r="AQ36" t="s">
        <v>19</v>
      </c>
      <c r="AR36">
        <v>29</v>
      </c>
      <c r="AS36">
        <v>26</v>
      </c>
      <c r="AT36">
        <v>3</v>
      </c>
      <c r="AU36">
        <v>5</v>
      </c>
      <c r="AV36">
        <v>5</v>
      </c>
      <c r="AW36">
        <v>1</v>
      </c>
      <c r="AX36" t="s">
        <v>19</v>
      </c>
      <c r="AY36" t="s">
        <v>19</v>
      </c>
      <c r="AZ36" t="s">
        <v>19</v>
      </c>
      <c r="BA36">
        <v>2</v>
      </c>
      <c r="BB36">
        <v>2</v>
      </c>
      <c r="BC36" t="s">
        <v>19</v>
      </c>
    </row>
    <row r="37" spans="1:55">
      <c r="A37" t="s">
        <v>898</v>
      </c>
      <c r="B37">
        <v>34</v>
      </c>
      <c r="C37">
        <v>32</v>
      </c>
      <c r="D37">
        <v>3</v>
      </c>
      <c r="E37">
        <v>16</v>
      </c>
      <c r="F37">
        <v>14</v>
      </c>
      <c r="G37">
        <v>2</v>
      </c>
      <c r="H37">
        <v>11</v>
      </c>
      <c r="I37">
        <v>10</v>
      </c>
      <c r="J37">
        <v>0</v>
      </c>
      <c r="K37" t="s">
        <v>19</v>
      </c>
      <c r="L37" t="s">
        <v>19</v>
      </c>
      <c r="M37" t="s">
        <v>19</v>
      </c>
      <c r="N37" t="s">
        <v>19</v>
      </c>
      <c r="O37" t="s">
        <v>19</v>
      </c>
      <c r="P37" t="s">
        <v>19</v>
      </c>
      <c r="Q37" t="s">
        <v>19</v>
      </c>
      <c r="R37" t="s">
        <v>19</v>
      </c>
      <c r="S37" t="s">
        <v>19</v>
      </c>
      <c r="T37" t="s">
        <v>19</v>
      </c>
      <c r="U37" t="s">
        <v>19</v>
      </c>
      <c r="V37" t="s">
        <v>19</v>
      </c>
      <c r="W37" t="s">
        <v>19</v>
      </c>
      <c r="X37" t="s">
        <v>19</v>
      </c>
      <c r="Y37" t="s">
        <v>19</v>
      </c>
      <c r="Z37">
        <v>18</v>
      </c>
      <c r="AA37">
        <v>17</v>
      </c>
      <c r="AB37">
        <v>1</v>
      </c>
      <c r="AC37" t="s">
        <v>19</v>
      </c>
      <c r="AD37" t="s">
        <v>19</v>
      </c>
      <c r="AE37" t="s">
        <v>19</v>
      </c>
      <c r="AF37" t="s">
        <v>19</v>
      </c>
      <c r="AG37" t="s">
        <v>19</v>
      </c>
      <c r="AH37" t="s">
        <v>19</v>
      </c>
      <c r="AI37" t="s">
        <v>19</v>
      </c>
      <c r="AJ37" t="s">
        <v>19</v>
      </c>
      <c r="AK37" t="s">
        <v>19</v>
      </c>
      <c r="AL37" t="s">
        <v>19</v>
      </c>
      <c r="AM37" t="s">
        <v>19</v>
      </c>
      <c r="AN37" t="s">
        <v>19</v>
      </c>
      <c r="AO37" t="s">
        <v>19</v>
      </c>
      <c r="AP37" t="s">
        <v>19</v>
      </c>
      <c r="AQ37" t="s">
        <v>19</v>
      </c>
      <c r="AR37">
        <v>18</v>
      </c>
      <c r="AS37">
        <v>17</v>
      </c>
      <c r="AT37">
        <v>1</v>
      </c>
      <c r="AU37" t="s">
        <v>19</v>
      </c>
      <c r="AV37" t="s">
        <v>19</v>
      </c>
      <c r="AW37" t="s">
        <v>19</v>
      </c>
      <c r="AX37" t="s">
        <v>19</v>
      </c>
      <c r="AY37" t="s">
        <v>19</v>
      </c>
      <c r="AZ37" t="s">
        <v>19</v>
      </c>
      <c r="BA37" t="s">
        <v>19</v>
      </c>
      <c r="BB37" t="s">
        <v>19</v>
      </c>
      <c r="BC37" t="s">
        <v>19</v>
      </c>
    </row>
    <row r="38" spans="1:55">
      <c r="A38" t="s">
        <v>897</v>
      </c>
      <c r="B38">
        <v>86</v>
      </c>
      <c r="C38">
        <v>66</v>
      </c>
      <c r="D38">
        <v>20</v>
      </c>
      <c r="E38">
        <v>47</v>
      </c>
      <c r="F38">
        <v>31</v>
      </c>
      <c r="G38">
        <v>16</v>
      </c>
      <c r="H38">
        <v>32</v>
      </c>
      <c r="I38">
        <v>27</v>
      </c>
      <c r="J38">
        <v>5</v>
      </c>
      <c r="K38">
        <v>3</v>
      </c>
      <c r="L38">
        <v>3</v>
      </c>
      <c r="M38">
        <v>0</v>
      </c>
      <c r="N38">
        <v>0</v>
      </c>
      <c r="O38" t="s">
        <v>19</v>
      </c>
      <c r="P38">
        <v>0</v>
      </c>
      <c r="Q38" t="s">
        <v>19</v>
      </c>
      <c r="R38" t="s">
        <v>19</v>
      </c>
      <c r="S38" t="s">
        <v>19</v>
      </c>
      <c r="T38" t="s">
        <v>19</v>
      </c>
      <c r="U38" t="s">
        <v>19</v>
      </c>
      <c r="V38" t="s">
        <v>19</v>
      </c>
      <c r="W38" t="s">
        <v>19</v>
      </c>
      <c r="X38" t="s">
        <v>19</v>
      </c>
      <c r="Y38" t="s">
        <v>19</v>
      </c>
      <c r="Z38">
        <v>35</v>
      </c>
      <c r="AA38">
        <v>31</v>
      </c>
      <c r="AB38">
        <v>4</v>
      </c>
      <c r="AC38" t="s">
        <v>19</v>
      </c>
      <c r="AD38" t="s">
        <v>19</v>
      </c>
      <c r="AE38" t="s">
        <v>19</v>
      </c>
      <c r="AF38" t="s">
        <v>19</v>
      </c>
      <c r="AG38" t="s">
        <v>19</v>
      </c>
      <c r="AH38" t="s">
        <v>19</v>
      </c>
      <c r="AI38" t="s">
        <v>19</v>
      </c>
      <c r="AJ38" t="s">
        <v>19</v>
      </c>
      <c r="AK38" t="s">
        <v>19</v>
      </c>
      <c r="AL38" t="s">
        <v>19</v>
      </c>
      <c r="AM38" t="s">
        <v>19</v>
      </c>
      <c r="AN38" t="s">
        <v>19</v>
      </c>
      <c r="AO38" t="s">
        <v>19</v>
      </c>
      <c r="AP38" t="s">
        <v>19</v>
      </c>
      <c r="AQ38" t="s">
        <v>19</v>
      </c>
      <c r="AR38">
        <v>35</v>
      </c>
      <c r="AS38">
        <v>31</v>
      </c>
      <c r="AT38">
        <v>4</v>
      </c>
      <c r="AU38" t="s">
        <v>19</v>
      </c>
      <c r="AV38" t="s">
        <v>19</v>
      </c>
      <c r="AW38" t="s">
        <v>19</v>
      </c>
      <c r="AX38" t="s">
        <v>19</v>
      </c>
      <c r="AY38" t="s">
        <v>19</v>
      </c>
      <c r="AZ38" t="s">
        <v>19</v>
      </c>
      <c r="BA38">
        <v>1</v>
      </c>
      <c r="BB38">
        <v>1</v>
      </c>
      <c r="BC38" t="s">
        <v>19</v>
      </c>
    </row>
    <row r="39" spans="1:55">
      <c r="A39" t="s">
        <v>896</v>
      </c>
      <c r="B39">
        <v>19</v>
      </c>
      <c r="C39">
        <v>6</v>
      </c>
      <c r="D39">
        <v>13</v>
      </c>
      <c r="E39">
        <v>11</v>
      </c>
      <c r="F39">
        <v>4</v>
      </c>
      <c r="G39">
        <v>7</v>
      </c>
      <c r="H39">
        <v>6</v>
      </c>
      <c r="I39">
        <v>2</v>
      </c>
      <c r="J39">
        <v>4</v>
      </c>
      <c r="K39" t="s">
        <v>19</v>
      </c>
      <c r="L39" t="s">
        <v>19</v>
      </c>
      <c r="M39" t="s">
        <v>19</v>
      </c>
      <c r="N39">
        <v>1</v>
      </c>
      <c r="O39" t="s">
        <v>19</v>
      </c>
      <c r="P39">
        <v>1</v>
      </c>
      <c r="Q39" t="s">
        <v>19</v>
      </c>
      <c r="R39" t="s">
        <v>19</v>
      </c>
      <c r="S39" t="s">
        <v>19</v>
      </c>
      <c r="T39" t="s">
        <v>19</v>
      </c>
      <c r="U39" t="s">
        <v>19</v>
      </c>
      <c r="V39" t="s">
        <v>19</v>
      </c>
      <c r="W39" t="s">
        <v>19</v>
      </c>
      <c r="X39" t="s">
        <v>19</v>
      </c>
      <c r="Y39" t="s">
        <v>19</v>
      </c>
      <c r="Z39">
        <v>7</v>
      </c>
      <c r="AA39">
        <v>2</v>
      </c>
      <c r="AB39">
        <v>5</v>
      </c>
      <c r="AC39" t="s">
        <v>19</v>
      </c>
      <c r="AD39" t="s">
        <v>19</v>
      </c>
      <c r="AE39" t="s">
        <v>19</v>
      </c>
      <c r="AF39" t="s">
        <v>19</v>
      </c>
      <c r="AG39" t="s">
        <v>19</v>
      </c>
      <c r="AH39" t="s">
        <v>19</v>
      </c>
      <c r="AI39" t="s">
        <v>19</v>
      </c>
      <c r="AJ39" t="s">
        <v>19</v>
      </c>
      <c r="AK39" t="s">
        <v>19</v>
      </c>
      <c r="AL39">
        <v>1</v>
      </c>
      <c r="AM39" t="s">
        <v>19</v>
      </c>
      <c r="AN39">
        <v>1</v>
      </c>
      <c r="AO39" t="s">
        <v>19</v>
      </c>
      <c r="AP39" t="s">
        <v>19</v>
      </c>
      <c r="AQ39" t="s">
        <v>19</v>
      </c>
      <c r="AR39">
        <v>6</v>
      </c>
      <c r="AS39">
        <v>2</v>
      </c>
      <c r="AT39">
        <v>4</v>
      </c>
      <c r="AU39" t="s">
        <v>19</v>
      </c>
      <c r="AV39" t="s">
        <v>19</v>
      </c>
      <c r="AW39" t="s">
        <v>19</v>
      </c>
      <c r="AX39" t="s">
        <v>19</v>
      </c>
      <c r="AY39" t="s">
        <v>19</v>
      </c>
      <c r="AZ39" t="s">
        <v>19</v>
      </c>
      <c r="BA39" t="s">
        <v>19</v>
      </c>
      <c r="BB39" t="s">
        <v>19</v>
      </c>
      <c r="BC39" t="s">
        <v>19</v>
      </c>
    </row>
    <row r="40" spans="1:55">
      <c r="A40" t="s">
        <v>895</v>
      </c>
      <c r="B40">
        <v>136</v>
      </c>
      <c r="C40">
        <v>102</v>
      </c>
      <c r="D40">
        <v>34</v>
      </c>
      <c r="E40">
        <v>65</v>
      </c>
      <c r="F40">
        <v>43</v>
      </c>
      <c r="G40">
        <v>22</v>
      </c>
      <c r="H40">
        <v>30</v>
      </c>
      <c r="I40">
        <v>22</v>
      </c>
      <c r="J40">
        <v>8</v>
      </c>
      <c r="K40">
        <v>10</v>
      </c>
      <c r="L40">
        <v>7</v>
      </c>
      <c r="M40">
        <v>3</v>
      </c>
      <c r="N40">
        <v>6</v>
      </c>
      <c r="O40">
        <v>4</v>
      </c>
      <c r="P40">
        <v>3</v>
      </c>
      <c r="Q40" t="s">
        <v>19</v>
      </c>
      <c r="R40" t="s">
        <v>19</v>
      </c>
      <c r="S40" t="s">
        <v>19</v>
      </c>
      <c r="T40" t="s">
        <v>19</v>
      </c>
      <c r="U40" t="s">
        <v>19</v>
      </c>
      <c r="V40" t="s">
        <v>19</v>
      </c>
      <c r="W40" t="s">
        <v>19</v>
      </c>
      <c r="X40" t="s">
        <v>19</v>
      </c>
      <c r="Y40" t="s">
        <v>19</v>
      </c>
      <c r="Z40">
        <v>51</v>
      </c>
      <c r="AA40">
        <v>45</v>
      </c>
      <c r="AB40">
        <v>6</v>
      </c>
      <c r="AC40" t="s">
        <v>19</v>
      </c>
      <c r="AD40" t="s">
        <v>19</v>
      </c>
      <c r="AE40" t="s">
        <v>19</v>
      </c>
      <c r="AF40" t="s">
        <v>19</v>
      </c>
      <c r="AG40" t="s">
        <v>19</v>
      </c>
      <c r="AH40" t="s">
        <v>19</v>
      </c>
      <c r="AI40">
        <v>6</v>
      </c>
      <c r="AJ40">
        <v>5</v>
      </c>
      <c r="AK40">
        <v>2</v>
      </c>
      <c r="AL40">
        <v>5</v>
      </c>
      <c r="AM40">
        <v>3</v>
      </c>
      <c r="AN40">
        <v>2</v>
      </c>
      <c r="AO40">
        <v>2</v>
      </c>
      <c r="AP40">
        <v>1</v>
      </c>
      <c r="AQ40">
        <v>1</v>
      </c>
      <c r="AR40">
        <v>36</v>
      </c>
      <c r="AS40">
        <v>34</v>
      </c>
      <c r="AT40">
        <v>2</v>
      </c>
      <c r="AU40">
        <v>1</v>
      </c>
      <c r="AV40">
        <v>1</v>
      </c>
      <c r="AW40" t="s">
        <v>19</v>
      </c>
      <c r="AX40">
        <v>2</v>
      </c>
      <c r="AY40">
        <v>2</v>
      </c>
      <c r="AZ40" t="s">
        <v>19</v>
      </c>
      <c r="BA40">
        <v>4</v>
      </c>
      <c r="BB40">
        <v>3</v>
      </c>
      <c r="BC40">
        <v>1</v>
      </c>
    </row>
    <row r="41" spans="1:55">
      <c r="A41" t="s">
        <v>894</v>
      </c>
      <c r="B41">
        <v>273</v>
      </c>
      <c r="C41">
        <v>219</v>
      </c>
      <c r="D41">
        <v>54</v>
      </c>
      <c r="E41">
        <v>152</v>
      </c>
      <c r="F41">
        <v>117</v>
      </c>
      <c r="G41">
        <v>35</v>
      </c>
      <c r="H41">
        <v>93</v>
      </c>
      <c r="I41">
        <v>75</v>
      </c>
      <c r="J41">
        <v>18</v>
      </c>
      <c r="K41">
        <v>11</v>
      </c>
      <c r="L41">
        <v>7</v>
      </c>
      <c r="M41">
        <v>4</v>
      </c>
      <c r="N41">
        <v>9</v>
      </c>
      <c r="O41">
        <v>8</v>
      </c>
      <c r="P41">
        <v>1</v>
      </c>
      <c r="Q41">
        <v>5</v>
      </c>
      <c r="R41">
        <v>4</v>
      </c>
      <c r="S41">
        <v>2</v>
      </c>
      <c r="T41">
        <v>2</v>
      </c>
      <c r="U41">
        <v>0</v>
      </c>
      <c r="V41">
        <v>1</v>
      </c>
      <c r="W41" t="s">
        <v>19</v>
      </c>
      <c r="X41" t="s">
        <v>19</v>
      </c>
      <c r="Y41" t="s">
        <v>19</v>
      </c>
      <c r="Z41">
        <v>89</v>
      </c>
      <c r="AA41">
        <v>77</v>
      </c>
      <c r="AB41">
        <v>11</v>
      </c>
      <c r="AC41" t="s">
        <v>19</v>
      </c>
      <c r="AD41" t="s">
        <v>19</v>
      </c>
      <c r="AE41" t="s">
        <v>19</v>
      </c>
      <c r="AF41" t="s">
        <v>19</v>
      </c>
      <c r="AG41" t="s">
        <v>19</v>
      </c>
      <c r="AH41" t="s">
        <v>19</v>
      </c>
      <c r="AI41">
        <v>9</v>
      </c>
      <c r="AJ41">
        <v>8</v>
      </c>
      <c r="AK41">
        <v>1</v>
      </c>
      <c r="AL41">
        <v>7</v>
      </c>
      <c r="AM41">
        <v>6</v>
      </c>
      <c r="AN41">
        <v>1</v>
      </c>
      <c r="AO41" t="s">
        <v>19</v>
      </c>
      <c r="AP41" t="s">
        <v>19</v>
      </c>
      <c r="AQ41" t="s">
        <v>19</v>
      </c>
      <c r="AR41">
        <v>62</v>
      </c>
      <c r="AS41">
        <v>52</v>
      </c>
      <c r="AT41">
        <v>10</v>
      </c>
      <c r="AU41">
        <v>4</v>
      </c>
      <c r="AV41">
        <v>4</v>
      </c>
      <c r="AW41" t="s">
        <v>19</v>
      </c>
      <c r="AX41">
        <v>8</v>
      </c>
      <c r="AY41">
        <v>8</v>
      </c>
      <c r="AZ41" t="s">
        <v>19</v>
      </c>
      <c r="BA41">
        <v>5</v>
      </c>
      <c r="BB41">
        <v>5</v>
      </c>
      <c r="BC41" t="s">
        <v>19</v>
      </c>
    </row>
    <row r="42" spans="1:55">
      <c r="A42" t="s">
        <v>893</v>
      </c>
      <c r="B42">
        <v>44</v>
      </c>
      <c r="C42">
        <v>31</v>
      </c>
      <c r="D42">
        <v>13</v>
      </c>
      <c r="E42">
        <v>24</v>
      </c>
      <c r="F42">
        <v>14</v>
      </c>
      <c r="G42">
        <v>11</v>
      </c>
      <c r="H42">
        <v>7</v>
      </c>
      <c r="I42">
        <v>4</v>
      </c>
      <c r="J42">
        <v>3</v>
      </c>
      <c r="K42" t="s">
        <v>19</v>
      </c>
      <c r="L42" t="s">
        <v>19</v>
      </c>
      <c r="M42" t="s">
        <v>19</v>
      </c>
      <c r="N42">
        <v>0</v>
      </c>
      <c r="O42" t="s">
        <v>19</v>
      </c>
      <c r="P42">
        <v>0</v>
      </c>
      <c r="Q42" t="s">
        <v>19</v>
      </c>
      <c r="R42" t="s">
        <v>19</v>
      </c>
      <c r="S42" t="s">
        <v>19</v>
      </c>
      <c r="T42" t="s">
        <v>19</v>
      </c>
      <c r="U42" t="s">
        <v>19</v>
      </c>
      <c r="V42" t="s">
        <v>19</v>
      </c>
      <c r="W42" t="s">
        <v>19</v>
      </c>
      <c r="X42" t="s">
        <v>19</v>
      </c>
      <c r="Y42" t="s">
        <v>19</v>
      </c>
      <c r="Z42">
        <v>18</v>
      </c>
      <c r="AA42">
        <v>15</v>
      </c>
      <c r="AB42">
        <v>2</v>
      </c>
      <c r="AC42" t="s">
        <v>19</v>
      </c>
      <c r="AD42" t="s">
        <v>19</v>
      </c>
      <c r="AE42" t="s">
        <v>19</v>
      </c>
      <c r="AF42" t="s">
        <v>19</v>
      </c>
      <c r="AG42" t="s">
        <v>19</v>
      </c>
      <c r="AH42" t="s">
        <v>19</v>
      </c>
      <c r="AI42" t="s">
        <v>19</v>
      </c>
      <c r="AJ42" t="s">
        <v>19</v>
      </c>
      <c r="AK42" t="s">
        <v>19</v>
      </c>
      <c r="AL42">
        <v>3</v>
      </c>
      <c r="AM42">
        <v>3</v>
      </c>
      <c r="AN42">
        <v>1</v>
      </c>
      <c r="AO42">
        <v>2</v>
      </c>
      <c r="AP42">
        <v>2</v>
      </c>
      <c r="AQ42">
        <v>0</v>
      </c>
      <c r="AR42">
        <v>12</v>
      </c>
      <c r="AS42">
        <v>11</v>
      </c>
      <c r="AT42">
        <v>1</v>
      </c>
      <c r="AU42" t="s">
        <v>19</v>
      </c>
      <c r="AV42" t="s">
        <v>19</v>
      </c>
      <c r="AW42" t="s">
        <v>19</v>
      </c>
      <c r="AX42" t="s">
        <v>19</v>
      </c>
      <c r="AY42" t="s">
        <v>19</v>
      </c>
      <c r="AZ42" t="s">
        <v>19</v>
      </c>
      <c r="BA42">
        <v>2</v>
      </c>
      <c r="BB42">
        <v>2</v>
      </c>
      <c r="BC42" t="s">
        <v>19</v>
      </c>
    </row>
    <row r="43" spans="1:55">
      <c r="A43" t="s">
        <v>892</v>
      </c>
      <c r="B43" t="s">
        <v>19</v>
      </c>
      <c r="C43" t="s">
        <v>19</v>
      </c>
      <c r="D43" t="s">
        <v>19</v>
      </c>
      <c r="E43" t="s">
        <v>19</v>
      </c>
      <c r="F43" t="s">
        <v>19</v>
      </c>
      <c r="G43" t="s">
        <v>19</v>
      </c>
      <c r="H43" t="s">
        <v>19</v>
      </c>
      <c r="I43" t="s">
        <v>19</v>
      </c>
      <c r="J43" t="s">
        <v>19</v>
      </c>
      <c r="K43" t="s">
        <v>19</v>
      </c>
      <c r="L43" t="s">
        <v>19</v>
      </c>
      <c r="M43" t="s">
        <v>19</v>
      </c>
      <c r="N43" t="s">
        <v>19</v>
      </c>
      <c r="O43" t="s">
        <v>19</v>
      </c>
      <c r="P43" t="s">
        <v>19</v>
      </c>
      <c r="Q43" t="s">
        <v>19</v>
      </c>
      <c r="R43" t="s">
        <v>19</v>
      </c>
      <c r="S43" t="s">
        <v>19</v>
      </c>
      <c r="T43" t="s">
        <v>19</v>
      </c>
      <c r="U43" t="s">
        <v>19</v>
      </c>
      <c r="V43" t="s">
        <v>19</v>
      </c>
      <c r="W43" t="s">
        <v>19</v>
      </c>
      <c r="X43" t="s">
        <v>19</v>
      </c>
      <c r="Y43" t="s">
        <v>19</v>
      </c>
      <c r="Z43" t="s">
        <v>19</v>
      </c>
      <c r="AA43" t="s">
        <v>19</v>
      </c>
      <c r="AB43" t="s">
        <v>19</v>
      </c>
      <c r="AC43" t="s">
        <v>19</v>
      </c>
      <c r="AD43" t="s">
        <v>19</v>
      </c>
      <c r="AE43" t="s">
        <v>19</v>
      </c>
      <c r="AF43" t="s">
        <v>19</v>
      </c>
      <c r="AG43" t="s">
        <v>19</v>
      </c>
      <c r="AH43" t="s">
        <v>19</v>
      </c>
      <c r="AI43" t="s">
        <v>19</v>
      </c>
      <c r="AJ43" t="s">
        <v>19</v>
      </c>
      <c r="AK43" t="s">
        <v>19</v>
      </c>
      <c r="AL43" t="s">
        <v>19</v>
      </c>
      <c r="AM43" t="s">
        <v>19</v>
      </c>
      <c r="AN43" t="s">
        <v>19</v>
      </c>
      <c r="AO43" t="s">
        <v>19</v>
      </c>
      <c r="AP43" t="s">
        <v>19</v>
      </c>
      <c r="AQ43" t="s">
        <v>19</v>
      </c>
      <c r="AR43" t="s">
        <v>19</v>
      </c>
      <c r="AS43" t="s">
        <v>19</v>
      </c>
      <c r="AT43" t="s">
        <v>19</v>
      </c>
      <c r="AU43" t="s">
        <v>19</v>
      </c>
      <c r="AV43" t="s">
        <v>19</v>
      </c>
      <c r="AW43" t="s">
        <v>19</v>
      </c>
      <c r="AX43" t="s">
        <v>19</v>
      </c>
      <c r="AY43" t="s">
        <v>19</v>
      </c>
      <c r="AZ43" t="s">
        <v>19</v>
      </c>
      <c r="BA43" t="s">
        <v>19</v>
      </c>
      <c r="BB43" t="s">
        <v>19</v>
      </c>
      <c r="BC43" t="s">
        <v>19</v>
      </c>
    </row>
    <row r="44" spans="1:55">
      <c r="A44" t="s">
        <v>891</v>
      </c>
      <c r="B44">
        <v>45</v>
      </c>
      <c r="C44">
        <v>35</v>
      </c>
      <c r="D44">
        <v>10</v>
      </c>
      <c r="E44">
        <v>21</v>
      </c>
      <c r="F44">
        <v>14</v>
      </c>
      <c r="G44">
        <v>7</v>
      </c>
      <c r="H44">
        <v>12</v>
      </c>
      <c r="I44">
        <v>9</v>
      </c>
      <c r="J44">
        <v>3</v>
      </c>
      <c r="K44">
        <v>4</v>
      </c>
      <c r="L44">
        <v>3</v>
      </c>
      <c r="M44">
        <v>1</v>
      </c>
      <c r="N44">
        <v>4</v>
      </c>
      <c r="O44">
        <v>3</v>
      </c>
      <c r="P44">
        <v>1</v>
      </c>
      <c r="Q44">
        <v>1</v>
      </c>
      <c r="R44">
        <v>1</v>
      </c>
      <c r="S44" t="s">
        <v>19</v>
      </c>
      <c r="T44">
        <v>1</v>
      </c>
      <c r="U44">
        <v>1</v>
      </c>
      <c r="V44" t="s">
        <v>19</v>
      </c>
      <c r="W44" t="s">
        <v>19</v>
      </c>
      <c r="X44" t="s">
        <v>19</v>
      </c>
      <c r="Y44" t="s">
        <v>19</v>
      </c>
      <c r="Z44">
        <v>16</v>
      </c>
      <c r="AA44">
        <v>14</v>
      </c>
      <c r="AB44">
        <v>2</v>
      </c>
      <c r="AC44" t="s">
        <v>19</v>
      </c>
      <c r="AD44" t="s">
        <v>19</v>
      </c>
      <c r="AE44" t="s">
        <v>19</v>
      </c>
      <c r="AF44" t="s">
        <v>19</v>
      </c>
      <c r="AG44" t="s">
        <v>19</v>
      </c>
      <c r="AH44" t="s">
        <v>19</v>
      </c>
      <c r="AI44">
        <v>5</v>
      </c>
      <c r="AJ44">
        <v>4</v>
      </c>
      <c r="AK44">
        <v>1</v>
      </c>
      <c r="AL44">
        <v>2</v>
      </c>
      <c r="AM44">
        <v>2</v>
      </c>
      <c r="AN44" t="s">
        <v>19</v>
      </c>
      <c r="AO44">
        <v>2</v>
      </c>
      <c r="AP44">
        <v>1</v>
      </c>
      <c r="AQ44">
        <v>1</v>
      </c>
      <c r="AR44">
        <v>6</v>
      </c>
      <c r="AS44">
        <v>6</v>
      </c>
      <c r="AT44">
        <v>1</v>
      </c>
      <c r="AU44">
        <v>1</v>
      </c>
      <c r="AV44">
        <v>1</v>
      </c>
      <c r="AW44" t="s">
        <v>19</v>
      </c>
      <c r="AX44" t="s">
        <v>19</v>
      </c>
      <c r="AY44" t="s">
        <v>19</v>
      </c>
      <c r="AZ44" t="s">
        <v>19</v>
      </c>
      <c r="BA44">
        <v>0</v>
      </c>
      <c r="BB44">
        <v>0</v>
      </c>
      <c r="BC44" t="s">
        <v>19</v>
      </c>
    </row>
    <row r="45" spans="1:55">
      <c r="A45" t="s">
        <v>890</v>
      </c>
      <c r="B45">
        <v>86</v>
      </c>
      <c r="C45">
        <v>71</v>
      </c>
      <c r="D45">
        <v>15</v>
      </c>
      <c r="E45">
        <v>40</v>
      </c>
      <c r="F45">
        <v>30</v>
      </c>
      <c r="G45">
        <v>10</v>
      </c>
      <c r="H45">
        <v>28</v>
      </c>
      <c r="I45">
        <v>26</v>
      </c>
      <c r="J45">
        <v>2</v>
      </c>
      <c r="K45">
        <v>9</v>
      </c>
      <c r="L45">
        <v>8</v>
      </c>
      <c r="M45">
        <v>1</v>
      </c>
      <c r="N45">
        <v>1</v>
      </c>
      <c r="O45">
        <v>1</v>
      </c>
      <c r="P45">
        <v>0</v>
      </c>
      <c r="Q45">
        <v>5</v>
      </c>
      <c r="R45">
        <v>5</v>
      </c>
      <c r="S45" t="s">
        <v>19</v>
      </c>
      <c r="T45">
        <v>1</v>
      </c>
      <c r="U45">
        <v>1</v>
      </c>
      <c r="V45" t="s">
        <v>19</v>
      </c>
      <c r="W45" t="s">
        <v>19</v>
      </c>
      <c r="X45" t="s">
        <v>19</v>
      </c>
      <c r="Y45" t="s">
        <v>19</v>
      </c>
      <c r="Z45">
        <v>27</v>
      </c>
      <c r="AA45">
        <v>23</v>
      </c>
      <c r="AB45">
        <v>4</v>
      </c>
      <c r="AC45" t="s">
        <v>19</v>
      </c>
      <c r="AD45" t="s">
        <v>19</v>
      </c>
      <c r="AE45" t="s">
        <v>19</v>
      </c>
      <c r="AF45" t="s">
        <v>19</v>
      </c>
      <c r="AG45" t="s">
        <v>19</v>
      </c>
      <c r="AH45" t="s">
        <v>19</v>
      </c>
      <c r="AI45">
        <v>7</v>
      </c>
      <c r="AJ45">
        <v>4</v>
      </c>
      <c r="AK45">
        <v>2</v>
      </c>
      <c r="AL45">
        <v>2</v>
      </c>
      <c r="AM45">
        <v>1</v>
      </c>
      <c r="AN45">
        <v>0</v>
      </c>
      <c r="AO45" t="s">
        <v>19</v>
      </c>
      <c r="AP45" t="s">
        <v>19</v>
      </c>
      <c r="AQ45" t="s">
        <v>19</v>
      </c>
      <c r="AR45">
        <v>17</v>
      </c>
      <c r="AS45">
        <v>16</v>
      </c>
      <c r="AT45">
        <v>1</v>
      </c>
      <c r="AU45">
        <v>1</v>
      </c>
      <c r="AV45">
        <v>1</v>
      </c>
      <c r="AW45" t="s">
        <v>19</v>
      </c>
      <c r="AX45">
        <v>1</v>
      </c>
      <c r="AY45">
        <v>1</v>
      </c>
      <c r="AZ45" t="s">
        <v>19</v>
      </c>
      <c r="BA45">
        <v>2</v>
      </c>
      <c r="BB45">
        <v>2</v>
      </c>
      <c r="BC45" t="s">
        <v>19</v>
      </c>
    </row>
    <row r="46" spans="1:55">
      <c r="A46" t="s">
        <v>889</v>
      </c>
      <c r="B46">
        <v>42</v>
      </c>
      <c r="C46">
        <v>25</v>
      </c>
      <c r="D46">
        <v>17</v>
      </c>
      <c r="E46">
        <v>23</v>
      </c>
      <c r="F46">
        <v>19</v>
      </c>
      <c r="G46">
        <v>4</v>
      </c>
      <c r="H46">
        <v>14</v>
      </c>
      <c r="I46">
        <v>14</v>
      </c>
      <c r="J46">
        <v>0</v>
      </c>
      <c r="K46">
        <v>3</v>
      </c>
      <c r="L46" t="s">
        <v>19</v>
      </c>
      <c r="M46">
        <v>3</v>
      </c>
      <c r="N46">
        <v>3</v>
      </c>
      <c r="O46" t="s">
        <v>19</v>
      </c>
      <c r="P46">
        <v>3</v>
      </c>
      <c r="Q46" t="s">
        <v>19</v>
      </c>
      <c r="R46" t="s">
        <v>19</v>
      </c>
      <c r="S46" t="s">
        <v>19</v>
      </c>
      <c r="T46" t="s">
        <v>19</v>
      </c>
      <c r="U46" t="s">
        <v>19</v>
      </c>
      <c r="V46" t="s">
        <v>19</v>
      </c>
      <c r="W46" t="s">
        <v>19</v>
      </c>
      <c r="X46" t="s">
        <v>19</v>
      </c>
      <c r="Y46" t="s">
        <v>19</v>
      </c>
      <c r="Z46">
        <v>11</v>
      </c>
      <c r="AA46">
        <v>5</v>
      </c>
      <c r="AB46">
        <v>6</v>
      </c>
      <c r="AC46" t="s">
        <v>19</v>
      </c>
      <c r="AD46" t="s">
        <v>19</v>
      </c>
      <c r="AE46" t="s">
        <v>19</v>
      </c>
      <c r="AF46" t="s">
        <v>19</v>
      </c>
      <c r="AG46" t="s">
        <v>19</v>
      </c>
      <c r="AH46" t="s">
        <v>19</v>
      </c>
      <c r="AI46">
        <v>3</v>
      </c>
      <c r="AJ46" t="s">
        <v>19</v>
      </c>
      <c r="AK46">
        <v>3</v>
      </c>
      <c r="AL46">
        <v>3</v>
      </c>
      <c r="AM46" t="s">
        <v>19</v>
      </c>
      <c r="AN46">
        <v>3</v>
      </c>
      <c r="AO46">
        <v>0</v>
      </c>
      <c r="AP46">
        <v>0</v>
      </c>
      <c r="AQ46" t="s">
        <v>19</v>
      </c>
      <c r="AR46">
        <v>5</v>
      </c>
      <c r="AS46">
        <v>4</v>
      </c>
      <c r="AT46">
        <v>0</v>
      </c>
      <c r="AU46" t="s">
        <v>19</v>
      </c>
      <c r="AV46" t="s">
        <v>19</v>
      </c>
      <c r="AW46" t="s">
        <v>19</v>
      </c>
      <c r="AX46" t="s">
        <v>19</v>
      </c>
      <c r="AY46" t="s">
        <v>19</v>
      </c>
      <c r="AZ46" t="s">
        <v>19</v>
      </c>
      <c r="BA46">
        <v>2</v>
      </c>
      <c r="BB46">
        <v>2</v>
      </c>
      <c r="BC46" t="s">
        <v>19</v>
      </c>
    </row>
    <row r="47" spans="1:55">
      <c r="A47" t="s">
        <v>888</v>
      </c>
      <c r="B47">
        <v>383</v>
      </c>
      <c r="C47">
        <v>349</v>
      </c>
      <c r="D47">
        <v>34</v>
      </c>
      <c r="E47">
        <v>175</v>
      </c>
      <c r="F47">
        <v>152</v>
      </c>
      <c r="G47">
        <v>23</v>
      </c>
      <c r="H47">
        <v>109</v>
      </c>
      <c r="I47">
        <v>101</v>
      </c>
      <c r="J47">
        <v>8</v>
      </c>
      <c r="K47">
        <v>36</v>
      </c>
      <c r="L47">
        <v>32</v>
      </c>
      <c r="M47">
        <v>4</v>
      </c>
      <c r="N47">
        <v>12</v>
      </c>
      <c r="O47">
        <v>11</v>
      </c>
      <c r="P47">
        <v>1</v>
      </c>
      <c r="Q47">
        <v>2</v>
      </c>
      <c r="R47">
        <v>2</v>
      </c>
      <c r="S47" t="s">
        <v>19</v>
      </c>
      <c r="T47">
        <v>1</v>
      </c>
      <c r="U47">
        <v>1</v>
      </c>
      <c r="V47" t="s">
        <v>19</v>
      </c>
      <c r="W47">
        <v>1</v>
      </c>
      <c r="X47">
        <v>1</v>
      </c>
      <c r="Y47" t="s">
        <v>19</v>
      </c>
      <c r="Z47">
        <v>125</v>
      </c>
      <c r="AA47">
        <v>119</v>
      </c>
      <c r="AB47">
        <v>6</v>
      </c>
      <c r="AC47" t="s">
        <v>19</v>
      </c>
      <c r="AD47" t="s">
        <v>19</v>
      </c>
      <c r="AE47" t="s">
        <v>19</v>
      </c>
      <c r="AF47" t="s">
        <v>19</v>
      </c>
      <c r="AG47" t="s">
        <v>19</v>
      </c>
      <c r="AH47" t="s">
        <v>19</v>
      </c>
      <c r="AI47">
        <v>18</v>
      </c>
      <c r="AJ47">
        <v>16</v>
      </c>
      <c r="AK47">
        <v>2</v>
      </c>
      <c r="AL47">
        <v>17</v>
      </c>
      <c r="AM47">
        <v>16</v>
      </c>
      <c r="AN47">
        <v>1</v>
      </c>
      <c r="AO47" t="s">
        <v>19</v>
      </c>
      <c r="AP47" t="s">
        <v>19</v>
      </c>
      <c r="AQ47" t="s">
        <v>19</v>
      </c>
      <c r="AR47">
        <v>86</v>
      </c>
      <c r="AS47">
        <v>83</v>
      </c>
      <c r="AT47">
        <v>3</v>
      </c>
      <c r="AU47" t="s">
        <v>19</v>
      </c>
      <c r="AV47" t="s">
        <v>19</v>
      </c>
      <c r="AW47" t="s">
        <v>19</v>
      </c>
      <c r="AX47">
        <v>4</v>
      </c>
      <c r="AY47">
        <v>4</v>
      </c>
      <c r="AZ47">
        <v>0</v>
      </c>
      <c r="BA47">
        <v>32</v>
      </c>
      <c r="BB47">
        <v>32</v>
      </c>
      <c r="BC47" t="s">
        <v>19</v>
      </c>
    </row>
    <row r="48" spans="1:55">
      <c r="A48" t="s">
        <v>887</v>
      </c>
      <c r="B48">
        <v>38</v>
      </c>
      <c r="C48">
        <v>34</v>
      </c>
      <c r="D48">
        <v>4</v>
      </c>
      <c r="E48">
        <v>8</v>
      </c>
      <c r="F48">
        <v>4</v>
      </c>
      <c r="G48">
        <v>3</v>
      </c>
      <c r="H48">
        <v>4</v>
      </c>
      <c r="I48">
        <v>4</v>
      </c>
      <c r="J48">
        <v>0</v>
      </c>
      <c r="K48">
        <v>1</v>
      </c>
      <c r="L48">
        <v>1</v>
      </c>
      <c r="M48">
        <v>0</v>
      </c>
      <c r="N48">
        <v>0</v>
      </c>
      <c r="O48">
        <v>0</v>
      </c>
      <c r="P48" t="s">
        <v>19</v>
      </c>
      <c r="Q48" t="s">
        <v>19</v>
      </c>
      <c r="R48" t="s">
        <v>19</v>
      </c>
      <c r="S48" t="s">
        <v>19</v>
      </c>
      <c r="T48" t="s">
        <v>19</v>
      </c>
      <c r="U48" t="s">
        <v>19</v>
      </c>
      <c r="V48" t="s">
        <v>19</v>
      </c>
      <c r="W48" t="s">
        <v>19</v>
      </c>
      <c r="X48" t="s">
        <v>19</v>
      </c>
      <c r="Y48" t="s">
        <v>19</v>
      </c>
      <c r="Z48">
        <v>29</v>
      </c>
      <c r="AA48">
        <v>29</v>
      </c>
      <c r="AB48" t="s">
        <v>19</v>
      </c>
      <c r="AC48" t="s">
        <v>19</v>
      </c>
      <c r="AD48" t="s">
        <v>19</v>
      </c>
      <c r="AE48" t="s">
        <v>19</v>
      </c>
      <c r="AF48" t="s">
        <v>19</v>
      </c>
      <c r="AG48" t="s">
        <v>19</v>
      </c>
      <c r="AH48" t="s">
        <v>19</v>
      </c>
      <c r="AI48">
        <v>3</v>
      </c>
      <c r="AJ48">
        <v>3</v>
      </c>
      <c r="AK48" t="s">
        <v>19</v>
      </c>
      <c r="AL48">
        <v>4</v>
      </c>
      <c r="AM48">
        <v>4</v>
      </c>
      <c r="AN48" t="s">
        <v>19</v>
      </c>
      <c r="AO48" t="s">
        <v>19</v>
      </c>
      <c r="AP48" t="s">
        <v>19</v>
      </c>
      <c r="AQ48" t="s">
        <v>19</v>
      </c>
      <c r="AR48">
        <v>23</v>
      </c>
      <c r="AS48">
        <v>23</v>
      </c>
      <c r="AT48" t="s">
        <v>19</v>
      </c>
      <c r="AU48" t="s">
        <v>19</v>
      </c>
      <c r="AV48" t="s">
        <v>19</v>
      </c>
      <c r="AW48" t="s">
        <v>19</v>
      </c>
      <c r="AX48" t="s">
        <v>19</v>
      </c>
      <c r="AY48" t="s">
        <v>19</v>
      </c>
      <c r="AZ48" t="s">
        <v>19</v>
      </c>
      <c r="BA48">
        <v>0</v>
      </c>
      <c r="BB48">
        <v>0</v>
      </c>
      <c r="BC48" t="s">
        <v>19</v>
      </c>
    </row>
    <row r="49" spans="1:55">
      <c r="A49" t="s">
        <v>886</v>
      </c>
      <c r="B49">
        <v>224</v>
      </c>
      <c r="C49">
        <v>196</v>
      </c>
      <c r="D49">
        <v>28</v>
      </c>
      <c r="E49">
        <v>129</v>
      </c>
      <c r="F49">
        <v>105</v>
      </c>
      <c r="G49">
        <v>24</v>
      </c>
      <c r="H49">
        <v>82</v>
      </c>
      <c r="I49">
        <v>72</v>
      </c>
      <c r="J49">
        <v>11</v>
      </c>
      <c r="K49">
        <v>4</v>
      </c>
      <c r="L49">
        <v>3</v>
      </c>
      <c r="M49">
        <v>1</v>
      </c>
      <c r="N49">
        <v>5</v>
      </c>
      <c r="O49">
        <v>5</v>
      </c>
      <c r="P49" t="s">
        <v>19</v>
      </c>
      <c r="Q49">
        <v>0</v>
      </c>
      <c r="R49">
        <v>0</v>
      </c>
      <c r="S49" t="s">
        <v>19</v>
      </c>
      <c r="T49">
        <v>0</v>
      </c>
      <c r="U49">
        <v>0</v>
      </c>
      <c r="V49" t="s">
        <v>19</v>
      </c>
      <c r="W49" t="s">
        <v>19</v>
      </c>
      <c r="X49" t="s">
        <v>19</v>
      </c>
      <c r="Y49" t="s">
        <v>19</v>
      </c>
      <c r="Z49">
        <v>78</v>
      </c>
      <c r="AA49">
        <v>77</v>
      </c>
      <c r="AB49">
        <v>1</v>
      </c>
      <c r="AC49" t="s">
        <v>19</v>
      </c>
      <c r="AD49" t="s">
        <v>19</v>
      </c>
      <c r="AE49" t="s">
        <v>19</v>
      </c>
      <c r="AF49" t="s">
        <v>19</v>
      </c>
      <c r="AG49" t="s">
        <v>19</v>
      </c>
      <c r="AH49" t="s">
        <v>19</v>
      </c>
      <c r="AI49">
        <v>6</v>
      </c>
      <c r="AJ49">
        <v>5</v>
      </c>
      <c r="AK49">
        <v>1</v>
      </c>
      <c r="AL49">
        <v>4</v>
      </c>
      <c r="AM49">
        <v>4</v>
      </c>
      <c r="AN49" t="s">
        <v>19</v>
      </c>
      <c r="AO49">
        <v>2</v>
      </c>
      <c r="AP49">
        <v>2</v>
      </c>
      <c r="AQ49" t="s">
        <v>19</v>
      </c>
      <c r="AR49">
        <v>63</v>
      </c>
      <c r="AS49">
        <v>63</v>
      </c>
      <c r="AT49" t="s">
        <v>19</v>
      </c>
      <c r="AU49">
        <v>0</v>
      </c>
      <c r="AV49" t="s">
        <v>19</v>
      </c>
      <c r="AW49">
        <v>0</v>
      </c>
      <c r="AX49">
        <v>4</v>
      </c>
      <c r="AY49">
        <v>4</v>
      </c>
      <c r="AZ49" t="s">
        <v>19</v>
      </c>
      <c r="BA49">
        <v>9</v>
      </c>
      <c r="BB49">
        <v>7</v>
      </c>
      <c r="BC49">
        <v>2</v>
      </c>
    </row>
    <row r="50" spans="1:55">
      <c r="A50" t="s">
        <v>885</v>
      </c>
      <c r="B50">
        <v>99</v>
      </c>
      <c r="C50">
        <v>88</v>
      </c>
      <c r="D50">
        <v>11</v>
      </c>
      <c r="E50">
        <v>48</v>
      </c>
      <c r="F50">
        <v>38</v>
      </c>
      <c r="G50">
        <v>10</v>
      </c>
      <c r="H50">
        <v>26</v>
      </c>
      <c r="I50">
        <v>24</v>
      </c>
      <c r="J50">
        <v>2</v>
      </c>
      <c r="K50">
        <v>5</v>
      </c>
      <c r="L50">
        <v>4</v>
      </c>
      <c r="M50">
        <v>1</v>
      </c>
      <c r="N50">
        <v>6</v>
      </c>
      <c r="O50">
        <v>6</v>
      </c>
      <c r="P50" t="s">
        <v>19</v>
      </c>
      <c r="Q50" t="s">
        <v>19</v>
      </c>
      <c r="R50" t="s">
        <v>19</v>
      </c>
      <c r="S50" t="s">
        <v>19</v>
      </c>
      <c r="T50" t="s">
        <v>19</v>
      </c>
      <c r="U50" t="s">
        <v>19</v>
      </c>
      <c r="V50" t="s">
        <v>19</v>
      </c>
      <c r="W50" t="s">
        <v>19</v>
      </c>
      <c r="X50" t="s">
        <v>19</v>
      </c>
      <c r="Y50" t="s">
        <v>19</v>
      </c>
      <c r="Z50">
        <v>39</v>
      </c>
      <c r="AA50">
        <v>38</v>
      </c>
      <c r="AB50">
        <v>1</v>
      </c>
      <c r="AC50" t="s">
        <v>19</v>
      </c>
      <c r="AD50" t="s">
        <v>19</v>
      </c>
      <c r="AE50" t="s">
        <v>19</v>
      </c>
      <c r="AF50" t="s">
        <v>19</v>
      </c>
      <c r="AG50" t="s">
        <v>19</v>
      </c>
      <c r="AH50" t="s">
        <v>19</v>
      </c>
      <c r="AI50">
        <v>9</v>
      </c>
      <c r="AJ50">
        <v>9</v>
      </c>
      <c r="AK50">
        <v>1</v>
      </c>
      <c r="AL50">
        <v>7</v>
      </c>
      <c r="AM50">
        <v>7</v>
      </c>
      <c r="AN50" t="s">
        <v>19</v>
      </c>
      <c r="AO50" t="s">
        <v>19</v>
      </c>
      <c r="AP50" t="s">
        <v>19</v>
      </c>
      <c r="AQ50" t="s">
        <v>19</v>
      </c>
      <c r="AR50">
        <v>19</v>
      </c>
      <c r="AS50">
        <v>19</v>
      </c>
      <c r="AT50" t="s">
        <v>19</v>
      </c>
      <c r="AU50">
        <v>2</v>
      </c>
      <c r="AV50">
        <v>2</v>
      </c>
      <c r="AW50" t="s">
        <v>19</v>
      </c>
      <c r="AX50">
        <v>1</v>
      </c>
      <c r="AY50">
        <v>1</v>
      </c>
      <c r="AZ50" t="s">
        <v>19</v>
      </c>
      <c r="BA50">
        <v>2</v>
      </c>
      <c r="BB50">
        <v>2</v>
      </c>
      <c r="BC50" t="s">
        <v>19</v>
      </c>
    </row>
    <row r="51" spans="1:55">
      <c r="A51" t="s">
        <v>884</v>
      </c>
      <c r="B51">
        <v>169</v>
      </c>
      <c r="C51">
        <v>126</v>
      </c>
      <c r="D51">
        <v>44</v>
      </c>
      <c r="E51">
        <v>101</v>
      </c>
      <c r="F51">
        <v>66</v>
      </c>
      <c r="G51">
        <v>36</v>
      </c>
      <c r="H51">
        <v>52</v>
      </c>
      <c r="I51">
        <v>34</v>
      </c>
      <c r="J51">
        <v>18</v>
      </c>
      <c r="K51">
        <v>11</v>
      </c>
      <c r="L51">
        <v>9</v>
      </c>
      <c r="M51">
        <v>2</v>
      </c>
      <c r="N51">
        <v>4</v>
      </c>
      <c r="O51">
        <v>2</v>
      </c>
      <c r="P51">
        <v>2</v>
      </c>
      <c r="Q51">
        <v>2</v>
      </c>
      <c r="R51">
        <v>2</v>
      </c>
      <c r="S51" t="s">
        <v>19</v>
      </c>
      <c r="T51">
        <v>1</v>
      </c>
      <c r="U51">
        <v>1</v>
      </c>
      <c r="V51" t="s">
        <v>19</v>
      </c>
      <c r="W51" t="s">
        <v>19</v>
      </c>
      <c r="X51" t="s">
        <v>19</v>
      </c>
      <c r="Y51" t="s">
        <v>19</v>
      </c>
      <c r="Z51">
        <v>48</v>
      </c>
      <c r="AA51">
        <v>45</v>
      </c>
      <c r="AB51">
        <v>4</v>
      </c>
      <c r="AC51" t="s">
        <v>19</v>
      </c>
      <c r="AD51" t="s">
        <v>19</v>
      </c>
      <c r="AE51" t="s">
        <v>19</v>
      </c>
      <c r="AF51" t="s">
        <v>19</v>
      </c>
      <c r="AG51" t="s">
        <v>19</v>
      </c>
      <c r="AH51" t="s">
        <v>19</v>
      </c>
      <c r="AI51">
        <v>2</v>
      </c>
      <c r="AJ51">
        <v>2</v>
      </c>
      <c r="AK51" t="s">
        <v>19</v>
      </c>
      <c r="AL51">
        <v>2</v>
      </c>
      <c r="AM51">
        <v>1</v>
      </c>
      <c r="AN51">
        <v>1</v>
      </c>
      <c r="AO51">
        <v>1</v>
      </c>
      <c r="AP51">
        <v>1</v>
      </c>
      <c r="AQ51" t="s">
        <v>19</v>
      </c>
      <c r="AR51">
        <v>43</v>
      </c>
      <c r="AS51">
        <v>41</v>
      </c>
      <c r="AT51">
        <v>3</v>
      </c>
      <c r="AU51" t="s">
        <v>19</v>
      </c>
      <c r="AV51" t="s">
        <v>19</v>
      </c>
      <c r="AW51" t="s">
        <v>19</v>
      </c>
      <c r="AX51" t="s">
        <v>19</v>
      </c>
      <c r="AY51" t="s">
        <v>19</v>
      </c>
      <c r="AZ51" t="s">
        <v>19</v>
      </c>
      <c r="BA51">
        <v>2</v>
      </c>
      <c r="BB51">
        <v>2</v>
      </c>
      <c r="BC51" t="s">
        <v>19</v>
      </c>
    </row>
    <row r="52" spans="1:55">
      <c r="A52" t="s">
        <v>883</v>
      </c>
      <c r="B52">
        <v>58</v>
      </c>
      <c r="C52">
        <v>57</v>
      </c>
      <c r="D52">
        <v>1</v>
      </c>
      <c r="E52">
        <v>31</v>
      </c>
      <c r="F52">
        <v>30</v>
      </c>
      <c r="G52">
        <v>1</v>
      </c>
      <c r="H52">
        <v>20</v>
      </c>
      <c r="I52">
        <v>20</v>
      </c>
      <c r="J52" t="s">
        <v>19</v>
      </c>
      <c r="K52">
        <v>7</v>
      </c>
      <c r="L52">
        <v>7</v>
      </c>
      <c r="M52">
        <v>0</v>
      </c>
      <c r="N52" t="s">
        <v>19</v>
      </c>
      <c r="O52" t="s">
        <v>19</v>
      </c>
      <c r="P52" t="s">
        <v>19</v>
      </c>
      <c r="Q52" t="s">
        <v>19</v>
      </c>
      <c r="R52" t="s">
        <v>19</v>
      </c>
      <c r="S52" t="s">
        <v>19</v>
      </c>
      <c r="T52" t="s">
        <v>19</v>
      </c>
      <c r="U52" t="s">
        <v>19</v>
      </c>
      <c r="V52" t="s">
        <v>19</v>
      </c>
      <c r="W52" t="s">
        <v>19</v>
      </c>
      <c r="X52" t="s">
        <v>19</v>
      </c>
      <c r="Y52" t="s">
        <v>19</v>
      </c>
      <c r="Z52">
        <v>19</v>
      </c>
      <c r="AA52">
        <v>19</v>
      </c>
      <c r="AB52" t="s">
        <v>19</v>
      </c>
      <c r="AC52" t="s">
        <v>19</v>
      </c>
      <c r="AD52" t="s">
        <v>19</v>
      </c>
      <c r="AE52" t="s">
        <v>19</v>
      </c>
      <c r="AF52" t="s">
        <v>19</v>
      </c>
      <c r="AG52" t="s">
        <v>19</v>
      </c>
      <c r="AH52" t="s">
        <v>19</v>
      </c>
      <c r="AI52">
        <v>6</v>
      </c>
      <c r="AJ52">
        <v>6</v>
      </c>
      <c r="AK52" t="s">
        <v>19</v>
      </c>
      <c r="AL52" t="s">
        <v>19</v>
      </c>
      <c r="AM52" t="s">
        <v>19</v>
      </c>
      <c r="AN52" t="s">
        <v>19</v>
      </c>
      <c r="AO52" t="s">
        <v>19</v>
      </c>
      <c r="AP52" t="s">
        <v>19</v>
      </c>
      <c r="AQ52" t="s">
        <v>19</v>
      </c>
      <c r="AR52">
        <v>13</v>
      </c>
      <c r="AS52">
        <v>13</v>
      </c>
      <c r="AT52" t="s">
        <v>19</v>
      </c>
      <c r="AU52" t="s">
        <v>19</v>
      </c>
      <c r="AV52" t="s">
        <v>19</v>
      </c>
      <c r="AW52" t="s">
        <v>19</v>
      </c>
      <c r="AX52" t="s">
        <v>19</v>
      </c>
      <c r="AY52" t="s">
        <v>19</v>
      </c>
      <c r="AZ52" t="s">
        <v>19</v>
      </c>
      <c r="BA52">
        <v>1</v>
      </c>
      <c r="BB52">
        <v>1</v>
      </c>
      <c r="BC52">
        <v>0</v>
      </c>
    </row>
    <row r="53" spans="1:55">
      <c r="A53" t="s">
        <v>882</v>
      </c>
      <c r="B53">
        <v>110</v>
      </c>
      <c r="C53">
        <v>82</v>
      </c>
      <c r="D53">
        <v>28</v>
      </c>
      <c r="E53">
        <v>63</v>
      </c>
      <c r="F53">
        <v>40</v>
      </c>
      <c r="G53">
        <v>23</v>
      </c>
      <c r="H53">
        <v>41</v>
      </c>
      <c r="I53">
        <v>32</v>
      </c>
      <c r="J53">
        <v>9</v>
      </c>
      <c r="K53">
        <v>1</v>
      </c>
      <c r="L53">
        <v>1</v>
      </c>
      <c r="M53" t="s">
        <v>19</v>
      </c>
      <c r="N53">
        <v>2</v>
      </c>
      <c r="O53">
        <v>2</v>
      </c>
      <c r="P53">
        <v>0</v>
      </c>
      <c r="Q53" t="s">
        <v>19</v>
      </c>
      <c r="R53" t="s">
        <v>19</v>
      </c>
      <c r="S53" t="s">
        <v>19</v>
      </c>
      <c r="T53" t="s">
        <v>19</v>
      </c>
      <c r="U53" t="s">
        <v>19</v>
      </c>
      <c r="V53" t="s">
        <v>19</v>
      </c>
      <c r="W53" t="s">
        <v>19</v>
      </c>
      <c r="X53" t="s">
        <v>19</v>
      </c>
      <c r="Y53" t="s">
        <v>19</v>
      </c>
      <c r="Z53">
        <v>43</v>
      </c>
      <c r="AA53">
        <v>38</v>
      </c>
      <c r="AB53">
        <v>5</v>
      </c>
      <c r="AC53" t="s">
        <v>19</v>
      </c>
      <c r="AD53" t="s">
        <v>19</v>
      </c>
      <c r="AE53" t="s">
        <v>19</v>
      </c>
      <c r="AF53" t="s">
        <v>19</v>
      </c>
      <c r="AG53" t="s">
        <v>19</v>
      </c>
      <c r="AH53" t="s">
        <v>19</v>
      </c>
      <c r="AI53">
        <v>2</v>
      </c>
      <c r="AJ53">
        <v>1</v>
      </c>
      <c r="AK53">
        <v>1</v>
      </c>
      <c r="AL53">
        <v>4</v>
      </c>
      <c r="AM53">
        <v>2</v>
      </c>
      <c r="AN53">
        <v>2</v>
      </c>
      <c r="AO53" t="s">
        <v>19</v>
      </c>
      <c r="AP53" t="s">
        <v>19</v>
      </c>
      <c r="AQ53" t="s">
        <v>19</v>
      </c>
      <c r="AR53">
        <v>35</v>
      </c>
      <c r="AS53">
        <v>32</v>
      </c>
      <c r="AT53">
        <v>3</v>
      </c>
      <c r="AU53" t="s">
        <v>19</v>
      </c>
      <c r="AV53" t="s">
        <v>19</v>
      </c>
      <c r="AW53" t="s">
        <v>19</v>
      </c>
      <c r="AX53">
        <v>3</v>
      </c>
      <c r="AY53">
        <v>3</v>
      </c>
      <c r="AZ53" t="s">
        <v>19</v>
      </c>
      <c r="BA53">
        <v>1</v>
      </c>
      <c r="BB53">
        <v>1</v>
      </c>
      <c r="BC53" t="s">
        <v>19</v>
      </c>
    </row>
    <row r="54" spans="1:55">
      <c r="A54" t="s">
        <v>881</v>
      </c>
      <c r="B54" t="s">
        <v>19</v>
      </c>
      <c r="C54" t="s">
        <v>19</v>
      </c>
      <c r="D54" t="s">
        <v>19</v>
      </c>
      <c r="E54" t="s">
        <v>19</v>
      </c>
      <c r="F54" t="s">
        <v>19</v>
      </c>
      <c r="G54" t="s">
        <v>19</v>
      </c>
      <c r="H54" t="s">
        <v>19</v>
      </c>
      <c r="I54" t="s">
        <v>19</v>
      </c>
      <c r="J54" t="s">
        <v>19</v>
      </c>
      <c r="K54" t="s">
        <v>19</v>
      </c>
      <c r="L54" t="s">
        <v>19</v>
      </c>
      <c r="M54" t="s">
        <v>19</v>
      </c>
      <c r="N54" t="s">
        <v>19</v>
      </c>
      <c r="O54" t="s">
        <v>19</v>
      </c>
      <c r="P54" t="s">
        <v>19</v>
      </c>
      <c r="Q54" t="s">
        <v>19</v>
      </c>
      <c r="R54" t="s">
        <v>19</v>
      </c>
      <c r="S54" t="s">
        <v>19</v>
      </c>
      <c r="T54" t="s">
        <v>19</v>
      </c>
      <c r="U54" t="s">
        <v>19</v>
      </c>
      <c r="V54" t="s">
        <v>19</v>
      </c>
      <c r="W54" t="s">
        <v>19</v>
      </c>
      <c r="X54" t="s">
        <v>19</v>
      </c>
      <c r="Y54" t="s">
        <v>19</v>
      </c>
      <c r="Z54" t="s">
        <v>19</v>
      </c>
      <c r="AA54" t="s">
        <v>19</v>
      </c>
      <c r="AB54" t="s">
        <v>19</v>
      </c>
      <c r="AC54" t="s">
        <v>19</v>
      </c>
      <c r="AD54" t="s">
        <v>19</v>
      </c>
      <c r="AE54" t="s">
        <v>19</v>
      </c>
      <c r="AF54" t="s">
        <v>19</v>
      </c>
      <c r="AG54" t="s">
        <v>19</v>
      </c>
      <c r="AH54" t="s">
        <v>19</v>
      </c>
      <c r="AI54" t="s">
        <v>19</v>
      </c>
      <c r="AJ54" t="s">
        <v>19</v>
      </c>
      <c r="AK54" t="s">
        <v>19</v>
      </c>
      <c r="AL54" t="s">
        <v>19</v>
      </c>
      <c r="AM54" t="s">
        <v>19</v>
      </c>
      <c r="AN54" t="s">
        <v>19</v>
      </c>
      <c r="AO54" t="s">
        <v>19</v>
      </c>
      <c r="AP54" t="s">
        <v>19</v>
      </c>
      <c r="AQ54" t="s">
        <v>19</v>
      </c>
      <c r="AR54" t="s">
        <v>19</v>
      </c>
      <c r="AS54" t="s">
        <v>19</v>
      </c>
      <c r="AT54" t="s">
        <v>19</v>
      </c>
      <c r="AU54" t="s">
        <v>19</v>
      </c>
      <c r="AV54" t="s">
        <v>19</v>
      </c>
      <c r="AW54" t="s">
        <v>19</v>
      </c>
      <c r="AX54" t="s">
        <v>19</v>
      </c>
      <c r="AY54" t="s">
        <v>19</v>
      </c>
      <c r="AZ54" t="s">
        <v>19</v>
      </c>
      <c r="BA54" t="s">
        <v>19</v>
      </c>
      <c r="BB54" t="s">
        <v>19</v>
      </c>
      <c r="BC54" t="s">
        <v>19</v>
      </c>
    </row>
    <row r="55" spans="1:55">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c r="AT55" t="s">
        <v>789</v>
      </c>
      <c r="AU55" t="s">
        <v>789</v>
      </c>
      <c r="AV55" t="s">
        <v>789</v>
      </c>
      <c r="AW55" t="s">
        <v>789</v>
      </c>
      <c r="AX55" t="s">
        <v>789</v>
      </c>
      <c r="AY55" t="s">
        <v>789</v>
      </c>
      <c r="AZ55" t="s">
        <v>789</v>
      </c>
      <c r="BA55" t="s">
        <v>789</v>
      </c>
      <c r="BB55" t="s">
        <v>789</v>
      </c>
      <c r="BC55" t="s">
        <v>789</v>
      </c>
    </row>
    <row r="56" spans="1:55">
      <c r="A56" t="s">
        <v>880</v>
      </c>
      <c r="B56">
        <v>908</v>
      </c>
      <c r="C56">
        <v>750</v>
      </c>
      <c r="D56">
        <v>158</v>
      </c>
      <c r="E56">
        <v>525</v>
      </c>
      <c r="F56">
        <v>413</v>
      </c>
      <c r="G56">
        <v>112</v>
      </c>
      <c r="H56">
        <v>302</v>
      </c>
      <c r="I56">
        <v>245</v>
      </c>
      <c r="J56">
        <v>57</v>
      </c>
      <c r="K56">
        <v>39</v>
      </c>
      <c r="L56">
        <v>30</v>
      </c>
      <c r="M56">
        <v>8</v>
      </c>
      <c r="N56">
        <v>6</v>
      </c>
      <c r="O56">
        <v>5</v>
      </c>
      <c r="P56">
        <v>1</v>
      </c>
      <c r="Q56">
        <v>1</v>
      </c>
      <c r="R56">
        <v>1</v>
      </c>
      <c r="S56" t="s">
        <v>19</v>
      </c>
      <c r="T56">
        <v>1</v>
      </c>
      <c r="U56">
        <v>1</v>
      </c>
      <c r="V56">
        <v>0</v>
      </c>
      <c r="W56">
        <v>0</v>
      </c>
      <c r="X56">
        <v>0</v>
      </c>
      <c r="Y56" t="s">
        <v>19</v>
      </c>
      <c r="Z56">
        <v>301</v>
      </c>
      <c r="AA56">
        <v>265</v>
      </c>
      <c r="AB56">
        <v>35</v>
      </c>
      <c r="AC56" t="s">
        <v>19</v>
      </c>
      <c r="AD56" t="s">
        <v>19</v>
      </c>
      <c r="AE56" t="s">
        <v>19</v>
      </c>
      <c r="AF56" t="s">
        <v>19</v>
      </c>
      <c r="AG56" t="s">
        <v>19</v>
      </c>
      <c r="AH56" t="s">
        <v>19</v>
      </c>
      <c r="AI56">
        <v>13</v>
      </c>
      <c r="AJ56">
        <v>10</v>
      </c>
      <c r="AK56">
        <v>4</v>
      </c>
      <c r="AL56">
        <v>2</v>
      </c>
      <c r="AM56">
        <v>1</v>
      </c>
      <c r="AN56">
        <v>0</v>
      </c>
      <c r="AO56">
        <v>2</v>
      </c>
      <c r="AP56">
        <v>2</v>
      </c>
      <c r="AQ56" t="s">
        <v>19</v>
      </c>
      <c r="AR56">
        <v>244</v>
      </c>
      <c r="AS56">
        <v>212</v>
      </c>
      <c r="AT56">
        <v>32</v>
      </c>
      <c r="AU56">
        <v>14</v>
      </c>
      <c r="AV56">
        <v>14</v>
      </c>
      <c r="AW56">
        <v>0</v>
      </c>
      <c r="AX56">
        <v>26</v>
      </c>
      <c r="AY56">
        <v>26</v>
      </c>
      <c r="AZ56" t="s">
        <v>19</v>
      </c>
      <c r="BA56">
        <v>35</v>
      </c>
      <c r="BB56">
        <v>35</v>
      </c>
      <c r="BC56">
        <v>1</v>
      </c>
    </row>
    <row r="57" spans="1:55">
      <c r="A57" t="s">
        <v>879</v>
      </c>
      <c r="B57">
        <v>151</v>
      </c>
      <c r="C57">
        <v>121</v>
      </c>
      <c r="D57">
        <v>30</v>
      </c>
      <c r="E57">
        <v>75</v>
      </c>
      <c r="F57">
        <v>54</v>
      </c>
      <c r="G57">
        <v>21</v>
      </c>
      <c r="H57">
        <v>61</v>
      </c>
      <c r="I57">
        <v>45</v>
      </c>
      <c r="J57">
        <v>16</v>
      </c>
      <c r="K57">
        <v>14</v>
      </c>
      <c r="L57">
        <v>11</v>
      </c>
      <c r="M57">
        <v>3</v>
      </c>
      <c r="N57" t="s">
        <v>19</v>
      </c>
      <c r="O57" t="s">
        <v>19</v>
      </c>
      <c r="P57" t="s">
        <v>19</v>
      </c>
      <c r="Q57">
        <v>3</v>
      </c>
      <c r="R57">
        <v>3</v>
      </c>
      <c r="S57" t="s">
        <v>19</v>
      </c>
      <c r="T57">
        <v>4</v>
      </c>
      <c r="U57">
        <v>4</v>
      </c>
      <c r="V57" t="s">
        <v>19</v>
      </c>
      <c r="W57" t="s">
        <v>19</v>
      </c>
      <c r="X57" t="s">
        <v>19</v>
      </c>
      <c r="Y57" t="s">
        <v>19</v>
      </c>
      <c r="Z57">
        <v>43</v>
      </c>
      <c r="AA57">
        <v>38</v>
      </c>
      <c r="AB57">
        <v>5</v>
      </c>
      <c r="AC57" t="s">
        <v>19</v>
      </c>
      <c r="AD57" t="s">
        <v>19</v>
      </c>
      <c r="AE57" t="s">
        <v>19</v>
      </c>
      <c r="AF57" t="s">
        <v>19</v>
      </c>
      <c r="AG57" t="s">
        <v>19</v>
      </c>
      <c r="AH57" t="s">
        <v>19</v>
      </c>
      <c r="AI57">
        <v>6</v>
      </c>
      <c r="AJ57">
        <v>2</v>
      </c>
      <c r="AK57">
        <v>4</v>
      </c>
      <c r="AL57" t="s">
        <v>19</v>
      </c>
      <c r="AM57" t="s">
        <v>19</v>
      </c>
      <c r="AN57" t="s">
        <v>19</v>
      </c>
      <c r="AO57" t="s">
        <v>19</v>
      </c>
      <c r="AP57" t="s">
        <v>19</v>
      </c>
      <c r="AQ57" t="s">
        <v>19</v>
      </c>
      <c r="AR57">
        <v>36</v>
      </c>
      <c r="AS57">
        <v>35</v>
      </c>
      <c r="AT57">
        <v>1</v>
      </c>
      <c r="AU57">
        <v>2</v>
      </c>
      <c r="AV57">
        <v>2</v>
      </c>
      <c r="AW57" t="s">
        <v>19</v>
      </c>
      <c r="AX57" t="s">
        <v>19</v>
      </c>
      <c r="AY57" t="s">
        <v>19</v>
      </c>
      <c r="AZ57" t="s">
        <v>19</v>
      </c>
      <c r="BA57">
        <v>12</v>
      </c>
      <c r="BB57">
        <v>11</v>
      </c>
      <c r="BC57">
        <v>1</v>
      </c>
    </row>
    <row r="58" spans="1:55">
      <c r="A58" t="s">
        <v>878</v>
      </c>
      <c r="B58">
        <v>53</v>
      </c>
      <c r="C58">
        <v>28</v>
      </c>
      <c r="D58">
        <v>25</v>
      </c>
      <c r="E58">
        <v>25</v>
      </c>
      <c r="F58">
        <v>14</v>
      </c>
      <c r="G58">
        <v>11</v>
      </c>
      <c r="H58">
        <v>13</v>
      </c>
      <c r="I58">
        <v>9</v>
      </c>
      <c r="J58">
        <v>5</v>
      </c>
      <c r="K58">
        <v>7</v>
      </c>
      <c r="L58">
        <v>4</v>
      </c>
      <c r="M58">
        <v>3</v>
      </c>
      <c r="N58" t="s">
        <v>19</v>
      </c>
      <c r="O58" t="s">
        <v>19</v>
      </c>
      <c r="P58" t="s">
        <v>19</v>
      </c>
      <c r="Q58" t="s">
        <v>19</v>
      </c>
      <c r="R58" t="s">
        <v>19</v>
      </c>
      <c r="S58" t="s">
        <v>19</v>
      </c>
      <c r="T58" t="s">
        <v>19</v>
      </c>
      <c r="U58" t="s">
        <v>19</v>
      </c>
      <c r="V58" t="s">
        <v>19</v>
      </c>
      <c r="W58" t="s">
        <v>19</v>
      </c>
      <c r="X58" t="s">
        <v>19</v>
      </c>
      <c r="Y58" t="s">
        <v>19</v>
      </c>
      <c r="Z58">
        <v>20</v>
      </c>
      <c r="AA58">
        <v>8</v>
      </c>
      <c r="AB58">
        <v>11</v>
      </c>
      <c r="AC58" t="s">
        <v>19</v>
      </c>
      <c r="AD58" t="s">
        <v>19</v>
      </c>
      <c r="AE58" t="s">
        <v>19</v>
      </c>
      <c r="AF58" t="s">
        <v>19</v>
      </c>
      <c r="AG58" t="s">
        <v>19</v>
      </c>
      <c r="AH58" t="s">
        <v>19</v>
      </c>
      <c r="AI58">
        <v>5</v>
      </c>
      <c r="AJ58">
        <v>1</v>
      </c>
      <c r="AK58">
        <v>4</v>
      </c>
      <c r="AL58" t="s">
        <v>19</v>
      </c>
      <c r="AM58" t="s">
        <v>19</v>
      </c>
      <c r="AN58" t="s">
        <v>19</v>
      </c>
      <c r="AO58" t="s">
        <v>19</v>
      </c>
      <c r="AP58" t="s">
        <v>19</v>
      </c>
      <c r="AQ58" t="s">
        <v>19</v>
      </c>
      <c r="AR58">
        <v>13</v>
      </c>
      <c r="AS58">
        <v>6</v>
      </c>
      <c r="AT58">
        <v>8</v>
      </c>
      <c r="AU58">
        <v>1</v>
      </c>
      <c r="AV58">
        <v>1</v>
      </c>
      <c r="AW58" t="s">
        <v>19</v>
      </c>
      <c r="AX58">
        <v>1</v>
      </c>
      <c r="AY58">
        <v>1</v>
      </c>
      <c r="AZ58" t="s">
        <v>19</v>
      </c>
      <c r="BA58">
        <v>2</v>
      </c>
      <c r="BB58">
        <v>2</v>
      </c>
      <c r="BC58" t="s">
        <v>19</v>
      </c>
    </row>
    <row r="59" spans="1:55">
      <c r="A59" t="s">
        <v>877</v>
      </c>
      <c r="B59">
        <v>61</v>
      </c>
      <c r="C59">
        <v>36</v>
      </c>
      <c r="D59">
        <v>26</v>
      </c>
      <c r="E59">
        <v>34</v>
      </c>
      <c r="F59">
        <v>13</v>
      </c>
      <c r="G59">
        <v>21</v>
      </c>
      <c r="H59">
        <v>16</v>
      </c>
      <c r="I59">
        <v>6</v>
      </c>
      <c r="J59">
        <v>10</v>
      </c>
      <c r="K59">
        <v>3</v>
      </c>
      <c r="L59">
        <v>3</v>
      </c>
      <c r="M59" t="s">
        <v>19</v>
      </c>
      <c r="N59" t="s">
        <v>19</v>
      </c>
      <c r="O59" t="s">
        <v>19</v>
      </c>
      <c r="P59" t="s">
        <v>19</v>
      </c>
      <c r="Q59" t="s">
        <v>19</v>
      </c>
      <c r="R59" t="s">
        <v>19</v>
      </c>
      <c r="S59" t="s">
        <v>19</v>
      </c>
      <c r="T59" t="s">
        <v>19</v>
      </c>
      <c r="U59" t="s">
        <v>19</v>
      </c>
      <c r="V59" t="s">
        <v>19</v>
      </c>
      <c r="W59" t="s">
        <v>19</v>
      </c>
      <c r="X59" t="s">
        <v>19</v>
      </c>
      <c r="Y59" t="s">
        <v>19</v>
      </c>
      <c r="Z59">
        <v>23</v>
      </c>
      <c r="AA59">
        <v>19</v>
      </c>
      <c r="AB59">
        <v>4</v>
      </c>
      <c r="AC59" t="s">
        <v>19</v>
      </c>
      <c r="AD59" t="s">
        <v>19</v>
      </c>
      <c r="AE59" t="s">
        <v>19</v>
      </c>
      <c r="AF59" t="s">
        <v>19</v>
      </c>
      <c r="AG59" t="s">
        <v>19</v>
      </c>
      <c r="AH59" t="s">
        <v>19</v>
      </c>
      <c r="AI59">
        <v>2</v>
      </c>
      <c r="AJ59">
        <v>1</v>
      </c>
      <c r="AK59">
        <v>1</v>
      </c>
      <c r="AL59">
        <v>1</v>
      </c>
      <c r="AM59">
        <v>1</v>
      </c>
      <c r="AN59" t="s">
        <v>19</v>
      </c>
      <c r="AO59">
        <v>2</v>
      </c>
      <c r="AP59">
        <v>2</v>
      </c>
      <c r="AQ59" t="s">
        <v>19</v>
      </c>
      <c r="AR59">
        <v>16</v>
      </c>
      <c r="AS59">
        <v>12</v>
      </c>
      <c r="AT59">
        <v>3</v>
      </c>
      <c r="AU59">
        <v>1</v>
      </c>
      <c r="AV59">
        <v>1</v>
      </c>
      <c r="AW59" t="s">
        <v>19</v>
      </c>
      <c r="AX59">
        <v>3</v>
      </c>
      <c r="AY59">
        <v>3</v>
      </c>
      <c r="AZ59" t="s">
        <v>19</v>
      </c>
      <c r="BA59">
        <v>1</v>
      </c>
      <c r="BB59">
        <v>1</v>
      </c>
      <c r="BC59" t="s">
        <v>19</v>
      </c>
    </row>
    <row r="60" spans="1:55">
      <c r="A60" t="s">
        <v>876</v>
      </c>
      <c r="B60">
        <v>520</v>
      </c>
      <c r="C60">
        <v>388</v>
      </c>
      <c r="D60">
        <v>132</v>
      </c>
      <c r="E60">
        <v>255</v>
      </c>
      <c r="F60">
        <v>157</v>
      </c>
      <c r="G60">
        <v>98</v>
      </c>
      <c r="H60">
        <v>163</v>
      </c>
      <c r="I60">
        <v>116</v>
      </c>
      <c r="J60">
        <v>47</v>
      </c>
      <c r="K60">
        <v>78</v>
      </c>
      <c r="L60">
        <v>65</v>
      </c>
      <c r="M60">
        <v>13</v>
      </c>
      <c r="N60">
        <v>0</v>
      </c>
      <c r="O60">
        <v>0</v>
      </c>
      <c r="P60" t="s">
        <v>19</v>
      </c>
      <c r="Q60">
        <v>33</v>
      </c>
      <c r="R60">
        <v>32</v>
      </c>
      <c r="S60">
        <v>1</v>
      </c>
      <c r="T60">
        <v>19</v>
      </c>
      <c r="U60">
        <v>18</v>
      </c>
      <c r="V60">
        <v>0</v>
      </c>
      <c r="W60">
        <v>4</v>
      </c>
      <c r="X60">
        <v>4</v>
      </c>
      <c r="Y60" t="s">
        <v>19</v>
      </c>
      <c r="Z60">
        <v>128</v>
      </c>
      <c r="AA60">
        <v>108</v>
      </c>
      <c r="AB60">
        <v>20</v>
      </c>
      <c r="AC60" t="s">
        <v>19</v>
      </c>
      <c r="AD60" t="s">
        <v>19</v>
      </c>
      <c r="AE60" t="s">
        <v>19</v>
      </c>
      <c r="AF60" t="s">
        <v>19</v>
      </c>
      <c r="AG60" t="s">
        <v>19</v>
      </c>
      <c r="AH60" t="s">
        <v>19</v>
      </c>
      <c r="AI60">
        <v>1</v>
      </c>
      <c r="AJ60">
        <v>1</v>
      </c>
      <c r="AK60" t="s">
        <v>19</v>
      </c>
      <c r="AL60" t="s">
        <v>19</v>
      </c>
      <c r="AM60" t="s">
        <v>19</v>
      </c>
      <c r="AN60" t="s">
        <v>19</v>
      </c>
      <c r="AO60">
        <v>2</v>
      </c>
      <c r="AP60">
        <v>2</v>
      </c>
      <c r="AQ60" t="s">
        <v>19</v>
      </c>
      <c r="AR60">
        <v>116</v>
      </c>
      <c r="AS60">
        <v>97</v>
      </c>
      <c r="AT60">
        <v>20</v>
      </c>
      <c r="AU60">
        <v>7</v>
      </c>
      <c r="AV60">
        <v>6</v>
      </c>
      <c r="AW60">
        <v>1</v>
      </c>
      <c r="AX60">
        <v>2</v>
      </c>
      <c r="AY60">
        <v>2</v>
      </c>
      <c r="AZ60" t="s">
        <v>19</v>
      </c>
      <c r="BA60">
        <v>5</v>
      </c>
      <c r="BB60">
        <v>5</v>
      </c>
      <c r="BC60" t="s">
        <v>19</v>
      </c>
    </row>
    <row r="61" spans="1:55">
      <c r="A61" t="s">
        <v>875</v>
      </c>
      <c r="B61">
        <v>167</v>
      </c>
      <c r="C61">
        <v>91</v>
      </c>
      <c r="D61">
        <v>76</v>
      </c>
      <c r="E61">
        <v>115</v>
      </c>
      <c r="F61">
        <v>56</v>
      </c>
      <c r="G61">
        <v>59</v>
      </c>
      <c r="H61">
        <v>49</v>
      </c>
      <c r="I61">
        <v>32</v>
      </c>
      <c r="J61">
        <v>17</v>
      </c>
      <c r="K61">
        <v>9</v>
      </c>
      <c r="L61">
        <v>4</v>
      </c>
      <c r="M61">
        <v>5</v>
      </c>
      <c r="N61" t="s">
        <v>19</v>
      </c>
      <c r="O61" t="s">
        <v>19</v>
      </c>
      <c r="P61" t="s">
        <v>19</v>
      </c>
      <c r="Q61" t="s">
        <v>19</v>
      </c>
      <c r="R61" t="s">
        <v>19</v>
      </c>
      <c r="S61" t="s">
        <v>19</v>
      </c>
      <c r="T61" t="s">
        <v>19</v>
      </c>
      <c r="U61" t="s">
        <v>19</v>
      </c>
      <c r="V61" t="s">
        <v>19</v>
      </c>
      <c r="W61" t="s">
        <v>19</v>
      </c>
      <c r="X61" t="s">
        <v>19</v>
      </c>
      <c r="Y61" t="s">
        <v>19</v>
      </c>
      <c r="Z61">
        <v>37</v>
      </c>
      <c r="AA61">
        <v>26</v>
      </c>
      <c r="AB61">
        <v>10</v>
      </c>
      <c r="AC61" t="s">
        <v>19</v>
      </c>
      <c r="AD61" t="s">
        <v>19</v>
      </c>
      <c r="AE61" t="s">
        <v>19</v>
      </c>
      <c r="AF61" t="s">
        <v>19</v>
      </c>
      <c r="AG61" t="s">
        <v>19</v>
      </c>
      <c r="AH61" t="s">
        <v>19</v>
      </c>
      <c r="AI61">
        <v>1</v>
      </c>
      <c r="AJ61">
        <v>1</v>
      </c>
      <c r="AK61" t="s">
        <v>19</v>
      </c>
      <c r="AL61" t="s">
        <v>19</v>
      </c>
      <c r="AM61" t="s">
        <v>19</v>
      </c>
      <c r="AN61" t="s">
        <v>19</v>
      </c>
      <c r="AO61">
        <v>0</v>
      </c>
      <c r="AP61">
        <v>0</v>
      </c>
      <c r="AQ61" t="s">
        <v>19</v>
      </c>
      <c r="AR61">
        <v>29</v>
      </c>
      <c r="AS61">
        <v>19</v>
      </c>
      <c r="AT61">
        <v>10</v>
      </c>
      <c r="AU61">
        <v>1</v>
      </c>
      <c r="AV61">
        <v>1</v>
      </c>
      <c r="AW61" t="s">
        <v>19</v>
      </c>
      <c r="AX61">
        <v>5</v>
      </c>
      <c r="AY61">
        <v>5</v>
      </c>
      <c r="AZ61" t="s">
        <v>19</v>
      </c>
      <c r="BA61">
        <v>6</v>
      </c>
      <c r="BB61">
        <v>5</v>
      </c>
      <c r="BC61">
        <v>1</v>
      </c>
    </row>
    <row r="62" spans="1:55">
      <c r="A62" t="s">
        <v>874</v>
      </c>
      <c r="B62">
        <v>10</v>
      </c>
      <c r="C62">
        <v>10</v>
      </c>
      <c r="D62">
        <v>0</v>
      </c>
      <c r="E62">
        <v>5</v>
      </c>
      <c r="F62">
        <v>5</v>
      </c>
      <c r="G62">
        <v>0</v>
      </c>
      <c r="H62" t="s">
        <v>19</v>
      </c>
      <c r="I62" t="s">
        <v>19</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v>5</v>
      </c>
      <c r="AA62">
        <v>5</v>
      </c>
      <c r="AB62" t="s">
        <v>19</v>
      </c>
      <c r="AC62" t="s">
        <v>19</v>
      </c>
      <c r="AD62" t="s">
        <v>19</v>
      </c>
      <c r="AE62" t="s">
        <v>19</v>
      </c>
      <c r="AF62" t="s">
        <v>19</v>
      </c>
      <c r="AG62" t="s">
        <v>19</v>
      </c>
      <c r="AH62" t="s">
        <v>19</v>
      </c>
      <c r="AI62" t="s">
        <v>19</v>
      </c>
      <c r="AJ62" t="s">
        <v>19</v>
      </c>
      <c r="AK62" t="s">
        <v>19</v>
      </c>
      <c r="AL62" t="s">
        <v>19</v>
      </c>
      <c r="AM62" t="s">
        <v>19</v>
      </c>
      <c r="AN62" t="s">
        <v>19</v>
      </c>
      <c r="AO62" t="s">
        <v>19</v>
      </c>
      <c r="AP62" t="s">
        <v>19</v>
      </c>
      <c r="AQ62" t="s">
        <v>19</v>
      </c>
      <c r="AR62">
        <v>5</v>
      </c>
      <c r="AS62">
        <v>5</v>
      </c>
      <c r="AT62" t="s">
        <v>19</v>
      </c>
      <c r="AU62" t="s">
        <v>19</v>
      </c>
      <c r="AV62" t="s">
        <v>19</v>
      </c>
      <c r="AW62" t="s">
        <v>19</v>
      </c>
      <c r="AX62" t="s">
        <v>19</v>
      </c>
      <c r="AY62" t="s">
        <v>19</v>
      </c>
      <c r="AZ62" t="s">
        <v>19</v>
      </c>
      <c r="BA62" t="s">
        <v>19</v>
      </c>
      <c r="BB62" t="s">
        <v>19</v>
      </c>
      <c r="BC62" t="s">
        <v>19</v>
      </c>
    </row>
    <row r="63" spans="1:55">
      <c r="A63" t="s">
        <v>873</v>
      </c>
      <c r="B63">
        <v>5</v>
      </c>
      <c r="C63">
        <v>2</v>
      </c>
      <c r="D63">
        <v>3</v>
      </c>
      <c r="E63">
        <v>4</v>
      </c>
      <c r="F63">
        <v>1</v>
      </c>
      <c r="G63">
        <v>3</v>
      </c>
      <c r="H63">
        <v>4</v>
      </c>
      <c r="I63">
        <v>1</v>
      </c>
      <c r="J63">
        <v>3</v>
      </c>
      <c r="K63" t="s">
        <v>19</v>
      </c>
      <c r="L63" t="s">
        <v>19</v>
      </c>
      <c r="M63" t="s">
        <v>19</v>
      </c>
      <c r="N63" t="s">
        <v>19</v>
      </c>
      <c r="O63" t="s">
        <v>19</v>
      </c>
      <c r="P63" t="s">
        <v>19</v>
      </c>
      <c r="Q63" t="s">
        <v>19</v>
      </c>
      <c r="R63" t="s">
        <v>19</v>
      </c>
      <c r="S63" t="s">
        <v>19</v>
      </c>
      <c r="T63" t="s">
        <v>19</v>
      </c>
      <c r="U63" t="s">
        <v>19</v>
      </c>
      <c r="V63" t="s">
        <v>19</v>
      </c>
      <c r="W63" t="s">
        <v>19</v>
      </c>
      <c r="X63" t="s">
        <v>19</v>
      </c>
      <c r="Y63" t="s">
        <v>19</v>
      </c>
      <c r="Z63">
        <v>1</v>
      </c>
      <c r="AA63">
        <v>1</v>
      </c>
      <c r="AB63" t="s">
        <v>19</v>
      </c>
      <c r="AC63" t="s">
        <v>19</v>
      </c>
      <c r="AD63" t="s">
        <v>19</v>
      </c>
      <c r="AE63" t="s">
        <v>19</v>
      </c>
      <c r="AF63" t="s">
        <v>19</v>
      </c>
      <c r="AG63" t="s">
        <v>19</v>
      </c>
      <c r="AH63" t="s">
        <v>19</v>
      </c>
      <c r="AI63" t="s">
        <v>19</v>
      </c>
      <c r="AJ63" t="s">
        <v>19</v>
      </c>
      <c r="AK63" t="s">
        <v>19</v>
      </c>
      <c r="AL63" t="s">
        <v>19</v>
      </c>
      <c r="AM63" t="s">
        <v>19</v>
      </c>
      <c r="AN63" t="s">
        <v>19</v>
      </c>
      <c r="AO63" t="s">
        <v>19</v>
      </c>
      <c r="AP63" t="s">
        <v>19</v>
      </c>
      <c r="AQ63" t="s">
        <v>19</v>
      </c>
      <c r="AR63">
        <v>1</v>
      </c>
      <c r="AS63">
        <v>1</v>
      </c>
      <c r="AT63" t="s">
        <v>19</v>
      </c>
      <c r="AU63" t="s">
        <v>19</v>
      </c>
      <c r="AV63" t="s">
        <v>19</v>
      </c>
      <c r="AW63" t="s">
        <v>19</v>
      </c>
      <c r="AX63" t="s">
        <v>19</v>
      </c>
      <c r="AY63" t="s">
        <v>19</v>
      </c>
      <c r="AZ63" t="s">
        <v>19</v>
      </c>
      <c r="BA63" t="s">
        <v>19</v>
      </c>
      <c r="BB63" t="s">
        <v>19</v>
      </c>
      <c r="BC63" t="s">
        <v>19</v>
      </c>
    </row>
    <row r="64" spans="1:55">
      <c r="A64" t="s">
        <v>872</v>
      </c>
      <c r="B64">
        <v>91</v>
      </c>
      <c r="C64">
        <v>66</v>
      </c>
      <c r="D64">
        <v>25</v>
      </c>
      <c r="E64">
        <v>52</v>
      </c>
      <c r="F64">
        <v>32</v>
      </c>
      <c r="G64">
        <v>21</v>
      </c>
      <c r="H64">
        <v>34</v>
      </c>
      <c r="I64">
        <v>24</v>
      </c>
      <c r="J64">
        <v>10</v>
      </c>
      <c r="K64">
        <v>5</v>
      </c>
      <c r="L64">
        <v>5</v>
      </c>
      <c r="M64">
        <v>0</v>
      </c>
      <c r="N64" t="s">
        <v>19</v>
      </c>
      <c r="O64" t="s">
        <v>19</v>
      </c>
      <c r="P64" t="s">
        <v>19</v>
      </c>
      <c r="Q64" t="s">
        <v>19</v>
      </c>
      <c r="R64" t="s">
        <v>19</v>
      </c>
      <c r="S64" t="s">
        <v>19</v>
      </c>
      <c r="T64" t="s">
        <v>19</v>
      </c>
      <c r="U64" t="s">
        <v>19</v>
      </c>
      <c r="V64" t="s">
        <v>19</v>
      </c>
      <c r="W64" t="s">
        <v>19</v>
      </c>
      <c r="X64" t="s">
        <v>19</v>
      </c>
      <c r="Y64" t="s">
        <v>19</v>
      </c>
      <c r="Z64">
        <v>32</v>
      </c>
      <c r="AA64">
        <v>28</v>
      </c>
      <c r="AB64">
        <v>4</v>
      </c>
      <c r="AC64" t="s">
        <v>19</v>
      </c>
      <c r="AD64" t="s">
        <v>19</v>
      </c>
      <c r="AE64" t="s">
        <v>19</v>
      </c>
      <c r="AF64" t="s">
        <v>19</v>
      </c>
      <c r="AG64" t="s">
        <v>19</v>
      </c>
      <c r="AH64" t="s">
        <v>19</v>
      </c>
      <c r="AI64" t="s">
        <v>19</v>
      </c>
      <c r="AJ64" t="s">
        <v>19</v>
      </c>
      <c r="AK64" t="s">
        <v>19</v>
      </c>
      <c r="AL64">
        <v>6</v>
      </c>
      <c r="AM64">
        <v>6</v>
      </c>
      <c r="AN64" t="s">
        <v>19</v>
      </c>
      <c r="AO64">
        <v>1</v>
      </c>
      <c r="AP64">
        <v>1</v>
      </c>
      <c r="AQ64">
        <v>1</v>
      </c>
      <c r="AR64">
        <v>25</v>
      </c>
      <c r="AS64">
        <v>22</v>
      </c>
      <c r="AT64">
        <v>3</v>
      </c>
      <c r="AU64" t="s">
        <v>19</v>
      </c>
      <c r="AV64" t="s">
        <v>19</v>
      </c>
      <c r="AW64" t="s">
        <v>19</v>
      </c>
      <c r="AX64" t="s">
        <v>19</v>
      </c>
      <c r="AY64" t="s">
        <v>19</v>
      </c>
      <c r="AZ64" t="s">
        <v>19</v>
      </c>
      <c r="BA64">
        <v>2</v>
      </c>
      <c r="BB64">
        <v>2</v>
      </c>
      <c r="BC64" t="s">
        <v>19</v>
      </c>
    </row>
    <row r="65" spans="1:55">
      <c r="A65" t="s">
        <v>871</v>
      </c>
      <c r="B65">
        <v>69</v>
      </c>
      <c r="C65">
        <v>58</v>
      </c>
      <c r="D65">
        <v>11</v>
      </c>
      <c r="E65">
        <v>29</v>
      </c>
      <c r="F65">
        <v>23</v>
      </c>
      <c r="G65">
        <v>6</v>
      </c>
      <c r="H65">
        <v>26</v>
      </c>
      <c r="I65">
        <v>21</v>
      </c>
      <c r="J65">
        <v>5</v>
      </c>
      <c r="K65">
        <v>7</v>
      </c>
      <c r="L65">
        <v>6</v>
      </c>
      <c r="M65">
        <v>1</v>
      </c>
      <c r="N65">
        <v>1</v>
      </c>
      <c r="O65" t="s">
        <v>19</v>
      </c>
      <c r="P65">
        <v>1</v>
      </c>
      <c r="Q65">
        <v>1</v>
      </c>
      <c r="R65">
        <v>1</v>
      </c>
      <c r="S65" t="s">
        <v>19</v>
      </c>
      <c r="T65" t="s">
        <v>19</v>
      </c>
      <c r="U65" t="s">
        <v>19</v>
      </c>
      <c r="V65" t="s">
        <v>19</v>
      </c>
      <c r="W65" t="s">
        <v>19</v>
      </c>
      <c r="X65" t="s">
        <v>19</v>
      </c>
      <c r="Y65" t="s">
        <v>19</v>
      </c>
      <c r="Z65">
        <v>28</v>
      </c>
      <c r="AA65">
        <v>25</v>
      </c>
      <c r="AB65">
        <v>3</v>
      </c>
      <c r="AC65" t="s">
        <v>19</v>
      </c>
      <c r="AD65" t="s">
        <v>19</v>
      </c>
      <c r="AE65" t="s">
        <v>19</v>
      </c>
      <c r="AF65" t="s">
        <v>19</v>
      </c>
      <c r="AG65" t="s">
        <v>19</v>
      </c>
      <c r="AH65" t="s">
        <v>19</v>
      </c>
      <c r="AI65">
        <v>4</v>
      </c>
      <c r="AJ65">
        <v>4</v>
      </c>
      <c r="AK65" t="s">
        <v>19</v>
      </c>
      <c r="AL65">
        <v>2</v>
      </c>
      <c r="AM65" t="s">
        <v>19</v>
      </c>
      <c r="AN65">
        <v>2</v>
      </c>
      <c r="AO65">
        <v>0</v>
      </c>
      <c r="AP65">
        <v>0</v>
      </c>
      <c r="AQ65" t="s">
        <v>19</v>
      </c>
      <c r="AR65">
        <v>21</v>
      </c>
      <c r="AS65">
        <v>20</v>
      </c>
      <c r="AT65">
        <v>2</v>
      </c>
      <c r="AU65">
        <v>1</v>
      </c>
      <c r="AV65">
        <v>1</v>
      </c>
      <c r="AW65" t="s">
        <v>19</v>
      </c>
      <c r="AX65" t="s">
        <v>19</v>
      </c>
      <c r="AY65" t="s">
        <v>19</v>
      </c>
      <c r="AZ65" t="s">
        <v>19</v>
      </c>
      <c r="BA65">
        <v>3</v>
      </c>
      <c r="BB65">
        <v>3</v>
      </c>
      <c r="BC65" t="s">
        <v>19</v>
      </c>
    </row>
    <row r="66" spans="1:55">
      <c r="A66" t="s">
        <v>870</v>
      </c>
      <c r="B66">
        <v>228</v>
      </c>
      <c r="C66">
        <v>154</v>
      </c>
      <c r="D66">
        <v>74</v>
      </c>
      <c r="E66">
        <v>143</v>
      </c>
      <c r="F66">
        <v>82</v>
      </c>
      <c r="G66">
        <v>61</v>
      </c>
      <c r="H66">
        <v>68</v>
      </c>
      <c r="I66">
        <v>55</v>
      </c>
      <c r="J66">
        <v>12</v>
      </c>
      <c r="K66">
        <v>4</v>
      </c>
      <c r="L66">
        <v>2</v>
      </c>
      <c r="M66">
        <v>2</v>
      </c>
      <c r="N66">
        <v>3</v>
      </c>
      <c r="O66">
        <v>3</v>
      </c>
      <c r="P66">
        <v>1</v>
      </c>
      <c r="Q66" t="s">
        <v>19</v>
      </c>
      <c r="R66" t="s">
        <v>19</v>
      </c>
      <c r="S66" t="s">
        <v>19</v>
      </c>
      <c r="T66" t="s">
        <v>19</v>
      </c>
      <c r="U66" t="s">
        <v>19</v>
      </c>
      <c r="V66" t="s">
        <v>19</v>
      </c>
      <c r="W66" t="s">
        <v>19</v>
      </c>
      <c r="X66" t="s">
        <v>19</v>
      </c>
      <c r="Y66" t="s">
        <v>19</v>
      </c>
      <c r="Z66">
        <v>74</v>
      </c>
      <c r="AA66">
        <v>64</v>
      </c>
      <c r="AB66">
        <v>10</v>
      </c>
      <c r="AC66" t="s">
        <v>19</v>
      </c>
      <c r="AD66" t="s">
        <v>19</v>
      </c>
      <c r="AE66" t="s">
        <v>19</v>
      </c>
      <c r="AF66" t="s">
        <v>19</v>
      </c>
      <c r="AG66" t="s">
        <v>19</v>
      </c>
      <c r="AH66" t="s">
        <v>19</v>
      </c>
      <c r="AI66">
        <v>2</v>
      </c>
      <c r="AJ66">
        <v>2</v>
      </c>
      <c r="AK66" t="s">
        <v>19</v>
      </c>
      <c r="AL66">
        <v>3</v>
      </c>
      <c r="AM66">
        <v>2</v>
      </c>
      <c r="AN66">
        <v>2</v>
      </c>
      <c r="AO66">
        <v>3</v>
      </c>
      <c r="AP66">
        <v>3</v>
      </c>
      <c r="AQ66" t="s">
        <v>19</v>
      </c>
      <c r="AR66">
        <v>63</v>
      </c>
      <c r="AS66">
        <v>55</v>
      </c>
      <c r="AT66">
        <v>8</v>
      </c>
      <c r="AU66">
        <v>2</v>
      </c>
      <c r="AV66">
        <v>2</v>
      </c>
      <c r="AW66">
        <v>1</v>
      </c>
      <c r="AX66">
        <v>1</v>
      </c>
      <c r="AY66">
        <v>1</v>
      </c>
      <c r="AZ66" t="s">
        <v>19</v>
      </c>
      <c r="BA66">
        <v>4</v>
      </c>
      <c r="BB66">
        <v>4</v>
      </c>
      <c r="BC66" t="s">
        <v>19</v>
      </c>
    </row>
    <row r="67" spans="1:55">
      <c r="A67" t="s">
        <v>869</v>
      </c>
      <c r="B67">
        <v>154</v>
      </c>
      <c r="C67">
        <v>115</v>
      </c>
      <c r="D67">
        <v>39</v>
      </c>
      <c r="E67">
        <v>103</v>
      </c>
      <c r="F67">
        <v>69</v>
      </c>
      <c r="G67">
        <v>33</v>
      </c>
      <c r="H67">
        <v>21</v>
      </c>
      <c r="I67">
        <v>10</v>
      </c>
      <c r="J67">
        <v>11</v>
      </c>
      <c r="K67">
        <v>6</v>
      </c>
      <c r="L67">
        <v>5</v>
      </c>
      <c r="M67">
        <v>1</v>
      </c>
      <c r="N67">
        <v>1</v>
      </c>
      <c r="O67">
        <v>1</v>
      </c>
      <c r="P67" t="s">
        <v>19</v>
      </c>
      <c r="Q67" t="s">
        <v>19</v>
      </c>
      <c r="R67" t="s">
        <v>19</v>
      </c>
      <c r="S67" t="s">
        <v>19</v>
      </c>
      <c r="T67" t="s">
        <v>19</v>
      </c>
      <c r="U67" t="s">
        <v>19</v>
      </c>
      <c r="V67" t="s">
        <v>19</v>
      </c>
      <c r="W67" t="s">
        <v>19</v>
      </c>
      <c r="X67" t="s">
        <v>19</v>
      </c>
      <c r="Y67" t="s">
        <v>19</v>
      </c>
      <c r="Z67">
        <v>40</v>
      </c>
      <c r="AA67">
        <v>35</v>
      </c>
      <c r="AB67">
        <v>5</v>
      </c>
      <c r="AC67" t="s">
        <v>19</v>
      </c>
      <c r="AD67" t="s">
        <v>19</v>
      </c>
      <c r="AE67" t="s">
        <v>19</v>
      </c>
      <c r="AF67" t="s">
        <v>19</v>
      </c>
      <c r="AG67" t="s">
        <v>19</v>
      </c>
      <c r="AH67" t="s">
        <v>19</v>
      </c>
      <c r="AI67">
        <v>5</v>
      </c>
      <c r="AJ67">
        <v>4</v>
      </c>
      <c r="AK67">
        <v>1</v>
      </c>
      <c r="AL67">
        <v>1</v>
      </c>
      <c r="AM67">
        <v>1</v>
      </c>
      <c r="AN67" t="s">
        <v>19</v>
      </c>
      <c r="AO67" t="s">
        <v>19</v>
      </c>
      <c r="AP67" t="s">
        <v>19</v>
      </c>
      <c r="AQ67" t="s">
        <v>19</v>
      </c>
      <c r="AR67">
        <v>34</v>
      </c>
      <c r="AS67">
        <v>30</v>
      </c>
      <c r="AT67">
        <v>4</v>
      </c>
      <c r="AU67" t="s">
        <v>19</v>
      </c>
      <c r="AV67" t="s">
        <v>19</v>
      </c>
      <c r="AW67" t="s">
        <v>19</v>
      </c>
      <c r="AX67" t="s">
        <v>19</v>
      </c>
      <c r="AY67" t="s">
        <v>19</v>
      </c>
      <c r="AZ67" t="s">
        <v>19</v>
      </c>
      <c r="BA67">
        <v>5</v>
      </c>
      <c r="BB67">
        <v>5</v>
      </c>
      <c r="BC67">
        <v>0</v>
      </c>
    </row>
    <row r="68" spans="1:55">
      <c r="A68" t="s">
        <v>868</v>
      </c>
      <c r="B68">
        <v>164</v>
      </c>
      <c r="C68">
        <v>68</v>
      </c>
      <c r="D68">
        <v>96</v>
      </c>
      <c r="E68">
        <v>109</v>
      </c>
      <c r="F68">
        <v>27</v>
      </c>
      <c r="G68">
        <v>82</v>
      </c>
      <c r="H68">
        <v>33</v>
      </c>
      <c r="I68">
        <v>21</v>
      </c>
      <c r="J68">
        <v>12</v>
      </c>
      <c r="K68">
        <v>4</v>
      </c>
      <c r="L68">
        <v>4</v>
      </c>
      <c r="M68" t="s">
        <v>19</v>
      </c>
      <c r="N68" t="s">
        <v>19</v>
      </c>
      <c r="O68" t="s">
        <v>19</v>
      </c>
      <c r="P68" t="s">
        <v>19</v>
      </c>
      <c r="Q68" t="s">
        <v>19</v>
      </c>
      <c r="R68" t="s">
        <v>19</v>
      </c>
      <c r="S68" t="s">
        <v>19</v>
      </c>
      <c r="T68" t="s">
        <v>19</v>
      </c>
      <c r="U68" t="s">
        <v>19</v>
      </c>
      <c r="V68" t="s">
        <v>19</v>
      </c>
      <c r="W68" t="s">
        <v>19</v>
      </c>
      <c r="X68" t="s">
        <v>19</v>
      </c>
      <c r="Y68" t="s">
        <v>19</v>
      </c>
      <c r="Z68">
        <v>45</v>
      </c>
      <c r="AA68">
        <v>32</v>
      </c>
      <c r="AB68">
        <v>13</v>
      </c>
      <c r="AC68" t="s">
        <v>19</v>
      </c>
      <c r="AD68" t="s">
        <v>19</v>
      </c>
      <c r="AE68" t="s">
        <v>19</v>
      </c>
      <c r="AF68" t="s">
        <v>19</v>
      </c>
      <c r="AG68" t="s">
        <v>19</v>
      </c>
      <c r="AH68" t="s">
        <v>19</v>
      </c>
      <c r="AI68" t="s">
        <v>19</v>
      </c>
      <c r="AJ68" t="s">
        <v>19</v>
      </c>
      <c r="AK68" t="s">
        <v>19</v>
      </c>
      <c r="AL68" t="s">
        <v>19</v>
      </c>
      <c r="AM68" t="s">
        <v>19</v>
      </c>
      <c r="AN68" t="s">
        <v>19</v>
      </c>
      <c r="AO68">
        <v>0</v>
      </c>
      <c r="AP68">
        <v>0</v>
      </c>
      <c r="AQ68" t="s">
        <v>19</v>
      </c>
      <c r="AR68">
        <v>42</v>
      </c>
      <c r="AS68">
        <v>29</v>
      </c>
      <c r="AT68">
        <v>13</v>
      </c>
      <c r="AU68" t="s">
        <v>19</v>
      </c>
      <c r="AV68" t="s">
        <v>19</v>
      </c>
      <c r="AW68" t="s">
        <v>19</v>
      </c>
      <c r="AX68">
        <v>3</v>
      </c>
      <c r="AY68">
        <v>2</v>
      </c>
      <c r="AZ68">
        <v>1</v>
      </c>
      <c r="BA68">
        <v>6</v>
      </c>
      <c r="BB68">
        <v>5</v>
      </c>
      <c r="BC68">
        <v>0</v>
      </c>
    </row>
    <row r="69" spans="1:55">
      <c r="A69" t="s">
        <v>867</v>
      </c>
      <c r="B69">
        <v>61</v>
      </c>
      <c r="C69">
        <v>41</v>
      </c>
      <c r="D69">
        <v>20</v>
      </c>
      <c r="E69">
        <v>34</v>
      </c>
      <c r="F69">
        <v>20</v>
      </c>
      <c r="G69">
        <v>13</v>
      </c>
      <c r="H69">
        <v>11</v>
      </c>
      <c r="I69">
        <v>9</v>
      </c>
      <c r="J69">
        <v>3</v>
      </c>
      <c r="K69">
        <v>7</v>
      </c>
      <c r="L69">
        <v>5</v>
      </c>
      <c r="M69">
        <v>3</v>
      </c>
      <c r="N69">
        <v>0</v>
      </c>
      <c r="O69" t="s">
        <v>19</v>
      </c>
      <c r="P69">
        <v>0</v>
      </c>
      <c r="Q69" t="s">
        <v>19</v>
      </c>
      <c r="R69" t="s">
        <v>19</v>
      </c>
      <c r="S69" t="s">
        <v>19</v>
      </c>
      <c r="T69" t="s">
        <v>19</v>
      </c>
      <c r="U69" t="s">
        <v>19</v>
      </c>
      <c r="V69" t="s">
        <v>19</v>
      </c>
      <c r="W69" t="s">
        <v>19</v>
      </c>
      <c r="X69" t="s">
        <v>19</v>
      </c>
      <c r="Y69" t="s">
        <v>19</v>
      </c>
      <c r="Z69">
        <v>19</v>
      </c>
      <c r="AA69">
        <v>15</v>
      </c>
      <c r="AB69">
        <v>4</v>
      </c>
      <c r="AC69" t="s">
        <v>19</v>
      </c>
      <c r="AD69" t="s">
        <v>19</v>
      </c>
      <c r="AE69" t="s">
        <v>19</v>
      </c>
      <c r="AF69" t="s">
        <v>19</v>
      </c>
      <c r="AG69" t="s">
        <v>19</v>
      </c>
      <c r="AH69" t="s">
        <v>19</v>
      </c>
      <c r="AI69" t="s">
        <v>19</v>
      </c>
      <c r="AJ69" t="s">
        <v>19</v>
      </c>
      <c r="AK69" t="s">
        <v>19</v>
      </c>
      <c r="AL69" t="s">
        <v>19</v>
      </c>
      <c r="AM69" t="s">
        <v>19</v>
      </c>
      <c r="AN69" t="s">
        <v>19</v>
      </c>
      <c r="AO69" t="s">
        <v>19</v>
      </c>
      <c r="AP69" t="s">
        <v>19</v>
      </c>
      <c r="AQ69" t="s">
        <v>19</v>
      </c>
      <c r="AR69">
        <v>19</v>
      </c>
      <c r="AS69">
        <v>15</v>
      </c>
      <c r="AT69">
        <v>4</v>
      </c>
      <c r="AU69" t="s">
        <v>19</v>
      </c>
      <c r="AV69" t="s">
        <v>19</v>
      </c>
      <c r="AW69" t="s">
        <v>19</v>
      </c>
      <c r="AX69" t="s">
        <v>19</v>
      </c>
      <c r="AY69" t="s">
        <v>19</v>
      </c>
      <c r="AZ69" t="s">
        <v>19</v>
      </c>
      <c r="BA69">
        <v>1</v>
      </c>
      <c r="BB69">
        <v>1</v>
      </c>
      <c r="BC69" t="s">
        <v>19</v>
      </c>
    </row>
    <row r="70" spans="1:55">
      <c r="A70" t="s">
        <v>866</v>
      </c>
      <c r="B70">
        <v>115</v>
      </c>
      <c r="C70">
        <v>84</v>
      </c>
      <c r="D70">
        <v>31</v>
      </c>
      <c r="E70">
        <v>50</v>
      </c>
      <c r="F70">
        <v>35</v>
      </c>
      <c r="G70">
        <v>15</v>
      </c>
      <c r="H70">
        <v>42</v>
      </c>
      <c r="I70">
        <v>33</v>
      </c>
      <c r="J70">
        <v>9</v>
      </c>
      <c r="K70">
        <v>10</v>
      </c>
      <c r="L70">
        <v>7</v>
      </c>
      <c r="M70">
        <v>3</v>
      </c>
      <c r="N70">
        <v>2</v>
      </c>
      <c r="O70">
        <v>2</v>
      </c>
      <c r="P70">
        <v>0</v>
      </c>
      <c r="Q70">
        <v>2</v>
      </c>
      <c r="R70">
        <v>1</v>
      </c>
      <c r="S70">
        <v>1</v>
      </c>
      <c r="T70" t="s">
        <v>19</v>
      </c>
      <c r="U70" t="s">
        <v>19</v>
      </c>
      <c r="V70" t="s">
        <v>19</v>
      </c>
      <c r="W70" t="s">
        <v>19</v>
      </c>
      <c r="X70" t="s">
        <v>19</v>
      </c>
      <c r="Y70" t="s">
        <v>19</v>
      </c>
      <c r="Z70">
        <v>48</v>
      </c>
      <c r="AA70">
        <v>36</v>
      </c>
      <c r="AB70">
        <v>12</v>
      </c>
      <c r="AC70" t="s">
        <v>19</v>
      </c>
      <c r="AD70" t="s">
        <v>19</v>
      </c>
      <c r="AE70" t="s">
        <v>19</v>
      </c>
      <c r="AF70" t="s">
        <v>19</v>
      </c>
      <c r="AG70" t="s">
        <v>19</v>
      </c>
      <c r="AH70" t="s">
        <v>19</v>
      </c>
      <c r="AI70">
        <v>3</v>
      </c>
      <c r="AJ70">
        <v>2</v>
      </c>
      <c r="AK70">
        <v>1</v>
      </c>
      <c r="AL70" t="s">
        <v>19</v>
      </c>
      <c r="AM70" t="s">
        <v>19</v>
      </c>
      <c r="AN70" t="s">
        <v>19</v>
      </c>
      <c r="AO70">
        <v>1</v>
      </c>
      <c r="AP70">
        <v>1</v>
      </c>
      <c r="AQ70" t="s">
        <v>19</v>
      </c>
      <c r="AR70">
        <v>33</v>
      </c>
      <c r="AS70">
        <v>24</v>
      </c>
      <c r="AT70">
        <v>9</v>
      </c>
      <c r="AU70">
        <v>1</v>
      </c>
      <c r="AV70" t="s">
        <v>19</v>
      </c>
      <c r="AW70">
        <v>1</v>
      </c>
      <c r="AX70">
        <v>10</v>
      </c>
      <c r="AY70">
        <v>10</v>
      </c>
      <c r="AZ70">
        <v>1</v>
      </c>
      <c r="BA70">
        <v>4</v>
      </c>
      <c r="BB70">
        <v>4</v>
      </c>
      <c r="BC70">
        <v>1</v>
      </c>
    </row>
    <row r="71" spans="1:55">
      <c r="A71" t="s">
        <v>865</v>
      </c>
      <c r="B71">
        <v>102</v>
      </c>
      <c r="C71">
        <v>69</v>
      </c>
      <c r="D71">
        <v>33</v>
      </c>
      <c r="E71">
        <v>46</v>
      </c>
      <c r="F71">
        <v>25</v>
      </c>
      <c r="G71">
        <v>21</v>
      </c>
      <c r="H71">
        <v>24</v>
      </c>
      <c r="I71">
        <v>16</v>
      </c>
      <c r="J71">
        <v>8</v>
      </c>
      <c r="K71">
        <v>10</v>
      </c>
      <c r="L71">
        <v>7</v>
      </c>
      <c r="M71">
        <v>3</v>
      </c>
      <c r="N71">
        <v>6</v>
      </c>
      <c r="O71">
        <v>4</v>
      </c>
      <c r="P71">
        <v>3</v>
      </c>
      <c r="Q71" t="s">
        <v>19</v>
      </c>
      <c r="R71" t="s">
        <v>19</v>
      </c>
      <c r="S71" t="s">
        <v>19</v>
      </c>
      <c r="T71" t="s">
        <v>19</v>
      </c>
      <c r="U71" t="s">
        <v>19</v>
      </c>
      <c r="V71" t="s">
        <v>19</v>
      </c>
      <c r="W71" t="s">
        <v>19</v>
      </c>
      <c r="X71" t="s">
        <v>19</v>
      </c>
      <c r="Y71" t="s">
        <v>19</v>
      </c>
      <c r="Z71">
        <v>37</v>
      </c>
      <c r="AA71">
        <v>31</v>
      </c>
      <c r="AB71">
        <v>5</v>
      </c>
      <c r="AC71" t="s">
        <v>19</v>
      </c>
      <c r="AD71" t="s">
        <v>19</v>
      </c>
      <c r="AE71" t="s">
        <v>19</v>
      </c>
      <c r="AF71" t="s">
        <v>19</v>
      </c>
      <c r="AG71" t="s">
        <v>19</v>
      </c>
      <c r="AH71" t="s">
        <v>19</v>
      </c>
      <c r="AI71">
        <v>6</v>
      </c>
      <c r="AJ71">
        <v>5</v>
      </c>
      <c r="AK71">
        <v>2</v>
      </c>
      <c r="AL71">
        <v>3</v>
      </c>
      <c r="AM71">
        <v>2</v>
      </c>
      <c r="AN71">
        <v>1</v>
      </c>
      <c r="AO71">
        <v>1</v>
      </c>
      <c r="AP71" t="s">
        <v>19</v>
      </c>
      <c r="AQ71">
        <v>1</v>
      </c>
      <c r="AR71">
        <v>25</v>
      </c>
      <c r="AS71">
        <v>23</v>
      </c>
      <c r="AT71">
        <v>2</v>
      </c>
      <c r="AU71" t="s">
        <v>19</v>
      </c>
      <c r="AV71" t="s">
        <v>19</v>
      </c>
      <c r="AW71" t="s">
        <v>19</v>
      </c>
      <c r="AX71">
        <v>2</v>
      </c>
      <c r="AY71">
        <v>2</v>
      </c>
      <c r="AZ71" t="s">
        <v>19</v>
      </c>
      <c r="BA71">
        <v>3</v>
      </c>
      <c r="BB71">
        <v>2</v>
      </c>
      <c r="BC71">
        <v>1</v>
      </c>
    </row>
    <row r="72" spans="1:55">
      <c r="A72" t="s">
        <v>864</v>
      </c>
      <c r="B72">
        <v>116</v>
      </c>
      <c r="C72">
        <v>90</v>
      </c>
      <c r="D72">
        <v>25</v>
      </c>
      <c r="E72">
        <v>62</v>
      </c>
      <c r="F72">
        <v>52</v>
      </c>
      <c r="G72">
        <v>10</v>
      </c>
      <c r="H72">
        <v>34</v>
      </c>
      <c r="I72">
        <v>30</v>
      </c>
      <c r="J72">
        <v>5</v>
      </c>
      <c r="K72">
        <v>6</v>
      </c>
      <c r="L72">
        <v>2</v>
      </c>
      <c r="M72">
        <v>4</v>
      </c>
      <c r="N72">
        <v>1</v>
      </c>
      <c r="O72">
        <v>1</v>
      </c>
      <c r="P72">
        <v>0</v>
      </c>
      <c r="Q72">
        <v>5</v>
      </c>
      <c r="R72">
        <v>3</v>
      </c>
      <c r="S72">
        <v>2</v>
      </c>
      <c r="T72">
        <v>1</v>
      </c>
      <c r="U72" t="s">
        <v>19</v>
      </c>
      <c r="V72">
        <v>1</v>
      </c>
      <c r="W72" t="s">
        <v>19</v>
      </c>
      <c r="X72" t="s">
        <v>19</v>
      </c>
      <c r="Y72" t="s">
        <v>19</v>
      </c>
      <c r="Z72">
        <v>39</v>
      </c>
      <c r="AA72">
        <v>30</v>
      </c>
      <c r="AB72">
        <v>9</v>
      </c>
      <c r="AC72" t="s">
        <v>19</v>
      </c>
      <c r="AD72" t="s">
        <v>19</v>
      </c>
      <c r="AE72" t="s">
        <v>19</v>
      </c>
      <c r="AF72" t="s">
        <v>19</v>
      </c>
      <c r="AG72" t="s">
        <v>19</v>
      </c>
      <c r="AH72" t="s">
        <v>19</v>
      </c>
      <c r="AI72">
        <v>2</v>
      </c>
      <c r="AJ72">
        <v>1</v>
      </c>
      <c r="AK72">
        <v>0</v>
      </c>
      <c r="AL72">
        <v>2</v>
      </c>
      <c r="AM72">
        <v>2</v>
      </c>
      <c r="AN72" t="s">
        <v>19</v>
      </c>
      <c r="AO72" t="s">
        <v>19</v>
      </c>
      <c r="AP72" t="s">
        <v>19</v>
      </c>
      <c r="AQ72" t="s">
        <v>19</v>
      </c>
      <c r="AR72">
        <v>35</v>
      </c>
      <c r="AS72">
        <v>27</v>
      </c>
      <c r="AT72">
        <v>8</v>
      </c>
      <c r="AU72" t="s">
        <v>19</v>
      </c>
      <c r="AV72" t="s">
        <v>19</v>
      </c>
      <c r="AW72" t="s">
        <v>19</v>
      </c>
      <c r="AX72">
        <v>0</v>
      </c>
      <c r="AY72">
        <v>0</v>
      </c>
      <c r="AZ72" t="s">
        <v>19</v>
      </c>
      <c r="BA72">
        <v>2</v>
      </c>
      <c r="BB72">
        <v>2</v>
      </c>
      <c r="BC72" t="s">
        <v>19</v>
      </c>
    </row>
    <row r="73" spans="1:55">
      <c r="A73" t="s">
        <v>863</v>
      </c>
      <c r="B73">
        <v>115</v>
      </c>
      <c r="C73">
        <v>106</v>
      </c>
      <c r="D73">
        <v>9</v>
      </c>
      <c r="E73">
        <v>37</v>
      </c>
      <c r="F73">
        <v>30</v>
      </c>
      <c r="G73">
        <v>7</v>
      </c>
      <c r="H73">
        <v>16</v>
      </c>
      <c r="I73">
        <v>14</v>
      </c>
      <c r="J73">
        <v>2</v>
      </c>
      <c r="K73">
        <v>9</v>
      </c>
      <c r="L73">
        <v>9</v>
      </c>
      <c r="M73">
        <v>1</v>
      </c>
      <c r="N73">
        <v>3</v>
      </c>
      <c r="O73">
        <v>3</v>
      </c>
      <c r="P73" t="s">
        <v>19</v>
      </c>
      <c r="Q73" t="s">
        <v>19</v>
      </c>
      <c r="R73" t="s">
        <v>19</v>
      </c>
      <c r="S73" t="s">
        <v>19</v>
      </c>
      <c r="T73" t="s">
        <v>19</v>
      </c>
      <c r="U73" t="s">
        <v>19</v>
      </c>
      <c r="V73" t="s">
        <v>19</v>
      </c>
      <c r="W73" t="s">
        <v>19</v>
      </c>
      <c r="X73" t="s">
        <v>19</v>
      </c>
      <c r="Y73" t="s">
        <v>19</v>
      </c>
      <c r="Z73">
        <v>42</v>
      </c>
      <c r="AA73">
        <v>41</v>
      </c>
      <c r="AB73">
        <v>1</v>
      </c>
      <c r="AC73" t="s">
        <v>19</v>
      </c>
      <c r="AD73" t="s">
        <v>19</v>
      </c>
      <c r="AE73" t="s">
        <v>19</v>
      </c>
      <c r="AF73" t="s">
        <v>19</v>
      </c>
      <c r="AG73" t="s">
        <v>19</v>
      </c>
      <c r="AH73" t="s">
        <v>19</v>
      </c>
      <c r="AI73">
        <v>13</v>
      </c>
      <c r="AJ73">
        <v>12</v>
      </c>
      <c r="AK73">
        <v>1</v>
      </c>
      <c r="AL73">
        <v>8</v>
      </c>
      <c r="AM73">
        <v>8</v>
      </c>
      <c r="AN73" t="s">
        <v>19</v>
      </c>
      <c r="AO73" t="s">
        <v>19</v>
      </c>
      <c r="AP73" t="s">
        <v>19</v>
      </c>
      <c r="AQ73" t="s">
        <v>19</v>
      </c>
      <c r="AR73">
        <v>17</v>
      </c>
      <c r="AS73">
        <v>17</v>
      </c>
      <c r="AT73">
        <v>0</v>
      </c>
      <c r="AU73" t="s">
        <v>19</v>
      </c>
      <c r="AV73" t="s">
        <v>19</v>
      </c>
      <c r="AW73" t="s">
        <v>19</v>
      </c>
      <c r="AX73">
        <v>4</v>
      </c>
      <c r="AY73">
        <v>4</v>
      </c>
      <c r="AZ73">
        <v>0</v>
      </c>
      <c r="BA73">
        <v>23</v>
      </c>
      <c r="BB73">
        <v>23</v>
      </c>
      <c r="BC73" t="s">
        <v>19</v>
      </c>
    </row>
    <row r="74" spans="1:55">
      <c r="A74" t="s">
        <v>862</v>
      </c>
      <c r="B74">
        <v>131</v>
      </c>
      <c r="C74">
        <v>117</v>
      </c>
      <c r="D74">
        <v>14</v>
      </c>
      <c r="E74">
        <v>61</v>
      </c>
      <c r="F74">
        <v>56</v>
      </c>
      <c r="G74">
        <v>5</v>
      </c>
      <c r="H74">
        <v>38</v>
      </c>
      <c r="I74">
        <v>36</v>
      </c>
      <c r="J74">
        <v>2</v>
      </c>
      <c r="K74">
        <v>11</v>
      </c>
      <c r="L74">
        <v>8</v>
      </c>
      <c r="M74">
        <v>3</v>
      </c>
      <c r="N74">
        <v>9</v>
      </c>
      <c r="O74">
        <v>8</v>
      </c>
      <c r="P74">
        <v>1</v>
      </c>
      <c r="Q74">
        <v>1</v>
      </c>
      <c r="R74">
        <v>1</v>
      </c>
      <c r="S74" t="s">
        <v>19</v>
      </c>
      <c r="T74" t="s">
        <v>19</v>
      </c>
      <c r="U74" t="s">
        <v>19</v>
      </c>
      <c r="V74" t="s">
        <v>19</v>
      </c>
      <c r="W74" t="s">
        <v>19</v>
      </c>
      <c r="X74" t="s">
        <v>19</v>
      </c>
      <c r="Y74" t="s">
        <v>19</v>
      </c>
      <c r="Z74">
        <v>43</v>
      </c>
      <c r="AA74">
        <v>39</v>
      </c>
      <c r="AB74">
        <v>5</v>
      </c>
      <c r="AC74" t="s">
        <v>19</v>
      </c>
      <c r="AD74" t="s">
        <v>19</v>
      </c>
      <c r="AE74" t="s">
        <v>19</v>
      </c>
      <c r="AF74" t="s">
        <v>19</v>
      </c>
      <c r="AG74" t="s">
        <v>19</v>
      </c>
      <c r="AH74" t="s">
        <v>19</v>
      </c>
      <c r="AI74">
        <v>4</v>
      </c>
      <c r="AJ74">
        <v>2</v>
      </c>
      <c r="AK74">
        <v>2</v>
      </c>
      <c r="AL74">
        <v>9</v>
      </c>
      <c r="AM74">
        <v>8</v>
      </c>
      <c r="AN74">
        <v>1</v>
      </c>
      <c r="AO74" t="s">
        <v>19</v>
      </c>
      <c r="AP74" t="s">
        <v>19</v>
      </c>
      <c r="AQ74" t="s">
        <v>19</v>
      </c>
      <c r="AR74">
        <v>30</v>
      </c>
      <c r="AS74">
        <v>29</v>
      </c>
      <c r="AT74">
        <v>2</v>
      </c>
      <c r="AU74" t="s">
        <v>19</v>
      </c>
      <c r="AV74" t="s">
        <v>19</v>
      </c>
      <c r="AW74" t="s">
        <v>19</v>
      </c>
      <c r="AX74" t="s">
        <v>19</v>
      </c>
      <c r="AY74" t="s">
        <v>19</v>
      </c>
      <c r="AZ74" t="s">
        <v>19</v>
      </c>
      <c r="BA74">
        <v>6</v>
      </c>
      <c r="BB74">
        <v>6</v>
      </c>
      <c r="BC74" t="s">
        <v>19</v>
      </c>
    </row>
    <row r="75" spans="1:55">
      <c r="A75" t="s">
        <v>861</v>
      </c>
      <c r="B75">
        <v>39</v>
      </c>
      <c r="C75">
        <v>30</v>
      </c>
      <c r="D75">
        <v>9</v>
      </c>
      <c r="E75">
        <v>25</v>
      </c>
      <c r="F75">
        <v>16</v>
      </c>
      <c r="G75">
        <v>9</v>
      </c>
      <c r="H75">
        <v>11</v>
      </c>
      <c r="I75">
        <v>10</v>
      </c>
      <c r="J75">
        <v>2</v>
      </c>
      <c r="K75">
        <v>1</v>
      </c>
      <c r="L75">
        <v>1</v>
      </c>
      <c r="M75" t="s">
        <v>19</v>
      </c>
      <c r="N75">
        <v>3</v>
      </c>
      <c r="O75">
        <v>3</v>
      </c>
      <c r="P75" t="s">
        <v>19</v>
      </c>
      <c r="Q75" t="s">
        <v>19</v>
      </c>
      <c r="R75" t="s">
        <v>19</v>
      </c>
      <c r="S75" t="s">
        <v>19</v>
      </c>
      <c r="T75" t="s">
        <v>19</v>
      </c>
      <c r="U75" t="s">
        <v>19</v>
      </c>
      <c r="V75" t="s">
        <v>19</v>
      </c>
      <c r="W75" t="s">
        <v>19</v>
      </c>
      <c r="X75" t="s">
        <v>19</v>
      </c>
      <c r="Y75" t="s">
        <v>19</v>
      </c>
      <c r="Z75">
        <v>10</v>
      </c>
      <c r="AA75">
        <v>10</v>
      </c>
      <c r="AB75" t="s">
        <v>19</v>
      </c>
      <c r="AC75" t="s">
        <v>19</v>
      </c>
      <c r="AD75" t="s">
        <v>19</v>
      </c>
      <c r="AE75" t="s">
        <v>19</v>
      </c>
      <c r="AF75" t="s">
        <v>19</v>
      </c>
      <c r="AG75" t="s">
        <v>19</v>
      </c>
      <c r="AH75" t="s">
        <v>19</v>
      </c>
      <c r="AI75">
        <v>2</v>
      </c>
      <c r="AJ75">
        <v>2</v>
      </c>
      <c r="AK75" t="s">
        <v>19</v>
      </c>
      <c r="AL75">
        <v>1</v>
      </c>
      <c r="AM75">
        <v>1</v>
      </c>
      <c r="AN75" t="s">
        <v>19</v>
      </c>
      <c r="AO75" t="s">
        <v>19</v>
      </c>
      <c r="AP75" t="s">
        <v>19</v>
      </c>
      <c r="AQ75" t="s">
        <v>19</v>
      </c>
      <c r="AR75">
        <v>7</v>
      </c>
      <c r="AS75">
        <v>7</v>
      </c>
      <c r="AT75" t="s">
        <v>19</v>
      </c>
      <c r="AU75" t="s">
        <v>19</v>
      </c>
      <c r="AV75" t="s">
        <v>19</v>
      </c>
      <c r="AW75" t="s">
        <v>19</v>
      </c>
      <c r="AX75" t="s">
        <v>19</v>
      </c>
      <c r="AY75" t="s">
        <v>19</v>
      </c>
      <c r="AZ75" t="s">
        <v>19</v>
      </c>
      <c r="BA75">
        <v>1</v>
      </c>
      <c r="BB75">
        <v>1</v>
      </c>
      <c r="BC75" t="s">
        <v>19</v>
      </c>
    </row>
    <row r="76" spans="1:55">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c r="AT76" t="s">
        <v>789</v>
      </c>
      <c r="AU76" t="s">
        <v>789</v>
      </c>
      <c r="AV76" t="s">
        <v>789</v>
      </c>
      <c r="AW76" t="s">
        <v>789</v>
      </c>
      <c r="AX76" t="s">
        <v>789</v>
      </c>
      <c r="AY76" t="s">
        <v>789</v>
      </c>
      <c r="AZ76" t="s">
        <v>789</v>
      </c>
      <c r="BA76" t="s">
        <v>789</v>
      </c>
      <c r="BB76" t="s">
        <v>789</v>
      </c>
      <c r="BC76" t="s">
        <v>789</v>
      </c>
    </row>
    <row r="77" spans="1:55">
      <c r="A77" t="s">
        <v>859</v>
      </c>
      <c r="B77">
        <v>5</v>
      </c>
      <c r="C77">
        <v>4</v>
      </c>
      <c r="D77">
        <v>1</v>
      </c>
      <c r="E77">
        <v>2</v>
      </c>
      <c r="F77">
        <v>1</v>
      </c>
      <c r="G77">
        <v>1</v>
      </c>
      <c r="H77">
        <v>1</v>
      </c>
      <c r="I77">
        <v>0</v>
      </c>
      <c r="J77">
        <v>1</v>
      </c>
      <c r="K77" t="s">
        <v>19</v>
      </c>
      <c r="L77" t="s">
        <v>19</v>
      </c>
      <c r="M77" t="s">
        <v>19</v>
      </c>
      <c r="N77" t="s">
        <v>19</v>
      </c>
      <c r="O77" t="s">
        <v>19</v>
      </c>
      <c r="P77" t="s">
        <v>19</v>
      </c>
      <c r="Q77" t="s">
        <v>19</v>
      </c>
      <c r="R77" t="s">
        <v>19</v>
      </c>
      <c r="S77" t="s">
        <v>19</v>
      </c>
      <c r="T77" t="s">
        <v>19</v>
      </c>
      <c r="U77" t="s">
        <v>19</v>
      </c>
      <c r="V77" t="s">
        <v>19</v>
      </c>
      <c r="W77" t="s">
        <v>19</v>
      </c>
      <c r="X77" t="s">
        <v>19</v>
      </c>
      <c r="Y77" t="s">
        <v>19</v>
      </c>
      <c r="Z77">
        <v>3</v>
      </c>
      <c r="AA77">
        <v>3</v>
      </c>
      <c r="AB77" t="s">
        <v>19</v>
      </c>
      <c r="AC77" t="s">
        <v>19</v>
      </c>
      <c r="AD77" t="s">
        <v>19</v>
      </c>
      <c r="AE77" t="s">
        <v>19</v>
      </c>
      <c r="AF77" t="s">
        <v>19</v>
      </c>
      <c r="AG77" t="s">
        <v>19</v>
      </c>
      <c r="AH77" t="s">
        <v>19</v>
      </c>
      <c r="AI77" t="s">
        <v>19</v>
      </c>
      <c r="AJ77" t="s">
        <v>19</v>
      </c>
      <c r="AK77" t="s">
        <v>19</v>
      </c>
      <c r="AL77" t="s">
        <v>19</v>
      </c>
      <c r="AM77" t="s">
        <v>19</v>
      </c>
      <c r="AN77" t="s">
        <v>19</v>
      </c>
      <c r="AO77" t="s">
        <v>19</v>
      </c>
      <c r="AP77" t="s">
        <v>19</v>
      </c>
      <c r="AQ77" t="s">
        <v>19</v>
      </c>
      <c r="AR77">
        <v>3</v>
      </c>
      <c r="AS77">
        <v>3</v>
      </c>
      <c r="AT77" t="s">
        <v>19</v>
      </c>
      <c r="AU77" t="s">
        <v>19</v>
      </c>
      <c r="AV77" t="s">
        <v>19</v>
      </c>
      <c r="AW77" t="s">
        <v>19</v>
      </c>
      <c r="AX77" t="s">
        <v>19</v>
      </c>
      <c r="AY77" t="s">
        <v>19</v>
      </c>
      <c r="AZ77" t="s">
        <v>19</v>
      </c>
      <c r="BA77">
        <v>0</v>
      </c>
      <c r="BB77">
        <v>0</v>
      </c>
      <c r="BC77" t="s">
        <v>19</v>
      </c>
    </row>
    <row r="78" spans="1:55">
      <c r="A78" t="s">
        <v>858</v>
      </c>
      <c r="B78">
        <v>244</v>
      </c>
      <c r="C78">
        <v>205</v>
      </c>
      <c r="D78">
        <v>39</v>
      </c>
      <c r="E78">
        <v>159</v>
      </c>
      <c r="F78">
        <v>127</v>
      </c>
      <c r="G78">
        <v>31</v>
      </c>
      <c r="H78">
        <v>92</v>
      </c>
      <c r="I78">
        <v>81</v>
      </c>
      <c r="J78">
        <v>11</v>
      </c>
      <c r="K78">
        <v>8</v>
      </c>
      <c r="L78">
        <v>7</v>
      </c>
      <c r="M78">
        <v>1</v>
      </c>
      <c r="N78">
        <v>5</v>
      </c>
      <c r="O78">
        <v>4</v>
      </c>
      <c r="P78">
        <v>2</v>
      </c>
      <c r="Q78" t="s">
        <v>19</v>
      </c>
      <c r="R78" t="s">
        <v>19</v>
      </c>
      <c r="S78" t="s">
        <v>19</v>
      </c>
      <c r="T78" t="s">
        <v>19</v>
      </c>
      <c r="U78" t="s">
        <v>19</v>
      </c>
      <c r="V78" t="s">
        <v>19</v>
      </c>
      <c r="W78" t="s">
        <v>19</v>
      </c>
      <c r="X78" t="s">
        <v>19</v>
      </c>
      <c r="Y78" t="s">
        <v>19</v>
      </c>
      <c r="Z78">
        <v>68</v>
      </c>
      <c r="AA78">
        <v>63</v>
      </c>
      <c r="AB78">
        <v>5</v>
      </c>
      <c r="AC78" t="s">
        <v>19</v>
      </c>
      <c r="AD78" t="s">
        <v>19</v>
      </c>
      <c r="AE78" t="s">
        <v>19</v>
      </c>
      <c r="AF78" t="s">
        <v>19</v>
      </c>
      <c r="AG78" t="s">
        <v>19</v>
      </c>
      <c r="AH78" t="s">
        <v>19</v>
      </c>
      <c r="AI78">
        <v>13</v>
      </c>
      <c r="AJ78">
        <v>11</v>
      </c>
      <c r="AK78">
        <v>3</v>
      </c>
      <c r="AL78">
        <v>6</v>
      </c>
      <c r="AM78">
        <v>5</v>
      </c>
      <c r="AN78">
        <v>0</v>
      </c>
      <c r="AO78">
        <v>1</v>
      </c>
      <c r="AP78">
        <v>0</v>
      </c>
      <c r="AQ78">
        <v>1</v>
      </c>
      <c r="AR78">
        <v>47</v>
      </c>
      <c r="AS78">
        <v>45</v>
      </c>
      <c r="AT78">
        <v>2</v>
      </c>
      <c r="AU78">
        <v>2</v>
      </c>
      <c r="AV78">
        <v>2</v>
      </c>
      <c r="AW78" t="s">
        <v>19</v>
      </c>
      <c r="AX78" t="s">
        <v>19</v>
      </c>
      <c r="AY78" t="s">
        <v>19</v>
      </c>
      <c r="AZ78" t="s">
        <v>19</v>
      </c>
      <c r="BA78">
        <v>5</v>
      </c>
      <c r="BB78">
        <v>4</v>
      </c>
      <c r="BC78">
        <v>1</v>
      </c>
    </row>
    <row r="79" spans="1:55">
      <c r="A79" t="s">
        <v>857</v>
      </c>
      <c r="B79" t="s">
        <v>19</v>
      </c>
      <c r="C79" t="s">
        <v>19</v>
      </c>
      <c r="D79" t="s">
        <v>19</v>
      </c>
      <c r="E79" t="s">
        <v>19</v>
      </c>
      <c r="F79" t="s">
        <v>19</v>
      </c>
      <c r="G79" t="s">
        <v>19</v>
      </c>
      <c r="H79" t="s">
        <v>19</v>
      </c>
      <c r="I79" t="s">
        <v>19</v>
      </c>
      <c r="J79" t="s">
        <v>19</v>
      </c>
      <c r="K79" t="s">
        <v>19</v>
      </c>
      <c r="L79" t="s">
        <v>19</v>
      </c>
      <c r="M79" t="s">
        <v>19</v>
      </c>
      <c r="N79" t="s">
        <v>19</v>
      </c>
      <c r="O79" t="s">
        <v>19</v>
      </c>
      <c r="P79" t="s">
        <v>19</v>
      </c>
      <c r="Q79" t="s">
        <v>19</v>
      </c>
      <c r="R79" t="s">
        <v>19</v>
      </c>
      <c r="S79" t="s">
        <v>19</v>
      </c>
      <c r="T79" t="s">
        <v>19</v>
      </c>
      <c r="U79" t="s">
        <v>19</v>
      </c>
      <c r="V79" t="s">
        <v>19</v>
      </c>
      <c r="W79" t="s">
        <v>19</v>
      </c>
      <c r="X79" t="s">
        <v>19</v>
      </c>
      <c r="Y79" t="s">
        <v>19</v>
      </c>
      <c r="Z79" t="s">
        <v>19</v>
      </c>
      <c r="AA79" t="s">
        <v>19</v>
      </c>
      <c r="AB79" t="s">
        <v>19</v>
      </c>
      <c r="AC79" t="s">
        <v>19</v>
      </c>
      <c r="AD79" t="s">
        <v>19</v>
      </c>
      <c r="AE79" t="s">
        <v>19</v>
      </c>
      <c r="AF79" t="s">
        <v>19</v>
      </c>
      <c r="AG79" t="s">
        <v>19</v>
      </c>
      <c r="AH79" t="s">
        <v>19</v>
      </c>
      <c r="AI79" t="s">
        <v>19</v>
      </c>
      <c r="AJ79" t="s">
        <v>19</v>
      </c>
      <c r="AK79" t="s">
        <v>19</v>
      </c>
      <c r="AL79" t="s">
        <v>19</v>
      </c>
      <c r="AM79" t="s">
        <v>19</v>
      </c>
      <c r="AN79" t="s">
        <v>19</v>
      </c>
      <c r="AO79" t="s">
        <v>19</v>
      </c>
      <c r="AP79" t="s">
        <v>19</v>
      </c>
      <c r="AQ79" t="s">
        <v>19</v>
      </c>
      <c r="AR79" t="s">
        <v>19</v>
      </c>
      <c r="AS79" t="s">
        <v>19</v>
      </c>
      <c r="AT79" t="s">
        <v>19</v>
      </c>
      <c r="AU79" t="s">
        <v>19</v>
      </c>
      <c r="AV79" t="s">
        <v>19</v>
      </c>
      <c r="AW79" t="s">
        <v>19</v>
      </c>
      <c r="AX79" t="s">
        <v>19</v>
      </c>
      <c r="AY79" t="s">
        <v>19</v>
      </c>
      <c r="AZ79" t="s">
        <v>19</v>
      </c>
      <c r="BA79" t="s">
        <v>19</v>
      </c>
      <c r="BB79" t="s">
        <v>19</v>
      </c>
      <c r="BC79" t="s">
        <v>19</v>
      </c>
    </row>
    <row r="80" spans="1:55">
      <c r="A80" t="s">
        <v>856</v>
      </c>
      <c r="B80">
        <v>45</v>
      </c>
      <c r="C80">
        <v>37</v>
      </c>
      <c r="D80">
        <v>8</v>
      </c>
      <c r="E80">
        <v>31</v>
      </c>
      <c r="F80">
        <v>23</v>
      </c>
      <c r="G80">
        <v>8</v>
      </c>
      <c r="H80">
        <v>18</v>
      </c>
      <c r="I80">
        <v>15</v>
      </c>
      <c r="J80">
        <v>3</v>
      </c>
      <c r="K80" t="s">
        <v>19</v>
      </c>
      <c r="L80" t="s">
        <v>19</v>
      </c>
      <c r="M80" t="s">
        <v>19</v>
      </c>
      <c r="N80" t="s">
        <v>19</v>
      </c>
      <c r="O80" t="s">
        <v>19</v>
      </c>
      <c r="P80" t="s">
        <v>19</v>
      </c>
      <c r="Q80" t="s">
        <v>19</v>
      </c>
      <c r="R80" t="s">
        <v>19</v>
      </c>
      <c r="S80" t="s">
        <v>19</v>
      </c>
      <c r="T80" t="s">
        <v>19</v>
      </c>
      <c r="U80" t="s">
        <v>19</v>
      </c>
      <c r="V80" t="s">
        <v>19</v>
      </c>
      <c r="W80" t="s">
        <v>19</v>
      </c>
      <c r="X80" t="s">
        <v>19</v>
      </c>
      <c r="Y80" t="s">
        <v>19</v>
      </c>
      <c r="Z80">
        <v>14</v>
      </c>
      <c r="AA80">
        <v>14</v>
      </c>
      <c r="AB80" t="s">
        <v>19</v>
      </c>
      <c r="AC80" t="s">
        <v>19</v>
      </c>
      <c r="AD80" t="s">
        <v>19</v>
      </c>
      <c r="AE80" t="s">
        <v>19</v>
      </c>
      <c r="AF80" t="s">
        <v>19</v>
      </c>
      <c r="AG80" t="s">
        <v>19</v>
      </c>
      <c r="AH80" t="s">
        <v>19</v>
      </c>
      <c r="AI80" t="s">
        <v>19</v>
      </c>
      <c r="AJ80" t="s">
        <v>19</v>
      </c>
      <c r="AK80" t="s">
        <v>19</v>
      </c>
      <c r="AL80" t="s">
        <v>19</v>
      </c>
      <c r="AM80" t="s">
        <v>19</v>
      </c>
      <c r="AN80" t="s">
        <v>19</v>
      </c>
      <c r="AO80" t="s">
        <v>19</v>
      </c>
      <c r="AP80" t="s">
        <v>19</v>
      </c>
      <c r="AQ80" t="s">
        <v>19</v>
      </c>
      <c r="AR80">
        <v>14</v>
      </c>
      <c r="AS80">
        <v>14</v>
      </c>
      <c r="AT80" t="s">
        <v>19</v>
      </c>
      <c r="AU80" t="s">
        <v>19</v>
      </c>
      <c r="AV80" t="s">
        <v>19</v>
      </c>
      <c r="AW80" t="s">
        <v>19</v>
      </c>
      <c r="AX80" t="s">
        <v>19</v>
      </c>
      <c r="AY80" t="s">
        <v>19</v>
      </c>
      <c r="AZ80" t="s">
        <v>19</v>
      </c>
      <c r="BA80" t="s">
        <v>19</v>
      </c>
      <c r="BB80" t="s">
        <v>19</v>
      </c>
      <c r="BC80" t="s">
        <v>19</v>
      </c>
    </row>
    <row r="81" spans="1:55">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c r="BA81" t="s">
        <v>19</v>
      </c>
      <c r="BB81" t="s">
        <v>19</v>
      </c>
      <c r="BC81" t="s">
        <v>19</v>
      </c>
    </row>
    <row r="82" spans="1:55">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c r="BA82" t="s">
        <v>19</v>
      </c>
      <c r="BB82" t="s">
        <v>19</v>
      </c>
      <c r="BC82" t="s">
        <v>19</v>
      </c>
    </row>
    <row r="83" spans="1:55">
      <c r="A83" t="s">
        <v>853</v>
      </c>
      <c r="B83" t="s">
        <v>19</v>
      </c>
      <c r="C83" t="s">
        <v>19</v>
      </c>
      <c r="D83" t="s">
        <v>19</v>
      </c>
      <c r="E83" t="s">
        <v>19</v>
      </c>
      <c r="F83" t="s">
        <v>19</v>
      </c>
      <c r="G83" t="s">
        <v>19</v>
      </c>
      <c r="H83" t="s">
        <v>19</v>
      </c>
      <c r="I83" t="s">
        <v>19</v>
      </c>
      <c r="J83" t="s">
        <v>19</v>
      </c>
      <c r="K83" t="s">
        <v>19</v>
      </c>
      <c r="L83" t="s">
        <v>19</v>
      </c>
      <c r="M83" t="s">
        <v>19</v>
      </c>
      <c r="N83" t="s">
        <v>19</v>
      </c>
      <c r="O83" t="s">
        <v>19</v>
      </c>
      <c r="P83" t="s">
        <v>19</v>
      </c>
      <c r="Q83" t="s">
        <v>19</v>
      </c>
      <c r="R83" t="s">
        <v>19</v>
      </c>
      <c r="S83" t="s">
        <v>19</v>
      </c>
      <c r="T83" t="s">
        <v>19</v>
      </c>
      <c r="U83" t="s">
        <v>19</v>
      </c>
      <c r="V83" t="s">
        <v>19</v>
      </c>
      <c r="W83" t="s">
        <v>19</v>
      </c>
      <c r="X83" t="s">
        <v>19</v>
      </c>
      <c r="Y83" t="s">
        <v>19</v>
      </c>
      <c r="Z83" t="s">
        <v>19</v>
      </c>
      <c r="AA83" t="s">
        <v>19</v>
      </c>
      <c r="AB83" t="s">
        <v>19</v>
      </c>
      <c r="AC83" t="s">
        <v>19</v>
      </c>
      <c r="AD83" t="s">
        <v>19</v>
      </c>
      <c r="AE83" t="s">
        <v>19</v>
      </c>
      <c r="AF83" t="s">
        <v>19</v>
      </c>
      <c r="AG83" t="s">
        <v>19</v>
      </c>
      <c r="AH83" t="s">
        <v>19</v>
      </c>
      <c r="AI83" t="s">
        <v>19</v>
      </c>
      <c r="AJ83" t="s">
        <v>19</v>
      </c>
      <c r="AK83" t="s">
        <v>19</v>
      </c>
      <c r="AL83" t="s">
        <v>19</v>
      </c>
      <c r="AM83" t="s">
        <v>19</v>
      </c>
      <c r="AN83" t="s">
        <v>19</v>
      </c>
      <c r="AO83" t="s">
        <v>19</v>
      </c>
      <c r="AP83" t="s">
        <v>19</v>
      </c>
      <c r="AQ83" t="s">
        <v>19</v>
      </c>
      <c r="AR83" t="s">
        <v>19</v>
      </c>
      <c r="AS83" t="s">
        <v>19</v>
      </c>
      <c r="AT83" t="s">
        <v>19</v>
      </c>
      <c r="AU83" t="s">
        <v>19</v>
      </c>
      <c r="AV83" t="s">
        <v>19</v>
      </c>
      <c r="AW83" t="s">
        <v>19</v>
      </c>
      <c r="AX83" t="s">
        <v>19</v>
      </c>
      <c r="AY83" t="s">
        <v>19</v>
      </c>
      <c r="AZ83" t="s">
        <v>19</v>
      </c>
      <c r="BA83" t="s">
        <v>19</v>
      </c>
      <c r="BB83" t="s">
        <v>19</v>
      </c>
      <c r="BC83" t="s">
        <v>19</v>
      </c>
    </row>
    <row r="84" spans="1:55">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c r="AI84" t="s">
        <v>19</v>
      </c>
      <c r="AJ84" t="s">
        <v>19</v>
      </c>
      <c r="AK84" t="s">
        <v>19</v>
      </c>
      <c r="AL84" t="s">
        <v>19</v>
      </c>
      <c r="AM84" t="s">
        <v>19</v>
      </c>
      <c r="AN84" t="s">
        <v>19</v>
      </c>
      <c r="AO84" t="s">
        <v>19</v>
      </c>
      <c r="AP84" t="s">
        <v>19</v>
      </c>
      <c r="AQ84" t="s">
        <v>19</v>
      </c>
      <c r="AR84" t="s">
        <v>19</v>
      </c>
      <c r="AS84" t="s">
        <v>19</v>
      </c>
      <c r="AT84" t="s">
        <v>19</v>
      </c>
      <c r="AU84" t="s">
        <v>19</v>
      </c>
      <c r="AV84" t="s">
        <v>19</v>
      </c>
      <c r="AW84" t="s">
        <v>19</v>
      </c>
      <c r="AX84" t="s">
        <v>19</v>
      </c>
      <c r="AY84" t="s">
        <v>19</v>
      </c>
      <c r="AZ84" t="s">
        <v>19</v>
      </c>
      <c r="BA84" t="s">
        <v>19</v>
      </c>
      <c r="BB84" t="s">
        <v>19</v>
      </c>
      <c r="BC84" t="s">
        <v>19</v>
      </c>
    </row>
    <row r="85" spans="1:55">
      <c r="A85" t="s">
        <v>851</v>
      </c>
      <c r="B85">
        <v>12</v>
      </c>
      <c r="C85">
        <v>12</v>
      </c>
      <c r="D85">
        <v>0</v>
      </c>
      <c r="E85">
        <v>6</v>
      </c>
      <c r="F85">
        <v>6</v>
      </c>
      <c r="G85">
        <v>0</v>
      </c>
      <c r="H85">
        <v>3</v>
      </c>
      <c r="I85">
        <v>3</v>
      </c>
      <c r="J85" t="s">
        <v>19</v>
      </c>
      <c r="K85" t="s">
        <v>19</v>
      </c>
      <c r="L85" t="s">
        <v>19</v>
      </c>
      <c r="M85" t="s">
        <v>19</v>
      </c>
      <c r="N85" t="s">
        <v>19</v>
      </c>
      <c r="O85" t="s">
        <v>19</v>
      </c>
      <c r="P85" t="s">
        <v>19</v>
      </c>
      <c r="Q85" t="s">
        <v>19</v>
      </c>
      <c r="R85" t="s">
        <v>19</v>
      </c>
      <c r="S85" t="s">
        <v>19</v>
      </c>
      <c r="T85" t="s">
        <v>19</v>
      </c>
      <c r="U85" t="s">
        <v>19</v>
      </c>
      <c r="V85" t="s">
        <v>19</v>
      </c>
      <c r="W85" t="s">
        <v>19</v>
      </c>
      <c r="X85" t="s">
        <v>19</v>
      </c>
      <c r="Y85" t="s">
        <v>19</v>
      </c>
      <c r="Z85">
        <v>7</v>
      </c>
      <c r="AA85">
        <v>7</v>
      </c>
      <c r="AB85" t="s">
        <v>19</v>
      </c>
      <c r="AC85" t="s">
        <v>19</v>
      </c>
      <c r="AD85" t="s">
        <v>19</v>
      </c>
      <c r="AE85" t="s">
        <v>19</v>
      </c>
      <c r="AF85" t="s">
        <v>19</v>
      </c>
      <c r="AG85" t="s">
        <v>19</v>
      </c>
      <c r="AH85" t="s">
        <v>19</v>
      </c>
      <c r="AI85" t="s">
        <v>19</v>
      </c>
      <c r="AJ85" t="s">
        <v>19</v>
      </c>
      <c r="AK85" t="s">
        <v>19</v>
      </c>
      <c r="AL85" t="s">
        <v>19</v>
      </c>
      <c r="AM85" t="s">
        <v>19</v>
      </c>
      <c r="AN85" t="s">
        <v>19</v>
      </c>
      <c r="AO85">
        <v>1</v>
      </c>
      <c r="AP85">
        <v>1</v>
      </c>
      <c r="AQ85" t="s">
        <v>19</v>
      </c>
      <c r="AR85">
        <v>6</v>
      </c>
      <c r="AS85">
        <v>6</v>
      </c>
      <c r="AT85" t="s">
        <v>19</v>
      </c>
      <c r="AU85" t="s">
        <v>19</v>
      </c>
      <c r="AV85" t="s">
        <v>19</v>
      </c>
      <c r="AW85" t="s">
        <v>19</v>
      </c>
      <c r="AX85" t="s">
        <v>19</v>
      </c>
      <c r="AY85" t="s">
        <v>19</v>
      </c>
      <c r="AZ85" t="s">
        <v>19</v>
      </c>
      <c r="BA85">
        <v>0</v>
      </c>
      <c r="BB85">
        <v>0</v>
      </c>
      <c r="BC85" t="s">
        <v>19</v>
      </c>
    </row>
    <row r="86" spans="1:55">
      <c r="A86" t="s">
        <v>850</v>
      </c>
      <c r="B86">
        <v>36</v>
      </c>
      <c r="C86">
        <v>35</v>
      </c>
      <c r="D86">
        <v>1</v>
      </c>
      <c r="E86">
        <v>18</v>
      </c>
      <c r="F86">
        <v>18</v>
      </c>
      <c r="G86" t="s">
        <v>19</v>
      </c>
      <c r="H86">
        <v>11</v>
      </c>
      <c r="I86">
        <v>11</v>
      </c>
      <c r="J86" t="s">
        <v>19</v>
      </c>
      <c r="K86">
        <v>8</v>
      </c>
      <c r="L86">
        <v>8</v>
      </c>
      <c r="M86">
        <v>0</v>
      </c>
      <c r="N86">
        <v>3</v>
      </c>
      <c r="O86">
        <v>3</v>
      </c>
      <c r="P86">
        <v>0</v>
      </c>
      <c r="Q86">
        <v>0</v>
      </c>
      <c r="R86" t="s">
        <v>19</v>
      </c>
      <c r="S86">
        <v>0</v>
      </c>
      <c r="T86" t="s">
        <v>19</v>
      </c>
      <c r="U86" t="s">
        <v>19</v>
      </c>
      <c r="V86" t="s">
        <v>19</v>
      </c>
      <c r="W86" t="s">
        <v>19</v>
      </c>
      <c r="X86" t="s">
        <v>19</v>
      </c>
      <c r="Y86" t="s">
        <v>19</v>
      </c>
      <c r="Z86">
        <v>6</v>
      </c>
      <c r="AA86">
        <v>6</v>
      </c>
      <c r="AB86" t="s">
        <v>19</v>
      </c>
      <c r="AC86" t="s">
        <v>19</v>
      </c>
      <c r="AD86" t="s">
        <v>19</v>
      </c>
      <c r="AE86" t="s">
        <v>19</v>
      </c>
      <c r="AF86" t="s">
        <v>19</v>
      </c>
      <c r="AG86" t="s">
        <v>19</v>
      </c>
      <c r="AH86" t="s">
        <v>19</v>
      </c>
      <c r="AI86">
        <v>1</v>
      </c>
      <c r="AJ86">
        <v>1</v>
      </c>
      <c r="AK86" t="s">
        <v>19</v>
      </c>
      <c r="AL86" t="s">
        <v>19</v>
      </c>
      <c r="AM86" t="s">
        <v>19</v>
      </c>
      <c r="AN86" t="s">
        <v>19</v>
      </c>
      <c r="AO86" t="s">
        <v>19</v>
      </c>
      <c r="AP86" t="s">
        <v>19</v>
      </c>
      <c r="AQ86" t="s">
        <v>19</v>
      </c>
      <c r="AR86">
        <v>5</v>
      </c>
      <c r="AS86">
        <v>5</v>
      </c>
      <c r="AT86" t="s">
        <v>19</v>
      </c>
      <c r="AU86" t="s">
        <v>19</v>
      </c>
      <c r="AV86" t="s">
        <v>19</v>
      </c>
      <c r="AW86" t="s">
        <v>19</v>
      </c>
      <c r="AX86" t="s">
        <v>19</v>
      </c>
      <c r="AY86" t="s">
        <v>19</v>
      </c>
      <c r="AZ86" t="s">
        <v>19</v>
      </c>
      <c r="BA86">
        <v>0</v>
      </c>
      <c r="BB86">
        <v>0</v>
      </c>
      <c r="BC86" t="s">
        <v>19</v>
      </c>
    </row>
    <row r="87" spans="1:55">
      <c r="A87" t="s">
        <v>849</v>
      </c>
      <c r="B87" t="s">
        <v>19</v>
      </c>
      <c r="C87" t="s">
        <v>19</v>
      </c>
      <c r="D87" t="s">
        <v>19</v>
      </c>
      <c r="E87" t="s">
        <v>19</v>
      </c>
      <c r="F87" t="s">
        <v>19</v>
      </c>
      <c r="G87" t="s">
        <v>19</v>
      </c>
      <c r="H87" t="s">
        <v>19</v>
      </c>
      <c r="I87" t="s">
        <v>19</v>
      </c>
      <c r="J87" t="s">
        <v>19</v>
      </c>
      <c r="K87" t="s">
        <v>19</v>
      </c>
      <c r="L87" t="s">
        <v>19</v>
      </c>
      <c r="M87" t="s">
        <v>19</v>
      </c>
      <c r="N87" t="s">
        <v>19</v>
      </c>
      <c r="O87" t="s">
        <v>19</v>
      </c>
      <c r="P87" t="s">
        <v>19</v>
      </c>
      <c r="Q87" t="s">
        <v>19</v>
      </c>
      <c r="R87" t="s">
        <v>19</v>
      </c>
      <c r="S87" t="s">
        <v>19</v>
      </c>
      <c r="T87" t="s">
        <v>19</v>
      </c>
      <c r="U87" t="s">
        <v>19</v>
      </c>
      <c r="V87" t="s">
        <v>19</v>
      </c>
      <c r="W87" t="s">
        <v>19</v>
      </c>
      <c r="X87" t="s">
        <v>19</v>
      </c>
      <c r="Y87" t="s">
        <v>19</v>
      </c>
      <c r="Z87" t="s">
        <v>19</v>
      </c>
      <c r="AA87" t="s">
        <v>19</v>
      </c>
      <c r="AB87" t="s">
        <v>19</v>
      </c>
      <c r="AC87" t="s">
        <v>19</v>
      </c>
      <c r="AD87" t="s">
        <v>19</v>
      </c>
      <c r="AE87" t="s">
        <v>19</v>
      </c>
      <c r="AF87" t="s">
        <v>19</v>
      </c>
      <c r="AG87" t="s">
        <v>19</v>
      </c>
      <c r="AH87" t="s">
        <v>19</v>
      </c>
      <c r="AI87" t="s">
        <v>19</v>
      </c>
      <c r="AJ87" t="s">
        <v>19</v>
      </c>
      <c r="AK87" t="s">
        <v>19</v>
      </c>
      <c r="AL87" t="s">
        <v>19</v>
      </c>
      <c r="AM87" t="s">
        <v>19</v>
      </c>
      <c r="AN87" t="s">
        <v>19</v>
      </c>
      <c r="AO87" t="s">
        <v>19</v>
      </c>
      <c r="AP87" t="s">
        <v>19</v>
      </c>
      <c r="AQ87" t="s">
        <v>19</v>
      </c>
      <c r="AR87" t="s">
        <v>19</v>
      </c>
      <c r="AS87" t="s">
        <v>19</v>
      </c>
      <c r="AT87" t="s">
        <v>19</v>
      </c>
      <c r="AU87" t="s">
        <v>19</v>
      </c>
      <c r="AV87" t="s">
        <v>19</v>
      </c>
      <c r="AW87" t="s">
        <v>19</v>
      </c>
      <c r="AX87" t="s">
        <v>19</v>
      </c>
      <c r="AY87" t="s">
        <v>19</v>
      </c>
      <c r="AZ87" t="s">
        <v>19</v>
      </c>
      <c r="BA87" t="s">
        <v>19</v>
      </c>
      <c r="BB87" t="s">
        <v>19</v>
      </c>
      <c r="BC87" t="s">
        <v>19</v>
      </c>
    </row>
    <row r="88" spans="1:55">
      <c r="A88" t="s">
        <v>848</v>
      </c>
      <c r="B88">
        <v>8</v>
      </c>
      <c r="C88">
        <v>3</v>
      </c>
      <c r="D88">
        <v>5</v>
      </c>
      <c r="E88">
        <v>5</v>
      </c>
      <c r="F88">
        <v>2</v>
      </c>
      <c r="G88">
        <v>3</v>
      </c>
      <c r="H88">
        <v>5</v>
      </c>
      <c r="I88">
        <v>2</v>
      </c>
      <c r="J88">
        <v>3</v>
      </c>
      <c r="K88" t="s">
        <v>19</v>
      </c>
      <c r="L88" t="s">
        <v>19</v>
      </c>
      <c r="M88" t="s">
        <v>19</v>
      </c>
      <c r="N88" t="s">
        <v>19</v>
      </c>
      <c r="O88" t="s">
        <v>19</v>
      </c>
      <c r="P88" t="s">
        <v>19</v>
      </c>
      <c r="Q88" t="s">
        <v>19</v>
      </c>
      <c r="R88" t="s">
        <v>19</v>
      </c>
      <c r="S88" t="s">
        <v>19</v>
      </c>
      <c r="T88" t="s">
        <v>19</v>
      </c>
      <c r="U88" t="s">
        <v>19</v>
      </c>
      <c r="V88" t="s">
        <v>19</v>
      </c>
      <c r="W88" t="s">
        <v>19</v>
      </c>
      <c r="X88" t="s">
        <v>19</v>
      </c>
      <c r="Y88" t="s">
        <v>19</v>
      </c>
      <c r="Z88">
        <v>3</v>
      </c>
      <c r="AA88">
        <v>1</v>
      </c>
      <c r="AB88">
        <v>2</v>
      </c>
      <c r="AC88">
        <v>3</v>
      </c>
      <c r="AD88">
        <v>1</v>
      </c>
      <c r="AE88">
        <v>2</v>
      </c>
      <c r="AF88" t="s">
        <v>19</v>
      </c>
      <c r="AG88" t="s">
        <v>19</v>
      </c>
      <c r="AH88" t="s">
        <v>19</v>
      </c>
      <c r="AI88" t="s">
        <v>19</v>
      </c>
      <c r="AJ88" t="s">
        <v>19</v>
      </c>
      <c r="AK88" t="s">
        <v>19</v>
      </c>
      <c r="AL88" t="s">
        <v>19</v>
      </c>
      <c r="AM88" t="s">
        <v>19</v>
      </c>
      <c r="AN88" t="s">
        <v>19</v>
      </c>
      <c r="AO88" t="s">
        <v>19</v>
      </c>
      <c r="AP88" t="s">
        <v>19</v>
      </c>
      <c r="AQ88" t="s">
        <v>19</v>
      </c>
      <c r="AR88" t="s">
        <v>19</v>
      </c>
      <c r="AS88" t="s">
        <v>19</v>
      </c>
      <c r="AT88" t="s">
        <v>19</v>
      </c>
      <c r="AU88" t="s">
        <v>19</v>
      </c>
      <c r="AV88" t="s">
        <v>19</v>
      </c>
      <c r="AW88" t="s">
        <v>19</v>
      </c>
      <c r="AX88" t="s">
        <v>19</v>
      </c>
      <c r="AY88" t="s">
        <v>19</v>
      </c>
      <c r="AZ88" t="s">
        <v>19</v>
      </c>
      <c r="BA88" t="s">
        <v>19</v>
      </c>
      <c r="BB88" t="s">
        <v>19</v>
      </c>
      <c r="BC88" t="s">
        <v>19</v>
      </c>
    </row>
    <row r="89" spans="1:55">
      <c r="A89" t="s">
        <v>847</v>
      </c>
      <c r="B89">
        <v>104</v>
      </c>
      <c r="C89">
        <v>67</v>
      </c>
      <c r="D89">
        <v>37</v>
      </c>
      <c r="E89">
        <v>79</v>
      </c>
      <c r="F89">
        <v>46</v>
      </c>
      <c r="G89">
        <v>33</v>
      </c>
      <c r="H89">
        <v>39</v>
      </c>
      <c r="I89">
        <v>27</v>
      </c>
      <c r="J89">
        <v>13</v>
      </c>
      <c r="K89">
        <v>4</v>
      </c>
      <c r="L89">
        <v>3</v>
      </c>
      <c r="M89">
        <v>1</v>
      </c>
      <c r="N89" t="s">
        <v>19</v>
      </c>
      <c r="O89" t="s">
        <v>19</v>
      </c>
      <c r="P89" t="s">
        <v>19</v>
      </c>
      <c r="Q89" t="s">
        <v>19</v>
      </c>
      <c r="R89" t="s">
        <v>19</v>
      </c>
      <c r="S89" t="s">
        <v>19</v>
      </c>
      <c r="T89" t="s">
        <v>19</v>
      </c>
      <c r="U89" t="s">
        <v>19</v>
      </c>
      <c r="V89" t="s">
        <v>19</v>
      </c>
      <c r="W89" t="s">
        <v>19</v>
      </c>
      <c r="X89" t="s">
        <v>19</v>
      </c>
      <c r="Y89" t="s">
        <v>19</v>
      </c>
      <c r="Z89">
        <v>20</v>
      </c>
      <c r="AA89">
        <v>17</v>
      </c>
      <c r="AB89">
        <v>3</v>
      </c>
      <c r="AC89" t="s">
        <v>19</v>
      </c>
      <c r="AD89" t="s">
        <v>19</v>
      </c>
      <c r="AE89" t="s">
        <v>19</v>
      </c>
      <c r="AF89" t="s">
        <v>19</v>
      </c>
      <c r="AG89" t="s">
        <v>19</v>
      </c>
      <c r="AH89" t="s">
        <v>19</v>
      </c>
      <c r="AI89" t="s">
        <v>19</v>
      </c>
      <c r="AJ89" t="s">
        <v>19</v>
      </c>
      <c r="AK89" t="s">
        <v>19</v>
      </c>
      <c r="AL89" t="s">
        <v>19</v>
      </c>
      <c r="AM89" t="s">
        <v>19</v>
      </c>
      <c r="AN89" t="s">
        <v>19</v>
      </c>
      <c r="AO89" t="s">
        <v>19</v>
      </c>
      <c r="AP89" t="s">
        <v>19</v>
      </c>
      <c r="AQ89" t="s">
        <v>19</v>
      </c>
      <c r="AR89">
        <v>18</v>
      </c>
      <c r="AS89">
        <v>15</v>
      </c>
      <c r="AT89">
        <v>3</v>
      </c>
      <c r="AU89" t="s">
        <v>19</v>
      </c>
      <c r="AV89" t="s">
        <v>19</v>
      </c>
      <c r="AW89" t="s">
        <v>19</v>
      </c>
      <c r="AX89">
        <v>2</v>
      </c>
      <c r="AY89">
        <v>2</v>
      </c>
      <c r="AZ89" t="s">
        <v>19</v>
      </c>
      <c r="BA89">
        <v>1</v>
      </c>
      <c r="BB89">
        <v>1</v>
      </c>
      <c r="BC89" t="s">
        <v>19</v>
      </c>
    </row>
    <row r="90" spans="1:55">
      <c r="A90" t="s">
        <v>846</v>
      </c>
      <c r="B90">
        <v>68</v>
      </c>
      <c r="C90">
        <v>51</v>
      </c>
      <c r="D90">
        <v>17</v>
      </c>
      <c r="E90">
        <v>37</v>
      </c>
      <c r="F90">
        <v>27</v>
      </c>
      <c r="G90">
        <v>10</v>
      </c>
      <c r="H90">
        <v>19</v>
      </c>
      <c r="I90">
        <v>18</v>
      </c>
      <c r="J90">
        <v>2</v>
      </c>
      <c r="K90">
        <v>5</v>
      </c>
      <c r="L90">
        <v>1</v>
      </c>
      <c r="M90">
        <v>4</v>
      </c>
      <c r="N90">
        <v>0</v>
      </c>
      <c r="O90" t="s">
        <v>19</v>
      </c>
      <c r="P90">
        <v>0</v>
      </c>
      <c r="Q90" t="s">
        <v>19</v>
      </c>
      <c r="R90" t="s">
        <v>19</v>
      </c>
      <c r="S90" t="s">
        <v>19</v>
      </c>
      <c r="T90" t="s">
        <v>19</v>
      </c>
      <c r="U90" t="s">
        <v>19</v>
      </c>
      <c r="V90" t="s">
        <v>19</v>
      </c>
      <c r="W90" t="s">
        <v>19</v>
      </c>
      <c r="X90" t="s">
        <v>19</v>
      </c>
      <c r="Y90" t="s">
        <v>19</v>
      </c>
      <c r="Z90">
        <v>25</v>
      </c>
      <c r="AA90">
        <v>22</v>
      </c>
      <c r="AB90">
        <v>2</v>
      </c>
      <c r="AC90" t="s">
        <v>19</v>
      </c>
      <c r="AD90" t="s">
        <v>19</v>
      </c>
      <c r="AE90" t="s">
        <v>19</v>
      </c>
      <c r="AF90" t="s">
        <v>19</v>
      </c>
      <c r="AG90" t="s">
        <v>19</v>
      </c>
      <c r="AH90" t="s">
        <v>19</v>
      </c>
      <c r="AI90">
        <v>1</v>
      </c>
      <c r="AJ90">
        <v>1</v>
      </c>
      <c r="AK90" t="s">
        <v>19</v>
      </c>
      <c r="AL90" t="s">
        <v>19</v>
      </c>
      <c r="AM90" t="s">
        <v>19</v>
      </c>
      <c r="AN90" t="s">
        <v>19</v>
      </c>
      <c r="AO90">
        <v>1</v>
      </c>
      <c r="AP90">
        <v>1</v>
      </c>
      <c r="AQ90" t="s">
        <v>19</v>
      </c>
      <c r="AR90">
        <v>23</v>
      </c>
      <c r="AS90">
        <v>21</v>
      </c>
      <c r="AT90">
        <v>2</v>
      </c>
      <c r="AU90" t="s">
        <v>19</v>
      </c>
      <c r="AV90" t="s">
        <v>19</v>
      </c>
      <c r="AW90" t="s">
        <v>19</v>
      </c>
      <c r="AX90" t="s">
        <v>19</v>
      </c>
      <c r="AY90" t="s">
        <v>19</v>
      </c>
      <c r="AZ90" t="s">
        <v>19</v>
      </c>
      <c r="BA90">
        <v>1</v>
      </c>
      <c r="BB90">
        <v>1</v>
      </c>
      <c r="BC90" t="s">
        <v>19</v>
      </c>
    </row>
    <row r="91" spans="1:55">
      <c r="A91" t="s">
        <v>845</v>
      </c>
      <c r="B91">
        <v>45</v>
      </c>
      <c r="C91">
        <v>18</v>
      </c>
      <c r="D91">
        <v>27</v>
      </c>
      <c r="E91">
        <v>26</v>
      </c>
      <c r="F91">
        <v>9</v>
      </c>
      <c r="G91">
        <v>17</v>
      </c>
      <c r="H91">
        <v>20</v>
      </c>
      <c r="I91">
        <v>8</v>
      </c>
      <c r="J91">
        <v>13</v>
      </c>
      <c r="K91">
        <v>1</v>
      </c>
      <c r="L91" t="s">
        <v>19</v>
      </c>
      <c r="M91">
        <v>1</v>
      </c>
      <c r="N91" t="s">
        <v>19</v>
      </c>
      <c r="O91" t="s">
        <v>19</v>
      </c>
      <c r="P91" t="s">
        <v>19</v>
      </c>
      <c r="Q91" t="s">
        <v>19</v>
      </c>
      <c r="R91" t="s">
        <v>19</v>
      </c>
      <c r="S91" t="s">
        <v>19</v>
      </c>
      <c r="T91" t="s">
        <v>19</v>
      </c>
      <c r="U91" t="s">
        <v>19</v>
      </c>
      <c r="V91" t="s">
        <v>19</v>
      </c>
      <c r="W91" t="s">
        <v>19</v>
      </c>
      <c r="X91" t="s">
        <v>19</v>
      </c>
      <c r="Y91" t="s">
        <v>19</v>
      </c>
      <c r="Z91">
        <v>18</v>
      </c>
      <c r="AA91">
        <v>8</v>
      </c>
      <c r="AB91">
        <v>10</v>
      </c>
      <c r="AC91" t="s">
        <v>19</v>
      </c>
      <c r="AD91" t="s">
        <v>19</v>
      </c>
      <c r="AE91" t="s">
        <v>19</v>
      </c>
      <c r="AF91" t="s">
        <v>19</v>
      </c>
      <c r="AG91" t="s">
        <v>19</v>
      </c>
      <c r="AH91" t="s">
        <v>19</v>
      </c>
      <c r="AI91">
        <v>1</v>
      </c>
      <c r="AJ91" t="s">
        <v>19</v>
      </c>
      <c r="AK91">
        <v>1</v>
      </c>
      <c r="AL91" t="s">
        <v>19</v>
      </c>
      <c r="AM91" t="s">
        <v>19</v>
      </c>
      <c r="AN91" t="s">
        <v>19</v>
      </c>
      <c r="AO91">
        <v>2</v>
      </c>
      <c r="AP91">
        <v>1</v>
      </c>
      <c r="AQ91">
        <v>1</v>
      </c>
      <c r="AR91">
        <v>15</v>
      </c>
      <c r="AS91">
        <v>7</v>
      </c>
      <c r="AT91">
        <v>7</v>
      </c>
      <c r="AU91">
        <v>1</v>
      </c>
      <c r="AV91" t="s">
        <v>19</v>
      </c>
      <c r="AW91">
        <v>1</v>
      </c>
      <c r="AX91" t="s">
        <v>19</v>
      </c>
      <c r="AY91" t="s">
        <v>19</v>
      </c>
      <c r="AZ91" t="s">
        <v>19</v>
      </c>
      <c r="BA91">
        <v>1</v>
      </c>
      <c r="BB91">
        <v>1</v>
      </c>
      <c r="BC91" t="s">
        <v>19</v>
      </c>
    </row>
    <row r="92" spans="1:55">
      <c r="A92" t="s">
        <v>844</v>
      </c>
      <c r="B92">
        <v>64</v>
      </c>
      <c r="C92">
        <v>39</v>
      </c>
      <c r="D92">
        <v>24</v>
      </c>
      <c r="E92">
        <v>33</v>
      </c>
      <c r="F92">
        <v>19</v>
      </c>
      <c r="G92">
        <v>15</v>
      </c>
      <c r="H92">
        <v>12</v>
      </c>
      <c r="I92">
        <v>9</v>
      </c>
      <c r="J92">
        <v>3</v>
      </c>
      <c r="K92">
        <v>2</v>
      </c>
      <c r="L92">
        <v>1</v>
      </c>
      <c r="M92">
        <v>1</v>
      </c>
      <c r="N92">
        <v>3</v>
      </c>
      <c r="O92">
        <v>1</v>
      </c>
      <c r="P92">
        <v>2</v>
      </c>
      <c r="Q92">
        <v>0</v>
      </c>
      <c r="R92">
        <v>0</v>
      </c>
      <c r="S92" t="s">
        <v>19</v>
      </c>
      <c r="T92">
        <v>0</v>
      </c>
      <c r="U92" t="s">
        <v>19</v>
      </c>
      <c r="V92">
        <v>0</v>
      </c>
      <c r="W92" t="s">
        <v>19</v>
      </c>
      <c r="X92" t="s">
        <v>19</v>
      </c>
      <c r="Y92" t="s">
        <v>19</v>
      </c>
      <c r="Z92">
        <v>21</v>
      </c>
      <c r="AA92">
        <v>16</v>
      </c>
      <c r="AB92">
        <v>5</v>
      </c>
      <c r="AC92" t="s">
        <v>19</v>
      </c>
      <c r="AD92" t="s">
        <v>19</v>
      </c>
      <c r="AE92" t="s">
        <v>19</v>
      </c>
      <c r="AF92" t="s">
        <v>19</v>
      </c>
      <c r="AG92" t="s">
        <v>19</v>
      </c>
      <c r="AH92" t="s">
        <v>19</v>
      </c>
      <c r="AI92">
        <v>2</v>
      </c>
      <c r="AJ92">
        <v>2</v>
      </c>
      <c r="AK92" t="s">
        <v>19</v>
      </c>
      <c r="AL92">
        <v>1</v>
      </c>
      <c r="AM92" t="s">
        <v>19</v>
      </c>
      <c r="AN92">
        <v>1</v>
      </c>
      <c r="AO92" t="s">
        <v>19</v>
      </c>
      <c r="AP92" t="s">
        <v>19</v>
      </c>
      <c r="AQ92" t="s">
        <v>19</v>
      </c>
      <c r="AR92">
        <v>16</v>
      </c>
      <c r="AS92">
        <v>12</v>
      </c>
      <c r="AT92">
        <v>4</v>
      </c>
      <c r="AU92">
        <v>2</v>
      </c>
      <c r="AV92">
        <v>2</v>
      </c>
      <c r="AW92">
        <v>0</v>
      </c>
      <c r="AX92" t="s">
        <v>19</v>
      </c>
      <c r="AY92" t="s">
        <v>19</v>
      </c>
      <c r="AZ92" t="s">
        <v>19</v>
      </c>
      <c r="BA92">
        <v>4</v>
      </c>
      <c r="BB92">
        <v>2</v>
      </c>
      <c r="BC92">
        <v>2</v>
      </c>
    </row>
    <row r="93" spans="1:55">
      <c r="A93" t="s">
        <v>843</v>
      </c>
      <c r="B93">
        <v>30</v>
      </c>
      <c r="C93">
        <v>22</v>
      </c>
      <c r="D93">
        <v>8</v>
      </c>
      <c r="E93">
        <v>18</v>
      </c>
      <c r="F93">
        <v>14</v>
      </c>
      <c r="G93">
        <v>4</v>
      </c>
      <c r="H93">
        <v>7</v>
      </c>
      <c r="I93">
        <v>5</v>
      </c>
      <c r="J93">
        <v>2</v>
      </c>
      <c r="K93">
        <v>0</v>
      </c>
      <c r="L93" t="s">
        <v>19</v>
      </c>
      <c r="M93">
        <v>0</v>
      </c>
      <c r="N93">
        <v>1</v>
      </c>
      <c r="O93" t="s">
        <v>19</v>
      </c>
      <c r="P93">
        <v>1</v>
      </c>
      <c r="Q93" t="s">
        <v>19</v>
      </c>
      <c r="R93" t="s">
        <v>19</v>
      </c>
      <c r="S93" t="s">
        <v>19</v>
      </c>
      <c r="T93" t="s">
        <v>19</v>
      </c>
      <c r="U93" t="s">
        <v>19</v>
      </c>
      <c r="V93" t="s">
        <v>19</v>
      </c>
      <c r="W93" t="s">
        <v>19</v>
      </c>
      <c r="X93" t="s">
        <v>19</v>
      </c>
      <c r="Y93" t="s">
        <v>19</v>
      </c>
      <c r="Z93">
        <v>8</v>
      </c>
      <c r="AA93">
        <v>6</v>
      </c>
      <c r="AB93">
        <v>2</v>
      </c>
      <c r="AC93" t="s">
        <v>19</v>
      </c>
      <c r="AD93" t="s">
        <v>19</v>
      </c>
      <c r="AE93" t="s">
        <v>19</v>
      </c>
      <c r="AF93" t="s">
        <v>19</v>
      </c>
      <c r="AG93" t="s">
        <v>19</v>
      </c>
      <c r="AH93" t="s">
        <v>19</v>
      </c>
      <c r="AI93">
        <v>1</v>
      </c>
      <c r="AJ93" t="s">
        <v>19</v>
      </c>
      <c r="AK93">
        <v>1</v>
      </c>
      <c r="AL93" t="s">
        <v>19</v>
      </c>
      <c r="AM93" t="s">
        <v>19</v>
      </c>
      <c r="AN93" t="s">
        <v>19</v>
      </c>
      <c r="AO93">
        <v>1</v>
      </c>
      <c r="AP93">
        <v>1</v>
      </c>
      <c r="AQ93" t="s">
        <v>19</v>
      </c>
      <c r="AR93">
        <v>3</v>
      </c>
      <c r="AS93">
        <v>1</v>
      </c>
      <c r="AT93">
        <v>2</v>
      </c>
      <c r="AU93">
        <v>3</v>
      </c>
      <c r="AV93">
        <v>3</v>
      </c>
      <c r="AW93" t="s">
        <v>19</v>
      </c>
      <c r="AX93">
        <v>1</v>
      </c>
      <c r="AY93">
        <v>1</v>
      </c>
      <c r="AZ93" t="s">
        <v>19</v>
      </c>
      <c r="BA93">
        <v>2</v>
      </c>
      <c r="BB93">
        <v>2</v>
      </c>
      <c r="BC93" t="s">
        <v>19</v>
      </c>
    </row>
    <row r="94" spans="1:55">
      <c r="A94" t="s">
        <v>842</v>
      </c>
      <c r="B94">
        <v>9</v>
      </c>
      <c r="C94">
        <v>8</v>
      </c>
      <c r="D94">
        <v>1</v>
      </c>
      <c r="E94">
        <v>5</v>
      </c>
      <c r="F94">
        <v>4</v>
      </c>
      <c r="G94">
        <v>1</v>
      </c>
      <c r="H94">
        <v>5</v>
      </c>
      <c r="I94">
        <v>4</v>
      </c>
      <c r="J94">
        <v>1</v>
      </c>
      <c r="K94" t="s">
        <v>19</v>
      </c>
      <c r="L94" t="s">
        <v>19</v>
      </c>
      <c r="M94" t="s">
        <v>19</v>
      </c>
      <c r="N94" t="s">
        <v>19</v>
      </c>
      <c r="O94" t="s">
        <v>19</v>
      </c>
      <c r="P94" t="s">
        <v>19</v>
      </c>
      <c r="Q94" t="s">
        <v>19</v>
      </c>
      <c r="R94" t="s">
        <v>19</v>
      </c>
      <c r="S94" t="s">
        <v>19</v>
      </c>
      <c r="T94" t="s">
        <v>19</v>
      </c>
      <c r="U94" t="s">
        <v>19</v>
      </c>
      <c r="V94" t="s">
        <v>19</v>
      </c>
      <c r="W94" t="s">
        <v>19</v>
      </c>
      <c r="X94" t="s">
        <v>19</v>
      </c>
      <c r="Y94" t="s">
        <v>19</v>
      </c>
      <c r="Z94">
        <v>4</v>
      </c>
      <c r="AA94">
        <v>4</v>
      </c>
      <c r="AB94" t="s">
        <v>19</v>
      </c>
      <c r="AC94" t="s">
        <v>19</v>
      </c>
      <c r="AD94" t="s">
        <v>19</v>
      </c>
      <c r="AE94" t="s">
        <v>19</v>
      </c>
      <c r="AF94" t="s">
        <v>19</v>
      </c>
      <c r="AG94" t="s">
        <v>19</v>
      </c>
      <c r="AH94" t="s">
        <v>19</v>
      </c>
      <c r="AI94" t="s">
        <v>19</v>
      </c>
      <c r="AJ94" t="s">
        <v>19</v>
      </c>
      <c r="AK94" t="s">
        <v>19</v>
      </c>
      <c r="AL94" t="s">
        <v>19</v>
      </c>
      <c r="AM94" t="s">
        <v>19</v>
      </c>
      <c r="AN94" t="s">
        <v>19</v>
      </c>
      <c r="AO94" t="s">
        <v>19</v>
      </c>
      <c r="AP94" t="s">
        <v>19</v>
      </c>
      <c r="AQ94" t="s">
        <v>19</v>
      </c>
      <c r="AR94">
        <v>4</v>
      </c>
      <c r="AS94">
        <v>4</v>
      </c>
      <c r="AT94" t="s">
        <v>19</v>
      </c>
      <c r="AU94" t="s">
        <v>19</v>
      </c>
      <c r="AV94" t="s">
        <v>19</v>
      </c>
      <c r="AW94" t="s">
        <v>19</v>
      </c>
      <c r="AX94" t="s">
        <v>19</v>
      </c>
      <c r="AY94" t="s">
        <v>19</v>
      </c>
      <c r="AZ94" t="s">
        <v>19</v>
      </c>
      <c r="BA94" t="s">
        <v>19</v>
      </c>
      <c r="BB94" t="s">
        <v>19</v>
      </c>
      <c r="BC94" t="s">
        <v>19</v>
      </c>
    </row>
    <row r="95" spans="1:55">
      <c r="A95" t="s">
        <v>841</v>
      </c>
      <c r="B95">
        <v>36</v>
      </c>
      <c r="C95">
        <v>32</v>
      </c>
      <c r="D95">
        <v>4</v>
      </c>
      <c r="E95">
        <v>13</v>
      </c>
      <c r="F95">
        <v>11</v>
      </c>
      <c r="G95">
        <v>1</v>
      </c>
      <c r="H95">
        <v>11</v>
      </c>
      <c r="I95">
        <v>10</v>
      </c>
      <c r="J95">
        <v>1</v>
      </c>
      <c r="K95">
        <v>5</v>
      </c>
      <c r="L95">
        <v>4</v>
      </c>
      <c r="M95">
        <v>1</v>
      </c>
      <c r="N95">
        <v>1</v>
      </c>
      <c r="O95">
        <v>1</v>
      </c>
      <c r="P95" t="s">
        <v>19</v>
      </c>
      <c r="Q95" t="s">
        <v>19</v>
      </c>
      <c r="R95" t="s">
        <v>19</v>
      </c>
      <c r="S95" t="s">
        <v>19</v>
      </c>
      <c r="T95" t="s">
        <v>19</v>
      </c>
      <c r="U95" t="s">
        <v>19</v>
      </c>
      <c r="V95" t="s">
        <v>19</v>
      </c>
      <c r="W95" t="s">
        <v>19</v>
      </c>
      <c r="X95" t="s">
        <v>19</v>
      </c>
      <c r="Y95" t="s">
        <v>19</v>
      </c>
      <c r="Z95">
        <v>16</v>
      </c>
      <c r="AA95">
        <v>15</v>
      </c>
      <c r="AB95">
        <v>2</v>
      </c>
      <c r="AC95">
        <v>0</v>
      </c>
      <c r="AD95" t="s">
        <v>19</v>
      </c>
      <c r="AE95">
        <v>0</v>
      </c>
      <c r="AF95" t="s">
        <v>19</v>
      </c>
      <c r="AG95" t="s">
        <v>19</v>
      </c>
      <c r="AH95" t="s">
        <v>19</v>
      </c>
      <c r="AI95">
        <v>4</v>
      </c>
      <c r="AJ95">
        <v>4</v>
      </c>
      <c r="AK95">
        <v>1</v>
      </c>
      <c r="AL95">
        <v>1</v>
      </c>
      <c r="AM95">
        <v>1</v>
      </c>
      <c r="AN95" t="s">
        <v>19</v>
      </c>
      <c r="AO95" t="s">
        <v>19</v>
      </c>
      <c r="AP95" t="s">
        <v>19</v>
      </c>
      <c r="AQ95" t="s">
        <v>19</v>
      </c>
      <c r="AR95">
        <v>8</v>
      </c>
      <c r="AS95">
        <v>7</v>
      </c>
      <c r="AT95">
        <v>1</v>
      </c>
      <c r="AU95">
        <v>3</v>
      </c>
      <c r="AV95">
        <v>3</v>
      </c>
      <c r="AW95" t="s">
        <v>19</v>
      </c>
      <c r="AX95" t="s">
        <v>19</v>
      </c>
      <c r="AY95" t="s">
        <v>19</v>
      </c>
      <c r="AZ95" t="s">
        <v>19</v>
      </c>
      <c r="BA95">
        <v>1</v>
      </c>
      <c r="BB95">
        <v>1</v>
      </c>
      <c r="BC95" t="s">
        <v>19</v>
      </c>
    </row>
    <row r="96" spans="1:55">
      <c r="A96" t="s">
        <v>840</v>
      </c>
      <c r="B96">
        <v>48</v>
      </c>
      <c r="C96">
        <v>18</v>
      </c>
      <c r="D96">
        <v>30</v>
      </c>
      <c r="E96">
        <v>34</v>
      </c>
      <c r="F96">
        <v>11</v>
      </c>
      <c r="G96">
        <v>23</v>
      </c>
      <c r="H96">
        <v>13</v>
      </c>
      <c r="I96">
        <v>9</v>
      </c>
      <c r="J96">
        <v>4</v>
      </c>
      <c r="K96">
        <v>1</v>
      </c>
      <c r="L96">
        <v>1</v>
      </c>
      <c r="M96">
        <v>1</v>
      </c>
      <c r="N96">
        <v>1</v>
      </c>
      <c r="O96" t="s">
        <v>19</v>
      </c>
      <c r="P96">
        <v>1</v>
      </c>
      <c r="Q96" t="s">
        <v>19</v>
      </c>
      <c r="R96" t="s">
        <v>19</v>
      </c>
      <c r="S96" t="s">
        <v>19</v>
      </c>
      <c r="T96" t="s">
        <v>19</v>
      </c>
      <c r="U96" t="s">
        <v>19</v>
      </c>
      <c r="V96" t="s">
        <v>19</v>
      </c>
      <c r="W96" t="s">
        <v>19</v>
      </c>
      <c r="X96" t="s">
        <v>19</v>
      </c>
      <c r="Y96" t="s">
        <v>19</v>
      </c>
      <c r="Z96">
        <v>12</v>
      </c>
      <c r="AA96">
        <v>7</v>
      </c>
      <c r="AB96">
        <v>5</v>
      </c>
      <c r="AC96" t="s">
        <v>19</v>
      </c>
      <c r="AD96" t="s">
        <v>19</v>
      </c>
      <c r="AE96" t="s">
        <v>19</v>
      </c>
      <c r="AF96">
        <v>1</v>
      </c>
      <c r="AG96">
        <v>1</v>
      </c>
      <c r="AH96" t="s">
        <v>19</v>
      </c>
      <c r="AI96">
        <v>2</v>
      </c>
      <c r="AJ96">
        <v>2</v>
      </c>
      <c r="AK96">
        <v>1</v>
      </c>
      <c r="AL96">
        <v>1</v>
      </c>
      <c r="AM96" t="s">
        <v>19</v>
      </c>
      <c r="AN96">
        <v>1</v>
      </c>
      <c r="AO96" t="s">
        <v>19</v>
      </c>
      <c r="AP96" t="s">
        <v>19</v>
      </c>
      <c r="AQ96" t="s">
        <v>19</v>
      </c>
      <c r="AR96">
        <v>7</v>
      </c>
      <c r="AS96">
        <v>4</v>
      </c>
      <c r="AT96">
        <v>2</v>
      </c>
      <c r="AU96">
        <v>1</v>
      </c>
      <c r="AV96" t="s">
        <v>19</v>
      </c>
      <c r="AW96">
        <v>1</v>
      </c>
      <c r="AX96">
        <v>1</v>
      </c>
      <c r="AY96" t="s">
        <v>19</v>
      </c>
      <c r="AZ96">
        <v>1</v>
      </c>
      <c r="BA96">
        <v>0</v>
      </c>
      <c r="BB96">
        <v>0</v>
      </c>
      <c r="BC96" t="s">
        <v>19</v>
      </c>
    </row>
    <row r="97" spans="1:55">
      <c r="A97" t="s">
        <v>839</v>
      </c>
      <c r="B97">
        <v>82</v>
      </c>
      <c r="C97">
        <v>30</v>
      </c>
      <c r="D97">
        <v>53</v>
      </c>
      <c r="E97">
        <v>65</v>
      </c>
      <c r="F97">
        <v>15</v>
      </c>
      <c r="G97">
        <v>50</v>
      </c>
      <c r="H97">
        <v>30</v>
      </c>
      <c r="I97">
        <v>5</v>
      </c>
      <c r="J97">
        <v>25</v>
      </c>
      <c r="K97">
        <v>5</v>
      </c>
      <c r="L97">
        <v>3</v>
      </c>
      <c r="M97">
        <v>2</v>
      </c>
      <c r="N97">
        <v>2</v>
      </c>
      <c r="O97">
        <v>1</v>
      </c>
      <c r="P97">
        <v>1</v>
      </c>
      <c r="Q97" t="s">
        <v>19</v>
      </c>
      <c r="R97" t="s">
        <v>19</v>
      </c>
      <c r="S97" t="s">
        <v>19</v>
      </c>
      <c r="T97" t="s">
        <v>19</v>
      </c>
      <c r="U97" t="s">
        <v>19</v>
      </c>
      <c r="V97" t="s">
        <v>19</v>
      </c>
      <c r="W97" t="s">
        <v>19</v>
      </c>
      <c r="X97" t="s">
        <v>19</v>
      </c>
      <c r="Y97" t="s">
        <v>19</v>
      </c>
      <c r="Z97">
        <v>10</v>
      </c>
      <c r="AA97">
        <v>10</v>
      </c>
      <c r="AB97">
        <v>0</v>
      </c>
      <c r="AC97" t="s">
        <v>19</v>
      </c>
      <c r="AD97" t="s">
        <v>19</v>
      </c>
      <c r="AE97" t="s">
        <v>19</v>
      </c>
      <c r="AF97" t="s">
        <v>19</v>
      </c>
      <c r="AG97" t="s">
        <v>19</v>
      </c>
      <c r="AH97" t="s">
        <v>19</v>
      </c>
      <c r="AI97" t="s">
        <v>19</v>
      </c>
      <c r="AJ97" t="s">
        <v>19</v>
      </c>
      <c r="AK97" t="s">
        <v>19</v>
      </c>
      <c r="AL97" t="s">
        <v>19</v>
      </c>
      <c r="AM97" t="s">
        <v>19</v>
      </c>
      <c r="AN97" t="s">
        <v>19</v>
      </c>
      <c r="AO97" t="s">
        <v>19</v>
      </c>
      <c r="AP97" t="s">
        <v>19</v>
      </c>
      <c r="AQ97" t="s">
        <v>19</v>
      </c>
      <c r="AR97">
        <v>10</v>
      </c>
      <c r="AS97">
        <v>10</v>
      </c>
      <c r="AT97">
        <v>0</v>
      </c>
      <c r="AU97" t="s">
        <v>19</v>
      </c>
      <c r="AV97" t="s">
        <v>19</v>
      </c>
      <c r="AW97" t="s">
        <v>19</v>
      </c>
      <c r="AX97" t="s">
        <v>19</v>
      </c>
      <c r="AY97" t="s">
        <v>19</v>
      </c>
      <c r="AZ97" t="s">
        <v>19</v>
      </c>
      <c r="BA97">
        <v>1</v>
      </c>
      <c r="BB97">
        <v>1</v>
      </c>
      <c r="BC97" t="s">
        <v>19</v>
      </c>
    </row>
    <row r="98" spans="1:55">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c r="AI98" t="s">
        <v>19</v>
      </c>
      <c r="AJ98" t="s">
        <v>19</v>
      </c>
      <c r="AK98" t="s">
        <v>19</v>
      </c>
      <c r="AL98" t="s">
        <v>19</v>
      </c>
      <c r="AM98" t="s">
        <v>19</v>
      </c>
      <c r="AN98" t="s">
        <v>19</v>
      </c>
      <c r="AO98" t="s">
        <v>19</v>
      </c>
      <c r="AP98" t="s">
        <v>19</v>
      </c>
      <c r="AQ98" t="s">
        <v>19</v>
      </c>
      <c r="AR98" t="s">
        <v>19</v>
      </c>
      <c r="AS98" t="s">
        <v>19</v>
      </c>
      <c r="AT98" t="s">
        <v>19</v>
      </c>
      <c r="AU98" t="s">
        <v>19</v>
      </c>
      <c r="AV98" t="s">
        <v>19</v>
      </c>
      <c r="AW98" t="s">
        <v>19</v>
      </c>
      <c r="AX98" t="s">
        <v>19</v>
      </c>
      <c r="AY98" t="s">
        <v>19</v>
      </c>
      <c r="AZ98" t="s">
        <v>19</v>
      </c>
      <c r="BA98" t="s">
        <v>19</v>
      </c>
      <c r="BB98" t="s">
        <v>19</v>
      </c>
      <c r="BC98" t="s">
        <v>19</v>
      </c>
    </row>
    <row r="99" spans="1:55">
      <c r="A99" t="s">
        <v>837</v>
      </c>
      <c r="B99">
        <v>28</v>
      </c>
      <c r="C99">
        <v>23</v>
      </c>
      <c r="D99">
        <v>6</v>
      </c>
      <c r="E99">
        <v>17</v>
      </c>
      <c r="F99">
        <v>12</v>
      </c>
      <c r="G99">
        <v>5</v>
      </c>
      <c r="H99">
        <v>5</v>
      </c>
      <c r="I99">
        <v>2</v>
      </c>
      <c r="J99">
        <v>3</v>
      </c>
      <c r="K99" t="s">
        <v>19</v>
      </c>
      <c r="L99" t="s">
        <v>19</v>
      </c>
      <c r="M99" t="s">
        <v>19</v>
      </c>
      <c r="N99" t="s">
        <v>19</v>
      </c>
      <c r="O99" t="s">
        <v>19</v>
      </c>
      <c r="P99" t="s">
        <v>19</v>
      </c>
      <c r="Q99" t="s">
        <v>19</v>
      </c>
      <c r="R99" t="s">
        <v>19</v>
      </c>
      <c r="S99" t="s">
        <v>19</v>
      </c>
      <c r="T99" t="s">
        <v>19</v>
      </c>
      <c r="U99" t="s">
        <v>19</v>
      </c>
      <c r="V99" t="s">
        <v>19</v>
      </c>
      <c r="W99" t="s">
        <v>19</v>
      </c>
      <c r="X99" t="s">
        <v>19</v>
      </c>
      <c r="Y99" t="s">
        <v>19</v>
      </c>
      <c r="Z99">
        <v>9</v>
      </c>
      <c r="AA99">
        <v>9</v>
      </c>
      <c r="AB99">
        <v>1</v>
      </c>
      <c r="AC99" t="s">
        <v>19</v>
      </c>
      <c r="AD99" t="s">
        <v>19</v>
      </c>
      <c r="AE99" t="s">
        <v>19</v>
      </c>
      <c r="AF99" t="s">
        <v>19</v>
      </c>
      <c r="AG99" t="s">
        <v>19</v>
      </c>
      <c r="AH99" t="s">
        <v>19</v>
      </c>
      <c r="AI99">
        <v>1</v>
      </c>
      <c r="AJ99">
        <v>1</v>
      </c>
      <c r="AK99" t="s">
        <v>19</v>
      </c>
      <c r="AL99" t="s">
        <v>19</v>
      </c>
      <c r="AM99" t="s">
        <v>19</v>
      </c>
      <c r="AN99" t="s">
        <v>19</v>
      </c>
      <c r="AO99" t="s">
        <v>19</v>
      </c>
      <c r="AP99" t="s">
        <v>19</v>
      </c>
      <c r="AQ99" t="s">
        <v>19</v>
      </c>
      <c r="AR99">
        <v>8</v>
      </c>
      <c r="AS99">
        <v>8</v>
      </c>
      <c r="AT99">
        <v>1</v>
      </c>
      <c r="AU99" t="s">
        <v>19</v>
      </c>
      <c r="AV99" t="s">
        <v>19</v>
      </c>
      <c r="AW99" t="s">
        <v>19</v>
      </c>
      <c r="AX99" t="s">
        <v>19</v>
      </c>
      <c r="AY99" t="s">
        <v>19</v>
      </c>
      <c r="AZ99" t="s">
        <v>19</v>
      </c>
      <c r="BA99">
        <v>2</v>
      </c>
      <c r="BB99">
        <v>2</v>
      </c>
      <c r="BC99" t="s">
        <v>19</v>
      </c>
    </row>
    <row r="100" spans="1:55">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t="s">
        <v>19</v>
      </c>
      <c r="AM100" t="s">
        <v>19</v>
      </c>
      <c r="AN100" t="s">
        <v>19</v>
      </c>
      <c r="AO100" t="s">
        <v>19</v>
      </c>
      <c r="AP100" t="s">
        <v>19</v>
      </c>
      <c r="AQ100" t="s">
        <v>19</v>
      </c>
      <c r="AR100" t="s">
        <v>19</v>
      </c>
      <c r="AS100" t="s">
        <v>19</v>
      </c>
      <c r="AT100" t="s">
        <v>19</v>
      </c>
      <c r="AU100" t="s">
        <v>19</v>
      </c>
      <c r="AV100" t="s">
        <v>19</v>
      </c>
      <c r="AW100" t="s">
        <v>19</v>
      </c>
      <c r="AX100" t="s">
        <v>19</v>
      </c>
      <c r="AY100" t="s">
        <v>19</v>
      </c>
      <c r="AZ100" t="s">
        <v>19</v>
      </c>
      <c r="BA100" t="s">
        <v>19</v>
      </c>
      <c r="BB100" t="s">
        <v>19</v>
      </c>
      <c r="BC100" t="s">
        <v>19</v>
      </c>
    </row>
    <row r="101" spans="1:55">
      <c r="A101" t="s">
        <v>835</v>
      </c>
      <c r="B101">
        <v>5</v>
      </c>
      <c r="C101">
        <v>5</v>
      </c>
      <c r="D101" t="s">
        <v>19</v>
      </c>
      <c r="E101">
        <v>1</v>
      </c>
      <c r="F101">
        <v>1</v>
      </c>
      <c r="G101" t="s">
        <v>19</v>
      </c>
      <c r="H101">
        <v>1</v>
      </c>
      <c r="I101">
        <v>1</v>
      </c>
      <c r="J101" t="s">
        <v>19</v>
      </c>
      <c r="K101" t="s">
        <v>19</v>
      </c>
      <c r="L101" t="s">
        <v>19</v>
      </c>
      <c r="M101" t="s">
        <v>19</v>
      </c>
      <c r="N101" t="s">
        <v>19</v>
      </c>
      <c r="O101" t="s">
        <v>19</v>
      </c>
      <c r="P101" t="s">
        <v>19</v>
      </c>
      <c r="Q101" t="s">
        <v>19</v>
      </c>
      <c r="R101" t="s">
        <v>19</v>
      </c>
      <c r="S101" t="s">
        <v>19</v>
      </c>
      <c r="T101" t="s">
        <v>19</v>
      </c>
      <c r="U101" t="s">
        <v>19</v>
      </c>
      <c r="V101" t="s">
        <v>19</v>
      </c>
      <c r="W101" t="s">
        <v>19</v>
      </c>
      <c r="X101" t="s">
        <v>19</v>
      </c>
      <c r="Y101" t="s">
        <v>19</v>
      </c>
      <c r="Z101">
        <v>4</v>
      </c>
      <c r="AA101">
        <v>4</v>
      </c>
      <c r="AB101" t="s">
        <v>19</v>
      </c>
      <c r="AC101" t="s">
        <v>19</v>
      </c>
      <c r="AD101" t="s">
        <v>19</v>
      </c>
      <c r="AE101" t="s">
        <v>19</v>
      </c>
      <c r="AF101" t="s">
        <v>19</v>
      </c>
      <c r="AG101" t="s">
        <v>19</v>
      </c>
      <c r="AH101" t="s">
        <v>19</v>
      </c>
      <c r="AI101" t="s">
        <v>19</v>
      </c>
      <c r="AJ101" t="s">
        <v>19</v>
      </c>
      <c r="AK101" t="s">
        <v>19</v>
      </c>
      <c r="AL101" t="s">
        <v>19</v>
      </c>
      <c r="AM101" t="s">
        <v>19</v>
      </c>
      <c r="AN101" t="s">
        <v>19</v>
      </c>
      <c r="AO101" t="s">
        <v>19</v>
      </c>
      <c r="AP101" t="s">
        <v>19</v>
      </c>
      <c r="AQ101" t="s">
        <v>19</v>
      </c>
      <c r="AR101">
        <v>4</v>
      </c>
      <c r="AS101">
        <v>4</v>
      </c>
      <c r="AT101" t="s">
        <v>19</v>
      </c>
      <c r="AU101" t="s">
        <v>19</v>
      </c>
      <c r="AV101" t="s">
        <v>19</v>
      </c>
      <c r="AW101" t="s">
        <v>19</v>
      </c>
      <c r="AX101" t="s">
        <v>19</v>
      </c>
      <c r="AY101" t="s">
        <v>19</v>
      </c>
      <c r="AZ101" t="s">
        <v>19</v>
      </c>
      <c r="BA101" t="s">
        <v>19</v>
      </c>
      <c r="BB101" t="s">
        <v>19</v>
      </c>
      <c r="BC101" t="s">
        <v>19</v>
      </c>
    </row>
    <row r="102" spans="1:55">
      <c r="A102" t="s">
        <v>834</v>
      </c>
      <c r="B102">
        <v>87</v>
      </c>
      <c r="C102">
        <v>52</v>
      </c>
      <c r="D102">
        <v>35</v>
      </c>
      <c r="E102">
        <v>42</v>
      </c>
      <c r="F102">
        <v>18</v>
      </c>
      <c r="G102">
        <v>24</v>
      </c>
      <c r="H102">
        <v>9</v>
      </c>
      <c r="I102">
        <v>7</v>
      </c>
      <c r="J102">
        <v>2</v>
      </c>
      <c r="K102">
        <v>4</v>
      </c>
      <c r="L102">
        <v>3</v>
      </c>
      <c r="M102">
        <v>1</v>
      </c>
      <c r="N102" t="s">
        <v>19</v>
      </c>
      <c r="O102" t="s">
        <v>19</v>
      </c>
      <c r="P102" t="s">
        <v>19</v>
      </c>
      <c r="Q102" t="s">
        <v>19</v>
      </c>
      <c r="R102" t="s">
        <v>19</v>
      </c>
      <c r="S102" t="s">
        <v>19</v>
      </c>
      <c r="T102" t="s">
        <v>19</v>
      </c>
      <c r="U102" t="s">
        <v>19</v>
      </c>
      <c r="V102" t="s">
        <v>19</v>
      </c>
      <c r="W102" t="s">
        <v>19</v>
      </c>
      <c r="X102" t="s">
        <v>19</v>
      </c>
      <c r="Y102" t="s">
        <v>19</v>
      </c>
      <c r="Z102">
        <v>41</v>
      </c>
      <c r="AA102">
        <v>31</v>
      </c>
      <c r="AB102">
        <v>10</v>
      </c>
      <c r="AC102" t="s">
        <v>19</v>
      </c>
      <c r="AD102" t="s">
        <v>19</v>
      </c>
      <c r="AE102" t="s">
        <v>19</v>
      </c>
      <c r="AF102" t="s">
        <v>19</v>
      </c>
      <c r="AG102" t="s">
        <v>19</v>
      </c>
      <c r="AH102" t="s">
        <v>19</v>
      </c>
      <c r="AI102">
        <v>1</v>
      </c>
      <c r="AJ102">
        <v>1</v>
      </c>
      <c r="AK102" t="s">
        <v>19</v>
      </c>
      <c r="AL102" t="s">
        <v>19</v>
      </c>
      <c r="AM102" t="s">
        <v>19</v>
      </c>
      <c r="AN102" t="s">
        <v>19</v>
      </c>
      <c r="AO102">
        <v>3</v>
      </c>
      <c r="AP102">
        <v>3</v>
      </c>
      <c r="AQ102" t="s">
        <v>19</v>
      </c>
      <c r="AR102">
        <v>25</v>
      </c>
      <c r="AS102">
        <v>15</v>
      </c>
      <c r="AT102">
        <v>10</v>
      </c>
      <c r="AU102">
        <v>5</v>
      </c>
      <c r="AV102">
        <v>5</v>
      </c>
      <c r="AW102" t="s">
        <v>19</v>
      </c>
      <c r="AX102">
        <v>7</v>
      </c>
      <c r="AY102">
        <v>7</v>
      </c>
      <c r="AZ102" t="s">
        <v>19</v>
      </c>
      <c r="BA102" t="s">
        <v>19</v>
      </c>
      <c r="BB102" t="s">
        <v>19</v>
      </c>
      <c r="BC102" t="s">
        <v>19</v>
      </c>
    </row>
    <row r="103" spans="1:55">
      <c r="A103" t="s">
        <v>833</v>
      </c>
      <c r="B103">
        <v>64</v>
      </c>
      <c r="C103">
        <v>42</v>
      </c>
      <c r="D103">
        <v>22</v>
      </c>
      <c r="E103">
        <v>36</v>
      </c>
      <c r="F103">
        <v>23</v>
      </c>
      <c r="G103">
        <v>14</v>
      </c>
      <c r="H103">
        <v>15</v>
      </c>
      <c r="I103">
        <v>12</v>
      </c>
      <c r="J103">
        <v>3</v>
      </c>
      <c r="K103">
        <v>5</v>
      </c>
      <c r="L103">
        <v>5</v>
      </c>
      <c r="M103" t="s">
        <v>19</v>
      </c>
      <c r="N103" t="s">
        <v>19</v>
      </c>
      <c r="O103" t="s">
        <v>19</v>
      </c>
      <c r="P103" t="s">
        <v>19</v>
      </c>
      <c r="Q103">
        <v>10</v>
      </c>
      <c r="R103">
        <v>6</v>
      </c>
      <c r="S103">
        <v>4</v>
      </c>
      <c r="T103" t="s">
        <v>19</v>
      </c>
      <c r="U103" t="s">
        <v>19</v>
      </c>
      <c r="V103" t="s">
        <v>19</v>
      </c>
      <c r="W103" t="s">
        <v>19</v>
      </c>
      <c r="X103" t="s">
        <v>19</v>
      </c>
      <c r="Y103" t="s">
        <v>19</v>
      </c>
      <c r="Z103">
        <v>13</v>
      </c>
      <c r="AA103">
        <v>8</v>
      </c>
      <c r="AB103">
        <v>4</v>
      </c>
      <c r="AC103" t="s">
        <v>19</v>
      </c>
      <c r="AD103" t="s">
        <v>19</v>
      </c>
      <c r="AE103" t="s">
        <v>19</v>
      </c>
      <c r="AF103" t="s">
        <v>19</v>
      </c>
      <c r="AG103" t="s">
        <v>19</v>
      </c>
      <c r="AH103" t="s">
        <v>19</v>
      </c>
      <c r="AI103">
        <v>1</v>
      </c>
      <c r="AJ103" t="s">
        <v>19</v>
      </c>
      <c r="AK103">
        <v>1</v>
      </c>
      <c r="AL103">
        <v>1</v>
      </c>
      <c r="AM103" t="s">
        <v>19</v>
      </c>
      <c r="AN103">
        <v>1</v>
      </c>
      <c r="AO103" t="s">
        <v>19</v>
      </c>
      <c r="AP103" t="s">
        <v>19</v>
      </c>
      <c r="AQ103" t="s">
        <v>19</v>
      </c>
      <c r="AR103">
        <v>8</v>
      </c>
      <c r="AS103">
        <v>7</v>
      </c>
      <c r="AT103">
        <v>1</v>
      </c>
      <c r="AU103">
        <v>3</v>
      </c>
      <c r="AV103">
        <v>1</v>
      </c>
      <c r="AW103">
        <v>2</v>
      </c>
      <c r="AX103" t="s">
        <v>19</v>
      </c>
      <c r="AY103" t="s">
        <v>19</v>
      </c>
      <c r="AZ103" t="s">
        <v>19</v>
      </c>
      <c r="BA103" t="s">
        <v>19</v>
      </c>
      <c r="BB103" t="s">
        <v>19</v>
      </c>
      <c r="BC103" t="s">
        <v>19</v>
      </c>
    </row>
    <row r="104" spans="1:55">
      <c r="A104" t="s">
        <v>832</v>
      </c>
      <c r="B104">
        <v>16</v>
      </c>
      <c r="C104">
        <v>5</v>
      </c>
      <c r="D104">
        <v>11</v>
      </c>
      <c r="E104">
        <v>11</v>
      </c>
      <c r="F104">
        <v>1</v>
      </c>
      <c r="G104">
        <v>10</v>
      </c>
      <c r="H104" t="s">
        <v>19</v>
      </c>
      <c r="I104" t="s">
        <v>19</v>
      </c>
      <c r="J104" t="s">
        <v>19</v>
      </c>
      <c r="K104">
        <v>1</v>
      </c>
      <c r="L104">
        <v>1</v>
      </c>
      <c r="M104">
        <v>0</v>
      </c>
      <c r="N104">
        <v>1</v>
      </c>
      <c r="O104">
        <v>1</v>
      </c>
      <c r="P104">
        <v>0</v>
      </c>
      <c r="Q104">
        <v>1</v>
      </c>
      <c r="R104">
        <v>1</v>
      </c>
      <c r="S104" t="s">
        <v>19</v>
      </c>
      <c r="T104" t="s">
        <v>19</v>
      </c>
      <c r="U104" t="s">
        <v>19</v>
      </c>
      <c r="V104" t="s">
        <v>19</v>
      </c>
      <c r="W104" t="s">
        <v>19</v>
      </c>
      <c r="X104" t="s">
        <v>19</v>
      </c>
      <c r="Y104" t="s">
        <v>19</v>
      </c>
      <c r="Z104">
        <v>2</v>
      </c>
      <c r="AA104">
        <v>2</v>
      </c>
      <c r="AB104">
        <v>0</v>
      </c>
      <c r="AC104" t="s">
        <v>19</v>
      </c>
      <c r="AD104" t="s">
        <v>19</v>
      </c>
      <c r="AE104" t="s">
        <v>19</v>
      </c>
      <c r="AF104" t="s">
        <v>19</v>
      </c>
      <c r="AG104" t="s">
        <v>19</v>
      </c>
      <c r="AH104" t="s">
        <v>19</v>
      </c>
      <c r="AI104" t="s">
        <v>19</v>
      </c>
      <c r="AJ104" t="s">
        <v>19</v>
      </c>
      <c r="AK104" t="s">
        <v>19</v>
      </c>
      <c r="AL104" t="s">
        <v>19</v>
      </c>
      <c r="AM104" t="s">
        <v>19</v>
      </c>
      <c r="AN104" t="s">
        <v>19</v>
      </c>
      <c r="AO104" t="s">
        <v>19</v>
      </c>
      <c r="AP104" t="s">
        <v>19</v>
      </c>
      <c r="AQ104" t="s">
        <v>19</v>
      </c>
      <c r="AR104">
        <v>1</v>
      </c>
      <c r="AS104">
        <v>1</v>
      </c>
      <c r="AT104">
        <v>0</v>
      </c>
      <c r="AU104">
        <v>1</v>
      </c>
      <c r="AV104">
        <v>1</v>
      </c>
      <c r="AW104" t="s">
        <v>19</v>
      </c>
      <c r="AX104" t="s">
        <v>19</v>
      </c>
      <c r="AY104" t="s">
        <v>19</v>
      </c>
      <c r="AZ104" t="s">
        <v>19</v>
      </c>
      <c r="BA104" t="s">
        <v>19</v>
      </c>
      <c r="BB104" t="s">
        <v>19</v>
      </c>
      <c r="BC104" t="s">
        <v>19</v>
      </c>
    </row>
    <row r="105" spans="1:55">
      <c r="A105" t="s">
        <v>831</v>
      </c>
      <c r="B105">
        <v>34</v>
      </c>
      <c r="C105">
        <v>20</v>
      </c>
      <c r="D105">
        <v>14</v>
      </c>
      <c r="E105">
        <v>24</v>
      </c>
      <c r="F105">
        <v>10</v>
      </c>
      <c r="G105">
        <v>14</v>
      </c>
      <c r="H105">
        <v>10</v>
      </c>
      <c r="I105">
        <v>10</v>
      </c>
      <c r="J105" t="s">
        <v>19</v>
      </c>
      <c r="K105" t="s">
        <v>19</v>
      </c>
      <c r="L105" t="s">
        <v>19</v>
      </c>
      <c r="M105" t="s">
        <v>19</v>
      </c>
      <c r="N105" t="s">
        <v>19</v>
      </c>
      <c r="O105" t="s">
        <v>19</v>
      </c>
      <c r="P105" t="s">
        <v>19</v>
      </c>
      <c r="Q105" t="s">
        <v>19</v>
      </c>
      <c r="R105" t="s">
        <v>19</v>
      </c>
      <c r="S105" t="s">
        <v>19</v>
      </c>
      <c r="T105" t="s">
        <v>19</v>
      </c>
      <c r="U105" t="s">
        <v>19</v>
      </c>
      <c r="V105" t="s">
        <v>19</v>
      </c>
      <c r="W105" t="s">
        <v>19</v>
      </c>
      <c r="X105" t="s">
        <v>19</v>
      </c>
      <c r="Y105" t="s">
        <v>19</v>
      </c>
      <c r="Z105">
        <v>9</v>
      </c>
      <c r="AA105">
        <v>9</v>
      </c>
      <c r="AB105" t="s">
        <v>19</v>
      </c>
      <c r="AC105" t="s">
        <v>19</v>
      </c>
      <c r="AD105" t="s">
        <v>19</v>
      </c>
      <c r="AE105" t="s">
        <v>19</v>
      </c>
      <c r="AF105" t="s">
        <v>19</v>
      </c>
      <c r="AG105" t="s">
        <v>19</v>
      </c>
      <c r="AH105" t="s">
        <v>19</v>
      </c>
      <c r="AI105" t="s">
        <v>19</v>
      </c>
      <c r="AJ105" t="s">
        <v>19</v>
      </c>
      <c r="AK105" t="s">
        <v>19</v>
      </c>
      <c r="AL105" t="s">
        <v>19</v>
      </c>
      <c r="AM105" t="s">
        <v>19</v>
      </c>
      <c r="AN105" t="s">
        <v>19</v>
      </c>
      <c r="AO105" t="s">
        <v>19</v>
      </c>
      <c r="AP105" t="s">
        <v>19</v>
      </c>
      <c r="AQ105" t="s">
        <v>19</v>
      </c>
      <c r="AR105">
        <v>5</v>
      </c>
      <c r="AS105">
        <v>5</v>
      </c>
      <c r="AT105" t="s">
        <v>19</v>
      </c>
      <c r="AU105" t="s">
        <v>19</v>
      </c>
      <c r="AV105" t="s">
        <v>19</v>
      </c>
      <c r="AW105" t="s">
        <v>19</v>
      </c>
      <c r="AX105">
        <v>5</v>
      </c>
      <c r="AY105">
        <v>5</v>
      </c>
      <c r="AZ105" t="s">
        <v>19</v>
      </c>
      <c r="BA105">
        <v>1</v>
      </c>
      <c r="BB105">
        <v>1</v>
      </c>
      <c r="BC105" t="s">
        <v>19</v>
      </c>
    </row>
    <row r="106" spans="1:55">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c r="AT106" t="s">
        <v>19</v>
      </c>
      <c r="AU106" t="s">
        <v>19</v>
      </c>
      <c r="AV106" t="s">
        <v>19</v>
      </c>
      <c r="AW106" t="s">
        <v>19</v>
      </c>
      <c r="AX106" t="s">
        <v>19</v>
      </c>
      <c r="AY106" t="s">
        <v>19</v>
      </c>
      <c r="AZ106" t="s">
        <v>19</v>
      </c>
      <c r="BA106" t="s">
        <v>19</v>
      </c>
      <c r="BB106" t="s">
        <v>19</v>
      </c>
      <c r="BC106" t="s">
        <v>19</v>
      </c>
    </row>
    <row r="107" spans="1:55">
      <c r="A107" t="s">
        <v>829</v>
      </c>
      <c r="B107">
        <v>55</v>
      </c>
      <c r="C107">
        <v>51</v>
      </c>
      <c r="D107">
        <v>4</v>
      </c>
      <c r="E107">
        <v>32</v>
      </c>
      <c r="F107">
        <v>30</v>
      </c>
      <c r="G107">
        <v>3</v>
      </c>
      <c r="H107">
        <v>19</v>
      </c>
      <c r="I107">
        <v>19</v>
      </c>
      <c r="J107">
        <v>1</v>
      </c>
      <c r="K107">
        <v>2</v>
      </c>
      <c r="L107">
        <v>2</v>
      </c>
      <c r="M107">
        <v>1</v>
      </c>
      <c r="N107">
        <v>1</v>
      </c>
      <c r="O107">
        <v>1</v>
      </c>
      <c r="P107" t="s">
        <v>19</v>
      </c>
      <c r="Q107">
        <v>1</v>
      </c>
      <c r="R107" t="s">
        <v>19</v>
      </c>
      <c r="S107">
        <v>1</v>
      </c>
      <c r="T107" t="s">
        <v>19</v>
      </c>
      <c r="U107" t="s">
        <v>19</v>
      </c>
      <c r="V107" t="s">
        <v>19</v>
      </c>
      <c r="W107" t="s">
        <v>19</v>
      </c>
      <c r="X107" t="s">
        <v>19</v>
      </c>
      <c r="Y107" t="s">
        <v>19</v>
      </c>
      <c r="Z107">
        <v>18</v>
      </c>
      <c r="AA107">
        <v>18</v>
      </c>
      <c r="AB107">
        <v>0</v>
      </c>
      <c r="AC107" t="s">
        <v>19</v>
      </c>
      <c r="AD107" t="s">
        <v>19</v>
      </c>
      <c r="AE107" t="s">
        <v>19</v>
      </c>
      <c r="AF107" t="s">
        <v>19</v>
      </c>
      <c r="AG107" t="s">
        <v>19</v>
      </c>
      <c r="AH107" t="s">
        <v>19</v>
      </c>
      <c r="AI107" t="s">
        <v>19</v>
      </c>
      <c r="AJ107" t="s">
        <v>19</v>
      </c>
      <c r="AK107" t="s">
        <v>19</v>
      </c>
      <c r="AL107" t="s">
        <v>19</v>
      </c>
      <c r="AM107" t="s">
        <v>19</v>
      </c>
      <c r="AN107" t="s">
        <v>19</v>
      </c>
      <c r="AO107" t="s">
        <v>19</v>
      </c>
      <c r="AP107" t="s">
        <v>19</v>
      </c>
      <c r="AQ107" t="s">
        <v>19</v>
      </c>
      <c r="AR107">
        <v>17</v>
      </c>
      <c r="AS107">
        <v>17</v>
      </c>
      <c r="AT107">
        <v>0</v>
      </c>
      <c r="AU107" t="s">
        <v>19</v>
      </c>
      <c r="AV107" t="s">
        <v>19</v>
      </c>
      <c r="AW107" t="s">
        <v>19</v>
      </c>
      <c r="AX107">
        <v>1</v>
      </c>
      <c r="AY107">
        <v>1</v>
      </c>
      <c r="AZ107" t="s">
        <v>19</v>
      </c>
      <c r="BA107">
        <v>1</v>
      </c>
      <c r="BB107">
        <v>1</v>
      </c>
      <c r="BC107" t="s">
        <v>19</v>
      </c>
    </row>
    <row r="108" spans="1:55">
      <c r="A108" t="s">
        <v>828</v>
      </c>
      <c r="B108">
        <v>122</v>
      </c>
      <c r="C108">
        <v>80</v>
      </c>
      <c r="D108">
        <v>42</v>
      </c>
      <c r="E108">
        <v>61</v>
      </c>
      <c r="F108">
        <v>31</v>
      </c>
      <c r="G108">
        <v>30</v>
      </c>
      <c r="H108">
        <v>21</v>
      </c>
      <c r="I108">
        <v>16</v>
      </c>
      <c r="J108">
        <v>5</v>
      </c>
      <c r="K108">
        <v>21</v>
      </c>
      <c r="L108">
        <v>13</v>
      </c>
      <c r="M108">
        <v>8</v>
      </c>
      <c r="N108">
        <v>3</v>
      </c>
      <c r="O108">
        <v>2</v>
      </c>
      <c r="P108">
        <v>1</v>
      </c>
      <c r="Q108">
        <v>2</v>
      </c>
      <c r="R108">
        <v>2</v>
      </c>
      <c r="S108" t="s">
        <v>19</v>
      </c>
      <c r="T108">
        <v>1</v>
      </c>
      <c r="U108">
        <v>1</v>
      </c>
      <c r="V108" t="s">
        <v>19</v>
      </c>
      <c r="W108" t="s">
        <v>19</v>
      </c>
      <c r="X108" t="s">
        <v>19</v>
      </c>
      <c r="Y108" t="s">
        <v>19</v>
      </c>
      <c r="Z108">
        <v>33</v>
      </c>
      <c r="AA108">
        <v>29</v>
      </c>
      <c r="AB108">
        <v>3</v>
      </c>
      <c r="AC108">
        <v>3</v>
      </c>
      <c r="AD108">
        <v>3</v>
      </c>
      <c r="AE108" t="s">
        <v>19</v>
      </c>
      <c r="AF108" t="s">
        <v>19</v>
      </c>
      <c r="AG108" t="s">
        <v>19</v>
      </c>
      <c r="AH108" t="s">
        <v>19</v>
      </c>
      <c r="AI108">
        <v>4</v>
      </c>
      <c r="AJ108">
        <v>3</v>
      </c>
      <c r="AK108">
        <v>1</v>
      </c>
      <c r="AL108">
        <v>1</v>
      </c>
      <c r="AM108">
        <v>1</v>
      </c>
      <c r="AN108">
        <v>1</v>
      </c>
      <c r="AO108">
        <v>1</v>
      </c>
      <c r="AP108">
        <v>1</v>
      </c>
      <c r="AQ108" t="s">
        <v>19</v>
      </c>
      <c r="AR108">
        <v>24</v>
      </c>
      <c r="AS108">
        <v>22</v>
      </c>
      <c r="AT108">
        <v>2</v>
      </c>
      <c r="AU108">
        <v>1</v>
      </c>
      <c r="AV108">
        <v>1</v>
      </c>
      <c r="AW108" t="s">
        <v>19</v>
      </c>
      <c r="AX108" t="s">
        <v>19</v>
      </c>
      <c r="AY108" t="s">
        <v>19</v>
      </c>
      <c r="AZ108" t="s">
        <v>19</v>
      </c>
      <c r="BA108">
        <v>2</v>
      </c>
      <c r="BB108">
        <v>2</v>
      </c>
      <c r="BC108" t="s">
        <v>19</v>
      </c>
    </row>
    <row r="109" spans="1:55">
      <c r="A109" t="s">
        <v>827</v>
      </c>
      <c r="B109">
        <v>23</v>
      </c>
      <c r="C109">
        <v>20</v>
      </c>
      <c r="D109">
        <v>3</v>
      </c>
      <c r="E109">
        <v>10</v>
      </c>
      <c r="F109">
        <v>8</v>
      </c>
      <c r="G109">
        <v>2</v>
      </c>
      <c r="H109">
        <v>5</v>
      </c>
      <c r="I109">
        <v>5</v>
      </c>
      <c r="J109">
        <v>0</v>
      </c>
      <c r="K109" t="s">
        <v>19</v>
      </c>
      <c r="L109" t="s">
        <v>19</v>
      </c>
      <c r="M109" t="s">
        <v>19</v>
      </c>
      <c r="N109" t="s">
        <v>19</v>
      </c>
      <c r="O109" t="s">
        <v>19</v>
      </c>
      <c r="P109" t="s">
        <v>19</v>
      </c>
      <c r="Q109" t="s">
        <v>19</v>
      </c>
      <c r="R109" t="s">
        <v>19</v>
      </c>
      <c r="S109" t="s">
        <v>19</v>
      </c>
      <c r="T109" t="s">
        <v>19</v>
      </c>
      <c r="U109" t="s">
        <v>19</v>
      </c>
      <c r="V109" t="s">
        <v>19</v>
      </c>
      <c r="W109" t="s">
        <v>19</v>
      </c>
      <c r="X109" t="s">
        <v>19</v>
      </c>
      <c r="Y109" t="s">
        <v>19</v>
      </c>
      <c r="Z109">
        <v>13</v>
      </c>
      <c r="AA109">
        <v>12</v>
      </c>
      <c r="AB109">
        <v>1</v>
      </c>
      <c r="AC109" t="s">
        <v>19</v>
      </c>
      <c r="AD109" t="s">
        <v>19</v>
      </c>
      <c r="AE109" t="s">
        <v>19</v>
      </c>
      <c r="AF109" t="s">
        <v>19</v>
      </c>
      <c r="AG109" t="s">
        <v>19</v>
      </c>
      <c r="AH109" t="s">
        <v>19</v>
      </c>
      <c r="AI109" t="s">
        <v>19</v>
      </c>
      <c r="AJ109" t="s">
        <v>19</v>
      </c>
      <c r="AK109" t="s">
        <v>19</v>
      </c>
      <c r="AL109" t="s">
        <v>19</v>
      </c>
      <c r="AM109" t="s">
        <v>19</v>
      </c>
      <c r="AN109" t="s">
        <v>19</v>
      </c>
      <c r="AO109" t="s">
        <v>19</v>
      </c>
      <c r="AP109" t="s">
        <v>19</v>
      </c>
      <c r="AQ109" t="s">
        <v>19</v>
      </c>
      <c r="AR109">
        <v>13</v>
      </c>
      <c r="AS109">
        <v>12</v>
      </c>
      <c r="AT109">
        <v>1</v>
      </c>
      <c r="AU109" t="s">
        <v>19</v>
      </c>
      <c r="AV109" t="s">
        <v>19</v>
      </c>
      <c r="AW109" t="s">
        <v>19</v>
      </c>
      <c r="AX109" t="s">
        <v>19</v>
      </c>
      <c r="AY109" t="s">
        <v>19</v>
      </c>
      <c r="AZ109" t="s">
        <v>19</v>
      </c>
      <c r="BA109" t="s">
        <v>19</v>
      </c>
      <c r="BB109" t="s">
        <v>19</v>
      </c>
      <c r="BC109" t="s">
        <v>19</v>
      </c>
    </row>
    <row r="110" spans="1:55">
      <c r="A110" t="s">
        <v>826</v>
      </c>
      <c r="B110">
        <v>34</v>
      </c>
      <c r="C110">
        <v>33</v>
      </c>
      <c r="D110">
        <v>1</v>
      </c>
      <c r="E110">
        <v>19</v>
      </c>
      <c r="F110">
        <v>18</v>
      </c>
      <c r="G110">
        <v>1</v>
      </c>
      <c r="H110">
        <v>6</v>
      </c>
      <c r="I110">
        <v>6</v>
      </c>
      <c r="J110" t="s">
        <v>19</v>
      </c>
      <c r="K110" t="s">
        <v>19</v>
      </c>
      <c r="L110" t="s">
        <v>19</v>
      </c>
      <c r="M110" t="s">
        <v>19</v>
      </c>
      <c r="N110" t="s">
        <v>19</v>
      </c>
      <c r="O110" t="s">
        <v>19</v>
      </c>
      <c r="P110" t="s">
        <v>19</v>
      </c>
      <c r="Q110" t="s">
        <v>19</v>
      </c>
      <c r="R110" t="s">
        <v>19</v>
      </c>
      <c r="S110" t="s">
        <v>19</v>
      </c>
      <c r="T110" t="s">
        <v>19</v>
      </c>
      <c r="U110" t="s">
        <v>19</v>
      </c>
      <c r="V110" t="s">
        <v>19</v>
      </c>
      <c r="W110" t="s">
        <v>19</v>
      </c>
      <c r="X110" t="s">
        <v>19</v>
      </c>
      <c r="Y110" t="s">
        <v>19</v>
      </c>
      <c r="Z110">
        <v>15</v>
      </c>
      <c r="AA110">
        <v>14</v>
      </c>
      <c r="AB110">
        <v>1</v>
      </c>
      <c r="AC110" t="s">
        <v>19</v>
      </c>
      <c r="AD110" t="s">
        <v>19</v>
      </c>
      <c r="AE110" t="s">
        <v>19</v>
      </c>
      <c r="AF110" t="s">
        <v>19</v>
      </c>
      <c r="AG110" t="s">
        <v>19</v>
      </c>
      <c r="AH110" t="s">
        <v>19</v>
      </c>
      <c r="AI110" t="s">
        <v>19</v>
      </c>
      <c r="AJ110" t="s">
        <v>19</v>
      </c>
      <c r="AK110" t="s">
        <v>19</v>
      </c>
      <c r="AL110">
        <v>2</v>
      </c>
      <c r="AM110">
        <v>1</v>
      </c>
      <c r="AN110">
        <v>1</v>
      </c>
      <c r="AO110">
        <v>1</v>
      </c>
      <c r="AP110">
        <v>1</v>
      </c>
      <c r="AQ110" t="s">
        <v>19</v>
      </c>
      <c r="AR110">
        <v>11</v>
      </c>
      <c r="AS110">
        <v>11</v>
      </c>
      <c r="AT110" t="s">
        <v>19</v>
      </c>
      <c r="AU110">
        <v>1</v>
      </c>
      <c r="AV110">
        <v>1</v>
      </c>
      <c r="AW110" t="s">
        <v>19</v>
      </c>
      <c r="AX110" t="s">
        <v>19</v>
      </c>
      <c r="AY110" t="s">
        <v>19</v>
      </c>
      <c r="AZ110" t="s">
        <v>19</v>
      </c>
      <c r="BA110">
        <v>1</v>
      </c>
      <c r="BB110">
        <v>1</v>
      </c>
      <c r="BC110" t="s">
        <v>19</v>
      </c>
    </row>
    <row r="111" spans="1:55">
      <c r="A111" t="s">
        <v>825</v>
      </c>
      <c r="B111">
        <v>66</v>
      </c>
      <c r="C111">
        <v>59</v>
      </c>
      <c r="D111">
        <v>7</v>
      </c>
      <c r="E111">
        <v>45</v>
      </c>
      <c r="F111">
        <v>38</v>
      </c>
      <c r="G111">
        <v>7</v>
      </c>
      <c r="H111">
        <v>30</v>
      </c>
      <c r="I111">
        <v>27</v>
      </c>
      <c r="J111">
        <v>3</v>
      </c>
      <c r="K111" t="s">
        <v>19</v>
      </c>
      <c r="L111" t="s">
        <v>19</v>
      </c>
      <c r="M111" t="s">
        <v>19</v>
      </c>
      <c r="N111" t="s">
        <v>19</v>
      </c>
      <c r="O111" t="s">
        <v>19</v>
      </c>
      <c r="P111" t="s">
        <v>19</v>
      </c>
      <c r="Q111" t="s">
        <v>19</v>
      </c>
      <c r="R111" t="s">
        <v>19</v>
      </c>
      <c r="S111" t="s">
        <v>19</v>
      </c>
      <c r="T111" t="s">
        <v>19</v>
      </c>
      <c r="U111" t="s">
        <v>19</v>
      </c>
      <c r="V111" t="s">
        <v>19</v>
      </c>
      <c r="W111" t="s">
        <v>19</v>
      </c>
      <c r="X111" t="s">
        <v>19</v>
      </c>
      <c r="Y111" t="s">
        <v>19</v>
      </c>
      <c r="Z111">
        <v>21</v>
      </c>
      <c r="AA111">
        <v>20</v>
      </c>
      <c r="AB111">
        <v>0</v>
      </c>
      <c r="AC111" t="s">
        <v>19</v>
      </c>
      <c r="AD111" t="s">
        <v>19</v>
      </c>
      <c r="AE111" t="s">
        <v>19</v>
      </c>
      <c r="AF111" t="s">
        <v>19</v>
      </c>
      <c r="AG111" t="s">
        <v>19</v>
      </c>
      <c r="AH111" t="s">
        <v>19</v>
      </c>
      <c r="AI111">
        <v>1</v>
      </c>
      <c r="AJ111">
        <v>1</v>
      </c>
      <c r="AK111" t="s">
        <v>19</v>
      </c>
      <c r="AL111" t="s">
        <v>19</v>
      </c>
      <c r="AM111" t="s">
        <v>19</v>
      </c>
      <c r="AN111" t="s">
        <v>19</v>
      </c>
      <c r="AO111" t="s">
        <v>19</v>
      </c>
      <c r="AP111" t="s">
        <v>19</v>
      </c>
      <c r="AQ111" t="s">
        <v>19</v>
      </c>
      <c r="AR111">
        <v>13</v>
      </c>
      <c r="AS111">
        <v>13</v>
      </c>
      <c r="AT111">
        <v>0</v>
      </c>
      <c r="AU111">
        <v>4</v>
      </c>
      <c r="AV111">
        <v>4</v>
      </c>
      <c r="AW111" t="s">
        <v>19</v>
      </c>
      <c r="AX111">
        <v>2</v>
      </c>
      <c r="AY111">
        <v>2</v>
      </c>
      <c r="AZ111" t="s">
        <v>19</v>
      </c>
      <c r="BA111">
        <v>1</v>
      </c>
      <c r="BB111">
        <v>1</v>
      </c>
      <c r="BC111" t="s">
        <v>19</v>
      </c>
    </row>
    <row r="112" spans="1:55">
      <c r="A112" t="s">
        <v>824</v>
      </c>
      <c r="B112">
        <v>38</v>
      </c>
      <c r="C112">
        <v>26</v>
      </c>
      <c r="D112">
        <v>12</v>
      </c>
      <c r="E112">
        <v>24</v>
      </c>
      <c r="F112">
        <v>14</v>
      </c>
      <c r="G112">
        <v>10</v>
      </c>
      <c r="H112">
        <v>7</v>
      </c>
      <c r="I112">
        <v>4</v>
      </c>
      <c r="J112">
        <v>3</v>
      </c>
      <c r="K112" t="s">
        <v>19</v>
      </c>
      <c r="L112" t="s">
        <v>19</v>
      </c>
      <c r="M112" t="s">
        <v>19</v>
      </c>
      <c r="N112">
        <v>0</v>
      </c>
      <c r="O112" t="s">
        <v>19</v>
      </c>
      <c r="P112">
        <v>0</v>
      </c>
      <c r="Q112" t="s">
        <v>19</v>
      </c>
      <c r="R112" t="s">
        <v>19</v>
      </c>
      <c r="S112" t="s">
        <v>19</v>
      </c>
      <c r="T112" t="s">
        <v>19</v>
      </c>
      <c r="U112" t="s">
        <v>19</v>
      </c>
      <c r="V112" t="s">
        <v>19</v>
      </c>
      <c r="W112" t="s">
        <v>19</v>
      </c>
      <c r="X112" t="s">
        <v>19</v>
      </c>
      <c r="Y112" t="s">
        <v>19</v>
      </c>
      <c r="Z112">
        <v>12</v>
      </c>
      <c r="AA112">
        <v>10</v>
      </c>
      <c r="AB112">
        <v>1</v>
      </c>
      <c r="AC112" t="s">
        <v>19</v>
      </c>
      <c r="AD112" t="s">
        <v>19</v>
      </c>
      <c r="AE112" t="s">
        <v>19</v>
      </c>
      <c r="AF112" t="s">
        <v>19</v>
      </c>
      <c r="AG112" t="s">
        <v>19</v>
      </c>
      <c r="AH112" t="s">
        <v>19</v>
      </c>
      <c r="AI112" t="s">
        <v>19</v>
      </c>
      <c r="AJ112" t="s">
        <v>19</v>
      </c>
      <c r="AK112" t="s">
        <v>19</v>
      </c>
      <c r="AL112">
        <v>3</v>
      </c>
      <c r="AM112">
        <v>3</v>
      </c>
      <c r="AN112">
        <v>1</v>
      </c>
      <c r="AO112" t="s">
        <v>19</v>
      </c>
      <c r="AP112" t="s">
        <v>19</v>
      </c>
      <c r="AQ112" t="s">
        <v>19</v>
      </c>
      <c r="AR112">
        <v>8</v>
      </c>
      <c r="AS112">
        <v>8</v>
      </c>
      <c r="AT112">
        <v>1</v>
      </c>
      <c r="AU112" t="s">
        <v>19</v>
      </c>
      <c r="AV112" t="s">
        <v>19</v>
      </c>
      <c r="AW112" t="s">
        <v>19</v>
      </c>
      <c r="AX112" t="s">
        <v>19</v>
      </c>
      <c r="AY112" t="s">
        <v>19</v>
      </c>
      <c r="AZ112" t="s">
        <v>19</v>
      </c>
      <c r="BA112">
        <v>2</v>
      </c>
      <c r="BB112">
        <v>2</v>
      </c>
      <c r="BC112" t="s">
        <v>19</v>
      </c>
    </row>
    <row r="113" spans="1:55">
      <c r="A113" t="s">
        <v>823</v>
      </c>
      <c r="B113">
        <v>12</v>
      </c>
      <c r="C113">
        <v>9</v>
      </c>
      <c r="D113">
        <v>3</v>
      </c>
      <c r="E113">
        <v>6</v>
      </c>
      <c r="F113">
        <v>5</v>
      </c>
      <c r="G113">
        <v>2</v>
      </c>
      <c r="H113">
        <v>4</v>
      </c>
      <c r="I113">
        <v>4</v>
      </c>
      <c r="J113" t="s">
        <v>19</v>
      </c>
      <c r="K113">
        <v>3</v>
      </c>
      <c r="L113">
        <v>2</v>
      </c>
      <c r="M113">
        <v>1</v>
      </c>
      <c r="N113">
        <v>2</v>
      </c>
      <c r="O113">
        <v>1</v>
      </c>
      <c r="P113">
        <v>1</v>
      </c>
      <c r="Q113">
        <v>0</v>
      </c>
      <c r="R113">
        <v>0</v>
      </c>
      <c r="S113" t="s">
        <v>19</v>
      </c>
      <c r="T113" t="s">
        <v>19</v>
      </c>
      <c r="U113" t="s">
        <v>19</v>
      </c>
      <c r="V113" t="s">
        <v>19</v>
      </c>
      <c r="W113" t="s">
        <v>19</v>
      </c>
      <c r="X113" t="s">
        <v>19</v>
      </c>
      <c r="Y113" t="s">
        <v>19</v>
      </c>
      <c r="Z113">
        <v>2</v>
      </c>
      <c r="AA113">
        <v>2</v>
      </c>
      <c r="AB113" t="s">
        <v>19</v>
      </c>
      <c r="AC113" t="s">
        <v>19</v>
      </c>
      <c r="AD113" t="s">
        <v>19</v>
      </c>
      <c r="AE113" t="s">
        <v>19</v>
      </c>
      <c r="AF113" t="s">
        <v>19</v>
      </c>
      <c r="AG113" t="s">
        <v>19</v>
      </c>
      <c r="AH113" t="s">
        <v>19</v>
      </c>
      <c r="AI113">
        <v>1</v>
      </c>
      <c r="AJ113">
        <v>1</v>
      </c>
      <c r="AK113" t="s">
        <v>19</v>
      </c>
      <c r="AL113" t="s">
        <v>19</v>
      </c>
      <c r="AM113" t="s">
        <v>19</v>
      </c>
      <c r="AN113" t="s">
        <v>19</v>
      </c>
      <c r="AO113" t="s">
        <v>19</v>
      </c>
      <c r="AP113" t="s">
        <v>19</v>
      </c>
      <c r="AQ113" t="s">
        <v>19</v>
      </c>
      <c r="AR113">
        <v>1</v>
      </c>
      <c r="AS113">
        <v>1</v>
      </c>
      <c r="AT113" t="s">
        <v>19</v>
      </c>
      <c r="AU113" t="s">
        <v>19</v>
      </c>
      <c r="AV113" t="s">
        <v>19</v>
      </c>
      <c r="AW113" t="s">
        <v>19</v>
      </c>
      <c r="AX113" t="s">
        <v>19</v>
      </c>
      <c r="AY113" t="s">
        <v>19</v>
      </c>
      <c r="AZ113" t="s">
        <v>19</v>
      </c>
      <c r="BA113">
        <v>0</v>
      </c>
      <c r="BB113">
        <v>0</v>
      </c>
      <c r="BC113" t="s">
        <v>19</v>
      </c>
    </row>
    <row r="114" spans="1:55">
      <c r="A114" t="s">
        <v>822</v>
      </c>
      <c r="B114">
        <v>17</v>
      </c>
      <c r="C114">
        <v>13</v>
      </c>
      <c r="D114">
        <v>4</v>
      </c>
      <c r="E114">
        <v>5</v>
      </c>
      <c r="F114">
        <v>3</v>
      </c>
      <c r="G114">
        <v>2</v>
      </c>
      <c r="H114">
        <v>3</v>
      </c>
      <c r="I114">
        <v>3</v>
      </c>
      <c r="J114" t="s">
        <v>19</v>
      </c>
      <c r="K114">
        <v>3</v>
      </c>
      <c r="L114">
        <v>2</v>
      </c>
      <c r="M114">
        <v>0</v>
      </c>
      <c r="N114">
        <v>1</v>
      </c>
      <c r="O114">
        <v>1</v>
      </c>
      <c r="P114">
        <v>0</v>
      </c>
      <c r="Q114" t="s">
        <v>19</v>
      </c>
      <c r="R114" t="s">
        <v>19</v>
      </c>
      <c r="S114" t="s">
        <v>19</v>
      </c>
      <c r="T114" t="s">
        <v>19</v>
      </c>
      <c r="U114" t="s">
        <v>19</v>
      </c>
      <c r="V114" t="s">
        <v>19</v>
      </c>
      <c r="W114" t="s">
        <v>19</v>
      </c>
      <c r="X114" t="s">
        <v>19</v>
      </c>
      <c r="Y114" t="s">
        <v>19</v>
      </c>
      <c r="Z114">
        <v>7</v>
      </c>
      <c r="AA114">
        <v>6</v>
      </c>
      <c r="AB114">
        <v>1</v>
      </c>
      <c r="AC114" t="s">
        <v>19</v>
      </c>
      <c r="AD114" t="s">
        <v>19</v>
      </c>
      <c r="AE114" t="s">
        <v>19</v>
      </c>
      <c r="AF114" t="s">
        <v>19</v>
      </c>
      <c r="AG114" t="s">
        <v>19</v>
      </c>
      <c r="AH114" t="s">
        <v>19</v>
      </c>
      <c r="AI114">
        <v>3</v>
      </c>
      <c r="AJ114">
        <v>2</v>
      </c>
      <c r="AK114">
        <v>0</v>
      </c>
      <c r="AL114">
        <v>1</v>
      </c>
      <c r="AM114">
        <v>1</v>
      </c>
      <c r="AN114">
        <v>0</v>
      </c>
      <c r="AO114" t="s">
        <v>19</v>
      </c>
      <c r="AP114" t="s">
        <v>19</v>
      </c>
      <c r="AQ114" t="s">
        <v>19</v>
      </c>
      <c r="AR114">
        <v>3</v>
      </c>
      <c r="AS114">
        <v>2</v>
      </c>
      <c r="AT114">
        <v>1</v>
      </c>
      <c r="AU114" t="s">
        <v>19</v>
      </c>
      <c r="AV114" t="s">
        <v>19</v>
      </c>
      <c r="AW114" t="s">
        <v>19</v>
      </c>
      <c r="AX114">
        <v>1</v>
      </c>
      <c r="AY114">
        <v>1</v>
      </c>
      <c r="AZ114" t="s">
        <v>19</v>
      </c>
      <c r="BA114">
        <v>1</v>
      </c>
      <c r="BB114">
        <v>1</v>
      </c>
      <c r="BC114" t="s">
        <v>19</v>
      </c>
    </row>
    <row r="115" spans="1:55">
      <c r="A115" t="s">
        <v>821</v>
      </c>
      <c r="B115">
        <v>42</v>
      </c>
      <c r="C115">
        <v>25</v>
      </c>
      <c r="D115">
        <v>17</v>
      </c>
      <c r="E115">
        <v>23</v>
      </c>
      <c r="F115">
        <v>19</v>
      </c>
      <c r="G115">
        <v>4</v>
      </c>
      <c r="H115">
        <v>14</v>
      </c>
      <c r="I115">
        <v>14</v>
      </c>
      <c r="J115">
        <v>0</v>
      </c>
      <c r="K115">
        <v>3</v>
      </c>
      <c r="L115" t="s">
        <v>19</v>
      </c>
      <c r="M115">
        <v>3</v>
      </c>
      <c r="N115">
        <v>3</v>
      </c>
      <c r="O115" t="s">
        <v>19</v>
      </c>
      <c r="P115">
        <v>3</v>
      </c>
      <c r="Q115" t="s">
        <v>19</v>
      </c>
      <c r="R115" t="s">
        <v>19</v>
      </c>
      <c r="S115" t="s">
        <v>19</v>
      </c>
      <c r="T115" t="s">
        <v>19</v>
      </c>
      <c r="U115" t="s">
        <v>19</v>
      </c>
      <c r="V115" t="s">
        <v>19</v>
      </c>
      <c r="W115" t="s">
        <v>19</v>
      </c>
      <c r="X115" t="s">
        <v>19</v>
      </c>
      <c r="Y115" t="s">
        <v>19</v>
      </c>
      <c r="Z115">
        <v>11</v>
      </c>
      <c r="AA115">
        <v>5</v>
      </c>
      <c r="AB115">
        <v>6</v>
      </c>
      <c r="AC115" t="s">
        <v>19</v>
      </c>
      <c r="AD115" t="s">
        <v>19</v>
      </c>
      <c r="AE115" t="s">
        <v>19</v>
      </c>
      <c r="AF115" t="s">
        <v>19</v>
      </c>
      <c r="AG115" t="s">
        <v>19</v>
      </c>
      <c r="AH115" t="s">
        <v>19</v>
      </c>
      <c r="AI115">
        <v>3</v>
      </c>
      <c r="AJ115" t="s">
        <v>19</v>
      </c>
      <c r="AK115">
        <v>3</v>
      </c>
      <c r="AL115">
        <v>3</v>
      </c>
      <c r="AM115" t="s">
        <v>19</v>
      </c>
      <c r="AN115">
        <v>3</v>
      </c>
      <c r="AO115">
        <v>0</v>
      </c>
      <c r="AP115">
        <v>0</v>
      </c>
      <c r="AQ115" t="s">
        <v>19</v>
      </c>
      <c r="AR115">
        <v>5</v>
      </c>
      <c r="AS115">
        <v>4</v>
      </c>
      <c r="AT115">
        <v>0</v>
      </c>
      <c r="AU115" t="s">
        <v>19</v>
      </c>
      <c r="AV115" t="s">
        <v>19</v>
      </c>
      <c r="AW115" t="s">
        <v>19</v>
      </c>
      <c r="AX115" t="s">
        <v>19</v>
      </c>
      <c r="AY115" t="s">
        <v>19</v>
      </c>
      <c r="AZ115" t="s">
        <v>19</v>
      </c>
      <c r="BA115">
        <v>2</v>
      </c>
      <c r="BB115">
        <v>2</v>
      </c>
      <c r="BC115" t="s">
        <v>19</v>
      </c>
    </row>
    <row r="116" spans="1:55">
      <c r="A116" t="s">
        <v>820</v>
      </c>
      <c r="B116">
        <v>47</v>
      </c>
      <c r="C116">
        <v>38</v>
      </c>
      <c r="D116">
        <v>9</v>
      </c>
      <c r="E116">
        <v>21</v>
      </c>
      <c r="F116">
        <v>12</v>
      </c>
      <c r="G116">
        <v>9</v>
      </c>
      <c r="H116">
        <v>12</v>
      </c>
      <c r="I116">
        <v>9</v>
      </c>
      <c r="J116">
        <v>3</v>
      </c>
      <c r="K116">
        <v>9</v>
      </c>
      <c r="L116">
        <v>9</v>
      </c>
      <c r="M116" t="s">
        <v>19</v>
      </c>
      <c r="N116">
        <v>0</v>
      </c>
      <c r="O116">
        <v>0</v>
      </c>
      <c r="P116" t="s">
        <v>19</v>
      </c>
      <c r="Q116" t="s">
        <v>19</v>
      </c>
      <c r="R116" t="s">
        <v>19</v>
      </c>
      <c r="S116" t="s">
        <v>19</v>
      </c>
      <c r="T116" t="s">
        <v>19</v>
      </c>
      <c r="U116" t="s">
        <v>19</v>
      </c>
      <c r="V116" t="s">
        <v>19</v>
      </c>
      <c r="W116" t="s">
        <v>19</v>
      </c>
      <c r="X116" t="s">
        <v>19</v>
      </c>
      <c r="Y116" t="s">
        <v>19</v>
      </c>
      <c r="Z116">
        <v>17</v>
      </c>
      <c r="AA116">
        <v>17</v>
      </c>
      <c r="AB116" t="s">
        <v>19</v>
      </c>
      <c r="AC116" t="s">
        <v>19</v>
      </c>
      <c r="AD116" t="s">
        <v>19</v>
      </c>
      <c r="AE116" t="s">
        <v>19</v>
      </c>
      <c r="AF116" t="s">
        <v>19</v>
      </c>
      <c r="AG116" t="s">
        <v>19</v>
      </c>
      <c r="AH116" t="s">
        <v>19</v>
      </c>
      <c r="AI116" t="s">
        <v>19</v>
      </c>
      <c r="AJ116" t="s">
        <v>19</v>
      </c>
      <c r="AK116" t="s">
        <v>19</v>
      </c>
      <c r="AL116">
        <v>0</v>
      </c>
      <c r="AM116">
        <v>0</v>
      </c>
      <c r="AN116" t="s">
        <v>19</v>
      </c>
      <c r="AO116" t="s">
        <v>19</v>
      </c>
      <c r="AP116" t="s">
        <v>19</v>
      </c>
      <c r="AQ116" t="s">
        <v>19</v>
      </c>
      <c r="AR116">
        <v>17</v>
      </c>
      <c r="AS116">
        <v>17</v>
      </c>
      <c r="AT116" t="s">
        <v>19</v>
      </c>
      <c r="AU116" t="s">
        <v>19</v>
      </c>
      <c r="AV116" t="s">
        <v>19</v>
      </c>
      <c r="AW116" t="s">
        <v>19</v>
      </c>
      <c r="AX116" t="s">
        <v>19</v>
      </c>
      <c r="AY116" t="s">
        <v>19</v>
      </c>
      <c r="AZ116" t="s">
        <v>19</v>
      </c>
      <c r="BA116">
        <v>1</v>
      </c>
      <c r="BB116">
        <v>1</v>
      </c>
      <c r="BC116" t="s">
        <v>19</v>
      </c>
    </row>
    <row r="117" spans="1:55">
      <c r="A117" t="s">
        <v>819</v>
      </c>
      <c r="B117">
        <v>115</v>
      </c>
      <c r="C117">
        <v>102</v>
      </c>
      <c r="D117">
        <v>13</v>
      </c>
      <c r="E117">
        <v>65</v>
      </c>
      <c r="F117">
        <v>54</v>
      </c>
      <c r="G117">
        <v>11</v>
      </c>
      <c r="H117">
        <v>49</v>
      </c>
      <c r="I117">
        <v>44</v>
      </c>
      <c r="J117">
        <v>5</v>
      </c>
      <c r="K117">
        <v>3</v>
      </c>
      <c r="L117">
        <v>2</v>
      </c>
      <c r="M117">
        <v>1</v>
      </c>
      <c r="N117">
        <v>4</v>
      </c>
      <c r="O117">
        <v>4</v>
      </c>
      <c r="P117" t="s">
        <v>19</v>
      </c>
      <c r="Q117">
        <v>0</v>
      </c>
      <c r="R117">
        <v>0</v>
      </c>
      <c r="S117" t="s">
        <v>19</v>
      </c>
      <c r="T117">
        <v>0</v>
      </c>
      <c r="U117">
        <v>0</v>
      </c>
      <c r="V117" t="s">
        <v>19</v>
      </c>
      <c r="W117" t="s">
        <v>19</v>
      </c>
      <c r="X117" t="s">
        <v>19</v>
      </c>
      <c r="Y117" t="s">
        <v>19</v>
      </c>
      <c r="Z117">
        <v>39</v>
      </c>
      <c r="AA117">
        <v>38</v>
      </c>
      <c r="AB117">
        <v>1</v>
      </c>
      <c r="AC117" t="s">
        <v>19</v>
      </c>
      <c r="AD117" t="s">
        <v>19</v>
      </c>
      <c r="AE117" t="s">
        <v>19</v>
      </c>
      <c r="AF117" t="s">
        <v>19</v>
      </c>
      <c r="AG117" t="s">
        <v>19</v>
      </c>
      <c r="AH117" t="s">
        <v>19</v>
      </c>
      <c r="AI117">
        <v>2</v>
      </c>
      <c r="AJ117">
        <v>1</v>
      </c>
      <c r="AK117">
        <v>1</v>
      </c>
      <c r="AL117">
        <v>1</v>
      </c>
      <c r="AM117">
        <v>1</v>
      </c>
      <c r="AN117" t="s">
        <v>19</v>
      </c>
      <c r="AO117">
        <v>1</v>
      </c>
      <c r="AP117">
        <v>1</v>
      </c>
      <c r="AQ117" t="s">
        <v>19</v>
      </c>
      <c r="AR117">
        <v>35</v>
      </c>
      <c r="AS117">
        <v>35</v>
      </c>
      <c r="AT117" t="s">
        <v>19</v>
      </c>
      <c r="AU117" t="s">
        <v>19</v>
      </c>
      <c r="AV117" t="s">
        <v>19</v>
      </c>
      <c r="AW117" t="s">
        <v>19</v>
      </c>
      <c r="AX117" t="s">
        <v>19</v>
      </c>
      <c r="AY117" t="s">
        <v>19</v>
      </c>
      <c r="AZ117" t="s">
        <v>19</v>
      </c>
      <c r="BA117">
        <v>5</v>
      </c>
      <c r="BB117">
        <v>5</v>
      </c>
      <c r="BC117" t="s">
        <v>19</v>
      </c>
    </row>
    <row r="118" spans="1:55">
      <c r="A118" t="s">
        <v>818</v>
      </c>
      <c r="B118" t="s">
        <v>19</v>
      </c>
      <c r="C118" t="s">
        <v>19</v>
      </c>
      <c r="D118" t="s">
        <v>19</v>
      </c>
      <c r="E118" t="s">
        <v>19</v>
      </c>
      <c r="F118" t="s">
        <v>19</v>
      </c>
      <c r="G118" t="s">
        <v>19</v>
      </c>
      <c r="H118" t="s">
        <v>19</v>
      </c>
      <c r="I118" t="s">
        <v>19</v>
      </c>
      <c r="J118" t="s">
        <v>19</v>
      </c>
      <c r="K118" t="s">
        <v>19</v>
      </c>
      <c r="L118" t="s">
        <v>19</v>
      </c>
      <c r="M118" t="s">
        <v>19</v>
      </c>
      <c r="N118" t="s">
        <v>19</v>
      </c>
      <c r="O118" t="s">
        <v>19</v>
      </c>
      <c r="P118" t="s">
        <v>19</v>
      </c>
      <c r="Q118" t="s">
        <v>19</v>
      </c>
      <c r="R118" t="s">
        <v>19</v>
      </c>
      <c r="S118" t="s">
        <v>19</v>
      </c>
      <c r="T118" t="s">
        <v>19</v>
      </c>
      <c r="U118" t="s">
        <v>19</v>
      </c>
      <c r="V118" t="s">
        <v>19</v>
      </c>
      <c r="W118" t="s">
        <v>19</v>
      </c>
      <c r="X118" t="s">
        <v>19</v>
      </c>
      <c r="Y118" t="s">
        <v>19</v>
      </c>
      <c r="Z118" t="s">
        <v>19</v>
      </c>
      <c r="AA118" t="s">
        <v>19</v>
      </c>
      <c r="AB118" t="s">
        <v>19</v>
      </c>
      <c r="AC118" t="s">
        <v>19</v>
      </c>
      <c r="AD118" t="s">
        <v>19</v>
      </c>
      <c r="AE118" t="s">
        <v>19</v>
      </c>
      <c r="AF118" t="s">
        <v>19</v>
      </c>
      <c r="AG118" t="s">
        <v>19</v>
      </c>
      <c r="AH118" t="s">
        <v>19</v>
      </c>
      <c r="AI118" t="s">
        <v>19</v>
      </c>
      <c r="AJ118" t="s">
        <v>19</v>
      </c>
      <c r="AK118" t="s">
        <v>19</v>
      </c>
      <c r="AL118" t="s">
        <v>19</v>
      </c>
      <c r="AM118" t="s">
        <v>19</v>
      </c>
      <c r="AN118" t="s">
        <v>19</v>
      </c>
      <c r="AO118" t="s">
        <v>19</v>
      </c>
      <c r="AP118" t="s">
        <v>19</v>
      </c>
      <c r="AQ118" t="s">
        <v>19</v>
      </c>
      <c r="AR118" t="s">
        <v>19</v>
      </c>
      <c r="AS118" t="s">
        <v>19</v>
      </c>
      <c r="AT118" t="s">
        <v>19</v>
      </c>
      <c r="AU118" t="s">
        <v>19</v>
      </c>
      <c r="AV118" t="s">
        <v>19</v>
      </c>
      <c r="AW118" t="s">
        <v>19</v>
      </c>
      <c r="AX118" t="s">
        <v>19</v>
      </c>
      <c r="AY118" t="s">
        <v>19</v>
      </c>
      <c r="AZ118" t="s">
        <v>19</v>
      </c>
      <c r="BA118" t="s">
        <v>19</v>
      </c>
      <c r="BB118" t="s">
        <v>19</v>
      </c>
      <c r="BC118" t="s">
        <v>19</v>
      </c>
    </row>
    <row r="119" spans="1:55">
      <c r="A119" t="s">
        <v>817</v>
      </c>
      <c r="B119">
        <v>45</v>
      </c>
      <c r="C119">
        <v>45</v>
      </c>
      <c r="D119">
        <v>0</v>
      </c>
      <c r="E119">
        <v>18</v>
      </c>
      <c r="F119">
        <v>18</v>
      </c>
      <c r="G119">
        <v>0</v>
      </c>
      <c r="H119">
        <v>13</v>
      </c>
      <c r="I119">
        <v>13</v>
      </c>
      <c r="J119" t="s">
        <v>19</v>
      </c>
      <c r="K119">
        <v>7</v>
      </c>
      <c r="L119">
        <v>7</v>
      </c>
      <c r="M119">
        <v>0</v>
      </c>
      <c r="N119" t="s">
        <v>19</v>
      </c>
      <c r="O119" t="s">
        <v>19</v>
      </c>
      <c r="P119" t="s">
        <v>19</v>
      </c>
      <c r="Q119" t="s">
        <v>19</v>
      </c>
      <c r="R119" t="s">
        <v>19</v>
      </c>
      <c r="S119" t="s">
        <v>19</v>
      </c>
      <c r="T119" t="s">
        <v>19</v>
      </c>
      <c r="U119" t="s">
        <v>19</v>
      </c>
      <c r="V119" t="s">
        <v>19</v>
      </c>
      <c r="W119" t="s">
        <v>19</v>
      </c>
      <c r="X119" t="s">
        <v>19</v>
      </c>
      <c r="Y119" t="s">
        <v>19</v>
      </c>
      <c r="Z119">
        <v>19</v>
      </c>
      <c r="AA119">
        <v>19</v>
      </c>
      <c r="AB119" t="s">
        <v>19</v>
      </c>
      <c r="AC119" t="s">
        <v>19</v>
      </c>
      <c r="AD119" t="s">
        <v>19</v>
      </c>
      <c r="AE119" t="s">
        <v>19</v>
      </c>
      <c r="AF119" t="s">
        <v>19</v>
      </c>
      <c r="AG119" t="s">
        <v>19</v>
      </c>
      <c r="AH119" t="s">
        <v>19</v>
      </c>
      <c r="AI119">
        <v>6</v>
      </c>
      <c r="AJ119">
        <v>6</v>
      </c>
      <c r="AK119" t="s">
        <v>19</v>
      </c>
      <c r="AL119" t="s">
        <v>19</v>
      </c>
      <c r="AM119" t="s">
        <v>19</v>
      </c>
      <c r="AN119" t="s">
        <v>19</v>
      </c>
      <c r="AO119" t="s">
        <v>19</v>
      </c>
      <c r="AP119" t="s">
        <v>19</v>
      </c>
      <c r="AQ119" t="s">
        <v>19</v>
      </c>
      <c r="AR119">
        <v>13</v>
      </c>
      <c r="AS119">
        <v>13</v>
      </c>
      <c r="AT119" t="s">
        <v>19</v>
      </c>
      <c r="AU119" t="s">
        <v>19</v>
      </c>
      <c r="AV119" t="s">
        <v>19</v>
      </c>
      <c r="AW119" t="s">
        <v>19</v>
      </c>
      <c r="AX119" t="s">
        <v>19</v>
      </c>
      <c r="AY119" t="s">
        <v>19</v>
      </c>
      <c r="AZ119" t="s">
        <v>19</v>
      </c>
      <c r="BA119">
        <v>1</v>
      </c>
      <c r="BB119">
        <v>1</v>
      </c>
      <c r="BC119" t="s">
        <v>19</v>
      </c>
    </row>
    <row r="120" spans="1:55">
      <c r="A120" t="s">
        <v>816</v>
      </c>
      <c r="B120">
        <v>96</v>
      </c>
      <c r="C120">
        <v>72</v>
      </c>
      <c r="D120">
        <v>25</v>
      </c>
      <c r="E120">
        <v>53</v>
      </c>
      <c r="F120">
        <v>33</v>
      </c>
      <c r="G120">
        <v>19</v>
      </c>
      <c r="H120">
        <v>34</v>
      </c>
      <c r="I120">
        <v>27</v>
      </c>
      <c r="J120">
        <v>8</v>
      </c>
      <c r="K120">
        <v>1</v>
      </c>
      <c r="L120">
        <v>1</v>
      </c>
      <c r="M120" t="s">
        <v>19</v>
      </c>
      <c r="N120">
        <v>1</v>
      </c>
      <c r="O120">
        <v>1</v>
      </c>
      <c r="P120" t="s">
        <v>19</v>
      </c>
      <c r="Q120" t="s">
        <v>19</v>
      </c>
      <c r="R120" t="s">
        <v>19</v>
      </c>
      <c r="S120" t="s">
        <v>19</v>
      </c>
      <c r="T120" t="s">
        <v>19</v>
      </c>
      <c r="U120" t="s">
        <v>19</v>
      </c>
      <c r="V120" t="s">
        <v>19</v>
      </c>
      <c r="W120" t="s">
        <v>19</v>
      </c>
      <c r="X120" t="s">
        <v>19</v>
      </c>
      <c r="Y120" t="s">
        <v>19</v>
      </c>
      <c r="Z120">
        <v>40</v>
      </c>
      <c r="AA120">
        <v>35</v>
      </c>
      <c r="AB120">
        <v>5</v>
      </c>
      <c r="AC120" t="s">
        <v>19</v>
      </c>
      <c r="AD120" t="s">
        <v>19</v>
      </c>
      <c r="AE120" t="s">
        <v>19</v>
      </c>
      <c r="AF120" t="s">
        <v>19</v>
      </c>
      <c r="AG120" t="s">
        <v>19</v>
      </c>
      <c r="AH120" t="s">
        <v>19</v>
      </c>
      <c r="AI120">
        <v>2</v>
      </c>
      <c r="AJ120">
        <v>1</v>
      </c>
      <c r="AK120">
        <v>1</v>
      </c>
      <c r="AL120">
        <v>3</v>
      </c>
      <c r="AM120">
        <v>1</v>
      </c>
      <c r="AN120">
        <v>2</v>
      </c>
      <c r="AO120" t="s">
        <v>19</v>
      </c>
      <c r="AP120" t="s">
        <v>19</v>
      </c>
      <c r="AQ120" t="s">
        <v>19</v>
      </c>
      <c r="AR120">
        <v>33</v>
      </c>
      <c r="AS120">
        <v>30</v>
      </c>
      <c r="AT120">
        <v>3</v>
      </c>
      <c r="AU120" t="s">
        <v>19</v>
      </c>
      <c r="AV120" t="s">
        <v>19</v>
      </c>
      <c r="AW120" t="s">
        <v>19</v>
      </c>
      <c r="AX120">
        <v>3</v>
      </c>
      <c r="AY120">
        <v>3</v>
      </c>
      <c r="AZ120" t="s">
        <v>19</v>
      </c>
      <c r="BA120">
        <v>1</v>
      </c>
      <c r="BB120">
        <v>1</v>
      </c>
      <c r="BC120" t="s">
        <v>19</v>
      </c>
    </row>
    <row r="121" spans="1:55">
      <c r="A121" t="s">
        <v>815</v>
      </c>
      <c r="B121" t="s">
        <v>19</v>
      </c>
      <c r="C121" t="s">
        <v>19</v>
      </c>
      <c r="D121" t="s">
        <v>19</v>
      </c>
      <c r="E121" t="s">
        <v>19</v>
      </c>
      <c r="F121" t="s">
        <v>19</v>
      </c>
      <c r="G121" t="s">
        <v>19</v>
      </c>
      <c r="H121" t="s">
        <v>19</v>
      </c>
      <c r="I121" t="s">
        <v>19</v>
      </c>
      <c r="J121" t="s">
        <v>19</v>
      </c>
      <c r="K121" t="s">
        <v>19</v>
      </c>
      <c r="L121" t="s">
        <v>19</v>
      </c>
      <c r="M121" t="s">
        <v>19</v>
      </c>
      <c r="N121" t="s">
        <v>19</v>
      </c>
      <c r="O121" t="s">
        <v>19</v>
      </c>
      <c r="P121" t="s">
        <v>19</v>
      </c>
      <c r="Q121" t="s">
        <v>19</v>
      </c>
      <c r="R121" t="s">
        <v>19</v>
      </c>
      <c r="S121" t="s">
        <v>19</v>
      </c>
      <c r="T121" t="s">
        <v>19</v>
      </c>
      <c r="U121" t="s">
        <v>19</v>
      </c>
      <c r="V121" t="s">
        <v>19</v>
      </c>
      <c r="W121" t="s">
        <v>19</v>
      </c>
      <c r="X121" t="s">
        <v>19</v>
      </c>
      <c r="Y121" t="s">
        <v>19</v>
      </c>
      <c r="Z121" t="s">
        <v>19</v>
      </c>
      <c r="AA121" t="s">
        <v>19</v>
      </c>
      <c r="AB121" t="s">
        <v>19</v>
      </c>
      <c r="AC121" t="s">
        <v>19</v>
      </c>
      <c r="AD121" t="s">
        <v>19</v>
      </c>
      <c r="AE121" t="s">
        <v>19</v>
      </c>
      <c r="AF121" t="s">
        <v>19</v>
      </c>
      <c r="AG121" t="s">
        <v>19</v>
      </c>
      <c r="AH121" t="s">
        <v>19</v>
      </c>
      <c r="AI121" t="s">
        <v>19</v>
      </c>
      <c r="AJ121" t="s">
        <v>19</v>
      </c>
      <c r="AK121" t="s">
        <v>19</v>
      </c>
      <c r="AL121" t="s">
        <v>19</v>
      </c>
      <c r="AM121" t="s">
        <v>19</v>
      </c>
      <c r="AN121" t="s">
        <v>19</v>
      </c>
      <c r="AO121" t="s">
        <v>19</v>
      </c>
      <c r="AP121" t="s">
        <v>19</v>
      </c>
      <c r="AQ121" t="s">
        <v>19</v>
      </c>
      <c r="AR121" t="s">
        <v>19</v>
      </c>
      <c r="AS121" t="s">
        <v>19</v>
      </c>
      <c r="AT121" t="s">
        <v>19</v>
      </c>
      <c r="AU121" t="s">
        <v>19</v>
      </c>
      <c r="AV121" t="s">
        <v>19</v>
      </c>
      <c r="AW121" t="s">
        <v>19</v>
      </c>
      <c r="AX121" t="s">
        <v>19</v>
      </c>
      <c r="AY121" t="s">
        <v>19</v>
      </c>
      <c r="AZ121" t="s">
        <v>19</v>
      </c>
      <c r="BA121" t="s">
        <v>19</v>
      </c>
      <c r="BB121" t="s">
        <v>19</v>
      </c>
      <c r="BC121" t="s">
        <v>19</v>
      </c>
    </row>
  </sheetData>
  <phoneticPr fontId="40"/>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tabColor theme="8" tint="-0.499984740745262"/>
  </sheetPr>
  <dimension ref="A1:P121"/>
  <sheetViews>
    <sheetView zoomScale="90" zoomScaleNormal="90" workbookViewId="0">
      <selection activeCell="F60" sqref="F60"/>
    </sheetView>
  </sheetViews>
  <sheetFormatPr defaultRowHeight="13.5"/>
  <sheetData>
    <row r="1" spans="1:16">
      <c r="A1" t="s">
        <v>788</v>
      </c>
      <c r="B1" t="s">
        <v>787</v>
      </c>
      <c r="C1" s="271">
        <v>42278</v>
      </c>
    </row>
    <row r="2" spans="1:16">
      <c r="A2" t="s">
        <v>942</v>
      </c>
    </row>
    <row r="3" spans="1:16">
      <c r="A3" t="s">
        <v>938</v>
      </c>
    </row>
    <row r="4" spans="1:16">
      <c r="A4" t="s">
        <v>937</v>
      </c>
    </row>
    <row r="5" spans="1:16">
      <c r="B5" t="s">
        <v>44</v>
      </c>
      <c r="E5" t="s">
        <v>941</v>
      </c>
      <c r="H5" t="s">
        <v>935</v>
      </c>
      <c r="K5" t="s">
        <v>940</v>
      </c>
      <c r="N5" t="s">
        <v>792</v>
      </c>
    </row>
    <row r="6" spans="1:16">
      <c r="B6" t="s">
        <v>44</v>
      </c>
      <c r="C6" t="s">
        <v>790</v>
      </c>
      <c r="D6" t="s">
        <v>765</v>
      </c>
      <c r="E6" t="s">
        <v>44</v>
      </c>
      <c r="F6" t="s">
        <v>790</v>
      </c>
      <c r="G6" t="s">
        <v>765</v>
      </c>
      <c r="H6" t="s">
        <v>44</v>
      </c>
      <c r="I6" t="s">
        <v>790</v>
      </c>
      <c r="J6" t="s">
        <v>765</v>
      </c>
      <c r="K6" t="s">
        <v>44</v>
      </c>
      <c r="L6" t="s">
        <v>790</v>
      </c>
      <c r="M6" t="s">
        <v>765</v>
      </c>
      <c r="N6" t="s">
        <v>44</v>
      </c>
      <c r="O6" t="s">
        <v>790</v>
      </c>
      <c r="P6" t="s">
        <v>765</v>
      </c>
    </row>
    <row r="7" spans="1:16">
      <c r="A7" t="s">
        <v>928</v>
      </c>
      <c r="B7">
        <v>1987</v>
      </c>
      <c r="C7">
        <v>1382</v>
      </c>
      <c r="D7">
        <v>605</v>
      </c>
      <c r="E7" s="431">
        <v>1065</v>
      </c>
      <c r="F7">
        <v>610</v>
      </c>
      <c r="G7">
        <v>455</v>
      </c>
      <c r="H7">
        <v>627</v>
      </c>
      <c r="I7">
        <v>495</v>
      </c>
      <c r="J7">
        <v>132</v>
      </c>
      <c r="K7">
        <v>247</v>
      </c>
      <c r="L7">
        <v>233</v>
      </c>
      <c r="M7">
        <v>15</v>
      </c>
      <c r="N7">
        <v>48</v>
      </c>
      <c r="O7">
        <v>45</v>
      </c>
      <c r="P7">
        <v>3</v>
      </c>
    </row>
    <row r="8" spans="1:16">
      <c r="A8" t="s">
        <v>927</v>
      </c>
      <c r="B8">
        <v>63</v>
      </c>
      <c r="C8">
        <v>33</v>
      </c>
      <c r="D8">
        <v>30</v>
      </c>
      <c r="E8">
        <v>35</v>
      </c>
      <c r="F8">
        <v>14</v>
      </c>
      <c r="G8">
        <v>21</v>
      </c>
      <c r="H8">
        <v>17</v>
      </c>
      <c r="I8">
        <v>10</v>
      </c>
      <c r="J8">
        <v>7</v>
      </c>
      <c r="K8">
        <v>10</v>
      </c>
      <c r="L8">
        <v>8</v>
      </c>
      <c r="M8">
        <v>1</v>
      </c>
      <c r="N8">
        <v>2</v>
      </c>
      <c r="O8">
        <v>1</v>
      </c>
      <c r="P8">
        <v>1</v>
      </c>
    </row>
    <row r="9" spans="1:16">
      <c r="A9" t="s">
        <v>926</v>
      </c>
      <c r="B9">
        <v>4</v>
      </c>
      <c r="C9">
        <v>4</v>
      </c>
      <c r="D9" t="s">
        <v>19</v>
      </c>
      <c r="E9">
        <v>2</v>
      </c>
      <c r="F9">
        <v>2</v>
      </c>
      <c r="G9" t="s">
        <v>19</v>
      </c>
      <c r="H9">
        <v>2</v>
      </c>
      <c r="I9">
        <v>2</v>
      </c>
      <c r="J9" t="s">
        <v>19</v>
      </c>
      <c r="K9">
        <v>1</v>
      </c>
      <c r="L9">
        <v>1</v>
      </c>
      <c r="M9" t="s">
        <v>19</v>
      </c>
      <c r="N9" t="s">
        <v>19</v>
      </c>
      <c r="O9" t="s">
        <v>19</v>
      </c>
      <c r="P9" t="s">
        <v>19</v>
      </c>
    </row>
    <row r="10" spans="1:16">
      <c r="A10" t="s">
        <v>925</v>
      </c>
      <c r="B10">
        <v>9</v>
      </c>
      <c r="C10">
        <v>8</v>
      </c>
      <c r="D10">
        <v>1</v>
      </c>
      <c r="E10">
        <v>7</v>
      </c>
      <c r="F10">
        <v>6</v>
      </c>
      <c r="G10">
        <v>1</v>
      </c>
      <c r="H10">
        <v>2</v>
      </c>
      <c r="I10">
        <v>2</v>
      </c>
      <c r="J10" t="s">
        <v>19</v>
      </c>
      <c r="K10">
        <v>0</v>
      </c>
      <c r="L10">
        <v>0</v>
      </c>
      <c r="M10" t="s">
        <v>19</v>
      </c>
      <c r="N10" t="s">
        <v>19</v>
      </c>
      <c r="O10" t="s">
        <v>19</v>
      </c>
      <c r="P10" t="s">
        <v>19</v>
      </c>
    </row>
    <row r="11" spans="1:16">
      <c r="A11" t="s">
        <v>924</v>
      </c>
      <c r="B11">
        <v>2</v>
      </c>
      <c r="C11">
        <v>2</v>
      </c>
      <c r="D11">
        <v>1</v>
      </c>
      <c r="E11">
        <v>1</v>
      </c>
      <c r="F11">
        <v>1</v>
      </c>
      <c r="G11">
        <v>0</v>
      </c>
      <c r="H11">
        <v>1</v>
      </c>
      <c r="I11">
        <v>1</v>
      </c>
      <c r="J11">
        <v>0</v>
      </c>
      <c r="K11" t="s">
        <v>19</v>
      </c>
      <c r="L11" t="s">
        <v>19</v>
      </c>
      <c r="M11" t="s">
        <v>19</v>
      </c>
      <c r="N11" t="s">
        <v>19</v>
      </c>
      <c r="O11" t="s">
        <v>19</v>
      </c>
      <c r="P11" t="s">
        <v>19</v>
      </c>
    </row>
    <row r="12" spans="1:16">
      <c r="A12" t="s">
        <v>923</v>
      </c>
      <c r="B12" t="s">
        <v>19</v>
      </c>
      <c r="C12" t="s">
        <v>19</v>
      </c>
      <c r="D12" t="s">
        <v>19</v>
      </c>
      <c r="E12" t="s">
        <v>19</v>
      </c>
      <c r="F12" t="s">
        <v>19</v>
      </c>
      <c r="G12" t="s">
        <v>19</v>
      </c>
      <c r="H12" t="s">
        <v>19</v>
      </c>
      <c r="I12" t="s">
        <v>19</v>
      </c>
      <c r="J12" t="s">
        <v>19</v>
      </c>
      <c r="K12" t="s">
        <v>19</v>
      </c>
      <c r="L12" t="s">
        <v>19</v>
      </c>
      <c r="M12" t="s">
        <v>19</v>
      </c>
      <c r="N12" t="s">
        <v>19</v>
      </c>
      <c r="O12" t="s">
        <v>19</v>
      </c>
      <c r="P12" t="s">
        <v>19</v>
      </c>
    </row>
    <row r="13" spans="1:16">
      <c r="A13" t="s">
        <v>922</v>
      </c>
      <c r="B13">
        <v>2</v>
      </c>
      <c r="C13">
        <v>2</v>
      </c>
      <c r="D13" t="s">
        <v>19</v>
      </c>
      <c r="E13">
        <v>2</v>
      </c>
      <c r="F13">
        <v>2</v>
      </c>
      <c r="G13" t="s">
        <v>19</v>
      </c>
      <c r="H13" t="s">
        <v>19</v>
      </c>
      <c r="I13" t="s">
        <v>19</v>
      </c>
      <c r="J13" t="s">
        <v>19</v>
      </c>
      <c r="K13" t="s">
        <v>19</v>
      </c>
      <c r="L13" t="s">
        <v>19</v>
      </c>
      <c r="M13" t="s">
        <v>19</v>
      </c>
      <c r="N13" t="s">
        <v>19</v>
      </c>
      <c r="O13" t="s">
        <v>19</v>
      </c>
      <c r="P13" t="s">
        <v>19</v>
      </c>
    </row>
    <row r="14" spans="1:16">
      <c r="A14" t="s">
        <v>921</v>
      </c>
      <c r="B14">
        <v>5</v>
      </c>
      <c r="C14">
        <v>5</v>
      </c>
      <c r="D14" t="s">
        <v>19</v>
      </c>
      <c r="E14">
        <v>2</v>
      </c>
      <c r="F14">
        <v>2</v>
      </c>
      <c r="G14" t="s">
        <v>19</v>
      </c>
      <c r="H14">
        <v>1</v>
      </c>
      <c r="I14">
        <v>1</v>
      </c>
      <c r="J14" t="s">
        <v>19</v>
      </c>
      <c r="K14">
        <v>1</v>
      </c>
      <c r="L14">
        <v>1</v>
      </c>
      <c r="M14" t="s">
        <v>19</v>
      </c>
      <c r="N14">
        <v>0</v>
      </c>
      <c r="O14">
        <v>0</v>
      </c>
      <c r="P14" t="s">
        <v>19</v>
      </c>
    </row>
    <row r="15" spans="1:16">
      <c r="A15" t="s">
        <v>920</v>
      </c>
      <c r="B15">
        <v>13</v>
      </c>
      <c r="C15">
        <v>13</v>
      </c>
      <c r="D15">
        <v>1</v>
      </c>
      <c r="E15">
        <v>11</v>
      </c>
      <c r="F15">
        <v>11</v>
      </c>
      <c r="G15">
        <v>1</v>
      </c>
      <c r="H15">
        <v>1</v>
      </c>
      <c r="I15">
        <v>1</v>
      </c>
      <c r="J15" t="s">
        <v>19</v>
      </c>
      <c r="K15" t="s">
        <v>19</v>
      </c>
      <c r="L15" t="s">
        <v>19</v>
      </c>
      <c r="M15" t="s">
        <v>19</v>
      </c>
      <c r="N15">
        <v>1</v>
      </c>
      <c r="O15">
        <v>1</v>
      </c>
      <c r="P15" t="s">
        <v>19</v>
      </c>
    </row>
    <row r="16" spans="1:16">
      <c r="A16" t="s">
        <v>919</v>
      </c>
      <c r="B16" t="s">
        <v>19</v>
      </c>
      <c r="C16" t="s">
        <v>19</v>
      </c>
      <c r="D16" t="s">
        <v>19</v>
      </c>
      <c r="E16" t="s">
        <v>19</v>
      </c>
      <c r="F16" t="s">
        <v>19</v>
      </c>
      <c r="G16" t="s">
        <v>19</v>
      </c>
      <c r="H16" t="s">
        <v>19</v>
      </c>
      <c r="I16" t="s">
        <v>19</v>
      </c>
      <c r="J16" t="s">
        <v>19</v>
      </c>
      <c r="K16" t="s">
        <v>19</v>
      </c>
      <c r="L16" t="s">
        <v>19</v>
      </c>
      <c r="M16" t="s">
        <v>19</v>
      </c>
      <c r="N16" t="s">
        <v>19</v>
      </c>
      <c r="O16" t="s">
        <v>19</v>
      </c>
      <c r="P16" t="s">
        <v>19</v>
      </c>
    </row>
    <row r="17" spans="1:16">
      <c r="A17" t="s">
        <v>918</v>
      </c>
      <c r="B17" t="s">
        <v>19</v>
      </c>
      <c r="C17" t="s">
        <v>19</v>
      </c>
      <c r="D17" t="s">
        <v>19</v>
      </c>
      <c r="E17" t="s">
        <v>19</v>
      </c>
      <c r="F17" t="s">
        <v>19</v>
      </c>
      <c r="G17" t="s">
        <v>19</v>
      </c>
      <c r="H17" t="s">
        <v>19</v>
      </c>
      <c r="I17" t="s">
        <v>19</v>
      </c>
      <c r="J17" t="s">
        <v>19</v>
      </c>
      <c r="K17" t="s">
        <v>19</v>
      </c>
      <c r="L17" t="s">
        <v>19</v>
      </c>
      <c r="M17" t="s">
        <v>19</v>
      </c>
      <c r="N17" t="s">
        <v>19</v>
      </c>
      <c r="O17" t="s">
        <v>19</v>
      </c>
      <c r="P17" t="s">
        <v>19</v>
      </c>
    </row>
    <row r="18" spans="1:16">
      <c r="A18" t="s">
        <v>917</v>
      </c>
      <c r="B18">
        <v>31</v>
      </c>
      <c r="C18">
        <v>21</v>
      </c>
      <c r="D18">
        <v>10</v>
      </c>
      <c r="E18">
        <v>13</v>
      </c>
      <c r="F18">
        <v>4</v>
      </c>
      <c r="G18">
        <v>9</v>
      </c>
      <c r="H18">
        <v>13</v>
      </c>
      <c r="I18">
        <v>12</v>
      </c>
      <c r="J18">
        <v>1</v>
      </c>
      <c r="K18">
        <v>5</v>
      </c>
      <c r="L18">
        <v>5</v>
      </c>
      <c r="M18" t="s">
        <v>19</v>
      </c>
      <c r="N18">
        <v>1</v>
      </c>
      <c r="O18">
        <v>1</v>
      </c>
      <c r="P18" t="s">
        <v>19</v>
      </c>
    </row>
    <row r="19" spans="1:16">
      <c r="A19" t="s">
        <v>916</v>
      </c>
      <c r="B19">
        <v>113</v>
      </c>
      <c r="C19">
        <v>100</v>
      </c>
      <c r="D19">
        <v>13</v>
      </c>
      <c r="E19">
        <v>52</v>
      </c>
      <c r="F19">
        <v>44</v>
      </c>
      <c r="G19">
        <v>8</v>
      </c>
      <c r="H19">
        <v>41</v>
      </c>
      <c r="I19">
        <v>36</v>
      </c>
      <c r="J19">
        <v>5</v>
      </c>
      <c r="K19">
        <v>19</v>
      </c>
      <c r="L19">
        <v>19</v>
      </c>
      <c r="M19">
        <v>0</v>
      </c>
      <c r="N19">
        <v>1</v>
      </c>
      <c r="O19">
        <v>1</v>
      </c>
      <c r="P19" t="s">
        <v>19</v>
      </c>
    </row>
    <row r="20" spans="1:16">
      <c r="A20" t="s">
        <v>915</v>
      </c>
      <c r="B20">
        <v>373</v>
      </c>
      <c r="C20">
        <v>231</v>
      </c>
      <c r="D20">
        <v>142</v>
      </c>
      <c r="E20">
        <v>184</v>
      </c>
      <c r="F20">
        <v>88</v>
      </c>
      <c r="G20">
        <v>96</v>
      </c>
      <c r="H20">
        <v>119</v>
      </c>
      <c r="I20">
        <v>79</v>
      </c>
      <c r="J20">
        <v>40</v>
      </c>
      <c r="K20">
        <v>58</v>
      </c>
      <c r="L20">
        <v>52</v>
      </c>
      <c r="M20">
        <v>6</v>
      </c>
      <c r="N20">
        <v>12</v>
      </c>
      <c r="O20">
        <v>12</v>
      </c>
      <c r="P20" t="s">
        <v>19</v>
      </c>
    </row>
    <row r="21" spans="1:16">
      <c r="A21" t="s">
        <v>914</v>
      </c>
      <c r="B21">
        <v>482</v>
      </c>
      <c r="C21">
        <v>354</v>
      </c>
      <c r="D21">
        <v>128</v>
      </c>
      <c r="E21">
        <v>278</v>
      </c>
      <c r="F21">
        <v>177</v>
      </c>
      <c r="G21">
        <v>101</v>
      </c>
      <c r="H21">
        <v>141</v>
      </c>
      <c r="I21">
        <v>116</v>
      </c>
      <c r="J21">
        <v>25</v>
      </c>
      <c r="K21">
        <v>54</v>
      </c>
      <c r="L21">
        <v>53</v>
      </c>
      <c r="M21">
        <v>1</v>
      </c>
      <c r="N21">
        <v>9</v>
      </c>
      <c r="O21">
        <v>7</v>
      </c>
      <c r="P21">
        <v>2</v>
      </c>
    </row>
    <row r="22" spans="1:16">
      <c r="A22" t="s">
        <v>913</v>
      </c>
      <c r="B22">
        <v>44</v>
      </c>
      <c r="C22">
        <v>42</v>
      </c>
      <c r="D22">
        <v>2</v>
      </c>
      <c r="E22">
        <v>24</v>
      </c>
      <c r="F22">
        <v>22</v>
      </c>
      <c r="G22">
        <v>2</v>
      </c>
      <c r="H22">
        <v>10</v>
      </c>
      <c r="I22">
        <v>10</v>
      </c>
      <c r="J22" t="s">
        <v>19</v>
      </c>
      <c r="K22">
        <v>10</v>
      </c>
      <c r="L22">
        <v>10</v>
      </c>
      <c r="M22" t="s">
        <v>19</v>
      </c>
      <c r="N22">
        <v>1</v>
      </c>
      <c r="O22">
        <v>1</v>
      </c>
      <c r="P22" t="s">
        <v>19</v>
      </c>
    </row>
    <row r="23" spans="1:16">
      <c r="A23" t="s">
        <v>912</v>
      </c>
      <c r="B23">
        <v>5</v>
      </c>
      <c r="C23">
        <v>2</v>
      </c>
      <c r="D23">
        <v>4</v>
      </c>
      <c r="E23">
        <v>2</v>
      </c>
      <c r="F23">
        <v>1</v>
      </c>
      <c r="G23">
        <v>1</v>
      </c>
      <c r="H23">
        <v>3</v>
      </c>
      <c r="I23">
        <v>0</v>
      </c>
      <c r="J23">
        <v>3</v>
      </c>
      <c r="K23">
        <v>1</v>
      </c>
      <c r="L23">
        <v>1</v>
      </c>
      <c r="M23" t="s">
        <v>19</v>
      </c>
      <c r="N23">
        <v>0</v>
      </c>
      <c r="O23">
        <v>0</v>
      </c>
      <c r="P23" t="s">
        <v>19</v>
      </c>
    </row>
    <row r="24" spans="1:16">
      <c r="A24" t="s">
        <v>911</v>
      </c>
      <c r="B24">
        <v>7</v>
      </c>
      <c r="C24">
        <v>7</v>
      </c>
      <c r="D24" t="s">
        <v>19</v>
      </c>
      <c r="E24">
        <v>3</v>
      </c>
      <c r="F24">
        <v>3</v>
      </c>
      <c r="G24" t="s">
        <v>19</v>
      </c>
      <c r="H24">
        <v>2</v>
      </c>
      <c r="I24">
        <v>2</v>
      </c>
      <c r="J24" t="s">
        <v>19</v>
      </c>
      <c r="K24">
        <v>1</v>
      </c>
      <c r="L24">
        <v>1</v>
      </c>
      <c r="M24" t="s">
        <v>19</v>
      </c>
      <c r="N24">
        <v>1</v>
      </c>
      <c r="O24">
        <v>1</v>
      </c>
      <c r="P24" t="s">
        <v>19</v>
      </c>
    </row>
    <row r="25" spans="1:16">
      <c r="A25" t="s">
        <v>910</v>
      </c>
      <c r="B25">
        <v>3</v>
      </c>
      <c r="C25">
        <v>3</v>
      </c>
      <c r="D25" t="s">
        <v>19</v>
      </c>
      <c r="E25">
        <v>1</v>
      </c>
      <c r="F25">
        <v>1</v>
      </c>
      <c r="G25" t="s">
        <v>19</v>
      </c>
      <c r="H25">
        <v>1</v>
      </c>
      <c r="I25">
        <v>1</v>
      </c>
      <c r="J25" t="s">
        <v>19</v>
      </c>
      <c r="K25">
        <v>0</v>
      </c>
      <c r="L25">
        <v>0</v>
      </c>
      <c r="M25" t="s">
        <v>19</v>
      </c>
      <c r="N25" t="s">
        <v>19</v>
      </c>
      <c r="O25" t="s">
        <v>19</v>
      </c>
      <c r="P25" t="s">
        <v>19</v>
      </c>
    </row>
    <row r="26" spans="1:16">
      <c r="A26" t="s">
        <v>909</v>
      </c>
      <c r="B26" t="s">
        <v>19</v>
      </c>
      <c r="C26" t="s">
        <v>19</v>
      </c>
      <c r="D26" t="s">
        <v>19</v>
      </c>
      <c r="E26" t="s">
        <v>19</v>
      </c>
      <c r="F26" t="s">
        <v>19</v>
      </c>
      <c r="G26" t="s">
        <v>19</v>
      </c>
      <c r="H26" t="s">
        <v>19</v>
      </c>
      <c r="I26" t="s">
        <v>19</v>
      </c>
      <c r="J26" t="s">
        <v>19</v>
      </c>
      <c r="K26" t="s">
        <v>19</v>
      </c>
      <c r="L26" t="s">
        <v>19</v>
      </c>
      <c r="M26" t="s">
        <v>19</v>
      </c>
      <c r="N26" t="s">
        <v>19</v>
      </c>
      <c r="O26" t="s">
        <v>19</v>
      </c>
      <c r="P26" t="s">
        <v>19</v>
      </c>
    </row>
    <row r="27" spans="1:16">
      <c r="A27" t="s">
        <v>908</v>
      </c>
      <c r="B27">
        <v>4</v>
      </c>
      <c r="C27">
        <v>4</v>
      </c>
      <c r="D27" t="s">
        <v>19</v>
      </c>
      <c r="E27">
        <v>1</v>
      </c>
      <c r="F27">
        <v>1</v>
      </c>
      <c r="G27" t="s">
        <v>19</v>
      </c>
      <c r="H27">
        <v>2</v>
      </c>
      <c r="I27">
        <v>2</v>
      </c>
      <c r="J27" t="s">
        <v>19</v>
      </c>
      <c r="K27">
        <v>0</v>
      </c>
      <c r="L27">
        <v>0</v>
      </c>
      <c r="M27" t="s">
        <v>19</v>
      </c>
      <c r="N27" t="s">
        <v>19</v>
      </c>
      <c r="O27" t="s">
        <v>19</v>
      </c>
      <c r="P27" t="s">
        <v>19</v>
      </c>
    </row>
    <row r="28" spans="1:16">
      <c r="A28" t="s">
        <v>907</v>
      </c>
      <c r="B28">
        <v>18</v>
      </c>
      <c r="C28">
        <v>14</v>
      </c>
      <c r="D28">
        <v>3</v>
      </c>
      <c r="E28">
        <v>7</v>
      </c>
      <c r="F28">
        <v>5</v>
      </c>
      <c r="G28">
        <v>2</v>
      </c>
      <c r="H28">
        <v>9</v>
      </c>
      <c r="I28">
        <v>7</v>
      </c>
      <c r="J28">
        <v>1</v>
      </c>
      <c r="K28">
        <v>2</v>
      </c>
      <c r="L28">
        <v>2</v>
      </c>
      <c r="M28">
        <v>0</v>
      </c>
      <c r="N28">
        <v>0</v>
      </c>
      <c r="O28">
        <v>0</v>
      </c>
      <c r="P28" t="s">
        <v>19</v>
      </c>
    </row>
    <row r="29" spans="1:16">
      <c r="A29" t="s">
        <v>906</v>
      </c>
      <c r="B29">
        <v>29</v>
      </c>
      <c r="C29">
        <v>23</v>
      </c>
      <c r="D29">
        <v>6</v>
      </c>
      <c r="E29">
        <v>10</v>
      </c>
      <c r="F29">
        <v>7</v>
      </c>
      <c r="G29">
        <v>3</v>
      </c>
      <c r="H29">
        <v>11</v>
      </c>
      <c r="I29">
        <v>8</v>
      </c>
      <c r="J29">
        <v>3</v>
      </c>
      <c r="K29">
        <v>8</v>
      </c>
      <c r="L29">
        <v>8</v>
      </c>
      <c r="M29">
        <v>1</v>
      </c>
      <c r="N29" t="s">
        <v>19</v>
      </c>
      <c r="O29" t="s">
        <v>19</v>
      </c>
      <c r="P29" t="s">
        <v>19</v>
      </c>
    </row>
    <row r="30" spans="1:16">
      <c r="A30" t="s">
        <v>905</v>
      </c>
      <c r="B30">
        <v>103</v>
      </c>
      <c r="C30">
        <v>37</v>
      </c>
      <c r="D30">
        <v>66</v>
      </c>
      <c r="E30">
        <v>76</v>
      </c>
      <c r="F30">
        <v>11</v>
      </c>
      <c r="G30">
        <v>65</v>
      </c>
      <c r="H30">
        <v>17</v>
      </c>
      <c r="I30">
        <v>16</v>
      </c>
      <c r="J30">
        <v>1</v>
      </c>
      <c r="K30">
        <v>9</v>
      </c>
      <c r="L30">
        <v>9</v>
      </c>
      <c r="M30">
        <v>1</v>
      </c>
      <c r="N30">
        <v>2</v>
      </c>
      <c r="O30">
        <v>2</v>
      </c>
      <c r="P30" t="s">
        <v>19</v>
      </c>
    </row>
    <row r="31" spans="1:16">
      <c r="A31" t="s">
        <v>904</v>
      </c>
      <c r="B31">
        <v>15</v>
      </c>
      <c r="C31">
        <v>10</v>
      </c>
      <c r="D31">
        <v>5</v>
      </c>
      <c r="E31">
        <v>6</v>
      </c>
      <c r="F31">
        <v>5</v>
      </c>
      <c r="G31">
        <v>1</v>
      </c>
      <c r="H31">
        <v>8</v>
      </c>
      <c r="I31">
        <v>5</v>
      </c>
      <c r="J31">
        <v>3</v>
      </c>
      <c r="K31">
        <v>1</v>
      </c>
      <c r="L31">
        <v>1</v>
      </c>
      <c r="M31">
        <v>1</v>
      </c>
      <c r="N31">
        <v>1</v>
      </c>
      <c r="O31">
        <v>1</v>
      </c>
      <c r="P31" t="s">
        <v>19</v>
      </c>
    </row>
    <row r="32" spans="1:16">
      <c r="A32" t="s">
        <v>903</v>
      </c>
      <c r="B32" t="s">
        <v>19</v>
      </c>
      <c r="C32" t="s">
        <v>19</v>
      </c>
      <c r="D32" t="s">
        <v>19</v>
      </c>
      <c r="E32" t="s">
        <v>19</v>
      </c>
      <c r="F32" t="s">
        <v>19</v>
      </c>
      <c r="G32" t="s">
        <v>19</v>
      </c>
      <c r="H32" t="s">
        <v>19</v>
      </c>
      <c r="I32" t="s">
        <v>19</v>
      </c>
      <c r="J32" t="s">
        <v>19</v>
      </c>
      <c r="K32" t="s">
        <v>19</v>
      </c>
      <c r="L32" t="s">
        <v>19</v>
      </c>
      <c r="M32" t="s">
        <v>19</v>
      </c>
      <c r="N32" t="s">
        <v>19</v>
      </c>
      <c r="O32" t="s">
        <v>19</v>
      </c>
      <c r="P32" t="s">
        <v>19</v>
      </c>
    </row>
    <row r="33" spans="1:16">
      <c r="A33" t="s">
        <v>902</v>
      </c>
      <c r="B33">
        <v>102</v>
      </c>
      <c r="C33">
        <v>87</v>
      </c>
      <c r="D33">
        <v>15</v>
      </c>
      <c r="E33">
        <v>55</v>
      </c>
      <c r="F33">
        <v>44</v>
      </c>
      <c r="G33">
        <v>11</v>
      </c>
      <c r="H33">
        <v>29</v>
      </c>
      <c r="I33">
        <v>25</v>
      </c>
      <c r="J33">
        <v>4</v>
      </c>
      <c r="K33">
        <v>11</v>
      </c>
      <c r="L33">
        <v>11</v>
      </c>
      <c r="M33" t="s">
        <v>19</v>
      </c>
      <c r="N33">
        <v>7</v>
      </c>
      <c r="O33">
        <v>7</v>
      </c>
      <c r="P33" t="s">
        <v>19</v>
      </c>
    </row>
    <row r="34" spans="1:16">
      <c r="A34" t="s">
        <v>901</v>
      </c>
      <c r="B34">
        <v>209</v>
      </c>
      <c r="C34">
        <v>137</v>
      </c>
      <c r="D34">
        <v>72</v>
      </c>
      <c r="E34">
        <v>105</v>
      </c>
      <c r="F34">
        <v>49</v>
      </c>
      <c r="G34">
        <v>56</v>
      </c>
      <c r="H34">
        <v>82</v>
      </c>
      <c r="I34">
        <v>66</v>
      </c>
      <c r="J34">
        <v>16</v>
      </c>
      <c r="K34">
        <v>19</v>
      </c>
      <c r="L34">
        <v>18</v>
      </c>
      <c r="M34">
        <v>1</v>
      </c>
      <c r="N34">
        <v>4</v>
      </c>
      <c r="O34">
        <v>4</v>
      </c>
      <c r="P34" t="s">
        <v>19</v>
      </c>
    </row>
    <row r="35" spans="1:16">
      <c r="A35" t="s">
        <v>900</v>
      </c>
      <c r="B35">
        <v>16</v>
      </c>
      <c r="C35">
        <v>14</v>
      </c>
      <c r="D35">
        <v>2</v>
      </c>
      <c r="E35">
        <v>5</v>
      </c>
      <c r="F35">
        <v>4</v>
      </c>
      <c r="G35">
        <v>1</v>
      </c>
      <c r="H35">
        <v>10</v>
      </c>
      <c r="I35">
        <v>9</v>
      </c>
      <c r="J35">
        <v>0</v>
      </c>
      <c r="K35">
        <v>1</v>
      </c>
      <c r="L35">
        <v>1</v>
      </c>
      <c r="M35" t="s">
        <v>19</v>
      </c>
      <c r="N35" t="s">
        <v>19</v>
      </c>
      <c r="O35" t="s">
        <v>19</v>
      </c>
      <c r="P35" t="s">
        <v>19</v>
      </c>
    </row>
    <row r="36" spans="1:16">
      <c r="A36" t="s">
        <v>899</v>
      </c>
      <c r="B36" t="s">
        <v>19</v>
      </c>
      <c r="C36" t="s">
        <v>19</v>
      </c>
      <c r="D36" t="s">
        <v>19</v>
      </c>
      <c r="E36" t="s">
        <v>19</v>
      </c>
      <c r="F36" t="s">
        <v>19</v>
      </c>
      <c r="G36" t="s">
        <v>19</v>
      </c>
      <c r="H36" t="s">
        <v>19</v>
      </c>
      <c r="I36" t="s">
        <v>19</v>
      </c>
      <c r="J36" t="s">
        <v>19</v>
      </c>
      <c r="K36" t="s">
        <v>19</v>
      </c>
      <c r="L36" t="s">
        <v>19</v>
      </c>
      <c r="M36" t="s">
        <v>19</v>
      </c>
      <c r="N36" t="s">
        <v>19</v>
      </c>
      <c r="O36" t="s">
        <v>19</v>
      </c>
      <c r="P36" t="s">
        <v>19</v>
      </c>
    </row>
    <row r="37" spans="1:16">
      <c r="A37" t="s">
        <v>898</v>
      </c>
      <c r="B37">
        <v>4</v>
      </c>
      <c r="C37">
        <v>4</v>
      </c>
      <c r="D37">
        <v>0</v>
      </c>
      <c r="E37">
        <v>2</v>
      </c>
      <c r="F37">
        <v>2</v>
      </c>
      <c r="G37">
        <v>0</v>
      </c>
      <c r="H37">
        <v>1</v>
      </c>
      <c r="I37">
        <v>1</v>
      </c>
      <c r="J37" t="s">
        <v>19</v>
      </c>
      <c r="K37">
        <v>1</v>
      </c>
      <c r="L37">
        <v>1</v>
      </c>
      <c r="M37" t="s">
        <v>19</v>
      </c>
      <c r="N37">
        <v>1</v>
      </c>
      <c r="O37">
        <v>1</v>
      </c>
      <c r="P37" t="s">
        <v>19</v>
      </c>
    </row>
    <row r="38" spans="1:16">
      <c r="A38" t="s">
        <v>897</v>
      </c>
      <c r="B38">
        <v>4</v>
      </c>
      <c r="C38">
        <v>1</v>
      </c>
      <c r="D38">
        <v>3</v>
      </c>
      <c r="E38">
        <v>1</v>
      </c>
      <c r="F38" t="s">
        <v>19</v>
      </c>
      <c r="G38">
        <v>1</v>
      </c>
      <c r="H38">
        <v>2</v>
      </c>
      <c r="I38">
        <v>1</v>
      </c>
      <c r="J38">
        <v>1</v>
      </c>
      <c r="K38">
        <v>1</v>
      </c>
      <c r="L38" t="s">
        <v>19</v>
      </c>
      <c r="M38">
        <v>1</v>
      </c>
      <c r="N38" t="s">
        <v>19</v>
      </c>
      <c r="O38" t="s">
        <v>19</v>
      </c>
      <c r="P38" t="s">
        <v>19</v>
      </c>
    </row>
    <row r="39" spans="1:16">
      <c r="A39" t="s">
        <v>896</v>
      </c>
      <c r="B39">
        <v>20</v>
      </c>
      <c r="C39">
        <v>19</v>
      </c>
      <c r="D39">
        <v>1</v>
      </c>
      <c r="E39">
        <v>16</v>
      </c>
      <c r="F39">
        <v>16</v>
      </c>
      <c r="G39">
        <v>1</v>
      </c>
      <c r="H39">
        <v>3</v>
      </c>
      <c r="I39">
        <v>3</v>
      </c>
      <c r="J39" t="s">
        <v>19</v>
      </c>
      <c r="K39">
        <v>1</v>
      </c>
      <c r="L39">
        <v>1</v>
      </c>
      <c r="M39" t="s">
        <v>19</v>
      </c>
      <c r="N39">
        <v>0</v>
      </c>
      <c r="O39">
        <v>0</v>
      </c>
      <c r="P39" t="s">
        <v>19</v>
      </c>
    </row>
    <row r="40" spans="1:16">
      <c r="A40" t="s">
        <v>895</v>
      </c>
      <c r="B40">
        <v>9</v>
      </c>
      <c r="C40" t="s">
        <v>19</v>
      </c>
      <c r="D40">
        <v>9</v>
      </c>
      <c r="E40">
        <v>3</v>
      </c>
      <c r="F40" t="s">
        <v>19</v>
      </c>
      <c r="G40">
        <v>3</v>
      </c>
      <c r="H40">
        <v>5</v>
      </c>
      <c r="I40" t="s">
        <v>19</v>
      </c>
      <c r="J40">
        <v>5</v>
      </c>
      <c r="K40">
        <v>1</v>
      </c>
      <c r="L40" t="s">
        <v>19</v>
      </c>
      <c r="M40">
        <v>1</v>
      </c>
      <c r="N40">
        <v>1</v>
      </c>
      <c r="O40" t="s">
        <v>19</v>
      </c>
      <c r="P40">
        <v>1</v>
      </c>
    </row>
    <row r="41" spans="1:16">
      <c r="A41" t="s">
        <v>894</v>
      </c>
      <c r="B41">
        <v>82</v>
      </c>
      <c r="C41">
        <v>57</v>
      </c>
      <c r="D41">
        <v>25</v>
      </c>
      <c r="E41">
        <v>40</v>
      </c>
      <c r="F41">
        <v>19</v>
      </c>
      <c r="G41">
        <v>21</v>
      </c>
      <c r="H41">
        <v>32</v>
      </c>
      <c r="I41">
        <v>28</v>
      </c>
      <c r="J41">
        <v>4</v>
      </c>
      <c r="K41">
        <v>9</v>
      </c>
      <c r="L41">
        <v>9</v>
      </c>
      <c r="M41" t="s">
        <v>19</v>
      </c>
      <c r="N41">
        <v>1</v>
      </c>
      <c r="O41">
        <v>1</v>
      </c>
      <c r="P41" t="s">
        <v>19</v>
      </c>
    </row>
    <row r="42" spans="1:16">
      <c r="A42" t="s">
        <v>893</v>
      </c>
      <c r="B42">
        <v>33</v>
      </c>
      <c r="C42">
        <v>31</v>
      </c>
      <c r="D42">
        <v>2</v>
      </c>
      <c r="E42">
        <v>15</v>
      </c>
      <c r="F42">
        <v>14</v>
      </c>
      <c r="G42">
        <v>1</v>
      </c>
      <c r="H42">
        <v>12</v>
      </c>
      <c r="I42">
        <v>11</v>
      </c>
      <c r="J42">
        <v>1</v>
      </c>
      <c r="K42">
        <v>6</v>
      </c>
      <c r="L42">
        <v>6</v>
      </c>
      <c r="M42" t="s">
        <v>19</v>
      </c>
      <c r="N42">
        <v>0</v>
      </c>
      <c r="O42">
        <v>0</v>
      </c>
      <c r="P42" t="s">
        <v>19</v>
      </c>
    </row>
    <row r="43" spans="1:16">
      <c r="A43" t="s">
        <v>892</v>
      </c>
      <c r="B43" t="s">
        <v>19</v>
      </c>
      <c r="C43" t="s">
        <v>19</v>
      </c>
      <c r="D43" t="s">
        <v>19</v>
      </c>
      <c r="E43" t="s">
        <v>19</v>
      </c>
      <c r="F43" t="s">
        <v>19</v>
      </c>
      <c r="G43" t="s">
        <v>19</v>
      </c>
      <c r="H43" t="s">
        <v>19</v>
      </c>
      <c r="I43" t="s">
        <v>19</v>
      </c>
      <c r="J43" t="s">
        <v>19</v>
      </c>
      <c r="K43" t="s">
        <v>19</v>
      </c>
      <c r="L43" t="s">
        <v>19</v>
      </c>
      <c r="M43" t="s">
        <v>19</v>
      </c>
      <c r="N43" t="s">
        <v>19</v>
      </c>
      <c r="O43" t="s">
        <v>19</v>
      </c>
      <c r="P43" t="s">
        <v>19</v>
      </c>
    </row>
    <row r="44" spans="1:16">
      <c r="A44" t="s">
        <v>891</v>
      </c>
      <c r="B44">
        <v>18</v>
      </c>
      <c r="C44">
        <v>18</v>
      </c>
      <c r="D44">
        <v>1</v>
      </c>
      <c r="E44">
        <v>16</v>
      </c>
      <c r="F44">
        <v>16</v>
      </c>
      <c r="G44">
        <v>1</v>
      </c>
      <c r="H44">
        <v>2</v>
      </c>
      <c r="I44">
        <v>2</v>
      </c>
      <c r="J44" t="s">
        <v>19</v>
      </c>
      <c r="K44">
        <v>1</v>
      </c>
      <c r="L44">
        <v>1</v>
      </c>
      <c r="M44" t="s">
        <v>19</v>
      </c>
      <c r="N44" t="s">
        <v>19</v>
      </c>
      <c r="O44" t="s">
        <v>19</v>
      </c>
      <c r="P44" t="s">
        <v>19</v>
      </c>
    </row>
    <row r="45" spans="1:16">
      <c r="A45" t="s">
        <v>890</v>
      </c>
      <c r="B45">
        <v>49</v>
      </c>
      <c r="C45">
        <v>22</v>
      </c>
      <c r="D45">
        <v>28</v>
      </c>
      <c r="E45">
        <v>29</v>
      </c>
      <c r="F45">
        <v>8</v>
      </c>
      <c r="G45">
        <v>22</v>
      </c>
      <c r="H45">
        <v>12</v>
      </c>
      <c r="I45">
        <v>8</v>
      </c>
      <c r="J45">
        <v>4</v>
      </c>
      <c r="K45">
        <v>6</v>
      </c>
      <c r="L45">
        <v>4</v>
      </c>
      <c r="M45">
        <v>2</v>
      </c>
      <c r="N45">
        <v>2</v>
      </c>
      <c r="O45">
        <v>2</v>
      </c>
      <c r="P45" t="s">
        <v>19</v>
      </c>
    </row>
    <row r="46" spans="1:16">
      <c r="A46" t="s">
        <v>889</v>
      </c>
      <c r="B46" t="s">
        <v>19</v>
      </c>
      <c r="C46" t="s">
        <v>19</v>
      </c>
      <c r="D46" t="s">
        <v>19</v>
      </c>
      <c r="E46" t="s">
        <v>19</v>
      </c>
      <c r="F46" t="s">
        <v>19</v>
      </c>
      <c r="G46" t="s">
        <v>19</v>
      </c>
      <c r="H46" t="s">
        <v>19</v>
      </c>
      <c r="I46" t="s">
        <v>19</v>
      </c>
      <c r="J46" t="s">
        <v>19</v>
      </c>
      <c r="K46" t="s">
        <v>19</v>
      </c>
      <c r="L46" t="s">
        <v>19</v>
      </c>
      <c r="M46" t="s">
        <v>19</v>
      </c>
      <c r="N46" t="s">
        <v>19</v>
      </c>
      <c r="O46" t="s">
        <v>19</v>
      </c>
      <c r="P46" t="s">
        <v>19</v>
      </c>
    </row>
    <row r="47" spans="1:16">
      <c r="A47" t="s">
        <v>888</v>
      </c>
      <c r="B47">
        <v>19</v>
      </c>
      <c r="C47">
        <v>13</v>
      </c>
      <c r="D47">
        <v>6</v>
      </c>
      <c r="E47">
        <v>5</v>
      </c>
      <c r="F47">
        <v>2</v>
      </c>
      <c r="G47">
        <v>3</v>
      </c>
      <c r="H47">
        <v>10</v>
      </c>
      <c r="I47">
        <v>7</v>
      </c>
      <c r="J47">
        <v>3</v>
      </c>
      <c r="K47">
        <v>4</v>
      </c>
      <c r="L47">
        <v>4</v>
      </c>
      <c r="M47" t="s">
        <v>19</v>
      </c>
      <c r="N47">
        <v>0</v>
      </c>
      <c r="O47">
        <v>0</v>
      </c>
      <c r="P47" t="s">
        <v>19</v>
      </c>
    </row>
    <row r="48" spans="1:16">
      <c r="A48" t="s">
        <v>887</v>
      </c>
      <c r="B48">
        <v>5</v>
      </c>
      <c r="C48">
        <v>4</v>
      </c>
      <c r="D48">
        <v>1</v>
      </c>
      <c r="E48">
        <v>2</v>
      </c>
      <c r="F48">
        <v>1</v>
      </c>
      <c r="G48">
        <v>1</v>
      </c>
      <c r="H48">
        <v>3</v>
      </c>
      <c r="I48">
        <v>3</v>
      </c>
      <c r="J48" t="s">
        <v>19</v>
      </c>
      <c r="K48" t="s">
        <v>19</v>
      </c>
      <c r="L48" t="s">
        <v>19</v>
      </c>
      <c r="M48" t="s">
        <v>19</v>
      </c>
      <c r="N48">
        <v>0</v>
      </c>
      <c r="O48">
        <v>0</v>
      </c>
      <c r="P48" t="s">
        <v>19</v>
      </c>
    </row>
    <row r="49" spans="1:16">
      <c r="A49" t="s">
        <v>886</v>
      </c>
      <c r="B49">
        <v>34</v>
      </c>
      <c r="C49">
        <v>23</v>
      </c>
      <c r="D49">
        <v>11</v>
      </c>
      <c r="E49">
        <v>21</v>
      </c>
      <c r="F49">
        <v>10</v>
      </c>
      <c r="G49">
        <v>11</v>
      </c>
      <c r="H49">
        <v>11</v>
      </c>
      <c r="I49">
        <v>11</v>
      </c>
      <c r="J49">
        <v>0</v>
      </c>
      <c r="K49">
        <v>0</v>
      </c>
      <c r="L49">
        <v>0</v>
      </c>
      <c r="M49" t="s">
        <v>19</v>
      </c>
      <c r="N49">
        <v>1</v>
      </c>
      <c r="O49">
        <v>1</v>
      </c>
      <c r="P49" t="s">
        <v>19</v>
      </c>
    </row>
    <row r="50" spans="1:16">
      <c r="A50" t="s">
        <v>885</v>
      </c>
      <c r="B50">
        <v>21</v>
      </c>
      <c r="C50">
        <v>12</v>
      </c>
      <c r="D50">
        <v>9</v>
      </c>
      <c r="E50">
        <v>15</v>
      </c>
      <c r="F50">
        <v>8</v>
      </c>
      <c r="G50">
        <v>7</v>
      </c>
      <c r="H50">
        <v>5</v>
      </c>
      <c r="I50">
        <v>2</v>
      </c>
      <c r="J50">
        <v>2</v>
      </c>
      <c r="K50">
        <v>1</v>
      </c>
      <c r="L50">
        <v>1</v>
      </c>
      <c r="M50" t="s">
        <v>19</v>
      </c>
      <c r="N50" t="s">
        <v>19</v>
      </c>
      <c r="O50" t="s">
        <v>19</v>
      </c>
      <c r="P50" t="s">
        <v>19</v>
      </c>
    </row>
    <row r="51" spans="1:16">
      <c r="A51" t="s">
        <v>884</v>
      </c>
      <c r="B51">
        <v>21</v>
      </c>
      <c r="C51">
        <v>19</v>
      </c>
      <c r="D51">
        <v>2</v>
      </c>
      <c r="E51">
        <v>10</v>
      </c>
      <c r="F51">
        <v>8</v>
      </c>
      <c r="G51">
        <v>2</v>
      </c>
      <c r="H51">
        <v>4</v>
      </c>
      <c r="I51">
        <v>4</v>
      </c>
      <c r="J51" t="s">
        <v>19</v>
      </c>
      <c r="K51">
        <v>5</v>
      </c>
      <c r="L51">
        <v>5</v>
      </c>
      <c r="M51" t="s">
        <v>19</v>
      </c>
      <c r="N51">
        <v>2</v>
      </c>
      <c r="O51">
        <v>2</v>
      </c>
      <c r="P51" t="s">
        <v>19</v>
      </c>
    </row>
    <row r="52" spans="1:16">
      <c r="A52" t="s">
        <v>883</v>
      </c>
      <c r="B52">
        <v>3</v>
      </c>
      <c r="C52">
        <v>3</v>
      </c>
      <c r="D52">
        <v>1</v>
      </c>
      <c r="E52">
        <v>2</v>
      </c>
      <c r="F52">
        <v>2</v>
      </c>
      <c r="G52">
        <v>0</v>
      </c>
      <c r="H52">
        <v>1</v>
      </c>
      <c r="I52">
        <v>1</v>
      </c>
      <c r="J52">
        <v>0</v>
      </c>
      <c r="K52" t="s">
        <v>19</v>
      </c>
      <c r="L52" t="s">
        <v>19</v>
      </c>
      <c r="M52" t="s">
        <v>19</v>
      </c>
      <c r="N52" t="s">
        <v>19</v>
      </c>
      <c r="O52" t="s">
        <v>19</v>
      </c>
      <c r="P52" t="s">
        <v>19</v>
      </c>
    </row>
    <row r="53" spans="1:16">
      <c r="A53" t="s">
        <v>882</v>
      </c>
      <c r="B53">
        <v>6</v>
      </c>
      <c r="C53">
        <v>3</v>
      </c>
      <c r="D53">
        <v>3</v>
      </c>
      <c r="E53">
        <v>2</v>
      </c>
      <c r="F53">
        <v>1</v>
      </c>
      <c r="G53">
        <v>1</v>
      </c>
      <c r="H53">
        <v>3</v>
      </c>
      <c r="I53">
        <v>1</v>
      </c>
      <c r="J53">
        <v>2</v>
      </c>
      <c r="K53">
        <v>1</v>
      </c>
      <c r="L53">
        <v>1</v>
      </c>
      <c r="M53" t="s">
        <v>19</v>
      </c>
      <c r="N53" t="s">
        <v>19</v>
      </c>
      <c r="O53" t="s">
        <v>19</v>
      </c>
      <c r="P53" t="s">
        <v>19</v>
      </c>
    </row>
    <row r="54" spans="1:16">
      <c r="A54" t="s">
        <v>881</v>
      </c>
      <c r="B54">
        <v>7</v>
      </c>
      <c r="C54">
        <v>5</v>
      </c>
      <c r="D54">
        <v>2</v>
      </c>
      <c r="E54">
        <v>6</v>
      </c>
      <c r="F54">
        <v>5</v>
      </c>
      <c r="G54">
        <v>1</v>
      </c>
      <c r="H54">
        <v>2</v>
      </c>
      <c r="I54">
        <v>0</v>
      </c>
      <c r="J54">
        <v>1</v>
      </c>
      <c r="K54">
        <v>0</v>
      </c>
      <c r="L54">
        <v>0</v>
      </c>
      <c r="M54" t="s">
        <v>19</v>
      </c>
      <c r="N54" t="s">
        <v>19</v>
      </c>
      <c r="O54" t="s">
        <v>19</v>
      </c>
      <c r="P54" t="s">
        <v>19</v>
      </c>
    </row>
    <row r="55" spans="1:16">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row>
    <row r="56" spans="1:16">
      <c r="A56" t="s">
        <v>880</v>
      </c>
      <c r="B56">
        <v>25</v>
      </c>
      <c r="C56">
        <v>13</v>
      </c>
      <c r="D56">
        <v>12</v>
      </c>
      <c r="E56">
        <v>14</v>
      </c>
      <c r="F56">
        <v>7</v>
      </c>
      <c r="G56">
        <v>7</v>
      </c>
      <c r="H56">
        <v>7</v>
      </c>
      <c r="I56">
        <v>2</v>
      </c>
      <c r="J56">
        <v>4</v>
      </c>
      <c r="K56">
        <v>4</v>
      </c>
      <c r="L56">
        <v>4</v>
      </c>
      <c r="M56">
        <v>0</v>
      </c>
      <c r="N56">
        <v>1</v>
      </c>
      <c r="O56">
        <v>1</v>
      </c>
      <c r="P56" t="s">
        <v>19</v>
      </c>
    </row>
    <row r="57" spans="1:16">
      <c r="A57" t="s">
        <v>879</v>
      </c>
      <c r="B57">
        <v>2</v>
      </c>
      <c r="C57">
        <v>2</v>
      </c>
      <c r="D57">
        <v>1</v>
      </c>
      <c r="E57">
        <v>1</v>
      </c>
      <c r="F57">
        <v>1</v>
      </c>
      <c r="G57">
        <v>0</v>
      </c>
      <c r="H57">
        <v>1</v>
      </c>
      <c r="I57">
        <v>1</v>
      </c>
      <c r="J57">
        <v>0</v>
      </c>
      <c r="K57" t="s">
        <v>19</v>
      </c>
      <c r="L57" t="s">
        <v>19</v>
      </c>
      <c r="M57" t="s">
        <v>19</v>
      </c>
      <c r="N57" t="s">
        <v>19</v>
      </c>
      <c r="O57" t="s">
        <v>19</v>
      </c>
      <c r="P57" t="s">
        <v>19</v>
      </c>
    </row>
    <row r="58" spans="1:16">
      <c r="A58" t="s">
        <v>878</v>
      </c>
      <c r="B58">
        <v>8</v>
      </c>
      <c r="C58">
        <v>4</v>
      </c>
      <c r="D58">
        <v>4</v>
      </c>
      <c r="E58">
        <v>5</v>
      </c>
      <c r="F58">
        <v>1</v>
      </c>
      <c r="G58">
        <v>4</v>
      </c>
      <c r="H58">
        <v>2</v>
      </c>
      <c r="I58">
        <v>2</v>
      </c>
      <c r="J58" t="s">
        <v>19</v>
      </c>
      <c r="K58">
        <v>1</v>
      </c>
      <c r="L58">
        <v>1</v>
      </c>
      <c r="M58" t="s">
        <v>19</v>
      </c>
      <c r="N58" t="s">
        <v>19</v>
      </c>
      <c r="O58" t="s">
        <v>19</v>
      </c>
      <c r="P58" t="s">
        <v>19</v>
      </c>
    </row>
    <row r="59" spans="1:16">
      <c r="A59" t="s">
        <v>877</v>
      </c>
      <c r="B59" t="s">
        <v>19</v>
      </c>
      <c r="C59" t="s">
        <v>19</v>
      </c>
      <c r="D59" t="s">
        <v>19</v>
      </c>
      <c r="E59" t="s">
        <v>19</v>
      </c>
      <c r="F59" t="s">
        <v>19</v>
      </c>
      <c r="G59" t="s">
        <v>19</v>
      </c>
      <c r="H59" t="s">
        <v>19</v>
      </c>
      <c r="I59" t="s">
        <v>19</v>
      </c>
      <c r="J59" t="s">
        <v>19</v>
      </c>
      <c r="K59" t="s">
        <v>19</v>
      </c>
      <c r="L59" t="s">
        <v>19</v>
      </c>
      <c r="M59" t="s">
        <v>19</v>
      </c>
      <c r="N59" t="s">
        <v>19</v>
      </c>
      <c r="O59" t="s">
        <v>19</v>
      </c>
      <c r="P59" t="s">
        <v>19</v>
      </c>
    </row>
    <row r="60" spans="1:16">
      <c r="A60" t="s">
        <v>876</v>
      </c>
      <c r="B60">
        <v>331</v>
      </c>
      <c r="C60">
        <v>244</v>
      </c>
      <c r="D60">
        <v>86</v>
      </c>
      <c r="E60">
        <v>189</v>
      </c>
      <c r="F60">
        <v>119</v>
      </c>
      <c r="G60">
        <v>70</v>
      </c>
      <c r="H60">
        <v>93</v>
      </c>
      <c r="I60">
        <v>77</v>
      </c>
      <c r="J60">
        <v>16</v>
      </c>
      <c r="K60">
        <v>42</v>
      </c>
      <c r="L60">
        <v>42</v>
      </c>
      <c r="M60" t="s">
        <v>19</v>
      </c>
      <c r="N60">
        <v>7</v>
      </c>
      <c r="O60">
        <v>6</v>
      </c>
      <c r="P60">
        <v>1</v>
      </c>
    </row>
    <row r="61" spans="1:16">
      <c r="A61" t="s">
        <v>875</v>
      </c>
      <c r="B61">
        <v>112</v>
      </c>
      <c r="C61">
        <v>73</v>
      </c>
      <c r="D61">
        <v>39</v>
      </c>
      <c r="E61">
        <v>74</v>
      </c>
      <c r="F61">
        <v>45</v>
      </c>
      <c r="G61">
        <v>29</v>
      </c>
      <c r="H61">
        <v>27</v>
      </c>
      <c r="I61">
        <v>19</v>
      </c>
      <c r="J61">
        <v>8</v>
      </c>
      <c r="K61">
        <v>8</v>
      </c>
      <c r="L61">
        <v>8</v>
      </c>
      <c r="M61">
        <v>1</v>
      </c>
      <c r="N61">
        <v>2</v>
      </c>
      <c r="O61">
        <v>1</v>
      </c>
      <c r="P61">
        <v>1</v>
      </c>
    </row>
    <row r="62" spans="1:16">
      <c r="A62" t="s">
        <v>874</v>
      </c>
      <c r="B62">
        <v>3</v>
      </c>
      <c r="C62">
        <v>1</v>
      </c>
      <c r="D62">
        <v>2</v>
      </c>
      <c r="E62">
        <v>1</v>
      </c>
      <c r="F62" t="s">
        <v>19</v>
      </c>
      <c r="G62">
        <v>1</v>
      </c>
      <c r="H62">
        <v>1</v>
      </c>
      <c r="I62">
        <v>1</v>
      </c>
      <c r="J62">
        <v>1</v>
      </c>
      <c r="K62">
        <v>0</v>
      </c>
      <c r="L62">
        <v>0</v>
      </c>
      <c r="M62" t="s">
        <v>19</v>
      </c>
      <c r="N62">
        <v>0</v>
      </c>
      <c r="O62">
        <v>0</v>
      </c>
      <c r="P62" t="s">
        <v>19</v>
      </c>
    </row>
    <row r="63" spans="1:16">
      <c r="A63" t="s">
        <v>873</v>
      </c>
      <c r="B63">
        <v>4</v>
      </c>
      <c r="C63">
        <v>3</v>
      </c>
      <c r="D63">
        <v>1</v>
      </c>
      <c r="E63">
        <v>3</v>
      </c>
      <c r="F63">
        <v>2</v>
      </c>
      <c r="G63">
        <v>1</v>
      </c>
      <c r="H63" t="s">
        <v>19</v>
      </c>
      <c r="I63" t="s">
        <v>19</v>
      </c>
      <c r="J63" t="s">
        <v>19</v>
      </c>
      <c r="K63" t="s">
        <v>19</v>
      </c>
      <c r="L63" t="s">
        <v>19</v>
      </c>
      <c r="M63" t="s">
        <v>19</v>
      </c>
      <c r="N63">
        <v>1</v>
      </c>
      <c r="O63">
        <v>1</v>
      </c>
      <c r="P63" t="s">
        <v>19</v>
      </c>
    </row>
    <row r="64" spans="1:16">
      <c r="A64" t="s">
        <v>872</v>
      </c>
      <c r="B64">
        <v>29</v>
      </c>
      <c r="C64">
        <v>23</v>
      </c>
      <c r="D64">
        <v>6</v>
      </c>
      <c r="E64">
        <v>10</v>
      </c>
      <c r="F64">
        <v>7</v>
      </c>
      <c r="G64">
        <v>3</v>
      </c>
      <c r="H64">
        <v>11</v>
      </c>
      <c r="I64">
        <v>8</v>
      </c>
      <c r="J64">
        <v>3</v>
      </c>
      <c r="K64">
        <v>8</v>
      </c>
      <c r="L64">
        <v>8</v>
      </c>
      <c r="M64">
        <v>1</v>
      </c>
      <c r="N64" t="s">
        <v>19</v>
      </c>
      <c r="O64" t="s">
        <v>19</v>
      </c>
      <c r="P64" t="s">
        <v>19</v>
      </c>
    </row>
    <row r="65" spans="1:16">
      <c r="A65" t="s">
        <v>871</v>
      </c>
      <c r="B65" t="s">
        <v>19</v>
      </c>
      <c r="C65" t="s">
        <v>19</v>
      </c>
      <c r="D65" t="s">
        <v>19</v>
      </c>
      <c r="E65" t="s">
        <v>19</v>
      </c>
      <c r="F65" t="s">
        <v>19</v>
      </c>
      <c r="G65" t="s">
        <v>19</v>
      </c>
      <c r="H65" t="s">
        <v>19</v>
      </c>
      <c r="I65" t="s">
        <v>19</v>
      </c>
      <c r="J65" t="s">
        <v>19</v>
      </c>
      <c r="K65" t="s">
        <v>19</v>
      </c>
      <c r="L65" t="s">
        <v>19</v>
      </c>
      <c r="M65" t="s">
        <v>19</v>
      </c>
      <c r="N65" t="s">
        <v>19</v>
      </c>
      <c r="O65" t="s">
        <v>19</v>
      </c>
      <c r="P65" t="s">
        <v>19</v>
      </c>
    </row>
    <row r="66" spans="1:16">
      <c r="A66" t="s">
        <v>870</v>
      </c>
      <c r="B66">
        <v>94</v>
      </c>
      <c r="C66">
        <v>31</v>
      </c>
      <c r="D66">
        <v>63</v>
      </c>
      <c r="E66">
        <v>73</v>
      </c>
      <c r="F66">
        <v>10</v>
      </c>
      <c r="G66">
        <v>63</v>
      </c>
      <c r="H66">
        <v>12</v>
      </c>
      <c r="I66">
        <v>12</v>
      </c>
      <c r="J66" t="s">
        <v>19</v>
      </c>
      <c r="K66">
        <v>8</v>
      </c>
      <c r="L66">
        <v>8</v>
      </c>
      <c r="M66" t="s">
        <v>19</v>
      </c>
      <c r="N66">
        <v>1</v>
      </c>
      <c r="O66">
        <v>1</v>
      </c>
      <c r="P66" t="s">
        <v>19</v>
      </c>
    </row>
    <row r="67" spans="1:16">
      <c r="A67" t="s">
        <v>869</v>
      </c>
      <c r="B67">
        <v>94</v>
      </c>
      <c r="C67">
        <v>83</v>
      </c>
      <c r="D67">
        <v>11</v>
      </c>
      <c r="E67">
        <v>50</v>
      </c>
      <c r="F67">
        <v>43</v>
      </c>
      <c r="G67">
        <v>7</v>
      </c>
      <c r="H67">
        <v>27</v>
      </c>
      <c r="I67">
        <v>23</v>
      </c>
      <c r="J67">
        <v>4</v>
      </c>
      <c r="K67">
        <v>11</v>
      </c>
      <c r="L67">
        <v>11</v>
      </c>
      <c r="M67" t="s">
        <v>19</v>
      </c>
      <c r="N67">
        <v>7</v>
      </c>
      <c r="O67">
        <v>7</v>
      </c>
      <c r="P67" t="s">
        <v>19</v>
      </c>
    </row>
    <row r="68" spans="1:16">
      <c r="A68" t="s">
        <v>868</v>
      </c>
      <c r="B68">
        <v>72</v>
      </c>
      <c r="C68">
        <v>42</v>
      </c>
      <c r="D68">
        <v>30</v>
      </c>
      <c r="E68">
        <v>31</v>
      </c>
      <c r="F68">
        <v>10</v>
      </c>
      <c r="G68">
        <v>21</v>
      </c>
      <c r="H68">
        <v>31</v>
      </c>
      <c r="I68">
        <v>23</v>
      </c>
      <c r="J68">
        <v>8</v>
      </c>
      <c r="K68">
        <v>9</v>
      </c>
      <c r="L68">
        <v>8</v>
      </c>
      <c r="M68">
        <v>1</v>
      </c>
      <c r="N68">
        <v>1</v>
      </c>
      <c r="O68">
        <v>1</v>
      </c>
      <c r="P68" t="s">
        <v>19</v>
      </c>
    </row>
    <row r="69" spans="1:16">
      <c r="A69" t="s">
        <v>867</v>
      </c>
      <c r="B69" t="s">
        <v>19</v>
      </c>
      <c r="C69" t="s">
        <v>19</v>
      </c>
      <c r="D69" t="s">
        <v>19</v>
      </c>
      <c r="E69" t="s">
        <v>19</v>
      </c>
      <c r="F69" t="s">
        <v>19</v>
      </c>
      <c r="G69" t="s">
        <v>19</v>
      </c>
      <c r="H69" t="s">
        <v>19</v>
      </c>
      <c r="I69" t="s">
        <v>19</v>
      </c>
      <c r="J69" t="s">
        <v>19</v>
      </c>
      <c r="K69" t="s">
        <v>19</v>
      </c>
      <c r="L69" t="s">
        <v>19</v>
      </c>
      <c r="M69" t="s">
        <v>19</v>
      </c>
      <c r="N69" t="s">
        <v>19</v>
      </c>
      <c r="O69" t="s">
        <v>19</v>
      </c>
      <c r="P69" t="s">
        <v>19</v>
      </c>
    </row>
    <row r="70" spans="1:16">
      <c r="A70" t="s">
        <v>866</v>
      </c>
      <c r="B70">
        <v>6</v>
      </c>
      <c r="C70">
        <v>6</v>
      </c>
      <c r="D70" t="s">
        <v>19</v>
      </c>
      <c r="E70">
        <v>3</v>
      </c>
      <c r="F70">
        <v>3</v>
      </c>
      <c r="G70" t="s">
        <v>19</v>
      </c>
      <c r="H70">
        <v>3</v>
      </c>
      <c r="I70">
        <v>3</v>
      </c>
      <c r="J70" t="s">
        <v>19</v>
      </c>
      <c r="K70" t="s">
        <v>19</v>
      </c>
      <c r="L70" t="s">
        <v>19</v>
      </c>
      <c r="M70" t="s">
        <v>19</v>
      </c>
      <c r="N70" t="s">
        <v>19</v>
      </c>
      <c r="O70" t="s">
        <v>19</v>
      </c>
      <c r="P70" t="s">
        <v>19</v>
      </c>
    </row>
    <row r="71" spans="1:16">
      <c r="A71" t="s">
        <v>865</v>
      </c>
      <c r="B71">
        <v>9</v>
      </c>
      <c r="C71" t="s">
        <v>19</v>
      </c>
      <c r="D71">
        <v>9</v>
      </c>
      <c r="E71">
        <v>3</v>
      </c>
      <c r="F71" t="s">
        <v>19</v>
      </c>
      <c r="G71">
        <v>3</v>
      </c>
      <c r="H71">
        <v>5</v>
      </c>
      <c r="I71" t="s">
        <v>19</v>
      </c>
      <c r="J71">
        <v>5</v>
      </c>
      <c r="K71">
        <v>1</v>
      </c>
      <c r="L71" t="s">
        <v>19</v>
      </c>
      <c r="M71">
        <v>1</v>
      </c>
      <c r="N71">
        <v>1</v>
      </c>
      <c r="O71" t="s">
        <v>19</v>
      </c>
      <c r="P71">
        <v>1</v>
      </c>
    </row>
    <row r="72" spans="1:16">
      <c r="A72" t="s">
        <v>864</v>
      </c>
      <c r="B72">
        <v>69</v>
      </c>
      <c r="C72">
        <v>45</v>
      </c>
      <c r="D72">
        <v>24</v>
      </c>
      <c r="E72">
        <v>37</v>
      </c>
      <c r="F72">
        <v>17</v>
      </c>
      <c r="G72">
        <v>20</v>
      </c>
      <c r="H72">
        <v>24</v>
      </c>
      <c r="I72">
        <v>20</v>
      </c>
      <c r="J72">
        <v>4</v>
      </c>
      <c r="K72">
        <v>7</v>
      </c>
      <c r="L72">
        <v>7</v>
      </c>
      <c r="M72" t="s">
        <v>19</v>
      </c>
      <c r="N72">
        <v>1</v>
      </c>
      <c r="O72">
        <v>1</v>
      </c>
      <c r="P72" t="s">
        <v>19</v>
      </c>
    </row>
    <row r="73" spans="1:16">
      <c r="A73" t="s">
        <v>863</v>
      </c>
      <c r="B73">
        <v>10</v>
      </c>
      <c r="C73">
        <v>8</v>
      </c>
      <c r="D73">
        <v>2</v>
      </c>
      <c r="E73">
        <v>1</v>
      </c>
      <c r="F73" t="s">
        <v>19</v>
      </c>
      <c r="G73">
        <v>1</v>
      </c>
      <c r="H73">
        <v>8</v>
      </c>
      <c r="I73">
        <v>7</v>
      </c>
      <c r="J73">
        <v>1</v>
      </c>
      <c r="K73">
        <v>1</v>
      </c>
      <c r="L73">
        <v>1</v>
      </c>
      <c r="M73" t="s">
        <v>19</v>
      </c>
      <c r="N73" t="s">
        <v>19</v>
      </c>
      <c r="O73" t="s">
        <v>19</v>
      </c>
      <c r="P73" t="s">
        <v>19</v>
      </c>
    </row>
    <row r="74" spans="1:16">
      <c r="A74" t="s">
        <v>862</v>
      </c>
      <c r="B74">
        <v>7</v>
      </c>
      <c r="C74">
        <v>4</v>
      </c>
      <c r="D74">
        <v>3</v>
      </c>
      <c r="E74">
        <v>2</v>
      </c>
      <c r="F74">
        <v>1</v>
      </c>
      <c r="G74">
        <v>1</v>
      </c>
      <c r="H74">
        <v>2</v>
      </c>
      <c r="I74" t="s">
        <v>19</v>
      </c>
      <c r="J74">
        <v>2</v>
      </c>
      <c r="K74">
        <v>3</v>
      </c>
      <c r="L74">
        <v>3</v>
      </c>
      <c r="M74" t="s">
        <v>19</v>
      </c>
      <c r="N74" t="s">
        <v>19</v>
      </c>
      <c r="O74" t="s">
        <v>19</v>
      </c>
      <c r="P74" t="s">
        <v>19</v>
      </c>
    </row>
    <row r="75" spans="1:16">
      <c r="A75" t="s">
        <v>861</v>
      </c>
      <c r="B75">
        <v>21</v>
      </c>
      <c r="C75">
        <v>12</v>
      </c>
      <c r="D75">
        <v>9</v>
      </c>
      <c r="E75">
        <v>15</v>
      </c>
      <c r="F75">
        <v>8</v>
      </c>
      <c r="G75">
        <v>7</v>
      </c>
      <c r="H75">
        <v>5</v>
      </c>
      <c r="I75">
        <v>2</v>
      </c>
      <c r="J75">
        <v>2</v>
      </c>
      <c r="K75">
        <v>1</v>
      </c>
      <c r="L75">
        <v>1</v>
      </c>
      <c r="M75" t="s">
        <v>19</v>
      </c>
      <c r="N75" t="s">
        <v>19</v>
      </c>
      <c r="O75" t="s">
        <v>19</v>
      </c>
      <c r="P75" t="s">
        <v>19</v>
      </c>
    </row>
    <row r="76" spans="1:16">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row>
    <row r="77" spans="1:16">
      <c r="A77" t="s">
        <v>859</v>
      </c>
      <c r="B77">
        <v>6</v>
      </c>
      <c r="C77">
        <v>4</v>
      </c>
      <c r="D77">
        <v>2</v>
      </c>
      <c r="E77">
        <v>2</v>
      </c>
      <c r="F77">
        <v>1</v>
      </c>
      <c r="G77">
        <v>1</v>
      </c>
      <c r="H77">
        <v>3</v>
      </c>
      <c r="I77">
        <v>3</v>
      </c>
      <c r="J77" t="s">
        <v>19</v>
      </c>
      <c r="K77">
        <v>1</v>
      </c>
      <c r="L77">
        <v>0</v>
      </c>
      <c r="M77">
        <v>1</v>
      </c>
      <c r="N77" t="s">
        <v>19</v>
      </c>
      <c r="O77" t="s">
        <v>19</v>
      </c>
      <c r="P77" t="s">
        <v>19</v>
      </c>
    </row>
    <row r="78" spans="1:16">
      <c r="A78" t="s">
        <v>858</v>
      </c>
      <c r="B78">
        <v>22</v>
      </c>
      <c r="C78">
        <v>13</v>
      </c>
      <c r="D78">
        <v>9</v>
      </c>
      <c r="E78">
        <v>14</v>
      </c>
      <c r="F78">
        <v>6</v>
      </c>
      <c r="G78">
        <v>9</v>
      </c>
      <c r="H78">
        <v>4</v>
      </c>
      <c r="I78">
        <v>4</v>
      </c>
      <c r="J78" t="s">
        <v>19</v>
      </c>
      <c r="K78">
        <v>4</v>
      </c>
      <c r="L78">
        <v>4</v>
      </c>
      <c r="M78" t="s">
        <v>19</v>
      </c>
      <c r="N78">
        <v>1</v>
      </c>
      <c r="O78" t="s">
        <v>19</v>
      </c>
      <c r="P78">
        <v>1</v>
      </c>
    </row>
    <row r="79" spans="1:16">
      <c r="A79" t="s">
        <v>857</v>
      </c>
      <c r="B79" t="s">
        <v>19</v>
      </c>
      <c r="C79" t="s">
        <v>19</v>
      </c>
      <c r="D79" t="s">
        <v>19</v>
      </c>
      <c r="E79" t="s">
        <v>19</v>
      </c>
      <c r="F79" t="s">
        <v>19</v>
      </c>
      <c r="G79" t="s">
        <v>19</v>
      </c>
      <c r="H79" t="s">
        <v>19</v>
      </c>
      <c r="I79" t="s">
        <v>19</v>
      </c>
      <c r="J79" t="s">
        <v>19</v>
      </c>
      <c r="K79" t="s">
        <v>19</v>
      </c>
      <c r="L79" t="s">
        <v>19</v>
      </c>
      <c r="M79" t="s">
        <v>19</v>
      </c>
      <c r="N79" t="s">
        <v>19</v>
      </c>
      <c r="O79" t="s">
        <v>19</v>
      </c>
      <c r="P79" t="s">
        <v>19</v>
      </c>
    </row>
    <row r="80" spans="1:16">
      <c r="A80" t="s">
        <v>856</v>
      </c>
      <c r="B80" t="s">
        <v>19</v>
      </c>
      <c r="C80" t="s">
        <v>19</v>
      </c>
      <c r="D80" t="s">
        <v>19</v>
      </c>
      <c r="E80" t="s">
        <v>19</v>
      </c>
      <c r="F80" t="s">
        <v>19</v>
      </c>
      <c r="G80" t="s">
        <v>19</v>
      </c>
      <c r="H80" t="s">
        <v>19</v>
      </c>
      <c r="I80" t="s">
        <v>19</v>
      </c>
      <c r="J80" t="s">
        <v>19</v>
      </c>
      <c r="K80" t="s">
        <v>19</v>
      </c>
      <c r="L80" t="s">
        <v>19</v>
      </c>
      <c r="M80" t="s">
        <v>19</v>
      </c>
      <c r="N80" t="s">
        <v>19</v>
      </c>
      <c r="O80" t="s">
        <v>19</v>
      </c>
      <c r="P80" t="s">
        <v>19</v>
      </c>
    </row>
    <row r="81" spans="1:16">
      <c r="A81" t="s">
        <v>855</v>
      </c>
      <c r="B81" t="s">
        <v>19</v>
      </c>
      <c r="C81" t="s">
        <v>19</v>
      </c>
      <c r="D81" t="s">
        <v>19</v>
      </c>
      <c r="E81" t="s">
        <v>19</v>
      </c>
      <c r="F81" t="s">
        <v>19</v>
      </c>
      <c r="G81" t="s">
        <v>19</v>
      </c>
      <c r="H81" t="s">
        <v>19</v>
      </c>
      <c r="I81" t="s">
        <v>19</v>
      </c>
      <c r="J81" t="s">
        <v>19</v>
      </c>
      <c r="K81" t="s">
        <v>19</v>
      </c>
      <c r="L81" t="s">
        <v>19</v>
      </c>
      <c r="M81" t="s">
        <v>19</v>
      </c>
      <c r="N81" t="s">
        <v>19</v>
      </c>
      <c r="O81" t="s">
        <v>19</v>
      </c>
      <c r="P81" t="s">
        <v>19</v>
      </c>
    </row>
    <row r="82" spans="1:16">
      <c r="A82" t="s">
        <v>854</v>
      </c>
      <c r="B82" t="s">
        <v>19</v>
      </c>
      <c r="C82" t="s">
        <v>19</v>
      </c>
      <c r="D82" t="s">
        <v>19</v>
      </c>
      <c r="E82" t="s">
        <v>19</v>
      </c>
      <c r="F82" t="s">
        <v>19</v>
      </c>
      <c r="G82" t="s">
        <v>19</v>
      </c>
      <c r="H82" t="s">
        <v>19</v>
      </c>
      <c r="I82" t="s">
        <v>19</v>
      </c>
      <c r="J82" t="s">
        <v>19</v>
      </c>
      <c r="K82" t="s">
        <v>19</v>
      </c>
      <c r="L82" t="s">
        <v>19</v>
      </c>
      <c r="M82" t="s">
        <v>19</v>
      </c>
      <c r="N82" t="s">
        <v>19</v>
      </c>
      <c r="O82" t="s">
        <v>19</v>
      </c>
      <c r="P82" t="s">
        <v>19</v>
      </c>
    </row>
    <row r="83" spans="1:16">
      <c r="A83" t="s">
        <v>853</v>
      </c>
      <c r="B83" t="s">
        <v>19</v>
      </c>
      <c r="C83" t="s">
        <v>19</v>
      </c>
      <c r="D83" t="s">
        <v>19</v>
      </c>
      <c r="E83" t="s">
        <v>19</v>
      </c>
      <c r="F83" t="s">
        <v>19</v>
      </c>
      <c r="G83" t="s">
        <v>19</v>
      </c>
      <c r="H83" t="s">
        <v>19</v>
      </c>
      <c r="I83" t="s">
        <v>19</v>
      </c>
      <c r="J83" t="s">
        <v>19</v>
      </c>
      <c r="K83" t="s">
        <v>19</v>
      </c>
      <c r="L83" t="s">
        <v>19</v>
      </c>
      <c r="M83" t="s">
        <v>19</v>
      </c>
      <c r="N83" t="s">
        <v>19</v>
      </c>
      <c r="O83" t="s">
        <v>19</v>
      </c>
      <c r="P83" t="s">
        <v>19</v>
      </c>
    </row>
    <row r="84" spans="1:16">
      <c r="A84" t="s">
        <v>852</v>
      </c>
      <c r="B84" t="s">
        <v>19</v>
      </c>
      <c r="C84" t="s">
        <v>19</v>
      </c>
      <c r="D84" t="s">
        <v>19</v>
      </c>
      <c r="E84" t="s">
        <v>19</v>
      </c>
      <c r="F84" t="s">
        <v>19</v>
      </c>
      <c r="G84" t="s">
        <v>19</v>
      </c>
      <c r="H84" t="s">
        <v>19</v>
      </c>
      <c r="I84" t="s">
        <v>19</v>
      </c>
      <c r="J84" t="s">
        <v>19</v>
      </c>
      <c r="K84" t="s">
        <v>19</v>
      </c>
      <c r="L84" t="s">
        <v>19</v>
      </c>
      <c r="M84" t="s">
        <v>19</v>
      </c>
      <c r="N84" t="s">
        <v>19</v>
      </c>
      <c r="O84" t="s">
        <v>19</v>
      </c>
      <c r="P84" t="s">
        <v>19</v>
      </c>
    </row>
    <row r="85" spans="1:16">
      <c r="A85" t="s">
        <v>851</v>
      </c>
      <c r="B85" t="s">
        <v>19</v>
      </c>
      <c r="C85" t="s">
        <v>19</v>
      </c>
      <c r="D85" t="s">
        <v>19</v>
      </c>
      <c r="E85" t="s">
        <v>19</v>
      </c>
      <c r="F85" t="s">
        <v>19</v>
      </c>
      <c r="G85" t="s">
        <v>19</v>
      </c>
      <c r="H85" t="s">
        <v>19</v>
      </c>
      <c r="I85" t="s">
        <v>19</v>
      </c>
      <c r="J85" t="s">
        <v>19</v>
      </c>
      <c r="K85" t="s">
        <v>19</v>
      </c>
      <c r="L85" t="s">
        <v>19</v>
      </c>
      <c r="M85" t="s">
        <v>19</v>
      </c>
      <c r="N85" t="s">
        <v>19</v>
      </c>
      <c r="O85" t="s">
        <v>19</v>
      </c>
      <c r="P85" t="s">
        <v>19</v>
      </c>
    </row>
    <row r="86" spans="1:16">
      <c r="A86" t="s">
        <v>850</v>
      </c>
      <c r="B86" t="s">
        <v>19</v>
      </c>
      <c r="C86" t="s">
        <v>19</v>
      </c>
      <c r="D86" t="s">
        <v>19</v>
      </c>
      <c r="E86" t="s">
        <v>19</v>
      </c>
      <c r="F86" t="s">
        <v>19</v>
      </c>
      <c r="G86" t="s">
        <v>19</v>
      </c>
      <c r="H86" t="s">
        <v>19</v>
      </c>
      <c r="I86" t="s">
        <v>19</v>
      </c>
      <c r="J86" t="s">
        <v>19</v>
      </c>
      <c r="K86" t="s">
        <v>19</v>
      </c>
      <c r="L86" t="s">
        <v>19</v>
      </c>
      <c r="M86" t="s">
        <v>19</v>
      </c>
      <c r="N86" t="s">
        <v>19</v>
      </c>
      <c r="O86" t="s">
        <v>19</v>
      </c>
      <c r="P86" t="s">
        <v>19</v>
      </c>
    </row>
    <row r="87" spans="1:16">
      <c r="A87" t="s">
        <v>849</v>
      </c>
      <c r="B87" t="s">
        <v>19</v>
      </c>
      <c r="C87" t="s">
        <v>19</v>
      </c>
      <c r="D87" t="s">
        <v>19</v>
      </c>
      <c r="E87" t="s">
        <v>19</v>
      </c>
      <c r="F87" t="s">
        <v>19</v>
      </c>
      <c r="G87" t="s">
        <v>19</v>
      </c>
      <c r="H87" t="s">
        <v>19</v>
      </c>
      <c r="I87" t="s">
        <v>19</v>
      </c>
      <c r="J87" t="s">
        <v>19</v>
      </c>
      <c r="K87" t="s">
        <v>19</v>
      </c>
      <c r="L87" t="s">
        <v>19</v>
      </c>
      <c r="M87" t="s">
        <v>19</v>
      </c>
      <c r="N87" t="s">
        <v>19</v>
      </c>
      <c r="O87" t="s">
        <v>19</v>
      </c>
      <c r="P87" t="s">
        <v>19</v>
      </c>
    </row>
    <row r="88" spans="1:16">
      <c r="A88" t="s">
        <v>848</v>
      </c>
      <c r="B88" t="s">
        <v>19</v>
      </c>
      <c r="C88" t="s">
        <v>19</v>
      </c>
      <c r="D88" t="s">
        <v>19</v>
      </c>
      <c r="E88" t="s">
        <v>19</v>
      </c>
      <c r="F88" t="s">
        <v>19</v>
      </c>
      <c r="G88" t="s">
        <v>19</v>
      </c>
      <c r="H88" t="s">
        <v>19</v>
      </c>
      <c r="I88" t="s">
        <v>19</v>
      </c>
      <c r="J88" t="s">
        <v>19</v>
      </c>
      <c r="K88" t="s">
        <v>19</v>
      </c>
      <c r="L88" t="s">
        <v>19</v>
      </c>
      <c r="M88" t="s">
        <v>19</v>
      </c>
      <c r="N88" t="s">
        <v>19</v>
      </c>
      <c r="O88" t="s">
        <v>19</v>
      </c>
      <c r="P88" t="s">
        <v>19</v>
      </c>
    </row>
    <row r="89" spans="1:16">
      <c r="A89" t="s">
        <v>847</v>
      </c>
      <c r="B89">
        <v>23</v>
      </c>
      <c r="C89">
        <v>17</v>
      </c>
      <c r="D89">
        <v>6</v>
      </c>
      <c r="E89">
        <v>10</v>
      </c>
      <c r="F89">
        <v>6</v>
      </c>
      <c r="G89">
        <v>4</v>
      </c>
      <c r="H89">
        <v>9</v>
      </c>
      <c r="I89">
        <v>6</v>
      </c>
      <c r="J89">
        <v>3</v>
      </c>
      <c r="K89">
        <v>4</v>
      </c>
      <c r="L89">
        <v>4</v>
      </c>
      <c r="M89" t="s">
        <v>19</v>
      </c>
      <c r="N89">
        <v>1</v>
      </c>
      <c r="O89">
        <v>1</v>
      </c>
      <c r="P89" t="s">
        <v>19</v>
      </c>
    </row>
    <row r="90" spans="1:16">
      <c r="A90" t="s">
        <v>846</v>
      </c>
      <c r="B90">
        <v>8</v>
      </c>
      <c r="C90">
        <v>6</v>
      </c>
      <c r="D90">
        <v>2</v>
      </c>
      <c r="E90">
        <v>3</v>
      </c>
      <c r="F90">
        <v>2</v>
      </c>
      <c r="G90">
        <v>1</v>
      </c>
      <c r="H90">
        <v>3</v>
      </c>
      <c r="I90">
        <v>2</v>
      </c>
      <c r="J90">
        <v>1</v>
      </c>
      <c r="K90">
        <v>2</v>
      </c>
      <c r="L90">
        <v>2</v>
      </c>
      <c r="M90" t="s">
        <v>19</v>
      </c>
      <c r="N90" t="s">
        <v>19</v>
      </c>
      <c r="O90" t="s">
        <v>19</v>
      </c>
      <c r="P90" t="s">
        <v>19</v>
      </c>
    </row>
    <row r="91" spans="1:16">
      <c r="A91" t="s">
        <v>845</v>
      </c>
      <c r="B91">
        <v>14</v>
      </c>
      <c r="C91">
        <v>4</v>
      </c>
      <c r="D91">
        <v>11</v>
      </c>
      <c r="E91">
        <v>6</v>
      </c>
      <c r="F91">
        <v>1</v>
      </c>
      <c r="G91">
        <v>5</v>
      </c>
      <c r="H91">
        <v>8</v>
      </c>
      <c r="I91">
        <v>2</v>
      </c>
      <c r="J91">
        <v>6</v>
      </c>
      <c r="K91">
        <v>1</v>
      </c>
      <c r="L91">
        <v>1</v>
      </c>
      <c r="M91" t="s">
        <v>19</v>
      </c>
      <c r="N91">
        <v>0</v>
      </c>
      <c r="O91">
        <v>0</v>
      </c>
      <c r="P91" t="s">
        <v>19</v>
      </c>
    </row>
    <row r="92" spans="1:16">
      <c r="A92" t="s">
        <v>844</v>
      </c>
      <c r="B92" t="s">
        <v>19</v>
      </c>
      <c r="C92" t="s">
        <v>19</v>
      </c>
      <c r="D92" t="s">
        <v>19</v>
      </c>
      <c r="E92" t="s">
        <v>19</v>
      </c>
      <c r="F92" t="s">
        <v>19</v>
      </c>
      <c r="G92" t="s">
        <v>19</v>
      </c>
      <c r="H92" t="s">
        <v>19</v>
      </c>
      <c r="I92" t="s">
        <v>19</v>
      </c>
      <c r="J92" t="s">
        <v>19</v>
      </c>
      <c r="K92" t="s">
        <v>19</v>
      </c>
      <c r="L92" t="s">
        <v>19</v>
      </c>
      <c r="M92" t="s">
        <v>19</v>
      </c>
      <c r="N92" t="s">
        <v>19</v>
      </c>
      <c r="O92" t="s">
        <v>19</v>
      </c>
      <c r="P92" t="s">
        <v>19</v>
      </c>
    </row>
    <row r="93" spans="1:16">
      <c r="A93" t="s">
        <v>843</v>
      </c>
      <c r="B93">
        <v>3</v>
      </c>
      <c r="C93">
        <v>1</v>
      </c>
      <c r="D93">
        <v>2</v>
      </c>
      <c r="E93">
        <v>1</v>
      </c>
      <c r="F93">
        <v>1</v>
      </c>
      <c r="G93">
        <v>1</v>
      </c>
      <c r="H93">
        <v>1</v>
      </c>
      <c r="I93" t="s">
        <v>19</v>
      </c>
      <c r="J93">
        <v>1</v>
      </c>
      <c r="K93">
        <v>1</v>
      </c>
      <c r="L93">
        <v>1</v>
      </c>
      <c r="M93" t="s">
        <v>19</v>
      </c>
      <c r="N93" t="s">
        <v>19</v>
      </c>
      <c r="O93" t="s">
        <v>19</v>
      </c>
      <c r="P93" t="s">
        <v>19</v>
      </c>
    </row>
    <row r="94" spans="1:16">
      <c r="A94" t="s">
        <v>842</v>
      </c>
      <c r="B94" t="s">
        <v>19</v>
      </c>
      <c r="C94" t="s">
        <v>19</v>
      </c>
      <c r="D94" t="s">
        <v>19</v>
      </c>
      <c r="E94" t="s">
        <v>19</v>
      </c>
      <c r="F94" t="s">
        <v>19</v>
      </c>
      <c r="G94" t="s">
        <v>19</v>
      </c>
      <c r="H94" t="s">
        <v>19</v>
      </c>
      <c r="I94" t="s">
        <v>19</v>
      </c>
      <c r="J94" t="s">
        <v>19</v>
      </c>
      <c r="K94" t="s">
        <v>19</v>
      </c>
      <c r="L94" t="s">
        <v>19</v>
      </c>
      <c r="M94" t="s">
        <v>19</v>
      </c>
      <c r="N94" t="s">
        <v>19</v>
      </c>
      <c r="O94" t="s">
        <v>19</v>
      </c>
      <c r="P94" t="s">
        <v>19</v>
      </c>
    </row>
    <row r="95" spans="1:16">
      <c r="A95" t="s">
        <v>841</v>
      </c>
      <c r="B95" t="s">
        <v>19</v>
      </c>
      <c r="C95" t="s">
        <v>19</v>
      </c>
      <c r="D95" t="s">
        <v>19</v>
      </c>
      <c r="E95" t="s">
        <v>19</v>
      </c>
      <c r="F95" t="s">
        <v>19</v>
      </c>
      <c r="G95" t="s">
        <v>19</v>
      </c>
      <c r="H95" t="s">
        <v>19</v>
      </c>
      <c r="I95" t="s">
        <v>19</v>
      </c>
      <c r="J95" t="s">
        <v>19</v>
      </c>
      <c r="K95" t="s">
        <v>19</v>
      </c>
      <c r="L95" t="s">
        <v>19</v>
      </c>
      <c r="M95" t="s">
        <v>19</v>
      </c>
      <c r="N95" t="s">
        <v>19</v>
      </c>
      <c r="O95" t="s">
        <v>19</v>
      </c>
      <c r="P95" t="s">
        <v>19</v>
      </c>
    </row>
    <row r="96" spans="1:16">
      <c r="A96" t="s">
        <v>840</v>
      </c>
      <c r="B96">
        <v>10</v>
      </c>
      <c r="C96">
        <v>7</v>
      </c>
      <c r="D96">
        <v>3</v>
      </c>
      <c r="E96">
        <v>4</v>
      </c>
      <c r="F96">
        <v>2</v>
      </c>
      <c r="G96">
        <v>2</v>
      </c>
      <c r="H96">
        <v>4</v>
      </c>
      <c r="I96">
        <v>3</v>
      </c>
      <c r="J96">
        <v>1</v>
      </c>
      <c r="K96">
        <v>2</v>
      </c>
      <c r="L96">
        <v>2</v>
      </c>
      <c r="M96">
        <v>0</v>
      </c>
      <c r="N96" t="s">
        <v>19</v>
      </c>
      <c r="O96" t="s">
        <v>19</v>
      </c>
      <c r="P96" t="s">
        <v>19</v>
      </c>
    </row>
    <row r="97" spans="1:16">
      <c r="A97" t="s">
        <v>839</v>
      </c>
      <c r="B97" t="s">
        <v>19</v>
      </c>
      <c r="C97" t="s">
        <v>19</v>
      </c>
      <c r="D97" t="s">
        <v>19</v>
      </c>
      <c r="E97" t="s">
        <v>19</v>
      </c>
      <c r="F97" t="s">
        <v>19</v>
      </c>
      <c r="G97" t="s">
        <v>19</v>
      </c>
      <c r="H97" t="s">
        <v>19</v>
      </c>
      <c r="I97" t="s">
        <v>19</v>
      </c>
      <c r="J97" t="s">
        <v>19</v>
      </c>
      <c r="K97" t="s">
        <v>19</v>
      </c>
      <c r="L97" t="s">
        <v>19</v>
      </c>
      <c r="M97" t="s">
        <v>19</v>
      </c>
      <c r="N97" t="s">
        <v>19</v>
      </c>
      <c r="O97" t="s">
        <v>19</v>
      </c>
      <c r="P97" t="s">
        <v>19</v>
      </c>
    </row>
    <row r="98" spans="1:16">
      <c r="A98" t="s">
        <v>838</v>
      </c>
      <c r="B98" t="s">
        <v>19</v>
      </c>
      <c r="C98" t="s">
        <v>19</v>
      </c>
      <c r="D98" t="s">
        <v>19</v>
      </c>
      <c r="E98" t="s">
        <v>19</v>
      </c>
      <c r="F98" t="s">
        <v>19</v>
      </c>
      <c r="G98" t="s">
        <v>19</v>
      </c>
      <c r="H98" t="s">
        <v>19</v>
      </c>
      <c r="I98" t="s">
        <v>19</v>
      </c>
      <c r="J98" t="s">
        <v>19</v>
      </c>
      <c r="K98" t="s">
        <v>19</v>
      </c>
      <c r="L98" t="s">
        <v>19</v>
      </c>
      <c r="M98" t="s">
        <v>19</v>
      </c>
      <c r="N98" t="s">
        <v>19</v>
      </c>
      <c r="O98" t="s">
        <v>19</v>
      </c>
      <c r="P98" t="s">
        <v>19</v>
      </c>
    </row>
    <row r="99" spans="1:16">
      <c r="A99" t="s">
        <v>837</v>
      </c>
      <c r="B99" t="s">
        <v>19</v>
      </c>
      <c r="C99" t="s">
        <v>19</v>
      </c>
      <c r="D99" t="s">
        <v>19</v>
      </c>
      <c r="E99" t="s">
        <v>19</v>
      </c>
      <c r="F99" t="s">
        <v>19</v>
      </c>
      <c r="G99" t="s">
        <v>19</v>
      </c>
      <c r="H99" t="s">
        <v>19</v>
      </c>
      <c r="I99" t="s">
        <v>19</v>
      </c>
      <c r="J99" t="s">
        <v>19</v>
      </c>
      <c r="K99" t="s">
        <v>19</v>
      </c>
      <c r="L99" t="s">
        <v>19</v>
      </c>
      <c r="M99" t="s">
        <v>19</v>
      </c>
      <c r="N99" t="s">
        <v>19</v>
      </c>
      <c r="O99" t="s">
        <v>19</v>
      </c>
      <c r="P99" t="s">
        <v>19</v>
      </c>
    </row>
    <row r="100" spans="1:16">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row>
    <row r="101" spans="1:16">
      <c r="A101" t="s">
        <v>835</v>
      </c>
      <c r="B101" t="s">
        <v>19</v>
      </c>
      <c r="C101" t="s">
        <v>19</v>
      </c>
      <c r="D101" t="s">
        <v>19</v>
      </c>
      <c r="E101" t="s">
        <v>19</v>
      </c>
      <c r="F101" t="s">
        <v>19</v>
      </c>
      <c r="G101" t="s">
        <v>19</v>
      </c>
      <c r="H101" t="s">
        <v>19</v>
      </c>
      <c r="I101" t="s">
        <v>19</v>
      </c>
      <c r="J101" t="s">
        <v>19</v>
      </c>
      <c r="K101" t="s">
        <v>19</v>
      </c>
      <c r="L101" t="s">
        <v>19</v>
      </c>
      <c r="M101" t="s">
        <v>19</v>
      </c>
      <c r="N101" t="s">
        <v>19</v>
      </c>
      <c r="O101" t="s">
        <v>19</v>
      </c>
      <c r="P101" t="s">
        <v>19</v>
      </c>
    </row>
    <row r="102" spans="1:16">
      <c r="A102" t="s">
        <v>834</v>
      </c>
      <c r="B102">
        <v>22</v>
      </c>
      <c r="C102">
        <v>21</v>
      </c>
      <c r="D102">
        <v>1</v>
      </c>
      <c r="E102">
        <v>7</v>
      </c>
      <c r="F102">
        <v>6</v>
      </c>
      <c r="G102">
        <v>1</v>
      </c>
      <c r="H102">
        <v>15</v>
      </c>
      <c r="I102">
        <v>15</v>
      </c>
      <c r="J102" t="s">
        <v>19</v>
      </c>
      <c r="K102" t="s">
        <v>19</v>
      </c>
      <c r="L102" t="s">
        <v>19</v>
      </c>
      <c r="M102" t="s">
        <v>19</v>
      </c>
      <c r="N102" t="s">
        <v>19</v>
      </c>
      <c r="O102" t="s">
        <v>19</v>
      </c>
      <c r="P102" t="s">
        <v>19</v>
      </c>
    </row>
    <row r="103" spans="1:16">
      <c r="A103" t="s">
        <v>833</v>
      </c>
      <c r="B103">
        <v>17</v>
      </c>
      <c r="C103">
        <v>12</v>
      </c>
      <c r="D103">
        <v>5</v>
      </c>
      <c r="E103">
        <v>7</v>
      </c>
      <c r="F103">
        <v>4</v>
      </c>
      <c r="G103">
        <v>3</v>
      </c>
      <c r="H103">
        <v>7</v>
      </c>
      <c r="I103">
        <v>4</v>
      </c>
      <c r="J103">
        <v>3</v>
      </c>
      <c r="K103">
        <v>4</v>
      </c>
      <c r="L103">
        <v>4</v>
      </c>
      <c r="M103" t="s">
        <v>19</v>
      </c>
      <c r="N103" t="s">
        <v>19</v>
      </c>
      <c r="O103" t="s">
        <v>19</v>
      </c>
      <c r="P103" t="s">
        <v>19</v>
      </c>
    </row>
    <row r="104" spans="1:16">
      <c r="A104" t="s">
        <v>832</v>
      </c>
      <c r="B104">
        <v>3</v>
      </c>
      <c r="C104">
        <v>1</v>
      </c>
      <c r="D104">
        <v>2</v>
      </c>
      <c r="E104">
        <v>3</v>
      </c>
      <c r="F104">
        <v>1</v>
      </c>
      <c r="G104">
        <v>2</v>
      </c>
      <c r="H104" t="s">
        <v>19</v>
      </c>
      <c r="I104" t="s">
        <v>19</v>
      </c>
      <c r="J104" t="s">
        <v>19</v>
      </c>
      <c r="K104" t="s">
        <v>19</v>
      </c>
      <c r="L104" t="s">
        <v>19</v>
      </c>
      <c r="M104" t="s">
        <v>19</v>
      </c>
      <c r="N104" t="s">
        <v>19</v>
      </c>
      <c r="O104" t="s">
        <v>19</v>
      </c>
      <c r="P104" t="s">
        <v>19</v>
      </c>
    </row>
    <row r="105" spans="1:16">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row>
    <row r="106" spans="1:16">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row>
    <row r="107" spans="1:16">
      <c r="A107" t="s">
        <v>829</v>
      </c>
      <c r="B107" t="s">
        <v>19</v>
      </c>
      <c r="C107" t="s">
        <v>19</v>
      </c>
      <c r="D107" t="s">
        <v>19</v>
      </c>
      <c r="E107" t="s">
        <v>19</v>
      </c>
      <c r="F107" t="s">
        <v>19</v>
      </c>
      <c r="G107" t="s">
        <v>19</v>
      </c>
      <c r="H107" t="s">
        <v>19</v>
      </c>
      <c r="I107" t="s">
        <v>19</v>
      </c>
      <c r="J107" t="s">
        <v>19</v>
      </c>
      <c r="K107" t="s">
        <v>19</v>
      </c>
      <c r="L107" t="s">
        <v>19</v>
      </c>
      <c r="M107" t="s">
        <v>19</v>
      </c>
      <c r="N107" t="s">
        <v>19</v>
      </c>
      <c r="O107" t="s">
        <v>19</v>
      </c>
      <c r="P107" t="s">
        <v>19</v>
      </c>
    </row>
    <row r="108" spans="1:16">
      <c r="A108" t="s">
        <v>828</v>
      </c>
      <c r="B108" t="s">
        <v>19</v>
      </c>
      <c r="C108" t="s">
        <v>19</v>
      </c>
      <c r="D108" t="s">
        <v>19</v>
      </c>
      <c r="E108" t="s">
        <v>19</v>
      </c>
      <c r="F108" t="s">
        <v>19</v>
      </c>
      <c r="G108" t="s">
        <v>19</v>
      </c>
      <c r="H108" t="s">
        <v>19</v>
      </c>
      <c r="I108" t="s">
        <v>19</v>
      </c>
      <c r="J108" t="s">
        <v>19</v>
      </c>
      <c r="K108" t="s">
        <v>19</v>
      </c>
      <c r="L108" t="s">
        <v>19</v>
      </c>
      <c r="M108" t="s">
        <v>19</v>
      </c>
      <c r="N108" t="s">
        <v>19</v>
      </c>
      <c r="O108" t="s">
        <v>19</v>
      </c>
      <c r="P108" t="s">
        <v>19</v>
      </c>
    </row>
    <row r="109" spans="1:16">
      <c r="A109" t="s">
        <v>827</v>
      </c>
      <c r="B109">
        <v>4</v>
      </c>
      <c r="C109">
        <v>4</v>
      </c>
      <c r="D109">
        <v>0</v>
      </c>
      <c r="E109">
        <v>2</v>
      </c>
      <c r="F109">
        <v>2</v>
      </c>
      <c r="G109">
        <v>0</v>
      </c>
      <c r="H109">
        <v>1</v>
      </c>
      <c r="I109">
        <v>1</v>
      </c>
      <c r="J109" t="s">
        <v>19</v>
      </c>
      <c r="K109">
        <v>1</v>
      </c>
      <c r="L109">
        <v>1</v>
      </c>
      <c r="M109" t="s">
        <v>19</v>
      </c>
      <c r="N109">
        <v>1</v>
      </c>
      <c r="O109">
        <v>1</v>
      </c>
      <c r="P109" t="s">
        <v>19</v>
      </c>
    </row>
    <row r="110" spans="1:16">
      <c r="A110" t="s">
        <v>826</v>
      </c>
      <c r="B110" t="s">
        <v>19</v>
      </c>
      <c r="C110" t="s">
        <v>19</v>
      </c>
      <c r="D110" t="s">
        <v>19</v>
      </c>
      <c r="E110" t="s">
        <v>19</v>
      </c>
      <c r="F110" t="s">
        <v>19</v>
      </c>
      <c r="G110" t="s">
        <v>19</v>
      </c>
      <c r="H110" t="s">
        <v>19</v>
      </c>
      <c r="I110" t="s">
        <v>19</v>
      </c>
      <c r="J110" t="s">
        <v>19</v>
      </c>
      <c r="K110" t="s">
        <v>19</v>
      </c>
      <c r="L110" t="s">
        <v>19</v>
      </c>
      <c r="M110" t="s">
        <v>19</v>
      </c>
      <c r="N110" t="s">
        <v>19</v>
      </c>
      <c r="O110" t="s">
        <v>19</v>
      </c>
      <c r="P110" t="s">
        <v>19</v>
      </c>
    </row>
    <row r="111" spans="1:16">
      <c r="A111" t="s">
        <v>825</v>
      </c>
      <c r="B111">
        <v>13</v>
      </c>
      <c r="C111">
        <v>12</v>
      </c>
      <c r="D111">
        <v>1</v>
      </c>
      <c r="E111">
        <v>3</v>
      </c>
      <c r="F111">
        <v>2</v>
      </c>
      <c r="G111">
        <v>1</v>
      </c>
      <c r="H111">
        <v>8</v>
      </c>
      <c r="I111">
        <v>8</v>
      </c>
      <c r="J111" t="s">
        <v>19</v>
      </c>
      <c r="K111">
        <v>2</v>
      </c>
      <c r="L111">
        <v>2</v>
      </c>
      <c r="M111" t="s">
        <v>19</v>
      </c>
      <c r="N111">
        <v>0</v>
      </c>
      <c r="O111">
        <v>0</v>
      </c>
      <c r="P111" t="s">
        <v>19</v>
      </c>
    </row>
    <row r="112" spans="1:16">
      <c r="A112" t="s">
        <v>824</v>
      </c>
      <c r="B112">
        <v>14</v>
      </c>
      <c r="C112">
        <v>12</v>
      </c>
      <c r="D112">
        <v>2</v>
      </c>
      <c r="E112">
        <v>5</v>
      </c>
      <c r="F112">
        <v>4</v>
      </c>
      <c r="G112">
        <v>1</v>
      </c>
      <c r="H112">
        <v>5</v>
      </c>
      <c r="I112">
        <v>4</v>
      </c>
      <c r="J112">
        <v>1</v>
      </c>
      <c r="K112">
        <v>4</v>
      </c>
      <c r="L112">
        <v>4</v>
      </c>
      <c r="M112" t="s">
        <v>19</v>
      </c>
      <c r="N112" t="s">
        <v>19</v>
      </c>
      <c r="O112" t="s">
        <v>19</v>
      </c>
      <c r="P112" t="s">
        <v>19</v>
      </c>
    </row>
    <row r="113" spans="1:16">
      <c r="A113" t="s">
        <v>823</v>
      </c>
      <c r="B113">
        <v>16</v>
      </c>
      <c r="C113">
        <v>16</v>
      </c>
      <c r="D113" t="s">
        <v>19</v>
      </c>
      <c r="E113">
        <v>14</v>
      </c>
      <c r="F113">
        <v>14</v>
      </c>
      <c r="G113" t="s">
        <v>19</v>
      </c>
      <c r="H113">
        <v>2</v>
      </c>
      <c r="I113">
        <v>2</v>
      </c>
      <c r="J113" t="s">
        <v>19</v>
      </c>
      <c r="K113">
        <v>1</v>
      </c>
      <c r="L113">
        <v>1</v>
      </c>
      <c r="M113" t="s">
        <v>19</v>
      </c>
      <c r="N113" t="s">
        <v>19</v>
      </c>
      <c r="O113" t="s">
        <v>19</v>
      </c>
      <c r="P113" t="s">
        <v>19</v>
      </c>
    </row>
    <row r="114" spans="1:16">
      <c r="A114" t="s">
        <v>822</v>
      </c>
      <c r="B114" t="s">
        <v>19</v>
      </c>
      <c r="C114" t="s">
        <v>19</v>
      </c>
      <c r="D114" t="s">
        <v>19</v>
      </c>
      <c r="E114" t="s">
        <v>19</v>
      </c>
      <c r="F114" t="s">
        <v>19</v>
      </c>
      <c r="G114" t="s">
        <v>19</v>
      </c>
      <c r="H114" t="s">
        <v>19</v>
      </c>
      <c r="I114" t="s">
        <v>19</v>
      </c>
      <c r="J114" t="s">
        <v>19</v>
      </c>
      <c r="K114" t="s">
        <v>19</v>
      </c>
      <c r="L114" t="s">
        <v>19</v>
      </c>
      <c r="M114" t="s">
        <v>19</v>
      </c>
      <c r="N114" t="s">
        <v>19</v>
      </c>
      <c r="O114" t="s">
        <v>19</v>
      </c>
      <c r="P114" t="s">
        <v>19</v>
      </c>
    </row>
    <row r="115" spans="1:16">
      <c r="A115" t="s">
        <v>821</v>
      </c>
      <c r="B115" t="s">
        <v>19</v>
      </c>
      <c r="C115" t="s">
        <v>19</v>
      </c>
      <c r="D115" t="s">
        <v>19</v>
      </c>
      <c r="E115" t="s">
        <v>19</v>
      </c>
      <c r="F115" t="s">
        <v>19</v>
      </c>
      <c r="G115" t="s">
        <v>19</v>
      </c>
      <c r="H115" t="s">
        <v>19</v>
      </c>
      <c r="I115" t="s">
        <v>19</v>
      </c>
      <c r="J115" t="s">
        <v>19</v>
      </c>
      <c r="K115" t="s">
        <v>19</v>
      </c>
      <c r="L115" t="s">
        <v>19</v>
      </c>
      <c r="M115" t="s">
        <v>19</v>
      </c>
      <c r="N115" t="s">
        <v>19</v>
      </c>
      <c r="O115" t="s">
        <v>19</v>
      </c>
      <c r="P115" t="s">
        <v>19</v>
      </c>
    </row>
    <row r="116" spans="1:16">
      <c r="A116" t="s">
        <v>820</v>
      </c>
      <c r="B116" t="s">
        <v>19</v>
      </c>
      <c r="C116" t="s">
        <v>19</v>
      </c>
      <c r="D116" t="s">
        <v>19</v>
      </c>
      <c r="E116" t="s">
        <v>19</v>
      </c>
      <c r="F116" t="s">
        <v>19</v>
      </c>
      <c r="G116" t="s">
        <v>19</v>
      </c>
      <c r="H116" t="s">
        <v>19</v>
      </c>
      <c r="I116" t="s">
        <v>19</v>
      </c>
      <c r="J116" t="s">
        <v>19</v>
      </c>
      <c r="K116" t="s">
        <v>19</v>
      </c>
      <c r="L116" t="s">
        <v>19</v>
      </c>
      <c r="M116" t="s">
        <v>19</v>
      </c>
      <c r="N116" t="s">
        <v>19</v>
      </c>
      <c r="O116" t="s">
        <v>19</v>
      </c>
      <c r="P116" t="s">
        <v>19</v>
      </c>
    </row>
    <row r="117" spans="1:16">
      <c r="A117" t="s">
        <v>819</v>
      </c>
      <c r="B117">
        <v>5</v>
      </c>
      <c r="C117">
        <v>5</v>
      </c>
      <c r="D117">
        <v>1</v>
      </c>
      <c r="E117">
        <v>2</v>
      </c>
      <c r="F117">
        <v>2</v>
      </c>
      <c r="G117">
        <v>1</v>
      </c>
      <c r="H117">
        <v>2</v>
      </c>
      <c r="I117">
        <v>2</v>
      </c>
      <c r="J117" t="s">
        <v>19</v>
      </c>
      <c r="K117">
        <v>0</v>
      </c>
      <c r="L117">
        <v>0</v>
      </c>
      <c r="M117" t="s">
        <v>19</v>
      </c>
      <c r="N117">
        <v>0</v>
      </c>
      <c r="O117">
        <v>0</v>
      </c>
      <c r="P117" t="s">
        <v>19</v>
      </c>
    </row>
    <row r="118" spans="1:16">
      <c r="A118" t="s">
        <v>818</v>
      </c>
      <c r="B118">
        <v>4</v>
      </c>
      <c r="C118">
        <v>4</v>
      </c>
      <c r="D118">
        <v>1</v>
      </c>
      <c r="E118">
        <v>3</v>
      </c>
      <c r="F118">
        <v>2</v>
      </c>
      <c r="G118">
        <v>1</v>
      </c>
      <c r="H118">
        <v>1</v>
      </c>
      <c r="I118">
        <v>1</v>
      </c>
      <c r="J118" t="s">
        <v>19</v>
      </c>
      <c r="K118">
        <v>1</v>
      </c>
      <c r="L118">
        <v>1</v>
      </c>
      <c r="M118" t="s">
        <v>19</v>
      </c>
      <c r="N118" t="s">
        <v>19</v>
      </c>
      <c r="O118" t="s">
        <v>19</v>
      </c>
      <c r="P118" t="s">
        <v>19</v>
      </c>
    </row>
    <row r="119" spans="1:16">
      <c r="A119" t="s">
        <v>817</v>
      </c>
      <c r="B119">
        <v>3</v>
      </c>
      <c r="C119">
        <v>3</v>
      </c>
      <c r="D119">
        <v>1</v>
      </c>
      <c r="E119">
        <v>2</v>
      </c>
      <c r="F119">
        <v>2</v>
      </c>
      <c r="G119">
        <v>0</v>
      </c>
      <c r="H119">
        <v>1</v>
      </c>
      <c r="I119">
        <v>1</v>
      </c>
      <c r="J119">
        <v>0</v>
      </c>
      <c r="K119" t="s">
        <v>19</v>
      </c>
      <c r="L119" t="s">
        <v>19</v>
      </c>
      <c r="M119" t="s">
        <v>19</v>
      </c>
      <c r="N119" t="s">
        <v>19</v>
      </c>
      <c r="O119" t="s">
        <v>19</v>
      </c>
      <c r="P119" t="s">
        <v>19</v>
      </c>
    </row>
    <row r="120" spans="1:16">
      <c r="A120" t="s">
        <v>816</v>
      </c>
      <c r="B120">
        <v>6</v>
      </c>
      <c r="C120">
        <v>3</v>
      </c>
      <c r="D120">
        <v>3</v>
      </c>
      <c r="E120">
        <v>2</v>
      </c>
      <c r="F120">
        <v>1</v>
      </c>
      <c r="G120">
        <v>1</v>
      </c>
      <c r="H120">
        <v>3</v>
      </c>
      <c r="I120">
        <v>1</v>
      </c>
      <c r="J120">
        <v>2</v>
      </c>
      <c r="K120">
        <v>1</v>
      </c>
      <c r="L120">
        <v>1</v>
      </c>
      <c r="M120" t="s">
        <v>19</v>
      </c>
      <c r="N120" t="s">
        <v>19</v>
      </c>
      <c r="O120" t="s">
        <v>19</v>
      </c>
      <c r="P120" t="s">
        <v>19</v>
      </c>
    </row>
    <row r="121" spans="1:16">
      <c r="A121" t="s">
        <v>815</v>
      </c>
      <c r="B121">
        <v>3</v>
      </c>
      <c r="C121">
        <v>1</v>
      </c>
      <c r="D121">
        <v>2</v>
      </c>
      <c r="E121">
        <v>2</v>
      </c>
      <c r="F121">
        <v>1</v>
      </c>
      <c r="G121">
        <v>1</v>
      </c>
      <c r="H121">
        <v>2</v>
      </c>
      <c r="I121">
        <v>0</v>
      </c>
      <c r="J121">
        <v>1</v>
      </c>
      <c r="K121">
        <v>0</v>
      </c>
      <c r="L121">
        <v>0</v>
      </c>
      <c r="M121" t="s">
        <v>19</v>
      </c>
      <c r="N121" t="s">
        <v>19</v>
      </c>
      <c r="O121" t="s">
        <v>19</v>
      </c>
      <c r="P121" t="s">
        <v>19</v>
      </c>
    </row>
  </sheetData>
  <phoneticPr fontId="40"/>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8" tint="-0.499984740745262"/>
  </sheetPr>
  <dimension ref="A1:BL123"/>
  <sheetViews>
    <sheetView topLeftCell="AS1" zoomScale="90" zoomScaleNormal="90" workbookViewId="0">
      <selection activeCell="F60" sqref="F60"/>
    </sheetView>
  </sheetViews>
  <sheetFormatPr defaultRowHeight="13.5"/>
  <sheetData>
    <row r="1" spans="1:64">
      <c r="A1" t="s">
        <v>788</v>
      </c>
      <c r="B1" t="s">
        <v>787</v>
      </c>
      <c r="C1" s="271">
        <v>42278</v>
      </c>
    </row>
    <row r="2" spans="1:64">
      <c r="A2" t="s">
        <v>947</v>
      </c>
    </row>
    <row r="3" spans="1:64">
      <c r="A3" t="s">
        <v>938</v>
      </c>
    </row>
    <row r="4" spans="1:64">
      <c r="A4" t="s">
        <v>946</v>
      </c>
    </row>
    <row r="5" spans="1:64">
      <c r="A5" t="s">
        <v>945</v>
      </c>
    </row>
    <row r="6" spans="1:64">
      <c r="A6" t="s">
        <v>944</v>
      </c>
    </row>
    <row r="7" spans="1:64">
      <c r="B7" t="s">
        <v>44</v>
      </c>
      <c r="E7" t="s">
        <v>797</v>
      </c>
      <c r="H7" t="s">
        <v>779</v>
      </c>
      <c r="K7" t="s">
        <v>778</v>
      </c>
      <c r="N7" t="s">
        <v>809</v>
      </c>
      <c r="Q7" t="s">
        <v>806</v>
      </c>
      <c r="T7" t="s">
        <v>805</v>
      </c>
      <c r="W7" t="s">
        <v>804</v>
      </c>
      <c r="Z7" t="s">
        <v>932</v>
      </c>
      <c r="AC7" t="s">
        <v>931</v>
      </c>
      <c r="AF7" t="s">
        <v>801</v>
      </c>
      <c r="AI7" t="s">
        <v>943</v>
      </c>
      <c r="AL7" t="s">
        <v>793</v>
      </c>
      <c r="AO7" t="s">
        <v>775</v>
      </c>
      <c r="AR7" t="s">
        <v>794</v>
      </c>
      <c r="AU7" t="s">
        <v>769</v>
      </c>
      <c r="AX7" t="s">
        <v>810</v>
      </c>
      <c r="BA7" t="s">
        <v>791</v>
      </c>
      <c r="BD7" t="s">
        <v>777</v>
      </c>
      <c r="BG7" t="s">
        <v>767</v>
      </c>
      <c r="BJ7" t="s">
        <v>792</v>
      </c>
    </row>
    <row r="8" spans="1:64">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c r="Z8" t="s">
        <v>44</v>
      </c>
      <c r="AA8" t="s">
        <v>790</v>
      </c>
      <c r="AB8" t="s">
        <v>765</v>
      </c>
      <c r="AC8" t="s">
        <v>44</v>
      </c>
      <c r="AD8" t="s">
        <v>790</v>
      </c>
      <c r="AE8" t="s">
        <v>765</v>
      </c>
      <c r="AF8" t="s">
        <v>44</v>
      </c>
      <c r="AG8" t="s">
        <v>790</v>
      </c>
      <c r="AH8" t="s">
        <v>765</v>
      </c>
      <c r="AI8" t="s">
        <v>44</v>
      </c>
      <c r="AJ8" t="s">
        <v>790</v>
      </c>
      <c r="AK8" t="s">
        <v>765</v>
      </c>
      <c r="AL8" t="s">
        <v>44</v>
      </c>
      <c r="AM8" t="s">
        <v>790</v>
      </c>
      <c r="AN8" t="s">
        <v>765</v>
      </c>
      <c r="AO8" t="s">
        <v>44</v>
      </c>
      <c r="AP8" t="s">
        <v>790</v>
      </c>
      <c r="AQ8" t="s">
        <v>765</v>
      </c>
      <c r="AR8" t="s">
        <v>44</v>
      </c>
      <c r="AS8" t="s">
        <v>790</v>
      </c>
      <c r="AT8" t="s">
        <v>765</v>
      </c>
      <c r="AU8" t="s">
        <v>44</v>
      </c>
      <c r="AV8" t="s">
        <v>790</v>
      </c>
      <c r="AW8" t="s">
        <v>765</v>
      </c>
      <c r="AX8" t="s">
        <v>44</v>
      </c>
      <c r="AY8" t="s">
        <v>790</v>
      </c>
      <c r="AZ8" t="s">
        <v>765</v>
      </c>
      <c r="BA8" t="s">
        <v>44</v>
      </c>
      <c r="BB8" t="s">
        <v>790</v>
      </c>
      <c r="BC8" t="s">
        <v>765</v>
      </c>
      <c r="BD8" t="s">
        <v>44</v>
      </c>
      <c r="BE8" t="s">
        <v>790</v>
      </c>
      <c r="BF8" t="s">
        <v>765</v>
      </c>
      <c r="BG8" t="s">
        <v>44</v>
      </c>
      <c r="BH8" t="s">
        <v>790</v>
      </c>
      <c r="BI8" t="s">
        <v>765</v>
      </c>
      <c r="BJ8" t="s">
        <v>44</v>
      </c>
      <c r="BK8" t="s">
        <v>790</v>
      </c>
      <c r="BL8" t="s">
        <v>765</v>
      </c>
    </row>
    <row r="9" spans="1:64">
      <c r="A9" t="s">
        <v>928</v>
      </c>
      <c r="B9">
        <v>26228</v>
      </c>
      <c r="C9">
        <v>18762</v>
      </c>
      <c r="D9">
        <v>7467</v>
      </c>
      <c r="E9">
        <v>9</v>
      </c>
      <c r="F9">
        <v>5</v>
      </c>
      <c r="G9">
        <v>4</v>
      </c>
      <c r="H9">
        <v>825</v>
      </c>
      <c r="I9">
        <v>387</v>
      </c>
      <c r="J9">
        <v>437</v>
      </c>
      <c r="K9">
        <v>735</v>
      </c>
      <c r="L9">
        <v>422</v>
      </c>
      <c r="M9">
        <v>313</v>
      </c>
      <c r="N9">
        <v>1371</v>
      </c>
      <c r="O9">
        <v>694</v>
      </c>
      <c r="P9">
        <v>677</v>
      </c>
      <c r="Q9">
        <v>74</v>
      </c>
      <c r="R9">
        <v>42</v>
      </c>
      <c r="S9">
        <v>32</v>
      </c>
      <c r="T9">
        <v>80</v>
      </c>
      <c r="U9">
        <v>58</v>
      </c>
      <c r="V9">
        <v>22</v>
      </c>
      <c r="W9">
        <v>9</v>
      </c>
      <c r="X9">
        <v>5</v>
      </c>
      <c r="Y9">
        <v>5</v>
      </c>
      <c r="Z9">
        <v>603</v>
      </c>
      <c r="AA9">
        <v>273</v>
      </c>
      <c r="AB9">
        <v>330</v>
      </c>
      <c r="AC9">
        <v>512</v>
      </c>
      <c r="AD9">
        <v>274</v>
      </c>
      <c r="AE9">
        <v>238</v>
      </c>
      <c r="AF9">
        <v>32</v>
      </c>
      <c r="AG9">
        <v>15</v>
      </c>
      <c r="AH9">
        <v>17</v>
      </c>
      <c r="AI9">
        <v>60</v>
      </c>
      <c r="AJ9">
        <v>28</v>
      </c>
      <c r="AK9">
        <v>33</v>
      </c>
      <c r="AL9">
        <v>614</v>
      </c>
      <c r="AM9">
        <v>238</v>
      </c>
      <c r="AN9">
        <v>376</v>
      </c>
      <c r="AO9">
        <v>96</v>
      </c>
      <c r="AP9">
        <v>84</v>
      </c>
      <c r="AQ9">
        <v>12</v>
      </c>
      <c r="AR9">
        <v>54</v>
      </c>
      <c r="AS9">
        <v>41</v>
      </c>
      <c r="AT9">
        <v>13</v>
      </c>
      <c r="AU9">
        <v>19</v>
      </c>
      <c r="AV9">
        <v>11</v>
      </c>
      <c r="AW9">
        <v>8</v>
      </c>
      <c r="AX9">
        <v>4023</v>
      </c>
      <c r="AY9">
        <v>3721</v>
      </c>
      <c r="AZ9">
        <v>303</v>
      </c>
      <c r="BA9">
        <v>466</v>
      </c>
      <c r="BB9">
        <v>448</v>
      </c>
      <c r="BC9">
        <v>18</v>
      </c>
      <c r="BD9" s="431">
        <v>16394</v>
      </c>
      <c r="BE9">
        <v>11509</v>
      </c>
      <c r="BF9">
        <v>4885</v>
      </c>
      <c r="BG9" s="1060">
        <v>7063</v>
      </c>
      <c r="BH9">
        <v>5619</v>
      </c>
      <c r="BI9">
        <v>1444</v>
      </c>
      <c r="BJ9">
        <v>2090</v>
      </c>
      <c r="BK9">
        <v>1650</v>
      </c>
      <c r="BL9">
        <v>441</v>
      </c>
    </row>
    <row r="10" spans="1:64">
      <c r="A10" t="s">
        <v>927</v>
      </c>
      <c r="B10">
        <v>1160</v>
      </c>
      <c r="C10">
        <v>920</v>
      </c>
      <c r="D10">
        <v>240</v>
      </c>
      <c r="E10">
        <v>0</v>
      </c>
      <c r="F10" t="s">
        <v>19</v>
      </c>
      <c r="G10">
        <v>0</v>
      </c>
      <c r="H10">
        <v>28</v>
      </c>
      <c r="I10">
        <v>12</v>
      </c>
      <c r="J10">
        <v>16</v>
      </c>
      <c r="K10">
        <v>23</v>
      </c>
      <c r="L10">
        <v>10</v>
      </c>
      <c r="M10">
        <v>13</v>
      </c>
      <c r="N10">
        <v>47</v>
      </c>
      <c r="O10">
        <v>20</v>
      </c>
      <c r="P10">
        <v>27</v>
      </c>
      <c r="Q10">
        <v>0</v>
      </c>
      <c r="R10">
        <v>0</v>
      </c>
      <c r="S10" t="s">
        <v>19</v>
      </c>
      <c r="T10">
        <v>2</v>
      </c>
      <c r="U10">
        <v>1</v>
      </c>
      <c r="V10">
        <v>1</v>
      </c>
      <c r="W10">
        <v>0</v>
      </c>
      <c r="X10" t="s">
        <v>19</v>
      </c>
      <c r="Y10">
        <v>0</v>
      </c>
      <c r="Z10">
        <v>24</v>
      </c>
      <c r="AA10">
        <v>10</v>
      </c>
      <c r="AB10">
        <v>14</v>
      </c>
      <c r="AC10">
        <v>20</v>
      </c>
      <c r="AD10">
        <v>9</v>
      </c>
      <c r="AE10">
        <v>11</v>
      </c>
      <c r="AF10">
        <v>1</v>
      </c>
      <c r="AG10">
        <v>1</v>
      </c>
      <c r="AH10">
        <v>1</v>
      </c>
      <c r="AI10">
        <v>0</v>
      </c>
      <c r="AJ10" t="s">
        <v>19</v>
      </c>
      <c r="AK10">
        <v>0</v>
      </c>
      <c r="AL10">
        <v>18</v>
      </c>
      <c r="AM10">
        <v>8</v>
      </c>
      <c r="AN10">
        <v>11</v>
      </c>
      <c r="AO10">
        <v>2</v>
      </c>
      <c r="AP10">
        <v>2</v>
      </c>
      <c r="AQ10">
        <v>0</v>
      </c>
      <c r="AR10">
        <v>3</v>
      </c>
      <c r="AS10">
        <v>2</v>
      </c>
      <c r="AT10">
        <v>1</v>
      </c>
      <c r="AU10" t="s">
        <v>19</v>
      </c>
      <c r="AV10" t="s">
        <v>19</v>
      </c>
      <c r="AW10" t="s">
        <v>19</v>
      </c>
      <c r="AX10">
        <v>146</v>
      </c>
      <c r="AY10">
        <v>136</v>
      </c>
      <c r="AZ10">
        <v>10</v>
      </c>
      <c r="BA10">
        <v>23</v>
      </c>
      <c r="BB10">
        <v>22</v>
      </c>
      <c r="BC10">
        <v>1</v>
      </c>
      <c r="BD10">
        <v>814</v>
      </c>
      <c r="BE10">
        <v>660</v>
      </c>
      <c r="BF10">
        <v>154</v>
      </c>
      <c r="BG10">
        <v>383</v>
      </c>
      <c r="BH10">
        <v>337</v>
      </c>
      <c r="BI10">
        <v>46</v>
      </c>
      <c r="BJ10">
        <v>79</v>
      </c>
      <c r="BK10">
        <v>70</v>
      </c>
      <c r="BL10">
        <v>8</v>
      </c>
    </row>
    <row r="11" spans="1:64">
      <c r="A11" t="s">
        <v>926</v>
      </c>
      <c r="B11">
        <v>391</v>
      </c>
      <c r="C11">
        <v>348</v>
      </c>
      <c r="D11">
        <v>43</v>
      </c>
      <c r="E11" t="s">
        <v>19</v>
      </c>
      <c r="F11" t="s">
        <v>19</v>
      </c>
      <c r="G11" t="s">
        <v>19</v>
      </c>
      <c r="H11">
        <v>3</v>
      </c>
      <c r="I11">
        <v>2</v>
      </c>
      <c r="J11">
        <v>1</v>
      </c>
      <c r="K11">
        <v>16</v>
      </c>
      <c r="L11">
        <v>12</v>
      </c>
      <c r="M11">
        <v>4</v>
      </c>
      <c r="N11">
        <v>18</v>
      </c>
      <c r="O11">
        <v>13</v>
      </c>
      <c r="P11">
        <v>4</v>
      </c>
      <c r="Q11">
        <v>0</v>
      </c>
      <c r="R11">
        <v>0</v>
      </c>
      <c r="S11" t="s">
        <v>19</v>
      </c>
      <c r="T11">
        <v>0</v>
      </c>
      <c r="U11">
        <v>0</v>
      </c>
      <c r="V11" t="s">
        <v>19</v>
      </c>
      <c r="W11" t="s">
        <v>19</v>
      </c>
      <c r="X11" t="s">
        <v>19</v>
      </c>
      <c r="Y11" t="s">
        <v>19</v>
      </c>
      <c r="Z11">
        <v>3</v>
      </c>
      <c r="AA11">
        <v>2</v>
      </c>
      <c r="AB11">
        <v>1</v>
      </c>
      <c r="AC11">
        <v>11</v>
      </c>
      <c r="AD11">
        <v>8</v>
      </c>
      <c r="AE11">
        <v>3</v>
      </c>
      <c r="AF11">
        <v>1</v>
      </c>
      <c r="AG11">
        <v>1</v>
      </c>
      <c r="AH11">
        <v>0</v>
      </c>
      <c r="AI11">
        <v>2</v>
      </c>
      <c r="AJ11">
        <v>2</v>
      </c>
      <c r="AK11">
        <v>0</v>
      </c>
      <c r="AL11">
        <v>6</v>
      </c>
      <c r="AM11">
        <v>2</v>
      </c>
      <c r="AN11">
        <v>4</v>
      </c>
      <c r="AO11">
        <v>0</v>
      </c>
      <c r="AP11">
        <v>0</v>
      </c>
      <c r="AQ11" t="s">
        <v>19</v>
      </c>
      <c r="AR11">
        <v>1</v>
      </c>
      <c r="AS11">
        <v>1</v>
      </c>
      <c r="AT11" t="s">
        <v>19</v>
      </c>
      <c r="AU11" t="s">
        <v>19</v>
      </c>
      <c r="AV11" t="s">
        <v>19</v>
      </c>
      <c r="AW11" t="s">
        <v>19</v>
      </c>
      <c r="AX11">
        <v>49</v>
      </c>
      <c r="AY11">
        <v>46</v>
      </c>
      <c r="AZ11">
        <v>2</v>
      </c>
      <c r="BA11">
        <v>4</v>
      </c>
      <c r="BB11">
        <v>4</v>
      </c>
      <c r="BC11" t="s">
        <v>19</v>
      </c>
      <c r="BD11">
        <v>270</v>
      </c>
      <c r="BE11">
        <v>243</v>
      </c>
      <c r="BF11">
        <v>27</v>
      </c>
      <c r="BG11">
        <v>147</v>
      </c>
      <c r="BH11">
        <v>137</v>
      </c>
      <c r="BI11">
        <v>10</v>
      </c>
      <c r="BJ11">
        <v>29</v>
      </c>
      <c r="BK11">
        <v>27</v>
      </c>
      <c r="BL11">
        <v>2</v>
      </c>
    </row>
    <row r="12" spans="1:64">
      <c r="A12" t="s">
        <v>925</v>
      </c>
      <c r="B12">
        <v>274</v>
      </c>
      <c r="C12">
        <v>235</v>
      </c>
      <c r="D12">
        <v>40</v>
      </c>
      <c r="E12" t="s">
        <v>19</v>
      </c>
      <c r="F12" t="s">
        <v>19</v>
      </c>
      <c r="G12" t="s">
        <v>19</v>
      </c>
      <c r="H12">
        <v>9</v>
      </c>
      <c r="I12">
        <v>6</v>
      </c>
      <c r="J12">
        <v>3</v>
      </c>
      <c r="K12">
        <v>7</v>
      </c>
      <c r="L12">
        <v>6</v>
      </c>
      <c r="M12">
        <v>1</v>
      </c>
      <c r="N12">
        <v>9</v>
      </c>
      <c r="O12">
        <v>6</v>
      </c>
      <c r="P12">
        <v>3</v>
      </c>
      <c r="Q12">
        <v>2</v>
      </c>
      <c r="R12">
        <v>2</v>
      </c>
      <c r="S12" t="s">
        <v>19</v>
      </c>
      <c r="T12" t="s">
        <v>19</v>
      </c>
      <c r="U12" t="s">
        <v>19</v>
      </c>
      <c r="V12" t="s">
        <v>19</v>
      </c>
      <c r="W12" t="s">
        <v>19</v>
      </c>
      <c r="X12" t="s">
        <v>19</v>
      </c>
      <c r="Y12" t="s">
        <v>19</v>
      </c>
      <c r="Z12">
        <v>4</v>
      </c>
      <c r="AA12">
        <v>2</v>
      </c>
      <c r="AB12">
        <v>2</v>
      </c>
      <c r="AC12">
        <v>3</v>
      </c>
      <c r="AD12">
        <v>3</v>
      </c>
      <c r="AE12">
        <v>1</v>
      </c>
      <c r="AF12" t="s">
        <v>19</v>
      </c>
      <c r="AG12" t="s">
        <v>19</v>
      </c>
      <c r="AH12" t="s">
        <v>19</v>
      </c>
      <c r="AI12">
        <v>0</v>
      </c>
      <c r="AJ12" t="s">
        <v>19</v>
      </c>
      <c r="AK12">
        <v>0</v>
      </c>
      <c r="AL12">
        <v>18</v>
      </c>
      <c r="AM12">
        <v>11</v>
      </c>
      <c r="AN12">
        <v>7</v>
      </c>
      <c r="AO12">
        <v>0</v>
      </c>
      <c r="AP12">
        <v>0</v>
      </c>
      <c r="AQ12" t="s">
        <v>19</v>
      </c>
      <c r="AR12">
        <v>0</v>
      </c>
      <c r="AS12">
        <v>0</v>
      </c>
      <c r="AT12" t="s">
        <v>19</v>
      </c>
      <c r="AU12">
        <v>0</v>
      </c>
      <c r="AV12">
        <v>0</v>
      </c>
      <c r="AW12" t="s">
        <v>19</v>
      </c>
      <c r="AX12">
        <v>31</v>
      </c>
      <c r="AY12">
        <v>30</v>
      </c>
      <c r="AZ12">
        <v>1</v>
      </c>
      <c r="BA12">
        <v>6</v>
      </c>
      <c r="BB12">
        <v>6</v>
      </c>
      <c r="BC12" t="s">
        <v>19</v>
      </c>
      <c r="BD12">
        <v>181</v>
      </c>
      <c r="BE12">
        <v>159</v>
      </c>
      <c r="BF12">
        <v>22</v>
      </c>
      <c r="BG12">
        <v>90</v>
      </c>
      <c r="BH12">
        <v>86</v>
      </c>
      <c r="BI12">
        <v>4</v>
      </c>
      <c r="BJ12">
        <v>18</v>
      </c>
      <c r="BK12">
        <v>16</v>
      </c>
      <c r="BL12">
        <v>3</v>
      </c>
    </row>
    <row r="13" spans="1:64">
      <c r="A13" t="s">
        <v>924</v>
      </c>
      <c r="B13">
        <v>406</v>
      </c>
      <c r="C13">
        <v>328</v>
      </c>
      <c r="D13">
        <v>78</v>
      </c>
      <c r="E13" t="s">
        <v>19</v>
      </c>
      <c r="F13" t="s">
        <v>19</v>
      </c>
      <c r="G13" t="s">
        <v>19</v>
      </c>
      <c r="H13">
        <v>16</v>
      </c>
      <c r="I13">
        <v>8</v>
      </c>
      <c r="J13">
        <v>8</v>
      </c>
      <c r="K13">
        <v>12</v>
      </c>
      <c r="L13">
        <v>9</v>
      </c>
      <c r="M13">
        <v>3</v>
      </c>
      <c r="N13">
        <v>22</v>
      </c>
      <c r="O13">
        <v>12</v>
      </c>
      <c r="P13">
        <v>10</v>
      </c>
      <c r="Q13">
        <v>1</v>
      </c>
      <c r="R13">
        <v>1</v>
      </c>
      <c r="S13">
        <v>1</v>
      </c>
      <c r="T13">
        <v>2</v>
      </c>
      <c r="U13">
        <v>2</v>
      </c>
      <c r="V13">
        <v>0</v>
      </c>
      <c r="W13">
        <v>0</v>
      </c>
      <c r="X13" t="s">
        <v>19</v>
      </c>
      <c r="Y13">
        <v>0</v>
      </c>
      <c r="Z13">
        <v>13</v>
      </c>
      <c r="AA13">
        <v>6</v>
      </c>
      <c r="AB13">
        <v>8</v>
      </c>
      <c r="AC13">
        <v>5</v>
      </c>
      <c r="AD13">
        <v>4</v>
      </c>
      <c r="AE13">
        <v>1</v>
      </c>
      <c r="AF13" t="s">
        <v>19</v>
      </c>
      <c r="AG13" t="s">
        <v>19</v>
      </c>
      <c r="AH13" t="s">
        <v>19</v>
      </c>
      <c r="AI13">
        <v>0</v>
      </c>
      <c r="AJ13">
        <v>0</v>
      </c>
      <c r="AK13" t="s">
        <v>19</v>
      </c>
      <c r="AL13">
        <v>8</v>
      </c>
      <c r="AM13">
        <v>2</v>
      </c>
      <c r="AN13">
        <v>6</v>
      </c>
      <c r="AO13">
        <v>1</v>
      </c>
      <c r="AP13">
        <v>1</v>
      </c>
      <c r="AQ13">
        <v>0</v>
      </c>
      <c r="AR13">
        <v>2</v>
      </c>
      <c r="AS13">
        <v>2</v>
      </c>
      <c r="AT13" t="s">
        <v>19</v>
      </c>
      <c r="AU13">
        <v>0</v>
      </c>
      <c r="AV13">
        <v>0</v>
      </c>
      <c r="AW13" t="s">
        <v>19</v>
      </c>
      <c r="AX13">
        <v>69</v>
      </c>
      <c r="AY13">
        <v>67</v>
      </c>
      <c r="AZ13">
        <v>2</v>
      </c>
      <c r="BA13">
        <v>6</v>
      </c>
      <c r="BB13">
        <v>6</v>
      </c>
      <c r="BC13" t="s">
        <v>19</v>
      </c>
      <c r="BD13">
        <v>250</v>
      </c>
      <c r="BE13">
        <v>205</v>
      </c>
      <c r="BF13">
        <v>46</v>
      </c>
      <c r="BG13">
        <v>97</v>
      </c>
      <c r="BH13">
        <v>87</v>
      </c>
      <c r="BI13">
        <v>10</v>
      </c>
      <c r="BJ13">
        <v>25</v>
      </c>
      <c r="BK13">
        <v>23</v>
      </c>
      <c r="BL13">
        <v>3</v>
      </c>
    </row>
    <row r="14" spans="1:64">
      <c r="A14" t="s">
        <v>923</v>
      </c>
      <c r="B14">
        <v>183</v>
      </c>
      <c r="C14">
        <v>153</v>
      </c>
      <c r="D14">
        <v>30</v>
      </c>
      <c r="E14">
        <v>0</v>
      </c>
      <c r="F14" t="s">
        <v>19</v>
      </c>
      <c r="G14">
        <v>0</v>
      </c>
      <c r="H14">
        <v>4</v>
      </c>
      <c r="I14">
        <v>3</v>
      </c>
      <c r="J14">
        <v>1</v>
      </c>
      <c r="K14">
        <v>5</v>
      </c>
      <c r="L14">
        <v>3</v>
      </c>
      <c r="M14">
        <v>2</v>
      </c>
      <c r="N14">
        <v>7</v>
      </c>
      <c r="O14">
        <v>4</v>
      </c>
      <c r="P14">
        <v>3</v>
      </c>
      <c r="Q14" t="s">
        <v>19</v>
      </c>
      <c r="R14" t="s">
        <v>19</v>
      </c>
      <c r="S14" t="s">
        <v>19</v>
      </c>
      <c r="T14">
        <v>0</v>
      </c>
      <c r="U14" t="s">
        <v>19</v>
      </c>
      <c r="V14">
        <v>0</v>
      </c>
      <c r="W14" t="s">
        <v>19</v>
      </c>
      <c r="X14" t="s">
        <v>19</v>
      </c>
      <c r="Y14" t="s">
        <v>19</v>
      </c>
      <c r="Z14">
        <v>3</v>
      </c>
      <c r="AA14">
        <v>2</v>
      </c>
      <c r="AB14">
        <v>1</v>
      </c>
      <c r="AC14">
        <v>3</v>
      </c>
      <c r="AD14">
        <v>2</v>
      </c>
      <c r="AE14">
        <v>2</v>
      </c>
      <c r="AF14">
        <v>1</v>
      </c>
      <c r="AG14">
        <v>1</v>
      </c>
      <c r="AH14">
        <v>0</v>
      </c>
      <c r="AI14" t="s">
        <v>19</v>
      </c>
      <c r="AJ14" t="s">
        <v>19</v>
      </c>
      <c r="AK14" t="s">
        <v>19</v>
      </c>
      <c r="AL14">
        <v>8</v>
      </c>
      <c r="AM14">
        <v>5</v>
      </c>
      <c r="AN14">
        <v>3</v>
      </c>
      <c r="AO14">
        <v>0</v>
      </c>
      <c r="AP14" t="s">
        <v>19</v>
      </c>
      <c r="AQ14">
        <v>0</v>
      </c>
      <c r="AR14">
        <v>0</v>
      </c>
      <c r="AS14" t="s">
        <v>19</v>
      </c>
      <c r="AT14">
        <v>0</v>
      </c>
      <c r="AU14" t="s">
        <v>19</v>
      </c>
      <c r="AV14" t="s">
        <v>19</v>
      </c>
      <c r="AW14" t="s">
        <v>19</v>
      </c>
      <c r="AX14">
        <v>24</v>
      </c>
      <c r="AY14">
        <v>21</v>
      </c>
      <c r="AZ14">
        <v>3</v>
      </c>
      <c r="BA14">
        <v>5</v>
      </c>
      <c r="BB14">
        <v>4</v>
      </c>
      <c r="BC14">
        <v>1</v>
      </c>
      <c r="BD14">
        <v>121</v>
      </c>
      <c r="BE14">
        <v>105</v>
      </c>
      <c r="BF14">
        <v>16</v>
      </c>
      <c r="BG14">
        <v>58</v>
      </c>
      <c r="BH14">
        <v>52</v>
      </c>
      <c r="BI14">
        <v>6</v>
      </c>
      <c r="BJ14">
        <v>13</v>
      </c>
      <c r="BK14">
        <v>13</v>
      </c>
      <c r="BL14">
        <v>1</v>
      </c>
    </row>
    <row r="15" spans="1:64">
      <c r="A15" t="s">
        <v>922</v>
      </c>
      <c r="B15">
        <v>492</v>
      </c>
      <c r="C15">
        <v>433</v>
      </c>
      <c r="D15">
        <v>59</v>
      </c>
      <c r="E15" t="s">
        <v>19</v>
      </c>
      <c r="F15" t="s">
        <v>19</v>
      </c>
      <c r="G15" t="s">
        <v>19</v>
      </c>
      <c r="H15">
        <v>8</v>
      </c>
      <c r="I15">
        <v>5</v>
      </c>
      <c r="J15">
        <v>3</v>
      </c>
      <c r="K15">
        <v>8</v>
      </c>
      <c r="L15">
        <v>4</v>
      </c>
      <c r="M15">
        <v>4</v>
      </c>
      <c r="N15">
        <v>21</v>
      </c>
      <c r="O15">
        <v>15</v>
      </c>
      <c r="P15">
        <v>7</v>
      </c>
      <c r="Q15">
        <v>2</v>
      </c>
      <c r="R15">
        <v>2</v>
      </c>
      <c r="S15">
        <v>0</v>
      </c>
      <c r="T15">
        <v>4</v>
      </c>
      <c r="U15">
        <v>4</v>
      </c>
      <c r="V15" t="s">
        <v>19</v>
      </c>
      <c r="W15" t="s">
        <v>19</v>
      </c>
      <c r="X15" t="s">
        <v>19</v>
      </c>
      <c r="Y15" t="s">
        <v>19</v>
      </c>
      <c r="Z15">
        <v>6</v>
      </c>
      <c r="AA15">
        <v>3</v>
      </c>
      <c r="AB15">
        <v>3</v>
      </c>
      <c r="AC15">
        <v>8</v>
      </c>
      <c r="AD15">
        <v>4</v>
      </c>
      <c r="AE15">
        <v>4</v>
      </c>
      <c r="AF15">
        <v>0</v>
      </c>
      <c r="AG15">
        <v>0</v>
      </c>
      <c r="AH15">
        <v>0</v>
      </c>
      <c r="AI15">
        <v>1</v>
      </c>
      <c r="AJ15">
        <v>1</v>
      </c>
      <c r="AK15" t="s">
        <v>19</v>
      </c>
      <c r="AL15">
        <v>9</v>
      </c>
      <c r="AM15">
        <v>6</v>
      </c>
      <c r="AN15">
        <v>3</v>
      </c>
      <c r="AO15">
        <v>2</v>
      </c>
      <c r="AP15">
        <v>2</v>
      </c>
      <c r="AQ15" t="s">
        <v>19</v>
      </c>
      <c r="AR15">
        <v>1</v>
      </c>
      <c r="AS15">
        <v>0</v>
      </c>
      <c r="AT15">
        <v>0</v>
      </c>
      <c r="AU15">
        <v>0</v>
      </c>
      <c r="AV15" t="s">
        <v>19</v>
      </c>
      <c r="AW15">
        <v>0</v>
      </c>
      <c r="AX15">
        <v>65</v>
      </c>
      <c r="AY15">
        <v>63</v>
      </c>
      <c r="AZ15">
        <v>2</v>
      </c>
      <c r="BA15">
        <v>8</v>
      </c>
      <c r="BB15">
        <v>8</v>
      </c>
      <c r="BC15" t="s">
        <v>19</v>
      </c>
      <c r="BD15">
        <v>345</v>
      </c>
      <c r="BE15">
        <v>309</v>
      </c>
      <c r="BF15">
        <v>37</v>
      </c>
      <c r="BG15">
        <v>179</v>
      </c>
      <c r="BH15">
        <v>168</v>
      </c>
      <c r="BI15">
        <v>12</v>
      </c>
      <c r="BJ15">
        <v>35</v>
      </c>
      <c r="BK15">
        <v>30</v>
      </c>
      <c r="BL15">
        <v>5</v>
      </c>
    </row>
    <row r="16" spans="1:64">
      <c r="A16" t="s">
        <v>921</v>
      </c>
      <c r="B16">
        <v>623</v>
      </c>
      <c r="C16">
        <v>520</v>
      </c>
      <c r="D16">
        <v>103</v>
      </c>
      <c r="E16">
        <v>1</v>
      </c>
      <c r="F16">
        <v>1</v>
      </c>
      <c r="G16" t="s">
        <v>19</v>
      </c>
      <c r="H16">
        <v>21</v>
      </c>
      <c r="I16">
        <v>16</v>
      </c>
      <c r="J16">
        <v>5</v>
      </c>
      <c r="K16">
        <v>32</v>
      </c>
      <c r="L16">
        <v>22</v>
      </c>
      <c r="M16">
        <v>10</v>
      </c>
      <c r="N16">
        <v>38</v>
      </c>
      <c r="O16">
        <v>29</v>
      </c>
      <c r="P16">
        <v>10</v>
      </c>
      <c r="Q16">
        <v>0</v>
      </c>
      <c r="R16" t="s">
        <v>19</v>
      </c>
      <c r="S16">
        <v>0</v>
      </c>
      <c r="T16">
        <v>6</v>
      </c>
      <c r="U16">
        <v>6</v>
      </c>
      <c r="V16">
        <v>0</v>
      </c>
      <c r="W16">
        <v>0</v>
      </c>
      <c r="X16" t="s">
        <v>19</v>
      </c>
      <c r="Y16">
        <v>0</v>
      </c>
      <c r="Z16">
        <v>12</v>
      </c>
      <c r="AA16">
        <v>11</v>
      </c>
      <c r="AB16">
        <v>1</v>
      </c>
      <c r="AC16">
        <v>17</v>
      </c>
      <c r="AD16">
        <v>12</v>
      </c>
      <c r="AE16">
        <v>6</v>
      </c>
      <c r="AF16">
        <v>2</v>
      </c>
      <c r="AG16">
        <v>0</v>
      </c>
      <c r="AH16">
        <v>2</v>
      </c>
      <c r="AI16">
        <v>0</v>
      </c>
      <c r="AJ16" t="s">
        <v>19</v>
      </c>
      <c r="AK16">
        <v>0</v>
      </c>
      <c r="AL16">
        <v>14</v>
      </c>
      <c r="AM16">
        <v>6</v>
      </c>
      <c r="AN16">
        <v>8</v>
      </c>
      <c r="AO16">
        <v>3</v>
      </c>
      <c r="AP16">
        <v>3</v>
      </c>
      <c r="AQ16" t="s">
        <v>19</v>
      </c>
      <c r="AR16">
        <v>1</v>
      </c>
      <c r="AS16">
        <v>1</v>
      </c>
      <c r="AT16" t="s">
        <v>19</v>
      </c>
      <c r="AU16">
        <v>3</v>
      </c>
      <c r="AV16">
        <v>2</v>
      </c>
      <c r="AW16">
        <v>1</v>
      </c>
      <c r="AX16">
        <v>85</v>
      </c>
      <c r="AY16">
        <v>83</v>
      </c>
      <c r="AZ16">
        <v>2</v>
      </c>
      <c r="BA16">
        <v>4</v>
      </c>
      <c r="BB16">
        <v>4</v>
      </c>
      <c r="BC16">
        <v>0</v>
      </c>
      <c r="BD16">
        <v>377</v>
      </c>
      <c r="BE16">
        <v>319</v>
      </c>
      <c r="BF16">
        <v>58</v>
      </c>
      <c r="BG16">
        <v>161</v>
      </c>
      <c r="BH16">
        <v>147</v>
      </c>
      <c r="BI16">
        <v>14</v>
      </c>
      <c r="BJ16">
        <v>47</v>
      </c>
      <c r="BK16">
        <v>38</v>
      </c>
      <c r="BL16">
        <v>9</v>
      </c>
    </row>
    <row r="17" spans="1:64">
      <c r="A17" t="s">
        <v>920</v>
      </c>
      <c r="B17">
        <v>280</v>
      </c>
      <c r="C17">
        <v>226</v>
      </c>
      <c r="D17">
        <v>54</v>
      </c>
      <c r="E17" t="s">
        <v>19</v>
      </c>
      <c r="F17" t="s">
        <v>19</v>
      </c>
      <c r="G17" t="s">
        <v>19</v>
      </c>
      <c r="H17">
        <v>1</v>
      </c>
      <c r="I17">
        <v>0</v>
      </c>
      <c r="J17">
        <v>1</v>
      </c>
      <c r="K17">
        <v>8</v>
      </c>
      <c r="L17">
        <v>5</v>
      </c>
      <c r="M17">
        <v>3</v>
      </c>
      <c r="N17">
        <v>15</v>
      </c>
      <c r="O17">
        <v>11</v>
      </c>
      <c r="P17">
        <v>4</v>
      </c>
      <c r="Q17">
        <v>1</v>
      </c>
      <c r="R17" t="s">
        <v>19</v>
      </c>
      <c r="S17">
        <v>1</v>
      </c>
      <c r="T17">
        <v>0</v>
      </c>
      <c r="U17">
        <v>0</v>
      </c>
      <c r="V17" t="s">
        <v>19</v>
      </c>
      <c r="W17" t="s">
        <v>19</v>
      </c>
      <c r="X17" t="s">
        <v>19</v>
      </c>
      <c r="Y17" t="s">
        <v>19</v>
      </c>
      <c r="Z17">
        <v>9</v>
      </c>
      <c r="AA17">
        <v>7</v>
      </c>
      <c r="AB17">
        <v>1</v>
      </c>
      <c r="AC17">
        <v>4</v>
      </c>
      <c r="AD17">
        <v>3</v>
      </c>
      <c r="AE17">
        <v>2</v>
      </c>
      <c r="AF17" t="s">
        <v>19</v>
      </c>
      <c r="AG17" t="s">
        <v>19</v>
      </c>
      <c r="AH17" t="s">
        <v>19</v>
      </c>
      <c r="AI17">
        <v>1</v>
      </c>
      <c r="AJ17">
        <v>1</v>
      </c>
      <c r="AK17">
        <v>0</v>
      </c>
      <c r="AL17">
        <v>3</v>
      </c>
      <c r="AM17">
        <v>2</v>
      </c>
      <c r="AN17">
        <v>1</v>
      </c>
      <c r="AO17" t="s">
        <v>19</v>
      </c>
      <c r="AP17" t="s">
        <v>19</v>
      </c>
      <c r="AQ17" t="s">
        <v>19</v>
      </c>
      <c r="AR17" t="s">
        <v>19</v>
      </c>
      <c r="AS17" t="s">
        <v>19</v>
      </c>
      <c r="AT17" t="s">
        <v>19</v>
      </c>
      <c r="AU17" t="s">
        <v>19</v>
      </c>
      <c r="AV17" t="s">
        <v>19</v>
      </c>
      <c r="AW17" t="s">
        <v>19</v>
      </c>
      <c r="AX17">
        <v>33</v>
      </c>
      <c r="AY17">
        <v>32</v>
      </c>
      <c r="AZ17">
        <v>1</v>
      </c>
      <c r="BA17">
        <v>3</v>
      </c>
      <c r="BB17">
        <v>3</v>
      </c>
      <c r="BC17" t="s">
        <v>19</v>
      </c>
      <c r="BD17">
        <v>201</v>
      </c>
      <c r="BE17">
        <v>160</v>
      </c>
      <c r="BF17">
        <v>41</v>
      </c>
      <c r="BG17">
        <v>91</v>
      </c>
      <c r="BH17">
        <v>83</v>
      </c>
      <c r="BI17">
        <v>8</v>
      </c>
      <c r="BJ17">
        <v>20</v>
      </c>
      <c r="BK17">
        <v>17</v>
      </c>
      <c r="BL17">
        <v>3</v>
      </c>
    </row>
    <row r="18" spans="1:64">
      <c r="A18" t="s">
        <v>919</v>
      </c>
      <c r="B18">
        <v>294</v>
      </c>
      <c r="C18">
        <v>234</v>
      </c>
      <c r="D18">
        <v>60</v>
      </c>
      <c r="E18">
        <v>0</v>
      </c>
      <c r="F18" t="s">
        <v>19</v>
      </c>
      <c r="G18">
        <v>0</v>
      </c>
      <c r="H18">
        <v>10</v>
      </c>
      <c r="I18">
        <v>8</v>
      </c>
      <c r="J18">
        <v>2</v>
      </c>
      <c r="K18">
        <v>6</v>
      </c>
      <c r="L18">
        <v>2</v>
      </c>
      <c r="M18">
        <v>4</v>
      </c>
      <c r="N18">
        <v>14</v>
      </c>
      <c r="O18">
        <v>9</v>
      </c>
      <c r="P18">
        <v>5</v>
      </c>
      <c r="Q18">
        <v>0</v>
      </c>
      <c r="R18">
        <v>0</v>
      </c>
      <c r="S18" t="s">
        <v>19</v>
      </c>
      <c r="T18">
        <v>0</v>
      </c>
      <c r="U18" t="s">
        <v>19</v>
      </c>
      <c r="V18">
        <v>0</v>
      </c>
      <c r="W18" t="s">
        <v>19</v>
      </c>
      <c r="X18" t="s">
        <v>19</v>
      </c>
      <c r="Y18" t="s">
        <v>19</v>
      </c>
      <c r="Z18">
        <v>6</v>
      </c>
      <c r="AA18">
        <v>5</v>
      </c>
      <c r="AB18">
        <v>1</v>
      </c>
      <c r="AC18">
        <v>8</v>
      </c>
      <c r="AD18">
        <v>4</v>
      </c>
      <c r="AE18">
        <v>4</v>
      </c>
      <c r="AF18" t="s">
        <v>19</v>
      </c>
      <c r="AG18" t="s">
        <v>19</v>
      </c>
      <c r="AH18" t="s">
        <v>19</v>
      </c>
      <c r="AI18" t="s">
        <v>19</v>
      </c>
      <c r="AJ18" t="s">
        <v>19</v>
      </c>
      <c r="AK18" t="s">
        <v>19</v>
      </c>
      <c r="AL18">
        <v>9</v>
      </c>
      <c r="AM18">
        <v>3</v>
      </c>
      <c r="AN18">
        <v>6</v>
      </c>
      <c r="AO18">
        <v>2</v>
      </c>
      <c r="AP18">
        <v>2</v>
      </c>
      <c r="AQ18" t="s">
        <v>19</v>
      </c>
      <c r="AR18">
        <v>2</v>
      </c>
      <c r="AS18">
        <v>2</v>
      </c>
      <c r="AT18" t="s">
        <v>19</v>
      </c>
      <c r="AU18" t="s">
        <v>19</v>
      </c>
      <c r="AV18" t="s">
        <v>19</v>
      </c>
      <c r="AW18" t="s">
        <v>19</v>
      </c>
      <c r="AX18">
        <v>48</v>
      </c>
      <c r="AY18">
        <v>47</v>
      </c>
      <c r="AZ18">
        <v>1</v>
      </c>
      <c r="BA18">
        <v>8</v>
      </c>
      <c r="BB18">
        <v>7</v>
      </c>
      <c r="BC18">
        <v>1</v>
      </c>
      <c r="BD18">
        <v>188</v>
      </c>
      <c r="BE18">
        <v>147</v>
      </c>
      <c r="BF18">
        <v>41</v>
      </c>
      <c r="BG18">
        <v>79</v>
      </c>
      <c r="BH18">
        <v>69</v>
      </c>
      <c r="BI18">
        <v>10</v>
      </c>
      <c r="BJ18">
        <v>16</v>
      </c>
      <c r="BK18">
        <v>15</v>
      </c>
      <c r="BL18">
        <v>1</v>
      </c>
    </row>
    <row r="19" spans="1:64">
      <c r="A19" t="s">
        <v>918</v>
      </c>
      <c r="B19">
        <v>578</v>
      </c>
      <c r="C19">
        <v>438</v>
      </c>
      <c r="D19">
        <v>141</v>
      </c>
      <c r="E19">
        <v>1</v>
      </c>
      <c r="F19" t="s">
        <v>19</v>
      </c>
      <c r="G19">
        <v>1</v>
      </c>
      <c r="H19">
        <v>7</v>
      </c>
      <c r="I19">
        <v>3</v>
      </c>
      <c r="J19">
        <v>4</v>
      </c>
      <c r="K19">
        <v>8</v>
      </c>
      <c r="L19">
        <v>3</v>
      </c>
      <c r="M19">
        <v>4</v>
      </c>
      <c r="N19">
        <v>15</v>
      </c>
      <c r="O19">
        <v>8</v>
      </c>
      <c r="P19">
        <v>6</v>
      </c>
      <c r="Q19">
        <v>0</v>
      </c>
      <c r="R19" t="s">
        <v>19</v>
      </c>
      <c r="S19">
        <v>0</v>
      </c>
      <c r="T19">
        <v>2</v>
      </c>
      <c r="U19">
        <v>2</v>
      </c>
      <c r="V19" t="s">
        <v>19</v>
      </c>
      <c r="W19" t="s">
        <v>19</v>
      </c>
      <c r="X19" t="s">
        <v>19</v>
      </c>
      <c r="Y19" t="s">
        <v>19</v>
      </c>
      <c r="Z19">
        <v>5</v>
      </c>
      <c r="AA19">
        <v>4</v>
      </c>
      <c r="AB19">
        <v>2</v>
      </c>
      <c r="AC19">
        <v>7</v>
      </c>
      <c r="AD19">
        <v>2</v>
      </c>
      <c r="AE19">
        <v>4</v>
      </c>
      <c r="AF19">
        <v>1</v>
      </c>
      <c r="AG19">
        <v>1</v>
      </c>
      <c r="AH19" t="s">
        <v>19</v>
      </c>
      <c r="AI19" t="s">
        <v>19</v>
      </c>
      <c r="AJ19" t="s">
        <v>19</v>
      </c>
      <c r="AK19" t="s">
        <v>19</v>
      </c>
      <c r="AL19">
        <v>6</v>
      </c>
      <c r="AM19">
        <v>2</v>
      </c>
      <c r="AN19">
        <v>4</v>
      </c>
      <c r="AO19" t="s">
        <v>19</v>
      </c>
      <c r="AP19" t="s">
        <v>19</v>
      </c>
      <c r="AQ19" t="s">
        <v>19</v>
      </c>
      <c r="AR19" t="s">
        <v>19</v>
      </c>
      <c r="AS19" t="s">
        <v>19</v>
      </c>
      <c r="AT19" t="s">
        <v>19</v>
      </c>
      <c r="AU19" t="s">
        <v>19</v>
      </c>
      <c r="AV19" t="s">
        <v>19</v>
      </c>
      <c r="AW19" t="s">
        <v>19</v>
      </c>
      <c r="AX19">
        <v>56</v>
      </c>
      <c r="AY19">
        <v>52</v>
      </c>
      <c r="AZ19">
        <v>4</v>
      </c>
      <c r="BA19">
        <v>3</v>
      </c>
      <c r="BB19">
        <v>3</v>
      </c>
      <c r="BC19" t="s">
        <v>19</v>
      </c>
      <c r="BD19">
        <v>458</v>
      </c>
      <c r="BE19">
        <v>348</v>
      </c>
      <c r="BF19">
        <v>110</v>
      </c>
      <c r="BG19">
        <v>172</v>
      </c>
      <c r="BH19">
        <v>139</v>
      </c>
      <c r="BI19">
        <v>33</v>
      </c>
      <c r="BJ19">
        <v>28</v>
      </c>
      <c r="BK19">
        <v>21</v>
      </c>
      <c r="BL19">
        <v>7</v>
      </c>
    </row>
    <row r="20" spans="1:64">
      <c r="A20" t="s">
        <v>917</v>
      </c>
      <c r="B20">
        <v>748</v>
      </c>
      <c r="C20">
        <v>470</v>
      </c>
      <c r="D20">
        <v>278</v>
      </c>
      <c r="E20">
        <v>1</v>
      </c>
      <c r="F20">
        <v>1</v>
      </c>
      <c r="G20">
        <v>1</v>
      </c>
      <c r="H20">
        <v>22</v>
      </c>
      <c r="I20">
        <v>6</v>
      </c>
      <c r="J20">
        <v>16</v>
      </c>
      <c r="K20">
        <v>20</v>
      </c>
      <c r="L20">
        <v>10</v>
      </c>
      <c r="M20">
        <v>10</v>
      </c>
      <c r="N20">
        <v>36</v>
      </c>
      <c r="O20">
        <v>19</v>
      </c>
      <c r="P20">
        <v>17</v>
      </c>
      <c r="Q20">
        <v>4</v>
      </c>
      <c r="R20">
        <v>3</v>
      </c>
      <c r="S20">
        <v>1</v>
      </c>
      <c r="T20">
        <v>5</v>
      </c>
      <c r="U20">
        <v>4</v>
      </c>
      <c r="V20">
        <v>1</v>
      </c>
      <c r="W20" t="s">
        <v>19</v>
      </c>
      <c r="X20" t="s">
        <v>19</v>
      </c>
      <c r="Y20" t="s">
        <v>19</v>
      </c>
      <c r="Z20">
        <v>17</v>
      </c>
      <c r="AA20">
        <v>7</v>
      </c>
      <c r="AB20">
        <v>10</v>
      </c>
      <c r="AC20">
        <v>9</v>
      </c>
      <c r="AD20">
        <v>5</v>
      </c>
      <c r="AE20">
        <v>4</v>
      </c>
      <c r="AF20">
        <v>0</v>
      </c>
      <c r="AG20" t="s">
        <v>19</v>
      </c>
      <c r="AH20">
        <v>0</v>
      </c>
      <c r="AI20">
        <v>1</v>
      </c>
      <c r="AJ20">
        <v>1</v>
      </c>
      <c r="AK20">
        <v>1</v>
      </c>
      <c r="AL20">
        <v>16</v>
      </c>
      <c r="AM20">
        <v>8</v>
      </c>
      <c r="AN20">
        <v>8</v>
      </c>
      <c r="AO20">
        <v>2</v>
      </c>
      <c r="AP20">
        <v>2</v>
      </c>
      <c r="AQ20">
        <v>0</v>
      </c>
      <c r="AR20">
        <v>3</v>
      </c>
      <c r="AS20">
        <v>3</v>
      </c>
      <c r="AT20">
        <v>1</v>
      </c>
      <c r="AU20" t="s">
        <v>19</v>
      </c>
      <c r="AV20" t="s">
        <v>19</v>
      </c>
      <c r="AW20" t="s">
        <v>19</v>
      </c>
      <c r="AX20">
        <v>98</v>
      </c>
      <c r="AY20">
        <v>87</v>
      </c>
      <c r="AZ20">
        <v>12</v>
      </c>
      <c r="BA20">
        <v>12</v>
      </c>
      <c r="BB20">
        <v>12</v>
      </c>
      <c r="BC20">
        <v>1</v>
      </c>
      <c r="BD20">
        <v>451</v>
      </c>
      <c r="BE20">
        <v>271</v>
      </c>
      <c r="BF20">
        <v>181</v>
      </c>
      <c r="BG20">
        <v>157</v>
      </c>
      <c r="BH20">
        <v>101</v>
      </c>
      <c r="BI20">
        <v>56</v>
      </c>
      <c r="BJ20">
        <v>99</v>
      </c>
      <c r="BK20">
        <v>66</v>
      </c>
      <c r="BL20">
        <v>34</v>
      </c>
    </row>
    <row r="21" spans="1:64">
      <c r="A21" t="s">
        <v>916</v>
      </c>
      <c r="B21">
        <v>462</v>
      </c>
      <c r="C21">
        <v>309</v>
      </c>
      <c r="D21">
        <v>153</v>
      </c>
      <c r="E21" t="s">
        <v>19</v>
      </c>
      <c r="F21" t="s">
        <v>19</v>
      </c>
      <c r="G21" t="s">
        <v>19</v>
      </c>
      <c r="H21">
        <v>13</v>
      </c>
      <c r="I21">
        <v>6</v>
      </c>
      <c r="J21">
        <v>7</v>
      </c>
      <c r="K21">
        <v>11</v>
      </c>
      <c r="L21">
        <v>7</v>
      </c>
      <c r="M21">
        <v>4</v>
      </c>
      <c r="N21">
        <v>23</v>
      </c>
      <c r="O21">
        <v>12</v>
      </c>
      <c r="P21">
        <v>10</v>
      </c>
      <c r="Q21">
        <v>2</v>
      </c>
      <c r="R21">
        <v>2</v>
      </c>
      <c r="S21">
        <v>0</v>
      </c>
      <c r="T21">
        <v>1</v>
      </c>
      <c r="U21">
        <v>1</v>
      </c>
      <c r="V21">
        <v>0</v>
      </c>
      <c r="W21">
        <v>0</v>
      </c>
      <c r="X21" t="s">
        <v>19</v>
      </c>
      <c r="Y21">
        <v>0</v>
      </c>
      <c r="Z21">
        <v>10</v>
      </c>
      <c r="AA21">
        <v>5</v>
      </c>
      <c r="AB21">
        <v>5</v>
      </c>
      <c r="AC21">
        <v>9</v>
      </c>
      <c r="AD21">
        <v>5</v>
      </c>
      <c r="AE21">
        <v>4</v>
      </c>
      <c r="AF21" t="s">
        <v>19</v>
      </c>
      <c r="AG21" t="s">
        <v>19</v>
      </c>
      <c r="AH21" t="s">
        <v>19</v>
      </c>
      <c r="AI21">
        <v>1</v>
      </c>
      <c r="AJ21" t="s">
        <v>19</v>
      </c>
      <c r="AK21">
        <v>1</v>
      </c>
      <c r="AL21">
        <v>24</v>
      </c>
      <c r="AM21">
        <v>13</v>
      </c>
      <c r="AN21">
        <v>11</v>
      </c>
      <c r="AO21">
        <v>4</v>
      </c>
      <c r="AP21">
        <v>4</v>
      </c>
      <c r="AQ21">
        <v>0</v>
      </c>
      <c r="AR21">
        <v>1</v>
      </c>
      <c r="AS21">
        <v>1</v>
      </c>
      <c r="AT21" t="s">
        <v>19</v>
      </c>
      <c r="AU21">
        <v>0</v>
      </c>
      <c r="AV21">
        <v>0</v>
      </c>
      <c r="AW21">
        <v>0</v>
      </c>
      <c r="AX21">
        <v>71</v>
      </c>
      <c r="AY21">
        <v>62</v>
      </c>
      <c r="AZ21">
        <v>9</v>
      </c>
      <c r="BA21">
        <v>8</v>
      </c>
      <c r="BB21">
        <v>8</v>
      </c>
      <c r="BC21" t="s">
        <v>19</v>
      </c>
      <c r="BD21">
        <v>269</v>
      </c>
      <c r="BE21">
        <v>169</v>
      </c>
      <c r="BF21">
        <v>101</v>
      </c>
      <c r="BG21">
        <v>110</v>
      </c>
      <c r="BH21">
        <v>82</v>
      </c>
      <c r="BI21">
        <v>28</v>
      </c>
      <c r="BJ21">
        <v>47</v>
      </c>
      <c r="BK21">
        <v>35</v>
      </c>
      <c r="BL21">
        <v>12</v>
      </c>
    </row>
    <row r="22" spans="1:64">
      <c r="A22" t="s">
        <v>915</v>
      </c>
      <c r="B22">
        <v>3018</v>
      </c>
      <c r="C22">
        <v>1877</v>
      </c>
      <c r="D22">
        <v>1141</v>
      </c>
      <c r="E22">
        <v>1</v>
      </c>
      <c r="F22" t="s">
        <v>19</v>
      </c>
      <c r="G22">
        <v>1</v>
      </c>
      <c r="H22">
        <v>138</v>
      </c>
      <c r="I22">
        <v>54</v>
      </c>
      <c r="J22">
        <v>84</v>
      </c>
      <c r="K22">
        <v>69</v>
      </c>
      <c r="L22">
        <v>29</v>
      </c>
      <c r="M22">
        <v>40</v>
      </c>
      <c r="N22">
        <v>194</v>
      </c>
      <c r="O22">
        <v>87</v>
      </c>
      <c r="P22">
        <v>107</v>
      </c>
      <c r="Q22">
        <v>25</v>
      </c>
      <c r="R22">
        <v>10</v>
      </c>
      <c r="S22">
        <v>15</v>
      </c>
      <c r="T22">
        <v>15</v>
      </c>
      <c r="U22">
        <v>9</v>
      </c>
      <c r="V22">
        <v>7</v>
      </c>
      <c r="W22">
        <v>2</v>
      </c>
      <c r="X22">
        <v>0</v>
      </c>
      <c r="Y22">
        <v>2</v>
      </c>
      <c r="Z22">
        <v>79</v>
      </c>
      <c r="AA22">
        <v>33</v>
      </c>
      <c r="AB22">
        <v>46</v>
      </c>
      <c r="AC22">
        <v>41</v>
      </c>
      <c r="AD22">
        <v>18</v>
      </c>
      <c r="AE22">
        <v>23</v>
      </c>
      <c r="AF22">
        <v>9</v>
      </c>
      <c r="AG22">
        <v>5</v>
      </c>
      <c r="AH22">
        <v>4</v>
      </c>
      <c r="AI22">
        <v>23</v>
      </c>
      <c r="AJ22">
        <v>11</v>
      </c>
      <c r="AK22">
        <v>13</v>
      </c>
      <c r="AL22">
        <v>90</v>
      </c>
      <c r="AM22">
        <v>40</v>
      </c>
      <c r="AN22">
        <v>49</v>
      </c>
      <c r="AO22">
        <v>23</v>
      </c>
      <c r="AP22">
        <v>21</v>
      </c>
      <c r="AQ22">
        <v>2</v>
      </c>
      <c r="AR22">
        <v>9</v>
      </c>
      <c r="AS22">
        <v>7</v>
      </c>
      <c r="AT22">
        <v>2</v>
      </c>
      <c r="AU22">
        <v>3</v>
      </c>
      <c r="AV22">
        <v>1</v>
      </c>
      <c r="AW22">
        <v>2</v>
      </c>
      <c r="AX22">
        <v>568</v>
      </c>
      <c r="AY22">
        <v>523</v>
      </c>
      <c r="AZ22">
        <v>45</v>
      </c>
      <c r="BA22">
        <v>77</v>
      </c>
      <c r="BB22">
        <v>76</v>
      </c>
      <c r="BC22">
        <v>1</v>
      </c>
      <c r="BD22">
        <v>1626</v>
      </c>
      <c r="BE22">
        <v>919</v>
      </c>
      <c r="BF22">
        <v>708</v>
      </c>
      <c r="BG22">
        <v>789</v>
      </c>
      <c r="BH22">
        <v>519</v>
      </c>
      <c r="BI22">
        <v>271</v>
      </c>
      <c r="BJ22">
        <v>297</v>
      </c>
      <c r="BK22">
        <v>195</v>
      </c>
      <c r="BL22">
        <v>102</v>
      </c>
    </row>
    <row r="23" spans="1:64">
      <c r="A23" t="s">
        <v>914</v>
      </c>
      <c r="B23">
        <v>1744</v>
      </c>
      <c r="C23">
        <v>937</v>
      </c>
      <c r="D23">
        <v>808</v>
      </c>
      <c r="E23">
        <v>0</v>
      </c>
      <c r="F23">
        <v>0</v>
      </c>
      <c r="G23" t="s">
        <v>19</v>
      </c>
      <c r="H23">
        <v>47</v>
      </c>
      <c r="I23">
        <v>12</v>
      </c>
      <c r="J23">
        <v>35</v>
      </c>
      <c r="K23">
        <v>17</v>
      </c>
      <c r="L23">
        <v>6</v>
      </c>
      <c r="M23">
        <v>11</v>
      </c>
      <c r="N23">
        <v>99</v>
      </c>
      <c r="O23">
        <v>27</v>
      </c>
      <c r="P23">
        <v>72</v>
      </c>
      <c r="Q23">
        <v>1</v>
      </c>
      <c r="R23">
        <v>0</v>
      </c>
      <c r="S23">
        <v>1</v>
      </c>
      <c r="T23">
        <v>2</v>
      </c>
      <c r="U23">
        <v>1</v>
      </c>
      <c r="V23">
        <v>1</v>
      </c>
      <c r="W23">
        <v>1</v>
      </c>
      <c r="X23">
        <v>1</v>
      </c>
      <c r="Y23">
        <v>0</v>
      </c>
      <c r="Z23">
        <v>51</v>
      </c>
      <c r="AA23">
        <v>12</v>
      </c>
      <c r="AB23">
        <v>39</v>
      </c>
      <c r="AC23">
        <v>34</v>
      </c>
      <c r="AD23">
        <v>12</v>
      </c>
      <c r="AE23">
        <v>22</v>
      </c>
      <c r="AF23">
        <v>3</v>
      </c>
      <c r="AG23" t="s">
        <v>19</v>
      </c>
      <c r="AH23">
        <v>3</v>
      </c>
      <c r="AI23">
        <v>8</v>
      </c>
      <c r="AJ23">
        <v>1</v>
      </c>
      <c r="AK23">
        <v>7</v>
      </c>
      <c r="AL23">
        <v>68</v>
      </c>
      <c r="AM23">
        <v>9</v>
      </c>
      <c r="AN23">
        <v>59</v>
      </c>
      <c r="AO23">
        <v>2</v>
      </c>
      <c r="AP23">
        <v>1</v>
      </c>
      <c r="AQ23">
        <v>1</v>
      </c>
      <c r="AR23">
        <v>0</v>
      </c>
      <c r="AS23" t="s">
        <v>19</v>
      </c>
      <c r="AT23">
        <v>0</v>
      </c>
      <c r="AU23">
        <v>1</v>
      </c>
      <c r="AV23">
        <v>1</v>
      </c>
      <c r="AW23">
        <v>1</v>
      </c>
      <c r="AX23">
        <v>304</v>
      </c>
      <c r="AY23">
        <v>262</v>
      </c>
      <c r="AZ23">
        <v>43</v>
      </c>
      <c r="BA23">
        <v>21</v>
      </c>
      <c r="BB23">
        <v>20</v>
      </c>
      <c r="BC23">
        <v>1</v>
      </c>
      <c r="BD23">
        <v>1062</v>
      </c>
      <c r="BE23">
        <v>528</v>
      </c>
      <c r="BF23">
        <v>534</v>
      </c>
      <c r="BG23">
        <v>354</v>
      </c>
      <c r="BH23">
        <v>215</v>
      </c>
      <c r="BI23">
        <v>139</v>
      </c>
      <c r="BJ23">
        <v>144</v>
      </c>
      <c r="BK23">
        <v>92</v>
      </c>
      <c r="BL23">
        <v>52</v>
      </c>
    </row>
    <row r="24" spans="1:64">
      <c r="A24" t="s">
        <v>913</v>
      </c>
      <c r="B24">
        <v>750</v>
      </c>
      <c r="C24">
        <v>634</v>
      </c>
      <c r="D24">
        <v>116</v>
      </c>
      <c r="E24" t="s">
        <v>19</v>
      </c>
      <c r="F24" t="s">
        <v>19</v>
      </c>
      <c r="G24" t="s">
        <v>19</v>
      </c>
      <c r="H24">
        <v>24</v>
      </c>
      <c r="I24">
        <v>14</v>
      </c>
      <c r="J24">
        <v>10</v>
      </c>
      <c r="K24">
        <v>20</v>
      </c>
      <c r="L24">
        <v>14</v>
      </c>
      <c r="M24">
        <v>6</v>
      </c>
      <c r="N24">
        <v>41</v>
      </c>
      <c r="O24">
        <v>29</v>
      </c>
      <c r="P24">
        <v>12</v>
      </c>
      <c r="Q24">
        <v>6</v>
      </c>
      <c r="R24">
        <v>4</v>
      </c>
      <c r="S24">
        <v>2</v>
      </c>
      <c r="T24">
        <v>1</v>
      </c>
      <c r="U24">
        <v>0</v>
      </c>
      <c r="V24">
        <v>0</v>
      </c>
      <c r="W24">
        <v>1</v>
      </c>
      <c r="X24">
        <v>1</v>
      </c>
      <c r="Y24" t="s">
        <v>19</v>
      </c>
      <c r="Z24">
        <v>19</v>
      </c>
      <c r="AA24">
        <v>13</v>
      </c>
      <c r="AB24">
        <v>6</v>
      </c>
      <c r="AC24">
        <v>14</v>
      </c>
      <c r="AD24">
        <v>11</v>
      </c>
      <c r="AE24">
        <v>4</v>
      </c>
      <c r="AF24">
        <v>0</v>
      </c>
      <c r="AG24">
        <v>0</v>
      </c>
      <c r="AH24" t="s">
        <v>19</v>
      </c>
      <c r="AI24">
        <v>0</v>
      </c>
      <c r="AJ24" t="s">
        <v>19</v>
      </c>
      <c r="AK24">
        <v>0</v>
      </c>
      <c r="AL24">
        <v>7</v>
      </c>
      <c r="AM24">
        <v>4</v>
      </c>
      <c r="AN24">
        <v>3</v>
      </c>
      <c r="AO24">
        <v>2</v>
      </c>
      <c r="AP24">
        <v>2</v>
      </c>
      <c r="AQ24" t="s">
        <v>19</v>
      </c>
      <c r="AR24">
        <v>1</v>
      </c>
      <c r="AS24">
        <v>1</v>
      </c>
      <c r="AT24" t="s">
        <v>19</v>
      </c>
      <c r="AU24">
        <v>0</v>
      </c>
      <c r="AV24">
        <v>0</v>
      </c>
      <c r="AW24">
        <v>0</v>
      </c>
      <c r="AX24">
        <v>99</v>
      </c>
      <c r="AY24">
        <v>96</v>
      </c>
      <c r="AZ24">
        <v>3</v>
      </c>
      <c r="BA24">
        <v>30</v>
      </c>
      <c r="BB24">
        <v>29</v>
      </c>
      <c r="BC24">
        <v>1</v>
      </c>
      <c r="BD24">
        <v>507</v>
      </c>
      <c r="BE24">
        <v>433</v>
      </c>
      <c r="BF24">
        <v>74</v>
      </c>
      <c r="BG24">
        <v>277</v>
      </c>
      <c r="BH24">
        <v>254</v>
      </c>
      <c r="BI24">
        <v>24</v>
      </c>
      <c r="BJ24">
        <v>49</v>
      </c>
      <c r="BK24">
        <v>41</v>
      </c>
      <c r="BL24">
        <v>8</v>
      </c>
    </row>
    <row r="25" spans="1:64">
      <c r="A25" t="s">
        <v>912</v>
      </c>
      <c r="B25">
        <v>410</v>
      </c>
      <c r="C25">
        <v>284</v>
      </c>
      <c r="D25">
        <v>126</v>
      </c>
      <c r="E25" t="s">
        <v>19</v>
      </c>
      <c r="F25" t="s">
        <v>19</v>
      </c>
      <c r="G25" t="s">
        <v>19</v>
      </c>
      <c r="H25">
        <v>15</v>
      </c>
      <c r="I25">
        <v>7</v>
      </c>
      <c r="J25">
        <v>9</v>
      </c>
      <c r="K25">
        <v>13</v>
      </c>
      <c r="L25">
        <v>6</v>
      </c>
      <c r="M25">
        <v>7</v>
      </c>
      <c r="N25">
        <v>18</v>
      </c>
      <c r="O25">
        <v>6</v>
      </c>
      <c r="P25">
        <v>12</v>
      </c>
      <c r="Q25">
        <v>2</v>
      </c>
      <c r="R25">
        <v>1</v>
      </c>
      <c r="S25">
        <v>0</v>
      </c>
      <c r="T25">
        <v>0</v>
      </c>
      <c r="U25">
        <v>0</v>
      </c>
      <c r="V25" t="s">
        <v>19</v>
      </c>
      <c r="W25" t="s">
        <v>19</v>
      </c>
      <c r="X25" t="s">
        <v>19</v>
      </c>
      <c r="Y25" t="s">
        <v>19</v>
      </c>
      <c r="Z25">
        <v>8</v>
      </c>
      <c r="AA25">
        <v>3</v>
      </c>
      <c r="AB25">
        <v>5</v>
      </c>
      <c r="AC25">
        <v>6</v>
      </c>
      <c r="AD25">
        <v>1</v>
      </c>
      <c r="AE25">
        <v>5</v>
      </c>
      <c r="AF25">
        <v>1</v>
      </c>
      <c r="AG25" t="s">
        <v>19</v>
      </c>
      <c r="AH25">
        <v>1</v>
      </c>
      <c r="AI25">
        <v>2</v>
      </c>
      <c r="AJ25">
        <v>1</v>
      </c>
      <c r="AK25">
        <v>1</v>
      </c>
      <c r="AL25">
        <v>14</v>
      </c>
      <c r="AM25">
        <v>6</v>
      </c>
      <c r="AN25">
        <v>9</v>
      </c>
      <c r="AO25">
        <v>2</v>
      </c>
      <c r="AP25">
        <v>2</v>
      </c>
      <c r="AQ25" t="s">
        <v>19</v>
      </c>
      <c r="AR25">
        <v>1</v>
      </c>
      <c r="AS25">
        <v>0</v>
      </c>
      <c r="AT25">
        <v>0</v>
      </c>
      <c r="AU25">
        <v>0</v>
      </c>
      <c r="AV25" t="s">
        <v>19</v>
      </c>
      <c r="AW25">
        <v>0</v>
      </c>
      <c r="AX25">
        <v>71</v>
      </c>
      <c r="AY25">
        <v>66</v>
      </c>
      <c r="AZ25">
        <v>6</v>
      </c>
      <c r="BA25">
        <v>7</v>
      </c>
      <c r="BB25">
        <v>7</v>
      </c>
      <c r="BC25">
        <v>1</v>
      </c>
      <c r="BD25">
        <v>242</v>
      </c>
      <c r="BE25">
        <v>168</v>
      </c>
      <c r="BF25">
        <v>74</v>
      </c>
      <c r="BG25">
        <v>117</v>
      </c>
      <c r="BH25">
        <v>88</v>
      </c>
      <c r="BI25">
        <v>30</v>
      </c>
      <c r="BJ25">
        <v>33</v>
      </c>
      <c r="BK25">
        <v>24</v>
      </c>
      <c r="BL25">
        <v>9</v>
      </c>
    </row>
    <row r="26" spans="1:64">
      <c r="A26" t="s">
        <v>911</v>
      </c>
      <c r="B26">
        <v>236</v>
      </c>
      <c r="C26">
        <v>172</v>
      </c>
      <c r="D26">
        <v>63</v>
      </c>
      <c r="E26" t="s">
        <v>19</v>
      </c>
      <c r="F26" t="s">
        <v>19</v>
      </c>
      <c r="G26" t="s">
        <v>19</v>
      </c>
      <c r="H26">
        <v>6</v>
      </c>
      <c r="I26">
        <v>4</v>
      </c>
      <c r="J26">
        <v>1</v>
      </c>
      <c r="K26">
        <v>10</v>
      </c>
      <c r="L26">
        <v>6</v>
      </c>
      <c r="M26">
        <v>4</v>
      </c>
      <c r="N26">
        <v>7</v>
      </c>
      <c r="O26">
        <v>1</v>
      </c>
      <c r="P26">
        <v>6</v>
      </c>
      <c r="Q26">
        <v>0</v>
      </c>
      <c r="R26" t="s">
        <v>19</v>
      </c>
      <c r="S26">
        <v>0</v>
      </c>
      <c r="T26">
        <v>1</v>
      </c>
      <c r="U26" t="s">
        <v>19</v>
      </c>
      <c r="V26">
        <v>1</v>
      </c>
      <c r="W26" t="s">
        <v>19</v>
      </c>
      <c r="X26" t="s">
        <v>19</v>
      </c>
      <c r="Y26" t="s">
        <v>19</v>
      </c>
      <c r="Z26">
        <v>2</v>
      </c>
      <c r="AA26">
        <v>1</v>
      </c>
      <c r="AB26">
        <v>1</v>
      </c>
      <c r="AC26">
        <v>4</v>
      </c>
      <c r="AD26">
        <v>0</v>
      </c>
      <c r="AE26">
        <v>4</v>
      </c>
      <c r="AF26" t="s">
        <v>19</v>
      </c>
      <c r="AG26" t="s">
        <v>19</v>
      </c>
      <c r="AH26" t="s">
        <v>19</v>
      </c>
      <c r="AI26" t="s">
        <v>19</v>
      </c>
      <c r="AJ26" t="s">
        <v>19</v>
      </c>
      <c r="AK26" t="s">
        <v>19</v>
      </c>
      <c r="AL26">
        <v>2</v>
      </c>
      <c r="AM26">
        <v>1</v>
      </c>
      <c r="AN26">
        <v>1</v>
      </c>
      <c r="AO26">
        <v>0</v>
      </c>
      <c r="AP26">
        <v>0</v>
      </c>
      <c r="AQ26" t="s">
        <v>19</v>
      </c>
      <c r="AR26" t="s">
        <v>19</v>
      </c>
      <c r="AS26" t="s">
        <v>19</v>
      </c>
      <c r="AT26" t="s">
        <v>19</v>
      </c>
      <c r="AU26" t="s">
        <v>19</v>
      </c>
      <c r="AV26" t="s">
        <v>19</v>
      </c>
      <c r="AW26" t="s">
        <v>19</v>
      </c>
      <c r="AX26">
        <v>26</v>
      </c>
      <c r="AY26">
        <v>24</v>
      </c>
      <c r="AZ26">
        <v>2</v>
      </c>
      <c r="BA26">
        <v>3</v>
      </c>
      <c r="BB26">
        <v>3</v>
      </c>
      <c r="BC26">
        <v>0</v>
      </c>
      <c r="BD26">
        <v>173</v>
      </c>
      <c r="BE26">
        <v>125</v>
      </c>
      <c r="BF26">
        <v>48</v>
      </c>
      <c r="BG26">
        <v>73</v>
      </c>
      <c r="BH26">
        <v>60</v>
      </c>
      <c r="BI26">
        <v>12</v>
      </c>
      <c r="BJ26">
        <v>13</v>
      </c>
      <c r="BK26">
        <v>11</v>
      </c>
      <c r="BL26">
        <v>2</v>
      </c>
    </row>
    <row r="27" spans="1:64">
      <c r="A27" t="s">
        <v>910</v>
      </c>
      <c r="B27">
        <v>335</v>
      </c>
      <c r="C27">
        <v>255</v>
      </c>
      <c r="D27">
        <v>80</v>
      </c>
      <c r="E27">
        <v>0</v>
      </c>
      <c r="F27" t="s">
        <v>19</v>
      </c>
      <c r="G27">
        <v>0</v>
      </c>
      <c r="H27">
        <v>6</v>
      </c>
      <c r="I27">
        <v>3</v>
      </c>
      <c r="J27">
        <v>3</v>
      </c>
      <c r="K27">
        <v>11</v>
      </c>
      <c r="L27">
        <v>8</v>
      </c>
      <c r="M27">
        <v>3</v>
      </c>
      <c r="N27">
        <v>18</v>
      </c>
      <c r="O27">
        <v>11</v>
      </c>
      <c r="P27">
        <v>7</v>
      </c>
      <c r="Q27">
        <v>1</v>
      </c>
      <c r="R27">
        <v>1</v>
      </c>
      <c r="S27">
        <v>0</v>
      </c>
      <c r="T27">
        <v>3</v>
      </c>
      <c r="U27">
        <v>2</v>
      </c>
      <c r="V27">
        <v>1</v>
      </c>
      <c r="W27">
        <v>0</v>
      </c>
      <c r="X27" t="s">
        <v>19</v>
      </c>
      <c r="Y27">
        <v>0</v>
      </c>
      <c r="Z27">
        <v>5</v>
      </c>
      <c r="AA27">
        <v>3</v>
      </c>
      <c r="AB27">
        <v>2</v>
      </c>
      <c r="AC27">
        <v>8</v>
      </c>
      <c r="AD27">
        <v>5</v>
      </c>
      <c r="AE27">
        <v>3</v>
      </c>
      <c r="AF27">
        <v>0</v>
      </c>
      <c r="AG27" t="s">
        <v>19</v>
      </c>
      <c r="AH27">
        <v>0</v>
      </c>
      <c r="AI27">
        <v>1</v>
      </c>
      <c r="AJ27" t="s">
        <v>19</v>
      </c>
      <c r="AK27">
        <v>1</v>
      </c>
      <c r="AL27">
        <v>4</v>
      </c>
      <c r="AM27">
        <v>1</v>
      </c>
      <c r="AN27">
        <v>3</v>
      </c>
      <c r="AO27">
        <v>1</v>
      </c>
      <c r="AP27">
        <v>1</v>
      </c>
      <c r="AQ27">
        <v>0</v>
      </c>
      <c r="AR27" t="s">
        <v>19</v>
      </c>
      <c r="AS27" t="s">
        <v>19</v>
      </c>
      <c r="AT27" t="s">
        <v>19</v>
      </c>
      <c r="AU27">
        <v>1</v>
      </c>
      <c r="AV27">
        <v>0</v>
      </c>
      <c r="AW27">
        <v>0</v>
      </c>
      <c r="AX27">
        <v>59</v>
      </c>
      <c r="AY27">
        <v>56</v>
      </c>
      <c r="AZ27">
        <v>3</v>
      </c>
      <c r="BA27">
        <v>4</v>
      </c>
      <c r="BB27">
        <v>4</v>
      </c>
      <c r="BC27" t="s">
        <v>19</v>
      </c>
      <c r="BD27">
        <v>209</v>
      </c>
      <c r="BE27">
        <v>152</v>
      </c>
      <c r="BF27">
        <v>57</v>
      </c>
      <c r="BG27">
        <v>110</v>
      </c>
      <c r="BH27">
        <v>91</v>
      </c>
      <c r="BI27">
        <v>19</v>
      </c>
      <c r="BJ27">
        <v>26</v>
      </c>
      <c r="BK27">
        <v>21</v>
      </c>
      <c r="BL27">
        <v>5</v>
      </c>
    </row>
    <row r="28" spans="1:64">
      <c r="A28" t="s">
        <v>909</v>
      </c>
      <c r="B28">
        <v>177</v>
      </c>
      <c r="C28">
        <v>112</v>
      </c>
      <c r="D28">
        <v>65</v>
      </c>
      <c r="E28" t="s">
        <v>19</v>
      </c>
      <c r="F28" t="s">
        <v>19</v>
      </c>
      <c r="G28" t="s">
        <v>19</v>
      </c>
      <c r="H28">
        <v>5</v>
      </c>
      <c r="I28">
        <v>3</v>
      </c>
      <c r="J28">
        <v>2</v>
      </c>
      <c r="K28">
        <v>6</v>
      </c>
      <c r="L28">
        <v>3</v>
      </c>
      <c r="M28">
        <v>3</v>
      </c>
      <c r="N28">
        <v>6</v>
      </c>
      <c r="O28">
        <v>4</v>
      </c>
      <c r="P28">
        <v>2</v>
      </c>
      <c r="Q28">
        <v>0</v>
      </c>
      <c r="R28">
        <v>0</v>
      </c>
      <c r="S28" t="s">
        <v>19</v>
      </c>
      <c r="T28">
        <v>1</v>
      </c>
      <c r="U28">
        <v>1</v>
      </c>
      <c r="V28" t="s">
        <v>19</v>
      </c>
      <c r="W28" t="s">
        <v>19</v>
      </c>
      <c r="X28" t="s">
        <v>19</v>
      </c>
      <c r="Y28" t="s">
        <v>19</v>
      </c>
      <c r="Z28">
        <v>3</v>
      </c>
      <c r="AA28">
        <v>2</v>
      </c>
      <c r="AB28">
        <v>1</v>
      </c>
      <c r="AC28">
        <v>2</v>
      </c>
      <c r="AD28">
        <v>1</v>
      </c>
      <c r="AE28">
        <v>1</v>
      </c>
      <c r="AF28" t="s">
        <v>19</v>
      </c>
      <c r="AG28" t="s">
        <v>19</v>
      </c>
      <c r="AH28" t="s">
        <v>19</v>
      </c>
      <c r="AI28" t="s">
        <v>19</v>
      </c>
      <c r="AJ28" t="s">
        <v>19</v>
      </c>
      <c r="AK28" t="s">
        <v>19</v>
      </c>
      <c r="AL28">
        <v>6</v>
      </c>
      <c r="AM28">
        <v>3</v>
      </c>
      <c r="AN28">
        <v>3</v>
      </c>
      <c r="AO28">
        <v>0</v>
      </c>
      <c r="AP28">
        <v>0</v>
      </c>
      <c r="AQ28" t="s">
        <v>19</v>
      </c>
      <c r="AR28" t="s">
        <v>19</v>
      </c>
      <c r="AS28" t="s">
        <v>19</v>
      </c>
      <c r="AT28" t="s">
        <v>19</v>
      </c>
      <c r="AU28">
        <v>1</v>
      </c>
      <c r="AV28" t="s">
        <v>19</v>
      </c>
      <c r="AW28">
        <v>1</v>
      </c>
      <c r="AX28">
        <v>19</v>
      </c>
      <c r="AY28">
        <v>18</v>
      </c>
      <c r="AZ28">
        <v>1</v>
      </c>
      <c r="BA28">
        <v>2</v>
      </c>
      <c r="BB28">
        <v>2</v>
      </c>
      <c r="BC28" t="s">
        <v>19</v>
      </c>
      <c r="BD28">
        <v>107</v>
      </c>
      <c r="BE28">
        <v>68</v>
      </c>
      <c r="BF28">
        <v>39</v>
      </c>
      <c r="BG28">
        <v>38</v>
      </c>
      <c r="BH28">
        <v>30</v>
      </c>
      <c r="BI28">
        <v>8</v>
      </c>
      <c r="BJ28">
        <v>27</v>
      </c>
      <c r="BK28">
        <v>13</v>
      </c>
      <c r="BL28">
        <v>14</v>
      </c>
    </row>
    <row r="29" spans="1:64">
      <c r="A29" t="s">
        <v>908</v>
      </c>
      <c r="B29">
        <v>852</v>
      </c>
      <c r="C29">
        <v>624</v>
      </c>
      <c r="D29">
        <v>229</v>
      </c>
      <c r="E29">
        <v>0</v>
      </c>
      <c r="F29">
        <v>0</v>
      </c>
      <c r="G29" t="s">
        <v>19</v>
      </c>
      <c r="H29">
        <v>50</v>
      </c>
      <c r="I29">
        <v>30</v>
      </c>
      <c r="J29">
        <v>20</v>
      </c>
      <c r="K29">
        <v>36</v>
      </c>
      <c r="L29">
        <v>22</v>
      </c>
      <c r="M29">
        <v>14</v>
      </c>
      <c r="N29">
        <v>43</v>
      </c>
      <c r="O29">
        <v>23</v>
      </c>
      <c r="P29">
        <v>20</v>
      </c>
      <c r="Q29">
        <v>1</v>
      </c>
      <c r="R29">
        <v>1</v>
      </c>
      <c r="S29">
        <v>0</v>
      </c>
      <c r="T29">
        <v>2</v>
      </c>
      <c r="U29">
        <v>1</v>
      </c>
      <c r="V29">
        <v>1</v>
      </c>
      <c r="W29" t="s">
        <v>19</v>
      </c>
      <c r="X29" t="s">
        <v>19</v>
      </c>
      <c r="Y29" t="s">
        <v>19</v>
      </c>
      <c r="Z29">
        <v>23</v>
      </c>
      <c r="AA29">
        <v>11</v>
      </c>
      <c r="AB29">
        <v>12</v>
      </c>
      <c r="AC29">
        <v>16</v>
      </c>
      <c r="AD29">
        <v>9</v>
      </c>
      <c r="AE29">
        <v>7</v>
      </c>
      <c r="AF29">
        <v>1</v>
      </c>
      <c r="AG29">
        <v>1</v>
      </c>
      <c r="AH29" t="s">
        <v>19</v>
      </c>
      <c r="AI29">
        <v>0</v>
      </c>
      <c r="AJ29" t="s">
        <v>19</v>
      </c>
      <c r="AK29">
        <v>0</v>
      </c>
      <c r="AL29">
        <v>26</v>
      </c>
      <c r="AM29">
        <v>8</v>
      </c>
      <c r="AN29">
        <v>19</v>
      </c>
      <c r="AO29">
        <v>1</v>
      </c>
      <c r="AP29">
        <v>1</v>
      </c>
      <c r="AQ29">
        <v>0</v>
      </c>
      <c r="AR29">
        <v>1</v>
      </c>
      <c r="AS29">
        <v>1</v>
      </c>
      <c r="AT29">
        <v>0</v>
      </c>
      <c r="AU29">
        <v>1</v>
      </c>
      <c r="AV29">
        <v>1</v>
      </c>
      <c r="AW29">
        <v>0</v>
      </c>
      <c r="AX29">
        <v>145</v>
      </c>
      <c r="AY29">
        <v>135</v>
      </c>
      <c r="AZ29">
        <v>10</v>
      </c>
      <c r="BA29">
        <v>15</v>
      </c>
      <c r="BB29">
        <v>15</v>
      </c>
      <c r="BC29">
        <v>1</v>
      </c>
      <c r="BD29">
        <v>489</v>
      </c>
      <c r="BE29">
        <v>358</v>
      </c>
      <c r="BF29">
        <v>131</v>
      </c>
      <c r="BG29">
        <v>228</v>
      </c>
      <c r="BH29">
        <v>185</v>
      </c>
      <c r="BI29">
        <v>43</v>
      </c>
      <c r="BJ29">
        <v>60</v>
      </c>
      <c r="BK29">
        <v>45</v>
      </c>
      <c r="BL29">
        <v>15</v>
      </c>
    </row>
    <row r="30" spans="1:64">
      <c r="A30" t="s">
        <v>907</v>
      </c>
      <c r="B30">
        <v>362</v>
      </c>
      <c r="C30">
        <v>249</v>
      </c>
      <c r="D30">
        <v>113</v>
      </c>
      <c r="E30">
        <v>0</v>
      </c>
      <c r="F30">
        <v>0</v>
      </c>
      <c r="G30" t="s">
        <v>19</v>
      </c>
      <c r="H30">
        <v>8</v>
      </c>
      <c r="I30">
        <v>3</v>
      </c>
      <c r="J30">
        <v>4</v>
      </c>
      <c r="K30">
        <v>11</v>
      </c>
      <c r="L30">
        <v>6</v>
      </c>
      <c r="M30">
        <v>6</v>
      </c>
      <c r="N30">
        <v>17</v>
      </c>
      <c r="O30">
        <v>8</v>
      </c>
      <c r="P30">
        <v>10</v>
      </c>
      <c r="Q30">
        <v>1</v>
      </c>
      <c r="R30">
        <v>1</v>
      </c>
      <c r="S30" t="s">
        <v>19</v>
      </c>
      <c r="T30">
        <v>2</v>
      </c>
      <c r="U30">
        <v>2</v>
      </c>
      <c r="V30" t="s">
        <v>19</v>
      </c>
      <c r="W30">
        <v>0</v>
      </c>
      <c r="X30" t="s">
        <v>19</v>
      </c>
      <c r="Y30">
        <v>0</v>
      </c>
      <c r="Z30">
        <v>7</v>
      </c>
      <c r="AA30">
        <v>2</v>
      </c>
      <c r="AB30">
        <v>5</v>
      </c>
      <c r="AC30">
        <v>7</v>
      </c>
      <c r="AD30">
        <v>2</v>
      </c>
      <c r="AE30">
        <v>4</v>
      </c>
      <c r="AF30">
        <v>0</v>
      </c>
      <c r="AG30">
        <v>0</v>
      </c>
      <c r="AH30" t="s">
        <v>19</v>
      </c>
      <c r="AI30">
        <v>1</v>
      </c>
      <c r="AJ30">
        <v>1</v>
      </c>
      <c r="AK30">
        <v>0</v>
      </c>
      <c r="AL30">
        <v>5</v>
      </c>
      <c r="AM30">
        <v>1</v>
      </c>
      <c r="AN30">
        <v>4</v>
      </c>
      <c r="AO30">
        <v>7</v>
      </c>
      <c r="AP30">
        <v>6</v>
      </c>
      <c r="AQ30">
        <v>1</v>
      </c>
      <c r="AR30">
        <v>0</v>
      </c>
      <c r="AS30" t="s">
        <v>19</v>
      </c>
      <c r="AT30">
        <v>0</v>
      </c>
      <c r="AU30">
        <v>2</v>
      </c>
      <c r="AV30">
        <v>2</v>
      </c>
      <c r="AW30" t="s">
        <v>19</v>
      </c>
      <c r="AX30">
        <v>55</v>
      </c>
      <c r="AY30">
        <v>47</v>
      </c>
      <c r="AZ30">
        <v>8</v>
      </c>
      <c r="BA30">
        <v>5</v>
      </c>
      <c r="BB30">
        <v>5</v>
      </c>
      <c r="BC30">
        <v>0</v>
      </c>
      <c r="BD30">
        <v>228</v>
      </c>
      <c r="BE30">
        <v>154</v>
      </c>
      <c r="BF30">
        <v>74</v>
      </c>
      <c r="BG30">
        <v>103</v>
      </c>
      <c r="BH30">
        <v>83</v>
      </c>
      <c r="BI30">
        <v>20</v>
      </c>
      <c r="BJ30">
        <v>29</v>
      </c>
      <c r="BK30">
        <v>22</v>
      </c>
      <c r="BL30">
        <v>7</v>
      </c>
    </row>
    <row r="31" spans="1:64">
      <c r="A31" t="s">
        <v>906</v>
      </c>
      <c r="B31">
        <v>861</v>
      </c>
      <c r="C31">
        <v>595</v>
      </c>
      <c r="D31">
        <v>266</v>
      </c>
      <c r="E31" t="s">
        <v>19</v>
      </c>
      <c r="F31" t="s">
        <v>19</v>
      </c>
      <c r="G31" t="s">
        <v>19</v>
      </c>
      <c r="H31">
        <v>37</v>
      </c>
      <c r="I31">
        <v>12</v>
      </c>
      <c r="J31">
        <v>25</v>
      </c>
      <c r="K31">
        <v>21</v>
      </c>
      <c r="L31">
        <v>10</v>
      </c>
      <c r="M31">
        <v>11</v>
      </c>
      <c r="N31">
        <v>49</v>
      </c>
      <c r="O31">
        <v>25</v>
      </c>
      <c r="P31">
        <v>25</v>
      </c>
      <c r="Q31">
        <v>1</v>
      </c>
      <c r="R31">
        <v>1</v>
      </c>
      <c r="S31">
        <v>0</v>
      </c>
      <c r="T31">
        <v>3</v>
      </c>
      <c r="U31">
        <v>2</v>
      </c>
      <c r="V31">
        <v>0</v>
      </c>
      <c r="W31">
        <v>1</v>
      </c>
      <c r="X31">
        <v>1</v>
      </c>
      <c r="Y31" t="s">
        <v>19</v>
      </c>
      <c r="Z31">
        <v>25</v>
      </c>
      <c r="AA31">
        <v>9</v>
      </c>
      <c r="AB31">
        <v>16</v>
      </c>
      <c r="AC31">
        <v>10</v>
      </c>
      <c r="AD31">
        <v>5</v>
      </c>
      <c r="AE31">
        <v>5</v>
      </c>
      <c r="AF31">
        <v>2</v>
      </c>
      <c r="AG31">
        <v>2</v>
      </c>
      <c r="AH31">
        <v>1</v>
      </c>
      <c r="AI31">
        <v>7</v>
      </c>
      <c r="AJ31">
        <v>5</v>
      </c>
      <c r="AK31">
        <v>3</v>
      </c>
      <c r="AL31">
        <v>20</v>
      </c>
      <c r="AM31">
        <v>13</v>
      </c>
      <c r="AN31">
        <v>8</v>
      </c>
      <c r="AO31">
        <v>3</v>
      </c>
      <c r="AP31">
        <v>3</v>
      </c>
      <c r="AQ31" t="s">
        <v>19</v>
      </c>
      <c r="AR31">
        <v>2</v>
      </c>
      <c r="AS31">
        <v>1</v>
      </c>
      <c r="AT31">
        <v>1</v>
      </c>
      <c r="AU31">
        <v>1</v>
      </c>
      <c r="AV31">
        <v>1</v>
      </c>
      <c r="AW31">
        <v>0</v>
      </c>
      <c r="AX31">
        <v>169</v>
      </c>
      <c r="AY31">
        <v>155</v>
      </c>
      <c r="AZ31">
        <v>14</v>
      </c>
      <c r="BA31">
        <v>19</v>
      </c>
      <c r="BB31">
        <v>19</v>
      </c>
      <c r="BC31">
        <v>0</v>
      </c>
      <c r="BD31">
        <v>502</v>
      </c>
      <c r="BE31">
        <v>332</v>
      </c>
      <c r="BF31">
        <v>170</v>
      </c>
      <c r="BG31">
        <v>204</v>
      </c>
      <c r="BH31">
        <v>150</v>
      </c>
      <c r="BI31">
        <v>54</v>
      </c>
      <c r="BJ31">
        <v>59</v>
      </c>
      <c r="BK31">
        <v>45</v>
      </c>
      <c r="BL31">
        <v>14</v>
      </c>
    </row>
    <row r="32" spans="1:64">
      <c r="A32" t="s">
        <v>905</v>
      </c>
      <c r="B32">
        <v>1115</v>
      </c>
      <c r="C32">
        <v>761</v>
      </c>
      <c r="D32">
        <v>354</v>
      </c>
      <c r="E32" t="s">
        <v>19</v>
      </c>
      <c r="F32" t="s">
        <v>19</v>
      </c>
      <c r="G32" t="s">
        <v>19</v>
      </c>
      <c r="H32">
        <v>27</v>
      </c>
      <c r="I32">
        <v>7</v>
      </c>
      <c r="J32">
        <v>20</v>
      </c>
      <c r="K32">
        <v>20</v>
      </c>
      <c r="L32">
        <v>10</v>
      </c>
      <c r="M32">
        <v>10</v>
      </c>
      <c r="N32">
        <v>44</v>
      </c>
      <c r="O32">
        <v>14</v>
      </c>
      <c r="P32">
        <v>31</v>
      </c>
      <c r="Q32">
        <v>1</v>
      </c>
      <c r="R32">
        <v>0</v>
      </c>
      <c r="S32">
        <v>1</v>
      </c>
      <c r="T32">
        <v>1</v>
      </c>
      <c r="U32">
        <v>1</v>
      </c>
      <c r="V32" t="s">
        <v>19</v>
      </c>
      <c r="W32">
        <v>0</v>
      </c>
      <c r="X32" t="s">
        <v>19</v>
      </c>
      <c r="Y32">
        <v>0</v>
      </c>
      <c r="Z32">
        <v>25</v>
      </c>
      <c r="AA32">
        <v>7</v>
      </c>
      <c r="AB32">
        <v>18</v>
      </c>
      <c r="AC32">
        <v>15</v>
      </c>
      <c r="AD32">
        <v>6</v>
      </c>
      <c r="AE32">
        <v>9</v>
      </c>
      <c r="AF32">
        <v>1</v>
      </c>
      <c r="AG32">
        <v>0</v>
      </c>
      <c r="AH32">
        <v>1</v>
      </c>
      <c r="AI32">
        <v>1</v>
      </c>
      <c r="AJ32" t="s">
        <v>19</v>
      </c>
      <c r="AK32">
        <v>1</v>
      </c>
      <c r="AL32">
        <v>10</v>
      </c>
      <c r="AM32">
        <v>2</v>
      </c>
      <c r="AN32">
        <v>8</v>
      </c>
      <c r="AO32">
        <v>2</v>
      </c>
      <c r="AP32">
        <v>1</v>
      </c>
      <c r="AQ32">
        <v>0</v>
      </c>
      <c r="AR32">
        <v>1</v>
      </c>
      <c r="AS32">
        <v>0</v>
      </c>
      <c r="AT32">
        <v>1</v>
      </c>
      <c r="AU32">
        <v>0</v>
      </c>
      <c r="AV32" t="s">
        <v>19</v>
      </c>
      <c r="AW32">
        <v>0</v>
      </c>
      <c r="AX32">
        <v>166</v>
      </c>
      <c r="AY32">
        <v>153</v>
      </c>
      <c r="AZ32">
        <v>13</v>
      </c>
      <c r="BA32">
        <v>21</v>
      </c>
      <c r="BB32">
        <v>20</v>
      </c>
      <c r="BC32">
        <v>1</v>
      </c>
      <c r="BD32">
        <v>763</v>
      </c>
      <c r="BE32">
        <v>503</v>
      </c>
      <c r="BF32">
        <v>260</v>
      </c>
      <c r="BG32">
        <v>284</v>
      </c>
      <c r="BH32">
        <v>221</v>
      </c>
      <c r="BI32">
        <v>63</v>
      </c>
      <c r="BJ32">
        <v>82</v>
      </c>
      <c r="BK32">
        <v>70</v>
      </c>
      <c r="BL32">
        <v>12</v>
      </c>
    </row>
    <row r="33" spans="1:64">
      <c r="A33" t="s">
        <v>904</v>
      </c>
      <c r="B33">
        <v>312</v>
      </c>
      <c r="C33">
        <v>204</v>
      </c>
      <c r="D33">
        <v>108</v>
      </c>
      <c r="E33">
        <v>0</v>
      </c>
      <c r="F33" t="s">
        <v>19</v>
      </c>
      <c r="G33">
        <v>0</v>
      </c>
      <c r="H33">
        <v>5</v>
      </c>
      <c r="I33">
        <v>2</v>
      </c>
      <c r="J33">
        <v>3</v>
      </c>
      <c r="K33">
        <v>10</v>
      </c>
      <c r="L33">
        <v>4</v>
      </c>
      <c r="M33">
        <v>6</v>
      </c>
      <c r="N33">
        <v>16</v>
      </c>
      <c r="O33">
        <v>6</v>
      </c>
      <c r="P33">
        <v>10</v>
      </c>
      <c r="Q33">
        <v>2</v>
      </c>
      <c r="R33">
        <v>0</v>
      </c>
      <c r="S33">
        <v>1</v>
      </c>
      <c r="T33">
        <v>2</v>
      </c>
      <c r="U33">
        <v>1</v>
      </c>
      <c r="V33">
        <v>1</v>
      </c>
      <c r="W33">
        <v>0</v>
      </c>
      <c r="X33" t="s">
        <v>19</v>
      </c>
      <c r="Y33">
        <v>0</v>
      </c>
      <c r="Z33">
        <v>4</v>
      </c>
      <c r="AA33">
        <v>1</v>
      </c>
      <c r="AB33">
        <v>3</v>
      </c>
      <c r="AC33">
        <v>7</v>
      </c>
      <c r="AD33">
        <v>3</v>
      </c>
      <c r="AE33">
        <v>4</v>
      </c>
      <c r="AF33" t="s">
        <v>19</v>
      </c>
      <c r="AG33" t="s">
        <v>19</v>
      </c>
      <c r="AH33" t="s">
        <v>19</v>
      </c>
      <c r="AI33">
        <v>2</v>
      </c>
      <c r="AJ33">
        <v>1</v>
      </c>
      <c r="AK33">
        <v>1</v>
      </c>
      <c r="AL33">
        <v>9</v>
      </c>
      <c r="AM33">
        <v>2</v>
      </c>
      <c r="AN33">
        <v>7</v>
      </c>
      <c r="AO33">
        <v>1</v>
      </c>
      <c r="AP33">
        <v>1</v>
      </c>
      <c r="AQ33">
        <v>0</v>
      </c>
      <c r="AR33">
        <v>1</v>
      </c>
      <c r="AS33" t="s">
        <v>19</v>
      </c>
      <c r="AT33">
        <v>1</v>
      </c>
      <c r="AU33" t="s">
        <v>19</v>
      </c>
      <c r="AV33" t="s">
        <v>19</v>
      </c>
      <c r="AW33" t="s">
        <v>19</v>
      </c>
      <c r="AX33">
        <v>56</v>
      </c>
      <c r="AY33">
        <v>48</v>
      </c>
      <c r="AZ33">
        <v>8</v>
      </c>
      <c r="BA33">
        <v>6</v>
      </c>
      <c r="BB33">
        <v>5</v>
      </c>
      <c r="BC33">
        <v>1</v>
      </c>
      <c r="BD33">
        <v>188</v>
      </c>
      <c r="BE33">
        <v>119</v>
      </c>
      <c r="BF33">
        <v>69</v>
      </c>
      <c r="BG33">
        <v>78</v>
      </c>
      <c r="BH33">
        <v>55</v>
      </c>
      <c r="BI33">
        <v>23</v>
      </c>
      <c r="BJ33">
        <v>27</v>
      </c>
      <c r="BK33">
        <v>23</v>
      </c>
      <c r="BL33">
        <v>5</v>
      </c>
    </row>
    <row r="34" spans="1:64">
      <c r="A34" t="s">
        <v>903</v>
      </c>
      <c r="B34">
        <v>417</v>
      </c>
      <c r="C34">
        <v>265</v>
      </c>
      <c r="D34">
        <v>153</v>
      </c>
      <c r="E34">
        <v>0</v>
      </c>
      <c r="F34" t="s">
        <v>19</v>
      </c>
      <c r="G34">
        <v>0</v>
      </c>
      <c r="H34">
        <v>19</v>
      </c>
      <c r="I34">
        <v>4</v>
      </c>
      <c r="J34">
        <v>15</v>
      </c>
      <c r="K34">
        <v>6</v>
      </c>
      <c r="L34">
        <v>2</v>
      </c>
      <c r="M34">
        <v>4</v>
      </c>
      <c r="N34">
        <v>18</v>
      </c>
      <c r="O34">
        <v>8</v>
      </c>
      <c r="P34">
        <v>10</v>
      </c>
      <c r="Q34">
        <v>0</v>
      </c>
      <c r="R34" t="s">
        <v>19</v>
      </c>
      <c r="S34">
        <v>0</v>
      </c>
      <c r="T34">
        <v>1</v>
      </c>
      <c r="U34">
        <v>0</v>
      </c>
      <c r="V34">
        <v>0</v>
      </c>
      <c r="W34">
        <v>0</v>
      </c>
      <c r="X34">
        <v>0</v>
      </c>
      <c r="Y34" t="s">
        <v>19</v>
      </c>
      <c r="Z34">
        <v>11</v>
      </c>
      <c r="AA34">
        <v>5</v>
      </c>
      <c r="AB34">
        <v>6</v>
      </c>
      <c r="AC34">
        <v>4</v>
      </c>
      <c r="AD34">
        <v>1</v>
      </c>
      <c r="AE34">
        <v>3</v>
      </c>
      <c r="AF34">
        <v>1</v>
      </c>
      <c r="AG34">
        <v>1</v>
      </c>
      <c r="AH34" t="s">
        <v>19</v>
      </c>
      <c r="AI34">
        <v>0</v>
      </c>
      <c r="AJ34" t="s">
        <v>19</v>
      </c>
      <c r="AK34">
        <v>0</v>
      </c>
      <c r="AL34">
        <v>6</v>
      </c>
      <c r="AM34" t="s">
        <v>19</v>
      </c>
      <c r="AN34">
        <v>6</v>
      </c>
      <c r="AO34">
        <v>0</v>
      </c>
      <c r="AP34">
        <v>0</v>
      </c>
      <c r="AQ34" t="s">
        <v>19</v>
      </c>
      <c r="AR34">
        <v>1</v>
      </c>
      <c r="AS34">
        <v>1</v>
      </c>
      <c r="AT34" t="s">
        <v>19</v>
      </c>
      <c r="AU34">
        <v>0</v>
      </c>
      <c r="AV34">
        <v>0</v>
      </c>
      <c r="AW34">
        <v>0</v>
      </c>
      <c r="AX34">
        <v>82</v>
      </c>
      <c r="AY34">
        <v>74</v>
      </c>
      <c r="AZ34">
        <v>7</v>
      </c>
      <c r="BA34">
        <v>10</v>
      </c>
      <c r="BB34">
        <v>9</v>
      </c>
      <c r="BC34">
        <v>1</v>
      </c>
      <c r="BD34">
        <v>257</v>
      </c>
      <c r="BE34">
        <v>151</v>
      </c>
      <c r="BF34">
        <v>106</v>
      </c>
      <c r="BG34">
        <v>116</v>
      </c>
      <c r="BH34">
        <v>82</v>
      </c>
      <c r="BI34">
        <v>34</v>
      </c>
      <c r="BJ34">
        <v>29</v>
      </c>
      <c r="BK34">
        <v>24</v>
      </c>
      <c r="BL34">
        <v>4</v>
      </c>
    </row>
    <row r="35" spans="1:64">
      <c r="A35" t="s">
        <v>902</v>
      </c>
      <c r="B35">
        <v>537</v>
      </c>
      <c r="C35">
        <v>365</v>
      </c>
      <c r="D35">
        <v>172</v>
      </c>
      <c r="E35" t="s">
        <v>19</v>
      </c>
      <c r="F35" t="s">
        <v>19</v>
      </c>
      <c r="G35" t="s">
        <v>19</v>
      </c>
      <c r="H35">
        <v>29</v>
      </c>
      <c r="I35">
        <v>11</v>
      </c>
      <c r="J35">
        <v>18</v>
      </c>
      <c r="K35">
        <v>14</v>
      </c>
      <c r="L35">
        <v>9</v>
      </c>
      <c r="M35">
        <v>5</v>
      </c>
      <c r="N35">
        <v>35</v>
      </c>
      <c r="O35">
        <v>15</v>
      </c>
      <c r="P35">
        <v>19</v>
      </c>
      <c r="Q35">
        <v>0</v>
      </c>
      <c r="R35" t="s">
        <v>19</v>
      </c>
      <c r="S35">
        <v>0</v>
      </c>
      <c r="T35">
        <v>2</v>
      </c>
      <c r="U35">
        <v>2</v>
      </c>
      <c r="V35">
        <v>1</v>
      </c>
      <c r="W35">
        <v>1</v>
      </c>
      <c r="X35" t="s">
        <v>19</v>
      </c>
      <c r="Y35">
        <v>1</v>
      </c>
      <c r="Z35">
        <v>19</v>
      </c>
      <c r="AA35">
        <v>8</v>
      </c>
      <c r="AB35">
        <v>11</v>
      </c>
      <c r="AC35">
        <v>11</v>
      </c>
      <c r="AD35">
        <v>5</v>
      </c>
      <c r="AE35">
        <v>6</v>
      </c>
      <c r="AF35">
        <v>1</v>
      </c>
      <c r="AG35" t="s">
        <v>19</v>
      </c>
      <c r="AH35">
        <v>1</v>
      </c>
      <c r="AI35">
        <v>1</v>
      </c>
      <c r="AJ35" t="s">
        <v>19</v>
      </c>
      <c r="AK35">
        <v>1</v>
      </c>
      <c r="AL35">
        <v>12</v>
      </c>
      <c r="AM35">
        <v>2</v>
      </c>
      <c r="AN35">
        <v>10</v>
      </c>
      <c r="AO35">
        <v>1</v>
      </c>
      <c r="AP35">
        <v>0</v>
      </c>
      <c r="AQ35">
        <v>1</v>
      </c>
      <c r="AR35">
        <v>2</v>
      </c>
      <c r="AS35">
        <v>1</v>
      </c>
      <c r="AT35">
        <v>1</v>
      </c>
      <c r="AU35" t="s">
        <v>19</v>
      </c>
      <c r="AV35" t="s">
        <v>19</v>
      </c>
      <c r="AW35" t="s">
        <v>19</v>
      </c>
      <c r="AX35">
        <v>97</v>
      </c>
      <c r="AY35">
        <v>93</v>
      </c>
      <c r="AZ35">
        <v>4</v>
      </c>
      <c r="BA35">
        <v>13</v>
      </c>
      <c r="BB35">
        <v>13</v>
      </c>
      <c r="BC35" t="s">
        <v>19</v>
      </c>
      <c r="BD35">
        <v>311</v>
      </c>
      <c r="BE35">
        <v>204</v>
      </c>
      <c r="BF35">
        <v>107</v>
      </c>
      <c r="BG35">
        <v>134</v>
      </c>
      <c r="BH35">
        <v>93</v>
      </c>
      <c r="BI35">
        <v>42</v>
      </c>
      <c r="BJ35">
        <v>38</v>
      </c>
      <c r="BK35">
        <v>30</v>
      </c>
      <c r="BL35">
        <v>8</v>
      </c>
    </row>
    <row r="36" spans="1:64">
      <c r="A36" t="s">
        <v>901</v>
      </c>
      <c r="B36">
        <v>1393</v>
      </c>
      <c r="C36">
        <v>856</v>
      </c>
      <c r="D36">
        <v>537</v>
      </c>
      <c r="E36">
        <v>0</v>
      </c>
      <c r="F36" t="s">
        <v>19</v>
      </c>
      <c r="G36">
        <v>0</v>
      </c>
      <c r="H36">
        <v>34</v>
      </c>
      <c r="I36">
        <v>11</v>
      </c>
      <c r="J36">
        <v>23</v>
      </c>
      <c r="K36">
        <v>26</v>
      </c>
      <c r="L36">
        <v>11</v>
      </c>
      <c r="M36">
        <v>15</v>
      </c>
      <c r="N36">
        <v>69</v>
      </c>
      <c r="O36">
        <v>21</v>
      </c>
      <c r="P36">
        <v>48</v>
      </c>
      <c r="Q36">
        <v>2</v>
      </c>
      <c r="R36">
        <v>1</v>
      </c>
      <c r="S36">
        <v>1</v>
      </c>
      <c r="T36">
        <v>3</v>
      </c>
      <c r="U36">
        <v>2</v>
      </c>
      <c r="V36">
        <v>1</v>
      </c>
      <c r="W36" t="s">
        <v>19</v>
      </c>
      <c r="X36" t="s">
        <v>19</v>
      </c>
      <c r="Y36" t="s">
        <v>19</v>
      </c>
      <c r="Z36">
        <v>33</v>
      </c>
      <c r="AA36">
        <v>9</v>
      </c>
      <c r="AB36">
        <v>23</v>
      </c>
      <c r="AC36">
        <v>25</v>
      </c>
      <c r="AD36">
        <v>8</v>
      </c>
      <c r="AE36">
        <v>17</v>
      </c>
      <c r="AF36">
        <v>5</v>
      </c>
      <c r="AG36">
        <v>1</v>
      </c>
      <c r="AH36">
        <v>3</v>
      </c>
      <c r="AI36">
        <v>2</v>
      </c>
      <c r="AJ36" t="s">
        <v>19</v>
      </c>
      <c r="AK36">
        <v>2</v>
      </c>
      <c r="AL36">
        <v>19</v>
      </c>
      <c r="AM36">
        <v>2</v>
      </c>
      <c r="AN36">
        <v>17</v>
      </c>
      <c r="AO36">
        <v>5</v>
      </c>
      <c r="AP36">
        <v>5</v>
      </c>
      <c r="AQ36" t="s">
        <v>19</v>
      </c>
      <c r="AR36">
        <v>5</v>
      </c>
      <c r="AS36">
        <v>4</v>
      </c>
      <c r="AT36">
        <v>1</v>
      </c>
      <c r="AU36">
        <v>0</v>
      </c>
      <c r="AV36">
        <v>0</v>
      </c>
      <c r="AW36">
        <v>0</v>
      </c>
      <c r="AX36">
        <v>197</v>
      </c>
      <c r="AY36">
        <v>183</v>
      </c>
      <c r="AZ36">
        <v>14</v>
      </c>
      <c r="BA36">
        <v>27</v>
      </c>
      <c r="BB36">
        <v>26</v>
      </c>
      <c r="BC36">
        <v>1</v>
      </c>
      <c r="BD36">
        <v>906</v>
      </c>
      <c r="BE36">
        <v>509</v>
      </c>
      <c r="BF36">
        <v>397</v>
      </c>
      <c r="BG36">
        <v>354</v>
      </c>
      <c r="BH36">
        <v>255</v>
      </c>
      <c r="BI36">
        <v>98</v>
      </c>
      <c r="BJ36">
        <v>131</v>
      </c>
      <c r="BK36">
        <v>109</v>
      </c>
      <c r="BL36">
        <v>22</v>
      </c>
    </row>
    <row r="37" spans="1:64">
      <c r="A37" t="s">
        <v>900</v>
      </c>
      <c r="B37">
        <v>921</v>
      </c>
      <c r="C37">
        <v>620</v>
      </c>
      <c r="D37">
        <v>301</v>
      </c>
      <c r="E37" t="s">
        <v>19</v>
      </c>
      <c r="F37" t="s">
        <v>19</v>
      </c>
      <c r="G37" t="s">
        <v>19</v>
      </c>
      <c r="H37">
        <v>41</v>
      </c>
      <c r="I37">
        <v>19</v>
      </c>
      <c r="J37">
        <v>21</v>
      </c>
      <c r="K37">
        <v>21</v>
      </c>
      <c r="L37">
        <v>11</v>
      </c>
      <c r="M37">
        <v>10</v>
      </c>
      <c r="N37">
        <v>47</v>
      </c>
      <c r="O37">
        <v>22</v>
      </c>
      <c r="P37">
        <v>25</v>
      </c>
      <c r="Q37">
        <v>4</v>
      </c>
      <c r="R37">
        <v>3</v>
      </c>
      <c r="S37">
        <v>1</v>
      </c>
      <c r="T37">
        <v>3</v>
      </c>
      <c r="U37">
        <v>2</v>
      </c>
      <c r="V37">
        <v>0</v>
      </c>
      <c r="W37" t="s">
        <v>19</v>
      </c>
      <c r="X37" t="s">
        <v>19</v>
      </c>
      <c r="Y37" t="s">
        <v>19</v>
      </c>
      <c r="Z37">
        <v>27</v>
      </c>
      <c r="AA37">
        <v>13</v>
      </c>
      <c r="AB37">
        <v>15</v>
      </c>
      <c r="AC37">
        <v>13</v>
      </c>
      <c r="AD37">
        <v>4</v>
      </c>
      <c r="AE37">
        <v>9</v>
      </c>
      <c r="AF37">
        <v>1</v>
      </c>
      <c r="AG37">
        <v>1</v>
      </c>
      <c r="AH37">
        <v>1</v>
      </c>
      <c r="AI37">
        <v>1</v>
      </c>
      <c r="AJ37">
        <v>1</v>
      </c>
      <c r="AK37">
        <v>0</v>
      </c>
      <c r="AL37">
        <v>12</v>
      </c>
      <c r="AM37">
        <v>4</v>
      </c>
      <c r="AN37">
        <v>9</v>
      </c>
      <c r="AO37">
        <v>6</v>
      </c>
      <c r="AP37">
        <v>6</v>
      </c>
      <c r="AQ37">
        <v>0</v>
      </c>
      <c r="AR37">
        <v>0</v>
      </c>
      <c r="AS37">
        <v>0</v>
      </c>
      <c r="AT37" t="s">
        <v>19</v>
      </c>
      <c r="AU37">
        <v>0</v>
      </c>
      <c r="AV37">
        <v>0</v>
      </c>
      <c r="AW37" t="s">
        <v>19</v>
      </c>
      <c r="AX37">
        <v>139</v>
      </c>
      <c r="AY37">
        <v>127</v>
      </c>
      <c r="AZ37">
        <v>12</v>
      </c>
      <c r="BA37">
        <v>12</v>
      </c>
      <c r="BB37">
        <v>12</v>
      </c>
      <c r="BC37">
        <v>1</v>
      </c>
      <c r="BD37">
        <v>567</v>
      </c>
      <c r="BE37">
        <v>355</v>
      </c>
      <c r="BF37">
        <v>211</v>
      </c>
      <c r="BG37">
        <v>267</v>
      </c>
      <c r="BH37">
        <v>190</v>
      </c>
      <c r="BI37">
        <v>77</v>
      </c>
      <c r="BJ37">
        <v>88</v>
      </c>
      <c r="BK37">
        <v>77</v>
      </c>
      <c r="BL37">
        <v>11</v>
      </c>
    </row>
    <row r="38" spans="1:64">
      <c r="A38" t="s">
        <v>899</v>
      </c>
      <c r="B38">
        <v>176</v>
      </c>
      <c r="C38">
        <v>134</v>
      </c>
      <c r="D38">
        <v>42</v>
      </c>
      <c r="E38" t="s">
        <v>19</v>
      </c>
      <c r="F38" t="s">
        <v>19</v>
      </c>
      <c r="G38" t="s">
        <v>19</v>
      </c>
      <c r="H38">
        <v>4</v>
      </c>
      <c r="I38">
        <v>3</v>
      </c>
      <c r="J38">
        <v>2</v>
      </c>
      <c r="K38">
        <v>2</v>
      </c>
      <c r="L38">
        <v>2</v>
      </c>
      <c r="M38">
        <v>0</v>
      </c>
      <c r="N38">
        <v>4</v>
      </c>
      <c r="O38">
        <v>3</v>
      </c>
      <c r="P38">
        <v>2</v>
      </c>
      <c r="Q38" t="s">
        <v>19</v>
      </c>
      <c r="R38" t="s">
        <v>19</v>
      </c>
      <c r="S38" t="s">
        <v>19</v>
      </c>
      <c r="T38" t="s">
        <v>19</v>
      </c>
      <c r="U38" t="s">
        <v>19</v>
      </c>
      <c r="V38" t="s">
        <v>19</v>
      </c>
      <c r="W38" t="s">
        <v>19</v>
      </c>
      <c r="X38" t="s">
        <v>19</v>
      </c>
      <c r="Y38" t="s">
        <v>19</v>
      </c>
      <c r="Z38">
        <v>3</v>
      </c>
      <c r="AA38">
        <v>1</v>
      </c>
      <c r="AB38">
        <v>1</v>
      </c>
      <c r="AC38">
        <v>1</v>
      </c>
      <c r="AD38">
        <v>1</v>
      </c>
      <c r="AE38">
        <v>0</v>
      </c>
      <c r="AF38">
        <v>0</v>
      </c>
      <c r="AG38">
        <v>0</v>
      </c>
      <c r="AH38" t="s">
        <v>19</v>
      </c>
      <c r="AI38">
        <v>0</v>
      </c>
      <c r="AJ38" t="s">
        <v>19</v>
      </c>
      <c r="AK38">
        <v>0</v>
      </c>
      <c r="AL38">
        <v>4</v>
      </c>
      <c r="AM38">
        <v>1</v>
      </c>
      <c r="AN38">
        <v>3</v>
      </c>
      <c r="AO38" t="s">
        <v>19</v>
      </c>
      <c r="AP38" t="s">
        <v>19</v>
      </c>
      <c r="AQ38" t="s">
        <v>19</v>
      </c>
      <c r="AR38">
        <v>0</v>
      </c>
      <c r="AS38">
        <v>0</v>
      </c>
      <c r="AT38" t="s">
        <v>19</v>
      </c>
      <c r="AU38" t="s">
        <v>19</v>
      </c>
      <c r="AV38" t="s">
        <v>19</v>
      </c>
      <c r="AW38" t="s">
        <v>19</v>
      </c>
      <c r="AX38">
        <v>30</v>
      </c>
      <c r="AY38">
        <v>27</v>
      </c>
      <c r="AZ38">
        <v>3</v>
      </c>
      <c r="BA38">
        <v>2</v>
      </c>
      <c r="BB38">
        <v>2</v>
      </c>
      <c r="BC38">
        <v>0</v>
      </c>
      <c r="BD38">
        <v>116</v>
      </c>
      <c r="BE38">
        <v>84</v>
      </c>
      <c r="BF38">
        <v>32</v>
      </c>
      <c r="BG38">
        <v>39</v>
      </c>
      <c r="BH38">
        <v>31</v>
      </c>
      <c r="BI38">
        <v>8</v>
      </c>
      <c r="BJ38">
        <v>15</v>
      </c>
      <c r="BK38">
        <v>14</v>
      </c>
      <c r="BL38">
        <v>1</v>
      </c>
    </row>
    <row r="39" spans="1:64">
      <c r="A39" t="s">
        <v>898</v>
      </c>
      <c r="B39">
        <v>173</v>
      </c>
      <c r="C39">
        <v>127</v>
      </c>
      <c r="D39">
        <v>46</v>
      </c>
      <c r="E39" t="s">
        <v>19</v>
      </c>
      <c r="F39" t="s">
        <v>19</v>
      </c>
      <c r="G39" t="s">
        <v>19</v>
      </c>
      <c r="H39">
        <v>3</v>
      </c>
      <c r="I39">
        <v>1</v>
      </c>
      <c r="J39">
        <v>2</v>
      </c>
      <c r="K39">
        <v>4</v>
      </c>
      <c r="L39">
        <v>2</v>
      </c>
      <c r="M39">
        <v>2</v>
      </c>
      <c r="N39">
        <v>6</v>
      </c>
      <c r="O39">
        <v>2</v>
      </c>
      <c r="P39">
        <v>5</v>
      </c>
      <c r="Q39" t="s">
        <v>19</v>
      </c>
      <c r="R39" t="s">
        <v>19</v>
      </c>
      <c r="S39" t="s">
        <v>19</v>
      </c>
      <c r="T39" t="s">
        <v>19</v>
      </c>
      <c r="U39" t="s">
        <v>19</v>
      </c>
      <c r="V39" t="s">
        <v>19</v>
      </c>
      <c r="W39" t="s">
        <v>19</v>
      </c>
      <c r="X39" t="s">
        <v>19</v>
      </c>
      <c r="Y39" t="s">
        <v>19</v>
      </c>
      <c r="Z39">
        <v>3</v>
      </c>
      <c r="AA39">
        <v>1</v>
      </c>
      <c r="AB39">
        <v>2</v>
      </c>
      <c r="AC39">
        <v>3</v>
      </c>
      <c r="AD39">
        <v>1</v>
      </c>
      <c r="AE39">
        <v>2</v>
      </c>
      <c r="AF39">
        <v>0</v>
      </c>
      <c r="AG39" t="s">
        <v>19</v>
      </c>
      <c r="AH39">
        <v>0</v>
      </c>
      <c r="AI39">
        <v>0</v>
      </c>
      <c r="AJ39">
        <v>0</v>
      </c>
      <c r="AK39" t="s">
        <v>19</v>
      </c>
      <c r="AL39">
        <v>5</v>
      </c>
      <c r="AM39">
        <v>3</v>
      </c>
      <c r="AN39">
        <v>2</v>
      </c>
      <c r="AO39">
        <v>0</v>
      </c>
      <c r="AP39">
        <v>0</v>
      </c>
      <c r="AQ39" t="s">
        <v>19</v>
      </c>
      <c r="AR39" t="s">
        <v>19</v>
      </c>
      <c r="AS39" t="s">
        <v>19</v>
      </c>
      <c r="AT39" t="s">
        <v>19</v>
      </c>
      <c r="AU39" t="s">
        <v>19</v>
      </c>
      <c r="AV39" t="s">
        <v>19</v>
      </c>
      <c r="AW39" t="s">
        <v>19</v>
      </c>
      <c r="AX39">
        <v>21</v>
      </c>
      <c r="AY39">
        <v>21</v>
      </c>
      <c r="AZ39">
        <v>0</v>
      </c>
      <c r="BA39">
        <v>1</v>
      </c>
      <c r="BB39">
        <v>1</v>
      </c>
      <c r="BC39" t="s">
        <v>19</v>
      </c>
      <c r="BD39">
        <v>125</v>
      </c>
      <c r="BE39">
        <v>91</v>
      </c>
      <c r="BF39">
        <v>35</v>
      </c>
      <c r="BG39">
        <v>51</v>
      </c>
      <c r="BH39">
        <v>43</v>
      </c>
      <c r="BI39">
        <v>8</v>
      </c>
      <c r="BJ39">
        <v>7</v>
      </c>
      <c r="BK39">
        <v>7</v>
      </c>
      <c r="BL39">
        <v>1</v>
      </c>
    </row>
    <row r="40" spans="1:64">
      <c r="A40" t="s">
        <v>897</v>
      </c>
      <c r="B40">
        <v>236</v>
      </c>
      <c r="C40">
        <v>183</v>
      </c>
      <c r="D40">
        <v>53</v>
      </c>
      <c r="E40">
        <v>0</v>
      </c>
      <c r="F40">
        <v>0</v>
      </c>
      <c r="G40" t="s">
        <v>19</v>
      </c>
      <c r="H40">
        <v>6</v>
      </c>
      <c r="I40">
        <v>3</v>
      </c>
      <c r="J40">
        <v>3</v>
      </c>
      <c r="K40">
        <v>3</v>
      </c>
      <c r="L40">
        <v>0</v>
      </c>
      <c r="M40">
        <v>3</v>
      </c>
      <c r="N40">
        <v>10</v>
      </c>
      <c r="O40">
        <v>7</v>
      </c>
      <c r="P40">
        <v>4</v>
      </c>
      <c r="Q40" t="s">
        <v>19</v>
      </c>
      <c r="R40" t="s">
        <v>19</v>
      </c>
      <c r="S40" t="s">
        <v>19</v>
      </c>
      <c r="T40" t="s">
        <v>19</v>
      </c>
      <c r="U40" t="s">
        <v>19</v>
      </c>
      <c r="V40" t="s">
        <v>19</v>
      </c>
      <c r="W40" t="s">
        <v>19</v>
      </c>
      <c r="X40" t="s">
        <v>19</v>
      </c>
      <c r="Y40" t="s">
        <v>19</v>
      </c>
      <c r="Z40">
        <v>5</v>
      </c>
      <c r="AA40">
        <v>3</v>
      </c>
      <c r="AB40">
        <v>2</v>
      </c>
      <c r="AC40">
        <v>5</v>
      </c>
      <c r="AD40">
        <v>4</v>
      </c>
      <c r="AE40">
        <v>1</v>
      </c>
      <c r="AF40" t="s">
        <v>19</v>
      </c>
      <c r="AG40" t="s">
        <v>19</v>
      </c>
      <c r="AH40" t="s">
        <v>19</v>
      </c>
      <c r="AI40" t="s">
        <v>19</v>
      </c>
      <c r="AJ40" t="s">
        <v>19</v>
      </c>
      <c r="AK40" t="s">
        <v>19</v>
      </c>
      <c r="AL40">
        <v>5</v>
      </c>
      <c r="AM40">
        <v>2</v>
      </c>
      <c r="AN40">
        <v>4</v>
      </c>
      <c r="AO40">
        <v>3</v>
      </c>
      <c r="AP40">
        <v>3</v>
      </c>
      <c r="AQ40" t="s">
        <v>19</v>
      </c>
      <c r="AR40">
        <v>1</v>
      </c>
      <c r="AS40">
        <v>1</v>
      </c>
      <c r="AT40" t="s">
        <v>19</v>
      </c>
      <c r="AU40">
        <v>0</v>
      </c>
      <c r="AV40">
        <v>0</v>
      </c>
      <c r="AW40" t="s">
        <v>19</v>
      </c>
      <c r="AX40">
        <v>39</v>
      </c>
      <c r="AY40">
        <v>39</v>
      </c>
      <c r="AZ40">
        <v>0</v>
      </c>
      <c r="BA40">
        <v>4</v>
      </c>
      <c r="BB40">
        <v>4</v>
      </c>
      <c r="BC40" t="s">
        <v>19</v>
      </c>
      <c r="BD40">
        <v>153</v>
      </c>
      <c r="BE40">
        <v>117</v>
      </c>
      <c r="BF40">
        <v>35</v>
      </c>
      <c r="BG40">
        <v>83</v>
      </c>
      <c r="BH40">
        <v>70</v>
      </c>
      <c r="BI40">
        <v>13</v>
      </c>
      <c r="BJ40">
        <v>18</v>
      </c>
      <c r="BK40">
        <v>13</v>
      </c>
      <c r="BL40">
        <v>5</v>
      </c>
    </row>
    <row r="41" spans="1:64">
      <c r="A41" t="s">
        <v>896</v>
      </c>
      <c r="B41">
        <v>349</v>
      </c>
      <c r="C41">
        <v>241</v>
      </c>
      <c r="D41">
        <v>108</v>
      </c>
      <c r="E41">
        <v>0</v>
      </c>
      <c r="F41">
        <v>0</v>
      </c>
      <c r="G41">
        <v>0</v>
      </c>
      <c r="H41">
        <v>13</v>
      </c>
      <c r="I41">
        <v>7</v>
      </c>
      <c r="J41">
        <v>7</v>
      </c>
      <c r="K41">
        <v>14</v>
      </c>
      <c r="L41">
        <v>8</v>
      </c>
      <c r="M41">
        <v>7</v>
      </c>
      <c r="N41">
        <v>26</v>
      </c>
      <c r="O41">
        <v>16</v>
      </c>
      <c r="P41">
        <v>10</v>
      </c>
      <c r="Q41">
        <v>2</v>
      </c>
      <c r="R41">
        <v>2</v>
      </c>
      <c r="S41">
        <v>0</v>
      </c>
      <c r="T41">
        <v>2</v>
      </c>
      <c r="U41">
        <v>2</v>
      </c>
      <c r="V41" t="s">
        <v>19</v>
      </c>
      <c r="W41">
        <v>1</v>
      </c>
      <c r="X41">
        <v>1</v>
      </c>
      <c r="Y41" t="s">
        <v>19</v>
      </c>
      <c r="Z41">
        <v>10</v>
      </c>
      <c r="AA41">
        <v>5</v>
      </c>
      <c r="AB41">
        <v>5</v>
      </c>
      <c r="AC41">
        <v>11</v>
      </c>
      <c r="AD41">
        <v>6</v>
      </c>
      <c r="AE41">
        <v>5</v>
      </c>
      <c r="AF41" t="s">
        <v>19</v>
      </c>
      <c r="AG41" t="s">
        <v>19</v>
      </c>
      <c r="AH41" t="s">
        <v>19</v>
      </c>
      <c r="AI41" t="s">
        <v>19</v>
      </c>
      <c r="AJ41" t="s">
        <v>19</v>
      </c>
      <c r="AK41" t="s">
        <v>19</v>
      </c>
      <c r="AL41">
        <v>13</v>
      </c>
      <c r="AM41">
        <v>7</v>
      </c>
      <c r="AN41">
        <v>6</v>
      </c>
      <c r="AO41">
        <v>1</v>
      </c>
      <c r="AP41">
        <v>0</v>
      </c>
      <c r="AQ41">
        <v>0</v>
      </c>
      <c r="AR41">
        <v>0</v>
      </c>
      <c r="AS41">
        <v>0</v>
      </c>
      <c r="AT41" t="s">
        <v>19</v>
      </c>
      <c r="AU41">
        <v>0</v>
      </c>
      <c r="AV41">
        <v>0</v>
      </c>
      <c r="AW41" t="s">
        <v>19</v>
      </c>
      <c r="AX41">
        <v>57</v>
      </c>
      <c r="AY41">
        <v>52</v>
      </c>
      <c r="AZ41">
        <v>5</v>
      </c>
      <c r="BA41">
        <v>11</v>
      </c>
      <c r="BB41">
        <v>11</v>
      </c>
      <c r="BC41" t="s">
        <v>19</v>
      </c>
      <c r="BD41">
        <v>202</v>
      </c>
      <c r="BE41">
        <v>133</v>
      </c>
      <c r="BF41">
        <v>69</v>
      </c>
      <c r="BG41">
        <v>80</v>
      </c>
      <c r="BH41">
        <v>64</v>
      </c>
      <c r="BI41">
        <v>16</v>
      </c>
      <c r="BJ41">
        <v>23</v>
      </c>
      <c r="BK41">
        <v>19</v>
      </c>
      <c r="BL41">
        <v>4</v>
      </c>
    </row>
    <row r="42" spans="1:64">
      <c r="A42" t="s">
        <v>895</v>
      </c>
      <c r="B42">
        <v>344</v>
      </c>
      <c r="C42">
        <v>243</v>
      </c>
      <c r="D42">
        <v>102</v>
      </c>
      <c r="E42" t="s">
        <v>19</v>
      </c>
      <c r="F42" t="s">
        <v>19</v>
      </c>
      <c r="G42" t="s">
        <v>19</v>
      </c>
      <c r="H42">
        <v>11</v>
      </c>
      <c r="I42">
        <v>4</v>
      </c>
      <c r="J42">
        <v>7</v>
      </c>
      <c r="K42">
        <v>10</v>
      </c>
      <c r="L42">
        <v>6</v>
      </c>
      <c r="M42">
        <v>4</v>
      </c>
      <c r="N42">
        <v>22</v>
      </c>
      <c r="O42">
        <v>9</v>
      </c>
      <c r="P42">
        <v>13</v>
      </c>
      <c r="Q42">
        <v>1</v>
      </c>
      <c r="R42" t="s">
        <v>19</v>
      </c>
      <c r="S42">
        <v>1</v>
      </c>
      <c r="T42">
        <v>1</v>
      </c>
      <c r="U42">
        <v>1</v>
      </c>
      <c r="V42">
        <v>0</v>
      </c>
      <c r="W42" t="s">
        <v>19</v>
      </c>
      <c r="X42" t="s">
        <v>19</v>
      </c>
      <c r="Y42" t="s">
        <v>19</v>
      </c>
      <c r="Z42">
        <v>11</v>
      </c>
      <c r="AA42">
        <v>4</v>
      </c>
      <c r="AB42">
        <v>7</v>
      </c>
      <c r="AC42">
        <v>9</v>
      </c>
      <c r="AD42">
        <v>4</v>
      </c>
      <c r="AE42">
        <v>5</v>
      </c>
      <c r="AF42" t="s">
        <v>19</v>
      </c>
      <c r="AG42" t="s">
        <v>19</v>
      </c>
      <c r="AH42" t="s">
        <v>19</v>
      </c>
      <c r="AI42" t="s">
        <v>19</v>
      </c>
      <c r="AJ42" t="s">
        <v>19</v>
      </c>
      <c r="AK42" t="s">
        <v>19</v>
      </c>
      <c r="AL42">
        <v>7</v>
      </c>
      <c r="AM42">
        <v>3</v>
      </c>
      <c r="AN42">
        <v>5</v>
      </c>
      <c r="AO42">
        <v>2</v>
      </c>
      <c r="AP42">
        <v>1</v>
      </c>
      <c r="AQ42">
        <v>1</v>
      </c>
      <c r="AR42">
        <v>0</v>
      </c>
      <c r="AS42">
        <v>0</v>
      </c>
      <c r="AT42">
        <v>0</v>
      </c>
      <c r="AU42" t="s">
        <v>19</v>
      </c>
      <c r="AV42" t="s">
        <v>19</v>
      </c>
      <c r="AW42" t="s">
        <v>19</v>
      </c>
      <c r="AX42">
        <v>55</v>
      </c>
      <c r="AY42">
        <v>48</v>
      </c>
      <c r="AZ42">
        <v>7</v>
      </c>
      <c r="BA42">
        <v>10</v>
      </c>
      <c r="BB42">
        <v>8</v>
      </c>
      <c r="BC42">
        <v>1</v>
      </c>
      <c r="BD42">
        <v>205</v>
      </c>
      <c r="BE42">
        <v>144</v>
      </c>
      <c r="BF42">
        <v>60</v>
      </c>
      <c r="BG42">
        <v>89</v>
      </c>
      <c r="BH42">
        <v>69</v>
      </c>
      <c r="BI42">
        <v>20</v>
      </c>
      <c r="BJ42">
        <v>33</v>
      </c>
      <c r="BK42">
        <v>28</v>
      </c>
      <c r="BL42">
        <v>5</v>
      </c>
    </row>
    <row r="43" spans="1:64">
      <c r="A43" t="s">
        <v>894</v>
      </c>
      <c r="B43">
        <v>523</v>
      </c>
      <c r="C43">
        <v>349</v>
      </c>
      <c r="D43">
        <v>175</v>
      </c>
      <c r="E43" t="s">
        <v>19</v>
      </c>
      <c r="F43" t="s">
        <v>19</v>
      </c>
      <c r="G43" t="s">
        <v>19</v>
      </c>
      <c r="H43">
        <v>8</v>
      </c>
      <c r="I43">
        <v>4</v>
      </c>
      <c r="J43">
        <v>4</v>
      </c>
      <c r="K43">
        <v>19</v>
      </c>
      <c r="L43">
        <v>10</v>
      </c>
      <c r="M43">
        <v>9</v>
      </c>
      <c r="N43">
        <v>22</v>
      </c>
      <c r="O43">
        <v>7</v>
      </c>
      <c r="P43">
        <v>15</v>
      </c>
      <c r="Q43">
        <v>1</v>
      </c>
      <c r="R43" t="s">
        <v>19</v>
      </c>
      <c r="S43">
        <v>1</v>
      </c>
      <c r="T43">
        <v>1</v>
      </c>
      <c r="U43" t="s">
        <v>19</v>
      </c>
      <c r="V43">
        <v>1</v>
      </c>
      <c r="W43" t="s">
        <v>19</v>
      </c>
      <c r="X43" t="s">
        <v>19</v>
      </c>
      <c r="Y43" t="s">
        <v>19</v>
      </c>
      <c r="Z43">
        <v>6</v>
      </c>
      <c r="AA43">
        <v>2</v>
      </c>
      <c r="AB43">
        <v>5</v>
      </c>
      <c r="AC43">
        <v>14</v>
      </c>
      <c r="AD43">
        <v>5</v>
      </c>
      <c r="AE43">
        <v>9</v>
      </c>
      <c r="AF43" t="s">
        <v>19</v>
      </c>
      <c r="AG43" t="s">
        <v>19</v>
      </c>
      <c r="AH43" t="s">
        <v>19</v>
      </c>
      <c r="AI43">
        <v>0</v>
      </c>
      <c r="AJ43" t="s">
        <v>19</v>
      </c>
      <c r="AK43">
        <v>0</v>
      </c>
      <c r="AL43">
        <v>12</v>
      </c>
      <c r="AM43">
        <v>4</v>
      </c>
      <c r="AN43">
        <v>7</v>
      </c>
      <c r="AO43">
        <v>2</v>
      </c>
      <c r="AP43">
        <v>1</v>
      </c>
      <c r="AQ43">
        <v>1</v>
      </c>
      <c r="AR43">
        <v>1</v>
      </c>
      <c r="AS43">
        <v>1</v>
      </c>
      <c r="AT43">
        <v>0</v>
      </c>
      <c r="AU43">
        <v>2</v>
      </c>
      <c r="AV43">
        <v>1</v>
      </c>
      <c r="AW43">
        <v>1</v>
      </c>
      <c r="AX43">
        <v>66</v>
      </c>
      <c r="AY43">
        <v>57</v>
      </c>
      <c r="AZ43">
        <v>10</v>
      </c>
      <c r="BA43">
        <v>10</v>
      </c>
      <c r="BB43">
        <v>8</v>
      </c>
      <c r="BC43">
        <v>2</v>
      </c>
      <c r="BD43">
        <v>343</v>
      </c>
      <c r="BE43">
        <v>226</v>
      </c>
      <c r="BF43">
        <v>117</v>
      </c>
      <c r="BG43">
        <v>111</v>
      </c>
      <c r="BH43">
        <v>86</v>
      </c>
      <c r="BI43">
        <v>24</v>
      </c>
      <c r="BJ43">
        <v>48</v>
      </c>
      <c r="BK43">
        <v>38</v>
      </c>
      <c r="BL43">
        <v>10</v>
      </c>
    </row>
    <row r="44" spans="1:64">
      <c r="A44" t="s">
        <v>893</v>
      </c>
      <c r="B44">
        <v>465</v>
      </c>
      <c r="C44">
        <v>328</v>
      </c>
      <c r="D44">
        <v>138</v>
      </c>
      <c r="E44" t="s">
        <v>19</v>
      </c>
      <c r="F44" t="s">
        <v>19</v>
      </c>
      <c r="G44" t="s">
        <v>19</v>
      </c>
      <c r="H44">
        <v>13</v>
      </c>
      <c r="I44">
        <v>5</v>
      </c>
      <c r="J44">
        <v>8</v>
      </c>
      <c r="K44">
        <v>18</v>
      </c>
      <c r="L44">
        <v>12</v>
      </c>
      <c r="M44">
        <v>6</v>
      </c>
      <c r="N44">
        <v>22</v>
      </c>
      <c r="O44">
        <v>11</v>
      </c>
      <c r="P44">
        <v>11</v>
      </c>
      <c r="Q44">
        <v>1</v>
      </c>
      <c r="R44">
        <v>0</v>
      </c>
      <c r="S44">
        <v>0</v>
      </c>
      <c r="T44">
        <v>1</v>
      </c>
      <c r="U44" t="s">
        <v>19</v>
      </c>
      <c r="V44">
        <v>1</v>
      </c>
      <c r="W44" t="s">
        <v>19</v>
      </c>
      <c r="X44" t="s">
        <v>19</v>
      </c>
      <c r="Y44" t="s">
        <v>19</v>
      </c>
      <c r="Z44">
        <v>11</v>
      </c>
      <c r="AA44">
        <v>5</v>
      </c>
      <c r="AB44">
        <v>6</v>
      </c>
      <c r="AC44">
        <v>11</v>
      </c>
      <c r="AD44">
        <v>6</v>
      </c>
      <c r="AE44">
        <v>4</v>
      </c>
      <c r="AF44" t="s">
        <v>19</v>
      </c>
      <c r="AG44" t="s">
        <v>19</v>
      </c>
      <c r="AH44" t="s">
        <v>19</v>
      </c>
      <c r="AI44" t="s">
        <v>19</v>
      </c>
      <c r="AJ44" t="s">
        <v>19</v>
      </c>
      <c r="AK44" t="s">
        <v>19</v>
      </c>
      <c r="AL44">
        <v>7</v>
      </c>
      <c r="AM44">
        <v>2</v>
      </c>
      <c r="AN44">
        <v>6</v>
      </c>
      <c r="AO44">
        <v>4</v>
      </c>
      <c r="AP44">
        <v>3</v>
      </c>
      <c r="AQ44">
        <v>1</v>
      </c>
      <c r="AR44" t="s">
        <v>19</v>
      </c>
      <c r="AS44" t="s">
        <v>19</v>
      </c>
      <c r="AT44" t="s">
        <v>19</v>
      </c>
      <c r="AU44">
        <v>0</v>
      </c>
      <c r="AV44" t="s">
        <v>19</v>
      </c>
      <c r="AW44">
        <v>0</v>
      </c>
      <c r="AX44">
        <v>78</v>
      </c>
      <c r="AY44">
        <v>74</v>
      </c>
      <c r="AZ44">
        <v>5</v>
      </c>
      <c r="BA44">
        <v>6</v>
      </c>
      <c r="BB44">
        <v>6</v>
      </c>
      <c r="BC44">
        <v>0</v>
      </c>
      <c r="BD44">
        <v>295</v>
      </c>
      <c r="BE44">
        <v>202</v>
      </c>
      <c r="BF44">
        <v>93</v>
      </c>
      <c r="BG44">
        <v>134</v>
      </c>
      <c r="BH44">
        <v>108</v>
      </c>
      <c r="BI44">
        <v>26</v>
      </c>
      <c r="BJ44">
        <v>28</v>
      </c>
      <c r="BK44">
        <v>18</v>
      </c>
      <c r="BL44">
        <v>10</v>
      </c>
    </row>
    <row r="45" spans="1:64">
      <c r="A45" t="s">
        <v>892</v>
      </c>
      <c r="B45">
        <v>137</v>
      </c>
      <c r="C45">
        <v>109</v>
      </c>
      <c r="D45">
        <v>28</v>
      </c>
      <c r="E45">
        <v>0</v>
      </c>
      <c r="F45" t="s">
        <v>19</v>
      </c>
      <c r="G45">
        <v>0</v>
      </c>
      <c r="H45">
        <v>4</v>
      </c>
      <c r="I45">
        <v>2</v>
      </c>
      <c r="J45">
        <v>3</v>
      </c>
      <c r="K45">
        <v>6</v>
      </c>
      <c r="L45">
        <v>4</v>
      </c>
      <c r="M45">
        <v>2</v>
      </c>
      <c r="N45">
        <v>5</v>
      </c>
      <c r="O45">
        <v>3</v>
      </c>
      <c r="P45">
        <v>2</v>
      </c>
      <c r="Q45">
        <v>1</v>
      </c>
      <c r="R45">
        <v>1</v>
      </c>
      <c r="S45" t="s">
        <v>19</v>
      </c>
      <c r="T45">
        <v>0</v>
      </c>
      <c r="U45">
        <v>0</v>
      </c>
      <c r="V45">
        <v>0</v>
      </c>
      <c r="W45" t="s">
        <v>19</v>
      </c>
      <c r="X45" t="s">
        <v>19</v>
      </c>
      <c r="Y45" t="s">
        <v>19</v>
      </c>
      <c r="Z45">
        <v>1</v>
      </c>
      <c r="AA45">
        <v>1</v>
      </c>
      <c r="AB45">
        <v>1</v>
      </c>
      <c r="AC45">
        <v>2</v>
      </c>
      <c r="AD45">
        <v>1</v>
      </c>
      <c r="AE45">
        <v>1</v>
      </c>
      <c r="AF45" t="s">
        <v>19</v>
      </c>
      <c r="AG45" t="s">
        <v>19</v>
      </c>
      <c r="AH45" t="s">
        <v>19</v>
      </c>
      <c r="AI45">
        <v>1</v>
      </c>
      <c r="AJ45">
        <v>1</v>
      </c>
      <c r="AK45">
        <v>0</v>
      </c>
      <c r="AL45">
        <v>2</v>
      </c>
      <c r="AM45">
        <v>1</v>
      </c>
      <c r="AN45">
        <v>1</v>
      </c>
      <c r="AO45">
        <v>1</v>
      </c>
      <c r="AP45">
        <v>0</v>
      </c>
      <c r="AQ45">
        <v>1</v>
      </c>
      <c r="AR45">
        <v>1</v>
      </c>
      <c r="AS45" t="s">
        <v>19</v>
      </c>
      <c r="AT45">
        <v>1</v>
      </c>
      <c r="AU45">
        <v>0</v>
      </c>
      <c r="AV45">
        <v>0</v>
      </c>
      <c r="AW45" t="s">
        <v>19</v>
      </c>
      <c r="AX45">
        <v>22</v>
      </c>
      <c r="AY45">
        <v>22</v>
      </c>
      <c r="AZ45">
        <v>0</v>
      </c>
      <c r="BA45" t="s">
        <v>19</v>
      </c>
      <c r="BB45" t="s">
        <v>19</v>
      </c>
      <c r="BC45" t="s">
        <v>19</v>
      </c>
      <c r="BD45">
        <v>89</v>
      </c>
      <c r="BE45">
        <v>71</v>
      </c>
      <c r="BF45">
        <v>18</v>
      </c>
      <c r="BG45">
        <v>47</v>
      </c>
      <c r="BH45">
        <v>42</v>
      </c>
      <c r="BI45">
        <v>6</v>
      </c>
      <c r="BJ45">
        <v>8</v>
      </c>
      <c r="BK45">
        <v>7</v>
      </c>
      <c r="BL45">
        <v>1</v>
      </c>
    </row>
    <row r="46" spans="1:64">
      <c r="A46" t="s">
        <v>891</v>
      </c>
      <c r="B46">
        <v>226</v>
      </c>
      <c r="C46">
        <v>172</v>
      </c>
      <c r="D46">
        <v>55</v>
      </c>
      <c r="E46">
        <v>0</v>
      </c>
      <c r="F46">
        <v>0</v>
      </c>
      <c r="G46" t="s">
        <v>19</v>
      </c>
      <c r="H46">
        <v>9</v>
      </c>
      <c r="I46">
        <v>7</v>
      </c>
      <c r="J46">
        <v>2</v>
      </c>
      <c r="K46">
        <v>14</v>
      </c>
      <c r="L46">
        <v>5</v>
      </c>
      <c r="M46">
        <v>8</v>
      </c>
      <c r="N46">
        <v>14</v>
      </c>
      <c r="O46">
        <v>7</v>
      </c>
      <c r="P46">
        <v>8</v>
      </c>
      <c r="Q46">
        <v>1</v>
      </c>
      <c r="R46">
        <v>1</v>
      </c>
      <c r="S46">
        <v>1</v>
      </c>
      <c r="T46">
        <v>1</v>
      </c>
      <c r="U46">
        <v>1</v>
      </c>
      <c r="V46">
        <v>0</v>
      </c>
      <c r="W46" t="s">
        <v>19</v>
      </c>
      <c r="X46" t="s">
        <v>19</v>
      </c>
      <c r="Y46" t="s">
        <v>19</v>
      </c>
      <c r="Z46">
        <v>4</v>
      </c>
      <c r="AA46">
        <v>3</v>
      </c>
      <c r="AB46">
        <v>2</v>
      </c>
      <c r="AC46">
        <v>8</v>
      </c>
      <c r="AD46">
        <v>3</v>
      </c>
      <c r="AE46">
        <v>5</v>
      </c>
      <c r="AF46" t="s">
        <v>19</v>
      </c>
      <c r="AG46" t="s">
        <v>19</v>
      </c>
      <c r="AH46" t="s">
        <v>19</v>
      </c>
      <c r="AI46">
        <v>0</v>
      </c>
      <c r="AJ46" t="s">
        <v>19</v>
      </c>
      <c r="AK46">
        <v>0</v>
      </c>
      <c r="AL46">
        <v>3</v>
      </c>
      <c r="AM46">
        <v>1</v>
      </c>
      <c r="AN46">
        <v>2</v>
      </c>
      <c r="AO46">
        <v>1</v>
      </c>
      <c r="AP46">
        <v>1</v>
      </c>
      <c r="AQ46" t="s">
        <v>19</v>
      </c>
      <c r="AR46">
        <v>1</v>
      </c>
      <c r="AS46">
        <v>0</v>
      </c>
      <c r="AT46">
        <v>1</v>
      </c>
      <c r="AU46" t="s">
        <v>19</v>
      </c>
      <c r="AV46" t="s">
        <v>19</v>
      </c>
      <c r="AW46" t="s">
        <v>19</v>
      </c>
      <c r="AX46">
        <v>34</v>
      </c>
      <c r="AY46">
        <v>33</v>
      </c>
      <c r="AZ46">
        <v>1</v>
      </c>
      <c r="BA46">
        <v>2</v>
      </c>
      <c r="BB46">
        <v>1</v>
      </c>
      <c r="BC46">
        <v>1</v>
      </c>
      <c r="BD46">
        <v>141</v>
      </c>
      <c r="BE46">
        <v>111</v>
      </c>
      <c r="BF46">
        <v>30</v>
      </c>
      <c r="BG46">
        <v>68</v>
      </c>
      <c r="BH46">
        <v>59</v>
      </c>
      <c r="BI46">
        <v>9</v>
      </c>
      <c r="BJ46">
        <v>9</v>
      </c>
      <c r="BK46">
        <v>7</v>
      </c>
      <c r="BL46">
        <v>2</v>
      </c>
    </row>
    <row r="47" spans="1:64">
      <c r="A47" t="s">
        <v>890</v>
      </c>
      <c r="B47">
        <v>375</v>
      </c>
      <c r="C47">
        <v>299</v>
      </c>
      <c r="D47">
        <v>77</v>
      </c>
      <c r="E47" t="s">
        <v>19</v>
      </c>
      <c r="F47" t="s">
        <v>19</v>
      </c>
      <c r="G47" t="s">
        <v>19</v>
      </c>
      <c r="H47">
        <v>12</v>
      </c>
      <c r="I47">
        <v>7</v>
      </c>
      <c r="J47">
        <v>5</v>
      </c>
      <c r="K47">
        <v>12</v>
      </c>
      <c r="L47">
        <v>9</v>
      </c>
      <c r="M47">
        <v>2</v>
      </c>
      <c r="N47">
        <v>17</v>
      </c>
      <c r="O47">
        <v>10</v>
      </c>
      <c r="P47">
        <v>7</v>
      </c>
      <c r="Q47" t="s">
        <v>19</v>
      </c>
      <c r="R47" t="s">
        <v>19</v>
      </c>
      <c r="S47" t="s">
        <v>19</v>
      </c>
      <c r="T47">
        <v>1</v>
      </c>
      <c r="U47">
        <v>1</v>
      </c>
      <c r="V47" t="s">
        <v>19</v>
      </c>
      <c r="W47" t="s">
        <v>19</v>
      </c>
      <c r="X47" t="s">
        <v>19</v>
      </c>
      <c r="Y47" t="s">
        <v>19</v>
      </c>
      <c r="Z47">
        <v>6</v>
      </c>
      <c r="AA47">
        <v>2</v>
      </c>
      <c r="AB47">
        <v>4</v>
      </c>
      <c r="AC47">
        <v>10</v>
      </c>
      <c r="AD47">
        <v>7</v>
      </c>
      <c r="AE47">
        <v>3</v>
      </c>
      <c r="AF47" t="s">
        <v>19</v>
      </c>
      <c r="AG47" t="s">
        <v>19</v>
      </c>
      <c r="AH47" t="s">
        <v>19</v>
      </c>
      <c r="AI47" t="s">
        <v>19</v>
      </c>
      <c r="AJ47" t="s">
        <v>19</v>
      </c>
      <c r="AK47" t="s">
        <v>19</v>
      </c>
      <c r="AL47">
        <v>8</v>
      </c>
      <c r="AM47">
        <v>5</v>
      </c>
      <c r="AN47">
        <v>3</v>
      </c>
      <c r="AO47">
        <v>0</v>
      </c>
      <c r="AP47">
        <v>0</v>
      </c>
      <c r="AQ47" t="s">
        <v>19</v>
      </c>
      <c r="AR47">
        <v>1</v>
      </c>
      <c r="AS47" t="s">
        <v>19</v>
      </c>
      <c r="AT47">
        <v>1</v>
      </c>
      <c r="AU47" t="s">
        <v>19</v>
      </c>
      <c r="AV47" t="s">
        <v>19</v>
      </c>
      <c r="AW47" t="s">
        <v>19</v>
      </c>
      <c r="AX47">
        <v>40</v>
      </c>
      <c r="AY47">
        <v>36</v>
      </c>
      <c r="AZ47">
        <v>4</v>
      </c>
      <c r="BA47">
        <v>6</v>
      </c>
      <c r="BB47">
        <v>6</v>
      </c>
      <c r="BC47" t="s">
        <v>19</v>
      </c>
      <c r="BD47">
        <v>253</v>
      </c>
      <c r="BE47">
        <v>204</v>
      </c>
      <c r="BF47">
        <v>50</v>
      </c>
      <c r="BG47">
        <v>104</v>
      </c>
      <c r="BH47">
        <v>93</v>
      </c>
      <c r="BI47">
        <v>11</v>
      </c>
      <c r="BJ47">
        <v>33</v>
      </c>
      <c r="BK47">
        <v>28</v>
      </c>
      <c r="BL47">
        <v>5</v>
      </c>
    </row>
    <row r="48" spans="1:64">
      <c r="A48" t="s">
        <v>889</v>
      </c>
      <c r="B48">
        <v>178</v>
      </c>
      <c r="C48">
        <v>159</v>
      </c>
      <c r="D48">
        <v>18</v>
      </c>
      <c r="E48" t="s">
        <v>19</v>
      </c>
      <c r="F48" t="s">
        <v>19</v>
      </c>
      <c r="G48" t="s">
        <v>19</v>
      </c>
      <c r="H48">
        <v>3</v>
      </c>
      <c r="I48">
        <v>2</v>
      </c>
      <c r="J48">
        <v>1</v>
      </c>
      <c r="K48">
        <v>8</v>
      </c>
      <c r="L48">
        <v>7</v>
      </c>
      <c r="M48">
        <v>1</v>
      </c>
      <c r="N48">
        <v>12</v>
      </c>
      <c r="O48">
        <v>8</v>
      </c>
      <c r="P48">
        <v>4</v>
      </c>
      <c r="Q48">
        <v>2</v>
      </c>
      <c r="R48" t="s">
        <v>19</v>
      </c>
      <c r="S48">
        <v>2</v>
      </c>
      <c r="T48">
        <v>2</v>
      </c>
      <c r="U48">
        <v>1</v>
      </c>
      <c r="V48">
        <v>1</v>
      </c>
      <c r="W48">
        <v>1</v>
      </c>
      <c r="X48" t="s">
        <v>19</v>
      </c>
      <c r="Y48">
        <v>1</v>
      </c>
      <c r="Z48">
        <v>4</v>
      </c>
      <c r="AA48">
        <v>3</v>
      </c>
      <c r="AB48">
        <v>1</v>
      </c>
      <c r="AC48">
        <v>3</v>
      </c>
      <c r="AD48">
        <v>3</v>
      </c>
      <c r="AE48">
        <v>0</v>
      </c>
      <c r="AF48" t="s">
        <v>19</v>
      </c>
      <c r="AG48" t="s">
        <v>19</v>
      </c>
      <c r="AH48" t="s">
        <v>19</v>
      </c>
      <c r="AI48">
        <v>1</v>
      </c>
      <c r="AJ48">
        <v>1</v>
      </c>
      <c r="AK48" t="s">
        <v>19</v>
      </c>
      <c r="AL48">
        <v>5</v>
      </c>
      <c r="AM48">
        <v>4</v>
      </c>
      <c r="AN48">
        <v>1</v>
      </c>
      <c r="AO48">
        <v>0</v>
      </c>
      <c r="AP48">
        <v>0</v>
      </c>
      <c r="AQ48" t="s">
        <v>19</v>
      </c>
      <c r="AR48">
        <v>1</v>
      </c>
      <c r="AS48">
        <v>1</v>
      </c>
      <c r="AT48" t="s">
        <v>19</v>
      </c>
      <c r="AU48" t="s">
        <v>19</v>
      </c>
      <c r="AV48" t="s">
        <v>19</v>
      </c>
      <c r="AW48" t="s">
        <v>19</v>
      </c>
      <c r="AX48">
        <v>32</v>
      </c>
      <c r="AY48">
        <v>32</v>
      </c>
      <c r="AZ48" t="s">
        <v>19</v>
      </c>
      <c r="BA48">
        <v>3</v>
      </c>
      <c r="BB48">
        <v>3</v>
      </c>
      <c r="BC48" t="s">
        <v>19</v>
      </c>
      <c r="BD48">
        <v>108</v>
      </c>
      <c r="BE48">
        <v>97</v>
      </c>
      <c r="BF48">
        <v>11</v>
      </c>
      <c r="BG48">
        <v>39</v>
      </c>
      <c r="BH48">
        <v>37</v>
      </c>
      <c r="BI48">
        <v>2</v>
      </c>
      <c r="BJ48">
        <v>9</v>
      </c>
      <c r="BK48">
        <v>8</v>
      </c>
      <c r="BL48">
        <v>1</v>
      </c>
    </row>
    <row r="49" spans="1:64">
      <c r="A49" t="s">
        <v>888</v>
      </c>
      <c r="B49">
        <v>881</v>
      </c>
      <c r="C49">
        <v>664</v>
      </c>
      <c r="D49">
        <v>217</v>
      </c>
      <c r="E49">
        <v>0</v>
      </c>
      <c r="F49" t="s">
        <v>19</v>
      </c>
      <c r="G49">
        <v>0</v>
      </c>
      <c r="H49">
        <v>24</v>
      </c>
      <c r="I49">
        <v>14</v>
      </c>
      <c r="J49">
        <v>10</v>
      </c>
      <c r="K49">
        <v>27</v>
      </c>
      <c r="L49">
        <v>12</v>
      </c>
      <c r="M49">
        <v>15</v>
      </c>
      <c r="N49">
        <v>48</v>
      </c>
      <c r="O49">
        <v>25</v>
      </c>
      <c r="P49">
        <v>23</v>
      </c>
      <c r="Q49">
        <v>4</v>
      </c>
      <c r="R49">
        <v>3</v>
      </c>
      <c r="S49">
        <v>0</v>
      </c>
      <c r="T49">
        <v>3</v>
      </c>
      <c r="U49">
        <v>1</v>
      </c>
      <c r="V49">
        <v>1</v>
      </c>
      <c r="W49" t="s">
        <v>19</v>
      </c>
      <c r="X49" t="s">
        <v>19</v>
      </c>
      <c r="Y49" t="s">
        <v>19</v>
      </c>
      <c r="Z49">
        <v>17</v>
      </c>
      <c r="AA49">
        <v>6</v>
      </c>
      <c r="AB49">
        <v>11</v>
      </c>
      <c r="AC49">
        <v>24</v>
      </c>
      <c r="AD49">
        <v>14</v>
      </c>
      <c r="AE49">
        <v>9</v>
      </c>
      <c r="AF49" t="s">
        <v>19</v>
      </c>
      <c r="AG49" t="s">
        <v>19</v>
      </c>
      <c r="AH49" t="s">
        <v>19</v>
      </c>
      <c r="AI49">
        <v>1</v>
      </c>
      <c r="AJ49">
        <v>0</v>
      </c>
      <c r="AK49">
        <v>0</v>
      </c>
      <c r="AL49">
        <v>19</v>
      </c>
      <c r="AM49">
        <v>7</v>
      </c>
      <c r="AN49">
        <v>12</v>
      </c>
      <c r="AO49">
        <v>3</v>
      </c>
      <c r="AP49">
        <v>3</v>
      </c>
      <c r="AQ49">
        <v>1</v>
      </c>
      <c r="AR49">
        <v>1</v>
      </c>
      <c r="AS49">
        <v>1</v>
      </c>
      <c r="AT49" t="s">
        <v>19</v>
      </c>
      <c r="AU49">
        <v>1</v>
      </c>
      <c r="AV49">
        <v>1</v>
      </c>
      <c r="AW49">
        <v>0</v>
      </c>
      <c r="AX49">
        <v>127</v>
      </c>
      <c r="AY49">
        <v>116</v>
      </c>
      <c r="AZ49">
        <v>11</v>
      </c>
      <c r="BA49">
        <v>18</v>
      </c>
      <c r="BB49">
        <v>18</v>
      </c>
      <c r="BC49">
        <v>0</v>
      </c>
      <c r="BD49">
        <v>560</v>
      </c>
      <c r="BE49">
        <v>419</v>
      </c>
      <c r="BF49">
        <v>140</v>
      </c>
      <c r="BG49">
        <v>218</v>
      </c>
      <c r="BH49">
        <v>174</v>
      </c>
      <c r="BI49">
        <v>44</v>
      </c>
      <c r="BJ49">
        <v>71</v>
      </c>
      <c r="BK49">
        <v>66</v>
      </c>
      <c r="BL49">
        <v>5</v>
      </c>
    </row>
    <row r="50" spans="1:64">
      <c r="A50" t="s">
        <v>887</v>
      </c>
      <c r="B50">
        <v>251</v>
      </c>
      <c r="C50">
        <v>201</v>
      </c>
      <c r="D50">
        <v>50</v>
      </c>
      <c r="E50">
        <v>1</v>
      </c>
      <c r="F50">
        <v>1</v>
      </c>
      <c r="G50" t="s">
        <v>19</v>
      </c>
      <c r="H50">
        <v>6</v>
      </c>
      <c r="I50">
        <v>4</v>
      </c>
      <c r="J50">
        <v>2</v>
      </c>
      <c r="K50">
        <v>8</v>
      </c>
      <c r="L50">
        <v>5</v>
      </c>
      <c r="M50">
        <v>3</v>
      </c>
      <c r="N50">
        <v>17</v>
      </c>
      <c r="O50">
        <v>9</v>
      </c>
      <c r="P50">
        <v>8</v>
      </c>
      <c r="Q50">
        <v>1</v>
      </c>
      <c r="R50">
        <v>1</v>
      </c>
      <c r="S50" t="s">
        <v>19</v>
      </c>
      <c r="T50">
        <v>2</v>
      </c>
      <c r="U50">
        <v>2</v>
      </c>
      <c r="V50">
        <v>0</v>
      </c>
      <c r="W50" t="s">
        <v>19</v>
      </c>
      <c r="X50" t="s">
        <v>19</v>
      </c>
      <c r="Y50" t="s">
        <v>19</v>
      </c>
      <c r="Z50">
        <v>8</v>
      </c>
      <c r="AA50">
        <v>3</v>
      </c>
      <c r="AB50">
        <v>5</v>
      </c>
      <c r="AC50">
        <v>6</v>
      </c>
      <c r="AD50">
        <v>4</v>
      </c>
      <c r="AE50">
        <v>3</v>
      </c>
      <c r="AF50" t="s">
        <v>19</v>
      </c>
      <c r="AG50" t="s">
        <v>19</v>
      </c>
      <c r="AH50" t="s">
        <v>19</v>
      </c>
      <c r="AI50" t="s">
        <v>19</v>
      </c>
      <c r="AJ50" t="s">
        <v>19</v>
      </c>
      <c r="AK50" t="s">
        <v>19</v>
      </c>
      <c r="AL50">
        <v>11</v>
      </c>
      <c r="AM50">
        <v>7</v>
      </c>
      <c r="AN50">
        <v>4</v>
      </c>
      <c r="AO50">
        <v>1</v>
      </c>
      <c r="AP50">
        <v>1</v>
      </c>
      <c r="AQ50" t="s">
        <v>19</v>
      </c>
      <c r="AR50">
        <v>0</v>
      </c>
      <c r="AS50">
        <v>0</v>
      </c>
      <c r="AT50" t="s">
        <v>19</v>
      </c>
      <c r="AU50" t="s">
        <v>19</v>
      </c>
      <c r="AV50" t="s">
        <v>19</v>
      </c>
      <c r="AW50" t="s">
        <v>19</v>
      </c>
      <c r="AX50">
        <v>45</v>
      </c>
      <c r="AY50">
        <v>44</v>
      </c>
      <c r="AZ50">
        <v>2</v>
      </c>
      <c r="BA50">
        <v>5</v>
      </c>
      <c r="BB50">
        <v>5</v>
      </c>
      <c r="BC50" t="s">
        <v>19</v>
      </c>
      <c r="BD50">
        <v>147</v>
      </c>
      <c r="BE50">
        <v>117</v>
      </c>
      <c r="BF50">
        <v>30</v>
      </c>
      <c r="BG50">
        <v>65</v>
      </c>
      <c r="BH50">
        <v>58</v>
      </c>
      <c r="BI50">
        <v>7</v>
      </c>
      <c r="BJ50">
        <v>17</v>
      </c>
      <c r="BK50">
        <v>14</v>
      </c>
      <c r="BL50">
        <v>2</v>
      </c>
    </row>
    <row r="51" spans="1:64">
      <c r="A51" t="s">
        <v>886</v>
      </c>
      <c r="B51">
        <v>725</v>
      </c>
      <c r="C51">
        <v>600</v>
      </c>
      <c r="D51">
        <v>125</v>
      </c>
      <c r="E51">
        <v>1</v>
      </c>
      <c r="F51">
        <v>1</v>
      </c>
      <c r="G51">
        <v>0</v>
      </c>
      <c r="H51">
        <v>15</v>
      </c>
      <c r="I51">
        <v>10</v>
      </c>
      <c r="J51">
        <v>6</v>
      </c>
      <c r="K51">
        <v>29</v>
      </c>
      <c r="L51">
        <v>21</v>
      </c>
      <c r="M51">
        <v>7</v>
      </c>
      <c r="N51">
        <v>33</v>
      </c>
      <c r="O51">
        <v>22</v>
      </c>
      <c r="P51">
        <v>11</v>
      </c>
      <c r="Q51">
        <v>2</v>
      </c>
      <c r="R51">
        <v>2</v>
      </c>
      <c r="S51" t="s">
        <v>19</v>
      </c>
      <c r="T51" t="s">
        <v>19</v>
      </c>
      <c r="U51" t="s">
        <v>19</v>
      </c>
      <c r="V51" t="s">
        <v>19</v>
      </c>
      <c r="W51" t="s">
        <v>19</v>
      </c>
      <c r="X51" t="s">
        <v>19</v>
      </c>
      <c r="Y51" t="s">
        <v>19</v>
      </c>
      <c r="Z51">
        <v>16</v>
      </c>
      <c r="AA51">
        <v>11</v>
      </c>
      <c r="AB51">
        <v>6</v>
      </c>
      <c r="AC51">
        <v>15</v>
      </c>
      <c r="AD51">
        <v>9</v>
      </c>
      <c r="AE51">
        <v>5</v>
      </c>
      <c r="AF51" t="s">
        <v>19</v>
      </c>
      <c r="AG51" t="s">
        <v>19</v>
      </c>
      <c r="AH51" t="s">
        <v>19</v>
      </c>
      <c r="AI51" t="s">
        <v>19</v>
      </c>
      <c r="AJ51" t="s">
        <v>19</v>
      </c>
      <c r="AK51" t="s">
        <v>19</v>
      </c>
      <c r="AL51">
        <v>19</v>
      </c>
      <c r="AM51">
        <v>6</v>
      </c>
      <c r="AN51">
        <v>12</v>
      </c>
      <c r="AO51">
        <v>1</v>
      </c>
      <c r="AP51">
        <v>0</v>
      </c>
      <c r="AQ51">
        <v>1</v>
      </c>
      <c r="AR51">
        <v>2</v>
      </c>
      <c r="AS51">
        <v>1</v>
      </c>
      <c r="AT51">
        <v>1</v>
      </c>
      <c r="AU51">
        <v>0</v>
      </c>
      <c r="AV51" t="s">
        <v>19</v>
      </c>
      <c r="AW51">
        <v>0</v>
      </c>
      <c r="AX51">
        <v>76</v>
      </c>
      <c r="AY51">
        <v>73</v>
      </c>
      <c r="AZ51">
        <v>4</v>
      </c>
      <c r="BA51">
        <v>4</v>
      </c>
      <c r="BB51">
        <v>4</v>
      </c>
      <c r="BC51" t="s">
        <v>19</v>
      </c>
      <c r="BD51">
        <v>496</v>
      </c>
      <c r="BE51">
        <v>418</v>
      </c>
      <c r="BF51">
        <v>78</v>
      </c>
      <c r="BG51">
        <v>212</v>
      </c>
      <c r="BH51">
        <v>194</v>
      </c>
      <c r="BI51">
        <v>19</v>
      </c>
      <c r="BJ51">
        <v>53</v>
      </c>
      <c r="BK51">
        <v>49</v>
      </c>
      <c r="BL51">
        <v>5</v>
      </c>
    </row>
    <row r="52" spans="1:64">
      <c r="A52" t="s">
        <v>885</v>
      </c>
      <c r="B52">
        <v>633</v>
      </c>
      <c r="C52">
        <v>531</v>
      </c>
      <c r="D52">
        <v>102</v>
      </c>
      <c r="E52">
        <v>0</v>
      </c>
      <c r="F52" t="s">
        <v>19</v>
      </c>
      <c r="G52">
        <v>0</v>
      </c>
      <c r="H52">
        <v>22</v>
      </c>
      <c r="I52">
        <v>15</v>
      </c>
      <c r="J52">
        <v>7</v>
      </c>
      <c r="K52">
        <v>36</v>
      </c>
      <c r="L52">
        <v>26</v>
      </c>
      <c r="M52">
        <v>11</v>
      </c>
      <c r="N52">
        <v>39</v>
      </c>
      <c r="O52">
        <v>28</v>
      </c>
      <c r="P52">
        <v>11</v>
      </c>
      <c r="Q52">
        <v>1</v>
      </c>
      <c r="R52">
        <v>0</v>
      </c>
      <c r="S52">
        <v>0</v>
      </c>
      <c r="T52">
        <v>2</v>
      </c>
      <c r="U52">
        <v>2</v>
      </c>
      <c r="V52">
        <v>0</v>
      </c>
      <c r="W52">
        <v>0</v>
      </c>
      <c r="X52">
        <v>0</v>
      </c>
      <c r="Y52" t="s">
        <v>19</v>
      </c>
      <c r="Z52">
        <v>15</v>
      </c>
      <c r="AA52">
        <v>11</v>
      </c>
      <c r="AB52">
        <v>4</v>
      </c>
      <c r="AC52">
        <v>20</v>
      </c>
      <c r="AD52">
        <v>14</v>
      </c>
      <c r="AE52">
        <v>6</v>
      </c>
      <c r="AF52" t="s">
        <v>19</v>
      </c>
      <c r="AG52" t="s">
        <v>19</v>
      </c>
      <c r="AH52" t="s">
        <v>19</v>
      </c>
      <c r="AI52">
        <v>1</v>
      </c>
      <c r="AJ52">
        <v>1</v>
      </c>
      <c r="AK52" t="s">
        <v>19</v>
      </c>
      <c r="AL52">
        <v>11</v>
      </c>
      <c r="AM52">
        <v>4</v>
      </c>
      <c r="AN52">
        <v>7</v>
      </c>
      <c r="AO52">
        <v>1</v>
      </c>
      <c r="AP52">
        <v>1</v>
      </c>
      <c r="AQ52" t="s">
        <v>19</v>
      </c>
      <c r="AR52">
        <v>1</v>
      </c>
      <c r="AS52">
        <v>1</v>
      </c>
      <c r="AT52">
        <v>1</v>
      </c>
      <c r="AU52" t="s">
        <v>19</v>
      </c>
      <c r="AV52" t="s">
        <v>19</v>
      </c>
      <c r="AW52" t="s">
        <v>19</v>
      </c>
      <c r="AX52">
        <v>86</v>
      </c>
      <c r="AY52">
        <v>83</v>
      </c>
      <c r="AZ52">
        <v>3</v>
      </c>
      <c r="BA52">
        <v>7</v>
      </c>
      <c r="BB52">
        <v>7</v>
      </c>
      <c r="BC52" t="s">
        <v>19</v>
      </c>
      <c r="BD52">
        <v>398</v>
      </c>
      <c r="BE52">
        <v>337</v>
      </c>
      <c r="BF52">
        <v>61</v>
      </c>
      <c r="BG52">
        <v>170</v>
      </c>
      <c r="BH52">
        <v>152</v>
      </c>
      <c r="BI52">
        <v>18</v>
      </c>
      <c r="BJ52">
        <v>39</v>
      </c>
      <c r="BK52">
        <v>37</v>
      </c>
      <c r="BL52">
        <v>2</v>
      </c>
    </row>
    <row r="53" spans="1:64">
      <c r="A53" t="s">
        <v>884</v>
      </c>
      <c r="B53">
        <v>348</v>
      </c>
      <c r="C53">
        <v>287</v>
      </c>
      <c r="D53">
        <v>61</v>
      </c>
      <c r="E53">
        <v>1</v>
      </c>
      <c r="F53">
        <v>1</v>
      </c>
      <c r="G53" t="s">
        <v>19</v>
      </c>
      <c r="H53">
        <v>10</v>
      </c>
      <c r="I53">
        <v>3</v>
      </c>
      <c r="J53">
        <v>6</v>
      </c>
      <c r="K53">
        <v>19</v>
      </c>
      <c r="L53">
        <v>13</v>
      </c>
      <c r="M53">
        <v>6</v>
      </c>
      <c r="N53">
        <v>34</v>
      </c>
      <c r="O53">
        <v>22</v>
      </c>
      <c r="P53">
        <v>12</v>
      </c>
      <c r="Q53">
        <v>2</v>
      </c>
      <c r="R53">
        <v>1</v>
      </c>
      <c r="S53">
        <v>1</v>
      </c>
      <c r="T53">
        <v>2</v>
      </c>
      <c r="U53">
        <v>2</v>
      </c>
      <c r="V53" t="s">
        <v>19</v>
      </c>
      <c r="W53">
        <v>0</v>
      </c>
      <c r="X53">
        <v>0</v>
      </c>
      <c r="Y53" t="s">
        <v>19</v>
      </c>
      <c r="Z53">
        <v>11</v>
      </c>
      <c r="AA53">
        <v>4</v>
      </c>
      <c r="AB53">
        <v>7</v>
      </c>
      <c r="AC53">
        <v>19</v>
      </c>
      <c r="AD53">
        <v>15</v>
      </c>
      <c r="AE53">
        <v>4</v>
      </c>
      <c r="AF53" t="s">
        <v>19</v>
      </c>
      <c r="AG53" t="s">
        <v>19</v>
      </c>
      <c r="AH53" t="s">
        <v>19</v>
      </c>
      <c r="AI53" t="s">
        <v>19</v>
      </c>
      <c r="AJ53" t="s">
        <v>19</v>
      </c>
      <c r="AK53" t="s">
        <v>19</v>
      </c>
      <c r="AL53">
        <v>8</v>
      </c>
      <c r="AM53">
        <v>4</v>
      </c>
      <c r="AN53">
        <v>4</v>
      </c>
      <c r="AO53">
        <v>2</v>
      </c>
      <c r="AP53">
        <v>2</v>
      </c>
      <c r="AQ53">
        <v>0</v>
      </c>
      <c r="AR53">
        <v>2</v>
      </c>
      <c r="AS53">
        <v>2</v>
      </c>
      <c r="AT53">
        <v>0</v>
      </c>
      <c r="AU53" t="s">
        <v>19</v>
      </c>
      <c r="AV53" t="s">
        <v>19</v>
      </c>
      <c r="AW53" t="s">
        <v>19</v>
      </c>
      <c r="AX53">
        <v>64</v>
      </c>
      <c r="AY53">
        <v>60</v>
      </c>
      <c r="AZ53">
        <v>4</v>
      </c>
      <c r="BA53">
        <v>7</v>
      </c>
      <c r="BB53">
        <v>7</v>
      </c>
      <c r="BC53">
        <v>0</v>
      </c>
      <c r="BD53">
        <v>179</v>
      </c>
      <c r="BE53">
        <v>151</v>
      </c>
      <c r="BF53">
        <v>28</v>
      </c>
      <c r="BG53">
        <v>76</v>
      </c>
      <c r="BH53">
        <v>70</v>
      </c>
      <c r="BI53">
        <v>6</v>
      </c>
      <c r="BJ53">
        <v>30</v>
      </c>
      <c r="BK53">
        <v>29</v>
      </c>
      <c r="BL53">
        <v>2</v>
      </c>
    </row>
    <row r="54" spans="1:64">
      <c r="A54" t="s">
        <v>883</v>
      </c>
      <c r="B54">
        <v>173</v>
      </c>
      <c r="C54">
        <v>138</v>
      </c>
      <c r="D54">
        <v>35</v>
      </c>
      <c r="E54" t="s">
        <v>19</v>
      </c>
      <c r="F54" t="s">
        <v>19</v>
      </c>
      <c r="G54" t="s">
        <v>19</v>
      </c>
      <c r="H54">
        <v>5</v>
      </c>
      <c r="I54">
        <v>3</v>
      </c>
      <c r="J54">
        <v>1</v>
      </c>
      <c r="K54">
        <v>8</v>
      </c>
      <c r="L54">
        <v>7</v>
      </c>
      <c r="M54">
        <v>2</v>
      </c>
      <c r="N54">
        <v>10</v>
      </c>
      <c r="O54">
        <v>7</v>
      </c>
      <c r="P54">
        <v>3</v>
      </c>
      <c r="Q54">
        <v>1</v>
      </c>
      <c r="R54" t="s">
        <v>19</v>
      </c>
      <c r="S54">
        <v>1</v>
      </c>
      <c r="T54" t="s">
        <v>19</v>
      </c>
      <c r="U54" t="s">
        <v>19</v>
      </c>
      <c r="V54" t="s">
        <v>19</v>
      </c>
      <c r="W54" t="s">
        <v>19</v>
      </c>
      <c r="X54" t="s">
        <v>19</v>
      </c>
      <c r="Y54" t="s">
        <v>19</v>
      </c>
      <c r="Z54">
        <v>5</v>
      </c>
      <c r="AA54">
        <v>3</v>
      </c>
      <c r="AB54">
        <v>1</v>
      </c>
      <c r="AC54">
        <v>4</v>
      </c>
      <c r="AD54">
        <v>3</v>
      </c>
      <c r="AE54">
        <v>1</v>
      </c>
      <c r="AF54" t="s">
        <v>19</v>
      </c>
      <c r="AG54" t="s">
        <v>19</v>
      </c>
      <c r="AH54" t="s">
        <v>19</v>
      </c>
      <c r="AI54">
        <v>1</v>
      </c>
      <c r="AJ54">
        <v>1</v>
      </c>
      <c r="AK54" t="s">
        <v>19</v>
      </c>
      <c r="AL54">
        <v>17</v>
      </c>
      <c r="AM54">
        <v>10</v>
      </c>
      <c r="AN54">
        <v>7</v>
      </c>
      <c r="AO54">
        <v>0</v>
      </c>
      <c r="AP54">
        <v>0</v>
      </c>
      <c r="AQ54" t="s">
        <v>19</v>
      </c>
      <c r="AR54">
        <v>1</v>
      </c>
      <c r="AS54">
        <v>1</v>
      </c>
      <c r="AT54">
        <v>0</v>
      </c>
      <c r="AU54" t="s">
        <v>19</v>
      </c>
      <c r="AV54" t="s">
        <v>19</v>
      </c>
      <c r="AW54" t="s">
        <v>19</v>
      </c>
      <c r="AX54">
        <v>20</v>
      </c>
      <c r="AY54">
        <v>20</v>
      </c>
      <c r="AZ54">
        <v>0</v>
      </c>
      <c r="BA54">
        <v>1</v>
      </c>
      <c r="BB54">
        <v>1</v>
      </c>
      <c r="BC54" t="s">
        <v>19</v>
      </c>
      <c r="BD54">
        <v>100</v>
      </c>
      <c r="BE54">
        <v>79</v>
      </c>
      <c r="BF54">
        <v>21</v>
      </c>
      <c r="BG54">
        <v>46</v>
      </c>
      <c r="BH54">
        <v>42</v>
      </c>
      <c r="BI54">
        <v>4</v>
      </c>
      <c r="BJ54">
        <v>12</v>
      </c>
      <c r="BK54">
        <v>11</v>
      </c>
      <c r="BL54">
        <v>1</v>
      </c>
    </row>
    <row r="55" spans="1:64">
      <c r="A55" t="s">
        <v>882</v>
      </c>
      <c r="B55">
        <v>480</v>
      </c>
      <c r="C55">
        <v>384</v>
      </c>
      <c r="D55">
        <v>96</v>
      </c>
      <c r="E55" t="s">
        <v>19</v>
      </c>
      <c r="F55" t="s">
        <v>19</v>
      </c>
      <c r="G55" t="s">
        <v>19</v>
      </c>
      <c r="H55">
        <v>17</v>
      </c>
      <c r="I55">
        <v>13</v>
      </c>
      <c r="J55">
        <v>4</v>
      </c>
      <c r="K55">
        <v>31</v>
      </c>
      <c r="L55">
        <v>22</v>
      </c>
      <c r="M55">
        <v>9</v>
      </c>
      <c r="N55">
        <v>39</v>
      </c>
      <c r="O55">
        <v>31</v>
      </c>
      <c r="P55">
        <v>8</v>
      </c>
      <c r="Q55" t="s">
        <v>19</v>
      </c>
      <c r="R55" t="s">
        <v>19</v>
      </c>
      <c r="S55" t="s">
        <v>19</v>
      </c>
      <c r="T55">
        <v>1</v>
      </c>
      <c r="U55">
        <v>1</v>
      </c>
      <c r="V55">
        <v>0</v>
      </c>
      <c r="W55" t="s">
        <v>19</v>
      </c>
      <c r="X55" t="s">
        <v>19</v>
      </c>
      <c r="Y55" t="s">
        <v>19</v>
      </c>
      <c r="Z55">
        <v>13</v>
      </c>
      <c r="AA55">
        <v>9</v>
      </c>
      <c r="AB55">
        <v>4</v>
      </c>
      <c r="AC55">
        <v>25</v>
      </c>
      <c r="AD55">
        <v>21</v>
      </c>
      <c r="AE55">
        <v>4</v>
      </c>
      <c r="AF55" t="s">
        <v>19</v>
      </c>
      <c r="AG55" t="s">
        <v>19</v>
      </c>
      <c r="AH55" t="s">
        <v>19</v>
      </c>
      <c r="AI55" t="s">
        <v>19</v>
      </c>
      <c r="AJ55" t="s">
        <v>19</v>
      </c>
      <c r="AK55" t="s">
        <v>19</v>
      </c>
      <c r="AL55">
        <v>8</v>
      </c>
      <c r="AM55">
        <v>5</v>
      </c>
      <c r="AN55">
        <v>4</v>
      </c>
      <c r="AO55">
        <v>2</v>
      </c>
      <c r="AP55">
        <v>1</v>
      </c>
      <c r="AQ55">
        <v>1</v>
      </c>
      <c r="AR55">
        <v>1</v>
      </c>
      <c r="AS55">
        <v>0</v>
      </c>
      <c r="AT55">
        <v>0</v>
      </c>
      <c r="AU55" t="s">
        <v>19</v>
      </c>
      <c r="AV55" t="s">
        <v>19</v>
      </c>
      <c r="AW55" t="s">
        <v>19</v>
      </c>
      <c r="AX55">
        <v>80</v>
      </c>
      <c r="AY55">
        <v>78</v>
      </c>
      <c r="AZ55">
        <v>2</v>
      </c>
      <c r="BA55">
        <v>7</v>
      </c>
      <c r="BB55">
        <v>7</v>
      </c>
      <c r="BC55" t="s">
        <v>19</v>
      </c>
      <c r="BD55">
        <v>266</v>
      </c>
      <c r="BE55">
        <v>199</v>
      </c>
      <c r="BF55">
        <v>68</v>
      </c>
      <c r="BG55">
        <v>119</v>
      </c>
      <c r="BH55">
        <v>108</v>
      </c>
      <c r="BI55">
        <v>11</v>
      </c>
      <c r="BJ55">
        <v>36</v>
      </c>
      <c r="BK55">
        <v>35</v>
      </c>
      <c r="BL55">
        <v>1</v>
      </c>
    </row>
    <row r="56" spans="1:64">
      <c r="A56" t="s">
        <v>881</v>
      </c>
      <c r="B56">
        <v>223</v>
      </c>
      <c r="C56">
        <v>192</v>
      </c>
      <c r="D56">
        <v>32</v>
      </c>
      <c r="E56" t="s">
        <v>19</v>
      </c>
      <c r="F56" t="s">
        <v>19</v>
      </c>
      <c r="G56" t="s">
        <v>19</v>
      </c>
      <c r="H56">
        <v>9</v>
      </c>
      <c r="I56">
        <v>7</v>
      </c>
      <c r="J56">
        <v>2</v>
      </c>
      <c r="K56">
        <v>6</v>
      </c>
      <c r="L56">
        <v>3</v>
      </c>
      <c r="M56">
        <v>3</v>
      </c>
      <c r="N56">
        <v>7</v>
      </c>
      <c r="O56">
        <v>5</v>
      </c>
      <c r="P56">
        <v>3</v>
      </c>
      <c r="Q56">
        <v>1</v>
      </c>
      <c r="R56" t="s">
        <v>19</v>
      </c>
      <c r="S56">
        <v>1</v>
      </c>
      <c r="T56">
        <v>1</v>
      </c>
      <c r="U56" t="s">
        <v>19</v>
      </c>
      <c r="V56">
        <v>1</v>
      </c>
      <c r="W56">
        <v>0</v>
      </c>
      <c r="X56" t="s">
        <v>19</v>
      </c>
      <c r="Y56">
        <v>0</v>
      </c>
      <c r="Z56">
        <v>4</v>
      </c>
      <c r="AA56">
        <v>3</v>
      </c>
      <c r="AB56">
        <v>0</v>
      </c>
      <c r="AC56">
        <v>2</v>
      </c>
      <c r="AD56">
        <v>1</v>
      </c>
      <c r="AE56">
        <v>1</v>
      </c>
      <c r="AF56" t="s">
        <v>19</v>
      </c>
      <c r="AG56" t="s">
        <v>19</v>
      </c>
      <c r="AH56" t="s">
        <v>19</v>
      </c>
      <c r="AI56" t="s">
        <v>19</v>
      </c>
      <c r="AJ56" t="s">
        <v>19</v>
      </c>
      <c r="AK56" t="s">
        <v>19</v>
      </c>
      <c r="AL56">
        <v>2</v>
      </c>
      <c r="AM56">
        <v>1</v>
      </c>
      <c r="AN56">
        <v>2</v>
      </c>
      <c r="AO56" t="s">
        <v>19</v>
      </c>
      <c r="AP56" t="s">
        <v>19</v>
      </c>
      <c r="AQ56" t="s">
        <v>19</v>
      </c>
      <c r="AR56">
        <v>2</v>
      </c>
      <c r="AS56">
        <v>2</v>
      </c>
      <c r="AT56" t="s">
        <v>19</v>
      </c>
      <c r="AU56" t="s">
        <v>19</v>
      </c>
      <c r="AV56" t="s">
        <v>19</v>
      </c>
      <c r="AW56" t="s">
        <v>19</v>
      </c>
      <c r="AX56">
        <v>24</v>
      </c>
      <c r="AY56">
        <v>23</v>
      </c>
      <c r="AZ56">
        <v>1</v>
      </c>
      <c r="BA56">
        <v>3</v>
      </c>
      <c r="BB56">
        <v>3</v>
      </c>
      <c r="BC56">
        <v>1</v>
      </c>
      <c r="BD56">
        <v>158</v>
      </c>
      <c r="BE56">
        <v>138</v>
      </c>
      <c r="BF56">
        <v>21</v>
      </c>
      <c r="BG56">
        <v>64</v>
      </c>
      <c r="BH56">
        <v>63</v>
      </c>
      <c r="BI56">
        <v>1</v>
      </c>
      <c r="BJ56">
        <v>15</v>
      </c>
      <c r="BK56">
        <v>14</v>
      </c>
      <c r="BL56">
        <v>1</v>
      </c>
    </row>
    <row r="57" spans="1:64">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c r="BA57" t="s">
        <v>789</v>
      </c>
      <c r="BB57" t="s">
        <v>789</v>
      </c>
      <c r="BC57" t="s">
        <v>789</v>
      </c>
      <c r="BD57" t="s">
        <v>789</v>
      </c>
      <c r="BE57" t="s">
        <v>789</v>
      </c>
      <c r="BF57" t="s">
        <v>789</v>
      </c>
      <c r="BG57" t="s">
        <v>789</v>
      </c>
      <c r="BH57" t="s">
        <v>789</v>
      </c>
      <c r="BI57" t="s">
        <v>789</v>
      </c>
      <c r="BJ57" t="s">
        <v>789</v>
      </c>
      <c r="BK57" t="s">
        <v>789</v>
      </c>
      <c r="BL57" t="s">
        <v>789</v>
      </c>
    </row>
    <row r="58" spans="1:64">
      <c r="A58" t="s">
        <v>880</v>
      </c>
      <c r="B58">
        <v>406</v>
      </c>
      <c r="C58">
        <v>328</v>
      </c>
      <c r="D58">
        <v>78</v>
      </c>
      <c r="E58">
        <v>0</v>
      </c>
      <c r="F58" t="s">
        <v>19</v>
      </c>
      <c r="G58">
        <v>0</v>
      </c>
      <c r="H58">
        <v>10</v>
      </c>
      <c r="I58">
        <v>4</v>
      </c>
      <c r="J58">
        <v>6</v>
      </c>
      <c r="K58">
        <v>2</v>
      </c>
      <c r="L58">
        <v>0</v>
      </c>
      <c r="M58">
        <v>2</v>
      </c>
      <c r="N58">
        <v>16</v>
      </c>
      <c r="O58">
        <v>6</v>
      </c>
      <c r="P58">
        <v>10</v>
      </c>
      <c r="Q58" t="s">
        <v>19</v>
      </c>
      <c r="R58" t="s">
        <v>19</v>
      </c>
      <c r="S58" t="s">
        <v>19</v>
      </c>
      <c r="T58">
        <v>1</v>
      </c>
      <c r="U58">
        <v>1</v>
      </c>
      <c r="V58">
        <v>0</v>
      </c>
      <c r="W58">
        <v>0</v>
      </c>
      <c r="X58" t="s">
        <v>19</v>
      </c>
      <c r="Y58">
        <v>0</v>
      </c>
      <c r="Z58">
        <v>10</v>
      </c>
      <c r="AA58">
        <v>4</v>
      </c>
      <c r="AB58">
        <v>7</v>
      </c>
      <c r="AC58">
        <v>4</v>
      </c>
      <c r="AD58">
        <v>1</v>
      </c>
      <c r="AE58">
        <v>3</v>
      </c>
      <c r="AF58">
        <v>1</v>
      </c>
      <c r="AG58">
        <v>1</v>
      </c>
      <c r="AH58">
        <v>0</v>
      </c>
      <c r="AI58" t="s">
        <v>19</v>
      </c>
      <c r="AJ58" t="s">
        <v>19</v>
      </c>
      <c r="AK58" t="s">
        <v>19</v>
      </c>
      <c r="AL58">
        <v>3</v>
      </c>
      <c r="AM58">
        <v>1</v>
      </c>
      <c r="AN58">
        <v>2</v>
      </c>
      <c r="AO58">
        <v>1</v>
      </c>
      <c r="AP58">
        <v>1</v>
      </c>
      <c r="AQ58" t="s">
        <v>19</v>
      </c>
      <c r="AR58">
        <v>1</v>
      </c>
      <c r="AS58" t="s">
        <v>19</v>
      </c>
      <c r="AT58">
        <v>1</v>
      </c>
      <c r="AU58" t="s">
        <v>19</v>
      </c>
      <c r="AV58" t="s">
        <v>19</v>
      </c>
      <c r="AW58" t="s">
        <v>19</v>
      </c>
      <c r="AX58">
        <v>51</v>
      </c>
      <c r="AY58">
        <v>49</v>
      </c>
      <c r="AZ58">
        <v>2</v>
      </c>
      <c r="BA58">
        <v>13</v>
      </c>
      <c r="BB58">
        <v>13</v>
      </c>
      <c r="BC58" t="s">
        <v>19</v>
      </c>
      <c r="BD58">
        <v>299</v>
      </c>
      <c r="BE58">
        <v>247</v>
      </c>
      <c r="BF58">
        <v>52</v>
      </c>
      <c r="BG58">
        <v>145</v>
      </c>
      <c r="BH58">
        <v>127</v>
      </c>
      <c r="BI58">
        <v>19</v>
      </c>
      <c r="BJ58">
        <v>24</v>
      </c>
      <c r="BK58">
        <v>20</v>
      </c>
      <c r="BL58">
        <v>4</v>
      </c>
    </row>
    <row r="59" spans="1:64">
      <c r="A59" t="s">
        <v>879</v>
      </c>
      <c r="B59">
        <v>143</v>
      </c>
      <c r="C59">
        <v>102</v>
      </c>
      <c r="D59">
        <v>42</v>
      </c>
      <c r="E59" t="s">
        <v>19</v>
      </c>
      <c r="F59" t="s">
        <v>19</v>
      </c>
      <c r="G59" t="s">
        <v>19</v>
      </c>
      <c r="H59">
        <v>6</v>
      </c>
      <c r="I59">
        <v>1</v>
      </c>
      <c r="J59">
        <v>5</v>
      </c>
      <c r="K59">
        <v>3</v>
      </c>
      <c r="L59">
        <v>3</v>
      </c>
      <c r="M59">
        <v>0</v>
      </c>
      <c r="N59">
        <v>11</v>
      </c>
      <c r="O59">
        <v>5</v>
      </c>
      <c r="P59">
        <v>6</v>
      </c>
      <c r="Q59">
        <v>1</v>
      </c>
      <c r="R59" t="s">
        <v>19</v>
      </c>
      <c r="S59">
        <v>1</v>
      </c>
      <c r="T59">
        <v>2</v>
      </c>
      <c r="U59">
        <v>2</v>
      </c>
      <c r="V59">
        <v>0</v>
      </c>
      <c r="W59">
        <v>0</v>
      </c>
      <c r="X59" t="s">
        <v>19</v>
      </c>
      <c r="Y59">
        <v>0</v>
      </c>
      <c r="Z59">
        <v>6</v>
      </c>
      <c r="AA59">
        <v>0</v>
      </c>
      <c r="AB59">
        <v>5</v>
      </c>
      <c r="AC59">
        <v>2</v>
      </c>
      <c r="AD59">
        <v>2</v>
      </c>
      <c r="AE59">
        <v>0</v>
      </c>
      <c r="AF59" t="s">
        <v>19</v>
      </c>
      <c r="AG59" t="s">
        <v>19</v>
      </c>
      <c r="AH59" t="s">
        <v>19</v>
      </c>
      <c r="AI59" t="s">
        <v>19</v>
      </c>
      <c r="AJ59" t="s">
        <v>19</v>
      </c>
      <c r="AK59" t="s">
        <v>19</v>
      </c>
      <c r="AL59">
        <v>2</v>
      </c>
      <c r="AM59">
        <v>1</v>
      </c>
      <c r="AN59">
        <v>1</v>
      </c>
      <c r="AO59">
        <v>0</v>
      </c>
      <c r="AP59">
        <v>0</v>
      </c>
      <c r="AQ59" t="s">
        <v>19</v>
      </c>
      <c r="AR59" t="s">
        <v>19</v>
      </c>
      <c r="AS59" t="s">
        <v>19</v>
      </c>
      <c r="AT59" t="s">
        <v>19</v>
      </c>
      <c r="AU59">
        <v>0</v>
      </c>
      <c r="AV59">
        <v>0</v>
      </c>
      <c r="AW59" t="s">
        <v>19</v>
      </c>
      <c r="AX59">
        <v>27</v>
      </c>
      <c r="AY59">
        <v>25</v>
      </c>
      <c r="AZ59">
        <v>2</v>
      </c>
      <c r="BA59">
        <v>4</v>
      </c>
      <c r="BB59">
        <v>4</v>
      </c>
      <c r="BC59" t="s">
        <v>19</v>
      </c>
      <c r="BD59">
        <v>87</v>
      </c>
      <c r="BE59">
        <v>61</v>
      </c>
      <c r="BF59">
        <v>26</v>
      </c>
      <c r="BG59">
        <v>37</v>
      </c>
      <c r="BH59">
        <v>34</v>
      </c>
      <c r="BI59">
        <v>4</v>
      </c>
      <c r="BJ59">
        <v>7</v>
      </c>
      <c r="BK59">
        <v>7</v>
      </c>
      <c r="BL59">
        <v>1</v>
      </c>
    </row>
    <row r="60" spans="1:64">
      <c r="A60" t="s">
        <v>878</v>
      </c>
      <c r="B60">
        <v>127</v>
      </c>
      <c r="C60">
        <v>92</v>
      </c>
      <c r="D60">
        <v>35</v>
      </c>
      <c r="E60" t="s">
        <v>19</v>
      </c>
      <c r="F60" t="s">
        <v>19</v>
      </c>
      <c r="G60" t="s">
        <v>19</v>
      </c>
      <c r="H60">
        <v>3</v>
      </c>
      <c r="I60">
        <v>1</v>
      </c>
      <c r="J60">
        <v>2</v>
      </c>
      <c r="K60">
        <v>6</v>
      </c>
      <c r="L60">
        <v>5</v>
      </c>
      <c r="M60">
        <v>1</v>
      </c>
      <c r="N60">
        <v>8</v>
      </c>
      <c r="O60">
        <v>5</v>
      </c>
      <c r="P60">
        <v>3</v>
      </c>
      <c r="Q60">
        <v>0</v>
      </c>
      <c r="R60" t="s">
        <v>19</v>
      </c>
      <c r="S60">
        <v>0</v>
      </c>
      <c r="T60" t="s">
        <v>19</v>
      </c>
      <c r="U60" t="s">
        <v>19</v>
      </c>
      <c r="V60" t="s">
        <v>19</v>
      </c>
      <c r="W60" t="s">
        <v>19</v>
      </c>
      <c r="X60" t="s">
        <v>19</v>
      </c>
      <c r="Y60" t="s">
        <v>19</v>
      </c>
      <c r="Z60">
        <v>8</v>
      </c>
      <c r="AA60">
        <v>5</v>
      </c>
      <c r="AB60">
        <v>3</v>
      </c>
      <c r="AC60">
        <v>0</v>
      </c>
      <c r="AD60">
        <v>0</v>
      </c>
      <c r="AE60" t="s">
        <v>19</v>
      </c>
      <c r="AF60" t="s">
        <v>19</v>
      </c>
      <c r="AG60" t="s">
        <v>19</v>
      </c>
      <c r="AH60" t="s">
        <v>19</v>
      </c>
      <c r="AI60" t="s">
        <v>19</v>
      </c>
      <c r="AJ60" t="s">
        <v>19</v>
      </c>
      <c r="AK60" t="s">
        <v>19</v>
      </c>
      <c r="AL60">
        <v>2</v>
      </c>
      <c r="AM60">
        <v>2</v>
      </c>
      <c r="AN60">
        <v>0</v>
      </c>
      <c r="AO60" t="s">
        <v>19</v>
      </c>
      <c r="AP60" t="s">
        <v>19</v>
      </c>
      <c r="AQ60" t="s">
        <v>19</v>
      </c>
      <c r="AR60" t="s">
        <v>19</v>
      </c>
      <c r="AS60" t="s">
        <v>19</v>
      </c>
      <c r="AT60" t="s">
        <v>19</v>
      </c>
      <c r="AU60" t="s">
        <v>19</v>
      </c>
      <c r="AV60" t="s">
        <v>19</v>
      </c>
      <c r="AW60" t="s">
        <v>19</v>
      </c>
      <c r="AX60">
        <v>13</v>
      </c>
      <c r="AY60">
        <v>12</v>
      </c>
      <c r="AZ60">
        <v>1</v>
      </c>
      <c r="BA60">
        <v>1</v>
      </c>
      <c r="BB60">
        <v>1</v>
      </c>
      <c r="BC60" t="s">
        <v>19</v>
      </c>
      <c r="BD60">
        <v>58</v>
      </c>
      <c r="BE60">
        <v>40</v>
      </c>
      <c r="BF60">
        <v>18</v>
      </c>
      <c r="BG60">
        <v>16</v>
      </c>
      <c r="BH60">
        <v>9</v>
      </c>
      <c r="BI60">
        <v>7</v>
      </c>
      <c r="BJ60">
        <v>37</v>
      </c>
      <c r="BK60">
        <v>28</v>
      </c>
      <c r="BL60">
        <v>9</v>
      </c>
    </row>
    <row r="61" spans="1:64">
      <c r="A61" t="s">
        <v>877</v>
      </c>
      <c r="B61">
        <v>34</v>
      </c>
      <c r="C61">
        <v>23</v>
      </c>
      <c r="D61">
        <v>10</v>
      </c>
      <c r="E61" t="s">
        <v>19</v>
      </c>
      <c r="F61" t="s">
        <v>19</v>
      </c>
      <c r="G61" t="s">
        <v>19</v>
      </c>
      <c r="H61">
        <v>1</v>
      </c>
      <c r="I61">
        <v>0</v>
      </c>
      <c r="J61">
        <v>1</v>
      </c>
      <c r="K61">
        <v>0</v>
      </c>
      <c r="L61">
        <v>0</v>
      </c>
      <c r="M61" t="s">
        <v>19</v>
      </c>
      <c r="N61">
        <v>2</v>
      </c>
      <c r="O61">
        <v>0</v>
      </c>
      <c r="P61">
        <v>2</v>
      </c>
      <c r="Q61">
        <v>0</v>
      </c>
      <c r="R61" t="s">
        <v>19</v>
      </c>
      <c r="S61">
        <v>0</v>
      </c>
      <c r="T61" t="s">
        <v>19</v>
      </c>
      <c r="U61" t="s">
        <v>19</v>
      </c>
      <c r="V61" t="s">
        <v>19</v>
      </c>
      <c r="W61" t="s">
        <v>19</v>
      </c>
      <c r="X61" t="s">
        <v>19</v>
      </c>
      <c r="Y61" t="s">
        <v>19</v>
      </c>
      <c r="Z61">
        <v>1</v>
      </c>
      <c r="AA61">
        <v>0</v>
      </c>
      <c r="AB61">
        <v>1</v>
      </c>
      <c r="AC61">
        <v>0</v>
      </c>
      <c r="AD61">
        <v>0</v>
      </c>
      <c r="AE61" t="s">
        <v>19</v>
      </c>
      <c r="AF61" t="s">
        <v>19</v>
      </c>
      <c r="AG61" t="s">
        <v>19</v>
      </c>
      <c r="AH61" t="s">
        <v>19</v>
      </c>
      <c r="AI61">
        <v>0</v>
      </c>
      <c r="AJ61" t="s">
        <v>19</v>
      </c>
      <c r="AK61">
        <v>0</v>
      </c>
      <c r="AL61">
        <v>2</v>
      </c>
      <c r="AM61">
        <v>1</v>
      </c>
      <c r="AN61">
        <v>1</v>
      </c>
      <c r="AO61">
        <v>0</v>
      </c>
      <c r="AP61">
        <v>0</v>
      </c>
      <c r="AQ61" t="s">
        <v>19</v>
      </c>
      <c r="AR61" t="s">
        <v>19</v>
      </c>
      <c r="AS61" t="s">
        <v>19</v>
      </c>
      <c r="AT61" t="s">
        <v>19</v>
      </c>
      <c r="AU61" t="s">
        <v>19</v>
      </c>
      <c r="AV61" t="s">
        <v>19</v>
      </c>
      <c r="AW61" t="s">
        <v>19</v>
      </c>
      <c r="AX61">
        <v>6</v>
      </c>
      <c r="AY61">
        <v>6</v>
      </c>
      <c r="AZ61">
        <v>0</v>
      </c>
      <c r="BA61">
        <v>1</v>
      </c>
      <c r="BB61">
        <v>1</v>
      </c>
      <c r="BC61" t="s">
        <v>19</v>
      </c>
      <c r="BD61">
        <v>18</v>
      </c>
      <c r="BE61">
        <v>12</v>
      </c>
      <c r="BF61">
        <v>6</v>
      </c>
      <c r="BG61">
        <v>6</v>
      </c>
      <c r="BH61">
        <v>4</v>
      </c>
      <c r="BI61">
        <v>2</v>
      </c>
      <c r="BJ61">
        <v>3</v>
      </c>
      <c r="BK61">
        <v>3</v>
      </c>
      <c r="BL61">
        <v>1</v>
      </c>
    </row>
    <row r="62" spans="1:64">
      <c r="A62" t="s">
        <v>876</v>
      </c>
      <c r="B62">
        <v>955</v>
      </c>
      <c r="C62">
        <v>472</v>
      </c>
      <c r="D62">
        <v>483</v>
      </c>
      <c r="E62" t="s">
        <v>19</v>
      </c>
      <c r="F62" t="s">
        <v>19</v>
      </c>
      <c r="G62" t="s">
        <v>19</v>
      </c>
      <c r="H62">
        <v>35</v>
      </c>
      <c r="I62">
        <v>9</v>
      </c>
      <c r="J62">
        <v>25</v>
      </c>
      <c r="K62">
        <v>9</v>
      </c>
      <c r="L62">
        <v>2</v>
      </c>
      <c r="M62">
        <v>6</v>
      </c>
      <c r="N62">
        <v>59</v>
      </c>
      <c r="O62">
        <v>12</v>
      </c>
      <c r="P62">
        <v>47</v>
      </c>
      <c r="Q62" t="s">
        <v>19</v>
      </c>
      <c r="R62" t="s">
        <v>19</v>
      </c>
      <c r="S62" t="s">
        <v>19</v>
      </c>
      <c r="T62">
        <v>2</v>
      </c>
      <c r="U62">
        <v>1</v>
      </c>
      <c r="V62">
        <v>1</v>
      </c>
      <c r="W62">
        <v>0</v>
      </c>
      <c r="X62" t="s">
        <v>19</v>
      </c>
      <c r="Y62">
        <v>0</v>
      </c>
      <c r="Z62">
        <v>33</v>
      </c>
      <c r="AA62">
        <v>8</v>
      </c>
      <c r="AB62">
        <v>26</v>
      </c>
      <c r="AC62">
        <v>19</v>
      </c>
      <c r="AD62">
        <v>4</v>
      </c>
      <c r="AE62">
        <v>15</v>
      </c>
      <c r="AF62">
        <v>2</v>
      </c>
      <c r="AG62" t="s">
        <v>19</v>
      </c>
      <c r="AH62">
        <v>2</v>
      </c>
      <c r="AI62">
        <v>3</v>
      </c>
      <c r="AJ62" t="s">
        <v>19</v>
      </c>
      <c r="AK62">
        <v>3</v>
      </c>
      <c r="AL62">
        <v>44</v>
      </c>
      <c r="AM62">
        <v>3</v>
      </c>
      <c r="AN62">
        <v>41</v>
      </c>
      <c r="AO62">
        <v>1</v>
      </c>
      <c r="AP62">
        <v>1</v>
      </c>
      <c r="AQ62">
        <v>1</v>
      </c>
      <c r="AR62">
        <v>0</v>
      </c>
      <c r="AS62" t="s">
        <v>19</v>
      </c>
      <c r="AT62">
        <v>0</v>
      </c>
      <c r="AU62">
        <v>1</v>
      </c>
      <c r="AV62">
        <v>1</v>
      </c>
      <c r="AW62">
        <v>1</v>
      </c>
      <c r="AX62">
        <v>162</v>
      </c>
      <c r="AY62">
        <v>132</v>
      </c>
      <c r="AZ62">
        <v>30</v>
      </c>
      <c r="BA62">
        <v>10</v>
      </c>
      <c r="BB62">
        <v>10</v>
      </c>
      <c r="BC62">
        <v>0</v>
      </c>
      <c r="BD62">
        <v>564</v>
      </c>
      <c r="BE62">
        <v>263</v>
      </c>
      <c r="BF62">
        <v>302</v>
      </c>
      <c r="BG62">
        <v>186</v>
      </c>
      <c r="BH62">
        <v>109</v>
      </c>
      <c r="BI62">
        <v>78</v>
      </c>
      <c r="BJ62">
        <v>79</v>
      </c>
      <c r="BK62">
        <v>48</v>
      </c>
      <c r="BL62">
        <v>31</v>
      </c>
    </row>
    <row r="63" spans="1:64">
      <c r="A63" t="s">
        <v>875</v>
      </c>
      <c r="B63">
        <v>345</v>
      </c>
      <c r="C63">
        <v>191</v>
      </c>
      <c r="D63">
        <v>154</v>
      </c>
      <c r="E63" t="s">
        <v>19</v>
      </c>
      <c r="F63" t="s">
        <v>19</v>
      </c>
      <c r="G63" t="s">
        <v>19</v>
      </c>
      <c r="H63">
        <v>3</v>
      </c>
      <c r="I63" t="s">
        <v>19</v>
      </c>
      <c r="J63">
        <v>3</v>
      </c>
      <c r="K63">
        <v>4</v>
      </c>
      <c r="L63">
        <v>3</v>
      </c>
      <c r="M63">
        <v>2</v>
      </c>
      <c r="N63">
        <v>15</v>
      </c>
      <c r="O63">
        <v>3</v>
      </c>
      <c r="P63">
        <v>13</v>
      </c>
      <c r="Q63">
        <v>0</v>
      </c>
      <c r="R63" t="s">
        <v>19</v>
      </c>
      <c r="S63">
        <v>0</v>
      </c>
      <c r="T63">
        <v>0</v>
      </c>
      <c r="U63">
        <v>0</v>
      </c>
      <c r="V63" t="s">
        <v>19</v>
      </c>
      <c r="W63" t="s">
        <v>19</v>
      </c>
      <c r="X63" t="s">
        <v>19</v>
      </c>
      <c r="Y63" t="s">
        <v>19</v>
      </c>
      <c r="Z63">
        <v>6</v>
      </c>
      <c r="AA63">
        <v>1</v>
      </c>
      <c r="AB63">
        <v>5</v>
      </c>
      <c r="AC63">
        <v>5</v>
      </c>
      <c r="AD63">
        <v>2</v>
      </c>
      <c r="AE63">
        <v>4</v>
      </c>
      <c r="AF63">
        <v>1</v>
      </c>
      <c r="AG63" t="s">
        <v>19</v>
      </c>
      <c r="AH63">
        <v>1</v>
      </c>
      <c r="AI63">
        <v>4</v>
      </c>
      <c r="AJ63">
        <v>1</v>
      </c>
      <c r="AK63">
        <v>3</v>
      </c>
      <c r="AL63">
        <v>13</v>
      </c>
      <c r="AM63">
        <v>4</v>
      </c>
      <c r="AN63">
        <v>9</v>
      </c>
      <c r="AO63" t="s">
        <v>19</v>
      </c>
      <c r="AP63" t="s">
        <v>19</v>
      </c>
      <c r="AQ63" t="s">
        <v>19</v>
      </c>
      <c r="AR63" t="s">
        <v>19</v>
      </c>
      <c r="AS63" t="s">
        <v>19</v>
      </c>
      <c r="AT63" t="s">
        <v>19</v>
      </c>
      <c r="AU63" t="s">
        <v>19</v>
      </c>
      <c r="AV63" t="s">
        <v>19</v>
      </c>
      <c r="AW63" t="s">
        <v>19</v>
      </c>
      <c r="AX63">
        <v>70</v>
      </c>
      <c r="AY63">
        <v>63</v>
      </c>
      <c r="AZ63">
        <v>7</v>
      </c>
      <c r="BA63">
        <v>3</v>
      </c>
      <c r="BB63">
        <v>3</v>
      </c>
      <c r="BC63">
        <v>0</v>
      </c>
      <c r="BD63">
        <v>209</v>
      </c>
      <c r="BE63">
        <v>101</v>
      </c>
      <c r="BF63">
        <v>107</v>
      </c>
      <c r="BG63">
        <v>46</v>
      </c>
      <c r="BH63">
        <v>32</v>
      </c>
      <c r="BI63">
        <v>14</v>
      </c>
      <c r="BJ63">
        <v>30</v>
      </c>
      <c r="BK63">
        <v>17</v>
      </c>
      <c r="BL63">
        <v>13</v>
      </c>
    </row>
    <row r="64" spans="1:64">
      <c r="A64" t="s">
        <v>874</v>
      </c>
      <c r="B64">
        <v>69</v>
      </c>
      <c r="C64">
        <v>40</v>
      </c>
      <c r="D64">
        <v>29</v>
      </c>
      <c r="E64">
        <v>0</v>
      </c>
      <c r="F64">
        <v>0</v>
      </c>
      <c r="G64" t="s">
        <v>19</v>
      </c>
      <c r="H64">
        <v>2</v>
      </c>
      <c r="I64">
        <v>0</v>
      </c>
      <c r="J64">
        <v>1</v>
      </c>
      <c r="K64">
        <v>1</v>
      </c>
      <c r="L64">
        <v>0</v>
      </c>
      <c r="M64">
        <v>1</v>
      </c>
      <c r="N64">
        <v>5</v>
      </c>
      <c r="O64">
        <v>1</v>
      </c>
      <c r="P64">
        <v>4</v>
      </c>
      <c r="Q64" t="s">
        <v>19</v>
      </c>
      <c r="R64" t="s">
        <v>19</v>
      </c>
      <c r="S64" t="s">
        <v>19</v>
      </c>
      <c r="T64" t="s">
        <v>19</v>
      </c>
      <c r="U64" t="s">
        <v>19</v>
      </c>
      <c r="V64" t="s">
        <v>19</v>
      </c>
      <c r="W64" t="s">
        <v>19</v>
      </c>
      <c r="X64" t="s">
        <v>19</v>
      </c>
      <c r="Y64" t="s">
        <v>19</v>
      </c>
      <c r="Z64">
        <v>4</v>
      </c>
      <c r="AA64">
        <v>1</v>
      </c>
      <c r="AB64">
        <v>3</v>
      </c>
      <c r="AC64">
        <v>1</v>
      </c>
      <c r="AD64">
        <v>0</v>
      </c>
      <c r="AE64">
        <v>1</v>
      </c>
      <c r="AF64" t="s">
        <v>19</v>
      </c>
      <c r="AG64" t="s">
        <v>19</v>
      </c>
      <c r="AH64" t="s">
        <v>19</v>
      </c>
      <c r="AI64" t="s">
        <v>19</v>
      </c>
      <c r="AJ64" t="s">
        <v>19</v>
      </c>
      <c r="AK64" t="s">
        <v>19</v>
      </c>
      <c r="AL64">
        <v>6</v>
      </c>
      <c r="AM64">
        <v>1</v>
      </c>
      <c r="AN64">
        <v>5</v>
      </c>
      <c r="AO64" t="s">
        <v>19</v>
      </c>
      <c r="AP64" t="s">
        <v>19</v>
      </c>
      <c r="AQ64" t="s">
        <v>19</v>
      </c>
      <c r="AR64" t="s">
        <v>19</v>
      </c>
      <c r="AS64" t="s">
        <v>19</v>
      </c>
      <c r="AT64" t="s">
        <v>19</v>
      </c>
      <c r="AU64" t="s">
        <v>19</v>
      </c>
      <c r="AV64" t="s">
        <v>19</v>
      </c>
      <c r="AW64" t="s">
        <v>19</v>
      </c>
      <c r="AX64">
        <v>12</v>
      </c>
      <c r="AY64">
        <v>11</v>
      </c>
      <c r="AZ64">
        <v>1</v>
      </c>
      <c r="BA64">
        <v>4</v>
      </c>
      <c r="BB64">
        <v>3</v>
      </c>
      <c r="BC64">
        <v>1</v>
      </c>
      <c r="BD64">
        <v>37</v>
      </c>
      <c r="BE64">
        <v>23</v>
      </c>
      <c r="BF64">
        <v>15</v>
      </c>
      <c r="BG64">
        <v>15</v>
      </c>
      <c r="BH64">
        <v>8</v>
      </c>
      <c r="BI64">
        <v>7</v>
      </c>
      <c r="BJ64">
        <v>6</v>
      </c>
      <c r="BK64">
        <v>3</v>
      </c>
      <c r="BL64">
        <v>3</v>
      </c>
    </row>
    <row r="65" spans="1:64">
      <c r="A65" t="s">
        <v>873</v>
      </c>
      <c r="B65">
        <v>215</v>
      </c>
      <c r="C65">
        <v>189</v>
      </c>
      <c r="D65">
        <v>26</v>
      </c>
      <c r="E65" t="s">
        <v>19</v>
      </c>
      <c r="F65" t="s">
        <v>19</v>
      </c>
      <c r="G65" t="s">
        <v>19</v>
      </c>
      <c r="H65">
        <v>8</v>
      </c>
      <c r="I65">
        <v>5</v>
      </c>
      <c r="J65">
        <v>3</v>
      </c>
      <c r="K65">
        <v>7</v>
      </c>
      <c r="L65">
        <v>6</v>
      </c>
      <c r="M65">
        <v>1</v>
      </c>
      <c r="N65">
        <v>18</v>
      </c>
      <c r="O65">
        <v>15</v>
      </c>
      <c r="P65">
        <v>3</v>
      </c>
      <c r="Q65">
        <v>3</v>
      </c>
      <c r="R65">
        <v>2</v>
      </c>
      <c r="S65">
        <v>0</v>
      </c>
      <c r="T65">
        <v>0</v>
      </c>
      <c r="U65">
        <v>0</v>
      </c>
      <c r="V65" t="s">
        <v>19</v>
      </c>
      <c r="W65">
        <v>1</v>
      </c>
      <c r="X65">
        <v>1</v>
      </c>
      <c r="Y65" t="s">
        <v>19</v>
      </c>
      <c r="Z65">
        <v>8</v>
      </c>
      <c r="AA65">
        <v>6</v>
      </c>
      <c r="AB65">
        <v>2</v>
      </c>
      <c r="AC65">
        <v>6</v>
      </c>
      <c r="AD65">
        <v>5</v>
      </c>
      <c r="AE65">
        <v>1</v>
      </c>
      <c r="AF65" t="s">
        <v>19</v>
      </c>
      <c r="AG65" t="s">
        <v>19</v>
      </c>
      <c r="AH65" t="s">
        <v>19</v>
      </c>
      <c r="AI65" t="s">
        <v>19</v>
      </c>
      <c r="AJ65" t="s">
        <v>19</v>
      </c>
      <c r="AK65" t="s">
        <v>19</v>
      </c>
      <c r="AL65">
        <v>1</v>
      </c>
      <c r="AM65" t="s">
        <v>19</v>
      </c>
      <c r="AN65">
        <v>1</v>
      </c>
      <c r="AO65" t="s">
        <v>19</v>
      </c>
      <c r="AP65" t="s">
        <v>19</v>
      </c>
      <c r="AQ65" t="s">
        <v>19</v>
      </c>
      <c r="AR65" t="s">
        <v>19</v>
      </c>
      <c r="AS65" t="s">
        <v>19</v>
      </c>
      <c r="AT65" t="s">
        <v>19</v>
      </c>
      <c r="AU65" t="s">
        <v>19</v>
      </c>
      <c r="AV65" t="s">
        <v>19</v>
      </c>
      <c r="AW65" t="s">
        <v>19</v>
      </c>
      <c r="AX65">
        <v>33</v>
      </c>
      <c r="AY65">
        <v>32</v>
      </c>
      <c r="AZ65">
        <v>1</v>
      </c>
      <c r="BA65">
        <v>10</v>
      </c>
      <c r="BB65">
        <v>9</v>
      </c>
      <c r="BC65">
        <v>0</v>
      </c>
      <c r="BD65">
        <v>133</v>
      </c>
      <c r="BE65">
        <v>117</v>
      </c>
      <c r="BF65">
        <v>16</v>
      </c>
      <c r="BG65">
        <v>65</v>
      </c>
      <c r="BH65">
        <v>58</v>
      </c>
      <c r="BI65">
        <v>8</v>
      </c>
      <c r="BJ65">
        <v>16</v>
      </c>
      <c r="BK65">
        <v>14</v>
      </c>
      <c r="BL65">
        <v>2</v>
      </c>
    </row>
    <row r="66" spans="1:64">
      <c r="A66" t="s">
        <v>872</v>
      </c>
      <c r="B66">
        <v>205</v>
      </c>
      <c r="C66">
        <v>134</v>
      </c>
      <c r="D66">
        <v>70</v>
      </c>
      <c r="E66" t="s">
        <v>19</v>
      </c>
      <c r="F66" t="s">
        <v>19</v>
      </c>
      <c r="G66" t="s">
        <v>19</v>
      </c>
      <c r="H66">
        <v>9</v>
      </c>
      <c r="I66">
        <v>3</v>
      </c>
      <c r="J66">
        <v>6</v>
      </c>
      <c r="K66">
        <v>3</v>
      </c>
      <c r="L66">
        <v>1</v>
      </c>
      <c r="M66">
        <v>2</v>
      </c>
      <c r="N66">
        <v>11</v>
      </c>
      <c r="O66">
        <v>5</v>
      </c>
      <c r="P66">
        <v>6</v>
      </c>
      <c r="Q66">
        <v>0</v>
      </c>
      <c r="R66">
        <v>0</v>
      </c>
      <c r="S66">
        <v>0</v>
      </c>
      <c r="T66">
        <v>0</v>
      </c>
      <c r="U66">
        <v>0</v>
      </c>
      <c r="V66">
        <v>0</v>
      </c>
      <c r="W66" t="s">
        <v>19</v>
      </c>
      <c r="X66" t="s">
        <v>19</v>
      </c>
      <c r="Y66" t="s">
        <v>19</v>
      </c>
      <c r="Z66">
        <v>8</v>
      </c>
      <c r="AA66">
        <v>4</v>
      </c>
      <c r="AB66">
        <v>5</v>
      </c>
      <c r="AC66">
        <v>2</v>
      </c>
      <c r="AD66">
        <v>1</v>
      </c>
      <c r="AE66">
        <v>1</v>
      </c>
      <c r="AF66">
        <v>0</v>
      </c>
      <c r="AG66">
        <v>0</v>
      </c>
      <c r="AH66">
        <v>0</v>
      </c>
      <c r="AI66" t="s">
        <v>19</v>
      </c>
      <c r="AJ66" t="s">
        <v>19</v>
      </c>
      <c r="AK66" t="s">
        <v>19</v>
      </c>
      <c r="AL66">
        <v>3</v>
      </c>
      <c r="AM66">
        <v>2</v>
      </c>
      <c r="AN66">
        <v>1</v>
      </c>
      <c r="AO66">
        <v>0</v>
      </c>
      <c r="AP66">
        <v>0</v>
      </c>
      <c r="AQ66" t="s">
        <v>19</v>
      </c>
      <c r="AR66">
        <v>1</v>
      </c>
      <c r="AS66">
        <v>1</v>
      </c>
      <c r="AT66" t="s">
        <v>19</v>
      </c>
      <c r="AU66">
        <v>1</v>
      </c>
      <c r="AV66">
        <v>1</v>
      </c>
      <c r="AW66">
        <v>0</v>
      </c>
      <c r="AX66">
        <v>41</v>
      </c>
      <c r="AY66">
        <v>37</v>
      </c>
      <c r="AZ66">
        <v>5</v>
      </c>
      <c r="BA66">
        <v>5</v>
      </c>
      <c r="BB66">
        <v>5</v>
      </c>
      <c r="BC66" t="s">
        <v>19</v>
      </c>
      <c r="BD66">
        <v>123</v>
      </c>
      <c r="BE66">
        <v>74</v>
      </c>
      <c r="BF66">
        <v>49</v>
      </c>
      <c r="BG66">
        <v>43</v>
      </c>
      <c r="BH66">
        <v>28</v>
      </c>
      <c r="BI66">
        <v>15</v>
      </c>
      <c r="BJ66">
        <v>13</v>
      </c>
      <c r="BK66">
        <v>12</v>
      </c>
      <c r="BL66">
        <v>1</v>
      </c>
    </row>
    <row r="67" spans="1:64">
      <c r="A67" t="s">
        <v>871</v>
      </c>
      <c r="B67">
        <v>194</v>
      </c>
      <c r="C67">
        <v>135</v>
      </c>
      <c r="D67">
        <v>59</v>
      </c>
      <c r="E67" t="s">
        <v>19</v>
      </c>
      <c r="F67" t="s">
        <v>19</v>
      </c>
      <c r="G67" t="s">
        <v>19</v>
      </c>
      <c r="H67">
        <v>8</v>
      </c>
      <c r="I67">
        <v>3</v>
      </c>
      <c r="J67">
        <v>5</v>
      </c>
      <c r="K67">
        <v>0</v>
      </c>
      <c r="L67">
        <v>0</v>
      </c>
      <c r="M67">
        <v>0</v>
      </c>
      <c r="N67">
        <v>13</v>
      </c>
      <c r="O67">
        <v>7</v>
      </c>
      <c r="P67">
        <v>6</v>
      </c>
      <c r="Q67" t="s">
        <v>19</v>
      </c>
      <c r="R67" t="s">
        <v>19</v>
      </c>
      <c r="S67" t="s">
        <v>19</v>
      </c>
      <c r="T67">
        <v>0</v>
      </c>
      <c r="U67" t="s">
        <v>19</v>
      </c>
      <c r="V67">
        <v>0</v>
      </c>
      <c r="W67" t="s">
        <v>19</v>
      </c>
      <c r="X67" t="s">
        <v>19</v>
      </c>
      <c r="Y67" t="s">
        <v>19</v>
      </c>
      <c r="Z67">
        <v>7</v>
      </c>
      <c r="AA67">
        <v>3</v>
      </c>
      <c r="AB67">
        <v>4</v>
      </c>
      <c r="AC67">
        <v>2</v>
      </c>
      <c r="AD67">
        <v>1</v>
      </c>
      <c r="AE67">
        <v>1</v>
      </c>
      <c r="AF67">
        <v>1</v>
      </c>
      <c r="AG67">
        <v>1</v>
      </c>
      <c r="AH67">
        <v>0</v>
      </c>
      <c r="AI67">
        <v>3</v>
      </c>
      <c r="AJ67">
        <v>2</v>
      </c>
      <c r="AK67">
        <v>0</v>
      </c>
      <c r="AL67">
        <v>1</v>
      </c>
      <c r="AM67" t="s">
        <v>19</v>
      </c>
      <c r="AN67">
        <v>1</v>
      </c>
      <c r="AO67">
        <v>1</v>
      </c>
      <c r="AP67">
        <v>1</v>
      </c>
      <c r="AQ67" t="s">
        <v>19</v>
      </c>
      <c r="AR67">
        <v>0</v>
      </c>
      <c r="AS67" t="s">
        <v>19</v>
      </c>
      <c r="AT67">
        <v>0</v>
      </c>
      <c r="AU67" t="s">
        <v>19</v>
      </c>
      <c r="AV67" t="s">
        <v>19</v>
      </c>
      <c r="AW67" t="s">
        <v>19</v>
      </c>
      <c r="AX67">
        <v>30</v>
      </c>
      <c r="AY67">
        <v>27</v>
      </c>
      <c r="AZ67">
        <v>4</v>
      </c>
      <c r="BA67">
        <v>6</v>
      </c>
      <c r="BB67">
        <v>6</v>
      </c>
      <c r="BC67" t="s">
        <v>19</v>
      </c>
      <c r="BD67">
        <v>127</v>
      </c>
      <c r="BE67">
        <v>88</v>
      </c>
      <c r="BF67">
        <v>39</v>
      </c>
      <c r="BG67">
        <v>52</v>
      </c>
      <c r="BH67">
        <v>39</v>
      </c>
      <c r="BI67">
        <v>13</v>
      </c>
      <c r="BJ67">
        <v>14</v>
      </c>
      <c r="BK67">
        <v>9</v>
      </c>
      <c r="BL67">
        <v>5</v>
      </c>
    </row>
    <row r="68" spans="1:64">
      <c r="A68" t="s">
        <v>870</v>
      </c>
      <c r="B68">
        <v>355</v>
      </c>
      <c r="C68">
        <v>235</v>
      </c>
      <c r="D68">
        <v>120</v>
      </c>
      <c r="E68" t="s">
        <v>19</v>
      </c>
      <c r="F68" t="s">
        <v>19</v>
      </c>
      <c r="G68" t="s">
        <v>19</v>
      </c>
      <c r="H68">
        <v>5</v>
      </c>
      <c r="I68" t="s">
        <v>19</v>
      </c>
      <c r="J68">
        <v>5</v>
      </c>
      <c r="K68">
        <v>4</v>
      </c>
      <c r="L68">
        <v>2</v>
      </c>
      <c r="M68">
        <v>2</v>
      </c>
      <c r="N68">
        <v>7</v>
      </c>
      <c r="O68">
        <v>2</v>
      </c>
      <c r="P68">
        <v>6</v>
      </c>
      <c r="Q68" t="s">
        <v>19</v>
      </c>
      <c r="R68" t="s">
        <v>19</v>
      </c>
      <c r="S68" t="s">
        <v>19</v>
      </c>
      <c r="T68">
        <v>1</v>
      </c>
      <c r="U68">
        <v>1</v>
      </c>
      <c r="V68" t="s">
        <v>19</v>
      </c>
      <c r="W68" t="s">
        <v>19</v>
      </c>
      <c r="X68" t="s">
        <v>19</v>
      </c>
      <c r="Y68" t="s">
        <v>19</v>
      </c>
      <c r="Z68">
        <v>5</v>
      </c>
      <c r="AA68" t="s">
        <v>19</v>
      </c>
      <c r="AB68">
        <v>5</v>
      </c>
      <c r="AC68">
        <v>2</v>
      </c>
      <c r="AD68">
        <v>1</v>
      </c>
      <c r="AE68">
        <v>1</v>
      </c>
      <c r="AF68" t="s">
        <v>19</v>
      </c>
      <c r="AG68" t="s">
        <v>19</v>
      </c>
      <c r="AH68" t="s">
        <v>19</v>
      </c>
      <c r="AI68" t="s">
        <v>19</v>
      </c>
      <c r="AJ68" t="s">
        <v>19</v>
      </c>
      <c r="AK68" t="s">
        <v>19</v>
      </c>
      <c r="AL68">
        <v>5</v>
      </c>
      <c r="AM68">
        <v>2</v>
      </c>
      <c r="AN68">
        <v>3</v>
      </c>
      <c r="AO68" t="s">
        <v>19</v>
      </c>
      <c r="AP68" t="s">
        <v>19</v>
      </c>
      <c r="AQ68" t="s">
        <v>19</v>
      </c>
      <c r="AR68">
        <v>1</v>
      </c>
      <c r="AS68" t="s">
        <v>19</v>
      </c>
      <c r="AT68">
        <v>1</v>
      </c>
      <c r="AU68" t="s">
        <v>19</v>
      </c>
      <c r="AV68" t="s">
        <v>19</v>
      </c>
      <c r="AW68" t="s">
        <v>19</v>
      </c>
      <c r="AX68">
        <v>34</v>
      </c>
      <c r="AY68">
        <v>30</v>
      </c>
      <c r="AZ68">
        <v>5</v>
      </c>
      <c r="BA68">
        <v>3</v>
      </c>
      <c r="BB68">
        <v>3</v>
      </c>
      <c r="BC68" t="s">
        <v>19</v>
      </c>
      <c r="BD68">
        <v>272</v>
      </c>
      <c r="BE68">
        <v>178</v>
      </c>
      <c r="BF68">
        <v>95</v>
      </c>
      <c r="BG68">
        <v>79</v>
      </c>
      <c r="BH68">
        <v>63</v>
      </c>
      <c r="BI68">
        <v>15</v>
      </c>
      <c r="BJ68">
        <v>26</v>
      </c>
      <c r="BK68">
        <v>23</v>
      </c>
      <c r="BL68">
        <v>3</v>
      </c>
    </row>
    <row r="69" spans="1:64">
      <c r="A69" t="s">
        <v>869</v>
      </c>
      <c r="B69">
        <v>187</v>
      </c>
      <c r="C69">
        <v>140</v>
      </c>
      <c r="D69">
        <v>47</v>
      </c>
      <c r="E69" t="s">
        <v>19</v>
      </c>
      <c r="F69" t="s">
        <v>19</v>
      </c>
      <c r="G69" t="s">
        <v>19</v>
      </c>
      <c r="H69">
        <v>11</v>
      </c>
      <c r="I69">
        <v>4</v>
      </c>
      <c r="J69">
        <v>7</v>
      </c>
      <c r="K69">
        <v>3</v>
      </c>
      <c r="L69">
        <v>3</v>
      </c>
      <c r="M69">
        <v>1</v>
      </c>
      <c r="N69">
        <v>8</v>
      </c>
      <c r="O69">
        <v>5</v>
      </c>
      <c r="P69">
        <v>3</v>
      </c>
      <c r="Q69">
        <v>0</v>
      </c>
      <c r="R69" t="s">
        <v>19</v>
      </c>
      <c r="S69">
        <v>0</v>
      </c>
      <c r="T69">
        <v>0</v>
      </c>
      <c r="U69">
        <v>0</v>
      </c>
      <c r="V69" t="s">
        <v>19</v>
      </c>
      <c r="W69" t="s">
        <v>19</v>
      </c>
      <c r="X69" t="s">
        <v>19</v>
      </c>
      <c r="Y69" t="s">
        <v>19</v>
      </c>
      <c r="Z69">
        <v>6</v>
      </c>
      <c r="AA69">
        <v>3</v>
      </c>
      <c r="AB69">
        <v>2</v>
      </c>
      <c r="AC69">
        <v>1</v>
      </c>
      <c r="AD69">
        <v>1</v>
      </c>
      <c r="AE69">
        <v>0</v>
      </c>
      <c r="AF69" t="s">
        <v>19</v>
      </c>
      <c r="AG69" t="s">
        <v>19</v>
      </c>
      <c r="AH69" t="s">
        <v>19</v>
      </c>
      <c r="AI69">
        <v>1</v>
      </c>
      <c r="AJ69" t="s">
        <v>19</v>
      </c>
      <c r="AK69">
        <v>1</v>
      </c>
      <c r="AL69">
        <v>4</v>
      </c>
      <c r="AM69" t="s">
        <v>19</v>
      </c>
      <c r="AN69">
        <v>4</v>
      </c>
      <c r="AO69">
        <v>0</v>
      </c>
      <c r="AP69">
        <v>0</v>
      </c>
      <c r="AQ69">
        <v>0</v>
      </c>
      <c r="AR69" t="s">
        <v>19</v>
      </c>
      <c r="AS69" t="s">
        <v>19</v>
      </c>
      <c r="AT69" t="s">
        <v>19</v>
      </c>
      <c r="AU69" t="s">
        <v>19</v>
      </c>
      <c r="AV69" t="s">
        <v>19</v>
      </c>
      <c r="AW69" t="s">
        <v>19</v>
      </c>
      <c r="AX69">
        <v>34</v>
      </c>
      <c r="AY69">
        <v>33</v>
      </c>
      <c r="AZ69">
        <v>1</v>
      </c>
      <c r="BA69">
        <v>4</v>
      </c>
      <c r="BB69">
        <v>4</v>
      </c>
      <c r="BC69" t="s">
        <v>19</v>
      </c>
      <c r="BD69">
        <v>111</v>
      </c>
      <c r="BE69">
        <v>82</v>
      </c>
      <c r="BF69">
        <v>29</v>
      </c>
      <c r="BG69">
        <v>51</v>
      </c>
      <c r="BH69">
        <v>36</v>
      </c>
      <c r="BI69">
        <v>15</v>
      </c>
      <c r="BJ69">
        <v>17</v>
      </c>
      <c r="BK69">
        <v>14</v>
      </c>
      <c r="BL69">
        <v>2</v>
      </c>
    </row>
    <row r="70" spans="1:64">
      <c r="A70" t="s">
        <v>868</v>
      </c>
      <c r="B70">
        <v>459</v>
      </c>
      <c r="C70">
        <v>293</v>
      </c>
      <c r="D70">
        <v>166</v>
      </c>
      <c r="E70" t="s">
        <v>19</v>
      </c>
      <c r="F70" t="s">
        <v>19</v>
      </c>
      <c r="G70" t="s">
        <v>19</v>
      </c>
      <c r="H70">
        <v>11</v>
      </c>
      <c r="I70">
        <v>2</v>
      </c>
      <c r="J70">
        <v>9</v>
      </c>
      <c r="K70">
        <v>6</v>
      </c>
      <c r="L70" t="s">
        <v>19</v>
      </c>
      <c r="M70">
        <v>6</v>
      </c>
      <c r="N70">
        <v>17</v>
      </c>
      <c r="O70">
        <v>2</v>
      </c>
      <c r="P70">
        <v>15</v>
      </c>
      <c r="Q70">
        <v>1</v>
      </c>
      <c r="R70">
        <v>0</v>
      </c>
      <c r="S70">
        <v>0</v>
      </c>
      <c r="T70">
        <v>2</v>
      </c>
      <c r="U70">
        <v>1</v>
      </c>
      <c r="V70">
        <v>1</v>
      </c>
      <c r="W70" t="s">
        <v>19</v>
      </c>
      <c r="X70" t="s">
        <v>19</v>
      </c>
      <c r="Y70" t="s">
        <v>19</v>
      </c>
      <c r="Z70">
        <v>7</v>
      </c>
      <c r="AA70">
        <v>1</v>
      </c>
      <c r="AB70">
        <v>6</v>
      </c>
      <c r="AC70">
        <v>7</v>
      </c>
      <c r="AD70">
        <v>0</v>
      </c>
      <c r="AE70">
        <v>7</v>
      </c>
      <c r="AF70">
        <v>1</v>
      </c>
      <c r="AG70" t="s">
        <v>19</v>
      </c>
      <c r="AH70">
        <v>1</v>
      </c>
      <c r="AI70">
        <v>0</v>
      </c>
      <c r="AJ70" t="s">
        <v>19</v>
      </c>
      <c r="AK70">
        <v>0</v>
      </c>
      <c r="AL70">
        <v>6</v>
      </c>
      <c r="AM70">
        <v>1</v>
      </c>
      <c r="AN70">
        <v>5</v>
      </c>
      <c r="AO70">
        <v>1</v>
      </c>
      <c r="AP70">
        <v>1</v>
      </c>
      <c r="AQ70" t="s">
        <v>19</v>
      </c>
      <c r="AR70">
        <v>1</v>
      </c>
      <c r="AS70">
        <v>1</v>
      </c>
      <c r="AT70" t="s">
        <v>19</v>
      </c>
      <c r="AU70" t="s">
        <v>19</v>
      </c>
      <c r="AV70" t="s">
        <v>19</v>
      </c>
      <c r="AW70" t="s">
        <v>19</v>
      </c>
      <c r="AX70">
        <v>65</v>
      </c>
      <c r="AY70">
        <v>61</v>
      </c>
      <c r="AZ70">
        <v>4</v>
      </c>
      <c r="BA70">
        <v>6</v>
      </c>
      <c r="BB70">
        <v>6</v>
      </c>
      <c r="BC70" t="s">
        <v>19</v>
      </c>
      <c r="BD70">
        <v>304</v>
      </c>
      <c r="BE70">
        <v>182</v>
      </c>
      <c r="BF70">
        <v>122</v>
      </c>
      <c r="BG70">
        <v>118</v>
      </c>
      <c r="BH70">
        <v>88</v>
      </c>
      <c r="BI70">
        <v>31</v>
      </c>
      <c r="BJ70">
        <v>48</v>
      </c>
      <c r="BK70">
        <v>43</v>
      </c>
      <c r="BL70">
        <v>5</v>
      </c>
    </row>
    <row r="71" spans="1:64">
      <c r="A71" t="s">
        <v>867</v>
      </c>
      <c r="B71">
        <v>135</v>
      </c>
      <c r="C71">
        <v>75</v>
      </c>
      <c r="D71">
        <v>60</v>
      </c>
      <c r="E71" t="s">
        <v>19</v>
      </c>
      <c r="F71" t="s">
        <v>19</v>
      </c>
      <c r="G71" t="s">
        <v>19</v>
      </c>
      <c r="H71">
        <v>1</v>
      </c>
      <c r="I71">
        <v>0</v>
      </c>
      <c r="J71">
        <v>1</v>
      </c>
      <c r="K71">
        <v>2</v>
      </c>
      <c r="L71">
        <v>1</v>
      </c>
      <c r="M71">
        <v>2</v>
      </c>
      <c r="N71">
        <v>11</v>
      </c>
      <c r="O71">
        <v>4</v>
      </c>
      <c r="P71">
        <v>7</v>
      </c>
      <c r="Q71" t="s">
        <v>19</v>
      </c>
      <c r="R71" t="s">
        <v>19</v>
      </c>
      <c r="S71" t="s">
        <v>19</v>
      </c>
      <c r="T71" t="s">
        <v>19</v>
      </c>
      <c r="U71" t="s">
        <v>19</v>
      </c>
      <c r="V71" t="s">
        <v>19</v>
      </c>
      <c r="W71" t="s">
        <v>19</v>
      </c>
      <c r="X71" t="s">
        <v>19</v>
      </c>
      <c r="Y71" t="s">
        <v>19</v>
      </c>
      <c r="Z71">
        <v>6</v>
      </c>
      <c r="AA71">
        <v>2</v>
      </c>
      <c r="AB71">
        <v>4</v>
      </c>
      <c r="AC71">
        <v>4</v>
      </c>
      <c r="AD71">
        <v>1</v>
      </c>
      <c r="AE71">
        <v>3</v>
      </c>
      <c r="AF71">
        <v>2</v>
      </c>
      <c r="AG71">
        <v>1</v>
      </c>
      <c r="AH71">
        <v>1</v>
      </c>
      <c r="AI71" t="s">
        <v>19</v>
      </c>
      <c r="AJ71" t="s">
        <v>19</v>
      </c>
      <c r="AK71" t="s">
        <v>19</v>
      </c>
      <c r="AL71">
        <v>3</v>
      </c>
      <c r="AM71" t="s">
        <v>19</v>
      </c>
      <c r="AN71">
        <v>3</v>
      </c>
      <c r="AO71">
        <v>2</v>
      </c>
      <c r="AP71">
        <v>2</v>
      </c>
      <c r="AQ71" t="s">
        <v>19</v>
      </c>
      <c r="AR71">
        <v>3</v>
      </c>
      <c r="AS71">
        <v>3</v>
      </c>
      <c r="AT71" t="s">
        <v>19</v>
      </c>
      <c r="AU71" t="s">
        <v>19</v>
      </c>
      <c r="AV71" t="s">
        <v>19</v>
      </c>
      <c r="AW71" t="s">
        <v>19</v>
      </c>
      <c r="AX71">
        <v>19</v>
      </c>
      <c r="AY71">
        <v>17</v>
      </c>
      <c r="AZ71">
        <v>2</v>
      </c>
      <c r="BA71">
        <v>5</v>
      </c>
      <c r="BB71">
        <v>5</v>
      </c>
      <c r="BC71">
        <v>0</v>
      </c>
      <c r="BD71">
        <v>84</v>
      </c>
      <c r="BE71">
        <v>40</v>
      </c>
      <c r="BF71">
        <v>44</v>
      </c>
      <c r="BG71">
        <v>20</v>
      </c>
      <c r="BH71">
        <v>16</v>
      </c>
      <c r="BI71">
        <v>4</v>
      </c>
      <c r="BJ71">
        <v>9</v>
      </c>
      <c r="BK71">
        <v>8</v>
      </c>
      <c r="BL71">
        <v>1</v>
      </c>
    </row>
    <row r="72" spans="1:64">
      <c r="A72" t="s">
        <v>866</v>
      </c>
      <c r="B72">
        <v>157</v>
      </c>
      <c r="C72">
        <v>100</v>
      </c>
      <c r="D72">
        <v>58</v>
      </c>
      <c r="E72" t="s">
        <v>19</v>
      </c>
      <c r="F72" t="s">
        <v>19</v>
      </c>
      <c r="G72" t="s">
        <v>19</v>
      </c>
      <c r="H72">
        <v>10</v>
      </c>
      <c r="I72">
        <v>4</v>
      </c>
      <c r="J72">
        <v>6</v>
      </c>
      <c r="K72">
        <v>3</v>
      </c>
      <c r="L72">
        <v>1</v>
      </c>
      <c r="M72">
        <v>2</v>
      </c>
      <c r="N72">
        <v>12</v>
      </c>
      <c r="O72">
        <v>5</v>
      </c>
      <c r="P72">
        <v>7</v>
      </c>
      <c r="Q72">
        <v>1</v>
      </c>
      <c r="R72" t="s">
        <v>19</v>
      </c>
      <c r="S72">
        <v>1</v>
      </c>
      <c r="T72">
        <v>0</v>
      </c>
      <c r="U72" t="s">
        <v>19</v>
      </c>
      <c r="V72">
        <v>0</v>
      </c>
      <c r="W72" t="s">
        <v>19</v>
      </c>
      <c r="X72" t="s">
        <v>19</v>
      </c>
      <c r="Y72" t="s">
        <v>19</v>
      </c>
      <c r="Z72">
        <v>9</v>
      </c>
      <c r="AA72">
        <v>4</v>
      </c>
      <c r="AB72">
        <v>5</v>
      </c>
      <c r="AC72">
        <v>1</v>
      </c>
      <c r="AD72">
        <v>0</v>
      </c>
      <c r="AE72">
        <v>1</v>
      </c>
      <c r="AF72">
        <v>1</v>
      </c>
      <c r="AG72" t="s">
        <v>19</v>
      </c>
      <c r="AH72">
        <v>1</v>
      </c>
      <c r="AI72">
        <v>1</v>
      </c>
      <c r="AJ72">
        <v>1</v>
      </c>
      <c r="AK72">
        <v>0</v>
      </c>
      <c r="AL72">
        <v>2</v>
      </c>
      <c r="AM72" t="s">
        <v>19</v>
      </c>
      <c r="AN72">
        <v>2</v>
      </c>
      <c r="AO72">
        <v>4</v>
      </c>
      <c r="AP72">
        <v>4</v>
      </c>
      <c r="AQ72">
        <v>0</v>
      </c>
      <c r="AR72">
        <v>0</v>
      </c>
      <c r="AS72">
        <v>0</v>
      </c>
      <c r="AT72" t="s">
        <v>19</v>
      </c>
      <c r="AU72" t="s">
        <v>19</v>
      </c>
      <c r="AV72" t="s">
        <v>19</v>
      </c>
      <c r="AW72" t="s">
        <v>19</v>
      </c>
      <c r="AX72">
        <v>28</v>
      </c>
      <c r="AY72">
        <v>25</v>
      </c>
      <c r="AZ72">
        <v>3</v>
      </c>
      <c r="BA72">
        <v>4</v>
      </c>
      <c r="BB72">
        <v>4</v>
      </c>
      <c r="BC72" t="s">
        <v>19</v>
      </c>
      <c r="BD72">
        <v>78</v>
      </c>
      <c r="BE72">
        <v>45</v>
      </c>
      <c r="BF72">
        <v>33</v>
      </c>
      <c r="BG72">
        <v>35</v>
      </c>
      <c r="BH72">
        <v>19</v>
      </c>
      <c r="BI72">
        <v>16</v>
      </c>
      <c r="BJ72">
        <v>19</v>
      </c>
      <c r="BK72">
        <v>15</v>
      </c>
      <c r="BL72">
        <v>4</v>
      </c>
    </row>
    <row r="73" spans="1:64">
      <c r="A73" t="s">
        <v>865</v>
      </c>
      <c r="B73">
        <v>88</v>
      </c>
      <c r="C73">
        <v>56</v>
      </c>
      <c r="D73">
        <v>32</v>
      </c>
      <c r="E73" t="s">
        <v>19</v>
      </c>
      <c r="F73" t="s">
        <v>19</v>
      </c>
      <c r="G73" t="s">
        <v>19</v>
      </c>
      <c r="H73">
        <v>1</v>
      </c>
      <c r="I73" t="s">
        <v>19</v>
      </c>
      <c r="J73">
        <v>1</v>
      </c>
      <c r="K73">
        <v>2</v>
      </c>
      <c r="L73">
        <v>1</v>
      </c>
      <c r="M73">
        <v>1</v>
      </c>
      <c r="N73">
        <v>4</v>
      </c>
      <c r="O73">
        <v>1</v>
      </c>
      <c r="P73">
        <v>3</v>
      </c>
      <c r="Q73">
        <v>1</v>
      </c>
      <c r="R73" t="s">
        <v>19</v>
      </c>
      <c r="S73">
        <v>1</v>
      </c>
      <c r="T73">
        <v>0</v>
      </c>
      <c r="U73" t="s">
        <v>19</v>
      </c>
      <c r="V73">
        <v>0</v>
      </c>
      <c r="W73" t="s">
        <v>19</v>
      </c>
      <c r="X73" t="s">
        <v>19</v>
      </c>
      <c r="Y73" t="s">
        <v>19</v>
      </c>
      <c r="Z73">
        <v>1</v>
      </c>
      <c r="AA73" t="s">
        <v>19</v>
      </c>
      <c r="AB73">
        <v>1</v>
      </c>
      <c r="AC73">
        <v>2</v>
      </c>
      <c r="AD73">
        <v>1</v>
      </c>
      <c r="AE73">
        <v>1</v>
      </c>
      <c r="AF73" t="s">
        <v>19</v>
      </c>
      <c r="AG73" t="s">
        <v>19</v>
      </c>
      <c r="AH73" t="s">
        <v>19</v>
      </c>
      <c r="AI73" t="s">
        <v>19</v>
      </c>
      <c r="AJ73" t="s">
        <v>19</v>
      </c>
      <c r="AK73" t="s">
        <v>19</v>
      </c>
      <c r="AL73">
        <v>1</v>
      </c>
      <c r="AM73" t="s">
        <v>19</v>
      </c>
      <c r="AN73">
        <v>1</v>
      </c>
      <c r="AO73">
        <v>1</v>
      </c>
      <c r="AP73">
        <v>1</v>
      </c>
      <c r="AQ73" t="s">
        <v>19</v>
      </c>
      <c r="AR73" t="s">
        <v>19</v>
      </c>
      <c r="AS73" t="s">
        <v>19</v>
      </c>
      <c r="AT73" t="s">
        <v>19</v>
      </c>
      <c r="AU73" t="s">
        <v>19</v>
      </c>
      <c r="AV73" t="s">
        <v>19</v>
      </c>
      <c r="AW73" t="s">
        <v>19</v>
      </c>
      <c r="AX73">
        <v>11</v>
      </c>
      <c r="AY73">
        <v>10</v>
      </c>
      <c r="AZ73">
        <v>2</v>
      </c>
      <c r="BA73">
        <v>1</v>
      </c>
      <c r="BB73">
        <v>1</v>
      </c>
      <c r="BC73" t="s">
        <v>19</v>
      </c>
      <c r="BD73">
        <v>61</v>
      </c>
      <c r="BE73">
        <v>37</v>
      </c>
      <c r="BF73">
        <v>24</v>
      </c>
      <c r="BG73">
        <v>21</v>
      </c>
      <c r="BH73">
        <v>13</v>
      </c>
      <c r="BI73">
        <v>8</v>
      </c>
      <c r="BJ73">
        <v>8</v>
      </c>
      <c r="BK73">
        <v>7</v>
      </c>
      <c r="BL73">
        <v>1</v>
      </c>
    </row>
    <row r="74" spans="1:64">
      <c r="A74" t="s">
        <v>864</v>
      </c>
      <c r="B74">
        <v>194</v>
      </c>
      <c r="C74">
        <v>120</v>
      </c>
      <c r="D74">
        <v>74</v>
      </c>
      <c r="E74" t="s">
        <v>19</v>
      </c>
      <c r="F74" t="s">
        <v>19</v>
      </c>
      <c r="G74" t="s">
        <v>19</v>
      </c>
      <c r="H74">
        <v>3</v>
      </c>
      <c r="I74">
        <v>1</v>
      </c>
      <c r="J74">
        <v>3</v>
      </c>
      <c r="K74">
        <v>5</v>
      </c>
      <c r="L74">
        <v>3</v>
      </c>
      <c r="M74">
        <v>3</v>
      </c>
      <c r="N74">
        <v>5</v>
      </c>
      <c r="O74">
        <v>1</v>
      </c>
      <c r="P74">
        <v>5</v>
      </c>
      <c r="Q74">
        <v>1</v>
      </c>
      <c r="R74" t="s">
        <v>19</v>
      </c>
      <c r="S74">
        <v>1</v>
      </c>
      <c r="T74">
        <v>1</v>
      </c>
      <c r="U74" t="s">
        <v>19</v>
      </c>
      <c r="V74">
        <v>1</v>
      </c>
      <c r="W74" t="s">
        <v>19</v>
      </c>
      <c r="X74" t="s">
        <v>19</v>
      </c>
      <c r="Y74" t="s">
        <v>19</v>
      </c>
      <c r="Z74">
        <v>2</v>
      </c>
      <c r="AA74">
        <v>0</v>
      </c>
      <c r="AB74">
        <v>2</v>
      </c>
      <c r="AC74">
        <v>2</v>
      </c>
      <c r="AD74">
        <v>0</v>
      </c>
      <c r="AE74">
        <v>1</v>
      </c>
      <c r="AF74" t="s">
        <v>19</v>
      </c>
      <c r="AG74" t="s">
        <v>19</v>
      </c>
      <c r="AH74" t="s">
        <v>19</v>
      </c>
      <c r="AI74">
        <v>0</v>
      </c>
      <c r="AJ74" t="s">
        <v>19</v>
      </c>
      <c r="AK74">
        <v>0</v>
      </c>
      <c r="AL74">
        <v>8</v>
      </c>
      <c r="AM74">
        <v>4</v>
      </c>
      <c r="AN74">
        <v>3</v>
      </c>
      <c r="AO74">
        <v>2</v>
      </c>
      <c r="AP74">
        <v>1</v>
      </c>
      <c r="AQ74">
        <v>1</v>
      </c>
      <c r="AR74">
        <v>1</v>
      </c>
      <c r="AS74">
        <v>1</v>
      </c>
      <c r="AT74">
        <v>0</v>
      </c>
      <c r="AU74">
        <v>1</v>
      </c>
      <c r="AV74" t="s">
        <v>19</v>
      </c>
      <c r="AW74">
        <v>1</v>
      </c>
      <c r="AX74">
        <v>21</v>
      </c>
      <c r="AY74">
        <v>18</v>
      </c>
      <c r="AZ74">
        <v>3</v>
      </c>
      <c r="BA74">
        <v>5</v>
      </c>
      <c r="BB74">
        <v>4</v>
      </c>
      <c r="BC74">
        <v>1</v>
      </c>
      <c r="BD74">
        <v>123</v>
      </c>
      <c r="BE74">
        <v>75</v>
      </c>
      <c r="BF74">
        <v>48</v>
      </c>
      <c r="BG74">
        <v>37</v>
      </c>
      <c r="BH74">
        <v>30</v>
      </c>
      <c r="BI74">
        <v>7</v>
      </c>
      <c r="BJ74">
        <v>24</v>
      </c>
      <c r="BK74">
        <v>16</v>
      </c>
      <c r="BL74">
        <v>8</v>
      </c>
    </row>
    <row r="75" spans="1:64">
      <c r="A75" t="s">
        <v>863</v>
      </c>
      <c r="B75">
        <v>247</v>
      </c>
      <c r="C75">
        <v>193</v>
      </c>
      <c r="D75">
        <v>53</v>
      </c>
      <c r="E75" t="s">
        <v>19</v>
      </c>
      <c r="F75" t="s">
        <v>19</v>
      </c>
      <c r="G75" t="s">
        <v>19</v>
      </c>
      <c r="H75">
        <v>7</v>
      </c>
      <c r="I75">
        <v>4</v>
      </c>
      <c r="J75">
        <v>3</v>
      </c>
      <c r="K75">
        <v>9</v>
      </c>
      <c r="L75">
        <v>2</v>
      </c>
      <c r="M75">
        <v>7</v>
      </c>
      <c r="N75">
        <v>9</v>
      </c>
      <c r="O75">
        <v>4</v>
      </c>
      <c r="P75">
        <v>6</v>
      </c>
      <c r="Q75">
        <v>1</v>
      </c>
      <c r="R75">
        <v>1</v>
      </c>
      <c r="S75">
        <v>0</v>
      </c>
      <c r="T75">
        <v>1</v>
      </c>
      <c r="U75" t="s">
        <v>19</v>
      </c>
      <c r="V75">
        <v>1</v>
      </c>
      <c r="W75" t="s">
        <v>19</v>
      </c>
      <c r="X75" t="s">
        <v>19</v>
      </c>
      <c r="Y75" t="s">
        <v>19</v>
      </c>
      <c r="Z75">
        <v>3</v>
      </c>
      <c r="AA75">
        <v>1</v>
      </c>
      <c r="AB75">
        <v>2</v>
      </c>
      <c r="AC75">
        <v>4</v>
      </c>
      <c r="AD75">
        <v>2</v>
      </c>
      <c r="AE75">
        <v>2</v>
      </c>
      <c r="AF75" t="s">
        <v>19</v>
      </c>
      <c r="AG75" t="s">
        <v>19</v>
      </c>
      <c r="AH75" t="s">
        <v>19</v>
      </c>
      <c r="AI75" t="s">
        <v>19</v>
      </c>
      <c r="AJ75" t="s">
        <v>19</v>
      </c>
      <c r="AK75" t="s">
        <v>19</v>
      </c>
      <c r="AL75">
        <v>5</v>
      </c>
      <c r="AM75" t="s">
        <v>19</v>
      </c>
      <c r="AN75">
        <v>5</v>
      </c>
      <c r="AO75">
        <v>1</v>
      </c>
      <c r="AP75">
        <v>1</v>
      </c>
      <c r="AQ75" t="s">
        <v>19</v>
      </c>
      <c r="AR75" t="s">
        <v>19</v>
      </c>
      <c r="AS75" t="s">
        <v>19</v>
      </c>
      <c r="AT75" t="s">
        <v>19</v>
      </c>
      <c r="AU75" t="s">
        <v>19</v>
      </c>
      <c r="AV75" t="s">
        <v>19</v>
      </c>
      <c r="AW75" t="s">
        <v>19</v>
      </c>
      <c r="AX75">
        <v>37</v>
      </c>
      <c r="AY75">
        <v>34</v>
      </c>
      <c r="AZ75">
        <v>3</v>
      </c>
      <c r="BA75">
        <v>3</v>
      </c>
      <c r="BB75">
        <v>3</v>
      </c>
      <c r="BC75">
        <v>0</v>
      </c>
      <c r="BD75">
        <v>166</v>
      </c>
      <c r="BE75">
        <v>137</v>
      </c>
      <c r="BF75">
        <v>29</v>
      </c>
      <c r="BG75">
        <v>53</v>
      </c>
      <c r="BH75">
        <v>44</v>
      </c>
      <c r="BI75">
        <v>8</v>
      </c>
      <c r="BJ75">
        <v>14</v>
      </c>
      <c r="BK75">
        <v>13</v>
      </c>
      <c r="BL75">
        <v>1</v>
      </c>
    </row>
    <row r="76" spans="1:64">
      <c r="A76" t="s">
        <v>862</v>
      </c>
      <c r="B76">
        <v>139</v>
      </c>
      <c r="C76">
        <v>92</v>
      </c>
      <c r="D76">
        <v>48</v>
      </c>
      <c r="E76" t="s">
        <v>19</v>
      </c>
      <c r="F76" t="s">
        <v>19</v>
      </c>
      <c r="G76" t="s">
        <v>19</v>
      </c>
      <c r="H76">
        <v>8</v>
      </c>
      <c r="I76">
        <v>4</v>
      </c>
      <c r="J76">
        <v>4</v>
      </c>
      <c r="K76">
        <v>4</v>
      </c>
      <c r="L76">
        <v>2</v>
      </c>
      <c r="M76">
        <v>3</v>
      </c>
      <c r="N76">
        <v>7</v>
      </c>
      <c r="O76">
        <v>3</v>
      </c>
      <c r="P76">
        <v>4</v>
      </c>
      <c r="Q76">
        <v>1</v>
      </c>
      <c r="R76">
        <v>1</v>
      </c>
      <c r="S76">
        <v>0</v>
      </c>
      <c r="T76" t="s">
        <v>19</v>
      </c>
      <c r="U76" t="s">
        <v>19</v>
      </c>
      <c r="V76" t="s">
        <v>19</v>
      </c>
      <c r="W76" t="s">
        <v>19</v>
      </c>
      <c r="X76" t="s">
        <v>19</v>
      </c>
      <c r="Y76" t="s">
        <v>19</v>
      </c>
      <c r="Z76">
        <v>4</v>
      </c>
      <c r="AA76">
        <v>2</v>
      </c>
      <c r="AB76">
        <v>2</v>
      </c>
      <c r="AC76">
        <v>2</v>
      </c>
      <c r="AD76">
        <v>1</v>
      </c>
      <c r="AE76">
        <v>2</v>
      </c>
      <c r="AF76" t="s">
        <v>19</v>
      </c>
      <c r="AG76" t="s">
        <v>19</v>
      </c>
      <c r="AH76" t="s">
        <v>19</v>
      </c>
      <c r="AI76">
        <v>0</v>
      </c>
      <c r="AJ76" t="s">
        <v>19</v>
      </c>
      <c r="AK76">
        <v>0</v>
      </c>
      <c r="AL76">
        <v>2</v>
      </c>
      <c r="AM76" t="s">
        <v>19</v>
      </c>
      <c r="AN76">
        <v>2</v>
      </c>
      <c r="AO76">
        <v>1</v>
      </c>
      <c r="AP76">
        <v>1</v>
      </c>
      <c r="AQ76">
        <v>1</v>
      </c>
      <c r="AR76">
        <v>1</v>
      </c>
      <c r="AS76">
        <v>1</v>
      </c>
      <c r="AT76" t="s">
        <v>19</v>
      </c>
      <c r="AU76">
        <v>0</v>
      </c>
      <c r="AV76" t="s">
        <v>19</v>
      </c>
      <c r="AW76">
        <v>0</v>
      </c>
      <c r="AX76">
        <v>26</v>
      </c>
      <c r="AY76">
        <v>25</v>
      </c>
      <c r="AZ76">
        <v>1</v>
      </c>
      <c r="BA76">
        <v>6</v>
      </c>
      <c r="BB76">
        <v>5</v>
      </c>
      <c r="BC76">
        <v>0</v>
      </c>
      <c r="BD76">
        <v>83</v>
      </c>
      <c r="BE76">
        <v>50</v>
      </c>
      <c r="BF76">
        <v>33</v>
      </c>
      <c r="BG76">
        <v>40</v>
      </c>
      <c r="BH76">
        <v>31</v>
      </c>
      <c r="BI76">
        <v>9</v>
      </c>
      <c r="BJ76">
        <v>7</v>
      </c>
      <c r="BK76">
        <v>7</v>
      </c>
      <c r="BL76">
        <v>1</v>
      </c>
    </row>
    <row r="77" spans="1:64">
      <c r="A77" t="s">
        <v>861</v>
      </c>
      <c r="B77">
        <v>289</v>
      </c>
      <c r="C77">
        <v>244</v>
      </c>
      <c r="D77">
        <v>45</v>
      </c>
      <c r="E77" t="s">
        <v>19</v>
      </c>
      <c r="F77" t="s">
        <v>19</v>
      </c>
      <c r="G77" t="s">
        <v>19</v>
      </c>
      <c r="H77">
        <v>9</v>
      </c>
      <c r="I77">
        <v>6</v>
      </c>
      <c r="J77">
        <v>3</v>
      </c>
      <c r="K77">
        <v>13</v>
      </c>
      <c r="L77">
        <v>8</v>
      </c>
      <c r="M77">
        <v>5</v>
      </c>
      <c r="N77">
        <v>15</v>
      </c>
      <c r="O77">
        <v>11</v>
      </c>
      <c r="P77">
        <v>5</v>
      </c>
      <c r="Q77">
        <v>1</v>
      </c>
      <c r="R77">
        <v>0</v>
      </c>
      <c r="S77">
        <v>0</v>
      </c>
      <c r="T77">
        <v>2</v>
      </c>
      <c r="U77">
        <v>2</v>
      </c>
      <c r="V77" t="s">
        <v>19</v>
      </c>
      <c r="W77">
        <v>0</v>
      </c>
      <c r="X77">
        <v>0</v>
      </c>
      <c r="Y77" t="s">
        <v>19</v>
      </c>
      <c r="Z77">
        <v>7</v>
      </c>
      <c r="AA77">
        <v>5</v>
      </c>
      <c r="AB77">
        <v>2</v>
      </c>
      <c r="AC77">
        <v>6</v>
      </c>
      <c r="AD77">
        <v>3</v>
      </c>
      <c r="AE77">
        <v>3</v>
      </c>
      <c r="AF77" t="s">
        <v>19</v>
      </c>
      <c r="AG77" t="s">
        <v>19</v>
      </c>
      <c r="AH77" t="s">
        <v>19</v>
      </c>
      <c r="AI77" t="s">
        <v>19</v>
      </c>
      <c r="AJ77" t="s">
        <v>19</v>
      </c>
      <c r="AK77" t="s">
        <v>19</v>
      </c>
      <c r="AL77">
        <v>1</v>
      </c>
      <c r="AM77" t="s">
        <v>19</v>
      </c>
      <c r="AN77">
        <v>1</v>
      </c>
      <c r="AO77">
        <v>0</v>
      </c>
      <c r="AP77">
        <v>0</v>
      </c>
      <c r="AQ77" t="s">
        <v>19</v>
      </c>
      <c r="AR77" t="s">
        <v>19</v>
      </c>
      <c r="AS77" t="s">
        <v>19</v>
      </c>
      <c r="AT77" t="s">
        <v>19</v>
      </c>
      <c r="AU77" t="s">
        <v>19</v>
      </c>
      <c r="AV77" t="s">
        <v>19</v>
      </c>
      <c r="AW77" t="s">
        <v>19</v>
      </c>
      <c r="AX77">
        <v>45</v>
      </c>
      <c r="AY77">
        <v>44</v>
      </c>
      <c r="AZ77">
        <v>1</v>
      </c>
      <c r="BA77">
        <v>6</v>
      </c>
      <c r="BB77">
        <v>6</v>
      </c>
      <c r="BC77" t="s">
        <v>19</v>
      </c>
      <c r="BD77">
        <v>186</v>
      </c>
      <c r="BE77">
        <v>156</v>
      </c>
      <c r="BF77">
        <v>30</v>
      </c>
      <c r="BG77">
        <v>61</v>
      </c>
      <c r="BH77">
        <v>54</v>
      </c>
      <c r="BI77">
        <v>7</v>
      </c>
      <c r="BJ77">
        <v>19</v>
      </c>
      <c r="BK77">
        <v>19</v>
      </c>
      <c r="BL77">
        <v>0</v>
      </c>
    </row>
    <row r="78" spans="1:64">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c r="BA78" t="s">
        <v>789</v>
      </c>
      <c r="BB78" t="s">
        <v>789</v>
      </c>
      <c r="BC78" t="s">
        <v>789</v>
      </c>
      <c r="BD78" t="s">
        <v>789</v>
      </c>
      <c r="BE78" t="s">
        <v>789</v>
      </c>
      <c r="BF78" t="s">
        <v>789</v>
      </c>
      <c r="BG78" t="s">
        <v>789</v>
      </c>
      <c r="BH78" t="s">
        <v>789</v>
      </c>
      <c r="BI78" t="s">
        <v>789</v>
      </c>
      <c r="BJ78" t="s">
        <v>789</v>
      </c>
      <c r="BK78" t="s">
        <v>789</v>
      </c>
      <c r="BL78" t="s">
        <v>789</v>
      </c>
    </row>
    <row r="79" spans="1:64">
      <c r="A79" t="s">
        <v>859</v>
      </c>
      <c r="B79">
        <v>129</v>
      </c>
      <c r="C79">
        <v>103</v>
      </c>
      <c r="D79">
        <v>27</v>
      </c>
      <c r="E79" t="s">
        <v>19</v>
      </c>
      <c r="F79" t="s">
        <v>19</v>
      </c>
      <c r="G79" t="s">
        <v>19</v>
      </c>
      <c r="H79">
        <v>3</v>
      </c>
      <c r="I79">
        <v>0</v>
      </c>
      <c r="J79">
        <v>3</v>
      </c>
      <c r="K79">
        <v>2</v>
      </c>
      <c r="L79">
        <v>1</v>
      </c>
      <c r="M79">
        <v>1</v>
      </c>
      <c r="N79">
        <v>4</v>
      </c>
      <c r="O79">
        <v>0</v>
      </c>
      <c r="P79">
        <v>4</v>
      </c>
      <c r="Q79" t="s">
        <v>19</v>
      </c>
      <c r="R79" t="s">
        <v>19</v>
      </c>
      <c r="S79" t="s">
        <v>19</v>
      </c>
      <c r="T79" t="s">
        <v>19</v>
      </c>
      <c r="U79" t="s">
        <v>19</v>
      </c>
      <c r="V79" t="s">
        <v>19</v>
      </c>
      <c r="W79" t="s">
        <v>19</v>
      </c>
      <c r="X79" t="s">
        <v>19</v>
      </c>
      <c r="Y79" t="s">
        <v>19</v>
      </c>
      <c r="Z79">
        <v>3</v>
      </c>
      <c r="AA79">
        <v>0</v>
      </c>
      <c r="AB79">
        <v>3</v>
      </c>
      <c r="AC79">
        <v>1</v>
      </c>
      <c r="AD79">
        <v>0</v>
      </c>
      <c r="AE79">
        <v>1</v>
      </c>
      <c r="AF79" t="s">
        <v>19</v>
      </c>
      <c r="AG79" t="s">
        <v>19</v>
      </c>
      <c r="AH79" t="s">
        <v>19</v>
      </c>
      <c r="AI79" t="s">
        <v>19</v>
      </c>
      <c r="AJ79" t="s">
        <v>19</v>
      </c>
      <c r="AK79" t="s">
        <v>19</v>
      </c>
      <c r="AL79">
        <v>2</v>
      </c>
      <c r="AM79" t="s">
        <v>19</v>
      </c>
      <c r="AN79">
        <v>2</v>
      </c>
      <c r="AO79">
        <v>0</v>
      </c>
      <c r="AP79" t="s">
        <v>19</v>
      </c>
      <c r="AQ79">
        <v>0</v>
      </c>
      <c r="AR79">
        <v>0</v>
      </c>
      <c r="AS79">
        <v>0</v>
      </c>
      <c r="AT79" t="s">
        <v>19</v>
      </c>
      <c r="AU79" t="s">
        <v>19</v>
      </c>
      <c r="AV79" t="s">
        <v>19</v>
      </c>
      <c r="AW79" t="s">
        <v>19</v>
      </c>
      <c r="AX79">
        <v>9</v>
      </c>
      <c r="AY79">
        <v>9</v>
      </c>
      <c r="AZ79">
        <v>0</v>
      </c>
      <c r="BA79">
        <v>1</v>
      </c>
      <c r="BB79">
        <v>1</v>
      </c>
      <c r="BC79">
        <v>0</v>
      </c>
      <c r="BD79">
        <v>102</v>
      </c>
      <c r="BE79">
        <v>85</v>
      </c>
      <c r="BF79">
        <v>17</v>
      </c>
      <c r="BG79">
        <v>37</v>
      </c>
      <c r="BH79">
        <v>33</v>
      </c>
      <c r="BI79">
        <v>4</v>
      </c>
      <c r="BJ79">
        <v>7</v>
      </c>
      <c r="BK79">
        <v>7</v>
      </c>
      <c r="BL79" t="s">
        <v>19</v>
      </c>
    </row>
    <row r="80" spans="1:64">
      <c r="A80" t="s">
        <v>858</v>
      </c>
      <c r="B80">
        <v>21</v>
      </c>
      <c r="C80">
        <v>20</v>
      </c>
      <c r="D80">
        <v>1</v>
      </c>
      <c r="E80" t="s">
        <v>19</v>
      </c>
      <c r="F80" t="s">
        <v>19</v>
      </c>
      <c r="G80" t="s">
        <v>19</v>
      </c>
      <c r="H80">
        <v>0</v>
      </c>
      <c r="I80">
        <v>0</v>
      </c>
      <c r="J80" t="s">
        <v>19</v>
      </c>
      <c r="K80" t="s">
        <v>19</v>
      </c>
      <c r="L80" t="s">
        <v>19</v>
      </c>
      <c r="M80" t="s">
        <v>19</v>
      </c>
      <c r="N80">
        <v>1</v>
      </c>
      <c r="O80">
        <v>1</v>
      </c>
      <c r="P80">
        <v>0</v>
      </c>
      <c r="Q80" t="s">
        <v>19</v>
      </c>
      <c r="R80" t="s">
        <v>19</v>
      </c>
      <c r="S80" t="s">
        <v>19</v>
      </c>
      <c r="T80" t="s">
        <v>19</v>
      </c>
      <c r="U80" t="s">
        <v>19</v>
      </c>
      <c r="V80" t="s">
        <v>19</v>
      </c>
      <c r="W80">
        <v>0</v>
      </c>
      <c r="X80" t="s">
        <v>19</v>
      </c>
      <c r="Y80">
        <v>0</v>
      </c>
      <c r="Z80">
        <v>1</v>
      </c>
      <c r="AA80">
        <v>1</v>
      </c>
      <c r="AB80" t="s">
        <v>19</v>
      </c>
      <c r="AC80" t="s">
        <v>19</v>
      </c>
      <c r="AD80" t="s">
        <v>19</v>
      </c>
      <c r="AE80" t="s">
        <v>19</v>
      </c>
      <c r="AF80" t="s">
        <v>19</v>
      </c>
      <c r="AG80" t="s">
        <v>19</v>
      </c>
      <c r="AH80" t="s">
        <v>19</v>
      </c>
      <c r="AI80" t="s">
        <v>19</v>
      </c>
      <c r="AJ80" t="s">
        <v>19</v>
      </c>
      <c r="AK80" t="s">
        <v>19</v>
      </c>
      <c r="AL80" t="s">
        <v>19</v>
      </c>
      <c r="AM80" t="s">
        <v>19</v>
      </c>
      <c r="AN80" t="s">
        <v>19</v>
      </c>
      <c r="AO80" t="s">
        <v>19</v>
      </c>
      <c r="AP80" t="s">
        <v>19</v>
      </c>
      <c r="AQ80" t="s">
        <v>19</v>
      </c>
      <c r="AR80" t="s">
        <v>19</v>
      </c>
      <c r="AS80" t="s">
        <v>19</v>
      </c>
      <c r="AT80" t="s">
        <v>19</v>
      </c>
      <c r="AU80" t="s">
        <v>19</v>
      </c>
      <c r="AV80" t="s">
        <v>19</v>
      </c>
      <c r="AW80" t="s">
        <v>19</v>
      </c>
      <c r="AX80">
        <v>3</v>
      </c>
      <c r="AY80">
        <v>3</v>
      </c>
      <c r="AZ80">
        <v>0</v>
      </c>
      <c r="BA80">
        <v>0</v>
      </c>
      <c r="BB80" t="s">
        <v>19</v>
      </c>
      <c r="BC80">
        <v>0</v>
      </c>
      <c r="BD80">
        <v>14</v>
      </c>
      <c r="BE80">
        <v>14</v>
      </c>
      <c r="BF80">
        <v>1</v>
      </c>
      <c r="BG80">
        <v>9</v>
      </c>
      <c r="BH80">
        <v>9</v>
      </c>
      <c r="BI80">
        <v>1</v>
      </c>
      <c r="BJ80">
        <v>3</v>
      </c>
      <c r="BK80">
        <v>3</v>
      </c>
      <c r="BL80" t="s">
        <v>19</v>
      </c>
    </row>
    <row r="81" spans="1:64">
      <c r="A81" t="s">
        <v>857</v>
      </c>
      <c r="B81">
        <v>66</v>
      </c>
      <c r="C81">
        <v>59</v>
      </c>
      <c r="D81">
        <v>7</v>
      </c>
      <c r="E81" t="s">
        <v>19</v>
      </c>
      <c r="F81" t="s">
        <v>19</v>
      </c>
      <c r="G81" t="s">
        <v>19</v>
      </c>
      <c r="H81">
        <v>1</v>
      </c>
      <c r="I81">
        <v>1</v>
      </c>
      <c r="J81" t="s">
        <v>19</v>
      </c>
      <c r="K81">
        <v>5</v>
      </c>
      <c r="L81">
        <v>3</v>
      </c>
      <c r="M81">
        <v>1</v>
      </c>
      <c r="N81">
        <v>2</v>
      </c>
      <c r="O81">
        <v>2</v>
      </c>
      <c r="P81">
        <v>1</v>
      </c>
      <c r="Q81" t="s">
        <v>19</v>
      </c>
      <c r="R81" t="s">
        <v>19</v>
      </c>
      <c r="S81" t="s">
        <v>19</v>
      </c>
      <c r="T81" t="s">
        <v>19</v>
      </c>
      <c r="U81" t="s">
        <v>19</v>
      </c>
      <c r="V81" t="s">
        <v>19</v>
      </c>
      <c r="W81" t="s">
        <v>19</v>
      </c>
      <c r="X81" t="s">
        <v>19</v>
      </c>
      <c r="Y81" t="s">
        <v>19</v>
      </c>
      <c r="Z81" t="s">
        <v>19</v>
      </c>
      <c r="AA81" t="s">
        <v>19</v>
      </c>
      <c r="AB81" t="s">
        <v>19</v>
      </c>
      <c r="AC81">
        <v>1</v>
      </c>
      <c r="AD81">
        <v>1</v>
      </c>
      <c r="AE81">
        <v>1</v>
      </c>
      <c r="AF81" t="s">
        <v>19</v>
      </c>
      <c r="AG81" t="s">
        <v>19</v>
      </c>
      <c r="AH81" t="s">
        <v>19</v>
      </c>
      <c r="AI81">
        <v>1</v>
      </c>
      <c r="AJ81">
        <v>1</v>
      </c>
      <c r="AK81" t="s">
        <v>19</v>
      </c>
      <c r="AL81">
        <v>3</v>
      </c>
      <c r="AM81">
        <v>1</v>
      </c>
      <c r="AN81">
        <v>3</v>
      </c>
      <c r="AO81" t="s">
        <v>19</v>
      </c>
      <c r="AP81" t="s">
        <v>19</v>
      </c>
      <c r="AQ81" t="s">
        <v>19</v>
      </c>
      <c r="AR81">
        <v>1</v>
      </c>
      <c r="AS81">
        <v>1</v>
      </c>
      <c r="AT81" t="s">
        <v>19</v>
      </c>
      <c r="AU81" t="s">
        <v>19</v>
      </c>
      <c r="AV81" t="s">
        <v>19</v>
      </c>
      <c r="AW81" t="s">
        <v>19</v>
      </c>
      <c r="AX81">
        <v>10</v>
      </c>
      <c r="AY81">
        <v>10</v>
      </c>
      <c r="AZ81" t="s">
        <v>19</v>
      </c>
      <c r="BA81">
        <v>1</v>
      </c>
      <c r="BB81">
        <v>1</v>
      </c>
      <c r="BC81" t="s">
        <v>19</v>
      </c>
      <c r="BD81">
        <v>39</v>
      </c>
      <c r="BE81">
        <v>36</v>
      </c>
      <c r="BF81">
        <v>2</v>
      </c>
      <c r="BG81">
        <v>23</v>
      </c>
      <c r="BH81">
        <v>21</v>
      </c>
      <c r="BI81">
        <v>2</v>
      </c>
      <c r="BJ81">
        <v>6</v>
      </c>
      <c r="BK81">
        <v>5</v>
      </c>
      <c r="BL81">
        <v>1</v>
      </c>
    </row>
    <row r="82" spans="1:64">
      <c r="A82" t="s">
        <v>856</v>
      </c>
      <c r="B82">
        <v>63</v>
      </c>
      <c r="C82">
        <v>53</v>
      </c>
      <c r="D82">
        <v>10</v>
      </c>
      <c r="E82" t="s">
        <v>19</v>
      </c>
      <c r="F82" t="s">
        <v>19</v>
      </c>
      <c r="G82" t="s">
        <v>19</v>
      </c>
      <c r="H82">
        <v>4</v>
      </c>
      <c r="I82">
        <v>2</v>
      </c>
      <c r="J82">
        <v>2</v>
      </c>
      <c r="K82">
        <v>3</v>
      </c>
      <c r="L82">
        <v>3</v>
      </c>
      <c r="M82">
        <v>0</v>
      </c>
      <c r="N82">
        <v>4</v>
      </c>
      <c r="O82">
        <v>3</v>
      </c>
      <c r="P82">
        <v>1</v>
      </c>
      <c r="Q82">
        <v>1</v>
      </c>
      <c r="R82">
        <v>1</v>
      </c>
      <c r="S82" t="s">
        <v>19</v>
      </c>
      <c r="T82" t="s">
        <v>19</v>
      </c>
      <c r="U82" t="s">
        <v>19</v>
      </c>
      <c r="V82" t="s">
        <v>19</v>
      </c>
      <c r="W82" t="s">
        <v>19</v>
      </c>
      <c r="X82" t="s">
        <v>19</v>
      </c>
      <c r="Y82" t="s">
        <v>19</v>
      </c>
      <c r="Z82">
        <v>2</v>
      </c>
      <c r="AA82">
        <v>1</v>
      </c>
      <c r="AB82">
        <v>1</v>
      </c>
      <c r="AC82">
        <v>1</v>
      </c>
      <c r="AD82">
        <v>1</v>
      </c>
      <c r="AE82" t="s">
        <v>19</v>
      </c>
      <c r="AF82" t="s">
        <v>19</v>
      </c>
      <c r="AG82" t="s">
        <v>19</v>
      </c>
      <c r="AH82" t="s">
        <v>19</v>
      </c>
      <c r="AI82" t="s">
        <v>19</v>
      </c>
      <c r="AJ82" t="s">
        <v>19</v>
      </c>
      <c r="AK82" t="s">
        <v>19</v>
      </c>
      <c r="AL82">
        <v>2</v>
      </c>
      <c r="AM82">
        <v>1</v>
      </c>
      <c r="AN82">
        <v>1</v>
      </c>
      <c r="AO82" t="s">
        <v>19</v>
      </c>
      <c r="AP82" t="s">
        <v>19</v>
      </c>
      <c r="AQ82" t="s">
        <v>19</v>
      </c>
      <c r="AR82" t="s">
        <v>19</v>
      </c>
      <c r="AS82" t="s">
        <v>19</v>
      </c>
      <c r="AT82" t="s">
        <v>19</v>
      </c>
      <c r="AU82" t="s">
        <v>19</v>
      </c>
      <c r="AV82" t="s">
        <v>19</v>
      </c>
      <c r="AW82" t="s">
        <v>19</v>
      </c>
      <c r="AX82">
        <v>12</v>
      </c>
      <c r="AY82">
        <v>11</v>
      </c>
      <c r="AZ82">
        <v>1</v>
      </c>
      <c r="BA82">
        <v>3</v>
      </c>
      <c r="BB82">
        <v>3</v>
      </c>
      <c r="BC82" t="s">
        <v>19</v>
      </c>
      <c r="BD82">
        <v>34</v>
      </c>
      <c r="BE82">
        <v>30</v>
      </c>
      <c r="BF82">
        <v>4</v>
      </c>
      <c r="BG82">
        <v>15</v>
      </c>
      <c r="BH82">
        <v>15</v>
      </c>
      <c r="BI82" t="s">
        <v>19</v>
      </c>
      <c r="BJ82">
        <v>5</v>
      </c>
      <c r="BK82">
        <v>3</v>
      </c>
      <c r="BL82">
        <v>1</v>
      </c>
    </row>
    <row r="83" spans="1:64">
      <c r="A83" t="s">
        <v>855</v>
      </c>
      <c r="B83">
        <v>30</v>
      </c>
      <c r="C83">
        <v>24</v>
      </c>
      <c r="D83">
        <v>5</v>
      </c>
      <c r="E83">
        <v>0</v>
      </c>
      <c r="F83" t="s">
        <v>19</v>
      </c>
      <c r="G83">
        <v>0</v>
      </c>
      <c r="H83">
        <v>1</v>
      </c>
      <c r="I83">
        <v>1</v>
      </c>
      <c r="J83" t="s">
        <v>19</v>
      </c>
      <c r="K83">
        <v>1</v>
      </c>
      <c r="L83">
        <v>1</v>
      </c>
      <c r="M83" t="s">
        <v>19</v>
      </c>
      <c r="N83">
        <v>2</v>
      </c>
      <c r="O83">
        <v>1</v>
      </c>
      <c r="P83">
        <v>1</v>
      </c>
      <c r="Q83" t="s">
        <v>19</v>
      </c>
      <c r="R83" t="s">
        <v>19</v>
      </c>
      <c r="S83" t="s">
        <v>19</v>
      </c>
      <c r="T83">
        <v>0</v>
      </c>
      <c r="U83" t="s">
        <v>19</v>
      </c>
      <c r="V83">
        <v>0</v>
      </c>
      <c r="W83" t="s">
        <v>19</v>
      </c>
      <c r="X83" t="s">
        <v>19</v>
      </c>
      <c r="Y83" t="s">
        <v>19</v>
      </c>
      <c r="Z83">
        <v>1</v>
      </c>
      <c r="AA83">
        <v>0</v>
      </c>
      <c r="AB83">
        <v>1</v>
      </c>
      <c r="AC83">
        <v>1</v>
      </c>
      <c r="AD83">
        <v>1</v>
      </c>
      <c r="AE83" t="s">
        <v>19</v>
      </c>
      <c r="AF83">
        <v>0</v>
      </c>
      <c r="AG83" t="s">
        <v>19</v>
      </c>
      <c r="AH83">
        <v>0</v>
      </c>
      <c r="AI83" t="s">
        <v>19</v>
      </c>
      <c r="AJ83" t="s">
        <v>19</v>
      </c>
      <c r="AK83" t="s">
        <v>19</v>
      </c>
      <c r="AL83">
        <v>4</v>
      </c>
      <c r="AM83">
        <v>3</v>
      </c>
      <c r="AN83">
        <v>1</v>
      </c>
      <c r="AO83">
        <v>0</v>
      </c>
      <c r="AP83" t="s">
        <v>19</v>
      </c>
      <c r="AQ83">
        <v>0</v>
      </c>
      <c r="AR83">
        <v>0</v>
      </c>
      <c r="AS83" t="s">
        <v>19</v>
      </c>
      <c r="AT83">
        <v>0</v>
      </c>
      <c r="AU83" t="s">
        <v>19</v>
      </c>
      <c r="AV83" t="s">
        <v>19</v>
      </c>
      <c r="AW83" t="s">
        <v>19</v>
      </c>
      <c r="AX83">
        <v>6</v>
      </c>
      <c r="AY83">
        <v>5</v>
      </c>
      <c r="AZ83">
        <v>1</v>
      </c>
      <c r="BA83">
        <v>1</v>
      </c>
      <c r="BB83">
        <v>1</v>
      </c>
      <c r="BC83">
        <v>1</v>
      </c>
      <c r="BD83">
        <v>14</v>
      </c>
      <c r="BE83">
        <v>13</v>
      </c>
      <c r="BF83">
        <v>1</v>
      </c>
      <c r="BG83">
        <v>5</v>
      </c>
      <c r="BH83">
        <v>4</v>
      </c>
      <c r="BI83">
        <v>1</v>
      </c>
      <c r="BJ83">
        <v>2</v>
      </c>
      <c r="BK83">
        <v>2</v>
      </c>
      <c r="BL83">
        <v>1</v>
      </c>
    </row>
    <row r="84" spans="1:64">
      <c r="A84" t="s">
        <v>854</v>
      </c>
      <c r="B84">
        <v>49</v>
      </c>
      <c r="C84">
        <v>34</v>
      </c>
      <c r="D84">
        <v>15</v>
      </c>
      <c r="E84" t="s">
        <v>19</v>
      </c>
      <c r="F84" t="s">
        <v>19</v>
      </c>
      <c r="G84" t="s">
        <v>19</v>
      </c>
      <c r="H84">
        <v>2</v>
      </c>
      <c r="I84">
        <v>1</v>
      </c>
      <c r="J84">
        <v>2</v>
      </c>
      <c r="K84">
        <v>2</v>
      </c>
      <c r="L84">
        <v>1</v>
      </c>
      <c r="M84">
        <v>2</v>
      </c>
      <c r="N84">
        <v>4</v>
      </c>
      <c r="O84">
        <v>2</v>
      </c>
      <c r="P84">
        <v>3</v>
      </c>
      <c r="Q84" t="s">
        <v>19</v>
      </c>
      <c r="R84" t="s">
        <v>19</v>
      </c>
      <c r="S84" t="s">
        <v>19</v>
      </c>
      <c r="T84" t="s">
        <v>19</v>
      </c>
      <c r="U84" t="s">
        <v>19</v>
      </c>
      <c r="V84" t="s">
        <v>19</v>
      </c>
      <c r="W84" t="s">
        <v>19</v>
      </c>
      <c r="X84" t="s">
        <v>19</v>
      </c>
      <c r="Y84" t="s">
        <v>19</v>
      </c>
      <c r="Z84">
        <v>2</v>
      </c>
      <c r="AA84">
        <v>1</v>
      </c>
      <c r="AB84">
        <v>1</v>
      </c>
      <c r="AC84">
        <v>2</v>
      </c>
      <c r="AD84">
        <v>0</v>
      </c>
      <c r="AE84">
        <v>2</v>
      </c>
      <c r="AF84" t="s">
        <v>19</v>
      </c>
      <c r="AG84" t="s">
        <v>19</v>
      </c>
      <c r="AH84" t="s">
        <v>19</v>
      </c>
      <c r="AI84" t="s">
        <v>19</v>
      </c>
      <c r="AJ84" t="s">
        <v>19</v>
      </c>
      <c r="AK84" t="s">
        <v>19</v>
      </c>
      <c r="AL84">
        <v>2</v>
      </c>
      <c r="AM84" t="s">
        <v>19</v>
      </c>
      <c r="AN84">
        <v>2</v>
      </c>
      <c r="AO84">
        <v>1</v>
      </c>
      <c r="AP84">
        <v>1</v>
      </c>
      <c r="AQ84" t="s">
        <v>19</v>
      </c>
      <c r="AR84" t="s">
        <v>19</v>
      </c>
      <c r="AS84" t="s">
        <v>19</v>
      </c>
      <c r="AT84" t="s">
        <v>19</v>
      </c>
      <c r="AU84" t="s">
        <v>19</v>
      </c>
      <c r="AV84" t="s">
        <v>19</v>
      </c>
      <c r="AW84" t="s">
        <v>19</v>
      </c>
      <c r="AX84">
        <v>11</v>
      </c>
      <c r="AY84">
        <v>10</v>
      </c>
      <c r="AZ84">
        <v>1</v>
      </c>
      <c r="BA84">
        <v>2</v>
      </c>
      <c r="BB84">
        <v>2</v>
      </c>
      <c r="BC84" t="s">
        <v>19</v>
      </c>
      <c r="BD84">
        <v>25</v>
      </c>
      <c r="BE84">
        <v>19</v>
      </c>
      <c r="BF84">
        <v>6</v>
      </c>
      <c r="BG84">
        <v>14</v>
      </c>
      <c r="BH84">
        <v>11</v>
      </c>
      <c r="BI84">
        <v>2</v>
      </c>
      <c r="BJ84">
        <v>3</v>
      </c>
      <c r="BK84">
        <v>2</v>
      </c>
      <c r="BL84">
        <v>1</v>
      </c>
    </row>
    <row r="85" spans="1:64">
      <c r="A85" t="s">
        <v>853</v>
      </c>
      <c r="B85">
        <v>138</v>
      </c>
      <c r="C85">
        <v>111</v>
      </c>
      <c r="D85">
        <v>27</v>
      </c>
      <c r="E85">
        <v>1</v>
      </c>
      <c r="F85">
        <v>1</v>
      </c>
      <c r="G85" t="s">
        <v>19</v>
      </c>
      <c r="H85">
        <v>4</v>
      </c>
      <c r="I85">
        <v>3</v>
      </c>
      <c r="J85">
        <v>1</v>
      </c>
      <c r="K85">
        <v>8</v>
      </c>
      <c r="L85">
        <v>4</v>
      </c>
      <c r="M85">
        <v>4</v>
      </c>
      <c r="N85">
        <v>6</v>
      </c>
      <c r="O85">
        <v>3</v>
      </c>
      <c r="P85">
        <v>3</v>
      </c>
      <c r="Q85" t="s">
        <v>19</v>
      </c>
      <c r="R85" t="s">
        <v>19</v>
      </c>
      <c r="S85" t="s">
        <v>19</v>
      </c>
      <c r="T85" t="s">
        <v>19</v>
      </c>
      <c r="U85" t="s">
        <v>19</v>
      </c>
      <c r="V85" t="s">
        <v>19</v>
      </c>
      <c r="W85" t="s">
        <v>19</v>
      </c>
      <c r="X85" t="s">
        <v>19</v>
      </c>
      <c r="Y85" t="s">
        <v>19</v>
      </c>
      <c r="Z85">
        <v>1</v>
      </c>
      <c r="AA85">
        <v>1</v>
      </c>
      <c r="AB85">
        <v>0</v>
      </c>
      <c r="AC85">
        <v>5</v>
      </c>
      <c r="AD85">
        <v>3</v>
      </c>
      <c r="AE85">
        <v>2</v>
      </c>
      <c r="AF85" t="s">
        <v>19</v>
      </c>
      <c r="AG85" t="s">
        <v>19</v>
      </c>
      <c r="AH85" t="s">
        <v>19</v>
      </c>
      <c r="AI85" t="s">
        <v>19</v>
      </c>
      <c r="AJ85" t="s">
        <v>19</v>
      </c>
      <c r="AK85" t="s">
        <v>19</v>
      </c>
      <c r="AL85">
        <v>6</v>
      </c>
      <c r="AM85">
        <v>3</v>
      </c>
      <c r="AN85">
        <v>3</v>
      </c>
      <c r="AO85" t="s">
        <v>19</v>
      </c>
      <c r="AP85" t="s">
        <v>19</v>
      </c>
      <c r="AQ85" t="s">
        <v>19</v>
      </c>
      <c r="AR85">
        <v>0</v>
      </c>
      <c r="AS85">
        <v>0</v>
      </c>
      <c r="AT85" t="s">
        <v>19</v>
      </c>
      <c r="AU85" t="s">
        <v>19</v>
      </c>
      <c r="AV85" t="s">
        <v>19</v>
      </c>
      <c r="AW85" t="s">
        <v>19</v>
      </c>
      <c r="AX85">
        <v>19</v>
      </c>
      <c r="AY85">
        <v>18</v>
      </c>
      <c r="AZ85">
        <v>1</v>
      </c>
      <c r="BA85" t="s">
        <v>19</v>
      </c>
      <c r="BB85" t="s">
        <v>19</v>
      </c>
      <c r="BC85" t="s">
        <v>19</v>
      </c>
      <c r="BD85">
        <v>82</v>
      </c>
      <c r="BE85">
        <v>68</v>
      </c>
      <c r="BF85">
        <v>14</v>
      </c>
      <c r="BG85">
        <v>28</v>
      </c>
      <c r="BH85">
        <v>23</v>
      </c>
      <c r="BI85">
        <v>4</v>
      </c>
      <c r="BJ85">
        <v>12</v>
      </c>
      <c r="BK85">
        <v>11</v>
      </c>
      <c r="BL85">
        <v>2</v>
      </c>
    </row>
    <row r="86" spans="1:64">
      <c r="A86" t="s">
        <v>852</v>
      </c>
      <c r="B86">
        <v>80</v>
      </c>
      <c r="C86">
        <v>62</v>
      </c>
      <c r="D86">
        <v>17</v>
      </c>
      <c r="E86" t="s">
        <v>19</v>
      </c>
      <c r="F86" t="s">
        <v>19</v>
      </c>
      <c r="G86" t="s">
        <v>19</v>
      </c>
      <c r="H86">
        <v>3</v>
      </c>
      <c r="I86">
        <v>2</v>
      </c>
      <c r="J86">
        <v>1</v>
      </c>
      <c r="K86">
        <v>1</v>
      </c>
      <c r="L86">
        <v>0</v>
      </c>
      <c r="M86">
        <v>1</v>
      </c>
      <c r="N86">
        <v>2</v>
      </c>
      <c r="O86">
        <v>1</v>
      </c>
      <c r="P86">
        <v>1</v>
      </c>
      <c r="Q86" t="s">
        <v>19</v>
      </c>
      <c r="R86" t="s">
        <v>19</v>
      </c>
      <c r="S86" t="s">
        <v>19</v>
      </c>
      <c r="T86" t="s">
        <v>19</v>
      </c>
      <c r="U86" t="s">
        <v>19</v>
      </c>
      <c r="V86" t="s">
        <v>19</v>
      </c>
      <c r="W86" t="s">
        <v>19</v>
      </c>
      <c r="X86" t="s">
        <v>19</v>
      </c>
      <c r="Y86" t="s">
        <v>19</v>
      </c>
      <c r="Z86">
        <v>1</v>
      </c>
      <c r="AA86">
        <v>1</v>
      </c>
      <c r="AB86">
        <v>0</v>
      </c>
      <c r="AC86">
        <v>1</v>
      </c>
      <c r="AD86">
        <v>0</v>
      </c>
      <c r="AE86">
        <v>1</v>
      </c>
      <c r="AF86" t="s">
        <v>19</v>
      </c>
      <c r="AG86" t="s">
        <v>19</v>
      </c>
      <c r="AH86" t="s">
        <v>19</v>
      </c>
      <c r="AI86" t="s">
        <v>19</v>
      </c>
      <c r="AJ86" t="s">
        <v>19</v>
      </c>
      <c r="AK86" t="s">
        <v>19</v>
      </c>
      <c r="AL86">
        <v>2</v>
      </c>
      <c r="AM86">
        <v>1</v>
      </c>
      <c r="AN86">
        <v>1</v>
      </c>
      <c r="AO86">
        <v>1</v>
      </c>
      <c r="AP86">
        <v>1</v>
      </c>
      <c r="AQ86" t="s">
        <v>19</v>
      </c>
      <c r="AR86">
        <v>1</v>
      </c>
      <c r="AS86">
        <v>1</v>
      </c>
      <c r="AT86" t="s">
        <v>19</v>
      </c>
      <c r="AU86" t="s">
        <v>19</v>
      </c>
      <c r="AV86" t="s">
        <v>19</v>
      </c>
      <c r="AW86" t="s">
        <v>19</v>
      </c>
      <c r="AX86">
        <v>13</v>
      </c>
      <c r="AY86">
        <v>13</v>
      </c>
      <c r="AZ86">
        <v>0</v>
      </c>
      <c r="BA86">
        <v>1</v>
      </c>
      <c r="BB86">
        <v>1</v>
      </c>
      <c r="BC86">
        <v>0</v>
      </c>
      <c r="BD86">
        <v>53</v>
      </c>
      <c r="BE86">
        <v>40</v>
      </c>
      <c r="BF86">
        <v>13</v>
      </c>
      <c r="BG86">
        <v>23</v>
      </c>
      <c r="BH86">
        <v>18</v>
      </c>
      <c r="BI86">
        <v>5</v>
      </c>
      <c r="BJ86">
        <v>5</v>
      </c>
      <c r="BK86">
        <v>5</v>
      </c>
      <c r="BL86">
        <v>0</v>
      </c>
    </row>
    <row r="87" spans="1:64">
      <c r="A87" t="s">
        <v>851</v>
      </c>
      <c r="B87">
        <v>19</v>
      </c>
      <c r="C87">
        <v>14</v>
      </c>
      <c r="D87">
        <v>5</v>
      </c>
      <c r="E87" t="s">
        <v>19</v>
      </c>
      <c r="F87" t="s">
        <v>19</v>
      </c>
      <c r="G87" t="s">
        <v>19</v>
      </c>
      <c r="H87">
        <v>0</v>
      </c>
      <c r="I87">
        <v>0</v>
      </c>
      <c r="J87">
        <v>0</v>
      </c>
      <c r="K87" t="s">
        <v>19</v>
      </c>
      <c r="L87" t="s">
        <v>19</v>
      </c>
      <c r="M87" t="s">
        <v>19</v>
      </c>
      <c r="N87">
        <v>1</v>
      </c>
      <c r="O87">
        <v>1</v>
      </c>
      <c r="P87">
        <v>0</v>
      </c>
      <c r="Q87" t="s">
        <v>19</v>
      </c>
      <c r="R87" t="s">
        <v>19</v>
      </c>
      <c r="S87" t="s">
        <v>19</v>
      </c>
      <c r="T87" t="s">
        <v>19</v>
      </c>
      <c r="U87" t="s">
        <v>19</v>
      </c>
      <c r="V87" t="s">
        <v>19</v>
      </c>
      <c r="W87" t="s">
        <v>19</v>
      </c>
      <c r="X87" t="s">
        <v>19</v>
      </c>
      <c r="Y87" t="s">
        <v>19</v>
      </c>
      <c r="Z87">
        <v>1</v>
      </c>
      <c r="AA87">
        <v>1</v>
      </c>
      <c r="AB87">
        <v>0</v>
      </c>
      <c r="AC87" t="s">
        <v>19</v>
      </c>
      <c r="AD87" t="s">
        <v>19</v>
      </c>
      <c r="AE87" t="s">
        <v>19</v>
      </c>
      <c r="AF87" t="s">
        <v>19</v>
      </c>
      <c r="AG87" t="s">
        <v>19</v>
      </c>
      <c r="AH87" t="s">
        <v>19</v>
      </c>
      <c r="AI87" t="s">
        <v>19</v>
      </c>
      <c r="AJ87" t="s">
        <v>19</v>
      </c>
      <c r="AK87" t="s">
        <v>19</v>
      </c>
      <c r="AL87" t="s">
        <v>19</v>
      </c>
      <c r="AM87" t="s">
        <v>19</v>
      </c>
      <c r="AN87" t="s">
        <v>19</v>
      </c>
      <c r="AO87" t="s">
        <v>19</v>
      </c>
      <c r="AP87" t="s">
        <v>19</v>
      </c>
      <c r="AQ87" t="s">
        <v>19</v>
      </c>
      <c r="AR87" t="s">
        <v>19</v>
      </c>
      <c r="AS87" t="s">
        <v>19</v>
      </c>
      <c r="AT87" t="s">
        <v>19</v>
      </c>
      <c r="AU87" t="s">
        <v>19</v>
      </c>
      <c r="AV87" t="s">
        <v>19</v>
      </c>
      <c r="AW87" t="s">
        <v>19</v>
      </c>
      <c r="AX87">
        <v>2</v>
      </c>
      <c r="AY87">
        <v>2</v>
      </c>
      <c r="AZ87">
        <v>0</v>
      </c>
      <c r="BA87" t="s">
        <v>19</v>
      </c>
      <c r="BB87" t="s">
        <v>19</v>
      </c>
      <c r="BC87" t="s">
        <v>19</v>
      </c>
      <c r="BD87">
        <v>15</v>
      </c>
      <c r="BE87">
        <v>10</v>
      </c>
      <c r="BF87">
        <v>5</v>
      </c>
      <c r="BG87">
        <v>9</v>
      </c>
      <c r="BH87">
        <v>7</v>
      </c>
      <c r="BI87">
        <v>2</v>
      </c>
      <c r="BJ87">
        <v>1</v>
      </c>
      <c r="BK87">
        <v>1</v>
      </c>
      <c r="BL87">
        <v>0</v>
      </c>
    </row>
    <row r="88" spans="1:64">
      <c r="A88" t="s">
        <v>850</v>
      </c>
      <c r="B88">
        <v>210</v>
      </c>
      <c r="C88">
        <v>159</v>
      </c>
      <c r="D88">
        <v>51</v>
      </c>
      <c r="E88" t="s">
        <v>19</v>
      </c>
      <c r="F88" t="s">
        <v>19</v>
      </c>
      <c r="G88" t="s">
        <v>19</v>
      </c>
      <c r="H88">
        <v>1</v>
      </c>
      <c r="I88">
        <v>1</v>
      </c>
      <c r="J88">
        <v>1</v>
      </c>
      <c r="K88">
        <v>2</v>
      </c>
      <c r="L88">
        <v>0</v>
      </c>
      <c r="M88">
        <v>1</v>
      </c>
      <c r="N88">
        <v>4</v>
      </c>
      <c r="O88">
        <v>1</v>
      </c>
      <c r="P88">
        <v>3</v>
      </c>
      <c r="Q88" t="s">
        <v>19</v>
      </c>
      <c r="R88" t="s">
        <v>19</v>
      </c>
      <c r="S88" t="s">
        <v>19</v>
      </c>
      <c r="T88" t="s">
        <v>19</v>
      </c>
      <c r="U88" t="s">
        <v>19</v>
      </c>
      <c r="V88" t="s">
        <v>19</v>
      </c>
      <c r="W88" t="s">
        <v>19</v>
      </c>
      <c r="X88" t="s">
        <v>19</v>
      </c>
      <c r="Y88" t="s">
        <v>19</v>
      </c>
      <c r="Z88">
        <v>1</v>
      </c>
      <c r="AA88">
        <v>1</v>
      </c>
      <c r="AB88">
        <v>1</v>
      </c>
      <c r="AC88">
        <v>2</v>
      </c>
      <c r="AD88">
        <v>0</v>
      </c>
      <c r="AE88">
        <v>2</v>
      </c>
      <c r="AF88">
        <v>1</v>
      </c>
      <c r="AG88">
        <v>1</v>
      </c>
      <c r="AH88" t="s">
        <v>19</v>
      </c>
      <c r="AI88" t="s">
        <v>19</v>
      </c>
      <c r="AJ88" t="s">
        <v>19</v>
      </c>
      <c r="AK88" t="s">
        <v>19</v>
      </c>
      <c r="AL88" t="s">
        <v>19</v>
      </c>
      <c r="AM88" t="s">
        <v>19</v>
      </c>
      <c r="AN88" t="s">
        <v>19</v>
      </c>
      <c r="AO88" t="s">
        <v>19</v>
      </c>
      <c r="AP88" t="s">
        <v>19</v>
      </c>
      <c r="AQ88" t="s">
        <v>19</v>
      </c>
      <c r="AR88" t="s">
        <v>19</v>
      </c>
      <c r="AS88" t="s">
        <v>19</v>
      </c>
      <c r="AT88" t="s">
        <v>19</v>
      </c>
      <c r="AU88" t="s">
        <v>19</v>
      </c>
      <c r="AV88" t="s">
        <v>19</v>
      </c>
      <c r="AW88" t="s">
        <v>19</v>
      </c>
      <c r="AX88">
        <v>20</v>
      </c>
      <c r="AY88">
        <v>18</v>
      </c>
      <c r="AZ88">
        <v>1</v>
      </c>
      <c r="BA88">
        <v>2</v>
      </c>
      <c r="BB88">
        <v>2</v>
      </c>
      <c r="BC88" t="s">
        <v>19</v>
      </c>
      <c r="BD88">
        <v>174</v>
      </c>
      <c r="BE88">
        <v>133</v>
      </c>
      <c r="BF88">
        <v>42</v>
      </c>
      <c r="BG88">
        <v>75</v>
      </c>
      <c r="BH88">
        <v>58</v>
      </c>
      <c r="BI88">
        <v>17</v>
      </c>
      <c r="BJ88">
        <v>9</v>
      </c>
      <c r="BK88">
        <v>6</v>
      </c>
      <c r="BL88">
        <v>3</v>
      </c>
    </row>
    <row r="89" spans="1:64">
      <c r="A89" t="s">
        <v>849</v>
      </c>
      <c r="B89">
        <v>80</v>
      </c>
      <c r="C89">
        <v>56</v>
      </c>
      <c r="D89">
        <v>24</v>
      </c>
      <c r="E89">
        <v>1</v>
      </c>
      <c r="F89">
        <v>1</v>
      </c>
      <c r="G89" t="s">
        <v>19</v>
      </c>
      <c r="H89">
        <v>1</v>
      </c>
      <c r="I89" t="s">
        <v>19</v>
      </c>
      <c r="J89">
        <v>1</v>
      </c>
      <c r="K89">
        <v>1</v>
      </c>
      <c r="L89">
        <v>1</v>
      </c>
      <c r="M89" t="s">
        <v>19</v>
      </c>
      <c r="N89">
        <v>3</v>
      </c>
      <c r="O89">
        <v>3</v>
      </c>
      <c r="P89">
        <v>0</v>
      </c>
      <c r="Q89">
        <v>1</v>
      </c>
      <c r="R89">
        <v>1</v>
      </c>
      <c r="S89" t="s">
        <v>19</v>
      </c>
      <c r="T89">
        <v>1</v>
      </c>
      <c r="U89">
        <v>1</v>
      </c>
      <c r="V89" t="s">
        <v>19</v>
      </c>
      <c r="W89" t="s">
        <v>19</v>
      </c>
      <c r="X89" t="s">
        <v>19</v>
      </c>
      <c r="Y89" t="s">
        <v>19</v>
      </c>
      <c r="Z89">
        <v>0</v>
      </c>
      <c r="AA89" t="s">
        <v>19</v>
      </c>
      <c r="AB89">
        <v>0</v>
      </c>
      <c r="AC89">
        <v>2</v>
      </c>
      <c r="AD89">
        <v>2</v>
      </c>
      <c r="AE89" t="s">
        <v>19</v>
      </c>
      <c r="AF89" t="s">
        <v>19</v>
      </c>
      <c r="AG89" t="s">
        <v>19</v>
      </c>
      <c r="AH89" t="s">
        <v>19</v>
      </c>
      <c r="AI89" t="s">
        <v>19</v>
      </c>
      <c r="AJ89" t="s">
        <v>19</v>
      </c>
      <c r="AK89" t="s">
        <v>19</v>
      </c>
      <c r="AL89">
        <v>3</v>
      </c>
      <c r="AM89">
        <v>3</v>
      </c>
      <c r="AN89" t="s">
        <v>19</v>
      </c>
      <c r="AO89">
        <v>1</v>
      </c>
      <c r="AP89">
        <v>1</v>
      </c>
      <c r="AQ89" t="s">
        <v>19</v>
      </c>
      <c r="AR89" t="s">
        <v>19</v>
      </c>
      <c r="AS89" t="s">
        <v>19</v>
      </c>
      <c r="AT89" t="s">
        <v>19</v>
      </c>
      <c r="AU89" t="s">
        <v>19</v>
      </c>
      <c r="AV89" t="s">
        <v>19</v>
      </c>
      <c r="AW89" t="s">
        <v>19</v>
      </c>
      <c r="AX89">
        <v>11</v>
      </c>
      <c r="AY89">
        <v>11</v>
      </c>
      <c r="AZ89" t="s">
        <v>19</v>
      </c>
      <c r="BA89">
        <v>3</v>
      </c>
      <c r="BB89">
        <v>3</v>
      </c>
      <c r="BC89" t="s">
        <v>19</v>
      </c>
      <c r="BD89">
        <v>52</v>
      </c>
      <c r="BE89">
        <v>31</v>
      </c>
      <c r="BF89">
        <v>21</v>
      </c>
      <c r="BG89">
        <v>23</v>
      </c>
      <c r="BH89">
        <v>18</v>
      </c>
      <c r="BI89">
        <v>5</v>
      </c>
      <c r="BJ89">
        <v>8</v>
      </c>
      <c r="BK89">
        <v>6</v>
      </c>
      <c r="BL89">
        <v>2</v>
      </c>
    </row>
    <row r="90" spans="1:64">
      <c r="A90" t="s">
        <v>848</v>
      </c>
      <c r="B90">
        <v>38</v>
      </c>
      <c r="C90">
        <v>22</v>
      </c>
      <c r="D90">
        <v>17</v>
      </c>
      <c r="E90" t="s">
        <v>19</v>
      </c>
      <c r="F90" t="s">
        <v>19</v>
      </c>
      <c r="G90" t="s">
        <v>19</v>
      </c>
      <c r="H90">
        <v>1</v>
      </c>
      <c r="I90">
        <v>0</v>
      </c>
      <c r="J90">
        <v>0</v>
      </c>
      <c r="K90">
        <v>1</v>
      </c>
      <c r="L90" t="s">
        <v>19</v>
      </c>
      <c r="M90">
        <v>1</v>
      </c>
      <c r="N90">
        <v>3</v>
      </c>
      <c r="O90">
        <v>0</v>
      </c>
      <c r="P90">
        <v>2</v>
      </c>
      <c r="Q90" t="s">
        <v>19</v>
      </c>
      <c r="R90" t="s">
        <v>19</v>
      </c>
      <c r="S90" t="s">
        <v>19</v>
      </c>
      <c r="T90">
        <v>1</v>
      </c>
      <c r="U90" t="s">
        <v>19</v>
      </c>
      <c r="V90">
        <v>1</v>
      </c>
      <c r="W90" t="s">
        <v>19</v>
      </c>
      <c r="X90" t="s">
        <v>19</v>
      </c>
      <c r="Y90" t="s">
        <v>19</v>
      </c>
      <c r="Z90">
        <v>1</v>
      </c>
      <c r="AA90">
        <v>0</v>
      </c>
      <c r="AB90">
        <v>1</v>
      </c>
      <c r="AC90">
        <v>1</v>
      </c>
      <c r="AD90" t="s">
        <v>19</v>
      </c>
      <c r="AE90">
        <v>1</v>
      </c>
      <c r="AF90" t="s">
        <v>19</v>
      </c>
      <c r="AG90" t="s">
        <v>19</v>
      </c>
      <c r="AH90" t="s">
        <v>19</v>
      </c>
      <c r="AI90" t="s">
        <v>19</v>
      </c>
      <c r="AJ90" t="s">
        <v>19</v>
      </c>
      <c r="AK90" t="s">
        <v>19</v>
      </c>
      <c r="AL90" t="s">
        <v>19</v>
      </c>
      <c r="AM90" t="s">
        <v>19</v>
      </c>
      <c r="AN90" t="s">
        <v>19</v>
      </c>
      <c r="AO90">
        <v>0</v>
      </c>
      <c r="AP90">
        <v>0</v>
      </c>
      <c r="AQ90" t="s">
        <v>19</v>
      </c>
      <c r="AR90" t="s">
        <v>19</v>
      </c>
      <c r="AS90" t="s">
        <v>19</v>
      </c>
      <c r="AT90" t="s">
        <v>19</v>
      </c>
      <c r="AU90" t="s">
        <v>19</v>
      </c>
      <c r="AV90" t="s">
        <v>19</v>
      </c>
      <c r="AW90" t="s">
        <v>19</v>
      </c>
      <c r="AX90">
        <v>7</v>
      </c>
      <c r="AY90">
        <v>7</v>
      </c>
      <c r="AZ90">
        <v>0</v>
      </c>
      <c r="BA90">
        <v>1</v>
      </c>
      <c r="BB90">
        <v>1</v>
      </c>
      <c r="BC90" t="s">
        <v>19</v>
      </c>
      <c r="BD90">
        <v>25</v>
      </c>
      <c r="BE90">
        <v>12</v>
      </c>
      <c r="BF90">
        <v>13</v>
      </c>
      <c r="BG90">
        <v>9</v>
      </c>
      <c r="BH90">
        <v>4</v>
      </c>
      <c r="BI90">
        <v>5</v>
      </c>
      <c r="BJ90">
        <v>2</v>
      </c>
      <c r="BK90">
        <v>2</v>
      </c>
      <c r="BL90" t="s">
        <v>19</v>
      </c>
    </row>
    <row r="91" spans="1:64">
      <c r="A91" t="s">
        <v>847</v>
      </c>
      <c r="B91">
        <v>63</v>
      </c>
      <c r="C91">
        <v>38</v>
      </c>
      <c r="D91">
        <v>24</v>
      </c>
      <c r="E91" t="s">
        <v>19</v>
      </c>
      <c r="F91" t="s">
        <v>19</v>
      </c>
      <c r="G91" t="s">
        <v>19</v>
      </c>
      <c r="H91">
        <v>4</v>
      </c>
      <c r="I91">
        <v>2</v>
      </c>
      <c r="J91">
        <v>2</v>
      </c>
      <c r="K91" t="s">
        <v>19</v>
      </c>
      <c r="L91" t="s">
        <v>19</v>
      </c>
      <c r="M91" t="s">
        <v>19</v>
      </c>
      <c r="N91">
        <v>4</v>
      </c>
      <c r="O91">
        <v>2</v>
      </c>
      <c r="P91">
        <v>2</v>
      </c>
      <c r="Q91">
        <v>0</v>
      </c>
      <c r="R91">
        <v>0</v>
      </c>
      <c r="S91" t="s">
        <v>19</v>
      </c>
      <c r="T91">
        <v>0</v>
      </c>
      <c r="U91" t="s">
        <v>19</v>
      </c>
      <c r="V91">
        <v>0</v>
      </c>
      <c r="W91" t="s">
        <v>19</v>
      </c>
      <c r="X91" t="s">
        <v>19</v>
      </c>
      <c r="Y91" t="s">
        <v>19</v>
      </c>
      <c r="Z91">
        <v>3</v>
      </c>
      <c r="AA91">
        <v>2</v>
      </c>
      <c r="AB91">
        <v>2</v>
      </c>
      <c r="AC91" t="s">
        <v>19</v>
      </c>
      <c r="AD91" t="s">
        <v>19</v>
      </c>
      <c r="AE91" t="s">
        <v>19</v>
      </c>
      <c r="AF91" t="s">
        <v>19</v>
      </c>
      <c r="AG91" t="s">
        <v>19</v>
      </c>
      <c r="AH91" t="s">
        <v>19</v>
      </c>
      <c r="AI91" t="s">
        <v>19</v>
      </c>
      <c r="AJ91" t="s">
        <v>19</v>
      </c>
      <c r="AK91" t="s">
        <v>19</v>
      </c>
      <c r="AL91">
        <v>2</v>
      </c>
      <c r="AM91">
        <v>1</v>
      </c>
      <c r="AN91">
        <v>2</v>
      </c>
      <c r="AO91">
        <v>1</v>
      </c>
      <c r="AP91">
        <v>1</v>
      </c>
      <c r="AQ91" t="s">
        <v>19</v>
      </c>
      <c r="AR91" t="s">
        <v>19</v>
      </c>
      <c r="AS91" t="s">
        <v>19</v>
      </c>
      <c r="AT91" t="s">
        <v>19</v>
      </c>
      <c r="AU91" t="s">
        <v>19</v>
      </c>
      <c r="AV91" t="s">
        <v>19</v>
      </c>
      <c r="AW91" t="s">
        <v>19</v>
      </c>
      <c r="AX91">
        <v>5</v>
      </c>
      <c r="AY91">
        <v>3</v>
      </c>
      <c r="AZ91">
        <v>1</v>
      </c>
      <c r="BA91">
        <v>2</v>
      </c>
      <c r="BB91">
        <v>2</v>
      </c>
      <c r="BC91" t="s">
        <v>19</v>
      </c>
      <c r="BD91">
        <v>42</v>
      </c>
      <c r="BE91">
        <v>25</v>
      </c>
      <c r="BF91">
        <v>17</v>
      </c>
      <c r="BG91">
        <v>15</v>
      </c>
      <c r="BH91">
        <v>10</v>
      </c>
      <c r="BI91">
        <v>4</v>
      </c>
      <c r="BJ91">
        <v>6</v>
      </c>
      <c r="BK91">
        <v>5</v>
      </c>
      <c r="BL91">
        <v>1</v>
      </c>
    </row>
    <row r="92" spans="1:64">
      <c r="A92" t="s">
        <v>846</v>
      </c>
      <c r="B92">
        <v>18</v>
      </c>
      <c r="C92">
        <v>8</v>
      </c>
      <c r="D92">
        <v>10</v>
      </c>
      <c r="E92" t="s">
        <v>19</v>
      </c>
      <c r="F92" t="s">
        <v>19</v>
      </c>
      <c r="G92" t="s">
        <v>19</v>
      </c>
      <c r="H92">
        <v>1</v>
      </c>
      <c r="I92" t="s">
        <v>19</v>
      </c>
      <c r="J92">
        <v>1</v>
      </c>
      <c r="K92">
        <v>0</v>
      </c>
      <c r="L92" t="s">
        <v>19</v>
      </c>
      <c r="M92">
        <v>0</v>
      </c>
      <c r="N92">
        <v>1</v>
      </c>
      <c r="O92" t="s">
        <v>19</v>
      </c>
      <c r="P92">
        <v>1</v>
      </c>
      <c r="Q92" t="s">
        <v>19</v>
      </c>
      <c r="R92" t="s">
        <v>19</v>
      </c>
      <c r="S92" t="s">
        <v>19</v>
      </c>
      <c r="T92" t="s">
        <v>19</v>
      </c>
      <c r="U92" t="s">
        <v>19</v>
      </c>
      <c r="V92" t="s">
        <v>19</v>
      </c>
      <c r="W92" t="s">
        <v>19</v>
      </c>
      <c r="X92" t="s">
        <v>19</v>
      </c>
      <c r="Y92" t="s">
        <v>19</v>
      </c>
      <c r="Z92">
        <v>1</v>
      </c>
      <c r="AA92" t="s">
        <v>19</v>
      </c>
      <c r="AB92">
        <v>1</v>
      </c>
      <c r="AC92">
        <v>0</v>
      </c>
      <c r="AD92" t="s">
        <v>19</v>
      </c>
      <c r="AE92">
        <v>0</v>
      </c>
      <c r="AF92" t="s">
        <v>19</v>
      </c>
      <c r="AG92" t="s">
        <v>19</v>
      </c>
      <c r="AH92" t="s">
        <v>19</v>
      </c>
      <c r="AI92" t="s">
        <v>19</v>
      </c>
      <c r="AJ92" t="s">
        <v>19</v>
      </c>
      <c r="AK92" t="s">
        <v>19</v>
      </c>
      <c r="AL92">
        <v>1</v>
      </c>
      <c r="AM92" t="s">
        <v>19</v>
      </c>
      <c r="AN92">
        <v>1</v>
      </c>
      <c r="AO92" t="s">
        <v>19</v>
      </c>
      <c r="AP92" t="s">
        <v>19</v>
      </c>
      <c r="AQ92" t="s">
        <v>19</v>
      </c>
      <c r="AR92" t="s">
        <v>19</v>
      </c>
      <c r="AS92" t="s">
        <v>19</v>
      </c>
      <c r="AT92" t="s">
        <v>19</v>
      </c>
      <c r="AU92" t="s">
        <v>19</v>
      </c>
      <c r="AV92" t="s">
        <v>19</v>
      </c>
      <c r="AW92" t="s">
        <v>19</v>
      </c>
      <c r="AX92">
        <v>2</v>
      </c>
      <c r="AY92">
        <v>1</v>
      </c>
      <c r="AZ92">
        <v>1</v>
      </c>
      <c r="BA92" t="s">
        <v>19</v>
      </c>
      <c r="BB92" t="s">
        <v>19</v>
      </c>
      <c r="BC92" t="s">
        <v>19</v>
      </c>
      <c r="BD92">
        <v>11</v>
      </c>
      <c r="BE92">
        <v>5</v>
      </c>
      <c r="BF92">
        <v>6</v>
      </c>
      <c r="BG92">
        <v>5</v>
      </c>
      <c r="BH92">
        <v>2</v>
      </c>
      <c r="BI92">
        <v>3</v>
      </c>
      <c r="BJ92">
        <v>3</v>
      </c>
      <c r="BK92">
        <v>2</v>
      </c>
      <c r="BL92">
        <v>1</v>
      </c>
    </row>
    <row r="93" spans="1:64">
      <c r="A93" t="s">
        <v>845</v>
      </c>
      <c r="B93">
        <v>128</v>
      </c>
      <c r="C93">
        <v>60</v>
      </c>
      <c r="D93">
        <v>69</v>
      </c>
      <c r="E93" t="s">
        <v>19</v>
      </c>
      <c r="F93" t="s">
        <v>19</v>
      </c>
      <c r="G93" t="s">
        <v>19</v>
      </c>
      <c r="H93">
        <v>5</v>
      </c>
      <c r="I93">
        <v>1</v>
      </c>
      <c r="J93">
        <v>4</v>
      </c>
      <c r="K93">
        <v>3</v>
      </c>
      <c r="L93">
        <v>0</v>
      </c>
      <c r="M93">
        <v>3</v>
      </c>
      <c r="N93">
        <v>5</v>
      </c>
      <c r="O93">
        <v>2</v>
      </c>
      <c r="P93">
        <v>3</v>
      </c>
      <c r="Q93" t="s">
        <v>19</v>
      </c>
      <c r="R93" t="s">
        <v>19</v>
      </c>
      <c r="S93" t="s">
        <v>19</v>
      </c>
      <c r="T93">
        <v>1</v>
      </c>
      <c r="U93">
        <v>1</v>
      </c>
      <c r="V93" t="s">
        <v>19</v>
      </c>
      <c r="W93" t="s">
        <v>19</v>
      </c>
      <c r="X93" t="s">
        <v>19</v>
      </c>
      <c r="Y93" t="s">
        <v>19</v>
      </c>
      <c r="Z93">
        <v>2</v>
      </c>
      <c r="AA93">
        <v>0</v>
      </c>
      <c r="AB93">
        <v>2</v>
      </c>
      <c r="AC93">
        <v>1</v>
      </c>
      <c r="AD93">
        <v>0</v>
      </c>
      <c r="AE93">
        <v>1</v>
      </c>
      <c r="AF93" t="s">
        <v>19</v>
      </c>
      <c r="AG93" t="s">
        <v>19</v>
      </c>
      <c r="AH93" t="s">
        <v>19</v>
      </c>
      <c r="AI93">
        <v>1</v>
      </c>
      <c r="AJ93">
        <v>1</v>
      </c>
      <c r="AK93">
        <v>1</v>
      </c>
      <c r="AL93">
        <v>8</v>
      </c>
      <c r="AM93">
        <v>1</v>
      </c>
      <c r="AN93">
        <v>7</v>
      </c>
      <c r="AO93">
        <v>2</v>
      </c>
      <c r="AP93">
        <v>1</v>
      </c>
      <c r="AQ93">
        <v>1</v>
      </c>
      <c r="AR93">
        <v>2</v>
      </c>
      <c r="AS93">
        <v>1</v>
      </c>
      <c r="AT93">
        <v>1</v>
      </c>
      <c r="AU93" t="s">
        <v>19</v>
      </c>
      <c r="AV93" t="s">
        <v>19</v>
      </c>
      <c r="AW93" t="s">
        <v>19</v>
      </c>
      <c r="AX93">
        <v>24</v>
      </c>
      <c r="AY93">
        <v>23</v>
      </c>
      <c r="AZ93">
        <v>0</v>
      </c>
      <c r="BA93">
        <v>1</v>
      </c>
      <c r="BB93">
        <v>1</v>
      </c>
      <c r="BC93" t="s">
        <v>19</v>
      </c>
      <c r="BD93">
        <v>65</v>
      </c>
      <c r="BE93">
        <v>22</v>
      </c>
      <c r="BF93">
        <v>43</v>
      </c>
      <c r="BG93">
        <v>35</v>
      </c>
      <c r="BH93">
        <v>17</v>
      </c>
      <c r="BI93">
        <v>18</v>
      </c>
      <c r="BJ93">
        <v>16</v>
      </c>
      <c r="BK93">
        <v>8</v>
      </c>
      <c r="BL93">
        <v>8</v>
      </c>
    </row>
    <row r="94" spans="1:64">
      <c r="A94" t="s">
        <v>844</v>
      </c>
      <c r="B94">
        <v>136</v>
      </c>
      <c r="C94">
        <v>82</v>
      </c>
      <c r="D94">
        <v>54</v>
      </c>
      <c r="E94" t="s">
        <v>19</v>
      </c>
      <c r="F94" t="s">
        <v>19</v>
      </c>
      <c r="G94" t="s">
        <v>19</v>
      </c>
      <c r="H94">
        <v>3</v>
      </c>
      <c r="I94">
        <v>1</v>
      </c>
      <c r="J94">
        <v>2</v>
      </c>
      <c r="K94">
        <v>0</v>
      </c>
      <c r="L94" t="s">
        <v>19</v>
      </c>
      <c r="M94">
        <v>0</v>
      </c>
      <c r="N94">
        <v>7</v>
      </c>
      <c r="O94">
        <v>3</v>
      </c>
      <c r="P94">
        <v>4</v>
      </c>
      <c r="Q94">
        <v>0</v>
      </c>
      <c r="R94">
        <v>0</v>
      </c>
      <c r="S94">
        <v>0</v>
      </c>
      <c r="T94" t="s">
        <v>19</v>
      </c>
      <c r="U94" t="s">
        <v>19</v>
      </c>
      <c r="V94" t="s">
        <v>19</v>
      </c>
      <c r="W94">
        <v>1</v>
      </c>
      <c r="X94">
        <v>1</v>
      </c>
      <c r="Y94" t="s">
        <v>19</v>
      </c>
      <c r="Z94">
        <v>3</v>
      </c>
      <c r="AA94">
        <v>1</v>
      </c>
      <c r="AB94">
        <v>2</v>
      </c>
      <c r="AC94">
        <v>2</v>
      </c>
      <c r="AD94">
        <v>1</v>
      </c>
      <c r="AE94">
        <v>1</v>
      </c>
      <c r="AF94" t="s">
        <v>19</v>
      </c>
      <c r="AG94" t="s">
        <v>19</v>
      </c>
      <c r="AH94" t="s">
        <v>19</v>
      </c>
      <c r="AI94">
        <v>1</v>
      </c>
      <c r="AJ94">
        <v>1</v>
      </c>
      <c r="AK94">
        <v>1</v>
      </c>
      <c r="AL94">
        <v>2</v>
      </c>
      <c r="AM94" t="s">
        <v>19</v>
      </c>
      <c r="AN94">
        <v>2</v>
      </c>
      <c r="AO94" t="s">
        <v>19</v>
      </c>
      <c r="AP94" t="s">
        <v>19</v>
      </c>
      <c r="AQ94" t="s">
        <v>19</v>
      </c>
      <c r="AR94" t="s">
        <v>19</v>
      </c>
      <c r="AS94" t="s">
        <v>19</v>
      </c>
      <c r="AT94" t="s">
        <v>19</v>
      </c>
      <c r="AU94" t="s">
        <v>19</v>
      </c>
      <c r="AV94" t="s">
        <v>19</v>
      </c>
      <c r="AW94" t="s">
        <v>19</v>
      </c>
      <c r="AX94">
        <v>17</v>
      </c>
      <c r="AY94">
        <v>15</v>
      </c>
      <c r="AZ94">
        <v>2</v>
      </c>
      <c r="BA94">
        <v>3</v>
      </c>
      <c r="BB94">
        <v>3</v>
      </c>
      <c r="BC94" t="s">
        <v>19</v>
      </c>
      <c r="BD94">
        <v>96</v>
      </c>
      <c r="BE94">
        <v>54</v>
      </c>
      <c r="BF94">
        <v>42</v>
      </c>
      <c r="BG94">
        <v>46</v>
      </c>
      <c r="BH94">
        <v>27</v>
      </c>
      <c r="BI94">
        <v>20</v>
      </c>
      <c r="BJ94">
        <v>11</v>
      </c>
      <c r="BK94">
        <v>9</v>
      </c>
      <c r="BL94">
        <v>3</v>
      </c>
    </row>
    <row r="95" spans="1:64">
      <c r="A95" t="s">
        <v>843</v>
      </c>
      <c r="B95">
        <v>153</v>
      </c>
      <c r="C95">
        <v>100</v>
      </c>
      <c r="D95">
        <v>53</v>
      </c>
      <c r="E95" t="s">
        <v>19</v>
      </c>
      <c r="F95" t="s">
        <v>19</v>
      </c>
      <c r="G95" t="s">
        <v>19</v>
      </c>
      <c r="H95">
        <v>6</v>
      </c>
      <c r="I95">
        <v>2</v>
      </c>
      <c r="J95">
        <v>4</v>
      </c>
      <c r="K95">
        <v>7</v>
      </c>
      <c r="L95">
        <v>3</v>
      </c>
      <c r="M95">
        <v>4</v>
      </c>
      <c r="N95">
        <v>6</v>
      </c>
      <c r="O95">
        <v>1</v>
      </c>
      <c r="P95">
        <v>5</v>
      </c>
      <c r="Q95">
        <v>0</v>
      </c>
      <c r="R95" t="s">
        <v>19</v>
      </c>
      <c r="S95">
        <v>0</v>
      </c>
      <c r="T95" t="s">
        <v>19</v>
      </c>
      <c r="U95" t="s">
        <v>19</v>
      </c>
      <c r="V95" t="s">
        <v>19</v>
      </c>
      <c r="W95" t="s">
        <v>19</v>
      </c>
      <c r="X95" t="s">
        <v>19</v>
      </c>
      <c r="Y95" t="s">
        <v>19</v>
      </c>
      <c r="Z95">
        <v>3</v>
      </c>
      <c r="AA95">
        <v>1</v>
      </c>
      <c r="AB95">
        <v>2</v>
      </c>
      <c r="AC95">
        <v>2</v>
      </c>
      <c r="AD95" t="s">
        <v>19</v>
      </c>
      <c r="AE95">
        <v>2</v>
      </c>
      <c r="AF95" t="s">
        <v>19</v>
      </c>
      <c r="AG95" t="s">
        <v>19</v>
      </c>
      <c r="AH95" t="s">
        <v>19</v>
      </c>
      <c r="AI95">
        <v>1</v>
      </c>
      <c r="AJ95" t="s">
        <v>19</v>
      </c>
      <c r="AK95">
        <v>1</v>
      </c>
      <c r="AL95">
        <v>7</v>
      </c>
      <c r="AM95">
        <v>4</v>
      </c>
      <c r="AN95">
        <v>3</v>
      </c>
      <c r="AO95">
        <v>1</v>
      </c>
      <c r="AP95">
        <v>1</v>
      </c>
      <c r="AQ95" t="s">
        <v>19</v>
      </c>
      <c r="AR95" t="s">
        <v>19</v>
      </c>
      <c r="AS95" t="s">
        <v>19</v>
      </c>
      <c r="AT95" t="s">
        <v>19</v>
      </c>
      <c r="AU95" t="s">
        <v>19</v>
      </c>
      <c r="AV95" t="s">
        <v>19</v>
      </c>
      <c r="AW95" t="s">
        <v>19</v>
      </c>
      <c r="AX95">
        <v>28</v>
      </c>
      <c r="AY95">
        <v>23</v>
      </c>
      <c r="AZ95">
        <v>4</v>
      </c>
      <c r="BA95">
        <v>3</v>
      </c>
      <c r="BB95">
        <v>2</v>
      </c>
      <c r="BC95">
        <v>1</v>
      </c>
      <c r="BD95">
        <v>87</v>
      </c>
      <c r="BE95">
        <v>58</v>
      </c>
      <c r="BF95">
        <v>29</v>
      </c>
      <c r="BG95">
        <v>32</v>
      </c>
      <c r="BH95">
        <v>21</v>
      </c>
      <c r="BI95">
        <v>11</v>
      </c>
      <c r="BJ95">
        <v>11</v>
      </c>
      <c r="BK95">
        <v>8</v>
      </c>
      <c r="BL95">
        <v>4</v>
      </c>
    </row>
    <row r="96" spans="1:64">
      <c r="A96" t="s">
        <v>842</v>
      </c>
      <c r="B96">
        <v>35</v>
      </c>
      <c r="C96">
        <v>23</v>
      </c>
      <c r="D96">
        <v>12</v>
      </c>
      <c r="E96" t="s">
        <v>19</v>
      </c>
      <c r="F96" t="s">
        <v>19</v>
      </c>
      <c r="G96" t="s">
        <v>19</v>
      </c>
      <c r="H96">
        <v>1</v>
      </c>
      <c r="I96">
        <v>1</v>
      </c>
      <c r="J96" t="s">
        <v>19</v>
      </c>
      <c r="K96">
        <v>1</v>
      </c>
      <c r="L96" t="s">
        <v>19</v>
      </c>
      <c r="M96">
        <v>1</v>
      </c>
      <c r="N96">
        <v>2</v>
      </c>
      <c r="O96">
        <v>1</v>
      </c>
      <c r="P96">
        <v>1</v>
      </c>
      <c r="Q96">
        <v>0</v>
      </c>
      <c r="R96" t="s">
        <v>19</v>
      </c>
      <c r="S96">
        <v>0</v>
      </c>
      <c r="T96" t="s">
        <v>19</v>
      </c>
      <c r="U96" t="s">
        <v>19</v>
      </c>
      <c r="V96" t="s">
        <v>19</v>
      </c>
      <c r="W96" t="s">
        <v>19</v>
      </c>
      <c r="X96" t="s">
        <v>19</v>
      </c>
      <c r="Y96" t="s">
        <v>19</v>
      </c>
      <c r="Z96">
        <v>1</v>
      </c>
      <c r="AA96">
        <v>1</v>
      </c>
      <c r="AB96">
        <v>0</v>
      </c>
      <c r="AC96">
        <v>1</v>
      </c>
      <c r="AD96" t="s">
        <v>19</v>
      </c>
      <c r="AE96">
        <v>1</v>
      </c>
      <c r="AF96" t="s">
        <v>19</v>
      </c>
      <c r="AG96" t="s">
        <v>19</v>
      </c>
      <c r="AH96" t="s">
        <v>19</v>
      </c>
      <c r="AI96" t="s">
        <v>19</v>
      </c>
      <c r="AJ96" t="s">
        <v>19</v>
      </c>
      <c r="AK96" t="s">
        <v>19</v>
      </c>
      <c r="AL96" t="s">
        <v>19</v>
      </c>
      <c r="AM96" t="s">
        <v>19</v>
      </c>
      <c r="AN96" t="s">
        <v>19</v>
      </c>
      <c r="AO96" t="s">
        <v>19</v>
      </c>
      <c r="AP96" t="s">
        <v>19</v>
      </c>
      <c r="AQ96" t="s">
        <v>19</v>
      </c>
      <c r="AR96" t="s">
        <v>19</v>
      </c>
      <c r="AS96" t="s">
        <v>19</v>
      </c>
      <c r="AT96" t="s">
        <v>19</v>
      </c>
      <c r="AU96" t="s">
        <v>19</v>
      </c>
      <c r="AV96" t="s">
        <v>19</v>
      </c>
      <c r="AW96" t="s">
        <v>19</v>
      </c>
      <c r="AX96">
        <v>7</v>
      </c>
      <c r="AY96">
        <v>6</v>
      </c>
      <c r="AZ96">
        <v>0</v>
      </c>
      <c r="BA96">
        <v>1</v>
      </c>
      <c r="BB96">
        <v>1</v>
      </c>
      <c r="BC96" t="s">
        <v>19</v>
      </c>
      <c r="BD96">
        <v>24</v>
      </c>
      <c r="BE96">
        <v>15</v>
      </c>
      <c r="BF96">
        <v>9</v>
      </c>
      <c r="BG96">
        <v>14</v>
      </c>
      <c r="BH96">
        <v>11</v>
      </c>
      <c r="BI96">
        <v>3</v>
      </c>
      <c r="BJ96">
        <v>1</v>
      </c>
      <c r="BK96">
        <v>1</v>
      </c>
      <c r="BL96">
        <v>0</v>
      </c>
    </row>
    <row r="97" spans="1:64">
      <c r="A97" t="s">
        <v>841</v>
      </c>
      <c r="B97">
        <v>149</v>
      </c>
      <c r="C97">
        <v>118</v>
      </c>
      <c r="D97">
        <v>31</v>
      </c>
      <c r="E97" t="s">
        <v>19</v>
      </c>
      <c r="F97" t="s">
        <v>19</v>
      </c>
      <c r="G97" t="s">
        <v>19</v>
      </c>
      <c r="H97">
        <v>7</v>
      </c>
      <c r="I97">
        <v>6</v>
      </c>
      <c r="J97">
        <v>1</v>
      </c>
      <c r="K97">
        <v>6</v>
      </c>
      <c r="L97">
        <v>4</v>
      </c>
      <c r="M97">
        <v>1</v>
      </c>
      <c r="N97">
        <v>6</v>
      </c>
      <c r="O97">
        <v>4</v>
      </c>
      <c r="P97">
        <v>2</v>
      </c>
      <c r="Q97" t="s">
        <v>19</v>
      </c>
      <c r="R97" t="s">
        <v>19</v>
      </c>
      <c r="S97" t="s">
        <v>19</v>
      </c>
      <c r="T97" t="s">
        <v>19</v>
      </c>
      <c r="U97" t="s">
        <v>19</v>
      </c>
      <c r="V97" t="s">
        <v>19</v>
      </c>
      <c r="W97" t="s">
        <v>19</v>
      </c>
      <c r="X97" t="s">
        <v>19</v>
      </c>
      <c r="Y97" t="s">
        <v>19</v>
      </c>
      <c r="Z97">
        <v>3</v>
      </c>
      <c r="AA97">
        <v>3</v>
      </c>
      <c r="AB97">
        <v>1</v>
      </c>
      <c r="AC97">
        <v>3</v>
      </c>
      <c r="AD97">
        <v>2</v>
      </c>
      <c r="AE97">
        <v>1</v>
      </c>
      <c r="AF97" t="s">
        <v>19</v>
      </c>
      <c r="AG97" t="s">
        <v>19</v>
      </c>
      <c r="AH97" t="s">
        <v>19</v>
      </c>
      <c r="AI97" t="s">
        <v>19</v>
      </c>
      <c r="AJ97" t="s">
        <v>19</v>
      </c>
      <c r="AK97" t="s">
        <v>19</v>
      </c>
      <c r="AL97">
        <v>1</v>
      </c>
      <c r="AM97" t="s">
        <v>19</v>
      </c>
      <c r="AN97">
        <v>1</v>
      </c>
      <c r="AO97" t="s">
        <v>19</v>
      </c>
      <c r="AP97" t="s">
        <v>19</v>
      </c>
      <c r="AQ97" t="s">
        <v>19</v>
      </c>
      <c r="AR97" t="s">
        <v>19</v>
      </c>
      <c r="AS97" t="s">
        <v>19</v>
      </c>
      <c r="AT97" t="s">
        <v>19</v>
      </c>
      <c r="AU97" t="s">
        <v>19</v>
      </c>
      <c r="AV97" t="s">
        <v>19</v>
      </c>
      <c r="AW97" t="s">
        <v>19</v>
      </c>
      <c r="AX97">
        <v>29</v>
      </c>
      <c r="AY97">
        <v>27</v>
      </c>
      <c r="AZ97">
        <v>2</v>
      </c>
      <c r="BA97">
        <v>4</v>
      </c>
      <c r="BB97">
        <v>4</v>
      </c>
      <c r="BC97" t="s">
        <v>19</v>
      </c>
      <c r="BD97">
        <v>91</v>
      </c>
      <c r="BE97">
        <v>73</v>
      </c>
      <c r="BF97">
        <v>18</v>
      </c>
      <c r="BG97">
        <v>45</v>
      </c>
      <c r="BH97">
        <v>39</v>
      </c>
      <c r="BI97">
        <v>5</v>
      </c>
      <c r="BJ97">
        <v>10</v>
      </c>
      <c r="BK97">
        <v>4</v>
      </c>
      <c r="BL97">
        <v>6</v>
      </c>
    </row>
    <row r="98" spans="1:64">
      <c r="A98" t="s">
        <v>840</v>
      </c>
      <c r="B98">
        <v>84</v>
      </c>
      <c r="C98">
        <v>57</v>
      </c>
      <c r="D98">
        <v>27</v>
      </c>
      <c r="E98" t="s">
        <v>19</v>
      </c>
      <c r="F98" t="s">
        <v>19</v>
      </c>
      <c r="G98" t="s">
        <v>19</v>
      </c>
      <c r="H98">
        <v>1</v>
      </c>
      <c r="I98">
        <v>0</v>
      </c>
      <c r="J98">
        <v>1</v>
      </c>
      <c r="K98">
        <v>1</v>
      </c>
      <c r="L98">
        <v>1</v>
      </c>
      <c r="M98">
        <v>0</v>
      </c>
      <c r="N98">
        <v>3</v>
      </c>
      <c r="O98">
        <v>1</v>
      </c>
      <c r="P98">
        <v>2</v>
      </c>
      <c r="Q98" t="s">
        <v>19</v>
      </c>
      <c r="R98" t="s">
        <v>19</v>
      </c>
      <c r="S98" t="s">
        <v>19</v>
      </c>
      <c r="T98">
        <v>1</v>
      </c>
      <c r="U98">
        <v>1</v>
      </c>
      <c r="V98" t="s">
        <v>19</v>
      </c>
      <c r="W98" t="s">
        <v>19</v>
      </c>
      <c r="X98" t="s">
        <v>19</v>
      </c>
      <c r="Y98" t="s">
        <v>19</v>
      </c>
      <c r="Z98">
        <v>1</v>
      </c>
      <c r="AA98">
        <v>0</v>
      </c>
      <c r="AB98">
        <v>1</v>
      </c>
      <c r="AC98">
        <v>0</v>
      </c>
      <c r="AD98" t="s">
        <v>19</v>
      </c>
      <c r="AE98">
        <v>0</v>
      </c>
      <c r="AF98">
        <v>0</v>
      </c>
      <c r="AG98">
        <v>0</v>
      </c>
      <c r="AH98" t="s">
        <v>19</v>
      </c>
      <c r="AI98">
        <v>0</v>
      </c>
      <c r="AJ98" t="s">
        <v>19</v>
      </c>
      <c r="AK98">
        <v>0</v>
      </c>
      <c r="AL98">
        <v>2</v>
      </c>
      <c r="AM98" t="s">
        <v>19</v>
      </c>
      <c r="AN98">
        <v>2</v>
      </c>
      <c r="AO98">
        <v>2</v>
      </c>
      <c r="AP98">
        <v>2</v>
      </c>
      <c r="AQ98">
        <v>0</v>
      </c>
      <c r="AR98">
        <v>0</v>
      </c>
      <c r="AS98" t="s">
        <v>19</v>
      </c>
      <c r="AT98">
        <v>0</v>
      </c>
      <c r="AU98" t="s">
        <v>19</v>
      </c>
      <c r="AV98" t="s">
        <v>19</v>
      </c>
      <c r="AW98" t="s">
        <v>19</v>
      </c>
      <c r="AX98">
        <v>9</v>
      </c>
      <c r="AY98">
        <v>7</v>
      </c>
      <c r="AZ98">
        <v>1</v>
      </c>
      <c r="BA98">
        <v>3</v>
      </c>
      <c r="BB98">
        <v>3</v>
      </c>
      <c r="BC98" t="s">
        <v>19</v>
      </c>
      <c r="BD98">
        <v>62</v>
      </c>
      <c r="BE98">
        <v>42</v>
      </c>
      <c r="BF98">
        <v>20</v>
      </c>
      <c r="BG98">
        <v>29</v>
      </c>
      <c r="BH98">
        <v>22</v>
      </c>
      <c r="BI98">
        <v>6</v>
      </c>
      <c r="BJ98">
        <v>5</v>
      </c>
      <c r="BK98">
        <v>3</v>
      </c>
      <c r="BL98">
        <v>1</v>
      </c>
    </row>
    <row r="99" spans="1:64">
      <c r="A99" t="s">
        <v>839</v>
      </c>
      <c r="B99">
        <v>100</v>
      </c>
      <c r="C99">
        <v>76</v>
      </c>
      <c r="D99">
        <v>24</v>
      </c>
      <c r="E99" t="s">
        <v>19</v>
      </c>
      <c r="F99" t="s">
        <v>19</v>
      </c>
      <c r="G99" t="s">
        <v>19</v>
      </c>
      <c r="H99">
        <v>4</v>
      </c>
      <c r="I99">
        <v>1</v>
      </c>
      <c r="J99">
        <v>3</v>
      </c>
      <c r="K99">
        <v>2</v>
      </c>
      <c r="L99">
        <v>0</v>
      </c>
      <c r="M99">
        <v>1</v>
      </c>
      <c r="N99">
        <v>2</v>
      </c>
      <c r="O99">
        <v>0</v>
      </c>
      <c r="P99">
        <v>2</v>
      </c>
      <c r="Q99" t="s">
        <v>19</v>
      </c>
      <c r="R99" t="s">
        <v>19</v>
      </c>
      <c r="S99" t="s">
        <v>19</v>
      </c>
      <c r="T99" t="s">
        <v>19</v>
      </c>
      <c r="U99" t="s">
        <v>19</v>
      </c>
      <c r="V99" t="s">
        <v>19</v>
      </c>
      <c r="W99" t="s">
        <v>19</v>
      </c>
      <c r="X99" t="s">
        <v>19</v>
      </c>
      <c r="Y99" t="s">
        <v>19</v>
      </c>
      <c r="Z99">
        <v>1</v>
      </c>
      <c r="AA99">
        <v>0</v>
      </c>
      <c r="AB99">
        <v>1</v>
      </c>
      <c r="AC99">
        <v>0</v>
      </c>
      <c r="AD99" t="s">
        <v>19</v>
      </c>
      <c r="AE99">
        <v>0</v>
      </c>
      <c r="AF99" t="s">
        <v>19</v>
      </c>
      <c r="AG99" t="s">
        <v>19</v>
      </c>
      <c r="AH99" t="s">
        <v>19</v>
      </c>
      <c r="AI99" t="s">
        <v>19</v>
      </c>
      <c r="AJ99" t="s">
        <v>19</v>
      </c>
      <c r="AK99" t="s">
        <v>19</v>
      </c>
      <c r="AL99">
        <v>2</v>
      </c>
      <c r="AM99" t="s">
        <v>19</v>
      </c>
      <c r="AN99">
        <v>2</v>
      </c>
      <c r="AO99">
        <v>0</v>
      </c>
      <c r="AP99">
        <v>0</v>
      </c>
      <c r="AQ99" t="s">
        <v>19</v>
      </c>
      <c r="AR99" t="s">
        <v>19</v>
      </c>
      <c r="AS99" t="s">
        <v>19</v>
      </c>
      <c r="AT99" t="s">
        <v>19</v>
      </c>
      <c r="AU99" t="s">
        <v>19</v>
      </c>
      <c r="AV99" t="s">
        <v>19</v>
      </c>
      <c r="AW99" t="s">
        <v>19</v>
      </c>
      <c r="AX99">
        <v>9</v>
      </c>
      <c r="AY99">
        <v>8</v>
      </c>
      <c r="AZ99">
        <v>1</v>
      </c>
      <c r="BA99" t="s">
        <v>19</v>
      </c>
      <c r="BB99" t="s">
        <v>19</v>
      </c>
      <c r="BC99" t="s">
        <v>19</v>
      </c>
      <c r="BD99">
        <v>75</v>
      </c>
      <c r="BE99">
        <v>60</v>
      </c>
      <c r="BF99">
        <v>15</v>
      </c>
      <c r="BG99">
        <v>33</v>
      </c>
      <c r="BH99">
        <v>27</v>
      </c>
      <c r="BI99">
        <v>6</v>
      </c>
      <c r="BJ99">
        <v>6</v>
      </c>
      <c r="BK99">
        <v>6</v>
      </c>
      <c r="BL99">
        <v>1</v>
      </c>
    </row>
    <row r="100" spans="1:64">
      <c r="A100" t="s">
        <v>838</v>
      </c>
      <c r="B100">
        <v>44</v>
      </c>
      <c r="C100">
        <v>27</v>
      </c>
      <c r="D100">
        <v>17</v>
      </c>
      <c r="E100" t="s">
        <v>19</v>
      </c>
      <c r="F100" t="s">
        <v>19</v>
      </c>
      <c r="G100" t="s">
        <v>19</v>
      </c>
      <c r="H100">
        <v>1</v>
      </c>
      <c r="I100">
        <v>1</v>
      </c>
      <c r="J100">
        <v>1</v>
      </c>
      <c r="K100">
        <v>1</v>
      </c>
      <c r="L100">
        <v>0</v>
      </c>
      <c r="M100">
        <v>1</v>
      </c>
      <c r="N100">
        <v>3</v>
      </c>
      <c r="O100">
        <v>1</v>
      </c>
      <c r="P100">
        <v>2</v>
      </c>
      <c r="Q100" t="s">
        <v>19</v>
      </c>
      <c r="R100" t="s">
        <v>19</v>
      </c>
      <c r="S100" t="s">
        <v>19</v>
      </c>
      <c r="T100" t="s">
        <v>19</v>
      </c>
      <c r="U100" t="s">
        <v>19</v>
      </c>
      <c r="V100" t="s">
        <v>19</v>
      </c>
      <c r="W100" t="s">
        <v>19</v>
      </c>
      <c r="X100" t="s">
        <v>19</v>
      </c>
      <c r="Y100" t="s">
        <v>19</v>
      </c>
      <c r="Z100">
        <v>2</v>
      </c>
      <c r="AA100">
        <v>1</v>
      </c>
      <c r="AB100">
        <v>1</v>
      </c>
      <c r="AC100">
        <v>1</v>
      </c>
      <c r="AD100">
        <v>1</v>
      </c>
      <c r="AE100">
        <v>1</v>
      </c>
      <c r="AF100" t="s">
        <v>19</v>
      </c>
      <c r="AG100" t="s">
        <v>19</v>
      </c>
      <c r="AH100" t="s">
        <v>19</v>
      </c>
      <c r="AI100" t="s">
        <v>19</v>
      </c>
      <c r="AJ100" t="s">
        <v>19</v>
      </c>
      <c r="AK100" t="s">
        <v>19</v>
      </c>
      <c r="AL100">
        <v>1</v>
      </c>
      <c r="AM100" t="s">
        <v>19</v>
      </c>
      <c r="AN100">
        <v>1</v>
      </c>
      <c r="AO100">
        <v>1</v>
      </c>
      <c r="AP100">
        <v>1</v>
      </c>
      <c r="AQ100" t="s">
        <v>19</v>
      </c>
      <c r="AR100" t="s">
        <v>19</v>
      </c>
      <c r="AS100" t="s">
        <v>19</v>
      </c>
      <c r="AT100" t="s">
        <v>19</v>
      </c>
      <c r="AU100" t="s">
        <v>19</v>
      </c>
      <c r="AV100" t="s">
        <v>19</v>
      </c>
      <c r="AW100" t="s">
        <v>19</v>
      </c>
      <c r="AX100">
        <v>12</v>
      </c>
      <c r="AY100">
        <v>11</v>
      </c>
      <c r="AZ100">
        <v>1</v>
      </c>
      <c r="BA100">
        <v>1</v>
      </c>
      <c r="BB100">
        <v>1</v>
      </c>
      <c r="BC100" t="s">
        <v>19</v>
      </c>
      <c r="BD100">
        <v>24</v>
      </c>
      <c r="BE100">
        <v>11</v>
      </c>
      <c r="BF100">
        <v>13</v>
      </c>
      <c r="BG100">
        <v>11</v>
      </c>
      <c r="BH100">
        <v>6</v>
      </c>
      <c r="BI100">
        <v>5</v>
      </c>
      <c r="BJ100">
        <v>3</v>
      </c>
      <c r="BK100">
        <v>2</v>
      </c>
      <c r="BL100">
        <v>1</v>
      </c>
    </row>
    <row r="101" spans="1:64">
      <c r="A101" t="s">
        <v>837</v>
      </c>
      <c r="B101">
        <v>80</v>
      </c>
      <c r="C101">
        <v>55</v>
      </c>
      <c r="D101">
        <v>25</v>
      </c>
      <c r="E101" t="s">
        <v>19</v>
      </c>
      <c r="F101" t="s">
        <v>19</v>
      </c>
      <c r="G101" t="s">
        <v>19</v>
      </c>
      <c r="H101">
        <v>2</v>
      </c>
      <c r="I101">
        <v>1</v>
      </c>
      <c r="J101">
        <v>1</v>
      </c>
      <c r="K101">
        <v>3</v>
      </c>
      <c r="L101">
        <v>2</v>
      </c>
      <c r="M101">
        <v>2</v>
      </c>
      <c r="N101">
        <v>5</v>
      </c>
      <c r="O101">
        <v>3</v>
      </c>
      <c r="P101">
        <v>2</v>
      </c>
      <c r="Q101" t="s">
        <v>19</v>
      </c>
      <c r="R101" t="s">
        <v>19</v>
      </c>
      <c r="S101" t="s">
        <v>19</v>
      </c>
      <c r="T101" t="s">
        <v>19</v>
      </c>
      <c r="U101" t="s">
        <v>19</v>
      </c>
      <c r="V101" t="s">
        <v>19</v>
      </c>
      <c r="W101" t="s">
        <v>19</v>
      </c>
      <c r="X101" t="s">
        <v>19</v>
      </c>
      <c r="Y101" t="s">
        <v>19</v>
      </c>
      <c r="Z101">
        <v>2</v>
      </c>
      <c r="AA101">
        <v>1</v>
      </c>
      <c r="AB101">
        <v>1</v>
      </c>
      <c r="AC101">
        <v>2</v>
      </c>
      <c r="AD101">
        <v>2</v>
      </c>
      <c r="AE101">
        <v>1</v>
      </c>
      <c r="AF101" t="s">
        <v>19</v>
      </c>
      <c r="AG101" t="s">
        <v>19</v>
      </c>
      <c r="AH101" t="s">
        <v>19</v>
      </c>
      <c r="AI101" t="s">
        <v>19</v>
      </c>
      <c r="AJ101" t="s">
        <v>19</v>
      </c>
      <c r="AK101" t="s">
        <v>19</v>
      </c>
      <c r="AL101" t="s">
        <v>19</v>
      </c>
      <c r="AM101" t="s">
        <v>19</v>
      </c>
      <c r="AN101" t="s">
        <v>19</v>
      </c>
      <c r="AO101">
        <v>0</v>
      </c>
      <c r="AP101" t="s">
        <v>19</v>
      </c>
      <c r="AQ101">
        <v>0</v>
      </c>
      <c r="AR101" t="s">
        <v>19</v>
      </c>
      <c r="AS101" t="s">
        <v>19</v>
      </c>
      <c r="AT101" t="s">
        <v>19</v>
      </c>
      <c r="AU101">
        <v>0</v>
      </c>
      <c r="AV101" t="s">
        <v>19</v>
      </c>
      <c r="AW101">
        <v>0</v>
      </c>
      <c r="AX101">
        <v>14</v>
      </c>
      <c r="AY101">
        <v>14</v>
      </c>
      <c r="AZ101">
        <v>0</v>
      </c>
      <c r="BA101">
        <v>3</v>
      </c>
      <c r="BB101">
        <v>3</v>
      </c>
      <c r="BC101" t="s">
        <v>19</v>
      </c>
      <c r="BD101">
        <v>50</v>
      </c>
      <c r="BE101">
        <v>30</v>
      </c>
      <c r="BF101">
        <v>20</v>
      </c>
      <c r="BG101">
        <v>21</v>
      </c>
      <c r="BH101">
        <v>16</v>
      </c>
      <c r="BI101">
        <v>5</v>
      </c>
      <c r="BJ101">
        <v>6</v>
      </c>
      <c r="BK101">
        <v>5</v>
      </c>
      <c r="BL101">
        <v>1</v>
      </c>
    </row>
    <row r="102" spans="1:64">
      <c r="A102" t="s">
        <v>836</v>
      </c>
      <c r="B102">
        <v>77</v>
      </c>
      <c r="C102">
        <v>47</v>
      </c>
      <c r="D102">
        <v>31</v>
      </c>
      <c r="E102" t="s">
        <v>19</v>
      </c>
      <c r="F102" t="s">
        <v>19</v>
      </c>
      <c r="G102" t="s">
        <v>19</v>
      </c>
      <c r="H102">
        <v>2</v>
      </c>
      <c r="I102">
        <v>1</v>
      </c>
      <c r="J102">
        <v>1</v>
      </c>
      <c r="K102">
        <v>1</v>
      </c>
      <c r="L102">
        <v>1</v>
      </c>
      <c r="M102">
        <v>0</v>
      </c>
      <c r="N102">
        <v>2</v>
      </c>
      <c r="O102">
        <v>0</v>
      </c>
      <c r="P102">
        <v>2</v>
      </c>
      <c r="Q102" t="s">
        <v>19</v>
      </c>
      <c r="R102" t="s">
        <v>19</v>
      </c>
      <c r="S102" t="s">
        <v>19</v>
      </c>
      <c r="T102">
        <v>0</v>
      </c>
      <c r="U102" t="s">
        <v>19</v>
      </c>
      <c r="V102">
        <v>0</v>
      </c>
      <c r="W102" t="s">
        <v>19</v>
      </c>
      <c r="X102" t="s">
        <v>19</v>
      </c>
      <c r="Y102" t="s">
        <v>19</v>
      </c>
      <c r="Z102">
        <v>2</v>
      </c>
      <c r="AA102">
        <v>0</v>
      </c>
      <c r="AB102">
        <v>2</v>
      </c>
      <c r="AC102">
        <v>0</v>
      </c>
      <c r="AD102" t="s">
        <v>19</v>
      </c>
      <c r="AE102">
        <v>0</v>
      </c>
      <c r="AF102" t="s">
        <v>19</v>
      </c>
      <c r="AG102" t="s">
        <v>19</v>
      </c>
      <c r="AH102" t="s">
        <v>19</v>
      </c>
      <c r="AI102" t="s">
        <v>19</v>
      </c>
      <c r="AJ102" t="s">
        <v>19</v>
      </c>
      <c r="AK102" t="s">
        <v>19</v>
      </c>
      <c r="AL102">
        <v>0</v>
      </c>
      <c r="AM102" t="s">
        <v>19</v>
      </c>
      <c r="AN102">
        <v>0</v>
      </c>
      <c r="AO102" t="s">
        <v>19</v>
      </c>
      <c r="AP102" t="s">
        <v>19</v>
      </c>
      <c r="AQ102" t="s">
        <v>19</v>
      </c>
      <c r="AR102" t="s">
        <v>19</v>
      </c>
      <c r="AS102" t="s">
        <v>19</v>
      </c>
      <c r="AT102" t="s">
        <v>19</v>
      </c>
      <c r="AU102" t="s">
        <v>19</v>
      </c>
      <c r="AV102" t="s">
        <v>19</v>
      </c>
      <c r="AW102" t="s">
        <v>19</v>
      </c>
      <c r="AX102">
        <v>16</v>
      </c>
      <c r="AY102">
        <v>13</v>
      </c>
      <c r="AZ102">
        <v>3</v>
      </c>
      <c r="BA102">
        <v>1</v>
      </c>
      <c r="BB102">
        <v>1</v>
      </c>
      <c r="BC102" t="s">
        <v>19</v>
      </c>
      <c r="BD102">
        <v>51</v>
      </c>
      <c r="BE102">
        <v>28</v>
      </c>
      <c r="BF102">
        <v>23</v>
      </c>
      <c r="BG102">
        <v>21</v>
      </c>
      <c r="BH102">
        <v>14</v>
      </c>
      <c r="BI102">
        <v>7</v>
      </c>
      <c r="BJ102">
        <v>5</v>
      </c>
      <c r="BK102">
        <v>3</v>
      </c>
      <c r="BL102">
        <v>1</v>
      </c>
    </row>
    <row r="103" spans="1:64">
      <c r="A103" t="s">
        <v>835</v>
      </c>
      <c r="B103">
        <v>59</v>
      </c>
      <c r="C103">
        <v>35</v>
      </c>
      <c r="D103">
        <v>24</v>
      </c>
      <c r="E103" t="s">
        <v>19</v>
      </c>
      <c r="F103" t="s">
        <v>19</v>
      </c>
      <c r="G103" t="s">
        <v>19</v>
      </c>
      <c r="H103">
        <v>2</v>
      </c>
      <c r="I103">
        <v>1</v>
      </c>
      <c r="J103">
        <v>1</v>
      </c>
      <c r="K103">
        <v>1</v>
      </c>
      <c r="L103">
        <v>0</v>
      </c>
      <c r="M103">
        <v>1</v>
      </c>
      <c r="N103">
        <v>4</v>
      </c>
      <c r="O103">
        <v>1</v>
      </c>
      <c r="P103">
        <v>2</v>
      </c>
      <c r="Q103">
        <v>0</v>
      </c>
      <c r="R103" t="s">
        <v>19</v>
      </c>
      <c r="S103">
        <v>0</v>
      </c>
      <c r="T103">
        <v>0</v>
      </c>
      <c r="U103">
        <v>0</v>
      </c>
      <c r="V103" t="s">
        <v>19</v>
      </c>
      <c r="W103" t="s">
        <v>19</v>
      </c>
      <c r="X103" t="s">
        <v>19</v>
      </c>
      <c r="Y103" t="s">
        <v>19</v>
      </c>
      <c r="Z103">
        <v>2</v>
      </c>
      <c r="AA103">
        <v>1</v>
      </c>
      <c r="AB103">
        <v>1</v>
      </c>
      <c r="AC103">
        <v>1</v>
      </c>
      <c r="AD103">
        <v>0</v>
      </c>
      <c r="AE103">
        <v>1</v>
      </c>
      <c r="AF103">
        <v>0</v>
      </c>
      <c r="AG103">
        <v>0</v>
      </c>
      <c r="AH103" t="s">
        <v>19</v>
      </c>
      <c r="AI103">
        <v>0</v>
      </c>
      <c r="AJ103" t="s">
        <v>19</v>
      </c>
      <c r="AK103">
        <v>0</v>
      </c>
      <c r="AL103" t="s">
        <v>19</v>
      </c>
      <c r="AM103" t="s">
        <v>19</v>
      </c>
      <c r="AN103" t="s">
        <v>19</v>
      </c>
      <c r="AO103">
        <v>1</v>
      </c>
      <c r="AP103">
        <v>1</v>
      </c>
      <c r="AQ103" t="s">
        <v>19</v>
      </c>
      <c r="AR103" t="s">
        <v>19</v>
      </c>
      <c r="AS103" t="s">
        <v>19</v>
      </c>
      <c r="AT103" t="s">
        <v>19</v>
      </c>
      <c r="AU103" t="s">
        <v>19</v>
      </c>
      <c r="AV103" t="s">
        <v>19</v>
      </c>
      <c r="AW103" t="s">
        <v>19</v>
      </c>
      <c r="AX103">
        <v>11</v>
      </c>
      <c r="AY103">
        <v>10</v>
      </c>
      <c r="AZ103">
        <v>1</v>
      </c>
      <c r="BA103">
        <v>1</v>
      </c>
      <c r="BB103">
        <v>1</v>
      </c>
      <c r="BC103" t="s">
        <v>19</v>
      </c>
      <c r="BD103">
        <v>33</v>
      </c>
      <c r="BE103">
        <v>15</v>
      </c>
      <c r="BF103">
        <v>17</v>
      </c>
      <c r="BG103">
        <v>15</v>
      </c>
      <c r="BH103">
        <v>9</v>
      </c>
      <c r="BI103">
        <v>7</v>
      </c>
      <c r="BJ103">
        <v>8</v>
      </c>
      <c r="BK103">
        <v>6</v>
      </c>
      <c r="BL103">
        <v>2</v>
      </c>
    </row>
    <row r="104" spans="1:64">
      <c r="A104" t="s">
        <v>834</v>
      </c>
      <c r="B104">
        <v>83</v>
      </c>
      <c r="C104">
        <v>59</v>
      </c>
      <c r="D104">
        <v>24</v>
      </c>
      <c r="E104" t="s">
        <v>19</v>
      </c>
      <c r="F104" t="s">
        <v>19</v>
      </c>
      <c r="G104" t="s">
        <v>19</v>
      </c>
      <c r="H104">
        <v>2</v>
      </c>
      <c r="I104">
        <v>1</v>
      </c>
      <c r="J104">
        <v>1</v>
      </c>
      <c r="K104">
        <v>5</v>
      </c>
      <c r="L104">
        <v>3</v>
      </c>
      <c r="M104">
        <v>2</v>
      </c>
      <c r="N104">
        <v>7</v>
      </c>
      <c r="O104">
        <v>4</v>
      </c>
      <c r="P104">
        <v>3</v>
      </c>
      <c r="Q104" t="s">
        <v>19</v>
      </c>
      <c r="R104" t="s">
        <v>19</v>
      </c>
      <c r="S104" t="s">
        <v>19</v>
      </c>
      <c r="T104" t="s">
        <v>19</v>
      </c>
      <c r="U104" t="s">
        <v>19</v>
      </c>
      <c r="V104" t="s">
        <v>19</v>
      </c>
      <c r="W104" t="s">
        <v>19</v>
      </c>
      <c r="X104" t="s">
        <v>19</v>
      </c>
      <c r="Y104" t="s">
        <v>19</v>
      </c>
      <c r="Z104">
        <v>3</v>
      </c>
      <c r="AA104">
        <v>2</v>
      </c>
      <c r="AB104">
        <v>1</v>
      </c>
      <c r="AC104">
        <v>4</v>
      </c>
      <c r="AD104">
        <v>2</v>
      </c>
      <c r="AE104">
        <v>1</v>
      </c>
      <c r="AF104" t="s">
        <v>19</v>
      </c>
      <c r="AG104" t="s">
        <v>19</v>
      </c>
      <c r="AH104" t="s">
        <v>19</v>
      </c>
      <c r="AI104">
        <v>0</v>
      </c>
      <c r="AJ104" t="s">
        <v>19</v>
      </c>
      <c r="AK104">
        <v>0</v>
      </c>
      <c r="AL104" t="s">
        <v>19</v>
      </c>
      <c r="AM104" t="s">
        <v>19</v>
      </c>
      <c r="AN104" t="s">
        <v>19</v>
      </c>
      <c r="AO104">
        <v>0</v>
      </c>
      <c r="AP104">
        <v>0</v>
      </c>
      <c r="AQ104" t="s">
        <v>19</v>
      </c>
      <c r="AR104" t="s">
        <v>19</v>
      </c>
      <c r="AS104" t="s">
        <v>19</v>
      </c>
      <c r="AT104" t="s">
        <v>19</v>
      </c>
      <c r="AU104">
        <v>0</v>
      </c>
      <c r="AV104" t="s">
        <v>19</v>
      </c>
      <c r="AW104">
        <v>0</v>
      </c>
      <c r="AX104">
        <v>13</v>
      </c>
      <c r="AY104">
        <v>13</v>
      </c>
      <c r="AZ104">
        <v>1</v>
      </c>
      <c r="BA104">
        <v>2</v>
      </c>
      <c r="BB104">
        <v>2</v>
      </c>
      <c r="BC104" t="s">
        <v>19</v>
      </c>
      <c r="BD104">
        <v>47</v>
      </c>
      <c r="BE104">
        <v>33</v>
      </c>
      <c r="BF104">
        <v>14</v>
      </c>
      <c r="BG104">
        <v>18</v>
      </c>
      <c r="BH104">
        <v>15</v>
      </c>
      <c r="BI104">
        <v>3</v>
      </c>
      <c r="BJ104">
        <v>8</v>
      </c>
      <c r="BK104">
        <v>5</v>
      </c>
      <c r="BL104">
        <v>3</v>
      </c>
    </row>
    <row r="105" spans="1:64">
      <c r="A105" t="s">
        <v>833</v>
      </c>
      <c r="B105">
        <v>63</v>
      </c>
      <c r="C105">
        <v>34</v>
      </c>
      <c r="D105">
        <v>29</v>
      </c>
      <c r="E105" t="s">
        <v>19</v>
      </c>
      <c r="F105" t="s">
        <v>19</v>
      </c>
      <c r="G105" t="s">
        <v>19</v>
      </c>
      <c r="H105">
        <v>2</v>
      </c>
      <c r="I105">
        <v>1</v>
      </c>
      <c r="J105">
        <v>1</v>
      </c>
      <c r="K105" t="s">
        <v>19</v>
      </c>
      <c r="L105" t="s">
        <v>19</v>
      </c>
      <c r="M105" t="s">
        <v>19</v>
      </c>
      <c r="N105">
        <v>1</v>
      </c>
      <c r="O105">
        <v>0</v>
      </c>
      <c r="P105">
        <v>1</v>
      </c>
      <c r="Q105" t="s">
        <v>19</v>
      </c>
      <c r="R105" t="s">
        <v>19</v>
      </c>
      <c r="S105" t="s">
        <v>19</v>
      </c>
      <c r="T105" t="s">
        <v>19</v>
      </c>
      <c r="U105" t="s">
        <v>19</v>
      </c>
      <c r="V105" t="s">
        <v>19</v>
      </c>
      <c r="W105" t="s">
        <v>19</v>
      </c>
      <c r="X105" t="s">
        <v>19</v>
      </c>
      <c r="Y105" t="s">
        <v>19</v>
      </c>
      <c r="Z105">
        <v>0</v>
      </c>
      <c r="AA105">
        <v>0</v>
      </c>
      <c r="AB105">
        <v>0</v>
      </c>
      <c r="AC105" t="s">
        <v>19</v>
      </c>
      <c r="AD105" t="s">
        <v>19</v>
      </c>
      <c r="AE105" t="s">
        <v>19</v>
      </c>
      <c r="AF105">
        <v>0</v>
      </c>
      <c r="AG105" t="s">
        <v>19</v>
      </c>
      <c r="AH105">
        <v>0</v>
      </c>
      <c r="AI105">
        <v>1</v>
      </c>
      <c r="AJ105" t="s">
        <v>19</v>
      </c>
      <c r="AK105">
        <v>1</v>
      </c>
      <c r="AL105" t="s">
        <v>19</v>
      </c>
      <c r="AM105" t="s">
        <v>19</v>
      </c>
      <c r="AN105" t="s">
        <v>19</v>
      </c>
      <c r="AO105">
        <v>0</v>
      </c>
      <c r="AP105">
        <v>0</v>
      </c>
      <c r="AQ105" t="s">
        <v>19</v>
      </c>
      <c r="AR105" t="s">
        <v>19</v>
      </c>
      <c r="AS105" t="s">
        <v>19</v>
      </c>
      <c r="AT105" t="s">
        <v>19</v>
      </c>
      <c r="AU105">
        <v>0</v>
      </c>
      <c r="AV105">
        <v>0</v>
      </c>
      <c r="AW105" t="s">
        <v>19</v>
      </c>
      <c r="AX105">
        <v>8</v>
      </c>
      <c r="AY105">
        <v>7</v>
      </c>
      <c r="AZ105">
        <v>1</v>
      </c>
      <c r="BA105">
        <v>1</v>
      </c>
      <c r="BB105">
        <v>1</v>
      </c>
      <c r="BC105" t="s">
        <v>19</v>
      </c>
      <c r="BD105">
        <v>44</v>
      </c>
      <c r="BE105">
        <v>20</v>
      </c>
      <c r="BF105">
        <v>24</v>
      </c>
      <c r="BG105">
        <v>13</v>
      </c>
      <c r="BH105">
        <v>10</v>
      </c>
      <c r="BI105">
        <v>4</v>
      </c>
      <c r="BJ105">
        <v>8</v>
      </c>
      <c r="BK105">
        <v>6</v>
      </c>
      <c r="BL105">
        <v>3</v>
      </c>
    </row>
    <row r="106" spans="1:64">
      <c r="A106" t="s">
        <v>832</v>
      </c>
      <c r="B106">
        <v>111</v>
      </c>
      <c r="C106">
        <v>69</v>
      </c>
      <c r="D106">
        <v>42</v>
      </c>
      <c r="E106" t="s">
        <v>19</v>
      </c>
      <c r="F106" t="s">
        <v>19</v>
      </c>
      <c r="G106" t="s">
        <v>19</v>
      </c>
      <c r="H106">
        <v>1</v>
      </c>
      <c r="I106" t="s">
        <v>19</v>
      </c>
      <c r="J106">
        <v>1</v>
      </c>
      <c r="K106">
        <v>2</v>
      </c>
      <c r="L106">
        <v>2</v>
      </c>
      <c r="M106" t="s">
        <v>19</v>
      </c>
      <c r="N106">
        <v>1</v>
      </c>
      <c r="O106" t="s">
        <v>19</v>
      </c>
      <c r="P106">
        <v>1</v>
      </c>
      <c r="Q106" t="s">
        <v>19</v>
      </c>
      <c r="R106" t="s">
        <v>19</v>
      </c>
      <c r="S106" t="s">
        <v>19</v>
      </c>
      <c r="T106" t="s">
        <v>19</v>
      </c>
      <c r="U106" t="s">
        <v>19</v>
      </c>
      <c r="V106" t="s">
        <v>19</v>
      </c>
      <c r="W106" t="s">
        <v>19</v>
      </c>
      <c r="X106" t="s">
        <v>19</v>
      </c>
      <c r="Y106" t="s">
        <v>19</v>
      </c>
      <c r="Z106">
        <v>1</v>
      </c>
      <c r="AA106" t="s">
        <v>19</v>
      </c>
      <c r="AB106">
        <v>1</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c r="AT106" t="s">
        <v>19</v>
      </c>
      <c r="AU106" t="s">
        <v>19</v>
      </c>
      <c r="AV106" t="s">
        <v>19</v>
      </c>
      <c r="AW106" t="s">
        <v>19</v>
      </c>
      <c r="AX106">
        <v>7</v>
      </c>
      <c r="AY106">
        <v>7</v>
      </c>
      <c r="AZ106" t="s">
        <v>19</v>
      </c>
      <c r="BA106" t="s">
        <v>19</v>
      </c>
      <c r="BB106" t="s">
        <v>19</v>
      </c>
      <c r="BC106" t="s">
        <v>19</v>
      </c>
      <c r="BD106">
        <v>95</v>
      </c>
      <c r="BE106">
        <v>55</v>
      </c>
      <c r="BF106">
        <v>39</v>
      </c>
      <c r="BG106">
        <v>38</v>
      </c>
      <c r="BH106">
        <v>26</v>
      </c>
      <c r="BI106">
        <v>13</v>
      </c>
      <c r="BJ106">
        <v>5</v>
      </c>
      <c r="BK106">
        <v>4</v>
      </c>
      <c r="BL106">
        <v>1</v>
      </c>
    </row>
    <row r="107" spans="1:64">
      <c r="A107" t="s">
        <v>831</v>
      </c>
      <c r="B107">
        <v>17</v>
      </c>
      <c r="C107">
        <v>8</v>
      </c>
      <c r="D107">
        <v>9</v>
      </c>
      <c r="E107" t="s">
        <v>19</v>
      </c>
      <c r="F107" t="s">
        <v>19</v>
      </c>
      <c r="G107" t="s">
        <v>19</v>
      </c>
      <c r="H107">
        <v>1</v>
      </c>
      <c r="I107">
        <v>1</v>
      </c>
      <c r="J107">
        <v>0</v>
      </c>
      <c r="K107">
        <v>0</v>
      </c>
      <c r="L107" t="s">
        <v>19</v>
      </c>
      <c r="M107">
        <v>0</v>
      </c>
      <c r="N107">
        <v>2</v>
      </c>
      <c r="O107">
        <v>0</v>
      </c>
      <c r="P107">
        <v>2</v>
      </c>
      <c r="Q107" t="s">
        <v>19</v>
      </c>
      <c r="R107" t="s">
        <v>19</v>
      </c>
      <c r="S107" t="s">
        <v>19</v>
      </c>
      <c r="T107" t="s">
        <v>19</v>
      </c>
      <c r="U107" t="s">
        <v>19</v>
      </c>
      <c r="V107" t="s">
        <v>19</v>
      </c>
      <c r="W107" t="s">
        <v>19</v>
      </c>
      <c r="X107" t="s">
        <v>19</v>
      </c>
      <c r="Y107" t="s">
        <v>19</v>
      </c>
      <c r="Z107">
        <v>1</v>
      </c>
      <c r="AA107">
        <v>0</v>
      </c>
      <c r="AB107">
        <v>0</v>
      </c>
      <c r="AC107">
        <v>1</v>
      </c>
      <c r="AD107" t="s">
        <v>19</v>
      </c>
      <c r="AE107">
        <v>1</v>
      </c>
      <c r="AF107" t="s">
        <v>19</v>
      </c>
      <c r="AG107" t="s">
        <v>19</v>
      </c>
      <c r="AH107" t="s">
        <v>19</v>
      </c>
      <c r="AI107" t="s">
        <v>19</v>
      </c>
      <c r="AJ107" t="s">
        <v>19</v>
      </c>
      <c r="AK107" t="s">
        <v>19</v>
      </c>
      <c r="AL107" t="s">
        <v>19</v>
      </c>
      <c r="AM107" t="s">
        <v>19</v>
      </c>
      <c r="AN107" t="s">
        <v>19</v>
      </c>
      <c r="AO107" t="s">
        <v>19</v>
      </c>
      <c r="AP107" t="s">
        <v>19</v>
      </c>
      <c r="AQ107" t="s">
        <v>19</v>
      </c>
      <c r="AR107" t="s">
        <v>19</v>
      </c>
      <c r="AS107" t="s">
        <v>19</v>
      </c>
      <c r="AT107" t="s">
        <v>19</v>
      </c>
      <c r="AU107" t="s">
        <v>19</v>
      </c>
      <c r="AV107" t="s">
        <v>19</v>
      </c>
      <c r="AW107" t="s">
        <v>19</v>
      </c>
      <c r="AX107">
        <v>4</v>
      </c>
      <c r="AY107">
        <v>3</v>
      </c>
      <c r="AZ107">
        <v>1</v>
      </c>
      <c r="BA107">
        <v>1</v>
      </c>
      <c r="BB107">
        <v>1</v>
      </c>
      <c r="BC107" t="s">
        <v>19</v>
      </c>
      <c r="BD107">
        <v>8</v>
      </c>
      <c r="BE107">
        <v>2</v>
      </c>
      <c r="BF107">
        <v>6</v>
      </c>
      <c r="BG107">
        <v>3</v>
      </c>
      <c r="BH107">
        <v>1</v>
      </c>
      <c r="BI107">
        <v>2</v>
      </c>
      <c r="BJ107">
        <v>2</v>
      </c>
      <c r="BK107">
        <v>2</v>
      </c>
      <c r="BL107" t="s">
        <v>19</v>
      </c>
    </row>
    <row r="108" spans="1:64">
      <c r="A108" t="s">
        <v>830</v>
      </c>
      <c r="B108">
        <v>57</v>
      </c>
      <c r="C108">
        <v>43</v>
      </c>
      <c r="D108">
        <v>14</v>
      </c>
      <c r="E108" t="s">
        <v>19</v>
      </c>
      <c r="F108" t="s">
        <v>19</v>
      </c>
      <c r="G108" t="s">
        <v>19</v>
      </c>
      <c r="H108">
        <v>2</v>
      </c>
      <c r="I108">
        <v>1</v>
      </c>
      <c r="J108">
        <v>1</v>
      </c>
      <c r="K108">
        <v>0</v>
      </c>
      <c r="L108">
        <v>0</v>
      </c>
      <c r="M108" t="s">
        <v>19</v>
      </c>
      <c r="N108">
        <v>1</v>
      </c>
      <c r="O108" t="s">
        <v>19</v>
      </c>
      <c r="P108">
        <v>1</v>
      </c>
      <c r="Q108" t="s">
        <v>19</v>
      </c>
      <c r="R108" t="s">
        <v>19</v>
      </c>
      <c r="S108" t="s">
        <v>19</v>
      </c>
      <c r="T108" t="s">
        <v>19</v>
      </c>
      <c r="U108" t="s">
        <v>19</v>
      </c>
      <c r="V108" t="s">
        <v>19</v>
      </c>
      <c r="W108" t="s">
        <v>19</v>
      </c>
      <c r="X108" t="s">
        <v>19</v>
      </c>
      <c r="Y108" t="s">
        <v>19</v>
      </c>
      <c r="Z108">
        <v>1</v>
      </c>
      <c r="AA108" t="s">
        <v>19</v>
      </c>
      <c r="AB108">
        <v>1</v>
      </c>
      <c r="AC108">
        <v>0</v>
      </c>
      <c r="AD108" t="s">
        <v>19</v>
      </c>
      <c r="AE108">
        <v>0</v>
      </c>
      <c r="AF108" t="s">
        <v>19</v>
      </c>
      <c r="AG108" t="s">
        <v>19</v>
      </c>
      <c r="AH108" t="s">
        <v>19</v>
      </c>
      <c r="AI108" t="s">
        <v>19</v>
      </c>
      <c r="AJ108" t="s">
        <v>19</v>
      </c>
      <c r="AK108" t="s">
        <v>19</v>
      </c>
      <c r="AL108" t="s">
        <v>19</v>
      </c>
      <c r="AM108" t="s">
        <v>19</v>
      </c>
      <c r="AN108" t="s">
        <v>19</v>
      </c>
      <c r="AO108" t="s">
        <v>19</v>
      </c>
      <c r="AP108" t="s">
        <v>19</v>
      </c>
      <c r="AQ108" t="s">
        <v>19</v>
      </c>
      <c r="AR108" t="s">
        <v>19</v>
      </c>
      <c r="AS108" t="s">
        <v>19</v>
      </c>
      <c r="AT108" t="s">
        <v>19</v>
      </c>
      <c r="AU108" t="s">
        <v>19</v>
      </c>
      <c r="AV108" t="s">
        <v>19</v>
      </c>
      <c r="AW108" t="s">
        <v>19</v>
      </c>
      <c r="AX108">
        <v>9</v>
      </c>
      <c r="AY108">
        <v>9</v>
      </c>
      <c r="AZ108">
        <v>0</v>
      </c>
      <c r="BA108">
        <v>2</v>
      </c>
      <c r="BB108">
        <v>2</v>
      </c>
      <c r="BC108" t="s">
        <v>19</v>
      </c>
      <c r="BD108">
        <v>38</v>
      </c>
      <c r="BE108">
        <v>26</v>
      </c>
      <c r="BF108">
        <v>11</v>
      </c>
      <c r="BG108">
        <v>16</v>
      </c>
      <c r="BH108">
        <v>13</v>
      </c>
      <c r="BI108">
        <v>4</v>
      </c>
      <c r="BJ108">
        <v>7</v>
      </c>
      <c r="BK108">
        <v>6</v>
      </c>
      <c r="BL108">
        <v>1</v>
      </c>
    </row>
    <row r="109" spans="1:64">
      <c r="A109" t="s">
        <v>829</v>
      </c>
      <c r="B109">
        <v>50</v>
      </c>
      <c r="C109">
        <v>38</v>
      </c>
      <c r="D109">
        <v>12</v>
      </c>
      <c r="E109" t="s">
        <v>19</v>
      </c>
      <c r="F109" t="s">
        <v>19</v>
      </c>
      <c r="G109" t="s">
        <v>19</v>
      </c>
      <c r="H109">
        <v>3</v>
      </c>
      <c r="I109">
        <v>2</v>
      </c>
      <c r="J109">
        <v>0</v>
      </c>
      <c r="K109">
        <v>4</v>
      </c>
      <c r="L109">
        <v>3</v>
      </c>
      <c r="M109">
        <v>1</v>
      </c>
      <c r="N109">
        <v>4</v>
      </c>
      <c r="O109">
        <v>3</v>
      </c>
      <c r="P109">
        <v>1</v>
      </c>
      <c r="Q109" t="s">
        <v>19</v>
      </c>
      <c r="R109" t="s">
        <v>19</v>
      </c>
      <c r="S109" t="s">
        <v>19</v>
      </c>
      <c r="T109" t="s">
        <v>19</v>
      </c>
      <c r="U109" t="s">
        <v>19</v>
      </c>
      <c r="V109" t="s">
        <v>19</v>
      </c>
      <c r="W109" t="s">
        <v>19</v>
      </c>
      <c r="X109" t="s">
        <v>19</v>
      </c>
      <c r="Y109" t="s">
        <v>19</v>
      </c>
      <c r="Z109">
        <v>2</v>
      </c>
      <c r="AA109">
        <v>2</v>
      </c>
      <c r="AB109">
        <v>0</v>
      </c>
      <c r="AC109">
        <v>2</v>
      </c>
      <c r="AD109">
        <v>1</v>
      </c>
      <c r="AE109">
        <v>1</v>
      </c>
      <c r="AF109">
        <v>1</v>
      </c>
      <c r="AG109">
        <v>1</v>
      </c>
      <c r="AH109" t="s">
        <v>19</v>
      </c>
      <c r="AI109" t="s">
        <v>19</v>
      </c>
      <c r="AJ109" t="s">
        <v>19</v>
      </c>
      <c r="AK109" t="s">
        <v>19</v>
      </c>
      <c r="AL109">
        <v>1</v>
      </c>
      <c r="AM109" t="s">
        <v>19</v>
      </c>
      <c r="AN109">
        <v>1</v>
      </c>
      <c r="AO109">
        <v>1</v>
      </c>
      <c r="AP109">
        <v>1</v>
      </c>
      <c r="AQ109" t="s">
        <v>19</v>
      </c>
      <c r="AR109" t="s">
        <v>19</v>
      </c>
      <c r="AS109" t="s">
        <v>19</v>
      </c>
      <c r="AT109" t="s">
        <v>19</v>
      </c>
      <c r="AU109" t="s">
        <v>19</v>
      </c>
      <c r="AV109" t="s">
        <v>19</v>
      </c>
      <c r="AW109" t="s">
        <v>19</v>
      </c>
      <c r="AX109">
        <v>11</v>
      </c>
      <c r="AY109">
        <v>9</v>
      </c>
      <c r="AZ109">
        <v>2</v>
      </c>
      <c r="BA109" t="s">
        <v>19</v>
      </c>
      <c r="BB109" t="s">
        <v>19</v>
      </c>
      <c r="BC109" t="s">
        <v>19</v>
      </c>
      <c r="BD109">
        <v>21</v>
      </c>
      <c r="BE109">
        <v>16</v>
      </c>
      <c r="BF109">
        <v>6</v>
      </c>
      <c r="BG109">
        <v>5</v>
      </c>
      <c r="BH109">
        <v>4</v>
      </c>
      <c r="BI109">
        <v>1</v>
      </c>
      <c r="BJ109">
        <v>5</v>
      </c>
      <c r="BK109">
        <v>4</v>
      </c>
      <c r="BL109">
        <v>1</v>
      </c>
    </row>
    <row r="110" spans="1:64">
      <c r="A110" t="s">
        <v>828</v>
      </c>
      <c r="B110">
        <v>65</v>
      </c>
      <c r="C110">
        <v>51</v>
      </c>
      <c r="D110">
        <v>14</v>
      </c>
      <c r="E110" t="s">
        <v>19</v>
      </c>
      <c r="F110" t="s">
        <v>19</v>
      </c>
      <c r="G110" t="s">
        <v>19</v>
      </c>
      <c r="H110">
        <v>2</v>
      </c>
      <c r="I110">
        <v>1</v>
      </c>
      <c r="J110">
        <v>0</v>
      </c>
      <c r="K110">
        <v>1</v>
      </c>
      <c r="L110">
        <v>1</v>
      </c>
      <c r="M110">
        <v>0</v>
      </c>
      <c r="N110">
        <v>2</v>
      </c>
      <c r="O110">
        <v>1</v>
      </c>
      <c r="P110">
        <v>0</v>
      </c>
      <c r="Q110" t="s">
        <v>19</v>
      </c>
      <c r="R110" t="s">
        <v>19</v>
      </c>
      <c r="S110" t="s">
        <v>19</v>
      </c>
      <c r="T110" t="s">
        <v>19</v>
      </c>
      <c r="U110" t="s">
        <v>19</v>
      </c>
      <c r="V110" t="s">
        <v>19</v>
      </c>
      <c r="W110" t="s">
        <v>19</v>
      </c>
      <c r="X110" t="s">
        <v>19</v>
      </c>
      <c r="Y110" t="s">
        <v>19</v>
      </c>
      <c r="Z110">
        <v>2</v>
      </c>
      <c r="AA110">
        <v>1</v>
      </c>
      <c r="AB110">
        <v>0</v>
      </c>
      <c r="AC110" t="s">
        <v>19</v>
      </c>
      <c r="AD110" t="s">
        <v>19</v>
      </c>
      <c r="AE110" t="s">
        <v>19</v>
      </c>
      <c r="AF110">
        <v>0</v>
      </c>
      <c r="AG110">
        <v>0</v>
      </c>
      <c r="AH110" t="s">
        <v>19</v>
      </c>
      <c r="AI110" t="s">
        <v>19</v>
      </c>
      <c r="AJ110" t="s">
        <v>19</v>
      </c>
      <c r="AK110" t="s">
        <v>19</v>
      </c>
      <c r="AL110" t="s">
        <v>19</v>
      </c>
      <c r="AM110" t="s">
        <v>19</v>
      </c>
      <c r="AN110" t="s">
        <v>19</v>
      </c>
      <c r="AO110" t="s">
        <v>19</v>
      </c>
      <c r="AP110" t="s">
        <v>19</v>
      </c>
      <c r="AQ110" t="s">
        <v>19</v>
      </c>
      <c r="AR110" t="s">
        <v>19</v>
      </c>
      <c r="AS110" t="s">
        <v>19</v>
      </c>
      <c r="AT110" t="s">
        <v>19</v>
      </c>
      <c r="AU110" t="s">
        <v>19</v>
      </c>
      <c r="AV110" t="s">
        <v>19</v>
      </c>
      <c r="AW110" t="s">
        <v>19</v>
      </c>
      <c r="AX110">
        <v>11</v>
      </c>
      <c r="AY110">
        <v>9</v>
      </c>
      <c r="AZ110">
        <v>2</v>
      </c>
      <c r="BA110">
        <v>1</v>
      </c>
      <c r="BB110">
        <v>1</v>
      </c>
      <c r="BC110">
        <v>0</v>
      </c>
      <c r="BD110">
        <v>43</v>
      </c>
      <c r="BE110">
        <v>32</v>
      </c>
      <c r="BF110">
        <v>12</v>
      </c>
      <c r="BG110">
        <v>16</v>
      </c>
      <c r="BH110">
        <v>12</v>
      </c>
      <c r="BI110">
        <v>5</v>
      </c>
      <c r="BJ110">
        <v>7</v>
      </c>
      <c r="BK110">
        <v>7</v>
      </c>
      <c r="BL110">
        <v>0</v>
      </c>
    </row>
    <row r="111" spans="1:64">
      <c r="A111" t="s">
        <v>827</v>
      </c>
      <c r="B111">
        <v>101</v>
      </c>
      <c r="C111">
        <v>72</v>
      </c>
      <c r="D111">
        <v>30</v>
      </c>
      <c r="E111" t="s">
        <v>19</v>
      </c>
      <c r="F111" t="s">
        <v>19</v>
      </c>
      <c r="G111" t="s">
        <v>19</v>
      </c>
      <c r="H111">
        <v>1</v>
      </c>
      <c r="I111">
        <v>1</v>
      </c>
      <c r="J111">
        <v>1</v>
      </c>
      <c r="K111">
        <v>2</v>
      </c>
      <c r="L111">
        <v>1</v>
      </c>
      <c r="M111">
        <v>1</v>
      </c>
      <c r="N111">
        <v>3</v>
      </c>
      <c r="O111">
        <v>0</v>
      </c>
      <c r="P111">
        <v>3</v>
      </c>
      <c r="Q111" t="s">
        <v>19</v>
      </c>
      <c r="R111" t="s">
        <v>19</v>
      </c>
      <c r="S111" t="s">
        <v>19</v>
      </c>
      <c r="T111" t="s">
        <v>19</v>
      </c>
      <c r="U111" t="s">
        <v>19</v>
      </c>
      <c r="V111" t="s">
        <v>19</v>
      </c>
      <c r="W111" t="s">
        <v>19</v>
      </c>
      <c r="X111" t="s">
        <v>19</v>
      </c>
      <c r="Y111" t="s">
        <v>19</v>
      </c>
      <c r="Z111">
        <v>1</v>
      </c>
      <c r="AA111">
        <v>0</v>
      </c>
      <c r="AB111">
        <v>1</v>
      </c>
      <c r="AC111">
        <v>2</v>
      </c>
      <c r="AD111" t="s">
        <v>19</v>
      </c>
      <c r="AE111">
        <v>2</v>
      </c>
      <c r="AF111">
        <v>0</v>
      </c>
      <c r="AG111" t="s">
        <v>19</v>
      </c>
      <c r="AH111">
        <v>0</v>
      </c>
      <c r="AI111">
        <v>0</v>
      </c>
      <c r="AJ111">
        <v>0</v>
      </c>
      <c r="AK111" t="s">
        <v>19</v>
      </c>
      <c r="AL111">
        <v>2</v>
      </c>
      <c r="AM111">
        <v>1</v>
      </c>
      <c r="AN111">
        <v>1</v>
      </c>
      <c r="AO111" t="s">
        <v>19</v>
      </c>
      <c r="AP111" t="s">
        <v>19</v>
      </c>
      <c r="AQ111" t="s">
        <v>19</v>
      </c>
      <c r="AR111" t="s">
        <v>19</v>
      </c>
      <c r="AS111" t="s">
        <v>19</v>
      </c>
      <c r="AT111" t="s">
        <v>19</v>
      </c>
      <c r="AU111" t="s">
        <v>19</v>
      </c>
      <c r="AV111" t="s">
        <v>19</v>
      </c>
      <c r="AW111" t="s">
        <v>19</v>
      </c>
      <c r="AX111">
        <v>11</v>
      </c>
      <c r="AY111">
        <v>11</v>
      </c>
      <c r="AZ111" t="s">
        <v>19</v>
      </c>
      <c r="BA111" t="s">
        <v>19</v>
      </c>
      <c r="BB111" t="s">
        <v>19</v>
      </c>
      <c r="BC111" t="s">
        <v>19</v>
      </c>
      <c r="BD111">
        <v>77</v>
      </c>
      <c r="BE111">
        <v>54</v>
      </c>
      <c r="BF111">
        <v>23</v>
      </c>
      <c r="BG111">
        <v>28</v>
      </c>
      <c r="BH111">
        <v>25</v>
      </c>
      <c r="BI111">
        <v>3</v>
      </c>
      <c r="BJ111">
        <v>5</v>
      </c>
      <c r="BK111">
        <v>4</v>
      </c>
      <c r="BL111">
        <v>1</v>
      </c>
    </row>
    <row r="112" spans="1:64">
      <c r="A112" t="s">
        <v>826</v>
      </c>
      <c r="B112">
        <v>102</v>
      </c>
      <c r="C112">
        <v>76</v>
      </c>
      <c r="D112">
        <v>26</v>
      </c>
      <c r="E112" t="s">
        <v>19</v>
      </c>
      <c r="F112" t="s">
        <v>19</v>
      </c>
      <c r="G112" t="s">
        <v>19</v>
      </c>
      <c r="H112">
        <v>6</v>
      </c>
      <c r="I112">
        <v>2</v>
      </c>
      <c r="J112">
        <v>4</v>
      </c>
      <c r="K112">
        <v>4</v>
      </c>
      <c r="L112">
        <v>2</v>
      </c>
      <c r="M112">
        <v>2</v>
      </c>
      <c r="N112">
        <v>8</v>
      </c>
      <c r="O112">
        <v>3</v>
      </c>
      <c r="P112">
        <v>5</v>
      </c>
      <c r="Q112" t="s">
        <v>19</v>
      </c>
      <c r="R112" t="s">
        <v>19</v>
      </c>
      <c r="S112" t="s">
        <v>19</v>
      </c>
      <c r="T112" t="s">
        <v>19</v>
      </c>
      <c r="U112" t="s">
        <v>19</v>
      </c>
      <c r="V112" t="s">
        <v>19</v>
      </c>
      <c r="W112" t="s">
        <v>19</v>
      </c>
      <c r="X112" t="s">
        <v>19</v>
      </c>
      <c r="Y112" t="s">
        <v>19</v>
      </c>
      <c r="Z112">
        <v>5</v>
      </c>
      <c r="AA112">
        <v>2</v>
      </c>
      <c r="AB112">
        <v>3</v>
      </c>
      <c r="AC112">
        <v>2</v>
      </c>
      <c r="AD112">
        <v>1</v>
      </c>
      <c r="AE112">
        <v>1</v>
      </c>
      <c r="AF112" t="s">
        <v>19</v>
      </c>
      <c r="AG112" t="s">
        <v>19</v>
      </c>
      <c r="AH112" t="s">
        <v>19</v>
      </c>
      <c r="AI112" t="s">
        <v>19</v>
      </c>
      <c r="AJ112" t="s">
        <v>19</v>
      </c>
      <c r="AK112" t="s">
        <v>19</v>
      </c>
      <c r="AL112">
        <v>4</v>
      </c>
      <c r="AM112">
        <v>3</v>
      </c>
      <c r="AN112">
        <v>2</v>
      </c>
      <c r="AO112">
        <v>0</v>
      </c>
      <c r="AP112">
        <v>0</v>
      </c>
      <c r="AQ112">
        <v>0</v>
      </c>
      <c r="AR112" t="s">
        <v>19</v>
      </c>
      <c r="AS112" t="s">
        <v>19</v>
      </c>
      <c r="AT112" t="s">
        <v>19</v>
      </c>
      <c r="AU112" t="s">
        <v>19</v>
      </c>
      <c r="AV112" t="s">
        <v>19</v>
      </c>
      <c r="AW112" t="s">
        <v>19</v>
      </c>
      <c r="AX112">
        <v>20</v>
      </c>
      <c r="AY112">
        <v>18</v>
      </c>
      <c r="AZ112">
        <v>2</v>
      </c>
      <c r="BA112">
        <v>6</v>
      </c>
      <c r="BB112">
        <v>6</v>
      </c>
      <c r="BC112">
        <v>0</v>
      </c>
      <c r="BD112">
        <v>45</v>
      </c>
      <c r="BE112">
        <v>36</v>
      </c>
      <c r="BF112">
        <v>10</v>
      </c>
      <c r="BG112">
        <v>17</v>
      </c>
      <c r="BH112">
        <v>14</v>
      </c>
      <c r="BI112">
        <v>3</v>
      </c>
      <c r="BJ112">
        <v>15</v>
      </c>
      <c r="BK112">
        <v>13</v>
      </c>
      <c r="BL112">
        <v>1</v>
      </c>
    </row>
    <row r="113" spans="1:64">
      <c r="A113" t="s">
        <v>825</v>
      </c>
      <c r="B113">
        <v>122</v>
      </c>
      <c r="C113">
        <v>87</v>
      </c>
      <c r="D113">
        <v>35</v>
      </c>
      <c r="E113" t="s">
        <v>19</v>
      </c>
      <c r="F113" t="s">
        <v>19</v>
      </c>
      <c r="G113" t="s">
        <v>19</v>
      </c>
      <c r="H113">
        <v>0</v>
      </c>
      <c r="I113" t="s">
        <v>19</v>
      </c>
      <c r="J113">
        <v>0</v>
      </c>
      <c r="K113">
        <v>2</v>
      </c>
      <c r="L113">
        <v>1</v>
      </c>
      <c r="M113">
        <v>1</v>
      </c>
      <c r="N113">
        <v>6</v>
      </c>
      <c r="O113">
        <v>1</v>
      </c>
      <c r="P113">
        <v>5</v>
      </c>
      <c r="Q113" t="s">
        <v>19</v>
      </c>
      <c r="R113" t="s">
        <v>19</v>
      </c>
      <c r="S113" t="s">
        <v>19</v>
      </c>
      <c r="T113">
        <v>1</v>
      </c>
      <c r="U113" t="s">
        <v>19</v>
      </c>
      <c r="V113">
        <v>1</v>
      </c>
      <c r="W113" t="s">
        <v>19</v>
      </c>
      <c r="X113" t="s">
        <v>19</v>
      </c>
      <c r="Y113" t="s">
        <v>19</v>
      </c>
      <c r="Z113">
        <v>2</v>
      </c>
      <c r="AA113">
        <v>0</v>
      </c>
      <c r="AB113">
        <v>1</v>
      </c>
      <c r="AC113">
        <v>3</v>
      </c>
      <c r="AD113">
        <v>1</v>
      </c>
      <c r="AE113">
        <v>3</v>
      </c>
      <c r="AF113" t="s">
        <v>19</v>
      </c>
      <c r="AG113" t="s">
        <v>19</v>
      </c>
      <c r="AH113" t="s">
        <v>19</v>
      </c>
      <c r="AI113" t="s">
        <v>19</v>
      </c>
      <c r="AJ113" t="s">
        <v>19</v>
      </c>
      <c r="AK113" t="s">
        <v>19</v>
      </c>
      <c r="AL113">
        <v>1</v>
      </c>
      <c r="AM113" t="s">
        <v>19</v>
      </c>
      <c r="AN113">
        <v>1</v>
      </c>
      <c r="AO113" t="s">
        <v>19</v>
      </c>
      <c r="AP113" t="s">
        <v>19</v>
      </c>
      <c r="AQ113" t="s">
        <v>19</v>
      </c>
      <c r="AR113" t="s">
        <v>19</v>
      </c>
      <c r="AS113" t="s">
        <v>19</v>
      </c>
      <c r="AT113" t="s">
        <v>19</v>
      </c>
      <c r="AU113" t="s">
        <v>19</v>
      </c>
      <c r="AV113" t="s">
        <v>19</v>
      </c>
      <c r="AW113" t="s">
        <v>19</v>
      </c>
      <c r="AX113">
        <v>14</v>
      </c>
      <c r="AY113">
        <v>12</v>
      </c>
      <c r="AZ113">
        <v>2</v>
      </c>
      <c r="BA113">
        <v>1</v>
      </c>
      <c r="BB113">
        <v>1</v>
      </c>
      <c r="BC113" t="s">
        <v>19</v>
      </c>
      <c r="BD113">
        <v>95</v>
      </c>
      <c r="BE113">
        <v>69</v>
      </c>
      <c r="BF113">
        <v>26</v>
      </c>
      <c r="BG113">
        <v>29</v>
      </c>
      <c r="BH113">
        <v>25</v>
      </c>
      <c r="BI113">
        <v>4</v>
      </c>
      <c r="BJ113">
        <v>4</v>
      </c>
      <c r="BK113">
        <v>4</v>
      </c>
      <c r="BL113">
        <v>1</v>
      </c>
    </row>
    <row r="114" spans="1:64">
      <c r="A114" t="s">
        <v>824</v>
      </c>
      <c r="B114">
        <v>80</v>
      </c>
      <c r="C114">
        <v>62</v>
      </c>
      <c r="D114">
        <v>18</v>
      </c>
      <c r="E114" t="s">
        <v>19</v>
      </c>
      <c r="F114" t="s">
        <v>19</v>
      </c>
      <c r="G114" t="s">
        <v>19</v>
      </c>
      <c r="H114">
        <v>2</v>
      </c>
      <c r="I114">
        <v>1</v>
      </c>
      <c r="J114">
        <v>1</v>
      </c>
      <c r="K114">
        <v>7</v>
      </c>
      <c r="L114">
        <v>6</v>
      </c>
      <c r="M114">
        <v>1</v>
      </c>
      <c r="N114">
        <v>5</v>
      </c>
      <c r="O114">
        <v>4</v>
      </c>
      <c r="P114">
        <v>1</v>
      </c>
      <c r="Q114">
        <v>0</v>
      </c>
      <c r="R114">
        <v>0</v>
      </c>
      <c r="S114" t="s">
        <v>19</v>
      </c>
      <c r="T114" t="s">
        <v>19</v>
      </c>
      <c r="U114" t="s">
        <v>19</v>
      </c>
      <c r="V114" t="s">
        <v>19</v>
      </c>
      <c r="W114" t="s">
        <v>19</v>
      </c>
      <c r="X114" t="s">
        <v>19</v>
      </c>
      <c r="Y114" t="s">
        <v>19</v>
      </c>
      <c r="Z114">
        <v>1</v>
      </c>
      <c r="AA114">
        <v>0</v>
      </c>
      <c r="AB114">
        <v>0</v>
      </c>
      <c r="AC114">
        <v>4</v>
      </c>
      <c r="AD114">
        <v>3</v>
      </c>
      <c r="AE114">
        <v>1</v>
      </c>
      <c r="AF114" t="s">
        <v>19</v>
      </c>
      <c r="AG114" t="s">
        <v>19</v>
      </c>
      <c r="AH114" t="s">
        <v>19</v>
      </c>
      <c r="AI114" t="s">
        <v>19</v>
      </c>
      <c r="AJ114" t="s">
        <v>19</v>
      </c>
      <c r="AK114" t="s">
        <v>19</v>
      </c>
      <c r="AL114">
        <v>3</v>
      </c>
      <c r="AM114">
        <v>1</v>
      </c>
      <c r="AN114">
        <v>2</v>
      </c>
      <c r="AO114">
        <v>2</v>
      </c>
      <c r="AP114">
        <v>1</v>
      </c>
      <c r="AQ114">
        <v>1</v>
      </c>
      <c r="AR114" t="s">
        <v>19</v>
      </c>
      <c r="AS114" t="s">
        <v>19</v>
      </c>
      <c r="AT114" t="s">
        <v>19</v>
      </c>
      <c r="AU114" t="s">
        <v>19</v>
      </c>
      <c r="AV114" t="s">
        <v>19</v>
      </c>
      <c r="AW114" t="s">
        <v>19</v>
      </c>
      <c r="AX114">
        <v>16</v>
      </c>
      <c r="AY114">
        <v>15</v>
      </c>
      <c r="AZ114">
        <v>1</v>
      </c>
      <c r="BA114">
        <v>1</v>
      </c>
      <c r="BB114">
        <v>1</v>
      </c>
      <c r="BC114" t="s">
        <v>19</v>
      </c>
      <c r="BD114">
        <v>42</v>
      </c>
      <c r="BE114">
        <v>31</v>
      </c>
      <c r="BF114">
        <v>11</v>
      </c>
      <c r="BG114">
        <v>20</v>
      </c>
      <c r="BH114">
        <v>17</v>
      </c>
      <c r="BI114">
        <v>3</v>
      </c>
      <c r="BJ114">
        <v>3</v>
      </c>
      <c r="BK114">
        <v>3</v>
      </c>
      <c r="BL114" t="s">
        <v>19</v>
      </c>
    </row>
    <row r="115" spans="1:64">
      <c r="A115" t="s">
        <v>823</v>
      </c>
      <c r="B115">
        <v>116</v>
      </c>
      <c r="C115">
        <v>92</v>
      </c>
      <c r="D115">
        <v>24</v>
      </c>
      <c r="E115">
        <v>0</v>
      </c>
      <c r="F115">
        <v>0</v>
      </c>
      <c r="G115" t="s">
        <v>19</v>
      </c>
      <c r="H115">
        <v>3</v>
      </c>
      <c r="I115">
        <v>1</v>
      </c>
      <c r="J115">
        <v>2</v>
      </c>
      <c r="K115">
        <v>6</v>
      </c>
      <c r="L115">
        <v>3</v>
      </c>
      <c r="M115">
        <v>3</v>
      </c>
      <c r="N115">
        <v>6</v>
      </c>
      <c r="O115">
        <v>3</v>
      </c>
      <c r="P115">
        <v>3</v>
      </c>
      <c r="Q115">
        <v>0</v>
      </c>
      <c r="R115">
        <v>0</v>
      </c>
      <c r="S115" t="s">
        <v>19</v>
      </c>
      <c r="T115">
        <v>1</v>
      </c>
      <c r="U115">
        <v>0</v>
      </c>
      <c r="V115">
        <v>0</v>
      </c>
      <c r="W115" t="s">
        <v>19</v>
      </c>
      <c r="X115" t="s">
        <v>19</v>
      </c>
      <c r="Y115" t="s">
        <v>19</v>
      </c>
      <c r="Z115">
        <v>1</v>
      </c>
      <c r="AA115">
        <v>1</v>
      </c>
      <c r="AB115">
        <v>0</v>
      </c>
      <c r="AC115">
        <v>4</v>
      </c>
      <c r="AD115">
        <v>2</v>
      </c>
      <c r="AE115">
        <v>2</v>
      </c>
      <c r="AF115" t="s">
        <v>19</v>
      </c>
      <c r="AG115" t="s">
        <v>19</v>
      </c>
      <c r="AH115" t="s">
        <v>19</v>
      </c>
      <c r="AI115">
        <v>0</v>
      </c>
      <c r="AJ115" t="s">
        <v>19</v>
      </c>
      <c r="AK115">
        <v>0</v>
      </c>
      <c r="AL115">
        <v>2</v>
      </c>
      <c r="AM115">
        <v>1</v>
      </c>
      <c r="AN115">
        <v>1</v>
      </c>
      <c r="AO115">
        <v>0</v>
      </c>
      <c r="AP115">
        <v>0</v>
      </c>
      <c r="AQ115" t="s">
        <v>19</v>
      </c>
      <c r="AR115">
        <v>1</v>
      </c>
      <c r="AS115" t="s">
        <v>19</v>
      </c>
      <c r="AT115">
        <v>1</v>
      </c>
      <c r="AU115" t="s">
        <v>19</v>
      </c>
      <c r="AV115" t="s">
        <v>19</v>
      </c>
      <c r="AW115" t="s">
        <v>19</v>
      </c>
      <c r="AX115">
        <v>20</v>
      </c>
      <c r="AY115">
        <v>20</v>
      </c>
      <c r="AZ115">
        <v>0</v>
      </c>
      <c r="BA115">
        <v>1</v>
      </c>
      <c r="BB115">
        <v>1</v>
      </c>
      <c r="BC115">
        <v>0</v>
      </c>
      <c r="BD115">
        <v>75</v>
      </c>
      <c r="BE115">
        <v>60</v>
      </c>
      <c r="BF115">
        <v>15</v>
      </c>
      <c r="BG115">
        <v>31</v>
      </c>
      <c r="BH115">
        <v>26</v>
      </c>
      <c r="BI115">
        <v>5</v>
      </c>
      <c r="BJ115">
        <v>4</v>
      </c>
      <c r="BK115">
        <v>4</v>
      </c>
      <c r="BL115">
        <v>0</v>
      </c>
    </row>
    <row r="116" spans="1:64">
      <c r="A116" t="s">
        <v>822</v>
      </c>
      <c r="B116">
        <v>65</v>
      </c>
      <c r="C116">
        <v>55</v>
      </c>
      <c r="D116">
        <v>10</v>
      </c>
      <c r="E116" t="s">
        <v>19</v>
      </c>
      <c r="F116" t="s">
        <v>19</v>
      </c>
      <c r="G116" t="s">
        <v>19</v>
      </c>
      <c r="H116">
        <v>2</v>
      </c>
      <c r="I116">
        <v>1</v>
      </c>
      <c r="J116">
        <v>0</v>
      </c>
      <c r="K116">
        <v>2</v>
      </c>
      <c r="L116">
        <v>1</v>
      </c>
      <c r="M116">
        <v>0</v>
      </c>
      <c r="N116">
        <v>3</v>
      </c>
      <c r="O116">
        <v>2</v>
      </c>
      <c r="P116">
        <v>1</v>
      </c>
      <c r="Q116" t="s">
        <v>19</v>
      </c>
      <c r="R116" t="s">
        <v>19</v>
      </c>
      <c r="S116" t="s">
        <v>19</v>
      </c>
      <c r="T116">
        <v>1</v>
      </c>
      <c r="U116">
        <v>1</v>
      </c>
      <c r="V116" t="s">
        <v>19</v>
      </c>
      <c r="W116" t="s">
        <v>19</v>
      </c>
      <c r="X116" t="s">
        <v>19</v>
      </c>
      <c r="Y116" t="s">
        <v>19</v>
      </c>
      <c r="Z116">
        <v>1</v>
      </c>
      <c r="AA116">
        <v>0</v>
      </c>
      <c r="AB116">
        <v>1</v>
      </c>
      <c r="AC116">
        <v>1</v>
      </c>
      <c r="AD116">
        <v>1</v>
      </c>
      <c r="AE116">
        <v>0</v>
      </c>
      <c r="AF116" t="s">
        <v>19</v>
      </c>
      <c r="AG116" t="s">
        <v>19</v>
      </c>
      <c r="AH116" t="s">
        <v>19</v>
      </c>
      <c r="AI116" t="s">
        <v>19</v>
      </c>
      <c r="AJ116" t="s">
        <v>19</v>
      </c>
      <c r="AK116" t="s">
        <v>19</v>
      </c>
      <c r="AL116" t="s">
        <v>19</v>
      </c>
      <c r="AM116" t="s">
        <v>19</v>
      </c>
      <c r="AN116" t="s">
        <v>19</v>
      </c>
      <c r="AO116">
        <v>0</v>
      </c>
      <c r="AP116">
        <v>0</v>
      </c>
      <c r="AQ116" t="s">
        <v>19</v>
      </c>
      <c r="AR116">
        <v>0</v>
      </c>
      <c r="AS116" t="s">
        <v>19</v>
      </c>
      <c r="AT116">
        <v>0</v>
      </c>
      <c r="AU116" t="s">
        <v>19</v>
      </c>
      <c r="AV116" t="s">
        <v>19</v>
      </c>
      <c r="AW116" t="s">
        <v>19</v>
      </c>
      <c r="AX116">
        <v>9</v>
      </c>
      <c r="AY116">
        <v>9</v>
      </c>
      <c r="AZ116">
        <v>0</v>
      </c>
      <c r="BA116" t="s">
        <v>19</v>
      </c>
      <c r="BB116" t="s">
        <v>19</v>
      </c>
      <c r="BC116" t="s">
        <v>19</v>
      </c>
      <c r="BD116">
        <v>40</v>
      </c>
      <c r="BE116">
        <v>33</v>
      </c>
      <c r="BF116">
        <v>8</v>
      </c>
      <c r="BG116">
        <v>10</v>
      </c>
      <c r="BH116">
        <v>10</v>
      </c>
      <c r="BI116">
        <v>0</v>
      </c>
      <c r="BJ116">
        <v>10</v>
      </c>
      <c r="BK116">
        <v>10</v>
      </c>
      <c r="BL116">
        <v>0</v>
      </c>
    </row>
    <row r="117" spans="1:64">
      <c r="A117" t="s">
        <v>821</v>
      </c>
      <c r="B117">
        <v>100</v>
      </c>
      <c r="C117">
        <v>91</v>
      </c>
      <c r="D117">
        <v>10</v>
      </c>
      <c r="E117" t="s">
        <v>19</v>
      </c>
      <c r="F117" t="s">
        <v>19</v>
      </c>
      <c r="G117" t="s">
        <v>19</v>
      </c>
      <c r="H117">
        <v>3</v>
      </c>
      <c r="I117">
        <v>2</v>
      </c>
      <c r="J117">
        <v>1</v>
      </c>
      <c r="K117">
        <v>5</v>
      </c>
      <c r="L117">
        <v>5</v>
      </c>
      <c r="M117">
        <v>1</v>
      </c>
      <c r="N117">
        <v>8</v>
      </c>
      <c r="O117">
        <v>6</v>
      </c>
      <c r="P117">
        <v>2</v>
      </c>
      <c r="Q117">
        <v>1</v>
      </c>
      <c r="R117" t="s">
        <v>19</v>
      </c>
      <c r="S117">
        <v>1</v>
      </c>
      <c r="T117">
        <v>1</v>
      </c>
      <c r="U117">
        <v>1</v>
      </c>
      <c r="V117" t="s">
        <v>19</v>
      </c>
      <c r="W117" t="s">
        <v>19</v>
      </c>
      <c r="X117" t="s">
        <v>19</v>
      </c>
      <c r="Y117" t="s">
        <v>19</v>
      </c>
      <c r="Z117">
        <v>3</v>
      </c>
      <c r="AA117">
        <v>3</v>
      </c>
      <c r="AB117">
        <v>1</v>
      </c>
      <c r="AC117">
        <v>2</v>
      </c>
      <c r="AD117">
        <v>2</v>
      </c>
      <c r="AE117">
        <v>0</v>
      </c>
      <c r="AF117" t="s">
        <v>19</v>
      </c>
      <c r="AG117" t="s">
        <v>19</v>
      </c>
      <c r="AH117" t="s">
        <v>19</v>
      </c>
      <c r="AI117">
        <v>1</v>
      </c>
      <c r="AJ117">
        <v>1</v>
      </c>
      <c r="AK117" t="s">
        <v>19</v>
      </c>
      <c r="AL117">
        <v>3</v>
      </c>
      <c r="AM117">
        <v>3</v>
      </c>
      <c r="AN117">
        <v>0</v>
      </c>
      <c r="AO117">
        <v>0</v>
      </c>
      <c r="AP117">
        <v>0</v>
      </c>
      <c r="AQ117" t="s">
        <v>19</v>
      </c>
      <c r="AR117">
        <v>1</v>
      </c>
      <c r="AS117">
        <v>1</v>
      </c>
      <c r="AT117" t="s">
        <v>19</v>
      </c>
      <c r="AU117" t="s">
        <v>19</v>
      </c>
      <c r="AV117" t="s">
        <v>19</v>
      </c>
      <c r="AW117" t="s">
        <v>19</v>
      </c>
      <c r="AX117">
        <v>17</v>
      </c>
      <c r="AY117">
        <v>17</v>
      </c>
      <c r="AZ117" t="s">
        <v>19</v>
      </c>
      <c r="BA117">
        <v>1</v>
      </c>
      <c r="BB117">
        <v>1</v>
      </c>
      <c r="BC117" t="s">
        <v>19</v>
      </c>
      <c r="BD117">
        <v>58</v>
      </c>
      <c r="BE117">
        <v>52</v>
      </c>
      <c r="BF117">
        <v>6</v>
      </c>
      <c r="BG117">
        <v>19</v>
      </c>
      <c r="BH117">
        <v>19</v>
      </c>
      <c r="BI117">
        <v>0</v>
      </c>
      <c r="BJ117">
        <v>5</v>
      </c>
      <c r="BK117">
        <v>5</v>
      </c>
      <c r="BL117">
        <v>0</v>
      </c>
    </row>
    <row r="118" spans="1:64">
      <c r="A118" t="s">
        <v>820</v>
      </c>
      <c r="B118">
        <v>98</v>
      </c>
      <c r="C118">
        <v>80</v>
      </c>
      <c r="D118">
        <v>18</v>
      </c>
      <c r="E118" t="s">
        <v>19</v>
      </c>
      <c r="F118" t="s">
        <v>19</v>
      </c>
      <c r="G118" t="s">
        <v>19</v>
      </c>
      <c r="H118">
        <v>3</v>
      </c>
      <c r="I118">
        <v>2</v>
      </c>
      <c r="J118">
        <v>1</v>
      </c>
      <c r="K118">
        <v>1</v>
      </c>
      <c r="L118">
        <v>1</v>
      </c>
      <c r="M118">
        <v>0</v>
      </c>
      <c r="N118">
        <v>4</v>
      </c>
      <c r="O118">
        <v>2</v>
      </c>
      <c r="P118">
        <v>2</v>
      </c>
      <c r="Q118" t="s">
        <v>19</v>
      </c>
      <c r="R118" t="s">
        <v>19</v>
      </c>
      <c r="S118" t="s">
        <v>19</v>
      </c>
      <c r="T118" t="s">
        <v>19</v>
      </c>
      <c r="U118" t="s">
        <v>19</v>
      </c>
      <c r="V118" t="s">
        <v>19</v>
      </c>
      <c r="W118" t="s">
        <v>19</v>
      </c>
      <c r="X118" t="s">
        <v>19</v>
      </c>
      <c r="Y118" t="s">
        <v>19</v>
      </c>
      <c r="Z118">
        <v>3</v>
      </c>
      <c r="AA118">
        <v>1</v>
      </c>
      <c r="AB118">
        <v>2</v>
      </c>
      <c r="AC118">
        <v>1</v>
      </c>
      <c r="AD118">
        <v>1</v>
      </c>
      <c r="AE118">
        <v>1</v>
      </c>
      <c r="AF118" t="s">
        <v>19</v>
      </c>
      <c r="AG118" t="s">
        <v>19</v>
      </c>
      <c r="AH118" t="s">
        <v>19</v>
      </c>
      <c r="AI118" t="s">
        <v>19</v>
      </c>
      <c r="AJ118" t="s">
        <v>19</v>
      </c>
      <c r="AK118" t="s">
        <v>19</v>
      </c>
      <c r="AL118">
        <v>2</v>
      </c>
      <c r="AM118">
        <v>2</v>
      </c>
      <c r="AN118" t="s">
        <v>19</v>
      </c>
      <c r="AO118" t="s">
        <v>19</v>
      </c>
      <c r="AP118" t="s">
        <v>19</v>
      </c>
      <c r="AQ118" t="s">
        <v>19</v>
      </c>
      <c r="AR118" t="s">
        <v>19</v>
      </c>
      <c r="AS118" t="s">
        <v>19</v>
      </c>
      <c r="AT118" t="s">
        <v>19</v>
      </c>
      <c r="AU118" t="s">
        <v>19</v>
      </c>
      <c r="AV118" t="s">
        <v>19</v>
      </c>
      <c r="AW118" t="s">
        <v>19</v>
      </c>
      <c r="AX118">
        <v>8</v>
      </c>
      <c r="AY118">
        <v>6</v>
      </c>
      <c r="AZ118">
        <v>2</v>
      </c>
      <c r="BA118">
        <v>1</v>
      </c>
      <c r="BB118">
        <v>1</v>
      </c>
      <c r="BC118" t="s">
        <v>19</v>
      </c>
      <c r="BD118">
        <v>73</v>
      </c>
      <c r="BE118">
        <v>60</v>
      </c>
      <c r="BF118">
        <v>13</v>
      </c>
      <c r="BG118">
        <v>30</v>
      </c>
      <c r="BH118">
        <v>24</v>
      </c>
      <c r="BI118">
        <v>5</v>
      </c>
      <c r="BJ118">
        <v>8</v>
      </c>
      <c r="BK118">
        <v>8</v>
      </c>
      <c r="BL118" t="s">
        <v>19</v>
      </c>
    </row>
    <row r="119" spans="1:64">
      <c r="A119" t="s">
        <v>819</v>
      </c>
      <c r="B119">
        <v>205</v>
      </c>
      <c r="C119">
        <v>170</v>
      </c>
      <c r="D119">
        <v>35</v>
      </c>
      <c r="E119">
        <v>1</v>
      </c>
      <c r="F119">
        <v>1</v>
      </c>
      <c r="G119" t="s">
        <v>19</v>
      </c>
      <c r="H119">
        <v>7</v>
      </c>
      <c r="I119">
        <v>3</v>
      </c>
      <c r="J119">
        <v>4</v>
      </c>
      <c r="K119">
        <v>12</v>
      </c>
      <c r="L119">
        <v>10</v>
      </c>
      <c r="M119">
        <v>2</v>
      </c>
      <c r="N119">
        <v>6</v>
      </c>
      <c r="O119">
        <v>3</v>
      </c>
      <c r="P119">
        <v>3</v>
      </c>
      <c r="Q119">
        <v>1</v>
      </c>
      <c r="R119">
        <v>1</v>
      </c>
      <c r="S119" t="s">
        <v>19</v>
      </c>
      <c r="T119" t="s">
        <v>19</v>
      </c>
      <c r="U119" t="s">
        <v>19</v>
      </c>
      <c r="V119" t="s">
        <v>19</v>
      </c>
      <c r="W119" t="s">
        <v>19</v>
      </c>
      <c r="X119" t="s">
        <v>19</v>
      </c>
      <c r="Y119" t="s">
        <v>19</v>
      </c>
      <c r="Z119">
        <v>4</v>
      </c>
      <c r="AA119">
        <v>2</v>
      </c>
      <c r="AB119">
        <v>3</v>
      </c>
      <c r="AC119">
        <v>1</v>
      </c>
      <c r="AD119">
        <v>1</v>
      </c>
      <c r="AE119">
        <v>0</v>
      </c>
      <c r="AF119" t="s">
        <v>19</v>
      </c>
      <c r="AG119" t="s">
        <v>19</v>
      </c>
      <c r="AH119" t="s">
        <v>19</v>
      </c>
      <c r="AI119" t="s">
        <v>19</v>
      </c>
      <c r="AJ119" t="s">
        <v>19</v>
      </c>
      <c r="AK119" t="s">
        <v>19</v>
      </c>
      <c r="AL119">
        <v>12</v>
      </c>
      <c r="AM119">
        <v>4</v>
      </c>
      <c r="AN119">
        <v>8</v>
      </c>
      <c r="AO119">
        <v>1</v>
      </c>
      <c r="AP119" t="s">
        <v>19</v>
      </c>
      <c r="AQ119">
        <v>1</v>
      </c>
      <c r="AR119" t="s">
        <v>19</v>
      </c>
      <c r="AS119" t="s">
        <v>19</v>
      </c>
      <c r="AT119" t="s">
        <v>19</v>
      </c>
      <c r="AU119">
        <v>0</v>
      </c>
      <c r="AV119" t="s">
        <v>19</v>
      </c>
      <c r="AW119">
        <v>0</v>
      </c>
      <c r="AX119">
        <v>31</v>
      </c>
      <c r="AY119">
        <v>30</v>
      </c>
      <c r="AZ119">
        <v>1</v>
      </c>
      <c r="BA119">
        <v>4</v>
      </c>
      <c r="BB119">
        <v>4</v>
      </c>
      <c r="BC119" t="s">
        <v>19</v>
      </c>
      <c r="BD119">
        <v>121</v>
      </c>
      <c r="BE119">
        <v>106</v>
      </c>
      <c r="BF119">
        <v>14</v>
      </c>
      <c r="BG119">
        <v>50</v>
      </c>
      <c r="BH119">
        <v>45</v>
      </c>
      <c r="BI119">
        <v>5</v>
      </c>
      <c r="BJ119">
        <v>14</v>
      </c>
      <c r="BK119">
        <v>12</v>
      </c>
      <c r="BL119">
        <v>1</v>
      </c>
    </row>
    <row r="120" spans="1:64">
      <c r="A120" t="s">
        <v>818</v>
      </c>
      <c r="B120">
        <v>89</v>
      </c>
      <c r="C120">
        <v>66</v>
      </c>
      <c r="D120">
        <v>23</v>
      </c>
      <c r="E120">
        <v>1</v>
      </c>
      <c r="F120">
        <v>1</v>
      </c>
      <c r="G120" t="s">
        <v>19</v>
      </c>
      <c r="H120">
        <v>4</v>
      </c>
      <c r="I120">
        <v>2</v>
      </c>
      <c r="J120">
        <v>2</v>
      </c>
      <c r="K120">
        <v>4</v>
      </c>
      <c r="L120">
        <v>1</v>
      </c>
      <c r="M120">
        <v>3</v>
      </c>
      <c r="N120">
        <v>8</v>
      </c>
      <c r="O120">
        <v>4</v>
      </c>
      <c r="P120">
        <v>5</v>
      </c>
      <c r="Q120" t="s">
        <v>19</v>
      </c>
      <c r="R120" t="s">
        <v>19</v>
      </c>
      <c r="S120" t="s">
        <v>19</v>
      </c>
      <c r="T120" t="s">
        <v>19</v>
      </c>
      <c r="U120" t="s">
        <v>19</v>
      </c>
      <c r="V120" t="s">
        <v>19</v>
      </c>
      <c r="W120" t="s">
        <v>19</v>
      </c>
      <c r="X120" t="s">
        <v>19</v>
      </c>
      <c r="Y120" t="s">
        <v>19</v>
      </c>
      <c r="Z120">
        <v>3</v>
      </c>
      <c r="AA120">
        <v>0</v>
      </c>
      <c r="AB120">
        <v>2</v>
      </c>
      <c r="AC120">
        <v>6</v>
      </c>
      <c r="AD120">
        <v>3</v>
      </c>
      <c r="AE120">
        <v>2</v>
      </c>
      <c r="AF120" t="s">
        <v>19</v>
      </c>
      <c r="AG120" t="s">
        <v>19</v>
      </c>
      <c r="AH120" t="s">
        <v>19</v>
      </c>
      <c r="AI120" t="s">
        <v>19</v>
      </c>
      <c r="AJ120" t="s">
        <v>19</v>
      </c>
      <c r="AK120" t="s">
        <v>19</v>
      </c>
      <c r="AL120">
        <v>2</v>
      </c>
      <c r="AM120">
        <v>2</v>
      </c>
      <c r="AN120">
        <v>0</v>
      </c>
      <c r="AO120" t="s">
        <v>19</v>
      </c>
      <c r="AP120" t="s">
        <v>19</v>
      </c>
      <c r="AQ120" t="s">
        <v>19</v>
      </c>
      <c r="AR120">
        <v>0</v>
      </c>
      <c r="AS120">
        <v>0</v>
      </c>
      <c r="AT120" t="s">
        <v>19</v>
      </c>
      <c r="AU120" t="s">
        <v>19</v>
      </c>
      <c r="AV120" t="s">
        <v>19</v>
      </c>
      <c r="AW120" t="s">
        <v>19</v>
      </c>
      <c r="AX120">
        <v>18</v>
      </c>
      <c r="AY120">
        <v>16</v>
      </c>
      <c r="AZ120">
        <v>2</v>
      </c>
      <c r="BA120">
        <v>2</v>
      </c>
      <c r="BB120">
        <v>2</v>
      </c>
      <c r="BC120" t="s">
        <v>19</v>
      </c>
      <c r="BD120">
        <v>48</v>
      </c>
      <c r="BE120">
        <v>37</v>
      </c>
      <c r="BF120">
        <v>11</v>
      </c>
      <c r="BG120">
        <v>17</v>
      </c>
      <c r="BH120">
        <v>16</v>
      </c>
      <c r="BI120">
        <v>1</v>
      </c>
      <c r="BJ120">
        <v>4</v>
      </c>
      <c r="BK120">
        <v>4</v>
      </c>
      <c r="BL120" t="s">
        <v>19</v>
      </c>
    </row>
    <row r="121" spans="1:64">
      <c r="A121" t="s">
        <v>817</v>
      </c>
      <c r="B121">
        <v>63</v>
      </c>
      <c r="C121">
        <v>49</v>
      </c>
      <c r="D121">
        <v>14</v>
      </c>
      <c r="E121" t="s">
        <v>19</v>
      </c>
      <c r="F121" t="s">
        <v>19</v>
      </c>
      <c r="G121" t="s">
        <v>19</v>
      </c>
      <c r="H121">
        <v>2</v>
      </c>
      <c r="I121">
        <v>1</v>
      </c>
      <c r="J121">
        <v>1</v>
      </c>
      <c r="K121">
        <v>2</v>
      </c>
      <c r="L121">
        <v>2</v>
      </c>
      <c r="M121" t="s">
        <v>19</v>
      </c>
      <c r="N121">
        <v>3</v>
      </c>
      <c r="O121">
        <v>2</v>
      </c>
      <c r="P121">
        <v>1</v>
      </c>
      <c r="Q121" t="s">
        <v>19</v>
      </c>
      <c r="R121" t="s">
        <v>19</v>
      </c>
      <c r="S121" t="s">
        <v>19</v>
      </c>
      <c r="T121" t="s">
        <v>19</v>
      </c>
      <c r="U121" t="s">
        <v>19</v>
      </c>
      <c r="V121" t="s">
        <v>19</v>
      </c>
      <c r="W121" t="s">
        <v>19</v>
      </c>
      <c r="X121" t="s">
        <v>19</v>
      </c>
      <c r="Y121" t="s">
        <v>19</v>
      </c>
      <c r="Z121">
        <v>2</v>
      </c>
      <c r="AA121">
        <v>1</v>
      </c>
      <c r="AB121">
        <v>1</v>
      </c>
      <c r="AC121">
        <v>1</v>
      </c>
      <c r="AD121">
        <v>1</v>
      </c>
      <c r="AE121">
        <v>1</v>
      </c>
      <c r="AF121" t="s">
        <v>19</v>
      </c>
      <c r="AG121" t="s">
        <v>19</v>
      </c>
      <c r="AH121" t="s">
        <v>19</v>
      </c>
      <c r="AI121" t="s">
        <v>19</v>
      </c>
      <c r="AJ121" t="s">
        <v>19</v>
      </c>
      <c r="AK121" t="s">
        <v>19</v>
      </c>
      <c r="AL121">
        <v>8</v>
      </c>
      <c r="AM121">
        <v>3</v>
      </c>
      <c r="AN121">
        <v>6</v>
      </c>
      <c r="AO121">
        <v>0</v>
      </c>
      <c r="AP121">
        <v>0</v>
      </c>
      <c r="AQ121" t="s">
        <v>19</v>
      </c>
      <c r="AR121" t="s">
        <v>19</v>
      </c>
      <c r="AS121" t="s">
        <v>19</v>
      </c>
      <c r="AT121" t="s">
        <v>19</v>
      </c>
      <c r="AU121" t="s">
        <v>19</v>
      </c>
      <c r="AV121" t="s">
        <v>19</v>
      </c>
      <c r="AW121" t="s">
        <v>19</v>
      </c>
      <c r="AX121">
        <v>9</v>
      </c>
      <c r="AY121">
        <v>9</v>
      </c>
      <c r="AZ121">
        <v>0</v>
      </c>
      <c r="BA121" t="s">
        <v>19</v>
      </c>
      <c r="BB121" t="s">
        <v>19</v>
      </c>
      <c r="BC121" t="s">
        <v>19</v>
      </c>
      <c r="BD121">
        <v>35</v>
      </c>
      <c r="BE121">
        <v>28</v>
      </c>
      <c r="BF121">
        <v>7</v>
      </c>
      <c r="BG121">
        <v>16</v>
      </c>
      <c r="BH121">
        <v>14</v>
      </c>
      <c r="BI121">
        <v>2</v>
      </c>
      <c r="BJ121">
        <v>4</v>
      </c>
      <c r="BK121">
        <v>4</v>
      </c>
      <c r="BL121" t="s">
        <v>19</v>
      </c>
    </row>
    <row r="122" spans="1:64">
      <c r="A122" t="s">
        <v>816</v>
      </c>
      <c r="B122">
        <v>195</v>
      </c>
      <c r="C122">
        <v>158</v>
      </c>
      <c r="D122">
        <v>37</v>
      </c>
      <c r="E122" t="s">
        <v>19</v>
      </c>
      <c r="F122" t="s">
        <v>19</v>
      </c>
      <c r="G122" t="s">
        <v>19</v>
      </c>
      <c r="H122">
        <v>8</v>
      </c>
      <c r="I122">
        <v>6</v>
      </c>
      <c r="J122">
        <v>2</v>
      </c>
      <c r="K122">
        <v>12</v>
      </c>
      <c r="L122">
        <v>7</v>
      </c>
      <c r="M122">
        <v>5</v>
      </c>
      <c r="N122">
        <v>18</v>
      </c>
      <c r="O122">
        <v>13</v>
      </c>
      <c r="P122">
        <v>5</v>
      </c>
      <c r="Q122" t="s">
        <v>19</v>
      </c>
      <c r="R122" t="s">
        <v>19</v>
      </c>
      <c r="S122" t="s">
        <v>19</v>
      </c>
      <c r="T122">
        <v>0</v>
      </c>
      <c r="U122">
        <v>0</v>
      </c>
      <c r="V122" t="s">
        <v>19</v>
      </c>
      <c r="W122" t="s">
        <v>19</v>
      </c>
      <c r="X122" t="s">
        <v>19</v>
      </c>
      <c r="Y122" t="s">
        <v>19</v>
      </c>
      <c r="Z122">
        <v>6</v>
      </c>
      <c r="AA122">
        <v>3</v>
      </c>
      <c r="AB122">
        <v>3</v>
      </c>
      <c r="AC122">
        <v>13</v>
      </c>
      <c r="AD122">
        <v>10</v>
      </c>
      <c r="AE122">
        <v>3</v>
      </c>
      <c r="AF122" t="s">
        <v>19</v>
      </c>
      <c r="AG122" t="s">
        <v>19</v>
      </c>
      <c r="AH122" t="s">
        <v>19</v>
      </c>
      <c r="AI122" t="s">
        <v>19</v>
      </c>
      <c r="AJ122" t="s">
        <v>19</v>
      </c>
      <c r="AK122" t="s">
        <v>19</v>
      </c>
      <c r="AL122">
        <v>4</v>
      </c>
      <c r="AM122">
        <v>1</v>
      </c>
      <c r="AN122">
        <v>3</v>
      </c>
      <c r="AO122">
        <v>1</v>
      </c>
      <c r="AP122">
        <v>1</v>
      </c>
      <c r="AQ122">
        <v>0</v>
      </c>
      <c r="AR122" t="s">
        <v>19</v>
      </c>
      <c r="AS122" t="s">
        <v>19</v>
      </c>
      <c r="AT122" t="s">
        <v>19</v>
      </c>
      <c r="AU122" t="s">
        <v>19</v>
      </c>
      <c r="AV122" t="s">
        <v>19</v>
      </c>
      <c r="AW122" t="s">
        <v>19</v>
      </c>
      <c r="AX122">
        <v>41</v>
      </c>
      <c r="AY122">
        <v>41</v>
      </c>
      <c r="AZ122" t="s">
        <v>19</v>
      </c>
      <c r="BA122">
        <v>5</v>
      </c>
      <c r="BB122">
        <v>5</v>
      </c>
      <c r="BC122" t="s">
        <v>19</v>
      </c>
      <c r="BD122">
        <v>100</v>
      </c>
      <c r="BE122">
        <v>78</v>
      </c>
      <c r="BF122">
        <v>22</v>
      </c>
      <c r="BG122">
        <v>58</v>
      </c>
      <c r="BH122">
        <v>52</v>
      </c>
      <c r="BI122">
        <v>6</v>
      </c>
      <c r="BJ122">
        <v>11</v>
      </c>
      <c r="BK122">
        <v>11</v>
      </c>
      <c r="BL122" t="s">
        <v>19</v>
      </c>
    </row>
    <row r="123" spans="1:64">
      <c r="A123" t="s">
        <v>815</v>
      </c>
      <c r="B123">
        <v>34</v>
      </c>
      <c r="C123">
        <v>32</v>
      </c>
      <c r="D123">
        <v>2</v>
      </c>
      <c r="E123" t="s">
        <v>19</v>
      </c>
      <c r="F123" t="s">
        <v>19</v>
      </c>
      <c r="G123" t="s">
        <v>19</v>
      </c>
      <c r="H123">
        <v>0</v>
      </c>
      <c r="I123" t="s">
        <v>19</v>
      </c>
      <c r="J123">
        <v>0</v>
      </c>
      <c r="K123">
        <v>2</v>
      </c>
      <c r="L123">
        <v>2</v>
      </c>
      <c r="M123" t="s">
        <v>19</v>
      </c>
      <c r="N123">
        <v>1</v>
      </c>
      <c r="O123">
        <v>1</v>
      </c>
      <c r="P123">
        <v>0</v>
      </c>
      <c r="Q123" t="s">
        <v>19</v>
      </c>
      <c r="R123" t="s">
        <v>19</v>
      </c>
      <c r="S123" t="s">
        <v>19</v>
      </c>
      <c r="T123" t="s">
        <v>19</v>
      </c>
      <c r="U123" t="s">
        <v>19</v>
      </c>
      <c r="V123" t="s">
        <v>19</v>
      </c>
      <c r="W123" t="s">
        <v>19</v>
      </c>
      <c r="X123" t="s">
        <v>19</v>
      </c>
      <c r="Y123" t="s">
        <v>19</v>
      </c>
      <c r="Z123" t="s">
        <v>19</v>
      </c>
      <c r="AA123" t="s">
        <v>19</v>
      </c>
      <c r="AB123" t="s">
        <v>19</v>
      </c>
      <c r="AC123">
        <v>1</v>
      </c>
      <c r="AD123">
        <v>1</v>
      </c>
      <c r="AE123">
        <v>0</v>
      </c>
      <c r="AF123" t="s">
        <v>19</v>
      </c>
      <c r="AG123" t="s">
        <v>19</v>
      </c>
      <c r="AH123" t="s">
        <v>19</v>
      </c>
      <c r="AI123" t="s">
        <v>19</v>
      </c>
      <c r="AJ123" t="s">
        <v>19</v>
      </c>
      <c r="AK123" t="s">
        <v>19</v>
      </c>
      <c r="AL123" t="s">
        <v>19</v>
      </c>
      <c r="AM123" t="s">
        <v>19</v>
      </c>
      <c r="AN123" t="s">
        <v>19</v>
      </c>
      <c r="AO123" t="s">
        <v>19</v>
      </c>
      <c r="AP123" t="s">
        <v>19</v>
      </c>
      <c r="AQ123" t="s">
        <v>19</v>
      </c>
      <c r="AR123" t="s">
        <v>19</v>
      </c>
      <c r="AS123" t="s">
        <v>19</v>
      </c>
      <c r="AT123" t="s">
        <v>19</v>
      </c>
      <c r="AU123" t="s">
        <v>19</v>
      </c>
      <c r="AV123" t="s">
        <v>19</v>
      </c>
      <c r="AW123" t="s">
        <v>19</v>
      </c>
      <c r="AX123">
        <v>4</v>
      </c>
      <c r="AY123">
        <v>4</v>
      </c>
      <c r="AZ123">
        <v>0</v>
      </c>
      <c r="BA123" t="s">
        <v>19</v>
      </c>
      <c r="BB123" t="s">
        <v>19</v>
      </c>
      <c r="BC123" t="s">
        <v>19</v>
      </c>
      <c r="BD123">
        <v>25</v>
      </c>
      <c r="BE123">
        <v>24</v>
      </c>
      <c r="BF123">
        <v>1</v>
      </c>
      <c r="BG123">
        <v>11</v>
      </c>
      <c r="BH123">
        <v>11</v>
      </c>
      <c r="BI123" t="s">
        <v>19</v>
      </c>
      <c r="BJ123">
        <v>2</v>
      </c>
      <c r="BK123">
        <v>2</v>
      </c>
      <c r="BL123" t="s">
        <v>19</v>
      </c>
    </row>
  </sheetData>
  <phoneticPr fontId="40"/>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8" tint="-0.499984740745262"/>
  </sheetPr>
  <dimension ref="A1:V123"/>
  <sheetViews>
    <sheetView zoomScale="90" zoomScaleNormal="90" workbookViewId="0">
      <selection activeCell="F60" sqref="F60"/>
    </sheetView>
  </sheetViews>
  <sheetFormatPr defaultRowHeight="13.5"/>
  <sheetData>
    <row r="1" spans="1:22">
      <c r="A1" t="s">
        <v>788</v>
      </c>
      <c r="B1" t="s">
        <v>787</v>
      </c>
      <c r="C1" s="271">
        <v>42278</v>
      </c>
    </row>
    <row r="2" spans="1:22">
      <c r="A2" t="s">
        <v>948</v>
      </c>
    </row>
    <row r="3" spans="1:22">
      <c r="A3" t="s">
        <v>938</v>
      </c>
    </row>
    <row r="4" spans="1:22">
      <c r="A4" t="s">
        <v>946</v>
      </c>
    </row>
    <row r="5" spans="1:22">
      <c r="A5" t="s">
        <v>945</v>
      </c>
    </row>
    <row r="6" spans="1:22">
      <c r="A6" t="s">
        <v>944</v>
      </c>
    </row>
    <row r="7" spans="1:22">
      <c r="B7" t="s">
        <v>44</v>
      </c>
      <c r="E7" t="s">
        <v>777</v>
      </c>
      <c r="H7" t="s">
        <v>767</v>
      </c>
      <c r="K7" t="s">
        <v>779</v>
      </c>
      <c r="N7" t="s">
        <v>778</v>
      </c>
      <c r="Q7" t="s">
        <v>776</v>
      </c>
      <c r="T7" t="s">
        <v>792</v>
      </c>
    </row>
    <row r="8" spans="1:22">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row>
    <row r="9" spans="1:22">
      <c r="A9" t="s">
        <v>928</v>
      </c>
      <c r="B9">
        <v>50380</v>
      </c>
      <c r="C9">
        <v>38737</v>
      </c>
      <c r="D9">
        <v>11643</v>
      </c>
      <c r="E9" s="431">
        <v>39786</v>
      </c>
      <c r="F9">
        <v>30455</v>
      </c>
      <c r="G9">
        <v>9331</v>
      </c>
      <c r="H9" s="1060">
        <v>16108</v>
      </c>
      <c r="I9">
        <v>13988</v>
      </c>
      <c r="J9">
        <v>2120</v>
      </c>
      <c r="K9">
        <v>2186</v>
      </c>
      <c r="L9">
        <v>1464</v>
      </c>
      <c r="M9">
        <v>722</v>
      </c>
      <c r="N9">
        <v>2172</v>
      </c>
      <c r="O9">
        <v>1564</v>
      </c>
      <c r="P9">
        <v>608</v>
      </c>
      <c r="Q9">
        <v>3014</v>
      </c>
      <c r="R9">
        <v>2659</v>
      </c>
      <c r="S9">
        <v>355</v>
      </c>
      <c r="T9">
        <v>3222</v>
      </c>
      <c r="U9">
        <v>2594</v>
      </c>
      <c r="V9">
        <v>628</v>
      </c>
    </row>
    <row r="10" spans="1:22">
      <c r="A10" t="s">
        <v>927</v>
      </c>
      <c r="B10">
        <v>2987</v>
      </c>
      <c r="C10">
        <v>2458</v>
      </c>
      <c r="D10">
        <v>529</v>
      </c>
      <c r="E10">
        <v>2442</v>
      </c>
      <c r="F10">
        <v>2025</v>
      </c>
      <c r="G10">
        <v>418</v>
      </c>
      <c r="H10">
        <v>1045</v>
      </c>
      <c r="I10">
        <v>942</v>
      </c>
      <c r="J10">
        <v>103</v>
      </c>
      <c r="K10">
        <v>110</v>
      </c>
      <c r="L10">
        <v>70</v>
      </c>
      <c r="M10">
        <v>40</v>
      </c>
      <c r="N10">
        <v>118</v>
      </c>
      <c r="O10">
        <v>86</v>
      </c>
      <c r="P10">
        <v>32</v>
      </c>
      <c r="Q10">
        <v>161</v>
      </c>
      <c r="R10">
        <v>145</v>
      </c>
      <c r="S10">
        <v>16</v>
      </c>
      <c r="T10">
        <v>156</v>
      </c>
      <c r="U10">
        <v>132</v>
      </c>
      <c r="V10">
        <v>24</v>
      </c>
    </row>
    <row r="11" spans="1:22">
      <c r="A11" t="s">
        <v>926</v>
      </c>
      <c r="B11">
        <v>351</v>
      </c>
      <c r="C11">
        <v>306</v>
      </c>
      <c r="D11">
        <v>45</v>
      </c>
      <c r="E11">
        <v>255</v>
      </c>
      <c r="F11">
        <v>227</v>
      </c>
      <c r="G11">
        <v>28</v>
      </c>
      <c r="H11">
        <v>145</v>
      </c>
      <c r="I11">
        <v>137</v>
      </c>
      <c r="J11">
        <v>8</v>
      </c>
      <c r="K11">
        <v>16</v>
      </c>
      <c r="L11">
        <v>12</v>
      </c>
      <c r="M11">
        <v>4</v>
      </c>
      <c r="N11">
        <v>17</v>
      </c>
      <c r="O11">
        <v>15</v>
      </c>
      <c r="P11">
        <v>3</v>
      </c>
      <c r="Q11">
        <v>22</v>
      </c>
      <c r="R11">
        <v>19</v>
      </c>
      <c r="S11">
        <v>3</v>
      </c>
      <c r="T11">
        <v>40</v>
      </c>
      <c r="U11">
        <v>33</v>
      </c>
      <c r="V11">
        <v>7</v>
      </c>
    </row>
    <row r="12" spans="1:22">
      <c r="A12" t="s">
        <v>925</v>
      </c>
      <c r="B12">
        <v>802</v>
      </c>
      <c r="C12">
        <v>696</v>
      </c>
      <c r="D12">
        <v>106</v>
      </c>
      <c r="E12">
        <v>635</v>
      </c>
      <c r="F12">
        <v>552</v>
      </c>
      <c r="G12">
        <v>84</v>
      </c>
      <c r="H12">
        <v>263</v>
      </c>
      <c r="I12">
        <v>257</v>
      </c>
      <c r="J12">
        <v>6</v>
      </c>
      <c r="K12">
        <v>37</v>
      </c>
      <c r="L12">
        <v>29</v>
      </c>
      <c r="M12">
        <v>8</v>
      </c>
      <c r="N12">
        <v>37</v>
      </c>
      <c r="O12">
        <v>29</v>
      </c>
      <c r="P12">
        <v>8</v>
      </c>
      <c r="Q12">
        <v>46</v>
      </c>
      <c r="R12">
        <v>45</v>
      </c>
      <c r="S12">
        <v>0</v>
      </c>
      <c r="T12">
        <v>46</v>
      </c>
      <c r="U12">
        <v>40</v>
      </c>
      <c r="V12">
        <v>6</v>
      </c>
    </row>
    <row r="13" spans="1:22">
      <c r="A13" t="s">
        <v>924</v>
      </c>
      <c r="B13">
        <v>537</v>
      </c>
      <c r="C13">
        <v>478</v>
      </c>
      <c r="D13">
        <v>59</v>
      </c>
      <c r="E13">
        <v>425</v>
      </c>
      <c r="F13">
        <v>387</v>
      </c>
      <c r="G13">
        <v>37</v>
      </c>
      <c r="H13">
        <v>152</v>
      </c>
      <c r="I13">
        <v>144</v>
      </c>
      <c r="J13">
        <v>8</v>
      </c>
      <c r="K13">
        <v>21</v>
      </c>
      <c r="L13">
        <v>14</v>
      </c>
      <c r="M13">
        <v>7</v>
      </c>
      <c r="N13">
        <v>22</v>
      </c>
      <c r="O13">
        <v>15</v>
      </c>
      <c r="P13">
        <v>7</v>
      </c>
      <c r="Q13">
        <v>33</v>
      </c>
      <c r="R13">
        <v>29</v>
      </c>
      <c r="S13">
        <v>4</v>
      </c>
      <c r="T13">
        <v>36</v>
      </c>
      <c r="U13">
        <v>32</v>
      </c>
      <c r="V13">
        <v>4</v>
      </c>
    </row>
    <row r="14" spans="1:22">
      <c r="A14" t="s">
        <v>923</v>
      </c>
      <c r="B14">
        <v>776</v>
      </c>
      <c r="C14">
        <v>640</v>
      </c>
      <c r="D14">
        <v>136</v>
      </c>
      <c r="E14">
        <v>626</v>
      </c>
      <c r="F14">
        <v>535</v>
      </c>
      <c r="G14">
        <v>91</v>
      </c>
      <c r="H14">
        <v>265</v>
      </c>
      <c r="I14">
        <v>248</v>
      </c>
      <c r="J14">
        <v>17</v>
      </c>
      <c r="K14">
        <v>31</v>
      </c>
      <c r="L14">
        <v>20</v>
      </c>
      <c r="M14">
        <v>10</v>
      </c>
      <c r="N14">
        <v>25</v>
      </c>
      <c r="O14">
        <v>14</v>
      </c>
      <c r="P14">
        <v>12</v>
      </c>
      <c r="Q14">
        <v>41</v>
      </c>
      <c r="R14">
        <v>35</v>
      </c>
      <c r="S14">
        <v>6</v>
      </c>
      <c r="T14">
        <v>53</v>
      </c>
      <c r="U14">
        <v>36</v>
      </c>
      <c r="V14">
        <v>17</v>
      </c>
    </row>
    <row r="15" spans="1:22">
      <c r="A15" t="s">
        <v>922</v>
      </c>
      <c r="B15">
        <v>1188</v>
      </c>
      <c r="C15">
        <v>1065</v>
      </c>
      <c r="D15">
        <v>124</v>
      </c>
      <c r="E15">
        <v>971</v>
      </c>
      <c r="F15">
        <v>874</v>
      </c>
      <c r="G15">
        <v>97</v>
      </c>
      <c r="H15">
        <v>422</v>
      </c>
      <c r="I15">
        <v>409</v>
      </c>
      <c r="J15">
        <v>13</v>
      </c>
      <c r="K15">
        <v>50</v>
      </c>
      <c r="L15">
        <v>38</v>
      </c>
      <c r="M15">
        <v>12</v>
      </c>
      <c r="N15">
        <v>39</v>
      </c>
      <c r="O15">
        <v>33</v>
      </c>
      <c r="P15">
        <v>6</v>
      </c>
      <c r="Q15">
        <v>65</v>
      </c>
      <c r="R15">
        <v>60</v>
      </c>
      <c r="S15">
        <v>5</v>
      </c>
      <c r="T15">
        <v>63</v>
      </c>
      <c r="U15">
        <v>60</v>
      </c>
      <c r="V15">
        <v>3</v>
      </c>
    </row>
    <row r="16" spans="1:22">
      <c r="A16" t="s">
        <v>921</v>
      </c>
      <c r="B16">
        <v>1117</v>
      </c>
      <c r="C16">
        <v>984</v>
      </c>
      <c r="D16">
        <v>132</v>
      </c>
      <c r="E16">
        <v>861</v>
      </c>
      <c r="F16">
        <v>763</v>
      </c>
      <c r="G16">
        <v>98</v>
      </c>
      <c r="H16">
        <v>316</v>
      </c>
      <c r="I16">
        <v>304</v>
      </c>
      <c r="J16">
        <v>12</v>
      </c>
      <c r="K16">
        <v>49</v>
      </c>
      <c r="L16">
        <v>39</v>
      </c>
      <c r="M16">
        <v>10</v>
      </c>
      <c r="N16">
        <v>73</v>
      </c>
      <c r="O16">
        <v>58</v>
      </c>
      <c r="P16">
        <v>15</v>
      </c>
      <c r="Q16">
        <v>67</v>
      </c>
      <c r="R16">
        <v>62</v>
      </c>
      <c r="S16">
        <v>5</v>
      </c>
      <c r="T16">
        <v>68</v>
      </c>
      <c r="U16">
        <v>63</v>
      </c>
      <c r="V16">
        <v>5</v>
      </c>
    </row>
    <row r="17" spans="1:22">
      <c r="A17" t="s">
        <v>920</v>
      </c>
      <c r="B17">
        <v>636</v>
      </c>
      <c r="C17">
        <v>505</v>
      </c>
      <c r="D17">
        <v>131</v>
      </c>
      <c r="E17">
        <v>507</v>
      </c>
      <c r="F17">
        <v>404</v>
      </c>
      <c r="G17">
        <v>104</v>
      </c>
      <c r="H17">
        <v>220</v>
      </c>
      <c r="I17">
        <v>196</v>
      </c>
      <c r="J17">
        <v>24</v>
      </c>
      <c r="K17">
        <v>21</v>
      </c>
      <c r="L17">
        <v>14</v>
      </c>
      <c r="M17">
        <v>7</v>
      </c>
      <c r="N17">
        <v>36</v>
      </c>
      <c r="O17">
        <v>27</v>
      </c>
      <c r="P17">
        <v>9</v>
      </c>
      <c r="Q17">
        <v>38</v>
      </c>
      <c r="R17">
        <v>32</v>
      </c>
      <c r="S17">
        <v>6</v>
      </c>
      <c r="T17">
        <v>33</v>
      </c>
      <c r="U17">
        <v>29</v>
      </c>
      <c r="V17">
        <v>5</v>
      </c>
    </row>
    <row r="18" spans="1:22">
      <c r="A18" t="s">
        <v>919</v>
      </c>
      <c r="B18">
        <v>782</v>
      </c>
      <c r="C18">
        <v>639</v>
      </c>
      <c r="D18">
        <v>142</v>
      </c>
      <c r="E18">
        <v>619</v>
      </c>
      <c r="F18">
        <v>510</v>
      </c>
      <c r="G18">
        <v>109</v>
      </c>
      <c r="H18">
        <v>221</v>
      </c>
      <c r="I18">
        <v>196</v>
      </c>
      <c r="J18">
        <v>25</v>
      </c>
      <c r="K18">
        <v>25</v>
      </c>
      <c r="L18">
        <v>16</v>
      </c>
      <c r="M18">
        <v>10</v>
      </c>
      <c r="N18">
        <v>58</v>
      </c>
      <c r="O18">
        <v>45</v>
      </c>
      <c r="P18">
        <v>13</v>
      </c>
      <c r="Q18">
        <v>43</v>
      </c>
      <c r="R18">
        <v>38</v>
      </c>
      <c r="S18">
        <v>4</v>
      </c>
      <c r="T18">
        <v>37</v>
      </c>
      <c r="U18">
        <v>31</v>
      </c>
      <c r="V18">
        <v>6</v>
      </c>
    </row>
    <row r="19" spans="1:22">
      <c r="A19" t="s">
        <v>918</v>
      </c>
      <c r="B19">
        <v>1057</v>
      </c>
      <c r="C19">
        <v>772</v>
      </c>
      <c r="D19">
        <v>286</v>
      </c>
      <c r="E19">
        <v>854</v>
      </c>
      <c r="F19">
        <v>619</v>
      </c>
      <c r="G19">
        <v>235</v>
      </c>
      <c r="H19">
        <v>323</v>
      </c>
      <c r="I19">
        <v>272</v>
      </c>
      <c r="J19">
        <v>51</v>
      </c>
      <c r="K19">
        <v>40</v>
      </c>
      <c r="L19">
        <v>25</v>
      </c>
      <c r="M19">
        <v>14</v>
      </c>
      <c r="N19">
        <v>48</v>
      </c>
      <c r="O19">
        <v>34</v>
      </c>
      <c r="P19">
        <v>14</v>
      </c>
      <c r="Q19">
        <v>56</v>
      </c>
      <c r="R19">
        <v>47</v>
      </c>
      <c r="S19">
        <v>10</v>
      </c>
      <c r="T19">
        <v>59</v>
      </c>
      <c r="U19">
        <v>46</v>
      </c>
      <c r="V19">
        <v>13</v>
      </c>
    </row>
    <row r="20" spans="1:22">
      <c r="A20" t="s">
        <v>917</v>
      </c>
      <c r="B20">
        <v>967</v>
      </c>
      <c r="C20">
        <v>612</v>
      </c>
      <c r="D20">
        <v>355</v>
      </c>
      <c r="E20">
        <v>747</v>
      </c>
      <c r="F20">
        <v>471</v>
      </c>
      <c r="G20">
        <v>276</v>
      </c>
      <c r="H20">
        <v>250</v>
      </c>
      <c r="I20">
        <v>190</v>
      </c>
      <c r="J20">
        <v>60</v>
      </c>
      <c r="K20">
        <v>37</v>
      </c>
      <c r="L20">
        <v>14</v>
      </c>
      <c r="M20">
        <v>23</v>
      </c>
      <c r="N20">
        <v>41</v>
      </c>
      <c r="O20">
        <v>19</v>
      </c>
      <c r="P20">
        <v>22</v>
      </c>
      <c r="Q20">
        <v>71</v>
      </c>
      <c r="R20">
        <v>60</v>
      </c>
      <c r="S20">
        <v>11</v>
      </c>
      <c r="T20">
        <v>71</v>
      </c>
      <c r="U20">
        <v>48</v>
      </c>
      <c r="V20">
        <v>23</v>
      </c>
    </row>
    <row r="21" spans="1:22">
      <c r="A21" t="s">
        <v>916</v>
      </c>
      <c r="B21">
        <v>1051</v>
      </c>
      <c r="C21">
        <v>726</v>
      </c>
      <c r="D21">
        <v>325</v>
      </c>
      <c r="E21">
        <v>810</v>
      </c>
      <c r="F21">
        <v>555</v>
      </c>
      <c r="G21">
        <v>255</v>
      </c>
      <c r="H21">
        <v>290</v>
      </c>
      <c r="I21">
        <v>233</v>
      </c>
      <c r="J21">
        <v>58</v>
      </c>
      <c r="K21">
        <v>44</v>
      </c>
      <c r="L21">
        <v>24</v>
      </c>
      <c r="M21">
        <v>20</v>
      </c>
      <c r="N21">
        <v>25</v>
      </c>
      <c r="O21">
        <v>15</v>
      </c>
      <c r="P21">
        <v>10</v>
      </c>
      <c r="Q21">
        <v>74</v>
      </c>
      <c r="R21">
        <v>63</v>
      </c>
      <c r="S21">
        <v>11</v>
      </c>
      <c r="T21">
        <v>98</v>
      </c>
      <c r="U21">
        <v>69</v>
      </c>
      <c r="V21">
        <v>29</v>
      </c>
    </row>
    <row r="22" spans="1:22">
      <c r="A22" t="s">
        <v>915</v>
      </c>
      <c r="B22">
        <v>1680</v>
      </c>
      <c r="C22">
        <v>1157</v>
      </c>
      <c r="D22">
        <v>523</v>
      </c>
      <c r="E22">
        <v>1336</v>
      </c>
      <c r="F22">
        <v>900</v>
      </c>
      <c r="G22">
        <v>436</v>
      </c>
      <c r="H22">
        <v>468</v>
      </c>
      <c r="I22">
        <v>376</v>
      </c>
      <c r="J22">
        <v>92</v>
      </c>
      <c r="K22">
        <v>85</v>
      </c>
      <c r="L22">
        <v>49</v>
      </c>
      <c r="M22">
        <v>36</v>
      </c>
      <c r="N22">
        <v>37</v>
      </c>
      <c r="O22">
        <v>26</v>
      </c>
      <c r="P22">
        <v>12</v>
      </c>
      <c r="Q22">
        <v>109</v>
      </c>
      <c r="R22">
        <v>103</v>
      </c>
      <c r="S22">
        <v>7</v>
      </c>
      <c r="T22">
        <v>113</v>
      </c>
      <c r="U22">
        <v>81</v>
      </c>
      <c r="V22">
        <v>32</v>
      </c>
    </row>
    <row r="23" spans="1:22">
      <c r="A23" t="s">
        <v>914</v>
      </c>
      <c r="B23">
        <v>2385</v>
      </c>
      <c r="C23">
        <v>1414</v>
      </c>
      <c r="D23">
        <v>971</v>
      </c>
      <c r="E23">
        <v>1918</v>
      </c>
      <c r="F23">
        <v>1125</v>
      </c>
      <c r="G23">
        <v>793</v>
      </c>
      <c r="H23">
        <v>649</v>
      </c>
      <c r="I23">
        <v>475</v>
      </c>
      <c r="J23">
        <v>174</v>
      </c>
      <c r="K23">
        <v>101</v>
      </c>
      <c r="L23">
        <v>40</v>
      </c>
      <c r="M23">
        <v>61</v>
      </c>
      <c r="N23">
        <v>40</v>
      </c>
      <c r="O23">
        <v>20</v>
      </c>
      <c r="P23">
        <v>20</v>
      </c>
      <c r="Q23">
        <v>135</v>
      </c>
      <c r="R23">
        <v>105</v>
      </c>
      <c r="S23">
        <v>30</v>
      </c>
      <c r="T23">
        <v>191</v>
      </c>
      <c r="U23">
        <v>124</v>
      </c>
      <c r="V23">
        <v>67</v>
      </c>
    </row>
    <row r="24" spans="1:22">
      <c r="A24" t="s">
        <v>913</v>
      </c>
      <c r="B24">
        <v>1975</v>
      </c>
      <c r="C24">
        <v>1654</v>
      </c>
      <c r="D24">
        <v>321</v>
      </c>
      <c r="E24">
        <v>1627</v>
      </c>
      <c r="F24">
        <v>1368</v>
      </c>
      <c r="G24">
        <v>259</v>
      </c>
      <c r="H24">
        <v>763</v>
      </c>
      <c r="I24">
        <v>700</v>
      </c>
      <c r="J24">
        <v>63</v>
      </c>
      <c r="K24">
        <v>74</v>
      </c>
      <c r="L24">
        <v>50</v>
      </c>
      <c r="M24">
        <v>24</v>
      </c>
      <c r="N24">
        <v>47</v>
      </c>
      <c r="O24">
        <v>32</v>
      </c>
      <c r="P24">
        <v>16</v>
      </c>
      <c r="Q24">
        <v>100</v>
      </c>
      <c r="R24">
        <v>96</v>
      </c>
      <c r="S24">
        <v>5</v>
      </c>
      <c r="T24">
        <v>127</v>
      </c>
      <c r="U24">
        <v>109</v>
      </c>
      <c r="V24">
        <v>17</v>
      </c>
    </row>
    <row r="25" spans="1:22">
      <c r="A25" t="s">
        <v>912</v>
      </c>
      <c r="B25">
        <v>837</v>
      </c>
      <c r="C25">
        <v>651</v>
      </c>
      <c r="D25">
        <v>186</v>
      </c>
      <c r="E25">
        <v>637</v>
      </c>
      <c r="F25">
        <v>498</v>
      </c>
      <c r="G25">
        <v>139</v>
      </c>
      <c r="H25">
        <v>279</v>
      </c>
      <c r="I25">
        <v>249</v>
      </c>
      <c r="J25">
        <v>30</v>
      </c>
      <c r="K25">
        <v>40</v>
      </c>
      <c r="L25">
        <v>26</v>
      </c>
      <c r="M25">
        <v>14</v>
      </c>
      <c r="N25">
        <v>36</v>
      </c>
      <c r="O25">
        <v>25</v>
      </c>
      <c r="P25">
        <v>10</v>
      </c>
      <c r="Q25">
        <v>55</v>
      </c>
      <c r="R25">
        <v>49</v>
      </c>
      <c r="S25">
        <v>5</v>
      </c>
      <c r="T25">
        <v>70</v>
      </c>
      <c r="U25">
        <v>53</v>
      </c>
      <c r="V25">
        <v>17</v>
      </c>
    </row>
    <row r="26" spans="1:22">
      <c r="A26" t="s">
        <v>911</v>
      </c>
      <c r="B26">
        <v>759</v>
      </c>
      <c r="C26">
        <v>627</v>
      </c>
      <c r="D26">
        <v>132</v>
      </c>
      <c r="E26">
        <v>614</v>
      </c>
      <c r="F26">
        <v>508</v>
      </c>
      <c r="G26">
        <v>106</v>
      </c>
      <c r="H26">
        <v>299</v>
      </c>
      <c r="I26">
        <v>276</v>
      </c>
      <c r="J26">
        <v>23</v>
      </c>
      <c r="K26">
        <v>29</v>
      </c>
      <c r="L26">
        <v>22</v>
      </c>
      <c r="M26">
        <v>8</v>
      </c>
      <c r="N26">
        <v>42</v>
      </c>
      <c r="O26">
        <v>29</v>
      </c>
      <c r="P26">
        <v>13</v>
      </c>
      <c r="Q26">
        <v>41</v>
      </c>
      <c r="R26">
        <v>37</v>
      </c>
      <c r="S26">
        <v>3</v>
      </c>
      <c r="T26">
        <v>34</v>
      </c>
      <c r="U26">
        <v>31</v>
      </c>
      <c r="V26">
        <v>3</v>
      </c>
    </row>
    <row r="27" spans="1:22">
      <c r="A27" t="s">
        <v>910</v>
      </c>
      <c r="B27">
        <v>705</v>
      </c>
      <c r="C27">
        <v>488</v>
      </c>
      <c r="D27">
        <v>217</v>
      </c>
      <c r="E27">
        <v>560</v>
      </c>
      <c r="F27">
        <v>379</v>
      </c>
      <c r="G27">
        <v>181</v>
      </c>
      <c r="H27">
        <v>274</v>
      </c>
      <c r="I27">
        <v>222</v>
      </c>
      <c r="J27">
        <v>52</v>
      </c>
      <c r="K27">
        <v>31</v>
      </c>
      <c r="L27">
        <v>22</v>
      </c>
      <c r="M27">
        <v>9</v>
      </c>
      <c r="N27">
        <v>37</v>
      </c>
      <c r="O27">
        <v>24</v>
      </c>
      <c r="P27">
        <v>13</v>
      </c>
      <c r="Q27">
        <v>45</v>
      </c>
      <c r="R27">
        <v>37</v>
      </c>
      <c r="S27">
        <v>8</v>
      </c>
      <c r="T27">
        <v>33</v>
      </c>
      <c r="U27">
        <v>27</v>
      </c>
      <c r="V27">
        <v>6</v>
      </c>
    </row>
    <row r="28" spans="1:22">
      <c r="A28" t="s">
        <v>909</v>
      </c>
      <c r="B28">
        <v>218</v>
      </c>
      <c r="C28">
        <v>186</v>
      </c>
      <c r="D28">
        <v>32</v>
      </c>
      <c r="E28">
        <v>170</v>
      </c>
      <c r="F28">
        <v>148</v>
      </c>
      <c r="G28">
        <v>22</v>
      </c>
      <c r="H28">
        <v>74</v>
      </c>
      <c r="I28">
        <v>70</v>
      </c>
      <c r="J28">
        <v>4</v>
      </c>
      <c r="K28">
        <v>8</v>
      </c>
      <c r="L28">
        <v>5</v>
      </c>
      <c r="M28">
        <v>3</v>
      </c>
      <c r="N28">
        <v>11</v>
      </c>
      <c r="O28">
        <v>9</v>
      </c>
      <c r="P28">
        <v>2</v>
      </c>
      <c r="Q28">
        <v>12</v>
      </c>
      <c r="R28">
        <v>12</v>
      </c>
      <c r="S28" t="s">
        <v>19</v>
      </c>
      <c r="T28">
        <v>17</v>
      </c>
      <c r="U28">
        <v>12</v>
      </c>
      <c r="V28">
        <v>5</v>
      </c>
    </row>
    <row r="29" spans="1:22">
      <c r="A29" t="s">
        <v>908</v>
      </c>
      <c r="B29">
        <v>911</v>
      </c>
      <c r="C29">
        <v>722</v>
      </c>
      <c r="D29">
        <v>189</v>
      </c>
      <c r="E29">
        <v>669</v>
      </c>
      <c r="F29">
        <v>538</v>
      </c>
      <c r="G29">
        <v>131</v>
      </c>
      <c r="H29">
        <v>326</v>
      </c>
      <c r="I29">
        <v>292</v>
      </c>
      <c r="J29">
        <v>34</v>
      </c>
      <c r="K29">
        <v>63</v>
      </c>
      <c r="L29">
        <v>41</v>
      </c>
      <c r="M29">
        <v>22</v>
      </c>
      <c r="N29">
        <v>34</v>
      </c>
      <c r="O29">
        <v>22</v>
      </c>
      <c r="P29">
        <v>12</v>
      </c>
      <c r="Q29">
        <v>69</v>
      </c>
      <c r="R29">
        <v>63</v>
      </c>
      <c r="S29">
        <v>6</v>
      </c>
      <c r="T29">
        <v>76</v>
      </c>
      <c r="U29">
        <v>59</v>
      </c>
      <c r="V29">
        <v>18</v>
      </c>
    </row>
    <row r="30" spans="1:22">
      <c r="A30" t="s">
        <v>907</v>
      </c>
      <c r="B30">
        <v>823</v>
      </c>
      <c r="C30">
        <v>597</v>
      </c>
      <c r="D30">
        <v>226</v>
      </c>
      <c r="E30">
        <v>635</v>
      </c>
      <c r="F30">
        <v>448</v>
      </c>
      <c r="G30">
        <v>187</v>
      </c>
      <c r="H30">
        <v>235</v>
      </c>
      <c r="I30">
        <v>195</v>
      </c>
      <c r="J30">
        <v>40</v>
      </c>
      <c r="K30">
        <v>36</v>
      </c>
      <c r="L30">
        <v>29</v>
      </c>
      <c r="M30">
        <v>6</v>
      </c>
      <c r="N30">
        <v>49</v>
      </c>
      <c r="O30">
        <v>38</v>
      </c>
      <c r="P30">
        <v>12</v>
      </c>
      <c r="Q30">
        <v>43</v>
      </c>
      <c r="R30">
        <v>37</v>
      </c>
      <c r="S30">
        <v>6</v>
      </c>
      <c r="T30">
        <v>60</v>
      </c>
      <c r="U30">
        <v>45</v>
      </c>
      <c r="V30">
        <v>15</v>
      </c>
    </row>
    <row r="31" spans="1:22">
      <c r="A31" t="s">
        <v>906</v>
      </c>
      <c r="B31">
        <v>1260</v>
      </c>
      <c r="C31">
        <v>919</v>
      </c>
      <c r="D31">
        <v>342</v>
      </c>
      <c r="E31">
        <v>1040</v>
      </c>
      <c r="F31">
        <v>759</v>
      </c>
      <c r="G31">
        <v>281</v>
      </c>
      <c r="H31">
        <v>342</v>
      </c>
      <c r="I31">
        <v>275</v>
      </c>
      <c r="J31">
        <v>68</v>
      </c>
      <c r="K31">
        <v>47</v>
      </c>
      <c r="L31">
        <v>25</v>
      </c>
      <c r="M31">
        <v>22</v>
      </c>
      <c r="N31">
        <v>27</v>
      </c>
      <c r="O31">
        <v>16</v>
      </c>
      <c r="P31">
        <v>11</v>
      </c>
      <c r="Q31">
        <v>70</v>
      </c>
      <c r="R31">
        <v>58</v>
      </c>
      <c r="S31">
        <v>12</v>
      </c>
      <c r="T31">
        <v>76</v>
      </c>
      <c r="U31">
        <v>60</v>
      </c>
      <c r="V31">
        <v>17</v>
      </c>
    </row>
    <row r="32" spans="1:22">
      <c r="A32" t="s">
        <v>905</v>
      </c>
      <c r="B32">
        <v>1545</v>
      </c>
      <c r="C32">
        <v>1034</v>
      </c>
      <c r="D32">
        <v>512</v>
      </c>
      <c r="E32">
        <v>1228</v>
      </c>
      <c r="F32">
        <v>807</v>
      </c>
      <c r="G32">
        <v>421</v>
      </c>
      <c r="H32">
        <v>442</v>
      </c>
      <c r="I32">
        <v>350</v>
      </c>
      <c r="J32">
        <v>92</v>
      </c>
      <c r="K32">
        <v>65</v>
      </c>
      <c r="L32">
        <v>37</v>
      </c>
      <c r="M32">
        <v>27</v>
      </c>
      <c r="N32">
        <v>58</v>
      </c>
      <c r="O32">
        <v>36</v>
      </c>
      <c r="P32">
        <v>22</v>
      </c>
      <c r="Q32">
        <v>94</v>
      </c>
      <c r="R32">
        <v>70</v>
      </c>
      <c r="S32">
        <v>24</v>
      </c>
      <c r="T32">
        <v>101</v>
      </c>
      <c r="U32">
        <v>83</v>
      </c>
      <c r="V32">
        <v>18</v>
      </c>
    </row>
    <row r="33" spans="1:22">
      <c r="A33" t="s">
        <v>904</v>
      </c>
      <c r="B33">
        <v>590</v>
      </c>
      <c r="C33">
        <v>433</v>
      </c>
      <c r="D33">
        <v>157</v>
      </c>
      <c r="E33">
        <v>440</v>
      </c>
      <c r="F33">
        <v>317</v>
      </c>
      <c r="G33">
        <v>123</v>
      </c>
      <c r="H33">
        <v>144</v>
      </c>
      <c r="I33">
        <v>119</v>
      </c>
      <c r="J33">
        <v>24</v>
      </c>
      <c r="K33">
        <v>21</v>
      </c>
      <c r="L33">
        <v>11</v>
      </c>
      <c r="M33">
        <v>10</v>
      </c>
      <c r="N33">
        <v>23</v>
      </c>
      <c r="O33">
        <v>15</v>
      </c>
      <c r="P33">
        <v>8</v>
      </c>
      <c r="Q33">
        <v>30</v>
      </c>
      <c r="R33">
        <v>25</v>
      </c>
      <c r="S33">
        <v>6</v>
      </c>
      <c r="T33">
        <v>77</v>
      </c>
      <c r="U33">
        <v>65</v>
      </c>
      <c r="V33">
        <v>12</v>
      </c>
    </row>
    <row r="34" spans="1:22">
      <c r="A34" t="s">
        <v>903</v>
      </c>
      <c r="B34">
        <v>603</v>
      </c>
      <c r="C34">
        <v>401</v>
      </c>
      <c r="D34">
        <v>202</v>
      </c>
      <c r="E34">
        <v>493</v>
      </c>
      <c r="F34">
        <v>326</v>
      </c>
      <c r="G34">
        <v>167</v>
      </c>
      <c r="H34">
        <v>209</v>
      </c>
      <c r="I34">
        <v>168</v>
      </c>
      <c r="J34">
        <v>42</v>
      </c>
      <c r="K34">
        <v>31</v>
      </c>
      <c r="L34">
        <v>18</v>
      </c>
      <c r="M34">
        <v>13</v>
      </c>
      <c r="N34">
        <v>14</v>
      </c>
      <c r="O34">
        <v>11</v>
      </c>
      <c r="P34">
        <v>4</v>
      </c>
      <c r="Q34">
        <v>33</v>
      </c>
      <c r="R34">
        <v>28</v>
      </c>
      <c r="S34">
        <v>5</v>
      </c>
      <c r="T34">
        <v>32</v>
      </c>
      <c r="U34">
        <v>19</v>
      </c>
      <c r="V34">
        <v>12</v>
      </c>
    </row>
    <row r="35" spans="1:22">
      <c r="A35" t="s">
        <v>902</v>
      </c>
      <c r="B35">
        <v>1311</v>
      </c>
      <c r="C35">
        <v>944</v>
      </c>
      <c r="D35">
        <v>367</v>
      </c>
      <c r="E35">
        <v>1084</v>
      </c>
      <c r="F35">
        <v>779</v>
      </c>
      <c r="G35">
        <v>305</v>
      </c>
      <c r="H35">
        <v>547</v>
      </c>
      <c r="I35">
        <v>465</v>
      </c>
      <c r="J35">
        <v>81</v>
      </c>
      <c r="K35">
        <v>56</v>
      </c>
      <c r="L35">
        <v>36</v>
      </c>
      <c r="M35">
        <v>20</v>
      </c>
      <c r="N35">
        <v>40</v>
      </c>
      <c r="O35">
        <v>24</v>
      </c>
      <c r="P35">
        <v>16</v>
      </c>
      <c r="Q35">
        <v>69</v>
      </c>
      <c r="R35">
        <v>63</v>
      </c>
      <c r="S35">
        <v>6</v>
      </c>
      <c r="T35">
        <v>62</v>
      </c>
      <c r="U35">
        <v>42</v>
      </c>
      <c r="V35">
        <v>20</v>
      </c>
    </row>
    <row r="36" spans="1:22">
      <c r="A36" t="s">
        <v>901</v>
      </c>
      <c r="B36">
        <v>1846</v>
      </c>
      <c r="C36">
        <v>1251</v>
      </c>
      <c r="D36">
        <v>595</v>
      </c>
      <c r="E36">
        <v>1452</v>
      </c>
      <c r="F36">
        <v>962</v>
      </c>
      <c r="G36">
        <v>491</v>
      </c>
      <c r="H36">
        <v>539</v>
      </c>
      <c r="I36">
        <v>429</v>
      </c>
      <c r="J36">
        <v>109</v>
      </c>
      <c r="K36">
        <v>80</v>
      </c>
      <c r="L36">
        <v>40</v>
      </c>
      <c r="M36">
        <v>40</v>
      </c>
      <c r="N36">
        <v>56</v>
      </c>
      <c r="O36">
        <v>32</v>
      </c>
      <c r="P36">
        <v>25</v>
      </c>
      <c r="Q36">
        <v>123</v>
      </c>
      <c r="R36">
        <v>104</v>
      </c>
      <c r="S36">
        <v>19</v>
      </c>
      <c r="T36">
        <v>134</v>
      </c>
      <c r="U36">
        <v>114</v>
      </c>
      <c r="V36">
        <v>20</v>
      </c>
    </row>
    <row r="37" spans="1:22">
      <c r="A37" t="s">
        <v>900</v>
      </c>
      <c r="B37">
        <v>2209</v>
      </c>
      <c r="C37">
        <v>1430</v>
      </c>
      <c r="D37">
        <v>779</v>
      </c>
      <c r="E37">
        <v>1771</v>
      </c>
      <c r="F37">
        <v>1112</v>
      </c>
      <c r="G37">
        <v>658</v>
      </c>
      <c r="H37">
        <v>731</v>
      </c>
      <c r="I37">
        <v>553</v>
      </c>
      <c r="J37">
        <v>178</v>
      </c>
      <c r="K37">
        <v>101</v>
      </c>
      <c r="L37">
        <v>54</v>
      </c>
      <c r="M37">
        <v>46</v>
      </c>
      <c r="N37">
        <v>65</v>
      </c>
      <c r="O37">
        <v>37</v>
      </c>
      <c r="P37">
        <v>28</v>
      </c>
      <c r="Q37">
        <v>133</v>
      </c>
      <c r="R37">
        <v>110</v>
      </c>
      <c r="S37">
        <v>24</v>
      </c>
      <c r="T37">
        <v>140</v>
      </c>
      <c r="U37">
        <v>117</v>
      </c>
      <c r="V37">
        <v>23</v>
      </c>
    </row>
    <row r="38" spans="1:22">
      <c r="A38" t="s">
        <v>899</v>
      </c>
      <c r="B38">
        <v>318</v>
      </c>
      <c r="C38">
        <v>220</v>
      </c>
      <c r="D38">
        <v>97</v>
      </c>
      <c r="E38">
        <v>256</v>
      </c>
      <c r="F38">
        <v>178</v>
      </c>
      <c r="G38">
        <v>78</v>
      </c>
      <c r="H38">
        <v>78</v>
      </c>
      <c r="I38">
        <v>64</v>
      </c>
      <c r="J38">
        <v>14</v>
      </c>
      <c r="K38">
        <v>13</v>
      </c>
      <c r="L38">
        <v>5</v>
      </c>
      <c r="M38">
        <v>8</v>
      </c>
      <c r="N38">
        <v>9</v>
      </c>
      <c r="O38">
        <v>6</v>
      </c>
      <c r="P38">
        <v>3</v>
      </c>
      <c r="Q38">
        <v>21</v>
      </c>
      <c r="R38">
        <v>18</v>
      </c>
      <c r="S38">
        <v>3</v>
      </c>
      <c r="T38">
        <v>19</v>
      </c>
      <c r="U38">
        <v>14</v>
      </c>
      <c r="V38">
        <v>5</v>
      </c>
    </row>
    <row r="39" spans="1:22">
      <c r="A39" t="s">
        <v>898</v>
      </c>
      <c r="B39">
        <v>507</v>
      </c>
      <c r="C39">
        <v>398</v>
      </c>
      <c r="D39">
        <v>110</v>
      </c>
      <c r="E39">
        <v>417</v>
      </c>
      <c r="F39">
        <v>330</v>
      </c>
      <c r="G39">
        <v>87</v>
      </c>
      <c r="H39">
        <v>132</v>
      </c>
      <c r="I39">
        <v>119</v>
      </c>
      <c r="J39">
        <v>13</v>
      </c>
      <c r="K39">
        <v>28</v>
      </c>
      <c r="L39">
        <v>19</v>
      </c>
      <c r="M39">
        <v>9</v>
      </c>
      <c r="N39">
        <v>16</v>
      </c>
      <c r="O39">
        <v>10</v>
      </c>
      <c r="P39">
        <v>6</v>
      </c>
      <c r="Q39">
        <v>24</v>
      </c>
      <c r="R39">
        <v>23</v>
      </c>
      <c r="S39">
        <v>0</v>
      </c>
      <c r="T39">
        <v>23</v>
      </c>
      <c r="U39">
        <v>15</v>
      </c>
      <c r="V39">
        <v>8</v>
      </c>
    </row>
    <row r="40" spans="1:22">
      <c r="A40" t="s">
        <v>897</v>
      </c>
      <c r="B40">
        <v>964</v>
      </c>
      <c r="C40">
        <v>876</v>
      </c>
      <c r="D40">
        <v>88</v>
      </c>
      <c r="E40">
        <v>686</v>
      </c>
      <c r="F40">
        <v>620</v>
      </c>
      <c r="G40">
        <v>65</v>
      </c>
      <c r="H40">
        <v>402</v>
      </c>
      <c r="I40">
        <v>385</v>
      </c>
      <c r="J40">
        <v>17</v>
      </c>
      <c r="K40">
        <v>53</v>
      </c>
      <c r="L40">
        <v>50</v>
      </c>
      <c r="M40">
        <v>4</v>
      </c>
      <c r="N40">
        <v>75</v>
      </c>
      <c r="O40">
        <v>66</v>
      </c>
      <c r="P40">
        <v>9</v>
      </c>
      <c r="Q40">
        <v>114</v>
      </c>
      <c r="R40">
        <v>111</v>
      </c>
      <c r="S40">
        <v>3</v>
      </c>
      <c r="T40">
        <v>36</v>
      </c>
      <c r="U40">
        <v>29</v>
      </c>
      <c r="V40">
        <v>7</v>
      </c>
    </row>
    <row r="41" spans="1:22">
      <c r="A41" t="s">
        <v>896</v>
      </c>
      <c r="B41">
        <v>755</v>
      </c>
      <c r="C41">
        <v>583</v>
      </c>
      <c r="D41">
        <v>172</v>
      </c>
      <c r="E41">
        <v>593</v>
      </c>
      <c r="F41">
        <v>457</v>
      </c>
      <c r="G41">
        <v>136</v>
      </c>
      <c r="H41">
        <v>235</v>
      </c>
      <c r="I41">
        <v>205</v>
      </c>
      <c r="J41">
        <v>30</v>
      </c>
      <c r="K41">
        <v>26</v>
      </c>
      <c r="L41">
        <v>18</v>
      </c>
      <c r="M41">
        <v>8</v>
      </c>
      <c r="N41">
        <v>37</v>
      </c>
      <c r="O41">
        <v>30</v>
      </c>
      <c r="P41">
        <v>7</v>
      </c>
      <c r="Q41">
        <v>42</v>
      </c>
      <c r="R41">
        <v>39</v>
      </c>
      <c r="S41">
        <v>3</v>
      </c>
      <c r="T41">
        <v>58</v>
      </c>
      <c r="U41">
        <v>40</v>
      </c>
      <c r="V41">
        <v>18</v>
      </c>
    </row>
    <row r="42" spans="1:22">
      <c r="A42" t="s">
        <v>895</v>
      </c>
      <c r="B42">
        <v>1590</v>
      </c>
      <c r="C42">
        <v>1203</v>
      </c>
      <c r="D42">
        <v>386</v>
      </c>
      <c r="E42">
        <v>1249</v>
      </c>
      <c r="F42">
        <v>948</v>
      </c>
      <c r="G42">
        <v>301</v>
      </c>
      <c r="H42">
        <v>517</v>
      </c>
      <c r="I42">
        <v>435</v>
      </c>
      <c r="J42">
        <v>82</v>
      </c>
      <c r="K42">
        <v>84</v>
      </c>
      <c r="L42">
        <v>51</v>
      </c>
      <c r="M42">
        <v>33</v>
      </c>
      <c r="N42">
        <v>57</v>
      </c>
      <c r="O42">
        <v>35</v>
      </c>
      <c r="P42">
        <v>22</v>
      </c>
      <c r="Q42">
        <v>97</v>
      </c>
      <c r="R42">
        <v>83</v>
      </c>
      <c r="S42">
        <v>14</v>
      </c>
      <c r="T42">
        <v>103</v>
      </c>
      <c r="U42">
        <v>87</v>
      </c>
      <c r="V42">
        <v>17</v>
      </c>
    </row>
    <row r="43" spans="1:22">
      <c r="A43" t="s">
        <v>894</v>
      </c>
      <c r="B43">
        <v>2205</v>
      </c>
      <c r="C43">
        <v>1747</v>
      </c>
      <c r="D43">
        <v>458</v>
      </c>
      <c r="E43">
        <v>1765</v>
      </c>
      <c r="F43">
        <v>1407</v>
      </c>
      <c r="G43">
        <v>358</v>
      </c>
      <c r="H43">
        <v>689</v>
      </c>
      <c r="I43">
        <v>615</v>
      </c>
      <c r="J43">
        <v>74</v>
      </c>
      <c r="K43">
        <v>65</v>
      </c>
      <c r="L43">
        <v>43</v>
      </c>
      <c r="M43">
        <v>23</v>
      </c>
      <c r="N43">
        <v>129</v>
      </c>
      <c r="O43">
        <v>89</v>
      </c>
      <c r="P43">
        <v>40</v>
      </c>
      <c r="Q43">
        <v>125</v>
      </c>
      <c r="R43">
        <v>98</v>
      </c>
      <c r="S43">
        <v>27</v>
      </c>
      <c r="T43">
        <v>121</v>
      </c>
      <c r="U43">
        <v>110</v>
      </c>
      <c r="V43">
        <v>11</v>
      </c>
    </row>
    <row r="44" spans="1:22">
      <c r="A44" t="s">
        <v>893</v>
      </c>
      <c r="B44">
        <v>791</v>
      </c>
      <c r="C44">
        <v>600</v>
      </c>
      <c r="D44">
        <v>192</v>
      </c>
      <c r="E44">
        <v>631</v>
      </c>
      <c r="F44">
        <v>472</v>
      </c>
      <c r="G44">
        <v>158</v>
      </c>
      <c r="H44">
        <v>274</v>
      </c>
      <c r="I44">
        <v>234</v>
      </c>
      <c r="J44">
        <v>40</v>
      </c>
      <c r="K44">
        <v>33</v>
      </c>
      <c r="L44">
        <v>26</v>
      </c>
      <c r="M44">
        <v>7</v>
      </c>
      <c r="N44">
        <v>47</v>
      </c>
      <c r="O44">
        <v>36</v>
      </c>
      <c r="P44">
        <v>11</v>
      </c>
      <c r="Q44">
        <v>38</v>
      </c>
      <c r="R44">
        <v>33</v>
      </c>
      <c r="S44">
        <v>4</v>
      </c>
      <c r="T44">
        <v>43</v>
      </c>
      <c r="U44">
        <v>33</v>
      </c>
      <c r="V44">
        <v>11</v>
      </c>
    </row>
    <row r="45" spans="1:22">
      <c r="A45" t="s">
        <v>892</v>
      </c>
      <c r="B45">
        <v>349</v>
      </c>
      <c r="C45">
        <v>275</v>
      </c>
      <c r="D45">
        <v>74</v>
      </c>
      <c r="E45">
        <v>280</v>
      </c>
      <c r="F45">
        <v>217</v>
      </c>
      <c r="G45">
        <v>63</v>
      </c>
      <c r="H45">
        <v>114</v>
      </c>
      <c r="I45">
        <v>102</v>
      </c>
      <c r="J45">
        <v>12</v>
      </c>
      <c r="K45">
        <v>21</v>
      </c>
      <c r="L45">
        <v>15</v>
      </c>
      <c r="M45">
        <v>6</v>
      </c>
      <c r="N45">
        <v>12</v>
      </c>
      <c r="O45">
        <v>10</v>
      </c>
      <c r="P45">
        <v>2</v>
      </c>
      <c r="Q45">
        <v>20</v>
      </c>
      <c r="R45">
        <v>19</v>
      </c>
      <c r="S45">
        <v>1</v>
      </c>
      <c r="T45">
        <v>17</v>
      </c>
      <c r="U45">
        <v>15</v>
      </c>
      <c r="V45">
        <v>3</v>
      </c>
    </row>
    <row r="46" spans="1:22">
      <c r="A46" t="s">
        <v>891</v>
      </c>
      <c r="B46">
        <v>435</v>
      </c>
      <c r="C46">
        <v>319</v>
      </c>
      <c r="D46">
        <v>116</v>
      </c>
      <c r="E46">
        <v>341</v>
      </c>
      <c r="F46">
        <v>243</v>
      </c>
      <c r="G46">
        <v>98</v>
      </c>
      <c r="H46">
        <v>126</v>
      </c>
      <c r="I46">
        <v>104</v>
      </c>
      <c r="J46">
        <v>22</v>
      </c>
      <c r="K46">
        <v>20</v>
      </c>
      <c r="L46">
        <v>16</v>
      </c>
      <c r="M46">
        <v>4</v>
      </c>
      <c r="N46">
        <v>24</v>
      </c>
      <c r="O46">
        <v>17</v>
      </c>
      <c r="P46">
        <v>7</v>
      </c>
      <c r="Q46">
        <v>26</v>
      </c>
      <c r="R46">
        <v>23</v>
      </c>
      <c r="S46">
        <v>3</v>
      </c>
      <c r="T46">
        <v>24</v>
      </c>
      <c r="U46">
        <v>21</v>
      </c>
      <c r="V46">
        <v>3</v>
      </c>
    </row>
    <row r="47" spans="1:22">
      <c r="A47" t="s">
        <v>890</v>
      </c>
      <c r="B47">
        <v>1155</v>
      </c>
      <c r="C47">
        <v>895</v>
      </c>
      <c r="D47">
        <v>260</v>
      </c>
      <c r="E47">
        <v>880</v>
      </c>
      <c r="F47">
        <v>665</v>
      </c>
      <c r="G47">
        <v>215</v>
      </c>
      <c r="H47">
        <v>322</v>
      </c>
      <c r="I47">
        <v>277</v>
      </c>
      <c r="J47">
        <v>45</v>
      </c>
      <c r="K47">
        <v>48</v>
      </c>
      <c r="L47">
        <v>37</v>
      </c>
      <c r="M47">
        <v>11</v>
      </c>
      <c r="N47">
        <v>68</v>
      </c>
      <c r="O47">
        <v>54</v>
      </c>
      <c r="P47">
        <v>15</v>
      </c>
      <c r="Q47">
        <v>74</v>
      </c>
      <c r="R47">
        <v>68</v>
      </c>
      <c r="S47">
        <v>6</v>
      </c>
      <c r="T47">
        <v>84</v>
      </c>
      <c r="U47">
        <v>72</v>
      </c>
      <c r="V47">
        <v>13</v>
      </c>
    </row>
    <row r="48" spans="1:22">
      <c r="A48" t="s">
        <v>889</v>
      </c>
      <c r="B48">
        <v>337</v>
      </c>
      <c r="C48">
        <v>301</v>
      </c>
      <c r="D48">
        <v>35</v>
      </c>
      <c r="E48">
        <v>265</v>
      </c>
      <c r="F48">
        <v>233</v>
      </c>
      <c r="G48">
        <v>32</v>
      </c>
      <c r="H48">
        <v>114</v>
      </c>
      <c r="I48">
        <v>108</v>
      </c>
      <c r="J48">
        <v>6</v>
      </c>
      <c r="K48">
        <v>7</v>
      </c>
      <c r="L48">
        <v>5</v>
      </c>
      <c r="M48">
        <v>2</v>
      </c>
      <c r="N48">
        <v>18</v>
      </c>
      <c r="O48">
        <v>17</v>
      </c>
      <c r="P48">
        <v>1</v>
      </c>
      <c r="Q48">
        <v>17</v>
      </c>
      <c r="R48">
        <v>17</v>
      </c>
      <c r="S48" t="s">
        <v>19</v>
      </c>
      <c r="T48">
        <v>30</v>
      </c>
      <c r="U48">
        <v>29</v>
      </c>
      <c r="V48">
        <v>0</v>
      </c>
    </row>
    <row r="49" spans="1:22">
      <c r="A49" t="s">
        <v>888</v>
      </c>
      <c r="B49">
        <v>2557</v>
      </c>
      <c r="C49">
        <v>2037</v>
      </c>
      <c r="D49">
        <v>520</v>
      </c>
      <c r="E49">
        <v>1958</v>
      </c>
      <c r="F49">
        <v>1548</v>
      </c>
      <c r="G49">
        <v>410</v>
      </c>
      <c r="H49">
        <v>791</v>
      </c>
      <c r="I49">
        <v>695</v>
      </c>
      <c r="J49">
        <v>96</v>
      </c>
      <c r="K49">
        <v>139</v>
      </c>
      <c r="L49">
        <v>104</v>
      </c>
      <c r="M49">
        <v>35</v>
      </c>
      <c r="N49">
        <v>137</v>
      </c>
      <c r="O49">
        <v>106</v>
      </c>
      <c r="P49">
        <v>32</v>
      </c>
      <c r="Q49">
        <v>156</v>
      </c>
      <c r="R49">
        <v>140</v>
      </c>
      <c r="S49">
        <v>16</v>
      </c>
      <c r="T49">
        <v>167</v>
      </c>
      <c r="U49">
        <v>140</v>
      </c>
      <c r="V49">
        <v>27</v>
      </c>
    </row>
    <row r="50" spans="1:22">
      <c r="A50" t="s">
        <v>887</v>
      </c>
      <c r="B50">
        <v>451</v>
      </c>
      <c r="C50">
        <v>368</v>
      </c>
      <c r="D50">
        <v>84</v>
      </c>
      <c r="E50">
        <v>346</v>
      </c>
      <c r="F50">
        <v>281</v>
      </c>
      <c r="G50">
        <v>66</v>
      </c>
      <c r="H50">
        <v>129</v>
      </c>
      <c r="I50">
        <v>117</v>
      </c>
      <c r="J50">
        <v>12</v>
      </c>
      <c r="K50">
        <v>28</v>
      </c>
      <c r="L50">
        <v>21</v>
      </c>
      <c r="M50">
        <v>7</v>
      </c>
      <c r="N50">
        <v>28</v>
      </c>
      <c r="O50">
        <v>22</v>
      </c>
      <c r="P50">
        <v>7</v>
      </c>
      <c r="Q50">
        <v>30</v>
      </c>
      <c r="R50">
        <v>27</v>
      </c>
      <c r="S50">
        <v>3</v>
      </c>
      <c r="T50">
        <v>19</v>
      </c>
      <c r="U50">
        <v>18</v>
      </c>
      <c r="V50">
        <v>2</v>
      </c>
    </row>
    <row r="51" spans="1:22">
      <c r="A51" t="s">
        <v>886</v>
      </c>
      <c r="B51">
        <v>1228</v>
      </c>
      <c r="C51">
        <v>996</v>
      </c>
      <c r="D51">
        <v>232</v>
      </c>
      <c r="E51">
        <v>963</v>
      </c>
      <c r="F51">
        <v>784</v>
      </c>
      <c r="G51">
        <v>180</v>
      </c>
      <c r="H51">
        <v>376</v>
      </c>
      <c r="I51">
        <v>334</v>
      </c>
      <c r="J51">
        <v>42</v>
      </c>
      <c r="K51">
        <v>48</v>
      </c>
      <c r="L51">
        <v>35</v>
      </c>
      <c r="M51">
        <v>13</v>
      </c>
      <c r="N51">
        <v>68</v>
      </c>
      <c r="O51">
        <v>49</v>
      </c>
      <c r="P51">
        <v>19</v>
      </c>
      <c r="Q51">
        <v>70</v>
      </c>
      <c r="R51">
        <v>61</v>
      </c>
      <c r="S51">
        <v>9</v>
      </c>
      <c r="T51">
        <v>79</v>
      </c>
      <c r="U51">
        <v>67</v>
      </c>
      <c r="V51">
        <v>12</v>
      </c>
    </row>
    <row r="52" spans="1:22">
      <c r="A52" t="s">
        <v>885</v>
      </c>
      <c r="B52">
        <v>1651</v>
      </c>
      <c r="C52">
        <v>1409</v>
      </c>
      <c r="D52">
        <v>242</v>
      </c>
      <c r="E52">
        <v>1261</v>
      </c>
      <c r="F52">
        <v>1065</v>
      </c>
      <c r="G52">
        <v>196</v>
      </c>
      <c r="H52">
        <v>570</v>
      </c>
      <c r="I52">
        <v>514</v>
      </c>
      <c r="J52">
        <v>56</v>
      </c>
      <c r="K52">
        <v>90</v>
      </c>
      <c r="L52">
        <v>81</v>
      </c>
      <c r="M52">
        <v>9</v>
      </c>
      <c r="N52">
        <v>113</v>
      </c>
      <c r="O52">
        <v>93</v>
      </c>
      <c r="P52">
        <v>19</v>
      </c>
      <c r="Q52">
        <v>93</v>
      </c>
      <c r="R52">
        <v>86</v>
      </c>
      <c r="S52">
        <v>7</v>
      </c>
      <c r="T52">
        <v>94</v>
      </c>
      <c r="U52">
        <v>84</v>
      </c>
      <c r="V52">
        <v>11</v>
      </c>
    </row>
    <row r="53" spans="1:22">
      <c r="A53" t="s">
        <v>884</v>
      </c>
      <c r="B53">
        <v>461</v>
      </c>
      <c r="C53">
        <v>391</v>
      </c>
      <c r="D53">
        <v>71</v>
      </c>
      <c r="E53">
        <v>339</v>
      </c>
      <c r="F53">
        <v>292</v>
      </c>
      <c r="G53">
        <v>46</v>
      </c>
      <c r="H53">
        <v>143</v>
      </c>
      <c r="I53">
        <v>137</v>
      </c>
      <c r="J53">
        <v>7</v>
      </c>
      <c r="K53">
        <v>21</v>
      </c>
      <c r="L53">
        <v>18</v>
      </c>
      <c r="M53">
        <v>3</v>
      </c>
      <c r="N53">
        <v>28</v>
      </c>
      <c r="O53">
        <v>20</v>
      </c>
      <c r="P53">
        <v>9</v>
      </c>
      <c r="Q53">
        <v>31</v>
      </c>
      <c r="R53">
        <v>30</v>
      </c>
      <c r="S53">
        <v>1</v>
      </c>
      <c r="T53">
        <v>43</v>
      </c>
      <c r="U53">
        <v>31</v>
      </c>
      <c r="V53">
        <v>12</v>
      </c>
    </row>
    <row r="54" spans="1:22">
      <c r="A54" t="s">
        <v>883</v>
      </c>
      <c r="B54">
        <v>639</v>
      </c>
      <c r="C54">
        <v>568</v>
      </c>
      <c r="D54">
        <v>71</v>
      </c>
      <c r="E54">
        <v>499</v>
      </c>
      <c r="F54">
        <v>443</v>
      </c>
      <c r="G54">
        <v>56</v>
      </c>
      <c r="H54">
        <v>225</v>
      </c>
      <c r="I54">
        <v>213</v>
      </c>
      <c r="J54">
        <v>12</v>
      </c>
      <c r="K54">
        <v>29</v>
      </c>
      <c r="L54">
        <v>26</v>
      </c>
      <c r="M54">
        <v>3</v>
      </c>
      <c r="N54">
        <v>37</v>
      </c>
      <c r="O54">
        <v>30</v>
      </c>
      <c r="P54">
        <v>6</v>
      </c>
      <c r="Q54">
        <v>39</v>
      </c>
      <c r="R54">
        <v>35</v>
      </c>
      <c r="S54">
        <v>3</v>
      </c>
      <c r="T54">
        <v>36</v>
      </c>
      <c r="U54">
        <v>33</v>
      </c>
      <c r="V54">
        <v>2</v>
      </c>
    </row>
    <row r="55" spans="1:22">
      <c r="A55" t="s">
        <v>882</v>
      </c>
      <c r="B55">
        <v>1364</v>
      </c>
      <c r="C55">
        <v>1132</v>
      </c>
      <c r="D55">
        <v>232</v>
      </c>
      <c r="E55">
        <v>1059</v>
      </c>
      <c r="F55">
        <v>880</v>
      </c>
      <c r="G55">
        <v>179</v>
      </c>
      <c r="H55">
        <v>415</v>
      </c>
      <c r="I55">
        <v>377</v>
      </c>
      <c r="J55">
        <v>38</v>
      </c>
      <c r="K55">
        <v>54</v>
      </c>
      <c r="L55">
        <v>46</v>
      </c>
      <c r="M55">
        <v>8</v>
      </c>
      <c r="N55">
        <v>84</v>
      </c>
      <c r="O55">
        <v>68</v>
      </c>
      <c r="P55">
        <v>17</v>
      </c>
      <c r="Q55">
        <v>86</v>
      </c>
      <c r="R55">
        <v>79</v>
      </c>
      <c r="S55">
        <v>7</v>
      </c>
      <c r="T55">
        <v>81</v>
      </c>
      <c r="U55">
        <v>60</v>
      </c>
      <c r="V55">
        <v>21</v>
      </c>
    </row>
    <row r="56" spans="1:22">
      <c r="A56" t="s">
        <v>881</v>
      </c>
      <c r="B56">
        <v>718</v>
      </c>
      <c r="C56">
        <v>632</v>
      </c>
      <c r="D56">
        <v>85</v>
      </c>
      <c r="E56">
        <v>573</v>
      </c>
      <c r="F56">
        <v>500</v>
      </c>
      <c r="G56">
        <v>74</v>
      </c>
      <c r="H56">
        <v>225</v>
      </c>
      <c r="I56">
        <v>215</v>
      </c>
      <c r="J56">
        <v>10</v>
      </c>
      <c r="K56">
        <v>34</v>
      </c>
      <c r="L56">
        <v>32</v>
      </c>
      <c r="M56">
        <v>3</v>
      </c>
      <c r="N56">
        <v>30</v>
      </c>
      <c r="O56">
        <v>26</v>
      </c>
      <c r="P56">
        <v>4</v>
      </c>
      <c r="Q56">
        <v>38</v>
      </c>
      <c r="R56">
        <v>37</v>
      </c>
      <c r="S56">
        <v>1</v>
      </c>
      <c r="T56">
        <v>42</v>
      </c>
      <c r="U56">
        <v>39</v>
      </c>
      <c r="V56">
        <v>3</v>
      </c>
    </row>
    <row r="57" spans="1:22">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row>
    <row r="58" spans="1:22">
      <c r="A58" t="s">
        <v>880</v>
      </c>
      <c r="B58">
        <v>1241</v>
      </c>
      <c r="C58">
        <v>1010</v>
      </c>
      <c r="D58">
        <v>231</v>
      </c>
      <c r="E58">
        <v>1027</v>
      </c>
      <c r="F58">
        <v>838</v>
      </c>
      <c r="G58">
        <v>189</v>
      </c>
      <c r="H58">
        <v>447</v>
      </c>
      <c r="I58">
        <v>397</v>
      </c>
      <c r="J58">
        <v>50</v>
      </c>
      <c r="K58">
        <v>54</v>
      </c>
      <c r="L58">
        <v>34</v>
      </c>
      <c r="M58">
        <v>20</v>
      </c>
      <c r="N58">
        <v>31</v>
      </c>
      <c r="O58">
        <v>19</v>
      </c>
      <c r="P58">
        <v>11</v>
      </c>
      <c r="Q58">
        <v>68</v>
      </c>
      <c r="R58">
        <v>62</v>
      </c>
      <c r="S58">
        <v>7</v>
      </c>
      <c r="T58">
        <v>61</v>
      </c>
      <c r="U58">
        <v>57</v>
      </c>
      <c r="V58">
        <v>4</v>
      </c>
    </row>
    <row r="59" spans="1:22">
      <c r="A59" t="s">
        <v>879</v>
      </c>
      <c r="B59">
        <v>358</v>
      </c>
      <c r="C59">
        <v>318</v>
      </c>
      <c r="D59">
        <v>39</v>
      </c>
      <c r="E59">
        <v>287</v>
      </c>
      <c r="F59">
        <v>260</v>
      </c>
      <c r="G59">
        <v>28</v>
      </c>
      <c r="H59">
        <v>110</v>
      </c>
      <c r="I59">
        <v>105</v>
      </c>
      <c r="J59">
        <v>5</v>
      </c>
      <c r="K59">
        <v>15</v>
      </c>
      <c r="L59">
        <v>9</v>
      </c>
      <c r="M59">
        <v>6</v>
      </c>
      <c r="N59">
        <v>10</v>
      </c>
      <c r="O59">
        <v>7</v>
      </c>
      <c r="P59">
        <v>3</v>
      </c>
      <c r="Q59">
        <v>23</v>
      </c>
      <c r="R59">
        <v>21</v>
      </c>
      <c r="S59">
        <v>2</v>
      </c>
      <c r="T59">
        <v>22</v>
      </c>
      <c r="U59">
        <v>22</v>
      </c>
      <c r="V59">
        <v>0</v>
      </c>
    </row>
    <row r="60" spans="1:22">
      <c r="A60" t="s">
        <v>878</v>
      </c>
      <c r="B60">
        <v>120</v>
      </c>
      <c r="C60">
        <v>72</v>
      </c>
      <c r="D60">
        <v>48</v>
      </c>
      <c r="E60">
        <v>95</v>
      </c>
      <c r="F60">
        <v>56</v>
      </c>
      <c r="G60">
        <v>39</v>
      </c>
      <c r="H60">
        <v>39</v>
      </c>
      <c r="I60">
        <v>27</v>
      </c>
      <c r="J60">
        <v>12</v>
      </c>
      <c r="K60">
        <v>7</v>
      </c>
      <c r="L60">
        <v>4</v>
      </c>
      <c r="M60">
        <v>3</v>
      </c>
      <c r="N60">
        <v>4</v>
      </c>
      <c r="O60">
        <v>2</v>
      </c>
      <c r="P60">
        <v>2</v>
      </c>
      <c r="Q60">
        <v>6</v>
      </c>
      <c r="R60">
        <v>6</v>
      </c>
      <c r="S60">
        <v>1</v>
      </c>
      <c r="T60">
        <v>8</v>
      </c>
      <c r="U60">
        <v>5</v>
      </c>
      <c r="V60">
        <v>3</v>
      </c>
    </row>
    <row r="61" spans="1:22">
      <c r="A61" t="s">
        <v>877</v>
      </c>
      <c r="B61">
        <v>109</v>
      </c>
      <c r="C61">
        <v>74</v>
      </c>
      <c r="D61">
        <v>35</v>
      </c>
      <c r="E61">
        <v>87</v>
      </c>
      <c r="F61">
        <v>56</v>
      </c>
      <c r="G61">
        <v>31</v>
      </c>
      <c r="H61">
        <v>28</v>
      </c>
      <c r="I61">
        <v>22</v>
      </c>
      <c r="J61">
        <v>6</v>
      </c>
      <c r="K61">
        <v>4</v>
      </c>
      <c r="L61">
        <v>2</v>
      </c>
      <c r="M61">
        <v>2</v>
      </c>
      <c r="N61">
        <v>2</v>
      </c>
      <c r="O61">
        <v>1</v>
      </c>
      <c r="P61">
        <v>1</v>
      </c>
      <c r="Q61">
        <v>8</v>
      </c>
      <c r="R61">
        <v>8</v>
      </c>
      <c r="S61">
        <v>1</v>
      </c>
      <c r="T61">
        <v>8</v>
      </c>
      <c r="U61">
        <v>8</v>
      </c>
      <c r="V61">
        <v>1</v>
      </c>
    </row>
    <row r="62" spans="1:22">
      <c r="A62" t="s">
        <v>876</v>
      </c>
      <c r="B62">
        <v>1099</v>
      </c>
      <c r="C62">
        <v>624</v>
      </c>
      <c r="D62">
        <v>475</v>
      </c>
      <c r="E62">
        <v>879</v>
      </c>
      <c r="F62">
        <v>495</v>
      </c>
      <c r="G62">
        <v>384</v>
      </c>
      <c r="H62">
        <v>308</v>
      </c>
      <c r="I62">
        <v>227</v>
      </c>
      <c r="J62">
        <v>82</v>
      </c>
      <c r="K62">
        <v>48</v>
      </c>
      <c r="L62">
        <v>19</v>
      </c>
      <c r="M62">
        <v>30</v>
      </c>
      <c r="N62">
        <v>15</v>
      </c>
      <c r="O62">
        <v>7</v>
      </c>
      <c r="P62">
        <v>8</v>
      </c>
      <c r="Q62">
        <v>57</v>
      </c>
      <c r="R62">
        <v>46</v>
      </c>
      <c r="S62">
        <v>11</v>
      </c>
      <c r="T62">
        <v>100</v>
      </c>
      <c r="U62">
        <v>57</v>
      </c>
      <c r="V62">
        <v>43</v>
      </c>
    </row>
    <row r="63" spans="1:22">
      <c r="A63" t="s">
        <v>875</v>
      </c>
      <c r="B63">
        <v>373</v>
      </c>
      <c r="C63">
        <v>242</v>
      </c>
      <c r="D63">
        <v>131</v>
      </c>
      <c r="E63">
        <v>304</v>
      </c>
      <c r="F63">
        <v>198</v>
      </c>
      <c r="G63">
        <v>106</v>
      </c>
      <c r="H63">
        <v>102</v>
      </c>
      <c r="I63">
        <v>79</v>
      </c>
      <c r="J63">
        <v>24</v>
      </c>
      <c r="K63">
        <v>14</v>
      </c>
      <c r="L63">
        <v>6</v>
      </c>
      <c r="M63">
        <v>8</v>
      </c>
      <c r="N63">
        <v>10</v>
      </c>
      <c r="O63">
        <v>6</v>
      </c>
      <c r="P63">
        <v>4</v>
      </c>
      <c r="Q63">
        <v>20</v>
      </c>
      <c r="R63">
        <v>13</v>
      </c>
      <c r="S63">
        <v>7</v>
      </c>
      <c r="T63">
        <v>26</v>
      </c>
      <c r="U63">
        <v>19</v>
      </c>
      <c r="V63">
        <v>7</v>
      </c>
    </row>
    <row r="64" spans="1:22">
      <c r="A64" t="s">
        <v>874</v>
      </c>
      <c r="B64">
        <v>127</v>
      </c>
      <c r="C64">
        <v>64</v>
      </c>
      <c r="D64">
        <v>63</v>
      </c>
      <c r="E64">
        <v>101</v>
      </c>
      <c r="F64">
        <v>50</v>
      </c>
      <c r="G64">
        <v>51</v>
      </c>
      <c r="H64">
        <v>23</v>
      </c>
      <c r="I64">
        <v>16</v>
      </c>
      <c r="J64">
        <v>7</v>
      </c>
      <c r="K64">
        <v>6</v>
      </c>
      <c r="L64">
        <v>2</v>
      </c>
      <c r="M64">
        <v>4</v>
      </c>
      <c r="N64">
        <v>2</v>
      </c>
      <c r="O64" t="s">
        <v>19</v>
      </c>
      <c r="P64">
        <v>2</v>
      </c>
      <c r="Q64">
        <v>9</v>
      </c>
      <c r="R64">
        <v>4</v>
      </c>
      <c r="S64">
        <v>6</v>
      </c>
      <c r="T64">
        <v>10</v>
      </c>
      <c r="U64">
        <v>8</v>
      </c>
      <c r="V64">
        <v>1</v>
      </c>
    </row>
    <row r="65" spans="1:22">
      <c r="A65" t="s">
        <v>873</v>
      </c>
      <c r="B65">
        <v>663</v>
      </c>
      <c r="C65">
        <v>575</v>
      </c>
      <c r="D65">
        <v>89</v>
      </c>
      <c r="E65">
        <v>550</v>
      </c>
      <c r="F65">
        <v>482</v>
      </c>
      <c r="G65">
        <v>69</v>
      </c>
      <c r="H65">
        <v>256</v>
      </c>
      <c r="I65">
        <v>239</v>
      </c>
      <c r="J65">
        <v>17</v>
      </c>
      <c r="K65">
        <v>27</v>
      </c>
      <c r="L65">
        <v>18</v>
      </c>
      <c r="M65">
        <v>8</v>
      </c>
      <c r="N65">
        <v>15</v>
      </c>
      <c r="O65">
        <v>11</v>
      </c>
      <c r="P65">
        <v>4</v>
      </c>
      <c r="Q65">
        <v>33</v>
      </c>
      <c r="R65">
        <v>32</v>
      </c>
      <c r="S65">
        <v>1</v>
      </c>
      <c r="T65">
        <v>39</v>
      </c>
      <c r="U65">
        <v>32</v>
      </c>
      <c r="V65">
        <v>7</v>
      </c>
    </row>
    <row r="66" spans="1:22">
      <c r="A66" t="s">
        <v>872</v>
      </c>
      <c r="B66">
        <v>248</v>
      </c>
      <c r="C66">
        <v>172</v>
      </c>
      <c r="D66">
        <v>76</v>
      </c>
      <c r="E66">
        <v>199</v>
      </c>
      <c r="F66">
        <v>138</v>
      </c>
      <c r="G66">
        <v>61</v>
      </c>
      <c r="H66">
        <v>56</v>
      </c>
      <c r="I66">
        <v>45</v>
      </c>
      <c r="J66">
        <v>11</v>
      </c>
      <c r="K66">
        <v>13</v>
      </c>
      <c r="L66">
        <v>9</v>
      </c>
      <c r="M66">
        <v>4</v>
      </c>
      <c r="N66">
        <v>5</v>
      </c>
      <c r="O66">
        <v>2</v>
      </c>
      <c r="P66">
        <v>3</v>
      </c>
      <c r="Q66">
        <v>14</v>
      </c>
      <c r="R66">
        <v>10</v>
      </c>
      <c r="S66">
        <v>4</v>
      </c>
      <c r="T66">
        <v>17</v>
      </c>
      <c r="U66">
        <v>13</v>
      </c>
      <c r="V66">
        <v>4</v>
      </c>
    </row>
    <row r="67" spans="1:22">
      <c r="A67" t="s">
        <v>871</v>
      </c>
      <c r="B67">
        <v>296</v>
      </c>
      <c r="C67">
        <v>217</v>
      </c>
      <c r="D67">
        <v>79</v>
      </c>
      <c r="E67">
        <v>247</v>
      </c>
      <c r="F67">
        <v>183</v>
      </c>
      <c r="G67">
        <v>64</v>
      </c>
      <c r="H67">
        <v>84</v>
      </c>
      <c r="I67">
        <v>69</v>
      </c>
      <c r="J67">
        <v>15</v>
      </c>
      <c r="K67">
        <v>10</v>
      </c>
      <c r="L67">
        <v>4</v>
      </c>
      <c r="M67">
        <v>6</v>
      </c>
      <c r="N67">
        <v>7</v>
      </c>
      <c r="O67">
        <v>2</v>
      </c>
      <c r="P67">
        <v>5</v>
      </c>
      <c r="Q67">
        <v>18</v>
      </c>
      <c r="R67">
        <v>15</v>
      </c>
      <c r="S67">
        <v>3</v>
      </c>
      <c r="T67">
        <v>14</v>
      </c>
      <c r="U67">
        <v>14</v>
      </c>
      <c r="V67">
        <v>1</v>
      </c>
    </row>
    <row r="68" spans="1:22">
      <c r="A68" t="s">
        <v>870</v>
      </c>
      <c r="B68">
        <v>642</v>
      </c>
      <c r="C68">
        <v>418</v>
      </c>
      <c r="D68">
        <v>224</v>
      </c>
      <c r="E68">
        <v>521</v>
      </c>
      <c r="F68">
        <v>330</v>
      </c>
      <c r="G68">
        <v>191</v>
      </c>
      <c r="H68">
        <v>157</v>
      </c>
      <c r="I68">
        <v>126</v>
      </c>
      <c r="J68">
        <v>31</v>
      </c>
      <c r="K68">
        <v>22</v>
      </c>
      <c r="L68">
        <v>12</v>
      </c>
      <c r="M68">
        <v>10</v>
      </c>
      <c r="N68">
        <v>21</v>
      </c>
      <c r="O68">
        <v>13</v>
      </c>
      <c r="P68">
        <v>8</v>
      </c>
      <c r="Q68">
        <v>39</v>
      </c>
      <c r="R68">
        <v>28</v>
      </c>
      <c r="S68">
        <v>11</v>
      </c>
      <c r="T68">
        <v>40</v>
      </c>
      <c r="U68">
        <v>35</v>
      </c>
      <c r="V68">
        <v>5</v>
      </c>
    </row>
    <row r="69" spans="1:22">
      <c r="A69" t="s">
        <v>869</v>
      </c>
      <c r="B69">
        <v>614</v>
      </c>
      <c r="C69">
        <v>434</v>
      </c>
      <c r="D69">
        <v>180</v>
      </c>
      <c r="E69">
        <v>517</v>
      </c>
      <c r="F69">
        <v>364</v>
      </c>
      <c r="G69">
        <v>153</v>
      </c>
      <c r="H69">
        <v>251</v>
      </c>
      <c r="I69">
        <v>210</v>
      </c>
      <c r="J69">
        <v>40</v>
      </c>
      <c r="K69">
        <v>25</v>
      </c>
      <c r="L69">
        <v>13</v>
      </c>
      <c r="M69">
        <v>12</v>
      </c>
      <c r="N69">
        <v>13</v>
      </c>
      <c r="O69">
        <v>8</v>
      </c>
      <c r="P69">
        <v>5</v>
      </c>
      <c r="Q69">
        <v>33</v>
      </c>
      <c r="R69">
        <v>29</v>
      </c>
      <c r="S69">
        <v>4</v>
      </c>
      <c r="T69">
        <v>26</v>
      </c>
      <c r="U69">
        <v>20</v>
      </c>
      <c r="V69">
        <v>6</v>
      </c>
    </row>
    <row r="70" spans="1:22">
      <c r="A70" t="s">
        <v>868</v>
      </c>
      <c r="B70">
        <v>512</v>
      </c>
      <c r="C70">
        <v>362</v>
      </c>
      <c r="D70">
        <v>150</v>
      </c>
      <c r="E70">
        <v>386</v>
      </c>
      <c r="F70">
        <v>266</v>
      </c>
      <c r="G70">
        <v>120</v>
      </c>
      <c r="H70">
        <v>146</v>
      </c>
      <c r="I70">
        <v>114</v>
      </c>
      <c r="J70">
        <v>33</v>
      </c>
      <c r="K70">
        <v>22</v>
      </c>
      <c r="L70">
        <v>10</v>
      </c>
      <c r="M70">
        <v>12</v>
      </c>
      <c r="N70">
        <v>15</v>
      </c>
      <c r="O70">
        <v>9</v>
      </c>
      <c r="P70">
        <v>6</v>
      </c>
      <c r="Q70">
        <v>44</v>
      </c>
      <c r="R70">
        <v>36</v>
      </c>
      <c r="S70">
        <v>8</v>
      </c>
      <c r="T70">
        <v>45</v>
      </c>
      <c r="U70">
        <v>40</v>
      </c>
      <c r="V70">
        <v>5</v>
      </c>
    </row>
    <row r="71" spans="1:22">
      <c r="A71" t="s">
        <v>867</v>
      </c>
      <c r="B71">
        <v>208</v>
      </c>
      <c r="C71">
        <v>146</v>
      </c>
      <c r="D71">
        <v>62</v>
      </c>
      <c r="E71">
        <v>168</v>
      </c>
      <c r="F71">
        <v>119</v>
      </c>
      <c r="G71">
        <v>49</v>
      </c>
      <c r="H71">
        <v>68</v>
      </c>
      <c r="I71">
        <v>61</v>
      </c>
      <c r="J71">
        <v>8</v>
      </c>
      <c r="K71">
        <v>7</v>
      </c>
      <c r="L71">
        <v>1</v>
      </c>
      <c r="M71">
        <v>6</v>
      </c>
      <c r="N71">
        <v>8</v>
      </c>
      <c r="O71">
        <v>4</v>
      </c>
      <c r="P71">
        <v>4</v>
      </c>
      <c r="Q71">
        <v>13</v>
      </c>
      <c r="R71">
        <v>10</v>
      </c>
      <c r="S71">
        <v>3</v>
      </c>
      <c r="T71">
        <v>13</v>
      </c>
      <c r="U71">
        <v>11</v>
      </c>
      <c r="V71">
        <v>2</v>
      </c>
    </row>
    <row r="72" spans="1:22">
      <c r="A72" t="s">
        <v>866</v>
      </c>
      <c r="B72">
        <v>417</v>
      </c>
      <c r="C72">
        <v>267</v>
      </c>
      <c r="D72">
        <v>150</v>
      </c>
      <c r="E72">
        <v>332</v>
      </c>
      <c r="F72">
        <v>204</v>
      </c>
      <c r="G72">
        <v>128</v>
      </c>
      <c r="H72">
        <v>126</v>
      </c>
      <c r="I72">
        <v>98</v>
      </c>
      <c r="J72">
        <v>28</v>
      </c>
      <c r="K72">
        <v>20</v>
      </c>
      <c r="L72">
        <v>9</v>
      </c>
      <c r="M72">
        <v>11</v>
      </c>
      <c r="N72">
        <v>11</v>
      </c>
      <c r="O72">
        <v>4</v>
      </c>
      <c r="P72">
        <v>7</v>
      </c>
      <c r="Q72">
        <v>25</v>
      </c>
      <c r="R72">
        <v>24</v>
      </c>
      <c r="S72">
        <v>1</v>
      </c>
      <c r="T72">
        <v>29</v>
      </c>
      <c r="U72">
        <v>27</v>
      </c>
      <c r="V72">
        <v>2</v>
      </c>
    </row>
    <row r="73" spans="1:22">
      <c r="A73" t="s">
        <v>865</v>
      </c>
      <c r="B73">
        <v>679</v>
      </c>
      <c r="C73">
        <v>483</v>
      </c>
      <c r="D73">
        <v>196</v>
      </c>
      <c r="E73">
        <v>520</v>
      </c>
      <c r="F73">
        <v>375</v>
      </c>
      <c r="G73">
        <v>145</v>
      </c>
      <c r="H73">
        <v>202</v>
      </c>
      <c r="I73">
        <v>167</v>
      </c>
      <c r="J73">
        <v>36</v>
      </c>
      <c r="K73">
        <v>45</v>
      </c>
      <c r="L73">
        <v>22</v>
      </c>
      <c r="M73">
        <v>23</v>
      </c>
      <c r="N73">
        <v>20</v>
      </c>
      <c r="O73">
        <v>9</v>
      </c>
      <c r="P73">
        <v>11</v>
      </c>
      <c r="Q73">
        <v>45</v>
      </c>
      <c r="R73">
        <v>38</v>
      </c>
      <c r="S73">
        <v>7</v>
      </c>
      <c r="T73">
        <v>50</v>
      </c>
      <c r="U73">
        <v>40</v>
      </c>
      <c r="V73">
        <v>9</v>
      </c>
    </row>
    <row r="74" spans="1:22">
      <c r="A74" t="s">
        <v>864</v>
      </c>
      <c r="B74">
        <v>346</v>
      </c>
      <c r="C74">
        <v>268</v>
      </c>
      <c r="D74">
        <v>78</v>
      </c>
      <c r="E74">
        <v>285</v>
      </c>
      <c r="F74">
        <v>226</v>
      </c>
      <c r="G74">
        <v>59</v>
      </c>
      <c r="H74">
        <v>137</v>
      </c>
      <c r="I74">
        <v>123</v>
      </c>
      <c r="J74">
        <v>15</v>
      </c>
      <c r="K74">
        <v>8</v>
      </c>
      <c r="L74">
        <v>4</v>
      </c>
      <c r="M74">
        <v>5</v>
      </c>
      <c r="N74">
        <v>14</v>
      </c>
      <c r="O74">
        <v>8</v>
      </c>
      <c r="P74">
        <v>6</v>
      </c>
      <c r="Q74">
        <v>17</v>
      </c>
      <c r="R74">
        <v>12</v>
      </c>
      <c r="S74">
        <v>5</v>
      </c>
      <c r="T74">
        <v>21</v>
      </c>
      <c r="U74">
        <v>18</v>
      </c>
      <c r="V74">
        <v>3</v>
      </c>
    </row>
    <row r="75" spans="1:22">
      <c r="A75" t="s">
        <v>863</v>
      </c>
      <c r="B75">
        <v>405</v>
      </c>
      <c r="C75">
        <v>325</v>
      </c>
      <c r="D75">
        <v>80</v>
      </c>
      <c r="E75">
        <v>317</v>
      </c>
      <c r="F75">
        <v>254</v>
      </c>
      <c r="G75">
        <v>63</v>
      </c>
      <c r="H75">
        <v>105</v>
      </c>
      <c r="I75">
        <v>90</v>
      </c>
      <c r="J75">
        <v>15</v>
      </c>
      <c r="K75">
        <v>27</v>
      </c>
      <c r="L75">
        <v>21</v>
      </c>
      <c r="M75">
        <v>6</v>
      </c>
      <c r="N75">
        <v>17</v>
      </c>
      <c r="O75">
        <v>12</v>
      </c>
      <c r="P75">
        <v>5</v>
      </c>
      <c r="Q75">
        <v>22</v>
      </c>
      <c r="R75">
        <v>19</v>
      </c>
      <c r="S75">
        <v>3</v>
      </c>
      <c r="T75">
        <v>23</v>
      </c>
      <c r="U75">
        <v>20</v>
      </c>
      <c r="V75">
        <v>3</v>
      </c>
    </row>
    <row r="76" spans="1:22">
      <c r="A76" t="s">
        <v>862</v>
      </c>
      <c r="B76">
        <v>445</v>
      </c>
      <c r="C76">
        <v>361</v>
      </c>
      <c r="D76">
        <v>84</v>
      </c>
      <c r="E76">
        <v>338</v>
      </c>
      <c r="F76">
        <v>283</v>
      </c>
      <c r="G76">
        <v>55</v>
      </c>
      <c r="H76">
        <v>156</v>
      </c>
      <c r="I76">
        <v>141</v>
      </c>
      <c r="J76">
        <v>15</v>
      </c>
      <c r="K76">
        <v>23</v>
      </c>
      <c r="L76">
        <v>14</v>
      </c>
      <c r="M76">
        <v>10</v>
      </c>
      <c r="N76">
        <v>20</v>
      </c>
      <c r="O76">
        <v>14</v>
      </c>
      <c r="P76">
        <v>6</v>
      </c>
      <c r="Q76">
        <v>28</v>
      </c>
      <c r="R76">
        <v>24</v>
      </c>
      <c r="S76">
        <v>5</v>
      </c>
      <c r="T76">
        <v>35</v>
      </c>
      <c r="U76">
        <v>26</v>
      </c>
      <c r="V76">
        <v>9</v>
      </c>
    </row>
    <row r="77" spans="1:22">
      <c r="A77" t="s">
        <v>861</v>
      </c>
      <c r="B77">
        <v>603</v>
      </c>
      <c r="C77">
        <v>515</v>
      </c>
      <c r="D77">
        <v>88</v>
      </c>
      <c r="E77">
        <v>476</v>
      </c>
      <c r="F77">
        <v>400</v>
      </c>
      <c r="G77">
        <v>76</v>
      </c>
      <c r="H77">
        <v>227</v>
      </c>
      <c r="I77">
        <v>198</v>
      </c>
      <c r="J77">
        <v>29</v>
      </c>
      <c r="K77">
        <v>34</v>
      </c>
      <c r="L77">
        <v>30</v>
      </c>
      <c r="M77">
        <v>4</v>
      </c>
      <c r="N77">
        <v>36</v>
      </c>
      <c r="O77">
        <v>31</v>
      </c>
      <c r="P77">
        <v>4</v>
      </c>
      <c r="Q77">
        <v>31</v>
      </c>
      <c r="R77">
        <v>30</v>
      </c>
      <c r="S77">
        <v>1</v>
      </c>
      <c r="T77">
        <v>27</v>
      </c>
      <c r="U77">
        <v>25</v>
      </c>
      <c r="V77">
        <v>2</v>
      </c>
    </row>
    <row r="78" spans="1:22">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row>
    <row r="79" spans="1:22">
      <c r="A79" t="s">
        <v>859</v>
      </c>
      <c r="B79">
        <v>143</v>
      </c>
      <c r="C79">
        <v>104</v>
      </c>
      <c r="D79">
        <v>39</v>
      </c>
      <c r="E79">
        <v>112</v>
      </c>
      <c r="F79">
        <v>81</v>
      </c>
      <c r="G79">
        <v>31</v>
      </c>
      <c r="H79">
        <v>56</v>
      </c>
      <c r="I79">
        <v>45</v>
      </c>
      <c r="J79">
        <v>11</v>
      </c>
      <c r="K79">
        <v>7</v>
      </c>
      <c r="L79">
        <v>4</v>
      </c>
      <c r="M79">
        <v>3</v>
      </c>
      <c r="N79">
        <v>7</v>
      </c>
      <c r="O79">
        <v>5</v>
      </c>
      <c r="P79">
        <v>2</v>
      </c>
      <c r="Q79">
        <v>8</v>
      </c>
      <c r="R79">
        <v>7</v>
      </c>
      <c r="S79">
        <v>1</v>
      </c>
      <c r="T79">
        <v>9</v>
      </c>
      <c r="U79">
        <v>8</v>
      </c>
      <c r="V79">
        <v>2</v>
      </c>
    </row>
    <row r="80" spans="1:22">
      <c r="A80" t="s">
        <v>858</v>
      </c>
      <c r="B80">
        <v>164</v>
      </c>
      <c r="C80">
        <v>129</v>
      </c>
      <c r="D80">
        <v>35</v>
      </c>
      <c r="E80">
        <v>132</v>
      </c>
      <c r="F80">
        <v>105</v>
      </c>
      <c r="G80">
        <v>27</v>
      </c>
      <c r="H80">
        <v>56</v>
      </c>
      <c r="I80">
        <v>48</v>
      </c>
      <c r="J80">
        <v>8</v>
      </c>
      <c r="K80">
        <v>2</v>
      </c>
      <c r="L80">
        <v>1</v>
      </c>
      <c r="M80">
        <v>1</v>
      </c>
      <c r="N80">
        <v>9</v>
      </c>
      <c r="O80">
        <v>8</v>
      </c>
      <c r="P80">
        <v>2</v>
      </c>
      <c r="Q80">
        <v>10</v>
      </c>
      <c r="R80">
        <v>7</v>
      </c>
      <c r="S80">
        <v>4</v>
      </c>
      <c r="T80">
        <v>11</v>
      </c>
      <c r="U80">
        <v>8</v>
      </c>
      <c r="V80">
        <v>3</v>
      </c>
    </row>
    <row r="81" spans="1:22">
      <c r="A81" t="s">
        <v>857</v>
      </c>
      <c r="B81">
        <v>16</v>
      </c>
      <c r="C81">
        <v>14</v>
      </c>
      <c r="D81">
        <v>2</v>
      </c>
      <c r="E81">
        <v>13</v>
      </c>
      <c r="F81">
        <v>11</v>
      </c>
      <c r="G81">
        <v>2</v>
      </c>
      <c r="H81">
        <v>8</v>
      </c>
      <c r="I81">
        <v>8</v>
      </c>
      <c r="J81" t="s">
        <v>19</v>
      </c>
      <c r="K81" t="s">
        <v>19</v>
      </c>
      <c r="L81" t="s">
        <v>19</v>
      </c>
      <c r="M81" t="s">
        <v>19</v>
      </c>
      <c r="N81">
        <v>1</v>
      </c>
      <c r="O81">
        <v>1</v>
      </c>
      <c r="P81" t="s">
        <v>19</v>
      </c>
      <c r="Q81">
        <v>1</v>
      </c>
      <c r="R81">
        <v>1</v>
      </c>
      <c r="S81" t="s">
        <v>19</v>
      </c>
      <c r="T81">
        <v>1</v>
      </c>
      <c r="U81">
        <v>1</v>
      </c>
      <c r="V81" t="s">
        <v>19</v>
      </c>
    </row>
    <row r="82" spans="1:22">
      <c r="A82" t="s">
        <v>856</v>
      </c>
      <c r="B82">
        <v>70</v>
      </c>
      <c r="C82">
        <v>61</v>
      </c>
      <c r="D82">
        <v>9</v>
      </c>
      <c r="E82">
        <v>55</v>
      </c>
      <c r="F82">
        <v>49</v>
      </c>
      <c r="G82">
        <v>6</v>
      </c>
      <c r="H82">
        <v>31</v>
      </c>
      <c r="I82">
        <v>30</v>
      </c>
      <c r="J82">
        <v>1</v>
      </c>
      <c r="K82">
        <v>4</v>
      </c>
      <c r="L82">
        <v>2</v>
      </c>
      <c r="M82">
        <v>2</v>
      </c>
      <c r="N82">
        <v>3</v>
      </c>
      <c r="O82">
        <v>3</v>
      </c>
      <c r="P82" t="s">
        <v>19</v>
      </c>
      <c r="Q82">
        <v>4</v>
      </c>
      <c r="R82">
        <v>4</v>
      </c>
      <c r="S82" t="s">
        <v>19</v>
      </c>
      <c r="T82">
        <v>3</v>
      </c>
      <c r="U82">
        <v>3</v>
      </c>
      <c r="V82" t="s">
        <v>19</v>
      </c>
    </row>
    <row r="83" spans="1:22">
      <c r="A83" t="s">
        <v>855</v>
      </c>
      <c r="B83">
        <v>306</v>
      </c>
      <c r="C83">
        <v>240</v>
      </c>
      <c r="D83">
        <v>66</v>
      </c>
      <c r="E83">
        <v>240</v>
      </c>
      <c r="F83">
        <v>201</v>
      </c>
      <c r="G83">
        <v>39</v>
      </c>
      <c r="H83">
        <v>88</v>
      </c>
      <c r="I83">
        <v>80</v>
      </c>
      <c r="J83">
        <v>8</v>
      </c>
      <c r="K83">
        <v>14</v>
      </c>
      <c r="L83">
        <v>8</v>
      </c>
      <c r="M83">
        <v>6</v>
      </c>
      <c r="N83">
        <v>7</v>
      </c>
      <c r="O83">
        <v>3</v>
      </c>
      <c r="P83">
        <v>4</v>
      </c>
      <c r="Q83">
        <v>19</v>
      </c>
      <c r="R83">
        <v>15</v>
      </c>
      <c r="S83">
        <v>3</v>
      </c>
      <c r="T83">
        <v>25</v>
      </c>
      <c r="U83">
        <v>12</v>
      </c>
      <c r="V83">
        <v>13</v>
      </c>
    </row>
    <row r="84" spans="1:22">
      <c r="A84" t="s">
        <v>854</v>
      </c>
      <c r="B84">
        <v>301</v>
      </c>
      <c r="C84">
        <v>262</v>
      </c>
      <c r="D84">
        <v>38</v>
      </c>
      <c r="E84">
        <v>227</v>
      </c>
      <c r="F84">
        <v>198</v>
      </c>
      <c r="G84">
        <v>29</v>
      </c>
      <c r="H84">
        <v>82</v>
      </c>
      <c r="I84">
        <v>79</v>
      </c>
      <c r="J84">
        <v>3</v>
      </c>
      <c r="K84">
        <v>15</v>
      </c>
      <c r="L84">
        <v>12</v>
      </c>
      <c r="M84">
        <v>3</v>
      </c>
      <c r="N84">
        <v>20</v>
      </c>
      <c r="O84">
        <v>17</v>
      </c>
      <c r="P84">
        <v>3</v>
      </c>
      <c r="Q84">
        <v>21</v>
      </c>
      <c r="R84">
        <v>18</v>
      </c>
      <c r="S84">
        <v>2</v>
      </c>
      <c r="T84">
        <v>19</v>
      </c>
      <c r="U84">
        <v>17</v>
      </c>
      <c r="V84">
        <v>2</v>
      </c>
    </row>
    <row r="85" spans="1:22">
      <c r="A85" t="s">
        <v>853</v>
      </c>
      <c r="B85">
        <v>284</v>
      </c>
      <c r="C85">
        <v>245</v>
      </c>
      <c r="D85">
        <v>39</v>
      </c>
      <c r="E85">
        <v>214</v>
      </c>
      <c r="F85">
        <v>184</v>
      </c>
      <c r="G85">
        <v>30</v>
      </c>
      <c r="H85">
        <v>60</v>
      </c>
      <c r="I85">
        <v>55</v>
      </c>
      <c r="J85">
        <v>5</v>
      </c>
      <c r="K85">
        <v>9</v>
      </c>
      <c r="L85">
        <v>6</v>
      </c>
      <c r="M85">
        <v>3</v>
      </c>
      <c r="N85">
        <v>22</v>
      </c>
      <c r="O85">
        <v>18</v>
      </c>
      <c r="P85">
        <v>4</v>
      </c>
      <c r="Q85">
        <v>17</v>
      </c>
      <c r="R85">
        <v>17</v>
      </c>
      <c r="S85" t="s">
        <v>19</v>
      </c>
      <c r="T85">
        <v>22</v>
      </c>
      <c r="U85">
        <v>20</v>
      </c>
      <c r="V85">
        <v>2</v>
      </c>
    </row>
    <row r="86" spans="1:22">
      <c r="A86" t="s">
        <v>852</v>
      </c>
      <c r="B86">
        <v>177</v>
      </c>
      <c r="C86">
        <v>136</v>
      </c>
      <c r="D86">
        <v>41</v>
      </c>
      <c r="E86">
        <v>139</v>
      </c>
      <c r="F86">
        <v>109</v>
      </c>
      <c r="G86">
        <v>30</v>
      </c>
      <c r="H86">
        <v>52</v>
      </c>
      <c r="I86">
        <v>46</v>
      </c>
      <c r="J86">
        <v>6</v>
      </c>
      <c r="K86">
        <v>8</v>
      </c>
      <c r="L86">
        <v>5</v>
      </c>
      <c r="M86">
        <v>4</v>
      </c>
      <c r="N86">
        <v>14</v>
      </c>
      <c r="O86">
        <v>9</v>
      </c>
      <c r="P86">
        <v>5</v>
      </c>
      <c r="Q86">
        <v>10</v>
      </c>
      <c r="R86">
        <v>9</v>
      </c>
      <c r="S86">
        <v>1</v>
      </c>
      <c r="T86">
        <v>6</v>
      </c>
      <c r="U86">
        <v>5</v>
      </c>
      <c r="V86">
        <v>2</v>
      </c>
    </row>
    <row r="87" spans="1:22">
      <c r="A87" t="s">
        <v>851</v>
      </c>
      <c r="B87">
        <v>158</v>
      </c>
      <c r="C87">
        <v>98</v>
      </c>
      <c r="D87">
        <v>59</v>
      </c>
      <c r="E87">
        <v>131</v>
      </c>
      <c r="F87">
        <v>79</v>
      </c>
      <c r="G87">
        <v>52</v>
      </c>
      <c r="H87">
        <v>49</v>
      </c>
      <c r="I87">
        <v>37</v>
      </c>
      <c r="J87">
        <v>12</v>
      </c>
      <c r="K87">
        <v>5</v>
      </c>
      <c r="L87">
        <v>4</v>
      </c>
      <c r="M87">
        <v>2</v>
      </c>
      <c r="N87">
        <v>10</v>
      </c>
      <c r="O87">
        <v>7</v>
      </c>
      <c r="P87">
        <v>3</v>
      </c>
      <c r="Q87">
        <v>6</v>
      </c>
      <c r="R87">
        <v>5</v>
      </c>
      <c r="S87">
        <v>1</v>
      </c>
      <c r="T87">
        <v>6</v>
      </c>
      <c r="U87">
        <v>4</v>
      </c>
      <c r="V87">
        <v>1</v>
      </c>
    </row>
    <row r="88" spans="1:22">
      <c r="A88" t="s">
        <v>850</v>
      </c>
      <c r="B88">
        <v>224</v>
      </c>
      <c r="C88">
        <v>177</v>
      </c>
      <c r="D88">
        <v>47</v>
      </c>
      <c r="E88">
        <v>186</v>
      </c>
      <c r="F88">
        <v>147</v>
      </c>
      <c r="G88">
        <v>39</v>
      </c>
      <c r="H88">
        <v>57</v>
      </c>
      <c r="I88">
        <v>50</v>
      </c>
      <c r="J88">
        <v>6</v>
      </c>
      <c r="K88">
        <v>8</v>
      </c>
      <c r="L88">
        <v>5</v>
      </c>
      <c r="M88">
        <v>3</v>
      </c>
      <c r="N88">
        <v>10</v>
      </c>
      <c r="O88">
        <v>8</v>
      </c>
      <c r="P88">
        <v>2</v>
      </c>
      <c r="Q88">
        <v>11</v>
      </c>
      <c r="R88">
        <v>9</v>
      </c>
      <c r="S88">
        <v>2</v>
      </c>
      <c r="T88">
        <v>9</v>
      </c>
      <c r="U88">
        <v>8</v>
      </c>
      <c r="V88">
        <v>2</v>
      </c>
    </row>
    <row r="89" spans="1:22">
      <c r="A89" t="s">
        <v>849</v>
      </c>
      <c r="B89">
        <v>55</v>
      </c>
      <c r="C89">
        <v>36</v>
      </c>
      <c r="D89">
        <v>19</v>
      </c>
      <c r="E89">
        <v>46</v>
      </c>
      <c r="F89">
        <v>29</v>
      </c>
      <c r="G89">
        <v>17</v>
      </c>
      <c r="H89">
        <v>25</v>
      </c>
      <c r="I89">
        <v>21</v>
      </c>
      <c r="J89">
        <v>4</v>
      </c>
      <c r="K89">
        <v>2</v>
      </c>
      <c r="L89">
        <v>2</v>
      </c>
      <c r="M89">
        <v>0</v>
      </c>
      <c r="N89">
        <v>0</v>
      </c>
      <c r="O89" t="s">
        <v>19</v>
      </c>
      <c r="P89">
        <v>0</v>
      </c>
      <c r="Q89">
        <v>3</v>
      </c>
      <c r="R89">
        <v>3</v>
      </c>
      <c r="S89" t="s">
        <v>19</v>
      </c>
      <c r="T89">
        <v>4</v>
      </c>
      <c r="U89">
        <v>2</v>
      </c>
      <c r="V89">
        <v>2</v>
      </c>
    </row>
    <row r="90" spans="1:22">
      <c r="A90" t="s">
        <v>848</v>
      </c>
      <c r="B90">
        <v>45</v>
      </c>
      <c r="C90">
        <v>31</v>
      </c>
      <c r="D90">
        <v>14</v>
      </c>
      <c r="E90">
        <v>32</v>
      </c>
      <c r="F90">
        <v>21</v>
      </c>
      <c r="G90">
        <v>10</v>
      </c>
      <c r="H90">
        <v>11</v>
      </c>
      <c r="I90">
        <v>7</v>
      </c>
      <c r="J90">
        <v>4</v>
      </c>
      <c r="K90" t="s">
        <v>19</v>
      </c>
      <c r="L90" t="s">
        <v>19</v>
      </c>
      <c r="M90" t="s">
        <v>19</v>
      </c>
      <c r="N90">
        <v>3</v>
      </c>
      <c r="O90">
        <v>1</v>
      </c>
      <c r="P90">
        <v>2</v>
      </c>
      <c r="Q90">
        <v>4</v>
      </c>
      <c r="R90">
        <v>4</v>
      </c>
      <c r="S90" t="s">
        <v>19</v>
      </c>
      <c r="T90">
        <v>7</v>
      </c>
      <c r="U90">
        <v>5</v>
      </c>
      <c r="V90">
        <v>2</v>
      </c>
    </row>
    <row r="91" spans="1:22">
      <c r="A91" t="s">
        <v>847</v>
      </c>
      <c r="B91">
        <v>73</v>
      </c>
      <c r="C91">
        <v>45</v>
      </c>
      <c r="D91">
        <v>28</v>
      </c>
      <c r="E91">
        <v>59</v>
      </c>
      <c r="F91">
        <v>33</v>
      </c>
      <c r="G91">
        <v>26</v>
      </c>
      <c r="H91">
        <v>23</v>
      </c>
      <c r="I91">
        <v>17</v>
      </c>
      <c r="J91">
        <v>6</v>
      </c>
      <c r="K91">
        <v>3</v>
      </c>
      <c r="L91">
        <v>2</v>
      </c>
      <c r="M91">
        <v>1</v>
      </c>
      <c r="N91">
        <v>2</v>
      </c>
      <c r="O91">
        <v>1</v>
      </c>
      <c r="P91">
        <v>1</v>
      </c>
      <c r="Q91">
        <v>4</v>
      </c>
      <c r="R91">
        <v>4</v>
      </c>
      <c r="S91" t="s">
        <v>19</v>
      </c>
      <c r="T91">
        <v>6</v>
      </c>
      <c r="U91">
        <v>5</v>
      </c>
      <c r="V91">
        <v>1</v>
      </c>
    </row>
    <row r="92" spans="1:22">
      <c r="A92" t="s">
        <v>846</v>
      </c>
      <c r="B92">
        <v>75</v>
      </c>
      <c r="C92">
        <v>46</v>
      </c>
      <c r="D92">
        <v>29</v>
      </c>
      <c r="E92">
        <v>60</v>
      </c>
      <c r="F92">
        <v>37</v>
      </c>
      <c r="G92">
        <v>24</v>
      </c>
      <c r="H92">
        <v>20</v>
      </c>
      <c r="I92">
        <v>17</v>
      </c>
      <c r="J92">
        <v>3</v>
      </c>
      <c r="K92">
        <v>3</v>
      </c>
      <c r="L92">
        <v>1</v>
      </c>
      <c r="M92">
        <v>2</v>
      </c>
      <c r="N92">
        <v>2</v>
      </c>
      <c r="O92">
        <v>1</v>
      </c>
      <c r="P92">
        <v>1</v>
      </c>
      <c r="Q92">
        <v>6</v>
      </c>
      <c r="R92">
        <v>5</v>
      </c>
      <c r="S92">
        <v>1</v>
      </c>
      <c r="T92">
        <v>5</v>
      </c>
      <c r="U92">
        <v>3</v>
      </c>
      <c r="V92">
        <v>1</v>
      </c>
    </row>
    <row r="93" spans="1:22">
      <c r="A93" t="s">
        <v>845</v>
      </c>
      <c r="B93">
        <v>115</v>
      </c>
      <c r="C93">
        <v>86</v>
      </c>
      <c r="D93">
        <v>30</v>
      </c>
      <c r="E93">
        <v>86</v>
      </c>
      <c r="F93">
        <v>61</v>
      </c>
      <c r="G93">
        <v>25</v>
      </c>
      <c r="H93">
        <v>36</v>
      </c>
      <c r="I93">
        <v>30</v>
      </c>
      <c r="J93">
        <v>6</v>
      </c>
      <c r="K93">
        <v>6</v>
      </c>
      <c r="L93">
        <v>5</v>
      </c>
      <c r="M93">
        <v>1</v>
      </c>
      <c r="N93">
        <v>8</v>
      </c>
      <c r="O93">
        <v>7</v>
      </c>
      <c r="P93">
        <v>1</v>
      </c>
      <c r="Q93">
        <v>8</v>
      </c>
      <c r="R93">
        <v>8</v>
      </c>
      <c r="S93" t="s">
        <v>19</v>
      </c>
      <c r="T93">
        <v>7</v>
      </c>
      <c r="U93">
        <v>5</v>
      </c>
      <c r="V93">
        <v>2</v>
      </c>
    </row>
    <row r="94" spans="1:22">
      <c r="A94" t="s">
        <v>844</v>
      </c>
      <c r="B94">
        <v>51</v>
      </c>
      <c r="C94">
        <v>30</v>
      </c>
      <c r="D94">
        <v>22</v>
      </c>
      <c r="E94">
        <v>42</v>
      </c>
      <c r="F94">
        <v>21</v>
      </c>
      <c r="G94">
        <v>21</v>
      </c>
      <c r="H94">
        <v>14</v>
      </c>
      <c r="I94">
        <v>8</v>
      </c>
      <c r="J94">
        <v>6</v>
      </c>
      <c r="K94">
        <v>1</v>
      </c>
      <c r="L94">
        <v>1</v>
      </c>
      <c r="M94">
        <v>0</v>
      </c>
      <c r="N94">
        <v>0</v>
      </c>
      <c r="O94" t="s">
        <v>19</v>
      </c>
      <c r="P94">
        <v>0</v>
      </c>
      <c r="Q94">
        <v>5</v>
      </c>
      <c r="R94">
        <v>5</v>
      </c>
      <c r="S94" t="s">
        <v>19</v>
      </c>
      <c r="T94">
        <v>2</v>
      </c>
      <c r="U94">
        <v>2</v>
      </c>
      <c r="V94" t="s">
        <v>19</v>
      </c>
    </row>
    <row r="95" spans="1:22">
      <c r="A95" t="s">
        <v>843</v>
      </c>
      <c r="B95">
        <v>317</v>
      </c>
      <c r="C95">
        <v>264</v>
      </c>
      <c r="D95">
        <v>54</v>
      </c>
      <c r="E95">
        <v>247</v>
      </c>
      <c r="F95">
        <v>205</v>
      </c>
      <c r="G95">
        <v>43</v>
      </c>
      <c r="H95">
        <v>114</v>
      </c>
      <c r="I95">
        <v>106</v>
      </c>
      <c r="J95">
        <v>8</v>
      </c>
      <c r="K95">
        <v>18</v>
      </c>
      <c r="L95">
        <v>16</v>
      </c>
      <c r="M95">
        <v>3</v>
      </c>
      <c r="N95">
        <v>11</v>
      </c>
      <c r="O95">
        <v>7</v>
      </c>
      <c r="P95">
        <v>4</v>
      </c>
      <c r="Q95">
        <v>19</v>
      </c>
      <c r="R95">
        <v>17</v>
      </c>
      <c r="S95">
        <v>2</v>
      </c>
      <c r="T95">
        <v>22</v>
      </c>
      <c r="U95">
        <v>19</v>
      </c>
      <c r="V95">
        <v>3</v>
      </c>
    </row>
    <row r="96" spans="1:22">
      <c r="A96" t="s">
        <v>842</v>
      </c>
      <c r="B96">
        <v>224</v>
      </c>
      <c r="C96">
        <v>172</v>
      </c>
      <c r="D96">
        <v>52</v>
      </c>
      <c r="E96">
        <v>184</v>
      </c>
      <c r="F96">
        <v>139</v>
      </c>
      <c r="G96">
        <v>46</v>
      </c>
      <c r="H96">
        <v>89</v>
      </c>
      <c r="I96">
        <v>81</v>
      </c>
      <c r="J96">
        <v>8</v>
      </c>
      <c r="K96">
        <v>9</v>
      </c>
      <c r="L96">
        <v>7</v>
      </c>
      <c r="M96">
        <v>2</v>
      </c>
      <c r="N96">
        <v>7</v>
      </c>
      <c r="O96">
        <v>4</v>
      </c>
      <c r="P96">
        <v>3</v>
      </c>
      <c r="Q96">
        <v>13</v>
      </c>
      <c r="R96">
        <v>12</v>
      </c>
      <c r="S96">
        <v>2</v>
      </c>
      <c r="T96">
        <v>11</v>
      </c>
      <c r="U96">
        <v>11</v>
      </c>
      <c r="V96">
        <v>0</v>
      </c>
    </row>
    <row r="97" spans="1:22">
      <c r="A97" t="s">
        <v>841</v>
      </c>
      <c r="B97">
        <v>99</v>
      </c>
      <c r="C97">
        <v>84</v>
      </c>
      <c r="D97">
        <v>15</v>
      </c>
      <c r="E97">
        <v>80</v>
      </c>
      <c r="F97">
        <v>69</v>
      </c>
      <c r="G97">
        <v>11</v>
      </c>
      <c r="H97">
        <v>49</v>
      </c>
      <c r="I97">
        <v>45</v>
      </c>
      <c r="J97">
        <v>4</v>
      </c>
      <c r="K97">
        <v>2</v>
      </c>
      <c r="L97" t="s">
        <v>19</v>
      </c>
      <c r="M97">
        <v>2</v>
      </c>
      <c r="N97">
        <v>5</v>
      </c>
      <c r="O97">
        <v>3</v>
      </c>
      <c r="P97">
        <v>2</v>
      </c>
      <c r="Q97">
        <v>5</v>
      </c>
      <c r="R97">
        <v>5</v>
      </c>
      <c r="S97" t="s">
        <v>19</v>
      </c>
      <c r="T97">
        <v>8</v>
      </c>
      <c r="U97">
        <v>7</v>
      </c>
      <c r="V97">
        <v>1</v>
      </c>
    </row>
    <row r="98" spans="1:22">
      <c r="A98" t="s">
        <v>840</v>
      </c>
      <c r="B98">
        <v>198</v>
      </c>
      <c r="C98">
        <v>144</v>
      </c>
      <c r="D98">
        <v>54</v>
      </c>
      <c r="E98">
        <v>154</v>
      </c>
      <c r="F98">
        <v>111</v>
      </c>
      <c r="G98">
        <v>43</v>
      </c>
      <c r="H98">
        <v>56</v>
      </c>
      <c r="I98">
        <v>50</v>
      </c>
      <c r="J98">
        <v>7</v>
      </c>
      <c r="K98">
        <v>7</v>
      </c>
      <c r="L98">
        <v>6</v>
      </c>
      <c r="M98">
        <v>2</v>
      </c>
      <c r="N98">
        <v>10</v>
      </c>
      <c r="O98">
        <v>9</v>
      </c>
      <c r="P98">
        <v>1</v>
      </c>
      <c r="Q98">
        <v>9</v>
      </c>
      <c r="R98">
        <v>8</v>
      </c>
      <c r="S98">
        <v>1</v>
      </c>
      <c r="T98">
        <v>19</v>
      </c>
      <c r="U98">
        <v>12</v>
      </c>
      <c r="V98">
        <v>7</v>
      </c>
    </row>
    <row r="99" spans="1:22">
      <c r="A99" t="s">
        <v>839</v>
      </c>
      <c r="B99">
        <v>10</v>
      </c>
      <c r="C99">
        <v>8</v>
      </c>
      <c r="D99">
        <v>2</v>
      </c>
      <c r="E99">
        <v>9</v>
      </c>
      <c r="F99">
        <v>7</v>
      </c>
      <c r="G99">
        <v>2</v>
      </c>
      <c r="H99">
        <v>4</v>
      </c>
      <c r="I99">
        <v>4</v>
      </c>
      <c r="J99" t="s">
        <v>19</v>
      </c>
      <c r="K99" t="s">
        <v>19</v>
      </c>
      <c r="L99" t="s">
        <v>19</v>
      </c>
      <c r="M99" t="s">
        <v>19</v>
      </c>
      <c r="N99">
        <v>1</v>
      </c>
      <c r="O99">
        <v>1</v>
      </c>
      <c r="P99" t="s">
        <v>19</v>
      </c>
      <c r="Q99">
        <v>1</v>
      </c>
      <c r="R99">
        <v>1</v>
      </c>
      <c r="S99" t="s">
        <v>19</v>
      </c>
      <c r="T99" t="s">
        <v>19</v>
      </c>
      <c r="U99" t="s">
        <v>19</v>
      </c>
      <c r="V99" t="s">
        <v>19</v>
      </c>
    </row>
    <row r="100" spans="1:22">
      <c r="A100" t="s">
        <v>838</v>
      </c>
      <c r="B100">
        <v>12</v>
      </c>
      <c r="C100">
        <v>8</v>
      </c>
      <c r="D100">
        <v>5</v>
      </c>
      <c r="E100">
        <v>10</v>
      </c>
      <c r="F100">
        <v>6</v>
      </c>
      <c r="G100">
        <v>4</v>
      </c>
      <c r="H100">
        <v>6</v>
      </c>
      <c r="I100">
        <v>4</v>
      </c>
      <c r="J100">
        <v>2</v>
      </c>
      <c r="K100">
        <v>0</v>
      </c>
      <c r="L100" t="s">
        <v>19</v>
      </c>
      <c r="M100">
        <v>0</v>
      </c>
      <c r="N100">
        <v>0</v>
      </c>
      <c r="O100">
        <v>0</v>
      </c>
      <c r="P100" t="s">
        <v>19</v>
      </c>
      <c r="Q100">
        <v>1</v>
      </c>
      <c r="R100">
        <v>1</v>
      </c>
      <c r="S100">
        <v>1</v>
      </c>
      <c r="T100">
        <v>1</v>
      </c>
      <c r="U100">
        <v>1</v>
      </c>
      <c r="V100" t="s">
        <v>19</v>
      </c>
    </row>
    <row r="101" spans="1:22">
      <c r="A101" t="s">
        <v>837</v>
      </c>
      <c r="B101">
        <v>31</v>
      </c>
      <c r="C101">
        <v>24</v>
      </c>
      <c r="D101">
        <v>7</v>
      </c>
      <c r="E101">
        <v>21</v>
      </c>
      <c r="F101">
        <v>16</v>
      </c>
      <c r="G101">
        <v>5</v>
      </c>
      <c r="H101">
        <v>12</v>
      </c>
      <c r="I101">
        <v>11</v>
      </c>
      <c r="J101">
        <v>2</v>
      </c>
      <c r="K101">
        <v>2</v>
      </c>
      <c r="L101">
        <v>2</v>
      </c>
      <c r="M101" t="s">
        <v>19</v>
      </c>
      <c r="N101">
        <v>2</v>
      </c>
      <c r="O101" t="s">
        <v>19</v>
      </c>
      <c r="P101">
        <v>2</v>
      </c>
      <c r="Q101">
        <v>4</v>
      </c>
      <c r="R101">
        <v>3</v>
      </c>
      <c r="S101">
        <v>1</v>
      </c>
      <c r="T101">
        <v>3</v>
      </c>
      <c r="U101">
        <v>3</v>
      </c>
      <c r="V101" t="s">
        <v>19</v>
      </c>
    </row>
    <row r="102" spans="1:22">
      <c r="A102" t="s">
        <v>836</v>
      </c>
      <c r="B102">
        <v>144</v>
      </c>
      <c r="C102">
        <v>101</v>
      </c>
      <c r="D102">
        <v>43</v>
      </c>
      <c r="E102">
        <v>122</v>
      </c>
      <c r="F102">
        <v>82</v>
      </c>
      <c r="G102">
        <v>40</v>
      </c>
      <c r="H102">
        <v>48</v>
      </c>
      <c r="I102">
        <v>40</v>
      </c>
      <c r="J102">
        <v>8</v>
      </c>
      <c r="K102">
        <v>7</v>
      </c>
      <c r="L102">
        <v>6</v>
      </c>
      <c r="M102">
        <v>1</v>
      </c>
      <c r="N102">
        <v>5</v>
      </c>
      <c r="O102">
        <v>5</v>
      </c>
      <c r="P102" t="s">
        <v>19</v>
      </c>
      <c r="Q102">
        <v>7</v>
      </c>
      <c r="R102">
        <v>6</v>
      </c>
      <c r="S102">
        <v>1</v>
      </c>
      <c r="T102">
        <v>4</v>
      </c>
      <c r="U102">
        <v>3</v>
      </c>
      <c r="V102">
        <v>1</v>
      </c>
    </row>
    <row r="103" spans="1:22">
      <c r="A103" t="s">
        <v>835</v>
      </c>
      <c r="B103">
        <v>74</v>
      </c>
      <c r="C103">
        <v>51</v>
      </c>
      <c r="D103">
        <v>23</v>
      </c>
      <c r="E103">
        <v>58</v>
      </c>
      <c r="F103">
        <v>42</v>
      </c>
      <c r="G103">
        <v>16</v>
      </c>
      <c r="H103">
        <v>27</v>
      </c>
      <c r="I103">
        <v>21</v>
      </c>
      <c r="J103">
        <v>6</v>
      </c>
      <c r="K103">
        <v>4</v>
      </c>
      <c r="L103">
        <v>1</v>
      </c>
      <c r="M103">
        <v>3</v>
      </c>
      <c r="N103">
        <v>1</v>
      </c>
      <c r="O103">
        <v>0</v>
      </c>
      <c r="P103">
        <v>1</v>
      </c>
      <c r="Q103">
        <v>4</v>
      </c>
      <c r="R103">
        <v>3</v>
      </c>
      <c r="S103">
        <v>2</v>
      </c>
      <c r="T103">
        <v>7</v>
      </c>
      <c r="U103">
        <v>5</v>
      </c>
      <c r="V103">
        <v>2</v>
      </c>
    </row>
    <row r="104" spans="1:22">
      <c r="A104" t="s">
        <v>834</v>
      </c>
      <c r="B104">
        <v>36</v>
      </c>
      <c r="C104">
        <v>22</v>
      </c>
      <c r="D104">
        <v>14</v>
      </c>
      <c r="E104">
        <v>29</v>
      </c>
      <c r="F104">
        <v>15</v>
      </c>
      <c r="G104">
        <v>14</v>
      </c>
      <c r="H104">
        <v>5</v>
      </c>
      <c r="I104">
        <v>4</v>
      </c>
      <c r="J104">
        <v>1</v>
      </c>
      <c r="K104">
        <v>2</v>
      </c>
      <c r="L104">
        <v>2</v>
      </c>
      <c r="M104">
        <v>0</v>
      </c>
      <c r="N104">
        <v>0</v>
      </c>
      <c r="O104" t="s">
        <v>19</v>
      </c>
      <c r="P104">
        <v>0</v>
      </c>
      <c r="Q104">
        <v>3</v>
      </c>
      <c r="R104">
        <v>3</v>
      </c>
      <c r="S104" t="s">
        <v>19</v>
      </c>
      <c r="T104">
        <v>2</v>
      </c>
      <c r="U104">
        <v>2</v>
      </c>
      <c r="V104" t="s">
        <v>19</v>
      </c>
    </row>
    <row r="105" spans="1:22">
      <c r="A105" t="s">
        <v>833</v>
      </c>
      <c r="B105">
        <v>197</v>
      </c>
      <c r="C105">
        <v>125</v>
      </c>
      <c r="D105">
        <v>71</v>
      </c>
      <c r="E105">
        <v>157</v>
      </c>
      <c r="F105">
        <v>98</v>
      </c>
      <c r="G105">
        <v>59</v>
      </c>
      <c r="H105">
        <v>39</v>
      </c>
      <c r="I105">
        <v>33</v>
      </c>
      <c r="J105">
        <v>6</v>
      </c>
      <c r="K105">
        <v>9</v>
      </c>
      <c r="L105">
        <v>5</v>
      </c>
      <c r="M105">
        <v>4</v>
      </c>
      <c r="N105">
        <v>8</v>
      </c>
      <c r="O105">
        <v>3</v>
      </c>
      <c r="P105">
        <v>5</v>
      </c>
      <c r="Q105">
        <v>10</v>
      </c>
      <c r="R105">
        <v>7</v>
      </c>
      <c r="S105">
        <v>3</v>
      </c>
      <c r="T105">
        <v>12</v>
      </c>
      <c r="U105">
        <v>12</v>
      </c>
      <c r="V105">
        <v>0</v>
      </c>
    </row>
    <row r="106" spans="1:22">
      <c r="A106" t="s">
        <v>832</v>
      </c>
      <c r="B106">
        <v>73</v>
      </c>
      <c r="C106">
        <v>48</v>
      </c>
      <c r="D106">
        <v>25</v>
      </c>
      <c r="E106">
        <v>61</v>
      </c>
      <c r="F106">
        <v>41</v>
      </c>
      <c r="G106">
        <v>21</v>
      </c>
      <c r="H106">
        <v>31</v>
      </c>
      <c r="I106">
        <v>18</v>
      </c>
      <c r="J106">
        <v>13</v>
      </c>
      <c r="K106">
        <v>3</v>
      </c>
      <c r="L106">
        <v>2</v>
      </c>
      <c r="M106">
        <v>2</v>
      </c>
      <c r="N106">
        <v>1</v>
      </c>
      <c r="O106" t="s">
        <v>19</v>
      </c>
      <c r="P106">
        <v>1</v>
      </c>
      <c r="Q106">
        <v>5</v>
      </c>
      <c r="R106">
        <v>4</v>
      </c>
      <c r="S106">
        <v>1</v>
      </c>
      <c r="T106">
        <v>2</v>
      </c>
      <c r="U106">
        <v>2</v>
      </c>
      <c r="V106" t="s">
        <v>19</v>
      </c>
    </row>
    <row r="107" spans="1:22">
      <c r="A107" t="s">
        <v>831</v>
      </c>
      <c r="B107">
        <v>267</v>
      </c>
      <c r="C107">
        <v>141</v>
      </c>
      <c r="D107">
        <v>126</v>
      </c>
      <c r="E107">
        <v>214</v>
      </c>
      <c r="F107">
        <v>104</v>
      </c>
      <c r="G107">
        <v>111</v>
      </c>
      <c r="H107">
        <v>86</v>
      </c>
      <c r="I107">
        <v>52</v>
      </c>
      <c r="J107">
        <v>35</v>
      </c>
      <c r="K107">
        <v>17</v>
      </c>
      <c r="L107">
        <v>14</v>
      </c>
      <c r="M107">
        <v>4</v>
      </c>
      <c r="N107">
        <v>4</v>
      </c>
      <c r="O107">
        <v>3</v>
      </c>
      <c r="P107">
        <v>1</v>
      </c>
      <c r="Q107">
        <v>21</v>
      </c>
      <c r="R107">
        <v>11</v>
      </c>
      <c r="S107">
        <v>10</v>
      </c>
      <c r="T107">
        <v>10</v>
      </c>
      <c r="U107">
        <v>10</v>
      </c>
      <c r="V107">
        <v>1</v>
      </c>
    </row>
    <row r="108" spans="1:22">
      <c r="A108" t="s">
        <v>830</v>
      </c>
      <c r="B108">
        <v>39</v>
      </c>
      <c r="C108">
        <v>19</v>
      </c>
      <c r="D108">
        <v>21</v>
      </c>
      <c r="E108">
        <v>31</v>
      </c>
      <c r="F108">
        <v>14</v>
      </c>
      <c r="G108">
        <v>16</v>
      </c>
      <c r="H108">
        <v>8</v>
      </c>
      <c r="I108">
        <v>4</v>
      </c>
      <c r="J108">
        <v>3</v>
      </c>
      <c r="K108">
        <v>2</v>
      </c>
      <c r="L108">
        <v>1</v>
      </c>
      <c r="M108">
        <v>1</v>
      </c>
      <c r="N108">
        <v>2</v>
      </c>
      <c r="O108" t="s">
        <v>19</v>
      </c>
      <c r="P108">
        <v>2</v>
      </c>
      <c r="Q108">
        <v>3</v>
      </c>
      <c r="R108">
        <v>2</v>
      </c>
      <c r="S108">
        <v>1</v>
      </c>
      <c r="T108">
        <v>2</v>
      </c>
      <c r="U108">
        <v>2</v>
      </c>
      <c r="V108">
        <v>0</v>
      </c>
    </row>
    <row r="109" spans="1:22">
      <c r="A109" t="s">
        <v>829</v>
      </c>
      <c r="B109">
        <v>111</v>
      </c>
      <c r="C109">
        <v>83</v>
      </c>
      <c r="D109">
        <v>27</v>
      </c>
      <c r="E109">
        <v>92</v>
      </c>
      <c r="F109">
        <v>68</v>
      </c>
      <c r="G109">
        <v>23</v>
      </c>
      <c r="H109">
        <v>43</v>
      </c>
      <c r="I109">
        <v>33</v>
      </c>
      <c r="J109">
        <v>9</v>
      </c>
      <c r="K109">
        <v>6</v>
      </c>
      <c r="L109">
        <v>4</v>
      </c>
      <c r="M109">
        <v>2</v>
      </c>
      <c r="N109">
        <v>2</v>
      </c>
      <c r="O109" t="s">
        <v>19</v>
      </c>
      <c r="P109">
        <v>2</v>
      </c>
      <c r="Q109">
        <v>7</v>
      </c>
      <c r="R109">
        <v>6</v>
      </c>
      <c r="S109">
        <v>1</v>
      </c>
      <c r="T109">
        <v>5</v>
      </c>
      <c r="U109">
        <v>5</v>
      </c>
      <c r="V109" t="s">
        <v>19</v>
      </c>
    </row>
    <row r="110" spans="1:22">
      <c r="A110" t="s">
        <v>828</v>
      </c>
      <c r="B110">
        <v>113</v>
      </c>
      <c r="C110">
        <v>78</v>
      </c>
      <c r="D110">
        <v>35</v>
      </c>
      <c r="E110">
        <v>91</v>
      </c>
      <c r="F110">
        <v>63</v>
      </c>
      <c r="G110">
        <v>28</v>
      </c>
      <c r="H110">
        <v>24</v>
      </c>
      <c r="I110">
        <v>22</v>
      </c>
      <c r="J110">
        <v>3</v>
      </c>
      <c r="K110">
        <v>7</v>
      </c>
      <c r="L110">
        <v>3</v>
      </c>
      <c r="M110">
        <v>4</v>
      </c>
      <c r="N110">
        <v>3</v>
      </c>
      <c r="O110">
        <v>2</v>
      </c>
      <c r="P110">
        <v>1</v>
      </c>
      <c r="Q110">
        <v>7</v>
      </c>
      <c r="R110">
        <v>6</v>
      </c>
      <c r="S110">
        <v>1</v>
      </c>
      <c r="T110">
        <v>7</v>
      </c>
      <c r="U110">
        <v>4</v>
      </c>
      <c r="V110">
        <v>2</v>
      </c>
    </row>
    <row r="111" spans="1:22">
      <c r="A111" t="s">
        <v>827</v>
      </c>
      <c r="B111">
        <v>249</v>
      </c>
      <c r="C111">
        <v>202</v>
      </c>
      <c r="D111">
        <v>47</v>
      </c>
      <c r="E111">
        <v>201</v>
      </c>
      <c r="F111">
        <v>166</v>
      </c>
      <c r="G111">
        <v>35</v>
      </c>
      <c r="H111">
        <v>70</v>
      </c>
      <c r="I111">
        <v>66</v>
      </c>
      <c r="J111">
        <v>4</v>
      </c>
      <c r="K111">
        <v>19</v>
      </c>
      <c r="L111">
        <v>13</v>
      </c>
      <c r="M111">
        <v>6</v>
      </c>
      <c r="N111">
        <v>8</v>
      </c>
      <c r="O111">
        <v>5</v>
      </c>
      <c r="P111">
        <v>3</v>
      </c>
      <c r="Q111">
        <v>12</v>
      </c>
      <c r="R111">
        <v>12</v>
      </c>
      <c r="S111" t="s">
        <v>19</v>
      </c>
      <c r="T111">
        <v>10</v>
      </c>
      <c r="U111">
        <v>6</v>
      </c>
      <c r="V111">
        <v>4</v>
      </c>
    </row>
    <row r="112" spans="1:22">
      <c r="A112" t="s">
        <v>826</v>
      </c>
      <c r="B112">
        <v>304</v>
      </c>
      <c r="C112">
        <v>241</v>
      </c>
      <c r="D112">
        <v>63</v>
      </c>
      <c r="E112">
        <v>237</v>
      </c>
      <c r="F112">
        <v>189</v>
      </c>
      <c r="G112">
        <v>48</v>
      </c>
      <c r="H112">
        <v>99</v>
      </c>
      <c r="I112">
        <v>85</v>
      </c>
      <c r="J112">
        <v>14</v>
      </c>
      <c r="K112">
        <v>11</v>
      </c>
      <c r="L112">
        <v>7</v>
      </c>
      <c r="M112">
        <v>4</v>
      </c>
      <c r="N112">
        <v>16</v>
      </c>
      <c r="O112">
        <v>12</v>
      </c>
      <c r="P112">
        <v>5</v>
      </c>
      <c r="Q112">
        <v>18</v>
      </c>
      <c r="R112">
        <v>15</v>
      </c>
      <c r="S112">
        <v>3</v>
      </c>
      <c r="T112">
        <v>22</v>
      </c>
      <c r="U112">
        <v>19</v>
      </c>
      <c r="V112">
        <v>4</v>
      </c>
    </row>
    <row r="113" spans="1:22">
      <c r="A113" t="s">
        <v>825</v>
      </c>
      <c r="B113">
        <v>997</v>
      </c>
      <c r="C113">
        <v>820</v>
      </c>
      <c r="D113">
        <v>178</v>
      </c>
      <c r="E113">
        <v>795</v>
      </c>
      <c r="F113">
        <v>655</v>
      </c>
      <c r="G113">
        <v>139</v>
      </c>
      <c r="H113">
        <v>270</v>
      </c>
      <c r="I113">
        <v>240</v>
      </c>
      <c r="J113">
        <v>30</v>
      </c>
      <c r="K113">
        <v>22</v>
      </c>
      <c r="L113">
        <v>14</v>
      </c>
      <c r="M113">
        <v>7</v>
      </c>
      <c r="N113">
        <v>64</v>
      </c>
      <c r="O113">
        <v>46</v>
      </c>
      <c r="P113">
        <v>19</v>
      </c>
      <c r="Q113">
        <v>59</v>
      </c>
      <c r="R113">
        <v>49</v>
      </c>
      <c r="S113">
        <v>10</v>
      </c>
      <c r="T113">
        <v>58</v>
      </c>
      <c r="U113">
        <v>55</v>
      </c>
      <c r="V113">
        <v>3</v>
      </c>
    </row>
    <row r="114" spans="1:22">
      <c r="A114" t="s">
        <v>824</v>
      </c>
      <c r="B114">
        <v>126</v>
      </c>
      <c r="C114">
        <v>96</v>
      </c>
      <c r="D114">
        <v>30</v>
      </c>
      <c r="E114">
        <v>102</v>
      </c>
      <c r="F114">
        <v>76</v>
      </c>
      <c r="G114">
        <v>26</v>
      </c>
      <c r="H114">
        <v>49</v>
      </c>
      <c r="I114">
        <v>40</v>
      </c>
      <c r="J114">
        <v>9</v>
      </c>
      <c r="K114">
        <v>5</v>
      </c>
      <c r="L114">
        <v>5</v>
      </c>
      <c r="M114">
        <v>0</v>
      </c>
      <c r="N114">
        <v>9</v>
      </c>
      <c r="O114">
        <v>6</v>
      </c>
      <c r="P114">
        <v>3</v>
      </c>
      <c r="Q114">
        <v>5</v>
      </c>
      <c r="R114">
        <v>4</v>
      </c>
      <c r="S114">
        <v>0</v>
      </c>
      <c r="T114">
        <v>6</v>
      </c>
      <c r="U114">
        <v>4</v>
      </c>
      <c r="V114">
        <v>2</v>
      </c>
    </row>
    <row r="115" spans="1:22">
      <c r="A115" t="s">
        <v>823</v>
      </c>
      <c r="B115">
        <v>135</v>
      </c>
      <c r="C115">
        <v>90</v>
      </c>
      <c r="D115">
        <v>45</v>
      </c>
      <c r="E115">
        <v>103</v>
      </c>
      <c r="F115">
        <v>66</v>
      </c>
      <c r="G115">
        <v>37</v>
      </c>
      <c r="H115">
        <v>36</v>
      </c>
      <c r="I115">
        <v>30</v>
      </c>
      <c r="J115">
        <v>6</v>
      </c>
      <c r="K115">
        <v>5</v>
      </c>
      <c r="L115">
        <v>4</v>
      </c>
      <c r="M115">
        <v>2</v>
      </c>
      <c r="N115">
        <v>8</v>
      </c>
      <c r="O115">
        <v>6</v>
      </c>
      <c r="P115">
        <v>3</v>
      </c>
      <c r="Q115">
        <v>8</v>
      </c>
      <c r="R115">
        <v>7</v>
      </c>
      <c r="S115">
        <v>2</v>
      </c>
      <c r="T115">
        <v>10</v>
      </c>
      <c r="U115">
        <v>8</v>
      </c>
      <c r="V115">
        <v>2</v>
      </c>
    </row>
    <row r="116" spans="1:22">
      <c r="A116" t="s">
        <v>822</v>
      </c>
      <c r="B116">
        <v>491</v>
      </c>
      <c r="C116">
        <v>375</v>
      </c>
      <c r="D116">
        <v>116</v>
      </c>
      <c r="E116">
        <v>376</v>
      </c>
      <c r="F116">
        <v>279</v>
      </c>
      <c r="G116">
        <v>98</v>
      </c>
      <c r="H116">
        <v>132</v>
      </c>
      <c r="I116">
        <v>116</v>
      </c>
      <c r="J116">
        <v>16</v>
      </c>
      <c r="K116">
        <v>18</v>
      </c>
      <c r="L116">
        <v>14</v>
      </c>
      <c r="M116">
        <v>4</v>
      </c>
      <c r="N116">
        <v>25</v>
      </c>
      <c r="O116">
        <v>18</v>
      </c>
      <c r="P116">
        <v>6</v>
      </c>
      <c r="Q116">
        <v>34</v>
      </c>
      <c r="R116">
        <v>31</v>
      </c>
      <c r="S116">
        <v>3</v>
      </c>
      <c r="T116">
        <v>38</v>
      </c>
      <c r="U116">
        <v>33</v>
      </c>
      <c r="V116">
        <v>5</v>
      </c>
    </row>
    <row r="117" spans="1:22">
      <c r="A117" t="s">
        <v>821</v>
      </c>
      <c r="B117">
        <v>179</v>
      </c>
      <c r="C117">
        <v>171</v>
      </c>
      <c r="D117">
        <v>8</v>
      </c>
      <c r="E117">
        <v>139</v>
      </c>
      <c r="F117">
        <v>132</v>
      </c>
      <c r="G117">
        <v>7</v>
      </c>
      <c r="H117">
        <v>68</v>
      </c>
      <c r="I117">
        <v>66</v>
      </c>
      <c r="J117">
        <v>2</v>
      </c>
      <c r="K117">
        <v>2</v>
      </c>
      <c r="L117">
        <v>1</v>
      </c>
      <c r="M117">
        <v>1</v>
      </c>
      <c r="N117">
        <v>11</v>
      </c>
      <c r="O117">
        <v>11</v>
      </c>
      <c r="P117" t="s">
        <v>19</v>
      </c>
      <c r="Q117">
        <v>10</v>
      </c>
      <c r="R117">
        <v>10</v>
      </c>
      <c r="S117" t="s">
        <v>19</v>
      </c>
      <c r="T117">
        <v>18</v>
      </c>
      <c r="U117">
        <v>18</v>
      </c>
      <c r="V117" t="s">
        <v>19</v>
      </c>
    </row>
    <row r="118" spans="1:22">
      <c r="A118" t="s">
        <v>820</v>
      </c>
      <c r="B118">
        <v>388</v>
      </c>
      <c r="C118">
        <v>315</v>
      </c>
      <c r="D118">
        <v>73</v>
      </c>
      <c r="E118">
        <v>294</v>
      </c>
      <c r="F118">
        <v>233</v>
      </c>
      <c r="G118">
        <v>61</v>
      </c>
      <c r="H118">
        <v>143</v>
      </c>
      <c r="I118">
        <v>127</v>
      </c>
      <c r="J118">
        <v>16</v>
      </c>
      <c r="K118">
        <v>25</v>
      </c>
      <c r="L118">
        <v>21</v>
      </c>
      <c r="M118">
        <v>4</v>
      </c>
      <c r="N118">
        <v>18</v>
      </c>
      <c r="O118">
        <v>14</v>
      </c>
      <c r="P118">
        <v>4</v>
      </c>
      <c r="Q118">
        <v>23</v>
      </c>
      <c r="R118">
        <v>21</v>
      </c>
      <c r="S118">
        <v>2</v>
      </c>
      <c r="T118">
        <v>28</v>
      </c>
      <c r="U118">
        <v>25</v>
      </c>
      <c r="V118">
        <v>3</v>
      </c>
    </row>
    <row r="119" spans="1:22">
      <c r="A119" t="s">
        <v>819</v>
      </c>
      <c r="B119">
        <v>315</v>
      </c>
      <c r="C119">
        <v>252</v>
      </c>
      <c r="D119">
        <v>64</v>
      </c>
      <c r="E119">
        <v>252</v>
      </c>
      <c r="F119">
        <v>204</v>
      </c>
      <c r="G119">
        <v>48</v>
      </c>
      <c r="H119">
        <v>106</v>
      </c>
      <c r="I119">
        <v>94</v>
      </c>
      <c r="J119">
        <v>12</v>
      </c>
      <c r="K119">
        <v>16</v>
      </c>
      <c r="L119">
        <v>11</v>
      </c>
      <c r="M119">
        <v>5</v>
      </c>
      <c r="N119">
        <v>10</v>
      </c>
      <c r="O119">
        <v>6</v>
      </c>
      <c r="P119">
        <v>3</v>
      </c>
      <c r="Q119">
        <v>19</v>
      </c>
      <c r="R119">
        <v>17</v>
      </c>
      <c r="S119">
        <v>2</v>
      </c>
      <c r="T119">
        <v>19</v>
      </c>
      <c r="U119">
        <v>13</v>
      </c>
      <c r="V119">
        <v>6</v>
      </c>
    </row>
    <row r="120" spans="1:22">
      <c r="A120" t="s">
        <v>818</v>
      </c>
      <c r="B120">
        <v>112</v>
      </c>
      <c r="C120">
        <v>96</v>
      </c>
      <c r="D120">
        <v>16</v>
      </c>
      <c r="E120">
        <v>82</v>
      </c>
      <c r="F120">
        <v>69</v>
      </c>
      <c r="G120">
        <v>13</v>
      </c>
      <c r="H120">
        <v>43</v>
      </c>
      <c r="I120">
        <v>38</v>
      </c>
      <c r="J120">
        <v>5</v>
      </c>
      <c r="K120">
        <v>5</v>
      </c>
      <c r="L120">
        <v>5</v>
      </c>
      <c r="M120">
        <v>0</v>
      </c>
      <c r="N120">
        <v>9</v>
      </c>
      <c r="O120">
        <v>7</v>
      </c>
      <c r="P120">
        <v>2</v>
      </c>
      <c r="Q120">
        <v>7</v>
      </c>
      <c r="R120">
        <v>7</v>
      </c>
      <c r="S120" t="s">
        <v>19</v>
      </c>
      <c r="T120">
        <v>9</v>
      </c>
      <c r="U120">
        <v>8</v>
      </c>
      <c r="V120">
        <v>1</v>
      </c>
    </row>
    <row r="121" spans="1:22">
      <c r="A121" t="s">
        <v>817</v>
      </c>
      <c r="B121">
        <v>323</v>
      </c>
      <c r="C121">
        <v>285</v>
      </c>
      <c r="D121">
        <v>38</v>
      </c>
      <c r="E121">
        <v>257</v>
      </c>
      <c r="F121">
        <v>228</v>
      </c>
      <c r="G121">
        <v>29</v>
      </c>
      <c r="H121">
        <v>121</v>
      </c>
      <c r="I121">
        <v>113</v>
      </c>
      <c r="J121">
        <v>7</v>
      </c>
      <c r="K121">
        <v>16</v>
      </c>
      <c r="L121">
        <v>13</v>
      </c>
      <c r="M121">
        <v>3</v>
      </c>
      <c r="N121">
        <v>13</v>
      </c>
      <c r="O121">
        <v>10</v>
      </c>
      <c r="P121">
        <v>3</v>
      </c>
      <c r="Q121">
        <v>17</v>
      </c>
      <c r="R121">
        <v>15</v>
      </c>
      <c r="S121">
        <v>2</v>
      </c>
      <c r="T121">
        <v>20</v>
      </c>
      <c r="U121">
        <v>18</v>
      </c>
      <c r="V121">
        <v>2</v>
      </c>
    </row>
    <row r="122" spans="1:22">
      <c r="A122" t="s">
        <v>816</v>
      </c>
      <c r="B122">
        <v>277</v>
      </c>
      <c r="C122">
        <v>239</v>
      </c>
      <c r="D122">
        <v>39</v>
      </c>
      <c r="E122">
        <v>215</v>
      </c>
      <c r="F122">
        <v>184</v>
      </c>
      <c r="G122">
        <v>32</v>
      </c>
      <c r="H122">
        <v>94</v>
      </c>
      <c r="I122">
        <v>89</v>
      </c>
      <c r="J122">
        <v>5</v>
      </c>
      <c r="K122">
        <v>8</v>
      </c>
      <c r="L122">
        <v>6</v>
      </c>
      <c r="M122">
        <v>2</v>
      </c>
      <c r="N122">
        <v>17</v>
      </c>
      <c r="O122">
        <v>14</v>
      </c>
      <c r="P122">
        <v>4</v>
      </c>
      <c r="Q122">
        <v>18</v>
      </c>
      <c r="R122">
        <v>18</v>
      </c>
      <c r="S122">
        <v>1</v>
      </c>
      <c r="T122">
        <v>19</v>
      </c>
      <c r="U122">
        <v>18</v>
      </c>
      <c r="V122">
        <v>1</v>
      </c>
    </row>
    <row r="123" spans="1:22">
      <c r="A123" t="s">
        <v>815</v>
      </c>
      <c r="B123">
        <v>182</v>
      </c>
      <c r="C123">
        <v>175</v>
      </c>
      <c r="D123">
        <v>7</v>
      </c>
      <c r="E123">
        <v>145</v>
      </c>
      <c r="F123">
        <v>138</v>
      </c>
      <c r="G123">
        <v>7</v>
      </c>
      <c r="H123">
        <v>59</v>
      </c>
      <c r="I123">
        <v>57</v>
      </c>
      <c r="J123">
        <v>2</v>
      </c>
      <c r="K123">
        <v>6</v>
      </c>
      <c r="L123">
        <v>6</v>
      </c>
      <c r="M123" t="s">
        <v>19</v>
      </c>
      <c r="N123">
        <v>12</v>
      </c>
      <c r="O123">
        <v>12</v>
      </c>
      <c r="P123" t="s">
        <v>19</v>
      </c>
      <c r="Q123">
        <v>9</v>
      </c>
      <c r="R123">
        <v>9</v>
      </c>
      <c r="S123" t="s">
        <v>19</v>
      </c>
      <c r="T123">
        <v>10</v>
      </c>
      <c r="U123">
        <v>10</v>
      </c>
      <c r="V123" t="s">
        <v>19</v>
      </c>
    </row>
  </sheetData>
  <phoneticPr fontId="40"/>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8" tint="-0.499984740745262"/>
  </sheetPr>
  <dimension ref="A1:Y123"/>
  <sheetViews>
    <sheetView zoomScale="90" zoomScaleNormal="90" workbookViewId="0">
      <selection activeCell="F60" sqref="F60"/>
    </sheetView>
  </sheetViews>
  <sheetFormatPr defaultRowHeight="13.5"/>
  <sheetData>
    <row r="1" spans="1:25">
      <c r="A1" t="s">
        <v>788</v>
      </c>
      <c r="B1" t="s">
        <v>787</v>
      </c>
      <c r="C1" s="271">
        <v>42278</v>
      </c>
    </row>
    <row r="2" spans="1:25">
      <c r="A2" t="s">
        <v>950</v>
      </c>
    </row>
    <row r="3" spans="1:25">
      <c r="A3" t="s">
        <v>938</v>
      </c>
    </row>
    <row r="4" spans="1:25">
      <c r="A4" t="s">
        <v>946</v>
      </c>
    </row>
    <row r="5" spans="1:25">
      <c r="A5" t="s">
        <v>945</v>
      </c>
    </row>
    <row r="6" spans="1:25">
      <c r="A6" t="s">
        <v>944</v>
      </c>
    </row>
    <row r="7" spans="1:25">
      <c r="B7" t="s">
        <v>44</v>
      </c>
      <c r="E7" t="s">
        <v>777</v>
      </c>
      <c r="H7" t="s">
        <v>932</v>
      </c>
      <c r="K7" t="s">
        <v>931</v>
      </c>
      <c r="N7" t="s">
        <v>767</v>
      </c>
      <c r="Q7" t="s">
        <v>949</v>
      </c>
      <c r="T7" t="s">
        <v>930</v>
      </c>
      <c r="W7" t="s">
        <v>792</v>
      </c>
    </row>
    <row r="8" spans="1:25">
      <c r="B8" t="s">
        <v>44</v>
      </c>
      <c r="C8" t="s">
        <v>790</v>
      </c>
      <c r="D8" t="s">
        <v>765</v>
      </c>
      <c r="E8" t="s">
        <v>44</v>
      </c>
      <c r="F8" t="s">
        <v>790</v>
      </c>
      <c r="G8" t="s">
        <v>765</v>
      </c>
      <c r="H8" t="s">
        <v>44</v>
      </c>
      <c r="I8" t="s">
        <v>790</v>
      </c>
      <c r="J8" t="s">
        <v>765</v>
      </c>
      <c r="K8" t="s">
        <v>44</v>
      </c>
      <c r="L8" t="s">
        <v>790</v>
      </c>
      <c r="M8" t="s">
        <v>765</v>
      </c>
      <c r="N8" t="s">
        <v>44</v>
      </c>
      <c r="O8" t="s">
        <v>790</v>
      </c>
      <c r="P8" t="s">
        <v>765</v>
      </c>
      <c r="Q8" t="s">
        <v>44</v>
      </c>
      <c r="R8" t="s">
        <v>790</v>
      </c>
      <c r="S8" t="s">
        <v>765</v>
      </c>
      <c r="T8" t="s">
        <v>44</v>
      </c>
      <c r="U8" t="s">
        <v>790</v>
      </c>
      <c r="V8" t="s">
        <v>765</v>
      </c>
      <c r="W8" t="s">
        <v>44</v>
      </c>
      <c r="X8" t="s">
        <v>790</v>
      </c>
      <c r="Y8" t="s">
        <v>765</v>
      </c>
    </row>
    <row r="9" spans="1:25">
      <c r="A9" t="s">
        <v>928</v>
      </c>
      <c r="B9">
        <v>154852</v>
      </c>
      <c r="C9">
        <v>127655</v>
      </c>
      <c r="D9">
        <v>27198</v>
      </c>
      <c r="E9" s="431">
        <v>134821</v>
      </c>
      <c r="F9">
        <v>109783</v>
      </c>
      <c r="G9">
        <v>25038</v>
      </c>
      <c r="H9">
        <v>2012</v>
      </c>
      <c r="I9">
        <v>1202</v>
      </c>
      <c r="J9">
        <v>811</v>
      </c>
      <c r="K9">
        <v>1749</v>
      </c>
      <c r="L9">
        <v>1260</v>
      </c>
      <c r="M9">
        <v>488</v>
      </c>
      <c r="N9" s="1060">
        <v>51309</v>
      </c>
      <c r="O9">
        <v>46235</v>
      </c>
      <c r="P9">
        <v>5073</v>
      </c>
      <c r="Q9">
        <v>10615</v>
      </c>
      <c r="R9">
        <v>9525</v>
      </c>
      <c r="S9">
        <v>1090</v>
      </c>
      <c r="T9">
        <v>6653</v>
      </c>
      <c r="U9">
        <v>5754</v>
      </c>
      <c r="V9">
        <v>899</v>
      </c>
      <c r="W9">
        <v>9417</v>
      </c>
      <c r="X9">
        <v>8347</v>
      </c>
      <c r="Y9">
        <v>1070</v>
      </c>
    </row>
    <row r="10" spans="1:25">
      <c r="A10" t="s">
        <v>927</v>
      </c>
      <c r="B10">
        <v>12861</v>
      </c>
      <c r="C10">
        <v>11291</v>
      </c>
      <c r="D10">
        <v>1570</v>
      </c>
      <c r="E10">
        <v>11214</v>
      </c>
      <c r="F10">
        <v>9759</v>
      </c>
      <c r="G10">
        <v>1455</v>
      </c>
      <c r="H10">
        <v>119</v>
      </c>
      <c r="I10">
        <v>59</v>
      </c>
      <c r="J10">
        <v>61</v>
      </c>
      <c r="K10">
        <v>90</v>
      </c>
      <c r="L10">
        <v>65</v>
      </c>
      <c r="M10">
        <v>25</v>
      </c>
      <c r="N10">
        <v>4382</v>
      </c>
      <c r="O10">
        <v>4126</v>
      </c>
      <c r="P10">
        <v>256</v>
      </c>
      <c r="Q10">
        <v>816</v>
      </c>
      <c r="R10">
        <v>755</v>
      </c>
      <c r="S10">
        <v>61</v>
      </c>
      <c r="T10">
        <v>500</v>
      </c>
      <c r="U10">
        <v>454</v>
      </c>
      <c r="V10">
        <v>46</v>
      </c>
      <c r="W10">
        <v>831</v>
      </c>
      <c r="X10">
        <v>777</v>
      </c>
      <c r="Y10">
        <v>54</v>
      </c>
    </row>
    <row r="11" spans="1:25">
      <c r="A11" t="s">
        <v>926</v>
      </c>
      <c r="B11">
        <v>4040</v>
      </c>
      <c r="C11">
        <v>3713</v>
      </c>
      <c r="D11">
        <v>327</v>
      </c>
      <c r="E11">
        <v>3508</v>
      </c>
      <c r="F11">
        <v>3204</v>
      </c>
      <c r="G11">
        <v>303</v>
      </c>
      <c r="H11">
        <v>53</v>
      </c>
      <c r="I11">
        <v>41</v>
      </c>
      <c r="J11">
        <v>12</v>
      </c>
      <c r="K11">
        <v>49</v>
      </c>
      <c r="L11">
        <v>40</v>
      </c>
      <c r="M11">
        <v>10</v>
      </c>
      <c r="N11">
        <v>1664</v>
      </c>
      <c r="O11">
        <v>1606</v>
      </c>
      <c r="P11">
        <v>58</v>
      </c>
      <c r="Q11">
        <v>309</v>
      </c>
      <c r="R11">
        <v>300</v>
      </c>
      <c r="S11">
        <v>9</v>
      </c>
      <c r="T11">
        <v>195</v>
      </c>
      <c r="U11">
        <v>188</v>
      </c>
      <c r="V11">
        <v>8</v>
      </c>
      <c r="W11">
        <v>223</v>
      </c>
      <c r="X11">
        <v>209</v>
      </c>
      <c r="Y11">
        <v>15</v>
      </c>
    </row>
    <row r="12" spans="1:25">
      <c r="A12" t="s">
        <v>925</v>
      </c>
      <c r="B12">
        <v>2033</v>
      </c>
      <c r="C12">
        <v>1855</v>
      </c>
      <c r="D12">
        <v>178</v>
      </c>
      <c r="E12">
        <v>1771</v>
      </c>
      <c r="F12">
        <v>1609</v>
      </c>
      <c r="G12">
        <v>162</v>
      </c>
      <c r="H12">
        <v>26</v>
      </c>
      <c r="I12">
        <v>19</v>
      </c>
      <c r="J12">
        <v>7</v>
      </c>
      <c r="K12">
        <v>8</v>
      </c>
      <c r="L12">
        <v>8</v>
      </c>
      <c r="M12">
        <v>0</v>
      </c>
      <c r="N12">
        <v>804</v>
      </c>
      <c r="O12">
        <v>771</v>
      </c>
      <c r="P12">
        <v>34</v>
      </c>
      <c r="Q12">
        <v>138</v>
      </c>
      <c r="R12">
        <v>131</v>
      </c>
      <c r="S12">
        <v>7</v>
      </c>
      <c r="T12">
        <v>106</v>
      </c>
      <c r="U12">
        <v>100</v>
      </c>
      <c r="V12">
        <v>6</v>
      </c>
      <c r="W12">
        <v>124</v>
      </c>
      <c r="X12">
        <v>115</v>
      </c>
      <c r="Y12">
        <v>10</v>
      </c>
    </row>
    <row r="13" spans="1:25">
      <c r="A13" t="s">
        <v>924</v>
      </c>
      <c r="B13">
        <v>2899</v>
      </c>
      <c r="C13">
        <v>2677</v>
      </c>
      <c r="D13">
        <v>222</v>
      </c>
      <c r="E13">
        <v>2494</v>
      </c>
      <c r="F13">
        <v>2301</v>
      </c>
      <c r="G13">
        <v>193</v>
      </c>
      <c r="H13">
        <v>31</v>
      </c>
      <c r="I13">
        <v>27</v>
      </c>
      <c r="J13">
        <v>3</v>
      </c>
      <c r="K13">
        <v>18</v>
      </c>
      <c r="L13">
        <v>14</v>
      </c>
      <c r="M13">
        <v>4</v>
      </c>
      <c r="N13">
        <v>1026</v>
      </c>
      <c r="O13">
        <v>988</v>
      </c>
      <c r="P13">
        <v>38</v>
      </c>
      <c r="Q13">
        <v>215</v>
      </c>
      <c r="R13">
        <v>207</v>
      </c>
      <c r="S13">
        <v>8</v>
      </c>
      <c r="T13">
        <v>136</v>
      </c>
      <c r="U13">
        <v>128</v>
      </c>
      <c r="V13">
        <v>8</v>
      </c>
      <c r="W13">
        <v>190</v>
      </c>
      <c r="X13">
        <v>169</v>
      </c>
      <c r="Y13">
        <v>21</v>
      </c>
    </row>
    <row r="14" spans="1:25">
      <c r="A14" t="s">
        <v>923</v>
      </c>
      <c r="B14">
        <v>2093</v>
      </c>
      <c r="C14">
        <v>1928</v>
      </c>
      <c r="D14">
        <v>166</v>
      </c>
      <c r="E14">
        <v>1839</v>
      </c>
      <c r="F14">
        <v>1698</v>
      </c>
      <c r="G14">
        <v>141</v>
      </c>
      <c r="H14">
        <v>19</v>
      </c>
      <c r="I14">
        <v>13</v>
      </c>
      <c r="J14">
        <v>7</v>
      </c>
      <c r="K14">
        <v>14</v>
      </c>
      <c r="L14">
        <v>14</v>
      </c>
      <c r="M14">
        <v>0</v>
      </c>
      <c r="N14">
        <v>820</v>
      </c>
      <c r="O14">
        <v>795</v>
      </c>
      <c r="P14">
        <v>24</v>
      </c>
      <c r="Q14">
        <v>114</v>
      </c>
      <c r="R14">
        <v>107</v>
      </c>
      <c r="S14">
        <v>7</v>
      </c>
      <c r="T14">
        <v>85</v>
      </c>
      <c r="U14">
        <v>79</v>
      </c>
      <c r="V14">
        <v>7</v>
      </c>
      <c r="W14">
        <v>141</v>
      </c>
      <c r="X14">
        <v>123</v>
      </c>
      <c r="Y14">
        <v>18</v>
      </c>
    </row>
    <row r="15" spans="1:25">
      <c r="A15" t="s">
        <v>922</v>
      </c>
      <c r="B15">
        <v>1508</v>
      </c>
      <c r="C15">
        <v>1371</v>
      </c>
      <c r="D15">
        <v>136</v>
      </c>
      <c r="E15">
        <v>1343</v>
      </c>
      <c r="F15">
        <v>1225</v>
      </c>
      <c r="G15">
        <v>118</v>
      </c>
      <c r="H15">
        <v>21</v>
      </c>
      <c r="I15">
        <v>8</v>
      </c>
      <c r="J15">
        <v>13</v>
      </c>
      <c r="K15">
        <v>5</v>
      </c>
      <c r="L15">
        <v>4</v>
      </c>
      <c r="M15">
        <v>2</v>
      </c>
      <c r="N15">
        <v>690</v>
      </c>
      <c r="O15">
        <v>658</v>
      </c>
      <c r="P15">
        <v>32</v>
      </c>
      <c r="Q15">
        <v>83</v>
      </c>
      <c r="R15">
        <v>79</v>
      </c>
      <c r="S15">
        <v>5</v>
      </c>
      <c r="T15">
        <v>53</v>
      </c>
      <c r="U15">
        <v>49</v>
      </c>
      <c r="V15">
        <v>4</v>
      </c>
      <c r="W15">
        <v>81</v>
      </c>
      <c r="X15">
        <v>68</v>
      </c>
      <c r="Y15">
        <v>14</v>
      </c>
    </row>
    <row r="16" spans="1:25">
      <c r="A16" t="s">
        <v>921</v>
      </c>
      <c r="B16">
        <v>2603</v>
      </c>
      <c r="C16">
        <v>2334</v>
      </c>
      <c r="D16">
        <v>268</v>
      </c>
      <c r="E16">
        <v>2270</v>
      </c>
      <c r="F16">
        <v>2030</v>
      </c>
      <c r="G16">
        <v>240</v>
      </c>
      <c r="H16">
        <v>29</v>
      </c>
      <c r="I16">
        <v>18</v>
      </c>
      <c r="J16">
        <v>10</v>
      </c>
      <c r="K16">
        <v>31</v>
      </c>
      <c r="L16">
        <v>25</v>
      </c>
      <c r="M16">
        <v>6</v>
      </c>
      <c r="N16">
        <v>836</v>
      </c>
      <c r="O16">
        <v>791</v>
      </c>
      <c r="P16">
        <v>45</v>
      </c>
      <c r="Q16">
        <v>158</v>
      </c>
      <c r="R16">
        <v>144</v>
      </c>
      <c r="S16">
        <v>14</v>
      </c>
      <c r="T16">
        <v>90</v>
      </c>
      <c r="U16">
        <v>76</v>
      </c>
      <c r="V16">
        <v>14</v>
      </c>
      <c r="W16">
        <v>175</v>
      </c>
      <c r="X16">
        <v>160</v>
      </c>
      <c r="Y16">
        <v>14</v>
      </c>
    </row>
    <row r="17" spans="1:25">
      <c r="A17" t="s">
        <v>920</v>
      </c>
      <c r="B17">
        <v>3006</v>
      </c>
      <c r="C17">
        <v>2469</v>
      </c>
      <c r="D17">
        <v>537</v>
      </c>
      <c r="E17">
        <v>2641</v>
      </c>
      <c r="F17">
        <v>2141</v>
      </c>
      <c r="G17">
        <v>501</v>
      </c>
      <c r="H17">
        <v>25</v>
      </c>
      <c r="I17">
        <v>17</v>
      </c>
      <c r="J17">
        <v>9</v>
      </c>
      <c r="K17">
        <v>21</v>
      </c>
      <c r="L17">
        <v>14</v>
      </c>
      <c r="M17">
        <v>7</v>
      </c>
      <c r="N17">
        <v>731</v>
      </c>
      <c r="O17">
        <v>651</v>
      </c>
      <c r="P17">
        <v>80</v>
      </c>
      <c r="Q17">
        <v>199</v>
      </c>
      <c r="R17">
        <v>174</v>
      </c>
      <c r="S17">
        <v>25</v>
      </c>
      <c r="T17">
        <v>109</v>
      </c>
      <c r="U17">
        <v>90</v>
      </c>
      <c r="V17">
        <v>19</v>
      </c>
      <c r="W17">
        <v>166</v>
      </c>
      <c r="X17">
        <v>155</v>
      </c>
      <c r="Y17">
        <v>11</v>
      </c>
    </row>
    <row r="18" spans="1:25">
      <c r="A18" t="s">
        <v>919</v>
      </c>
      <c r="B18">
        <v>1611</v>
      </c>
      <c r="C18">
        <v>1423</v>
      </c>
      <c r="D18">
        <v>188</v>
      </c>
      <c r="E18">
        <v>1427</v>
      </c>
      <c r="F18">
        <v>1260</v>
      </c>
      <c r="G18">
        <v>167</v>
      </c>
      <c r="H18">
        <v>24</v>
      </c>
      <c r="I18">
        <v>15</v>
      </c>
      <c r="J18">
        <v>9</v>
      </c>
      <c r="K18">
        <v>32</v>
      </c>
      <c r="L18">
        <v>24</v>
      </c>
      <c r="M18">
        <v>9</v>
      </c>
      <c r="N18">
        <v>520</v>
      </c>
      <c r="O18">
        <v>482</v>
      </c>
      <c r="P18">
        <v>39</v>
      </c>
      <c r="Q18">
        <v>108</v>
      </c>
      <c r="R18">
        <v>97</v>
      </c>
      <c r="S18">
        <v>11</v>
      </c>
      <c r="T18">
        <v>71</v>
      </c>
      <c r="U18">
        <v>63</v>
      </c>
      <c r="V18">
        <v>8</v>
      </c>
      <c r="W18">
        <v>77</v>
      </c>
      <c r="X18">
        <v>66</v>
      </c>
      <c r="Y18">
        <v>10</v>
      </c>
    </row>
    <row r="19" spans="1:25">
      <c r="A19" t="s">
        <v>918</v>
      </c>
      <c r="B19">
        <v>2190</v>
      </c>
      <c r="C19">
        <v>1770</v>
      </c>
      <c r="D19">
        <v>420</v>
      </c>
      <c r="E19">
        <v>1986</v>
      </c>
      <c r="F19">
        <v>1603</v>
      </c>
      <c r="G19">
        <v>383</v>
      </c>
      <c r="H19">
        <v>32</v>
      </c>
      <c r="I19">
        <v>20</v>
      </c>
      <c r="J19">
        <v>12</v>
      </c>
      <c r="K19">
        <v>20</v>
      </c>
      <c r="L19">
        <v>12</v>
      </c>
      <c r="M19">
        <v>8</v>
      </c>
      <c r="N19">
        <v>706</v>
      </c>
      <c r="O19">
        <v>632</v>
      </c>
      <c r="P19">
        <v>74</v>
      </c>
      <c r="Q19">
        <v>107</v>
      </c>
      <c r="R19">
        <v>84</v>
      </c>
      <c r="S19">
        <v>24</v>
      </c>
      <c r="T19">
        <v>81</v>
      </c>
      <c r="U19">
        <v>60</v>
      </c>
      <c r="V19">
        <v>21</v>
      </c>
      <c r="W19">
        <v>97</v>
      </c>
      <c r="X19">
        <v>83</v>
      </c>
      <c r="Y19">
        <v>14</v>
      </c>
    </row>
    <row r="20" spans="1:25">
      <c r="A20" t="s">
        <v>917</v>
      </c>
      <c r="B20">
        <v>5940</v>
      </c>
      <c r="C20">
        <v>4570</v>
      </c>
      <c r="D20">
        <v>1370</v>
      </c>
      <c r="E20">
        <v>5153</v>
      </c>
      <c r="F20">
        <v>3900</v>
      </c>
      <c r="G20">
        <v>1253</v>
      </c>
      <c r="H20">
        <v>54</v>
      </c>
      <c r="I20">
        <v>25</v>
      </c>
      <c r="J20">
        <v>29</v>
      </c>
      <c r="K20">
        <v>23</v>
      </c>
      <c r="L20">
        <v>12</v>
      </c>
      <c r="M20">
        <v>11</v>
      </c>
      <c r="N20">
        <v>1728</v>
      </c>
      <c r="O20">
        <v>1463</v>
      </c>
      <c r="P20">
        <v>265</v>
      </c>
      <c r="Q20">
        <v>405</v>
      </c>
      <c r="R20">
        <v>342</v>
      </c>
      <c r="S20">
        <v>63</v>
      </c>
      <c r="T20">
        <v>243</v>
      </c>
      <c r="U20">
        <v>196</v>
      </c>
      <c r="V20">
        <v>48</v>
      </c>
      <c r="W20">
        <v>382</v>
      </c>
      <c r="X20">
        <v>328</v>
      </c>
      <c r="Y20">
        <v>54</v>
      </c>
    </row>
    <row r="21" spans="1:25">
      <c r="A21" t="s">
        <v>916</v>
      </c>
      <c r="B21">
        <v>5247</v>
      </c>
      <c r="C21">
        <v>3957</v>
      </c>
      <c r="D21">
        <v>1290</v>
      </c>
      <c r="E21">
        <v>4462</v>
      </c>
      <c r="F21">
        <v>3269</v>
      </c>
      <c r="G21">
        <v>1193</v>
      </c>
      <c r="H21">
        <v>41</v>
      </c>
      <c r="I21">
        <v>21</v>
      </c>
      <c r="J21">
        <v>20</v>
      </c>
      <c r="K21">
        <v>23</v>
      </c>
      <c r="L21">
        <v>15</v>
      </c>
      <c r="M21">
        <v>8</v>
      </c>
      <c r="N21">
        <v>1327</v>
      </c>
      <c r="O21">
        <v>1142</v>
      </c>
      <c r="P21">
        <v>185</v>
      </c>
      <c r="Q21">
        <v>396</v>
      </c>
      <c r="R21">
        <v>340</v>
      </c>
      <c r="S21">
        <v>57</v>
      </c>
      <c r="T21">
        <v>243</v>
      </c>
      <c r="U21">
        <v>197</v>
      </c>
      <c r="V21">
        <v>46</v>
      </c>
      <c r="W21">
        <v>388</v>
      </c>
      <c r="X21">
        <v>348</v>
      </c>
      <c r="Y21">
        <v>40</v>
      </c>
    </row>
    <row r="22" spans="1:25">
      <c r="A22" t="s">
        <v>915</v>
      </c>
      <c r="B22">
        <v>7360</v>
      </c>
      <c r="C22">
        <v>5778</v>
      </c>
      <c r="D22">
        <v>1582</v>
      </c>
      <c r="E22">
        <v>6423</v>
      </c>
      <c r="F22">
        <v>4928</v>
      </c>
      <c r="G22">
        <v>1495</v>
      </c>
      <c r="H22">
        <v>37</v>
      </c>
      <c r="I22">
        <v>14</v>
      </c>
      <c r="J22">
        <v>23</v>
      </c>
      <c r="K22">
        <v>8</v>
      </c>
      <c r="L22">
        <v>3</v>
      </c>
      <c r="M22">
        <v>5</v>
      </c>
      <c r="N22">
        <v>2310</v>
      </c>
      <c r="O22">
        <v>1942</v>
      </c>
      <c r="P22">
        <v>368</v>
      </c>
      <c r="Q22">
        <v>529</v>
      </c>
      <c r="R22">
        <v>480</v>
      </c>
      <c r="S22">
        <v>49</v>
      </c>
      <c r="T22">
        <v>304</v>
      </c>
      <c r="U22">
        <v>262</v>
      </c>
      <c r="V22">
        <v>42</v>
      </c>
      <c r="W22">
        <v>409</v>
      </c>
      <c r="X22">
        <v>371</v>
      </c>
      <c r="Y22">
        <v>38</v>
      </c>
    </row>
    <row r="23" spans="1:25">
      <c r="A23" t="s">
        <v>914</v>
      </c>
      <c r="B23">
        <v>8476</v>
      </c>
      <c r="C23">
        <v>5979</v>
      </c>
      <c r="D23">
        <v>2497</v>
      </c>
      <c r="E23">
        <v>7416</v>
      </c>
      <c r="F23">
        <v>5063</v>
      </c>
      <c r="G23">
        <v>2353</v>
      </c>
      <c r="H23">
        <v>70</v>
      </c>
      <c r="I23">
        <v>30</v>
      </c>
      <c r="J23">
        <v>40</v>
      </c>
      <c r="K23">
        <v>16</v>
      </c>
      <c r="L23">
        <v>10</v>
      </c>
      <c r="M23">
        <v>6</v>
      </c>
      <c r="N23">
        <v>2432</v>
      </c>
      <c r="O23">
        <v>1955</v>
      </c>
      <c r="P23">
        <v>478</v>
      </c>
      <c r="Q23">
        <v>573</v>
      </c>
      <c r="R23">
        <v>493</v>
      </c>
      <c r="S23">
        <v>80</v>
      </c>
      <c r="T23">
        <v>325</v>
      </c>
      <c r="U23">
        <v>258</v>
      </c>
      <c r="V23">
        <v>66</v>
      </c>
      <c r="W23">
        <v>487</v>
      </c>
      <c r="X23">
        <v>423</v>
      </c>
      <c r="Y23">
        <v>64</v>
      </c>
    </row>
    <row r="24" spans="1:25">
      <c r="A24" t="s">
        <v>913</v>
      </c>
      <c r="B24">
        <v>2671</v>
      </c>
      <c r="C24">
        <v>2379</v>
      </c>
      <c r="D24">
        <v>293</v>
      </c>
      <c r="E24">
        <v>2362</v>
      </c>
      <c r="F24">
        <v>2099</v>
      </c>
      <c r="G24">
        <v>263</v>
      </c>
      <c r="H24">
        <v>27</v>
      </c>
      <c r="I24">
        <v>17</v>
      </c>
      <c r="J24">
        <v>11</v>
      </c>
      <c r="K24">
        <v>8</v>
      </c>
      <c r="L24">
        <v>3</v>
      </c>
      <c r="M24">
        <v>5</v>
      </c>
      <c r="N24">
        <v>1085</v>
      </c>
      <c r="O24">
        <v>1028</v>
      </c>
      <c r="P24">
        <v>57</v>
      </c>
      <c r="Q24">
        <v>160</v>
      </c>
      <c r="R24">
        <v>149</v>
      </c>
      <c r="S24">
        <v>12</v>
      </c>
      <c r="T24">
        <v>110</v>
      </c>
      <c r="U24">
        <v>102</v>
      </c>
      <c r="V24">
        <v>8</v>
      </c>
      <c r="W24">
        <v>150</v>
      </c>
      <c r="X24">
        <v>132</v>
      </c>
      <c r="Y24">
        <v>18</v>
      </c>
    </row>
    <row r="25" spans="1:25">
      <c r="A25" t="s">
        <v>912</v>
      </c>
      <c r="B25">
        <v>1720</v>
      </c>
      <c r="C25">
        <v>1419</v>
      </c>
      <c r="D25">
        <v>302</v>
      </c>
      <c r="E25">
        <v>1444</v>
      </c>
      <c r="F25">
        <v>1177</v>
      </c>
      <c r="G25">
        <v>267</v>
      </c>
      <c r="H25">
        <v>42</v>
      </c>
      <c r="I25">
        <v>23</v>
      </c>
      <c r="J25">
        <v>19</v>
      </c>
      <c r="K25">
        <v>19</v>
      </c>
      <c r="L25">
        <v>10</v>
      </c>
      <c r="M25">
        <v>9</v>
      </c>
      <c r="N25">
        <v>584</v>
      </c>
      <c r="O25">
        <v>533</v>
      </c>
      <c r="P25">
        <v>51</v>
      </c>
      <c r="Q25">
        <v>134</v>
      </c>
      <c r="R25">
        <v>124</v>
      </c>
      <c r="S25">
        <v>10</v>
      </c>
      <c r="T25">
        <v>85</v>
      </c>
      <c r="U25">
        <v>77</v>
      </c>
      <c r="V25">
        <v>8</v>
      </c>
      <c r="W25">
        <v>142</v>
      </c>
      <c r="X25">
        <v>118</v>
      </c>
      <c r="Y25">
        <v>25</v>
      </c>
    </row>
    <row r="26" spans="1:25">
      <c r="A26" t="s">
        <v>911</v>
      </c>
      <c r="B26">
        <v>2161</v>
      </c>
      <c r="C26">
        <v>1824</v>
      </c>
      <c r="D26">
        <v>337</v>
      </c>
      <c r="E26">
        <v>1883</v>
      </c>
      <c r="F26">
        <v>1577</v>
      </c>
      <c r="G26">
        <v>307</v>
      </c>
      <c r="H26">
        <v>38</v>
      </c>
      <c r="I26">
        <v>23</v>
      </c>
      <c r="J26">
        <v>15</v>
      </c>
      <c r="K26">
        <v>24</v>
      </c>
      <c r="L26">
        <v>16</v>
      </c>
      <c r="M26">
        <v>8</v>
      </c>
      <c r="N26">
        <v>793</v>
      </c>
      <c r="O26">
        <v>728</v>
      </c>
      <c r="P26">
        <v>65</v>
      </c>
      <c r="Q26">
        <v>153</v>
      </c>
      <c r="R26">
        <v>137</v>
      </c>
      <c r="S26">
        <v>16</v>
      </c>
      <c r="T26">
        <v>91</v>
      </c>
      <c r="U26">
        <v>77</v>
      </c>
      <c r="V26">
        <v>14</v>
      </c>
      <c r="W26">
        <v>125</v>
      </c>
      <c r="X26">
        <v>111</v>
      </c>
      <c r="Y26">
        <v>14</v>
      </c>
    </row>
    <row r="27" spans="1:25">
      <c r="A27" t="s">
        <v>910</v>
      </c>
      <c r="B27">
        <v>888</v>
      </c>
      <c r="C27">
        <v>704</v>
      </c>
      <c r="D27">
        <v>184</v>
      </c>
      <c r="E27">
        <v>768</v>
      </c>
      <c r="F27">
        <v>600</v>
      </c>
      <c r="G27">
        <v>169</v>
      </c>
      <c r="H27">
        <v>16</v>
      </c>
      <c r="I27">
        <v>10</v>
      </c>
      <c r="J27">
        <v>7</v>
      </c>
      <c r="K27">
        <v>21</v>
      </c>
      <c r="L27">
        <v>10</v>
      </c>
      <c r="M27">
        <v>10</v>
      </c>
      <c r="N27">
        <v>312</v>
      </c>
      <c r="O27">
        <v>279</v>
      </c>
      <c r="P27">
        <v>33</v>
      </c>
      <c r="Q27">
        <v>64</v>
      </c>
      <c r="R27">
        <v>59</v>
      </c>
      <c r="S27">
        <v>5</v>
      </c>
      <c r="T27">
        <v>35</v>
      </c>
      <c r="U27">
        <v>31</v>
      </c>
      <c r="V27">
        <v>4</v>
      </c>
      <c r="W27">
        <v>55</v>
      </c>
      <c r="X27">
        <v>45</v>
      </c>
      <c r="Y27">
        <v>10</v>
      </c>
    </row>
    <row r="28" spans="1:25">
      <c r="A28" t="s">
        <v>909</v>
      </c>
      <c r="B28">
        <v>728</v>
      </c>
      <c r="C28">
        <v>610</v>
      </c>
      <c r="D28">
        <v>119</v>
      </c>
      <c r="E28">
        <v>626</v>
      </c>
      <c r="F28">
        <v>531</v>
      </c>
      <c r="G28">
        <v>95</v>
      </c>
      <c r="H28">
        <v>7</v>
      </c>
      <c r="I28">
        <v>3</v>
      </c>
      <c r="J28">
        <v>4</v>
      </c>
      <c r="K28">
        <v>6</v>
      </c>
      <c r="L28">
        <v>6</v>
      </c>
      <c r="M28">
        <v>0</v>
      </c>
      <c r="N28">
        <v>233</v>
      </c>
      <c r="O28">
        <v>214</v>
      </c>
      <c r="P28">
        <v>20</v>
      </c>
      <c r="Q28">
        <v>50</v>
      </c>
      <c r="R28">
        <v>41</v>
      </c>
      <c r="S28">
        <v>9</v>
      </c>
      <c r="T28">
        <v>33</v>
      </c>
      <c r="U28">
        <v>26</v>
      </c>
      <c r="V28">
        <v>7</v>
      </c>
      <c r="W28">
        <v>53</v>
      </c>
      <c r="X28">
        <v>38</v>
      </c>
      <c r="Y28">
        <v>15</v>
      </c>
    </row>
    <row r="29" spans="1:25">
      <c r="A29" t="s">
        <v>908</v>
      </c>
      <c r="B29">
        <v>2424</v>
      </c>
      <c r="C29">
        <v>2005</v>
      </c>
      <c r="D29">
        <v>419</v>
      </c>
      <c r="E29">
        <v>2109</v>
      </c>
      <c r="F29">
        <v>1736</v>
      </c>
      <c r="G29">
        <v>372</v>
      </c>
      <c r="H29">
        <v>39</v>
      </c>
      <c r="I29">
        <v>20</v>
      </c>
      <c r="J29">
        <v>19</v>
      </c>
      <c r="K29">
        <v>26</v>
      </c>
      <c r="L29">
        <v>20</v>
      </c>
      <c r="M29">
        <v>6</v>
      </c>
      <c r="N29">
        <v>942</v>
      </c>
      <c r="O29">
        <v>842</v>
      </c>
      <c r="P29">
        <v>100</v>
      </c>
      <c r="Q29">
        <v>157</v>
      </c>
      <c r="R29">
        <v>138</v>
      </c>
      <c r="S29">
        <v>19</v>
      </c>
      <c r="T29">
        <v>106</v>
      </c>
      <c r="U29">
        <v>91</v>
      </c>
      <c r="V29">
        <v>15</v>
      </c>
      <c r="W29">
        <v>158</v>
      </c>
      <c r="X29">
        <v>130</v>
      </c>
      <c r="Y29">
        <v>27</v>
      </c>
    </row>
    <row r="30" spans="1:25">
      <c r="A30" t="s">
        <v>907</v>
      </c>
      <c r="B30">
        <v>3382</v>
      </c>
      <c r="C30">
        <v>2520</v>
      </c>
      <c r="D30">
        <v>863</v>
      </c>
      <c r="E30">
        <v>2903</v>
      </c>
      <c r="F30">
        <v>2132</v>
      </c>
      <c r="G30">
        <v>772</v>
      </c>
      <c r="H30">
        <v>50</v>
      </c>
      <c r="I30">
        <v>30</v>
      </c>
      <c r="J30">
        <v>21</v>
      </c>
      <c r="K30">
        <v>46</v>
      </c>
      <c r="L30">
        <v>32</v>
      </c>
      <c r="M30">
        <v>14</v>
      </c>
      <c r="N30">
        <v>914</v>
      </c>
      <c r="O30">
        <v>786</v>
      </c>
      <c r="P30">
        <v>127</v>
      </c>
      <c r="Q30">
        <v>235</v>
      </c>
      <c r="R30">
        <v>197</v>
      </c>
      <c r="S30">
        <v>39</v>
      </c>
      <c r="T30">
        <v>144</v>
      </c>
      <c r="U30">
        <v>112</v>
      </c>
      <c r="V30">
        <v>32</v>
      </c>
      <c r="W30">
        <v>244</v>
      </c>
      <c r="X30">
        <v>191</v>
      </c>
      <c r="Y30">
        <v>53</v>
      </c>
    </row>
    <row r="31" spans="1:25">
      <c r="A31" t="s">
        <v>906</v>
      </c>
      <c r="B31">
        <v>4498</v>
      </c>
      <c r="C31">
        <v>3735</v>
      </c>
      <c r="D31">
        <v>763</v>
      </c>
      <c r="E31">
        <v>3967</v>
      </c>
      <c r="F31">
        <v>3274</v>
      </c>
      <c r="G31">
        <v>693</v>
      </c>
      <c r="H31">
        <v>39</v>
      </c>
      <c r="I31">
        <v>17</v>
      </c>
      <c r="J31">
        <v>22</v>
      </c>
      <c r="K31">
        <v>12</v>
      </c>
      <c r="L31">
        <v>9</v>
      </c>
      <c r="M31">
        <v>3</v>
      </c>
      <c r="N31">
        <v>1305</v>
      </c>
      <c r="O31">
        <v>1192</v>
      </c>
      <c r="P31">
        <v>113</v>
      </c>
      <c r="Q31">
        <v>277</v>
      </c>
      <c r="R31">
        <v>238</v>
      </c>
      <c r="S31">
        <v>39</v>
      </c>
      <c r="T31">
        <v>161</v>
      </c>
      <c r="U31">
        <v>126</v>
      </c>
      <c r="V31">
        <v>35</v>
      </c>
      <c r="W31">
        <v>254</v>
      </c>
      <c r="X31">
        <v>223</v>
      </c>
      <c r="Y31">
        <v>31</v>
      </c>
    </row>
    <row r="32" spans="1:25">
      <c r="A32" t="s">
        <v>905</v>
      </c>
      <c r="B32">
        <v>6052</v>
      </c>
      <c r="C32">
        <v>4522</v>
      </c>
      <c r="D32">
        <v>1530</v>
      </c>
      <c r="E32">
        <v>5323</v>
      </c>
      <c r="F32">
        <v>3901</v>
      </c>
      <c r="G32">
        <v>1422</v>
      </c>
      <c r="H32">
        <v>64</v>
      </c>
      <c r="I32">
        <v>26</v>
      </c>
      <c r="J32">
        <v>38</v>
      </c>
      <c r="K32">
        <v>40</v>
      </c>
      <c r="L32">
        <v>20</v>
      </c>
      <c r="M32">
        <v>20</v>
      </c>
      <c r="N32">
        <v>1812</v>
      </c>
      <c r="O32">
        <v>1496</v>
      </c>
      <c r="P32">
        <v>317</v>
      </c>
      <c r="Q32">
        <v>357</v>
      </c>
      <c r="R32">
        <v>290</v>
      </c>
      <c r="S32">
        <v>67</v>
      </c>
      <c r="T32">
        <v>203</v>
      </c>
      <c r="U32">
        <v>148</v>
      </c>
      <c r="V32">
        <v>55</v>
      </c>
      <c r="W32">
        <v>372</v>
      </c>
      <c r="X32">
        <v>332</v>
      </c>
      <c r="Y32">
        <v>40</v>
      </c>
    </row>
    <row r="33" spans="1:25">
      <c r="A33" t="s">
        <v>904</v>
      </c>
      <c r="B33">
        <v>1946</v>
      </c>
      <c r="C33">
        <v>1533</v>
      </c>
      <c r="D33">
        <v>413</v>
      </c>
      <c r="E33">
        <v>1653</v>
      </c>
      <c r="F33">
        <v>1279</v>
      </c>
      <c r="G33">
        <v>375</v>
      </c>
      <c r="H33">
        <v>27</v>
      </c>
      <c r="I33">
        <v>11</v>
      </c>
      <c r="J33">
        <v>16</v>
      </c>
      <c r="K33">
        <v>15</v>
      </c>
      <c r="L33">
        <v>10</v>
      </c>
      <c r="M33">
        <v>5</v>
      </c>
      <c r="N33">
        <v>565</v>
      </c>
      <c r="O33">
        <v>499</v>
      </c>
      <c r="P33">
        <v>66</v>
      </c>
      <c r="Q33">
        <v>133</v>
      </c>
      <c r="R33">
        <v>114</v>
      </c>
      <c r="S33">
        <v>19</v>
      </c>
      <c r="T33">
        <v>90</v>
      </c>
      <c r="U33">
        <v>74</v>
      </c>
      <c r="V33">
        <v>17</v>
      </c>
      <c r="W33">
        <v>160</v>
      </c>
      <c r="X33">
        <v>141</v>
      </c>
      <c r="Y33">
        <v>20</v>
      </c>
    </row>
    <row r="34" spans="1:25">
      <c r="A34" t="s">
        <v>903</v>
      </c>
      <c r="B34">
        <v>1396</v>
      </c>
      <c r="C34">
        <v>1040</v>
      </c>
      <c r="D34">
        <v>356</v>
      </c>
      <c r="E34">
        <v>1252</v>
      </c>
      <c r="F34">
        <v>925</v>
      </c>
      <c r="G34">
        <v>327</v>
      </c>
      <c r="H34">
        <v>14</v>
      </c>
      <c r="I34">
        <v>6</v>
      </c>
      <c r="J34">
        <v>7</v>
      </c>
      <c r="K34">
        <v>7</v>
      </c>
      <c r="L34">
        <v>5</v>
      </c>
      <c r="M34">
        <v>2</v>
      </c>
      <c r="N34">
        <v>475</v>
      </c>
      <c r="O34">
        <v>406</v>
      </c>
      <c r="P34">
        <v>69</v>
      </c>
      <c r="Q34">
        <v>83</v>
      </c>
      <c r="R34">
        <v>63</v>
      </c>
      <c r="S34">
        <v>19</v>
      </c>
      <c r="T34">
        <v>49</v>
      </c>
      <c r="U34">
        <v>37</v>
      </c>
      <c r="V34">
        <v>12</v>
      </c>
      <c r="W34">
        <v>61</v>
      </c>
      <c r="X34">
        <v>52</v>
      </c>
      <c r="Y34">
        <v>10</v>
      </c>
    </row>
    <row r="35" spans="1:25">
      <c r="A35" t="s">
        <v>902</v>
      </c>
      <c r="B35">
        <v>2267</v>
      </c>
      <c r="C35">
        <v>1847</v>
      </c>
      <c r="D35">
        <v>420</v>
      </c>
      <c r="E35">
        <v>2052</v>
      </c>
      <c r="F35">
        <v>1651</v>
      </c>
      <c r="G35">
        <v>400</v>
      </c>
      <c r="H35">
        <v>26</v>
      </c>
      <c r="I35">
        <v>15</v>
      </c>
      <c r="J35">
        <v>12</v>
      </c>
      <c r="K35">
        <v>9</v>
      </c>
      <c r="L35">
        <v>6</v>
      </c>
      <c r="M35">
        <v>3</v>
      </c>
      <c r="N35">
        <v>964</v>
      </c>
      <c r="O35">
        <v>829</v>
      </c>
      <c r="P35">
        <v>135</v>
      </c>
      <c r="Q35">
        <v>123</v>
      </c>
      <c r="R35">
        <v>112</v>
      </c>
      <c r="S35">
        <v>11</v>
      </c>
      <c r="T35">
        <v>78</v>
      </c>
      <c r="U35">
        <v>69</v>
      </c>
      <c r="V35">
        <v>9</v>
      </c>
      <c r="W35">
        <v>92</v>
      </c>
      <c r="X35">
        <v>84</v>
      </c>
      <c r="Y35">
        <v>8</v>
      </c>
    </row>
    <row r="36" spans="1:25">
      <c r="A36" t="s">
        <v>901</v>
      </c>
      <c r="B36">
        <v>7764</v>
      </c>
      <c r="C36">
        <v>5955</v>
      </c>
      <c r="D36">
        <v>1810</v>
      </c>
      <c r="E36">
        <v>6682</v>
      </c>
      <c r="F36">
        <v>5020</v>
      </c>
      <c r="G36">
        <v>1662</v>
      </c>
      <c r="H36">
        <v>58</v>
      </c>
      <c r="I36">
        <v>27</v>
      </c>
      <c r="J36">
        <v>31</v>
      </c>
      <c r="K36">
        <v>32</v>
      </c>
      <c r="L36">
        <v>15</v>
      </c>
      <c r="M36">
        <v>17</v>
      </c>
      <c r="N36">
        <v>2539</v>
      </c>
      <c r="O36">
        <v>2152</v>
      </c>
      <c r="P36">
        <v>387</v>
      </c>
      <c r="Q36">
        <v>586</v>
      </c>
      <c r="R36">
        <v>492</v>
      </c>
      <c r="S36">
        <v>95</v>
      </c>
      <c r="T36">
        <v>375</v>
      </c>
      <c r="U36">
        <v>294</v>
      </c>
      <c r="V36">
        <v>81</v>
      </c>
      <c r="W36">
        <v>497</v>
      </c>
      <c r="X36">
        <v>444</v>
      </c>
      <c r="Y36">
        <v>53</v>
      </c>
    </row>
    <row r="37" spans="1:25">
      <c r="A37" t="s">
        <v>900</v>
      </c>
      <c r="B37">
        <v>4601</v>
      </c>
      <c r="C37">
        <v>3508</v>
      </c>
      <c r="D37">
        <v>1093</v>
      </c>
      <c r="E37">
        <v>3974</v>
      </c>
      <c r="F37">
        <v>2960</v>
      </c>
      <c r="G37">
        <v>1014</v>
      </c>
      <c r="H37">
        <v>42</v>
      </c>
      <c r="I37">
        <v>24</v>
      </c>
      <c r="J37">
        <v>19</v>
      </c>
      <c r="K37">
        <v>20</v>
      </c>
      <c r="L37">
        <v>9</v>
      </c>
      <c r="M37">
        <v>11</v>
      </c>
      <c r="N37">
        <v>1607</v>
      </c>
      <c r="O37">
        <v>1382</v>
      </c>
      <c r="P37">
        <v>225</v>
      </c>
      <c r="Q37">
        <v>344</v>
      </c>
      <c r="R37">
        <v>314</v>
      </c>
      <c r="S37">
        <v>30</v>
      </c>
      <c r="T37">
        <v>195</v>
      </c>
      <c r="U37">
        <v>168</v>
      </c>
      <c r="V37">
        <v>27</v>
      </c>
      <c r="W37">
        <v>283</v>
      </c>
      <c r="X37">
        <v>234</v>
      </c>
      <c r="Y37">
        <v>49</v>
      </c>
    </row>
    <row r="38" spans="1:25">
      <c r="A38" t="s">
        <v>899</v>
      </c>
      <c r="B38">
        <v>1449</v>
      </c>
      <c r="C38">
        <v>1071</v>
      </c>
      <c r="D38">
        <v>378</v>
      </c>
      <c r="E38">
        <v>1243</v>
      </c>
      <c r="F38">
        <v>892</v>
      </c>
      <c r="G38">
        <v>351</v>
      </c>
      <c r="H38">
        <v>22</v>
      </c>
      <c r="I38">
        <v>12</v>
      </c>
      <c r="J38">
        <v>11</v>
      </c>
      <c r="K38">
        <v>5</v>
      </c>
      <c r="L38">
        <v>4</v>
      </c>
      <c r="M38">
        <v>2</v>
      </c>
      <c r="N38">
        <v>436</v>
      </c>
      <c r="O38">
        <v>355</v>
      </c>
      <c r="P38">
        <v>81</v>
      </c>
      <c r="Q38">
        <v>107</v>
      </c>
      <c r="R38">
        <v>93</v>
      </c>
      <c r="S38">
        <v>14</v>
      </c>
      <c r="T38">
        <v>67</v>
      </c>
      <c r="U38">
        <v>55</v>
      </c>
      <c r="V38">
        <v>12</v>
      </c>
      <c r="W38">
        <v>99</v>
      </c>
      <c r="X38">
        <v>87</v>
      </c>
      <c r="Y38">
        <v>13</v>
      </c>
    </row>
    <row r="39" spans="1:25">
      <c r="A39" t="s">
        <v>898</v>
      </c>
      <c r="B39">
        <v>1387</v>
      </c>
      <c r="C39">
        <v>1186</v>
      </c>
      <c r="D39">
        <v>201</v>
      </c>
      <c r="E39">
        <v>1230</v>
      </c>
      <c r="F39">
        <v>1037</v>
      </c>
      <c r="G39">
        <v>193</v>
      </c>
      <c r="H39">
        <v>13</v>
      </c>
      <c r="I39">
        <v>10</v>
      </c>
      <c r="J39">
        <v>2</v>
      </c>
      <c r="K39">
        <v>5</v>
      </c>
      <c r="L39">
        <v>2</v>
      </c>
      <c r="M39">
        <v>3</v>
      </c>
      <c r="N39">
        <v>471</v>
      </c>
      <c r="O39">
        <v>435</v>
      </c>
      <c r="P39">
        <v>36</v>
      </c>
      <c r="Q39">
        <v>84</v>
      </c>
      <c r="R39">
        <v>80</v>
      </c>
      <c r="S39">
        <v>3</v>
      </c>
      <c r="T39">
        <v>55</v>
      </c>
      <c r="U39">
        <v>52</v>
      </c>
      <c r="V39">
        <v>3</v>
      </c>
      <c r="W39">
        <v>74</v>
      </c>
      <c r="X39">
        <v>69</v>
      </c>
      <c r="Y39">
        <v>5</v>
      </c>
    </row>
    <row r="40" spans="1:25">
      <c r="A40" t="s">
        <v>897</v>
      </c>
      <c r="B40">
        <v>1084</v>
      </c>
      <c r="C40">
        <v>1002</v>
      </c>
      <c r="D40">
        <v>83</v>
      </c>
      <c r="E40">
        <v>945</v>
      </c>
      <c r="F40">
        <v>871</v>
      </c>
      <c r="G40">
        <v>74</v>
      </c>
      <c r="H40">
        <v>15</v>
      </c>
      <c r="I40">
        <v>9</v>
      </c>
      <c r="J40">
        <v>7</v>
      </c>
      <c r="K40">
        <v>14</v>
      </c>
      <c r="L40">
        <v>11</v>
      </c>
      <c r="M40">
        <v>3</v>
      </c>
      <c r="N40">
        <v>490</v>
      </c>
      <c r="O40">
        <v>477</v>
      </c>
      <c r="P40">
        <v>12</v>
      </c>
      <c r="Q40">
        <v>78</v>
      </c>
      <c r="R40">
        <v>75</v>
      </c>
      <c r="S40">
        <v>3</v>
      </c>
      <c r="T40">
        <v>47</v>
      </c>
      <c r="U40">
        <v>45</v>
      </c>
      <c r="V40">
        <v>2</v>
      </c>
      <c r="W40">
        <v>61</v>
      </c>
      <c r="X40">
        <v>55</v>
      </c>
      <c r="Y40">
        <v>6</v>
      </c>
    </row>
    <row r="41" spans="1:25">
      <c r="A41" t="s">
        <v>896</v>
      </c>
      <c r="B41">
        <v>1610</v>
      </c>
      <c r="C41">
        <v>1330</v>
      </c>
      <c r="D41">
        <v>280</v>
      </c>
      <c r="E41">
        <v>1408</v>
      </c>
      <c r="F41">
        <v>1151</v>
      </c>
      <c r="G41">
        <v>257</v>
      </c>
      <c r="H41">
        <v>30</v>
      </c>
      <c r="I41">
        <v>16</v>
      </c>
      <c r="J41">
        <v>13</v>
      </c>
      <c r="K41">
        <v>27</v>
      </c>
      <c r="L41">
        <v>18</v>
      </c>
      <c r="M41">
        <v>9</v>
      </c>
      <c r="N41">
        <v>581</v>
      </c>
      <c r="O41">
        <v>544</v>
      </c>
      <c r="P41">
        <v>37</v>
      </c>
      <c r="Q41">
        <v>104</v>
      </c>
      <c r="R41">
        <v>101</v>
      </c>
      <c r="S41">
        <v>3</v>
      </c>
      <c r="T41">
        <v>64</v>
      </c>
      <c r="U41">
        <v>61</v>
      </c>
      <c r="V41">
        <v>3</v>
      </c>
      <c r="W41">
        <v>98</v>
      </c>
      <c r="X41">
        <v>78</v>
      </c>
      <c r="Y41">
        <v>20</v>
      </c>
    </row>
    <row r="42" spans="1:25">
      <c r="A42" t="s">
        <v>895</v>
      </c>
      <c r="B42">
        <v>4126</v>
      </c>
      <c r="C42">
        <v>3484</v>
      </c>
      <c r="D42">
        <v>642</v>
      </c>
      <c r="E42">
        <v>3562</v>
      </c>
      <c r="F42">
        <v>2965</v>
      </c>
      <c r="G42">
        <v>597</v>
      </c>
      <c r="H42">
        <v>62</v>
      </c>
      <c r="I42">
        <v>37</v>
      </c>
      <c r="J42">
        <v>26</v>
      </c>
      <c r="K42">
        <v>47</v>
      </c>
      <c r="L42">
        <v>34</v>
      </c>
      <c r="M42">
        <v>13</v>
      </c>
      <c r="N42">
        <v>1494</v>
      </c>
      <c r="O42">
        <v>1335</v>
      </c>
      <c r="P42">
        <v>159</v>
      </c>
      <c r="Q42">
        <v>326</v>
      </c>
      <c r="R42">
        <v>296</v>
      </c>
      <c r="S42">
        <v>30</v>
      </c>
      <c r="T42">
        <v>206</v>
      </c>
      <c r="U42">
        <v>181</v>
      </c>
      <c r="V42">
        <v>24</v>
      </c>
      <c r="W42">
        <v>238</v>
      </c>
      <c r="X42">
        <v>223</v>
      </c>
      <c r="Y42">
        <v>15</v>
      </c>
    </row>
    <row r="43" spans="1:25">
      <c r="A43" t="s">
        <v>894</v>
      </c>
      <c r="B43">
        <v>4382</v>
      </c>
      <c r="C43">
        <v>3590</v>
      </c>
      <c r="D43">
        <v>792</v>
      </c>
      <c r="E43">
        <v>3906</v>
      </c>
      <c r="F43">
        <v>3177</v>
      </c>
      <c r="G43">
        <v>729</v>
      </c>
      <c r="H43">
        <v>66</v>
      </c>
      <c r="I43">
        <v>39</v>
      </c>
      <c r="J43">
        <v>27</v>
      </c>
      <c r="K43">
        <v>53</v>
      </c>
      <c r="L43">
        <v>35</v>
      </c>
      <c r="M43">
        <v>18</v>
      </c>
      <c r="N43">
        <v>1466</v>
      </c>
      <c r="O43">
        <v>1325</v>
      </c>
      <c r="P43">
        <v>141</v>
      </c>
      <c r="Q43">
        <v>267</v>
      </c>
      <c r="R43">
        <v>229</v>
      </c>
      <c r="S43">
        <v>38</v>
      </c>
      <c r="T43">
        <v>162</v>
      </c>
      <c r="U43">
        <v>129</v>
      </c>
      <c r="V43">
        <v>34</v>
      </c>
      <c r="W43">
        <v>210</v>
      </c>
      <c r="X43">
        <v>184</v>
      </c>
      <c r="Y43">
        <v>25</v>
      </c>
    </row>
    <row r="44" spans="1:25">
      <c r="A44" t="s">
        <v>893</v>
      </c>
      <c r="B44">
        <v>2114</v>
      </c>
      <c r="C44">
        <v>1685</v>
      </c>
      <c r="D44">
        <v>429</v>
      </c>
      <c r="E44">
        <v>1899</v>
      </c>
      <c r="F44">
        <v>1497</v>
      </c>
      <c r="G44">
        <v>402</v>
      </c>
      <c r="H44">
        <v>43</v>
      </c>
      <c r="I44">
        <v>24</v>
      </c>
      <c r="J44">
        <v>19</v>
      </c>
      <c r="K44">
        <v>36</v>
      </c>
      <c r="L44">
        <v>25</v>
      </c>
      <c r="M44">
        <v>11</v>
      </c>
      <c r="N44">
        <v>790</v>
      </c>
      <c r="O44">
        <v>697</v>
      </c>
      <c r="P44">
        <v>93</v>
      </c>
      <c r="Q44">
        <v>113</v>
      </c>
      <c r="R44">
        <v>101</v>
      </c>
      <c r="S44">
        <v>11</v>
      </c>
      <c r="T44">
        <v>77</v>
      </c>
      <c r="U44">
        <v>69</v>
      </c>
      <c r="V44">
        <v>8</v>
      </c>
      <c r="W44">
        <v>103</v>
      </c>
      <c r="X44">
        <v>86</v>
      </c>
      <c r="Y44">
        <v>16</v>
      </c>
    </row>
    <row r="45" spans="1:25">
      <c r="A45" t="s">
        <v>892</v>
      </c>
      <c r="B45">
        <v>1862</v>
      </c>
      <c r="C45">
        <v>1610</v>
      </c>
      <c r="D45">
        <v>252</v>
      </c>
      <c r="E45">
        <v>1605</v>
      </c>
      <c r="F45">
        <v>1370</v>
      </c>
      <c r="G45">
        <v>235</v>
      </c>
      <c r="H45">
        <v>27</v>
      </c>
      <c r="I45">
        <v>17</v>
      </c>
      <c r="J45">
        <v>10</v>
      </c>
      <c r="K45">
        <v>17</v>
      </c>
      <c r="L45">
        <v>14</v>
      </c>
      <c r="M45">
        <v>3</v>
      </c>
      <c r="N45">
        <v>700</v>
      </c>
      <c r="O45">
        <v>643</v>
      </c>
      <c r="P45">
        <v>57</v>
      </c>
      <c r="Q45">
        <v>173</v>
      </c>
      <c r="R45">
        <v>165</v>
      </c>
      <c r="S45">
        <v>7</v>
      </c>
      <c r="T45">
        <v>113</v>
      </c>
      <c r="U45">
        <v>106</v>
      </c>
      <c r="V45">
        <v>7</v>
      </c>
      <c r="W45">
        <v>84</v>
      </c>
      <c r="X45">
        <v>75</v>
      </c>
      <c r="Y45">
        <v>10</v>
      </c>
    </row>
    <row r="46" spans="1:25">
      <c r="A46" t="s">
        <v>891</v>
      </c>
      <c r="B46">
        <v>1425</v>
      </c>
      <c r="C46">
        <v>1203</v>
      </c>
      <c r="D46">
        <v>222</v>
      </c>
      <c r="E46">
        <v>1252</v>
      </c>
      <c r="F46">
        <v>1046</v>
      </c>
      <c r="G46">
        <v>206</v>
      </c>
      <c r="H46">
        <v>30</v>
      </c>
      <c r="I46">
        <v>20</v>
      </c>
      <c r="J46">
        <v>10</v>
      </c>
      <c r="K46">
        <v>32</v>
      </c>
      <c r="L46">
        <v>17</v>
      </c>
      <c r="M46">
        <v>15</v>
      </c>
      <c r="N46">
        <v>519</v>
      </c>
      <c r="O46">
        <v>473</v>
      </c>
      <c r="P46">
        <v>46</v>
      </c>
      <c r="Q46">
        <v>104</v>
      </c>
      <c r="R46">
        <v>95</v>
      </c>
      <c r="S46">
        <v>9</v>
      </c>
      <c r="T46">
        <v>60</v>
      </c>
      <c r="U46">
        <v>52</v>
      </c>
      <c r="V46">
        <v>9</v>
      </c>
      <c r="W46">
        <v>69</v>
      </c>
      <c r="X46">
        <v>62</v>
      </c>
      <c r="Y46">
        <v>7</v>
      </c>
    </row>
    <row r="47" spans="1:25">
      <c r="A47" t="s">
        <v>890</v>
      </c>
      <c r="B47">
        <v>4076</v>
      </c>
      <c r="C47">
        <v>3532</v>
      </c>
      <c r="D47">
        <v>544</v>
      </c>
      <c r="E47">
        <v>3542</v>
      </c>
      <c r="F47">
        <v>3039</v>
      </c>
      <c r="G47">
        <v>503</v>
      </c>
      <c r="H47">
        <v>89</v>
      </c>
      <c r="I47">
        <v>65</v>
      </c>
      <c r="J47">
        <v>24</v>
      </c>
      <c r="K47">
        <v>123</v>
      </c>
      <c r="L47">
        <v>95</v>
      </c>
      <c r="M47">
        <v>28</v>
      </c>
      <c r="N47">
        <v>1270</v>
      </c>
      <c r="O47">
        <v>1188</v>
      </c>
      <c r="P47">
        <v>82</v>
      </c>
      <c r="Q47">
        <v>323</v>
      </c>
      <c r="R47">
        <v>304</v>
      </c>
      <c r="S47">
        <v>19</v>
      </c>
      <c r="T47">
        <v>180</v>
      </c>
      <c r="U47">
        <v>167</v>
      </c>
      <c r="V47">
        <v>13</v>
      </c>
      <c r="W47">
        <v>211</v>
      </c>
      <c r="X47">
        <v>190</v>
      </c>
      <c r="Y47">
        <v>22</v>
      </c>
    </row>
    <row r="48" spans="1:25">
      <c r="A48" t="s">
        <v>889</v>
      </c>
      <c r="B48">
        <v>1803</v>
      </c>
      <c r="C48">
        <v>1553</v>
      </c>
      <c r="D48">
        <v>250</v>
      </c>
      <c r="E48">
        <v>1592</v>
      </c>
      <c r="F48">
        <v>1352</v>
      </c>
      <c r="G48">
        <v>240</v>
      </c>
      <c r="H48">
        <v>20</v>
      </c>
      <c r="I48">
        <v>10</v>
      </c>
      <c r="J48">
        <v>10</v>
      </c>
      <c r="K48">
        <v>16</v>
      </c>
      <c r="L48">
        <v>11</v>
      </c>
      <c r="M48">
        <v>5</v>
      </c>
      <c r="N48">
        <v>667</v>
      </c>
      <c r="O48">
        <v>625</v>
      </c>
      <c r="P48">
        <v>42</v>
      </c>
      <c r="Q48">
        <v>114</v>
      </c>
      <c r="R48">
        <v>107</v>
      </c>
      <c r="S48">
        <v>6</v>
      </c>
      <c r="T48">
        <v>71</v>
      </c>
      <c r="U48">
        <v>66</v>
      </c>
      <c r="V48">
        <v>5</v>
      </c>
      <c r="W48">
        <v>97</v>
      </c>
      <c r="X48">
        <v>94</v>
      </c>
      <c r="Y48">
        <v>4</v>
      </c>
    </row>
    <row r="49" spans="1:25">
      <c r="A49" t="s">
        <v>888</v>
      </c>
      <c r="B49">
        <v>8015</v>
      </c>
      <c r="C49">
        <v>6834</v>
      </c>
      <c r="D49">
        <v>1181</v>
      </c>
      <c r="E49">
        <v>6874</v>
      </c>
      <c r="F49">
        <v>5817</v>
      </c>
      <c r="G49">
        <v>1057</v>
      </c>
      <c r="H49">
        <v>157</v>
      </c>
      <c r="I49">
        <v>97</v>
      </c>
      <c r="J49">
        <v>60</v>
      </c>
      <c r="K49">
        <v>168</v>
      </c>
      <c r="L49">
        <v>121</v>
      </c>
      <c r="M49">
        <v>47</v>
      </c>
      <c r="N49">
        <v>2516</v>
      </c>
      <c r="O49">
        <v>2315</v>
      </c>
      <c r="P49">
        <v>201</v>
      </c>
      <c r="Q49">
        <v>537</v>
      </c>
      <c r="R49">
        <v>486</v>
      </c>
      <c r="S49">
        <v>51</v>
      </c>
      <c r="T49">
        <v>351</v>
      </c>
      <c r="U49">
        <v>312</v>
      </c>
      <c r="V49">
        <v>39</v>
      </c>
      <c r="W49">
        <v>604</v>
      </c>
      <c r="X49">
        <v>531</v>
      </c>
      <c r="Y49">
        <v>73</v>
      </c>
    </row>
    <row r="50" spans="1:25">
      <c r="A50" t="s">
        <v>887</v>
      </c>
      <c r="B50">
        <v>1758</v>
      </c>
      <c r="C50">
        <v>1468</v>
      </c>
      <c r="D50">
        <v>290</v>
      </c>
      <c r="E50">
        <v>1534</v>
      </c>
      <c r="F50">
        <v>1275</v>
      </c>
      <c r="G50">
        <v>259</v>
      </c>
      <c r="H50">
        <v>47</v>
      </c>
      <c r="I50">
        <v>28</v>
      </c>
      <c r="J50">
        <v>19</v>
      </c>
      <c r="K50">
        <v>49</v>
      </c>
      <c r="L50">
        <v>38</v>
      </c>
      <c r="M50">
        <v>11</v>
      </c>
      <c r="N50">
        <v>602</v>
      </c>
      <c r="O50">
        <v>552</v>
      </c>
      <c r="P50">
        <v>50</v>
      </c>
      <c r="Q50">
        <v>116</v>
      </c>
      <c r="R50">
        <v>102</v>
      </c>
      <c r="S50">
        <v>14</v>
      </c>
      <c r="T50">
        <v>80</v>
      </c>
      <c r="U50">
        <v>68</v>
      </c>
      <c r="V50">
        <v>13</v>
      </c>
      <c r="W50">
        <v>108</v>
      </c>
      <c r="X50">
        <v>91</v>
      </c>
      <c r="Y50">
        <v>17</v>
      </c>
    </row>
    <row r="51" spans="1:25">
      <c r="A51" t="s">
        <v>886</v>
      </c>
      <c r="B51">
        <v>3648</v>
      </c>
      <c r="C51">
        <v>3156</v>
      </c>
      <c r="D51">
        <v>492</v>
      </c>
      <c r="E51">
        <v>3192</v>
      </c>
      <c r="F51">
        <v>2745</v>
      </c>
      <c r="G51">
        <v>447</v>
      </c>
      <c r="H51">
        <v>67</v>
      </c>
      <c r="I51">
        <v>49</v>
      </c>
      <c r="J51">
        <v>18</v>
      </c>
      <c r="K51">
        <v>84</v>
      </c>
      <c r="L51">
        <v>66</v>
      </c>
      <c r="M51">
        <v>18</v>
      </c>
      <c r="N51">
        <v>1191</v>
      </c>
      <c r="O51">
        <v>1121</v>
      </c>
      <c r="P51">
        <v>70</v>
      </c>
      <c r="Q51">
        <v>273</v>
      </c>
      <c r="R51">
        <v>250</v>
      </c>
      <c r="S51">
        <v>23</v>
      </c>
      <c r="T51">
        <v>179</v>
      </c>
      <c r="U51">
        <v>160</v>
      </c>
      <c r="V51">
        <v>20</v>
      </c>
      <c r="W51">
        <v>183</v>
      </c>
      <c r="X51">
        <v>161</v>
      </c>
      <c r="Y51">
        <v>22</v>
      </c>
    </row>
    <row r="52" spans="1:25">
      <c r="A52" t="s">
        <v>885</v>
      </c>
      <c r="B52">
        <v>2593</v>
      </c>
      <c r="C52">
        <v>2312</v>
      </c>
      <c r="D52">
        <v>281</v>
      </c>
      <c r="E52">
        <v>2245</v>
      </c>
      <c r="F52">
        <v>1980</v>
      </c>
      <c r="G52">
        <v>265</v>
      </c>
      <c r="H52">
        <v>80</v>
      </c>
      <c r="I52">
        <v>60</v>
      </c>
      <c r="J52">
        <v>20</v>
      </c>
      <c r="K52">
        <v>117</v>
      </c>
      <c r="L52">
        <v>96</v>
      </c>
      <c r="M52">
        <v>21</v>
      </c>
      <c r="N52">
        <v>924</v>
      </c>
      <c r="O52">
        <v>872</v>
      </c>
      <c r="P52">
        <v>53</v>
      </c>
      <c r="Q52">
        <v>167</v>
      </c>
      <c r="R52">
        <v>159</v>
      </c>
      <c r="S52">
        <v>8</v>
      </c>
      <c r="T52">
        <v>124</v>
      </c>
      <c r="U52">
        <v>117</v>
      </c>
      <c r="V52">
        <v>7</v>
      </c>
      <c r="W52">
        <v>182</v>
      </c>
      <c r="X52">
        <v>174</v>
      </c>
      <c r="Y52">
        <v>8</v>
      </c>
    </row>
    <row r="53" spans="1:25">
      <c r="A53" t="s">
        <v>884</v>
      </c>
      <c r="B53">
        <v>1542</v>
      </c>
      <c r="C53">
        <v>1373</v>
      </c>
      <c r="D53">
        <v>169</v>
      </c>
      <c r="E53">
        <v>1320</v>
      </c>
      <c r="F53">
        <v>1170</v>
      </c>
      <c r="G53">
        <v>151</v>
      </c>
      <c r="H53">
        <v>24</v>
      </c>
      <c r="I53">
        <v>18</v>
      </c>
      <c r="J53">
        <v>6</v>
      </c>
      <c r="K53">
        <v>36</v>
      </c>
      <c r="L53">
        <v>32</v>
      </c>
      <c r="M53">
        <v>5</v>
      </c>
      <c r="N53">
        <v>527</v>
      </c>
      <c r="O53">
        <v>503</v>
      </c>
      <c r="P53">
        <v>24</v>
      </c>
      <c r="Q53">
        <v>112</v>
      </c>
      <c r="R53">
        <v>105</v>
      </c>
      <c r="S53">
        <v>7</v>
      </c>
      <c r="T53">
        <v>84</v>
      </c>
      <c r="U53">
        <v>78</v>
      </c>
      <c r="V53">
        <v>6</v>
      </c>
      <c r="W53">
        <v>110</v>
      </c>
      <c r="X53">
        <v>98</v>
      </c>
      <c r="Y53">
        <v>12</v>
      </c>
    </row>
    <row r="54" spans="1:25">
      <c r="A54" t="s">
        <v>883</v>
      </c>
      <c r="B54">
        <v>1964</v>
      </c>
      <c r="C54">
        <v>1704</v>
      </c>
      <c r="D54">
        <v>260</v>
      </c>
      <c r="E54">
        <v>1681</v>
      </c>
      <c r="F54">
        <v>1454</v>
      </c>
      <c r="G54">
        <v>227</v>
      </c>
      <c r="H54">
        <v>34</v>
      </c>
      <c r="I54">
        <v>27</v>
      </c>
      <c r="J54">
        <v>7</v>
      </c>
      <c r="K54">
        <v>79</v>
      </c>
      <c r="L54">
        <v>61</v>
      </c>
      <c r="M54">
        <v>17</v>
      </c>
      <c r="N54">
        <v>635</v>
      </c>
      <c r="O54">
        <v>606</v>
      </c>
      <c r="P54">
        <v>29</v>
      </c>
      <c r="Q54">
        <v>153</v>
      </c>
      <c r="R54">
        <v>138</v>
      </c>
      <c r="S54">
        <v>15</v>
      </c>
      <c r="T54">
        <v>107</v>
      </c>
      <c r="U54">
        <v>94</v>
      </c>
      <c r="V54">
        <v>13</v>
      </c>
      <c r="W54">
        <v>130</v>
      </c>
      <c r="X54">
        <v>112</v>
      </c>
      <c r="Y54">
        <v>18</v>
      </c>
    </row>
    <row r="55" spans="1:25">
      <c r="A55" t="s">
        <v>882</v>
      </c>
      <c r="B55">
        <v>4834</v>
      </c>
      <c r="C55">
        <v>4117</v>
      </c>
      <c r="D55">
        <v>717</v>
      </c>
      <c r="E55">
        <v>4145</v>
      </c>
      <c r="F55">
        <v>3467</v>
      </c>
      <c r="G55">
        <v>677</v>
      </c>
      <c r="H55">
        <v>97</v>
      </c>
      <c r="I55">
        <v>72</v>
      </c>
      <c r="J55">
        <v>26</v>
      </c>
      <c r="K55">
        <v>197</v>
      </c>
      <c r="L55">
        <v>149</v>
      </c>
      <c r="M55">
        <v>48</v>
      </c>
      <c r="N55">
        <v>1673</v>
      </c>
      <c r="O55">
        <v>1557</v>
      </c>
      <c r="P55">
        <v>116</v>
      </c>
      <c r="Q55">
        <v>401</v>
      </c>
      <c r="R55">
        <v>388</v>
      </c>
      <c r="S55">
        <v>13</v>
      </c>
      <c r="T55">
        <v>280</v>
      </c>
      <c r="U55">
        <v>270</v>
      </c>
      <c r="V55">
        <v>10</v>
      </c>
      <c r="W55">
        <v>288</v>
      </c>
      <c r="X55">
        <v>261</v>
      </c>
      <c r="Y55">
        <v>27</v>
      </c>
    </row>
    <row r="56" spans="1:25">
      <c r="A56" t="s">
        <v>881</v>
      </c>
      <c r="B56">
        <v>817</v>
      </c>
      <c r="C56">
        <v>730</v>
      </c>
      <c r="D56">
        <v>87</v>
      </c>
      <c r="E56">
        <v>707</v>
      </c>
      <c r="F56">
        <v>629</v>
      </c>
      <c r="G56">
        <v>77</v>
      </c>
      <c r="H56">
        <v>18</v>
      </c>
      <c r="I56">
        <v>12</v>
      </c>
      <c r="J56">
        <v>6</v>
      </c>
      <c r="K56">
        <v>4</v>
      </c>
      <c r="L56">
        <v>3</v>
      </c>
      <c r="M56">
        <v>1</v>
      </c>
      <c r="N56">
        <v>253</v>
      </c>
      <c r="O56">
        <v>246</v>
      </c>
      <c r="P56">
        <v>7</v>
      </c>
      <c r="Q56">
        <v>60</v>
      </c>
      <c r="R56">
        <v>54</v>
      </c>
      <c r="S56">
        <v>7</v>
      </c>
      <c r="T56">
        <v>50</v>
      </c>
      <c r="U56">
        <v>44</v>
      </c>
      <c r="V56">
        <v>6</v>
      </c>
      <c r="W56">
        <v>50</v>
      </c>
      <c r="X56">
        <v>47</v>
      </c>
      <c r="Y56">
        <v>3</v>
      </c>
    </row>
    <row r="57" spans="1:25">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row>
    <row r="58" spans="1:25">
      <c r="A58" t="s">
        <v>880</v>
      </c>
      <c r="B58">
        <v>3432</v>
      </c>
      <c r="C58">
        <v>3114</v>
      </c>
      <c r="D58">
        <v>318</v>
      </c>
      <c r="E58">
        <v>3013</v>
      </c>
      <c r="F58">
        <v>2724</v>
      </c>
      <c r="G58">
        <v>289</v>
      </c>
      <c r="H58">
        <v>27</v>
      </c>
      <c r="I58">
        <v>14</v>
      </c>
      <c r="J58">
        <v>13</v>
      </c>
      <c r="K58">
        <v>16</v>
      </c>
      <c r="L58">
        <v>12</v>
      </c>
      <c r="M58">
        <v>4</v>
      </c>
      <c r="N58">
        <v>1245</v>
      </c>
      <c r="O58">
        <v>1181</v>
      </c>
      <c r="P58">
        <v>64</v>
      </c>
      <c r="Q58">
        <v>205</v>
      </c>
      <c r="R58">
        <v>188</v>
      </c>
      <c r="S58">
        <v>18</v>
      </c>
      <c r="T58">
        <v>128</v>
      </c>
      <c r="U58">
        <v>114</v>
      </c>
      <c r="V58">
        <v>13</v>
      </c>
      <c r="W58">
        <v>213</v>
      </c>
      <c r="X58">
        <v>203</v>
      </c>
      <c r="Y58">
        <v>10</v>
      </c>
    </row>
    <row r="59" spans="1:25">
      <c r="A59" t="s">
        <v>879</v>
      </c>
      <c r="B59">
        <v>1126</v>
      </c>
      <c r="C59">
        <v>1027</v>
      </c>
      <c r="D59">
        <v>98</v>
      </c>
      <c r="E59">
        <v>977</v>
      </c>
      <c r="F59">
        <v>894</v>
      </c>
      <c r="G59">
        <v>83</v>
      </c>
      <c r="H59">
        <v>11</v>
      </c>
      <c r="I59">
        <v>10</v>
      </c>
      <c r="J59">
        <v>1</v>
      </c>
      <c r="K59">
        <v>2</v>
      </c>
      <c r="L59">
        <v>2</v>
      </c>
      <c r="M59">
        <v>1</v>
      </c>
      <c r="N59">
        <v>380</v>
      </c>
      <c r="O59">
        <v>362</v>
      </c>
      <c r="P59">
        <v>18</v>
      </c>
      <c r="Q59">
        <v>74</v>
      </c>
      <c r="R59">
        <v>69</v>
      </c>
      <c r="S59">
        <v>4</v>
      </c>
      <c r="T59">
        <v>45</v>
      </c>
      <c r="U59">
        <v>41</v>
      </c>
      <c r="V59">
        <v>4</v>
      </c>
      <c r="W59">
        <v>75</v>
      </c>
      <c r="X59">
        <v>64</v>
      </c>
      <c r="Y59">
        <v>11</v>
      </c>
    </row>
    <row r="60" spans="1:25">
      <c r="A60" t="s">
        <v>878</v>
      </c>
      <c r="B60">
        <v>693</v>
      </c>
      <c r="C60">
        <v>568</v>
      </c>
      <c r="D60">
        <v>125</v>
      </c>
      <c r="E60">
        <v>584</v>
      </c>
      <c r="F60">
        <v>473</v>
      </c>
      <c r="G60">
        <v>111</v>
      </c>
      <c r="H60">
        <v>4</v>
      </c>
      <c r="I60">
        <v>1</v>
      </c>
      <c r="J60">
        <v>3</v>
      </c>
      <c r="K60" t="s">
        <v>19</v>
      </c>
      <c r="L60" t="s">
        <v>19</v>
      </c>
      <c r="M60" t="s">
        <v>19</v>
      </c>
      <c r="N60">
        <v>183</v>
      </c>
      <c r="O60">
        <v>159</v>
      </c>
      <c r="P60">
        <v>24</v>
      </c>
      <c r="Q60">
        <v>60</v>
      </c>
      <c r="R60">
        <v>52</v>
      </c>
      <c r="S60">
        <v>8</v>
      </c>
      <c r="T60">
        <v>35</v>
      </c>
      <c r="U60">
        <v>28</v>
      </c>
      <c r="V60">
        <v>7</v>
      </c>
      <c r="W60">
        <v>49</v>
      </c>
      <c r="X60">
        <v>43</v>
      </c>
      <c r="Y60">
        <v>6</v>
      </c>
    </row>
    <row r="61" spans="1:25">
      <c r="A61" t="s">
        <v>877</v>
      </c>
      <c r="B61">
        <v>1287</v>
      </c>
      <c r="C61">
        <v>947</v>
      </c>
      <c r="D61">
        <v>340</v>
      </c>
      <c r="E61">
        <v>1099</v>
      </c>
      <c r="F61">
        <v>787</v>
      </c>
      <c r="G61">
        <v>312</v>
      </c>
      <c r="H61">
        <v>8</v>
      </c>
      <c r="I61">
        <v>3</v>
      </c>
      <c r="J61">
        <v>5</v>
      </c>
      <c r="K61">
        <v>3</v>
      </c>
      <c r="L61">
        <v>3</v>
      </c>
      <c r="M61" t="s">
        <v>19</v>
      </c>
      <c r="N61">
        <v>320</v>
      </c>
      <c r="O61">
        <v>275</v>
      </c>
      <c r="P61">
        <v>45</v>
      </c>
      <c r="Q61">
        <v>104</v>
      </c>
      <c r="R61">
        <v>84</v>
      </c>
      <c r="S61">
        <v>20</v>
      </c>
      <c r="T61">
        <v>65</v>
      </c>
      <c r="U61">
        <v>49</v>
      </c>
      <c r="V61">
        <v>16</v>
      </c>
      <c r="W61">
        <v>84</v>
      </c>
      <c r="X61">
        <v>76</v>
      </c>
      <c r="Y61">
        <v>8</v>
      </c>
    </row>
    <row r="62" spans="1:25">
      <c r="A62" t="s">
        <v>876</v>
      </c>
      <c r="B62">
        <v>3852</v>
      </c>
      <c r="C62">
        <v>2622</v>
      </c>
      <c r="D62">
        <v>1230</v>
      </c>
      <c r="E62">
        <v>3403</v>
      </c>
      <c r="F62">
        <v>2232</v>
      </c>
      <c r="G62">
        <v>1171</v>
      </c>
      <c r="H62">
        <v>35</v>
      </c>
      <c r="I62">
        <v>18</v>
      </c>
      <c r="J62">
        <v>17</v>
      </c>
      <c r="K62">
        <v>10</v>
      </c>
      <c r="L62">
        <v>6</v>
      </c>
      <c r="M62">
        <v>4</v>
      </c>
      <c r="N62">
        <v>1095</v>
      </c>
      <c r="O62">
        <v>872</v>
      </c>
      <c r="P62">
        <v>223</v>
      </c>
      <c r="Q62">
        <v>257</v>
      </c>
      <c r="R62">
        <v>220</v>
      </c>
      <c r="S62">
        <v>37</v>
      </c>
      <c r="T62">
        <v>143</v>
      </c>
      <c r="U62">
        <v>113</v>
      </c>
      <c r="V62">
        <v>31</v>
      </c>
      <c r="W62">
        <v>192</v>
      </c>
      <c r="X62">
        <v>170</v>
      </c>
      <c r="Y62">
        <v>22</v>
      </c>
    </row>
    <row r="63" spans="1:25">
      <c r="A63" t="s">
        <v>875</v>
      </c>
      <c r="B63">
        <v>1235</v>
      </c>
      <c r="C63">
        <v>944</v>
      </c>
      <c r="D63">
        <v>290</v>
      </c>
      <c r="E63">
        <v>1083</v>
      </c>
      <c r="F63">
        <v>815</v>
      </c>
      <c r="G63">
        <v>268</v>
      </c>
      <c r="H63">
        <v>15</v>
      </c>
      <c r="I63">
        <v>6</v>
      </c>
      <c r="J63">
        <v>9</v>
      </c>
      <c r="K63">
        <v>3</v>
      </c>
      <c r="L63">
        <v>3</v>
      </c>
      <c r="M63">
        <v>0</v>
      </c>
      <c r="N63">
        <v>323</v>
      </c>
      <c r="O63">
        <v>263</v>
      </c>
      <c r="P63">
        <v>60</v>
      </c>
      <c r="Q63">
        <v>81</v>
      </c>
      <c r="R63">
        <v>71</v>
      </c>
      <c r="S63">
        <v>10</v>
      </c>
      <c r="T63">
        <v>41</v>
      </c>
      <c r="U63">
        <v>33</v>
      </c>
      <c r="V63">
        <v>7</v>
      </c>
      <c r="W63">
        <v>71</v>
      </c>
      <c r="X63">
        <v>58</v>
      </c>
      <c r="Y63">
        <v>12</v>
      </c>
    </row>
    <row r="64" spans="1:25">
      <c r="A64" t="s">
        <v>874</v>
      </c>
      <c r="B64">
        <v>670</v>
      </c>
      <c r="C64">
        <v>470</v>
      </c>
      <c r="D64">
        <v>200</v>
      </c>
      <c r="E64">
        <v>600</v>
      </c>
      <c r="F64">
        <v>412</v>
      </c>
      <c r="G64">
        <v>188</v>
      </c>
      <c r="H64">
        <v>3</v>
      </c>
      <c r="I64">
        <v>1</v>
      </c>
      <c r="J64">
        <v>2</v>
      </c>
      <c r="K64">
        <v>1</v>
      </c>
      <c r="L64" t="s">
        <v>19</v>
      </c>
      <c r="M64">
        <v>1</v>
      </c>
      <c r="N64">
        <v>189</v>
      </c>
      <c r="O64">
        <v>155</v>
      </c>
      <c r="P64">
        <v>34</v>
      </c>
      <c r="Q64">
        <v>42</v>
      </c>
      <c r="R64">
        <v>33</v>
      </c>
      <c r="S64">
        <v>9</v>
      </c>
      <c r="T64">
        <v>22</v>
      </c>
      <c r="U64">
        <v>15</v>
      </c>
      <c r="V64">
        <v>7</v>
      </c>
      <c r="W64">
        <v>28</v>
      </c>
      <c r="X64">
        <v>25</v>
      </c>
      <c r="Y64">
        <v>3</v>
      </c>
    </row>
    <row r="65" spans="1:25">
      <c r="A65" t="s">
        <v>873</v>
      </c>
      <c r="B65">
        <v>544</v>
      </c>
      <c r="C65">
        <v>501</v>
      </c>
      <c r="D65">
        <v>43</v>
      </c>
      <c r="E65">
        <v>474</v>
      </c>
      <c r="F65">
        <v>438</v>
      </c>
      <c r="G65">
        <v>35</v>
      </c>
      <c r="H65">
        <v>4</v>
      </c>
      <c r="I65">
        <v>3</v>
      </c>
      <c r="J65">
        <v>1</v>
      </c>
      <c r="K65">
        <v>0</v>
      </c>
      <c r="L65" t="s">
        <v>19</v>
      </c>
      <c r="M65">
        <v>0</v>
      </c>
      <c r="N65">
        <v>232</v>
      </c>
      <c r="O65">
        <v>222</v>
      </c>
      <c r="P65">
        <v>9</v>
      </c>
      <c r="Q65">
        <v>31</v>
      </c>
      <c r="R65">
        <v>27</v>
      </c>
      <c r="S65">
        <v>4</v>
      </c>
      <c r="T65">
        <v>22</v>
      </c>
      <c r="U65">
        <v>19</v>
      </c>
      <c r="V65">
        <v>3</v>
      </c>
      <c r="W65">
        <v>40</v>
      </c>
      <c r="X65">
        <v>36</v>
      </c>
      <c r="Y65">
        <v>4</v>
      </c>
    </row>
    <row r="66" spans="1:25">
      <c r="A66" t="s">
        <v>872</v>
      </c>
      <c r="B66">
        <v>1321</v>
      </c>
      <c r="C66">
        <v>1102</v>
      </c>
      <c r="D66">
        <v>219</v>
      </c>
      <c r="E66">
        <v>1156</v>
      </c>
      <c r="F66">
        <v>958</v>
      </c>
      <c r="G66">
        <v>198</v>
      </c>
      <c r="H66">
        <v>3</v>
      </c>
      <c r="I66">
        <v>1</v>
      </c>
      <c r="J66">
        <v>2</v>
      </c>
      <c r="K66">
        <v>0</v>
      </c>
      <c r="L66" t="s">
        <v>19</v>
      </c>
      <c r="M66">
        <v>0</v>
      </c>
      <c r="N66">
        <v>387</v>
      </c>
      <c r="O66">
        <v>362</v>
      </c>
      <c r="P66">
        <v>25</v>
      </c>
      <c r="Q66">
        <v>79</v>
      </c>
      <c r="R66">
        <v>66</v>
      </c>
      <c r="S66">
        <v>12</v>
      </c>
      <c r="T66">
        <v>49</v>
      </c>
      <c r="U66">
        <v>39</v>
      </c>
      <c r="V66">
        <v>10</v>
      </c>
      <c r="W66">
        <v>87</v>
      </c>
      <c r="X66">
        <v>78</v>
      </c>
      <c r="Y66">
        <v>9</v>
      </c>
    </row>
    <row r="67" spans="1:25">
      <c r="A67" t="s">
        <v>871</v>
      </c>
      <c r="B67">
        <v>862</v>
      </c>
      <c r="C67">
        <v>755</v>
      </c>
      <c r="D67">
        <v>108</v>
      </c>
      <c r="E67">
        <v>785</v>
      </c>
      <c r="F67">
        <v>687</v>
      </c>
      <c r="G67">
        <v>98</v>
      </c>
      <c r="H67">
        <v>9</v>
      </c>
      <c r="I67">
        <v>6</v>
      </c>
      <c r="J67">
        <v>3</v>
      </c>
      <c r="K67">
        <v>2</v>
      </c>
      <c r="L67">
        <v>2</v>
      </c>
      <c r="M67" t="s">
        <v>19</v>
      </c>
      <c r="N67">
        <v>258</v>
      </c>
      <c r="O67">
        <v>241</v>
      </c>
      <c r="P67">
        <v>17</v>
      </c>
      <c r="Q67">
        <v>46</v>
      </c>
      <c r="R67">
        <v>40</v>
      </c>
      <c r="S67">
        <v>6</v>
      </c>
      <c r="T67">
        <v>22</v>
      </c>
      <c r="U67">
        <v>16</v>
      </c>
      <c r="V67">
        <v>5</v>
      </c>
      <c r="W67">
        <v>31</v>
      </c>
      <c r="X67">
        <v>28</v>
      </c>
      <c r="Y67">
        <v>3</v>
      </c>
    </row>
    <row r="68" spans="1:25">
      <c r="A68" t="s">
        <v>870</v>
      </c>
      <c r="B68">
        <v>2120</v>
      </c>
      <c r="C68">
        <v>1542</v>
      </c>
      <c r="D68">
        <v>579</v>
      </c>
      <c r="E68">
        <v>1857</v>
      </c>
      <c r="F68">
        <v>1314</v>
      </c>
      <c r="G68">
        <v>543</v>
      </c>
      <c r="H68">
        <v>23</v>
      </c>
      <c r="I68">
        <v>8</v>
      </c>
      <c r="J68">
        <v>15</v>
      </c>
      <c r="K68">
        <v>10</v>
      </c>
      <c r="L68">
        <v>4</v>
      </c>
      <c r="M68">
        <v>6</v>
      </c>
      <c r="N68">
        <v>588</v>
      </c>
      <c r="O68">
        <v>489</v>
      </c>
      <c r="P68">
        <v>98</v>
      </c>
      <c r="Q68">
        <v>137</v>
      </c>
      <c r="R68">
        <v>111</v>
      </c>
      <c r="S68">
        <v>26</v>
      </c>
      <c r="T68">
        <v>67</v>
      </c>
      <c r="U68">
        <v>48</v>
      </c>
      <c r="V68">
        <v>20</v>
      </c>
      <c r="W68">
        <v>126</v>
      </c>
      <c r="X68">
        <v>116</v>
      </c>
      <c r="Y68">
        <v>10</v>
      </c>
    </row>
    <row r="69" spans="1:25">
      <c r="A69" t="s">
        <v>869</v>
      </c>
      <c r="B69">
        <v>1227</v>
      </c>
      <c r="C69">
        <v>996</v>
      </c>
      <c r="D69">
        <v>231</v>
      </c>
      <c r="E69">
        <v>1125</v>
      </c>
      <c r="F69">
        <v>902</v>
      </c>
      <c r="G69">
        <v>223</v>
      </c>
      <c r="H69">
        <v>12</v>
      </c>
      <c r="I69">
        <v>6</v>
      </c>
      <c r="J69">
        <v>6</v>
      </c>
      <c r="K69">
        <v>1</v>
      </c>
      <c r="L69" t="s">
        <v>19</v>
      </c>
      <c r="M69">
        <v>1</v>
      </c>
      <c r="N69">
        <v>510</v>
      </c>
      <c r="O69">
        <v>436</v>
      </c>
      <c r="P69">
        <v>74</v>
      </c>
      <c r="Q69">
        <v>61</v>
      </c>
      <c r="R69">
        <v>55</v>
      </c>
      <c r="S69">
        <v>7</v>
      </c>
      <c r="T69">
        <v>33</v>
      </c>
      <c r="U69">
        <v>28</v>
      </c>
      <c r="V69">
        <v>5</v>
      </c>
      <c r="W69">
        <v>41</v>
      </c>
      <c r="X69">
        <v>40</v>
      </c>
      <c r="Y69">
        <v>2</v>
      </c>
    </row>
    <row r="70" spans="1:25">
      <c r="A70" t="s">
        <v>868</v>
      </c>
      <c r="B70">
        <v>2546</v>
      </c>
      <c r="C70">
        <v>2086</v>
      </c>
      <c r="D70">
        <v>460</v>
      </c>
      <c r="E70">
        <v>2181</v>
      </c>
      <c r="F70">
        <v>1766</v>
      </c>
      <c r="G70">
        <v>416</v>
      </c>
      <c r="H70">
        <v>14</v>
      </c>
      <c r="I70">
        <v>8</v>
      </c>
      <c r="J70">
        <v>6</v>
      </c>
      <c r="K70">
        <v>11</v>
      </c>
      <c r="L70">
        <v>6</v>
      </c>
      <c r="M70">
        <v>5</v>
      </c>
      <c r="N70">
        <v>740</v>
      </c>
      <c r="O70">
        <v>647</v>
      </c>
      <c r="P70">
        <v>93</v>
      </c>
      <c r="Q70">
        <v>216</v>
      </c>
      <c r="R70">
        <v>181</v>
      </c>
      <c r="S70">
        <v>35</v>
      </c>
      <c r="T70">
        <v>139</v>
      </c>
      <c r="U70">
        <v>108</v>
      </c>
      <c r="V70">
        <v>31</v>
      </c>
      <c r="W70">
        <v>149</v>
      </c>
      <c r="X70">
        <v>140</v>
      </c>
      <c r="Y70">
        <v>9</v>
      </c>
    </row>
    <row r="71" spans="1:25">
      <c r="A71" t="s">
        <v>867</v>
      </c>
      <c r="B71">
        <v>871</v>
      </c>
      <c r="C71">
        <v>701</v>
      </c>
      <c r="D71">
        <v>170</v>
      </c>
      <c r="E71">
        <v>753</v>
      </c>
      <c r="F71">
        <v>597</v>
      </c>
      <c r="G71">
        <v>155</v>
      </c>
      <c r="H71">
        <v>2</v>
      </c>
      <c r="I71" t="s">
        <v>19</v>
      </c>
      <c r="J71">
        <v>2</v>
      </c>
      <c r="K71">
        <v>2</v>
      </c>
      <c r="L71">
        <v>1</v>
      </c>
      <c r="M71">
        <v>1</v>
      </c>
      <c r="N71">
        <v>322</v>
      </c>
      <c r="O71">
        <v>280</v>
      </c>
      <c r="P71">
        <v>41</v>
      </c>
      <c r="Q71">
        <v>66</v>
      </c>
      <c r="R71">
        <v>60</v>
      </c>
      <c r="S71">
        <v>6</v>
      </c>
      <c r="T71">
        <v>42</v>
      </c>
      <c r="U71">
        <v>36</v>
      </c>
      <c r="V71">
        <v>6</v>
      </c>
      <c r="W71">
        <v>53</v>
      </c>
      <c r="X71">
        <v>44</v>
      </c>
      <c r="Y71">
        <v>9</v>
      </c>
    </row>
    <row r="72" spans="1:25">
      <c r="A72" t="s">
        <v>866</v>
      </c>
      <c r="B72">
        <v>1401</v>
      </c>
      <c r="C72">
        <v>1053</v>
      </c>
      <c r="D72">
        <v>347</v>
      </c>
      <c r="E72">
        <v>1202</v>
      </c>
      <c r="F72">
        <v>874</v>
      </c>
      <c r="G72">
        <v>328</v>
      </c>
      <c r="H72">
        <v>11</v>
      </c>
      <c r="I72">
        <v>7</v>
      </c>
      <c r="J72">
        <v>4</v>
      </c>
      <c r="K72">
        <v>7</v>
      </c>
      <c r="L72">
        <v>4</v>
      </c>
      <c r="M72">
        <v>4</v>
      </c>
      <c r="N72">
        <v>459</v>
      </c>
      <c r="O72">
        <v>390</v>
      </c>
      <c r="P72">
        <v>69</v>
      </c>
      <c r="Q72">
        <v>108</v>
      </c>
      <c r="R72">
        <v>100</v>
      </c>
      <c r="S72">
        <v>9</v>
      </c>
      <c r="T72">
        <v>52</v>
      </c>
      <c r="U72">
        <v>43</v>
      </c>
      <c r="V72">
        <v>9</v>
      </c>
      <c r="W72">
        <v>90</v>
      </c>
      <c r="X72">
        <v>80</v>
      </c>
      <c r="Y72">
        <v>11</v>
      </c>
    </row>
    <row r="73" spans="1:25">
      <c r="A73" t="s">
        <v>865</v>
      </c>
      <c r="B73">
        <v>1332</v>
      </c>
      <c r="C73">
        <v>1129</v>
      </c>
      <c r="D73">
        <v>203</v>
      </c>
      <c r="E73">
        <v>1157</v>
      </c>
      <c r="F73">
        <v>970</v>
      </c>
      <c r="G73">
        <v>187</v>
      </c>
      <c r="H73">
        <v>22</v>
      </c>
      <c r="I73">
        <v>17</v>
      </c>
      <c r="J73">
        <v>6</v>
      </c>
      <c r="K73">
        <v>14</v>
      </c>
      <c r="L73">
        <v>11</v>
      </c>
      <c r="M73">
        <v>3</v>
      </c>
      <c r="N73">
        <v>508</v>
      </c>
      <c r="O73">
        <v>451</v>
      </c>
      <c r="P73">
        <v>57</v>
      </c>
      <c r="Q73">
        <v>105</v>
      </c>
      <c r="R73">
        <v>98</v>
      </c>
      <c r="S73">
        <v>8</v>
      </c>
      <c r="T73">
        <v>69</v>
      </c>
      <c r="U73">
        <v>61</v>
      </c>
      <c r="V73">
        <v>8</v>
      </c>
      <c r="W73">
        <v>70</v>
      </c>
      <c r="X73">
        <v>61</v>
      </c>
      <c r="Y73">
        <v>9</v>
      </c>
    </row>
    <row r="74" spans="1:25">
      <c r="A74" t="s">
        <v>864</v>
      </c>
      <c r="B74">
        <v>2028</v>
      </c>
      <c r="C74">
        <v>1631</v>
      </c>
      <c r="D74">
        <v>397</v>
      </c>
      <c r="E74">
        <v>1796</v>
      </c>
      <c r="F74">
        <v>1434</v>
      </c>
      <c r="G74">
        <v>362</v>
      </c>
      <c r="H74">
        <v>25</v>
      </c>
      <c r="I74">
        <v>13</v>
      </c>
      <c r="J74">
        <v>12</v>
      </c>
      <c r="K74">
        <v>18</v>
      </c>
      <c r="L74">
        <v>11</v>
      </c>
      <c r="M74">
        <v>7</v>
      </c>
      <c r="N74">
        <v>688</v>
      </c>
      <c r="O74">
        <v>619</v>
      </c>
      <c r="P74">
        <v>69</v>
      </c>
      <c r="Q74">
        <v>130</v>
      </c>
      <c r="R74">
        <v>110</v>
      </c>
      <c r="S74">
        <v>19</v>
      </c>
      <c r="T74">
        <v>76</v>
      </c>
      <c r="U74">
        <v>60</v>
      </c>
      <c r="V74">
        <v>16</v>
      </c>
      <c r="W74">
        <v>102</v>
      </c>
      <c r="X74">
        <v>87</v>
      </c>
      <c r="Y74">
        <v>16</v>
      </c>
    </row>
    <row r="75" spans="1:25">
      <c r="A75" t="s">
        <v>863</v>
      </c>
      <c r="B75">
        <v>1734</v>
      </c>
      <c r="C75">
        <v>1488</v>
      </c>
      <c r="D75">
        <v>246</v>
      </c>
      <c r="E75">
        <v>1496</v>
      </c>
      <c r="F75">
        <v>1286</v>
      </c>
      <c r="G75">
        <v>209</v>
      </c>
      <c r="H75">
        <v>25</v>
      </c>
      <c r="I75">
        <v>15</v>
      </c>
      <c r="J75">
        <v>10</v>
      </c>
      <c r="K75">
        <v>11</v>
      </c>
      <c r="L75">
        <v>8</v>
      </c>
      <c r="M75">
        <v>4</v>
      </c>
      <c r="N75">
        <v>544</v>
      </c>
      <c r="O75">
        <v>506</v>
      </c>
      <c r="P75">
        <v>38</v>
      </c>
      <c r="Q75">
        <v>104</v>
      </c>
      <c r="R75">
        <v>92</v>
      </c>
      <c r="S75">
        <v>12</v>
      </c>
      <c r="T75">
        <v>63</v>
      </c>
      <c r="U75">
        <v>53</v>
      </c>
      <c r="V75">
        <v>10</v>
      </c>
      <c r="W75">
        <v>134</v>
      </c>
      <c r="X75">
        <v>109</v>
      </c>
      <c r="Y75">
        <v>25</v>
      </c>
    </row>
    <row r="76" spans="1:25">
      <c r="A76" t="s">
        <v>862</v>
      </c>
      <c r="B76">
        <v>1540</v>
      </c>
      <c r="C76">
        <v>1349</v>
      </c>
      <c r="D76">
        <v>191</v>
      </c>
      <c r="E76">
        <v>1334</v>
      </c>
      <c r="F76">
        <v>1159</v>
      </c>
      <c r="G76">
        <v>174</v>
      </c>
      <c r="H76">
        <v>31</v>
      </c>
      <c r="I76">
        <v>22</v>
      </c>
      <c r="J76">
        <v>10</v>
      </c>
      <c r="K76">
        <v>33</v>
      </c>
      <c r="L76">
        <v>23</v>
      </c>
      <c r="M76">
        <v>10</v>
      </c>
      <c r="N76">
        <v>534</v>
      </c>
      <c r="O76">
        <v>494</v>
      </c>
      <c r="P76">
        <v>40</v>
      </c>
      <c r="Q76">
        <v>94</v>
      </c>
      <c r="R76">
        <v>83</v>
      </c>
      <c r="S76">
        <v>11</v>
      </c>
      <c r="T76">
        <v>61</v>
      </c>
      <c r="U76">
        <v>52</v>
      </c>
      <c r="V76">
        <v>9</v>
      </c>
      <c r="W76">
        <v>112</v>
      </c>
      <c r="X76">
        <v>106</v>
      </c>
      <c r="Y76">
        <v>6</v>
      </c>
    </row>
    <row r="77" spans="1:25">
      <c r="A77" t="s">
        <v>861</v>
      </c>
      <c r="B77">
        <v>768</v>
      </c>
      <c r="C77">
        <v>693</v>
      </c>
      <c r="D77">
        <v>75</v>
      </c>
      <c r="E77">
        <v>670</v>
      </c>
      <c r="F77">
        <v>601</v>
      </c>
      <c r="G77">
        <v>69</v>
      </c>
      <c r="H77">
        <v>32</v>
      </c>
      <c r="I77">
        <v>26</v>
      </c>
      <c r="J77">
        <v>5</v>
      </c>
      <c r="K77">
        <v>32</v>
      </c>
      <c r="L77">
        <v>29</v>
      </c>
      <c r="M77">
        <v>3</v>
      </c>
      <c r="N77">
        <v>251</v>
      </c>
      <c r="O77">
        <v>237</v>
      </c>
      <c r="P77">
        <v>14</v>
      </c>
      <c r="Q77">
        <v>47</v>
      </c>
      <c r="R77">
        <v>44</v>
      </c>
      <c r="S77">
        <v>3</v>
      </c>
      <c r="T77">
        <v>31</v>
      </c>
      <c r="U77">
        <v>28</v>
      </c>
      <c r="V77">
        <v>3</v>
      </c>
      <c r="W77">
        <v>51</v>
      </c>
      <c r="X77">
        <v>49</v>
      </c>
      <c r="Y77">
        <v>2</v>
      </c>
    </row>
    <row r="78" spans="1:25">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row>
    <row r="79" spans="1:25">
      <c r="A79" t="s">
        <v>859</v>
      </c>
      <c r="B79">
        <v>1221</v>
      </c>
      <c r="C79">
        <v>1004</v>
      </c>
      <c r="D79">
        <v>218</v>
      </c>
      <c r="E79">
        <v>1029</v>
      </c>
      <c r="F79">
        <v>820</v>
      </c>
      <c r="G79">
        <v>208</v>
      </c>
      <c r="H79">
        <v>11</v>
      </c>
      <c r="I79">
        <v>7</v>
      </c>
      <c r="J79">
        <v>4</v>
      </c>
      <c r="K79">
        <v>9</v>
      </c>
      <c r="L79">
        <v>4</v>
      </c>
      <c r="M79">
        <v>5</v>
      </c>
      <c r="N79">
        <v>354</v>
      </c>
      <c r="O79">
        <v>322</v>
      </c>
      <c r="P79">
        <v>32</v>
      </c>
      <c r="Q79">
        <v>86</v>
      </c>
      <c r="R79">
        <v>82</v>
      </c>
      <c r="S79">
        <v>3</v>
      </c>
      <c r="T79">
        <v>58</v>
      </c>
      <c r="U79">
        <v>55</v>
      </c>
      <c r="V79">
        <v>3</v>
      </c>
      <c r="W79">
        <v>107</v>
      </c>
      <c r="X79">
        <v>101</v>
      </c>
      <c r="Y79">
        <v>6</v>
      </c>
    </row>
    <row r="80" spans="1:25">
      <c r="A80" t="s">
        <v>858</v>
      </c>
      <c r="B80">
        <v>646</v>
      </c>
      <c r="C80">
        <v>597</v>
      </c>
      <c r="D80">
        <v>49</v>
      </c>
      <c r="E80">
        <v>577</v>
      </c>
      <c r="F80">
        <v>533</v>
      </c>
      <c r="G80">
        <v>44</v>
      </c>
      <c r="H80">
        <v>0</v>
      </c>
      <c r="I80" t="s">
        <v>19</v>
      </c>
      <c r="J80">
        <v>0</v>
      </c>
      <c r="K80">
        <v>5</v>
      </c>
      <c r="L80">
        <v>4</v>
      </c>
      <c r="M80">
        <v>1</v>
      </c>
      <c r="N80">
        <v>261</v>
      </c>
      <c r="O80">
        <v>254</v>
      </c>
      <c r="P80">
        <v>7</v>
      </c>
      <c r="Q80">
        <v>41</v>
      </c>
      <c r="R80">
        <v>37</v>
      </c>
      <c r="S80">
        <v>5</v>
      </c>
      <c r="T80">
        <v>20</v>
      </c>
      <c r="U80">
        <v>19</v>
      </c>
      <c r="V80">
        <v>1</v>
      </c>
      <c r="W80">
        <v>27</v>
      </c>
      <c r="X80">
        <v>27</v>
      </c>
      <c r="Y80" t="s">
        <v>19</v>
      </c>
    </row>
    <row r="81" spans="1:25">
      <c r="A81" t="s">
        <v>857</v>
      </c>
      <c r="B81">
        <v>793</v>
      </c>
      <c r="C81">
        <v>721</v>
      </c>
      <c r="D81">
        <v>72</v>
      </c>
      <c r="E81">
        <v>697</v>
      </c>
      <c r="F81">
        <v>631</v>
      </c>
      <c r="G81">
        <v>66</v>
      </c>
      <c r="H81">
        <v>4</v>
      </c>
      <c r="I81">
        <v>3</v>
      </c>
      <c r="J81">
        <v>1</v>
      </c>
      <c r="K81">
        <v>9</v>
      </c>
      <c r="L81">
        <v>7</v>
      </c>
      <c r="M81">
        <v>2</v>
      </c>
      <c r="N81">
        <v>331</v>
      </c>
      <c r="O81">
        <v>313</v>
      </c>
      <c r="P81">
        <v>18</v>
      </c>
      <c r="Q81">
        <v>52</v>
      </c>
      <c r="R81">
        <v>49</v>
      </c>
      <c r="S81">
        <v>3</v>
      </c>
      <c r="T81">
        <v>30</v>
      </c>
      <c r="U81">
        <v>28</v>
      </c>
      <c r="V81">
        <v>2</v>
      </c>
      <c r="W81">
        <v>44</v>
      </c>
      <c r="X81">
        <v>41</v>
      </c>
      <c r="Y81">
        <v>3</v>
      </c>
    </row>
    <row r="82" spans="1:25">
      <c r="A82" t="s">
        <v>856</v>
      </c>
      <c r="B82">
        <v>350</v>
      </c>
      <c r="C82">
        <v>323</v>
      </c>
      <c r="D82">
        <v>26</v>
      </c>
      <c r="E82">
        <v>303</v>
      </c>
      <c r="F82">
        <v>281</v>
      </c>
      <c r="G82">
        <v>22</v>
      </c>
      <c r="H82">
        <v>3</v>
      </c>
      <c r="I82">
        <v>3</v>
      </c>
      <c r="J82">
        <v>0</v>
      </c>
      <c r="K82">
        <v>5</v>
      </c>
      <c r="L82">
        <v>5</v>
      </c>
      <c r="M82" t="s">
        <v>19</v>
      </c>
      <c r="N82">
        <v>148</v>
      </c>
      <c r="O82">
        <v>141</v>
      </c>
      <c r="P82">
        <v>7</v>
      </c>
      <c r="Q82">
        <v>24</v>
      </c>
      <c r="R82">
        <v>22</v>
      </c>
      <c r="S82">
        <v>3</v>
      </c>
      <c r="T82">
        <v>17</v>
      </c>
      <c r="U82">
        <v>15</v>
      </c>
      <c r="V82">
        <v>2</v>
      </c>
      <c r="W82">
        <v>23</v>
      </c>
      <c r="X82">
        <v>21</v>
      </c>
      <c r="Y82">
        <v>1</v>
      </c>
    </row>
    <row r="83" spans="1:25">
      <c r="A83" t="s">
        <v>855</v>
      </c>
      <c r="B83">
        <v>293</v>
      </c>
      <c r="C83">
        <v>268</v>
      </c>
      <c r="D83">
        <v>25</v>
      </c>
      <c r="E83">
        <v>260</v>
      </c>
      <c r="F83">
        <v>238</v>
      </c>
      <c r="G83">
        <v>22</v>
      </c>
      <c r="H83">
        <v>6</v>
      </c>
      <c r="I83">
        <v>4</v>
      </c>
      <c r="J83">
        <v>2</v>
      </c>
      <c r="K83">
        <v>3</v>
      </c>
      <c r="L83">
        <v>3</v>
      </c>
      <c r="M83" t="s">
        <v>19</v>
      </c>
      <c r="N83">
        <v>119</v>
      </c>
      <c r="O83">
        <v>115</v>
      </c>
      <c r="P83">
        <v>3</v>
      </c>
      <c r="Q83">
        <v>18</v>
      </c>
      <c r="R83">
        <v>17</v>
      </c>
      <c r="S83">
        <v>1</v>
      </c>
      <c r="T83">
        <v>14</v>
      </c>
      <c r="U83">
        <v>12</v>
      </c>
      <c r="V83">
        <v>1</v>
      </c>
      <c r="W83">
        <v>16</v>
      </c>
      <c r="X83">
        <v>14</v>
      </c>
      <c r="Y83">
        <v>2</v>
      </c>
    </row>
    <row r="84" spans="1:25">
      <c r="A84" t="s">
        <v>854</v>
      </c>
      <c r="B84">
        <v>519</v>
      </c>
      <c r="C84">
        <v>447</v>
      </c>
      <c r="D84">
        <v>72</v>
      </c>
      <c r="E84">
        <v>443</v>
      </c>
      <c r="F84">
        <v>379</v>
      </c>
      <c r="G84">
        <v>64</v>
      </c>
      <c r="H84">
        <v>6</v>
      </c>
      <c r="I84">
        <v>3</v>
      </c>
      <c r="J84">
        <v>3</v>
      </c>
      <c r="K84">
        <v>8</v>
      </c>
      <c r="L84">
        <v>7</v>
      </c>
      <c r="M84">
        <v>1</v>
      </c>
      <c r="N84">
        <v>191</v>
      </c>
      <c r="O84">
        <v>173</v>
      </c>
      <c r="P84">
        <v>18</v>
      </c>
      <c r="Q84">
        <v>36</v>
      </c>
      <c r="R84">
        <v>31</v>
      </c>
      <c r="S84">
        <v>5</v>
      </c>
      <c r="T84">
        <v>17</v>
      </c>
      <c r="U84">
        <v>13</v>
      </c>
      <c r="V84">
        <v>4</v>
      </c>
      <c r="W84">
        <v>40</v>
      </c>
      <c r="X84">
        <v>37</v>
      </c>
      <c r="Y84">
        <v>3</v>
      </c>
    </row>
    <row r="85" spans="1:25">
      <c r="A85" t="s">
        <v>853</v>
      </c>
      <c r="B85">
        <v>432</v>
      </c>
      <c r="C85">
        <v>366</v>
      </c>
      <c r="D85">
        <v>66</v>
      </c>
      <c r="E85">
        <v>379</v>
      </c>
      <c r="F85">
        <v>321</v>
      </c>
      <c r="G85">
        <v>58</v>
      </c>
      <c r="H85">
        <v>3</v>
      </c>
      <c r="I85">
        <v>1</v>
      </c>
      <c r="J85">
        <v>2</v>
      </c>
      <c r="K85">
        <v>7</v>
      </c>
      <c r="L85">
        <v>4</v>
      </c>
      <c r="M85">
        <v>3</v>
      </c>
      <c r="N85">
        <v>96</v>
      </c>
      <c r="O85">
        <v>85</v>
      </c>
      <c r="P85">
        <v>11</v>
      </c>
      <c r="Q85">
        <v>24</v>
      </c>
      <c r="R85">
        <v>20</v>
      </c>
      <c r="S85">
        <v>3</v>
      </c>
      <c r="T85">
        <v>15</v>
      </c>
      <c r="U85">
        <v>12</v>
      </c>
      <c r="V85">
        <v>3</v>
      </c>
      <c r="W85">
        <v>30</v>
      </c>
      <c r="X85">
        <v>25</v>
      </c>
      <c r="Y85">
        <v>5</v>
      </c>
    </row>
    <row r="86" spans="1:25">
      <c r="A86" t="s">
        <v>852</v>
      </c>
      <c r="B86">
        <v>270</v>
      </c>
      <c r="C86">
        <v>248</v>
      </c>
      <c r="D86">
        <v>22</v>
      </c>
      <c r="E86">
        <v>243</v>
      </c>
      <c r="F86">
        <v>224</v>
      </c>
      <c r="G86">
        <v>18</v>
      </c>
      <c r="H86">
        <v>3</v>
      </c>
      <c r="I86">
        <v>1</v>
      </c>
      <c r="J86">
        <v>2</v>
      </c>
      <c r="K86">
        <v>1</v>
      </c>
      <c r="L86">
        <v>1</v>
      </c>
      <c r="M86">
        <v>0</v>
      </c>
      <c r="N86">
        <v>91</v>
      </c>
      <c r="O86">
        <v>85</v>
      </c>
      <c r="P86">
        <v>5</v>
      </c>
      <c r="Q86">
        <v>19</v>
      </c>
      <c r="R86">
        <v>17</v>
      </c>
      <c r="S86">
        <v>2</v>
      </c>
      <c r="T86">
        <v>10</v>
      </c>
      <c r="U86">
        <v>9</v>
      </c>
      <c r="V86">
        <v>1</v>
      </c>
      <c r="W86">
        <v>9</v>
      </c>
      <c r="X86">
        <v>7</v>
      </c>
      <c r="Y86">
        <v>1</v>
      </c>
    </row>
    <row r="87" spans="1:25">
      <c r="A87" t="s">
        <v>851</v>
      </c>
      <c r="B87">
        <v>319</v>
      </c>
      <c r="C87">
        <v>269</v>
      </c>
      <c r="D87">
        <v>50</v>
      </c>
      <c r="E87">
        <v>291</v>
      </c>
      <c r="F87">
        <v>245</v>
      </c>
      <c r="G87">
        <v>46</v>
      </c>
      <c r="H87">
        <v>7</v>
      </c>
      <c r="I87">
        <v>5</v>
      </c>
      <c r="J87">
        <v>2</v>
      </c>
      <c r="K87">
        <v>2</v>
      </c>
      <c r="L87">
        <v>1</v>
      </c>
      <c r="M87">
        <v>0</v>
      </c>
      <c r="N87">
        <v>94</v>
      </c>
      <c r="O87">
        <v>81</v>
      </c>
      <c r="P87">
        <v>13</v>
      </c>
      <c r="Q87">
        <v>17</v>
      </c>
      <c r="R87">
        <v>15</v>
      </c>
      <c r="S87">
        <v>2</v>
      </c>
      <c r="T87">
        <v>12</v>
      </c>
      <c r="U87">
        <v>11</v>
      </c>
      <c r="V87">
        <v>2</v>
      </c>
      <c r="W87">
        <v>11</v>
      </c>
      <c r="X87">
        <v>9</v>
      </c>
      <c r="Y87">
        <v>2</v>
      </c>
    </row>
    <row r="88" spans="1:25">
      <c r="A88" t="s">
        <v>850</v>
      </c>
      <c r="B88">
        <v>465</v>
      </c>
      <c r="C88">
        <v>356</v>
      </c>
      <c r="D88">
        <v>109</v>
      </c>
      <c r="E88">
        <v>423</v>
      </c>
      <c r="F88">
        <v>323</v>
      </c>
      <c r="G88">
        <v>101</v>
      </c>
      <c r="H88">
        <v>4</v>
      </c>
      <c r="I88">
        <v>2</v>
      </c>
      <c r="J88">
        <v>2</v>
      </c>
      <c r="K88">
        <v>2</v>
      </c>
      <c r="L88">
        <v>1</v>
      </c>
      <c r="M88">
        <v>1</v>
      </c>
      <c r="N88">
        <v>163</v>
      </c>
      <c r="O88">
        <v>139</v>
      </c>
      <c r="P88">
        <v>24</v>
      </c>
      <c r="Q88">
        <v>20</v>
      </c>
      <c r="R88">
        <v>13</v>
      </c>
      <c r="S88">
        <v>7</v>
      </c>
      <c r="T88">
        <v>15</v>
      </c>
      <c r="U88">
        <v>10</v>
      </c>
      <c r="V88">
        <v>5</v>
      </c>
      <c r="W88">
        <v>21</v>
      </c>
      <c r="X88">
        <v>20</v>
      </c>
      <c r="Y88">
        <v>1</v>
      </c>
    </row>
    <row r="89" spans="1:25">
      <c r="A89" t="s">
        <v>849</v>
      </c>
      <c r="B89">
        <v>194</v>
      </c>
      <c r="C89">
        <v>142</v>
      </c>
      <c r="D89">
        <v>52</v>
      </c>
      <c r="E89">
        <v>165</v>
      </c>
      <c r="F89">
        <v>119</v>
      </c>
      <c r="G89">
        <v>46</v>
      </c>
      <c r="H89">
        <v>2</v>
      </c>
      <c r="I89">
        <v>1</v>
      </c>
      <c r="J89">
        <v>1</v>
      </c>
      <c r="K89">
        <v>1</v>
      </c>
      <c r="L89" t="s">
        <v>19</v>
      </c>
      <c r="M89">
        <v>1</v>
      </c>
      <c r="N89">
        <v>68</v>
      </c>
      <c r="O89">
        <v>56</v>
      </c>
      <c r="P89">
        <v>12</v>
      </c>
      <c r="Q89">
        <v>15</v>
      </c>
      <c r="R89">
        <v>12</v>
      </c>
      <c r="S89">
        <v>3</v>
      </c>
      <c r="T89">
        <v>7</v>
      </c>
      <c r="U89">
        <v>7</v>
      </c>
      <c r="V89">
        <v>0</v>
      </c>
      <c r="W89">
        <v>14</v>
      </c>
      <c r="X89">
        <v>11</v>
      </c>
      <c r="Y89">
        <v>3</v>
      </c>
    </row>
    <row r="90" spans="1:25">
      <c r="A90" t="s">
        <v>848</v>
      </c>
      <c r="B90">
        <v>217</v>
      </c>
      <c r="C90">
        <v>163</v>
      </c>
      <c r="D90">
        <v>54</v>
      </c>
      <c r="E90">
        <v>188</v>
      </c>
      <c r="F90">
        <v>142</v>
      </c>
      <c r="G90">
        <v>46</v>
      </c>
      <c r="H90">
        <v>2</v>
      </c>
      <c r="I90">
        <v>0</v>
      </c>
      <c r="J90">
        <v>2</v>
      </c>
      <c r="K90" t="s">
        <v>19</v>
      </c>
      <c r="L90" t="s">
        <v>19</v>
      </c>
      <c r="M90" t="s">
        <v>19</v>
      </c>
      <c r="N90">
        <v>66</v>
      </c>
      <c r="O90">
        <v>56</v>
      </c>
      <c r="P90">
        <v>10</v>
      </c>
      <c r="Q90">
        <v>13</v>
      </c>
      <c r="R90">
        <v>11</v>
      </c>
      <c r="S90">
        <v>3</v>
      </c>
      <c r="T90">
        <v>8</v>
      </c>
      <c r="U90">
        <v>5</v>
      </c>
      <c r="V90">
        <v>3</v>
      </c>
      <c r="W90">
        <v>16</v>
      </c>
      <c r="X90">
        <v>11</v>
      </c>
      <c r="Y90">
        <v>5</v>
      </c>
    </row>
    <row r="91" spans="1:25">
      <c r="A91" t="s">
        <v>847</v>
      </c>
      <c r="B91">
        <v>527</v>
      </c>
      <c r="C91">
        <v>404</v>
      </c>
      <c r="D91">
        <v>123</v>
      </c>
      <c r="E91">
        <v>441</v>
      </c>
      <c r="F91">
        <v>329</v>
      </c>
      <c r="G91">
        <v>112</v>
      </c>
      <c r="H91">
        <v>4</v>
      </c>
      <c r="I91">
        <v>3</v>
      </c>
      <c r="J91">
        <v>1</v>
      </c>
      <c r="K91" t="s">
        <v>19</v>
      </c>
      <c r="L91" t="s">
        <v>19</v>
      </c>
      <c r="M91" t="s">
        <v>19</v>
      </c>
      <c r="N91">
        <v>148</v>
      </c>
      <c r="O91">
        <v>124</v>
      </c>
      <c r="P91">
        <v>23</v>
      </c>
      <c r="Q91">
        <v>42</v>
      </c>
      <c r="R91">
        <v>36</v>
      </c>
      <c r="S91">
        <v>6</v>
      </c>
      <c r="T91">
        <v>22</v>
      </c>
      <c r="U91">
        <v>18</v>
      </c>
      <c r="V91">
        <v>4</v>
      </c>
      <c r="W91">
        <v>44</v>
      </c>
      <c r="X91">
        <v>39</v>
      </c>
      <c r="Y91">
        <v>5</v>
      </c>
    </row>
    <row r="92" spans="1:25">
      <c r="A92" t="s">
        <v>846</v>
      </c>
      <c r="B92">
        <v>323</v>
      </c>
      <c r="C92">
        <v>212</v>
      </c>
      <c r="D92">
        <v>112</v>
      </c>
      <c r="E92">
        <v>274</v>
      </c>
      <c r="F92">
        <v>172</v>
      </c>
      <c r="G92">
        <v>102</v>
      </c>
      <c r="H92">
        <v>1</v>
      </c>
      <c r="I92" t="s">
        <v>19</v>
      </c>
      <c r="J92">
        <v>1</v>
      </c>
      <c r="K92">
        <v>5</v>
      </c>
      <c r="L92">
        <v>4</v>
      </c>
      <c r="M92">
        <v>1</v>
      </c>
      <c r="N92">
        <v>78</v>
      </c>
      <c r="O92">
        <v>63</v>
      </c>
      <c r="P92">
        <v>15</v>
      </c>
      <c r="Q92">
        <v>22</v>
      </c>
      <c r="R92">
        <v>20</v>
      </c>
      <c r="S92">
        <v>2</v>
      </c>
      <c r="T92">
        <v>14</v>
      </c>
      <c r="U92">
        <v>12</v>
      </c>
      <c r="V92">
        <v>2</v>
      </c>
      <c r="W92">
        <v>27</v>
      </c>
      <c r="X92">
        <v>20</v>
      </c>
      <c r="Y92">
        <v>7</v>
      </c>
    </row>
    <row r="93" spans="1:25">
      <c r="A93" t="s">
        <v>845</v>
      </c>
      <c r="B93">
        <v>306</v>
      </c>
      <c r="C93">
        <v>250</v>
      </c>
      <c r="D93">
        <v>56</v>
      </c>
      <c r="E93">
        <v>272</v>
      </c>
      <c r="F93">
        <v>218</v>
      </c>
      <c r="G93">
        <v>53</v>
      </c>
      <c r="H93">
        <v>1</v>
      </c>
      <c r="I93">
        <v>1</v>
      </c>
      <c r="J93" t="s">
        <v>19</v>
      </c>
      <c r="K93" t="s">
        <v>19</v>
      </c>
      <c r="L93" t="s">
        <v>19</v>
      </c>
      <c r="M93" t="s">
        <v>19</v>
      </c>
      <c r="N93">
        <v>100</v>
      </c>
      <c r="O93">
        <v>84</v>
      </c>
      <c r="P93">
        <v>16</v>
      </c>
      <c r="Q93">
        <v>19</v>
      </c>
      <c r="R93">
        <v>18</v>
      </c>
      <c r="S93">
        <v>1</v>
      </c>
      <c r="T93">
        <v>9</v>
      </c>
      <c r="U93">
        <v>8</v>
      </c>
      <c r="V93">
        <v>0</v>
      </c>
      <c r="W93">
        <v>15</v>
      </c>
      <c r="X93">
        <v>14</v>
      </c>
      <c r="Y93">
        <v>1</v>
      </c>
    </row>
    <row r="94" spans="1:25">
      <c r="A94" t="s">
        <v>844</v>
      </c>
      <c r="B94">
        <v>597</v>
      </c>
      <c r="C94">
        <v>367</v>
      </c>
      <c r="D94">
        <v>230</v>
      </c>
      <c r="E94">
        <v>497</v>
      </c>
      <c r="F94">
        <v>279</v>
      </c>
      <c r="G94">
        <v>219</v>
      </c>
      <c r="H94">
        <v>6</v>
      </c>
      <c r="I94">
        <v>3</v>
      </c>
      <c r="J94">
        <v>3</v>
      </c>
      <c r="K94" t="s">
        <v>19</v>
      </c>
      <c r="L94" t="s">
        <v>19</v>
      </c>
      <c r="M94" t="s">
        <v>19</v>
      </c>
      <c r="N94">
        <v>171</v>
      </c>
      <c r="O94">
        <v>127</v>
      </c>
      <c r="P94">
        <v>44</v>
      </c>
      <c r="Q94">
        <v>48</v>
      </c>
      <c r="R94">
        <v>44</v>
      </c>
      <c r="S94">
        <v>3</v>
      </c>
      <c r="T94">
        <v>32</v>
      </c>
      <c r="U94">
        <v>29</v>
      </c>
      <c r="V94">
        <v>3</v>
      </c>
      <c r="W94">
        <v>53</v>
      </c>
      <c r="X94">
        <v>44</v>
      </c>
      <c r="Y94">
        <v>9</v>
      </c>
    </row>
    <row r="95" spans="1:25">
      <c r="A95" t="s">
        <v>843</v>
      </c>
      <c r="B95">
        <v>450</v>
      </c>
      <c r="C95">
        <v>383</v>
      </c>
      <c r="D95">
        <v>67</v>
      </c>
      <c r="E95">
        <v>363</v>
      </c>
      <c r="F95">
        <v>310</v>
      </c>
      <c r="G95">
        <v>54</v>
      </c>
      <c r="H95">
        <v>11</v>
      </c>
      <c r="I95">
        <v>6</v>
      </c>
      <c r="J95">
        <v>5</v>
      </c>
      <c r="K95">
        <v>3</v>
      </c>
      <c r="L95">
        <v>1</v>
      </c>
      <c r="M95">
        <v>3</v>
      </c>
      <c r="N95">
        <v>177</v>
      </c>
      <c r="O95">
        <v>163</v>
      </c>
      <c r="P95">
        <v>14</v>
      </c>
      <c r="Q95">
        <v>36</v>
      </c>
      <c r="R95">
        <v>34</v>
      </c>
      <c r="S95">
        <v>3</v>
      </c>
      <c r="T95">
        <v>27</v>
      </c>
      <c r="U95">
        <v>24</v>
      </c>
      <c r="V95">
        <v>3</v>
      </c>
      <c r="W95">
        <v>51</v>
      </c>
      <c r="X95">
        <v>40</v>
      </c>
      <c r="Y95">
        <v>11</v>
      </c>
    </row>
    <row r="96" spans="1:25">
      <c r="A96" t="s">
        <v>842</v>
      </c>
      <c r="B96">
        <v>688</v>
      </c>
      <c r="C96">
        <v>586</v>
      </c>
      <c r="D96">
        <v>103</v>
      </c>
      <c r="E96">
        <v>594</v>
      </c>
      <c r="F96">
        <v>500</v>
      </c>
      <c r="G96">
        <v>94</v>
      </c>
      <c r="H96">
        <v>12</v>
      </c>
      <c r="I96">
        <v>8</v>
      </c>
      <c r="J96">
        <v>4</v>
      </c>
      <c r="K96">
        <v>3</v>
      </c>
      <c r="L96">
        <v>2</v>
      </c>
      <c r="M96">
        <v>1</v>
      </c>
      <c r="N96">
        <v>293</v>
      </c>
      <c r="O96">
        <v>269</v>
      </c>
      <c r="P96">
        <v>23</v>
      </c>
      <c r="Q96">
        <v>49</v>
      </c>
      <c r="R96">
        <v>42</v>
      </c>
      <c r="S96">
        <v>7</v>
      </c>
      <c r="T96">
        <v>23</v>
      </c>
      <c r="U96">
        <v>17</v>
      </c>
      <c r="V96">
        <v>6</v>
      </c>
      <c r="W96">
        <v>45</v>
      </c>
      <c r="X96">
        <v>44</v>
      </c>
      <c r="Y96">
        <v>2</v>
      </c>
    </row>
    <row r="97" spans="1:25">
      <c r="A97" t="s">
        <v>841</v>
      </c>
      <c r="B97">
        <v>506</v>
      </c>
      <c r="C97">
        <v>430</v>
      </c>
      <c r="D97">
        <v>77</v>
      </c>
      <c r="E97">
        <v>429</v>
      </c>
      <c r="F97">
        <v>363</v>
      </c>
      <c r="G97">
        <v>66</v>
      </c>
      <c r="H97">
        <v>7</v>
      </c>
      <c r="I97">
        <v>3</v>
      </c>
      <c r="J97">
        <v>5</v>
      </c>
      <c r="K97">
        <v>3</v>
      </c>
      <c r="L97">
        <v>3</v>
      </c>
      <c r="M97" t="s">
        <v>19</v>
      </c>
      <c r="N97">
        <v>203</v>
      </c>
      <c r="O97">
        <v>188</v>
      </c>
      <c r="P97">
        <v>15</v>
      </c>
      <c r="Q97">
        <v>33</v>
      </c>
      <c r="R97">
        <v>30</v>
      </c>
      <c r="S97">
        <v>4</v>
      </c>
      <c r="T97">
        <v>19</v>
      </c>
      <c r="U97">
        <v>16</v>
      </c>
      <c r="V97">
        <v>3</v>
      </c>
      <c r="W97">
        <v>44</v>
      </c>
      <c r="X97">
        <v>37</v>
      </c>
      <c r="Y97">
        <v>7</v>
      </c>
    </row>
    <row r="98" spans="1:25">
      <c r="A98" t="s">
        <v>840</v>
      </c>
      <c r="B98">
        <v>622</v>
      </c>
      <c r="C98">
        <v>465</v>
      </c>
      <c r="D98">
        <v>157</v>
      </c>
      <c r="E98">
        <v>523</v>
      </c>
      <c r="F98">
        <v>386</v>
      </c>
      <c r="G98">
        <v>137</v>
      </c>
      <c r="H98">
        <v>6</v>
      </c>
      <c r="I98">
        <v>5</v>
      </c>
      <c r="J98">
        <v>2</v>
      </c>
      <c r="K98">
        <v>6</v>
      </c>
      <c r="L98">
        <v>3</v>
      </c>
      <c r="M98">
        <v>3</v>
      </c>
      <c r="N98">
        <v>157</v>
      </c>
      <c r="O98">
        <v>142</v>
      </c>
      <c r="P98">
        <v>15</v>
      </c>
      <c r="Q98">
        <v>55</v>
      </c>
      <c r="R98">
        <v>44</v>
      </c>
      <c r="S98">
        <v>11</v>
      </c>
      <c r="T98">
        <v>32</v>
      </c>
      <c r="U98">
        <v>25</v>
      </c>
      <c r="V98">
        <v>7</v>
      </c>
      <c r="W98">
        <v>44</v>
      </c>
      <c r="X98">
        <v>35</v>
      </c>
      <c r="Y98">
        <v>10</v>
      </c>
    </row>
    <row r="99" spans="1:25">
      <c r="A99" t="s">
        <v>839</v>
      </c>
      <c r="B99">
        <v>345</v>
      </c>
      <c r="C99">
        <v>300</v>
      </c>
      <c r="D99">
        <v>45</v>
      </c>
      <c r="E99">
        <v>303</v>
      </c>
      <c r="F99">
        <v>264</v>
      </c>
      <c r="G99">
        <v>39</v>
      </c>
      <c r="H99">
        <v>7</v>
      </c>
      <c r="I99">
        <v>4</v>
      </c>
      <c r="J99">
        <v>3</v>
      </c>
      <c r="K99" t="s">
        <v>19</v>
      </c>
      <c r="L99" t="s">
        <v>19</v>
      </c>
      <c r="M99" t="s">
        <v>19</v>
      </c>
      <c r="N99">
        <v>135</v>
      </c>
      <c r="O99">
        <v>124</v>
      </c>
      <c r="P99">
        <v>11</v>
      </c>
      <c r="Q99">
        <v>16</v>
      </c>
      <c r="R99">
        <v>15</v>
      </c>
      <c r="S99">
        <v>1</v>
      </c>
      <c r="T99">
        <v>10</v>
      </c>
      <c r="U99">
        <v>9</v>
      </c>
      <c r="V99">
        <v>1</v>
      </c>
      <c r="W99">
        <v>26</v>
      </c>
      <c r="X99">
        <v>20</v>
      </c>
      <c r="Y99">
        <v>6</v>
      </c>
    </row>
    <row r="100" spans="1:25">
      <c r="A100" t="s">
        <v>838</v>
      </c>
      <c r="B100">
        <v>280</v>
      </c>
      <c r="C100">
        <v>218</v>
      </c>
      <c r="D100">
        <v>62</v>
      </c>
      <c r="E100">
        <v>255</v>
      </c>
      <c r="F100">
        <v>198</v>
      </c>
      <c r="G100">
        <v>57</v>
      </c>
      <c r="H100">
        <v>1</v>
      </c>
      <c r="I100" t="s">
        <v>19</v>
      </c>
      <c r="J100">
        <v>1</v>
      </c>
      <c r="K100">
        <v>3</v>
      </c>
      <c r="L100">
        <v>2</v>
      </c>
      <c r="M100">
        <v>1</v>
      </c>
      <c r="N100">
        <v>73</v>
      </c>
      <c r="O100">
        <v>69</v>
      </c>
      <c r="P100">
        <v>4</v>
      </c>
      <c r="Q100">
        <v>11</v>
      </c>
      <c r="R100">
        <v>7</v>
      </c>
      <c r="S100">
        <v>4</v>
      </c>
      <c r="T100">
        <v>7</v>
      </c>
      <c r="U100">
        <v>4</v>
      </c>
      <c r="V100">
        <v>3</v>
      </c>
      <c r="W100">
        <v>14</v>
      </c>
      <c r="X100">
        <v>12</v>
      </c>
      <c r="Y100">
        <v>1</v>
      </c>
    </row>
    <row r="101" spans="1:25">
      <c r="A101" t="s">
        <v>837</v>
      </c>
      <c r="B101">
        <v>248</v>
      </c>
      <c r="C101">
        <v>173</v>
      </c>
      <c r="D101">
        <v>74</v>
      </c>
      <c r="E101">
        <v>223</v>
      </c>
      <c r="F101">
        <v>153</v>
      </c>
      <c r="G101">
        <v>70</v>
      </c>
      <c r="H101">
        <v>2</v>
      </c>
      <c r="I101" t="s">
        <v>19</v>
      </c>
      <c r="J101">
        <v>2</v>
      </c>
      <c r="K101">
        <v>3</v>
      </c>
      <c r="L101">
        <v>2</v>
      </c>
      <c r="M101">
        <v>1</v>
      </c>
      <c r="N101">
        <v>70</v>
      </c>
      <c r="O101">
        <v>54</v>
      </c>
      <c r="P101">
        <v>16</v>
      </c>
      <c r="Q101">
        <v>13</v>
      </c>
      <c r="R101">
        <v>10</v>
      </c>
      <c r="S101">
        <v>3</v>
      </c>
      <c r="T101">
        <v>7</v>
      </c>
      <c r="U101">
        <v>4</v>
      </c>
      <c r="V101">
        <v>3</v>
      </c>
      <c r="W101">
        <v>12</v>
      </c>
      <c r="X101">
        <v>11</v>
      </c>
      <c r="Y101">
        <v>1</v>
      </c>
    </row>
    <row r="102" spans="1:25">
      <c r="A102" t="s">
        <v>836</v>
      </c>
      <c r="B102">
        <v>496</v>
      </c>
      <c r="C102">
        <v>357</v>
      </c>
      <c r="D102">
        <v>139</v>
      </c>
      <c r="E102">
        <v>456</v>
      </c>
      <c r="F102">
        <v>325</v>
      </c>
      <c r="G102">
        <v>131</v>
      </c>
      <c r="H102">
        <v>3</v>
      </c>
      <c r="I102">
        <v>2</v>
      </c>
      <c r="J102">
        <v>1</v>
      </c>
      <c r="K102">
        <v>4</v>
      </c>
      <c r="L102">
        <v>4</v>
      </c>
      <c r="M102" t="s">
        <v>19</v>
      </c>
      <c r="N102">
        <v>163</v>
      </c>
      <c r="O102">
        <v>134</v>
      </c>
      <c r="P102">
        <v>29</v>
      </c>
      <c r="Q102">
        <v>21</v>
      </c>
      <c r="R102">
        <v>18</v>
      </c>
      <c r="S102">
        <v>3</v>
      </c>
      <c r="T102">
        <v>12</v>
      </c>
      <c r="U102">
        <v>11</v>
      </c>
      <c r="V102">
        <v>2</v>
      </c>
      <c r="W102">
        <v>19</v>
      </c>
      <c r="X102">
        <v>14</v>
      </c>
      <c r="Y102">
        <v>5</v>
      </c>
    </row>
    <row r="103" spans="1:25">
      <c r="A103" t="s">
        <v>835</v>
      </c>
      <c r="B103">
        <v>274</v>
      </c>
      <c r="C103">
        <v>172</v>
      </c>
      <c r="D103">
        <v>102</v>
      </c>
      <c r="E103">
        <v>241</v>
      </c>
      <c r="F103">
        <v>144</v>
      </c>
      <c r="G103">
        <v>98</v>
      </c>
      <c r="H103">
        <v>4</v>
      </c>
      <c r="I103">
        <v>3</v>
      </c>
      <c r="J103">
        <v>1</v>
      </c>
      <c r="K103">
        <v>1</v>
      </c>
      <c r="L103" t="s">
        <v>19</v>
      </c>
      <c r="M103">
        <v>1</v>
      </c>
      <c r="N103">
        <v>88</v>
      </c>
      <c r="O103">
        <v>63</v>
      </c>
      <c r="P103">
        <v>25</v>
      </c>
      <c r="Q103">
        <v>16</v>
      </c>
      <c r="R103">
        <v>13</v>
      </c>
      <c r="S103">
        <v>3</v>
      </c>
      <c r="T103">
        <v>12</v>
      </c>
      <c r="U103">
        <v>9</v>
      </c>
      <c r="V103">
        <v>3</v>
      </c>
      <c r="W103">
        <v>17</v>
      </c>
      <c r="X103">
        <v>16</v>
      </c>
      <c r="Y103">
        <v>1</v>
      </c>
    </row>
    <row r="104" spans="1:25">
      <c r="A104" t="s">
        <v>834</v>
      </c>
      <c r="B104">
        <v>411</v>
      </c>
      <c r="C104">
        <v>334</v>
      </c>
      <c r="D104">
        <v>77</v>
      </c>
      <c r="E104">
        <v>356</v>
      </c>
      <c r="F104">
        <v>285</v>
      </c>
      <c r="G104">
        <v>72</v>
      </c>
      <c r="H104">
        <v>3</v>
      </c>
      <c r="I104">
        <v>1</v>
      </c>
      <c r="J104">
        <v>3</v>
      </c>
      <c r="K104">
        <v>1</v>
      </c>
      <c r="L104">
        <v>1</v>
      </c>
      <c r="M104">
        <v>1</v>
      </c>
      <c r="N104">
        <v>136</v>
      </c>
      <c r="O104">
        <v>121</v>
      </c>
      <c r="P104">
        <v>15</v>
      </c>
      <c r="Q104">
        <v>29</v>
      </c>
      <c r="R104">
        <v>25</v>
      </c>
      <c r="S104">
        <v>4</v>
      </c>
      <c r="T104">
        <v>17</v>
      </c>
      <c r="U104">
        <v>13</v>
      </c>
      <c r="V104">
        <v>4</v>
      </c>
      <c r="W104">
        <v>26</v>
      </c>
      <c r="X104">
        <v>24</v>
      </c>
      <c r="Y104">
        <v>2</v>
      </c>
    </row>
    <row r="105" spans="1:25">
      <c r="A105" t="s">
        <v>833</v>
      </c>
      <c r="B105">
        <v>385</v>
      </c>
      <c r="C105">
        <v>265</v>
      </c>
      <c r="D105">
        <v>121</v>
      </c>
      <c r="E105">
        <v>316</v>
      </c>
      <c r="F105">
        <v>208</v>
      </c>
      <c r="G105">
        <v>108</v>
      </c>
      <c r="H105">
        <v>3</v>
      </c>
      <c r="I105">
        <v>1</v>
      </c>
      <c r="J105">
        <v>1</v>
      </c>
      <c r="K105">
        <v>1</v>
      </c>
      <c r="L105" t="s">
        <v>19</v>
      </c>
      <c r="M105">
        <v>1</v>
      </c>
      <c r="N105">
        <v>103</v>
      </c>
      <c r="O105">
        <v>79</v>
      </c>
      <c r="P105">
        <v>24</v>
      </c>
      <c r="Q105">
        <v>37</v>
      </c>
      <c r="R105">
        <v>30</v>
      </c>
      <c r="S105">
        <v>6</v>
      </c>
      <c r="T105">
        <v>19</v>
      </c>
      <c r="U105">
        <v>13</v>
      </c>
      <c r="V105">
        <v>6</v>
      </c>
      <c r="W105">
        <v>33</v>
      </c>
      <c r="X105">
        <v>26</v>
      </c>
      <c r="Y105">
        <v>6</v>
      </c>
    </row>
    <row r="106" spans="1:25">
      <c r="A106" t="s">
        <v>832</v>
      </c>
      <c r="B106">
        <v>367</v>
      </c>
      <c r="C106">
        <v>249</v>
      </c>
      <c r="D106">
        <v>119</v>
      </c>
      <c r="E106">
        <v>324</v>
      </c>
      <c r="F106">
        <v>214</v>
      </c>
      <c r="G106">
        <v>110</v>
      </c>
      <c r="H106">
        <v>3</v>
      </c>
      <c r="I106">
        <v>0</v>
      </c>
      <c r="J106">
        <v>3</v>
      </c>
      <c r="K106">
        <v>2</v>
      </c>
      <c r="L106">
        <v>1</v>
      </c>
      <c r="M106">
        <v>1</v>
      </c>
      <c r="N106">
        <v>121</v>
      </c>
      <c r="O106">
        <v>99</v>
      </c>
      <c r="P106">
        <v>22</v>
      </c>
      <c r="Q106">
        <v>27</v>
      </c>
      <c r="R106">
        <v>19</v>
      </c>
      <c r="S106">
        <v>7</v>
      </c>
      <c r="T106">
        <v>17</v>
      </c>
      <c r="U106">
        <v>11</v>
      </c>
      <c r="V106">
        <v>6</v>
      </c>
      <c r="W106">
        <v>17</v>
      </c>
      <c r="X106">
        <v>15</v>
      </c>
      <c r="Y106">
        <v>2</v>
      </c>
    </row>
    <row r="107" spans="1:25">
      <c r="A107" t="s">
        <v>831</v>
      </c>
      <c r="B107">
        <v>336</v>
      </c>
      <c r="C107">
        <v>265</v>
      </c>
      <c r="D107">
        <v>71</v>
      </c>
      <c r="E107">
        <v>295</v>
      </c>
      <c r="F107">
        <v>228</v>
      </c>
      <c r="G107">
        <v>67</v>
      </c>
      <c r="H107">
        <v>6</v>
      </c>
      <c r="I107">
        <v>4</v>
      </c>
      <c r="J107">
        <v>2</v>
      </c>
      <c r="K107">
        <v>2</v>
      </c>
      <c r="L107">
        <v>1</v>
      </c>
      <c r="M107">
        <v>1</v>
      </c>
      <c r="N107">
        <v>105</v>
      </c>
      <c r="O107">
        <v>93</v>
      </c>
      <c r="P107">
        <v>12</v>
      </c>
      <c r="Q107">
        <v>22</v>
      </c>
      <c r="R107">
        <v>20</v>
      </c>
      <c r="S107">
        <v>3</v>
      </c>
      <c r="T107">
        <v>12</v>
      </c>
      <c r="U107">
        <v>9</v>
      </c>
      <c r="V107">
        <v>3</v>
      </c>
      <c r="W107">
        <v>19</v>
      </c>
      <c r="X107">
        <v>18</v>
      </c>
      <c r="Y107">
        <v>1</v>
      </c>
    </row>
    <row r="108" spans="1:25">
      <c r="A108" t="s">
        <v>830</v>
      </c>
      <c r="B108">
        <v>310</v>
      </c>
      <c r="C108">
        <v>232</v>
      </c>
      <c r="D108">
        <v>79</v>
      </c>
      <c r="E108">
        <v>258</v>
      </c>
      <c r="F108">
        <v>190</v>
      </c>
      <c r="G108">
        <v>68</v>
      </c>
      <c r="H108">
        <v>5</v>
      </c>
      <c r="I108">
        <v>3</v>
      </c>
      <c r="J108">
        <v>2</v>
      </c>
      <c r="K108">
        <v>2</v>
      </c>
      <c r="L108">
        <v>2</v>
      </c>
      <c r="M108" t="s">
        <v>19</v>
      </c>
      <c r="N108">
        <v>97</v>
      </c>
      <c r="O108">
        <v>89</v>
      </c>
      <c r="P108">
        <v>9</v>
      </c>
      <c r="Q108">
        <v>26</v>
      </c>
      <c r="R108">
        <v>22</v>
      </c>
      <c r="S108">
        <v>4</v>
      </c>
      <c r="T108">
        <v>13</v>
      </c>
      <c r="U108">
        <v>10</v>
      </c>
      <c r="V108">
        <v>3</v>
      </c>
      <c r="W108">
        <v>27</v>
      </c>
      <c r="X108">
        <v>20</v>
      </c>
      <c r="Y108">
        <v>7</v>
      </c>
    </row>
    <row r="109" spans="1:25">
      <c r="A109" t="s">
        <v>829</v>
      </c>
      <c r="B109">
        <v>313</v>
      </c>
      <c r="C109">
        <v>245</v>
      </c>
      <c r="D109">
        <v>68</v>
      </c>
      <c r="E109">
        <v>275</v>
      </c>
      <c r="F109">
        <v>214</v>
      </c>
      <c r="G109">
        <v>61</v>
      </c>
      <c r="H109">
        <v>2</v>
      </c>
      <c r="I109">
        <v>1</v>
      </c>
      <c r="J109">
        <v>1</v>
      </c>
      <c r="K109" t="s">
        <v>19</v>
      </c>
      <c r="L109" t="s">
        <v>19</v>
      </c>
      <c r="M109" t="s">
        <v>19</v>
      </c>
      <c r="N109">
        <v>82</v>
      </c>
      <c r="O109">
        <v>75</v>
      </c>
      <c r="P109">
        <v>6</v>
      </c>
      <c r="Q109">
        <v>22</v>
      </c>
      <c r="R109">
        <v>21</v>
      </c>
      <c r="S109">
        <v>1</v>
      </c>
      <c r="T109">
        <v>12</v>
      </c>
      <c r="U109">
        <v>11</v>
      </c>
      <c r="V109">
        <v>1</v>
      </c>
      <c r="W109">
        <v>17</v>
      </c>
      <c r="X109">
        <v>10</v>
      </c>
      <c r="Y109">
        <v>6</v>
      </c>
    </row>
    <row r="110" spans="1:25">
      <c r="A110" t="s">
        <v>828</v>
      </c>
      <c r="B110">
        <v>416</v>
      </c>
      <c r="C110">
        <v>305</v>
      </c>
      <c r="D110">
        <v>111</v>
      </c>
      <c r="E110">
        <v>344</v>
      </c>
      <c r="F110">
        <v>243</v>
      </c>
      <c r="G110">
        <v>100</v>
      </c>
      <c r="H110">
        <v>6</v>
      </c>
      <c r="I110">
        <v>2</v>
      </c>
      <c r="J110">
        <v>3</v>
      </c>
      <c r="K110">
        <v>2</v>
      </c>
      <c r="L110">
        <v>1</v>
      </c>
      <c r="M110">
        <v>1</v>
      </c>
      <c r="N110">
        <v>120</v>
      </c>
      <c r="O110">
        <v>99</v>
      </c>
      <c r="P110">
        <v>21</v>
      </c>
      <c r="Q110">
        <v>31</v>
      </c>
      <c r="R110">
        <v>26</v>
      </c>
      <c r="S110">
        <v>5</v>
      </c>
      <c r="T110">
        <v>18</v>
      </c>
      <c r="U110">
        <v>13</v>
      </c>
      <c r="V110">
        <v>4</v>
      </c>
      <c r="W110">
        <v>41</v>
      </c>
      <c r="X110">
        <v>35</v>
      </c>
      <c r="Y110">
        <v>6</v>
      </c>
    </row>
    <row r="111" spans="1:25">
      <c r="A111" t="s">
        <v>827</v>
      </c>
      <c r="B111">
        <v>616</v>
      </c>
      <c r="C111">
        <v>523</v>
      </c>
      <c r="D111">
        <v>92</v>
      </c>
      <c r="E111">
        <v>549</v>
      </c>
      <c r="F111">
        <v>459</v>
      </c>
      <c r="G111">
        <v>90</v>
      </c>
      <c r="H111">
        <v>4</v>
      </c>
      <c r="I111">
        <v>3</v>
      </c>
      <c r="J111">
        <v>1</v>
      </c>
      <c r="K111">
        <v>4</v>
      </c>
      <c r="L111">
        <v>2</v>
      </c>
      <c r="M111">
        <v>2</v>
      </c>
      <c r="N111">
        <v>194</v>
      </c>
      <c r="O111">
        <v>182</v>
      </c>
      <c r="P111">
        <v>12</v>
      </c>
      <c r="Q111">
        <v>40</v>
      </c>
      <c r="R111">
        <v>39</v>
      </c>
      <c r="S111">
        <v>2</v>
      </c>
      <c r="T111">
        <v>26</v>
      </c>
      <c r="U111">
        <v>25</v>
      </c>
      <c r="V111">
        <v>1</v>
      </c>
      <c r="W111">
        <v>26</v>
      </c>
      <c r="X111">
        <v>26</v>
      </c>
      <c r="Y111">
        <v>0</v>
      </c>
    </row>
    <row r="112" spans="1:25">
      <c r="A112" t="s">
        <v>826</v>
      </c>
      <c r="B112">
        <v>1001</v>
      </c>
      <c r="C112">
        <v>850</v>
      </c>
      <c r="D112">
        <v>151</v>
      </c>
      <c r="E112">
        <v>852</v>
      </c>
      <c r="F112">
        <v>710</v>
      </c>
      <c r="G112">
        <v>143</v>
      </c>
      <c r="H112">
        <v>17</v>
      </c>
      <c r="I112">
        <v>9</v>
      </c>
      <c r="J112">
        <v>8</v>
      </c>
      <c r="K112">
        <v>17</v>
      </c>
      <c r="L112">
        <v>11</v>
      </c>
      <c r="M112">
        <v>6</v>
      </c>
      <c r="N112">
        <v>352</v>
      </c>
      <c r="O112">
        <v>314</v>
      </c>
      <c r="P112">
        <v>38</v>
      </c>
      <c r="Q112">
        <v>82</v>
      </c>
      <c r="R112">
        <v>74</v>
      </c>
      <c r="S112">
        <v>8</v>
      </c>
      <c r="T112">
        <v>46</v>
      </c>
      <c r="U112">
        <v>40</v>
      </c>
      <c r="V112">
        <v>6</v>
      </c>
      <c r="W112">
        <v>67</v>
      </c>
      <c r="X112">
        <v>66</v>
      </c>
      <c r="Y112">
        <v>1</v>
      </c>
    </row>
    <row r="113" spans="1:25">
      <c r="A113" t="s">
        <v>825</v>
      </c>
      <c r="B113">
        <v>897</v>
      </c>
      <c r="C113">
        <v>779</v>
      </c>
      <c r="D113">
        <v>118</v>
      </c>
      <c r="E113">
        <v>801</v>
      </c>
      <c r="F113">
        <v>695</v>
      </c>
      <c r="G113">
        <v>106</v>
      </c>
      <c r="H113">
        <v>20</v>
      </c>
      <c r="I113">
        <v>12</v>
      </c>
      <c r="J113">
        <v>9</v>
      </c>
      <c r="K113">
        <v>12</v>
      </c>
      <c r="L113">
        <v>9</v>
      </c>
      <c r="M113">
        <v>3</v>
      </c>
      <c r="N113">
        <v>297</v>
      </c>
      <c r="O113">
        <v>271</v>
      </c>
      <c r="P113">
        <v>26</v>
      </c>
      <c r="Q113">
        <v>60</v>
      </c>
      <c r="R113">
        <v>52</v>
      </c>
      <c r="S113">
        <v>8</v>
      </c>
      <c r="T113">
        <v>36</v>
      </c>
      <c r="U113">
        <v>29</v>
      </c>
      <c r="V113">
        <v>8</v>
      </c>
      <c r="W113">
        <v>36</v>
      </c>
      <c r="X113">
        <v>32</v>
      </c>
      <c r="Y113">
        <v>4</v>
      </c>
    </row>
    <row r="114" spans="1:25">
      <c r="A114" t="s">
        <v>824</v>
      </c>
      <c r="B114">
        <v>312</v>
      </c>
      <c r="C114">
        <v>247</v>
      </c>
      <c r="D114">
        <v>66</v>
      </c>
      <c r="E114">
        <v>274</v>
      </c>
      <c r="F114">
        <v>211</v>
      </c>
      <c r="G114">
        <v>63</v>
      </c>
      <c r="H114">
        <v>8</v>
      </c>
      <c r="I114">
        <v>3</v>
      </c>
      <c r="J114">
        <v>4</v>
      </c>
      <c r="K114">
        <v>9</v>
      </c>
      <c r="L114">
        <v>6</v>
      </c>
      <c r="M114">
        <v>4</v>
      </c>
      <c r="N114">
        <v>111</v>
      </c>
      <c r="O114">
        <v>98</v>
      </c>
      <c r="P114">
        <v>13</v>
      </c>
      <c r="Q114">
        <v>20</v>
      </c>
      <c r="R114">
        <v>18</v>
      </c>
      <c r="S114">
        <v>2</v>
      </c>
      <c r="T114">
        <v>14</v>
      </c>
      <c r="U114">
        <v>12</v>
      </c>
      <c r="V114">
        <v>2</v>
      </c>
      <c r="W114">
        <v>18</v>
      </c>
      <c r="X114">
        <v>18</v>
      </c>
      <c r="Y114" t="s">
        <v>19</v>
      </c>
    </row>
    <row r="115" spans="1:25">
      <c r="A115" t="s">
        <v>823</v>
      </c>
      <c r="B115">
        <v>652</v>
      </c>
      <c r="C115">
        <v>565</v>
      </c>
      <c r="D115">
        <v>87</v>
      </c>
      <c r="E115">
        <v>570</v>
      </c>
      <c r="F115">
        <v>490</v>
      </c>
      <c r="G115">
        <v>80</v>
      </c>
      <c r="H115">
        <v>16</v>
      </c>
      <c r="I115">
        <v>10</v>
      </c>
      <c r="J115">
        <v>6</v>
      </c>
      <c r="K115">
        <v>17</v>
      </c>
      <c r="L115">
        <v>10</v>
      </c>
      <c r="M115">
        <v>7</v>
      </c>
      <c r="N115">
        <v>210</v>
      </c>
      <c r="O115">
        <v>191</v>
      </c>
      <c r="P115">
        <v>19</v>
      </c>
      <c r="Q115">
        <v>47</v>
      </c>
      <c r="R115">
        <v>43</v>
      </c>
      <c r="S115">
        <v>4</v>
      </c>
      <c r="T115">
        <v>26</v>
      </c>
      <c r="U115">
        <v>21</v>
      </c>
      <c r="V115">
        <v>4</v>
      </c>
      <c r="W115">
        <v>35</v>
      </c>
      <c r="X115">
        <v>32</v>
      </c>
      <c r="Y115">
        <v>3</v>
      </c>
    </row>
    <row r="116" spans="1:25">
      <c r="A116" t="s">
        <v>822</v>
      </c>
      <c r="B116">
        <v>1494</v>
      </c>
      <c r="C116">
        <v>1274</v>
      </c>
      <c r="D116">
        <v>220</v>
      </c>
      <c r="E116">
        <v>1280</v>
      </c>
      <c r="F116">
        <v>1077</v>
      </c>
      <c r="G116">
        <v>203</v>
      </c>
      <c r="H116">
        <v>41</v>
      </c>
      <c r="I116">
        <v>31</v>
      </c>
      <c r="J116">
        <v>10</v>
      </c>
      <c r="K116">
        <v>41</v>
      </c>
      <c r="L116">
        <v>33</v>
      </c>
      <c r="M116">
        <v>7</v>
      </c>
      <c r="N116">
        <v>421</v>
      </c>
      <c r="O116">
        <v>388</v>
      </c>
      <c r="P116">
        <v>33</v>
      </c>
      <c r="Q116">
        <v>124</v>
      </c>
      <c r="R116">
        <v>116</v>
      </c>
      <c r="S116">
        <v>7</v>
      </c>
      <c r="T116">
        <v>68</v>
      </c>
      <c r="U116">
        <v>63</v>
      </c>
      <c r="V116">
        <v>5</v>
      </c>
      <c r="W116">
        <v>90</v>
      </c>
      <c r="X116">
        <v>80</v>
      </c>
      <c r="Y116">
        <v>10</v>
      </c>
    </row>
    <row r="117" spans="1:25">
      <c r="A117" t="s">
        <v>821</v>
      </c>
      <c r="B117">
        <v>636</v>
      </c>
      <c r="C117">
        <v>537</v>
      </c>
      <c r="D117">
        <v>99</v>
      </c>
      <c r="E117">
        <v>561</v>
      </c>
      <c r="F117">
        <v>466</v>
      </c>
      <c r="G117">
        <v>95</v>
      </c>
      <c r="H117">
        <v>8</v>
      </c>
      <c r="I117">
        <v>4</v>
      </c>
      <c r="J117">
        <v>3</v>
      </c>
      <c r="K117">
        <v>4</v>
      </c>
      <c r="L117">
        <v>2</v>
      </c>
      <c r="M117">
        <v>2</v>
      </c>
      <c r="N117">
        <v>265</v>
      </c>
      <c r="O117">
        <v>247</v>
      </c>
      <c r="P117">
        <v>18</v>
      </c>
      <c r="Q117">
        <v>37</v>
      </c>
      <c r="R117">
        <v>35</v>
      </c>
      <c r="S117">
        <v>3</v>
      </c>
      <c r="T117">
        <v>20</v>
      </c>
      <c r="U117">
        <v>19</v>
      </c>
      <c r="V117">
        <v>2</v>
      </c>
      <c r="W117">
        <v>38</v>
      </c>
      <c r="X117">
        <v>37</v>
      </c>
      <c r="Y117">
        <v>1</v>
      </c>
    </row>
    <row r="118" spans="1:25">
      <c r="A118" t="s">
        <v>820</v>
      </c>
      <c r="B118">
        <v>597</v>
      </c>
      <c r="C118">
        <v>519</v>
      </c>
      <c r="D118">
        <v>78</v>
      </c>
      <c r="E118">
        <v>526</v>
      </c>
      <c r="F118">
        <v>457</v>
      </c>
      <c r="G118">
        <v>69</v>
      </c>
      <c r="H118">
        <v>16</v>
      </c>
      <c r="I118">
        <v>11</v>
      </c>
      <c r="J118">
        <v>6</v>
      </c>
      <c r="K118">
        <v>17</v>
      </c>
      <c r="L118">
        <v>14</v>
      </c>
      <c r="M118">
        <v>3</v>
      </c>
      <c r="N118">
        <v>230</v>
      </c>
      <c r="O118">
        <v>216</v>
      </c>
      <c r="P118">
        <v>14</v>
      </c>
      <c r="Q118">
        <v>35</v>
      </c>
      <c r="R118">
        <v>32</v>
      </c>
      <c r="S118">
        <v>3</v>
      </c>
      <c r="T118">
        <v>19</v>
      </c>
      <c r="U118">
        <v>17</v>
      </c>
      <c r="V118">
        <v>2</v>
      </c>
      <c r="W118">
        <v>36</v>
      </c>
      <c r="X118">
        <v>31</v>
      </c>
      <c r="Y118">
        <v>6</v>
      </c>
    </row>
    <row r="119" spans="1:25">
      <c r="A119" t="s">
        <v>819</v>
      </c>
      <c r="B119">
        <v>773</v>
      </c>
      <c r="C119">
        <v>685</v>
      </c>
      <c r="D119">
        <v>88</v>
      </c>
      <c r="E119">
        <v>673</v>
      </c>
      <c r="F119">
        <v>597</v>
      </c>
      <c r="G119">
        <v>76</v>
      </c>
      <c r="H119">
        <v>18</v>
      </c>
      <c r="I119">
        <v>12</v>
      </c>
      <c r="J119">
        <v>6</v>
      </c>
      <c r="K119">
        <v>7</v>
      </c>
      <c r="L119">
        <v>6</v>
      </c>
      <c r="M119">
        <v>1</v>
      </c>
      <c r="N119">
        <v>228</v>
      </c>
      <c r="O119">
        <v>217</v>
      </c>
      <c r="P119">
        <v>11</v>
      </c>
      <c r="Q119">
        <v>65</v>
      </c>
      <c r="R119">
        <v>59</v>
      </c>
      <c r="S119">
        <v>6</v>
      </c>
      <c r="T119">
        <v>40</v>
      </c>
      <c r="U119">
        <v>35</v>
      </c>
      <c r="V119">
        <v>5</v>
      </c>
      <c r="W119">
        <v>34</v>
      </c>
      <c r="X119">
        <v>29</v>
      </c>
      <c r="Y119">
        <v>6</v>
      </c>
    </row>
    <row r="120" spans="1:25">
      <c r="A120" t="s">
        <v>818</v>
      </c>
      <c r="B120">
        <v>471</v>
      </c>
      <c r="C120">
        <v>423</v>
      </c>
      <c r="D120">
        <v>49</v>
      </c>
      <c r="E120">
        <v>397</v>
      </c>
      <c r="F120">
        <v>356</v>
      </c>
      <c r="G120">
        <v>41</v>
      </c>
      <c r="H120">
        <v>7</v>
      </c>
      <c r="I120">
        <v>5</v>
      </c>
      <c r="J120">
        <v>2</v>
      </c>
      <c r="K120">
        <v>5</v>
      </c>
      <c r="L120">
        <v>3</v>
      </c>
      <c r="M120">
        <v>2</v>
      </c>
      <c r="N120">
        <v>186</v>
      </c>
      <c r="O120">
        <v>179</v>
      </c>
      <c r="P120">
        <v>7</v>
      </c>
      <c r="Q120">
        <v>39</v>
      </c>
      <c r="R120">
        <v>36</v>
      </c>
      <c r="S120">
        <v>3</v>
      </c>
      <c r="T120">
        <v>26</v>
      </c>
      <c r="U120">
        <v>24</v>
      </c>
      <c r="V120">
        <v>3</v>
      </c>
      <c r="W120">
        <v>35</v>
      </c>
      <c r="X120">
        <v>31</v>
      </c>
      <c r="Y120">
        <v>4</v>
      </c>
    </row>
    <row r="121" spans="1:25">
      <c r="A121" t="s">
        <v>817</v>
      </c>
      <c r="B121">
        <v>571</v>
      </c>
      <c r="C121">
        <v>469</v>
      </c>
      <c r="D121">
        <v>102</v>
      </c>
      <c r="E121">
        <v>468</v>
      </c>
      <c r="F121">
        <v>386</v>
      </c>
      <c r="G121">
        <v>83</v>
      </c>
      <c r="H121">
        <v>7</v>
      </c>
      <c r="I121">
        <v>4</v>
      </c>
      <c r="J121">
        <v>3</v>
      </c>
      <c r="K121">
        <v>29</v>
      </c>
      <c r="L121">
        <v>20</v>
      </c>
      <c r="M121">
        <v>9</v>
      </c>
      <c r="N121">
        <v>180</v>
      </c>
      <c r="O121">
        <v>163</v>
      </c>
      <c r="P121">
        <v>16</v>
      </c>
      <c r="Q121">
        <v>40</v>
      </c>
      <c r="R121">
        <v>32</v>
      </c>
      <c r="S121">
        <v>8</v>
      </c>
      <c r="T121">
        <v>29</v>
      </c>
      <c r="U121">
        <v>22</v>
      </c>
      <c r="V121">
        <v>7</v>
      </c>
      <c r="W121">
        <v>63</v>
      </c>
      <c r="X121">
        <v>52</v>
      </c>
      <c r="Y121">
        <v>11</v>
      </c>
    </row>
    <row r="122" spans="1:25">
      <c r="A122" t="s">
        <v>816</v>
      </c>
      <c r="B122">
        <v>1534</v>
      </c>
      <c r="C122">
        <v>1283</v>
      </c>
      <c r="D122">
        <v>251</v>
      </c>
      <c r="E122">
        <v>1312</v>
      </c>
      <c r="F122">
        <v>1074</v>
      </c>
      <c r="G122">
        <v>238</v>
      </c>
      <c r="H122">
        <v>30</v>
      </c>
      <c r="I122">
        <v>21</v>
      </c>
      <c r="J122">
        <v>8</v>
      </c>
      <c r="K122">
        <v>65</v>
      </c>
      <c r="L122">
        <v>50</v>
      </c>
      <c r="M122">
        <v>15</v>
      </c>
      <c r="N122">
        <v>616</v>
      </c>
      <c r="O122">
        <v>573</v>
      </c>
      <c r="P122">
        <v>44</v>
      </c>
      <c r="Q122">
        <v>133</v>
      </c>
      <c r="R122">
        <v>128</v>
      </c>
      <c r="S122">
        <v>5</v>
      </c>
      <c r="T122">
        <v>87</v>
      </c>
      <c r="U122">
        <v>82</v>
      </c>
      <c r="V122">
        <v>5</v>
      </c>
      <c r="W122">
        <v>90</v>
      </c>
      <c r="X122">
        <v>81</v>
      </c>
      <c r="Y122">
        <v>8</v>
      </c>
    </row>
    <row r="123" spans="1:25">
      <c r="A123" t="s">
        <v>815</v>
      </c>
      <c r="B123">
        <v>230</v>
      </c>
      <c r="C123">
        <v>219</v>
      </c>
      <c r="D123">
        <v>11</v>
      </c>
      <c r="E123">
        <v>197</v>
      </c>
      <c r="F123">
        <v>188</v>
      </c>
      <c r="G123">
        <v>9</v>
      </c>
      <c r="H123">
        <v>7</v>
      </c>
      <c r="I123">
        <v>6</v>
      </c>
      <c r="J123">
        <v>1</v>
      </c>
      <c r="K123">
        <v>1</v>
      </c>
      <c r="L123">
        <v>1</v>
      </c>
      <c r="M123" t="s">
        <v>19</v>
      </c>
      <c r="N123">
        <v>81</v>
      </c>
      <c r="O123">
        <v>80</v>
      </c>
      <c r="P123">
        <v>1</v>
      </c>
      <c r="Q123">
        <v>16</v>
      </c>
      <c r="R123">
        <v>15</v>
      </c>
      <c r="S123">
        <v>1</v>
      </c>
      <c r="T123">
        <v>15</v>
      </c>
      <c r="U123">
        <v>14</v>
      </c>
      <c r="V123">
        <v>1</v>
      </c>
      <c r="W123">
        <v>17</v>
      </c>
      <c r="X123">
        <v>16</v>
      </c>
      <c r="Y123">
        <v>1</v>
      </c>
    </row>
  </sheetData>
  <phoneticPr fontId="40"/>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8" tint="-0.499984740745262"/>
  </sheetPr>
  <dimension ref="A1:AZ121"/>
  <sheetViews>
    <sheetView zoomScale="90" zoomScaleNormal="90" workbookViewId="0">
      <selection activeCell="F60" sqref="F60"/>
    </sheetView>
  </sheetViews>
  <sheetFormatPr defaultRowHeight="13.5"/>
  <sheetData>
    <row r="1" spans="1:52">
      <c r="A1" t="s">
        <v>788</v>
      </c>
      <c r="B1" t="s">
        <v>787</v>
      </c>
      <c r="C1" s="271">
        <v>42278</v>
      </c>
    </row>
    <row r="2" spans="1:52">
      <c r="A2" t="s">
        <v>951</v>
      </c>
    </row>
    <row r="3" spans="1:52">
      <c r="A3" t="s">
        <v>938</v>
      </c>
    </row>
    <row r="4" spans="1:52">
      <c r="A4" t="s">
        <v>937</v>
      </c>
    </row>
    <row r="5" spans="1:52">
      <c r="B5" t="s">
        <v>44</v>
      </c>
      <c r="E5" t="s">
        <v>777</v>
      </c>
      <c r="H5" t="s">
        <v>767</v>
      </c>
      <c r="K5" t="s">
        <v>810</v>
      </c>
      <c r="N5" t="s">
        <v>791</v>
      </c>
      <c r="Q5" t="s">
        <v>779</v>
      </c>
      <c r="T5" t="s">
        <v>778</v>
      </c>
      <c r="W5" t="s">
        <v>949</v>
      </c>
      <c r="Z5" t="s">
        <v>809</v>
      </c>
      <c r="AC5" t="s">
        <v>806</v>
      </c>
      <c r="AF5" t="s">
        <v>805</v>
      </c>
      <c r="AI5" t="s">
        <v>804</v>
      </c>
      <c r="AL5" t="s">
        <v>932</v>
      </c>
      <c r="AO5" t="s">
        <v>931</v>
      </c>
      <c r="AR5" t="s">
        <v>801</v>
      </c>
      <c r="AU5" t="s">
        <v>943</v>
      </c>
      <c r="AX5" t="s">
        <v>792</v>
      </c>
    </row>
    <row r="6" spans="1:52">
      <c r="B6" t="s">
        <v>44</v>
      </c>
      <c r="C6" t="s">
        <v>790</v>
      </c>
      <c r="D6" t="s">
        <v>765</v>
      </c>
      <c r="E6" t="s">
        <v>44</v>
      </c>
      <c r="F6" t="s">
        <v>790</v>
      </c>
      <c r="G6" t="s">
        <v>765</v>
      </c>
      <c r="H6" t="s">
        <v>44</v>
      </c>
      <c r="I6" t="s">
        <v>790</v>
      </c>
      <c r="J6" t="s">
        <v>765</v>
      </c>
      <c r="K6" t="s">
        <v>44</v>
      </c>
      <c r="L6" t="s">
        <v>790</v>
      </c>
      <c r="M6" t="s">
        <v>765</v>
      </c>
      <c r="N6" t="s">
        <v>44</v>
      </c>
      <c r="O6" t="s">
        <v>790</v>
      </c>
      <c r="P6" t="s">
        <v>765</v>
      </c>
      <c r="Q6" t="s">
        <v>44</v>
      </c>
      <c r="R6" t="s">
        <v>790</v>
      </c>
      <c r="S6" t="s">
        <v>765</v>
      </c>
      <c r="T6" t="s">
        <v>44</v>
      </c>
      <c r="U6" t="s">
        <v>790</v>
      </c>
      <c r="V6" t="s">
        <v>765</v>
      </c>
      <c r="W6" t="s">
        <v>44</v>
      </c>
      <c r="X6" t="s">
        <v>790</v>
      </c>
      <c r="Y6" t="s">
        <v>765</v>
      </c>
      <c r="Z6" t="s">
        <v>44</v>
      </c>
      <c r="AA6" t="s">
        <v>790</v>
      </c>
      <c r="AB6" t="s">
        <v>765</v>
      </c>
      <c r="AC6" t="s">
        <v>44</v>
      </c>
      <c r="AD6" t="s">
        <v>790</v>
      </c>
      <c r="AE6" t="s">
        <v>765</v>
      </c>
      <c r="AF6" t="s">
        <v>44</v>
      </c>
      <c r="AG6" t="s">
        <v>790</v>
      </c>
      <c r="AH6" t="s">
        <v>765</v>
      </c>
      <c r="AI6" t="s">
        <v>44</v>
      </c>
      <c r="AJ6" t="s">
        <v>790</v>
      </c>
      <c r="AK6" t="s">
        <v>765</v>
      </c>
      <c r="AL6" t="s">
        <v>44</v>
      </c>
      <c r="AM6" t="s">
        <v>790</v>
      </c>
      <c r="AN6" t="s">
        <v>765</v>
      </c>
      <c r="AO6" t="s">
        <v>44</v>
      </c>
      <c r="AP6" t="s">
        <v>790</v>
      </c>
      <c r="AQ6" t="s">
        <v>765</v>
      </c>
      <c r="AR6" t="s">
        <v>44</v>
      </c>
      <c r="AS6" t="s">
        <v>790</v>
      </c>
      <c r="AT6" t="s">
        <v>765</v>
      </c>
      <c r="AU6" t="s">
        <v>44</v>
      </c>
      <c r="AV6" t="s">
        <v>790</v>
      </c>
      <c r="AW6" t="s">
        <v>765</v>
      </c>
      <c r="AX6" t="s">
        <v>44</v>
      </c>
      <c r="AY6" t="s">
        <v>790</v>
      </c>
      <c r="AZ6" t="s">
        <v>765</v>
      </c>
    </row>
    <row r="7" spans="1:52">
      <c r="A7" t="s">
        <v>928</v>
      </c>
      <c r="B7">
        <v>4087</v>
      </c>
      <c r="C7">
        <v>3451</v>
      </c>
      <c r="D7">
        <v>637</v>
      </c>
      <c r="E7" s="431">
        <v>2845</v>
      </c>
      <c r="F7">
        <v>2416</v>
      </c>
      <c r="G7">
        <v>429</v>
      </c>
      <c r="H7" s="1060">
        <v>1164</v>
      </c>
      <c r="I7">
        <v>1070</v>
      </c>
      <c r="J7">
        <v>94</v>
      </c>
      <c r="K7">
        <v>199</v>
      </c>
      <c r="L7">
        <v>193</v>
      </c>
      <c r="M7">
        <v>6</v>
      </c>
      <c r="N7">
        <v>21</v>
      </c>
      <c r="O7">
        <v>21</v>
      </c>
      <c r="P7" t="s">
        <v>19</v>
      </c>
      <c r="Q7">
        <v>218</v>
      </c>
      <c r="R7">
        <v>170</v>
      </c>
      <c r="S7">
        <v>48</v>
      </c>
      <c r="T7">
        <v>180</v>
      </c>
      <c r="U7">
        <v>144</v>
      </c>
      <c r="V7">
        <v>36</v>
      </c>
      <c r="W7">
        <v>167</v>
      </c>
      <c r="X7">
        <v>153</v>
      </c>
      <c r="Y7">
        <v>14</v>
      </c>
      <c r="Z7">
        <v>130</v>
      </c>
      <c r="AA7">
        <v>112</v>
      </c>
      <c r="AB7">
        <v>18</v>
      </c>
      <c r="AC7">
        <v>9</v>
      </c>
      <c r="AD7">
        <v>8</v>
      </c>
      <c r="AE7">
        <v>1</v>
      </c>
      <c r="AF7">
        <v>6</v>
      </c>
      <c r="AG7">
        <v>4</v>
      </c>
      <c r="AH7">
        <v>2</v>
      </c>
      <c r="AI7" t="s">
        <v>19</v>
      </c>
      <c r="AJ7" t="s">
        <v>19</v>
      </c>
      <c r="AK7" t="s">
        <v>19</v>
      </c>
      <c r="AL7">
        <v>53</v>
      </c>
      <c r="AM7">
        <v>46</v>
      </c>
      <c r="AN7">
        <v>7</v>
      </c>
      <c r="AO7">
        <v>46</v>
      </c>
      <c r="AP7">
        <v>40</v>
      </c>
      <c r="AQ7">
        <v>6</v>
      </c>
      <c r="AR7">
        <v>10</v>
      </c>
      <c r="AS7">
        <v>9</v>
      </c>
      <c r="AT7">
        <v>2</v>
      </c>
      <c r="AU7">
        <v>6</v>
      </c>
      <c r="AV7">
        <v>5</v>
      </c>
      <c r="AW7">
        <v>1</v>
      </c>
      <c r="AX7">
        <v>349</v>
      </c>
      <c r="AY7">
        <v>263</v>
      </c>
      <c r="AZ7">
        <v>86</v>
      </c>
    </row>
    <row r="8" spans="1:52">
      <c r="A8" t="s">
        <v>927</v>
      </c>
      <c r="B8">
        <v>369</v>
      </c>
      <c r="C8">
        <v>340</v>
      </c>
      <c r="D8">
        <v>29</v>
      </c>
      <c r="E8">
        <v>276</v>
      </c>
      <c r="F8">
        <v>257</v>
      </c>
      <c r="G8">
        <v>19</v>
      </c>
      <c r="H8">
        <v>130</v>
      </c>
      <c r="I8">
        <v>128</v>
      </c>
      <c r="J8">
        <v>2</v>
      </c>
      <c r="K8">
        <v>19</v>
      </c>
      <c r="L8">
        <v>19</v>
      </c>
      <c r="M8" t="s">
        <v>19</v>
      </c>
      <c r="N8">
        <v>1</v>
      </c>
      <c r="O8">
        <v>1</v>
      </c>
      <c r="P8" t="s">
        <v>19</v>
      </c>
      <c r="Q8">
        <v>7</v>
      </c>
      <c r="R8">
        <v>5</v>
      </c>
      <c r="S8">
        <v>2</v>
      </c>
      <c r="T8">
        <v>26</v>
      </c>
      <c r="U8">
        <v>21</v>
      </c>
      <c r="V8">
        <v>6</v>
      </c>
      <c r="W8">
        <v>15</v>
      </c>
      <c r="X8">
        <v>14</v>
      </c>
      <c r="Y8">
        <v>1</v>
      </c>
      <c r="Z8">
        <v>11</v>
      </c>
      <c r="AA8">
        <v>10</v>
      </c>
      <c r="AB8">
        <v>1</v>
      </c>
      <c r="AC8">
        <v>0</v>
      </c>
      <c r="AD8" t="s">
        <v>19</v>
      </c>
      <c r="AE8">
        <v>0</v>
      </c>
      <c r="AF8">
        <v>1</v>
      </c>
      <c r="AG8">
        <v>1</v>
      </c>
      <c r="AH8">
        <v>0</v>
      </c>
      <c r="AI8" t="s">
        <v>19</v>
      </c>
      <c r="AJ8" t="s">
        <v>19</v>
      </c>
      <c r="AK8" t="s">
        <v>19</v>
      </c>
      <c r="AL8">
        <v>2</v>
      </c>
      <c r="AM8">
        <v>1</v>
      </c>
      <c r="AN8">
        <v>0</v>
      </c>
      <c r="AO8">
        <v>7</v>
      </c>
      <c r="AP8">
        <v>7</v>
      </c>
      <c r="AQ8">
        <v>0</v>
      </c>
      <c r="AR8" t="s">
        <v>19</v>
      </c>
      <c r="AS8" t="s">
        <v>19</v>
      </c>
      <c r="AT8" t="s">
        <v>19</v>
      </c>
      <c r="AU8">
        <v>1</v>
      </c>
      <c r="AV8">
        <v>1</v>
      </c>
      <c r="AW8" t="s">
        <v>19</v>
      </c>
      <c r="AX8">
        <v>16</v>
      </c>
      <c r="AY8">
        <v>16</v>
      </c>
      <c r="AZ8">
        <v>1</v>
      </c>
    </row>
    <row r="9" spans="1:52">
      <c r="A9" t="s">
        <v>926</v>
      </c>
      <c r="B9">
        <v>26</v>
      </c>
      <c r="C9">
        <v>23</v>
      </c>
      <c r="D9">
        <v>3</v>
      </c>
      <c r="E9">
        <v>15</v>
      </c>
      <c r="F9">
        <v>15</v>
      </c>
      <c r="G9">
        <v>1</v>
      </c>
      <c r="H9">
        <v>10</v>
      </c>
      <c r="I9">
        <v>10</v>
      </c>
      <c r="J9" t="s">
        <v>19</v>
      </c>
      <c r="K9">
        <v>1</v>
      </c>
      <c r="L9">
        <v>1</v>
      </c>
      <c r="M9" t="s">
        <v>19</v>
      </c>
      <c r="N9" t="s">
        <v>19</v>
      </c>
      <c r="O9" t="s">
        <v>19</v>
      </c>
      <c r="P9" t="s">
        <v>19</v>
      </c>
      <c r="Q9">
        <v>1</v>
      </c>
      <c r="R9">
        <v>1</v>
      </c>
      <c r="S9" t="s">
        <v>19</v>
      </c>
      <c r="T9">
        <v>1</v>
      </c>
      <c r="U9">
        <v>1</v>
      </c>
      <c r="V9" t="s">
        <v>19</v>
      </c>
      <c r="W9">
        <v>1</v>
      </c>
      <c r="X9">
        <v>1</v>
      </c>
      <c r="Y9" t="s">
        <v>19</v>
      </c>
      <c r="Z9">
        <v>1</v>
      </c>
      <c r="AA9">
        <v>1</v>
      </c>
      <c r="AB9" t="s">
        <v>19</v>
      </c>
      <c r="AC9" t="s">
        <v>19</v>
      </c>
      <c r="AD9" t="s">
        <v>19</v>
      </c>
      <c r="AE9" t="s">
        <v>19</v>
      </c>
      <c r="AF9" t="s">
        <v>19</v>
      </c>
      <c r="AG9" t="s">
        <v>19</v>
      </c>
      <c r="AH9" t="s">
        <v>19</v>
      </c>
      <c r="AI9" t="s">
        <v>19</v>
      </c>
      <c r="AJ9" t="s">
        <v>19</v>
      </c>
      <c r="AK9" t="s">
        <v>19</v>
      </c>
      <c r="AL9">
        <v>1</v>
      </c>
      <c r="AM9">
        <v>1</v>
      </c>
      <c r="AN9" t="s">
        <v>19</v>
      </c>
      <c r="AO9">
        <v>1</v>
      </c>
      <c r="AP9">
        <v>1</v>
      </c>
      <c r="AQ9" t="s">
        <v>19</v>
      </c>
      <c r="AR9" t="s">
        <v>19</v>
      </c>
      <c r="AS9" t="s">
        <v>19</v>
      </c>
      <c r="AT9" t="s">
        <v>19</v>
      </c>
      <c r="AU9" t="s">
        <v>19</v>
      </c>
      <c r="AV9" t="s">
        <v>19</v>
      </c>
      <c r="AW9" t="s">
        <v>19</v>
      </c>
      <c r="AX9">
        <v>6</v>
      </c>
      <c r="AY9">
        <v>3</v>
      </c>
      <c r="AZ9">
        <v>3</v>
      </c>
    </row>
    <row r="10" spans="1:52">
      <c r="A10" t="s">
        <v>925</v>
      </c>
      <c r="B10">
        <v>70</v>
      </c>
      <c r="C10">
        <v>65</v>
      </c>
      <c r="D10">
        <v>6</v>
      </c>
      <c r="E10">
        <v>53</v>
      </c>
      <c r="F10">
        <v>50</v>
      </c>
      <c r="G10">
        <v>3</v>
      </c>
      <c r="H10">
        <v>9</v>
      </c>
      <c r="I10">
        <v>9</v>
      </c>
      <c r="J10" t="s">
        <v>19</v>
      </c>
      <c r="K10">
        <v>3</v>
      </c>
      <c r="L10">
        <v>3</v>
      </c>
      <c r="M10" t="s">
        <v>19</v>
      </c>
      <c r="N10">
        <v>1</v>
      </c>
      <c r="O10">
        <v>1</v>
      </c>
      <c r="P10" t="s">
        <v>19</v>
      </c>
      <c r="Q10">
        <v>3</v>
      </c>
      <c r="R10">
        <v>2</v>
      </c>
      <c r="S10">
        <v>1</v>
      </c>
      <c r="T10">
        <v>2</v>
      </c>
      <c r="U10">
        <v>2</v>
      </c>
      <c r="V10" t="s">
        <v>19</v>
      </c>
      <c r="W10">
        <v>3</v>
      </c>
      <c r="X10">
        <v>2</v>
      </c>
      <c r="Y10">
        <v>1</v>
      </c>
      <c r="Z10">
        <v>1</v>
      </c>
      <c r="AA10">
        <v>1</v>
      </c>
      <c r="AB10">
        <v>0</v>
      </c>
      <c r="AC10" t="s">
        <v>19</v>
      </c>
      <c r="AD10" t="s">
        <v>19</v>
      </c>
      <c r="AE10" t="s">
        <v>19</v>
      </c>
      <c r="AF10" t="s">
        <v>19</v>
      </c>
      <c r="AG10" t="s">
        <v>19</v>
      </c>
      <c r="AH10" t="s">
        <v>19</v>
      </c>
      <c r="AI10" t="s">
        <v>19</v>
      </c>
      <c r="AJ10" t="s">
        <v>19</v>
      </c>
      <c r="AK10" t="s">
        <v>19</v>
      </c>
      <c r="AL10">
        <v>1</v>
      </c>
      <c r="AM10">
        <v>1</v>
      </c>
      <c r="AN10">
        <v>0</v>
      </c>
      <c r="AO10">
        <v>1</v>
      </c>
      <c r="AP10">
        <v>0</v>
      </c>
      <c r="AQ10">
        <v>0</v>
      </c>
      <c r="AR10" t="s">
        <v>19</v>
      </c>
      <c r="AS10" t="s">
        <v>19</v>
      </c>
      <c r="AT10" t="s">
        <v>19</v>
      </c>
      <c r="AU10" t="s">
        <v>19</v>
      </c>
      <c r="AV10" t="s">
        <v>19</v>
      </c>
      <c r="AW10" t="s">
        <v>19</v>
      </c>
      <c r="AX10">
        <v>4</v>
      </c>
      <c r="AY10">
        <v>4</v>
      </c>
      <c r="AZ10">
        <v>1</v>
      </c>
    </row>
    <row r="11" spans="1:52">
      <c r="A11" t="s">
        <v>924</v>
      </c>
      <c r="B11" t="s">
        <v>19</v>
      </c>
      <c r="C11" t="s">
        <v>19</v>
      </c>
      <c r="D11" t="s">
        <v>19</v>
      </c>
      <c r="E11" t="s">
        <v>19</v>
      </c>
      <c r="F11" t="s">
        <v>19</v>
      </c>
      <c r="G11" t="s">
        <v>19</v>
      </c>
      <c r="H11" t="s">
        <v>19</v>
      </c>
      <c r="I11" t="s">
        <v>19</v>
      </c>
      <c r="J11" t="s">
        <v>19</v>
      </c>
      <c r="K11" t="s">
        <v>19</v>
      </c>
      <c r="L11" t="s">
        <v>19</v>
      </c>
      <c r="M11" t="s">
        <v>19</v>
      </c>
      <c r="N11" t="s">
        <v>19</v>
      </c>
      <c r="O11" t="s">
        <v>19</v>
      </c>
      <c r="P11" t="s">
        <v>19</v>
      </c>
      <c r="Q11" t="s">
        <v>19</v>
      </c>
      <c r="R11" t="s">
        <v>19</v>
      </c>
      <c r="S11" t="s">
        <v>19</v>
      </c>
      <c r="T11" t="s">
        <v>19</v>
      </c>
      <c r="U11" t="s">
        <v>19</v>
      </c>
      <c r="V11" t="s">
        <v>19</v>
      </c>
      <c r="W11" t="s">
        <v>19</v>
      </c>
      <c r="X11" t="s">
        <v>19</v>
      </c>
      <c r="Y11" t="s">
        <v>19</v>
      </c>
      <c r="Z11" t="s">
        <v>19</v>
      </c>
      <c r="AA11" t="s">
        <v>19</v>
      </c>
      <c r="AB11" t="s">
        <v>19</v>
      </c>
      <c r="AC11" t="s">
        <v>19</v>
      </c>
      <c r="AD11" t="s">
        <v>19</v>
      </c>
      <c r="AE11" t="s">
        <v>19</v>
      </c>
      <c r="AF11" t="s">
        <v>19</v>
      </c>
      <c r="AG11" t="s">
        <v>19</v>
      </c>
      <c r="AH11" t="s">
        <v>19</v>
      </c>
      <c r="AI11" t="s">
        <v>19</v>
      </c>
      <c r="AJ11" t="s">
        <v>19</v>
      </c>
      <c r="AK11" t="s">
        <v>19</v>
      </c>
      <c r="AL11" t="s">
        <v>19</v>
      </c>
      <c r="AM11" t="s">
        <v>19</v>
      </c>
      <c r="AN11" t="s">
        <v>19</v>
      </c>
      <c r="AO11" t="s">
        <v>19</v>
      </c>
      <c r="AP11" t="s">
        <v>19</v>
      </c>
      <c r="AQ11" t="s">
        <v>19</v>
      </c>
      <c r="AR11" t="s">
        <v>19</v>
      </c>
      <c r="AS11" t="s">
        <v>19</v>
      </c>
      <c r="AT11" t="s">
        <v>19</v>
      </c>
      <c r="AU11" t="s">
        <v>19</v>
      </c>
      <c r="AV11" t="s">
        <v>19</v>
      </c>
      <c r="AW11" t="s">
        <v>19</v>
      </c>
      <c r="AX11" t="s">
        <v>19</v>
      </c>
      <c r="AY11" t="s">
        <v>19</v>
      </c>
      <c r="AZ11" t="s">
        <v>19</v>
      </c>
    </row>
    <row r="12" spans="1:52">
      <c r="A12" t="s">
        <v>923</v>
      </c>
      <c r="B12">
        <v>137</v>
      </c>
      <c r="C12">
        <v>123</v>
      </c>
      <c r="D12">
        <v>13</v>
      </c>
      <c r="E12">
        <v>96</v>
      </c>
      <c r="F12">
        <v>89</v>
      </c>
      <c r="G12">
        <v>7</v>
      </c>
      <c r="H12">
        <v>52</v>
      </c>
      <c r="I12">
        <v>50</v>
      </c>
      <c r="J12">
        <v>2</v>
      </c>
      <c r="K12">
        <v>6</v>
      </c>
      <c r="L12">
        <v>6</v>
      </c>
      <c r="M12" t="s">
        <v>19</v>
      </c>
      <c r="N12" t="s">
        <v>19</v>
      </c>
      <c r="O12" t="s">
        <v>19</v>
      </c>
      <c r="P12" t="s">
        <v>19</v>
      </c>
      <c r="Q12">
        <v>10</v>
      </c>
      <c r="R12">
        <v>8</v>
      </c>
      <c r="S12">
        <v>1</v>
      </c>
      <c r="T12">
        <v>2</v>
      </c>
      <c r="U12">
        <v>2</v>
      </c>
      <c r="V12">
        <v>0</v>
      </c>
      <c r="W12">
        <v>6</v>
      </c>
      <c r="X12">
        <v>5</v>
      </c>
      <c r="Y12">
        <v>1</v>
      </c>
      <c r="Z12">
        <v>3</v>
      </c>
      <c r="AA12">
        <v>2</v>
      </c>
      <c r="AB12">
        <v>1</v>
      </c>
      <c r="AC12" t="s">
        <v>19</v>
      </c>
      <c r="AD12" t="s">
        <v>19</v>
      </c>
      <c r="AE12" t="s">
        <v>19</v>
      </c>
      <c r="AF12" t="s">
        <v>19</v>
      </c>
      <c r="AG12" t="s">
        <v>19</v>
      </c>
      <c r="AH12" t="s">
        <v>19</v>
      </c>
      <c r="AI12" t="s">
        <v>19</v>
      </c>
      <c r="AJ12" t="s">
        <v>19</v>
      </c>
      <c r="AK12" t="s">
        <v>19</v>
      </c>
      <c r="AL12">
        <v>1</v>
      </c>
      <c r="AM12">
        <v>1</v>
      </c>
      <c r="AN12">
        <v>0</v>
      </c>
      <c r="AO12">
        <v>1</v>
      </c>
      <c r="AP12">
        <v>1</v>
      </c>
      <c r="AQ12">
        <v>0</v>
      </c>
      <c r="AR12">
        <v>1</v>
      </c>
      <c r="AS12">
        <v>1</v>
      </c>
      <c r="AT12">
        <v>0</v>
      </c>
      <c r="AU12" t="s">
        <v>19</v>
      </c>
      <c r="AV12" t="s">
        <v>19</v>
      </c>
      <c r="AW12" t="s">
        <v>19</v>
      </c>
      <c r="AX12">
        <v>15</v>
      </c>
      <c r="AY12">
        <v>11</v>
      </c>
      <c r="AZ12">
        <v>4</v>
      </c>
    </row>
    <row r="13" spans="1:52">
      <c r="A13" t="s">
        <v>922</v>
      </c>
      <c r="B13" t="s">
        <v>19</v>
      </c>
      <c r="C13" t="s">
        <v>19</v>
      </c>
      <c r="D13" t="s">
        <v>19</v>
      </c>
      <c r="E13" t="s">
        <v>19</v>
      </c>
      <c r="F13" t="s">
        <v>19</v>
      </c>
      <c r="G13" t="s">
        <v>19</v>
      </c>
      <c r="H13" t="s">
        <v>19</v>
      </c>
      <c r="I13" t="s">
        <v>19</v>
      </c>
      <c r="J13" t="s">
        <v>19</v>
      </c>
      <c r="K13" t="s">
        <v>19</v>
      </c>
      <c r="L13" t="s">
        <v>19</v>
      </c>
      <c r="M13" t="s">
        <v>19</v>
      </c>
      <c r="N13" t="s">
        <v>19</v>
      </c>
      <c r="O13" t="s">
        <v>19</v>
      </c>
      <c r="P13" t="s">
        <v>19</v>
      </c>
      <c r="Q13" t="s">
        <v>19</v>
      </c>
      <c r="R13" t="s">
        <v>19</v>
      </c>
      <c r="S13" t="s">
        <v>19</v>
      </c>
      <c r="T13" t="s">
        <v>19</v>
      </c>
      <c r="U13" t="s">
        <v>19</v>
      </c>
      <c r="V13" t="s">
        <v>19</v>
      </c>
      <c r="W13" t="s">
        <v>19</v>
      </c>
      <c r="X13" t="s">
        <v>19</v>
      </c>
      <c r="Y13" t="s">
        <v>19</v>
      </c>
      <c r="Z13" t="s">
        <v>19</v>
      </c>
      <c r="AA13" t="s">
        <v>19</v>
      </c>
      <c r="AB13" t="s">
        <v>19</v>
      </c>
      <c r="AC13" t="s">
        <v>19</v>
      </c>
      <c r="AD13" t="s">
        <v>19</v>
      </c>
      <c r="AE13" t="s">
        <v>19</v>
      </c>
      <c r="AF13" t="s">
        <v>19</v>
      </c>
      <c r="AG13" t="s">
        <v>19</v>
      </c>
      <c r="AH13" t="s">
        <v>19</v>
      </c>
      <c r="AI13" t="s">
        <v>19</v>
      </c>
      <c r="AJ13" t="s">
        <v>19</v>
      </c>
      <c r="AK13" t="s">
        <v>19</v>
      </c>
      <c r="AL13" t="s">
        <v>19</v>
      </c>
      <c r="AM13" t="s">
        <v>19</v>
      </c>
      <c r="AN13" t="s">
        <v>19</v>
      </c>
      <c r="AO13" t="s">
        <v>19</v>
      </c>
      <c r="AP13" t="s">
        <v>19</v>
      </c>
      <c r="AQ13" t="s">
        <v>19</v>
      </c>
      <c r="AR13" t="s">
        <v>19</v>
      </c>
      <c r="AS13" t="s">
        <v>19</v>
      </c>
      <c r="AT13" t="s">
        <v>19</v>
      </c>
      <c r="AU13" t="s">
        <v>19</v>
      </c>
      <c r="AV13" t="s">
        <v>19</v>
      </c>
      <c r="AW13" t="s">
        <v>19</v>
      </c>
      <c r="AX13" t="s">
        <v>19</v>
      </c>
      <c r="AY13" t="s">
        <v>19</v>
      </c>
      <c r="AZ13" t="s">
        <v>19</v>
      </c>
    </row>
    <row r="14" spans="1:52">
      <c r="A14" t="s">
        <v>921</v>
      </c>
      <c r="B14">
        <v>56</v>
      </c>
      <c r="C14">
        <v>50</v>
      </c>
      <c r="D14">
        <v>5</v>
      </c>
      <c r="E14">
        <v>35</v>
      </c>
      <c r="F14">
        <v>32</v>
      </c>
      <c r="G14">
        <v>3</v>
      </c>
      <c r="H14">
        <v>18</v>
      </c>
      <c r="I14">
        <v>17</v>
      </c>
      <c r="J14">
        <v>1</v>
      </c>
      <c r="K14">
        <v>4</v>
      </c>
      <c r="L14">
        <v>4</v>
      </c>
      <c r="M14" t="s">
        <v>19</v>
      </c>
      <c r="N14">
        <v>1</v>
      </c>
      <c r="O14">
        <v>1</v>
      </c>
      <c r="P14" t="s">
        <v>19</v>
      </c>
      <c r="Q14">
        <v>3</v>
      </c>
      <c r="R14">
        <v>3</v>
      </c>
      <c r="S14" t="s">
        <v>19</v>
      </c>
      <c r="T14">
        <v>6</v>
      </c>
      <c r="U14">
        <v>5</v>
      </c>
      <c r="V14">
        <v>1</v>
      </c>
      <c r="W14">
        <v>3</v>
      </c>
      <c r="X14">
        <v>3</v>
      </c>
      <c r="Y14" t="s">
        <v>19</v>
      </c>
      <c r="Z14" t="s">
        <v>19</v>
      </c>
      <c r="AA14" t="s">
        <v>19</v>
      </c>
      <c r="AB14" t="s">
        <v>19</v>
      </c>
      <c r="AC14" t="s">
        <v>19</v>
      </c>
      <c r="AD14" t="s">
        <v>19</v>
      </c>
      <c r="AE14" t="s">
        <v>19</v>
      </c>
      <c r="AF14" t="s">
        <v>19</v>
      </c>
      <c r="AG14" t="s">
        <v>19</v>
      </c>
      <c r="AH14" t="s">
        <v>19</v>
      </c>
      <c r="AI14" t="s">
        <v>19</v>
      </c>
      <c r="AJ14" t="s">
        <v>19</v>
      </c>
      <c r="AK14" t="s">
        <v>19</v>
      </c>
      <c r="AL14" t="s">
        <v>19</v>
      </c>
      <c r="AM14" t="s">
        <v>19</v>
      </c>
      <c r="AN14" t="s">
        <v>19</v>
      </c>
      <c r="AO14" t="s">
        <v>19</v>
      </c>
      <c r="AP14" t="s">
        <v>19</v>
      </c>
      <c r="AQ14" t="s">
        <v>19</v>
      </c>
      <c r="AR14" t="s">
        <v>19</v>
      </c>
      <c r="AS14" t="s">
        <v>19</v>
      </c>
      <c r="AT14" t="s">
        <v>19</v>
      </c>
      <c r="AU14" t="s">
        <v>19</v>
      </c>
      <c r="AV14" t="s">
        <v>19</v>
      </c>
      <c r="AW14" t="s">
        <v>19</v>
      </c>
      <c r="AX14">
        <v>5</v>
      </c>
      <c r="AY14">
        <v>4</v>
      </c>
      <c r="AZ14">
        <v>1</v>
      </c>
    </row>
    <row r="15" spans="1:52">
      <c r="A15" t="s">
        <v>920</v>
      </c>
      <c r="B15">
        <v>30</v>
      </c>
      <c r="C15">
        <v>23</v>
      </c>
      <c r="D15">
        <v>8</v>
      </c>
      <c r="E15">
        <v>22</v>
      </c>
      <c r="F15">
        <v>17</v>
      </c>
      <c r="G15">
        <v>5</v>
      </c>
      <c r="H15">
        <v>16</v>
      </c>
      <c r="I15">
        <v>11</v>
      </c>
      <c r="J15">
        <v>4</v>
      </c>
      <c r="K15">
        <v>1</v>
      </c>
      <c r="L15">
        <v>1</v>
      </c>
      <c r="M15" t="s">
        <v>19</v>
      </c>
      <c r="N15" t="s">
        <v>19</v>
      </c>
      <c r="O15" t="s">
        <v>19</v>
      </c>
      <c r="P15" t="s">
        <v>19</v>
      </c>
      <c r="Q15">
        <v>2</v>
      </c>
      <c r="R15" t="s">
        <v>19</v>
      </c>
      <c r="S15">
        <v>2</v>
      </c>
      <c r="T15">
        <v>1</v>
      </c>
      <c r="U15">
        <v>1</v>
      </c>
      <c r="V15" t="s">
        <v>19</v>
      </c>
      <c r="W15">
        <v>1</v>
      </c>
      <c r="X15">
        <v>1</v>
      </c>
      <c r="Y15" t="s">
        <v>19</v>
      </c>
      <c r="Z15">
        <v>1</v>
      </c>
      <c r="AA15">
        <v>1</v>
      </c>
      <c r="AB15" t="s">
        <v>19</v>
      </c>
      <c r="AC15" t="s">
        <v>19</v>
      </c>
      <c r="AD15" t="s">
        <v>19</v>
      </c>
      <c r="AE15" t="s">
        <v>19</v>
      </c>
      <c r="AF15" t="s">
        <v>19</v>
      </c>
      <c r="AG15" t="s">
        <v>19</v>
      </c>
      <c r="AH15" t="s">
        <v>19</v>
      </c>
      <c r="AI15" t="s">
        <v>19</v>
      </c>
      <c r="AJ15" t="s">
        <v>19</v>
      </c>
      <c r="AK15" t="s">
        <v>19</v>
      </c>
      <c r="AL15">
        <v>1</v>
      </c>
      <c r="AM15">
        <v>1</v>
      </c>
      <c r="AN15" t="s">
        <v>19</v>
      </c>
      <c r="AO15" t="s">
        <v>19</v>
      </c>
      <c r="AP15" t="s">
        <v>19</v>
      </c>
      <c r="AQ15" t="s">
        <v>19</v>
      </c>
      <c r="AR15" t="s">
        <v>19</v>
      </c>
      <c r="AS15" t="s">
        <v>19</v>
      </c>
      <c r="AT15" t="s">
        <v>19</v>
      </c>
      <c r="AU15" t="s">
        <v>19</v>
      </c>
      <c r="AV15" t="s">
        <v>19</v>
      </c>
      <c r="AW15" t="s">
        <v>19</v>
      </c>
      <c r="AX15">
        <v>1</v>
      </c>
      <c r="AY15">
        <v>1</v>
      </c>
      <c r="AZ15" t="s">
        <v>19</v>
      </c>
    </row>
    <row r="16" spans="1:52">
      <c r="A16" t="s">
        <v>919</v>
      </c>
      <c r="B16" t="s">
        <v>19</v>
      </c>
      <c r="C16" t="s">
        <v>19</v>
      </c>
      <c r="D16" t="s">
        <v>19</v>
      </c>
      <c r="E16" t="s">
        <v>19</v>
      </c>
      <c r="F16" t="s">
        <v>19</v>
      </c>
      <c r="G16" t="s">
        <v>19</v>
      </c>
      <c r="H16" t="s">
        <v>19</v>
      </c>
      <c r="I16" t="s">
        <v>19</v>
      </c>
      <c r="J16" t="s">
        <v>19</v>
      </c>
      <c r="K16" t="s">
        <v>19</v>
      </c>
      <c r="L16" t="s">
        <v>19</v>
      </c>
      <c r="M16" t="s">
        <v>19</v>
      </c>
      <c r="N16" t="s">
        <v>19</v>
      </c>
      <c r="O16" t="s">
        <v>19</v>
      </c>
      <c r="P16" t="s">
        <v>19</v>
      </c>
      <c r="Q16" t="s">
        <v>19</v>
      </c>
      <c r="R16" t="s">
        <v>19</v>
      </c>
      <c r="S16" t="s">
        <v>19</v>
      </c>
      <c r="T16" t="s">
        <v>19</v>
      </c>
      <c r="U16" t="s">
        <v>19</v>
      </c>
      <c r="V16" t="s">
        <v>19</v>
      </c>
      <c r="W16" t="s">
        <v>19</v>
      </c>
      <c r="X16" t="s">
        <v>19</v>
      </c>
      <c r="Y16" t="s">
        <v>19</v>
      </c>
      <c r="Z16" t="s">
        <v>19</v>
      </c>
      <c r="AA16" t="s">
        <v>19</v>
      </c>
      <c r="AB16" t="s">
        <v>19</v>
      </c>
      <c r="AC16" t="s">
        <v>19</v>
      </c>
      <c r="AD16" t="s">
        <v>19</v>
      </c>
      <c r="AE16" t="s">
        <v>19</v>
      </c>
      <c r="AF16" t="s">
        <v>19</v>
      </c>
      <c r="AG16" t="s">
        <v>19</v>
      </c>
      <c r="AH16" t="s">
        <v>19</v>
      </c>
      <c r="AI16" t="s">
        <v>19</v>
      </c>
      <c r="AJ16" t="s">
        <v>19</v>
      </c>
      <c r="AK16" t="s">
        <v>19</v>
      </c>
      <c r="AL16" t="s">
        <v>19</v>
      </c>
      <c r="AM16" t="s">
        <v>19</v>
      </c>
      <c r="AN16" t="s">
        <v>19</v>
      </c>
      <c r="AO16" t="s">
        <v>19</v>
      </c>
      <c r="AP16" t="s">
        <v>19</v>
      </c>
      <c r="AQ16" t="s">
        <v>19</v>
      </c>
      <c r="AR16" t="s">
        <v>19</v>
      </c>
      <c r="AS16" t="s">
        <v>19</v>
      </c>
      <c r="AT16" t="s">
        <v>19</v>
      </c>
      <c r="AU16" t="s">
        <v>19</v>
      </c>
      <c r="AV16" t="s">
        <v>19</v>
      </c>
      <c r="AW16" t="s">
        <v>19</v>
      </c>
      <c r="AX16" t="s">
        <v>19</v>
      </c>
      <c r="AY16" t="s">
        <v>19</v>
      </c>
      <c r="AZ16" t="s">
        <v>19</v>
      </c>
    </row>
    <row r="17" spans="1:52">
      <c r="A17" t="s">
        <v>918</v>
      </c>
      <c r="B17">
        <v>30</v>
      </c>
      <c r="C17">
        <v>20</v>
      </c>
      <c r="D17">
        <v>10</v>
      </c>
      <c r="E17">
        <v>18</v>
      </c>
      <c r="F17">
        <v>11</v>
      </c>
      <c r="G17">
        <v>7</v>
      </c>
      <c r="H17">
        <v>4</v>
      </c>
      <c r="I17">
        <v>3</v>
      </c>
      <c r="J17">
        <v>1</v>
      </c>
      <c r="K17">
        <v>2</v>
      </c>
      <c r="L17">
        <v>2</v>
      </c>
      <c r="M17" t="s">
        <v>19</v>
      </c>
      <c r="N17" t="s">
        <v>19</v>
      </c>
      <c r="O17" t="s">
        <v>19</v>
      </c>
      <c r="P17" t="s">
        <v>19</v>
      </c>
      <c r="Q17">
        <v>1</v>
      </c>
      <c r="R17">
        <v>1</v>
      </c>
      <c r="S17">
        <v>1</v>
      </c>
      <c r="T17">
        <v>3</v>
      </c>
      <c r="U17">
        <v>3</v>
      </c>
      <c r="V17">
        <v>1</v>
      </c>
      <c r="W17">
        <v>1</v>
      </c>
      <c r="X17">
        <v>1</v>
      </c>
      <c r="Y17" t="s">
        <v>19</v>
      </c>
      <c r="Z17">
        <v>1</v>
      </c>
      <c r="AA17">
        <v>1</v>
      </c>
      <c r="AB17">
        <v>0</v>
      </c>
      <c r="AC17" t="s">
        <v>19</v>
      </c>
      <c r="AD17" t="s">
        <v>19</v>
      </c>
      <c r="AE17" t="s">
        <v>19</v>
      </c>
      <c r="AF17" t="s">
        <v>19</v>
      </c>
      <c r="AG17" t="s">
        <v>19</v>
      </c>
      <c r="AH17" t="s">
        <v>19</v>
      </c>
      <c r="AI17" t="s">
        <v>19</v>
      </c>
      <c r="AJ17" t="s">
        <v>19</v>
      </c>
      <c r="AK17" t="s">
        <v>19</v>
      </c>
      <c r="AL17">
        <v>0</v>
      </c>
      <c r="AM17">
        <v>0</v>
      </c>
      <c r="AN17" t="s">
        <v>19</v>
      </c>
      <c r="AO17">
        <v>1</v>
      </c>
      <c r="AP17">
        <v>0</v>
      </c>
      <c r="AQ17">
        <v>0</v>
      </c>
      <c r="AR17" t="s">
        <v>19</v>
      </c>
      <c r="AS17" t="s">
        <v>19</v>
      </c>
      <c r="AT17" t="s">
        <v>19</v>
      </c>
      <c r="AU17" t="s">
        <v>19</v>
      </c>
      <c r="AV17" t="s">
        <v>19</v>
      </c>
      <c r="AW17" t="s">
        <v>19</v>
      </c>
      <c r="AX17">
        <v>3</v>
      </c>
      <c r="AY17">
        <v>2</v>
      </c>
      <c r="AZ17">
        <v>1</v>
      </c>
    </row>
    <row r="18" spans="1:52">
      <c r="A18" t="s">
        <v>917</v>
      </c>
      <c r="B18">
        <v>150</v>
      </c>
      <c r="C18">
        <v>124</v>
      </c>
      <c r="D18">
        <v>26</v>
      </c>
      <c r="E18">
        <v>106</v>
      </c>
      <c r="F18">
        <v>87</v>
      </c>
      <c r="G18">
        <v>20</v>
      </c>
      <c r="H18">
        <v>46</v>
      </c>
      <c r="I18">
        <v>39</v>
      </c>
      <c r="J18">
        <v>8</v>
      </c>
      <c r="K18">
        <v>8</v>
      </c>
      <c r="L18">
        <v>7</v>
      </c>
      <c r="M18">
        <v>2</v>
      </c>
      <c r="N18" t="s">
        <v>19</v>
      </c>
      <c r="O18" t="s">
        <v>19</v>
      </c>
      <c r="P18" t="s">
        <v>19</v>
      </c>
      <c r="Q18">
        <v>11</v>
      </c>
      <c r="R18">
        <v>8</v>
      </c>
      <c r="S18">
        <v>3</v>
      </c>
      <c r="T18">
        <v>7</v>
      </c>
      <c r="U18">
        <v>5</v>
      </c>
      <c r="V18">
        <v>1</v>
      </c>
      <c r="W18">
        <v>7</v>
      </c>
      <c r="X18">
        <v>7</v>
      </c>
      <c r="Y18">
        <v>0</v>
      </c>
      <c r="Z18">
        <v>3</v>
      </c>
      <c r="AA18">
        <v>2</v>
      </c>
      <c r="AB18">
        <v>1</v>
      </c>
      <c r="AC18">
        <v>1</v>
      </c>
      <c r="AD18">
        <v>1</v>
      </c>
      <c r="AE18" t="s">
        <v>19</v>
      </c>
      <c r="AF18" t="s">
        <v>19</v>
      </c>
      <c r="AG18" t="s">
        <v>19</v>
      </c>
      <c r="AH18" t="s">
        <v>19</v>
      </c>
      <c r="AI18" t="s">
        <v>19</v>
      </c>
      <c r="AJ18" t="s">
        <v>19</v>
      </c>
      <c r="AK18" t="s">
        <v>19</v>
      </c>
      <c r="AL18">
        <v>1</v>
      </c>
      <c r="AM18">
        <v>1</v>
      </c>
      <c r="AN18">
        <v>1</v>
      </c>
      <c r="AO18">
        <v>0</v>
      </c>
      <c r="AP18">
        <v>0</v>
      </c>
      <c r="AQ18">
        <v>0</v>
      </c>
      <c r="AR18" t="s">
        <v>19</v>
      </c>
      <c r="AS18" t="s">
        <v>19</v>
      </c>
      <c r="AT18" t="s">
        <v>19</v>
      </c>
      <c r="AU18" t="s">
        <v>19</v>
      </c>
      <c r="AV18" t="s">
        <v>19</v>
      </c>
      <c r="AW18" t="s">
        <v>19</v>
      </c>
      <c r="AX18">
        <v>9</v>
      </c>
      <c r="AY18">
        <v>8</v>
      </c>
      <c r="AZ18">
        <v>0</v>
      </c>
    </row>
    <row r="19" spans="1:52">
      <c r="A19" t="s">
        <v>916</v>
      </c>
      <c r="B19">
        <v>101</v>
      </c>
      <c r="C19">
        <v>70</v>
      </c>
      <c r="D19">
        <v>31</v>
      </c>
      <c r="E19">
        <v>69</v>
      </c>
      <c r="F19">
        <v>48</v>
      </c>
      <c r="G19">
        <v>21</v>
      </c>
      <c r="H19">
        <v>27</v>
      </c>
      <c r="I19">
        <v>23</v>
      </c>
      <c r="J19">
        <v>4</v>
      </c>
      <c r="K19">
        <v>7</v>
      </c>
      <c r="L19">
        <v>6</v>
      </c>
      <c r="M19">
        <v>1</v>
      </c>
      <c r="N19">
        <v>1</v>
      </c>
      <c r="O19">
        <v>1</v>
      </c>
      <c r="P19" t="s">
        <v>19</v>
      </c>
      <c r="Q19">
        <v>6</v>
      </c>
      <c r="R19">
        <v>4</v>
      </c>
      <c r="S19">
        <v>2</v>
      </c>
      <c r="T19">
        <v>4</v>
      </c>
      <c r="U19">
        <v>2</v>
      </c>
      <c r="V19">
        <v>2</v>
      </c>
      <c r="W19">
        <v>3</v>
      </c>
      <c r="X19">
        <v>2</v>
      </c>
      <c r="Y19">
        <v>1</v>
      </c>
      <c r="Z19">
        <v>3</v>
      </c>
      <c r="AA19">
        <v>2</v>
      </c>
      <c r="AB19">
        <v>1</v>
      </c>
      <c r="AC19">
        <v>1</v>
      </c>
      <c r="AD19">
        <v>1</v>
      </c>
      <c r="AE19">
        <v>0</v>
      </c>
      <c r="AF19">
        <v>1</v>
      </c>
      <c r="AG19">
        <v>1</v>
      </c>
      <c r="AH19" t="s">
        <v>19</v>
      </c>
      <c r="AI19" t="s">
        <v>19</v>
      </c>
      <c r="AJ19" t="s">
        <v>19</v>
      </c>
      <c r="AK19" t="s">
        <v>19</v>
      </c>
      <c r="AL19">
        <v>1</v>
      </c>
      <c r="AM19" t="s">
        <v>19</v>
      </c>
      <c r="AN19">
        <v>1</v>
      </c>
      <c r="AO19">
        <v>1</v>
      </c>
      <c r="AP19">
        <v>1</v>
      </c>
      <c r="AQ19">
        <v>0</v>
      </c>
      <c r="AR19" t="s">
        <v>19</v>
      </c>
      <c r="AS19" t="s">
        <v>19</v>
      </c>
      <c r="AT19" t="s">
        <v>19</v>
      </c>
      <c r="AU19" t="s">
        <v>19</v>
      </c>
      <c r="AV19" t="s">
        <v>19</v>
      </c>
      <c r="AW19" t="s">
        <v>19</v>
      </c>
      <c r="AX19">
        <v>9</v>
      </c>
      <c r="AY19">
        <v>6</v>
      </c>
      <c r="AZ19">
        <v>3</v>
      </c>
    </row>
    <row r="20" spans="1:52">
      <c r="A20" t="s">
        <v>915</v>
      </c>
      <c r="B20">
        <v>95</v>
      </c>
      <c r="C20">
        <v>82</v>
      </c>
      <c r="D20">
        <v>14</v>
      </c>
      <c r="E20">
        <v>65</v>
      </c>
      <c r="F20">
        <v>57</v>
      </c>
      <c r="G20">
        <v>9</v>
      </c>
      <c r="H20">
        <v>38</v>
      </c>
      <c r="I20">
        <v>36</v>
      </c>
      <c r="J20">
        <v>2</v>
      </c>
      <c r="K20">
        <v>6</v>
      </c>
      <c r="L20">
        <v>6</v>
      </c>
      <c r="M20" t="s">
        <v>19</v>
      </c>
      <c r="N20" t="s">
        <v>19</v>
      </c>
      <c r="O20" t="s">
        <v>19</v>
      </c>
      <c r="P20" t="s">
        <v>19</v>
      </c>
      <c r="Q20">
        <v>9</v>
      </c>
      <c r="R20">
        <v>7</v>
      </c>
      <c r="S20">
        <v>3</v>
      </c>
      <c r="T20">
        <v>4</v>
      </c>
      <c r="U20">
        <v>4</v>
      </c>
      <c r="V20">
        <v>1</v>
      </c>
      <c r="W20">
        <v>4</v>
      </c>
      <c r="X20">
        <v>4</v>
      </c>
      <c r="Y20">
        <v>0</v>
      </c>
      <c r="Z20">
        <v>2</v>
      </c>
      <c r="AA20">
        <v>1</v>
      </c>
      <c r="AB20">
        <v>1</v>
      </c>
      <c r="AC20">
        <v>1</v>
      </c>
      <c r="AD20">
        <v>0</v>
      </c>
      <c r="AE20">
        <v>1</v>
      </c>
      <c r="AF20">
        <v>1</v>
      </c>
      <c r="AG20">
        <v>1</v>
      </c>
      <c r="AH20" t="s">
        <v>19</v>
      </c>
      <c r="AI20" t="s">
        <v>19</v>
      </c>
      <c r="AJ20" t="s">
        <v>19</v>
      </c>
      <c r="AK20" t="s">
        <v>19</v>
      </c>
      <c r="AL20" t="s">
        <v>19</v>
      </c>
      <c r="AM20" t="s">
        <v>19</v>
      </c>
      <c r="AN20" t="s">
        <v>19</v>
      </c>
      <c r="AO20" t="s">
        <v>19</v>
      </c>
      <c r="AP20" t="s">
        <v>19</v>
      </c>
      <c r="AQ20" t="s">
        <v>19</v>
      </c>
      <c r="AR20" t="s">
        <v>19</v>
      </c>
      <c r="AS20" t="s">
        <v>19</v>
      </c>
      <c r="AT20" t="s">
        <v>19</v>
      </c>
      <c r="AU20">
        <v>0</v>
      </c>
      <c r="AV20" t="s">
        <v>19</v>
      </c>
      <c r="AW20">
        <v>0</v>
      </c>
      <c r="AX20">
        <v>5</v>
      </c>
      <c r="AY20">
        <v>4</v>
      </c>
      <c r="AZ20">
        <v>1</v>
      </c>
    </row>
    <row r="21" spans="1:52">
      <c r="A21" t="s">
        <v>914</v>
      </c>
      <c r="B21">
        <v>143</v>
      </c>
      <c r="C21">
        <v>82</v>
      </c>
      <c r="D21">
        <v>61</v>
      </c>
      <c r="E21">
        <v>102</v>
      </c>
      <c r="F21">
        <v>57</v>
      </c>
      <c r="G21">
        <v>44</v>
      </c>
      <c r="H21">
        <v>24</v>
      </c>
      <c r="I21">
        <v>18</v>
      </c>
      <c r="J21">
        <v>6</v>
      </c>
      <c r="K21">
        <v>6</v>
      </c>
      <c r="L21">
        <v>5</v>
      </c>
      <c r="M21">
        <v>1</v>
      </c>
      <c r="N21">
        <v>1</v>
      </c>
      <c r="O21">
        <v>1</v>
      </c>
      <c r="P21" t="s">
        <v>19</v>
      </c>
      <c r="Q21">
        <v>6</v>
      </c>
      <c r="R21">
        <v>4</v>
      </c>
      <c r="S21">
        <v>2</v>
      </c>
      <c r="T21">
        <v>7</v>
      </c>
      <c r="U21">
        <v>3</v>
      </c>
      <c r="V21">
        <v>4</v>
      </c>
      <c r="W21">
        <v>6</v>
      </c>
      <c r="X21">
        <v>5</v>
      </c>
      <c r="Y21">
        <v>1</v>
      </c>
      <c r="Z21">
        <v>3</v>
      </c>
      <c r="AA21">
        <v>2</v>
      </c>
      <c r="AB21">
        <v>1</v>
      </c>
      <c r="AC21">
        <v>1</v>
      </c>
      <c r="AD21">
        <v>1</v>
      </c>
      <c r="AE21" t="s">
        <v>19</v>
      </c>
      <c r="AF21">
        <v>1</v>
      </c>
      <c r="AG21">
        <v>1</v>
      </c>
      <c r="AH21" t="s">
        <v>19</v>
      </c>
      <c r="AI21" t="s">
        <v>19</v>
      </c>
      <c r="AJ21" t="s">
        <v>19</v>
      </c>
      <c r="AK21" t="s">
        <v>19</v>
      </c>
      <c r="AL21">
        <v>1</v>
      </c>
      <c r="AM21">
        <v>0</v>
      </c>
      <c r="AN21">
        <v>0</v>
      </c>
      <c r="AO21">
        <v>1</v>
      </c>
      <c r="AP21">
        <v>1</v>
      </c>
      <c r="AQ21">
        <v>1</v>
      </c>
      <c r="AR21" t="s">
        <v>19</v>
      </c>
      <c r="AS21" t="s">
        <v>19</v>
      </c>
      <c r="AT21" t="s">
        <v>19</v>
      </c>
      <c r="AU21" t="s">
        <v>19</v>
      </c>
      <c r="AV21" t="s">
        <v>19</v>
      </c>
      <c r="AW21" t="s">
        <v>19</v>
      </c>
      <c r="AX21">
        <v>13</v>
      </c>
      <c r="AY21">
        <v>6</v>
      </c>
      <c r="AZ21">
        <v>7</v>
      </c>
    </row>
    <row r="22" spans="1:52">
      <c r="A22" t="s">
        <v>913</v>
      </c>
      <c r="B22">
        <v>91</v>
      </c>
      <c r="C22">
        <v>83</v>
      </c>
      <c r="D22">
        <v>8</v>
      </c>
      <c r="E22">
        <v>68</v>
      </c>
      <c r="F22">
        <v>62</v>
      </c>
      <c r="G22">
        <v>6</v>
      </c>
      <c r="H22">
        <v>40</v>
      </c>
      <c r="I22">
        <v>38</v>
      </c>
      <c r="J22">
        <v>2</v>
      </c>
      <c r="K22">
        <v>5</v>
      </c>
      <c r="L22">
        <v>5</v>
      </c>
      <c r="M22" t="s">
        <v>19</v>
      </c>
      <c r="N22">
        <v>1</v>
      </c>
      <c r="O22">
        <v>1</v>
      </c>
      <c r="P22" t="s">
        <v>19</v>
      </c>
      <c r="Q22">
        <v>3</v>
      </c>
      <c r="R22">
        <v>3</v>
      </c>
      <c r="S22" t="s">
        <v>19</v>
      </c>
      <c r="T22">
        <v>3</v>
      </c>
      <c r="U22">
        <v>3</v>
      </c>
      <c r="V22">
        <v>1</v>
      </c>
      <c r="W22">
        <v>3</v>
      </c>
      <c r="X22">
        <v>3</v>
      </c>
      <c r="Y22" t="s">
        <v>19</v>
      </c>
      <c r="Z22">
        <v>4</v>
      </c>
      <c r="AA22">
        <v>4</v>
      </c>
      <c r="AB22" t="s">
        <v>19</v>
      </c>
      <c r="AC22" t="s">
        <v>19</v>
      </c>
      <c r="AD22" t="s">
        <v>19</v>
      </c>
      <c r="AE22" t="s">
        <v>19</v>
      </c>
      <c r="AF22" t="s">
        <v>19</v>
      </c>
      <c r="AG22" t="s">
        <v>19</v>
      </c>
      <c r="AH22" t="s">
        <v>19</v>
      </c>
      <c r="AI22" t="s">
        <v>19</v>
      </c>
      <c r="AJ22" t="s">
        <v>19</v>
      </c>
      <c r="AK22" t="s">
        <v>19</v>
      </c>
      <c r="AL22">
        <v>2</v>
      </c>
      <c r="AM22">
        <v>2</v>
      </c>
      <c r="AN22" t="s">
        <v>19</v>
      </c>
      <c r="AO22">
        <v>1</v>
      </c>
      <c r="AP22">
        <v>1</v>
      </c>
      <c r="AQ22" t="s">
        <v>19</v>
      </c>
      <c r="AR22">
        <v>1</v>
      </c>
      <c r="AS22">
        <v>1</v>
      </c>
      <c r="AT22" t="s">
        <v>19</v>
      </c>
      <c r="AU22">
        <v>0</v>
      </c>
      <c r="AV22">
        <v>0</v>
      </c>
      <c r="AW22" t="s">
        <v>19</v>
      </c>
      <c r="AX22">
        <v>5</v>
      </c>
      <c r="AY22">
        <v>4</v>
      </c>
      <c r="AZ22">
        <v>2</v>
      </c>
    </row>
    <row r="23" spans="1:52">
      <c r="A23" t="s">
        <v>912</v>
      </c>
      <c r="B23" t="s">
        <v>19</v>
      </c>
      <c r="C23" t="s">
        <v>19</v>
      </c>
      <c r="D23" t="s">
        <v>19</v>
      </c>
      <c r="E23" t="s">
        <v>19</v>
      </c>
      <c r="F23" t="s">
        <v>19</v>
      </c>
      <c r="G23" t="s">
        <v>19</v>
      </c>
      <c r="H23" t="s">
        <v>19</v>
      </c>
      <c r="I23" t="s">
        <v>19</v>
      </c>
      <c r="J23" t="s">
        <v>19</v>
      </c>
      <c r="K23" t="s">
        <v>19</v>
      </c>
      <c r="L23" t="s">
        <v>19</v>
      </c>
      <c r="M23" t="s">
        <v>19</v>
      </c>
      <c r="N23" t="s">
        <v>19</v>
      </c>
      <c r="O23" t="s">
        <v>19</v>
      </c>
      <c r="P23" t="s">
        <v>19</v>
      </c>
      <c r="Q23" t="s">
        <v>19</v>
      </c>
      <c r="R23" t="s">
        <v>19</v>
      </c>
      <c r="S23" t="s">
        <v>19</v>
      </c>
      <c r="T23" t="s">
        <v>19</v>
      </c>
      <c r="U23" t="s">
        <v>19</v>
      </c>
      <c r="V23" t="s">
        <v>19</v>
      </c>
      <c r="W23" t="s">
        <v>19</v>
      </c>
      <c r="X23" t="s">
        <v>19</v>
      </c>
      <c r="Y23" t="s">
        <v>19</v>
      </c>
      <c r="Z23" t="s">
        <v>19</v>
      </c>
      <c r="AA23" t="s">
        <v>19</v>
      </c>
      <c r="AB23" t="s">
        <v>19</v>
      </c>
      <c r="AC23" t="s">
        <v>19</v>
      </c>
      <c r="AD23" t="s">
        <v>19</v>
      </c>
      <c r="AE23" t="s">
        <v>19</v>
      </c>
      <c r="AF23" t="s">
        <v>19</v>
      </c>
      <c r="AG23" t="s">
        <v>19</v>
      </c>
      <c r="AH23" t="s">
        <v>19</v>
      </c>
      <c r="AI23" t="s">
        <v>19</v>
      </c>
      <c r="AJ23" t="s">
        <v>19</v>
      </c>
      <c r="AK23" t="s">
        <v>19</v>
      </c>
      <c r="AL23" t="s">
        <v>19</v>
      </c>
      <c r="AM23" t="s">
        <v>19</v>
      </c>
      <c r="AN23" t="s">
        <v>19</v>
      </c>
      <c r="AO23" t="s">
        <v>19</v>
      </c>
      <c r="AP23" t="s">
        <v>19</v>
      </c>
      <c r="AQ23" t="s">
        <v>19</v>
      </c>
      <c r="AR23" t="s">
        <v>19</v>
      </c>
      <c r="AS23" t="s">
        <v>19</v>
      </c>
      <c r="AT23" t="s">
        <v>19</v>
      </c>
      <c r="AU23" t="s">
        <v>19</v>
      </c>
      <c r="AV23" t="s">
        <v>19</v>
      </c>
      <c r="AW23" t="s">
        <v>19</v>
      </c>
      <c r="AX23" t="s">
        <v>19</v>
      </c>
      <c r="AY23" t="s">
        <v>19</v>
      </c>
      <c r="AZ23" t="s">
        <v>19</v>
      </c>
    </row>
    <row r="24" spans="1:52">
      <c r="A24" t="s">
        <v>911</v>
      </c>
      <c r="B24">
        <v>19</v>
      </c>
      <c r="C24">
        <v>16</v>
      </c>
      <c r="D24">
        <v>3</v>
      </c>
      <c r="E24">
        <v>13</v>
      </c>
      <c r="F24">
        <v>12</v>
      </c>
      <c r="G24">
        <v>1</v>
      </c>
      <c r="H24">
        <v>11</v>
      </c>
      <c r="I24">
        <v>11</v>
      </c>
      <c r="J24" t="s">
        <v>19</v>
      </c>
      <c r="K24">
        <v>1</v>
      </c>
      <c r="L24">
        <v>1</v>
      </c>
      <c r="M24" t="s">
        <v>19</v>
      </c>
      <c r="N24" t="s">
        <v>19</v>
      </c>
      <c r="O24" t="s">
        <v>19</v>
      </c>
      <c r="P24" t="s">
        <v>19</v>
      </c>
      <c r="Q24">
        <v>2</v>
      </c>
      <c r="R24">
        <v>1</v>
      </c>
      <c r="S24">
        <v>1</v>
      </c>
      <c r="T24" t="s">
        <v>19</v>
      </c>
      <c r="U24" t="s">
        <v>19</v>
      </c>
      <c r="V24" t="s">
        <v>19</v>
      </c>
      <c r="W24">
        <v>1</v>
      </c>
      <c r="X24">
        <v>1</v>
      </c>
      <c r="Y24" t="s">
        <v>19</v>
      </c>
      <c r="Z24" t="s">
        <v>19</v>
      </c>
      <c r="AA24" t="s">
        <v>19</v>
      </c>
      <c r="AB24" t="s">
        <v>19</v>
      </c>
      <c r="AC24" t="s">
        <v>19</v>
      </c>
      <c r="AD24" t="s">
        <v>19</v>
      </c>
      <c r="AE24" t="s">
        <v>19</v>
      </c>
      <c r="AF24" t="s">
        <v>19</v>
      </c>
      <c r="AG24" t="s">
        <v>19</v>
      </c>
      <c r="AH24" t="s">
        <v>19</v>
      </c>
      <c r="AI24" t="s">
        <v>19</v>
      </c>
      <c r="AJ24" t="s">
        <v>19</v>
      </c>
      <c r="AK24" t="s">
        <v>19</v>
      </c>
      <c r="AL24" t="s">
        <v>19</v>
      </c>
      <c r="AM24" t="s">
        <v>19</v>
      </c>
      <c r="AN24" t="s">
        <v>19</v>
      </c>
      <c r="AO24" t="s">
        <v>19</v>
      </c>
      <c r="AP24" t="s">
        <v>19</v>
      </c>
      <c r="AQ24" t="s">
        <v>19</v>
      </c>
      <c r="AR24" t="s">
        <v>19</v>
      </c>
      <c r="AS24" t="s">
        <v>19</v>
      </c>
      <c r="AT24" t="s">
        <v>19</v>
      </c>
      <c r="AU24" t="s">
        <v>19</v>
      </c>
      <c r="AV24" t="s">
        <v>19</v>
      </c>
      <c r="AW24" t="s">
        <v>19</v>
      </c>
      <c r="AX24">
        <v>3</v>
      </c>
      <c r="AY24">
        <v>2</v>
      </c>
      <c r="AZ24">
        <v>2</v>
      </c>
    </row>
    <row r="25" spans="1:52">
      <c r="A25" t="s">
        <v>910</v>
      </c>
      <c r="B25" t="s">
        <v>19</v>
      </c>
      <c r="C25" t="s">
        <v>19</v>
      </c>
      <c r="D25" t="s">
        <v>19</v>
      </c>
      <c r="E25" t="s">
        <v>19</v>
      </c>
      <c r="F25" t="s">
        <v>19</v>
      </c>
      <c r="G25" t="s">
        <v>19</v>
      </c>
      <c r="H25" t="s">
        <v>19</v>
      </c>
      <c r="I25" t="s">
        <v>19</v>
      </c>
      <c r="J25" t="s">
        <v>19</v>
      </c>
      <c r="K25" t="s">
        <v>19</v>
      </c>
      <c r="L25" t="s">
        <v>19</v>
      </c>
      <c r="M25" t="s">
        <v>19</v>
      </c>
      <c r="N25" t="s">
        <v>19</v>
      </c>
      <c r="O25" t="s">
        <v>19</v>
      </c>
      <c r="P25" t="s">
        <v>19</v>
      </c>
      <c r="Q25" t="s">
        <v>19</v>
      </c>
      <c r="R25" t="s">
        <v>19</v>
      </c>
      <c r="S25" t="s">
        <v>19</v>
      </c>
      <c r="T25" t="s">
        <v>19</v>
      </c>
      <c r="U25" t="s">
        <v>19</v>
      </c>
      <c r="V25" t="s">
        <v>19</v>
      </c>
      <c r="W25" t="s">
        <v>19</v>
      </c>
      <c r="X25" t="s">
        <v>19</v>
      </c>
      <c r="Y25" t="s">
        <v>19</v>
      </c>
      <c r="Z25" t="s">
        <v>19</v>
      </c>
      <c r="AA25" t="s">
        <v>19</v>
      </c>
      <c r="AB25" t="s">
        <v>19</v>
      </c>
      <c r="AC25" t="s">
        <v>19</v>
      </c>
      <c r="AD25" t="s">
        <v>19</v>
      </c>
      <c r="AE25" t="s">
        <v>19</v>
      </c>
      <c r="AF25" t="s">
        <v>19</v>
      </c>
      <c r="AG25" t="s">
        <v>19</v>
      </c>
      <c r="AH25" t="s">
        <v>19</v>
      </c>
      <c r="AI25" t="s">
        <v>19</v>
      </c>
      <c r="AJ25" t="s">
        <v>19</v>
      </c>
      <c r="AK25" t="s">
        <v>19</v>
      </c>
      <c r="AL25" t="s">
        <v>19</v>
      </c>
      <c r="AM25" t="s">
        <v>19</v>
      </c>
      <c r="AN25" t="s">
        <v>19</v>
      </c>
      <c r="AO25" t="s">
        <v>19</v>
      </c>
      <c r="AP25" t="s">
        <v>19</v>
      </c>
      <c r="AQ25" t="s">
        <v>19</v>
      </c>
      <c r="AR25" t="s">
        <v>19</v>
      </c>
      <c r="AS25" t="s">
        <v>19</v>
      </c>
      <c r="AT25" t="s">
        <v>19</v>
      </c>
      <c r="AU25" t="s">
        <v>19</v>
      </c>
      <c r="AV25" t="s">
        <v>19</v>
      </c>
      <c r="AW25" t="s">
        <v>19</v>
      </c>
      <c r="AX25" t="s">
        <v>19</v>
      </c>
      <c r="AY25" t="s">
        <v>19</v>
      </c>
      <c r="AZ25" t="s">
        <v>19</v>
      </c>
    </row>
    <row r="26" spans="1:52">
      <c r="A26" t="s">
        <v>909</v>
      </c>
      <c r="B26">
        <v>37</v>
      </c>
      <c r="C26">
        <v>34</v>
      </c>
      <c r="D26">
        <v>3</v>
      </c>
      <c r="E26">
        <v>24</v>
      </c>
      <c r="F26">
        <v>22</v>
      </c>
      <c r="G26">
        <v>3</v>
      </c>
      <c r="H26">
        <v>1</v>
      </c>
      <c r="I26">
        <v>1</v>
      </c>
      <c r="J26">
        <v>0</v>
      </c>
      <c r="K26">
        <v>2</v>
      </c>
      <c r="L26">
        <v>2</v>
      </c>
      <c r="M26" t="s">
        <v>19</v>
      </c>
      <c r="N26" t="s">
        <v>19</v>
      </c>
      <c r="O26" t="s">
        <v>19</v>
      </c>
      <c r="P26" t="s">
        <v>19</v>
      </c>
      <c r="Q26">
        <v>2</v>
      </c>
      <c r="R26">
        <v>2</v>
      </c>
      <c r="S26">
        <v>0</v>
      </c>
      <c r="T26">
        <v>3</v>
      </c>
      <c r="U26">
        <v>3</v>
      </c>
      <c r="V26" t="s">
        <v>19</v>
      </c>
      <c r="W26">
        <v>3</v>
      </c>
      <c r="X26">
        <v>3</v>
      </c>
      <c r="Y26" t="s">
        <v>19</v>
      </c>
      <c r="Z26">
        <v>0</v>
      </c>
      <c r="AA26">
        <v>0</v>
      </c>
      <c r="AB26">
        <v>0</v>
      </c>
      <c r="AC26" t="s">
        <v>19</v>
      </c>
      <c r="AD26" t="s">
        <v>19</v>
      </c>
      <c r="AE26" t="s">
        <v>19</v>
      </c>
      <c r="AF26" t="s">
        <v>19</v>
      </c>
      <c r="AG26" t="s">
        <v>19</v>
      </c>
      <c r="AH26" t="s">
        <v>19</v>
      </c>
      <c r="AI26" t="s">
        <v>19</v>
      </c>
      <c r="AJ26" t="s">
        <v>19</v>
      </c>
      <c r="AK26" t="s">
        <v>19</v>
      </c>
      <c r="AL26">
        <v>0</v>
      </c>
      <c r="AM26">
        <v>0</v>
      </c>
      <c r="AN26">
        <v>0</v>
      </c>
      <c r="AO26">
        <v>0</v>
      </c>
      <c r="AP26">
        <v>0</v>
      </c>
      <c r="AQ26" t="s">
        <v>19</v>
      </c>
      <c r="AR26" t="s">
        <v>19</v>
      </c>
      <c r="AS26" t="s">
        <v>19</v>
      </c>
      <c r="AT26" t="s">
        <v>19</v>
      </c>
      <c r="AU26" t="s">
        <v>19</v>
      </c>
      <c r="AV26" t="s">
        <v>19</v>
      </c>
      <c r="AW26" t="s">
        <v>19</v>
      </c>
      <c r="AX26">
        <v>3</v>
      </c>
      <c r="AY26">
        <v>3</v>
      </c>
      <c r="AZ26" t="s">
        <v>19</v>
      </c>
    </row>
    <row r="27" spans="1:52">
      <c r="A27" t="s">
        <v>908</v>
      </c>
      <c r="B27">
        <v>315</v>
      </c>
      <c r="C27">
        <v>257</v>
      </c>
      <c r="D27">
        <v>58</v>
      </c>
      <c r="E27">
        <v>222</v>
      </c>
      <c r="F27">
        <v>186</v>
      </c>
      <c r="G27">
        <v>36</v>
      </c>
      <c r="H27">
        <v>87</v>
      </c>
      <c r="I27">
        <v>72</v>
      </c>
      <c r="J27">
        <v>15</v>
      </c>
      <c r="K27">
        <v>14</v>
      </c>
      <c r="L27">
        <v>14</v>
      </c>
      <c r="M27" t="s">
        <v>19</v>
      </c>
      <c r="N27">
        <v>5</v>
      </c>
      <c r="O27">
        <v>5</v>
      </c>
      <c r="P27" t="s">
        <v>19</v>
      </c>
      <c r="Q27">
        <v>22</v>
      </c>
      <c r="R27">
        <v>16</v>
      </c>
      <c r="S27">
        <v>6</v>
      </c>
      <c r="T27">
        <v>10</v>
      </c>
      <c r="U27">
        <v>7</v>
      </c>
      <c r="V27">
        <v>3</v>
      </c>
      <c r="W27">
        <v>11</v>
      </c>
      <c r="X27">
        <v>10</v>
      </c>
      <c r="Y27">
        <v>1</v>
      </c>
      <c r="Z27">
        <v>8</v>
      </c>
      <c r="AA27">
        <v>5</v>
      </c>
      <c r="AB27">
        <v>3</v>
      </c>
      <c r="AC27" t="s">
        <v>19</v>
      </c>
      <c r="AD27" t="s">
        <v>19</v>
      </c>
      <c r="AE27" t="s">
        <v>19</v>
      </c>
      <c r="AF27" t="s">
        <v>19</v>
      </c>
      <c r="AG27" t="s">
        <v>19</v>
      </c>
      <c r="AH27" t="s">
        <v>19</v>
      </c>
      <c r="AI27" t="s">
        <v>19</v>
      </c>
      <c r="AJ27" t="s">
        <v>19</v>
      </c>
      <c r="AK27" t="s">
        <v>19</v>
      </c>
      <c r="AL27">
        <v>3</v>
      </c>
      <c r="AM27">
        <v>2</v>
      </c>
      <c r="AN27">
        <v>1</v>
      </c>
      <c r="AO27">
        <v>2</v>
      </c>
      <c r="AP27">
        <v>2</v>
      </c>
      <c r="AQ27">
        <v>1</v>
      </c>
      <c r="AR27">
        <v>2</v>
      </c>
      <c r="AS27">
        <v>1</v>
      </c>
      <c r="AT27">
        <v>1</v>
      </c>
      <c r="AU27">
        <v>0</v>
      </c>
      <c r="AV27" t="s">
        <v>19</v>
      </c>
      <c r="AW27">
        <v>0</v>
      </c>
      <c r="AX27">
        <v>28</v>
      </c>
      <c r="AY27">
        <v>20</v>
      </c>
      <c r="AZ27">
        <v>9</v>
      </c>
    </row>
    <row r="28" spans="1:52">
      <c r="A28" t="s">
        <v>907</v>
      </c>
      <c r="B28">
        <v>75</v>
      </c>
      <c r="C28">
        <v>56</v>
      </c>
      <c r="D28">
        <v>19</v>
      </c>
      <c r="E28">
        <v>53</v>
      </c>
      <c r="F28">
        <v>43</v>
      </c>
      <c r="G28">
        <v>10</v>
      </c>
      <c r="H28">
        <v>15</v>
      </c>
      <c r="I28">
        <v>13</v>
      </c>
      <c r="J28">
        <v>2</v>
      </c>
      <c r="K28">
        <v>3</v>
      </c>
      <c r="L28">
        <v>3</v>
      </c>
      <c r="M28" t="s">
        <v>19</v>
      </c>
      <c r="N28" t="s">
        <v>19</v>
      </c>
      <c r="O28" t="s">
        <v>19</v>
      </c>
      <c r="P28" t="s">
        <v>19</v>
      </c>
      <c r="Q28">
        <v>5</v>
      </c>
      <c r="R28">
        <v>2</v>
      </c>
      <c r="S28">
        <v>3</v>
      </c>
      <c r="T28">
        <v>1</v>
      </c>
      <c r="U28">
        <v>1</v>
      </c>
      <c r="V28" t="s">
        <v>19</v>
      </c>
      <c r="W28">
        <v>2</v>
      </c>
      <c r="X28">
        <v>1</v>
      </c>
      <c r="Y28">
        <v>1</v>
      </c>
      <c r="Z28">
        <v>2</v>
      </c>
      <c r="AA28">
        <v>1</v>
      </c>
      <c r="AB28">
        <v>1</v>
      </c>
      <c r="AC28" t="s">
        <v>19</v>
      </c>
      <c r="AD28" t="s">
        <v>19</v>
      </c>
      <c r="AE28" t="s">
        <v>19</v>
      </c>
      <c r="AF28" t="s">
        <v>19</v>
      </c>
      <c r="AG28" t="s">
        <v>19</v>
      </c>
      <c r="AH28" t="s">
        <v>19</v>
      </c>
      <c r="AI28" t="s">
        <v>19</v>
      </c>
      <c r="AJ28" t="s">
        <v>19</v>
      </c>
      <c r="AK28" t="s">
        <v>19</v>
      </c>
      <c r="AL28">
        <v>1</v>
      </c>
      <c r="AM28" t="s">
        <v>19</v>
      </c>
      <c r="AN28">
        <v>1</v>
      </c>
      <c r="AO28">
        <v>1</v>
      </c>
      <c r="AP28">
        <v>1</v>
      </c>
      <c r="AQ28" t="s">
        <v>19</v>
      </c>
      <c r="AR28" t="s">
        <v>19</v>
      </c>
      <c r="AS28" t="s">
        <v>19</v>
      </c>
      <c r="AT28" t="s">
        <v>19</v>
      </c>
      <c r="AU28" t="s">
        <v>19</v>
      </c>
      <c r="AV28" t="s">
        <v>19</v>
      </c>
      <c r="AW28" t="s">
        <v>19</v>
      </c>
      <c r="AX28">
        <v>10</v>
      </c>
      <c r="AY28">
        <v>5</v>
      </c>
      <c r="AZ28">
        <v>5</v>
      </c>
    </row>
    <row r="29" spans="1:52">
      <c r="A29" t="s">
        <v>906</v>
      </c>
      <c r="B29">
        <v>240</v>
      </c>
      <c r="C29">
        <v>207</v>
      </c>
      <c r="D29">
        <v>33</v>
      </c>
      <c r="E29">
        <v>165</v>
      </c>
      <c r="F29">
        <v>139</v>
      </c>
      <c r="G29">
        <v>25</v>
      </c>
      <c r="H29">
        <v>64</v>
      </c>
      <c r="I29">
        <v>59</v>
      </c>
      <c r="J29">
        <v>5</v>
      </c>
      <c r="K29">
        <v>15</v>
      </c>
      <c r="L29">
        <v>15</v>
      </c>
      <c r="M29" t="s">
        <v>19</v>
      </c>
      <c r="N29" t="s">
        <v>19</v>
      </c>
      <c r="O29" t="s">
        <v>19</v>
      </c>
      <c r="P29" t="s">
        <v>19</v>
      </c>
      <c r="Q29">
        <v>18</v>
      </c>
      <c r="R29">
        <v>15</v>
      </c>
      <c r="S29">
        <v>3</v>
      </c>
      <c r="T29">
        <v>4</v>
      </c>
      <c r="U29">
        <v>2</v>
      </c>
      <c r="V29">
        <v>2</v>
      </c>
      <c r="W29">
        <v>12</v>
      </c>
      <c r="X29">
        <v>12</v>
      </c>
      <c r="Y29" t="s">
        <v>19</v>
      </c>
      <c r="Z29">
        <v>13</v>
      </c>
      <c r="AA29">
        <v>11</v>
      </c>
      <c r="AB29">
        <v>1</v>
      </c>
      <c r="AC29">
        <v>2</v>
      </c>
      <c r="AD29">
        <v>2</v>
      </c>
      <c r="AE29" t="s">
        <v>19</v>
      </c>
      <c r="AF29">
        <v>1</v>
      </c>
      <c r="AG29" t="s">
        <v>19</v>
      </c>
      <c r="AH29">
        <v>1</v>
      </c>
      <c r="AI29" t="s">
        <v>19</v>
      </c>
      <c r="AJ29" t="s">
        <v>19</v>
      </c>
      <c r="AK29" t="s">
        <v>19</v>
      </c>
      <c r="AL29">
        <v>7</v>
      </c>
      <c r="AM29">
        <v>6</v>
      </c>
      <c r="AN29">
        <v>1</v>
      </c>
      <c r="AO29">
        <v>2</v>
      </c>
      <c r="AP29">
        <v>2</v>
      </c>
      <c r="AQ29" t="s">
        <v>19</v>
      </c>
      <c r="AR29" t="s">
        <v>19</v>
      </c>
      <c r="AS29" t="s">
        <v>19</v>
      </c>
      <c r="AT29" t="s">
        <v>19</v>
      </c>
      <c r="AU29">
        <v>1</v>
      </c>
      <c r="AV29">
        <v>1</v>
      </c>
      <c r="AW29" t="s">
        <v>19</v>
      </c>
      <c r="AX29">
        <v>15</v>
      </c>
      <c r="AY29">
        <v>13</v>
      </c>
      <c r="AZ29">
        <v>2</v>
      </c>
    </row>
    <row r="30" spans="1:52">
      <c r="A30" t="s">
        <v>905</v>
      </c>
      <c r="B30">
        <v>237</v>
      </c>
      <c r="C30">
        <v>186</v>
      </c>
      <c r="D30">
        <v>51</v>
      </c>
      <c r="E30">
        <v>169</v>
      </c>
      <c r="F30">
        <v>135</v>
      </c>
      <c r="G30">
        <v>34</v>
      </c>
      <c r="H30">
        <v>67</v>
      </c>
      <c r="I30">
        <v>60</v>
      </c>
      <c r="J30">
        <v>7</v>
      </c>
      <c r="K30">
        <v>9</v>
      </c>
      <c r="L30">
        <v>9</v>
      </c>
      <c r="M30">
        <v>1</v>
      </c>
      <c r="N30" t="s">
        <v>19</v>
      </c>
      <c r="O30" t="s">
        <v>19</v>
      </c>
      <c r="P30" t="s">
        <v>19</v>
      </c>
      <c r="Q30">
        <v>20</v>
      </c>
      <c r="R30">
        <v>15</v>
      </c>
      <c r="S30">
        <v>5</v>
      </c>
      <c r="T30">
        <v>7</v>
      </c>
      <c r="U30">
        <v>4</v>
      </c>
      <c r="V30">
        <v>3</v>
      </c>
      <c r="W30">
        <v>6</v>
      </c>
      <c r="X30">
        <v>4</v>
      </c>
      <c r="Y30">
        <v>2</v>
      </c>
      <c r="Z30">
        <v>10</v>
      </c>
      <c r="AA30">
        <v>9</v>
      </c>
      <c r="AB30">
        <v>1</v>
      </c>
      <c r="AC30" t="s">
        <v>19</v>
      </c>
      <c r="AD30" t="s">
        <v>19</v>
      </c>
      <c r="AE30" t="s">
        <v>19</v>
      </c>
      <c r="AF30">
        <v>0</v>
      </c>
      <c r="AG30" t="s">
        <v>19</v>
      </c>
      <c r="AH30">
        <v>0</v>
      </c>
      <c r="AI30" t="s">
        <v>19</v>
      </c>
      <c r="AJ30" t="s">
        <v>19</v>
      </c>
      <c r="AK30" t="s">
        <v>19</v>
      </c>
      <c r="AL30">
        <v>5</v>
      </c>
      <c r="AM30">
        <v>5</v>
      </c>
      <c r="AN30">
        <v>0</v>
      </c>
      <c r="AO30">
        <v>4</v>
      </c>
      <c r="AP30">
        <v>4</v>
      </c>
      <c r="AQ30">
        <v>0</v>
      </c>
      <c r="AR30">
        <v>0</v>
      </c>
      <c r="AS30" t="s">
        <v>19</v>
      </c>
      <c r="AT30">
        <v>0</v>
      </c>
      <c r="AU30">
        <v>0</v>
      </c>
      <c r="AV30" t="s">
        <v>19</v>
      </c>
      <c r="AW30">
        <v>0</v>
      </c>
      <c r="AX30">
        <v>17</v>
      </c>
      <c r="AY30">
        <v>11</v>
      </c>
      <c r="AZ30">
        <v>6</v>
      </c>
    </row>
    <row r="31" spans="1:52">
      <c r="A31" t="s">
        <v>904</v>
      </c>
      <c r="B31">
        <v>55</v>
      </c>
      <c r="C31">
        <v>37</v>
      </c>
      <c r="D31">
        <v>18</v>
      </c>
      <c r="E31">
        <v>39</v>
      </c>
      <c r="F31">
        <v>25</v>
      </c>
      <c r="G31">
        <v>14</v>
      </c>
      <c r="H31">
        <v>6</v>
      </c>
      <c r="I31">
        <v>5</v>
      </c>
      <c r="J31">
        <v>1</v>
      </c>
      <c r="K31">
        <v>4</v>
      </c>
      <c r="L31">
        <v>3</v>
      </c>
      <c r="M31">
        <v>1</v>
      </c>
      <c r="N31" t="s">
        <v>19</v>
      </c>
      <c r="O31" t="s">
        <v>19</v>
      </c>
      <c r="P31" t="s">
        <v>19</v>
      </c>
      <c r="Q31">
        <v>2</v>
      </c>
      <c r="R31">
        <v>2</v>
      </c>
      <c r="S31">
        <v>0</v>
      </c>
      <c r="T31">
        <v>3</v>
      </c>
      <c r="U31">
        <v>2</v>
      </c>
      <c r="V31">
        <v>1</v>
      </c>
      <c r="W31">
        <v>3</v>
      </c>
      <c r="X31">
        <v>2</v>
      </c>
      <c r="Y31">
        <v>1</v>
      </c>
      <c r="Z31">
        <v>2</v>
      </c>
      <c r="AA31">
        <v>1</v>
      </c>
      <c r="AB31">
        <v>1</v>
      </c>
      <c r="AC31" t="s">
        <v>19</v>
      </c>
      <c r="AD31" t="s">
        <v>19</v>
      </c>
      <c r="AE31" t="s">
        <v>19</v>
      </c>
      <c r="AF31" t="s">
        <v>19</v>
      </c>
      <c r="AG31" t="s">
        <v>19</v>
      </c>
      <c r="AH31" t="s">
        <v>19</v>
      </c>
      <c r="AI31" t="s">
        <v>19</v>
      </c>
      <c r="AJ31" t="s">
        <v>19</v>
      </c>
      <c r="AK31" t="s">
        <v>19</v>
      </c>
      <c r="AL31">
        <v>1</v>
      </c>
      <c r="AM31">
        <v>1</v>
      </c>
      <c r="AN31" t="s">
        <v>19</v>
      </c>
      <c r="AO31">
        <v>1</v>
      </c>
      <c r="AP31" t="s">
        <v>19</v>
      </c>
      <c r="AQ31">
        <v>1</v>
      </c>
      <c r="AR31" t="s">
        <v>19</v>
      </c>
      <c r="AS31" t="s">
        <v>19</v>
      </c>
      <c r="AT31" t="s">
        <v>19</v>
      </c>
      <c r="AU31" t="s">
        <v>19</v>
      </c>
      <c r="AV31" t="s">
        <v>19</v>
      </c>
      <c r="AW31" t="s">
        <v>19</v>
      </c>
      <c r="AX31">
        <v>2</v>
      </c>
      <c r="AY31">
        <v>2</v>
      </c>
      <c r="AZ31" t="s">
        <v>19</v>
      </c>
    </row>
    <row r="32" spans="1:52">
      <c r="A32" t="s">
        <v>903</v>
      </c>
      <c r="B32">
        <v>12</v>
      </c>
      <c r="C32">
        <v>11</v>
      </c>
      <c r="D32">
        <v>1</v>
      </c>
      <c r="E32">
        <v>10</v>
      </c>
      <c r="F32">
        <v>10</v>
      </c>
      <c r="G32" t="s">
        <v>19</v>
      </c>
      <c r="H32">
        <v>3</v>
      </c>
      <c r="I32">
        <v>3</v>
      </c>
      <c r="J32" t="s">
        <v>19</v>
      </c>
      <c r="K32">
        <v>0</v>
      </c>
      <c r="L32">
        <v>0</v>
      </c>
      <c r="M32">
        <v>0</v>
      </c>
      <c r="N32" t="s">
        <v>19</v>
      </c>
      <c r="O32" t="s">
        <v>19</v>
      </c>
      <c r="P32" t="s">
        <v>19</v>
      </c>
      <c r="Q32">
        <v>1</v>
      </c>
      <c r="R32">
        <v>1</v>
      </c>
      <c r="S32" t="s">
        <v>19</v>
      </c>
      <c r="T32" t="s">
        <v>19</v>
      </c>
      <c r="U32" t="s">
        <v>19</v>
      </c>
      <c r="V32" t="s">
        <v>19</v>
      </c>
      <c r="W32">
        <v>0</v>
      </c>
      <c r="X32" t="s">
        <v>19</v>
      </c>
      <c r="Y32">
        <v>0</v>
      </c>
      <c r="Z32">
        <v>0</v>
      </c>
      <c r="AA32">
        <v>0</v>
      </c>
      <c r="AB32" t="s">
        <v>19</v>
      </c>
      <c r="AC32" t="s">
        <v>19</v>
      </c>
      <c r="AD32" t="s">
        <v>19</v>
      </c>
      <c r="AE32" t="s">
        <v>19</v>
      </c>
      <c r="AF32" t="s">
        <v>19</v>
      </c>
      <c r="AG32" t="s">
        <v>19</v>
      </c>
      <c r="AH32" t="s">
        <v>19</v>
      </c>
      <c r="AI32" t="s">
        <v>19</v>
      </c>
      <c r="AJ32" t="s">
        <v>19</v>
      </c>
      <c r="AK32" t="s">
        <v>19</v>
      </c>
      <c r="AL32" t="s">
        <v>19</v>
      </c>
      <c r="AM32" t="s">
        <v>19</v>
      </c>
      <c r="AN32" t="s">
        <v>19</v>
      </c>
      <c r="AO32">
        <v>0</v>
      </c>
      <c r="AP32">
        <v>0</v>
      </c>
      <c r="AQ32" t="s">
        <v>19</v>
      </c>
      <c r="AR32" t="s">
        <v>19</v>
      </c>
      <c r="AS32" t="s">
        <v>19</v>
      </c>
      <c r="AT32" t="s">
        <v>19</v>
      </c>
      <c r="AU32" t="s">
        <v>19</v>
      </c>
      <c r="AV32" t="s">
        <v>19</v>
      </c>
      <c r="AW32" t="s">
        <v>19</v>
      </c>
      <c r="AX32">
        <v>0</v>
      </c>
      <c r="AY32">
        <v>0</v>
      </c>
      <c r="AZ32" t="s">
        <v>19</v>
      </c>
    </row>
    <row r="33" spans="1:52">
      <c r="A33" t="s">
        <v>902</v>
      </c>
      <c r="B33">
        <v>202</v>
      </c>
      <c r="C33">
        <v>166</v>
      </c>
      <c r="D33">
        <v>36</v>
      </c>
      <c r="E33">
        <v>135</v>
      </c>
      <c r="F33">
        <v>110</v>
      </c>
      <c r="G33">
        <v>25</v>
      </c>
      <c r="H33">
        <v>49</v>
      </c>
      <c r="I33">
        <v>43</v>
      </c>
      <c r="J33">
        <v>6</v>
      </c>
      <c r="K33">
        <v>11</v>
      </c>
      <c r="L33">
        <v>11</v>
      </c>
      <c r="M33" t="s">
        <v>19</v>
      </c>
      <c r="N33">
        <v>3</v>
      </c>
      <c r="O33">
        <v>3</v>
      </c>
      <c r="P33" t="s">
        <v>19</v>
      </c>
      <c r="Q33">
        <v>10</v>
      </c>
      <c r="R33">
        <v>8</v>
      </c>
      <c r="S33">
        <v>1</v>
      </c>
      <c r="T33">
        <v>8</v>
      </c>
      <c r="U33">
        <v>6</v>
      </c>
      <c r="V33">
        <v>1</v>
      </c>
      <c r="W33">
        <v>10</v>
      </c>
      <c r="X33">
        <v>10</v>
      </c>
      <c r="Y33">
        <v>0</v>
      </c>
      <c r="Z33">
        <v>5</v>
      </c>
      <c r="AA33">
        <v>3</v>
      </c>
      <c r="AB33">
        <v>1</v>
      </c>
      <c r="AC33" t="s">
        <v>19</v>
      </c>
      <c r="AD33" t="s">
        <v>19</v>
      </c>
      <c r="AE33" t="s">
        <v>19</v>
      </c>
      <c r="AF33" t="s">
        <v>19</v>
      </c>
      <c r="AG33" t="s">
        <v>19</v>
      </c>
      <c r="AH33" t="s">
        <v>19</v>
      </c>
      <c r="AI33" t="s">
        <v>19</v>
      </c>
      <c r="AJ33" t="s">
        <v>19</v>
      </c>
      <c r="AK33" t="s">
        <v>19</v>
      </c>
      <c r="AL33">
        <v>1</v>
      </c>
      <c r="AM33">
        <v>1</v>
      </c>
      <c r="AN33" t="s">
        <v>19</v>
      </c>
      <c r="AO33">
        <v>1</v>
      </c>
      <c r="AP33">
        <v>0</v>
      </c>
      <c r="AQ33">
        <v>1</v>
      </c>
      <c r="AR33">
        <v>3</v>
      </c>
      <c r="AS33">
        <v>2</v>
      </c>
      <c r="AT33">
        <v>1</v>
      </c>
      <c r="AU33" t="s">
        <v>19</v>
      </c>
      <c r="AV33" t="s">
        <v>19</v>
      </c>
      <c r="AW33" t="s">
        <v>19</v>
      </c>
      <c r="AX33">
        <v>24</v>
      </c>
      <c r="AY33">
        <v>18</v>
      </c>
      <c r="AZ33">
        <v>6</v>
      </c>
    </row>
    <row r="34" spans="1:52">
      <c r="A34" t="s">
        <v>901</v>
      </c>
      <c r="B34">
        <v>130</v>
      </c>
      <c r="C34">
        <v>119</v>
      </c>
      <c r="D34">
        <v>10</v>
      </c>
      <c r="E34">
        <v>94</v>
      </c>
      <c r="F34">
        <v>88</v>
      </c>
      <c r="G34">
        <v>6</v>
      </c>
      <c r="H34">
        <v>14</v>
      </c>
      <c r="I34">
        <v>14</v>
      </c>
      <c r="J34">
        <v>1</v>
      </c>
      <c r="K34">
        <v>7</v>
      </c>
      <c r="L34">
        <v>7</v>
      </c>
      <c r="M34" t="s">
        <v>19</v>
      </c>
      <c r="N34">
        <v>2</v>
      </c>
      <c r="O34">
        <v>2</v>
      </c>
      <c r="P34" t="s">
        <v>19</v>
      </c>
      <c r="Q34">
        <v>6</v>
      </c>
      <c r="R34">
        <v>5</v>
      </c>
      <c r="S34">
        <v>1</v>
      </c>
      <c r="T34">
        <v>3</v>
      </c>
      <c r="U34">
        <v>3</v>
      </c>
      <c r="V34">
        <v>0</v>
      </c>
      <c r="W34">
        <v>5</v>
      </c>
      <c r="X34">
        <v>4</v>
      </c>
      <c r="Y34">
        <v>1</v>
      </c>
      <c r="Z34">
        <v>5</v>
      </c>
      <c r="AA34">
        <v>5</v>
      </c>
      <c r="AB34">
        <v>0</v>
      </c>
      <c r="AC34" t="s">
        <v>19</v>
      </c>
      <c r="AD34" t="s">
        <v>19</v>
      </c>
      <c r="AE34" t="s">
        <v>19</v>
      </c>
      <c r="AF34" t="s">
        <v>19</v>
      </c>
      <c r="AG34" t="s">
        <v>19</v>
      </c>
      <c r="AH34" t="s">
        <v>19</v>
      </c>
      <c r="AI34" t="s">
        <v>19</v>
      </c>
      <c r="AJ34" t="s">
        <v>19</v>
      </c>
      <c r="AK34" t="s">
        <v>19</v>
      </c>
      <c r="AL34">
        <v>2</v>
      </c>
      <c r="AM34">
        <v>2</v>
      </c>
      <c r="AN34" t="s">
        <v>19</v>
      </c>
      <c r="AO34">
        <v>0</v>
      </c>
      <c r="AP34">
        <v>0</v>
      </c>
      <c r="AQ34">
        <v>0</v>
      </c>
      <c r="AR34">
        <v>3</v>
      </c>
      <c r="AS34">
        <v>3</v>
      </c>
      <c r="AT34" t="s">
        <v>19</v>
      </c>
      <c r="AU34" t="s">
        <v>19</v>
      </c>
      <c r="AV34" t="s">
        <v>19</v>
      </c>
      <c r="AW34" t="s">
        <v>19</v>
      </c>
      <c r="AX34">
        <v>10</v>
      </c>
      <c r="AY34">
        <v>9</v>
      </c>
      <c r="AZ34">
        <v>1</v>
      </c>
    </row>
    <row r="35" spans="1:52">
      <c r="A35" t="s">
        <v>900</v>
      </c>
      <c r="B35">
        <v>81</v>
      </c>
      <c r="C35">
        <v>64</v>
      </c>
      <c r="D35">
        <v>17</v>
      </c>
      <c r="E35">
        <v>62</v>
      </c>
      <c r="F35">
        <v>51</v>
      </c>
      <c r="G35">
        <v>11</v>
      </c>
      <c r="H35">
        <v>26</v>
      </c>
      <c r="I35">
        <v>23</v>
      </c>
      <c r="J35">
        <v>3</v>
      </c>
      <c r="K35">
        <v>5</v>
      </c>
      <c r="L35">
        <v>5</v>
      </c>
      <c r="M35" t="s">
        <v>19</v>
      </c>
      <c r="N35">
        <v>1</v>
      </c>
      <c r="O35">
        <v>1</v>
      </c>
      <c r="P35" t="s">
        <v>19</v>
      </c>
      <c r="Q35">
        <v>5</v>
      </c>
      <c r="R35">
        <v>2</v>
      </c>
      <c r="S35">
        <v>4</v>
      </c>
      <c r="T35">
        <v>2</v>
      </c>
      <c r="U35">
        <v>1</v>
      </c>
      <c r="V35">
        <v>1</v>
      </c>
      <c r="W35">
        <v>3</v>
      </c>
      <c r="X35">
        <v>2</v>
      </c>
      <c r="Y35">
        <v>1</v>
      </c>
      <c r="Z35">
        <v>2</v>
      </c>
      <c r="AA35">
        <v>1</v>
      </c>
      <c r="AB35">
        <v>0</v>
      </c>
      <c r="AC35" t="s">
        <v>19</v>
      </c>
      <c r="AD35" t="s">
        <v>19</v>
      </c>
      <c r="AE35" t="s">
        <v>19</v>
      </c>
      <c r="AF35">
        <v>0</v>
      </c>
      <c r="AG35" t="s">
        <v>19</v>
      </c>
      <c r="AH35">
        <v>0</v>
      </c>
      <c r="AI35" t="s">
        <v>19</v>
      </c>
      <c r="AJ35" t="s">
        <v>19</v>
      </c>
      <c r="AK35" t="s">
        <v>19</v>
      </c>
      <c r="AL35">
        <v>1</v>
      </c>
      <c r="AM35">
        <v>1</v>
      </c>
      <c r="AN35" t="s">
        <v>19</v>
      </c>
      <c r="AO35">
        <v>1</v>
      </c>
      <c r="AP35">
        <v>1</v>
      </c>
      <c r="AQ35" t="s">
        <v>19</v>
      </c>
      <c r="AR35" t="s">
        <v>19</v>
      </c>
      <c r="AS35" t="s">
        <v>19</v>
      </c>
      <c r="AT35" t="s">
        <v>19</v>
      </c>
      <c r="AU35" t="s">
        <v>19</v>
      </c>
      <c r="AV35" t="s">
        <v>19</v>
      </c>
      <c r="AW35" t="s">
        <v>19</v>
      </c>
      <c r="AX35">
        <v>3</v>
      </c>
      <c r="AY35">
        <v>3</v>
      </c>
      <c r="AZ35" t="s">
        <v>19</v>
      </c>
    </row>
    <row r="36" spans="1:52">
      <c r="A36" t="s">
        <v>899</v>
      </c>
      <c r="B36" t="s">
        <v>19</v>
      </c>
      <c r="C36" t="s">
        <v>19</v>
      </c>
      <c r="D36" t="s">
        <v>19</v>
      </c>
      <c r="E36" t="s">
        <v>19</v>
      </c>
      <c r="F36" t="s">
        <v>19</v>
      </c>
      <c r="G36" t="s">
        <v>19</v>
      </c>
      <c r="H36" t="s">
        <v>19</v>
      </c>
      <c r="I36" t="s">
        <v>19</v>
      </c>
      <c r="J36" t="s">
        <v>19</v>
      </c>
      <c r="K36" t="s">
        <v>19</v>
      </c>
      <c r="L36" t="s">
        <v>19</v>
      </c>
      <c r="M36" t="s">
        <v>19</v>
      </c>
      <c r="N36" t="s">
        <v>19</v>
      </c>
      <c r="O36" t="s">
        <v>19</v>
      </c>
      <c r="P36" t="s">
        <v>19</v>
      </c>
      <c r="Q36" t="s">
        <v>19</v>
      </c>
      <c r="R36" t="s">
        <v>19</v>
      </c>
      <c r="S36" t="s">
        <v>19</v>
      </c>
      <c r="T36" t="s">
        <v>19</v>
      </c>
      <c r="U36" t="s">
        <v>19</v>
      </c>
      <c r="V36" t="s">
        <v>19</v>
      </c>
      <c r="W36" t="s">
        <v>19</v>
      </c>
      <c r="X36" t="s">
        <v>19</v>
      </c>
      <c r="Y36" t="s">
        <v>19</v>
      </c>
      <c r="Z36" t="s">
        <v>19</v>
      </c>
      <c r="AA36" t="s">
        <v>19</v>
      </c>
      <c r="AB36" t="s">
        <v>19</v>
      </c>
      <c r="AC36" t="s">
        <v>19</v>
      </c>
      <c r="AD36" t="s">
        <v>19</v>
      </c>
      <c r="AE36" t="s">
        <v>19</v>
      </c>
      <c r="AF36" t="s">
        <v>19</v>
      </c>
      <c r="AG36" t="s">
        <v>19</v>
      </c>
      <c r="AH36" t="s">
        <v>19</v>
      </c>
      <c r="AI36" t="s">
        <v>19</v>
      </c>
      <c r="AJ36" t="s">
        <v>19</v>
      </c>
      <c r="AK36" t="s">
        <v>19</v>
      </c>
      <c r="AL36" t="s">
        <v>19</v>
      </c>
      <c r="AM36" t="s">
        <v>19</v>
      </c>
      <c r="AN36" t="s">
        <v>19</v>
      </c>
      <c r="AO36" t="s">
        <v>19</v>
      </c>
      <c r="AP36" t="s">
        <v>19</v>
      </c>
      <c r="AQ36" t="s">
        <v>19</v>
      </c>
      <c r="AR36" t="s">
        <v>19</v>
      </c>
      <c r="AS36" t="s">
        <v>19</v>
      </c>
      <c r="AT36" t="s">
        <v>19</v>
      </c>
      <c r="AU36" t="s">
        <v>19</v>
      </c>
      <c r="AV36" t="s">
        <v>19</v>
      </c>
      <c r="AW36" t="s">
        <v>19</v>
      </c>
      <c r="AX36" t="s">
        <v>19</v>
      </c>
      <c r="AY36" t="s">
        <v>19</v>
      </c>
      <c r="AZ36" t="s">
        <v>19</v>
      </c>
    </row>
    <row r="37" spans="1:52">
      <c r="A37" t="s">
        <v>898</v>
      </c>
      <c r="B37">
        <v>122</v>
      </c>
      <c r="C37">
        <v>112</v>
      </c>
      <c r="D37">
        <v>10</v>
      </c>
      <c r="E37">
        <v>91</v>
      </c>
      <c r="F37">
        <v>85</v>
      </c>
      <c r="G37">
        <v>6</v>
      </c>
      <c r="H37">
        <v>43</v>
      </c>
      <c r="I37">
        <v>42</v>
      </c>
      <c r="J37">
        <v>1</v>
      </c>
      <c r="K37">
        <v>6</v>
      </c>
      <c r="L37">
        <v>6</v>
      </c>
      <c r="M37" t="s">
        <v>19</v>
      </c>
      <c r="N37">
        <v>1</v>
      </c>
      <c r="O37">
        <v>1</v>
      </c>
      <c r="P37" t="s">
        <v>19</v>
      </c>
      <c r="Q37">
        <v>4</v>
      </c>
      <c r="R37">
        <v>4</v>
      </c>
      <c r="S37">
        <v>1</v>
      </c>
      <c r="T37">
        <v>2</v>
      </c>
      <c r="U37">
        <v>1</v>
      </c>
      <c r="V37">
        <v>0</v>
      </c>
      <c r="W37">
        <v>4</v>
      </c>
      <c r="X37">
        <v>4</v>
      </c>
      <c r="Y37">
        <v>0</v>
      </c>
      <c r="Z37">
        <v>4</v>
      </c>
      <c r="AA37">
        <v>3</v>
      </c>
      <c r="AB37">
        <v>0</v>
      </c>
      <c r="AC37" t="s">
        <v>19</v>
      </c>
      <c r="AD37" t="s">
        <v>19</v>
      </c>
      <c r="AE37" t="s">
        <v>19</v>
      </c>
      <c r="AF37" t="s">
        <v>19</v>
      </c>
      <c r="AG37" t="s">
        <v>19</v>
      </c>
      <c r="AH37" t="s">
        <v>19</v>
      </c>
      <c r="AI37" t="s">
        <v>19</v>
      </c>
      <c r="AJ37" t="s">
        <v>19</v>
      </c>
      <c r="AK37" t="s">
        <v>19</v>
      </c>
      <c r="AL37">
        <v>2</v>
      </c>
      <c r="AM37">
        <v>2</v>
      </c>
      <c r="AN37">
        <v>0</v>
      </c>
      <c r="AO37">
        <v>2</v>
      </c>
      <c r="AP37">
        <v>2</v>
      </c>
      <c r="AQ37">
        <v>0</v>
      </c>
      <c r="AR37" t="s">
        <v>19</v>
      </c>
      <c r="AS37" t="s">
        <v>19</v>
      </c>
      <c r="AT37" t="s">
        <v>19</v>
      </c>
      <c r="AU37" t="s">
        <v>19</v>
      </c>
      <c r="AV37" t="s">
        <v>19</v>
      </c>
      <c r="AW37" t="s">
        <v>19</v>
      </c>
      <c r="AX37">
        <v>11</v>
      </c>
      <c r="AY37">
        <v>9</v>
      </c>
      <c r="AZ37">
        <v>2</v>
      </c>
    </row>
    <row r="38" spans="1:52">
      <c r="A38" t="s">
        <v>897</v>
      </c>
      <c r="B38">
        <v>36</v>
      </c>
      <c r="C38">
        <v>31</v>
      </c>
      <c r="D38">
        <v>5</v>
      </c>
      <c r="E38">
        <v>25</v>
      </c>
      <c r="F38">
        <v>23</v>
      </c>
      <c r="G38">
        <v>2</v>
      </c>
      <c r="H38">
        <v>8</v>
      </c>
      <c r="I38">
        <v>7</v>
      </c>
      <c r="J38">
        <v>1</v>
      </c>
      <c r="K38">
        <v>1</v>
      </c>
      <c r="L38">
        <v>1</v>
      </c>
      <c r="M38" t="s">
        <v>19</v>
      </c>
      <c r="N38" t="s">
        <v>19</v>
      </c>
      <c r="O38" t="s">
        <v>19</v>
      </c>
      <c r="P38" t="s">
        <v>19</v>
      </c>
      <c r="Q38">
        <v>1</v>
      </c>
      <c r="R38">
        <v>1</v>
      </c>
      <c r="S38">
        <v>0</v>
      </c>
      <c r="T38">
        <v>2</v>
      </c>
      <c r="U38">
        <v>1</v>
      </c>
      <c r="V38">
        <v>1</v>
      </c>
      <c r="W38">
        <v>2</v>
      </c>
      <c r="X38">
        <v>2</v>
      </c>
      <c r="Y38" t="s">
        <v>19</v>
      </c>
      <c r="Z38">
        <v>1</v>
      </c>
      <c r="AA38">
        <v>1</v>
      </c>
      <c r="AB38" t="s">
        <v>19</v>
      </c>
      <c r="AC38" t="s">
        <v>19</v>
      </c>
      <c r="AD38" t="s">
        <v>19</v>
      </c>
      <c r="AE38" t="s">
        <v>19</v>
      </c>
      <c r="AF38" t="s">
        <v>19</v>
      </c>
      <c r="AG38" t="s">
        <v>19</v>
      </c>
      <c r="AH38" t="s">
        <v>19</v>
      </c>
      <c r="AI38" t="s">
        <v>19</v>
      </c>
      <c r="AJ38" t="s">
        <v>19</v>
      </c>
      <c r="AK38" t="s">
        <v>19</v>
      </c>
      <c r="AL38">
        <v>0</v>
      </c>
      <c r="AM38">
        <v>0</v>
      </c>
      <c r="AN38" t="s">
        <v>19</v>
      </c>
      <c r="AO38">
        <v>1</v>
      </c>
      <c r="AP38">
        <v>1</v>
      </c>
      <c r="AQ38" t="s">
        <v>19</v>
      </c>
      <c r="AR38" t="s">
        <v>19</v>
      </c>
      <c r="AS38" t="s">
        <v>19</v>
      </c>
      <c r="AT38" t="s">
        <v>19</v>
      </c>
      <c r="AU38" t="s">
        <v>19</v>
      </c>
      <c r="AV38" t="s">
        <v>19</v>
      </c>
      <c r="AW38" t="s">
        <v>19</v>
      </c>
      <c r="AX38">
        <v>5</v>
      </c>
      <c r="AY38">
        <v>3</v>
      </c>
      <c r="AZ38">
        <v>2</v>
      </c>
    </row>
    <row r="39" spans="1:52">
      <c r="A39" t="s">
        <v>896</v>
      </c>
      <c r="B39">
        <v>14</v>
      </c>
      <c r="C39">
        <v>14</v>
      </c>
      <c r="D39" t="s">
        <v>19</v>
      </c>
      <c r="E39">
        <v>11</v>
      </c>
      <c r="F39">
        <v>11</v>
      </c>
      <c r="G39" t="s">
        <v>19</v>
      </c>
      <c r="H39">
        <v>6</v>
      </c>
      <c r="I39">
        <v>6</v>
      </c>
      <c r="J39" t="s">
        <v>19</v>
      </c>
      <c r="K39">
        <v>1</v>
      </c>
      <c r="L39">
        <v>1</v>
      </c>
      <c r="M39" t="s">
        <v>19</v>
      </c>
      <c r="N39" t="s">
        <v>19</v>
      </c>
      <c r="O39" t="s">
        <v>19</v>
      </c>
      <c r="P39" t="s">
        <v>19</v>
      </c>
      <c r="Q39" t="s">
        <v>19</v>
      </c>
      <c r="R39" t="s">
        <v>19</v>
      </c>
      <c r="S39" t="s">
        <v>19</v>
      </c>
      <c r="T39">
        <v>1</v>
      </c>
      <c r="U39">
        <v>1</v>
      </c>
      <c r="V39" t="s">
        <v>19</v>
      </c>
      <c r="W39">
        <v>0</v>
      </c>
      <c r="X39">
        <v>0</v>
      </c>
      <c r="Y39" t="s">
        <v>19</v>
      </c>
      <c r="Z39">
        <v>1</v>
      </c>
      <c r="AA39">
        <v>1</v>
      </c>
      <c r="AB39" t="s">
        <v>19</v>
      </c>
      <c r="AC39" t="s">
        <v>19</v>
      </c>
      <c r="AD39" t="s">
        <v>19</v>
      </c>
      <c r="AE39" t="s">
        <v>19</v>
      </c>
      <c r="AF39" t="s">
        <v>19</v>
      </c>
      <c r="AG39" t="s">
        <v>19</v>
      </c>
      <c r="AH39" t="s">
        <v>19</v>
      </c>
      <c r="AI39" t="s">
        <v>19</v>
      </c>
      <c r="AJ39" t="s">
        <v>19</v>
      </c>
      <c r="AK39" t="s">
        <v>19</v>
      </c>
      <c r="AL39">
        <v>1</v>
      </c>
      <c r="AM39">
        <v>1</v>
      </c>
      <c r="AN39" t="s">
        <v>19</v>
      </c>
      <c r="AO39" t="s">
        <v>19</v>
      </c>
      <c r="AP39" t="s">
        <v>19</v>
      </c>
      <c r="AQ39" t="s">
        <v>19</v>
      </c>
      <c r="AR39" t="s">
        <v>19</v>
      </c>
      <c r="AS39" t="s">
        <v>19</v>
      </c>
      <c r="AT39" t="s">
        <v>19</v>
      </c>
      <c r="AU39" t="s">
        <v>19</v>
      </c>
      <c r="AV39" t="s">
        <v>19</v>
      </c>
      <c r="AW39" t="s">
        <v>19</v>
      </c>
      <c r="AX39">
        <v>0</v>
      </c>
      <c r="AY39">
        <v>0</v>
      </c>
      <c r="AZ39" t="s">
        <v>19</v>
      </c>
    </row>
    <row r="40" spans="1:52">
      <c r="A40" t="s">
        <v>895</v>
      </c>
      <c r="B40">
        <v>83</v>
      </c>
      <c r="C40">
        <v>77</v>
      </c>
      <c r="D40">
        <v>6</v>
      </c>
      <c r="E40">
        <v>61</v>
      </c>
      <c r="F40">
        <v>56</v>
      </c>
      <c r="G40">
        <v>5</v>
      </c>
      <c r="H40">
        <v>29</v>
      </c>
      <c r="I40">
        <v>28</v>
      </c>
      <c r="J40">
        <v>1</v>
      </c>
      <c r="K40">
        <v>4</v>
      </c>
      <c r="L40">
        <v>4</v>
      </c>
      <c r="M40" t="s">
        <v>19</v>
      </c>
      <c r="N40">
        <v>1</v>
      </c>
      <c r="O40">
        <v>1</v>
      </c>
      <c r="P40" t="s">
        <v>19</v>
      </c>
      <c r="Q40">
        <v>6</v>
      </c>
      <c r="R40">
        <v>6</v>
      </c>
      <c r="S40" t="s">
        <v>19</v>
      </c>
      <c r="T40">
        <v>4</v>
      </c>
      <c r="U40">
        <v>3</v>
      </c>
      <c r="V40">
        <v>1</v>
      </c>
      <c r="W40">
        <v>3</v>
      </c>
      <c r="X40">
        <v>3</v>
      </c>
      <c r="Y40" t="s">
        <v>19</v>
      </c>
      <c r="Z40">
        <v>3</v>
      </c>
      <c r="AA40">
        <v>3</v>
      </c>
      <c r="AB40" t="s">
        <v>19</v>
      </c>
      <c r="AC40" t="s">
        <v>19</v>
      </c>
      <c r="AD40" t="s">
        <v>19</v>
      </c>
      <c r="AE40" t="s">
        <v>19</v>
      </c>
      <c r="AF40" t="s">
        <v>19</v>
      </c>
      <c r="AG40" t="s">
        <v>19</v>
      </c>
      <c r="AH40" t="s">
        <v>19</v>
      </c>
      <c r="AI40" t="s">
        <v>19</v>
      </c>
      <c r="AJ40" t="s">
        <v>19</v>
      </c>
      <c r="AK40" t="s">
        <v>19</v>
      </c>
      <c r="AL40">
        <v>2</v>
      </c>
      <c r="AM40">
        <v>2</v>
      </c>
      <c r="AN40" t="s">
        <v>19</v>
      </c>
      <c r="AO40">
        <v>1</v>
      </c>
      <c r="AP40">
        <v>1</v>
      </c>
      <c r="AQ40" t="s">
        <v>19</v>
      </c>
      <c r="AR40" t="s">
        <v>19</v>
      </c>
      <c r="AS40" t="s">
        <v>19</v>
      </c>
      <c r="AT40" t="s">
        <v>19</v>
      </c>
      <c r="AU40" t="s">
        <v>19</v>
      </c>
      <c r="AV40" t="s">
        <v>19</v>
      </c>
      <c r="AW40" t="s">
        <v>19</v>
      </c>
      <c r="AX40">
        <v>2</v>
      </c>
      <c r="AY40">
        <v>2</v>
      </c>
      <c r="AZ40">
        <v>0</v>
      </c>
    </row>
    <row r="41" spans="1:52">
      <c r="A41" t="s">
        <v>894</v>
      </c>
      <c r="B41">
        <v>27</v>
      </c>
      <c r="C41">
        <v>22</v>
      </c>
      <c r="D41">
        <v>5</v>
      </c>
      <c r="E41">
        <v>13</v>
      </c>
      <c r="F41">
        <v>11</v>
      </c>
      <c r="G41">
        <v>2</v>
      </c>
      <c r="H41">
        <v>5</v>
      </c>
      <c r="I41">
        <v>5</v>
      </c>
      <c r="J41">
        <v>0</v>
      </c>
      <c r="K41">
        <v>1</v>
      </c>
      <c r="L41">
        <v>1</v>
      </c>
      <c r="M41" t="s">
        <v>19</v>
      </c>
      <c r="N41" t="s">
        <v>19</v>
      </c>
      <c r="O41" t="s">
        <v>19</v>
      </c>
      <c r="P41" t="s">
        <v>19</v>
      </c>
      <c r="Q41">
        <v>1</v>
      </c>
      <c r="R41">
        <v>1</v>
      </c>
      <c r="S41" t="s">
        <v>19</v>
      </c>
      <c r="T41">
        <v>1</v>
      </c>
      <c r="U41">
        <v>1</v>
      </c>
      <c r="V41" t="s">
        <v>19</v>
      </c>
      <c r="W41">
        <v>3</v>
      </c>
      <c r="X41">
        <v>3</v>
      </c>
      <c r="Y41" t="s">
        <v>19</v>
      </c>
      <c r="Z41">
        <v>1</v>
      </c>
      <c r="AA41">
        <v>1</v>
      </c>
      <c r="AB41" t="s">
        <v>19</v>
      </c>
      <c r="AC41" t="s">
        <v>19</v>
      </c>
      <c r="AD41" t="s">
        <v>19</v>
      </c>
      <c r="AE41" t="s">
        <v>19</v>
      </c>
      <c r="AF41" t="s">
        <v>19</v>
      </c>
      <c r="AG41" t="s">
        <v>19</v>
      </c>
      <c r="AH41" t="s">
        <v>19</v>
      </c>
      <c r="AI41" t="s">
        <v>19</v>
      </c>
      <c r="AJ41" t="s">
        <v>19</v>
      </c>
      <c r="AK41" t="s">
        <v>19</v>
      </c>
      <c r="AL41" t="s">
        <v>19</v>
      </c>
      <c r="AM41" t="s">
        <v>19</v>
      </c>
      <c r="AN41" t="s">
        <v>19</v>
      </c>
      <c r="AO41">
        <v>1</v>
      </c>
      <c r="AP41">
        <v>1</v>
      </c>
      <c r="AQ41" t="s">
        <v>19</v>
      </c>
      <c r="AR41" t="s">
        <v>19</v>
      </c>
      <c r="AS41" t="s">
        <v>19</v>
      </c>
      <c r="AT41" t="s">
        <v>19</v>
      </c>
      <c r="AU41" t="s">
        <v>19</v>
      </c>
      <c r="AV41" t="s">
        <v>19</v>
      </c>
      <c r="AW41" t="s">
        <v>19</v>
      </c>
      <c r="AX41">
        <v>7</v>
      </c>
      <c r="AY41">
        <v>4</v>
      </c>
      <c r="AZ41">
        <v>3</v>
      </c>
    </row>
    <row r="42" spans="1:52">
      <c r="A42" t="s">
        <v>893</v>
      </c>
      <c r="B42">
        <v>64</v>
      </c>
      <c r="C42">
        <v>52</v>
      </c>
      <c r="D42">
        <v>12</v>
      </c>
      <c r="E42">
        <v>45</v>
      </c>
      <c r="F42">
        <v>37</v>
      </c>
      <c r="G42">
        <v>8</v>
      </c>
      <c r="H42">
        <v>13</v>
      </c>
      <c r="I42">
        <v>12</v>
      </c>
      <c r="J42">
        <v>1</v>
      </c>
      <c r="K42">
        <v>3</v>
      </c>
      <c r="L42">
        <v>3</v>
      </c>
      <c r="M42" t="s">
        <v>19</v>
      </c>
      <c r="N42" t="s">
        <v>19</v>
      </c>
      <c r="O42" t="s">
        <v>19</v>
      </c>
      <c r="P42" t="s">
        <v>19</v>
      </c>
      <c r="Q42">
        <v>1</v>
      </c>
      <c r="R42">
        <v>1</v>
      </c>
      <c r="S42">
        <v>0</v>
      </c>
      <c r="T42">
        <v>3</v>
      </c>
      <c r="U42">
        <v>3</v>
      </c>
      <c r="V42" t="s">
        <v>19</v>
      </c>
      <c r="W42">
        <v>4</v>
      </c>
      <c r="X42">
        <v>4</v>
      </c>
      <c r="Y42" t="s">
        <v>19</v>
      </c>
      <c r="Z42">
        <v>2</v>
      </c>
      <c r="AA42">
        <v>2</v>
      </c>
      <c r="AB42" t="s">
        <v>19</v>
      </c>
      <c r="AC42" t="s">
        <v>19</v>
      </c>
      <c r="AD42" t="s">
        <v>19</v>
      </c>
      <c r="AE42" t="s">
        <v>19</v>
      </c>
      <c r="AF42" t="s">
        <v>19</v>
      </c>
      <c r="AG42" t="s">
        <v>19</v>
      </c>
      <c r="AH42" t="s">
        <v>19</v>
      </c>
      <c r="AI42" t="s">
        <v>19</v>
      </c>
      <c r="AJ42" t="s">
        <v>19</v>
      </c>
      <c r="AK42" t="s">
        <v>19</v>
      </c>
      <c r="AL42">
        <v>2</v>
      </c>
      <c r="AM42">
        <v>2</v>
      </c>
      <c r="AN42" t="s">
        <v>19</v>
      </c>
      <c r="AO42" t="s">
        <v>19</v>
      </c>
      <c r="AP42" t="s">
        <v>19</v>
      </c>
      <c r="AQ42" t="s">
        <v>19</v>
      </c>
      <c r="AR42" t="s">
        <v>19</v>
      </c>
      <c r="AS42" t="s">
        <v>19</v>
      </c>
      <c r="AT42" t="s">
        <v>19</v>
      </c>
      <c r="AU42" t="s">
        <v>19</v>
      </c>
      <c r="AV42" t="s">
        <v>19</v>
      </c>
      <c r="AW42" t="s">
        <v>19</v>
      </c>
      <c r="AX42">
        <v>6</v>
      </c>
      <c r="AY42">
        <v>3</v>
      </c>
      <c r="AZ42">
        <v>3</v>
      </c>
    </row>
    <row r="43" spans="1:52">
      <c r="A43" t="s">
        <v>892</v>
      </c>
      <c r="B43" t="s">
        <v>19</v>
      </c>
      <c r="C43" t="s">
        <v>19</v>
      </c>
      <c r="D43" t="s">
        <v>19</v>
      </c>
      <c r="E43" t="s">
        <v>19</v>
      </c>
      <c r="F43" t="s">
        <v>19</v>
      </c>
      <c r="G43" t="s">
        <v>19</v>
      </c>
      <c r="H43" t="s">
        <v>19</v>
      </c>
      <c r="I43" t="s">
        <v>19</v>
      </c>
      <c r="J43" t="s">
        <v>19</v>
      </c>
      <c r="K43" t="s">
        <v>19</v>
      </c>
      <c r="L43" t="s">
        <v>19</v>
      </c>
      <c r="M43" t="s">
        <v>19</v>
      </c>
      <c r="N43" t="s">
        <v>19</v>
      </c>
      <c r="O43" t="s">
        <v>19</v>
      </c>
      <c r="P43" t="s">
        <v>19</v>
      </c>
      <c r="Q43" t="s">
        <v>19</v>
      </c>
      <c r="R43" t="s">
        <v>19</v>
      </c>
      <c r="S43" t="s">
        <v>19</v>
      </c>
      <c r="T43" t="s">
        <v>19</v>
      </c>
      <c r="U43" t="s">
        <v>19</v>
      </c>
      <c r="V43" t="s">
        <v>19</v>
      </c>
      <c r="W43" t="s">
        <v>19</v>
      </c>
      <c r="X43" t="s">
        <v>19</v>
      </c>
      <c r="Y43" t="s">
        <v>19</v>
      </c>
      <c r="Z43" t="s">
        <v>19</v>
      </c>
      <c r="AA43" t="s">
        <v>19</v>
      </c>
      <c r="AB43" t="s">
        <v>19</v>
      </c>
      <c r="AC43" t="s">
        <v>19</v>
      </c>
      <c r="AD43" t="s">
        <v>19</v>
      </c>
      <c r="AE43" t="s">
        <v>19</v>
      </c>
      <c r="AF43" t="s">
        <v>19</v>
      </c>
      <c r="AG43" t="s">
        <v>19</v>
      </c>
      <c r="AH43" t="s">
        <v>19</v>
      </c>
      <c r="AI43" t="s">
        <v>19</v>
      </c>
      <c r="AJ43" t="s">
        <v>19</v>
      </c>
      <c r="AK43" t="s">
        <v>19</v>
      </c>
      <c r="AL43" t="s">
        <v>19</v>
      </c>
      <c r="AM43" t="s">
        <v>19</v>
      </c>
      <c r="AN43" t="s">
        <v>19</v>
      </c>
      <c r="AO43" t="s">
        <v>19</v>
      </c>
      <c r="AP43" t="s">
        <v>19</v>
      </c>
      <c r="AQ43" t="s">
        <v>19</v>
      </c>
      <c r="AR43" t="s">
        <v>19</v>
      </c>
      <c r="AS43" t="s">
        <v>19</v>
      </c>
      <c r="AT43" t="s">
        <v>19</v>
      </c>
      <c r="AU43" t="s">
        <v>19</v>
      </c>
      <c r="AV43" t="s">
        <v>19</v>
      </c>
      <c r="AW43" t="s">
        <v>19</v>
      </c>
      <c r="AX43" t="s">
        <v>19</v>
      </c>
      <c r="AY43" t="s">
        <v>19</v>
      </c>
      <c r="AZ43" t="s">
        <v>19</v>
      </c>
    </row>
    <row r="44" spans="1:52">
      <c r="A44" t="s">
        <v>891</v>
      </c>
      <c r="B44">
        <v>15</v>
      </c>
      <c r="C44">
        <v>15</v>
      </c>
      <c r="D44">
        <v>1</v>
      </c>
      <c r="E44">
        <v>5</v>
      </c>
      <c r="F44">
        <v>5</v>
      </c>
      <c r="G44">
        <v>1</v>
      </c>
      <c r="H44">
        <v>3</v>
      </c>
      <c r="I44">
        <v>2</v>
      </c>
      <c r="J44">
        <v>1</v>
      </c>
      <c r="K44">
        <v>1</v>
      </c>
      <c r="L44">
        <v>1</v>
      </c>
      <c r="M44" t="s">
        <v>19</v>
      </c>
      <c r="N44" t="s">
        <v>19</v>
      </c>
      <c r="O44" t="s">
        <v>19</v>
      </c>
      <c r="P44" t="s">
        <v>19</v>
      </c>
      <c r="Q44">
        <v>1</v>
      </c>
      <c r="R44">
        <v>1</v>
      </c>
      <c r="S44" t="s">
        <v>19</v>
      </c>
      <c r="T44">
        <v>5</v>
      </c>
      <c r="U44">
        <v>5</v>
      </c>
      <c r="V44" t="s">
        <v>19</v>
      </c>
      <c r="W44">
        <v>1</v>
      </c>
      <c r="X44">
        <v>1</v>
      </c>
      <c r="Y44" t="s">
        <v>19</v>
      </c>
      <c r="Z44">
        <v>1</v>
      </c>
      <c r="AA44">
        <v>1</v>
      </c>
      <c r="AB44" t="s">
        <v>19</v>
      </c>
      <c r="AC44" t="s">
        <v>19</v>
      </c>
      <c r="AD44" t="s">
        <v>19</v>
      </c>
      <c r="AE44" t="s">
        <v>19</v>
      </c>
      <c r="AF44" t="s">
        <v>19</v>
      </c>
      <c r="AG44" t="s">
        <v>19</v>
      </c>
      <c r="AH44" t="s">
        <v>19</v>
      </c>
      <c r="AI44" t="s">
        <v>19</v>
      </c>
      <c r="AJ44" t="s">
        <v>19</v>
      </c>
      <c r="AK44" t="s">
        <v>19</v>
      </c>
      <c r="AL44" t="s">
        <v>19</v>
      </c>
      <c r="AM44" t="s">
        <v>19</v>
      </c>
      <c r="AN44" t="s">
        <v>19</v>
      </c>
      <c r="AO44">
        <v>1</v>
      </c>
      <c r="AP44">
        <v>1</v>
      </c>
      <c r="AQ44" t="s">
        <v>19</v>
      </c>
      <c r="AR44" t="s">
        <v>19</v>
      </c>
      <c r="AS44" t="s">
        <v>19</v>
      </c>
      <c r="AT44" t="s">
        <v>19</v>
      </c>
      <c r="AU44" t="s">
        <v>19</v>
      </c>
      <c r="AV44" t="s">
        <v>19</v>
      </c>
      <c r="AW44" t="s">
        <v>19</v>
      </c>
      <c r="AX44">
        <v>1</v>
      </c>
      <c r="AY44">
        <v>1</v>
      </c>
      <c r="AZ44" t="s">
        <v>19</v>
      </c>
    </row>
    <row r="45" spans="1:52">
      <c r="A45" t="s">
        <v>890</v>
      </c>
      <c r="B45" t="s">
        <v>19</v>
      </c>
      <c r="C45" t="s">
        <v>19</v>
      </c>
      <c r="D45" t="s">
        <v>19</v>
      </c>
      <c r="E45" t="s">
        <v>19</v>
      </c>
      <c r="F45" t="s">
        <v>19</v>
      </c>
      <c r="G45" t="s">
        <v>19</v>
      </c>
      <c r="H45" t="s">
        <v>19</v>
      </c>
      <c r="I45" t="s">
        <v>19</v>
      </c>
      <c r="J45" t="s">
        <v>19</v>
      </c>
      <c r="K45" t="s">
        <v>19</v>
      </c>
      <c r="L45" t="s">
        <v>19</v>
      </c>
      <c r="M45" t="s">
        <v>19</v>
      </c>
      <c r="N45" t="s">
        <v>19</v>
      </c>
      <c r="O45" t="s">
        <v>19</v>
      </c>
      <c r="P45" t="s">
        <v>19</v>
      </c>
      <c r="Q45" t="s">
        <v>19</v>
      </c>
      <c r="R45" t="s">
        <v>19</v>
      </c>
      <c r="S45" t="s">
        <v>19</v>
      </c>
      <c r="T45" t="s">
        <v>19</v>
      </c>
      <c r="U45" t="s">
        <v>19</v>
      </c>
      <c r="V45" t="s">
        <v>19</v>
      </c>
      <c r="W45" t="s">
        <v>19</v>
      </c>
      <c r="X45" t="s">
        <v>19</v>
      </c>
      <c r="Y45" t="s">
        <v>19</v>
      </c>
      <c r="Z45" t="s">
        <v>19</v>
      </c>
      <c r="AA45" t="s">
        <v>19</v>
      </c>
      <c r="AB45" t="s">
        <v>19</v>
      </c>
      <c r="AC45" t="s">
        <v>19</v>
      </c>
      <c r="AD45" t="s">
        <v>19</v>
      </c>
      <c r="AE45" t="s">
        <v>19</v>
      </c>
      <c r="AF45" t="s">
        <v>19</v>
      </c>
      <c r="AG45" t="s">
        <v>19</v>
      </c>
      <c r="AH45" t="s">
        <v>19</v>
      </c>
      <c r="AI45" t="s">
        <v>19</v>
      </c>
      <c r="AJ45" t="s">
        <v>19</v>
      </c>
      <c r="AK45" t="s">
        <v>19</v>
      </c>
      <c r="AL45" t="s">
        <v>19</v>
      </c>
      <c r="AM45" t="s">
        <v>19</v>
      </c>
      <c r="AN45" t="s">
        <v>19</v>
      </c>
      <c r="AO45" t="s">
        <v>19</v>
      </c>
      <c r="AP45" t="s">
        <v>19</v>
      </c>
      <c r="AQ45" t="s">
        <v>19</v>
      </c>
      <c r="AR45" t="s">
        <v>19</v>
      </c>
      <c r="AS45" t="s">
        <v>19</v>
      </c>
      <c r="AT45" t="s">
        <v>19</v>
      </c>
      <c r="AU45" t="s">
        <v>19</v>
      </c>
      <c r="AV45" t="s">
        <v>19</v>
      </c>
      <c r="AW45" t="s">
        <v>19</v>
      </c>
      <c r="AX45" t="s">
        <v>19</v>
      </c>
      <c r="AY45" t="s">
        <v>19</v>
      </c>
      <c r="AZ45" t="s">
        <v>19</v>
      </c>
    </row>
    <row r="46" spans="1:52">
      <c r="A46" t="s">
        <v>889</v>
      </c>
      <c r="B46">
        <v>129</v>
      </c>
      <c r="C46">
        <v>125</v>
      </c>
      <c r="D46">
        <v>5</v>
      </c>
      <c r="E46">
        <v>94</v>
      </c>
      <c r="F46">
        <v>91</v>
      </c>
      <c r="G46">
        <v>4</v>
      </c>
      <c r="H46">
        <v>61</v>
      </c>
      <c r="I46">
        <v>60</v>
      </c>
      <c r="J46">
        <v>1</v>
      </c>
      <c r="K46">
        <v>6</v>
      </c>
      <c r="L46">
        <v>6</v>
      </c>
      <c r="M46" t="s">
        <v>19</v>
      </c>
      <c r="N46">
        <v>1</v>
      </c>
      <c r="O46">
        <v>1</v>
      </c>
      <c r="P46" t="s">
        <v>19</v>
      </c>
      <c r="Q46">
        <v>6</v>
      </c>
      <c r="R46">
        <v>6</v>
      </c>
      <c r="S46" t="s">
        <v>19</v>
      </c>
      <c r="T46">
        <v>5</v>
      </c>
      <c r="U46">
        <v>5</v>
      </c>
      <c r="V46" t="s">
        <v>19</v>
      </c>
      <c r="W46">
        <v>6</v>
      </c>
      <c r="X46">
        <v>6</v>
      </c>
      <c r="Y46" t="s">
        <v>19</v>
      </c>
      <c r="Z46">
        <v>5</v>
      </c>
      <c r="AA46">
        <v>5</v>
      </c>
      <c r="AB46">
        <v>0</v>
      </c>
      <c r="AC46">
        <v>0</v>
      </c>
      <c r="AD46" t="s">
        <v>19</v>
      </c>
      <c r="AE46">
        <v>0</v>
      </c>
      <c r="AF46" t="s">
        <v>19</v>
      </c>
      <c r="AG46" t="s">
        <v>19</v>
      </c>
      <c r="AH46" t="s">
        <v>19</v>
      </c>
      <c r="AI46" t="s">
        <v>19</v>
      </c>
      <c r="AJ46" t="s">
        <v>19</v>
      </c>
      <c r="AK46" t="s">
        <v>19</v>
      </c>
      <c r="AL46">
        <v>2</v>
      </c>
      <c r="AM46">
        <v>2</v>
      </c>
      <c r="AN46" t="s">
        <v>19</v>
      </c>
      <c r="AO46">
        <v>2</v>
      </c>
      <c r="AP46">
        <v>2</v>
      </c>
      <c r="AQ46" t="s">
        <v>19</v>
      </c>
      <c r="AR46">
        <v>1</v>
      </c>
      <c r="AS46">
        <v>1</v>
      </c>
      <c r="AT46" t="s">
        <v>19</v>
      </c>
      <c r="AU46" t="s">
        <v>19</v>
      </c>
      <c r="AV46" t="s">
        <v>19</v>
      </c>
      <c r="AW46" t="s">
        <v>19</v>
      </c>
      <c r="AX46">
        <v>8</v>
      </c>
      <c r="AY46">
        <v>7</v>
      </c>
      <c r="AZ46">
        <v>1</v>
      </c>
    </row>
    <row r="47" spans="1:52">
      <c r="A47" t="s">
        <v>888</v>
      </c>
      <c r="B47">
        <v>244</v>
      </c>
      <c r="C47">
        <v>212</v>
      </c>
      <c r="D47">
        <v>32</v>
      </c>
      <c r="E47">
        <v>159</v>
      </c>
      <c r="F47">
        <v>135</v>
      </c>
      <c r="G47">
        <v>23</v>
      </c>
      <c r="H47">
        <v>59</v>
      </c>
      <c r="I47">
        <v>56</v>
      </c>
      <c r="J47">
        <v>3</v>
      </c>
      <c r="K47">
        <v>11</v>
      </c>
      <c r="L47">
        <v>11</v>
      </c>
      <c r="M47" t="s">
        <v>19</v>
      </c>
      <c r="N47">
        <v>3</v>
      </c>
      <c r="O47">
        <v>3</v>
      </c>
      <c r="P47" t="s">
        <v>19</v>
      </c>
      <c r="Q47">
        <v>8</v>
      </c>
      <c r="R47">
        <v>6</v>
      </c>
      <c r="S47">
        <v>1</v>
      </c>
      <c r="T47">
        <v>16</v>
      </c>
      <c r="U47">
        <v>14</v>
      </c>
      <c r="V47">
        <v>2</v>
      </c>
      <c r="W47">
        <v>11</v>
      </c>
      <c r="X47">
        <v>11</v>
      </c>
      <c r="Y47" t="s">
        <v>19</v>
      </c>
      <c r="Z47">
        <v>11</v>
      </c>
      <c r="AA47">
        <v>9</v>
      </c>
      <c r="AB47">
        <v>1</v>
      </c>
      <c r="AC47">
        <v>0</v>
      </c>
      <c r="AD47" t="s">
        <v>19</v>
      </c>
      <c r="AE47">
        <v>0</v>
      </c>
      <c r="AF47">
        <v>0</v>
      </c>
      <c r="AG47" t="s">
        <v>19</v>
      </c>
      <c r="AH47">
        <v>0</v>
      </c>
      <c r="AI47" t="s">
        <v>19</v>
      </c>
      <c r="AJ47" t="s">
        <v>19</v>
      </c>
      <c r="AK47" t="s">
        <v>19</v>
      </c>
      <c r="AL47">
        <v>4</v>
      </c>
      <c r="AM47">
        <v>3</v>
      </c>
      <c r="AN47">
        <v>1</v>
      </c>
      <c r="AO47">
        <v>5</v>
      </c>
      <c r="AP47">
        <v>4</v>
      </c>
      <c r="AQ47">
        <v>0</v>
      </c>
      <c r="AR47" t="s">
        <v>19</v>
      </c>
      <c r="AS47" t="s">
        <v>19</v>
      </c>
      <c r="AT47" t="s">
        <v>19</v>
      </c>
      <c r="AU47">
        <v>2</v>
      </c>
      <c r="AV47">
        <v>2</v>
      </c>
      <c r="AW47" t="s">
        <v>19</v>
      </c>
      <c r="AX47">
        <v>28</v>
      </c>
      <c r="AY47">
        <v>24</v>
      </c>
      <c r="AZ47">
        <v>4</v>
      </c>
    </row>
    <row r="48" spans="1:52">
      <c r="A48" t="s">
        <v>887</v>
      </c>
      <c r="B48">
        <v>71</v>
      </c>
      <c r="C48">
        <v>59</v>
      </c>
      <c r="D48">
        <v>12</v>
      </c>
      <c r="E48">
        <v>50</v>
      </c>
      <c r="F48">
        <v>41</v>
      </c>
      <c r="G48">
        <v>9</v>
      </c>
      <c r="H48">
        <v>27</v>
      </c>
      <c r="I48">
        <v>25</v>
      </c>
      <c r="J48">
        <v>2</v>
      </c>
      <c r="K48">
        <v>2</v>
      </c>
      <c r="L48">
        <v>2</v>
      </c>
      <c r="M48" t="s">
        <v>19</v>
      </c>
      <c r="N48">
        <v>1</v>
      </c>
      <c r="O48">
        <v>1</v>
      </c>
      <c r="P48" t="s">
        <v>19</v>
      </c>
      <c r="Q48">
        <v>9</v>
      </c>
      <c r="R48">
        <v>8</v>
      </c>
      <c r="S48">
        <v>1</v>
      </c>
      <c r="T48">
        <v>3</v>
      </c>
      <c r="U48">
        <v>2</v>
      </c>
      <c r="V48">
        <v>1</v>
      </c>
      <c r="W48">
        <v>2</v>
      </c>
      <c r="X48">
        <v>2</v>
      </c>
      <c r="Y48">
        <v>1</v>
      </c>
      <c r="Z48">
        <v>2</v>
      </c>
      <c r="AA48">
        <v>2</v>
      </c>
      <c r="AB48" t="s">
        <v>19</v>
      </c>
      <c r="AC48">
        <v>1</v>
      </c>
      <c r="AD48">
        <v>1</v>
      </c>
      <c r="AE48" t="s">
        <v>19</v>
      </c>
      <c r="AF48">
        <v>1</v>
      </c>
      <c r="AG48">
        <v>1</v>
      </c>
      <c r="AH48" t="s">
        <v>19</v>
      </c>
      <c r="AI48" t="s">
        <v>19</v>
      </c>
      <c r="AJ48" t="s">
        <v>19</v>
      </c>
      <c r="AK48" t="s">
        <v>19</v>
      </c>
      <c r="AL48">
        <v>1</v>
      </c>
      <c r="AM48">
        <v>1</v>
      </c>
      <c r="AN48" t="s">
        <v>19</v>
      </c>
      <c r="AO48" t="s">
        <v>19</v>
      </c>
      <c r="AP48" t="s">
        <v>19</v>
      </c>
      <c r="AQ48" t="s">
        <v>19</v>
      </c>
      <c r="AR48" t="s">
        <v>19</v>
      </c>
      <c r="AS48" t="s">
        <v>19</v>
      </c>
      <c r="AT48" t="s">
        <v>19</v>
      </c>
      <c r="AU48" t="s">
        <v>19</v>
      </c>
      <c r="AV48" t="s">
        <v>19</v>
      </c>
      <c r="AW48" t="s">
        <v>19</v>
      </c>
      <c r="AX48">
        <v>3</v>
      </c>
      <c r="AY48">
        <v>3</v>
      </c>
      <c r="AZ48">
        <v>1</v>
      </c>
    </row>
    <row r="49" spans="1:52">
      <c r="A49" t="s">
        <v>886</v>
      </c>
      <c r="B49" t="s">
        <v>19</v>
      </c>
      <c r="C49" t="s">
        <v>19</v>
      </c>
      <c r="D49" t="s">
        <v>19</v>
      </c>
      <c r="E49" t="s">
        <v>19</v>
      </c>
      <c r="F49" t="s">
        <v>19</v>
      </c>
      <c r="G49" t="s">
        <v>19</v>
      </c>
      <c r="H49" t="s">
        <v>19</v>
      </c>
      <c r="I49" t="s">
        <v>19</v>
      </c>
      <c r="J49" t="s">
        <v>19</v>
      </c>
      <c r="K49" t="s">
        <v>19</v>
      </c>
      <c r="L49" t="s">
        <v>19</v>
      </c>
      <c r="M49" t="s">
        <v>19</v>
      </c>
      <c r="N49" t="s">
        <v>19</v>
      </c>
      <c r="O49" t="s">
        <v>19</v>
      </c>
      <c r="P49" t="s">
        <v>19</v>
      </c>
      <c r="Q49" t="s">
        <v>19</v>
      </c>
      <c r="R49" t="s">
        <v>19</v>
      </c>
      <c r="S49" t="s">
        <v>19</v>
      </c>
      <c r="T49" t="s">
        <v>19</v>
      </c>
      <c r="U49" t="s">
        <v>19</v>
      </c>
      <c r="V49" t="s">
        <v>19</v>
      </c>
      <c r="W49" t="s">
        <v>19</v>
      </c>
      <c r="X49" t="s">
        <v>19</v>
      </c>
      <c r="Y49" t="s">
        <v>19</v>
      </c>
      <c r="Z49" t="s">
        <v>19</v>
      </c>
      <c r="AA49" t="s">
        <v>19</v>
      </c>
      <c r="AB49" t="s">
        <v>19</v>
      </c>
      <c r="AC49" t="s">
        <v>19</v>
      </c>
      <c r="AD49" t="s">
        <v>19</v>
      </c>
      <c r="AE49" t="s">
        <v>19</v>
      </c>
      <c r="AF49" t="s">
        <v>19</v>
      </c>
      <c r="AG49" t="s">
        <v>19</v>
      </c>
      <c r="AH49" t="s">
        <v>19</v>
      </c>
      <c r="AI49" t="s">
        <v>19</v>
      </c>
      <c r="AJ49" t="s">
        <v>19</v>
      </c>
      <c r="AK49" t="s">
        <v>19</v>
      </c>
      <c r="AL49" t="s">
        <v>19</v>
      </c>
      <c r="AM49" t="s">
        <v>19</v>
      </c>
      <c r="AN49" t="s">
        <v>19</v>
      </c>
      <c r="AO49" t="s">
        <v>19</v>
      </c>
      <c r="AP49" t="s">
        <v>19</v>
      </c>
      <c r="AQ49" t="s">
        <v>19</v>
      </c>
      <c r="AR49" t="s">
        <v>19</v>
      </c>
      <c r="AS49" t="s">
        <v>19</v>
      </c>
      <c r="AT49" t="s">
        <v>19</v>
      </c>
      <c r="AU49" t="s">
        <v>19</v>
      </c>
      <c r="AV49" t="s">
        <v>19</v>
      </c>
      <c r="AW49" t="s">
        <v>19</v>
      </c>
      <c r="AX49" t="s">
        <v>19</v>
      </c>
      <c r="AY49" t="s">
        <v>19</v>
      </c>
      <c r="AZ49" t="s">
        <v>19</v>
      </c>
    </row>
    <row r="50" spans="1:52">
      <c r="A50" t="s">
        <v>885</v>
      </c>
      <c r="B50">
        <v>149</v>
      </c>
      <c r="C50">
        <v>120</v>
      </c>
      <c r="D50">
        <v>29</v>
      </c>
      <c r="E50">
        <v>100</v>
      </c>
      <c r="F50">
        <v>79</v>
      </c>
      <c r="G50">
        <v>21</v>
      </c>
      <c r="H50">
        <v>48</v>
      </c>
      <c r="I50">
        <v>43</v>
      </c>
      <c r="J50">
        <v>5</v>
      </c>
      <c r="K50">
        <v>8</v>
      </c>
      <c r="L50">
        <v>8</v>
      </c>
      <c r="M50" t="s">
        <v>19</v>
      </c>
      <c r="N50">
        <v>1</v>
      </c>
      <c r="O50">
        <v>1</v>
      </c>
      <c r="P50" t="s">
        <v>19</v>
      </c>
      <c r="Q50">
        <v>8</v>
      </c>
      <c r="R50">
        <v>6</v>
      </c>
      <c r="S50">
        <v>1</v>
      </c>
      <c r="T50">
        <v>10</v>
      </c>
      <c r="U50">
        <v>9</v>
      </c>
      <c r="V50">
        <v>2</v>
      </c>
      <c r="W50">
        <v>5</v>
      </c>
      <c r="X50">
        <v>4</v>
      </c>
      <c r="Y50">
        <v>1</v>
      </c>
      <c r="Z50">
        <v>7</v>
      </c>
      <c r="AA50">
        <v>6</v>
      </c>
      <c r="AB50">
        <v>1</v>
      </c>
      <c r="AC50" t="s">
        <v>19</v>
      </c>
      <c r="AD50" t="s">
        <v>19</v>
      </c>
      <c r="AE50" t="s">
        <v>19</v>
      </c>
      <c r="AF50" t="s">
        <v>19</v>
      </c>
      <c r="AG50" t="s">
        <v>19</v>
      </c>
      <c r="AH50" t="s">
        <v>19</v>
      </c>
      <c r="AI50" t="s">
        <v>19</v>
      </c>
      <c r="AJ50" t="s">
        <v>19</v>
      </c>
      <c r="AK50" t="s">
        <v>19</v>
      </c>
      <c r="AL50">
        <v>3</v>
      </c>
      <c r="AM50">
        <v>3</v>
      </c>
      <c r="AN50">
        <v>1</v>
      </c>
      <c r="AO50">
        <v>4</v>
      </c>
      <c r="AP50">
        <v>4</v>
      </c>
      <c r="AQ50" t="s">
        <v>19</v>
      </c>
      <c r="AR50" t="s">
        <v>19</v>
      </c>
      <c r="AS50" t="s">
        <v>19</v>
      </c>
      <c r="AT50" t="s">
        <v>19</v>
      </c>
      <c r="AU50" t="s">
        <v>19</v>
      </c>
      <c r="AV50" t="s">
        <v>19</v>
      </c>
      <c r="AW50" t="s">
        <v>19</v>
      </c>
      <c r="AX50">
        <v>11</v>
      </c>
      <c r="AY50">
        <v>8</v>
      </c>
      <c r="AZ50">
        <v>4</v>
      </c>
    </row>
    <row r="51" spans="1:52">
      <c r="A51" t="s">
        <v>884</v>
      </c>
      <c r="B51">
        <v>128</v>
      </c>
      <c r="C51">
        <v>97</v>
      </c>
      <c r="D51">
        <v>31</v>
      </c>
      <c r="E51">
        <v>87</v>
      </c>
      <c r="F51">
        <v>66</v>
      </c>
      <c r="G51">
        <v>21</v>
      </c>
      <c r="H51">
        <v>26</v>
      </c>
      <c r="I51">
        <v>23</v>
      </c>
      <c r="J51">
        <v>3</v>
      </c>
      <c r="K51">
        <v>5</v>
      </c>
      <c r="L51">
        <v>4</v>
      </c>
      <c r="M51">
        <v>1</v>
      </c>
      <c r="N51" t="s">
        <v>19</v>
      </c>
      <c r="O51" t="s">
        <v>19</v>
      </c>
      <c r="P51" t="s">
        <v>19</v>
      </c>
      <c r="Q51">
        <v>4</v>
      </c>
      <c r="R51">
        <v>2</v>
      </c>
      <c r="S51">
        <v>2</v>
      </c>
      <c r="T51">
        <v>10</v>
      </c>
      <c r="U51">
        <v>8</v>
      </c>
      <c r="V51">
        <v>2</v>
      </c>
      <c r="W51">
        <v>5</v>
      </c>
      <c r="X51">
        <v>5</v>
      </c>
      <c r="Y51" t="s">
        <v>19</v>
      </c>
      <c r="Z51">
        <v>5</v>
      </c>
      <c r="AA51">
        <v>4</v>
      </c>
      <c r="AB51">
        <v>1</v>
      </c>
      <c r="AC51">
        <v>0</v>
      </c>
      <c r="AD51" t="s">
        <v>19</v>
      </c>
      <c r="AE51">
        <v>0</v>
      </c>
      <c r="AF51">
        <v>1</v>
      </c>
      <c r="AG51">
        <v>1</v>
      </c>
      <c r="AH51" t="s">
        <v>19</v>
      </c>
      <c r="AI51" t="s">
        <v>19</v>
      </c>
      <c r="AJ51" t="s">
        <v>19</v>
      </c>
      <c r="AK51" t="s">
        <v>19</v>
      </c>
      <c r="AL51">
        <v>1</v>
      </c>
      <c r="AM51">
        <v>1</v>
      </c>
      <c r="AN51">
        <v>0</v>
      </c>
      <c r="AO51">
        <v>3</v>
      </c>
      <c r="AP51">
        <v>3</v>
      </c>
      <c r="AQ51">
        <v>1</v>
      </c>
      <c r="AR51" t="s">
        <v>19</v>
      </c>
      <c r="AS51" t="s">
        <v>19</v>
      </c>
      <c r="AT51" t="s">
        <v>19</v>
      </c>
      <c r="AU51" t="s">
        <v>19</v>
      </c>
      <c r="AV51" t="s">
        <v>19</v>
      </c>
      <c r="AW51" t="s">
        <v>19</v>
      </c>
      <c r="AX51">
        <v>13</v>
      </c>
      <c r="AY51">
        <v>9</v>
      </c>
      <c r="AZ51">
        <v>3</v>
      </c>
    </row>
    <row r="52" spans="1:52">
      <c r="A52" t="s">
        <v>883</v>
      </c>
      <c r="B52" t="s">
        <v>19</v>
      </c>
      <c r="C52" t="s">
        <v>19</v>
      </c>
      <c r="D52" t="s">
        <v>19</v>
      </c>
      <c r="E52" t="s">
        <v>19</v>
      </c>
      <c r="F52" t="s">
        <v>19</v>
      </c>
      <c r="G52" t="s">
        <v>19</v>
      </c>
      <c r="H52" t="s">
        <v>19</v>
      </c>
      <c r="I52" t="s">
        <v>19</v>
      </c>
      <c r="J52" t="s">
        <v>19</v>
      </c>
      <c r="K52" t="s">
        <v>19</v>
      </c>
      <c r="L52" t="s">
        <v>19</v>
      </c>
      <c r="M52" t="s">
        <v>19</v>
      </c>
      <c r="N52" t="s">
        <v>19</v>
      </c>
      <c r="O52" t="s">
        <v>19</v>
      </c>
      <c r="P52" t="s">
        <v>19</v>
      </c>
      <c r="Q52" t="s">
        <v>19</v>
      </c>
      <c r="R52" t="s">
        <v>19</v>
      </c>
      <c r="S52" t="s">
        <v>19</v>
      </c>
      <c r="T52" t="s">
        <v>19</v>
      </c>
      <c r="U52" t="s">
        <v>19</v>
      </c>
      <c r="V52" t="s">
        <v>19</v>
      </c>
      <c r="W52" t="s">
        <v>19</v>
      </c>
      <c r="X52" t="s">
        <v>19</v>
      </c>
      <c r="Y52" t="s">
        <v>19</v>
      </c>
      <c r="Z52" t="s">
        <v>19</v>
      </c>
      <c r="AA52" t="s">
        <v>19</v>
      </c>
      <c r="AB52" t="s">
        <v>19</v>
      </c>
      <c r="AC52" t="s">
        <v>19</v>
      </c>
      <c r="AD52" t="s">
        <v>19</v>
      </c>
      <c r="AE52" t="s">
        <v>19</v>
      </c>
      <c r="AF52" t="s">
        <v>19</v>
      </c>
      <c r="AG52" t="s">
        <v>19</v>
      </c>
      <c r="AH52" t="s">
        <v>19</v>
      </c>
      <c r="AI52" t="s">
        <v>19</v>
      </c>
      <c r="AJ52" t="s">
        <v>19</v>
      </c>
      <c r="AK52" t="s">
        <v>19</v>
      </c>
      <c r="AL52" t="s">
        <v>19</v>
      </c>
      <c r="AM52" t="s">
        <v>19</v>
      </c>
      <c r="AN52" t="s">
        <v>19</v>
      </c>
      <c r="AO52" t="s">
        <v>19</v>
      </c>
      <c r="AP52" t="s">
        <v>19</v>
      </c>
      <c r="AQ52" t="s">
        <v>19</v>
      </c>
      <c r="AR52" t="s">
        <v>19</v>
      </c>
      <c r="AS52" t="s">
        <v>19</v>
      </c>
      <c r="AT52" t="s">
        <v>19</v>
      </c>
      <c r="AU52" t="s">
        <v>19</v>
      </c>
      <c r="AV52" t="s">
        <v>19</v>
      </c>
      <c r="AW52" t="s">
        <v>19</v>
      </c>
      <c r="AX52" t="s">
        <v>19</v>
      </c>
      <c r="AY52" t="s">
        <v>19</v>
      </c>
      <c r="AZ52" t="s">
        <v>19</v>
      </c>
    </row>
    <row r="53" spans="1:52">
      <c r="A53" t="s">
        <v>882</v>
      </c>
      <c r="B53">
        <v>253</v>
      </c>
      <c r="C53">
        <v>228</v>
      </c>
      <c r="D53">
        <v>25</v>
      </c>
      <c r="E53">
        <v>157</v>
      </c>
      <c r="F53">
        <v>143</v>
      </c>
      <c r="G53">
        <v>13</v>
      </c>
      <c r="H53">
        <v>72</v>
      </c>
      <c r="I53">
        <v>68</v>
      </c>
      <c r="J53">
        <v>4</v>
      </c>
      <c r="K53">
        <v>10</v>
      </c>
      <c r="L53">
        <v>10</v>
      </c>
      <c r="M53">
        <v>0</v>
      </c>
      <c r="N53" t="s">
        <v>19</v>
      </c>
      <c r="O53" t="s">
        <v>19</v>
      </c>
      <c r="P53" t="s">
        <v>19</v>
      </c>
      <c r="Q53">
        <v>13</v>
      </c>
      <c r="R53">
        <v>11</v>
      </c>
      <c r="S53">
        <v>2</v>
      </c>
      <c r="T53">
        <v>12</v>
      </c>
      <c r="U53">
        <v>11</v>
      </c>
      <c r="V53">
        <v>1</v>
      </c>
      <c r="W53">
        <v>11</v>
      </c>
      <c r="X53">
        <v>10</v>
      </c>
      <c r="Y53">
        <v>0</v>
      </c>
      <c r="Z53">
        <v>8</v>
      </c>
      <c r="AA53">
        <v>8</v>
      </c>
      <c r="AB53" t="s">
        <v>19</v>
      </c>
      <c r="AC53">
        <v>1</v>
      </c>
      <c r="AD53">
        <v>1</v>
      </c>
      <c r="AE53" t="s">
        <v>19</v>
      </c>
      <c r="AF53" t="s">
        <v>19</v>
      </c>
      <c r="AG53" t="s">
        <v>19</v>
      </c>
      <c r="AH53" t="s">
        <v>19</v>
      </c>
      <c r="AI53" t="s">
        <v>19</v>
      </c>
      <c r="AJ53" t="s">
        <v>19</v>
      </c>
      <c r="AK53" t="s">
        <v>19</v>
      </c>
      <c r="AL53">
        <v>4</v>
      </c>
      <c r="AM53">
        <v>4</v>
      </c>
      <c r="AN53" t="s">
        <v>19</v>
      </c>
      <c r="AO53">
        <v>2</v>
      </c>
      <c r="AP53">
        <v>2</v>
      </c>
      <c r="AQ53" t="s">
        <v>19</v>
      </c>
      <c r="AR53" t="s">
        <v>19</v>
      </c>
      <c r="AS53" t="s">
        <v>19</v>
      </c>
      <c r="AT53" t="s">
        <v>19</v>
      </c>
      <c r="AU53">
        <v>1</v>
      </c>
      <c r="AV53">
        <v>1</v>
      </c>
      <c r="AW53" t="s">
        <v>19</v>
      </c>
      <c r="AX53">
        <v>43</v>
      </c>
      <c r="AY53">
        <v>35</v>
      </c>
      <c r="AZ53">
        <v>9</v>
      </c>
    </row>
    <row r="54" spans="1:52">
      <c r="A54" t="s">
        <v>881</v>
      </c>
      <c r="B54">
        <v>53</v>
      </c>
      <c r="C54">
        <v>50</v>
      </c>
      <c r="D54">
        <v>3</v>
      </c>
      <c r="E54">
        <v>37</v>
      </c>
      <c r="F54">
        <v>35</v>
      </c>
      <c r="G54">
        <v>3</v>
      </c>
      <c r="H54">
        <v>11</v>
      </c>
      <c r="I54">
        <v>11</v>
      </c>
      <c r="J54">
        <v>1</v>
      </c>
      <c r="K54">
        <v>2</v>
      </c>
      <c r="L54">
        <v>2</v>
      </c>
      <c r="M54" t="s">
        <v>19</v>
      </c>
      <c r="N54" t="s">
        <v>19</v>
      </c>
      <c r="O54" t="s">
        <v>19</v>
      </c>
      <c r="P54" t="s">
        <v>19</v>
      </c>
      <c r="Q54">
        <v>3</v>
      </c>
      <c r="R54">
        <v>3</v>
      </c>
      <c r="S54" t="s">
        <v>19</v>
      </c>
      <c r="T54">
        <v>1</v>
      </c>
      <c r="U54">
        <v>1</v>
      </c>
      <c r="V54">
        <v>0</v>
      </c>
      <c r="W54">
        <v>3</v>
      </c>
      <c r="X54">
        <v>3</v>
      </c>
      <c r="Y54" t="s">
        <v>19</v>
      </c>
      <c r="Z54">
        <v>2</v>
      </c>
      <c r="AA54">
        <v>2</v>
      </c>
      <c r="AB54" t="s">
        <v>19</v>
      </c>
      <c r="AC54">
        <v>1</v>
      </c>
      <c r="AD54">
        <v>1</v>
      </c>
      <c r="AE54" t="s">
        <v>19</v>
      </c>
      <c r="AF54" t="s">
        <v>19</v>
      </c>
      <c r="AG54" t="s">
        <v>19</v>
      </c>
      <c r="AH54" t="s">
        <v>19</v>
      </c>
      <c r="AI54" t="s">
        <v>19</v>
      </c>
      <c r="AJ54" t="s">
        <v>19</v>
      </c>
      <c r="AK54" t="s">
        <v>19</v>
      </c>
      <c r="AL54">
        <v>1</v>
      </c>
      <c r="AM54">
        <v>1</v>
      </c>
      <c r="AN54" t="s">
        <v>19</v>
      </c>
      <c r="AO54" t="s">
        <v>19</v>
      </c>
      <c r="AP54" t="s">
        <v>19</v>
      </c>
      <c r="AQ54" t="s">
        <v>19</v>
      </c>
      <c r="AR54" t="s">
        <v>19</v>
      </c>
      <c r="AS54" t="s">
        <v>19</v>
      </c>
      <c r="AT54" t="s">
        <v>19</v>
      </c>
      <c r="AU54" t="s">
        <v>19</v>
      </c>
      <c r="AV54" t="s">
        <v>19</v>
      </c>
      <c r="AW54" t="s">
        <v>19</v>
      </c>
      <c r="AX54">
        <v>5</v>
      </c>
      <c r="AY54">
        <v>5</v>
      </c>
      <c r="AZ54">
        <v>0</v>
      </c>
    </row>
    <row r="55" spans="1:52">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c r="AT55" t="s">
        <v>789</v>
      </c>
      <c r="AU55" t="s">
        <v>789</v>
      </c>
      <c r="AV55" t="s">
        <v>789</v>
      </c>
      <c r="AW55" t="s">
        <v>789</v>
      </c>
      <c r="AX55" t="s">
        <v>789</v>
      </c>
      <c r="AY55" t="s">
        <v>789</v>
      </c>
      <c r="AZ55" t="s">
        <v>789</v>
      </c>
    </row>
    <row r="56" spans="1:52">
      <c r="A56" t="s">
        <v>880</v>
      </c>
      <c r="B56">
        <v>11</v>
      </c>
      <c r="C56">
        <v>10</v>
      </c>
      <c r="D56">
        <v>1</v>
      </c>
      <c r="E56">
        <v>7</v>
      </c>
      <c r="F56">
        <v>7</v>
      </c>
      <c r="G56">
        <v>0</v>
      </c>
      <c r="H56">
        <v>5</v>
      </c>
      <c r="I56">
        <v>5</v>
      </c>
      <c r="J56" t="s">
        <v>19</v>
      </c>
      <c r="K56">
        <v>1</v>
      </c>
      <c r="L56">
        <v>1</v>
      </c>
      <c r="M56" t="s">
        <v>19</v>
      </c>
      <c r="N56" t="s">
        <v>19</v>
      </c>
      <c r="O56" t="s">
        <v>19</v>
      </c>
      <c r="P56" t="s">
        <v>19</v>
      </c>
      <c r="Q56" t="s">
        <v>19</v>
      </c>
      <c r="R56" t="s">
        <v>19</v>
      </c>
      <c r="S56" t="s">
        <v>19</v>
      </c>
      <c r="T56">
        <v>1</v>
      </c>
      <c r="U56">
        <v>1</v>
      </c>
      <c r="V56">
        <v>0</v>
      </c>
      <c r="W56">
        <v>0</v>
      </c>
      <c r="X56">
        <v>0</v>
      </c>
      <c r="Y56" t="s">
        <v>19</v>
      </c>
      <c r="Z56">
        <v>1</v>
      </c>
      <c r="AA56">
        <v>0</v>
      </c>
      <c r="AB56">
        <v>0</v>
      </c>
      <c r="AC56" t="s">
        <v>19</v>
      </c>
      <c r="AD56" t="s">
        <v>19</v>
      </c>
      <c r="AE56" t="s">
        <v>19</v>
      </c>
      <c r="AF56" t="s">
        <v>19</v>
      </c>
      <c r="AG56" t="s">
        <v>19</v>
      </c>
      <c r="AH56" t="s">
        <v>19</v>
      </c>
      <c r="AI56" t="s">
        <v>19</v>
      </c>
      <c r="AJ56" t="s">
        <v>19</v>
      </c>
      <c r="AK56" t="s">
        <v>19</v>
      </c>
      <c r="AL56" t="s">
        <v>19</v>
      </c>
      <c r="AM56" t="s">
        <v>19</v>
      </c>
      <c r="AN56" t="s">
        <v>19</v>
      </c>
      <c r="AO56">
        <v>1</v>
      </c>
      <c r="AP56">
        <v>0</v>
      </c>
      <c r="AQ56">
        <v>0</v>
      </c>
      <c r="AR56" t="s">
        <v>19</v>
      </c>
      <c r="AS56" t="s">
        <v>19</v>
      </c>
      <c r="AT56" t="s">
        <v>19</v>
      </c>
      <c r="AU56" t="s">
        <v>19</v>
      </c>
      <c r="AV56" t="s">
        <v>19</v>
      </c>
      <c r="AW56" t="s">
        <v>19</v>
      </c>
      <c r="AX56">
        <v>1</v>
      </c>
      <c r="AY56">
        <v>1</v>
      </c>
      <c r="AZ56" t="s">
        <v>19</v>
      </c>
    </row>
    <row r="57" spans="1:52">
      <c r="A57" t="s">
        <v>879</v>
      </c>
      <c r="B57" t="s">
        <v>19</v>
      </c>
      <c r="C57" t="s">
        <v>19</v>
      </c>
      <c r="D57" t="s">
        <v>19</v>
      </c>
      <c r="E57" t="s">
        <v>19</v>
      </c>
      <c r="F57" t="s">
        <v>19</v>
      </c>
      <c r="G57" t="s">
        <v>19</v>
      </c>
      <c r="H57" t="s">
        <v>19</v>
      </c>
      <c r="I57" t="s">
        <v>19</v>
      </c>
      <c r="J57" t="s">
        <v>19</v>
      </c>
      <c r="K57" t="s">
        <v>19</v>
      </c>
      <c r="L57" t="s">
        <v>19</v>
      </c>
      <c r="M57" t="s">
        <v>19</v>
      </c>
      <c r="N57" t="s">
        <v>19</v>
      </c>
      <c r="O57" t="s">
        <v>19</v>
      </c>
      <c r="P57" t="s">
        <v>19</v>
      </c>
      <c r="Q57" t="s">
        <v>19</v>
      </c>
      <c r="R57" t="s">
        <v>19</v>
      </c>
      <c r="S57" t="s">
        <v>19</v>
      </c>
      <c r="T57" t="s">
        <v>19</v>
      </c>
      <c r="U57" t="s">
        <v>19</v>
      </c>
      <c r="V57" t="s">
        <v>19</v>
      </c>
      <c r="W57" t="s">
        <v>19</v>
      </c>
      <c r="X57" t="s">
        <v>19</v>
      </c>
      <c r="Y57" t="s">
        <v>19</v>
      </c>
      <c r="Z57" t="s">
        <v>19</v>
      </c>
      <c r="AA57" t="s">
        <v>19</v>
      </c>
      <c r="AB57" t="s">
        <v>19</v>
      </c>
      <c r="AC57" t="s">
        <v>19</v>
      </c>
      <c r="AD57" t="s">
        <v>19</v>
      </c>
      <c r="AE57" t="s">
        <v>19</v>
      </c>
      <c r="AF57" t="s">
        <v>19</v>
      </c>
      <c r="AG57" t="s">
        <v>19</v>
      </c>
      <c r="AH57" t="s">
        <v>19</v>
      </c>
      <c r="AI57" t="s">
        <v>19</v>
      </c>
      <c r="AJ57" t="s">
        <v>19</v>
      </c>
      <c r="AK57" t="s">
        <v>19</v>
      </c>
      <c r="AL57" t="s">
        <v>19</v>
      </c>
      <c r="AM57" t="s">
        <v>19</v>
      </c>
      <c r="AN57" t="s">
        <v>19</v>
      </c>
      <c r="AO57" t="s">
        <v>19</v>
      </c>
      <c r="AP57" t="s">
        <v>19</v>
      </c>
      <c r="AQ57" t="s">
        <v>19</v>
      </c>
      <c r="AR57" t="s">
        <v>19</v>
      </c>
      <c r="AS57" t="s">
        <v>19</v>
      </c>
      <c r="AT57" t="s">
        <v>19</v>
      </c>
      <c r="AU57" t="s">
        <v>19</v>
      </c>
      <c r="AV57" t="s">
        <v>19</v>
      </c>
      <c r="AW57" t="s">
        <v>19</v>
      </c>
      <c r="AX57" t="s">
        <v>19</v>
      </c>
      <c r="AY57" t="s">
        <v>19</v>
      </c>
      <c r="AZ57" t="s">
        <v>19</v>
      </c>
    </row>
    <row r="58" spans="1:52">
      <c r="A58" t="s">
        <v>878</v>
      </c>
      <c r="B58">
        <v>12</v>
      </c>
      <c r="C58">
        <v>8</v>
      </c>
      <c r="D58">
        <v>4</v>
      </c>
      <c r="E58">
        <v>7</v>
      </c>
      <c r="F58">
        <v>6</v>
      </c>
      <c r="G58">
        <v>1</v>
      </c>
      <c r="H58">
        <v>1</v>
      </c>
      <c r="I58">
        <v>1</v>
      </c>
      <c r="J58">
        <v>0</v>
      </c>
      <c r="K58">
        <v>1</v>
      </c>
      <c r="L58">
        <v>0</v>
      </c>
      <c r="M58">
        <v>1</v>
      </c>
      <c r="N58" t="s">
        <v>19</v>
      </c>
      <c r="O58" t="s">
        <v>19</v>
      </c>
      <c r="P58" t="s">
        <v>19</v>
      </c>
      <c r="Q58">
        <v>1</v>
      </c>
      <c r="R58">
        <v>1</v>
      </c>
      <c r="S58">
        <v>0</v>
      </c>
      <c r="T58">
        <v>1</v>
      </c>
      <c r="U58" t="s">
        <v>19</v>
      </c>
      <c r="V58">
        <v>1</v>
      </c>
      <c r="W58">
        <v>1</v>
      </c>
      <c r="X58">
        <v>1</v>
      </c>
      <c r="Y58" t="s">
        <v>19</v>
      </c>
      <c r="Z58">
        <v>0</v>
      </c>
      <c r="AA58" t="s">
        <v>19</v>
      </c>
      <c r="AB58">
        <v>0</v>
      </c>
      <c r="AC58" t="s">
        <v>19</v>
      </c>
      <c r="AD58" t="s">
        <v>19</v>
      </c>
      <c r="AE58" t="s">
        <v>19</v>
      </c>
      <c r="AF58" t="s">
        <v>19</v>
      </c>
      <c r="AG58" t="s">
        <v>19</v>
      </c>
      <c r="AH58" t="s">
        <v>19</v>
      </c>
      <c r="AI58" t="s">
        <v>19</v>
      </c>
      <c r="AJ58" t="s">
        <v>19</v>
      </c>
      <c r="AK58" t="s">
        <v>19</v>
      </c>
      <c r="AL58">
        <v>0</v>
      </c>
      <c r="AM58" t="s">
        <v>19</v>
      </c>
      <c r="AN58">
        <v>0</v>
      </c>
      <c r="AO58" t="s">
        <v>19</v>
      </c>
      <c r="AP58" t="s">
        <v>19</v>
      </c>
      <c r="AQ58" t="s">
        <v>19</v>
      </c>
      <c r="AR58" t="s">
        <v>19</v>
      </c>
      <c r="AS58" t="s">
        <v>19</v>
      </c>
      <c r="AT58" t="s">
        <v>19</v>
      </c>
      <c r="AU58" t="s">
        <v>19</v>
      </c>
      <c r="AV58" t="s">
        <v>19</v>
      </c>
      <c r="AW58" t="s">
        <v>19</v>
      </c>
      <c r="AX58">
        <v>0</v>
      </c>
      <c r="AY58">
        <v>0</v>
      </c>
      <c r="AZ58" t="s">
        <v>19</v>
      </c>
    </row>
    <row r="59" spans="1:52">
      <c r="A59" t="s">
        <v>877</v>
      </c>
      <c r="B59">
        <v>15</v>
      </c>
      <c r="C59">
        <v>6</v>
      </c>
      <c r="D59">
        <v>9</v>
      </c>
      <c r="E59">
        <v>10</v>
      </c>
      <c r="F59">
        <v>4</v>
      </c>
      <c r="G59">
        <v>6</v>
      </c>
      <c r="H59">
        <v>1</v>
      </c>
      <c r="I59" t="s">
        <v>19</v>
      </c>
      <c r="J59">
        <v>1</v>
      </c>
      <c r="K59">
        <v>1</v>
      </c>
      <c r="L59">
        <v>1</v>
      </c>
      <c r="M59">
        <v>0</v>
      </c>
      <c r="N59" t="s">
        <v>19</v>
      </c>
      <c r="O59" t="s">
        <v>19</v>
      </c>
      <c r="P59" t="s">
        <v>19</v>
      </c>
      <c r="Q59">
        <v>2</v>
      </c>
      <c r="R59">
        <v>1</v>
      </c>
      <c r="S59">
        <v>1</v>
      </c>
      <c r="T59">
        <v>0</v>
      </c>
      <c r="U59" t="s">
        <v>19</v>
      </c>
      <c r="V59">
        <v>0</v>
      </c>
      <c r="W59">
        <v>0</v>
      </c>
      <c r="X59" t="s">
        <v>19</v>
      </c>
      <c r="Y59">
        <v>0</v>
      </c>
      <c r="Z59">
        <v>1</v>
      </c>
      <c r="AA59" t="s">
        <v>19</v>
      </c>
      <c r="AB59">
        <v>1</v>
      </c>
      <c r="AC59" t="s">
        <v>19</v>
      </c>
      <c r="AD59" t="s">
        <v>19</v>
      </c>
      <c r="AE59" t="s">
        <v>19</v>
      </c>
      <c r="AF59" t="s">
        <v>19</v>
      </c>
      <c r="AG59" t="s">
        <v>19</v>
      </c>
      <c r="AH59" t="s">
        <v>19</v>
      </c>
      <c r="AI59" t="s">
        <v>19</v>
      </c>
      <c r="AJ59" t="s">
        <v>19</v>
      </c>
      <c r="AK59" t="s">
        <v>19</v>
      </c>
      <c r="AL59">
        <v>1</v>
      </c>
      <c r="AM59" t="s">
        <v>19</v>
      </c>
      <c r="AN59">
        <v>1</v>
      </c>
      <c r="AO59" t="s">
        <v>19</v>
      </c>
      <c r="AP59" t="s">
        <v>19</v>
      </c>
      <c r="AQ59" t="s">
        <v>19</v>
      </c>
      <c r="AR59" t="s">
        <v>19</v>
      </c>
      <c r="AS59" t="s">
        <v>19</v>
      </c>
      <c r="AT59" t="s">
        <v>19</v>
      </c>
      <c r="AU59" t="s">
        <v>19</v>
      </c>
      <c r="AV59" t="s">
        <v>19</v>
      </c>
      <c r="AW59" t="s">
        <v>19</v>
      </c>
      <c r="AX59">
        <v>0</v>
      </c>
      <c r="AY59">
        <v>0</v>
      </c>
      <c r="AZ59" t="s">
        <v>19</v>
      </c>
    </row>
    <row r="60" spans="1:52">
      <c r="A60" t="s">
        <v>876</v>
      </c>
      <c r="B60">
        <v>9</v>
      </c>
      <c r="C60">
        <v>8</v>
      </c>
      <c r="D60">
        <v>1</v>
      </c>
      <c r="E60">
        <v>6</v>
      </c>
      <c r="F60">
        <v>5</v>
      </c>
      <c r="G60">
        <v>1</v>
      </c>
      <c r="H60" t="s">
        <v>19</v>
      </c>
      <c r="I60" t="s">
        <v>19</v>
      </c>
      <c r="J60" t="s">
        <v>19</v>
      </c>
      <c r="K60">
        <v>1</v>
      </c>
      <c r="L60">
        <v>1</v>
      </c>
      <c r="M60" t="s">
        <v>19</v>
      </c>
      <c r="N60" t="s">
        <v>19</v>
      </c>
      <c r="O60" t="s">
        <v>19</v>
      </c>
      <c r="P60" t="s">
        <v>19</v>
      </c>
      <c r="Q60">
        <v>1</v>
      </c>
      <c r="R60">
        <v>1</v>
      </c>
      <c r="S60" t="s">
        <v>19</v>
      </c>
      <c r="T60">
        <v>0</v>
      </c>
      <c r="U60" t="s">
        <v>19</v>
      </c>
      <c r="V60">
        <v>0</v>
      </c>
      <c r="W60">
        <v>1</v>
      </c>
      <c r="X60">
        <v>1</v>
      </c>
      <c r="Y60" t="s">
        <v>19</v>
      </c>
      <c r="Z60">
        <v>0</v>
      </c>
      <c r="AA60" t="s">
        <v>19</v>
      </c>
      <c r="AB60">
        <v>0</v>
      </c>
      <c r="AC60" t="s">
        <v>19</v>
      </c>
      <c r="AD60" t="s">
        <v>19</v>
      </c>
      <c r="AE60" t="s">
        <v>19</v>
      </c>
      <c r="AF60" t="s">
        <v>19</v>
      </c>
      <c r="AG60" t="s">
        <v>19</v>
      </c>
      <c r="AH60" t="s">
        <v>19</v>
      </c>
      <c r="AI60" t="s">
        <v>19</v>
      </c>
      <c r="AJ60" t="s">
        <v>19</v>
      </c>
      <c r="AK60" t="s">
        <v>19</v>
      </c>
      <c r="AL60" t="s">
        <v>19</v>
      </c>
      <c r="AM60" t="s">
        <v>19</v>
      </c>
      <c r="AN60" t="s">
        <v>19</v>
      </c>
      <c r="AO60">
        <v>0</v>
      </c>
      <c r="AP60" t="s">
        <v>19</v>
      </c>
      <c r="AQ60">
        <v>0</v>
      </c>
      <c r="AR60" t="s">
        <v>19</v>
      </c>
      <c r="AS60" t="s">
        <v>19</v>
      </c>
      <c r="AT60" t="s">
        <v>19</v>
      </c>
      <c r="AU60" t="s">
        <v>19</v>
      </c>
      <c r="AV60" t="s">
        <v>19</v>
      </c>
      <c r="AW60" t="s">
        <v>19</v>
      </c>
      <c r="AX60" t="s">
        <v>19</v>
      </c>
      <c r="AY60" t="s">
        <v>19</v>
      </c>
      <c r="AZ60" t="s">
        <v>19</v>
      </c>
    </row>
    <row r="61" spans="1:52">
      <c r="A61" t="s">
        <v>875</v>
      </c>
      <c r="B61" t="s">
        <v>19</v>
      </c>
      <c r="C61" t="s">
        <v>19</v>
      </c>
      <c r="D61" t="s">
        <v>19</v>
      </c>
      <c r="E61" t="s">
        <v>19</v>
      </c>
      <c r="F61" t="s">
        <v>19</v>
      </c>
      <c r="G61" t="s">
        <v>19</v>
      </c>
      <c r="H61" t="s">
        <v>19</v>
      </c>
      <c r="I61" t="s">
        <v>19</v>
      </c>
      <c r="J61" t="s">
        <v>19</v>
      </c>
      <c r="K61" t="s">
        <v>19</v>
      </c>
      <c r="L61" t="s">
        <v>19</v>
      </c>
      <c r="M61" t="s">
        <v>19</v>
      </c>
      <c r="N61" t="s">
        <v>19</v>
      </c>
      <c r="O61" t="s">
        <v>19</v>
      </c>
      <c r="P61" t="s">
        <v>19</v>
      </c>
      <c r="Q61" t="s">
        <v>19</v>
      </c>
      <c r="R61" t="s">
        <v>19</v>
      </c>
      <c r="S61" t="s">
        <v>19</v>
      </c>
      <c r="T61" t="s">
        <v>19</v>
      </c>
      <c r="U61" t="s">
        <v>19</v>
      </c>
      <c r="V61" t="s">
        <v>19</v>
      </c>
      <c r="W61" t="s">
        <v>19</v>
      </c>
      <c r="X61" t="s">
        <v>19</v>
      </c>
      <c r="Y61" t="s">
        <v>19</v>
      </c>
      <c r="Z61" t="s">
        <v>19</v>
      </c>
      <c r="AA61" t="s">
        <v>19</v>
      </c>
      <c r="AB61" t="s">
        <v>19</v>
      </c>
      <c r="AC61" t="s">
        <v>19</v>
      </c>
      <c r="AD61" t="s">
        <v>19</v>
      </c>
      <c r="AE61" t="s">
        <v>19</v>
      </c>
      <c r="AF61" t="s">
        <v>19</v>
      </c>
      <c r="AG61" t="s">
        <v>19</v>
      </c>
      <c r="AH61" t="s">
        <v>19</v>
      </c>
      <c r="AI61" t="s">
        <v>19</v>
      </c>
      <c r="AJ61" t="s">
        <v>19</v>
      </c>
      <c r="AK61" t="s">
        <v>19</v>
      </c>
      <c r="AL61" t="s">
        <v>19</v>
      </c>
      <c r="AM61" t="s">
        <v>19</v>
      </c>
      <c r="AN61" t="s">
        <v>19</v>
      </c>
      <c r="AO61" t="s">
        <v>19</v>
      </c>
      <c r="AP61" t="s">
        <v>19</v>
      </c>
      <c r="AQ61" t="s">
        <v>19</v>
      </c>
      <c r="AR61" t="s">
        <v>19</v>
      </c>
      <c r="AS61" t="s">
        <v>19</v>
      </c>
      <c r="AT61" t="s">
        <v>19</v>
      </c>
      <c r="AU61" t="s">
        <v>19</v>
      </c>
      <c r="AV61" t="s">
        <v>19</v>
      </c>
      <c r="AW61" t="s">
        <v>19</v>
      </c>
      <c r="AX61" t="s">
        <v>19</v>
      </c>
      <c r="AY61" t="s">
        <v>19</v>
      </c>
      <c r="AZ61" t="s">
        <v>19</v>
      </c>
    </row>
    <row r="62" spans="1:52">
      <c r="A62" t="s">
        <v>874</v>
      </c>
      <c r="B62" t="s">
        <v>19</v>
      </c>
      <c r="C62" t="s">
        <v>19</v>
      </c>
      <c r="D62" t="s">
        <v>19</v>
      </c>
      <c r="E62" t="s">
        <v>19</v>
      </c>
      <c r="F62" t="s">
        <v>19</v>
      </c>
      <c r="G62" t="s">
        <v>19</v>
      </c>
      <c r="H62" t="s">
        <v>19</v>
      </c>
      <c r="I62" t="s">
        <v>19</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t="s">
        <v>19</v>
      </c>
      <c r="AA62" t="s">
        <v>19</v>
      </c>
      <c r="AB62" t="s">
        <v>19</v>
      </c>
      <c r="AC62" t="s">
        <v>19</v>
      </c>
      <c r="AD62" t="s">
        <v>19</v>
      </c>
      <c r="AE62" t="s">
        <v>19</v>
      </c>
      <c r="AF62" t="s">
        <v>19</v>
      </c>
      <c r="AG62" t="s">
        <v>19</v>
      </c>
      <c r="AH62" t="s">
        <v>19</v>
      </c>
      <c r="AI62" t="s">
        <v>19</v>
      </c>
      <c r="AJ62" t="s">
        <v>19</v>
      </c>
      <c r="AK62" t="s">
        <v>19</v>
      </c>
      <c r="AL62" t="s">
        <v>19</v>
      </c>
      <c r="AM62" t="s">
        <v>19</v>
      </c>
      <c r="AN62" t="s">
        <v>19</v>
      </c>
      <c r="AO62" t="s">
        <v>19</v>
      </c>
      <c r="AP62" t="s">
        <v>19</v>
      </c>
      <c r="AQ62" t="s">
        <v>19</v>
      </c>
      <c r="AR62" t="s">
        <v>19</v>
      </c>
      <c r="AS62" t="s">
        <v>19</v>
      </c>
      <c r="AT62" t="s">
        <v>19</v>
      </c>
      <c r="AU62" t="s">
        <v>19</v>
      </c>
      <c r="AV62" t="s">
        <v>19</v>
      </c>
      <c r="AW62" t="s">
        <v>19</v>
      </c>
      <c r="AX62" t="s">
        <v>19</v>
      </c>
      <c r="AY62" t="s">
        <v>19</v>
      </c>
      <c r="AZ62" t="s">
        <v>19</v>
      </c>
    </row>
    <row r="63" spans="1:52">
      <c r="A63" t="s">
        <v>873</v>
      </c>
      <c r="B63">
        <v>21</v>
      </c>
      <c r="C63">
        <v>20</v>
      </c>
      <c r="D63">
        <v>1</v>
      </c>
      <c r="E63">
        <v>16</v>
      </c>
      <c r="F63">
        <v>16</v>
      </c>
      <c r="G63" t="s">
        <v>19</v>
      </c>
      <c r="H63">
        <v>11</v>
      </c>
      <c r="I63">
        <v>11</v>
      </c>
      <c r="J63" t="s">
        <v>19</v>
      </c>
      <c r="K63">
        <v>1</v>
      </c>
      <c r="L63">
        <v>1</v>
      </c>
      <c r="M63" t="s">
        <v>19</v>
      </c>
      <c r="N63" t="s">
        <v>19</v>
      </c>
      <c r="O63" t="s">
        <v>19</v>
      </c>
      <c r="P63" t="s">
        <v>19</v>
      </c>
      <c r="Q63">
        <v>1</v>
      </c>
      <c r="R63">
        <v>1</v>
      </c>
      <c r="S63" t="s">
        <v>19</v>
      </c>
      <c r="T63">
        <v>1</v>
      </c>
      <c r="U63">
        <v>1</v>
      </c>
      <c r="V63">
        <v>1</v>
      </c>
      <c r="W63">
        <v>1</v>
      </c>
      <c r="X63">
        <v>1</v>
      </c>
      <c r="Y63" t="s">
        <v>19</v>
      </c>
      <c r="Z63">
        <v>1</v>
      </c>
      <c r="AA63">
        <v>1</v>
      </c>
      <c r="AB63" t="s">
        <v>19</v>
      </c>
      <c r="AC63" t="s">
        <v>19</v>
      </c>
      <c r="AD63" t="s">
        <v>19</v>
      </c>
      <c r="AE63" t="s">
        <v>19</v>
      </c>
      <c r="AF63" t="s">
        <v>19</v>
      </c>
      <c r="AG63" t="s">
        <v>19</v>
      </c>
      <c r="AH63" t="s">
        <v>19</v>
      </c>
      <c r="AI63" t="s">
        <v>19</v>
      </c>
      <c r="AJ63" t="s">
        <v>19</v>
      </c>
      <c r="AK63" t="s">
        <v>19</v>
      </c>
      <c r="AL63">
        <v>1</v>
      </c>
      <c r="AM63">
        <v>1</v>
      </c>
      <c r="AN63" t="s">
        <v>19</v>
      </c>
      <c r="AO63">
        <v>1</v>
      </c>
      <c r="AP63">
        <v>1</v>
      </c>
      <c r="AQ63" t="s">
        <v>19</v>
      </c>
      <c r="AR63" t="s">
        <v>19</v>
      </c>
      <c r="AS63" t="s">
        <v>19</v>
      </c>
      <c r="AT63" t="s">
        <v>19</v>
      </c>
      <c r="AU63" t="s">
        <v>19</v>
      </c>
      <c r="AV63" t="s">
        <v>19</v>
      </c>
      <c r="AW63" t="s">
        <v>19</v>
      </c>
      <c r="AX63">
        <v>1</v>
      </c>
      <c r="AY63">
        <v>1</v>
      </c>
      <c r="AZ63">
        <v>1</v>
      </c>
    </row>
    <row r="64" spans="1:52">
      <c r="A64" t="s">
        <v>872</v>
      </c>
      <c r="B64">
        <v>75</v>
      </c>
      <c r="C64">
        <v>72</v>
      </c>
      <c r="D64">
        <v>3</v>
      </c>
      <c r="E64">
        <v>52</v>
      </c>
      <c r="F64">
        <v>51</v>
      </c>
      <c r="G64">
        <v>1</v>
      </c>
      <c r="H64">
        <v>29</v>
      </c>
      <c r="I64">
        <v>28</v>
      </c>
      <c r="J64">
        <v>1</v>
      </c>
      <c r="K64">
        <v>5</v>
      </c>
      <c r="L64">
        <v>5</v>
      </c>
      <c r="M64" t="s">
        <v>19</v>
      </c>
      <c r="N64" t="s">
        <v>19</v>
      </c>
      <c r="O64" t="s">
        <v>19</v>
      </c>
      <c r="P64" t="s">
        <v>19</v>
      </c>
      <c r="Q64">
        <v>7</v>
      </c>
      <c r="R64">
        <v>6</v>
      </c>
      <c r="S64">
        <v>1</v>
      </c>
      <c r="T64">
        <v>1</v>
      </c>
      <c r="U64">
        <v>0</v>
      </c>
      <c r="V64">
        <v>1</v>
      </c>
      <c r="W64">
        <v>4</v>
      </c>
      <c r="X64">
        <v>4</v>
      </c>
      <c r="Y64" t="s">
        <v>19</v>
      </c>
      <c r="Z64">
        <v>4</v>
      </c>
      <c r="AA64">
        <v>4</v>
      </c>
      <c r="AB64">
        <v>1</v>
      </c>
      <c r="AC64" t="s">
        <v>19</v>
      </c>
      <c r="AD64" t="s">
        <v>19</v>
      </c>
      <c r="AE64" t="s">
        <v>19</v>
      </c>
      <c r="AF64" t="s">
        <v>19</v>
      </c>
      <c r="AG64" t="s">
        <v>19</v>
      </c>
      <c r="AH64" t="s">
        <v>19</v>
      </c>
      <c r="AI64" t="s">
        <v>19</v>
      </c>
      <c r="AJ64" t="s">
        <v>19</v>
      </c>
      <c r="AK64" t="s">
        <v>19</v>
      </c>
      <c r="AL64">
        <v>4</v>
      </c>
      <c r="AM64">
        <v>4</v>
      </c>
      <c r="AN64">
        <v>1</v>
      </c>
      <c r="AO64" t="s">
        <v>19</v>
      </c>
      <c r="AP64" t="s">
        <v>19</v>
      </c>
      <c r="AQ64" t="s">
        <v>19</v>
      </c>
      <c r="AR64" t="s">
        <v>19</v>
      </c>
      <c r="AS64" t="s">
        <v>19</v>
      </c>
      <c r="AT64" t="s">
        <v>19</v>
      </c>
      <c r="AU64" t="s">
        <v>19</v>
      </c>
      <c r="AV64" t="s">
        <v>19</v>
      </c>
      <c r="AW64" t="s">
        <v>19</v>
      </c>
      <c r="AX64">
        <v>3</v>
      </c>
      <c r="AY64">
        <v>3</v>
      </c>
      <c r="AZ64" t="s">
        <v>19</v>
      </c>
    </row>
    <row r="65" spans="1:52">
      <c r="A65" t="s">
        <v>871</v>
      </c>
      <c r="B65">
        <v>102</v>
      </c>
      <c r="C65">
        <v>84</v>
      </c>
      <c r="D65">
        <v>18</v>
      </c>
      <c r="E65">
        <v>69</v>
      </c>
      <c r="F65">
        <v>55</v>
      </c>
      <c r="G65">
        <v>14</v>
      </c>
      <c r="H65">
        <v>24</v>
      </c>
      <c r="I65">
        <v>21</v>
      </c>
      <c r="J65">
        <v>3</v>
      </c>
      <c r="K65">
        <v>5</v>
      </c>
      <c r="L65">
        <v>5</v>
      </c>
      <c r="M65" t="s">
        <v>19</v>
      </c>
      <c r="N65" t="s">
        <v>19</v>
      </c>
      <c r="O65" t="s">
        <v>19</v>
      </c>
      <c r="P65" t="s">
        <v>19</v>
      </c>
      <c r="Q65">
        <v>9</v>
      </c>
      <c r="R65">
        <v>8</v>
      </c>
      <c r="S65">
        <v>1</v>
      </c>
      <c r="T65">
        <v>1</v>
      </c>
      <c r="U65" t="s">
        <v>19</v>
      </c>
      <c r="V65">
        <v>1</v>
      </c>
      <c r="W65">
        <v>5</v>
      </c>
      <c r="X65">
        <v>5</v>
      </c>
      <c r="Y65" t="s">
        <v>19</v>
      </c>
      <c r="Z65">
        <v>6</v>
      </c>
      <c r="AA65">
        <v>6</v>
      </c>
      <c r="AB65">
        <v>1</v>
      </c>
      <c r="AC65">
        <v>2</v>
      </c>
      <c r="AD65">
        <v>2</v>
      </c>
      <c r="AE65" t="s">
        <v>19</v>
      </c>
      <c r="AF65">
        <v>1</v>
      </c>
      <c r="AG65" t="s">
        <v>19</v>
      </c>
      <c r="AH65">
        <v>1</v>
      </c>
      <c r="AI65" t="s">
        <v>19</v>
      </c>
      <c r="AJ65" t="s">
        <v>19</v>
      </c>
      <c r="AK65" t="s">
        <v>19</v>
      </c>
      <c r="AL65">
        <v>3</v>
      </c>
      <c r="AM65">
        <v>3</v>
      </c>
      <c r="AN65" t="s">
        <v>19</v>
      </c>
      <c r="AO65" t="s">
        <v>19</v>
      </c>
      <c r="AP65" t="s">
        <v>19</v>
      </c>
      <c r="AQ65" t="s">
        <v>19</v>
      </c>
      <c r="AR65" t="s">
        <v>19</v>
      </c>
      <c r="AS65" t="s">
        <v>19</v>
      </c>
      <c r="AT65" t="s">
        <v>19</v>
      </c>
      <c r="AU65">
        <v>1</v>
      </c>
      <c r="AV65">
        <v>1</v>
      </c>
      <c r="AW65" t="s">
        <v>19</v>
      </c>
      <c r="AX65">
        <v>8</v>
      </c>
      <c r="AY65">
        <v>7</v>
      </c>
      <c r="AZ65">
        <v>1</v>
      </c>
    </row>
    <row r="66" spans="1:52">
      <c r="A66" t="s">
        <v>870</v>
      </c>
      <c r="B66">
        <v>69</v>
      </c>
      <c r="C66">
        <v>52</v>
      </c>
      <c r="D66">
        <v>17</v>
      </c>
      <c r="E66">
        <v>56</v>
      </c>
      <c r="F66">
        <v>42</v>
      </c>
      <c r="G66">
        <v>14</v>
      </c>
      <c r="H66">
        <v>22</v>
      </c>
      <c r="I66">
        <v>18</v>
      </c>
      <c r="J66">
        <v>4</v>
      </c>
      <c r="K66">
        <v>2</v>
      </c>
      <c r="L66">
        <v>1</v>
      </c>
      <c r="M66">
        <v>1</v>
      </c>
      <c r="N66" t="s">
        <v>19</v>
      </c>
      <c r="O66" t="s">
        <v>19</v>
      </c>
      <c r="P66" t="s">
        <v>19</v>
      </c>
      <c r="Q66">
        <v>4</v>
      </c>
      <c r="R66">
        <v>4</v>
      </c>
      <c r="S66">
        <v>1</v>
      </c>
      <c r="T66">
        <v>1</v>
      </c>
      <c r="U66">
        <v>1</v>
      </c>
      <c r="V66">
        <v>1</v>
      </c>
      <c r="W66">
        <v>2</v>
      </c>
      <c r="X66">
        <v>1</v>
      </c>
      <c r="Y66">
        <v>1</v>
      </c>
      <c r="Z66">
        <v>3</v>
      </c>
      <c r="AA66">
        <v>3</v>
      </c>
      <c r="AB66" t="s">
        <v>19</v>
      </c>
      <c r="AC66" t="s">
        <v>19</v>
      </c>
      <c r="AD66" t="s">
        <v>19</v>
      </c>
      <c r="AE66" t="s">
        <v>19</v>
      </c>
      <c r="AF66" t="s">
        <v>19</v>
      </c>
      <c r="AG66" t="s">
        <v>19</v>
      </c>
      <c r="AH66" t="s">
        <v>19</v>
      </c>
      <c r="AI66" t="s">
        <v>19</v>
      </c>
      <c r="AJ66" t="s">
        <v>19</v>
      </c>
      <c r="AK66" t="s">
        <v>19</v>
      </c>
      <c r="AL66">
        <v>1</v>
      </c>
      <c r="AM66">
        <v>1</v>
      </c>
      <c r="AN66" t="s">
        <v>19</v>
      </c>
      <c r="AO66">
        <v>3</v>
      </c>
      <c r="AP66">
        <v>3</v>
      </c>
      <c r="AQ66" t="s">
        <v>19</v>
      </c>
      <c r="AR66" t="s">
        <v>19</v>
      </c>
      <c r="AS66" t="s">
        <v>19</v>
      </c>
      <c r="AT66" t="s">
        <v>19</v>
      </c>
      <c r="AU66" t="s">
        <v>19</v>
      </c>
      <c r="AV66" t="s">
        <v>19</v>
      </c>
      <c r="AW66" t="s">
        <v>19</v>
      </c>
      <c r="AX66">
        <v>2</v>
      </c>
      <c r="AY66">
        <v>1</v>
      </c>
      <c r="AZ66">
        <v>0</v>
      </c>
    </row>
    <row r="67" spans="1:52">
      <c r="A67" t="s">
        <v>869</v>
      </c>
      <c r="B67">
        <v>143</v>
      </c>
      <c r="C67">
        <v>115</v>
      </c>
      <c r="D67">
        <v>28</v>
      </c>
      <c r="E67">
        <v>94</v>
      </c>
      <c r="F67">
        <v>75</v>
      </c>
      <c r="G67">
        <v>19</v>
      </c>
      <c r="H67">
        <v>29</v>
      </c>
      <c r="I67">
        <v>25</v>
      </c>
      <c r="J67">
        <v>4</v>
      </c>
      <c r="K67">
        <v>7</v>
      </c>
      <c r="L67">
        <v>7</v>
      </c>
      <c r="M67" t="s">
        <v>19</v>
      </c>
      <c r="N67">
        <v>3</v>
      </c>
      <c r="O67">
        <v>3</v>
      </c>
      <c r="P67" t="s">
        <v>19</v>
      </c>
      <c r="Q67">
        <v>7</v>
      </c>
      <c r="R67">
        <v>5</v>
      </c>
      <c r="S67">
        <v>1</v>
      </c>
      <c r="T67">
        <v>6</v>
      </c>
      <c r="U67">
        <v>4</v>
      </c>
      <c r="V67">
        <v>1</v>
      </c>
      <c r="W67">
        <v>8</v>
      </c>
      <c r="X67">
        <v>7</v>
      </c>
      <c r="Y67">
        <v>0</v>
      </c>
      <c r="Z67">
        <v>4</v>
      </c>
      <c r="AA67">
        <v>3</v>
      </c>
      <c r="AB67">
        <v>1</v>
      </c>
      <c r="AC67" t="s">
        <v>19</v>
      </c>
      <c r="AD67" t="s">
        <v>19</v>
      </c>
      <c r="AE67" t="s">
        <v>19</v>
      </c>
      <c r="AF67" t="s">
        <v>19</v>
      </c>
      <c r="AG67" t="s">
        <v>19</v>
      </c>
      <c r="AH67" t="s">
        <v>19</v>
      </c>
      <c r="AI67" t="s">
        <v>19</v>
      </c>
      <c r="AJ67" t="s">
        <v>19</v>
      </c>
      <c r="AK67" t="s">
        <v>19</v>
      </c>
      <c r="AL67">
        <v>1</v>
      </c>
      <c r="AM67">
        <v>1</v>
      </c>
      <c r="AN67" t="s">
        <v>19</v>
      </c>
      <c r="AO67">
        <v>0</v>
      </c>
      <c r="AP67">
        <v>0</v>
      </c>
      <c r="AQ67">
        <v>0</v>
      </c>
      <c r="AR67">
        <v>3</v>
      </c>
      <c r="AS67">
        <v>2</v>
      </c>
      <c r="AT67">
        <v>1</v>
      </c>
      <c r="AU67" t="s">
        <v>19</v>
      </c>
      <c r="AV67" t="s">
        <v>19</v>
      </c>
      <c r="AW67" t="s">
        <v>19</v>
      </c>
      <c r="AX67">
        <v>18</v>
      </c>
      <c r="AY67">
        <v>12</v>
      </c>
      <c r="AZ67">
        <v>6</v>
      </c>
    </row>
    <row r="68" spans="1:52">
      <c r="A68" t="s">
        <v>868</v>
      </c>
      <c r="B68">
        <v>59</v>
      </c>
      <c r="C68">
        <v>57</v>
      </c>
      <c r="D68">
        <v>2</v>
      </c>
      <c r="E68">
        <v>48</v>
      </c>
      <c r="F68">
        <v>47</v>
      </c>
      <c r="G68">
        <v>1</v>
      </c>
      <c r="H68" t="s">
        <v>19</v>
      </c>
      <c r="I68" t="s">
        <v>19</v>
      </c>
      <c r="J68" t="s">
        <v>19</v>
      </c>
      <c r="K68">
        <v>2</v>
      </c>
      <c r="L68">
        <v>2</v>
      </c>
      <c r="M68" t="s">
        <v>19</v>
      </c>
      <c r="N68">
        <v>1</v>
      </c>
      <c r="O68">
        <v>1</v>
      </c>
      <c r="P68" t="s">
        <v>19</v>
      </c>
      <c r="Q68">
        <v>2</v>
      </c>
      <c r="R68">
        <v>2</v>
      </c>
      <c r="S68">
        <v>0</v>
      </c>
      <c r="T68">
        <v>1</v>
      </c>
      <c r="U68">
        <v>1</v>
      </c>
      <c r="V68" t="s">
        <v>19</v>
      </c>
      <c r="W68">
        <v>2</v>
      </c>
      <c r="X68">
        <v>1</v>
      </c>
      <c r="Y68">
        <v>1</v>
      </c>
      <c r="Z68">
        <v>2</v>
      </c>
      <c r="AA68">
        <v>2</v>
      </c>
      <c r="AB68" t="s">
        <v>19</v>
      </c>
      <c r="AC68" t="s">
        <v>19</v>
      </c>
      <c r="AD68" t="s">
        <v>19</v>
      </c>
      <c r="AE68" t="s">
        <v>19</v>
      </c>
      <c r="AF68" t="s">
        <v>19</v>
      </c>
      <c r="AG68" t="s">
        <v>19</v>
      </c>
      <c r="AH68" t="s">
        <v>19</v>
      </c>
      <c r="AI68" t="s">
        <v>19</v>
      </c>
      <c r="AJ68" t="s">
        <v>19</v>
      </c>
      <c r="AK68" t="s">
        <v>19</v>
      </c>
      <c r="AL68">
        <v>1</v>
      </c>
      <c r="AM68">
        <v>1</v>
      </c>
      <c r="AN68" t="s">
        <v>19</v>
      </c>
      <c r="AO68" t="s">
        <v>19</v>
      </c>
      <c r="AP68" t="s">
        <v>19</v>
      </c>
      <c r="AQ68" t="s">
        <v>19</v>
      </c>
      <c r="AR68">
        <v>1</v>
      </c>
      <c r="AS68">
        <v>1</v>
      </c>
      <c r="AT68" t="s">
        <v>19</v>
      </c>
      <c r="AU68" t="s">
        <v>19</v>
      </c>
      <c r="AV68" t="s">
        <v>19</v>
      </c>
      <c r="AW68" t="s">
        <v>19</v>
      </c>
      <c r="AX68">
        <v>2</v>
      </c>
      <c r="AY68">
        <v>2</v>
      </c>
      <c r="AZ68" t="s">
        <v>19</v>
      </c>
    </row>
    <row r="69" spans="1:52">
      <c r="A69" t="s">
        <v>867</v>
      </c>
      <c r="B69" t="s">
        <v>19</v>
      </c>
      <c r="C69" t="s">
        <v>19</v>
      </c>
      <c r="D69" t="s">
        <v>19</v>
      </c>
      <c r="E69" t="s">
        <v>19</v>
      </c>
      <c r="F69" t="s">
        <v>19</v>
      </c>
      <c r="G69" t="s">
        <v>19</v>
      </c>
      <c r="H69" t="s">
        <v>19</v>
      </c>
      <c r="I69" t="s">
        <v>19</v>
      </c>
      <c r="J69" t="s">
        <v>19</v>
      </c>
      <c r="K69" t="s">
        <v>19</v>
      </c>
      <c r="L69" t="s">
        <v>19</v>
      </c>
      <c r="M69" t="s">
        <v>19</v>
      </c>
      <c r="N69" t="s">
        <v>19</v>
      </c>
      <c r="O69" t="s">
        <v>19</v>
      </c>
      <c r="P69" t="s">
        <v>19</v>
      </c>
      <c r="Q69" t="s">
        <v>19</v>
      </c>
      <c r="R69" t="s">
        <v>19</v>
      </c>
      <c r="S69" t="s">
        <v>19</v>
      </c>
      <c r="T69" t="s">
        <v>19</v>
      </c>
      <c r="U69" t="s">
        <v>19</v>
      </c>
      <c r="V69" t="s">
        <v>19</v>
      </c>
      <c r="W69" t="s">
        <v>19</v>
      </c>
      <c r="X69" t="s">
        <v>19</v>
      </c>
      <c r="Y69" t="s">
        <v>19</v>
      </c>
      <c r="Z69" t="s">
        <v>19</v>
      </c>
      <c r="AA69" t="s">
        <v>19</v>
      </c>
      <c r="AB69" t="s">
        <v>19</v>
      </c>
      <c r="AC69" t="s">
        <v>19</v>
      </c>
      <c r="AD69" t="s">
        <v>19</v>
      </c>
      <c r="AE69" t="s">
        <v>19</v>
      </c>
      <c r="AF69" t="s">
        <v>19</v>
      </c>
      <c r="AG69" t="s">
        <v>19</v>
      </c>
      <c r="AH69" t="s">
        <v>19</v>
      </c>
      <c r="AI69" t="s">
        <v>19</v>
      </c>
      <c r="AJ69" t="s">
        <v>19</v>
      </c>
      <c r="AK69" t="s">
        <v>19</v>
      </c>
      <c r="AL69" t="s">
        <v>19</v>
      </c>
      <c r="AM69" t="s">
        <v>19</v>
      </c>
      <c r="AN69" t="s">
        <v>19</v>
      </c>
      <c r="AO69" t="s">
        <v>19</v>
      </c>
      <c r="AP69" t="s">
        <v>19</v>
      </c>
      <c r="AQ69" t="s">
        <v>19</v>
      </c>
      <c r="AR69" t="s">
        <v>19</v>
      </c>
      <c r="AS69" t="s">
        <v>19</v>
      </c>
      <c r="AT69" t="s">
        <v>19</v>
      </c>
      <c r="AU69" t="s">
        <v>19</v>
      </c>
      <c r="AV69" t="s">
        <v>19</v>
      </c>
      <c r="AW69" t="s">
        <v>19</v>
      </c>
      <c r="AX69" t="s">
        <v>19</v>
      </c>
      <c r="AY69" t="s">
        <v>19</v>
      </c>
      <c r="AZ69" t="s">
        <v>19</v>
      </c>
    </row>
    <row r="70" spans="1:52">
      <c r="A70" t="s">
        <v>866</v>
      </c>
      <c r="B70" t="s">
        <v>19</v>
      </c>
      <c r="C70" t="s">
        <v>19</v>
      </c>
      <c r="D70" t="s">
        <v>19</v>
      </c>
      <c r="E70" t="s">
        <v>19</v>
      </c>
      <c r="F70" t="s">
        <v>19</v>
      </c>
      <c r="G70" t="s">
        <v>19</v>
      </c>
      <c r="H70" t="s">
        <v>19</v>
      </c>
      <c r="I70" t="s">
        <v>19</v>
      </c>
      <c r="J70" t="s">
        <v>19</v>
      </c>
      <c r="K70" t="s">
        <v>19</v>
      </c>
      <c r="L70" t="s">
        <v>19</v>
      </c>
      <c r="M70" t="s">
        <v>19</v>
      </c>
      <c r="N70" t="s">
        <v>19</v>
      </c>
      <c r="O70" t="s">
        <v>19</v>
      </c>
      <c r="P70" t="s">
        <v>19</v>
      </c>
      <c r="Q70" t="s">
        <v>19</v>
      </c>
      <c r="R70" t="s">
        <v>19</v>
      </c>
      <c r="S70" t="s">
        <v>19</v>
      </c>
      <c r="T70" t="s">
        <v>19</v>
      </c>
      <c r="U70" t="s">
        <v>19</v>
      </c>
      <c r="V70" t="s">
        <v>19</v>
      </c>
      <c r="W70" t="s">
        <v>19</v>
      </c>
      <c r="X70" t="s">
        <v>19</v>
      </c>
      <c r="Y70" t="s">
        <v>19</v>
      </c>
      <c r="Z70" t="s">
        <v>19</v>
      </c>
      <c r="AA70" t="s">
        <v>19</v>
      </c>
      <c r="AB70" t="s">
        <v>19</v>
      </c>
      <c r="AC70" t="s">
        <v>19</v>
      </c>
      <c r="AD70" t="s">
        <v>19</v>
      </c>
      <c r="AE70" t="s">
        <v>19</v>
      </c>
      <c r="AF70" t="s">
        <v>19</v>
      </c>
      <c r="AG70" t="s">
        <v>19</v>
      </c>
      <c r="AH70" t="s">
        <v>19</v>
      </c>
      <c r="AI70" t="s">
        <v>19</v>
      </c>
      <c r="AJ70" t="s">
        <v>19</v>
      </c>
      <c r="AK70" t="s">
        <v>19</v>
      </c>
      <c r="AL70" t="s">
        <v>19</v>
      </c>
      <c r="AM70" t="s">
        <v>19</v>
      </c>
      <c r="AN70" t="s">
        <v>19</v>
      </c>
      <c r="AO70" t="s">
        <v>19</v>
      </c>
      <c r="AP70" t="s">
        <v>19</v>
      </c>
      <c r="AQ70" t="s">
        <v>19</v>
      </c>
      <c r="AR70" t="s">
        <v>19</v>
      </c>
      <c r="AS70" t="s">
        <v>19</v>
      </c>
      <c r="AT70" t="s">
        <v>19</v>
      </c>
      <c r="AU70" t="s">
        <v>19</v>
      </c>
      <c r="AV70" t="s">
        <v>19</v>
      </c>
      <c r="AW70" t="s">
        <v>19</v>
      </c>
      <c r="AX70" t="s">
        <v>19</v>
      </c>
      <c r="AY70" t="s">
        <v>19</v>
      </c>
      <c r="AZ70" t="s">
        <v>19</v>
      </c>
    </row>
    <row r="71" spans="1:52">
      <c r="A71" t="s">
        <v>865</v>
      </c>
      <c r="B71" t="s">
        <v>19</v>
      </c>
      <c r="C71" t="s">
        <v>19</v>
      </c>
      <c r="D71" t="s">
        <v>19</v>
      </c>
      <c r="E71" t="s">
        <v>19</v>
      </c>
      <c r="F71" t="s">
        <v>19</v>
      </c>
      <c r="G71" t="s">
        <v>19</v>
      </c>
      <c r="H71" t="s">
        <v>19</v>
      </c>
      <c r="I71" t="s">
        <v>19</v>
      </c>
      <c r="J71" t="s">
        <v>19</v>
      </c>
      <c r="K71" t="s">
        <v>19</v>
      </c>
      <c r="L71" t="s">
        <v>19</v>
      </c>
      <c r="M71" t="s">
        <v>19</v>
      </c>
      <c r="N71" t="s">
        <v>19</v>
      </c>
      <c r="O71" t="s">
        <v>19</v>
      </c>
      <c r="P71" t="s">
        <v>19</v>
      </c>
      <c r="Q71" t="s">
        <v>19</v>
      </c>
      <c r="R71" t="s">
        <v>19</v>
      </c>
      <c r="S71" t="s">
        <v>19</v>
      </c>
      <c r="T71" t="s">
        <v>19</v>
      </c>
      <c r="U71" t="s">
        <v>19</v>
      </c>
      <c r="V71" t="s">
        <v>19</v>
      </c>
      <c r="W71" t="s">
        <v>19</v>
      </c>
      <c r="X71" t="s">
        <v>19</v>
      </c>
      <c r="Y71" t="s">
        <v>19</v>
      </c>
      <c r="Z71" t="s">
        <v>19</v>
      </c>
      <c r="AA71" t="s">
        <v>19</v>
      </c>
      <c r="AB71" t="s">
        <v>19</v>
      </c>
      <c r="AC71" t="s">
        <v>19</v>
      </c>
      <c r="AD71" t="s">
        <v>19</v>
      </c>
      <c r="AE71" t="s">
        <v>19</v>
      </c>
      <c r="AF71" t="s">
        <v>19</v>
      </c>
      <c r="AG71" t="s">
        <v>19</v>
      </c>
      <c r="AH71" t="s">
        <v>19</v>
      </c>
      <c r="AI71" t="s">
        <v>19</v>
      </c>
      <c r="AJ71" t="s">
        <v>19</v>
      </c>
      <c r="AK71" t="s">
        <v>19</v>
      </c>
      <c r="AL71" t="s">
        <v>19</v>
      </c>
      <c r="AM71" t="s">
        <v>19</v>
      </c>
      <c r="AN71" t="s">
        <v>19</v>
      </c>
      <c r="AO71" t="s">
        <v>19</v>
      </c>
      <c r="AP71" t="s">
        <v>19</v>
      </c>
      <c r="AQ71" t="s">
        <v>19</v>
      </c>
      <c r="AR71" t="s">
        <v>19</v>
      </c>
      <c r="AS71" t="s">
        <v>19</v>
      </c>
      <c r="AT71" t="s">
        <v>19</v>
      </c>
      <c r="AU71" t="s">
        <v>19</v>
      </c>
      <c r="AV71" t="s">
        <v>19</v>
      </c>
      <c r="AW71" t="s">
        <v>19</v>
      </c>
      <c r="AX71" t="s">
        <v>19</v>
      </c>
      <c r="AY71" t="s">
        <v>19</v>
      </c>
      <c r="AZ71" t="s">
        <v>19</v>
      </c>
    </row>
    <row r="72" spans="1:52">
      <c r="A72" t="s">
        <v>864</v>
      </c>
      <c r="B72" t="s">
        <v>19</v>
      </c>
      <c r="C72" t="s">
        <v>19</v>
      </c>
      <c r="D72" t="s">
        <v>19</v>
      </c>
      <c r="E72" t="s">
        <v>19</v>
      </c>
      <c r="F72" t="s">
        <v>19</v>
      </c>
      <c r="G72" t="s">
        <v>19</v>
      </c>
      <c r="H72" t="s">
        <v>19</v>
      </c>
      <c r="I72" t="s">
        <v>19</v>
      </c>
      <c r="J72" t="s">
        <v>19</v>
      </c>
      <c r="K72" t="s">
        <v>19</v>
      </c>
      <c r="L72" t="s">
        <v>19</v>
      </c>
      <c r="M72" t="s">
        <v>19</v>
      </c>
      <c r="N72" t="s">
        <v>19</v>
      </c>
      <c r="O72" t="s">
        <v>19</v>
      </c>
      <c r="P72" t="s">
        <v>19</v>
      </c>
      <c r="Q72" t="s">
        <v>19</v>
      </c>
      <c r="R72" t="s">
        <v>19</v>
      </c>
      <c r="S72" t="s">
        <v>19</v>
      </c>
      <c r="T72" t="s">
        <v>19</v>
      </c>
      <c r="U72" t="s">
        <v>19</v>
      </c>
      <c r="V72" t="s">
        <v>19</v>
      </c>
      <c r="W72" t="s">
        <v>19</v>
      </c>
      <c r="X72" t="s">
        <v>19</v>
      </c>
      <c r="Y72" t="s">
        <v>19</v>
      </c>
      <c r="Z72" t="s">
        <v>19</v>
      </c>
      <c r="AA72" t="s">
        <v>19</v>
      </c>
      <c r="AB72" t="s">
        <v>19</v>
      </c>
      <c r="AC72" t="s">
        <v>19</v>
      </c>
      <c r="AD72" t="s">
        <v>19</v>
      </c>
      <c r="AE72" t="s">
        <v>19</v>
      </c>
      <c r="AF72" t="s">
        <v>19</v>
      </c>
      <c r="AG72" t="s">
        <v>19</v>
      </c>
      <c r="AH72" t="s">
        <v>19</v>
      </c>
      <c r="AI72" t="s">
        <v>19</v>
      </c>
      <c r="AJ72" t="s">
        <v>19</v>
      </c>
      <c r="AK72" t="s">
        <v>19</v>
      </c>
      <c r="AL72" t="s">
        <v>19</v>
      </c>
      <c r="AM72" t="s">
        <v>19</v>
      </c>
      <c r="AN72" t="s">
        <v>19</v>
      </c>
      <c r="AO72" t="s">
        <v>19</v>
      </c>
      <c r="AP72" t="s">
        <v>19</v>
      </c>
      <c r="AQ72" t="s">
        <v>19</v>
      </c>
      <c r="AR72" t="s">
        <v>19</v>
      </c>
      <c r="AS72" t="s">
        <v>19</v>
      </c>
      <c r="AT72" t="s">
        <v>19</v>
      </c>
      <c r="AU72" t="s">
        <v>19</v>
      </c>
      <c r="AV72" t="s">
        <v>19</v>
      </c>
      <c r="AW72" t="s">
        <v>19</v>
      </c>
      <c r="AX72" t="s">
        <v>19</v>
      </c>
      <c r="AY72" t="s">
        <v>19</v>
      </c>
      <c r="AZ72" t="s">
        <v>19</v>
      </c>
    </row>
    <row r="73" spans="1:52">
      <c r="A73" t="s">
        <v>863</v>
      </c>
      <c r="B73" t="s">
        <v>19</v>
      </c>
      <c r="C73" t="s">
        <v>19</v>
      </c>
      <c r="D73" t="s">
        <v>19</v>
      </c>
      <c r="E73" t="s">
        <v>19</v>
      </c>
      <c r="F73" t="s">
        <v>19</v>
      </c>
      <c r="G73" t="s">
        <v>19</v>
      </c>
      <c r="H73" t="s">
        <v>19</v>
      </c>
      <c r="I73" t="s">
        <v>19</v>
      </c>
      <c r="J73" t="s">
        <v>19</v>
      </c>
      <c r="K73" t="s">
        <v>19</v>
      </c>
      <c r="L73" t="s">
        <v>19</v>
      </c>
      <c r="M73" t="s">
        <v>19</v>
      </c>
      <c r="N73" t="s">
        <v>19</v>
      </c>
      <c r="O73" t="s">
        <v>19</v>
      </c>
      <c r="P73" t="s">
        <v>19</v>
      </c>
      <c r="Q73" t="s">
        <v>19</v>
      </c>
      <c r="R73" t="s">
        <v>19</v>
      </c>
      <c r="S73" t="s">
        <v>19</v>
      </c>
      <c r="T73" t="s">
        <v>19</v>
      </c>
      <c r="U73" t="s">
        <v>19</v>
      </c>
      <c r="V73" t="s">
        <v>19</v>
      </c>
      <c r="W73" t="s">
        <v>19</v>
      </c>
      <c r="X73" t="s">
        <v>19</v>
      </c>
      <c r="Y73" t="s">
        <v>19</v>
      </c>
      <c r="Z73" t="s">
        <v>19</v>
      </c>
      <c r="AA73" t="s">
        <v>19</v>
      </c>
      <c r="AB73" t="s">
        <v>19</v>
      </c>
      <c r="AC73" t="s">
        <v>19</v>
      </c>
      <c r="AD73" t="s">
        <v>19</v>
      </c>
      <c r="AE73" t="s">
        <v>19</v>
      </c>
      <c r="AF73" t="s">
        <v>19</v>
      </c>
      <c r="AG73" t="s">
        <v>19</v>
      </c>
      <c r="AH73" t="s">
        <v>19</v>
      </c>
      <c r="AI73" t="s">
        <v>19</v>
      </c>
      <c r="AJ73" t="s">
        <v>19</v>
      </c>
      <c r="AK73" t="s">
        <v>19</v>
      </c>
      <c r="AL73" t="s">
        <v>19</v>
      </c>
      <c r="AM73" t="s">
        <v>19</v>
      </c>
      <c r="AN73" t="s">
        <v>19</v>
      </c>
      <c r="AO73" t="s">
        <v>19</v>
      </c>
      <c r="AP73" t="s">
        <v>19</v>
      </c>
      <c r="AQ73" t="s">
        <v>19</v>
      </c>
      <c r="AR73" t="s">
        <v>19</v>
      </c>
      <c r="AS73" t="s">
        <v>19</v>
      </c>
      <c r="AT73" t="s">
        <v>19</v>
      </c>
      <c r="AU73" t="s">
        <v>19</v>
      </c>
      <c r="AV73" t="s">
        <v>19</v>
      </c>
      <c r="AW73" t="s">
        <v>19</v>
      </c>
      <c r="AX73" t="s">
        <v>19</v>
      </c>
      <c r="AY73" t="s">
        <v>19</v>
      </c>
      <c r="AZ73" t="s">
        <v>19</v>
      </c>
    </row>
    <row r="74" spans="1:52">
      <c r="A74" t="s">
        <v>862</v>
      </c>
      <c r="B74">
        <v>35</v>
      </c>
      <c r="C74">
        <v>32</v>
      </c>
      <c r="D74">
        <v>3</v>
      </c>
      <c r="E74">
        <v>23</v>
      </c>
      <c r="F74">
        <v>21</v>
      </c>
      <c r="G74">
        <v>2</v>
      </c>
      <c r="H74">
        <v>15</v>
      </c>
      <c r="I74">
        <v>14</v>
      </c>
      <c r="J74">
        <v>1</v>
      </c>
      <c r="K74">
        <v>2</v>
      </c>
      <c r="L74">
        <v>2</v>
      </c>
      <c r="M74" t="s">
        <v>19</v>
      </c>
      <c r="N74" t="s">
        <v>19</v>
      </c>
      <c r="O74" t="s">
        <v>19</v>
      </c>
      <c r="P74" t="s">
        <v>19</v>
      </c>
      <c r="Q74" t="s">
        <v>19</v>
      </c>
      <c r="R74" t="s">
        <v>19</v>
      </c>
      <c r="S74" t="s">
        <v>19</v>
      </c>
      <c r="T74">
        <v>1</v>
      </c>
      <c r="U74">
        <v>1</v>
      </c>
      <c r="V74" t="s">
        <v>19</v>
      </c>
      <c r="W74">
        <v>2</v>
      </c>
      <c r="X74">
        <v>2</v>
      </c>
      <c r="Y74" t="s">
        <v>19</v>
      </c>
      <c r="Z74">
        <v>1</v>
      </c>
      <c r="AA74">
        <v>1</v>
      </c>
      <c r="AB74" t="s">
        <v>19</v>
      </c>
      <c r="AC74" t="s">
        <v>19</v>
      </c>
      <c r="AD74" t="s">
        <v>19</v>
      </c>
      <c r="AE74" t="s">
        <v>19</v>
      </c>
      <c r="AF74" t="s">
        <v>19</v>
      </c>
      <c r="AG74" t="s">
        <v>19</v>
      </c>
      <c r="AH74" t="s">
        <v>19</v>
      </c>
      <c r="AI74" t="s">
        <v>19</v>
      </c>
      <c r="AJ74" t="s">
        <v>19</v>
      </c>
      <c r="AK74" t="s">
        <v>19</v>
      </c>
      <c r="AL74">
        <v>1</v>
      </c>
      <c r="AM74">
        <v>1</v>
      </c>
      <c r="AN74" t="s">
        <v>19</v>
      </c>
      <c r="AO74" t="s">
        <v>19</v>
      </c>
      <c r="AP74" t="s">
        <v>19</v>
      </c>
      <c r="AQ74" t="s">
        <v>19</v>
      </c>
      <c r="AR74" t="s">
        <v>19</v>
      </c>
      <c r="AS74" t="s">
        <v>19</v>
      </c>
      <c r="AT74" t="s">
        <v>19</v>
      </c>
      <c r="AU74" t="s">
        <v>19</v>
      </c>
      <c r="AV74" t="s">
        <v>19</v>
      </c>
      <c r="AW74" t="s">
        <v>19</v>
      </c>
      <c r="AX74">
        <v>6</v>
      </c>
      <c r="AY74">
        <v>6</v>
      </c>
      <c r="AZ74">
        <v>1</v>
      </c>
    </row>
    <row r="75" spans="1:52">
      <c r="A75" t="s">
        <v>861</v>
      </c>
      <c r="B75">
        <v>18</v>
      </c>
      <c r="C75">
        <v>15</v>
      </c>
      <c r="D75">
        <v>3</v>
      </c>
      <c r="E75">
        <v>15</v>
      </c>
      <c r="F75">
        <v>13</v>
      </c>
      <c r="G75">
        <v>2</v>
      </c>
      <c r="H75">
        <v>5</v>
      </c>
      <c r="I75">
        <v>5</v>
      </c>
      <c r="J75" t="s">
        <v>19</v>
      </c>
      <c r="K75">
        <v>1</v>
      </c>
      <c r="L75">
        <v>1</v>
      </c>
      <c r="M75" t="s">
        <v>19</v>
      </c>
      <c r="N75">
        <v>1</v>
      </c>
      <c r="O75">
        <v>1</v>
      </c>
      <c r="P75" t="s">
        <v>19</v>
      </c>
      <c r="Q75">
        <v>1</v>
      </c>
      <c r="R75">
        <v>1</v>
      </c>
      <c r="S75">
        <v>1</v>
      </c>
      <c r="T75">
        <v>1</v>
      </c>
      <c r="U75">
        <v>1</v>
      </c>
      <c r="V75" t="s">
        <v>19</v>
      </c>
      <c r="W75">
        <v>0</v>
      </c>
      <c r="X75" t="s">
        <v>19</v>
      </c>
      <c r="Y75">
        <v>0</v>
      </c>
      <c r="Z75">
        <v>1</v>
      </c>
      <c r="AA75" t="s">
        <v>19</v>
      </c>
      <c r="AB75">
        <v>1</v>
      </c>
      <c r="AC75" t="s">
        <v>19</v>
      </c>
      <c r="AD75" t="s">
        <v>19</v>
      </c>
      <c r="AE75" t="s">
        <v>19</v>
      </c>
      <c r="AF75" t="s">
        <v>19</v>
      </c>
      <c r="AG75" t="s">
        <v>19</v>
      </c>
      <c r="AH75" t="s">
        <v>19</v>
      </c>
      <c r="AI75" t="s">
        <v>19</v>
      </c>
      <c r="AJ75" t="s">
        <v>19</v>
      </c>
      <c r="AK75" t="s">
        <v>19</v>
      </c>
      <c r="AL75">
        <v>1</v>
      </c>
      <c r="AM75" t="s">
        <v>19</v>
      </c>
      <c r="AN75">
        <v>1</v>
      </c>
      <c r="AO75" t="s">
        <v>19</v>
      </c>
      <c r="AP75" t="s">
        <v>19</v>
      </c>
      <c r="AQ75" t="s">
        <v>19</v>
      </c>
      <c r="AR75" t="s">
        <v>19</v>
      </c>
      <c r="AS75" t="s">
        <v>19</v>
      </c>
      <c r="AT75" t="s">
        <v>19</v>
      </c>
      <c r="AU75" t="s">
        <v>19</v>
      </c>
      <c r="AV75" t="s">
        <v>19</v>
      </c>
      <c r="AW75" t="s">
        <v>19</v>
      </c>
      <c r="AX75" t="s">
        <v>19</v>
      </c>
      <c r="AY75" t="s">
        <v>19</v>
      </c>
      <c r="AZ75" t="s">
        <v>19</v>
      </c>
    </row>
    <row r="76" spans="1:52">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c r="AT76" t="s">
        <v>789</v>
      </c>
      <c r="AU76" t="s">
        <v>789</v>
      </c>
      <c r="AV76" t="s">
        <v>789</v>
      </c>
      <c r="AW76" t="s">
        <v>789</v>
      </c>
      <c r="AX76" t="s">
        <v>789</v>
      </c>
      <c r="AY76" t="s">
        <v>789</v>
      </c>
      <c r="AZ76" t="s">
        <v>789</v>
      </c>
    </row>
    <row r="77" spans="1:52">
      <c r="A77" t="s">
        <v>859</v>
      </c>
      <c r="B77" t="s">
        <v>19</v>
      </c>
      <c r="C77" t="s">
        <v>19</v>
      </c>
      <c r="D77" t="s">
        <v>19</v>
      </c>
      <c r="E77" t="s">
        <v>19</v>
      </c>
      <c r="F77" t="s">
        <v>19</v>
      </c>
      <c r="G77" t="s">
        <v>19</v>
      </c>
      <c r="H77" t="s">
        <v>19</v>
      </c>
      <c r="I77" t="s">
        <v>19</v>
      </c>
      <c r="J77" t="s">
        <v>19</v>
      </c>
      <c r="K77" t="s">
        <v>19</v>
      </c>
      <c r="L77" t="s">
        <v>19</v>
      </c>
      <c r="M77" t="s">
        <v>19</v>
      </c>
      <c r="N77" t="s">
        <v>19</v>
      </c>
      <c r="O77" t="s">
        <v>19</v>
      </c>
      <c r="P77" t="s">
        <v>19</v>
      </c>
      <c r="Q77" t="s">
        <v>19</v>
      </c>
      <c r="R77" t="s">
        <v>19</v>
      </c>
      <c r="S77" t="s">
        <v>19</v>
      </c>
      <c r="T77" t="s">
        <v>19</v>
      </c>
      <c r="U77" t="s">
        <v>19</v>
      </c>
      <c r="V77" t="s">
        <v>19</v>
      </c>
      <c r="W77" t="s">
        <v>19</v>
      </c>
      <c r="X77" t="s">
        <v>19</v>
      </c>
      <c r="Y77" t="s">
        <v>19</v>
      </c>
      <c r="Z77" t="s">
        <v>19</v>
      </c>
      <c r="AA77" t="s">
        <v>19</v>
      </c>
      <c r="AB77" t="s">
        <v>19</v>
      </c>
      <c r="AC77" t="s">
        <v>19</v>
      </c>
      <c r="AD77" t="s">
        <v>19</v>
      </c>
      <c r="AE77" t="s">
        <v>19</v>
      </c>
      <c r="AF77" t="s">
        <v>19</v>
      </c>
      <c r="AG77" t="s">
        <v>19</v>
      </c>
      <c r="AH77" t="s">
        <v>19</v>
      </c>
      <c r="AI77" t="s">
        <v>19</v>
      </c>
      <c r="AJ77" t="s">
        <v>19</v>
      </c>
      <c r="AK77" t="s">
        <v>19</v>
      </c>
      <c r="AL77" t="s">
        <v>19</v>
      </c>
      <c r="AM77" t="s">
        <v>19</v>
      </c>
      <c r="AN77" t="s">
        <v>19</v>
      </c>
      <c r="AO77" t="s">
        <v>19</v>
      </c>
      <c r="AP77" t="s">
        <v>19</v>
      </c>
      <c r="AQ77" t="s">
        <v>19</v>
      </c>
      <c r="AR77" t="s">
        <v>19</v>
      </c>
      <c r="AS77" t="s">
        <v>19</v>
      </c>
      <c r="AT77" t="s">
        <v>19</v>
      </c>
      <c r="AU77" t="s">
        <v>19</v>
      </c>
      <c r="AV77" t="s">
        <v>19</v>
      </c>
      <c r="AW77" t="s">
        <v>19</v>
      </c>
      <c r="AX77" t="s">
        <v>19</v>
      </c>
      <c r="AY77" t="s">
        <v>19</v>
      </c>
      <c r="AZ77" t="s">
        <v>19</v>
      </c>
    </row>
    <row r="78" spans="1:52">
      <c r="A78" t="s">
        <v>858</v>
      </c>
      <c r="B78">
        <v>194</v>
      </c>
      <c r="C78">
        <v>181</v>
      </c>
      <c r="D78">
        <v>13</v>
      </c>
      <c r="E78">
        <v>149</v>
      </c>
      <c r="F78">
        <v>139</v>
      </c>
      <c r="G78">
        <v>10</v>
      </c>
      <c r="H78">
        <v>59</v>
      </c>
      <c r="I78">
        <v>59</v>
      </c>
      <c r="J78" t="s">
        <v>19</v>
      </c>
      <c r="K78">
        <v>9</v>
      </c>
      <c r="L78">
        <v>9</v>
      </c>
      <c r="M78" t="s">
        <v>19</v>
      </c>
      <c r="N78" t="s">
        <v>19</v>
      </c>
      <c r="O78" t="s">
        <v>19</v>
      </c>
      <c r="P78" t="s">
        <v>19</v>
      </c>
      <c r="Q78">
        <v>4</v>
      </c>
      <c r="R78">
        <v>3</v>
      </c>
      <c r="S78">
        <v>1</v>
      </c>
      <c r="T78">
        <v>13</v>
      </c>
      <c r="U78">
        <v>11</v>
      </c>
      <c r="V78">
        <v>2</v>
      </c>
      <c r="W78">
        <v>6</v>
      </c>
      <c r="X78">
        <v>6</v>
      </c>
      <c r="Y78" t="s">
        <v>19</v>
      </c>
      <c r="Z78">
        <v>6</v>
      </c>
      <c r="AA78">
        <v>6</v>
      </c>
      <c r="AB78">
        <v>0</v>
      </c>
      <c r="AC78" t="s">
        <v>19</v>
      </c>
      <c r="AD78" t="s">
        <v>19</v>
      </c>
      <c r="AE78" t="s">
        <v>19</v>
      </c>
      <c r="AF78" t="s">
        <v>19</v>
      </c>
      <c r="AG78" t="s">
        <v>19</v>
      </c>
      <c r="AH78" t="s">
        <v>19</v>
      </c>
      <c r="AI78" t="s">
        <v>19</v>
      </c>
      <c r="AJ78" t="s">
        <v>19</v>
      </c>
      <c r="AK78" t="s">
        <v>19</v>
      </c>
      <c r="AL78">
        <v>1</v>
      </c>
      <c r="AM78">
        <v>1</v>
      </c>
      <c r="AN78">
        <v>0</v>
      </c>
      <c r="AO78">
        <v>4</v>
      </c>
      <c r="AP78">
        <v>4</v>
      </c>
      <c r="AQ78" t="s">
        <v>19</v>
      </c>
      <c r="AR78" t="s">
        <v>19</v>
      </c>
      <c r="AS78" t="s">
        <v>19</v>
      </c>
      <c r="AT78" t="s">
        <v>19</v>
      </c>
      <c r="AU78">
        <v>1</v>
      </c>
      <c r="AV78">
        <v>1</v>
      </c>
      <c r="AW78" t="s">
        <v>19</v>
      </c>
      <c r="AX78">
        <v>7</v>
      </c>
      <c r="AY78">
        <v>6</v>
      </c>
      <c r="AZ78">
        <v>0</v>
      </c>
    </row>
    <row r="79" spans="1:52">
      <c r="A79" t="s">
        <v>857</v>
      </c>
      <c r="B79">
        <v>14</v>
      </c>
      <c r="C79">
        <v>12</v>
      </c>
      <c r="D79">
        <v>2</v>
      </c>
      <c r="E79">
        <v>10</v>
      </c>
      <c r="F79">
        <v>9</v>
      </c>
      <c r="G79">
        <v>1</v>
      </c>
      <c r="H79">
        <v>7</v>
      </c>
      <c r="I79">
        <v>7</v>
      </c>
      <c r="J79" t="s">
        <v>19</v>
      </c>
      <c r="K79">
        <v>1</v>
      </c>
      <c r="L79">
        <v>1</v>
      </c>
      <c r="M79" t="s">
        <v>19</v>
      </c>
      <c r="N79" t="s">
        <v>19</v>
      </c>
      <c r="O79" t="s">
        <v>19</v>
      </c>
      <c r="P79" t="s">
        <v>19</v>
      </c>
      <c r="Q79" t="s">
        <v>19</v>
      </c>
      <c r="R79" t="s">
        <v>19</v>
      </c>
      <c r="S79" t="s">
        <v>19</v>
      </c>
      <c r="T79" t="s">
        <v>19</v>
      </c>
      <c r="U79" t="s">
        <v>19</v>
      </c>
      <c r="V79" t="s">
        <v>19</v>
      </c>
      <c r="W79">
        <v>1</v>
      </c>
      <c r="X79">
        <v>1</v>
      </c>
      <c r="Y79" t="s">
        <v>19</v>
      </c>
      <c r="Z79">
        <v>1</v>
      </c>
      <c r="AA79">
        <v>1</v>
      </c>
      <c r="AB79" t="s">
        <v>19</v>
      </c>
      <c r="AC79" t="s">
        <v>19</v>
      </c>
      <c r="AD79" t="s">
        <v>19</v>
      </c>
      <c r="AE79" t="s">
        <v>19</v>
      </c>
      <c r="AF79" t="s">
        <v>19</v>
      </c>
      <c r="AG79" t="s">
        <v>19</v>
      </c>
      <c r="AH79" t="s">
        <v>19</v>
      </c>
      <c r="AI79" t="s">
        <v>19</v>
      </c>
      <c r="AJ79" t="s">
        <v>19</v>
      </c>
      <c r="AK79" t="s">
        <v>19</v>
      </c>
      <c r="AL79">
        <v>1</v>
      </c>
      <c r="AM79">
        <v>1</v>
      </c>
      <c r="AN79" t="s">
        <v>19</v>
      </c>
      <c r="AO79" t="s">
        <v>19</v>
      </c>
      <c r="AP79" t="s">
        <v>19</v>
      </c>
      <c r="AQ79" t="s">
        <v>19</v>
      </c>
      <c r="AR79" t="s">
        <v>19</v>
      </c>
      <c r="AS79" t="s">
        <v>19</v>
      </c>
      <c r="AT79" t="s">
        <v>19</v>
      </c>
      <c r="AU79" t="s">
        <v>19</v>
      </c>
      <c r="AV79" t="s">
        <v>19</v>
      </c>
      <c r="AW79" t="s">
        <v>19</v>
      </c>
      <c r="AX79">
        <v>3</v>
      </c>
      <c r="AY79">
        <v>1</v>
      </c>
      <c r="AZ79">
        <v>2</v>
      </c>
    </row>
    <row r="80" spans="1:52">
      <c r="A80" t="s">
        <v>856</v>
      </c>
      <c r="B80" t="s">
        <v>19</v>
      </c>
      <c r="C80" t="s">
        <v>19</v>
      </c>
      <c r="D80" t="s">
        <v>19</v>
      </c>
      <c r="E80" t="s">
        <v>19</v>
      </c>
      <c r="F80" t="s">
        <v>19</v>
      </c>
      <c r="G80" t="s">
        <v>19</v>
      </c>
      <c r="H80" t="s">
        <v>19</v>
      </c>
      <c r="I80" t="s">
        <v>19</v>
      </c>
      <c r="J80" t="s">
        <v>19</v>
      </c>
      <c r="K80" t="s">
        <v>19</v>
      </c>
      <c r="L80" t="s">
        <v>19</v>
      </c>
      <c r="M80" t="s">
        <v>19</v>
      </c>
      <c r="N80" t="s">
        <v>19</v>
      </c>
      <c r="O80" t="s">
        <v>19</v>
      </c>
      <c r="P80" t="s">
        <v>19</v>
      </c>
      <c r="Q80" t="s">
        <v>19</v>
      </c>
      <c r="R80" t="s">
        <v>19</v>
      </c>
      <c r="S80" t="s">
        <v>19</v>
      </c>
      <c r="T80" t="s">
        <v>19</v>
      </c>
      <c r="U80" t="s">
        <v>19</v>
      </c>
      <c r="V80" t="s">
        <v>19</v>
      </c>
      <c r="W80" t="s">
        <v>19</v>
      </c>
      <c r="X80" t="s">
        <v>19</v>
      </c>
      <c r="Y80" t="s">
        <v>19</v>
      </c>
      <c r="Z80" t="s">
        <v>19</v>
      </c>
      <c r="AA80" t="s">
        <v>19</v>
      </c>
      <c r="AB80" t="s">
        <v>19</v>
      </c>
      <c r="AC80" t="s">
        <v>19</v>
      </c>
      <c r="AD80" t="s">
        <v>19</v>
      </c>
      <c r="AE80" t="s">
        <v>19</v>
      </c>
      <c r="AF80" t="s">
        <v>19</v>
      </c>
      <c r="AG80" t="s">
        <v>19</v>
      </c>
      <c r="AH80" t="s">
        <v>19</v>
      </c>
      <c r="AI80" t="s">
        <v>19</v>
      </c>
      <c r="AJ80" t="s">
        <v>19</v>
      </c>
      <c r="AK80" t="s">
        <v>19</v>
      </c>
      <c r="AL80" t="s">
        <v>19</v>
      </c>
      <c r="AM80" t="s">
        <v>19</v>
      </c>
      <c r="AN80" t="s">
        <v>19</v>
      </c>
      <c r="AO80" t="s">
        <v>19</v>
      </c>
      <c r="AP80" t="s">
        <v>19</v>
      </c>
      <c r="AQ80" t="s">
        <v>19</v>
      </c>
      <c r="AR80" t="s">
        <v>19</v>
      </c>
      <c r="AS80" t="s">
        <v>19</v>
      </c>
      <c r="AT80" t="s">
        <v>19</v>
      </c>
      <c r="AU80" t="s">
        <v>19</v>
      </c>
      <c r="AV80" t="s">
        <v>19</v>
      </c>
      <c r="AW80" t="s">
        <v>19</v>
      </c>
      <c r="AX80" t="s">
        <v>19</v>
      </c>
      <c r="AY80" t="s">
        <v>19</v>
      </c>
      <c r="AZ80" t="s">
        <v>19</v>
      </c>
    </row>
    <row r="81" spans="1:52">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row>
    <row r="82" spans="1:52">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row>
    <row r="83" spans="1:52">
      <c r="A83" t="s">
        <v>853</v>
      </c>
      <c r="B83">
        <v>13</v>
      </c>
      <c r="C83">
        <v>13</v>
      </c>
      <c r="D83" t="s">
        <v>19</v>
      </c>
      <c r="E83">
        <v>8</v>
      </c>
      <c r="F83">
        <v>8</v>
      </c>
      <c r="G83" t="s">
        <v>19</v>
      </c>
      <c r="H83">
        <v>6</v>
      </c>
      <c r="I83">
        <v>6</v>
      </c>
      <c r="J83" t="s">
        <v>19</v>
      </c>
      <c r="K83">
        <v>1</v>
      </c>
      <c r="L83">
        <v>1</v>
      </c>
      <c r="M83" t="s">
        <v>19</v>
      </c>
      <c r="N83" t="s">
        <v>19</v>
      </c>
      <c r="O83" t="s">
        <v>19</v>
      </c>
      <c r="P83" t="s">
        <v>19</v>
      </c>
      <c r="Q83">
        <v>2</v>
      </c>
      <c r="R83">
        <v>2</v>
      </c>
      <c r="S83" t="s">
        <v>19</v>
      </c>
      <c r="T83">
        <v>3</v>
      </c>
      <c r="U83">
        <v>3</v>
      </c>
      <c r="V83" t="s">
        <v>19</v>
      </c>
      <c r="W83">
        <v>1</v>
      </c>
      <c r="X83">
        <v>1</v>
      </c>
      <c r="Y83" t="s">
        <v>19</v>
      </c>
      <c r="Z83" t="s">
        <v>19</v>
      </c>
      <c r="AA83" t="s">
        <v>19</v>
      </c>
      <c r="AB83" t="s">
        <v>19</v>
      </c>
      <c r="AC83" t="s">
        <v>19</v>
      </c>
      <c r="AD83" t="s">
        <v>19</v>
      </c>
      <c r="AE83" t="s">
        <v>19</v>
      </c>
      <c r="AF83" t="s">
        <v>19</v>
      </c>
      <c r="AG83" t="s">
        <v>19</v>
      </c>
      <c r="AH83" t="s">
        <v>19</v>
      </c>
      <c r="AI83" t="s">
        <v>19</v>
      </c>
      <c r="AJ83" t="s">
        <v>19</v>
      </c>
      <c r="AK83" t="s">
        <v>19</v>
      </c>
      <c r="AL83" t="s">
        <v>19</v>
      </c>
      <c r="AM83" t="s">
        <v>19</v>
      </c>
      <c r="AN83" t="s">
        <v>19</v>
      </c>
      <c r="AO83" t="s">
        <v>19</v>
      </c>
      <c r="AP83" t="s">
        <v>19</v>
      </c>
      <c r="AQ83" t="s">
        <v>19</v>
      </c>
      <c r="AR83" t="s">
        <v>19</v>
      </c>
      <c r="AS83" t="s">
        <v>19</v>
      </c>
      <c r="AT83" t="s">
        <v>19</v>
      </c>
      <c r="AU83" t="s">
        <v>19</v>
      </c>
      <c r="AV83" t="s">
        <v>19</v>
      </c>
      <c r="AW83" t="s">
        <v>19</v>
      </c>
      <c r="AX83" t="s">
        <v>19</v>
      </c>
      <c r="AY83" t="s">
        <v>19</v>
      </c>
      <c r="AZ83" t="s">
        <v>19</v>
      </c>
    </row>
    <row r="84" spans="1:52">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c r="AI84" t="s">
        <v>19</v>
      </c>
      <c r="AJ84" t="s">
        <v>19</v>
      </c>
      <c r="AK84" t="s">
        <v>19</v>
      </c>
      <c r="AL84" t="s">
        <v>19</v>
      </c>
      <c r="AM84" t="s">
        <v>19</v>
      </c>
      <c r="AN84" t="s">
        <v>19</v>
      </c>
      <c r="AO84" t="s">
        <v>19</v>
      </c>
      <c r="AP84" t="s">
        <v>19</v>
      </c>
      <c r="AQ84" t="s">
        <v>19</v>
      </c>
      <c r="AR84" t="s">
        <v>19</v>
      </c>
      <c r="AS84" t="s">
        <v>19</v>
      </c>
      <c r="AT84" t="s">
        <v>19</v>
      </c>
      <c r="AU84" t="s">
        <v>19</v>
      </c>
      <c r="AV84" t="s">
        <v>19</v>
      </c>
      <c r="AW84" t="s">
        <v>19</v>
      </c>
      <c r="AX84" t="s">
        <v>19</v>
      </c>
      <c r="AY84" t="s">
        <v>19</v>
      </c>
      <c r="AZ84" t="s">
        <v>19</v>
      </c>
    </row>
    <row r="85" spans="1:52">
      <c r="A85" t="s">
        <v>851</v>
      </c>
      <c r="B85" t="s">
        <v>19</v>
      </c>
      <c r="C85" t="s">
        <v>19</v>
      </c>
      <c r="D85" t="s">
        <v>19</v>
      </c>
      <c r="E85" t="s">
        <v>19</v>
      </c>
      <c r="F85" t="s">
        <v>19</v>
      </c>
      <c r="G85" t="s">
        <v>19</v>
      </c>
      <c r="H85" t="s">
        <v>19</v>
      </c>
      <c r="I85" t="s">
        <v>19</v>
      </c>
      <c r="J85" t="s">
        <v>19</v>
      </c>
      <c r="K85" t="s">
        <v>19</v>
      </c>
      <c r="L85" t="s">
        <v>19</v>
      </c>
      <c r="M85" t="s">
        <v>19</v>
      </c>
      <c r="N85" t="s">
        <v>19</v>
      </c>
      <c r="O85" t="s">
        <v>19</v>
      </c>
      <c r="P85" t="s">
        <v>19</v>
      </c>
      <c r="Q85" t="s">
        <v>19</v>
      </c>
      <c r="R85" t="s">
        <v>19</v>
      </c>
      <c r="S85" t="s">
        <v>19</v>
      </c>
      <c r="T85" t="s">
        <v>19</v>
      </c>
      <c r="U85" t="s">
        <v>19</v>
      </c>
      <c r="V85" t="s">
        <v>19</v>
      </c>
      <c r="W85" t="s">
        <v>19</v>
      </c>
      <c r="X85" t="s">
        <v>19</v>
      </c>
      <c r="Y85" t="s">
        <v>19</v>
      </c>
      <c r="Z85" t="s">
        <v>19</v>
      </c>
      <c r="AA85" t="s">
        <v>19</v>
      </c>
      <c r="AB85" t="s">
        <v>19</v>
      </c>
      <c r="AC85" t="s">
        <v>19</v>
      </c>
      <c r="AD85" t="s">
        <v>19</v>
      </c>
      <c r="AE85" t="s">
        <v>19</v>
      </c>
      <c r="AF85" t="s">
        <v>19</v>
      </c>
      <c r="AG85" t="s">
        <v>19</v>
      </c>
      <c r="AH85" t="s">
        <v>19</v>
      </c>
      <c r="AI85" t="s">
        <v>19</v>
      </c>
      <c r="AJ85" t="s">
        <v>19</v>
      </c>
      <c r="AK85" t="s">
        <v>19</v>
      </c>
      <c r="AL85" t="s">
        <v>19</v>
      </c>
      <c r="AM85" t="s">
        <v>19</v>
      </c>
      <c r="AN85" t="s">
        <v>19</v>
      </c>
      <c r="AO85" t="s">
        <v>19</v>
      </c>
      <c r="AP85" t="s">
        <v>19</v>
      </c>
      <c r="AQ85" t="s">
        <v>19</v>
      </c>
      <c r="AR85" t="s">
        <v>19</v>
      </c>
      <c r="AS85" t="s">
        <v>19</v>
      </c>
      <c r="AT85" t="s">
        <v>19</v>
      </c>
      <c r="AU85" t="s">
        <v>19</v>
      </c>
      <c r="AV85" t="s">
        <v>19</v>
      </c>
      <c r="AW85" t="s">
        <v>19</v>
      </c>
      <c r="AX85" t="s">
        <v>19</v>
      </c>
      <c r="AY85" t="s">
        <v>19</v>
      </c>
      <c r="AZ85" t="s">
        <v>19</v>
      </c>
    </row>
    <row r="86" spans="1:52">
      <c r="A86" t="s">
        <v>850</v>
      </c>
      <c r="B86" t="s">
        <v>19</v>
      </c>
      <c r="C86" t="s">
        <v>19</v>
      </c>
      <c r="D86" t="s">
        <v>19</v>
      </c>
      <c r="E86" t="s">
        <v>19</v>
      </c>
      <c r="F86" t="s">
        <v>19</v>
      </c>
      <c r="G86" t="s">
        <v>19</v>
      </c>
      <c r="H86" t="s">
        <v>19</v>
      </c>
      <c r="I86" t="s">
        <v>19</v>
      </c>
      <c r="J86" t="s">
        <v>19</v>
      </c>
      <c r="K86" t="s">
        <v>19</v>
      </c>
      <c r="L86" t="s">
        <v>19</v>
      </c>
      <c r="M86" t="s">
        <v>19</v>
      </c>
      <c r="N86" t="s">
        <v>19</v>
      </c>
      <c r="O86" t="s">
        <v>19</v>
      </c>
      <c r="P86" t="s">
        <v>19</v>
      </c>
      <c r="Q86" t="s">
        <v>19</v>
      </c>
      <c r="R86" t="s">
        <v>19</v>
      </c>
      <c r="S86" t="s">
        <v>19</v>
      </c>
      <c r="T86" t="s">
        <v>19</v>
      </c>
      <c r="U86" t="s">
        <v>19</v>
      </c>
      <c r="V86" t="s">
        <v>19</v>
      </c>
      <c r="W86" t="s">
        <v>19</v>
      </c>
      <c r="X86" t="s">
        <v>19</v>
      </c>
      <c r="Y86" t="s">
        <v>19</v>
      </c>
      <c r="Z86" t="s">
        <v>19</v>
      </c>
      <c r="AA86" t="s">
        <v>19</v>
      </c>
      <c r="AB86" t="s">
        <v>19</v>
      </c>
      <c r="AC86" t="s">
        <v>19</v>
      </c>
      <c r="AD86" t="s">
        <v>19</v>
      </c>
      <c r="AE86" t="s">
        <v>19</v>
      </c>
      <c r="AF86" t="s">
        <v>19</v>
      </c>
      <c r="AG86" t="s">
        <v>19</v>
      </c>
      <c r="AH86" t="s">
        <v>19</v>
      </c>
      <c r="AI86" t="s">
        <v>19</v>
      </c>
      <c r="AJ86" t="s">
        <v>19</v>
      </c>
      <c r="AK86" t="s">
        <v>19</v>
      </c>
      <c r="AL86" t="s">
        <v>19</v>
      </c>
      <c r="AM86" t="s">
        <v>19</v>
      </c>
      <c r="AN86" t="s">
        <v>19</v>
      </c>
      <c r="AO86" t="s">
        <v>19</v>
      </c>
      <c r="AP86" t="s">
        <v>19</v>
      </c>
      <c r="AQ86" t="s">
        <v>19</v>
      </c>
      <c r="AR86" t="s">
        <v>19</v>
      </c>
      <c r="AS86" t="s">
        <v>19</v>
      </c>
      <c r="AT86" t="s">
        <v>19</v>
      </c>
      <c r="AU86" t="s">
        <v>19</v>
      </c>
      <c r="AV86" t="s">
        <v>19</v>
      </c>
      <c r="AW86" t="s">
        <v>19</v>
      </c>
      <c r="AX86" t="s">
        <v>19</v>
      </c>
      <c r="AY86" t="s">
        <v>19</v>
      </c>
      <c r="AZ86" t="s">
        <v>19</v>
      </c>
    </row>
    <row r="87" spans="1:52">
      <c r="A87" t="s">
        <v>849</v>
      </c>
      <c r="B87">
        <v>28</v>
      </c>
      <c r="C87">
        <v>18</v>
      </c>
      <c r="D87">
        <v>9</v>
      </c>
      <c r="E87">
        <v>20</v>
      </c>
      <c r="F87">
        <v>13</v>
      </c>
      <c r="G87">
        <v>7</v>
      </c>
      <c r="H87">
        <v>8</v>
      </c>
      <c r="I87">
        <v>6</v>
      </c>
      <c r="J87">
        <v>2</v>
      </c>
      <c r="K87">
        <v>2</v>
      </c>
      <c r="L87">
        <v>1</v>
      </c>
      <c r="M87">
        <v>1</v>
      </c>
      <c r="N87" t="s">
        <v>19</v>
      </c>
      <c r="O87" t="s">
        <v>19</v>
      </c>
      <c r="P87" t="s">
        <v>19</v>
      </c>
      <c r="Q87">
        <v>4</v>
      </c>
      <c r="R87">
        <v>2</v>
      </c>
      <c r="S87">
        <v>1</v>
      </c>
      <c r="T87">
        <v>0</v>
      </c>
      <c r="U87" t="s">
        <v>19</v>
      </c>
      <c r="V87">
        <v>0</v>
      </c>
      <c r="W87">
        <v>1</v>
      </c>
      <c r="X87">
        <v>1</v>
      </c>
      <c r="Y87" t="s">
        <v>19</v>
      </c>
      <c r="Z87">
        <v>1</v>
      </c>
      <c r="AA87">
        <v>0</v>
      </c>
      <c r="AB87">
        <v>0</v>
      </c>
      <c r="AC87" t="s">
        <v>19</v>
      </c>
      <c r="AD87" t="s">
        <v>19</v>
      </c>
      <c r="AE87" t="s">
        <v>19</v>
      </c>
      <c r="AF87" t="s">
        <v>19</v>
      </c>
      <c r="AG87" t="s">
        <v>19</v>
      </c>
      <c r="AH87" t="s">
        <v>19</v>
      </c>
      <c r="AI87" t="s">
        <v>19</v>
      </c>
      <c r="AJ87" t="s">
        <v>19</v>
      </c>
      <c r="AK87" t="s">
        <v>19</v>
      </c>
      <c r="AL87">
        <v>0</v>
      </c>
      <c r="AM87">
        <v>0</v>
      </c>
      <c r="AN87">
        <v>0</v>
      </c>
      <c r="AO87">
        <v>0</v>
      </c>
      <c r="AP87" t="s">
        <v>19</v>
      </c>
      <c r="AQ87">
        <v>0</v>
      </c>
      <c r="AR87" t="s">
        <v>19</v>
      </c>
      <c r="AS87" t="s">
        <v>19</v>
      </c>
      <c r="AT87" t="s">
        <v>19</v>
      </c>
      <c r="AU87" t="s">
        <v>19</v>
      </c>
      <c r="AV87" t="s">
        <v>19</v>
      </c>
      <c r="AW87" t="s">
        <v>19</v>
      </c>
      <c r="AX87">
        <v>1</v>
      </c>
      <c r="AY87">
        <v>1</v>
      </c>
      <c r="AZ87" t="s">
        <v>19</v>
      </c>
    </row>
    <row r="88" spans="1:52">
      <c r="A88" t="s">
        <v>848</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t="s">
        <v>19</v>
      </c>
      <c r="AI88" t="s">
        <v>19</v>
      </c>
      <c r="AJ88" t="s">
        <v>19</v>
      </c>
      <c r="AK88" t="s">
        <v>19</v>
      </c>
      <c r="AL88" t="s">
        <v>19</v>
      </c>
      <c r="AM88" t="s">
        <v>19</v>
      </c>
      <c r="AN88" t="s">
        <v>19</v>
      </c>
      <c r="AO88" t="s">
        <v>19</v>
      </c>
      <c r="AP88" t="s">
        <v>19</v>
      </c>
      <c r="AQ88" t="s">
        <v>19</v>
      </c>
      <c r="AR88" t="s">
        <v>19</v>
      </c>
      <c r="AS88" t="s">
        <v>19</v>
      </c>
      <c r="AT88" t="s">
        <v>19</v>
      </c>
      <c r="AU88" t="s">
        <v>19</v>
      </c>
      <c r="AV88" t="s">
        <v>19</v>
      </c>
      <c r="AW88" t="s">
        <v>19</v>
      </c>
      <c r="AX88" t="s">
        <v>19</v>
      </c>
      <c r="AY88" t="s">
        <v>19</v>
      </c>
      <c r="AZ88" t="s">
        <v>19</v>
      </c>
    </row>
    <row r="89" spans="1:52">
      <c r="A89" t="s">
        <v>847</v>
      </c>
      <c r="B89">
        <v>37</v>
      </c>
      <c r="C89">
        <v>31</v>
      </c>
      <c r="D89">
        <v>6</v>
      </c>
      <c r="E89">
        <v>26</v>
      </c>
      <c r="F89">
        <v>21</v>
      </c>
      <c r="G89">
        <v>4</v>
      </c>
      <c r="H89">
        <v>13</v>
      </c>
      <c r="I89">
        <v>12</v>
      </c>
      <c r="J89">
        <v>1</v>
      </c>
      <c r="K89">
        <v>2</v>
      </c>
      <c r="L89">
        <v>2</v>
      </c>
      <c r="M89" t="s">
        <v>19</v>
      </c>
      <c r="N89">
        <v>1</v>
      </c>
      <c r="O89">
        <v>1</v>
      </c>
      <c r="P89" t="s">
        <v>19</v>
      </c>
      <c r="Q89">
        <v>2</v>
      </c>
      <c r="R89">
        <v>2</v>
      </c>
      <c r="S89">
        <v>0</v>
      </c>
      <c r="T89">
        <v>2</v>
      </c>
      <c r="U89">
        <v>1</v>
      </c>
      <c r="V89">
        <v>1</v>
      </c>
      <c r="W89">
        <v>1</v>
      </c>
      <c r="X89">
        <v>1</v>
      </c>
      <c r="Y89">
        <v>0</v>
      </c>
      <c r="Z89">
        <v>2</v>
      </c>
      <c r="AA89">
        <v>1</v>
      </c>
      <c r="AB89">
        <v>0</v>
      </c>
      <c r="AC89">
        <v>1</v>
      </c>
      <c r="AD89">
        <v>1</v>
      </c>
      <c r="AE89" t="s">
        <v>19</v>
      </c>
      <c r="AF89">
        <v>1</v>
      </c>
      <c r="AG89">
        <v>1</v>
      </c>
      <c r="AH89" t="s">
        <v>19</v>
      </c>
      <c r="AI89" t="s">
        <v>19</v>
      </c>
      <c r="AJ89" t="s">
        <v>19</v>
      </c>
      <c r="AK89" t="s">
        <v>19</v>
      </c>
      <c r="AL89">
        <v>0</v>
      </c>
      <c r="AM89" t="s">
        <v>19</v>
      </c>
      <c r="AN89">
        <v>0</v>
      </c>
      <c r="AO89" t="s">
        <v>19</v>
      </c>
      <c r="AP89" t="s">
        <v>19</v>
      </c>
      <c r="AQ89" t="s">
        <v>19</v>
      </c>
      <c r="AR89" t="s">
        <v>19</v>
      </c>
      <c r="AS89" t="s">
        <v>19</v>
      </c>
      <c r="AT89" t="s">
        <v>19</v>
      </c>
      <c r="AU89" t="s">
        <v>19</v>
      </c>
      <c r="AV89" t="s">
        <v>19</v>
      </c>
      <c r="AW89" t="s">
        <v>19</v>
      </c>
      <c r="AX89">
        <v>3</v>
      </c>
      <c r="AY89">
        <v>3</v>
      </c>
      <c r="AZ89" t="s">
        <v>19</v>
      </c>
    </row>
    <row r="90" spans="1:52">
      <c r="A90" t="s">
        <v>846</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c r="AI90" t="s">
        <v>19</v>
      </c>
      <c r="AJ90" t="s">
        <v>19</v>
      </c>
      <c r="AK90" t="s">
        <v>19</v>
      </c>
      <c r="AL90" t="s">
        <v>19</v>
      </c>
      <c r="AM90" t="s">
        <v>19</v>
      </c>
      <c r="AN90" t="s">
        <v>19</v>
      </c>
      <c r="AO90" t="s">
        <v>19</v>
      </c>
      <c r="AP90" t="s">
        <v>19</v>
      </c>
      <c r="AQ90" t="s">
        <v>19</v>
      </c>
      <c r="AR90" t="s">
        <v>19</v>
      </c>
      <c r="AS90" t="s">
        <v>19</v>
      </c>
      <c r="AT90" t="s">
        <v>19</v>
      </c>
      <c r="AU90" t="s">
        <v>19</v>
      </c>
      <c r="AV90" t="s">
        <v>19</v>
      </c>
      <c r="AW90" t="s">
        <v>19</v>
      </c>
      <c r="AX90" t="s">
        <v>19</v>
      </c>
      <c r="AY90" t="s">
        <v>19</v>
      </c>
      <c r="AZ90" t="s">
        <v>19</v>
      </c>
    </row>
    <row r="91" spans="1:52">
      <c r="A91" t="s">
        <v>845</v>
      </c>
      <c r="B91" t="s">
        <v>19</v>
      </c>
      <c r="C91" t="s">
        <v>19</v>
      </c>
      <c r="D91" t="s">
        <v>19</v>
      </c>
      <c r="E91" t="s">
        <v>19</v>
      </c>
      <c r="F91" t="s">
        <v>19</v>
      </c>
      <c r="G91" t="s">
        <v>19</v>
      </c>
      <c r="H91" t="s">
        <v>19</v>
      </c>
      <c r="I91" t="s">
        <v>19</v>
      </c>
      <c r="J91" t="s">
        <v>19</v>
      </c>
      <c r="K91" t="s">
        <v>19</v>
      </c>
      <c r="L91" t="s">
        <v>19</v>
      </c>
      <c r="M91" t="s">
        <v>19</v>
      </c>
      <c r="N91" t="s">
        <v>19</v>
      </c>
      <c r="O91" t="s">
        <v>19</v>
      </c>
      <c r="P91" t="s">
        <v>19</v>
      </c>
      <c r="Q91" t="s">
        <v>19</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t="s">
        <v>19</v>
      </c>
      <c r="AI91" t="s">
        <v>19</v>
      </c>
      <c r="AJ91" t="s">
        <v>19</v>
      </c>
      <c r="AK91" t="s">
        <v>19</v>
      </c>
      <c r="AL91" t="s">
        <v>19</v>
      </c>
      <c r="AM91" t="s">
        <v>19</v>
      </c>
      <c r="AN91" t="s">
        <v>19</v>
      </c>
      <c r="AO91" t="s">
        <v>19</v>
      </c>
      <c r="AP91" t="s">
        <v>19</v>
      </c>
      <c r="AQ91" t="s">
        <v>19</v>
      </c>
      <c r="AR91" t="s">
        <v>19</v>
      </c>
      <c r="AS91" t="s">
        <v>19</v>
      </c>
      <c r="AT91" t="s">
        <v>19</v>
      </c>
      <c r="AU91" t="s">
        <v>19</v>
      </c>
      <c r="AV91" t="s">
        <v>19</v>
      </c>
      <c r="AW91" t="s">
        <v>19</v>
      </c>
      <c r="AX91" t="s">
        <v>19</v>
      </c>
      <c r="AY91" t="s">
        <v>19</v>
      </c>
      <c r="AZ91" t="s">
        <v>19</v>
      </c>
    </row>
    <row r="92" spans="1:52">
      <c r="A92" t="s">
        <v>844</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c r="V92" t="s">
        <v>19</v>
      </c>
      <c r="W92" t="s">
        <v>19</v>
      </c>
      <c r="X92" t="s">
        <v>19</v>
      </c>
      <c r="Y92" t="s">
        <v>19</v>
      </c>
      <c r="Z92" t="s">
        <v>19</v>
      </c>
      <c r="AA92" t="s">
        <v>19</v>
      </c>
      <c r="AB92" t="s">
        <v>19</v>
      </c>
      <c r="AC92" t="s">
        <v>19</v>
      </c>
      <c r="AD92" t="s">
        <v>19</v>
      </c>
      <c r="AE92" t="s">
        <v>19</v>
      </c>
      <c r="AF92" t="s">
        <v>19</v>
      </c>
      <c r="AG92" t="s">
        <v>19</v>
      </c>
      <c r="AH92" t="s">
        <v>19</v>
      </c>
      <c r="AI92" t="s">
        <v>19</v>
      </c>
      <c r="AJ92" t="s">
        <v>19</v>
      </c>
      <c r="AK92" t="s">
        <v>19</v>
      </c>
      <c r="AL92" t="s">
        <v>19</v>
      </c>
      <c r="AM92" t="s">
        <v>19</v>
      </c>
      <c r="AN92" t="s">
        <v>19</v>
      </c>
      <c r="AO92" t="s">
        <v>19</v>
      </c>
      <c r="AP92" t="s">
        <v>19</v>
      </c>
      <c r="AQ92" t="s">
        <v>19</v>
      </c>
      <c r="AR92" t="s">
        <v>19</v>
      </c>
      <c r="AS92" t="s">
        <v>19</v>
      </c>
      <c r="AT92" t="s">
        <v>19</v>
      </c>
      <c r="AU92" t="s">
        <v>19</v>
      </c>
      <c r="AV92" t="s">
        <v>19</v>
      </c>
      <c r="AW92" t="s">
        <v>19</v>
      </c>
      <c r="AX92" t="s">
        <v>19</v>
      </c>
      <c r="AY92" t="s">
        <v>19</v>
      </c>
      <c r="AZ92" t="s">
        <v>19</v>
      </c>
    </row>
    <row r="93" spans="1:52">
      <c r="A93" t="s">
        <v>843</v>
      </c>
      <c r="B93" t="s">
        <v>19</v>
      </c>
      <c r="C93" t="s">
        <v>19</v>
      </c>
      <c r="D93" t="s">
        <v>19</v>
      </c>
      <c r="E93" t="s">
        <v>19</v>
      </c>
      <c r="F93" t="s">
        <v>19</v>
      </c>
      <c r="G93" t="s">
        <v>19</v>
      </c>
      <c r="H93" t="s">
        <v>19</v>
      </c>
      <c r="I93" t="s">
        <v>19</v>
      </c>
      <c r="J93" t="s">
        <v>19</v>
      </c>
      <c r="K93" t="s">
        <v>19</v>
      </c>
      <c r="L93" t="s">
        <v>19</v>
      </c>
      <c r="M93" t="s">
        <v>19</v>
      </c>
      <c r="N93" t="s">
        <v>19</v>
      </c>
      <c r="O93" t="s">
        <v>19</v>
      </c>
      <c r="P93" t="s">
        <v>19</v>
      </c>
      <c r="Q93" t="s">
        <v>19</v>
      </c>
      <c r="R93" t="s">
        <v>19</v>
      </c>
      <c r="S93" t="s">
        <v>19</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t="s">
        <v>19</v>
      </c>
      <c r="AM93" t="s">
        <v>19</v>
      </c>
      <c r="AN93" t="s">
        <v>19</v>
      </c>
      <c r="AO93" t="s">
        <v>19</v>
      </c>
      <c r="AP93" t="s">
        <v>19</v>
      </c>
      <c r="AQ93" t="s">
        <v>19</v>
      </c>
      <c r="AR93" t="s">
        <v>19</v>
      </c>
      <c r="AS93" t="s">
        <v>19</v>
      </c>
      <c r="AT93" t="s">
        <v>19</v>
      </c>
      <c r="AU93" t="s">
        <v>19</v>
      </c>
      <c r="AV93" t="s">
        <v>19</v>
      </c>
      <c r="AW93" t="s">
        <v>19</v>
      </c>
      <c r="AX93" t="s">
        <v>19</v>
      </c>
      <c r="AY93" t="s">
        <v>19</v>
      </c>
      <c r="AZ93" t="s">
        <v>19</v>
      </c>
    </row>
    <row r="94" spans="1:52">
      <c r="A94" t="s">
        <v>842</v>
      </c>
      <c r="B94" t="s">
        <v>19</v>
      </c>
      <c r="C94" t="s">
        <v>19</v>
      </c>
      <c r="D94" t="s">
        <v>19</v>
      </c>
      <c r="E94" t="s">
        <v>19</v>
      </c>
      <c r="F94" t="s">
        <v>19</v>
      </c>
      <c r="G94" t="s">
        <v>19</v>
      </c>
      <c r="H94" t="s">
        <v>19</v>
      </c>
      <c r="I94" t="s">
        <v>19</v>
      </c>
      <c r="J94" t="s">
        <v>19</v>
      </c>
      <c r="K94" t="s">
        <v>19</v>
      </c>
      <c r="L94" t="s">
        <v>19</v>
      </c>
      <c r="M94" t="s">
        <v>19</v>
      </c>
      <c r="N94" t="s">
        <v>19</v>
      </c>
      <c r="O94" t="s">
        <v>19</v>
      </c>
      <c r="P94" t="s">
        <v>19</v>
      </c>
      <c r="Q94" t="s">
        <v>19</v>
      </c>
      <c r="R94" t="s">
        <v>19</v>
      </c>
      <c r="S94" t="s">
        <v>19</v>
      </c>
      <c r="T94" t="s">
        <v>19</v>
      </c>
      <c r="U94" t="s">
        <v>19</v>
      </c>
      <c r="V94" t="s">
        <v>19</v>
      </c>
      <c r="W94" t="s">
        <v>19</v>
      </c>
      <c r="X94" t="s">
        <v>19</v>
      </c>
      <c r="Y94" t="s">
        <v>19</v>
      </c>
      <c r="Z94" t="s">
        <v>19</v>
      </c>
      <c r="AA94" t="s">
        <v>19</v>
      </c>
      <c r="AB94" t="s">
        <v>19</v>
      </c>
      <c r="AC94" t="s">
        <v>19</v>
      </c>
      <c r="AD94" t="s">
        <v>19</v>
      </c>
      <c r="AE94" t="s">
        <v>19</v>
      </c>
      <c r="AF94" t="s">
        <v>19</v>
      </c>
      <c r="AG94" t="s">
        <v>19</v>
      </c>
      <c r="AH94" t="s">
        <v>19</v>
      </c>
      <c r="AI94" t="s">
        <v>19</v>
      </c>
      <c r="AJ94" t="s">
        <v>19</v>
      </c>
      <c r="AK94" t="s">
        <v>19</v>
      </c>
      <c r="AL94" t="s">
        <v>19</v>
      </c>
      <c r="AM94" t="s">
        <v>19</v>
      </c>
      <c r="AN94" t="s">
        <v>19</v>
      </c>
      <c r="AO94" t="s">
        <v>19</v>
      </c>
      <c r="AP94" t="s">
        <v>19</v>
      </c>
      <c r="AQ94" t="s">
        <v>19</v>
      </c>
      <c r="AR94" t="s">
        <v>19</v>
      </c>
      <c r="AS94" t="s">
        <v>19</v>
      </c>
      <c r="AT94" t="s">
        <v>19</v>
      </c>
      <c r="AU94" t="s">
        <v>19</v>
      </c>
      <c r="AV94" t="s">
        <v>19</v>
      </c>
      <c r="AW94" t="s">
        <v>19</v>
      </c>
      <c r="AX94" t="s">
        <v>19</v>
      </c>
      <c r="AY94" t="s">
        <v>19</v>
      </c>
      <c r="AZ94" t="s">
        <v>19</v>
      </c>
    </row>
    <row r="95" spans="1:52">
      <c r="A95" t="s">
        <v>841</v>
      </c>
      <c r="B95">
        <v>213</v>
      </c>
      <c r="C95">
        <v>175</v>
      </c>
      <c r="D95">
        <v>38</v>
      </c>
      <c r="E95">
        <v>156</v>
      </c>
      <c r="F95">
        <v>131</v>
      </c>
      <c r="G95">
        <v>25</v>
      </c>
      <c r="H95">
        <v>68</v>
      </c>
      <c r="I95">
        <v>56</v>
      </c>
      <c r="J95">
        <v>12</v>
      </c>
      <c r="K95">
        <v>8</v>
      </c>
      <c r="L95">
        <v>8</v>
      </c>
      <c r="M95" t="s">
        <v>19</v>
      </c>
      <c r="N95">
        <v>4</v>
      </c>
      <c r="O95">
        <v>4</v>
      </c>
      <c r="P95" t="s">
        <v>19</v>
      </c>
      <c r="Q95">
        <v>11</v>
      </c>
      <c r="R95">
        <v>10</v>
      </c>
      <c r="S95">
        <v>2</v>
      </c>
      <c r="T95">
        <v>5</v>
      </c>
      <c r="U95">
        <v>3</v>
      </c>
      <c r="V95">
        <v>3</v>
      </c>
      <c r="W95">
        <v>7</v>
      </c>
      <c r="X95">
        <v>6</v>
      </c>
      <c r="Y95">
        <v>1</v>
      </c>
      <c r="Z95">
        <v>4</v>
      </c>
      <c r="AA95">
        <v>2</v>
      </c>
      <c r="AB95">
        <v>2</v>
      </c>
      <c r="AC95" t="s">
        <v>19</v>
      </c>
      <c r="AD95" t="s">
        <v>19</v>
      </c>
      <c r="AE95" t="s">
        <v>19</v>
      </c>
      <c r="AF95" t="s">
        <v>19</v>
      </c>
      <c r="AG95" t="s">
        <v>19</v>
      </c>
      <c r="AH95" t="s">
        <v>19</v>
      </c>
      <c r="AI95" t="s">
        <v>19</v>
      </c>
      <c r="AJ95" t="s">
        <v>19</v>
      </c>
      <c r="AK95" t="s">
        <v>19</v>
      </c>
      <c r="AL95">
        <v>2</v>
      </c>
      <c r="AM95">
        <v>1</v>
      </c>
      <c r="AN95">
        <v>0</v>
      </c>
      <c r="AO95">
        <v>1</v>
      </c>
      <c r="AP95" t="s">
        <v>19</v>
      </c>
      <c r="AQ95">
        <v>1</v>
      </c>
      <c r="AR95">
        <v>2</v>
      </c>
      <c r="AS95">
        <v>1</v>
      </c>
      <c r="AT95">
        <v>1</v>
      </c>
      <c r="AU95">
        <v>0</v>
      </c>
      <c r="AV95" t="s">
        <v>19</v>
      </c>
      <c r="AW95">
        <v>0</v>
      </c>
      <c r="AX95">
        <v>22</v>
      </c>
      <c r="AY95">
        <v>16</v>
      </c>
      <c r="AZ95">
        <v>6</v>
      </c>
    </row>
    <row r="96" spans="1:52">
      <c r="A96" t="s">
        <v>840</v>
      </c>
      <c r="B96">
        <v>37</v>
      </c>
      <c r="C96">
        <v>26</v>
      </c>
      <c r="D96">
        <v>11</v>
      </c>
      <c r="E96">
        <v>26</v>
      </c>
      <c r="F96">
        <v>20</v>
      </c>
      <c r="G96">
        <v>6</v>
      </c>
      <c r="H96">
        <v>10</v>
      </c>
      <c r="I96">
        <v>8</v>
      </c>
      <c r="J96">
        <v>2</v>
      </c>
      <c r="K96">
        <v>2</v>
      </c>
      <c r="L96">
        <v>2</v>
      </c>
      <c r="M96" t="s">
        <v>19</v>
      </c>
      <c r="N96" t="s">
        <v>19</v>
      </c>
      <c r="O96" t="s">
        <v>19</v>
      </c>
      <c r="P96" t="s">
        <v>19</v>
      </c>
      <c r="Q96">
        <v>3</v>
      </c>
      <c r="R96">
        <v>1</v>
      </c>
      <c r="S96">
        <v>2</v>
      </c>
      <c r="T96" t="s">
        <v>19</v>
      </c>
      <c r="U96" t="s">
        <v>19</v>
      </c>
      <c r="V96" t="s">
        <v>19</v>
      </c>
      <c r="W96">
        <v>1</v>
      </c>
      <c r="X96">
        <v>1</v>
      </c>
      <c r="Y96">
        <v>1</v>
      </c>
      <c r="Z96">
        <v>2</v>
      </c>
      <c r="AA96">
        <v>1</v>
      </c>
      <c r="AB96">
        <v>1</v>
      </c>
      <c r="AC96" t="s">
        <v>19</v>
      </c>
      <c r="AD96" t="s">
        <v>19</v>
      </c>
      <c r="AE96" t="s">
        <v>19</v>
      </c>
      <c r="AF96" t="s">
        <v>19</v>
      </c>
      <c r="AG96" t="s">
        <v>19</v>
      </c>
      <c r="AH96" t="s">
        <v>19</v>
      </c>
      <c r="AI96" t="s">
        <v>19</v>
      </c>
      <c r="AJ96" t="s">
        <v>19</v>
      </c>
      <c r="AK96" t="s">
        <v>19</v>
      </c>
      <c r="AL96">
        <v>1</v>
      </c>
      <c r="AM96" t="s">
        <v>19</v>
      </c>
      <c r="AN96">
        <v>1</v>
      </c>
      <c r="AO96">
        <v>1</v>
      </c>
      <c r="AP96">
        <v>1</v>
      </c>
      <c r="AQ96" t="s">
        <v>19</v>
      </c>
      <c r="AR96" t="s">
        <v>19</v>
      </c>
      <c r="AS96" t="s">
        <v>19</v>
      </c>
      <c r="AT96" t="s">
        <v>19</v>
      </c>
      <c r="AU96" t="s">
        <v>19</v>
      </c>
      <c r="AV96" t="s">
        <v>19</v>
      </c>
      <c r="AW96" t="s">
        <v>19</v>
      </c>
      <c r="AX96">
        <v>3</v>
      </c>
      <c r="AY96">
        <v>2</v>
      </c>
      <c r="AZ96">
        <v>1</v>
      </c>
    </row>
    <row r="97" spans="1:52">
      <c r="A97" t="s">
        <v>839</v>
      </c>
      <c r="B97" t="s">
        <v>19</v>
      </c>
      <c r="C97" t="s">
        <v>19</v>
      </c>
      <c r="D97" t="s">
        <v>19</v>
      </c>
      <c r="E97" t="s">
        <v>19</v>
      </c>
      <c r="F97" t="s">
        <v>19</v>
      </c>
      <c r="G97" t="s">
        <v>19</v>
      </c>
      <c r="H97" t="s">
        <v>19</v>
      </c>
      <c r="I97" t="s">
        <v>19</v>
      </c>
      <c r="J97" t="s">
        <v>19</v>
      </c>
      <c r="K97" t="s">
        <v>19</v>
      </c>
      <c r="L97" t="s">
        <v>19</v>
      </c>
      <c r="M97" t="s">
        <v>19</v>
      </c>
      <c r="N97" t="s">
        <v>19</v>
      </c>
      <c r="O97" t="s">
        <v>19</v>
      </c>
      <c r="P97" t="s">
        <v>19</v>
      </c>
      <c r="Q97" t="s">
        <v>19</v>
      </c>
      <c r="R97" t="s">
        <v>19</v>
      </c>
      <c r="S97" t="s">
        <v>19</v>
      </c>
      <c r="T97" t="s">
        <v>19</v>
      </c>
      <c r="U97" t="s">
        <v>19</v>
      </c>
      <c r="V97" t="s">
        <v>19</v>
      </c>
      <c r="W97" t="s">
        <v>19</v>
      </c>
      <c r="X97" t="s">
        <v>19</v>
      </c>
      <c r="Y97" t="s">
        <v>19</v>
      </c>
      <c r="Z97" t="s">
        <v>19</v>
      </c>
      <c r="AA97" t="s">
        <v>19</v>
      </c>
      <c r="AB97" t="s">
        <v>19</v>
      </c>
      <c r="AC97" t="s">
        <v>19</v>
      </c>
      <c r="AD97" t="s">
        <v>19</v>
      </c>
      <c r="AE97" t="s">
        <v>19</v>
      </c>
      <c r="AF97" t="s">
        <v>19</v>
      </c>
      <c r="AG97" t="s">
        <v>19</v>
      </c>
      <c r="AH97" t="s">
        <v>19</v>
      </c>
      <c r="AI97" t="s">
        <v>19</v>
      </c>
      <c r="AJ97" t="s">
        <v>19</v>
      </c>
      <c r="AK97" t="s">
        <v>19</v>
      </c>
      <c r="AL97" t="s">
        <v>19</v>
      </c>
      <c r="AM97" t="s">
        <v>19</v>
      </c>
      <c r="AN97" t="s">
        <v>19</v>
      </c>
      <c r="AO97" t="s">
        <v>19</v>
      </c>
      <c r="AP97" t="s">
        <v>19</v>
      </c>
      <c r="AQ97" t="s">
        <v>19</v>
      </c>
      <c r="AR97" t="s">
        <v>19</v>
      </c>
      <c r="AS97" t="s">
        <v>19</v>
      </c>
      <c r="AT97" t="s">
        <v>19</v>
      </c>
      <c r="AU97" t="s">
        <v>19</v>
      </c>
      <c r="AV97" t="s">
        <v>19</v>
      </c>
      <c r="AW97" t="s">
        <v>19</v>
      </c>
      <c r="AX97" t="s">
        <v>19</v>
      </c>
      <c r="AY97" t="s">
        <v>19</v>
      </c>
      <c r="AZ97" t="s">
        <v>19</v>
      </c>
    </row>
    <row r="98" spans="1:52">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c r="AI98" t="s">
        <v>19</v>
      </c>
      <c r="AJ98" t="s">
        <v>19</v>
      </c>
      <c r="AK98" t="s">
        <v>19</v>
      </c>
      <c r="AL98" t="s">
        <v>19</v>
      </c>
      <c r="AM98" t="s">
        <v>19</v>
      </c>
      <c r="AN98" t="s">
        <v>19</v>
      </c>
      <c r="AO98" t="s">
        <v>19</v>
      </c>
      <c r="AP98" t="s">
        <v>19</v>
      </c>
      <c r="AQ98" t="s">
        <v>19</v>
      </c>
      <c r="AR98" t="s">
        <v>19</v>
      </c>
      <c r="AS98" t="s">
        <v>19</v>
      </c>
      <c r="AT98" t="s">
        <v>19</v>
      </c>
      <c r="AU98" t="s">
        <v>19</v>
      </c>
      <c r="AV98" t="s">
        <v>19</v>
      </c>
      <c r="AW98" t="s">
        <v>19</v>
      </c>
      <c r="AX98" t="s">
        <v>19</v>
      </c>
      <c r="AY98" t="s">
        <v>19</v>
      </c>
      <c r="AZ98" t="s">
        <v>19</v>
      </c>
    </row>
    <row r="99" spans="1:52">
      <c r="A99" t="s">
        <v>837</v>
      </c>
      <c r="B99">
        <v>55</v>
      </c>
      <c r="C99">
        <v>37</v>
      </c>
      <c r="D99">
        <v>18</v>
      </c>
      <c r="E99">
        <v>38</v>
      </c>
      <c r="F99">
        <v>28</v>
      </c>
      <c r="G99">
        <v>10</v>
      </c>
      <c r="H99">
        <v>10</v>
      </c>
      <c r="I99">
        <v>10</v>
      </c>
      <c r="J99">
        <v>0</v>
      </c>
      <c r="K99">
        <v>2</v>
      </c>
      <c r="L99">
        <v>2</v>
      </c>
      <c r="M99" t="s">
        <v>19</v>
      </c>
      <c r="N99" t="s">
        <v>19</v>
      </c>
      <c r="O99" t="s">
        <v>19</v>
      </c>
      <c r="P99" t="s">
        <v>19</v>
      </c>
      <c r="Q99">
        <v>6</v>
      </c>
      <c r="R99">
        <v>3</v>
      </c>
      <c r="S99">
        <v>3</v>
      </c>
      <c r="T99">
        <v>1</v>
      </c>
      <c r="U99">
        <v>1</v>
      </c>
      <c r="V99" t="s">
        <v>19</v>
      </c>
      <c r="W99">
        <v>1</v>
      </c>
      <c r="X99">
        <v>0</v>
      </c>
      <c r="Y99">
        <v>1</v>
      </c>
      <c r="Z99">
        <v>3</v>
      </c>
      <c r="AA99">
        <v>3</v>
      </c>
      <c r="AB99" t="s">
        <v>19</v>
      </c>
      <c r="AC99" t="s">
        <v>19</v>
      </c>
      <c r="AD99" t="s">
        <v>19</v>
      </c>
      <c r="AE99" t="s">
        <v>19</v>
      </c>
      <c r="AF99" t="s">
        <v>19</v>
      </c>
      <c r="AG99" t="s">
        <v>19</v>
      </c>
      <c r="AH99" t="s">
        <v>19</v>
      </c>
      <c r="AI99" t="s">
        <v>19</v>
      </c>
      <c r="AJ99" t="s">
        <v>19</v>
      </c>
      <c r="AK99" t="s">
        <v>19</v>
      </c>
      <c r="AL99">
        <v>2</v>
      </c>
      <c r="AM99">
        <v>2</v>
      </c>
      <c r="AN99" t="s">
        <v>19</v>
      </c>
      <c r="AO99">
        <v>1</v>
      </c>
      <c r="AP99">
        <v>1</v>
      </c>
      <c r="AQ99" t="s">
        <v>19</v>
      </c>
      <c r="AR99" t="s">
        <v>19</v>
      </c>
      <c r="AS99" t="s">
        <v>19</v>
      </c>
      <c r="AT99" t="s">
        <v>19</v>
      </c>
      <c r="AU99" t="s">
        <v>19</v>
      </c>
      <c r="AV99" t="s">
        <v>19</v>
      </c>
      <c r="AW99" t="s">
        <v>19</v>
      </c>
      <c r="AX99">
        <v>6</v>
      </c>
      <c r="AY99">
        <v>2</v>
      </c>
      <c r="AZ99">
        <v>5</v>
      </c>
    </row>
    <row r="100" spans="1:52">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t="s">
        <v>19</v>
      </c>
      <c r="AM100" t="s">
        <v>19</v>
      </c>
      <c r="AN100" t="s">
        <v>19</v>
      </c>
      <c r="AO100" t="s">
        <v>19</v>
      </c>
      <c r="AP100" t="s">
        <v>19</v>
      </c>
      <c r="AQ100" t="s">
        <v>19</v>
      </c>
      <c r="AR100" t="s">
        <v>19</v>
      </c>
      <c r="AS100" t="s">
        <v>19</v>
      </c>
      <c r="AT100" t="s">
        <v>19</v>
      </c>
      <c r="AU100" t="s">
        <v>19</v>
      </c>
      <c r="AV100" t="s">
        <v>19</v>
      </c>
      <c r="AW100" t="s">
        <v>19</v>
      </c>
      <c r="AX100" t="s">
        <v>19</v>
      </c>
      <c r="AY100" t="s">
        <v>19</v>
      </c>
      <c r="AZ100" t="s">
        <v>19</v>
      </c>
    </row>
    <row r="101" spans="1:52">
      <c r="A101" t="s">
        <v>835</v>
      </c>
      <c r="B101">
        <v>33</v>
      </c>
      <c r="C101">
        <v>25</v>
      </c>
      <c r="D101">
        <v>8</v>
      </c>
      <c r="E101">
        <v>23</v>
      </c>
      <c r="F101">
        <v>17</v>
      </c>
      <c r="G101">
        <v>6</v>
      </c>
      <c r="H101">
        <v>9</v>
      </c>
      <c r="I101">
        <v>8</v>
      </c>
      <c r="J101">
        <v>1</v>
      </c>
      <c r="K101">
        <v>2</v>
      </c>
      <c r="L101">
        <v>2</v>
      </c>
      <c r="M101" t="s">
        <v>19</v>
      </c>
      <c r="N101">
        <v>1</v>
      </c>
      <c r="O101">
        <v>1</v>
      </c>
      <c r="P101" t="s">
        <v>19</v>
      </c>
      <c r="Q101">
        <v>2</v>
      </c>
      <c r="R101">
        <v>2</v>
      </c>
      <c r="S101" t="s">
        <v>19</v>
      </c>
      <c r="T101">
        <v>0</v>
      </c>
      <c r="U101" t="s">
        <v>19</v>
      </c>
      <c r="V101">
        <v>0</v>
      </c>
      <c r="W101">
        <v>1</v>
      </c>
      <c r="X101">
        <v>1</v>
      </c>
      <c r="Y101">
        <v>1</v>
      </c>
      <c r="Z101">
        <v>1</v>
      </c>
      <c r="AA101">
        <v>1</v>
      </c>
      <c r="AB101">
        <v>0</v>
      </c>
      <c r="AC101" t="s">
        <v>19</v>
      </c>
      <c r="AD101" t="s">
        <v>19</v>
      </c>
      <c r="AE101" t="s">
        <v>19</v>
      </c>
      <c r="AF101" t="s">
        <v>19</v>
      </c>
      <c r="AG101" t="s">
        <v>19</v>
      </c>
      <c r="AH101" t="s">
        <v>19</v>
      </c>
      <c r="AI101" t="s">
        <v>19</v>
      </c>
      <c r="AJ101" t="s">
        <v>19</v>
      </c>
      <c r="AK101" t="s">
        <v>19</v>
      </c>
      <c r="AL101">
        <v>1</v>
      </c>
      <c r="AM101">
        <v>1</v>
      </c>
      <c r="AN101" t="s">
        <v>19</v>
      </c>
      <c r="AO101">
        <v>0</v>
      </c>
      <c r="AP101" t="s">
        <v>19</v>
      </c>
      <c r="AQ101">
        <v>0</v>
      </c>
      <c r="AR101" t="s">
        <v>19</v>
      </c>
      <c r="AS101" t="s">
        <v>19</v>
      </c>
      <c r="AT101" t="s">
        <v>19</v>
      </c>
      <c r="AU101" t="s">
        <v>19</v>
      </c>
      <c r="AV101" t="s">
        <v>19</v>
      </c>
      <c r="AW101" t="s">
        <v>19</v>
      </c>
      <c r="AX101">
        <v>4</v>
      </c>
      <c r="AY101">
        <v>4</v>
      </c>
      <c r="AZ101">
        <v>1</v>
      </c>
    </row>
    <row r="102" spans="1:52">
      <c r="A102" t="s">
        <v>834</v>
      </c>
      <c r="B102" t="s">
        <v>19</v>
      </c>
      <c r="C102" t="s">
        <v>19</v>
      </c>
      <c r="D102" t="s">
        <v>19</v>
      </c>
      <c r="E102" t="s">
        <v>19</v>
      </c>
      <c r="F102" t="s">
        <v>19</v>
      </c>
      <c r="G102" t="s">
        <v>19</v>
      </c>
      <c r="H102" t="s">
        <v>19</v>
      </c>
      <c r="I102" t="s">
        <v>19</v>
      </c>
      <c r="J102" t="s">
        <v>19</v>
      </c>
      <c r="K102" t="s">
        <v>19</v>
      </c>
      <c r="L102" t="s">
        <v>19</v>
      </c>
      <c r="M102" t="s">
        <v>19</v>
      </c>
      <c r="N102" t="s">
        <v>19</v>
      </c>
      <c r="O102" t="s">
        <v>19</v>
      </c>
      <c r="P102" t="s">
        <v>19</v>
      </c>
      <c r="Q102" t="s">
        <v>19</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t="s">
        <v>19</v>
      </c>
      <c r="AI102" t="s">
        <v>19</v>
      </c>
      <c r="AJ102" t="s">
        <v>19</v>
      </c>
      <c r="AK102" t="s">
        <v>19</v>
      </c>
      <c r="AL102" t="s">
        <v>19</v>
      </c>
      <c r="AM102" t="s">
        <v>19</v>
      </c>
      <c r="AN102" t="s">
        <v>19</v>
      </c>
      <c r="AO102" t="s">
        <v>19</v>
      </c>
      <c r="AP102" t="s">
        <v>19</v>
      </c>
      <c r="AQ102" t="s">
        <v>19</v>
      </c>
      <c r="AR102" t="s">
        <v>19</v>
      </c>
      <c r="AS102" t="s">
        <v>19</v>
      </c>
      <c r="AT102" t="s">
        <v>19</v>
      </c>
      <c r="AU102" t="s">
        <v>19</v>
      </c>
      <c r="AV102" t="s">
        <v>19</v>
      </c>
      <c r="AW102" t="s">
        <v>19</v>
      </c>
      <c r="AX102" t="s">
        <v>19</v>
      </c>
      <c r="AY102" t="s">
        <v>19</v>
      </c>
      <c r="AZ102" t="s">
        <v>19</v>
      </c>
    </row>
    <row r="103" spans="1:52">
      <c r="A103" t="s">
        <v>833</v>
      </c>
      <c r="B103" t="s">
        <v>19</v>
      </c>
      <c r="C103" t="s">
        <v>19</v>
      </c>
      <c r="D103" t="s">
        <v>19</v>
      </c>
      <c r="E103" t="s">
        <v>19</v>
      </c>
      <c r="F103" t="s">
        <v>19</v>
      </c>
      <c r="G103" t="s">
        <v>19</v>
      </c>
      <c r="H103" t="s">
        <v>19</v>
      </c>
      <c r="I103" t="s">
        <v>19</v>
      </c>
      <c r="J103" t="s">
        <v>19</v>
      </c>
      <c r="K103" t="s">
        <v>19</v>
      </c>
      <c r="L103" t="s">
        <v>19</v>
      </c>
      <c r="M103" t="s">
        <v>19</v>
      </c>
      <c r="N103" t="s">
        <v>19</v>
      </c>
      <c r="O103" t="s">
        <v>19</v>
      </c>
      <c r="P103" t="s">
        <v>19</v>
      </c>
      <c r="Q103" t="s">
        <v>19</v>
      </c>
      <c r="R103" t="s">
        <v>19</v>
      </c>
      <c r="S103" t="s">
        <v>19</v>
      </c>
      <c r="T103" t="s">
        <v>19</v>
      </c>
      <c r="U103" t="s">
        <v>19</v>
      </c>
      <c r="V103" t="s">
        <v>19</v>
      </c>
      <c r="W103" t="s">
        <v>19</v>
      </c>
      <c r="X103" t="s">
        <v>19</v>
      </c>
      <c r="Y103" t="s">
        <v>19</v>
      </c>
      <c r="Z103" t="s">
        <v>19</v>
      </c>
      <c r="AA103" t="s">
        <v>19</v>
      </c>
      <c r="AB103" t="s">
        <v>19</v>
      </c>
      <c r="AC103" t="s">
        <v>19</v>
      </c>
      <c r="AD103" t="s">
        <v>19</v>
      </c>
      <c r="AE103" t="s">
        <v>19</v>
      </c>
      <c r="AF103" t="s">
        <v>19</v>
      </c>
      <c r="AG103" t="s">
        <v>19</v>
      </c>
      <c r="AH103" t="s">
        <v>19</v>
      </c>
      <c r="AI103" t="s">
        <v>19</v>
      </c>
      <c r="AJ103" t="s">
        <v>19</v>
      </c>
      <c r="AK103" t="s">
        <v>19</v>
      </c>
      <c r="AL103" t="s">
        <v>19</v>
      </c>
      <c r="AM103" t="s">
        <v>19</v>
      </c>
      <c r="AN103" t="s">
        <v>19</v>
      </c>
      <c r="AO103" t="s">
        <v>19</v>
      </c>
      <c r="AP103" t="s">
        <v>19</v>
      </c>
      <c r="AQ103" t="s">
        <v>19</v>
      </c>
      <c r="AR103" t="s">
        <v>19</v>
      </c>
      <c r="AS103" t="s">
        <v>19</v>
      </c>
      <c r="AT103" t="s">
        <v>19</v>
      </c>
      <c r="AU103" t="s">
        <v>19</v>
      </c>
      <c r="AV103" t="s">
        <v>19</v>
      </c>
      <c r="AW103" t="s">
        <v>19</v>
      </c>
      <c r="AX103" t="s">
        <v>19</v>
      </c>
      <c r="AY103" t="s">
        <v>19</v>
      </c>
      <c r="AZ103" t="s">
        <v>19</v>
      </c>
    </row>
    <row r="104" spans="1:52">
      <c r="A104" t="s">
        <v>832</v>
      </c>
      <c r="B104" t="s">
        <v>19</v>
      </c>
      <c r="C104" t="s">
        <v>19</v>
      </c>
      <c r="D104" t="s">
        <v>19</v>
      </c>
      <c r="E104" t="s">
        <v>19</v>
      </c>
      <c r="F104" t="s">
        <v>19</v>
      </c>
      <c r="G104" t="s">
        <v>19</v>
      </c>
      <c r="H104" t="s">
        <v>19</v>
      </c>
      <c r="I104" t="s">
        <v>19</v>
      </c>
      <c r="J104" t="s">
        <v>19</v>
      </c>
      <c r="K104" t="s">
        <v>19</v>
      </c>
      <c r="L104" t="s">
        <v>19</v>
      </c>
      <c r="M104" t="s">
        <v>19</v>
      </c>
      <c r="N104" t="s">
        <v>19</v>
      </c>
      <c r="O104" t="s">
        <v>19</v>
      </c>
      <c r="P104" t="s">
        <v>19</v>
      </c>
      <c r="Q104" t="s">
        <v>19</v>
      </c>
      <c r="R104" t="s">
        <v>19</v>
      </c>
      <c r="S104" t="s">
        <v>19</v>
      </c>
      <c r="T104" t="s">
        <v>19</v>
      </c>
      <c r="U104" t="s">
        <v>19</v>
      </c>
      <c r="V104" t="s">
        <v>19</v>
      </c>
      <c r="W104" t="s">
        <v>19</v>
      </c>
      <c r="X104" t="s">
        <v>19</v>
      </c>
      <c r="Y104" t="s">
        <v>19</v>
      </c>
      <c r="Z104" t="s">
        <v>19</v>
      </c>
      <c r="AA104" t="s">
        <v>19</v>
      </c>
      <c r="AB104" t="s">
        <v>19</v>
      </c>
      <c r="AC104" t="s">
        <v>19</v>
      </c>
      <c r="AD104" t="s">
        <v>19</v>
      </c>
      <c r="AE104" t="s">
        <v>19</v>
      </c>
      <c r="AF104" t="s">
        <v>19</v>
      </c>
      <c r="AG104" t="s">
        <v>19</v>
      </c>
      <c r="AH104" t="s">
        <v>19</v>
      </c>
      <c r="AI104" t="s">
        <v>19</v>
      </c>
      <c r="AJ104" t="s">
        <v>19</v>
      </c>
      <c r="AK104" t="s">
        <v>19</v>
      </c>
      <c r="AL104" t="s">
        <v>19</v>
      </c>
      <c r="AM104" t="s">
        <v>19</v>
      </c>
      <c r="AN104" t="s">
        <v>19</v>
      </c>
      <c r="AO104" t="s">
        <v>19</v>
      </c>
      <c r="AP104" t="s">
        <v>19</v>
      </c>
      <c r="AQ104" t="s">
        <v>19</v>
      </c>
      <c r="AR104" t="s">
        <v>19</v>
      </c>
      <c r="AS104" t="s">
        <v>19</v>
      </c>
      <c r="AT104" t="s">
        <v>19</v>
      </c>
      <c r="AU104" t="s">
        <v>19</v>
      </c>
      <c r="AV104" t="s">
        <v>19</v>
      </c>
      <c r="AW104" t="s">
        <v>19</v>
      </c>
      <c r="AX104" t="s">
        <v>19</v>
      </c>
      <c r="AY104" t="s">
        <v>19</v>
      </c>
      <c r="AZ104" t="s">
        <v>19</v>
      </c>
    </row>
    <row r="105" spans="1:52">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c r="Q105" t="s">
        <v>19</v>
      </c>
      <c r="R105" t="s">
        <v>19</v>
      </c>
      <c r="S105" t="s">
        <v>19</v>
      </c>
      <c r="T105" t="s">
        <v>19</v>
      </c>
      <c r="U105" t="s">
        <v>19</v>
      </c>
      <c r="V105" t="s">
        <v>19</v>
      </c>
      <c r="W105" t="s">
        <v>19</v>
      </c>
      <c r="X105" t="s">
        <v>19</v>
      </c>
      <c r="Y105" t="s">
        <v>19</v>
      </c>
      <c r="Z105" t="s">
        <v>19</v>
      </c>
      <c r="AA105" t="s">
        <v>19</v>
      </c>
      <c r="AB105" t="s">
        <v>19</v>
      </c>
      <c r="AC105" t="s">
        <v>19</v>
      </c>
      <c r="AD105" t="s">
        <v>19</v>
      </c>
      <c r="AE105" t="s">
        <v>19</v>
      </c>
      <c r="AF105" t="s">
        <v>19</v>
      </c>
      <c r="AG105" t="s">
        <v>19</v>
      </c>
      <c r="AH105" t="s">
        <v>19</v>
      </c>
      <c r="AI105" t="s">
        <v>19</v>
      </c>
      <c r="AJ105" t="s">
        <v>19</v>
      </c>
      <c r="AK105" t="s">
        <v>19</v>
      </c>
      <c r="AL105" t="s">
        <v>19</v>
      </c>
      <c r="AM105" t="s">
        <v>19</v>
      </c>
      <c r="AN105" t="s">
        <v>19</v>
      </c>
      <c r="AO105" t="s">
        <v>19</v>
      </c>
      <c r="AP105" t="s">
        <v>19</v>
      </c>
      <c r="AQ105" t="s">
        <v>19</v>
      </c>
      <c r="AR105" t="s">
        <v>19</v>
      </c>
      <c r="AS105" t="s">
        <v>19</v>
      </c>
      <c r="AT105" t="s">
        <v>19</v>
      </c>
      <c r="AU105" t="s">
        <v>19</v>
      </c>
      <c r="AV105" t="s">
        <v>19</v>
      </c>
      <c r="AW105" t="s">
        <v>19</v>
      </c>
      <c r="AX105" t="s">
        <v>19</v>
      </c>
      <c r="AY105" t="s">
        <v>19</v>
      </c>
      <c r="AZ105" t="s">
        <v>19</v>
      </c>
    </row>
    <row r="106" spans="1:52">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c r="AT106" t="s">
        <v>19</v>
      </c>
      <c r="AU106" t="s">
        <v>19</v>
      </c>
      <c r="AV106" t="s">
        <v>19</v>
      </c>
      <c r="AW106" t="s">
        <v>19</v>
      </c>
      <c r="AX106" t="s">
        <v>19</v>
      </c>
      <c r="AY106" t="s">
        <v>19</v>
      </c>
      <c r="AZ106" t="s">
        <v>19</v>
      </c>
    </row>
    <row r="107" spans="1:52">
      <c r="A107" t="s">
        <v>829</v>
      </c>
      <c r="B107">
        <v>31</v>
      </c>
      <c r="C107">
        <v>27</v>
      </c>
      <c r="D107">
        <v>4</v>
      </c>
      <c r="E107">
        <v>23</v>
      </c>
      <c r="F107">
        <v>22</v>
      </c>
      <c r="G107">
        <v>1</v>
      </c>
      <c r="H107">
        <v>10</v>
      </c>
      <c r="I107">
        <v>10</v>
      </c>
      <c r="J107">
        <v>0</v>
      </c>
      <c r="K107">
        <v>1</v>
      </c>
      <c r="L107">
        <v>1</v>
      </c>
      <c r="M107" t="s">
        <v>19</v>
      </c>
      <c r="N107">
        <v>1</v>
      </c>
      <c r="O107">
        <v>1</v>
      </c>
      <c r="P107" t="s">
        <v>19</v>
      </c>
      <c r="Q107">
        <v>1</v>
      </c>
      <c r="R107">
        <v>1</v>
      </c>
      <c r="S107" t="s">
        <v>19</v>
      </c>
      <c r="T107">
        <v>2</v>
      </c>
      <c r="U107">
        <v>1</v>
      </c>
      <c r="V107">
        <v>1</v>
      </c>
      <c r="W107">
        <v>2</v>
      </c>
      <c r="X107">
        <v>1</v>
      </c>
      <c r="Y107">
        <v>1</v>
      </c>
      <c r="Z107">
        <v>1</v>
      </c>
      <c r="AA107">
        <v>1</v>
      </c>
      <c r="AB107">
        <v>0</v>
      </c>
      <c r="AC107" t="s">
        <v>19</v>
      </c>
      <c r="AD107" t="s">
        <v>19</v>
      </c>
      <c r="AE107" t="s">
        <v>19</v>
      </c>
      <c r="AF107">
        <v>0</v>
      </c>
      <c r="AG107" t="s">
        <v>19</v>
      </c>
      <c r="AH107">
        <v>0</v>
      </c>
      <c r="AI107" t="s">
        <v>19</v>
      </c>
      <c r="AJ107" t="s">
        <v>19</v>
      </c>
      <c r="AK107" t="s">
        <v>19</v>
      </c>
      <c r="AL107">
        <v>1</v>
      </c>
      <c r="AM107">
        <v>1</v>
      </c>
      <c r="AN107" t="s">
        <v>19</v>
      </c>
      <c r="AO107" t="s">
        <v>19</v>
      </c>
      <c r="AP107" t="s">
        <v>19</v>
      </c>
      <c r="AQ107" t="s">
        <v>19</v>
      </c>
      <c r="AR107" t="s">
        <v>19</v>
      </c>
      <c r="AS107" t="s">
        <v>19</v>
      </c>
      <c r="AT107" t="s">
        <v>19</v>
      </c>
      <c r="AU107" t="s">
        <v>19</v>
      </c>
      <c r="AV107" t="s">
        <v>19</v>
      </c>
      <c r="AW107" t="s">
        <v>19</v>
      </c>
      <c r="AX107">
        <v>1</v>
      </c>
      <c r="AY107">
        <v>1</v>
      </c>
      <c r="AZ107" t="s">
        <v>19</v>
      </c>
    </row>
    <row r="108" spans="1:52">
      <c r="A108" t="s">
        <v>828</v>
      </c>
      <c r="B108" t="s">
        <v>19</v>
      </c>
      <c r="C108" t="s">
        <v>19</v>
      </c>
      <c r="D108" t="s">
        <v>19</v>
      </c>
      <c r="E108" t="s">
        <v>19</v>
      </c>
      <c r="F108" t="s">
        <v>19</v>
      </c>
      <c r="G108" t="s">
        <v>19</v>
      </c>
      <c r="H108" t="s">
        <v>19</v>
      </c>
      <c r="I108" t="s">
        <v>19</v>
      </c>
      <c r="J108" t="s">
        <v>19</v>
      </c>
      <c r="K108" t="s">
        <v>19</v>
      </c>
      <c r="L108" t="s">
        <v>19</v>
      </c>
      <c r="M108" t="s">
        <v>19</v>
      </c>
      <c r="N108" t="s">
        <v>19</v>
      </c>
      <c r="O108" t="s">
        <v>19</v>
      </c>
      <c r="P108" t="s">
        <v>19</v>
      </c>
      <c r="Q108" t="s">
        <v>19</v>
      </c>
      <c r="R108" t="s">
        <v>19</v>
      </c>
      <c r="S108" t="s">
        <v>19</v>
      </c>
      <c r="T108" t="s">
        <v>19</v>
      </c>
      <c r="U108" t="s">
        <v>19</v>
      </c>
      <c r="V108" t="s">
        <v>19</v>
      </c>
      <c r="W108" t="s">
        <v>19</v>
      </c>
      <c r="X108" t="s">
        <v>19</v>
      </c>
      <c r="Y108" t="s">
        <v>19</v>
      </c>
      <c r="Z108" t="s">
        <v>19</v>
      </c>
      <c r="AA108" t="s">
        <v>19</v>
      </c>
      <c r="AB108" t="s">
        <v>19</v>
      </c>
      <c r="AC108" t="s">
        <v>19</v>
      </c>
      <c r="AD108" t="s">
        <v>19</v>
      </c>
      <c r="AE108" t="s">
        <v>19</v>
      </c>
      <c r="AF108" t="s">
        <v>19</v>
      </c>
      <c r="AG108" t="s">
        <v>19</v>
      </c>
      <c r="AH108" t="s">
        <v>19</v>
      </c>
      <c r="AI108" t="s">
        <v>19</v>
      </c>
      <c r="AJ108" t="s">
        <v>19</v>
      </c>
      <c r="AK108" t="s">
        <v>19</v>
      </c>
      <c r="AL108" t="s">
        <v>19</v>
      </c>
      <c r="AM108" t="s">
        <v>19</v>
      </c>
      <c r="AN108" t="s">
        <v>19</v>
      </c>
      <c r="AO108" t="s">
        <v>19</v>
      </c>
      <c r="AP108" t="s">
        <v>19</v>
      </c>
      <c r="AQ108" t="s">
        <v>19</v>
      </c>
      <c r="AR108" t="s">
        <v>19</v>
      </c>
      <c r="AS108" t="s">
        <v>19</v>
      </c>
      <c r="AT108" t="s">
        <v>19</v>
      </c>
      <c r="AU108" t="s">
        <v>19</v>
      </c>
      <c r="AV108" t="s">
        <v>19</v>
      </c>
      <c r="AW108" t="s">
        <v>19</v>
      </c>
      <c r="AX108" t="s">
        <v>19</v>
      </c>
      <c r="AY108" t="s">
        <v>19</v>
      </c>
      <c r="AZ108" t="s">
        <v>19</v>
      </c>
    </row>
    <row r="109" spans="1:52">
      <c r="A109" t="s">
        <v>827</v>
      </c>
      <c r="B109">
        <v>31</v>
      </c>
      <c r="C109">
        <v>30</v>
      </c>
      <c r="D109">
        <v>1</v>
      </c>
      <c r="E109">
        <v>23</v>
      </c>
      <c r="F109">
        <v>23</v>
      </c>
      <c r="G109">
        <v>1</v>
      </c>
      <c r="H109">
        <v>14</v>
      </c>
      <c r="I109">
        <v>14</v>
      </c>
      <c r="J109" t="s">
        <v>19</v>
      </c>
      <c r="K109">
        <v>2</v>
      </c>
      <c r="L109">
        <v>2</v>
      </c>
      <c r="M109" t="s">
        <v>19</v>
      </c>
      <c r="N109" t="s">
        <v>19</v>
      </c>
      <c r="O109" t="s">
        <v>19</v>
      </c>
      <c r="P109" t="s">
        <v>19</v>
      </c>
      <c r="Q109">
        <v>0</v>
      </c>
      <c r="R109">
        <v>0</v>
      </c>
      <c r="S109" t="s">
        <v>19</v>
      </c>
      <c r="T109">
        <v>0</v>
      </c>
      <c r="U109" t="s">
        <v>19</v>
      </c>
      <c r="V109">
        <v>0</v>
      </c>
      <c r="W109">
        <v>1</v>
      </c>
      <c r="X109">
        <v>1</v>
      </c>
      <c r="Y109">
        <v>0</v>
      </c>
      <c r="Z109">
        <v>1</v>
      </c>
      <c r="AA109">
        <v>1</v>
      </c>
      <c r="AB109" t="s">
        <v>19</v>
      </c>
      <c r="AC109" t="s">
        <v>19</v>
      </c>
      <c r="AD109" t="s">
        <v>19</v>
      </c>
      <c r="AE109" t="s">
        <v>19</v>
      </c>
      <c r="AF109" t="s">
        <v>19</v>
      </c>
      <c r="AG109" t="s">
        <v>19</v>
      </c>
      <c r="AH109" t="s">
        <v>19</v>
      </c>
      <c r="AI109" t="s">
        <v>19</v>
      </c>
      <c r="AJ109" t="s">
        <v>19</v>
      </c>
      <c r="AK109" t="s">
        <v>19</v>
      </c>
      <c r="AL109">
        <v>0</v>
      </c>
      <c r="AM109">
        <v>0</v>
      </c>
      <c r="AN109" t="s">
        <v>19</v>
      </c>
      <c r="AO109">
        <v>1</v>
      </c>
      <c r="AP109">
        <v>1</v>
      </c>
      <c r="AQ109" t="s">
        <v>19</v>
      </c>
      <c r="AR109" t="s">
        <v>19</v>
      </c>
      <c r="AS109" t="s">
        <v>19</v>
      </c>
      <c r="AT109" t="s">
        <v>19</v>
      </c>
      <c r="AU109" t="s">
        <v>19</v>
      </c>
      <c r="AV109" t="s">
        <v>19</v>
      </c>
      <c r="AW109" t="s">
        <v>19</v>
      </c>
      <c r="AX109">
        <v>4</v>
      </c>
      <c r="AY109">
        <v>4</v>
      </c>
      <c r="AZ109" t="s">
        <v>19</v>
      </c>
    </row>
    <row r="110" spans="1:52">
      <c r="A110" t="s">
        <v>826</v>
      </c>
      <c r="B110">
        <v>15</v>
      </c>
      <c r="C110">
        <v>14</v>
      </c>
      <c r="D110">
        <v>1</v>
      </c>
      <c r="E110">
        <v>10</v>
      </c>
      <c r="F110">
        <v>10</v>
      </c>
      <c r="G110">
        <v>1</v>
      </c>
      <c r="H110">
        <v>4</v>
      </c>
      <c r="I110">
        <v>4</v>
      </c>
      <c r="J110">
        <v>0</v>
      </c>
      <c r="K110">
        <v>1</v>
      </c>
      <c r="L110">
        <v>1</v>
      </c>
      <c r="M110" t="s">
        <v>19</v>
      </c>
      <c r="N110">
        <v>1</v>
      </c>
      <c r="O110">
        <v>1</v>
      </c>
      <c r="P110" t="s">
        <v>19</v>
      </c>
      <c r="Q110">
        <v>2</v>
      </c>
      <c r="R110">
        <v>2</v>
      </c>
      <c r="S110" t="s">
        <v>19</v>
      </c>
      <c r="T110">
        <v>0</v>
      </c>
      <c r="U110" t="s">
        <v>19</v>
      </c>
      <c r="V110">
        <v>0</v>
      </c>
      <c r="W110" t="s">
        <v>19</v>
      </c>
      <c r="X110" t="s">
        <v>19</v>
      </c>
      <c r="Y110" t="s">
        <v>19</v>
      </c>
      <c r="Z110">
        <v>1</v>
      </c>
      <c r="AA110">
        <v>1</v>
      </c>
      <c r="AB110" t="s">
        <v>19</v>
      </c>
      <c r="AC110" t="s">
        <v>19</v>
      </c>
      <c r="AD110" t="s">
        <v>19</v>
      </c>
      <c r="AE110" t="s">
        <v>19</v>
      </c>
      <c r="AF110" t="s">
        <v>19</v>
      </c>
      <c r="AG110" t="s">
        <v>19</v>
      </c>
      <c r="AH110" t="s">
        <v>19</v>
      </c>
      <c r="AI110" t="s">
        <v>19</v>
      </c>
      <c r="AJ110" t="s">
        <v>19</v>
      </c>
      <c r="AK110" t="s">
        <v>19</v>
      </c>
      <c r="AL110">
        <v>1</v>
      </c>
      <c r="AM110">
        <v>1</v>
      </c>
      <c r="AN110" t="s">
        <v>19</v>
      </c>
      <c r="AO110" t="s">
        <v>19</v>
      </c>
      <c r="AP110" t="s">
        <v>19</v>
      </c>
      <c r="AQ110" t="s">
        <v>19</v>
      </c>
      <c r="AR110" t="s">
        <v>19</v>
      </c>
      <c r="AS110" t="s">
        <v>19</v>
      </c>
      <c r="AT110" t="s">
        <v>19</v>
      </c>
      <c r="AU110" t="s">
        <v>19</v>
      </c>
      <c r="AV110" t="s">
        <v>19</v>
      </c>
      <c r="AW110" t="s">
        <v>19</v>
      </c>
      <c r="AX110">
        <v>1</v>
      </c>
      <c r="AY110">
        <v>1</v>
      </c>
      <c r="AZ110" t="s">
        <v>19</v>
      </c>
    </row>
    <row r="111" spans="1:52">
      <c r="A111" t="s">
        <v>825</v>
      </c>
      <c r="B111" t="s">
        <v>19</v>
      </c>
      <c r="C111" t="s">
        <v>19</v>
      </c>
      <c r="D111" t="s">
        <v>19</v>
      </c>
      <c r="E111" t="s">
        <v>19</v>
      </c>
      <c r="F111" t="s">
        <v>19</v>
      </c>
      <c r="G111" t="s">
        <v>19</v>
      </c>
      <c r="H111" t="s">
        <v>19</v>
      </c>
      <c r="I111" t="s">
        <v>19</v>
      </c>
      <c r="J111" t="s">
        <v>19</v>
      </c>
      <c r="K111" t="s">
        <v>19</v>
      </c>
      <c r="L111" t="s">
        <v>19</v>
      </c>
      <c r="M111" t="s">
        <v>19</v>
      </c>
      <c r="N111" t="s">
        <v>19</v>
      </c>
      <c r="O111" t="s">
        <v>19</v>
      </c>
      <c r="P111" t="s">
        <v>19</v>
      </c>
      <c r="Q111" t="s">
        <v>19</v>
      </c>
      <c r="R111" t="s">
        <v>19</v>
      </c>
      <c r="S111" t="s">
        <v>19</v>
      </c>
      <c r="T111" t="s">
        <v>19</v>
      </c>
      <c r="U111" t="s">
        <v>19</v>
      </c>
      <c r="V111" t="s">
        <v>19</v>
      </c>
      <c r="W111" t="s">
        <v>19</v>
      </c>
      <c r="X111" t="s">
        <v>19</v>
      </c>
      <c r="Y111" t="s">
        <v>19</v>
      </c>
      <c r="Z111" t="s">
        <v>19</v>
      </c>
      <c r="AA111" t="s">
        <v>19</v>
      </c>
      <c r="AB111" t="s">
        <v>19</v>
      </c>
      <c r="AC111" t="s">
        <v>19</v>
      </c>
      <c r="AD111" t="s">
        <v>19</v>
      </c>
      <c r="AE111" t="s">
        <v>19</v>
      </c>
      <c r="AF111" t="s">
        <v>19</v>
      </c>
      <c r="AG111" t="s">
        <v>19</v>
      </c>
      <c r="AH111" t="s">
        <v>19</v>
      </c>
      <c r="AI111" t="s">
        <v>19</v>
      </c>
      <c r="AJ111" t="s">
        <v>19</v>
      </c>
      <c r="AK111" t="s">
        <v>19</v>
      </c>
      <c r="AL111" t="s">
        <v>19</v>
      </c>
      <c r="AM111" t="s">
        <v>19</v>
      </c>
      <c r="AN111" t="s">
        <v>19</v>
      </c>
      <c r="AO111" t="s">
        <v>19</v>
      </c>
      <c r="AP111" t="s">
        <v>19</v>
      </c>
      <c r="AQ111" t="s">
        <v>19</v>
      </c>
      <c r="AR111" t="s">
        <v>19</v>
      </c>
      <c r="AS111" t="s">
        <v>19</v>
      </c>
      <c r="AT111" t="s">
        <v>19</v>
      </c>
      <c r="AU111" t="s">
        <v>19</v>
      </c>
      <c r="AV111" t="s">
        <v>19</v>
      </c>
      <c r="AW111" t="s">
        <v>19</v>
      </c>
      <c r="AX111" t="s">
        <v>19</v>
      </c>
      <c r="AY111" t="s">
        <v>19</v>
      </c>
      <c r="AZ111" t="s">
        <v>19</v>
      </c>
    </row>
    <row r="112" spans="1:52">
      <c r="A112" t="s">
        <v>824</v>
      </c>
      <c r="B112" t="s">
        <v>19</v>
      </c>
      <c r="C112" t="s">
        <v>19</v>
      </c>
      <c r="D112" t="s">
        <v>19</v>
      </c>
      <c r="E112" t="s">
        <v>19</v>
      </c>
      <c r="F112" t="s">
        <v>19</v>
      </c>
      <c r="G112" t="s">
        <v>19</v>
      </c>
      <c r="H112" t="s">
        <v>19</v>
      </c>
      <c r="I112" t="s">
        <v>19</v>
      </c>
      <c r="J112" t="s">
        <v>19</v>
      </c>
      <c r="K112" t="s">
        <v>19</v>
      </c>
      <c r="L112" t="s">
        <v>19</v>
      </c>
      <c r="M112" t="s">
        <v>19</v>
      </c>
      <c r="N112" t="s">
        <v>19</v>
      </c>
      <c r="O112" t="s">
        <v>19</v>
      </c>
      <c r="P112" t="s">
        <v>19</v>
      </c>
      <c r="Q112" t="s">
        <v>19</v>
      </c>
      <c r="R112" t="s">
        <v>19</v>
      </c>
      <c r="S112" t="s">
        <v>19</v>
      </c>
      <c r="T112" t="s">
        <v>19</v>
      </c>
      <c r="U112" t="s">
        <v>19</v>
      </c>
      <c r="V112" t="s">
        <v>19</v>
      </c>
      <c r="W112" t="s">
        <v>19</v>
      </c>
      <c r="X112" t="s">
        <v>19</v>
      </c>
      <c r="Y112" t="s">
        <v>19</v>
      </c>
      <c r="Z112" t="s">
        <v>19</v>
      </c>
      <c r="AA112" t="s">
        <v>19</v>
      </c>
      <c r="AB112" t="s">
        <v>19</v>
      </c>
      <c r="AC112" t="s">
        <v>19</v>
      </c>
      <c r="AD112" t="s">
        <v>19</v>
      </c>
      <c r="AE112" t="s">
        <v>19</v>
      </c>
      <c r="AF112" t="s">
        <v>19</v>
      </c>
      <c r="AG112" t="s">
        <v>19</v>
      </c>
      <c r="AH112" t="s">
        <v>19</v>
      </c>
      <c r="AI112" t="s">
        <v>19</v>
      </c>
      <c r="AJ112" t="s">
        <v>19</v>
      </c>
      <c r="AK112" t="s">
        <v>19</v>
      </c>
      <c r="AL112" t="s">
        <v>19</v>
      </c>
      <c r="AM112" t="s">
        <v>19</v>
      </c>
      <c r="AN112" t="s">
        <v>19</v>
      </c>
      <c r="AO112" t="s">
        <v>19</v>
      </c>
      <c r="AP112" t="s">
        <v>19</v>
      </c>
      <c r="AQ112" t="s">
        <v>19</v>
      </c>
      <c r="AR112" t="s">
        <v>19</v>
      </c>
      <c r="AS112" t="s">
        <v>19</v>
      </c>
      <c r="AT112" t="s">
        <v>19</v>
      </c>
      <c r="AU112" t="s">
        <v>19</v>
      </c>
      <c r="AV112" t="s">
        <v>19</v>
      </c>
      <c r="AW112" t="s">
        <v>19</v>
      </c>
      <c r="AX112" t="s">
        <v>19</v>
      </c>
      <c r="AY112" t="s">
        <v>19</v>
      </c>
      <c r="AZ112" t="s">
        <v>19</v>
      </c>
    </row>
    <row r="113" spans="1:52">
      <c r="A113" t="s">
        <v>823</v>
      </c>
      <c r="B113">
        <v>15</v>
      </c>
      <c r="C113">
        <v>15</v>
      </c>
      <c r="D113">
        <v>1</v>
      </c>
      <c r="E113">
        <v>5</v>
      </c>
      <c r="F113">
        <v>5</v>
      </c>
      <c r="G113">
        <v>1</v>
      </c>
      <c r="H113">
        <v>3</v>
      </c>
      <c r="I113">
        <v>2</v>
      </c>
      <c r="J113">
        <v>1</v>
      </c>
      <c r="K113">
        <v>1</v>
      </c>
      <c r="L113">
        <v>1</v>
      </c>
      <c r="M113" t="s">
        <v>19</v>
      </c>
      <c r="N113" t="s">
        <v>19</v>
      </c>
      <c r="O113" t="s">
        <v>19</v>
      </c>
      <c r="P113" t="s">
        <v>19</v>
      </c>
      <c r="Q113">
        <v>1</v>
      </c>
      <c r="R113">
        <v>1</v>
      </c>
      <c r="S113" t="s">
        <v>19</v>
      </c>
      <c r="T113">
        <v>5</v>
      </c>
      <c r="U113">
        <v>5</v>
      </c>
      <c r="V113" t="s">
        <v>19</v>
      </c>
      <c r="W113">
        <v>1</v>
      </c>
      <c r="X113">
        <v>1</v>
      </c>
      <c r="Y113" t="s">
        <v>19</v>
      </c>
      <c r="Z113">
        <v>1</v>
      </c>
      <c r="AA113">
        <v>1</v>
      </c>
      <c r="AB113" t="s">
        <v>19</v>
      </c>
      <c r="AC113" t="s">
        <v>19</v>
      </c>
      <c r="AD113" t="s">
        <v>19</v>
      </c>
      <c r="AE113" t="s">
        <v>19</v>
      </c>
      <c r="AF113" t="s">
        <v>19</v>
      </c>
      <c r="AG113" t="s">
        <v>19</v>
      </c>
      <c r="AH113" t="s">
        <v>19</v>
      </c>
      <c r="AI113" t="s">
        <v>19</v>
      </c>
      <c r="AJ113" t="s">
        <v>19</v>
      </c>
      <c r="AK113" t="s">
        <v>19</v>
      </c>
      <c r="AL113" t="s">
        <v>19</v>
      </c>
      <c r="AM113" t="s">
        <v>19</v>
      </c>
      <c r="AN113" t="s">
        <v>19</v>
      </c>
      <c r="AO113">
        <v>1</v>
      </c>
      <c r="AP113">
        <v>1</v>
      </c>
      <c r="AQ113" t="s">
        <v>19</v>
      </c>
      <c r="AR113" t="s">
        <v>19</v>
      </c>
      <c r="AS113" t="s">
        <v>19</v>
      </c>
      <c r="AT113" t="s">
        <v>19</v>
      </c>
      <c r="AU113" t="s">
        <v>19</v>
      </c>
      <c r="AV113" t="s">
        <v>19</v>
      </c>
      <c r="AW113" t="s">
        <v>19</v>
      </c>
      <c r="AX113">
        <v>1</v>
      </c>
      <c r="AY113">
        <v>1</v>
      </c>
      <c r="AZ113" t="s">
        <v>19</v>
      </c>
    </row>
    <row r="114" spans="1:52">
      <c r="A114" t="s">
        <v>822</v>
      </c>
      <c r="B114" t="s">
        <v>19</v>
      </c>
      <c r="C114" t="s">
        <v>19</v>
      </c>
      <c r="D114" t="s">
        <v>19</v>
      </c>
      <c r="E114" t="s">
        <v>19</v>
      </c>
      <c r="F114" t="s">
        <v>19</v>
      </c>
      <c r="G114" t="s">
        <v>19</v>
      </c>
      <c r="H114" t="s">
        <v>19</v>
      </c>
      <c r="I114" t="s">
        <v>19</v>
      </c>
      <c r="J114" t="s">
        <v>19</v>
      </c>
      <c r="K114" t="s">
        <v>19</v>
      </c>
      <c r="L114" t="s">
        <v>19</v>
      </c>
      <c r="M114" t="s">
        <v>19</v>
      </c>
      <c r="N114" t="s">
        <v>19</v>
      </c>
      <c r="O114" t="s">
        <v>19</v>
      </c>
      <c r="P114" t="s">
        <v>19</v>
      </c>
      <c r="Q114" t="s">
        <v>19</v>
      </c>
      <c r="R114" t="s">
        <v>19</v>
      </c>
      <c r="S114" t="s">
        <v>19</v>
      </c>
      <c r="T114" t="s">
        <v>19</v>
      </c>
      <c r="U114" t="s">
        <v>19</v>
      </c>
      <c r="V114" t="s">
        <v>19</v>
      </c>
      <c r="W114" t="s">
        <v>19</v>
      </c>
      <c r="X114" t="s">
        <v>19</v>
      </c>
      <c r="Y114" t="s">
        <v>19</v>
      </c>
      <c r="Z114" t="s">
        <v>19</v>
      </c>
      <c r="AA114" t="s">
        <v>19</v>
      </c>
      <c r="AB114" t="s">
        <v>19</v>
      </c>
      <c r="AC114" t="s">
        <v>19</v>
      </c>
      <c r="AD114" t="s">
        <v>19</v>
      </c>
      <c r="AE114" t="s">
        <v>19</v>
      </c>
      <c r="AF114" t="s">
        <v>19</v>
      </c>
      <c r="AG114" t="s">
        <v>19</v>
      </c>
      <c r="AH114" t="s">
        <v>19</v>
      </c>
      <c r="AI114" t="s">
        <v>19</v>
      </c>
      <c r="AJ114" t="s">
        <v>19</v>
      </c>
      <c r="AK114" t="s">
        <v>19</v>
      </c>
      <c r="AL114" t="s">
        <v>19</v>
      </c>
      <c r="AM114" t="s">
        <v>19</v>
      </c>
      <c r="AN114" t="s">
        <v>19</v>
      </c>
      <c r="AO114" t="s">
        <v>19</v>
      </c>
      <c r="AP114" t="s">
        <v>19</v>
      </c>
      <c r="AQ114" t="s">
        <v>19</v>
      </c>
      <c r="AR114" t="s">
        <v>19</v>
      </c>
      <c r="AS114" t="s">
        <v>19</v>
      </c>
      <c r="AT114" t="s">
        <v>19</v>
      </c>
      <c r="AU114" t="s">
        <v>19</v>
      </c>
      <c r="AV114" t="s">
        <v>19</v>
      </c>
      <c r="AW114" t="s">
        <v>19</v>
      </c>
      <c r="AX114" t="s">
        <v>19</v>
      </c>
      <c r="AY114" t="s">
        <v>19</v>
      </c>
      <c r="AZ114" t="s">
        <v>19</v>
      </c>
    </row>
    <row r="115" spans="1:52">
      <c r="A115" t="s">
        <v>821</v>
      </c>
      <c r="B115">
        <v>78</v>
      </c>
      <c r="C115">
        <v>77</v>
      </c>
      <c r="D115">
        <v>1</v>
      </c>
      <c r="E115">
        <v>58</v>
      </c>
      <c r="F115">
        <v>57</v>
      </c>
      <c r="G115">
        <v>1</v>
      </c>
      <c r="H115">
        <v>41</v>
      </c>
      <c r="I115">
        <v>41</v>
      </c>
      <c r="J115" t="s">
        <v>19</v>
      </c>
      <c r="K115">
        <v>4</v>
      </c>
      <c r="L115">
        <v>4</v>
      </c>
      <c r="M115" t="s">
        <v>19</v>
      </c>
      <c r="N115">
        <v>1</v>
      </c>
      <c r="O115">
        <v>1</v>
      </c>
      <c r="P115" t="s">
        <v>19</v>
      </c>
      <c r="Q115">
        <v>3</v>
      </c>
      <c r="R115">
        <v>3</v>
      </c>
      <c r="S115" t="s">
        <v>19</v>
      </c>
      <c r="T115">
        <v>3</v>
      </c>
      <c r="U115">
        <v>3</v>
      </c>
      <c r="V115" t="s">
        <v>19</v>
      </c>
      <c r="W115">
        <v>3</v>
      </c>
      <c r="X115">
        <v>3</v>
      </c>
      <c r="Y115" t="s">
        <v>19</v>
      </c>
      <c r="Z115">
        <v>2</v>
      </c>
      <c r="AA115">
        <v>2</v>
      </c>
      <c r="AB115">
        <v>0</v>
      </c>
      <c r="AC115">
        <v>0</v>
      </c>
      <c r="AD115" t="s">
        <v>19</v>
      </c>
      <c r="AE115">
        <v>0</v>
      </c>
      <c r="AF115" t="s">
        <v>19</v>
      </c>
      <c r="AG115" t="s">
        <v>19</v>
      </c>
      <c r="AH115" t="s">
        <v>19</v>
      </c>
      <c r="AI115" t="s">
        <v>19</v>
      </c>
      <c r="AJ115" t="s">
        <v>19</v>
      </c>
      <c r="AK115" t="s">
        <v>19</v>
      </c>
      <c r="AL115">
        <v>2</v>
      </c>
      <c r="AM115">
        <v>2</v>
      </c>
      <c r="AN115" t="s">
        <v>19</v>
      </c>
      <c r="AO115">
        <v>0</v>
      </c>
      <c r="AP115">
        <v>0</v>
      </c>
      <c r="AQ115" t="s">
        <v>19</v>
      </c>
      <c r="AR115" t="s">
        <v>19</v>
      </c>
      <c r="AS115" t="s">
        <v>19</v>
      </c>
      <c r="AT115" t="s">
        <v>19</v>
      </c>
      <c r="AU115" t="s">
        <v>19</v>
      </c>
      <c r="AV115" t="s">
        <v>19</v>
      </c>
      <c r="AW115" t="s">
        <v>19</v>
      </c>
      <c r="AX115">
        <v>6</v>
      </c>
      <c r="AY115">
        <v>6</v>
      </c>
      <c r="AZ115" t="s">
        <v>19</v>
      </c>
    </row>
    <row r="116" spans="1:52">
      <c r="A116" t="s">
        <v>820</v>
      </c>
      <c r="B116" t="s">
        <v>19</v>
      </c>
      <c r="C116" t="s">
        <v>19</v>
      </c>
      <c r="D116" t="s">
        <v>19</v>
      </c>
      <c r="E116" t="s">
        <v>19</v>
      </c>
      <c r="F116" t="s">
        <v>19</v>
      </c>
      <c r="G116" t="s">
        <v>19</v>
      </c>
      <c r="H116" t="s">
        <v>19</v>
      </c>
      <c r="I116" t="s">
        <v>19</v>
      </c>
      <c r="J116" t="s">
        <v>19</v>
      </c>
      <c r="K116" t="s">
        <v>19</v>
      </c>
      <c r="L116" t="s">
        <v>19</v>
      </c>
      <c r="M116" t="s">
        <v>19</v>
      </c>
      <c r="N116" t="s">
        <v>19</v>
      </c>
      <c r="O116" t="s">
        <v>19</v>
      </c>
      <c r="P116" t="s">
        <v>19</v>
      </c>
      <c r="Q116" t="s">
        <v>19</v>
      </c>
      <c r="R116" t="s">
        <v>19</v>
      </c>
      <c r="S116" t="s">
        <v>19</v>
      </c>
      <c r="T116" t="s">
        <v>19</v>
      </c>
      <c r="U116" t="s">
        <v>19</v>
      </c>
      <c r="V116" t="s">
        <v>19</v>
      </c>
      <c r="W116" t="s">
        <v>19</v>
      </c>
      <c r="X116" t="s">
        <v>19</v>
      </c>
      <c r="Y116" t="s">
        <v>19</v>
      </c>
      <c r="Z116" t="s">
        <v>19</v>
      </c>
      <c r="AA116" t="s">
        <v>19</v>
      </c>
      <c r="AB116" t="s">
        <v>19</v>
      </c>
      <c r="AC116" t="s">
        <v>19</v>
      </c>
      <c r="AD116" t="s">
        <v>19</v>
      </c>
      <c r="AE116" t="s">
        <v>19</v>
      </c>
      <c r="AF116" t="s">
        <v>19</v>
      </c>
      <c r="AG116" t="s">
        <v>19</v>
      </c>
      <c r="AH116" t="s">
        <v>19</v>
      </c>
      <c r="AI116" t="s">
        <v>19</v>
      </c>
      <c r="AJ116" t="s">
        <v>19</v>
      </c>
      <c r="AK116" t="s">
        <v>19</v>
      </c>
      <c r="AL116" t="s">
        <v>19</v>
      </c>
      <c r="AM116" t="s">
        <v>19</v>
      </c>
      <c r="AN116" t="s">
        <v>19</v>
      </c>
      <c r="AO116" t="s">
        <v>19</v>
      </c>
      <c r="AP116" t="s">
        <v>19</v>
      </c>
      <c r="AQ116" t="s">
        <v>19</v>
      </c>
      <c r="AR116" t="s">
        <v>19</v>
      </c>
      <c r="AS116" t="s">
        <v>19</v>
      </c>
      <c r="AT116" t="s">
        <v>19</v>
      </c>
      <c r="AU116" t="s">
        <v>19</v>
      </c>
      <c r="AV116" t="s">
        <v>19</v>
      </c>
      <c r="AW116" t="s">
        <v>19</v>
      </c>
      <c r="AX116" t="s">
        <v>19</v>
      </c>
      <c r="AY116" t="s">
        <v>19</v>
      </c>
      <c r="AZ116" t="s">
        <v>19</v>
      </c>
    </row>
    <row r="117" spans="1:52">
      <c r="A117" t="s">
        <v>819</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c r="AF117" t="s">
        <v>19</v>
      </c>
      <c r="AG117" t="s">
        <v>19</v>
      </c>
      <c r="AH117" t="s">
        <v>19</v>
      </c>
      <c r="AI117" t="s">
        <v>19</v>
      </c>
      <c r="AJ117" t="s">
        <v>19</v>
      </c>
      <c r="AK117" t="s">
        <v>19</v>
      </c>
      <c r="AL117" t="s">
        <v>19</v>
      </c>
      <c r="AM117" t="s">
        <v>19</v>
      </c>
      <c r="AN117" t="s">
        <v>19</v>
      </c>
      <c r="AO117" t="s">
        <v>19</v>
      </c>
      <c r="AP117" t="s">
        <v>19</v>
      </c>
      <c r="AQ117" t="s">
        <v>19</v>
      </c>
      <c r="AR117" t="s">
        <v>19</v>
      </c>
      <c r="AS117" t="s">
        <v>19</v>
      </c>
      <c r="AT117" t="s">
        <v>19</v>
      </c>
      <c r="AU117" t="s">
        <v>19</v>
      </c>
      <c r="AV117" t="s">
        <v>19</v>
      </c>
      <c r="AW117" t="s">
        <v>19</v>
      </c>
      <c r="AX117" t="s">
        <v>19</v>
      </c>
      <c r="AY117" t="s">
        <v>19</v>
      </c>
      <c r="AZ117" t="s">
        <v>19</v>
      </c>
    </row>
    <row r="118" spans="1:52">
      <c r="A118" t="s">
        <v>818</v>
      </c>
      <c r="B118" t="s">
        <v>19</v>
      </c>
      <c r="C118" t="s">
        <v>19</v>
      </c>
      <c r="D118" t="s">
        <v>19</v>
      </c>
      <c r="E118" t="s">
        <v>19</v>
      </c>
      <c r="F118" t="s">
        <v>19</v>
      </c>
      <c r="G118" t="s">
        <v>19</v>
      </c>
      <c r="H118" t="s">
        <v>19</v>
      </c>
      <c r="I118" t="s">
        <v>19</v>
      </c>
      <c r="J118" t="s">
        <v>19</v>
      </c>
      <c r="K118" t="s">
        <v>19</v>
      </c>
      <c r="L118" t="s">
        <v>19</v>
      </c>
      <c r="M118" t="s">
        <v>19</v>
      </c>
      <c r="N118" t="s">
        <v>19</v>
      </c>
      <c r="O118" t="s">
        <v>19</v>
      </c>
      <c r="P118" t="s">
        <v>19</v>
      </c>
      <c r="Q118" t="s">
        <v>19</v>
      </c>
      <c r="R118" t="s">
        <v>19</v>
      </c>
      <c r="S118" t="s">
        <v>19</v>
      </c>
      <c r="T118" t="s">
        <v>19</v>
      </c>
      <c r="U118" t="s">
        <v>19</v>
      </c>
      <c r="V118" t="s">
        <v>19</v>
      </c>
      <c r="W118" t="s">
        <v>19</v>
      </c>
      <c r="X118" t="s">
        <v>19</v>
      </c>
      <c r="Y118" t="s">
        <v>19</v>
      </c>
      <c r="Z118" t="s">
        <v>19</v>
      </c>
      <c r="AA118" t="s">
        <v>19</v>
      </c>
      <c r="AB118" t="s">
        <v>19</v>
      </c>
      <c r="AC118" t="s">
        <v>19</v>
      </c>
      <c r="AD118" t="s">
        <v>19</v>
      </c>
      <c r="AE118" t="s">
        <v>19</v>
      </c>
      <c r="AF118" t="s">
        <v>19</v>
      </c>
      <c r="AG118" t="s">
        <v>19</v>
      </c>
      <c r="AH118" t="s">
        <v>19</v>
      </c>
      <c r="AI118" t="s">
        <v>19</v>
      </c>
      <c r="AJ118" t="s">
        <v>19</v>
      </c>
      <c r="AK118" t="s">
        <v>19</v>
      </c>
      <c r="AL118" t="s">
        <v>19</v>
      </c>
      <c r="AM118" t="s">
        <v>19</v>
      </c>
      <c r="AN118" t="s">
        <v>19</v>
      </c>
      <c r="AO118" t="s">
        <v>19</v>
      </c>
      <c r="AP118" t="s">
        <v>19</v>
      </c>
      <c r="AQ118" t="s">
        <v>19</v>
      </c>
      <c r="AR118" t="s">
        <v>19</v>
      </c>
      <c r="AS118" t="s">
        <v>19</v>
      </c>
      <c r="AT118" t="s">
        <v>19</v>
      </c>
      <c r="AU118" t="s">
        <v>19</v>
      </c>
      <c r="AV118" t="s">
        <v>19</v>
      </c>
      <c r="AW118" t="s">
        <v>19</v>
      </c>
      <c r="AX118" t="s">
        <v>19</v>
      </c>
      <c r="AY118" t="s">
        <v>19</v>
      </c>
      <c r="AZ118" t="s">
        <v>19</v>
      </c>
    </row>
    <row r="119" spans="1:52">
      <c r="A119" t="s">
        <v>817</v>
      </c>
      <c r="B119" t="s">
        <v>19</v>
      </c>
      <c r="C119" t="s">
        <v>19</v>
      </c>
      <c r="D119" t="s">
        <v>19</v>
      </c>
      <c r="E119" t="s">
        <v>19</v>
      </c>
      <c r="F119" t="s">
        <v>19</v>
      </c>
      <c r="G119" t="s">
        <v>19</v>
      </c>
      <c r="H119" t="s">
        <v>19</v>
      </c>
      <c r="I119" t="s">
        <v>19</v>
      </c>
      <c r="J119" t="s">
        <v>19</v>
      </c>
      <c r="K119" t="s">
        <v>19</v>
      </c>
      <c r="L119" t="s">
        <v>19</v>
      </c>
      <c r="M119" t="s">
        <v>19</v>
      </c>
      <c r="N119" t="s">
        <v>19</v>
      </c>
      <c r="O119" t="s">
        <v>19</v>
      </c>
      <c r="P119" t="s">
        <v>19</v>
      </c>
      <c r="Q119" t="s">
        <v>19</v>
      </c>
      <c r="R119" t="s">
        <v>19</v>
      </c>
      <c r="S119" t="s">
        <v>19</v>
      </c>
      <c r="T119" t="s">
        <v>19</v>
      </c>
      <c r="U119" t="s">
        <v>19</v>
      </c>
      <c r="V119" t="s">
        <v>19</v>
      </c>
      <c r="W119" t="s">
        <v>19</v>
      </c>
      <c r="X119" t="s">
        <v>19</v>
      </c>
      <c r="Y119" t="s">
        <v>19</v>
      </c>
      <c r="Z119" t="s">
        <v>19</v>
      </c>
      <c r="AA119" t="s">
        <v>19</v>
      </c>
      <c r="AB119" t="s">
        <v>19</v>
      </c>
      <c r="AC119" t="s">
        <v>19</v>
      </c>
      <c r="AD119" t="s">
        <v>19</v>
      </c>
      <c r="AE119" t="s">
        <v>19</v>
      </c>
      <c r="AF119" t="s">
        <v>19</v>
      </c>
      <c r="AG119" t="s">
        <v>19</v>
      </c>
      <c r="AH119" t="s">
        <v>19</v>
      </c>
      <c r="AI119" t="s">
        <v>19</v>
      </c>
      <c r="AJ119" t="s">
        <v>19</v>
      </c>
      <c r="AK119" t="s">
        <v>19</v>
      </c>
      <c r="AL119" t="s">
        <v>19</v>
      </c>
      <c r="AM119" t="s">
        <v>19</v>
      </c>
      <c r="AN119" t="s">
        <v>19</v>
      </c>
      <c r="AO119" t="s">
        <v>19</v>
      </c>
      <c r="AP119" t="s">
        <v>19</v>
      </c>
      <c r="AQ119" t="s">
        <v>19</v>
      </c>
      <c r="AR119" t="s">
        <v>19</v>
      </c>
      <c r="AS119" t="s">
        <v>19</v>
      </c>
      <c r="AT119" t="s">
        <v>19</v>
      </c>
      <c r="AU119" t="s">
        <v>19</v>
      </c>
      <c r="AV119" t="s">
        <v>19</v>
      </c>
      <c r="AW119" t="s">
        <v>19</v>
      </c>
      <c r="AX119" t="s">
        <v>19</v>
      </c>
      <c r="AY119" t="s">
        <v>19</v>
      </c>
      <c r="AZ119" t="s">
        <v>19</v>
      </c>
    </row>
    <row r="120" spans="1:52">
      <c r="A120" t="s">
        <v>816</v>
      </c>
      <c r="B120">
        <v>47</v>
      </c>
      <c r="C120">
        <v>46</v>
      </c>
      <c r="D120">
        <v>1</v>
      </c>
      <c r="E120">
        <v>32</v>
      </c>
      <c r="F120">
        <v>31</v>
      </c>
      <c r="G120">
        <v>1</v>
      </c>
      <c r="H120">
        <v>23</v>
      </c>
      <c r="I120">
        <v>22</v>
      </c>
      <c r="J120">
        <v>1</v>
      </c>
      <c r="K120">
        <v>2</v>
      </c>
      <c r="L120">
        <v>2</v>
      </c>
      <c r="M120" t="s">
        <v>19</v>
      </c>
      <c r="N120" t="s">
        <v>19</v>
      </c>
      <c r="O120" t="s">
        <v>19</v>
      </c>
      <c r="P120" t="s">
        <v>19</v>
      </c>
      <c r="Q120">
        <v>2</v>
      </c>
      <c r="R120">
        <v>2</v>
      </c>
      <c r="S120" t="s">
        <v>19</v>
      </c>
      <c r="T120">
        <v>1</v>
      </c>
      <c r="U120">
        <v>1</v>
      </c>
      <c r="V120" t="s">
        <v>19</v>
      </c>
      <c r="W120">
        <v>1</v>
      </c>
      <c r="X120">
        <v>1</v>
      </c>
      <c r="Y120" t="s">
        <v>19</v>
      </c>
      <c r="Z120">
        <v>1</v>
      </c>
      <c r="AA120">
        <v>1</v>
      </c>
      <c r="AB120" t="s">
        <v>19</v>
      </c>
      <c r="AC120" t="s">
        <v>19</v>
      </c>
      <c r="AD120" t="s">
        <v>19</v>
      </c>
      <c r="AE120" t="s">
        <v>19</v>
      </c>
      <c r="AF120" t="s">
        <v>19</v>
      </c>
      <c r="AG120" t="s">
        <v>19</v>
      </c>
      <c r="AH120" t="s">
        <v>19</v>
      </c>
      <c r="AI120" t="s">
        <v>19</v>
      </c>
      <c r="AJ120" t="s">
        <v>19</v>
      </c>
      <c r="AK120" t="s">
        <v>19</v>
      </c>
      <c r="AL120">
        <v>1</v>
      </c>
      <c r="AM120">
        <v>1</v>
      </c>
      <c r="AN120" t="s">
        <v>19</v>
      </c>
      <c r="AO120" t="s">
        <v>19</v>
      </c>
      <c r="AP120" t="s">
        <v>19</v>
      </c>
      <c r="AQ120" t="s">
        <v>19</v>
      </c>
      <c r="AR120" t="s">
        <v>19</v>
      </c>
      <c r="AS120" t="s">
        <v>19</v>
      </c>
      <c r="AT120" t="s">
        <v>19</v>
      </c>
      <c r="AU120" t="s">
        <v>19</v>
      </c>
      <c r="AV120" t="s">
        <v>19</v>
      </c>
      <c r="AW120" t="s">
        <v>19</v>
      </c>
      <c r="AX120">
        <v>7</v>
      </c>
      <c r="AY120">
        <v>7</v>
      </c>
      <c r="AZ120" t="s">
        <v>19</v>
      </c>
    </row>
    <row r="121" spans="1:52">
      <c r="A121" t="s">
        <v>815</v>
      </c>
      <c r="B121">
        <v>36</v>
      </c>
      <c r="C121">
        <v>35</v>
      </c>
      <c r="D121">
        <v>1</v>
      </c>
      <c r="E121">
        <v>26</v>
      </c>
      <c r="F121">
        <v>25</v>
      </c>
      <c r="G121">
        <v>1</v>
      </c>
      <c r="H121">
        <v>6</v>
      </c>
      <c r="I121">
        <v>6</v>
      </c>
      <c r="J121">
        <v>1</v>
      </c>
      <c r="K121">
        <v>2</v>
      </c>
      <c r="L121">
        <v>2</v>
      </c>
      <c r="M121" t="s">
        <v>19</v>
      </c>
      <c r="N121" t="s">
        <v>19</v>
      </c>
      <c r="O121" t="s">
        <v>19</v>
      </c>
      <c r="P121" t="s">
        <v>19</v>
      </c>
      <c r="Q121">
        <v>2</v>
      </c>
      <c r="R121">
        <v>2</v>
      </c>
      <c r="S121" t="s">
        <v>19</v>
      </c>
      <c r="T121">
        <v>1</v>
      </c>
      <c r="U121">
        <v>1</v>
      </c>
      <c r="V121">
        <v>0</v>
      </c>
      <c r="W121">
        <v>2</v>
      </c>
      <c r="X121">
        <v>2</v>
      </c>
      <c r="Y121" t="s">
        <v>19</v>
      </c>
      <c r="Z121">
        <v>2</v>
      </c>
      <c r="AA121">
        <v>2</v>
      </c>
      <c r="AB121" t="s">
        <v>19</v>
      </c>
      <c r="AC121">
        <v>1</v>
      </c>
      <c r="AD121">
        <v>1</v>
      </c>
      <c r="AE121" t="s">
        <v>19</v>
      </c>
      <c r="AF121" t="s">
        <v>19</v>
      </c>
      <c r="AG121" t="s">
        <v>19</v>
      </c>
      <c r="AH121" t="s">
        <v>19</v>
      </c>
      <c r="AI121" t="s">
        <v>19</v>
      </c>
      <c r="AJ121" t="s">
        <v>19</v>
      </c>
      <c r="AK121" t="s">
        <v>19</v>
      </c>
      <c r="AL121">
        <v>1</v>
      </c>
      <c r="AM121">
        <v>1</v>
      </c>
      <c r="AN121" t="s">
        <v>19</v>
      </c>
      <c r="AO121" t="s">
        <v>19</v>
      </c>
      <c r="AP121" t="s">
        <v>19</v>
      </c>
      <c r="AQ121" t="s">
        <v>19</v>
      </c>
      <c r="AR121" t="s">
        <v>19</v>
      </c>
      <c r="AS121" t="s">
        <v>19</v>
      </c>
      <c r="AT121" t="s">
        <v>19</v>
      </c>
      <c r="AU121" t="s">
        <v>19</v>
      </c>
      <c r="AV121" t="s">
        <v>19</v>
      </c>
      <c r="AW121" t="s">
        <v>19</v>
      </c>
      <c r="AX121">
        <v>3</v>
      </c>
      <c r="AY121">
        <v>3</v>
      </c>
      <c r="AZ121">
        <v>0</v>
      </c>
    </row>
  </sheetData>
  <phoneticPr fontId="40"/>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8" tint="-0.499984740745262"/>
  </sheetPr>
  <dimension ref="A1:AH121"/>
  <sheetViews>
    <sheetView zoomScale="90" zoomScaleNormal="90" workbookViewId="0">
      <selection activeCell="F60" sqref="F60"/>
    </sheetView>
  </sheetViews>
  <sheetFormatPr defaultRowHeight="13.5"/>
  <sheetData>
    <row r="1" spans="1:34">
      <c r="A1" t="s">
        <v>788</v>
      </c>
      <c r="B1" t="s">
        <v>787</v>
      </c>
      <c r="C1" s="271">
        <v>42278</v>
      </c>
    </row>
    <row r="2" spans="1:34">
      <c r="A2" t="s">
        <v>953</v>
      </c>
    </row>
    <row r="3" spans="1:34">
      <c r="A3" t="s">
        <v>938</v>
      </c>
    </row>
    <row r="4" spans="1:34">
      <c r="A4" t="s">
        <v>937</v>
      </c>
    </row>
    <row r="5" spans="1:34">
      <c r="B5" t="s">
        <v>44</v>
      </c>
      <c r="E5" t="s">
        <v>777</v>
      </c>
      <c r="H5" t="s">
        <v>767</v>
      </c>
      <c r="K5" t="s">
        <v>952</v>
      </c>
      <c r="N5" t="s">
        <v>779</v>
      </c>
      <c r="Q5" t="s">
        <v>778</v>
      </c>
      <c r="T5" t="s">
        <v>773</v>
      </c>
      <c r="W5" t="s">
        <v>772</v>
      </c>
      <c r="Z5" t="s">
        <v>771</v>
      </c>
      <c r="AC5" t="s">
        <v>776</v>
      </c>
      <c r="AF5" t="s">
        <v>792</v>
      </c>
    </row>
    <row r="6" spans="1:34">
      <c r="B6" t="s">
        <v>44</v>
      </c>
      <c r="C6" t="s">
        <v>790</v>
      </c>
      <c r="D6" t="s">
        <v>765</v>
      </c>
      <c r="E6" t="s">
        <v>44</v>
      </c>
      <c r="F6" t="s">
        <v>790</v>
      </c>
      <c r="G6" t="s">
        <v>765</v>
      </c>
      <c r="H6" t="s">
        <v>44</v>
      </c>
      <c r="I6" t="s">
        <v>790</v>
      </c>
      <c r="J6" t="s">
        <v>765</v>
      </c>
      <c r="K6" t="s">
        <v>44</v>
      </c>
      <c r="L6" t="s">
        <v>790</v>
      </c>
      <c r="M6" t="s">
        <v>765</v>
      </c>
      <c r="N6" t="s">
        <v>44</v>
      </c>
      <c r="O6" t="s">
        <v>790</v>
      </c>
      <c r="P6" t="s">
        <v>765</v>
      </c>
      <c r="Q6" t="s">
        <v>44</v>
      </c>
      <c r="R6" t="s">
        <v>790</v>
      </c>
      <c r="S6" t="s">
        <v>765</v>
      </c>
      <c r="T6" t="s">
        <v>44</v>
      </c>
      <c r="U6" t="s">
        <v>790</v>
      </c>
      <c r="V6" t="s">
        <v>765</v>
      </c>
      <c r="W6" t="s">
        <v>44</v>
      </c>
      <c r="X6" t="s">
        <v>790</v>
      </c>
      <c r="Y6" t="s">
        <v>765</v>
      </c>
      <c r="Z6" t="s">
        <v>44</v>
      </c>
      <c r="AA6" t="s">
        <v>790</v>
      </c>
      <c r="AB6" t="s">
        <v>765</v>
      </c>
      <c r="AC6" t="s">
        <v>44</v>
      </c>
      <c r="AD6" t="s">
        <v>790</v>
      </c>
      <c r="AE6" t="s">
        <v>765</v>
      </c>
      <c r="AF6" t="s">
        <v>44</v>
      </c>
      <c r="AG6" t="s">
        <v>790</v>
      </c>
      <c r="AH6" t="s">
        <v>765</v>
      </c>
    </row>
    <row r="7" spans="1:34">
      <c r="A7" t="s">
        <v>928</v>
      </c>
      <c r="B7">
        <v>3168</v>
      </c>
      <c r="C7">
        <v>2430</v>
      </c>
      <c r="D7">
        <v>738</v>
      </c>
      <c r="E7" s="431">
        <v>1916</v>
      </c>
      <c r="F7">
        <v>1490</v>
      </c>
      <c r="G7">
        <v>426</v>
      </c>
      <c r="H7" s="1060">
        <v>924</v>
      </c>
      <c r="I7">
        <v>811</v>
      </c>
      <c r="J7">
        <v>112</v>
      </c>
      <c r="K7">
        <v>8</v>
      </c>
      <c r="L7">
        <v>5</v>
      </c>
      <c r="M7">
        <v>3</v>
      </c>
      <c r="N7">
        <v>698</v>
      </c>
      <c r="O7">
        <v>519</v>
      </c>
      <c r="P7">
        <v>179</v>
      </c>
      <c r="Q7">
        <v>215</v>
      </c>
      <c r="R7">
        <v>153</v>
      </c>
      <c r="S7">
        <v>62</v>
      </c>
      <c r="T7">
        <v>37</v>
      </c>
      <c r="U7">
        <v>21</v>
      </c>
      <c r="V7">
        <v>16</v>
      </c>
      <c r="W7">
        <v>20</v>
      </c>
      <c r="X7">
        <v>13</v>
      </c>
      <c r="Y7">
        <v>7</v>
      </c>
      <c r="Z7">
        <v>1</v>
      </c>
      <c r="AA7">
        <v>0</v>
      </c>
      <c r="AB7">
        <v>1</v>
      </c>
      <c r="AC7">
        <v>133</v>
      </c>
      <c r="AD7">
        <v>120</v>
      </c>
      <c r="AE7">
        <v>13</v>
      </c>
      <c r="AF7">
        <v>140</v>
      </c>
      <c r="AG7">
        <v>110</v>
      </c>
      <c r="AH7">
        <v>30</v>
      </c>
    </row>
    <row r="8" spans="1:34">
      <c r="A8" t="s">
        <v>927</v>
      </c>
      <c r="B8">
        <v>379</v>
      </c>
      <c r="C8">
        <v>297</v>
      </c>
      <c r="D8">
        <v>82</v>
      </c>
      <c r="E8">
        <v>228</v>
      </c>
      <c r="F8">
        <v>192</v>
      </c>
      <c r="G8">
        <v>35</v>
      </c>
      <c r="H8">
        <v>124</v>
      </c>
      <c r="I8">
        <v>114</v>
      </c>
      <c r="J8">
        <v>9</v>
      </c>
      <c r="K8">
        <v>3</v>
      </c>
      <c r="L8">
        <v>2</v>
      </c>
      <c r="M8">
        <v>1</v>
      </c>
      <c r="N8">
        <v>85</v>
      </c>
      <c r="O8">
        <v>59</v>
      </c>
      <c r="P8">
        <v>26</v>
      </c>
      <c r="Q8">
        <v>31</v>
      </c>
      <c r="R8">
        <v>23</v>
      </c>
      <c r="S8">
        <v>8</v>
      </c>
      <c r="T8">
        <v>5</v>
      </c>
      <c r="U8">
        <v>2</v>
      </c>
      <c r="V8">
        <v>4</v>
      </c>
      <c r="W8">
        <v>1</v>
      </c>
      <c r="X8" t="s">
        <v>19</v>
      </c>
      <c r="Y8">
        <v>1</v>
      </c>
      <c r="Z8" t="s">
        <v>19</v>
      </c>
      <c r="AA8" t="s">
        <v>19</v>
      </c>
      <c r="AB8" t="s">
        <v>19</v>
      </c>
      <c r="AC8">
        <v>10</v>
      </c>
      <c r="AD8">
        <v>8</v>
      </c>
      <c r="AE8">
        <v>2</v>
      </c>
      <c r="AF8">
        <v>15</v>
      </c>
      <c r="AG8">
        <v>11</v>
      </c>
      <c r="AH8">
        <v>4</v>
      </c>
    </row>
    <row r="9" spans="1:34">
      <c r="A9" t="s">
        <v>926</v>
      </c>
      <c r="B9">
        <v>44</v>
      </c>
      <c r="C9">
        <v>35</v>
      </c>
      <c r="D9">
        <v>9</v>
      </c>
      <c r="E9">
        <v>30</v>
      </c>
      <c r="F9">
        <v>22</v>
      </c>
      <c r="G9">
        <v>8</v>
      </c>
      <c r="H9">
        <v>18</v>
      </c>
      <c r="I9">
        <v>18</v>
      </c>
      <c r="J9" t="s">
        <v>19</v>
      </c>
      <c r="K9" t="s">
        <v>19</v>
      </c>
      <c r="L9" t="s">
        <v>19</v>
      </c>
      <c r="M9" t="s">
        <v>19</v>
      </c>
      <c r="N9">
        <v>6</v>
      </c>
      <c r="O9">
        <v>6</v>
      </c>
      <c r="P9" t="s">
        <v>19</v>
      </c>
      <c r="Q9">
        <v>3</v>
      </c>
      <c r="R9">
        <v>3</v>
      </c>
      <c r="S9" t="s">
        <v>19</v>
      </c>
      <c r="T9" t="s">
        <v>19</v>
      </c>
      <c r="U9" t="s">
        <v>19</v>
      </c>
      <c r="V9" t="s">
        <v>19</v>
      </c>
      <c r="W9" t="s">
        <v>19</v>
      </c>
      <c r="X9" t="s">
        <v>19</v>
      </c>
      <c r="Y9" t="s">
        <v>19</v>
      </c>
      <c r="Z9" t="s">
        <v>19</v>
      </c>
      <c r="AA9" t="s">
        <v>19</v>
      </c>
      <c r="AB9" t="s">
        <v>19</v>
      </c>
      <c r="AC9">
        <v>2</v>
      </c>
      <c r="AD9">
        <v>2</v>
      </c>
      <c r="AE9" t="s">
        <v>19</v>
      </c>
      <c r="AF9">
        <v>3</v>
      </c>
      <c r="AG9">
        <v>3</v>
      </c>
      <c r="AH9">
        <v>1</v>
      </c>
    </row>
    <row r="10" spans="1:34">
      <c r="A10" t="s">
        <v>925</v>
      </c>
      <c r="B10">
        <v>15</v>
      </c>
      <c r="C10">
        <v>12</v>
      </c>
      <c r="D10">
        <v>3</v>
      </c>
      <c r="E10">
        <v>11</v>
      </c>
      <c r="F10">
        <v>9</v>
      </c>
      <c r="G10">
        <v>2</v>
      </c>
      <c r="H10" t="s">
        <v>19</v>
      </c>
      <c r="I10" t="s">
        <v>19</v>
      </c>
      <c r="J10" t="s">
        <v>19</v>
      </c>
      <c r="K10" t="s">
        <v>19</v>
      </c>
      <c r="L10" t="s">
        <v>19</v>
      </c>
      <c r="M10" t="s">
        <v>19</v>
      </c>
      <c r="N10">
        <v>4</v>
      </c>
      <c r="O10">
        <v>2</v>
      </c>
      <c r="P10">
        <v>2</v>
      </c>
      <c r="Q10" t="s">
        <v>19</v>
      </c>
      <c r="R10" t="s">
        <v>19</v>
      </c>
      <c r="S10" t="s">
        <v>19</v>
      </c>
      <c r="T10" t="s">
        <v>19</v>
      </c>
      <c r="U10" t="s">
        <v>19</v>
      </c>
      <c r="V10" t="s">
        <v>19</v>
      </c>
      <c r="W10" t="s">
        <v>19</v>
      </c>
      <c r="X10" t="s">
        <v>19</v>
      </c>
      <c r="Y10" t="s">
        <v>19</v>
      </c>
      <c r="Z10" t="s">
        <v>19</v>
      </c>
      <c r="AA10" t="s">
        <v>19</v>
      </c>
      <c r="AB10" t="s">
        <v>19</v>
      </c>
      <c r="AC10">
        <v>1</v>
      </c>
      <c r="AD10">
        <v>1</v>
      </c>
      <c r="AE10" t="s">
        <v>19</v>
      </c>
      <c r="AF10">
        <v>0</v>
      </c>
      <c r="AG10">
        <v>0</v>
      </c>
      <c r="AH10" t="s">
        <v>19</v>
      </c>
    </row>
    <row r="11" spans="1:34">
      <c r="A11" t="s">
        <v>924</v>
      </c>
      <c r="B11">
        <v>37</v>
      </c>
      <c r="C11">
        <v>33</v>
      </c>
      <c r="D11">
        <v>4</v>
      </c>
      <c r="E11">
        <v>24</v>
      </c>
      <c r="F11">
        <v>22</v>
      </c>
      <c r="G11">
        <v>2</v>
      </c>
      <c r="H11">
        <v>14</v>
      </c>
      <c r="I11">
        <v>13</v>
      </c>
      <c r="J11">
        <v>1</v>
      </c>
      <c r="K11" t="s">
        <v>19</v>
      </c>
      <c r="L11" t="s">
        <v>19</v>
      </c>
      <c r="M11" t="s">
        <v>19</v>
      </c>
      <c r="N11">
        <v>10</v>
      </c>
      <c r="O11">
        <v>7</v>
      </c>
      <c r="P11">
        <v>3</v>
      </c>
      <c r="Q11" t="s">
        <v>19</v>
      </c>
      <c r="R11" t="s">
        <v>19</v>
      </c>
      <c r="S11" t="s">
        <v>19</v>
      </c>
      <c r="T11">
        <v>1</v>
      </c>
      <c r="U11">
        <v>1</v>
      </c>
      <c r="V11" t="s">
        <v>19</v>
      </c>
      <c r="W11" t="s">
        <v>19</v>
      </c>
      <c r="X11" t="s">
        <v>19</v>
      </c>
      <c r="Y11" t="s">
        <v>19</v>
      </c>
      <c r="Z11" t="s">
        <v>19</v>
      </c>
      <c r="AA11" t="s">
        <v>19</v>
      </c>
      <c r="AB11" t="s">
        <v>19</v>
      </c>
      <c r="AC11">
        <v>3</v>
      </c>
      <c r="AD11">
        <v>3</v>
      </c>
      <c r="AE11" t="s">
        <v>19</v>
      </c>
      <c r="AF11">
        <v>1</v>
      </c>
      <c r="AG11">
        <v>1</v>
      </c>
      <c r="AH11" t="s">
        <v>19</v>
      </c>
    </row>
    <row r="12" spans="1:34">
      <c r="A12" t="s">
        <v>923</v>
      </c>
      <c r="B12">
        <v>65</v>
      </c>
      <c r="C12">
        <v>58</v>
      </c>
      <c r="D12">
        <v>8</v>
      </c>
      <c r="E12">
        <v>45</v>
      </c>
      <c r="F12">
        <v>43</v>
      </c>
      <c r="G12">
        <v>3</v>
      </c>
      <c r="H12">
        <v>18</v>
      </c>
      <c r="I12">
        <v>18</v>
      </c>
      <c r="J12">
        <v>1</v>
      </c>
      <c r="K12" t="s">
        <v>19</v>
      </c>
      <c r="L12" t="s">
        <v>19</v>
      </c>
      <c r="M12" t="s">
        <v>19</v>
      </c>
      <c r="N12">
        <v>7</v>
      </c>
      <c r="O12">
        <v>5</v>
      </c>
      <c r="P12">
        <v>2</v>
      </c>
      <c r="Q12">
        <v>8</v>
      </c>
      <c r="R12">
        <v>6</v>
      </c>
      <c r="S12">
        <v>2</v>
      </c>
      <c r="T12" t="s">
        <v>19</v>
      </c>
      <c r="U12" t="s">
        <v>19</v>
      </c>
      <c r="V12" t="s">
        <v>19</v>
      </c>
      <c r="W12" t="s">
        <v>19</v>
      </c>
      <c r="X12" t="s">
        <v>19</v>
      </c>
      <c r="Y12" t="s">
        <v>19</v>
      </c>
      <c r="Z12" t="s">
        <v>19</v>
      </c>
      <c r="AA12" t="s">
        <v>19</v>
      </c>
      <c r="AB12" t="s">
        <v>19</v>
      </c>
      <c r="AC12">
        <v>2</v>
      </c>
      <c r="AD12">
        <v>2</v>
      </c>
      <c r="AE12">
        <v>1</v>
      </c>
      <c r="AF12">
        <v>3</v>
      </c>
      <c r="AG12">
        <v>3</v>
      </c>
      <c r="AH12" t="s">
        <v>19</v>
      </c>
    </row>
    <row r="13" spans="1:34">
      <c r="A13" t="s">
        <v>922</v>
      </c>
      <c r="B13">
        <v>54</v>
      </c>
      <c r="C13">
        <v>50</v>
      </c>
      <c r="D13">
        <v>4</v>
      </c>
      <c r="E13">
        <v>33</v>
      </c>
      <c r="F13">
        <v>33</v>
      </c>
      <c r="G13">
        <v>0</v>
      </c>
      <c r="H13">
        <v>21</v>
      </c>
      <c r="I13">
        <v>21</v>
      </c>
      <c r="J13" t="s">
        <v>19</v>
      </c>
      <c r="K13" t="s">
        <v>19</v>
      </c>
      <c r="L13" t="s">
        <v>19</v>
      </c>
      <c r="M13" t="s">
        <v>19</v>
      </c>
      <c r="N13">
        <v>8</v>
      </c>
      <c r="O13">
        <v>7</v>
      </c>
      <c r="P13">
        <v>2</v>
      </c>
      <c r="Q13">
        <v>8</v>
      </c>
      <c r="R13">
        <v>7</v>
      </c>
      <c r="S13">
        <v>1</v>
      </c>
      <c r="T13">
        <v>1</v>
      </c>
      <c r="U13">
        <v>1</v>
      </c>
      <c r="V13" t="s">
        <v>19</v>
      </c>
      <c r="W13">
        <v>1</v>
      </c>
      <c r="X13">
        <v>1</v>
      </c>
      <c r="Y13" t="s">
        <v>19</v>
      </c>
      <c r="Z13" t="s">
        <v>19</v>
      </c>
      <c r="AA13" t="s">
        <v>19</v>
      </c>
      <c r="AB13" t="s">
        <v>19</v>
      </c>
      <c r="AC13">
        <v>1</v>
      </c>
      <c r="AD13">
        <v>0</v>
      </c>
      <c r="AE13">
        <v>1</v>
      </c>
      <c r="AF13">
        <v>1</v>
      </c>
      <c r="AG13">
        <v>1</v>
      </c>
      <c r="AH13">
        <v>1</v>
      </c>
    </row>
    <row r="14" spans="1:34">
      <c r="A14" t="s">
        <v>921</v>
      </c>
      <c r="B14">
        <v>74</v>
      </c>
      <c r="C14">
        <v>61</v>
      </c>
      <c r="D14">
        <v>14</v>
      </c>
      <c r="E14">
        <v>46</v>
      </c>
      <c r="F14">
        <v>40</v>
      </c>
      <c r="G14">
        <v>7</v>
      </c>
      <c r="H14">
        <v>22</v>
      </c>
      <c r="I14">
        <v>19</v>
      </c>
      <c r="J14">
        <v>3</v>
      </c>
      <c r="K14" t="s">
        <v>19</v>
      </c>
      <c r="L14" t="s">
        <v>19</v>
      </c>
      <c r="M14" t="s">
        <v>19</v>
      </c>
      <c r="N14">
        <v>16</v>
      </c>
      <c r="O14">
        <v>13</v>
      </c>
      <c r="P14">
        <v>4</v>
      </c>
      <c r="Q14">
        <v>3</v>
      </c>
      <c r="R14">
        <v>2</v>
      </c>
      <c r="S14">
        <v>1</v>
      </c>
      <c r="T14" t="s">
        <v>19</v>
      </c>
      <c r="U14" t="s">
        <v>19</v>
      </c>
      <c r="V14" t="s">
        <v>19</v>
      </c>
      <c r="W14" t="s">
        <v>19</v>
      </c>
      <c r="X14" t="s">
        <v>19</v>
      </c>
      <c r="Y14" t="s">
        <v>19</v>
      </c>
      <c r="Z14" t="s">
        <v>19</v>
      </c>
      <c r="AA14" t="s">
        <v>19</v>
      </c>
      <c r="AB14" t="s">
        <v>19</v>
      </c>
      <c r="AC14">
        <v>5</v>
      </c>
      <c r="AD14">
        <v>4</v>
      </c>
      <c r="AE14">
        <v>1</v>
      </c>
      <c r="AF14">
        <v>4</v>
      </c>
      <c r="AG14">
        <v>3</v>
      </c>
      <c r="AH14">
        <v>1</v>
      </c>
    </row>
    <row r="15" spans="1:34">
      <c r="A15" t="s">
        <v>920</v>
      </c>
      <c r="B15">
        <v>24</v>
      </c>
      <c r="C15">
        <v>21</v>
      </c>
      <c r="D15">
        <v>3</v>
      </c>
      <c r="E15">
        <v>17</v>
      </c>
      <c r="F15">
        <v>17</v>
      </c>
      <c r="G15">
        <v>1</v>
      </c>
      <c r="H15">
        <v>8</v>
      </c>
      <c r="I15">
        <v>8</v>
      </c>
      <c r="J15" t="s">
        <v>19</v>
      </c>
      <c r="K15">
        <v>0</v>
      </c>
      <c r="L15">
        <v>0</v>
      </c>
      <c r="M15" t="s">
        <v>19</v>
      </c>
      <c r="N15">
        <v>4</v>
      </c>
      <c r="O15">
        <v>2</v>
      </c>
      <c r="P15">
        <v>2</v>
      </c>
      <c r="Q15">
        <v>2</v>
      </c>
      <c r="R15">
        <v>2</v>
      </c>
      <c r="S15" t="s">
        <v>19</v>
      </c>
      <c r="T15" t="s">
        <v>19</v>
      </c>
      <c r="U15" t="s">
        <v>19</v>
      </c>
      <c r="V15" t="s">
        <v>19</v>
      </c>
      <c r="W15" t="s">
        <v>19</v>
      </c>
      <c r="X15" t="s">
        <v>19</v>
      </c>
      <c r="Y15" t="s">
        <v>19</v>
      </c>
      <c r="Z15" t="s">
        <v>19</v>
      </c>
      <c r="AA15" t="s">
        <v>19</v>
      </c>
      <c r="AB15" t="s">
        <v>19</v>
      </c>
      <c r="AC15">
        <v>1</v>
      </c>
      <c r="AD15">
        <v>1</v>
      </c>
      <c r="AE15" t="s">
        <v>19</v>
      </c>
      <c r="AF15" t="s">
        <v>19</v>
      </c>
      <c r="AG15" t="s">
        <v>19</v>
      </c>
      <c r="AH15" t="s">
        <v>19</v>
      </c>
    </row>
    <row r="16" spans="1:34">
      <c r="A16" t="s">
        <v>919</v>
      </c>
      <c r="B16">
        <v>29</v>
      </c>
      <c r="C16">
        <v>27</v>
      </c>
      <c r="D16">
        <v>2</v>
      </c>
      <c r="E16">
        <v>19</v>
      </c>
      <c r="F16">
        <v>17</v>
      </c>
      <c r="G16">
        <v>2</v>
      </c>
      <c r="H16">
        <v>4</v>
      </c>
      <c r="I16">
        <v>4</v>
      </c>
      <c r="J16" t="s">
        <v>19</v>
      </c>
      <c r="K16" t="s">
        <v>19</v>
      </c>
      <c r="L16" t="s">
        <v>19</v>
      </c>
      <c r="M16" t="s">
        <v>19</v>
      </c>
      <c r="N16">
        <v>6</v>
      </c>
      <c r="O16">
        <v>6</v>
      </c>
      <c r="P16" t="s">
        <v>19</v>
      </c>
      <c r="Q16">
        <v>1</v>
      </c>
      <c r="R16">
        <v>1</v>
      </c>
      <c r="S16" t="s">
        <v>19</v>
      </c>
      <c r="T16" t="s">
        <v>19</v>
      </c>
      <c r="U16" t="s">
        <v>19</v>
      </c>
      <c r="V16" t="s">
        <v>19</v>
      </c>
      <c r="W16" t="s">
        <v>19</v>
      </c>
      <c r="X16" t="s">
        <v>19</v>
      </c>
      <c r="Y16" t="s">
        <v>19</v>
      </c>
      <c r="Z16" t="s">
        <v>19</v>
      </c>
      <c r="AA16" t="s">
        <v>19</v>
      </c>
      <c r="AB16" t="s">
        <v>19</v>
      </c>
      <c r="AC16">
        <v>2</v>
      </c>
      <c r="AD16">
        <v>2</v>
      </c>
      <c r="AE16" t="s">
        <v>19</v>
      </c>
      <c r="AF16">
        <v>2</v>
      </c>
      <c r="AG16">
        <v>2</v>
      </c>
      <c r="AH16" t="s">
        <v>19</v>
      </c>
    </row>
    <row r="17" spans="1:34">
      <c r="A17" t="s">
        <v>918</v>
      </c>
      <c r="B17">
        <v>80</v>
      </c>
      <c r="C17">
        <v>64</v>
      </c>
      <c r="D17">
        <v>16</v>
      </c>
      <c r="E17">
        <v>51</v>
      </c>
      <c r="F17">
        <v>42</v>
      </c>
      <c r="G17">
        <v>9</v>
      </c>
      <c r="H17">
        <v>26</v>
      </c>
      <c r="I17">
        <v>26</v>
      </c>
      <c r="J17">
        <v>1</v>
      </c>
      <c r="K17">
        <v>1</v>
      </c>
      <c r="L17">
        <v>1</v>
      </c>
      <c r="M17" t="s">
        <v>19</v>
      </c>
      <c r="N17">
        <v>17</v>
      </c>
      <c r="O17">
        <v>13</v>
      </c>
      <c r="P17">
        <v>4</v>
      </c>
      <c r="Q17">
        <v>7</v>
      </c>
      <c r="R17">
        <v>4</v>
      </c>
      <c r="S17">
        <v>3</v>
      </c>
      <c r="T17" t="s">
        <v>19</v>
      </c>
      <c r="U17" t="s">
        <v>19</v>
      </c>
      <c r="V17" t="s">
        <v>19</v>
      </c>
      <c r="W17" t="s">
        <v>19</v>
      </c>
      <c r="X17" t="s">
        <v>19</v>
      </c>
      <c r="Y17" t="s">
        <v>19</v>
      </c>
      <c r="Z17" t="s">
        <v>19</v>
      </c>
      <c r="AA17" t="s">
        <v>19</v>
      </c>
      <c r="AB17" t="s">
        <v>19</v>
      </c>
      <c r="AC17">
        <v>4</v>
      </c>
      <c r="AD17">
        <v>3</v>
      </c>
      <c r="AE17">
        <v>1</v>
      </c>
      <c r="AF17">
        <v>1</v>
      </c>
      <c r="AG17">
        <v>1</v>
      </c>
      <c r="AH17" t="s">
        <v>19</v>
      </c>
    </row>
    <row r="18" spans="1:34">
      <c r="A18" t="s">
        <v>917</v>
      </c>
      <c r="B18">
        <v>36</v>
      </c>
      <c r="C18">
        <v>25</v>
      </c>
      <c r="D18">
        <v>12</v>
      </c>
      <c r="E18">
        <v>25</v>
      </c>
      <c r="F18">
        <v>16</v>
      </c>
      <c r="G18">
        <v>9</v>
      </c>
      <c r="H18">
        <v>7</v>
      </c>
      <c r="I18">
        <v>5</v>
      </c>
      <c r="J18">
        <v>2</v>
      </c>
      <c r="K18" t="s">
        <v>19</v>
      </c>
      <c r="L18" t="s">
        <v>19</v>
      </c>
      <c r="M18" t="s">
        <v>19</v>
      </c>
      <c r="N18">
        <v>9</v>
      </c>
      <c r="O18">
        <v>7</v>
      </c>
      <c r="P18">
        <v>2</v>
      </c>
      <c r="Q18" t="s">
        <v>19</v>
      </c>
      <c r="R18" t="s">
        <v>19</v>
      </c>
      <c r="S18" t="s">
        <v>19</v>
      </c>
      <c r="T18">
        <v>0</v>
      </c>
      <c r="U18">
        <v>0</v>
      </c>
      <c r="V18">
        <v>0</v>
      </c>
      <c r="W18" t="s">
        <v>19</v>
      </c>
      <c r="X18" t="s">
        <v>19</v>
      </c>
      <c r="Y18" t="s">
        <v>19</v>
      </c>
      <c r="Z18" t="s">
        <v>19</v>
      </c>
      <c r="AA18" t="s">
        <v>19</v>
      </c>
      <c r="AB18" t="s">
        <v>19</v>
      </c>
      <c r="AC18">
        <v>2</v>
      </c>
      <c r="AD18">
        <v>2</v>
      </c>
      <c r="AE18" t="s">
        <v>19</v>
      </c>
      <c r="AF18">
        <v>1</v>
      </c>
      <c r="AG18">
        <v>1</v>
      </c>
      <c r="AH18">
        <v>0</v>
      </c>
    </row>
    <row r="19" spans="1:34">
      <c r="A19" t="s">
        <v>916</v>
      </c>
      <c r="B19">
        <v>40</v>
      </c>
      <c r="C19">
        <v>29</v>
      </c>
      <c r="D19">
        <v>11</v>
      </c>
      <c r="E19">
        <v>25</v>
      </c>
      <c r="F19">
        <v>19</v>
      </c>
      <c r="G19">
        <v>7</v>
      </c>
      <c r="H19">
        <v>15</v>
      </c>
      <c r="I19">
        <v>13</v>
      </c>
      <c r="J19">
        <v>2</v>
      </c>
      <c r="K19" t="s">
        <v>19</v>
      </c>
      <c r="L19" t="s">
        <v>19</v>
      </c>
      <c r="M19" t="s">
        <v>19</v>
      </c>
      <c r="N19">
        <v>5</v>
      </c>
      <c r="O19">
        <v>2</v>
      </c>
      <c r="P19">
        <v>2</v>
      </c>
      <c r="Q19">
        <v>2</v>
      </c>
      <c r="R19">
        <v>2</v>
      </c>
      <c r="S19">
        <v>0</v>
      </c>
      <c r="T19">
        <v>1</v>
      </c>
      <c r="U19">
        <v>1</v>
      </c>
      <c r="V19" t="s">
        <v>19</v>
      </c>
      <c r="W19" t="s">
        <v>19</v>
      </c>
      <c r="X19" t="s">
        <v>19</v>
      </c>
      <c r="Y19" t="s">
        <v>19</v>
      </c>
      <c r="Z19">
        <v>0</v>
      </c>
      <c r="AA19">
        <v>0</v>
      </c>
      <c r="AB19" t="s">
        <v>19</v>
      </c>
      <c r="AC19">
        <v>3</v>
      </c>
      <c r="AD19">
        <v>3</v>
      </c>
      <c r="AE19" t="s">
        <v>19</v>
      </c>
      <c r="AF19">
        <v>5</v>
      </c>
      <c r="AG19">
        <v>3</v>
      </c>
      <c r="AH19">
        <v>2</v>
      </c>
    </row>
    <row r="20" spans="1:34">
      <c r="A20" t="s">
        <v>915</v>
      </c>
      <c r="B20">
        <v>190</v>
      </c>
      <c r="C20">
        <v>137</v>
      </c>
      <c r="D20">
        <v>53</v>
      </c>
      <c r="E20">
        <v>110</v>
      </c>
      <c r="F20">
        <v>81</v>
      </c>
      <c r="G20">
        <v>30</v>
      </c>
      <c r="H20">
        <v>55</v>
      </c>
      <c r="I20">
        <v>47</v>
      </c>
      <c r="J20">
        <v>8</v>
      </c>
      <c r="K20" t="s">
        <v>19</v>
      </c>
      <c r="L20" t="s">
        <v>19</v>
      </c>
      <c r="M20" t="s">
        <v>19</v>
      </c>
      <c r="N20">
        <v>48</v>
      </c>
      <c r="O20">
        <v>33</v>
      </c>
      <c r="P20">
        <v>15</v>
      </c>
      <c r="Q20">
        <v>7</v>
      </c>
      <c r="R20">
        <v>5</v>
      </c>
      <c r="S20">
        <v>2</v>
      </c>
      <c r="T20">
        <v>3</v>
      </c>
      <c r="U20">
        <v>1</v>
      </c>
      <c r="V20">
        <v>2</v>
      </c>
      <c r="W20" t="s">
        <v>19</v>
      </c>
      <c r="X20" t="s">
        <v>19</v>
      </c>
      <c r="Y20" t="s">
        <v>19</v>
      </c>
      <c r="Z20" t="s">
        <v>19</v>
      </c>
      <c r="AA20" t="s">
        <v>19</v>
      </c>
      <c r="AB20" t="s">
        <v>19</v>
      </c>
      <c r="AC20">
        <v>11</v>
      </c>
      <c r="AD20">
        <v>11</v>
      </c>
      <c r="AE20">
        <v>1</v>
      </c>
      <c r="AF20">
        <v>11</v>
      </c>
      <c r="AG20">
        <v>7</v>
      </c>
      <c r="AH20">
        <v>4</v>
      </c>
    </row>
    <row r="21" spans="1:34">
      <c r="A21" t="s">
        <v>914</v>
      </c>
      <c r="B21">
        <v>268</v>
      </c>
      <c r="C21">
        <v>163</v>
      </c>
      <c r="D21">
        <v>106</v>
      </c>
      <c r="E21">
        <v>162</v>
      </c>
      <c r="F21">
        <v>90</v>
      </c>
      <c r="G21">
        <v>72</v>
      </c>
      <c r="H21">
        <v>69</v>
      </c>
      <c r="I21">
        <v>50</v>
      </c>
      <c r="J21">
        <v>19</v>
      </c>
      <c r="K21">
        <v>2</v>
      </c>
      <c r="L21" t="s">
        <v>19</v>
      </c>
      <c r="M21">
        <v>2</v>
      </c>
      <c r="N21">
        <v>63</v>
      </c>
      <c r="O21">
        <v>43</v>
      </c>
      <c r="P21">
        <v>20</v>
      </c>
      <c r="Q21">
        <v>14</v>
      </c>
      <c r="R21">
        <v>9</v>
      </c>
      <c r="S21">
        <v>5</v>
      </c>
      <c r="T21">
        <v>2</v>
      </c>
      <c r="U21">
        <v>2</v>
      </c>
      <c r="V21">
        <v>0</v>
      </c>
      <c r="W21">
        <v>3</v>
      </c>
      <c r="X21">
        <v>1</v>
      </c>
      <c r="Y21">
        <v>2</v>
      </c>
      <c r="Z21" t="s">
        <v>19</v>
      </c>
      <c r="AA21" t="s">
        <v>19</v>
      </c>
      <c r="AB21" t="s">
        <v>19</v>
      </c>
      <c r="AC21">
        <v>8</v>
      </c>
      <c r="AD21">
        <v>6</v>
      </c>
      <c r="AE21">
        <v>1</v>
      </c>
      <c r="AF21">
        <v>14</v>
      </c>
      <c r="AG21">
        <v>12</v>
      </c>
      <c r="AH21">
        <v>3</v>
      </c>
    </row>
    <row r="22" spans="1:34">
      <c r="A22" t="s">
        <v>913</v>
      </c>
      <c r="B22">
        <v>64</v>
      </c>
      <c r="C22">
        <v>48</v>
      </c>
      <c r="D22">
        <v>16</v>
      </c>
      <c r="E22">
        <v>47</v>
      </c>
      <c r="F22">
        <v>36</v>
      </c>
      <c r="G22">
        <v>11</v>
      </c>
      <c r="H22">
        <v>28</v>
      </c>
      <c r="I22">
        <v>25</v>
      </c>
      <c r="J22">
        <v>3</v>
      </c>
      <c r="K22" t="s">
        <v>19</v>
      </c>
      <c r="L22" t="s">
        <v>19</v>
      </c>
      <c r="M22" t="s">
        <v>19</v>
      </c>
      <c r="N22">
        <v>9</v>
      </c>
      <c r="O22">
        <v>6</v>
      </c>
      <c r="P22">
        <v>4</v>
      </c>
      <c r="Q22">
        <v>2</v>
      </c>
      <c r="R22">
        <v>1</v>
      </c>
      <c r="S22">
        <v>1</v>
      </c>
      <c r="T22" t="s">
        <v>19</v>
      </c>
      <c r="U22" t="s">
        <v>19</v>
      </c>
      <c r="V22" t="s">
        <v>19</v>
      </c>
      <c r="W22" t="s">
        <v>19</v>
      </c>
      <c r="X22" t="s">
        <v>19</v>
      </c>
      <c r="Y22" t="s">
        <v>19</v>
      </c>
      <c r="Z22" t="s">
        <v>19</v>
      </c>
      <c r="AA22" t="s">
        <v>19</v>
      </c>
      <c r="AB22" t="s">
        <v>19</v>
      </c>
      <c r="AC22">
        <v>3</v>
      </c>
      <c r="AD22">
        <v>3</v>
      </c>
      <c r="AE22" t="s">
        <v>19</v>
      </c>
      <c r="AF22">
        <v>3</v>
      </c>
      <c r="AG22">
        <v>3</v>
      </c>
      <c r="AH22">
        <v>1</v>
      </c>
    </row>
    <row r="23" spans="1:34">
      <c r="A23" t="s">
        <v>912</v>
      </c>
      <c r="B23">
        <v>17</v>
      </c>
      <c r="C23">
        <v>16</v>
      </c>
      <c r="D23">
        <v>1</v>
      </c>
      <c r="E23">
        <v>11</v>
      </c>
      <c r="F23">
        <v>10</v>
      </c>
      <c r="G23">
        <v>1</v>
      </c>
      <c r="H23">
        <v>4</v>
      </c>
      <c r="I23">
        <v>3</v>
      </c>
      <c r="J23">
        <v>1</v>
      </c>
      <c r="K23" t="s">
        <v>19</v>
      </c>
      <c r="L23" t="s">
        <v>19</v>
      </c>
      <c r="M23" t="s">
        <v>19</v>
      </c>
      <c r="N23">
        <v>3</v>
      </c>
      <c r="O23">
        <v>3</v>
      </c>
      <c r="P23" t="s">
        <v>19</v>
      </c>
      <c r="Q23" t="s">
        <v>19</v>
      </c>
      <c r="R23" t="s">
        <v>19</v>
      </c>
      <c r="S23" t="s">
        <v>19</v>
      </c>
      <c r="T23" t="s">
        <v>19</v>
      </c>
      <c r="U23" t="s">
        <v>19</v>
      </c>
      <c r="V23" t="s">
        <v>19</v>
      </c>
      <c r="W23" t="s">
        <v>19</v>
      </c>
      <c r="X23" t="s">
        <v>19</v>
      </c>
      <c r="Y23" t="s">
        <v>19</v>
      </c>
      <c r="Z23" t="s">
        <v>19</v>
      </c>
      <c r="AA23" t="s">
        <v>19</v>
      </c>
      <c r="AB23" t="s">
        <v>19</v>
      </c>
      <c r="AC23">
        <v>1</v>
      </c>
      <c r="AD23">
        <v>1</v>
      </c>
      <c r="AE23">
        <v>0</v>
      </c>
      <c r="AF23">
        <v>3</v>
      </c>
      <c r="AG23">
        <v>3</v>
      </c>
      <c r="AH23" t="s">
        <v>19</v>
      </c>
    </row>
    <row r="24" spans="1:34">
      <c r="A24" t="s">
        <v>911</v>
      </c>
      <c r="B24">
        <v>29</v>
      </c>
      <c r="C24">
        <v>21</v>
      </c>
      <c r="D24">
        <v>8</v>
      </c>
      <c r="E24">
        <v>17</v>
      </c>
      <c r="F24">
        <v>12</v>
      </c>
      <c r="G24">
        <v>5</v>
      </c>
      <c r="H24">
        <v>10</v>
      </c>
      <c r="I24">
        <v>7</v>
      </c>
      <c r="J24">
        <v>3</v>
      </c>
      <c r="K24" t="s">
        <v>19</v>
      </c>
      <c r="L24" t="s">
        <v>19</v>
      </c>
      <c r="M24" t="s">
        <v>19</v>
      </c>
      <c r="N24">
        <v>6</v>
      </c>
      <c r="O24">
        <v>4</v>
      </c>
      <c r="P24">
        <v>1</v>
      </c>
      <c r="Q24">
        <v>3</v>
      </c>
      <c r="R24">
        <v>2</v>
      </c>
      <c r="S24">
        <v>1</v>
      </c>
      <c r="T24" t="s">
        <v>19</v>
      </c>
      <c r="U24" t="s">
        <v>19</v>
      </c>
      <c r="V24" t="s">
        <v>19</v>
      </c>
      <c r="W24" t="s">
        <v>19</v>
      </c>
      <c r="X24" t="s">
        <v>19</v>
      </c>
      <c r="Y24" t="s">
        <v>19</v>
      </c>
      <c r="Z24" t="s">
        <v>19</v>
      </c>
      <c r="AA24" t="s">
        <v>19</v>
      </c>
      <c r="AB24" t="s">
        <v>19</v>
      </c>
      <c r="AC24">
        <v>2</v>
      </c>
      <c r="AD24">
        <v>1</v>
      </c>
      <c r="AE24">
        <v>1</v>
      </c>
      <c r="AF24">
        <v>2</v>
      </c>
      <c r="AG24">
        <v>2</v>
      </c>
      <c r="AH24" t="s">
        <v>19</v>
      </c>
    </row>
    <row r="25" spans="1:34">
      <c r="A25" t="s">
        <v>910</v>
      </c>
      <c r="B25">
        <v>54</v>
      </c>
      <c r="C25">
        <v>42</v>
      </c>
      <c r="D25">
        <v>12</v>
      </c>
      <c r="E25">
        <v>36</v>
      </c>
      <c r="F25">
        <v>30</v>
      </c>
      <c r="G25">
        <v>6</v>
      </c>
      <c r="H25">
        <v>18</v>
      </c>
      <c r="I25">
        <v>17</v>
      </c>
      <c r="J25">
        <v>1</v>
      </c>
      <c r="K25" t="s">
        <v>19</v>
      </c>
      <c r="L25" t="s">
        <v>19</v>
      </c>
      <c r="M25" t="s">
        <v>19</v>
      </c>
      <c r="N25">
        <v>10</v>
      </c>
      <c r="O25">
        <v>7</v>
      </c>
      <c r="P25">
        <v>3</v>
      </c>
      <c r="Q25">
        <v>5</v>
      </c>
      <c r="R25">
        <v>3</v>
      </c>
      <c r="S25">
        <v>2</v>
      </c>
      <c r="T25">
        <v>1</v>
      </c>
      <c r="U25">
        <v>1</v>
      </c>
      <c r="V25" t="s">
        <v>19</v>
      </c>
      <c r="W25" t="s">
        <v>19</v>
      </c>
      <c r="X25" t="s">
        <v>19</v>
      </c>
      <c r="Y25" t="s">
        <v>19</v>
      </c>
      <c r="Z25" t="s">
        <v>19</v>
      </c>
      <c r="AA25" t="s">
        <v>19</v>
      </c>
      <c r="AB25" t="s">
        <v>19</v>
      </c>
      <c r="AC25">
        <v>1</v>
      </c>
      <c r="AD25">
        <v>1</v>
      </c>
      <c r="AE25" t="s">
        <v>19</v>
      </c>
      <c r="AF25">
        <v>1</v>
      </c>
      <c r="AG25">
        <v>1</v>
      </c>
      <c r="AH25">
        <v>1</v>
      </c>
    </row>
    <row r="26" spans="1:34">
      <c r="A26" t="s">
        <v>909</v>
      </c>
      <c r="B26">
        <v>35</v>
      </c>
      <c r="C26">
        <v>25</v>
      </c>
      <c r="D26">
        <v>10</v>
      </c>
      <c r="E26">
        <v>17</v>
      </c>
      <c r="F26">
        <v>15</v>
      </c>
      <c r="G26">
        <v>3</v>
      </c>
      <c r="H26">
        <v>9</v>
      </c>
      <c r="I26">
        <v>8</v>
      </c>
      <c r="J26">
        <v>1</v>
      </c>
      <c r="K26">
        <v>1</v>
      </c>
      <c r="L26">
        <v>1</v>
      </c>
      <c r="M26" t="s">
        <v>19</v>
      </c>
      <c r="N26">
        <v>8</v>
      </c>
      <c r="O26">
        <v>5</v>
      </c>
      <c r="P26">
        <v>2</v>
      </c>
      <c r="Q26">
        <v>5</v>
      </c>
      <c r="R26">
        <v>1</v>
      </c>
      <c r="S26">
        <v>4</v>
      </c>
      <c r="T26" t="s">
        <v>19</v>
      </c>
      <c r="U26" t="s">
        <v>19</v>
      </c>
      <c r="V26" t="s">
        <v>19</v>
      </c>
      <c r="W26">
        <v>1</v>
      </c>
      <c r="X26">
        <v>1</v>
      </c>
      <c r="Y26">
        <v>0</v>
      </c>
      <c r="Z26" t="s">
        <v>19</v>
      </c>
      <c r="AA26" t="s">
        <v>19</v>
      </c>
      <c r="AB26" t="s">
        <v>19</v>
      </c>
      <c r="AC26">
        <v>2</v>
      </c>
      <c r="AD26">
        <v>1</v>
      </c>
      <c r="AE26">
        <v>1</v>
      </c>
      <c r="AF26">
        <v>2</v>
      </c>
      <c r="AG26">
        <v>1</v>
      </c>
      <c r="AH26">
        <v>1</v>
      </c>
    </row>
    <row r="27" spans="1:34">
      <c r="A27" t="s">
        <v>908</v>
      </c>
      <c r="B27">
        <v>18</v>
      </c>
      <c r="C27">
        <v>13</v>
      </c>
      <c r="D27">
        <v>5</v>
      </c>
      <c r="E27">
        <v>11</v>
      </c>
      <c r="F27">
        <v>10</v>
      </c>
      <c r="G27">
        <v>1</v>
      </c>
      <c r="H27">
        <v>7</v>
      </c>
      <c r="I27">
        <v>6</v>
      </c>
      <c r="J27">
        <v>1</v>
      </c>
      <c r="K27" t="s">
        <v>19</v>
      </c>
      <c r="L27" t="s">
        <v>19</v>
      </c>
      <c r="M27" t="s">
        <v>19</v>
      </c>
      <c r="N27">
        <v>6</v>
      </c>
      <c r="O27">
        <v>2</v>
      </c>
      <c r="P27">
        <v>4</v>
      </c>
      <c r="Q27" t="s">
        <v>19</v>
      </c>
      <c r="R27" t="s">
        <v>19</v>
      </c>
      <c r="S27" t="s">
        <v>19</v>
      </c>
      <c r="T27" t="s">
        <v>19</v>
      </c>
      <c r="U27" t="s">
        <v>19</v>
      </c>
      <c r="V27" t="s">
        <v>19</v>
      </c>
      <c r="W27" t="s">
        <v>19</v>
      </c>
      <c r="X27" t="s">
        <v>19</v>
      </c>
      <c r="Y27" t="s">
        <v>19</v>
      </c>
      <c r="Z27" t="s">
        <v>19</v>
      </c>
      <c r="AA27" t="s">
        <v>19</v>
      </c>
      <c r="AB27" t="s">
        <v>19</v>
      </c>
      <c r="AC27">
        <v>1</v>
      </c>
      <c r="AD27">
        <v>1</v>
      </c>
      <c r="AE27" t="s">
        <v>19</v>
      </c>
      <c r="AF27" t="s">
        <v>19</v>
      </c>
      <c r="AG27" t="s">
        <v>19</v>
      </c>
      <c r="AH27" t="s">
        <v>19</v>
      </c>
    </row>
    <row r="28" spans="1:34">
      <c r="A28" t="s">
        <v>907</v>
      </c>
      <c r="B28">
        <v>51</v>
      </c>
      <c r="C28">
        <v>35</v>
      </c>
      <c r="D28">
        <v>16</v>
      </c>
      <c r="E28">
        <v>25</v>
      </c>
      <c r="F28">
        <v>18</v>
      </c>
      <c r="G28">
        <v>7</v>
      </c>
      <c r="H28">
        <v>14</v>
      </c>
      <c r="I28">
        <v>10</v>
      </c>
      <c r="J28">
        <v>4</v>
      </c>
      <c r="K28" t="s">
        <v>19</v>
      </c>
      <c r="L28" t="s">
        <v>19</v>
      </c>
      <c r="M28" t="s">
        <v>19</v>
      </c>
      <c r="N28">
        <v>14</v>
      </c>
      <c r="O28">
        <v>11</v>
      </c>
      <c r="P28">
        <v>3</v>
      </c>
      <c r="Q28">
        <v>4</v>
      </c>
      <c r="R28">
        <v>1</v>
      </c>
      <c r="S28">
        <v>3</v>
      </c>
      <c r="T28" t="s">
        <v>19</v>
      </c>
      <c r="U28" t="s">
        <v>19</v>
      </c>
      <c r="V28" t="s">
        <v>19</v>
      </c>
      <c r="W28" t="s">
        <v>19</v>
      </c>
      <c r="X28" t="s">
        <v>19</v>
      </c>
      <c r="Y28" t="s">
        <v>19</v>
      </c>
      <c r="Z28" t="s">
        <v>19</v>
      </c>
      <c r="AA28" t="s">
        <v>19</v>
      </c>
      <c r="AB28" t="s">
        <v>19</v>
      </c>
      <c r="AC28">
        <v>3</v>
      </c>
      <c r="AD28">
        <v>3</v>
      </c>
      <c r="AE28">
        <v>1</v>
      </c>
      <c r="AF28">
        <v>5</v>
      </c>
      <c r="AG28">
        <v>3</v>
      </c>
      <c r="AH28">
        <v>3</v>
      </c>
    </row>
    <row r="29" spans="1:34">
      <c r="A29" t="s">
        <v>906</v>
      </c>
      <c r="B29">
        <v>76</v>
      </c>
      <c r="C29">
        <v>68</v>
      </c>
      <c r="D29">
        <v>8</v>
      </c>
      <c r="E29">
        <v>45</v>
      </c>
      <c r="F29">
        <v>43</v>
      </c>
      <c r="G29">
        <v>2</v>
      </c>
      <c r="H29">
        <v>22</v>
      </c>
      <c r="I29">
        <v>22</v>
      </c>
      <c r="J29" t="s">
        <v>19</v>
      </c>
      <c r="K29" t="s">
        <v>19</v>
      </c>
      <c r="L29" t="s">
        <v>19</v>
      </c>
      <c r="M29" t="s">
        <v>19</v>
      </c>
      <c r="N29">
        <v>20</v>
      </c>
      <c r="O29">
        <v>16</v>
      </c>
      <c r="P29">
        <v>3</v>
      </c>
      <c r="Q29">
        <v>4</v>
      </c>
      <c r="R29">
        <v>3</v>
      </c>
      <c r="S29">
        <v>1</v>
      </c>
      <c r="T29">
        <v>2</v>
      </c>
      <c r="U29">
        <v>1</v>
      </c>
      <c r="V29">
        <v>1</v>
      </c>
      <c r="W29">
        <v>1</v>
      </c>
      <c r="X29">
        <v>1</v>
      </c>
      <c r="Y29" t="s">
        <v>19</v>
      </c>
      <c r="Z29" t="s">
        <v>19</v>
      </c>
      <c r="AA29" t="s">
        <v>19</v>
      </c>
      <c r="AB29" t="s">
        <v>19</v>
      </c>
      <c r="AC29">
        <v>2</v>
      </c>
      <c r="AD29">
        <v>2</v>
      </c>
      <c r="AE29" t="s">
        <v>19</v>
      </c>
      <c r="AF29">
        <v>3</v>
      </c>
      <c r="AG29">
        <v>2</v>
      </c>
      <c r="AH29">
        <v>1</v>
      </c>
    </row>
    <row r="30" spans="1:34">
      <c r="A30" t="s">
        <v>905</v>
      </c>
      <c r="B30">
        <v>108</v>
      </c>
      <c r="C30">
        <v>85</v>
      </c>
      <c r="D30">
        <v>22</v>
      </c>
      <c r="E30">
        <v>57</v>
      </c>
      <c r="F30">
        <v>48</v>
      </c>
      <c r="G30">
        <v>9</v>
      </c>
      <c r="H30">
        <v>27</v>
      </c>
      <c r="I30">
        <v>23</v>
      </c>
      <c r="J30">
        <v>4</v>
      </c>
      <c r="K30" t="s">
        <v>19</v>
      </c>
      <c r="L30" t="s">
        <v>19</v>
      </c>
      <c r="M30" t="s">
        <v>19</v>
      </c>
      <c r="N30">
        <v>33</v>
      </c>
      <c r="O30">
        <v>24</v>
      </c>
      <c r="P30">
        <v>9</v>
      </c>
      <c r="Q30">
        <v>6</v>
      </c>
      <c r="R30">
        <v>4</v>
      </c>
      <c r="S30">
        <v>2</v>
      </c>
      <c r="T30">
        <v>4</v>
      </c>
      <c r="U30">
        <v>4</v>
      </c>
      <c r="V30">
        <v>1</v>
      </c>
      <c r="W30">
        <v>0</v>
      </c>
      <c r="X30" t="s">
        <v>19</v>
      </c>
      <c r="Y30">
        <v>0</v>
      </c>
      <c r="Z30">
        <v>0</v>
      </c>
      <c r="AA30" t="s">
        <v>19</v>
      </c>
      <c r="AB30">
        <v>0</v>
      </c>
      <c r="AC30">
        <v>3</v>
      </c>
      <c r="AD30">
        <v>3</v>
      </c>
      <c r="AE30" t="s">
        <v>19</v>
      </c>
      <c r="AF30">
        <v>4</v>
      </c>
      <c r="AG30">
        <v>3</v>
      </c>
      <c r="AH30">
        <v>1</v>
      </c>
    </row>
    <row r="31" spans="1:34">
      <c r="A31" t="s">
        <v>904</v>
      </c>
      <c r="B31">
        <v>31</v>
      </c>
      <c r="C31">
        <v>21</v>
      </c>
      <c r="D31">
        <v>10</v>
      </c>
      <c r="E31">
        <v>18</v>
      </c>
      <c r="F31">
        <v>13</v>
      </c>
      <c r="G31">
        <v>6</v>
      </c>
      <c r="H31">
        <v>9</v>
      </c>
      <c r="I31">
        <v>7</v>
      </c>
      <c r="J31">
        <v>2</v>
      </c>
      <c r="K31" t="s">
        <v>19</v>
      </c>
      <c r="L31" t="s">
        <v>19</v>
      </c>
      <c r="M31" t="s">
        <v>19</v>
      </c>
      <c r="N31">
        <v>7</v>
      </c>
      <c r="O31">
        <v>5</v>
      </c>
      <c r="P31">
        <v>3</v>
      </c>
      <c r="Q31">
        <v>2</v>
      </c>
      <c r="R31">
        <v>1</v>
      </c>
      <c r="S31">
        <v>1</v>
      </c>
      <c r="T31" t="s">
        <v>19</v>
      </c>
      <c r="U31" t="s">
        <v>19</v>
      </c>
      <c r="V31" t="s">
        <v>19</v>
      </c>
      <c r="W31" t="s">
        <v>19</v>
      </c>
      <c r="X31" t="s">
        <v>19</v>
      </c>
      <c r="Y31" t="s">
        <v>19</v>
      </c>
      <c r="Z31" t="s">
        <v>19</v>
      </c>
      <c r="AA31" t="s">
        <v>19</v>
      </c>
      <c r="AB31" t="s">
        <v>19</v>
      </c>
      <c r="AC31">
        <v>2</v>
      </c>
      <c r="AD31">
        <v>2</v>
      </c>
      <c r="AE31" t="s">
        <v>19</v>
      </c>
      <c r="AF31">
        <v>1</v>
      </c>
      <c r="AG31">
        <v>1</v>
      </c>
      <c r="AH31">
        <v>1</v>
      </c>
    </row>
    <row r="32" spans="1:34">
      <c r="A32" t="s">
        <v>903</v>
      </c>
      <c r="B32">
        <v>12</v>
      </c>
      <c r="C32">
        <v>4</v>
      </c>
      <c r="D32">
        <v>8</v>
      </c>
      <c r="E32">
        <v>9</v>
      </c>
      <c r="F32">
        <v>2</v>
      </c>
      <c r="G32">
        <v>7</v>
      </c>
      <c r="H32">
        <v>2</v>
      </c>
      <c r="I32">
        <v>1</v>
      </c>
      <c r="J32">
        <v>2</v>
      </c>
      <c r="K32" t="s">
        <v>19</v>
      </c>
      <c r="L32" t="s">
        <v>19</v>
      </c>
      <c r="M32" t="s">
        <v>19</v>
      </c>
      <c r="N32">
        <v>3</v>
      </c>
      <c r="O32">
        <v>2</v>
      </c>
      <c r="P32">
        <v>1</v>
      </c>
      <c r="Q32" t="s">
        <v>19</v>
      </c>
      <c r="R32" t="s">
        <v>19</v>
      </c>
      <c r="S32" t="s">
        <v>19</v>
      </c>
      <c r="T32" t="s">
        <v>19</v>
      </c>
      <c r="U32" t="s">
        <v>19</v>
      </c>
      <c r="V32" t="s">
        <v>19</v>
      </c>
      <c r="W32" t="s">
        <v>19</v>
      </c>
      <c r="X32" t="s">
        <v>19</v>
      </c>
      <c r="Y32" t="s">
        <v>19</v>
      </c>
      <c r="Z32" t="s">
        <v>19</v>
      </c>
      <c r="AA32" t="s">
        <v>19</v>
      </c>
      <c r="AB32" t="s">
        <v>19</v>
      </c>
      <c r="AC32">
        <v>0</v>
      </c>
      <c r="AD32">
        <v>0</v>
      </c>
      <c r="AE32" t="s">
        <v>19</v>
      </c>
      <c r="AF32" t="s">
        <v>19</v>
      </c>
      <c r="AG32" t="s">
        <v>19</v>
      </c>
      <c r="AH32" t="s">
        <v>19</v>
      </c>
    </row>
    <row r="33" spans="1:34">
      <c r="A33" t="s">
        <v>902</v>
      </c>
      <c r="B33">
        <v>71</v>
      </c>
      <c r="C33">
        <v>49</v>
      </c>
      <c r="D33">
        <v>22</v>
      </c>
      <c r="E33">
        <v>50</v>
      </c>
      <c r="F33">
        <v>31</v>
      </c>
      <c r="G33">
        <v>19</v>
      </c>
      <c r="H33">
        <v>27</v>
      </c>
      <c r="I33">
        <v>22</v>
      </c>
      <c r="J33">
        <v>6</v>
      </c>
      <c r="K33" t="s">
        <v>19</v>
      </c>
      <c r="L33" t="s">
        <v>19</v>
      </c>
      <c r="M33" t="s">
        <v>19</v>
      </c>
      <c r="N33">
        <v>16</v>
      </c>
      <c r="O33">
        <v>13</v>
      </c>
      <c r="P33">
        <v>3</v>
      </c>
      <c r="Q33">
        <v>1</v>
      </c>
      <c r="R33" t="s">
        <v>19</v>
      </c>
      <c r="S33">
        <v>1</v>
      </c>
      <c r="T33" t="s">
        <v>19</v>
      </c>
      <c r="U33" t="s">
        <v>19</v>
      </c>
      <c r="V33" t="s">
        <v>19</v>
      </c>
      <c r="W33" t="s">
        <v>19</v>
      </c>
      <c r="X33" t="s">
        <v>19</v>
      </c>
      <c r="Y33" t="s">
        <v>19</v>
      </c>
      <c r="Z33" t="s">
        <v>19</v>
      </c>
      <c r="AA33" t="s">
        <v>19</v>
      </c>
      <c r="AB33" t="s">
        <v>19</v>
      </c>
      <c r="AC33">
        <v>3</v>
      </c>
      <c r="AD33">
        <v>3</v>
      </c>
      <c r="AE33" t="s">
        <v>19</v>
      </c>
      <c r="AF33">
        <v>3</v>
      </c>
      <c r="AG33">
        <v>3</v>
      </c>
      <c r="AH33" t="s">
        <v>19</v>
      </c>
    </row>
    <row r="34" spans="1:34">
      <c r="A34" t="s">
        <v>901</v>
      </c>
      <c r="B34">
        <v>245</v>
      </c>
      <c r="C34">
        <v>169</v>
      </c>
      <c r="D34">
        <v>76</v>
      </c>
      <c r="E34">
        <v>147</v>
      </c>
      <c r="F34">
        <v>98</v>
      </c>
      <c r="G34">
        <v>49</v>
      </c>
      <c r="H34">
        <v>56</v>
      </c>
      <c r="I34">
        <v>45</v>
      </c>
      <c r="J34">
        <v>12</v>
      </c>
      <c r="K34" t="s">
        <v>19</v>
      </c>
      <c r="L34" t="s">
        <v>19</v>
      </c>
      <c r="M34" t="s">
        <v>19</v>
      </c>
      <c r="N34">
        <v>57</v>
      </c>
      <c r="O34">
        <v>42</v>
      </c>
      <c r="P34">
        <v>14</v>
      </c>
      <c r="Q34">
        <v>11</v>
      </c>
      <c r="R34">
        <v>6</v>
      </c>
      <c r="S34">
        <v>5</v>
      </c>
      <c r="T34">
        <v>10</v>
      </c>
      <c r="U34">
        <v>4</v>
      </c>
      <c r="V34">
        <v>6</v>
      </c>
      <c r="W34">
        <v>3</v>
      </c>
      <c r="X34">
        <v>3</v>
      </c>
      <c r="Y34">
        <v>0</v>
      </c>
      <c r="Z34">
        <v>0</v>
      </c>
      <c r="AA34" t="s">
        <v>19</v>
      </c>
      <c r="AB34">
        <v>0</v>
      </c>
      <c r="AC34">
        <v>10</v>
      </c>
      <c r="AD34">
        <v>9</v>
      </c>
      <c r="AE34">
        <v>1</v>
      </c>
      <c r="AF34">
        <v>7</v>
      </c>
      <c r="AG34">
        <v>7</v>
      </c>
      <c r="AH34">
        <v>0</v>
      </c>
    </row>
    <row r="35" spans="1:34">
      <c r="A35" t="s">
        <v>900</v>
      </c>
      <c r="B35">
        <v>85</v>
      </c>
      <c r="C35">
        <v>67</v>
      </c>
      <c r="D35">
        <v>19</v>
      </c>
      <c r="E35">
        <v>54</v>
      </c>
      <c r="F35">
        <v>40</v>
      </c>
      <c r="G35">
        <v>14</v>
      </c>
      <c r="H35">
        <v>29</v>
      </c>
      <c r="I35">
        <v>24</v>
      </c>
      <c r="J35">
        <v>4</v>
      </c>
      <c r="K35" t="s">
        <v>19</v>
      </c>
      <c r="L35" t="s">
        <v>19</v>
      </c>
      <c r="M35" t="s">
        <v>19</v>
      </c>
      <c r="N35">
        <v>15</v>
      </c>
      <c r="O35">
        <v>12</v>
      </c>
      <c r="P35">
        <v>2</v>
      </c>
      <c r="Q35">
        <v>4</v>
      </c>
      <c r="R35">
        <v>3</v>
      </c>
      <c r="S35">
        <v>1</v>
      </c>
      <c r="T35">
        <v>1</v>
      </c>
      <c r="U35">
        <v>1</v>
      </c>
      <c r="V35" t="s">
        <v>19</v>
      </c>
      <c r="W35" t="s">
        <v>19</v>
      </c>
      <c r="X35" t="s">
        <v>19</v>
      </c>
      <c r="Y35" t="s">
        <v>19</v>
      </c>
      <c r="Z35" t="s">
        <v>19</v>
      </c>
      <c r="AA35" t="s">
        <v>19</v>
      </c>
      <c r="AB35" t="s">
        <v>19</v>
      </c>
      <c r="AC35">
        <v>5</v>
      </c>
      <c r="AD35">
        <v>5</v>
      </c>
      <c r="AE35" t="s">
        <v>19</v>
      </c>
      <c r="AF35">
        <v>7</v>
      </c>
      <c r="AG35">
        <v>6</v>
      </c>
      <c r="AH35">
        <v>2</v>
      </c>
    </row>
    <row r="36" spans="1:34">
      <c r="A36" t="s">
        <v>899</v>
      </c>
      <c r="B36">
        <v>14</v>
      </c>
      <c r="C36">
        <v>12</v>
      </c>
      <c r="D36">
        <v>2</v>
      </c>
      <c r="E36">
        <v>9</v>
      </c>
      <c r="F36">
        <v>8</v>
      </c>
      <c r="G36">
        <v>1</v>
      </c>
      <c r="H36" t="s">
        <v>19</v>
      </c>
      <c r="I36" t="s">
        <v>19</v>
      </c>
      <c r="J36" t="s">
        <v>19</v>
      </c>
      <c r="K36" t="s">
        <v>19</v>
      </c>
      <c r="L36" t="s">
        <v>19</v>
      </c>
      <c r="M36" t="s">
        <v>19</v>
      </c>
      <c r="N36">
        <v>4</v>
      </c>
      <c r="O36">
        <v>3</v>
      </c>
      <c r="P36">
        <v>1</v>
      </c>
      <c r="Q36" t="s">
        <v>19</v>
      </c>
      <c r="R36" t="s">
        <v>19</v>
      </c>
      <c r="S36" t="s">
        <v>19</v>
      </c>
      <c r="T36">
        <v>0</v>
      </c>
      <c r="U36">
        <v>0</v>
      </c>
      <c r="V36" t="s">
        <v>19</v>
      </c>
      <c r="W36" t="s">
        <v>19</v>
      </c>
      <c r="X36" t="s">
        <v>19</v>
      </c>
      <c r="Y36" t="s">
        <v>19</v>
      </c>
      <c r="Z36" t="s">
        <v>19</v>
      </c>
      <c r="AA36" t="s">
        <v>19</v>
      </c>
      <c r="AB36" t="s">
        <v>19</v>
      </c>
      <c r="AC36">
        <v>1</v>
      </c>
      <c r="AD36">
        <v>1</v>
      </c>
      <c r="AE36" t="s">
        <v>19</v>
      </c>
      <c r="AF36" t="s">
        <v>19</v>
      </c>
      <c r="AG36" t="s">
        <v>19</v>
      </c>
      <c r="AH36" t="s">
        <v>19</v>
      </c>
    </row>
    <row r="37" spans="1:34">
      <c r="A37" t="s">
        <v>898</v>
      </c>
      <c r="B37">
        <v>28</v>
      </c>
      <c r="C37">
        <v>23</v>
      </c>
      <c r="D37">
        <v>5</v>
      </c>
      <c r="E37">
        <v>18</v>
      </c>
      <c r="F37">
        <v>17</v>
      </c>
      <c r="G37">
        <v>2</v>
      </c>
      <c r="H37">
        <v>11</v>
      </c>
      <c r="I37">
        <v>10</v>
      </c>
      <c r="J37">
        <v>1</v>
      </c>
      <c r="K37" t="s">
        <v>19</v>
      </c>
      <c r="L37" t="s">
        <v>19</v>
      </c>
      <c r="M37" t="s">
        <v>19</v>
      </c>
      <c r="N37">
        <v>7</v>
      </c>
      <c r="O37">
        <v>4</v>
      </c>
      <c r="P37">
        <v>3</v>
      </c>
      <c r="Q37" t="s">
        <v>19</v>
      </c>
      <c r="R37" t="s">
        <v>19</v>
      </c>
      <c r="S37" t="s">
        <v>19</v>
      </c>
      <c r="T37" t="s">
        <v>19</v>
      </c>
      <c r="U37" t="s">
        <v>19</v>
      </c>
      <c r="V37" t="s">
        <v>19</v>
      </c>
      <c r="W37" t="s">
        <v>19</v>
      </c>
      <c r="X37" t="s">
        <v>19</v>
      </c>
      <c r="Y37" t="s">
        <v>19</v>
      </c>
      <c r="Z37" t="s">
        <v>19</v>
      </c>
      <c r="AA37" t="s">
        <v>19</v>
      </c>
      <c r="AB37" t="s">
        <v>19</v>
      </c>
      <c r="AC37">
        <v>1</v>
      </c>
      <c r="AD37">
        <v>1</v>
      </c>
      <c r="AE37">
        <v>0</v>
      </c>
      <c r="AF37">
        <v>2</v>
      </c>
      <c r="AG37">
        <v>1</v>
      </c>
      <c r="AH37">
        <v>1</v>
      </c>
    </row>
    <row r="38" spans="1:34">
      <c r="A38" t="s">
        <v>897</v>
      </c>
      <c r="B38" t="s">
        <v>19</v>
      </c>
      <c r="C38" t="s">
        <v>19</v>
      </c>
      <c r="D38" t="s">
        <v>19</v>
      </c>
      <c r="E38" t="s">
        <v>19</v>
      </c>
      <c r="F38" t="s">
        <v>19</v>
      </c>
      <c r="G38" t="s">
        <v>19</v>
      </c>
      <c r="H38" t="s">
        <v>19</v>
      </c>
      <c r="I38" t="s">
        <v>19</v>
      </c>
      <c r="J38" t="s">
        <v>19</v>
      </c>
      <c r="K38" t="s">
        <v>19</v>
      </c>
      <c r="L38" t="s">
        <v>19</v>
      </c>
      <c r="M38" t="s">
        <v>19</v>
      </c>
      <c r="N38" t="s">
        <v>19</v>
      </c>
      <c r="O38" t="s">
        <v>19</v>
      </c>
      <c r="P38" t="s">
        <v>19</v>
      </c>
      <c r="Q38" t="s">
        <v>19</v>
      </c>
      <c r="R38" t="s">
        <v>19</v>
      </c>
      <c r="S38" t="s">
        <v>19</v>
      </c>
      <c r="T38" t="s">
        <v>19</v>
      </c>
      <c r="U38" t="s">
        <v>19</v>
      </c>
      <c r="V38" t="s">
        <v>19</v>
      </c>
      <c r="W38" t="s">
        <v>19</v>
      </c>
      <c r="X38" t="s">
        <v>19</v>
      </c>
      <c r="Y38" t="s">
        <v>19</v>
      </c>
      <c r="Z38" t="s">
        <v>19</v>
      </c>
      <c r="AA38" t="s">
        <v>19</v>
      </c>
      <c r="AB38" t="s">
        <v>19</v>
      </c>
      <c r="AC38" t="s">
        <v>19</v>
      </c>
      <c r="AD38" t="s">
        <v>19</v>
      </c>
      <c r="AE38" t="s">
        <v>19</v>
      </c>
      <c r="AF38" t="s">
        <v>19</v>
      </c>
      <c r="AG38" t="s">
        <v>19</v>
      </c>
      <c r="AH38" t="s">
        <v>19</v>
      </c>
    </row>
    <row r="39" spans="1:34">
      <c r="A39" t="s">
        <v>896</v>
      </c>
      <c r="B39">
        <v>17</v>
      </c>
      <c r="C39">
        <v>14</v>
      </c>
      <c r="D39">
        <v>3</v>
      </c>
      <c r="E39">
        <v>8</v>
      </c>
      <c r="F39">
        <v>6</v>
      </c>
      <c r="G39">
        <v>2</v>
      </c>
      <c r="H39">
        <v>4</v>
      </c>
      <c r="I39">
        <v>4</v>
      </c>
      <c r="J39" t="s">
        <v>19</v>
      </c>
      <c r="K39" t="s">
        <v>19</v>
      </c>
      <c r="L39" t="s">
        <v>19</v>
      </c>
      <c r="M39" t="s">
        <v>19</v>
      </c>
      <c r="N39">
        <v>4</v>
      </c>
      <c r="O39">
        <v>3</v>
      </c>
      <c r="P39">
        <v>1</v>
      </c>
      <c r="Q39">
        <v>2</v>
      </c>
      <c r="R39">
        <v>2</v>
      </c>
      <c r="S39" t="s">
        <v>19</v>
      </c>
      <c r="T39">
        <v>1</v>
      </c>
      <c r="U39">
        <v>1</v>
      </c>
      <c r="V39" t="s">
        <v>19</v>
      </c>
      <c r="W39">
        <v>1</v>
      </c>
      <c r="X39">
        <v>0</v>
      </c>
      <c r="Y39">
        <v>1</v>
      </c>
      <c r="Z39" t="s">
        <v>19</v>
      </c>
      <c r="AA39" t="s">
        <v>19</v>
      </c>
      <c r="AB39" t="s">
        <v>19</v>
      </c>
      <c r="AC39">
        <v>1</v>
      </c>
      <c r="AD39">
        <v>1</v>
      </c>
      <c r="AE39" t="s">
        <v>19</v>
      </c>
      <c r="AF39">
        <v>0</v>
      </c>
      <c r="AG39">
        <v>0</v>
      </c>
      <c r="AH39" t="s">
        <v>19</v>
      </c>
    </row>
    <row r="40" spans="1:34">
      <c r="A40" t="s">
        <v>895</v>
      </c>
      <c r="B40">
        <v>44</v>
      </c>
      <c r="C40">
        <v>31</v>
      </c>
      <c r="D40">
        <v>13</v>
      </c>
      <c r="E40">
        <v>27</v>
      </c>
      <c r="F40">
        <v>16</v>
      </c>
      <c r="G40">
        <v>11</v>
      </c>
      <c r="H40">
        <v>16</v>
      </c>
      <c r="I40">
        <v>14</v>
      </c>
      <c r="J40">
        <v>2</v>
      </c>
      <c r="K40" t="s">
        <v>19</v>
      </c>
      <c r="L40" t="s">
        <v>19</v>
      </c>
      <c r="M40" t="s">
        <v>19</v>
      </c>
      <c r="N40">
        <v>9</v>
      </c>
      <c r="O40">
        <v>9</v>
      </c>
      <c r="P40" t="s">
        <v>19</v>
      </c>
      <c r="Q40">
        <v>3</v>
      </c>
      <c r="R40">
        <v>2</v>
      </c>
      <c r="S40">
        <v>1</v>
      </c>
      <c r="T40" t="s">
        <v>19</v>
      </c>
      <c r="U40" t="s">
        <v>19</v>
      </c>
      <c r="V40" t="s">
        <v>19</v>
      </c>
      <c r="W40" t="s">
        <v>19</v>
      </c>
      <c r="X40" t="s">
        <v>19</v>
      </c>
      <c r="Y40" t="s">
        <v>19</v>
      </c>
      <c r="Z40" t="s">
        <v>19</v>
      </c>
      <c r="AA40" t="s">
        <v>19</v>
      </c>
      <c r="AB40" t="s">
        <v>19</v>
      </c>
      <c r="AC40">
        <v>3</v>
      </c>
      <c r="AD40">
        <v>3</v>
      </c>
      <c r="AE40" t="s">
        <v>19</v>
      </c>
      <c r="AF40">
        <v>2</v>
      </c>
      <c r="AG40">
        <v>1</v>
      </c>
      <c r="AH40">
        <v>1</v>
      </c>
    </row>
    <row r="41" spans="1:34">
      <c r="A41" t="s">
        <v>894</v>
      </c>
      <c r="B41">
        <v>193</v>
      </c>
      <c r="C41">
        <v>157</v>
      </c>
      <c r="D41">
        <v>36</v>
      </c>
      <c r="E41">
        <v>126</v>
      </c>
      <c r="F41">
        <v>105</v>
      </c>
      <c r="G41">
        <v>21</v>
      </c>
      <c r="H41">
        <v>59</v>
      </c>
      <c r="I41">
        <v>55</v>
      </c>
      <c r="J41">
        <v>4</v>
      </c>
      <c r="K41" t="s">
        <v>19</v>
      </c>
      <c r="L41" t="s">
        <v>19</v>
      </c>
      <c r="M41" t="s">
        <v>19</v>
      </c>
      <c r="N41">
        <v>40</v>
      </c>
      <c r="O41">
        <v>32</v>
      </c>
      <c r="P41">
        <v>8</v>
      </c>
      <c r="Q41">
        <v>10</v>
      </c>
      <c r="R41">
        <v>5</v>
      </c>
      <c r="S41">
        <v>5</v>
      </c>
      <c r="T41">
        <v>1</v>
      </c>
      <c r="U41">
        <v>1</v>
      </c>
      <c r="V41">
        <v>0</v>
      </c>
      <c r="W41">
        <v>3</v>
      </c>
      <c r="X41">
        <v>2</v>
      </c>
      <c r="Y41">
        <v>1</v>
      </c>
      <c r="Z41">
        <v>1</v>
      </c>
      <c r="AA41" t="s">
        <v>19</v>
      </c>
      <c r="AB41">
        <v>1</v>
      </c>
      <c r="AC41">
        <v>8</v>
      </c>
      <c r="AD41">
        <v>8</v>
      </c>
      <c r="AE41">
        <v>1</v>
      </c>
      <c r="AF41">
        <v>5</v>
      </c>
      <c r="AG41">
        <v>4</v>
      </c>
      <c r="AH41">
        <v>1</v>
      </c>
    </row>
    <row r="42" spans="1:34">
      <c r="A42" t="s">
        <v>893</v>
      </c>
      <c r="B42">
        <v>15</v>
      </c>
      <c r="C42">
        <v>10</v>
      </c>
      <c r="D42">
        <v>5</v>
      </c>
      <c r="E42">
        <v>10</v>
      </c>
      <c r="F42">
        <v>6</v>
      </c>
      <c r="G42">
        <v>4</v>
      </c>
      <c r="H42">
        <v>5</v>
      </c>
      <c r="I42">
        <v>5</v>
      </c>
      <c r="J42" t="s">
        <v>19</v>
      </c>
      <c r="K42" t="s">
        <v>19</v>
      </c>
      <c r="L42" t="s">
        <v>19</v>
      </c>
      <c r="M42" t="s">
        <v>19</v>
      </c>
      <c r="N42">
        <v>4</v>
      </c>
      <c r="O42">
        <v>3</v>
      </c>
      <c r="P42">
        <v>1</v>
      </c>
      <c r="Q42" t="s">
        <v>19</v>
      </c>
      <c r="R42" t="s">
        <v>19</v>
      </c>
      <c r="S42" t="s">
        <v>19</v>
      </c>
      <c r="T42" t="s">
        <v>19</v>
      </c>
      <c r="U42" t="s">
        <v>19</v>
      </c>
      <c r="V42" t="s">
        <v>19</v>
      </c>
      <c r="W42" t="s">
        <v>19</v>
      </c>
      <c r="X42" t="s">
        <v>19</v>
      </c>
      <c r="Y42" t="s">
        <v>19</v>
      </c>
      <c r="Z42" t="s">
        <v>19</v>
      </c>
      <c r="AA42" t="s">
        <v>19</v>
      </c>
      <c r="AB42" t="s">
        <v>19</v>
      </c>
      <c r="AC42">
        <v>1</v>
      </c>
      <c r="AD42">
        <v>1</v>
      </c>
      <c r="AE42" t="s">
        <v>19</v>
      </c>
      <c r="AF42" t="s">
        <v>19</v>
      </c>
      <c r="AG42" t="s">
        <v>19</v>
      </c>
      <c r="AH42" t="s">
        <v>19</v>
      </c>
    </row>
    <row r="43" spans="1:34">
      <c r="A43" t="s">
        <v>892</v>
      </c>
      <c r="B43">
        <v>14</v>
      </c>
      <c r="C43">
        <v>10</v>
      </c>
      <c r="D43">
        <v>4</v>
      </c>
      <c r="E43">
        <v>7</v>
      </c>
      <c r="F43">
        <v>5</v>
      </c>
      <c r="G43">
        <v>3</v>
      </c>
      <c r="H43">
        <v>5</v>
      </c>
      <c r="I43">
        <v>4</v>
      </c>
      <c r="J43">
        <v>2</v>
      </c>
      <c r="K43" t="s">
        <v>19</v>
      </c>
      <c r="L43" t="s">
        <v>19</v>
      </c>
      <c r="M43" t="s">
        <v>19</v>
      </c>
      <c r="N43">
        <v>4</v>
      </c>
      <c r="O43">
        <v>3</v>
      </c>
      <c r="P43">
        <v>1</v>
      </c>
      <c r="Q43">
        <v>2</v>
      </c>
      <c r="R43">
        <v>2</v>
      </c>
      <c r="S43">
        <v>0</v>
      </c>
      <c r="T43" t="s">
        <v>19</v>
      </c>
      <c r="U43" t="s">
        <v>19</v>
      </c>
      <c r="V43" t="s">
        <v>19</v>
      </c>
      <c r="W43" t="s">
        <v>19</v>
      </c>
      <c r="X43" t="s">
        <v>19</v>
      </c>
      <c r="Y43" t="s">
        <v>19</v>
      </c>
      <c r="Z43" t="s">
        <v>19</v>
      </c>
      <c r="AA43" t="s">
        <v>19</v>
      </c>
      <c r="AB43" t="s">
        <v>19</v>
      </c>
      <c r="AC43">
        <v>1</v>
      </c>
      <c r="AD43">
        <v>1</v>
      </c>
      <c r="AE43" t="s">
        <v>19</v>
      </c>
      <c r="AF43" t="s">
        <v>19</v>
      </c>
      <c r="AG43" t="s">
        <v>19</v>
      </c>
      <c r="AH43" t="s">
        <v>19</v>
      </c>
    </row>
    <row r="44" spans="1:34">
      <c r="A44" t="s">
        <v>891</v>
      </c>
      <c r="B44">
        <v>40</v>
      </c>
      <c r="C44">
        <v>26</v>
      </c>
      <c r="D44">
        <v>15</v>
      </c>
      <c r="E44">
        <v>20</v>
      </c>
      <c r="F44">
        <v>11</v>
      </c>
      <c r="G44">
        <v>9</v>
      </c>
      <c r="H44">
        <v>4</v>
      </c>
      <c r="I44">
        <v>3</v>
      </c>
      <c r="J44">
        <v>1</v>
      </c>
      <c r="K44" t="s">
        <v>19</v>
      </c>
      <c r="L44" t="s">
        <v>19</v>
      </c>
      <c r="M44" t="s">
        <v>19</v>
      </c>
      <c r="N44">
        <v>12</v>
      </c>
      <c r="O44">
        <v>9</v>
      </c>
      <c r="P44">
        <v>4</v>
      </c>
      <c r="Q44">
        <v>3</v>
      </c>
      <c r="R44">
        <v>2</v>
      </c>
      <c r="S44">
        <v>1</v>
      </c>
      <c r="T44" t="s">
        <v>19</v>
      </c>
      <c r="U44" t="s">
        <v>19</v>
      </c>
      <c r="V44" t="s">
        <v>19</v>
      </c>
      <c r="W44">
        <v>0</v>
      </c>
      <c r="X44">
        <v>0</v>
      </c>
      <c r="Y44" t="s">
        <v>19</v>
      </c>
      <c r="Z44">
        <v>0</v>
      </c>
      <c r="AA44" t="s">
        <v>19</v>
      </c>
      <c r="AB44">
        <v>0</v>
      </c>
      <c r="AC44">
        <v>3</v>
      </c>
      <c r="AD44">
        <v>2</v>
      </c>
      <c r="AE44">
        <v>1</v>
      </c>
      <c r="AF44">
        <v>2</v>
      </c>
      <c r="AG44">
        <v>2</v>
      </c>
      <c r="AH44" t="s">
        <v>19</v>
      </c>
    </row>
    <row r="45" spans="1:34">
      <c r="A45" t="s">
        <v>890</v>
      </c>
      <c r="B45">
        <v>96</v>
      </c>
      <c r="C45">
        <v>80</v>
      </c>
      <c r="D45">
        <v>16</v>
      </c>
      <c r="E45">
        <v>55</v>
      </c>
      <c r="F45">
        <v>48</v>
      </c>
      <c r="G45">
        <v>6</v>
      </c>
      <c r="H45">
        <v>34</v>
      </c>
      <c r="I45">
        <v>32</v>
      </c>
      <c r="J45">
        <v>3</v>
      </c>
      <c r="K45">
        <v>1</v>
      </c>
      <c r="L45">
        <v>1</v>
      </c>
      <c r="M45" t="s">
        <v>19</v>
      </c>
      <c r="N45">
        <v>22</v>
      </c>
      <c r="O45">
        <v>15</v>
      </c>
      <c r="P45">
        <v>7</v>
      </c>
      <c r="Q45">
        <v>6</v>
      </c>
      <c r="R45">
        <v>5</v>
      </c>
      <c r="S45">
        <v>1</v>
      </c>
      <c r="T45">
        <v>0</v>
      </c>
      <c r="U45">
        <v>0</v>
      </c>
      <c r="V45" t="s">
        <v>19</v>
      </c>
      <c r="W45">
        <v>1</v>
      </c>
      <c r="X45">
        <v>1</v>
      </c>
      <c r="Y45">
        <v>0</v>
      </c>
      <c r="Z45" t="s">
        <v>19</v>
      </c>
      <c r="AA45" t="s">
        <v>19</v>
      </c>
      <c r="AB45" t="s">
        <v>19</v>
      </c>
      <c r="AC45">
        <v>5</v>
      </c>
      <c r="AD45">
        <v>5</v>
      </c>
      <c r="AE45" t="s">
        <v>19</v>
      </c>
      <c r="AF45">
        <v>8</v>
      </c>
      <c r="AG45">
        <v>6</v>
      </c>
      <c r="AH45">
        <v>2</v>
      </c>
    </row>
    <row r="46" spans="1:34">
      <c r="A46" t="s">
        <v>889</v>
      </c>
      <c r="B46">
        <v>13</v>
      </c>
      <c r="C46">
        <v>13</v>
      </c>
      <c r="D46" t="s">
        <v>19</v>
      </c>
      <c r="E46">
        <v>9</v>
      </c>
      <c r="F46">
        <v>9</v>
      </c>
      <c r="G46" t="s">
        <v>19</v>
      </c>
      <c r="H46">
        <v>5</v>
      </c>
      <c r="I46">
        <v>5</v>
      </c>
      <c r="J46" t="s">
        <v>19</v>
      </c>
      <c r="K46" t="s">
        <v>19</v>
      </c>
      <c r="L46" t="s">
        <v>19</v>
      </c>
      <c r="M46" t="s">
        <v>19</v>
      </c>
      <c r="N46">
        <v>3</v>
      </c>
      <c r="O46">
        <v>3</v>
      </c>
      <c r="P46" t="s">
        <v>19</v>
      </c>
      <c r="Q46" t="s">
        <v>19</v>
      </c>
      <c r="R46" t="s">
        <v>19</v>
      </c>
      <c r="S46" t="s">
        <v>19</v>
      </c>
      <c r="T46" t="s">
        <v>19</v>
      </c>
      <c r="U46" t="s">
        <v>19</v>
      </c>
      <c r="V46" t="s">
        <v>19</v>
      </c>
      <c r="W46" t="s">
        <v>19</v>
      </c>
      <c r="X46" t="s">
        <v>19</v>
      </c>
      <c r="Y46" t="s">
        <v>19</v>
      </c>
      <c r="Z46" t="s">
        <v>19</v>
      </c>
      <c r="AA46" t="s">
        <v>19</v>
      </c>
      <c r="AB46" t="s">
        <v>19</v>
      </c>
      <c r="AC46">
        <v>1</v>
      </c>
      <c r="AD46">
        <v>1</v>
      </c>
      <c r="AE46" t="s">
        <v>19</v>
      </c>
      <c r="AF46">
        <v>1</v>
      </c>
      <c r="AG46">
        <v>1</v>
      </c>
      <c r="AH46" t="s">
        <v>19</v>
      </c>
    </row>
    <row r="47" spans="1:34">
      <c r="A47" t="s">
        <v>888</v>
      </c>
      <c r="B47">
        <v>139</v>
      </c>
      <c r="C47">
        <v>108</v>
      </c>
      <c r="D47">
        <v>31</v>
      </c>
      <c r="E47">
        <v>79</v>
      </c>
      <c r="F47">
        <v>63</v>
      </c>
      <c r="G47">
        <v>16</v>
      </c>
      <c r="H47">
        <v>42</v>
      </c>
      <c r="I47">
        <v>35</v>
      </c>
      <c r="J47">
        <v>7</v>
      </c>
      <c r="K47" t="s">
        <v>19</v>
      </c>
      <c r="L47" t="s">
        <v>19</v>
      </c>
      <c r="M47" t="s">
        <v>19</v>
      </c>
      <c r="N47">
        <v>34</v>
      </c>
      <c r="O47">
        <v>24</v>
      </c>
      <c r="P47">
        <v>10</v>
      </c>
      <c r="Q47">
        <v>10</v>
      </c>
      <c r="R47">
        <v>9</v>
      </c>
      <c r="S47">
        <v>2</v>
      </c>
      <c r="T47">
        <v>1</v>
      </c>
      <c r="U47">
        <v>1</v>
      </c>
      <c r="V47">
        <v>0</v>
      </c>
      <c r="W47">
        <v>2</v>
      </c>
      <c r="X47">
        <v>2</v>
      </c>
      <c r="Y47">
        <v>0</v>
      </c>
      <c r="Z47" t="s">
        <v>19</v>
      </c>
      <c r="AA47" t="s">
        <v>19</v>
      </c>
      <c r="AB47" t="s">
        <v>19</v>
      </c>
      <c r="AC47">
        <v>7</v>
      </c>
      <c r="AD47">
        <v>6</v>
      </c>
      <c r="AE47">
        <v>1</v>
      </c>
      <c r="AF47">
        <v>7</v>
      </c>
      <c r="AG47">
        <v>4</v>
      </c>
      <c r="AH47">
        <v>2</v>
      </c>
    </row>
    <row r="48" spans="1:34">
      <c r="A48" t="s">
        <v>887</v>
      </c>
      <c r="B48">
        <v>44</v>
      </c>
      <c r="C48">
        <v>33</v>
      </c>
      <c r="D48">
        <v>11</v>
      </c>
      <c r="E48">
        <v>25</v>
      </c>
      <c r="F48">
        <v>18</v>
      </c>
      <c r="G48">
        <v>7</v>
      </c>
      <c r="H48">
        <v>12</v>
      </c>
      <c r="I48">
        <v>10</v>
      </c>
      <c r="J48">
        <v>2</v>
      </c>
      <c r="K48">
        <v>0</v>
      </c>
      <c r="L48" t="s">
        <v>19</v>
      </c>
      <c r="M48">
        <v>0</v>
      </c>
      <c r="N48">
        <v>9</v>
      </c>
      <c r="O48">
        <v>7</v>
      </c>
      <c r="P48">
        <v>2</v>
      </c>
      <c r="Q48">
        <v>6</v>
      </c>
      <c r="R48">
        <v>5</v>
      </c>
      <c r="S48">
        <v>1</v>
      </c>
      <c r="T48">
        <v>0</v>
      </c>
      <c r="U48" t="s">
        <v>19</v>
      </c>
      <c r="V48">
        <v>0</v>
      </c>
      <c r="W48">
        <v>0</v>
      </c>
      <c r="X48" t="s">
        <v>19</v>
      </c>
      <c r="Y48">
        <v>0</v>
      </c>
      <c r="Z48">
        <v>0</v>
      </c>
      <c r="AA48" t="s">
        <v>19</v>
      </c>
      <c r="AB48">
        <v>0</v>
      </c>
      <c r="AC48">
        <v>2</v>
      </c>
      <c r="AD48">
        <v>2</v>
      </c>
      <c r="AE48">
        <v>1</v>
      </c>
      <c r="AF48">
        <v>2</v>
      </c>
      <c r="AG48">
        <v>2</v>
      </c>
      <c r="AH48" t="s">
        <v>19</v>
      </c>
    </row>
    <row r="49" spans="1:34">
      <c r="A49" t="s">
        <v>886</v>
      </c>
      <c r="B49">
        <v>33</v>
      </c>
      <c r="C49">
        <v>27</v>
      </c>
      <c r="D49">
        <v>6</v>
      </c>
      <c r="E49">
        <v>14</v>
      </c>
      <c r="F49">
        <v>12</v>
      </c>
      <c r="G49">
        <v>2</v>
      </c>
      <c r="H49">
        <v>6</v>
      </c>
      <c r="I49">
        <v>6</v>
      </c>
      <c r="J49" t="s">
        <v>19</v>
      </c>
      <c r="K49" t="s">
        <v>19</v>
      </c>
      <c r="L49" t="s">
        <v>19</v>
      </c>
      <c r="M49" t="s">
        <v>19</v>
      </c>
      <c r="N49">
        <v>8</v>
      </c>
      <c r="O49">
        <v>7</v>
      </c>
      <c r="P49">
        <v>1</v>
      </c>
      <c r="Q49">
        <v>6</v>
      </c>
      <c r="R49">
        <v>4</v>
      </c>
      <c r="S49">
        <v>2</v>
      </c>
      <c r="T49">
        <v>0</v>
      </c>
      <c r="U49" t="s">
        <v>19</v>
      </c>
      <c r="V49">
        <v>0</v>
      </c>
      <c r="W49">
        <v>0</v>
      </c>
      <c r="X49" t="s">
        <v>19</v>
      </c>
      <c r="Y49">
        <v>0</v>
      </c>
      <c r="Z49" t="s">
        <v>19</v>
      </c>
      <c r="AA49" t="s">
        <v>19</v>
      </c>
      <c r="AB49" t="s">
        <v>19</v>
      </c>
      <c r="AC49">
        <v>2</v>
      </c>
      <c r="AD49">
        <v>2</v>
      </c>
      <c r="AE49">
        <v>0</v>
      </c>
      <c r="AF49">
        <v>2</v>
      </c>
      <c r="AG49">
        <v>2</v>
      </c>
      <c r="AH49">
        <v>0</v>
      </c>
    </row>
    <row r="50" spans="1:34">
      <c r="A50" t="s">
        <v>885</v>
      </c>
      <c r="B50">
        <v>82</v>
      </c>
      <c r="C50">
        <v>67</v>
      </c>
      <c r="D50">
        <v>15</v>
      </c>
      <c r="E50">
        <v>41</v>
      </c>
      <c r="F50">
        <v>35</v>
      </c>
      <c r="G50">
        <v>6</v>
      </c>
      <c r="H50">
        <v>14</v>
      </c>
      <c r="I50">
        <v>13</v>
      </c>
      <c r="J50">
        <v>1</v>
      </c>
      <c r="K50" t="s">
        <v>19</v>
      </c>
      <c r="L50" t="s">
        <v>19</v>
      </c>
      <c r="M50" t="s">
        <v>19</v>
      </c>
      <c r="N50">
        <v>18</v>
      </c>
      <c r="O50">
        <v>14</v>
      </c>
      <c r="P50">
        <v>3</v>
      </c>
      <c r="Q50">
        <v>12</v>
      </c>
      <c r="R50">
        <v>10</v>
      </c>
      <c r="S50">
        <v>3</v>
      </c>
      <c r="T50">
        <v>3</v>
      </c>
      <c r="U50">
        <v>1</v>
      </c>
      <c r="V50">
        <v>2</v>
      </c>
      <c r="W50">
        <v>2</v>
      </c>
      <c r="X50">
        <v>1</v>
      </c>
      <c r="Y50">
        <v>1</v>
      </c>
      <c r="Z50" t="s">
        <v>19</v>
      </c>
      <c r="AA50" t="s">
        <v>19</v>
      </c>
      <c r="AB50" t="s">
        <v>19</v>
      </c>
      <c r="AC50">
        <v>3</v>
      </c>
      <c r="AD50">
        <v>3</v>
      </c>
      <c r="AE50" t="s">
        <v>19</v>
      </c>
      <c r="AF50">
        <v>4</v>
      </c>
      <c r="AG50">
        <v>4</v>
      </c>
      <c r="AH50" t="s">
        <v>19</v>
      </c>
    </row>
    <row r="51" spans="1:34">
      <c r="A51" t="s">
        <v>884</v>
      </c>
      <c r="B51">
        <v>92</v>
      </c>
      <c r="C51">
        <v>73</v>
      </c>
      <c r="D51">
        <v>19</v>
      </c>
      <c r="E51">
        <v>53</v>
      </c>
      <c r="F51">
        <v>42</v>
      </c>
      <c r="G51">
        <v>11</v>
      </c>
      <c r="H51">
        <v>22</v>
      </c>
      <c r="I51">
        <v>20</v>
      </c>
      <c r="J51">
        <v>2</v>
      </c>
      <c r="K51" t="s">
        <v>19</v>
      </c>
      <c r="L51" t="s">
        <v>19</v>
      </c>
      <c r="M51" t="s">
        <v>19</v>
      </c>
      <c r="N51">
        <v>17</v>
      </c>
      <c r="O51">
        <v>14</v>
      </c>
      <c r="P51">
        <v>3</v>
      </c>
      <c r="Q51">
        <v>17</v>
      </c>
      <c r="R51">
        <v>13</v>
      </c>
      <c r="S51">
        <v>5</v>
      </c>
      <c r="T51" t="s">
        <v>19</v>
      </c>
      <c r="U51" t="s">
        <v>19</v>
      </c>
      <c r="V51" t="s">
        <v>19</v>
      </c>
      <c r="W51" t="s">
        <v>19</v>
      </c>
      <c r="X51" t="s">
        <v>19</v>
      </c>
      <c r="Y51" t="s">
        <v>19</v>
      </c>
      <c r="Z51" t="s">
        <v>19</v>
      </c>
      <c r="AA51" t="s">
        <v>19</v>
      </c>
      <c r="AB51" t="s">
        <v>19</v>
      </c>
      <c r="AC51">
        <v>4</v>
      </c>
      <c r="AD51">
        <v>3</v>
      </c>
      <c r="AE51">
        <v>1</v>
      </c>
      <c r="AF51">
        <v>2</v>
      </c>
      <c r="AG51">
        <v>2</v>
      </c>
      <c r="AH51" t="s">
        <v>19</v>
      </c>
    </row>
    <row r="52" spans="1:34">
      <c r="A52" t="s">
        <v>883</v>
      </c>
      <c r="B52">
        <v>38</v>
      </c>
      <c r="C52">
        <v>36</v>
      </c>
      <c r="D52">
        <v>2</v>
      </c>
      <c r="E52">
        <v>25</v>
      </c>
      <c r="F52">
        <v>24</v>
      </c>
      <c r="G52">
        <v>2</v>
      </c>
      <c r="H52">
        <v>13</v>
      </c>
      <c r="I52">
        <v>13</v>
      </c>
      <c r="J52">
        <v>0</v>
      </c>
      <c r="K52" t="s">
        <v>19</v>
      </c>
      <c r="L52" t="s">
        <v>19</v>
      </c>
      <c r="M52" t="s">
        <v>19</v>
      </c>
      <c r="N52">
        <v>8</v>
      </c>
      <c r="O52">
        <v>7</v>
      </c>
      <c r="P52">
        <v>1</v>
      </c>
      <c r="Q52">
        <v>1</v>
      </c>
      <c r="R52">
        <v>1</v>
      </c>
      <c r="S52" t="s">
        <v>19</v>
      </c>
      <c r="T52" t="s">
        <v>19</v>
      </c>
      <c r="U52" t="s">
        <v>19</v>
      </c>
      <c r="V52" t="s">
        <v>19</v>
      </c>
      <c r="W52" t="s">
        <v>19</v>
      </c>
      <c r="X52" t="s">
        <v>19</v>
      </c>
      <c r="Y52" t="s">
        <v>19</v>
      </c>
      <c r="Z52" t="s">
        <v>19</v>
      </c>
      <c r="AA52" t="s">
        <v>19</v>
      </c>
      <c r="AB52" t="s">
        <v>19</v>
      </c>
      <c r="AC52">
        <v>2</v>
      </c>
      <c r="AD52">
        <v>2</v>
      </c>
      <c r="AE52" t="s">
        <v>19</v>
      </c>
      <c r="AF52">
        <v>2</v>
      </c>
      <c r="AG52">
        <v>2</v>
      </c>
      <c r="AH52" t="s">
        <v>19</v>
      </c>
    </row>
    <row r="53" spans="1:34">
      <c r="A53" t="s">
        <v>882</v>
      </c>
      <c r="B53">
        <v>24</v>
      </c>
      <c r="C53">
        <v>24</v>
      </c>
      <c r="D53" t="s">
        <v>19</v>
      </c>
      <c r="E53">
        <v>12</v>
      </c>
      <c r="F53">
        <v>12</v>
      </c>
      <c r="G53" t="s">
        <v>19</v>
      </c>
      <c r="H53">
        <v>11</v>
      </c>
      <c r="I53">
        <v>11</v>
      </c>
      <c r="J53" t="s">
        <v>19</v>
      </c>
      <c r="K53" t="s">
        <v>19</v>
      </c>
      <c r="L53" t="s">
        <v>19</v>
      </c>
      <c r="M53" t="s">
        <v>19</v>
      </c>
      <c r="N53">
        <v>6</v>
      </c>
      <c r="O53">
        <v>6</v>
      </c>
      <c r="P53" t="s">
        <v>19</v>
      </c>
      <c r="Q53">
        <v>3</v>
      </c>
      <c r="R53">
        <v>3</v>
      </c>
      <c r="S53" t="s">
        <v>19</v>
      </c>
      <c r="T53" t="s">
        <v>19</v>
      </c>
      <c r="U53" t="s">
        <v>19</v>
      </c>
      <c r="V53" t="s">
        <v>19</v>
      </c>
      <c r="W53">
        <v>1</v>
      </c>
      <c r="X53">
        <v>1</v>
      </c>
      <c r="Y53" t="s">
        <v>19</v>
      </c>
      <c r="Z53" t="s">
        <v>19</v>
      </c>
      <c r="AA53" t="s">
        <v>19</v>
      </c>
      <c r="AB53" t="s">
        <v>19</v>
      </c>
      <c r="AC53">
        <v>2</v>
      </c>
      <c r="AD53">
        <v>2</v>
      </c>
      <c r="AE53" t="s">
        <v>19</v>
      </c>
      <c r="AF53">
        <v>2</v>
      </c>
      <c r="AG53">
        <v>2</v>
      </c>
      <c r="AH53" t="s">
        <v>19</v>
      </c>
    </row>
    <row r="54" spans="1:34">
      <c r="A54" t="s">
        <v>881</v>
      </c>
      <c r="B54">
        <v>13</v>
      </c>
      <c r="C54">
        <v>13</v>
      </c>
      <c r="D54" t="s">
        <v>19</v>
      </c>
      <c r="E54">
        <v>8</v>
      </c>
      <c r="F54">
        <v>8</v>
      </c>
      <c r="G54" t="s">
        <v>19</v>
      </c>
      <c r="H54">
        <v>1</v>
      </c>
      <c r="I54">
        <v>1</v>
      </c>
      <c r="J54" t="s">
        <v>19</v>
      </c>
      <c r="K54" t="s">
        <v>19</v>
      </c>
      <c r="L54" t="s">
        <v>19</v>
      </c>
      <c r="M54" t="s">
        <v>19</v>
      </c>
      <c r="N54">
        <v>2</v>
      </c>
      <c r="O54">
        <v>2</v>
      </c>
      <c r="P54" t="s">
        <v>19</v>
      </c>
      <c r="Q54">
        <v>1</v>
      </c>
      <c r="R54">
        <v>1</v>
      </c>
      <c r="S54" t="s">
        <v>19</v>
      </c>
      <c r="T54" t="s">
        <v>19</v>
      </c>
      <c r="U54" t="s">
        <v>19</v>
      </c>
      <c r="V54" t="s">
        <v>19</v>
      </c>
      <c r="W54" t="s">
        <v>19</v>
      </c>
      <c r="X54" t="s">
        <v>19</v>
      </c>
      <c r="Y54" t="s">
        <v>19</v>
      </c>
      <c r="Z54" t="s">
        <v>19</v>
      </c>
      <c r="AA54" t="s">
        <v>19</v>
      </c>
      <c r="AB54" t="s">
        <v>19</v>
      </c>
      <c r="AC54">
        <v>1</v>
      </c>
      <c r="AD54">
        <v>1</v>
      </c>
      <c r="AE54" t="s">
        <v>19</v>
      </c>
      <c r="AF54">
        <v>2</v>
      </c>
      <c r="AG54">
        <v>2</v>
      </c>
      <c r="AH54" t="s">
        <v>19</v>
      </c>
    </row>
    <row r="55" spans="1:34">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row>
    <row r="56" spans="1:34">
      <c r="A56" t="s">
        <v>880</v>
      </c>
      <c r="B56">
        <v>245</v>
      </c>
      <c r="C56">
        <v>188</v>
      </c>
      <c r="D56">
        <v>57</v>
      </c>
      <c r="E56">
        <v>150</v>
      </c>
      <c r="F56">
        <v>130</v>
      </c>
      <c r="G56">
        <v>21</v>
      </c>
      <c r="H56">
        <v>81</v>
      </c>
      <c r="I56">
        <v>73</v>
      </c>
      <c r="J56">
        <v>8</v>
      </c>
      <c r="K56">
        <v>3</v>
      </c>
      <c r="L56">
        <v>2</v>
      </c>
      <c r="M56">
        <v>1</v>
      </c>
      <c r="N56">
        <v>59</v>
      </c>
      <c r="O56">
        <v>36</v>
      </c>
      <c r="P56">
        <v>23</v>
      </c>
      <c r="Q56">
        <v>15</v>
      </c>
      <c r="R56">
        <v>9</v>
      </c>
      <c r="S56">
        <v>6</v>
      </c>
      <c r="T56">
        <v>5</v>
      </c>
      <c r="U56">
        <v>2</v>
      </c>
      <c r="V56">
        <v>4</v>
      </c>
      <c r="W56">
        <v>1</v>
      </c>
      <c r="X56" t="s">
        <v>19</v>
      </c>
      <c r="Y56">
        <v>1</v>
      </c>
      <c r="Z56" t="s">
        <v>19</v>
      </c>
      <c r="AA56" t="s">
        <v>19</v>
      </c>
      <c r="AB56" t="s">
        <v>19</v>
      </c>
      <c r="AC56">
        <v>6</v>
      </c>
      <c r="AD56">
        <v>5</v>
      </c>
      <c r="AE56">
        <v>1</v>
      </c>
      <c r="AF56">
        <v>5</v>
      </c>
      <c r="AG56">
        <v>4</v>
      </c>
      <c r="AH56">
        <v>1</v>
      </c>
    </row>
    <row r="57" spans="1:34">
      <c r="A57" t="s">
        <v>879</v>
      </c>
      <c r="B57">
        <v>10</v>
      </c>
      <c r="C57">
        <v>9</v>
      </c>
      <c r="D57">
        <v>1</v>
      </c>
      <c r="E57">
        <v>8</v>
      </c>
      <c r="F57">
        <v>8</v>
      </c>
      <c r="G57" t="s">
        <v>19</v>
      </c>
      <c r="H57">
        <v>2</v>
      </c>
      <c r="I57">
        <v>2</v>
      </c>
      <c r="J57" t="s">
        <v>19</v>
      </c>
      <c r="K57" t="s">
        <v>19</v>
      </c>
      <c r="L57" t="s">
        <v>19</v>
      </c>
      <c r="M57" t="s">
        <v>19</v>
      </c>
      <c r="N57">
        <v>1</v>
      </c>
      <c r="O57" t="s">
        <v>19</v>
      </c>
      <c r="P57">
        <v>1</v>
      </c>
      <c r="Q57" t="s">
        <v>19</v>
      </c>
      <c r="R57" t="s">
        <v>19</v>
      </c>
      <c r="S57" t="s">
        <v>19</v>
      </c>
      <c r="T57" t="s">
        <v>19</v>
      </c>
      <c r="U57" t="s">
        <v>19</v>
      </c>
      <c r="V57" t="s">
        <v>19</v>
      </c>
      <c r="W57" t="s">
        <v>19</v>
      </c>
      <c r="X57" t="s">
        <v>19</v>
      </c>
      <c r="Y57" t="s">
        <v>19</v>
      </c>
      <c r="Z57" t="s">
        <v>19</v>
      </c>
      <c r="AA57" t="s">
        <v>19</v>
      </c>
      <c r="AB57" t="s">
        <v>19</v>
      </c>
      <c r="AC57">
        <v>1</v>
      </c>
      <c r="AD57">
        <v>1</v>
      </c>
      <c r="AE57" t="s">
        <v>19</v>
      </c>
      <c r="AF57">
        <v>1</v>
      </c>
      <c r="AG57">
        <v>1</v>
      </c>
      <c r="AH57" t="s">
        <v>19</v>
      </c>
    </row>
    <row r="58" spans="1:34">
      <c r="A58" t="s">
        <v>878</v>
      </c>
      <c r="B58" t="s">
        <v>19</v>
      </c>
      <c r="C58" t="s">
        <v>19</v>
      </c>
      <c r="D58" t="s">
        <v>19</v>
      </c>
      <c r="E58" t="s">
        <v>19</v>
      </c>
      <c r="F58" t="s">
        <v>19</v>
      </c>
      <c r="G58" t="s">
        <v>19</v>
      </c>
      <c r="H58" t="s">
        <v>19</v>
      </c>
      <c r="I58" t="s">
        <v>19</v>
      </c>
      <c r="J58" t="s">
        <v>19</v>
      </c>
      <c r="K58" t="s">
        <v>19</v>
      </c>
      <c r="L58" t="s">
        <v>19</v>
      </c>
      <c r="M58" t="s">
        <v>19</v>
      </c>
      <c r="N58" t="s">
        <v>19</v>
      </c>
      <c r="O58" t="s">
        <v>19</v>
      </c>
      <c r="P58" t="s">
        <v>19</v>
      </c>
      <c r="Q58" t="s">
        <v>19</v>
      </c>
      <c r="R58" t="s">
        <v>19</v>
      </c>
      <c r="S58" t="s">
        <v>19</v>
      </c>
      <c r="T58" t="s">
        <v>19</v>
      </c>
      <c r="U58" t="s">
        <v>19</v>
      </c>
      <c r="V58" t="s">
        <v>19</v>
      </c>
      <c r="W58" t="s">
        <v>19</v>
      </c>
      <c r="X58" t="s">
        <v>19</v>
      </c>
      <c r="Y58" t="s">
        <v>19</v>
      </c>
      <c r="Z58" t="s">
        <v>19</v>
      </c>
      <c r="AA58" t="s">
        <v>19</v>
      </c>
      <c r="AB58" t="s">
        <v>19</v>
      </c>
      <c r="AC58" t="s">
        <v>19</v>
      </c>
      <c r="AD58" t="s">
        <v>19</v>
      </c>
      <c r="AE58" t="s">
        <v>19</v>
      </c>
      <c r="AF58" t="s">
        <v>19</v>
      </c>
      <c r="AG58" t="s">
        <v>19</v>
      </c>
      <c r="AH58" t="s">
        <v>19</v>
      </c>
    </row>
    <row r="59" spans="1:34">
      <c r="A59" t="s">
        <v>877</v>
      </c>
      <c r="B59">
        <v>16</v>
      </c>
      <c r="C59">
        <v>11</v>
      </c>
      <c r="D59">
        <v>5</v>
      </c>
      <c r="E59">
        <v>10</v>
      </c>
      <c r="F59">
        <v>6</v>
      </c>
      <c r="G59">
        <v>4</v>
      </c>
      <c r="H59">
        <v>5</v>
      </c>
      <c r="I59">
        <v>5</v>
      </c>
      <c r="J59" t="s">
        <v>19</v>
      </c>
      <c r="K59" t="s">
        <v>19</v>
      </c>
      <c r="L59" t="s">
        <v>19</v>
      </c>
      <c r="M59" t="s">
        <v>19</v>
      </c>
      <c r="N59">
        <v>2</v>
      </c>
      <c r="O59">
        <v>1</v>
      </c>
      <c r="P59">
        <v>1</v>
      </c>
      <c r="Q59">
        <v>1</v>
      </c>
      <c r="R59">
        <v>1</v>
      </c>
      <c r="S59">
        <v>0</v>
      </c>
      <c r="T59" t="s">
        <v>19</v>
      </c>
      <c r="U59" t="s">
        <v>19</v>
      </c>
      <c r="V59" t="s">
        <v>19</v>
      </c>
      <c r="W59" t="s">
        <v>19</v>
      </c>
      <c r="X59" t="s">
        <v>19</v>
      </c>
      <c r="Y59" t="s">
        <v>19</v>
      </c>
      <c r="Z59" t="s">
        <v>19</v>
      </c>
      <c r="AA59" t="s">
        <v>19</v>
      </c>
      <c r="AB59" t="s">
        <v>19</v>
      </c>
      <c r="AC59">
        <v>1</v>
      </c>
      <c r="AD59">
        <v>1</v>
      </c>
      <c r="AE59" t="s">
        <v>19</v>
      </c>
      <c r="AF59">
        <v>2</v>
      </c>
      <c r="AG59">
        <v>2</v>
      </c>
      <c r="AH59" t="s">
        <v>19</v>
      </c>
    </row>
    <row r="60" spans="1:34">
      <c r="A60" t="s">
        <v>876</v>
      </c>
      <c r="B60">
        <v>129</v>
      </c>
      <c r="C60">
        <v>80</v>
      </c>
      <c r="D60">
        <v>49</v>
      </c>
      <c r="E60">
        <v>86</v>
      </c>
      <c r="F60">
        <v>50</v>
      </c>
      <c r="G60">
        <v>36</v>
      </c>
      <c r="H60">
        <v>38</v>
      </c>
      <c r="I60">
        <v>30</v>
      </c>
      <c r="J60">
        <v>8</v>
      </c>
      <c r="K60">
        <v>1</v>
      </c>
      <c r="L60" t="s">
        <v>19</v>
      </c>
      <c r="M60">
        <v>1</v>
      </c>
      <c r="N60">
        <v>27</v>
      </c>
      <c r="O60">
        <v>18</v>
      </c>
      <c r="P60">
        <v>9</v>
      </c>
      <c r="Q60">
        <v>9</v>
      </c>
      <c r="R60">
        <v>6</v>
      </c>
      <c r="S60">
        <v>3</v>
      </c>
      <c r="T60" t="s">
        <v>19</v>
      </c>
      <c r="U60" t="s">
        <v>19</v>
      </c>
      <c r="V60" t="s">
        <v>19</v>
      </c>
      <c r="W60" t="s">
        <v>19</v>
      </c>
      <c r="X60" t="s">
        <v>19</v>
      </c>
      <c r="Y60" t="s">
        <v>19</v>
      </c>
      <c r="Z60" t="s">
        <v>19</v>
      </c>
      <c r="AA60" t="s">
        <v>19</v>
      </c>
      <c r="AB60" t="s">
        <v>19</v>
      </c>
      <c r="AC60">
        <v>2</v>
      </c>
      <c r="AD60">
        <v>2</v>
      </c>
      <c r="AE60">
        <v>1</v>
      </c>
      <c r="AF60">
        <v>4</v>
      </c>
      <c r="AG60">
        <v>4</v>
      </c>
      <c r="AH60" t="s">
        <v>19</v>
      </c>
    </row>
    <row r="61" spans="1:34">
      <c r="A61" t="s">
        <v>875</v>
      </c>
      <c r="B61">
        <v>53</v>
      </c>
      <c r="C61">
        <v>25</v>
      </c>
      <c r="D61">
        <v>28</v>
      </c>
      <c r="E61">
        <v>27</v>
      </c>
      <c r="F61">
        <v>12</v>
      </c>
      <c r="G61">
        <v>16</v>
      </c>
      <c r="H61">
        <v>11</v>
      </c>
      <c r="I61">
        <v>8</v>
      </c>
      <c r="J61">
        <v>3</v>
      </c>
      <c r="K61">
        <v>0</v>
      </c>
      <c r="L61" t="s">
        <v>19</v>
      </c>
      <c r="M61">
        <v>0</v>
      </c>
      <c r="N61">
        <v>15</v>
      </c>
      <c r="O61">
        <v>7</v>
      </c>
      <c r="P61">
        <v>8</v>
      </c>
      <c r="Q61">
        <v>1</v>
      </c>
      <c r="R61">
        <v>1</v>
      </c>
      <c r="S61">
        <v>0</v>
      </c>
      <c r="T61">
        <v>1</v>
      </c>
      <c r="U61">
        <v>1</v>
      </c>
      <c r="V61">
        <v>0</v>
      </c>
      <c r="W61">
        <v>1</v>
      </c>
      <c r="X61" t="s">
        <v>19</v>
      </c>
      <c r="Y61">
        <v>1</v>
      </c>
      <c r="Z61" t="s">
        <v>19</v>
      </c>
      <c r="AA61" t="s">
        <v>19</v>
      </c>
      <c r="AB61" t="s">
        <v>19</v>
      </c>
      <c r="AC61">
        <v>3</v>
      </c>
      <c r="AD61">
        <v>2</v>
      </c>
      <c r="AE61">
        <v>1</v>
      </c>
      <c r="AF61">
        <v>4</v>
      </c>
      <c r="AG61">
        <v>3</v>
      </c>
      <c r="AH61">
        <v>1</v>
      </c>
    </row>
    <row r="62" spans="1:34">
      <c r="A62" t="s">
        <v>874</v>
      </c>
      <c r="B62" t="s">
        <v>19</v>
      </c>
      <c r="C62" t="s">
        <v>19</v>
      </c>
      <c r="D62" t="s">
        <v>19</v>
      </c>
      <c r="E62" t="s">
        <v>19</v>
      </c>
      <c r="F62" t="s">
        <v>19</v>
      </c>
      <c r="G62" t="s">
        <v>19</v>
      </c>
      <c r="H62" t="s">
        <v>19</v>
      </c>
      <c r="I62" t="s">
        <v>19</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t="s">
        <v>19</v>
      </c>
      <c r="AA62" t="s">
        <v>19</v>
      </c>
      <c r="AB62" t="s">
        <v>19</v>
      </c>
      <c r="AC62" t="s">
        <v>19</v>
      </c>
      <c r="AD62" t="s">
        <v>19</v>
      </c>
      <c r="AE62" t="s">
        <v>19</v>
      </c>
      <c r="AF62" t="s">
        <v>19</v>
      </c>
      <c r="AG62" t="s">
        <v>19</v>
      </c>
      <c r="AH62" t="s">
        <v>19</v>
      </c>
    </row>
    <row r="63" spans="1:34">
      <c r="A63" t="s">
        <v>873</v>
      </c>
      <c r="B63">
        <v>49</v>
      </c>
      <c r="C63">
        <v>36</v>
      </c>
      <c r="D63">
        <v>13</v>
      </c>
      <c r="E63">
        <v>36</v>
      </c>
      <c r="F63">
        <v>27</v>
      </c>
      <c r="G63">
        <v>9</v>
      </c>
      <c r="H63">
        <v>20</v>
      </c>
      <c r="I63">
        <v>17</v>
      </c>
      <c r="J63">
        <v>3</v>
      </c>
      <c r="K63" t="s">
        <v>19</v>
      </c>
      <c r="L63" t="s">
        <v>19</v>
      </c>
      <c r="M63" t="s">
        <v>19</v>
      </c>
      <c r="N63">
        <v>6</v>
      </c>
      <c r="O63">
        <v>4</v>
      </c>
      <c r="P63">
        <v>3</v>
      </c>
      <c r="Q63">
        <v>2</v>
      </c>
      <c r="R63">
        <v>1</v>
      </c>
      <c r="S63">
        <v>1</v>
      </c>
      <c r="T63" t="s">
        <v>19</v>
      </c>
      <c r="U63" t="s">
        <v>19</v>
      </c>
      <c r="V63" t="s">
        <v>19</v>
      </c>
      <c r="W63" t="s">
        <v>19</v>
      </c>
      <c r="X63" t="s">
        <v>19</v>
      </c>
      <c r="Y63" t="s">
        <v>19</v>
      </c>
      <c r="Z63" t="s">
        <v>19</v>
      </c>
      <c r="AA63" t="s">
        <v>19</v>
      </c>
      <c r="AB63" t="s">
        <v>19</v>
      </c>
      <c r="AC63">
        <v>2</v>
      </c>
      <c r="AD63">
        <v>2</v>
      </c>
      <c r="AE63" t="s">
        <v>19</v>
      </c>
      <c r="AF63">
        <v>3</v>
      </c>
      <c r="AG63">
        <v>3</v>
      </c>
      <c r="AH63">
        <v>1</v>
      </c>
    </row>
    <row r="64" spans="1:34">
      <c r="A64" t="s">
        <v>872</v>
      </c>
      <c r="B64">
        <v>27</v>
      </c>
      <c r="C64">
        <v>25</v>
      </c>
      <c r="D64">
        <v>2</v>
      </c>
      <c r="E64">
        <v>20</v>
      </c>
      <c r="F64">
        <v>20</v>
      </c>
      <c r="G64" t="s">
        <v>19</v>
      </c>
      <c r="H64">
        <v>3</v>
      </c>
      <c r="I64">
        <v>3</v>
      </c>
      <c r="J64" t="s">
        <v>19</v>
      </c>
      <c r="K64" t="s">
        <v>19</v>
      </c>
      <c r="L64" t="s">
        <v>19</v>
      </c>
      <c r="M64" t="s">
        <v>19</v>
      </c>
      <c r="N64">
        <v>4</v>
      </c>
      <c r="O64">
        <v>2</v>
      </c>
      <c r="P64">
        <v>2</v>
      </c>
      <c r="Q64">
        <v>2</v>
      </c>
      <c r="R64">
        <v>2</v>
      </c>
      <c r="S64" t="s">
        <v>19</v>
      </c>
      <c r="T64" t="s">
        <v>19</v>
      </c>
      <c r="U64" t="s">
        <v>19</v>
      </c>
      <c r="V64" t="s">
        <v>19</v>
      </c>
      <c r="W64" t="s">
        <v>19</v>
      </c>
      <c r="X64" t="s">
        <v>19</v>
      </c>
      <c r="Y64" t="s">
        <v>19</v>
      </c>
      <c r="Z64" t="s">
        <v>19</v>
      </c>
      <c r="AA64" t="s">
        <v>19</v>
      </c>
      <c r="AB64" t="s">
        <v>19</v>
      </c>
      <c r="AC64" t="s">
        <v>19</v>
      </c>
      <c r="AD64" t="s">
        <v>19</v>
      </c>
      <c r="AE64" t="s">
        <v>19</v>
      </c>
      <c r="AF64">
        <v>1</v>
      </c>
      <c r="AG64">
        <v>1</v>
      </c>
      <c r="AH64" t="s">
        <v>19</v>
      </c>
    </row>
    <row r="65" spans="1:34">
      <c r="A65" t="s">
        <v>871</v>
      </c>
      <c r="B65" t="s">
        <v>19</v>
      </c>
      <c r="C65" t="s">
        <v>19</v>
      </c>
      <c r="D65" t="s">
        <v>19</v>
      </c>
      <c r="E65" t="s">
        <v>19</v>
      </c>
      <c r="F65" t="s">
        <v>19</v>
      </c>
      <c r="G65" t="s">
        <v>19</v>
      </c>
      <c r="H65" t="s">
        <v>19</v>
      </c>
      <c r="I65" t="s">
        <v>19</v>
      </c>
      <c r="J65" t="s">
        <v>19</v>
      </c>
      <c r="K65" t="s">
        <v>19</v>
      </c>
      <c r="L65" t="s">
        <v>19</v>
      </c>
      <c r="M65" t="s">
        <v>19</v>
      </c>
      <c r="N65" t="s">
        <v>19</v>
      </c>
      <c r="O65" t="s">
        <v>19</v>
      </c>
      <c r="P65" t="s">
        <v>19</v>
      </c>
      <c r="Q65" t="s">
        <v>19</v>
      </c>
      <c r="R65" t="s">
        <v>19</v>
      </c>
      <c r="S65" t="s">
        <v>19</v>
      </c>
      <c r="T65" t="s">
        <v>19</v>
      </c>
      <c r="U65" t="s">
        <v>19</v>
      </c>
      <c r="V65" t="s">
        <v>19</v>
      </c>
      <c r="W65" t="s">
        <v>19</v>
      </c>
      <c r="X65" t="s">
        <v>19</v>
      </c>
      <c r="Y65" t="s">
        <v>19</v>
      </c>
      <c r="Z65" t="s">
        <v>19</v>
      </c>
      <c r="AA65" t="s">
        <v>19</v>
      </c>
      <c r="AB65" t="s">
        <v>19</v>
      </c>
      <c r="AC65" t="s">
        <v>19</v>
      </c>
      <c r="AD65" t="s">
        <v>19</v>
      </c>
      <c r="AE65" t="s">
        <v>19</v>
      </c>
      <c r="AF65" t="s">
        <v>19</v>
      </c>
      <c r="AG65" t="s">
        <v>19</v>
      </c>
      <c r="AH65" t="s">
        <v>19</v>
      </c>
    </row>
    <row r="66" spans="1:34">
      <c r="A66" t="s">
        <v>870</v>
      </c>
      <c r="B66">
        <v>53</v>
      </c>
      <c r="C66">
        <v>37</v>
      </c>
      <c r="D66">
        <v>17</v>
      </c>
      <c r="E66">
        <v>25</v>
      </c>
      <c r="F66">
        <v>19</v>
      </c>
      <c r="G66">
        <v>6</v>
      </c>
      <c r="H66">
        <v>10</v>
      </c>
      <c r="I66">
        <v>7</v>
      </c>
      <c r="J66">
        <v>3</v>
      </c>
      <c r="K66" t="s">
        <v>19</v>
      </c>
      <c r="L66" t="s">
        <v>19</v>
      </c>
      <c r="M66" t="s">
        <v>19</v>
      </c>
      <c r="N66">
        <v>19</v>
      </c>
      <c r="O66">
        <v>11</v>
      </c>
      <c r="P66">
        <v>8</v>
      </c>
      <c r="Q66">
        <v>4</v>
      </c>
      <c r="R66">
        <v>2</v>
      </c>
      <c r="S66">
        <v>2</v>
      </c>
      <c r="T66">
        <v>1</v>
      </c>
      <c r="U66">
        <v>1</v>
      </c>
      <c r="V66">
        <v>0</v>
      </c>
      <c r="W66">
        <v>0</v>
      </c>
      <c r="X66" t="s">
        <v>19</v>
      </c>
      <c r="Y66">
        <v>0</v>
      </c>
      <c r="Z66">
        <v>0</v>
      </c>
      <c r="AA66" t="s">
        <v>19</v>
      </c>
      <c r="AB66">
        <v>0</v>
      </c>
      <c r="AC66">
        <v>2</v>
      </c>
      <c r="AD66">
        <v>2</v>
      </c>
      <c r="AE66" t="s">
        <v>19</v>
      </c>
      <c r="AF66">
        <v>2</v>
      </c>
      <c r="AG66">
        <v>2</v>
      </c>
      <c r="AH66" t="s">
        <v>19</v>
      </c>
    </row>
    <row r="67" spans="1:34">
      <c r="A67" t="s">
        <v>869</v>
      </c>
      <c r="B67">
        <v>41</v>
      </c>
      <c r="C67">
        <v>29</v>
      </c>
      <c r="D67">
        <v>13</v>
      </c>
      <c r="E67">
        <v>30</v>
      </c>
      <c r="F67">
        <v>20</v>
      </c>
      <c r="G67">
        <v>10</v>
      </c>
      <c r="H67">
        <v>17</v>
      </c>
      <c r="I67">
        <v>14</v>
      </c>
      <c r="J67">
        <v>3</v>
      </c>
      <c r="K67" t="s">
        <v>19</v>
      </c>
      <c r="L67" t="s">
        <v>19</v>
      </c>
      <c r="M67" t="s">
        <v>19</v>
      </c>
      <c r="N67">
        <v>9</v>
      </c>
      <c r="O67">
        <v>7</v>
      </c>
      <c r="P67">
        <v>2</v>
      </c>
      <c r="Q67">
        <v>1</v>
      </c>
      <c r="R67" t="s">
        <v>19</v>
      </c>
      <c r="S67">
        <v>1</v>
      </c>
      <c r="T67" t="s">
        <v>19</v>
      </c>
      <c r="U67" t="s">
        <v>19</v>
      </c>
      <c r="V67" t="s">
        <v>19</v>
      </c>
      <c r="W67" t="s">
        <v>19</v>
      </c>
      <c r="X67" t="s">
        <v>19</v>
      </c>
      <c r="Y67" t="s">
        <v>19</v>
      </c>
      <c r="Z67" t="s">
        <v>19</v>
      </c>
      <c r="AA67" t="s">
        <v>19</v>
      </c>
      <c r="AB67" t="s">
        <v>19</v>
      </c>
      <c r="AC67">
        <v>2</v>
      </c>
      <c r="AD67">
        <v>2</v>
      </c>
      <c r="AE67" t="s">
        <v>19</v>
      </c>
      <c r="AF67">
        <v>1</v>
      </c>
      <c r="AG67">
        <v>1</v>
      </c>
      <c r="AH67" t="s">
        <v>19</v>
      </c>
    </row>
    <row r="68" spans="1:34">
      <c r="A68" t="s">
        <v>868</v>
      </c>
      <c r="B68">
        <v>70</v>
      </c>
      <c r="C68">
        <v>52</v>
      </c>
      <c r="D68">
        <v>18</v>
      </c>
      <c r="E68">
        <v>40</v>
      </c>
      <c r="F68">
        <v>30</v>
      </c>
      <c r="G68">
        <v>10</v>
      </c>
      <c r="H68">
        <v>18</v>
      </c>
      <c r="I68">
        <v>16</v>
      </c>
      <c r="J68">
        <v>2</v>
      </c>
      <c r="K68" t="s">
        <v>19</v>
      </c>
      <c r="L68" t="s">
        <v>19</v>
      </c>
      <c r="M68" t="s">
        <v>19</v>
      </c>
      <c r="N68">
        <v>17</v>
      </c>
      <c r="O68">
        <v>13</v>
      </c>
      <c r="P68">
        <v>4</v>
      </c>
      <c r="Q68">
        <v>3</v>
      </c>
      <c r="R68">
        <v>2</v>
      </c>
      <c r="S68">
        <v>1</v>
      </c>
      <c r="T68">
        <v>4</v>
      </c>
      <c r="U68">
        <v>2</v>
      </c>
      <c r="V68">
        <v>2</v>
      </c>
      <c r="W68">
        <v>0</v>
      </c>
      <c r="X68" t="s">
        <v>19</v>
      </c>
      <c r="Y68">
        <v>0</v>
      </c>
      <c r="Z68">
        <v>0</v>
      </c>
      <c r="AA68" t="s">
        <v>19</v>
      </c>
      <c r="AB68">
        <v>0</v>
      </c>
      <c r="AC68">
        <v>3</v>
      </c>
      <c r="AD68">
        <v>3</v>
      </c>
      <c r="AE68" t="s">
        <v>19</v>
      </c>
      <c r="AF68">
        <v>2</v>
      </c>
      <c r="AG68">
        <v>2</v>
      </c>
      <c r="AH68">
        <v>0</v>
      </c>
    </row>
    <row r="69" spans="1:34">
      <c r="A69" t="s">
        <v>867</v>
      </c>
      <c r="B69">
        <v>49</v>
      </c>
      <c r="C69">
        <v>40</v>
      </c>
      <c r="D69">
        <v>9</v>
      </c>
      <c r="E69">
        <v>32</v>
      </c>
      <c r="F69">
        <v>28</v>
      </c>
      <c r="G69">
        <v>4</v>
      </c>
      <c r="H69">
        <v>16</v>
      </c>
      <c r="I69">
        <v>15</v>
      </c>
      <c r="J69">
        <v>1</v>
      </c>
      <c r="K69" t="s">
        <v>19</v>
      </c>
      <c r="L69" t="s">
        <v>19</v>
      </c>
      <c r="M69" t="s">
        <v>19</v>
      </c>
      <c r="N69">
        <v>14</v>
      </c>
      <c r="O69">
        <v>12</v>
      </c>
      <c r="P69">
        <v>2</v>
      </c>
      <c r="Q69">
        <v>1</v>
      </c>
      <c r="R69" t="s">
        <v>19</v>
      </c>
      <c r="S69">
        <v>1</v>
      </c>
      <c r="T69" t="s">
        <v>19</v>
      </c>
      <c r="U69" t="s">
        <v>19</v>
      </c>
      <c r="V69" t="s">
        <v>19</v>
      </c>
      <c r="W69" t="s">
        <v>19</v>
      </c>
      <c r="X69" t="s">
        <v>19</v>
      </c>
      <c r="Y69" t="s">
        <v>19</v>
      </c>
      <c r="Z69" t="s">
        <v>19</v>
      </c>
      <c r="AA69" t="s">
        <v>19</v>
      </c>
      <c r="AB69" t="s">
        <v>19</v>
      </c>
      <c r="AC69">
        <v>1</v>
      </c>
      <c r="AD69">
        <v>0</v>
      </c>
      <c r="AE69">
        <v>1</v>
      </c>
      <c r="AF69">
        <v>1</v>
      </c>
      <c r="AG69">
        <v>1</v>
      </c>
      <c r="AH69" t="s">
        <v>19</v>
      </c>
    </row>
    <row r="70" spans="1:34">
      <c r="A70" t="s">
        <v>866</v>
      </c>
      <c r="B70">
        <v>37</v>
      </c>
      <c r="C70">
        <v>27</v>
      </c>
      <c r="D70">
        <v>11</v>
      </c>
      <c r="E70">
        <v>26</v>
      </c>
      <c r="F70">
        <v>18</v>
      </c>
      <c r="G70">
        <v>8</v>
      </c>
      <c r="H70">
        <v>15</v>
      </c>
      <c r="I70">
        <v>12</v>
      </c>
      <c r="J70">
        <v>3</v>
      </c>
      <c r="K70" t="s">
        <v>19</v>
      </c>
      <c r="L70" t="s">
        <v>19</v>
      </c>
      <c r="M70" t="s">
        <v>19</v>
      </c>
      <c r="N70">
        <v>4</v>
      </c>
      <c r="O70">
        <v>4</v>
      </c>
      <c r="P70">
        <v>1</v>
      </c>
      <c r="Q70">
        <v>2</v>
      </c>
      <c r="R70">
        <v>2</v>
      </c>
      <c r="S70">
        <v>0</v>
      </c>
      <c r="T70" t="s">
        <v>19</v>
      </c>
      <c r="U70" t="s">
        <v>19</v>
      </c>
      <c r="V70" t="s">
        <v>19</v>
      </c>
      <c r="W70" t="s">
        <v>19</v>
      </c>
      <c r="X70" t="s">
        <v>19</v>
      </c>
      <c r="Y70" t="s">
        <v>19</v>
      </c>
      <c r="Z70" t="s">
        <v>19</v>
      </c>
      <c r="AA70" t="s">
        <v>19</v>
      </c>
      <c r="AB70" t="s">
        <v>19</v>
      </c>
      <c r="AC70">
        <v>2</v>
      </c>
      <c r="AD70">
        <v>2</v>
      </c>
      <c r="AE70" t="s">
        <v>19</v>
      </c>
      <c r="AF70">
        <v>3</v>
      </c>
      <c r="AG70">
        <v>2</v>
      </c>
      <c r="AH70">
        <v>2</v>
      </c>
    </row>
    <row r="71" spans="1:34">
      <c r="A71" t="s">
        <v>865</v>
      </c>
      <c r="B71">
        <v>12</v>
      </c>
      <c r="C71">
        <v>4</v>
      </c>
      <c r="D71">
        <v>8</v>
      </c>
      <c r="E71">
        <v>7</v>
      </c>
      <c r="F71">
        <v>1</v>
      </c>
      <c r="G71">
        <v>6</v>
      </c>
      <c r="H71">
        <v>1</v>
      </c>
      <c r="I71" t="s">
        <v>19</v>
      </c>
      <c r="J71">
        <v>1</v>
      </c>
      <c r="K71" t="s">
        <v>19</v>
      </c>
      <c r="L71" t="s">
        <v>19</v>
      </c>
      <c r="M71" t="s">
        <v>19</v>
      </c>
      <c r="N71">
        <v>2</v>
      </c>
      <c r="O71">
        <v>2</v>
      </c>
      <c r="P71" t="s">
        <v>19</v>
      </c>
      <c r="Q71">
        <v>1</v>
      </c>
      <c r="R71" t="s">
        <v>19</v>
      </c>
      <c r="S71">
        <v>1</v>
      </c>
      <c r="T71" t="s">
        <v>19</v>
      </c>
      <c r="U71" t="s">
        <v>19</v>
      </c>
      <c r="V71" t="s">
        <v>19</v>
      </c>
      <c r="W71" t="s">
        <v>19</v>
      </c>
      <c r="X71" t="s">
        <v>19</v>
      </c>
      <c r="Y71" t="s">
        <v>19</v>
      </c>
      <c r="Z71" t="s">
        <v>19</v>
      </c>
      <c r="AA71" t="s">
        <v>19</v>
      </c>
      <c r="AB71" t="s">
        <v>19</v>
      </c>
      <c r="AC71">
        <v>2</v>
      </c>
      <c r="AD71">
        <v>2</v>
      </c>
      <c r="AE71" t="s">
        <v>19</v>
      </c>
      <c r="AF71">
        <v>1</v>
      </c>
      <c r="AG71" t="s">
        <v>19</v>
      </c>
      <c r="AH71">
        <v>1</v>
      </c>
    </row>
    <row r="72" spans="1:34">
      <c r="A72" t="s">
        <v>864</v>
      </c>
      <c r="B72">
        <v>52</v>
      </c>
      <c r="C72">
        <v>38</v>
      </c>
      <c r="D72">
        <v>14</v>
      </c>
      <c r="E72">
        <v>35</v>
      </c>
      <c r="F72">
        <v>29</v>
      </c>
      <c r="G72">
        <v>6</v>
      </c>
      <c r="H72">
        <v>10</v>
      </c>
      <c r="I72">
        <v>9</v>
      </c>
      <c r="J72">
        <v>2</v>
      </c>
      <c r="K72" t="s">
        <v>19</v>
      </c>
      <c r="L72" t="s">
        <v>19</v>
      </c>
      <c r="M72" t="s">
        <v>19</v>
      </c>
      <c r="N72">
        <v>10</v>
      </c>
      <c r="O72">
        <v>4</v>
      </c>
      <c r="P72">
        <v>6</v>
      </c>
      <c r="Q72">
        <v>2</v>
      </c>
      <c r="R72">
        <v>1</v>
      </c>
      <c r="S72">
        <v>1</v>
      </c>
      <c r="T72">
        <v>0</v>
      </c>
      <c r="U72">
        <v>0</v>
      </c>
      <c r="V72">
        <v>0</v>
      </c>
      <c r="W72">
        <v>0</v>
      </c>
      <c r="X72">
        <v>0</v>
      </c>
      <c r="Y72" t="s">
        <v>19</v>
      </c>
      <c r="Z72" t="s">
        <v>19</v>
      </c>
      <c r="AA72" t="s">
        <v>19</v>
      </c>
      <c r="AB72" t="s">
        <v>19</v>
      </c>
      <c r="AC72">
        <v>2</v>
      </c>
      <c r="AD72">
        <v>2</v>
      </c>
      <c r="AE72" t="s">
        <v>19</v>
      </c>
      <c r="AF72">
        <v>1</v>
      </c>
      <c r="AG72">
        <v>1</v>
      </c>
      <c r="AH72" t="s">
        <v>19</v>
      </c>
    </row>
    <row r="73" spans="1:34">
      <c r="A73" t="s">
        <v>863</v>
      </c>
      <c r="B73">
        <v>26</v>
      </c>
      <c r="C73">
        <v>12</v>
      </c>
      <c r="D73">
        <v>14</v>
      </c>
      <c r="E73">
        <v>13</v>
      </c>
      <c r="F73">
        <v>6</v>
      </c>
      <c r="G73">
        <v>7</v>
      </c>
      <c r="H73">
        <v>10</v>
      </c>
      <c r="I73">
        <v>5</v>
      </c>
      <c r="J73">
        <v>5</v>
      </c>
      <c r="K73" t="s">
        <v>19</v>
      </c>
      <c r="L73" t="s">
        <v>19</v>
      </c>
      <c r="M73" t="s">
        <v>19</v>
      </c>
      <c r="N73">
        <v>6</v>
      </c>
      <c r="O73">
        <v>2</v>
      </c>
      <c r="P73">
        <v>4</v>
      </c>
      <c r="Q73">
        <v>1</v>
      </c>
      <c r="R73">
        <v>1</v>
      </c>
      <c r="S73">
        <v>0</v>
      </c>
      <c r="T73" t="s">
        <v>19</v>
      </c>
      <c r="U73" t="s">
        <v>19</v>
      </c>
      <c r="V73" t="s">
        <v>19</v>
      </c>
      <c r="W73">
        <v>2</v>
      </c>
      <c r="X73">
        <v>2</v>
      </c>
      <c r="Y73">
        <v>0</v>
      </c>
      <c r="Z73" t="s">
        <v>19</v>
      </c>
      <c r="AA73" t="s">
        <v>19</v>
      </c>
      <c r="AB73" t="s">
        <v>19</v>
      </c>
      <c r="AC73">
        <v>1</v>
      </c>
      <c r="AD73" t="s">
        <v>19</v>
      </c>
      <c r="AE73">
        <v>1</v>
      </c>
      <c r="AF73">
        <v>4</v>
      </c>
      <c r="AG73">
        <v>2</v>
      </c>
      <c r="AH73">
        <v>2</v>
      </c>
    </row>
    <row r="74" spans="1:34">
      <c r="A74" t="s">
        <v>862</v>
      </c>
      <c r="B74">
        <v>31</v>
      </c>
      <c r="C74">
        <v>25</v>
      </c>
      <c r="D74">
        <v>6</v>
      </c>
      <c r="E74">
        <v>18</v>
      </c>
      <c r="F74">
        <v>16</v>
      </c>
      <c r="G74">
        <v>2</v>
      </c>
      <c r="H74">
        <v>15</v>
      </c>
      <c r="I74">
        <v>13</v>
      </c>
      <c r="J74">
        <v>1</v>
      </c>
      <c r="K74" t="s">
        <v>19</v>
      </c>
      <c r="L74" t="s">
        <v>19</v>
      </c>
      <c r="M74" t="s">
        <v>19</v>
      </c>
      <c r="N74">
        <v>10</v>
      </c>
      <c r="O74">
        <v>6</v>
      </c>
      <c r="P74">
        <v>3</v>
      </c>
      <c r="Q74">
        <v>1</v>
      </c>
      <c r="R74" t="s">
        <v>19</v>
      </c>
      <c r="S74">
        <v>1</v>
      </c>
      <c r="T74" t="s">
        <v>19</v>
      </c>
      <c r="U74" t="s">
        <v>19</v>
      </c>
      <c r="V74" t="s">
        <v>19</v>
      </c>
      <c r="W74" t="s">
        <v>19</v>
      </c>
      <c r="X74" t="s">
        <v>19</v>
      </c>
      <c r="Y74" t="s">
        <v>19</v>
      </c>
      <c r="Z74" t="s">
        <v>19</v>
      </c>
      <c r="AA74" t="s">
        <v>19</v>
      </c>
      <c r="AB74" t="s">
        <v>19</v>
      </c>
      <c r="AC74">
        <v>2</v>
      </c>
      <c r="AD74">
        <v>2</v>
      </c>
      <c r="AE74" t="s">
        <v>19</v>
      </c>
      <c r="AF74">
        <v>1</v>
      </c>
      <c r="AG74">
        <v>1</v>
      </c>
      <c r="AH74" t="s">
        <v>19</v>
      </c>
    </row>
    <row r="75" spans="1:34">
      <c r="A75" t="s">
        <v>861</v>
      </c>
      <c r="B75">
        <v>41</v>
      </c>
      <c r="C75">
        <v>33</v>
      </c>
      <c r="D75">
        <v>7</v>
      </c>
      <c r="E75">
        <v>20</v>
      </c>
      <c r="F75">
        <v>19</v>
      </c>
      <c r="G75">
        <v>1</v>
      </c>
      <c r="H75">
        <v>10</v>
      </c>
      <c r="I75">
        <v>9</v>
      </c>
      <c r="J75">
        <v>1</v>
      </c>
      <c r="K75" t="s">
        <v>19</v>
      </c>
      <c r="L75" t="s">
        <v>19</v>
      </c>
      <c r="M75" t="s">
        <v>19</v>
      </c>
      <c r="N75">
        <v>13</v>
      </c>
      <c r="O75">
        <v>11</v>
      </c>
      <c r="P75">
        <v>3</v>
      </c>
      <c r="Q75">
        <v>1</v>
      </c>
      <c r="R75" t="s">
        <v>19</v>
      </c>
      <c r="S75">
        <v>1</v>
      </c>
      <c r="T75">
        <v>2</v>
      </c>
      <c r="U75" t="s">
        <v>19</v>
      </c>
      <c r="V75">
        <v>2</v>
      </c>
      <c r="W75">
        <v>1</v>
      </c>
      <c r="X75">
        <v>0</v>
      </c>
      <c r="Y75">
        <v>1</v>
      </c>
      <c r="Z75" t="s">
        <v>19</v>
      </c>
      <c r="AA75" t="s">
        <v>19</v>
      </c>
      <c r="AB75" t="s">
        <v>19</v>
      </c>
      <c r="AC75">
        <v>2</v>
      </c>
      <c r="AD75">
        <v>2</v>
      </c>
      <c r="AE75" t="s">
        <v>19</v>
      </c>
      <c r="AF75">
        <v>2</v>
      </c>
      <c r="AG75">
        <v>2</v>
      </c>
      <c r="AH75" t="s">
        <v>19</v>
      </c>
    </row>
    <row r="76" spans="1:34">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row>
    <row r="77" spans="1:34">
      <c r="A77" t="s">
        <v>859</v>
      </c>
      <c r="B77" t="s">
        <v>19</v>
      </c>
      <c r="C77" t="s">
        <v>19</v>
      </c>
      <c r="D77" t="s">
        <v>19</v>
      </c>
      <c r="E77" t="s">
        <v>19</v>
      </c>
      <c r="F77" t="s">
        <v>19</v>
      </c>
      <c r="G77" t="s">
        <v>19</v>
      </c>
      <c r="H77" t="s">
        <v>19</v>
      </c>
      <c r="I77" t="s">
        <v>19</v>
      </c>
      <c r="J77" t="s">
        <v>19</v>
      </c>
      <c r="K77" t="s">
        <v>19</v>
      </c>
      <c r="L77" t="s">
        <v>19</v>
      </c>
      <c r="M77" t="s">
        <v>19</v>
      </c>
      <c r="N77" t="s">
        <v>19</v>
      </c>
      <c r="O77" t="s">
        <v>19</v>
      </c>
      <c r="P77" t="s">
        <v>19</v>
      </c>
      <c r="Q77" t="s">
        <v>19</v>
      </c>
      <c r="R77" t="s">
        <v>19</v>
      </c>
      <c r="S77" t="s">
        <v>19</v>
      </c>
      <c r="T77" t="s">
        <v>19</v>
      </c>
      <c r="U77" t="s">
        <v>19</v>
      </c>
      <c r="V77" t="s">
        <v>19</v>
      </c>
      <c r="W77" t="s">
        <v>19</v>
      </c>
      <c r="X77" t="s">
        <v>19</v>
      </c>
      <c r="Y77" t="s">
        <v>19</v>
      </c>
      <c r="Z77" t="s">
        <v>19</v>
      </c>
      <c r="AA77" t="s">
        <v>19</v>
      </c>
      <c r="AB77" t="s">
        <v>19</v>
      </c>
      <c r="AC77" t="s">
        <v>19</v>
      </c>
      <c r="AD77" t="s">
        <v>19</v>
      </c>
      <c r="AE77" t="s">
        <v>19</v>
      </c>
      <c r="AF77" t="s">
        <v>19</v>
      </c>
      <c r="AG77" t="s">
        <v>19</v>
      </c>
      <c r="AH77" t="s">
        <v>19</v>
      </c>
    </row>
    <row r="78" spans="1:34">
      <c r="A78" t="s">
        <v>858</v>
      </c>
      <c r="B78">
        <v>45</v>
      </c>
      <c r="C78">
        <v>37</v>
      </c>
      <c r="D78">
        <v>8</v>
      </c>
      <c r="E78">
        <v>27</v>
      </c>
      <c r="F78">
        <v>20</v>
      </c>
      <c r="G78">
        <v>8</v>
      </c>
      <c r="H78">
        <v>12</v>
      </c>
      <c r="I78">
        <v>12</v>
      </c>
      <c r="J78" t="s">
        <v>19</v>
      </c>
      <c r="K78" t="s">
        <v>19</v>
      </c>
      <c r="L78" t="s">
        <v>19</v>
      </c>
      <c r="M78" t="s">
        <v>19</v>
      </c>
      <c r="N78">
        <v>10</v>
      </c>
      <c r="O78">
        <v>10</v>
      </c>
      <c r="P78" t="s">
        <v>19</v>
      </c>
      <c r="Q78">
        <v>6</v>
      </c>
      <c r="R78">
        <v>6</v>
      </c>
      <c r="S78" t="s">
        <v>19</v>
      </c>
      <c r="T78" t="s">
        <v>19</v>
      </c>
      <c r="U78" t="s">
        <v>19</v>
      </c>
      <c r="V78" t="s">
        <v>19</v>
      </c>
      <c r="W78" t="s">
        <v>19</v>
      </c>
      <c r="X78" t="s">
        <v>19</v>
      </c>
      <c r="Y78" t="s">
        <v>19</v>
      </c>
      <c r="Z78" t="s">
        <v>19</v>
      </c>
      <c r="AA78" t="s">
        <v>19</v>
      </c>
      <c r="AB78" t="s">
        <v>19</v>
      </c>
      <c r="AC78">
        <v>2</v>
      </c>
      <c r="AD78">
        <v>2</v>
      </c>
      <c r="AE78" t="s">
        <v>19</v>
      </c>
      <c r="AF78">
        <v>1</v>
      </c>
      <c r="AG78">
        <v>1</v>
      </c>
      <c r="AH78" t="s">
        <v>19</v>
      </c>
    </row>
    <row r="79" spans="1:34">
      <c r="A79" t="s">
        <v>857</v>
      </c>
      <c r="B79">
        <v>22</v>
      </c>
      <c r="C79">
        <v>17</v>
      </c>
      <c r="D79">
        <v>6</v>
      </c>
      <c r="E79">
        <v>13</v>
      </c>
      <c r="F79">
        <v>8</v>
      </c>
      <c r="G79">
        <v>5</v>
      </c>
      <c r="H79">
        <v>8</v>
      </c>
      <c r="I79">
        <v>8</v>
      </c>
      <c r="J79" t="s">
        <v>19</v>
      </c>
      <c r="K79" t="s">
        <v>19</v>
      </c>
      <c r="L79" t="s">
        <v>19</v>
      </c>
      <c r="M79" t="s">
        <v>19</v>
      </c>
      <c r="N79">
        <v>4</v>
      </c>
      <c r="O79">
        <v>4</v>
      </c>
      <c r="P79" t="s">
        <v>19</v>
      </c>
      <c r="Q79">
        <v>2</v>
      </c>
      <c r="R79">
        <v>2</v>
      </c>
      <c r="S79" t="s">
        <v>19</v>
      </c>
      <c r="T79" t="s">
        <v>19</v>
      </c>
      <c r="U79" t="s">
        <v>19</v>
      </c>
      <c r="V79" t="s">
        <v>19</v>
      </c>
      <c r="W79" t="s">
        <v>19</v>
      </c>
      <c r="X79" t="s">
        <v>19</v>
      </c>
      <c r="Y79" t="s">
        <v>19</v>
      </c>
      <c r="Z79" t="s">
        <v>19</v>
      </c>
      <c r="AA79" t="s">
        <v>19</v>
      </c>
      <c r="AB79" t="s">
        <v>19</v>
      </c>
      <c r="AC79">
        <v>2</v>
      </c>
      <c r="AD79">
        <v>2</v>
      </c>
      <c r="AE79" t="s">
        <v>19</v>
      </c>
      <c r="AF79">
        <v>2</v>
      </c>
      <c r="AG79">
        <v>2</v>
      </c>
      <c r="AH79">
        <v>1</v>
      </c>
    </row>
    <row r="80" spans="1:34">
      <c r="A80" t="s">
        <v>856</v>
      </c>
      <c r="B80" t="s">
        <v>19</v>
      </c>
      <c r="C80" t="s">
        <v>19</v>
      </c>
      <c r="D80" t="s">
        <v>19</v>
      </c>
      <c r="E80" t="s">
        <v>19</v>
      </c>
      <c r="F80" t="s">
        <v>19</v>
      </c>
      <c r="G80" t="s">
        <v>19</v>
      </c>
      <c r="H80" t="s">
        <v>19</v>
      </c>
      <c r="I80" t="s">
        <v>19</v>
      </c>
      <c r="J80" t="s">
        <v>19</v>
      </c>
      <c r="K80" t="s">
        <v>19</v>
      </c>
      <c r="L80" t="s">
        <v>19</v>
      </c>
      <c r="M80" t="s">
        <v>19</v>
      </c>
      <c r="N80" t="s">
        <v>19</v>
      </c>
      <c r="O80" t="s">
        <v>19</v>
      </c>
      <c r="P80" t="s">
        <v>19</v>
      </c>
      <c r="Q80" t="s">
        <v>19</v>
      </c>
      <c r="R80" t="s">
        <v>19</v>
      </c>
      <c r="S80" t="s">
        <v>19</v>
      </c>
      <c r="T80" t="s">
        <v>19</v>
      </c>
      <c r="U80" t="s">
        <v>19</v>
      </c>
      <c r="V80" t="s">
        <v>19</v>
      </c>
      <c r="W80" t="s">
        <v>19</v>
      </c>
      <c r="X80" t="s">
        <v>19</v>
      </c>
      <c r="Y80" t="s">
        <v>19</v>
      </c>
      <c r="Z80" t="s">
        <v>19</v>
      </c>
      <c r="AA80" t="s">
        <v>19</v>
      </c>
      <c r="AB80" t="s">
        <v>19</v>
      </c>
      <c r="AC80" t="s">
        <v>19</v>
      </c>
      <c r="AD80" t="s">
        <v>19</v>
      </c>
      <c r="AE80" t="s">
        <v>19</v>
      </c>
      <c r="AF80" t="s">
        <v>19</v>
      </c>
      <c r="AG80" t="s">
        <v>19</v>
      </c>
      <c r="AH80" t="s">
        <v>19</v>
      </c>
    </row>
    <row r="81" spans="1:34">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row>
    <row r="82" spans="1:34">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row>
    <row r="83" spans="1:34">
      <c r="A83" t="s">
        <v>853</v>
      </c>
      <c r="B83">
        <v>13</v>
      </c>
      <c r="C83">
        <v>10</v>
      </c>
      <c r="D83">
        <v>3</v>
      </c>
      <c r="E83">
        <v>6</v>
      </c>
      <c r="F83">
        <v>6</v>
      </c>
      <c r="G83">
        <v>0</v>
      </c>
      <c r="H83">
        <v>1</v>
      </c>
      <c r="I83">
        <v>1</v>
      </c>
      <c r="J83" t="s">
        <v>19</v>
      </c>
      <c r="K83" t="s">
        <v>19</v>
      </c>
      <c r="L83" t="s">
        <v>19</v>
      </c>
      <c r="M83" t="s">
        <v>19</v>
      </c>
      <c r="N83">
        <v>3</v>
      </c>
      <c r="O83">
        <v>2</v>
      </c>
      <c r="P83">
        <v>1</v>
      </c>
      <c r="Q83">
        <v>1</v>
      </c>
      <c r="R83">
        <v>1</v>
      </c>
      <c r="S83">
        <v>1</v>
      </c>
      <c r="T83" t="s">
        <v>19</v>
      </c>
      <c r="U83" t="s">
        <v>19</v>
      </c>
      <c r="V83" t="s">
        <v>19</v>
      </c>
      <c r="W83" t="s">
        <v>19</v>
      </c>
      <c r="X83" t="s">
        <v>19</v>
      </c>
      <c r="Y83" t="s">
        <v>19</v>
      </c>
      <c r="Z83" t="s">
        <v>19</v>
      </c>
      <c r="AA83" t="s">
        <v>19</v>
      </c>
      <c r="AB83" t="s">
        <v>19</v>
      </c>
      <c r="AC83">
        <v>2</v>
      </c>
      <c r="AD83">
        <v>1</v>
      </c>
      <c r="AE83">
        <v>1</v>
      </c>
      <c r="AF83">
        <v>2</v>
      </c>
      <c r="AG83">
        <v>2</v>
      </c>
      <c r="AH83">
        <v>0</v>
      </c>
    </row>
    <row r="84" spans="1:34">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row>
    <row r="85" spans="1:34">
      <c r="A85" t="s">
        <v>851</v>
      </c>
      <c r="B85" t="s">
        <v>19</v>
      </c>
      <c r="C85" t="s">
        <v>19</v>
      </c>
      <c r="D85" t="s">
        <v>19</v>
      </c>
      <c r="E85" t="s">
        <v>19</v>
      </c>
      <c r="F85" t="s">
        <v>19</v>
      </c>
      <c r="G85" t="s">
        <v>19</v>
      </c>
      <c r="H85" t="s">
        <v>19</v>
      </c>
      <c r="I85" t="s">
        <v>19</v>
      </c>
      <c r="J85" t="s">
        <v>19</v>
      </c>
      <c r="K85" t="s">
        <v>19</v>
      </c>
      <c r="L85" t="s">
        <v>19</v>
      </c>
      <c r="M85" t="s">
        <v>19</v>
      </c>
      <c r="N85" t="s">
        <v>19</v>
      </c>
      <c r="O85" t="s">
        <v>19</v>
      </c>
      <c r="P85" t="s">
        <v>19</v>
      </c>
      <c r="Q85" t="s">
        <v>19</v>
      </c>
      <c r="R85" t="s">
        <v>19</v>
      </c>
      <c r="S85" t="s">
        <v>19</v>
      </c>
      <c r="T85" t="s">
        <v>19</v>
      </c>
      <c r="U85" t="s">
        <v>19</v>
      </c>
      <c r="V85" t="s">
        <v>19</v>
      </c>
      <c r="W85" t="s">
        <v>19</v>
      </c>
      <c r="X85" t="s">
        <v>19</v>
      </c>
      <c r="Y85" t="s">
        <v>19</v>
      </c>
      <c r="Z85" t="s">
        <v>19</v>
      </c>
      <c r="AA85" t="s">
        <v>19</v>
      </c>
      <c r="AB85" t="s">
        <v>19</v>
      </c>
      <c r="AC85" t="s">
        <v>19</v>
      </c>
      <c r="AD85" t="s">
        <v>19</v>
      </c>
      <c r="AE85" t="s">
        <v>19</v>
      </c>
      <c r="AF85" t="s">
        <v>19</v>
      </c>
      <c r="AG85" t="s">
        <v>19</v>
      </c>
      <c r="AH85" t="s">
        <v>19</v>
      </c>
    </row>
    <row r="86" spans="1:34">
      <c r="A86" t="s">
        <v>850</v>
      </c>
      <c r="B86">
        <v>42</v>
      </c>
      <c r="C86">
        <v>36</v>
      </c>
      <c r="D86">
        <v>6</v>
      </c>
      <c r="E86">
        <v>28</v>
      </c>
      <c r="F86">
        <v>25</v>
      </c>
      <c r="G86">
        <v>3</v>
      </c>
      <c r="H86">
        <v>17</v>
      </c>
      <c r="I86">
        <v>17</v>
      </c>
      <c r="J86">
        <v>0</v>
      </c>
      <c r="K86" t="s">
        <v>19</v>
      </c>
      <c r="L86" t="s">
        <v>19</v>
      </c>
      <c r="M86" t="s">
        <v>19</v>
      </c>
      <c r="N86">
        <v>7</v>
      </c>
      <c r="O86">
        <v>6</v>
      </c>
      <c r="P86">
        <v>2</v>
      </c>
      <c r="Q86">
        <v>4</v>
      </c>
      <c r="R86">
        <v>3</v>
      </c>
      <c r="S86">
        <v>1</v>
      </c>
      <c r="T86" t="s">
        <v>19</v>
      </c>
      <c r="U86" t="s">
        <v>19</v>
      </c>
      <c r="V86" t="s">
        <v>19</v>
      </c>
      <c r="W86" t="s">
        <v>19</v>
      </c>
      <c r="X86" t="s">
        <v>19</v>
      </c>
      <c r="Y86" t="s">
        <v>19</v>
      </c>
      <c r="Z86" t="s">
        <v>19</v>
      </c>
      <c r="AA86" t="s">
        <v>19</v>
      </c>
      <c r="AB86" t="s">
        <v>19</v>
      </c>
      <c r="AC86">
        <v>2</v>
      </c>
      <c r="AD86">
        <v>2</v>
      </c>
      <c r="AE86" t="s">
        <v>19</v>
      </c>
      <c r="AF86">
        <v>1</v>
      </c>
      <c r="AG86">
        <v>1</v>
      </c>
      <c r="AH86" t="s">
        <v>19</v>
      </c>
    </row>
    <row r="87" spans="1:34">
      <c r="A87" t="s">
        <v>849</v>
      </c>
      <c r="B87">
        <v>13</v>
      </c>
      <c r="C87">
        <v>8</v>
      </c>
      <c r="D87">
        <v>5</v>
      </c>
      <c r="E87">
        <v>10</v>
      </c>
      <c r="F87">
        <v>6</v>
      </c>
      <c r="G87">
        <v>4</v>
      </c>
      <c r="H87" t="s">
        <v>19</v>
      </c>
      <c r="I87" t="s">
        <v>19</v>
      </c>
      <c r="J87" t="s">
        <v>19</v>
      </c>
      <c r="K87" t="s">
        <v>19</v>
      </c>
      <c r="L87" t="s">
        <v>19</v>
      </c>
      <c r="M87" t="s">
        <v>19</v>
      </c>
      <c r="N87">
        <v>3</v>
      </c>
      <c r="O87">
        <v>2</v>
      </c>
      <c r="P87">
        <v>1</v>
      </c>
      <c r="Q87" t="s">
        <v>19</v>
      </c>
      <c r="R87" t="s">
        <v>19</v>
      </c>
      <c r="S87" t="s">
        <v>19</v>
      </c>
      <c r="T87" t="s">
        <v>19</v>
      </c>
      <c r="U87" t="s">
        <v>19</v>
      </c>
      <c r="V87" t="s">
        <v>19</v>
      </c>
      <c r="W87" t="s">
        <v>19</v>
      </c>
      <c r="X87" t="s">
        <v>19</v>
      </c>
      <c r="Y87" t="s">
        <v>19</v>
      </c>
      <c r="Z87" t="s">
        <v>19</v>
      </c>
      <c r="AA87" t="s">
        <v>19</v>
      </c>
      <c r="AB87" t="s">
        <v>19</v>
      </c>
      <c r="AC87" t="s">
        <v>19</v>
      </c>
      <c r="AD87" t="s">
        <v>19</v>
      </c>
      <c r="AE87" t="s">
        <v>19</v>
      </c>
      <c r="AF87" t="s">
        <v>19</v>
      </c>
      <c r="AG87" t="s">
        <v>19</v>
      </c>
      <c r="AH87" t="s">
        <v>19</v>
      </c>
    </row>
    <row r="88" spans="1:34">
      <c r="A88" t="s">
        <v>848</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t="s">
        <v>19</v>
      </c>
    </row>
    <row r="89" spans="1:34">
      <c r="A89" t="s">
        <v>847</v>
      </c>
      <c r="B89" t="s">
        <v>19</v>
      </c>
      <c r="C89" t="s">
        <v>19</v>
      </c>
      <c r="D89" t="s">
        <v>19</v>
      </c>
      <c r="E89" t="s">
        <v>19</v>
      </c>
      <c r="F89" t="s">
        <v>19</v>
      </c>
      <c r="G89" t="s">
        <v>19</v>
      </c>
      <c r="H89" t="s">
        <v>19</v>
      </c>
      <c r="I89" t="s">
        <v>19</v>
      </c>
      <c r="J89" t="s">
        <v>19</v>
      </c>
      <c r="K89" t="s">
        <v>19</v>
      </c>
      <c r="L89" t="s">
        <v>19</v>
      </c>
      <c r="M89" t="s">
        <v>19</v>
      </c>
      <c r="N89" t="s">
        <v>19</v>
      </c>
      <c r="O89" t="s">
        <v>19</v>
      </c>
      <c r="P89" t="s">
        <v>19</v>
      </c>
      <c r="Q89" t="s">
        <v>19</v>
      </c>
      <c r="R89" t="s">
        <v>19</v>
      </c>
      <c r="S89" t="s">
        <v>19</v>
      </c>
      <c r="T89" t="s">
        <v>19</v>
      </c>
      <c r="U89" t="s">
        <v>19</v>
      </c>
      <c r="V89" t="s">
        <v>19</v>
      </c>
      <c r="W89" t="s">
        <v>19</v>
      </c>
      <c r="X89" t="s">
        <v>19</v>
      </c>
      <c r="Y89" t="s">
        <v>19</v>
      </c>
      <c r="Z89" t="s">
        <v>19</v>
      </c>
      <c r="AA89" t="s">
        <v>19</v>
      </c>
      <c r="AB89" t="s">
        <v>19</v>
      </c>
      <c r="AC89" t="s">
        <v>19</v>
      </c>
      <c r="AD89" t="s">
        <v>19</v>
      </c>
      <c r="AE89" t="s">
        <v>19</v>
      </c>
      <c r="AF89" t="s">
        <v>19</v>
      </c>
      <c r="AG89" t="s">
        <v>19</v>
      </c>
      <c r="AH89" t="s">
        <v>19</v>
      </c>
    </row>
    <row r="90" spans="1:34">
      <c r="A90" t="s">
        <v>846</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row>
    <row r="91" spans="1:34">
      <c r="A91" t="s">
        <v>845</v>
      </c>
      <c r="B91" t="s">
        <v>19</v>
      </c>
      <c r="C91" t="s">
        <v>19</v>
      </c>
      <c r="D91" t="s">
        <v>19</v>
      </c>
      <c r="E91" t="s">
        <v>19</v>
      </c>
      <c r="F91" t="s">
        <v>19</v>
      </c>
      <c r="G91" t="s">
        <v>19</v>
      </c>
      <c r="H91" t="s">
        <v>19</v>
      </c>
      <c r="I91" t="s">
        <v>19</v>
      </c>
      <c r="J91" t="s">
        <v>19</v>
      </c>
      <c r="K91" t="s">
        <v>19</v>
      </c>
      <c r="L91" t="s">
        <v>19</v>
      </c>
      <c r="M91" t="s">
        <v>19</v>
      </c>
      <c r="N91" t="s">
        <v>19</v>
      </c>
      <c r="O91" t="s">
        <v>19</v>
      </c>
      <c r="P91" t="s">
        <v>19</v>
      </c>
      <c r="Q91" t="s">
        <v>19</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t="s">
        <v>19</v>
      </c>
    </row>
    <row r="92" spans="1:34">
      <c r="A92" t="s">
        <v>844</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c r="V92" t="s">
        <v>19</v>
      </c>
      <c r="W92" t="s">
        <v>19</v>
      </c>
      <c r="X92" t="s">
        <v>19</v>
      </c>
      <c r="Y92" t="s">
        <v>19</v>
      </c>
      <c r="Z92" t="s">
        <v>19</v>
      </c>
      <c r="AA92" t="s">
        <v>19</v>
      </c>
      <c r="AB92" t="s">
        <v>19</v>
      </c>
      <c r="AC92" t="s">
        <v>19</v>
      </c>
      <c r="AD92" t="s">
        <v>19</v>
      </c>
      <c r="AE92" t="s">
        <v>19</v>
      </c>
      <c r="AF92" t="s">
        <v>19</v>
      </c>
      <c r="AG92" t="s">
        <v>19</v>
      </c>
      <c r="AH92" t="s">
        <v>19</v>
      </c>
    </row>
    <row r="93" spans="1:34">
      <c r="A93" t="s">
        <v>843</v>
      </c>
      <c r="B93">
        <v>17</v>
      </c>
      <c r="C93">
        <v>16</v>
      </c>
      <c r="D93">
        <v>1</v>
      </c>
      <c r="E93">
        <v>11</v>
      </c>
      <c r="F93">
        <v>10</v>
      </c>
      <c r="G93">
        <v>1</v>
      </c>
      <c r="H93">
        <v>4</v>
      </c>
      <c r="I93">
        <v>3</v>
      </c>
      <c r="J93">
        <v>1</v>
      </c>
      <c r="K93" t="s">
        <v>19</v>
      </c>
      <c r="L93" t="s">
        <v>19</v>
      </c>
      <c r="M93" t="s">
        <v>19</v>
      </c>
      <c r="N93">
        <v>3</v>
      </c>
      <c r="O93">
        <v>3</v>
      </c>
      <c r="P93" t="s">
        <v>19</v>
      </c>
      <c r="Q93" t="s">
        <v>19</v>
      </c>
      <c r="R93" t="s">
        <v>19</v>
      </c>
      <c r="S93" t="s">
        <v>19</v>
      </c>
      <c r="T93" t="s">
        <v>19</v>
      </c>
      <c r="U93" t="s">
        <v>19</v>
      </c>
      <c r="V93" t="s">
        <v>19</v>
      </c>
      <c r="W93" t="s">
        <v>19</v>
      </c>
      <c r="X93" t="s">
        <v>19</v>
      </c>
      <c r="Y93" t="s">
        <v>19</v>
      </c>
      <c r="Z93" t="s">
        <v>19</v>
      </c>
      <c r="AA93" t="s">
        <v>19</v>
      </c>
      <c r="AB93" t="s">
        <v>19</v>
      </c>
      <c r="AC93">
        <v>1</v>
      </c>
      <c r="AD93">
        <v>1</v>
      </c>
      <c r="AE93">
        <v>0</v>
      </c>
      <c r="AF93">
        <v>3</v>
      </c>
      <c r="AG93">
        <v>3</v>
      </c>
      <c r="AH93" t="s">
        <v>19</v>
      </c>
    </row>
    <row r="94" spans="1:34">
      <c r="A94" t="s">
        <v>842</v>
      </c>
      <c r="B94" t="s">
        <v>19</v>
      </c>
      <c r="C94" t="s">
        <v>19</v>
      </c>
      <c r="D94" t="s">
        <v>19</v>
      </c>
      <c r="E94" t="s">
        <v>19</v>
      </c>
      <c r="F94" t="s">
        <v>19</v>
      </c>
      <c r="G94" t="s">
        <v>19</v>
      </c>
      <c r="H94" t="s">
        <v>19</v>
      </c>
      <c r="I94" t="s">
        <v>19</v>
      </c>
      <c r="J94" t="s">
        <v>19</v>
      </c>
      <c r="K94" t="s">
        <v>19</v>
      </c>
      <c r="L94" t="s">
        <v>19</v>
      </c>
      <c r="M94" t="s">
        <v>19</v>
      </c>
      <c r="N94" t="s">
        <v>19</v>
      </c>
      <c r="O94" t="s">
        <v>19</v>
      </c>
      <c r="P94" t="s">
        <v>19</v>
      </c>
      <c r="Q94" t="s">
        <v>19</v>
      </c>
      <c r="R94" t="s">
        <v>19</v>
      </c>
      <c r="S94" t="s">
        <v>19</v>
      </c>
      <c r="T94" t="s">
        <v>19</v>
      </c>
      <c r="U94" t="s">
        <v>19</v>
      </c>
      <c r="V94" t="s">
        <v>19</v>
      </c>
      <c r="W94" t="s">
        <v>19</v>
      </c>
      <c r="X94" t="s">
        <v>19</v>
      </c>
      <c r="Y94" t="s">
        <v>19</v>
      </c>
      <c r="Z94" t="s">
        <v>19</v>
      </c>
      <c r="AA94" t="s">
        <v>19</v>
      </c>
      <c r="AB94" t="s">
        <v>19</v>
      </c>
      <c r="AC94" t="s">
        <v>19</v>
      </c>
      <c r="AD94" t="s">
        <v>19</v>
      </c>
      <c r="AE94" t="s">
        <v>19</v>
      </c>
      <c r="AF94" t="s">
        <v>19</v>
      </c>
      <c r="AG94" t="s">
        <v>19</v>
      </c>
      <c r="AH94" t="s">
        <v>19</v>
      </c>
    </row>
    <row r="95" spans="1:34">
      <c r="A95" t="s">
        <v>841</v>
      </c>
      <c r="B95">
        <v>18</v>
      </c>
      <c r="C95">
        <v>13</v>
      </c>
      <c r="D95">
        <v>5</v>
      </c>
      <c r="E95">
        <v>11</v>
      </c>
      <c r="F95">
        <v>10</v>
      </c>
      <c r="G95">
        <v>1</v>
      </c>
      <c r="H95">
        <v>7</v>
      </c>
      <c r="I95">
        <v>6</v>
      </c>
      <c r="J95">
        <v>1</v>
      </c>
      <c r="K95" t="s">
        <v>19</v>
      </c>
      <c r="L95" t="s">
        <v>19</v>
      </c>
      <c r="M95" t="s">
        <v>19</v>
      </c>
      <c r="N95">
        <v>6</v>
      </c>
      <c r="O95">
        <v>2</v>
      </c>
      <c r="P95">
        <v>4</v>
      </c>
      <c r="Q95" t="s">
        <v>19</v>
      </c>
      <c r="R95" t="s">
        <v>19</v>
      </c>
      <c r="S95" t="s">
        <v>19</v>
      </c>
      <c r="T95" t="s">
        <v>19</v>
      </c>
      <c r="U95" t="s">
        <v>19</v>
      </c>
      <c r="V95" t="s">
        <v>19</v>
      </c>
      <c r="W95" t="s">
        <v>19</v>
      </c>
      <c r="X95" t="s">
        <v>19</v>
      </c>
      <c r="Y95" t="s">
        <v>19</v>
      </c>
      <c r="Z95" t="s">
        <v>19</v>
      </c>
      <c r="AA95" t="s">
        <v>19</v>
      </c>
      <c r="AB95" t="s">
        <v>19</v>
      </c>
      <c r="AC95">
        <v>1</v>
      </c>
      <c r="AD95">
        <v>1</v>
      </c>
      <c r="AE95" t="s">
        <v>19</v>
      </c>
      <c r="AF95" t="s">
        <v>19</v>
      </c>
      <c r="AG95" t="s">
        <v>19</v>
      </c>
      <c r="AH95" t="s">
        <v>19</v>
      </c>
    </row>
    <row r="96" spans="1:34">
      <c r="A96" t="s">
        <v>840</v>
      </c>
      <c r="B96" t="s">
        <v>19</v>
      </c>
      <c r="C96" t="s">
        <v>19</v>
      </c>
      <c r="D96" t="s">
        <v>19</v>
      </c>
      <c r="E96" t="s">
        <v>19</v>
      </c>
      <c r="F96" t="s">
        <v>19</v>
      </c>
      <c r="G96" t="s">
        <v>19</v>
      </c>
      <c r="H96" t="s">
        <v>19</v>
      </c>
      <c r="I96" t="s">
        <v>19</v>
      </c>
      <c r="J96" t="s">
        <v>19</v>
      </c>
      <c r="K96" t="s">
        <v>19</v>
      </c>
      <c r="L96" t="s">
        <v>19</v>
      </c>
      <c r="M96" t="s">
        <v>19</v>
      </c>
      <c r="N96" t="s">
        <v>19</v>
      </c>
      <c r="O96" t="s">
        <v>19</v>
      </c>
      <c r="P96" t="s">
        <v>19</v>
      </c>
      <c r="Q96" t="s">
        <v>19</v>
      </c>
      <c r="R96" t="s">
        <v>19</v>
      </c>
      <c r="S96" t="s">
        <v>19</v>
      </c>
      <c r="T96" t="s">
        <v>19</v>
      </c>
      <c r="U96" t="s">
        <v>19</v>
      </c>
      <c r="V96" t="s">
        <v>19</v>
      </c>
      <c r="W96" t="s">
        <v>19</v>
      </c>
      <c r="X96" t="s">
        <v>19</v>
      </c>
      <c r="Y96" t="s">
        <v>19</v>
      </c>
      <c r="Z96" t="s">
        <v>19</v>
      </c>
      <c r="AA96" t="s">
        <v>19</v>
      </c>
      <c r="AB96" t="s">
        <v>19</v>
      </c>
      <c r="AC96" t="s">
        <v>19</v>
      </c>
      <c r="AD96" t="s">
        <v>19</v>
      </c>
      <c r="AE96" t="s">
        <v>19</v>
      </c>
      <c r="AF96" t="s">
        <v>19</v>
      </c>
      <c r="AG96" t="s">
        <v>19</v>
      </c>
      <c r="AH96" t="s">
        <v>19</v>
      </c>
    </row>
    <row r="97" spans="1:34">
      <c r="A97" t="s">
        <v>839</v>
      </c>
      <c r="B97">
        <v>39</v>
      </c>
      <c r="C97">
        <v>36</v>
      </c>
      <c r="D97">
        <v>3</v>
      </c>
      <c r="E97">
        <v>24</v>
      </c>
      <c r="F97">
        <v>21</v>
      </c>
      <c r="G97">
        <v>3</v>
      </c>
      <c r="H97">
        <v>12</v>
      </c>
      <c r="I97">
        <v>11</v>
      </c>
      <c r="J97">
        <v>1</v>
      </c>
      <c r="K97" t="s">
        <v>19</v>
      </c>
      <c r="L97" t="s">
        <v>19</v>
      </c>
      <c r="M97" t="s">
        <v>19</v>
      </c>
      <c r="N97">
        <v>11</v>
      </c>
      <c r="O97">
        <v>11</v>
      </c>
      <c r="P97">
        <v>0</v>
      </c>
      <c r="Q97">
        <v>1</v>
      </c>
      <c r="R97">
        <v>1</v>
      </c>
      <c r="S97" t="s">
        <v>19</v>
      </c>
      <c r="T97">
        <v>3</v>
      </c>
      <c r="U97">
        <v>3</v>
      </c>
      <c r="V97">
        <v>1</v>
      </c>
      <c r="W97" t="s">
        <v>19</v>
      </c>
      <c r="X97" t="s">
        <v>19</v>
      </c>
      <c r="Y97" t="s">
        <v>19</v>
      </c>
      <c r="Z97" t="s">
        <v>19</v>
      </c>
      <c r="AA97" t="s">
        <v>19</v>
      </c>
      <c r="AB97" t="s">
        <v>19</v>
      </c>
      <c r="AC97">
        <v>1</v>
      </c>
      <c r="AD97">
        <v>1</v>
      </c>
      <c r="AE97" t="s">
        <v>19</v>
      </c>
      <c r="AF97">
        <v>1</v>
      </c>
      <c r="AG97">
        <v>1</v>
      </c>
      <c r="AH97" t="s">
        <v>19</v>
      </c>
    </row>
    <row r="98" spans="1:34">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row>
    <row r="99" spans="1:34">
      <c r="A99" t="s">
        <v>837</v>
      </c>
      <c r="B99" t="s">
        <v>19</v>
      </c>
      <c r="C99" t="s">
        <v>19</v>
      </c>
      <c r="D99" t="s">
        <v>19</v>
      </c>
      <c r="E99" t="s">
        <v>19</v>
      </c>
      <c r="F99" t="s">
        <v>19</v>
      </c>
      <c r="G99" t="s">
        <v>19</v>
      </c>
      <c r="H99" t="s">
        <v>19</v>
      </c>
      <c r="I99" t="s">
        <v>19</v>
      </c>
      <c r="J99" t="s">
        <v>19</v>
      </c>
      <c r="K99" t="s">
        <v>19</v>
      </c>
      <c r="L99" t="s">
        <v>19</v>
      </c>
      <c r="M99" t="s">
        <v>19</v>
      </c>
      <c r="N99" t="s">
        <v>19</v>
      </c>
      <c r="O99" t="s">
        <v>19</v>
      </c>
      <c r="P99" t="s">
        <v>19</v>
      </c>
      <c r="Q99" t="s">
        <v>19</v>
      </c>
      <c r="R99" t="s">
        <v>19</v>
      </c>
      <c r="S99" t="s">
        <v>19</v>
      </c>
      <c r="T99" t="s">
        <v>19</v>
      </c>
      <c r="U99" t="s">
        <v>19</v>
      </c>
      <c r="V99" t="s">
        <v>19</v>
      </c>
      <c r="W99" t="s">
        <v>19</v>
      </c>
      <c r="X99" t="s">
        <v>19</v>
      </c>
      <c r="Y99" t="s">
        <v>19</v>
      </c>
      <c r="Z99" t="s">
        <v>19</v>
      </c>
      <c r="AA99" t="s">
        <v>19</v>
      </c>
      <c r="AB99" t="s">
        <v>19</v>
      </c>
      <c r="AC99" t="s">
        <v>19</v>
      </c>
      <c r="AD99" t="s">
        <v>19</v>
      </c>
      <c r="AE99" t="s">
        <v>19</v>
      </c>
      <c r="AF99" t="s">
        <v>19</v>
      </c>
      <c r="AG99" t="s">
        <v>19</v>
      </c>
      <c r="AH99" t="s">
        <v>19</v>
      </c>
    </row>
    <row r="100" spans="1:34">
      <c r="A100" t="s">
        <v>836</v>
      </c>
      <c r="B100">
        <v>12</v>
      </c>
      <c r="C100">
        <v>4</v>
      </c>
      <c r="D100">
        <v>8</v>
      </c>
      <c r="E100">
        <v>9</v>
      </c>
      <c r="F100">
        <v>2</v>
      </c>
      <c r="G100">
        <v>7</v>
      </c>
      <c r="H100">
        <v>2</v>
      </c>
      <c r="I100">
        <v>1</v>
      </c>
      <c r="J100">
        <v>2</v>
      </c>
      <c r="K100" t="s">
        <v>19</v>
      </c>
      <c r="L100" t="s">
        <v>19</v>
      </c>
      <c r="M100" t="s">
        <v>19</v>
      </c>
      <c r="N100">
        <v>3</v>
      </c>
      <c r="O100">
        <v>2</v>
      </c>
      <c r="P100">
        <v>1</v>
      </c>
      <c r="Q100" t="s">
        <v>19</v>
      </c>
      <c r="R100" t="s">
        <v>19</v>
      </c>
      <c r="S100" t="s">
        <v>19</v>
      </c>
      <c r="T100" t="s">
        <v>19</v>
      </c>
      <c r="U100" t="s">
        <v>19</v>
      </c>
      <c r="V100" t="s">
        <v>19</v>
      </c>
      <c r="W100" t="s">
        <v>19</v>
      </c>
      <c r="X100" t="s">
        <v>19</v>
      </c>
      <c r="Y100" t="s">
        <v>19</v>
      </c>
      <c r="Z100" t="s">
        <v>19</v>
      </c>
      <c r="AA100" t="s">
        <v>19</v>
      </c>
      <c r="AB100" t="s">
        <v>19</v>
      </c>
      <c r="AC100">
        <v>0</v>
      </c>
      <c r="AD100">
        <v>0</v>
      </c>
      <c r="AE100" t="s">
        <v>19</v>
      </c>
      <c r="AF100" t="s">
        <v>19</v>
      </c>
      <c r="AG100" t="s">
        <v>19</v>
      </c>
      <c r="AH100" t="s">
        <v>19</v>
      </c>
    </row>
    <row r="101" spans="1:34">
      <c r="A101" t="s">
        <v>835</v>
      </c>
      <c r="B101">
        <v>12</v>
      </c>
      <c r="C101">
        <v>11</v>
      </c>
      <c r="D101">
        <v>1</v>
      </c>
      <c r="E101">
        <v>8</v>
      </c>
      <c r="F101">
        <v>7</v>
      </c>
      <c r="G101">
        <v>1</v>
      </c>
      <c r="H101">
        <v>3</v>
      </c>
      <c r="I101">
        <v>3</v>
      </c>
      <c r="J101" t="s">
        <v>19</v>
      </c>
      <c r="K101" t="s">
        <v>19</v>
      </c>
      <c r="L101" t="s">
        <v>19</v>
      </c>
      <c r="M101" t="s">
        <v>19</v>
      </c>
      <c r="N101">
        <v>3</v>
      </c>
      <c r="O101">
        <v>3</v>
      </c>
      <c r="P101" t="s">
        <v>19</v>
      </c>
      <c r="Q101" t="s">
        <v>19</v>
      </c>
      <c r="R101" t="s">
        <v>19</v>
      </c>
      <c r="S101" t="s">
        <v>19</v>
      </c>
      <c r="T101" t="s">
        <v>19</v>
      </c>
      <c r="U101" t="s">
        <v>19</v>
      </c>
      <c r="V101" t="s">
        <v>19</v>
      </c>
      <c r="W101" t="s">
        <v>19</v>
      </c>
      <c r="X101" t="s">
        <v>19</v>
      </c>
      <c r="Y101" t="s">
        <v>19</v>
      </c>
      <c r="Z101" t="s">
        <v>19</v>
      </c>
      <c r="AA101" t="s">
        <v>19</v>
      </c>
      <c r="AB101" t="s">
        <v>19</v>
      </c>
      <c r="AC101">
        <v>1</v>
      </c>
      <c r="AD101">
        <v>1</v>
      </c>
      <c r="AE101" t="s">
        <v>19</v>
      </c>
      <c r="AF101" t="s">
        <v>19</v>
      </c>
      <c r="AG101" t="s">
        <v>19</v>
      </c>
      <c r="AH101" t="s">
        <v>19</v>
      </c>
    </row>
    <row r="102" spans="1:34">
      <c r="A102" t="s">
        <v>834</v>
      </c>
      <c r="B102" t="s">
        <v>19</v>
      </c>
      <c r="C102" t="s">
        <v>19</v>
      </c>
      <c r="D102" t="s">
        <v>19</v>
      </c>
      <c r="E102" t="s">
        <v>19</v>
      </c>
      <c r="F102" t="s">
        <v>19</v>
      </c>
      <c r="G102" t="s">
        <v>19</v>
      </c>
      <c r="H102" t="s">
        <v>19</v>
      </c>
      <c r="I102" t="s">
        <v>19</v>
      </c>
      <c r="J102" t="s">
        <v>19</v>
      </c>
      <c r="K102" t="s">
        <v>19</v>
      </c>
      <c r="L102" t="s">
        <v>19</v>
      </c>
      <c r="M102" t="s">
        <v>19</v>
      </c>
      <c r="N102" t="s">
        <v>19</v>
      </c>
      <c r="O102" t="s">
        <v>19</v>
      </c>
      <c r="P102" t="s">
        <v>19</v>
      </c>
      <c r="Q102" t="s">
        <v>19</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t="s">
        <v>19</v>
      </c>
    </row>
    <row r="103" spans="1:34">
      <c r="A103" t="s">
        <v>833</v>
      </c>
      <c r="B103">
        <v>14</v>
      </c>
      <c r="C103">
        <v>9</v>
      </c>
      <c r="D103">
        <v>5</v>
      </c>
      <c r="E103">
        <v>9</v>
      </c>
      <c r="F103">
        <v>6</v>
      </c>
      <c r="G103">
        <v>3</v>
      </c>
      <c r="H103">
        <v>0</v>
      </c>
      <c r="I103" t="s">
        <v>19</v>
      </c>
      <c r="J103">
        <v>0</v>
      </c>
      <c r="K103" t="s">
        <v>19</v>
      </c>
      <c r="L103" t="s">
        <v>19</v>
      </c>
      <c r="M103" t="s">
        <v>19</v>
      </c>
      <c r="N103">
        <v>4</v>
      </c>
      <c r="O103">
        <v>2</v>
      </c>
      <c r="P103">
        <v>2</v>
      </c>
      <c r="Q103">
        <v>0</v>
      </c>
      <c r="R103" t="s">
        <v>19</v>
      </c>
      <c r="S103">
        <v>0</v>
      </c>
      <c r="T103" t="s">
        <v>19</v>
      </c>
      <c r="U103" t="s">
        <v>19</v>
      </c>
      <c r="V103" t="s">
        <v>19</v>
      </c>
      <c r="W103" t="s">
        <v>19</v>
      </c>
      <c r="X103" t="s">
        <v>19</v>
      </c>
      <c r="Y103" t="s">
        <v>19</v>
      </c>
      <c r="Z103" t="s">
        <v>19</v>
      </c>
      <c r="AA103" t="s">
        <v>19</v>
      </c>
      <c r="AB103" t="s">
        <v>19</v>
      </c>
      <c r="AC103">
        <v>0</v>
      </c>
      <c r="AD103" t="s">
        <v>19</v>
      </c>
      <c r="AE103">
        <v>0</v>
      </c>
      <c r="AF103">
        <v>1</v>
      </c>
      <c r="AG103">
        <v>1</v>
      </c>
      <c r="AH103" t="s">
        <v>19</v>
      </c>
    </row>
    <row r="104" spans="1:34">
      <c r="A104" t="s">
        <v>832</v>
      </c>
      <c r="B104" t="s">
        <v>19</v>
      </c>
      <c r="C104" t="s">
        <v>19</v>
      </c>
      <c r="D104" t="s">
        <v>19</v>
      </c>
      <c r="E104" t="s">
        <v>19</v>
      </c>
      <c r="F104" t="s">
        <v>19</v>
      </c>
      <c r="G104" t="s">
        <v>19</v>
      </c>
      <c r="H104" t="s">
        <v>19</v>
      </c>
      <c r="I104" t="s">
        <v>19</v>
      </c>
      <c r="J104" t="s">
        <v>19</v>
      </c>
      <c r="K104" t="s">
        <v>19</v>
      </c>
      <c r="L104" t="s">
        <v>19</v>
      </c>
      <c r="M104" t="s">
        <v>19</v>
      </c>
      <c r="N104" t="s">
        <v>19</v>
      </c>
      <c r="O104" t="s">
        <v>19</v>
      </c>
      <c r="P104" t="s">
        <v>19</v>
      </c>
      <c r="Q104" t="s">
        <v>19</v>
      </c>
      <c r="R104" t="s">
        <v>19</v>
      </c>
      <c r="S104" t="s">
        <v>19</v>
      </c>
      <c r="T104" t="s">
        <v>19</v>
      </c>
      <c r="U104" t="s">
        <v>19</v>
      </c>
      <c r="V104" t="s">
        <v>19</v>
      </c>
      <c r="W104" t="s">
        <v>19</v>
      </c>
      <c r="X104" t="s">
        <v>19</v>
      </c>
      <c r="Y104" t="s">
        <v>19</v>
      </c>
      <c r="Z104" t="s">
        <v>19</v>
      </c>
      <c r="AA104" t="s">
        <v>19</v>
      </c>
      <c r="AB104" t="s">
        <v>19</v>
      </c>
      <c r="AC104" t="s">
        <v>19</v>
      </c>
      <c r="AD104" t="s">
        <v>19</v>
      </c>
      <c r="AE104" t="s">
        <v>19</v>
      </c>
      <c r="AF104" t="s">
        <v>19</v>
      </c>
      <c r="AG104" t="s">
        <v>19</v>
      </c>
      <c r="AH104" t="s">
        <v>19</v>
      </c>
    </row>
    <row r="105" spans="1:34">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c r="Q105" t="s">
        <v>19</v>
      </c>
      <c r="R105" t="s">
        <v>19</v>
      </c>
      <c r="S105" t="s">
        <v>19</v>
      </c>
      <c r="T105" t="s">
        <v>19</v>
      </c>
      <c r="U105" t="s">
        <v>19</v>
      </c>
      <c r="V105" t="s">
        <v>19</v>
      </c>
      <c r="W105" t="s">
        <v>19</v>
      </c>
      <c r="X105" t="s">
        <v>19</v>
      </c>
      <c r="Y105" t="s">
        <v>19</v>
      </c>
      <c r="Z105" t="s">
        <v>19</v>
      </c>
      <c r="AA105" t="s">
        <v>19</v>
      </c>
      <c r="AB105" t="s">
        <v>19</v>
      </c>
      <c r="AC105" t="s">
        <v>19</v>
      </c>
      <c r="AD105" t="s">
        <v>19</v>
      </c>
      <c r="AE105" t="s">
        <v>19</v>
      </c>
      <c r="AF105" t="s">
        <v>19</v>
      </c>
      <c r="AG105" t="s">
        <v>19</v>
      </c>
      <c r="AH105" t="s">
        <v>19</v>
      </c>
    </row>
    <row r="106" spans="1:34">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row>
    <row r="107" spans="1:34">
      <c r="A107" t="s">
        <v>829</v>
      </c>
      <c r="B107" t="s">
        <v>19</v>
      </c>
      <c r="C107" t="s">
        <v>19</v>
      </c>
      <c r="D107" t="s">
        <v>19</v>
      </c>
      <c r="E107" t="s">
        <v>19</v>
      </c>
      <c r="F107" t="s">
        <v>19</v>
      </c>
      <c r="G107" t="s">
        <v>19</v>
      </c>
      <c r="H107" t="s">
        <v>19</v>
      </c>
      <c r="I107" t="s">
        <v>19</v>
      </c>
      <c r="J107" t="s">
        <v>19</v>
      </c>
      <c r="K107" t="s">
        <v>19</v>
      </c>
      <c r="L107" t="s">
        <v>19</v>
      </c>
      <c r="M107" t="s">
        <v>19</v>
      </c>
      <c r="N107" t="s">
        <v>19</v>
      </c>
      <c r="O107" t="s">
        <v>19</v>
      </c>
      <c r="P107" t="s">
        <v>19</v>
      </c>
      <c r="Q107" t="s">
        <v>19</v>
      </c>
      <c r="R107" t="s">
        <v>19</v>
      </c>
      <c r="S107" t="s">
        <v>19</v>
      </c>
      <c r="T107" t="s">
        <v>19</v>
      </c>
      <c r="U107" t="s">
        <v>19</v>
      </c>
      <c r="V107" t="s">
        <v>19</v>
      </c>
      <c r="W107" t="s">
        <v>19</v>
      </c>
      <c r="X107" t="s">
        <v>19</v>
      </c>
      <c r="Y107" t="s">
        <v>19</v>
      </c>
      <c r="Z107" t="s">
        <v>19</v>
      </c>
      <c r="AA107" t="s">
        <v>19</v>
      </c>
      <c r="AB107" t="s">
        <v>19</v>
      </c>
      <c r="AC107" t="s">
        <v>19</v>
      </c>
      <c r="AD107" t="s">
        <v>19</v>
      </c>
      <c r="AE107" t="s">
        <v>19</v>
      </c>
      <c r="AF107" t="s">
        <v>19</v>
      </c>
      <c r="AG107" t="s">
        <v>19</v>
      </c>
      <c r="AH107" t="s">
        <v>19</v>
      </c>
    </row>
    <row r="108" spans="1:34">
      <c r="A108" t="s">
        <v>828</v>
      </c>
      <c r="B108">
        <v>14</v>
      </c>
      <c r="C108">
        <v>12</v>
      </c>
      <c r="D108">
        <v>2</v>
      </c>
      <c r="E108">
        <v>9</v>
      </c>
      <c r="F108">
        <v>8</v>
      </c>
      <c r="G108">
        <v>1</v>
      </c>
      <c r="H108" t="s">
        <v>19</v>
      </c>
      <c r="I108" t="s">
        <v>19</v>
      </c>
      <c r="J108" t="s">
        <v>19</v>
      </c>
      <c r="K108" t="s">
        <v>19</v>
      </c>
      <c r="L108" t="s">
        <v>19</v>
      </c>
      <c r="M108" t="s">
        <v>19</v>
      </c>
      <c r="N108">
        <v>4</v>
      </c>
      <c r="O108">
        <v>3</v>
      </c>
      <c r="P108">
        <v>1</v>
      </c>
      <c r="Q108" t="s">
        <v>19</v>
      </c>
      <c r="R108" t="s">
        <v>19</v>
      </c>
      <c r="S108" t="s">
        <v>19</v>
      </c>
      <c r="T108">
        <v>0</v>
      </c>
      <c r="U108">
        <v>0</v>
      </c>
      <c r="V108" t="s">
        <v>19</v>
      </c>
      <c r="W108" t="s">
        <v>19</v>
      </c>
      <c r="X108" t="s">
        <v>19</v>
      </c>
      <c r="Y108" t="s">
        <v>19</v>
      </c>
      <c r="Z108" t="s">
        <v>19</v>
      </c>
      <c r="AA108" t="s">
        <v>19</v>
      </c>
      <c r="AB108" t="s">
        <v>19</v>
      </c>
      <c r="AC108">
        <v>1</v>
      </c>
      <c r="AD108">
        <v>1</v>
      </c>
      <c r="AE108" t="s">
        <v>19</v>
      </c>
      <c r="AF108" t="s">
        <v>19</v>
      </c>
      <c r="AG108" t="s">
        <v>19</v>
      </c>
      <c r="AH108" t="s">
        <v>19</v>
      </c>
    </row>
    <row r="109" spans="1:34">
      <c r="A109" t="s">
        <v>827</v>
      </c>
      <c r="B109">
        <v>28</v>
      </c>
      <c r="C109">
        <v>23</v>
      </c>
      <c r="D109">
        <v>5</v>
      </c>
      <c r="E109">
        <v>18</v>
      </c>
      <c r="F109">
        <v>17</v>
      </c>
      <c r="G109">
        <v>2</v>
      </c>
      <c r="H109">
        <v>11</v>
      </c>
      <c r="I109">
        <v>10</v>
      </c>
      <c r="J109">
        <v>1</v>
      </c>
      <c r="K109" t="s">
        <v>19</v>
      </c>
      <c r="L109" t="s">
        <v>19</v>
      </c>
      <c r="M109" t="s">
        <v>19</v>
      </c>
      <c r="N109">
        <v>7</v>
      </c>
      <c r="O109">
        <v>4</v>
      </c>
      <c r="P109">
        <v>3</v>
      </c>
      <c r="Q109" t="s">
        <v>19</v>
      </c>
      <c r="R109" t="s">
        <v>19</v>
      </c>
      <c r="S109" t="s">
        <v>19</v>
      </c>
      <c r="T109" t="s">
        <v>19</v>
      </c>
      <c r="U109" t="s">
        <v>19</v>
      </c>
      <c r="V109" t="s">
        <v>19</v>
      </c>
      <c r="W109" t="s">
        <v>19</v>
      </c>
      <c r="X109" t="s">
        <v>19</v>
      </c>
      <c r="Y109" t="s">
        <v>19</v>
      </c>
      <c r="Z109" t="s">
        <v>19</v>
      </c>
      <c r="AA109" t="s">
        <v>19</v>
      </c>
      <c r="AB109" t="s">
        <v>19</v>
      </c>
      <c r="AC109">
        <v>1</v>
      </c>
      <c r="AD109">
        <v>1</v>
      </c>
      <c r="AE109">
        <v>0</v>
      </c>
      <c r="AF109">
        <v>2</v>
      </c>
      <c r="AG109">
        <v>1</v>
      </c>
      <c r="AH109">
        <v>1</v>
      </c>
    </row>
    <row r="110" spans="1:34">
      <c r="A110" t="s">
        <v>826</v>
      </c>
      <c r="B110">
        <v>17</v>
      </c>
      <c r="C110">
        <v>15</v>
      </c>
      <c r="D110">
        <v>2</v>
      </c>
      <c r="E110">
        <v>10</v>
      </c>
      <c r="F110">
        <v>8</v>
      </c>
      <c r="G110">
        <v>2</v>
      </c>
      <c r="H110">
        <v>7</v>
      </c>
      <c r="I110">
        <v>7</v>
      </c>
      <c r="J110" t="s">
        <v>19</v>
      </c>
      <c r="K110" t="s">
        <v>19</v>
      </c>
      <c r="L110" t="s">
        <v>19</v>
      </c>
      <c r="M110" t="s">
        <v>19</v>
      </c>
      <c r="N110">
        <v>5</v>
      </c>
      <c r="O110">
        <v>5</v>
      </c>
      <c r="P110" t="s">
        <v>19</v>
      </c>
      <c r="Q110">
        <v>2</v>
      </c>
      <c r="R110">
        <v>2</v>
      </c>
      <c r="S110" t="s">
        <v>19</v>
      </c>
      <c r="T110" t="s">
        <v>19</v>
      </c>
      <c r="U110" t="s">
        <v>19</v>
      </c>
      <c r="V110" t="s">
        <v>19</v>
      </c>
      <c r="W110" t="s">
        <v>19</v>
      </c>
      <c r="X110" t="s">
        <v>19</v>
      </c>
      <c r="Y110" t="s">
        <v>19</v>
      </c>
      <c r="Z110" t="s">
        <v>19</v>
      </c>
      <c r="AA110" t="s">
        <v>19</v>
      </c>
      <c r="AB110" t="s">
        <v>19</v>
      </c>
      <c r="AC110">
        <v>1</v>
      </c>
      <c r="AD110">
        <v>1</v>
      </c>
      <c r="AE110" t="s">
        <v>19</v>
      </c>
      <c r="AF110">
        <v>1</v>
      </c>
      <c r="AG110">
        <v>1</v>
      </c>
      <c r="AH110" t="s">
        <v>19</v>
      </c>
    </row>
    <row r="111" spans="1:34">
      <c r="A111" t="s">
        <v>825</v>
      </c>
      <c r="B111">
        <v>76</v>
      </c>
      <c r="C111">
        <v>68</v>
      </c>
      <c r="D111">
        <v>8</v>
      </c>
      <c r="E111">
        <v>46</v>
      </c>
      <c r="F111">
        <v>41</v>
      </c>
      <c r="G111">
        <v>5</v>
      </c>
      <c r="H111">
        <v>28</v>
      </c>
      <c r="I111">
        <v>27</v>
      </c>
      <c r="J111">
        <v>1</v>
      </c>
      <c r="K111" t="s">
        <v>19</v>
      </c>
      <c r="L111" t="s">
        <v>19</v>
      </c>
      <c r="M111" t="s">
        <v>19</v>
      </c>
      <c r="N111">
        <v>17</v>
      </c>
      <c r="O111">
        <v>15</v>
      </c>
      <c r="P111">
        <v>2</v>
      </c>
      <c r="Q111">
        <v>5</v>
      </c>
      <c r="R111">
        <v>4</v>
      </c>
      <c r="S111">
        <v>1</v>
      </c>
      <c r="T111">
        <v>0</v>
      </c>
      <c r="U111">
        <v>0</v>
      </c>
      <c r="V111" t="s">
        <v>19</v>
      </c>
      <c r="W111">
        <v>2</v>
      </c>
      <c r="X111">
        <v>2</v>
      </c>
      <c r="Y111" t="s">
        <v>19</v>
      </c>
      <c r="Z111" t="s">
        <v>19</v>
      </c>
      <c r="AA111" t="s">
        <v>19</v>
      </c>
      <c r="AB111" t="s">
        <v>19</v>
      </c>
      <c r="AC111">
        <v>4</v>
      </c>
      <c r="AD111">
        <v>4</v>
      </c>
      <c r="AE111" t="s">
        <v>19</v>
      </c>
      <c r="AF111">
        <v>2</v>
      </c>
      <c r="AG111">
        <v>2</v>
      </c>
      <c r="AH111" t="s">
        <v>19</v>
      </c>
    </row>
    <row r="112" spans="1:34">
      <c r="A112" t="s">
        <v>824</v>
      </c>
      <c r="B112" t="s">
        <v>19</v>
      </c>
      <c r="C112" t="s">
        <v>19</v>
      </c>
      <c r="D112" t="s">
        <v>19</v>
      </c>
      <c r="E112" t="s">
        <v>19</v>
      </c>
      <c r="F112" t="s">
        <v>19</v>
      </c>
      <c r="G112" t="s">
        <v>19</v>
      </c>
      <c r="H112" t="s">
        <v>19</v>
      </c>
      <c r="I112" t="s">
        <v>19</v>
      </c>
      <c r="J112" t="s">
        <v>19</v>
      </c>
      <c r="K112" t="s">
        <v>19</v>
      </c>
      <c r="L112" t="s">
        <v>19</v>
      </c>
      <c r="M112" t="s">
        <v>19</v>
      </c>
      <c r="N112" t="s">
        <v>19</v>
      </c>
      <c r="O112" t="s">
        <v>19</v>
      </c>
      <c r="P112" t="s">
        <v>19</v>
      </c>
      <c r="Q112" t="s">
        <v>19</v>
      </c>
      <c r="R112" t="s">
        <v>19</v>
      </c>
      <c r="S112" t="s">
        <v>19</v>
      </c>
      <c r="T112" t="s">
        <v>19</v>
      </c>
      <c r="U112" t="s">
        <v>19</v>
      </c>
      <c r="V112" t="s">
        <v>19</v>
      </c>
      <c r="W112" t="s">
        <v>19</v>
      </c>
      <c r="X112" t="s">
        <v>19</v>
      </c>
      <c r="Y112" t="s">
        <v>19</v>
      </c>
      <c r="Z112" t="s">
        <v>19</v>
      </c>
      <c r="AA112" t="s">
        <v>19</v>
      </c>
      <c r="AB112" t="s">
        <v>19</v>
      </c>
      <c r="AC112" t="s">
        <v>19</v>
      </c>
      <c r="AD112" t="s">
        <v>19</v>
      </c>
      <c r="AE112" t="s">
        <v>19</v>
      </c>
      <c r="AF112" t="s">
        <v>19</v>
      </c>
      <c r="AG112" t="s">
        <v>19</v>
      </c>
      <c r="AH112" t="s">
        <v>19</v>
      </c>
    </row>
    <row r="113" spans="1:34">
      <c r="A113" t="s">
        <v>823</v>
      </c>
      <c r="B113">
        <v>26</v>
      </c>
      <c r="C113">
        <v>13</v>
      </c>
      <c r="D113">
        <v>13</v>
      </c>
      <c r="E113">
        <v>11</v>
      </c>
      <c r="F113">
        <v>3</v>
      </c>
      <c r="G113">
        <v>8</v>
      </c>
      <c r="H113">
        <v>1</v>
      </c>
      <c r="I113" t="s">
        <v>19</v>
      </c>
      <c r="J113">
        <v>1</v>
      </c>
      <c r="K113" t="s">
        <v>19</v>
      </c>
      <c r="L113" t="s">
        <v>19</v>
      </c>
      <c r="M113" t="s">
        <v>19</v>
      </c>
      <c r="N113">
        <v>9</v>
      </c>
      <c r="O113">
        <v>7</v>
      </c>
      <c r="P113">
        <v>3</v>
      </c>
      <c r="Q113">
        <v>3</v>
      </c>
      <c r="R113">
        <v>2</v>
      </c>
      <c r="S113">
        <v>1</v>
      </c>
      <c r="T113" t="s">
        <v>19</v>
      </c>
      <c r="U113" t="s">
        <v>19</v>
      </c>
      <c r="V113" t="s">
        <v>19</v>
      </c>
      <c r="W113">
        <v>0</v>
      </c>
      <c r="X113">
        <v>0</v>
      </c>
      <c r="Y113" t="s">
        <v>19</v>
      </c>
      <c r="Z113">
        <v>0</v>
      </c>
      <c r="AA113" t="s">
        <v>19</v>
      </c>
      <c r="AB113">
        <v>0</v>
      </c>
      <c r="AC113">
        <v>1</v>
      </c>
      <c r="AD113" t="s">
        <v>19</v>
      </c>
      <c r="AE113">
        <v>1</v>
      </c>
      <c r="AF113">
        <v>1</v>
      </c>
      <c r="AG113">
        <v>1</v>
      </c>
      <c r="AH113" t="s">
        <v>19</v>
      </c>
    </row>
    <row r="114" spans="1:34">
      <c r="A114" t="s">
        <v>822</v>
      </c>
      <c r="B114">
        <v>47</v>
      </c>
      <c r="C114">
        <v>34</v>
      </c>
      <c r="D114">
        <v>13</v>
      </c>
      <c r="E114">
        <v>24</v>
      </c>
      <c r="F114">
        <v>19</v>
      </c>
      <c r="G114">
        <v>5</v>
      </c>
      <c r="H114">
        <v>12</v>
      </c>
      <c r="I114">
        <v>11</v>
      </c>
      <c r="J114">
        <v>2</v>
      </c>
      <c r="K114" t="s">
        <v>19</v>
      </c>
      <c r="L114" t="s">
        <v>19</v>
      </c>
      <c r="M114" t="s">
        <v>19</v>
      </c>
      <c r="N114">
        <v>14</v>
      </c>
      <c r="O114">
        <v>9</v>
      </c>
      <c r="P114">
        <v>6</v>
      </c>
      <c r="Q114">
        <v>2</v>
      </c>
      <c r="R114">
        <v>1</v>
      </c>
      <c r="S114">
        <v>1</v>
      </c>
      <c r="T114">
        <v>0</v>
      </c>
      <c r="U114">
        <v>0</v>
      </c>
      <c r="V114" t="s">
        <v>19</v>
      </c>
      <c r="W114">
        <v>1</v>
      </c>
      <c r="X114">
        <v>1</v>
      </c>
      <c r="Y114">
        <v>0</v>
      </c>
      <c r="Z114" t="s">
        <v>19</v>
      </c>
      <c r="AA114" t="s">
        <v>19</v>
      </c>
      <c r="AB114" t="s">
        <v>19</v>
      </c>
      <c r="AC114">
        <v>2</v>
      </c>
      <c r="AD114">
        <v>2</v>
      </c>
      <c r="AE114" t="s">
        <v>19</v>
      </c>
      <c r="AF114">
        <v>4</v>
      </c>
      <c r="AG114">
        <v>3</v>
      </c>
      <c r="AH114">
        <v>2</v>
      </c>
    </row>
    <row r="115" spans="1:34">
      <c r="A115" t="s">
        <v>821</v>
      </c>
      <c r="B115">
        <v>13</v>
      </c>
      <c r="C115">
        <v>13</v>
      </c>
      <c r="D115" t="s">
        <v>19</v>
      </c>
      <c r="E115">
        <v>9</v>
      </c>
      <c r="F115">
        <v>9</v>
      </c>
      <c r="G115" t="s">
        <v>19</v>
      </c>
      <c r="H115">
        <v>5</v>
      </c>
      <c r="I115">
        <v>5</v>
      </c>
      <c r="J115" t="s">
        <v>19</v>
      </c>
      <c r="K115" t="s">
        <v>19</v>
      </c>
      <c r="L115" t="s">
        <v>19</v>
      </c>
      <c r="M115" t="s">
        <v>19</v>
      </c>
      <c r="N115">
        <v>3</v>
      </c>
      <c r="O115">
        <v>3</v>
      </c>
      <c r="P115" t="s">
        <v>19</v>
      </c>
      <c r="Q115" t="s">
        <v>19</v>
      </c>
      <c r="R115" t="s">
        <v>19</v>
      </c>
      <c r="S115" t="s">
        <v>19</v>
      </c>
      <c r="T115" t="s">
        <v>19</v>
      </c>
      <c r="U115" t="s">
        <v>19</v>
      </c>
      <c r="V115" t="s">
        <v>19</v>
      </c>
      <c r="W115" t="s">
        <v>19</v>
      </c>
      <c r="X115" t="s">
        <v>19</v>
      </c>
      <c r="Y115" t="s">
        <v>19</v>
      </c>
      <c r="Z115" t="s">
        <v>19</v>
      </c>
      <c r="AA115" t="s">
        <v>19</v>
      </c>
      <c r="AB115" t="s">
        <v>19</v>
      </c>
      <c r="AC115">
        <v>1</v>
      </c>
      <c r="AD115">
        <v>1</v>
      </c>
      <c r="AE115" t="s">
        <v>19</v>
      </c>
      <c r="AF115">
        <v>1</v>
      </c>
      <c r="AG115">
        <v>1</v>
      </c>
      <c r="AH115" t="s">
        <v>19</v>
      </c>
    </row>
    <row r="116" spans="1:34">
      <c r="A116" t="s">
        <v>820</v>
      </c>
      <c r="B116">
        <v>45</v>
      </c>
      <c r="C116">
        <v>39</v>
      </c>
      <c r="D116">
        <v>6</v>
      </c>
      <c r="E116">
        <v>27</v>
      </c>
      <c r="F116">
        <v>22</v>
      </c>
      <c r="G116">
        <v>5</v>
      </c>
      <c r="H116">
        <v>9</v>
      </c>
      <c r="I116">
        <v>9</v>
      </c>
      <c r="J116">
        <v>0</v>
      </c>
      <c r="K116" t="s">
        <v>19</v>
      </c>
      <c r="L116" t="s">
        <v>19</v>
      </c>
      <c r="M116" t="s">
        <v>19</v>
      </c>
      <c r="N116">
        <v>12</v>
      </c>
      <c r="O116">
        <v>11</v>
      </c>
      <c r="P116">
        <v>1</v>
      </c>
      <c r="Q116">
        <v>4</v>
      </c>
      <c r="R116">
        <v>4</v>
      </c>
      <c r="S116">
        <v>0</v>
      </c>
      <c r="T116">
        <v>0</v>
      </c>
      <c r="U116" t="s">
        <v>19</v>
      </c>
      <c r="V116">
        <v>0</v>
      </c>
      <c r="W116" t="s">
        <v>19</v>
      </c>
      <c r="X116" t="s">
        <v>19</v>
      </c>
      <c r="Y116" t="s">
        <v>19</v>
      </c>
      <c r="Z116" t="s">
        <v>19</v>
      </c>
      <c r="AA116" t="s">
        <v>19</v>
      </c>
      <c r="AB116" t="s">
        <v>19</v>
      </c>
      <c r="AC116">
        <v>2</v>
      </c>
      <c r="AD116">
        <v>2</v>
      </c>
      <c r="AE116" t="s">
        <v>19</v>
      </c>
      <c r="AF116">
        <v>1</v>
      </c>
      <c r="AG116">
        <v>1</v>
      </c>
      <c r="AH116" t="s">
        <v>19</v>
      </c>
    </row>
    <row r="117" spans="1:34">
      <c r="A117" t="s">
        <v>819</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c r="AF117" t="s">
        <v>19</v>
      </c>
      <c r="AG117" t="s">
        <v>19</v>
      </c>
      <c r="AH117" t="s">
        <v>19</v>
      </c>
    </row>
    <row r="118" spans="1:34">
      <c r="A118" t="s">
        <v>818</v>
      </c>
      <c r="B118">
        <v>48</v>
      </c>
      <c r="C118">
        <v>37</v>
      </c>
      <c r="D118">
        <v>11</v>
      </c>
      <c r="E118">
        <v>31</v>
      </c>
      <c r="F118">
        <v>24</v>
      </c>
      <c r="G118">
        <v>8</v>
      </c>
      <c r="H118">
        <v>15</v>
      </c>
      <c r="I118">
        <v>13</v>
      </c>
      <c r="J118">
        <v>2</v>
      </c>
      <c r="K118" t="s">
        <v>19</v>
      </c>
      <c r="L118" t="s">
        <v>19</v>
      </c>
      <c r="M118" t="s">
        <v>19</v>
      </c>
      <c r="N118">
        <v>7</v>
      </c>
      <c r="O118">
        <v>5</v>
      </c>
      <c r="P118">
        <v>2</v>
      </c>
      <c r="Q118">
        <v>7</v>
      </c>
      <c r="R118">
        <v>5</v>
      </c>
      <c r="S118">
        <v>2</v>
      </c>
      <c r="T118" t="s">
        <v>19</v>
      </c>
      <c r="U118" t="s">
        <v>19</v>
      </c>
      <c r="V118" t="s">
        <v>19</v>
      </c>
      <c r="W118" t="s">
        <v>19</v>
      </c>
      <c r="X118" t="s">
        <v>19</v>
      </c>
      <c r="Y118" t="s">
        <v>19</v>
      </c>
      <c r="Z118" t="s">
        <v>19</v>
      </c>
      <c r="AA118" t="s">
        <v>19</v>
      </c>
      <c r="AB118" t="s">
        <v>19</v>
      </c>
      <c r="AC118">
        <v>2</v>
      </c>
      <c r="AD118">
        <v>2</v>
      </c>
      <c r="AE118" t="s">
        <v>19</v>
      </c>
      <c r="AF118">
        <v>1</v>
      </c>
      <c r="AG118">
        <v>1</v>
      </c>
      <c r="AH118" t="s">
        <v>19</v>
      </c>
    </row>
    <row r="119" spans="1:34">
      <c r="A119" t="s">
        <v>817</v>
      </c>
      <c r="B119">
        <v>14</v>
      </c>
      <c r="C119">
        <v>14</v>
      </c>
      <c r="D119" t="s">
        <v>19</v>
      </c>
      <c r="E119">
        <v>10</v>
      </c>
      <c r="F119">
        <v>10</v>
      </c>
      <c r="G119" t="s">
        <v>19</v>
      </c>
      <c r="H119">
        <v>8</v>
      </c>
      <c r="I119">
        <v>8</v>
      </c>
      <c r="J119" t="s">
        <v>19</v>
      </c>
      <c r="K119" t="s">
        <v>19</v>
      </c>
      <c r="L119" t="s">
        <v>19</v>
      </c>
      <c r="M119" t="s">
        <v>19</v>
      </c>
      <c r="N119">
        <v>3</v>
      </c>
      <c r="O119">
        <v>3</v>
      </c>
      <c r="P119" t="s">
        <v>19</v>
      </c>
      <c r="Q119" t="s">
        <v>19</v>
      </c>
      <c r="R119" t="s">
        <v>19</v>
      </c>
      <c r="S119" t="s">
        <v>19</v>
      </c>
      <c r="T119" t="s">
        <v>19</v>
      </c>
      <c r="U119" t="s">
        <v>19</v>
      </c>
      <c r="V119" t="s">
        <v>19</v>
      </c>
      <c r="W119" t="s">
        <v>19</v>
      </c>
      <c r="X119" t="s">
        <v>19</v>
      </c>
      <c r="Y119" t="s">
        <v>19</v>
      </c>
      <c r="Z119" t="s">
        <v>19</v>
      </c>
      <c r="AA119" t="s">
        <v>19</v>
      </c>
      <c r="AB119" t="s">
        <v>19</v>
      </c>
      <c r="AC119">
        <v>1</v>
      </c>
      <c r="AD119">
        <v>1</v>
      </c>
      <c r="AE119" t="s">
        <v>19</v>
      </c>
      <c r="AF119">
        <v>1</v>
      </c>
      <c r="AG119">
        <v>1</v>
      </c>
      <c r="AH119" t="s">
        <v>19</v>
      </c>
    </row>
    <row r="120" spans="1:34">
      <c r="A120" t="s">
        <v>816</v>
      </c>
      <c r="B120">
        <v>24</v>
      </c>
      <c r="C120">
        <v>24</v>
      </c>
      <c r="D120" t="s">
        <v>19</v>
      </c>
      <c r="E120">
        <v>12</v>
      </c>
      <c r="F120">
        <v>12</v>
      </c>
      <c r="G120" t="s">
        <v>19</v>
      </c>
      <c r="H120">
        <v>11</v>
      </c>
      <c r="I120">
        <v>11</v>
      </c>
      <c r="J120" t="s">
        <v>19</v>
      </c>
      <c r="K120" t="s">
        <v>19</v>
      </c>
      <c r="L120" t="s">
        <v>19</v>
      </c>
      <c r="M120" t="s">
        <v>19</v>
      </c>
      <c r="N120">
        <v>6</v>
      </c>
      <c r="O120">
        <v>6</v>
      </c>
      <c r="P120" t="s">
        <v>19</v>
      </c>
      <c r="Q120">
        <v>3</v>
      </c>
      <c r="R120">
        <v>3</v>
      </c>
      <c r="S120" t="s">
        <v>19</v>
      </c>
      <c r="T120" t="s">
        <v>19</v>
      </c>
      <c r="U120" t="s">
        <v>19</v>
      </c>
      <c r="V120" t="s">
        <v>19</v>
      </c>
      <c r="W120">
        <v>1</v>
      </c>
      <c r="X120">
        <v>1</v>
      </c>
      <c r="Y120" t="s">
        <v>19</v>
      </c>
      <c r="Z120" t="s">
        <v>19</v>
      </c>
      <c r="AA120" t="s">
        <v>19</v>
      </c>
      <c r="AB120" t="s">
        <v>19</v>
      </c>
      <c r="AC120">
        <v>2</v>
      </c>
      <c r="AD120">
        <v>2</v>
      </c>
      <c r="AE120" t="s">
        <v>19</v>
      </c>
      <c r="AF120">
        <v>2</v>
      </c>
      <c r="AG120">
        <v>2</v>
      </c>
      <c r="AH120" t="s">
        <v>19</v>
      </c>
    </row>
    <row r="121" spans="1:34">
      <c r="A121" t="s">
        <v>815</v>
      </c>
      <c r="B121" t="s">
        <v>19</v>
      </c>
      <c r="C121" t="s">
        <v>19</v>
      </c>
      <c r="D121" t="s">
        <v>19</v>
      </c>
      <c r="E121" t="s">
        <v>19</v>
      </c>
      <c r="F121" t="s">
        <v>19</v>
      </c>
      <c r="G121" t="s">
        <v>19</v>
      </c>
      <c r="H121" t="s">
        <v>19</v>
      </c>
      <c r="I121" t="s">
        <v>19</v>
      </c>
      <c r="J121" t="s">
        <v>19</v>
      </c>
      <c r="K121" t="s">
        <v>19</v>
      </c>
      <c r="L121" t="s">
        <v>19</v>
      </c>
      <c r="M121" t="s">
        <v>19</v>
      </c>
      <c r="N121" t="s">
        <v>19</v>
      </c>
      <c r="O121" t="s">
        <v>19</v>
      </c>
      <c r="P121" t="s">
        <v>19</v>
      </c>
      <c r="Q121" t="s">
        <v>19</v>
      </c>
      <c r="R121" t="s">
        <v>19</v>
      </c>
      <c r="S121" t="s">
        <v>19</v>
      </c>
      <c r="T121" t="s">
        <v>19</v>
      </c>
      <c r="U121" t="s">
        <v>19</v>
      </c>
      <c r="V121" t="s">
        <v>19</v>
      </c>
      <c r="W121" t="s">
        <v>19</v>
      </c>
      <c r="X121" t="s">
        <v>19</v>
      </c>
      <c r="Y121" t="s">
        <v>19</v>
      </c>
      <c r="Z121" t="s">
        <v>19</v>
      </c>
      <c r="AA121" t="s">
        <v>19</v>
      </c>
      <c r="AB121" t="s">
        <v>19</v>
      </c>
      <c r="AC121" t="s">
        <v>19</v>
      </c>
      <c r="AD121" t="s">
        <v>19</v>
      </c>
      <c r="AE121" t="s">
        <v>19</v>
      </c>
      <c r="AF121" t="s">
        <v>19</v>
      </c>
      <c r="AG121" t="s">
        <v>19</v>
      </c>
      <c r="AH121" t="s">
        <v>19</v>
      </c>
    </row>
  </sheetData>
  <phoneticPr fontId="40"/>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8" tint="-0.499984740745262"/>
  </sheetPr>
  <dimension ref="A1:BX122"/>
  <sheetViews>
    <sheetView topLeftCell="Q1" zoomScale="90" zoomScaleNormal="90" workbookViewId="0">
      <selection activeCell="F60" sqref="F60"/>
    </sheetView>
  </sheetViews>
  <sheetFormatPr defaultRowHeight="13.5"/>
  <sheetData>
    <row r="1" spans="1:76">
      <c r="A1" t="s">
        <v>788</v>
      </c>
      <c r="B1" t="s">
        <v>787</v>
      </c>
      <c r="C1" s="271">
        <v>42278</v>
      </c>
    </row>
    <row r="2" spans="1:76">
      <c r="A2" t="s">
        <v>814</v>
      </c>
      <c r="B2" t="s">
        <v>813</v>
      </c>
    </row>
    <row r="3" spans="1:76">
      <c r="A3" t="s">
        <v>784</v>
      </c>
    </row>
    <row r="4" spans="1:76">
      <c r="A4" t="s">
        <v>783</v>
      </c>
    </row>
    <row r="5" spans="1:76">
      <c r="B5" t="s">
        <v>123</v>
      </c>
      <c r="E5" t="s">
        <v>811</v>
      </c>
      <c r="H5" t="s">
        <v>782</v>
      </c>
      <c r="K5" t="s">
        <v>781</v>
      </c>
      <c r="N5" t="s">
        <v>810</v>
      </c>
      <c r="T5" t="s">
        <v>779</v>
      </c>
      <c r="W5" t="s">
        <v>778</v>
      </c>
      <c r="Z5" t="s">
        <v>777</v>
      </c>
      <c r="AF5" t="s">
        <v>775</v>
      </c>
      <c r="AI5" t="s">
        <v>774</v>
      </c>
      <c r="AL5" t="s">
        <v>769</v>
      </c>
      <c r="AO5" t="s">
        <v>809</v>
      </c>
      <c r="BM5" t="s">
        <v>808</v>
      </c>
      <c r="BP5" t="s">
        <v>776</v>
      </c>
      <c r="BS5" t="s">
        <v>807</v>
      </c>
      <c r="BV5" t="s">
        <v>792</v>
      </c>
    </row>
    <row r="6" spans="1:76">
      <c r="B6" t="s">
        <v>123</v>
      </c>
      <c r="C6" t="s">
        <v>766</v>
      </c>
      <c r="D6" t="s">
        <v>765</v>
      </c>
      <c r="E6" t="s">
        <v>123</v>
      </c>
      <c r="F6" t="s">
        <v>766</v>
      </c>
      <c r="G6" t="s">
        <v>765</v>
      </c>
      <c r="H6" t="s">
        <v>123</v>
      </c>
      <c r="I6" t="s">
        <v>766</v>
      </c>
      <c r="J6" t="s">
        <v>765</v>
      </c>
      <c r="K6" t="s">
        <v>123</v>
      </c>
      <c r="L6" t="s">
        <v>766</v>
      </c>
      <c r="M6" t="s">
        <v>765</v>
      </c>
      <c r="N6" t="s">
        <v>123</v>
      </c>
      <c r="Q6" t="s">
        <v>791</v>
      </c>
      <c r="T6" t="s">
        <v>123</v>
      </c>
      <c r="U6" t="s">
        <v>766</v>
      </c>
      <c r="V6" t="s">
        <v>765</v>
      </c>
      <c r="W6" t="s">
        <v>123</v>
      </c>
      <c r="X6" t="s">
        <v>766</v>
      </c>
      <c r="Y6" t="s">
        <v>765</v>
      </c>
      <c r="Z6" t="s">
        <v>123</v>
      </c>
      <c r="AC6" t="s">
        <v>767</v>
      </c>
      <c r="AF6" t="s">
        <v>123</v>
      </c>
      <c r="AG6" t="s">
        <v>766</v>
      </c>
      <c r="AH6" t="s">
        <v>765</v>
      </c>
      <c r="AI6" t="s">
        <v>123</v>
      </c>
      <c r="AJ6" t="s">
        <v>766</v>
      </c>
      <c r="AK6" t="s">
        <v>765</v>
      </c>
      <c r="AL6" t="s">
        <v>123</v>
      </c>
      <c r="AM6" t="s">
        <v>766</v>
      </c>
      <c r="AN6" t="s">
        <v>765</v>
      </c>
      <c r="AO6" t="s">
        <v>123</v>
      </c>
      <c r="AR6" t="s">
        <v>806</v>
      </c>
      <c r="AU6" t="s">
        <v>805</v>
      </c>
      <c r="AX6" t="s">
        <v>804</v>
      </c>
      <c r="BA6" t="s">
        <v>803</v>
      </c>
      <c r="BD6" t="s">
        <v>802</v>
      </c>
      <c r="BG6" t="s">
        <v>801</v>
      </c>
      <c r="BJ6" t="s">
        <v>800</v>
      </c>
      <c r="BM6" t="s">
        <v>123</v>
      </c>
      <c r="BN6" t="s">
        <v>766</v>
      </c>
      <c r="BO6" t="s">
        <v>765</v>
      </c>
      <c r="BP6" t="s">
        <v>123</v>
      </c>
      <c r="BQ6" t="s">
        <v>766</v>
      </c>
      <c r="BR6" t="s">
        <v>765</v>
      </c>
      <c r="BS6" t="s">
        <v>123</v>
      </c>
      <c r="BT6" t="s">
        <v>766</v>
      </c>
      <c r="BU6" t="s">
        <v>765</v>
      </c>
      <c r="BV6" t="s">
        <v>123</v>
      </c>
      <c r="BW6" t="s">
        <v>766</v>
      </c>
      <c r="BX6" t="s">
        <v>765</v>
      </c>
    </row>
    <row r="7" spans="1:76">
      <c r="N7" t="s">
        <v>123</v>
      </c>
      <c r="O7" t="s">
        <v>766</v>
      </c>
      <c r="P7" t="s">
        <v>765</v>
      </c>
      <c r="Q7" t="s">
        <v>123</v>
      </c>
      <c r="R7" t="s">
        <v>766</v>
      </c>
      <c r="S7" t="s">
        <v>765</v>
      </c>
      <c r="Z7" t="s">
        <v>123</v>
      </c>
      <c r="AA7" t="s">
        <v>766</v>
      </c>
      <c r="AB7" t="s">
        <v>765</v>
      </c>
      <c r="AC7" t="s">
        <v>123</v>
      </c>
      <c r="AD7" t="s">
        <v>766</v>
      </c>
      <c r="AE7" t="s">
        <v>765</v>
      </c>
      <c r="AO7" t="s">
        <v>123</v>
      </c>
      <c r="AP7" t="s">
        <v>766</v>
      </c>
      <c r="AQ7" t="s">
        <v>765</v>
      </c>
      <c r="AR7" t="s">
        <v>123</v>
      </c>
      <c r="AS7" t="s">
        <v>766</v>
      </c>
      <c r="AT7" t="s">
        <v>765</v>
      </c>
      <c r="AU7" t="s">
        <v>123</v>
      </c>
      <c r="AV7" t="s">
        <v>766</v>
      </c>
      <c r="AW7" t="s">
        <v>765</v>
      </c>
      <c r="AX7" t="s">
        <v>123</v>
      </c>
      <c r="AY7" t="s">
        <v>766</v>
      </c>
      <c r="AZ7" t="s">
        <v>765</v>
      </c>
      <c r="BA7" t="s">
        <v>123</v>
      </c>
      <c r="BB7" t="s">
        <v>766</v>
      </c>
      <c r="BC7" t="s">
        <v>765</v>
      </c>
      <c r="BD7" t="s">
        <v>123</v>
      </c>
      <c r="BE7" t="s">
        <v>766</v>
      </c>
      <c r="BF7" t="s">
        <v>765</v>
      </c>
      <c r="BG7" t="s">
        <v>123</v>
      </c>
      <c r="BH7" t="s">
        <v>766</v>
      </c>
      <c r="BI7" t="s">
        <v>765</v>
      </c>
      <c r="BJ7" t="s">
        <v>123</v>
      </c>
      <c r="BK7" t="s">
        <v>766</v>
      </c>
      <c r="BL7" t="s">
        <v>765</v>
      </c>
    </row>
    <row r="8" spans="1:76">
      <c r="A8" t="s">
        <v>764</v>
      </c>
      <c r="B8">
        <v>38788</v>
      </c>
      <c r="C8">
        <v>33885</v>
      </c>
      <c r="D8">
        <v>4903</v>
      </c>
      <c r="E8">
        <v>1118</v>
      </c>
      <c r="F8">
        <v>1115</v>
      </c>
      <c r="G8">
        <v>3</v>
      </c>
      <c r="H8">
        <v>280</v>
      </c>
      <c r="I8">
        <v>30</v>
      </c>
      <c r="J8">
        <v>250</v>
      </c>
      <c r="K8">
        <v>21</v>
      </c>
      <c r="L8">
        <v>2</v>
      </c>
      <c r="M8">
        <v>18</v>
      </c>
      <c r="N8">
        <v>1542</v>
      </c>
      <c r="O8">
        <v>1524</v>
      </c>
      <c r="P8">
        <v>19</v>
      </c>
      <c r="Q8">
        <v>395</v>
      </c>
      <c r="R8">
        <v>392</v>
      </c>
      <c r="S8">
        <v>3</v>
      </c>
      <c r="T8">
        <v>1853</v>
      </c>
      <c r="U8">
        <v>1564</v>
      </c>
      <c r="V8">
        <v>289</v>
      </c>
      <c r="W8">
        <v>1450</v>
      </c>
      <c r="X8">
        <v>1221</v>
      </c>
      <c r="Y8">
        <v>230</v>
      </c>
      <c r="Z8" s="431">
        <v>25411</v>
      </c>
      <c r="AA8">
        <v>22545</v>
      </c>
      <c r="AB8">
        <v>2866</v>
      </c>
      <c r="AC8" s="1060">
        <v>13267</v>
      </c>
      <c r="AD8">
        <v>12451</v>
      </c>
      <c r="AE8">
        <v>816</v>
      </c>
      <c r="AF8">
        <v>965</v>
      </c>
      <c r="AG8">
        <v>936</v>
      </c>
      <c r="AH8">
        <v>28</v>
      </c>
      <c r="AI8">
        <v>373</v>
      </c>
      <c r="AJ8">
        <v>353</v>
      </c>
      <c r="AK8">
        <v>20</v>
      </c>
      <c r="AL8">
        <v>37</v>
      </c>
      <c r="AM8">
        <v>19</v>
      </c>
      <c r="AN8">
        <v>18</v>
      </c>
      <c r="AO8">
        <v>820</v>
      </c>
      <c r="AP8">
        <v>707</v>
      </c>
      <c r="AQ8">
        <v>113</v>
      </c>
      <c r="AR8">
        <v>73</v>
      </c>
      <c r="AS8">
        <v>61</v>
      </c>
      <c r="AT8">
        <v>12</v>
      </c>
      <c r="AU8">
        <v>62</v>
      </c>
      <c r="AV8">
        <v>55</v>
      </c>
      <c r="AW8">
        <v>7</v>
      </c>
      <c r="AX8">
        <v>10</v>
      </c>
      <c r="AY8">
        <v>10</v>
      </c>
      <c r="AZ8">
        <v>1</v>
      </c>
      <c r="BA8">
        <v>271</v>
      </c>
      <c r="BB8">
        <v>226</v>
      </c>
      <c r="BC8">
        <v>44</v>
      </c>
      <c r="BD8">
        <v>333</v>
      </c>
      <c r="BE8">
        <v>291</v>
      </c>
      <c r="BF8">
        <v>42</v>
      </c>
      <c r="BG8">
        <v>38</v>
      </c>
      <c r="BH8">
        <v>35</v>
      </c>
      <c r="BI8">
        <v>3</v>
      </c>
      <c r="BJ8">
        <v>33</v>
      </c>
      <c r="BK8">
        <v>29</v>
      </c>
      <c r="BL8">
        <v>4</v>
      </c>
      <c r="BM8">
        <v>6</v>
      </c>
      <c r="BN8">
        <v>6</v>
      </c>
      <c r="BO8" t="s">
        <v>19</v>
      </c>
      <c r="BP8">
        <v>1336</v>
      </c>
      <c r="BQ8">
        <v>1303</v>
      </c>
      <c r="BR8">
        <v>33</v>
      </c>
      <c r="BS8">
        <v>1667</v>
      </c>
      <c r="BT8">
        <v>1219</v>
      </c>
      <c r="BU8">
        <v>449</v>
      </c>
      <c r="BV8">
        <v>1908</v>
      </c>
      <c r="BW8">
        <v>1341</v>
      </c>
      <c r="BX8">
        <v>567</v>
      </c>
    </row>
    <row r="9" spans="1:76">
      <c r="A9" t="s">
        <v>763</v>
      </c>
      <c r="B9">
        <v>1904</v>
      </c>
      <c r="C9">
        <v>1695</v>
      </c>
      <c r="D9">
        <v>209</v>
      </c>
      <c r="E9">
        <v>49</v>
      </c>
      <c r="F9">
        <v>48</v>
      </c>
      <c r="G9">
        <v>1</v>
      </c>
      <c r="H9">
        <v>13</v>
      </c>
      <c r="I9">
        <v>1</v>
      </c>
      <c r="J9">
        <v>12</v>
      </c>
      <c r="K9">
        <v>1</v>
      </c>
      <c r="L9" t="s">
        <v>19</v>
      </c>
      <c r="M9">
        <v>1</v>
      </c>
      <c r="N9">
        <v>84</v>
      </c>
      <c r="O9">
        <v>83</v>
      </c>
      <c r="P9">
        <v>1</v>
      </c>
      <c r="Q9">
        <v>20</v>
      </c>
      <c r="R9">
        <v>20</v>
      </c>
      <c r="S9" t="s">
        <v>19</v>
      </c>
      <c r="T9">
        <v>92</v>
      </c>
      <c r="U9">
        <v>80</v>
      </c>
      <c r="V9">
        <v>12</v>
      </c>
      <c r="W9">
        <v>64</v>
      </c>
      <c r="X9">
        <v>54</v>
      </c>
      <c r="Y9">
        <v>9</v>
      </c>
      <c r="Z9">
        <v>1282</v>
      </c>
      <c r="AA9">
        <v>1160</v>
      </c>
      <c r="AB9">
        <v>122</v>
      </c>
      <c r="AC9">
        <v>795</v>
      </c>
      <c r="AD9">
        <v>755</v>
      </c>
      <c r="AE9">
        <v>39</v>
      </c>
      <c r="AF9">
        <v>31</v>
      </c>
      <c r="AG9">
        <v>30</v>
      </c>
      <c r="AH9">
        <v>1</v>
      </c>
      <c r="AI9">
        <v>24</v>
      </c>
      <c r="AJ9">
        <v>22</v>
      </c>
      <c r="AK9">
        <v>2</v>
      </c>
      <c r="AL9">
        <v>3</v>
      </c>
      <c r="AM9">
        <v>1</v>
      </c>
      <c r="AN9">
        <v>2</v>
      </c>
      <c r="AO9">
        <v>39</v>
      </c>
      <c r="AP9">
        <v>33</v>
      </c>
      <c r="AQ9">
        <v>7</v>
      </c>
      <c r="AR9">
        <v>2</v>
      </c>
      <c r="AS9">
        <v>1</v>
      </c>
      <c r="AT9">
        <v>1</v>
      </c>
      <c r="AU9">
        <v>2</v>
      </c>
      <c r="AV9">
        <v>1</v>
      </c>
      <c r="AW9">
        <v>0</v>
      </c>
      <c r="AX9">
        <v>0</v>
      </c>
      <c r="AY9">
        <v>0</v>
      </c>
      <c r="AZ9">
        <v>0</v>
      </c>
      <c r="BA9">
        <v>11</v>
      </c>
      <c r="BB9">
        <v>10</v>
      </c>
      <c r="BC9">
        <v>1</v>
      </c>
      <c r="BD9">
        <v>20</v>
      </c>
      <c r="BE9">
        <v>15</v>
      </c>
      <c r="BF9">
        <v>4</v>
      </c>
      <c r="BG9">
        <v>3</v>
      </c>
      <c r="BH9">
        <v>3</v>
      </c>
      <c r="BI9" t="s">
        <v>19</v>
      </c>
      <c r="BJ9">
        <v>2</v>
      </c>
      <c r="BK9">
        <v>2</v>
      </c>
      <c r="BL9" t="s">
        <v>19</v>
      </c>
      <c r="BM9" t="s">
        <v>19</v>
      </c>
      <c r="BN9" t="s">
        <v>19</v>
      </c>
      <c r="BO9" t="s">
        <v>19</v>
      </c>
      <c r="BP9">
        <v>64</v>
      </c>
      <c r="BQ9">
        <v>64</v>
      </c>
      <c r="BR9">
        <v>0</v>
      </c>
      <c r="BS9">
        <v>64</v>
      </c>
      <c r="BT9">
        <v>46</v>
      </c>
      <c r="BU9">
        <v>18</v>
      </c>
      <c r="BV9">
        <v>95</v>
      </c>
      <c r="BW9">
        <v>74</v>
      </c>
      <c r="BX9">
        <v>22</v>
      </c>
    </row>
    <row r="10" spans="1:76">
      <c r="A10" t="s">
        <v>762</v>
      </c>
      <c r="B10">
        <v>810</v>
      </c>
      <c r="C10">
        <v>743</v>
      </c>
      <c r="D10">
        <v>67</v>
      </c>
      <c r="E10">
        <v>26</v>
      </c>
      <c r="F10">
        <v>26</v>
      </c>
      <c r="G10" t="s">
        <v>19</v>
      </c>
      <c r="H10">
        <v>6</v>
      </c>
      <c r="I10">
        <v>0</v>
      </c>
      <c r="J10">
        <v>6</v>
      </c>
      <c r="K10">
        <v>0</v>
      </c>
      <c r="L10" t="s">
        <v>19</v>
      </c>
      <c r="M10">
        <v>0</v>
      </c>
      <c r="N10">
        <v>33</v>
      </c>
      <c r="O10">
        <v>33</v>
      </c>
      <c r="P10" t="s">
        <v>19</v>
      </c>
      <c r="Q10">
        <v>5</v>
      </c>
      <c r="R10">
        <v>5</v>
      </c>
      <c r="S10" t="s">
        <v>19</v>
      </c>
      <c r="T10">
        <v>25</v>
      </c>
      <c r="U10">
        <v>24</v>
      </c>
      <c r="V10">
        <v>1</v>
      </c>
      <c r="W10">
        <v>47</v>
      </c>
      <c r="X10">
        <v>45</v>
      </c>
      <c r="Y10">
        <v>2</v>
      </c>
      <c r="Z10">
        <v>478</v>
      </c>
      <c r="AA10">
        <v>449</v>
      </c>
      <c r="AB10">
        <v>28</v>
      </c>
      <c r="AC10">
        <v>249</v>
      </c>
      <c r="AD10">
        <v>240</v>
      </c>
      <c r="AE10">
        <v>9</v>
      </c>
      <c r="AF10">
        <v>4</v>
      </c>
      <c r="AG10">
        <v>4</v>
      </c>
      <c r="AH10" t="s">
        <v>19</v>
      </c>
      <c r="AI10">
        <v>25</v>
      </c>
      <c r="AJ10">
        <v>24</v>
      </c>
      <c r="AK10">
        <v>1</v>
      </c>
      <c r="AL10">
        <v>1</v>
      </c>
      <c r="AM10">
        <v>1</v>
      </c>
      <c r="AN10" t="s">
        <v>19</v>
      </c>
      <c r="AO10">
        <v>20</v>
      </c>
      <c r="AP10">
        <v>20</v>
      </c>
      <c r="AQ10">
        <v>1</v>
      </c>
      <c r="AR10">
        <v>1</v>
      </c>
      <c r="AS10">
        <v>1</v>
      </c>
      <c r="AT10" t="s">
        <v>19</v>
      </c>
      <c r="AU10" t="s">
        <v>19</v>
      </c>
      <c r="AV10" t="s">
        <v>19</v>
      </c>
      <c r="AW10" t="s">
        <v>19</v>
      </c>
      <c r="AX10">
        <v>2</v>
      </c>
      <c r="AY10">
        <v>2</v>
      </c>
      <c r="AZ10" t="s">
        <v>19</v>
      </c>
      <c r="BA10">
        <v>3</v>
      </c>
      <c r="BB10">
        <v>3</v>
      </c>
      <c r="BC10" t="s">
        <v>19</v>
      </c>
      <c r="BD10">
        <v>14</v>
      </c>
      <c r="BE10">
        <v>13</v>
      </c>
      <c r="BF10">
        <v>1</v>
      </c>
      <c r="BG10" t="s">
        <v>19</v>
      </c>
      <c r="BH10" t="s">
        <v>19</v>
      </c>
      <c r="BI10" t="s">
        <v>19</v>
      </c>
      <c r="BJ10">
        <v>1</v>
      </c>
      <c r="BK10">
        <v>1</v>
      </c>
      <c r="BL10" t="s">
        <v>19</v>
      </c>
      <c r="BM10" t="s">
        <v>19</v>
      </c>
      <c r="BN10" t="s">
        <v>19</v>
      </c>
      <c r="BO10" t="s">
        <v>19</v>
      </c>
      <c r="BP10">
        <v>26</v>
      </c>
      <c r="BQ10">
        <v>26</v>
      </c>
      <c r="BR10" t="s">
        <v>19</v>
      </c>
      <c r="BS10">
        <v>63</v>
      </c>
      <c r="BT10">
        <v>48</v>
      </c>
      <c r="BU10">
        <v>14</v>
      </c>
      <c r="BV10">
        <v>56</v>
      </c>
      <c r="BW10">
        <v>42</v>
      </c>
      <c r="BX10">
        <v>14</v>
      </c>
    </row>
    <row r="11" spans="1:76">
      <c r="A11" t="s">
        <v>761</v>
      </c>
      <c r="B11">
        <v>980</v>
      </c>
      <c r="C11">
        <v>911</v>
      </c>
      <c r="D11">
        <v>69</v>
      </c>
      <c r="E11">
        <v>27</v>
      </c>
      <c r="F11">
        <v>27</v>
      </c>
      <c r="G11" t="s">
        <v>19</v>
      </c>
      <c r="H11">
        <v>7</v>
      </c>
      <c r="I11">
        <v>1</v>
      </c>
      <c r="J11">
        <v>6</v>
      </c>
      <c r="K11">
        <v>1</v>
      </c>
      <c r="L11" t="s">
        <v>19</v>
      </c>
      <c r="M11">
        <v>1</v>
      </c>
      <c r="N11">
        <v>35</v>
      </c>
      <c r="O11">
        <v>35</v>
      </c>
      <c r="P11" t="s">
        <v>19</v>
      </c>
      <c r="Q11">
        <v>7</v>
      </c>
      <c r="R11">
        <v>7</v>
      </c>
      <c r="S11" t="s">
        <v>19</v>
      </c>
      <c r="T11">
        <v>50</v>
      </c>
      <c r="U11">
        <v>48</v>
      </c>
      <c r="V11">
        <v>2</v>
      </c>
      <c r="W11">
        <v>26</v>
      </c>
      <c r="X11">
        <v>22</v>
      </c>
      <c r="Y11">
        <v>4</v>
      </c>
      <c r="Z11">
        <v>630</v>
      </c>
      <c r="AA11">
        <v>598</v>
      </c>
      <c r="AB11">
        <v>32</v>
      </c>
      <c r="AC11">
        <v>365</v>
      </c>
      <c r="AD11">
        <v>359</v>
      </c>
      <c r="AE11">
        <v>6</v>
      </c>
      <c r="AF11">
        <v>11</v>
      </c>
      <c r="AG11">
        <v>11</v>
      </c>
      <c r="AH11">
        <v>0</v>
      </c>
      <c r="AI11">
        <v>21</v>
      </c>
      <c r="AJ11">
        <v>21</v>
      </c>
      <c r="AK11" t="s">
        <v>19</v>
      </c>
      <c r="AL11">
        <v>0</v>
      </c>
      <c r="AM11" t="s">
        <v>19</v>
      </c>
      <c r="AN11">
        <v>0</v>
      </c>
      <c r="AO11">
        <v>24</v>
      </c>
      <c r="AP11">
        <v>22</v>
      </c>
      <c r="AQ11">
        <v>2</v>
      </c>
      <c r="AR11">
        <v>1</v>
      </c>
      <c r="AS11">
        <v>1</v>
      </c>
      <c r="AT11" t="s">
        <v>19</v>
      </c>
      <c r="AU11" t="s">
        <v>19</v>
      </c>
      <c r="AV11" t="s">
        <v>19</v>
      </c>
      <c r="AW11" t="s">
        <v>19</v>
      </c>
      <c r="AX11" t="s">
        <v>19</v>
      </c>
      <c r="AY11" t="s">
        <v>19</v>
      </c>
      <c r="AZ11" t="s">
        <v>19</v>
      </c>
      <c r="BA11">
        <v>11</v>
      </c>
      <c r="BB11">
        <v>10</v>
      </c>
      <c r="BC11">
        <v>1</v>
      </c>
      <c r="BD11">
        <v>9</v>
      </c>
      <c r="BE11">
        <v>7</v>
      </c>
      <c r="BF11">
        <v>2</v>
      </c>
      <c r="BG11">
        <v>2</v>
      </c>
      <c r="BH11">
        <v>2</v>
      </c>
      <c r="BI11" t="s">
        <v>19</v>
      </c>
      <c r="BJ11">
        <v>2</v>
      </c>
      <c r="BK11">
        <v>2</v>
      </c>
      <c r="BL11" t="s">
        <v>19</v>
      </c>
      <c r="BM11" t="s">
        <v>19</v>
      </c>
      <c r="BN11" t="s">
        <v>19</v>
      </c>
      <c r="BO11" t="s">
        <v>19</v>
      </c>
      <c r="BP11">
        <v>33</v>
      </c>
      <c r="BQ11">
        <v>33</v>
      </c>
      <c r="BR11" t="s">
        <v>19</v>
      </c>
      <c r="BS11">
        <v>53</v>
      </c>
      <c r="BT11">
        <v>50</v>
      </c>
      <c r="BU11">
        <v>3</v>
      </c>
      <c r="BV11">
        <v>62</v>
      </c>
      <c r="BW11">
        <v>44</v>
      </c>
      <c r="BX11">
        <v>18</v>
      </c>
    </row>
    <row r="12" spans="1:76">
      <c r="A12" t="s">
        <v>760</v>
      </c>
      <c r="B12">
        <v>1041</v>
      </c>
      <c r="C12">
        <v>957</v>
      </c>
      <c r="D12">
        <v>84</v>
      </c>
      <c r="E12">
        <v>30</v>
      </c>
      <c r="F12">
        <v>30</v>
      </c>
      <c r="G12" t="s">
        <v>19</v>
      </c>
      <c r="H12">
        <v>7</v>
      </c>
      <c r="I12">
        <v>0</v>
      </c>
      <c r="J12">
        <v>6</v>
      </c>
      <c r="K12">
        <v>2</v>
      </c>
      <c r="L12" t="s">
        <v>19</v>
      </c>
      <c r="M12">
        <v>2</v>
      </c>
      <c r="N12">
        <v>59</v>
      </c>
      <c r="O12">
        <v>59</v>
      </c>
      <c r="P12" t="s">
        <v>19</v>
      </c>
      <c r="Q12">
        <v>11</v>
      </c>
      <c r="R12">
        <v>11</v>
      </c>
      <c r="S12" t="s">
        <v>19</v>
      </c>
      <c r="T12">
        <v>41</v>
      </c>
      <c r="U12">
        <v>37</v>
      </c>
      <c r="V12">
        <v>3</v>
      </c>
      <c r="W12">
        <v>41</v>
      </c>
      <c r="X12">
        <v>36</v>
      </c>
      <c r="Y12">
        <v>5</v>
      </c>
      <c r="Z12">
        <v>643</v>
      </c>
      <c r="AA12">
        <v>608</v>
      </c>
      <c r="AB12">
        <v>34</v>
      </c>
      <c r="AC12">
        <v>362</v>
      </c>
      <c r="AD12">
        <v>353</v>
      </c>
      <c r="AE12">
        <v>9</v>
      </c>
      <c r="AF12">
        <v>36</v>
      </c>
      <c r="AG12">
        <v>36</v>
      </c>
      <c r="AH12" t="s">
        <v>19</v>
      </c>
      <c r="AI12">
        <v>7</v>
      </c>
      <c r="AJ12">
        <v>7</v>
      </c>
      <c r="AK12" t="s">
        <v>19</v>
      </c>
      <c r="AL12">
        <v>1</v>
      </c>
      <c r="AM12" t="s">
        <v>19</v>
      </c>
      <c r="AN12">
        <v>1</v>
      </c>
      <c r="AO12">
        <v>26</v>
      </c>
      <c r="AP12">
        <v>23</v>
      </c>
      <c r="AQ12">
        <v>3</v>
      </c>
      <c r="AR12">
        <v>3</v>
      </c>
      <c r="AS12">
        <v>2</v>
      </c>
      <c r="AT12">
        <v>1</v>
      </c>
      <c r="AU12">
        <v>1</v>
      </c>
      <c r="AV12">
        <v>1</v>
      </c>
      <c r="AW12">
        <v>0</v>
      </c>
      <c r="AX12" t="s">
        <v>19</v>
      </c>
      <c r="AY12" t="s">
        <v>19</v>
      </c>
      <c r="AZ12" t="s">
        <v>19</v>
      </c>
      <c r="BA12">
        <v>10</v>
      </c>
      <c r="BB12">
        <v>8</v>
      </c>
      <c r="BC12">
        <v>2</v>
      </c>
      <c r="BD12">
        <v>12</v>
      </c>
      <c r="BE12">
        <v>11</v>
      </c>
      <c r="BF12">
        <v>1</v>
      </c>
      <c r="BG12">
        <v>1</v>
      </c>
      <c r="BH12">
        <v>1</v>
      </c>
      <c r="BI12">
        <v>0</v>
      </c>
      <c r="BJ12" t="s">
        <v>19</v>
      </c>
      <c r="BK12" t="s">
        <v>19</v>
      </c>
      <c r="BL12" t="s">
        <v>19</v>
      </c>
      <c r="BM12">
        <v>0</v>
      </c>
      <c r="BN12">
        <v>0</v>
      </c>
      <c r="BO12" t="s">
        <v>19</v>
      </c>
      <c r="BP12">
        <v>39</v>
      </c>
      <c r="BQ12">
        <v>38</v>
      </c>
      <c r="BR12">
        <v>1</v>
      </c>
      <c r="BS12">
        <v>64</v>
      </c>
      <c r="BT12">
        <v>48</v>
      </c>
      <c r="BU12">
        <v>15</v>
      </c>
      <c r="BV12">
        <v>48</v>
      </c>
      <c r="BW12">
        <v>34</v>
      </c>
      <c r="BX12">
        <v>14</v>
      </c>
    </row>
    <row r="13" spans="1:76">
      <c r="A13" t="s">
        <v>759</v>
      </c>
      <c r="B13">
        <v>353</v>
      </c>
      <c r="C13">
        <v>334</v>
      </c>
      <c r="D13">
        <v>19</v>
      </c>
      <c r="E13">
        <v>11</v>
      </c>
      <c r="F13">
        <v>11</v>
      </c>
      <c r="G13" t="s">
        <v>19</v>
      </c>
      <c r="H13">
        <v>3</v>
      </c>
      <c r="I13" t="s">
        <v>19</v>
      </c>
      <c r="J13">
        <v>3</v>
      </c>
      <c r="K13">
        <v>1</v>
      </c>
      <c r="L13">
        <v>1</v>
      </c>
      <c r="M13" t="s">
        <v>19</v>
      </c>
      <c r="N13">
        <v>14</v>
      </c>
      <c r="O13">
        <v>14</v>
      </c>
      <c r="P13" t="s">
        <v>19</v>
      </c>
      <c r="Q13">
        <v>3</v>
      </c>
      <c r="R13">
        <v>3</v>
      </c>
      <c r="S13" t="s">
        <v>19</v>
      </c>
      <c r="T13">
        <v>19</v>
      </c>
      <c r="U13">
        <v>19</v>
      </c>
      <c r="V13">
        <v>0</v>
      </c>
      <c r="W13">
        <v>9</v>
      </c>
      <c r="X13">
        <v>9</v>
      </c>
      <c r="Y13">
        <v>1</v>
      </c>
      <c r="Z13">
        <v>243</v>
      </c>
      <c r="AA13">
        <v>232</v>
      </c>
      <c r="AB13">
        <v>11</v>
      </c>
      <c r="AC13">
        <v>119</v>
      </c>
      <c r="AD13">
        <v>117</v>
      </c>
      <c r="AE13">
        <v>2</v>
      </c>
      <c r="AF13">
        <v>6</v>
      </c>
      <c r="AG13">
        <v>6</v>
      </c>
      <c r="AH13" t="s">
        <v>19</v>
      </c>
      <c r="AI13">
        <v>7</v>
      </c>
      <c r="AJ13">
        <v>6</v>
      </c>
      <c r="AK13">
        <v>1</v>
      </c>
      <c r="AL13" t="s">
        <v>19</v>
      </c>
      <c r="AM13" t="s">
        <v>19</v>
      </c>
      <c r="AN13" t="s">
        <v>19</v>
      </c>
      <c r="AO13">
        <v>8</v>
      </c>
      <c r="AP13">
        <v>8</v>
      </c>
      <c r="AQ13">
        <v>0</v>
      </c>
      <c r="AR13">
        <v>0</v>
      </c>
      <c r="AS13">
        <v>0</v>
      </c>
      <c r="AT13">
        <v>0</v>
      </c>
      <c r="AU13" t="s">
        <v>19</v>
      </c>
      <c r="AV13" t="s">
        <v>19</v>
      </c>
      <c r="AW13" t="s">
        <v>19</v>
      </c>
      <c r="AX13" t="s">
        <v>19</v>
      </c>
      <c r="AY13" t="s">
        <v>19</v>
      </c>
      <c r="AZ13" t="s">
        <v>19</v>
      </c>
      <c r="BA13">
        <v>4</v>
      </c>
      <c r="BB13">
        <v>4</v>
      </c>
      <c r="BC13">
        <v>0</v>
      </c>
      <c r="BD13">
        <v>3</v>
      </c>
      <c r="BE13">
        <v>3</v>
      </c>
      <c r="BF13" t="s">
        <v>19</v>
      </c>
      <c r="BG13" t="s">
        <v>19</v>
      </c>
      <c r="BH13" t="s">
        <v>19</v>
      </c>
      <c r="BI13" t="s">
        <v>19</v>
      </c>
      <c r="BJ13" t="s">
        <v>19</v>
      </c>
      <c r="BK13" t="s">
        <v>19</v>
      </c>
      <c r="BL13" t="s">
        <v>19</v>
      </c>
      <c r="BM13" t="s">
        <v>19</v>
      </c>
      <c r="BN13" t="s">
        <v>19</v>
      </c>
      <c r="BO13" t="s">
        <v>19</v>
      </c>
      <c r="BP13">
        <v>9</v>
      </c>
      <c r="BQ13">
        <v>9</v>
      </c>
      <c r="BR13" t="s">
        <v>19</v>
      </c>
      <c r="BS13">
        <v>13</v>
      </c>
      <c r="BT13">
        <v>12</v>
      </c>
      <c r="BU13">
        <v>1</v>
      </c>
      <c r="BV13">
        <v>11</v>
      </c>
      <c r="BW13">
        <v>9</v>
      </c>
      <c r="BX13">
        <v>3</v>
      </c>
    </row>
    <row r="14" spans="1:76">
      <c r="A14" t="s">
        <v>758</v>
      </c>
      <c r="B14">
        <v>947</v>
      </c>
      <c r="C14">
        <v>863</v>
      </c>
      <c r="D14">
        <v>84</v>
      </c>
      <c r="E14">
        <v>23</v>
      </c>
      <c r="F14">
        <v>23</v>
      </c>
      <c r="G14" t="s">
        <v>19</v>
      </c>
      <c r="H14">
        <v>7</v>
      </c>
      <c r="I14">
        <v>0</v>
      </c>
      <c r="J14">
        <v>7</v>
      </c>
      <c r="K14">
        <v>1</v>
      </c>
      <c r="L14" t="s">
        <v>19</v>
      </c>
      <c r="M14">
        <v>1</v>
      </c>
      <c r="N14">
        <v>35</v>
      </c>
      <c r="O14">
        <v>34</v>
      </c>
      <c r="P14">
        <v>1</v>
      </c>
      <c r="Q14">
        <v>7</v>
      </c>
      <c r="R14">
        <v>7</v>
      </c>
      <c r="S14" t="s">
        <v>19</v>
      </c>
      <c r="T14">
        <v>53</v>
      </c>
      <c r="U14">
        <v>49</v>
      </c>
      <c r="V14">
        <v>4</v>
      </c>
      <c r="W14">
        <v>18</v>
      </c>
      <c r="X14">
        <v>17</v>
      </c>
      <c r="Y14">
        <v>1</v>
      </c>
      <c r="Z14">
        <v>655</v>
      </c>
      <c r="AA14">
        <v>612</v>
      </c>
      <c r="AB14">
        <v>43</v>
      </c>
      <c r="AC14">
        <v>377</v>
      </c>
      <c r="AD14">
        <v>369</v>
      </c>
      <c r="AE14">
        <v>8</v>
      </c>
      <c r="AF14">
        <v>17</v>
      </c>
      <c r="AG14">
        <v>17</v>
      </c>
      <c r="AH14">
        <v>1</v>
      </c>
      <c r="AI14">
        <v>4</v>
      </c>
      <c r="AJ14">
        <v>3</v>
      </c>
      <c r="AK14">
        <v>0</v>
      </c>
      <c r="AL14">
        <v>1</v>
      </c>
      <c r="AM14">
        <v>0</v>
      </c>
      <c r="AN14">
        <v>1</v>
      </c>
      <c r="AO14">
        <v>18</v>
      </c>
      <c r="AP14">
        <v>15</v>
      </c>
      <c r="AQ14">
        <v>3</v>
      </c>
      <c r="AR14">
        <v>2</v>
      </c>
      <c r="AS14">
        <v>1</v>
      </c>
      <c r="AT14">
        <v>1</v>
      </c>
      <c r="AU14">
        <v>5</v>
      </c>
      <c r="AV14">
        <v>5</v>
      </c>
      <c r="AW14">
        <v>1</v>
      </c>
      <c r="AX14" t="s">
        <v>19</v>
      </c>
      <c r="AY14" t="s">
        <v>19</v>
      </c>
      <c r="AZ14" t="s">
        <v>19</v>
      </c>
      <c r="BA14">
        <v>7</v>
      </c>
      <c r="BB14">
        <v>6</v>
      </c>
      <c r="BC14">
        <v>1</v>
      </c>
      <c r="BD14">
        <v>4</v>
      </c>
      <c r="BE14">
        <v>4</v>
      </c>
      <c r="BF14">
        <v>1</v>
      </c>
      <c r="BG14" t="s">
        <v>19</v>
      </c>
      <c r="BH14" t="s">
        <v>19</v>
      </c>
      <c r="BI14" t="s">
        <v>19</v>
      </c>
      <c r="BJ14" t="s">
        <v>19</v>
      </c>
      <c r="BK14" t="s">
        <v>19</v>
      </c>
      <c r="BL14" t="s">
        <v>19</v>
      </c>
      <c r="BM14" t="s">
        <v>19</v>
      </c>
      <c r="BN14" t="s">
        <v>19</v>
      </c>
      <c r="BO14" t="s">
        <v>19</v>
      </c>
      <c r="BP14">
        <v>30</v>
      </c>
      <c r="BQ14">
        <v>29</v>
      </c>
      <c r="BR14">
        <v>1</v>
      </c>
      <c r="BS14">
        <v>30</v>
      </c>
      <c r="BT14">
        <v>24</v>
      </c>
      <c r="BU14">
        <v>6</v>
      </c>
      <c r="BV14">
        <v>57</v>
      </c>
      <c r="BW14">
        <v>40</v>
      </c>
      <c r="BX14">
        <v>17</v>
      </c>
    </row>
    <row r="15" spans="1:76">
      <c r="A15" t="s">
        <v>757</v>
      </c>
      <c r="B15">
        <v>577</v>
      </c>
      <c r="C15">
        <v>534</v>
      </c>
      <c r="D15">
        <v>43</v>
      </c>
      <c r="E15">
        <v>17</v>
      </c>
      <c r="F15">
        <v>17</v>
      </c>
      <c r="G15" t="s">
        <v>19</v>
      </c>
      <c r="H15">
        <v>4</v>
      </c>
      <c r="I15">
        <v>1</v>
      </c>
      <c r="J15">
        <v>4</v>
      </c>
      <c r="K15">
        <v>1</v>
      </c>
      <c r="L15">
        <v>0</v>
      </c>
      <c r="M15">
        <v>0</v>
      </c>
      <c r="N15">
        <v>22</v>
      </c>
      <c r="O15">
        <v>22</v>
      </c>
      <c r="P15" t="s">
        <v>19</v>
      </c>
      <c r="Q15">
        <v>8</v>
      </c>
      <c r="R15">
        <v>8</v>
      </c>
      <c r="S15" t="s">
        <v>19</v>
      </c>
      <c r="T15">
        <v>19</v>
      </c>
      <c r="U15">
        <v>16</v>
      </c>
      <c r="V15">
        <v>3</v>
      </c>
      <c r="W15">
        <v>29</v>
      </c>
      <c r="X15">
        <v>22</v>
      </c>
      <c r="Y15">
        <v>6</v>
      </c>
      <c r="Z15">
        <v>379</v>
      </c>
      <c r="AA15">
        <v>360</v>
      </c>
      <c r="AB15">
        <v>19</v>
      </c>
      <c r="AC15">
        <v>204</v>
      </c>
      <c r="AD15">
        <v>197</v>
      </c>
      <c r="AE15">
        <v>8</v>
      </c>
      <c r="AF15">
        <v>13</v>
      </c>
      <c r="AG15">
        <v>13</v>
      </c>
      <c r="AH15">
        <v>1</v>
      </c>
      <c r="AI15">
        <v>7</v>
      </c>
      <c r="AJ15">
        <v>7</v>
      </c>
      <c r="AK15" t="s">
        <v>19</v>
      </c>
      <c r="AL15" t="s">
        <v>19</v>
      </c>
      <c r="AM15" t="s">
        <v>19</v>
      </c>
      <c r="AN15" t="s">
        <v>19</v>
      </c>
      <c r="AO15">
        <v>13</v>
      </c>
      <c r="AP15">
        <v>13</v>
      </c>
      <c r="AQ15" t="s">
        <v>19</v>
      </c>
      <c r="AR15">
        <v>0</v>
      </c>
      <c r="AS15">
        <v>0</v>
      </c>
      <c r="AT15" t="s">
        <v>19</v>
      </c>
      <c r="AU15" t="s">
        <v>19</v>
      </c>
      <c r="AV15" t="s">
        <v>19</v>
      </c>
      <c r="AW15" t="s">
        <v>19</v>
      </c>
      <c r="AX15" t="s">
        <v>19</v>
      </c>
      <c r="AY15" t="s">
        <v>19</v>
      </c>
      <c r="AZ15" t="s">
        <v>19</v>
      </c>
      <c r="BA15">
        <v>2</v>
      </c>
      <c r="BB15">
        <v>2</v>
      </c>
      <c r="BC15" t="s">
        <v>19</v>
      </c>
      <c r="BD15">
        <v>8</v>
      </c>
      <c r="BE15">
        <v>8</v>
      </c>
      <c r="BF15" t="s">
        <v>19</v>
      </c>
      <c r="BG15">
        <v>2</v>
      </c>
      <c r="BH15">
        <v>2</v>
      </c>
      <c r="BI15" t="s">
        <v>19</v>
      </c>
      <c r="BJ15">
        <v>1</v>
      </c>
      <c r="BK15">
        <v>1</v>
      </c>
      <c r="BL15" t="s">
        <v>19</v>
      </c>
      <c r="BM15" t="s">
        <v>19</v>
      </c>
      <c r="BN15" t="s">
        <v>19</v>
      </c>
      <c r="BO15" t="s">
        <v>19</v>
      </c>
      <c r="BP15">
        <v>18</v>
      </c>
      <c r="BQ15">
        <v>18</v>
      </c>
      <c r="BR15">
        <v>1</v>
      </c>
      <c r="BS15">
        <v>15</v>
      </c>
      <c r="BT15">
        <v>14</v>
      </c>
      <c r="BU15">
        <v>1</v>
      </c>
      <c r="BV15">
        <v>42</v>
      </c>
      <c r="BW15">
        <v>33</v>
      </c>
      <c r="BX15">
        <v>9</v>
      </c>
    </row>
    <row r="16" spans="1:76">
      <c r="A16" t="s">
        <v>756</v>
      </c>
      <c r="B16">
        <v>755</v>
      </c>
      <c r="C16">
        <v>672</v>
      </c>
      <c r="D16">
        <v>83</v>
      </c>
      <c r="E16">
        <v>15</v>
      </c>
      <c r="F16">
        <v>14</v>
      </c>
      <c r="G16">
        <v>1</v>
      </c>
      <c r="H16">
        <v>4</v>
      </c>
      <c r="I16">
        <v>0</v>
      </c>
      <c r="J16">
        <v>4</v>
      </c>
      <c r="K16">
        <v>1</v>
      </c>
      <c r="L16" t="s">
        <v>19</v>
      </c>
      <c r="M16">
        <v>1</v>
      </c>
      <c r="N16">
        <v>35</v>
      </c>
      <c r="O16">
        <v>35</v>
      </c>
      <c r="P16" t="s">
        <v>19</v>
      </c>
      <c r="Q16">
        <v>11</v>
      </c>
      <c r="R16">
        <v>11</v>
      </c>
      <c r="S16" t="s">
        <v>19</v>
      </c>
      <c r="T16">
        <v>35</v>
      </c>
      <c r="U16">
        <v>28</v>
      </c>
      <c r="V16">
        <v>7</v>
      </c>
      <c r="W16">
        <v>40</v>
      </c>
      <c r="X16">
        <v>36</v>
      </c>
      <c r="Y16">
        <v>4</v>
      </c>
      <c r="Z16">
        <v>473</v>
      </c>
      <c r="AA16">
        <v>436</v>
      </c>
      <c r="AB16">
        <v>37</v>
      </c>
      <c r="AC16">
        <v>251</v>
      </c>
      <c r="AD16">
        <v>243</v>
      </c>
      <c r="AE16">
        <v>8</v>
      </c>
      <c r="AF16">
        <v>24</v>
      </c>
      <c r="AG16">
        <v>24</v>
      </c>
      <c r="AH16">
        <v>0</v>
      </c>
      <c r="AI16">
        <v>11</v>
      </c>
      <c r="AJ16">
        <v>10</v>
      </c>
      <c r="AK16">
        <v>1</v>
      </c>
      <c r="AL16">
        <v>1</v>
      </c>
      <c r="AM16" t="s">
        <v>19</v>
      </c>
      <c r="AN16">
        <v>1</v>
      </c>
      <c r="AO16">
        <v>14</v>
      </c>
      <c r="AP16">
        <v>13</v>
      </c>
      <c r="AQ16">
        <v>2</v>
      </c>
      <c r="AR16">
        <v>2</v>
      </c>
      <c r="AS16">
        <v>2</v>
      </c>
      <c r="AT16">
        <v>1</v>
      </c>
      <c r="AU16">
        <v>3</v>
      </c>
      <c r="AV16">
        <v>2</v>
      </c>
      <c r="AW16">
        <v>1</v>
      </c>
      <c r="AX16">
        <v>0</v>
      </c>
      <c r="AY16" t="s">
        <v>19</v>
      </c>
      <c r="AZ16">
        <v>0</v>
      </c>
      <c r="BA16">
        <v>4</v>
      </c>
      <c r="BB16">
        <v>4</v>
      </c>
      <c r="BC16">
        <v>1</v>
      </c>
      <c r="BD16">
        <v>4</v>
      </c>
      <c r="BE16">
        <v>4</v>
      </c>
      <c r="BF16" t="s">
        <v>19</v>
      </c>
      <c r="BG16">
        <v>1</v>
      </c>
      <c r="BH16">
        <v>1</v>
      </c>
      <c r="BI16" t="s">
        <v>19</v>
      </c>
      <c r="BJ16">
        <v>0</v>
      </c>
      <c r="BK16" t="s">
        <v>19</v>
      </c>
      <c r="BL16">
        <v>0</v>
      </c>
      <c r="BM16" t="s">
        <v>19</v>
      </c>
      <c r="BN16" t="s">
        <v>19</v>
      </c>
      <c r="BO16" t="s">
        <v>19</v>
      </c>
      <c r="BP16">
        <v>26</v>
      </c>
      <c r="BQ16">
        <v>26</v>
      </c>
      <c r="BR16">
        <v>1</v>
      </c>
      <c r="BS16">
        <v>41</v>
      </c>
      <c r="BT16">
        <v>27</v>
      </c>
      <c r="BU16">
        <v>14</v>
      </c>
      <c r="BV16">
        <v>36</v>
      </c>
      <c r="BW16">
        <v>24</v>
      </c>
      <c r="BX16">
        <v>12</v>
      </c>
    </row>
    <row r="17" spans="1:76">
      <c r="A17" t="s">
        <v>755</v>
      </c>
      <c r="B17">
        <v>1370</v>
      </c>
      <c r="C17">
        <v>1245</v>
      </c>
      <c r="D17">
        <v>125</v>
      </c>
      <c r="E17">
        <v>41</v>
      </c>
      <c r="F17">
        <v>41</v>
      </c>
      <c r="G17" t="s">
        <v>19</v>
      </c>
      <c r="H17">
        <v>9</v>
      </c>
      <c r="I17">
        <v>0</v>
      </c>
      <c r="J17">
        <v>9</v>
      </c>
      <c r="K17">
        <v>1</v>
      </c>
      <c r="L17" t="s">
        <v>19</v>
      </c>
      <c r="M17">
        <v>1</v>
      </c>
      <c r="N17">
        <v>50</v>
      </c>
      <c r="O17">
        <v>50</v>
      </c>
      <c r="P17" t="s">
        <v>19</v>
      </c>
      <c r="Q17">
        <v>13</v>
      </c>
      <c r="R17">
        <v>13</v>
      </c>
      <c r="S17" t="s">
        <v>19</v>
      </c>
      <c r="T17">
        <v>57</v>
      </c>
      <c r="U17">
        <v>47</v>
      </c>
      <c r="V17">
        <v>10</v>
      </c>
      <c r="W17">
        <v>59</v>
      </c>
      <c r="X17">
        <v>52</v>
      </c>
      <c r="Y17">
        <v>7</v>
      </c>
      <c r="Z17">
        <v>892</v>
      </c>
      <c r="AA17">
        <v>828</v>
      </c>
      <c r="AB17">
        <v>63</v>
      </c>
      <c r="AC17">
        <v>473</v>
      </c>
      <c r="AD17">
        <v>449</v>
      </c>
      <c r="AE17">
        <v>24</v>
      </c>
      <c r="AF17">
        <v>29</v>
      </c>
      <c r="AG17">
        <v>29</v>
      </c>
      <c r="AH17" t="s">
        <v>19</v>
      </c>
      <c r="AI17">
        <v>23</v>
      </c>
      <c r="AJ17">
        <v>22</v>
      </c>
      <c r="AK17">
        <v>1</v>
      </c>
      <c r="AL17">
        <v>1</v>
      </c>
      <c r="AM17" t="s">
        <v>19</v>
      </c>
      <c r="AN17">
        <v>1</v>
      </c>
      <c r="AO17">
        <v>23</v>
      </c>
      <c r="AP17">
        <v>18</v>
      </c>
      <c r="AQ17">
        <v>4</v>
      </c>
      <c r="AR17">
        <v>1</v>
      </c>
      <c r="AS17">
        <v>0</v>
      </c>
      <c r="AT17">
        <v>1</v>
      </c>
      <c r="AU17">
        <v>0</v>
      </c>
      <c r="AV17" t="s">
        <v>19</v>
      </c>
      <c r="AW17">
        <v>0</v>
      </c>
      <c r="AX17" t="s">
        <v>19</v>
      </c>
      <c r="AY17" t="s">
        <v>19</v>
      </c>
      <c r="AZ17" t="s">
        <v>19</v>
      </c>
      <c r="BA17">
        <v>8</v>
      </c>
      <c r="BB17">
        <v>7</v>
      </c>
      <c r="BC17">
        <v>1</v>
      </c>
      <c r="BD17">
        <v>11</v>
      </c>
      <c r="BE17">
        <v>10</v>
      </c>
      <c r="BF17">
        <v>2</v>
      </c>
      <c r="BG17">
        <v>1</v>
      </c>
      <c r="BH17">
        <v>1</v>
      </c>
      <c r="BI17">
        <v>1</v>
      </c>
      <c r="BJ17">
        <v>1</v>
      </c>
      <c r="BK17">
        <v>1</v>
      </c>
      <c r="BL17" t="s">
        <v>19</v>
      </c>
      <c r="BM17" t="s">
        <v>19</v>
      </c>
      <c r="BN17" t="s">
        <v>19</v>
      </c>
      <c r="BO17" t="s">
        <v>19</v>
      </c>
      <c r="BP17">
        <v>51</v>
      </c>
      <c r="BQ17">
        <v>51</v>
      </c>
      <c r="BR17">
        <v>1</v>
      </c>
      <c r="BS17">
        <v>66</v>
      </c>
      <c r="BT17">
        <v>52</v>
      </c>
      <c r="BU17">
        <v>14</v>
      </c>
      <c r="BV17">
        <v>71</v>
      </c>
      <c r="BW17">
        <v>55</v>
      </c>
      <c r="BX17">
        <v>16</v>
      </c>
    </row>
    <row r="18" spans="1:76">
      <c r="A18" t="s">
        <v>754</v>
      </c>
      <c r="B18">
        <v>689</v>
      </c>
      <c r="C18">
        <v>610</v>
      </c>
      <c r="D18">
        <v>80</v>
      </c>
      <c r="E18">
        <v>19</v>
      </c>
      <c r="F18">
        <v>19</v>
      </c>
      <c r="G18" t="s">
        <v>19</v>
      </c>
      <c r="H18">
        <v>7</v>
      </c>
      <c r="I18">
        <v>0</v>
      </c>
      <c r="J18">
        <v>7</v>
      </c>
      <c r="K18">
        <v>0</v>
      </c>
      <c r="L18">
        <v>0</v>
      </c>
      <c r="M18">
        <v>0</v>
      </c>
      <c r="N18">
        <v>26</v>
      </c>
      <c r="O18">
        <v>26</v>
      </c>
      <c r="P18" t="s">
        <v>19</v>
      </c>
      <c r="Q18">
        <v>10</v>
      </c>
      <c r="R18">
        <v>10</v>
      </c>
      <c r="S18" t="s">
        <v>19</v>
      </c>
      <c r="T18">
        <v>33</v>
      </c>
      <c r="U18">
        <v>28</v>
      </c>
      <c r="V18">
        <v>4</v>
      </c>
      <c r="W18">
        <v>37</v>
      </c>
      <c r="X18">
        <v>32</v>
      </c>
      <c r="Y18">
        <v>4</v>
      </c>
      <c r="Z18">
        <v>425</v>
      </c>
      <c r="AA18">
        <v>384</v>
      </c>
      <c r="AB18">
        <v>41</v>
      </c>
      <c r="AC18">
        <v>266</v>
      </c>
      <c r="AD18">
        <v>247</v>
      </c>
      <c r="AE18">
        <v>18</v>
      </c>
      <c r="AF18">
        <v>19</v>
      </c>
      <c r="AG18">
        <v>18</v>
      </c>
      <c r="AH18">
        <v>1</v>
      </c>
      <c r="AI18">
        <v>7</v>
      </c>
      <c r="AJ18">
        <v>7</v>
      </c>
      <c r="AK18" t="s">
        <v>19</v>
      </c>
      <c r="AL18">
        <v>1</v>
      </c>
      <c r="AM18" t="s">
        <v>19</v>
      </c>
      <c r="AN18">
        <v>1</v>
      </c>
      <c r="AO18">
        <v>17</v>
      </c>
      <c r="AP18">
        <v>15</v>
      </c>
      <c r="AQ18">
        <v>3</v>
      </c>
      <c r="AR18">
        <v>1</v>
      </c>
      <c r="AS18">
        <v>1</v>
      </c>
      <c r="AT18" t="s">
        <v>19</v>
      </c>
      <c r="AU18">
        <v>1</v>
      </c>
      <c r="AV18">
        <v>1</v>
      </c>
      <c r="AW18" t="s">
        <v>19</v>
      </c>
      <c r="AX18" t="s">
        <v>19</v>
      </c>
      <c r="AY18" t="s">
        <v>19</v>
      </c>
      <c r="AZ18" t="s">
        <v>19</v>
      </c>
      <c r="BA18">
        <v>4</v>
      </c>
      <c r="BB18">
        <v>3</v>
      </c>
      <c r="BC18">
        <v>2</v>
      </c>
      <c r="BD18">
        <v>11</v>
      </c>
      <c r="BE18">
        <v>10</v>
      </c>
      <c r="BF18">
        <v>1</v>
      </c>
      <c r="BG18" t="s">
        <v>19</v>
      </c>
      <c r="BH18" t="s">
        <v>19</v>
      </c>
      <c r="BI18" t="s">
        <v>19</v>
      </c>
      <c r="BJ18">
        <v>1</v>
      </c>
      <c r="BK18">
        <v>1</v>
      </c>
      <c r="BL18" t="s">
        <v>19</v>
      </c>
      <c r="BM18" t="s">
        <v>19</v>
      </c>
      <c r="BN18" t="s">
        <v>19</v>
      </c>
      <c r="BO18" t="s">
        <v>19</v>
      </c>
      <c r="BP18">
        <v>25</v>
      </c>
      <c r="BQ18">
        <v>25</v>
      </c>
      <c r="BR18" t="s">
        <v>19</v>
      </c>
      <c r="BS18">
        <v>46</v>
      </c>
      <c r="BT18">
        <v>34</v>
      </c>
      <c r="BU18">
        <v>13</v>
      </c>
      <c r="BV18">
        <v>28</v>
      </c>
      <c r="BW18">
        <v>22</v>
      </c>
      <c r="BX18">
        <v>6</v>
      </c>
    </row>
    <row r="19" spans="1:76">
      <c r="A19" t="s">
        <v>753</v>
      </c>
      <c r="B19">
        <v>721</v>
      </c>
      <c r="C19">
        <v>594</v>
      </c>
      <c r="D19">
        <v>127</v>
      </c>
      <c r="E19">
        <v>24</v>
      </c>
      <c r="F19">
        <v>24</v>
      </c>
      <c r="G19" t="s">
        <v>19</v>
      </c>
      <c r="H19">
        <v>6</v>
      </c>
      <c r="I19" t="s">
        <v>19</v>
      </c>
      <c r="J19">
        <v>6</v>
      </c>
      <c r="K19">
        <v>0</v>
      </c>
      <c r="L19" t="s">
        <v>19</v>
      </c>
      <c r="M19">
        <v>0</v>
      </c>
      <c r="N19">
        <v>35</v>
      </c>
      <c r="O19">
        <v>35</v>
      </c>
      <c r="P19">
        <v>0</v>
      </c>
      <c r="Q19">
        <v>7</v>
      </c>
      <c r="R19">
        <v>7</v>
      </c>
      <c r="S19" t="s">
        <v>19</v>
      </c>
      <c r="T19">
        <v>30</v>
      </c>
      <c r="U19">
        <v>21</v>
      </c>
      <c r="V19">
        <v>9</v>
      </c>
      <c r="W19">
        <v>33</v>
      </c>
      <c r="X19">
        <v>22</v>
      </c>
      <c r="Y19">
        <v>11</v>
      </c>
      <c r="Z19">
        <v>458</v>
      </c>
      <c r="AA19">
        <v>386</v>
      </c>
      <c r="AB19">
        <v>71</v>
      </c>
      <c r="AC19">
        <v>216</v>
      </c>
      <c r="AD19">
        <v>193</v>
      </c>
      <c r="AE19">
        <v>22</v>
      </c>
      <c r="AF19">
        <v>18</v>
      </c>
      <c r="AG19">
        <v>18</v>
      </c>
      <c r="AH19">
        <v>1</v>
      </c>
      <c r="AI19">
        <v>9</v>
      </c>
      <c r="AJ19">
        <v>9</v>
      </c>
      <c r="AK19" t="s">
        <v>19</v>
      </c>
      <c r="AL19">
        <v>0</v>
      </c>
      <c r="AM19" t="s">
        <v>19</v>
      </c>
      <c r="AN19">
        <v>0</v>
      </c>
      <c r="AO19">
        <v>19</v>
      </c>
      <c r="AP19">
        <v>16</v>
      </c>
      <c r="AQ19">
        <v>3</v>
      </c>
      <c r="AR19">
        <v>0</v>
      </c>
      <c r="AS19">
        <v>0</v>
      </c>
      <c r="AT19">
        <v>0</v>
      </c>
      <c r="AU19" t="s">
        <v>19</v>
      </c>
      <c r="AV19" t="s">
        <v>19</v>
      </c>
      <c r="AW19" t="s">
        <v>19</v>
      </c>
      <c r="AX19" t="s">
        <v>19</v>
      </c>
      <c r="AY19" t="s">
        <v>19</v>
      </c>
      <c r="AZ19" t="s">
        <v>19</v>
      </c>
      <c r="BA19">
        <v>5</v>
      </c>
      <c r="BB19">
        <v>4</v>
      </c>
      <c r="BC19">
        <v>2</v>
      </c>
      <c r="BD19">
        <v>10</v>
      </c>
      <c r="BE19">
        <v>9</v>
      </c>
      <c r="BF19">
        <v>1</v>
      </c>
      <c r="BG19">
        <v>1</v>
      </c>
      <c r="BH19">
        <v>1</v>
      </c>
      <c r="BI19">
        <v>0</v>
      </c>
      <c r="BJ19">
        <v>2</v>
      </c>
      <c r="BK19">
        <v>2</v>
      </c>
      <c r="BL19">
        <v>0</v>
      </c>
      <c r="BM19" t="s">
        <v>19</v>
      </c>
      <c r="BN19" t="s">
        <v>19</v>
      </c>
      <c r="BO19" t="s">
        <v>19</v>
      </c>
      <c r="BP19">
        <v>30</v>
      </c>
      <c r="BQ19">
        <v>29</v>
      </c>
      <c r="BR19">
        <v>1</v>
      </c>
      <c r="BS19">
        <v>24</v>
      </c>
      <c r="BT19">
        <v>15</v>
      </c>
      <c r="BU19">
        <v>9</v>
      </c>
      <c r="BV19">
        <v>35</v>
      </c>
      <c r="BW19">
        <v>21</v>
      </c>
      <c r="BX19">
        <v>15</v>
      </c>
    </row>
    <row r="20" spans="1:76">
      <c r="A20" t="s">
        <v>752</v>
      </c>
      <c r="B20">
        <v>1293</v>
      </c>
      <c r="C20">
        <v>1048</v>
      </c>
      <c r="D20">
        <v>245</v>
      </c>
      <c r="E20">
        <v>41</v>
      </c>
      <c r="F20">
        <v>41</v>
      </c>
      <c r="G20" t="s">
        <v>19</v>
      </c>
      <c r="H20">
        <v>10</v>
      </c>
      <c r="I20">
        <v>1</v>
      </c>
      <c r="J20">
        <v>9</v>
      </c>
      <c r="K20">
        <v>1</v>
      </c>
      <c r="L20" t="s">
        <v>19</v>
      </c>
      <c r="M20">
        <v>1</v>
      </c>
      <c r="N20">
        <v>54</v>
      </c>
      <c r="O20">
        <v>53</v>
      </c>
      <c r="P20">
        <v>1</v>
      </c>
      <c r="Q20">
        <v>9</v>
      </c>
      <c r="R20">
        <v>9</v>
      </c>
      <c r="S20" t="s">
        <v>19</v>
      </c>
      <c r="T20">
        <v>59</v>
      </c>
      <c r="U20">
        <v>52</v>
      </c>
      <c r="V20">
        <v>7</v>
      </c>
      <c r="W20">
        <v>42</v>
      </c>
      <c r="X20">
        <v>31</v>
      </c>
      <c r="Y20">
        <v>11</v>
      </c>
      <c r="Z20">
        <v>869</v>
      </c>
      <c r="AA20">
        <v>708</v>
      </c>
      <c r="AB20">
        <v>162</v>
      </c>
      <c r="AC20">
        <v>370</v>
      </c>
      <c r="AD20">
        <v>331</v>
      </c>
      <c r="AE20">
        <v>39</v>
      </c>
      <c r="AF20">
        <v>28</v>
      </c>
      <c r="AG20">
        <v>28</v>
      </c>
      <c r="AH20">
        <v>0</v>
      </c>
      <c r="AI20">
        <v>11</v>
      </c>
      <c r="AJ20">
        <v>10</v>
      </c>
      <c r="AK20">
        <v>1</v>
      </c>
      <c r="AL20" t="s">
        <v>19</v>
      </c>
      <c r="AM20" t="s">
        <v>19</v>
      </c>
      <c r="AN20" t="s">
        <v>19</v>
      </c>
      <c r="AO20">
        <v>26</v>
      </c>
      <c r="AP20">
        <v>18</v>
      </c>
      <c r="AQ20">
        <v>8</v>
      </c>
      <c r="AR20">
        <v>5</v>
      </c>
      <c r="AS20">
        <v>3</v>
      </c>
      <c r="AT20">
        <v>2</v>
      </c>
      <c r="AU20">
        <v>1</v>
      </c>
      <c r="AV20">
        <v>1</v>
      </c>
      <c r="AW20" t="s">
        <v>19</v>
      </c>
      <c r="AX20" t="s">
        <v>19</v>
      </c>
      <c r="AY20" t="s">
        <v>19</v>
      </c>
      <c r="AZ20" t="s">
        <v>19</v>
      </c>
      <c r="BA20">
        <v>5</v>
      </c>
      <c r="BB20">
        <v>4</v>
      </c>
      <c r="BC20">
        <v>1</v>
      </c>
      <c r="BD20">
        <v>12</v>
      </c>
      <c r="BE20">
        <v>9</v>
      </c>
      <c r="BF20">
        <v>4</v>
      </c>
      <c r="BG20">
        <v>1</v>
      </c>
      <c r="BH20">
        <v>1</v>
      </c>
      <c r="BI20" t="s">
        <v>19</v>
      </c>
      <c r="BJ20">
        <v>3</v>
      </c>
      <c r="BK20">
        <v>1</v>
      </c>
      <c r="BL20">
        <v>2</v>
      </c>
      <c r="BM20" t="s">
        <v>19</v>
      </c>
      <c r="BN20" t="s">
        <v>19</v>
      </c>
      <c r="BO20" t="s">
        <v>19</v>
      </c>
      <c r="BP20">
        <v>47</v>
      </c>
      <c r="BQ20">
        <v>47</v>
      </c>
      <c r="BR20" t="s">
        <v>19</v>
      </c>
      <c r="BS20">
        <v>38</v>
      </c>
      <c r="BT20">
        <v>24</v>
      </c>
      <c r="BU20">
        <v>14</v>
      </c>
      <c r="BV20">
        <v>67</v>
      </c>
      <c r="BW20">
        <v>36</v>
      </c>
      <c r="BX20">
        <v>31</v>
      </c>
    </row>
    <row r="21" spans="1:76">
      <c r="A21" t="s">
        <v>751</v>
      </c>
      <c r="B21">
        <v>474</v>
      </c>
      <c r="C21">
        <v>365</v>
      </c>
      <c r="D21">
        <v>109</v>
      </c>
      <c r="E21">
        <v>14</v>
      </c>
      <c r="F21">
        <v>14</v>
      </c>
      <c r="G21" t="s">
        <v>19</v>
      </c>
      <c r="H21">
        <v>4</v>
      </c>
      <c r="I21" t="s">
        <v>19</v>
      </c>
      <c r="J21">
        <v>4</v>
      </c>
      <c r="K21">
        <v>0</v>
      </c>
      <c r="L21" t="s">
        <v>19</v>
      </c>
      <c r="M21">
        <v>0</v>
      </c>
      <c r="N21">
        <v>20</v>
      </c>
      <c r="O21">
        <v>20</v>
      </c>
      <c r="P21" t="s">
        <v>19</v>
      </c>
      <c r="Q21">
        <v>5</v>
      </c>
      <c r="R21">
        <v>5</v>
      </c>
      <c r="S21" t="s">
        <v>19</v>
      </c>
      <c r="T21">
        <v>32</v>
      </c>
      <c r="U21">
        <v>22</v>
      </c>
      <c r="V21">
        <v>10</v>
      </c>
      <c r="W21">
        <v>8</v>
      </c>
      <c r="X21">
        <v>5</v>
      </c>
      <c r="Y21">
        <v>3</v>
      </c>
      <c r="Z21">
        <v>306</v>
      </c>
      <c r="AA21">
        <v>245</v>
      </c>
      <c r="AB21">
        <v>61</v>
      </c>
      <c r="AC21">
        <v>162</v>
      </c>
      <c r="AD21">
        <v>138</v>
      </c>
      <c r="AE21">
        <v>23</v>
      </c>
      <c r="AF21">
        <v>11</v>
      </c>
      <c r="AG21">
        <v>11</v>
      </c>
      <c r="AH21">
        <v>0</v>
      </c>
      <c r="AI21">
        <v>5</v>
      </c>
      <c r="AJ21">
        <v>5</v>
      </c>
      <c r="AK21" t="s">
        <v>19</v>
      </c>
      <c r="AL21">
        <v>0</v>
      </c>
      <c r="AM21">
        <v>0</v>
      </c>
      <c r="AN21">
        <v>0</v>
      </c>
      <c r="AO21">
        <v>8</v>
      </c>
      <c r="AP21">
        <v>6</v>
      </c>
      <c r="AQ21">
        <v>2</v>
      </c>
      <c r="AR21">
        <v>1</v>
      </c>
      <c r="AS21">
        <v>0</v>
      </c>
      <c r="AT21">
        <v>1</v>
      </c>
      <c r="AU21" t="s">
        <v>19</v>
      </c>
      <c r="AV21" t="s">
        <v>19</v>
      </c>
      <c r="AW21" t="s">
        <v>19</v>
      </c>
      <c r="AX21" t="s">
        <v>19</v>
      </c>
      <c r="AY21" t="s">
        <v>19</v>
      </c>
      <c r="AZ21" t="s">
        <v>19</v>
      </c>
      <c r="BA21">
        <v>1</v>
      </c>
      <c r="BB21">
        <v>1</v>
      </c>
      <c r="BC21" t="s">
        <v>19</v>
      </c>
      <c r="BD21">
        <v>1</v>
      </c>
      <c r="BE21">
        <v>1</v>
      </c>
      <c r="BF21">
        <v>1</v>
      </c>
      <c r="BG21">
        <v>3</v>
      </c>
      <c r="BH21">
        <v>3</v>
      </c>
      <c r="BI21">
        <v>0</v>
      </c>
      <c r="BJ21">
        <v>2</v>
      </c>
      <c r="BK21">
        <v>2</v>
      </c>
      <c r="BL21" t="s">
        <v>19</v>
      </c>
      <c r="BM21" t="s">
        <v>19</v>
      </c>
      <c r="BN21" t="s">
        <v>19</v>
      </c>
      <c r="BO21" t="s">
        <v>19</v>
      </c>
      <c r="BP21">
        <v>16</v>
      </c>
      <c r="BQ21">
        <v>16</v>
      </c>
      <c r="BR21">
        <v>1</v>
      </c>
      <c r="BS21">
        <v>24</v>
      </c>
      <c r="BT21">
        <v>6</v>
      </c>
      <c r="BU21">
        <v>18</v>
      </c>
      <c r="BV21">
        <v>25</v>
      </c>
      <c r="BW21">
        <v>16</v>
      </c>
      <c r="BX21">
        <v>9</v>
      </c>
    </row>
    <row r="22" spans="1:76">
      <c r="A22" t="s">
        <v>750</v>
      </c>
      <c r="B22">
        <v>521</v>
      </c>
      <c r="C22">
        <v>401</v>
      </c>
      <c r="D22">
        <v>120</v>
      </c>
      <c r="E22">
        <v>13</v>
      </c>
      <c r="F22">
        <v>13</v>
      </c>
      <c r="G22" t="s">
        <v>19</v>
      </c>
      <c r="H22">
        <v>4</v>
      </c>
      <c r="I22">
        <v>0</v>
      </c>
      <c r="J22">
        <v>4</v>
      </c>
      <c r="K22">
        <v>0</v>
      </c>
      <c r="L22" t="s">
        <v>19</v>
      </c>
      <c r="M22">
        <v>0</v>
      </c>
      <c r="N22">
        <v>25</v>
      </c>
      <c r="O22">
        <v>24</v>
      </c>
      <c r="P22">
        <v>1</v>
      </c>
      <c r="Q22">
        <v>4</v>
      </c>
      <c r="R22">
        <v>4</v>
      </c>
      <c r="S22" t="s">
        <v>19</v>
      </c>
      <c r="T22">
        <v>27</v>
      </c>
      <c r="U22">
        <v>19</v>
      </c>
      <c r="V22">
        <v>8</v>
      </c>
      <c r="W22">
        <v>14</v>
      </c>
      <c r="X22">
        <v>11</v>
      </c>
      <c r="Y22">
        <v>4</v>
      </c>
      <c r="Z22">
        <v>346</v>
      </c>
      <c r="AA22">
        <v>278</v>
      </c>
      <c r="AB22">
        <v>67</v>
      </c>
      <c r="AC22">
        <v>179</v>
      </c>
      <c r="AD22">
        <v>154</v>
      </c>
      <c r="AE22">
        <v>26</v>
      </c>
      <c r="AF22">
        <v>12</v>
      </c>
      <c r="AG22">
        <v>12</v>
      </c>
      <c r="AH22">
        <v>1</v>
      </c>
      <c r="AI22">
        <v>2</v>
      </c>
      <c r="AJ22">
        <v>2</v>
      </c>
      <c r="AK22" t="s">
        <v>19</v>
      </c>
      <c r="AL22" t="s">
        <v>19</v>
      </c>
      <c r="AM22" t="s">
        <v>19</v>
      </c>
      <c r="AN22" t="s">
        <v>19</v>
      </c>
      <c r="AO22">
        <v>5</v>
      </c>
      <c r="AP22">
        <v>2</v>
      </c>
      <c r="AQ22">
        <v>3</v>
      </c>
      <c r="AR22">
        <v>1</v>
      </c>
      <c r="AS22" t="s">
        <v>19</v>
      </c>
      <c r="AT22">
        <v>1</v>
      </c>
      <c r="AU22" t="s">
        <v>19</v>
      </c>
      <c r="AV22" t="s">
        <v>19</v>
      </c>
      <c r="AW22" t="s">
        <v>19</v>
      </c>
      <c r="AX22" t="s">
        <v>19</v>
      </c>
      <c r="AY22" t="s">
        <v>19</v>
      </c>
      <c r="AZ22" t="s">
        <v>19</v>
      </c>
      <c r="BA22">
        <v>2</v>
      </c>
      <c r="BB22">
        <v>1</v>
      </c>
      <c r="BC22">
        <v>1</v>
      </c>
      <c r="BD22">
        <v>2</v>
      </c>
      <c r="BE22">
        <v>1</v>
      </c>
      <c r="BF22">
        <v>1</v>
      </c>
      <c r="BG22" t="s">
        <v>19</v>
      </c>
      <c r="BH22" t="s">
        <v>19</v>
      </c>
      <c r="BI22" t="s">
        <v>19</v>
      </c>
      <c r="BJ22" t="s">
        <v>19</v>
      </c>
      <c r="BK22" t="s">
        <v>19</v>
      </c>
      <c r="BL22" t="s">
        <v>19</v>
      </c>
      <c r="BM22" t="s">
        <v>19</v>
      </c>
      <c r="BN22" t="s">
        <v>19</v>
      </c>
      <c r="BO22" t="s">
        <v>19</v>
      </c>
      <c r="BP22">
        <v>18</v>
      </c>
      <c r="BQ22">
        <v>16</v>
      </c>
      <c r="BR22">
        <v>1</v>
      </c>
      <c r="BS22">
        <v>21</v>
      </c>
      <c r="BT22">
        <v>8</v>
      </c>
      <c r="BU22">
        <v>13</v>
      </c>
      <c r="BV22">
        <v>35</v>
      </c>
      <c r="BW22">
        <v>17</v>
      </c>
      <c r="BX22">
        <v>18</v>
      </c>
    </row>
    <row r="23" spans="1:76">
      <c r="A23" t="s">
        <v>749</v>
      </c>
      <c r="B23">
        <v>1890</v>
      </c>
      <c r="C23">
        <v>1728</v>
      </c>
      <c r="D23">
        <v>162</v>
      </c>
      <c r="E23">
        <v>44</v>
      </c>
      <c r="F23">
        <v>44</v>
      </c>
      <c r="G23">
        <v>0</v>
      </c>
      <c r="H23">
        <v>12</v>
      </c>
      <c r="I23">
        <v>1</v>
      </c>
      <c r="J23">
        <v>11</v>
      </c>
      <c r="K23">
        <v>1</v>
      </c>
      <c r="L23" t="s">
        <v>19</v>
      </c>
      <c r="M23">
        <v>1</v>
      </c>
      <c r="N23">
        <v>76</v>
      </c>
      <c r="O23">
        <v>76</v>
      </c>
      <c r="P23">
        <v>1</v>
      </c>
      <c r="Q23">
        <v>23</v>
      </c>
      <c r="R23">
        <v>23</v>
      </c>
      <c r="S23" t="s">
        <v>19</v>
      </c>
      <c r="T23">
        <v>107</v>
      </c>
      <c r="U23">
        <v>86</v>
      </c>
      <c r="V23">
        <v>21</v>
      </c>
      <c r="W23">
        <v>56</v>
      </c>
      <c r="X23">
        <v>48</v>
      </c>
      <c r="Y23">
        <v>7</v>
      </c>
      <c r="Z23">
        <v>1325</v>
      </c>
      <c r="AA23">
        <v>1236</v>
      </c>
      <c r="AB23">
        <v>90</v>
      </c>
      <c r="AC23">
        <v>744</v>
      </c>
      <c r="AD23">
        <v>716</v>
      </c>
      <c r="AE23">
        <v>28</v>
      </c>
      <c r="AF23">
        <v>54</v>
      </c>
      <c r="AG23">
        <v>53</v>
      </c>
      <c r="AH23">
        <v>1</v>
      </c>
      <c r="AI23">
        <v>14</v>
      </c>
      <c r="AJ23">
        <v>14</v>
      </c>
      <c r="AK23">
        <v>0</v>
      </c>
      <c r="AL23">
        <v>0</v>
      </c>
      <c r="AM23" t="s">
        <v>19</v>
      </c>
      <c r="AN23">
        <v>0</v>
      </c>
      <c r="AO23">
        <v>35</v>
      </c>
      <c r="AP23">
        <v>30</v>
      </c>
      <c r="AQ23">
        <v>5</v>
      </c>
      <c r="AR23">
        <v>6</v>
      </c>
      <c r="AS23">
        <v>6</v>
      </c>
      <c r="AT23" t="s">
        <v>19</v>
      </c>
      <c r="AU23">
        <v>5</v>
      </c>
      <c r="AV23">
        <v>5</v>
      </c>
      <c r="AW23" t="s">
        <v>19</v>
      </c>
      <c r="AX23">
        <v>2</v>
      </c>
      <c r="AY23">
        <v>2</v>
      </c>
      <c r="AZ23" t="s">
        <v>19</v>
      </c>
      <c r="BA23">
        <v>12</v>
      </c>
      <c r="BB23">
        <v>9</v>
      </c>
      <c r="BC23">
        <v>3</v>
      </c>
      <c r="BD23">
        <v>11</v>
      </c>
      <c r="BE23">
        <v>9</v>
      </c>
      <c r="BF23">
        <v>2</v>
      </c>
      <c r="BG23">
        <v>1</v>
      </c>
      <c r="BH23">
        <v>1</v>
      </c>
      <c r="BI23" t="s">
        <v>19</v>
      </c>
      <c r="BJ23" t="s">
        <v>19</v>
      </c>
      <c r="BK23" t="s">
        <v>19</v>
      </c>
      <c r="BL23" t="s">
        <v>19</v>
      </c>
      <c r="BM23" t="s">
        <v>19</v>
      </c>
      <c r="BN23" t="s">
        <v>19</v>
      </c>
      <c r="BO23" t="s">
        <v>19</v>
      </c>
      <c r="BP23">
        <v>57</v>
      </c>
      <c r="BQ23">
        <v>57</v>
      </c>
      <c r="BR23" t="s">
        <v>19</v>
      </c>
      <c r="BS23">
        <v>50</v>
      </c>
      <c r="BT23">
        <v>42</v>
      </c>
      <c r="BU23">
        <v>8</v>
      </c>
      <c r="BV23">
        <v>59</v>
      </c>
      <c r="BW23">
        <v>41</v>
      </c>
      <c r="BX23">
        <v>18</v>
      </c>
    </row>
    <row r="24" spans="1:76">
      <c r="A24" t="s">
        <v>748</v>
      </c>
      <c r="B24">
        <v>484</v>
      </c>
      <c r="C24">
        <v>419</v>
      </c>
      <c r="D24">
        <v>65</v>
      </c>
      <c r="E24">
        <v>15</v>
      </c>
      <c r="F24">
        <v>15</v>
      </c>
      <c r="G24">
        <v>0</v>
      </c>
      <c r="H24">
        <v>3</v>
      </c>
      <c r="I24">
        <v>0</v>
      </c>
      <c r="J24">
        <v>3</v>
      </c>
      <c r="K24">
        <v>0</v>
      </c>
      <c r="L24" t="s">
        <v>19</v>
      </c>
      <c r="M24">
        <v>0</v>
      </c>
      <c r="N24">
        <v>18</v>
      </c>
      <c r="O24">
        <v>18</v>
      </c>
      <c r="P24" t="s">
        <v>19</v>
      </c>
      <c r="Q24">
        <v>5</v>
      </c>
      <c r="R24">
        <v>5</v>
      </c>
      <c r="S24" t="s">
        <v>19</v>
      </c>
      <c r="T24">
        <v>20</v>
      </c>
      <c r="U24">
        <v>19</v>
      </c>
      <c r="V24">
        <v>2</v>
      </c>
      <c r="W24">
        <v>13</v>
      </c>
      <c r="X24">
        <v>13</v>
      </c>
      <c r="Y24">
        <v>1</v>
      </c>
      <c r="Z24">
        <v>316</v>
      </c>
      <c r="AA24">
        <v>268</v>
      </c>
      <c r="AB24">
        <v>48</v>
      </c>
      <c r="AC24">
        <v>203</v>
      </c>
      <c r="AD24">
        <v>191</v>
      </c>
      <c r="AE24">
        <v>13</v>
      </c>
      <c r="AF24">
        <v>12</v>
      </c>
      <c r="AG24">
        <v>11</v>
      </c>
      <c r="AH24">
        <v>0</v>
      </c>
      <c r="AI24">
        <v>7</v>
      </c>
      <c r="AJ24">
        <v>7</v>
      </c>
      <c r="AK24" t="s">
        <v>19</v>
      </c>
      <c r="AL24">
        <v>0</v>
      </c>
      <c r="AM24">
        <v>0</v>
      </c>
      <c r="AN24" t="s">
        <v>19</v>
      </c>
      <c r="AO24">
        <v>8</v>
      </c>
      <c r="AP24">
        <v>7</v>
      </c>
      <c r="AQ24">
        <v>1</v>
      </c>
      <c r="AR24">
        <v>1</v>
      </c>
      <c r="AS24">
        <v>1</v>
      </c>
      <c r="AT24">
        <v>0</v>
      </c>
      <c r="AU24">
        <v>1</v>
      </c>
      <c r="AV24">
        <v>1</v>
      </c>
      <c r="AW24" t="s">
        <v>19</v>
      </c>
      <c r="AX24">
        <v>1</v>
      </c>
      <c r="AY24">
        <v>1</v>
      </c>
      <c r="AZ24" t="s">
        <v>19</v>
      </c>
      <c r="BA24">
        <v>3</v>
      </c>
      <c r="BB24">
        <v>3</v>
      </c>
      <c r="BC24">
        <v>1</v>
      </c>
      <c r="BD24">
        <v>2</v>
      </c>
      <c r="BE24">
        <v>2</v>
      </c>
      <c r="BF24">
        <v>0</v>
      </c>
      <c r="BG24" t="s">
        <v>19</v>
      </c>
      <c r="BH24" t="s">
        <v>19</v>
      </c>
      <c r="BI24" t="s">
        <v>19</v>
      </c>
      <c r="BJ24" t="s">
        <v>19</v>
      </c>
      <c r="BK24" t="s">
        <v>19</v>
      </c>
      <c r="BL24" t="s">
        <v>19</v>
      </c>
      <c r="BM24" t="s">
        <v>19</v>
      </c>
      <c r="BN24" t="s">
        <v>19</v>
      </c>
      <c r="BO24" t="s">
        <v>19</v>
      </c>
      <c r="BP24">
        <v>17</v>
      </c>
      <c r="BQ24">
        <v>16</v>
      </c>
      <c r="BR24">
        <v>2</v>
      </c>
      <c r="BS24">
        <v>37</v>
      </c>
      <c r="BT24">
        <v>32</v>
      </c>
      <c r="BU24">
        <v>5</v>
      </c>
      <c r="BV24">
        <v>18</v>
      </c>
      <c r="BW24">
        <v>14</v>
      </c>
      <c r="BX24">
        <v>4</v>
      </c>
    </row>
    <row r="25" spans="1:76">
      <c r="A25" t="s">
        <v>747</v>
      </c>
      <c r="B25">
        <v>692</v>
      </c>
      <c r="C25">
        <v>624</v>
      </c>
      <c r="D25">
        <v>68</v>
      </c>
      <c r="E25">
        <v>19</v>
      </c>
      <c r="F25">
        <v>19</v>
      </c>
      <c r="G25" t="s">
        <v>19</v>
      </c>
      <c r="H25">
        <v>4</v>
      </c>
      <c r="I25">
        <v>0</v>
      </c>
      <c r="J25">
        <v>4</v>
      </c>
      <c r="K25" t="s">
        <v>19</v>
      </c>
      <c r="L25" t="s">
        <v>19</v>
      </c>
      <c r="M25" t="s">
        <v>19</v>
      </c>
      <c r="N25">
        <v>24</v>
      </c>
      <c r="O25">
        <v>24</v>
      </c>
      <c r="P25" t="s">
        <v>19</v>
      </c>
      <c r="Q25">
        <v>9</v>
      </c>
      <c r="R25">
        <v>9</v>
      </c>
      <c r="S25" t="s">
        <v>19</v>
      </c>
      <c r="T25">
        <v>42</v>
      </c>
      <c r="U25">
        <v>36</v>
      </c>
      <c r="V25">
        <v>7</v>
      </c>
      <c r="W25">
        <v>26</v>
      </c>
      <c r="X25">
        <v>23</v>
      </c>
      <c r="Y25">
        <v>3</v>
      </c>
      <c r="Z25">
        <v>469</v>
      </c>
      <c r="AA25">
        <v>431</v>
      </c>
      <c r="AB25">
        <v>38</v>
      </c>
      <c r="AC25">
        <v>247</v>
      </c>
      <c r="AD25">
        <v>236</v>
      </c>
      <c r="AE25">
        <v>12</v>
      </c>
      <c r="AF25">
        <v>14</v>
      </c>
      <c r="AG25">
        <v>14</v>
      </c>
      <c r="AH25">
        <v>0</v>
      </c>
      <c r="AI25">
        <v>8</v>
      </c>
      <c r="AJ25">
        <v>8</v>
      </c>
      <c r="AK25">
        <v>0</v>
      </c>
      <c r="AL25" t="s">
        <v>19</v>
      </c>
      <c r="AM25" t="s">
        <v>19</v>
      </c>
      <c r="AN25" t="s">
        <v>19</v>
      </c>
      <c r="AO25">
        <v>15</v>
      </c>
      <c r="AP25">
        <v>11</v>
      </c>
      <c r="AQ25">
        <v>4</v>
      </c>
      <c r="AR25">
        <v>1</v>
      </c>
      <c r="AS25">
        <v>1</v>
      </c>
      <c r="AT25" t="s">
        <v>19</v>
      </c>
      <c r="AU25">
        <v>3</v>
      </c>
      <c r="AV25">
        <v>3</v>
      </c>
      <c r="AW25">
        <v>0</v>
      </c>
      <c r="AX25" t="s">
        <v>19</v>
      </c>
      <c r="AY25" t="s">
        <v>19</v>
      </c>
      <c r="AZ25" t="s">
        <v>19</v>
      </c>
      <c r="BA25">
        <v>6</v>
      </c>
      <c r="BB25">
        <v>4</v>
      </c>
      <c r="BC25">
        <v>2</v>
      </c>
      <c r="BD25">
        <v>5</v>
      </c>
      <c r="BE25">
        <v>4</v>
      </c>
      <c r="BF25">
        <v>1</v>
      </c>
      <c r="BG25" t="s">
        <v>19</v>
      </c>
      <c r="BH25" t="s">
        <v>19</v>
      </c>
      <c r="BI25" t="s">
        <v>19</v>
      </c>
      <c r="BJ25">
        <v>1</v>
      </c>
      <c r="BK25" t="s">
        <v>19</v>
      </c>
      <c r="BL25">
        <v>1</v>
      </c>
      <c r="BM25" t="s">
        <v>19</v>
      </c>
      <c r="BN25" t="s">
        <v>19</v>
      </c>
      <c r="BO25" t="s">
        <v>19</v>
      </c>
      <c r="BP25">
        <v>22</v>
      </c>
      <c r="BQ25">
        <v>22</v>
      </c>
      <c r="BR25" t="s">
        <v>19</v>
      </c>
      <c r="BS25">
        <v>22</v>
      </c>
      <c r="BT25">
        <v>16</v>
      </c>
      <c r="BU25">
        <v>6</v>
      </c>
      <c r="BV25">
        <v>28</v>
      </c>
      <c r="BW25">
        <v>22</v>
      </c>
      <c r="BX25">
        <v>6</v>
      </c>
    </row>
    <row r="26" spans="1:76">
      <c r="A26" t="s">
        <v>746</v>
      </c>
      <c r="B26">
        <v>595</v>
      </c>
      <c r="C26">
        <v>526</v>
      </c>
      <c r="D26">
        <v>69</v>
      </c>
      <c r="E26">
        <v>16</v>
      </c>
      <c r="F26">
        <v>16</v>
      </c>
      <c r="G26" t="s">
        <v>19</v>
      </c>
      <c r="H26">
        <v>3</v>
      </c>
      <c r="I26">
        <v>0</v>
      </c>
      <c r="J26">
        <v>3</v>
      </c>
      <c r="K26">
        <v>0</v>
      </c>
      <c r="L26" t="s">
        <v>19</v>
      </c>
      <c r="M26">
        <v>0</v>
      </c>
      <c r="N26">
        <v>25</v>
      </c>
      <c r="O26">
        <v>25</v>
      </c>
      <c r="P26">
        <v>1</v>
      </c>
      <c r="Q26">
        <v>9</v>
      </c>
      <c r="R26">
        <v>8</v>
      </c>
      <c r="S26">
        <v>0</v>
      </c>
      <c r="T26">
        <v>23</v>
      </c>
      <c r="U26">
        <v>20</v>
      </c>
      <c r="V26">
        <v>3</v>
      </c>
      <c r="W26">
        <v>28</v>
      </c>
      <c r="X26">
        <v>25</v>
      </c>
      <c r="Y26">
        <v>3</v>
      </c>
      <c r="Z26">
        <v>384</v>
      </c>
      <c r="AA26">
        <v>346</v>
      </c>
      <c r="AB26">
        <v>39</v>
      </c>
      <c r="AC26">
        <v>211</v>
      </c>
      <c r="AD26">
        <v>198</v>
      </c>
      <c r="AE26">
        <v>13</v>
      </c>
      <c r="AF26">
        <v>16</v>
      </c>
      <c r="AG26">
        <v>16</v>
      </c>
      <c r="AH26">
        <v>0</v>
      </c>
      <c r="AI26">
        <v>3</v>
      </c>
      <c r="AJ26">
        <v>3</v>
      </c>
      <c r="AK26" t="s">
        <v>19</v>
      </c>
      <c r="AL26">
        <v>0</v>
      </c>
      <c r="AM26">
        <v>0</v>
      </c>
      <c r="AN26" t="s">
        <v>19</v>
      </c>
      <c r="AO26">
        <v>14</v>
      </c>
      <c r="AP26">
        <v>11</v>
      </c>
      <c r="AQ26">
        <v>3</v>
      </c>
      <c r="AR26">
        <v>1</v>
      </c>
      <c r="AS26">
        <v>1</v>
      </c>
      <c r="AT26" t="s">
        <v>19</v>
      </c>
      <c r="AU26">
        <v>2</v>
      </c>
      <c r="AV26">
        <v>1</v>
      </c>
      <c r="AW26">
        <v>1</v>
      </c>
      <c r="AX26" t="s">
        <v>19</v>
      </c>
      <c r="AY26" t="s">
        <v>19</v>
      </c>
      <c r="AZ26" t="s">
        <v>19</v>
      </c>
      <c r="BA26">
        <v>4</v>
      </c>
      <c r="BB26">
        <v>3</v>
      </c>
      <c r="BC26">
        <v>1</v>
      </c>
      <c r="BD26">
        <v>6</v>
      </c>
      <c r="BE26">
        <v>4</v>
      </c>
      <c r="BF26">
        <v>2</v>
      </c>
      <c r="BG26" t="s">
        <v>19</v>
      </c>
      <c r="BH26" t="s">
        <v>19</v>
      </c>
      <c r="BI26" t="s">
        <v>19</v>
      </c>
      <c r="BJ26">
        <v>2</v>
      </c>
      <c r="BK26">
        <v>2</v>
      </c>
      <c r="BL26" t="s">
        <v>19</v>
      </c>
      <c r="BM26" t="s">
        <v>19</v>
      </c>
      <c r="BN26" t="s">
        <v>19</v>
      </c>
      <c r="BO26" t="s">
        <v>19</v>
      </c>
      <c r="BP26">
        <v>21</v>
      </c>
      <c r="BQ26">
        <v>20</v>
      </c>
      <c r="BR26">
        <v>1</v>
      </c>
      <c r="BS26">
        <v>24</v>
      </c>
      <c r="BT26">
        <v>21</v>
      </c>
      <c r="BU26">
        <v>4</v>
      </c>
      <c r="BV26">
        <v>36</v>
      </c>
      <c r="BW26">
        <v>23</v>
      </c>
      <c r="BX26">
        <v>13</v>
      </c>
    </row>
    <row r="27" spans="1:76">
      <c r="A27" t="s">
        <v>745</v>
      </c>
      <c r="B27">
        <v>806</v>
      </c>
      <c r="C27">
        <v>723</v>
      </c>
      <c r="D27">
        <v>84</v>
      </c>
      <c r="E27">
        <v>23</v>
      </c>
      <c r="F27">
        <v>23</v>
      </c>
      <c r="G27" t="s">
        <v>19</v>
      </c>
      <c r="H27">
        <v>7</v>
      </c>
      <c r="I27">
        <v>2</v>
      </c>
      <c r="J27">
        <v>5</v>
      </c>
      <c r="K27">
        <v>0</v>
      </c>
      <c r="L27" t="s">
        <v>19</v>
      </c>
      <c r="M27">
        <v>0</v>
      </c>
      <c r="N27">
        <v>32</v>
      </c>
      <c r="O27">
        <v>32</v>
      </c>
      <c r="P27" t="s">
        <v>19</v>
      </c>
      <c r="Q27">
        <v>7</v>
      </c>
      <c r="R27">
        <v>7</v>
      </c>
      <c r="S27" t="s">
        <v>19</v>
      </c>
      <c r="T27">
        <v>33</v>
      </c>
      <c r="U27">
        <v>30</v>
      </c>
      <c r="V27">
        <v>2</v>
      </c>
      <c r="W27">
        <v>27</v>
      </c>
      <c r="X27">
        <v>22</v>
      </c>
      <c r="Y27">
        <v>6</v>
      </c>
      <c r="Z27">
        <v>566</v>
      </c>
      <c r="AA27">
        <v>520</v>
      </c>
      <c r="AB27">
        <v>46</v>
      </c>
      <c r="AC27">
        <v>268</v>
      </c>
      <c r="AD27">
        <v>252</v>
      </c>
      <c r="AE27">
        <v>16</v>
      </c>
      <c r="AF27">
        <v>16</v>
      </c>
      <c r="AG27">
        <v>14</v>
      </c>
      <c r="AH27">
        <v>2</v>
      </c>
      <c r="AI27">
        <v>10</v>
      </c>
      <c r="AJ27">
        <v>8</v>
      </c>
      <c r="AK27">
        <v>2</v>
      </c>
      <c r="AL27" t="s">
        <v>19</v>
      </c>
      <c r="AM27" t="s">
        <v>19</v>
      </c>
      <c r="AN27" t="s">
        <v>19</v>
      </c>
      <c r="AO27">
        <v>12</v>
      </c>
      <c r="AP27">
        <v>9</v>
      </c>
      <c r="AQ27">
        <v>3</v>
      </c>
      <c r="AR27">
        <v>2</v>
      </c>
      <c r="AS27">
        <v>2</v>
      </c>
      <c r="AT27">
        <v>0</v>
      </c>
      <c r="AU27" t="s">
        <v>19</v>
      </c>
      <c r="AV27" t="s">
        <v>19</v>
      </c>
      <c r="AW27" t="s">
        <v>19</v>
      </c>
      <c r="AX27" t="s">
        <v>19</v>
      </c>
      <c r="AY27" t="s">
        <v>19</v>
      </c>
      <c r="AZ27" t="s">
        <v>19</v>
      </c>
      <c r="BA27">
        <v>4</v>
      </c>
      <c r="BB27">
        <v>2</v>
      </c>
      <c r="BC27">
        <v>2</v>
      </c>
      <c r="BD27">
        <v>5</v>
      </c>
      <c r="BE27">
        <v>4</v>
      </c>
      <c r="BF27">
        <v>1</v>
      </c>
      <c r="BG27" t="s">
        <v>19</v>
      </c>
      <c r="BH27" t="s">
        <v>19</v>
      </c>
      <c r="BI27" t="s">
        <v>19</v>
      </c>
      <c r="BJ27">
        <v>1</v>
      </c>
      <c r="BK27">
        <v>1</v>
      </c>
      <c r="BL27" t="s">
        <v>19</v>
      </c>
      <c r="BM27" t="s">
        <v>19</v>
      </c>
      <c r="BN27" t="s">
        <v>19</v>
      </c>
      <c r="BO27" t="s">
        <v>19</v>
      </c>
      <c r="BP27">
        <v>28</v>
      </c>
      <c r="BQ27">
        <v>26</v>
      </c>
      <c r="BR27">
        <v>2</v>
      </c>
      <c r="BS27">
        <v>18</v>
      </c>
      <c r="BT27">
        <v>11</v>
      </c>
      <c r="BU27">
        <v>8</v>
      </c>
      <c r="BV27">
        <v>35</v>
      </c>
      <c r="BW27">
        <v>25</v>
      </c>
      <c r="BX27">
        <v>9</v>
      </c>
    </row>
    <row r="28" spans="1:76">
      <c r="A28" t="s">
        <v>744</v>
      </c>
      <c r="B28">
        <v>1020</v>
      </c>
      <c r="C28">
        <v>876</v>
      </c>
      <c r="D28">
        <v>144</v>
      </c>
      <c r="E28">
        <v>32</v>
      </c>
      <c r="F28">
        <v>32</v>
      </c>
      <c r="G28" t="s">
        <v>19</v>
      </c>
      <c r="H28">
        <v>7</v>
      </c>
      <c r="I28" t="s">
        <v>19</v>
      </c>
      <c r="J28">
        <v>7</v>
      </c>
      <c r="K28">
        <v>1</v>
      </c>
      <c r="L28">
        <v>0</v>
      </c>
      <c r="M28">
        <v>0</v>
      </c>
      <c r="N28">
        <v>38</v>
      </c>
      <c r="O28">
        <v>38</v>
      </c>
      <c r="P28" t="s">
        <v>19</v>
      </c>
      <c r="Q28">
        <v>12</v>
      </c>
      <c r="R28">
        <v>12</v>
      </c>
      <c r="S28" t="s">
        <v>19</v>
      </c>
      <c r="T28">
        <v>47</v>
      </c>
      <c r="U28">
        <v>38</v>
      </c>
      <c r="V28">
        <v>9</v>
      </c>
      <c r="W28">
        <v>40</v>
      </c>
      <c r="X28">
        <v>32</v>
      </c>
      <c r="Y28">
        <v>8</v>
      </c>
      <c r="Z28">
        <v>701</v>
      </c>
      <c r="AA28">
        <v>613</v>
      </c>
      <c r="AB28">
        <v>88</v>
      </c>
      <c r="AC28">
        <v>399</v>
      </c>
      <c r="AD28">
        <v>373</v>
      </c>
      <c r="AE28">
        <v>26</v>
      </c>
      <c r="AF28">
        <v>26</v>
      </c>
      <c r="AG28">
        <v>25</v>
      </c>
      <c r="AH28">
        <v>1</v>
      </c>
      <c r="AI28">
        <v>10</v>
      </c>
      <c r="AJ28">
        <v>10</v>
      </c>
      <c r="AK28">
        <v>0</v>
      </c>
      <c r="AL28">
        <v>1</v>
      </c>
      <c r="AM28">
        <v>0</v>
      </c>
      <c r="AN28">
        <v>0</v>
      </c>
      <c r="AO28">
        <v>22</v>
      </c>
      <c r="AP28">
        <v>17</v>
      </c>
      <c r="AQ28">
        <v>5</v>
      </c>
      <c r="AR28">
        <v>2</v>
      </c>
      <c r="AS28">
        <v>1</v>
      </c>
      <c r="AT28">
        <v>0</v>
      </c>
      <c r="AU28">
        <v>2</v>
      </c>
      <c r="AV28">
        <v>2</v>
      </c>
      <c r="AW28">
        <v>0</v>
      </c>
      <c r="AX28">
        <v>0</v>
      </c>
      <c r="AY28">
        <v>0</v>
      </c>
      <c r="AZ28" t="s">
        <v>19</v>
      </c>
      <c r="BA28">
        <v>6</v>
      </c>
      <c r="BB28">
        <v>4</v>
      </c>
      <c r="BC28">
        <v>2</v>
      </c>
      <c r="BD28">
        <v>8</v>
      </c>
      <c r="BE28">
        <v>6</v>
      </c>
      <c r="BF28">
        <v>2</v>
      </c>
      <c r="BG28">
        <v>2</v>
      </c>
      <c r="BH28">
        <v>2</v>
      </c>
      <c r="BI28" t="s">
        <v>19</v>
      </c>
      <c r="BJ28">
        <v>1</v>
      </c>
      <c r="BK28">
        <v>1</v>
      </c>
      <c r="BL28">
        <v>0</v>
      </c>
      <c r="BM28" t="s">
        <v>19</v>
      </c>
      <c r="BN28" t="s">
        <v>19</v>
      </c>
      <c r="BO28" t="s">
        <v>19</v>
      </c>
      <c r="BP28">
        <v>35</v>
      </c>
      <c r="BQ28">
        <v>34</v>
      </c>
      <c r="BR28">
        <v>1</v>
      </c>
      <c r="BS28">
        <v>27</v>
      </c>
      <c r="BT28">
        <v>17</v>
      </c>
      <c r="BU28">
        <v>10</v>
      </c>
      <c r="BV28">
        <v>35</v>
      </c>
      <c r="BW28">
        <v>20</v>
      </c>
      <c r="BX28">
        <v>15</v>
      </c>
    </row>
    <row r="29" spans="1:76">
      <c r="A29" t="s">
        <v>743</v>
      </c>
      <c r="B29">
        <v>760</v>
      </c>
      <c r="C29">
        <v>610</v>
      </c>
      <c r="D29">
        <v>151</v>
      </c>
      <c r="E29">
        <v>26</v>
      </c>
      <c r="F29">
        <v>26</v>
      </c>
      <c r="G29" t="s">
        <v>19</v>
      </c>
      <c r="H29">
        <v>6</v>
      </c>
      <c r="I29">
        <v>1</v>
      </c>
      <c r="J29">
        <v>5</v>
      </c>
      <c r="K29">
        <v>1</v>
      </c>
      <c r="L29" t="s">
        <v>19</v>
      </c>
      <c r="M29">
        <v>1</v>
      </c>
      <c r="N29">
        <v>29</v>
      </c>
      <c r="O29">
        <v>29</v>
      </c>
      <c r="P29">
        <v>0</v>
      </c>
      <c r="Q29">
        <v>6</v>
      </c>
      <c r="R29">
        <v>6</v>
      </c>
      <c r="S29">
        <v>0</v>
      </c>
      <c r="T29">
        <v>35</v>
      </c>
      <c r="U29">
        <v>26</v>
      </c>
      <c r="V29">
        <v>9</v>
      </c>
      <c r="W29">
        <v>28</v>
      </c>
      <c r="X29">
        <v>19</v>
      </c>
      <c r="Y29">
        <v>9</v>
      </c>
      <c r="Z29">
        <v>497</v>
      </c>
      <c r="AA29">
        <v>396</v>
      </c>
      <c r="AB29">
        <v>101</v>
      </c>
      <c r="AC29">
        <v>225</v>
      </c>
      <c r="AD29">
        <v>196</v>
      </c>
      <c r="AE29">
        <v>29</v>
      </c>
      <c r="AF29">
        <v>22</v>
      </c>
      <c r="AG29">
        <v>21</v>
      </c>
      <c r="AH29">
        <v>2</v>
      </c>
      <c r="AI29">
        <v>8</v>
      </c>
      <c r="AJ29">
        <v>7</v>
      </c>
      <c r="AK29">
        <v>1</v>
      </c>
      <c r="AL29">
        <v>3</v>
      </c>
      <c r="AM29">
        <v>1</v>
      </c>
      <c r="AN29">
        <v>2</v>
      </c>
      <c r="AO29">
        <v>18</v>
      </c>
      <c r="AP29">
        <v>14</v>
      </c>
      <c r="AQ29">
        <v>4</v>
      </c>
      <c r="AR29" t="s">
        <v>19</v>
      </c>
      <c r="AS29" t="s">
        <v>19</v>
      </c>
      <c r="AT29" t="s">
        <v>19</v>
      </c>
      <c r="AU29">
        <v>1</v>
      </c>
      <c r="AV29">
        <v>1</v>
      </c>
      <c r="AW29" t="s">
        <v>19</v>
      </c>
      <c r="AX29">
        <v>0</v>
      </c>
      <c r="AY29" t="s">
        <v>19</v>
      </c>
      <c r="AZ29">
        <v>0</v>
      </c>
      <c r="BA29">
        <v>12</v>
      </c>
      <c r="BB29">
        <v>9</v>
      </c>
      <c r="BC29">
        <v>3</v>
      </c>
      <c r="BD29">
        <v>5</v>
      </c>
      <c r="BE29">
        <v>4</v>
      </c>
      <c r="BF29">
        <v>1</v>
      </c>
      <c r="BG29">
        <v>0</v>
      </c>
      <c r="BH29">
        <v>0</v>
      </c>
      <c r="BI29" t="s">
        <v>19</v>
      </c>
      <c r="BJ29">
        <v>0</v>
      </c>
      <c r="BK29">
        <v>0</v>
      </c>
      <c r="BL29" t="s">
        <v>19</v>
      </c>
      <c r="BM29">
        <v>1</v>
      </c>
      <c r="BN29">
        <v>1</v>
      </c>
      <c r="BO29" t="s">
        <v>19</v>
      </c>
      <c r="BP29">
        <v>31</v>
      </c>
      <c r="BQ29">
        <v>30</v>
      </c>
      <c r="BR29">
        <v>1</v>
      </c>
      <c r="BS29">
        <v>16</v>
      </c>
      <c r="BT29">
        <v>11</v>
      </c>
      <c r="BU29">
        <v>5</v>
      </c>
      <c r="BV29">
        <v>40</v>
      </c>
      <c r="BW29">
        <v>29</v>
      </c>
      <c r="BX29">
        <v>12</v>
      </c>
    </row>
    <row r="30" spans="1:76">
      <c r="A30" t="s">
        <v>742</v>
      </c>
      <c r="B30">
        <v>722</v>
      </c>
      <c r="C30">
        <v>626</v>
      </c>
      <c r="D30">
        <v>97</v>
      </c>
      <c r="E30">
        <v>21</v>
      </c>
      <c r="F30">
        <v>21</v>
      </c>
      <c r="G30">
        <v>0</v>
      </c>
      <c r="H30">
        <v>6</v>
      </c>
      <c r="I30">
        <v>0</v>
      </c>
      <c r="J30">
        <v>6</v>
      </c>
      <c r="K30">
        <v>0</v>
      </c>
      <c r="L30" t="s">
        <v>19</v>
      </c>
      <c r="M30">
        <v>0</v>
      </c>
      <c r="N30">
        <v>30</v>
      </c>
      <c r="O30">
        <v>29</v>
      </c>
      <c r="P30">
        <v>1</v>
      </c>
      <c r="Q30">
        <v>6</v>
      </c>
      <c r="R30">
        <v>6</v>
      </c>
      <c r="S30">
        <v>0</v>
      </c>
      <c r="T30">
        <v>35</v>
      </c>
      <c r="U30">
        <v>30</v>
      </c>
      <c r="V30">
        <v>5</v>
      </c>
      <c r="W30">
        <v>19</v>
      </c>
      <c r="X30">
        <v>15</v>
      </c>
      <c r="Y30">
        <v>5</v>
      </c>
      <c r="Z30">
        <v>527</v>
      </c>
      <c r="AA30">
        <v>461</v>
      </c>
      <c r="AB30">
        <v>67</v>
      </c>
      <c r="AC30">
        <v>255</v>
      </c>
      <c r="AD30">
        <v>235</v>
      </c>
      <c r="AE30">
        <v>21</v>
      </c>
      <c r="AF30">
        <v>9</v>
      </c>
      <c r="AG30">
        <v>9</v>
      </c>
      <c r="AH30">
        <v>0</v>
      </c>
      <c r="AI30">
        <v>5</v>
      </c>
      <c r="AJ30">
        <v>5</v>
      </c>
      <c r="AK30">
        <v>0</v>
      </c>
      <c r="AL30">
        <v>1</v>
      </c>
      <c r="AM30" t="s">
        <v>19</v>
      </c>
      <c r="AN30">
        <v>1</v>
      </c>
      <c r="AO30">
        <v>8</v>
      </c>
      <c r="AP30">
        <v>6</v>
      </c>
      <c r="AQ30">
        <v>3</v>
      </c>
      <c r="AR30">
        <v>0</v>
      </c>
      <c r="AS30">
        <v>0</v>
      </c>
      <c r="AT30">
        <v>0</v>
      </c>
      <c r="AU30">
        <v>0</v>
      </c>
      <c r="AV30">
        <v>0</v>
      </c>
      <c r="AW30" t="s">
        <v>19</v>
      </c>
      <c r="AX30" t="s">
        <v>19</v>
      </c>
      <c r="AY30" t="s">
        <v>19</v>
      </c>
      <c r="AZ30" t="s">
        <v>19</v>
      </c>
      <c r="BA30">
        <v>4</v>
      </c>
      <c r="BB30">
        <v>3</v>
      </c>
      <c r="BC30">
        <v>1</v>
      </c>
      <c r="BD30">
        <v>3</v>
      </c>
      <c r="BE30">
        <v>2</v>
      </c>
      <c r="BF30">
        <v>1</v>
      </c>
      <c r="BG30" t="s">
        <v>19</v>
      </c>
      <c r="BH30" t="s">
        <v>19</v>
      </c>
      <c r="BI30" t="s">
        <v>19</v>
      </c>
      <c r="BJ30">
        <v>1</v>
      </c>
      <c r="BK30">
        <v>1</v>
      </c>
      <c r="BL30" t="s">
        <v>19</v>
      </c>
      <c r="BM30" t="s">
        <v>19</v>
      </c>
      <c r="BN30" t="s">
        <v>19</v>
      </c>
      <c r="BO30" t="s">
        <v>19</v>
      </c>
      <c r="BP30">
        <v>25</v>
      </c>
      <c r="BQ30">
        <v>24</v>
      </c>
      <c r="BR30">
        <v>0</v>
      </c>
      <c r="BS30">
        <v>6</v>
      </c>
      <c r="BT30">
        <v>6</v>
      </c>
      <c r="BU30">
        <v>1</v>
      </c>
      <c r="BV30">
        <v>29</v>
      </c>
      <c r="BW30">
        <v>20</v>
      </c>
      <c r="BX30">
        <v>9</v>
      </c>
    </row>
    <row r="31" spans="1:76">
      <c r="A31" t="s">
        <v>741</v>
      </c>
      <c r="B31">
        <v>2233</v>
      </c>
      <c r="C31">
        <v>1812</v>
      </c>
      <c r="D31">
        <v>421</v>
      </c>
      <c r="E31">
        <v>64</v>
      </c>
      <c r="F31">
        <v>64</v>
      </c>
      <c r="G31" t="s">
        <v>19</v>
      </c>
      <c r="H31">
        <v>17</v>
      </c>
      <c r="I31">
        <v>1</v>
      </c>
      <c r="J31">
        <v>15</v>
      </c>
      <c r="K31">
        <v>2</v>
      </c>
      <c r="L31" t="s">
        <v>19</v>
      </c>
      <c r="M31">
        <v>2</v>
      </c>
      <c r="N31">
        <v>90</v>
      </c>
      <c r="O31">
        <v>86</v>
      </c>
      <c r="P31">
        <v>3</v>
      </c>
      <c r="Q31">
        <v>28</v>
      </c>
      <c r="R31">
        <v>27</v>
      </c>
      <c r="S31">
        <v>1</v>
      </c>
      <c r="T31">
        <v>120</v>
      </c>
      <c r="U31">
        <v>99</v>
      </c>
      <c r="V31">
        <v>21</v>
      </c>
      <c r="W31">
        <v>62</v>
      </c>
      <c r="X31">
        <v>46</v>
      </c>
      <c r="Y31">
        <v>16</v>
      </c>
      <c r="Z31">
        <v>1539</v>
      </c>
      <c r="AA31">
        <v>1270</v>
      </c>
      <c r="AB31">
        <v>269</v>
      </c>
      <c r="AC31">
        <v>666</v>
      </c>
      <c r="AD31">
        <v>580</v>
      </c>
      <c r="AE31">
        <v>86</v>
      </c>
      <c r="AF31">
        <v>57</v>
      </c>
      <c r="AG31">
        <v>52</v>
      </c>
      <c r="AH31">
        <v>4</v>
      </c>
      <c r="AI31">
        <v>14</v>
      </c>
      <c r="AJ31">
        <v>11</v>
      </c>
      <c r="AK31">
        <v>3</v>
      </c>
      <c r="AL31">
        <v>1</v>
      </c>
      <c r="AM31">
        <v>0</v>
      </c>
      <c r="AN31">
        <v>1</v>
      </c>
      <c r="AO31">
        <v>33</v>
      </c>
      <c r="AP31">
        <v>26</v>
      </c>
      <c r="AQ31">
        <v>7</v>
      </c>
      <c r="AR31">
        <v>2</v>
      </c>
      <c r="AS31">
        <v>2</v>
      </c>
      <c r="AT31">
        <v>0</v>
      </c>
      <c r="AU31">
        <v>2</v>
      </c>
      <c r="AV31">
        <v>2</v>
      </c>
      <c r="AW31">
        <v>0</v>
      </c>
      <c r="AX31">
        <v>1</v>
      </c>
      <c r="AY31">
        <v>1</v>
      </c>
      <c r="AZ31">
        <v>0</v>
      </c>
      <c r="BA31">
        <v>12</v>
      </c>
      <c r="BB31">
        <v>9</v>
      </c>
      <c r="BC31">
        <v>3</v>
      </c>
      <c r="BD31">
        <v>13</v>
      </c>
      <c r="BE31">
        <v>10</v>
      </c>
      <c r="BF31">
        <v>3</v>
      </c>
      <c r="BG31">
        <v>2</v>
      </c>
      <c r="BH31">
        <v>2</v>
      </c>
      <c r="BI31">
        <v>0</v>
      </c>
      <c r="BJ31">
        <v>0</v>
      </c>
      <c r="BK31" t="s">
        <v>19</v>
      </c>
      <c r="BL31">
        <v>0</v>
      </c>
      <c r="BM31" t="s">
        <v>19</v>
      </c>
      <c r="BN31" t="s">
        <v>19</v>
      </c>
      <c r="BO31" t="s">
        <v>19</v>
      </c>
      <c r="BP31">
        <v>75</v>
      </c>
      <c r="BQ31">
        <v>68</v>
      </c>
      <c r="BR31">
        <v>7</v>
      </c>
      <c r="BS31">
        <v>77</v>
      </c>
      <c r="BT31">
        <v>43</v>
      </c>
      <c r="BU31">
        <v>34</v>
      </c>
      <c r="BV31">
        <v>85</v>
      </c>
      <c r="BW31">
        <v>46</v>
      </c>
      <c r="BX31">
        <v>38</v>
      </c>
    </row>
    <row r="32" spans="1:76">
      <c r="A32" t="s">
        <v>740</v>
      </c>
      <c r="B32">
        <v>743</v>
      </c>
      <c r="C32">
        <v>635</v>
      </c>
      <c r="D32">
        <v>109</v>
      </c>
      <c r="E32">
        <v>30</v>
      </c>
      <c r="F32">
        <v>30</v>
      </c>
      <c r="G32" t="s">
        <v>19</v>
      </c>
      <c r="H32">
        <v>6</v>
      </c>
      <c r="I32">
        <v>0</v>
      </c>
      <c r="J32">
        <v>6</v>
      </c>
      <c r="K32">
        <v>0</v>
      </c>
      <c r="L32">
        <v>0</v>
      </c>
      <c r="M32" t="s">
        <v>19</v>
      </c>
      <c r="N32">
        <v>33</v>
      </c>
      <c r="O32">
        <v>32</v>
      </c>
      <c r="P32">
        <v>1</v>
      </c>
      <c r="Q32">
        <v>8</v>
      </c>
      <c r="R32">
        <v>7</v>
      </c>
      <c r="S32">
        <v>1</v>
      </c>
      <c r="T32">
        <v>37</v>
      </c>
      <c r="U32">
        <v>28</v>
      </c>
      <c r="V32">
        <v>9</v>
      </c>
      <c r="W32">
        <v>28</v>
      </c>
      <c r="X32">
        <v>22</v>
      </c>
      <c r="Y32">
        <v>6</v>
      </c>
      <c r="Z32">
        <v>454</v>
      </c>
      <c r="AA32">
        <v>408</v>
      </c>
      <c r="AB32">
        <v>46</v>
      </c>
      <c r="AC32">
        <v>216</v>
      </c>
      <c r="AD32">
        <v>202</v>
      </c>
      <c r="AE32">
        <v>14</v>
      </c>
      <c r="AF32">
        <v>22</v>
      </c>
      <c r="AG32">
        <v>22</v>
      </c>
      <c r="AH32">
        <v>0</v>
      </c>
      <c r="AI32">
        <v>6</v>
      </c>
      <c r="AJ32">
        <v>5</v>
      </c>
      <c r="AK32">
        <v>1</v>
      </c>
      <c r="AL32">
        <v>1</v>
      </c>
      <c r="AM32" t="s">
        <v>19</v>
      </c>
      <c r="AN32">
        <v>1</v>
      </c>
      <c r="AO32">
        <v>14</v>
      </c>
      <c r="AP32">
        <v>13</v>
      </c>
      <c r="AQ32">
        <v>1</v>
      </c>
      <c r="AR32">
        <v>3</v>
      </c>
      <c r="AS32">
        <v>3</v>
      </c>
      <c r="AT32" t="s">
        <v>19</v>
      </c>
      <c r="AU32">
        <v>2</v>
      </c>
      <c r="AV32">
        <v>2</v>
      </c>
      <c r="AW32" t="s">
        <v>19</v>
      </c>
      <c r="AX32" t="s">
        <v>19</v>
      </c>
      <c r="AY32" t="s">
        <v>19</v>
      </c>
      <c r="AZ32" t="s">
        <v>19</v>
      </c>
      <c r="BA32">
        <v>4</v>
      </c>
      <c r="BB32">
        <v>4</v>
      </c>
      <c r="BC32">
        <v>1</v>
      </c>
      <c r="BD32">
        <v>5</v>
      </c>
      <c r="BE32">
        <v>4</v>
      </c>
      <c r="BF32">
        <v>0</v>
      </c>
      <c r="BG32">
        <v>1</v>
      </c>
      <c r="BH32">
        <v>1</v>
      </c>
      <c r="BI32" t="s">
        <v>19</v>
      </c>
      <c r="BJ32" t="s">
        <v>19</v>
      </c>
      <c r="BK32" t="s">
        <v>19</v>
      </c>
      <c r="BL32" t="s">
        <v>19</v>
      </c>
      <c r="BM32" t="s">
        <v>19</v>
      </c>
      <c r="BN32" t="s">
        <v>19</v>
      </c>
      <c r="BO32" t="s">
        <v>19</v>
      </c>
      <c r="BP32">
        <v>27</v>
      </c>
      <c r="BQ32">
        <v>27</v>
      </c>
      <c r="BR32">
        <v>0</v>
      </c>
      <c r="BS32">
        <v>44</v>
      </c>
      <c r="BT32">
        <v>29</v>
      </c>
      <c r="BU32">
        <v>15</v>
      </c>
      <c r="BV32">
        <v>41</v>
      </c>
      <c r="BW32">
        <v>18</v>
      </c>
      <c r="BX32">
        <v>22</v>
      </c>
    </row>
    <row r="33" spans="1:76">
      <c r="A33" t="s">
        <v>739</v>
      </c>
      <c r="B33">
        <v>477</v>
      </c>
      <c r="C33">
        <v>390</v>
      </c>
      <c r="D33">
        <v>88</v>
      </c>
      <c r="E33">
        <v>14</v>
      </c>
      <c r="F33">
        <v>14</v>
      </c>
      <c r="G33" t="s">
        <v>19</v>
      </c>
      <c r="H33">
        <v>3</v>
      </c>
      <c r="I33">
        <v>0</v>
      </c>
      <c r="J33">
        <v>3</v>
      </c>
      <c r="K33">
        <v>0</v>
      </c>
      <c r="L33" t="s">
        <v>19</v>
      </c>
      <c r="M33">
        <v>0</v>
      </c>
      <c r="N33">
        <v>19</v>
      </c>
      <c r="O33">
        <v>19</v>
      </c>
      <c r="P33" t="s">
        <v>19</v>
      </c>
      <c r="Q33">
        <v>7</v>
      </c>
      <c r="R33">
        <v>7</v>
      </c>
      <c r="S33" t="s">
        <v>19</v>
      </c>
      <c r="T33">
        <v>33</v>
      </c>
      <c r="U33">
        <v>27</v>
      </c>
      <c r="V33">
        <v>6</v>
      </c>
      <c r="W33">
        <v>10</v>
      </c>
      <c r="X33">
        <v>9</v>
      </c>
      <c r="Y33">
        <v>1</v>
      </c>
      <c r="Z33">
        <v>318</v>
      </c>
      <c r="AA33">
        <v>265</v>
      </c>
      <c r="AB33">
        <v>53</v>
      </c>
      <c r="AC33">
        <v>166</v>
      </c>
      <c r="AD33">
        <v>156</v>
      </c>
      <c r="AE33">
        <v>11</v>
      </c>
      <c r="AF33">
        <v>16</v>
      </c>
      <c r="AG33">
        <v>16</v>
      </c>
      <c r="AH33" t="s">
        <v>19</v>
      </c>
      <c r="AI33">
        <v>1</v>
      </c>
      <c r="AJ33">
        <v>1</v>
      </c>
      <c r="AK33" t="s">
        <v>19</v>
      </c>
      <c r="AL33">
        <v>0</v>
      </c>
      <c r="AM33" t="s">
        <v>19</v>
      </c>
      <c r="AN33">
        <v>0</v>
      </c>
      <c r="AO33">
        <v>6</v>
      </c>
      <c r="AP33">
        <v>5</v>
      </c>
      <c r="AQ33">
        <v>1</v>
      </c>
      <c r="AR33">
        <v>1</v>
      </c>
      <c r="AS33">
        <v>1</v>
      </c>
      <c r="AT33" t="s">
        <v>19</v>
      </c>
      <c r="AU33" t="s">
        <v>19</v>
      </c>
      <c r="AV33" t="s">
        <v>19</v>
      </c>
      <c r="AW33" t="s">
        <v>19</v>
      </c>
      <c r="AX33" t="s">
        <v>19</v>
      </c>
      <c r="AY33" t="s">
        <v>19</v>
      </c>
      <c r="AZ33" t="s">
        <v>19</v>
      </c>
      <c r="BA33">
        <v>4</v>
      </c>
      <c r="BB33">
        <v>4</v>
      </c>
      <c r="BC33">
        <v>1</v>
      </c>
      <c r="BD33">
        <v>1</v>
      </c>
      <c r="BE33">
        <v>1</v>
      </c>
      <c r="BF33">
        <v>0</v>
      </c>
      <c r="BG33" t="s">
        <v>19</v>
      </c>
      <c r="BH33" t="s">
        <v>19</v>
      </c>
      <c r="BI33" t="s">
        <v>19</v>
      </c>
      <c r="BJ33" t="s">
        <v>19</v>
      </c>
      <c r="BK33" t="s">
        <v>19</v>
      </c>
      <c r="BL33" t="s">
        <v>19</v>
      </c>
      <c r="BM33" t="s">
        <v>19</v>
      </c>
      <c r="BN33" t="s">
        <v>19</v>
      </c>
      <c r="BO33" t="s">
        <v>19</v>
      </c>
      <c r="BP33">
        <v>17</v>
      </c>
      <c r="BQ33">
        <v>16</v>
      </c>
      <c r="BR33">
        <v>1</v>
      </c>
      <c r="BS33">
        <v>13</v>
      </c>
      <c r="BT33">
        <v>5</v>
      </c>
      <c r="BU33">
        <v>8</v>
      </c>
      <c r="BV33">
        <v>27</v>
      </c>
      <c r="BW33">
        <v>12</v>
      </c>
      <c r="BX33">
        <v>15</v>
      </c>
    </row>
    <row r="34" spans="1:76">
      <c r="A34" t="s">
        <v>738</v>
      </c>
      <c r="B34">
        <v>692</v>
      </c>
      <c r="C34">
        <v>581</v>
      </c>
      <c r="D34">
        <v>110</v>
      </c>
      <c r="E34">
        <v>16</v>
      </c>
      <c r="F34">
        <v>16</v>
      </c>
      <c r="G34">
        <v>0</v>
      </c>
      <c r="H34">
        <v>4</v>
      </c>
      <c r="I34">
        <v>0</v>
      </c>
      <c r="J34">
        <v>4</v>
      </c>
      <c r="K34">
        <v>0</v>
      </c>
      <c r="L34" t="s">
        <v>19</v>
      </c>
      <c r="M34">
        <v>0</v>
      </c>
      <c r="N34">
        <v>28</v>
      </c>
      <c r="O34">
        <v>28</v>
      </c>
      <c r="P34" t="s">
        <v>19</v>
      </c>
      <c r="Q34">
        <v>7</v>
      </c>
      <c r="R34">
        <v>7</v>
      </c>
      <c r="S34" t="s">
        <v>19</v>
      </c>
      <c r="T34">
        <v>37</v>
      </c>
      <c r="U34">
        <v>26</v>
      </c>
      <c r="V34">
        <v>10</v>
      </c>
      <c r="W34">
        <v>16</v>
      </c>
      <c r="X34">
        <v>10</v>
      </c>
      <c r="Y34">
        <v>7</v>
      </c>
      <c r="Z34">
        <v>462</v>
      </c>
      <c r="AA34">
        <v>390</v>
      </c>
      <c r="AB34">
        <v>72</v>
      </c>
      <c r="AC34">
        <v>210</v>
      </c>
      <c r="AD34">
        <v>191</v>
      </c>
      <c r="AE34">
        <v>19</v>
      </c>
      <c r="AF34">
        <v>19</v>
      </c>
      <c r="AG34">
        <v>17</v>
      </c>
      <c r="AH34">
        <v>1</v>
      </c>
      <c r="AI34">
        <v>6</v>
      </c>
      <c r="AJ34">
        <v>5</v>
      </c>
      <c r="AK34">
        <v>1</v>
      </c>
      <c r="AL34" t="s">
        <v>19</v>
      </c>
      <c r="AM34" t="s">
        <v>19</v>
      </c>
      <c r="AN34" t="s">
        <v>19</v>
      </c>
      <c r="AO34">
        <v>16</v>
      </c>
      <c r="AP34">
        <v>14</v>
      </c>
      <c r="AQ34">
        <v>2</v>
      </c>
      <c r="AR34">
        <v>0</v>
      </c>
      <c r="AS34">
        <v>0</v>
      </c>
      <c r="AT34" t="s">
        <v>19</v>
      </c>
      <c r="AU34">
        <v>2</v>
      </c>
      <c r="AV34">
        <v>2</v>
      </c>
      <c r="AW34" t="s">
        <v>19</v>
      </c>
      <c r="AX34" t="s">
        <v>19</v>
      </c>
      <c r="AY34" t="s">
        <v>19</v>
      </c>
      <c r="AZ34" t="s">
        <v>19</v>
      </c>
      <c r="BA34">
        <v>5</v>
      </c>
      <c r="BB34">
        <v>4</v>
      </c>
      <c r="BC34">
        <v>1</v>
      </c>
      <c r="BD34">
        <v>7</v>
      </c>
      <c r="BE34">
        <v>6</v>
      </c>
      <c r="BF34">
        <v>1</v>
      </c>
      <c r="BG34">
        <v>1</v>
      </c>
      <c r="BH34">
        <v>1</v>
      </c>
      <c r="BI34">
        <v>0</v>
      </c>
      <c r="BJ34">
        <v>1</v>
      </c>
      <c r="BK34">
        <v>1</v>
      </c>
      <c r="BL34" t="s">
        <v>19</v>
      </c>
      <c r="BM34" t="s">
        <v>19</v>
      </c>
      <c r="BN34" t="s">
        <v>19</v>
      </c>
      <c r="BO34" t="s">
        <v>19</v>
      </c>
      <c r="BP34">
        <v>25</v>
      </c>
      <c r="BQ34">
        <v>25</v>
      </c>
      <c r="BR34">
        <v>1</v>
      </c>
      <c r="BS34">
        <v>32</v>
      </c>
      <c r="BT34">
        <v>28</v>
      </c>
      <c r="BU34">
        <v>4</v>
      </c>
      <c r="BV34">
        <v>31</v>
      </c>
      <c r="BW34">
        <v>22</v>
      </c>
      <c r="BX34">
        <v>9</v>
      </c>
    </row>
    <row r="35" spans="1:76">
      <c r="A35" t="s">
        <v>737</v>
      </c>
      <c r="B35">
        <v>1820</v>
      </c>
      <c r="C35">
        <v>1501</v>
      </c>
      <c r="D35">
        <v>319</v>
      </c>
      <c r="E35">
        <v>57</v>
      </c>
      <c r="F35">
        <v>57</v>
      </c>
      <c r="G35">
        <v>1</v>
      </c>
      <c r="H35">
        <v>13</v>
      </c>
      <c r="I35">
        <v>2</v>
      </c>
      <c r="J35">
        <v>11</v>
      </c>
      <c r="K35">
        <v>1</v>
      </c>
      <c r="L35" t="s">
        <v>19</v>
      </c>
      <c r="M35">
        <v>1</v>
      </c>
      <c r="N35">
        <v>67</v>
      </c>
      <c r="O35">
        <v>66</v>
      </c>
      <c r="P35">
        <v>1</v>
      </c>
      <c r="Q35">
        <v>9</v>
      </c>
      <c r="R35">
        <v>9</v>
      </c>
      <c r="S35" t="s">
        <v>19</v>
      </c>
      <c r="T35">
        <v>93</v>
      </c>
      <c r="U35">
        <v>76</v>
      </c>
      <c r="V35">
        <v>17</v>
      </c>
      <c r="W35">
        <v>49</v>
      </c>
      <c r="X35">
        <v>37</v>
      </c>
      <c r="Y35">
        <v>12</v>
      </c>
      <c r="Z35">
        <v>1269</v>
      </c>
      <c r="AA35">
        <v>1032</v>
      </c>
      <c r="AB35">
        <v>237</v>
      </c>
      <c r="AC35">
        <v>580</v>
      </c>
      <c r="AD35">
        <v>524</v>
      </c>
      <c r="AE35">
        <v>56</v>
      </c>
      <c r="AF35">
        <v>58</v>
      </c>
      <c r="AG35">
        <v>57</v>
      </c>
      <c r="AH35">
        <v>1</v>
      </c>
      <c r="AI35">
        <v>9</v>
      </c>
      <c r="AJ35">
        <v>9</v>
      </c>
      <c r="AK35">
        <v>1</v>
      </c>
      <c r="AL35">
        <v>0</v>
      </c>
      <c r="AM35" t="s">
        <v>19</v>
      </c>
      <c r="AN35">
        <v>0</v>
      </c>
      <c r="AO35">
        <v>48</v>
      </c>
      <c r="AP35">
        <v>42</v>
      </c>
      <c r="AQ35">
        <v>6</v>
      </c>
      <c r="AR35">
        <v>3</v>
      </c>
      <c r="AS35">
        <v>2</v>
      </c>
      <c r="AT35">
        <v>1</v>
      </c>
      <c r="AU35" t="s">
        <v>19</v>
      </c>
      <c r="AV35" t="s">
        <v>19</v>
      </c>
      <c r="AW35" t="s">
        <v>19</v>
      </c>
      <c r="AX35" t="s">
        <v>19</v>
      </c>
      <c r="AY35" t="s">
        <v>19</v>
      </c>
      <c r="AZ35" t="s">
        <v>19</v>
      </c>
      <c r="BA35">
        <v>19</v>
      </c>
      <c r="BB35">
        <v>17</v>
      </c>
      <c r="BC35">
        <v>2</v>
      </c>
      <c r="BD35">
        <v>13</v>
      </c>
      <c r="BE35">
        <v>11</v>
      </c>
      <c r="BF35">
        <v>2</v>
      </c>
      <c r="BG35">
        <v>12</v>
      </c>
      <c r="BH35">
        <v>11</v>
      </c>
      <c r="BI35">
        <v>1</v>
      </c>
      <c r="BJ35">
        <v>1</v>
      </c>
      <c r="BK35">
        <v>1</v>
      </c>
      <c r="BL35" t="s">
        <v>19</v>
      </c>
      <c r="BM35">
        <v>1</v>
      </c>
      <c r="BN35">
        <v>1</v>
      </c>
      <c r="BO35" t="s">
        <v>19</v>
      </c>
      <c r="BP35">
        <v>60</v>
      </c>
      <c r="BQ35">
        <v>58</v>
      </c>
      <c r="BR35">
        <v>2</v>
      </c>
      <c r="BS35">
        <v>35</v>
      </c>
      <c r="BT35">
        <v>18</v>
      </c>
      <c r="BU35">
        <v>17</v>
      </c>
      <c r="BV35">
        <v>61</v>
      </c>
      <c r="BW35">
        <v>47</v>
      </c>
      <c r="BX35">
        <v>14</v>
      </c>
    </row>
    <row r="36" spans="1:76">
      <c r="A36" t="s">
        <v>736</v>
      </c>
      <c r="B36">
        <v>1650</v>
      </c>
      <c r="C36">
        <v>1346</v>
      </c>
      <c r="D36">
        <v>304</v>
      </c>
      <c r="E36">
        <v>50</v>
      </c>
      <c r="F36">
        <v>50</v>
      </c>
      <c r="G36" t="s">
        <v>19</v>
      </c>
      <c r="H36">
        <v>15</v>
      </c>
      <c r="I36">
        <v>6</v>
      </c>
      <c r="J36">
        <v>10</v>
      </c>
      <c r="K36">
        <v>1</v>
      </c>
      <c r="L36">
        <v>0</v>
      </c>
      <c r="M36">
        <v>1</v>
      </c>
      <c r="N36">
        <v>60</v>
      </c>
      <c r="O36">
        <v>58</v>
      </c>
      <c r="P36">
        <v>2</v>
      </c>
      <c r="Q36">
        <v>12</v>
      </c>
      <c r="R36">
        <v>12</v>
      </c>
      <c r="S36" t="s">
        <v>19</v>
      </c>
      <c r="T36">
        <v>82</v>
      </c>
      <c r="U36">
        <v>63</v>
      </c>
      <c r="V36">
        <v>19</v>
      </c>
      <c r="W36">
        <v>51</v>
      </c>
      <c r="X36">
        <v>42</v>
      </c>
      <c r="Y36">
        <v>9</v>
      </c>
      <c r="Z36">
        <v>1103</v>
      </c>
      <c r="AA36">
        <v>900</v>
      </c>
      <c r="AB36">
        <v>203</v>
      </c>
      <c r="AC36">
        <v>526</v>
      </c>
      <c r="AD36">
        <v>474</v>
      </c>
      <c r="AE36">
        <v>52</v>
      </c>
      <c r="AF36">
        <v>51</v>
      </c>
      <c r="AG36">
        <v>49</v>
      </c>
      <c r="AH36">
        <v>2</v>
      </c>
      <c r="AI36">
        <v>6</v>
      </c>
      <c r="AJ36">
        <v>6</v>
      </c>
      <c r="AK36">
        <v>0</v>
      </c>
      <c r="AL36">
        <v>1</v>
      </c>
      <c r="AM36">
        <v>1</v>
      </c>
      <c r="AN36">
        <v>1</v>
      </c>
      <c r="AO36">
        <v>38</v>
      </c>
      <c r="AP36">
        <v>32</v>
      </c>
      <c r="AQ36">
        <v>6</v>
      </c>
      <c r="AR36">
        <v>2</v>
      </c>
      <c r="AS36">
        <v>2</v>
      </c>
      <c r="AT36">
        <v>0</v>
      </c>
      <c r="AU36">
        <v>3</v>
      </c>
      <c r="AV36">
        <v>2</v>
      </c>
      <c r="AW36">
        <v>1</v>
      </c>
      <c r="AX36">
        <v>1</v>
      </c>
      <c r="AY36">
        <v>1</v>
      </c>
      <c r="AZ36" t="s">
        <v>19</v>
      </c>
      <c r="BA36">
        <v>16</v>
      </c>
      <c r="BB36">
        <v>13</v>
      </c>
      <c r="BC36">
        <v>2</v>
      </c>
      <c r="BD36">
        <v>15</v>
      </c>
      <c r="BE36">
        <v>13</v>
      </c>
      <c r="BF36">
        <v>2</v>
      </c>
      <c r="BG36">
        <v>1</v>
      </c>
      <c r="BH36">
        <v>1</v>
      </c>
      <c r="BI36" t="s">
        <v>19</v>
      </c>
      <c r="BJ36">
        <v>1</v>
      </c>
      <c r="BK36" t="s">
        <v>19</v>
      </c>
      <c r="BL36">
        <v>1</v>
      </c>
      <c r="BM36" t="s">
        <v>19</v>
      </c>
      <c r="BN36" t="s">
        <v>19</v>
      </c>
      <c r="BO36" t="s">
        <v>19</v>
      </c>
      <c r="BP36">
        <v>58</v>
      </c>
      <c r="BQ36">
        <v>56</v>
      </c>
      <c r="BR36">
        <v>1</v>
      </c>
      <c r="BS36">
        <v>56</v>
      </c>
      <c r="BT36">
        <v>35</v>
      </c>
      <c r="BU36">
        <v>21</v>
      </c>
      <c r="BV36">
        <v>78</v>
      </c>
      <c r="BW36">
        <v>48</v>
      </c>
      <c r="BX36">
        <v>30</v>
      </c>
    </row>
    <row r="37" spans="1:76">
      <c r="A37" t="s">
        <v>735</v>
      </c>
      <c r="B37">
        <v>128</v>
      </c>
      <c r="C37">
        <v>109</v>
      </c>
      <c r="D37">
        <v>19</v>
      </c>
      <c r="E37">
        <v>3</v>
      </c>
      <c r="F37">
        <v>3</v>
      </c>
      <c r="G37" t="s">
        <v>19</v>
      </c>
      <c r="H37">
        <v>1</v>
      </c>
      <c r="I37" t="s">
        <v>19</v>
      </c>
      <c r="J37">
        <v>1</v>
      </c>
      <c r="K37" t="s">
        <v>19</v>
      </c>
      <c r="L37" t="s">
        <v>19</v>
      </c>
      <c r="M37" t="s">
        <v>19</v>
      </c>
      <c r="N37">
        <v>6</v>
      </c>
      <c r="O37">
        <v>6</v>
      </c>
      <c r="P37" t="s">
        <v>19</v>
      </c>
      <c r="Q37">
        <v>1</v>
      </c>
      <c r="R37">
        <v>1</v>
      </c>
      <c r="S37" t="s">
        <v>19</v>
      </c>
      <c r="T37">
        <v>4</v>
      </c>
      <c r="U37">
        <v>3</v>
      </c>
      <c r="V37">
        <v>1</v>
      </c>
      <c r="W37">
        <v>3</v>
      </c>
      <c r="X37">
        <v>3</v>
      </c>
      <c r="Y37" t="s">
        <v>19</v>
      </c>
      <c r="Z37">
        <v>91</v>
      </c>
      <c r="AA37">
        <v>79</v>
      </c>
      <c r="AB37">
        <v>12</v>
      </c>
      <c r="AC37">
        <v>38</v>
      </c>
      <c r="AD37">
        <v>34</v>
      </c>
      <c r="AE37">
        <v>3</v>
      </c>
      <c r="AF37">
        <v>4</v>
      </c>
      <c r="AG37">
        <v>3</v>
      </c>
      <c r="AH37">
        <v>1</v>
      </c>
      <c r="AI37">
        <v>0</v>
      </c>
      <c r="AJ37">
        <v>0</v>
      </c>
      <c r="AK37" t="s">
        <v>19</v>
      </c>
      <c r="AL37" t="s">
        <v>19</v>
      </c>
      <c r="AM37" t="s">
        <v>19</v>
      </c>
      <c r="AN37" t="s">
        <v>19</v>
      </c>
      <c r="AO37">
        <v>4</v>
      </c>
      <c r="AP37">
        <v>3</v>
      </c>
      <c r="AQ37">
        <v>1</v>
      </c>
      <c r="AR37">
        <v>1</v>
      </c>
      <c r="AS37">
        <v>1</v>
      </c>
      <c r="AT37">
        <v>0</v>
      </c>
      <c r="AU37">
        <v>1</v>
      </c>
      <c r="AV37" t="s">
        <v>19</v>
      </c>
      <c r="AW37">
        <v>1</v>
      </c>
      <c r="AX37" t="s">
        <v>19</v>
      </c>
      <c r="AY37" t="s">
        <v>19</v>
      </c>
      <c r="AZ37" t="s">
        <v>19</v>
      </c>
      <c r="BA37">
        <v>1</v>
      </c>
      <c r="BB37">
        <v>1</v>
      </c>
      <c r="BC37" t="s">
        <v>19</v>
      </c>
      <c r="BD37" t="s">
        <v>19</v>
      </c>
      <c r="BE37" t="s">
        <v>19</v>
      </c>
      <c r="BF37" t="s">
        <v>19</v>
      </c>
      <c r="BG37" t="s">
        <v>19</v>
      </c>
      <c r="BH37" t="s">
        <v>19</v>
      </c>
      <c r="BI37" t="s">
        <v>19</v>
      </c>
      <c r="BJ37">
        <v>1</v>
      </c>
      <c r="BK37">
        <v>1</v>
      </c>
      <c r="BL37" t="s">
        <v>19</v>
      </c>
      <c r="BM37" t="s">
        <v>19</v>
      </c>
      <c r="BN37" t="s">
        <v>19</v>
      </c>
      <c r="BO37" t="s">
        <v>19</v>
      </c>
      <c r="BP37">
        <v>4</v>
      </c>
      <c r="BQ37">
        <v>4</v>
      </c>
      <c r="BR37">
        <v>0</v>
      </c>
      <c r="BS37">
        <v>5</v>
      </c>
      <c r="BT37">
        <v>3</v>
      </c>
      <c r="BU37">
        <v>2</v>
      </c>
      <c r="BV37">
        <v>3</v>
      </c>
      <c r="BW37">
        <v>2</v>
      </c>
      <c r="BX37">
        <v>1</v>
      </c>
    </row>
    <row r="38" spans="1:76">
      <c r="A38" t="s">
        <v>734</v>
      </c>
      <c r="B38">
        <v>391</v>
      </c>
      <c r="C38">
        <v>340</v>
      </c>
      <c r="D38">
        <v>51</v>
      </c>
      <c r="E38">
        <v>11</v>
      </c>
      <c r="F38">
        <v>11</v>
      </c>
      <c r="G38" t="s">
        <v>19</v>
      </c>
      <c r="H38">
        <v>3</v>
      </c>
      <c r="I38">
        <v>1</v>
      </c>
      <c r="J38">
        <v>3</v>
      </c>
      <c r="K38">
        <v>0</v>
      </c>
      <c r="L38" t="s">
        <v>19</v>
      </c>
      <c r="M38">
        <v>0</v>
      </c>
      <c r="N38">
        <v>12</v>
      </c>
      <c r="O38">
        <v>12</v>
      </c>
      <c r="P38" t="s">
        <v>19</v>
      </c>
      <c r="Q38">
        <v>3</v>
      </c>
      <c r="R38">
        <v>3</v>
      </c>
      <c r="S38" t="s">
        <v>19</v>
      </c>
      <c r="T38">
        <v>15</v>
      </c>
      <c r="U38">
        <v>15</v>
      </c>
      <c r="V38">
        <v>1</v>
      </c>
      <c r="W38">
        <v>14</v>
      </c>
      <c r="X38">
        <v>12</v>
      </c>
      <c r="Y38">
        <v>3</v>
      </c>
      <c r="Z38">
        <v>249</v>
      </c>
      <c r="AA38">
        <v>228</v>
      </c>
      <c r="AB38">
        <v>22</v>
      </c>
      <c r="AC38">
        <v>124</v>
      </c>
      <c r="AD38">
        <v>123</v>
      </c>
      <c r="AE38">
        <v>1</v>
      </c>
      <c r="AF38">
        <v>7</v>
      </c>
      <c r="AG38">
        <v>6</v>
      </c>
      <c r="AH38">
        <v>1</v>
      </c>
      <c r="AI38">
        <v>5</v>
      </c>
      <c r="AJ38">
        <v>5</v>
      </c>
      <c r="AK38" t="s">
        <v>19</v>
      </c>
      <c r="AL38">
        <v>1</v>
      </c>
      <c r="AM38">
        <v>1</v>
      </c>
      <c r="AN38" t="s">
        <v>19</v>
      </c>
      <c r="AO38">
        <v>6</v>
      </c>
      <c r="AP38">
        <v>4</v>
      </c>
      <c r="AQ38">
        <v>2</v>
      </c>
      <c r="AR38" t="s">
        <v>19</v>
      </c>
      <c r="AS38" t="s">
        <v>19</v>
      </c>
      <c r="AT38" t="s">
        <v>19</v>
      </c>
      <c r="AU38" t="s">
        <v>19</v>
      </c>
      <c r="AV38" t="s">
        <v>19</v>
      </c>
      <c r="AW38" t="s">
        <v>19</v>
      </c>
      <c r="AX38" t="s">
        <v>19</v>
      </c>
      <c r="AY38" t="s">
        <v>19</v>
      </c>
      <c r="AZ38" t="s">
        <v>19</v>
      </c>
      <c r="BA38">
        <v>1</v>
      </c>
      <c r="BB38">
        <v>0</v>
      </c>
      <c r="BC38">
        <v>1</v>
      </c>
      <c r="BD38">
        <v>4</v>
      </c>
      <c r="BE38">
        <v>3</v>
      </c>
      <c r="BF38">
        <v>1</v>
      </c>
      <c r="BG38" t="s">
        <v>19</v>
      </c>
      <c r="BH38" t="s">
        <v>19</v>
      </c>
      <c r="BI38" t="s">
        <v>19</v>
      </c>
      <c r="BJ38">
        <v>2</v>
      </c>
      <c r="BK38">
        <v>2</v>
      </c>
      <c r="BL38" t="s">
        <v>19</v>
      </c>
      <c r="BM38" t="s">
        <v>19</v>
      </c>
      <c r="BN38" t="s">
        <v>19</v>
      </c>
      <c r="BO38" t="s">
        <v>19</v>
      </c>
      <c r="BP38">
        <v>15</v>
      </c>
      <c r="BQ38">
        <v>14</v>
      </c>
      <c r="BR38">
        <v>1</v>
      </c>
      <c r="BS38">
        <v>24</v>
      </c>
      <c r="BT38">
        <v>19</v>
      </c>
      <c r="BU38">
        <v>4</v>
      </c>
      <c r="BV38">
        <v>27</v>
      </c>
      <c r="BW38">
        <v>12</v>
      </c>
      <c r="BX38">
        <v>15</v>
      </c>
    </row>
    <row r="39" spans="1:76">
      <c r="A39" t="s">
        <v>733</v>
      </c>
      <c r="B39">
        <v>138</v>
      </c>
      <c r="C39">
        <v>123</v>
      </c>
      <c r="D39">
        <v>15</v>
      </c>
      <c r="E39">
        <v>4</v>
      </c>
      <c r="F39">
        <v>4</v>
      </c>
      <c r="G39" t="s">
        <v>19</v>
      </c>
      <c r="H39">
        <v>1</v>
      </c>
      <c r="I39">
        <v>0</v>
      </c>
      <c r="J39">
        <v>1</v>
      </c>
      <c r="K39">
        <v>0</v>
      </c>
      <c r="L39" t="s">
        <v>19</v>
      </c>
      <c r="M39">
        <v>0</v>
      </c>
      <c r="N39">
        <v>6</v>
      </c>
      <c r="O39">
        <v>5</v>
      </c>
      <c r="P39">
        <v>1</v>
      </c>
      <c r="Q39">
        <v>2</v>
      </c>
      <c r="R39">
        <v>2</v>
      </c>
      <c r="S39" t="s">
        <v>19</v>
      </c>
      <c r="T39">
        <v>7</v>
      </c>
      <c r="U39">
        <v>6</v>
      </c>
      <c r="V39">
        <v>1</v>
      </c>
      <c r="W39">
        <v>2</v>
      </c>
      <c r="X39">
        <v>1</v>
      </c>
      <c r="Y39">
        <v>1</v>
      </c>
      <c r="Z39">
        <v>91</v>
      </c>
      <c r="AA39">
        <v>83</v>
      </c>
      <c r="AB39">
        <v>7</v>
      </c>
      <c r="AC39">
        <v>58</v>
      </c>
      <c r="AD39">
        <v>56</v>
      </c>
      <c r="AE39">
        <v>2</v>
      </c>
      <c r="AF39">
        <v>5</v>
      </c>
      <c r="AG39">
        <v>5</v>
      </c>
      <c r="AH39" t="s">
        <v>19</v>
      </c>
      <c r="AI39">
        <v>2</v>
      </c>
      <c r="AJ39">
        <v>2</v>
      </c>
      <c r="AK39" t="s">
        <v>19</v>
      </c>
      <c r="AL39">
        <v>2</v>
      </c>
      <c r="AM39">
        <v>1</v>
      </c>
      <c r="AN39">
        <v>1</v>
      </c>
      <c r="AO39">
        <v>2</v>
      </c>
      <c r="AP39">
        <v>2</v>
      </c>
      <c r="AQ39" t="s">
        <v>19</v>
      </c>
      <c r="AR39" t="s">
        <v>19</v>
      </c>
      <c r="AS39" t="s">
        <v>19</v>
      </c>
      <c r="AT39" t="s">
        <v>19</v>
      </c>
      <c r="AU39">
        <v>1</v>
      </c>
      <c r="AV39">
        <v>1</v>
      </c>
      <c r="AW39" t="s">
        <v>19</v>
      </c>
      <c r="AX39">
        <v>0</v>
      </c>
      <c r="AY39">
        <v>0</v>
      </c>
      <c r="AZ39" t="s">
        <v>19</v>
      </c>
      <c r="BA39">
        <v>0</v>
      </c>
      <c r="BB39">
        <v>0</v>
      </c>
      <c r="BC39" t="s">
        <v>19</v>
      </c>
      <c r="BD39">
        <v>1</v>
      </c>
      <c r="BE39">
        <v>1</v>
      </c>
      <c r="BF39" t="s">
        <v>19</v>
      </c>
      <c r="BG39" t="s">
        <v>19</v>
      </c>
      <c r="BH39" t="s">
        <v>19</v>
      </c>
      <c r="BI39" t="s">
        <v>19</v>
      </c>
      <c r="BJ39" t="s">
        <v>19</v>
      </c>
      <c r="BK39" t="s">
        <v>19</v>
      </c>
      <c r="BL39" t="s">
        <v>19</v>
      </c>
      <c r="BM39">
        <v>1</v>
      </c>
      <c r="BN39">
        <v>1</v>
      </c>
      <c r="BO39" t="s">
        <v>19</v>
      </c>
      <c r="BP39">
        <v>8</v>
      </c>
      <c r="BQ39">
        <v>7</v>
      </c>
      <c r="BR39">
        <v>1</v>
      </c>
      <c r="BS39">
        <v>4</v>
      </c>
      <c r="BT39">
        <v>3</v>
      </c>
      <c r="BU39">
        <v>1</v>
      </c>
      <c r="BV39">
        <v>5</v>
      </c>
      <c r="BW39">
        <v>2</v>
      </c>
      <c r="BX39">
        <v>3</v>
      </c>
    </row>
    <row r="40" spans="1:76">
      <c r="A40" t="s">
        <v>732</v>
      </c>
      <c r="B40">
        <v>414</v>
      </c>
      <c r="C40">
        <v>366</v>
      </c>
      <c r="D40">
        <v>48</v>
      </c>
      <c r="E40">
        <v>12</v>
      </c>
      <c r="F40">
        <v>12</v>
      </c>
      <c r="G40" t="s">
        <v>19</v>
      </c>
      <c r="H40">
        <v>3</v>
      </c>
      <c r="I40" t="s">
        <v>19</v>
      </c>
      <c r="J40">
        <v>3</v>
      </c>
      <c r="K40">
        <v>0</v>
      </c>
      <c r="L40" t="s">
        <v>19</v>
      </c>
      <c r="M40">
        <v>0</v>
      </c>
      <c r="N40">
        <v>13</v>
      </c>
      <c r="O40">
        <v>13</v>
      </c>
      <c r="P40" t="s">
        <v>19</v>
      </c>
      <c r="Q40">
        <v>5</v>
      </c>
      <c r="R40">
        <v>5</v>
      </c>
      <c r="S40" t="s">
        <v>19</v>
      </c>
      <c r="T40">
        <v>21</v>
      </c>
      <c r="U40">
        <v>18</v>
      </c>
      <c r="V40">
        <v>2</v>
      </c>
      <c r="W40">
        <v>14</v>
      </c>
      <c r="X40">
        <v>13</v>
      </c>
      <c r="Y40">
        <v>1</v>
      </c>
      <c r="Z40">
        <v>275</v>
      </c>
      <c r="AA40">
        <v>243</v>
      </c>
      <c r="AB40">
        <v>32</v>
      </c>
      <c r="AC40">
        <v>156</v>
      </c>
      <c r="AD40">
        <v>148</v>
      </c>
      <c r="AE40">
        <v>8</v>
      </c>
      <c r="AF40">
        <v>8</v>
      </c>
      <c r="AG40">
        <v>8</v>
      </c>
      <c r="AH40" t="s">
        <v>19</v>
      </c>
      <c r="AI40">
        <v>3</v>
      </c>
      <c r="AJ40">
        <v>3</v>
      </c>
      <c r="AK40">
        <v>0</v>
      </c>
      <c r="AL40">
        <v>1</v>
      </c>
      <c r="AM40">
        <v>1</v>
      </c>
      <c r="AN40" t="s">
        <v>19</v>
      </c>
      <c r="AO40">
        <v>9</v>
      </c>
      <c r="AP40">
        <v>8</v>
      </c>
      <c r="AQ40">
        <v>0</v>
      </c>
      <c r="AR40">
        <v>2</v>
      </c>
      <c r="AS40">
        <v>2</v>
      </c>
      <c r="AT40" t="s">
        <v>19</v>
      </c>
      <c r="AU40">
        <v>2</v>
      </c>
      <c r="AV40">
        <v>2</v>
      </c>
      <c r="AW40" t="s">
        <v>19</v>
      </c>
      <c r="AX40" t="s">
        <v>19</v>
      </c>
      <c r="AY40" t="s">
        <v>19</v>
      </c>
      <c r="AZ40" t="s">
        <v>19</v>
      </c>
      <c r="BA40">
        <v>2</v>
      </c>
      <c r="BB40">
        <v>2</v>
      </c>
      <c r="BC40">
        <v>0</v>
      </c>
      <c r="BD40">
        <v>3</v>
      </c>
      <c r="BE40">
        <v>3</v>
      </c>
      <c r="BF40">
        <v>0</v>
      </c>
      <c r="BG40" t="s">
        <v>19</v>
      </c>
      <c r="BH40" t="s">
        <v>19</v>
      </c>
      <c r="BI40" t="s">
        <v>19</v>
      </c>
      <c r="BJ40">
        <v>0</v>
      </c>
      <c r="BK40">
        <v>0</v>
      </c>
      <c r="BL40" t="s">
        <v>19</v>
      </c>
      <c r="BM40">
        <v>1</v>
      </c>
      <c r="BN40">
        <v>1</v>
      </c>
      <c r="BO40" t="s">
        <v>19</v>
      </c>
      <c r="BP40">
        <v>14</v>
      </c>
      <c r="BQ40">
        <v>14</v>
      </c>
      <c r="BR40" t="s">
        <v>19</v>
      </c>
      <c r="BS40">
        <v>18</v>
      </c>
      <c r="BT40">
        <v>14</v>
      </c>
      <c r="BU40">
        <v>4</v>
      </c>
      <c r="BV40">
        <v>23</v>
      </c>
      <c r="BW40">
        <v>18</v>
      </c>
      <c r="BX40">
        <v>5</v>
      </c>
    </row>
    <row r="41" spans="1:76">
      <c r="A41" t="s">
        <v>731</v>
      </c>
      <c r="B41">
        <v>1365</v>
      </c>
      <c r="C41">
        <v>1219</v>
      </c>
      <c r="D41">
        <v>146</v>
      </c>
      <c r="E41">
        <v>47</v>
      </c>
      <c r="F41">
        <v>47</v>
      </c>
      <c r="G41" t="s">
        <v>19</v>
      </c>
      <c r="H41">
        <v>10</v>
      </c>
      <c r="I41">
        <v>1</v>
      </c>
      <c r="J41">
        <v>9</v>
      </c>
      <c r="K41">
        <v>1</v>
      </c>
      <c r="L41" t="s">
        <v>19</v>
      </c>
      <c r="M41">
        <v>1</v>
      </c>
      <c r="N41">
        <v>54</v>
      </c>
      <c r="O41">
        <v>54</v>
      </c>
      <c r="P41" t="s">
        <v>19</v>
      </c>
      <c r="Q41">
        <v>14</v>
      </c>
      <c r="R41">
        <v>14</v>
      </c>
      <c r="S41" t="s">
        <v>19</v>
      </c>
      <c r="T41">
        <v>69</v>
      </c>
      <c r="U41">
        <v>55</v>
      </c>
      <c r="V41">
        <v>14</v>
      </c>
      <c r="W41">
        <v>56</v>
      </c>
      <c r="X41">
        <v>47</v>
      </c>
      <c r="Y41">
        <v>9</v>
      </c>
      <c r="Z41">
        <v>858</v>
      </c>
      <c r="AA41">
        <v>789</v>
      </c>
      <c r="AB41">
        <v>69</v>
      </c>
      <c r="AC41">
        <v>450</v>
      </c>
      <c r="AD41">
        <v>428</v>
      </c>
      <c r="AE41">
        <v>22</v>
      </c>
      <c r="AF41">
        <v>44</v>
      </c>
      <c r="AG41">
        <v>44</v>
      </c>
      <c r="AH41">
        <v>0</v>
      </c>
      <c r="AI41">
        <v>8</v>
      </c>
      <c r="AJ41">
        <v>8</v>
      </c>
      <c r="AK41">
        <v>0</v>
      </c>
      <c r="AL41">
        <v>2</v>
      </c>
      <c r="AM41">
        <v>2</v>
      </c>
      <c r="AN41">
        <v>0</v>
      </c>
      <c r="AO41">
        <v>25</v>
      </c>
      <c r="AP41">
        <v>22</v>
      </c>
      <c r="AQ41">
        <v>3</v>
      </c>
      <c r="AR41">
        <v>2</v>
      </c>
      <c r="AS41">
        <v>1</v>
      </c>
      <c r="AT41">
        <v>1</v>
      </c>
      <c r="AU41">
        <v>1</v>
      </c>
      <c r="AV41">
        <v>1</v>
      </c>
      <c r="AW41" t="s">
        <v>19</v>
      </c>
      <c r="AX41">
        <v>0</v>
      </c>
      <c r="AY41">
        <v>0</v>
      </c>
      <c r="AZ41" t="s">
        <v>19</v>
      </c>
      <c r="BA41">
        <v>10</v>
      </c>
      <c r="BB41">
        <v>9</v>
      </c>
      <c r="BC41">
        <v>1</v>
      </c>
      <c r="BD41">
        <v>10</v>
      </c>
      <c r="BE41">
        <v>9</v>
      </c>
      <c r="BF41">
        <v>1</v>
      </c>
      <c r="BG41">
        <v>1</v>
      </c>
      <c r="BH41">
        <v>1</v>
      </c>
      <c r="BI41" t="s">
        <v>19</v>
      </c>
      <c r="BJ41">
        <v>1</v>
      </c>
      <c r="BK41">
        <v>1</v>
      </c>
      <c r="BL41">
        <v>0</v>
      </c>
      <c r="BM41">
        <v>2</v>
      </c>
      <c r="BN41">
        <v>2</v>
      </c>
      <c r="BO41" t="s">
        <v>19</v>
      </c>
      <c r="BP41">
        <v>54</v>
      </c>
      <c r="BQ41">
        <v>53</v>
      </c>
      <c r="BR41">
        <v>0</v>
      </c>
      <c r="BS41">
        <v>68</v>
      </c>
      <c r="BT41">
        <v>48</v>
      </c>
      <c r="BU41">
        <v>20</v>
      </c>
      <c r="BV41">
        <v>67</v>
      </c>
      <c r="BW41">
        <v>47</v>
      </c>
      <c r="BX41">
        <v>20</v>
      </c>
    </row>
    <row r="42" spans="1:76">
      <c r="A42" t="s">
        <v>730</v>
      </c>
      <c r="B42">
        <v>1154</v>
      </c>
      <c r="C42">
        <v>1023</v>
      </c>
      <c r="D42">
        <v>132</v>
      </c>
      <c r="E42">
        <v>35</v>
      </c>
      <c r="F42">
        <v>34</v>
      </c>
      <c r="G42">
        <v>0</v>
      </c>
      <c r="H42">
        <v>8</v>
      </c>
      <c r="I42">
        <v>1</v>
      </c>
      <c r="J42">
        <v>7</v>
      </c>
      <c r="K42">
        <v>1</v>
      </c>
      <c r="L42" t="s">
        <v>19</v>
      </c>
      <c r="M42">
        <v>1</v>
      </c>
      <c r="N42">
        <v>49</v>
      </c>
      <c r="O42">
        <v>48</v>
      </c>
      <c r="P42">
        <v>1</v>
      </c>
      <c r="Q42">
        <v>16</v>
      </c>
      <c r="R42">
        <v>16</v>
      </c>
      <c r="S42" t="s">
        <v>19</v>
      </c>
      <c r="T42">
        <v>56</v>
      </c>
      <c r="U42">
        <v>49</v>
      </c>
      <c r="V42">
        <v>7</v>
      </c>
      <c r="W42">
        <v>55</v>
      </c>
      <c r="X42">
        <v>49</v>
      </c>
      <c r="Y42">
        <v>6</v>
      </c>
      <c r="Z42">
        <v>659</v>
      </c>
      <c r="AA42">
        <v>592</v>
      </c>
      <c r="AB42">
        <v>67</v>
      </c>
      <c r="AC42">
        <v>339</v>
      </c>
      <c r="AD42">
        <v>320</v>
      </c>
      <c r="AE42">
        <v>19</v>
      </c>
      <c r="AF42">
        <v>40</v>
      </c>
      <c r="AG42">
        <v>38</v>
      </c>
      <c r="AH42">
        <v>2</v>
      </c>
      <c r="AI42">
        <v>12</v>
      </c>
      <c r="AJ42">
        <v>11</v>
      </c>
      <c r="AK42">
        <v>1</v>
      </c>
      <c r="AL42">
        <v>2</v>
      </c>
      <c r="AM42">
        <v>0</v>
      </c>
      <c r="AN42">
        <v>2</v>
      </c>
      <c r="AO42">
        <v>30</v>
      </c>
      <c r="AP42">
        <v>28</v>
      </c>
      <c r="AQ42">
        <v>1</v>
      </c>
      <c r="AR42">
        <v>0</v>
      </c>
      <c r="AS42" t="s">
        <v>19</v>
      </c>
      <c r="AT42">
        <v>0</v>
      </c>
      <c r="AU42">
        <v>3</v>
      </c>
      <c r="AV42">
        <v>3</v>
      </c>
      <c r="AW42" t="s">
        <v>19</v>
      </c>
      <c r="AX42">
        <v>1</v>
      </c>
      <c r="AY42">
        <v>1</v>
      </c>
      <c r="AZ42" t="s">
        <v>19</v>
      </c>
      <c r="BA42">
        <v>12</v>
      </c>
      <c r="BB42">
        <v>12</v>
      </c>
      <c r="BC42">
        <v>1</v>
      </c>
      <c r="BD42">
        <v>12</v>
      </c>
      <c r="BE42">
        <v>11</v>
      </c>
      <c r="BF42">
        <v>1</v>
      </c>
      <c r="BG42">
        <v>1</v>
      </c>
      <c r="BH42">
        <v>1</v>
      </c>
      <c r="BI42" t="s">
        <v>19</v>
      </c>
      <c r="BJ42">
        <v>1</v>
      </c>
      <c r="BK42">
        <v>1</v>
      </c>
      <c r="BL42" t="s">
        <v>19</v>
      </c>
      <c r="BM42" t="s">
        <v>19</v>
      </c>
      <c r="BN42" t="s">
        <v>19</v>
      </c>
      <c r="BO42" t="s">
        <v>19</v>
      </c>
      <c r="BP42">
        <v>43</v>
      </c>
      <c r="BQ42">
        <v>42</v>
      </c>
      <c r="BR42">
        <v>1</v>
      </c>
      <c r="BS42">
        <v>87</v>
      </c>
      <c r="BT42">
        <v>64</v>
      </c>
      <c r="BU42">
        <v>23</v>
      </c>
      <c r="BV42">
        <v>80</v>
      </c>
      <c r="BW42">
        <v>64</v>
      </c>
      <c r="BX42">
        <v>16</v>
      </c>
    </row>
    <row r="43" spans="1:76">
      <c r="A43" t="s">
        <v>729</v>
      </c>
      <c r="B43">
        <v>976</v>
      </c>
      <c r="C43">
        <v>832</v>
      </c>
      <c r="D43">
        <v>144</v>
      </c>
      <c r="E43">
        <v>25</v>
      </c>
      <c r="F43">
        <v>25</v>
      </c>
      <c r="G43" t="s">
        <v>19</v>
      </c>
      <c r="H43">
        <v>8</v>
      </c>
      <c r="I43">
        <v>1</v>
      </c>
      <c r="J43">
        <v>6</v>
      </c>
      <c r="K43">
        <v>1</v>
      </c>
      <c r="L43" t="s">
        <v>19</v>
      </c>
      <c r="M43">
        <v>1</v>
      </c>
      <c r="N43">
        <v>39</v>
      </c>
      <c r="O43">
        <v>38</v>
      </c>
      <c r="P43">
        <v>1</v>
      </c>
      <c r="Q43">
        <v>11</v>
      </c>
      <c r="R43">
        <v>10</v>
      </c>
      <c r="S43">
        <v>1</v>
      </c>
      <c r="T43">
        <v>52</v>
      </c>
      <c r="U43">
        <v>45</v>
      </c>
      <c r="V43">
        <v>7</v>
      </c>
      <c r="W43">
        <v>47</v>
      </c>
      <c r="X43">
        <v>39</v>
      </c>
      <c r="Y43">
        <v>8</v>
      </c>
      <c r="Z43">
        <v>642</v>
      </c>
      <c r="AA43">
        <v>559</v>
      </c>
      <c r="AB43">
        <v>83</v>
      </c>
      <c r="AC43">
        <v>344</v>
      </c>
      <c r="AD43">
        <v>320</v>
      </c>
      <c r="AE43">
        <v>25</v>
      </c>
      <c r="AF43">
        <v>23</v>
      </c>
      <c r="AG43">
        <v>22</v>
      </c>
      <c r="AH43">
        <v>1</v>
      </c>
      <c r="AI43">
        <v>3</v>
      </c>
      <c r="AJ43">
        <v>3</v>
      </c>
      <c r="AK43" t="s">
        <v>19</v>
      </c>
      <c r="AL43">
        <v>1</v>
      </c>
      <c r="AM43" t="s">
        <v>19</v>
      </c>
      <c r="AN43">
        <v>1</v>
      </c>
      <c r="AO43">
        <v>18</v>
      </c>
      <c r="AP43">
        <v>14</v>
      </c>
      <c r="AQ43">
        <v>3</v>
      </c>
      <c r="AR43">
        <v>2</v>
      </c>
      <c r="AS43">
        <v>1</v>
      </c>
      <c r="AT43">
        <v>0</v>
      </c>
      <c r="AU43">
        <v>2</v>
      </c>
      <c r="AV43">
        <v>2</v>
      </c>
      <c r="AW43" t="s">
        <v>19</v>
      </c>
      <c r="AX43">
        <v>0</v>
      </c>
      <c r="AY43" t="s">
        <v>19</v>
      </c>
      <c r="AZ43">
        <v>0</v>
      </c>
      <c r="BA43">
        <v>6</v>
      </c>
      <c r="BB43">
        <v>4</v>
      </c>
      <c r="BC43">
        <v>2</v>
      </c>
      <c r="BD43">
        <v>8</v>
      </c>
      <c r="BE43">
        <v>7</v>
      </c>
      <c r="BF43">
        <v>1</v>
      </c>
      <c r="BG43" t="s">
        <v>19</v>
      </c>
      <c r="BH43" t="s">
        <v>19</v>
      </c>
      <c r="BI43" t="s">
        <v>19</v>
      </c>
      <c r="BJ43" t="s">
        <v>19</v>
      </c>
      <c r="BK43" t="s">
        <v>19</v>
      </c>
      <c r="BL43" t="s">
        <v>19</v>
      </c>
      <c r="BM43" t="s">
        <v>19</v>
      </c>
      <c r="BN43" t="s">
        <v>19</v>
      </c>
      <c r="BO43" t="s">
        <v>19</v>
      </c>
      <c r="BP43">
        <v>28</v>
      </c>
      <c r="BQ43">
        <v>27</v>
      </c>
      <c r="BR43">
        <v>1</v>
      </c>
      <c r="BS43">
        <v>38</v>
      </c>
      <c r="BT43">
        <v>21</v>
      </c>
      <c r="BU43">
        <v>17</v>
      </c>
      <c r="BV43">
        <v>52</v>
      </c>
      <c r="BW43">
        <v>37</v>
      </c>
      <c r="BX43">
        <v>15</v>
      </c>
    </row>
    <row r="44" spans="1:76">
      <c r="A44" t="s">
        <v>728</v>
      </c>
      <c r="B44">
        <v>142</v>
      </c>
      <c r="C44">
        <v>124</v>
      </c>
      <c r="D44">
        <v>18</v>
      </c>
      <c r="E44">
        <v>4</v>
      </c>
      <c r="F44">
        <v>4</v>
      </c>
      <c r="G44" t="s">
        <v>19</v>
      </c>
      <c r="H44">
        <v>1</v>
      </c>
      <c r="I44">
        <v>0</v>
      </c>
      <c r="J44">
        <v>1</v>
      </c>
      <c r="K44" t="s">
        <v>19</v>
      </c>
      <c r="L44" t="s">
        <v>19</v>
      </c>
      <c r="M44" t="s">
        <v>19</v>
      </c>
      <c r="N44">
        <v>5</v>
      </c>
      <c r="O44">
        <v>5</v>
      </c>
      <c r="P44" t="s">
        <v>19</v>
      </c>
      <c r="Q44">
        <v>1</v>
      </c>
      <c r="R44">
        <v>1</v>
      </c>
      <c r="S44" t="s">
        <v>19</v>
      </c>
      <c r="T44">
        <v>6</v>
      </c>
      <c r="U44">
        <v>5</v>
      </c>
      <c r="V44">
        <v>2</v>
      </c>
      <c r="W44">
        <v>5</v>
      </c>
      <c r="X44">
        <v>5</v>
      </c>
      <c r="Y44">
        <v>0</v>
      </c>
      <c r="Z44">
        <v>97</v>
      </c>
      <c r="AA44">
        <v>87</v>
      </c>
      <c r="AB44">
        <v>10</v>
      </c>
      <c r="AC44">
        <v>45</v>
      </c>
      <c r="AD44">
        <v>43</v>
      </c>
      <c r="AE44">
        <v>2</v>
      </c>
      <c r="AF44">
        <v>4</v>
      </c>
      <c r="AG44">
        <v>4</v>
      </c>
      <c r="AH44" t="s">
        <v>19</v>
      </c>
      <c r="AI44">
        <v>0</v>
      </c>
      <c r="AJ44">
        <v>0</v>
      </c>
      <c r="AK44" t="s">
        <v>19</v>
      </c>
      <c r="AL44" t="s">
        <v>19</v>
      </c>
      <c r="AM44" t="s">
        <v>19</v>
      </c>
      <c r="AN44" t="s">
        <v>19</v>
      </c>
      <c r="AO44">
        <v>1</v>
      </c>
      <c r="AP44">
        <v>1</v>
      </c>
      <c r="AQ44">
        <v>0</v>
      </c>
      <c r="AR44">
        <v>0</v>
      </c>
      <c r="AS44" t="s">
        <v>19</v>
      </c>
      <c r="AT44">
        <v>0</v>
      </c>
      <c r="AU44">
        <v>0</v>
      </c>
      <c r="AV44">
        <v>0</v>
      </c>
      <c r="AW44" t="s">
        <v>19</v>
      </c>
      <c r="AX44" t="s">
        <v>19</v>
      </c>
      <c r="AY44" t="s">
        <v>19</v>
      </c>
      <c r="AZ44" t="s">
        <v>19</v>
      </c>
      <c r="BA44">
        <v>0</v>
      </c>
      <c r="BB44">
        <v>0</v>
      </c>
      <c r="BC44" t="s">
        <v>19</v>
      </c>
      <c r="BD44">
        <v>1</v>
      </c>
      <c r="BE44">
        <v>1</v>
      </c>
      <c r="BF44" t="s">
        <v>19</v>
      </c>
      <c r="BG44" t="s">
        <v>19</v>
      </c>
      <c r="BH44" t="s">
        <v>19</v>
      </c>
      <c r="BI44" t="s">
        <v>19</v>
      </c>
      <c r="BJ44" t="s">
        <v>19</v>
      </c>
      <c r="BK44" t="s">
        <v>19</v>
      </c>
      <c r="BL44" t="s">
        <v>19</v>
      </c>
      <c r="BM44" t="s">
        <v>19</v>
      </c>
      <c r="BN44" t="s">
        <v>19</v>
      </c>
      <c r="BO44" t="s">
        <v>19</v>
      </c>
      <c r="BP44">
        <v>5</v>
      </c>
      <c r="BQ44">
        <v>5</v>
      </c>
      <c r="BR44" t="s">
        <v>19</v>
      </c>
      <c r="BS44">
        <v>9</v>
      </c>
      <c r="BT44">
        <v>8</v>
      </c>
      <c r="BU44">
        <v>1</v>
      </c>
      <c r="BV44">
        <v>6</v>
      </c>
      <c r="BW44">
        <v>2</v>
      </c>
      <c r="BX44">
        <v>4</v>
      </c>
    </row>
    <row r="45" spans="1:76">
      <c r="A45" t="s">
        <v>727</v>
      </c>
      <c r="B45">
        <v>190</v>
      </c>
      <c r="C45">
        <v>173</v>
      </c>
      <c r="D45">
        <v>17</v>
      </c>
      <c r="E45">
        <v>4</v>
      </c>
      <c r="F45">
        <v>4</v>
      </c>
      <c r="G45" t="s">
        <v>19</v>
      </c>
      <c r="H45">
        <v>2</v>
      </c>
      <c r="I45">
        <v>0</v>
      </c>
      <c r="J45">
        <v>2</v>
      </c>
      <c r="K45">
        <v>0</v>
      </c>
      <c r="L45" t="s">
        <v>19</v>
      </c>
      <c r="M45">
        <v>0</v>
      </c>
      <c r="N45">
        <v>6</v>
      </c>
      <c r="O45">
        <v>6</v>
      </c>
      <c r="P45" t="s">
        <v>19</v>
      </c>
      <c r="Q45">
        <v>1</v>
      </c>
      <c r="R45">
        <v>1</v>
      </c>
      <c r="S45" t="s">
        <v>19</v>
      </c>
      <c r="T45">
        <v>10</v>
      </c>
      <c r="U45">
        <v>10</v>
      </c>
      <c r="V45">
        <v>0</v>
      </c>
      <c r="W45">
        <v>11</v>
      </c>
      <c r="X45">
        <v>9</v>
      </c>
      <c r="Y45">
        <v>2</v>
      </c>
      <c r="Z45">
        <v>118</v>
      </c>
      <c r="AA45">
        <v>110</v>
      </c>
      <c r="AB45">
        <v>8</v>
      </c>
      <c r="AC45">
        <v>81</v>
      </c>
      <c r="AD45">
        <v>76</v>
      </c>
      <c r="AE45">
        <v>5</v>
      </c>
      <c r="AF45">
        <v>5</v>
      </c>
      <c r="AG45">
        <v>5</v>
      </c>
      <c r="AH45" t="s">
        <v>19</v>
      </c>
      <c r="AI45">
        <v>1</v>
      </c>
      <c r="AJ45">
        <v>1</v>
      </c>
      <c r="AK45" t="s">
        <v>19</v>
      </c>
      <c r="AL45">
        <v>0</v>
      </c>
      <c r="AM45">
        <v>0</v>
      </c>
      <c r="AN45" t="s">
        <v>19</v>
      </c>
      <c r="AO45">
        <v>7</v>
      </c>
      <c r="AP45">
        <v>7</v>
      </c>
      <c r="AQ45" t="s">
        <v>19</v>
      </c>
      <c r="AR45">
        <v>1</v>
      </c>
      <c r="AS45">
        <v>1</v>
      </c>
      <c r="AT45" t="s">
        <v>19</v>
      </c>
      <c r="AU45" t="s">
        <v>19</v>
      </c>
      <c r="AV45" t="s">
        <v>19</v>
      </c>
      <c r="AW45" t="s">
        <v>19</v>
      </c>
      <c r="AX45" t="s">
        <v>19</v>
      </c>
      <c r="AY45" t="s">
        <v>19</v>
      </c>
      <c r="AZ45" t="s">
        <v>19</v>
      </c>
      <c r="BA45">
        <v>1</v>
      </c>
      <c r="BB45">
        <v>1</v>
      </c>
      <c r="BC45" t="s">
        <v>19</v>
      </c>
      <c r="BD45">
        <v>4</v>
      </c>
      <c r="BE45">
        <v>4</v>
      </c>
      <c r="BF45" t="s">
        <v>19</v>
      </c>
      <c r="BG45">
        <v>1</v>
      </c>
      <c r="BH45">
        <v>1</v>
      </c>
      <c r="BI45" t="s">
        <v>19</v>
      </c>
      <c r="BJ45" t="s">
        <v>19</v>
      </c>
      <c r="BK45" t="s">
        <v>19</v>
      </c>
      <c r="BL45" t="s">
        <v>19</v>
      </c>
      <c r="BM45" t="s">
        <v>19</v>
      </c>
      <c r="BN45" t="s">
        <v>19</v>
      </c>
      <c r="BO45" t="s">
        <v>19</v>
      </c>
      <c r="BP45">
        <v>6</v>
      </c>
      <c r="BQ45">
        <v>6</v>
      </c>
      <c r="BR45" t="s">
        <v>19</v>
      </c>
      <c r="BS45">
        <v>16</v>
      </c>
      <c r="BT45">
        <v>13</v>
      </c>
      <c r="BU45">
        <v>3</v>
      </c>
      <c r="BV45">
        <v>4</v>
      </c>
      <c r="BW45">
        <v>3</v>
      </c>
      <c r="BX45">
        <v>2</v>
      </c>
    </row>
    <row r="46" spans="1:76">
      <c r="A46" t="s">
        <v>726</v>
      </c>
      <c r="B46">
        <v>785</v>
      </c>
      <c r="C46">
        <v>691</v>
      </c>
      <c r="D46">
        <v>94</v>
      </c>
      <c r="E46">
        <v>28</v>
      </c>
      <c r="F46">
        <v>28</v>
      </c>
      <c r="G46" t="s">
        <v>19</v>
      </c>
      <c r="H46">
        <v>5</v>
      </c>
      <c r="I46">
        <v>1</v>
      </c>
      <c r="J46">
        <v>4</v>
      </c>
      <c r="K46">
        <v>0</v>
      </c>
      <c r="L46" t="s">
        <v>19</v>
      </c>
      <c r="M46">
        <v>0</v>
      </c>
      <c r="N46">
        <v>32</v>
      </c>
      <c r="O46">
        <v>31</v>
      </c>
      <c r="P46">
        <v>1</v>
      </c>
      <c r="Q46">
        <v>9</v>
      </c>
      <c r="R46">
        <v>9</v>
      </c>
      <c r="S46" t="s">
        <v>19</v>
      </c>
      <c r="T46">
        <v>33</v>
      </c>
      <c r="U46">
        <v>30</v>
      </c>
      <c r="V46">
        <v>3</v>
      </c>
      <c r="W46">
        <v>32</v>
      </c>
      <c r="X46">
        <v>29</v>
      </c>
      <c r="Y46">
        <v>2</v>
      </c>
      <c r="Z46">
        <v>515</v>
      </c>
      <c r="AA46">
        <v>456</v>
      </c>
      <c r="AB46">
        <v>59</v>
      </c>
      <c r="AC46">
        <v>291</v>
      </c>
      <c r="AD46">
        <v>275</v>
      </c>
      <c r="AE46">
        <v>16</v>
      </c>
      <c r="AF46">
        <v>22</v>
      </c>
      <c r="AG46">
        <v>22</v>
      </c>
      <c r="AH46">
        <v>0</v>
      </c>
      <c r="AI46">
        <v>6</v>
      </c>
      <c r="AJ46">
        <v>4</v>
      </c>
      <c r="AK46">
        <v>2</v>
      </c>
      <c r="AL46">
        <v>1</v>
      </c>
      <c r="AM46">
        <v>1</v>
      </c>
      <c r="AN46">
        <v>0</v>
      </c>
      <c r="AO46">
        <v>18</v>
      </c>
      <c r="AP46">
        <v>17</v>
      </c>
      <c r="AQ46">
        <v>1</v>
      </c>
      <c r="AR46">
        <v>3</v>
      </c>
      <c r="AS46">
        <v>3</v>
      </c>
      <c r="AT46">
        <v>0</v>
      </c>
      <c r="AU46">
        <v>2</v>
      </c>
      <c r="AV46">
        <v>2</v>
      </c>
      <c r="AW46">
        <v>0</v>
      </c>
      <c r="AX46">
        <v>1</v>
      </c>
      <c r="AY46">
        <v>1</v>
      </c>
      <c r="AZ46" t="s">
        <v>19</v>
      </c>
      <c r="BA46">
        <v>6</v>
      </c>
      <c r="BB46">
        <v>6</v>
      </c>
      <c r="BC46">
        <v>0</v>
      </c>
      <c r="BD46">
        <v>6</v>
      </c>
      <c r="BE46">
        <v>6</v>
      </c>
      <c r="BF46" t="s">
        <v>19</v>
      </c>
      <c r="BG46" t="s">
        <v>19</v>
      </c>
      <c r="BH46" t="s">
        <v>19</v>
      </c>
      <c r="BI46" t="s">
        <v>19</v>
      </c>
      <c r="BJ46">
        <v>1</v>
      </c>
      <c r="BK46">
        <v>1</v>
      </c>
      <c r="BL46" t="s">
        <v>19</v>
      </c>
      <c r="BM46" t="s">
        <v>19</v>
      </c>
      <c r="BN46" t="s">
        <v>19</v>
      </c>
      <c r="BO46" t="s">
        <v>19</v>
      </c>
      <c r="BP46">
        <v>28</v>
      </c>
      <c r="BQ46">
        <v>27</v>
      </c>
      <c r="BR46">
        <v>1</v>
      </c>
      <c r="BS46">
        <v>28</v>
      </c>
      <c r="BT46">
        <v>14</v>
      </c>
      <c r="BU46">
        <v>14</v>
      </c>
      <c r="BV46">
        <v>38</v>
      </c>
      <c r="BW46">
        <v>31</v>
      </c>
      <c r="BX46">
        <v>7</v>
      </c>
    </row>
    <row r="47" spans="1:76">
      <c r="A47" t="s">
        <v>725</v>
      </c>
      <c r="B47">
        <v>90</v>
      </c>
      <c r="C47">
        <v>84</v>
      </c>
      <c r="D47">
        <v>6</v>
      </c>
      <c r="E47">
        <v>4</v>
      </c>
      <c r="F47">
        <v>4</v>
      </c>
      <c r="G47" t="s">
        <v>19</v>
      </c>
      <c r="H47">
        <v>1</v>
      </c>
      <c r="I47" t="s">
        <v>19</v>
      </c>
      <c r="J47">
        <v>1</v>
      </c>
      <c r="K47" t="s">
        <v>19</v>
      </c>
      <c r="L47" t="s">
        <v>19</v>
      </c>
      <c r="M47" t="s">
        <v>19</v>
      </c>
      <c r="N47">
        <v>3</v>
      </c>
      <c r="O47">
        <v>3</v>
      </c>
      <c r="P47" t="s">
        <v>19</v>
      </c>
      <c r="Q47">
        <v>2</v>
      </c>
      <c r="R47">
        <v>2</v>
      </c>
      <c r="S47" t="s">
        <v>19</v>
      </c>
      <c r="T47">
        <v>6</v>
      </c>
      <c r="U47">
        <v>5</v>
      </c>
      <c r="V47">
        <v>0</v>
      </c>
      <c r="W47">
        <v>3</v>
      </c>
      <c r="X47">
        <v>3</v>
      </c>
      <c r="Y47">
        <v>0</v>
      </c>
      <c r="Z47">
        <v>55</v>
      </c>
      <c r="AA47">
        <v>55</v>
      </c>
      <c r="AB47" t="s">
        <v>19</v>
      </c>
      <c r="AC47">
        <v>28</v>
      </c>
      <c r="AD47">
        <v>28</v>
      </c>
      <c r="AE47" t="s">
        <v>19</v>
      </c>
      <c r="AF47">
        <v>4</v>
      </c>
      <c r="AG47">
        <v>4</v>
      </c>
      <c r="AH47">
        <v>0</v>
      </c>
      <c r="AI47">
        <v>1</v>
      </c>
      <c r="AJ47">
        <v>1</v>
      </c>
      <c r="AK47" t="s">
        <v>19</v>
      </c>
      <c r="AL47" t="s">
        <v>19</v>
      </c>
      <c r="AM47" t="s">
        <v>19</v>
      </c>
      <c r="AN47" t="s">
        <v>19</v>
      </c>
      <c r="AO47">
        <v>3</v>
      </c>
      <c r="AP47">
        <v>3</v>
      </c>
      <c r="AQ47" t="s">
        <v>19</v>
      </c>
      <c r="AR47">
        <v>1</v>
      </c>
      <c r="AS47">
        <v>1</v>
      </c>
      <c r="AT47" t="s">
        <v>19</v>
      </c>
      <c r="AU47">
        <v>1</v>
      </c>
      <c r="AV47">
        <v>1</v>
      </c>
      <c r="AW47" t="s">
        <v>19</v>
      </c>
      <c r="AX47" t="s">
        <v>19</v>
      </c>
      <c r="AY47" t="s">
        <v>19</v>
      </c>
      <c r="AZ47" t="s">
        <v>19</v>
      </c>
      <c r="BA47">
        <v>0</v>
      </c>
      <c r="BB47">
        <v>0</v>
      </c>
      <c r="BC47" t="s">
        <v>19</v>
      </c>
      <c r="BD47">
        <v>1</v>
      </c>
      <c r="BE47">
        <v>1</v>
      </c>
      <c r="BF47" t="s">
        <v>19</v>
      </c>
      <c r="BG47">
        <v>1</v>
      </c>
      <c r="BH47">
        <v>1</v>
      </c>
      <c r="BI47" t="s">
        <v>19</v>
      </c>
      <c r="BJ47" t="s">
        <v>19</v>
      </c>
      <c r="BK47" t="s">
        <v>19</v>
      </c>
      <c r="BL47" t="s">
        <v>19</v>
      </c>
      <c r="BM47" t="s">
        <v>19</v>
      </c>
      <c r="BN47" t="s">
        <v>19</v>
      </c>
      <c r="BO47" t="s">
        <v>19</v>
      </c>
      <c r="BP47">
        <v>2</v>
      </c>
      <c r="BQ47">
        <v>2</v>
      </c>
      <c r="BR47" t="s">
        <v>19</v>
      </c>
      <c r="BS47">
        <v>4</v>
      </c>
      <c r="BT47">
        <v>1</v>
      </c>
      <c r="BU47">
        <v>3</v>
      </c>
      <c r="BV47">
        <v>5</v>
      </c>
      <c r="BW47">
        <v>4</v>
      </c>
      <c r="BX47">
        <v>1</v>
      </c>
    </row>
    <row r="48" spans="1:76">
      <c r="A48" t="s">
        <v>724</v>
      </c>
      <c r="B48">
        <v>1544</v>
      </c>
      <c r="C48">
        <v>1384</v>
      </c>
      <c r="D48">
        <v>160</v>
      </c>
      <c r="E48">
        <v>45</v>
      </c>
      <c r="F48">
        <v>45</v>
      </c>
      <c r="G48" t="s">
        <v>19</v>
      </c>
      <c r="H48">
        <v>10</v>
      </c>
      <c r="I48">
        <v>1</v>
      </c>
      <c r="J48">
        <v>9</v>
      </c>
      <c r="K48">
        <v>2</v>
      </c>
      <c r="L48">
        <v>1</v>
      </c>
      <c r="M48">
        <v>1</v>
      </c>
      <c r="N48">
        <v>55</v>
      </c>
      <c r="O48">
        <v>54</v>
      </c>
      <c r="P48">
        <v>1</v>
      </c>
      <c r="Q48">
        <v>19</v>
      </c>
      <c r="R48">
        <v>19</v>
      </c>
      <c r="S48" t="s">
        <v>19</v>
      </c>
      <c r="T48">
        <v>72</v>
      </c>
      <c r="U48">
        <v>63</v>
      </c>
      <c r="V48">
        <v>9</v>
      </c>
      <c r="W48">
        <v>60</v>
      </c>
      <c r="X48">
        <v>52</v>
      </c>
      <c r="Y48">
        <v>8</v>
      </c>
      <c r="Z48">
        <v>1015</v>
      </c>
      <c r="AA48">
        <v>914</v>
      </c>
      <c r="AB48">
        <v>101</v>
      </c>
      <c r="AC48">
        <v>526</v>
      </c>
      <c r="AD48">
        <v>493</v>
      </c>
      <c r="AE48">
        <v>33</v>
      </c>
      <c r="AF48">
        <v>46</v>
      </c>
      <c r="AG48">
        <v>46</v>
      </c>
      <c r="AH48">
        <v>0</v>
      </c>
      <c r="AI48">
        <v>14</v>
      </c>
      <c r="AJ48">
        <v>13</v>
      </c>
      <c r="AK48">
        <v>1</v>
      </c>
      <c r="AL48">
        <v>2</v>
      </c>
      <c r="AM48">
        <v>1</v>
      </c>
      <c r="AN48">
        <v>1</v>
      </c>
      <c r="AO48">
        <v>35</v>
      </c>
      <c r="AP48">
        <v>32</v>
      </c>
      <c r="AQ48">
        <v>3</v>
      </c>
      <c r="AR48">
        <v>8</v>
      </c>
      <c r="AS48">
        <v>8</v>
      </c>
      <c r="AT48">
        <v>0</v>
      </c>
      <c r="AU48">
        <v>7</v>
      </c>
      <c r="AV48">
        <v>6</v>
      </c>
      <c r="AW48">
        <v>0</v>
      </c>
      <c r="AX48">
        <v>0</v>
      </c>
      <c r="AY48">
        <v>0</v>
      </c>
      <c r="AZ48" t="s">
        <v>19</v>
      </c>
      <c r="BA48">
        <v>9</v>
      </c>
      <c r="BB48">
        <v>6</v>
      </c>
      <c r="BC48">
        <v>3</v>
      </c>
      <c r="BD48">
        <v>11</v>
      </c>
      <c r="BE48">
        <v>11</v>
      </c>
      <c r="BF48">
        <v>0</v>
      </c>
      <c r="BG48" t="s">
        <v>19</v>
      </c>
      <c r="BH48" t="s">
        <v>19</v>
      </c>
      <c r="BI48" t="s">
        <v>19</v>
      </c>
      <c r="BJ48">
        <v>1</v>
      </c>
      <c r="BK48">
        <v>1</v>
      </c>
      <c r="BL48">
        <v>0</v>
      </c>
      <c r="BM48" t="s">
        <v>19</v>
      </c>
      <c r="BN48" t="s">
        <v>19</v>
      </c>
      <c r="BO48" t="s">
        <v>19</v>
      </c>
      <c r="BP48">
        <v>52</v>
      </c>
      <c r="BQ48">
        <v>51</v>
      </c>
      <c r="BR48">
        <v>1</v>
      </c>
      <c r="BS48">
        <v>60</v>
      </c>
      <c r="BT48">
        <v>48</v>
      </c>
      <c r="BU48">
        <v>11</v>
      </c>
      <c r="BV48">
        <v>78</v>
      </c>
      <c r="BW48">
        <v>63</v>
      </c>
      <c r="BX48">
        <v>15</v>
      </c>
    </row>
    <row r="49" spans="1:76">
      <c r="A49" t="s">
        <v>723</v>
      </c>
      <c r="B49">
        <v>175</v>
      </c>
      <c r="C49">
        <v>154</v>
      </c>
      <c r="D49">
        <v>22</v>
      </c>
      <c r="E49">
        <v>4</v>
      </c>
      <c r="F49">
        <v>4</v>
      </c>
      <c r="G49" t="s">
        <v>19</v>
      </c>
      <c r="H49">
        <v>1</v>
      </c>
      <c r="I49" t="s">
        <v>19</v>
      </c>
      <c r="J49">
        <v>1</v>
      </c>
      <c r="K49" t="s">
        <v>19</v>
      </c>
      <c r="L49" t="s">
        <v>19</v>
      </c>
      <c r="M49" t="s">
        <v>19</v>
      </c>
      <c r="N49">
        <v>9</v>
      </c>
      <c r="O49">
        <v>9</v>
      </c>
      <c r="P49" t="s">
        <v>19</v>
      </c>
      <c r="Q49">
        <v>2</v>
      </c>
      <c r="R49">
        <v>2</v>
      </c>
      <c r="S49" t="s">
        <v>19</v>
      </c>
      <c r="T49">
        <v>7</v>
      </c>
      <c r="U49">
        <v>7</v>
      </c>
      <c r="V49">
        <v>0</v>
      </c>
      <c r="W49">
        <v>10</v>
      </c>
      <c r="X49">
        <v>9</v>
      </c>
      <c r="Y49">
        <v>1</v>
      </c>
      <c r="Z49">
        <v>108</v>
      </c>
      <c r="AA49">
        <v>95</v>
      </c>
      <c r="AB49">
        <v>14</v>
      </c>
      <c r="AC49">
        <v>72</v>
      </c>
      <c r="AD49">
        <v>68</v>
      </c>
      <c r="AE49">
        <v>4</v>
      </c>
      <c r="AF49">
        <v>4</v>
      </c>
      <c r="AG49">
        <v>4</v>
      </c>
      <c r="AH49" t="s">
        <v>19</v>
      </c>
      <c r="AI49">
        <v>2</v>
      </c>
      <c r="AJ49">
        <v>2</v>
      </c>
      <c r="AK49" t="s">
        <v>19</v>
      </c>
      <c r="AL49" t="s">
        <v>19</v>
      </c>
      <c r="AM49" t="s">
        <v>19</v>
      </c>
      <c r="AN49" t="s">
        <v>19</v>
      </c>
      <c r="AO49">
        <v>3</v>
      </c>
      <c r="AP49">
        <v>3</v>
      </c>
      <c r="AQ49">
        <v>1</v>
      </c>
      <c r="AR49">
        <v>1</v>
      </c>
      <c r="AS49">
        <v>1</v>
      </c>
      <c r="AT49">
        <v>1</v>
      </c>
      <c r="AU49">
        <v>1</v>
      </c>
      <c r="AV49">
        <v>1</v>
      </c>
      <c r="AW49" t="s">
        <v>19</v>
      </c>
      <c r="AX49" t="s">
        <v>19</v>
      </c>
      <c r="AY49" t="s">
        <v>19</v>
      </c>
      <c r="AZ49" t="s">
        <v>19</v>
      </c>
      <c r="BA49">
        <v>1</v>
      </c>
      <c r="BB49">
        <v>1</v>
      </c>
      <c r="BC49" t="s">
        <v>19</v>
      </c>
      <c r="BD49">
        <v>1</v>
      </c>
      <c r="BE49">
        <v>1</v>
      </c>
      <c r="BF49" t="s">
        <v>19</v>
      </c>
      <c r="BG49" t="s">
        <v>19</v>
      </c>
      <c r="BH49" t="s">
        <v>19</v>
      </c>
      <c r="BI49" t="s">
        <v>19</v>
      </c>
      <c r="BJ49" t="s">
        <v>19</v>
      </c>
      <c r="BK49" t="s">
        <v>19</v>
      </c>
      <c r="BL49" t="s">
        <v>19</v>
      </c>
      <c r="BM49">
        <v>0</v>
      </c>
      <c r="BN49">
        <v>0</v>
      </c>
      <c r="BO49" t="s">
        <v>19</v>
      </c>
      <c r="BP49">
        <v>5</v>
      </c>
      <c r="BQ49">
        <v>5</v>
      </c>
      <c r="BR49" t="s">
        <v>19</v>
      </c>
      <c r="BS49">
        <v>17</v>
      </c>
      <c r="BT49">
        <v>12</v>
      </c>
      <c r="BU49">
        <v>5</v>
      </c>
      <c r="BV49">
        <v>6</v>
      </c>
      <c r="BW49">
        <v>5</v>
      </c>
      <c r="BX49">
        <v>0</v>
      </c>
    </row>
    <row r="50" spans="1:76">
      <c r="A50" t="s">
        <v>722</v>
      </c>
      <c r="B50">
        <v>642</v>
      </c>
      <c r="C50">
        <v>572</v>
      </c>
      <c r="D50">
        <v>71</v>
      </c>
      <c r="E50">
        <v>21</v>
      </c>
      <c r="F50">
        <v>21</v>
      </c>
      <c r="G50" t="s">
        <v>19</v>
      </c>
      <c r="H50">
        <v>4</v>
      </c>
      <c r="I50">
        <v>0</v>
      </c>
      <c r="J50">
        <v>3</v>
      </c>
      <c r="K50">
        <v>0</v>
      </c>
      <c r="L50" t="s">
        <v>19</v>
      </c>
      <c r="M50">
        <v>0</v>
      </c>
      <c r="N50">
        <v>23</v>
      </c>
      <c r="O50">
        <v>22</v>
      </c>
      <c r="P50">
        <v>1</v>
      </c>
      <c r="Q50">
        <v>4</v>
      </c>
      <c r="R50">
        <v>4</v>
      </c>
      <c r="S50" t="s">
        <v>19</v>
      </c>
      <c r="T50">
        <v>28</v>
      </c>
      <c r="U50">
        <v>25</v>
      </c>
      <c r="V50">
        <v>3</v>
      </c>
      <c r="W50">
        <v>32</v>
      </c>
      <c r="X50">
        <v>27</v>
      </c>
      <c r="Y50">
        <v>5</v>
      </c>
      <c r="Z50">
        <v>411</v>
      </c>
      <c r="AA50">
        <v>367</v>
      </c>
      <c r="AB50">
        <v>44</v>
      </c>
      <c r="AC50">
        <v>213</v>
      </c>
      <c r="AD50">
        <v>203</v>
      </c>
      <c r="AE50">
        <v>10</v>
      </c>
      <c r="AF50">
        <v>20</v>
      </c>
      <c r="AG50">
        <v>19</v>
      </c>
      <c r="AH50">
        <v>1</v>
      </c>
      <c r="AI50">
        <v>8</v>
      </c>
      <c r="AJ50">
        <v>8</v>
      </c>
      <c r="AK50" t="s">
        <v>19</v>
      </c>
      <c r="AL50">
        <v>1</v>
      </c>
      <c r="AM50" t="s">
        <v>19</v>
      </c>
      <c r="AN50">
        <v>1</v>
      </c>
      <c r="AO50">
        <v>15</v>
      </c>
      <c r="AP50">
        <v>13</v>
      </c>
      <c r="AQ50">
        <v>2</v>
      </c>
      <c r="AR50">
        <v>3</v>
      </c>
      <c r="AS50">
        <v>3</v>
      </c>
      <c r="AT50">
        <v>0</v>
      </c>
      <c r="AU50">
        <v>2</v>
      </c>
      <c r="AV50">
        <v>1</v>
      </c>
      <c r="AW50">
        <v>1</v>
      </c>
      <c r="AX50">
        <v>0</v>
      </c>
      <c r="AY50" t="s">
        <v>19</v>
      </c>
      <c r="AZ50">
        <v>0</v>
      </c>
      <c r="BA50">
        <v>5</v>
      </c>
      <c r="BB50">
        <v>5</v>
      </c>
      <c r="BC50">
        <v>0</v>
      </c>
      <c r="BD50">
        <v>5</v>
      </c>
      <c r="BE50">
        <v>4</v>
      </c>
      <c r="BF50">
        <v>1</v>
      </c>
      <c r="BG50" t="s">
        <v>19</v>
      </c>
      <c r="BH50" t="s">
        <v>19</v>
      </c>
      <c r="BI50" t="s">
        <v>19</v>
      </c>
      <c r="BJ50" t="s">
        <v>19</v>
      </c>
      <c r="BK50" t="s">
        <v>19</v>
      </c>
      <c r="BL50" t="s">
        <v>19</v>
      </c>
      <c r="BM50" t="s">
        <v>19</v>
      </c>
      <c r="BN50" t="s">
        <v>19</v>
      </c>
      <c r="BO50" t="s">
        <v>19</v>
      </c>
      <c r="BP50">
        <v>23</v>
      </c>
      <c r="BQ50">
        <v>23</v>
      </c>
      <c r="BR50" t="s">
        <v>19</v>
      </c>
      <c r="BS50">
        <v>25</v>
      </c>
      <c r="BT50">
        <v>20</v>
      </c>
      <c r="BU50">
        <v>5</v>
      </c>
      <c r="BV50">
        <v>33</v>
      </c>
      <c r="BW50">
        <v>26</v>
      </c>
      <c r="BX50">
        <v>7</v>
      </c>
    </row>
    <row r="51" spans="1:76">
      <c r="A51" t="s">
        <v>721</v>
      </c>
      <c r="B51">
        <v>1537</v>
      </c>
      <c r="C51">
        <v>1407</v>
      </c>
      <c r="D51">
        <v>131</v>
      </c>
      <c r="E51">
        <v>36</v>
      </c>
      <c r="F51">
        <v>36</v>
      </c>
      <c r="G51" t="s">
        <v>19</v>
      </c>
      <c r="H51">
        <v>12</v>
      </c>
      <c r="I51">
        <v>2</v>
      </c>
      <c r="J51">
        <v>10</v>
      </c>
      <c r="K51">
        <v>0</v>
      </c>
      <c r="L51" t="s">
        <v>19</v>
      </c>
      <c r="M51">
        <v>0</v>
      </c>
      <c r="N51">
        <v>54</v>
      </c>
      <c r="O51">
        <v>54</v>
      </c>
      <c r="P51">
        <v>0</v>
      </c>
      <c r="Q51">
        <v>17</v>
      </c>
      <c r="R51">
        <v>16</v>
      </c>
      <c r="S51">
        <v>0</v>
      </c>
      <c r="T51">
        <v>66</v>
      </c>
      <c r="U51">
        <v>58</v>
      </c>
      <c r="V51">
        <v>8</v>
      </c>
      <c r="W51">
        <v>84</v>
      </c>
      <c r="X51">
        <v>75</v>
      </c>
      <c r="Y51">
        <v>10</v>
      </c>
      <c r="Z51">
        <v>933</v>
      </c>
      <c r="AA51">
        <v>871</v>
      </c>
      <c r="AB51">
        <v>63</v>
      </c>
      <c r="AC51">
        <v>485</v>
      </c>
      <c r="AD51">
        <v>470</v>
      </c>
      <c r="AE51">
        <v>16</v>
      </c>
      <c r="AF51">
        <v>34</v>
      </c>
      <c r="AG51">
        <v>32</v>
      </c>
      <c r="AH51">
        <v>2</v>
      </c>
      <c r="AI51">
        <v>17</v>
      </c>
      <c r="AJ51">
        <v>16</v>
      </c>
      <c r="AK51">
        <v>1</v>
      </c>
      <c r="AL51">
        <v>1</v>
      </c>
      <c r="AM51">
        <v>1</v>
      </c>
      <c r="AN51">
        <v>0</v>
      </c>
      <c r="AO51">
        <v>48</v>
      </c>
      <c r="AP51">
        <v>45</v>
      </c>
      <c r="AQ51">
        <v>3</v>
      </c>
      <c r="AR51">
        <v>3</v>
      </c>
      <c r="AS51">
        <v>3</v>
      </c>
      <c r="AT51" t="s">
        <v>19</v>
      </c>
      <c r="AU51">
        <v>3</v>
      </c>
      <c r="AV51">
        <v>2</v>
      </c>
      <c r="AW51">
        <v>1</v>
      </c>
      <c r="AX51" t="s">
        <v>19</v>
      </c>
      <c r="AY51" t="s">
        <v>19</v>
      </c>
      <c r="AZ51" t="s">
        <v>19</v>
      </c>
      <c r="BA51">
        <v>14</v>
      </c>
      <c r="BB51">
        <v>12</v>
      </c>
      <c r="BC51">
        <v>2</v>
      </c>
      <c r="BD51">
        <v>26</v>
      </c>
      <c r="BE51">
        <v>26</v>
      </c>
      <c r="BF51">
        <v>0</v>
      </c>
      <c r="BG51">
        <v>0</v>
      </c>
      <c r="BH51">
        <v>0</v>
      </c>
      <c r="BI51" t="s">
        <v>19</v>
      </c>
      <c r="BJ51">
        <v>2</v>
      </c>
      <c r="BK51">
        <v>2</v>
      </c>
      <c r="BL51" t="s">
        <v>19</v>
      </c>
      <c r="BM51" t="s">
        <v>19</v>
      </c>
      <c r="BN51" t="s">
        <v>19</v>
      </c>
      <c r="BO51" t="s">
        <v>19</v>
      </c>
      <c r="BP51">
        <v>53</v>
      </c>
      <c r="BQ51">
        <v>52</v>
      </c>
      <c r="BR51">
        <v>1</v>
      </c>
      <c r="BS51">
        <v>127</v>
      </c>
      <c r="BT51">
        <v>104</v>
      </c>
      <c r="BU51">
        <v>23</v>
      </c>
      <c r="BV51">
        <v>71</v>
      </c>
      <c r="BW51">
        <v>61</v>
      </c>
      <c r="BX51">
        <v>11</v>
      </c>
    </row>
    <row r="52" spans="1:76">
      <c r="A52" t="s">
        <v>720</v>
      </c>
      <c r="B52">
        <v>844</v>
      </c>
      <c r="C52">
        <v>770</v>
      </c>
      <c r="D52">
        <v>74</v>
      </c>
      <c r="E52">
        <v>24</v>
      </c>
      <c r="F52">
        <v>24</v>
      </c>
      <c r="G52" t="s">
        <v>19</v>
      </c>
      <c r="H52">
        <v>6</v>
      </c>
      <c r="I52">
        <v>2</v>
      </c>
      <c r="J52">
        <v>5</v>
      </c>
      <c r="K52">
        <v>0</v>
      </c>
      <c r="L52" t="s">
        <v>19</v>
      </c>
      <c r="M52">
        <v>0</v>
      </c>
      <c r="N52">
        <v>37</v>
      </c>
      <c r="O52">
        <v>37</v>
      </c>
      <c r="P52">
        <v>1</v>
      </c>
      <c r="Q52">
        <v>15</v>
      </c>
      <c r="R52">
        <v>15</v>
      </c>
      <c r="S52" t="s">
        <v>19</v>
      </c>
      <c r="T52">
        <v>36</v>
      </c>
      <c r="U52">
        <v>31</v>
      </c>
      <c r="V52">
        <v>5</v>
      </c>
      <c r="W52">
        <v>47</v>
      </c>
      <c r="X52">
        <v>39</v>
      </c>
      <c r="Y52">
        <v>7</v>
      </c>
      <c r="Z52">
        <v>507</v>
      </c>
      <c r="AA52">
        <v>475</v>
      </c>
      <c r="AB52">
        <v>32</v>
      </c>
      <c r="AC52">
        <v>289</v>
      </c>
      <c r="AD52">
        <v>284</v>
      </c>
      <c r="AE52">
        <v>6</v>
      </c>
      <c r="AF52">
        <v>21</v>
      </c>
      <c r="AG52">
        <v>21</v>
      </c>
      <c r="AH52" t="s">
        <v>19</v>
      </c>
      <c r="AI52">
        <v>8</v>
      </c>
      <c r="AJ52">
        <v>8</v>
      </c>
      <c r="AK52">
        <v>0</v>
      </c>
      <c r="AL52">
        <v>5</v>
      </c>
      <c r="AM52">
        <v>5</v>
      </c>
      <c r="AN52" t="s">
        <v>19</v>
      </c>
      <c r="AO52">
        <v>16</v>
      </c>
      <c r="AP52">
        <v>15</v>
      </c>
      <c r="AQ52">
        <v>1</v>
      </c>
      <c r="AR52">
        <v>0</v>
      </c>
      <c r="AS52" t="s">
        <v>19</v>
      </c>
      <c r="AT52">
        <v>0</v>
      </c>
      <c r="AU52">
        <v>0</v>
      </c>
      <c r="AV52">
        <v>0</v>
      </c>
      <c r="AW52" t="s">
        <v>19</v>
      </c>
      <c r="AX52">
        <v>1</v>
      </c>
      <c r="AY52">
        <v>1</v>
      </c>
      <c r="AZ52" t="s">
        <v>19</v>
      </c>
      <c r="BA52">
        <v>7</v>
      </c>
      <c r="BB52">
        <v>7</v>
      </c>
      <c r="BC52">
        <v>0</v>
      </c>
      <c r="BD52">
        <v>6</v>
      </c>
      <c r="BE52">
        <v>6</v>
      </c>
      <c r="BF52">
        <v>0</v>
      </c>
      <c r="BG52" t="s">
        <v>19</v>
      </c>
      <c r="BH52" t="s">
        <v>19</v>
      </c>
      <c r="BI52" t="s">
        <v>19</v>
      </c>
      <c r="BJ52">
        <v>1</v>
      </c>
      <c r="BK52">
        <v>1</v>
      </c>
      <c r="BL52">
        <v>0</v>
      </c>
      <c r="BM52" t="s">
        <v>19</v>
      </c>
      <c r="BN52" t="s">
        <v>19</v>
      </c>
      <c r="BO52" t="s">
        <v>19</v>
      </c>
      <c r="BP52">
        <v>28</v>
      </c>
      <c r="BQ52">
        <v>28</v>
      </c>
      <c r="BR52">
        <v>0</v>
      </c>
      <c r="BS52">
        <v>31</v>
      </c>
      <c r="BT52">
        <v>25</v>
      </c>
      <c r="BU52">
        <v>6</v>
      </c>
      <c r="BV52">
        <v>79</v>
      </c>
      <c r="BW52">
        <v>61</v>
      </c>
      <c r="BX52">
        <v>18</v>
      </c>
    </row>
    <row r="53" spans="1:76">
      <c r="A53" t="s">
        <v>719</v>
      </c>
      <c r="B53">
        <v>171</v>
      </c>
      <c r="C53">
        <v>149</v>
      </c>
      <c r="D53">
        <v>22</v>
      </c>
      <c r="E53">
        <v>4</v>
      </c>
      <c r="F53">
        <v>4</v>
      </c>
      <c r="G53" t="s">
        <v>19</v>
      </c>
      <c r="H53">
        <v>1</v>
      </c>
      <c r="I53" t="s">
        <v>19</v>
      </c>
      <c r="J53">
        <v>1</v>
      </c>
      <c r="K53">
        <v>0</v>
      </c>
      <c r="L53" t="s">
        <v>19</v>
      </c>
      <c r="M53">
        <v>0</v>
      </c>
      <c r="N53">
        <v>5</v>
      </c>
      <c r="O53">
        <v>5</v>
      </c>
      <c r="P53" t="s">
        <v>19</v>
      </c>
      <c r="Q53">
        <v>2</v>
      </c>
      <c r="R53">
        <v>2</v>
      </c>
      <c r="S53" t="s">
        <v>19</v>
      </c>
      <c r="T53">
        <v>5</v>
      </c>
      <c r="U53">
        <v>5</v>
      </c>
      <c r="V53">
        <v>1</v>
      </c>
      <c r="W53">
        <v>8</v>
      </c>
      <c r="X53">
        <v>7</v>
      </c>
      <c r="Y53">
        <v>1</v>
      </c>
      <c r="Z53">
        <v>108</v>
      </c>
      <c r="AA53">
        <v>100</v>
      </c>
      <c r="AB53">
        <v>9</v>
      </c>
      <c r="AC53">
        <v>70</v>
      </c>
      <c r="AD53">
        <v>70</v>
      </c>
      <c r="AE53" t="s">
        <v>19</v>
      </c>
      <c r="AF53">
        <v>3</v>
      </c>
      <c r="AG53">
        <v>3</v>
      </c>
      <c r="AH53" t="s">
        <v>19</v>
      </c>
      <c r="AI53">
        <v>2</v>
      </c>
      <c r="AJ53">
        <v>2</v>
      </c>
      <c r="AK53" t="s">
        <v>19</v>
      </c>
      <c r="AL53">
        <v>0</v>
      </c>
      <c r="AM53" t="s">
        <v>19</v>
      </c>
      <c r="AN53">
        <v>0</v>
      </c>
      <c r="AO53">
        <v>5</v>
      </c>
      <c r="AP53">
        <v>4</v>
      </c>
      <c r="AQ53">
        <v>1</v>
      </c>
      <c r="AR53">
        <v>1</v>
      </c>
      <c r="AS53">
        <v>1</v>
      </c>
      <c r="AT53" t="s">
        <v>19</v>
      </c>
      <c r="AU53" t="s">
        <v>19</v>
      </c>
      <c r="AV53" t="s">
        <v>19</v>
      </c>
      <c r="AW53" t="s">
        <v>19</v>
      </c>
      <c r="AX53" t="s">
        <v>19</v>
      </c>
      <c r="AY53" t="s">
        <v>19</v>
      </c>
      <c r="AZ53" t="s">
        <v>19</v>
      </c>
      <c r="BA53">
        <v>0</v>
      </c>
      <c r="BB53">
        <v>0</v>
      </c>
      <c r="BC53" t="s">
        <v>19</v>
      </c>
      <c r="BD53">
        <v>3</v>
      </c>
      <c r="BE53">
        <v>2</v>
      </c>
      <c r="BF53">
        <v>1</v>
      </c>
      <c r="BG53" t="s">
        <v>19</v>
      </c>
      <c r="BH53" t="s">
        <v>19</v>
      </c>
      <c r="BI53" t="s">
        <v>19</v>
      </c>
      <c r="BJ53" t="s">
        <v>19</v>
      </c>
      <c r="BK53" t="s">
        <v>19</v>
      </c>
      <c r="BL53" t="s">
        <v>19</v>
      </c>
      <c r="BM53" t="s">
        <v>19</v>
      </c>
      <c r="BN53" t="s">
        <v>19</v>
      </c>
      <c r="BO53" t="s">
        <v>19</v>
      </c>
      <c r="BP53">
        <v>4</v>
      </c>
      <c r="BQ53">
        <v>4</v>
      </c>
      <c r="BR53" t="s">
        <v>19</v>
      </c>
      <c r="BS53">
        <v>18</v>
      </c>
      <c r="BT53">
        <v>12</v>
      </c>
      <c r="BU53">
        <v>6</v>
      </c>
      <c r="BV53">
        <v>7</v>
      </c>
      <c r="BW53">
        <v>5</v>
      </c>
      <c r="BX53">
        <v>3</v>
      </c>
    </row>
    <row r="54" spans="1:76">
      <c r="A54" t="s">
        <v>718</v>
      </c>
      <c r="B54">
        <v>910</v>
      </c>
      <c r="C54">
        <v>838</v>
      </c>
      <c r="D54">
        <v>71</v>
      </c>
      <c r="E54">
        <v>28</v>
      </c>
      <c r="F54">
        <v>28</v>
      </c>
      <c r="G54" t="s">
        <v>19</v>
      </c>
      <c r="H54">
        <v>8</v>
      </c>
      <c r="I54">
        <v>1</v>
      </c>
      <c r="J54">
        <v>6</v>
      </c>
      <c r="K54">
        <v>0</v>
      </c>
      <c r="L54" t="s">
        <v>19</v>
      </c>
      <c r="M54">
        <v>0</v>
      </c>
      <c r="N54">
        <v>35</v>
      </c>
      <c r="O54">
        <v>35</v>
      </c>
      <c r="P54">
        <v>1</v>
      </c>
      <c r="Q54">
        <v>7</v>
      </c>
      <c r="R54">
        <v>7</v>
      </c>
      <c r="S54" t="s">
        <v>19</v>
      </c>
      <c r="T54">
        <v>39</v>
      </c>
      <c r="U54">
        <v>35</v>
      </c>
      <c r="V54">
        <v>5</v>
      </c>
      <c r="W54">
        <v>46</v>
      </c>
      <c r="X54">
        <v>44</v>
      </c>
      <c r="Y54">
        <v>2</v>
      </c>
      <c r="Z54">
        <v>566</v>
      </c>
      <c r="AA54">
        <v>525</v>
      </c>
      <c r="AB54">
        <v>40</v>
      </c>
      <c r="AC54">
        <v>309</v>
      </c>
      <c r="AD54">
        <v>300</v>
      </c>
      <c r="AE54">
        <v>9</v>
      </c>
      <c r="AF54">
        <v>20</v>
      </c>
      <c r="AG54">
        <v>19</v>
      </c>
      <c r="AH54">
        <v>1</v>
      </c>
      <c r="AI54">
        <v>10</v>
      </c>
      <c r="AJ54">
        <v>9</v>
      </c>
      <c r="AK54">
        <v>1</v>
      </c>
      <c r="AL54">
        <v>0</v>
      </c>
      <c r="AM54" t="s">
        <v>19</v>
      </c>
      <c r="AN54">
        <v>0</v>
      </c>
      <c r="AO54">
        <v>24</v>
      </c>
      <c r="AP54">
        <v>22</v>
      </c>
      <c r="AQ54">
        <v>2</v>
      </c>
      <c r="AR54">
        <v>3</v>
      </c>
      <c r="AS54">
        <v>2</v>
      </c>
      <c r="AT54">
        <v>1</v>
      </c>
      <c r="AU54">
        <v>2</v>
      </c>
      <c r="AV54">
        <v>1</v>
      </c>
      <c r="AW54">
        <v>0</v>
      </c>
      <c r="AX54">
        <v>0</v>
      </c>
      <c r="AY54">
        <v>0</v>
      </c>
      <c r="AZ54" t="s">
        <v>19</v>
      </c>
      <c r="BA54">
        <v>8</v>
      </c>
      <c r="BB54">
        <v>8</v>
      </c>
      <c r="BC54">
        <v>0</v>
      </c>
      <c r="BD54">
        <v>11</v>
      </c>
      <c r="BE54">
        <v>10</v>
      </c>
      <c r="BF54">
        <v>1</v>
      </c>
      <c r="BG54" t="s">
        <v>19</v>
      </c>
      <c r="BH54" t="s">
        <v>19</v>
      </c>
      <c r="BI54" t="s">
        <v>19</v>
      </c>
      <c r="BJ54">
        <v>1</v>
      </c>
      <c r="BK54">
        <v>1</v>
      </c>
      <c r="BL54" t="s">
        <v>19</v>
      </c>
      <c r="BM54" t="s">
        <v>19</v>
      </c>
      <c r="BN54" t="s">
        <v>19</v>
      </c>
      <c r="BO54" t="s">
        <v>19</v>
      </c>
      <c r="BP54">
        <v>32</v>
      </c>
      <c r="BQ54">
        <v>31</v>
      </c>
      <c r="BR54">
        <v>0</v>
      </c>
      <c r="BS54">
        <v>54</v>
      </c>
      <c r="BT54">
        <v>50</v>
      </c>
      <c r="BU54">
        <v>4</v>
      </c>
      <c r="BV54">
        <v>48</v>
      </c>
      <c r="BW54">
        <v>39</v>
      </c>
      <c r="BX54">
        <v>9</v>
      </c>
    </row>
    <row r="55" spans="1:76">
      <c r="A55" t="s">
        <v>717</v>
      </c>
      <c r="B55">
        <v>175</v>
      </c>
      <c r="C55">
        <v>163</v>
      </c>
      <c r="D55">
        <v>12</v>
      </c>
      <c r="E55">
        <v>5</v>
      </c>
      <c r="F55">
        <v>5</v>
      </c>
      <c r="G55" t="s">
        <v>19</v>
      </c>
      <c r="H55">
        <v>1</v>
      </c>
      <c r="I55" t="s">
        <v>19</v>
      </c>
      <c r="J55">
        <v>1</v>
      </c>
      <c r="K55" t="s">
        <v>19</v>
      </c>
      <c r="L55" t="s">
        <v>19</v>
      </c>
      <c r="M55" t="s">
        <v>19</v>
      </c>
      <c r="N55">
        <v>5</v>
      </c>
      <c r="O55">
        <v>5</v>
      </c>
      <c r="P55" t="s">
        <v>19</v>
      </c>
      <c r="Q55">
        <v>2</v>
      </c>
      <c r="R55">
        <v>2</v>
      </c>
      <c r="S55" t="s">
        <v>19</v>
      </c>
      <c r="T55">
        <v>6</v>
      </c>
      <c r="U55">
        <v>6</v>
      </c>
      <c r="V55">
        <v>0</v>
      </c>
      <c r="W55">
        <v>5</v>
      </c>
      <c r="X55">
        <v>5</v>
      </c>
      <c r="Y55" t="s">
        <v>19</v>
      </c>
      <c r="Z55">
        <v>107</v>
      </c>
      <c r="AA55">
        <v>99</v>
      </c>
      <c r="AB55">
        <v>8</v>
      </c>
      <c r="AC55">
        <v>47</v>
      </c>
      <c r="AD55">
        <v>44</v>
      </c>
      <c r="AE55">
        <v>3</v>
      </c>
      <c r="AF55">
        <v>1</v>
      </c>
      <c r="AG55">
        <v>1</v>
      </c>
      <c r="AH55" t="s">
        <v>19</v>
      </c>
      <c r="AI55">
        <v>4</v>
      </c>
      <c r="AJ55">
        <v>4</v>
      </c>
      <c r="AK55">
        <v>0</v>
      </c>
      <c r="AL55" t="s">
        <v>19</v>
      </c>
      <c r="AM55" t="s">
        <v>19</v>
      </c>
      <c r="AN55" t="s">
        <v>19</v>
      </c>
      <c r="AO55">
        <v>5</v>
      </c>
      <c r="AP55">
        <v>5</v>
      </c>
      <c r="AQ55">
        <v>0</v>
      </c>
      <c r="AR55">
        <v>0</v>
      </c>
      <c r="AS55">
        <v>0</v>
      </c>
      <c r="AT55">
        <v>0</v>
      </c>
      <c r="AU55">
        <v>1</v>
      </c>
      <c r="AV55">
        <v>1</v>
      </c>
      <c r="AW55">
        <v>0</v>
      </c>
      <c r="AX55" t="s">
        <v>19</v>
      </c>
      <c r="AY55" t="s">
        <v>19</v>
      </c>
      <c r="AZ55" t="s">
        <v>19</v>
      </c>
      <c r="BA55">
        <v>0</v>
      </c>
      <c r="BB55" t="s">
        <v>19</v>
      </c>
      <c r="BC55">
        <v>0</v>
      </c>
      <c r="BD55">
        <v>4</v>
      </c>
      <c r="BE55">
        <v>4</v>
      </c>
      <c r="BF55" t="s">
        <v>19</v>
      </c>
      <c r="BG55" t="s">
        <v>19</v>
      </c>
      <c r="BH55" t="s">
        <v>19</v>
      </c>
      <c r="BI55" t="s">
        <v>19</v>
      </c>
      <c r="BJ55" t="s">
        <v>19</v>
      </c>
      <c r="BK55" t="s">
        <v>19</v>
      </c>
      <c r="BL55" t="s">
        <v>19</v>
      </c>
      <c r="BM55" t="s">
        <v>19</v>
      </c>
      <c r="BN55" t="s">
        <v>19</v>
      </c>
      <c r="BO55" t="s">
        <v>19</v>
      </c>
      <c r="BP55">
        <v>6</v>
      </c>
      <c r="BQ55">
        <v>6</v>
      </c>
      <c r="BR55" t="s">
        <v>19</v>
      </c>
      <c r="BS55">
        <v>21</v>
      </c>
      <c r="BT55">
        <v>20</v>
      </c>
      <c r="BU55">
        <v>1</v>
      </c>
      <c r="BV55">
        <v>8</v>
      </c>
      <c r="BW55">
        <v>7</v>
      </c>
      <c r="BX55">
        <v>1</v>
      </c>
    </row>
    <row r="56" spans="1:76">
      <c r="A56" t="s">
        <v>716</v>
      </c>
    </row>
    <row r="57" spans="1:76">
      <c r="A57" t="s">
        <v>715</v>
      </c>
      <c r="B57">
        <v>250</v>
      </c>
      <c r="C57">
        <v>225</v>
      </c>
      <c r="D57">
        <v>25</v>
      </c>
      <c r="E57">
        <v>8</v>
      </c>
      <c r="F57">
        <v>7</v>
      </c>
      <c r="G57">
        <v>0</v>
      </c>
      <c r="H57">
        <v>2</v>
      </c>
      <c r="I57">
        <v>0</v>
      </c>
      <c r="J57">
        <v>2</v>
      </c>
      <c r="K57">
        <v>0</v>
      </c>
      <c r="L57" t="s">
        <v>19</v>
      </c>
      <c r="M57">
        <v>0</v>
      </c>
      <c r="N57">
        <v>10</v>
      </c>
      <c r="O57">
        <v>10</v>
      </c>
      <c r="P57" t="s">
        <v>19</v>
      </c>
      <c r="Q57">
        <v>5</v>
      </c>
      <c r="R57">
        <v>5</v>
      </c>
      <c r="S57" t="s">
        <v>19</v>
      </c>
      <c r="T57">
        <v>13</v>
      </c>
      <c r="U57">
        <v>9</v>
      </c>
      <c r="V57">
        <v>4</v>
      </c>
      <c r="W57">
        <v>6</v>
      </c>
      <c r="X57">
        <v>5</v>
      </c>
      <c r="Y57">
        <v>1</v>
      </c>
      <c r="Z57">
        <v>175</v>
      </c>
      <c r="AA57">
        <v>161</v>
      </c>
      <c r="AB57">
        <v>14</v>
      </c>
      <c r="AC57">
        <v>88</v>
      </c>
      <c r="AD57">
        <v>86</v>
      </c>
      <c r="AE57">
        <v>3</v>
      </c>
      <c r="AF57">
        <v>8</v>
      </c>
      <c r="AG57">
        <v>7</v>
      </c>
      <c r="AH57">
        <v>1</v>
      </c>
      <c r="AI57" t="s">
        <v>19</v>
      </c>
      <c r="AJ57" t="s">
        <v>19</v>
      </c>
      <c r="AK57" t="s">
        <v>19</v>
      </c>
      <c r="AL57" t="s">
        <v>19</v>
      </c>
      <c r="AM57" t="s">
        <v>19</v>
      </c>
      <c r="AN57" t="s">
        <v>19</v>
      </c>
      <c r="AO57">
        <v>5</v>
      </c>
      <c r="AP57">
        <v>3</v>
      </c>
      <c r="AQ57">
        <v>1</v>
      </c>
      <c r="AR57">
        <v>1</v>
      </c>
      <c r="AS57">
        <v>1</v>
      </c>
      <c r="AT57" t="s">
        <v>19</v>
      </c>
      <c r="AU57">
        <v>0</v>
      </c>
      <c r="AV57" t="s">
        <v>19</v>
      </c>
      <c r="AW57">
        <v>0</v>
      </c>
      <c r="AX57" t="s">
        <v>19</v>
      </c>
      <c r="AY57" t="s">
        <v>19</v>
      </c>
      <c r="AZ57" t="s">
        <v>19</v>
      </c>
      <c r="BA57">
        <v>2</v>
      </c>
      <c r="BB57">
        <v>1</v>
      </c>
      <c r="BC57">
        <v>1</v>
      </c>
      <c r="BD57">
        <v>1</v>
      </c>
      <c r="BE57">
        <v>1</v>
      </c>
      <c r="BF57">
        <v>0</v>
      </c>
      <c r="BG57">
        <v>1</v>
      </c>
      <c r="BH57">
        <v>1</v>
      </c>
      <c r="BI57" t="s">
        <v>19</v>
      </c>
      <c r="BJ57">
        <v>1</v>
      </c>
      <c r="BK57">
        <v>1</v>
      </c>
      <c r="BL57" t="s">
        <v>19</v>
      </c>
      <c r="BM57" t="s">
        <v>19</v>
      </c>
      <c r="BN57" t="s">
        <v>19</v>
      </c>
      <c r="BO57" t="s">
        <v>19</v>
      </c>
      <c r="BP57">
        <v>8</v>
      </c>
      <c r="BQ57">
        <v>8</v>
      </c>
      <c r="BR57" t="s">
        <v>19</v>
      </c>
      <c r="BS57">
        <v>7</v>
      </c>
      <c r="BT57">
        <v>6</v>
      </c>
      <c r="BU57">
        <v>1</v>
      </c>
      <c r="BV57">
        <v>10</v>
      </c>
      <c r="BW57">
        <v>8</v>
      </c>
      <c r="BX57">
        <v>1</v>
      </c>
    </row>
    <row r="58" spans="1:76">
      <c r="A58" t="s">
        <v>714</v>
      </c>
      <c r="B58">
        <v>266</v>
      </c>
      <c r="C58">
        <v>237</v>
      </c>
      <c r="D58">
        <v>29</v>
      </c>
      <c r="E58">
        <v>7</v>
      </c>
      <c r="F58">
        <v>7</v>
      </c>
      <c r="G58" t="s">
        <v>19</v>
      </c>
      <c r="H58">
        <v>1</v>
      </c>
      <c r="I58">
        <v>0</v>
      </c>
      <c r="J58">
        <v>1</v>
      </c>
      <c r="K58">
        <v>0</v>
      </c>
      <c r="L58" t="s">
        <v>19</v>
      </c>
      <c r="M58">
        <v>0</v>
      </c>
      <c r="N58">
        <v>14</v>
      </c>
      <c r="O58">
        <v>14</v>
      </c>
      <c r="P58" t="s">
        <v>19</v>
      </c>
      <c r="Q58">
        <v>3</v>
      </c>
      <c r="R58">
        <v>3</v>
      </c>
      <c r="S58" t="s">
        <v>19</v>
      </c>
      <c r="T58">
        <v>11</v>
      </c>
      <c r="U58">
        <v>9</v>
      </c>
      <c r="V58">
        <v>2</v>
      </c>
      <c r="W58">
        <v>7</v>
      </c>
      <c r="X58">
        <v>7</v>
      </c>
      <c r="Y58">
        <v>0</v>
      </c>
      <c r="Z58">
        <v>181</v>
      </c>
      <c r="AA58">
        <v>166</v>
      </c>
      <c r="AB58">
        <v>15</v>
      </c>
      <c r="AC58">
        <v>103</v>
      </c>
      <c r="AD58">
        <v>99</v>
      </c>
      <c r="AE58">
        <v>4</v>
      </c>
      <c r="AF58">
        <v>9</v>
      </c>
      <c r="AG58">
        <v>9</v>
      </c>
      <c r="AH58" t="s">
        <v>19</v>
      </c>
      <c r="AI58">
        <v>1</v>
      </c>
      <c r="AJ58">
        <v>1</v>
      </c>
      <c r="AK58" t="s">
        <v>19</v>
      </c>
      <c r="AL58">
        <v>0</v>
      </c>
      <c r="AM58" t="s">
        <v>19</v>
      </c>
      <c r="AN58">
        <v>0</v>
      </c>
      <c r="AO58">
        <v>7</v>
      </c>
      <c r="AP58">
        <v>5</v>
      </c>
      <c r="AQ58">
        <v>2</v>
      </c>
      <c r="AR58">
        <v>1</v>
      </c>
      <c r="AS58">
        <v>1</v>
      </c>
      <c r="AT58">
        <v>0</v>
      </c>
      <c r="AU58">
        <v>1</v>
      </c>
      <c r="AV58">
        <v>1</v>
      </c>
      <c r="AW58">
        <v>0</v>
      </c>
      <c r="AX58" t="s">
        <v>19</v>
      </c>
      <c r="AY58" t="s">
        <v>19</v>
      </c>
      <c r="AZ58" t="s">
        <v>19</v>
      </c>
      <c r="BA58">
        <v>3</v>
      </c>
      <c r="BB58">
        <v>2</v>
      </c>
      <c r="BC58">
        <v>1</v>
      </c>
      <c r="BD58">
        <v>0</v>
      </c>
      <c r="BE58">
        <v>0</v>
      </c>
      <c r="BF58">
        <v>0</v>
      </c>
      <c r="BG58">
        <v>1</v>
      </c>
      <c r="BH58">
        <v>1</v>
      </c>
      <c r="BI58" t="s">
        <v>19</v>
      </c>
      <c r="BJ58" t="s">
        <v>19</v>
      </c>
      <c r="BK58" t="s">
        <v>19</v>
      </c>
      <c r="BL58" t="s">
        <v>19</v>
      </c>
      <c r="BM58" t="s">
        <v>19</v>
      </c>
      <c r="BN58" t="s">
        <v>19</v>
      </c>
      <c r="BO58" t="s">
        <v>19</v>
      </c>
      <c r="BP58">
        <v>10</v>
      </c>
      <c r="BQ58">
        <v>10</v>
      </c>
      <c r="BR58" t="s">
        <v>19</v>
      </c>
      <c r="BS58">
        <v>4</v>
      </c>
      <c r="BT58" t="s">
        <v>19</v>
      </c>
      <c r="BU58">
        <v>4</v>
      </c>
      <c r="BV58">
        <v>14</v>
      </c>
      <c r="BW58">
        <v>9</v>
      </c>
      <c r="BX58">
        <v>5</v>
      </c>
    </row>
    <row r="59" spans="1:76">
      <c r="A59" t="s">
        <v>713</v>
      </c>
      <c r="B59">
        <v>42</v>
      </c>
      <c r="C59">
        <v>37</v>
      </c>
      <c r="D59">
        <v>5</v>
      </c>
      <c r="E59">
        <v>1</v>
      </c>
      <c r="F59">
        <v>1</v>
      </c>
      <c r="G59" t="s">
        <v>19</v>
      </c>
      <c r="H59">
        <v>0</v>
      </c>
      <c r="I59" t="s">
        <v>19</v>
      </c>
      <c r="J59">
        <v>0</v>
      </c>
      <c r="K59" t="s">
        <v>19</v>
      </c>
      <c r="L59" t="s">
        <v>19</v>
      </c>
      <c r="M59" t="s">
        <v>19</v>
      </c>
      <c r="N59">
        <v>2</v>
      </c>
      <c r="O59">
        <v>2</v>
      </c>
      <c r="P59" t="s">
        <v>19</v>
      </c>
      <c r="Q59" t="s">
        <v>19</v>
      </c>
      <c r="R59" t="s">
        <v>19</v>
      </c>
      <c r="S59" t="s">
        <v>19</v>
      </c>
      <c r="T59">
        <v>1</v>
      </c>
      <c r="U59" t="s">
        <v>19</v>
      </c>
      <c r="V59">
        <v>1</v>
      </c>
      <c r="W59">
        <v>2</v>
      </c>
      <c r="X59">
        <v>1</v>
      </c>
      <c r="Y59">
        <v>1</v>
      </c>
      <c r="Z59">
        <v>29</v>
      </c>
      <c r="AA59">
        <v>27</v>
      </c>
      <c r="AB59">
        <v>2</v>
      </c>
      <c r="AC59">
        <v>10</v>
      </c>
      <c r="AD59">
        <v>10</v>
      </c>
      <c r="AE59" t="s">
        <v>19</v>
      </c>
      <c r="AF59">
        <v>1</v>
      </c>
      <c r="AG59">
        <v>1</v>
      </c>
      <c r="AH59" t="s">
        <v>19</v>
      </c>
      <c r="AI59">
        <v>1</v>
      </c>
      <c r="AJ59">
        <v>1</v>
      </c>
      <c r="AK59" t="s">
        <v>19</v>
      </c>
      <c r="AL59" t="s">
        <v>19</v>
      </c>
      <c r="AM59" t="s">
        <v>19</v>
      </c>
      <c r="AN59" t="s">
        <v>19</v>
      </c>
      <c r="AO59">
        <v>2</v>
      </c>
      <c r="AP59">
        <v>2</v>
      </c>
      <c r="AQ59" t="s">
        <v>19</v>
      </c>
      <c r="AR59" t="s">
        <v>19</v>
      </c>
      <c r="AS59" t="s">
        <v>19</v>
      </c>
      <c r="AT59" t="s">
        <v>19</v>
      </c>
      <c r="AU59" t="s">
        <v>19</v>
      </c>
      <c r="AV59" t="s">
        <v>19</v>
      </c>
      <c r="AW59" t="s">
        <v>19</v>
      </c>
      <c r="AX59" t="s">
        <v>19</v>
      </c>
      <c r="AY59" t="s">
        <v>19</v>
      </c>
      <c r="AZ59" t="s">
        <v>19</v>
      </c>
      <c r="BA59" t="s">
        <v>19</v>
      </c>
      <c r="BB59" t="s">
        <v>19</v>
      </c>
      <c r="BC59" t="s">
        <v>19</v>
      </c>
      <c r="BD59" t="s">
        <v>19</v>
      </c>
      <c r="BE59" t="s">
        <v>19</v>
      </c>
      <c r="BF59" t="s">
        <v>19</v>
      </c>
      <c r="BG59">
        <v>1</v>
      </c>
      <c r="BH59">
        <v>1</v>
      </c>
      <c r="BI59" t="s">
        <v>19</v>
      </c>
      <c r="BJ59">
        <v>1</v>
      </c>
      <c r="BK59">
        <v>1</v>
      </c>
      <c r="BL59" t="s">
        <v>19</v>
      </c>
      <c r="BM59" t="s">
        <v>19</v>
      </c>
      <c r="BN59" t="s">
        <v>19</v>
      </c>
      <c r="BO59" t="s">
        <v>19</v>
      </c>
      <c r="BP59">
        <v>2</v>
      </c>
      <c r="BQ59">
        <v>2</v>
      </c>
      <c r="BR59" t="s">
        <v>19</v>
      </c>
      <c r="BS59" t="s">
        <v>19</v>
      </c>
      <c r="BT59" t="s">
        <v>19</v>
      </c>
      <c r="BU59" t="s">
        <v>19</v>
      </c>
      <c r="BV59">
        <v>1</v>
      </c>
      <c r="BW59">
        <v>1</v>
      </c>
      <c r="BX59" t="s">
        <v>19</v>
      </c>
    </row>
    <row r="60" spans="1:76">
      <c r="A60" t="s">
        <v>712</v>
      </c>
      <c r="B60">
        <v>39</v>
      </c>
      <c r="C60">
        <v>31</v>
      </c>
      <c r="D60">
        <v>8</v>
      </c>
      <c r="E60">
        <v>2</v>
      </c>
      <c r="F60">
        <v>2</v>
      </c>
      <c r="G60" t="s">
        <v>19</v>
      </c>
      <c r="H60">
        <v>0</v>
      </c>
      <c r="I60" t="s">
        <v>19</v>
      </c>
      <c r="J60">
        <v>0</v>
      </c>
      <c r="K60" t="s">
        <v>19</v>
      </c>
      <c r="L60" t="s">
        <v>19</v>
      </c>
      <c r="M60" t="s">
        <v>19</v>
      </c>
      <c r="N60">
        <v>2</v>
      </c>
      <c r="O60">
        <v>2</v>
      </c>
      <c r="P60" t="s">
        <v>19</v>
      </c>
      <c r="Q60" t="s">
        <v>19</v>
      </c>
      <c r="R60" t="s">
        <v>19</v>
      </c>
      <c r="S60" t="s">
        <v>19</v>
      </c>
      <c r="T60">
        <v>1</v>
      </c>
      <c r="U60">
        <v>1</v>
      </c>
      <c r="V60">
        <v>1</v>
      </c>
      <c r="W60">
        <v>1</v>
      </c>
      <c r="X60">
        <v>1</v>
      </c>
      <c r="Y60">
        <v>1</v>
      </c>
      <c r="Z60">
        <v>29</v>
      </c>
      <c r="AA60">
        <v>23</v>
      </c>
      <c r="AB60">
        <v>6</v>
      </c>
      <c r="AC60">
        <v>10</v>
      </c>
      <c r="AD60">
        <v>9</v>
      </c>
      <c r="AE60">
        <v>1</v>
      </c>
      <c r="AF60" t="s">
        <v>19</v>
      </c>
      <c r="AG60" t="s">
        <v>19</v>
      </c>
      <c r="AH60" t="s">
        <v>19</v>
      </c>
      <c r="AI60">
        <v>0</v>
      </c>
      <c r="AJ60" t="s">
        <v>19</v>
      </c>
      <c r="AK60">
        <v>0</v>
      </c>
      <c r="AL60" t="s">
        <v>19</v>
      </c>
      <c r="AM60" t="s">
        <v>19</v>
      </c>
      <c r="AN60" t="s">
        <v>19</v>
      </c>
      <c r="AO60">
        <v>1</v>
      </c>
      <c r="AP60">
        <v>1</v>
      </c>
      <c r="AQ60" t="s">
        <v>19</v>
      </c>
      <c r="AR60" t="s">
        <v>19</v>
      </c>
      <c r="AS60" t="s">
        <v>19</v>
      </c>
      <c r="AT60" t="s">
        <v>19</v>
      </c>
      <c r="AU60" t="s">
        <v>19</v>
      </c>
      <c r="AV60" t="s">
        <v>19</v>
      </c>
      <c r="AW60" t="s">
        <v>19</v>
      </c>
      <c r="AX60" t="s">
        <v>19</v>
      </c>
      <c r="AY60" t="s">
        <v>19</v>
      </c>
      <c r="AZ60" t="s">
        <v>19</v>
      </c>
      <c r="BA60">
        <v>1</v>
      </c>
      <c r="BB60">
        <v>1</v>
      </c>
      <c r="BC60" t="s">
        <v>19</v>
      </c>
      <c r="BD60">
        <v>0</v>
      </c>
      <c r="BE60">
        <v>0</v>
      </c>
      <c r="BF60" t="s">
        <v>19</v>
      </c>
      <c r="BG60" t="s">
        <v>19</v>
      </c>
      <c r="BH60" t="s">
        <v>19</v>
      </c>
      <c r="BI60" t="s">
        <v>19</v>
      </c>
      <c r="BJ60" t="s">
        <v>19</v>
      </c>
      <c r="BK60" t="s">
        <v>19</v>
      </c>
      <c r="BL60" t="s">
        <v>19</v>
      </c>
      <c r="BM60" t="s">
        <v>19</v>
      </c>
      <c r="BN60" t="s">
        <v>19</v>
      </c>
      <c r="BO60" t="s">
        <v>19</v>
      </c>
      <c r="BP60">
        <v>1</v>
      </c>
      <c r="BQ60">
        <v>1</v>
      </c>
      <c r="BR60" t="s">
        <v>19</v>
      </c>
      <c r="BS60" t="s">
        <v>19</v>
      </c>
      <c r="BT60" t="s">
        <v>19</v>
      </c>
      <c r="BU60" t="s">
        <v>19</v>
      </c>
      <c r="BV60">
        <v>1</v>
      </c>
      <c r="BW60">
        <v>1</v>
      </c>
      <c r="BX60" t="s">
        <v>19</v>
      </c>
    </row>
    <row r="61" spans="1:76">
      <c r="A61" t="s">
        <v>711</v>
      </c>
      <c r="B61">
        <v>48</v>
      </c>
      <c r="C61">
        <v>42</v>
      </c>
      <c r="D61">
        <v>6</v>
      </c>
      <c r="E61">
        <v>1</v>
      </c>
      <c r="F61">
        <v>1</v>
      </c>
      <c r="G61" t="s">
        <v>19</v>
      </c>
      <c r="H61">
        <v>0</v>
      </c>
      <c r="I61" t="s">
        <v>19</v>
      </c>
      <c r="J61">
        <v>0</v>
      </c>
      <c r="K61" t="s">
        <v>19</v>
      </c>
      <c r="L61" t="s">
        <v>19</v>
      </c>
      <c r="M61" t="s">
        <v>19</v>
      </c>
      <c r="N61">
        <v>2</v>
      </c>
      <c r="O61">
        <v>2</v>
      </c>
      <c r="P61" t="s">
        <v>19</v>
      </c>
      <c r="Q61" t="s">
        <v>19</v>
      </c>
      <c r="R61" t="s">
        <v>19</v>
      </c>
      <c r="S61" t="s">
        <v>19</v>
      </c>
      <c r="T61">
        <v>2</v>
      </c>
      <c r="U61">
        <v>1</v>
      </c>
      <c r="V61">
        <v>0</v>
      </c>
      <c r="W61">
        <v>2</v>
      </c>
      <c r="X61">
        <v>2</v>
      </c>
      <c r="Y61" t="s">
        <v>19</v>
      </c>
      <c r="Z61">
        <v>36</v>
      </c>
      <c r="AA61">
        <v>33</v>
      </c>
      <c r="AB61">
        <v>3</v>
      </c>
      <c r="AC61">
        <v>16</v>
      </c>
      <c r="AD61">
        <v>15</v>
      </c>
      <c r="AE61">
        <v>1</v>
      </c>
      <c r="AF61" t="s">
        <v>19</v>
      </c>
      <c r="AG61" t="s">
        <v>19</v>
      </c>
      <c r="AH61" t="s">
        <v>19</v>
      </c>
      <c r="AI61" t="s">
        <v>19</v>
      </c>
      <c r="AJ61" t="s">
        <v>19</v>
      </c>
      <c r="AK61" t="s">
        <v>19</v>
      </c>
      <c r="AL61" t="s">
        <v>19</v>
      </c>
      <c r="AM61" t="s">
        <v>19</v>
      </c>
      <c r="AN61" t="s">
        <v>19</v>
      </c>
      <c r="AO61">
        <v>0</v>
      </c>
      <c r="AP61" t="s">
        <v>19</v>
      </c>
      <c r="AQ61">
        <v>0</v>
      </c>
      <c r="AR61" t="s">
        <v>19</v>
      </c>
      <c r="AS61" t="s">
        <v>19</v>
      </c>
      <c r="AT61" t="s">
        <v>19</v>
      </c>
      <c r="AU61" t="s">
        <v>19</v>
      </c>
      <c r="AV61" t="s">
        <v>19</v>
      </c>
      <c r="AW61" t="s">
        <v>19</v>
      </c>
      <c r="AX61" t="s">
        <v>19</v>
      </c>
      <c r="AY61" t="s">
        <v>19</v>
      </c>
      <c r="AZ61" t="s">
        <v>19</v>
      </c>
      <c r="BA61">
        <v>0</v>
      </c>
      <c r="BB61" t="s">
        <v>19</v>
      </c>
      <c r="BC61">
        <v>0</v>
      </c>
      <c r="BD61" t="s">
        <v>19</v>
      </c>
      <c r="BE61" t="s">
        <v>19</v>
      </c>
      <c r="BF61" t="s">
        <v>19</v>
      </c>
      <c r="BG61" t="s">
        <v>19</v>
      </c>
      <c r="BH61" t="s">
        <v>19</v>
      </c>
      <c r="BI61" t="s">
        <v>19</v>
      </c>
      <c r="BJ61" t="s">
        <v>19</v>
      </c>
      <c r="BK61" t="s">
        <v>19</v>
      </c>
      <c r="BL61" t="s">
        <v>19</v>
      </c>
      <c r="BM61" t="s">
        <v>19</v>
      </c>
      <c r="BN61" t="s">
        <v>19</v>
      </c>
      <c r="BO61" t="s">
        <v>19</v>
      </c>
      <c r="BP61">
        <v>2</v>
      </c>
      <c r="BQ61">
        <v>1</v>
      </c>
      <c r="BR61">
        <v>0</v>
      </c>
      <c r="BS61" t="s">
        <v>19</v>
      </c>
      <c r="BT61" t="s">
        <v>19</v>
      </c>
      <c r="BU61" t="s">
        <v>19</v>
      </c>
      <c r="BV61">
        <v>3</v>
      </c>
      <c r="BW61">
        <v>1</v>
      </c>
      <c r="BX61">
        <v>2</v>
      </c>
    </row>
    <row r="62" spans="1:76">
      <c r="A62" t="s">
        <v>710</v>
      </c>
      <c r="B62">
        <v>201</v>
      </c>
      <c r="C62">
        <v>153</v>
      </c>
      <c r="D62">
        <v>48</v>
      </c>
      <c r="E62">
        <v>5</v>
      </c>
      <c r="F62">
        <v>5</v>
      </c>
      <c r="G62" t="s">
        <v>19</v>
      </c>
      <c r="H62">
        <v>1</v>
      </c>
      <c r="I62">
        <v>0</v>
      </c>
      <c r="J62">
        <v>1</v>
      </c>
      <c r="K62">
        <v>0</v>
      </c>
      <c r="L62" t="s">
        <v>19</v>
      </c>
      <c r="M62">
        <v>0</v>
      </c>
      <c r="N62">
        <v>11</v>
      </c>
      <c r="O62">
        <v>11</v>
      </c>
      <c r="P62" t="s">
        <v>19</v>
      </c>
      <c r="Q62">
        <v>2</v>
      </c>
      <c r="R62">
        <v>2</v>
      </c>
      <c r="S62" t="s">
        <v>19</v>
      </c>
      <c r="T62">
        <v>9</v>
      </c>
      <c r="U62">
        <v>6</v>
      </c>
      <c r="V62">
        <v>3</v>
      </c>
      <c r="W62">
        <v>6</v>
      </c>
      <c r="X62">
        <v>6</v>
      </c>
      <c r="Y62" t="s">
        <v>19</v>
      </c>
      <c r="Z62">
        <v>140</v>
      </c>
      <c r="AA62">
        <v>104</v>
      </c>
      <c r="AB62">
        <v>36</v>
      </c>
      <c r="AC62">
        <v>63</v>
      </c>
      <c r="AD62">
        <v>52</v>
      </c>
      <c r="AE62">
        <v>11</v>
      </c>
      <c r="AF62">
        <v>6</v>
      </c>
      <c r="AG62">
        <v>6</v>
      </c>
      <c r="AH62" t="s">
        <v>19</v>
      </c>
      <c r="AI62" t="s">
        <v>19</v>
      </c>
      <c r="AJ62" t="s">
        <v>19</v>
      </c>
      <c r="AK62" t="s">
        <v>19</v>
      </c>
      <c r="AL62" t="s">
        <v>19</v>
      </c>
      <c r="AM62" t="s">
        <v>19</v>
      </c>
      <c r="AN62" t="s">
        <v>19</v>
      </c>
      <c r="AO62">
        <v>2</v>
      </c>
      <c r="AP62">
        <v>1</v>
      </c>
      <c r="AQ62">
        <v>1</v>
      </c>
      <c r="AR62" t="s">
        <v>19</v>
      </c>
      <c r="AS62" t="s">
        <v>19</v>
      </c>
      <c r="AT62" t="s">
        <v>19</v>
      </c>
      <c r="AU62" t="s">
        <v>19</v>
      </c>
      <c r="AV62" t="s">
        <v>19</v>
      </c>
      <c r="AW62" t="s">
        <v>19</v>
      </c>
      <c r="AX62" t="s">
        <v>19</v>
      </c>
      <c r="AY62" t="s">
        <v>19</v>
      </c>
      <c r="AZ62" t="s">
        <v>19</v>
      </c>
      <c r="BA62">
        <v>1</v>
      </c>
      <c r="BB62">
        <v>0</v>
      </c>
      <c r="BC62">
        <v>0</v>
      </c>
      <c r="BD62">
        <v>1</v>
      </c>
      <c r="BE62">
        <v>1</v>
      </c>
      <c r="BF62">
        <v>1</v>
      </c>
      <c r="BG62" t="s">
        <v>19</v>
      </c>
      <c r="BH62" t="s">
        <v>19</v>
      </c>
      <c r="BI62" t="s">
        <v>19</v>
      </c>
      <c r="BJ62" t="s">
        <v>19</v>
      </c>
      <c r="BK62" t="s">
        <v>19</v>
      </c>
      <c r="BL62" t="s">
        <v>19</v>
      </c>
      <c r="BM62" t="s">
        <v>19</v>
      </c>
      <c r="BN62" t="s">
        <v>19</v>
      </c>
      <c r="BO62" t="s">
        <v>19</v>
      </c>
      <c r="BP62">
        <v>9</v>
      </c>
      <c r="BQ62">
        <v>9</v>
      </c>
      <c r="BR62" t="s">
        <v>19</v>
      </c>
      <c r="BS62">
        <v>6</v>
      </c>
      <c r="BT62">
        <v>3</v>
      </c>
      <c r="BU62">
        <v>3</v>
      </c>
      <c r="BV62">
        <v>8</v>
      </c>
      <c r="BW62">
        <v>3</v>
      </c>
      <c r="BX62">
        <v>5</v>
      </c>
    </row>
    <row r="63" spans="1:76">
      <c r="A63" t="s">
        <v>709</v>
      </c>
      <c r="B63">
        <v>25</v>
      </c>
      <c r="C63">
        <v>16</v>
      </c>
      <c r="D63">
        <v>8</v>
      </c>
      <c r="E63">
        <v>0</v>
      </c>
      <c r="F63">
        <v>0</v>
      </c>
      <c r="G63" t="s">
        <v>19</v>
      </c>
      <c r="H63">
        <v>1</v>
      </c>
      <c r="I63" t="s">
        <v>19</v>
      </c>
      <c r="J63">
        <v>1</v>
      </c>
      <c r="K63" t="s">
        <v>19</v>
      </c>
      <c r="L63" t="s">
        <v>19</v>
      </c>
      <c r="M63" t="s">
        <v>19</v>
      </c>
      <c r="N63">
        <v>1</v>
      </c>
      <c r="O63">
        <v>1</v>
      </c>
      <c r="P63" t="s">
        <v>19</v>
      </c>
      <c r="Q63" t="s">
        <v>19</v>
      </c>
      <c r="R63" t="s">
        <v>19</v>
      </c>
      <c r="S63" t="s">
        <v>19</v>
      </c>
      <c r="T63">
        <v>3</v>
      </c>
      <c r="U63" t="s">
        <v>19</v>
      </c>
      <c r="V63">
        <v>3</v>
      </c>
      <c r="W63" t="s">
        <v>19</v>
      </c>
      <c r="X63" t="s">
        <v>19</v>
      </c>
      <c r="Y63" t="s">
        <v>19</v>
      </c>
      <c r="Z63">
        <v>17</v>
      </c>
      <c r="AA63">
        <v>13</v>
      </c>
      <c r="AB63">
        <v>4</v>
      </c>
      <c r="AC63">
        <v>11</v>
      </c>
      <c r="AD63">
        <v>9</v>
      </c>
      <c r="AE63">
        <v>2</v>
      </c>
      <c r="AF63">
        <v>0</v>
      </c>
      <c r="AG63">
        <v>0</v>
      </c>
      <c r="AH63" t="s">
        <v>19</v>
      </c>
      <c r="AI63" t="s">
        <v>19</v>
      </c>
      <c r="AJ63" t="s">
        <v>19</v>
      </c>
      <c r="AK63" t="s">
        <v>19</v>
      </c>
      <c r="AL63" t="s">
        <v>19</v>
      </c>
      <c r="AM63" t="s">
        <v>19</v>
      </c>
      <c r="AN63" t="s">
        <v>19</v>
      </c>
      <c r="AO63">
        <v>0</v>
      </c>
      <c r="AP63">
        <v>0</v>
      </c>
      <c r="AQ63" t="s">
        <v>19</v>
      </c>
      <c r="AR63" t="s">
        <v>19</v>
      </c>
      <c r="AS63" t="s">
        <v>19</v>
      </c>
      <c r="AT63" t="s">
        <v>19</v>
      </c>
      <c r="AU63" t="s">
        <v>19</v>
      </c>
      <c r="AV63" t="s">
        <v>19</v>
      </c>
      <c r="AW63" t="s">
        <v>19</v>
      </c>
      <c r="AX63" t="s">
        <v>19</v>
      </c>
      <c r="AY63" t="s">
        <v>19</v>
      </c>
      <c r="AZ63" t="s">
        <v>19</v>
      </c>
      <c r="BA63" t="s">
        <v>19</v>
      </c>
      <c r="BB63" t="s">
        <v>19</v>
      </c>
      <c r="BC63" t="s">
        <v>19</v>
      </c>
      <c r="BD63">
        <v>0</v>
      </c>
      <c r="BE63">
        <v>0</v>
      </c>
      <c r="BF63" t="s">
        <v>19</v>
      </c>
      <c r="BG63" t="s">
        <v>19</v>
      </c>
      <c r="BH63" t="s">
        <v>19</v>
      </c>
      <c r="BI63" t="s">
        <v>19</v>
      </c>
      <c r="BJ63" t="s">
        <v>19</v>
      </c>
      <c r="BK63" t="s">
        <v>19</v>
      </c>
      <c r="BL63" t="s">
        <v>19</v>
      </c>
      <c r="BM63" t="s">
        <v>19</v>
      </c>
      <c r="BN63" t="s">
        <v>19</v>
      </c>
      <c r="BO63" t="s">
        <v>19</v>
      </c>
      <c r="BP63">
        <v>0</v>
      </c>
      <c r="BQ63">
        <v>0</v>
      </c>
      <c r="BR63" t="s">
        <v>19</v>
      </c>
      <c r="BS63" t="s">
        <v>19</v>
      </c>
      <c r="BT63" t="s">
        <v>19</v>
      </c>
      <c r="BU63" t="s">
        <v>19</v>
      </c>
      <c r="BV63">
        <v>2</v>
      </c>
      <c r="BW63">
        <v>1</v>
      </c>
      <c r="BX63">
        <v>1</v>
      </c>
    </row>
    <row r="64" spans="1:76">
      <c r="A64" t="s">
        <v>708</v>
      </c>
      <c r="B64">
        <v>492</v>
      </c>
      <c r="C64">
        <v>439</v>
      </c>
      <c r="D64">
        <v>53</v>
      </c>
      <c r="E64">
        <v>13</v>
      </c>
      <c r="F64">
        <v>13</v>
      </c>
      <c r="G64">
        <v>0</v>
      </c>
      <c r="H64">
        <v>3</v>
      </c>
      <c r="I64">
        <v>1</v>
      </c>
      <c r="J64">
        <v>2</v>
      </c>
      <c r="K64">
        <v>0</v>
      </c>
      <c r="L64" t="s">
        <v>19</v>
      </c>
      <c r="M64">
        <v>0</v>
      </c>
      <c r="N64">
        <v>19</v>
      </c>
      <c r="O64">
        <v>19</v>
      </c>
      <c r="P64" t="s">
        <v>19</v>
      </c>
      <c r="Q64">
        <v>5</v>
      </c>
      <c r="R64">
        <v>5</v>
      </c>
      <c r="S64" t="s">
        <v>19</v>
      </c>
      <c r="T64">
        <v>31</v>
      </c>
      <c r="U64">
        <v>23</v>
      </c>
      <c r="V64">
        <v>8</v>
      </c>
      <c r="W64">
        <v>12</v>
      </c>
      <c r="X64">
        <v>10</v>
      </c>
      <c r="Y64">
        <v>2</v>
      </c>
      <c r="Z64">
        <v>354</v>
      </c>
      <c r="AA64">
        <v>319</v>
      </c>
      <c r="AB64">
        <v>35</v>
      </c>
      <c r="AC64">
        <v>183</v>
      </c>
      <c r="AD64">
        <v>170</v>
      </c>
      <c r="AE64">
        <v>14</v>
      </c>
      <c r="AF64">
        <v>15</v>
      </c>
      <c r="AG64">
        <v>14</v>
      </c>
      <c r="AH64">
        <v>1</v>
      </c>
      <c r="AI64">
        <v>5</v>
      </c>
      <c r="AJ64">
        <v>5</v>
      </c>
      <c r="AK64" t="s">
        <v>19</v>
      </c>
      <c r="AL64">
        <v>0</v>
      </c>
      <c r="AM64" t="s">
        <v>19</v>
      </c>
      <c r="AN64">
        <v>0</v>
      </c>
      <c r="AO64">
        <v>9</v>
      </c>
      <c r="AP64">
        <v>7</v>
      </c>
      <c r="AQ64">
        <v>1</v>
      </c>
      <c r="AR64">
        <v>1</v>
      </c>
      <c r="AS64">
        <v>1</v>
      </c>
      <c r="AT64" t="s">
        <v>19</v>
      </c>
      <c r="AU64" t="s">
        <v>19</v>
      </c>
      <c r="AV64" t="s">
        <v>19</v>
      </c>
      <c r="AW64" t="s">
        <v>19</v>
      </c>
      <c r="AX64">
        <v>2</v>
      </c>
      <c r="AY64">
        <v>2</v>
      </c>
      <c r="AZ64" t="s">
        <v>19</v>
      </c>
      <c r="BA64">
        <v>5</v>
      </c>
      <c r="BB64">
        <v>4</v>
      </c>
      <c r="BC64">
        <v>1</v>
      </c>
      <c r="BD64">
        <v>2</v>
      </c>
      <c r="BE64">
        <v>2</v>
      </c>
      <c r="BF64">
        <v>1</v>
      </c>
      <c r="BG64" t="s">
        <v>19</v>
      </c>
      <c r="BH64" t="s">
        <v>19</v>
      </c>
      <c r="BI64" t="s">
        <v>19</v>
      </c>
      <c r="BJ64" t="s">
        <v>19</v>
      </c>
      <c r="BK64" t="s">
        <v>19</v>
      </c>
      <c r="BL64" t="s">
        <v>19</v>
      </c>
      <c r="BM64" t="s">
        <v>19</v>
      </c>
      <c r="BN64" t="s">
        <v>19</v>
      </c>
      <c r="BO64" t="s">
        <v>19</v>
      </c>
      <c r="BP64">
        <v>17</v>
      </c>
      <c r="BQ64">
        <v>17</v>
      </c>
      <c r="BR64" t="s">
        <v>19</v>
      </c>
      <c r="BS64">
        <v>1</v>
      </c>
      <c r="BT64">
        <v>1</v>
      </c>
      <c r="BU64" t="s">
        <v>19</v>
      </c>
      <c r="BV64">
        <v>14</v>
      </c>
      <c r="BW64">
        <v>10</v>
      </c>
      <c r="BX64">
        <v>4</v>
      </c>
    </row>
    <row r="65" spans="1:76">
      <c r="A65" t="s">
        <v>707</v>
      </c>
      <c r="B65">
        <v>69</v>
      </c>
      <c r="C65">
        <v>58</v>
      </c>
      <c r="D65">
        <v>11</v>
      </c>
      <c r="E65">
        <v>2</v>
      </c>
      <c r="F65">
        <v>2</v>
      </c>
      <c r="G65" t="s">
        <v>19</v>
      </c>
      <c r="H65">
        <v>1</v>
      </c>
      <c r="I65" t="s">
        <v>19</v>
      </c>
      <c r="J65">
        <v>1</v>
      </c>
      <c r="K65" t="s">
        <v>19</v>
      </c>
      <c r="L65" t="s">
        <v>19</v>
      </c>
      <c r="M65" t="s">
        <v>19</v>
      </c>
      <c r="N65">
        <v>4</v>
      </c>
      <c r="O65">
        <v>4</v>
      </c>
      <c r="P65">
        <v>0</v>
      </c>
      <c r="Q65">
        <v>1</v>
      </c>
      <c r="R65">
        <v>1</v>
      </c>
      <c r="S65">
        <v>0</v>
      </c>
      <c r="T65">
        <v>2</v>
      </c>
      <c r="U65">
        <v>2</v>
      </c>
      <c r="V65">
        <v>1</v>
      </c>
      <c r="W65">
        <v>3</v>
      </c>
      <c r="X65">
        <v>2</v>
      </c>
      <c r="Y65">
        <v>1</v>
      </c>
      <c r="Z65">
        <v>50</v>
      </c>
      <c r="AA65">
        <v>42</v>
      </c>
      <c r="AB65">
        <v>8</v>
      </c>
      <c r="AC65">
        <v>28</v>
      </c>
      <c r="AD65">
        <v>24</v>
      </c>
      <c r="AE65">
        <v>3</v>
      </c>
      <c r="AF65">
        <v>1</v>
      </c>
      <c r="AG65">
        <v>1</v>
      </c>
      <c r="AH65" t="s">
        <v>19</v>
      </c>
      <c r="AI65">
        <v>1</v>
      </c>
      <c r="AJ65">
        <v>1</v>
      </c>
      <c r="AK65" t="s">
        <v>19</v>
      </c>
      <c r="AL65" t="s">
        <v>19</v>
      </c>
      <c r="AM65" t="s">
        <v>19</v>
      </c>
      <c r="AN65" t="s">
        <v>19</v>
      </c>
      <c r="AO65">
        <v>1</v>
      </c>
      <c r="AP65">
        <v>1</v>
      </c>
      <c r="AQ65" t="s">
        <v>19</v>
      </c>
      <c r="AR65">
        <v>0</v>
      </c>
      <c r="AS65">
        <v>0</v>
      </c>
      <c r="AT65" t="s">
        <v>19</v>
      </c>
      <c r="AU65">
        <v>0</v>
      </c>
      <c r="AV65">
        <v>0</v>
      </c>
      <c r="AW65" t="s">
        <v>19</v>
      </c>
      <c r="AX65" t="s">
        <v>19</v>
      </c>
      <c r="AY65" t="s">
        <v>19</v>
      </c>
      <c r="AZ65" t="s">
        <v>19</v>
      </c>
      <c r="BA65" t="s">
        <v>19</v>
      </c>
      <c r="BB65" t="s">
        <v>19</v>
      </c>
      <c r="BC65" t="s">
        <v>19</v>
      </c>
      <c r="BD65">
        <v>0</v>
      </c>
      <c r="BE65">
        <v>0</v>
      </c>
      <c r="BF65" t="s">
        <v>19</v>
      </c>
      <c r="BG65" t="s">
        <v>19</v>
      </c>
      <c r="BH65" t="s">
        <v>19</v>
      </c>
      <c r="BI65" t="s">
        <v>19</v>
      </c>
      <c r="BJ65" t="s">
        <v>19</v>
      </c>
      <c r="BK65" t="s">
        <v>19</v>
      </c>
      <c r="BL65" t="s">
        <v>19</v>
      </c>
      <c r="BM65" t="s">
        <v>19</v>
      </c>
      <c r="BN65" t="s">
        <v>19</v>
      </c>
      <c r="BO65" t="s">
        <v>19</v>
      </c>
      <c r="BP65">
        <v>3</v>
      </c>
      <c r="BQ65">
        <v>3</v>
      </c>
      <c r="BR65" t="s">
        <v>19</v>
      </c>
      <c r="BS65" t="s">
        <v>19</v>
      </c>
      <c r="BT65" t="s">
        <v>19</v>
      </c>
      <c r="BU65" t="s">
        <v>19</v>
      </c>
      <c r="BV65">
        <v>3</v>
      </c>
      <c r="BW65">
        <v>2</v>
      </c>
      <c r="BX65">
        <v>1</v>
      </c>
    </row>
    <row r="66" spans="1:76">
      <c r="A66" t="s">
        <v>706</v>
      </c>
      <c r="B66">
        <v>218</v>
      </c>
      <c r="C66">
        <v>184</v>
      </c>
      <c r="D66">
        <v>34</v>
      </c>
      <c r="E66">
        <v>6</v>
      </c>
      <c r="F66">
        <v>6</v>
      </c>
      <c r="G66">
        <v>0</v>
      </c>
      <c r="H66">
        <v>1</v>
      </c>
      <c r="I66">
        <v>0</v>
      </c>
      <c r="J66">
        <v>1</v>
      </c>
      <c r="K66">
        <v>0</v>
      </c>
      <c r="L66" t="s">
        <v>19</v>
      </c>
      <c r="M66">
        <v>0</v>
      </c>
      <c r="N66">
        <v>9</v>
      </c>
      <c r="O66">
        <v>9</v>
      </c>
      <c r="P66">
        <v>0</v>
      </c>
      <c r="Q66">
        <v>3</v>
      </c>
      <c r="R66">
        <v>3</v>
      </c>
      <c r="S66" t="s">
        <v>19</v>
      </c>
      <c r="T66">
        <v>11</v>
      </c>
      <c r="U66">
        <v>10</v>
      </c>
      <c r="V66">
        <v>1</v>
      </c>
      <c r="W66">
        <v>4</v>
      </c>
      <c r="X66">
        <v>2</v>
      </c>
      <c r="Y66">
        <v>2</v>
      </c>
      <c r="Z66">
        <v>170</v>
      </c>
      <c r="AA66">
        <v>145</v>
      </c>
      <c r="AB66">
        <v>25</v>
      </c>
      <c r="AC66">
        <v>82</v>
      </c>
      <c r="AD66">
        <v>74</v>
      </c>
      <c r="AE66">
        <v>8</v>
      </c>
      <c r="AF66">
        <v>4</v>
      </c>
      <c r="AG66">
        <v>4</v>
      </c>
      <c r="AH66">
        <v>0</v>
      </c>
      <c r="AI66" t="s">
        <v>19</v>
      </c>
      <c r="AJ66" t="s">
        <v>19</v>
      </c>
      <c r="AK66" t="s">
        <v>19</v>
      </c>
      <c r="AL66">
        <v>0</v>
      </c>
      <c r="AM66" t="s">
        <v>19</v>
      </c>
      <c r="AN66">
        <v>0</v>
      </c>
      <c r="AO66">
        <v>2</v>
      </c>
      <c r="AP66">
        <v>0</v>
      </c>
      <c r="AQ66">
        <v>2</v>
      </c>
      <c r="AR66" t="s">
        <v>19</v>
      </c>
      <c r="AS66" t="s">
        <v>19</v>
      </c>
      <c r="AT66" t="s">
        <v>19</v>
      </c>
      <c r="AU66" t="s">
        <v>19</v>
      </c>
      <c r="AV66" t="s">
        <v>19</v>
      </c>
      <c r="AW66" t="s">
        <v>19</v>
      </c>
      <c r="AX66" t="s">
        <v>19</v>
      </c>
      <c r="AY66" t="s">
        <v>19</v>
      </c>
      <c r="AZ66" t="s">
        <v>19</v>
      </c>
      <c r="BA66">
        <v>1</v>
      </c>
      <c r="BB66">
        <v>0</v>
      </c>
      <c r="BC66">
        <v>1</v>
      </c>
      <c r="BD66">
        <v>1</v>
      </c>
      <c r="BE66" t="s">
        <v>19</v>
      </c>
      <c r="BF66">
        <v>1</v>
      </c>
      <c r="BG66" t="s">
        <v>19</v>
      </c>
      <c r="BH66" t="s">
        <v>19</v>
      </c>
      <c r="BI66" t="s">
        <v>19</v>
      </c>
      <c r="BJ66" t="s">
        <v>19</v>
      </c>
      <c r="BK66" t="s">
        <v>19</v>
      </c>
      <c r="BL66" t="s">
        <v>19</v>
      </c>
      <c r="BM66" t="s">
        <v>19</v>
      </c>
      <c r="BN66" t="s">
        <v>19</v>
      </c>
      <c r="BO66" t="s">
        <v>19</v>
      </c>
      <c r="BP66">
        <v>6</v>
      </c>
      <c r="BQ66">
        <v>6</v>
      </c>
      <c r="BR66" t="s">
        <v>19</v>
      </c>
      <c r="BS66" t="s">
        <v>19</v>
      </c>
      <c r="BT66" t="s">
        <v>19</v>
      </c>
      <c r="BU66" t="s">
        <v>19</v>
      </c>
      <c r="BV66">
        <v>5</v>
      </c>
      <c r="BW66">
        <v>3</v>
      </c>
      <c r="BX66">
        <v>2</v>
      </c>
    </row>
    <row r="67" spans="1:76">
      <c r="A67" t="s">
        <v>705</v>
      </c>
      <c r="B67">
        <v>587</v>
      </c>
      <c r="C67">
        <v>478</v>
      </c>
      <c r="D67">
        <v>109</v>
      </c>
      <c r="E67">
        <v>18</v>
      </c>
      <c r="F67">
        <v>18</v>
      </c>
      <c r="G67" t="s">
        <v>19</v>
      </c>
      <c r="H67">
        <v>5</v>
      </c>
      <c r="I67">
        <v>1</v>
      </c>
      <c r="J67">
        <v>4</v>
      </c>
      <c r="K67">
        <v>1</v>
      </c>
      <c r="L67" t="s">
        <v>19</v>
      </c>
      <c r="M67">
        <v>1</v>
      </c>
      <c r="N67">
        <v>25</v>
      </c>
      <c r="O67">
        <v>24</v>
      </c>
      <c r="P67">
        <v>1</v>
      </c>
      <c r="Q67">
        <v>6</v>
      </c>
      <c r="R67">
        <v>6</v>
      </c>
      <c r="S67">
        <v>1</v>
      </c>
      <c r="T67">
        <v>26</v>
      </c>
      <c r="U67">
        <v>22</v>
      </c>
      <c r="V67">
        <v>4</v>
      </c>
      <c r="W67">
        <v>15</v>
      </c>
      <c r="X67">
        <v>12</v>
      </c>
      <c r="Y67">
        <v>4</v>
      </c>
      <c r="Z67">
        <v>386</v>
      </c>
      <c r="AA67">
        <v>321</v>
      </c>
      <c r="AB67">
        <v>64</v>
      </c>
      <c r="AC67">
        <v>129</v>
      </c>
      <c r="AD67">
        <v>113</v>
      </c>
      <c r="AE67">
        <v>16</v>
      </c>
      <c r="AF67">
        <v>16</v>
      </c>
      <c r="AG67">
        <v>13</v>
      </c>
      <c r="AH67">
        <v>3</v>
      </c>
      <c r="AI67">
        <v>5</v>
      </c>
      <c r="AJ67">
        <v>5</v>
      </c>
      <c r="AK67" t="s">
        <v>19</v>
      </c>
      <c r="AL67">
        <v>0</v>
      </c>
      <c r="AM67" t="s">
        <v>19</v>
      </c>
      <c r="AN67">
        <v>0</v>
      </c>
      <c r="AO67">
        <v>11</v>
      </c>
      <c r="AP67">
        <v>9</v>
      </c>
      <c r="AQ67">
        <v>2</v>
      </c>
      <c r="AR67">
        <v>0</v>
      </c>
      <c r="AS67" t="s">
        <v>19</v>
      </c>
      <c r="AT67">
        <v>0</v>
      </c>
      <c r="AU67" t="s">
        <v>19</v>
      </c>
      <c r="AV67" t="s">
        <v>19</v>
      </c>
      <c r="AW67" t="s">
        <v>19</v>
      </c>
      <c r="AX67">
        <v>1</v>
      </c>
      <c r="AY67">
        <v>1</v>
      </c>
      <c r="AZ67" t="s">
        <v>19</v>
      </c>
      <c r="BA67">
        <v>4</v>
      </c>
      <c r="BB67">
        <v>3</v>
      </c>
      <c r="BC67">
        <v>1</v>
      </c>
      <c r="BD67">
        <v>4</v>
      </c>
      <c r="BE67">
        <v>4</v>
      </c>
      <c r="BF67">
        <v>1</v>
      </c>
      <c r="BG67">
        <v>1</v>
      </c>
      <c r="BH67">
        <v>1</v>
      </c>
      <c r="BI67" t="s">
        <v>19</v>
      </c>
      <c r="BJ67">
        <v>0</v>
      </c>
      <c r="BK67" t="s">
        <v>19</v>
      </c>
      <c r="BL67">
        <v>0</v>
      </c>
      <c r="BM67" t="s">
        <v>19</v>
      </c>
      <c r="BN67" t="s">
        <v>19</v>
      </c>
      <c r="BO67" t="s">
        <v>19</v>
      </c>
      <c r="BP67">
        <v>20</v>
      </c>
      <c r="BQ67">
        <v>20</v>
      </c>
      <c r="BR67">
        <v>1</v>
      </c>
      <c r="BS67">
        <v>25</v>
      </c>
      <c r="BT67">
        <v>16</v>
      </c>
      <c r="BU67">
        <v>9</v>
      </c>
      <c r="BV67">
        <v>35</v>
      </c>
      <c r="BW67">
        <v>17</v>
      </c>
      <c r="BX67">
        <v>18</v>
      </c>
    </row>
    <row r="68" spans="1:76">
      <c r="A68" t="s">
        <v>704</v>
      </c>
      <c r="B68">
        <v>378</v>
      </c>
      <c r="C68">
        <v>311</v>
      </c>
      <c r="D68">
        <v>67</v>
      </c>
      <c r="E68">
        <v>9</v>
      </c>
      <c r="F68">
        <v>9</v>
      </c>
      <c r="G68">
        <v>0</v>
      </c>
      <c r="H68">
        <v>2</v>
      </c>
      <c r="I68">
        <v>0</v>
      </c>
      <c r="J68">
        <v>2</v>
      </c>
      <c r="K68">
        <v>0</v>
      </c>
      <c r="L68" t="s">
        <v>19</v>
      </c>
      <c r="M68">
        <v>0</v>
      </c>
      <c r="N68">
        <v>17</v>
      </c>
      <c r="O68">
        <v>17</v>
      </c>
      <c r="P68" t="s">
        <v>19</v>
      </c>
      <c r="Q68">
        <v>6</v>
      </c>
      <c r="R68">
        <v>6</v>
      </c>
      <c r="S68" t="s">
        <v>19</v>
      </c>
      <c r="T68">
        <v>27</v>
      </c>
      <c r="U68">
        <v>18</v>
      </c>
      <c r="V68">
        <v>8</v>
      </c>
      <c r="W68">
        <v>5</v>
      </c>
      <c r="X68">
        <v>2</v>
      </c>
      <c r="Y68">
        <v>3</v>
      </c>
      <c r="Z68">
        <v>265</v>
      </c>
      <c r="AA68">
        <v>220</v>
      </c>
      <c r="AB68">
        <v>46</v>
      </c>
      <c r="AC68">
        <v>124</v>
      </c>
      <c r="AD68">
        <v>111</v>
      </c>
      <c r="AE68">
        <v>13</v>
      </c>
      <c r="AF68">
        <v>10</v>
      </c>
      <c r="AG68">
        <v>9</v>
      </c>
      <c r="AH68">
        <v>1</v>
      </c>
      <c r="AI68">
        <v>3</v>
      </c>
      <c r="AJ68">
        <v>3</v>
      </c>
      <c r="AK68">
        <v>1</v>
      </c>
      <c r="AL68" t="s">
        <v>19</v>
      </c>
      <c r="AM68" t="s">
        <v>19</v>
      </c>
      <c r="AN68" t="s">
        <v>19</v>
      </c>
      <c r="AO68">
        <v>9</v>
      </c>
      <c r="AP68">
        <v>8</v>
      </c>
      <c r="AQ68">
        <v>1</v>
      </c>
      <c r="AR68">
        <v>0</v>
      </c>
      <c r="AS68">
        <v>0</v>
      </c>
      <c r="AT68" t="s">
        <v>19</v>
      </c>
      <c r="AU68">
        <v>2</v>
      </c>
      <c r="AV68">
        <v>2</v>
      </c>
      <c r="AW68" t="s">
        <v>19</v>
      </c>
      <c r="AX68" t="s">
        <v>19</v>
      </c>
      <c r="AY68" t="s">
        <v>19</v>
      </c>
      <c r="AZ68" t="s">
        <v>19</v>
      </c>
      <c r="BA68">
        <v>4</v>
      </c>
      <c r="BB68">
        <v>3</v>
      </c>
      <c r="BC68">
        <v>1</v>
      </c>
      <c r="BD68">
        <v>3</v>
      </c>
      <c r="BE68">
        <v>3</v>
      </c>
      <c r="BF68">
        <v>0</v>
      </c>
      <c r="BG68">
        <v>0</v>
      </c>
      <c r="BH68" t="s">
        <v>19</v>
      </c>
      <c r="BI68">
        <v>0</v>
      </c>
      <c r="BJ68" t="s">
        <v>19</v>
      </c>
      <c r="BK68" t="s">
        <v>19</v>
      </c>
      <c r="BL68" t="s">
        <v>19</v>
      </c>
      <c r="BM68" t="s">
        <v>19</v>
      </c>
      <c r="BN68" t="s">
        <v>19</v>
      </c>
      <c r="BO68" t="s">
        <v>19</v>
      </c>
      <c r="BP68">
        <v>17</v>
      </c>
      <c r="BQ68">
        <v>16</v>
      </c>
      <c r="BR68">
        <v>1</v>
      </c>
      <c r="BS68">
        <v>1</v>
      </c>
      <c r="BT68" t="s">
        <v>19</v>
      </c>
      <c r="BU68">
        <v>1</v>
      </c>
      <c r="BV68">
        <v>13</v>
      </c>
      <c r="BW68">
        <v>9</v>
      </c>
      <c r="BX68">
        <v>4</v>
      </c>
    </row>
    <row r="69" spans="1:76">
      <c r="A69" t="s">
        <v>703</v>
      </c>
      <c r="B69">
        <v>75</v>
      </c>
      <c r="C69">
        <v>69</v>
      </c>
      <c r="D69">
        <v>6</v>
      </c>
      <c r="E69">
        <v>2</v>
      </c>
      <c r="F69">
        <v>2</v>
      </c>
      <c r="G69" t="s">
        <v>19</v>
      </c>
      <c r="H69">
        <v>1</v>
      </c>
      <c r="I69" t="s">
        <v>19</v>
      </c>
      <c r="J69">
        <v>1</v>
      </c>
      <c r="K69">
        <v>0</v>
      </c>
      <c r="L69" t="s">
        <v>19</v>
      </c>
      <c r="M69">
        <v>0</v>
      </c>
      <c r="N69">
        <v>3</v>
      </c>
      <c r="O69">
        <v>3</v>
      </c>
      <c r="P69" t="s">
        <v>19</v>
      </c>
      <c r="Q69">
        <v>2</v>
      </c>
      <c r="R69">
        <v>2</v>
      </c>
      <c r="S69" t="s">
        <v>19</v>
      </c>
      <c r="T69">
        <v>3</v>
      </c>
      <c r="U69">
        <v>3</v>
      </c>
      <c r="V69">
        <v>0</v>
      </c>
      <c r="W69">
        <v>1</v>
      </c>
      <c r="X69">
        <v>1</v>
      </c>
      <c r="Y69" t="s">
        <v>19</v>
      </c>
      <c r="Z69">
        <v>56</v>
      </c>
      <c r="AA69">
        <v>53</v>
      </c>
      <c r="AB69">
        <v>3</v>
      </c>
      <c r="AC69">
        <v>32</v>
      </c>
      <c r="AD69">
        <v>31</v>
      </c>
      <c r="AE69">
        <v>0</v>
      </c>
      <c r="AF69">
        <v>2</v>
      </c>
      <c r="AG69">
        <v>2</v>
      </c>
      <c r="AH69" t="s">
        <v>19</v>
      </c>
      <c r="AI69" t="s">
        <v>19</v>
      </c>
      <c r="AJ69" t="s">
        <v>19</v>
      </c>
      <c r="AK69" t="s">
        <v>19</v>
      </c>
      <c r="AL69" t="s">
        <v>19</v>
      </c>
      <c r="AM69" t="s">
        <v>19</v>
      </c>
      <c r="AN69" t="s">
        <v>19</v>
      </c>
      <c r="AO69">
        <v>1</v>
      </c>
      <c r="AP69">
        <v>1</v>
      </c>
      <c r="AQ69">
        <v>0</v>
      </c>
      <c r="AR69">
        <v>0</v>
      </c>
      <c r="AS69">
        <v>0</v>
      </c>
      <c r="AT69" t="s">
        <v>19</v>
      </c>
      <c r="AU69" t="s">
        <v>19</v>
      </c>
      <c r="AV69" t="s">
        <v>19</v>
      </c>
      <c r="AW69" t="s">
        <v>19</v>
      </c>
      <c r="AX69" t="s">
        <v>19</v>
      </c>
      <c r="AY69" t="s">
        <v>19</v>
      </c>
      <c r="AZ69" t="s">
        <v>19</v>
      </c>
      <c r="BA69">
        <v>0</v>
      </c>
      <c r="BB69">
        <v>0</v>
      </c>
      <c r="BC69" t="s">
        <v>19</v>
      </c>
      <c r="BD69" t="s">
        <v>19</v>
      </c>
      <c r="BE69" t="s">
        <v>19</v>
      </c>
      <c r="BF69" t="s">
        <v>19</v>
      </c>
      <c r="BG69">
        <v>0</v>
      </c>
      <c r="BH69" t="s">
        <v>19</v>
      </c>
      <c r="BI69">
        <v>0</v>
      </c>
      <c r="BJ69" t="s">
        <v>19</v>
      </c>
      <c r="BK69" t="s">
        <v>19</v>
      </c>
      <c r="BL69" t="s">
        <v>19</v>
      </c>
      <c r="BM69" t="s">
        <v>19</v>
      </c>
      <c r="BN69" t="s">
        <v>19</v>
      </c>
      <c r="BO69" t="s">
        <v>19</v>
      </c>
      <c r="BP69">
        <v>2</v>
      </c>
      <c r="BQ69">
        <v>2</v>
      </c>
      <c r="BR69" t="s">
        <v>19</v>
      </c>
      <c r="BS69">
        <v>2</v>
      </c>
      <c r="BT69">
        <v>2</v>
      </c>
      <c r="BU69">
        <v>0</v>
      </c>
      <c r="BV69">
        <v>2</v>
      </c>
      <c r="BW69">
        <v>1</v>
      </c>
      <c r="BX69">
        <v>1</v>
      </c>
    </row>
    <row r="70" spans="1:76">
      <c r="A70" t="s">
        <v>702</v>
      </c>
      <c r="B70">
        <v>132</v>
      </c>
      <c r="C70">
        <v>120</v>
      </c>
      <c r="D70">
        <v>13</v>
      </c>
      <c r="E70">
        <v>5</v>
      </c>
      <c r="F70">
        <v>5</v>
      </c>
      <c r="G70" t="s">
        <v>19</v>
      </c>
      <c r="H70">
        <v>1</v>
      </c>
      <c r="I70" t="s">
        <v>19</v>
      </c>
      <c r="J70">
        <v>1</v>
      </c>
      <c r="K70" t="s">
        <v>19</v>
      </c>
      <c r="L70" t="s">
        <v>19</v>
      </c>
      <c r="M70" t="s">
        <v>19</v>
      </c>
      <c r="N70">
        <v>7</v>
      </c>
      <c r="O70">
        <v>7</v>
      </c>
      <c r="P70" t="s">
        <v>19</v>
      </c>
      <c r="Q70" t="s">
        <v>19</v>
      </c>
      <c r="R70" t="s">
        <v>19</v>
      </c>
      <c r="S70" t="s">
        <v>19</v>
      </c>
      <c r="T70">
        <v>9</v>
      </c>
      <c r="U70">
        <v>7</v>
      </c>
      <c r="V70">
        <v>1</v>
      </c>
      <c r="W70">
        <v>4</v>
      </c>
      <c r="X70">
        <v>2</v>
      </c>
      <c r="Y70">
        <v>2</v>
      </c>
      <c r="Z70">
        <v>89</v>
      </c>
      <c r="AA70">
        <v>82</v>
      </c>
      <c r="AB70">
        <v>7</v>
      </c>
      <c r="AC70">
        <v>43</v>
      </c>
      <c r="AD70">
        <v>42</v>
      </c>
      <c r="AE70">
        <v>2</v>
      </c>
      <c r="AF70">
        <v>5</v>
      </c>
      <c r="AG70">
        <v>5</v>
      </c>
      <c r="AH70" t="s">
        <v>19</v>
      </c>
      <c r="AI70">
        <v>1</v>
      </c>
      <c r="AJ70">
        <v>1</v>
      </c>
      <c r="AK70" t="s">
        <v>19</v>
      </c>
      <c r="AL70" t="s">
        <v>19</v>
      </c>
      <c r="AM70" t="s">
        <v>19</v>
      </c>
      <c r="AN70" t="s">
        <v>19</v>
      </c>
      <c r="AO70">
        <v>5</v>
      </c>
      <c r="AP70">
        <v>5</v>
      </c>
      <c r="AQ70" t="s">
        <v>19</v>
      </c>
      <c r="AR70" t="s">
        <v>19</v>
      </c>
      <c r="AS70" t="s">
        <v>19</v>
      </c>
      <c r="AT70" t="s">
        <v>19</v>
      </c>
      <c r="AU70" t="s">
        <v>19</v>
      </c>
      <c r="AV70" t="s">
        <v>19</v>
      </c>
      <c r="AW70" t="s">
        <v>19</v>
      </c>
      <c r="AX70" t="s">
        <v>19</v>
      </c>
      <c r="AY70" t="s">
        <v>19</v>
      </c>
      <c r="AZ70" t="s">
        <v>19</v>
      </c>
      <c r="BA70">
        <v>3</v>
      </c>
      <c r="BB70">
        <v>3</v>
      </c>
      <c r="BC70" t="s">
        <v>19</v>
      </c>
      <c r="BD70">
        <v>2</v>
      </c>
      <c r="BE70">
        <v>2</v>
      </c>
      <c r="BF70" t="s">
        <v>19</v>
      </c>
      <c r="BG70" t="s">
        <v>19</v>
      </c>
      <c r="BH70" t="s">
        <v>19</v>
      </c>
      <c r="BI70" t="s">
        <v>19</v>
      </c>
      <c r="BJ70" t="s">
        <v>19</v>
      </c>
      <c r="BK70" t="s">
        <v>19</v>
      </c>
      <c r="BL70" t="s">
        <v>19</v>
      </c>
      <c r="BM70" t="s">
        <v>19</v>
      </c>
      <c r="BN70" t="s">
        <v>19</v>
      </c>
      <c r="BO70" t="s">
        <v>19</v>
      </c>
      <c r="BP70">
        <v>4</v>
      </c>
      <c r="BQ70">
        <v>3</v>
      </c>
      <c r="BR70">
        <v>1</v>
      </c>
      <c r="BS70" t="s">
        <v>19</v>
      </c>
      <c r="BT70" t="s">
        <v>19</v>
      </c>
      <c r="BU70" t="s">
        <v>19</v>
      </c>
      <c r="BV70">
        <v>3</v>
      </c>
      <c r="BW70">
        <v>3</v>
      </c>
      <c r="BX70">
        <v>0</v>
      </c>
    </row>
    <row r="71" spans="1:76">
      <c r="A71" t="s">
        <v>701</v>
      </c>
      <c r="B71">
        <v>459</v>
      </c>
      <c r="C71">
        <v>370</v>
      </c>
      <c r="D71">
        <v>88</v>
      </c>
      <c r="E71">
        <v>12</v>
      </c>
      <c r="F71">
        <v>12</v>
      </c>
      <c r="G71" t="s">
        <v>19</v>
      </c>
      <c r="H71">
        <v>4</v>
      </c>
      <c r="I71">
        <v>1</v>
      </c>
      <c r="J71">
        <v>3</v>
      </c>
      <c r="K71">
        <v>0</v>
      </c>
      <c r="L71" t="s">
        <v>19</v>
      </c>
      <c r="M71">
        <v>0</v>
      </c>
      <c r="N71">
        <v>17</v>
      </c>
      <c r="O71">
        <v>17</v>
      </c>
      <c r="P71" t="s">
        <v>19</v>
      </c>
      <c r="Q71">
        <v>5</v>
      </c>
      <c r="R71">
        <v>5</v>
      </c>
      <c r="S71" t="s">
        <v>19</v>
      </c>
      <c r="T71">
        <v>21</v>
      </c>
      <c r="U71">
        <v>19</v>
      </c>
      <c r="V71">
        <v>2</v>
      </c>
      <c r="W71">
        <v>16</v>
      </c>
      <c r="X71">
        <v>14</v>
      </c>
      <c r="Y71">
        <v>2</v>
      </c>
      <c r="Z71">
        <v>323</v>
      </c>
      <c r="AA71">
        <v>260</v>
      </c>
      <c r="AB71">
        <v>63</v>
      </c>
      <c r="AC71">
        <v>151</v>
      </c>
      <c r="AD71">
        <v>136</v>
      </c>
      <c r="AE71">
        <v>16</v>
      </c>
      <c r="AF71">
        <v>13</v>
      </c>
      <c r="AG71">
        <v>13</v>
      </c>
      <c r="AH71" t="s">
        <v>19</v>
      </c>
      <c r="AI71">
        <v>1</v>
      </c>
      <c r="AJ71">
        <v>1</v>
      </c>
      <c r="AK71" t="s">
        <v>19</v>
      </c>
      <c r="AL71">
        <v>0</v>
      </c>
      <c r="AM71">
        <v>0</v>
      </c>
      <c r="AN71" t="s">
        <v>19</v>
      </c>
      <c r="AO71">
        <v>7</v>
      </c>
      <c r="AP71">
        <v>5</v>
      </c>
      <c r="AQ71">
        <v>2</v>
      </c>
      <c r="AR71">
        <v>0</v>
      </c>
      <c r="AS71" t="s">
        <v>19</v>
      </c>
      <c r="AT71">
        <v>0</v>
      </c>
      <c r="AU71">
        <v>0</v>
      </c>
      <c r="AV71" t="s">
        <v>19</v>
      </c>
      <c r="AW71">
        <v>0</v>
      </c>
      <c r="AX71">
        <v>1</v>
      </c>
      <c r="AY71">
        <v>1</v>
      </c>
      <c r="AZ71" t="s">
        <v>19</v>
      </c>
      <c r="BA71">
        <v>2</v>
      </c>
      <c r="BB71">
        <v>1</v>
      </c>
      <c r="BC71">
        <v>1</v>
      </c>
      <c r="BD71">
        <v>4</v>
      </c>
      <c r="BE71">
        <v>3</v>
      </c>
      <c r="BF71">
        <v>0</v>
      </c>
      <c r="BG71" t="s">
        <v>19</v>
      </c>
      <c r="BH71" t="s">
        <v>19</v>
      </c>
      <c r="BI71" t="s">
        <v>19</v>
      </c>
      <c r="BJ71" t="s">
        <v>19</v>
      </c>
      <c r="BK71" t="s">
        <v>19</v>
      </c>
      <c r="BL71" t="s">
        <v>19</v>
      </c>
      <c r="BM71" t="s">
        <v>19</v>
      </c>
      <c r="BN71" t="s">
        <v>19</v>
      </c>
      <c r="BO71" t="s">
        <v>19</v>
      </c>
      <c r="BP71">
        <v>14</v>
      </c>
      <c r="BQ71">
        <v>14</v>
      </c>
      <c r="BR71" t="s">
        <v>19</v>
      </c>
      <c r="BS71">
        <v>6</v>
      </c>
      <c r="BT71">
        <v>5</v>
      </c>
      <c r="BU71">
        <v>1</v>
      </c>
      <c r="BV71">
        <v>25</v>
      </c>
      <c r="BW71">
        <v>10</v>
      </c>
      <c r="BX71">
        <v>15</v>
      </c>
    </row>
    <row r="72" spans="1:76">
      <c r="A72" t="s">
        <v>700</v>
      </c>
      <c r="B72">
        <v>570</v>
      </c>
      <c r="C72">
        <v>519</v>
      </c>
      <c r="D72">
        <v>51</v>
      </c>
      <c r="E72">
        <v>18</v>
      </c>
      <c r="F72">
        <v>18</v>
      </c>
      <c r="G72" t="s">
        <v>19</v>
      </c>
      <c r="H72">
        <v>4</v>
      </c>
      <c r="I72">
        <v>1</v>
      </c>
      <c r="J72">
        <v>3</v>
      </c>
      <c r="K72">
        <v>0</v>
      </c>
      <c r="L72" t="s">
        <v>19</v>
      </c>
      <c r="M72">
        <v>0</v>
      </c>
      <c r="N72">
        <v>21</v>
      </c>
      <c r="O72">
        <v>21</v>
      </c>
      <c r="P72" t="s">
        <v>19</v>
      </c>
      <c r="Q72">
        <v>8</v>
      </c>
      <c r="R72">
        <v>8</v>
      </c>
      <c r="S72" t="s">
        <v>19</v>
      </c>
      <c r="T72">
        <v>28</v>
      </c>
      <c r="U72">
        <v>22</v>
      </c>
      <c r="V72">
        <v>6</v>
      </c>
      <c r="W72">
        <v>18</v>
      </c>
      <c r="X72">
        <v>15</v>
      </c>
      <c r="Y72">
        <v>3</v>
      </c>
      <c r="Z72">
        <v>401</v>
      </c>
      <c r="AA72">
        <v>374</v>
      </c>
      <c r="AB72">
        <v>27</v>
      </c>
      <c r="AC72">
        <v>205</v>
      </c>
      <c r="AD72">
        <v>201</v>
      </c>
      <c r="AE72">
        <v>4</v>
      </c>
      <c r="AF72">
        <v>20</v>
      </c>
      <c r="AG72">
        <v>20</v>
      </c>
      <c r="AH72" t="s">
        <v>19</v>
      </c>
      <c r="AI72">
        <v>1</v>
      </c>
      <c r="AJ72">
        <v>1</v>
      </c>
      <c r="AK72">
        <v>0</v>
      </c>
      <c r="AL72">
        <v>0</v>
      </c>
      <c r="AM72" t="s">
        <v>19</v>
      </c>
      <c r="AN72">
        <v>0</v>
      </c>
      <c r="AO72">
        <v>10</v>
      </c>
      <c r="AP72">
        <v>8</v>
      </c>
      <c r="AQ72">
        <v>2</v>
      </c>
      <c r="AR72">
        <v>0</v>
      </c>
      <c r="AS72">
        <v>0</v>
      </c>
      <c r="AT72">
        <v>0</v>
      </c>
      <c r="AU72" t="s">
        <v>19</v>
      </c>
      <c r="AV72" t="s">
        <v>19</v>
      </c>
      <c r="AW72" t="s">
        <v>19</v>
      </c>
      <c r="AX72">
        <v>0</v>
      </c>
      <c r="AY72">
        <v>0</v>
      </c>
      <c r="AZ72" t="s">
        <v>19</v>
      </c>
      <c r="BA72">
        <v>5</v>
      </c>
      <c r="BB72">
        <v>4</v>
      </c>
      <c r="BC72">
        <v>1</v>
      </c>
      <c r="BD72">
        <v>4</v>
      </c>
      <c r="BE72">
        <v>3</v>
      </c>
      <c r="BF72">
        <v>1</v>
      </c>
      <c r="BG72" t="s">
        <v>19</v>
      </c>
      <c r="BH72" t="s">
        <v>19</v>
      </c>
      <c r="BI72" t="s">
        <v>19</v>
      </c>
      <c r="BJ72">
        <v>1</v>
      </c>
      <c r="BK72">
        <v>1</v>
      </c>
      <c r="BL72" t="s">
        <v>19</v>
      </c>
      <c r="BM72" t="s">
        <v>19</v>
      </c>
      <c r="BN72" t="s">
        <v>19</v>
      </c>
      <c r="BO72" t="s">
        <v>19</v>
      </c>
      <c r="BP72">
        <v>21</v>
      </c>
      <c r="BQ72">
        <v>21</v>
      </c>
      <c r="BR72">
        <v>0</v>
      </c>
      <c r="BS72">
        <v>9</v>
      </c>
      <c r="BT72">
        <v>4</v>
      </c>
      <c r="BU72">
        <v>4</v>
      </c>
      <c r="BV72">
        <v>20</v>
      </c>
      <c r="BW72">
        <v>14</v>
      </c>
      <c r="BX72">
        <v>6</v>
      </c>
    </row>
    <row r="73" spans="1:76">
      <c r="A73" t="s">
        <v>699</v>
      </c>
      <c r="B73">
        <v>106</v>
      </c>
      <c r="C73">
        <v>88</v>
      </c>
      <c r="D73">
        <v>18</v>
      </c>
      <c r="E73">
        <v>3</v>
      </c>
      <c r="F73">
        <v>3</v>
      </c>
      <c r="G73">
        <v>0</v>
      </c>
      <c r="H73">
        <v>1</v>
      </c>
      <c r="I73" t="s">
        <v>19</v>
      </c>
      <c r="J73">
        <v>1</v>
      </c>
      <c r="K73">
        <v>0</v>
      </c>
      <c r="L73" t="s">
        <v>19</v>
      </c>
      <c r="M73">
        <v>0</v>
      </c>
      <c r="N73">
        <v>5</v>
      </c>
      <c r="O73">
        <v>4</v>
      </c>
      <c r="P73">
        <v>1</v>
      </c>
      <c r="Q73">
        <v>1</v>
      </c>
      <c r="R73">
        <v>1</v>
      </c>
      <c r="S73" t="s">
        <v>19</v>
      </c>
      <c r="T73">
        <v>6</v>
      </c>
      <c r="U73">
        <v>4</v>
      </c>
      <c r="V73">
        <v>2</v>
      </c>
      <c r="W73">
        <v>9</v>
      </c>
      <c r="X73">
        <v>8</v>
      </c>
      <c r="Y73">
        <v>1</v>
      </c>
      <c r="Z73">
        <v>43</v>
      </c>
      <c r="AA73">
        <v>38</v>
      </c>
      <c r="AB73">
        <v>5</v>
      </c>
      <c r="AC73">
        <v>19</v>
      </c>
      <c r="AD73">
        <v>17</v>
      </c>
      <c r="AE73">
        <v>2</v>
      </c>
      <c r="AF73">
        <v>4</v>
      </c>
      <c r="AG73">
        <v>4</v>
      </c>
      <c r="AH73" t="s">
        <v>19</v>
      </c>
      <c r="AI73" t="s">
        <v>19</v>
      </c>
      <c r="AJ73" t="s">
        <v>19</v>
      </c>
      <c r="AK73" t="s">
        <v>19</v>
      </c>
      <c r="AL73">
        <v>1</v>
      </c>
      <c r="AM73" t="s">
        <v>19</v>
      </c>
      <c r="AN73">
        <v>1</v>
      </c>
      <c r="AO73">
        <v>3</v>
      </c>
      <c r="AP73">
        <v>3</v>
      </c>
      <c r="AQ73">
        <v>0</v>
      </c>
      <c r="AR73" t="s">
        <v>19</v>
      </c>
      <c r="AS73" t="s">
        <v>19</v>
      </c>
      <c r="AT73" t="s">
        <v>19</v>
      </c>
      <c r="AU73" t="s">
        <v>19</v>
      </c>
      <c r="AV73" t="s">
        <v>19</v>
      </c>
      <c r="AW73" t="s">
        <v>19</v>
      </c>
      <c r="AX73" t="s">
        <v>19</v>
      </c>
      <c r="AY73" t="s">
        <v>19</v>
      </c>
      <c r="AZ73" t="s">
        <v>19</v>
      </c>
      <c r="BA73" t="s">
        <v>19</v>
      </c>
      <c r="BB73" t="s">
        <v>19</v>
      </c>
      <c r="BC73" t="s">
        <v>19</v>
      </c>
      <c r="BD73">
        <v>2</v>
      </c>
      <c r="BE73">
        <v>2</v>
      </c>
      <c r="BF73">
        <v>0</v>
      </c>
      <c r="BG73" t="s">
        <v>19</v>
      </c>
      <c r="BH73" t="s">
        <v>19</v>
      </c>
      <c r="BI73" t="s">
        <v>19</v>
      </c>
      <c r="BJ73">
        <v>1</v>
      </c>
      <c r="BK73">
        <v>1</v>
      </c>
      <c r="BL73" t="s">
        <v>19</v>
      </c>
      <c r="BM73" t="s">
        <v>19</v>
      </c>
      <c r="BN73" t="s">
        <v>19</v>
      </c>
      <c r="BO73" t="s">
        <v>19</v>
      </c>
      <c r="BP73">
        <v>5</v>
      </c>
      <c r="BQ73">
        <v>5</v>
      </c>
      <c r="BR73" t="s">
        <v>19</v>
      </c>
      <c r="BS73">
        <v>13</v>
      </c>
      <c r="BT73">
        <v>11</v>
      </c>
      <c r="BU73">
        <v>2</v>
      </c>
      <c r="BV73">
        <v>13</v>
      </c>
      <c r="BW73">
        <v>8</v>
      </c>
      <c r="BX73">
        <v>5</v>
      </c>
    </row>
    <row r="74" spans="1:76">
      <c r="A74" t="s">
        <v>698</v>
      </c>
      <c r="B74">
        <v>419</v>
      </c>
      <c r="C74">
        <v>392</v>
      </c>
      <c r="D74">
        <v>27</v>
      </c>
      <c r="E74">
        <v>13</v>
      </c>
      <c r="F74">
        <v>13</v>
      </c>
      <c r="G74" t="s">
        <v>19</v>
      </c>
      <c r="H74">
        <v>3</v>
      </c>
      <c r="I74">
        <v>0</v>
      </c>
      <c r="J74">
        <v>3</v>
      </c>
      <c r="K74">
        <v>0</v>
      </c>
      <c r="L74" t="s">
        <v>19</v>
      </c>
      <c r="M74">
        <v>0</v>
      </c>
      <c r="N74">
        <v>13</v>
      </c>
      <c r="O74">
        <v>13</v>
      </c>
      <c r="P74" t="s">
        <v>19</v>
      </c>
      <c r="Q74">
        <v>4</v>
      </c>
      <c r="R74">
        <v>4</v>
      </c>
      <c r="S74" t="s">
        <v>19</v>
      </c>
      <c r="T74">
        <v>16</v>
      </c>
      <c r="U74">
        <v>16</v>
      </c>
      <c r="V74">
        <v>1</v>
      </c>
      <c r="W74">
        <v>16</v>
      </c>
      <c r="X74">
        <v>16</v>
      </c>
      <c r="Y74" t="s">
        <v>19</v>
      </c>
      <c r="Z74">
        <v>258</v>
      </c>
      <c r="AA74">
        <v>246</v>
      </c>
      <c r="AB74">
        <v>12</v>
      </c>
      <c r="AC74">
        <v>126</v>
      </c>
      <c r="AD74">
        <v>125</v>
      </c>
      <c r="AE74">
        <v>1</v>
      </c>
      <c r="AF74">
        <v>14</v>
      </c>
      <c r="AG74">
        <v>14</v>
      </c>
      <c r="AH74" t="s">
        <v>19</v>
      </c>
      <c r="AI74">
        <v>5</v>
      </c>
      <c r="AJ74">
        <v>5</v>
      </c>
      <c r="AK74" t="s">
        <v>19</v>
      </c>
      <c r="AL74">
        <v>2</v>
      </c>
      <c r="AM74">
        <v>1</v>
      </c>
      <c r="AN74">
        <v>1</v>
      </c>
      <c r="AO74">
        <v>10</v>
      </c>
      <c r="AP74">
        <v>10</v>
      </c>
      <c r="AQ74">
        <v>0</v>
      </c>
      <c r="AR74">
        <v>4</v>
      </c>
      <c r="AS74">
        <v>4</v>
      </c>
      <c r="AT74" t="s">
        <v>19</v>
      </c>
      <c r="AU74">
        <v>2</v>
      </c>
      <c r="AV74">
        <v>2</v>
      </c>
      <c r="AW74" t="s">
        <v>19</v>
      </c>
      <c r="AX74" t="s">
        <v>19</v>
      </c>
      <c r="AY74" t="s">
        <v>19</v>
      </c>
      <c r="AZ74" t="s">
        <v>19</v>
      </c>
      <c r="BA74">
        <v>2</v>
      </c>
      <c r="BB74">
        <v>2</v>
      </c>
      <c r="BC74" t="s">
        <v>19</v>
      </c>
      <c r="BD74">
        <v>1</v>
      </c>
      <c r="BE74">
        <v>1</v>
      </c>
      <c r="BF74" t="s">
        <v>19</v>
      </c>
      <c r="BG74" t="s">
        <v>19</v>
      </c>
      <c r="BH74" t="s">
        <v>19</v>
      </c>
      <c r="BI74" t="s">
        <v>19</v>
      </c>
      <c r="BJ74">
        <v>1</v>
      </c>
      <c r="BK74">
        <v>1</v>
      </c>
      <c r="BL74">
        <v>0</v>
      </c>
      <c r="BM74" t="s">
        <v>19</v>
      </c>
      <c r="BN74" t="s">
        <v>19</v>
      </c>
      <c r="BO74" t="s">
        <v>19</v>
      </c>
      <c r="BP74">
        <v>12</v>
      </c>
      <c r="BQ74">
        <v>12</v>
      </c>
      <c r="BR74" t="s">
        <v>19</v>
      </c>
      <c r="BS74">
        <v>22</v>
      </c>
      <c r="BT74">
        <v>18</v>
      </c>
      <c r="BU74">
        <v>4</v>
      </c>
      <c r="BV74">
        <v>38</v>
      </c>
      <c r="BW74">
        <v>31</v>
      </c>
      <c r="BX74">
        <v>7</v>
      </c>
    </row>
    <row r="75" spans="1:76">
      <c r="A75" t="s">
        <v>697</v>
      </c>
      <c r="B75">
        <v>345</v>
      </c>
      <c r="C75">
        <v>306</v>
      </c>
      <c r="D75">
        <v>39</v>
      </c>
      <c r="E75">
        <v>9</v>
      </c>
      <c r="F75">
        <v>9</v>
      </c>
      <c r="G75" t="s">
        <v>19</v>
      </c>
      <c r="H75">
        <v>2</v>
      </c>
      <c r="I75">
        <v>0</v>
      </c>
      <c r="J75">
        <v>2</v>
      </c>
      <c r="K75" t="s">
        <v>19</v>
      </c>
      <c r="L75" t="s">
        <v>19</v>
      </c>
      <c r="M75" t="s">
        <v>19</v>
      </c>
      <c r="N75">
        <v>13</v>
      </c>
      <c r="O75">
        <v>13</v>
      </c>
      <c r="P75" t="s">
        <v>19</v>
      </c>
      <c r="Q75">
        <v>5</v>
      </c>
      <c r="R75">
        <v>5</v>
      </c>
      <c r="S75" t="s">
        <v>19</v>
      </c>
      <c r="T75">
        <v>25</v>
      </c>
      <c r="U75">
        <v>21</v>
      </c>
      <c r="V75">
        <v>4</v>
      </c>
      <c r="W75">
        <v>15</v>
      </c>
      <c r="X75">
        <v>14</v>
      </c>
      <c r="Y75">
        <v>2</v>
      </c>
      <c r="Z75">
        <v>224</v>
      </c>
      <c r="AA75">
        <v>199</v>
      </c>
      <c r="AB75">
        <v>25</v>
      </c>
      <c r="AC75">
        <v>147</v>
      </c>
      <c r="AD75">
        <v>139</v>
      </c>
      <c r="AE75">
        <v>8</v>
      </c>
      <c r="AF75">
        <v>10</v>
      </c>
      <c r="AG75">
        <v>10</v>
      </c>
      <c r="AH75" t="s">
        <v>19</v>
      </c>
      <c r="AI75">
        <v>1</v>
      </c>
      <c r="AJ75">
        <v>1</v>
      </c>
      <c r="AK75">
        <v>1</v>
      </c>
      <c r="AL75">
        <v>0</v>
      </c>
      <c r="AM75" t="s">
        <v>19</v>
      </c>
      <c r="AN75">
        <v>0</v>
      </c>
      <c r="AO75">
        <v>12</v>
      </c>
      <c r="AP75">
        <v>12</v>
      </c>
      <c r="AQ75" t="s">
        <v>19</v>
      </c>
      <c r="AR75">
        <v>3</v>
      </c>
      <c r="AS75">
        <v>3</v>
      </c>
      <c r="AT75" t="s">
        <v>19</v>
      </c>
      <c r="AU75">
        <v>4</v>
      </c>
      <c r="AV75">
        <v>4</v>
      </c>
      <c r="AW75" t="s">
        <v>19</v>
      </c>
      <c r="AX75" t="s">
        <v>19</v>
      </c>
      <c r="AY75" t="s">
        <v>19</v>
      </c>
      <c r="AZ75" t="s">
        <v>19</v>
      </c>
      <c r="BA75">
        <v>2</v>
      </c>
      <c r="BB75">
        <v>2</v>
      </c>
      <c r="BC75" t="s">
        <v>19</v>
      </c>
      <c r="BD75">
        <v>4</v>
      </c>
      <c r="BE75">
        <v>4</v>
      </c>
      <c r="BF75" t="s">
        <v>19</v>
      </c>
      <c r="BG75" t="s">
        <v>19</v>
      </c>
      <c r="BH75" t="s">
        <v>19</v>
      </c>
      <c r="BI75" t="s">
        <v>19</v>
      </c>
      <c r="BJ75" t="s">
        <v>19</v>
      </c>
      <c r="BK75" t="s">
        <v>19</v>
      </c>
      <c r="BL75" t="s">
        <v>19</v>
      </c>
      <c r="BM75" t="s">
        <v>19</v>
      </c>
      <c r="BN75" t="s">
        <v>19</v>
      </c>
      <c r="BO75" t="s">
        <v>19</v>
      </c>
      <c r="BP75">
        <v>12</v>
      </c>
      <c r="BQ75">
        <v>12</v>
      </c>
      <c r="BR75" t="s">
        <v>19</v>
      </c>
      <c r="BS75">
        <v>11</v>
      </c>
      <c r="BT75">
        <v>8</v>
      </c>
      <c r="BU75">
        <v>3</v>
      </c>
      <c r="BV75">
        <v>12</v>
      </c>
      <c r="BW75">
        <v>8</v>
      </c>
      <c r="BX75">
        <v>4</v>
      </c>
    </row>
    <row r="76" spans="1:76">
      <c r="A76" t="s">
        <v>696</v>
      </c>
      <c r="B76">
        <v>242</v>
      </c>
      <c r="C76">
        <v>221</v>
      </c>
      <c r="D76">
        <v>20</v>
      </c>
      <c r="E76">
        <v>6</v>
      </c>
      <c r="F76">
        <v>6</v>
      </c>
      <c r="G76" t="s">
        <v>19</v>
      </c>
      <c r="H76">
        <v>1</v>
      </c>
      <c r="I76" t="s">
        <v>19</v>
      </c>
      <c r="J76">
        <v>1</v>
      </c>
      <c r="K76" t="s">
        <v>19</v>
      </c>
      <c r="L76" t="s">
        <v>19</v>
      </c>
      <c r="M76" t="s">
        <v>19</v>
      </c>
      <c r="N76">
        <v>7</v>
      </c>
      <c r="O76">
        <v>7</v>
      </c>
      <c r="P76" t="s">
        <v>19</v>
      </c>
      <c r="Q76">
        <v>3</v>
      </c>
      <c r="R76">
        <v>3</v>
      </c>
      <c r="S76" t="s">
        <v>19</v>
      </c>
      <c r="T76">
        <v>14</v>
      </c>
      <c r="U76">
        <v>12</v>
      </c>
      <c r="V76">
        <v>2</v>
      </c>
      <c r="W76">
        <v>8</v>
      </c>
      <c r="X76">
        <v>7</v>
      </c>
      <c r="Y76">
        <v>1</v>
      </c>
      <c r="Z76">
        <v>156</v>
      </c>
      <c r="AA76">
        <v>143</v>
      </c>
      <c r="AB76">
        <v>13</v>
      </c>
      <c r="AC76">
        <v>112</v>
      </c>
      <c r="AD76">
        <v>109</v>
      </c>
      <c r="AE76">
        <v>3</v>
      </c>
      <c r="AF76">
        <v>9</v>
      </c>
      <c r="AG76">
        <v>8</v>
      </c>
      <c r="AH76">
        <v>1</v>
      </c>
      <c r="AI76">
        <v>2</v>
      </c>
      <c r="AJ76">
        <v>2</v>
      </c>
      <c r="AK76" t="s">
        <v>19</v>
      </c>
      <c r="AL76">
        <v>1</v>
      </c>
      <c r="AM76">
        <v>1</v>
      </c>
      <c r="AN76">
        <v>0</v>
      </c>
      <c r="AO76">
        <v>6</v>
      </c>
      <c r="AP76">
        <v>6</v>
      </c>
      <c r="AQ76" t="s">
        <v>19</v>
      </c>
      <c r="AR76">
        <v>1</v>
      </c>
      <c r="AS76">
        <v>1</v>
      </c>
      <c r="AT76" t="s">
        <v>19</v>
      </c>
      <c r="AU76" t="s">
        <v>19</v>
      </c>
      <c r="AV76" t="s">
        <v>19</v>
      </c>
      <c r="AW76" t="s">
        <v>19</v>
      </c>
      <c r="AX76" t="s">
        <v>19</v>
      </c>
      <c r="AY76" t="s">
        <v>19</v>
      </c>
      <c r="AZ76" t="s">
        <v>19</v>
      </c>
      <c r="BA76">
        <v>2</v>
      </c>
      <c r="BB76">
        <v>2</v>
      </c>
      <c r="BC76" t="s">
        <v>19</v>
      </c>
      <c r="BD76">
        <v>3</v>
      </c>
      <c r="BE76">
        <v>3</v>
      </c>
      <c r="BF76" t="s">
        <v>19</v>
      </c>
      <c r="BG76" t="s">
        <v>19</v>
      </c>
      <c r="BH76" t="s">
        <v>19</v>
      </c>
      <c r="BI76" t="s">
        <v>19</v>
      </c>
      <c r="BJ76" t="s">
        <v>19</v>
      </c>
      <c r="BK76" t="s">
        <v>19</v>
      </c>
      <c r="BL76" t="s">
        <v>19</v>
      </c>
      <c r="BM76" t="s">
        <v>19</v>
      </c>
      <c r="BN76" t="s">
        <v>19</v>
      </c>
      <c r="BO76" t="s">
        <v>19</v>
      </c>
      <c r="BP76">
        <v>9</v>
      </c>
      <c r="BQ76">
        <v>9</v>
      </c>
      <c r="BR76" t="s">
        <v>19</v>
      </c>
      <c r="BS76">
        <v>14</v>
      </c>
      <c r="BT76">
        <v>13</v>
      </c>
      <c r="BU76">
        <v>1</v>
      </c>
      <c r="BV76">
        <v>9</v>
      </c>
      <c r="BW76">
        <v>8</v>
      </c>
      <c r="BX76">
        <v>1</v>
      </c>
    </row>
    <row r="77" spans="1:76">
      <c r="A77" t="s">
        <v>695</v>
      </c>
    </row>
    <row r="78" spans="1:76">
      <c r="A78" t="s">
        <v>694</v>
      </c>
      <c r="B78">
        <v>97</v>
      </c>
      <c r="C78">
        <v>89</v>
      </c>
      <c r="D78">
        <v>8</v>
      </c>
      <c r="E78">
        <v>3</v>
      </c>
      <c r="F78">
        <v>3</v>
      </c>
      <c r="G78" t="s">
        <v>19</v>
      </c>
      <c r="H78">
        <v>0</v>
      </c>
      <c r="I78" t="s">
        <v>19</v>
      </c>
      <c r="J78">
        <v>0</v>
      </c>
      <c r="K78" t="s">
        <v>19</v>
      </c>
      <c r="L78" t="s">
        <v>19</v>
      </c>
      <c r="M78" t="s">
        <v>19</v>
      </c>
      <c r="N78">
        <v>3</v>
      </c>
      <c r="O78">
        <v>3</v>
      </c>
      <c r="P78" t="s">
        <v>19</v>
      </c>
      <c r="Q78">
        <v>2</v>
      </c>
      <c r="R78">
        <v>2</v>
      </c>
      <c r="S78" t="s">
        <v>19</v>
      </c>
      <c r="T78">
        <v>6</v>
      </c>
      <c r="U78">
        <v>5</v>
      </c>
      <c r="V78">
        <v>1</v>
      </c>
      <c r="W78">
        <v>1</v>
      </c>
      <c r="X78">
        <v>1</v>
      </c>
      <c r="Y78" t="s">
        <v>19</v>
      </c>
      <c r="Z78">
        <v>69</v>
      </c>
      <c r="AA78">
        <v>66</v>
      </c>
      <c r="AB78">
        <v>3</v>
      </c>
      <c r="AC78">
        <v>58</v>
      </c>
      <c r="AD78">
        <v>56</v>
      </c>
      <c r="AE78">
        <v>2</v>
      </c>
      <c r="AF78">
        <v>1</v>
      </c>
      <c r="AG78">
        <v>1</v>
      </c>
      <c r="AH78">
        <v>0</v>
      </c>
      <c r="AI78">
        <v>1</v>
      </c>
      <c r="AJ78">
        <v>1</v>
      </c>
      <c r="AK78" t="s">
        <v>19</v>
      </c>
      <c r="AL78" t="s">
        <v>19</v>
      </c>
      <c r="AM78" t="s">
        <v>19</v>
      </c>
      <c r="AN78" t="s">
        <v>19</v>
      </c>
      <c r="AO78">
        <v>1</v>
      </c>
      <c r="AP78">
        <v>1</v>
      </c>
      <c r="AQ78" t="s">
        <v>19</v>
      </c>
      <c r="AR78">
        <v>0</v>
      </c>
      <c r="AS78">
        <v>0</v>
      </c>
      <c r="AT78" t="s">
        <v>19</v>
      </c>
      <c r="AU78" t="s">
        <v>19</v>
      </c>
      <c r="AV78" t="s">
        <v>19</v>
      </c>
      <c r="AW78" t="s">
        <v>19</v>
      </c>
      <c r="AX78">
        <v>0</v>
      </c>
      <c r="AY78">
        <v>0</v>
      </c>
      <c r="AZ78" t="s">
        <v>19</v>
      </c>
      <c r="BA78">
        <v>0</v>
      </c>
      <c r="BB78">
        <v>0</v>
      </c>
      <c r="BC78" t="s">
        <v>19</v>
      </c>
      <c r="BD78" t="s">
        <v>19</v>
      </c>
      <c r="BE78" t="s">
        <v>19</v>
      </c>
      <c r="BF78" t="s">
        <v>19</v>
      </c>
      <c r="BG78" t="s">
        <v>19</v>
      </c>
      <c r="BH78" t="s">
        <v>19</v>
      </c>
      <c r="BI78" t="s">
        <v>19</v>
      </c>
      <c r="BJ78" t="s">
        <v>19</v>
      </c>
      <c r="BK78" t="s">
        <v>19</v>
      </c>
      <c r="BL78" t="s">
        <v>19</v>
      </c>
      <c r="BM78" t="s">
        <v>19</v>
      </c>
      <c r="BN78" t="s">
        <v>19</v>
      </c>
      <c r="BO78" t="s">
        <v>19</v>
      </c>
      <c r="BP78">
        <v>2</v>
      </c>
      <c r="BQ78">
        <v>2</v>
      </c>
      <c r="BR78">
        <v>0</v>
      </c>
      <c r="BS78">
        <v>5</v>
      </c>
      <c r="BT78">
        <v>5</v>
      </c>
      <c r="BU78">
        <v>0</v>
      </c>
      <c r="BV78">
        <v>6</v>
      </c>
      <c r="BW78">
        <v>3</v>
      </c>
      <c r="BX78">
        <v>3</v>
      </c>
    </row>
    <row r="79" spans="1:76">
      <c r="A79" t="s">
        <v>693</v>
      </c>
      <c r="B79">
        <v>37</v>
      </c>
      <c r="C79">
        <v>35</v>
      </c>
      <c r="D79">
        <v>3</v>
      </c>
      <c r="E79">
        <v>1</v>
      </c>
      <c r="F79">
        <v>1</v>
      </c>
      <c r="G79" t="s">
        <v>19</v>
      </c>
      <c r="H79">
        <v>0</v>
      </c>
      <c r="I79" t="s">
        <v>19</v>
      </c>
      <c r="J79">
        <v>0</v>
      </c>
      <c r="K79" t="s">
        <v>19</v>
      </c>
      <c r="L79" t="s">
        <v>19</v>
      </c>
      <c r="M79" t="s">
        <v>19</v>
      </c>
      <c r="N79">
        <v>2</v>
      </c>
      <c r="O79">
        <v>2</v>
      </c>
      <c r="P79" t="s">
        <v>19</v>
      </c>
      <c r="Q79">
        <v>1</v>
      </c>
      <c r="R79">
        <v>1</v>
      </c>
      <c r="S79" t="s">
        <v>19</v>
      </c>
      <c r="T79" t="s">
        <v>19</v>
      </c>
      <c r="U79" t="s">
        <v>19</v>
      </c>
      <c r="V79" t="s">
        <v>19</v>
      </c>
      <c r="W79">
        <v>3</v>
      </c>
      <c r="X79">
        <v>3</v>
      </c>
      <c r="Y79" t="s">
        <v>19</v>
      </c>
      <c r="Z79">
        <v>23</v>
      </c>
      <c r="AA79">
        <v>23</v>
      </c>
      <c r="AB79">
        <v>1</v>
      </c>
      <c r="AC79">
        <v>6</v>
      </c>
      <c r="AD79">
        <v>6</v>
      </c>
      <c r="AE79" t="s">
        <v>19</v>
      </c>
      <c r="AF79">
        <v>0</v>
      </c>
      <c r="AG79">
        <v>0</v>
      </c>
      <c r="AH79" t="s">
        <v>19</v>
      </c>
      <c r="AI79">
        <v>1</v>
      </c>
      <c r="AJ79">
        <v>1</v>
      </c>
      <c r="AK79" t="s">
        <v>19</v>
      </c>
      <c r="AL79" t="s">
        <v>19</v>
      </c>
      <c r="AM79" t="s">
        <v>19</v>
      </c>
      <c r="AN79" t="s">
        <v>19</v>
      </c>
      <c r="AO79">
        <v>2</v>
      </c>
      <c r="AP79">
        <v>1</v>
      </c>
      <c r="AQ79">
        <v>1</v>
      </c>
      <c r="AR79" t="s">
        <v>19</v>
      </c>
      <c r="AS79" t="s">
        <v>19</v>
      </c>
      <c r="AT79" t="s">
        <v>19</v>
      </c>
      <c r="AU79" t="s">
        <v>19</v>
      </c>
      <c r="AV79" t="s">
        <v>19</v>
      </c>
      <c r="AW79" t="s">
        <v>19</v>
      </c>
      <c r="AX79" t="s">
        <v>19</v>
      </c>
      <c r="AY79" t="s">
        <v>19</v>
      </c>
      <c r="AZ79" t="s">
        <v>19</v>
      </c>
      <c r="BA79" t="s">
        <v>19</v>
      </c>
      <c r="BB79" t="s">
        <v>19</v>
      </c>
      <c r="BC79" t="s">
        <v>19</v>
      </c>
      <c r="BD79">
        <v>2</v>
      </c>
      <c r="BE79">
        <v>1</v>
      </c>
      <c r="BF79">
        <v>1</v>
      </c>
      <c r="BG79" t="s">
        <v>19</v>
      </c>
      <c r="BH79" t="s">
        <v>19</v>
      </c>
      <c r="BI79" t="s">
        <v>19</v>
      </c>
      <c r="BJ79" t="s">
        <v>19</v>
      </c>
      <c r="BK79" t="s">
        <v>19</v>
      </c>
      <c r="BL79" t="s">
        <v>19</v>
      </c>
      <c r="BM79" t="s">
        <v>19</v>
      </c>
      <c r="BN79" t="s">
        <v>19</v>
      </c>
      <c r="BO79" t="s">
        <v>19</v>
      </c>
      <c r="BP79">
        <v>1</v>
      </c>
      <c r="BQ79">
        <v>1</v>
      </c>
      <c r="BR79" t="s">
        <v>19</v>
      </c>
      <c r="BS79">
        <v>3</v>
      </c>
      <c r="BT79">
        <v>2</v>
      </c>
      <c r="BU79">
        <v>1</v>
      </c>
      <c r="BV79">
        <v>3</v>
      </c>
      <c r="BW79">
        <v>2</v>
      </c>
      <c r="BX79">
        <v>1</v>
      </c>
    </row>
    <row r="80" spans="1:76">
      <c r="A80" t="s">
        <v>692</v>
      </c>
      <c r="B80">
        <v>90</v>
      </c>
      <c r="C80">
        <v>84</v>
      </c>
      <c r="D80">
        <v>7</v>
      </c>
      <c r="E80">
        <v>3</v>
      </c>
      <c r="F80">
        <v>3</v>
      </c>
      <c r="G80" t="s">
        <v>19</v>
      </c>
      <c r="H80">
        <v>0</v>
      </c>
      <c r="I80" t="s">
        <v>19</v>
      </c>
      <c r="J80">
        <v>0</v>
      </c>
      <c r="K80" t="s">
        <v>19</v>
      </c>
      <c r="L80" t="s">
        <v>19</v>
      </c>
      <c r="M80" t="s">
        <v>19</v>
      </c>
      <c r="N80">
        <v>2</v>
      </c>
      <c r="O80">
        <v>2</v>
      </c>
      <c r="P80" t="s">
        <v>19</v>
      </c>
      <c r="Q80">
        <v>2</v>
      </c>
      <c r="R80">
        <v>2</v>
      </c>
      <c r="S80" t="s">
        <v>19</v>
      </c>
      <c r="T80">
        <v>3</v>
      </c>
      <c r="U80">
        <v>3</v>
      </c>
      <c r="V80" t="s">
        <v>19</v>
      </c>
      <c r="W80">
        <v>5</v>
      </c>
      <c r="X80">
        <v>4</v>
      </c>
      <c r="Y80">
        <v>1</v>
      </c>
      <c r="Z80">
        <v>52</v>
      </c>
      <c r="AA80">
        <v>51</v>
      </c>
      <c r="AB80">
        <v>1</v>
      </c>
      <c r="AC80">
        <v>33</v>
      </c>
      <c r="AD80">
        <v>33</v>
      </c>
      <c r="AE80" t="s">
        <v>19</v>
      </c>
      <c r="AF80">
        <v>1</v>
      </c>
      <c r="AG80">
        <v>1</v>
      </c>
      <c r="AH80" t="s">
        <v>19</v>
      </c>
      <c r="AI80">
        <v>2</v>
      </c>
      <c r="AJ80">
        <v>2</v>
      </c>
      <c r="AK80" t="s">
        <v>19</v>
      </c>
      <c r="AL80" t="s">
        <v>19</v>
      </c>
      <c r="AM80" t="s">
        <v>19</v>
      </c>
      <c r="AN80" t="s">
        <v>19</v>
      </c>
      <c r="AO80">
        <v>2</v>
      </c>
      <c r="AP80">
        <v>2</v>
      </c>
      <c r="AQ80" t="s">
        <v>19</v>
      </c>
      <c r="AR80">
        <v>1</v>
      </c>
      <c r="AS80">
        <v>1</v>
      </c>
      <c r="AT80" t="s">
        <v>19</v>
      </c>
      <c r="AU80" t="s">
        <v>19</v>
      </c>
      <c r="AV80" t="s">
        <v>19</v>
      </c>
      <c r="AW80" t="s">
        <v>19</v>
      </c>
      <c r="AX80" t="s">
        <v>19</v>
      </c>
      <c r="AY80" t="s">
        <v>19</v>
      </c>
      <c r="AZ80" t="s">
        <v>19</v>
      </c>
      <c r="BA80">
        <v>1</v>
      </c>
      <c r="BB80">
        <v>1</v>
      </c>
      <c r="BC80" t="s">
        <v>19</v>
      </c>
      <c r="BD80">
        <v>1</v>
      </c>
      <c r="BE80">
        <v>1</v>
      </c>
      <c r="BF80" t="s">
        <v>19</v>
      </c>
      <c r="BG80" t="s">
        <v>19</v>
      </c>
      <c r="BH80" t="s">
        <v>19</v>
      </c>
      <c r="BI80" t="s">
        <v>19</v>
      </c>
      <c r="BJ80" t="s">
        <v>19</v>
      </c>
      <c r="BK80" t="s">
        <v>19</v>
      </c>
      <c r="BL80" t="s">
        <v>19</v>
      </c>
      <c r="BM80" t="s">
        <v>19</v>
      </c>
      <c r="BN80" t="s">
        <v>19</v>
      </c>
      <c r="BO80" t="s">
        <v>19</v>
      </c>
      <c r="BP80">
        <v>2</v>
      </c>
      <c r="BQ80">
        <v>2</v>
      </c>
      <c r="BR80" t="s">
        <v>19</v>
      </c>
      <c r="BS80">
        <v>10</v>
      </c>
      <c r="BT80">
        <v>8</v>
      </c>
      <c r="BU80">
        <v>3</v>
      </c>
      <c r="BV80">
        <v>7</v>
      </c>
      <c r="BW80">
        <v>5</v>
      </c>
      <c r="BX80">
        <v>2</v>
      </c>
    </row>
    <row r="81" spans="1:76">
      <c r="A81" t="s">
        <v>691</v>
      </c>
      <c r="B81">
        <v>48</v>
      </c>
      <c r="C81">
        <v>46</v>
      </c>
      <c r="D81">
        <v>2</v>
      </c>
      <c r="E81">
        <v>1</v>
      </c>
      <c r="F81">
        <v>1</v>
      </c>
      <c r="G81" t="s">
        <v>19</v>
      </c>
      <c r="H81">
        <v>1</v>
      </c>
      <c r="I81" t="s">
        <v>19</v>
      </c>
      <c r="J81">
        <v>1</v>
      </c>
      <c r="K81" t="s">
        <v>19</v>
      </c>
      <c r="L81" t="s">
        <v>19</v>
      </c>
      <c r="M81" t="s">
        <v>19</v>
      </c>
      <c r="N81">
        <v>1</v>
      </c>
      <c r="O81">
        <v>1</v>
      </c>
      <c r="P81" t="s">
        <v>19</v>
      </c>
      <c r="Q81">
        <v>1</v>
      </c>
      <c r="R81">
        <v>1</v>
      </c>
      <c r="S81" t="s">
        <v>19</v>
      </c>
      <c r="T81">
        <v>2</v>
      </c>
      <c r="U81">
        <v>2</v>
      </c>
      <c r="V81" t="s">
        <v>19</v>
      </c>
      <c r="W81" t="s">
        <v>19</v>
      </c>
      <c r="X81" t="s">
        <v>19</v>
      </c>
      <c r="Y81" t="s">
        <v>19</v>
      </c>
      <c r="Z81">
        <v>28</v>
      </c>
      <c r="AA81">
        <v>27</v>
      </c>
      <c r="AB81">
        <v>1</v>
      </c>
      <c r="AC81">
        <v>23</v>
      </c>
      <c r="AD81">
        <v>23</v>
      </c>
      <c r="AE81" t="s">
        <v>19</v>
      </c>
      <c r="AF81">
        <v>1</v>
      </c>
      <c r="AG81">
        <v>1</v>
      </c>
      <c r="AH81" t="s">
        <v>19</v>
      </c>
      <c r="AI81" t="s">
        <v>19</v>
      </c>
      <c r="AJ81" t="s">
        <v>19</v>
      </c>
      <c r="AK81" t="s">
        <v>19</v>
      </c>
      <c r="AL81" t="s">
        <v>19</v>
      </c>
      <c r="AM81" t="s">
        <v>19</v>
      </c>
      <c r="AN81" t="s">
        <v>19</v>
      </c>
      <c r="AO81">
        <v>2</v>
      </c>
      <c r="AP81">
        <v>2</v>
      </c>
      <c r="AQ81" t="s">
        <v>19</v>
      </c>
      <c r="AR81" t="s">
        <v>19</v>
      </c>
      <c r="AS81" t="s">
        <v>19</v>
      </c>
      <c r="AT81" t="s">
        <v>19</v>
      </c>
      <c r="AU81" t="s">
        <v>19</v>
      </c>
      <c r="AV81" t="s">
        <v>19</v>
      </c>
      <c r="AW81" t="s">
        <v>19</v>
      </c>
      <c r="AX81" t="s">
        <v>19</v>
      </c>
      <c r="AY81" t="s">
        <v>19</v>
      </c>
      <c r="AZ81" t="s">
        <v>19</v>
      </c>
      <c r="BA81" t="s">
        <v>19</v>
      </c>
      <c r="BB81" t="s">
        <v>19</v>
      </c>
      <c r="BC81" t="s">
        <v>19</v>
      </c>
      <c r="BD81">
        <v>1</v>
      </c>
      <c r="BE81">
        <v>1</v>
      </c>
      <c r="BF81" t="s">
        <v>19</v>
      </c>
      <c r="BG81">
        <v>1</v>
      </c>
      <c r="BH81">
        <v>1</v>
      </c>
      <c r="BI81" t="s">
        <v>19</v>
      </c>
      <c r="BJ81" t="s">
        <v>19</v>
      </c>
      <c r="BK81" t="s">
        <v>19</v>
      </c>
      <c r="BL81" t="s">
        <v>19</v>
      </c>
      <c r="BM81" t="s">
        <v>19</v>
      </c>
      <c r="BN81" t="s">
        <v>19</v>
      </c>
      <c r="BO81" t="s">
        <v>19</v>
      </c>
      <c r="BP81">
        <v>1</v>
      </c>
      <c r="BQ81">
        <v>1</v>
      </c>
      <c r="BR81" t="s">
        <v>19</v>
      </c>
      <c r="BS81">
        <v>8</v>
      </c>
      <c r="BT81">
        <v>8</v>
      </c>
      <c r="BU81" t="s">
        <v>19</v>
      </c>
      <c r="BV81">
        <v>4</v>
      </c>
      <c r="BW81">
        <v>4</v>
      </c>
      <c r="BX81" t="s">
        <v>19</v>
      </c>
    </row>
    <row r="82" spans="1:76">
      <c r="A82" t="s">
        <v>690</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c r="BA82" t="s">
        <v>19</v>
      </c>
      <c r="BB82" t="s">
        <v>19</v>
      </c>
      <c r="BC82" t="s">
        <v>19</v>
      </c>
      <c r="BD82" t="s">
        <v>19</v>
      </c>
      <c r="BE82" t="s">
        <v>19</v>
      </c>
      <c r="BF82" t="s">
        <v>19</v>
      </c>
      <c r="BG82" t="s">
        <v>19</v>
      </c>
      <c r="BH82" t="s">
        <v>19</v>
      </c>
      <c r="BI82" t="s">
        <v>19</v>
      </c>
      <c r="BJ82" t="s">
        <v>19</v>
      </c>
      <c r="BK82" t="s">
        <v>19</v>
      </c>
      <c r="BL82" t="s">
        <v>19</v>
      </c>
      <c r="BM82" t="s">
        <v>19</v>
      </c>
      <c r="BN82" t="s">
        <v>19</v>
      </c>
      <c r="BO82" t="s">
        <v>19</v>
      </c>
      <c r="BP82" t="s">
        <v>19</v>
      </c>
      <c r="BQ82" t="s">
        <v>19</v>
      </c>
      <c r="BR82" t="s">
        <v>19</v>
      </c>
      <c r="BS82" t="s">
        <v>19</v>
      </c>
      <c r="BT82" t="s">
        <v>19</v>
      </c>
      <c r="BU82" t="s">
        <v>19</v>
      </c>
      <c r="BV82" t="s">
        <v>19</v>
      </c>
      <c r="BW82" t="s">
        <v>19</v>
      </c>
      <c r="BX82" t="s">
        <v>19</v>
      </c>
    </row>
    <row r="83" spans="1:76">
      <c r="A83" t="s">
        <v>689</v>
      </c>
      <c r="B83">
        <v>111</v>
      </c>
      <c r="C83">
        <v>103</v>
      </c>
      <c r="D83">
        <v>8</v>
      </c>
      <c r="E83">
        <v>3</v>
      </c>
      <c r="F83">
        <v>3</v>
      </c>
      <c r="G83" t="s">
        <v>19</v>
      </c>
      <c r="H83">
        <v>1</v>
      </c>
      <c r="I83">
        <v>0</v>
      </c>
      <c r="J83">
        <v>1</v>
      </c>
      <c r="K83">
        <v>0</v>
      </c>
      <c r="L83">
        <v>0</v>
      </c>
      <c r="M83" t="s">
        <v>19</v>
      </c>
      <c r="N83">
        <v>5</v>
      </c>
      <c r="O83">
        <v>5</v>
      </c>
      <c r="P83" t="s">
        <v>19</v>
      </c>
      <c r="Q83">
        <v>2</v>
      </c>
      <c r="R83">
        <v>2</v>
      </c>
      <c r="S83" t="s">
        <v>19</v>
      </c>
      <c r="T83">
        <v>3</v>
      </c>
      <c r="U83">
        <v>2</v>
      </c>
      <c r="V83">
        <v>1</v>
      </c>
      <c r="W83">
        <v>4</v>
      </c>
      <c r="X83">
        <v>4</v>
      </c>
      <c r="Y83">
        <v>1</v>
      </c>
      <c r="Z83">
        <v>74</v>
      </c>
      <c r="AA83">
        <v>71</v>
      </c>
      <c r="AB83">
        <v>3</v>
      </c>
      <c r="AC83">
        <v>49</v>
      </c>
      <c r="AD83">
        <v>49</v>
      </c>
      <c r="AE83">
        <v>1</v>
      </c>
      <c r="AF83">
        <v>3</v>
      </c>
      <c r="AG83">
        <v>3</v>
      </c>
      <c r="AH83" t="s">
        <v>19</v>
      </c>
      <c r="AI83">
        <v>0</v>
      </c>
      <c r="AJ83">
        <v>0</v>
      </c>
      <c r="AK83" t="s">
        <v>19</v>
      </c>
      <c r="AL83" t="s">
        <v>19</v>
      </c>
      <c r="AM83" t="s">
        <v>19</v>
      </c>
      <c r="AN83" t="s">
        <v>19</v>
      </c>
      <c r="AO83">
        <v>3</v>
      </c>
      <c r="AP83">
        <v>3</v>
      </c>
      <c r="AQ83" t="s">
        <v>19</v>
      </c>
      <c r="AR83">
        <v>0</v>
      </c>
      <c r="AS83">
        <v>0</v>
      </c>
      <c r="AT83" t="s">
        <v>19</v>
      </c>
      <c r="AU83" t="s">
        <v>19</v>
      </c>
      <c r="AV83" t="s">
        <v>19</v>
      </c>
      <c r="AW83" t="s">
        <v>19</v>
      </c>
      <c r="AX83" t="s">
        <v>19</v>
      </c>
      <c r="AY83" t="s">
        <v>19</v>
      </c>
      <c r="AZ83" t="s">
        <v>19</v>
      </c>
      <c r="BA83">
        <v>0</v>
      </c>
      <c r="BB83">
        <v>0</v>
      </c>
      <c r="BC83" t="s">
        <v>19</v>
      </c>
      <c r="BD83">
        <v>2</v>
      </c>
      <c r="BE83">
        <v>2</v>
      </c>
      <c r="BF83" t="s">
        <v>19</v>
      </c>
      <c r="BG83" t="s">
        <v>19</v>
      </c>
      <c r="BH83" t="s">
        <v>19</v>
      </c>
      <c r="BI83" t="s">
        <v>19</v>
      </c>
      <c r="BJ83">
        <v>0</v>
      </c>
      <c r="BK83">
        <v>0</v>
      </c>
      <c r="BL83" t="s">
        <v>19</v>
      </c>
      <c r="BM83" t="s">
        <v>19</v>
      </c>
      <c r="BN83" t="s">
        <v>19</v>
      </c>
      <c r="BO83" t="s">
        <v>19</v>
      </c>
      <c r="BP83">
        <v>5</v>
      </c>
      <c r="BQ83">
        <v>4</v>
      </c>
      <c r="BR83">
        <v>1</v>
      </c>
      <c r="BS83">
        <v>3</v>
      </c>
      <c r="BT83">
        <v>3</v>
      </c>
      <c r="BU83" t="s">
        <v>19</v>
      </c>
      <c r="BV83">
        <v>9</v>
      </c>
      <c r="BW83">
        <v>6</v>
      </c>
      <c r="BX83">
        <v>3</v>
      </c>
    </row>
    <row r="84" spans="1:76">
      <c r="A84" t="s">
        <v>688</v>
      </c>
      <c r="B84">
        <v>208</v>
      </c>
      <c r="C84">
        <v>190</v>
      </c>
      <c r="D84">
        <v>18</v>
      </c>
      <c r="E84">
        <v>7</v>
      </c>
      <c r="F84">
        <v>7</v>
      </c>
      <c r="G84" t="s">
        <v>19</v>
      </c>
      <c r="H84">
        <v>1</v>
      </c>
      <c r="I84" t="s">
        <v>19</v>
      </c>
      <c r="J84">
        <v>1</v>
      </c>
      <c r="K84">
        <v>0</v>
      </c>
      <c r="L84" t="s">
        <v>19</v>
      </c>
      <c r="M84">
        <v>0</v>
      </c>
      <c r="N84">
        <v>9</v>
      </c>
      <c r="O84">
        <v>9</v>
      </c>
      <c r="P84" t="s">
        <v>19</v>
      </c>
      <c r="Q84">
        <v>2</v>
      </c>
      <c r="R84">
        <v>2</v>
      </c>
      <c r="S84" t="s">
        <v>19</v>
      </c>
      <c r="T84">
        <v>11</v>
      </c>
      <c r="U84">
        <v>10</v>
      </c>
      <c r="V84">
        <v>1</v>
      </c>
      <c r="W84">
        <v>10</v>
      </c>
      <c r="X84">
        <v>7</v>
      </c>
      <c r="Y84">
        <v>3</v>
      </c>
      <c r="Z84">
        <v>143</v>
      </c>
      <c r="AA84">
        <v>135</v>
      </c>
      <c r="AB84">
        <v>9</v>
      </c>
      <c r="AC84">
        <v>65</v>
      </c>
      <c r="AD84">
        <v>61</v>
      </c>
      <c r="AE84">
        <v>4</v>
      </c>
      <c r="AF84">
        <v>5</v>
      </c>
      <c r="AG84">
        <v>4</v>
      </c>
      <c r="AH84">
        <v>1</v>
      </c>
      <c r="AI84">
        <v>1</v>
      </c>
      <c r="AJ84">
        <v>1</v>
      </c>
      <c r="AK84" t="s">
        <v>19</v>
      </c>
      <c r="AL84" t="s">
        <v>19</v>
      </c>
      <c r="AM84" t="s">
        <v>19</v>
      </c>
      <c r="AN84" t="s">
        <v>19</v>
      </c>
      <c r="AO84">
        <v>5</v>
      </c>
      <c r="AP84">
        <v>5</v>
      </c>
      <c r="AQ84" t="s">
        <v>19</v>
      </c>
      <c r="AR84" t="s">
        <v>19</v>
      </c>
      <c r="AS84" t="s">
        <v>19</v>
      </c>
      <c r="AT84" t="s">
        <v>19</v>
      </c>
      <c r="AU84" t="s">
        <v>19</v>
      </c>
      <c r="AV84" t="s">
        <v>19</v>
      </c>
      <c r="AW84" t="s">
        <v>19</v>
      </c>
      <c r="AX84" t="s">
        <v>19</v>
      </c>
      <c r="AY84" t="s">
        <v>19</v>
      </c>
      <c r="AZ84" t="s">
        <v>19</v>
      </c>
      <c r="BA84">
        <v>1</v>
      </c>
      <c r="BB84">
        <v>1</v>
      </c>
      <c r="BC84" t="s">
        <v>19</v>
      </c>
      <c r="BD84">
        <v>4</v>
      </c>
      <c r="BE84">
        <v>4</v>
      </c>
      <c r="BF84" t="s">
        <v>19</v>
      </c>
      <c r="BG84" t="s">
        <v>19</v>
      </c>
      <c r="BH84" t="s">
        <v>19</v>
      </c>
      <c r="BI84" t="s">
        <v>19</v>
      </c>
      <c r="BJ84" t="s">
        <v>19</v>
      </c>
      <c r="BK84" t="s">
        <v>19</v>
      </c>
      <c r="BL84" t="s">
        <v>19</v>
      </c>
      <c r="BM84" t="s">
        <v>19</v>
      </c>
      <c r="BN84" t="s">
        <v>19</v>
      </c>
      <c r="BO84" t="s">
        <v>19</v>
      </c>
      <c r="BP84">
        <v>6</v>
      </c>
      <c r="BQ84">
        <v>6</v>
      </c>
      <c r="BR84" t="s">
        <v>19</v>
      </c>
      <c r="BS84" t="s">
        <v>19</v>
      </c>
      <c r="BT84" t="s">
        <v>19</v>
      </c>
      <c r="BU84" t="s">
        <v>19</v>
      </c>
      <c r="BV84">
        <v>9</v>
      </c>
      <c r="BW84">
        <v>6</v>
      </c>
      <c r="BX84">
        <v>3</v>
      </c>
    </row>
    <row r="85" spans="1:76">
      <c r="A85" t="s">
        <v>687</v>
      </c>
      <c r="B85">
        <v>169</v>
      </c>
      <c r="C85">
        <v>145</v>
      </c>
      <c r="D85">
        <v>24</v>
      </c>
      <c r="E85">
        <v>5</v>
      </c>
      <c r="F85">
        <v>5</v>
      </c>
      <c r="G85" t="s">
        <v>19</v>
      </c>
      <c r="H85">
        <v>1</v>
      </c>
      <c r="I85" t="s">
        <v>19</v>
      </c>
      <c r="J85">
        <v>1</v>
      </c>
      <c r="K85" t="s">
        <v>19</v>
      </c>
      <c r="L85" t="s">
        <v>19</v>
      </c>
      <c r="M85" t="s">
        <v>19</v>
      </c>
      <c r="N85">
        <v>6</v>
      </c>
      <c r="O85">
        <v>6</v>
      </c>
      <c r="P85" t="s">
        <v>19</v>
      </c>
      <c r="Q85">
        <v>4</v>
      </c>
      <c r="R85">
        <v>4</v>
      </c>
      <c r="S85" t="s">
        <v>19</v>
      </c>
      <c r="T85">
        <v>10</v>
      </c>
      <c r="U85">
        <v>9</v>
      </c>
      <c r="V85">
        <v>2</v>
      </c>
      <c r="W85">
        <v>6</v>
      </c>
      <c r="X85">
        <v>6</v>
      </c>
      <c r="Y85">
        <v>0</v>
      </c>
      <c r="Z85">
        <v>116</v>
      </c>
      <c r="AA85">
        <v>102</v>
      </c>
      <c r="AB85">
        <v>14</v>
      </c>
      <c r="AC85">
        <v>71</v>
      </c>
      <c r="AD85">
        <v>64</v>
      </c>
      <c r="AE85">
        <v>7</v>
      </c>
      <c r="AF85">
        <v>3</v>
      </c>
      <c r="AG85">
        <v>3</v>
      </c>
      <c r="AH85" t="s">
        <v>19</v>
      </c>
      <c r="AI85">
        <v>2</v>
      </c>
      <c r="AJ85">
        <v>2</v>
      </c>
      <c r="AK85" t="s">
        <v>19</v>
      </c>
      <c r="AL85" t="s">
        <v>19</v>
      </c>
      <c r="AM85" t="s">
        <v>19</v>
      </c>
      <c r="AN85" t="s">
        <v>19</v>
      </c>
      <c r="AO85">
        <v>3</v>
      </c>
      <c r="AP85">
        <v>2</v>
      </c>
      <c r="AQ85">
        <v>1</v>
      </c>
      <c r="AR85">
        <v>1</v>
      </c>
      <c r="AS85" t="s">
        <v>19</v>
      </c>
      <c r="AT85">
        <v>1</v>
      </c>
      <c r="AU85" t="s">
        <v>19</v>
      </c>
      <c r="AV85" t="s">
        <v>19</v>
      </c>
      <c r="AW85" t="s">
        <v>19</v>
      </c>
      <c r="AX85" t="s">
        <v>19</v>
      </c>
      <c r="AY85" t="s">
        <v>19</v>
      </c>
      <c r="AZ85" t="s">
        <v>19</v>
      </c>
      <c r="BA85">
        <v>2</v>
      </c>
      <c r="BB85">
        <v>2</v>
      </c>
      <c r="BC85" t="s">
        <v>19</v>
      </c>
      <c r="BD85">
        <v>0</v>
      </c>
      <c r="BE85">
        <v>0</v>
      </c>
      <c r="BF85" t="s">
        <v>19</v>
      </c>
      <c r="BG85">
        <v>1</v>
      </c>
      <c r="BH85" t="s">
        <v>19</v>
      </c>
      <c r="BI85">
        <v>1</v>
      </c>
      <c r="BJ85" t="s">
        <v>19</v>
      </c>
      <c r="BK85" t="s">
        <v>19</v>
      </c>
      <c r="BL85" t="s">
        <v>19</v>
      </c>
      <c r="BM85" t="s">
        <v>19</v>
      </c>
      <c r="BN85" t="s">
        <v>19</v>
      </c>
      <c r="BO85" t="s">
        <v>19</v>
      </c>
      <c r="BP85">
        <v>6</v>
      </c>
      <c r="BQ85">
        <v>6</v>
      </c>
      <c r="BR85" t="s">
        <v>19</v>
      </c>
      <c r="BS85">
        <v>2</v>
      </c>
      <c r="BT85">
        <v>2</v>
      </c>
      <c r="BU85">
        <v>1</v>
      </c>
      <c r="BV85">
        <v>8</v>
      </c>
      <c r="BW85">
        <v>4</v>
      </c>
      <c r="BX85">
        <v>5</v>
      </c>
    </row>
    <row r="86" spans="1:76">
      <c r="A86" t="s">
        <v>686</v>
      </c>
      <c r="B86">
        <v>72</v>
      </c>
      <c r="C86">
        <v>62</v>
      </c>
      <c r="D86">
        <v>10</v>
      </c>
      <c r="E86">
        <v>1</v>
      </c>
      <c r="F86">
        <v>1</v>
      </c>
      <c r="G86" t="s">
        <v>19</v>
      </c>
      <c r="H86">
        <v>1</v>
      </c>
      <c r="I86" t="s">
        <v>19</v>
      </c>
      <c r="J86">
        <v>1</v>
      </c>
      <c r="K86">
        <v>0</v>
      </c>
      <c r="L86" t="s">
        <v>19</v>
      </c>
      <c r="M86">
        <v>0</v>
      </c>
      <c r="N86">
        <v>2</v>
      </c>
      <c r="O86">
        <v>2</v>
      </c>
      <c r="P86" t="s">
        <v>19</v>
      </c>
      <c r="Q86">
        <v>2</v>
      </c>
      <c r="R86">
        <v>2</v>
      </c>
      <c r="S86" t="s">
        <v>19</v>
      </c>
      <c r="T86">
        <v>6</v>
      </c>
      <c r="U86">
        <v>6</v>
      </c>
      <c r="V86" t="s">
        <v>19</v>
      </c>
      <c r="W86">
        <v>2</v>
      </c>
      <c r="X86">
        <v>2</v>
      </c>
      <c r="Y86" t="s">
        <v>19</v>
      </c>
      <c r="Z86">
        <v>50</v>
      </c>
      <c r="AA86">
        <v>42</v>
      </c>
      <c r="AB86">
        <v>8</v>
      </c>
      <c r="AC86">
        <v>34</v>
      </c>
      <c r="AD86">
        <v>30</v>
      </c>
      <c r="AE86">
        <v>4</v>
      </c>
      <c r="AF86">
        <v>1</v>
      </c>
      <c r="AG86">
        <v>1</v>
      </c>
      <c r="AH86" t="s">
        <v>19</v>
      </c>
      <c r="AI86">
        <v>0</v>
      </c>
      <c r="AJ86">
        <v>0</v>
      </c>
      <c r="AK86" t="s">
        <v>19</v>
      </c>
      <c r="AL86" t="s">
        <v>19</v>
      </c>
      <c r="AM86" t="s">
        <v>19</v>
      </c>
      <c r="AN86" t="s">
        <v>19</v>
      </c>
      <c r="AO86">
        <v>1</v>
      </c>
      <c r="AP86">
        <v>1</v>
      </c>
      <c r="AQ86" t="s">
        <v>19</v>
      </c>
      <c r="AR86" t="s">
        <v>19</v>
      </c>
      <c r="AS86" t="s">
        <v>19</v>
      </c>
      <c r="AT86" t="s">
        <v>19</v>
      </c>
      <c r="AU86" t="s">
        <v>19</v>
      </c>
      <c r="AV86" t="s">
        <v>19</v>
      </c>
      <c r="AW86" t="s">
        <v>19</v>
      </c>
      <c r="AX86" t="s">
        <v>19</v>
      </c>
      <c r="AY86" t="s">
        <v>19</v>
      </c>
      <c r="AZ86" t="s">
        <v>19</v>
      </c>
      <c r="BA86">
        <v>1</v>
      </c>
      <c r="BB86">
        <v>1</v>
      </c>
      <c r="BC86" t="s">
        <v>19</v>
      </c>
      <c r="BD86">
        <v>1</v>
      </c>
      <c r="BE86">
        <v>1</v>
      </c>
      <c r="BF86" t="s">
        <v>19</v>
      </c>
      <c r="BG86" t="s">
        <v>19</v>
      </c>
      <c r="BH86" t="s">
        <v>19</v>
      </c>
      <c r="BI86" t="s">
        <v>19</v>
      </c>
      <c r="BJ86" t="s">
        <v>19</v>
      </c>
      <c r="BK86" t="s">
        <v>19</v>
      </c>
      <c r="BL86" t="s">
        <v>19</v>
      </c>
      <c r="BM86" t="s">
        <v>19</v>
      </c>
      <c r="BN86" t="s">
        <v>19</v>
      </c>
      <c r="BO86" t="s">
        <v>19</v>
      </c>
      <c r="BP86">
        <v>3</v>
      </c>
      <c r="BQ86">
        <v>3</v>
      </c>
      <c r="BR86" t="s">
        <v>19</v>
      </c>
      <c r="BS86">
        <v>3</v>
      </c>
      <c r="BT86">
        <v>2</v>
      </c>
      <c r="BU86">
        <v>0</v>
      </c>
      <c r="BV86">
        <v>2</v>
      </c>
      <c r="BW86">
        <v>1</v>
      </c>
      <c r="BX86">
        <v>1</v>
      </c>
    </row>
    <row r="87" spans="1:76">
      <c r="A87" t="s">
        <v>685</v>
      </c>
      <c r="B87">
        <v>220</v>
      </c>
      <c r="C87">
        <v>201</v>
      </c>
      <c r="D87">
        <v>19</v>
      </c>
      <c r="E87">
        <v>5</v>
      </c>
      <c r="F87">
        <v>5</v>
      </c>
      <c r="G87" t="s">
        <v>19</v>
      </c>
      <c r="H87">
        <v>4</v>
      </c>
      <c r="I87">
        <v>0</v>
      </c>
      <c r="J87">
        <v>4</v>
      </c>
      <c r="K87">
        <v>0</v>
      </c>
      <c r="L87" t="s">
        <v>19</v>
      </c>
      <c r="M87">
        <v>0</v>
      </c>
      <c r="N87">
        <v>9</v>
      </c>
      <c r="O87">
        <v>9</v>
      </c>
      <c r="P87" t="s">
        <v>19</v>
      </c>
      <c r="Q87">
        <v>2</v>
      </c>
      <c r="R87">
        <v>2</v>
      </c>
      <c r="S87" t="s">
        <v>19</v>
      </c>
      <c r="T87">
        <v>9</v>
      </c>
      <c r="U87">
        <v>9</v>
      </c>
      <c r="V87">
        <v>0</v>
      </c>
      <c r="W87">
        <v>11</v>
      </c>
      <c r="X87">
        <v>10</v>
      </c>
      <c r="Y87">
        <v>1</v>
      </c>
      <c r="Z87">
        <v>140</v>
      </c>
      <c r="AA87">
        <v>129</v>
      </c>
      <c r="AB87">
        <v>10</v>
      </c>
      <c r="AC87">
        <v>84</v>
      </c>
      <c r="AD87">
        <v>80</v>
      </c>
      <c r="AE87">
        <v>5</v>
      </c>
      <c r="AF87">
        <v>8</v>
      </c>
      <c r="AG87">
        <v>8</v>
      </c>
      <c r="AH87" t="s">
        <v>19</v>
      </c>
      <c r="AI87">
        <v>1</v>
      </c>
      <c r="AJ87">
        <v>1</v>
      </c>
      <c r="AK87" t="s">
        <v>19</v>
      </c>
      <c r="AL87">
        <v>1</v>
      </c>
      <c r="AM87" t="s">
        <v>19</v>
      </c>
      <c r="AN87">
        <v>1</v>
      </c>
      <c r="AO87">
        <v>7</v>
      </c>
      <c r="AP87">
        <v>7</v>
      </c>
      <c r="AQ87">
        <v>0</v>
      </c>
      <c r="AR87">
        <v>1</v>
      </c>
      <c r="AS87">
        <v>1</v>
      </c>
      <c r="AT87" t="s">
        <v>19</v>
      </c>
      <c r="AU87">
        <v>1</v>
      </c>
      <c r="AV87">
        <v>1</v>
      </c>
      <c r="AW87" t="s">
        <v>19</v>
      </c>
      <c r="AX87" t="s">
        <v>19</v>
      </c>
      <c r="AY87" t="s">
        <v>19</v>
      </c>
      <c r="AZ87" t="s">
        <v>19</v>
      </c>
      <c r="BA87">
        <v>1</v>
      </c>
      <c r="BB87">
        <v>1</v>
      </c>
      <c r="BC87">
        <v>0</v>
      </c>
      <c r="BD87">
        <v>3</v>
      </c>
      <c r="BE87">
        <v>3</v>
      </c>
      <c r="BF87" t="s">
        <v>19</v>
      </c>
      <c r="BG87" t="s">
        <v>19</v>
      </c>
      <c r="BH87" t="s">
        <v>19</v>
      </c>
      <c r="BI87" t="s">
        <v>19</v>
      </c>
      <c r="BJ87" t="s">
        <v>19</v>
      </c>
      <c r="BK87" t="s">
        <v>19</v>
      </c>
      <c r="BL87" t="s">
        <v>19</v>
      </c>
      <c r="BM87" t="s">
        <v>19</v>
      </c>
      <c r="BN87" t="s">
        <v>19</v>
      </c>
      <c r="BO87" t="s">
        <v>19</v>
      </c>
      <c r="BP87">
        <v>7</v>
      </c>
      <c r="BQ87">
        <v>7</v>
      </c>
      <c r="BR87" t="s">
        <v>19</v>
      </c>
      <c r="BS87">
        <v>10</v>
      </c>
      <c r="BT87">
        <v>10</v>
      </c>
      <c r="BU87">
        <v>1</v>
      </c>
      <c r="BV87">
        <v>9</v>
      </c>
      <c r="BW87">
        <v>6</v>
      </c>
      <c r="BX87">
        <v>2</v>
      </c>
    </row>
    <row r="88" spans="1:76">
      <c r="A88" t="s">
        <v>684</v>
      </c>
      <c r="B88">
        <v>15</v>
      </c>
      <c r="C88">
        <v>14</v>
      </c>
      <c r="D88">
        <v>2</v>
      </c>
      <c r="E88">
        <v>1</v>
      </c>
      <c r="F88">
        <v>1</v>
      </c>
      <c r="G88" t="s">
        <v>19</v>
      </c>
      <c r="H88">
        <v>0</v>
      </c>
      <c r="I88" t="s">
        <v>19</v>
      </c>
      <c r="J88">
        <v>0</v>
      </c>
      <c r="K88" t="s">
        <v>19</v>
      </c>
      <c r="L88" t="s">
        <v>19</v>
      </c>
      <c r="M88" t="s">
        <v>19</v>
      </c>
      <c r="N88">
        <v>1</v>
      </c>
      <c r="O88">
        <v>1</v>
      </c>
      <c r="P88" t="s">
        <v>19</v>
      </c>
      <c r="Q88">
        <v>1</v>
      </c>
      <c r="R88">
        <v>1</v>
      </c>
      <c r="S88" t="s">
        <v>19</v>
      </c>
      <c r="T88">
        <v>1</v>
      </c>
      <c r="U88">
        <v>1</v>
      </c>
      <c r="V88" t="s">
        <v>19</v>
      </c>
      <c r="W88" t="s">
        <v>19</v>
      </c>
      <c r="X88" t="s">
        <v>19</v>
      </c>
      <c r="Y88" t="s">
        <v>19</v>
      </c>
      <c r="Z88">
        <v>10</v>
      </c>
      <c r="AA88">
        <v>8</v>
      </c>
      <c r="AB88">
        <v>2</v>
      </c>
      <c r="AC88">
        <v>7</v>
      </c>
      <c r="AD88">
        <v>7</v>
      </c>
      <c r="AE88">
        <v>0</v>
      </c>
      <c r="AF88">
        <v>1</v>
      </c>
      <c r="AG88">
        <v>1</v>
      </c>
      <c r="AH88" t="s">
        <v>19</v>
      </c>
      <c r="AI88" t="s">
        <v>19</v>
      </c>
      <c r="AJ88" t="s">
        <v>19</v>
      </c>
      <c r="AK88" t="s">
        <v>19</v>
      </c>
      <c r="AL88" t="s">
        <v>19</v>
      </c>
      <c r="AM88" t="s">
        <v>19</v>
      </c>
      <c r="AN88" t="s">
        <v>19</v>
      </c>
      <c r="AO88">
        <v>1</v>
      </c>
      <c r="AP88">
        <v>1</v>
      </c>
      <c r="AQ88">
        <v>0</v>
      </c>
      <c r="AR88" t="s">
        <v>19</v>
      </c>
      <c r="AS88" t="s">
        <v>19</v>
      </c>
      <c r="AT88" t="s">
        <v>19</v>
      </c>
      <c r="AU88" t="s">
        <v>19</v>
      </c>
      <c r="AV88" t="s">
        <v>19</v>
      </c>
      <c r="AW88" t="s">
        <v>19</v>
      </c>
      <c r="AX88" t="s">
        <v>19</v>
      </c>
      <c r="AY88" t="s">
        <v>19</v>
      </c>
      <c r="AZ88" t="s">
        <v>19</v>
      </c>
      <c r="BA88" t="s">
        <v>19</v>
      </c>
      <c r="BB88" t="s">
        <v>19</v>
      </c>
      <c r="BC88" t="s">
        <v>19</v>
      </c>
      <c r="BD88" t="s">
        <v>19</v>
      </c>
      <c r="BE88" t="s">
        <v>19</v>
      </c>
      <c r="BF88" t="s">
        <v>19</v>
      </c>
      <c r="BG88" t="s">
        <v>19</v>
      </c>
      <c r="BH88" t="s">
        <v>19</v>
      </c>
      <c r="BI88" t="s">
        <v>19</v>
      </c>
      <c r="BJ88">
        <v>1</v>
      </c>
      <c r="BK88">
        <v>1</v>
      </c>
      <c r="BL88">
        <v>0</v>
      </c>
      <c r="BM88" t="s">
        <v>19</v>
      </c>
      <c r="BN88" t="s">
        <v>19</v>
      </c>
      <c r="BO88" t="s">
        <v>19</v>
      </c>
      <c r="BP88">
        <v>1</v>
      </c>
      <c r="BQ88">
        <v>1</v>
      </c>
      <c r="BR88" t="s">
        <v>19</v>
      </c>
      <c r="BS88" t="s">
        <v>19</v>
      </c>
      <c r="BT88" t="s">
        <v>19</v>
      </c>
      <c r="BU88" t="s">
        <v>19</v>
      </c>
      <c r="BV88" t="s">
        <v>19</v>
      </c>
      <c r="BW88" t="s">
        <v>19</v>
      </c>
      <c r="BX88" t="s">
        <v>19</v>
      </c>
    </row>
    <row r="89" spans="1:76">
      <c r="A89" t="s">
        <v>683</v>
      </c>
      <c r="B89">
        <v>72</v>
      </c>
      <c r="C89">
        <v>62</v>
      </c>
      <c r="D89">
        <v>10</v>
      </c>
      <c r="E89">
        <v>3</v>
      </c>
      <c r="F89">
        <v>3</v>
      </c>
      <c r="G89" t="s">
        <v>19</v>
      </c>
      <c r="H89">
        <v>1</v>
      </c>
      <c r="I89" t="s">
        <v>19</v>
      </c>
      <c r="J89">
        <v>1</v>
      </c>
      <c r="K89" t="s">
        <v>19</v>
      </c>
      <c r="L89" t="s">
        <v>19</v>
      </c>
      <c r="M89" t="s">
        <v>19</v>
      </c>
      <c r="N89">
        <v>5</v>
      </c>
      <c r="O89">
        <v>5</v>
      </c>
      <c r="P89">
        <v>0</v>
      </c>
      <c r="Q89">
        <v>0</v>
      </c>
      <c r="R89">
        <v>0</v>
      </c>
      <c r="S89" t="s">
        <v>19</v>
      </c>
      <c r="T89">
        <v>5</v>
      </c>
      <c r="U89">
        <v>3</v>
      </c>
      <c r="V89">
        <v>2</v>
      </c>
      <c r="W89">
        <v>3</v>
      </c>
      <c r="X89">
        <v>2</v>
      </c>
      <c r="Y89">
        <v>1</v>
      </c>
      <c r="Z89">
        <v>42</v>
      </c>
      <c r="AA89">
        <v>37</v>
      </c>
      <c r="AB89">
        <v>5</v>
      </c>
      <c r="AC89">
        <v>25</v>
      </c>
      <c r="AD89">
        <v>23</v>
      </c>
      <c r="AE89">
        <v>2</v>
      </c>
      <c r="AF89">
        <v>3</v>
      </c>
      <c r="AG89">
        <v>3</v>
      </c>
      <c r="AH89" t="s">
        <v>19</v>
      </c>
      <c r="AI89">
        <v>0</v>
      </c>
      <c r="AJ89">
        <v>0</v>
      </c>
      <c r="AK89" t="s">
        <v>19</v>
      </c>
      <c r="AL89">
        <v>0</v>
      </c>
      <c r="AM89" t="s">
        <v>19</v>
      </c>
      <c r="AN89">
        <v>0</v>
      </c>
      <c r="AO89">
        <v>1</v>
      </c>
      <c r="AP89">
        <v>1</v>
      </c>
      <c r="AQ89">
        <v>0</v>
      </c>
      <c r="AR89">
        <v>0</v>
      </c>
      <c r="AS89" t="s">
        <v>19</v>
      </c>
      <c r="AT89">
        <v>0</v>
      </c>
      <c r="AU89" t="s">
        <v>19</v>
      </c>
      <c r="AV89" t="s">
        <v>19</v>
      </c>
      <c r="AW89" t="s">
        <v>19</v>
      </c>
      <c r="AX89" t="s">
        <v>19</v>
      </c>
      <c r="AY89" t="s">
        <v>19</v>
      </c>
      <c r="AZ89" t="s">
        <v>19</v>
      </c>
      <c r="BA89">
        <v>0</v>
      </c>
      <c r="BB89">
        <v>0</v>
      </c>
      <c r="BC89" t="s">
        <v>19</v>
      </c>
      <c r="BD89">
        <v>1</v>
      </c>
      <c r="BE89">
        <v>1</v>
      </c>
      <c r="BF89" t="s">
        <v>19</v>
      </c>
      <c r="BG89" t="s">
        <v>19</v>
      </c>
      <c r="BH89" t="s">
        <v>19</v>
      </c>
      <c r="BI89" t="s">
        <v>19</v>
      </c>
      <c r="BJ89" t="s">
        <v>19</v>
      </c>
      <c r="BK89" t="s">
        <v>19</v>
      </c>
      <c r="BL89" t="s">
        <v>19</v>
      </c>
      <c r="BM89" t="s">
        <v>19</v>
      </c>
      <c r="BN89" t="s">
        <v>19</v>
      </c>
      <c r="BO89" t="s">
        <v>19</v>
      </c>
      <c r="BP89">
        <v>4</v>
      </c>
      <c r="BQ89">
        <v>4</v>
      </c>
      <c r="BR89" t="s">
        <v>19</v>
      </c>
      <c r="BS89">
        <v>1</v>
      </c>
      <c r="BT89">
        <v>0</v>
      </c>
      <c r="BU89">
        <v>0</v>
      </c>
      <c r="BV89">
        <v>4</v>
      </c>
      <c r="BW89">
        <v>3</v>
      </c>
      <c r="BX89">
        <v>1</v>
      </c>
    </row>
    <row r="90" spans="1:76">
      <c r="A90" t="s">
        <v>682</v>
      </c>
      <c r="B90">
        <v>55</v>
      </c>
      <c r="C90">
        <v>49</v>
      </c>
      <c r="D90">
        <v>6</v>
      </c>
      <c r="E90">
        <v>2</v>
      </c>
      <c r="F90">
        <v>2</v>
      </c>
      <c r="G90" t="s">
        <v>19</v>
      </c>
      <c r="H90">
        <v>0</v>
      </c>
      <c r="I90" t="s">
        <v>19</v>
      </c>
      <c r="J90">
        <v>0</v>
      </c>
      <c r="K90">
        <v>0</v>
      </c>
      <c r="L90" t="s">
        <v>19</v>
      </c>
      <c r="M90">
        <v>0</v>
      </c>
      <c r="N90">
        <v>3</v>
      </c>
      <c r="O90">
        <v>3</v>
      </c>
      <c r="P90" t="s">
        <v>19</v>
      </c>
      <c r="Q90" t="s">
        <v>19</v>
      </c>
      <c r="R90" t="s">
        <v>19</v>
      </c>
      <c r="S90" t="s">
        <v>19</v>
      </c>
      <c r="T90">
        <v>4</v>
      </c>
      <c r="U90">
        <v>4</v>
      </c>
      <c r="V90">
        <v>0</v>
      </c>
      <c r="W90">
        <v>1</v>
      </c>
      <c r="X90" t="s">
        <v>19</v>
      </c>
      <c r="Y90">
        <v>1</v>
      </c>
      <c r="Z90">
        <v>37</v>
      </c>
      <c r="AA90">
        <v>33</v>
      </c>
      <c r="AB90">
        <v>4</v>
      </c>
      <c r="AC90">
        <v>18</v>
      </c>
      <c r="AD90">
        <v>16</v>
      </c>
      <c r="AE90">
        <v>1</v>
      </c>
      <c r="AF90">
        <v>3</v>
      </c>
      <c r="AG90">
        <v>3</v>
      </c>
      <c r="AH90" t="s">
        <v>19</v>
      </c>
      <c r="AI90" t="s">
        <v>19</v>
      </c>
      <c r="AJ90" t="s">
        <v>19</v>
      </c>
      <c r="AK90" t="s">
        <v>19</v>
      </c>
      <c r="AL90" t="s">
        <v>19</v>
      </c>
      <c r="AM90" t="s">
        <v>19</v>
      </c>
      <c r="AN90" t="s">
        <v>19</v>
      </c>
      <c r="AO90">
        <v>2</v>
      </c>
      <c r="AP90">
        <v>2</v>
      </c>
      <c r="AQ90">
        <v>0</v>
      </c>
      <c r="AR90">
        <v>1</v>
      </c>
      <c r="AS90">
        <v>1</v>
      </c>
      <c r="AT90" t="s">
        <v>19</v>
      </c>
      <c r="AU90" t="s">
        <v>19</v>
      </c>
      <c r="AV90" t="s">
        <v>19</v>
      </c>
      <c r="AW90" t="s">
        <v>19</v>
      </c>
      <c r="AX90" t="s">
        <v>19</v>
      </c>
      <c r="AY90" t="s">
        <v>19</v>
      </c>
      <c r="AZ90" t="s">
        <v>19</v>
      </c>
      <c r="BA90">
        <v>1</v>
      </c>
      <c r="BB90">
        <v>1</v>
      </c>
      <c r="BC90" t="s">
        <v>19</v>
      </c>
      <c r="BD90">
        <v>0</v>
      </c>
      <c r="BE90" t="s">
        <v>19</v>
      </c>
      <c r="BF90">
        <v>0</v>
      </c>
      <c r="BG90" t="s">
        <v>19</v>
      </c>
      <c r="BH90" t="s">
        <v>19</v>
      </c>
      <c r="BI90" t="s">
        <v>19</v>
      </c>
      <c r="BJ90" t="s">
        <v>19</v>
      </c>
      <c r="BK90" t="s">
        <v>19</v>
      </c>
      <c r="BL90" t="s">
        <v>19</v>
      </c>
      <c r="BM90" t="s">
        <v>19</v>
      </c>
      <c r="BN90" t="s">
        <v>19</v>
      </c>
      <c r="BO90" t="s">
        <v>19</v>
      </c>
      <c r="BP90">
        <v>4</v>
      </c>
      <c r="BQ90">
        <v>4</v>
      </c>
      <c r="BR90" t="s">
        <v>19</v>
      </c>
      <c r="BS90" t="s">
        <v>19</v>
      </c>
      <c r="BT90" t="s">
        <v>19</v>
      </c>
      <c r="BU90" t="s">
        <v>19</v>
      </c>
      <c r="BV90" t="s">
        <v>19</v>
      </c>
      <c r="BW90" t="s">
        <v>19</v>
      </c>
      <c r="BX90" t="s">
        <v>19</v>
      </c>
    </row>
    <row r="91" spans="1:76">
      <c r="A91" t="s">
        <v>681</v>
      </c>
      <c r="B91">
        <v>103</v>
      </c>
      <c r="C91">
        <v>71</v>
      </c>
      <c r="D91">
        <v>32</v>
      </c>
      <c r="E91">
        <v>3</v>
      </c>
      <c r="F91">
        <v>3</v>
      </c>
      <c r="G91" t="s">
        <v>19</v>
      </c>
      <c r="H91">
        <v>1</v>
      </c>
      <c r="I91" t="s">
        <v>19</v>
      </c>
      <c r="J91">
        <v>1</v>
      </c>
      <c r="K91">
        <v>0</v>
      </c>
      <c r="L91" t="s">
        <v>19</v>
      </c>
      <c r="M91">
        <v>0</v>
      </c>
      <c r="N91">
        <v>4</v>
      </c>
      <c r="O91">
        <v>4</v>
      </c>
      <c r="P91" t="s">
        <v>19</v>
      </c>
      <c r="Q91">
        <v>1</v>
      </c>
      <c r="R91">
        <v>1</v>
      </c>
      <c r="S91" t="s">
        <v>19</v>
      </c>
      <c r="T91">
        <v>4</v>
      </c>
      <c r="U91">
        <v>3</v>
      </c>
      <c r="V91">
        <v>1</v>
      </c>
      <c r="W91">
        <v>4</v>
      </c>
      <c r="X91">
        <v>3</v>
      </c>
      <c r="Y91">
        <v>2</v>
      </c>
      <c r="Z91">
        <v>70</v>
      </c>
      <c r="AA91">
        <v>48</v>
      </c>
      <c r="AB91">
        <v>22</v>
      </c>
      <c r="AC91">
        <v>20</v>
      </c>
      <c r="AD91">
        <v>17</v>
      </c>
      <c r="AE91">
        <v>3</v>
      </c>
      <c r="AF91">
        <v>2</v>
      </c>
      <c r="AG91">
        <v>2</v>
      </c>
      <c r="AH91" t="s">
        <v>19</v>
      </c>
      <c r="AI91">
        <v>1</v>
      </c>
      <c r="AJ91">
        <v>1</v>
      </c>
      <c r="AK91" t="s">
        <v>19</v>
      </c>
      <c r="AL91" t="s">
        <v>19</v>
      </c>
      <c r="AM91" t="s">
        <v>19</v>
      </c>
      <c r="AN91" t="s">
        <v>19</v>
      </c>
      <c r="AO91">
        <v>1</v>
      </c>
      <c r="AP91">
        <v>1</v>
      </c>
      <c r="AQ91">
        <v>0</v>
      </c>
      <c r="AR91">
        <v>0</v>
      </c>
      <c r="AS91" t="s">
        <v>19</v>
      </c>
      <c r="AT91">
        <v>0</v>
      </c>
      <c r="AU91" t="s">
        <v>19</v>
      </c>
      <c r="AV91" t="s">
        <v>19</v>
      </c>
      <c r="AW91" t="s">
        <v>19</v>
      </c>
      <c r="AX91" t="s">
        <v>19</v>
      </c>
      <c r="AY91" t="s">
        <v>19</v>
      </c>
      <c r="AZ91" t="s">
        <v>19</v>
      </c>
      <c r="BA91">
        <v>0</v>
      </c>
      <c r="BB91">
        <v>0</v>
      </c>
      <c r="BC91" t="s">
        <v>19</v>
      </c>
      <c r="BD91">
        <v>1</v>
      </c>
      <c r="BE91">
        <v>0</v>
      </c>
      <c r="BF91">
        <v>0</v>
      </c>
      <c r="BG91" t="s">
        <v>19</v>
      </c>
      <c r="BH91" t="s">
        <v>19</v>
      </c>
      <c r="BI91" t="s">
        <v>19</v>
      </c>
      <c r="BJ91" t="s">
        <v>19</v>
      </c>
      <c r="BK91" t="s">
        <v>19</v>
      </c>
      <c r="BL91" t="s">
        <v>19</v>
      </c>
      <c r="BM91" t="s">
        <v>19</v>
      </c>
      <c r="BN91" t="s">
        <v>19</v>
      </c>
      <c r="BO91" t="s">
        <v>19</v>
      </c>
      <c r="BP91">
        <v>2</v>
      </c>
      <c r="BQ91">
        <v>2</v>
      </c>
      <c r="BR91" t="s">
        <v>19</v>
      </c>
      <c r="BS91">
        <v>4</v>
      </c>
      <c r="BT91">
        <v>1</v>
      </c>
      <c r="BU91">
        <v>3</v>
      </c>
      <c r="BV91">
        <v>7</v>
      </c>
      <c r="BW91">
        <v>2</v>
      </c>
      <c r="BX91">
        <v>4</v>
      </c>
    </row>
    <row r="92" spans="1:76">
      <c r="A92" t="s">
        <v>680</v>
      </c>
      <c r="B92">
        <v>48</v>
      </c>
      <c r="C92">
        <v>31</v>
      </c>
      <c r="D92">
        <v>17</v>
      </c>
      <c r="E92">
        <v>1</v>
      </c>
      <c r="F92">
        <v>1</v>
      </c>
      <c r="G92" t="s">
        <v>19</v>
      </c>
      <c r="H92">
        <v>0</v>
      </c>
      <c r="I92" t="s">
        <v>19</v>
      </c>
      <c r="J92">
        <v>0</v>
      </c>
      <c r="K92">
        <v>0</v>
      </c>
      <c r="L92" t="s">
        <v>19</v>
      </c>
      <c r="M92">
        <v>0</v>
      </c>
      <c r="N92">
        <v>1</v>
      </c>
      <c r="O92">
        <v>1</v>
      </c>
      <c r="P92" t="s">
        <v>19</v>
      </c>
      <c r="Q92" t="s">
        <v>19</v>
      </c>
      <c r="R92" t="s">
        <v>19</v>
      </c>
      <c r="S92" t="s">
        <v>19</v>
      </c>
      <c r="T92">
        <v>3</v>
      </c>
      <c r="U92">
        <v>2</v>
      </c>
      <c r="V92">
        <v>1</v>
      </c>
      <c r="W92" t="s">
        <v>19</v>
      </c>
      <c r="X92" t="s">
        <v>19</v>
      </c>
      <c r="Y92" t="s">
        <v>19</v>
      </c>
      <c r="Z92">
        <v>30</v>
      </c>
      <c r="AA92">
        <v>18</v>
      </c>
      <c r="AB92">
        <v>12</v>
      </c>
      <c r="AC92">
        <v>19</v>
      </c>
      <c r="AD92">
        <v>14</v>
      </c>
      <c r="AE92">
        <v>5</v>
      </c>
      <c r="AF92">
        <v>1</v>
      </c>
      <c r="AG92">
        <v>1</v>
      </c>
      <c r="AH92" t="s">
        <v>19</v>
      </c>
      <c r="AI92">
        <v>1</v>
      </c>
      <c r="AJ92">
        <v>1</v>
      </c>
      <c r="AK92" t="s">
        <v>19</v>
      </c>
      <c r="AL92" t="s">
        <v>19</v>
      </c>
      <c r="AM92" t="s">
        <v>19</v>
      </c>
      <c r="AN92" t="s">
        <v>19</v>
      </c>
      <c r="AO92">
        <v>1</v>
      </c>
      <c r="AP92">
        <v>1</v>
      </c>
      <c r="AQ92">
        <v>0</v>
      </c>
      <c r="AR92">
        <v>0</v>
      </c>
      <c r="AS92" t="s">
        <v>19</v>
      </c>
      <c r="AT92">
        <v>0</v>
      </c>
      <c r="AU92" t="s">
        <v>19</v>
      </c>
      <c r="AV92" t="s">
        <v>19</v>
      </c>
      <c r="AW92" t="s">
        <v>19</v>
      </c>
      <c r="AX92" t="s">
        <v>19</v>
      </c>
      <c r="AY92" t="s">
        <v>19</v>
      </c>
      <c r="AZ92" t="s">
        <v>19</v>
      </c>
      <c r="BA92" t="s">
        <v>19</v>
      </c>
      <c r="BB92" t="s">
        <v>19</v>
      </c>
      <c r="BC92" t="s">
        <v>19</v>
      </c>
      <c r="BD92">
        <v>1</v>
      </c>
      <c r="BE92">
        <v>1</v>
      </c>
      <c r="BF92">
        <v>0</v>
      </c>
      <c r="BG92" t="s">
        <v>19</v>
      </c>
      <c r="BH92" t="s">
        <v>19</v>
      </c>
      <c r="BI92" t="s">
        <v>19</v>
      </c>
      <c r="BJ92" t="s">
        <v>19</v>
      </c>
      <c r="BK92" t="s">
        <v>19</v>
      </c>
      <c r="BL92" t="s">
        <v>19</v>
      </c>
      <c r="BM92" t="s">
        <v>19</v>
      </c>
      <c r="BN92" t="s">
        <v>19</v>
      </c>
      <c r="BO92" t="s">
        <v>19</v>
      </c>
      <c r="BP92">
        <v>2</v>
      </c>
      <c r="BQ92">
        <v>2</v>
      </c>
      <c r="BR92" t="s">
        <v>19</v>
      </c>
      <c r="BS92">
        <v>4</v>
      </c>
      <c r="BT92">
        <v>2</v>
      </c>
      <c r="BU92">
        <v>2</v>
      </c>
      <c r="BV92">
        <v>4</v>
      </c>
      <c r="BW92">
        <v>3</v>
      </c>
      <c r="BX92">
        <v>1</v>
      </c>
    </row>
    <row r="93" spans="1:76">
      <c r="A93" t="s">
        <v>679</v>
      </c>
      <c r="B93" t="s">
        <v>19</v>
      </c>
      <c r="C93" t="s">
        <v>19</v>
      </c>
      <c r="D93" t="s">
        <v>19</v>
      </c>
      <c r="E93" t="s">
        <v>19</v>
      </c>
      <c r="F93" t="s">
        <v>19</v>
      </c>
      <c r="G93" t="s">
        <v>19</v>
      </c>
      <c r="H93" t="s">
        <v>19</v>
      </c>
      <c r="I93" t="s">
        <v>19</v>
      </c>
      <c r="J93" t="s">
        <v>19</v>
      </c>
      <c r="K93" t="s">
        <v>19</v>
      </c>
      <c r="L93" t="s">
        <v>19</v>
      </c>
      <c r="M93" t="s">
        <v>19</v>
      </c>
      <c r="N93" t="s">
        <v>19</v>
      </c>
      <c r="O93" t="s">
        <v>19</v>
      </c>
      <c r="P93" t="s">
        <v>19</v>
      </c>
      <c r="Q93" t="s">
        <v>19</v>
      </c>
      <c r="R93" t="s">
        <v>19</v>
      </c>
      <c r="S93" t="s">
        <v>19</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t="s">
        <v>19</v>
      </c>
      <c r="AM93" t="s">
        <v>19</v>
      </c>
      <c r="AN93" t="s">
        <v>19</v>
      </c>
      <c r="AO93" t="s">
        <v>19</v>
      </c>
      <c r="AP93" t="s">
        <v>19</v>
      </c>
      <c r="AQ93" t="s">
        <v>19</v>
      </c>
      <c r="AR93" t="s">
        <v>19</v>
      </c>
      <c r="AS93" t="s">
        <v>19</v>
      </c>
      <c r="AT93" t="s">
        <v>19</v>
      </c>
      <c r="AU93" t="s">
        <v>19</v>
      </c>
      <c r="AV93" t="s">
        <v>19</v>
      </c>
      <c r="AW93" t="s">
        <v>19</v>
      </c>
      <c r="AX93" t="s">
        <v>19</v>
      </c>
      <c r="AY93" t="s">
        <v>19</v>
      </c>
      <c r="AZ93" t="s">
        <v>19</v>
      </c>
      <c r="BA93" t="s">
        <v>19</v>
      </c>
      <c r="BB93" t="s">
        <v>19</v>
      </c>
      <c r="BC93" t="s">
        <v>19</v>
      </c>
      <c r="BD93" t="s">
        <v>19</v>
      </c>
      <c r="BE93" t="s">
        <v>19</v>
      </c>
      <c r="BF93" t="s">
        <v>19</v>
      </c>
      <c r="BG93" t="s">
        <v>19</v>
      </c>
      <c r="BH93" t="s">
        <v>19</v>
      </c>
      <c r="BI93" t="s">
        <v>19</v>
      </c>
      <c r="BJ93" t="s">
        <v>19</v>
      </c>
      <c r="BK93" t="s">
        <v>19</v>
      </c>
      <c r="BL93" t="s">
        <v>19</v>
      </c>
      <c r="BM93" t="s">
        <v>19</v>
      </c>
      <c r="BN93" t="s">
        <v>19</v>
      </c>
      <c r="BO93" t="s">
        <v>19</v>
      </c>
      <c r="BP93" t="s">
        <v>19</v>
      </c>
      <c r="BQ93" t="s">
        <v>19</v>
      </c>
      <c r="BR93" t="s">
        <v>19</v>
      </c>
      <c r="BS93" t="s">
        <v>19</v>
      </c>
      <c r="BT93" t="s">
        <v>19</v>
      </c>
      <c r="BU93" t="s">
        <v>19</v>
      </c>
      <c r="BV93" t="s">
        <v>19</v>
      </c>
      <c r="BW93" t="s">
        <v>19</v>
      </c>
      <c r="BX93" t="s">
        <v>19</v>
      </c>
    </row>
    <row r="94" spans="1:76">
      <c r="A94" t="s">
        <v>678</v>
      </c>
      <c r="B94">
        <v>241</v>
      </c>
      <c r="C94">
        <v>214</v>
      </c>
      <c r="D94">
        <v>28</v>
      </c>
      <c r="E94">
        <v>7</v>
      </c>
      <c r="F94">
        <v>7</v>
      </c>
      <c r="G94">
        <v>0</v>
      </c>
      <c r="H94">
        <v>2</v>
      </c>
      <c r="I94">
        <v>0</v>
      </c>
      <c r="J94">
        <v>2</v>
      </c>
      <c r="K94" t="s">
        <v>19</v>
      </c>
      <c r="L94" t="s">
        <v>19</v>
      </c>
      <c r="M94" t="s">
        <v>19</v>
      </c>
      <c r="N94">
        <v>8</v>
      </c>
      <c r="O94">
        <v>8</v>
      </c>
      <c r="P94" t="s">
        <v>19</v>
      </c>
      <c r="Q94">
        <v>3</v>
      </c>
      <c r="R94">
        <v>3</v>
      </c>
      <c r="S94" t="s">
        <v>19</v>
      </c>
      <c r="T94">
        <v>9</v>
      </c>
      <c r="U94">
        <v>9</v>
      </c>
      <c r="V94">
        <v>0</v>
      </c>
      <c r="W94">
        <v>6</v>
      </c>
      <c r="X94">
        <v>6</v>
      </c>
      <c r="Y94">
        <v>0</v>
      </c>
      <c r="Z94">
        <v>155</v>
      </c>
      <c r="AA94">
        <v>135</v>
      </c>
      <c r="AB94">
        <v>19</v>
      </c>
      <c r="AC94">
        <v>103</v>
      </c>
      <c r="AD94">
        <v>97</v>
      </c>
      <c r="AE94">
        <v>6</v>
      </c>
      <c r="AF94">
        <v>6</v>
      </c>
      <c r="AG94">
        <v>6</v>
      </c>
      <c r="AH94" t="s">
        <v>19</v>
      </c>
      <c r="AI94">
        <v>4</v>
      </c>
      <c r="AJ94">
        <v>4</v>
      </c>
      <c r="AK94" t="s">
        <v>19</v>
      </c>
      <c r="AL94" t="s">
        <v>19</v>
      </c>
      <c r="AM94" t="s">
        <v>19</v>
      </c>
      <c r="AN94" t="s">
        <v>19</v>
      </c>
      <c r="AO94">
        <v>5</v>
      </c>
      <c r="AP94">
        <v>4</v>
      </c>
      <c r="AQ94">
        <v>1</v>
      </c>
      <c r="AR94">
        <v>1</v>
      </c>
      <c r="AS94">
        <v>1</v>
      </c>
      <c r="AT94">
        <v>0</v>
      </c>
      <c r="AU94">
        <v>1</v>
      </c>
      <c r="AV94">
        <v>1</v>
      </c>
      <c r="AW94" t="s">
        <v>19</v>
      </c>
      <c r="AX94">
        <v>1</v>
      </c>
      <c r="AY94">
        <v>1</v>
      </c>
      <c r="AZ94" t="s">
        <v>19</v>
      </c>
      <c r="BA94">
        <v>1</v>
      </c>
      <c r="BB94">
        <v>1</v>
      </c>
      <c r="BC94">
        <v>0</v>
      </c>
      <c r="BD94">
        <v>1</v>
      </c>
      <c r="BE94">
        <v>1</v>
      </c>
      <c r="BF94">
        <v>0</v>
      </c>
      <c r="BG94" t="s">
        <v>19</v>
      </c>
      <c r="BH94" t="s">
        <v>19</v>
      </c>
      <c r="BI94" t="s">
        <v>19</v>
      </c>
      <c r="BJ94" t="s">
        <v>19</v>
      </c>
      <c r="BK94" t="s">
        <v>19</v>
      </c>
      <c r="BL94" t="s">
        <v>19</v>
      </c>
      <c r="BM94" t="s">
        <v>19</v>
      </c>
      <c r="BN94" t="s">
        <v>19</v>
      </c>
      <c r="BO94" t="s">
        <v>19</v>
      </c>
      <c r="BP94">
        <v>10</v>
      </c>
      <c r="BQ94">
        <v>10</v>
      </c>
      <c r="BR94" t="s">
        <v>19</v>
      </c>
      <c r="BS94">
        <v>23</v>
      </c>
      <c r="BT94">
        <v>21</v>
      </c>
      <c r="BU94">
        <v>2</v>
      </c>
      <c r="BV94">
        <v>8</v>
      </c>
      <c r="BW94">
        <v>4</v>
      </c>
      <c r="BX94">
        <v>4</v>
      </c>
    </row>
    <row r="95" spans="1:76">
      <c r="A95" t="s">
        <v>677</v>
      </c>
      <c r="B95">
        <v>353</v>
      </c>
      <c r="C95">
        <v>312</v>
      </c>
      <c r="D95">
        <v>41</v>
      </c>
      <c r="E95">
        <v>12</v>
      </c>
      <c r="F95">
        <v>12</v>
      </c>
      <c r="G95" t="s">
        <v>19</v>
      </c>
      <c r="H95">
        <v>2</v>
      </c>
      <c r="I95" t="s">
        <v>19</v>
      </c>
      <c r="J95">
        <v>2</v>
      </c>
      <c r="K95" t="s">
        <v>19</v>
      </c>
      <c r="L95" t="s">
        <v>19</v>
      </c>
      <c r="M95" t="s">
        <v>19</v>
      </c>
      <c r="N95">
        <v>11</v>
      </c>
      <c r="O95">
        <v>11</v>
      </c>
      <c r="P95" t="s">
        <v>19</v>
      </c>
      <c r="Q95">
        <v>6</v>
      </c>
      <c r="R95">
        <v>6</v>
      </c>
      <c r="S95" t="s">
        <v>19</v>
      </c>
      <c r="T95">
        <v>23</v>
      </c>
      <c r="U95">
        <v>18</v>
      </c>
      <c r="V95">
        <v>4</v>
      </c>
      <c r="W95">
        <v>12</v>
      </c>
      <c r="X95">
        <v>11</v>
      </c>
      <c r="Y95">
        <v>2</v>
      </c>
      <c r="Z95">
        <v>237</v>
      </c>
      <c r="AA95">
        <v>214</v>
      </c>
      <c r="AB95">
        <v>23</v>
      </c>
      <c r="AC95">
        <v>124</v>
      </c>
      <c r="AD95">
        <v>116</v>
      </c>
      <c r="AE95">
        <v>7</v>
      </c>
      <c r="AF95">
        <v>10</v>
      </c>
      <c r="AG95">
        <v>10</v>
      </c>
      <c r="AH95">
        <v>0</v>
      </c>
      <c r="AI95">
        <v>3</v>
      </c>
      <c r="AJ95">
        <v>3</v>
      </c>
      <c r="AK95">
        <v>0</v>
      </c>
      <c r="AL95" t="s">
        <v>19</v>
      </c>
      <c r="AM95" t="s">
        <v>19</v>
      </c>
      <c r="AN95" t="s">
        <v>19</v>
      </c>
      <c r="AO95">
        <v>8</v>
      </c>
      <c r="AP95">
        <v>5</v>
      </c>
      <c r="AQ95">
        <v>3</v>
      </c>
      <c r="AR95" t="s">
        <v>19</v>
      </c>
      <c r="AS95" t="s">
        <v>19</v>
      </c>
      <c r="AT95" t="s">
        <v>19</v>
      </c>
      <c r="AU95">
        <v>1</v>
      </c>
      <c r="AV95">
        <v>1</v>
      </c>
      <c r="AW95">
        <v>0</v>
      </c>
      <c r="AX95" t="s">
        <v>19</v>
      </c>
      <c r="AY95" t="s">
        <v>19</v>
      </c>
      <c r="AZ95" t="s">
        <v>19</v>
      </c>
      <c r="BA95">
        <v>5</v>
      </c>
      <c r="BB95">
        <v>3</v>
      </c>
      <c r="BC95">
        <v>2</v>
      </c>
      <c r="BD95">
        <v>2</v>
      </c>
      <c r="BE95">
        <v>1</v>
      </c>
      <c r="BF95">
        <v>0</v>
      </c>
      <c r="BG95" t="s">
        <v>19</v>
      </c>
      <c r="BH95" t="s">
        <v>19</v>
      </c>
      <c r="BI95" t="s">
        <v>19</v>
      </c>
      <c r="BJ95" t="s">
        <v>19</v>
      </c>
      <c r="BK95" t="s">
        <v>19</v>
      </c>
      <c r="BL95" t="s">
        <v>19</v>
      </c>
      <c r="BM95" t="s">
        <v>19</v>
      </c>
      <c r="BN95" t="s">
        <v>19</v>
      </c>
      <c r="BO95" t="s">
        <v>19</v>
      </c>
      <c r="BP95">
        <v>12</v>
      </c>
      <c r="BQ95">
        <v>12</v>
      </c>
      <c r="BR95" t="s">
        <v>19</v>
      </c>
      <c r="BS95">
        <v>9</v>
      </c>
      <c r="BT95">
        <v>4</v>
      </c>
      <c r="BU95">
        <v>5</v>
      </c>
      <c r="BV95">
        <v>16</v>
      </c>
      <c r="BW95">
        <v>14</v>
      </c>
      <c r="BX95">
        <v>2</v>
      </c>
    </row>
    <row r="96" spans="1:76">
      <c r="A96" t="s">
        <v>676</v>
      </c>
      <c r="B96">
        <v>371</v>
      </c>
      <c r="C96">
        <v>311</v>
      </c>
      <c r="D96">
        <v>60</v>
      </c>
      <c r="E96">
        <v>11</v>
      </c>
      <c r="F96">
        <v>11</v>
      </c>
      <c r="G96" t="s">
        <v>19</v>
      </c>
      <c r="H96">
        <v>2</v>
      </c>
      <c r="I96" t="s">
        <v>19</v>
      </c>
      <c r="J96">
        <v>2</v>
      </c>
      <c r="K96">
        <v>0</v>
      </c>
      <c r="L96" t="s">
        <v>19</v>
      </c>
      <c r="M96">
        <v>0</v>
      </c>
      <c r="N96">
        <v>15</v>
      </c>
      <c r="O96">
        <v>15</v>
      </c>
      <c r="P96" t="s">
        <v>19</v>
      </c>
      <c r="Q96">
        <v>7</v>
      </c>
      <c r="R96">
        <v>7</v>
      </c>
      <c r="S96" t="s">
        <v>19</v>
      </c>
      <c r="T96">
        <v>19</v>
      </c>
      <c r="U96">
        <v>18</v>
      </c>
      <c r="V96">
        <v>1</v>
      </c>
      <c r="W96">
        <v>11</v>
      </c>
      <c r="X96">
        <v>9</v>
      </c>
      <c r="Y96">
        <v>3</v>
      </c>
      <c r="Z96">
        <v>256</v>
      </c>
      <c r="AA96">
        <v>212</v>
      </c>
      <c r="AB96">
        <v>44</v>
      </c>
      <c r="AC96">
        <v>164</v>
      </c>
      <c r="AD96">
        <v>148</v>
      </c>
      <c r="AE96">
        <v>16</v>
      </c>
      <c r="AF96">
        <v>9</v>
      </c>
      <c r="AG96">
        <v>9</v>
      </c>
      <c r="AH96">
        <v>0</v>
      </c>
      <c r="AI96">
        <v>3</v>
      </c>
      <c r="AJ96">
        <v>2</v>
      </c>
      <c r="AK96">
        <v>0</v>
      </c>
      <c r="AL96">
        <v>0</v>
      </c>
      <c r="AM96" t="s">
        <v>19</v>
      </c>
      <c r="AN96">
        <v>0</v>
      </c>
      <c r="AO96">
        <v>6</v>
      </c>
      <c r="AP96">
        <v>5</v>
      </c>
      <c r="AQ96">
        <v>2</v>
      </c>
      <c r="AR96">
        <v>0</v>
      </c>
      <c r="AS96" t="s">
        <v>19</v>
      </c>
      <c r="AT96">
        <v>0</v>
      </c>
      <c r="AU96">
        <v>1</v>
      </c>
      <c r="AV96">
        <v>1</v>
      </c>
      <c r="AW96">
        <v>0</v>
      </c>
      <c r="AX96" t="s">
        <v>19</v>
      </c>
      <c r="AY96" t="s">
        <v>19</v>
      </c>
      <c r="AZ96" t="s">
        <v>19</v>
      </c>
      <c r="BA96">
        <v>2</v>
      </c>
      <c r="BB96">
        <v>2</v>
      </c>
      <c r="BC96">
        <v>0</v>
      </c>
      <c r="BD96">
        <v>1</v>
      </c>
      <c r="BE96">
        <v>0</v>
      </c>
      <c r="BF96">
        <v>1</v>
      </c>
      <c r="BG96">
        <v>1</v>
      </c>
      <c r="BH96">
        <v>1</v>
      </c>
      <c r="BI96" t="s">
        <v>19</v>
      </c>
      <c r="BJ96">
        <v>1</v>
      </c>
      <c r="BK96">
        <v>1</v>
      </c>
      <c r="BL96" t="s">
        <v>19</v>
      </c>
      <c r="BM96" t="s">
        <v>19</v>
      </c>
      <c r="BN96" t="s">
        <v>19</v>
      </c>
      <c r="BO96" t="s">
        <v>19</v>
      </c>
      <c r="BP96">
        <v>13</v>
      </c>
      <c r="BQ96">
        <v>12</v>
      </c>
      <c r="BR96">
        <v>1</v>
      </c>
      <c r="BS96">
        <v>9</v>
      </c>
      <c r="BT96">
        <v>9</v>
      </c>
      <c r="BU96">
        <v>0</v>
      </c>
      <c r="BV96">
        <v>16</v>
      </c>
      <c r="BW96">
        <v>10</v>
      </c>
      <c r="BX96">
        <v>6</v>
      </c>
    </row>
    <row r="97" spans="1:76">
      <c r="A97" t="s">
        <v>675</v>
      </c>
      <c r="B97">
        <v>62</v>
      </c>
      <c r="C97">
        <v>52</v>
      </c>
      <c r="D97">
        <v>10</v>
      </c>
      <c r="E97">
        <v>2</v>
      </c>
      <c r="F97">
        <v>2</v>
      </c>
      <c r="G97" t="s">
        <v>19</v>
      </c>
      <c r="H97">
        <v>0</v>
      </c>
      <c r="I97" t="s">
        <v>19</v>
      </c>
      <c r="J97">
        <v>0</v>
      </c>
      <c r="K97" t="s">
        <v>19</v>
      </c>
      <c r="L97" t="s">
        <v>19</v>
      </c>
      <c r="M97" t="s">
        <v>19</v>
      </c>
      <c r="N97">
        <v>3</v>
      </c>
      <c r="O97">
        <v>3</v>
      </c>
      <c r="P97" t="s">
        <v>19</v>
      </c>
      <c r="Q97">
        <v>1</v>
      </c>
      <c r="R97">
        <v>1</v>
      </c>
      <c r="S97" t="s">
        <v>19</v>
      </c>
      <c r="T97">
        <v>2</v>
      </c>
      <c r="U97">
        <v>2</v>
      </c>
      <c r="V97" t="s">
        <v>19</v>
      </c>
      <c r="W97">
        <v>3</v>
      </c>
      <c r="X97">
        <v>3</v>
      </c>
      <c r="Y97" t="s">
        <v>19</v>
      </c>
      <c r="Z97">
        <v>44</v>
      </c>
      <c r="AA97">
        <v>35</v>
      </c>
      <c r="AB97">
        <v>9</v>
      </c>
      <c r="AC97">
        <v>11</v>
      </c>
      <c r="AD97">
        <v>11</v>
      </c>
      <c r="AE97" t="s">
        <v>19</v>
      </c>
      <c r="AF97">
        <v>2</v>
      </c>
      <c r="AG97">
        <v>2</v>
      </c>
      <c r="AH97" t="s">
        <v>19</v>
      </c>
      <c r="AI97" t="s">
        <v>19</v>
      </c>
      <c r="AJ97" t="s">
        <v>19</v>
      </c>
      <c r="AK97" t="s">
        <v>19</v>
      </c>
      <c r="AL97" t="s">
        <v>19</v>
      </c>
      <c r="AM97" t="s">
        <v>19</v>
      </c>
      <c r="AN97" t="s">
        <v>19</v>
      </c>
      <c r="AO97">
        <v>1</v>
      </c>
      <c r="AP97">
        <v>1</v>
      </c>
      <c r="AQ97" t="s">
        <v>19</v>
      </c>
      <c r="AR97" t="s">
        <v>19</v>
      </c>
      <c r="AS97" t="s">
        <v>19</v>
      </c>
      <c r="AT97" t="s">
        <v>19</v>
      </c>
      <c r="AU97" t="s">
        <v>19</v>
      </c>
      <c r="AV97" t="s">
        <v>19</v>
      </c>
      <c r="AW97" t="s">
        <v>19</v>
      </c>
      <c r="AX97" t="s">
        <v>19</v>
      </c>
      <c r="AY97" t="s">
        <v>19</v>
      </c>
      <c r="AZ97" t="s">
        <v>19</v>
      </c>
      <c r="BA97">
        <v>0</v>
      </c>
      <c r="BB97">
        <v>0</v>
      </c>
      <c r="BC97" t="s">
        <v>19</v>
      </c>
      <c r="BD97">
        <v>1</v>
      </c>
      <c r="BE97">
        <v>1</v>
      </c>
      <c r="BF97" t="s">
        <v>19</v>
      </c>
      <c r="BG97" t="s">
        <v>19</v>
      </c>
      <c r="BH97" t="s">
        <v>19</v>
      </c>
      <c r="BI97" t="s">
        <v>19</v>
      </c>
      <c r="BJ97" t="s">
        <v>19</v>
      </c>
      <c r="BK97" t="s">
        <v>19</v>
      </c>
      <c r="BL97" t="s">
        <v>19</v>
      </c>
      <c r="BM97" t="s">
        <v>19</v>
      </c>
      <c r="BN97" t="s">
        <v>19</v>
      </c>
      <c r="BO97" t="s">
        <v>19</v>
      </c>
      <c r="BP97">
        <v>3</v>
      </c>
      <c r="BQ97">
        <v>3</v>
      </c>
      <c r="BR97" t="s">
        <v>19</v>
      </c>
      <c r="BS97">
        <v>3</v>
      </c>
      <c r="BT97">
        <v>2</v>
      </c>
      <c r="BU97">
        <v>1</v>
      </c>
      <c r="BV97">
        <v>1</v>
      </c>
      <c r="BW97">
        <v>1</v>
      </c>
      <c r="BX97" t="s">
        <v>19</v>
      </c>
    </row>
    <row r="98" spans="1:76">
      <c r="A98" t="s">
        <v>674</v>
      </c>
      <c r="B98">
        <v>214</v>
      </c>
      <c r="C98">
        <v>176</v>
      </c>
      <c r="D98">
        <v>38</v>
      </c>
      <c r="E98">
        <v>8</v>
      </c>
      <c r="F98">
        <v>8</v>
      </c>
      <c r="G98" t="s">
        <v>19</v>
      </c>
      <c r="H98">
        <v>2</v>
      </c>
      <c r="I98" t="s">
        <v>19</v>
      </c>
      <c r="J98">
        <v>2</v>
      </c>
      <c r="K98">
        <v>0</v>
      </c>
      <c r="L98" t="s">
        <v>19</v>
      </c>
      <c r="M98">
        <v>0</v>
      </c>
      <c r="N98">
        <v>10</v>
      </c>
      <c r="O98">
        <v>9</v>
      </c>
      <c r="P98">
        <v>0</v>
      </c>
      <c r="Q98">
        <v>2</v>
      </c>
      <c r="R98">
        <v>2</v>
      </c>
      <c r="S98" t="s">
        <v>19</v>
      </c>
      <c r="T98">
        <v>11</v>
      </c>
      <c r="U98">
        <v>9</v>
      </c>
      <c r="V98">
        <v>2</v>
      </c>
      <c r="W98">
        <v>7</v>
      </c>
      <c r="X98">
        <v>4</v>
      </c>
      <c r="Y98">
        <v>2</v>
      </c>
      <c r="Z98">
        <v>154</v>
      </c>
      <c r="AA98">
        <v>126</v>
      </c>
      <c r="AB98">
        <v>27</v>
      </c>
      <c r="AC98">
        <v>57</v>
      </c>
      <c r="AD98">
        <v>48</v>
      </c>
      <c r="AE98">
        <v>9</v>
      </c>
      <c r="AF98">
        <v>5</v>
      </c>
      <c r="AG98">
        <v>5</v>
      </c>
      <c r="AH98" t="s">
        <v>19</v>
      </c>
      <c r="AI98">
        <v>1</v>
      </c>
      <c r="AJ98">
        <v>1</v>
      </c>
      <c r="AK98" t="s">
        <v>19</v>
      </c>
      <c r="AL98">
        <v>1</v>
      </c>
      <c r="AM98">
        <v>0</v>
      </c>
      <c r="AN98">
        <v>0</v>
      </c>
      <c r="AO98">
        <v>2</v>
      </c>
      <c r="AP98">
        <v>1</v>
      </c>
      <c r="AQ98">
        <v>1</v>
      </c>
      <c r="AR98">
        <v>1</v>
      </c>
      <c r="AS98">
        <v>1</v>
      </c>
      <c r="AT98">
        <v>0</v>
      </c>
      <c r="AU98" t="s">
        <v>19</v>
      </c>
      <c r="AV98" t="s">
        <v>19</v>
      </c>
      <c r="AW98" t="s">
        <v>19</v>
      </c>
      <c r="AX98" t="s">
        <v>19</v>
      </c>
      <c r="AY98" t="s">
        <v>19</v>
      </c>
      <c r="AZ98" t="s">
        <v>19</v>
      </c>
      <c r="BA98">
        <v>0</v>
      </c>
      <c r="BB98">
        <v>0</v>
      </c>
      <c r="BC98">
        <v>0</v>
      </c>
      <c r="BD98">
        <v>0</v>
      </c>
      <c r="BE98" t="s">
        <v>19</v>
      </c>
      <c r="BF98">
        <v>0</v>
      </c>
      <c r="BG98" t="s">
        <v>19</v>
      </c>
      <c r="BH98" t="s">
        <v>19</v>
      </c>
      <c r="BI98" t="s">
        <v>19</v>
      </c>
      <c r="BJ98" t="s">
        <v>19</v>
      </c>
      <c r="BK98" t="s">
        <v>19</v>
      </c>
      <c r="BL98" t="s">
        <v>19</v>
      </c>
      <c r="BM98" t="s">
        <v>19</v>
      </c>
      <c r="BN98" t="s">
        <v>19</v>
      </c>
      <c r="BO98" t="s">
        <v>19</v>
      </c>
      <c r="BP98">
        <v>5</v>
      </c>
      <c r="BQ98">
        <v>5</v>
      </c>
      <c r="BR98">
        <v>1</v>
      </c>
      <c r="BS98">
        <v>7</v>
      </c>
      <c r="BT98">
        <v>6</v>
      </c>
      <c r="BU98">
        <v>1</v>
      </c>
      <c r="BV98">
        <v>4</v>
      </c>
      <c r="BW98">
        <v>1</v>
      </c>
      <c r="BX98">
        <v>3</v>
      </c>
    </row>
    <row r="99" spans="1:76">
      <c r="A99" t="s">
        <v>673</v>
      </c>
      <c r="B99">
        <v>202</v>
      </c>
      <c r="C99">
        <v>164</v>
      </c>
      <c r="D99">
        <v>38</v>
      </c>
      <c r="E99">
        <v>5</v>
      </c>
      <c r="F99">
        <v>5</v>
      </c>
      <c r="G99" t="s">
        <v>19</v>
      </c>
      <c r="H99">
        <v>1</v>
      </c>
      <c r="I99" t="s">
        <v>19</v>
      </c>
      <c r="J99">
        <v>1</v>
      </c>
      <c r="K99" t="s">
        <v>19</v>
      </c>
      <c r="L99" t="s">
        <v>19</v>
      </c>
      <c r="M99" t="s">
        <v>19</v>
      </c>
      <c r="N99">
        <v>8</v>
      </c>
      <c r="O99">
        <v>8</v>
      </c>
      <c r="P99" t="s">
        <v>19</v>
      </c>
      <c r="Q99">
        <v>3</v>
      </c>
      <c r="R99">
        <v>3</v>
      </c>
      <c r="S99" t="s">
        <v>19</v>
      </c>
      <c r="T99">
        <v>14</v>
      </c>
      <c r="U99">
        <v>12</v>
      </c>
      <c r="V99">
        <v>2</v>
      </c>
      <c r="W99">
        <v>8</v>
      </c>
      <c r="X99">
        <v>8</v>
      </c>
      <c r="Y99">
        <v>1</v>
      </c>
      <c r="Z99">
        <v>135</v>
      </c>
      <c r="AA99">
        <v>113</v>
      </c>
      <c r="AB99">
        <v>22</v>
      </c>
      <c r="AC99">
        <v>51</v>
      </c>
      <c r="AD99">
        <v>45</v>
      </c>
      <c r="AE99">
        <v>6</v>
      </c>
      <c r="AF99">
        <v>6</v>
      </c>
      <c r="AG99">
        <v>6</v>
      </c>
      <c r="AH99" t="s">
        <v>19</v>
      </c>
      <c r="AI99" t="s">
        <v>19</v>
      </c>
      <c r="AJ99" t="s">
        <v>19</v>
      </c>
      <c r="AK99" t="s">
        <v>19</v>
      </c>
      <c r="AL99">
        <v>0</v>
      </c>
      <c r="AM99" t="s">
        <v>19</v>
      </c>
      <c r="AN99">
        <v>0</v>
      </c>
      <c r="AO99">
        <v>4</v>
      </c>
      <c r="AP99">
        <v>3</v>
      </c>
      <c r="AQ99">
        <v>1</v>
      </c>
      <c r="AR99">
        <v>1</v>
      </c>
      <c r="AS99">
        <v>1</v>
      </c>
      <c r="AT99" t="s">
        <v>19</v>
      </c>
      <c r="AU99">
        <v>1</v>
      </c>
      <c r="AV99">
        <v>1</v>
      </c>
      <c r="AW99" t="s">
        <v>19</v>
      </c>
      <c r="AX99">
        <v>0</v>
      </c>
      <c r="AY99">
        <v>0</v>
      </c>
      <c r="AZ99" t="s">
        <v>19</v>
      </c>
      <c r="BA99">
        <v>2</v>
      </c>
      <c r="BB99">
        <v>1</v>
      </c>
      <c r="BC99">
        <v>1</v>
      </c>
      <c r="BD99">
        <v>0</v>
      </c>
      <c r="BE99">
        <v>0</v>
      </c>
      <c r="BF99">
        <v>0</v>
      </c>
      <c r="BG99" t="s">
        <v>19</v>
      </c>
      <c r="BH99" t="s">
        <v>19</v>
      </c>
      <c r="BI99" t="s">
        <v>19</v>
      </c>
      <c r="BJ99" t="s">
        <v>19</v>
      </c>
      <c r="BK99" t="s">
        <v>19</v>
      </c>
      <c r="BL99" t="s">
        <v>19</v>
      </c>
      <c r="BM99" t="s">
        <v>19</v>
      </c>
      <c r="BN99" t="s">
        <v>19</v>
      </c>
      <c r="BO99" t="s">
        <v>19</v>
      </c>
      <c r="BP99">
        <v>5</v>
      </c>
      <c r="BQ99">
        <v>5</v>
      </c>
      <c r="BR99">
        <v>1</v>
      </c>
      <c r="BS99">
        <v>9</v>
      </c>
      <c r="BT99">
        <v>3</v>
      </c>
      <c r="BU99">
        <v>6</v>
      </c>
      <c r="BV99">
        <v>8</v>
      </c>
      <c r="BW99">
        <v>3</v>
      </c>
      <c r="BX99">
        <v>5</v>
      </c>
    </row>
    <row r="100" spans="1:76">
      <c r="A100" t="s">
        <v>672</v>
      </c>
      <c r="B100">
        <v>241</v>
      </c>
      <c r="C100">
        <v>205</v>
      </c>
      <c r="D100">
        <v>36</v>
      </c>
      <c r="E100">
        <v>6</v>
      </c>
      <c r="F100">
        <v>6</v>
      </c>
      <c r="G100" t="s">
        <v>19</v>
      </c>
      <c r="H100">
        <v>2</v>
      </c>
      <c r="I100" t="s">
        <v>19</v>
      </c>
      <c r="J100">
        <v>2</v>
      </c>
      <c r="K100">
        <v>0</v>
      </c>
      <c r="L100" t="s">
        <v>19</v>
      </c>
      <c r="M100">
        <v>0</v>
      </c>
      <c r="N100">
        <v>9</v>
      </c>
      <c r="O100">
        <v>9</v>
      </c>
      <c r="P100" t="s">
        <v>19</v>
      </c>
      <c r="Q100">
        <v>3</v>
      </c>
      <c r="R100">
        <v>3</v>
      </c>
      <c r="S100" t="s">
        <v>19</v>
      </c>
      <c r="T100">
        <v>15</v>
      </c>
      <c r="U100">
        <v>12</v>
      </c>
      <c r="V100">
        <v>3</v>
      </c>
      <c r="W100">
        <v>5</v>
      </c>
      <c r="X100">
        <v>4</v>
      </c>
      <c r="Y100">
        <v>1</v>
      </c>
      <c r="Z100">
        <v>166</v>
      </c>
      <c r="AA100">
        <v>143</v>
      </c>
      <c r="AB100">
        <v>23</v>
      </c>
      <c r="AC100">
        <v>71</v>
      </c>
      <c r="AD100">
        <v>66</v>
      </c>
      <c r="AE100">
        <v>6</v>
      </c>
      <c r="AF100">
        <v>12</v>
      </c>
      <c r="AG100">
        <v>11</v>
      </c>
      <c r="AH100">
        <v>1</v>
      </c>
      <c r="AI100" t="s">
        <v>19</v>
      </c>
      <c r="AJ100" t="s">
        <v>19</v>
      </c>
      <c r="AK100" t="s">
        <v>19</v>
      </c>
      <c r="AL100" t="s">
        <v>19</v>
      </c>
      <c r="AM100" t="s">
        <v>19</v>
      </c>
      <c r="AN100" t="s">
        <v>19</v>
      </c>
      <c r="AO100">
        <v>5</v>
      </c>
      <c r="AP100">
        <v>4</v>
      </c>
      <c r="AQ100">
        <v>1</v>
      </c>
      <c r="AR100" t="s">
        <v>19</v>
      </c>
      <c r="AS100" t="s">
        <v>19</v>
      </c>
      <c r="AT100" t="s">
        <v>19</v>
      </c>
      <c r="AU100" t="s">
        <v>19</v>
      </c>
      <c r="AV100" t="s">
        <v>19</v>
      </c>
      <c r="AW100" t="s">
        <v>19</v>
      </c>
      <c r="AX100" t="s">
        <v>19</v>
      </c>
      <c r="AY100" t="s">
        <v>19</v>
      </c>
      <c r="AZ100" t="s">
        <v>19</v>
      </c>
      <c r="BA100">
        <v>2</v>
      </c>
      <c r="BB100">
        <v>2</v>
      </c>
      <c r="BC100">
        <v>1</v>
      </c>
      <c r="BD100">
        <v>2</v>
      </c>
      <c r="BE100">
        <v>2</v>
      </c>
      <c r="BF100">
        <v>0</v>
      </c>
      <c r="BG100" t="s">
        <v>19</v>
      </c>
      <c r="BH100" t="s">
        <v>19</v>
      </c>
      <c r="BI100" t="s">
        <v>19</v>
      </c>
      <c r="BJ100" t="s">
        <v>19</v>
      </c>
      <c r="BK100" t="s">
        <v>19</v>
      </c>
      <c r="BL100" t="s">
        <v>19</v>
      </c>
      <c r="BM100" t="s">
        <v>19</v>
      </c>
      <c r="BN100" t="s">
        <v>19</v>
      </c>
      <c r="BO100" t="s">
        <v>19</v>
      </c>
      <c r="BP100">
        <v>12</v>
      </c>
      <c r="BQ100">
        <v>11</v>
      </c>
      <c r="BR100">
        <v>1</v>
      </c>
      <c r="BS100">
        <v>4</v>
      </c>
      <c r="BT100">
        <v>1</v>
      </c>
      <c r="BU100">
        <v>3</v>
      </c>
      <c r="BV100">
        <v>7</v>
      </c>
      <c r="BW100">
        <v>5</v>
      </c>
      <c r="BX100">
        <v>2</v>
      </c>
    </row>
    <row r="101" spans="1:76">
      <c r="A101" t="s">
        <v>671</v>
      </c>
      <c r="B101">
        <v>19</v>
      </c>
      <c r="C101">
        <v>16</v>
      </c>
      <c r="D101">
        <v>3</v>
      </c>
      <c r="E101">
        <v>1</v>
      </c>
      <c r="F101">
        <v>1</v>
      </c>
      <c r="G101" t="s">
        <v>19</v>
      </c>
      <c r="H101">
        <v>0</v>
      </c>
      <c r="I101" t="s">
        <v>19</v>
      </c>
      <c r="J101">
        <v>0</v>
      </c>
      <c r="K101" t="s">
        <v>19</v>
      </c>
      <c r="L101" t="s">
        <v>19</v>
      </c>
      <c r="M101" t="s">
        <v>19</v>
      </c>
      <c r="N101">
        <v>1</v>
      </c>
      <c r="O101">
        <v>1</v>
      </c>
      <c r="P101" t="s">
        <v>19</v>
      </c>
      <c r="Q101">
        <v>1</v>
      </c>
      <c r="R101">
        <v>1</v>
      </c>
      <c r="S101" t="s">
        <v>19</v>
      </c>
      <c r="T101">
        <v>1</v>
      </c>
      <c r="U101">
        <v>1</v>
      </c>
      <c r="V101">
        <v>1</v>
      </c>
      <c r="W101" t="s">
        <v>19</v>
      </c>
      <c r="X101" t="s">
        <v>19</v>
      </c>
      <c r="Y101" t="s">
        <v>19</v>
      </c>
      <c r="Z101">
        <v>13</v>
      </c>
      <c r="AA101">
        <v>11</v>
      </c>
      <c r="AB101">
        <v>1</v>
      </c>
      <c r="AC101">
        <v>3</v>
      </c>
      <c r="AD101">
        <v>3</v>
      </c>
      <c r="AE101" t="s">
        <v>19</v>
      </c>
      <c r="AF101">
        <v>1</v>
      </c>
      <c r="AG101">
        <v>1</v>
      </c>
      <c r="AH101" t="s">
        <v>19</v>
      </c>
      <c r="AI101" t="s">
        <v>19</v>
      </c>
      <c r="AJ101" t="s">
        <v>19</v>
      </c>
      <c r="AK101" t="s">
        <v>19</v>
      </c>
      <c r="AL101" t="s">
        <v>19</v>
      </c>
      <c r="AM101" t="s">
        <v>19</v>
      </c>
      <c r="AN101" t="s">
        <v>19</v>
      </c>
      <c r="AO101">
        <v>1</v>
      </c>
      <c r="AP101">
        <v>1</v>
      </c>
      <c r="AQ101">
        <v>0</v>
      </c>
      <c r="AR101" t="s">
        <v>19</v>
      </c>
      <c r="AS101" t="s">
        <v>19</v>
      </c>
      <c r="AT101" t="s">
        <v>19</v>
      </c>
      <c r="AU101" t="s">
        <v>19</v>
      </c>
      <c r="AV101" t="s">
        <v>19</v>
      </c>
      <c r="AW101" t="s">
        <v>19</v>
      </c>
      <c r="AX101" t="s">
        <v>19</v>
      </c>
      <c r="AY101" t="s">
        <v>19</v>
      </c>
      <c r="AZ101" t="s">
        <v>19</v>
      </c>
      <c r="BA101">
        <v>1</v>
      </c>
      <c r="BB101">
        <v>1</v>
      </c>
      <c r="BC101">
        <v>0</v>
      </c>
      <c r="BD101" t="s">
        <v>19</v>
      </c>
      <c r="BE101" t="s">
        <v>19</v>
      </c>
      <c r="BF101" t="s">
        <v>19</v>
      </c>
      <c r="BG101" t="s">
        <v>19</v>
      </c>
      <c r="BH101" t="s">
        <v>19</v>
      </c>
      <c r="BI101" t="s">
        <v>19</v>
      </c>
      <c r="BJ101" t="s">
        <v>19</v>
      </c>
      <c r="BK101" t="s">
        <v>19</v>
      </c>
      <c r="BL101" t="s">
        <v>19</v>
      </c>
      <c r="BM101" t="s">
        <v>19</v>
      </c>
      <c r="BN101" t="s">
        <v>19</v>
      </c>
      <c r="BO101" t="s">
        <v>19</v>
      </c>
      <c r="BP101">
        <v>1</v>
      </c>
      <c r="BQ101">
        <v>1</v>
      </c>
      <c r="BR101">
        <v>1</v>
      </c>
      <c r="BS101" t="s">
        <v>19</v>
      </c>
      <c r="BT101" t="s">
        <v>19</v>
      </c>
      <c r="BU101" t="s">
        <v>19</v>
      </c>
      <c r="BV101">
        <v>1</v>
      </c>
      <c r="BW101">
        <v>1</v>
      </c>
      <c r="BX101">
        <v>0</v>
      </c>
    </row>
    <row r="102" spans="1:76">
      <c r="A102" t="s">
        <v>670</v>
      </c>
      <c r="B102">
        <v>181</v>
      </c>
      <c r="C102">
        <v>150</v>
      </c>
      <c r="D102">
        <v>32</v>
      </c>
      <c r="E102">
        <v>6</v>
      </c>
      <c r="F102">
        <v>6</v>
      </c>
      <c r="G102" t="s">
        <v>19</v>
      </c>
      <c r="H102">
        <v>1</v>
      </c>
      <c r="I102">
        <v>0</v>
      </c>
      <c r="J102">
        <v>1</v>
      </c>
      <c r="K102" t="s">
        <v>19</v>
      </c>
      <c r="L102" t="s">
        <v>19</v>
      </c>
      <c r="M102" t="s">
        <v>19</v>
      </c>
      <c r="N102">
        <v>4</v>
      </c>
      <c r="O102">
        <v>4</v>
      </c>
      <c r="P102" t="s">
        <v>19</v>
      </c>
      <c r="Q102" t="s">
        <v>19</v>
      </c>
      <c r="R102" t="s">
        <v>19</v>
      </c>
      <c r="S102" t="s">
        <v>19</v>
      </c>
      <c r="T102">
        <v>9</v>
      </c>
      <c r="U102">
        <v>8</v>
      </c>
      <c r="V102">
        <v>1</v>
      </c>
      <c r="W102">
        <v>4</v>
      </c>
      <c r="X102">
        <v>3</v>
      </c>
      <c r="Y102">
        <v>0</v>
      </c>
      <c r="Z102">
        <v>128</v>
      </c>
      <c r="AA102">
        <v>104</v>
      </c>
      <c r="AB102">
        <v>24</v>
      </c>
      <c r="AC102">
        <v>35</v>
      </c>
      <c r="AD102">
        <v>31</v>
      </c>
      <c r="AE102">
        <v>5</v>
      </c>
      <c r="AF102">
        <v>7</v>
      </c>
      <c r="AG102">
        <v>7</v>
      </c>
      <c r="AH102" t="s">
        <v>19</v>
      </c>
      <c r="AI102">
        <v>2</v>
      </c>
      <c r="AJ102">
        <v>2</v>
      </c>
      <c r="AK102" t="s">
        <v>19</v>
      </c>
      <c r="AL102" t="s">
        <v>19</v>
      </c>
      <c r="AM102" t="s">
        <v>19</v>
      </c>
      <c r="AN102" t="s">
        <v>19</v>
      </c>
      <c r="AO102">
        <v>5</v>
      </c>
      <c r="AP102">
        <v>4</v>
      </c>
      <c r="AQ102">
        <v>1</v>
      </c>
      <c r="AR102">
        <v>0</v>
      </c>
      <c r="AS102" t="s">
        <v>19</v>
      </c>
      <c r="AT102">
        <v>0</v>
      </c>
      <c r="AU102" t="s">
        <v>19</v>
      </c>
      <c r="AV102" t="s">
        <v>19</v>
      </c>
      <c r="AW102" t="s">
        <v>19</v>
      </c>
      <c r="AX102" t="s">
        <v>19</v>
      </c>
      <c r="AY102" t="s">
        <v>19</v>
      </c>
      <c r="AZ102" t="s">
        <v>19</v>
      </c>
      <c r="BA102">
        <v>1</v>
      </c>
      <c r="BB102">
        <v>0</v>
      </c>
      <c r="BC102">
        <v>1</v>
      </c>
      <c r="BD102">
        <v>3</v>
      </c>
      <c r="BE102">
        <v>2</v>
      </c>
      <c r="BF102">
        <v>0</v>
      </c>
      <c r="BG102">
        <v>1</v>
      </c>
      <c r="BH102">
        <v>1</v>
      </c>
      <c r="BI102" t="s">
        <v>19</v>
      </c>
      <c r="BJ102" t="s">
        <v>19</v>
      </c>
      <c r="BK102" t="s">
        <v>19</v>
      </c>
      <c r="BL102" t="s">
        <v>19</v>
      </c>
      <c r="BM102" t="s">
        <v>19</v>
      </c>
      <c r="BN102" t="s">
        <v>19</v>
      </c>
      <c r="BO102" t="s">
        <v>19</v>
      </c>
      <c r="BP102">
        <v>6</v>
      </c>
      <c r="BQ102">
        <v>5</v>
      </c>
      <c r="BR102">
        <v>0</v>
      </c>
      <c r="BS102">
        <v>7</v>
      </c>
      <c r="BT102">
        <v>3</v>
      </c>
      <c r="BU102">
        <v>4</v>
      </c>
      <c r="BV102">
        <v>5</v>
      </c>
      <c r="BW102">
        <v>5</v>
      </c>
      <c r="BX102" t="s">
        <v>19</v>
      </c>
    </row>
    <row r="103" spans="1:76">
      <c r="A103" t="s">
        <v>669</v>
      </c>
      <c r="B103">
        <v>56</v>
      </c>
      <c r="C103">
        <v>50</v>
      </c>
      <c r="D103">
        <v>6</v>
      </c>
      <c r="E103">
        <v>2</v>
      </c>
      <c r="F103">
        <v>2</v>
      </c>
      <c r="G103" t="s">
        <v>19</v>
      </c>
      <c r="H103">
        <v>1</v>
      </c>
      <c r="I103" t="s">
        <v>19</v>
      </c>
      <c r="J103">
        <v>1</v>
      </c>
      <c r="K103" t="s">
        <v>19</v>
      </c>
      <c r="L103" t="s">
        <v>19</v>
      </c>
      <c r="M103" t="s">
        <v>19</v>
      </c>
      <c r="N103">
        <v>1</v>
      </c>
      <c r="O103">
        <v>1</v>
      </c>
      <c r="P103" t="s">
        <v>19</v>
      </c>
      <c r="Q103">
        <v>0</v>
      </c>
      <c r="R103">
        <v>0</v>
      </c>
      <c r="S103" t="s">
        <v>19</v>
      </c>
      <c r="T103">
        <v>2</v>
      </c>
      <c r="U103">
        <v>2</v>
      </c>
      <c r="V103" t="s">
        <v>19</v>
      </c>
      <c r="W103">
        <v>1</v>
      </c>
      <c r="X103">
        <v>1</v>
      </c>
      <c r="Y103">
        <v>1</v>
      </c>
      <c r="Z103">
        <v>43</v>
      </c>
      <c r="AA103">
        <v>38</v>
      </c>
      <c r="AB103">
        <v>5</v>
      </c>
      <c r="AC103">
        <v>9</v>
      </c>
      <c r="AD103">
        <v>9</v>
      </c>
      <c r="AE103" t="s">
        <v>19</v>
      </c>
      <c r="AF103">
        <v>2</v>
      </c>
      <c r="AG103">
        <v>2</v>
      </c>
      <c r="AH103" t="s">
        <v>19</v>
      </c>
      <c r="AI103" t="s">
        <v>19</v>
      </c>
      <c r="AJ103" t="s">
        <v>19</v>
      </c>
      <c r="AK103" t="s">
        <v>19</v>
      </c>
      <c r="AL103" t="s">
        <v>19</v>
      </c>
      <c r="AM103" t="s">
        <v>19</v>
      </c>
      <c r="AN103" t="s">
        <v>19</v>
      </c>
      <c r="AO103">
        <v>1</v>
      </c>
      <c r="AP103">
        <v>0</v>
      </c>
      <c r="AQ103">
        <v>1</v>
      </c>
      <c r="AR103">
        <v>0</v>
      </c>
      <c r="AS103" t="s">
        <v>19</v>
      </c>
      <c r="AT103">
        <v>0</v>
      </c>
      <c r="AU103" t="s">
        <v>19</v>
      </c>
      <c r="AV103" t="s">
        <v>19</v>
      </c>
      <c r="AW103" t="s">
        <v>19</v>
      </c>
      <c r="AX103" t="s">
        <v>19</v>
      </c>
      <c r="AY103" t="s">
        <v>19</v>
      </c>
      <c r="AZ103" t="s">
        <v>19</v>
      </c>
      <c r="BA103" t="s">
        <v>19</v>
      </c>
      <c r="BB103" t="s">
        <v>19</v>
      </c>
      <c r="BC103" t="s">
        <v>19</v>
      </c>
      <c r="BD103">
        <v>1</v>
      </c>
      <c r="BE103">
        <v>0</v>
      </c>
      <c r="BF103">
        <v>0</v>
      </c>
      <c r="BG103" t="s">
        <v>19</v>
      </c>
      <c r="BH103" t="s">
        <v>19</v>
      </c>
      <c r="BI103" t="s">
        <v>19</v>
      </c>
      <c r="BJ103" t="s">
        <v>19</v>
      </c>
      <c r="BK103" t="s">
        <v>19</v>
      </c>
      <c r="BL103" t="s">
        <v>19</v>
      </c>
      <c r="BM103" t="s">
        <v>19</v>
      </c>
      <c r="BN103" t="s">
        <v>19</v>
      </c>
      <c r="BO103" t="s">
        <v>19</v>
      </c>
      <c r="BP103">
        <v>2</v>
      </c>
      <c r="BQ103">
        <v>2</v>
      </c>
      <c r="BR103" t="s">
        <v>19</v>
      </c>
      <c r="BS103" t="s">
        <v>19</v>
      </c>
      <c r="BT103" t="s">
        <v>19</v>
      </c>
      <c r="BU103" t="s">
        <v>19</v>
      </c>
      <c r="BV103">
        <v>2</v>
      </c>
      <c r="BW103">
        <v>2</v>
      </c>
      <c r="BX103" t="s">
        <v>19</v>
      </c>
    </row>
    <row r="104" spans="1:76">
      <c r="A104" t="s">
        <v>668</v>
      </c>
      <c r="B104">
        <v>100</v>
      </c>
      <c r="C104">
        <v>65</v>
      </c>
      <c r="D104">
        <v>35</v>
      </c>
      <c r="E104">
        <v>3</v>
      </c>
      <c r="F104">
        <v>3</v>
      </c>
      <c r="G104" t="s">
        <v>19</v>
      </c>
      <c r="H104">
        <v>1</v>
      </c>
      <c r="I104">
        <v>0</v>
      </c>
      <c r="J104">
        <v>1</v>
      </c>
      <c r="K104">
        <v>0</v>
      </c>
      <c r="L104" t="s">
        <v>19</v>
      </c>
      <c r="M104">
        <v>0</v>
      </c>
      <c r="N104">
        <v>4</v>
      </c>
      <c r="O104">
        <v>3</v>
      </c>
      <c r="P104">
        <v>1</v>
      </c>
      <c r="Q104">
        <v>1</v>
      </c>
      <c r="R104">
        <v>1</v>
      </c>
      <c r="S104" t="s">
        <v>19</v>
      </c>
      <c r="T104">
        <v>3</v>
      </c>
      <c r="U104">
        <v>3</v>
      </c>
      <c r="V104" t="s">
        <v>19</v>
      </c>
      <c r="W104">
        <v>3</v>
      </c>
      <c r="X104">
        <v>1</v>
      </c>
      <c r="Y104">
        <v>2</v>
      </c>
      <c r="Z104">
        <v>74</v>
      </c>
      <c r="AA104">
        <v>44</v>
      </c>
      <c r="AB104">
        <v>30</v>
      </c>
      <c r="AC104">
        <v>39</v>
      </c>
      <c r="AD104">
        <v>29</v>
      </c>
      <c r="AE104">
        <v>10</v>
      </c>
      <c r="AF104">
        <v>4</v>
      </c>
      <c r="AG104">
        <v>4</v>
      </c>
      <c r="AH104" t="s">
        <v>19</v>
      </c>
      <c r="AI104" t="s">
        <v>19</v>
      </c>
      <c r="AJ104" t="s">
        <v>19</v>
      </c>
      <c r="AK104" t="s">
        <v>19</v>
      </c>
      <c r="AL104" t="s">
        <v>19</v>
      </c>
      <c r="AM104" t="s">
        <v>19</v>
      </c>
      <c r="AN104" t="s">
        <v>19</v>
      </c>
      <c r="AO104">
        <v>3</v>
      </c>
      <c r="AP104">
        <v>2</v>
      </c>
      <c r="AQ104">
        <v>1</v>
      </c>
      <c r="AR104" t="s">
        <v>19</v>
      </c>
      <c r="AS104" t="s">
        <v>19</v>
      </c>
      <c r="AT104" t="s">
        <v>19</v>
      </c>
      <c r="AU104" t="s">
        <v>19</v>
      </c>
      <c r="AV104" t="s">
        <v>19</v>
      </c>
      <c r="AW104" t="s">
        <v>19</v>
      </c>
      <c r="AX104" t="s">
        <v>19</v>
      </c>
      <c r="AY104" t="s">
        <v>19</v>
      </c>
      <c r="AZ104" t="s">
        <v>19</v>
      </c>
      <c r="BA104">
        <v>1</v>
      </c>
      <c r="BB104">
        <v>1</v>
      </c>
      <c r="BC104" t="s">
        <v>19</v>
      </c>
      <c r="BD104">
        <v>1</v>
      </c>
      <c r="BE104" t="s">
        <v>19</v>
      </c>
      <c r="BF104">
        <v>1</v>
      </c>
      <c r="BG104">
        <v>1</v>
      </c>
      <c r="BH104">
        <v>1</v>
      </c>
      <c r="BI104" t="s">
        <v>19</v>
      </c>
      <c r="BJ104">
        <v>1</v>
      </c>
      <c r="BK104">
        <v>1</v>
      </c>
      <c r="BL104" t="s">
        <v>19</v>
      </c>
      <c r="BM104" t="s">
        <v>19</v>
      </c>
      <c r="BN104" t="s">
        <v>19</v>
      </c>
      <c r="BO104" t="s">
        <v>19</v>
      </c>
      <c r="BP104">
        <v>4</v>
      </c>
      <c r="BQ104">
        <v>3</v>
      </c>
      <c r="BR104">
        <v>0</v>
      </c>
      <c r="BS104" t="s">
        <v>19</v>
      </c>
      <c r="BT104" t="s">
        <v>19</v>
      </c>
      <c r="BU104" t="s">
        <v>19</v>
      </c>
      <c r="BV104">
        <v>3</v>
      </c>
      <c r="BW104">
        <v>2</v>
      </c>
      <c r="BX104">
        <v>1</v>
      </c>
    </row>
    <row r="105" spans="1:76">
      <c r="A105" t="s">
        <v>667</v>
      </c>
      <c r="B105">
        <v>89</v>
      </c>
      <c r="C105">
        <v>77</v>
      </c>
      <c r="D105">
        <v>12</v>
      </c>
      <c r="E105">
        <v>2</v>
      </c>
      <c r="F105">
        <v>1</v>
      </c>
      <c r="G105">
        <v>1</v>
      </c>
      <c r="H105">
        <v>0</v>
      </c>
      <c r="I105" t="s">
        <v>19</v>
      </c>
      <c r="J105">
        <v>0</v>
      </c>
      <c r="K105">
        <v>0</v>
      </c>
      <c r="L105" t="s">
        <v>19</v>
      </c>
      <c r="M105">
        <v>0</v>
      </c>
      <c r="N105">
        <v>3</v>
      </c>
      <c r="O105">
        <v>3</v>
      </c>
      <c r="P105" t="s">
        <v>19</v>
      </c>
      <c r="Q105">
        <v>1</v>
      </c>
      <c r="R105">
        <v>1</v>
      </c>
      <c r="S105" t="s">
        <v>19</v>
      </c>
      <c r="T105">
        <v>7</v>
      </c>
      <c r="U105">
        <v>5</v>
      </c>
      <c r="V105">
        <v>2</v>
      </c>
      <c r="W105">
        <v>0</v>
      </c>
      <c r="X105" t="s">
        <v>19</v>
      </c>
      <c r="Y105">
        <v>0</v>
      </c>
      <c r="Z105">
        <v>63</v>
      </c>
      <c r="AA105">
        <v>57</v>
      </c>
      <c r="AB105">
        <v>7</v>
      </c>
      <c r="AC105">
        <v>42</v>
      </c>
      <c r="AD105">
        <v>41</v>
      </c>
      <c r="AE105">
        <v>1</v>
      </c>
      <c r="AF105">
        <v>1</v>
      </c>
      <c r="AG105">
        <v>1</v>
      </c>
      <c r="AH105" t="s">
        <v>19</v>
      </c>
      <c r="AI105">
        <v>0</v>
      </c>
      <c r="AJ105" t="s">
        <v>19</v>
      </c>
      <c r="AK105">
        <v>0</v>
      </c>
      <c r="AL105">
        <v>0</v>
      </c>
      <c r="AM105" t="s">
        <v>19</v>
      </c>
      <c r="AN105">
        <v>0</v>
      </c>
      <c r="AO105">
        <v>1</v>
      </c>
      <c r="AP105">
        <v>0</v>
      </c>
      <c r="AQ105">
        <v>0</v>
      </c>
      <c r="AR105" t="s">
        <v>19</v>
      </c>
      <c r="AS105" t="s">
        <v>19</v>
      </c>
      <c r="AT105" t="s">
        <v>19</v>
      </c>
      <c r="AU105" t="s">
        <v>19</v>
      </c>
      <c r="AV105" t="s">
        <v>19</v>
      </c>
      <c r="AW105" t="s">
        <v>19</v>
      </c>
      <c r="AX105" t="s">
        <v>19</v>
      </c>
      <c r="AY105" t="s">
        <v>19</v>
      </c>
      <c r="AZ105" t="s">
        <v>19</v>
      </c>
      <c r="BA105">
        <v>0</v>
      </c>
      <c r="BB105">
        <v>0</v>
      </c>
      <c r="BC105">
        <v>0</v>
      </c>
      <c r="BD105">
        <v>0</v>
      </c>
      <c r="BE105">
        <v>0</v>
      </c>
      <c r="BF105">
        <v>0</v>
      </c>
      <c r="BG105" t="s">
        <v>19</v>
      </c>
      <c r="BH105" t="s">
        <v>19</v>
      </c>
      <c r="BI105" t="s">
        <v>19</v>
      </c>
      <c r="BJ105" t="s">
        <v>19</v>
      </c>
      <c r="BK105" t="s">
        <v>19</v>
      </c>
      <c r="BL105" t="s">
        <v>19</v>
      </c>
      <c r="BM105" t="s">
        <v>19</v>
      </c>
      <c r="BN105" t="s">
        <v>19</v>
      </c>
      <c r="BO105" t="s">
        <v>19</v>
      </c>
      <c r="BP105">
        <v>2</v>
      </c>
      <c r="BQ105">
        <v>2</v>
      </c>
      <c r="BR105" t="s">
        <v>19</v>
      </c>
      <c r="BS105">
        <v>5</v>
      </c>
      <c r="BT105">
        <v>5</v>
      </c>
      <c r="BU105">
        <v>1</v>
      </c>
      <c r="BV105">
        <v>3</v>
      </c>
      <c r="BW105">
        <v>3</v>
      </c>
      <c r="BX105">
        <v>1</v>
      </c>
    </row>
    <row r="106" spans="1:76">
      <c r="A106" t="s">
        <v>666</v>
      </c>
      <c r="B106">
        <v>278</v>
      </c>
      <c r="C106">
        <v>208</v>
      </c>
      <c r="D106">
        <v>70</v>
      </c>
      <c r="E106">
        <v>8</v>
      </c>
      <c r="F106">
        <v>8</v>
      </c>
      <c r="G106" t="s">
        <v>19</v>
      </c>
      <c r="H106">
        <v>3</v>
      </c>
      <c r="I106">
        <v>2</v>
      </c>
      <c r="J106">
        <v>1</v>
      </c>
      <c r="K106">
        <v>0</v>
      </c>
      <c r="L106" t="s">
        <v>19</v>
      </c>
      <c r="M106">
        <v>0</v>
      </c>
      <c r="N106">
        <v>8</v>
      </c>
      <c r="O106">
        <v>6</v>
      </c>
      <c r="P106">
        <v>2</v>
      </c>
      <c r="Q106" t="s">
        <v>19</v>
      </c>
      <c r="R106" t="s">
        <v>19</v>
      </c>
      <c r="S106" t="s">
        <v>19</v>
      </c>
      <c r="T106">
        <v>17</v>
      </c>
      <c r="U106">
        <v>13</v>
      </c>
      <c r="V106">
        <v>4</v>
      </c>
      <c r="W106">
        <v>5</v>
      </c>
      <c r="X106">
        <v>2</v>
      </c>
      <c r="Y106">
        <v>2</v>
      </c>
      <c r="Z106">
        <v>174</v>
      </c>
      <c r="AA106">
        <v>133</v>
      </c>
      <c r="AB106">
        <v>41</v>
      </c>
      <c r="AC106">
        <v>68</v>
      </c>
      <c r="AD106">
        <v>61</v>
      </c>
      <c r="AE106">
        <v>7</v>
      </c>
      <c r="AF106">
        <v>8</v>
      </c>
      <c r="AG106">
        <v>8</v>
      </c>
      <c r="AH106">
        <v>1</v>
      </c>
      <c r="AI106">
        <v>1</v>
      </c>
      <c r="AJ106">
        <v>1</v>
      </c>
      <c r="AK106" t="s">
        <v>19</v>
      </c>
      <c r="AL106" t="s">
        <v>19</v>
      </c>
      <c r="AM106" t="s">
        <v>19</v>
      </c>
      <c r="AN106" t="s">
        <v>19</v>
      </c>
      <c r="AO106">
        <v>7</v>
      </c>
      <c r="AP106">
        <v>6</v>
      </c>
      <c r="AQ106">
        <v>1</v>
      </c>
      <c r="AR106" t="s">
        <v>19</v>
      </c>
      <c r="AS106" t="s">
        <v>19</v>
      </c>
      <c r="AT106" t="s">
        <v>19</v>
      </c>
      <c r="AU106">
        <v>1</v>
      </c>
      <c r="AV106" t="s">
        <v>19</v>
      </c>
      <c r="AW106">
        <v>1</v>
      </c>
      <c r="AX106" t="s">
        <v>19</v>
      </c>
      <c r="AY106" t="s">
        <v>19</v>
      </c>
      <c r="AZ106" t="s">
        <v>19</v>
      </c>
      <c r="BA106">
        <v>4</v>
      </c>
      <c r="BB106">
        <v>4</v>
      </c>
      <c r="BC106" t="s">
        <v>19</v>
      </c>
      <c r="BD106">
        <v>3</v>
      </c>
      <c r="BE106">
        <v>2</v>
      </c>
      <c r="BF106">
        <v>1</v>
      </c>
      <c r="BG106" t="s">
        <v>19</v>
      </c>
      <c r="BH106" t="s">
        <v>19</v>
      </c>
      <c r="BI106" t="s">
        <v>19</v>
      </c>
      <c r="BJ106" t="s">
        <v>19</v>
      </c>
      <c r="BK106" t="s">
        <v>19</v>
      </c>
      <c r="BL106" t="s">
        <v>19</v>
      </c>
      <c r="BM106" t="s">
        <v>19</v>
      </c>
      <c r="BN106" t="s">
        <v>19</v>
      </c>
      <c r="BO106" t="s">
        <v>19</v>
      </c>
      <c r="BP106">
        <v>12</v>
      </c>
      <c r="BQ106">
        <v>11</v>
      </c>
      <c r="BR106">
        <v>1</v>
      </c>
      <c r="BS106">
        <v>20</v>
      </c>
      <c r="BT106">
        <v>8</v>
      </c>
      <c r="BU106">
        <v>12</v>
      </c>
      <c r="BV106">
        <v>14</v>
      </c>
      <c r="BW106">
        <v>10</v>
      </c>
      <c r="BX106">
        <v>4</v>
      </c>
    </row>
    <row r="107" spans="1:76">
      <c r="A107" t="s">
        <v>665</v>
      </c>
      <c r="B107">
        <v>44</v>
      </c>
      <c r="C107">
        <v>41</v>
      </c>
      <c r="D107">
        <v>3</v>
      </c>
      <c r="E107">
        <v>2</v>
      </c>
      <c r="F107">
        <v>2</v>
      </c>
      <c r="G107" t="s">
        <v>19</v>
      </c>
      <c r="H107">
        <v>0</v>
      </c>
      <c r="I107">
        <v>0</v>
      </c>
      <c r="J107">
        <v>0</v>
      </c>
      <c r="K107" t="s">
        <v>19</v>
      </c>
      <c r="L107" t="s">
        <v>19</v>
      </c>
      <c r="M107" t="s">
        <v>19</v>
      </c>
      <c r="N107">
        <v>1</v>
      </c>
      <c r="O107">
        <v>1</v>
      </c>
      <c r="P107" t="s">
        <v>19</v>
      </c>
      <c r="Q107">
        <v>1</v>
      </c>
      <c r="R107">
        <v>1</v>
      </c>
      <c r="S107" t="s">
        <v>19</v>
      </c>
      <c r="T107">
        <v>3</v>
      </c>
      <c r="U107">
        <v>2</v>
      </c>
      <c r="V107">
        <v>1</v>
      </c>
      <c r="W107">
        <v>1</v>
      </c>
      <c r="X107">
        <v>1</v>
      </c>
      <c r="Y107" t="s">
        <v>19</v>
      </c>
      <c r="Z107">
        <v>32</v>
      </c>
      <c r="AA107">
        <v>30</v>
      </c>
      <c r="AB107">
        <v>2</v>
      </c>
      <c r="AC107">
        <v>20</v>
      </c>
      <c r="AD107">
        <v>18</v>
      </c>
      <c r="AE107">
        <v>2</v>
      </c>
      <c r="AF107">
        <v>0</v>
      </c>
      <c r="AG107">
        <v>0</v>
      </c>
      <c r="AH107" t="s">
        <v>19</v>
      </c>
      <c r="AI107" t="s">
        <v>19</v>
      </c>
      <c r="AJ107" t="s">
        <v>19</v>
      </c>
      <c r="AK107" t="s">
        <v>19</v>
      </c>
      <c r="AL107" t="s">
        <v>19</v>
      </c>
      <c r="AM107" t="s">
        <v>19</v>
      </c>
      <c r="AN107" t="s">
        <v>19</v>
      </c>
      <c r="AO107">
        <v>1</v>
      </c>
      <c r="AP107">
        <v>1</v>
      </c>
      <c r="AQ107">
        <v>0</v>
      </c>
      <c r="AR107" t="s">
        <v>19</v>
      </c>
      <c r="AS107" t="s">
        <v>19</v>
      </c>
      <c r="AT107" t="s">
        <v>19</v>
      </c>
      <c r="AU107" t="s">
        <v>19</v>
      </c>
      <c r="AV107" t="s">
        <v>19</v>
      </c>
      <c r="AW107" t="s">
        <v>19</v>
      </c>
      <c r="AX107" t="s">
        <v>19</v>
      </c>
      <c r="AY107" t="s">
        <v>19</v>
      </c>
      <c r="AZ107" t="s">
        <v>19</v>
      </c>
      <c r="BA107">
        <v>0</v>
      </c>
      <c r="BB107" t="s">
        <v>19</v>
      </c>
      <c r="BC107">
        <v>0</v>
      </c>
      <c r="BD107">
        <v>1</v>
      </c>
      <c r="BE107">
        <v>1</v>
      </c>
      <c r="BF107" t="s">
        <v>19</v>
      </c>
      <c r="BG107" t="s">
        <v>19</v>
      </c>
      <c r="BH107" t="s">
        <v>19</v>
      </c>
      <c r="BI107" t="s">
        <v>19</v>
      </c>
      <c r="BJ107" t="s">
        <v>19</v>
      </c>
      <c r="BK107" t="s">
        <v>19</v>
      </c>
      <c r="BL107" t="s">
        <v>19</v>
      </c>
      <c r="BM107" t="s">
        <v>19</v>
      </c>
      <c r="BN107" t="s">
        <v>19</v>
      </c>
      <c r="BO107" t="s">
        <v>19</v>
      </c>
      <c r="BP107">
        <v>1</v>
      </c>
      <c r="BQ107">
        <v>1</v>
      </c>
      <c r="BR107" t="s">
        <v>19</v>
      </c>
      <c r="BS107" t="s">
        <v>19</v>
      </c>
      <c r="BT107" t="s">
        <v>19</v>
      </c>
      <c r="BU107" t="s">
        <v>19</v>
      </c>
      <c r="BV107">
        <v>2</v>
      </c>
      <c r="BW107">
        <v>2</v>
      </c>
      <c r="BX107" t="s">
        <v>19</v>
      </c>
    </row>
    <row r="108" spans="1:76">
      <c r="A108" t="s">
        <v>664</v>
      </c>
      <c r="B108">
        <v>64</v>
      </c>
      <c r="C108">
        <v>60</v>
      </c>
      <c r="D108">
        <v>4</v>
      </c>
      <c r="E108">
        <v>3</v>
      </c>
      <c r="F108">
        <v>3</v>
      </c>
      <c r="G108" t="s">
        <v>19</v>
      </c>
      <c r="H108">
        <v>0</v>
      </c>
      <c r="I108" t="s">
        <v>19</v>
      </c>
      <c r="J108">
        <v>0</v>
      </c>
      <c r="K108" t="s">
        <v>19</v>
      </c>
      <c r="L108" t="s">
        <v>19</v>
      </c>
      <c r="M108" t="s">
        <v>19</v>
      </c>
      <c r="N108">
        <v>3</v>
      </c>
      <c r="O108">
        <v>3</v>
      </c>
      <c r="P108" t="s">
        <v>19</v>
      </c>
      <c r="Q108" t="s">
        <v>19</v>
      </c>
      <c r="R108" t="s">
        <v>19</v>
      </c>
      <c r="S108" t="s">
        <v>19</v>
      </c>
      <c r="T108">
        <v>1</v>
      </c>
      <c r="U108">
        <v>1</v>
      </c>
      <c r="V108">
        <v>0</v>
      </c>
      <c r="W108">
        <v>2</v>
      </c>
      <c r="X108">
        <v>2</v>
      </c>
      <c r="Y108" t="s">
        <v>19</v>
      </c>
      <c r="Z108">
        <v>48</v>
      </c>
      <c r="AA108">
        <v>45</v>
      </c>
      <c r="AB108">
        <v>3</v>
      </c>
      <c r="AC108">
        <v>28</v>
      </c>
      <c r="AD108">
        <v>27</v>
      </c>
      <c r="AE108">
        <v>1</v>
      </c>
      <c r="AF108">
        <v>3</v>
      </c>
      <c r="AG108">
        <v>3</v>
      </c>
      <c r="AH108" t="s">
        <v>19</v>
      </c>
      <c r="AI108" t="s">
        <v>19</v>
      </c>
      <c r="AJ108" t="s">
        <v>19</v>
      </c>
      <c r="AK108" t="s">
        <v>19</v>
      </c>
      <c r="AL108" t="s">
        <v>19</v>
      </c>
      <c r="AM108" t="s">
        <v>19</v>
      </c>
      <c r="AN108" t="s">
        <v>19</v>
      </c>
      <c r="AO108">
        <v>0</v>
      </c>
      <c r="AP108" t="s">
        <v>19</v>
      </c>
      <c r="AQ108">
        <v>0</v>
      </c>
      <c r="AR108" t="s">
        <v>19</v>
      </c>
      <c r="AS108" t="s">
        <v>19</v>
      </c>
      <c r="AT108" t="s">
        <v>19</v>
      </c>
      <c r="AU108" t="s">
        <v>19</v>
      </c>
      <c r="AV108" t="s">
        <v>19</v>
      </c>
      <c r="AW108" t="s">
        <v>19</v>
      </c>
      <c r="AX108" t="s">
        <v>19</v>
      </c>
      <c r="AY108" t="s">
        <v>19</v>
      </c>
      <c r="AZ108" t="s">
        <v>19</v>
      </c>
      <c r="BA108" t="s">
        <v>19</v>
      </c>
      <c r="BB108" t="s">
        <v>19</v>
      </c>
      <c r="BC108" t="s">
        <v>19</v>
      </c>
      <c r="BD108">
        <v>0</v>
      </c>
      <c r="BE108" t="s">
        <v>19</v>
      </c>
      <c r="BF108">
        <v>0</v>
      </c>
      <c r="BG108" t="s">
        <v>19</v>
      </c>
      <c r="BH108" t="s">
        <v>19</v>
      </c>
      <c r="BI108" t="s">
        <v>19</v>
      </c>
      <c r="BJ108" t="s">
        <v>19</v>
      </c>
      <c r="BK108" t="s">
        <v>19</v>
      </c>
      <c r="BL108" t="s">
        <v>19</v>
      </c>
      <c r="BM108" t="s">
        <v>19</v>
      </c>
      <c r="BN108" t="s">
        <v>19</v>
      </c>
      <c r="BO108" t="s">
        <v>19</v>
      </c>
      <c r="BP108">
        <v>3</v>
      </c>
      <c r="BQ108">
        <v>3</v>
      </c>
      <c r="BR108" t="s">
        <v>19</v>
      </c>
      <c r="BS108" t="s">
        <v>19</v>
      </c>
      <c r="BT108" t="s">
        <v>19</v>
      </c>
      <c r="BU108" t="s">
        <v>19</v>
      </c>
      <c r="BV108">
        <v>2</v>
      </c>
      <c r="BW108">
        <v>1</v>
      </c>
      <c r="BX108">
        <v>1</v>
      </c>
    </row>
    <row r="109" spans="1:76">
      <c r="A109" t="s">
        <v>663</v>
      </c>
      <c r="B109" t="s">
        <v>19</v>
      </c>
      <c r="C109" t="s">
        <v>19</v>
      </c>
      <c r="D109" t="s">
        <v>19</v>
      </c>
      <c r="E109" t="s">
        <v>19</v>
      </c>
      <c r="F109" t="s">
        <v>19</v>
      </c>
      <c r="G109" t="s">
        <v>19</v>
      </c>
      <c r="H109" t="s">
        <v>19</v>
      </c>
      <c r="I109" t="s">
        <v>19</v>
      </c>
      <c r="J109" t="s">
        <v>19</v>
      </c>
      <c r="K109" t="s">
        <v>19</v>
      </c>
      <c r="L109" t="s">
        <v>19</v>
      </c>
      <c r="M109" t="s">
        <v>19</v>
      </c>
      <c r="N109" t="s">
        <v>19</v>
      </c>
      <c r="O109" t="s">
        <v>19</v>
      </c>
      <c r="P109" t="s">
        <v>19</v>
      </c>
      <c r="Q109" t="s">
        <v>19</v>
      </c>
      <c r="R109" t="s">
        <v>19</v>
      </c>
      <c r="S109" t="s">
        <v>19</v>
      </c>
      <c r="T109" t="s">
        <v>19</v>
      </c>
      <c r="U109" t="s">
        <v>19</v>
      </c>
      <c r="V109" t="s">
        <v>19</v>
      </c>
      <c r="W109" t="s">
        <v>19</v>
      </c>
      <c r="X109" t="s">
        <v>19</v>
      </c>
      <c r="Y109" t="s">
        <v>19</v>
      </c>
      <c r="Z109" t="s">
        <v>19</v>
      </c>
      <c r="AA109" t="s">
        <v>19</v>
      </c>
      <c r="AB109" t="s">
        <v>19</v>
      </c>
      <c r="AC109" t="s">
        <v>19</v>
      </c>
      <c r="AD109" t="s">
        <v>19</v>
      </c>
      <c r="AE109" t="s">
        <v>19</v>
      </c>
      <c r="AF109" t="s">
        <v>19</v>
      </c>
      <c r="AG109" t="s">
        <v>19</v>
      </c>
      <c r="AH109" t="s">
        <v>19</v>
      </c>
      <c r="AI109" t="s">
        <v>19</v>
      </c>
      <c r="AJ109" t="s">
        <v>19</v>
      </c>
      <c r="AK109" t="s">
        <v>19</v>
      </c>
      <c r="AL109" t="s">
        <v>19</v>
      </c>
      <c r="AM109" t="s">
        <v>19</v>
      </c>
      <c r="AN109" t="s">
        <v>19</v>
      </c>
      <c r="AO109" t="s">
        <v>19</v>
      </c>
      <c r="AP109" t="s">
        <v>19</v>
      </c>
      <c r="AQ109" t="s">
        <v>19</v>
      </c>
      <c r="AR109" t="s">
        <v>19</v>
      </c>
      <c r="AS109" t="s">
        <v>19</v>
      </c>
      <c r="AT109" t="s">
        <v>19</v>
      </c>
      <c r="AU109" t="s">
        <v>19</v>
      </c>
      <c r="AV109" t="s">
        <v>19</v>
      </c>
      <c r="AW109" t="s">
        <v>19</v>
      </c>
      <c r="AX109" t="s">
        <v>19</v>
      </c>
      <c r="AY109" t="s">
        <v>19</v>
      </c>
      <c r="AZ109" t="s">
        <v>19</v>
      </c>
      <c r="BA109" t="s">
        <v>19</v>
      </c>
      <c r="BB109" t="s">
        <v>19</v>
      </c>
      <c r="BC109" t="s">
        <v>19</v>
      </c>
      <c r="BD109" t="s">
        <v>19</v>
      </c>
      <c r="BE109" t="s">
        <v>19</v>
      </c>
      <c r="BF109" t="s">
        <v>19</v>
      </c>
      <c r="BG109" t="s">
        <v>19</v>
      </c>
      <c r="BH109" t="s">
        <v>19</v>
      </c>
      <c r="BI109" t="s">
        <v>19</v>
      </c>
      <c r="BJ109" t="s">
        <v>19</v>
      </c>
      <c r="BK109" t="s">
        <v>19</v>
      </c>
      <c r="BL109" t="s">
        <v>19</v>
      </c>
      <c r="BM109" t="s">
        <v>19</v>
      </c>
      <c r="BN109" t="s">
        <v>19</v>
      </c>
      <c r="BO109" t="s">
        <v>19</v>
      </c>
      <c r="BP109" t="s">
        <v>19</v>
      </c>
      <c r="BQ109" t="s">
        <v>19</v>
      </c>
      <c r="BR109" t="s">
        <v>19</v>
      </c>
      <c r="BS109" t="s">
        <v>19</v>
      </c>
      <c r="BT109" t="s">
        <v>19</v>
      </c>
      <c r="BU109" t="s">
        <v>19</v>
      </c>
      <c r="BV109" t="s">
        <v>19</v>
      </c>
      <c r="BW109" t="s">
        <v>19</v>
      </c>
      <c r="BX109" t="s">
        <v>19</v>
      </c>
    </row>
    <row r="110" spans="1:76">
      <c r="A110" t="s">
        <v>662</v>
      </c>
      <c r="B110">
        <v>154</v>
      </c>
      <c r="C110">
        <v>141</v>
      </c>
      <c r="D110">
        <v>13</v>
      </c>
      <c r="E110">
        <v>5</v>
      </c>
      <c r="F110">
        <v>5</v>
      </c>
      <c r="G110" t="s">
        <v>19</v>
      </c>
      <c r="H110">
        <v>1</v>
      </c>
      <c r="I110">
        <v>0</v>
      </c>
      <c r="J110">
        <v>1</v>
      </c>
      <c r="K110">
        <v>0</v>
      </c>
      <c r="L110" t="s">
        <v>19</v>
      </c>
      <c r="M110">
        <v>0</v>
      </c>
      <c r="N110">
        <v>4</v>
      </c>
      <c r="O110">
        <v>4</v>
      </c>
      <c r="P110" t="s">
        <v>19</v>
      </c>
      <c r="Q110">
        <v>3</v>
      </c>
      <c r="R110">
        <v>3</v>
      </c>
      <c r="S110" t="s">
        <v>19</v>
      </c>
      <c r="T110">
        <v>5</v>
      </c>
      <c r="U110">
        <v>5</v>
      </c>
      <c r="V110">
        <v>1</v>
      </c>
      <c r="W110">
        <v>5</v>
      </c>
      <c r="X110">
        <v>3</v>
      </c>
      <c r="Y110">
        <v>1</v>
      </c>
      <c r="Z110">
        <v>107</v>
      </c>
      <c r="AA110">
        <v>101</v>
      </c>
      <c r="AB110">
        <v>6</v>
      </c>
      <c r="AC110">
        <v>49</v>
      </c>
      <c r="AD110">
        <v>49</v>
      </c>
      <c r="AE110" t="s">
        <v>19</v>
      </c>
      <c r="AF110">
        <v>3</v>
      </c>
      <c r="AG110">
        <v>2</v>
      </c>
      <c r="AH110">
        <v>1</v>
      </c>
      <c r="AI110">
        <v>2</v>
      </c>
      <c r="AJ110">
        <v>2</v>
      </c>
      <c r="AK110" t="s">
        <v>19</v>
      </c>
      <c r="AL110" t="s">
        <v>19</v>
      </c>
      <c r="AM110" t="s">
        <v>19</v>
      </c>
      <c r="AN110" t="s">
        <v>19</v>
      </c>
      <c r="AO110">
        <v>4</v>
      </c>
      <c r="AP110">
        <v>2</v>
      </c>
      <c r="AQ110">
        <v>1</v>
      </c>
      <c r="AR110" t="s">
        <v>19</v>
      </c>
      <c r="AS110" t="s">
        <v>19</v>
      </c>
      <c r="AT110" t="s">
        <v>19</v>
      </c>
      <c r="AU110" t="s">
        <v>19</v>
      </c>
      <c r="AV110" t="s">
        <v>19</v>
      </c>
      <c r="AW110" t="s">
        <v>19</v>
      </c>
      <c r="AX110" t="s">
        <v>19</v>
      </c>
      <c r="AY110" t="s">
        <v>19</v>
      </c>
      <c r="AZ110" t="s">
        <v>19</v>
      </c>
      <c r="BA110">
        <v>0</v>
      </c>
      <c r="BB110" t="s">
        <v>19</v>
      </c>
      <c r="BC110">
        <v>0</v>
      </c>
      <c r="BD110">
        <v>2</v>
      </c>
      <c r="BE110">
        <v>1</v>
      </c>
      <c r="BF110">
        <v>1</v>
      </c>
      <c r="BG110" t="s">
        <v>19</v>
      </c>
      <c r="BH110" t="s">
        <v>19</v>
      </c>
      <c r="BI110" t="s">
        <v>19</v>
      </c>
      <c r="BJ110">
        <v>1</v>
      </c>
      <c r="BK110">
        <v>1</v>
      </c>
      <c r="BL110" t="s">
        <v>19</v>
      </c>
      <c r="BM110" t="s">
        <v>19</v>
      </c>
      <c r="BN110" t="s">
        <v>19</v>
      </c>
      <c r="BO110" t="s">
        <v>19</v>
      </c>
      <c r="BP110">
        <v>5</v>
      </c>
      <c r="BQ110">
        <v>5</v>
      </c>
      <c r="BR110" t="s">
        <v>19</v>
      </c>
      <c r="BS110">
        <v>3</v>
      </c>
      <c r="BT110">
        <v>3</v>
      </c>
      <c r="BU110" t="s">
        <v>19</v>
      </c>
      <c r="BV110">
        <v>11</v>
      </c>
      <c r="BW110">
        <v>8</v>
      </c>
      <c r="BX110">
        <v>3</v>
      </c>
    </row>
    <row r="111" spans="1:76">
      <c r="A111" t="s">
        <v>661</v>
      </c>
      <c r="B111">
        <v>228</v>
      </c>
      <c r="C111">
        <v>204</v>
      </c>
      <c r="D111">
        <v>24</v>
      </c>
      <c r="E111">
        <v>9</v>
      </c>
      <c r="F111">
        <v>9</v>
      </c>
      <c r="G111" t="s">
        <v>19</v>
      </c>
      <c r="H111">
        <v>2</v>
      </c>
      <c r="I111" t="s">
        <v>19</v>
      </c>
      <c r="J111">
        <v>2</v>
      </c>
      <c r="K111">
        <v>1</v>
      </c>
      <c r="L111" t="s">
        <v>19</v>
      </c>
      <c r="M111">
        <v>1</v>
      </c>
      <c r="N111">
        <v>11</v>
      </c>
      <c r="O111">
        <v>11</v>
      </c>
      <c r="P111" t="s">
        <v>19</v>
      </c>
      <c r="Q111">
        <v>5</v>
      </c>
      <c r="R111">
        <v>5</v>
      </c>
      <c r="S111" t="s">
        <v>19</v>
      </c>
      <c r="T111">
        <v>17</v>
      </c>
      <c r="U111">
        <v>15</v>
      </c>
      <c r="V111">
        <v>2</v>
      </c>
      <c r="W111">
        <v>6</v>
      </c>
      <c r="X111">
        <v>5</v>
      </c>
      <c r="Y111">
        <v>1</v>
      </c>
      <c r="Z111">
        <v>142</v>
      </c>
      <c r="AA111">
        <v>128</v>
      </c>
      <c r="AB111">
        <v>14</v>
      </c>
      <c r="AC111">
        <v>82</v>
      </c>
      <c r="AD111">
        <v>74</v>
      </c>
      <c r="AE111">
        <v>8</v>
      </c>
      <c r="AF111">
        <v>10</v>
      </c>
      <c r="AG111">
        <v>9</v>
      </c>
      <c r="AH111">
        <v>0</v>
      </c>
      <c r="AI111">
        <v>0</v>
      </c>
      <c r="AJ111" t="s">
        <v>19</v>
      </c>
      <c r="AK111">
        <v>0</v>
      </c>
      <c r="AL111">
        <v>1</v>
      </c>
      <c r="AM111">
        <v>1</v>
      </c>
      <c r="AN111" t="s">
        <v>19</v>
      </c>
      <c r="AO111">
        <v>5</v>
      </c>
      <c r="AP111">
        <v>5</v>
      </c>
      <c r="AQ111">
        <v>1</v>
      </c>
      <c r="AR111">
        <v>1</v>
      </c>
      <c r="AS111" t="s">
        <v>19</v>
      </c>
      <c r="AT111">
        <v>1</v>
      </c>
      <c r="AU111">
        <v>1</v>
      </c>
      <c r="AV111">
        <v>1</v>
      </c>
      <c r="AW111" t="s">
        <v>19</v>
      </c>
      <c r="AX111" t="s">
        <v>19</v>
      </c>
      <c r="AY111" t="s">
        <v>19</v>
      </c>
      <c r="AZ111" t="s">
        <v>19</v>
      </c>
      <c r="BA111">
        <v>1</v>
      </c>
      <c r="BB111">
        <v>1</v>
      </c>
      <c r="BC111" t="s">
        <v>19</v>
      </c>
      <c r="BD111">
        <v>3</v>
      </c>
      <c r="BE111">
        <v>3</v>
      </c>
      <c r="BF111" t="s">
        <v>19</v>
      </c>
      <c r="BG111" t="s">
        <v>19</v>
      </c>
      <c r="BH111" t="s">
        <v>19</v>
      </c>
      <c r="BI111" t="s">
        <v>19</v>
      </c>
      <c r="BJ111" t="s">
        <v>19</v>
      </c>
      <c r="BK111" t="s">
        <v>19</v>
      </c>
      <c r="BL111" t="s">
        <v>19</v>
      </c>
      <c r="BM111">
        <v>1</v>
      </c>
      <c r="BN111">
        <v>1</v>
      </c>
      <c r="BO111" t="s">
        <v>19</v>
      </c>
      <c r="BP111">
        <v>11</v>
      </c>
      <c r="BQ111">
        <v>11</v>
      </c>
      <c r="BR111" t="s">
        <v>19</v>
      </c>
      <c r="BS111">
        <v>5</v>
      </c>
      <c r="BT111">
        <v>4</v>
      </c>
      <c r="BU111">
        <v>1</v>
      </c>
      <c r="BV111">
        <v>7</v>
      </c>
      <c r="BW111">
        <v>5</v>
      </c>
      <c r="BX111">
        <v>2</v>
      </c>
    </row>
    <row r="112" spans="1:76">
      <c r="A112" t="s">
        <v>660</v>
      </c>
      <c r="B112">
        <v>342</v>
      </c>
      <c r="C112">
        <v>302</v>
      </c>
      <c r="D112">
        <v>40</v>
      </c>
      <c r="E112">
        <v>12</v>
      </c>
      <c r="F112">
        <v>12</v>
      </c>
      <c r="G112" t="s">
        <v>19</v>
      </c>
      <c r="H112">
        <v>3</v>
      </c>
      <c r="I112" t="s">
        <v>19</v>
      </c>
      <c r="J112">
        <v>3</v>
      </c>
      <c r="K112">
        <v>0</v>
      </c>
      <c r="L112" t="s">
        <v>19</v>
      </c>
      <c r="M112">
        <v>0</v>
      </c>
      <c r="N112">
        <v>14</v>
      </c>
      <c r="O112">
        <v>14</v>
      </c>
      <c r="P112" t="s">
        <v>19</v>
      </c>
      <c r="Q112">
        <v>3</v>
      </c>
      <c r="R112">
        <v>3</v>
      </c>
      <c r="S112" t="s">
        <v>19</v>
      </c>
      <c r="T112">
        <v>13</v>
      </c>
      <c r="U112">
        <v>12</v>
      </c>
      <c r="V112">
        <v>2</v>
      </c>
      <c r="W112">
        <v>16</v>
      </c>
      <c r="X112">
        <v>13</v>
      </c>
      <c r="Y112">
        <v>3</v>
      </c>
      <c r="Z112">
        <v>220</v>
      </c>
      <c r="AA112">
        <v>193</v>
      </c>
      <c r="AB112">
        <v>27</v>
      </c>
      <c r="AC112">
        <v>120</v>
      </c>
      <c r="AD112">
        <v>111</v>
      </c>
      <c r="AE112">
        <v>9</v>
      </c>
      <c r="AF112">
        <v>14</v>
      </c>
      <c r="AG112">
        <v>14</v>
      </c>
      <c r="AH112">
        <v>0</v>
      </c>
      <c r="AI112">
        <v>3</v>
      </c>
      <c r="AJ112">
        <v>3</v>
      </c>
      <c r="AK112" t="s">
        <v>19</v>
      </c>
      <c r="AL112">
        <v>1</v>
      </c>
      <c r="AM112">
        <v>0</v>
      </c>
      <c r="AN112">
        <v>0</v>
      </c>
      <c r="AO112">
        <v>9</v>
      </c>
      <c r="AP112">
        <v>8</v>
      </c>
      <c r="AQ112">
        <v>0</v>
      </c>
      <c r="AR112">
        <v>0</v>
      </c>
      <c r="AS112" t="s">
        <v>19</v>
      </c>
      <c r="AT112">
        <v>0</v>
      </c>
      <c r="AU112">
        <v>2</v>
      </c>
      <c r="AV112">
        <v>2</v>
      </c>
      <c r="AW112" t="s">
        <v>19</v>
      </c>
      <c r="AX112">
        <v>1</v>
      </c>
      <c r="AY112">
        <v>1</v>
      </c>
      <c r="AZ112" t="s">
        <v>19</v>
      </c>
      <c r="BA112">
        <v>2</v>
      </c>
      <c r="BB112">
        <v>2</v>
      </c>
      <c r="BC112">
        <v>0</v>
      </c>
      <c r="BD112">
        <v>4</v>
      </c>
      <c r="BE112">
        <v>4</v>
      </c>
      <c r="BF112">
        <v>0</v>
      </c>
      <c r="BG112" t="s">
        <v>19</v>
      </c>
      <c r="BH112" t="s">
        <v>19</v>
      </c>
      <c r="BI112" t="s">
        <v>19</v>
      </c>
      <c r="BJ112" t="s">
        <v>19</v>
      </c>
      <c r="BK112" t="s">
        <v>19</v>
      </c>
      <c r="BL112" t="s">
        <v>19</v>
      </c>
      <c r="BM112" t="s">
        <v>19</v>
      </c>
      <c r="BN112" t="s">
        <v>19</v>
      </c>
      <c r="BO112" t="s">
        <v>19</v>
      </c>
      <c r="BP112">
        <v>12</v>
      </c>
      <c r="BQ112">
        <v>12</v>
      </c>
      <c r="BR112" t="s">
        <v>19</v>
      </c>
      <c r="BS112">
        <v>11</v>
      </c>
      <c r="BT112">
        <v>7</v>
      </c>
      <c r="BU112">
        <v>4</v>
      </c>
      <c r="BV112">
        <v>15</v>
      </c>
      <c r="BW112">
        <v>14</v>
      </c>
      <c r="BX112">
        <v>1</v>
      </c>
    </row>
    <row r="113" spans="1:76">
      <c r="A113" t="s">
        <v>659</v>
      </c>
      <c r="B113">
        <v>348</v>
      </c>
      <c r="C113">
        <v>308</v>
      </c>
      <c r="D113">
        <v>40</v>
      </c>
      <c r="E113">
        <v>9</v>
      </c>
      <c r="F113">
        <v>9</v>
      </c>
      <c r="G113" t="s">
        <v>19</v>
      </c>
      <c r="H113">
        <v>3</v>
      </c>
      <c r="I113">
        <v>1</v>
      </c>
      <c r="J113">
        <v>2</v>
      </c>
      <c r="K113" t="s">
        <v>19</v>
      </c>
      <c r="L113" t="s">
        <v>19</v>
      </c>
      <c r="M113" t="s">
        <v>19</v>
      </c>
      <c r="N113">
        <v>17</v>
      </c>
      <c r="O113">
        <v>17</v>
      </c>
      <c r="P113" t="s">
        <v>19</v>
      </c>
      <c r="Q113">
        <v>2</v>
      </c>
      <c r="R113">
        <v>2</v>
      </c>
      <c r="S113" t="s">
        <v>19</v>
      </c>
      <c r="T113">
        <v>16</v>
      </c>
      <c r="U113">
        <v>14</v>
      </c>
      <c r="V113">
        <v>2</v>
      </c>
      <c r="W113">
        <v>25</v>
      </c>
      <c r="X113">
        <v>22</v>
      </c>
      <c r="Y113">
        <v>3</v>
      </c>
      <c r="Z113">
        <v>226</v>
      </c>
      <c r="AA113">
        <v>197</v>
      </c>
      <c r="AB113">
        <v>28</v>
      </c>
      <c r="AC113">
        <v>111</v>
      </c>
      <c r="AD113">
        <v>99</v>
      </c>
      <c r="AE113">
        <v>13</v>
      </c>
      <c r="AF113">
        <v>10</v>
      </c>
      <c r="AG113">
        <v>10</v>
      </c>
      <c r="AH113" t="s">
        <v>19</v>
      </c>
      <c r="AI113">
        <v>0</v>
      </c>
      <c r="AJ113">
        <v>0</v>
      </c>
      <c r="AK113" t="s">
        <v>19</v>
      </c>
      <c r="AL113" t="s">
        <v>19</v>
      </c>
      <c r="AM113" t="s">
        <v>19</v>
      </c>
      <c r="AN113" t="s">
        <v>19</v>
      </c>
      <c r="AO113">
        <v>7</v>
      </c>
      <c r="AP113">
        <v>6</v>
      </c>
      <c r="AQ113">
        <v>1</v>
      </c>
      <c r="AR113">
        <v>1</v>
      </c>
      <c r="AS113">
        <v>1</v>
      </c>
      <c r="AT113" t="s">
        <v>19</v>
      </c>
      <c r="AU113" t="s">
        <v>19</v>
      </c>
      <c r="AV113" t="s">
        <v>19</v>
      </c>
      <c r="AW113" t="s">
        <v>19</v>
      </c>
      <c r="AX113" t="s">
        <v>19</v>
      </c>
      <c r="AY113" t="s">
        <v>19</v>
      </c>
      <c r="AZ113" t="s">
        <v>19</v>
      </c>
      <c r="BA113">
        <v>3</v>
      </c>
      <c r="BB113">
        <v>3</v>
      </c>
      <c r="BC113" t="s">
        <v>19</v>
      </c>
      <c r="BD113">
        <v>3</v>
      </c>
      <c r="BE113">
        <v>2</v>
      </c>
      <c r="BF113">
        <v>1</v>
      </c>
      <c r="BG113" t="s">
        <v>19</v>
      </c>
      <c r="BH113" t="s">
        <v>19</v>
      </c>
      <c r="BI113" t="s">
        <v>19</v>
      </c>
      <c r="BJ113" t="s">
        <v>19</v>
      </c>
      <c r="BK113" t="s">
        <v>19</v>
      </c>
      <c r="BL113" t="s">
        <v>19</v>
      </c>
      <c r="BM113" t="s">
        <v>19</v>
      </c>
      <c r="BN113" t="s">
        <v>19</v>
      </c>
      <c r="BO113" t="s">
        <v>19</v>
      </c>
      <c r="BP113">
        <v>10</v>
      </c>
      <c r="BQ113">
        <v>10</v>
      </c>
      <c r="BR113" t="s">
        <v>19</v>
      </c>
      <c r="BS113">
        <v>9</v>
      </c>
      <c r="BT113">
        <v>8</v>
      </c>
      <c r="BU113">
        <v>1</v>
      </c>
      <c r="BV113">
        <v>18</v>
      </c>
      <c r="BW113">
        <v>14</v>
      </c>
      <c r="BX113">
        <v>4</v>
      </c>
    </row>
    <row r="114" spans="1:76">
      <c r="A114" t="s">
        <v>658</v>
      </c>
      <c r="B114" t="s">
        <v>19</v>
      </c>
      <c r="C114" t="s">
        <v>19</v>
      </c>
      <c r="D114" t="s">
        <v>19</v>
      </c>
      <c r="E114" t="s">
        <v>19</v>
      </c>
      <c r="F114" t="s">
        <v>19</v>
      </c>
      <c r="G114" t="s">
        <v>19</v>
      </c>
      <c r="H114" t="s">
        <v>19</v>
      </c>
      <c r="I114" t="s">
        <v>19</v>
      </c>
      <c r="J114" t="s">
        <v>19</v>
      </c>
      <c r="K114" t="s">
        <v>19</v>
      </c>
      <c r="L114" t="s">
        <v>19</v>
      </c>
      <c r="M114" t="s">
        <v>19</v>
      </c>
      <c r="N114" t="s">
        <v>19</v>
      </c>
      <c r="O114" t="s">
        <v>19</v>
      </c>
      <c r="P114" t="s">
        <v>19</v>
      </c>
      <c r="Q114" t="s">
        <v>19</v>
      </c>
      <c r="R114" t="s">
        <v>19</v>
      </c>
      <c r="S114" t="s">
        <v>19</v>
      </c>
      <c r="T114" t="s">
        <v>19</v>
      </c>
      <c r="U114" t="s">
        <v>19</v>
      </c>
      <c r="V114" t="s">
        <v>19</v>
      </c>
      <c r="W114" t="s">
        <v>19</v>
      </c>
      <c r="X114" t="s">
        <v>19</v>
      </c>
      <c r="Y114" t="s">
        <v>19</v>
      </c>
      <c r="Z114" t="s">
        <v>19</v>
      </c>
      <c r="AA114" t="s">
        <v>19</v>
      </c>
      <c r="AB114" t="s">
        <v>19</v>
      </c>
      <c r="AC114" t="s">
        <v>19</v>
      </c>
      <c r="AD114" t="s">
        <v>19</v>
      </c>
      <c r="AE114" t="s">
        <v>19</v>
      </c>
      <c r="AF114" t="s">
        <v>19</v>
      </c>
      <c r="AG114" t="s">
        <v>19</v>
      </c>
      <c r="AH114" t="s">
        <v>19</v>
      </c>
      <c r="AI114" t="s">
        <v>19</v>
      </c>
      <c r="AJ114" t="s">
        <v>19</v>
      </c>
      <c r="AK114" t="s">
        <v>19</v>
      </c>
      <c r="AL114" t="s">
        <v>19</v>
      </c>
      <c r="AM114" t="s">
        <v>19</v>
      </c>
      <c r="AN114" t="s">
        <v>19</v>
      </c>
      <c r="AO114" t="s">
        <v>19</v>
      </c>
      <c r="AP114" t="s">
        <v>19</v>
      </c>
      <c r="AQ114" t="s">
        <v>19</v>
      </c>
      <c r="AR114" t="s">
        <v>19</v>
      </c>
      <c r="AS114" t="s">
        <v>19</v>
      </c>
      <c r="AT114" t="s">
        <v>19</v>
      </c>
      <c r="AU114" t="s">
        <v>19</v>
      </c>
      <c r="AV114" t="s">
        <v>19</v>
      </c>
      <c r="AW114" t="s">
        <v>19</v>
      </c>
      <c r="AX114" t="s">
        <v>19</v>
      </c>
      <c r="AY114" t="s">
        <v>19</v>
      </c>
      <c r="AZ114" t="s">
        <v>19</v>
      </c>
      <c r="BA114" t="s">
        <v>19</v>
      </c>
      <c r="BB114" t="s">
        <v>19</v>
      </c>
      <c r="BC114" t="s">
        <v>19</v>
      </c>
      <c r="BD114" t="s">
        <v>19</v>
      </c>
      <c r="BE114" t="s">
        <v>19</v>
      </c>
      <c r="BF114" t="s">
        <v>19</v>
      </c>
      <c r="BG114" t="s">
        <v>19</v>
      </c>
      <c r="BH114" t="s">
        <v>19</v>
      </c>
      <c r="BI114" t="s">
        <v>19</v>
      </c>
      <c r="BJ114" t="s">
        <v>19</v>
      </c>
      <c r="BK114" t="s">
        <v>19</v>
      </c>
      <c r="BL114" t="s">
        <v>19</v>
      </c>
      <c r="BM114" t="s">
        <v>19</v>
      </c>
      <c r="BN114" t="s">
        <v>19</v>
      </c>
      <c r="BO114" t="s">
        <v>19</v>
      </c>
      <c r="BP114" t="s">
        <v>19</v>
      </c>
      <c r="BQ114" t="s">
        <v>19</v>
      </c>
      <c r="BR114" t="s">
        <v>19</v>
      </c>
      <c r="BS114" t="s">
        <v>19</v>
      </c>
      <c r="BT114" t="s">
        <v>19</v>
      </c>
      <c r="BU114" t="s">
        <v>19</v>
      </c>
      <c r="BV114" t="s">
        <v>19</v>
      </c>
      <c r="BW114" t="s">
        <v>19</v>
      </c>
      <c r="BX114" t="s">
        <v>19</v>
      </c>
    </row>
    <row r="115" spans="1:76">
      <c r="A115" t="s">
        <v>657</v>
      </c>
      <c r="B115">
        <v>241</v>
      </c>
      <c r="C115">
        <v>203</v>
      </c>
      <c r="D115">
        <v>38</v>
      </c>
      <c r="E115">
        <v>9</v>
      </c>
      <c r="F115">
        <v>9</v>
      </c>
      <c r="G115" t="s">
        <v>19</v>
      </c>
      <c r="H115">
        <v>2</v>
      </c>
      <c r="I115">
        <v>0</v>
      </c>
      <c r="J115">
        <v>1</v>
      </c>
      <c r="K115">
        <v>0</v>
      </c>
      <c r="L115" t="s">
        <v>19</v>
      </c>
      <c r="M115">
        <v>0</v>
      </c>
      <c r="N115">
        <v>10</v>
      </c>
      <c r="O115">
        <v>9</v>
      </c>
      <c r="P115">
        <v>1</v>
      </c>
      <c r="Q115" t="s">
        <v>19</v>
      </c>
      <c r="R115" t="s">
        <v>19</v>
      </c>
      <c r="S115" t="s">
        <v>19</v>
      </c>
      <c r="T115">
        <v>10</v>
      </c>
      <c r="U115">
        <v>8</v>
      </c>
      <c r="V115">
        <v>2</v>
      </c>
      <c r="W115">
        <v>8</v>
      </c>
      <c r="X115">
        <v>7</v>
      </c>
      <c r="Y115">
        <v>0</v>
      </c>
      <c r="Z115">
        <v>152</v>
      </c>
      <c r="AA115">
        <v>129</v>
      </c>
      <c r="AB115">
        <v>23</v>
      </c>
      <c r="AC115">
        <v>73</v>
      </c>
      <c r="AD115">
        <v>65</v>
      </c>
      <c r="AE115">
        <v>7</v>
      </c>
      <c r="AF115">
        <v>6</v>
      </c>
      <c r="AG115">
        <v>6</v>
      </c>
      <c r="AH115" t="s">
        <v>19</v>
      </c>
      <c r="AI115">
        <v>2</v>
      </c>
      <c r="AJ115">
        <v>1</v>
      </c>
      <c r="AK115">
        <v>1</v>
      </c>
      <c r="AL115" t="s">
        <v>19</v>
      </c>
      <c r="AM115" t="s">
        <v>19</v>
      </c>
      <c r="AN115" t="s">
        <v>19</v>
      </c>
      <c r="AO115">
        <v>4</v>
      </c>
      <c r="AP115">
        <v>4</v>
      </c>
      <c r="AQ115" t="s">
        <v>19</v>
      </c>
      <c r="AR115" t="s">
        <v>19</v>
      </c>
      <c r="AS115" t="s">
        <v>19</v>
      </c>
      <c r="AT115" t="s">
        <v>19</v>
      </c>
      <c r="AU115" t="s">
        <v>19</v>
      </c>
      <c r="AV115" t="s">
        <v>19</v>
      </c>
      <c r="AW115" t="s">
        <v>19</v>
      </c>
      <c r="AX115" t="s">
        <v>19</v>
      </c>
      <c r="AY115" t="s">
        <v>19</v>
      </c>
      <c r="AZ115" t="s">
        <v>19</v>
      </c>
      <c r="BA115">
        <v>2</v>
      </c>
      <c r="BB115">
        <v>2</v>
      </c>
      <c r="BC115" t="s">
        <v>19</v>
      </c>
      <c r="BD115">
        <v>2</v>
      </c>
      <c r="BE115">
        <v>2</v>
      </c>
      <c r="BF115" t="s">
        <v>19</v>
      </c>
      <c r="BG115" t="s">
        <v>19</v>
      </c>
      <c r="BH115" t="s">
        <v>19</v>
      </c>
      <c r="BI115" t="s">
        <v>19</v>
      </c>
      <c r="BJ115">
        <v>1</v>
      </c>
      <c r="BK115">
        <v>1</v>
      </c>
      <c r="BL115" t="s">
        <v>19</v>
      </c>
      <c r="BM115" t="s">
        <v>19</v>
      </c>
      <c r="BN115" t="s">
        <v>19</v>
      </c>
      <c r="BO115" t="s">
        <v>19</v>
      </c>
      <c r="BP115">
        <v>9</v>
      </c>
      <c r="BQ115">
        <v>9</v>
      </c>
      <c r="BR115">
        <v>0</v>
      </c>
      <c r="BS115">
        <v>16</v>
      </c>
      <c r="BT115">
        <v>11</v>
      </c>
      <c r="BU115">
        <v>6</v>
      </c>
      <c r="BV115">
        <v>14</v>
      </c>
      <c r="BW115">
        <v>10</v>
      </c>
      <c r="BX115">
        <v>4</v>
      </c>
    </row>
    <row r="116" spans="1:76">
      <c r="A116" t="s">
        <v>656</v>
      </c>
      <c r="B116">
        <v>17</v>
      </c>
      <c r="C116">
        <v>16</v>
      </c>
      <c r="D116">
        <v>1</v>
      </c>
      <c r="E116">
        <v>1</v>
      </c>
      <c r="F116">
        <v>1</v>
      </c>
      <c r="G116" t="s">
        <v>19</v>
      </c>
      <c r="H116">
        <v>0</v>
      </c>
      <c r="I116" t="s">
        <v>19</v>
      </c>
      <c r="J116">
        <v>0</v>
      </c>
      <c r="K116" t="s">
        <v>19</v>
      </c>
      <c r="L116" t="s">
        <v>19</v>
      </c>
      <c r="M116" t="s">
        <v>19</v>
      </c>
      <c r="N116">
        <v>1</v>
      </c>
      <c r="O116">
        <v>1</v>
      </c>
      <c r="P116" t="s">
        <v>19</v>
      </c>
      <c r="Q116" t="s">
        <v>19</v>
      </c>
      <c r="R116" t="s">
        <v>19</v>
      </c>
      <c r="S116" t="s">
        <v>19</v>
      </c>
      <c r="T116">
        <v>1</v>
      </c>
      <c r="U116">
        <v>1</v>
      </c>
      <c r="V116" t="s">
        <v>19</v>
      </c>
      <c r="W116" t="s">
        <v>19</v>
      </c>
      <c r="X116" t="s">
        <v>19</v>
      </c>
      <c r="Y116" t="s">
        <v>19</v>
      </c>
      <c r="Z116">
        <v>10</v>
      </c>
      <c r="AA116">
        <v>10</v>
      </c>
      <c r="AB116" t="s">
        <v>19</v>
      </c>
      <c r="AC116">
        <v>7</v>
      </c>
      <c r="AD116">
        <v>7</v>
      </c>
      <c r="AE116" t="s">
        <v>19</v>
      </c>
      <c r="AF116">
        <v>1</v>
      </c>
      <c r="AG116">
        <v>1</v>
      </c>
      <c r="AH116" t="s">
        <v>19</v>
      </c>
      <c r="AI116" t="s">
        <v>19</v>
      </c>
      <c r="AJ116" t="s">
        <v>19</v>
      </c>
      <c r="AK116" t="s">
        <v>19</v>
      </c>
      <c r="AL116" t="s">
        <v>19</v>
      </c>
      <c r="AM116" t="s">
        <v>19</v>
      </c>
      <c r="AN116" t="s">
        <v>19</v>
      </c>
      <c r="AO116">
        <v>1</v>
      </c>
      <c r="AP116">
        <v>1</v>
      </c>
      <c r="AQ116" t="s">
        <v>19</v>
      </c>
      <c r="AR116" t="s">
        <v>19</v>
      </c>
      <c r="AS116" t="s">
        <v>19</v>
      </c>
      <c r="AT116" t="s">
        <v>19</v>
      </c>
      <c r="AU116" t="s">
        <v>19</v>
      </c>
      <c r="AV116" t="s">
        <v>19</v>
      </c>
      <c r="AW116" t="s">
        <v>19</v>
      </c>
      <c r="AX116" t="s">
        <v>19</v>
      </c>
      <c r="AY116" t="s">
        <v>19</v>
      </c>
      <c r="AZ116" t="s">
        <v>19</v>
      </c>
      <c r="BA116" t="s">
        <v>19</v>
      </c>
      <c r="BB116" t="s">
        <v>19</v>
      </c>
      <c r="BC116" t="s">
        <v>19</v>
      </c>
      <c r="BD116" t="s">
        <v>19</v>
      </c>
      <c r="BE116" t="s">
        <v>19</v>
      </c>
      <c r="BF116" t="s">
        <v>19</v>
      </c>
      <c r="BG116">
        <v>1</v>
      </c>
      <c r="BH116">
        <v>1</v>
      </c>
      <c r="BI116" t="s">
        <v>19</v>
      </c>
      <c r="BJ116" t="s">
        <v>19</v>
      </c>
      <c r="BK116" t="s">
        <v>19</v>
      </c>
      <c r="BL116" t="s">
        <v>19</v>
      </c>
      <c r="BM116" t="s">
        <v>19</v>
      </c>
      <c r="BN116" t="s">
        <v>19</v>
      </c>
      <c r="BO116" t="s">
        <v>19</v>
      </c>
      <c r="BP116">
        <v>1</v>
      </c>
      <c r="BQ116">
        <v>1</v>
      </c>
      <c r="BR116" t="s">
        <v>19</v>
      </c>
      <c r="BS116">
        <v>1</v>
      </c>
      <c r="BT116" t="s">
        <v>19</v>
      </c>
      <c r="BU116">
        <v>1</v>
      </c>
      <c r="BV116">
        <v>1</v>
      </c>
      <c r="BW116">
        <v>1</v>
      </c>
      <c r="BX116" t="s">
        <v>19</v>
      </c>
    </row>
    <row r="117" spans="1:76">
      <c r="A117" t="s">
        <v>655</v>
      </c>
      <c r="B117">
        <v>261</v>
      </c>
      <c r="C117">
        <v>231</v>
      </c>
      <c r="D117">
        <v>30</v>
      </c>
      <c r="E117">
        <v>8</v>
      </c>
      <c r="F117">
        <v>8</v>
      </c>
      <c r="G117" t="s">
        <v>19</v>
      </c>
      <c r="H117">
        <v>1</v>
      </c>
      <c r="I117" t="s">
        <v>19</v>
      </c>
      <c r="J117">
        <v>1</v>
      </c>
      <c r="K117">
        <v>1</v>
      </c>
      <c r="L117">
        <v>1</v>
      </c>
      <c r="M117">
        <v>0</v>
      </c>
      <c r="N117">
        <v>10</v>
      </c>
      <c r="O117">
        <v>10</v>
      </c>
      <c r="P117" t="s">
        <v>19</v>
      </c>
      <c r="Q117">
        <v>5</v>
      </c>
      <c r="R117">
        <v>5</v>
      </c>
      <c r="S117" t="s">
        <v>19</v>
      </c>
      <c r="T117">
        <v>12</v>
      </c>
      <c r="U117">
        <v>11</v>
      </c>
      <c r="V117">
        <v>1</v>
      </c>
      <c r="W117">
        <v>8</v>
      </c>
      <c r="X117">
        <v>7</v>
      </c>
      <c r="Y117">
        <v>2</v>
      </c>
      <c r="Z117">
        <v>176</v>
      </c>
      <c r="AA117">
        <v>156</v>
      </c>
      <c r="AB117">
        <v>21</v>
      </c>
      <c r="AC117">
        <v>114</v>
      </c>
      <c r="AD117">
        <v>103</v>
      </c>
      <c r="AE117">
        <v>10</v>
      </c>
      <c r="AF117">
        <v>10</v>
      </c>
      <c r="AG117">
        <v>10</v>
      </c>
      <c r="AH117">
        <v>0</v>
      </c>
      <c r="AI117">
        <v>1</v>
      </c>
      <c r="AJ117">
        <v>1</v>
      </c>
      <c r="AK117" t="s">
        <v>19</v>
      </c>
      <c r="AL117" t="s">
        <v>19</v>
      </c>
      <c r="AM117" t="s">
        <v>19</v>
      </c>
      <c r="AN117" t="s">
        <v>19</v>
      </c>
      <c r="AO117">
        <v>3</v>
      </c>
      <c r="AP117">
        <v>3</v>
      </c>
      <c r="AQ117">
        <v>0</v>
      </c>
      <c r="AR117">
        <v>1</v>
      </c>
      <c r="AS117">
        <v>1</v>
      </c>
      <c r="AT117" t="s">
        <v>19</v>
      </c>
      <c r="AU117" t="s">
        <v>19</v>
      </c>
      <c r="AV117" t="s">
        <v>19</v>
      </c>
      <c r="AW117" t="s">
        <v>19</v>
      </c>
      <c r="AX117" t="s">
        <v>19</v>
      </c>
      <c r="AY117" t="s">
        <v>19</v>
      </c>
      <c r="AZ117" t="s">
        <v>19</v>
      </c>
      <c r="BA117">
        <v>1</v>
      </c>
      <c r="BB117">
        <v>1</v>
      </c>
      <c r="BC117">
        <v>0</v>
      </c>
      <c r="BD117">
        <v>1</v>
      </c>
      <c r="BE117">
        <v>1</v>
      </c>
      <c r="BF117">
        <v>0</v>
      </c>
      <c r="BG117" t="s">
        <v>19</v>
      </c>
      <c r="BH117" t="s">
        <v>19</v>
      </c>
      <c r="BI117" t="s">
        <v>19</v>
      </c>
      <c r="BJ117">
        <v>0</v>
      </c>
      <c r="BK117" t="s">
        <v>19</v>
      </c>
      <c r="BL117">
        <v>0</v>
      </c>
      <c r="BM117" t="s">
        <v>19</v>
      </c>
      <c r="BN117" t="s">
        <v>19</v>
      </c>
      <c r="BO117" t="s">
        <v>19</v>
      </c>
      <c r="BP117">
        <v>9</v>
      </c>
      <c r="BQ117">
        <v>9</v>
      </c>
      <c r="BR117" t="s">
        <v>19</v>
      </c>
      <c r="BS117">
        <v>11</v>
      </c>
      <c r="BT117">
        <v>8</v>
      </c>
      <c r="BU117">
        <v>3</v>
      </c>
      <c r="BV117">
        <v>11</v>
      </c>
      <c r="BW117">
        <v>10</v>
      </c>
      <c r="BX117">
        <v>1</v>
      </c>
    </row>
    <row r="118" spans="1:76">
      <c r="A118" t="s">
        <v>654</v>
      </c>
      <c r="B118">
        <v>308</v>
      </c>
      <c r="C118">
        <v>272</v>
      </c>
      <c r="D118">
        <v>36</v>
      </c>
      <c r="E118">
        <v>11</v>
      </c>
      <c r="F118">
        <v>11</v>
      </c>
      <c r="G118" t="s">
        <v>19</v>
      </c>
      <c r="H118">
        <v>2</v>
      </c>
      <c r="I118">
        <v>0</v>
      </c>
      <c r="J118">
        <v>2</v>
      </c>
      <c r="K118" t="s">
        <v>19</v>
      </c>
      <c r="L118" t="s">
        <v>19</v>
      </c>
      <c r="M118" t="s">
        <v>19</v>
      </c>
      <c r="N118">
        <v>12</v>
      </c>
      <c r="O118">
        <v>11</v>
      </c>
      <c r="P118">
        <v>1</v>
      </c>
      <c r="Q118">
        <v>3</v>
      </c>
      <c r="R118">
        <v>3</v>
      </c>
      <c r="S118" t="s">
        <v>19</v>
      </c>
      <c r="T118">
        <v>14</v>
      </c>
      <c r="U118">
        <v>13</v>
      </c>
      <c r="V118">
        <v>1</v>
      </c>
      <c r="W118">
        <v>13</v>
      </c>
      <c r="X118">
        <v>11</v>
      </c>
      <c r="Y118">
        <v>2</v>
      </c>
      <c r="Z118">
        <v>198</v>
      </c>
      <c r="AA118">
        <v>178</v>
      </c>
      <c r="AB118">
        <v>21</v>
      </c>
      <c r="AC118">
        <v>106</v>
      </c>
      <c r="AD118">
        <v>103</v>
      </c>
      <c r="AE118">
        <v>3</v>
      </c>
      <c r="AF118">
        <v>11</v>
      </c>
      <c r="AG118">
        <v>11</v>
      </c>
      <c r="AH118">
        <v>1</v>
      </c>
      <c r="AI118">
        <v>2</v>
      </c>
      <c r="AJ118">
        <v>2</v>
      </c>
      <c r="AK118" t="s">
        <v>19</v>
      </c>
      <c r="AL118">
        <v>1</v>
      </c>
      <c r="AM118" t="s">
        <v>19</v>
      </c>
      <c r="AN118">
        <v>1</v>
      </c>
      <c r="AO118">
        <v>5</v>
      </c>
      <c r="AP118">
        <v>4</v>
      </c>
      <c r="AQ118">
        <v>1</v>
      </c>
      <c r="AR118">
        <v>1</v>
      </c>
      <c r="AS118">
        <v>1</v>
      </c>
      <c r="AT118">
        <v>0</v>
      </c>
      <c r="AU118">
        <v>0</v>
      </c>
      <c r="AV118">
        <v>0</v>
      </c>
      <c r="AW118">
        <v>0</v>
      </c>
      <c r="AX118">
        <v>0</v>
      </c>
      <c r="AY118" t="s">
        <v>19</v>
      </c>
      <c r="AZ118">
        <v>0</v>
      </c>
      <c r="BA118">
        <v>2</v>
      </c>
      <c r="BB118">
        <v>2</v>
      </c>
      <c r="BC118">
        <v>0</v>
      </c>
      <c r="BD118">
        <v>1</v>
      </c>
      <c r="BE118">
        <v>1</v>
      </c>
      <c r="BF118">
        <v>0</v>
      </c>
      <c r="BG118" t="s">
        <v>19</v>
      </c>
      <c r="BH118" t="s">
        <v>19</v>
      </c>
      <c r="BI118" t="s">
        <v>19</v>
      </c>
      <c r="BJ118" t="s">
        <v>19</v>
      </c>
      <c r="BK118" t="s">
        <v>19</v>
      </c>
      <c r="BL118" t="s">
        <v>19</v>
      </c>
      <c r="BM118" t="s">
        <v>19</v>
      </c>
      <c r="BN118" t="s">
        <v>19</v>
      </c>
      <c r="BO118" t="s">
        <v>19</v>
      </c>
      <c r="BP118">
        <v>11</v>
      </c>
      <c r="BQ118">
        <v>11</v>
      </c>
      <c r="BR118" t="s">
        <v>19</v>
      </c>
      <c r="BS118">
        <v>10</v>
      </c>
      <c r="BT118">
        <v>5</v>
      </c>
      <c r="BU118">
        <v>5</v>
      </c>
      <c r="BV118">
        <v>19</v>
      </c>
      <c r="BW118">
        <v>15</v>
      </c>
      <c r="BX118">
        <v>4</v>
      </c>
    </row>
    <row r="119" spans="1:76">
      <c r="A119" t="s">
        <v>653</v>
      </c>
      <c r="B119">
        <v>217</v>
      </c>
      <c r="C119">
        <v>193</v>
      </c>
      <c r="D119">
        <v>23</v>
      </c>
      <c r="E119">
        <v>6</v>
      </c>
      <c r="F119">
        <v>6</v>
      </c>
      <c r="G119" t="s">
        <v>19</v>
      </c>
      <c r="H119">
        <v>1</v>
      </c>
      <c r="I119">
        <v>0</v>
      </c>
      <c r="J119">
        <v>1</v>
      </c>
      <c r="K119" t="s">
        <v>19</v>
      </c>
      <c r="L119" t="s">
        <v>19</v>
      </c>
      <c r="M119" t="s">
        <v>19</v>
      </c>
      <c r="N119">
        <v>10</v>
      </c>
      <c r="O119">
        <v>10</v>
      </c>
      <c r="P119">
        <v>1</v>
      </c>
      <c r="Q119">
        <v>3</v>
      </c>
      <c r="R119">
        <v>3</v>
      </c>
      <c r="S119" t="s">
        <v>19</v>
      </c>
      <c r="T119">
        <v>12</v>
      </c>
      <c r="U119">
        <v>10</v>
      </c>
      <c r="V119">
        <v>2</v>
      </c>
      <c r="W119">
        <v>11</v>
      </c>
      <c r="X119">
        <v>10</v>
      </c>
      <c r="Y119">
        <v>1</v>
      </c>
      <c r="Z119">
        <v>140</v>
      </c>
      <c r="AA119">
        <v>129</v>
      </c>
      <c r="AB119">
        <v>11</v>
      </c>
      <c r="AC119">
        <v>78</v>
      </c>
      <c r="AD119">
        <v>77</v>
      </c>
      <c r="AE119">
        <v>1</v>
      </c>
      <c r="AF119">
        <v>6</v>
      </c>
      <c r="AG119">
        <v>6</v>
      </c>
      <c r="AH119" t="s">
        <v>19</v>
      </c>
      <c r="AI119">
        <v>1</v>
      </c>
      <c r="AJ119">
        <v>1</v>
      </c>
      <c r="AK119" t="s">
        <v>19</v>
      </c>
      <c r="AL119">
        <v>2</v>
      </c>
      <c r="AM119">
        <v>2</v>
      </c>
      <c r="AN119" t="s">
        <v>19</v>
      </c>
      <c r="AO119">
        <v>3</v>
      </c>
      <c r="AP119">
        <v>3</v>
      </c>
      <c r="AQ119">
        <v>0</v>
      </c>
      <c r="AR119">
        <v>0</v>
      </c>
      <c r="AS119" t="s">
        <v>19</v>
      </c>
      <c r="AT119">
        <v>0</v>
      </c>
      <c r="AU119" t="s">
        <v>19</v>
      </c>
      <c r="AV119" t="s">
        <v>19</v>
      </c>
      <c r="AW119" t="s">
        <v>19</v>
      </c>
      <c r="AX119" t="s">
        <v>19</v>
      </c>
      <c r="AY119" t="s">
        <v>19</v>
      </c>
      <c r="AZ119" t="s">
        <v>19</v>
      </c>
      <c r="BA119">
        <v>1</v>
      </c>
      <c r="BB119">
        <v>1</v>
      </c>
      <c r="BC119" t="s">
        <v>19</v>
      </c>
      <c r="BD119">
        <v>2</v>
      </c>
      <c r="BE119">
        <v>2</v>
      </c>
      <c r="BF119" t="s">
        <v>19</v>
      </c>
      <c r="BG119" t="s">
        <v>19</v>
      </c>
      <c r="BH119" t="s">
        <v>19</v>
      </c>
      <c r="BI119" t="s">
        <v>19</v>
      </c>
      <c r="BJ119" t="s">
        <v>19</v>
      </c>
      <c r="BK119" t="s">
        <v>19</v>
      </c>
      <c r="BL119" t="s">
        <v>19</v>
      </c>
      <c r="BM119" t="s">
        <v>19</v>
      </c>
      <c r="BN119" t="s">
        <v>19</v>
      </c>
      <c r="BO119" t="s">
        <v>19</v>
      </c>
      <c r="BP119">
        <v>10</v>
      </c>
      <c r="BQ119">
        <v>10</v>
      </c>
      <c r="BR119" t="s">
        <v>19</v>
      </c>
      <c r="BS119">
        <v>1</v>
      </c>
      <c r="BT119">
        <v>1</v>
      </c>
      <c r="BU119">
        <v>0</v>
      </c>
      <c r="BV119">
        <v>14</v>
      </c>
      <c r="BW119">
        <v>7</v>
      </c>
      <c r="BX119">
        <v>7</v>
      </c>
    </row>
    <row r="120" spans="1:76">
      <c r="A120" t="s">
        <v>652</v>
      </c>
      <c r="B120">
        <v>24</v>
      </c>
      <c r="C120">
        <v>16</v>
      </c>
      <c r="D120">
        <v>8</v>
      </c>
      <c r="E120">
        <v>1</v>
      </c>
      <c r="F120">
        <v>1</v>
      </c>
      <c r="G120" t="s">
        <v>19</v>
      </c>
      <c r="H120">
        <v>0</v>
      </c>
      <c r="I120" t="s">
        <v>19</v>
      </c>
      <c r="J120">
        <v>0</v>
      </c>
      <c r="K120" t="s">
        <v>19</v>
      </c>
      <c r="L120" t="s">
        <v>19</v>
      </c>
      <c r="M120" t="s">
        <v>19</v>
      </c>
      <c r="N120">
        <v>1</v>
      </c>
      <c r="O120">
        <v>1</v>
      </c>
      <c r="P120" t="s">
        <v>19</v>
      </c>
      <c r="Q120">
        <v>1</v>
      </c>
      <c r="R120">
        <v>1</v>
      </c>
      <c r="S120" t="s">
        <v>19</v>
      </c>
      <c r="T120">
        <v>1</v>
      </c>
      <c r="U120">
        <v>1</v>
      </c>
      <c r="V120" t="s">
        <v>19</v>
      </c>
      <c r="W120" t="s">
        <v>19</v>
      </c>
      <c r="X120" t="s">
        <v>19</v>
      </c>
      <c r="Y120" t="s">
        <v>19</v>
      </c>
      <c r="Z120">
        <v>12</v>
      </c>
      <c r="AA120">
        <v>9</v>
      </c>
      <c r="AB120">
        <v>3</v>
      </c>
      <c r="AC120">
        <v>6</v>
      </c>
      <c r="AD120">
        <v>6</v>
      </c>
      <c r="AE120" t="s">
        <v>19</v>
      </c>
      <c r="AF120">
        <v>1</v>
      </c>
      <c r="AG120">
        <v>1</v>
      </c>
      <c r="AH120" t="s">
        <v>19</v>
      </c>
      <c r="AI120" t="s">
        <v>19</v>
      </c>
      <c r="AJ120" t="s">
        <v>19</v>
      </c>
      <c r="AK120" t="s">
        <v>19</v>
      </c>
      <c r="AL120" t="s">
        <v>19</v>
      </c>
      <c r="AM120" t="s">
        <v>19</v>
      </c>
      <c r="AN120" t="s">
        <v>19</v>
      </c>
      <c r="AO120">
        <v>1</v>
      </c>
      <c r="AP120">
        <v>1</v>
      </c>
      <c r="AQ120" t="s">
        <v>19</v>
      </c>
      <c r="AR120">
        <v>1</v>
      </c>
      <c r="AS120">
        <v>1</v>
      </c>
      <c r="AT120" t="s">
        <v>19</v>
      </c>
      <c r="AU120" t="s">
        <v>19</v>
      </c>
      <c r="AV120" t="s">
        <v>19</v>
      </c>
      <c r="AW120" t="s">
        <v>19</v>
      </c>
      <c r="AX120" t="s">
        <v>19</v>
      </c>
      <c r="AY120" t="s">
        <v>19</v>
      </c>
      <c r="AZ120" t="s">
        <v>19</v>
      </c>
      <c r="BA120" t="s">
        <v>19</v>
      </c>
      <c r="BB120" t="s">
        <v>19</v>
      </c>
      <c r="BC120" t="s">
        <v>19</v>
      </c>
      <c r="BD120" t="s">
        <v>19</v>
      </c>
      <c r="BE120" t="s">
        <v>19</v>
      </c>
      <c r="BF120" t="s">
        <v>19</v>
      </c>
      <c r="BG120" t="s">
        <v>19</v>
      </c>
      <c r="BH120" t="s">
        <v>19</v>
      </c>
      <c r="BI120" t="s">
        <v>19</v>
      </c>
      <c r="BJ120" t="s">
        <v>19</v>
      </c>
      <c r="BK120" t="s">
        <v>19</v>
      </c>
      <c r="BL120" t="s">
        <v>19</v>
      </c>
      <c r="BM120" t="s">
        <v>19</v>
      </c>
      <c r="BN120" t="s">
        <v>19</v>
      </c>
      <c r="BO120" t="s">
        <v>19</v>
      </c>
      <c r="BP120">
        <v>1</v>
      </c>
      <c r="BQ120">
        <v>1</v>
      </c>
      <c r="BR120" t="s">
        <v>19</v>
      </c>
      <c r="BS120">
        <v>7</v>
      </c>
      <c r="BT120">
        <v>2</v>
      </c>
      <c r="BU120">
        <v>5</v>
      </c>
      <c r="BV120">
        <v>1</v>
      </c>
      <c r="BW120">
        <v>1</v>
      </c>
      <c r="BX120" t="s">
        <v>19</v>
      </c>
    </row>
    <row r="121" spans="1:76">
      <c r="A121" t="s">
        <v>651</v>
      </c>
      <c r="B121">
        <v>166</v>
      </c>
      <c r="C121">
        <v>154</v>
      </c>
      <c r="D121">
        <v>12</v>
      </c>
      <c r="E121">
        <v>5</v>
      </c>
      <c r="F121">
        <v>5</v>
      </c>
      <c r="G121" t="s">
        <v>19</v>
      </c>
      <c r="H121">
        <v>1</v>
      </c>
      <c r="I121" t="s">
        <v>19</v>
      </c>
      <c r="J121">
        <v>1</v>
      </c>
      <c r="K121" t="s">
        <v>19</v>
      </c>
      <c r="L121" t="s">
        <v>19</v>
      </c>
      <c r="M121" t="s">
        <v>19</v>
      </c>
      <c r="N121">
        <v>6</v>
      </c>
      <c r="O121">
        <v>6</v>
      </c>
      <c r="P121" t="s">
        <v>19</v>
      </c>
      <c r="Q121">
        <v>2</v>
      </c>
      <c r="R121">
        <v>2</v>
      </c>
      <c r="S121" t="s">
        <v>19</v>
      </c>
      <c r="T121">
        <v>5</v>
      </c>
      <c r="U121">
        <v>4</v>
      </c>
      <c r="V121">
        <v>1</v>
      </c>
      <c r="W121">
        <v>9</v>
      </c>
      <c r="X121">
        <v>8</v>
      </c>
      <c r="Y121">
        <v>1</v>
      </c>
      <c r="Z121">
        <v>97</v>
      </c>
      <c r="AA121">
        <v>89</v>
      </c>
      <c r="AB121">
        <v>8</v>
      </c>
      <c r="AC121">
        <v>64</v>
      </c>
      <c r="AD121">
        <v>62</v>
      </c>
      <c r="AE121">
        <v>2</v>
      </c>
      <c r="AF121">
        <v>4</v>
      </c>
      <c r="AG121">
        <v>4</v>
      </c>
      <c r="AH121">
        <v>0</v>
      </c>
      <c r="AI121">
        <v>1</v>
      </c>
      <c r="AJ121">
        <v>1</v>
      </c>
      <c r="AK121" t="s">
        <v>19</v>
      </c>
      <c r="AL121" t="s">
        <v>19</v>
      </c>
      <c r="AM121" t="s">
        <v>19</v>
      </c>
      <c r="AN121" t="s">
        <v>19</v>
      </c>
      <c r="AO121">
        <v>3</v>
      </c>
      <c r="AP121">
        <v>3</v>
      </c>
      <c r="AQ121" t="s">
        <v>19</v>
      </c>
      <c r="AR121">
        <v>1</v>
      </c>
      <c r="AS121">
        <v>1</v>
      </c>
      <c r="AT121" t="s">
        <v>19</v>
      </c>
      <c r="AU121">
        <v>0</v>
      </c>
      <c r="AV121">
        <v>0</v>
      </c>
      <c r="AW121" t="s">
        <v>19</v>
      </c>
      <c r="AX121" t="s">
        <v>19</v>
      </c>
      <c r="AY121" t="s">
        <v>19</v>
      </c>
      <c r="AZ121" t="s">
        <v>19</v>
      </c>
      <c r="BA121" t="s">
        <v>19</v>
      </c>
      <c r="BB121" t="s">
        <v>19</v>
      </c>
      <c r="BC121" t="s">
        <v>19</v>
      </c>
      <c r="BD121">
        <v>1</v>
      </c>
      <c r="BE121">
        <v>1</v>
      </c>
      <c r="BF121" t="s">
        <v>19</v>
      </c>
      <c r="BG121" t="s">
        <v>19</v>
      </c>
      <c r="BH121" t="s">
        <v>19</v>
      </c>
      <c r="BI121" t="s">
        <v>19</v>
      </c>
      <c r="BJ121">
        <v>1</v>
      </c>
      <c r="BK121">
        <v>1</v>
      </c>
      <c r="BL121" t="s">
        <v>19</v>
      </c>
      <c r="BM121" t="s">
        <v>19</v>
      </c>
      <c r="BN121" t="s">
        <v>19</v>
      </c>
      <c r="BO121" t="s">
        <v>19</v>
      </c>
      <c r="BP121">
        <v>6</v>
      </c>
      <c r="BQ121">
        <v>6</v>
      </c>
      <c r="BR121" t="s">
        <v>19</v>
      </c>
      <c r="BS121">
        <v>16</v>
      </c>
      <c r="BT121">
        <v>16</v>
      </c>
      <c r="BU121">
        <v>0</v>
      </c>
      <c r="BV121">
        <v>14</v>
      </c>
      <c r="BW121">
        <v>13</v>
      </c>
      <c r="BX121">
        <v>1</v>
      </c>
    </row>
    <row r="122" spans="1:76">
      <c r="A122" t="s">
        <v>650</v>
      </c>
      <c r="B122" t="s">
        <v>19</v>
      </c>
      <c r="C122" t="s">
        <v>19</v>
      </c>
      <c r="D122" t="s">
        <v>19</v>
      </c>
      <c r="E122" t="s">
        <v>19</v>
      </c>
      <c r="F122" t="s">
        <v>19</v>
      </c>
      <c r="G122" t="s">
        <v>19</v>
      </c>
      <c r="H122" t="s">
        <v>19</v>
      </c>
      <c r="I122" t="s">
        <v>19</v>
      </c>
      <c r="J122" t="s">
        <v>19</v>
      </c>
      <c r="K122" t="s">
        <v>19</v>
      </c>
      <c r="L122" t="s">
        <v>19</v>
      </c>
      <c r="M122" t="s">
        <v>19</v>
      </c>
      <c r="N122" t="s">
        <v>19</v>
      </c>
      <c r="O122" t="s">
        <v>19</v>
      </c>
      <c r="P122" t="s">
        <v>19</v>
      </c>
      <c r="Q122" t="s">
        <v>19</v>
      </c>
      <c r="R122" t="s">
        <v>19</v>
      </c>
      <c r="S122" t="s">
        <v>19</v>
      </c>
      <c r="T122" t="s">
        <v>19</v>
      </c>
      <c r="U122" t="s">
        <v>19</v>
      </c>
      <c r="V122" t="s">
        <v>19</v>
      </c>
      <c r="W122" t="s">
        <v>19</v>
      </c>
      <c r="X122" t="s">
        <v>19</v>
      </c>
      <c r="Y122" t="s">
        <v>19</v>
      </c>
      <c r="Z122" t="s">
        <v>19</v>
      </c>
      <c r="AA122" t="s">
        <v>19</v>
      </c>
      <c r="AB122" t="s">
        <v>19</v>
      </c>
      <c r="AC122" t="s">
        <v>19</v>
      </c>
      <c r="AD122" t="s">
        <v>19</v>
      </c>
      <c r="AE122" t="s">
        <v>19</v>
      </c>
      <c r="AF122" t="s">
        <v>19</v>
      </c>
      <c r="AG122" t="s">
        <v>19</v>
      </c>
      <c r="AH122" t="s">
        <v>19</v>
      </c>
      <c r="AI122" t="s">
        <v>19</v>
      </c>
      <c r="AJ122" t="s">
        <v>19</v>
      </c>
      <c r="AK122" t="s">
        <v>19</v>
      </c>
      <c r="AL122" t="s">
        <v>19</v>
      </c>
      <c r="AM122" t="s">
        <v>19</v>
      </c>
      <c r="AN122" t="s">
        <v>19</v>
      </c>
      <c r="AO122" t="s">
        <v>19</v>
      </c>
      <c r="AP122" t="s">
        <v>19</v>
      </c>
      <c r="AQ122" t="s">
        <v>19</v>
      </c>
      <c r="AR122" t="s">
        <v>19</v>
      </c>
      <c r="AS122" t="s">
        <v>19</v>
      </c>
      <c r="AT122" t="s">
        <v>19</v>
      </c>
      <c r="AU122" t="s">
        <v>19</v>
      </c>
      <c r="AV122" t="s">
        <v>19</v>
      </c>
      <c r="AW122" t="s">
        <v>19</v>
      </c>
      <c r="AX122" t="s">
        <v>19</v>
      </c>
      <c r="AY122" t="s">
        <v>19</v>
      </c>
      <c r="AZ122" t="s">
        <v>19</v>
      </c>
      <c r="BA122" t="s">
        <v>19</v>
      </c>
      <c r="BB122" t="s">
        <v>19</v>
      </c>
      <c r="BC122" t="s">
        <v>19</v>
      </c>
      <c r="BD122" t="s">
        <v>19</v>
      </c>
      <c r="BE122" t="s">
        <v>19</v>
      </c>
      <c r="BF122" t="s">
        <v>19</v>
      </c>
      <c r="BG122" t="s">
        <v>19</v>
      </c>
      <c r="BH122" t="s">
        <v>19</v>
      </c>
      <c r="BI122" t="s">
        <v>19</v>
      </c>
      <c r="BJ122" t="s">
        <v>19</v>
      </c>
      <c r="BK122" t="s">
        <v>19</v>
      </c>
      <c r="BL122" t="s">
        <v>19</v>
      </c>
      <c r="BM122" t="s">
        <v>19</v>
      </c>
      <c r="BN122" t="s">
        <v>19</v>
      </c>
      <c r="BO122" t="s">
        <v>19</v>
      </c>
      <c r="BP122" t="s">
        <v>19</v>
      </c>
      <c r="BQ122" t="s">
        <v>19</v>
      </c>
      <c r="BR122" t="s">
        <v>19</v>
      </c>
      <c r="BS122" t="s">
        <v>19</v>
      </c>
      <c r="BT122" t="s">
        <v>19</v>
      </c>
      <c r="BU122" t="s">
        <v>19</v>
      </c>
      <c r="BV122" t="s">
        <v>19</v>
      </c>
      <c r="BW122" t="s">
        <v>19</v>
      </c>
      <c r="BX122" t="s">
        <v>19</v>
      </c>
    </row>
  </sheetData>
  <phoneticPr fontId="40"/>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8" tint="-0.499984740745262"/>
  </sheetPr>
  <dimension ref="A1:BX122"/>
  <sheetViews>
    <sheetView topLeftCell="N1" zoomScale="90" zoomScaleNormal="90" workbookViewId="0">
      <selection activeCell="F60" sqref="F60"/>
    </sheetView>
  </sheetViews>
  <sheetFormatPr defaultRowHeight="13.5"/>
  <sheetData>
    <row r="1" spans="1:76">
      <c r="A1" t="s">
        <v>788</v>
      </c>
      <c r="B1" t="s">
        <v>787</v>
      </c>
      <c r="C1" s="271">
        <v>42278</v>
      </c>
    </row>
    <row r="2" spans="1:76">
      <c r="A2" t="s">
        <v>786</v>
      </c>
      <c r="B2" t="s">
        <v>812</v>
      </c>
    </row>
    <row r="3" spans="1:76">
      <c r="A3" t="s">
        <v>784</v>
      </c>
    </row>
    <row r="4" spans="1:76">
      <c r="A4" t="s">
        <v>783</v>
      </c>
    </row>
    <row r="5" spans="1:76">
      <c r="B5" t="s">
        <v>123</v>
      </c>
      <c r="E5" t="s">
        <v>811</v>
      </c>
      <c r="H5" t="s">
        <v>782</v>
      </c>
      <c r="K5" t="s">
        <v>781</v>
      </c>
      <c r="N5" t="s">
        <v>810</v>
      </c>
      <c r="T5" t="s">
        <v>779</v>
      </c>
      <c r="W5" t="s">
        <v>778</v>
      </c>
      <c r="Z5" t="s">
        <v>777</v>
      </c>
      <c r="AF5" t="s">
        <v>775</v>
      </c>
      <c r="AI5" t="s">
        <v>774</v>
      </c>
      <c r="AL5" t="s">
        <v>769</v>
      </c>
      <c r="AO5" t="s">
        <v>809</v>
      </c>
      <c r="BM5" t="s">
        <v>808</v>
      </c>
      <c r="BP5" t="s">
        <v>776</v>
      </c>
      <c r="BS5" t="s">
        <v>807</v>
      </c>
      <c r="BV5" t="s">
        <v>792</v>
      </c>
    </row>
    <row r="6" spans="1:76">
      <c r="B6" t="s">
        <v>123</v>
      </c>
      <c r="C6" t="s">
        <v>766</v>
      </c>
      <c r="D6" t="s">
        <v>765</v>
      </c>
      <c r="E6" t="s">
        <v>123</v>
      </c>
      <c r="F6" t="s">
        <v>766</v>
      </c>
      <c r="G6" t="s">
        <v>765</v>
      </c>
      <c r="H6" t="s">
        <v>123</v>
      </c>
      <c r="I6" t="s">
        <v>766</v>
      </c>
      <c r="J6" t="s">
        <v>765</v>
      </c>
      <c r="K6" t="s">
        <v>123</v>
      </c>
      <c r="L6" t="s">
        <v>766</v>
      </c>
      <c r="M6" t="s">
        <v>765</v>
      </c>
      <c r="N6" t="s">
        <v>123</v>
      </c>
      <c r="Q6" t="s">
        <v>791</v>
      </c>
      <c r="T6" t="s">
        <v>123</v>
      </c>
      <c r="U6" t="s">
        <v>766</v>
      </c>
      <c r="V6" t="s">
        <v>765</v>
      </c>
      <c r="W6" t="s">
        <v>123</v>
      </c>
      <c r="X6" t="s">
        <v>766</v>
      </c>
      <c r="Y6" t="s">
        <v>765</v>
      </c>
      <c r="Z6" t="s">
        <v>123</v>
      </c>
      <c r="AC6" t="s">
        <v>767</v>
      </c>
      <c r="AF6" t="s">
        <v>123</v>
      </c>
      <c r="AG6" t="s">
        <v>766</v>
      </c>
      <c r="AH6" t="s">
        <v>765</v>
      </c>
      <c r="AI6" t="s">
        <v>123</v>
      </c>
      <c r="AJ6" t="s">
        <v>766</v>
      </c>
      <c r="AK6" t="s">
        <v>765</v>
      </c>
      <c r="AL6" t="s">
        <v>123</v>
      </c>
      <c r="AM6" t="s">
        <v>766</v>
      </c>
      <c r="AN6" t="s">
        <v>765</v>
      </c>
      <c r="AO6" t="s">
        <v>123</v>
      </c>
      <c r="AR6" t="s">
        <v>806</v>
      </c>
      <c r="AU6" t="s">
        <v>805</v>
      </c>
      <c r="AX6" t="s">
        <v>804</v>
      </c>
      <c r="BA6" t="s">
        <v>803</v>
      </c>
      <c r="BD6" t="s">
        <v>802</v>
      </c>
      <c r="BG6" t="s">
        <v>801</v>
      </c>
      <c r="BJ6" t="s">
        <v>800</v>
      </c>
      <c r="BM6" t="s">
        <v>123</v>
      </c>
      <c r="BN6" t="s">
        <v>766</v>
      </c>
      <c r="BO6" t="s">
        <v>765</v>
      </c>
      <c r="BP6" t="s">
        <v>123</v>
      </c>
      <c r="BQ6" t="s">
        <v>766</v>
      </c>
      <c r="BR6" t="s">
        <v>765</v>
      </c>
      <c r="BS6" t="s">
        <v>123</v>
      </c>
      <c r="BT6" t="s">
        <v>766</v>
      </c>
      <c r="BU6" t="s">
        <v>765</v>
      </c>
      <c r="BV6" t="s">
        <v>123</v>
      </c>
      <c r="BW6" t="s">
        <v>766</v>
      </c>
      <c r="BX6" t="s">
        <v>765</v>
      </c>
    </row>
    <row r="7" spans="1:76">
      <c r="N7" t="s">
        <v>123</v>
      </c>
      <c r="O7" t="s">
        <v>766</v>
      </c>
      <c r="P7" t="s">
        <v>765</v>
      </c>
      <c r="Q7" t="s">
        <v>123</v>
      </c>
      <c r="R7" t="s">
        <v>766</v>
      </c>
      <c r="S7" t="s">
        <v>765</v>
      </c>
      <c r="Z7" t="s">
        <v>123</v>
      </c>
      <c r="AA7" t="s">
        <v>766</v>
      </c>
      <c r="AB7" t="s">
        <v>765</v>
      </c>
      <c r="AC7" t="s">
        <v>123</v>
      </c>
      <c r="AD7" t="s">
        <v>766</v>
      </c>
      <c r="AE7" t="s">
        <v>765</v>
      </c>
      <c r="AO7" t="s">
        <v>123</v>
      </c>
      <c r="AP7" t="s">
        <v>766</v>
      </c>
      <c r="AQ7" t="s">
        <v>765</v>
      </c>
      <c r="AR7" t="s">
        <v>123</v>
      </c>
      <c r="AS7" t="s">
        <v>766</v>
      </c>
      <c r="AT7" t="s">
        <v>765</v>
      </c>
      <c r="AU7" t="s">
        <v>123</v>
      </c>
      <c r="AV7" t="s">
        <v>766</v>
      </c>
      <c r="AW7" t="s">
        <v>765</v>
      </c>
      <c r="AX7" t="s">
        <v>123</v>
      </c>
      <c r="AY7" t="s">
        <v>766</v>
      </c>
      <c r="AZ7" t="s">
        <v>765</v>
      </c>
      <c r="BA7" t="s">
        <v>123</v>
      </c>
      <c r="BB7" t="s">
        <v>766</v>
      </c>
      <c r="BC7" t="s">
        <v>765</v>
      </c>
      <c r="BD7" t="s">
        <v>123</v>
      </c>
      <c r="BE7" t="s">
        <v>766</v>
      </c>
      <c r="BF7" t="s">
        <v>765</v>
      </c>
      <c r="BG7" t="s">
        <v>123</v>
      </c>
      <c r="BH7" t="s">
        <v>766</v>
      </c>
      <c r="BI7" t="s">
        <v>765</v>
      </c>
      <c r="BJ7" t="s">
        <v>123</v>
      </c>
      <c r="BK7" t="s">
        <v>766</v>
      </c>
      <c r="BL7" t="s">
        <v>765</v>
      </c>
    </row>
    <row r="8" spans="1:76">
      <c r="A8" t="s">
        <v>764</v>
      </c>
      <c r="B8">
        <v>313363</v>
      </c>
      <c r="C8">
        <v>266522</v>
      </c>
      <c r="D8">
        <v>46840</v>
      </c>
      <c r="E8">
        <v>5348</v>
      </c>
      <c r="F8">
        <v>5341</v>
      </c>
      <c r="G8">
        <v>7</v>
      </c>
      <c r="H8">
        <v>1450</v>
      </c>
      <c r="I8">
        <v>216</v>
      </c>
      <c r="J8">
        <v>1233</v>
      </c>
      <c r="K8">
        <v>83</v>
      </c>
      <c r="L8">
        <v>8</v>
      </c>
      <c r="M8">
        <v>75</v>
      </c>
      <c r="N8">
        <v>9180</v>
      </c>
      <c r="O8">
        <v>9058</v>
      </c>
      <c r="P8">
        <v>122</v>
      </c>
      <c r="Q8">
        <v>2710</v>
      </c>
      <c r="R8">
        <v>2674</v>
      </c>
      <c r="S8">
        <v>37</v>
      </c>
      <c r="T8">
        <v>14978</v>
      </c>
      <c r="U8">
        <v>11944</v>
      </c>
      <c r="V8">
        <v>3035</v>
      </c>
      <c r="W8">
        <v>12278</v>
      </c>
      <c r="X8">
        <v>9947</v>
      </c>
      <c r="Y8">
        <v>2331</v>
      </c>
      <c r="Z8" s="431">
        <v>209460</v>
      </c>
      <c r="AA8">
        <v>182372</v>
      </c>
      <c r="AB8">
        <v>27089</v>
      </c>
      <c r="AC8" s="1060">
        <v>120821</v>
      </c>
      <c r="AD8">
        <v>112429</v>
      </c>
      <c r="AE8">
        <v>8392</v>
      </c>
      <c r="AF8">
        <v>6138</v>
      </c>
      <c r="AG8">
        <v>6049</v>
      </c>
      <c r="AH8">
        <v>89</v>
      </c>
      <c r="AI8">
        <v>1720</v>
      </c>
      <c r="AJ8">
        <v>1662</v>
      </c>
      <c r="AK8">
        <v>58</v>
      </c>
      <c r="AL8">
        <v>243</v>
      </c>
      <c r="AM8">
        <v>143</v>
      </c>
      <c r="AN8">
        <v>100</v>
      </c>
      <c r="AO8">
        <v>5219</v>
      </c>
      <c r="AP8">
        <v>4685</v>
      </c>
      <c r="AQ8">
        <v>534</v>
      </c>
      <c r="AR8">
        <v>840</v>
      </c>
      <c r="AS8">
        <v>712</v>
      </c>
      <c r="AT8">
        <v>128</v>
      </c>
      <c r="AU8">
        <v>600</v>
      </c>
      <c r="AV8">
        <v>534</v>
      </c>
      <c r="AW8">
        <v>66</v>
      </c>
      <c r="AX8">
        <v>96</v>
      </c>
      <c r="AY8">
        <v>83</v>
      </c>
      <c r="AZ8">
        <v>14</v>
      </c>
      <c r="BA8">
        <v>1276</v>
      </c>
      <c r="BB8">
        <v>1131</v>
      </c>
      <c r="BC8">
        <v>145</v>
      </c>
      <c r="BD8">
        <v>1500</v>
      </c>
      <c r="BE8">
        <v>1377</v>
      </c>
      <c r="BF8">
        <v>123</v>
      </c>
      <c r="BG8">
        <v>396</v>
      </c>
      <c r="BH8">
        <v>381</v>
      </c>
      <c r="BI8">
        <v>15</v>
      </c>
      <c r="BJ8">
        <v>511</v>
      </c>
      <c r="BK8">
        <v>467</v>
      </c>
      <c r="BL8">
        <v>44</v>
      </c>
      <c r="BM8">
        <v>51</v>
      </c>
      <c r="BN8">
        <v>45</v>
      </c>
      <c r="BO8">
        <v>7</v>
      </c>
      <c r="BP8">
        <v>8347</v>
      </c>
      <c r="BQ8">
        <v>8159</v>
      </c>
      <c r="BR8">
        <v>188</v>
      </c>
      <c r="BS8">
        <v>13957</v>
      </c>
      <c r="BT8">
        <v>10544</v>
      </c>
      <c r="BU8">
        <v>3413</v>
      </c>
      <c r="BV8">
        <v>24913</v>
      </c>
      <c r="BW8">
        <v>16352</v>
      </c>
      <c r="BX8">
        <v>8561</v>
      </c>
    </row>
    <row r="9" spans="1:76">
      <c r="A9" t="s">
        <v>763</v>
      </c>
      <c r="B9">
        <v>14512</v>
      </c>
      <c r="C9">
        <v>12945</v>
      </c>
      <c r="D9">
        <v>1567</v>
      </c>
      <c r="E9">
        <v>238</v>
      </c>
      <c r="F9">
        <v>238</v>
      </c>
      <c r="G9">
        <v>1</v>
      </c>
      <c r="H9">
        <v>53</v>
      </c>
      <c r="I9">
        <v>3</v>
      </c>
      <c r="J9">
        <v>50</v>
      </c>
      <c r="K9">
        <v>2</v>
      </c>
      <c r="L9">
        <v>1</v>
      </c>
      <c r="M9">
        <v>1</v>
      </c>
      <c r="N9">
        <v>455</v>
      </c>
      <c r="O9">
        <v>454</v>
      </c>
      <c r="P9">
        <v>2</v>
      </c>
      <c r="Q9">
        <v>150</v>
      </c>
      <c r="R9">
        <v>149</v>
      </c>
      <c r="S9">
        <v>2</v>
      </c>
      <c r="T9">
        <v>564</v>
      </c>
      <c r="U9">
        <v>497</v>
      </c>
      <c r="V9">
        <v>67</v>
      </c>
      <c r="W9">
        <v>600</v>
      </c>
      <c r="X9">
        <v>532</v>
      </c>
      <c r="Y9">
        <v>68</v>
      </c>
      <c r="Z9">
        <v>9854</v>
      </c>
      <c r="AA9">
        <v>8944</v>
      </c>
      <c r="AB9">
        <v>909</v>
      </c>
      <c r="AC9">
        <v>6390</v>
      </c>
      <c r="AD9">
        <v>6094</v>
      </c>
      <c r="AE9">
        <v>296</v>
      </c>
      <c r="AF9">
        <v>255</v>
      </c>
      <c r="AG9">
        <v>252</v>
      </c>
      <c r="AH9">
        <v>3</v>
      </c>
      <c r="AI9">
        <v>69</v>
      </c>
      <c r="AJ9">
        <v>67</v>
      </c>
      <c r="AK9">
        <v>2</v>
      </c>
      <c r="AL9">
        <v>4</v>
      </c>
      <c r="AM9">
        <v>1</v>
      </c>
      <c r="AN9">
        <v>3</v>
      </c>
      <c r="AO9">
        <v>218</v>
      </c>
      <c r="AP9">
        <v>204</v>
      </c>
      <c r="AQ9">
        <v>14</v>
      </c>
      <c r="AR9">
        <v>22</v>
      </c>
      <c r="AS9">
        <v>21</v>
      </c>
      <c r="AT9">
        <v>1</v>
      </c>
      <c r="AU9">
        <v>25</v>
      </c>
      <c r="AV9">
        <v>22</v>
      </c>
      <c r="AW9">
        <v>3</v>
      </c>
      <c r="AX9">
        <v>5</v>
      </c>
      <c r="AY9">
        <v>5</v>
      </c>
      <c r="AZ9">
        <v>0</v>
      </c>
      <c r="BA9">
        <v>52</v>
      </c>
      <c r="BB9">
        <v>49</v>
      </c>
      <c r="BC9">
        <v>3</v>
      </c>
      <c r="BD9">
        <v>77</v>
      </c>
      <c r="BE9">
        <v>71</v>
      </c>
      <c r="BF9">
        <v>6</v>
      </c>
      <c r="BG9">
        <v>25</v>
      </c>
      <c r="BH9">
        <v>25</v>
      </c>
      <c r="BI9">
        <v>0</v>
      </c>
      <c r="BJ9">
        <v>12</v>
      </c>
      <c r="BK9">
        <v>12</v>
      </c>
      <c r="BL9">
        <v>0</v>
      </c>
      <c r="BM9">
        <v>3</v>
      </c>
      <c r="BN9">
        <v>3</v>
      </c>
      <c r="BO9" t="s">
        <v>19</v>
      </c>
      <c r="BP9">
        <v>376</v>
      </c>
      <c r="BQ9">
        <v>370</v>
      </c>
      <c r="BR9">
        <v>6</v>
      </c>
      <c r="BS9">
        <v>602</v>
      </c>
      <c r="BT9">
        <v>472</v>
      </c>
      <c r="BU9">
        <v>131</v>
      </c>
      <c r="BV9">
        <v>1218</v>
      </c>
      <c r="BW9">
        <v>907</v>
      </c>
      <c r="BX9">
        <v>311</v>
      </c>
    </row>
    <row r="10" spans="1:76">
      <c r="A10" t="s">
        <v>762</v>
      </c>
      <c r="B10">
        <v>3841</v>
      </c>
      <c r="C10">
        <v>3537</v>
      </c>
      <c r="D10">
        <v>303</v>
      </c>
      <c r="E10">
        <v>69</v>
      </c>
      <c r="F10">
        <v>69</v>
      </c>
      <c r="G10" t="s">
        <v>19</v>
      </c>
      <c r="H10">
        <v>17</v>
      </c>
      <c r="I10">
        <v>1</v>
      </c>
      <c r="J10">
        <v>16</v>
      </c>
      <c r="K10">
        <v>1</v>
      </c>
      <c r="L10" t="s">
        <v>19</v>
      </c>
      <c r="M10">
        <v>1</v>
      </c>
      <c r="N10">
        <v>103</v>
      </c>
      <c r="O10">
        <v>101</v>
      </c>
      <c r="P10">
        <v>1</v>
      </c>
      <c r="Q10">
        <v>28</v>
      </c>
      <c r="R10">
        <v>28</v>
      </c>
      <c r="S10" t="s">
        <v>19</v>
      </c>
      <c r="T10">
        <v>160</v>
      </c>
      <c r="U10">
        <v>145</v>
      </c>
      <c r="V10">
        <v>15</v>
      </c>
      <c r="W10">
        <v>194</v>
      </c>
      <c r="X10">
        <v>181</v>
      </c>
      <c r="Y10">
        <v>13</v>
      </c>
      <c r="Z10">
        <v>2271</v>
      </c>
      <c r="AA10">
        <v>2146</v>
      </c>
      <c r="AB10">
        <v>125</v>
      </c>
      <c r="AC10">
        <v>1471</v>
      </c>
      <c r="AD10">
        <v>1427</v>
      </c>
      <c r="AE10">
        <v>44</v>
      </c>
      <c r="AF10">
        <v>55</v>
      </c>
      <c r="AG10">
        <v>55</v>
      </c>
      <c r="AH10">
        <v>1</v>
      </c>
      <c r="AI10">
        <v>59</v>
      </c>
      <c r="AJ10">
        <v>59</v>
      </c>
      <c r="AK10">
        <v>0</v>
      </c>
      <c r="AL10">
        <v>2</v>
      </c>
      <c r="AM10">
        <v>2</v>
      </c>
      <c r="AN10" t="s">
        <v>19</v>
      </c>
      <c r="AO10">
        <v>73</v>
      </c>
      <c r="AP10">
        <v>65</v>
      </c>
      <c r="AQ10">
        <v>8</v>
      </c>
      <c r="AR10">
        <v>4</v>
      </c>
      <c r="AS10">
        <v>2</v>
      </c>
      <c r="AT10">
        <v>2</v>
      </c>
      <c r="AU10">
        <v>6</v>
      </c>
      <c r="AV10">
        <v>5</v>
      </c>
      <c r="AW10">
        <v>1</v>
      </c>
      <c r="AX10">
        <v>1</v>
      </c>
      <c r="AY10">
        <v>1</v>
      </c>
      <c r="AZ10" t="s">
        <v>19</v>
      </c>
      <c r="BA10">
        <v>20</v>
      </c>
      <c r="BB10">
        <v>19</v>
      </c>
      <c r="BC10">
        <v>1</v>
      </c>
      <c r="BD10">
        <v>33</v>
      </c>
      <c r="BE10">
        <v>30</v>
      </c>
      <c r="BF10">
        <v>3</v>
      </c>
      <c r="BG10">
        <v>5</v>
      </c>
      <c r="BH10">
        <v>4</v>
      </c>
      <c r="BI10">
        <v>1</v>
      </c>
      <c r="BJ10">
        <v>5</v>
      </c>
      <c r="BK10">
        <v>5</v>
      </c>
      <c r="BL10">
        <v>0</v>
      </c>
      <c r="BM10" t="s">
        <v>19</v>
      </c>
      <c r="BN10" t="s">
        <v>19</v>
      </c>
      <c r="BO10" t="s">
        <v>19</v>
      </c>
      <c r="BP10">
        <v>107</v>
      </c>
      <c r="BQ10">
        <v>106</v>
      </c>
      <c r="BR10">
        <v>1</v>
      </c>
      <c r="BS10">
        <v>322</v>
      </c>
      <c r="BT10">
        <v>282</v>
      </c>
      <c r="BU10">
        <v>40</v>
      </c>
      <c r="BV10">
        <v>408</v>
      </c>
      <c r="BW10">
        <v>326</v>
      </c>
      <c r="BX10">
        <v>83</v>
      </c>
    </row>
    <row r="11" spans="1:76">
      <c r="A11" t="s">
        <v>761</v>
      </c>
      <c r="B11">
        <v>4590</v>
      </c>
      <c r="C11">
        <v>4302</v>
      </c>
      <c r="D11">
        <v>288</v>
      </c>
      <c r="E11">
        <v>83</v>
      </c>
      <c r="F11">
        <v>83</v>
      </c>
      <c r="G11" t="s">
        <v>19</v>
      </c>
      <c r="H11">
        <v>19</v>
      </c>
      <c r="I11">
        <v>1</v>
      </c>
      <c r="J11">
        <v>18</v>
      </c>
      <c r="K11">
        <v>3</v>
      </c>
      <c r="L11" t="s">
        <v>19</v>
      </c>
      <c r="M11">
        <v>3</v>
      </c>
      <c r="N11">
        <v>138</v>
      </c>
      <c r="O11">
        <v>137</v>
      </c>
      <c r="P11">
        <v>1</v>
      </c>
      <c r="Q11">
        <v>40</v>
      </c>
      <c r="R11">
        <v>40</v>
      </c>
      <c r="S11" t="s">
        <v>19</v>
      </c>
      <c r="T11">
        <v>243</v>
      </c>
      <c r="U11">
        <v>226</v>
      </c>
      <c r="V11">
        <v>17</v>
      </c>
      <c r="W11">
        <v>132</v>
      </c>
      <c r="X11">
        <v>122</v>
      </c>
      <c r="Y11">
        <v>10</v>
      </c>
      <c r="Z11">
        <v>2933</v>
      </c>
      <c r="AA11">
        <v>2812</v>
      </c>
      <c r="AB11">
        <v>121</v>
      </c>
      <c r="AC11">
        <v>1900</v>
      </c>
      <c r="AD11">
        <v>1873</v>
      </c>
      <c r="AE11">
        <v>27</v>
      </c>
      <c r="AF11">
        <v>63</v>
      </c>
      <c r="AG11">
        <v>63</v>
      </c>
      <c r="AH11" t="s">
        <v>19</v>
      </c>
      <c r="AI11">
        <v>49</v>
      </c>
      <c r="AJ11">
        <v>49</v>
      </c>
      <c r="AK11" t="s">
        <v>19</v>
      </c>
      <c r="AL11">
        <v>2</v>
      </c>
      <c r="AM11">
        <v>1</v>
      </c>
      <c r="AN11">
        <v>1</v>
      </c>
      <c r="AO11">
        <v>80</v>
      </c>
      <c r="AP11">
        <v>76</v>
      </c>
      <c r="AQ11">
        <v>4</v>
      </c>
      <c r="AR11">
        <v>6</v>
      </c>
      <c r="AS11">
        <v>5</v>
      </c>
      <c r="AT11">
        <v>0</v>
      </c>
      <c r="AU11">
        <v>7</v>
      </c>
      <c r="AV11">
        <v>6</v>
      </c>
      <c r="AW11">
        <v>0</v>
      </c>
      <c r="AX11" t="s">
        <v>19</v>
      </c>
      <c r="AY11" t="s">
        <v>19</v>
      </c>
      <c r="AZ11" t="s">
        <v>19</v>
      </c>
      <c r="BA11">
        <v>37</v>
      </c>
      <c r="BB11">
        <v>36</v>
      </c>
      <c r="BC11">
        <v>2</v>
      </c>
      <c r="BD11">
        <v>21</v>
      </c>
      <c r="BE11">
        <v>20</v>
      </c>
      <c r="BF11">
        <v>1</v>
      </c>
      <c r="BG11">
        <v>5</v>
      </c>
      <c r="BH11">
        <v>5</v>
      </c>
      <c r="BI11">
        <v>0</v>
      </c>
      <c r="BJ11">
        <v>5</v>
      </c>
      <c r="BK11">
        <v>4</v>
      </c>
      <c r="BL11">
        <v>1</v>
      </c>
      <c r="BM11" t="s">
        <v>19</v>
      </c>
      <c r="BN11" t="s">
        <v>19</v>
      </c>
      <c r="BO11" t="s">
        <v>19</v>
      </c>
      <c r="BP11">
        <v>122</v>
      </c>
      <c r="BQ11">
        <v>122</v>
      </c>
      <c r="BR11" t="s">
        <v>19</v>
      </c>
      <c r="BS11">
        <v>271</v>
      </c>
      <c r="BT11">
        <v>253</v>
      </c>
      <c r="BU11">
        <v>18</v>
      </c>
      <c r="BV11">
        <v>452</v>
      </c>
      <c r="BW11">
        <v>356</v>
      </c>
      <c r="BX11">
        <v>96</v>
      </c>
    </row>
    <row r="12" spans="1:76">
      <c r="A12" t="s">
        <v>760</v>
      </c>
      <c r="B12">
        <v>5503</v>
      </c>
      <c r="C12">
        <v>5087</v>
      </c>
      <c r="D12">
        <v>416</v>
      </c>
      <c r="E12">
        <v>105</v>
      </c>
      <c r="F12">
        <v>105</v>
      </c>
      <c r="G12" t="s">
        <v>19</v>
      </c>
      <c r="H12">
        <v>26</v>
      </c>
      <c r="I12">
        <v>4</v>
      </c>
      <c r="J12">
        <v>22</v>
      </c>
      <c r="K12">
        <v>1</v>
      </c>
      <c r="L12" t="s">
        <v>19</v>
      </c>
      <c r="M12">
        <v>1</v>
      </c>
      <c r="N12">
        <v>188</v>
      </c>
      <c r="O12">
        <v>188</v>
      </c>
      <c r="P12" t="s">
        <v>19</v>
      </c>
      <c r="Q12">
        <v>46</v>
      </c>
      <c r="R12">
        <v>46</v>
      </c>
      <c r="S12" t="s">
        <v>19</v>
      </c>
      <c r="T12">
        <v>214</v>
      </c>
      <c r="U12">
        <v>194</v>
      </c>
      <c r="V12">
        <v>20</v>
      </c>
      <c r="W12">
        <v>262</v>
      </c>
      <c r="X12">
        <v>237</v>
      </c>
      <c r="Y12">
        <v>25</v>
      </c>
      <c r="Z12">
        <v>3697</v>
      </c>
      <c r="AA12">
        <v>3502</v>
      </c>
      <c r="AB12">
        <v>195</v>
      </c>
      <c r="AC12">
        <v>2157</v>
      </c>
      <c r="AD12">
        <v>2109</v>
      </c>
      <c r="AE12">
        <v>48</v>
      </c>
      <c r="AF12">
        <v>110</v>
      </c>
      <c r="AG12">
        <v>109</v>
      </c>
      <c r="AH12">
        <v>1</v>
      </c>
      <c r="AI12">
        <v>30</v>
      </c>
      <c r="AJ12">
        <v>30</v>
      </c>
      <c r="AK12" t="s">
        <v>19</v>
      </c>
      <c r="AL12">
        <v>3</v>
      </c>
      <c r="AM12">
        <v>1</v>
      </c>
      <c r="AN12">
        <v>2</v>
      </c>
      <c r="AO12">
        <v>95</v>
      </c>
      <c r="AP12">
        <v>87</v>
      </c>
      <c r="AQ12">
        <v>8</v>
      </c>
      <c r="AR12">
        <v>17</v>
      </c>
      <c r="AS12">
        <v>15</v>
      </c>
      <c r="AT12">
        <v>2</v>
      </c>
      <c r="AU12">
        <v>15</v>
      </c>
      <c r="AV12">
        <v>12</v>
      </c>
      <c r="AW12">
        <v>3</v>
      </c>
      <c r="AX12">
        <v>4</v>
      </c>
      <c r="AY12">
        <v>3</v>
      </c>
      <c r="AZ12">
        <v>1</v>
      </c>
      <c r="BA12">
        <v>16</v>
      </c>
      <c r="BB12">
        <v>15</v>
      </c>
      <c r="BC12">
        <v>1</v>
      </c>
      <c r="BD12">
        <v>32</v>
      </c>
      <c r="BE12">
        <v>30</v>
      </c>
      <c r="BF12">
        <v>2</v>
      </c>
      <c r="BG12">
        <v>5</v>
      </c>
      <c r="BH12">
        <v>5</v>
      </c>
      <c r="BI12">
        <v>0</v>
      </c>
      <c r="BJ12">
        <v>7</v>
      </c>
      <c r="BK12">
        <v>6</v>
      </c>
      <c r="BL12">
        <v>1</v>
      </c>
      <c r="BM12" t="s">
        <v>19</v>
      </c>
      <c r="BN12" t="s">
        <v>19</v>
      </c>
      <c r="BO12" t="s">
        <v>19</v>
      </c>
      <c r="BP12">
        <v>180</v>
      </c>
      <c r="BQ12">
        <v>178</v>
      </c>
      <c r="BR12">
        <v>2</v>
      </c>
      <c r="BS12">
        <v>148</v>
      </c>
      <c r="BT12">
        <v>126</v>
      </c>
      <c r="BU12">
        <v>22</v>
      </c>
      <c r="BV12">
        <v>444</v>
      </c>
      <c r="BW12">
        <v>327</v>
      </c>
      <c r="BX12">
        <v>117</v>
      </c>
    </row>
    <row r="13" spans="1:76">
      <c r="A13" t="s">
        <v>759</v>
      </c>
      <c r="B13">
        <v>4131</v>
      </c>
      <c r="C13">
        <v>3863</v>
      </c>
      <c r="D13">
        <v>267</v>
      </c>
      <c r="E13">
        <v>80</v>
      </c>
      <c r="F13">
        <v>80</v>
      </c>
      <c r="G13" t="s">
        <v>19</v>
      </c>
      <c r="H13">
        <v>20</v>
      </c>
      <c r="I13">
        <v>2</v>
      </c>
      <c r="J13">
        <v>18</v>
      </c>
      <c r="K13">
        <v>0</v>
      </c>
      <c r="L13" t="s">
        <v>19</v>
      </c>
      <c r="M13">
        <v>0</v>
      </c>
      <c r="N13">
        <v>106</v>
      </c>
      <c r="O13">
        <v>106</v>
      </c>
      <c r="P13" t="s">
        <v>19</v>
      </c>
      <c r="Q13">
        <v>25</v>
      </c>
      <c r="R13">
        <v>25</v>
      </c>
      <c r="S13" t="s">
        <v>19</v>
      </c>
      <c r="T13">
        <v>210</v>
      </c>
      <c r="U13">
        <v>199</v>
      </c>
      <c r="V13">
        <v>11</v>
      </c>
      <c r="W13">
        <v>142</v>
      </c>
      <c r="X13">
        <v>135</v>
      </c>
      <c r="Y13">
        <v>7</v>
      </c>
      <c r="Z13">
        <v>2605</v>
      </c>
      <c r="AA13">
        <v>2506</v>
      </c>
      <c r="AB13">
        <v>99</v>
      </c>
      <c r="AC13">
        <v>1850</v>
      </c>
      <c r="AD13">
        <v>1825</v>
      </c>
      <c r="AE13">
        <v>24</v>
      </c>
      <c r="AF13">
        <v>60</v>
      </c>
      <c r="AG13">
        <v>60</v>
      </c>
      <c r="AH13" t="s">
        <v>19</v>
      </c>
      <c r="AI13">
        <v>37</v>
      </c>
      <c r="AJ13">
        <v>36</v>
      </c>
      <c r="AK13">
        <v>1</v>
      </c>
      <c r="AL13">
        <v>3</v>
      </c>
      <c r="AM13">
        <v>3</v>
      </c>
      <c r="AN13" t="s">
        <v>19</v>
      </c>
      <c r="AO13">
        <v>50</v>
      </c>
      <c r="AP13">
        <v>48</v>
      </c>
      <c r="AQ13">
        <v>2</v>
      </c>
      <c r="AR13">
        <v>6</v>
      </c>
      <c r="AS13">
        <v>6</v>
      </c>
      <c r="AT13">
        <v>0</v>
      </c>
      <c r="AU13">
        <v>7</v>
      </c>
      <c r="AV13">
        <v>7</v>
      </c>
      <c r="AW13" t="s">
        <v>19</v>
      </c>
      <c r="AX13" t="s">
        <v>19</v>
      </c>
      <c r="AY13" t="s">
        <v>19</v>
      </c>
      <c r="AZ13" t="s">
        <v>19</v>
      </c>
      <c r="BA13">
        <v>19</v>
      </c>
      <c r="BB13">
        <v>18</v>
      </c>
      <c r="BC13">
        <v>1</v>
      </c>
      <c r="BD13">
        <v>15</v>
      </c>
      <c r="BE13">
        <v>14</v>
      </c>
      <c r="BF13">
        <v>0</v>
      </c>
      <c r="BG13" t="s">
        <v>19</v>
      </c>
      <c r="BH13" t="s">
        <v>19</v>
      </c>
      <c r="BI13" t="s">
        <v>19</v>
      </c>
      <c r="BJ13">
        <v>3</v>
      </c>
      <c r="BK13">
        <v>2</v>
      </c>
      <c r="BL13">
        <v>0</v>
      </c>
      <c r="BM13" t="s">
        <v>19</v>
      </c>
      <c r="BN13" t="s">
        <v>19</v>
      </c>
      <c r="BO13" t="s">
        <v>19</v>
      </c>
      <c r="BP13">
        <v>112</v>
      </c>
      <c r="BQ13">
        <v>111</v>
      </c>
      <c r="BR13">
        <v>1</v>
      </c>
      <c r="BS13">
        <v>285</v>
      </c>
      <c r="BT13">
        <v>249</v>
      </c>
      <c r="BU13">
        <v>35</v>
      </c>
      <c r="BV13">
        <v>421</v>
      </c>
      <c r="BW13">
        <v>327</v>
      </c>
      <c r="BX13">
        <v>95</v>
      </c>
    </row>
    <row r="14" spans="1:76">
      <c r="A14" t="s">
        <v>758</v>
      </c>
      <c r="B14">
        <v>4322</v>
      </c>
      <c r="C14">
        <v>3988</v>
      </c>
      <c r="D14">
        <v>334</v>
      </c>
      <c r="E14">
        <v>57</v>
      </c>
      <c r="F14">
        <v>57</v>
      </c>
      <c r="G14" t="s">
        <v>19</v>
      </c>
      <c r="H14">
        <v>19</v>
      </c>
      <c r="I14" t="s">
        <v>19</v>
      </c>
      <c r="J14">
        <v>19</v>
      </c>
      <c r="K14">
        <v>1</v>
      </c>
      <c r="L14" t="s">
        <v>19</v>
      </c>
      <c r="M14">
        <v>1</v>
      </c>
      <c r="N14">
        <v>120</v>
      </c>
      <c r="O14">
        <v>119</v>
      </c>
      <c r="P14">
        <v>1</v>
      </c>
      <c r="Q14">
        <v>37</v>
      </c>
      <c r="R14">
        <v>37</v>
      </c>
      <c r="S14" t="s">
        <v>19</v>
      </c>
      <c r="T14">
        <v>211</v>
      </c>
      <c r="U14">
        <v>191</v>
      </c>
      <c r="V14">
        <v>20</v>
      </c>
      <c r="W14">
        <v>153</v>
      </c>
      <c r="X14">
        <v>136</v>
      </c>
      <c r="Y14">
        <v>17</v>
      </c>
      <c r="Z14">
        <v>2935</v>
      </c>
      <c r="AA14">
        <v>2752</v>
      </c>
      <c r="AB14">
        <v>183</v>
      </c>
      <c r="AC14">
        <v>1973</v>
      </c>
      <c r="AD14">
        <v>1935</v>
      </c>
      <c r="AE14">
        <v>38</v>
      </c>
      <c r="AF14">
        <v>72</v>
      </c>
      <c r="AG14">
        <v>71</v>
      </c>
      <c r="AH14">
        <v>1</v>
      </c>
      <c r="AI14">
        <v>17</v>
      </c>
      <c r="AJ14">
        <v>16</v>
      </c>
      <c r="AK14">
        <v>1</v>
      </c>
      <c r="AL14">
        <v>6</v>
      </c>
      <c r="AM14">
        <v>4</v>
      </c>
      <c r="AN14">
        <v>2</v>
      </c>
      <c r="AO14">
        <v>83</v>
      </c>
      <c r="AP14">
        <v>80</v>
      </c>
      <c r="AQ14">
        <v>3</v>
      </c>
      <c r="AR14">
        <v>15</v>
      </c>
      <c r="AS14">
        <v>14</v>
      </c>
      <c r="AT14">
        <v>0</v>
      </c>
      <c r="AU14">
        <v>20</v>
      </c>
      <c r="AV14">
        <v>20</v>
      </c>
      <c r="AW14" t="s">
        <v>19</v>
      </c>
      <c r="AX14">
        <v>1</v>
      </c>
      <c r="AY14">
        <v>1</v>
      </c>
      <c r="AZ14">
        <v>0</v>
      </c>
      <c r="BA14">
        <v>23</v>
      </c>
      <c r="BB14">
        <v>22</v>
      </c>
      <c r="BC14">
        <v>1</v>
      </c>
      <c r="BD14">
        <v>19</v>
      </c>
      <c r="BE14">
        <v>18</v>
      </c>
      <c r="BF14">
        <v>1</v>
      </c>
      <c r="BG14">
        <v>1</v>
      </c>
      <c r="BH14">
        <v>1</v>
      </c>
      <c r="BI14" t="s">
        <v>19</v>
      </c>
      <c r="BJ14">
        <v>5</v>
      </c>
      <c r="BK14">
        <v>4</v>
      </c>
      <c r="BL14">
        <v>0</v>
      </c>
      <c r="BM14">
        <v>5</v>
      </c>
      <c r="BN14">
        <v>5</v>
      </c>
      <c r="BO14">
        <v>0</v>
      </c>
      <c r="BP14">
        <v>119</v>
      </c>
      <c r="BQ14">
        <v>119</v>
      </c>
      <c r="BR14" t="s">
        <v>19</v>
      </c>
      <c r="BS14">
        <v>195</v>
      </c>
      <c r="BT14">
        <v>173</v>
      </c>
      <c r="BU14">
        <v>23</v>
      </c>
      <c r="BV14">
        <v>328</v>
      </c>
      <c r="BW14">
        <v>265</v>
      </c>
      <c r="BX14">
        <v>64</v>
      </c>
    </row>
    <row r="15" spans="1:76">
      <c r="A15" t="s">
        <v>757</v>
      </c>
      <c r="B15">
        <v>5912</v>
      </c>
      <c r="C15">
        <v>5531</v>
      </c>
      <c r="D15">
        <v>381</v>
      </c>
      <c r="E15">
        <v>92</v>
      </c>
      <c r="F15">
        <v>92</v>
      </c>
      <c r="G15" t="s">
        <v>19</v>
      </c>
      <c r="H15">
        <v>22</v>
      </c>
      <c r="I15">
        <v>0</v>
      </c>
      <c r="J15">
        <v>21</v>
      </c>
      <c r="K15">
        <v>2</v>
      </c>
      <c r="L15">
        <v>0</v>
      </c>
      <c r="M15">
        <v>2</v>
      </c>
      <c r="N15">
        <v>177</v>
      </c>
      <c r="O15">
        <v>176</v>
      </c>
      <c r="P15">
        <v>1</v>
      </c>
      <c r="Q15">
        <v>51</v>
      </c>
      <c r="R15">
        <v>51</v>
      </c>
      <c r="S15" t="s">
        <v>19</v>
      </c>
      <c r="T15">
        <v>231</v>
      </c>
      <c r="U15">
        <v>220</v>
      </c>
      <c r="V15">
        <v>11</v>
      </c>
      <c r="W15">
        <v>286</v>
      </c>
      <c r="X15">
        <v>263</v>
      </c>
      <c r="Y15">
        <v>23</v>
      </c>
      <c r="Z15">
        <v>3965</v>
      </c>
      <c r="AA15">
        <v>3760</v>
      </c>
      <c r="AB15">
        <v>205</v>
      </c>
      <c r="AC15">
        <v>2370</v>
      </c>
      <c r="AD15">
        <v>2331</v>
      </c>
      <c r="AE15">
        <v>39</v>
      </c>
      <c r="AF15">
        <v>104</v>
      </c>
      <c r="AG15">
        <v>104</v>
      </c>
      <c r="AH15">
        <v>0</v>
      </c>
      <c r="AI15">
        <v>51</v>
      </c>
      <c r="AJ15">
        <v>50</v>
      </c>
      <c r="AK15">
        <v>1</v>
      </c>
      <c r="AL15">
        <v>1</v>
      </c>
      <c r="AM15">
        <v>1</v>
      </c>
      <c r="AN15">
        <v>1</v>
      </c>
      <c r="AO15">
        <v>102</v>
      </c>
      <c r="AP15">
        <v>100</v>
      </c>
      <c r="AQ15">
        <v>3</v>
      </c>
      <c r="AR15">
        <v>11</v>
      </c>
      <c r="AS15">
        <v>10</v>
      </c>
      <c r="AT15">
        <v>1</v>
      </c>
      <c r="AU15">
        <v>7</v>
      </c>
      <c r="AV15">
        <v>7</v>
      </c>
      <c r="AW15" t="s">
        <v>19</v>
      </c>
      <c r="AX15">
        <v>1</v>
      </c>
      <c r="AY15">
        <v>1</v>
      </c>
      <c r="AZ15" t="s">
        <v>19</v>
      </c>
      <c r="BA15">
        <v>29</v>
      </c>
      <c r="BB15">
        <v>28</v>
      </c>
      <c r="BC15">
        <v>1</v>
      </c>
      <c r="BD15">
        <v>34</v>
      </c>
      <c r="BE15">
        <v>33</v>
      </c>
      <c r="BF15">
        <v>1</v>
      </c>
      <c r="BG15">
        <v>16</v>
      </c>
      <c r="BH15">
        <v>16</v>
      </c>
      <c r="BI15" t="s">
        <v>19</v>
      </c>
      <c r="BJ15">
        <v>5</v>
      </c>
      <c r="BK15">
        <v>4</v>
      </c>
      <c r="BL15">
        <v>1</v>
      </c>
      <c r="BM15" t="s">
        <v>19</v>
      </c>
      <c r="BN15" t="s">
        <v>19</v>
      </c>
      <c r="BO15" t="s">
        <v>19</v>
      </c>
      <c r="BP15">
        <v>158</v>
      </c>
      <c r="BQ15">
        <v>156</v>
      </c>
      <c r="BR15">
        <v>2</v>
      </c>
      <c r="BS15">
        <v>219</v>
      </c>
      <c r="BT15">
        <v>203</v>
      </c>
      <c r="BU15">
        <v>16</v>
      </c>
      <c r="BV15">
        <v>501</v>
      </c>
      <c r="BW15">
        <v>406</v>
      </c>
      <c r="BX15">
        <v>95</v>
      </c>
    </row>
    <row r="16" spans="1:76">
      <c r="A16" t="s">
        <v>756</v>
      </c>
      <c r="B16">
        <v>8172</v>
      </c>
      <c r="C16">
        <v>7037</v>
      </c>
      <c r="D16">
        <v>1135</v>
      </c>
      <c r="E16">
        <v>137</v>
      </c>
      <c r="F16">
        <v>137</v>
      </c>
      <c r="G16" t="s">
        <v>19</v>
      </c>
      <c r="H16">
        <v>35</v>
      </c>
      <c r="I16">
        <v>3</v>
      </c>
      <c r="J16">
        <v>32</v>
      </c>
      <c r="K16">
        <v>1</v>
      </c>
      <c r="L16" t="s">
        <v>19</v>
      </c>
      <c r="M16">
        <v>1</v>
      </c>
      <c r="N16">
        <v>252</v>
      </c>
      <c r="O16">
        <v>251</v>
      </c>
      <c r="P16">
        <v>1</v>
      </c>
      <c r="Q16">
        <v>51</v>
      </c>
      <c r="R16">
        <v>50</v>
      </c>
      <c r="S16">
        <v>1</v>
      </c>
      <c r="T16">
        <v>321</v>
      </c>
      <c r="U16">
        <v>246</v>
      </c>
      <c r="V16">
        <v>74</v>
      </c>
      <c r="W16">
        <v>375</v>
      </c>
      <c r="X16">
        <v>296</v>
      </c>
      <c r="Y16">
        <v>79</v>
      </c>
      <c r="Z16">
        <v>5578</v>
      </c>
      <c r="AA16">
        <v>4905</v>
      </c>
      <c r="AB16">
        <v>673</v>
      </c>
      <c r="AC16">
        <v>2601</v>
      </c>
      <c r="AD16">
        <v>2417</v>
      </c>
      <c r="AE16">
        <v>184</v>
      </c>
      <c r="AF16">
        <v>155</v>
      </c>
      <c r="AG16">
        <v>153</v>
      </c>
      <c r="AH16">
        <v>2</v>
      </c>
      <c r="AI16">
        <v>73</v>
      </c>
      <c r="AJ16">
        <v>72</v>
      </c>
      <c r="AK16">
        <v>1</v>
      </c>
      <c r="AL16">
        <v>2</v>
      </c>
      <c r="AM16">
        <v>2</v>
      </c>
      <c r="AN16">
        <v>0</v>
      </c>
      <c r="AO16">
        <v>103</v>
      </c>
      <c r="AP16">
        <v>88</v>
      </c>
      <c r="AQ16">
        <v>15</v>
      </c>
      <c r="AR16">
        <v>13</v>
      </c>
      <c r="AS16">
        <v>7</v>
      </c>
      <c r="AT16">
        <v>6</v>
      </c>
      <c r="AU16">
        <v>8</v>
      </c>
      <c r="AV16">
        <v>5</v>
      </c>
      <c r="AW16">
        <v>3</v>
      </c>
      <c r="AX16">
        <v>1</v>
      </c>
      <c r="AY16">
        <v>1</v>
      </c>
      <c r="AZ16">
        <v>0</v>
      </c>
      <c r="BA16">
        <v>27</v>
      </c>
      <c r="BB16">
        <v>25</v>
      </c>
      <c r="BC16">
        <v>2</v>
      </c>
      <c r="BD16">
        <v>38</v>
      </c>
      <c r="BE16">
        <v>37</v>
      </c>
      <c r="BF16">
        <v>2</v>
      </c>
      <c r="BG16">
        <v>4</v>
      </c>
      <c r="BH16">
        <v>3</v>
      </c>
      <c r="BI16">
        <v>1</v>
      </c>
      <c r="BJ16">
        <v>12</v>
      </c>
      <c r="BK16">
        <v>10</v>
      </c>
      <c r="BL16">
        <v>2</v>
      </c>
      <c r="BM16">
        <v>1</v>
      </c>
      <c r="BN16">
        <v>1</v>
      </c>
      <c r="BO16" t="s">
        <v>19</v>
      </c>
      <c r="BP16">
        <v>208</v>
      </c>
      <c r="BQ16">
        <v>204</v>
      </c>
      <c r="BR16">
        <v>4</v>
      </c>
      <c r="BS16">
        <v>372</v>
      </c>
      <c r="BT16">
        <v>283</v>
      </c>
      <c r="BU16">
        <v>89</v>
      </c>
      <c r="BV16">
        <v>561</v>
      </c>
      <c r="BW16">
        <v>397</v>
      </c>
      <c r="BX16">
        <v>163</v>
      </c>
    </row>
    <row r="17" spans="1:76">
      <c r="A17" t="s">
        <v>755</v>
      </c>
      <c r="B17">
        <v>4358</v>
      </c>
      <c r="C17">
        <v>3823</v>
      </c>
      <c r="D17">
        <v>535</v>
      </c>
      <c r="E17">
        <v>91</v>
      </c>
      <c r="F17">
        <v>91</v>
      </c>
      <c r="G17" t="s">
        <v>19</v>
      </c>
      <c r="H17">
        <v>22</v>
      </c>
      <c r="I17">
        <v>1</v>
      </c>
      <c r="J17">
        <v>22</v>
      </c>
      <c r="K17">
        <v>2</v>
      </c>
      <c r="L17">
        <v>1</v>
      </c>
      <c r="M17">
        <v>1</v>
      </c>
      <c r="N17">
        <v>131</v>
      </c>
      <c r="O17">
        <v>131</v>
      </c>
      <c r="P17" t="s">
        <v>19</v>
      </c>
      <c r="Q17">
        <v>30</v>
      </c>
      <c r="R17">
        <v>30</v>
      </c>
      <c r="S17" t="s">
        <v>19</v>
      </c>
      <c r="T17">
        <v>162</v>
      </c>
      <c r="U17">
        <v>130</v>
      </c>
      <c r="V17">
        <v>32</v>
      </c>
      <c r="W17">
        <v>232</v>
      </c>
      <c r="X17">
        <v>206</v>
      </c>
      <c r="Y17">
        <v>26</v>
      </c>
      <c r="Z17">
        <v>2906</v>
      </c>
      <c r="AA17">
        <v>2587</v>
      </c>
      <c r="AB17">
        <v>319</v>
      </c>
      <c r="AC17">
        <v>1629</v>
      </c>
      <c r="AD17">
        <v>1535</v>
      </c>
      <c r="AE17">
        <v>94</v>
      </c>
      <c r="AF17">
        <v>92</v>
      </c>
      <c r="AG17">
        <v>90</v>
      </c>
      <c r="AH17">
        <v>2</v>
      </c>
      <c r="AI17">
        <v>56</v>
      </c>
      <c r="AJ17">
        <v>55</v>
      </c>
      <c r="AK17">
        <v>1</v>
      </c>
      <c r="AL17">
        <v>2</v>
      </c>
      <c r="AM17">
        <v>2</v>
      </c>
      <c r="AN17" t="s">
        <v>19</v>
      </c>
      <c r="AO17">
        <v>66</v>
      </c>
      <c r="AP17">
        <v>55</v>
      </c>
      <c r="AQ17">
        <v>11</v>
      </c>
      <c r="AR17">
        <v>2</v>
      </c>
      <c r="AS17">
        <v>1</v>
      </c>
      <c r="AT17">
        <v>1</v>
      </c>
      <c r="AU17">
        <v>6</v>
      </c>
      <c r="AV17">
        <v>5</v>
      </c>
      <c r="AW17">
        <v>1</v>
      </c>
      <c r="AX17" t="s">
        <v>19</v>
      </c>
      <c r="AY17" t="s">
        <v>19</v>
      </c>
      <c r="AZ17" t="s">
        <v>19</v>
      </c>
      <c r="BA17">
        <v>19</v>
      </c>
      <c r="BB17">
        <v>16</v>
      </c>
      <c r="BC17">
        <v>3</v>
      </c>
      <c r="BD17">
        <v>31</v>
      </c>
      <c r="BE17">
        <v>27</v>
      </c>
      <c r="BF17">
        <v>5</v>
      </c>
      <c r="BG17">
        <v>4</v>
      </c>
      <c r="BH17">
        <v>3</v>
      </c>
      <c r="BI17">
        <v>1</v>
      </c>
      <c r="BJ17">
        <v>5</v>
      </c>
      <c r="BK17">
        <v>4</v>
      </c>
      <c r="BL17">
        <v>0</v>
      </c>
      <c r="BM17" t="s">
        <v>19</v>
      </c>
      <c r="BN17" t="s">
        <v>19</v>
      </c>
      <c r="BO17" t="s">
        <v>19</v>
      </c>
      <c r="BP17">
        <v>123</v>
      </c>
      <c r="BQ17">
        <v>121</v>
      </c>
      <c r="BR17">
        <v>2</v>
      </c>
      <c r="BS17">
        <v>211</v>
      </c>
      <c r="BT17">
        <v>161</v>
      </c>
      <c r="BU17">
        <v>50</v>
      </c>
      <c r="BV17">
        <v>265</v>
      </c>
      <c r="BW17">
        <v>196</v>
      </c>
      <c r="BX17">
        <v>69</v>
      </c>
    </row>
    <row r="18" spans="1:76">
      <c r="A18" t="s">
        <v>754</v>
      </c>
      <c r="B18">
        <v>5645</v>
      </c>
      <c r="C18">
        <v>4860</v>
      </c>
      <c r="D18">
        <v>785</v>
      </c>
      <c r="E18">
        <v>103</v>
      </c>
      <c r="F18">
        <v>103</v>
      </c>
      <c r="G18" t="s">
        <v>19</v>
      </c>
      <c r="H18">
        <v>24</v>
      </c>
      <c r="I18">
        <v>3</v>
      </c>
      <c r="J18">
        <v>21</v>
      </c>
      <c r="K18">
        <v>2</v>
      </c>
      <c r="L18" t="s">
        <v>19</v>
      </c>
      <c r="M18">
        <v>2</v>
      </c>
      <c r="N18">
        <v>158</v>
      </c>
      <c r="O18">
        <v>158</v>
      </c>
      <c r="P18" t="s">
        <v>19</v>
      </c>
      <c r="Q18">
        <v>38</v>
      </c>
      <c r="R18">
        <v>38</v>
      </c>
      <c r="S18" t="s">
        <v>19</v>
      </c>
      <c r="T18">
        <v>249</v>
      </c>
      <c r="U18">
        <v>208</v>
      </c>
      <c r="V18">
        <v>41</v>
      </c>
      <c r="W18">
        <v>286</v>
      </c>
      <c r="X18">
        <v>241</v>
      </c>
      <c r="Y18">
        <v>45</v>
      </c>
      <c r="Z18">
        <v>3712</v>
      </c>
      <c r="AA18">
        <v>3248</v>
      </c>
      <c r="AB18">
        <v>464</v>
      </c>
      <c r="AC18">
        <v>2339</v>
      </c>
      <c r="AD18">
        <v>2190</v>
      </c>
      <c r="AE18">
        <v>149</v>
      </c>
      <c r="AF18">
        <v>127</v>
      </c>
      <c r="AG18">
        <v>125</v>
      </c>
      <c r="AH18">
        <v>2</v>
      </c>
      <c r="AI18">
        <v>38</v>
      </c>
      <c r="AJ18">
        <v>37</v>
      </c>
      <c r="AK18">
        <v>1</v>
      </c>
      <c r="AL18">
        <v>4</v>
      </c>
      <c r="AM18">
        <v>3</v>
      </c>
      <c r="AN18">
        <v>1</v>
      </c>
      <c r="AO18">
        <v>94</v>
      </c>
      <c r="AP18">
        <v>83</v>
      </c>
      <c r="AQ18">
        <v>11</v>
      </c>
      <c r="AR18">
        <v>5</v>
      </c>
      <c r="AS18">
        <v>5</v>
      </c>
      <c r="AT18">
        <v>0</v>
      </c>
      <c r="AU18">
        <v>6</v>
      </c>
      <c r="AV18">
        <v>6</v>
      </c>
      <c r="AW18" t="s">
        <v>19</v>
      </c>
      <c r="AX18">
        <v>1</v>
      </c>
      <c r="AY18">
        <v>1</v>
      </c>
      <c r="AZ18" t="s">
        <v>19</v>
      </c>
      <c r="BA18">
        <v>29</v>
      </c>
      <c r="BB18">
        <v>23</v>
      </c>
      <c r="BC18">
        <v>6</v>
      </c>
      <c r="BD18">
        <v>48</v>
      </c>
      <c r="BE18">
        <v>44</v>
      </c>
      <c r="BF18">
        <v>4</v>
      </c>
      <c r="BG18">
        <v>2</v>
      </c>
      <c r="BH18">
        <v>2</v>
      </c>
      <c r="BI18">
        <v>0</v>
      </c>
      <c r="BJ18">
        <v>3</v>
      </c>
      <c r="BK18">
        <v>3</v>
      </c>
      <c r="BL18">
        <v>1</v>
      </c>
      <c r="BM18">
        <v>2</v>
      </c>
      <c r="BN18">
        <v>2</v>
      </c>
      <c r="BO18" t="s">
        <v>19</v>
      </c>
      <c r="BP18">
        <v>142</v>
      </c>
      <c r="BQ18">
        <v>142</v>
      </c>
      <c r="BR18" t="s">
        <v>19</v>
      </c>
      <c r="BS18">
        <v>344</v>
      </c>
      <c r="BT18">
        <v>271</v>
      </c>
      <c r="BU18">
        <v>73</v>
      </c>
      <c r="BV18">
        <v>360</v>
      </c>
      <c r="BW18">
        <v>236</v>
      </c>
      <c r="BX18">
        <v>123</v>
      </c>
    </row>
    <row r="19" spans="1:76">
      <c r="A19" t="s">
        <v>753</v>
      </c>
      <c r="B19">
        <v>16035</v>
      </c>
      <c r="C19">
        <v>13173</v>
      </c>
      <c r="D19">
        <v>2863</v>
      </c>
      <c r="E19">
        <v>272</v>
      </c>
      <c r="F19">
        <v>272</v>
      </c>
      <c r="G19">
        <v>1</v>
      </c>
      <c r="H19">
        <v>58</v>
      </c>
      <c r="I19">
        <v>7</v>
      </c>
      <c r="J19">
        <v>51</v>
      </c>
      <c r="K19">
        <v>7</v>
      </c>
      <c r="L19" t="s">
        <v>19</v>
      </c>
      <c r="M19">
        <v>7</v>
      </c>
      <c r="N19">
        <v>463</v>
      </c>
      <c r="O19">
        <v>456</v>
      </c>
      <c r="P19">
        <v>8</v>
      </c>
      <c r="Q19">
        <v>94</v>
      </c>
      <c r="R19">
        <v>92</v>
      </c>
      <c r="S19">
        <v>2</v>
      </c>
      <c r="T19">
        <v>713</v>
      </c>
      <c r="U19">
        <v>491</v>
      </c>
      <c r="V19">
        <v>222</v>
      </c>
      <c r="W19">
        <v>659</v>
      </c>
      <c r="X19">
        <v>493</v>
      </c>
      <c r="Y19">
        <v>166</v>
      </c>
      <c r="Z19">
        <v>11251</v>
      </c>
      <c r="AA19">
        <v>9486</v>
      </c>
      <c r="AB19">
        <v>1765</v>
      </c>
      <c r="AC19">
        <v>5687</v>
      </c>
      <c r="AD19">
        <v>5139</v>
      </c>
      <c r="AE19">
        <v>548</v>
      </c>
      <c r="AF19">
        <v>306</v>
      </c>
      <c r="AG19">
        <v>301</v>
      </c>
      <c r="AH19">
        <v>6</v>
      </c>
      <c r="AI19">
        <v>88</v>
      </c>
      <c r="AJ19">
        <v>86</v>
      </c>
      <c r="AK19">
        <v>2</v>
      </c>
      <c r="AL19">
        <v>6</v>
      </c>
      <c r="AM19">
        <v>2</v>
      </c>
      <c r="AN19">
        <v>4</v>
      </c>
      <c r="AO19">
        <v>226</v>
      </c>
      <c r="AP19">
        <v>197</v>
      </c>
      <c r="AQ19">
        <v>29</v>
      </c>
      <c r="AR19">
        <v>27</v>
      </c>
      <c r="AS19">
        <v>20</v>
      </c>
      <c r="AT19">
        <v>7</v>
      </c>
      <c r="AU19">
        <v>19</v>
      </c>
      <c r="AV19">
        <v>17</v>
      </c>
      <c r="AW19">
        <v>2</v>
      </c>
      <c r="AX19">
        <v>1</v>
      </c>
      <c r="AY19">
        <v>1</v>
      </c>
      <c r="AZ19">
        <v>0</v>
      </c>
      <c r="BA19">
        <v>59</v>
      </c>
      <c r="BB19">
        <v>51</v>
      </c>
      <c r="BC19">
        <v>8</v>
      </c>
      <c r="BD19">
        <v>80</v>
      </c>
      <c r="BE19">
        <v>70</v>
      </c>
      <c r="BF19">
        <v>10</v>
      </c>
      <c r="BG19">
        <v>21</v>
      </c>
      <c r="BH19">
        <v>20</v>
      </c>
      <c r="BI19">
        <v>1</v>
      </c>
      <c r="BJ19">
        <v>20</v>
      </c>
      <c r="BK19">
        <v>19</v>
      </c>
      <c r="BL19">
        <v>2</v>
      </c>
      <c r="BM19">
        <v>2</v>
      </c>
      <c r="BN19">
        <v>2</v>
      </c>
      <c r="BO19" t="s">
        <v>19</v>
      </c>
      <c r="BP19">
        <v>397</v>
      </c>
      <c r="BQ19">
        <v>388</v>
      </c>
      <c r="BR19">
        <v>8</v>
      </c>
      <c r="BS19">
        <v>428</v>
      </c>
      <c r="BT19">
        <v>302</v>
      </c>
      <c r="BU19">
        <v>126</v>
      </c>
      <c r="BV19">
        <v>1161</v>
      </c>
      <c r="BW19">
        <v>691</v>
      </c>
      <c r="BX19">
        <v>469</v>
      </c>
    </row>
    <row r="20" spans="1:76">
      <c r="A20" t="s">
        <v>752</v>
      </c>
      <c r="B20">
        <v>12818</v>
      </c>
      <c r="C20">
        <v>10333</v>
      </c>
      <c r="D20">
        <v>2484</v>
      </c>
      <c r="E20">
        <v>213</v>
      </c>
      <c r="F20">
        <v>213</v>
      </c>
      <c r="G20">
        <v>0</v>
      </c>
      <c r="H20">
        <v>51</v>
      </c>
      <c r="I20">
        <v>5</v>
      </c>
      <c r="J20">
        <v>46</v>
      </c>
      <c r="K20">
        <v>4</v>
      </c>
      <c r="L20" t="s">
        <v>19</v>
      </c>
      <c r="M20">
        <v>4</v>
      </c>
      <c r="N20">
        <v>397</v>
      </c>
      <c r="O20">
        <v>386</v>
      </c>
      <c r="P20">
        <v>11</v>
      </c>
      <c r="Q20">
        <v>94</v>
      </c>
      <c r="R20">
        <v>93</v>
      </c>
      <c r="S20">
        <v>1</v>
      </c>
      <c r="T20">
        <v>587</v>
      </c>
      <c r="U20">
        <v>434</v>
      </c>
      <c r="V20">
        <v>154</v>
      </c>
      <c r="W20">
        <v>511</v>
      </c>
      <c r="X20">
        <v>361</v>
      </c>
      <c r="Y20">
        <v>150</v>
      </c>
      <c r="Z20">
        <v>8571</v>
      </c>
      <c r="AA20">
        <v>7150</v>
      </c>
      <c r="AB20">
        <v>1421</v>
      </c>
      <c r="AC20">
        <v>4222</v>
      </c>
      <c r="AD20">
        <v>3807</v>
      </c>
      <c r="AE20">
        <v>415</v>
      </c>
      <c r="AF20">
        <v>245</v>
      </c>
      <c r="AG20">
        <v>244</v>
      </c>
      <c r="AH20">
        <v>2</v>
      </c>
      <c r="AI20">
        <v>69</v>
      </c>
      <c r="AJ20">
        <v>68</v>
      </c>
      <c r="AK20">
        <v>1</v>
      </c>
      <c r="AL20">
        <v>2</v>
      </c>
      <c r="AM20">
        <v>1</v>
      </c>
      <c r="AN20">
        <v>1</v>
      </c>
      <c r="AO20">
        <v>188</v>
      </c>
      <c r="AP20">
        <v>159</v>
      </c>
      <c r="AQ20">
        <v>30</v>
      </c>
      <c r="AR20">
        <v>36</v>
      </c>
      <c r="AS20">
        <v>25</v>
      </c>
      <c r="AT20">
        <v>11</v>
      </c>
      <c r="AU20">
        <v>21</v>
      </c>
      <c r="AV20">
        <v>16</v>
      </c>
      <c r="AW20">
        <v>5</v>
      </c>
      <c r="AX20">
        <v>4</v>
      </c>
      <c r="AY20">
        <v>4</v>
      </c>
      <c r="AZ20">
        <v>0</v>
      </c>
      <c r="BA20">
        <v>40</v>
      </c>
      <c r="BB20">
        <v>34</v>
      </c>
      <c r="BC20">
        <v>6</v>
      </c>
      <c r="BD20">
        <v>61</v>
      </c>
      <c r="BE20">
        <v>56</v>
      </c>
      <c r="BF20">
        <v>6</v>
      </c>
      <c r="BG20">
        <v>14</v>
      </c>
      <c r="BH20">
        <v>14</v>
      </c>
      <c r="BI20">
        <v>1</v>
      </c>
      <c r="BJ20">
        <v>12</v>
      </c>
      <c r="BK20">
        <v>10</v>
      </c>
      <c r="BL20">
        <v>2</v>
      </c>
      <c r="BM20">
        <v>3</v>
      </c>
      <c r="BN20">
        <v>1</v>
      </c>
      <c r="BO20">
        <v>2</v>
      </c>
      <c r="BP20">
        <v>362</v>
      </c>
      <c r="BQ20">
        <v>344</v>
      </c>
      <c r="BR20">
        <v>19</v>
      </c>
      <c r="BS20">
        <v>482</v>
      </c>
      <c r="BT20">
        <v>304</v>
      </c>
      <c r="BU20">
        <v>178</v>
      </c>
      <c r="BV20">
        <v>1131</v>
      </c>
      <c r="BW20">
        <v>664</v>
      </c>
      <c r="BX20">
        <v>467</v>
      </c>
    </row>
    <row r="21" spans="1:76">
      <c r="A21" t="s">
        <v>751</v>
      </c>
      <c r="B21">
        <v>24304</v>
      </c>
      <c r="C21">
        <v>19042</v>
      </c>
      <c r="D21">
        <v>5262</v>
      </c>
      <c r="E21">
        <v>371</v>
      </c>
      <c r="F21">
        <v>371</v>
      </c>
      <c r="G21" t="s">
        <v>19</v>
      </c>
      <c r="H21">
        <v>149</v>
      </c>
      <c r="I21">
        <v>29</v>
      </c>
      <c r="J21">
        <v>120</v>
      </c>
      <c r="K21">
        <v>7</v>
      </c>
      <c r="L21">
        <v>1</v>
      </c>
      <c r="M21">
        <v>6</v>
      </c>
      <c r="N21">
        <v>732</v>
      </c>
      <c r="O21">
        <v>718</v>
      </c>
      <c r="P21">
        <v>14</v>
      </c>
      <c r="Q21">
        <v>252</v>
      </c>
      <c r="R21">
        <v>249</v>
      </c>
      <c r="S21">
        <v>3</v>
      </c>
      <c r="T21">
        <v>1388</v>
      </c>
      <c r="U21">
        <v>985</v>
      </c>
      <c r="V21">
        <v>403</v>
      </c>
      <c r="W21">
        <v>677</v>
      </c>
      <c r="X21">
        <v>466</v>
      </c>
      <c r="Y21">
        <v>211</v>
      </c>
      <c r="Z21">
        <v>16540</v>
      </c>
      <c r="AA21">
        <v>13426</v>
      </c>
      <c r="AB21">
        <v>3115</v>
      </c>
      <c r="AC21">
        <v>9963</v>
      </c>
      <c r="AD21">
        <v>8895</v>
      </c>
      <c r="AE21">
        <v>1068</v>
      </c>
      <c r="AF21">
        <v>452</v>
      </c>
      <c r="AG21">
        <v>436</v>
      </c>
      <c r="AH21">
        <v>16</v>
      </c>
      <c r="AI21">
        <v>89</v>
      </c>
      <c r="AJ21">
        <v>81</v>
      </c>
      <c r="AK21">
        <v>8</v>
      </c>
      <c r="AL21">
        <v>12</v>
      </c>
      <c r="AM21">
        <v>4</v>
      </c>
      <c r="AN21">
        <v>9</v>
      </c>
      <c r="AO21">
        <v>497</v>
      </c>
      <c r="AP21">
        <v>430</v>
      </c>
      <c r="AQ21">
        <v>67</v>
      </c>
      <c r="AR21">
        <v>101</v>
      </c>
      <c r="AS21">
        <v>74</v>
      </c>
      <c r="AT21">
        <v>27</v>
      </c>
      <c r="AU21">
        <v>62</v>
      </c>
      <c r="AV21">
        <v>49</v>
      </c>
      <c r="AW21">
        <v>13</v>
      </c>
      <c r="AX21">
        <v>6</v>
      </c>
      <c r="AY21">
        <v>4</v>
      </c>
      <c r="AZ21">
        <v>2</v>
      </c>
      <c r="BA21">
        <v>42</v>
      </c>
      <c r="BB21">
        <v>34</v>
      </c>
      <c r="BC21">
        <v>8</v>
      </c>
      <c r="BD21">
        <v>20</v>
      </c>
      <c r="BE21">
        <v>17</v>
      </c>
      <c r="BF21">
        <v>3</v>
      </c>
      <c r="BG21">
        <v>61</v>
      </c>
      <c r="BH21">
        <v>60</v>
      </c>
      <c r="BI21">
        <v>1</v>
      </c>
      <c r="BJ21">
        <v>206</v>
      </c>
      <c r="BK21">
        <v>193</v>
      </c>
      <c r="BL21">
        <v>13</v>
      </c>
      <c r="BM21">
        <v>5</v>
      </c>
      <c r="BN21">
        <v>5</v>
      </c>
      <c r="BO21" t="s">
        <v>19</v>
      </c>
      <c r="BP21">
        <v>621</v>
      </c>
      <c r="BQ21">
        <v>601</v>
      </c>
      <c r="BR21">
        <v>20</v>
      </c>
      <c r="BS21">
        <v>783</v>
      </c>
      <c r="BT21">
        <v>453</v>
      </c>
      <c r="BU21">
        <v>330</v>
      </c>
      <c r="BV21">
        <v>1982</v>
      </c>
      <c r="BW21">
        <v>1038</v>
      </c>
      <c r="BX21">
        <v>945</v>
      </c>
    </row>
    <row r="22" spans="1:76">
      <c r="A22" t="s">
        <v>750</v>
      </c>
      <c r="B22">
        <v>19060</v>
      </c>
      <c r="C22">
        <v>14758</v>
      </c>
      <c r="D22">
        <v>4301</v>
      </c>
      <c r="E22">
        <v>265</v>
      </c>
      <c r="F22">
        <v>265</v>
      </c>
      <c r="G22">
        <v>0</v>
      </c>
      <c r="H22">
        <v>73</v>
      </c>
      <c r="I22">
        <v>11</v>
      </c>
      <c r="J22">
        <v>63</v>
      </c>
      <c r="K22">
        <v>9</v>
      </c>
      <c r="L22">
        <v>0</v>
      </c>
      <c r="M22">
        <v>8</v>
      </c>
      <c r="N22">
        <v>570</v>
      </c>
      <c r="O22">
        <v>552</v>
      </c>
      <c r="P22">
        <v>17</v>
      </c>
      <c r="Q22">
        <v>147</v>
      </c>
      <c r="R22">
        <v>142</v>
      </c>
      <c r="S22">
        <v>5</v>
      </c>
      <c r="T22">
        <v>1012</v>
      </c>
      <c r="U22">
        <v>651</v>
      </c>
      <c r="V22">
        <v>360</v>
      </c>
      <c r="W22">
        <v>539</v>
      </c>
      <c r="X22">
        <v>358</v>
      </c>
      <c r="Y22">
        <v>181</v>
      </c>
      <c r="Z22">
        <v>13092</v>
      </c>
      <c r="AA22">
        <v>10597</v>
      </c>
      <c r="AB22">
        <v>2496</v>
      </c>
      <c r="AC22">
        <v>7236</v>
      </c>
      <c r="AD22">
        <v>6422</v>
      </c>
      <c r="AE22">
        <v>815</v>
      </c>
      <c r="AF22">
        <v>346</v>
      </c>
      <c r="AG22">
        <v>338</v>
      </c>
      <c r="AH22">
        <v>8</v>
      </c>
      <c r="AI22">
        <v>49</v>
      </c>
      <c r="AJ22">
        <v>42</v>
      </c>
      <c r="AK22">
        <v>7</v>
      </c>
      <c r="AL22">
        <v>11</v>
      </c>
      <c r="AM22">
        <v>3</v>
      </c>
      <c r="AN22">
        <v>8</v>
      </c>
      <c r="AO22">
        <v>247</v>
      </c>
      <c r="AP22">
        <v>210</v>
      </c>
      <c r="AQ22">
        <v>37</v>
      </c>
      <c r="AR22">
        <v>42</v>
      </c>
      <c r="AS22">
        <v>30</v>
      </c>
      <c r="AT22">
        <v>12</v>
      </c>
      <c r="AU22">
        <v>27</v>
      </c>
      <c r="AV22">
        <v>23</v>
      </c>
      <c r="AW22">
        <v>3</v>
      </c>
      <c r="AX22">
        <v>4</v>
      </c>
      <c r="AY22">
        <v>3</v>
      </c>
      <c r="AZ22">
        <v>1</v>
      </c>
      <c r="BA22">
        <v>78</v>
      </c>
      <c r="BB22">
        <v>64</v>
      </c>
      <c r="BC22">
        <v>14</v>
      </c>
      <c r="BD22">
        <v>32</v>
      </c>
      <c r="BE22">
        <v>29</v>
      </c>
      <c r="BF22">
        <v>3</v>
      </c>
      <c r="BG22">
        <v>21</v>
      </c>
      <c r="BH22">
        <v>20</v>
      </c>
      <c r="BI22">
        <v>1</v>
      </c>
      <c r="BJ22">
        <v>44</v>
      </c>
      <c r="BK22">
        <v>41</v>
      </c>
      <c r="BL22">
        <v>3</v>
      </c>
      <c r="BM22">
        <v>3</v>
      </c>
      <c r="BN22">
        <v>1</v>
      </c>
      <c r="BO22">
        <v>2</v>
      </c>
      <c r="BP22">
        <v>516</v>
      </c>
      <c r="BQ22">
        <v>501</v>
      </c>
      <c r="BR22">
        <v>15</v>
      </c>
      <c r="BS22">
        <v>702</v>
      </c>
      <c r="BT22">
        <v>405</v>
      </c>
      <c r="BU22">
        <v>297</v>
      </c>
      <c r="BV22">
        <v>1627</v>
      </c>
      <c r="BW22">
        <v>826</v>
      </c>
      <c r="BX22">
        <v>801</v>
      </c>
    </row>
    <row r="23" spans="1:76">
      <c r="A23" t="s">
        <v>749</v>
      </c>
      <c r="B23">
        <v>8663</v>
      </c>
      <c r="C23">
        <v>7850</v>
      </c>
      <c r="D23">
        <v>813</v>
      </c>
      <c r="E23">
        <v>132</v>
      </c>
      <c r="F23">
        <v>131</v>
      </c>
      <c r="G23">
        <v>1</v>
      </c>
      <c r="H23">
        <v>33</v>
      </c>
      <c r="I23">
        <v>4</v>
      </c>
      <c r="J23">
        <v>29</v>
      </c>
      <c r="K23">
        <v>2</v>
      </c>
      <c r="L23" t="s">
        <v>19</v>
      </c>
      <c r="M23">
        <v>2</v>
      </c>
      <c r="N23">
        <v>251</v>
      </c>
      <c r="O23">
        <v>249</v>
      </c>
      <c r="P23">
        <v>2</v>
      </c>
      <c r="Q23">
        <v>121</v>
      </c>
      <c r="R23">
        <v>121</v>
      </c>
      <c r="S23">
        <v>1</v>
      </c>
      <c r="T23">
        <v>466</v>
      </c>
      <c r="U23">
        <v>405</v>
      </c>
      <c r="V23">
        <v>61</v>
      </c>
      <c r="W23">
        <v>300</v>
      </c>
      <c r="X23">
        <v>246</v>
      </c>
      <c r="Y23">
        <v>54</v>
      </c>
      <c r="Z23">
        <v>5906</v>
      </c>
      <c r="AA23">
        <v>5475</v>
      </c>
      <c r="AB23">
        <v>431</v>
      </c>
      <c r="AC23">
        <v>3898</v>
      </c>
      <c r="AD23">
        <v>3757</v>
      </c>
      <c r="AE23">
        <v>141</v>
      </c>
      <c r="AF23">
        <v>156</v>
      </c>
      <c r="AG23">
        <v>155</v>
      </c>
      <c r="AH23">
        <v>1</v>
      </c>
      <c r="AI23">
        <v>19</v>
      </c>
      <c r="AJ23">
        <v>18</v>
      </c>
      <c r="AK23">
        <v>1</v>
      </c>
      <c r="AL23">
        <v>12</v>
      </c>
      <c r="AM23">
        <v>9</v>
      </c>
      <c r="AN23">
        <v>3</v>
      </c>
      <c r="AO23">
        <v>154</v>
      </c>
      <c r="AP23">
        <v>148</v>
      </c>
      <c r="AQ23">
        <v>6</v>
      </c>
      <c r="AR23">
        <v>40</v>
      </c>
      <c r="AS23">
        <v>39</v>
      </c>
      <c r="AT23">
        <v>1</v>
      </c>
      <c r="AU23">
        <v>40</v>
      </c>
      <c r="AV23">
        <v>37</v>
      </c>
      <c r="AW23">
        <v>3</v>
      </c>
      <c r="AX23">
        <v>10</v>
      </c>
      <c r="AY23">
        <v>8</v>
      </c>
      <c r="AZ23">
        <v>1</v>
      </c>
      <c r="BA23">
        <v>22</v>
      </c>
      <c r="BB23">
        <v>22</v>
      </c>
      <c r="BC23">
        <v>0</v>
      </c>
      <c r="BD23">
        <v>31</v>
      </c>
      <c r="BE23">
        <v>31</v>
      </c>
      <c r="BF23">
        <v>1</v>
      </c>
      <c r="BG23">
        <v>6</v>
      </c>
      <c r="BH23">
        <v>6</v>
      </c>
      <c r="BI23" t="s">
        <v>19</v>
      </c>
      <c r="BJ23">
        <v>6</v>
      </c>
      <c r="BK23">
        <v>6</v>
      </c>
      <c r="BL23" t="s">
        <v>19</v>
      </c>
      <c r="BM23">
        <v>2</v>
      </c>
      <c r="BN23">
        <v>2</v>
      </c>
      <c r="BO23" t="s">
        <v>19</v>
      </c>
      <c r="BP23">
        <v>225</v>
      </c>
      <c r="BQ23">
        <v>221</v>
      </c>
      <c r="BR23">
        <v>4</v>
      </c>
      <c r="BS23">
        <v>316</v>
      </c>
      <c r="BT23">
        <v>275</v>
      </c>
      <c r="BU23">
        <v>41</v>
      </c>
      <c r="BV23">
        <v>690</v>
      </c>
      <c r="BW23">
        <v>512</v>
      </c>
      <c r="BX23">
        <v>178</v>
      </c>
    </row>
    <row r="24" spans="1:76">
      <c r="A24" t="s">
        <v>748</v>
      </c>
      <c r="B24">
        <v>3455</v>
      </c>
      <c r="C24">
        <v>2955</v>
      </c>
      <c r="D24">
        <v>500</v>
      </c>
      <c r="E24">
        <v>61</v>
      </c>
      <c r="F24">
        <v>61</v>
      </c>
      <c r="G24" t="s">
        <v>19</v>
      </c>
      <c r="H24">
        <v>16</v>
      </c>
      <c r="I24">
        <v>1</v>
      </c>
      <c r="J24">
        <v>15</v>
      </c>
      <c r="K24">
        <v>1</v>
      </c>
      <c r="L24" t="s">
        <v>19</v>
      </c>
      <c r="M24">
        <v>1</v>
      </c>
      <c r="N24">
        <v>100</v>
      </c>
      <c r="O24">
        <v>98</v>
      </c>
      <c r="P24">
        <v>2</v>
      </c>
      <c r="Q24">
        <v>34</v>
      </c>
      <c r="R24">
        <v>33</v>
      </c>
      <c r="S24">
        <v>1</v>
      </c>
      <c r="T24">
        <v>165</v>
      </c>
      <c r="U24">
        <v>135</v>
      </c>
      <c r="V24">
        <v>30</v>
      </c>
      <c r="W24">
        <v>111</v>
      </c>
      <c r="X24">
        <v>91</v>
      </c>
      <c r="Y24">
        <v>21</v>
      </c>
      <c r="Z24">
        <v>2292</v>
      </c>
      <c r="AA24">
        <v>1982</v>
      </c>
      <c r="AB24">
        <v>310</v>
      </c>
      <c r="AC24">
        <v>1590</v>
      </c>
      <c r="AD24">
        <v>1480</v>
      </c>
      <c r="AE24">
        <v>111</v>
      </c>
      <c r="AF24">
        <v>71</v>
      </c>
      <c r="AG24">
        <v>71</v>
      </c>
      <c r="AH24" t="s">
        <v>19</v>
      </c>
      <c r="AI24">
        <v>30</v>
      </c>
      <c r="AJ24">
        <v>29</v>
      </c>
      <c r="AK24">
        <v>1</v>
      </c>
      <c r="AL24">
        <v>0</v>
      </c>
      <c r="AM24">
        <v>0</v>
      </c>
      <c r="AN24" t="s">
        <v>19</v>
      </c>
      <c r="AO24">
        <v>59</v>
      </c>
      <c r="AP24">
        <v>56</v>
      </c>
      <c r="AQ24">
        <v>3</v>
      </c>
      <c r="AR24">
        <v>10</v>
      </c>
      <c r="AS24">
        <v>9</v>
      </c>
      <c r="AT24">
        <v>1</v>
      </c>
      <c r="AU24">
        <v>3</v>
      </c>
      <c r="AV24">
        <v>3</v>
      </c>
      <c r="AW24" t="s">
        <v>19</v>
      </c>
      <c r="AX24">
        <v>1</v>
      </c>
      <c r="AY24">
        <v>1</v>
      </c>
      <c r="AZ24" t="s">
        <v>19</v>
      </c>
      <c r="BA24">
        <v>16</v>
      </c>
      <c r="BB24">
        <v>16</v>
      </c>
      <c r="BC24">
        <v>0</v>
      </c>
      <c r="BD24">
        <v>14</v>
      </c>
      <c r="BE24">
        <v>13</v>
      </c>
      <c r="BF24">
        <v>1</v>
      </c>
      <c r="BG24">
        <v>12</v>
      </c>
      <c r="BH24">
        <v>12</v>
      </c>
      <c r="BI24">
        <v>1</v>
      </c>
      <c r="BJ24">
        <v>3</v>
      </c>
      <c r="BK24">
        <v>3</v>
      </c>
      <c r="BL24">
        <v>1</v>
      </c>
      <c r="BM24" t="s">
        <v>19</v>
      </c>
      <c r="BN24" t="s">
        <v>19</v>
      </c>
      <c r="BO24" t="s">
        <v>19</v>
      </c>
      <c r="BP24">
        <v>98</v>
      </c>
      <c r="BQ24">
        <v>95</v>
      </c>
      <c r="BR24">
        <v>3</v>
      </c>
      <c r="BS24">
        <v>168</v>
      </c>
      <c r="BT24">
        <v>143</v>
      </c>
      <c r="BU24">
        <v>24</v>
      </c>
      <c r="BV24">
        <v>283</v>
      </c>
      <c r="BW24">
        <v>193</v>
      </c>
      <c r="BX24">
        <v>90</v>
      </c>
    </row>
    <row r="25" spans="1:76">
      <c r="A25" t="s">
        <v>747</v>
      </c>
      <c r="B25">
        <v>3711</v>
      </c>
      <c r="C25">
        <v>3395</v>
      </c>
      <c r="D25">
        <v>316</v>
      </c>
      <c r="E25">
        <v>58</v>
      </c>
      <c r="F25">
        <v>58</v>
      </c>
      <c r="G25" t="s">
        <v>19</v>
      </c>
      <c r="H25">
        <v>10</v>
      </c>
      <c r="I25">
        <v>2</v>
      </c>
      <c r="J25">
        <v>8</v>
      </c>
      <c r="K25">
        <v>0</v>
      </c>
      <c r="L25" t="s">
        <v>19</v>
      </c>
      <c r="M25">
        <v>0</v>
      </c>
      <c r="N25">
        <v>103</v>
      </c>
      <c r="O25">
        <v>103</v>
      </c>
      <c r="P25" t="s">
        <v>19</v>
      </c>
      <c r="Q25">
        <v>38</v>
      </c>
      <c r="R25">
        <v>38</v>
      </c>
      <c r="S25" t="s">
        <v>19</v>
      </c>
      <c r="T25">
        <v>170</v>
      </c>
      <c r="U25">
        <v>151</v>
      </c>
      <c r="V25">
        <v>19</v>
      </c>
      <c r="W25">
        <v>122</v>
      </c>
      <c r="X25">
        <v>110</v>
      </c>
      <c r="Y25">
        <v>13</v>
      </c>
      <c r="Z25">
        <v>2551</v>
      </c>
      <c r="AA25">
        <v>2389</v>
      </c>
      <c r="AB25">
        <v>162</v>
      </c>
      <c r="AC25">
        <v>1653</v>
      </c>
      <c r="AD25">
        <v>1597</v>
      </c>
      <c r="AE25">
        <v>56</v>
      </c>
      <c r="AF25">
        <v>69</v>
      </c>
      <c r="AG25">
        <v>69</v>
      </c>
      <c r="AH25">
        <v>0</v>
      </c>
      <c r="AI25">
        <v>25</v>
      </c>
      <c r="AJ25">
        <v>24</v>
      </c>
      <c r="AK25">
        <v>1</v>
      </c>
      <c r="AL25">
        <v>4</v>
      </c>
      <c r="AM25">
        <v>4</v>
      </c>
      <c r="AN25" t="s">
        <v>19</v>
      </c>
      <c r="AO25">
        <v>57</v>
      </c>
      <c r="AP25">
        <v>52</v>
      </c>
      <c r="AQ25">
        <v>5</v>
      </c>
      <c r="AR25">
        <v>14</v>
      </c>
      <c r="AS25">
        <v>13</v>
      </c>
      <c r="AT25">
        <v>2</v>
      </c>
      <c r="AU25">
        <v>9</v>
      </c>
      <c r="AV25">
        <v>8</v>
      </c>
      <c r="AW25">
        <v>1</v>
      </c>
      <c r="AX25">
        <v>1</v>
      </c>
      <c r="AY25">
        <v>1</v>
      </c>
      <c r="AZ25" t="s">
        <v>19</v>
      </c>
      <c r="BA25">
        <v>9</v>
      </c>
      <c r="BB25">
        <v>9</v>
      </c>
      <c r="BC25">
        <v>0</v>
      </c>
      <c r="BD25">
        <v>17</v>
      </c>
      <c r="BE25">
        <v>16</v>
      </c>
      <c r="BF25">
        <v>1</v>
      </c>
      <c r="BG25">
        <v>2</v>
      </c>
      <c r="BH25">
        <v>2</v>
      </c>
      <c r="BI25" t="s">
        <v>19</v>
      </c>
      <c r="BJ25">
        <v>5</v>
      </c>
      <c r="BK25">
        <v>3</v>
      </c>
      <c r="BL25">
        <v>2</v>
      </c>
      <c r="BM25">
        <v>1</v>
      </c>
      <c r="BN25">
        <v>1</v>
      </c>
      <c r="BO25" t="s">
        <v>19</v>
      </c>
      <c r="BP25">
        <v>83</v>
      </c>
      <c r="BQ25">
        <v>81</v>
      </c>
      <c r="BR25">
        <v>2</v>
      </c>
      <c r="BS25">
        <v>177</v>
      </c>
      <c r="BT25">
        <v>138</v>
      </c>
      <c r="BU25">
        <v>39</v>
      </c>
      <c r="BV25">
        <v>282</v>
      </c>
      <c r="BW25">
        <v>215</v>
      </c>
      <c r="BX25">
        <v>67</v>
      </c>
    </row>
    <row r="26" spans="1:76">
      <c r="A26" t="s">
        <v>746</v>
      </c>
      <c r="B26">
        <v>2785</v>
      </c>
      <c r="C26">
        <v>2389</v>
      </c>
      <c r="D26">
        <v>396</v>
      </c>
      <c r="E26">
        <v>44</v>
      </c>
      <c r="F26">
        <v>44</v>
      </c>
      <c r="G26" t="s">
        <v>19</v>
      </c>
      <c r="H26">
        <v>10</v>
      </c>
      <c r="I26">
        <v>1</v>
      </c>
      <c r="J26">
        <v>9</v>
      </c>
      <c r="K26">
        <v>1</v>
      </c>
      <c r="L26" t="s">
        <v>19</v>
      </c>
      <c r="M26">
        <v>1</v>
      </c>
      <c r="N26">
        <v>93</v>
      </c>
      <c r="O26">
        <v>88</v>
      </c>
      <c r="P26">
        <v>5</v>
      </c>
      <c r="Q26">
        <v>35</v>
      </c>
      <c r="R26">
        <v>35</v>
      </c>
      <c r="S26" t="s">
        <v>19</v>
      </c>
      <c r="T26">
        <v>98</v>
      </c>
      <c r="U26">
        <v>82</v>
      </c>
      <c r="V26">
        <v>16</v>
      </c>
      <c r="W26">
        <v>123</v>
      </c>
      <c r="X26">
        <v>98</v>
      </c>
      <c r="Y26">
        <v>25</v>
      </c>
      <c r="Z26">
        <v>1831</v>
      </c>
      <c r="AA26">
        <v>1609</v>
      </c>
      <c r="AB26">
        <v>222</v>
      </c>
      <c r="AC26">
        <v>1092</v>
      </c>
      <c r="AD26">
        <v>1012</v>
      </c>
      <c r="AE26">
        <v>79</v>
      </c>
      <c r="AF26">
        <v>54</v>
      </c>
      <c r="AG26">
        <v>53</v>
      </c>
      <c r="AH26">
        <v>1</v>
      </c>
      <c r="AI26">
        <v>15</v>
      </c>
      <c r="AJ26">
        <v>14</v>
      </c>
      <c r="AK26">
        <v>1</v>
      </c>
      <c r="AL26">
        <v>1</v>
      </c>
      <c r="AM26">
        <v>1</v>
      </c>
      <c r="AN26">
        <v>0</v>
      </c>
      <c r="AO26">
        <v>38</v>
      </c>
      <c r="AP26">
        <v>35</v>
      </c>
      <c r="AQ26">
        <v>3</v>
      </c>
      <c r="AR26">
        <v>5</v>
      </c>
      <c r="AS26">
        <v>5</v>
      </c>
      <c r="AT26">
        <v>0</v>
      </c>
      <c r="AU26">
        <v>4</v>
      </c>
      <c r="AV26">
        <v>3</v>
      </c>
      <c r="AW26">
        <v>1</v>
      </c>
      <c r="AX26">
        <v>2</v>
      </c>
      <c r="AY26">
        <v>2</v>
      </c>
      <c r="AZ26">
        <v>0</v>
      </c>
      <c r="BA26">
        <v>5</v>
      </c>
      <c r="BB26">
        <v>5</v>
      </c>
      <c r="BC26">
        <v>0</v>
      </c>
      <c r="BD26">
        <v>16</v>
      </c>
      <c r="BE26">
        <v>15</v>
      </c>
      <c r="BF26">
        <v>1</v>
      </c>
      <c r="BG26">
        <v>3</v>
      </c>
      <c r="BH26">
        <v>3</v>
      </c>
      <c r="BI26">
        <v>0</v>
      </c>
      <c r="BJ26">
        <v>3</v>
      </c>
      <c r="BK26">
        <v>3</v>
      </c>
      <c r="BL26">
        <v>0</v>
      </c>
      <c r="BM26">
        <v>1</v>
      </c>
      <c r="BN26">
        <v>1</v>
      </c>
      <c r="BO26" t="s">
        <v>19</v>
      </c>
      <c r="BP26">
        <v>65</v>
      </c>
      <c r="BQ26">
        <v>60</v>
      </c>
      <c r="BR26">
        <v>5</v>
      </c>
      <c r="BS26">
        <v>187</v>
      </c>
      <c r="BT26">
        <v>150</v>
      </c>
      <c r="BU26">
        <v>38</v>
      </c>
      <c r="BV26">
        <v>223</v>
      </c>
      <c r="BW26">
        <v>153</v>
      </c>
      <c r="BX26">
        <v>70</v>
      </c>
    </row>
    <row r="27" spans="1:76">
      <c r="A27" t="s">
        <v>745</v>
      </c>
      <c r="B27">
        <v>1872</v>
      </c>
      <c r="C27">
        <v>1649</v>
      </c>
      <c r="D27">
        <v>223</v>
      </c>
      <c r="E27">
        <v>37</v>
      </c>
      <c r="F27">
        <v>37</v>
      </c>
      <c r="G27" t="s">
        <v>19</v>
      </c>
      <c r="H27">
        <v>9</v>
      </c>
      <c r="I27">
        <v>0</v>
      </c>
      <c r="J27">
        <v>9</v>
      </c>
      <c r="K27">
        <v>1</v>
      </c>
      <c r="L27" t="s">
        <v>19</v>
      </c>
      <c r="M27">
        <v>1</v>
      </c>
      <c r="N27">
        <v>56</v>
      </c>
      <c r="O27">
        <v>56</v>
      </c>
      <c r="P27">
        <v>1</v>
      </c>
      <c r="Q27">
        <v>12</v>
      </c>
      <c r="R27">
        <v>12</v>
      </c>
      <c r="S27" t="s">
        <v>19</v>
      </c>
      <c r="T27">
        <v>95</v>
      </c>
      <c r="U27">
        <v>78</v>
      </c>
      <c r="V27">
        <v>17</v>
      </c>
      <c r="W27">
        <v>80</v>
      </c>
      <c r="X27">
        <v>69</v>
      </c>
      <c r="Y27">
        <v>11</v>
      </c>
      <c r="Z27">
        <v>1260</v>
      </c>
      <c r="AA27">
        <v>1131</v>
      </c>
      <c r="AB27">
        <v>129</v>
      </c>
      <c r="AC27">
        <v>750</v>
      </c>
      <c r="AD27">
        <v>720</v>
      </c>
      <c r="AE27">
        <v>30</v>
      </c>
      <c r="AF27">
        <v>36</v>
      </c>
      <c r="AG27">
        <v>36</v>
      </c>
      <c r="AH27">
        <v>1</v>
      </c>
      <c r="AI27">
        <v>15</v>
      </c>
      <c r="AJ27">
        <v>15</v>
      </c>
      <c r="AK27">
        <v>1</v>
      </c>
      <c r="AL27" t="s">
        <v>19</v>
      </c>
      <c r="AM27" t="s">
        <v>19</v>
      </c>
      <c r="AN27" t="s">
        <v>19</v>
      </c>
      <c r="AO27">
        <v>20</v>
      </c>
      <c r="AP27">
        <v>17</v>
      </c>
      <c r="AQ27">
        <v>3</v>
      </c>
      <c r="AR27">
        <v>2</v>
      </c>
      <c r="AS27">
        <v>2</v>
      </c>
      <c r="AT27">
        <v>1</v>
      </c>
      <c r="AU27">
        <v>1</v>
      </c>
      <c r="AV27">
        <v>1</v>
      </c>
      <c r="AW27">
        <v>0</v>
      </c>
      <c r="AX27">
        <v>0</v>
      </c>
      <c r="AY27" t="s">
        <v>19</v>
      </c>
      <c r="AZ27">
        <v>0</v>
      </c>
      <c r="BA27">
        <v>7</v>
      </c>
      <c r="BB27">
        <v>6</v>
      </c>
      <c r="BC27">
        <v>1</v>
      </c>
      <c r="BD27">
        <v>8</v>
      </c>
      <c r="BE27">
        <v>7</v>
      </c>
      <c r="BF27">
        <v>0</v>
      </c>
      <c r="BG27">
        <v>1</v>
      </c>
      <c r="BH27">
        <v>1</v>
      </c>
      <c r="BI27" t="s">
        <v>19</v>
      </c>
      <c r="BJ27">
        <v>1</v>
      </c>
      <c r="BK27" t="s">
        <v>19</v>
      </c>
      <c r="BL27">
        <v>1</v>
      </c>
      <c r="BM27">
        <v>2</v>
      </c>
      <c r="BN27">
        <v>2</v>
      </c>
      <c r="BO27" t="s">
        <v>19</v>
      </c>
      <c r="BP27">
        <v>53</v>
      </c>
      <c r="BQ27">
        <v>51</v>
      </c>
      <c r="BR27">
        <v>2</v>
      </c>
      <c r="BS27">
        <v>43</v>
      </c>
      <c r="BT27">
        <v>36</v>
      </c>
      <c r="BU27">
        <v>7</v>
      </c>
      <c r="BV27">
        <v>165</v>
      </c>
      <c r="BW27">
        <v>123</v>
      </c>
      <c r="BX27">
        <v>42</v>
      </c>
    </row>
    <row r="28" spans="1:76">
      <c r="A28" t="s">
        <v>744</v>
      </c>
      <c r="B28">
        <v>6409</v>
      </c>
      <c r="C28">
        <v>5645</v>
      </c>
      <c r="D28">
        <v>764</v>
      </c>
      <c r="E28">
        <v>126</v>
      </c>
      <c r="F28">
        <v>126</v>
      </c>
      <c r="G28" t="s">
        <v>19</v>
      </c>
      <c r="H28">
        <v>29</v>
      </c>
      <c r="I28">
        <v>4</v>
      </c>
      <c r="J28">
        <v>25</v>
      </c>
      <c r="K28">
        <v>3</v>
      </c>
      <c r="L28">
        <v>2</v>
      </c>
      <c r="M28">
        <v>2</v>
      </c>
      <c r="N28">
        <v>181</v>
      </c>
      <c r="O28">
        <v>179</v>
      </c>
      <c r="P28">
        <v>2</v>
      </c>
      <c r="Q28">
        <v>63</v>
      </c>
      <c r="R28">
        <v>62</v>
      </c>
      <c r="S28">
        <v>1</v>
      </c>
      <c r="T28">
        <v>327</v>
      </c>
      <c r="U28">
        <v>277</v>
      </c>
      <c r="V28">
        <v>50</v>
      </c>
      <c r="W28">
        <v>199</v>
      </c>
      <c r="X28">
        <v>170</v>
      </c>
      <c r="Y28">
        <v>28</v>
      </c>
      <c r="Z28">
        <v>4443</v>
      </c>
      <c r="AA28">
        <v>3999</v>
      </c>
      <c r="AB28">
        <v>444</v>
      </c>
      <c r="AC28">
        <v>2843</v>
      </c>
      <c r="AD28">
        <v>2669</v>
      </c>
      <c r="AE28">
        <v>175</v>
      </c>
      <c r="AF28">
        <v>121</v>
      </c>
      <c r="AG28">
        <v>118</v>
      </c>
      <c r="AH28">
        <v>3</v>
      </c>
      <c r="AI28">
        <v>28</v>
      </c>
      <c r="AJ28">
        <v>28</v>
      </c>
      <c r="AK28" t="s">
        <v>19</v>
      </c>
      <c r="AL28">
        <v>4</v>
      </c>
      <c r="AM28">
        <v>1</v>
      </c>
      <c r="AN28">
        <v>3</v>
      </c>
      <c r="AO28">
        <v>118</v>
      </c>
      <c r="AP28">
        <v>108</v>
      </c>
      <c r="AQ28">
        <v>10</v>
      </c>
      <c r="AR28">
        <v>18</v>
      </c>
      <c r="AS28">
        <v>17</v>
      </c>
      <c r="AT28">
        <v>2</v>
      </c>
      <c r="AU28">
        <v>16</v>
      </c>
      <c r="AV28">
        <v>15</v>
      </c>
      <c r="AW28">
        <v>0</v>
      </c>
      <c r="AX28">
        <v>2</v>
      </c>
      <c r="AY28">
        <v>2</v>
      </c>
      <c r="AZ28">
        <v>0</v>
      </c>
      <c r="BA28">
        <v>38</v>
      </c>
      <c r="BB28">
        <v>33</v>
      </c>
      <c r="BC28">
        <v>5</v>
      </c>
      <c r="BD28">
        <v>32</v>
      </c>
      <c r="BE28">
        <v>30</v>
      </c>
      <c r="BF28">
        <v>2</v>
      </c>
      <c r="BG28">
        <v>6</v>
      </c>
      <c r="BH28">
        <v>5</v>
      </c>
      <c r="BI28">
        <v>0</v>
      </c>
      <c r="BJ28">
        <v>6</v>
      </c>
      <c r="BK28">
        <v>6</v>
      </c>
      <c r="BL28">
        <v>1</v>
      </c>
      <c r="BM28">
        <v>1</v>
      </c>
      <c r="BN28">
        <v>1</v>
      </c>
      <c r="BO28" t="s">
        <v>19</v>
      </c>
      <c r="BP28">
        <v>179</v>
      </c>
      <c r="BQ28">
        <v>176</v>
      </c>
      <c r="BR28">
        <v>4</v>
      </c>
      <c r="BS28">
        <v>224</v>
      </c>
      <c r="BT28">
        <v>186</v>
      </c>
      <c r="BU28">
        <v>38</v>
      </c>
      <c r="BV28">
        <v>426</v>
      </c>
      <c r="BW28">
        <v>272</v>
      </c>
      <c r="BX28">
        <v>155</v>
      </c>
    </row>
    <row r="29" spans="1:76">
      <c r="A29" t="s">
        <v>743</v>
      </c>
      <c r="B29">
        <v>5575</v>
      </c>
      <c r="C29">
        <v>4465</v>
      </c>
      <c r="D29">
        <v>1110</v>
      </c>
      <c r="E29">
        <v>94</v>
      </c>
      <c r="F29">
        <v>94</v>
      </c>
      <c r="G29" t="s">
        <v>19</v>
      </c>
      <c r="H29">
        <v>24</v>
      </c>
      <c r="I29">
        <v>4</v>
      </c>
      <c r="J29">
        <v>20</v>
      </c>
      <c r="K29">
        <v>1</v>
      </c>
      <c r="L29" t="s">
        <v>19</v>
      </c>
      <c r="M29">
        <v>1</v>
      </c>
      <c r="N29">
        <v>153</v>
      </c>
      <c r="O29">
        <v>151</v>
      </c>
      <c r="P29">
        <v>3</v>
      </c>
      <c r="Q29">
        <v>51</v>
      </c>
      <c r="R29">
        <v>50</v>
      </c>
      <c r="S29">
        <v>1</v>
      </c>
      <c r="T29">
        <v>274</v>
      </c>
      <c r="U29">
        <v>210</v>
      </c>
      <c r="V29">
        <v>65</v>
      </c>
      <c r="W29">
        <v>242</v>
      </c>
      <c r="X29">
        <v>186</v>
      </c>
      <c r="Y29">
        <v>55</v>
      </c>
      <c r="Z29">
        <v>3842</v>
      </c>
      <c r="AA29">
        <v>3141</v>
      </c>
      <c r="AB29">
        <v>701</v>
      </c>
      <c r="AC29">
        <v>2048</v>
      </c>
      <c r="AD29">
        <v>1841</v>
      </c>
      <c r="AE29">
        <v>207</v>
      </c>
      <c r="AF29">
        <v>118</v>
      </c>
      <c r="AG29">
        <v>116</v>
      </c>
      <c r="AH29">
        <v>2</v>
      </c>
      <c r="AI29">
        <v>17</v>
      </c>
      <c r="AJ29">
        <v>16</v>
      </c>
      <c r="AK29">
        <v>1</v>
      </c>
      <c r="AL29">
        <v>14</v>
      </c>
      <c r="AM29">
        <v>8</v>
      </c>
      <c r="AN29">
        <v>6</v>
      </c>
      <c r="AO29">
        <v>95</v>
      </c>
      <c r="AP29">
        <v>79</v>
      </c>
      <c r="AQ29">
        <v>16</v>
      </c>
      <c r="AR29">
        <v>17</v>
      </c>
      <c r="AS29">
        <v>14</v>
      </c>
      <c r="AT29">
        <v>2</v>
      </c>
      <c r="AU29">
        <v>6</v>
      </c>
      <c r="AV29">
        <v>5</v>
      </c>
      <c r="AW29">
        <v>2</v>
      </c>
      <c r="AX29">
        <v>0</v>
      </c>
      <c r="AY29" t="s">
        <v>19</v>
      </c>
      <c r="AZ29">
        <v>0</v>
      </c>
      <c r="BA29">
        <v>27</v>
      </c>
      <c r="BB29">
        <v>20</v>
      </c>
      <c r="BC29">
        <v>7</v>
      </c>
      <c r="BD29">
        <v>34</v>
      </c>
      <c r="BE29">
        <v>30</v>
      </c>
      <c r="BF29">
        <v>3</v>
      </c>
      <c r="BG29">
        <v>4</v>
      </c>
      <c r="BH29">
        <v>4</v>
      </c>
      <c r="BI29">
        <v>0</v>
      </c>
      <c r="BJ29">
        <v>7</v>
      </c>
      <c r="BK29">
        <v>6</v>
      </c>
      <c r="BL29">
        <v>1</v>
      </c>
      <c r="BM29">
        <v>1</v>
      </c>
      <c r="BN29">
        <v>1</v>
      </c>
      <c r="BO29" t="s">
        <v>19</v>
      </c>
      <c r="BP29">
        <v>136</v>
      </c>
      <c r="BQ29">
        <v>131</v>
      </c>
      <c r="BR29">
        <v>5</v>
      </c>
      <c r="BS29">
        <v>130</v>
      </c>
      <c r="BT29">
        <v>80</v>
      </c>
      <c r="BU29">
        <v>51</v>
      </c>
      <c r="BV29">
        <v>434</v>
      </c>
      <c r="BW29">
        <v>248</v>
      </c>
      <c r="BX29">
        <v>186</v>
      </c>
    </row>
    <row r="30" spans="1:76">
      <c r="A30" t="s">
        <v>742</v>
      </c>
      <c r="B30">
        <v>9399</v>
      </c>
      <c r="C30">
        <v>7833</v>
      </c>
      <c r="D30">
        <v>1566</v>
      </c>
      <c r="E30">
        <v>160</v>
      </c>
      <c r="F30">
        <v>159</v>
      </c>
      <c r="G30">
        <v>1</v>
      </c>
      <c r="H30">
        <v>37</v>
      </c>
      <c r="I30">
        <v>6</v>
      </c>
      <c r="J30">
        <v>30</v>
      </c>
      <c r="K30">
        <v>5</v>
      </c>
      <c r="L30">
        <v>3</v>
      </c>
      <c r="M30">
        <v>2</v>
      </c>
      <c r="N30">
        <v>286</v>
      </c>
      <c r="O30">
        <v>279</v>
      </c>
      <c r="P30">
        <v>7</v>
      </c>
      <c r="Q30">
        <v>85</v>
      </c>
      <c r="R30">
        <v>83</v>
      </c>
      <c r="S30">
        <v>1</v>
      </c>
      <c r="T30">
        <v>544</v>
      </c>
      <c r="U30">
        <v>413</v>
      </c>
      <c r="V30">
        <v>132</v>
      </c>
      <c r="W30">
        <v>299</v>
      </c>
      <c r="X30">
        <v>228</v>
      </c>
      <c r="Y30">
        <v>72</v>
      </c>
      <c r="Z30">
        <v>6510</v>
      </c>
      <c r="AA30">
        <v>5545</v>
      </c>
      <c r="AB30">
        <v>965</v>
      </c>
      <c r="AC30">
        <v>3611</v>
      </c>
      <c r="AD30">
        <v>3271</v>
      </c>
      <c r="AE30">
        <v>340</v>
      </c>
      <c r="AF30">
        <v>173</v>
      </c>
      <c r="AG30">
        <v>170</v>
      </c>
      <c r="AH30">
        <v>3</v>
      </c>
      <c r="AI30">
        <v>37</v>
      </c>
      <c r="AJ30">
        <v>35</v>
      </c>
      <c r="AK30">
        <v>2</v>
      </c>
      <c r="AL30">
        <v>12</v>
      </c>
      <c r="AM30">
        <v>5</v>
      </c>
      <c r="AN30">
        <v>8</v>
      </c>
      <c r="AO30">
        <v>159</v>
      </c>
      <c r="AP30">
        <v>140</v>
      </c>
      <c r="AQ30">
        <v>19</v>
      </c>
      <c r="AR30">
        <v>19</v>
      </c>
      <c r="AS30">
        <v>17</v>
      </c>
      <c r="AT30">
        <v>2</v>
      </c>
      <c r="AU30">
        <v>19</v>
      </c>
      <c r="AV30">
        <v>17</v>
      </c>
      <c r="AW30">
        <v>2</v>
      </c>
      <c r="AX30">
        <v>3</v>
      </c>
      <c r="AY30">
        <v>2</v>
      </c>
      <c r="AZ30">
        <v>1</v>
      </c>
      <c r="BA30">
        <v>50</v>
      </c>
      <c r="BB30">
        <v>42</v>
      </c>
      <c r="BC30">
        <v>9</v>
      </c>
      <c r="BD30">
        <v>24</v>
      </c>
      <c r="BE30">
        <v>20</v>
      </c>
      <c r="BF30">
        <v>3</v>
      </c>
      <c r="BG30">
        <v>16</v>
      </c>
      <c r="BH30">
        <v>15</v>
      </c>
      <c r="BI30">
        <v>0</v>
      </c>
      <c r="BJ30">
        <v>29</v>
      </c>
      <c r="BK30">
        <v>27</v>
      </c>
      <c r="BL30">
        <v>2</v>
      </c>
      <c r="BM30">
        <v>1</v>
      </c>
      <c r="BN30">
        <v>1</v>
      </c>
      <c r="BO30" t="s">
        <v>19</v>
      </c>
      <c r="BP30">
        <v>253</v>
      </c>
      <c r="BQ30">
        <v>247</v>
      </c>
      <c r="BR30">
        <v>5</v>
      </c>
      <c r="BS30">
        <v>250</v>
      </c>
      <c r="BT30">
        <v>179</v>
      </c>
      <c r="BU30">
        <v>72</v>
      </c>
      <c r="BV30">
        <v>673</v>
      </c>
      <c r="BW30">
        <v>425</v>
      </c>
      <c r="BX30">
        <v>248</v>
      </c>
    </row>
    <row r="31" spans="1:76">
      <c r="A31" t="s">
        <v>741</v>
      </c>
      <c r="B31">
        <v>11949</v>
      </c>
      <c r="C31">
        <v>9739</v>
      </c>
      <c r="D31">
        <v>2209</v>
      </c>
      <c r="E31">
        <v>178</v>
      </c>
      <c r="F31">
        <v>178</v>
      </c>
      <c r="G31" t="s">
        <v>19</v>
      </c>
      <c r="H31">
        <v>49</v>
      </c>
      <c r="I31">
        <v>7</v>
      </c>
      <c r="J31">
        <v>43</v>
      </c>
      <c r="K31">
        <v>3</v>
      </c>
      <c r="L31" t="s">
        <v>19</v>
      </c>
      <c r="M31">
        <v>3</v>
      </c>
      <c r="N31">
        <v>353</v>
      </c>
      <c r="O31">
        <v>349</v>
      </c>
      <c r="P31">
        <v>4</v>
      </c>
      <c r="Q31">
        <v>130</v>
      </c>
      <c r="R31">
        <v>129</v>
      </c>
      <c r="S31">
        <v>1</v>
      </c>
      <c r="T31">
        <v>619</v>
      </c>
      <c r="U31">
        <v>457</v>
      </c>
      <c r="V31">
        <v>162</v>
      </c>
      <c r="W31">
        <v>411</v>
      </c>
      <c r="X31">
        <v>309</v>
      </c>
      <c r="Y31">
        <v>102</v>
      </c>
      <c r="Z31">
        <v>8436</v>
      </c>
      <c r="AA31">
        <v>7046</v>
      </c>
      <c r="AB31">
        <v>1390</v>
      </c>
      <c r="AC31">
        <v>4251</v>
      </c>
      <c r="AD31">
        <v>3824</v>
      </c>
      <c r="AE31">
        <v>427</v>
      </c>
      <c r="AF31">
        <v>238</v>
      </c>
      <c r="AG31">
        <v>236</v>
      </c>
      <c r="AH31">
        <v>3</v>
      </c>
      <c r="AI31">
        <v>27</v>
      </c>
      <c r="AJ31">
        <v>26</v>
      </c>
      <c r="AK31">
        <v>1</v>
      </c>
      <c r="AL31">
        <v>8</v>
      </c>
      <c r="AM31">
        <v>4</v>
      </c>
      <c r="AN31">
        <v>4</v>
      </c>
      <c r="AO31">
        <v>171</v>
      </c>
      <c r="AP31">
        <v>150</v>
      </c>
      <c r="AQ31">
        <v>21</v>
      </c>
      <c r="AR31">
        <v>29</v>
      </c>
      <c r="AS31">
        <v>25</v>
      </c>
      <c r="AT31">
        <v>4</v>
      </c>
      <c r="AU31">
        <v>20</v>
      </c>
      <c r="AV31">
        <v>19</v>
      </c>
      <c r="AW31">
        <v>1</v>
      </c>
      <c r="AX31">
        <v>3</v>
      </c>
      <c r="AY31">
        <v>2</v>
      </c>
      <c r="AZ31">
        <v>1</v>
      </c>
      <c r="BA31">
        <v>55</v>
      </c>
      <c r="BB31">
        <v>49</v>
      </c>
      <c r="BC31">
        <v>7</v>
      </c>
      <c r="BD31">
        <v>40</v>
      </c>
      <c r="BE31">
        <v>35</v>
      </c>
      <c r="BF31">
        <v>5</v>
      </c>
      <c r="BG31">
        <v>15</v>
      </c>
      <c r="BH31">
        <v>15</v>
      </c>
      <c r="BI31">
        <v>1</v>
      </c>
      <c r="BJ31">
        <v>8</v>
      </c>
      <c r="BK31">
        <v>5</v>
      </c>
      <c r="BL31">
        <v>3</v>
      </c>
      <c r="BM31" t="s">
        <v>19</v>
      </c>
      <c r="BN31" t="s">
        <v>19</v>
      </c>
      <c r="BO31" t="s">
        <v>19</v>
      </c>
      <c r="BP31">
        <v>303</v>
      </c>
      <c r="BQ31">
        <v>290</v>
      </c>
      <c r="BR31">
        <v>13</v>
      </c>
      <c r="BS31">
        <v>420</v>
      </c>
      <c r="BT31">
        <v>269</v>
      </c>
      <c r="BU31">
        <v>151</v>
      </c>
      <c r="BV31">
        <v>733</v>
      </c>
      <c r="BW31">
        <v>419</v>
      </c>
      <c r="BX31">
        <v>313</v>
      </c>
    </row>
    <row r="32" spans="1:76">
      <c r="A32" t="s">
        <v>740</v>
      </c>
      <c r="B32">
        <v>5459</v>
      </c>
      <c r="C32">
        <v>4715</v>
      </c>
      <c r="D32">
        <v>744</v>
      </c>
      <c r="E32">
        <v>122</v>
      </c>
      <c r="F32">
        <v>122</v>
      </c>
      <c r="G32">
        <v>1</v>
      </c>
      <c r="H32">
        <v>24</v>
      </c>
      <c r="I32">
        <v>2</v>
      </c>
      <c r="J32">
        <v>22</v>
      </c>
      <c r="K32">
        <v>1</v>
      </c>
      <c r="L32" t="s">
        <v>19</v>
      </c>
      <c r="M32">
        <v>1</v>
      </c>
      <c r="N32">
        <v>155</v>
      </c>
      <c r="O32">
        <v>153</v>
      </c>
      <c r="P32">
        <v>2</v>
      </c>
      <c r="Q32">
        <v>42</v>
      </c>
      <c r="R32">
        <v>41</v>
      </c>
      <c r="S32">
        <v>1</v>
      </c>
      <c r="T32">
        <v>271</v>
      </c>
      <c r="U32">
        <v>211</v>
      </c>
      <c r="V32">
        <v>60</v>
      </c>
      <c r="W32">
        <v>226</v>
      </c>
      <c r="X32">
        <v>177</v>
      </c>
      <c r="Y32">
        <v>49</v>
      </c>
      <c r="Z32">
        <v>3690</v>
      </c>
      <c r="AA32">
        <v>3305</v>
      </c>
      <c r="AB32">
        <v>385</v>
      </c>
      <c r="AC32">
        <v>1924</v>
      </c>
      <c r="AD32">
        <v>1797</v>
      </c>
      <c r="AE32">
        <v>127</v>
      </c>
      <c r="AF32">
        <v>124</v>
      </c>
      <c r="AG32">
        <v>122</v>
      </c>
      <c r="AH32">
        <v>2</v>
      </c>
      <c r="AI32">
        <v>30</v>
      </c>
      <c r="AJ32">
        <v>28</v>
      </c>
      <c r="AK32">
        <v>2</v>
      </c>
      <c r="AL32">
        <v>2</v>
      </c>
      <c r="AM32">
        <v>1</v>
      </c>
      <c r="AN32">
        <v>1</v>
      </c>
      <c r="AO32">
        <v>81</v>
      </c>
      <c r="AP32">
        <v>69</v>
      </c>
      <c r="AQ32">
        <v>12</v>
      </c>
      <c r="AR32">
        <v>12</v>
      </c>
      <c r="AS32">
        <v>11</v>
      </c>
      <c r="AT32">
        <v>2</v>
      </c>
      <c r="AU32">
        <v>8</v>
      </c>
      <c r="AV32">
        <v>7</v>
      </c>
      <c r="AW32">
        <v>0</v>
      </c>
      <c r="AX32">
        <v>1</v>
      </c>
      <c r="AY32">
        <v>1</v>
      </c>
      <c r="AZ32" t="s">
        <v>19</v>
      </c>
      <c r="BA32">
        <v>25</v>
      </c>
      <c r="BB32">
        <v>21</v>
      </c>
      <c r="BC32">
        <v>4</v>
      </c>
      <c r="BD32">
        <v>29</v>
      </c>
      <c r="BE32">
        <v>24</v>
      </c>
      <c r="BF32">
        <v>5</v>
      </c>
      <c r="BG32">
        <v>3</v>
      </c>
      <c r="BH32">
        <v>3</v>
      </c>
      <c r="BI32" t="s">
        <v>19</v>
      </c>
      <c r="BJ32">
        <v>3</v>
      </c>
      <c r="BK32">
        <v>3</v>
      </c>
      <c r="BL32">
        <v>0</v>
      </c>
      <c r="BM32" t="s">
        <v>19</v>
      </c>
      <c r="BN32" t="s">
        <v>19</v>
      </c>
      <c r="BO32" t="s">
        <v>19</v>
      </c>
      <c r="BP32">
        <v>154</v>
      </c>
      <c r="BQ32">
        <v>152</v>
      </c>
      <c r="BR32">
        <v>2</v>
      </c>
      <c r="BS32">
        <v>202</v>
      </c>
      <c r="BT32">
        <v>144</v>
      </c>
      <c r="BU32">
        <v>58</v>
      </c>
      <c r="BV32">
        <v>377</v>
      </c>
      <c r="BW32">
        <v>228</v>
      </c>
      <c r="BX32">
        <v>149</v>
      </c>
    </row>
    <row r="33" spans="1:76">
      <c r="A33" t="s">
        <v>739</v>
      </c>
      <c r="B33">
        <v>3184</v>
      </c>
      <c r="C33">
        <v>2587</v>
      </c>
      <c r="D33">
        <v>597</v>
      </c>
      <c r="E33">
        <v>52</v>
      </c>
      <c r="F33">
        <v>52</v>
      </c>
      <c r="G33" t="s">
        <v>19</v>
      </c>
      <c r="H33">
        <v>11</v>
      </c>
      <c r="I33">
        <v>1</v>
      </c>
      <c r="J33">
        <v>10</v>
      </c>
      <c r="K33">
        <v>1</v>
      </c>
      <c r="L33" t="s">
        <v>19</v>
      </c>
      <c r="M33">
        <v>1</v>
      </c>
      <c r="N33">
        <v>93</v>
      </c>
      <c r="O33">
        <v>93</v>
      </c>
      <c r="P33" t="s">
        <v>19</v>
      </c>
      <c r="Q33">
        <v>38</v>
      </c>
      <c r="R33">
        <v>38</v>
      </c>
      <c r="S33" t="s">
        <v>19</v>
      </c>
      <c r="T33">
        <v>193</v>
      </c>
      <c r="U33">
        <v>143</v>
      </c>
      <c r="V33">
        <v>50</v>
      </c>
      <c r="W33">
        <v>85</v>
      </c>
      <c r="X33">
        <v>59</v>
      </c>
      <c r="Y33">
        <v>26</v>
      </c>
      <c r="Z33">
        <v>2202</v>
      </c>
      <c r="AA33">
        <v>1883</v>
      </c>
      <c r="AB33">
        <v>320</v>
      </c>
      <c r="AC33">
        <v>1165</v>
      </c>
      <c r="AD33">
        <v>1069</v>
      </c>
      <c r="AE33">
        <v>96</v>
      </c>
      <c r="AF33">
        <v>61</v>
      </c>
      <c r="AG33">
        <v>61</v>
      </c>
      <c r="AH33" t="s">
        <v>19</v>
      </c>
      <c r="AI33">
        <v>8</v>
      </c>
      <c r="AJ33">
        <v>7</v>
      </c>
      <c r="AK33">
        <v>1</v>
      </c>
      <c r="AL33">
        <v>2</v>
      </c>
      <c r="AM33">
        <v>0</v>
      </c>
      <c r="AN33">
        <v>2</v>
      </c>
      <c r="AO33">
        <v>31</v>
      </c>
      <c r="AP33">
        <v>25</v>
      </c>
      <c r="AQ33">
        <v>5</v>
      </c>
      <c r="AR33">
        <v>5</v>
      </c>
      <c r="AS33">
        <v>4</v>
      </c>
      <c r="AT33">
        <v>1</v>
      </c>
      <c r="AU33">
        <v>4</v>
      </c>
      <c r="AV33">
        <v>4</v>
      </c>
      <c r="AW33" t="s">
        <v>19</v>
      </c>
      <c r="AX33">
        <v>1</v>
      </c>
      <c r="AY33">
        <v>1</v>
      </c>
      <c r="AZ33" t="s">
        <v>19</v>
      </c>
      <c r="BA33">
        <v>9</v>
      </c>
      <c r="BB33">
        <v>6</v>
      </c>
      <c r="BC33">
        <v>2</v>
      </c>
      <c r="BD33">
        <v>5</v>
      </c>
      <c r="BE33">
        <v>3</v>
      </c>
      <c r="BF33">
        <v>2</v>
      </c>
      <c r="BG33">
        <v>2</v>
      </c>
      <c r="BH33">
        <v>2</v>
      </c>
      <c r="BI33" t="s">
        <v>19</v>
      </c>
      <c r="BJ33">
        <v>5</v>
      </c>
      <c r="BK33">
        <v>5</v>
      </c>
      <c r="BL33">
        <v>0</v>
      </c>
      <c r="BM33" t="s">
        <v>19</v>
      </c>
      <c r="BN33" t="s">
        <v>19</v>
      </c>
      <c r="BO33" t="s">
        <v>19</v>
      </c>
      <c r="BP33">
        <v>79</v>
      </c>
      <c r="BQ33">
        <v>78</v>
      </c>
      <c r="BR33">
        <v>1</v>
      </c>
      <c r="BS33">
        <v>91</v>
      </c>
      <c r="BT33">
        <v>52</v>
      </c>
      <c r="BU33">
        <v>39</v>
      </c>
      <c r="BV33">
        <v>276</v>
      </c>
      <c r="BW33">
        <v>133</v>
      </c>
      <c r="BX33">
        <v>143</v>
      </c>
    </row>
    <row r="34" spans="1:76">
      <c r="A34" t="s">
        <v>738</v>
      </c>
      <c r="B34">
        <v>6645</v>
      </c>
      <c r="C34">
        <v>5637</v>
      </c>
      <c r="D34">
        <v>1008</v>
      </c>
      <c r="E34">
        <v>105</v>
      </c>
      <c r="F34">
        <v>105</v>
      </c>
      <c r="G34" t="s">
        <v>19</v>
      </c>
      <c r="H34">
        <v>37</v>
      </c>
      <c r="I34">
        <v>11</v>
      </c>
      <c r="J34">
        <v>27</v>
      </c>
      <c r="K34">
        <v>1</v>
      </c>
      <c r="L34" t="s">
        <v>19</v>
      </c>
      <c r="M34">
        <v>1</v>
      </c>
      <c r="N34">
        <v>199</v>
      </c>
      <c r="O34">
        <v>195</v>
      </c>
      <c r="P34">
        <v>4</v>
      </c>
      <c r="Q34">
        <v>68</v>
      </c>
      <c r="R34">
        <v>65</v>
      </c>
      <c r="S34">
        <v>3</v>
      </c>
      <c r="T34">
        <v>351</v>
      </c>
      <c r="U34">
        <v>270</v>
      </c>
      <c r="V34">
        <v>81</v>
      </c>
      <c r="W34">
        <v>192</v>
      </c>
      <c r="X34">
        <v>141</v>
      </c>
      <c r="Y34">
        <v>51</v>
      </c>
      <c r="Z34">
        <v>4570</v>
      </c>
      <c r="AA34">
        <v>3961</v>
      </c>
      <c r="AB34">
        <v>610</v>
      </c>
      <c r="AC34">
        <v>2568</v>
      </c>
      <c r="AD34">
        <v>2349</v>
      </c>
      <c r="AE34">
        <v>219</v>
      </c>
      <c r="AF34">
        <v>134</v>
      </c>
      <c r="AG34">
        <v>133</v>
      </c>
      <c r="AH34">
        <v>1</v>
      </c>
      <c r="AI34">
        <v>28</v>
      </c>
      <c r="AJ34">
        <v>27</v>
      </c>
      <c r="AK34">
        <v>1</v>
      </c>
      <c r="AL34">
        <v>1</v>
      </c>
      <c r="AM34">
        <v>1</v>
      </c>
      <c r="AN34">
        <v>0</v>
      </c>
      <c r="AO34">
        <v>86</v>
      </c>
      <c r="AP34">
        <v>75</v>
      </c>
      <c r="AQ34">
        <v>11</v>
      </c>
      <c r="AR34">
        <v>18</v>
      </c>
      <c r="AS34">
        <v>16</v>
      </c>
      <c r="AT34">
        <v>2</v>
      </c>
      <c r="AU34">
        <v>13</v>
      </c>
      <c r="AV34">
        <v>11</v>
      </c>
      <c r="AW34">
        <v>2</v>
      </c>
      <c r="AX34">
        <v>2</v>
      </c>
      <c r="AY34">
        <v>2</v>
      </c>
      <c r="AZ34">
        <v>0</v>
      </c>
      <c r="BA34">
        <v>22</v>
      </c>
      <c r="BB34">
        <v>19</v>
      </c>
      <c r="BC34">
        <v>4</v>
      </c>
      <c r="BD34">
        <v>14</v>
      </c>
      <c r="BE34">
        <v>12</v>
      </c>
      <c r="BF34">
        <v>3</v>
      </c>
      <c r="BG34">
        <v>12</v>
      </c>
      <c r="BH34">
        <v>11</v>
      </c>
      <c r="BI34">
        <v>1</v>
      </c>
      <c r="BJ34">
        <v>6</v>
      </c>
      <c r="BK34">
        <v>6</v>
      </c>
      <c r="BL34">
        <v>0</v>
      </c>
      <c r="BM34">
        <v>1</v>
      </c>
      <c r="BN34">
        <v>1</v>
      </c>
      <c r="BO34" t="s">
        <v>19</v>
      </c>
      <c r="BP34">
        <v>194</v>
      </c>
      <c r="BQ34">
        <v>187</v>
      </c>
      <c r="BR34">
        <v>7</v>
      </c>
      <c r="BS34">
        <v>247</v>
      </c>
      <c r="BT34">
        <v>198</v>
      </c>
      <c r="BU34">
        <v>50</v>
      </c>
      <c r="BV34">
        <v>498</v>
      </c>
      <c r="BW34">
        <v>333</v>
      </c>
      <c r="BX34">
        <v>165</v>
      </c>
    </row>
    <row r="35" spans="1:76">
      <c r="A35" t="s">
        <v>737</v>
      </c>
      <c r="B35">
        <v>17274</v>
      </c>
      <c r="C35">
        <v>13700</v>
      </c>
      <c r="D35">
        <v>3573</v>
      </c>
      <c r="E35">
        <v>312</v>
      </c>
      <c r="F35">
        <v>312</v>
      </c>
      <c r="G35" t="s">
        <v>19</v>
      </c>
      <c r="H35">
        <v>134</v>
      </c>
      <c r="I35">
        <v>39</v>
      </c>
      <c r="J35">
        <v>95</v>
      </c>
      <c r="K35">
        <v>2</v>
      </c>
      <c r="L35">
        <v>0</v>
      </c>
      <c r="M35">
        <v>2</v>
      </c>
      <c r="N35">
        <v>495</v>
      </c>
      <c r="O35">
        <v>483</v>
      </c>
      <c r="P35">
        <v>12</v>
      </c>
      <c r="Q35">
        <v>143</v>
      </c>
      <c r="R35">
        <v>138</v>
      </c>
      <c r="S35">
        <v>5</v>
      </c>
      <c r="T35">
        <v>874</v>
      </c>
      <c r="U35">
        <v>663</v>
      </c>
      <c r="V35">
        <v>211</v>
      </c>
      <c r="W35">
        <v>625</v>
      </c>
      <c r="X35">
        <v>458</v>
      </c>
      <c r="Y35">
        <v>167</v>
      </c>
      <c r="Z35">
        <v>11864</v>
      </c>
      <c r="AA35">
        <v>9605</v>
      </c>
      <c r="AB35">
        <v>2259</v>
      </c>
      <c r="AC35">
        <v>6312</v>
      </c>
      <c r="AD35">
        <v>5679</v>
      </c>
      <c r="AE35">
        <v>633</v>
      </c>
      <c r="AF35">
        <v>393</v>
      </c>
      <c r="AG35">
        <v>388</v>
      </c>
      <c r="AH35">
        <v>4</v>
      </c>
      <c r="AI35">
        <v>45</v>
      </c>
      <c r="AJ35">
        <v>41</v>
      </c>
      <c r="AK35">
        <v>3</v>
      </c>
      <c r="AL35">
        <v>12</v>
      </c>
      <c r="AM35">
        <v>9</v>
      </c>
      <c r="AN35">
        <v>4</v>
      </c>
      <c r="AO35">
        <v>318</v>
      </c>
      <c r="AP35">
        <v>286</v>
      </c>
      <c r="AQ35">
        <v>32</v>
      </c>
      <c r="AR35">
        <v>59</v>
      </c>
      <c r="AS35">
        <v>50</v>
      </c>
      <c r="AT35">
        <v>9</v>
      </c>
      <c r="AU35">
        <v>29</v>
      </c>
      <c r="AV35">
        <v>28</v>
      </c>
      <c r="AW35">
        <v>2</v>
      </c>
      <c r="AX35">
        <v>5</v>
      </c>
      <c r="AY35">
        <v>4</v>
      </c>
      <c r="AZ35">
        <v>1</v>
      </c>
      <c r="BA35">
        <v>71</v>
      </c>
      <c r="BB35">
        <v>61</v>
      </c>
      <c r="BC35">
        <v>10</v>
      </c>
      <c r="BD35">
        <v>69</v>
      </c>
      <c r="BE35">
        <v>63</v>
      </c>
      <c r="BF35">
        <v>6</v>
      </c>
      <c r="BG35">
        <v>60</v>
      </c>
      <c r="BH35">
        <v>58</v>
      </c>
      <c r="BI35">
        <v>2</v>
      </c>
      <c r="BJ35">
        <v>25</v>
      </c>
      <c r="BK35">
        <v>22</v>
      </c>
      <c r="BL35">
        <v>3</v>
      </c>
      <c r="BM35">
        <v>4</v>
      </c>
      <c r="BN35">
        <v>4</v>
      </c>
      <c r="BO35" t="s">
        <v>19</v>
      </c>
      <c r="BP35">
        <v>464</v>
      </c>
      <c r="BQ35">
        <v>454</v>
      </c>
      <c r="BR35">
        <v>10</v>
      </c>
      <c r="BS35">
        <v>531</v>
      </c>
      <c r="BT35">
        <v>293</v>
      </c>
      <c r="BU35">
        <v>238</v>
      </c>
      <c r="BV35">
        <v>1202</v>
      </c>
      <c r="BW35">
        <v>666</v>
      </c>
      <c r="BX35">
        <v>536</v>
      </c>
    </row>
    <row r="36" spans="1:76">
      <c r="A36" t="s">
        <v>736</v>
      </c>
      <c r="B36">
        <v>13354</v>
      </c>
      <c r="C36">
        <v>10763</v>
      </c>
      <c r="D36">
        <v>2590</v>
      </c>
      <c r="E36">
        <v>245</v>
      </c>
      <c r="F36">
        <v>244</v>
      </c>
      <c r="G36">
        <v>1</v>
      </c>
      <c r="H36">
        <v>67</v>
      </c>
      <c r="I36">
        <v>13</v>
      </c>
      <c r="J36">
        <v>54</v>
      </c>
      <c r="K36">
        <v>4</v>
      </c>
      <c r="L36">
        <v>0</v>
      </c>
      <c r="M36">
        <v>4</v>
      </c>
      <c r="N36">
        <v>367</v>
      </c>
      <c r="O36">
        <v>364</v>
      </c>
      <c r="P36">
        <v>3</v>
      </c>
      <c r="Q36">
        <v>110</v>
      </c>
      <c r="R36">
        <v>108</v>
      </c>
      <c r="S36">
        <v>2</v>
      </c>
      <c r="T36">
        <v>689</v>
      </c>
      <c r="U36">
        <v>531</v>
      </c>
      <c r="V36">
        <v>159</v>
      </c>
      <c r="W36">
        <v>484</v>
      </c>
      <c r="X36">
        <v>354</v>
      </c>
      <c r="Y36">
        <v>130</v>
      </c>
      <c r="Z36">
        <v>8966</v>
      </c>
      <c r="AA36">
        <v>7400</v>
      </c>
      <c r="AB36">
        <v>1566</v>
      </c>
      <c r="AC36">
        <v>4732</v>
      </c>
      <c r="AD36">
        <v>4317</v>
      </c>
      <c r="AE36">
        <v>415</v>
      </c>
      <c r="AF36">
        <v>292</v>
      </c>
      <c r="AG36">
        <v>285</v>
      </c>
      <c r="AH36">
        <v>7</v>
      </c>
      <c r="AI36">
        <v>50</v>
      </c>
      <c r="AJ36">
        <v>47</v>
      </c>
      <c r="AK36">
        <v>3</v>
      </c>
      <c r="AL36">
        <v>7</v>
      </c>
      <c r="AM36">
        <v>3</v>
      </c>
      <c r="AN36">
        <v>4</v>
      </c>
      <c r="AO36">
        <v>230</v>
      </c>
      <c r="AP36">
        <v>202</v>
      </c>
      <c r="AQ36">
        <v>28</v>
      </c>
      <c r="AR36">
        <v>28</v>
      </c>
      <c r="AS36">
        <v>22</v>
      </c>
      <c r="AT36">
        <v>6</v>
      </c>
      <c r="AU36">
        <v>18</v>
      </c>
      <c r="AV36">
        <v>16</v>
      </c>
      <c r="AW36">
        <v>3</v>
      </c>
      <c r="AX36">
        <v>4</v>
      </c>
      <c r="AY36">
        <v>3</v>
      </c>
      <c r="AZ36">
        <v>1</v>
      </c>
      <c r="BA36">
        <v>74</v>
      </c>
      <c r="BB36">
        <v>65</v>
      </c>
      <c r="BC36">
        <v>9</v>
      </c>
      <c r="BD36">
        <v>77</v>
      </c>
      <c r="BE36">
        <v>70</v>
      </c>
      <c r="BF36">
        <v>7</v>
      </c>
      <c r="BG36">
        <v>23</v>
      </c>
      <c r="BH36">
        <v>22</v>
      </c>
      <c r="BI36">
        <v>2</v>
      </c>
      <c r="BJ36">
        <v>7</v>
      </c>
      <c r="BK36">
        <v>5</v>
      </c>
      <c r="BL36">
        <v>2</v>
      </c>
      <c r="BM36">
        <v>1</v>
      </c>
      <c r="BN36">
        <v>1</v>
      </c>
      <c r="BO36" t="s">
        <v>19</v>
      </c>
      <c r="BP36">
        <v>323</v>
      </c>
      <c r="BQ36">
        <v>315</v>
      </c>
      <c r="BR36">
        <v>8</v>
      </c>
      <c r="BS36">
        <v>495</v>
      </c>
      <c r="BT36">
        <v>321</v>
      </c>
      <c r="BU36">
        <v>174</v>
      </c>
      <c r="BV36">
        <v>1135</v>
      </c>
      <c r="BW36">
        <v>684</v>
      </c>
      <c r="BX36">
        <v>451</v>
      </c>
    </row>
    <row r="37" spans="1:76">
      <c r="A37" t="s">
        <v>735</v>
      </c>
      <c r="B37">
        <v>3882</v>
      </c>
      <c r="C37">
        <v>3167</v>
      </c>
      <c r="D37">
        <v>715</v>
      </c>
      <c r="E37">
        <v>66</v>
      </c>
      <c r="F37">
        <v>66</v>
      </c>
      <c r="G37" t="s">
        <v>19</v>
      </c>
      <c r="H37">
        <v>20</v>
      </c>
      <c r="I37">
        <v>3</v>
      </c>
      <c r="J37">
        <v>17</v>
      </c>
      <c r="K37">
        <v>1</v>
      </c>
      <c r="L37" t="s">
        <v>19</v>
      </c>
      <c r="M37">
        <v>1</v>
      </c>
      <c r="N37">
        <v>118</v>
      </c>
      <c r="O37">
        <v>117</v>
      </c>
      <c r="P37">
        <v>1</v>
      </c>
      <c r="Q37">
        <v>25</v>
      </c>
      <c r="R37">
        <v>25</v>
      </c>
      <c r="S37">
        <v>1</v>
      </c>
      <c r="T37">
        <v>201</v>
      </c>
      <c r="U37">
        <v>145</v>
      </c>
      <c r="V37">
        <v>57</v>
      </c>
      <c r="W37">
        <v>136</v>
      </c>
      <c r="X37">
        <v>101</v>
      </c>
      <c r="Y37">
        <v>35</v>
      </c>
      <c r="Z37">
        <v>2642</v>
      </c>
      <c r="AA37">
        <v>2211</v>
      </c>
      <c r="AB37">
        <v>431</v>
      </c>
      <c r="AC37">
        <v>1442</v>
      </c>
      <c r="AD37">
        <v>1327</v>
      </c>
      <c r="AE37">
        <v>115</v>
      </c>
      <c r="AF37">
        <v>84</v>
      </c>
      <c r="AG37">
        <v>83</v>
      </c>
      <c r="AH37">
        <v>1</v>
      </c>
      <c r="AI37">
        <v>21</v>
      </c>
      <c r="AJ37">
        <v>19</v>
      </c>
      <c r="AK37">
        <v>1</v>
      </c>
      <c r="AL37">
        <v>3</v>
      </c>
      <c r="AM37">
        <v>1</v>
      </c>
      <c r="AN37">
        <v>2</v>
      </c>
      <c r="AO37">
        <v>45</v>
      </c>
      <c r="AP37">
        <v>34</v>
      </c>
      <c r="AQ37">
        <v>12</v>
      </c>
      <c r="AR37">
        <v>5</v>
      </c>
      <c r="AS37">
        <v>4</v>
      </c>
      <c r="AT37">
        <v>1</v>
      </c>
      <c r="AU37">
        <v>3</v>
      </c>
      <c r="AV37">
        <v>2</v>
      </c>
      <c r="AW37">
        <v>1</v>
      </c>
      <c r="AX37">
        <v>1</v>
      </c>
      <c r="AY37">
        <v>1</v>
      </c>
      <c r="AZ37">
        <v>0</v>
      </c>
      <c r="BA37">
        <v>16</v>
      </c>
      <c r="BB37">
        <v>10</v>
      </c>
      <c r="BC37">
        <v>5</v>
      </c>
      <c r="BD37">
        <v>17</v>
      </c>
      <c r="BE37">
        <v>14</v>
      </c>
      <c r="BF37">
        <v>3</v>
      </c>
      <c r="BG37">
        <v>2</v>
      </c>
      <c r="BH37">
        <v>2</v>
      </c>
      <c r="BI37">
        <v>0</v>
      </c>
      <c r="BJ37">
        <v>1</v>
      </c>
      <c r="BK37">
        <v>1</v>
      </c>
      <c r="BL37">
        <v>1</v>
      </c>
      <c r="BM37" t="s">
        <v>19</v>
      </c>
      <c r="BN37" t="s">
        <v>19</v>
      </c>
      <c r="BO37" t="s">
        <v>19</v>
      </c>
      <c r="BP37">
        <v>99</v>
      </c>
      <c r="BQ37">
        <v>96</v>
      </c>
      <c r="BR37">
        <v>3</v>
      </c>
      <c r="BS37">
        <v>139</v>
      </c>
      <c r="BT37">
        <v>96</v>
      </c>
      <c r="BU37">
        <v>42</v>
      </c>
      <c r="BV37">
        <v>309</v>
      </c>
      <c r="BW37">
        <v>196</v>
      </c>
      <c r="BX37">
        <v>114</v>
      </c>
    </row>
    <row r="38" spans="1:76">
      <c r="A38" t="s">
        <v>734</v>
      </c>
      <c r="B38">
        <v>3580</v>
      </c>
      <c r="C38">
        <v>3126</v>
      </c>
      <c r="D38">
        <v>455</v>
      </c>
      <c r="E38">
        <v>63</v>
      </c>
      <c r="F38">
        <v>63</v>
      </c>
      <c r="G38" t="s">
        <v>19</v>
      </c>
      <c r="H38">
        <v>19</v>
      </c>
      <c r="I38">
        <v>3</v>
      </c>
      <c r="J38">
        <v>16</v>
      </c>
      <c r="K38">
        <v>0</v>
      </c>
      <c r="L38" t="s">
        <v>19</v>
      </c>
      <c r="M38">
        <v>0</v>
      </c>
      <c r="N38">
        <v>97</v>
      </c>
      <c r="O38">
        <v>96</v>
      </c>
      <c r="P38">
        <v>1</v>
      </c>
      <c r="Q38">
        <v>15</v>
      </c>
      <c r="R38">
        <v>14</v>
      </c>
      <c r="S38">
        <v>1</v>
      </c>
      <c r="T38">
        <v>166</v>
      </c>
      <c r="U38">
        <v>132</v>
      </c>
      <c r="V38">
        <v>34</v>
      </c>
      <c r="W38">
        <v>163</v>
      </c>
      <c r="X38">
        <v>124</v>
      </c>
      <c r="Y38">
        <v>38</v>
      </c>
      <c r="Z38">
        <v>2300</v>
      </c>
      <c r="AA38">
        <v>2077</v>
      </c>
      <c r="AB38">
        <v>223</v>
      </c>
      <c r="AC38">
        <v>1210</v>
      </c>
      <c r="AD38">
        <v>1156</v>
      </c>
      <c r="AE38">
        <v>55</v>
      </c>
      <c r="AF38">
        <v>63</v>
      </c>
      <c r="AG38">
        <v>60</v>
      </c>
      <c r="AH38">
        <v>2</v>
      </c>
      <c r="AI38">
        <v>25</v>
      </c>
      <c r="AJ38">
        <v>25</v>
      </c>
      <c r="AK38">
        <v>1</v>
      </c>
      <c r="AL38">
        <v>7</v>
      </c>
      <c r="AM38">
        <v>6</v>
      </c>
      <c r="AN38">
        <v>1</v>
      </c>
      <c r="AO38">
        <v>54</v>
      </c>
      <c r="AP38">
        <v>48</v>
      </c>
      <c r="AQ38">
        <v>6</v>
      </c>
      <c r="AR38">
        <v>10</v>
      </c>
      <c r="AS38">
        <v>8</v>
      </c>
      <c r="AT38">
        <v>2</v>
      </c>
      <c r="AU38">
        <v>4</v>
      </c>
      <c r="AV38">
        <v>3</v>
      </c>
      <c r="AW38">
        <v>0</v>
      </c>
      <c r="AX38">
        <v>1</v>
      </c>
      <c r="AY38">
        <v>1</v>
      </c>
      <c r="AZ38" t="s">
        <v>19</v>
      </c>
      <c r="BA38">
        <v>10</v>
      </c>
      <c r="BB38">
        <v>7</v>
      </c>
      <c r="BC38">
        <v>3</v>
      </c>
      <c r="BD38">
        <v>18</v>
      </c>
      <c r="BE38">
        <v>16</v>
      </c>
      <c r="BF38">
        <v>2</v>
      </c>
      <c r="BG38">
        <v>10</v>
      </c>
      <c r="BH38">
        <v>10</v>
      </c>
      <c r="BI38">
        <v>0</v>
      </c>
      <c r="BJ38">
        <v>3</v>
      </c>
      <c r="BK38">
        <v>3</v>
      </c>
      <c r="BL38" t="s">
        <v>19</v>
      </c>
      <c r="BM38">
        <v>1</v>
      </c>
      <c r="BN38">
        <v>1</v>
      </c>
      <c r="BO38" t="s">
        <v>19</v>
      </c>
      <c r="BP38">
        <v>110</v>
      </c>
      <c r="BQ38">
        <v>109</v>
      </c>
      <c r="BR38">
        <v>1</v>
      </c>
      <c r="BS38">
        <v>248</v>
      </c>
      <c r="BT38">
        <v>205</v>
      </c>
      <c r="BU38">
        <v>43</v>
      </c>
      <c r="BV38">
        <v>266</v>
      </c>
      <c r="BW38">
        <v>178</v>
      </c>
      <c r="BX38">
        <v>88</v>
      </c>
    </row>
    <row r="39" spans="1:76">
      <c r="A39" t="s">
        <v>733</v>
      </c>
      <c r="B39">
        <v>2127</v>
      </c>
      <c r="C39">
        <v>1938</v>
      </c>
      <c r="D39">
        <v>190</v>
      </c>
      <c r="E39">
        <v>32</v>
      </c>
      <c r="F39">
        <v>32</v>
      </c>
      <c r="G39" t="s">
        <v>19</v>
      </c>
      <c r="H39">
        <v>12</v>
      </c>
      <c r="I39">
        <v>6</v>
      </c>
      <c r="J39">
        <v>6</v>
      </c>
      <c r="K39">
        <v>0</v>
      </c>
      <c r="L39" t="s">
        <v>19</v>
      </c>
      <c r="M39">
        <v>0</v>
      </c>
      <c r="N39">
        <v>55</v>
      </c>
      <c r="O39">
        <v>55</v>
      </c>
      <c r="P39" t="s">
        <v>19</v>
      </c>
      <c r="Q39">
        <v>19</v>
      </c>
      <c r="R39">
        <v>19</v>
      </c>
      <c r="S39" t="s">
        <v>19</v>
      </c>
      <c r="T39">
        <v>98</v>
      </c>
      <c r="U39">
        <v>81</v>
      </c>
      <c r="V39">
        <v>17</v>
      </c>
      <c r="W39">
        <v>78</v>
      </c>
      <c r="X39">
        <v>68</v>
      </c>
      <c r="Y39">
        <v>10</v>
      </c>
      <c r="Z39">
        <v>1403</v>
      </c>
      <c r="AA39">
        <v>1331</v>
      </c>
      <c r="AB39">
        <v>72</v>
      </c>
      <c r="AC39">
        <v>973</v>
      </c>
      <c r="AD39">
        <v>949</v>
      </c>
      <c r="AE39">
        <v>24</v>
      </c>
      <c r="AF39">
        <v>40</v>
      </c>
      <c r="AG39">
        <v>40</v>
      </c>
      <c r="AH39" t="s">
        <v>19</v>
      </c>
      <c r="AI39">
        <v>12</v>
      </c>
      <c r="AJ39">
        <v>12</v>
      </c>
      <c r="AK39" t="s">
        <v>19</v>
      </c>
      <c r="AL39">
        <v>7</v>
      </c>
      <c r="AM39">
        <v>6</v>
      </c>
      <c r="AN39">
        <v>1</v>
      </c>
      <c r="AO39">
        <v>38</v>
      </c>
      <c r="AP39">
        <v>36</v>
      </c>
      <c r="AQ39">
        <v>2</v>
      </c>
      <c r="AR39">
        <v>7</v>
      </c>
      <c r="AS39">
        <v>7</v>
      </c>
      <c r="AT39">
        <v>0</v>
      </c>
      <c r="AU39">
        <v>7</v>
      </c>
      <c r="AV39">
        <v>7</v>
      </c>
      <c r="AW39">
        <v>0</v>
      </c>
      <c r="AX39">
        <v>0</v>
      </c>
      <c r="AY39" t="s">
        <v>19</v>
      </c>
      <c r="AZ39">
        <v>0</v>
      </c>
      <c r="BA39">
        <v>3</v>
      </c>
      <c r="BB39">
        <v>3</v>
      </c>
      <c r="BC39">
        <v>0</v>
      </c>
      <c r="BD39">
        <v>10</v>
      </c>
      <c r="BE39">
        <v>10</v>
      </c>
      <c r="BF39">
        <v>1</v>
      </c>
      <c r="BG39">
        <v>1</v>
      </c>
      <c r="BH39">
        <v>1</v>
      </c>
      <c r="BI39" t="s">
        <v>19</v>
      </c>
      <c r="BJ39">
        <v>10</v>
      </c>
      <c r="BK39">
        <v>10</v>
      </c>
      <c r="BL39" t="s">
        <v>19</v>
      </c>
      <c r="BM39">
        <v>4</v>
      </c>
      <c r="BN39">
        <v>2</v>
      </c>
      <c r="BO39">
        <v>2</v>
      </c>
      <c r="BP39">
        <v>54</v>
      </c>
      <c r="BQ39">
        <v>54</v>
      </c>
      <c r="BR39" t="s">
        <v>19</v>
      </c>
      <c r="BS39">
        <v>125</v>
      </c>
      <c r="BT39">
        <v>106</v>
      </c>
      <c r="BU39">
        <v>19</v>
      </c>
      <c r="BV39">
        <v>168</v>
      </c>
      <c r="BW39">
        <v>107</v>
      </c>
      <c r="BX39">
        <v>61</v>
      </c>
    </row>
    <row r="40" spans="1:76">
      <c r="A40" t="s">
        <v>732</v>
      </c>
      <c r="B40">
        <v>3451</v>
      </c>
      <c r="C40">
        <v>2960</v>
      </c>
      <c r="D40">
        <v>492</v>
      </c>
      <c r="E40">
        <v>63</v>
      </c>
      <c r="F40">
        <v>63</v>
      </c>
      <c r="G40" t="s">
        <v>19</v>
      </c>
      <c r="H40">
        <v>14</v>
      </c>
      <c r="I40" t="s">
        <v>19</v>
      </c>
      <c r="J40">
        <v>14</v>
      </c>
      <c r="K40">
        <v>1</v>
      </c>
      <c r="L40" t="s">
        <v>19</v>
      </c>
      <c r="M40">
        <v>1</v>
      </c>
      <c r="N40">
        <v>90</v>
      </c>
      <c r="O40">
        <v>90</v>
      </c>
      <c r="P40">
        <v>0</v>
      </c>
      <c r="Q40">
        <v>26</v>
      </c>
      <c r="R40">
        <v>26</v>
      </c>
      <c r="S40" t="s">
        <v>19</v>
      </c>
      <c r="T40">
        <v>141</v>
      </c>
      <c r="U40">
        <v>126</v>
      </c>
      <c r="V40">
        <v>15</v>
      </c>
      <c r="W40">
        <v>145</v>
      </c>
      <c r="X40">
        <v>122</v>
      </c>
      <c r="Y40">
        <v>23</v>
      </c>
      <c r="Z40">
        <v>2129</v>
      </c>
      <c r="AA40">
        <v>1850</v>
      </c>
      <c r="AB40">
        <v>279</v>
      </c>
      <c r="AC40">
        <v>1331</v>
      </c>
      <c r="AD40">
        <v>1263</v>
      </c>
      <c r="AE40">
        <v>68</v>
      </c>
      <c r="AF40">
        <v>66</v>
      </c>
      <c r="AG40">
        <v>66</v>
      </c>
      <c r="AH40" t="s">
        <v>19</v>
      </c>
      <c r="AI40">
        <v>29</v>
      </c>
      <c r="AJ40">
        <v>29</v>
      </c>
      <c r="AK40" t="s">
        <v>19</v>
      </c>
      <c r="AL40">
        <v>5</v>
      </c>
      <c r="AM40">
        <v>5</v>
      </c>
      <c r="AN40" t="s">
        <v>19</v>
      </c>
      <c r="AO40">
        <v>72</v>
      </c>
      <c r="AP40">
        <v>65</v>
      </c>
      <c r="AQ40">
        <v>7</v>
      </c>
      <c r="AR40">
        <v>15</v>
      </c>
      <c r="AS40">
        <v>15</v>
      </c>
      <c r="AT40" t="s">
        <v>19</v>
      </c>
      <c r="AU40">
        <v>17</v>
      </c>
      <c r="AV40">
        <v>16</v>
      </c>
      <c r="AW40">
        <v>1</v>
      </c>
      <c r="AX40">
        <v>1</v>
      </c>
      <c r="AY40">
        <v>1</v>
      </c>
      <c r="AZ40" t="s">
        <v>19</v>
      </c>
      <c r="BA40">
        <v>12</v>
      </c>
      <c r="BB40">
        <v>10</v>
      </c>
      <c r="BC40">
        <v>2</v>
      </c>
      <c r="BD40">
        <v>24</v>
      </c>
      <c r="BE40">
        <v>21</v>
      </c>
      <c r="BF40">
        <v>4</v>
      </c>
      <c r="BG40">
        <v>1</v>
      </c>
      <c r="BH40">
        <v>1</v>
      </c>
      <c r="BI40" t="s">
        <v>19</v>
      </c>
      <c r="BJ40">
        <v>3</v>
      </c>
      <c r="BK40">
        <v>2</v>
      </c>
      <c r="BL40">
        <v>0</v>
      </c>
      <c r="BM40" t="s">
        <v>19</v>
      </c>
      <c r="BN40" t="s">
        <v>19</v>
      </c>
      <c r="BO40" t="s">
        <v>19</v>
      </c>
      <c r="BP40">
        <v>88</v>
      </c>
      <c r="BQ40">
        <v>88</v>
      </c>
      <c r="BR40" t="s">
        <v>19</v>
      </c>
      <c r="BS40">
        <v>304</v>
      </c>
      <c r="BT40">
        <v>252</v>
      </c>
      <c r="BU40">
        <v>52</v>
      </c>
      <c r="BV40">
        <v>306</v>
      </c>
      <c r="BW40">
        <v>205</v>
      </c>
      <c r="BX40">
        <v>102</v>
      </c>
    </row>
    <row r="41" spans="1:76">
      <c r="A41" t="s">
        <v>731</v>
      </c>
      <c r="B41">
        <v>5906</v>
      </c>
      <c r="C41">
        <v>5201</v>
      </c>
      <c r="D41">
        <v>705</v>
      </c>
      <c r="E41">
        <v>116</v>
      </c>
      <c r="F41">
        <v>116</v>
      </c>
      <c r="G41" t="s">
        <v>19</v>
      </c>
      <c r="H41">
        <v>28</v>
      </c>
      <c r="I41">
        <v>4</v>
      </c>
      <c r="J41">
        <v>25</v>
      </c>
      <c r="K41">
        <v>4</v>
      </c>
      <c r="L41" t="s">
        <v>19</v>
      </c>
      <c r="M41">
        <v>4</v>
      </c>
      <c r="N41">
        <v>183</v>
      </c>
      <c r="O41">
        <v>181</v>
      </c>
      <c r="P41">
        <v>2</v>
      </c>
      <c r="Q41">
        <v>69</v>
      </c>
      <c r="R41">
        <v>69</v>
      </c>
      <c r="S41">
        <v>0</v>
      </c>
      <c r="T41">
        <v>301</v>
      </c>
      <c r="U41">
        <v>248</v>
      </c>
      <c r="V41">
        <v>53</v>
      </c>
      <c r="W41">
        <v>239</v>
      </c>
      <c r="X41">
        <v>197</v>
      </c>
      <c r="Y41">
        <v>42</v>
      </c>
      <c r="Z41">
        <v>3932</v>
      </c>
      <c r="AA41">
        <v>3546</v>
      </c>
      <c r="AB41">
        <v>387</v>
      </c>
      <c r="AC41">
        <v>2359</v>
      </c>
      <c r="AD41">
        <v>2214</v>
      </c>
      <c r="AE41">
        <v>145</v>
      </c>
      <c r="AF41">
        <v>152</v>
      </c>
      <c r="AG41">
        <v>150</v>
      </c>
      <c r="AH41">
        <v>2</v>
      </c>
      <c r="AI41">
        <v>34</v>
      </c>
      <c r="AJ41">
        <v>34</v>
      </c>
      <c r="AK41">
        <v>1</v>
      </c>
      <c r="AL41">
        <v>7</v>
      </c>
      <c r="AM41">
        <v>4</v>
      </c>
      <c r="AN41">
        <v>3</v>
      </c>
      <c r="AO41">
        <v>99</v>
      </c>
      <c r="AP41">
        <v>84</v>
      </c>
      <c r="AQ41">
        <v>15</v>
      </c>
      <c r="AR41">
        <v>23</v>
      </c>
      <c r="AS41">
        <v>21</v>
      </c>
      <c r="AT41">
        <v>2</v>
      </c>
      <c r="AU41">
        <v>15</v>
      </c>
      <c r="AV41">
        <v>14</v>
      </c>
      <c r="AW41">
        <v>2</v>
      </c>
      <c r="AX41">
        <v>2</v>
      </c>
      <c r="AY41">
        <v>1</v>
      </c>
      <c r="AZ41">
        <v>1</v>
      </c>
      <c r="BA41">
        <v>21</v>
      </c>
      <c r="BB41">
        <v>15</v>
      </c>
      <c r="BC41">
        <v>6</v>
      </c>
      <c r="BD41">
        <v>28</v>
      </c>
      <c r="BE41">
        <v>24</v>
      </c>
      <c r="BF41">
        <v>4</v>
      </c>
      <c r="BG41">
        <v>8</v>
      </c>
      <c r="BH41">
        <v>8</v>
      </c>
      <c r="BI41" t="s">
        <v>19</v>
      </c>
      <c r="BJ41">
        <v>2</v>
      </c>
      <c r="BK41">
        <v>2</v>
      </c>
      <c r="BL41">
        <v>1</v>
      </c>
      <c r="BM41">
        <v>1</v>
      </c>
      <c r="BN41">
        <v>1</v>
      </c>
      <c r="BO41" t="s">
        <v>19</v>
      </c>
      <c r="BP41">
        <v>151</v>
      </c>
      <c r="BQ41">
        <v>148</v>
      </c>
      <c r="BR41">
        <v>3</v>
      </c>
      <c r="BS41">
        <v>249</v>
      </c>
      <c r="BT41">
        <v>212</v>
      </c>
      <c r="BU41">
        <v>37</v>
      </c>
      <c r="BV41">
        <v>410</v>
      </c>
      <c r="BW41">
        <v>278</v>
      </c>
      <c r="BX41">
        <v>132</v>
      </c>
    </row>
    <row r="42" spans="1:76">
      <c r="A42" t="s">
        <v>730</v>
      </c>
      <c r="B42">
        <v>6565</v>
      </c>
      <c r="C42">
        <v>5576</v>
      </c>
      <c r="D42">
        <v>990</v>
      </c>
      <c r="E42">
        <v>132</v>
      </c>
      <c r="F42">
        <v>131</v>
      </c>
      <c r="G42">
        <v>1</v>
      </c>
      <c r="H42">
        <v>34</v>
      </c>
      <c r="I42">
        <v>7</v>
      </c>
      <c r="J42">
        <v>28</v>
      </c>
      <c r="K42">
        <v>2</v>
      </c>
      <c r="L42" t="s">
        <v>19</v>
      </c>
      <c r="M42">
        <v>2</v>
      </c>
      <c r="N42">
        <v>206</v>
      </c>
      <c r="O42">
        <v>205</v>
      </c>
      <c r="P42">
        <v>2</v>
      </c>
      <c r="Q42">
        <v>72</v>
      </c>
      <c r="R42">
        <v>70</v>
      </c>
      <c r="S42">
        <v>1</v>
      </c>
      <c r="T42">
        <v>272</v>
      </c>
      <c r="U42">
        <v>227</v>
      </c>
      <c r="V42">
        <v>45</v>
      </c>
      <c r="W42">
        <v>343</v>
      </c>
      <c r="X42">
        <v>277</v>
      </c>
      <c r="Y42">
        <v>66</v>
      </c>
      <c r="Z42">
        <v>4131</v>
      </c>
      <c r="AA42">
        <v>3603</v>
      </c>
      <c r="AB42">
        <v>528</v>
      </c>
      <c r="AC42">
        <v>2464</v>
      </c>
      <c r="AD42">
        <v>2278</v>
      </c>
      <c r="AE42">
        <v>186</v>
      </c>
      <c r="AF42">
        <v>149</v>
      </c>
      <c r="AG42">
        <v>146</v>
      </c>
      <c r="AH42">
        <v>3</v>
      </c>
      <c r="AI42">
        <v>44</v>
      </c>
      <c r="AJ42">
        <v>43</v>
      </c>
      <c r="AK42">
        <v>1</v>
      </c>
      <c r="AL42">
        <v>9</v>
      </c>
      <c r="AM42">
        <v>4</v>
      </c>
      <c r="AN42">
        <v>5</v>
      </c>
      <c r="AO42">
        <v>125</v>
      </c>
      <c r="AP42">
        <v>113</v>
      </c>
      <c r="AQ42">
        <v>12</v>
      </c>
      <c r="AR42">
        <v>14</v>
      </c>
      <c r="AS42">
        <v>12</v>
      </c>
      <c r="AT42">
        <v>2</v>
      </c>
      <c r="AU42">
        <v>10</v>
      </c>
      <c r="AV42">
        <v>8</v>
      </c>
      <c r="AW42">
        <v>2</v>
      </c>
      <c r="AX42">
        <v>2</v>
      </c>
      <c r="AY42">
        <v>2</v>
      </c>
      <c r="AZ42" t="s">
        <v>19</v>
      </c>
      <c r="BA42">
        <v>31</v>
      </c>
      <c r="BB42">
        <v>27</v>
      </c>
      <c r="BC42">
        <v>4</v>
      </c>
      <c r="BD42">
        <v>59</v>
      </c>
      <c r="BE42">
        <v>55</v>
      </c>
      <c r="BF42">
        <v>4</v>
      </c>
      <c r="BG42">
        <v>1</v>
      </c>
      <c r="BH42">
        <v>1</v>
      </c>
      <c r="BI42">
        <v>0</v>
      </c>
      <c r="BJ42">
        <v>9</v>
      </c>
      <c r="BK42">
        <v>9</v>
      </c>
      <c r="BL42" t="s">
        <v>19</v>
      </c>
      <c r="BM42" t="s">
        <v>19</v>
      </c>
      <c r="BN42" t="s">
        <v>19</v>
      </c>
      <c r="BO42" t="s">
        <v>19</v>
      </c>
      <c r="BP42">
        <v>191</v>
      </c>
      <c r="BQ42">
        <v>184</v>
      </c>
      <c r="BR42">
        <v>7</v>
      </c>
      <c r="BS42">
        <v>387</v>
      </c>
      <c r="BT42">
        <v>281</v>
      </c>
      <c r="BU42">
        <v>106</v>
      </c>
      <c r="BV42">
        <v>540</v>
      </c>
      <c r="BW42">
        <v>357</v>
      </c>
      <c r="BX42">
        <v>184</v>
      </c>
    </row>
    <row r="43" spans="1:76">
      <c r="A43" t="s">
        <v>729</v>
      </c>
      <c r="B43">
        <v>4010</v>
      </c>
      <c r="C43">
        <v>3479</v>
      </c>
      <c r="D43">
        <v>531</v>
      </c>
      <c r="E43">
        <v>61</v>
      </c>
      <c r="F43">
        <v>61</v>
      </c>
      <c r="G43" t="s">
        <v>19</v>
      </c>
      <c r="H43">
        <v>18</v>
      </c>
      <c r="I43">
        <v>0</v>
      </c>
      <c r="J43">
        <v>17</v>
      </c>
      <c r="K43">
        <v>1</v>
      </c>
      <c r="L43" t="s">
        <v>19</v>
      </c>
      <c r="M43">
        <v>1</v>
      </c>
      <c r="N43">
        <v>118</v>
      </c>
      <c r="O43">
        <v>114</v>
      </c>
      <c r="P43">
        <v>4</v>
      </c>
      <c r="Q43">
        <v>37</v>
      </c>
      <c r="R43">
        <v>36</v>
      </c>
      <c r="S43">
        <v>1</v>
      </c>
      <c r="T43">
        <v>164</v>
      </c>
      <c r="U43">
        <v>144</v>
      </c>
      <c r="V43">
        <v>20</v>
      </c>
      <c r="W43">
        <v>164</v>
      </c>
      <c r="X43">
        <v>148</v>
      </c>
      <c r="Y43">
        <v>17</v>
      </c>
      <c r="Z43">
        <v>2625</v>
      </c>
      <c r="AA43">
        <v>2326</v>
      </c>
      <c r="AB43">
        <v>299</v>
      </c>
      <c r="AC43">
        <v>1681</v>
      </c>
      <c r="AD43">
        <v>1595</v>
      </c>
      <c r="AE43">
        <v>85</v>
      </c>
      <c r="AF43">
        <v>77</v>
      </c>
      <c r="AG43">
        <v>75</v>
      </c>
      <c r="AH43">
        <v>2</v>
      </c>
      <c r="AI43">
        <v>23</v>
      </c>
      <c r="AJ43">
        <v>21</v>
      </c>
      <c r="AK43">
        <v>1</v>
      </c>
      <c r="AL43">
        <v>2</v>
      </c>
      <c r="AM43">
        <v>1</v>
      </c>
      <c r="AN43">
        <v>1</v>
      </c>
      <c r="AO43">
        <v>71</v>
      </c>
      <c r="AP43">
        <v>65</v>
      </c>
      <c r="AQ43">
        <v>6</v>
      </c>
      <c r="AR43">
        <v>6</v>
      </c>
      <c r="AS43">
        <v>5</v>
      </c>
      <c r="AT43">
        <v>1</v>
      </c>
      <c r="AU43">
        <v>4</v>
      </c>
      <c r="AV43">
        <v>4</v>
      </c>
      <c r="AW43">
        <v>0</v>
      </c>
      <c r="AX43">
        <v>2</v>
      </c>
      <c r="AY43">
        <v>1</v>
      </c>
      <c r="AZ43">
        <v>1</v>
      </c>
      <c r="BA43">
        <v>23</v>
      </c>
      <c r="BB43">
        <v>21</v>
      </c>
      <c r="BC43">
        <v>1</v>
      </c>
      <c r="BD43">
        <v>33</v>
      </c>
      <c r="BE43">
        <v>30</v>
      </c>
      <c r="BF43">
        <v>4</v>
      </c>
      <c r="BG43">
        <v>3</v>
      </c>
      <c r="BH43">
        <v>3</v>
      </c>
      <c r="BI43" t="s">
        <v>19</v>
      </c>
      <c r="BJ43">
        <v>1</v>
      </c>
      <c r="BK43">
        <v>1</v>
      </c>
      <c r="BL43">
        <v>0</v>
      </c>
      <c r="BM43" t="s">
        <v>19</v>
      </c>
      <c r="BN43" t="s">
        <v>19</v>
      </c>
      <c r="BO43" t="s">
        <v>19</v>
      </c>
      <c r="BP43">
        <v>105</v>
      </c>
      <c r="BQ43">
        <v>102</v>
      </c>
      <c r="BR43">
        <v>3</v>
      </c>
      <c r="BS43">
        <v>265</v>
      </c>
      <c r="BT43">
        <v>193</v>
      </c>
      <c r="BU43">
        <v>72</v>
      </c>
      <c r="BV43">
        <v>318</v>
      </c>
      <c r="BW43">
        <v>228</v>
      </c>
      <c r="BX43">
        <v>89</v>
      </c>
    </row>
    <row r="44" spans="1:76">
      <c r="A44" t="s">
        <v>728</v>
      </c>
      <c r="B44">
        <v>2136</v>
      </c>
      <c r="C44">
        <v>1882</v>
      </c>
      <c r="D44">
        <v>254</v>
      </c>
      <c r="E44">
        <v>41</v>
      </c>
      <c r="F44">
        <v>41</v>
      </c>
      <c r="G44" t="s">
        <v>19</v>
      </c>
      <c r="H44">
        <v>11</v>
      </c>
      <c r="I44" t="s">
        <v>19</v>
      </c>
      <c r="J44">
        <v>11</v>
      </c>
      <c r="K44">
        <v>1</v>
      </c>
      <c r="L44" t="s">
        <v>19</v>
      </c>
      <c r="M44">
        <v>1</v>
      </c>
      <c r="N44">
        <v>61</v>
      </c>
      <c r="O44">
        <v>61</v>
      </c>
      <c r="P44" t="s">
        <v>19</v>
      </c>
      <c r="Q44">
        <v>10</v>
      </c>
      <c r="R44">
        <v>10</v>
      </c>
      <c r="S44" t="s">
        <v>19</v>
      </c>
      <c r="T44">
        <v>99</v>
      </c>
      <c r="U44">
        <v>81</v>
      </c>
      <c r="V44">
        <v>18</v>
      </c>
      <c r="W44">
        <v>116</v>
      </c>
      <c r="X44">
        <v>98</v>
      </c>
      <c r="Y44">
        <v>18</v>
      </c>
      <c r="Z44">
        <v>1280</v>
      </c>
      <c r="AA44">
        <v>1169</v>
      </c>
      <c r="AB44">
        <v>111</v>
      </c>
      <c r="AC44">
        <v>786</v>
      </c>
      <c r="AD44">
        <v>750</v>
      </c>
      <c r="AE44">
        <v>36</v>
      </c>
      <c r="AF44">
        <v>52</v>
      </c>
      <c r="AG44">
        <v>52</v>
      </c>
      <c r="AH44" t="s">
        <v>19</v>
      </c>
      <c r="AI44">
        <v>16</v>
      </c>
      <c r="AJ44">
        <v>15</v>
      </c>
      <c r="AK44">
        <v>0</v>
      </c>
      <c r="AL44">
        <v>4</v>
      </c>
      <c r="AM44">
        <v>1</v>
      </c>
      <c r="AN44">
        <v>3</v>
      </c>
      <c r="AO44">
        <v>43</v>
      </c>
      <c r="AP44">
        <v>42</v>
      </c>
      <c r="AQ44">
        <v>1</v>
      </c>
      <c r="AR44">
        <v>12</v>
      </c>
      <c r="AS44">
        <v>11</v>
      </c>
      <c r="AT44">
        <v>0</v>
      </c>
      <c r="AU44">
        <v>7</v>
      </c>
      <c r="AV44">
        <v>7</v>
      </c>
      <c r="AW44" t="s">
        <v>19</v>
      </c>
      <c r="AX44" t="s">
        <v>19</v>
      </c>
      <c r="AY44" t="s">
        <v>19</v>
      </c>
      <c r="AZ44" t="s">
        <v>19</v>
      </c>
      <c r="BA44">
        <v>11</v>
      </c>
      <c r="BB44">
        <v>10</v>
      </c>
      <c r="BC44">
        <v>0</v>
      </c>
      <c r="BD44">
        <v>12</v>
      </c>
      <c r="BE44">
        <v>12</v>
      </c>
      <c r="BF44">
        <v>0</v>
      </c>
      <c r="BG44" t="s">
        <v>19</v>
      </c>
      <c r="BH44" t="s">
        <v>19</v>
      </c>
      <c r="BI44" t="s">
        <v>19</v>
      </c>
      <c r="BJ44">
        <v>1</v>
      </c>
      <c r="BK44">
        <v>1</v>
      </c>
      <c r="BL44" t="s">
        <v>19</v>
      </c>
      <c r="BM44" t="s">
        <v>19</v>
      </c>
      <c r="BN44" t="s">
        <v>19</v>
      </c>
      <c r="BO44" t="s">
        <v>19</v>
      </c>
      <c r="BP44">
        <v>58</v>
      </c>
      <c r="BQ44">
        <v>56</v>
      </c>
      <c r="BR44">
        <v>1</v>
      </c>
      <c r="BS44">
        <v>175</v>
      </c>
      <c r="BT44">
        <v>143</v>
      </c>
      <c r="BU44">
        <v>32</v>
      </c>
      <c r="BV44">
        <v>182</v>
      </c>
      <c r="BW44">
        <v>125</v>
      </c>
      <c r="BX44">
        <v>57</v>
      </c>
    </row>
    <row r="45" spans="1:76">
      <c r="A45" t="s">
        <v>727</v>
      </c>
      <c r="B45">
        <v>3044</v>
      </c>
      <c r="C45">
        <v>2705</v>
      </c>
      <c r="D45">
        <v>340</v>
      </c>
      <c r="E45">
        <v>60</v>
      </c>
      <c r="F45">
        <v>60</v>
      </c>
      <c r="G45" t="s">
        <v>19</v>
      </c>
      <c r="H45">
        <v>15</v>
      </c>
      <c r="I45">
        <v>2</v>
      </c>
      <c r="J45">
        <v>13</v>
      </c>
      <c r="K45">
        <v>1</v>
      </c>
      <c r="L45">
        <v>0</v>
      </c>
      <c r="M45">
        <v>1</v>
      </c>
      <c r="N45">
        <v>97</v>
      </c>
      <c r="O45">
        <v>95</v>
      </c>
      <c r="P45">
        <v>2</v>
      </c>
      <c r="Q45">
        <v>33</v>
      </c>
      <c r="R45">
        <v>33</v>
      </c>
      <c r="S45">
        <v>1</v>
      </c>
      <c r="T45">
        <v>163</v>
      </c>
      <c r="U45">
        <v>142</v>
      </c>
      <c r="V45">
        <v>22</v>
      </c>
      <c r="W45">
        <v>123</v>
      </c>
      <c r="X45">
        <v>107</v>
      </c>
      <c r="Y45">
        <v>17</v>
      </c>
      <c r="Z45">
        <v>1931</v>
      </c>
      <c r="AA45">
        <v>1741</v>
      </c>
      <c r="AB45">
        <v>190</v>
      </c>
      <c r="AC45">
        <v>1245</v>
      </c>
      <c r="AD45">
        <v>1176</v>
      </c>
      <c r="AE45">
        <v>69</v>
      </c>
      <c r="AF45">
        <v>75</v>
      </c>
      <c r="AG45">
        <v>74</v>
      </c>
      <c r="AH45">
        <v>1</v>
      </c>
      <c r="AI45">
        <v>18</v>
      </c>
      <c r="AJ45">
        <v>18</v>
      </c>
      <c r="AK45">
        <v>1</v>
      </c>
      <c r="AL45">
        <v>3</v>
      </c>
      <c r="AM45">
        <v>3</v>
      </c>
      <c r="AN45">
        <v>0</v>
      </c>
      <c r="AO45">
        <v>57</v>
      </c>
      <c r="AP45">
        <v>54</v>
      </c>
      <c r="AQ45">
        <v>4</v>
      </c>
      <c r="AR45">
        <v>8</v>
      </c>
      <c r="AS45">
        <v>7</v>
      </c>
      <c r="AT45">
        <v>1</v>
      </c>
      <c r="AU45">
        <v>2</v>
      </c>
      <c r="AV45">
        <v>2</v>
      </c>
      <c r="AW45">
        <v>0</v>
      </c>
      <c r="AX45">
        <v>1</v>
      </c>
      <c r="AY45">
        <v>1</v>
      </c>
      <c r="AZ45" t="s">
        <v>19</v>
      </c>
      <c r="BA45">
        <v>17</v>
      </c>
      <c r="BB45">
        <v>15</v>
      </c>
      <c r="BC45">
        <v>2</v>
      </c>
      <c r="BD45">
        <v>26</v>
      </c>
      <c r="BE45">
        <v>26</v>
      </c>
      <c r="BF45">
        <v>1</v>
      </c>
      <c r="BG45">
        <v>1</v>
      </c>
      <c r="BH45">
        <v>1</v>
      </c>
      <c r="BI45" t="s">
        <v>19</v>
      </c>
      <c r="BJ45">
        <v>2</v>
      </c>
      <c r="BK45">
        <v>2</v>
      </c>
      <c r="BL45" t="s">
        <v>19</v>
      </c>
      <c r="BM45" t="s">
        <v>19</v>
      </c>
      <c r="BN45" t="s">
        <v>19</v>
      </c>
      <c r="BO45" t="s">
        <v>19</v>
      </c>
      <c r="BP45">
        <v>91</v>
      </c>
      <c r="BQ45">
        <v>87</v>
      </c>
      <c r="BR45">
        <v>4</v>
      </c>
      <c r="BS45">
        <v>235</v>
      </c>
      <c r="BT45">
        <v>191</v>
      </c>
      <c r="BU45">
        <v>43</v>
      </c>
      <c r="BV45">
        <v>174</v>
      </c>
      <c r="BW45">
        <v>131</v>
      </c>
      <c r="BX45">
        <v>43</v>
      </c>
    </row>
    <row r="46" spans="1:76">
      <c r="A46" t="s">
        <v>726</v>
      </c>
      <c r="B46">
        <v>3699</v>
      </c>
      <c r="C46">
        <v>3255</v>
      </c>
      <c r="D46">
        <v>445</v>
      </c>
      <c r="E46">
        <v>72</v>
      </c>
      <c r="F46">
        <v>72</v>
      </c>
      <c r="G46" t="s">
        <v>19</v>
      </c>
      <c r="H46">
        <v>21</v>
      </c>
      <c r="I46">
        <v>2</v>
      </c>
      <c r="J46">
        <v>19</v>
      </c>
      <c r="K46">
        <v>1</v>
      </c>
      <c r="L46" t="s">
        <v>19</v>
      </c>
      <c r="M46">
        <v>1</v>
      </c>
      <c r="N46">
        <v>112</v>
      </c>
      <c r="O46">
        <v>112</v>
      </c>
      <c r="P46" t="s">
        <v>19</v>
      </c>
      <c r="Q46">
        <v>30</v>
      </c>
      <c r="R46">
        <v>30</v>
      </c>
      <c r="S46" t="s">
        <v>19</v>
      </c>
      <c r="T46">
        <v>173</v>
      </c>
      <c r="U46">
        <v>150</v>
      </c>
      <c r="V46">
        <v>23</v>
      </c>
      <c r="W46">
        <v>166</v>
      </c>
      <c r="X46">
        <v>143</v>
      </c>
      <c r="Y46">
        <v>23</v>
      </c>
      <c r="Z46">
        <v>2392</v>
      </c>
      <c r="AA46">
        <v>2163</v>
      </c>
      <c r="AB46">
        <v>229</v>
      </c>
      <c r="AC46">
        <v>1456</v>
      </c>
      <c r="AD46">
        <v>1380</v>
      </c>
      <c r="AE46">
        <v>75</v>
      </c>
      <c r="AF46">
        <v>64</v>
      </c>
      <c r="AG46">
        <v>62</v>
      </c>
      <c r="AH46">
        <v>2</v>
      </c>
      <c r="AI46">
        <v>23</v>
      </c>
      <c r="AJ46">
        <v>23</v>
      </c>
      <c r="AK46" t="s">
        <v>19</v>
      </c>
      <c r="AL46">
        <v>4</v>
      </c>
      <c r="AM46">
        <v>3</v>
      </c>
      <c r="AN46">
        <v>1</v>
      </c>
      <c r="AO46">
        <v>75</v>
      </c>
      <c r="AP46">
        <v>67</v>
      </c>
      <c r="AQ46">
        <v>8</v>
      </c>
      <c r="AR46">
        <v>7</v>
      </c>
      <c r="AS46">
        <v>5</v>
      </c>
      <c r="AT46">
        <v>2</v>
      </c>
      <c r="AU46">
        <v>12</v>
      </c>
      <c r="AV46">
        <v>10</v>
      </c>
      <c r="AW46">
        <v>2</v>
      </c>
      <c r="AX46">
        <v>4</v>
      </c>
      <c r="AY46">
        <v>3</v>
      </c>
      <c r="AZ46">
        <v>1</v>
      </c>
      <c r="BA46">
        <v>22</v>
      </c>
      <c r="BB46">
        <v>19</v>
      </c>
      <c r="BC46">
        <v>2</v>
      </c>
      <c r="BD46">
        <v>30</v>
      </c>
      <c r="BE46">
        <v>29</v>
      </c>
      <c r="BF46">
        <v>1</v>
      </c>
      <c r="BG46">
        <v>1</v>
      </c>
      <c r="BH46">
        <v>1</v>
      </c>
      <c r="BI46" t="s">
        <v>19</v>
      </c>
      <c r="BJ46">
        <v>0</v>
      </c>
      <c r="BK46" t="s">
        <v>19</v>
      </c>
      <c r="BL46">
        <v>0</v>
      </c>
      <c r="BM46" t="s">
        <v>19</v>
      </c>
      <c r="BN46" t="s">
        <v>19</v>
      </c>
      <c r="BO46" t="s">
        <v>19</v>
      </c>
      <c r="BP46">
        <v>119</v>
      </c>
      <c r="BQ46">
        <v>118</v>
      </c>
      <c r="BR46">
        <v>1</v>
      </c>
      <c r="BS46">
        <v>201</v>
      </c>
      <c r="BT46">
        <v>156</v>
      </c>
      <c r="BU46">
        <v>45</v>
      </c>
      <c r="BV46">
        <v>278</v>
      </c>
      <c r="BW46">
        <v>185</v>
      </c>
      <c r="BX46">
        <v>93</v>
      </c>
    </row>
    <row r="47" spans="1:76">
      <c r="A47" t="s">
        <v>725</v>
      </c>
      <c r="B47">
        <v>2583</v>
      </c>
      <c r="C47">
        <v>2385</v>
      </c>
      <c r="D47">
        <v>198</v>
      </c>
      <c r="E47">
        <v>44</v>
      </c>
      <c r="F47">
        <v>44</v>
      </c>
      <c r="G47" t="s">
        <v>19</v>
      </c>
      <c r="H47">
        <v>11</v>
      </c>
      <c r="I47">
        <v>1</v>
      </c>
      <c r="J47">
        <v>10</v>
      </c>
      <c r="K47">
        <v>1</v>
      </c>
      <c r="L47">
        <v>0</v>
      </c>
      <c r="M47">
        <v>1</v>
      </c>
      <c r="N47">
        <v>68</v>
      </c>
      <c r="O47">
        <v>67</v>
      </c>
      <c r="P47">
        <v>1</v>
      </c>
      <c r="Q47">
        <v>18</v>
      </c>
      <c r="R47">
        <v>18</v>
      </c>
      <c r="S47" t="s">
        <v>19</v>
      </c>
      <c r="T47">
        <v>120</v>
      </c>
      <c r="U47">
        <v>116</v>
      </c>
      <c r="V47">
        <v>4</v>
      </c>
      <c r="W47">
        <v>76</v>
      </c>
      <c r="X47">
        <v>67</v>
      </c>
      <c r="Y47">
        <v>10</v>
      </c>
      <c r="Z47">
        <v>1678</v>
      </c>
      <c r="AA47">
        <v>1594</v>
      </c>
      <c r="AB47">
        <v>83</v>
      </c>
      <c r="AC47">
        <v>1105</v>
      </c>
      <c r="AD47">
        <v>1081</v>
      </c>
      <c r="AE47">
        <v>24</v>
      </c>
      <c r="AF47">
        <v>45</v>
      </c>
      <c r="AG47">
        <v>45</v>
      </c>
      <c r="AH47" t="s">
        <v>19</v>
      </c>
      <c r="AI47">
        <v>13</v>
      </c>
      <c r="AJ47">
        <v>13</v>
      </c>
      <c r="AK47" t="s">
        <v>19</v>
      </c>
      <c r="AL47">
        <v>1</v>
      </c>
      <c r="AM47">
        <v>1</v>
      </c>
      <c r="AN47">
        <v>0</v>
      </c>
      <c r="AO47">
        <v>45</v>
      </c>
      <c r="AP47">
        <v>42</v>
      </c>
      <c r="AQ47">
        <v>3</v>
      </c>
      <c r="AR47">
        <v>14</v>
      </c>
      <c r="AS47">
        <v>13</v>
      </c>
      <c r="AT47">
        <v>1</v>
      </c>
      <c r="AU47">
        <v>3</v>
      </c>
      <c r="AV47">
        <v>2</v>
      </c>
      <c r="AW47">
        <v>1</v>
      </c>
      <c r="AX47">
        <v>1</v>
      </c>
      <c r="AY47">
        <v>1</v>
      </c>
      <c r="AZ47" t="s">
        <v>19</v>
      </c>
      <c r="BA47">
        <v>13</v>
      </c>
      <c r="BB47">
        <v>13</v>
      </c>
      <c r="BC47" t="s">
        <v>19</v>
      </c>
      <c r="BD47">
        <v>11</v>
      </c>
      <c r="BE47">
        <v>11</v>
      </c>
      <c r="BF47">
        <v>1</v>
      </c>
      <c r="BG47">
        <v>2</v>
      </c>
      <c r="BH47">
        <v>2</v>
      </c>
      <c r="BI47" t="s">
        <v>19</v>
      </c>
      <c r="BJ47">
        <v>1</v>
      </c>
      <c r="BK47">
        <v>1</v>
      </c>
      <c r="BL47" t="s">
        <v>19</v>
      </c>
      <c r="BM47" t="s">
        <v>19</v>
      </c>
      <c r="BN47" t="s">
        <v>19</v>
      </c>
      <c r="BO47" t="s">
        <v>19</v>
      </c>
      <c r="BP47">
        <v>74</v>
      </c>
      <c r="BQ47">
        <v>74</v>
      </c>
      <c r="BR47" t="s">
        <v>19</v>
      </c>
      <c r="BS47">
        <v>174</v>
      </c>
      <c r="BT47">
        <v>148</v>
      </c>
      <c r="BU47">
        <v>26</v>
      </c>
      <c r="BV47">
        <v>234</v>
      </c>
      <c r="BW47">
        <v>174</v>
      </c>
      <c r="BX47">
        <v>60</v>
      </c>
    </row>
    <row r="48" spans="1:76">
      <c r="A48" t="s">
        <v>724</v>
      </c>
      <c r="B48">
        <v>11969</v>
      </c>
      <c r="C48">
        <v>10671</v>
      </c>
      <c r="D48">
        <v>1299</v>
      </c>
      <c r="E48">
        <v>210</v>
      </c>
      <c r="F48">
        <v>210</v>
      </c>
      <c r="G48" t="s">
        <v>19</v>
      </c>
      <c r="H48">
        <v>51</v>
      </c>
      <c r="I48">
        <v>4</v>
      </c>
      <c r="J48">
        <v>47</v>
      </c>
      <c r="K48">
        <v>1</v>
      </c>
      <c r="L48">
        <v>0</v>
      </c>
      <c r="M48">
        <v>1</v>
      </c>
      <c r="N48">
        <v>353</v>
      </c>
      <c r="O48">
        <v>352</v>
      </c>
      <c r="P48">
        <v>1</v>
      </c>
      <c r="Q48">
        <v>103</v>
      </c>
      <c r="R48">
        <v>103</v>
      </c>
      <c r="S48" t="s">
        <v>19</v>
      </c>
      <c r="T48">
        <v>558</v>
      </c>
      <c r="U48">
        <v>487</v>
      </c>
      <c r="V48">
        <v>71</v>
      </c>
      <c r="W48">
        <v>562</v>
      </c>
      <c r="X48">
        <v>499</v>
      </c>
      <c r="Y48">
        <v>63</v>
      </c>
      <c r="Z48">
        <v>7908</v>
      </c>
      <c r="AA48">
        <v>7163</v>
      </c>
      <c r="AB48">
        <v>745</v>
      </c>
      <c r="AC48">
        <v>4476</v>
      </c>
      <c r="AD48">
        <v>4256</v>
      </c>
      <c r="AE48">
        <v>221</v>
      </c>
      <c r="AF48">
        <v>263</v>
      </c>
      <c r="AG48">
        <v>260</v>
      </c>
      <c r="AH48">
        <v>2</v>
      </c>
      <c r="AI48">
        <v>58</v>
      </c>
      <c r="AJ48">
        <v>56</v>
      </c>
      <c r="AK48">
        <v>2</v>
      </c>
      <c r="AL48">
        <v>8</v>
      </c>
      <c r="AM48">
        <v>6</v>
      </c>
      <c r="AN48">
        <v>3</v>
      </c>
      <c r="AO48">
        <v>227</v>
      </c>
      <c r="AP48">
        <v>211</v>
      </c>
      <c r="AQ48">
        <v>16</v>
      </c>
      <c r="AR48">
        <v>60</v>
      </c>
      <c r="AS48">
        <v>54</v>
      </c>
      <c r="AT48">
        <v>6</v>
      </c>
      <c r="AU48">
        <v>37</v>
      </c>
      <c r="AV48">
        <v>33</v>
      </c>
      <c r="AW48">
        <v>3</v>
      </c>
      <c r="AX48">
        <v>6</v>
      </c>
      <c r="AY48">
        <v>5</v>
      </c>
      <c r="AZ48">
        <v>1</v>
      </c>
      <c r="BA48">
        <v>42</v>
      </c>
      <c r="BB48">
        <v>40</v>
      </c>
      <c r="BC48">
        <v>2</v>
      </c>
      <c r="BD48">
        <v>63</v>
      </c>
      <c r="BE48">
        <v>60</v>
      </c>
      <c r="BF48">
        <v>3</v>
      </c>
      <c r="BG48">
        <v>9</v>
      </c>
      <c r="BH48">
        <v>9</v>
      </c>
      <c r="BI48">
        <v>0</v>
      </c>
      <c r="BJ48">
        <v>11</v>
      </c>
      <c r="BK48">
        <v>9</v>
      </c>
      <c r="BL48">
        <v>2</v>
      </c>
      <c r="BM48" t="s">
        <v>19</v>
      </c>
      <c r="BN48" t="s">
        <v>19</v>
      </c>
      <c r="BO48" t="s">
        <v>19</v>
      </c>
      <c r="BP48">
        <v>321</v>
      </c>
      <c r="BQ48">
        <v>317</v>
      </c>
      <c r="BR48">
        <v>4</v>
      </c>
      <c r="BS48">
        <v>600</v>
      </c>
      <c r="BT48">
        <v>492</v>
      </c>
      <c r="BU48">
        <v>108</v>
      </c>
      <c r="BV48">
        <v>850</v>
      </c>
      <c r="BW48">
        <v>614</v>
      </c>
      <c r="BX48">
        <v>236</v>
      </c>
    </row>
    <row r="49" spans="1:76">
      <c r="A49" t="s">
        <v>723</v>
      </c>
      <c r="B49">
        <v>2279</v>
      </c>
      <c r="C49">
        <v>2074</v>
      </c>
      <c r="D49">
        <v>205</v>
      </c>
      <c r="E49">
        <v>40</v>
      </c>
      <c r="F49">
        <v>40</v>
      </c>
      <c r="G49" t="s">
        <v>19</v>
      </c>
      <c r="H49">
        <v>12</v>
      </c>
      <c r="I49">
        <v>3</v>
      </c>
      <c r="J49">
        <v>9</v>
      </c>
      <c r="K49">
        <v>0</v>
      </c>
      <c r="L49" t="s">
        <v>19</v>
      </c>
      <c r="M49">
        <v>0</v>
      </c>
      <c r="N49">
        <v>69</v>
      </c>
      <c r="O49">
        <v>69</v>
      </c>
      <c r="P49" t="s">
        <v>19</v>
      </c>
      <c r="Q49">
        <v>15</v>
      </c>
      <c r="R49">
        <v>15</v>
      </c>
      <c r="S49" t="s">
        <v>19</v>
      </c>
      <c r="T49">
        <v>86</v>
      </c>
      <c r="U49">
        <v>76</v>
      </c>
      <c r="V49">
        <v>10</v>
      </c>
      <c r="W49">
        <v>126</v>
      </c>
      <c r="X49">
        <v>110</v>
      </c>
      <c r="Y49">
        <v>16</v>
      </c>
      <c r="Z49">
        <v>1412</v>
      </c>
      <c r="AA49">
        <v>1305</v>
      </c>
      <c r="AB49">
        <v>107</v>
      </c>
      <c r="AC49">
        <v>824</v>
      </c>
      <c r="AD49">
        <v>797</v>
      </c>
      <c r="AE49">
        <v>27</v>
      </c>
      <c r="AF49">
        <v>40</v>
      </c>
      <c r="AG49">
        <v>40</v>
      </c>
      <c r="AH49">
        <v>1</v>
      </c>
      <c r="AI49">
        <v>38</v>
      </c>
      <c r="AJ49">
        <v>35</v>
      </c>
      <c r="AK49">
        <v>3</v>
      </c>
      <c r="AL49">
        <v>3</v>
      </c>
      <c r="AM49">
        <v>3</v>
      </c>
      <c r="AN49" t="s">
        <v>19</v>
      </c>
      <c r="AO49">
        <v>36</v>
      </c>
      <c r="AP49">
        <v>32</v>
      </c>
      <c r="AQ49">
        <v>4</v>
      </c>
      <c r="AR49">
        <v>5</v>
      </c>
      <c r="AS49">
        <v>4</v>
      </c>
      <c r="AT49">
        <v>2</v>
      </c>
      <c r="AU49">
        <v>5</v>
      </c>
      <c r="AV49">
        <v>5</v>
      </c>
      <c r="AW49" t="s">
        <v>19</v>
      </c>
      <c r="AX49" t="s">
        <v>19</v>
      </c>
      <c r="AY49" t="s">
        <v>19</v>
      </c>
      <c r="AZ49" t="s">
        <v>19</v>
      </c>
      <c r="BA49">
        <v>11</v>
      </c>
      <c r="BB49">
        <v>10</v>
      </c>
      <c r="BC49">
        <v>1</v>
      </c>
      <c r="BD49">
        <v>14</v>
      </c>
      <c r="BE49">
        <v>12</v>
      </c>
      <c r="BF49">
        <v>1</v>
      </c>
      <c r="BG49">
        <v>2</v>
      </c>
      <c r="BH49">
        <v>2</v>
      </c>
      <c r="BI49" t="s">
        <v>19</v>
      </c>
      <c r="BJ49" t="s">
        <v>19</v>
      </c>
      <c r="BK49" t="s">
        <v>19</v>
      </c>
      <c r="BL49" t="s">
        <v>19</v>
      </c>
      <c r="BM49">
        <v>3</v>
      </c>
      <c r="BN49">
        <v>3</v>
      </c>
      <c r="BO49" t="s">
        <v>19</v>
      </c>
      <c r="BP49">
        <v>59</v>
      </c>
      <c r="BQ49">
        <v>56</v>
      </c>
      <c r="BR49">
        <v>3</v>
      </c>
      <c r="BS49">
        <v>168</v>
      </c>
      <c r="BT49">
        <v>146</v>
      </c>
      <c r="BU49">
        <v>22</v>
      </c>
      <c r="BV49">
        <v>189</v>
      </c>
      <c r="BW49">
        <v>157</v>
      </c>
      <c r="BX49">
        <v>32</v>
      </c>
    </row>
    <row r="50" spans="1:76">
      <c r="A50" t="s">
        <v>722</v>
      </c>
      <c r="B50">
        <v>4139</v>
      </c>
      <c r="C50">
        <v>3653</v>
      </c>
      <c r="D50">
        <v>486</v>
      </c>
      <c r="E50">
        <v>84</v>
      </c>
      <c r="F50">
        <v>84</v>
      </c>
      <c r="G50">
        <v>0</v>
      </c>
      <c r="H50">
        <v>20</v>
      </c>
      <c r="I50">
        <v>4</v>
      </c>
      <c r="J50">
        <v>16</v>
      </c>
      <c r="K50">
        <v>0</v>
      </c>
      <c r="L50" t="s">
        <v>19</v>
      </c>
      <c r="M50">
        <v>0</v>
      </c>
      <c r="N50">
        <v>109</v>
      </c>
      <c r="O50">
        <v>108</v>
      </c>
      <c r="P50">
        <v>2</v>
      </c>
      <c r="Q50">
        <v>20</v>
      </c>
      <c r="R50">
        <v>20</v>
      </c>
      <c r="S50">
        <v>1</v>
      </c>
      <c r="T50">
        <v>179</v>
      </c>
      <c r="U50">
        <v>154</v>
      </c>
      <c r="V50">
        <v>25</v>
      </c>
      <c r="W50">
        <v>220</v>
      </c>
      <c r="X50">
        <v>195</v>
      </c>
      <c r="Y50">
        <v>25</v>
      </c>
      <c r="Z50">
        <v>2490</v>
      </c>
      <c r="AA50">
        <v>2280</v>
      </c>
      <c r="AB50">
        <v>210</v>
      </c>
      <c r="AC50">
        <v>1494</v>
      </c>
      <c r="AD50">
        <v>1416</v>
      </c>
      <c r="AE50">
        <v>78</v>
      </c>
      <c r="AF50">
        <v>77</v>
      </c>
      <c r="AG50">
        <v>75</v>
      </c>
      <c r="AH50">
        <v>1</v>
      </c>
      <c r="AI50">
        <v>48</v>
      </c>
      <c r="AJ50">
        <v>47</v>
      </c>
      <c r="AK50">
        <v>2</v>
      </c>
      <c r="AL50">
        <v>2</v>
      </c>
      <c r="AM50">
        <v>1</v>
      </c>
      <c r="AN50">
        <v>1</v>
      </c>
      <c r="AO50">
        <v>80</v>
      </c>
      <c r="AP50">
        <v>75</v>
      </c>
      <c r="AQ50">
        <v>5</v>
      </c>
      <c r="AR50">
        <v>10</v>
      </c>
      <c r="AS50">
        <v>9</v>
      </c>
      <c r="AT50">
        <v>1</v>
      </c>
      <c r="AU50">
        <v>10</v>
      </c>
      <c r="AV50">
        <v>9</v>
      </c>
      <c r="AW50">
        <v>1</v>
      </c>
      <c r="AX50" t="s">
        <v>19</v>
      </c>
      <c r="AY50" t="s">
        <v>19</v>
      </c>
      <c r="AZ50" t="s">
        <v>19</v>
      </c>
      <c r="BA50">
        <v>17</v>
      </c>
      <c r="BB50">
        <v>16</v>
      </c>
      <c r="BC50">
        <v>1</v>
      </c>
      <c r="BD50">
        <v>42</v>
      </c>
      <c r="BE50">
        <v>40</v>
      </c>
      <c r="BF50">
        <v>2</v>
      </c>
      <c r="BG50">
        <v>2</v>
      </c>
      <c r="BH50">
        <v>2</v>
      </c>
      <c r="BI50" t="s">
        <v>19</v>
      </c>
      <c r="BJ50" t="s">
        <v>19</v>
      </c>
      <c r="BK50" t="s">
        <v>19</v>
      </c>
      <c r="BL50" t="s">
        <v>19</v>
      </c>
      <c r="BM50" t="s">
        <v>19</v>
      </c>
      <c r="BN50" t="s">
        <v>19</v>
      </c>
      <c r="BO50" t="s">
        <v>19</v>
      </c>
      <c r="BP50">
        <v>104</v>
      </c>
      <c r="BQ50">
        <v>103</v>
      </c>
      <c r="BR50">
        <v>1</v>
      </c>
      <c r="BS50">
        <v>341</v>
      </c>
      <c r="BT50">
        <v>273</v>
      </c>
      <c r="BU50">
        <v>68</v>
      </c>
      <c r="BV50">
        <v>384</v>
      </c>
      <c r="BW50">
        <v>254</v>
      </c>
      <c r="BX50">
        <v>130</v>
      </c>
    </row>
    <row r="51" spans="1:76">
      <c r="A51" t="s">
        <v>721</v>
      </c>
      <c r="B51">
        <v>5137</v>
      </c>
      <c r="C51">
        <v>4522</v>
      </c>
      <c r="D51">
        <v>615</v>
      </c>
      <c r="E51">
        <v>79</v>
      </c>
      <c r="F51">
        <v>79</v>
      </c>
      <c r="G51" t="s">
        <v>19</v>
      </c>
      <c r="H51">
        <v>22</v>
      </c>
      <c r="I51">
        <v>3</v>
      </c>
      <c r="J51">
        <v>19</v>
      </c>
      <c r="K51">
        <v>0</v>
      </c>
      <c r="L51" t="s">
        <v>19</v>
      </c>
      <c r="M51">
        <v>0</v>
      </c>
      <c r="N51">
        <v>147</v>
      </c>
      <c r="O51">
        <v>145</v>
      </c>
      <c r="P51">
        <v>2</v>
      </c>
      <c r="Q51">
        <v>56</v>
      </c>
      <c r="R51">
        <v>55</v>
      </c>
      <c r="S51">
        <v>1</v>
      </c>
      <c r="T51">
        <v>202</v>
      </c>
      <c r="U51">
        <v>187</v>
      </c>
      <c r="V51">
        <v>15</v>
      </c>
      <c r="W51">
        <v>295</v>
      </c>
      <c r="X51">
        <v>262</v>
      </c>
      <c r="Y51">
        <v>33</v>
      </c>
      <c r="Z51">
        <v>3080</v>
      </c>
      <c r="AA51">
        <v>2727</v>
      </c>
      <c r="AB51">
        <v>353</v>
      </c>
      <c r="AC51">
        <v>1791</v>
      </c>
      <c r="AD51">
        <v>1685</v>
      </c>
      <c r="AE51">
        <v>106</v>
      </c>
      <c r="AF51">
        <v>109</v>
      </c>
      <c r="AG51">
        <v>108</v>
      </c>
      <c r="AH51">
        <v>1</v>
      </c>
      <c r="AI51">
        <v>60</v>
      </c>
      <c r="AJ51">
        <v>59</v>
      </c>
      <c r="AK51">
        <v>1</v>
      </c>
      <c r="AL51">
        <v>9</v>
      </c>
      <c r="AM51">
        <v>6</v>
      </c>
      <c r="AN51">
        <v>3</v>
      </c>
      <c r="AO51">
        <v>116</v>
      </c>
      <c r="AP51">
        <v>110</v>
      </c>
      <c r="AQ51">
        <v>5</v>
      </c>
      <c r="AR51">
        <v>22</v>
      </c>
      <c r="AS51">
        <v>21</v>
      </c>
      <c r="AT51">
        <v>1</v>
      </c>
      <c r="AU51">
        <v>11</v>
      </c>
      <c r="AV51">
        <v>9</v>
      </c>
      <c r="AW51">
        <v>1</v>
      </c>
      <c r="AX51">
        <v>6</v>
      </c>
      <c r="AY51">
        <v>6</v>
      </c>
      <c r="AZ51" t="s">
        <v>19</v>
      </c>
      <c r="BA51">
        <v>23</v>
      </c>
      <c r="BB51">
        <v>22</v>
      </c>
      <c r="BC51">
        <v>1</v>
      </c>
      <c r="BD51">
        <v>52</v>
      </c>
      <c r="BE51">
        <v>50</v>
      </c>
      <c r="BF51">
        <v>2</v>
      </c>
      <c r="BG51">
        <v>1</v>
      </c>
      <c r="BH51">
        <v>1</v>
      </c>
      <c r="BI51" t="s">
        <v>19</v>
      </c>
      <c r="BJ51">
        <v>1</v>
      </c>
      <c r="BK51">
        <v>1</v>
      </c>
      <c r="BL51" t="s">
        <v>19</v>
      </c>
      <c r="BM51">
        <v>1</v>
      </c>
      <c r="BN51">
        <v>1</v>
      </c>
      <c r="BO51" t="s">
        <v>19</v>
      </c>
      <c r="BP51">
        <v>138</v>
      </c>
      <c r="BQ51">
        <v>134</v>
      </c>
      <c r="BR51">
        <v>4</v>
      </c>
      <c r="BS51">
        <v>384</v>
      </c>
      <c r="BT51">
        <v>300</v>
      </c>
      <c r="BU51">
        <v>85</v>
      </c>
      <c r="BV51">
        <v>497</v>
      </c>
      <c r="BW51">
        <v>402</v>
      </c>
      <c r="BX51">
        <v>95</v>
      </c>
    </row>
    <row r="52" spans="1:76">
      <c r="A52" t="s">
        <v>720</v>
      </c>
      <c r="B52">
        <v>3167</v>
      </c>
      <c r="C52">
        <v>2837</v>
      </c>
      <c r="D52">
        <v>329</v>
      </c>
      <c r="E52">
        <v>58</v>
      </c>
      <c r="F52">
        <v>58</v>
      </c>
      <c r="G52" t="s">
        <v>19</v>
      </c>
      <c r="H52">
        <v>14</v>
      </c>
      <c r="I52">
        <v>4</v>
      </c>
      <c r="J52">
        <v>10</v>
      </c>
      <c r="K52">
        <v>1</v>
      </c>
      <c r="L52" t="s">
        <v>19</v>
      </c>
      <c r="M52">
        <v>1</v>
      </c>
      <c r="N52">
        <v>90</v>
      </c>
      <c r="O52">
        <v>89</v>
      </c>
      <c r="P52">
        <v>1</v>
      </c>
      <c r="Q52">
        <v>40</v>
      </c>
      <c r="R52">
        <v>39</v>
      </c>
      <c r="S52">
        <v>1</v>
      </c>
      <c r="T52">
        <v>127</v>
      </c>
      <c r="U52">
        <v>115</v>
      </c>
      <c r="V52">
        <v>12</v>
      </c>
      <c r="W52">
        <v>168</v>
      </c>
      <c r="X52">
        <v>152</v>
      </c>
      <c r="Y52">
        <v>17</v>
      </c>
      <c r="Z52">
        <v>2031</v>
      </c>
      <c r="AA52">
        <v>1842</v>
      </c>
      <c r="AB52">
        <v>189</v>
      </c>
      <c r="AC52">
        <v>1187</v>
      </c>
      <c r="AD52">
        <v>1138</v>
      </c>
      <c r="AE52">
        <v>49</v>
      </c>
      <c r="AF52">
        <v>60</v>
      </c>
      <c r="AG52">
        <v>60</v>
      </c>
      <c r="AH52" t="s">
        <v>19</v>
      </c>
      <c r="AI52">
        <v>15</v>
      </c>
      <c r="AJ52">
        <v>15</v>
      </c>
      <c r="AK52" t="s">
        <v>19</v>
      </c>
      <c r="AL52">
        <v>13</v>
      </c>
      <c r="AM52">
        <v>9</v>
      </c>
      <c r="AN52">
        <v>3</v>
      </c>
      <c r="AO52">
        <v>63</v>
      </c>
      <c r="AP52">
        <v>59</v>
      </c>
      <c r="AQ52">
        <v>5</v>
      </c>
      <c r="AR52">
        <v>6</v>
      </c>
      <c r="AS52">
        <v>5</v>
      </c>
      <c r="AT52">
        <v>1</v>
      </c>
      <c r="AU52">
        <v>5</v>
      </c>
      <c r="AV52">
        <v>5</v>
      </c>
      <c r="AW52" t="s">
        <v>19</v>
      </c>
      <c r="AX52">
        <v>2</v>
      </c>
      <c r="AY52">
        <v>2</v>
      </c>
      <c r="AZ52" t="s">
        <v>19</v>
      </c>
      <c r="BA52">
        <v>23</v>
      </c>
      <c r="BB52">
        <v>22</v>
      </c>
      <c r="BC52">
        <v>1</v>
      </c>
      <c r="BD52">
        <v>25</v>
      </c>
      <c r="BE52">
        <v>22</v>
      </c>
      <c r="BF52">
        <v>3</v>
      </c>
      <c r="BG52">
        <v>3</v>
      </c>
      <c r="BH52">
        <v>3</v>
      </c>
      <c r="BI52" t="s">
        <v>19</v>
      </c>
      <c r="BJ52">
        <v>1</v>
      </c>
      <c r="BK52">
        <v>1</v>
      </c>
      <c r="BL52">
        <v>0</v>
      </c>
      <c r="BM52" t="s">
        <v>19</v>
      </c>
      <c r="BN52" t="s">
        <v>19</v>
      </c>
      <c r="BO52" t="s">
        <v>19</v>
      </c>
      <c r="BP52">
        <v>93</v>
      </c>
      <c r="BQ52">
        <v>93</v>
      </c>
      <c r="BR52" t="s">
        <v>19</v>
      </c>
      <c r="BS52">
        <v>146</v>
      </c>
      <c r="BT52">
        <v>131</v>
      </c>
      <c r="BU52">
        <v>16</v>
      </c>
      <c r="BV52">
        <v>288</v>
      </c>
      <c r="BW52">
        <v>211</v>
      </c>
      <c r="BX52">
        <v>76</v>
      </c>
    </row>
    <row r="53" spans="1:76">
      <c r="A53" t="s">
        <v>719</v>
      </c>
      <c r="B53">
        <v>3564</v>
      </c>
      <c r="C53">
        <v>3266</v>
      </c>
      <c r="D53">
        <v>298</v>
      </c>
      <c r="E53">
        <v>65</v>
      </c>
      <c r="F53">
        <v>64</v>
      </c>
      <c r="G53">
        <v>1</v>
      </c>
      <c r="H53">
        <v>13</v>
      </c>
      <c r="I53">
        <v>1</v>
      </c>
      <c r="J53">
        <v>12</v>
      </c>
      <c r="K53">
        <v>1</v>
      </c>
      <c r="L53" t="s">
        <v>19</v>
      </c>
      <c r="M53">
        <v>1</v>
      </c>
      <c r="N53">
        <v>91</v>
      </c>
      <c r="O53">
        <v>91</v>
      </c>
      <c r="P53" t="s">
        <v>19</v>
      </c>
      <c r="Q53">
        <v>26</v>
      </c>
      <c r="R53">
        <v>26</v>
      </c>
      <c r="S53" t="s">
        <v>19</v>
      </c>
      <c r="T53">
        <v>146</v>
      </c>
      <c r="U53">
        <v>139</v>
      </c>
      <c r="V53">
        <v>7</v>
      </c>
      <c r="W53">
        <v>182</v>
      </c>
      <c r="X53">
        <v>174</v>
      </c>
      <c r="Y53">
        <v>9</v>
      </c>
      <c r="Z53">
        <v>2181</v>
      </c>
      <c r="AA53">
        <v>2021</v>
      </c>
      <c r="AB53">
        <v>160</v>
      </c>
      <c r="AC53">
        <v>1416</v>
      </c>
      <c r="AD53">
        <v>1376</v>
      </c>
      <c r="AE53">
        <v>40</v>
      </c>
      <c r="AF53">
        <v>69</v>
      </c>
      <c r="AG53">
        <v>68</v>
      </c>
      <c r="AH53">
        <v>1</v>
      </c>
      <c r="AI53">
        <v>26</v>
      </c>
      <c r="AJ53">
        <v>26</v>
      </c>
      <c r="AK53" t="s">
        <v>19</v>
      </c>
      <c r="AL53">
        <v>6</v>
      </c>
      <c r="AM53">
        <v>4</v>
      </c>
      <c r="AN53">
        <v>2</v>
      </c>
      <c r="AO53">
        <v>68</v>
      </c>
      <c r="AP53">
        <v>65</v>
      </c>
      <c r="AQ53">
        <v>3</v>
      </c>
      <c r="AR53">
        <v>11</v>
      </c>
      <c r="AS53">
        <v>9</v>
      </c>
      <c r="AT53">
        <v>2</v>
      </c>
      <c r="AU53">
        <v>7</v>
      </c>
      <c r="AV53">
        <v>7</v>
      </c>
      <c r="AW53" t="s">
        <v>19</v>
      </c>
      <c r="AX53">
        <v>3</v>
      </c>
      <c r="AY53">
        <v>3</v>
      </c>
      <c r="AZ53">
        <v>0</v>
      </c>
      <c r="BA53">
        <v>21</v>
      </c>
      <c r="BB53">
        <v>21</v>
      </c>
      <c r="BC53" t="s">
        <v>19</v>
      </c>
      <c r="BD53">
        <v>26</v>
      </c>
      <c r="BE53">
        <v>25</v>
      </c>
      <c r="BF53">
        <v>1</v>
      </c>
      <c r="BG53" t="s">
        <v>19</v>
      </c>
      <c r="BH53" t="s">
        <v>19</v>
      </c>
      <c r="BI53" t="s">
        <v>19</v>
      </c>
      <c r="BJ53" t="s">
        <v>19</v>
      </c>
      <c r="BK53" t="s">
        <v>19</v>
      </c>
      <c r="BL53" t="s">
        <v>19</v>
      </c>
      <c r="BM53" t="s">
        <v>19</v>
      </c>
      <c r="BN53" t="s">
        <v>19</v>
      </c>
      <c r="BO53" t="s">
        <v>19</v>
      </c>
      <c r="BP53">
        <v>100</v>
      </c>
      <c r="BQ53">
        <v>100</v>
      </c>
      <c r="BR53" t="s">
        <v>19</v>
      </c>
      <c r="BS53">
        <v>310</v>
      </c>
      <c r="BT53">
        <v>273</v>
      </c>
      <c r="BU53">
        <v>38</v>
      </c>
      <c r="BV53">
        <v>309</v>
      </c>
      <c r="BW53">
        <v>242</v>
      </c>
      <c r="BX53">
        <v>67</v>
      </c>
    </row>
    <row r="54" spans="1:76">
      <c r="A54" t="s">
        <v>718</v>
      </c>
      <c r="B54">
        <v>6554</v>
      </c>
      <c r="C54">
        <v>5861</v>
      </c>
      <c r="D54">
        <v>693</v>
      </c>
      <c r="E54">
        <v>117</v>
      </c>
      <c r="F54">
        <v>117</v>
      </c>
      <c r="G54" t="s">
        <v>19</v>
      </c>
      <c r="H54">
        <v>26</v>
      </c>
      <c r="I54">
        <v>4</v>
      </c>
      <c r="J54">
        <v>22</v>
      </c>
      <c r="K54">
        <v>1</v>
      </c>
      <c r="L54" t="s">
        <v>19</v>
      </c>
      <c r="M54">
        <v>1</v>
      </c>
      <c r="N54">
        <v>172</v>
      </c>
      <c r="O54">
        <v>171</v>
      </c>
      <c r="P54">
        <v>1</v>
      </c>
      <c r="Q54">
        <v>33</v>
      </c>
      <c r="R54">
        <v>33</v>
      </c>
      <c r="S54" t="s">
        <v>19</v>
      </c>
      <c r="T54">
        <v>288</v>
      </c>
      <c r="U54">
        <v>260</v>
      </c>
      <c r="V54">
        <v>28</v>
      </c>
      <c r="W54">
        <v>309</v>
      </c>
      <c r="X54">
        <v>274</v>
      </c>
      <c r="Y54">
        <v>35</v>
      </c>
      <c r="Z54">
        <v>4063</v>
      </c>
      <c r="AA54">
        <v>3704</v>
      </c>
      <c r="AB54">
        <v>359</v>
      </c>
      <c r="AC54">
        <v>2522</v>
      </c>
      <c r="AD54">
        <v>2416</v>
      </c>
      <c r="AE54">
        <v>106</v>
      </c>
      <c r="AF54">
        <v>128</v>
      </c>
      <c r="AG54">
        <v>126</v>
      </c>
      <c r="AH54">
        <v>2</v>
      </c>
      <c r="AI54">
        <v>47</v>
      </c>
      <c r="AJ54">
        <v>46</v>
      </c>
      <c r="AK54">
        <v>0</v>
      </c>
      <c r="AL54">
        <v>7</v>
      </c>
      <c r="AM54">
        <v>4</v>
      </c>
      <c r="AN54">
        <v>3</v>
      </c>
      <c r="AO54">
        <v>121</v>
      </c>
      <c r="AP54">
        <v>115</v>
      </c>
      <c r="AQ54">
        <v>6</v>
      </c>
      <c r="AR54">
        <v>13</v>
      </c>
      <c r="AS54">
        <v>11</v>
      </c>
      <c r="AT54">
        <v>2</v>
      </c>
      <c r="AU54">
        <v>10</v>
      </c>
      <c r="AV54">
        <v>10</v>
      </c>
      <c r="AW54">
        <v>0</v>
      </c>
      <c r="AX54">
        <v>2</v>
      </c>
      <c r="AY54">
        <v>2</v>
      </c>
      <c r="AZ54">
        <v>0</v>
      </c>
      <c r="BA54">
        <v>36</v>
      </c>
      <c r="BB54">
        <v>36</v>
      </c>
      <c r="BC54">
        <v>0</v>
      </c>
      <c r="BD54">
        <v>49</v>
      </c>
      <c r="BE54">
        <v>46</v>
      </c>
      <c r="BF54">
        <v>2</v>
      </c>
      <c r="BG54">
        <v>2</v>
      </c>
      <c r="BH54">
        <v>2</v>
      </c>
      <c r="BI54" t="s">
        <v>19</v>
      </c>
      <c r="BJ54">
        <v>9</v>
      </c>
      <c r="BK54">
        <v>9</v>
      </c>
      <c r="BL54" t="s">
        <v>19</v>
      </c>
      <c r="BM54">
        <v>1</v>
      </c>
      <c r="BN54">
        <v>1</v>
      </c>
      <c r="BO54" t="s">
        <v>19</v>
      </c>
      <c r="BP54">
        <v>184</v>
      </c>
      <c r="BQ54">
        <v>180</v>
      </c>
      <c r="BR54">
        <v>4</v>
      </c>
      <c r="BS54">
        <v>439</v>
      </c>
      <c r="BT54">
        <v>361</v>
      </c>
      <c r="BU54">
        <v>78</v>
      </c>
      <c r="BV54">
        <v>652</v>
      </c>
      <c r="BW54">
        <v>497</v>
      </c>
      <c r="BX54">
        <v>155</v>
      </c>
    </row>
    <row r="55" spans="1:76">
      <c r="A55" t="s">
        <v>717</v>
      </c>
      <c r="B55">
        <v>2637</v>
      </c>
      <c r="C55">
        <v>2363</v>
      </c>
      <c r="D55">
        <v>274</v>
      </c>
      <c r="E55">
        <v>43</v>
      </c>
      <c r="F55">
        <v>43</v>
      </c>
      <c r="G55">
        <v>0</v>
      </c>
      <c r="H55">
        <v>13</v>
      </c>
      <c r="I55">
        <v>3</v>
      </c>
      <c r="J55">
        <v>10</v>
      </c>
      <c r="K55">
        <v>1</v>
      </c>
      <c r="L55" t="s">
        <v>19</v>
      </c>
      <c r="M55">
        <v>1</v>
      </c>
      <c r="N55">
        <v>71</v>
      </c>
      <c r="O55">
        <v>71</v>
      </c>
      <c r="P55" t="s">
        <v>19</v>
      </c>
      <c r="Q55">
        <v>11</v>
      </c>
      <c r="R55">
        <v>11</v>
      </c>
      <c r="S55" t="s">
        <v>19</v>
      </c>
      <c r="T55">
        <v>95</v>
      </c>
      <c r="U55">
        <v>92</v>
      </c>
      <c r="V55">
        <v>3</v>
      </c>
      <c r="W55">
        <v>121</v>
      </c>
      <c r="X55">
        <v>108</v>
      </c>
      <c r="Y55">
        <v>13</v>
      </c>
      <c r="Z55">
        <v>1580</v>
      </c>
      <c r="AA55">
        <v>1428</v>
      </c>
      <c r="AB55">
        <v>152</v>
      </c>
      <c r="AC55">
        <v>837</v>
      </c>
      <c r="AD55">
        <v>798</v>
      </c>
      <c r="AE55">
        <v>39</v>
      </c>
      <c r="AF55">
        <v>45</v>
      </c>
      <c r="AG55">
        <v>45</v>
      </c>
      <c r="AH55" t="s">
        <v>19</v>
      </c>
      <c r="AI55">
        <v>26</v>
      </c>
      <c r="AJ55">
        <v>25</v>
      </c>
      <c r="AK55">
        <v>1</v>
      </c>
      <c r="AL55">
        <v>4</v>
      </c>
      <c r="AM55">
        <v>3</v>
      </c>
      <c r="AN55">
        <v>1</v>
      </c>
      <c r="AO55">
        <v>47</v>
      </c>
      <c r="AP55">
        <v>45</v>
      </c>
      <c r="AQ55">
        <v>2</v>
      </c>
      <c r="AR55">
        <v>14</v>
      </c>
      <c r="AS55">
        <v>13</v>
      </c>
      <c r="AT55">
        <v>1</v>
      </c>
      <c r="AU55">
        <v>11</v>
      </c>
      <c r="AV55">
        <v>11</v>
      </c>
      <c r="AW55">
        <v>0</v>
      </c>
      <c r="AX55">
        <v>2</v>
      </c>
      <c r="AY55">
        <v>1</v>
      </c>
      <c r="AZ55">
        <v>1</v>
      </c>
      <c r="BA55">
        <v>7</v>
      </c>
      <c r="BB55">
        <v>7</v>
      </c>
      <c r="BC55" t="s">
        <v>19</v>
      </c>
      <c r="BD55">
        <v>13</v>
      </c>
      <c r="BE55">
        <v>12</v>
      </c>
      <c r="BF55">
        <v>1</v>
      </c>
      <c r="BG55" t="s">
        <v>19</v>
      </c>
      <c r="BH55" t="s">
        <v>19</v>
      </c>
      <c r="BI55" t="s">
        <v>19</v>
      </c>
      <c r="BJ55">
        <v>1</v>
      </c>
      <c r="BK55">
        <v>1</v>
      </c>
      <c r="BL55" t="s">
        <v>19</v>
      </c>
      <c r="BM55">
        <v>1</v>
      </c>
      <c r="BN55">
        <v>1</v>
      </c>
      <c r="BO55" t="s">
        <v>19</v>
      </c>
      <c r="BP55">
        <v>62</v>
      </c>
      <c r="BQ55">
        <v>62</v>
      </c>
      <c r="BR55" t="s">
        <v>19</v>
      </c>
      <c r="BS55">
        <v>224</v>
      </c>
      <c r="BT55">
        <v>189</v>
      </c>
      <c r="BU55">
        <v>35</v>
      </c>
      <c r="BV55">
        <v>305</v>
      </c>
      <c r="BW55">
        <v>248</v>
      </c>
      <c r="BX55">
        <v>57</v>
      </c>
    </row>
    <row r="56" spans="1:76">
      <c r="A56" t="s">
        <v>716</v>
      </c>
    </row>
    <row r="57" spans="1:76">
      <c r="A57" t="s">
        <v>715</v>
      </c>
      <c r="B57">
        <v>3198</v>
      </c>
      <c r="C57">
        <v>2822</v>
      </c>
      <c r="D57">
        <v>376</v>
      </c>
      <c r="E57">
        <v>47</v>
      </c>
      <c r="F57">
        <v>47</v>
      </c>
      <c r="G57" t="s">
        <v>19</v>
      </c>
      <c r="H57">
        <v>10</v>
      </c>
      <c r="I57">
        <v>0</v>
      </c>
      <c r="J57">
        <v>10</v>
      </c>
      <c r="K57">
        <v>0</v>
      </c>
      <c r="L57" t="s">
        <v>19</v>
      </c>
      <c r="M57">
        <v>0</v>
      </c>
      <c r="N57">
        <v>102</v>
      </c>
      <c r="O57">
        <v>101</v>
      </c>
      <c r="P57">
        <v>1</v>
      </c>
      <c r="Q57">
        <v>41</v>
      </c>
      <c r="R57">
        <v>41</v>
      </c>
      <c r="S57">
        <v>1</v>
      </c>
      <c r="T57">
        <v>167</v>
      </c>
      <c r="U57">
        <v>142</v>
      </c>
      <c r="V57">
        <v>25</v>
      </c>
      <c r="W57">
        <v>91</v>
      </c>
      <c r="X57">
        <v>74</v>
      </c>
      <c r="Y57">
        <v>17</v>
      </c>
      <c r="Z57">
        <v>2247</v>
      </c>
      <c r="AA57">
        <v>2033</v>
      </c>
      <c r="AB57">
        <v>213</v>
      </c>
      <c r="AC57">
        <v>1491</v>
      </c>
      <c r="AD57">
        <v>1420</v>
      </c>
      <c r="AE57">
        <v>71</v>
      </c>
      <c r="AF57">
        <v>63</v>
      </c>
      <c r="AG57">
        <v>62</v>
      </c>
      <c r="AH57">
        <v>2</v>
      </c>
      <c r="AI57">
        <v>4</v>
      </c>
      <c r="AJ57">
        <v>4</v>
      </c>
      <c r="AK57" t="s">
        <v>19</v>
      </c>
      <c r="AL57">
        <v>0</v>
      </c>
      <c r="AM57" t="s">
        <v>19</v>
      </c>
      <c r="AN57">
        <v>0</v>
      </c>
      <c r="AO57">
        <v>53</v>
      </c>
      <c r="AP57">
        <v>48</v>
      </c>
      <c r="AQ57">
        <v>4</v>
      </c>
      <c r="AR57">
        <v>11</v>
      </c>
      <c r="AS57">
        <v>11</v>
      </c>
      <c r="AT57" t="s">
        <v>19</v>
      </c>
      <c r="AU57">
        <v>10</v>
      </c>
      <c r="AV57">
        <v>9</v>
      </c>
      <c r="AW57">
        <v>2</v>
      </c>
      <c r="AX57">
        <v>3</v>
      </c>
      <c r="AY57">
        <v>3</v>
      </c>
      <c r="AZ57" t="s">
        <v>19</v>
      </c>
      <c r="BA57">
        <v>8</v>
      </c>
      <c r="BB57">
        <v>8</v>
      </c>
      <c r="BC57">
        <v>1</v>
      </c>
      <c r="BD57">
        <v>12</v>
      </c>
      <c r="BE57">
        <v>10</v>
      </c>
      <c r="BF57">
        <v>2</v>
      </c>
      <c r="BG57">
        <v>9</v>
      </c>
      <c r="BH57">
        <v>9</v>
      </c>
      <c r="BI57" t="s">
        <v>19</v>
      </c>
      <c r="BJ57">
        <v>0</v>
      </c>
      <c r="BK57" t="s">
        <v>19</v>
      </c>
      <c r="BL57">
        <v>0</v>
      </c>
      <c r="BM57" t="s">
        <v>19</v>
      </c>
      <c r="BN57" t="s">
        <v>19</v>
      </c>
      <c r="BO57" t="s">
        <v>19</v>
      </c>
      <c r="BP57">
        <v>78</v>
      </c>
      <c r="BQ57">
        <v>77</v>
      </c>
      <c r="BR57">
        <v>1</v>
      </c>
      <c r="BS57">
        <v>85</v>
      </c>
      <c r="BT57">
        <v>63</v>
      </c>
      <c r="BU57">
        <v>22</v>
      </c>
      <c r="BV57">
        <v>250</v>
      </c>
      <c r="BW57">
        <v>170</v>
      </c>
      <c r="BX57">
        <v>80</v>
      </c>
    </row>
    <row r="58" spans="1:76">
      <c r="A58" t="s">
        <v>714</v>
      </c>
      <c r="B58">
        <v>1886</v>
      </c>
      <c r="C58">
        <v>1748</v>
      </c>
      <c r="D58">
        <v>138</v>
      </c>
      <c r="E58">
        <v>33</v>
      </c>
      <c r="F58">
        <v>33</v>
      </c>
      <c r="G58" t="s">
        <v>19</v>
      </c>
      <c r="H58">
        <v>6</v>
      </c>
      <c r="I58">
        <v>0</v>
      </c>
      <c r="J58">
        <v>6</v>
      </c>
      <c r="K58">
        <v>0</v>
      </c>
      <c r="L58" t="s">
        <v>19</v>
      </c>
      <c r="M58">
        <v>0</v>
      </c>
      <c r="N58">
        <v>68</v>
      </c>
      <c r="O58">
        <v>68</v>
      </c>
      <c r="P58" t="s">
        <v>19</v>
      </c>
      <c r="Q58">
        <v>25</v>
      </c>
      <c r="R58">
        <v>25</v>
      </c>
      <c r="S58" t="s">
        <v>19</v>
      </c>
      <c r="T58">
        <v>86</v>
      </c>
      <c r="U58">
        <v>78</v>
      </c>
      <c r="V58">
        <v>9</v>
      </c>
      <c r="W58">
        <v>67</v>
      </c>
      <c r="X58">
        <v>63</v>
      </c>
      <c r="Y58">
        <v>5</v>
      </c>
      <c r="Z58">
        <v>1300</v>
      </c>
      <c r="AA58">
        <v>1244</v>
      </c>
      <c r="AB58">
        <v>55</v>
      </c>
      <c r="AC58">
        <v>819</v>
      </c>
      <c r="AD58">
        <v>800</v>
      </c>
      <c r="AE58">
        <v>18</v>
      </c>
      <c r="AF58">
        <v>37</v>
      </c>
      <c r="AG58">
        <v>37</v>
      </c>
      <c r="AH58" t="s">
        <v>19</v>
      </c>
      <c r="AI58">
        <v>5</v>
      </c>
      <c r="AJ58">
        <v>5</v>
      </c>
      <c r="AK58" t="s">
        <v>19</v>
      </c>
      <c r="AL58">
        <v>1</v>
      </c>
      <c r="AM58">
        <v>1</v>
      </c>
      <c r="AN58">
        <v>0</v>
      </c>
      <c r="AO58">
        <v>30</v>
      </c>
      <c r="AP58">
        <v>28</v>
      </c>
      <c r="AQ58">
        <v>2</v>
      </c>
      <c r="AR58">
        <v>8</v>
      </c>
      <c r="AS58">
        <v>7</v>
      </c>
      <c r="AT58">
        <v>1</v>
      </c>
      <c r="AU58">
        <v>7</v>
      </c>
      <c r="AV58">
        <v>6</v>
      </c>
      <c r="AW58">
        <v>0</v>
      </c>
      <c r="AX58">
        <v>1</v>
      </c>
      <c r="AY58">
        <v>1</v>
      </c>
      <c r="AZ58" t="s">
        <v>19</v>
      </c>
      <c r="BA58">
        <v>4</v>
      </c>
      <c r="BB58">
        <v>3</v>
      </c>
      <c r="BC58">
        <v>1</v>
      </c>
      <c r="BD58">
        <v>4</v>
      </c>
      <c r="BE58">
        <v>4</v>
      </c>
      <c r="BF58">
        <v>0</v>
      </c>
      <c r="BG58">
        <v>4</v>
      </c>
      <c r="BH58">
        <v>4</v>
      </c>
      <c r="BI58" t="s">
        <v>19</v>
      </c>
      <c r="BJ58">
        <v>3</v>
      </c>
      <c r="BK58">
        <v>3</v>
      </c>
      <c r="BL58" t="s">
        <v>19</v>
      </c>
      <c r="BM58" t="s">
        <v>19</v>
      </c>
      <c r="BN58" t="s">
        <v>19</v>
      </c>
      <c r="BO58" t="s">
        <v>19</v>
      </c>
      <c r="BP58">
        <v>63</v>
      </c>
      <c r="BQ58">
        <v>62</v>
      </c>
      <c r="BR58">
        <v>1</v>
      </c>
      <c r="BS58">
        <v>36</v>
      </c>
      <c r="BT58">
        <v>23</v>
      </c>
      <c r="BU58">
        <v>14</v>
      </c>
      <c r="BV58">
        <v>155</v>
      </c>
      <c r="BW58">
        <v>108</v>
      </c>
      <c r="BX58">
        <v>47</v>
      </c>
    </row>
    <row r="59" spans="1:76">
      <c r="A59" t="s">
        <v>713</v>
      </c>
      <c r="B59">
        <v>2671</v>
      </c>
      <c r="C59">
        <v>2212</v>
      </c>
      <c r="D59">
        <v>460</v>
      </c>
      <c r="E59">
        <v>41</v>
      </c>
      <c r="F59">
        <v>41</v>
      </c>
      <c r="G59" t="s">
        <v>19</v>
      </c>
      <c r="H59">
        <v>12</v>
      </c>
      <c r="I59">
        <v>5</v>
      </c>
      <c r="J59">
        <v>7</v>
      </c>
      <c r="K59">
        <v>1</v>
      </c>
      <c r="L59" t="s">
        <v>19</v>
      </c>
      <c r="M59">
        <v>1</v>
      </c>
      <c r="N59">
        <v>91</v>
      </c>
      <c r="O59">
        <v>89</v>
      </c>
      <c r="P59">
        <v>2</v>
      </c>
      <c r="Q59">
        <v>25</v>
      </c>
      <c r="R59">
        <v>24</v>
      </c>
      <c r="S59">
        <v>1</v>
      </c>
      <c r="T59">
        <v>120</v>
      </c>
      <c r="U59">
        <v>85</v>
      </c>
      <c r="V59">
        <v>35</v>
      </c>
      <c r="W59">
        <v>97</v>
      </c>
      <c r="X59">
        <v>73</v>
      </c>
      <c r="Y59">
        <v>24</v>
      </c>
      <c r="Z59">
        <v>1964</v>
      </c>
      <c r="AA59">
        <v>1660</v>
      </c>
      <c r="AB59">
        <v>304</v>
      </c>
      <c r="AC59">
        <v>993</v>
      </c>
      <c r="AD59">
        <v>902</v>
      </c>
      <c r="AE59">
        <v>91</v>
      </c>
      <c r="AF59">
        <v>47</v>
      </c>
      <c r="AG59">
        <v>47</v>
      </c>
      <c r="AH59" t="s">
        <v>19</v>
      </c>
      <c r="AI59">
        <v>7</v>
      </c>
      <c r="AJ59">
        <v>7</v>
      </c>
      <c r="AK59">
        <v>1</v>
      </c>
      <c r="AL59">
        <v>0</v>
      </c>
      <c r="AM59" t="s">
        <v>19</v>
      </c>
      <c r="AN59">
        <v>0</v>
      </c>
      <c r="AO59">
        <v>29</v>
      </c>
      <c r="AP59">
        <v>26</v>
      </c>
      <c r="AQ59">
        <v>3</v>
      </c>
      <c r="AR59">
        <v>4</v>
      </c>
      <c r="AS59">
        <v>3</v>
      </c>
      <c r="AT59">
        <v>1</v>
      </c>
      <c r="AU59">
        <v>5</v>
      </c>
      <c r="AV59">
        <v>5</v>
      </c>
      <c r="AW59">
        <v>0</v>
      </c>
      <c r="AX59" t="s">
        <v>19</v>
      </c>
      <c r="AY59" t="s">
        <v>19</v>
      </c>
      <c r="AZ59" t="s">
        <v>19</v>
      </c>
      <c r="BA59">
        <v>7</v>
      </c>
      <c r="BB59">
        <v>6</v>
      </c>
      <c r="BC59">
        <v>1</v>
      </c>
      <c r="BD59">
        <v>5</v>
      </c>
      <c r="BE59">
        <v>4</v>
      </c>
      <c r="BF59">
        <v>1</v>
      </c>
      <c r="BG59">
        <v>4</v>
      </c>
      <c r="BH59">
        <v>4</v>
      </c>
      <c r="BI59" t="s">
        <v>19</v>
      </c>
      <c r="BJ59">
        <v>4</v>
      </c>
      <c r="BK59">
        <v>4</v>
      </c>
      <c r="BL59">
        <v>0</v>
      </c>
      <c r="BM59" t="s">
        <v>19</v>
      </c>
      <c r="BN59" t="s">
        <v>19</v>
      </c>
      <c r="BO59" t="s">
        <v>19</v>
      </c>
      <c r="BP59">
        <v>73</v>
      </c>
      <c r="BQ59">
        <v>69</v>
      </c>
      <c r="BR59">
        <v>4</v>
      </c>
      <c r="BS59">
        <v>18</v>
      </c>
      <c r="BT59">
        <v>13</v>
      </c>
      <c r="BU59">
        <v>5</v>
      </c>
      <c r="BV59">
        <v>172</v>
      </c>
      <c r="BW59">
        <v>99</v>
      </c>
      <c r="BX59">
        <v>74</v>
      </c>
    </row>
    <row r="60" spans="1:76">
      <c r="A60" t="s">
        <v>712</v>
      </c>
      <c r="B60">
        <v>1525</v>
      </c>
      <c r="C60">
        <v>1251</v>
      </c>
      <c r="D60">
        <v>274</v>
      </c>
      <c r="E60">
        <v>28</v>
      </c>
      <c r="F60">
        <v>28</v>
      </c>
      <c r="G60" t="s">
        <v>19</v>
      </c>
      <c r="H60">
        <v>6</v>
      </c>
      <c r="I60">
        <v>1</v>
      </c>
      <c r="J60">
        <v>5</v>
      </c>
      <c r="K60">
        <v>0</v>
      </c>
      <c r="L60" t="s">
        <v>19</v>
      </c>
      <c r="M60">
        <v>0</v>
      </c>
      <c r="N60">
        <v>51</v>
      </c>
      <c r="O60">
        <v>47</v>
      </c>
      <c r="P60">
        <v>4</v>
      </c>
      <c r="Q60">
        <v>12</v>
      </c>
      <c r="R60">
        <v>12</v>
      </c>
      <c r="S60" t="s">
        <v>19</v>
      </c>
      <c r="T60">
        <v>73</v>
      </c>
      <c r="U60">
        <v>55</v>
      </c>
      <c r="V60">
        <v>19</v>
      </c>
      <c r="W60">
        <v>53</v>
      </c>
      <c r="X60">
        <v>31</v>
      </c>
      <c r="Y60">
        <v>22</v>
      </c>
      <c r="Z60">
        <v>1034</v>
      </c>
      <c r="AA60">
        <v>882</v>
      </c>
      <c r="AB60">
        <v>152</v>
      </c>
      <c r="AC60">
        <v>521</v>
      </c>
      <c r="AD60">
        <v>482</v>
      </c>
      <c r="AE60">
        <v>39</v>
      </c>
      <c r="AF60">
        <v>30</v>
      </c>
      <c r="AG60">
        <v>30</v>
      </c>
      <c r="AH60" t="s">
        <v>19</v>
      </c>
      <c r="AI60">
        <v>9</v>
      </c>
      <c r="AJ60">
        <v>8</v>
      </c>
      <c r="AK60">
        <v>1</v>
      </c>
      <c r="AL60">
        <v>0</v>
      </c>
      <c r="AM60" t="s">
        <v>19</v>
      </c>
      <c r="AN60">
        <v>0</v>
      </c>
      <c r="AO60">
        <v>21</v>
      </c>
      <c r="AP60">
        <v>19</v>
      </c>
      <c r="AQ60">
        <v>2</v>
      </c>
      <c r="AR60">
        <v>4</v>
      </c>
      <c r="AS60">
        <v>3</v>
      </c>
      <c r="AT60">
        <v>1</v>
      </c>
      <c r="AU60">
        <v>0</v>
      </c>
      <c r="AV60" t="s">
        <v>19</v>
      </c>
      <c r="AW60">
        <v>0</v>
      </c>
      <c r="AX60">
        <v>2</v>
      </c>
      <c r="AY60">
        <v>2</v>
      </c>
      <c r="AZ60" t="s">
        <v>19</v>
      </c>
      <c r="BA60">
        <v>9</v>
      </c>
      <c r="BB60">
        <v>9</v>
      </c>
      <c r="BC60">
        <v>1</v>
      </c>
      <c r="BD60">
        <v>5</v>
      </c>
      <c r="BE60">
        <v>5</v>
      </c>
      <c r="BF60">
        <v>0</v>
      </c>
      <c r="BG60">
        <v>1</v>
      </c>
      <c r="BH60">
        <v>1</v>
      </c>
      <c r="BI60" t="s">
        <v>19</v>
      </c>
      <c r="BJ60" t="s">
        <v>19</v>
      </c>
      <c r="BK60" t="s">
        <v>19</v>
      </c>
      <c r="BL60" t="s">
        <v>19</v>
      </c>
      <c r="BM60" t="s">
        <v>19</v>
      </c>
      <c r="BN60" t="s">
        <v>19</v>
      </c>
      <c r="BO60" t="s">
        <v>19</v>
      </c>
      <c r="BP60">
        <v>38</v>
      </c>
      <c r="BQ60">
        <v>37</v>
      </c>
      <c r="BR60">
        <v>1</v>
      </c>
      <c r="BS60">
        <v>51</v>
      </c>
      <c r="BT60">
        <v>37</v>
      </c>
      <c r="BU60">
        <v>15</v>
      </c>
      <c r="BV60">
        <v>131</v>
      </c>
      <c r="BW60">
        <v>77</v>
      </c>
      <c r="BX60">
        <v>54</v>
      </c>
    </row>
    <row r="61" spans="1:76">
      <c r="A61" t="s">
        <v>711</v>
      </c>
      <c r="B61">
        <v>8591</v>
      </c>
      <c r="C61">
        <v>6600</v>
      </c>
      <c r="D61">
        <v>1991</v>
      </c>
      <c r="E61">
        <v>114</v>
      </c>
      <c r="F61">
        <v>114</v>
      </c>
      <c r="G61">
        <v>0</v>
      </c>
      <c r="H61">
        <v>30</v>
      </c>
      <c r="I61">
        <v>7</v>
      </c>
      <c r="J61">
        <v>22</v>
      </c>
      <c r="K61">
        <v>3</v>
      </c>
      <c r="L61">
        <v>0</v>
      </c>
      <c r="M61">
        <v>3</v>
      </c>
      <c r="N61">
        <v>273</v>
      </c>
      <c r="O61">
        <v>264</v>
      </c>
      <c r="P61">
        <v>9</v>
      </c>
      <c r="Q61">
        <v>76</v>
      </c>
      <c r="R61">
        <v>74</v>
      </c>
      <c r="S61">
        <v>3</v>
      </c>
      <c r="T61">
        <v>465</v>
      </c>
      <c r="U61">
        <v>303</v>
      </c>
      <c r="V61">
        <v>162</v>
      </c>
      <c r="W61">
        <v>255</v>
      </c>
      <c r="X61">
        <v>184</v>
      </c>
      <c r="Y61">
        <v>71</v>
      </c>
      <c r="Z61">
        <v>5848</v>
      </c>
      <c r="AA61">
        <v>4706</v>
      </c>
      <c r="AB61">
        <v>1141</v>
      </c>
      <c r="AC61">
        <v>3378</v>
      </c>
      <c r="AD61">
        <v>2959</v>
      </c>
      <c r="AE61">
        <v>419</v>
      </c>
      <c r="AF61">
        <v>143</v>
      </c>
      <c r="AG61">
        <v>141</v>
      </c>
      <c r="AH61">
        <v>3</v>
      </c>
      <c r="AI61">
        <v>21</v>
      </c>
      <c r="AJ61">
        <v>20</v>
      </c>
      <c r="AK61">
        <v>1</v>
      </c>
      <c r="AL61">
        <v>6</v>
      </c>
      <c r="AM61">
        <v>1</v>
      </c>
      <c r="AN61">
        <v>5</v>
      </c>
      <c r="AO61">
        <v>111</v>
      </c>
      <c r="AP61">
        <v>94</v>
      </c>
      <c r="AQ61">
        <v>16</v>
      </c>
      <c r="AR61">
        <v>24</v>
      </c>
      <c r="AS61">
        <v>18</v>
      </c>
      <c r="AT61">
        <v>5</v>
      </c>
      <c r="AU61">
        <v>21</v>
      </c>
      <c r="AV61">
        <v>19</v>
      </c>
      <c r="AW61">
        <v>2</v>
      </c>
      <c r="AX61">
        <v>1</v>
      </c>
      <c r="AY61">
        <v>1</v>
      </c>
      <c r="AZ61">
        <v>0</v>
      </c>
      <c r="BA61">
        <v>26</v>
      </c>
      <c r="BB61">
        <v>21</v>
      </c>
      <c r="BC61">
        <v>5</v>
      </c>
      <c r="BD61">
        <v>10</v>
      </c>
      <c r="BE61">
        <v>9</v>
      </c>
      <c r="BF61">
        <v>1</v>
      </c>
      <c r="BG61">
        <v>11</v>
      </c>
      <c r="BH61">
        <v>10</v>
      </c>
      <c r="BI61">
        <v>1</v>
      </c>
      <c r="BJ61">
        <v>19</v>
      </c>
      <c r="BK61">
        <v>18</v>
      </c>
      <c r="BL61">
        <v>1</v>
      </c>
      <c r="BM61">
        <v>2</v>
      </c>
      <c r="BN61" t="s">
        <v>19</v>
      </c>
      <c r="BO61">
        <v>2</v>
      </c>
      <c r="BP61">
        <v>227</v>
      </c>
      <c r="BQ61">
        <v>219</v>
      </c>
      <c r="BR61">
        <v>8</v>
      </c>
      <c r="BS61">
        <v>282</v>
      </c>
      <c r="BT61">
        <v>160</v>
      </c>
      <c r="BU61">
        <v>122</v>
      </c>
      <c r="BV61">
        <v>812</v>
      </c>
      <c r="BW61">
        <v>386</v>
      </c>
      <c r="BX61">
        <v>425</v>
      </c>
    </row>
    <row r="62" spans="1:76">
      <c r="A62" t="s">
        <v>710</v>
      </c>
      <c r="B62">
        <v>1975</v>
      </c>
      <c r="C62">
        <v>1638</v>
      </c>
      <c r="D62">
        <v>337</v>
      </c>
      <c r="E62">
        <v>31</v>
      </c>
      <c r="F62">
        <v>31</v>
      </c>
      <c r="G62" t="s">
        <v>19</v>
      </c>
      <c r="H62">
        <v>10</v>
      </c>
      <c r="I62">
        <v>1</v>
      </c>
      <c r="J62">
        <v>9</v>
      </c>
      <c r="K62">
        <v>0</v>
      </c>
      <c r="L62" t="s">
        <v>19</v>
      </c>
      <c r="M62">
        <v>0</v>
      </c>
      <c r="N62">
        <v>69</v>
      </c>
      <c r="O62">
        <v>68</v>
      </c>
      <c r="P62">
        <v>1</v>
      </c>
      <c r="Q62">
        <v>10</v>
      </c>
      <c r="R62">
        <v>9</v>
      </c>
      <c r="S62">
        <v>1</v>
      </c>
      <c r="T62">
        <v>108</v>
      </c>
      <c r="U62">
        <v>79</v>
      </c>
      <c r="V62">
        <v>30</v>
      </c>
      <c r="W62">
        <v>59</v>
      </c>
      <c r="X62">
        <v>38</v>
      </c>
      <c r="Y62">
        <v>20</v>
      </c>
      <c r="Z62">
        <v>1382</v>
      </c>
      <c r="AA62">
        <v>1171</v>
      </c>
      <c r="AB62">
        <v>211</v>
      </c>
      <c r="AC62">
        <v>694</v>
      </c>
      <c r="AD62">
        <v>629</v>
      </c>
      <c r="AE62">
        <v>66</v>
      </c>
      <c r="AF62">
        <v>39</v>
      </c>
      <c r="AG62">
        <v>39</v>
      </c>
      <c r="AH62">
        <v>0</v>
      </c>
      <c r="AI62">
        <v>4</v>
      </c>
      <c r="AJ62">
        <v>4</v>
      </c>
      <c r="AK62">
        <v>1</v>
      </c>
      <c r="AL62">
        <v>0</v>
      </c>
      <c r="AM62">
        <v>0</v>
      </c>
      <c r="AN62">
        <v>0</v>
      </c>
      <c r="AO62">
        <v>21</v>
      </c>
      <c r="AP62">
        <v>18</v>
      </c>
      <c r="AQ62">
        <v>3</v>
      </c>
      <c r="AR62">
        <v>3</v>
      </c>
      <c r="AS62">
        <v>3</v>
      </c>
      <c r="AT62">
        <v>1</v>
      </c>
      <c r="AU62">
        <v>1</v>
      </c>
      <c r="AV62">
        <v>1</v>
      </c>
      <c r="AW62" t="s">
        <v>19</v>
      </c>
      <c r="AX62">
        <v>1</v>
      </c>
      <c r="AY62">
        <v>1</v>
      </c>
      <c r="AZ62" t="s">
        <v>19</v>
      </c>
      <c r="BA62">
        <v>11</v>
      </c>
      <c r="BB62">
        <v>9</v>
      </c>
      <c r="BC62">
        <v>1</v>
      </c>
      <c r="BD62">
        <v>5</v>
      </c>
      <c r="BE62">
        <v>4</v>
      </c>
      <c r="BF62">
        <v>1</v>
      </c>
      <c r="BG62">
        <v>1</v>
      </c>
      <c r="BH62">
        <v>1</v>
      </c>
      <c r="BI62" t="s">
        <v>19</v>
      </c>
      <c r="BJ62" t="s">
        <v>19</v>
      </c>
      <c r="BK62" t="s">
        <v>19</v>
      </c>
      <c r="BL62" t="s">
        <v>19</v>
      </c>
      <c r="BM62" t="s">
        <v>19</v>
      </c>
      <c r="BN62" t="s">
        <v>19</v>
      </c>
      <c r="BO62" t="s">
        <v>19</v>
      </c>
      <c r="BP62">
        <v>65</v>
      </c>
      <c r="BQ62">
        <v>65</v>
      </c>
      <c r="BR62">
        <v>1</v>
      </c>
      <c r="BS62">
        <v>39</v>
      </c>
      <c r="BT62">
        <v>35</v>
      </c>
      <c r="BU62">
        <v>3</v>
      </c>
      <c r="BV62">
        <v>147</v>
      </c>
      <c r="BW62">
        <v>90</v>
      </c>
      <c r="BX62">
        <v>57</v>
      </c>
    </row>
    <row r="63" spans="1:76">
      <c r="A63" t="s">
        <v>709</v>
      </c>
      <c r="B63">
        <v>1735</v>
      </c>
      <c r="C63">
        <v>1317</v>
      </c>
      <c r="D63">
        <v>418</v>
      </c>
      <c r="E63">
        <v>27</v>
      </c>
      <c r="F63">
        <v>27</v>
      </c>
      <c r="G63" t="s">
        <v>19</v>
      </c>
      <c r="H63">
        <v>7</v>
      </c>
      <c r="I63">
        <v>1</v>
      </c>
      <c r="J63">
        <v>6</v>
      </c>
      <c r="K63">
        <v>1</v>
      </c>
      <c r="L63">
        <v>0</v>
      </c>
      <c r="M63">
        <v>1</v>
      </c>
      <c r="N63">
        <v>48</v>
      </c>
      <c r="O63">
        <v>46</v>
      </c>
      <c r="P63">
        <v>2</v>
      </c>
      <c r="Q63">
        <v>14</v>
      </c>
      <c r="R63">
        <v>14</v>
      </c>
      <c r="S63" t="s">
        <v>19</v>
      </c>
      <c r="T63">
        <v>92</v>
      </c>
      <c r="U63">
        <v>53</v>
      </c>
      <c r="V63">
        <v>38</v>
      </c>
      <c r="W63">
        <v>42</v>
      </c>
      <c r="X63">
        <v>23</v>
      </c>
      <c r="Y63">
        <v>20</v>
      </c>
      <c r="Z63">
        <v>1231</v>
      </c>
      <c r="AA63">
        <v>959</v>
      </c>
      <c r="AB63">
        <v>272</v>
      </c>
      <c r="AC63">
        <v>591</v>
      </c>
      <c r="AD63">
        <v>521</v>
      </c>
      <c r="AE63">
        <v>70</v>
      </c>
      <c r="AF63">
        <v>39</v>
      </c>
      <c r="AG63">
        <v>37</v>
      </c>
      <c r="AH63">
        <v>1</v>
      </c>
      <c r="AI63">
        <v>8</v>
      </c>
      <c r="AJ63">
        <v>3</v>
      </c>
      <c r="AK63">
        <v>4</v>
      </c>
      <c r="AL63">
        <v>2</v>
      </c>
      <c r="AM63">
        <v>1</v>
      </c>
      <c r="AN63">
        <v>1</v>
      </c>
      <c r="AO63">
        <v>29</v>
      </c>
      <c r="AP63">
        <v>23</v>
      </c>
      <c r="AQ63">
        <v>5</v>
      </c>
      <c r="AR63">
        <v>4</v>
      </c>
      <c r="AS63">
        <v>3</v>
      </c>
      <c r="AT63">
        <v>1</v>
      </c>
      <c r="AU63">
        <v>1</v>
      </c>
      <c r="AV63">
        <v>1</v>
      </c>
      <c r="AW63">
        <v>0</v>
      </c>
      <c r="AX63">
        <v>0</v>
      </c>
      <c r="AY63" t="s">
        <v>19</v>
      </c>
      <c r="AZ63">
        <v>0</v>
      </c>
      <c r="BA63">
        <v>17</v>
      </c>
      <c r="BB63">
        <v>13</v>
      </c>
      <c r="BC63">
        <v>4</v>
      </c>
      <c r="BD63">
        <v>3</v>
      </c>
      <c r="BE63">
        <v>2</v>
      </c>
      <c r="BF63">
        <v>1</v>
      </c>
      <c r="BG63">
        <v>2</v>
      </c>
      <c r="BH63">
        <v>2</v>
      </c>
      <c r="BI63" t="s">
        <v>19</v>
      </c>
      <c r="BJ63">
        <v>2</v>
      </c>
      <c r="BK63">
        <v>2</v>
      </c>
      <c r="BL63" t="s">
        <v>19</v>
      </c>
      <c r="BM63" t="s">
        <v>19</v>
      </c>
      <c r="BN63" t="s">
        <v>19</v>
      </c>
      <c r="BO63" t="s">
        <v>19</v>
      </c>
      <c r="BP63">
        <v>51</v>
      </c>
      <c r="BQ63">
        <v>49</v>
      </c>
      <c r="BR63">
        <v>2</v>
      </c>
      <c r="BS63">
        <v>51</v>
      </c>
      <c r="BT63">
        <v>30</v>
      </c>
      <c r="BU63">
        <v>21</v>
      </c>
      <c r="BV63">
        <v>110</v>
      </c>
      <c r="BW63">
        <v>64</v>
      </c>
      <c r="BX63">
        <v>45</v>
      </c>
    </row>
    <row r="64" spans="1:76">
      <c r="A64" t="s">
        <v>708</v>
      </c>
      <c r="B64">
        <v>2458</v>
      </c>
      <c r="C64">
        <v>2206</v>
      </c>
      <c r="D64">
        <v>252</v>
      </c>
      <c r="E64">
        <v>36</v>
      </c>
      <c r="F64">
        <v>35</v>
      </c>
      <c r="G64">
        <v>0</v>
      </c>
      <c r="H64">
        <v>12</v>
      </c>
      <c r="I64">
        <v>4</v>
      </c>
      <c r="J64">
        <v>8</v>
      </c>
      <c r="K64">
        <v>1</v>
      </c>
      <c r="L64" t="s">
        <v>19</v>
      </c>
      <c r="M64">
        <v>1</v>
      </c>
      <c r="N64">
        <v>73</v>
      </c>
      <c r="O64">
        <v>73</v>
      </c>
      <c r="P64">
        <v>1</v>
      </c>
      <c r="Q64">
        <v>32</v>
      </c>
      <c r="R64">
        <v>32</v>
      </c>
      <c r="S64" t="s">
        <v>19</v>
      </c>
      <c r="T64">
        <v>141</v>
      </c>
      <c r="U64">
        <v>126</v>
      </c>
      <c r="V64">
        <v>15</v>
      </c>
      <c r="W64">
        <v>82</v>
      </c>
      <c r="X64">
        <v>70</v>
      </c>
      <c r="Y64">
        <v>12</v>
      </c>
      <c r="Z64">
        <v>1741</v>
      </c>
      <c r="AA64">
        <v>1584</v>
      </c>
      <c r="AB64">
        <v>157</v>
      </c>
      <c r="AC64">
        <v>1121</v>
      </c>
      <c r="AD64">
        <v>1068</v>
      </c>
      <c r="AE64">
        <v>53</v>
      </c>
      <c r="AF64">
        <v>42</v>
      </c>
      <c r="AG64">
        <v>42</v>
      </c>
      <c r="AH64">
        <v>0</v>
      </c>
      <c r="AI64">
        <v>1</v>
      </c>
      <c r="AJ64">
        <v>1</v>
      </c>
      <c r="AK64">
        <v>0</v>
      </c>
      <c r="AL64">
        <v>3</v>
      </c>
      <c r="AM64">
        <v>1</v>
      </c>
      <c r="AN64">
        <v>1</v>
      </c>
      <c r="AO64">
        <v>49</v>
      </c>
      <c r="AP64">
        <v>48</v>
      </c>
      <c r="AQ64">
        <v>1</v>
      </c>
      <c r="AR64">
        <v>17</v>
      </c>
      <c r="AS64">
        <v>17</v>
      </c>
      <c r="AT64">
        <v>1</v>
      </c>
      <c r="AU64">
        <v>8</v>
      </c>
      <c r="AV64">
        <v>8</v>
      </c>
      <c r="AW64">
        <v>0</v>
      </c>
      <c r="AX64">
        <v>5</v>
      </c>
      <c r="AY64">
        <v>4</v>
      </c>
      <c r="AZ64">
        <v>1</v>
      </c>
      <c r="BA64">
        <v>8</v>
      </c>
      <c r="BB64">
        <v>8</v>
      </c>
      <c r="BC64" t="s">
        <v>19</v>
      </c>
      <c r="BD64">
        <v>9</v>
      </c>
      <c r="BE64">
        <v>9</v>
      </c>
      <c r="BF64" t="s">
        <v>19</v>
      </c>
      <c r="BG64">
        <v>2</v>
      </c>
      <c r="BH64">
        <v>2</v>
      </c>
      <c r="BI64" t="s">
        <v>19</v>
      </c>
      <c r="BJ64">
        <v>1</v>
      </c>
      <c r="BK64">
        <v>1</v>
      </c>
      <c r="BL64" t="s">
        <v>19</v>
      </c>
      <c r="BM64" t="s">
        <v>19</v>
      </c>
      <c r="BN64" t="s">
        <v>19</v>
      </c>
      <c r="BO64" t="s">
        <v>19</v>
      </c>
      <c r="BP64">
        <v>65</v>
      </c>
      <c r="BQ64">
        <v>65</v>
      </c>
      <c r="BR64" t="s">
        <v>19</v>
      </c>
      <c r="BS64">
        <v>34</v>
      </c>
      <c r="BT64">
        <v>29</v>
      </c>
      <c r="BU64">
        <v>5</v>
      </c>
      <c r="BV64">
        <v>179</v>
      </c>
      <c r="BW64">
        <v>128</v>
      </c>
      <c r="BX64">
        <v>50</v>
      </c>
    </row>
    <row r="65" spans="1:76">
      <c r="A65" t="s">
        <v>707</v>
      </c>
      <c r="B65">
        <v>1637</v>
      </c>
      <c r="C65">
        <v>1348</v>
      </c>
      <c r="D65">
        <v>289</v>
      </c>
      <c r="E65">
        <v>27</v>
      </c>
      <c r="F65">
        <v>27</v>
      </c>
      <c r="G65" t="s">
        <v>19</v>
      </c>
      <c r="H65">
        <v>7</v>
      </c>
      <c r="I65">
        <v>1</v>
      </c>
      <c r="J65">
        <v>6</v>
      </c>
      <c r="K65">
        <v>0</v>
      </c>
      <c r="L65" t="s">
        <v>19</v>
      </c>
      <c r="M65">
        <v>0</v>
      </c>
      <c r="N65">
        <v>57</v>
      </c>
      <c r="O65">
        <v>56</v>
      </c>
      <c r="P65">
        <v>1</v>
      </c>
      <c r="Q65">
        <v>18</v>
      </c>
      <c r="R65">
        <v>18</v>
      </c>
      <c r="S65">
        <v>1</v>
      </c>
      <c r="T65">
        <v>107</v>
      </c>
      <c r="U65">
        <v>78</v>
      </c>
      <c r="V65">
        <v>29</v>
      </c>
      <c r="W65">
        <v>41</v>
      </c>
      <c r="X65">
        <v>32</v>
      </c>
      <c r="Y65">
        <v>9</v>
      </c>
      <c r="Z65">
        <v>1153</v>
      </c>
      <c r="AA65">
        <v>952</v>
      </c>
      <c r="AB65">
        <v>201</v>
      </c>
      <c r="AC65">
        <v>650</v>
      </c>
      <c r="AD65">
        <v>592</v>
      </c>
      <c r="AE65">
        <v>58</v>
      </c>
      <c r="AF65">
        <v>28</v>
      </c>
      <c r="AG65">
        <v>28</v>
      </c>
      <c r="AH65">
        <v>1</v>
      </c>
      <c r="AI65">
        <v>8</v>
      </c>
      <c r="AJ65">
        <v>7</v>
      </c>
      <c r="AK65">
        <v>1</v>
      </c>
      <c r="AL65">
        <v>2</v>
      </c>
      <c r="AM65">
        <v>1</v>
      </c>
      <c r="AN65">
        <v>1</v>
      </c>
      <c r="AO65">
        <v>31</v>
      </c>
      <c r="AP65">
        <v>29</v>
      </c>
      <c r="AQ65">
        <v>2</v>
      </c>
      <c r="AR65">
        <v>4</v>
      </c>
      <c r="AS65">
        <v>4</v>
      </c>
      <c r="AT65">
        <v>0</v>
      </c>
      <c r="AU65">
        <v>5</v>
      </c>
      <c r="AV65">
        <v>5</v>
      </c>
      <c r="AW65">
        <v>0</v>
      </c>
      <c r="AX65" t="s">
        <v>19</v>
      </c>
      <c r="AY65" t="s">
        <v>19</v>
      </c>
      <c r="AZ65" t="s">
        <v>19</v>
      </c>
      <c r="BA65">
        <v>7</v>
      </c>
      <c r="BB65">
        <v>5</v>
      </c>
      <c r="BC65">
        <v>2</v>
      </c>
      <c r="BD65">
        <v>2</v>
      </c>
      <c r="BE65">
        <v>2</v>
      </c>
      <c r="BF65" t="s">
        <v>19</v>
      </c>
      <c r="BG65">
        <v>8</v>
      </c>
      <c r="BH65">
        <v>8</v>
      </c>
      <c r="BI65" t="s">
        <v>19</v>
      </c>
      <c r="BJ65">
        <v>6</v>
      </c>
      <c r="BK65">
        <v>6</v>
      </c>
      <c r="BL65" t="s">
        <v>19</v>
      </c>
      <c r="BM65" t="s">
        <v>19</v>
      </c>
      <c r="BN65" t="s">
        <v>19</v>
      </c>
      <c r="BO65" t="s">
        <v>19</v>
      </c>
      <c r="BP65">
        <v>56</v>
      </c>
      <c r="BQ65">
        <v>55</v>
      </c>
      <c r="BR65">
        <v>2</v>
      </c>
      <c r="BS65">
        <v>30</v>
      </c>
      <c r="BT65">
        <v>22</v>
      </c>
      <c r="BU65">
        <v>8</v>
      </c>
      <c r="BV65">
        <v>91</v>
      </c>
      <c r="BW65">
        <v>61</v>
      </c>
      <c r="BX65">
        <v>30</v>
      </c>
    </row>
    <row r="66" spans="1:76">
      <c r="A66" t="s">
        <v>706</v>
      </c>
      <c r="B66">
        <v>1920</v>
      </c>
      <c r="C66">
        <v>1585</v>
      </c>
      <c r="D66">
        <v>335</v>
      </c>
      <c r="E66">
        <v>31</v>
      </c>
      <c r="F66">
        <v>31</v>
      </c>
      <c r="G66">
        <v>0</v>
      </c>
      <c r="H66">
        <v>7</v>
      </c>
      <c r="I66">
        <v>1</v>
      </c>
      <c r="J66">
        <v>6</v>
      </c>
      <c r="K66">
        <v>3</v>
      </c>
      <c r="L66">
        <v>2</v>
      </c>
      <c r="M66">
        <v>0</v>
      </c>
      <c r="N66">
        <v>58</v>
      </c>
      <c r="O66">
        <v>54</v>
      </c>
      <c r="P66">
        <v>4</v>
      </c>
      <c r="Q66">
        <v>15</v>
      </c>
      <c r="R66">
        <v>14</v>
      </c>
      <c r="S66">
        <v>1</v>
      </c>
      <c r="T66">
        <v>116</v>
      </c>
      <c r="U66">
        <v>85</v>
      </c>
      <c r="V66">
        <v>31</v>
      </c>
      <c r="W66">
        <v>52</v>
      </c>
      <c r="X66">
        <v>40</v>
      </c>
      <c r="Y66">
        <v>12</v>
      </c>
      <c r="Z66">
        <v>1357</v>
      </c>
      <c r="AA66">
        <v>1143</v>
      </c>
      <c r="AB66">
        <v>215</v>
      </c>
      <c r="AC66">
        <v>785</v>
      </c>
      <c r="AD66">
        <v>699</v>
      </c>
      <c r="AE66">
        <v>86</v>
      </c>
      <c r="AF66">
        <v>41</v>
      </c>
      <c r="AG66">
        <v>40</v>
      </c>
      <c r="AH66">
        <v>0</v>
      </c>
      <c r="AI66">
        <v>5</v>
      </c>
      <c r="AJ66">
        <v>4</v>
      </c>
      <c r="AK66">
        <v>1</v>
      </c>
      <c r="AL66">
        <v>4</v>
      </c>
      <c r="AM66">
        <v>1</v>
      </c>
      <c r="AN66">
        <v>3</v>
      </c>
      <c r="AO66">
        <v>29</v>
      </c>
      <c r="AP66">
        <v>26</v>
      </c>
      <c r="AQ66">
        <v>2</v>
      </c>
      <c r="AR66">
        <v>3</v>
      </c>
      <c r="AS66">
        <v>3</v>
      </c>
      <c r="AT66">
        <v>0</v>
      </c>
      <c r="AU66">
        <v>6</v>
      </c>
      <c r="AV66">
        <v>6</v>
      </c>
      <c r="AW66" t="s">
        <v>19</v>
      </c>
      <c r="AX66">
        <v>1</v>
      </c>
      <c r="AY66" t="s">
        <v>19</v>
      </c>
      <c r="AZ66">
        <v>1</v>
      </c>
      <c r="BA66">
        <v>12</v>
      </c>
      <c r="BB66">
        <v>12</v>
      </c>
      <c r="BC66">
        <v>0</v>
      </c>
      <c r="BD66">
        <v>5</v>
      </c>
      <c r="BE66">
        <v>4</v>
      </c>
      <c r="BF66">
        <v>1</v>
      </c>
      <c r="BG66">
        <v>2</v>
      </c>
      <c r="BH66">
        <v>2</v>
      </c>
      <c r="BI66">
        <v>0</v>
      </c>
      <c r="BJ66">
        <v>0</v>
      </c>
      <c r="BK66" t="s">
        <v>19</v>
      </c>
      <c r="BL66">
        <v>0</v>
      </c>
      <c r="BM66">
        <v>1</v>
      </c>
      <c r="BN66">
        <v>1</v>
      </c>
      <c r="BO66" t="s">
        <v>19</v>
      </c>
      <c r="BP66">
        <v>54</v>
      </c>
      <c r="BQ66">
        <v>52</v>
      </c>
      <c r="BR66">
        <v>2</v>
      </c>
      <c r="BS66">
        <v>22</v>
      </c>
      <c r="BT66">
        <v>18</v>
      </c>
      <c r="BU66">
        <v>4</v>
      </c>
      <c r="BV66">
        <v>141</v>
      </c>
      <c r="BW66">
        <v>87</v>
      </c>
      <c r="BX66">
        <v>54</v>
      </c>
    </row>
    <row r="67" spans="1:76">
      <c r="A67" t="s">
        <v>705</v>
      </c>
      <c r="B67">
        <v>3482</v>
      </c>
      <c r="C67">
        <v>2856</v>
      </c>
      <c r="D67">
        <v>626</v>
      </c>
      <c r="E67">
        <v>56</v>
      </c>
      <c r="F67">
        <v>56</v>
      </c>
      <c r="G67" t="s">
        <v>19</v>
      </c>
      <c r="H67">
        <v>18</v>
      </c>
      <c r="I67">
        <v>5</v>
      </c>
      <c r="J67">
        <v>13</v>
      </c>
      <c r="K67">
        <v>1</v>
      </c>
      <c r="L67" t="s">
        <v>19</v>
      </c>
      <c r="M67">
        <v>1</v>
      </c>
      <c r="N67">
        <v>106</v>
      </c>
      <c r="O67">
        <v>106</v>
      </c>
      <c r="P67">
        <v>1</v>
      </c>
      <c r="Q67">
        <v>30</v>
      </c>
      <c r="R67">
        <v>30</v>
      </c>
      <c r="S67" t="s">
        <v>19</v>
      </c>
      <c r="T67">
        <v>192</v>
      </c>
      <c r="U67">
        <v>138</v>
      </c>
      <c r="V67">
        <v>54</v>
      </c>
      <c r="W67">
        <v>141</v>
      </c>
      <c r="X67">
        <v>104</v>
      </c>
      <c r="Y67">
        <v>37</v>
      </c>
      <c r="Z67">
        <v>2432</v>
      </c>
      <c r="AA67">
        <v>2051</v>
      </c>
      <c r="AB67">
        <v>381</v>
      </c>
      <c r="AC67">
        <v>1266</v>
      </c>
      <c r="AD67">
        <v>1139</v>
      </c>
      <c r="AE67">
        <v>127</v>
      </c>
      <c r="AF67">
        <v>64</v>
      </c>
      <c r="AG67">
        <v>64</v>
      </c>
      <c r="AH67" t="s">
        <v>19</v>
      </c>
      <c r="AI67">
        <v>8</v>
      </c>
      <c r="AJ67">
        <v>8</v>
      </c>
      <c r="AK67" t="s">
        <v>19</v>
      </c>
      <c r="AL67">
        <v>2</v>
      </c>
      <c r="AM67">
        <v>2</v>
      </c>
      <c r="AN67">
        <v>0</v>
      </c>
      <c r="AO67">
        <v>54</v>
      </c>
      <c r="AP67">
        <v>46</v>
      </c>
      <c r="AQ67">
        <v>8</v>
      </c>
      <c r="AR67">
        <v>8</v>
      </c>
      <c r="AS67">
        <v>7</v>
      </c>
      <c r="AT67">
        <v>1</v>
      </c>
      <c r="AU67">
        <v>6</v>
      </c>
      <c r="AV67">
        <v>6</v>
      </c>
      <c r="AW67">
        <v>1</v>
      </c>
      <c r="AX67">
        <v>0</v>
      </c>
      <c r="AY67" t="s">
        <v>19</v>
      </c>
      <c r="AZ67">
        <v>0</v>
      </c>
      <c r="BA67">
        <v>22</v>
      </c>
      <c r="BB67">
        <v>20</v>
      </c>
      <c r="BC67">
        <v>2</v>
      </c>
      <c r="BD67">
        <v>9</v>
      </c>
      <c r="BE67">
        <v>7</v>
      </c>
      <c r="BF67">
        <v>2</v>
      </c>
      <c r="BG67">
        <v>4</v>
      </c>
      <c r="BH67">
        <v>4</v>
      </c>
      <c r="BI67">
        <v>0</v>
      </c>
      <c r="BJ67">
        <v>4</v>
      </c>
      <c r="BK67">
        <v>2</v>
      </c>
      <c r="BL67">
        <v>2</v>
      </c>
      <c r="BM67" t="s">
        <v>19</v>
      </c>
      <c r="BN67" t="s">
        <v>19</v>
      </c>
      <c r="BO67" t="s">
        <v>19</v>
      </c>
      <c r="BP67">
        <v>99</v>
      </c>
      <c r="BQ67">
        <v>92</v>
      </c>
      <c r="BR67">
        <v>7</v>
      </c>
      <c r="BS67">
        <v>86</v>
      </c>
      <c r="BT67">
        <v>62</v>
      </c>
      <c r="BU67">
        <v>24</v>
      </c>
      <c r="BV67">
        <v>224</v>
      </c>
      <c r="BW67">
        <v>123</v>
      </c>
      <c r="BX67">
        <v>101</v>
      </c>
    </row>
    <row r="68" spans="1:76">
      <c r="A68" t="s">
        <v>704</v>
      </c>
      <c r="B68">
        <v>2955</v>
      </c>
      <c r="C68">
        <v>2479</v>
      </c>
      <c r="D68">
        <v>476</v>
      </c>
      <c r="E68">
        <v>48</v>
      </c>
      <c r="F68">
        <v>48</v>
      </c>
      <c r="G68" t="s">
        <v>19</v>
      </c>
      <c r="H68">
        <v>21</v>
      </c>
      <c r="I68">
        <v>7</v>
      </c>
      <c r="J68">
        <v>14</v>
      </c>
      <c r="K68">
        <v>1</v>
      </c>
      <c r="L68" t="s">
        <v>19</v>
      </c>
      <c r="M68">
        <v>1</v>
      </c>
      <c r="N68">
        <v>95</v>
      </c>
      <c r="O68">
        <v>92</v>
      </c>
      <c r="P68">
        <v>3</v>
      </c>
      <c r="Q68">
        <v>41</v>
      </c>
      <c r="R68">
        <v>39</v>
      </c>
      <c r="S68">
        <v>2</v>
      </c>
      <c r="T68">
        <v>168</v>
      </c>
      <c r="U68">
        <v>128</v>
      </c>
      <c r="V68">
        <v>39</v>
      </c>
      <c r="W68">
        <v>73</v>
      </c>
      <c r="X68">
        <v>53</v>
      </c>
      <c r="Y68">
        <v>21</v>
      </c>
      <c r="Z68">
        <v>2051</v>
      </c>
      <c r="AA68">
        <v>1766</v>
      </c>
      <c r="AB68">
        <v>286</v>
      </c>
      <c r="AC68">
        <v>1159</v>
      </c>
      <c r="AD68">
        <v>1075</v>
      </c>
      <c r="AE68">
        <v>85</v>
      </c>
      <c r="AF68">
        <v>58</v>
      </c>
      <c r="AG68">
        <v>57</v>
      </c>
      <c r="AH68">
        <v>1</v>
      </c>
      <c r="AI68">
        <v>8</v>
      </c>
      <c r="AJ68">
        <v>7</v>
      </c>
      <c r="AK68">
        <v>1</v>
      </c>
      <c r="AL68">
        <v>0</v>
      </c>
      <c r="AM68" t="s">
        <v>19</v>
      </c>
      <c r="AN68">
        <v>0</v>
      </c>
      <c r="AO68">
        <v>46</v>
      </c>
      <c r="AP68">
        <v>42</v>
      </c>
      <c r="AQ68">
        <v>4</v>
      </c>
      <c r="AR68">
        <v>11</v>
      </c>
      <c r="AS68">
        <v>10</v>
      </c>
      <c r="AT68">
        <v>1</v>
      </c>
      <c r="AU68">
        <v>6</v>
      </c>
      <c r="AV68">
        <v>6</v>
      </c>
      <c r="AW68">
        <v>0</v>
      </c>
      <c r="AX68">
        <v>1</v>
      </c>
      <c r="AY68">
        <v>1</v>
      </c>
      <c r="AZ68">
        <v>0</v>
      </c>
      <c r="BA68">
        <v>10</v>
      </c>
      <c r="BB68">
        <v>9</v>
      </c>
      <c r="BC68">
        <v>1</v>
      </c>
      <c r="BD68">
        <v>8</v>
      </c>
      <c r="BE68">
        <v>7</v>
      </c>
      <c r="BF68">
        <v>2</v>
      </c>
      <c r="BG68">
        <v>7</v>
      </c>
      <c r="BH68">
        <v>6</v>
      </c>
      <c r="BI68">
        <v>1</v>
      </c>
      <c r="BJ68">
        <v>4</v>
      </c>
      <c r="BK68">
        <v>4</v>
      </c>
      <c r="BL68">
        <v>0</v>
      </c>
      <c r="BM68" t="s">
        <v>19</v>
      </c>
      <c r="BN68" t="s">
        <v>19</v>
      </c>
      <c r="BO68" t="s">
        <v>19</v>
      </c>
      <c r="BP68">
        <v>101</v>
      </c>
      <c r="BQ68">
        <v>97</v>
      </c>
      <c r="BR68">
        <v>5</v>
      </c>
      <c r="BS68">
        <v>72</v>
      </c>
      <c r="BT68">
        <v>49</v>
      </c>
      <c r="BU68">
        <v>24</v>
      </c>
      <c r="BV68">
        <v>212</v>
      </c>
      <c r="BW68">
        <v>134</v>
      </c>
      <c r="BX68">
        <v>78</v>
      </c>
    </row>
    <row r="69" spans="1:76">
      <c r="A69" t="s">
        <v>703</v>
      </c>
      <c r="B69">
        <v>5722</v>
      </c>
      <c r="C69">
        <v>4696</v>
      </c>
      <c r="D69">
        <v>1026</v>
      </c>
      <c r="E69">
        <v>94</v>
      </c>
      <c r="F69">
        <v>94</v>
      </c>
      <c r="G69" t="s">
        <v>19</v>
      </c>
      <c r="H69">
        <v>46</v>
      </c>
      <c r="I69">
        <v>15</v>
      </c>
      <c r="J69">
        <v>31</v>
      </c>
      <c r="K69">
        <v>2</v>
      </c>
      <c r="L69">
        <v>0</v>
      </c>
      <c r="M69">
        <v>2</v>
      </c>
      <c r="N69">
        <v>169</v>
      </c>
      <c r="O69">
        <v>167</v>
      </c>
      <c r="P69">
        <v>3</v>
      </c>
      <c r="Q69">
        <v>55</v>
      </c>
      <c r="R69">
        <v>54</v>
      </c>
      <c r="S69">
        <v>1</v>
      </c>
      <c r="T69">
        <v>278</v>
      </c>
      <c r="U69">
        <v>224</v>
      </c>
      <c r="V69">
        <v>54</v>
      </c>
      <c r="W69">
        <v>189</v>
      </c>
      <c r="X69">
        <v>151</v>
      </c>
      <c r="Y69">
        <v>38</v>
      </c>
      <c r="Z69">
        <v>4041</v>
      </c>
      <c r="AA69">
        <v>3377</v>
      </c>
      <c r="AB69">
        <v>664</v>
      </c>
      <c r="AC69">
        <v>2075</v>
      </c>
      <c r="AD69">
        <v>1895</v>
      </c>
      <c r="AE69">
        <v>180</v>
      </c>
      <c r="AF69">
        <v>124</v>
      </c>
      <c r="AG69">
        <v>122</v>
      </c>
      <c r="AH69">
        <v>2</v>
      </c>
      <c r="AI69">
        <v>8</v>
      </c>
      <c r="AJ69">
        <v>8</v>
      </c>
      <c r="AK69" t="s">
        <v>19</v>
      </c>
      <c r="AL69">
        <v>9</v>
      </c>
      <c r="AM69">
        <v>6</v>
      </c>
      <c r="AN69">
        <v>3</v>
      </c>
      <c r="AO69">
        <v>101</v>
      </c>
      <c r="AP69">
        <v>93</v>
      </c>
      <c r="AQ69">
        <v>8</v>
      </c>
      <c r="AR69">
        <v>25</v>
      </c>
      <c r="AS69">
        <v>23</v>
      </c>
      <c r="AT69">
        <v>2</v>
      </c>
      <c r="AU69">
        <v>5</v>
      </c>
      <c r="AV69">
        <v>5</v>
      </c>
      <c r="AW69">
        <v>0</v>
      </c>
      <c r="AX69">
        <v>2</v>
      </c>
      <c r="AY69">
        <v>1</v>
      </c>
      <c r="AZ69">
        <v>1</v>
      </c>
      <c r="BA69">
        <v>27</v>
      </c>
      <c r="BB69">
        <v>23</v>
      </c>
      <c r="BC69">
        <v>3</v>
      </c>
      <c r="BD69">
        <v>12</v>
      </c>
      <c r="BE69">
        <v>12</v>
      </c>
      <c r="BF69">
        <v>0</v>
      </c>
      <c r="BG69">
        <v>27</v>
      </c>
      <c r="BH69">
        <v>26</v>
      </c>
      <c r="BI69">
        <v>1</v>
      </c>
      <c r="BJ69">
        <v>4</v>
      </c>
      <c r="BK69">
        <v>4</v>
      </c>
      <c r="BL69" t="s">
        <v>19</v>
      </c>
      <c r="BM69" t="s">
        <v>19</v>
      </c>
      <c r="BN69" t="s">
        <v>19</v>
      </c>
      <c r="BO69" t="s">
        <v>19</v>
      </c>
      <c r="BP69">
        <v>153</v>
      </c>
      <c r="BQ69">
        <v>151</v>
      </c>
      <c r="BR69">
        <v>2</v>
      </c>
      <c r="BS69">
        <v>107</v>
      </c>
      <c r="BT69">
        <v>55</v>
      </c>
      <c r="BU69">
        <v>52</v>
      </c>
      <c r="BV69">
        <v>401</v>
      </c>
      <c r="BW69">
        <v>234</v>
      </c>
      <c r="BX69">
        <v>167</v>
      </c>
    </row>
    <row r="70" spans="1:76">
      <c r="A70" t="s">
        <v>702</v>
      </c>
      <c r="B70">
        <v>1653</v>
      </c>
      <c r="C70">
        <v>1283</v>
      </c>
      <c r="D70">
        <v>370</v>
      </c>
      <c r="E70">
        <v>29</v>
      </c>
      <c r="F70">
        <v>29</v>
      </c>
      <c r="G70" t="s">
        <v>19</v>
      </c>
      <c r="H70">
        <v>13</v>
      </c>
      <c r="I70">
        <v>2</v>
      </c>
      <c r="J70">
        <v>11</v>
      </c>
      <c r="K70" t="s">
        <v>19</v>
      </c>
      <c r="L70" t="s">
        <v>19</v>
      </c>
      <c r="M70" t="s">
        <v>19</v>
      </c>
      <c r="N70">
        <v>48</v>
      </c>
      <c r="O70">
        <v>44</v>
      </c>
      <c r="P70">
        <v>4</v>
      </c>
      <c r="Q70">
        <v>10</v>
      </c>
      <c r="R70">
        <v>10</v>
      </c>
      <c r="S70" t="s">
        <v>19</v>
      </c>
      <c r="T70">
        <v>87</v>
      </c>
      <c r="U70">
        <v>68</v>
      </c>
      <c r="V70">
        <v>19</v>
      </c>
      <c r="W70">
        <v>59</v>
      </c>
      <c r="X70">
        <v>42</v>
      </c>
      <c r="Y70">
        <v>18</v>
      </c>
      <c r="Z70">
        <v>1100</v>
      </c>
      <c r="AA70">
        <v>872</v>
      </c>
      <c r="AB70">
        <v>228</v>
      </c>
      <c r="AC70">
        <v>633</v>
      </c>
      <c r="AD70">
        <v>565</v>
      </c>
      <c r="AE70">
        <v>68</v>
      </c>
      <c r="AF70">
        <v>42</v>
      </c>
      <c r="AG70">
        <v>41</v>
      </c>
      <c r="AH70">
        <v>1</v>
      </c>
      <c r="AI70">
        <v>8</v>
      </c>
      <c r="AJ70">
        <v>7</v>
      </c>
      <c r="AK70">
        <v>1</v>
      </c>
      <c r="AL70" t="s">
        <v>19</v>
      </c>
      <c r="AM70" t="s">
        <v>19</v>
      </c>
      <c r="AN70" t="s">
        <v>19</v>
      </c>
      <c r="AO70">
        <v>34</v>
      </c>
      <c r="AP70">
        <v>32</v>
      </c>
      <c r="AQ70">
        <v>2</v>
      </c>
      <c r="AR70">
        <v>1</v>
      </c>
      <c r="AS70">
        <v>1</v>
      </c>
      <c r="AT70">
        <v>1</v>
      </c>
      <c r="AU70">
        <v>7</v>
      </c>
      <c r="AV70">
        <v>7</v>
      </c>
      <c r="AW70" t="s">
        <v>19</v>
      </c>
      <c r="AX70">
        <v>1</v>
      </c>
      <c r="AY70">
        <v>1</v>
      </c>
      <c r="AZ70" t="s">
        <v>19</v>
      </c>
      <c r="BA70">
        <v>8</v>
      </c>
      <c r="BB70">
        <v>8</v>
      </c>
      <c r="BC70" t="s">
        <v>19</v>
      </c>
      <c r="BD70">
        <v>12</v>
      </c>
      <c r="BE70">
        <v>11</v>
      </c>
      <c r="BF70">
        <v>1</v>
      </c>
      <c r="BG70">
        <v>4</v>
      </c>
      <c r="BH70">
        <v>4</v>
      </c>
      <c r="BI70" t="s">
        <v>19</v>
      </c>
      <c r="BJ70">
        <v>1</v>
      </c>
      <c r="BK70" t="s">
        <v>19</v>
      </c>
      <c r="BL70">
        <v>1</v>
      </c>
      <c r="BM70" t="s">
        <v>19</v>
      </c>
      <c r="BN70" t="s">
        <v>19</v>
      </c>
      <c r="BO70" t="s">
        <v>19</v>
      </c>
      <c r="BP70">
        <v>41</v>
      </c>
      <c r="BQ70">
        <v>41</v>
      </c>
      <c r="BR70" t="s">
        <v>19</v>
      </c>
      <c r="BS70">
        <v>86</v>
      </c>
      <c r="BT70">
        <v>43</v>
      </c>
      <c r="BU70">
        <v>44</v>
      </c>
      <c r="BV70">
        <v>106</v>
      </c>
      <c r="BW70">
        <v>64</v>
      </c>
      <c r="BX70">
        <v>42</v>
      </c>
    </row>
    <row r="71" spans="1:76">
      <c r="A71" t="s">
        <v>701</v>
      </c>
      <c r="B71">
        <v>2570</v>
      </c>
      <c r="C71">
        <v>2098</v>
      </c>
      <c r="D71">
        <v>472</v>
      </c>
      <c r="E71">
        <v>52</v>
      </c>
      <c r="F71">
        <v>52</v>
      </c>
      <c r="G71" t="s">
        <v>19</v>
      </c>
      <c r="H71">
        <v>17</v>
      </c>
      <c r="I71">
        <v>4</v>
      </c>
      <c r="J71">
        <v>13</v>
      </c>
      <c r="K71">
        <v>1</v>
      </c>
      <c r="L71" t="s">
        <v>19</v>
      </c>
      <c r="M71">
        <v>1</v>
      </c>
      <c r="N71">
        <v>72</v>
      </c>
      <c r="O71">
        <v>71</v>
      </c>
      <c r="P71">
        <v>1</v>
      </c>
      <c r="Q71">
        <v>23</v>
      </c>
      <c r="R71">
        <v>22</v>
      </c>
      <c r="S71">
        <v>1</v>
      </c>
      <c r="T71">
        <v>144</v>
      </c>
      <c r="U71">
        <v>109</v>
      </c>
      <c r="V71">
        <v>35</v>
      </c>
      <c r="W71">
        <v>91</v>
      </c>
      <c r="X71">
        <v>67</v>
      </c>
      <c r="Y71">
        <v>24</v>
      </c>
      <c r="Z71">
        <v>1746</v>
      </c>
      <c r="AA71">
        <v>1476</v>
      </c>
      <c r="AB71">
        <v>270</v>
      </c>
      <c r="AC71">
        <v>860</v>
      </c>
      <c r="AD71">
        <v>773</v>
      </c>
      <c r="AE71">
        <v>86</v>
      </c>
      <c r="AF71">
        <v>67</v>
      </c>
      <c r="AG71">
        <v>65</v>
      </c>
      <c r="AH71">
        <v>2</v>
      </c>
      <c r="AI71">
        <v>5</v>
      </c>
      <c r="AJ71">
        <v>5</v>
      </c>
      <c r="AK71" t="s">
        <v>19</v>
      </c>
      <c r="AL71">
        <v>2</v>
      </c>
      <c r="AM71">
        <v>2</v>
      </c>
      <c r="AN71">
        <v>0</v>
      </c>
      <c r="AO71">
        <v>45</v>
      </c>
      <c r="AP71">
        <v>41</v>
      </c>
      <c r="AQ71">
        <v>5</v>
      </c>
      <c r="AR71">
        <v>7</v>
      </c>
      <c r="AS71">
        <v>6</v>
      </c>
      <c r="AT71">
        <v>1</v>
      </c>
      <c r="AU71">
        <v>2</v>
      </c>
      <c r="AV71">
        <v>2</v>
      </c>
      <c r="AW71">
        <v>0</v>
      </c>
      <c r="AX71">
        <v>1</v>
      </c>
      <c r="AY71">
        <v>1</v>
      </c>
      <c r="AZ71">
        <v>0</v>
      </c>
      <c r="BA71">
        <v>19</v>
      </c>
      <c r="BB71">
        <v>17</v>
      </c>
      <c r="BC71">
        <v>2</v>
      </c>
      <c r="BD71">
        <v>13</v>
      </c>
      <c r="BE71">
        <v>12</v>
      </c>
      <c r="BF71">
        <v>2</v>
      </c>
      <c r="BG71">
        <v>3</v>
      </c>
      <c r="BH71">
        <v>3</v>
      </c>
      <c r="BI71">
        <v>0</v>
      </c>
      <c r="BJ71">
        <v>1</v>
      </c>
      <c r="BK71">
        <v>1</v>
      </c>
      <c r="BL71">
        <v>0</v>
      </c>
      <c r="BM71" t="s">
        <v>19</v>
      </c>
      <c r="BN71" t="s">
        <v>19</v>
      </c>
      <c r="BO71" t="s">
        <v>19</v>
      </c>
      <c r="BP71">
        <v>63</v>
      </c>
      <c r="BQ71">
        <v>62</v>
      </c>
      <c r="BR71">
        <v>1</v>
      </c>
      <c r="BS71">
        <v>41</v>
      </c>
      <c r="BT71">
        <v>22</v>
      </c>
      <c r="BU71">
        <v>20</v>
      </c>
      <c r="BV71">
        <v>226</v>
      </c>
      <c r="BW71">
        <v>124</v>
      </c>
      <c r="BX71">
        <v>102</v>
      </c>
    </row>
    <row r="72" spans="1:76">
      <c r="A72" t="s">
        <v>700</v>
      </c>
      <c r="B72">
        <v>1455</v>
      </c>
      <c r="C72">
        <v>1273</v>
      </c>
      <c r="D72">
        <v>182</v>
      </c>
      <c r="E72">
        <v>25</v>
      </c>
      <c r="F72">
        <v>25</v>
      </c>
      <c r="G72" t="s">
        <v>19</v>
      </c>
      <c r="H72">
        <v>8</v>
      </c>
      <c r="I72">
        <v>2</v>
      </c>
      <c r="J72">
        <v>6</v>
      </c>
      <c r="K72">
        <v>1</v>
      </c>
      <c r="L72" t="s">
        <v>19</v>
      </c>
      <c r="M72">
        <v>1</v>
      </c>
      <c r="N72">
        <v>44</v>
      </c>
      <c r="O72">
        <v>43</v>
      </c>
      <c r="P72">
        <v>1</v>
      </c>
      <c r="Q72">
        <v>20</v>
      </c>
      <c r="R72">
        <v>20</v>
      </c>
      <c r="S72">
        <v>0</v>
      </c>
      <c r="T72">
        <v>77</v>
      </c>
      <c r="U72">
        <v>64</v>
      </c>
      <c r="V72">
        <v>14</v>
      </c>
      <c r="W72">
        <v>58</v>
      </c>
      <c r="X72">
        <v>45</v>
      </c>
      <c r="Y72">
        <v>14</v>
      </c>
      <c r="Z72">
        <v>977</v>
      </c>
      <c r="AA72">
        <v>884</v>
      </c>
      <c r="AB72">
        <v>94</v>
      </c>
      <c r="AC72">
        <v>699</v>
      </c>
      <c r="AD72">
        <v>654</v>
      </c>
      <c r="AE72">
        <v>44</v>
      </c>
      <c r="AF72">
        <v>38</v>
      </c>
      <c r="AG72">
        <v>37</v>
      </c>
      <c r="AH72">
        <v>1</v>
      </c>
      <c r="AI72">
        <v>11</v>
      </c>
      <c r="AJ72">
        <v>11</v>
      </c>
      <c r="AK72" t="s">
        <v>19</v>
      </c>
      <c r="AL72">
        <v>2</v>
      </c>
      <c r="AM72">
        <v>2</v>
      </c>
      <c r="AN72">
        <v>1</v>
      </c>
      <c r="AO72">
        <v>29</v>
      </c>
      <c r="AP72">
        <v>25</v>
      </c>
      <c r="AQ72">
        <v>4</v>
      </c>
      <c r="AR72">
        <v>8</v>
      </c>
      <c r="AS72">
        <v>7</v>
      </c>
      <c r="AT72">
        <v>2</v>
      </c>
      <c r="AU72">
        <v>6</v>
      </c>
      <c r="AV72">
        <v>6</v>
      </c>
      <c r="AW72">
        <v>0</v>
      </c>
      <c r="AX72">
        <v>1</v>
      </c>
      <c r="AY72">
        <v>0</v>
      </c>
      <c r="AZ72">
        <v>0</v>
      </c>
      <c r="BA72">
        <v>6</v>
      </c>
      <c r="BB72">
        <v>4</v>
      </c>
      <c r="BC72">
        <v>1</v>
      </c>
      <c r="BD72">
        <v>3</v>
      </c>
      <c r="BE72">
        <v>3</v>
      </c>
      <c r="BF72">
        <v>1</v>
      </c>
      <c r="BG72">
        <v>4</v>
      </c>
      <c r="BH72">
        <v>4</v>
      </c>
      <c r="BI72" t="s">
        <v>19</v>
      </c>
      <c r="BJ72">
        <v>1</v>
      </c>
      <c r="BK72">
        <v>1</v>
      </c>
      <c r="BL72" t="s">
        <v>19</v>
      </c>
      <c r="BM72">
        <v>1</v>
      </c>
      <c r="BN72">
        <v>1</v>
      </c>
      <c r="BO72" t="s">
        <v>19</v>
      </c>
      <c r="BP72">
        <v>35</v>
      </c>
      <c r="BQ72">
        <v>34</v>
      </c>
      <c r="BR72">
        <v>1</v>
      </c>
      <c r="BS72">
        <v>53</v>
      </c>
      <c r="BT72">
        <v>40</v>
      </c>
      <c r="BU72">
        <v>13</v>
      </c>
      <c r="BV72">
        <v>94</v>
      </c>
      <c r="BW72">
        <v>62</v>
      </c>
      <c r="BX72">
        <v>33</v>
      </c>
    </row>
    <row r="73" spans="1:76">
      <c r="A73" t="s">
        <v>699</v>
      </c>
      <c r="B73">
        <v>2258</v>
      </c>
      <c r="C73">
        <v>1897</v>
      </c>
      <c r="D73">
        <v>361</v>
      </c>
      <c r="E73">
        <v>44</v>
      </c>
      <c r="F73">
        <v>43</v>
      </c>
      <c r="G73">
        <v>1</v>
      </c>
      <c r="H73">
        <v>12</v>
      </c>
      <c r="I73">
        <v>4</v>
      </c>
      <c r="J73">
        <v>8</v>
      </c>
      <c r="K73">
        <v>1</v>
      </c>
      <c r="L73" t="s">
        <v>19</v>
      </c>
      <c r="M73">
        <v>1</v>
      </c>
      <c r="N73">
        <v>65</v>
      </c>
      <c r="O73">
        <v>64</v>
      </c>
      <c r="P73">
        <v>1</v>
      </c>
      <c r="Q73">
        <v>27</v>
      </c>
      <c r="R73">
        <v>26</v>
      </c>
      <c r="S73">
        <v>1</v>
      </c>
      <c r="T73">
        <v>88</v>
      </c>
      <c r="U73">
        <v>63</v>
      </c>
      <c r="V73">
        <v>24</v>
      </c>
      <c r="W73">
        <v>118</v>
      </c>
      <c r="X73">
        <v>95</v>
      </c>
      <c r="Y73">
        <v>24</v>
      </c>
      <c r="Z73">
        <v>1441</v>
      </c>
      <c r="AA73">
        <v>1263</v>
      </c>
      <c r="AB73">
        <v>178</v>
      </c>
      <c r="AC73">
        <v>850</v>
      </c>
      <c r="AD73">
        <v>783</v>
      </c>
      <c r="AE73">
        <v>67</v>
      </c>
      <c r="AF73">
        <v>51</v>
      </c>
      <c r="AG73">
        <v>51</v>
      </c>
      <c r="AH73">
        <v>1</v>
      </c>
      <c r="AI73">
        <v>5</v>
      </c>
      <c r="AJ73">
        <v>5</v>
      </c>
      <c r="AK73" t="s">
        <v>19</v>
      </c>
      <c r="AL73">
        <v>3</v>
      </c>
      <c r="AM73">
        <v>1</v>
      </c>
      <c r="AN73">
        <v>2</v>
      </c>
      <c r="AO73">
        <v>44</v>
      </c>
      <c r="AP73">
        <v>41</v>
      </c>
      <c r="AQ73">
        <v>4</v>
      </c>
      <c r="AR73">
        <v>4</v>
      </c>
      <c r="AS73">
        <v>3</v>
      </c>
      <c r="AT73">
        <v>1</v>
      </c>
      <c r="AU73">
        <v>3</v>
      </c>
      <c r="AV73">
        <v>3</v>
      </c>
      <c r="AW73">
        <v>0</v>
      </c>
      <c r="AX73">
        <v>2</v>
      </c>
      <c r="AY73">
        <v>2</v>
      </c>
      <c r="AZ73" t="s">
        <v>19</v>
      </c>
      <c r="BA73">
        <v>10</v>
      </c>
      <c r="BB73">
        <v>9</v>
      </c>
      <c r="BC73">
        <v>1</v>
      </c>
      <c r="BD73">
        <v>21</v>
      </c>
      <c r="BE73">
        <v>19</v>
      </c>
      <c r="BF73">
        <v>2</v>
      </c>
      <c r="BG73" t="s">
        <v>19</v>
      </c>
      <c r="BH73" t="s">
        <v>19</v>
      </c>
      <c r="BI73" t="s">
        <v>19</v>
      </c>
      <c r="BJ73">
        <v>5</v>
      </c>
      <c r="BK73">
        <v>5</v>
      </c>
      <c r="BL73" t="s">
        <v>19</v>
      </c>
      <c r="BM73" t="s">
        <v>19</v>
      </c>
      <c r="BN73" t="s">
        <v>19</v>
      </c>
      <c r="BO73" t="s">
        <v>19</v>
      </c>
      <c r="BP73">
        <v>73</v>
      </c>
      <c r="BQ73">
        <v>69</v>
      </c>
      <c r="BR73">
        <v>4</v>
      </c>
      <c r="BS73">
        <v>100</v>
      </c>
      <c r="BT73">
        <v>75</v>
      </c>
      <c r="BU73">
        <v>25</v>
      </c>
      <c r="BV73">
        <v>214</v>
      </c>
      <c r="BW73">
        <v>125</v>
      </c>
      <c r="BX73">
        <v>89</v>
      </c>
    </row>
    <row r="74" spans="1:76">
      <c r="A74" t="s">
        <v>698</v>
      </c>
      <c r="B74">
        <v>2578</v>
      </c>
      <c r="C74">
        <v>2203</v>
      </c>
      <c r="D74">
        <v>375</v>
      </c>
      <c r="E74">
        <v>43</v>
      </c>
      <c r="F74">
        <v>43</v>
      </c>
      <c r="G74" t="s">
        <v>19</v>
      </c>
      <c r="H74">
        <v>12</v>
      </c>
      <c r="I74">
        <v>0</v>
      </c>
      <c r="J74">
        <v>12</v>
      </c>
      <c r="K74">
        <v>0</v>
      </c>
      <c r="L74" t="s">
        <v>19</v>
      </c>
      <c r="M74">
        <v>0</v>
      </c>
      <c r="N74">
        <v>69</v>
      </c>
      <c r="O74">
        <v>69</v>
      </c>
      <c r="P74" t="s">
        <v>19</v>
      </c>
      <c r="Q74">
        <v>18</v>
      </c>
      <c r="R74">
        <v>18</v>
      </c>
      <c r="S74" t="s">
        <v>19</v>
      </c>
      <c r="T74">
        <v>137</v>
      </c>
      <c r="U74">
        <v>120</v>
      </c>
      <c r="V74">
        <v>18</v>
      </c>
      <c r="W74">
        <v>113</v>
      </c>
      <c r="X74">
        <v>90</v>
      </c>
      <c r="Y74">
        <v>23</v>
      </c>
      <c r="Z74">
        <v>1729</v>
      </c>
      <c r="AA74">
        <v>1509</v>
      </c>
      <c r="AB74">
        <v>220</v>
      </c>
      <c r="AC74">
        <v>959</v>
      </c>
      <c r="AD74">
        <v>898</v>
      </c>
      <c r="AE74">
        <v>60</v>
      </c>
      <c r="AF74">
        <v>57</v>
      </c>
      <c r="AG74">
        <v>56</v>
      </c>
      <c r="AH74">
        <v>2</v>
      </c>
      <c r="AI74">
        <v>8</v>
      </c>
      <c r="AJ74">
        <v>7</v>
      </c>
      <c r="AK74">
        <v>1</v>
      </c>
      <c r="AL74">
        <v>7</v>
      </c>
      <c r="AM74">
        <v>5</v>
      </c>
      <c r="AN74">
        <v>2</v>
      </c>
      <c r="AO74">
        <v>46</v>
      </c>
      <c r="AP74">
        <v>41</v>
      </c>
      <c r="AQ74">
        <v>5</v>
      </c>
      <c r="AR74">
        <v>13</v>
      </c>
      <c r="AS74">
        <v>12</v>
      </c>
      <c r="AT74">
        <v>2</v>
      </c>
      <c r="AU74">
        <v>14</v>
      </c>
      <c r="AV74">
        <v>13</v>
      </c>
      <c r="AW74">
        <v>1</v>
      </c>
      <c r="AX74">
        <v>1</v>
      </c>
      <c r="AY74">
        <v>1</v>
      </c>
      <c r="AZ74">
        <v>1</v>
      </c>
      <c r="BA74">
        <v>8</v>
      </c>
      <c r="BB74">
        <v>7</v>
      </c>
      <c r="BC74">
        <v>1</v>
      </c>
      <c r="BD74">
        <v>8</v>
      </c>
      <c r="BE74">
        <v>6</v>
      </c>
      <c r="BF74">
        <v>1</v>
      </c>
      <c r="BG74">
        <v>2</v>
      </c>
      <c r="BH74">
        <v>2</v>
      </c>
      <c r="BI74" t="s">
        <v>19</v>
      </c>
      <c r="BJ74">
        <v>1</v>
      </c>
      <c r="BK74">
        <v>1</v>
      </c>
      <c r="BL74" t="s">
        <v>19</v>
      </c>
      <c r="BM74" t="s">
        <v>19</v>
      </c>
      <c r="BN74" t="s">
        <v>19</v>
      </c>
      <c r="BO74" t="s">
        <v>19</v>
      </c>
      <c r="BP74">
        <v>67</v>
      </c>
      <c r="BQ74">
        <v>65</v>
      </c>
      <c r="BR74">
        <v>2</v>
      </c>
      <c r="BS74">
        <v>98</v>
      </c>
      <c r="BT74">
        <v>70</v>
      </c>
      <c r="BU74">
        <v>28</v>
      </c>
      <c r="BV74">
        <v>192</v>
      </c>
      <c r="BW74">
        <v>129</v>
      </c>
      <c r="BX74">
        <v>63</v>
      </c>
    </row>
    <row r="75" spans="1:76">
      <c r="A75" t="s">
        <v>697</v>
      </c>
      <c r="B75">
        <v>2726</v>
      </c>
      <c r="C75">
        <v>2469</v>
      </c>
      <c r="D75">
        <v>257</v>
      </c>
      <c r="E75">
        <v>43</v>
      </c>
      <c r="F75">
        <v>43</v>
      </c>
      <c r="G75" t="s">
        <v>19</v>
      </c>
      <c r="H75">
        <v>10</v>
      </c>
      <c r="I75">
        <v>2</v>
      </c>
      <c r="J75">
        <v>8</v>
      </c>
      <c r="K75">
        <v>0</v>
      </c>
      <c r="L75" t="s">
        <v>19</v>
      </c>
      <c r="M75">
        <v>0</v>
      </c>
      <c r="N75">
        <v>83</v>
      </c>
      <c r="O75">
        <v>83</v>
      </c>
      <c r="P75" t="s">
        <v>19</v>
      </c>
      <c r="Q75">
        <v>37</v>
      </c>
      <c r="R75">
        <v>37</v>
      </c>
      <c r="S75" t="s">
        <v>19</v>
      </c>
      <c r="T75">
        <v>129</v>
      </c>
      <c r="U75">
        <v>104</v>
      </c>
      <c r="V75">
        <v>25</v>
      </c>
      <c r="W75">
        <v>115</v>
      </c>
      <c r="X75">
        <v>107</v>
      </c>
      <c r="Y75">
        <v>9</v>
      </c>
      <c r="Z75">
        <v>1902</v>
      </c>
      <c r="AA75">
        <v>1749</v>
      </c>
      <c r="AB75">
        <v>153</v>
      </c>
      <c r="AC75">
        <v>1182</v>
      </c>
      <c r="AD75">
        <v>1132</v>
      </c>
      <c r="AE75">
        <v>51</v>
      </c>
      <c r="AF75">
        <v>62</v>
      </c>
      <c r="AG75">
        <v>62</v>
      </c>
      <c r="AH75" t="s">
        <v>19</v>
      </c>
      <c r="AI75">
        <v>11</v>
      </c>
      <c r="AJ75">
        <v>11</v>
      </c>
      <c r="AK75" t="s">
        <v>19</v>
      </c>
      <c r="AL75">
        <v>1</v>
      </c>
      <c r="AM75" t="s">
        <v>19</v>
      </c>
      <c r="AN75">
        <v>1</v>
      </c>
      <c r="AO75">
        <v>57</v>
      </c>
      <c r="AP75">
        <v>54</v>
      </c>
      <c r="AQ75">
        <v>3</v>
      </c>
      <c r="AR75">
        <v>11</v>
      </c>
      <c r="AS75">
        <v>11</v>
      </c>
      <c r="AT75">
        <v>0</v>
      </c>
      <c r="AU75">
        <v>9</v>
      </c>
      <c r="AV75">
        <v>8</v>
      </c>
      <c r="AW75">
        <v>0</v>
      </c>
      <c r="AX75">
        <v>1</v>
      </c>
      <c r="AY75">
        <v>1</v>
      </c>
      <c r="AZ75" t="s">
        <v>19</v>
      </c>
      <c r="BA75">
        <v>12</v>
      </c>
      <c r="BB75">
        <v>11</v>
      </c>
      <c r="BC75">
        <v>0</v>
      </c>
      <c r="BD75">
        <v>11</v>
      </c>
      <c r="BE75">
        <v>11</v>
      </c>
      <c r="BF75" t="s">
        <v>19</v>
      </c>
      <c r="BG75">
        <v>6</v>
      </c>
      <c r="BH75">
        <v>6</v>
      </c>
      <c r="BI75" t="s">
        <v>19</v>
      </c>
      <c r="BJ75">
        <v>7</v>
      </c>
      <c r="BK75">
        <v>5</v>
      </c>
      <c r="BL75">
        <v>2</v>
      </c>
      <c r="BM75" t="s">
        <v>19</v>
      </c>
      <c r="BN75" t="s">
        <v>19</v>
      </c>
      <c r="BO75" t="s">
        <v>19</v>
      </c>
      <c r="BP75">
        <v>79</v>
      </c>
      <c r="BQ75">
        <v>77</v>
      </c>
      <c r="BR75">
        <v>2</v>
      </c>
      <c r="BS75">
        <v>60</v>
      </c>
      <c r="BT75">
        <v>53</v>
      </c>
      <c r="BU75">
        <v>7</v>
      </c>
      <c r="BV75">
        <v>175</v>
      </c>
      <c r="BW75">
        <v>124</v>
      </c>
      <c r="BX75">
        <v>51</v>
      </c>
    </row>
    <row r="76" spans="1:76">
      <c r="A76" t="s">
        <v>696</v>
      </c>
      <c r="B76">
        <v>1249</v>
      </c>
      <c r="C76">
        <v>1093</v>
      </c>
      <c r="D76">
        <v>156</v>
      </c>
      <c r="E76">
        <v>19</v>
      </c>
      <c r="F76">
        <v>19</v>
      </c>
      <c r="G76" t="s">
        <v>19</v>
      </c>
      <c r="H76">
        <v>5</v>
      </c>
      <c r="I76">
        <v>1</v>
      </c>
      <c r="J76">
        <v>4</v>
      </c>
      <c r="K76" t="s">
        <v>19</v>
      </c>
      <c r="L76" t="s">
        <v>19</v>
      </c>
      <c r="M76" t="s">
        <v>19</v>
      </c>
      <c r="N76">
        <v>36</v>
      </c>
      <c r="O76">
        <v>35</v>
      </c>
      <c r="P76">
        <v>1</v>
      </c>
      <c r="Q76">
        <v>13</v>
      </c>
      <c r="R76">
        <v>13</v>
      </c>
      <c r="S76">
        <v>0</v>
      </c>
      <c r="T76">
        <v>56</v>
      </c>
      <c r="U76">
        <v>52</v>
      </c>
      <c r="V76">
        <v>4</v>
      </c>
      <c r="W76">
        <v>73</v>
      </c>
      <c r="X76">
        <v>62</v>
      </c>
      <c r="Y76">
        <v>11</v>
      </c>
      <c r="Z76">
        <v>772</v>
      </c>
      <c r="AA76">
        <v>681</v>
      </c>
      <c r="AB76">
        <v>92</v>
      </c>
      <c r="AC76">
        <v>472</v>
      </c>
      <c r="AD76">
        <v>433</v>
      </c>
      <c r="AE76">
        <v>39</v>
      </c>
      <c r="AF76">
        <v>29</v>
      </c>
      <c r="AG76">
        <v>29</v>
      </c>
      <c r="AH76" t="s">
        <v>19</v>
      </c>
      <c r="AI76">
        <v>13</v>
      </c>
      <c r="AJ76">
        <v>13</v>
      </c>
      <c r="AK76" t="s">
        <v>19</v>
      </c>
      <c r="AL76">
        <v>5</v>
      </c>
      <c r="AM76">
        <v>3</v>
      </c>
      <c r="AN76">
        <v>2</v>
      </c>
      <c r="AO76">
        <v>25</v>
      </c>
      <c r="AP76">
        <v>23</v>
      </c>
      <c r="AQ76">
        <v>3</v>
      </c>
      <c r="AR76">
        <v>9</v>
      </c>
      <c r="AS76">
        <v>8</v>
      </c>
      <c r="AT76">
        <v>1</v>
      </c>
      <c r="AU76">
        <v>2</v>
      </c>
      <c r="AV76">
        <v>2</v>
      </c>
      <c r="AW76">
        <v>1</v>
      </c>
      <c r="AX76">
        <v>1</v>
      </c>
      <c r="AY76">
        <v>1</v>
      </c>
      <c r="AZ76" t="s">
        <v>19</v>
      </c>
      <c r="BA76">
        <v>4</v>
      </c>
      <c r="BB76">
        <v>4</v>
      </c>
      <c r="BC76">
        <v>1</v>
      </c>
      <c r="BD76">
        <v>9</v>
      </c>
      <c r="BE76">
        <v>8</v>
      </c>
      <c r="BF76">
        <v>1</v>
      </c>
      <c r="BG76" t="s">
        <v>19</v>
      </c>
      <c r="BH76" t="s">
        <v>19</v>
      </c>
      <c r="BI76" t="s">
        <v>19</v>
      </c>
      <c r="BJ76" t="s">
        <v>19</v>
      </c>
      <c r="BK76" t="s">
        <v>19</v>
      </c>
      <c r="BL76" t="s">
        <v>19</v>
      </c>
      <c r="BM76">
        <v>1</v>
      </c>
      <c r="BN76">
        <v>1</v>
      </c>
      <c r="BO76" t="s">
        <v>19</v>
      </c>
      <c r="BP76">
        <v>34</v>
      </c>
      <c r="BQ76">
        <v>33</v>
      </c>
      <c r="BR76">
        <v>1</v>
      </c>
      <c r="BS76">
        <v>36</v>
      </c>
      <c r="BT76">
        <v>25</v>
      </c>
      <c r="BU76">
        <v>11</v>
      </c>
      <c r="BV76">
        <v>144</v>
      </c>
      <c r="BW76">
        <v>117</v>
      </c>
      <c r="BX76">
        <v>27</v>
      </c>
    </row>
    <row r="77" spans="1:76">
      <c r="A77" t="s">
        <v>695</v>
      </c>
    </row>
    <row r="78" spans="1:76">
      <c r="A78" t="s">
        <v>694</v>
      </c>
      <c r="B78">
        <v>764</v>
      </c>
      <c r="C78">
        <v>697</v>
      </c>
      <c r="D78">
        <v>67</v>
      </c>
      <c r="E78">
        <v>11</v>
      </c>
      <c r="F78">
        <v>11</v>
      </c>
      <c r="G78" t="s">
        <v>19</v>
      </c>
      <c r="H78">
        <v>2</v>
      </c>
      <c r="I78" t="s">
        <v>19</v>
      </c>
      <c r="J78">
        <v>2</v>
      </c>
      <c r="K78">
        <v>0</v>
      </c>
      <c r="L78" t="s">
        <v>19</v>
      </c>
      <c r="M78">
        <v>0</v>
      </c>
      <c r="N78">
        <v>19</v>
      </c>
      <c r="O78">
        <v>19</v>
      </c>
      <c r="P78" t="s">
        <v>19</v>
      </c>
      <c r="Q78">
        <v>9</v>
      </c>
      <c r="R78">
        <v>9</v>
      </c>
      <c r="S78" t="s">
        <v>19</v>
      </c>
      <c r="T78">
        <v>27</v>
      </c>
      <c r="U78">
        <v>26</v>
      </c>
      <c r="V78">
        <v>1</v>
      </c>
      <c r="W78">
        <v>34</v>
      </c>
      <c r="X78">
        <v>32</v>
      </c>
      <c r="Y78">
        <v>2</v>
      </c>
      <c r="Z78">
        <v>525</v>
      </c>
      <c r="AA78">
        <v>482</v>
      </c>
      <c r="AB78">
        <v>42</v>
      </c>
      <c r="AC78">
        <v>348</v>
      </c>
      <c r="AD78">
        <v>332</v>
      </c>
      <c r="AE78">
        <v>16</v>
      </c>
      <c r="AF78">
        <v>14</v>
      </c>
      <c r="AG78">
        <v>14</v>
      </c>
      <c r="AH78">
        <v>0</v>
      </c>
      <c r="AI78">
        <v>1</v>
      </c>
      <c r="AJ78">
        <v>1</v>
      </c>
      <c r="AK78" t="s">
        <v>19</v>
      </c>
      <c r="AL78" t="s">
        <v>19</v>
      </c>
      <c r="AM78" t="s">
        <v>19</v>
      </c>
      <c r="AN78" t="s">
        <v>19</v>
      </c>
      <c r="AO78">
        <v>13</v>
      </c>
      <c r="AP78">
        <v>12</v>
      </c>
      <c r="AQ78">
        <v>0</v>
      </c>
      <c r="AR78">
        <v>3</v>
      </c>
      <c r="AS78">
        <v>3</v>
      </c>
      <c r="AT78" t="s">
        <v>19</v>
      </c>
      <c r="AU78">
        <v>2</v>
      </c>
      <c r="AV78">
        <v>2</v>
      </c>
      <c r="AW78" t="s">
        <v>19</v>
      </c>
      <c r="AX78">
        <v>2</v>
      </c>
      <c r="AY78">
        <v>2</v>
      </c>
      <c r="AZ78">
        <v>0</v>
      </c>
      <c r="BA78">
        <v>2</v>
      </c>
      <c r="BB78">
        <v>2</v>
      </c>
      <c r="BC78" t="s">
        <v>19</v>
      </c>
      <c r="BD78">
        <v>3</v>
      </c>
      <c r="BE78">
        <v>3</v>
      </c>
      <c r="BF78" t="s">
        <v>19</v>
      </c>
      <c r="BG78">
        <v>1</v>
      </c>
      <c r="BH78">
        <v>1</v>
      </c>
      <c r="BI78" t="s">
        <v>19</v>
      </c>
      <c r="BJ78" t="s">
        <v>19</v>
      </c>
      <c r="BK78" t="s">
        <v>19</v>
      </c>
      <c r="BL78" t="s">
        <v>19</v>
      </c>
      <c r="BM78" t="s">
        <v>19</v>
      </c>
      <c r="BN78" t="s">
        <v>19</v>
      </c>
      <c r="BO78" t="s">
        <v>19</v>
      </c>
      <c r="BP78">
        <v>17</v>
      </c>
      <c r="BQ78">
        <v>17</v>
      </c>
      <c r="BR78">
        <v>0</v>
      </c>
      <c r="BS78">
        <v>27</v>
      </c>
      <c r="BT78">
        <v>25</v>
      </c>
      <c r="BU78">
        <v>2</v>
      </c>
      <c r="BV78">
        <v>76</v>
      </c>
      <c r="BW78">
        <v>59</v>
      </c>
      <c r="BX78">
        <v>17</v>
      </c>
    </row>
    <row r="79" spans="1:76">
      <c r="A79" t="s">
        <v>693</v>
      </c>
      <c r="B79">
        <v>769</v>
      </c>
      <c r="C79">
        <v>703</v>
      </c>
      <c r="D79">
        <v>66</v>
      </c>
      <c r="E79">
        <v>12</v>
      </c>
      <c r="F79">
        <v>12</v>
      </c>
      <c r="G79" t="s">
        <v>19</v>
      </c>
      <c r="H79">
        <v>2</v>
      </c>
      <c r="I79">
        <v>0</v>
      </c>
      <c r="J79">
        <v>2</v>
      </c>
      <c r="K79">
        <v>0</v>
      </c>
      <c r="L79" t="s">
        <v>19</v>
      </c>
      <c r="M79">
        <v>0</v>
      </c>
      <c r="N79">
        <v>33</v>
      </c>
      <c r="O79">
        <v>33</v>
      </c>
      <c r="P79" t="s">
        <v>19</v>
      </c>
      <c r="Q79">
        <v>10</v>
      </c>
      <c r="R79">
        <v>10</v>
      </c>
      <c r="S79" t="s">
        <v>19</v>
      </c>
      <c r="T79">
        <v>25</v>
      </c>
      <c r="U79">
        <v>23</v>
      </c>
      <c r="V79">
        <v>3</v>
      </c>
      <c r="W79">
        <v>38</v>
      </c>
      <c r="X79">
        <v>36</v>
      </c>
      <c r="Y79">
        <v>2</v>
      </c>
      <c r="Z79">
        <v>530</v>
      </c>
      <c r="AA79">
        <v>496</v>
      </c>
      <c r="AB79">
        <v>34</v>
      </c>
      <c r="AC79">
        <v>360</v>
      </c>
      <c r="AD79">
        <v>352</v>
      </c>
      <c r="AE79">
        <v>8</v>
      </c>
      <c r="AF79">
        <v>14</v>
      </c>
      <c r="AG79">
        <v>13</v>
      </c>
      <c r="AH79">
        <v>1</v>
      </c>
      <c r="AI79">
        <v>3</v>
      </c>
      <c r="AJ79">
        <v>3</v>
      </c>
      <c r="AK79" t="s">
        <v>19</v>
      </c>
      <c r="AL79">
        <v>2</v>
      </c>
      <c r="AM79">
        <v>1</v>
      </c>
      <c r="AN79">
        <v>1</v>
      </c>
      <c r="AO79">
        <v>8</v>
      </c>
      <c r="AP79">
        <v>8</v>
      </c>
      <c r="AQ79">
        <v>1</v>
      </c>
      <c r="AR79">
        <v>0</v>
      </c>
      <c r="AS79" t="s">
        <v>19</v>
      </c>
      <c r="AT79">
        <v>0</v>
      </c>
      <c r="AU79" t="s">
        <v>19</v>
      </c>
      <c r="AV79" t="s">
        <v>19</v>
      </c>
      <c r="AW79" t="s">
        <v>19</v>
      </c>
      <c r="AX79" t="s">
        <v>19</v>
      </c>
      <c r="AY79" t="s">
        <v>19</v>
      </c>
      <c r="AZ79" t="s">
        <v>19</v>
      </c>
      <c r="BA79">
        <v>1</v>
      </c>
      <c r="BB79">
        <v>1</v>
      </c>
      <c r="BC79">
        <v>0</v>
      </c>
      <c r="BD79">
        <v>3</v>
      </c>
      <c r="BE79">
        <v>3</v>
      </c>
      <c r="BF79" t="s">
        <v>19</v>
      </c>
      <c r="BG79">
        <v>2</v>
      </c>
      <c r="BH79">
        <v>2</v>
      </c>
      <c r="BI79" t="s">
        <v>19</v>
      </c>
      <c r="BJ79">
        <v>2</v>
      </c>
      <c r="BK79">
        <v>2</v>
      </c>
      <c r="BL79" t="s">
        <v>19</v>
      </c>
      <c r="BM79" t="s">
        <v>19</v>
      </c>
      <c r="BN79" t="s">
        <v>19</v>
      </c>
      <c r="BO79" t="s">
        <v>19</v>
      </c>
      <c r="BP79">
        <v>19</v>
      </c>
      <c r="BQ79">
        <v>19</v>
      </c>
      <c r="BR79" t="s">
        <v>19</v>
      </c>
      <c r="BS79">
        <v>18</v>
      </c>
      <c r="BT79">
        <v>14</v>
      </c>
      <c r="BU79">
        <v>4</v>
      </c>
      <c r="BV79">
        <v>65</v>
      </c>
      <c r="BW79">
        <v>47</v>
      </c>
      <c r="BX79">
        <v>18</v>
      </c>
    </row>
    <row r="80" spans="1:76">
      <c r="A80" t="s">
        <v>692</v>
      </c>
      <c r="B80">
        <v>666</v>
      </c>
      <c r="C80">
        <v>622</v>
      </c>
      <c r="D80">
        <v>44</v>
      </c>
      <c r="E80">
        <v>13</v>
      </c>
      <c r="F80">
        <v>13</v>
      </c>
      <c r="G80" t="s">
        <v>19</v>
      </c>
      <c r="H80">
        <v>3</v>
      </c>
      <c r="I80">
        <v>1</v>
      </c>
      <c r="J80">
        <v>2</v>
      </c>
      <c r="K80" t="s">
        <v>19</v>
      </c>
      <c r="L80" t="s">
        <v>19</v>
      </c>
      <c r="M80" t="s">
        <v>19</v>
      </c>
      <c r="N80">
        <v>15</v>
      </c>
      <c r="O80">
        <v>15</v>
      </c>
      <c r="P80" t="s">
        <v>19</v>
      </c>
      <c r="Q80">
        <v>8</v>
      </c>
      <c r="R80">
        <v>8</v>
      </c>
      <c r="S80" t="s">
        <v>19</v>
      </c>
      <c r="T80">
        <v>31</v>
      </c>
      <c r="U80">
        <v>29</v>
      </c>
      <c r="V80">
        <v>2</v>
      </c>
      <c r="W80">
        <v>35</v>
      </c>
      <c r="X80">
        <v>34</v>
      </c>
      <c r="Y80">
        <v>1</v>
      </c>
      <c r="Z80">
        <v>430</v>
      </c>
      <c r="AA80">
        <v>404</v>
      </c>
      <c r="AB80">
        <v>25</v>
      </c>
      <c r="AC80">
        <v>319</v>
      </c>
      <c r="AD80">
        <v>310</v>
      </c>
      <c r="AE80">
        <v>9</v>
      </c>
      <c r="AF80">
        <v>10</v>
      </c>
      <c r="AG80">
        <v>9</v>
      </c>
      <c r="AH80">
        <v>1</v>
      </c>
      <c r="AI80">
        <v>5</v>
      </c>
      <c r="AJ80">
        <v>5</v>
      </c>
      <c r="AK80" t="s">
        <v>19</v>
      </c>
      <c r="AL80" t="s">
        <v>19</v>
      </c>
      <c r="AM80" t="s">
        <v>19</v>
      </c>
      <c r="AN80" t="s">
        <v>19</v>
      </c>
      <c r="AO80">
        <v>9</v>
      </c>
      <c r="AP80">
        <v>9</v>
      </c>
      <c r="AQ80">
        <v>0</v>
      </c>
      <c r="AR80">
        <v>0</v>
      </c>
      <c r="AS80" t="s">
        <v>19</v>
      </c>
      <c r="AT80">
        <v>0</v>
      </c>
      <c r="AU80">
        <v>2</v>
      </c>
      <c r="AV80">
        <v>2</v>
      </c>
      <c r="AW80" t="s">
        <v>19</v>
      </c>
      <c r="AX80" t="s">
        <v>19</v>
      </c>
      <c r="AY80" t="s">
        <v>19</v>
      </c>
      <c r="AZ80" t="s">
        <v>19</v>
      </c>
      <c r="BA80">
        <v>1</v>
      </c>
      <c r="BB80">
        <v>1</v>
      </c>
      <c r="BC80" t="s">
        <v>19</v>
      </c>
      <c r="BD80">
        <v>4</v>
      </c>
      <c r="BE80">
        <v>4</v>
      </c>
      <c r="BF80" t="s">
        <v>19</v>
      </c>
      <c r="BG80">
        <v>2</v>
      </c>
      <c r="BH80">
        <v>2</v>
      </c>
      <c r="BI80" t="s">
        <v>19</v>
      </c>
      <c r="BJ80">
        <v>1</v>
      </c>
      <c r="BK80">
        <v>1</v>
      </c>
      <c r="BL80" t="s">
        <v>19</v>
      </c>
      <c r="BM80" t="s">
        <v>19</v>
      </c>
      <c r="BN80" t="s">
        <v>19</v>
      </c>
      <c r="BO80" t="s">
        <v>19</v>
      </c>
      <c r="BP80">
        <v>21</v>
      </c>
      <c r="BQ80">
        <v>21</v>
      </c>
      <c r="BR80" t="s">
        <v>19</v>
      </c>
      <c r="BS80">
        <v>30</v>
      </c>
      <c r="BT80">
        <v>25</v>
      </c>
      <c r="BU80">
        <v>5</v>
      </c>
      <c r="BV80">
        <v>64</v>
      </c>
      <c r="BW80">
        <v>56</v>
      </c>
      <c r="BX80">
        <v>9</v>
      </c>
    </row>
    <row r="81" spans="1:76">
      <c r="A81" t="s">
        <v>691</v>
      </c>
      <c r="B81">
        <v>743</v>
      </c>
      <c r="C81">
        <v>699</v>
      </c>
      <c r="D81">
        <v>44</v>
      </c>
      <c r="E81">
        <v>14</v>
      </c>
      <c r="F81">
        <v>14</v>
      </c>
      <c r="G81" t="s">
        <v>19</v>
      </c>
      <c r="H81">
        <v>3</v>
      </c>
      <c r="I81">
        <v>0</v>
      </c>
      <c r="J81">
        <v>2</v>
      </c>
      <c r="K81">
        <v>1</v>
      </c>
      <c r="L81" t="s">
        <v>19</v>
      </c>
      <c r="M81">
        <v>1</v>
      </c>
      <c r="N81">
        <v>21</v>
      </c>
      <c r="O81">
        <v>21</v>
      </c>
      <c r="P81" t="s">
        <v>19</v>
      </c>
      <c r="Q81">
        <v>10</v>
      </c>
      <c r="R81">
        <v>10</v>
      </c>
      <c r="S81" t="s">
        <v>19</v>
      </c>
      <c r="T81">
        <v>39</v>
      </c>
      <c r="U81">
        <v>38</v>
      </c>
      <c r="V81">
        <v>1</v>
      </c>
      <c r="W81">
        <v>21</v>
      </c>
      <c r="X81">
        <v>20</v>
      </c>
      <c r="Y81">
        <v>2</v>
      </c>
      <c r="Z81">
        <v>480</v>
      </c>
      <c r="AA81">
        <v>462</v>
      </c>
      <c r="AB81">
        <v>19</v>
      </c>
      <c r="AC81">
        <v>322</v>
      </c>
      <c r="AD81">
        <v>315</v>
      </c>
      <c r="AE81">
        <v>7</v>
      </c>
      <c r="AF81">
        <v>14</v>
      </c>
      <c r="AG81">
        <v>14</v>
      </c>
      <c r="AH81" t="s">
        <v>19</v>
      </c>
      <c r="AI81">
        <v>4</v>
      </c>
      <c r="AJ81">
        <v>4</v>
      </c>
      <c r="AK81" t="s">
        <v>19</v>
      </c>
      <c r="AL81">
        <v>0</v>
      </c>
      <c r="AM81" t="s">
        <v>19</v>
      </c>
      <c r="AN81">
        <v>0</v>
      </c>
      <c r="AO81">
        <v>12</v>
      </c>
      <c r="AP81">
        <v>12</v>
      </c>
      <c r="AQ81">
        <v>1</v>
      </c>
      <c r="AR81">
        <v>1</v>
      </c>
      <c r="AS81">
        <v>1</v>
      </c>
      <c r="AT81" t="s">
        <v>19</v>
      </c>
      <c r="AU81">
        <v>3</v>
      </c>
      <c r="AV81">
        <v>3</v>
      </c>
      <c r="AW81" t="s">
        <v>19</v>
      </c>
      <c r="AX81" t="s">
        <v>19</v>
      </c>
      <c r="AY81" t="s">
        <v>19</v>
      </c>
      <c r="AZ81" t="s">
        <v>19</v>
      </c>
      <c r="BA81">
        <v>5</v>
      </c>
      <c r="BB81">
        <v>5</v>
      </c>
      <c r="BC81">
        <v>1</v>
      </c>
      <c r="BD81">
        <v>3</v>
      </c>
      <c r="BE81">
        <v>3</v>
      </c>
      <c r="BF81">
        <v>0</v>
      </c>
      <c r="BG81" t="s">
        <v>19</v>
      </c>
      <c r="BH81" t="s">
        <v>19</v>
      </c>
      <c r="BI81" t="s">
        <v>19</v>
      </c>
      <c r="BJ81" t="s">
        <v>19</v>
      </c>
      <c r="BK81" t="s">
        <v>19</v>
      </c>
      <c r="BL81" t="s">
        <v>19</v>
      </c>
      <c r="BM81" t="s">
        <v>19</v>
      </c>
      <c r="BN81" t="s">
        <v>19</v>
      </c>
      <c r="BO81" t="s">
        <v>19</v>
      </c>
      <c r="BP81">
        <v>16</v>
      </c>
      <c r="BQ81">
        <v>16</v>
      </c>
      <c r="BR81" t="s">
        <v>19</v>
      </c>
      <c r="BS81">
        <v>50</v>
      </c>
      <c r="BT81">
        <v>46</v>
      </c>
      <c r="BU81">
        <v>4</v>
      </c>
      <c r="BV81">
        <v>68</v>
      </c>
      <c r="BW81">
        <v>54</v>
      </c>
      <c r="BX81">
        <v>14</v>
      </c>
    </row>
    <row r="82" spans="1:76">
      <c r="A82" t="s">
        <v>690</v>
      </c>
      <c r="B82">
        <v>786</v>
      </c>
      <c r="C82">
        <v>739</v>
      </c>
      <c r="D82">
        <v>46</v>
      </c>
      <c r="E82">
        <v>16</v>
      </c>
      <c r="F82">
        <v>16</v>
      </c>
      <c r="G82" t="s">
        <v>19</v>
      </c>
      <c r="H82">
        <v>5</v>
      </c>
      <c r="I82" t="s">
        <v>19</v>
      </c>
      <c r="J82">
        <v>5</v>
      </c>
      <c r="K82">
        <v>0</v>
      </c>
      <c r="L82" t="s">
        <v>19</v>
      </c>
      <c r="M82">
        <v>0</v>
      </c>
      <c r="N82">
        <v>23</v>
      </c>
      <c r="O82">
        <v>23</v>
      </c>
      <c r="P82" t="s">
        <v>19</v>
      </c>
      <c r="Q82">
        <v>5</v>
      </c>
      <c r="R82">
        <v>5</v>
      </c>
      <c r="S82" t="s">
        <v>19</v>
      </c>
      <c r="T82">
        <v>43</v>
      </c>
      <c r="U82">
        <v>41</v>
      </c>
      <c r="V82">
        <v>2</v>
      </c>
      <c r="W82">
        <v>26</v>
      </c>
      <c r="X82">
        <v>25</v>
      </c>
      <c r="Y82">
        <v>1</v>
      </c>
      <c r="Z82">
        <v>508</v>
      </c>
      <c r="AA82">
        <v>486</v>
      </c>
      <c r="AB82">
        <v>22</v>
      </c>
      <c r="AC82">
        <v>366</v>
      </c>
      <c r="AD82">
        <v>363</v>
      </c>
      <c r="AE82">
        <v>3</v>
      </c>
      <c r="AF82">
        <v>13</v>
      </c>
      <c r="AG82">
        <v>13</v>
      </c>
      <c r="AH82" t="s">
        <v>19</v>
      </c>
      <c r="AI82">
        <v>4</v>
      </c>
      <c r="AJ82">
        <v>4</v>
      </c>
      <c r="AK82" t="s">
        <v>19</v>
      </c>
      <c r="AL82" t="s">
        <v>19</v>
      </c>
      <c r="AM82" t="s">
        <v>19</v>
      </c>
      <c r="AN82" t="s">
        <v>19</v>
      </c>
      <c r="AO82">
        <v>10</v>
      </c>
      <c r="AP82">
        <v>10</v>
      </c>
      <c r="AQ82">
        <v>0</v>
      </c>
      <c r="AR82" t="s">
        <v>19</v>
      </c>
      <c r="AS82" t="s">
        <v>19</v>
      </c>
      <c r="AT82" t="s">
        <v>19</v>
      </c>
      <c r="AU82">
        <v>4</v>
      </c>
      <c r="AV82">
        <v>4</v>
      </c>
      <c r="AW82" t="s">
        <v>19</v>
      </c>
      <c r="AX82" t="s">
        <v>19</v>
      </c>
      <c r="AY82" t="s">
        <v>19</v>
      </c>
      <c r="AZ82" t="s">
        <v>19</v>
      </c>
      <c r="BA82">
        <v>4</v>
      </c>
      <c r="BB82">
        <v>4</v>
      </c>
      <c r="BC82">
        <v>0</v>
      </c>
      <c r="BD82">
        <v>3</v>
      </c>
      <c r="BE82">
        <v>3</v>
      </c>
      <c r="BF82" t="s">
        <v>19</v>
      </c>
      <c r="BG82" t="s">
        <v>19</v>
      </c>
      <c r="BH82" t="s">
        <v>19</v>
      </c>
      <c r="BI82" t="s">
        <v>19</v>
      </c>
      <c r="BJ82" t="s">
        <v>19</v>
      </c>
      <c r="BK82" t="s">
        <v>19</v>
      </c>
      <c r="BL82" t="s">
        <v>19</v>
      </c>
      <c r="BM82" t="s">
        <v>19</v>
      </c>
      <c r="BN82" t="s">
        <v>19</v>
      </c>
      <c r="BO82" t="s">
        <v>19</v>
      </c>
      <c r="BP82">
        <v>22</v>
      </c>
      <c r="BQ82">
        <v>22</v>
      </c>
      <c r="BR82">
        <v>1</v>
      </c>
      <c r="BS82">
        <v>37</v>
      </c>
      <c r="BT82">
        <v>35</v>
      </c>
      <c r="BU82">
        <v>2</v>
      </c>
      <c r="BV82">
        <v>80</v>
      </c>
      <c r="BW82">
        <v>66</v>
      </c>
      <c r="BX82">
        <v>14</v>
      </c>
    </row>
    <row r="83" spans="1:76">
      <c r="A83" t="s">
        <v>689</v>
      </c>
      <c r="B83">
        <v>734</v>
      </c>
      <c r="C83">
        <v>691</v>
      </c>
      <c r="D83">
        <v>43</v>
      </c>
      <c r="E83">
        <v>11</v>
      </c>
      <c r="F83">
        <v>11</v>
      </c>
      <c r="G83" t="s">
        <v>19</v>
      </c>
      <c r="H83">
        <v>2</v>
      </c>
      <c r="I83" t="s">
        <v>19</v>
      </c>
      <c r="J83">
        <v>2</v>
      </c>
      <c r="K83">
        <v>0</v>
      </c>
      <c r="L83" t="s">
        <v>19</v>
      </c>
      <c r="M83">
        <v>0</v>
      </c>
      <c r="N83">
        <v>26</v>
      </c>
      <c r="O83">
        <v>26</v>
      </c>
      <c r="P83">
        <v>1</v>
      </c>
      <c r="Q83">
        <v>14</v>
      </c>
      <c r="R83">
        <v>14</v>
      </c>
      <c r="S83" t="s">
        <v>19</v>
      </c>
      <c r="T83">
        <v>30</v>
      </c>
      <c r="U83">
        <v>28</v>
      </c>
      <c r="V83">
        <v>2</v>
      </c>
      <c r="W83">
        <v>29</v>
      </c>
      <c r="X83">
        <v>27</v>
      </c>
      <c r="Y83">
        <v>2</v>
      </c>
      <c r="Z83">
        <v>497</v>
      </c>
      <c r="AA83">
        <v>475</v>
      </c>
      <c r="AB83">
        <v>23</v>
      </c>
      <c r="AC83">
        <v>342</v>
      </c>
      <c r="AD83">
        <v>333</v>
      </c>
      <c r="AE83">
        <v>9</v>
      </c>
      <c r="AF83">
        <v>13</v>
      </c>
      <c r="AG83">
        <v>13</v>
      </c>
      <c r="AH83" t="s">
        <v>19</v>
      </c>
      <c r="AI83">
        <v>9</v>
      </c>
      <c r="AJ83">
        <v>9</v>
      </c>
      <c r="AK83" t="s">
        <v>19</v>
      </c>
      <c r="AL83" t="s">
        <v>19</v>
      </c>
      <c r="AM83" t="s">
        <v>19</v>
      </c>
      <c r="AN83" t="s">
        <v>19</v>
      </c>
      <c r="AO83">
        <v>16</v>
      </c>
      <c r="AP83">
        <v>16</v>
      </c>
      <c r="AQ83">
        <v>0</v>
      </c>
      <c r="AR83">
        <v>3</v>
      </c>
      <c r="AS83">
        <v>2</v>
      </c>
      <c r="AT83">
        <v>0</v>
      </c>
      <c r="AU83">
        <v>2</v>
      </c>
      <c r="AV83">
        <v>2</v>
      </c>
      <c r="AW83" t="s">
        <v>19</v>
      </c>
      <c r="AX83" t="s">
        <v>19</v>
      </c>
      <c r="AY83" t="s">
        <v>19</v>
      </c>
      <c r="AZ83" t="s">
        <v>19</v>
      </c>
      <c r="BA83">
        <v>2</v>
      </c>
      <c r="BB83">
        <v>2</v>
      </c>
      <c r="BC83" t="s">
        <v>19</v>
      </c>
      <c r="BD83">
        <v>2</v>
      </c>
      <c r="BE83">
        <v>2</v>
      </c>
      <c r="BF83" t="s">
        <v>19</v>
      </c>
      <c r="BG83">
        <v>4</v>
      </c>
      <c r="BH83">
        <v>4</v>
      </c>
      <c r="BI83" t="s">
        <v>19</v>
      </c>
      <c r="BJ83">
        <v>3</v>
      </c>
      <c r="BK83">
        <v>3</v>
      </c>
      <c r="BL83" t="s">
        <v>19</v>
      </c>
      <c r="BM83" t="s">
        <v>19</v>
      </c>
      <c r="BN83" t="s">
        <v>19</v>
      </c>
      <c r="BO83" t="s">
        <v>19</v>
      </c>
      <c r="BP83">
        <v>20</v>
      </c>
      <c r="BQ83">
        <v>19</v>
      </c>
      <c r="BR83">
        <v>1</v>
      </c>
      <c r="BS83">
        <v>19</v>
      </c>
      <c r="BT83">
        <v>19</v>
      </c>
      <c r="BU83" t="s">
        <v>19</v>
      </c>
      <c r="BV83">
        <v>61</v>
      </c>
      <c r="BW83">
        <v>48</v>
      </c>
      <c r="BX83">
        <v>12</v>
      </c>
    </row>
    <row r="84" spans="1:76">
      <c r="A84" t="s">
        <v>688</v>
      </c>
      <c r="B84">
        <v>737</v>
      </c>
      <c r="C84">
        <v>681</v>
      </c>
      <c r="D84">
        <v>57</v>
      </c>
      <c r="E84">
        <v>10</v>
      </c>
      <c r="F84">
        <v>10</v>
      </c>
      <c r="G84" t="s">
        <v>19</v>
      </c>
      <c r="H84">
        <v>2</v>
      </c>
      <c r="I84">
        <v>0</v>
      </c>
      <c r="J84">
        <v>1</v>
      </c>
      <c r="K84">
        <v>0</v>
      </c>
      <c r="L84">
        <v>0</v>
      </c>
      <c r="M84" t="s">
        <v>19</v>
      </c>
      <c r="N84">
        <v>17</v>
      </c>
      <c r="O84">
        <v>17</v>
      </c>
      <c r="P84" t="s">
        <v>19</v>
      </c>
      <c r="Q84">
        <v>3</v>
      </c>
      <c r="R84">
        <v>3</v>
      </c>
      <c r="S84" t="s">
        <v>19</v>
      </c>
      <c r="T84">
        <v>17</v>
      </c>
      <c r="U84">
        <v>16</v>
      </c>
      <c r="V84">
        <v>1</v>
      </c>
      <c r="W84">
        <v>39</v>
      </c>
      <c r="X84">
        <v>35</v>
      </c>
      <c r="Y84">
        <v>4</v>
      </c>
      <c r="Z84">
        <v>468</v>
      </c>
      <c r="AA84">
        <v>443</v>
      </c>
      <c r="AB84">
        <v>25</v>
      </c>
      <c r="AC84">
        <v>245</v>
      </c>
      <c r="AD84">
        <v>240</v>
      </c>
      <c r="AE84">
        <v>5</v>
      </c>
      <c r="AF84">
        <v>12</v>
      </c>
      <c r="AG84">
        <v>12</v>
      </c>
      <c r="AH84" t="s">
        <v>19</v>
      </c>
      <c r="AI84">
        <v>6</v>
      </c>
      <c r="AJ84">
        <v>6</v>
      </c>
      <c r="AK84">
        <v>1</v>
      </c>
      <c r="AL84" t="s">
        <v>19</v>
      </c>
      <c r="AM84" t="s">
        <v>19</v>
      </c>
      <c r="AN84" t="s">
        <v>19</v>
      </c>
      <c r="AO84">
        <v>11</v>
      </c>
      <c r="AP84">
        <v>10</v>
      </c>
      <c r="AQ84">
        <v>0</v>
      </c>
      <c r="AR84" t="s">
        <v>19</v>
      </c>
      <c r="AS84" t="s">
        <v>19</v>
      </c>
      <c r="AT84" t="s">
        <v>19</v>
      </c>
      <c r="AU84" t="s">
        <v>19</v>
      </c>
      <c r="AV84" t="s">
        <v>19</v>
      </c>
      <c r="AW84" t="s">
        <v>19</v>
      </c>
      <c r="AX84" t="s">
        <v>19</v>
      </c>
      <c r="AY84" t="s">
        <v>19</v>
      </c>
      <c r="AZ84" t="s">
        <v>19</v>
      </c>
      <c r="BA84">
        <v>1</v>
      </c>
      <c r="BB84">
        <v>1</v>
      </c>
      <c r="BC84" t="s">
        <v>19</v>
      </c>
      <c r="BD84">
        <v>7</v>
      </c>
      <c r="BE84">
        <v>7</v>
      </c>
      <c r="BF84">
        <v>0</v>
      </c>
      <c r="BG84">
        <v>2</v>
      </c>
      <c r="BH84">
        <v>2</v>
      </c>
      <c r="BI84" t="s">
        <v>19</v>
      </c>
      <c r="BJ84">
        <v>0</v>
      </c>
      <c r="BK84" t="s">
        <v>19</v>
      </c>
      <c r="BL84">
        <v>0</v>
      </c>
      <c r="BM84" t="s">
        <v>19</v>
      </c>
      <c r="BN84" t="s">
        <v>19</v>
      </c>
      <c r="BO84" t="s">
        <v>19</v>
      </c>
      <c r="BP84">
        <v>15</v>
      </c>
      <c r="BQ84">
        <v>15</v>
      </c>
      <c r="BR84" t="s">
        <v>19</v>
      </c>
      <c r="BS84">
        <v>49</v>
      </c>
      <c r="BT84">
        <v>45</v>
      </c>
      <c r="BU84">
        <v>4</v>
      </c>
      <c r="BV84">
        <v>91</v>
      </c>
      <c r="BW84">
        <v>70</v>
      </c>
      <c r="BX84">
        <v>21</v>
      </c>
    </row>
    <row r="85" spans="1:76">
      <c r="A85" t="s">
        <v>687</v>
      </c>
      <c r="B85">
        <v>843</v>
      </c>
      <c r="C85">
        <v>728</v>
      </c>
      <c r="D85">
        <v>115</v>
      </c>
      <c r="E85">
        <v>16</v>
      </c>
      <c r="F85">
        <v>16</v>
      </c>
      <c r="G85" t="s">
        <v>19</v>
      </c>
      <c r="H85">
        <v>4</v>
      </c>
      <c r="I85" t="s">
        <v>19</v>
      </c>
      <c r="J85">
        <v>4</v>
      </c>
      <c r="K85">
        <v>0</v>
      </c>
      <c r="L85" t="s">
        <v>19</v>
      </c>
      <c r="M85">
        <v>0</v>
      </c>
      <c r="N85">
        <v>26</v>
      </c>
      <c r="O85">
        <v>26</v>
      </c>
      <c r="P85" t="s">
        <v>19</v>
      </c>
      <c r="Q85">
        <v>5</v>
      </c>
      <c r="R85">
        <v>5</v>
      </c>
      <c r="S85" t="s">
        <v>19</v>
      </c>
      <c r="T85">
        <v>34</v>
      </c>
      <c r="U85">
        <v>25</v>
      </c>
      <c r="V85">
        <v>9</v>
      </c>
      <c r="W85">
        <v>47</v>
      </c>
      <c r="X85">
        <v>41</v>
      </c>
      <c r="Y85">
        <v>6</v>
      </c>
      <c r="Z85">
        <v>561</v>
      </c>
      <c r="AA85">
        <v>499</v>
      </c>
      <c r="AB85">
        <v>62</v>
      </c>
      <c r="AC85">
        <v>315</v>
      </c>
      <c r="AD85">
        <v>298</v>
      </c>
      <c r="AE85">
        <v>18</v>
      </c>
      <c r="AF85">
        <v>16</v>
      </c>
      <c r="AG85">
        <v>16</v>
      </c>
      <c r="AH85" t="s">
        <v>19</v>
      </c>
      <c r="AI85">
        <v>9</v>
      </c>
      <c r="AJ85">
        <v>9</v>
      </c>
      <c r="AK85">
        <v>1</v>
      </c>
      <c r="AL85" t="s">
        <v>19</v>
      </c>
      <c r="AM85" t="s">
        <v>19</v>
      </c>
      <c r="AN85" t="s">
        <v>19</v>
      </c>
      <c r="AO85">
        <v>10</v>
      </c>
      <c r="AP85">
        <v>7</v>
      </c>
      <c r="AQ85">
        <v>3</v>
      </c>
      <c r="AR85">
        <v>1</v>
      </c>
      <c r="AS85" t="s">
        <v>19</v>
      </c>
      <c r="AT85">
        <v>1</v>
      </c>
      <c r="AU85">
        <v>0</v>
      </c>
      <c r="AV85" t="s">
        <v>19</v>
      </c>
      <c r="AW85">
        <v>0</v>
      </c>
      <c r="AX85" t="s">
        <v>19</v>
      </c>
      <c r="AY85" t="s">
        <v>19</v>
      </c>
      <c r="AZ85" t="s">
        <v>19</v>
      </c>
      <c r="BA85">
        <v>4</v>
      </c>
      <c r="BB85">
        <v>4</v>
      </c>
      <c r="BC85">
        <v>0</v>
      </c>
      <c r="BD85">
        <v>4</v>
      </c>
      <c r="BE85">
        <v>2</v>
      </c>
      <c r="BF85">
        <v>2</v>
      </c>
      <c r="BG85">
        <v>1</v>
      </c>
      <c r="BH85" t="s">
        <v>19</v>
      </c>
      <c r="BI85">
        <v>1</v>
      </c>
      <c r="BJ85" t="s">
        <v>19</v>
      </c>
      <c r="BK85" t="s">
        <v>19</v>
      </c>
      <c r="BL85" t="s">
        <v>19</v>
      </c>
      <c r="BM85" t="s">
        <v>19</v>
      </c>
      <c r="BN85" t="s">
        <v>19</v>
      </c>
      <c r="BO85" t="s">
        <v>19</v>
      </c>
      <c r="BP85">
        <v>26</v>
      </c>
      <c r="BQ85">
        <v>26</v>
      </c>
      <c r="BR85">
        <v>0</v>
      </c>
      <c r="BS85">
        <v>53</v>
      </c>
      <c r="BT85">
        <v>39</v>
      </c>
      <c r="BU85">
        <v>15</v>
      </c>
      <c r="BV85">
        <v>41</v>
      </c>
      <c r="BW85">
        <v>26</v>
      </c>
      <c r="BX85">
        <v>16</v>
      </c>
    </row>
    <row r="86" spans="1:76">
      <c r="A86" t="s">
        <v>686</v>
      </c>
      <c r="B86">
        <v>859</v>
      </c>
      <c r="C86">
        <v>726</v>
      </c>
      <c r="D86">
        <v>133</v>
      </c>
      <c r="E86">
        <v>15</v>
      </c>
      <c r="F86">
        <v>15</v>
      </c>
      <c r="G86" t="s">
        <v>19</v>
      </c>
      <c r="H86">
        <v>4</v>
      </c>
      <c r="I86">
        <v>1</v>
      </c>
      <c r="J86">
        <v>3</v>
      </c>
      <c r="K86">
        <v>0</v>
      </c>
      <c r="L86" t="s">
        <v>19</v>
      </c>
      <c r="M86">
        <v>0</v>
      </c>
      <c r="N86">
        <v>21</v>
      </c>
      <c r="O86">
        <v>21</v>
      </c>
      <c r="P86" t="s">
        <v>19</v>
      </c>
      <c r="Q86">
        <v>6</v>
      </c>
      <c r="R86">
        <v>6</v>
      </c>
      <c r="S86" t="s">
        <v>19</v>
      </c>
      <c r="T86">
        <v>46</v>
      </c>
      <c r="U86">
        <v>38</v>
      </c>
      <c r="V86">
        <v>8</v>
      </c>
      <c r="W86">
        <v>34</v>
      </c>
      <c r="X86">
        <v>29</v>
      </c>
      <c r="Y86">
        <v>5</v>
      </c>
      <c r="Z86">
        <v>595</v>
      </c>
      <c r="AA86">
        <v>509</v>
      </c>
      <c r="AB86">
        <v>86</v>
      </c>
      <c r="AC86">
        <v>413</v>
      </c>
      <c r="AD86">
        <v>388</v>
      </c>
      <c r="AE86">
        <v>25</v>
      </c>
      <c r="AF86">
        <v>14</v>
      </c>
      <c r="AG86">
        <v>14</v>
      </c>
      <c r="AH86" t="s">
        <v>19</v>
      </c>
      <c r="AI86">
        <v>3</v>
      </c>
      <c r="AJ86">
        <v>3</v>
      </c>
      <c r="AK86" t="s">
        <v>19</v>
      </c>
      <c r="AL86" t="s">
        <v>19</v>
      </c>
      <c r="AM86" t="s">
        <v>19</v>
      </c>
      <c r="AN86" t="s">
        <v>19</v>
      </c>
      <c r="AO86">
        <v>15</v>
      </c>
      <c r="AP86">
        <v>15</v>
      </c>
      <c r="AQ86">
        <v>0</v>
      </c>
      <c r="AR86" t="s">
        <v>19</v>
      </c>
      <c r="AS86" t="s">
        <v>19</v>
      </c>
      <c r="AT86" t="s">
        <v>19</v>
      </c>
      <c r="AU86">
        <v>2</v>
      </c>
      <c r="AV86">
        <v>2</v>
      </c>
      <c r="AW86" t="s">
        <v>19</v>
      </c>
      <c r="AX86" t="s">
        <v>19</v>
      </c>
      <c r="AY86" t="s">
        <v>19</v>
      </c>
      <c r="AZ86" t="s">
        <v>19</v>
      </c>
      <c r="BA86">
        <v>4</v>
      </c>
      <c r="BB86">
        <v>3</v>
      </c>
      <c r="BC86">
        <v>0</v>
      </c>
      <c r="BD86">
        <v>9</v>
      </c>
      <c r="BE86">
        <v>9</v>
      </c>
      <c r="BF86" t="s">
        <v>19</v>
      </c>
      <c r="BG86" t="s">
        <v>19</v>
      </c>
      <c r="BH86" t="s">
        <v>19</v>
      </c>
      <c r="BI86" t="s">
        <v>19</v>
      </c>
      <c r="BJ86" t="s">
        <v>19</v>
      </c>
      <c r="BK86" t="s">
        <v>19</v>
      </c>
      <c r="BL86" t="s">
        <v>19</v>
      </c>
      <c r="BM86">
        <v>1</v>
      </c>
      <c r="BN86">
        <v>1</v>
      </c>
      <c r="BO86" t="s">
        <v>19</v>
      </c>
      <c r="BP86">
        <v>20</v>
      </c>
      <c r="BQ86">
        <v>20</v>
      </c>
      <c r="BR86" t="s">
        <v>19</v>
      </c>
      <c r="BS86">
        <v>40</v>
      </c>
      <c r="BT86">
        <v>30</v>
      </c>
      <c r="BU86">
        <v>10</v>
      </c>
      <c r="BV86">
        <v>52</v>
      </c>
      <c r="BW86">
        <v>31</v>
      </c>
      <c r="BX86">
        <v>21</v>
      </c>
    </row>
    <row r="87" spans="1:76">
      <c r="A87" t="s">
        <v>685</v>
      </c>
      <c r="B87">
        <v>772</v>
      </c>
      <c r="C87">
        <v>658</v>
      </c>
      <c r="D87">
        <v>114</v>
      </c>
      <c r="E87">
        <v>15</v>
      </c>
      <c r="F87">
        <v>15</v>
      </c>
      <c r="G87" t="s">
        <v>19</v>
      </c>
      <c r="H87">
        <v>4</v>
      </c>
      <c r="I87">
        <v>0</v>
      </c>
      <c r="J87">
        <v>4</v>
      </c>
      <c r="K87">
        <v>0</v>
      </c>
      <c r="L87" t="s">
        <v>19</v>
      </c>
      <c r="M87">
        <v>0</v>
      </c>
      <c r="N87">
        <v>23</v>
      </c>
      <c r="O87">
        <v>23</v>
      </c>
      <c r="P87" t="s">
        <v>19</v>
      </c>
      <c r="Q87">
        <v>5</v>
      </c>
      <c r="R87">
        <v>5</v>
      </c>
      <c r="S87" t="s">
        <v>19</v>
      </c>
      <c r="T87">
        <v>35</v>
      </c>
      <c r="U87">
        <v>25</v>
      </c>
      <c r="V87">
        <v>10</v>
      </c>
      <c r="W87">
        <v>43</v>
      </c>
      <c r="X87">
        <v>36</v>
      </c>
      <c r="Y87">
        <v>7</v>
      </c>
      <c r="Z87">
        <v>493</v>
      </c>
      <c r="AA87">
        <v>430</v>
      </c>
      <c r="AB87">
        <v>64</v>
      </c>
      <c r="AC87">
        <v>313</v>
      </c>
      <c r="AD87">
        <v>289</v>
      </c>
      <c r="AE87">
        <v>24</v>
      </c>
      <c r="AF87">
        <v>20</v>
      </c>
      <c r="AG87">
        <v>20</v>
      </c>
      <c r="AH87">
        <v>0</v>
      </c>
      <c r="AI87">
        <v>2</v>
      </c>
      <c r="AJ87">
        <v>2</v>
      </c>
      <c r="AK87">
        <v>1</v>
      </c>
      <c r="AL87">
        <v>1</v>
      </c>
      <c r="AM87" t="s">
        <v>19</v>
      </c>
      <c r="AN87">
        <v>1</v>
      </c>
      <c r="AO87">
        <v>15</v>
      </c>
      <c r="AP87">
        <v>13</v>
      </c>
      <c r="AQ87">
        <v>2</v>
      </c>
      <c r="AR87">
        <v>2</v>
      </c>
      <c r="AS87">
        <v>2</v>
      </c>
      <c r="AT87" t="s">
        <v>19</v>
      </c>
      <c r="AU87">
        <v>1</v>
      </c>
      <c r="AV87">
        <v>1</v>
      </c>
      <c r="AW87" t="s">
        <v>19</v>
      </c>
      <c r="AX87" t="s">
        <v>19</v>
      </c>
      <c r="AY87" t="s">
        <v>19</v>
      </c>
      <c r="AZ87" t="s">
        <v>19</v>
      </c>
      <c r="BA87">
        <v>3</v>
      </c>
      <c r="BB87">
        <v>2</v>
      </c>
      <c r="BC87">
        <v>1</v>
      </c>
      <c r="BD87">
        <v>8</v>
      </c>
      <c r="BE87">
        <v>7</v>
      </c>
      <c r="BF87">
        <v>0</v>
      </c>
      <c r="BG87">
        <v>1</v>
      </c>
      <c r="BH87">
        <v>1</v>
      </c>
      <c r="BI87" t="s">
        <v>19</v>
      </c>
      <c r="BJ87">
        <v>1</v>
      </c>
      <c r="BK87" t="s">
        <v>19</v>
      </c>
      <c r="BL87">
        <v>1</v>
      </c>
      <c r="BM87">
        <v>1</v>
      </c>
      <c r="BN87">
        <v>1</v>
      </c>
      <c r="BO87" t="s">
        <v>19</v>
      </c>
      <c r="BP87">
        <v>20</v>
      </c>
      <c r="BQ87">
        <v>20</v>
      </c>
      <c r="BR87" t="s">
        <v>19</v>
      </c>
      <c r="BS87">
        <v>46</v>
      </c>
      <c r="BT87">
        <v>34</v>
      </c>
      <c r="BU87">
        <v>12</v>
      </c>
      <c r="BV87">
        <v>53</v>
      </c>
      <c r="BW87">
        <v>40</v>
      </c>
      <c r="BX87">
        <v>14</v>
      </c>
    </row>
    <row r="88" spans="1:76">
      <c r="A88" t="s">
        <v>684</v>
      </c>
      <c r="B88">
        <v>629</v>
      </c>
      <c r="C88">
        <v>524</v>
      </c>
      <c r="D88">
        <v>106</v>
      </c>
      <c r="E88">
        <v>10</v>
      </c>
      <c r="F88">
        <v>10</v>
      </c>
      <c r="G88" t="s">
        <v>19</v>
      </c>
      <c r="H88">
        <v>3</v>
      </c>
      <c r="I88" t="s">
        <v>19</v>
      </c>
      <c r="J88">
        <v>3</v>
      </c>
      <c r="K88">
        <v>0</v>
      </c>
      <c r="L88" t="s">
        <v>19</v>
      </c>
      <c r="M88">
        <v>0</v>
      </c>
      <c r="N88">
        <v>19</v>
      </c>
      <c r="O88">
        <v>19</v>
      </c>
      <c r="P88" t="s">
        <v>19</v>
      </c>
      <c r="Q88">
        <v>1</v>
      </c>
      <c r="R88">
        <v>1</v>
      </c>
      <c r="S88" t="s">
        <v>19</v>
      </c>
      <c r="T88">
        <v>32</v>
      </c>
      <c r="U88">
        <v>24</v>
      </c>
      <c r="V88">
        <v>7</v>
      </c>
      <c r="W88">
        <v>25</v>
      </c>
      <c r="X88">
        <v>20</v>
      </c>
      <c r="Y88">
        <v>5</v>
      </c>
      <c r="Z88">
        <v>452</v>
      </c>
      <c r="AA88">
        <v>383</v>
      </c>
      <c r="AB88">
        <v>69</v>
      </c>
      <c r="AC88">
        <v>218</v>
      </c>
      <c r="AD88">
        <v>194</v>
      </c>
      <c r="AE88">
        <v>23</v>
      </c>
      <c r="AF88">
        <v>14</v>
      </c>
      <c r="AG88">
        <v>13</v>
      </c>
      <c r="AH88">
        <v>0</v>
      </c>
      <c r="AI88" t="s">
        <v>19</v>
      </c>
      <c r="AJ88" t="s">
        <v>19</v>
      </c>
      <c r="AK88" t="s">
        <v>19</v>
      </c>
      <c r="AL88" t="s">
        <v>19</v>
      </c>
      <c r="AM88" t="s">
        <v>19</v>
      </c>
      <c r="AN88" t="s">
        <v>19</v>
      </c>
      <c r="AO88">
        <v>15</v>
      </c>
      <c r="AP88">
        <v>13</v>
      </c>
      <c r="AQ88">
        <v>3</v>
      </c>
      <c r="AR88">
        <v>1</v>
      </c>
      <c r="AS88">
        <v>1</v>
      </c>
      <c r="AT88" t="s">
        <v>19</v>
      </c>
      <c r="AU88">
        <v>0</v>
      </c>
      <c r="AV88" t="s">
        <v>19</v>
      </c>
      <c r="AW88">
        <v>0</v>
      </c>
      <c r="AX88" t="s">
        <v>19</v>
      </c>
      <c r="AY88" t="s">
        <v>19</v>
      </c>
      <c r="AZ88" t="s">
        <v>19</v>
      </c>
      <c r="BA88">
        <v>9</v>
      </c>
      <c r="BB88">
        <v>7</v>
      </c>
      <c r="BC88">
        <v>2</v>
      </c>
      <c r="BD88">
        <v>4</v>
      </c>
      <c r="BE88">
        <v>3</v>
      </c>
      <c r="BF88">
        <v>1</v>
      </c>
      <c r="BG88" t="s">
        <v>19</v>
      </c>
      <c r="BH88" t="s">
        <v>19</v>
      </c>
      <c r="BI88" t="s">
        <v>19</v>
      </c>
      <c r="BJ88">
        <v>1</v>
      </c>
      <c r="BK88">
        <v>1</v>
      </c>
      <c r="BL88">
        <v>0</v>
      </c>
      <c r="BM88" t="s">
        <v>19</v>
      </c>
      <c r="BN88" t="s">
        <v>19</v>
      </c>
      <c r="BO88" t="s">
        <v>19</v>
      </c>
      <c r="BP88">
        <v>15</v>
      </c>
      <c r="BQ88">
        <v>15</v>
      </c>
      <c r="BR88" t="s">
        <v>19</v>
      </c>
      <c r="BS88">
        <v>8</v>
      </c>
      <c r="BT88">
        <v>5</v>
      </c>
      <c r="BU88">
        <v>3</v>
      </c>
      <c r="BV88">
        <v>38</v>
      </c>
      <c r="BW88">
        <v>22</v>
      </c>
      <c r="BX88">
        <v>16</v>
      </c>
    </row>
    <row r="89" spans="1:76">
      <c r="A89" t="s">
        <v>683</v>
      </c>
      <c r="B89">
        <v>553</v>
      </c>
      <c r="C89">
        <v>417</v>
      </c>
      <c r="D89">
        <v>136</v>
      </c>
      <c r="E89">
        <v>9</v>
      </c>
      <c r="F89">
        <v>9</v>
      </c>
      <c r="G89" t="s">
        <v>19</v>
      </c>
      <c r="H89">
        <v>1</v>
      </c>
      <c r="I89" t="s">
        <v>19</v>
      </c>
      <c r="J89">
        <v>1</v>
      </c>
      <c r="K89">
        <v>0</v>
      </c>
      <c r="L89" t="s">
        <v>19</v>
      </c>
      <c r="M89">
        <v>0</v>
      </c>
      <c r="N89">
        <v>15</v>
      </c>
      <c r="O89">
        <v>15</v>
      </c>
      <c r="P89">
        <v>0</v>
      </c>
      <c r="Q89">
        <v>2</v>
      </c>
      <c r="R89">
        <v>2</v>
      </c>
      <c r="S89" t="s">
        <v>19</v>
      </c>
      <c r="T89">
        <v>19</v>
      </c>
      <c r="U89">
        <v>12</v>
      </c>
      <c r="V89">
        <v>7</v>
      </c>
      <c r="W89">
        <v>25</v>
      </c>
      <c r="X89">
        <v>13</v>
      </c>
      <c r="Y89">
        <v>11</v>
      </c>
      <c r="Z89">
        <v>390</v>
      </c>
      <c r="AA89">
        <v>303</v>
      </c>
      <c r="AB89">
        <v>87</v>
      </c>
      <c r="AC89">
        <v>151</v>
      </c>
      <c r="AD89">
        <v>131</v>
      </c>
      <c r="AE89">
        <v>20</v>
      </c>
      <c r="AF89">
        <v>13</v>
      </c>
      <c r="AG89">
        <v>12</v>
      </c>
      <c r="AH89">
        <v>1</v>
      </c>
      <c r="AI89" t="s">
        <v>19</v>
      </c>
      <c r="AJ89" t="s">
        <v>19</v>
      </c>
      <c r="AK89" t="s">
        <v>19</v>
      </c>
      <c r="AL89">
        <v>0</v>
      </c>
      <c r="AM89" t="s">
        <v>19</v>
      </c>
      <c r="AN89">
        <v>0</v>
      </c>
      <c r="AO89">
        <v>6</v>
      </c>
      <c r="AP89">
        <v>5</v>
      </c>
      <c r="AQ89">
        <v>0</v>
      </c>
      <c r="AR89">
        <v>1</v>
      </c>
      <c r="AS89">
        <v>1</v>
      </c>
      <c r="AT89" t="s">
        <v>19</v>
      </c>
      <c r="AU89">
        <v>2</v>
      </c>
      <c r="AV89">
        <v>2</v>
      </c>
      <c r="AW89" t="s">
        <v>19</v>
      </c>
      <c r="AX89" t="s">
        <v>19</v>
      </c>
      <c r="AY89" t="s">
        <v>19</v>
      </c>
      <c r="AZ89" t="s">
        <v>19</v>
      </c>
      <c r="BA89">
        <v>0</v>
      </c>
      <c r="BB89">
        <v>0</v>
      </c>
      <c r="BC89">
        <v>0</v>
      </c>
      <c r="BD89">
        <v>1</v>
      </c>
      <c r="BE89">
        <v>1</v>
      </c>
      <c r="BF89">
        <v>0</v>
      </c>
      <c r="BG89">
        <v>1</v>
      </c>
      <c r="BH89">
        <v>1</v>
      </c>
      <c r="BI89" t="s">
        <v>19</v>
      </c>
      <c r="BJ89" t="s">
        <v>19</v>
      </c>
      <c r="BK89" t="s">
        <v>19</v>
      </c>
      <c r="BL89" t="s">
        <v>19</v>
      </c>
      <c r="BM89" t="s">
        <v>19</v>
      </c>
      <c r="BN89" t="s">
        <v>19</v>
      </c>
      <c r="BO89" t="s">
        <v>19</v>
      </c>
      <c r="BP89">
        <v>15</v>
      </c>
      <c r="BQ89">
        <v>15</v>
      </c>
      <c r="BR89" t="s">
        <v>19</v>
      </c>
      <c r="BS89">
        <v>20</v>
      </c>
      <c r="BT89">
        <v>7</v>
      </c>
      <c r="BU89">
        <v>13</v>
      </c>
      <c r="BV89">
        <v>40</v>
      </c>
      <c r="BW89">
        <v>25</v>
      </c>
      <c r="BX89">
        <v>15</v>
      </c>
    </row>
    <row r="90" spans="1:76">
      <c r="A90" t="s">
        <v>682</v>
      </c>
      <c r="B90">
        <v>992</v>
      </c>
      <c r="C90">
        <v>782</v>
      </c>
      <c r="D90">
        <v>210</v>
      </c>
      <c r="E90">
        <v>18</v>
      </c>
      <c r="F90">
        <v>18</v>
      </c>
      <c r="G90" t="s">
        <v>19</v>
      </c>
      <c r="H90">
        <v>3</v>
      </c>
      <c r="I90" t="s">
        <v>19</v>
      </c>
      <c r="J90">
        <v>3</v>
      </c>
      <c r="K90">
        <v>0</v>
      </c>
      <c r="L90" t="s">
        <v>19</v>
      </c>
      <c r="M90">
        <v>0</v>
      </c>
      <c r="N90">
        <v>32</v>
      </c>
      <c r="O90">
        <v>31</v>
      </c>
      <c r="P90">
        <v>1</v>
      </c>
      <c r="Q90">
        <v>10</v>
      </c>
      <c r="R90">
        <v>10</v>
      </c>
      <c r="S90" t="s">
        <v>19</v>
      </c>
      <c r="T90">
        <v>75</v>
      </c>
      <c r="U90">
        <v>49</v>
      </c>
      <c r="V90">
        <v>26</v>
      </c>
      <c r="W90">
        <v>27</v>
      </c>
      <c r="X90">
        <v>20</v>
      </c>
      <c r="Y90">
        <v>7</v>
      </c>
      <c r="Z90">
        <v>682</v>
      </c>
      <c r="AA90">
        <v>547</v>
      </c>
      <c r="AB90">
        <v>135</v>
      </c>
      <c r="AC90">
        <v>365</v>
      </c>
      <c r="AD90">
        <v>323</v>
      </c>
      <c r="AE90">
        <v>42</v>
      </c>
      <c r="AF90">
        <v>20</v>
      </c>
      <c r="AG90">
        <v>20</v>
      </c>
      <c r="AH90" t="s">
        <v>19</v>
      </c>
      <c r="AI90">
        <v>1</v>
      </c>
      <c r="AJ90">
        <v>1</v>
      </c>
      <c r="AK90" t="s">
        <v>19</v>
      </c>
      <c r="AL90" t="s">
        <v>19</v>
      </c>
      <c r="AM90" t="s">
        <v>19</v>
      </c>
      <c r="AN90" t="s">
        <v>19</v>
      </c>
      <c r="AO90">
        <v>16</v>
      </c>
      <c r="AP90">
        <v>15</v>
      </c>
      <c r="AQ90">
        <v>2</v>
      </c>
      <c r="AR90">
        <v>5</v>
      </c>
      <c r="AS90">
        <v>4</v>
      </c>
      <c r="AT90">
        <v>1</v>
      </c>
      <c r="AU90">
        <v>1</v>
      </c>
      <c r="AV90">
        <v>1</v>
      </c>
      <c r="AW90">
        <v>0</v>
      </c>
      <c r="AX90">
        <v>0</v>
      </c>
      <c r="AY90" t="s">
        <v>19</v>
      </c>
      <c r="AZ90">
        <v>0</v>
      </c>
      <c r="BA90">
        <v>4</v>
      </c>
      <c r="BB90">
        <v>4</v>
      </c>
      <c r="BC90">
        <v>1</v>
      </c>
      <c r="BD90">
        <v>1</v>
      </c>
      <c r="BE90">
        <v>1</v>
      </c>
      <c r="BF90">
        <v>0</v>
      </c>
      <c r="BG90">
        <v>2</v>
      </c>
      <c r="BH90">
        <v>2</v>
      </c>
      <c r="BI90" t="s">
        <v>19</v>
      </c>
      <c r="BJ90">
        <v>4</v>
      </c>
      <c r="BK90">
        <v>4</v>
      </c>
      <c r="BL90" t="s">
        <v>19</v>
      </c>
      <c r="BM90" t="s">
        <v>19</v>
      </c>
      <c r="BN90" t="s">
        <v>19</v>
      </c>
      <c r="BO90" t="s">
        <v>19</v>
      </c>
      <c r="BP90">
        <v>29</v>
      </c>
      <c r="BQ90">
        <v>25</v>
      </c>
      <c r="BR90">
        <v>4</v>
      </c>
      <c r="BS90">
        <v>30</v>
      </c>
      <c r="BT90">
        <v>18</v>
      </c>
      <c r="BU90">
        <v>12</v>
      </c>
      <c r="BV90">
        <v>59</v>
      </c>
      <c r="BW90">
        <v>38</v>
      </c>
      <c r="BX90">
        <v>21</v>
      </c>
    </row>
    <row r="91" spans="1:76">
      <c r="A91" t="s">
        <v>681</v>
      </c>
      <c r="B91">
        <v>762</v>
      </c>
      <c r="C91">
        <v>607</v>
      </c>
      <c r="D91">
        <v>155</v>
      </c>
      <c r="E91">
        <v>10</v>
      </c>
      <c r="F91">
        <v>10</v>
      </c>
      <c r="G91" t="s">
        <v>19</v>
      </c>
      <c r="H91">
        <v>2</v>
      </c>
      <c r="I91" t="s">
        <v>19</v>
      </c>
      <c r="J91">
        <v>2</v>
      </c>
      <c r="K91">
        <v>1</v>
      </c>
      <c r="L91" t="s">
        <v>19</v>
      </c>
      <c r="M91">
        <v>1</v>
      </c>
      <c r="N91">
        <v>19</v>
      </c>
      <c r="O91">
        <v>19</v>
      </c>
      <c r="P91" t="s">
        <v>19</v>
      </c>
      <c r="Q91">
        <v>5</v>
      </c>
      <c r="R91">
        <v>5</v>
      </c>
      <c r="S91" t="s">
        <v>19</v>
      </c>
      <c r="T91">
        <v>41</v>
      </c>
      <c r="U91">
        <v>28</v>
      </c>
      <c r="V91">
        <v>13</v>
      </c>
      <c r="W91">
        <v>30</v>
      </c>
      <c r="X91">
        <v>18</v>
      </c>
      <c r="Y91">
        <v>13</v>
      </c>
      <c r="Z91">
        <v>536</v>
      </c>
      <c r="AA91">
        <v>455</v>
      </c>
      <c r="AB91">
        <v>80</v>
      </c>
      <c r="AC91">
        <v>262</v>
      </c>
      <c r="AD91">
        <v>237</v>
      </c>
      <c r="AE91">
        <v>25</v>
      </c>
      <c r="AF91">
        <v>14</v>
      </c>
      <c r="AG91">
        <v>14</v>
      </c>
      <c r="AH91" t="s">
        <v>19</v>
      </c>
      <c r="AI91">
        <v>4</v>
      </c>
      <c r="AJ91">
        <v>4</v>
      </c>
      <c r="AK91" t="s">
        <v>19</v>
      </c>
      <c r="AL91" t="s">
        <v>19</v>
      </c>
      <c r="AM91" t="s">
        <v>19</v>
      </c>
      <c r="AN91" t="s">
        <v>19</v>
      </c>
      <c r="AO91">
        <v>8</v>
      </c>
      <c r="AP91">
        <v>5</v>
      </c>
      <c r="AQ91">
        <v>3</v>
      </c>
      <c r="AR91">
        <v>3</v>
      </c>
      <c r="AS91">
        <v>2</v>
      </c>
      <c r="AT91">
        <v>1</v>
      </c>
      <c r="AU91">
        <v>1</v>
      </c>
      <c r="AV91" t="s">
        <v>19</v>
      </c>
      <c r="AW91">
        <v>1</v>
      </c>
      <c r="AX91" t="s">
        <v>19</v>
      </c>
      <c r="AY91" t="s">
        <v>19</v>
      </c>
      <c r="AZ91" t="s">
        <v>19</v>
      </c>
      <c r="BA91">
        <v>0</v>
      </c>
      <c r="BB91">
        <v>0</v>
      </c>
      <c r="BC91">
        <v>0</v>
      </c>
      <c r="BD91">
        <v>3</v>
      </c>
      <c r="BE91">
        <v>2</v>
      </c>
      <c r="BF91">
        <v>1</v>
      </c>
      <c r="BG91">
        <v>0</v>
      </c>
      <c r="BH91" t="s">
        <v>19</v>
      </c>
      <c r="BI91">
        <v>0</v>
      </c>
      <c r="BJ91">
        <v>1</v>
      </c>
      <c r="BK91">
        <v>1</v>
      </c>
      <c r="BL91" t="s">
        <v>19</v>
      </c>
      <c r="BM91">
        <v>2</v>
      </c>
      <c r="BN91" t="s">
        <v>19</v>
      </c>
      <c r="BO91">
        <v>2</v>
      </c>
      <c r="BP91">
        <v>16</v>
      </c>
      <c r="BQ91">
        <v>16</v>
      </c>
      <c r="BR91" t="s">
        <v>19</v>
      </c>
      <c r="BS91">
        <v>13</v>
      </c>
      <c r="BT91">
        <v>8</v>
      </c>
      <c r="BU91">
        <v>5</v>
      </c>
      <c r="BV91">
        <v>66</v>
      </c>
      <c r="BW91">
        <v>29</v>
      </c>
      <c r="BX91">
        <v>37</v>
      </c>
    </row>
    <row r="92" spans="1:76">
      <c r="A92" t="s">
        <v>680</v>
      </c>
      <c r="B92">
        <v>1380</v>
      </c>
      <c r="C92">
        <v>1025</v>
      </c>
      <c r="D92">
        <v>355</v>
      </c>
      <c r="E92">
        <v>22</v>
      </c>
      <c r="F92">
        <v>22</v>
      </c>
      <c r="G92" t="s">
        <v>19</v>
      </c>
      <c r="H92">
        <v>9</v>
      </c>
      <c r="I92">
        <v>2</v>
      </c>
      <c r="J92">
        <v>7</v>
      </c>
      <c r="K92">
        <v>1</v>
      </c>
      <c r="L92" t="s">
        <v>19</v>
      </c>
      <c r="M92">
        <v>1</v>
      </c>
      <c r="N92">
        <v>47</v>
      </c>
      <c r="O92">
        <v>45</v>
      </c>
      <c r="P92">
        <v>2</v>
      </c>
      <c r="Q92">
        <v>11</v>
      </c>
      <c r="R92">
        <v>11</v>
      </c>
      <c r="S92" t="s">
        <v>19</v>
      </c>
      <c r="T92">
        <v>67</v>
      </c>
      <c r="U92">
        <v>42</v>
      </c>
      <c r="V92">
        <v>24</v>
      </c>
      <c r="W92">
        <v>44</v>
      </c>
      <c r="X92">
        <v>32</v>
      </c>
      <c r="Y92">
        <v>12</v>
      </c>
      <c r="Z92">
        <v>871</v>
      </c>
      <c r="AA92">
        <v>686</v>
      </c>
      <c r="AB92">
        <v>185</v>
      </c>
      <c r="AC92">
        <v>500</v>
      </c>
      <c r="AD92">
        <v>449</v>
      </c>
      <c r="AE92">
        <v>51</v>
      </c>
      <c r="AF92">
        <v>26</v>
      </c>
      <c r="AG92">
        <v>20</v>
      </c>
      <c r="AH92">
        <v>6</v>
      </c>
      <c r="AI92">
        <v>5</v>
      </c>
      <c r="AJ92">
        <v>5</v>
      </c>
      <c r="AK92">
        <v>1</v>
      </c>
      <c r="AL92">
        <v>2</v>
      </c>
      <c r="AM92" t="s">
        <v>19</v>
      </c>
      <c r="AN92">
        <v>2</v>
      </c>
      <c r="AO92">
        <v>28</v>
      </c>
      <c r="AP92">
        <v>24</v>
      </c>
      <c r="AQ92">
        <v>5</v>
      </c>
      <c r="AR92">
        <v>2</v>
      </c>
      <c r="AS92" t="s">
        <v>19</v>
      </c>
      <c r="AT92">
        <v>2</v>
      </c>
      <c r="AU92">
        <v>2</v>
      </c>
      <c r="AV92">
        <v>1</v>
      </c>
      <c r="AW92">
        <v>1</v>
      </c>
      <c r="AX92">
        <v>0</v>
      </c>
      <c r="AY92" t="s">
        <v>19</v>
      </c>
      <c r="AZ92">
        <v>0</v>
      </c>
      <c r="BA92">
        <v>3</v>
      </c>
      <c r="BB92">
        <v>1</v>
      </c>
      <c r="BC92">
        <v>2</v>
      </c>
      <c r="BD92">
        <v>2</v>
      </c>
      <c r="BE92">
        <v>2</v>
      </c>
      <c r="BF92">
        <v>0</v>
      </c>
      <c r="BG92">
        <v>1</v>
      </c>
      <c r="BH92">
        <v>1</v>
      </c>
      <c r="BI92" t="s">
        <v>19</v>
      </c>
      <c r="BJ92">
        <v>19</v>
      </c>
      <c r="BK92">
        <v>19</v>
      </c>
      <c r="BL92">
        <v>1</v>
      </c>
      <c r="BM92" t="s">
        <v>19</v>
      </c>
      <c r="BN92" t="s">
        <v>19</v>
      </c>
      <c r="BO92" t="s">
        <v>19</v>
      </c>
      <c r="BP92">
        <v>28</v>
      </c>
      <c r="BQ92">
        <v>27</v>
      </c>
      <c r="BR92">
        <v>2</v>
      </c>
      <c r="BS92">
        <v>71</v>
      </c>
      <c r="BT92">
        <v>39</v>
      </c>
      <c r="BU92">
        <v>32</v>
      </c>
      <c r="BV92">
        <v>159</v>
      </c>
      <c r="BW92">
        <v>81</v>
      </c>
      <c r="BX92">
        <v>78</v>
      </c>
    </row>
    <row r="93" spans="1:76">
      <c r="A93" t="s">
        <v>679</v>
      </c>
      <c r="B93">
        <v>1090</v>
      </c>
      <c r="C93">
        <v>809</v>
      </c>
      <c r="D93">
        <v>281</v>
      </c>
      <c r="E93">
        <v>13</v>
      </c>
      <c r="F93">
        <v>13</v>
      </c>
      <c r="G93" t="s">
        <v>19</v>
      </c>
      <c r="H93">
        <v>3</v>
      </c>
      <c r="I93" t="s">
        <v>19</v>
      </c>
      <c r="J93">
        <v>3</v>
      </c>
      <c r="K93">
        <v>0</v>
      </c>
      <c r="L93" t="s">
        <v>19</v>
      </c>
      <c r="M93">
        <v>0</v>
      </c>
      <c r="N93">
        <v>31</v>
      </c>
      <c r="O93">
        <v>30</v>
      </c>
      <c r="P93">
        <v>1</v>
      </c>
      <c r="Q93">
        <v>8</v>
      </c>
      <c r="R93">
        <v>8</v>
      </c>
      <c r="S93" t="s">
        <v>19</v>
      </c>
      <c r="T93">
        <v>55</v>
      </c>
      <c r="U93">
        <v>33</v>
      </c>
      <c r="V93">
        <v>22</v>
      </c>
      <c r="W93">
        <v>29</v>
      </c>
      <c r="X93">
        <v>17</v>
      </c>
      <c r="Y93">
        <v>12</v>
      </c>
      <c r="Z93">
        <v>733</v>
      </c>
      <c r="AA93">
        <v>583</v>
      </c>
      <c r="AB93">
        <v>151</v>
      </c>
      <c r="AC93">
        <v>427</v>
      </c>
      <c r="AD93">
        <v>386</v>
      </c>
      <c r="AE93">
        <v>40</v>
      </c>
      <c r="AF93">
        <v>18</v>
      </c>
      <c r="AG93">
        <v>18</v>
      </c>
      <c r="AH93" t="s">
        <v>19</v>
      </c>
      <c r="AI93">
        <v>2</v>
      </c>
      <c r="AJ93">
        <v>2</v>
      </c>
      <c r="AK93" t="s">
        <v>19</v>
      </c>
      <c r="AL93">
        <v>1</v>
      </c>
      <c r="AM93" t="s">
        <v>19</v>
      </c>
      <c r="AN93">
        <v>1</v>
      </c>
      <c r="AO93">
        <v>13</v>
      </c>
      <c r="AP93">
        <v>10</v>
      </c>
      <c r="AQ93">
        <v>3</v>
      </c>
      <c r="AR93">
        <v>1</v>
      </c>
      <c r="AS93" t="s">
        <v>19</v>
      </c>
      <c r="AT93">
        <v>1</v>
      </c>
      <c r="AU93">
        <v>1</v>
      </c>
      <c r="AV93">
        <v>1</v>
      </c>
      <c r="AW93" t="s">
        <v>19</v>
      </c>
      <c r="AX93" t="s">
        <v>19</v>
      </c>
      <c r="AY93" t="s">
        <v>19</v>
      </c>
      <c r="AZ93" t="s">
        <v>19</v>
      </c>
      <c r="BA93">
        <v>6</v>
      </c>
      <c r="BB93">
        <v>4</v>
      </c>
      <c r="BC93">
        <v>2</v>
      </c>
      <c r="BD93">
        <v>2</v>
      </c>
      <c r="BE93">
        <v>2</v>
      </c>
      <c r="BF93">
        <v>0</v>
      </c>
      <c r="BG93" t="s">
        <v>19</v>
      </c>
      <c r="BH93" t="s">
        <v>19</v>
      </c>
      <c r="BI93" t="s">
        <v>19</v>
      </c>
      <c r="BJ93">
        <v>3</v>
      </c>
      <c r="BK93">
        <v>3</v>
      </c>
      <c r="BL93">
        <v>0</v>
      </c>
      <c r="BM93">
        <v>1</v>
      </c>
      <c r="BN93">
        <v>1</v>
      </c>
      <c r="BO93" t="s">
        <v>19</v>
      </c>
      <c r="BP93">
        <v>34</v>
      </c>
      <c r="BQ93">
        <v>30</v>
      </c>
      <c r="BR93">
        <v>3</v>
      </c>
      <c r="BS93">
        <v>41</v>
      </c>
      <c r="BT93">
        <v>22</v>
      </c>
      <c r="BU93">
        <v>19</v>
      </c>
      <c r="BV93">
        <v>116</v>
      </c>
      <c r="BW93">
        <v>51</v>
      </c>
      <c r="BX93">
        <v>66</v>
      </c>
    </row>
    <row r="94" spans="1:76">
      <c r="A94" t="s">
        <v>678</v>
      </c>
      <c r="B94">
        <v>1055</v>
      </c>
      <c r="C94">
        <v>896</v>
      </c>
      <c r="D94">
        <v>159</v>
      </c>
      <c r="E94">
        <v>20</v>
      </c>
      <c r="F94">
        <v>20</v>
      </c>
      <c r="G94" t="s">
        <v>19</v>
      </c>
      <c r="H94">
        <v>7</v>
      </c>
      <c r="I94">
        <v>1</v>
      </c>
      <c r="J94">
        <v>6</v>
      </c>
      <c r="K94">
        <v>0</v>
      </c>
      <c r="L94" t="s">
        <v>19</v>
      </c>
      <c r="M94">
        <v>0</v>
      </c>
      <c r="N94">
        <v>29</v>
      </c>
      <c r="O94">
        <v>28</v>
      </c>
      <c r="P94">
        <v>1</v>
      </c>
      <c r="Q94">
        <v>12</v>
      </c>
      <c r="R94">
        <v>12</v>
      </c>
      <c r="S94">
        <v>1</v>
      </c>
      <c r="T94">
        <v>54</v>
      </c>
      <c r="U94">
        <v>44</v>
      </c>
      <c r="V94">
        <v>10</v>
      </c>
      <c r="W94">
        <v>32</v>
      </c>
      <c r="X94">
        <v>26</v>
      </c>
      <c r="Y94">
        <v>7</v>
      </c>
      <c r="Z94">
        <v>694</v>
      </c>
      <c r="AA94">
        <v>602</v>
      </c>
      <c r="AB94">
        <v>92</v>
      </c>
      <c r="AC94">
        <v>512</v>
      </c>
      <c r="AD94">
        <v>472</v>
      </c>
      <c r="AE94">
        <v>39</v>
      </c>
      <c r="AF94">
        <v>22</v>
      </c>
      <c r="AG94">
        <v>22</v>
      </c>
      <c r="AH94" t="s">
        <v>19</v>
      </c>
      <c r="AI94">
        <v>5</v>
      </c>
      <c r="AJ94">
        <v>5</v>
      </c>
      <c r="AK94" t="s">
        <v>19</v>
      </c>
      <c r="AL94" t="s">
        <v>19</v>
      </c>
      <c r="AM94" t="s">
        <v>19</v>
      </c>
      <c r="AN94" t="s">
        <v>19</v>
      </c>
      <c r="AO94">
        <v>18</v>
      </c>
      <c r="AP94">
        <v>16</v>
      </c>
      <c r="AQ94">
        <v>2</v>
      </c>
      <c r="AR94">
        <v>2</v>
      </c>
      <c r="AS94">
        <v>1</v>
      </c>
      <c r="AT94">
        <v>1</v>
      </c>
      <c r="AU94">
        <v>2</v>
      </c>
      <c r="AV94">
        <v>2</v>
      </c>
      <c r="AW94" t="s">
        <v>19</v>
      </c>
      <c r="AX94">
        <v>1</v>
      </c>
      <c r="AY94">
        <v>1</v>
      </c>
      <c r="AZ94" t="s">
        <v>19</v>
      </c>
      <c r="BA94">
        <v>3</v>
      </c>
      <c r="BB94">
        <v>3</v>
      </c>
      <c r="BC94" t="s">
        <v>19</v>
      </c>
      <c r="BD94">
        <v>4</v>
      </c>
      <c r="BE94">
        <v>4</v>
      </c>
      <c r="BF94" t="s">
        <v>19</v>
      </c>
      <c r="BG94">
        <v>5</v>
      </c>
      <c r="BH94">
        <v>4</v>
      </c>
      <c r="BI94">
        <v>1</v>
      </c>
      <c r="BJ94">
        <v>1</v>
      </c>
      <c r="BK94">
        <v>1</v>
      </c>
      <c r="BL94" t="s">
        <v>19</v>
      </c>
      <c r="BM94" t="s">
        <v>19</v>
      </c>
      <c r="BN94" t="s">
        <v>19</v>
      </c>
      <c r="BO94" t="s">
        <v>19</v>
      </c>
      <c r="BP94">
        <v>26</v>
      </c>
      <c r="BQ94">
        <v>26</v>
      </c>
      <c r="BR94" t="s">
        <v>19</v>
      </c>
      <c r="BS94">
        <v>50</v>
      </c>
      <c r="BT94">
        <v>40</v>
      </c>
      <c r="BU94">
        <v>10</v>
      </c>
      <c r="BV94">
        <v>99</v>
      </c>
      <c r="BW94">
        <v>67</v>
      </c>
      <c r="BX94">
        <v>32</v>
      </c>
    </row>
    <row r="95" spans="1:76">
      <c r="A95" t="s">
        <v>677</v>
      </c>
      <c r="B95">
        <v>1069</v>
      </c>
      <c r="C95">
        <v>982</v>
      </c>
      <c r="D95">
        <v>87</v>
      </c>
      <c r="E95">
        <v>18</v>
      </c>
      <c r="F95">
        <v>18</v>
      </c>
      <c r="G95" t="s">
        <v>19</v>
      </c>
      <c r="H95">
        <v>3</v>
      </c>
      <c r="I95">
        <v>1</v>
      </c>
      <c r="J95">
        <v>2</v>
      </c>
      <c r="K95" t="s">
        <v>19</v>
      </c>
      <c r="L95" t="s">
        <v>19</v>
      </c>
      <c r="M95" t="s">
        <v>19</v>
      </c>
      <c r="N95">
        <v>36</v>
      </c>
      <c r="O95">
        <v>36</v>
      </c>
      <c r="P95" t="s">
        <v>19</v>
      </c>
      <c r="Q95">
        <v>15</v>
      </c>
      <c r="R95">
        <v>15</v>
      </c>
      <c r="S95" t="s">
        <v>19</v>
      </c>
      <c r="T95">
        <v>60</v>
      </c>
      <c r="U95">
        <v>49</v>
      </c>
      <c r="V95">
        <v>11</v>
      </c>
      <c r="W95">
        <v>29</v>
      </c>
      <c r="X95">
        <v>25</v>
      </c>
      <c r="Y95">
        <v>4</v>
      </c>
      <c r="Z95">
        <v>747</v>
      </c>
      <c r="AA95">
        <v>706</v>
      </c>
      <c r="AB95">
        <v>41</v>
      </c>
      <c r="AC95">
        <v>515</v>
      </c>
      <c r="AD95">
        <v>497</v>
      </c>
      <c r="AE95">
        <v>19</v>
      </c>
      <c r="AF95">
        <v>22</v>
      </c>
      <c r="AG95">
        <v>22</v>
      </c>
      <c r="AH95" t="s">
        <v>19</v>
      </c>
      <c r="AI95">
        <v>9</v>
      </c>
      <c r="AJ95">
        <v>9</v>
      </c>
      <c r="AK95" t="s">
        <v>19</v>
      </c>
      <c r="AL95" t="s">
        <v>19</v>
      </c>
      <c r="AM95" t="s">
        <v>19</v>
      </c>
      <c r="AN95" t="s">
        <v>19</v>
      </c>
      <c r="AO95">
        <v>13</v>
      </c>
      <c r="AP95">
        <v>12</v>
      </c>
      <c r="AQ95">
        <v>1</v>
      </c>
      <c r="AR95">
        <v>3</v>
      </c>
      <c r="AS95">
        <v>2</v>
      </c>
      <c r="AT95">
        <v>1</v>
      </c>
      <c r="AU95">
        <v>1</v>
      </c>
      <c r="AV95">
        <v>1</v>
      </c>
      <c r="AW95" t="s">
        <v>19</v>
      </c>
      <c r="AX95" t="s">
        <v>19</v>
      </c>
      <c r="AY95" t="s">
        <v>19</v>
      </c>
      <c r="AZ95" t="s">
        <v>19</v>
      </c>
      <c r="BA95">
        <v>2</v>
      </c>
      <c r="BB95">
        <v>2</v>
      </c>
      <c r="BC95" t="s">
        <v>19</v>
      </c>
      <c r="BD95">
        <v>5</v>
      </c>
      <c r="BE95">
        <v>4</v>
      </c>
      <c r="BF95">
        <v>0</v>
      </c>
      <c r="BG95">
        <v>1</v>
      </c>
      <c r="BH95">
        <v>1</v>
      </c>
      <c r="BI95" t="s">
        <v>19</v>
      </c>
      <c r="BJ95">
        <v>1</v>
      </c>
      <c r="BK95">
        <v>1</v>
      </c>
      <c r="BL95" t="s">
        <v>19</v>
      </c>
      <c r="BM95" t="s">
        <v>19</v>
      </c>
      <c r="BN95" t="s">
        <v>19</v>
      </c>
      <c r="BO95" t="s">
        <v>19</v>
      </c>
      <c r="BP95">
        <v>26</v>
      </c>
      <c r="BQ95">
        <v>24</v>
      </c>
      <c r="BR95">
        <v>2</v>
      </c>
      <c r="BS95">
        <v>38</v>
      </c>
      <c r="BT95">
        <v>32</v>
      </c>
      <c r="BU95">
        <v>6</v>
      </c>
      <c r="BV95">
        <v>69</v>
      </c>
      <c r="BW95">
        <v>49</v>
      </c>
      <c r="BX95">
        <v>20</v>
      </c>
    </row>
    <row r="96" spans="1:76">
      <c r="A96" t="s">
        <v>676</v>
      </c>
      <c r="B96">
        <v>873</v>
      </c>
      <c r="C96">
        <v>728</v>
      </c>
      <c r="D96">
        <v>146</v>
      </c>
      <c r="E96">
        <v>18</v>
      </c>
      <c r="F96">
        <v>18</v>
      </c>
      <c r="G96" t="s">
        <v>19</v>
      </c>
      <c r="H96">
        <v>4</v>
      </c>
      <c r="I96" t="s">
        <v>19</v>
      </c>
      <c r="J96">
        <v>4</v>
      </c>
      <c r="K96">
        <v>0</v>
      </c>
      <c r="L96" t="s">
        <v>19</v>
      </c>
      <c r="M96">
        <v>0</v>
      </c>
      <c r="N96">
        <v>30</v>
      </c>
      <c r="O96">
        <v>30</v>
      </c>
      <c r="P96" t="s">
        <v>19</v>
      </c>
      <c r="Q96">
        <v>9</v>
      </c>
      <c r="R96">
        <v>9</v>
      </c>
      <c r="S96" t="s">
        <v>19</v>
      </c>
      <c r="T96">
        <v>51</v>
      </c>
      <c r="U96">
        <v>38</v>
      </c>
      <c r="V96">
        <v>13</v>
      </c>
      <c r="W96">
        <v>25</v>
      </c>
      <c r="X96">
        <v>20</v>
      </c>
      <c r="Y96">
        <v>5</v>
      </c>
      <c r="Z96">
        <v>588</v>
      </c>
      <c r="AA96">
        <v>506</v>
      </c>
      <c r="AB96">
        <v>82</v>
      </c>
      <c r="AC96">
        <v>406</v>
      </c>
      <c r="AD96">
        <v>369</v>
      </c>
      <c r="AE96">
        <v>38</v>
      </c>
      <c r="AF96">
        <v>18</v>
      </c>
      <c r="AG96">
        <v>17</v>
      </c>
      <c r="AH96">
        <v>1</v>
      </c>
      <c r="AI96">
        <v>3</v>
      </c>
      <c r="AJ96">
        <v>3</v>
      </c>
      <c r="AK96" t="s">
        <v>19</v>
      </c>
      <c r="AL96">
        <v>1</v>
      </c>
      <c r="AM96" t="s">
        <v>19</v>
      </c>
      <c r="AN96">
        <v>1</v>
      </c>
      <c r="AO96">
        <v>13</v>
      </c>
      <c r="AP96">
        <v>12</v>
      </c>
      <c r="AQ96">
        <v>1</v>
      </c>
      <c r="AR96">
        <v>2</v>
      </c>
      <c r="AS96">
        <v>2</v>
      </c>
      <c r="AT96">
        <v>1</v>
      </c>
      <c r="AU96">
        <v>3</v>
      </c>
      <c r="AV96">
        <v>3</v>
      </c>
      <c r="AW96" t="s">
        <v>19</v>
      </c>
      <c r="AX96" t="s">
        <v>19</v>
      </c>
      <c r="AY96" t="s">
        <v>19</v>
      </c>
      <c r="AZ96" t="s">
        <v>19</v>
      </c>
      <c r="BA96">
        <v>4</v>
      </c>
      <c r="BB96">
        <v>3</v>
      </c>
      <c r="BC96">
        <v>1</v>
      </c>
      <c r="BD96">
        <v>2</v>
      </c>
      <c r="BE96">
        <v>2</v>
      </c>
      <c r="BF96" t="s">
        <v>19</v>
      </c>
      <c r="BG96">
        <v>2</v>
      </c>
      <c r="BH96">
        <v>2</v>
      </c>
      <c r="BI96" t="s">
        <v>19</v>
      </c>
      <c r="BJ96" t="s">
        <v>19</v>
      </c>
      <c r="BK96" t="s">
        <v>19</v>
      </c>
      <c r="BL96" t="s">
        <v>19</v>
      </c>
      <c r="BM96" t="s">
        <v>19</v>
      </c>
      <c r="BN96" t="s">
        <v>19</v>
      </c>
      <c r="BO96" t="s">
        <v>19</v>
      </c>
      <c r="BP96">
        <v>21</v>
      </c>
      <c r="BQ96">
        <v>21</v>
      </c>
      <c r="BR96">
        <v>0</v>
      </c>
      <c r="BS96">
        <v>30</v>
      </c>
      <c r="BT96">
        <v>23</v>
      </c>
      <c r="BU96">
        <v>7</v>
      </c>
      <c r="BV96">
        <v>72</v>
      </c>
      <c r="BW96">
        <v>41</v>
      </c>
      <c r="BX96">
        <v>31</v>
      </c>
    </row>
    <row r="97" spans="1:76">
      <c r="A97" t="s">
        <v>675</v>
      </c>
      <c r="B97">
        <v>781</v>
      </c>
      <c r="C97">
        <v>627</v>
      </c>
      <c r="D97">
        <v>155</v>
      </c>
      <c r="E97">
        <v>13</v>
      </c>
      <c r="F97">
        <v>13</v>
      </c>
      <c r="G97" t="s">
        <v>19</v>
      </c>
      <c r="H97">
        <v>4</v>
      </c>
      <c r="I97">
        <v>0</v>
      </c>
      <c r="J97">
        <v>4</v>
      </c>
      <c r="K97">
        <v>0</v>
      </c>
      <c r="L97" t="s">
        <v>19</v>
      </c>
      <c r="M97">
        <v>0</v>
      </c>
      <c r="N97">
        <v>24</v>
      </c>
      <c r="O97">
        <v>24</v>
      </c>
      <c r="P97" t="s">
        <v>19</v>
      </c>
      <c r="Q97">
        <v>11</v>
      </c>
      <c r="R97">
        <v>11</v>
      </c>
      <c r="S97" t="s">
        <v>19</v>
      </c>
      <c r="T97">
        <v>35</v>
      </c>
      <c r="U97">
        <v>28</v>
      </c>
      <c r="V97">
        <v>7</v>
      </c>
      <c r="W97">
        <v>38</v>
      </c>
      <c r="X97">
        <v>30</v>
      </c>
      <c r="Y97">
        <v>8</v>
      </c>
      <c r="Z97">
        <v>554</v>
      </c>
      <c r="AA97">
        <v>439</v>
      </c>
      <c r="AB97">
        <v>115</v>
      </c>
      <c r="AC97">
        <v>262</v>
      </c>
      <c r="AD97">
        <v>242</v>
      </c>
      <c r="AE97">
        <v>19</v>
      </c>
      <c r="AF97">
        <v>16</v>
      </c>
      <c r="AG97">
        <v>16</v>
      </c>
      <c r="AH97" t="s">
        <v>19</v>
      </c>
      <c r="AI97">
        <v>5</v>
      </c>
      <c r="AJ97">
        <v>5</v>
      </c>
      <c r="AK97">
        <v>0</v>
      </c>
      <c r="AL97">
        <v>1</v>
      </c>
      <c r="AM97">
        <v>1</v>
      </c>
      <c r="AN97" t="s">
        <v>19</v>
      </c>
      <c r="AO97">
        <v>14</v>
      </c>
      <c r="AP97">
        <v>14</v>
      </c>
      <c r="AQ97">
        <v>1</v>
      </c>
      <c r="AR97">
        <v>2</v>
      </c>
      <c r="AS97">
        <v>2</v>
      </c>
      <c r="AT97" t="s">
        <v>19</v>
      </c>
      <c r="AU97" t="s">
        <v>19</v>
      </c>
      <c r="AV97" t="s">
        <v>19</v>
      </c>
      <c r="AW97" t="s">
        <v>19</v>
      </c>
      <c r="AX97" t="s">
        <v>19</v>
      </c>
      <c r="AY97" t="s">
        <v>19</v>
      </c>
      <c r="AZ97" t="s">
        <v>19</v>
      </c>
      <c r="BA97">
        <v>4</v>
      </c>
      <c r="BB97">
        <v>4</v>
      </c>
      <c r="BC97">
        <v>0</v>
      </c>
      <c r="BD97">
        <v>4</v>
      </c>
      <c r="BE97">
        <v>4</v>
      </c>
      <c r="BF97">
        <v>0</v>
      </c>
      <c r="BG97">
        <v>1</v>
      </c>
      <c r="BH97">
        <v>1</v>
      </c>
      <c r="BI97" t="s">
        <v>19</v>
      </c>
      <c r="BJ97">
        <v>3</v>
      </c>
      <c r="BK97">
        <v>3</v>
      </c>
      <c r="BL97" t="s">
        <v>19</v>
      </c>
      <c r="BM97" t="s">
        <v>19</v>
      </c>
      <c r="BN97" t="s">
        <v>19</v>
      </c>
      <c r="BO97" t="s">
        <v>19</v>
      </c>
      <c r="BP97">
        <v>18</v>
      </c>
      <c r="BQ97">
        <v>18</v>
      </c>
      <c r="BR97" t="s">
        <v>19</v>
      </c>
      <c r="BS97">
        <v>21</v>
      </c>
      <c r="BT97">
        <v>15</v>
      </c>
      <c r="BU97">
        <v>6</v>
      </c>
      <c r="BV97">
        <v>38</v>
      </c>
      <c r="BW97">
        <v>24</v>
      </c>
      <c r="BX97">
        <v>14</v>
      </c>
    </row>
    <row r="98" spans="1:76">
      <c r="A98" t="s">
        <v>674</v>
      </c>
      <c r="B98">
        <v>421</v>
      </c>
      <c r="C98">
        <v>344</v>
      </c>
      <c r="D98">
        <v>78</v>
      </c>
      <c r="E98">
        <v>6</v>
      </c>
      <c r="F98">
        <v>6</v>
      </c>
      <c r="G98" t="s">
        <v>19</v>
      </c>
      <c r="H98">
        <v>2</v>
      </c>
      <c r="I98" t="s">
        <v>19</v>
      </c>
      <c r="J98">
        <v>2</v>
      </c>
      <c r="K98">
        <v>0</v>
      </c>
      <c r="L98" t="s">
        <v>19</v>
      </c>
      <c r="M98">
        <v>0</v>
      </c>
      <c r="N98">
        <v>14</v>
      </c>
      <c r="O98">
        <v>13</v>
      </c>
      <c r="P98">
        <v>1</v>
      </c>
      <c r="Q98">
        <v>8</v>
      </c>
      <c r="R98">
        <v>7</v>
      </c>
      <c r="S98">
        <v>1</v>
      </c>
      <c r="T98">
        <v>15</v>
      </c>
      <c r="U98">
        <v>12</v>
      </c>
      <c r="V98">
        <v>3</v>
      </c>
      <c r="W98">
        <v>18</v>
      </c>
      <c r="X98">
        <v>13</v>
      </c>
      <c r="Y98">
        <v>5</v>
      </c>
      <c r="Z98">
        <v>302</v>
      </c>
      <c r="AA98">
        <v>246</v>
      </c>
      <c r="AB98">
        <v>56</v>
      </c>
      <c r="AC98">
        <v>130</v>
      </c>
      <c r="AD98">
        <v>117</v>
      </c>
      <c r="AE98">
        <v>13</v>
      </c>
      <c r="AF98">
        <v>8</v>
      </c>
      <c r="AG98">
        <v>7</v>
      </c>
      <c r="AH98">
        <v>1</v>
      </c>
      <c r="AI98">
        <v>2</v>
      </c>
      <c r="AJ98">
        <v>2</v>
      </c>
      <c r="AK98" t="s">
        <v>19</v>
      </c>
      <c r="AL98">
        <v>0</v>
      </c>
      <c r="AM98" t="s">
        <v>19</v>
      </c>
      <c r="AN98">
        <v>0</v>
      </c>
      <c r="AO98">
        <v>8</v>
      </c>
      <c r="AP98">
        <v>7</v>
      </c>
      <c r="AQ98">
        <v>2</v>
      </c>
      <c r="AR98">
        <v>1</v>
      </c>
      <c r="AS98">
        <v>1</v>
      </c>
      <c r="AT98">
        <v>0</v>
      </c>
      <c r="AU98" t="s">
        <v>19</v>
      </c>
      <c r="AV98" t="s">
        <v>19</v>
      </c>
      <c r="AW98" t="s">
        <v>19</v>
      </c>
      <c r="AX98" t="s">
        <v>19</v>
      </c>
      <c r="AY98" t="s">
        <v>19</v>
      </c>
      <c r="AZ98" t="s">
        <v>19</v>
      </c>
      <c r="BA98">
        <v>2</v>
      </c>
      <c r="BB98">
        <v>2</v>
      </c>
      <c r="BC98">
        <v>1</v>
      </c>
      <c r="BD98">
        <v>3</v>
      </c>
      <c r="BE98">
        <v>3</v>
      </c>
      <c r="BF98">
        <v>1</v>
      </c>
      <c r="BG98">
        <v>1</v>
      </c>
      <c r="BH98">
        <v>1</v>
      </c>
      <c r="BI98" t="s">
        <v>19</v>
      </c>
      <c r="BJ98">
        <v>0</v>
      </c>
      <c r="BK98" t="s">
        <v>19</v>
      </c>
      <c r="BL98">
        <v>0</v>
      </c>
      <c r="BM98" t="s">
        <v>19</v>
      </c>
      <c r="BN98" t="s">
        <v>19</v>
      </c>
      <c r="BO98" t="s">
        <v>19</v>
      </c>
      <c r="BP98">
        <v>9</v>
      </c>
      <c r="BQ98">
        <v>9</v>
      </c>
      <c r="BR98" t="s">
        <v>19</v>
      </c>
      <c r="BS98">
        <v>11</v>
      </c>
      <c r="BT98">
        <v>9</v>
      </c>
      <c r="BU98">
        <v>2</v>
      </c>
      <c r="BV98">
        <v>27</v>
      </c>
      <c r="BW98">
        <v>22</v>
      </c>
      <c r="BX98">
        <v>6</v>
      </c>
    </row>
    <row r="99" spans="1:76">
      <c r="A99" t="s">
        <v>673</v>
      </c>
      <c r="B99">
        <v>531</v>
      </c>
      <c r="C99">
        <v>416</v>
      </c>
      <c r="D99">
        <v>114</v>
      </c>
      <c r="E99">
        <v>8</v>
      </c>
      <c r="F99">
        <v>8</v>
      </c>
      <c r="G99" t="s">
        <v>19</v>
      </c>
      <c r="H99">
        <v>3</v>
      </c>
      <c r="I99" t="s">
        <v>19</v>
      </c>
      <c r="J99">
        <v>3</v>
      </c>
      <c r="K99">
        <v>0</v>
      </c>
      <c r="L99" t="s">
        <v>19</v>
      </c>
      <c r="M99">
        <v>0</v>
      </c>
      <c r="N99">
        <v>15</v>
      </c>
      <c r="O99">
        <v>15</v>
      </c>
      <c r="P99" t="s">
        <v>19</v>
      </c>
      <c r="Q99">
        <v>7</v>
      </c>
      <c r="R99">
        <v>7</v>
      </c>
      <c r="S99" t="s">
        <v>19</v>
      </c>
      <c r="T99">
        <v>31</v>
      </c>
      <c r="U99">
        <v>22</v>
      </c>
      <c r="V99">
        <v>10</v>
      </c>
      <c r="W99">
        <v>16</v>
      </c>
      <c r="X99">
        <v>14</v>
      </c>
      <c r="Y99">
        <v>3</v>
      </c>
      <c r="Z99">
        <v>376</v>
      </c>
      <c r="AA99">
        <v>302</v>
      </c>
      <c r="AB99">
        <v>74</v>
      </c>
      <c r="AC99">
        <v>151</v>
      </c>
      <c r="AD99">
        <v>128</v>
      </c>
      <c r="AE99">
        <v>23</v>
      </c>
      <c r="AF99">
        <v>9</v>
      </c>
      <c r="AG99">
        <v>9</v>
      </c>
      <c r="AH99" t="s">
        <v>19</v>
      </c>
      <c r="AI99">
        <v>2</v>
      </c>
      <c r="AJ99">
        <v>2</v>
      </c>
      <c r="AK99" t="s">
        <v>19</v>
      </c>
      <c r="AL99">
        <v>1</v>
      </c>
      <c r="AM99" t="s">
        <v>19</v>
      </c>
      <c r="AN99">
        <v>1</v>
      </c>
      <c r="AO99">
        <v>7</v>
      </c>
      <c r="AP99">
        <v>7</v>
      </c>
      <c r="AQ99">
        <v>1</v>
      </c>
      <c r="AR99">
        <v>1</v>
      </c>
      <c r="AS99">
        <v>1</v>
      </c>
      <c r="AT99">
        <v>0</v>
      </c>
      <c r="AU99" t="s">
        <v>19</v>
      </c>
      <c r="AV99" t="s">
        <v>19</v>
      </c>
      <c r="AW99" t="s">
        <v>19</v>
      </c>
      <c r="AX99">
        <v>0</v>
      </c>
      <c r="AY99" t="s">
        <v>19</v>
      </c>
      <c r="AZ99">
        <v>0</v>
      </c>
      <c r="BA99">
        <v>4</v>
      </c>
      <c r="BB99">
        <v>4</v>
      </c>
      <c r="BC99">
        <v>0</v>
      </c>
      <c r="BD99">
        <v>2</v>
      </c>
      <c r="BE99">
        <v>2</v>
      </c>
      <c r="BF99" t="s">
        <v>19</v>
      </c>
      <c r="BG99" t="s">
        <v>19</v>
      </c>
      <c r="BH99" t="s">
        <v>19</v>
      </c>
      <c r="BI99" t="s">
        <v>19</v>
      </c>
      <c r="BJ99" t="s">
        <v>19</v>
      </c>
      <c r="BK99" t="s">
        <v>19</v>
      </c>
      <c r="BL99" t="s">
        <v>19</v>
      </c>
      <c r="BM99" t="s">
        <v>19</v>
      </c>
      <c r="BN99" t="s">
        <v>19</v>
      </c>
      <c r="BO99" t="s">
        <v>19</v>
      </c>
      <c r="BP99">
        <v>11</v>
      </c>
      <c r="BQ99">
        <v>11</v>
      </c>
      <c r="BR99" t="s">
        <v>19</v>
      </c>
      <c r="BS99">
        <v>19</v>
      </c>
      <c r="BT99">
        <v>14</v>
      </c>
      <c r="BU99">
        <v>5</v>
      </c>
      <c r="BV99">
        <v>34</v>
      </c>
      <c r="BW99">
        <v>15</v>
      </c>
      <c r="BX99">
        <v>19</v>
      </c>
    </row>
    <row r="100" spans="1:76">
      <c r="A100" t="s">
        <v>672</v>
      </c>
      <c r="B100">
        <v>452</v>
      </c>
      <c r="C100">
        <v>372</v>
      </c>
      <c r="D100">
        <v>79</v>
      </c>
      <c r="E100">
        <v>6</v>
      </c>
      <c r="F100">
        <v>6</v>
      </c>
      <c r="G100" t="s">
        <v>19</v>
      </c>
      <c r="H100">
        <v>2</v>
      </c>
      <c r="I100" t="s">
        <v>19</v>
      </c>
      <c r="J100">
        <v>2</v>
      </c>
      <c r="K100">
        <v>0</v>
      </c>
      <c r="L100" t="s">
        <v>19</v>
      </c>
      <c r="M100">
        <v>0</v>
      </c>
      <c r="N100">
        <v>13</v>
      </c>
      <c r="O100">
        <v>13</v>
      </c>
      <c r="P100" t="s">
        <v>19</v>
      </c>
      <c r="Q100">
        <v>4</v>
      </c>
      <c r="R100">
        <v>4</v>
      </c>
      <c r="S100" t="s">
        <v>19</v>
      </c>
      <c r="T100">
        <v>23</v>
      </c>
      <c r="U100">
        <v>16</v>
      </c>
      <c r="V100">
        <v>7</v>
      </c>
      <c r="W100">
        <v>12</v>
      </c>
      <c r="X100">
        <v>10</v>
      </c>
      <c r="Y100">
        <v>2</v>
      </c>
      <c r="Z100">
        <v>317</v>
      </c>
      <c r="AA100">
        <v>267</v>
      </c>
      <c r="AB100">
        <v>50</v>
      </c>
      <c r="AC100">
        <v>154</v>
      </c>
      <c r="AD100">
        <v>136</v>
      </c>
      <c r="AE100">
        <v>18</v>
      </c>
      <c r="AF100">
        <v>10</v>
      </c>
      <c r="AG100">
        <v>10</v>
      </c>
      <c r="AH100" t="s">
        <v>19</v>
      </c>
      <c r="AI100" t="s">
        <v>19</v>
      </c>
      <c r="AJ100" t="s">
        <v>19</v>
      </c>
      <c r="AK100" t="s">
        <v>19</v>
      </c>
      <c r="AL100" t="s">
        <v>19</v>
      </c>
      <c r="AM100" t="s">
        <v>19</v>
      </c>
      <c r="AN100" t="s">
        <v>19</v>
      </c>
      <c r="AO100">
        <v>6</v>
      </c>
      <c r="AP100">
        <v>5</v>
      </c>
      <c r="AQ100">
        <v>1</v>
      </c>
      <c r="AR100">
        <v>2</v>
      </c>
      <c r="AS100">
        <v>2</v>
      </c>
      <c r="AT100" t="s">
        <v>19</v>
      </c>
      <c r="AU100" t="s">
        <v>19</v>
      </c>
      <c r="AV100" t="s">
        <v>19</v>
      </c>
      <c r="AW100" t="s">
        <v>19</v>
      </c>
      <c r="AX100">
        <v>1</v>
      </c>
      <c r="AY100">
        <v>1</v>
      </c>
      <c r="AZ100" t="s">
        <v>19</v>
      </c>
      <c r="BA100">
        <v>1</v>
      </c>
      <c r="BB100">
        <v>1</v>
      </c>
      <c r="BC100">
        <v>1</v>
      </c>
      <c r="BD100">
        <v>2</v>
      </c>
      <c r="BE100">
        <v>2</v>
      </c>
      <c r="BF100" t="s">
        <v>19</v>
      </c>
      <c r="BG100" t="s">
        <v>19</v>
      </c>
      <c r="BH100" t="s">
        <v>19</v>
      </c>
      <c r="BI100" t="s">
        <v>19</v>
      </c>
      <c r="BJ100" t="s">
        <v>19</v>
      </c>
      <c r="BK100" t="s">
        <v>19</v>
      </c>
      <c r="BL100" t="s">
        <v>19</v>
      </c>
      <c r="BM100" t="s">
        <v>19</v>
      </c>
      <c r="BN100" t="s">
        <v>19</v>
      </c>
      <c r="BO100" t="s">
        <v>19</v>
      </c>
      <c r="BP100">
        <v>11</v>
      </c>
      <c r="BQ100">
        <v>11</v>
      </c>
      <c r="BR100" t="s">
        <v>19</v>
      </c>
      <c r="BS100">
        <v>16</v>
      </c>
      <c r="BT100">
        <v>10</v>
      </c>
      <c r="BU100">
        <v>6</v>
      </c>
      <c r="BV100">
        <v>36</v>
      </c>
      <c r="BW100">
        <v>23</v>
      </c>
      <c r="BX100">
        <v>13</v>
      </c>
    </row>
    <row r="101" spans="1:76">
      <c r="A101" t="s">
        <v>671</v>
      </c>
      <c r="B101">
        <v>666</v>
      </c>
      <c r="C101">
        <v>528</v>
      </c>
      <c r="D101">
        <v>138</v>
      </c>
      <c r="E101">
        <v>10</v>
      </c>
      <c r="F101">
        <v>10</v>
      </c>
      <c r="G101" t="s">
        <v>19</v>
      </c>
      <c r="H101">
        <v>4</v>
      </c>
      <c r="I101">
        <v>1</v>
      </c>
      <c r="J101">
        <v>2</v>
      </c>
      <c r="K101">
        <v>0</v>
      </c>
      <c r="L101" t="s">
        <v>19</v>
      </c>
      <c r="M101">
        <v>0</v>
      </c>
      <c r="N101">
        <v>17</v>
      </c>
      <c r="O101">
        <v>17</v>
      </c>
      <c r="P101" t="s">
        <v>19</v>
      </c>
      <c r="Q101">
        <v>10</v>
      </c>
      <c r="R101">
        <v>10</v>
      </c>
      <c r="S101" t="s">
        <v>19</v>
      </c>
      <c r="T101">
        <v>39</v>
      </c>
      <c r="U101">
        <v>28</v>
      </c>
      <c r="V101">
        <v>11</v>
      </c>
      <c r="W101">
        <v>9</v>
      </c>
      <c r="X101">
        <v>6</v>
      </c>
      <c r="Y101">
        <v>3</v>
      </c>
      <c r="Z101">
        <v>479</v>
      </c>
      <c r="AA101">
        <v>399</v>
      </c>
      <c r="AB101">
        <v>80</v>
      </c>
      <c r="AC101">
        <v>239</v>
      </c>
      <c r="AD101">
        <v>216</v>
      </c>
      <c r="AE101">
        <v>23</v>
      </c>
      <c r="AF101">
        <v>11</v>
      </c>
      <c r="AG101">
        <v>11</v>
      </c>
      <c r="AH101" t="s">
        <v>19</v>
      </c>
      <c r="AI101">
        <v>1</v>
      </c>
      <c r="AJ101">
        <v>1</v>
      </c>
      <c r="AK101" t="s">
        <v>19</v>
      </c>
      <c r="AL101">
        <v>0</v>
      </c>
      <c r="AM101" t="s">
        <v>19</v>
      </c>
      <c r="AN101">
        <v>0</v>
      </c>
      <c r="AO101">
        <v>7</v>
      </c>
      <c r="AP101">
        <v>6</v>
      </c>
      <c r="AQ101">
        <v>1</v>
      </c>
      <c r="AR101">
        <v>3</v>
      </c>
      <c r="AS101">
        <v>3</v>
      </c>
      <c r="AT101">
        <v>0</v>
      </c>
      <c r="AU101">
        <v>2</v>
      </c>
      <c r="AV101">
        <v>2</v>
      </c>
      <c r="AW101" t="s">
        <v>19</v>
      </c>
      <c r="AX101" t="s">
        <v>19</v>
      </c>
      <c r="AY101" t="s">
        <v>19</v>
      </c>
      <c r="AZ101" t="s">
        <v>19</v>
      </c>
      <c r="BA101">
        <v>1</v>
      </c>
      <c r="BB101">
        <v>1</v>
      </c>
      <c r="BC101">
        <v>0</v>
      </c>
      <c r="BD101">
        <v>0</v>
      </c>
      <c r="BE101">
        <v>0</v>
      </c>
      <c r="BF101">
        <v>0</v>
      </c>
      <c r="BG101">
        <v>1</v>
      </c>
      <c r="BH101">
        <v>1</v>
      </c>
      <c r="BI101" t="s">
        <v>19</v>
      </c>
      <c r="BJ101" t="s">
        <v>19</v>
      </c>
      <c r="BK101" t="s">
        <v>19</v>
      </c>
      <c r="BL101" t="s">
        <v>19</v>
      </c>
      <c r="BM101" t="s">
        <v>19</v>
      </c>
      <c r="BN101" t="s">
        <v>19</v>
      </c>
      <c r="BO101" t="s">
        <v>19</v>
      </c>
      <c r="BP101">
        <v>18</v>
      </c>
      <c r="BQ101">
        <v>17</v>
      </c>
      <c r="BR101">
        <v>1</v>
      </c>
      <c r="BS101">
        <v>13</v>
      </c>
      <c r="BT101">
        <v>6</v>
      </c>
      <c r="BU101">
        <v>7</v>
      </c>
      <c r="BV101">
        <v>58</v>
      </c>
      <c r="BW101">
        <v>25</v>
      </c>
      <c r="BX101">
        <v>34</v>
      </c>
    </row>
    <row r="102" spans="1:76">
      <c r="A102" t="s">
        <v>670</v>
      </c>
      <c r="B102">
        <v>711</v>
      </c>
      <c r="C102">
        <v>487</v>
      </c>
      <c r="D102">
        <v>225</v>
      </c>
      <c r="E102">
        <v>12</v>
      </c>
      <c r="F102">
        <v>12</v>
      </c>
      <c r="G102" t="s">
        <v>19</v>
      </c>
      <c r="H102">
        <v>7</v>
      </c>
      <c r="I102">
        <v>3</v>
      </c>
      <c r="J102">
        <v>4</v>
      </c>
      <c r="K102" t="s">
        <v>19</v>
      </c>
      <c r="L102" t="s">
        <v>19</v>
      </c>
      <c r="M102" t="s">
        <v>19</v>
      </c>
      <c r="N102">
        <v>16</v>
      </c>
      <c r="O102">
        <v>16</v>
      </c>
      <c r="P102" t="s">
        <v>19</v>
      </c>
      <c r="Q102">
        <v>4</v>
      </c>
      <c r="R102">
        <v>4</v>
      </c>
      <c r="S102" t="s">
        <v>19</v>
      </c>
      <c r="T102">
        <v>33</v>
      </c>
      <c r="U102">
        <v>20</v>
      </c>
      <c r="V102">
        <v>13</v>
      </c>
      <c r="W102">
        <v>28</v>
      </c>
      <c r="X102">
        <v>15</v>
      </c>
      <c r="Y102">
        <v>13</v>
      </c>
      <c r="Z102">
        <v>507</v>
      </c>
      <c r="AA102">
        <v>349</v>
      </c>
      <c r="AB102">
        <v>158</v>
      </c>
      <c r="AC102">
        <v>224</v>
      </c>
      <c r="AD102">
        <v>193</v>
      </c>
      <c r="AE102">
        <v>32</v>
      </c>
      <c r="AF102">
        <v>17</v>
      </c>
      <c r="AG102">
        <v>17</v>
      </c>
      <c r="AH102" t="s">
        <v>19</v>
      </c>
      <c r="AI102">
        <v>2</v>
      </c>
      <c r="AJ102">
        <v>2</v>
      </c>
      <c r="AK102" t="s">
        <v>19</v>
      </c>
      <c r="AL102">
        <v>1</v>
      </c>
      <c r="AM102" t="s">
        <v>19</v>
      </c>
      <c r="AN102">
        <v>1</v>
      </c>
      <c r="AO102">
        <v>13</v>
      </c>
      <c r="AP102">
        <v>11</v>
      </c>
      <c r="AQ102">
        <v>1</v>
      </c>
      <c r="AR102">
        <v>0</v>
      </c>
      <c r="AS102" t="s">
        <v>19</v>
      </c>
      <c r="AT102">
        <v>0</v>
      </c>
      <c r="AU102">
        <v>2</v>
      </c>
      <c r="AV102">
        <v>2</v>
      </c>
      <c r="AW102" t="s">
        <v>19</v>
      </c>
      <c r="AX102" t="s">
        <v>19</v>
      </c>
      <c r="AY102" t="s">
        <v>19</v>
      </c>
      <c r="AZ102" t="s">
        <v>19</v>
      </c>
      <c r="BA102">
        <v>3</v>
      </c>
      <c r="BB102">
        <v>2</v>
      </c>
      <c r="BC102">
        <v>1</v>
      </c>
      <c r="BD102">
        <v>3</v>
      </c>
      <c r="BE102">
        <v>3</v>
      </c>
      <c r="BF102" t="s">
        <v>19</v>
      </c>
      <c r="BG102">
        <v>2</v>
      </c>
      <c r="BH102">
        <v>2</v>
      </c>
      <c r="BI102" t="s">
        <v>19</v>
      </c>
      <c r="BJ102">
        <v>2</v>
      </c>
      <c r="BK102">
        <v>2</v>
      </c>
      <c r="BL102" t="s">
        <v>19</v>
      </c>
      <c r="BM102" t="s">
        <v>19</v>
      </c>
      <c r="BN102" t="s">
        <v>19</v>
      </c>
      <c r="BO102" t="s">
        <v>19</v>
      </c>
      <c r="BP102">
        <v>22</v>
      </c>
      <c r="BQ102">
        <v>20</v>
      </c>
      <c r="BR102">
        <v>1</v>
      </c>
      <c r="BS102">
        <v>21</v>
      </c>
      <c r="BT102">
        <v>5</v>
      </c>
      <c r="BU102">
        <v>16</v>
      </c>
      <c r="BV102">
        <v>33</v>
      </c>
      <c r="BW102">
        <v>16</v>
      </c>
      <c r="BX102">
        <v>17</v>
      </c>
    </row>
    <row r="103" spans="1:76">
      <c r="A103" t="s">
        <v>669</v>
      </c>
      <c r="B103">
        <v>822</v>
      </c>
      <c r="C103">
        <v>695</v>
      </c>
      <c r="D103">
        <v>127</v>
      </c>
      <c r="E103">
        <v>15</v>
      </c>
      <c r="F103">
        <v>15</v>
      </c>
      <c r="G103" t="s">
        <v>19</v>
      </c>
      <c r="H103">
        <v>6</v>
      </c>
      <c r="I103">
        <v>2</v>
      </c>
      <c r="J103">
        <v>5</v>
      </c>
      <c r="K103">
        <v>0</v>
      </c>
      <c r="L103" t="s">
        <v>19</v>
      </c>
      <c r="M103">
        <v>0</v>
      </c>
      <c r="N103">
        <v>26</v>
      </c>
      <c r="O103">
        <v>26</v>
      </c>
      <c r="P103" t="s">
        <v>19</v>
      </c>
      <c r="Q103">
        <v>5</v>
      </c>
      <c r="R103">
        <v>5</v>
      </c>
      <c r="S103" t="s">
        <v>19</v>
      </c>
      <c r="T103">
        <v>31</v>
      </c>
      <c r="U103">
        <v>24</v>
      </c>
      <c r="V103">
        <v>7</v>
      </c>
      <c r="W103">
        <v>43</v>
      </c>
      <c r="X103">
        <v>36</v>
      </c>
      <c r="Y103">
        <v>8</v>
      </c>
      <c r="Z103">
        <v>572</v>
      </c>
      <c r="AA103">
        <v>491</v>
      </c>
      <c r="AB103">
        <v>81</v>
      </c>
      <c r="AC103">
        <v>287</v>
      </c>
      <c r="AD103">
        <v>258</v>
      </c>
      <c r="AE103">
        <v>28</v>
      </c>
      <c r="AF103">
        <v>18</v>
      </c>
      <c r="AG103">
        <v>18</v>
      </c>
      <c r="AH103" t="s">
        <v>19</v>
      </c>
      <c r="AI103">
        <v>1</v>
      </c>
      <c r="AJ103">
        <v>1</v>
      </c>
      <c r="AK103" t="s">
        <v>19</v>
      </c>
      <c r="AL103" t="s">
        <v>19</v>
      </c>
      <c r="AM103" t="s">
        <v>19</v>
      </c>
      <c r="AN103" t="s">
        <v>19</v>
      </c>
      <c r="AO103">
        <v>14</v>
      </c>
      <c r="AP103">
        <v>13</v>
      </c>
      <c r="AQ103">
        <v>1</v>
      </c>
      <c r="AR103">
        <v>2</v>
      </c>
      <c r="AS103">
        <v>2</v>
      </c>
      <c r="AT103">
        <v>0</v>
      </c>
      <c r="AU103" t="s">
        <v>19</v>
      </c>
      <c r="AV103" t="s">
        <v>19</v>
      </c>
      <c r="AW103" t="s">
        <v>19</v>
      </c>
      <c r="AX103" t="s">
        <v>19</v>
      </c>
      <c r="AY103" t="s">
        <v>19</v>
      </c>
      <c r="AZ103" t="s">
        <v>19</v>
      </c>
      <c r="BA103">
        <v>4</v>
      </c>
      <c r="BB103">
        <v>3</v>
      </c>
      <c r="BC103">
        <v>0</v>
      </c>
      <c r="BD103">
        <v>5</v>
      </c>
      <c r="BE103">
        <v>5</v>
      </c>
      <c r="BF103">
        <v>0</v>
      </c>
      <c r="BG103">
        <v>3</v>
      </c>
      <c r="BH103">
        <v>3</v>
      </c>
      <c r="BI103">
        <v>0</v>
      </c>
      <c r="BJ103">
        <v>1</v>
      </c>
      <c r="BK103">
        <v>1</v>
      </c>
      <c r="BL103" t="s">
        <v>19</v>
      </c>
      <c r="BM103" t="s">
        <v>19</v>
      </c>
      <c r="BN103" t="s">
        <v>19</v>
      </c>
      <c r="BO103" t="s">
        <v>19</v>
      </c>
      <c r="BP103">
        <v>17</v>
      </c>
      <c r="BQ103">
        <v>17</v>
      </c>
      <c r="BR103" t="s">
        <v>19</v>
      </c>
      <c r="BS103">
        <v>22</v>
      </c>
      <c r="BT103">
        <v>19</v>
      </c>
      <c r="BU103">
        <v>4</v>
      </c>
      <c r="BV103">
        <v>55</v>
      </c>
      <c r="BW103">
        <v>32</v>
      </c>
      <c r="BX103">
        <v>23</v>
      </c>
    </row>
    <row r="104" spans="1:76">
      <c r="A104" t="s">
        <v>668</v>
      </c>
      <c r="B104">
        <v>572</v>
      </c>
      <c r="C104">
        <v>460</v>
      </c>
      <c r="D104">
        <v>112</v>
      </c>
      <c r="E104">
        <v>11</v>
      </c>
      <c r="F104">
        <v>11</v>
      </c>
      <c r="G104" t="s">
        <v>19</v>
      </c>
      <c r="H104">
        <v>6</v>
      </c>
      <c r="I104">
        <v>3</v>
      </c>
      <c r="J104">
        <v>3</v>
      </c>
      <c r="K104" t="s">
        <v>19</v>
      </c>
      <c r="L104" t="s">
        <v>19</v>
      </c>
      <c r="M104" t="s">
        <v>19</v>
      </c>
      <c r="N104">
        <v>14</v>
      </c>
      <c r="O104">
        <v>14</v>
      </c>
      <c r="P104" t="s">
        <v>19</v>
      </c>
      <c r="Q104">
        <v>7</v>
      </c>
      <c r="R104">
        <v>7</v>
      </c>
      <c r="S104" t="s">
        <v>19</v>
      </c>
      <c r="T104">
        <v>36</v>
      </c>
      <c r="U104">
        <v>33</v>
      </c>
      <c r="V104">
        <v>3</v>
      </c>
      <c r="W104">
        <v>13</v>
      </c>
      <c r="X104">
        <v>9</v>
      </c>
      <c r="Y104">
        <v>4</v>
      </c>
      <c r="Z104">
        <v>406</v>
      </c>
      <c r="AA104">
        <v>321</v>
      </c>
      <c r="AB104">
        <v>84</v>
      </c>
      <c r="AC104">
        <v>229</v>
      </c>
      <c r="AD104">
        <v>203</v>
      </c>
      <c r="AE104">
        <v>26</v>
      </c>
      <c r="AF104">
        <v>12</v>
      </c>
      <c r="AG104">
        <v>12</v>
      </c>
      <c r="AH104" t="s">
        <v>19</v>
      </c>
      <c r="AI104" t="s">
        <v>19</v>
      </c>
      <c r="AJ104" t="s">
        <v>19</v>
      </c>
      <c r="AK104" t="s">
        <v>19</v>
      </c>
      <c r="AL104">
        <v>1</v>
      </c>
      <c r="AM104">
        <v>1</v>
      </c>
      <c r="AN104" t="s">
        <v>19</v>
      </c>
      <c r="AO104">
        <v>12</v>
      </c>
      <c r="AP104">
        <v>11</v>
      </c>
      <c r="AQ104">
        <v>1</v>
      </c>
      <c r="AR104">
        <v>3</v>
      </c>
      <c r="AS104">
        <v>3</v>
      </c>
      <c r="AT104" t="s">
        <v>19</v>
      </c>
      <c r="AU104">
        <v>2</v>
      </c>
      <c r="AV104">
        <v>2</v>
      </c>
      <c r="AW104" t="s">
        <v>19</v>
      </c>
      <c r="AX104">
        <v>0</v>
      </c>
      <c r="AY104" t="s">
        <v>19</v>
      </c>
      <c r="AZ104">
        <v>0</v>
      </c>
      <c r="BA104">
        <v>2</v>
      </c>
      <c r="BB104">
        <v>2</v>
      </c>
      <c r="BC104" t="s">
        <v>19</v>
      </c>
      <c r="BD104">
        <v>0</v>
      </c>
      <c r="BE104">
        <v>0</v>
      </c>
      <c r="BF104" t="s">
        <v>19</v>
      </c>
      <c r="BG104">
        <v>3</v>
      </c>
      <c r="BH104">
        <v>3</v>
      </c>
      <c r="BI104" t="s">
        <v>19</v>
      </c>
      <c r="BJ104">
        <v>1</v>
      </c>
      <c r="BK104">
        <v>0</v>
      </c>
      <c r="BL104">
        <v>1</v>
      </c>
      <c r="BM104" t="s">
        <v>19</v>
      </c>
      <c r="BN104" t="s">
        <v>19</v>
      </c>
      <c r="BO104" t="s">
        <v>19</v>
      </c>
      <c r="BP104">
        <v>14</v>
      </c>
      <c r="BQ104">
        <v>14</v>
      </c>
      <c r="BR104">
        <v>0</v>
      </c>
      <c r="BS104" t="s">
        <v>19</v>
      </c>
      <c r="BT104" t="s">
        <v>19</v>
      </c>
      <c r="BU104" t="s">
        <v>19</v>
      </c>
      <c r="BV104">
        <v>50</v>
      </c>
      <c r="BW104">
        <v>33</v>
      </c>
      <c r="BX104">
        <v>17</v>
      </c>
    </row>
    <row r="105" spans="1:76">
      <c r="A105" t="s">
        <v>667</v>
      </c>
      <c r="B105">
        <v>738</v>
      </c>
      <c r="C105">
        <v>585</v>
      </c>
      <c r="D105">
        <v>152</v>
      </c>
      <c r="E105">
        <v>15</v>
      </c>
      <c r="F105">
        <v>15</v>
      </c>
      <c r="G105" t="s">
        <v>19</v>
      </c>
      <c r="H105">
        <v>4</v>
      </c>
      <c r="I105">
        <v>1</v>
      </c>
      <c r="J105">
        <v>3</v>
      </c>
      <c r="K105" t="s">
        <v>19</v>
      </c>
      <c r="L105" t="s">
        <v>19</v>
      </c>
      <c r="M105" t="s">
        <v>19</v>
      </c>
      <c r="N105">
        <v>20</v>
      </c>
      <c r="O105">
        <v>20</v>
      </c>
      <c r="P105" t="s">
        <v>19</v>
      </c>
      <c r="Q105">
        <v>8</v>
      </c>
      <c r="R105">
        <v>8</v>
      </c>
      <c r="S105" t="s">
        <v>19</v>
      </c>
      <c r="T105">
        <v>47</v>
      </c>
      <c r="U105">
        <v>32</v>
      </c>
      <c r="V105">
        <v>15</v>
      </c>
      <c r="W105">
        <v>21</v>
      </c>
      <c r="X105">
        <v>14</v>
      </c>
      <c r="Y105">
        <v>7</v>
      </c>
      <c r="Z105">
        <v>532</v>
      </c>
      <c r="AA105">
        <v>430</v>
      </c>
      <c r="AB105">
        <v>102</v>
      </c>
      <c r="AC105">
        <v>317</v>
      </c>
      <c r="AD105">
        <v>293</v>
      </c>
      <c r="AE105">
        <v>24</v>
      </c>
      <c r="AF105">
        <v>17</v>
      </c>
      <c r="AG105">
        <v>17</v>
      </c>
      <c r="AH105" t="s">
        <v>19</v>
      </c>
      <c r="AI105">
        <v>2</v>
      </c>
      <c r="AJ105">
        <v>2</v>
      </c>
      <c r="AK105" t="s">
        <v>19</v>
      </c>
      <c r="AL105" t="s">
        <v>19</v>
      </c>
      <c r="AM105" t="s">
        <v>19</v>
      </c>
      <c r="AN105" t="s">
        <v>19</v>
      </c>
      <c r="AO105">
        <v>12</v>
      </c>
      <c r="AP105">
        <v>11</v>
      </c>
      <c r="AQ105">
        <v>1</v>
      </c>
      <c r="AR105">
        <v>4</v>
      </c>
      <c r="AS105">
        <v>4</v>
      </c>
      <c r="AT105">
        <v>0</v>
      </c>
      <c r="AU105">
        <v>0</v>
      </c>
      <c r="AV105" t="s">
        <v>19</v>
      </c>
      <c r="AW105">
        <v>0</v>
      </c>
      <c r="AX105">
        <v>1</v>
      </c>
      <c r="AY105">
        <v>1</v>
      </c>
      <c r="AZ105" t="s">
        <v>19</v>
      </c>
      <c r="BA105">
        <v>2</v>
      </c>
      <c r="BB105">
        <v>2</v>
      </c>
      <c r="BC105">
        <v>0</v>
      </c>
      <c r="BD105">
        <v>1</v>
      </c>
      <c r="BE105">
        <v>0</v>
      </c>
      <c r="BF105">
        <v>1</v>
      </c>
      <c r="BG105">
        <v>4</v>
      </c>
      <c r="BH105">
        <v>4</v>
      </c>
      <c r="BI105" t="s">
        <v>19</v>
      </c>
      <c r="BJ105">
        <v>0</v>
      </c>
      <c r="BK105" t="s">
        <v>19</v>
      </c>
      <c r="BL105">
        <v>0</v>
      </c>
      <c r="BM105" t="s">
        <v>19</v>
      </c>
      <c r="BN105" t="s">
        <v>19</v>
      </c>
      <c r="BO105" t="s">
        <v>19</v>
      </c>
      <c r="BP105">
        <v>18</v>
      </c>
      <c r="BQ105">
        <v>18</v>
      </c>
      <c r="BR105" t="s">
        <v>19</v>
      </c>
      <c r="BS105">
        <v>11</v>
      </c>
      <c r="BT105">
        <v>8</v>
      </c>
      <c r="BU105">
        <v>3</v>
      </c>
      <c r="BV105">
        <v>38</v>
      </c>
      <c r="BW105">
        <v>17</v>
      </c>
      <c r="BX105">
        <v>22</v>
      </c>
    </row>
    <row r="106" spans="1:76">
      <c r="A106" t="s">
        <v>666</v>
      </c>
      <c r="B106">
        <v>1207</v>
      </c>
      <c r="C106">
        <v>949</v>
      </c>
      <c r="D106">
        <v>257</v>
      </c>
      <c r="E106">
        <v>23</v>
      </c>
      <c r="F106">
        <v>23</v>
      </c>
      <c r="G106" t="s">
        <v>19</v>
      </c>
      <c r="H106">
        <v>3</v>
      </c>
      <c r="I106" t="s">
        <v>19</v>
      </c>
      <c r="J106">
        <v>3</v>
      </c>
      <c r="K106">
        <v>0</v>
      </c>
      <c r="L106" t="s">
        <v>19</v>
      </c>
      <c r="M106">
        <v>0</v>
      </c>
      <c r="N106">
        <v>29</v>
      </c>
      <c r="O106">
        <v>29</v>
      </c>
      <c r="P106" t="s">
        <v>19</v>
      </c>
      <c r="Q106">
        <v>7</v>
      </c>
      <c r="R106">
        <v>7</v>
      </c>
      <c r="S106" t="s">
        <v>19</v>
      </c>
      <c r="T106">
        <v>58</v>
      </c>
      <c r="U106">
        <v>40</v>
      </c>
      <c r="V106">
        <v>18</v>
      </c>
      <c r="W106">
        <v>45</v>
      </c>
      <c r="X106">
        <v>34</v>
      </c>
      <c r="Y106">
        <v>11</v>
      </c>
      <c r="Z106">
        <v>801</v>
      </c>
      <c r="AA106">
        <v>648</v>
      </c>
      <c r="AB106">
        <v>153</v>
      </c>
      <c r="AC106">
        <v>421</v>
      </c>
      <c r="AD106">
        <v>380</v>
      </c>
      <c r="AE106">
        <v>41</v>
      </c>
      <c r="AF106">
        <v>29</v>
      </c>
      <c r="AG106">
        <v>29</v>
      </c>
      <c r="AH106" t="s">
        <v>19</v>
      </c>
      <c r="AI106">
        <v>3</v>
      </c>
      <c r="AJ106">
        <v>3</v>
      </c>
      <c r="AK106">
        <v>1</v>
      </c>
      <c r="AL106">
        <v>2</v>
      </c>
      <c r="AM106" t="s">
        <v>19</v>
      </c>
      <c r="AN106">
        <v>2</v>
      </c>
      <c r="AO106">
        <v>19</v>
      </c>
      <c r="AP106">
        <v>18</v>
      </c>
      <c r="AQ106">
        <v>1</v>
      </c>
      <c r="AR106">
        <v>2</v>
      </c>
      <c r="AS106">
        <v>1</v>
      </c>
      <c r="AT106">
        <v>1</v>
      </c>
      <c r="AU106">
        <v>0</v>
      </c>
      <c r="AV106" t="s">
        <v>19</v>
      </c>
      <c r="AW106">
        <v>0</v>
      </c>
      <c r="AX106" t="s">
        <v>19</v>
      </c>
      <c r="AY106" t="s">
        <v>19</v>
      </c>
      <c r="AZ106" t="s">
        <v>19</v>
      </c>
      <c r="BA106">
        <v>7</v>
      </c>
      <c r="BB106">
        <v>7</v>
      </c>
      <c r="BC106" t="s">
        <v>19</v>
      </c>
      <c r="BD106">
        <v>10</v>
      </c>
      <c r="BE106">
        <v>10</v>
      </c>
      <c r="BF106">
        <v>0</v>
      </c>
      <c r="BG106">
        <v>1</v>
      </c>
      <c r="BH106">
        <v>1</v>
      </c>
      <c r="BI106" t="s">
        <v>19</v>
      </c>
      <c r="BJ106" t="s">
        <v>19</v>
      </c>
      <c r="BK106" t="s">
        <v>19</v>
      </c>
      <c r="BL106" t="s">
        <v>19</v>
      </c>
      <c r="BM106" t="s">
        <v>19</v>
      </c>
      <c r="BN106" t="s">
        <v>19</v>
      </c>
      <c r="BO106" t="s">
        <v>19</v>
      </c>
      <c r="BP106">
        <v>26</v>
      </c>
      <c r="BQ106">
        <v>26</v>
      </c>
      <c r="BR106">
        <v>1</v>
      </c>
      <c r="BS106">
        <v>62</v>
      </c>
      <c r="BT106">
        <v>33</v>
      </c>
      <c r="BU106">
        <v>29</v>
      </c>
      <c r="BV106">
        <v>106</v>
      </c>
      <c r="BW106">
        <v>67</v>
      </c>
      <c r="BX106">
        <v>39</v>
      </c>
    </row>
    <row r="107" spans="1:76">
      <c r="A107" t="s">
        <v>665</v>
      </c>
      <c r="B107">
        <v>927</v>
      </c>
      <c r="C107">
        <v>768</v>
      </c>
      <c r="D107">
        <v>159</v>
      </c>
      <c r="E107">
        <v>14</v>
      </c>
      <c r="F107">
        <v>13</v>
      </c>
      <c r="G107">
        <v>1</v>
      </c>
      <c r="H107">
        <v>7</v>
      </c>
      <c r="I107">
        <v>2</v>
      </c>
      <c r="J107">
        <v>5</v>
      </c>
      <c r="K107">
        <v>0</v>
      </c>
      <c r="L107" t="s">
        <v>19</v>
      </c>
      <c r="M107">
        <v>0</v>
      </c>
      <c r="N107">
        <v>29</v>
      </c>
      <c r="O107">
        <v>29</v>
      </c>
      <c r="P107" t="s">
        <v>19</v>
      </c>
      <c r="Q107">
        <v>11</v>
      </c>
      <c r="R107">
        <v>11</v>
      </c>
      <c r="S107" t="s">
        <v>19</v>
      </c>
      <c r="T107">
        <v>49</v>
      </c>
      <c r="U107">
        <v>39</v>
      </c>
      <c r="V107">
        <v>10</v>
      </c>
      <c r="W107">
        <v>31</v>
      </c>
      <c r="X107">
        <v>21</v>
      </c>
      <c r="Y107">
        <v>10</v>
      </c>
      <c r="Z107">
        <v>666</v>
      </c>
      <c r="AA107">
        <v>557</v>
      </c>
      <c r="AB107">
        <v>110</v>
      </c>
      <c r="AC107">
        <v>364</v>
      </c>
      <c r="AD107">
        <v>333</v>
      </c>
      <c r="AE107">
        <v>32</v>
      </c>
      <c r="AF107">
        <v>18</v>
      </c>
      <c r="AG107">
        <v>17</v>
      </c>
      <c r="AH107">
        <v>1</v>
      </c>
      <c r="AI107">
        <v>1</v>
      </c>
      <c r="AJ107">
        <v>1</v>
      </c>
      <c r="AK107" t="s">
        <v>19</v>
      </c>
      <c r="AL107" t="s">
        <v>19</v>
      </c>
      <c r="AM107" t="s">
        <v>19</v>
      </c>
      <c r="AN107" t="s">
        <v>19</v>
      </c>
      <c r="AO107">
        <v>17</v>
      </c>
      <c r="AP107">
        <v>15</v>
      </c>
      <c r="AQ107">
        <v>3</v>
      </c>
      <c r="AR107">
        <v>1</v>
      </c>
      <c r="AS107" t="s">
        <v>19</v>
      </c>
      <c r="AT107">
        <v>1</v>
      </c>
      <c r="AU107">
        <v>5</v>
      </c>
      <c r="AV107">
        <v>5</v>
      </c>
      <c r="AW107" t="s">
        <v>19</v>
      </c>
      <c r="AX107">
        <v>0</v>
      </c>
      <c r="AY107" t="s">
        <v>19</v>
      </c>
      <c r="AZ107">
        <v>0</v>
      </c>
      <c r="BA107">
        <v>2</v>
      </c>
      <c r="BB107">
        <v>2</v>
      </c>
      <c r="BC107">
        <v>1</v>
      </c>
      <c r="BD107">
        <v>8</v>
      </c>
      <c r="BE107">
        <v>7</v>
      </c>
      <c r="BF107">
        <v>0</v>
      </c>
      <c r="BG107">
        <v>1</v>
      </c>
      <c r="BH107">
        <v>1</v>
      </c>
      <c r="BI107" t="s">
        <v>19</v>
      </c>
      <c r="BJ107" t="s">
        <v>19</v>
      </c>
      <c r="BK107" t="s">
        <v>19</v>
      </c>
      <c r="BL107" t="s">
        <v>19</v>
      </c>
      <c r="BM107">
        <v>1</v>
      </c>
      <c r="BN107">
        <v>1</v>
      </c>
      <c r="BO107" t="s">
        <v>19</v>
      </c>
      <c r="BP107">
        <v>25</v>
      </c>
      <c r="BQ107">
        <v>24</v>
      </c>
      <c r="BR107">
        <v>1</v>
      </c>
      <c r="BS107">
        <v>7</v>
      </c>
      <c r="BT107">
        <v>4</v>
      </c>
      <c r="BU107">
        <v>3</v>
      </c>
      <c r="BV107">
        <v>63</v>
      </c>
      <c r="BW107">
        <v>45</v>
      </c>
      <c r="BX107">
        <v>18</v>
      </c>
    </row>
    <row r="108" spans="1:76">
      <c r="A108" t="s">
        <v>664</v>
      </c>
      <c r="B108">
        <v>886</v>
      </c>
      <c r="C108">
        <v>683</v>
      </c>
      <c r="D108">
        <v>204</v>
      </c>
      <c r="E108">
        <v>16</v>
      </c>
      <c r="F108">
        <v>16</v>
      </c>
      <c r="G108" t="s">
        <v>19</v>
      </c>
      <c r="H108">
        <v>4</v>
      </c>
      <c r="I108">
        <v>1</v>
      </c>
      <c r="J108">
        <v>3</v>
      </c>
      <c r="K108">
        <v>1</v>
      </c>
      <c r="L108" t="s">
        <v>19</v>
      </c>
      <c r="M108">
        <v>1</v>
      </c>
      <c r="N108">
        <v>24</v>
      </c>
      <c r="O108">
        <v>24</v>
      </c>
      <c r="P108" t="s">
        <v>19</v>
      </c>
      <c r="Q108">
        <v>4</v>
      </c>
      <c r="R108">
        <v>4</v>
      </c>
      <c r="S108" t="s">
        <v>19</v>
      </c>
      <c r="T108">
        <v>41</v>
      </c>
      <c r="U108">
        <v>32</v>
      </c>
      <c r="V108">
        <v>9</v>
      </c>
      <c r="W108">
        <v>29</v>
      </c>
      <c r="X108">
        <v>20</v>
      </c>
      <c r="Y108">
        <v>9</v>
      </c>
      <c r="Z108">
        <v>635</v>
      </c>
      <c r="AA108">
        <v>480</v>
      </c>
      <c r="AB108">
        <v>155</v>
      </c>
      <c r="AC108">
        <v>295</v>
      </c>
      <c r="AD108">
        <v>266</v>
      </c>
      <c r="AE108">
        <v>29</v>
      </c>
      <c r="AF108">
        <v>19</v>
      </c>
      <c r="AG108">
        <v>19</v>
      </c>
      <c r="AH108" t="s">
        <v>19</v>
      </c>
      <c r="AI108" t="s">
        <v>19</v>
      </c>
      <c r="AJ108" t="s">
        <v>19</v>
      </c>
      <c r="AK108" t="s">
        <v>19</v>
      </c>
      <c r="AL108" t="s">
        <v>19</v>
      </c>
      <c r="AM108" t="s">
        <v>19</v>
      </c>
      <c r="AN108" t="s">
        <v>19</v>
      </c>
      <c r="AO108">
        <v>19</v>
      </c>
      <c r="AP108">
        <v>14</v>
      </c>
      <c r="AQ108">
        <v>4</v>
      </c>
      <c r="AR108">
        <v>2</v>
      </c>
      <c r="AS108">
        <v>2</v>
      </c>
      <c r="AT108">
        <v>1</v>
      </c>
      <c r="AU108">
        <v>1</v>
      </c>
      <c r="AV108" t="s">
        <v>19</v>
      </c>
      <c r="AW108">
        <v>1</v>
      </c>
      <c r="AX108">
        <v>0</v>
      </c>
      <c r="AY108" t="s">
        <v>19</v>
      </c>
      <c r="AZ108">
        <v>0</v>
      </c>
      <c r="BA108">
        <v>5</v>
      </c>
      <c r="BB108">
        <v>4</v>
      </c>
      <c r="BC108">
        <v>1</v>
      </c>
      <c r="BD108">
        <v>6</v>
      </c>
      <c r="BE108">
        <v>4</v>
      </c>
      <c r="BF108">
        <v>2</v>
      </c>
      <c r="BG108">
        <v>5</v>
      </c>
      <c r="BH108">
        <v>5</v>
      </c>
      <c r="BI108">
        <v>0</v>
      </c>
      <c r="BJ108" t="s">
        <v>19</v>
      </c>
      <c r="BK108" t="s">
        <v>19</v>
      </c>
      <c r="BL108" t="s">
        <v>19</v>
      </c>
      <c r="BM108" t="s">
        <v>19</v>
      </c>
      <c r="BN108" t="s">
        <v>19</v>
      </c>
      <c r="BO108" t="s">
        <v>19</v>
      </c>
      <c r="BP108">
        <v>24</v>
      </c>
      <c r="BQ108">
        <v>23</v>
      </c>
      <c r="BR108">
        <v>1</v>
      </c>
      <c r="BS108">
        <v>16</v>
      </c>
      <c r="BT108">
        <v>13</v>
      </c>
      <c r="BU108">
        <v>3</v>
      </c>
      <c r="BV108">
        <v>60</v>
      </c>
      <c r="BW108">
        <v>40</v>
      </c>
      <c r="BX108">
        <v>20</v>
      </c>
    </row>
    <row r="109" spans="1:76">
      <c r="A109" t="s">
        <v>663</v>
      </c>
      <c r="B109">
        <v>936</v>
      </c>
      <c r="C109">
        <v>777</v>
      </c>
      <c r="D109">
        <v>159</v>
      </c>
      <c r="E109">
        <v>15</v>
      </c>
      <c r="F109">
        <v>15</v>
      </c>
      <c r="G109" t="s">
        <v>19</v>
      </c>
      <c r="H109">
        <v>6</v>
      </c>
      <c r="I109">
        <v>1</v>
      </c>
      <c r="J109">
        <v>5</v>
      </c>
      <c r="K109">
        <v>0</v>
      </c>
      <c r="L109" t="s">
        <v>19</v>
      </c>
      <c r="M109">
        <v>0</v>
      </c>
      <c r="N109">
        <v>29</v>
      </c>
      <c r="O109">
        <v>28</v>
      </c>
      <c r="P109">
        <v>1</v>
      </c>
      <c r="Q109">
        <v>6</v>
      </c>
      <c r="R109">
        <v>6</v>
      </c>
      <c r="S109" t="s">
        <v>19</v>
      </c>
      <c r="T109">
        <v>47</v>
      </c>
      <c r="U109">
        <v>33</v>
      </c>
      <c r="V109">
        <v>14</v>
      </c>
      <c r="W109">
        <v>31</v>
      </c>
      <c r="X109">
        <v>26</v>
      </c>
      <c r="Y109">
        <v>5</v>
      </c>
      <c r="Z109">
        <v>629</v>
      </c>
      <c r="AA109">
        <v>534</v>
      </c>
      <c r="AB109">
        <v>95</v>
      </c>
      <c r="AC109">
        <v>336</v>
      </c>
      <c r="AD109">
        <v>309</v>
      </c>
      <c r="AE109">
        <v>27</v>
      </c>
      <c r="AF109">
        <v>20</v>
      </c>
      <c r="AG109">
        <v>19</v>
      </c>
      <c r="AH109">
        <v>1</v>
      </c>
      <c r="AI109">
        <v>6</v>
      </c>
      <c r="AJ109">
        <v>6</v>
      </c>
      <c r="AK109" t="s">
        <v>19</v>
      </c>
      <c r="AL109">
        <v>1</v>
      </c>
      <c r="AM109" t="s">
        <v>19</v>
      </c>
      <c r="AN109">
        <v>1</v>
      </c>
      <c r="AO109">
        <v>11</v>
      </c>
      <c r="AP109">
        <v>8</v>
      </c>
      <c r="AQ109">
        <v>2</v>
      </c>
      <c r="AR109">
        <v>1</v>
      </c>
      <c r="AS109">
        <v>1</v>
      </c>
      <c r="AT109">
        <v>1</v>
      </c>
      <c r="AU109">
        <v>1</v>
      </c>
      <c r="AV109">
        <v>1</v>
      </c>
      <c r="AW109">
        <v>0</v>
      </c>
      <c r="AX109" t="s">
        <v>19</v>
      </c>
      <c r="AY109" t="s">
        <v>19</v>
      </c>
      <c r="AZ109" t="s">
        <v>19</v>
      </c>
      <c r="BA109">
        <v>6</v>
      </c>
      <c r="BB109">
        <v>4</v>
      </c>
      <c r="BC109">
        <v>2</v>
      </c>
      <c r="BD109">
        <v>3</v>
      </c>
      <c r="BE109">
        <v>3</v>
      </c>
      <c r="BF109">
        <v>0</v>
      </c>
      <c r="BG109" t="s">
        <v>19</v>
      </c>
      <c r="BH109" t="s">
        <v>19</v>
      </c>
      <c r="BI109" t="s">
        <v>19</v>
      </c>
      <c r="BJ109" t="s">
        <v>19</v>
      </c>
      <c r="BK109" t="s">
        <v>19</v>
      </c>
      <c r="BL109" t="s">
        <v>19</v>
      </c>
      <c r="BM109" t="s">
        <v>19</v>
      </c>
      <c r="BN109" t="s">
        <v>19</v>
      </c>
      <c r="BO109" t="s">
        <v>19</v>
      </c>
      <c r="BP109">
        <v>26</v>
      </c>
      <c r="BQ109">
        <v>26</v>
      </c>
      <c r="BR109">
        <v>1</v>
      </c>
      <c r="BS109">
        <v>33</v>
      </c>
      <c r="BT109">
        <v>23</v>
      </c>
      <c r="BU109">
        <v>10</v>
      </c>
      <c r="BV109">
        <v>82</v>
      </c>
      <c r="BW109">
        <v>57</v>
      </c>
      <c r="BX109">
        <v>25</v>
      </c>
    </row>
    <row r="110" spans="1:76">
      <c r="A110" t="s">
        <v>662</v>
      </c>
      <c r="B110">
        <v>783</v>
      </c>
      <c r="C110">
        <v>674</v>
      </c>
      <c r="D110">
        <v>109</v>
      </c>
      <c r="E110">
        <v>14</v>
      </c>
      <c r="F110">
        <v>14</v>
      </c>
      <c r="G110" t="s">
        <v>19</v>
      </c>
      <c r="H110">
        <v>6</v>
      </c>
      <c r="I110">
        <v>2</v>
      </c>
      <c r="J110">
        <v>3</v>
      </c>
      <c r="K110" t="s">
        <v>19</v>
      </c>
      <c r="L110" t="s">
        <v>19</v>
      </c>
      <c r="M110" t="s">
        <v>19</v>
      </c>
      <c r="N110">
        <v>20</v>
      </c>
      <c r="O110">
        <v>20</v>
      </c>
      <c r="P110" t="s">
        <v>19</v>
      </c>
      <c r="Q110">
        <v>1</v>
      </c>
      <c r="R110">
        <v>1</v>
      </c>
      <c r="S110" t="s">
        <v>19</v>
      </c>
      <c r="T110">
        <v>36</v>
      </c>
      <c r="U110">
        <v>29</v>
      </c>
      <c r="V110">
        <v>8</v>
      </c>
      <c r="W110">
        <v>42</v>
      </c>
      <c r="X110">
        <v>26</v>
      </c>
      <c r="Y110">
        <v>16</v>
      </c>
      <c r="Z110">
        <v>494</v>
      </c>
      <c r="AA110">
        <v>437</v>
      </c>
      <c r="AB110">
        <v>58</v>
      </c>
      <c r="AC110">
        <v>233</v>
      </c>
      <c r="AD110">
        <v>222</v>
      </c>
      <c r="AE110">
        <v>11</v>
      </c>
      <c r="AF110">
        <v>14</v>
      </c>
      <c r="AG110">
        <v>13</v>
      </c>
      <c r="AH110">
        <v>1</v>
      </c>
      <c r="AI110">
        <v>9</v>
      </c>
      <c r="AJ110">
        <v>9</v>
      </c>
      <c r="AK110" t="s">
        <v>19</v>
      </c>
      <c r="AL110">
        <v>1</v>
      </c>
      <c r="AM110" t="s">
        <v>19</v>
      </c>
      <c r="AN110">
        <v>1</v>
      </c>
      <c r="AO110">
        <v>12</v>
      </c>
      <c r="AP110">
        <v>10</v>
      </c>
      <c r="AQ110">
        <v>2</v>
      </c>
      <c r="AR110">
        <v>0</v>
      </c>
      <c r="AS110" t="s">
        <v>19</v>
      </c>
      <c r="AT110">
        <v>0</v>
      </c>
      <c r="AU110" t="s">
        <v>19</v>
      </c>
      <c r="AV110" t="s">
        <v>19</v>
      </c>
      <c r="AW110" t="s">
        <v>19</v>
      </c>
      <c r="AX110">
        <v>1</v>
      </c>
      <c r="AY110">
        <v>1</v>
      </c>
      <c r="AZ110" t="s">
        <v>19</v>
      </c>
      <c r="BA110">
        <v>2</v>
      </c>
      <c r="BB110">
        <v>1</v>
      </c>
      <c r="BC110">
        <v>1</v>
      </c>
      <c r="BD110">
        <v>4</v>
      </c>
      <c r="BE110">
        <v>3</v>
      </c>
      <c r="BF110">
        <v>1</v>
      </c>
      <c r="BG110">
        <v>4</v>
      </c>
      <c r="BH110">
        <v>4</v>
      </c>
      <c r="BI110" t="s">
        <v>19</v>
      </c>
      <c r="BJ110">
        <v>1</v>
      </c>
      <c r="BK110">
        <v>1</v>
      </c>
      <c r="BL110" t="s">
        <v>19</v>
      </c>
      <c r="BM110">
        <v>1</v>
      </c>
      <c r="BN110">
        <v>1</v>
      </c>
      <c r="BO110" t="s">
        <v>19</v>
      </c>
      <c r="BP110">
        <v>22</v>
      </c>
      <c r="BQ110">
        <v>22</v>
      </c>
      <c r="BR110" t="s">
        <v>19</v>
      </c>
      <c r="BS110">
        <v>48</v>
      </c>
      <c r="BT110">
        <v>39</v>
      </c>
      <c r="BU110">
        <v>9</v>
      </c>
      <c r="BV110">
        <v>65</v>
      </c>
      <c r="BW110">
        <v>52</v>
      </c>
      <c r="BX110">
        <v>12</v>
      </c>
    </row>
    <row r="111" spans="1:76">
      <c r="A111" t="s">
        <v>661</v>
      </c>
      <c r="B111">
        <v>964</v>
      </c>
      <c r="C111">
        <v>844</v>
      </c>
      <c r="D111">
        <v>120</v>
      </c>
      <c r="E111">
        <v>19</v>
      </c>
      <c r="F111">
        <v>19</v>
      </c>
      <c r="G111" t="s">
        <v>19</v>
      </c>
      <c r="H111">
        <v>4</v>
      </c>
      <c r="I111">
        <v>1</v>
      </c>
      <c r="J111">
        <v>3</v>
      </c>
      <c r="K111">
        <v>0</v>
      </c>
      <c r="L111" t="s">
        <v>19</v>
      </c>
      <c r="M111">
        <v>0</v>
      </c>
      <c r="N111">
        <v>30</v>
      </c>
      <c r="O111">
        <v>30</v>
      </c>
      <c r="P111" t="s">
        <v>19</v>
      </c>
      <c r="Q111">
        <v>15</v>
      </c>
      <c r="R111">
        <v>15</v>
      </c>
      <c r="S111" t="s">
        <v>19</v>
      </c>
      <c r="T111">
        <v>53</v>
      </c>
      <c r="U111">
        <v>46</v>
      </c>
      <c r="V111">
        <v>7</v>
      </c>
      <c r="W111">
        <v>40</v>
      </c>
      <c r="X111">
        <v>33</v>
      </c>
      <c r="Y111">
        <v>6</v>
      </c>
      <c r="Z111">
        <v>665</v>
      </c>
      <c r="AA111">
        <v>595</v>
      </c>
      <c r="AB111">
        <v>70</v>
      </c>
      <c r="AC111">
        <v>389</v>
      </c>
      <c r="AD111">
        <v>356</v>
      </c>
      <c r="AE111">
        <v>33</v>
      </c>
      <c r="AF111">
        <v>28</v>
      </c>
      <c r="AG111">
        <v>27</v>
      </c>
      <c r="AH111">
        <v>1</v>
      </c>
      <c r="AI111">
        <v>2</v>
      </c>
      <c r="AJ111">
        <v>1</v>
      </c>
      <c r="AK111">
        <v>1</v>
      </c>
      <c r="AL111">
        <v>1</v>
      </c>
      <c r="AM111">
        <v>1</v>
      </c>
      <c r="AN111">
        <v>0</v>
      </c>
      <c r="AO111">
        <v>20</v>
      </c>
      <c r="AP111">
        <v>16</v>
      </c>
      <c r="AQ111">
        <v>4</v>
      </c>
      <c r="AR111">
        <v>5</v>
      </c>
      <c r="AS111">
        <v>5</v>
      </c>
      <c r="AT111">
        <v>0</v>
      </c>
      <c r="AU111">
        <v>2</v>
      </c>
      <c r="AV111">
        <v>1</v>
      </c>
      <c r="AW111">
        <v>1</v>
      </c>
      <c r="AX111">
        <v>1</v>
      </c>
      <c r="AY111" t="s">
        <v>19</v>
      </c>
      <c r="AZ111">
        <v>1</v>
      </c>
      <c r="BA111">
        <v>6</v>
      </c>
      <c r="BB111">
        <v>4</v>
      </c>
      <c r="BC111">
        <v>2</v>
      </c>
      <c r="BD111">
        <v>4</v>
      </c>
      <c r="BE111">
        <v>4</v>
      </c>
      <c r="BF111">
        <v>1</v>
      </c>
      <c r="BG111">
        <v>1</v>
      </c>
      <c r="BH111">
        <v>1</v>
      </c>
      <c r="BI111" t="s">
        <v>19</v>
      </c>
      <c r="BJ111">
        <v>1</v>
      </c>
      <c r="BK111">
        <v>1</v>
      </c>
      <c r="BL111" t="s">
        <v>19</v>
      </c>
      <c r="BM111" t="s">
        <v>19</v>
      </c>
      <c r="BN111" t="s">
        <v>19</v>
      </c>
      <c r="BO111" t="s">
        <v>19</v>
      </c>
      <c r="BP111">
        <v>24</v>
      </c>
      <c r="BQ111">
        <v>24</v>
      </c>
      <c r="BR111">
        <v>1</v>
      </c>
      <c r="BS111">
        <v>28</v>
      </c>
      <c r="BT111">
        <v>18</v>
      </c>
      <c r="BU111">
        <v>9</v>
      </c>
      <c r="BV111">
        <v>50</v>
      </c>
      <c r="BW111">
        <v>34</v>
      </c>
      <c r="BX111">
        <v>16</v>
      </c>
    </row>
    <row r="112" spans="1:76">
      <c r="A112" t="s">
        <v>660</v>
      </c>
      <c r="B112">
        <v>849</v>
      </c>
      <c r="C112">
        <v>742</v>
      </c>
      <c r="D112">
        <v>106</v>
      </c>
      <c r="E112">
        <v>17</v>
      </c>
      <c r="F112">
        <v>17</v>
      </c>
      <c r="G112" t="s">
        <v>19</v>
      </c>
      <c r="H112">
        <v>5</v>
      </c>
      <c r="I112" t="s">
        <v>19</v>
      </c>
      <c r="J112">
        <v>5</v>
      </c>
      <c r="K112">
        <v>1</v>
      </c>
      <c r="L112" t="s">
        <v>19</v>
      </c>
      <c r="M112">
        <v>1</v>
      </c>
      <c r="N112">
        <v>25</v>
      </c>
      <c r="O112">
        <v>24</v>
      </c>
      <c r="P112">
        <v>1</v>
      </c>
      <c r="Q112">
        <v>4</v>
      </c>
      <c r="R112">
        <v>4</v>
      </c>
      <c r="S112">
        <v>0</v>
      </c>
      <c r="T112">
        <v>34</v>
      </c>
      <c r="U112">
        <v>29</v>
      </c>
      <c r="V112">
        <v>5</v>
      </c>
      <c r="W112">
        <v>44</v>
      </c>
      <c r="X112">
        <v>34</v>
      </c>
      <c r="Y112">
        <v>10</v>
      </c>
      <c r="Z112">
        <v>553</v>
      </c>
      <c r="AA112">
        <v>492</v>
      </c>
      <c r="AB112">
        <v>61</v>
      </c>
      <c r="AC112">
        <v>365</v>
      </c>
      <c r="AD112">
        <v>335</v>
      </c>
      <c r="AE112">
        <v>30</v>
      </c>
      <c r="AF112">
        <v>20</v>
      </c>
      <c r="AG112">
        <v>19</v>
      </c>
      <c r="AH112">
        <v>0</v>
      </c>
      <c r="AI112">
        <v>6</v>
      </c>
      <c r="AJ112">
        <v>6</v>
      </c>
      <c r="AK112">
        <v>1</v>
      </c>
      <c r="AL112">
        <v>2</v>
      </c>
      <c r="AM112">
        <v>1</v>
      </c>
      <c r="AN112">
        <v>1</v>
      </c>
      <c r="AO112">
        <v>16</v>
      </c>
      <c r="AP112">
        <v>15</v>
      </c>
      <c r="AQ112">
        <v>1</v>
      </c>
      <c r="AR112">
        <v>1</v>
      </c>
      <c r="AS112">
        <v>1</v>
      </c>
      <c r="AT112" t="s">
        <v>19</v>
      </c>
      <c r="AU112">
        <v>2</v>
      </c>
      <c r="AV112">
        <v>2</v>
      </c>
      <c r="AW112" t="s">
        <v>19</v>
      </c>
      <c r="AX112" t="s">
        <v>19</v>
      </c>
      <c r="AY112" t="s">
        <v>19</v>
      </c>
      <c r="AZ112" t="s">
        <v>19</v>
      </c>
      <c r="BA112">
        <v>3</v>
      </c>
      <c r="BB112">
        <v>3</v>
      </c>
      <c r="BC112" t="s">
        <v>19</v>
      </c>
      <c r="BD112">
        <v>6</v>
      </c>
      <c r="BE112">
        <v>6</v>
      </c>
      <c r="BF112">
        <v>1</v>
      </c>
      <c r="BG112">
        <v>1</v>
      </c>
      <c r="BH112">
        <v>1</v>
      </c>
      <c r="BI112" t="s">
        <v>19</v>
      </c>
      <c r="BJ112">
        <v>2</v>
      </c>
      <c r="BK112">
        <v>2</v>
      </c>
      <c r="BL112" t="s">
        <v>19</v>
      </c>
      <c r="BM112" t="s">
        <v>19</v>
      </c>
      <c r="BN112" t="s">
        <v>19</v>
      </c>
      <c r="BO112" t="s">
        <v>19</v>
      </c>
      <c r="BP112">
        <v>23</v>
      </c>
      <c r="BQ112">
        <v>21</v>
      </c>
      <c r="BR112">
        <v>1</v>
      </c>
      <c r="BS112">
        <v>51</v>
      </c>
      <c r="BT112">
        <v>39</v>
      </c>
      <c r="BU112">
        <v>12</v>
      </c>
      <c r="BV112">
        <v>55</v>
      </c>
      <c r="BW112">
        <v>45</v>
      </c>
      <c r="BX112">
        <v>10</v>
      </c>
    </row>
    <row r="113" spans="1:76">
      <c r="A113" t="s">
        <v>659</v>
      </c>
      <c r="B113">
        <v>780</v>
      </c>
      <c r="C113">
        <v>678</v>
      </c>
      <c r="D113">
        <v>102</v>
      </c>
      <c r="E113">
        <v>10</v>
      </c>
      <c r="F113">
        <v>10</v>
      </c>
      <c r="G113" t="s">
        <v>19</v>
      </c>
      <c r="H113">
        <v>4</v>
      </c>
      <c r="I113" t="s">
        <v>19</v>
      </c>
      <c r="J113">
        <v>4</v>
      </c>
      <c r="K113">
        <v>0</v>
      </c>
      <c r="L113" t="s">
        <v>19</v>
      </c>
      <c r="M113">
        <v>0</v>
      </c>
      <c r="N113">
        <v>24</v>
      </c>
      <c r="O113">
        <v>24</v>
      </c>
      <c r="P113" t="s">
        <v>19</v>
      </c>
      <c r="Q113">
        <v>6</v>
      </c>
      <c r="R113">
        <v>6</v>
      </c>
      <c r="S113" t="s">
        <v>19</v>
      </c>
      <c r="T113">
        <v>28</v>
      </c>
      <c r="U113">
        <v>24</v>
      </c>
      <c r="V113">
        <v>4</v>
      </c>
      <c r="W113">
        <v>36</v>
      </c>
      <c r="X113">
        <v>33</v>
      </c>
      <c r="Y113">
        <v>3</v>
      </c>
      <c r="Z113">
        <v>474</v>
      </c>
      <c r="AA113">
        <v>430</v>
      </c>
      <c r="AB113">
        <v>45</v>
      </c>
      <c r="AC113">
        <v>277</v>
      </c>
      <c r="AD113">
        <v>264</v>
      </c>
      <c r="AE113">
        <v>13</v>
      </c>
      <c r="AF113">
        <v>16</v>
      </c>
      <c r="AG113">
        <v>16</v>
      </c>
      <c r="AH113" t="s">
        <v>19</v>
      </c>
      <c r="AI113">
        <v>3</v>
      </c>
      <c r="AJ113">
        <v>3</v>
      </c>
      <c r="AK113" t="s">
        <v>19</v>
      </c>
      <c r="AL113">
        <v>1</v>
      </c>
      <c r="AM113">
        <v>1</v>
      </c>
      <c r="AN113">
        <v>1</v>
      </c>
      <c r="AO113">
        <v>15</v>
      </c>
      <c r="AP113">
        <v>12</v>
      </c>
      <c r="AQ113">
        <v>3</v>
      </c>
      <c r="AR113">
        <v>3</v>
      </c>
      <c r="AS113">
        <v>3</v>
      </c>
      <c r="AT113">
        <v>0</v>
      </c>
      <c r="AU113">
        <v>1</v>
      </c>
      <c r="AV113">
        <v>1</v>
      </c>
      <c r="AW113" t="s">
        <v>19</v>
      </c>
      <c r="AX113">
        <v>0</v>
      </c>
      <c r="AY113" t="s">
        <v>19</v>
      </c>
      <c r="AZ113">
        <v>0</v>
      </c>
      <c r="BA113">
        <v>4</v>
      </c>
      <c r="BB113">
        <v>4</v>
      </c>
      <c r="BC113">
        <v>0</v>
      </c>
      <c r="BD113">
        <v>6</v>
      </c>
      <c r="BE113">
        <v>4</v>
      </c>
      <c r="BF113">
        <v>2</v>
      </c>
      <c r="BG113" t="s">
        <v>19</v>
      </c>
      <c r="BH113" t="s">
        <v>19</v>
      </c>
      <c r="BI113" t="s">
        <v>19</v>
      </c>
      <c r="BJ113" t="s">
        <v>19</v>
      </c>
      <c r="BK113" t="s">
        <v>19</v>
      </c>
      <c r="BL113" t="s">
        <v>19</v>
      </c>
      <c r="BM113" t="s">
        <v>19</v>
      </c>
      <c r="BN113" t="s">
        <v>19</v>
      </c>
      <c r="BO113" t="s">
        <v>19</v>
      </c>
      <c r="BP113">
        <v>19</v>
      </c>
      <c r="BQ113">
        <v>19</v>
      </c>
      <c r="BR113">
        <v>0</v>
      </c>
      <c r="BS113">
        <v>64</v>
      </c>
      <c r="BT113">
        <v>45</v>
      </c>
      <c r="BU113">
        <v>19</v>
      </c>
      <c r="BV113">
        <v>85</v>
      </c>
      <c r="BW113">
        <v>61</v>
      </c>
      <c r="BX113">
        <v>24</v>
      </c>
    </row>
    <row r="114" spans="1:76">
      <c r="A114" t="s">
        <v>658</v>
      </c>
      <c r="B114">
        <v>1006</v>
      </c>
      <c r="C114">
        <v>908</v>
      </c>
      <c r="D114">
        <v>98</v>
      </c>
      <c r="E114">
        <v>16</v>
      </c>
      <c r="F114">
        <v>16</v>
      </c>
      <c r="G114" t="s">
        <v>19</v>
      </c>
      <c r="H114">
        <v>5</v>
      </c>
      <c r="I114">
        <v>1</v>
      </c>
      <c r="J114">
        <v>5</v>
      </c>
      <c r="K114">
        <v>0</v>
      </c>
      <c r="L114">
        <v>0</v>
      </c>
      <c r="M114">
        <v>0</v>
      </c>
      <c r="N114">
        <v>33</v>
      </c>
      <c r="O114">
        <v>33</v>
      </c>
      <c r="P114">
        <v>1</v>
      </c>
      <c r="Q114">
        <v>12</v>
      </c>
      <c r="R114">
        <v>11</v>
      </c>
      <c r="S114">
        <v>1</v>
      </c>
      <c r="T114">
        <v>59</v>
      </c>
      <c r="U114">
        <v>50</v>
      </c>
      <c r="V114">
        <v>8</v>
      </c>
      <c r="W114">
        <v>30</v>
      </c>
      <c r="X114">
        <v>27</v>
      </c>
      <c r="Y114">
        <v>3</v>
      </c>
      <c r="Z114">
        <v>650</v>
      </c>
      <c r="AA114">
        <v>603</v>
      </c>
      <c r="AB114">
        <v>47</v>
      </c>
      <c r="AC114">
        <v>436</v>
      </c>
      <c r="AD114">
        <v>418</v>
      </c>
      <c r="AE114">
        <v>18</v>
      </c>
      <c r="AF114">
        <v>23</v>
      </c>
      <c r="AG114">
        <v>23</v>
      </c>
      <c r="AH114" t="s">
        <v>19</v>
      </c>
      <c r="AI114">
        <v>3</v>
      </c>
      <c r="AJ114">
        <v>3</v>
      </c>
      <c r="AK114" t="s">
        <v>19</v>
      </c>
      <c r="AL114">
        <v>2</v>
      </c>
      <c r="AM114">
        <v>2</v>
      </c>
      <c r="AN114" t="s">
        <v>19</v>
      </c>
      <c r="AO114">
        <v>17</v>
      </c>
      <c r="AP114">
        <v>16</v>
      </c>
      <c r="AQ114">
        <v>1</v>
      </c>
      <c r="AR114">
        <v>1</v>
      </c>
      <c r="AS114">
        <v>0</v>
      </c>
      <c r="AT114">
        <v>0</v>
      </c>
      <c r="AU114">
        <v>1</v>
      </c>
      <c r="AV114">
        <v>1</v>
      </c>
      <c r="AW114">
        <v>0</v>
      </c>
      <c r="AX114" t="s">
        <v>19</v>
      </c>
      <c r="AY114" t="s">
        <v>19</v>
      </c>
      <c r="AZ114" t="s">
        <v>19</v>
      </c>
      <c r="BA114">
        <v>5</v>
      </c>
      <c r="BB114">
        <v>4</v>
      </c>
      <c r="BC114">
        <v>1</v>
      </c>
      <c r="BD114">
        <v>10</v>
      </c>
      <c r="BE114">
        <v>10</v>
      </c>
      <c r="BF114" t="s">
        <v>19</v>
      </c>
      <c r="BG114" t="s">
        <v>19</v>
      </c>
      <c r="BH114" t="s">
        <v>19</v>
      </c>
      <c r="BI114" t="s">
        <v>19</v>
      </c>
      <c r="BJ114" t="s">
        <v>19</v>
      </c>
      <c r="BK114" t="s">
        <v>19</v>
      </c>
      <c r="BL114" t="s">
        <v>19</v>
      </c>
      <c r="BM114" t="s">
        <v>19</v>
      </c>
      <c r="BN114" t="s">
        <v>19</v>
      </c>
      <c r="BO114" t="s">
        <v>19</v>
      </c>
      <c r="BP114">
        <v>25</v>
      </c>
      <c r="BQ114">
        <v>24</v>
      </c>
      <c r="BR114">
        <v>2</v>
      </c>
      <c r="BS114">
        <v>83</v>
      </c>
      <c r="BT114">
        <v>71</v>
      </c>
      <c r="BU114">
        <v>11</v>
      </c>
      <c r="BV114">
        <v>60</v>
      </c>
      <c r="BW114">
        <v>41</v>
      </c>
      <c r="BX114">
        <v>20</v>
      </c>
    </row>
    <row r="115" spans="1:76">
      <c r="A115" t="s">
        <v>657</v>
      </c>
      <c r="B115">
        <v>893</v>
      </c>
      <c r="C115">
        <v>757</v>
      </c>
      <c r="D115">
        <v>136</v>
      </c>
      <c r="E115">
        <v>17</v>
      </c>
      <c r="F115">
        <v>17</v>
      </c>
      <c r="G115" t="s">
        <v>19</v>
      </c>
      <c r="H115">
        <v>7</v>
      </c>
      <c r="I115">
        <v>1</v>
      </c>
      <c r="J115">
        <v>6</v>
      </c>
      <c r="K115">
        <v>1</v>
      </c>
      <c r="L115" t="s">
        <v>19</v>
      </c>
      <c r="M115">
        <v>1</v>
      </c>
      <c r="N115">
        <v>28</v>
      </c>
      <c r="O115">
        <v>28</v>
      </c>
      <c r="P115" t="s">
        <v>19</v>
      </c>
      <c r="Q115">
        <v>9</v>
      </c>
      <c r="R115">
        <v>9</v>
      </c>
      <c r="S115" t="s">
        <v>19</v>
      </c>
      <c r="T115">
        <v>50</v>
      </c>
      <c r="U115">
        <v>41</v>
      </c>
      <c r="V115">
        <v>9</v>
      </c>
      <c r="W115">
        <v>29</v>
      </c>
      <c r="X115">
        <v>22</v>
      </c>
      <c r="Y115">
        <v>7</v>
      </c>
      <c r="Z115">
        <v>596</v>
      </c>
      <c r="AA115">
        <v>522</v>
      </c>
      <c r="AB115">
        <v>74</v>
      </c>
      <c r="AC115">
        <v>372</v>
      </c>
      <c r="AD115">
        <v>351</v>
      </c>
      <c r="AE115">
        <v>21</v>
      </c>
      <c r="AF115">
        <v>14</v>
      </c>
      <c r="AG115">
        <v>14</v>
      </c>
      <c r="AH115">
        <v>0</v>
      </c>
      <c r="AI115">
        <v>3</v>
      </c>
      <c r="AJ115">
        <v>3</v>
      </c>
      <c r="AK115" t="s">
        <v>19</v>
      </c>
      <c r="AL115">
        <v>1</v>
      </c>
      <c r="AM115" t="s">
        <v>19</v>
      </c>
      <c r="AN115">
        <v>1</v>
      </c>
      <c r="AO115">
        <v>18</v>
      </c>
      <c r="AP115">
        <v>16</v>
      </c>
      <c r="AQ115">
        <v>2</v>
      </c>
      <c r="AR115">
        <v>1</v>
      </c>
      <c r="AS115">
        <v>0</v>
      </c>
      <c r="AT115">
        <v>0</v>
      </c>
      <c r="AU115">
        <v>2</v>
      </c>
      <c r="AV115">
        <v>2</v>
      </c>
      <c r="AW115" t="s">
        <v>19</v>
      </c>
      <c r="AX115">
        <v>1</v>
      </c>
      <c r="AY115">
        <v>1</v>
      </c>
      <c r="AZ115" t="s">
        <v>19</v>
      </c>
      <c r="BA115">
        <v>8</v>
      </c>
      <c r="BB115">
        <v>7</v>
      </c>
      <c r="BC115">
        <v>1</v>
      </c>
      <c r="BD115">
        <v>6</v>
      </c>
      <c r="BE115">
        <v>5</v>
      </c>
      <c r="BF115">
        <v>1</v>
      </c>
      <c r="BG115">
        <v>1</v>
      </c>
      <c r="BH115">
        <v>1</v>
      </c>
      <c r="BI115" t="s">
        <v>19</v>
      </c>
      <c r="BJ115">
        <v>0</v>
      </c>
      <c r="BK115" t="s">
        <v>19</v>
      </c>
      <c r="BL115">
        <v>0</v>
      </c>
      <c r="BM115" t="s">
        <v>19</v>
      </c>
      <c r="BN115" t="s">
        <v>19</v>
      </c>
      <c r="BO115" t="s">
        <v>19</v>
      </c>
      <c r="BP115">
        <v>25</v>
      </c>
      <c r="BQ115">
        <v>24</v>
      </c>
      <c r="BR115">
        <v>1</v>
      </c>
      <c r="BS115">
        <v>49</v>
      </c>
      <c r="BT115">
        <v>31</v>
      </c>
      <c r="BU115">
        <v>18</v>
      </c>
      <c r="BV115">
        <v>59</v>
      </c>
      <c r="BW115">
        <v>40</v>
      </c>
      <c r="BX115">
        <v>19</v>
      </c>
    </row>
    <row r="116" spans="1:76">
      <c r="A116" t="s">
        <v>656</v>
      </c>
      <c r="B116">
        <v>692</v>
      </c>
      <c r="C116">
        <v>647</v>
      </c>
      <c r="D116">
        <v>45</v>
      </c>
      <c r="E116">
        <v>10</v>
      </c>
      <c r="F116">
        <v>10</v>
      </c>
      <c r="G116" t="s">
        <v>19</v>
      </c>
      <c r="H116">
        <v>3</v>
      </c>
      <c r="I116">
        <v>1</v>
      </c>
      <c r="J116">
        <v>2</v>
      </c>
      <c r="K116">
        <v>0</v>
      </c>
      <c r="L116" t="s">
        <v>19</v>
      </c>
      <c r="M116">
        <v>0</v>
      </c>
      <c r="N116">
        <v>18</v>
      </c>
      <c r="O116">
        <v>18</v>
      </c>
      <c r="P116" t="s">
        <v>19</v>
      </c>
      <c r="Q116">
        <v>6</v>
      </c>
      <c r="R116">
        <v>6</v>
      </c>
      <c r="S116" t="s">
        <v>19</v>
      </c>
      <c r="T116">
        <v>36</v>
      </c>
      <c r="U116">
        <v>34</v>
      </c>
      <c r="V116">
        <v>2</v>
      </c>
      <c r="W116">
        <v>13</v>
      </c>
      <c r="X116">
        <v>13</v>
      </c>
      <c r="Y116" t="s">
        <v>19</v>
      </c>
      <c r="Z116">
        <v>464</v>
      </c>
      <c r="AA116">
        <v>446</v>
      </c>
      <c r="AB116">
        <v>18</v>
      </c>
      <c r="AC116">
        <v>323</v>
      </c>
      <c r="AD116">
        <v>316</v>
      </c>
      <c r="AE116">
        <v>7</v>
      </c>
      <c r="AF116">
        <v>13</v>
      </c>
      <c r="AG116">
        <v>13</v>
      </c>
      <c r="AH116" t="s">
        <v>19</v>
      </c>
      <c r="AI116">
        <v>1</v>
      </c>
      <c r="AJ116">
        <v>1</v>
      </c>
      <c r="AK116" t="s">
        <v>19</v>
      </c>
      <c r="AL116">
        <v>1</v>
      </c>
      <c r="AM116">
        <v>1</v>
      </c>
      <c r="AN116">
        <v>0</v>
      </c>
      <c r="AO116">
        <v>11</v>
      </c>
      <c r="AP116">
        <v>9</v>
      </c>
      <c r="AQ116">
        <v>1</v>
      </c>
      <c r="AR116">
        <v>5</v>
      </c>
      <c r="AS116">
        <v>5</v>
      </c>
      <c r="AT116" t="s">
        <v>19</v>
      </c>
      <c r="AU116">
        <v>1</v>
      </c>
      <c r="AV116" t="s">
        <v>19</v>
      </c>
      <c r="AW116">
        <v>1</v>
      </c>
      <c r="AX116" t="s">
        <v>19</v>
      </c>
      <c r="AY116" t="s">
        <v>19</v>
      </c>
      <c r="AZ116" t="s">
        <v>19</v>
      </c>
      <c r="BA116">
        <v>2</v>
      </c>
      <c r="BB116">
        <v>2</v>
      </c>
      <c r="BC116" t="s">
        <v>19</v>
      </c>
      <c r="BD116">
        <v>1</v>
      </c>
      <c r="BE116">
        <v>1</v>
      </c>
      <c r="BF116" t="s">
        <v>19</v>
      </c>
      <c r="BG116">
        <v>1</v>
      </c>
      <c r="BH116">
        <v>1</v>
      </c>
      <c r="BI116" t="s">
        <v>19</v>
      </c>
      <c r="BJ116" t="s">
        <v>19</v>
      </c>
      <c r="BK116" t="s">
        <v>19</v>
      </c>
      <c r="BL116" t="s">
        <v>19</v>
      </c>
      <c r="BM116" t="s">
        <v>19</v>
      </c>
      <c r="BN116" t="s">
        <v>19</v>
      </c>
      <c r="BO116" t="s">
        <v>19</v>
      </c>
      <c r="BP116">
        <v>19</v>
      </c>
      <c r="BQ116">
        <v>19</v>
      </c>
      <c r="BR116" t="s">
        <v>19</v>
      </c>
      <c r="BS116">
        <v>29</v>
      </c>
      <c r="BT116">
        <v>24</v>
      </c>
      <c r="BU116">
        <v>5</v>
      </c>
      <c r="BV116">
        <v>77</v>
      </c>
      <c r="BW116">
        <v>60</v>
      </c>
      <c r="BX116">
        <v>16</v>
      </c>
    </row>
    <row r="117" spans="1:76">
      <c r="A117" t="s">
        <v>655</v>
      </c>
      <c r="B117">
        <v>409</v>
      </c>
      <c r="C117">
        <v>369</v>
      </c>
      <c r="D117">
        <v>40</v>
      </c>
      <c r="E117">
        <v>6</v>
      </c>
      <c r="F117">
        <v>6</v>
      </c>
      <c r="G117" t="s">
        <v>19</v>
      </c>
      <c r="H117">
        <v>1</v>
      </c>
      <c r="I117" t="s">
        <v>19</v>
      </c>
      <c r="J117">
        <v>1</v>
      </c>
      <c r="K117">
        <v>0</v>
      </c>
      <c r="L117" t="s">
        <v>19</v>
      </c>
      <c r="M117">
        <v>0</v>
      </c>
      <c r="N117">
        <v>11</v>
      </c>
      <c r="O117">
        <v>11</v>
      </c>
      <c r="P117" t="s">
        <v>19</v>
      </c>
      <c r="Q117">
        <v>2</v>
      </c>
      <c r="R117">
        <v>2</v>
      </c>
      <c r="S117" t="s">
        <v>19</v>
      </c>
      <c r="T117">
        <v>16</v>
      </c>
      <c r="U117">
        <v>13</v>
      </c>
      <c r="V117">
        <v>3</v>
      </c>
      <c r="W117">
        <v>19</v>
      </c>
      <c r="X117">
        <v>16</v>
      </c>
      <c r="Y117">
        <v>2</v>
      </c>
      <c r="Z117">
        <v>277</v>
      </c>
      <c r="AA117">
        <v>251</v>
      </c>
      <c r="AB117">
        <v>26</v>
      </c>
      <c r="AC117">
        <v>143</v>
      </c>
      <c r="AD117">
        <v>138</v>
      </c>
      <c r="AE117">
        <v>5</v>
      </c>
      <c r="AF117">
        <v>11</v>
      </c>
      <c r="AG117">
        <v>11</v>
      </c>
      <c r="AH117" t="s">
        <v>19</v>
      </c>
      <c r="AI117">
        <v>1</v>
      </c>
      <c r="AJ117">
        <v>1</v>
      </c>
      <c r="AK117" t="s">
        <v>19</v>
      </c>
      <c r="AL117" t="s">
        <v>19</v>
      </c>
      <c r="AM117" t="s">
        <v>19</v>
      </c>
      <c r="AN117" t="s">
        <v>19</v>
      </c>
      <c r="AO117">
        <v>8</v>
      </c>
      <c r="AP117">
        <v>8</v>
      </c>
      <c r="AQ117">
        <v>0</v>
      </c>
      <c r="AR117">
        <v>4</v>
      </c>
      <c r="AS117">
        <v>4</v>
      </c>
      <c r="AT117">
        <v>0</v>
      </c>
      <c r="AU117">
        <v>1</v>
      </c>
      <c r="AV117">
        <v>1</v>
      </c>
      <c r="AW117" t="s">
        <v>19</v>
      </c>
      <c r="AX117" t="s">
        <v>19</v>
      </c>
      <c r="AY117" t="s">
        <v>19</v>
      </c>
      <c r="AZ117" t="s">
        <v>19</v>
      </c>
      <c r="BA117">
        <v>2</v>
      </c>
      <c r="BB117">
        <v>2</v>
      </c>
      <c r="BC117" t="s">
        <v>19</v>
      </c>
      <c r="BD117">
        <v>1</v>
      </c>
      <c r="BE117">
        <v>1</v>
      </c>
      <c r="BF117" t="s">
        <v>19</v>
      </c>
      <c r="BG117" t="s">
        <v>19</v>
      </c>
      <c r="BH117" t="s">
        <v>19</v>
      </c>
      <c r="BI117" t="s">
        <v>19</v>
      </c>
      <c r="BJ117" t="s">
        <v>19</v>
      </c>
      <c r="BK117" t="s">
        <v>19</v>
      </c>
      <c r="BL117" t="s">
        <v>19</v>
      </c>
      <c r="BM117" t="s">
        <v>19</v>
      </c>
      <c r="BN117" t="s">
        <v>19</v>
      </c>
      <c r="BO117" t="s">
        <v>19</v>
      </c>
      <c r="BP117">
        <v>9</v>
      </c>
      <c r="BQ117">
        <v>9</v>
      </c>
      <c r="BR117" t="s">
        <v>19</v>
      </c>
      <c r="BS117">
        <v>12</v>
      </c>
      <c r="BT117">
        <v>8</v>
      </c>
      <c r="BU117">
        <v>5</v>
      </c>
      <c r="BV117">
        <v>39</v>
      </c>
      <c r="BW117">
        <v>36</v>
      </c>
      <c r="BX117">
        <v>3</v>
      </c>
    </row>
    <row r="118" spans="1:76">
      <c r="A118" t="s">
        <v>654</v>
      </c>
      <c r="B118">
        <v>1161</v>
      </c>
      <c r="C118">
        <v>1007</v>
      </c>
      <c r="D118">
        <v>154</v>
      </c>
      <c r="E118">
        <v>25</v>
      </c>
      <c r="F118">
        <v>25</v>
      </c>
      <c r="G118" t="s">
        <v>19</v>
      </c>
      <c r="H118">
        <v>6</v>
      </c>
      <c r="I118">
        <v>2</v>
      </c>
      <c r="J118">
        <v>5</v>
      </c>
      <c r="K118">
        <v>0</v>
      </c>
      <c r="L118" t="s">
        <v>19</v>
      </c>
      <c r="M118">
        <v>0</v>
      </c>
      <c r="N118">
        <v>30</v>
      </c>
      <c r="O118">
        <v>30</v>
      </c>
      <c r="P118" t="s">
        <v>19</v>
      </c>
      <c r="Q118">
        <v>9</v>
      </c>
      <c r="R118">
        <v>9</v>
      </c>
      <c r="S118" t="s">
        <v>19</v>
      </c>
      <c r="T118">
        <v>56</v>
      </c>
      <c r="U118">
        <v>49</v>
      </c>
      <c r="V118">
        <v>7</v>
      </c>
      <c r="W118">
        <v>49</v>
      </c>
      <c r="X118">
        <v>43</v>
      </c>
      <c r="Y118">
        <v>6</v>
      </c>
      <c r="Z118">
        <v>713</v>
      </c>
      <c r="AA118">
        <v>642</v>
      </c>
      <c r="AB118">
        <v>71</v>
      </c>
      <c r="AC118">
        <v>450</v>
      </c>
      <c r="AD118">
        <v>423</v>
      </c>
      <c r="AE118">
        <v>27</v>
      </c>
      <c r="AF118">
        <v>27</v>
      </c>
      <c r="AG118">
        <v>27</v>
      </c>
      <c r="AH118" t="s">
        <v>19</v>
      </c>
      <c r="AI118">
        <v>14</v>
      </c>
      <c r="AJ118">
        <v>14</v>
      </c>
      <c r="AK118">
        <v>1</v>
      </c>
      <c r="AL118">
        <v>1</v>
      </c>
      <c r="AM118" t="s">
        <v>19</v>
      </c>
      <c r="AN118">
        <v>1</v>
      </c>
      <c r="AO118">
        <v>20</v>
      </c>
      <c r="AP118">
        <v>18</v>
      </c>
      <c r="AQ118">
        <v>2</v>
      </c>
      <c r="AR118">
        <v>3</v>
      </c>
      <c r="AS118">
        <v>3</v>
      </c>
      <c r="AT118">
        <v>0</v>
      </c>
      <c r="AU118">
        <v>3</v>
      </c>
      <c r="AV118">
        <v>3</v>
      </c>
      <c r="AW118">
        <v>0</v>
      </c>
      <c r="AX118" t="s">
        <v>19</v>
      </c>
      <c r="AY118" t="s">
        <v>19</v>
      </c>
      <c r="AZ118" t="s">
        <v>19</v>
      </c>
      <c r="BA118">
        <v>5</v>
      </c>
      <c r="BB118">
        <v>5</v>
      </c>
      <c r="BC118">
        <v>1</v>
      </c>
      <c r="BD118">
        <v>8</v>
      </c>
      <c r="BE118">
        <v>8</v>
      </c>
      <c r="BF118">
        <v>0</v>
      </c>
      <c r="BG118">
        <v>0</v>
      </c>
      <c r="BH118">
        <v>0</v>
      </c>
      <c r="BI118" t="s">
        <v>19</v>
      </c>
      <c r="BJ118" t="s">
        <v>19</v>
      </c>
      <c r="BK118" t="s">
        <v>19</v>
      </c>
      <c r="BL118" t="s">
        <v>19</v>
      </c>
      <c r="BM118" t="s">
        <v>19</v>
      </c>
      <c r="BN118" t="s">
        <v>19</v>
      </c>
      <c r="BO118" t="s">
        <v>19</v>
      </c>
      <c r="BP118">
        <v>27</v>
      </c>
      <c r="BQ118">
        <v>27</v>
      </c>
      <c r="BR118">
        <v>1</v>
      </c>
      <c r="BS118">
        <v>87</v>
      </c>
      <c r="BT118">
        <v>67</v>
      </c>
      <c r="BU118">
        <v>20</v>
      </c>
      <c r="BV118">
        <v>105</v>
      </c>
      <c r="BW118">
        <v>65</v>
      </c>
      <c r="BX118">
        <v>41</v>
      </c>
    </row>
    <row r="119" spans="1:76">
      <c r="A119" t="s">
        <v>653</v>
      </c>
      <c r="B119">
        <v>705</v>
      </c>
      <c r="C119">
        <v>641</v>
      </c>
      <c r="D119">
        <v>64</v>
      </c>
      <c r="E119">
        <v>12</v>
      </c>
      <c r="F119">
        <v>12</v>
      </c>
      <c r="G119" t="s">
        <v>19</v>
      </c>
      <c r="H119">
        <v>4</v>
      </c>
      <c r="I119">
        <v>2</v>
      </c>
      <c r="J119">
        <v>2</v>
      </c>
      <c r="K119">
        <v>0</v>
      </c>
      <c r="L119" t="s">
        <v>19</v>
      </c>
      <c r="M119">
        <v>0</v>
      </c>
      <c r="N119">
        <v>24</v>
      </c>
      <c r="O119">
        <v>24</v>
      </c>
      <c r="P119">
        <v>1</v>
      </c>
      <c r="Q119">
        <v>13</v>
      </c>
      <c r="R119">
        <v>13</v>
      </c>
      <c r="S119" t="s">
        <v>19</v>
      </c>
      <c r="T119">
        <v>28</v>
      </c>
      <c r="U119">
        <v>24</v>
      </c>
      <c r="V119">
        <v>4</v>
      </c>
      <c r="W119">
        <v>35</v>
      </c>
      <c r="X119">
        <v>34</v>
      </c>
      <c r="Y119">
        <v>1</v>
      </c>
      <c r="Z119">
        <v>480</v>
      </c>
      <c r="AA119">
        <v>439</v>
      </c>
      <c r="AB119">
        <v>40</v>
      </c>
      <c r="AC119">
        <v>308</v>
      </c>
      <c r="AD119">
        <v>299</v>
      </c>
      <c r="AE119">
        <v>9</v>
      </c>
      <c r="AF119">
        <v>13</v>
      </c>
      <c r="AG119">
        <v>13</v>
      </c>
      <c r="AH119" t="s">
        <v>19</v>
      </c>
      <c r="AI119">
        <v>3</v>
      </c>
      <c r="AJ119">
        <v>3</v>
      </c>
      <c r="AK119" t="s">
        <v>19</v>
      </c>
      <c r="AL119">
        <v>3</v>
      </c>
      <c r="AM119">
        <v>1</v>
      </c>
      <c r="AN119">
        <v>2</v>
      </c>
      <c r="AO119">
        <v>12</v>
      </c>
      <c r="AP119">
        <v>11</v>
      </c>
      <c r="AQ119">
        <v>1</v>
      </c>
      <c r="AR119">
        <v>1</v>
      </c>
      <c r="AS119">
        <v>1</v>
      </c>
      <c r="AT119">
        <v>0</v>
      </c>
      <c r="AU119">
        <v>1</v>
      </c>
      <c r="AV119">
        <v>1</v>
      </c>
      <c r="AW119" t="s">
        <v>19</v>
      </c>
      <c r="AX119" t="s">
        <v>19</v>
      </c>
      <c r="AY119" t="s">
        <v>19</v>
      </c>
      <c r="AZ119" t="s">
        <v>19</v>
      </c>
      <c r="BA119">
        <v>6</v>
      </c>
      <c r="BB119">
        <v>6</v>
      </c>
      <c r="BC119" t="s">
        <v>19</v>
      </c>
      <c r="BD119">
        <v>3</v>
      </c>
      <c r="BE119">
        <v>3</v>
      </c>
      <c r="BF119">
        <v>0</v>
      </c>
      <c r="BG119">
        <v>1</v>
      </c>
      <c r="BH119">
        <v>1</v>
      </c>
      <c r="BI119" t="s">
        <v>19</v>
      </c>
      <c r="BJ119" t="s">
        <v>19</v>
      </c>
      <c r="BK119" t="s">
        <v>19</v>
      </c>
      <c r="BL119" t="s">
        <v>19</v>
      </c>
      <c r="BM119" t="s">
        <v>19</v>
      </c>
      <c r="BN119" t="s">
        <v>19</v>
      </c>
      <c r="BO119" t="s">
        <v>19</v>
      </c>
      <c r="BP119">
        <v>22</v>
      </c>
      <c r="BQ119">
        <v>22</v>
      </c>
      <c r="BR119" t="s">
        <v>19</v>
      </c>
      <c r="BS119">
        <v>22</v>
      </c>
      <c r="BT119">
        <v>21</v>
      </c>
      <c r="BU119">
        <v>1</v>
      </c>
      <c r="BV119">
        <v>47</v>
      </c>
      <c r="BW119">
        <v>34</v>
      </c>
      <c r="BX119">
        <v>13</v>
      </c>
    </row>
    <row r="120" spans="1:76">
      <c r="A120" t="s">
        <v>652</v>
      </c>
      <c r="B120">
        <v>1007</v>
      </c>
      <c r="C120">
        <v>902</v>
      </c>
      <c r="D120">
        <v>104</v>
      </c>
      <c r="E120">
        <v>18</v>
      </c>
      <c r="F120">
        <v>17</v>
      </c>
      <c r="G120">
        <v>1</v>
      </c>
      <c r="H120">
        <v>3</v>
      </c>
      <c r="I120">
        <v>0</v>
      </c>
      <c r="J120">
        <v>3</v>
      </c>
      <c r="K120" t="s">
        <v>19</v>
      </c>
      <c r="L120" t="s">
        <v>19</v>
      </c>
      <c r="M120" t="s">
        <v>19</v>
      </c>
      <c r="N120">
        <v>25</v>
      </c>
      <c r="O120">
        <v>25</v>
      </c>
      <c r="P120" t="s">
        <v>19</v>
      </c>
      <c r="Q120">
        <v>7</v>
      </c>
      <c r="R120">
        <v>7</v>
      </c>
      <c r="S120" t="s">
        <v>19</v>
      </c>
      <c r="T120">
        <v>54</v>
      </c>
      <c r="U120">
        <v>49</v>
      </c>
      <c r="V120">
        <v>5</v>
      </c>
      <c r="W120">
        <v>38</v>
      </c>
      <c r="X120">
        <v>33</v>
      </c>
      <c r="Y120">
        <v>5</v>
      </c>
      <c r="Z120">
        <v>658</v>
      </c>
      <c r="AA120">
        <v>600</v>
      </c>
      <c r="AB120">
        <v>58</v>
      </c>
      <c r="AC120">
        <v>463</v>
      </c>
      <c r="AD120">
        <v>447</v>
      </c>
      <c r="AE120">
        <v>16</v>
      </c>
      <c r="AF120">
        <v>20</v>
      </c>
      <c r="AG120">
        <v>20</v>
      </c>
      <c r="AH120">
        <v>1</v>
      </c>
      <c r="AI120">
        <v>5</v>
      </c>
      <c r="AJ120">
        <v>5</v>
      </c>
      <c r="AK120" t="s">
        <v>19</v>
      </c>
      <c r="AL120">
        <v>1</v>
      </c>
      <c r="AM120">
        <v>1</v>
      </c>
      <c r="AN120" t="s">
        <v>19</v>
      </c>
      <c r="AO120">
        <v>15</v>
      </c>
      <c r="AP120">
        <v>15</v>
      </c>
      <c r="AQ120">
        <v>0</v>
      </c>
      <c r="AR120">
        <v>5</v>
      </c>
      <c r="AS120">
        <v>5</v>
      </c>
      <c r="AT120">
        <v>0</v>
      </c>
      <c r="AU120">
        <v>2</v>
      </c>
      <c r="AV120">
        <v>2</v>
      </c>
      <c r="AW120" t="s">
        <v>19</v>
      </c>
      <c r="AX120">
        <v>0</v>
      </c>
      <c r="AY120" t="s">
        <v>19</v>
      </c>
      <c r="AZ120">
        <v>0</v>
      </c>
      <c r="BA120">
        <v>5</v>
      </c>
      <c r="BB120">
        <v>5</v>
      </c>
      <c r="BC120" t="s">
        <v>19</v>
      </c>
      <c r="BD120">
        <v>4</v>
      </c>
      <c r="BE120">
        <v>4</v>
      </c>
      <c r="BF120" t="s">
        <v>19</v>
      </c>
      <c r="BG120" t="s">
        <v>19</v>
      </c>
      <c r="BH120" t="s">
        <v>19</v>
      </c>
      <c r="BI120" t="s">
        <v>19</v>
      </c>
      <c r="BJ120" t="s">
        <v>19</v>
      </c>
      <c r="BK120" t="s">
        <v>19</v>
      </c>
      <c r="BL120" t="s">
        <v>19</v>
      </c>
      <c r="BM120" t="s">
        <v>19</v>
      </c>
      <c r="BN120" t="s">
        <v>19</v>
      </c>
      <c r="BO120" t="s">
        <v>19</v>
      </c>
      <c r="BP120">
        <v>21</v>
      </c>
      <c r="BQ120">
        <v>21</v>
      </c>
      <c r="BR120" t="s">
        <v>19</v>
      </c>
      <c r="BS120">
        <v>64</v>
      </c>
      <c r="BT120">
        <v>52</v>
      </c>
      <c r="BU120">
        <v>12</v>
      </c>
      <c r="BV120">
        <v>86</v>
      </c>
      <c r="BW120">
        <v>65</v>
      </c>
      <c r="BX120">
        <v>21</v>
      </c>
    </row>
    <row r="121" spans="1:76">
      <c r="A121" t="s">
        <v>651</v>
      </c>
      <c r="B121">
        <v>1571</v>
      </c>
      <c r="C121">
        <v>1459</v>
      </c>
      <c r="D121">
        <v>112</v>
      </c>
      <c r="E121">
        <v>29</v>
      </c>
      <c r="F121">
        <v>29</v>
      </c>
      <c r="G121" t="s">
        <v>19</v>
      </c>
      <c r="H121">
        <v>7</v>
      </c>
      <c r="I121">
        <v>2</v>
      </c>
      <c r="J121">
        <v>5</v>
      </c>
      <c r="K121" t="s">
        <v>19</v>
      </c>
      <c r="L121" t="s">
        <v>19</v>
      </c>
      <c r="M121" t="s">
        <v>19</v>
      </c>
      <c r="N121">
        <v>42</v>
      </c>
      <c r="O121">
        <v>42</v>
      </c>
      <c r="P121" t="s">
        <v>19</v>
      </c>
      <c r="Q121">
        <v>9</v>
      </c>
      <c r="R121">
        <v>9</v>
      </c>
      <c r="S121" t="s">
        <v>19</v>
      </c>
      <c r="T121">
        <v>84</v>
      </c>
      <c r="U121">
        <v>76</v>
      </c>
      <c r="V121">
        <v>8</v>
      </c>
      <c r="W121">
        <v>55</v>
      </c>
      <c r="X121">
        <v>47</v>
      </c>
      <c r="Y121">
        <v>8</v>
      </c>
      <c r="Z121">
        <v>974</v>
      </c>
      <c r="AA121">
        <v>923</v>
      </c>
      <c r="AB121">
        <v>51</v>
      </c>
      <c r="AC121">
        <v>657</v>
      </c>
      <c r="AD121">
        <v>635</v>
      </c>
      <c r="AE121">
        <v>22</v>
      </c>
      <c r="AF121">
        <v>37</v>
      </c>
      <c r="AG121">
        <v>37</v>
      </c>
      <c r="AH121">
        <v>0</v>
      </c>
      <c r="AI121">
        <v>8</v>
      </c>
      <c r="AJ121">
        <v>8</v>
      </c>
      <c r="AK121" t="s">
        <v>19</v>
      </c>
      <c r="AL121">
        <v>2</v>
      </c>
      <c r="AM121">
        <v>2</v>
      </c>
      <c r="AN121" t="s">
        <v>19</v>
      </c>
      <c r="AO121">
        <v>29</v>
      </c>
      <c r="AP121">
        <v>28</v>
      </c>
      <c r="AQ121">
        <v>2</v>
      </c>
      <c r="AR121">
        <v>2</v>
      </c>
      <c r="AS121">
        <v>2</v>
      </c>
      <c r="AT121">
        <v>1</v>
      </c>
      <c r="AU121">
        <v>3</v>
      </c>
      <c r="AV121">
        <v>3</v>
      </c>
      <c r="AW121" t="s">
        <v>19</v>
      </c>
      <c r="AX121">
        <v>0</v>
      </c>
      <c r="AY121" t="s">
        <v>19</v>
      </c>
      <c r="AZ121">
        <v>0</v>
      </c>
      <c r="BA121">
        <v>13</v>
      </c>
      <c r="BB121">
        <v>13</v>
      </c>
      <c r="BC121" t="s">
        <v>19</v>
      </c>
      <c r="BD121">
        <v>7</v>
      </c>
      <c r="BE121">
        <v>7</v>
      </c>
      <c r="BF121">
        <v>1</v>
      </c>
      <c r="BG121" t="s">
        <v>19</v>
      </c>
      <c r="BH121" t="s">
        <v>19</v>
      </c>
      <c r="BI121" t="s">
        <v>19</v>
      </c>
      <c r="BJ121">
        <v>4</v>
      </c>
      <c r="BK121">
        <v>4</v>
      </c>
      <c r="BL121" t="s">
        <v>19</v>
      </c>
      <c r="BM121" t="s">
        <v>19</v>
      </c>
      <c r="BN121" t="s">
        <v>19</v>
      </c>
      <c r="BO121" t="s">
        <v>19</v>
      </c>
      <c r="BP121">
        <v>37</v>
      </c>
      <c r="BQ121">
        <v>37</v>
      </c>
      <c r="BR121" t="s">
        <v>19</v>
      </c>
      <c r="BS121">
        <v>106</v>
      </c>
      <c r="BT121">
        <v>96</v>
      </c>
      <c r="BU121">
        <v>10</v>
      </c>
      <c r="BV121">
        <v>161</v>
      </c>
      <c r="BW121">
        <v>134</v>
      </c>
      <c r="BX121">
        <v>27</v>
      </c>
    </row>
    <row r="122" spans="1:76">
      <c r="A122" t="s">
        <v>650</v>
      </c>
      <c r="B122">
        <v>258</v>
      </c>
      <c r="C122">
        <v>232</v>
      </c>
      <c r="D122">
        <v>26</v>
      </c>
      <c r="E122">
        <v>4</v>
      </c>
      <c r="F122">
        <v>4</v>
      </c>
      <c r="G122" t="s">
        <v>19</v>
      </c>
      <c r="H122">
        <v>3</v>
      </c>
      <c r="I122">
        <v>1</v>
      </c>
      <c r="J122">
        <v>2</v>
      </c>
      <c r="K122" t="s">
        <v>19</v>
      </c>
      <c r="L122" t="s">
        <v>19</v>
      </c>
      <c r="M122" t="s">
        <v>19</v>
      </c>
      <c r="N122">
        <v>9</v>
      </c>
      <c r="O122">
        <v>9</v>
      </c>
      <c r="P122" t="s">
        <v>19</v>
      </c>
      <c r="Q122">
        <v>2</v>
      </c>
      <c r="R122">
        <v>2</v>
      </c>
      <c r="S122" t="s">
        <v>19</v>
      </c>
      <c r="T122">
        <v>9</v>
      </c>
      <c r="U122">
        <v>9</v>
      </c>
      <c r="V122" t="s">
        <v>19</v>
      </c>
      <c r="W122">
        <v>15</v>
      </c>
      <c r="X122">
        <v>14</v>
      </c>
      <c r="Y122">
        <v>1</v>
      </c>
      <c r="Z122">
        <v>165</v>
      </c>
      <c r="AA122">
        <v>149</v>
      </c>
      <c r="AB122">
        <v>16</v>
      </c>
      <c r="AC122">
        <v>111</v>
      </c>
      <c r="AD122">
        <v>105</v>
      </c>
      <c r="AE122">
        <v>6</v>
      </c>
      <c r="AF122">
        <v>6</v>
      </c>
      <c r="AG122">
        <v>6</v>
      </c>
      <c r="AH122" t="s">
        <v>19</v>
      </c>
      <c r="AI122">
        <v>2</v>
      </c>
      <c r="AJ122">
        <v>2</v>
      </c>
      <c r="AK122" t="s">
        <v>19</v>
      </c>
      <c r="AL122">
        <v>1</v>
      </c>
      <c r="AM122">
        <v>1</v>
      </c>
      <c r="AN122" t="s">
        <v>19</v>
      </c>
      <c r="AO122">
        <v>5</v>
      </c>
      <c r="AP122">
        <v>5</v>
      </c>
      <c r="AQ122" t="s">
        <v>19</v>
      </c>
      <c r="AR122">
        <v>3</v>
      </c>
      <c r="AS122">
        <v>3</v>
      </c>
      <c r="AT122" t="s">
        <v>19</v>
      </c>
      <c r="AU122">
        <v>2</v>
      </c>
      <c r="AV122">
        <v>2</v>
      </c>
      <c r="AW122" t="s">
        <v>19</v>
      </c>
      <c r="AX122" t="s">
        <v>19</v>
      </c>
      <c r="AY122" t="s">
        <v>19</v>
      </c>
      <c r="AZ122" t="s">
        <v>19</v>
      </c>
      <c r="BA122" t="s">
        <v>19</v>
      </c>
      <c r="BB122" t="s">
        <v>19</v>
      </c>
      <c r="BC122" t="s">
        <v>19</v>
      </c>
      <c r="BD122" t="s">
        <v>19</v>
      </c>
      <c r="BE122" t="s">
        <v>19</v>
      </c>
      <c r="BF122" t="s">
        <v>19</v>
      </c>
      <c r="BG122" t="s">
        <v>19</v>
      </c>
      <c r="BH122" t="s">
        <v>19</v>
      </c>
      <c r="BI122" t="s">
        <v>19</v>
      </c>
      <c r="BJ122" t="s">
        <v>19</v>
      </c>
      <c r="BK122" t="s">
        <v>19</v>
      </c>
      <c r="BL122" t="s">
        <v>19</v>
      </c>
      <c r="BM122">
        <v>1</v>
      </c>
      <c r="BN122">
        <v>1</v>
      </c>
      <c r="BO122" t="s">
        <v>19</v>
      </c>
      <c r="BP122">
        <v>5</v>
      </c>
      <c r="BQ122">
        <v>5</v>
      </c>
      <c r="BR122" t="s">
        <v>19</v>
      </c>
      <c r="BS122">
        <v>11</v>
      </c>
      <c r="BT122">
        <v>9</v>
      </c>
      <c r="BU122">
        <v>2</v>
      </c>
      <c r="BV122">
        <v>25</v>
      </c>
      <c r="BW122">
        <v>20</v>
      </c>
      <c r="BX122">
        <v>5</v>
      </c>
    </row>
  </sheetData>
  <phoneticPr fontId="40"/>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8" tint="-0.499984740745262"/>
  </sheetPr>
  <dimension ref="A1:BF122"/>
  <sheetViews>
    <sheetView topLeftCell="G1" zoomScale="90" zoomScaleNormal="90" workbookViewId="0">
      <selection activeCell="F60" sqref="F60"/>
    </sheetView>
  </sheetViews>
  <sheetFormatPr defaultRowHeight="13.5"/>
  <sheetData>
    <row r="1" spans="1:58">
      <c r="A1" t="s">
        <v>788</v>
      </c>
      <c r="B1" t="s">
        <v>787</v>
      </c>
      <c r="C1" s="271">
        <v>42278</v>
      </c>
    </row>
    <row r="2" spans="1:58">
      <c r="A2" t="s">
        <v>786</v>
      </c>
      <c r="B2" t="s">
        <v>799</v>
      </c>
    </row>
    <row r="3" spans="1:58">
      <c r="A3" t="s">
        <v>784</v>
      </c>
    </row>
    <row r="4" spans="1:58">
      <c r="A4" t="s">
        <v>798</v>
      </c>
    </row>
    <row r="5" spans="1:58">
      <c r="B5" t="s">
        <v>44</v>
      </c>
      <c r="E5" t="s">
        <v>797</v>
      </c>
      <c r="H5" t="s">
        <v>781</v>
      </c>
      <c r="K5" t="s">
        <v>796</v>
      </c>
      <c r="N5" t="s">
        <v>779</v>
      </c>
      <c r="Q5" t="s">
        <v>778</v>
      </c>
      <c r="T5" t="s">
        <v>777</v>
      </c>
      <c r="Z5" t="s">
        <v>795</v>
      </c>
      <c r="AF5" t="s">
        <v>773</v>
      </c>
      <c r="AI5" t="s">
        <v>772</v>
      </c>
      <c r="AL5" t="s">
        <v>771</v>
      </c>
      <c r="AO5" t="s">
        <v>775</v>
      </c>
      <c r="AR5" t="s">
        <v>794</v>
      </c>
      <c r="AU5" t="s">
        <v>769</v>
      </c>
      <c r="AX5" t="s">
        <v>776</v>
      </c>
      <c r="BA5" t="s">
        <v>793</v>
      </c>
      <c r="BD5" t="s">
        <v>792</v>
      </c>
    </row>
    <row r="6" spans="1:58">
      <c r="T6" t="s">
        <v>44</v>
      </c>
      <c r="W6" t="s">
        <v>767</v>
      </c>
      <c r="Z6" t="s">
        <v>44</v>
      </c>
      <c r="AC6" t="s">
        <v>791</v>
      </c>
    </row>
    <row r="7" spans="1:58">
      <c r="B7" t="s">
        <v>44</v>
      </c>
      <c r="C7" t="s">
        <v>790</v>
      </c>
      <c r="D7" t="s">
        <v>765</v>
      </c>
      <c r="E7" t="s">
        <v>44</v>
      </c>
      <c r="F7" t="s">
        <v>790</v>
      </c>
      <c r="G7" t="s">
        <v>765</v>
      </c>
      <c r="H7" t="s">
        <v>44</v>
      </c>
      <c r="I7" t="s">
        <v>790</v>
      </c>
      <c r="J7" t="s">
        <v>765</v>
      </c>
      <c r="K7" t="s">
        <v>44</v>
      </c>
      <c r="L7" t="s">
        <v>790</v>
      </c>
      <c r="M7" t="s">
        <v>765</v>
      </c>
      <c r="N7" t="s">
        <v>44</v>
      </c>
      <c r="O7" t="s">
        <v>790</v>
      </c>
      <c r="P7" t="s">
        <v>765</v>
      </c>
      <c r="Q7" t="s">
        <v>44</v>
      </c>
      <c r="R7" t="s">
        <v>790</v>
      </c>
      <c r="S7" t="s">
        <v>765</v>
      </c>
      <c r="T7" t="s">
        <v>44</v>
      </c>
      <c r="U7" t="s">
        <v>790</v>
      </c>
      <c r="V7" t="s">
        <v>765</v>
      </c>
      <c r="W7" t="s">
        <v>44</v>
      </c>
      <c r="X7" t="s">
        <v>790</v>
      </c>
      <c r="Y7" t="s">
        <v>765</v>
      </c>
      <c r="Z7" t="s">
        <v>44</v>
      </c>
      <c r="AA7" t="s">
        <v>790</v>
      </c>
      <c r="AB7" t="s">
        <v>765</v>
      </c>
      <c r="AC7" t="s">
        <v>44</v>
      </c>
      <c r="AD7" t="s">
        <v>790</v>
      </c>
      <c r="AE7" t="s">
        <v>765</v>
      </c>
      <c r="AF7" t="s">
        <v>44</v>
      </c>
      <c r="AG7" t="s">
        <v>790</v>
      </c>
      <c r="AH7" t="s">
        <v>765</v>
      </c>
      <c r="AI7" t="s">
        <v>44</v>
      </c>
      <c r="AJ7" t="s">
        <v>790</v>
      </c>
      <c r="AK7" t="s">
        <v>765</v>
      </c>
      <c r="AL7" t="s">
        <v>44</v>
      </c>
      <c r="AM7" t="s">
        <v>790</v>
      </c>
      <c r="AN7" t="s">
        <v>765</v>
      </c>
      <c r="AO7" t="s">
        <v>44</v>
      </c>
      <c r="AP7" t="s">
        <v>790</v>
      </c>
      <c r="AQ7" t="s">
        <v>765</v>
      </c>
      <c r="AR7" t="s">
        <v>44</v>
      </c>
      <c r="AS7" t="s">
        <v>790</v>
      </c>
      <c r="AT7" t="s">
        <v>765</v>
      </c>
      <c r="AU7" t="s">
        <v>44</v>
      </c>
      <c r="AV7" t="s">
        <v>790</v>
      </c>
      <c r="AW7" t="s">
        <v>765</v>
      </c>
      <c r="AX7" t="s">
        <v>44</v>
      </c>
      <c r="AY7" t="s">
        <v>790</v>
      </c>
      <c r="AZ7" t="s">
        <v>765</v>
      </c>
      <c r="BA7" t="s">
        <v>44</v>
      </c>
      <c r="BB7" t="s">
        <v>790</v>
      </c>
      <c r="BC7" t="s">
        <v>765</v>
      </c>
      <c r="BD7" t="s">
        <v>44</v>
      </c>
      <c r="BE7" t="s">
        <v>790</v>
      </c>
      <c r="BF7" t="s">
        <v>765</v>
      </c>
    </row>
    <row r="8" spans="1:58">
      <c r="A8" t="s">
        <v>764</v>
      </c>
      <c r="B8">
        <v>201948</v>
      </c>
      <c r="C8">
        <v>179048</v>
      </c>
      <c r="D8">
        <v>22901</v>
      </c>
      <c r="E8">
        <v>4093</v>
      </c>
      <c r="F8">
        <v>3458</v>
      </c>
      <c r="G8">
        <v>635</v>
      </c>
      <c r="H8">
        <v>22</v>
      </c>
      <c r="I8">
        <v>9</v>
      </c>
      <c r="J8">
        <v>13</v>
      </c>
      <c r="K8">
        <v>1039</v>
      </c>
      <c r="L8">
        <v>383</v>
      </c>
      <c r="M8">
        <v>656</v>
      </c>
      <c r="N8">
        <v>19328</v>
      </c>
      <c r="O8">
        <v>16206</v>
      </c>
      <c r="P8">
        <v>3122</v>
      </c>
      <c r="Q8">
        <v>18872</v>
      </c>
      <c r="R8">
        <v>16272</v>
      </c>
      <c r="S8">
        <v>2599</v>
      </c>
      <c r="T8" s="431">
        <v>108214</v>
      </c>
      <c r="U8">
        <v>98566</v>
      </c>
      <c r="V8">
        <v>9648</v>
      </c>
      <c r="W8" s="1060">
        <v>69496</v>
      </c>
      <c r="X8">
        <v>66086</v>
      </c>
      <c r="Y8">
        <v>3410</v>
      </c>
      <c r="Z8">
        <v>6376</v>
      </c>
      <c r="AA8">
        <v>6257</v>
      </c>
      <c r="AB8">
        <v>119</v>
      </c>
      <c r="AC8">
        <v>2560</v>
      </c>
      <c r="AD8">
        <v>2519</v>
      </c>
      <c r="AE8">
        <v>41</v>
      </c>
      <c r="AF8">
        <v>6646</v>
      </c>
      <c r="AG8">
        <v>6141</v>
      </c>
      <c r="AH8">
        <v>505</v>
      </c>
      <c r="AI8">
        <v>4948</v>
      </c>
      <c r="AJ8">
        <v>4575</v>
      </c>
      <c r="AK8">
        <v>373</v>
      </c>
      <c r="AL8">
        <v>946</v>
      </c>
      <c r="AM8">
        <v>816</v>
      </c>
      <c r="AN8">
        <v>130</v>
      </c>
      <c r="AO8">
        <v>4004</v>
      </c>
      <c r="AP8">
        <v>3934</v>
      </c>
      <c r="AQ8">
        <v>70</v>
      </c>
      <c r="AR8">
        <v>887</v>
      </c>
      <c r="AS8">
        <v>854</v>
      </c>
      <c r="AT8">
        <v>33</v>
      </c>
      <c r="AU8">
        <v>283</v>
      </c>
      <c r="AV8">
        <v>191</v>
      </c>
      <c r="AW8">
        <v>92</v>
      </c>
      <c r="AX8">
        <v>5928</v>
      </c>
      <c r="AY8">
        <v>5774</v>
      </c>
      <c r="AZ8">
        <v>154</v>
      </c>
      <c r="BA8">
        <v>6136</v>
      </c>
      <c r="BB8">
        <v>4821</v>
      </c>
      <c r="BC8">
        <v>1314</v>
      </c>
      <c r="BD8">
        <v>14229</v>
      </c>
      <c r="BE8">
        <v>10792</v>
      </c>
      <c r="BF8">
        <v>3437</v>
      </c>
    </row>
    <row r="9" spans="1:58">
      <c r="A9" t="s">
        <v>763</v>
      </c>
      <c r="B9">
        <v>9181</v>
      </c>
      <c r="C9">
        <v>8529</v>
      </c>
      <c r="D9">
        <v>652</v>
      </c>
      <c r="E9">
        <v>175</v>
      </c>
      <c r="F9">
        <v>163</v>
      </c>
      <c r="G9">
        <v>12</v>
      </c>
      <c r="H9">
        <v>1</v>
      </c>
      <c r="I9" t="s">
        <v>19</v>
      </c>
      <c r="J9">
        <v>1</v>
      </c>
      <c r="K9">
        <v>19</v>
      </c>
      <c r="L9">
        <v>10</v>
      </c>
      <c r="M9">
        <v>9</v>
      </c>
      <c r="N9">
        <v>848</v>
      </c>
      <c r="O9">
        <v>790</v>
      </c>
      <c r="P9">
        <v>59</v>
      </c>
      <c r="Q9">
        <v>917</v>
      </c>
      <c r="R9">
        <v>855</v>
      </c>
      <c r="S9">
        <v>62</v>
      </c>
      <c r="T9">
        <v>5080</v>
      </c>
      <c r="U9">
        <v>4742</v>
      </c>
      <c r="V9">
        <v>338</v>
      </c>
      <c r="W9">
        <v>3710</v>
      </c>
      <c r="X9">
        <v>3584</v>
      </c>
      <c r="Y9">
        <v>126</v>
      </c>
      <c r="Z9">
        <v>296</v>
      </c>
      <c r="AA9">
        <v>294</v>
      </c>
      <c r="AB9">
        <v>2</v>
      </c>
      <c r="AC9">
        <v>127</v>
      </c>
      <c r="AD9">
        <v>127</v>
      </c>
      <c r="AE9">
        <v>0</v>
      </c>
      <c r="AF9">
        <v>251</v>
      </c>
      <c r="AG9">
        <v>240</v>
      </c>
      <c r="AH9">
        <v>11</v>
      </c>
      <c r="AI9">
        <v>233</v>
      </c>
      <c r="AJ9">
        <v>225</v>
      </c>
      <c r="AK9">
        <v>8</v>
      </c>
      <c r="AL9">
        <v>53</v>
      </c>
      <c r="AM9">
        <v>49</v>
      </c>
      <c r="AN9">
        <v>4</v>
      </c>
      <c r="AO9">
        <v>163</v>
      </c>
      <c r="AP9">
        <v>163</v>
      </c>
      <c r="AQ9">
        <v>0</v>
      </c>
      <c r="AR9">
        <v>14</v>
      </c>
      <c r="AS9">
        <v>14</v>
      </c>
      <c r="AT9">
        <v>1</v>
      </c>
      <c r="AU9">
        <v>7</v>
      </c>
      <c r="AV9">
        <v>5</v>
      </c>
      <c r="AW9">
        <v>2</v>
      </c>
      <c r="AX9">
        <v>282</v>
      </c>
      <c r="AY9">
        <v>274</v>
      </c>
      <c r="AZ9">
        <v>8</v>
      </c>
      <c r="BA9">
        <v>173</v>
      </c>
      <c r="BB9">
        <v>146</v>
      </c>
      <c r="BC9">
        <v>27</v>
      </c>
      <c r="BD9">
        <v>670</v>
      </c>
      <c r="BE9">
        <v>562</v>
      </c>
      <c r="BF9">
        <v>108</v>
      </c>
    </row>
    <row r="10" spans="1:58">
      <c r="A10" t="s">
        <v>762</v>
      </c>
      <c r="B10">
        <v>3158</v>
      </c>
      <c r="C10">
        <v>2966</v>
      </c>
      <c r="D10">
        <v>192</v>
      </c>
      <c r="E10">
        <v>63</v>
      </c>
      <c r="F10">
        <v>59</v>
      </c>
      <c r="G10">
        <v>4</v>
      </c>
      <c r="H10">
        <v>0</v>
      </c>
      <c r="I10" t="s">
        <v>19</v>
      </c>
      <c r="J10">
        <v>0</v>
      </c>
      <c r="K10">
        <v>19</v>
      </c>
      <c r="L10">
        <v>5</v>
      </c>
      <c r="M10">
        <v>13</v>
      </c>
      <c r="N10">
        <v>223</v>
      </c>
      <c r="O10">
        <v>209</v>
      </c>
      <c r="P10">
        <v>13</v>
      </c>
      <c r="Q10">
        <v>348</v>
      </c>
      <c r="R10">
        <v>330</v>
      </c>
      <c r="S10">
        <v>18</v>
      </c>
      <c r="T10">
        <v>1592</v>
      </c>
      <c r="U10">
        <v>1514</v>
      </c>
      <c r="V10">
        <v>78</v>
      </c>
      <c r="W10">
        <v>1090</v>
      </c>
      <c r="X10">
        <v>1058</v>
      </c>
      <c r="Y10">
        <v>32</v>
      </c>
      <c r="Z10">
        <v>90</v>
      </c>
      <c r="AA10">
        <v>90</v>
      </c>
      <c r="AB10" t="s">
        <v>19</v>
      </c>
      <c r="AC10">
        <v>24</v>
      </c>
      <c r="AD10">
        <v>24</v>
      </c>
      <c r="AE10" t="s">
        <v>19</v>
      </c>
      <c r="AF10">
        <v>44</v>
      </c>
      <c r="AG10">
        <v>39</v>
      </c>
      <c r="AH10">
        <v>5</v>
      </c>
      <c r="AI10">
        <v>114</v>
      </c>
      <c r="AJ10">
        <v>108</v>
      </c>
      <c r="AK10">
        <v>6</v>
      </c>
      <c r="AL10">
        <v>22</v>
      </c>
      <c r="AM10">
        <v>21</v>
      </c>
      <c r="AN10">
        <v>1</v>
      </c>
      <c r="AO10">
        <v>49</v>
      </c>
      <c r="AP10">
        <v>49</v>
      </c>
      <c r="AQ10">
        <v>1</v>
      </c>
      <c r="AR10">
        <v>30</v>
      </c>
      <c r="AS10">
        <v>29</v>
      </c>
      <c r="AT10">
        <v>1</v>
      </c>
      <c r="AU10">
        <v>5</v>
      </c>
      <c r="AV10">
        <v>4</v>
      </c>
      <c r="AW10">
        <v>0</v>
      </c>
      <c r="AX10">
        <v>83</v>
      </c>
      <c r="AY10">
        <v>83</v>
      </c>
      <c r="AZ10" t="s">
        <v>19</v>
      </c>
      <c r="BA10">
        <v>180</v>
      </c>
      <c r="BB10">
        <v>157</v>
      </c>
      <c r="BC10">
        <v>23</v>
      </c>
      <c r="BD10">
        <v>298</v>
      </c>
      <c r="BE10">
        <v>269</v>
      </c>
      <c r="BF10">
        <v>29</v>
      </c>
    </row>
    <row r="11" spans="1:58">
      <c r="A11" t="s">
        <v>761</v>
      </c>
      <c r="B11">
        <v>3180</v>
      </c>
      <c r="C11">
        <v>3021</v>
      </c>
      <c r="D11">
        <v>158</v>
      </c>
      <c r="E11">
        <v>64</v>
      </c>
      <c r="F11">
        <v>57</v>
      </c>
      <c r="G11">
        <v>7</v>
      </c>
      <c r="H11">
        <v>0</v>
      </c>
      <c r="I11" t="s">
        <v>19</v>
      </c>
      <c r="J11">
        <v>0</v>
      </c>
      <c r="K11">
        <v>11</v>
      </c>
      <c r="L11">
        <v>5</v>
      </c>
      <c r="M11">
        <v>6</v>
      </c>
      <c r="N11">
        <v>383</v>
      </c>
      <c r="O11">
        <v>364</v>
      </c>
      <c r="P11">
        <v>19</v>
      </c>
      <c r="Q11">
        <v>259</v>
      </c>
      <c r="R11">
        <v>247</v>
      </c>
      <c r="S11">
        <v>13</v>
      </c>
      <c r="T11">
        <v>1683</v>
      </c>
      <c r="U11">
        <v>1629</v>
      </c>
      <c r="V11">
        <v>55</v>
      </c>
      <c r="W11">
        <v>1322</v>
      </c>
      <c r="X11">
        <v>1302</v>
      </c>
      <c r="Y11">
        <v>21</v>
      </c>
      <c r="Z11">
        <v>90</v>
      </c>
      <c r="AA11">
        <v>89</v>
      </c>
      <c r="AB11">
        <v>1</v>
      </c>
      <c r="AC11">
        <v>25</v>
      </c>
      <c r="AD11">
        <v>25</v>
      </c>
      <c r="AE11" t="s">
        <v>19</v>
      </c>
      <c r="AF11">
        <v>77</v>
      </c>
      <c r="AG11">
        <v>75</v>
      </c>
      <c r="AH11">
        <v>2</v>
      </c>
      <c r="AI11">
        <v>86</v>
      </c>
      <c r="AJ11">
        <v>83</v>
      </c>
      <c r="AK11">
        <v>3</v>
      </c>
      <c r="AL11">
        <v>8</v>
      </c>
      <c r="AM11">
        <v>7</v>
      </c>
      <c r="AN11">
        <v>1</v>
      </c>
      <c r="AO11">
        <v>58</v>
      </c>
      <c r="AP11">
        <v>58</v>
      </c>
      <c r="AQ11">
        <v>1</v>
      </c>
      <c r="AR11">
        <v>13</v>
      </c>
      <c r="AS11">
        <v>13</v>
      </c>
      <c r="AT11" t="s">
        <v>19</v>
      </c>
      <c r="AU11">
        <v>4</v>
      </c>
      <c r="AV11">
        <v>4</v>
      </c>
      <c r="AW11">
        <v>0</v>
      </c>
      <c r="AX11">
        <v>79</v>
      </c>
      <c r="AY11">
        <v>79</v>
      </c>
      <c r="AZ11" t="s">
        <v>19</v>
      </c>
      <c r="BA11">
        <v>117</v>
      </c>
      <c r="BB11">
        <v>98</v>
      </c>
      <c r="BC11">
        <v>19</v>
      </c>
      <c r="BD11">
        <v>247</v>
      </c>
      <c r="BE11">
        <v>216</v>
      </c>
      <c r="BF11">
        <v>31</v>
      </c>
    </row>
    <row r="12" spans="1:58">
      <c r="A12" t="s">
        <v>760</v>
      </c>
      <c r="B12">
        <v>4585</v>
      </c>
      <c r="C12">
        <v>4261</v>
      </c>
      <c r="D12">
        <v>324</v>
      </c>
      <c r="E12">
        <v>82</v>
      </c>
      <c r="F12">
        <v>69</v>
      </c>
      <c r="G12">
        <v>12</v>
      </c>
      <c r="H12" t="s">
        <v>19</v>
      </c>
      <c r="I12" t="s">
        <v>19</v>
      </c>
      <c r="J12" t="s">
        <v>19</v>
      </c>
      <c r="K12">
        <v>8</v>
      </c>
      <c r="L12">
        <v>3</v>
      </c>
      <c r="M12">
        <v>5</v>
      </c>
      <c r="N12">
        <v>383</v>
      </c>
      <c r="O12">
        <v>357</v>
      </c>
      <c r="P12">
        <v>26</v>
      </c>
      <c r="Q12">
        <v>411</v>
      </c>
      <c r="R12">
        <v>372</v>
      </c>
      <c r="S12">
        <v>38</v>
      </c>
      <c r="T12">
        <v>2554</v>
      </c>
      <c r="U12">
        <v>2407</v>
      </c>
      <c r="V12">
        <v>148</v>
      </c>
      <c r="W12">
        <v>1764</v>
      </c>
      <c r="X12">
        <v>1714</v>
      </c>
      <c r="Y12">
        <v>50</v>
      </c>
      <c r="Z12">
        <v>124</v>
      </c>
      <c r="AA12">
        <v>124</v>
      </c>
      <c r="AB12" t="s">
        <v>19</v>
      </c>
      <c r="AC12">
        <v>41</v>
      </c>
      <c r="AD12">
        <v>41</v>
      </c>
      <c r="AE12" t="s">
        <v>19</v>
      </c>
      <c r="AF12">
        <v>147</v>
      </c>
      <c r="AG12">
        <v>138</v>
      </c>
      <c r="AH12">
        <v>9</v>
      </c>
      <c r="AI12">
        <v>116</v>
      </c>
      <c r="AJ12">
        <v>112</v>
      </c>
      <c r="AK12">
        <v>4</v>
      </c>
      <c r="AL12">
        <v>19</v>
      </c>
      <c r="AM12">
        <v>17</v>
      </c>
      <c r="AN12">
        <v>1</v>
      </c>
      <c r="AO12">
        <v>87</v>
      </c>
      <c r="AP12">
        <v>85</v>
      </c>
      <c r="AQ12">
        <v>2</v>
      </c>
      <c r="AR12">
        <v>21</v>
      </c>
      <c r="AS12">
        <v>20</v>
      </c>
      <c r="AT12">
        <v>0</v>
      </c>
      <c r="AU12">
        <v>11</v>
      </c>
      <c r="AV12">
        <v>8</v>
      </c>
      <c r="AW12">
        <v>4</v>
      </c>
      <c r="AX12">
        <v>143</v>
      </c>
      <c r="AY12">
        <v>141</v>
      </c>
      <c r="AZ12">
        <v>2</v>
      </c>
      <c r="BA12">
        <v>162</v>
      </c>
      <c r="BB12">
        <v>148</v>
      </c>
      <c r="BC12">
        <v>14</v>
      </c>
      <c r="BD12">
        <v>318</v>
      </c>
      <c r="BE12">
        <v>259</v>
      </c>
      <c r="BF12">
        <v>59</v>
      </c>
    </row>
    <row r="13" spans="1:58">
      <c r="A13" t="s">
        <v>759</v>
      </c>
      <c r="B13">
        <v>2979</v>
      </c>
      <c r="C13">
        <v>2834</v>
      </c>
      <c r="D13">
        <v>145</v>
      </c>
      <c r="E13">
        <v>57</v>
      </c>
      <c r="F13">
        <v>50</v>
      </c>
      <c r="G13">
        <v>7</v>
      </c>
      <c r="H13">
        <v>0</v>
      </c>
      <c r="I13" t="s">
        <v>19</v>
      </c>
      <c r="J13">
        <v>0</v>
      </c>
      <c r="K13">
        <v>14</v>
      </c>
      <c r="L13">
        <v>8</v>
      </c>
      <c r="M13">
        <v>6</v>
      </c>
      <c r="N13">
        <v>246</v>
      </c>
      <c r="O13">
        <v>230</v>
      </c>
      <c r="P13">
        <v>16</v>
      </c>
      <c r="Q13">
        <v>295</v>
      </c>
      <c r="R13">
        <v>287</v>
      </c>
      <c r="S13">
        <v>8</v>
      </c>
      <c r="T13">
        <v>1585</v>
      </c>
      <c r="U13">
        <v>1527</v>
      </c>
      <c r="V13">
        <v>59</v>
      </c>
      <c r="W13">
        <v>1196</v>
      </c>
      <c r="X13">
        <v>1170</v>
      </c>
      <c r="Y13">
        <v>26</v>
      </c>
      <c r="Z13">
        <v>76</v>
      </c>
      <c r="AA13">
        <v>76</v>
      </c>
      <c r="AB13" t="s">
        <v>19</v>
      </c>
      <c r="AC13">
        <v>21</v>
      </c>
      <c r="AD13">
        <v>21</v>
      </c>
      <c r="AE13" t="s">
        <v>19</v>
      </c>
      <c r="AF13">
        <v>47</v>
      </c>
      <c r="AG13">
        <v>44</v>
      </c>
      <c r="AH13">
        <v>2</v>
      </c>
      <c r="AI13">
        <v>89</v>
      </c>
      <c r="AJ13">
        <v>89</v>
      </c>
      <c r="AK13">
        <v>1</v>
      </c>
      <c r="AL13">
        <v>5</v>
      </c>
      <c r="AM13">
        <v>5</v>
      </c>
      <c r="AN13" t="s">
        <v>19</v>
      </c>
      <c r="AO13">
        <v>52</v>
      </c>
      <c r="AP13">
        <v>52</v>
      </c>
      <c r="AQ13" t="s">
        <v>19</v>
      </c>
      <c r="AR13">
        <v>27</v>
      </c>
      <c r="AS13">
        <v>27</v>
      </c>
      <c r="AT13" t="s">
        <v>19</v>
      </c>
      <c r="AU13">
        <v>8</v>
      </c>
      <c r="AV13">
        <v>7</v>
      </c>
      <c r="AW13">
        <v>1</v>
      </c>
      <c r="AX13">
        <v>76</v>
      </c>
      <c r="AY13">
        <v>76</v>
      </c>
      <c r="AZ13" t="s">
        <v>19</v>
      </c>
      <c r="BA13">
        <v>138</v>
      </c>
      <c r="BB13">
        <v>122</v>
      </c>
      <c r="BC13">
        <v>16</v>
      </c>
      <c r="BD13">
        <v>263</v>
      </c>
      <c r="BE13">
        <v>235</v>
      </c>
      <c r="BF13">
        <v>28</v>
      </c>
    </row>
    <row r="14" spans="1:58">
      <c r="A14" t="s">
        <v>758</v>
      </c>
      <c r="B14">
        <v>2271</v>
      </c>
      <c r="C14">
        <v>2135</v>
      </c>
      <c r="D14">
        <v>136</v>
      </c>
      <c r="E14">
        <v>42</v>
      </c>
      <c r="F14">
        <v>34</v>
      </c>
      <c r="G14">
        <v>8</v>
      </c>
      <c r="H14">
        <v>0</v>
      </c>
      <c r="I14" t="s">
        <v>19</v>
      </c>
      <c r="J14">
        <v>0</v>
      </c>
      <c r="K14">
        <v>1</v>
      </c>
      <c r="L14">
        <v>1</v>
      </c>
      <c r="M14">
        <v>1</v>
      </c>
      <c r="N14">
        <v>208</v>
      </c>
      <c r="O14">
        <v>196</v>
      </c>
      <c r="P14">
        <v>12</v>
      </c>
      <c r="Q14">
        <v>201</v>
      </c>
      <c r="R14">
        <v>183</v>
      </c>
      <c r="S14">
        <v>18</v>
      </c>
      <c r="T14">
        <v>1288</v>
      </c>
      <c r="U14">
        <v>1236</v>
      </c>
      <c r="V14">
        <v>52</v>
      </c>
      <c r="W14">
        <v>998</v>
      </c>
      <c r="X14">
        <v>980</v>
      </c>
      <c r="Y14">
        <v>18</v>
      </c>
      <c r="Z14">
        <v>63</v>
      </c>
      <c r="AA14">
        <v>62</v>
      </c>
      <c r="AB14">
        <v>1</v>
      </c>
      <c r="AC14">
        <v>21</v>
      </c>
      <c r="AD14">
        <v>21</v>
      </c>
      <c r="AE14">
        <v>0</v>
      </c>
      <c r="AF14">
        <v>41</v>
      </c>
      <c r="AG14">
        <v>38</v>
      </c>
      <c r="AH14">
        <v>3</v>
      </c>
      <c r="AI14">
        <v>71</v>
      </c>
      <c r="AJ14">
        <v>68</v>
      </c>
      <c r="AK14">
        <v>3</v>
      </c>
      <c r="AL14">
        <v>9</v>
      </c>
      <c r="AM14">
        <v>8</v>
      </c>
      <c r="AN14">
        <v>1</v>
      </c>
      <c r="AO14">
        <v>39</v>
      </c>
      <c r="AP14">
        <v>38</v>
      </c>
      <c r="AQ14">
        <v>1</v>
      </c>
      <c r="AR14">
        <v>10</v>
      </c>
      <c r="AS14">
        <v>10</v>
      </c>
      <c r="AT14" t="s">
        <v>19</v>
      </c>
      <c r="AU14">
        <v>2</v>
      </c>
      <c r="AV14">
        <v>1</v>
      </c>
      <c r="AW14">
        <v>1</v>
      </c>
      <c r="AX14">
        <v>55</v>
      </c>
      <c r="AY14">
        <v>53</v>
      </c>
      <c r="AZ14">
        <v>1</v>
      </c>
      <c r="BA14">
        <v>92</v>
      </c>
      <c r="BB14">
        <v>82</v>
      </c>
      <c r="BC14">
        <v>10</v>
      </c>
      <c r="BD14">
        <v>149</v>
      </c>
      <c r="BE14">
        <v>125</v>
      </c>
      <c r="BF14">
        <v>24</v>
      </c>
    </row>
    <row r="15" spans="1:58">
      <c r="A15" t="s">
        <v>757</v>
      </c>
      <c r="B15">
        <v>4518</v>
      </c>
      <c r="C15">
        <v>4226</v>
      </c>
      <c r="D15">
        <v>292</v>
      </c>
      <c r="E15">
        <v>86</v>
      </c>
      <c r="F15">
        <v>68</v>
      </c>
      <c r="G15">
        <v>18</v>
      </c>
      <c r="H15">
        <v>0</v>
      </c>
      <c r="I15" t="s">
        <v>19</v>
      </c>
      <c r="J15">
        <v>0</v>
      </c>
      <c r="K15">
        <v>20</v>
      </c>
      <c r="L15">
        <v>7</v>
      </c>
      <c r="M15">
        <v>14</v>
      </c>
      <c r="N15">
        <v>326</v>
      </c>
      <c r="O15">
        <v>302</v>
      </c>
      <c r="P15">
        <v>24</v>
      </c>
      <c r="Q15">
        <v>467</v>
      </c>
      <c r="R15">
        <v>439</v>
      </c>
      <c r="S15">
        <v>27</v>
      </c>
      <c r="T15">
        <v>2405</v>
      </c>
      <c r="U15">
        <v>2288</v>
      </c>
      <c r="V15">
        <v>117</v>
      </c>
      <c r="W15">
        <v>1576</v>
      </c>
      <c r="X15">
        <v>1541</v>
      </c>
      <c r="Y15">
        <v>35</v>
      </c>
      <c r="Z15">
        <v>142</v>
      </c>
      <c r="AA15">
        <v>140</v>
      </c>
      <c r="AB15">
        <v>1</v>
      </c>
      <c r="AC15">
        <v>52</v>
      </c>
      <c r="AD15">
        <v>52</v>
      </c>
      <c r="AE15">
        <v>1</v>
      </c>
      <c r="AF15">
        <v>144</v>
      </c>
      <c r="AG15">
        <v>140</v>
      </c>
      <c r="AH15">
        <v>5</v>
      </c>
      <c r="AI15">
        <v>98</v>
      </c>
      <c r="AJ15">
        <v>93</v>
      </c>
      <c r="AK15">
        <v>4</v>
      </c>
      <c r="AL15">
        <v>18</v>
      </c>
      <c r="AM15">
        <v>16</v>
      </c>
      <c r="AN15">
        <v>2</v>
      </c>
      <c r="AO15">
        <v>85</v>
      </c>
      <c r="AP15">
        <v>83</v>
      </c>
      <c r="AQ15">
        <v>2</v>
      </c>
      <c r="AR15">
        <v>48</v>
      </c>
      <c r="AS15">
        <v>48</v>
      </c>
      <c r="AT15">
        <v>0</v>
      </c>
      <c r="AU15">
        <v>10</v>
      </c>
      <c r="AV15">
        <v>8</v>
      </c>
      <c r="AW15">
        <v>2</v>
      </c>
      <c r="AX15">
        <v>133</v>
      </c>
      <c r="AY15">
        <v>131</v>
      </c>
      <c r="AZ15">
        <v>2</v>
      </c>
      <c r="BA15">
        <v>176</v>
      </c>
      <c r="BB15">
        <v>152</v>
      </c>
      <c r="BC15">
        <v>23</v>
      </c>
      <c r="BD15">
        <v>362</v>
      </c>
      <c r="BE15">
        <v>312</v>
      </c>
      <c r="BF15">
        <v>50</v>
      </c>
    </row>
    <row r="16" spans="1:58">
      <c r="A16" t="s">
        <v>756</v>
      </c>
      <c r="B16">
        <v>5643</v>
      </c>
      <c r="C16">
        <v>5003</v>
      </c>
      <c r="D16">
        <v>640</v>
      </c>
      <c r="E16">
        <v>106</v>
      </c>
      <c r="F16">
        <v>97</v>
      </c>
      <c r="G16">
        <v>9</v>
      </c>
      <c r="H16">
        <v>1</v>
      </c>
      <c r="I16" t="s">
        <v>19</v>
      </c>
      <c r="J16">
        <v>1</v>
      </c>
      <c r="K16">
        <v>29</v>
      </c>
      <c r="L16">
        <v>6</v>
      </c>
      <c r="M16">
        <v>23</v>
      </c>
      <c r="N16">
        <v>445</v>
      </c>
      <c r="O16">
        <v>356</v>
      </c>
      <c r="P16">
        <v>89</v>
      </c>
      <c r="Q16">
        <v>583</v>
      </c>
      <c r="R16">
        <v>501</v>
      </c>
      <c r="S16">
        <v>81</v>
      </c>
      <c r="T16">
        <v>2959</v>
      </c>
      <c r="U16">
        <v>2728</v>
      </c>
      <c r="V16">
        <v>231</v>
      </c>
      <c r="W16">
        <v>1676</v>
      </c>
      <c r="X16">
        <v>1611</v>
      </c>
      <c r="Y16">
        <v>65</v>
      </c>
      <c r="Z16">
        <v>168</v>
      </c>
      <c r="AA16">
        <v>163</v>
      </c>
      <c r="AB16">
        <v>6</v>
      </c>
      <c r="AC16">
        <v>56</v>
      </c>
      <c r="AD16">
        <v>56</v>
      </c>
      <c r="AE16" t="s">
        <v>19</v>
      </c>
      <c r="AF16">
        <v>207</v>
      </c>
      <c r="AG16">
        <v>185</v>
      </c>
      <c r="AH16">
        <v>22</v>
      </c>
      <c r="AI16">
        <v>134</v>
      </c>
      <c r="AJ16">
        <v>123</v>
      </c>
      <c r="AK16">
        <v>10</v>
      </c>
      <c r="AL16">
        <v>33</v>
      </c>
      <c r="AM16">
        <v>29</v>
      </c>
      <c r="AN16">
        <v>4</v>
      </c>
      <c r="AO16">
        <v>109</v>
      </c>
      <c r="AP16">
        <v>108</v>
      </c>
      <c r="AQ16">
        <v>1</v>
      </c>
      <c r="AR16">
        <v>45</v>
      </c>
      <c r="AS16">
        <v>44</v>
      </c>
      <c r="AT16">
        <v>1</v>
      </c>
      <c r="AU16">
        <v>4</v>
      </c>
      <c r="AV16">
        <v>1</v>
      </c>
      <c r="AW16">
        <v>3</v>
      </c>
      <c r="AX16">
        <v>165</v>
      </c>
      <c r="AY16">
        <v>157</v>
      </c>
      <c r="AZ16">
        <v>8</v>
      </c>
      <c r="BA16">
        <v>244</v>
      </c>
      <c r="BB16">
        <v>205</v>
      </c>
      <c r="BC16">
        <v>39</v>
      </c>
      <c r="BD16">
        <v>412</v>
      </c>
      <c r="BE16">
        <v>300</v>
      </c>
      <c r="BF16">
        <v>112</v>
      </c>
    </row>
    <row r="17" spans="1:58">
      <c r="A17" t="s">
        <v>755</v>
      </c>
      <c r="B17">
        <v>2674</v>
      </c>
      <c r="C17">
        <v>2446</v>
      </c>
      <c r="D17">
        <v>228</v>
      </c>
      <c r="E17">
        <v>57</v>
      </c>
      <c r="F17">
        <v>48</v>
      </c>
      <c r="G17">
        <v>10</v>
      </c>
      <c r="H17">
        <v>1</v>
      </c>
      <c r="I17">
        <v>0</v>
      </c>
      <c r="J17">
        <v>1</v>
      </c>
      <c r="K17">
        <v>19</v>
      </c>
      <c r="L17">
        <v>9</v>
      </c>
      <c r="M17">
        <v>10</v>
      </c>
      <c r="N17">
        <v>265</v>
      </c>
      <c r="O17">
        <v>237</v>
      </c>
      <c r="P17">
        <v>29</v>
      </c>
      <c r="Q17">
        <v>295</v>
      </c>
      <c r="R17">
        <v>257</v>
      </c>
      <c r="S17">
        <v>38</v>
      </c>
      <c r="T17">
        <v>1476</v>
      </c>
      <c r="U17">
        <v>1390</v>
      </c>
      <c r="V17">
        <v>86</v>
      </c>
      <c r="W17">
        <v>953</v>
      </c>
      <c r="X17">
        <v>918</v>
      </c>
      <c r="Y17">
        <v>35</v>
      </c>
      <c r="Z17">
        <v>78</v>
      </c>
      <c r="AA17">
        <v>77</v>
      </c>
      <c r="AB17">
        <v>2</v>
      </c>
      <c r="AC17">
        <v>36</v>
      </c>
      <c r="AD17">
        <v>34</v>
      </c>
      <c r="AE17">
        <v>2</v>
      </c>
      <c r="AF17">
        <v>84</v>
      </c>
      <c r="AG17">
        <v>75</v>
      </c>
      <c r="AH17">
        <v>9</v>
      </c>
      <c r="AI17">
        <v>61</v>
      </c>
      <c r="AJ17">
        <v>57</v>
      </c>
      <c r="AK17">
        <v>3</v>
      </c>
      <c r="AL17">
        <v>21</v>
      </c>
      <c r="AM17">
        <v>20</v>
      </c>
      <c r="AN17">
        <v>2</v>
      </c>
      <c r="AO17">
        <v>53</v>
      </c>
      <c r="AP17">
        <v>53</v>
      </c>
      <c r="AQ17" t="s">
        <v>19</v>
      </c>
      <c r="AR17">
        <v>13</v>
      </c>
      <c r="AS17">
        <v>13</v>
      </c>
      <c r="AT17" t="s">
        <v>19</v>
      </c>
      <c r="AU17">
        <v>2</v>
      </c>
      <c r="AV17">
        <v>1</v>
      </c>
      <c r="AW17">
        <v>1</v>
      </c>
      <c r="AX17">
        <v>78</v>
      </c>
      <c r="AY17">
        <v>78</v>
      </c>
      <c r="AZ17" t="s">
        <v>19</v>
      </c>
      <c r="BA17">
        <v>40</v>
      </c>
      <c r="BB17">
        <v>29</v>
      </c>
      <c r="BC17">
        <v>11</v>
      </c>
      <c r="BD17">
        <v>131</v>
      </c>
      <c r="BE17">
        <v>104</v>
      </c>
      <c r="BF17">
        <v>27</v>
      </c>
    </row>
    <row r="18" spans="1:58">
      <c r="A18" t="s">
        <v>754</v>
      </c>
      <c r="B18">
        <v>3748</v>
      </c>
      <c r="C18">
        <v>3355</v>
      </c>
      <c r="D18">
        <v>393</v>
      </c>
      <c r="E18">
        <v>86</v>
      </c>
      <c r="F18">
        <v>70</v>
      </c>
      <c r="G18">
        <v>16</v>
      </c>
      <c r="H18" t="s">
        <v>19</v>
      </c>
      <c r="I18" t="s">
        <v>19</v>
      </c>
      <c r="J18" t="s">
        <v>19</v>
      </c>
      <c r="K18">
        <v>25</v>
      </c>
      <c r="L18">
        <v>7</v>
      </c>
      <c r="M18">
        <v>18</v>
      </c>
      <c r="N18">
        <v>318</v>
      </c>
      <c r="O18">
        <v>277</v>
      </c>
      <c r="P18">
        <v>41</v>
      </c>
      <c r="Q18">
        <v>411</v>
      </c>
      <c r="R18">
        <v>368</v>
      </c>
      <c r="S18">
        <v>42</v>
      </c>
      <c r="T18">
        <v>1931</v>
      </c>
      <c r="U18">
        <v>1790</v>
      </c>
      <c r="V18">
        <v>141</v>
      </c>
      <c r="W18">
        <v>1238</v>
      </c>
      <c r="X18">
        <v>1190</v>
      </c>
      <c r="Y18">
        <v>48</v>
      </c>
      <c r="Z18">
        <v>127</v>
      </c>
      <c r="AA18">
        <v>125</v>
      </c>
      <c r="AB18">
        <v>2</v>
      </c>
      <c r="AC18">
        <v>45</v>
      </c>
      <c r="AD18">
        <v>44</v>
      </c>
      <c r="AE18">
        <v>1</v>
      </c>
      <c r="AF18">
        <v>144</v>
      </c>
      <c r="AG18">
        <v>134</v>
      </c>
      <c r="AH18">
        <v>10</v>
      </c>
      <c r="AI18">
        <v>76</v>
      </c>
      <c r="AJ18">
        <v>70</v>
      </c>
      <c r="AK18">
        <v>6</v>
      </c>
      <c r="AL18">
        <v>28</v>
      </c>
      <c r="AM18">
        <v>25</v>
      </c>
      <c r="AN18">
        <v>3</v>
      </c>
      <c r="AO18">
        <v>85</v>
      </c>
      <c r="AP18">
        <v>82</v>
      </c>
      <c r="AQ18">
        <v>3</v>
      </c>
      <c r="AR18">
        <v>27</v>
      </c>
      <c r="AS18">
        <v>25</v>
      </c>
      <c r="AT18">
        <v>2</v>
      </c>
      <c r="AU18">
        <v>8</v>
      </c>
      <c r="AV18">
        <v>7</v>
      </c>
      <c r="AW18">
        <v>1</v>
      </c>
      <c r="AX18">
        <v>116</v>
      </c>
      <c r="AY18">
        <v>113</v>
      </c>
      <c r="AZ18">
        <v>3</v>
      </c>
      <c r="BA18">
        <v>99</v>
      </c>
      <c r="BB18">
        <v>80</v>
      </c>
      <c r="BC18">
        <v>20</v>
      </c>
      <c r="BD18">
        <v>268</v>
      </c>
      <c r="BE18">
        <v>184</v>
      </c>
      <c r="BF18">
        <v>84</v>
      </c>
    </row>
    <row r="19" spans="1:58">
      <c r="A19" t="s">
        <v>753</v>
      </c>
      <c r="B19">
        <v>9346</v>
      </c>
      <c r="C19">
        <v>7923</v>
      </c>
      <c r="D19">
        <v>1423</v>
      </c>
      <c r="E19">
        <v>179</v>
      </c>
      <c r="F19">
        <v>148</v>
      </c>
      <c r="G19">
        <v>31</v>
      </c>
      <c r="H19">
        <v>0</v>
      </c>
      <c r="I19" t="s">
        <v>19</v>
      </c>
      <c r="J19">
        <v>0</v>
      </c>
      <c r="K19">
        <v>67</v>
      </c>
      <c r="L19">
        <v>22</v>
      </c>
      <c r="M19">
        <v>45</v>
      </c>
      <c r="N19">
        <v>790</v>
      </c>
      <c r="O19">
        <v>595</v>
      </c>
      <c r="P19">
        <v>195</v>
      </c>
      <c r="Q19">
        <v>829</v>
      </c>
      <c r="R19">
        <v>675</v>
      </c>
      <c r="S19">
        <v>154</v>
      </c>
      <c r="T19">
        <v>5157</v>
      </c>
      <c r="U19">
        <v>4507</v>
      </c>
      <c r="V19">
        <v>649</v>
      </c>
      <c r="W19">
        <v>3105</v>
      </c>
      <c r="X19">
        <v>2874</v>
      </c>
      <c r="Y19">
        <v>231</v>
      </c>
      <c r="Z19">
        <v>314</v>
      </c>
      <c r="AA19">
        <v>312</v>
      </c>
      <c r="AB19">
        <v>2</v>
      </c>
      <c r="AC19">
        <v>123</v>
      </c>
      <c r="AD19">
        <v>122</v>
      </c>
      <c r="AE19">
        <v>1</v>
      </c>
      <c r="AF19">
        <v>368</v>
      </c>
      <c r="AG19">
        <v>346</v>
      </c>
      <c r="AH19">
        <v>22</v>
      </c>
      <c r="AI19">
        <v>216</v>
      </c>
      <c r="AJ19">
        <v>197</v>
      </c>
      <c r="AK19">
        <v>18</v>
      </c>
      <c r="AL19">
        <v>58</v>
      </c>
      <c r="AM19">
        <v>49</v>
      </c>
      <c r="AN19">
        <v>9</v>
      </c>
      <c r="AO19">
        <v>172</v>
      </c>
      <c r="AP19">
        <v>169</v>
      </c>
      <c r="AQ19">
        <v>2</v>
      </c>
      <c r="AR19">
        <v>29</v>
      </c>
      <c r="AS19">
        <v>27</v>
      </c>
      <c r="AT19">
        <v>2</v>
      </c>
      <c r="AU19">
        <v>14</v>
      </c>
      <c r="AV19">
        <v>8</v>
      </c>
      <c r="AW19">
        <v>6</v>
      </c>
      <c r="AX19">
        <v>270</v>
      </c>
      <c r="AY19">
        <v>263</v>
      </c>
      <c r="AZ19">
        <v>7</v>
      </c>
      <c r="BA19">
        <v>154</v>
      </c>
      <c r="BB19">
        <v>104</v>
      </c>
      <c r="BC19">
        <v>50</v>
      </c>
      <c r="BD19">
        <v>732</v>
      </c>
      <c r="BE19">
        <v>502</v>
      </c>
      <c r="BF19">
        <v>230</v>
      </c>
    </row>
    <row r="20" spans="1:58">
      <c r="A20" t="s">
        <v>752</v>
      </c>
      <c r="B20">
        <v>8535</v>
      </c>
      <c r="C20">
        <v>7180</v>
      </c>
      <c r="D20">
        <v>1354</v>
      </c>
      <c r="E20">
        <v>160</v>
      </c>
      <c r="F20">
        <v>135</v>
      </c>
      <c r="G20">
        <v>25</v>
      </c>
      <c r="H20">
        <v>0</v>
      </c>
      <c r="I20" t="s">
        <v>19</v>
      </c>
      <c r="J20">
        <v>0</v>
      </c>
      <c r="K20">
        <v>42</v>
      </c>
      <c r="L20">
        <v>9</v>
      </c>
      <c r="M20">
        <v>33</v>
      </c>
      <c r="N20">
        <v>776</v>
      </c>
      <c r="O20">
        <v>613</v>
      </c>
      <c r="P20">
        <v>163</v>
      </c>
      <c r="Q20">
        <v>753</v>
      </c>
      <c r="R20">
        <v>595</v>
      </c>
      <c r="S20">
        <v>158</v>
      </c>
      <c r="T20">
        <v>4511</v>
      </c>
      <c r="U20">
        <v>3985</v>
      </c>
      <c r="V20">
        <v>525</v>
      </c>
      <c r="W20">
        <v>2831</v>
      </c>
      <c r="X20">
        <v>2633</v>
      </c>
      <c r="Y20">
        <v>198</v>
      </c>
      <c r="Z20">
        <v>272</v>
      </c>
      <c r="AA20">
        <v>262</v>
      </c>
      <c r="AB20">
        <v>10</v>
      </c>
      <c r="AC20">
        <v>84</v>
      </c>
      <c r="AD20">
        <v>80</v>
      </c>
      <c r="AE20">
        <v>4</v>
      </c>
      <c r="AF20">
        <v>313</v>
      </c>
      <c r="AG20">
        <v>288</v>
      </c>
      <c r="AH20">
        <v>25</v>
      </c>
      <c r="AI20">
        <v>187</v>
      </c>
      <c r="AJ20">
        <v>173</v>
      </c>
      <c r="AK20">
        <v>14</v>
      </c>
      <c r="AL20">
        <v>36</v>
      </c>
      <c r="AM20">
        <v>29</v>
      </c>
      <c r="AN20">
        <v>7</v>
      </c>
      <c r="AO20">
        <v>149</v>
      </c>
      <c r="AP20">
        <v>146</v>
      </c>
      <c r="AQ20">
        <v>3</v>
      </c>
      <c r="AR20">
        <v>34</v>
      </c>
      <c r="AS20">
        <v>31</v>
      </c>
      <c r="AT20">
        <v>3</v>
      </c>
      <c r="AU20">
        <v>5</v>
      </c>
      <c r="AV20">
        <v>4</v>
      </c>
      <c r="AW20">
        <v>1</v>
      </c>
      <c r="AX20">
        <v>213</v>
      </c>
      <c r="AY20">
        <v>211</v>
      </c>
      <c r="AZ20">
        <v>1</v>
      </c>
      <c r="BA20">
        <v>278</v>
      </c>
      <c r="BB20">
        <v>175</v>
      </c>
      <c r="BC20">
        <v>103</v>
      </c>
      <c r="BD20">
        <v>808</v>
      </c>
      <c r="BE20">
        <v>524</v>
      </c>
      <c r="BF20">
        <v>284</v>
      </c>
    </row>
    <row r="21" spans="1:58">
      <c r="A21" t="s">
        <v>751</v>
      </c>
      <c r="B21">
        <v>11445</v>
      </c>
      <c r="C21">
        <v>9608</v>
      </c>
      <c r="D21">
        <v>1836</v>
      </c>
      <c r="E21">
        <v>216</v>
      </c>
      <c r="F21">
        <v>169</v>
      </c>
      <c r="G21">
        <v>47</v>
      </c>
      <c r="H21">
        <v>1</v>
      </c>
      <c r="I21">
        <v>1</v>
      </c>
      <c r="J21">
        <v>0</v>
      </c>
      <c r="K21">
        <v>67</v>
      </c>
      <c r="L21">
        <v>30</v>
      </c>
      <c r="M21">
        <v>36</v>
      </c>
      <c r="N21">
        <v>1284</v>
      </c>
      <c r="O21">
        <v>960</v>
      </c>
      <c r="P21">
        <v>325</v>
      </c>
      <c r="Q21">
        <v>734</v>
      </c>
      <c r="R21">
        <v>570</v>
      </c>
      <c r="S21">
        <v>164</v>
      </c>
      <c r="T21">
        <v>6219</v>
      </c>
      <c r="U21">
        <v>5433</v>
      </c>
      <c r="V21">
        <v>786</v>
      </c>
      <c r="W21">
        <v>3980</v>
      </c>
      <c r="X21">
        <v>3710</v>
      </c>
      <c r="Y21">
        <v>269</v>
      </c>
      <c r="Z21">
        <v>382</v>
      </c>
      <c r="AA21">
        <v>373</v>
      </c>
      <c r="AB21">
        <v>9</v>
      </c>
      <c r="AC21">
        <v>183</v>
      </c>
      <c r="AD21">
        <v>181</v>
      </c>
      <c r="AE21">
        <v>2</v>
      </c>
      <c r="AF21">
        <v>427</v>
      </c>
      <c r="AG21">
        <v>391</v>
      </c>
      <c r="AH21">
        <v>35</v>
      </c>
      <c r="AI21">
        <v>335</v>
      </c>
      <c r="AJ21">
        <v>308</v>
      </c>
      <c r="AK21">
        <v>27</v>
      </c>
      <c r="AL21">
        <v>79</v>
      </c>
      <c r="AM21">
        <v>69</v>
      </c>
      <c r="AN21">
        <v>10</v>
      </c>
      <c r="AO21">
        <v>209</v>
      </c>
      <c r="AP21">
        <v>206</v>
      </c>
      <c r="AQ21">
        <v>3</v>
      </c>
      <c r="AR21">
        <v>38</v>
      </c>
      <c r="AS21">
        <v>37</v>
      </c>
      <c r="AT21">
        <v>2</v>
      </c>
      <c r="AU21">
        <v>8</v>
      </c>
      <c r="AV21">
        <v>4</v>
      </c>
      <c r="AW21">
        <v>5</v>
      </c>
      <c r="AX21">
        <v>328</v>
      </c>
      <c r="AY21">
        <v>319</v>
      </c>
      <c r="AZ21">
        <v>9</v>
      </c>
      <c r="BA21">
        <v>218</v>
      </c>
      <c r="BB21">
        <v>130</v>
      </c>
      <c r="BC21">
        <v>88</v>
      </c>
      <c r="BD21">
        <v>900</v>
      </c>
      <c r="BE21">
        <v>609</v>
      </c>
      <c r="BF21">
        <v>291</v>
      </c>
    </row>
    <row r="22" spans="1:58">
      <c r="A22" t="s">
        <v>750</v>
      </c>
      <c r="B22">
        <v>10018</v>
      </c>
      <c r="C22">
        <v>8133</v>
      </c>
      <c r="D22">
        <v>1885</v>
      </c>
      <c r="E22">
        <v>190</v>
      </c>
      <c r="F22">
        <v>150</v>
      </c>
      <c r="G22">
        <v>40</v>
      </c>
      <c r="H22">
        <v>1</v>
      </c>
      <c r="I22" t="s">
        <v>19</v>
      </c>
      <c r="J22">
        <v>1</v>
      </c>
      <c r="K22">
        <v>81</v>
      </c>
      <c r="L22">
        <v>24</v>
      </c>
      <c r="M22">
        <v>57</v>
      </c>
      <c r="N22">
        <v>1148</v>
      </c>
      <c r="O22">
        <v>773</v>
      </c>
      <c r="P22">
        <v>375</v>
      </c>
      <c r="Q22">
        <v>570</v>
      </c>
      <c r="R22">
        <v>395</v>
      </c>
      <c r="S22">
        <v>176</v>
      </c>
      <c r="T22">
        <v>5503</v>
      </c>
      <c r="U22">
        <v>4721</v>
      </c>
      <c r="V22">
        <v>782</v>
      </c>
      <c r="W22">
        <v>3520</v>
      </c>
      <c r="X22">
        <v>3216</v>
      </c>
      <c r="Y22">
        <v>304</v>
      </c>
      <c r="Z22">
        <v>357</v>
      </c>
      <c r="AA22">
        <v>346</v>
      </c>
      <c r="AB22">
        <v>11</v>
      </c>
      <c r="AC22">
        <v>136</v>
      </c>
      <c r="AD22">
        <v>132</v>
      </c>
      <c r="AE22">
        <v>4</v>
      </c>
      <c r="AF22">
        <v>340</v>
      </c>
      <c r="AG22">
        <v>298</v>
      </c>
      <c r="AH22">
        <v>41</v>
      </c>
      <c r="AI22">
        <v>276</v>
      </c>
      <c r="AJ22">
        <v>248</v>
      </c>
      <c r="AK22">
        <v>28</v>
      </c>
      <c r="AL22">
        <v>66</v>
      </c>
      <c r="AM22">
        <v>53</v>
      </c>
      <c r="AN22">
        <v>13</v>
      </c>
      <c r="AO22">
        <v>178</v>
      </c>
      <c r="AP22">
        <v>174</v>
      </c>
      <c r="AQ22">
        <v>4</v>
      </c>
      <c r="AR22">
        <v>14</v>
      </c>
      <c r="AS22">
        <v>13</v>
      </c>
      <c r="AT22">
        <v>1</v>
      </c>
      <c r="AU22">
        <v>5</v>
      </c>
      <c r="AV22">
        <v>2</v>
      </c>
      <c r="AW22">
        <v>3</v>
      </c>
      <c r="AX22">
        <v>295</v>
      </c>
      <c r="AY22">
        <v>285</v>
      </c>
      <c r="AZ22">
        <v>9</v>
      </c>
      <c r="BA22">
        <v>116</v>
      </c>
      <c r="BB22">
        <v>75</v>
      </c>
      <c r="BC22">
        <v>41</v>
      </c>
      <c r="BD22">
        <v>879</v>
      </c>
      <c r="BE22">
        <v>576</v>
      </c>
      <c r="BF22">
        <v>304</v>
      </c>
    </row>
    <row r="23" spans="1:58">
      <c r="A23" t="s">
        <v>749</v>
      </c>
      <c r="B23">
        <v>5772</v>
      </c>
      <c r="C23">
        <v>5356</v>
      </c>
      <c r="D23">
        <v>416</v>
      </c>
      <c r="E23">
        <v>111</v>
      </c>
      <c r="F23">
        <v>94</v>
      </c>
      <c r="G23">
        <v>17</v>
      </c>
      <c r="H23">
        <v>1</v>
      </c>
      <c r="I23" t="s">
        <v>19</v>
      </c>
      <c r="J23">
        <v>1</v>
      </c>
      <c r="K23">
        <v>23</v>
      </c>
      <c r="L23">
        <v>13</v>
      </c>
      <c r="M23">
        <v>10</v>
      </c>
      <c r="N23">
        <v>567</v>
      </c>
      <c r="O23">
        <v>507</v>
      </c>
      <c r="P23">
        <v>60</v>
      </c>
      <c r="Q23">
        <v>515</v>
      </c>
      <c r="R23">
        <v>456</v>
      </c>
      <c r="S23">
        <v>59</v>
      </c>
      <c r="T23">
        <v>3235</v>
      </c>
      <c r="U23">
        <v>3093</v>
      </c>
      <c r="V23">
        <v>142</v>
      </c>
      <c r="W23">
        <v>2475</v>
      </c>
      <c r="X23">
        <v>2417</v>
      </c>
      <c r="Y23">
        <v>59</v>
      </c>
      <c r="Z23">
        <v>163</v>
      </c>
      <c r="AA23">
        <v>162</v>
      </c>
      <c r="AB23">
        <v>1</v>
      </c>
      <c r="AC23">
        <v>77</v>
      </c>
      <c r="AD23">
        <v>76</v>
      </c>
      <c r="AE23">
        <v>1</v>
      </c>
      <c r="AF23">
        <v>151</v>
      </c>
      <c r="AG23">
        <v>149</v>
      </c>
      <c r="AH23">
        <v>3</v>
      </c>
      <c r="AI23">
        <v>123</v>
      </c>
      <c r="AJ23">
        <v>119</v>
      </c>
      <c r="AK23">
        <v>4</v>
      </c>
      <c r="AL23">
        <v>40</v>
      </c>
      <c r="AM23">
        <v>38</v>
      </c>
      <c r="AN23">
        <v>2</v>
      </c>
      <c r="AO23">
        <v>99</v>
      </c>
      <c r="AP23">
        <v>99</v>
      </c>
      <c r="AQ23">
        <v>1</v>
      </c>
      <c r="AR23">
        <v>14</v>
      </c>
      <c r="AS23">
        <v>14</v>
      </c>
      <c r="AT23" t="s">
        <v>19</v>
      </c>
      <c r="AU23">
        <v>4</v>
      </c>
      <c r="AV23">
        <v>3</v>
      </c>
      <c r="AW23">
        <v>1</v>
      </c>
      <c r="AX23">
        <v>155</v>
      </c>
      <c r="AY23">
        <v>153</v>
      </c>
      <c r="AZ23">
        <v>3</v>
      </c>
      <c r="BA23">
        <v>163</v>
      </c>
      <c r="BB23">
        <v>141</v>
      </c>
      <c r="BC23">
        <v>23</v>
      </c>
      <c r="BD23">
        <v>408</v>
      </c>
      <c r="BE23">
        <v>316</v>
      </c>
      <c r="BF23">
        <v>92</v>
      </c>
    </row>
    <row r="24" spans="1:58">
      <c r="A24" t="s">
        <v>748</v>
      </c>
      <c r="B24">
        <v>2678</v>
      </c>
      <c r="C24">
        <v>2433</v>
      </c>
      <c r="D24">
        <v>245</v>
      </c>
      <c r="E24">
        <v>54</v>
      </c>
      <c r="F24">
        <v>48</v>
      </c>
      <c r="G24">
        <v>6</v>
      </c>
      <c r="H24">
        <v>0</v>
      </c>
      <c r="I24" t="s">
        <v>19</v>
      </c>
      <c r="J24">
        <v>0</v>
      </c>
      <c r="K24">
        <v>14</v>
      </c>
      <c r="L24">
        <v>6</v>
      </c>
      <c r="M24">
        <v>8</v>
      </c>
      <c r="N24">
        <v>247</v>
      </c>
      <c r="O24">
        <v>218</v>
      </c>
      <c r="P24">
        <v>29</v>
      </c>
      <c r="Q24">
        <v>268</v>
      </c>
      <c r="R24">
        <v>237</v>
      </c>
      <c r="S24">
        <v>31</v>
      </c>
      <c r="T24">
        <v>1398</v>
      </c>
      <c r="U24">
        <v>1290</v>
      </c>
      <c r="V24">
        <v>108</v>
      </c>
      <c r="W24">
        <v>987</v>
      </c>
      <c r="X24">
        <v>936</v>
      </c>
      <c r="Y24">
        <v>52</v>
      </c>
      <c r="Z24">
        <v>81</v>
      </c>
      <c r="AA24">
        <v>81</v>
      </c>
      <c r="AB24">
        <v>1</v>
      </c>
      <c r="AC24">
        <v>35</v>
      </c>
      <c r="AD24">
        <v>34</v>
      </c>
      <c r="AE24">
        <v>1</v>
      </c>
      <c r="AF24">
        <v>81</v>
      </c>
      <c r="AG24">
        <v>78</v>
      </c>
      <c r="AH24">
        <v>3</v>
      </c>
      <c r="AI24">
        <v>80</v>
      </c>
      <c r="AJ24">
        <v>73</v>
      </c>
      <c r="AK24">
        <v>7</v>
      </c>
      <c r="AL24">
        <v>12</v>
      </c>
      <c r="AM24">
        <v>11</v>
      </c>
      <c r="AN24">
        <v>1</v>
      </c>
      <c r="AO24">
        <v>51</v>
      </c>
      <c r="AP24">
        <v>49</v>
      </c>
      <c r="AQ24">
        <v>1</v>
      </c>
      <c r="AR24">
        <v>24</v>
      </c>
      <c r="AS24">
        <v>24</v>
      </c>
      <c r="AT24" t="s">
        <v>19</v>
      </c>
      <c r="AU24">
        <v>3</v>
      </c>
      <c r="AV24">
        <v>3</v>
      </c>
      <c r="AW24">
        <v>1</v>
      </c>
      <c r="AX24">
        <v>77</v>
      </c>
      <c r="AY24">
        <v>75</v>
      </c>
      <c r="AZ24">
        <v>3</v>
      </c>
      <c r="BA24">
        <v>112</v>
      </c>
      <c r="BB24">
        <v>101</v>
      </c>
      <c r="BC24">
        <v>10</v>
      </c>
      <c r="BD24">
        <v>178</v>
      </c>
      <c r="BE24">
        <v>140</v>
      </c>
      <c r="BF24">
        <v>39</v>
      </c>
    </row>
    <row r="25" spans="1:58">
      <c r="A25" t="s">
        <v>747</v>
      </c>
      <c r="B25">
        <v>2284</v>
      </c>
      <c r="C25">
        <v>2110</v>
      </c>
      <c r="D25">
        <v>174</v>
      </c>
      <c r="E25">
        <v>53</v>
      </c>
      <c r="F25">
        <v>46</v>
      </c>
      <c r="G25">
        <v>7</v>
      </c>
      <c r="H25" t="s">
        <v>19</v>
      </c>
      <c r="I25" t="s">
        <v>19</v>
      </c>
      <c r="J25" t="s">
        <v>19</v>
      </c>
      <c r="K25">
        <v>12</v>
      </c>
      <c r="L25">
        <v>6</v>
      </c>
      <c r="M25">
        <v>6</v>
      </c>
      <c r="N25">
        <v>243</v>
      </c>
      <c r="O25">
        <v>223</v>
      </c>
      <c r="P25">
        <v>19</v>
      </c>
      <c r="Q25">
        <v>243</v>
      </c>
      <c r="R25">
        <v>220</v>
      </c>
      <c r="S25">
        <v>24</v>
      </c>
      <c r="T25">
        <v>1254</v>
      </c>
      <c r="U25">
        <v>1184</v>
      </c>
      <c r="V25">
        <v>70</v>
      </c>
      <c r="W25">
        <v>872</v>
      </c>
      <c r="X25">
        <v>855</v>
      </c>
      <c r="Y25">
        <v>17</v>
      </c>
      <c r="Z25">
        <v>61</v>
      </c>
      <c r="AA25">
        <v>60</v>
      </c>
      <c r="AB25">
        <v>2</v>
      </c>
      <c r="AC25">
        <v>29</v>
      </c>
      <c r="AD25">
        <v>29</v>
      </c>
      <c r="AE25" t="s">
        <v>19</v>
      </c>
      <c r="AF25">
        <v>54</v>
      </c>
      <c r="AG25">
        <v>52</v>
      </c>
      <c r="AH25">
        <v>1</v>
      </c>
      <c r="AI25">
        <v>58</v>
      </c>
      <c r="AJ25">
        <v>53</v>
      </c>
      <c r="AK25">
        <v>5</v>
      </c>
      <c r="AL25">
        <v>6</v>
      </c>
      <c r="AM25">
        <v>6</v>
      </c>
      <c r="AN25">
        <v>1</v>
      </c>
      <c r="AO25">
        <v>46</v>
      </c>
      <c r="AP25">
        <v>45</v>
      </c>
      <c r="AQ25">
        <v>1</v>
      </c>
      <c r="AR25">
        <v>10</v>
      </c>
      <c r="AS25">
        <v>10</v>
      </c>
      <c r="AT25" t="s">
        <v>19</v>
      </c>
      <c r="AU25" t="s">
        <v>19</v>
      </c>
      <c r="AV25" t="s">
        <v>19</v>
      </c>
      <c r="AW25" t="s">
        <v>19</v>
      </c>
      <c r="AX25">
        <v>55</v>
      </c>
      <c r="AY25">
        <v>53</v>
      </c>
      <c r="AZ25">
        <v>3</v>
      </c>
      <c r="BA25">
        <v>63</v>
      </c>
      <c r="BB25">
        <v>47</v>
      </c>
      <c r="BC25">
        <v>16</v>
      </c>
      <c r="BD25">
        <v>126</v>
      </c>
      <c r="BE25">
        <v>106</v>
      </c>
      <c r="BF25">
        <v>20</v>
      </c>
    </row>
    <row r="26" spans="1:58">
      <c r="A26" t="s">
        <v>746</v>
      </c>
      <c r="B26">
        <v>1756</v>
      </c>
      <c r="C26">
        <v>1548</v>
      </c>
      <c r="D26">
        <v>208</v>
      </c>
      <c r="E26">
        <v>35</v>
      </c>
      <c r="F26">
        <v>29</v>
      </c>
      <c r="G26">
        <v>6</v>
      </c>
      <c r="H26">
        <v>0</v>
      </c>
      <c r="I26">
        <v>0</v>
      </c>
      <c r="J26" t="s">
        <v>19</v>
      </c>
      <c r="K26">
        <v>9</v>
      </c>
      <c r="L26">
        <v>3</v>
      </c>
      <c r="M26">
        <v>7</v>
      </c>
      <c r="N26">
        <v>142</v>
      </c>
      <c r="O26">
        <v>117</v>
      </c>
      <c r="P26">
        <v>25</v>
      </c>
      <c r="Q26">
        <v>192</v>
      </c>
      <c r="R26">
        <v>166</v>
      </c>
      <c r="S26">
        <v>26</v>
      </c>
      <c r="T26">
        <v>1018</v>
      </c>
      <c r="U26">
        <v>926</v>
      </c>
      <c r="V26">
        <v>92</v>
      </c>
      <c r="W26">
        <v>686</v>
      </c>
      <c r="X26">
        <v>651</v>
      </c>
      <c r="Y26">
        <v>36</v>
      </c>
      <c r="Z26">
        <v>46</v>
      </c>
      <c r="AA26">
        <v>44</v>
      </c>
      <c r="AB26">
        <v>2</v>
      </c>
      <c r="AC26">
        <v>21</v>
      </c>
      <c r="AD26">
        <v>20</v>
      </c>
      <c r="AE26">
        <v>1</v>
      </c>
      <c r="AF26">
        <v>35</v>
      </c>
      <c r="AG26">
        <v>30</v>
      </c>
      <c r="AH26">
        <v>5</v>
      </c>
      <c r="AI26">
        <v>36</v>
      </c>
      <c r="AJ26">
        <v>34</v>
      </c>
      <c r="AK26">
        <v>3</v>
      </c>
      <c r="AL26">
        <v>11</v>
      </c>
      <c r="AM26">
        <v>8</v>
      </c>
      <c r="AN26">
        <v>4</v>
      </c>
      <c r="AO26">
        <v>34</v>
      </c>
      <c r="AP26">
        <v>33</v>
      </c>
      <c r="AQ26">
        <v>1</v>
      </c>
      <c r="AR26">
        <v>10</v>
      </c>
      <c r="AS26">
        <v>10</v>
      </c>
      <c r="AT26" t="s">
        <v>19</v>
      </c>
      <c r="AU26">
        <v>1</v>
      </c>
      <c r="AV26">
        <v>1</v>
      </c>
      <c r="AW26" t="s">
        <v>19</v>
      </c>
      <c r="AX26">
        <v>42</v>
      </c>
      <c r="AY26">
        <v>38</v>
      </c>
      <c r="AZ26">
        <v>4</v>
      </c>
      <c r="BA26">
        <v>41</v>
      </c>
      <c r="BB26">
        <v>31</v>
      </c>
      <c r="BC26">
        <v>9</v>
      </c>
      <c r="BD26">
        <v>103</v>
      </c>
      <c r="BE26">
        <v>78</v>
      </c>
      <c r="BF26">
        <v>25</v>
      </c>
    </row>
    <row r="27" spans="1:58">
      <c r="A27" t="s">
        <v>745</v>
      </c>
      <c r="B27">
        <v>1541</v>
      </c>
      <c r="C27">
        <v>1350</v>
      </c>
      <c r="D27">
        <v>191</v>
      </c>
      <c r="E27">
        <v>33</v>
      </c>
      <c r="F27">
        <v>26</v>
      </c>
      <c r="G27">
        <v>6</v>
      </c>
      <c r="H27">
        <v>0</v>
      </c>
      <c r="I27" t="s">
        <v>19</v>
      </c>
      <c r="J27">
        <v>0</v>
      </c>
      <c r="K27">
        <v>9</v>
      </c>
      <c r="L27">
        <v>3</v>
      </c>
      <c r="M27">
        <v>6</v>
      </c>
      <c r="N27">
        <v>125</v>
      </c>
      <c r="O27">
        <v>109</v>
      </c>
      <c r="P27">
        <v>16</v>
      </c>
      <c r="Q27">
        <v>154</v>
      </c>
      <c r="R27">
        <v>121</v>
      </c>
      <c r="S27">
        <v>33</v>
      </c>
      <c r="T27">
        <v>863</v>
      </c>
      <c r="U27">
        <v>786</v>
      </c>
      <c r="V27">
        <v>77</v>
      </c>
      <c r="W27">
        <v>496</v>
      </c>
      <c r="X27">
        <v>462</v>
      </c>
      <c r="Y27">
        <v>33</v>
      </c>
      <c r="Z27">
        <v>39</v>
      </c>
      <c r="AA27">
        <v>39</v>
      </c>
      <c r="AB27" t="s">
        <v>19</v>
      </c>
      <c r="AC27">
        <v>14</v>
      </c>
      <c r="AD27">
        <v>14</v>
      </c>
      <c r="AE27" t="s">
        <v>19</v>
      </c>
      <c r="AF27">
        <v>45</v>
      </c>
      <c r="AG27">
        <v>37</v>
      </c>
      <c r="AH27">
        <v>8</v>
      </c>
      <c r="AI27">
        <v>42</v>
      </c>
      <c r="AJ27">
        <v>38</v>
      </c>
      <c r="AK27">
        <v>4</v>
      </c>
      <c r="AL27">
        <v>1</v>
      </c>
      <c r="AM27">
        <v>1</v>
      </c>
      <c r="AN27">
        <v>0</v>
      </c>
      <c r="AO27">
        <v>25</v>
      </c>
      <c r="AP27">
        <v>24</v>
      </c>
      <c r="AQ27">
        <v>1</v>
      </c>
      <c r="AR27">
        <v>13</v>
      </c>
      <c r="AS27">
        <v>13</v>
      </c>
      <c r="AT27" t="s">
        <v>19</v>
      </c>
      <c r="AU27">
        <v>5</v>
      </c>
      <c r="AV27">
        <v>4</v>
      </c>
      <c r="AW27">
        <v>1</v>
      </c>
      <c r="AX27">
        <v>35</v>
      </c>
      <c r="AY27">
        <v>35</v>
      </c>
      <c r="AZ27" t="s">
        <v>19</v>
      </c>
      <c r="BA27">
        <v>31</v>
      </c>
      <c r="BB27">
        <v>22</v>
      </c>
      <c r="BC27">
        <v>9</v>
      </c>
      <c r="BD27">
        <v>121</v>
      </c>
      <c r="BE27">
        <v>91</v>
      </c>
      <c r="BF27">
        <v>31</v>
      </c>
    </row>
    <row r="28" spans="1:58">
      <c r="A28" t="s">
        <v>744</v>
      </c>
      <c r="B28">
        <v>4511</v>
      </c>
      <c r="C28">
        <v>4023</v>
      </c>
      <c r="D28">
        <v>488</v>
      </c>
      <c r="E28">
        <v>89</v>
      </c>
      <c r="F28">
        <v>72</v>
      </c>
      <c r="G28">
        <v>17</v>
      </c>
      <c r="H28">
        <v>1</v>
      </c>
      <c r="I28">
        <v>1</v>
      </c>
      <c r="J28" t="s">
        <v>19</v>
      </c>
      <c r="K28">
        <v>19</v>
      </c>
      <c r="L28">
        <v>10</v>
      </c>
      <c r="M28">
        <v>8</v>
      </c>
      <c r="N28">
        <v>458</v>
      </c>
      <c r="O28">
        <v>370</v>
      </c>
      <c r="P28">
        <v>89</v>
      </c>
      <c r="Q28">
        <v>376</v>
      </c>
      <c r="R28">
        <v>318</v>
      </c>
      <c r="S28">
        <v>58</v>
      </c>
      <c r="T28">
        <v>2454</v>
      </c>
      <c r="U28">
        <v>2252</v>
      </c>
      <c r="V28">
        <v>203</v>
      </c>
      <c r="W28">
        <v>1739</v>
      </c>
      <c r="X28">
        <v>1642</v>
      </c>
      <c r="Y28">
        <v>98</v>
      </c>
      <c r="Z28">
        <v>142</v>
      </c>
      <c r="AA28">
        <v>140</v>
      </c>
      <c r="AB28">
        <v>2</v>
      </c>
      <c r="AC28">
        <v>67</v>
      </c>
      <c r="AD28">
        <v>65</v>
      </c>
      <c r="AE28">
        <v>2</v>
      </c>
      <c r="AF28">
        <v>157</v>
      </c>
      <c r="AG28">
        <v>145</v>
      </c>
      <c r="AH28">
        <v>11</v>
      </c>
      <c r="AI28">
        <v>119</v>
      </c>
      <c r="AJ28">
        <v>107</v>
      </c>
      <c r="AK28">
        <v>12</v>
      </c>
      <c r="AL28">
        <v>20</v>
      </c>
      <c r="AM28">
        <v>17</v>
      </c>
      <c r="AN28">
        <v>3</v>
      </c>
      <c r="AO28">
        <v>89</v>
      </c>
      <c r="AP28">
        <v>87</v>
      </c>
      <c r="AQ28">
        <v>3</v>
      </c>
      <c r="AR28">
        <v>15</v>
      </c>
      <c r="AS28">
        <v>15</v>
      </c>
      <c r="AT28">
        <v>1</v>
      </c>
      <c r="AU28">
        <v>9</v>
      </c>
      <c r="AV28">
        <v>4</v>
      </c>
      <c r="AW28">
        <v>5</v>
      </c>
      <c r="AX28">
        <v>149</v>
      </c>
      <c r="AY28">
        <v>145</v>
      </c>
      <c r="AZ28">
        <v>5</v>
      </c>
      <c r="BA28">
        <v>133</v>
      </c>
      <c r="BB28">
        <v>104</v>
      </c>
      <c r="BC28">
        <v>29</v>
      </c>
      <c r="BD28">
        <v>281</v>
      </c>
      <c r="BE28">
        <v>237</v>
      </c>
      <c r="BF28">
        <v>43</v>
      </c>
    </row>
    <row r="29" spans="1:58">
      <c r="A29" t="s">
        <v>743</v>
      </c>
      <c r="B29">
        <v>3749</v>
      </c>
      <c r="C29">
        <v>3171</v>
      </c>
      <c r="D29">
        <v>578</v>
      </c>
      <c r="E29">
        <v>84</v>
      </c>
      <c r="F29">
        <v>70</v>
      </c>
      <c r="G29">
        <v>13</v>
      </c>
      <c r="H29" t="s">
        <v>19</v>
      </c>
      <c r="I29" t="s">
        <v>19</v>
      </c>
      <c r="J29" t="s">
        <v>19</v>
      </c>
      <c r="K29">
        <v>17</v>
      </c>
      <c r="L29">
        <v>8</v>
      </c>
      <c r="M29">
        <v>10</v>
      </c>
      <c r="N29">
        <v>339</v>
      </c>
      <c r="O29">
        <v>273</v>
      </c>
      <c r="P29">
        <v>66</v>
      </c>
      <c r="Q29">
        <v>360</v>
      </c>
      <c r="R29">
        <v>285</v>
      </c>
      <c r="S29">
        <v>75</v>
      </c>
      <c r="T29">
        <v>2090</v>
      </c>
      <c r="U29">
        <v>1781</v>
      </c>
      <c r="V29">
        <v>309</v>
      </c>
      <c r="W29">
        <v>1067</v>
      </c>
      <c r="X29">
        <v>965</v>
      </c>
      <c r="Y29">
        <v>101</v>
      </c>
      <c r="Z29">
        <v>99</v>
      </c>
      <c r="AA29">
        <v>94</v>
      </c>
      <c r="AB29">
        <v>5</v>
      </c>
      <c r="AC29">
        <v>48</v>
      </c>
      <c r="AD29">
        <v>48</v>
      </c>
      <c r="AE29" t="s">
        <v>19</v>
      </c>
      <c r="AF29">
        <v>139</v>
      </c>
      <c r="AG29">
        <v>133</v>
      </c>
      <c r="AH29">
        <v>6</v>
      </c>
      <c r="AI29">
        <v>76</v>
      </c>
      <c r="AJ29">
        <v>68</v>
      </c>
      <c r="AK29">
        <v>8</v>
      </c>
      <c r="AL29">
        <v>18</v>
      </c>
      <c r="AM29">
        <v>16</v>
      </c>
      <c r="AN29">
        <v>2</v>
      </c>
      <c r="AO29">
        <v>76</v>
      </c>
      <c r="AP29">
        <v>73</v>
      </c>
      <c r="AQ29">
        <v>3</v>
      </c>
      <c r="AR29">
        <v>16</v>
      </c>
      <c r="AS29">
        <v>15</v>
      </c>
      <c r="AT29">
        <v>1</v>
      </c>
      <c r="AU29">
        <v>6</v>
      </c>
      <c r="AV29">
        <v>4</v>
      </c>
      <c r="AW29">
        <v>3</v>
      </c>
      <c r="AX29">
        <v>109</v>
      </c>
      <c r="AY29">
        <v>94</v>
      </c>
      <c r="AZ29">
        <v>15</v>
      </c>
      <c r="BA29">
        <v>89</v>
      </c>
      <c r="BB29">
        <v>79</v>
      </c>
      <c r="BC29">
        <v>10</v>
      </c>
      <c r="BD29">
        <v>230</v>
      </c>
      <c r="BE29">
        <v>178</v>
      </c>
      <c r="BF29">
        <v>52</v>
      </c>
    </row>
    <row r="30" spans="1:58">
      <c r="A30" t="s">
        <v>742</v>
      </c>
      <c r="B30">
        <v>6436</v>
      </c>
      <c r="C30">
        <v>5531</v>
      </c>
      <c r="D30">
        <v>904</v>
      </c>
      <c r="E30">
        <v>136</v>
      </c>
      <c r="F30">
        <v>110</v>
      </c>
      <c r="G30">
        <v>25</v>
      </c>
      <c r="H30">
        <v>0</v>
      </c>
      <c r="I30" t="s">
        <v>19</v>
      </c>
      <c r="J30">
        <v>0</v>
      </c>
      <c r="K30">
        <v>42</v>
      </c>
      <c r="L30">
        <v>10</v>
      </c>
      <c r="M30">
        <v>32</v>
      </c>
      <c r="N30">
        <v>739</v>
      </c>
      <c r="O30">
        <v>575</v>
      </c>
      <c r="P30">
        <v>164</v>
      </c>
      <c r="Q30">
        <v>497</v>
      </c>
      <c r="R30">
        <v>390</v>
      </c>
      <c r="S30">
        <v>107</v>
      </c>
      <c r="T30">
        <v>3457</v>
      </c>
      <c r="U30">
        <v>3106</v>
      </c>
      <c r="V30">
        <v>351</v>
      </c>
      <c r="W30">
        <v>1880</v>
      </c>
      <c r="X30">
        <v>1765</v>
      </c>
      <c r="Y30">
        <v>115</v>
      </c>
      <c r="Z30">
        <v>208</v>
      </c>
      <c r="AA30">
        <v>203</v>
      </c>
      <c r="AB30">
        <v>5</v>
      </c>
      <c r="AC30">
        <v>72</v>
      </c>
      <c r="AD30">
        <v>70</v>
      </c>
      <c r="AE30">
        <v>2</v>
      </c>
      <c r="AF30">
        <v>210</v>
      </c>
      <c r="AG30">
        <v>186</v>
      </c>
      <c r="AH30">
        <v>24</v>
      </c>
      <c r="AI30">
        <v>140</v>
      </c>
      <c r="AJ30">
        <v>123</v>
      </c>
      <c r="AK30">
        <v>17</v>
      </c>
      <c r="AL30">
        <v>16</v>
      </c>
      <c r="AM30">
        <v>12</v>
      </c>
      <c r="AN30">
        <v>4</v>
      </c>
      <c r="AO30">
        <v>136</v>
      </c>
      <c r="AP30">
        <v>132</v>
      </c>
      <c r="AQ30">
        <v>4</v>
      </c>
      <c r="AR30">
        <v>36</v>
      </c>
      <c r="AS30">
        <v>33</v>
      </c>
      <c r="AT30">
        <v>3</v>
      </c>
      <c r="AU30">
        <v>20</v>
      </c>
      <c r="AV30">
        <v>14</v>
      </c>
      <c r="AW30">
        <v>6</v>
      </c>
      <c r="AX30">
        <v>186</v>
      </c>
      <c r="AY30">
        <v>178</v>
      </c>
      <c r="AZ30">
        <v>8</v>
      </c>
      <c r="BA30">
        <v>186</v>
      </c>
      <c r="BB30">
        <v>140</v>
      </c>
      <c r="BC30">
        <v>46</v>
      </c>
      <c r="BD30">
        <v>430</v>
      </c>
      <c r="BE30">
        <v>320</v>
      </c>
      <c r="BF30">
        <v>110</v>
      </c>
    </row>
    <row r="31" spans="1:58">
      <c r="A31" t="s">
        <v>741</v>
      </c>
      <c r="B31">
        <v>9693</v>
      </c>
      <c r="C31">
        <v>8391</v>
      </c>
      <c r="D31">
        <v>1302</v>
      </c>
      <c r="E31">
        <v>213</v>
      </c>
      <c r="F31">
        <v>171</v>
      </c>
      <c r="G31">
        <v>42</v>
      </c>
      <c r="H31">
        <v>2</v>
      </c>
      <c r="I31">
        <v>1</v>
      </c>
      <c r="J31">
        <v>1</v>
      </c>
      <c r="K31">
        <v>71</v>
      </c>
      <c r="L31">
        <v>18</v>
      </c>
      <c r="M31">
        <v>53</v>
      </c>
      <c r="N31">
        <v>1068</v>
      </c>
      <c r="O31">
        <v>851</v>
      </c>
      <c r="P31">
        <v>217</v>
      </c>
      <c r="Q31">
        <v>911</v>
      </c>
      <c r="R31">
        <v>765</v>
      </c>
      <c r="S31">
        <v>147</v>
      </c>
      <c r="T31">
        <v>5177</v>
      </c>
      <c r="U31">
        <v>4629</v>
      </c>
      <c r="V31">
        <v>548</v>
      </c>
      <c r="W31">
        <v>2885</v>
      </c>
      <c r="X31">
        <v>2675</v>
      </c>
      <c r="Y31">
        <v>210</v>
      </c>
      <c r="Z31">
        <v>335</v>
      </c>
      <c r="AA31">
        <v>327</v>
      </c>
      <c r="AB31">
        <v>9</v>
      </c>
      <c r="AC31">
        <v>182</v>
      </c>
      <c r="AD31">
        <v>179</v>
      </c>
      <c r="AE31">
        <v>3</v>
      </c>
      <c r="AF31">
        <v>344</v>
      </c>
      <c r="AG31">
        <v>315</v>
      </c>
      <c r="AH31">
        <v>29</v>
      </c>
      <c r="AI31">
        <v>209</v>
      </c>
      <c r="AJ31">
        <v>188</v>
      </c>
      <c r="AK31">
        <v>21</v>
      </c>
      <c r="AL31">
        <v>55</v>
      </c>
      <c r="AM31">
        <v>47</v>
      </c>
      <c r="AN31">
        <v>8</v>
      </c>
      <c r="AO31">
        <v>202</v>
      </c>
      <c r="AP31">
        <v>194</v>
      </c>
      <c r="AQ31">
        <v>8</v>
      </c>
      <c r="AR31">
        <v>22</v>
      </c>
      <c r="AS31">
        <v>21</v>
      </c>
      <c r="AT31">
        <v>0</v>
      </c>
      <c r="AU31">
        <v>14</v>
      </c>
      <c r="AV31">
        <v>8</v>
      </c>
      <c r="AW31">
        <v>6</v>
      </c>
      <c r="AX31">
        <v>305</v>
      </c>
      <c r="AY31">
        <v>289</v>
      </c>
      <c r="AZ31">
        <v>16</v>
      </c>
      <c r="BA31">
        <v>207</v>
      </c>
      <c r="BB31">
        <v>155</v>
      </c>
      <c r="BC31">
        <v>52</v>
      </c>
      <c r="BD31">
        <v>558</v>
      </c>
      <c r="BE31">
        <v>411</v>
      </c>
      <c r="BF31">
        <v>147</v>
      </c>
    </row>
    <row r="32" spans="1:58">
      <c r="A32" t="s">
        <v>740</v>
      </c>
      <c r="B32">
        <v>3624</v>
      </c>
      <c r="C32">
        <v>3160</v>
      </c>
      <c r="D32">
        <v>464</v>
      </c>
      <c r="E32">
        <v>71</v>
      </c>
      <c r="F32">
        <v>57</v>
      </c>
      <c r="G32">
        <v>15</v>
      </c>
      <c r="H32">
        <v>0</v>
      </c>
      <c r="I32" t="s">
        <v>19</v>
      </c>
      <c r="J32">
        <v>0</v>
      </c>
      <c r="K32">
        <v>19</v>
      </c>
      <c r="L32">
        <v>6</v>
      </c>
      <c r="M32">
        <v>13</v>
      </c>
      <c r="N32">
        <v>373</v>
      </c>
      <c r="O32">
        <v>299</v>
      </c>
      <c r="P32">
        <v>74</v>
      </c>
      <c r="Q32">
        <v>312</v>
      </c>
      <c r="R32">
        <v>250</v>
      </c>
      <c r="S32">
        <v>62</v>
      </c>
      <c r="T32">
        <v>2007</v>
      </c>
      <c r="U32">
        <v>1841</v>
      </c>
      <c r="V32">
        <v>166</v>
      </c>
      <c r="W32">
        <v>1174</v>
      </c>
      <c r="X32">
        <v>1123</v>
      </c>
      <c r="Y32">
        <v>51</v>
      </c>
      <c r="Z32">
        <v>113</v>
      </c>
      <c r="AA32">
        <v>110</v>
      </c>
      <c r="AB32">
        <v>4</v>
      </c>
      <c r="AC32">
        <v>44</v>
      </c>
      <c r="AD32">
        <v>43</v>
      </c>
      <c r="AE32">
        <v>1</v>
      </c>
      <c r="AF32">
        <v>123</v>
      </c>
      <c r="AG32">
        <v>108</v>
      </c>
      <c r="AH32">
        <v>15</v>
      </c>
      <c r="AI32">
        <v>60</v>
      </c>
      <c r="AJ32">
        <v>52</v>
      </c>
      <c r="AK32">
        <v>8</v>
      </c>
      <c r="AL32">
        <v>9</v>
      </c>
      <c r="AM32">
        <v>7</v>
      </c>
      <c r="AN32">
        <v>2</v>
      </c>
      <c r="AO32">
        <v>84</v>
      </c>
      <c r="AP32">
        <v>80</v>
      </c>
      <c r="AQ32">
        <v>4</v>
      </c>
      <c r="AR32">
        <v>9</v>
      </c>
      <c r="AS32">
        <v>7</v>
      </c>
      <c r="AT32">
        <v>3</v>
      </c>
      <c r="AU32">
        <v>4</v>
      </c>
      <c r="AV32">
        <v>4</v>
      </c>
      <c r="AW32">
        <v>1</v>
      </c>
      <c r="AX32">
        <v>103</v>
      </c>
      <c r="AY32">
        <v>102</v>
      </c>
      <c r="AZ32">
        <v>1</v>
      </c>
      <c r="BA32">
        <v>79</v>
      </c>
      <c r="BB32">
        <v>52</v>
      </c>
      <c r="BC32">
        <v>27</v>
      </c>
      <c r="BD32">
        <v>257</v>
      </c>
      <c r="BE32">
        <v>185</v>
      </c>
      <c r="BF32">
        <v>72</v>
      </c>
    </row>
    <row r="33" spans="1:58">
      <c r="A33" t="s">
        <v>739</v>
      </c>
      <c r="B33">
        <v>1538</v>
      </c>
      <c r="C33">
        <v>1351</v>
      </c>
      <c r="D33">
        <v>186</v>
      </c>
      <c r="E33">
        <v>29</v>
      </c>
      <c r="F33">
        <v>27</v>
      </c>
      <c r="G33">
        <v>2</v>
      </c>
      <c r="H33" t="s">
        <v>19</v>
      </c>
      <c r="I33" t="s">
        <v>19</v>
      </c>
      <c r="J33" t="s">
        <v>19</v>
      </c>
      <c r="K33">
        <v>10</v>
      </c>
      <c r="L33">
        <v>3</v>
      </c>
      <c r="M33">
        <v>7</v>
      </c>
      <c r="N33">
        <v>204</v>
      </c>
      <c r="O33">
        <v>177</v>
      </c>
      <c r="P33">
        <v>27</v>
      </c>
      <c r="Q33">
        <v>81</v>
      </c>
      <c r="R33">
        <v>60</v>
      </c>
      <c r="S33">
        <v>20</v>
      </c>
      <c r="T33">
        <v>874</v>
      </c>
      <c r="U33">
        <v>789</v>
      </c>
      <c r="V33">
        <v>85</v>
      </c>
      <c r="W33">
        <v>595</v>
      </c>
      <c r="X33">
        <v>560</v>
      </c>
      <c r="Y33">
        <v>35</v>
      </c>
      <c r="Z33">
        <v>51</v>
      </c>
      <c r="AA33">
        <v>50</v>
      </c>
      <c r="AB33">
        <v>1</v>
      </c>
      <c r="AC33">
        <v>19</v>
      </c>
      <c r="AD33">
        <v>19</v>
      </c>
      <c r="AE33" t="s">
        <v>19</v>
      </c>
      <c r="AF33">
        <v>50</v>
      </c>
      <c r="AG33">
        <v>48</v>
      </c>
      <c r="AH33">
        <v>2</v>
      </c>
      <c r="AI33">
        <v>37</v>
      </c>
      <c r="AJ33">
        <v>34</v>
      </c>
      <c r="AK33">
        <v>2</v>
      </c>
      <c r="AL33">
        <v>1</v>
      </c>
      <c r="AM33">
        <v>1</v>
      </c>
      <c r="AN33" t="s">
        <v>19</v>
      </c>
      <c r="AO33">
        <v>29</v>
      </c>
      <c r="AP33">
        <v>29</v>
      </c>
      <c r="AQ33" t="s">
        <v>19</v>
      </c>
      <c r="AR33">
        <v>4</v>
      </c>
      <c r="AS33">
        <v>4</v>
      </c>
      <c r="AT33" t="s">
        <v>19</v>
      </c>
      <c r="AU33">
        <v>2</v>
      </c>
      <c r="AV33" t="s">
        <v>19</v>
      </c>
      <c r="AW33">
        <v>2</v>
      </c>
      <c r="AX33">
        <v>37</v>
      </c>
      <c r="AY33">
        <v>36</v>
      </c>
      <c r="AZ33">
        <v>1</v>
      </c>
      <c r="BA33">
        <v>22</v>
      </c>
      <c r="BB33">
        <v>18</v>
      </c>
      <c r="BC33">
        <v>4</v>
      </c>
      <c r="BD33">
        <v>109</v>
      </c>
      <c r="BE33">
        <v>75</v>
      </c>
      <c r="BF33">
        <v>34</v>
      </c>
    </row>
    <row r="34" spans="1:58">
      <c r="A34" t="s">
        <v>738</v>
      </c>
      <c r="B34">
        <v>3933</v>
      </c>
      <c r="C34">
        <v>3412</v>
      </c>
      <c r="D34">
        <v>521</v>
      </c>
      <c r="E34">
        <v>74</v>
      </c>
      <c r="F34">
        <v>59</v>
      </c>
      <c r="G34">
        <v>15</v>
      </c>
      <c r="H34">
        <v>0</v>
      </c>
      <c r="I34" t="s">
        <v>19</v>
      </c>
      <c r="J34">
        <v>0</v>
      </c>
      <c r="K34">
        <v>30</v>
      </c>
      <c r="L34">
        <v>11</v>
      </c>
      <c r="M34">
        <v>19</v>
      </c>
      <c r="N34">
        <v>472</v>
      </c>
      <c r="O34">
        <v>380</v>
      </c>
      <c r="P34">
        <v>92</v>
      </c>
      <c r="Q34">
        <v>258</v>
      </c>
      <c r="R34">
        <v>207</v>
      </c>
      <c r="S34">
        <v>52</v>
      </c>
      <c r="T34">
        <v>2196</v>
      </c>
      <c r="U34">
        <v>1986</v>
      </c>
      <c r="V34">
        <v>211</v>
      </c>
      <c r="W34">
        <v>1354</v>
      </c>
      <c r="X34">
        <v>1284</v>
      </c>
      <c r="Y34">
        <v>69</v>
      </c>
      <c r="Z34">
        <v>123</v>
      </c>
      <c r="AA34">
        <v>120</v>
      </c>
      <c r="AB34">
        <v>3</v>
      </c>
      <c r="AC34">
        <v>45</v>
      </c>
      <c r="AD34">
        <v>44</v>
      </c>
      <c r="AE34">
        <v>1</v>
      </c>
      <c r="AF34">
        <v>149</v>
      </c>
      <c r="AG34">
        <v>139</v>
      </c>
      <c r="AH34">
        <v>10</v>
      </c>
      <c r="AI34">
        <v>86</v>
      </c>
      <c r="AJ34">
        <v>74</v>
      </c>
      <c r="AK34">
        <v>12</v>
      </c>
      <c r="AL34">
        <v>17</v>
      </c>
      <c r="AM34">
        <v>13</v>
      </c>
      <c r="AN34">
        <v>4</v>
      </c>
      <c r="AO34">
        <v>72</v>
      </c>
      <c r="AP34">
        <v>71</v>
      </c>
      <c r="AQ34">
        <v>1</v>
      </c>
      <c r="AR34">
        <v>7</v>
      </c>
      <c r="AS34">
        <v>7</v>
      </c>
      <c r="AT34">
        <v>0</v>
      </c>
      <c r="AU34">
        <v>3</v>
      </c>
      <c r="AV34">
        <v>1</v>
      </c>
      <c r="AW34">
        <v>2</v>
      </c>
      <c r="AX34">
        <v>109</v>
      </c>
      <c r="AY34">
        <v>104</v>
      </c>
      <c r="AZ34">
        <v>6</v>
      </c>
      <c r="BA34">
        <v>115</v>
      </c>
      <c r="BB34">
        <v>67</v>
      </c>
      <c r="BC34">
        <v>49</v>
      </c>
      <c r="BD34">
        <v>221</v>
      </c>
      <c r="BE34">
        <v>175</v>
      </c>
      <c r="BF34">
        <v>46</v>
      </c>
    </row>
    <row r="35" spans="1:58">
      <c r="A35" t="s">
        <v>737</v>
      </c>
      <c r="B35">
        <v>9647</v>
      </c>
      <c r="C35">
        <v>8349</v>
      </c>
      <c r="D35">
        <v>1299</v>
      </c>
      <c r="E35">
        <v>207</v>
      </c>
      <c r="F35">
        <v>179</v>
      </c>
      <c r="G35">
        <v>28</v>
      </c>
      <c r="H35">
        <v>1</v>
      </c>
      <c r="I35">
        <v>1</v>
      </c>
      <c r="J35">
        <v>1</v>
      </c>
      <c r="K35">
        <v>44</v>
      </c>
      <c r="L35">
        <v>15</v>
      </c>
      <c r="M35">
        <v>29</v>
      </c>
      <c r="N35">
        <v>1068</v>
      </c>
      <c r="O35">
        <v>867</v>
      </c>
      <c r="P35">
        <v>201</v>
      </c>
      <c r="Q35">
        <v>878</v>
      </c>
      <c r="R35">
        <v>720</v>
      </c>
      <c r="S35">
        <v>158</v>
      </c>
      <c r="T35">
        <v>5247</v>
      </c>
      <c r="U35">
        <v>4621</v>
      </c>
      <c r="V35">
        <v>626</v>
      </c>
      <c r="W35">
        <v>3189</v>
      </c>
      <c r="X35">
        <v>2970</v>
      </c>
      <c r="Y35">
        <v>219</v>
      </c>
      <c r="Z35">
        <v>344</v>
      </c>
      <c r="AA35">
        <v>339</v>
      </c>
      <c r="AB35">
        <v>5</v>
      </c>
      <c r="AC35">
        <v>149</v>
      </c>
      <c r="AD35">
        <v>148</v>
      </c>
      <c r="AE35">
        <v>1</v>
      </c>
      <c r="AF35">
        <v>398</v>
      </c>
      <c r="AG35">
        <v>360</v>
      </c>
      <c r="AH35">
        <v>38</v>
      </c>
      <c r="AI35">
        <v>192</v>
      </c>
      <c r="AJ35">
        <v>179</v>
      </c>
      <c r="AK35">
        <v>14</v>
      </c>
      <c r="AL35">
        <v>36</v>
      </c>
      <c r="AM35">
        <v>31</v>
      </c>
      <c r="AN35">
        <v>5</v>
      </c>
      <c r="AO35">
        <v>195</v>
      </c>
      <c r="AP35">
        <v>194</v>
      </c>
      <c r="AQ35">
        <v>1</v>
      </c>
      <c r="AR35">
        <v>18</v>
      </c>
      <c r="AS35">
        <v>17</v>
      </c>
      <c r="AT35">
        <v>1</v>
      </c>
      <c r="AU35">
        <v>5</v>
      </c>
      <c r="AV35">
        <v>3</v>
      </c>
      <c r="AW35">
        <v>2</v>
      </c>
      <c r="AX35">
        <v>296</v>
      </c>
      <c r="AY35">
        <v>287</v>
      </c>
      <c r="AZ35">
        <v>9</v>
      </c>
      <c r="BA35">
        <v>100</v>
      </c>
      <c r="BB35">
        <v>70</v>
      </c>
      <c r="BC35">
        <v>30</v>
      </c>
      <c r="BD35">
        <v>619</v>
      </c>
      <c r="BE35">
        <v>467</v>
      </c>
      <c r="BF35">
        <v>152</v>
      </c>
    </row>
    <row r="36" spans="1:58">
      <c r="A36" t="s">
        <v>736</v>
      </c>
      <c r="B36">
        <v>8229</v>
      </c>
      <c r="C36">
        <v>6961</v>
      </c>
      <c r="D36">
        <v>1268</v>
      </c>
      <c r="E36">
        <v>171</v>
      </c>
      <c r="F36">
        <v>146</v>
      </c>
      <c r="G36">
        <v>25</v>
      </c>
      <c r="H36">
        <v>0</v>
      </c>
      <c r="I36">
        <v>0</v>
      </c>
      <c r="J36">
        <v>0</v>
      </c>
      <c r="K36">
        <v>62</v>
      </c>
      <c r="L36">
        <v>24</v>
      </c>
      <c r="M36">
        <v>39</v>
      </c>
      <c r="N36">
        <v>904</v>
      </c>
      <c r="O36">
        <v>754</v>
      </c>
      <c r="P36">
        <v>150</v>
      </c>
      <c r="Q36">
        <v>643</v>
      </c>
      <c r="R36">
        <v>497</v>
      </c>
      <c r="S36">
        <v>146</v>
      </c>
      <c r="T36">
        <v>4451</v>
      </c>
      <c r="U36">
        <v>3871</v>
      </c>
      <c r="V36">
        <v>580</v>
      </c>
      <c r="W36">
        <v>2800</v>
      </c>
      <c r="X36">
        <v>2599</v>
      </c>
      <c r="Y36">
        <v>202</v>
      </c>
      <c r="Z36">
        <v>250</v>
      </c>
      <c r="AA36">
        <v>246</v>
      </c>
      <c r="AB36">
        <v>4</v>
      </c>
      <c r="AC36">
        <v>103</v>
      </c>
      <c r="AD36">
        <v>100</v>
      </c>
      <c r="AE36">
        <v>3</v>
      </c>
      <c r="AF36">
        <v>284</v>
      </c>
      <c r="AG36">
        <v>261</v>
      </c>
      <c r="AH36">
        <v>23</v>
      </c>
      <c r="AI36">
        <v>238</v>
      </c>
      <c r="AJ36">
        <v>215</v>
      </c>
      <c r="AK36">
        <v>24</v>
      </c>
      <c r="AL36">
        <v>60</v>
      </c>
      <c r="AM36">
        <v>52</v>
      </c>
      <c r="AN36">
        <v>8</v>
      </c>
      <c r="AO36">
        <v>158</v>
      </c>
      <c r="AP36">
        <v>154</v>
      </c>
      <c r="AQ36">
        <v>5</v>
      </c>
      <c r="AR36">
        <v>22</v>
      </c>
      <c r="AS36">
        <v>22</v>
      </c>
      <c r="AT36">
        <v>0</v>
      </c>
      <c r="AU36">
        <v>6</v>
      </c>
      <c r="AV36">
        <v>3</v>
      </c>
      <c r="AW36">
        <v>3</v>
      </c>
      <c r="AX36">
        <v>236</v>
      </c>
      <c r="AY36">
        <v>235</v>
      </c>
      <c r="AZ36">
        <v>1</v>
      </c>
      <c r="BA36">
        <v>205</v>
      </c>
      <c r="BB36">
        <v>125</v>
      </c>
      <c r="BC36">
        <v>80</v>
      </c>
      <c r="BD36">
        <v>538</v>
      </c>
      <c r="BE36">
        <v>359</v>
      </c>
      <c r="BF36">
        <v>179</v>
      </c>
    </row>
    <row r="37" spans="1:58">
      <c r="A37" t="s">
        <v>735</v>
      </c>
      <c r="B37">
        <v>2543</v>
      </c>
      <c r="C37">
        <v>2161</v>
      </c>
      <c r="D37">
        <v>382</v>
      </c>
      <c r="E37">
        <v>53</v>
      </c>
      <c r="F37">
        <v>43</v>
      </c>
      <c r="G37">
        <v>10</v>
      </c>
      <c r="H37">
        <v>0</v>
      </c>
      <c r="I37" t="s">
        <v>19</v>
      </c>
      <c r="J37">
        <v>0</v>
      </c>
      <c r="K37">
        <v>17</v>
      </c>
      <c r="L37">
        <v>6</v>
      </c>
      <c r="M37">
        <v>12</v>
      </c>
      <c r="N37">
        <v>300</v>
      </c>
      <c r="O37">
        <v>224</v>
      </c>
      <c r="P37">
        <v>76</v>
      </c>
      <c r="Q37">
        <v>148</v>
      </c>
      <c r="R37">
        <v>101</v>
      </c>
      <c r="S37">
        <v>47</v>
      </c>
      <c r="T37">
        <v>1403</v>
      </c>
      <c r="U37">
        <v>1255</v>
      </c>
      <c r="V37">
        <v>148</v>
      </c>
      <c r="W37">
        <v>789</v>
      </c>
      <c r="X37">
        <v>744</v>
      </c>
      <c r="Y37">
        <v>45</v>
      </c>
      <c r="Z37">
        <v>98</v>
      </c>
      <c r="AA37">
        <v>98</v>
      </c>
      <c r="AB37">
        <v>0</v>
      </c>
      <c r="AC37">
        <v>28</v>
      </c>
      <c r="AD37">
        <v>28</v>
      </c>
      <c r="AE37" t="s">
        <v>19</v>
      </c>
      <c r="AF37">
        <v>114</v>
      </c>
      <c r="AG37">
        <v>101</v>
      </c>
      <c r="AH37">
        <v>13</v>
      </c>
      <c r="AI37">
        <v>60</v>
      </c>
      <c r="AJ37">
        <v>58</v>
      </c>
      <c r="AK37">
        <v>2</v>
      </c>
      <c r="AL37">
        <v>12</v>
      </c>
      <c r="AM37">
        <v>10</v>
      </c>
      <c r="AN37">
        <v>2</v>
      </c>
      <c r="AO37">
        <v>60</v>
      </c>
      <c r="AP37">
        <v>57</v>
      </c>
      <c r="AQ37">
        <v>3</v>
      </c>
      <c r="AR37">
        <v>4</v>
      </c>
      <c r="AS37">
        <v>4</v>
      </c>
      <c r="AT37" t="s">
        <v>19</v>
      </c>
      <c r="AU37">
        <v>6</v>
      </c>
      <c r="AV37">
        <v>3</v>
      </c>
      <c r="AW37">
        <v>3</v>
      </c>
      <c r="AX37">
        <v>74</v>
      </c>
      <c r="AY37">
        <v>73</v>
      </c>
      <c r="AZ37">
        <v>1</v>
      </c>
      <c r="BA37">
        <v>21</v>
      </c>
      <c r="BB37">
        <v>9</v>
      </c>
      <c r="BC37">
        <v>12</v>
      </c>
      <c r="BD37">
        <v>173</v>
      </c>
      <c r="BE37">
        <v>119</v>
      </c>
      <c r="BF37">
        <v>54</v>
      </c>
    </row>
    <row r="38" spans="1:58">
      <c r="A38" t="s">
        <v>734</v>
      </c>
      <c r="B38">
        <v>1856</v>
      </c>
      <c r="C38">
        <v>1636</v>
      </c>
      <c r="D38">
        <v>220</v>
      </c>
      <c r="E38">
        <v>40</v>
      </c>
      <c r="F38">
        <v>33</v>
      </c>
      <c r="G38">
        <v>7</v>
      </c>
      <c r="H38" t="s">
        <v>19</v>
      </c>
      <c r="I38" t="s">
        <v>19</v>
      </c>
      <c r="J38" t="s">
        <v>19</v>
      </c>
      <c r="K38">
        <v>8</v>
      </c>
      <c r="L38">
        <v>4</v>
      </c>
      <c r="M38">
        <v>4</v>
      </c>
      <c r="N38">
        <v>166</v>
      </c>
      <c r="O38">
        <v>138</v>
      </c>
      <c r="P38">
        <v>28</v>
      </c>
      <c r="Q38">
        <v>197</v>
      </c>
      <c r="R38">
        <v>172</v>
      </c>
      <c r="S38">
        <v>25</v>
      </c>
      <c r="T38">
        <v>999</v>
      </c>
      <c r="U38">
        <v>914</v>
      </c>
      <c r="V38">
        <v>85</v>
      </c>
      <c r="W38">
        <v>603</v>
      </c>
      <c r="X38">
        <v>578</v>
      </c>
      <c r="Y38">
        <v>25</v>
      </c>
      <c r="Z38">
        <v>55</v>
      </c>
      <c r="AA38">
        <v>54</v>
      </c>
      <c r="AB38">
        <v>0</v>
      </c>
      <c r="AC38">
        <v>10</v>
      </c>
      <c r="AD38">
        <v>10</v>
      </c>
      <c r="AE38" t="s">
        <v>19</v>
      </c>
      <c r="AF38">
        <v>63</v>
      </c>
      <c r="AG38">
        <v>59</v>
      </c>
      <c r="AH38">
        <v>4</v>
      </c>
      <c r="AI38">
        <v>21</v>
      </c>
      <c r="AJ38">
        <v>18</v>
      </c>
      <c r="AK38">
        <v>3</v>
      </c>
      <c r="AL38">
        <v>2</v>
      </c>
      <c r="AM38">
        <v>1</v>
      </c>
      <c r="AN38">
        <v>1</v>
      </c>
      <c r="AO38">
        <v>31</v>
      </c>
      <c r="AP38">
        <v>31</v>
      </c>
      <c r="AQ38">
        <v>1</v>
      </c>
      <c r="AR38">
        <v>13</v>
      </c>
      <c r="AS38">
        <v>13</v>
      </c>
      <c r="AT38">
        <v>0</v>
      </c>
      <c r="AU38">
        <v>6</v>
      </c>
      <c r="AV38">
        <v>3</v>
      </c>
      <c r="AW38">
        <v>3</v>
      </c>
      <c r="AX38">
        <v>54</v>
      </c>
      <c r="AY38">
        <v>53</v>
      </c>
      <c r="AZ38">
        <v>1</v>
      </c>
      <c r="BA38">
        <v>75</v>
      </c>
      <c r="BB38">
        <v>50</v>
      </c>
      <c r="BC38">
        <v>25</v>
      </c>
      <c r="BD38">
        <v>128</v>
      </c>
      <c r="BE38">
        <v>94</v>
      </c>
      <c r="BF38">
        <v>34</v>
      </c>
    </row>
    <row r="39" spans="1:58">
      <c r="A39" t="s">
        <v>733</v>
      </c>
      <c r="B39">
        <v>2012</v>
      </c>
      <c r="C39">
        <v>1842</v>
      </c>
      <c r="D39">
        <v>170</v>
      </c>
      <c r="E39">
        <v>43</v>
      </c>
      <c r="F39">
        <v>39</v>
      </c>
      <c r="G39">
        <v>4</v>
      </c>
      <c r="H39" t="s">
        <v>19</v>
      </c>
      <c r="I39" t="s">
        <v>19</v>
      </c>
      <c r="J39" t="s">
        <v>19</v>
      </c>
      <c r="K39">
        <v>5</v>
      </c>
      <c r="L39">
        <v>3</v>
      </c>
      <c r="M39">
        <v>1</v>
      </c>
      <c r="N39">
        <v>165</v>
      </c>
      <c r="O39">
        <v>135</v>
      </c>
      <c r="P39">
        <v>30</v>
      </c>
      <c r="Q39">
        <v>197</v>
      </c>
      <c r="R39">
        <v>167</v>
      </c>
      <c r="S39">
        <v>30</v>
      </c>
      <c r="T39">
        <v>1067</v>
      </c>
      <c r="U39">
        <v>1005</v>
      </c>
      <c r="V39">
        <v>62</v>
      </c>
      <c r="W39">
        <v>723</v>
      </c>
      <c r="X39">
        <v>700</v>
      </c>
      <c r="Y39">
        <v>22</v>
      </c>
      <c r="Z39">
        <v>63</v>
      </c>
      <c r="AA39">
        <v>63</v>
      </c>
      <c r="AB39" t="s">
        <v>19</v>
      </c>
      <c r="AC39">
        <v>19</v>
      </c>
      <c r="AD39">
        <v>19</v>
      </c>
      <c r="AE39" t="s">
        <v>19</v>
      </c>
      <c r="AF39">
        <v>96</v>
      </c>
      <c r="AG39">
        <v>90</v>
      </c>
      <c r="AH39">
        <v>5</v>
      </c>
      <c r="AI39">
        <v>65</v>
      </c>
      <c r="AJ39">
        <v>62</v>
      </c>
      <c r="AK39">
        <v>3</v>
      </c>
      <c r="AL39">
        <v>14</v>
      </c>
      <c r="AM39">
        <v>14</v>
      </c>
      <c r="AN39" t="s">
        <v>19</v>
      </c>
      <c r="AO39">
        <v>40</v>
      </c>
      <c r="AP39">
        <v>40</v>
      </c>
      <c r="AQ39" t="s">
        <v>19</v>
      </c>
      <c r="AR39">
        <v>8</v>
      </c>
      <c r="AS39">
        <v>8</v>
      </c>
      <c r="AT39">
        <v>0</v>
      </c>
      <c r="AU39">
        <v>10</v>
      </c>
      <c r="AV39">
        <v>8</v>
      </c>
      <c r="AW39">
        <v>2</v>
      </c>
      <c r="AX39">
        <v>66</v>
      </c>
      <c r="AY39">
        <v>65</v>
      </c>
      <c r="AZ39">
        <v>1</v>
      </c>
      <c r="BA39">
        <v>85</v>
      </c>
      <c r="BB39">
        <v>69</v>
      </c>
      <c r="BC39">
        <v>17</v>
      </c>
      <c r="BD39">
        <v>88</v>
      </c>
      <c r="BE39">
        <v>72</v>
      </c>
      <c r="BF39">
        <v>16</v>
      </c>
    </row>
    <row r="40" spans="1:58">
      <c r="A40" t="s">
        <v>732</v>
      </c>
      <c r="B40">
        <v>1676</v>
      </c>
      <c r="C40">
        <v>1526</v>
      </c>
      <c r="D40">
        <v>150</v>
      </c>
      <c r="E40">
        <v>38</v>
      </c>
      <c r="F40">
        <v>32</v>
      </c>
      <c r="G40">
        <v>6</v>
      </c>
      <c r="H40" t="s">
        <v>19</v>
      </c>
      <c r="I40" t="s">
        <v>19</v>
      </c>
      <c r="J40" t="s">
        <v>19</v>
      </c>
      <c r="K40">
        <v>10</v>
      </c>
      <c r="L40">
        <v>5</v>
      </c>
      <c r="M40">
        <v>5</v>
      </c>
      <c r="N40">
        <v>152</v>
      </c>
      <c r="O40">
        <v>129</v>
      </c>
      <c r="P40">
        <v>23</v>
      </c>
      <c r="Q40">
        <v>210</v>
      </c>
      <c r="R40">
        <v>175</v>
      </c>
      <c r="S40">
        <v>35</v>
      </c>
      <c r="T40">
        <v>822</v>
      </c>
      <c r="U40">
        <v>771</v>
      </c>
      <c r="V40">
        <v>51</v>
      </c>
      <c r="W40">
        <v>597</v>
      </c>
      <c r="X40">
        <v>580</v>
      </c>
      <c r="Y40">
        <v>16</v>
      </c>
      <c r="Z40">
        <v>46</v>
      </c>
      <c r="AA40">
        <v>43</v>
      </c>
      <c r="AB40">
        <v>3</v>
      </c>
      <c r="AC40">
        <v>15</v>
      </c>
      <c r="AD40">
        <v>15</v>
      </c>
      <c r="AE40" t="s">
        <v>19</v>
      </c>
      <c r="AF40">
        <v>51</v>
      </c>
      <c r="AG40">
        <v>49</v>
      </c>
      <c r="AH40">
        <v>2</v>
      </c>
      <c r="AI40">
        <v>49</v>
      </c>
      <c r="AJ40">
        <v>49</v>
      </c>
      <c r="AK40">
        <v>1</v>
      </c>
      <c r="AL40">
        <v>7</v>
      </c>
      <c r="AM40">
        <v>7</v>
      </c>
      <c r="AN40">
        <v>0</v>
      </c>
      <c r="AO40">
        <v>36</v>
      </c>
      <c r="AP40">
        <v>36</v>
      </c>
      <c r="AQ40">
        <v>0</v>
      </c>
      <c r="AR40">
        <v>21</v>
      </c>
      <c r="AS40">
        <v>21</v>
      </c>
      <c r="AT40" t="s">
        <v>19</v>
      </c>
      <c r="AU40">
        <v>5</v>
      </c>
      <c r="AV40">
        <v>4</v>
      </c>
      <c r="AW40">
        <v>1</v>
      </c>
      <c r="AX40">
        <v>43</v>
      </c>
      <c r="AY40">
        <v>43</v>
      </c>
      <c r="AZ40" t="s">
        <v>19</v>
      </c>
      <c r="BA40">
        <v>90</v>
      </c>
      <c r="BB40">
        <v>80</v>
      </c>
      <c r="BC40">
        <v>9</v>
      </c>
      <c r="BD40">
        <v>97</v>
      </c>
      <c r="BE40">
        <v>83</v>
      </c>
      <c r="BF40">
        <v>13</v>
      </c>
    </row>
    <row r="41" spans="1:58">
      <c r="A41" t="s">
        <v>731</v>
      </c>
      <c r="B41">
        <v>3498</v>
      </c>
      <c r="C41">
        <v>3159</v>
      </c>
      <c r="D41">
        <v>339</v>
      </c>
      <c r="E41">
        <v>91</v>
      </c>
      <c r="F41">
        <v>69</v>
      </c>
      <c r="G41">
        <v>22</v>
      </c>
      <c r="H41">
        <v>2</v>
      </c>
      <c r="I41">
        <v>1</v>
      </c>
      <c r="J41">
        <v>1</v>
      </c>
      <c r="K41">
        <v>15</v>
      </c>
      <c r="L41">
        <v>7</v>
      </c>
      <c r="M41">
        <v>8</v>
      </c>
      <c r="N41">
        <v>345</v>
      </c>
      <c r="O41">
        <v>313</v>
      </c>
      <c r="P41">
        <v>33</v>
      </c>
      <c r="Q41">
        <v>321</v>
      </c>
      <c r="R41">
        <v>278</v>
      </c>
      <c r="S41">
        <v>43</v>
      </c>
      <c r="T41">
        <v>1894</v>
      </c>
      <c r="U41">
        <v>1756</v>
      </c>
      <c r="V41">
        <v>139</v>
      </c>
      <c r="W41">
        <v>1277</v>
      </c>
      <c r="X41">
        <v>1222</v>
      </c>
      <c r="Y41">
        <v>54</v>
      </c>
      <c r="Z41">
        <v>112</v>
      </c>
      <c r="AA41">
        <v>110</v>
      </c>
      <c r="AB41">
        <v>2</v>
      </c>
      <c r="AC41">
        <v>59</v>
      </c>
      <c r="AD41">
        <v>58</v>
      </c>
      <c r="AE41">
        <v>1</v>
      </c>
      <c r="AF41">
        <v>105</v>
      </c>
      <c r="AG41">
        <v>94</v>
      </c>
      <c r="AH41">
        <v>11</v>
      </c>
      <c r="AI41">
        <v>108</v>
      </c>
      <c r="AJ41">
        <v>93</v>
      </c>
      <c r="AK41">
        <v>15</v>
      </c>
      <c r="AL41">
        <v>10</v>
      </c>
      <c r="AM41">
        <v>7</v>
      </c>
      <c r="AN41">
        <v>3</v>
      </c>
      <c r="AO41">
        <v>90</v>
      </c>
      <c r="AP41">
        <v>88</v>
      </c>
      <c r="AQ41">
        <v>2</v>
      </c>
      <c r="AR41">
        <v>23</v>
      </c>
      <c r="AS41">
        <v>23</v>
      </c>
      <c r="AT41" t="s">
        <v>19</v>
      </c>
      <c r="AU41">
        <v>5</v>
      </c>
      <c r="AV41">
        <v>5</v>
      </c>
      <c r="AW41">
        <v>0</v>
      </c>
      <c r="AX41">
        <v>124</v>
      </c>
      <c r="AY41">
        <v>119</v>
      </c>
      <c r="AZ41">
        <v>5</v>
      </c>
      <c r="BA41">
        <v>114</v>
      </c>
      <c r="BB41">
        <v>82</v>
      </c>
      <c r="BC41">
        <v>32</v>
      </c>
      <c r="BD41">
        <v>139</v>
      </c>
      <c r="BE41">
        <v>115</v>
      </c>
      <c r="BF41">
        <v>24</v>
      </c>
    </row>
    <row r="42" spans="1:58">
      <c r="A42" t="s">
        <v>730</v>
      </c>
      <c r="B42">
        <v>5090</v>
      </c>
      <c r="C42">
        <v>4504</v>
      </c>
      <c r="D42">
        <v>586</v>
      </c>
      <c r="E42">
        <v>113</v>
      </c>
      <c r="F42">
        <v>96</v>
      </c>
      <c r="G42">
        <v>17</v>
      </c>
      <c r="H42">
        <v>2</v>
      </c>
      <c r="I42" t="s">
        <v>19</v>
      </c>
      <c r="J42">
        <v>2</v>
      </c>
      <c r="K42">
        <v>28</v>
      </c>
      <c r="L42">
        <v>7</v>
      </c>
      <c r="M42">
        <v>21</v>
      </c>
      <c r="N42">
        <v>410</v>
      </c>
      <c r="O42">
        <v>356</v>
      </c>
      <c r="P42">
        <v>54</v>
      </c>
      <c r="Q42">
        <v>585</v>
      </c>
      <c r="R42">
        <v>508</v>
      </c>
      <c r="S42">
        <v>76</v>
      </c>
      <c r="T42">
        <v>2651</v>
      </c>
      <c r="U42">
        <v>2418</v>
      </c>
      <c r="V42">
        <v>233</v>
      </c>
      <c r="W42">
        <v>1684</v>
      </c>
      <c r="X42">
        <v>1595</v>
      </c>
      <c r="Y42">
        <v>89</v>
      </c>
      <c r="Z42">
        <v>180</v>
      </c>
      <c r="AA42">
        <v>176</v>
      </c>
      <c r="AB42">
        <v>4</v>
      </c>
      <c r="AC42">
        <v>100</v>
      </c>
      <c r="AD42">
        <v>98</v>
      </c>
      <c r="AE42">
        <v>1</v>
      </c>
      <c r="AF42">
        <v>136</v>
      </c>
      <c r="AG42">
        <v>115</v>
      </c>
      <c r="AH42">
        <v>21</v>
      </c>
      <c r="AI42">
        <v>130</v>
      </c>
      <c r="AJ42">
        <v>104</v>
      </c>
      <c r="AK42">
        <v>26</v>
      </c>
      <c r="AL42">
        <v>19</v>
      </c>
      <c r="AM42">
        <v>15</v>
      </c>
      <c r="AN42">
        <v>4</v>
      </c>
      <c r="AO42">
        <v>115</v>
      </c>
      <c r="AP42">
        <v>113</v>
      </c>
      <c r="AQ42">
        <v>1</v>
      </c>
      <c r="AR42">
        <v>26</v>
      </c>
      <c r="AS42">
        <v>25</v>
      </c>
      <c r="AT42">
        <v>1</v>
      </c>
      <c r="AU42">
        <v>8</v>
      </c>
      <c r="AV42">
        <v>4</v>
      </c>
      <c r="AW42">
        <v>4</v>
      </c>
      <c r="AX42">
        <v>187</v>
      </c>
      <c r="AY42">
        <v>184</v>
      </c>
      <c r="AZ42">
        <v>3</v>
      </c>
      <c r="BA42">
        <v>167</v>
      </c>
      <c r="BB42">
        <v>122</v>
      </c>
      <c r="BC42">
        <v>45</v>
      </c>
      <c r="BD42">
        <v>335</v>
      </c>
      <c r="BE42">
        <v>261</v>
      </c>
      <c r="BF42">
        <v>74</v>
      </c>
    </row>
    <row r="43" spans="1:58">
      <c r="A43" t="s">
        <v>729</v>
      </c>
      <c r="B43">
        <v>2628</v>
      </c>
      <c r="C43">
        <v>2451</v>
      </c>
      <c r="D43">
        <v>177</v>
      </c>
      <c r="E43">
        <v>56</v>
      </c>
      <c r="F43">
        <v>47</v>
      </c>
      <c r="G43">
        <v>9</v>
      </c>
      <c r="H43">
        <v>1</v>
      </c>
      <c r="I43" t="s">
        <v>19</v>
      </c>
      <c r="J43">
        <v>1</v>
      </c>
      <c r="K43">
        <v>16</v>
      </c>
      <c r="L43">
        <v>8</v>
      </c>
      <c r="M43">
        <v>8</v>
      </c>
      <c r="N43">
        <v>276</v>
      </c>
      <c r="O43">
        <v>256</v>
      </c>
      <c r="P43">
        <v>20</v>
      </c>
      <c r="Q43">
        <v>294</v>
      </c>
      <c r="R43">
        <v>271</v>
      </c>
      <c r="S43">
        <v>23</v>
      </c>
      <c r="T43">
        <v>1354</v>
      </c>
      <c r="U43">
        <v>1283</v>
      </c>
      <c r="V43">
        <v>71</v>
      </c>
      <c r="W43">
        <v>889</v>
      </c>
      <c r="X43">
        <v>866</v>
      </c>
      <c r="Y43">
        <v>23</v>
      </c>
      <c r="Z43">
        <v>79</v>
      </c>
      <c r="AA43">
        <v>78</v>
      </c>
      <c r="AB43">
        <v>1</v>
      </c>
      <c r="AC43">
        <v>37</v>
      </c>
      <c r="AD43">
        <v>36</v>
      </c>
      <c r="AE43">
        <v>1</v>
      </c>
      <c r="AF43">
        <v>74</v>
      </c>
      <c r="AG43">
        <v>72</v>
      </c>
      <c r="AH43">
        <v>2</v>
      </c>
      <c r="AI43">
        <v>78</v>
      </c>
      <c r="AJ43">
        <v>75</v>
      </c>
      <c r="AK43">
        <v>3</v>
      </c>
      <c r="AL43">
        <v>4</v>
      </c>
      <c r="AM43">
        <v>4</v>
      </c>
      <c r="AN43">
        <v>0</v>
      </c>
      <c r="AO43">
        <v>60</v>
      </c>
      <c r="AP43">
        <v>60</v>
      </c>
      <c r="AQ43">
        <v>1</v>
      </c>
      <c r="AR43">
        <v>16</v>
      </c>
      <c r="AS43">
        <v>16</v>
      </c>
      <c r="AT43" t="s">
        <v>19</v>
      </c>
      <c r="AU43">
        <v>3</v>
      </c>
      <c r="AV43">
        <v>2</v>
      </c>
      <c r="AW43">
        <v>1</v>
      </c>
      <c r="AX43">
        <v>81</v>
      </c>
      <c r="AY43">
        <v>81</v>
      </c>
      <c r="AZ43">
        <v>0</v>
      </c>
      <c r="BA43">
        <v>96</v>
      </c>
      <c r="BB43">
        <v>83</v>
      </c>
      <c r="BC43">
        <v>13</v>
      </c>
      <c r="BD43">
        <v>140</v>
      </c>
      <c r="BE43">
        <v>115</v>
      </c>
      <c r="BF43">
        <v>25</v>
      </c>
    </row>
    <row r="44" spans="1:58">
      <c r="A44" t="s">
        <v>728</v>
      </c>
      <c r="B44">
        <v>2030</v>
      </c>
      <c r="C44">
        <v>1803</v>
      </c>
      <c r="D44">
        <v>227</v>
      </c>
      <c r="E44">
        <v>49</v>
      </c>
      <c r="F44">
        <v>43</v>
      </c>
      <c r="G44">
        <v>6</v>
      </c>
      <c r="H44">
        <v>0</v>
      </c>
      <c r="I44">
        <v>0</v>
      </c>
      <c r="J44">
        <v>0</v>
      </c>
      <c r="K44">
        <v>6</v>
      </c>
      <c r="L44">
        <v>2</v>
      </c>
      <c r="M44">
        <v>4</v>
      </c>
      <c r="N44">
        <v>116</v>
      </c>
      <c r="O44">
        <v>94</v>
      </c>
      <c r="P44">
        <v>23</v>
      </c>
      <c r="Q44">
        <v>289</v>
      </c>
      <c r="R44">
        <v>239</v>
      </c>
      <c r="S44">
        <v>50</v>
      </c>
      <c r="T44">
        <v>1066</v>
      </c>
      <c r="U44">
        <v>971</v>
      </c>
      <c r="V44">
        <v>95</v>
      </c>
      <c r="W44">
        <v>601</v>
      </c>
      <c r="X44">
        <v>575</v>
      </c>
      <c r="Y44">
        <v>26</v>
      </c>
      <c r="Z44">
        <v>68</v>
      </c>
      <c r="AA44">
        <v>67</v>
      </c>
      <c r="AB44">
        <v>1</v>
      </c>
      <c r="AC44">
        <v>13</v>
      </c>
      <c r="AD44">
        <v>13</v>
      </c>
      <c r="AE44" t="s">
        <v>19</v>
      </c>
      <c r="AF44">
        <v>54</v>
      </c>
      <c r="AG44">
        <v>51</v>
      </c>
      <c r="AH44">
        <v>3</v>
      </c>
      <c r="AI44">
        <v>51</v>
      </c>
      <c r="AJ44">
        <v>49</v>
      </c>
      <c r="AK44">
        <v>2</v>
      </c>
      <c r="AL44">
        <v>2</v>
      </c>
      <c r="AM44">
        <v>2</v>
      </c>
      <c r="AN44">
        <v>0</v>
      </c>
      <c r="AO44">
        <v>60</v>
      </c>
      <c r="AP44">
        <v>59</v>
      </c>
      <c r="AQ44">
        <v>2</v>
      </c>
      <c r="AR44">
        <v>12</v>
      </c>
      <c r="AS44">
        <v>11</v>
      </c>
      <c r="AT44">
        <v>1</v>
      </c>
      <c r="AU44">
        <v>7</v>
      </c>
      <c r="AV44">
        <v>5</v>
      </c>
      <c r="AW44">
        <v>2</v>
      </c>
      <c r="AX44">
        <v>63</v>
      </c>
      <c r="AY44">
        <v>62</v>
      </c>
      <c r="AZ44">
        <v>1</v>
      </c>
      <c r="BA44">
        <v>94</v>
      </c>
      <c r="BB44">
        <v>76</v>
      </c>
      <c r="BC44">
        <v>18</v>
      </c>
      <c r="BD44">
        <v>92</v>
      </c>
      <c r="BE44">
        <v>71</v>
      </c>
      <c r="BF44">
        <v>20</v>
      </c>
    </row>
    <row r="45" spans="1:58">
      <c r="A45" t="s">
        <v>727</v>
      </c>
      <c r="B45">
        <v>2078</v>
      </c>
      <c r="C45">
        <v>1851</v>
      </c>
      <c r="D45">
        <v>227</v>
      </c>
      <c r="E45">
        <v>52</v>
      </c>
      <c r="F45">
        <v>46</v>
      </c>
      <c r="G45">
        <v>6</v>
      </c>
      <c r="H45" t="s">
        <v>19</v>
      </c>
      <c r="I45" t="s">
        <v>19</v>
      </c>
      <c r="J45" t="s">
        <v>19</v>
      </c>
      <c r="K45">
        <v>7</v>
      </c>
      <c r="L45">
        <v>4</v>
      </c>
      <c r="M45">
        <v>3</v>
      </c>
      <c r="N45">
        <v>144</v>
      </c>
      <c r="O45">
        <v>121</v>
      </c>
      <c r="P45">
        <v>23</v>
      </c>
      <c r="Q45">
        <v>285</v>
      </c>
      <c r="R45">
        <v>240</v>
      </c>
      <c r="S45">
        <v>45</v>
      </c>
      <c r="T45">
        <v>1089</v>
      </c>
      <c r="U45">
        <v>995</v>
      </c>
      <c r="V45">
        <v>94</v>
      </c>
      <c r="W45">
        <v>647</v>
      </c>
      <c r="X45">
        <v>622</v>
      </c>
      <c r="Y45">
        <v>25</v>
      </c>
      <c r="Z45">
        <v>60</v>
      </c>
      <c r="AA45">
        <v>60</v>
      </c>
      <c r="AB45" t="s">
        <v>19</v>
      </c>
      <c r="AC45">
        <v>15</v>
      </c>
      <c r="AD45">
        <v>15</v>
      </c>
      <c r="AE45" t="s">
        <v>19</v>
      </c>
      <c r="AF45">
        <v>55</v>
      </c>
      <c r="AG45">
        <v>51</v>
      </c>
      <c r="AH45">
        <v>5</v>
      </c>
      <c r="AI45">
        <v>63</v>
      </c>
      <c r="AJ45">
        <v>59</v>
      </c>
      <c r="AK45">
        <v>4</v>
      </c>
      <c r="AL45">
        <v>8</v>
      </c>
      <c r="AM45">
        <v>4</v>
      </c>
      <c r="AN45">
        <v>4</v>
      </c>
      <c r="AO45">
        <v>54</v>
      </c>
      <c r="AP45">
        <v>54</v>
      </c>
      <c r="AQ45" t="s">
        <v>19</v>
      </c>
      <c r="AR45">
        <v>5</v>
      </c>
      <c r="AS45">
        <v>5</v>
      </c>
      <c r="AT45">
        <v>1</v>
      </c>
      <c r="AU45">
        <v>2</v>
      </c>
      <c r="AV45">
        <v>2</v>
      </c>
      <c r="AW45">
        <v>0</v>
      </c>
      <c r="AX45">
        <v>63</v>
      </c>
      <c r="AY45">
        <v>63</v>
      </c>
      <c r="AZ45">
        <v>1</v>
      </c>
      <c r="BA45">
        <v>67</v>
      </c>
      <c r="BB45">
        <v>49</v>
      </c>
      <c r="BC45">
        <v>18</v>
      </c>
      <c r="BD45">
        <v>122</v>
      </c>
      <c r="BE45">
        <v>98</v>
      </c>
      <c r="BF45">
        <v>24</v>
      </c>
    </row>
    <row r="46" spans="1:58">
      <c r="A46" t="s">
        <v>726</v>
      </c>
      <c r="B46">
        <v>2835</v>
      </c>
      <c r="C46">
        <v>2561</v>
      </c>
      <c r="D46">
        <v>273</v>
      </c>
      <c r="E46">
        <v>60</v>
      </c>
      <c r="F46">
        <v>52</v>
      </c>
      <c r="G46">
        <v>8</v>
      </c>
      <c r="H46">
        <v>1</v>
      </c>
      <c r="I46" t="s">
        <v>19</v>
      </c>
      <c r="J46">
        <v>1</v>
      </c>
      <c r="K46">
        <v>11</v>
      </c>
      <c r="L46">
        <v>2</v>
      </c>
      <c r="M46">
        <v>9</v>
      </c>
      <c r="N46">
        <v>255</v>
      </c>
      <c r="O46">
        <v>232</v>
      </c>
      <c r="P46">
        <v>22</v>
      </c>
      <c r="Q46">
        <v>289</v>
      </c>
      <c r="R46">
        <v>270</v>
      </c>
      <c r="S46">
        <v>19</v>
      </c>
      <c r="T46">
        <v>1526</v>
      </c>
      <c r="U46">
        <v>1404</v>
      </c>
      <c r="V46">
        <v>122</v>
      </c>
      <c r="W46">
        <v>1019</v>
      </c>
      <c r="X46">
        <v>974</v>
      </c>
      <c r="Y46">
        <v>45</v>
      </c>
      <c r="Z46">
        <v>96</v>
      </c>
      <c r="AA46">
        <v>95</v>
      </c>
      <c r="AB46">
        <v>1</v>
      </c>
      <c r="AC46">
        <v>40</v>
      </c>
      <c r="AD46">
        <v>39</v>
      </c>
      <c r="AE46">
        <v>1</v>
      </c>
      <c r="AF46">
        <v>71</v>
      </c>
      <c r="AG46">
        <v>60</v>
      </c>
      <c r="AH46">
        <v>11</v>
      </c>
      <c r="AI46">
        <v>77</v>
      </c>
      <c r="AJ46">
        <v>64</v>
      </c>
      <c r="AK46">
        <v>13</v>
      </c>
      <c r="AL46">
        <v>9</v>
      </c>
      <c r="AM46">
        <v>6</v>
      </c>
      <c r="AN46">
        <v>4</v>
      </c>
      <c r="AO46">
        <v>53</v>
      </c>
      <c r="AP46">
        <v>53</v>
      </c>
      <c r="AQ46">
        <v>0</v>
      </c>
      <c r="AR46">
        <v>21</v>
      </c>
      <c r="AS46">
        <v>20</v>
      </c>
      <c r="AT46">
        <v>1</v>
      </c>
      <c r="AU46">
        <v>5</v>
      </c>
      <c r="AV46">
        <v>1</v>
      </c>
      <c r="AW46">
        <v>4</v>
      </c>
      <c r="AX46">
        <v>88</v>
      </c>
      <c r="AY46">
        <v>87</v>
      </c>
      <c r="AZ46">
        <v>1</v>
      </c>
      <c r="BA46">
        <v>94</v>
      </c>
      <c r="BB46">
        <v>74</v>
      </c>
      <c r="BC46">
        <v>20</v>
      </c>
      <c r="BD46">
        <v>181</v>
      </c>
      <c r="BE46">
        <v>142</v>
      </c>
      <c r="BF46">
        <v>39</v>
      </c>
    </row>
    <row r="47" spans="1:58">
      <c r="A47" t="s">
        <v>725</v>
      </c>
      <c r="B47">
        <v>1407</v>
      </c>
      <c r="C47">
        <v>1333</v>
      </c>
      <c r="D47">
        <v>74</v>
      </c>
      <c r="E47">
        <v>29</v>
      </c>
      <c r="F47">
        <v>23</v>
      </c>
      <c r="G47">
        <v>6</v>
      </c>
      <c r="H47" t="s">
        <v>19</v>
      </c>
      <c r="I47" t="s">
        <v>19</v>
      </c>
      <c r="J47" t="s">
        <v>19</v>
      </c>
      <c r="K47">
        <v>9</v>
      </c>
      <c r="L47">
        <v>5</v>
      </c>
      <c r="M47">
        <v>4</v>
      </c>
      <c r="N47">
        <v>125</v>
      </c>
      <c r="O47">
        <v>120</v>
      </c>
      <c r="P47">
        <v>5</v>
      </c>
      <c r="Q47">
        <v>145</v>
      </c>
      <c r="R47">
        <v>134</v>
      </c>
      <c r="S47">
        <v>11</v>
      </c>
      <c r="T47">
        <v>712</v>
      </c>
      <c r="U47">
        <v>684</v>
      </c>
      <c r="V47">
        <v>28</v>
      </c>
      <c r="W47">
        <v>525</v>
      </c>
      <c r="X47">
        <v>514</v>
      </c>
      <c r="Y47">
        <v>12</v>
      </c>
      <c r="Z47">
        <v>50</v>
      </c>
      <c r="AA47">
        <v>50</v>
      </c>
      <c r="AB47" t="s">
        <v>19</v>
      </c>
      <c r="AC47">
        <v>14</v>
      </c>
      <c r="AD47">
        <v>14</v>
      </c>
      <c r="AE47" t="s">
        <v>19</v>
      </c>
      <c r="AF47">
        <v>53</v>
      </c>
      <c r="AG47">
        <v>52</v>
      </c>
      <c r="AH47">
        <v>1</v>
      </c>
      <c r="AI47">
        <v>26</v>
      </c>
      <c r="AJ47">
        <v>25</v>
      </c>
      <c r="AK47">
        <v>0</v>
      </c>
      <c r="AL47">
        <v>7</v>
      </c>
      <c r="AM47">
        <v>7</v>
      </c>
      <c r="AN47" t="s">
        <v>19</v>
      </c>
      <c r="AO47">
        <v>33</v>
      </c>
      <c r="AP47">
        <v>33</v>
      </c>
      <c r="AQ47" t="s">
        <v>19</v>
      </c>
      <c r="AR47">
        <v>14</v>
      </c>
      <c r="AS47">
        <v>14</v>
      </c>
      <c r="AT47" t="s">
        <v>19</v>
      </c>
      <c r="AU47">
        <v>4</v>
      </c>
      <c r="AV47">
        <v>4</v>
      </c>
      <c r="AW47" t="s">
        <v>19</v>
      </c>
      <c r="AX47">
        <v>41</v>
      </c>
      <c r="AY47">
        <v>40</v>
      </c>
      <c r="AZ47">
        <v>1</v>
      </c>
      <c r="BA47">
        <v>77</v>
      </c>
      <c r="BB47">
        <v>67</v>
      </c>
      <c r="BC47">
        <v>10</v>
      </c>
      <c r="BD47">
        <v>85</v>
      </c>
      <c r="BE47">
        <v>76</v>
      </c>
      <c r="BF47">
        <v>9</v>
      </c>
    </row>
    <row r="48" spans="1:58">
      <c r="A48" t="s">
        <v>724</v>
      </c>
      <c r="B48">
        <v>8416</v>
      </c>
      <c r="C48">
        <v>7729</v>
      </c>
      <c r="D48">
        <v>687</v>
      </c>
      <c r="E48">
        <v>166</v>
      </c>
      <c r="F48">
        <v>146</v>
      </c>
      <c r="G48">
        <v>20</v>
      </c>
      <c r="H48" t="s">
        <v>19</v>
      </c>
      <c r="I48" t="s">
        <v>19</v>
      </c>
      <c r="J48" t="s">
        <v>19</v>
      </c>
      <c r="K48">
        <v>27</v>
      </c>
      <c r="L48">
        <v>16</v>
      </c>
      <c r="M48">
        <v>12</v>
      </c>
      <c r="N48">
        <v>718</v>
      </c>
      <c r="O48">
        <v>655</v>
      </c>
      <c r="P48">
        <v>63</v>
      </c>
      <c r="Q48">
        <v>988</v>
      </c>
      <c r="R48">
        <v>919</v>
      </c>
      <c r="S48">
        <v>70</v>
      </c>
      <c r="T48">
        <v>4364</v>
      </c>
      <c r="U48">
        <v>4066</v>
      </c>
      <c r="V48">
        <v>298</v>
      </c>
      <c r="W48">
        <v>2807</v>
      </c>
      <c r="X48">
        <v>2720</v>
      </c>
      <c r="Y48">
        <v>87</v>
      </c>
      <c r="Z48">
        <v>241</v>
      </c>
      <c r="AA48">
        <v>238</v>
      </c>
      <c r="AB48">
        <v>3</v>
      </c>
      <c r="AC48">
        <v>108</v>
      </c>
      <c r="AD48">
        <v>106</v>
      </c>
      <c r="AE48">
        <v>2</v>
      </c>
      <c r="AF48">
        <v>257</v>
      </c>
      <c r="AG48">
        <v>244</v>
      </c>
      <c r="AH48">
        <v>14</v>
      </c>
      <c r="AI48">
        <v>250</v>
      </c>
      <c r="AJ48">
        <v>243</v>
      </c>
      <c r="AK48">
        <v>7</v>
      </c>
      <c r="AL48">
        <v>21</v>
      </c>
      <c r="AM48">
        <v>19</v>
      </c>
      <c r="AN48">
        <v>3</v>
      </c>
      <c r="AO48">
        <v>174</v>
      </c>
      <c r="AP48">
        <v>173</v>
      </c>
      <c r="AQ48">
        <v>1</v>
      </c>
      <c r="AR48">
        <v>36</v>
      </c>
      <c r="AS48">
        <v>35</v>
      </c>
      <c r="AT48">
        <v>1</v>
      </c>
      <c r="AU48">
        <v>6</v>
      </c>
      <c r="AV48">
        <v>4</v>
      </c>
      <c r="AW48">
        <v>2</v>
      </c>
      <c r="AX48">
        <v>253</v>
      </c>
      <c r="AY48">
        <v>247</v>
      </c>
      <c r="AZ48">
        <v>6</v>
      </c>
      <c r="BA48">
        <v>330</v>
      </c>
      <c r="BB48">
        <v>270</v>
      </c>
      <c r="BC48">
        <v>60</v>
      </c>
      <c r="BD48">
        <v>584</v>
      </c>
      <c r="BE48">
        <v>455</v>
      </c>
      <c r="BF48">
        <v>129</v>
      </c>
    </row>
    <row r="49" spans="1:58">
      <c r="A49" t="s">
        <v>723</v>
      </c>
      <c r="B49">
        <v>1668</v>
      </c>
      <c r="C49">
        <v>1574</v>
      </c>
      <c r="D49">
        <v>94</v>
      </c>
      <c r="E49">
        <v>36</v>
      </c>
      <c r="F49">
        <v>33</v>
      </c>
      <c r="G49">
        <v>3</v>
      </c>
      <c r="H49" t="s">
        <v>19</v>
      </c>
      <c r="I49" t="s">
        <v>19</v>
      </c>
      <c r="J49" t="s">
        <v>19</v>
      </c>
      <c r="K49">
        <v>10</v>
      </c>
      <c r="L49">
        <v>3</v>
      </c>
      <c r="M49">
        <v>7</v>
      </c>
      <c r="N49">
        <v>153</v>
      </c>
      <c r="O49">
        <v>142</v>
      </c>
      <c r="P49">
        <v>12</v>
      </c>
      <c r="Q49">
        <v>181</v>
      </c>
      <c r="R49">
        <v>166</v>
      </c>
      <c r="S49">
        <v>15</v>
      </c>
      <c r="T49">
        <v>816</v>
      </c>
      <c r="U49">
        <v>783</v>
      </c>
      <c r="V49">
        <v>33</v>
      </c>
      <c r="W49">
        <v>545</v>
      </c>
      <c r="X49">
        <v>536</v>
      </c>
      <c r="Y49">
        <v>9</v>
      </c>
      <c r="Z49">
        <v>58</v>
      </c>
      <c r="AA49">
        <v>57</v>
      </c>
      <c r="AB49">
        <v>1</v>
      </c>
      <c r="AC49">
        <v>27</v>
      </c>
      <c r="AD49">
        <v>27</v>
      </c>
      <c r="AE49">
        <v>1</v>
      </c>
      <c r="AF49">
        <v>56</v>
      </c>
      <c r="AG49">
        <v>54</v>
      </c>
      <c r="AH49">
        <v>1</v>
      </c>
      <c r="AI49">
        <v>34</v>
      </c>
      <c r="AJ49">
        <v>33</v>
      </c>
      <c r="AK49">
        <v>1</v>
      </c>
      <c r="AL49">
        <v>7</v>
      </c>
      <c r="AM49">
        <v>6</v>
      </c>
      <c r="AN49">
        <v>1</v>
      </c>
      <c r="AO49">
        <v>44</v>
      </c>
      <c r="AP49">
        <v>44</v>
      </c>
      <c r="AQ49" t="s">
        <v>19</v>
      </c>
      <c r="AR49">
        <v>19</v>
      </c>
      <c r="AS49">
        <v>16</v>
      </c>
      <c r="AT49">
        <v>2</v>
      </c>
      <c r="AU49">
        <v>4</v>
      </c>
      <c r="AV49">
        <v>3</v>
      </c>
      <c r="AW49">
        <v>1</v>
      </c>
      <c r="AX49">
        <v>51</v>
      </c>
      <c r="AY49">
        <v>50</v>
      </c>
      <c r="AZ49">
        <v>0</v>
      </c>
      <c r="BA49">
        <v>92</v>
      </c>
      <c r="BB49">
        <v>88</v>
      </c>
      <c r="BC49">
        <v>4</v>
      </c>
      <c r="BD49">
        <v>108</v>
      </c>
      <c r="BE49">
        <v>96</v>
      </c>
      <c r="BF49">
        <v>12</v>
      </c>
    </row>
    <row r="50" spans="1:58">
      <c r="A50" t="s">
        <v>722</v>
      </c>
      <c r="B50">
        <v>2951</v>
      </c>
      <c r="C50">
        <v>2655</v>
      </c>
      <c r="D50">
        <v>295</v>
      </c>
      <c r="E50">
        <v>55</v>
      </c>
      <c r="F50">
        <v>49</v>
      </c>
      <c r="G50">
        <v>6</v>
      </c>
      <c r="H50">
        <v>0</v>
      </c>
      <c r="I50">
        <v>0</v>
      </c>
      <c r="J50" t="s">
        <v>19</v>
      </c>
      <c r="K50">
        <v>3</v>
      </c>
      <c r="L50">
        <v>3</v>
      </c>
      <c r="M50">
        <v>1</v>
      </c>
      <c r="N50">
        <v>221</v>
      </c>
      <c r="O50">
        <v>202</v>
      </c>
      <c r="P50">
        <v>19</v>
      </c>
      <c r="Q50">
        <v>339</v>
      </c>
      <c r="R50">
        <v>312</v>
      </c>
      <c r="S50">
        <v>28</v>
      </c>
      <c r="T50">
        <v>1442</v>
      </c>
      <c r="U50">
        <v>1345</v>
      </c>
      <c r="V50">
        <v>97</v>
      </c>
      <c r="W50">
        <v>948</v>
      </c>
      <c r="X50">
        <v>915</v>
      </c>
      <c r="Y50">
        <v>33</v>
      </c>
      <c r="Z50">
        <v>79</v>
      </c>
      <c r="AA50">
        <v>78</v>
      </c>
      <c r="AB50">
        <v>1</v>
      </c>
      <c r="AC50">
        <v>20</v>
      </c>
      <c r="AD50">
        <v>20</v>
      </c>
      <c r="AE50" t="s">
        <v>19</v>
      </c>
      <c r="AF50">
        <v>94</v>
      </c>
      <c r="AG50">
        <v>88</v>
      </c>
      <c r="AH50">
        <v>7</v>
      </c>
      <c r="AI50">
        <v>42</v>
      </c>
      <c r="AJ50">
        <v>40</v>
      </c>
      <c r="AK50">
        <v>2</v>
      </c>
      <c r="AL50">
        <v>12</v>
      </c>
      <c r="AM50">
        <v>10</v>
      </c>
      <c r="AN50">
        <v>2</v>
      </c>
      <c r="AO50">
        <v>60</v>
      </c>
      <c r="AP50">
        <v>60</v>
      </c>
      <c r="AQ50" t="s">
        <v>19</v>
      </c>
      <c r="AR50">
        <v>13</v>
      </c>
      <c r="AS50">
        <v>11</v>
      </c>
      <c r="AT50">
        <v>2</v>
      </c>
      <c r="AU50">
        <v>4</v>
      </c>
      <c r="AV50">
        <v>2</v>
      </c>
      <c r="AW50">
        <v>2</v>
      </c>
      <c r="AX50">
        <v>76</v>
      </c>
      <c r="AY50">
        <v>74</v>
      </c>
      <c r="AZ50">
        <v>2</v>
      </c>
      <c r="BA50">
        <v>231</v>
      </c>
      <c r="BB50">
        <v>190</v>
      </c>
      <c r="BC50">
        <v>41</v>
      </c>
      <c r="BD50">
        <v>278</v>
      </c>
      <c r="BE50">
        <v>193</v>
      </c>
      <c r="BF50">
        <v>85</v>
      </c>
    </row>
    <row r="51" spans="1:58">
      <c r="A51" t="s">
        <v>721</v>
      </c>
      <c r="B51">
        <v>4100</v>
      </c>
      <c r="C51">
        <v>3754</v>
      </c>
      <c r="D51">
        <v>346</v>
      </c>
      <c r="E51">
        <v>85</v>
      </c>
      <c r="F51">
        <v>74</v>
      </c>
      <c r="G51">
        <v>11</v>
      </c>
      <c r="H51">
        <v>1</v>
      </c>
      <c r="I51">
        <v>1</v>
      </c>
      <c r="J51">
        <v>0</v>
      </c>
      <c r="K51">
        <v>23</v>
      </c>
      <c r="L51">
        <v>9</v>
      </c>
      <c r="M51">
        <v>14</v>
      </c>
      <c r="N51">
        <v>331</v>
      </c>
      <c r="O51">
        <v>310</v>
      </c>
      <c r="P51">
        <v>21</v>
      </c>
      <c r="Q51">
        <v>477</v>
      </c>
      <c r="R51">
        <v>449</v>
      </c>
      <c r="S51">
        <v>28</v>
      </c>
      <c r="T51">
        <v>2008</v>
      </c>
      <c r="U51">
        <v>1864</v>
      </c>
      <c r="V51">
        <v>145</v>
      </c>
      <c r="W51">
        <v>1264</v>
      </c>
      <c r="X51">
        <v>1219</v>
      </c>
      <c r="Y51">
        <v>46</v>
      </c>
      <c r="Z51">
        <v>134</v>
      </c>
      <c r="AA51">
        <v>131</v>
      </c>
      <c r="AB51">
        <v>4</v>
      </c>
      <c r="AC51">
        <v>63</v>
      </c>
      <c r="AD51">
        <v>61</v>
      </c>
      <c r="AE51">
        <v>2</v>
      </c>
      <c r="AF51">
        <v>159</v>
      </c>
      <c r="AG51">
        <v>155</v>
      </c>
      <c r="AH51">
        <v>4</v>
      </c>
      <c r="AI51">
        <v>78</v>
      </c>
      <c r="AJ51">
        <v>73</v>
      </c>
      <c r="AK51">
        <v>4</v>
      </c>
      <c r="AL51">
        <v>10</v>
      </c>
      <c r="AM51">
        <v>9</v>
      </c>
      <c r="AN51">
        <v>2</v>
      </c>
      <c r="AO51">
        <v>92</v>
      </c>
      <c r="AP51">
        <v>92</v>
      </c>
      <c r="AQ51">
        <v>0</v>
      </c>
      <c r="AR51">
        <v>27</v>
      </c>
      <c r="AS51">
        <v>27</v>
      </c>
      <c r="AT51">
        <v>1</v>
      </c>
      <c r="AU51">
        <v>7</v>
      </c>
      <c r="AV51">
        <v>6</v>
      </c>
      <c r="AW51">
        <v>2</v>
      </c>
      <c r="AX51">
        <v>122</v>
      </c>
      <c r="AY51">
        <v>122</v>
      </c>
      <c r="AZ51">
        <v>1</v>
      </c>
      <c r="BA51">
        <v>222</v>
      </c>
      <c r="BB51">
        <v>185</v>
      </c>
      <c r="BC51">
        <v>37</v>
      </c>
      <c r="BD51">
        <v>323</v>
      </c>
      <c r="BE51">
        <v>250</v>
      </c>
      <c r="BF51">
        <v>73</v>
      </c>
    </row>
    <row r="52" spans="1:58">
      <c r="A52" t="s">
        <v>720</v>
      </c>
      <c r="B52">
        <v>2690</v>
      </c>
      <c r="C52">
        <v>2515</v>
      </c>
      <c r="D52">
        <v>175</v>
      </c>
      <c r="E52">
        <v>56</v>
      </c>
      <c r="F52">
        <v>49</v>
      </c>
      <c r="G52">
        <v>7</v>
      </c>
      <c r="H52">
        <v>1</v>
      </c>
      <c r="I52">
        <v>1</v>
      </c>
      <c r="J52">
        <v>0</v>
      </c>
      <c r="K52">
        <v>10</v>
      </c>
      <c r="L52">
        <v>4</v>
      </c>
      <c r="M52">
        <v>6</v>
      </c>
      <c r="N52">
        <v>247</v>
      </c>
      <c r="O52">
        <v>234</v>
      </c>
      <c r="P52">
        <v>13</v>
      </c>
      <c r="Q52">
        <v>295</v>
      </c>
      <c r="R52">
        <v>276</v>
      </c>
      <c r="S52">
        <v>18</v>
      </c>
      <c r="T52">
        <v>1407</v>
      </c>
      <c r="U52">
        <v>1333</v>
      </c>
      <c r="V52">
        <v>75</v>
      </c>
      <c r="W52">
        <v>992</v>
      </c>
      <c r="X52">
        <v>972</v>
      </c>
      <c r="Y52">
        <v>20</v>
      </c>
      <c r="Z52">
        <v>95</v>
      </c>
      <c r="AA52">
        <v>92</v>
      </c>
      <c r="AB52">
        <v>3</v>
      </c>
      <c r="AC52">
        <v>50</v>
      </c>
      <c r="AD52">
        <v>48</v>
      </c>
      <c r="AE52">
        <v>2</v>
      </c>
      <c r="AF52">
        <v>84</v>
      </c>
      <c r="AG52">
        <v>80</v>
      </c>
      <c r="AH52">
        <v>4</v>
      </c>
      <c r="AI52">
        <v>60</v>
      </c>
      <c r="AJ52">
        <v>58</v>
      </c>
      <c r="AK52">
        <v>2</v>
      </c>
      <c r="AL52">
        <v>18</v>
      </c>
      <c r="AM52">
        <v>16</v>
      </c>
      <c r="AN52">
        <v>1</v>
      </c>
      <c r="AO52">
        <v>50</v>
      </c>
      <c r="AP52">
        <v>49</v>
      </c>
      <c r="AQ52">
        <v>1</v>
      </c>
      <c r="AR52">
        <v>13</v>
      </c>
      <c r="AS52">
        <v>13</v>
      </c>
      <c r="AT52">
        <v>0</v>
      </c>
      <c r="AU52">
        <v>11</v>
      </c>
      <c r="AV52">
        <v>8</v>
      </c>
      <c r="AW52">
        <v>3</v>
      </c>
      <c r="AX52">
        <v>92</v>
      </c>
      <c r="AY52">
        <v>89</v>
      </c>
      <c r="AZ52">
        <v>4</v>
      </c>
      <c r="BA52">
        <v>107</v>
      </c>
      <c r="BB52">
        <v>84</v>
      </c>
      <c r="BC52">
        <v>24</v>
      </c>
      <c r="BD52">
        <v>146</v>
      </c>
      <c r="BE52">
        <v>130</v>
      </c>
      <c r="BF52">
        <v>15</v>
      </c>
    </row>
    <row r="53" spans="1:58">
      <c r="A53" t="s">
        <v>719</v>
      </c>
      <c r="B53">
        <v>2083</v>
      </c>
      <c r="C53">
        <v>1966</v>
      </c>
      <c r="D53">
        <v>118</v>
      </c>
      <c r="E53">
        <v>44</v>
      </c>
      <c r="F53">
        <v>39</v>
      </c>
      <c r="G53">
        <v>6</v>
      </c>
      <c r="H53">
        <v>0</v>
      </c>
      <c r="I53" t="s">
        <v>19</v>
      </c>
      <c r="J53">
        <v>0</v>
      </c>
      <c r="K53">
        <v>5</v>
      </c>
      <c r="L53">
        <v>2</v>
      </c>
      <c r="M53">
        <v>4</v>
      </c>
      <c r="N53">
        <v>185</v>
      </c>
      <c r="O53">
        <v>174</v>
      </c>
      <c r="P53">
        <v>11</v>
      </c>
      <c r="Q53">
        <v>221</v>
      </c>
      <c r="R53">
        <v>215</v>
      </c>
      <c r="S53">
        <v>6</v>
      </c>
      <c r="T53">
        <v>986</v>
      </c>
      <c r="U53">
        <v>942</v>
      </c>
      <c r="V53">
        <v>44</v>
      </c>
      <c r="W53">
        <v>643</v>
      </c>
      <c r="X53">
        <v>629</v>
      </c>
      <c r="Y53">
        <v>14</v>
      </c>
      <c r="Z53">
        <v>62</v>
      </c>
      <c r="AA53">
        <v>62</v>
      </c>
      <c r="AB53">
        <v>0</v>
      </c>
      <c r="AC53">
        <v>19</v>
      </c>
      <c r="AD53">
        <v>19</v>
      </c>
      <c r="AE53" t="s">
        <v>19</v>
      </c>
      <c r="AF53">
        <v>68</v>
      </c>
      <c r="AG53">
        <v>66</v>
      </c>
      <c r="AH53">
        <v>3</v>
      </c>
      <c r="AI53">
        <v>52</v>
      </c>
      <c r="AJ53">
        <v>49</v>
      </c>
      <c r="AK53">
        <v>3</v>
      </c>
      <c r="AL53">
        <v>5</v>
      </c>
      <c r="AM53">
        <v>4</v>
      </c>
      <c r="AN53">
        <v>1</v>
      </c>
      <c r="AO53">
        <v>48</v>
      </c>
      <c r="AP53">
        <v>46</v>
      </c>
      <c r="AQ53">
        <v>2</v>
      </c>
      <c r="AR53">
        <v>8</v>
      </c>
      <c r="AS53">
        <v>8</v>
      </c>
      <c r="AT53" t="s">
        <v>19</v>
      </c>
      <c r="AU53">
        <v>4</v>
      </c>
      <c r="AV53">
        <v>4</v>
      </c>
      <c r="AW53">
        <v>1</v>
      </c>
      <c r="AX53">
        <v>72</v>
      </c>
      <c r="AY53">
        <v>71</v>
      </c>
      <c r="AZ53">
        <v>1</v>
      </c>
      <c r="BA53">
        <v>149</v>
      </c>
      <c r="BB53">
        <v>143</v>
      </c>
      <c r="BC53">
        <v>6</v>
      </c>
      <c r="BD53">
        <v>173</v>
      </c>
      <c r="BE53">
        <v>141</v>
      </c>
      <c r="BF53">
        <v>32</v>
      </c>
    </row>
    <row r="54" spans="1:58">
      <c r="A54" t="s">
        <v>718</v>
      </c>
      <c r="B54">
        <v>3670</v>
      </c>
      <c r="C54">
        <v>3378</v>
      </c>
      <c r="D54">
        <v>292</v>
      </c>
      <c r="E54">
        <v>69</v>
      </c>
      <c r="F54">
        <v>61</v>
      </c>
      <c r="G54">
        <v>8</v>
      </c>
      <c r="H54">
        <v>1</v>
      </c>
      <c r="I54">
        <v>1</v>
      </c>
      <c r="J54" t="s">
        <v>19</v>
      </c>
      <c r="K54">
        <v>20</v>
      </c>
      <c r="L54">
        <v>8</v>
      </c>
      <c r="M54">
        <v>12</v>
      </c>
      <c r="N54">
        <v>274</v>
      </c>
      <c r="O54">
        <v>254</v>
      </c>
      <c r="P54">
        <v>20</v>
      </c>
      <c r="Q54">
        <v>436</v>
      </c>
      <c r="R54">
        <v>409</v>
      </c>
      <c r="S54">
        <v>26</v>
      </c>
      <c r="T54">
        <v>1803</v>
      </c>
      <c r="U54">
        <v>1678</v>
      </c>
      <c r="V54">
        <v>124</v>
      </c>
      <c r="W54">
        <v>1100</v>
      </c>
      <c r="X54">
        <v>1058</v>
      </c>
      <c r="Y54">
        <v>42</v>
      </c>
      <c r="Z54">
        <v>108</v>
      </c>
      <c r="AA54">
        <v>105</v>
      </c>
      <c r="AB54">
        <v>3</v>
      </c>
      <c r="AC54">
        <v>29</v>
      </c>
      <c r="AD54">
        <v>29</v>
      </c>
      <c r="AE54">
        <v>1</v>
      </c>
      <c r="AF54">
        <v>137</v>
      </c>
      <c r="AG54">
        <v>129</v>
      </c>
      <c r="AH54">
        <v>8</v>
      </c>
      <c r="AI54">
        <v>85</v>
      </c>
      <c r="AJ54">
        <v>79</v>
      </c>
      <c r="AK54">
        <v>6</v>
      </c>
      <c r="AL54">
        <v>14</v>
      </c>
      <c r="AM54">
        <v>13</v>
      </c>
      <c r="AN54">
        <v>1</v>
      </c>
      <c r="AO54">
        <v>79</v>
      </c>
      <c r="AP54">
        <v>79</v>
      </c>
      <c r="AQ54" t="s">
        <v>19</v>
      </c>
      <c r="AR54">
        <v>19</v>
      </c>
      <c r="AS54">
        <v>18</v>
      </c>
      <c r="AT54">
        <v>0</v>
      </c>
      <c r="AU54">
        <v>10</v>
      </c>
      <c r="AV54">
        <v>9</v>
      </c>
      <c r="AW54">
        <v>1</v>
      </c>
      <c r="AX54">
        <v>117</v>
      </c>
      <c r="AY54">
        <v>113</v>
      </c>
      <c r="AZ54">
        <v>4</v>
      </c>
      <c r="BA54">
        <v>212</v>
      </c>
      <c r="BB54">
        <v>173</v>
      </c>
      <c r="BC54">
        <v>39</v>
      </c>
      <c r="BD54">
        <v>287</v>
      </c>
      <c r="BE54">
        <v>247</v>
      </c>
      <c r="BF54">
        <v>40</v>
      </c>
    </row>
    <row r="55" spans="1:58">
      <c r="A55" t="s">
        <v>717</v>
      </c>
      <c r="B55">
        <v>2050</v>
      </c>
      <c r="C55">
        <v>1884</v>
      </c>
      <c r="D55">
        <v>166</v>
      </c>
      <c r="E55">
        <v>36</v>
      </c>
      <c r="F55">
        <v>33</v>
      </c>
      <c r="G55">
        <v>3</v>
      </c>
      <c r="H55">
        <v>1</v>
      </c>
      <c r="I55" t="s">
        <v>19</v>
      </c>
      <c r="J55">
        <v>1</v>
      </c>
      <c r="K55">
        <v>7</v>
      </c>
      <c r="L55">
        <v>4</v>
      </c>
      <c r="M55">
        <v>3</v>
      </c>
      <c r="N55">
        <v>157</v>
      </c>
      <c r="O55">
        <v>140</v>
      </c>
      <c r="P55">
        <v>17</v>
      </c>
      <c r="Q55">
        <v>218</v>
      </c>
      <c r="R55">
        <v>208</v>
      </c>
      <c r="S55">
        <v>10</v>
      </c>
      <c r="T55">
        <v>1141</v>
      </c>
      <c r="U55">
        <v>1050</v>
      </c>
      <c r="V55">
        <v>90</v>
      </c>
      <c r="W55">
        <v>687</v>
      </c>
      <c r="X55">
        <v>663</v>
      </c>
      <c r="Y55">
        <v>24</v>
      </c>
      <c r="Z55">
        <v>58</v>
      </c>
      <c r="AA55">
        <v>57</v>
      </c>
      <c r="AB55">
        <v>2</v>
      </c>
      <c r="AC55">
        <v>15</v>
      </c>
      <c r="AD55">
        <v>15</v>
      </c>
      <c r="AE55" t="s">
        <v>19</v>
      </c>
      <c r="AF55">
        <v>67</v>
      </c>
      <c r="AG55">
        <v>61</v>
      </c>
      <c r="AH55">
        <v>6</v>
      </c>
      <c r="AI55">
        <v>35</v>
      </c>
      <c r="AJ55">
        <v>32</v>
      </c>
      <c r="AK55">
        <v>2</v>
      </c>
      <c r="AL55">
        <v>8</v>
      </c>
      <c r="AM55">
        <v>7</v>
      </c>
      <c r="AN55">
        <v>1</v>
      </c>
      <c r="AO55">
        <v>40</v>
      </c>
      <c r="AP55">
        <v>39</v>
      </c>
      <c r="AQ55">
        <v>1</v>
      </c>
      <c r="AR55">
        <v>5</v>
      </c>
      <c r="AS55">
        <v>5</v>
      </c>
      <c r="AT55" t="s">
        <v>19</v>
      </c>
      <c r="AU55">
        <v>6</v>
      </c>
      <c r="AV55">
        <v>5</v>
      </c>
      <c r="AW55">
        <v>1</v>
      </c>
      <c r="AX55">
        <v>54</v>
      </c>
      <c r="AY55">
        <v>53</v>
      </c>
      <c r="AZ55">
        <v>1</v>
      </c>
      <c r="BA55">
        <v>85</v>
      </c>
      <c r="BB55">
        <v>74</v>
      </c>
      <c r="BC55">
        <v>11</v>
      </c>
      <c r="BD55">
        <v>136</v>
      </c>
      <c r="BE55">
        <v>118</v>
      </c>
      <c r="BF55">
        <v>18</v>
      </c>
    </row>
    <row r="56" spans="1:58">
      <c r="A56" t="s">
        <v>716</v>
      </c>
      <c r="B56" t="s">
        <v>789</v>
      </c>
      <c r="C56" t="s">
        <v>789</v>
      </c>
      <c r="D56" t="s">
        <v>789</v>
      </c>
      <c r="E56" t="s">
        <v>789</v>
      </c>
      <c r="F56" t="s">
        <v>789</v>
      </c>
      <c r="G56" t="s">
        <v>789</v>
      </c>
      <c r="H56" t="s">
        <v>789</v>
      </c>
      <c r="I56" t="s">
        <v>789</v>
      </c>
      <c r="J56" t="s">
        <v>789</v>
      </c>
      <c r="K56" t="s">
        <v>789</v>
      </c>
      <c r="L56" t="s">
        <v>789</v>
      </c>
      <c r="M56" t="s">
        <v>789</v>
      </c>
      <c r="N56" t="s">
        <v>789</v>
      </c>
      <c r="O56" t="s">
        <v>789</v>
      </c>
      <c r="P56" t="s">
        <v>789</v>
      </c>
      <c r="Q56" t="s">
        <v>789</v>
      </c>
      <c r="R56" t="s">
        <v>789</v>
      </c>
      <c r="S56" t="s">
        <v>789</v>
      </c>
      <c r="T56" t="s">
        <v>789</v>
      </c>
      <c r="U56" t="s">
        <v>789</v>
      </c>
      <c r="V56" t="s">
        <v>789</v>
      </c>
      <c r="W56" t="s">
        <v>789</v>
      </c>
      <c r="X56" t="s">
        <v>789</v>
      </c>
      <c r="Y56" t="s">
        <v>789</v>
      </c>
      <c r="Z56" t="s">
        <v>789</v>
      </c>
      <c r="AA56" t="s">
        <v>789</v>
      </c>
      <c r="AB56" t="s">
        <v>789</v>
      </c>
      <c r="AC56" t="s">
        <v>789</v>
      </c>
      <c r="AD56" t="s">
        <v>789</v>
      </c>
      <c r="AE56" t="s">
        <v>789</v>
      </c>
      <c r="AF56" t="s">
        <v>789</v>
      </c>
      <c r="AG56" t="s">
        <v>789</v>
      </c>
      <c r="AH56" t="s">
        <v>789</v>
      </c>
      <c r="AI56" t="s">
        <v>789</v>
      </c>
      <c r="AJ56" t="s">
        <v>789</v>
      </c>
      <c r="AK56" t="s">
        <v>789</v>
      </c>
      <c r="AL56" t="s">
        <v>789</v>
      </c>
      <c r="AM56" t="s">
        <v>789</v>
      </c>
      <c r="AN56" t="s">
        <v>789</v>
      </c>
      <c r="AO56" t="s">
        <v>789</v>
      </c>
      <c r="AP56" t="s">
        <v>789</v>
      </c>
      <c r="AQ56" t="s">
        <v>789</v>
      </c>
      <c r="AR56" t="s">
        <v>789</v>
      </c>
      <c r="AS56" t="s">
        <v>789</v>
      </c>
      <c r="AT56" t="s">
        <v>789</v>
      </c>
      <c r="AU56" t="s">
        <v>789</v>
      </c>
      <c r="AV56" t="s">
        <v>789</v>
      </c>
      <c r="AW56" t="s">
        <v>789</v>
      </c>
      <c r="AX56" t="s">
        <v>789</v>
      </c>
      <c r="AY56" t="s">
        <v>789</v>
      </c>
      <c r="AZ56" t="s">
        <v>789</v>
      </c>
      <c r="BA56" t="s">
        <v>789</v>
      </c>
      <c r="BB56" t="s">
        <v>789</v>
      </c>
      <c r="BC56" t="s">
        <v>789</v>
      </c>
      <c r="BD56" t="s">
        <v>789</v>
      </c>
      <c r="BE56" t="s">
        <v>789</v>
      </c>
      <c r="BF56" t="s">
        <v>789</v>
      </c>
    </row>
    <row r="57" spans="1:58">
      <c r="A57" t="s">
        <v>715</v>
      </c>
      <c r="B57">
        <v>2368</v>
      </c>
      <c r="C57">
        <v>2206</v>
      </c>
      <c r="D57">
        <v>162</v>
      </c>
      <c r="E57">
        <v>43</v>
      </c>
      <c r="F57">
        <v>41</v>
      </c>
      <c r="G57">
        <v>2</v>
      </c>
      <c r="H57" t="s">
        <v>19</v>
      </c>
      <c r="I57" t="s">
        <v>19</v>
      </c>
      <c r="J57" t="s">
        <v>19</v>
      </c>
      <c r="K57">
        <v>8</v>
      </c>
      <c r="L57">
        <v>5</v>
      </c>
      <c r="M57">
        <v>4</v>
      </c>
      <c r="N57">
        <v>281</v>
      </c>
      <c r="O57">
        <v>264</v>
      </c>
      <c r="P57">
        <v>17</v>
      </c>
      <c r="Q57">
        <v>168</v>
      </c>
      <c r="R57">
        <v>157</v>
      </c>
      <c r="S57">
        <v>11</v>
      </c>
      <c r="T57">
        <v>1329</v>
      </c>
      <c r="U57">
        <v>1245</v>
      </c>
      <c r="V57">
        <v>85</v>
      </c>
      <c r="W57">
        <v>1022</v>
      </c>
      <c r="X57">
        <v>995</v>
      </c>
      <c r="Y57">
        <v>27</v>
      </c>
      <c r="Z57">
        <v>88</v>
      </c>
      <c r="AA57">
        <v>88</v>
      </c>
      <c r="AB57" t="s">
        <v>19</v>
      </c>
      <c r="AC57">
        <v>50</v>
      </c>
      <c r="AD57">
        <v>50</v>
      </c>
      <c r="AE57" t="s">
        <v>19</v>
      </c>
      <c r="AF57">
        <v>74</v>
      </c>
      <c r="AG57">
        <v>70</v>
      </c>
      <c r="AH57">
        <v>4</v>
      </c>
      <c r="AI57">
        <v>75</v>
      </c>
      <c r="AJ57">
        <v>71</v>
      </c>
      <c r="AK57">
        <v>3</v>
      </c>
      <c r="AL57">
        <v>14</v>
      </c>
      <c r="AM57">
        <v>13</v>
      </c>
      <c r="AN57">
        <v>1</v>
      </c>
      <c r="AO57">
        <v>39</v>
      </c>
      <c r="AP57">
        <v>39</v>
      </c>
      <c r="AQ57" t="s">
        <v>19</v>
      </c>
      <c r="AR57">
        <v>2</v>
      </c>
      <c r="AS57">
        <v>2</v>
      </c>
      <c r="AT57" t="s">
        <v>19</v>
      </c>
      <c r="AU57">
        <v>1</v>
      </c>
      <c r="AV57" t="s">
        <v>19</v>
      </c>
      <c r="AW57">
        <v>1</v>
      </c>
      <c r="AX57">
        <v>74</v>
      </c>
      <c r="AY57">
        <v>72</v>
      </c>
      <c r="AZ57">
        <v>3</v>
      </c>
      <c r="BA57">
        <v>27</v>
      </c>
      <c r="BB57">
        <v>22</v>
      </c>
      <c r="BC57">
        <v>5</v>
      </c>
      <c r="BD57">
        <v>146</v>
      </c>
      <c r="BE57">
        <v>119</v>
      </c>
      <c r="BF57">
        <v>27</v>
      </c>
    </row>
    <row r="58" spans="1:58">
      <c r="A58" t="s">
        <v>714</v>
      </c>
      <c r="B58">
        <v>1682</v>
      </c>
      <c r="C58">
        <v>1586</v>
      </c>
      <c r="D58">
        <v>96</v>
      </c>
      <c r="E58">
        <v>28</v>
      </c>
      <c r="F58">
        <v>24</v>
      </c>
      <c r="G58">
        <v>4</v>
      </c>
      <c r="H58" t="s">
        <v>19</v>
      </c>
      <c r="I58" t="s">
        <v>19</v>
      </c>
      <c r="J58" t="s">
        <v>19</v>
      </c>
      <c r="K58">
        <v>3</v>
      </c>
      <c r="L58">
        <v>1</v>
      </c>
      <c r="M58">
        <v>2</v>
      </c>
      <c r="N58">
        <v>173</v>
      </c>
      <c r="O58">
        <v>162</v>
      </c>
      <c r="P58">
        <v>11</v>
      </c>
      <c r="Q58">
        <v>127</v>
      </c>
      <c r="R58">
        <v>117</v>
      </c>
      <c r="S58">
        <v>10</v>
      </c>
      <c r="T58">
        <v>961</v>
      </c>
      <c r="U58">
        <v>913</v>
      </c>
      <c r="V58">
        <v>48</v>
      </c>
      <c r="W58">
        <v>720</v>
      </c>
      <c r="X58">
        <v>707</v>
      </c>
      <c r="Y58">
        <v>13</v>
      </c>
      <c r="Z58">
        <v>46</v>
      </c>
      <c r="AA58">
        <v>46</v>
      </c>
      <c r="AB58" t="s">
        <v>19</v>
      </c>
      <c r="AC58">
        <v>21</v>
      </c>
      <c r="AD58">
        <v>21</v>
      </c>
      <c r="AE58" t="s">
        <v>19</v>
      </c>
      <c r="AF58">
        <v>58</v>
      </c>
      <c r="AG58">
        <v>57</v>
      </c>
      <c r="AH58">
        <v>1</v>
      </c>
      <c r="AI58">
        <v>47</v>
      </c>
      <c r="AJ58">
        <v>47</v>
      </c>
      <c r="AK58" t="s">
        <v>19</v>
      </c>
      <c r="AL58">
        <v>10</v>
      </c>
      <c r="AM58">
        <v>9</v>
      </c>
      <c r="AN58">
        <v>0</v>
      </c>
      <c r="AO58">
        <v>33</v>
      </c>
      <c r="AP58">
        <v>33</v>
      </c>
      <c r="AQ58" t="s">
        <v>19</v>
      </c>
      <c r="AR58">
        <v>2</v>
      </c>
      <c r="AS58">
        <v>2</v>
      </c>
      <c r="AT58" t="s">
        <v>19</v>
      </c>
      <c r="AU58">
        <v>7</v>
      </c>
      <c r="AV58">
        <v>4</v>
      </c>
      <c r="AW58">
        <v>3</v>
      </c>
      <c r="AX58">
        <v>54</v>
      </c>
      <c r="AY58">
        <v>53</v>
      </c>
      <c r="AZ58">
        <v>1</v>
      </c>
      <c r="BA58">
        <v>28</v>
      </c>
      <c r="BB58">
        <v>27</v>
      </c>
      <c r="BC58">
        <v>1</v>
      </c>
      <c r="BD58">
        <v>105</v>
      </c>
      <c r="BE58">
        <v>90</v>
      </c>
      <c r="BF58">
        <v>15</v>
      </c>
    </row>
    <row r="59" spans="1:58">
      <c r="A59" t="s">
        <v>713</v>
      </c>
      <c r="B59">
        <v>1407</v>
      </c>
      <c r="C59">
        <v>1217</v>
      </c>
      <c r="D59">
        <v>190</v>
      </c>
      <c r="E59">
        <v>27</v>
      </c>
      <c r="F59">
        <v>22</v>
      </c>
      <c r="G59">
        <v>5</v>
      </c>
      <c r="H59" t="s">
        <v>19</v>
      </c>
      <c r="I59" t="s">
        <v>19</v>
      </c>
      <c r="J59" t="s">
        <v>19</v>
      </c>
      <c r="K59">
        <v>10</v>
      </c>
      <c r="L59">
        <v>3</v>
      </c>
      <c r="M59">
        <v>8</v>
      </c>
      <c r="N59">
        <v>141</v>
      </c>
      <c r="O59">
        <v>111</v>
      </c>
      <c r="P59">
        <v>30</v>
      </c>
      <c r="Q59">
        <v>125</v>
      </c>
      <c r="R59">
        <v>105</v>
      </c>
      <c r="S59">
        <v>21</v>
      </c>
      <c r="T59">
        <v>796</v>
      </c>
      <c r="U59">
        <v>705</v>
      </c>
      <c r="V59">
        <v>92</v>
      </c>
      <c r="W59">
        <v>464</v>
      </c>
      <c r="X59">
        <v>436</v>
      </c>
      <c r="Y59">
        <v>28</v>
      </c>
      <c r="Z59">
        <v>47</v>
      </c>
      <c r="AA59">
        <v>47</v>
      </c>
      <c r="AB59">
        <v>0</v>
      </c>
      <c r="AC59">
        <v>17</v>
      </c>
      <c r="AD59">
        <v>17</v>
      </c>
      <c r="AE59">
        <v>0</v>
      </c>
      <c r="AF59">
        <v>49</v>
      </c>
      <c r="AG59">
        <v>46</v>
      </c>
      <c r="AH59">
        <v>3</v>
      </c>
      <c r="AI59">
        <v>39</v>
      </c>
      <c r="AJ59">
        <v>35</v>
      </c>
      <c r="AK59">
        <v>3</v>
      </c>
      <c r="AL59">
        <v>9</v>
      </c>
      <c r="AM59">
        <v>7</v>
      </c>
      <c r="AN59">
        <v>2</v>
      </c>
      <c r="AO59">
        <v>25</v>
      </c>
      <c r="AP59">
        <v>25</v>
      </c>
      <c r="AQ59" t="s">
        <v>19</v>
      </c>
      <c r="AR59" t="s">
        <v>19</v>
      </c>
      <c r="AS59" t="s">
        <v>19</v>
      </c>
      <c r="AT59" t="s">
        <v>19</v>
      </c>
      <c r="AU59">
        <v>1</v>
      </c>
      <c r="AV59">
        <v>1</v>
      </c>
      <c r="AW59" t="s">
        <v>19</v>
      </c>
      <c r="AX59">
        <v>45</v>
      </c>
      <c r="AY59">
        <v>44</v>
      </c>
      <c r="AZ59">
        <v>1</v>
      </c>
      <c r="BA59">
        <v>9</v>
      </c>
      <c r="BB59">
        <v>3</v>
      </c>
      <c r="BC59">
        <v>6</v>
      </c>
      <c r="BD59">
        <v>84</v>
      </c>
      <c r="BE59">
        <v>65</v>
      </c>
      <c r="BF59">
        <v>20</v>
      </c>
    </row>
    <row r="60" spans="1:58">
      <c r="A60" t="s">
        <v>712</v>
      </c>
      <c r="B60">
        <v>1187</v>
      </c>
      <c r="C60">
        <v>988</v>
      </c>
      <c r="D60">
        <v>199</v>
      </c>
      <c r="E60">
        <v>21</v>
      </c>
      <c r="F60">
        <v>19</v>
      </c>
      <c r="G60">
        <v>2</v>
      </c>
      <c r="H60" t="s">
        <v>19</v>
      </c>
      <c r="I60" t="s">
        <v>19</v>
      </c>
      <c r="J60" t="s">
        <v>19</v>
      </c>
      <c r="K60">
        <v>4</v>
      </c>
      <c r="L60">
        <v>2</v>
      </c>
      <c r="M60">
        <v>2</v>
      </c>
      <c r="N60">
        <v>126</v>
      </c>
      <c r="O60">
        <v>97</v>
      </c>
      <c r="P60">
        <v>30</v>
      </c>
      <c r="Q60">
        <v>102</v>
      </c>
      <c r="R60">
        <v>77</v>
      </c>
      <c r="S60">
        <v>25</v>
      </c>
      <c r="T60">
        <v>643</v>
      </c>
      <c r="U60">
        <v>563</v>
      </c>
      <c r="V60">
        <v>81</v>
      </c>
      <c r="W60">
        <v>409</v>
      </c>
      <c r="X60">
        <v>370</v>
      </c>
      <c r="Y60">
        <v>39</v>
      </c>
      <c r="Z60">
        <v>36</v>
      </c>
      <c r="AA60">
        <v>35</v>
      </c>
      <c r="AB60">
        <v>1</v>
      </c>
      <c r="AC60">
        <v>10</v>
      </c>
      <c r="AD60">
        <v>10</v>
      </c>
      <c r="AE60">
        <v>1</v>
      </c>
      <c r="AF60">
        <v>48</v>
      </c>
      <c r="AG60">
        <v>41</v>
      </c>
      <c r="AH60">
        <v>7</v>
      </c>
      <c r="AI60">
        <v>21</v>
      </c>
      <c r="AJ60">
        <v>20</v>
      </c>
      <c r="AK60">
        <v>1</v>
      </c>
      <c r="AL60">
        <v>2</v>
      </c>
      <c r="AM60">
        <v>2</v>
      </c>
      <c r="AN60">
        <v>1</v>
      </c>
      <c r="AO60">
        <v>20</v>
      </c>
      <c r="AP60">
        <v>20</v>
      </c>
      <c r="AQ60" t="s">
        <v>19</v>
      </c>
      <c r="AR60">
        <v>5</v>
      </c>
      <c r="AS60">
        <v>5</v>
      </c>
      <c r="AT60" t="s">
        <v>19</v>
      </c>
      <c r="AU60">
        <v>0</v>
      </c>
      <c r="AV60">
        <v>0</v>
      </c>
      <c r="AW60" t="s">
        <v>19</v>
      </c>
      <c r="AX60">
        <v>31</v>
      </c>
      <c r="AY60">
        <v>30</v>
      </c>
      <c r="AZ60">
        <v>1</v>
      </c>
      <c r="BA60">
        <v>30</v>
      </c>
      <c r="BB60">
        <v>16</v>
      </c>
      <c r="BC60">
        <v>14</v>
      </c>
      <c r="BD60">
        <v>97</v>
      </c>
      <c r="BE60">
        <v>62</v>
      </c>
      <c r="BF60">
        <v>35</v>
      </c>
    </row>
    <row r="61" spans="1:58">
      <c r="A61" t="s">
        <v>711</v>
      </c>
      <c r="B61">
        <v>4733</v>
      </c>
      <c r="C61">
        <v>3779</v>
      </c>
      <c r="D61">
        <v>954</v>
      </c>
      <c r="E61">
        <v>85</v>
      </c>
      <c r="F61">
        <v>64</v>
      </c>
      <c r="G61">
        <v>20</v>
      </c>
      <c r="H61">
        <v>0</v>
      </c>
      <c r="I61" t="s">
        <v>19</v>
      </c>
      <c r="J61">
        <v>0</v>
      </c>
      <c r="K61">
        <v>39</v>
      </c>
      <c r="L61">
        <v>11</v>
      </c>
      <c r="M61">
        <v>28</v>
      </c>
      <c r="N61">
        <v>548</v>
      </c>
      <c r="O61">
        <v>343</v>
      </c>
      <c r="P61">
        <v>206</v>
      </c>
      <c r="Q61">
        <v>242</v>
      </c>
      <c r="R61">
        <v>159</v>
      </c>
      <c r="S61">
        <v>83</v>
      </c>
      <c r="T61">
        <v>2634</v>
      </c>
      <c r="U61">
        <v>2240</v>
      </c>
      <c r="V61">
        <v>395</v>
      </c>
      <c r="W61">
        <v>1699</v>
      </c>
      <c r="X61">
        <v>1534</v>
      </c>
      <c r="Y61">
        <v>165</v>
      </c>
      <c r="Z61">
        <v>171</v>
      </c>
      <c r="AA61">
        <v>166</v>
      </c>
      <c r="AB61">
        <v>6</v>
      </c>
      <c r="AC61">
        <v>59</v>
      </c>
      <c r="AD61">
        <v>58</v>
      </c>
      <c r="AE61">
        <v>1</v>
      </c>
      <c r="AF61">
        <v>170</v>
      </c>
      <c r="AG61">
        <v>145</v>
      </c>
      <c r="AH61">
        <v>25</v>
      </c>
      <c r="AI61">
        <v>118</v>
      </c>
      <c r="AJ61">
        <v>107</v>
      </c>
      <c r="AK61">
        <v>12</v>
      </c>
      <c r="AL61">
        <v>37</v>
      </c>
      <c r="AM61">
        <v>28</v>
      </c>
      <c r="AN61">
        <v>8</v>
      </c>
      <c r="AO61">
        <v>80</v>
      </c>
      <c r="AP61">
        <v>78</v>
      </c>
      <c r="AQ61">
        <v>2</v>
      </c>
      <c r="AR61">
        <v>1</v>
      </c>
      <c r="AS61">
        <v>1</v>
      </c>
      <c r="AT61" t="s">
        <v>19</v>
      </c>
      <c r="AU61">
        <v>3</v>
      </c>
      <c r="AV61">
        <v>1</v>
      </c>
      <c r="AW61">
        <v>2</v>
      </c>
      <c r="AX61">
        <v>149</v>
      </c>
      <c r="AY61">
        <v>143</v>
      </c>
      <c r="AZ61">
        <v>6</v>
      </c>
      <c r="BA61">
        <v>31</v>
      </c>
      <c r="BB61">
        <v>19</v>
      </c>
      <c r="BC61">
        <v>12</v>
      </c>
      <c r="BD61">
        <v>424</v>
      </c>
      <c r="BE61">
        <v>274</v>
      </c>
      <c r="BF61">
        <v>150</v>
      </c>
    </row>
    <row r="62" spans="1:58">
      <c r="A62" t="s">
        <v>710</v>
      </c>
      <c r="B62">
        <v>1188</v>
      </c>
      <c r="C62">
        <v>988</v>
      </c>
      <c r="D62">
        <v>200</v>
      </c>
      <c r="E62">
        <v>26</v>
      </c>
      <c r="F62">
        <v>19</v>
      </c>
      <c r="G62">
        <v>7</v>
      </c>
      <c r="H62" t="s">
        <v>19</v>
      </c>
      <c r="I62" t="s">
        <v>19</v>
      </c>
      <c r="J62" t="s">
        <v>19</v>
      </c>
      <c r="K62">
        <v>10</v>
      </c>
      <c r="L62">
        <v>5</v>
      </c>
      <c r="M62">
        <v>5</v>
      </c>
      <c r="N62">
        <v>134</v>
      </c>
      <c r="O62">
        <v>101</v>
      </c>
      <c r="P62">
        <v>34</v>
      </c>
      <c r="Q62">
        <v>65</v>
      </c>
      <c r="R62">
        <v>46</v>
      </c>
      <c r="S62">
        <v>19</v>
      </c>
      <c r="T62">
        <v>643</v>
      </c>
      <c r="U62">
        <v>564</v>
      </c>
      <c r="V62">
        <v>79</v>
      </c>
      <c r="W62">
        <v>409</v>
      </c>
      <c r="X62">
        <v>382</v>
      </c>
      <c r="Y62">
        <v>27</v>
      </c>
      <c r="Z62">
        <v>39</v>
      </c>
      <c r="AA62">
        <v>37</v>
      </c>
      <c r="AB62">
        <v>2</v>
      </c>
      <c r="AC62">
        <v>13</v>
      </c>
      <c r="AD62">
        <v>12</v>
      </c>
      <c r="AE62">
        <v>1</v>
      </c>
      <c r="AF62">
        <v>44</v>
      </c>
      <c r="AG62">
        <v>37</v>
      </c>
      <c r="AH62">
        <v>7</v>
      </c>
      <c r="AI62">
        <v>40</v>
      </c>
      <c r="AJ62">
        <v>34</v>
      </c>
      <c r="AK62">
        <v>6</v>
      </c>
      <c r="AL62">
        <v>10</v>
      </c>
      <c r="AM62">
        <v>8</v>
      </c>
      <c r="AN62">
        <v>3</v>
      </c>
      <c r="AO62">
        <v>19</v>
      </c>
      <c r="AP62">
        <v>18</v>
      </c>
      <c r="AQ62">
        <v>1</v>
      </c>
      <c r="AR62">
        <v>3</v>
      </c>
      <c r="AS62">
        <v>3</v>
      </c>
      <c r="AT62" t="s">
        <v>19</v>
      </c>
      <c r="AU62">
        <v>1</v>
      </c>
      <c r="AV62">
        <v>0</v>
      </c>
      <c r="AW62">
        <v>1</v>
      </c>
      <c r="AX62">
        <v>33</v>
      </c>
      <c r="AY62">
        <v>31</v>
      </c>
      <c r="AZ62">
        <v>1</v>
      </c>
      <c r="BA62">
        <v>11</v>
      </c>
      <c r="BB62">
        <v>9</v>
      </c>
      <c r="BC62">
        <v>2</v>
      </c>
      <c r="BD62">
        <v>111</v>
      </c>
      <c r="BE62">
        <v>76</v>
      </c>
      <c r="BF62">
        <v>35</v>
      </c>
    </row>
    <row r="63" spans="1:58">
      <c r="A63" t="s">
        <v>709</v>
      </c>
      <c r="B63">
        <v>681</v>
      </c>
      <c r="C63">
        <v>542</v>
      </c>
      <c r="D63">
        <v>139</v>
      </c>
      <c r="E63">
        <v>13</v>
      </c>
      <c r="F63">
        <v>11</v>
      </c>
      <c r="G63">
        <v>3</v>
      </c>
      <c r="H63" t="s">
        <v>19</v>
      </c>
      <c r="I63" t="s">
        <v>19</v>
      </c>
      <c r="J63" t="s">
        <v>19</v>
      </c>
      <c r="K63">
        <v>6</v>
      </c>
      <c r="L63" t="s">
        <v>19</v>
      </c>
      <c r="M63">
        <v>6</v>
      </c>
      <c r="N63">
        <v>69</v>
      </c>
      <c r="O63">
        <v>50</v>
      </c>
      <c r="P63">
        <v>19</v>
      </c>
      <c r="Q63">
        <v>48</v>
      </c>
      <c r="R63">
        <v>33</v>
      </c>
      <c r="S63">
        <v>15</v>
      </c>
      <c r="T63">
        <v>378</v>
      </c>
      <c r="U63">
        <v>306</v>
      </c>
      <c r="V63">
        <v>72</v>
      </c>
      <c r="W63">
        <v>215</v>
      </c>
      <c r="X63">
        <v>194</v>
      </c>
      <c r="Y63">
        <v>22</v>
      </c>
      <c r="Z63">
        <v>21</v>
      </c>
      <c r="AA63">
        <v>21</v>
      </c>
      <c r="AB63" t="s">
        <v>19</v>
      </c>
      <c r="AC63">
        <v>9</v>
      </c>
      <c r="AD63">
        <v>9</v>
      </c>
      <c r="AE63" t="s">
        <v>19</v>
      </c>
      <c r="AF63">
        <v>17</v>
      </c>
      <c r="AG63">
        <v>16</v>
      </c>
      <c r="AH63">
        <v>0</v>
      </c>
      <c r="AI63">
        <v>18</v>
      </c>
      <c r="AJ63">
        <v>18</v>
      </c>
      <c r="AK63">
        <v>1</v>
      </c>
      <c r="AL63">
        <v>3</v>
      </c>
      <c r="AM63">
        <v>3</v>
      </c>
      <c r="AN63">
        <v>0</v>
      </c>
      <c r="AO63">
        <v>14</v>
      </c>
      <c r="AP63">
        <v>13</v>
      </c>
      <c r="AQ63">
        <v>1</v>
      </c>
      <c r="AR63">
        <v>2</v>
      </c>
      <c r="AS63">
        <v>2</v>
      </c>
      <c r="AT63">
        <v>0</v>
      </c>
      <c r="AU63" t="s">
        <v>19</v>
      </c>
      <c r="AV63" t="s">
        <v>19</v>
      </c>
      <c r="AW63" t="s">
        <v>19</v>
      </c>
      <c r="AX63">
        <v>16</v>
      </c>
      <c r="AY63">
        <v>15</v>
      </c>
      <c r="AZ63">
        <v>1</v>
      </c>
      <c r="BA63">
        <v>18</v>
      </c>
      <c r="BB63">
        <v>18</v>
      </c>
      <c r="BC63" t="s">
        <v>19</v>
      </c>
      <c r="BD63">
        <v>58</v>
      </c>
      <c r="BE63">
        <v>37</v>
      </c>
      <c r="BF63">
        <v>22</v>
      </c>
    </row>
    <row r="64" spans="1:58">
      <c r="A64" t="s">
        <v>708</v>
      </c>
      <c r="B64">
        <v>1936</v>
      </c>
      <c r="C64">
        <v>1808</v>
      </c>
      <c r="D64">
        <v>127</v>
      </c>
      <c r="E64">
        <v>40</v>
      </c>
      <c r="F64">
        <v>33</v>
      </c>
      <c r="G64">
        <v>7</v>
      </c>
      <c r="H64">
        <v>0</v>
      </c>
      <c r="I64" t="s">
        <v>19</v>
      </c>
      <c r="J64">
        <v>0</v>
      </c>
      <c r="K64">
        <v>7</v>
      </c>
      <c r="L64">
        <v>4</v>
      </c>
      <c r="M64">
        <v>3</v>
      </c>
      <c r="N64">
        <v>202</v>
      </c>
      <c r="O64">
        <v>186</v>
      </c>
      <c r="P64">
        <v>17</v>
      </c>
      <c r="Q64">
        <v>189</v>
      </c>
      <c r="R64">
        <v>169</v>
      </c>
      <c r="S64">
        <v>20</v>
      </c>
      <c r="T64">
        <v>1121</v>
      </c>
      <c r="U64">
        <v>1077</v>
      </c>
      <c r="V64">
        <v>44</v>
      </c>
      <c r="W64">
        <v>896</v>
      </c>
      <c r="X64">
        <v>880</v>
      </c>
      <c r="Y64">
        <v>17</v>
      </c>
      <c r="Z64">
        <v>55</v>
      </c>
      <c r="AA64">
        <v>55</v>
      </c>
      <c r="AB64" t="s">
        <v>19</v>
      </c>
      <c r="AC64">
        <v>25</v>
      </c>
      <c r="AD64">
        <v>25</v>
      </c>
      <c r="AE64" t="s">
        <v>19</v>
      </c>
      <c r="AF64">
        <v>54</v>
      </c>
      <c r="AG64">
        <v>53</v>
      </c>
      <c r="AH64">
        <v>1</v>
      </c>
      <c r="AI64">
        <v>39</v>
      </c>
      <c r="AJ64">
        <v>38</v>
      </c>
      <c r="AK64">
        <v>1</v>
      </c>
      <c r="AL64">
        <v>14</v>
      </c>
      <c r="AM64">
        <v>12</v>
      </c>
      <c r="AN64">
        <v>1</v>
      </c>
      <c r="AO64">
        <v>33</v>
      </c>
      <c r="AP64">
        <v>32</v>
      </c>
      <c r="AQ64">
        <v>1</v>
      </c>
      <c r="AR64">
        <v>1</v>
      </c>
      <c r="AS64">
        <v>1</v>
      </c>
      <c r="AT64" t="s">
        <v>19</v>
      </c>
      <c r="AU64">
        <v>2</v>
      </c>
      <c r="AV64">
        <v>1</v>
      </c>
      <c r="AW64">
        <v>1</v>
      </c>
      <c r="AX64">
        <v>51</v>
      </c>
      <c r="AY64">
        <v>51</v>
      </c>
      <c r="AZ64" t="s">
        <v>19</v>
      </c>
      <c r="BA64">
        <v>21</v>
      </c>
      <c r="BB64">
        <v>14</v>
      </c>
      <c r="BC64">
        <v>7</v>
      </c>
      <c r="BD64">
        <v>108</v>
      </c>
      <c r="BE64">
        <v>82</v>
      </c>
      <c r="BF64">
        <v>26</v>
      </c>
    </row>
    <row r="65" spans="1:58">
      <c r="A65" t="s">
        <v>707</v>
      </c>
      <c r="B65">
        <v>1194</v>
      </c>
      <c r="C65">
        <v>1014</v>
      </c>
      <c r="D65">
        <v>180</v>
      </c>
      <c r="E65">
        <v>24</v>
      </c>
      <c r="F65">
        <v>20</v>
      </c>
      <c r="G65">
        <v>4</v>
      </c>
      <c r="H65" t="s">
        <v>19</v>
      </c>
      <c r="I65" t="s">
        <v>19</v>
      </c>
      <c r="J65" t="s">
        <v>19</v>
      </c>
      <c r="K65">
        <v>9</v>
      </c>
      <c r="L65">
        <v>3</v>
      </c>
      <c r="M65">
        <v>6</v>
      </c>
      <c r="N65">
        <v>141</v>
      </c>
      <c r="O65">
        <v>105</v>
      </c>
      <c r="P65">
        <v>37</v>
      </c>
      <c r="Q65">
        <v>74</v>
      </c>
      <c r="R65">
        <v>56</v>
      </c>
      <c r="S65">
        <v>18</v>
      </c>
      <c r="T65">
        <v>620</v>
      </c>
      <c r="U65">
        <v>551</v>
      </c>
      <c r="V65">
        <v>70</v>
      </c>
      <c r="W65">
        <v>371</v>
      </c>
      <c r="X65">
        <v>345</v>
      </c>
      <c r="Y65">
        <v>27</v>
      </c>
      <c r="Z65">
        <v>46</v>
      </c>
      <c r="AA65">
        <v>45</v>
      </c>
      <c r="AB65">
        <v>1</v>
      </c>
      <c r="AC65">
        <v>16</v>
      </c>
      <c r="AD65">
        <v>15</v>
      </c>
      <c r="AE65">
        <v>1</v>
      </c>
      <c r="AF65">
        <v>42</v>
      </c>
      <c r="AG65">
        <v>42</v>
      </c>
      <c r="AH65">
        <v>1</v>
      </c>
      <c r="AI65">
        <v>30</v>
      </c>
      <c r="AJ65">
        <v>28</v>
      </c>
      <c r="AK65">
        <v>2</v>
      </c>
      <c r="AL65">
        <v>7</v>
      </c>
      <c r="AM65">
        <v>6</v>
      </c>
      <c r="AN65">
        <v>1</v>
      </c>
      <c r="AO65">
        <v>30</v>
      </c>
      <c r="AP65">
        <v>30</v>
      </c>
      <c r="AQ65" t="s">
        <v>19</v>
      </c>
      <c r="AR65">
        <v>12</v>
      </c>
      <c r="AS65">
        <v>12</v>
      </c>
      <c r="AT65">
        <v>1</v>
      </c>
      <c r="AU65">
        <v>1</v>
      </c>
      <c r="AV65" t="s">
        <v>19</v>
      </c>
      <c r="AW65">
        <v>1</v>
      </c>
      <c r="AX65">
        <v>37</v>
      </c>
      <c r="AY65">
        <v>36</v>
      </c>
      <c r="AZ65">
        <v>1</v>
      </c>
      <c r="BA65">
        <v>42</v>
      </c>
      <c r="BB65">
        <v>28</v>
      </c>
      <c r="BC65">
        <v>14</v>
      </c>
      <c r="BD65">
        <v>79</v>
      </c>
      <c r="BE65">
        <v>55</v>
      </c>
      <c r="BF65">
        <v>24</v>
      </c>
    </row>
    <row r="66" spans="1:58">
      <c r="A66" t="s">
        <v>706</v>
      </c>
      <c r="B66">
        <v>1644</v>
      </c>
      <c r="C66">
        <v>1439</v>
      </c>
      <c r="D66">
        <v>205</v>
      </c>
      <c r="E66">
        <v>39</v>
      </c>
      <c r="F66">
        <v>29</v>
      </c>
      <c r="G66">
        <v>11</v>
      </c>
      <c r="H66" t="s">
        <v>19</v>
      </c>
      <c r="I66" t="s">
        <v>19</v>
      </c>
      <c r="J66" t="s">
        <v>19</v>
      </c>
      <c r="K66">
        <v>11</v>
      </c>
      <c r="L66">
        <v>3</v>
      </c>
      <c r="M66">
        <v>8</v>
      </c>
      <c r="N66">
        <v>188</v>
      </c>
      <c r="O66">
        <v>150</v>
      </c>
      <c r="P66">
        <v>38</v>
      </c>
      <c r="Q66">
        <v>144</v>
      </c>
      <c r="R66">
        <v>110</v>
      </c>
      <c r="S66">
        <v>34</v>
      </c>
      <c r="T66">
        <v>871</v>
      </c>
      <c r="U66">
        <v>793</v>
      </c>
      <c r="V66">
        <v>78</v>
      </c>
      <c r="W66">
        <v>401</v>
      </c>
      <c r="X66">
        <v>386</v>
      </c>
      <c r="Y66">
        <v>16</v>
      </c>
      <c r="Z66">
        <v>56</v>
      </c>
      <c r="AA66">
        <v>55</v>
      </c>
      <c r="AB66">
        <v>1</v>
      </c>
      <c r="AC66">
        <v>23</v>
      </c>
      <c r="AD66">
        <v>23</v>
      </c>
      <c r="AE66">
        <v>1</v>
      </c>
      <c r="AF66">
        <v>43</v>
      </c>
      <c r="AG66">
        <v>38</v>
      </c>
      <c r="AH66">
        <v>5</v>
      </c>
      <c r="AI66">
        <v>42</v>
      </c>
      <c r="AJ66">
        <v>38</v>
      </c>
      <c r="AK66">
        <v>4</v>
      </c>
      <c r="AL66">
        <v>2</v>
      </c>
      <c r="AM66">
        <v>2</v>
      </c>
      <c r="AN66">
        <v>1</v>
      </c>
      <c r="AO66">
        <v>33</v>
      </c>
      <c r="AP66">
        <v>33</v>
      </c>
      <c r="AQ66" t="s">
        <v>19</v>
      </c>
      <c r="AR66">
        <v>5</v>
      </c>
      <c r="AS66">
        <v>5</v>
      </c>
      <c r="AT66">
        <v>1</v>
      </c>
      <c r="AU66">
        <v>12</v>
      </c>
      <c r="AV66">
        <v>10</v>
      </c>
      <c r="AW66">
        <v>2</v>
      </c>
      <c r="AX66">
        <v>61</v>
      </c>
      <c r="AY66">
        <v>56</v>
      </c>
      <c r="AZ66">
        <v>5</v>
      </c>
      <c r="BA66">
        <v>35</v>
      </c>
      <c r="BB66">
        <v>33</v>
      </c>
      <c r="BC66">
        <v>2</v>
      </c>
      <c r="BD66">
        <v>103</v>
      </c>
      <c r="BE66">
        <v>87</v>
      </c>
      <c r="BF66">
        <v>16</v>
      </c>
    </row>
    <row r="67" spans="1:58">
      <c r="A67" t="s">
        <v>705</v>
      </c>
      <c r="B67">
        <v>3640</v>
      </c>
      <c r="C67">
        <v>3200</v>
      </c>
      <c r="D67">
        <v>441</v>
      </c>
      <c r="E67">
        <v>82</v>
      </c>
      <c r="F67">
        <v>64</v>
      </c>
      <c r="G67">
        <v>18</v>
      </c>
      <c r="H67">
        <v>1</v>
      </c>
      <c r="I67" t="s">
        <v>19</v>
      </c>
      <c r="J67">
        <v>1</v>
      </c>
      <c r="K67">
        <v>27</v>
      </c>
      <c r="L67">
        <v>5</v>
      </c>
      <c r="M67">
        <v>22</v>
      </c>
      <c r="N67">
        <v>438</v>
      </c>
      <c r="O67">
        <v>355</v>
      </c>
      <c r="P67">
        <v>83</v>
      </c>
      <c r="Q67">
        <v>292</v>
      </c>
      <c r="R67">
        <v>253</v>
      </c>
      <c r="S67">
        <v>39</v>
      </c>
      <c r="T67">
        <v>1987</v>
      </c>
      <c r="U67">
        <v>1797</v>
      </c>
      <c r="V67">
        <v>190</v>
      </c>
      <c r="W67">
        <v>1098</v>
      </c>
      <c r="X67">
        <v>1024</v>
      </c>
      <c r="Y67">
        <v>73</v>
      </c>
      <c r="Z67">
        <v>131</v>
      </c>
      <c r="AA67">
        <v>129</v>
      </c>
      <c r="AB67">
        <v>2</v>
      </c>
      <c r="AC67">
        <v>70</v>
      </c>
      <c r="AD67">
        <v>69</v>
      </c>
      <c r="AE67">
        <v>1</v>
      </c>
      <c r="AF67">
        <v>142</v>
      </c>
      <c r="AG67">
        <v>130</v>
      </c>
      <c r="AH67">
        <v>12</v>
      </c>
      <c r="AI67">
        <v>77</v>
      </c>
      <c r="AJ67">
        <v>72</v>
      </c>
      <c r="AK67">
        <v>5</v>
      </c>
      <c r="AL67">
        <v>19</v>
      </c>
      <c r="AM67">
        <v>17</v>
      </c>
      <c r="AN67">
        <v>3</v>
      </c>
      <c r="AO67">
        <v>76</v>
      </c>
      <c r="AP67">
        <v>72</v>
      </c>
      <c r="AQ67">
        <v>4</v>
      </c>
      <c r="AR67">
        <v>7</v>
      </c>
      <c r="AS67">
        <v>7</v>
      </c>
      <c r="AT67" t="s">
        <v>19</v>
      </c>
      <c r="AU67">
        <v>6</v>
      </c>
      <c r="AV67">
        <v>4</v>
      </c>
      <c r="AW67">
        <v>2</v>
      </c>
      <c r="AX67">
        <v>117</v>
      </c>
      <c r="AY67">
        <v>111</v>
      </c>
      <c r="AZ67">
        <v>7</v>
      </c>
      <c r="BA67">
        <v>59</v>
      </c>
      <c r="BB67">
        <v>44</v>
      </c>
      <c r="BC67">
        <v>16</v>
      </c>
      <c r="BD67">
        <v>178</v>
      </c>
      <c r="BE67">
        <v>140</v>
      </c>
      <c r="BF67">
        <v>38</v>
      </c>
    </row>
    <row r="68" spans="1:58">
      <c r="A68" t="s">
        <v>704</v>
      </c>
      <c r="B68">
        <v>2248</v>
      </c>
      <c r="C68">
        <v>1969</v>
      </c>
      <c r="D68">
        <v>279</v>
      </c>
      <c r="E68">
        <v>43</v>
      </c>
      <c r="F68">
        <v>34</v>
      </c>
      <c r="G68">
        <v>10</v>
      </c>
      <c r="H68">
        <v>0</v>
      </c>
      <c r="I68" t="s">
        <v>19</v>
      </c>
      <c r="J68">
        <v>0</v>
      </c>
      <c r="K68">
        <v>18</v>
      </c>
      <c r="L68">
        <v>6</v>
      </c>
      <c r="M68">
        <v>11</v>
      </c>
      <c r="N68">
        <v>284</v>
      </c>
      <c r="O68">
        <v>229</v>
      </c>
      <c r="P68">
        <v>55</v>
      </c>
      <c r="Q68">
        <v>128</v>
      </c>
      <c r="R68">
        <v>103</v>
      </c>
      <c r="S68">
        <v>25</v>
      </c>
      <c r="T68">
        <v>1264</v>
      </c>
      <c r="U68">
        <v>1158</v>
      </c>
      <c r="V68">
        <v>106</v>
      </c>
      <c r="W68">
        <v>764</v>
      </c>
      <c r="X68">
        <v>729</v>
      </c>
      <c r="Y68">
        <v>35</v>
      </c>
      <c r="Z68">
        <v>65</v>
      </c>
      <c r="AA68">
        <v>64</v>
      </c>
      <c r="AB68">
        <v>1</v>
      </c>
      <c r="AC68">
        <v>29</v>
      </c>
      <c r="AD68">
        <v>28</v>
      </c>
      <c r="AE68">
        <v>1</v>
      </c>
      <c r="AF68">
        <v>86</v>
      </c>
      <c r="AG68">
        <v>82</v>
      </c>
      <c r="AH68">
        <v>3</v>
      </c>
      <c r="AI68">
        <v>53</v>
      </c>
      <c r="AJ68">
        <v>47</v>
      </c>
      <c r="AK68">
        <v>6</v>
      </c>
      <c r="AL68">
        <v>9</v>
      </c>
      <c r="AM68">
        <v>8</v>
      </c>
      <c r="AN68">
        <v>2</v>
      </c>
      <c r="AO68">
        <v>41</v>
      </c>
      <c r="AP68">
        <v>40</v>
      </c>
      <c r="AQ68">
        <v>1</v>
      </c>
      <c r="AR68">
        <v>5</v>
      </c>
      <c r="AS68">
        <v>5</v>
      </c>
      <c r="AT68" t="s">
        <v>19</v>
      </c>
      <c r="AU68">
        <v>1</v>
      </c>
      <c r="AV68" t="s">
        <v>19</v>
      </c>
      <c r="AW68">
        <v>1</v>
      </c>
      <c r="AX68">
        <v>60</v>
      </c>
      <c r="AY68">
        <v>56</v>
      </c>
      <c r="AZ68">
        <v>4</v>
      </c>
      <c r="BA68">
        <v>61</v>
      </c>
      <c r="BB68">
        <v>30</v>
      </c>
      <c r="BC68">
        <v>31</v>
      </c>
      <c r="BD68">
        <v>131</v>
      </c>
      <c r="BE68">
        <v>108</v>
      </c>
      <c r="BF68">
        <v>23</v>
      </c>
    </row>
    <row r="69" spans="1:58">
      <c r="A69" t="s">
        <v>703</v>
      </c>
      <c r="B69">
        <v>3154</v>
      </c>
      <c r="C69">
        <v>2811</v>
      </c>
      <c r="D69">
        <v>342</v>
      </c>
      <c r="E69">
        <v>69</v>
      </c>
      <c r="F69">
        <v>62</v>
      </c>
      <c r="G69">
        <v>7</v>
      </c>
      <c r="H69">
        <v>1</v>
      </c>
      <c r="I69" t="s">
        <v>19</v>
      </c>
      <c r="J69">
        <v>1</v>
      </c>
      <c r="K69">
        <v>17</v>
      </c>
      <c r="L69">
        <v>6</v>
      </c>
      <c r="M69">
        <v>11</v>
      </c>
      <c r="N69">
        <v>358</v>
      </c>
      <c r="O69">
        <v>297</v>
      </c>
      <c r="P69">
        <v>61</v>
      </c>
      <c r="Q69">
        <v>286</v>
      </c>
      <c r="R69">
        <v>237</v>
      </c>
      <c r="S69">
        <v>50</v>
      </c>
      <c r="T69">
        <v>1739</v>
      </c>
      <c r="U69">
        <v>1588</v>
      </c>
      <c r="V69">
        <v>151</v>
      </c>
      <c r="W69">
        <v>1080</v>
      </c>
      <c r="X69">
        <v>1035</v>
      </c>
      <c r="Y69">
        <v>45</v>
      </c>
      <c r="Z69">
        <v>115</v>
      </c>
      <c r="AA69">
        <v>113</v>
      </c>
      <c r="AB69">
        <v>2</v>
      </c>
      <c r="AC69">
        <v>41</v>
      </c>
      <c r="AD69">
        <v>41</v>
      </c>
      <c r="AE69" t="s">
        <v>19</v>
      </c>
      <c r="AF69">
        <v>132</v>
      </c>
      <c r="AG69">
        <v>121</v>
      </c>
      <c r="AH69">
        <v>11</v>
      </c>
      <c r="AI69">
        <v>57</v>
      </c>
      <c r="AJ69">
        <v>54</v>
      </c>
      <c r="AK69">
        <v>3</v>
      </c>
      <c r="AL69">
        <v>11</v>
      </c>
      <c r="AM69">
        <v>10</v>
      </c>
      <c r="AN69">
        <v>1</v>
      </c>
      <c r="AO69">
        <v>64</v>
      </c>
      <c r="AP69">
        <v>63</v>
      </c>
      <c r="AQ69">
        <v>1</v>
      </c>
      <c r="AR69">
        <v>2</v>
      </c>
      <c r="AS69">
        <v>2</v>
      </c>
      <c r="AT69" t="s">
        <v>19</v>
      </c>
      <c r="AU69">
        <v>0</v>
      </c>
      <c r="AV69" t="s">
        <v>19</v>
      </c>
      <c r="AW69">
        <v>0</v>
      </c>
      <c r="AX69">
        <v>101</v>
      </c>
      <c r="AY69">
        <v>99</v>
      </c>
      <c r="AZ69">
        <v>2</v>
      </c>
      <c r="BA69">
        <v>36</v>
      </c>
      <c r="BB69">
        <v>32</v>
      </c>
      <c r="BC69">
        <v>4</v>
      </c>
      <c r="BD69">
        <v>167</v>
      </c>
      <c r="BE69">
        <v>128</v>
      </c>
      <c r="BF69">
        <v>38</v>
      </c>
    </row>
    <row r="70" spans="1:58">
      <c r="A70" t="s">
        <v>702</v>
      </c>
      <c r="B70">
        <v>897</v>
      </c>
      <c r="C70">
        <v>763</v>
      </c>
      <c r="D70">
        <v>134</v>
      </c>
      <c r="E70">
        <v>19</v>
      </c>
      <c r="F70">
        <v>17</v>
      </c>
      <c r="G70">
        <v>2</v>
      </c>
      <c r="H70" t="s">
        <v>19</v>
      </c>
      <c r="I70" t="s">
        <v>19</v>
      </c>
      <c r="J70" t="s">
        <v>19</v>
      </c>
      <c r="K70">
        <v>4</v>
      </c>
      <c r="L70">
        <v>2</v>
      </c>
      <c r="M70">
        <v>3</v>
      </c>
      <c r="N70">
        <v>105</v>
      </c>
      <c r="O70">
        <v>84</v>
      </c>
      <c r="P70">
        <v>21</v>
      </c>
      <c r="Q70">
        <v>86</v>
      </c>
      <c r="R70">
        <v>76</v>
      </c>
      <c r="S70">
        <v>10</v>
      </c>
      <c r="T70">
        <v>504</v>
      </c>
      <c r="U70">
        <v>427</v>
      </c>
      <c r="V70">
        <v>77</v>
      </c>
      <c r="W70">
        <v>328</v>
      </c>
      <c r="X70">
        <v>300</v>
      </c>
      <c r="Y70">
        <v>28</v>
      </c>
      <c r="Z70">
        <v>31</v>
      </c>
      <c r="AA70">
        <v>30</v>
      </c>
      <c r="AB70">
        <v>1</v>
      </c>
      <c r="AC70">
        <v>14</v>
      </c>
      <c r="AD70">
        <v>14</v>
      </c>
      <c r="AE70" t="s">
        <v>19</v>
      </c>
      <c r="AF70">
        <v>36</v>
      </c>
      <c r="AG70">
        <v>32</v>
      </c>
      <c r="AH70">
        <v>4</v>
      </c>
      <c r="AI70">
        <v>17</v>
      </c>
      <c r="AJ70">
        <v>16</v>
      </c>
      <c r="AK70">
        <v>1</v>
      </c>
      <c r="AL70">
        <v>1</v>
      </c>
      <c r="AM70">
        <v>1</v>
      </c>
      <c r="AN70">
        <v>1</v>
      </c>
      <c r="AO70">
        <v>15</v>
      </c>
      <c r="AP70">
        <v>15</v>
      </c>
      <c r="AQ70" t="s">
        <v>19</v>
      </c>
      <c r="AR70">
        <v>4</v>
      </c>
      <c r="AS70">
        <v>4</v>
      </c>
      <c r="AT70" t="s">
        <v>19</v>
      </c>
      <c r="AU70">
        <v>0</v>
      </c>
      <c r="AV70">
        <v>0</v>
      </c>
      <c r="AW70" t="s">
        <v>19</v>
      </c>
      <c r="AX70">
        <v>23</v>
      </c>
      <c r="AY70">
        <v>23</v>
      </c>
      <c r="AZ70" t="s">
        <v>19</v>
      </c>
      <c r="BA70">
        <v>2</v>
      </c>
      <c r="BB70" t="s">
        <v>19</v>
      </c>
      <c r="BC70">
        <v>2</v>
      </c>
      <c r="BD70">
        <v>50</v>
      </c>
      <c r="BE70">
        <v>37</v>
      </c>
      <c r="BF70">
        <v>13</v>
      </c>
    </row>
    <row r="71" spans="1:58">
      <c r="A71" t="s">
        <v>701</v>
      </c>
      <c r="B71">
        <v>3068</v>
      </c>
      <c r="C71">
        <v>2592</v>
      </c>
      <c r="D71">
        <v>477</v>
      </c>
      <c r="E71">
        <v>64</v>
      </c>
      <c r="F71">
        <v>53</v>
      </c>
      <c r="G71">
        <v>11</v>
      </c>
      <c r="H71">
        <v>0</v>
      </c>
      <c r="I71" t="s">
        <v>19</v>
      </c>
      <c r="J71">
        <v>0</v>
      </c>
      <c r="K71">
        <v>25</v>
      </c>
      <c r="L71">
        <v>10</v>
      </c>
      <c r="M71">
        <v>15</v>
      </c>
      <c r="N71">
        <v>327</v>
      </c>
      <c r="O71">
        <v>266</v>
      </c>
      <c r="P71">
        <v>61</v>
      </c>
      <c r="Q71">
        <v>225</v>
      </c>
      <c r="R71">
        <v>179</v>
      </c>
      <c r="S71">
        <v>46</v>
      </c>
      <c r="T71">
        <v>1692</v>
      </c>
      <c r="U71">
        <v>1467</v>
      </c>
      <c r="V71">
        <v>225</v>
      </c>
      <c r="W71">
        <v>1048</v>
      </c>
      <c r="X71">
        <v>976</v>
      </c>
      <c r="Y71">
        <v>71</v>
      </c>
      <c r="Z71">
        <v>92</v>
      </c>
      <c r="AA71">
        <v>91</v>
      </c>
      <c r="AB71">
        <v>1</v>
      </c>
      <c r="AC71">
        <v>36</v>
      </c>
      <c r="AD71">
        <v>35</v>
      </c>
      <c r="AE71">
        <v>1</v>
      </c>
      <c r="AF71">
        <v>108</v>
      </c>
      <c r="AG71">
        <v>100</v>
      </c>
      <c r="AH71">
        <v>8</v>
      </c>
      <c r="AI71">
        <v>72</v>
      </c>
      <c r="AJ71">
        <v>64</v>
      </c>
      <c r="AK71">
        <v>8</v>
      </c>
      <c r="AL71">
        <v>24</v>
      </c>
      <c r="AM71">
        <v>21</v>
      </c>
      <c r="AN71">
        <v>4</v>
      </c>
      <c r="AO71">
        <v>55</v>
      </c>
      <c r="AP71">
        <v>55</v>
      </c>
      <c r="AQ71" t="s">
        <v>19</v>
      </c>
      <c r="AR71">
        <v>8</v>
      </c>
      <c r="AS71">
        <v>8</v>
      </c>
      <c r="AT71">
        <v>0</v>
      </c>
      <c r="AU71">
        <v>4</v>
      </c>
      <c r="AV71">
        <v>3</v>
      </c>
      <c r="AW71">
        <v>1</v>
      </c>
      <c r="AX71">
        <v>78</v>
      </c>
      <c r="AY71">
        <v>77</v>
      </c>
      <c r="AZ71">
        <v>1</v>
      </c>
      <c r="BA71">
        <v>85</v>
      </c>
      <c r="BB71">
        <v>47</v>
      </c>
      <c r="BC71">
        <v>38</v>
      </c>
      <c r="BD71">
        <v>209</v>
      </c>
      <c r="BE71">
        <v>152</v>
      </c>
      <c r="BF71">
        <v>58</v>
      </c>
    </row>
    <row r="72" spans="1:58">
      <c r="A72" t="s">
        <v>700</v>
      </c>
      <c r="B72">
        <v>1151</v>
      </c>
      <c r="C72">
        <v>1018</v>
      </c>
      <c r="D72">
        <v>133</v>
      </c>
      <c r="E72">
        <v>27</v>
      </c>
      <c r="F72">
        <v>20</v>
      </c>
      <c r="G72">
        <v>7</v>
      </c>
      <c r="H72">
        <v>1</v>
      </c>
      <c r="I72">
        <v>1</v>
      </c>
      <c r="J72">
        <v>0</v>
      </c>
      <c r="K72">
        <v>3</v>
      </c>
      <c r="L72">
        <v>1</v>
      </c>
      <c r="M72">
        <v>2</v>
      </c>
      <c r="N72">
        <v>112</v>
      </c>
      <c r="O72">
        <v>98</v>
      </c>
      <c r="P72">
        <v>14</v>
      </c>
      <c r="Q72">
        <v>105</v>
      </c>
      <c r="R72">
        <v>84</v>
      </c>
      <c r="S72">
        <v>21</v>
      </c>
      <c r="T72">
        <v>629</v>
      </c>
      <c r="U72">
        <v>580</v>
      </c>
      <c r="V72">
        <v>49</v>
      </c>
      <c r="W72">
        <v>422</v>
      </c>
      <c r="X72">
        <v>403</v>
      </c>
      <c r="Y72">
        <v>19</v>
      </c>
      <c r="Z72">
        <v>35</v>
      </c>
      <c r="AA72">
        <v>33</v>
      </c>
      <c r="AB72">
        <v>2</v>
      </c>
      <c r="AC72">
        <v>18</v>
      </c>
      <c r="AD72">
        <v>18</v>
      </c>
      <c r="AE72">
        <v>1</v>
      </c>
      <c r="AF72">
        <v>44</v>
      </c>
      <c r="AG72">
        <v>38</v>
      </c>
      <c r="AH72">
        <v>6</v>
      </c>
      <c r="AI72">
        <v>39</v>
      </c>
      <c r="AJ72">
        <v>33</v>
      </c>
      <c r="AK72">
        <v>6</v>
      </c>
      <c r="AL72">
        <v>3</v>
      </c>
      <c r="AM72">
        <v>1</v>
      </c>
      <c r="AN72">
        <v>2</v>
      </c>
      <c r="AO72">
        <v>33</v>
      </c>
      <c r="AP72">
        <v>31</v>
      </c>
      <c r="AQ72">
        <v>2</v>
      </c>
      <c r="AR72">
        <v>3</v>
      </c>
      <c r="AS72">
        <v>3</v>
      </c>
      <c r="AT72" t="s">
        <v>19</v>
      </c>
      <c r="AU72">
        <v>4</v>
      </c>
      <c r="AV72">
        <v>4</v>
      </c>
      <c r="AW72" t="s">
        <v>19</v>
      </c>
      <c r="AX72">
        <v>47</v>
      </c>
      <c r="AY72">
        <v>46</v>
      </c>
      <c r="AZ72">
        <v>1</v>
      </c>
      <c r="BA72">
        <v>23</v>
      </c>
      <c r="BB72">
        <v>12</v>
      </c>
      <c r="BC72">
        <v>11</v>
      </c>
      <c r="BD72">
        <v>44</v>
      </c>
      <c r="BE72">
        <v>35</v>
      </c>
      <c r="BF72">
        <v>9</v>
      </c>
    </row>
    <row r="73" spans="1:58">
      <c r="A73" t="s">
        <v>699</v>
      </c>
      <c r="B73">
        <v>1599</v>
      </c>
      <c r="C73">
        <v>1408</v>
      </c>
      <c r="D73">
        <v>191</v>
      </c>
      <c r="E73">
        <v>35</v>
      </c>
      <c r="F73">
        <v>31</v>
      </c>
      <c r="G73">
        <v>4</v>
      </c>
      <c r="H73" t="s">
        <v>19</v>
      </c>
      <c r="I73" t="s">
        <v>19</v>
      </c>
      <c r="J73" t="s">
        <v>19</v>
      </c>
      <c r="K73">
        <v>10</v>
      </c>
      <c r="L73">
        <v>3</v>
      </c>
      <c r="M73">
        <v>8</v>
      </c>
      <c r="N73">
        <v>148</v>
      </c>
      <c r="O73">
        <v>124</v>
      </c>
      <c r="P73">
        <v>24</v>
      </c>
      <c r="Q73">
        <v>169</v>
      </c>
      <c r="R73">
        <v>144</v>
      </c>
      <c r="S73">
        <v>25</v>
      </c>
      <c r="T73">
        <v>852</v>
      </c>
      <c r="U73">
        <v>787</v>
      </c>
      <c r="V73">
        <v>65</v>
      </c>
      <c r="W73">
        <v>568</v>
      </c>
      <c r="X73">
        <v>543</v>
      </c>
      <c r="Y73">
        <v>25</v>
      </c>
      <c r="Z73">
        <v>51</v>
      </c>
      <c r="AA73">
        <v>49</v>
      </c>
      <c r="AB73">
        <v>2</v>
      </c>
      <c r="AC73">
        <v>32</v>
      </c>
      <c r="AD73">
        <v>31</v>
      </c>
      <c r="AE73">
        <v>1</v>
      </c>
      <c r="AF73">
        <v>37</v>
      </c>
      <c r="AG73">
        <v>31</v>
      </c>
      <c r="AH73">
        <v>6</v>
      </c>
      <c r="AI73">
        <v>45</v>
      </c>
      <c r="AJ73">
        <v>37</v>
      </c>
      <c r="AK73">
        <v>8</v>
      </c>
      <c r="AL73">
        <v>7</v>
      </c>
      <c r="AM73">
        <v>6</v>
      </c>
      <c r="AN73">
        <v>1</v>
      </c>
      <c r="AO73">
        <v>38</v>
      </c>
      <c r="AP73">
        <v>37</v>
      </c>
      <c r="AQ73">
        <v>1</v>
      </c>
      <c r="AR73">
        <v>8</v>
      </c>
      <c r="AS73">
        <v>8</v>
      </c>
      <c r="AT73" t="s">
        <v>19</v>
      </c>
      <c r="AU73">
        <v>2</v>
      </c>
      <c r="AV73">
        <v>1</v>
      </c>
      <c r="AW73">
        <v>1</v>
      </c>
      <c r="AX73">
        <v>53</v>
      </c>
      <c r="AY73">
        <v>52</v>
      </c>
      <c r="AZ73">
        <v>1</v>
      </c>
      <c r="BA73">
        <v>42</v>
      </c>
      <c r="BB73">
        <v>29</v>
      </c>
      <c r="BC73">
        <v>13</v>
      </c>
      <c r="BD73">
        <v>105</v>
      </c>
      <c r="BE73">
        <v>71</v>
      </c>
      <c r="BF73">
        <v>34</v>
      </c>
    </row>
    <row r="74" spans="1:58">
      <c r="A74" t="s">
        <v>698</v>
      </c>
      <c r="B74">
        <v>1617</v>
      </c>
      <c r="C74">
        <v>1466</v>
      </c>
      <c r="D74">
        <v>151</v>
      </c>
      <c r="E74">
        <v>33</v>
      </c>
      <c r="F74">
        <v>29</v>
      </c>
      <c r="G74">
        <v>4</v>
      </c>
      <c r="H74" t="s">
        <v>19</v>
      </c>
      <c r="I74" t="s">
        <v>19</v>
      </c>
      <c r="J74" t="s">
        <v>19</v>
      </c>
      <c r="K74">
        <v>5</v>
      </c>
      <c r="L74">
        <v>3</v>
      </c>
      <c r="M74">
        <v>2</v>
      </c>
      <c r="N74">
        <v>150</v>
      </c>
      <c r="O74">
        <v>137</v>
      </c>
      <c r="P74">
        <v>13</v>
      </c>
      <c r="Q74">
        <v>172</v>
      </c>
      <c r="R74">
        <v>161</v>
      </c>
      <c r="S74">
        <v>11</v>
      </c>
      <c r="T74">
        <v>853</v>
      </c>
      <c r="U74">
        <v>785</v>
      </c>
      <c r="V74">
        <v>68</v>
      </c>
      <c r="W74">
        <v>558</v>
      </c>
      <c r="X74">
        <v>533</v>
      </c>
      <c r="Y74">
        <v>24</v>
      </c>
      <c r="Z74">
        <v>44</v>
      </c>
      <c r="AA74">
        <v>44</v>
      </c>
      <c r="AB74">
        <v>1</v>
      </c>
      <c r="AC74">
        <v>22</v>
      </c>
      <c r="AD74">
        <v>22</v>
      </c>
      <c r="AE74">
        <v>1</v>
      </c>
      <c r="AF74">
        <v>52</v>
      </c>
      <c r="AG74">
        <v>48</v>
      </c>
      <c r="AH74">
        <v>5</v>
      </c>
      <c r="AI74">
        <v>43</v>
      </c>
      <c r="AJ74">
        <v>39</v>
      </c>
      <c r="AK74">
        <v>4</v>
      </c>
      <c r="AL74">
        <v>5</v>
      </c>
      <c r="AM74">
        <v>3</v>
      </c>
      <c r="AN74">
        <v>1</v>
      </c>
      <c r="AO74">
        <v>41</v>
      </c>
      <c r="AP74">
        <v>41</v>
      </c>
      <c r="AQ74" t="s">
        <v>19</v>
      </c>
      <c r="AR74">
        <v>2</v>
      </c>
      <c r="AS74">
        <v>2</v>
      </c>
      <c r="AT74" t="s">
        <v>19</v>
      </c>
      <c r="AU74" t="s">
        <v>19</v>
      </c>
      <c r="AV74" t="s">
        <v>19</v>
      </c>
      <c r="AW74" t="s">
        <v>19</v>
      </c>
      <c r="AX74">
        <v>49</v>
      </c>
      <c r="AY74">
        <v>48</v>
      </c>
      <c r="AZ74">
        <v>1</v>
      </c>
      <c r="BA74">
        <v>61</v>
      </c>
      <c r="BB74">
        <v>43</v>
      </c>
      <c r="BC74">
        <v>18</v>
      </c>
      <c r="BD74">
        <v>109</v>
      </c>
      <c r="BE74">
        <v>84</v>
      </c>
      <c r="BF74">
        <v>26</v>
      </c>
    </row>
    <row r="75" spans="1:58">
      <c r="A75" t="s">
        <v>697</v>
      </c>
      <c r="B75">
        <v>1340</v>
      </c>
      <c r="C75">
        <v>1255</v>
      </c>
      <c r="D75">
        <v>85</v>
      </c>
      <c r="E75">
        <v>28</v>
      </c>
      <c r="F75">
        <v>25</v>
      </c>
      <c r="G75">
        <v>3</v>
      </c>
      <c r="H75" t="s">
        <v>19</v>
      </c>
      <c r="I75" t="s">
        <v>19</v>
      </c>
      <c r="J75" t="s">
        <v>19</v>
      </c>
      <c r="K75">
        <v>5</v>
      </c>
      <c r="L75">
        <v>4</v>
      </c>
      <c r="M75">
        <v>1</v>
      </c>
      <c r="N75">
        <v>152</v>
      </c>
      <c r="O75">
        <v>139</v>
      </c>
      <c r="P75">
        <v>12</v>
      </c>
      <c r="Q75">
        <v>114</v>
      </c>
      <c r="R75">
        <v>102</v>
      </c>
      <c r="S75">
        <v>12</v>
      </c>
      <c r="T75">
        <v>708</v>
      </c>
      <c r="U75">
        <v>683</v>
      </c>
      <c r="V75">
        <v>25</v>
      </c>
      <c r="W75">
        <v>466</v>
      </c>
      <c r="X75">
        <v>461</v>
      </c>
      <c r="Y75">
        <v>6</v>
      </c>
      <c r="Z75">
        <v>41</v>
      </c>
      <c r="AA75">
        <v>41</v>
      </c>
      <c r="AB75">
        <v>1</v>
      </c>
      <c r="AC75">
        <v>25</v>
      </c>
      <c r="AD75">
        <v>25</v>
      </c>
      <c r="AE75">
        <v>1</v>
      </c>
      <c r="AF75">
        <v>42</v>
      </c>
      <c r="AG75">
        <v>41</v>
      </c>
      <c r="AH75">
        <v>2</v>
      </c>
      <c r="AI75">
        <v>43</v>
      </c>
      <c r="AJ75">
        <v>43</v>
      </c>
      <c r="AK75">
        <v>1</v>
      </c>
      <c r="AL75">
        <v>7</v>
      </c>
      <c r="AM75">
        <v>7</v>
      </c>
      <c r="AN75">
        <v>0</v>
      </c>
      <c r="AO75">
        <v>29</v>
      </c>
      <c r="AP75">
        <v>28</v>
      </c>
      <c r="AQ75">
        <v>1</v>
      </c>
      <c r="AR75">
        <v>6</v>
      </c>
      <c r="AS75">
        <v>6</v>
      </c>
      <c r="AT75">
        <v>0</v>
      </c>
      <c r="AU75">
        <v>1</v>
      </c>
      <c r="AV75">
        <v>1</v>
      </c>
      <c r="AW75" t="s">
        <v>19</v>
      </c>
      <c r="AX75">
        <v>40</v>
      </c>
      <c r="AY75">
        <v>38</v>
      </c>
      <c r="AZ75">
        <v>2</v>
      </c>
      <c r="BA75">
        <v>37</v>
      </c>
      <c r="BB75">
        <v>32</v>
      </c>
      <c r="BC75">
        <v>5</v>
      </c>
      <c r="BD75">
        <v>87</v>
      </c>
      <c r="BE75">
        <v>65</v>
      </c>
      <c r="BF75">
        <v>22</v>
      </c>
    </row>
    <row r="76" spans="1:58">
      <c r="A76" t="s">
        <v>696</v>
      </c>
      <c r="B76">
        <v>1365</v>
      </c>
      <c r="C76">
        <v>1260</v>
      </c>
      <c r="D76">
        <v>104</v>
      </c>
      <c r="E76">
        <v>32</v>
      </c>
      <c r="F76">
        <v>27</v>
      </c>
      <c r="G76">
        <v>5</v>
      </c>
      <c r="H76">
        <v>0</v>
      </c>
      <c r="I76" t="s">
        <v>19</v>
      </c>
      <c r="J76">
        <v>0</v>
      </c>
      <c r="K76">
        <v>8</v>
      </c>
      <c r="L76">
        <v>4</v>
      </c>
      <c r="M76">
        <v>4</v>
      </c>
      <c r="N76">
        <v>133</v>
      </c>
      <c r="O76">
        <v>125</v>
      </c>
      <c r="P76">
        <v>8</v>
      </c>
      <c r="Q76">
        <v>143</v>
      </c>
      <c r="R76">
        <v>137</v>
      </c>
      <c r="S76">
        <v>6</v>
      </c>
      <c r="T76">
        <v>686</v>
      </c>
      <c r="U76">
        <v>630</v>
      </c>
      <c r="V76">
        <v>56</v>
      </c>
      <c r="W76">
        <v>454</v>
      </c>
      <c r="X76">
        <v>439</v>
      </c>
      <c r="Y76">
        <v>16</v>
      </c>
      <c r="Z76">
        <v>47</v>
      </c>
      <c r="AA76">
        <v>47</v>
      </c>
      <c r="AB76" t="s">
        <v>19</v>
      </c>
      <c r="AC76">
        <v>27</v>
      </c>
      <c r="AD76">
        <v>27</v>
      </c>
      <c r="AE76" t="s">
        <v>19</v>
      </c>
      <c r="AF76">
        <v>58</v>
      </c>
      <c r="AG76">
        <v>56</v>
      </c>
      <c r="AH76">
        <v>2</v>
      </c>
      <c r="AI76">
        <v>23</v>
      </c>
      <c r="AJ76">
        <v>21</v>
      </c>
      <c r="AK76">
        <v>2</v>
      </c>
      <c r="AL76">
        <v>4</v>
      </c>
      <c r="AM76">
        <v>3</v>
      </c>
      <c r="AN76">
        <v>1</v>
      </c>
      <c r="AO76">
        <v>31</v>
      </c>
      <c r="AP76">
        <v>31</v>
      </c>
      <c r="AQ76" t="s">
        <v>19</v>
      </c>
      <c r="AR76">
        <v>13</v>
      </c>
      <c r="AS76">
        <v>13</v>
      </c>
      <c r="AT76" t="s">
        <v>19</v>
      </c>
      <c r="AU76">
        <v>4</v>
      </c>
      <c r="AV76">
        <v>4</v>
      </c>
      <c r="AW76">
        <v>0</v>
      </c>
      <c r="AX76">
        <v>42</v>
      </c>
      <c r="AY76">
        <v>42</v>
      </c>
      <c r="AZ76" t="s">
        <v>19</v>
      </c>
      <c r="BA76">
        <v>50</v>
      </c>
      <c r="BB76">
        <v>43</v>
      </c>
      <c r="BC76">
        <v>7</v>
      </c>
      <c r="BD76">
        <v>90</v>
      </c>
      <c r="BE76">
        <v>77</v>
      </c>
      <c r="BF76">
        <v>13</v>
      </c>
    </row>
    <row r="77" spans="1:58">
      <c r="A77" t="s">
        <v>695</v>
      </c>
      <c r="B77" t="s">
        <v>789</v>
      </c>
      <c r="C77" t="s">
        <v>789</v>
      </c>
      <c r="D77" t="s">
        <v>789</v>
      </c>
      <c r="E77" t="s">
        <v>789</v>
      </c>
      <c r="F77" t="s">
        <v>789</v>
      </c>
      <c r="G77" t="s">
        <v>789</v>
      </c>
      <c r="H77" t="s">
        <v>789</v>
      </c>
      <c r="I77" t="s">
        <v>789</v>
      </c>
      <c r="J77" t="s">
        <v>789</v>
      </c>
      <c r="K77" t="s">
        <v>789</v>
      </c>
      <c r="L77" t="s">
        <v>789</v>
      </c>
      <c r="M77" t="s">
        <v>789</v>
      </c>
      <c r="N77" t="s">
        <v>789</v>
      </c>
      <c r="O77" t="s">
        <v>789</v>
      </c>
      <c r="P77" t="s">
        <v>789</v>
      </c>
      <c r="Q77" t="s">
        <v>789</v>
      </c>
      <c r="R77" t="s">
        <v>789</v>
      </c>
      <c r="S77" t="s">
        <v>789</v>
      </c>
      <c r="T77" t="s">
        <v>789</v>
      </c>
      <c r="U77" t="s">
        <v>789</v>
      </c>
      <c r="V77" t="s">
        <v>789</v>
      </c>
      <c r="W77" t="s">
        <v>789</v>
      </c>
      <c r="X77" t="s">
        <v>789</v>
      </c>
      <c r="Y77" t="s">
        <v>789</v>
      </c>
      <c r="Z77" t="s">
        <v>789</v>
      </c>
      <c r="AA77" t="s">
        <v>789</v>
      </c>
      <c r="AB77" t="s">
        <v>789</v>
      </c>
      <c r="AC77" t="s">
        <v>789</v>
      </c>
      <c r="AD77" t="s">
        <v>789</v>
      </c>
      <c r="AE77" t="s">
        <v>789</v>
      </c>
      <c r="AF77" t="s">
        <v>789</v>
      </c>
      <c r="AG77" t="s">
        <v>789</v>
      </c>
      <c r="AH77" t="s">
        <v>789</v>
      </c>
      <c r="AI77" t="s">
        <v>789</v>
      </c>
      <c r="AJ77" t="s">
        <v>789</v>
      </c>
      <c r="AK77" t="s">
        <v>789</v>
      </c>
      <c r="AL77" t="s">
        <v>789</v>
      </c>
      <c r="AM77" t="s">
        <v>789</v>
      </c>
      <c r="AN77" t="s">
        <v>789</v>
      </c>
      <c r="AO77" t="s">
        <v>789</v>
      </c>
      <c r="AP77" t="s">
        <v>789</v>
      </c>
      <c r="AQ77" t="s">
        <v>789</v>
      </c>
      <c r="AR77" t="s">
        <v>789</v>
      </c>
      <c r="AS77" t="s">
        <v>789</v>
      </c>
      <c r="AT77" t="s">
        <v>789</v>
      </c>
      <c r="AU77" t="s">
        <v>789</v>
      </c>
      <c r="AV77" t="s">
        <v>789</v>
      </c>
      <c r="AW77" t="s">
        <v>789</v>
      </c>
      <c r="AX77" t="s">
        <v>789</v>
      </c>
      <c r="AY77" t="s">
        <v>789</v>
      </c>
      <c r="AZ77" t="s">
        <v>789</v>
      </c>
      <c r="BA77" t="s">
        <v>789</v>
      </c>
      <c r="BB77" t="s">
        <v>789</v>
      </c>
      <c r="BC77" t="s">
        <v>789</v>
      </c>
      <c r="BD77" t="s">
        <v>789</v>
      </c>
      <c r="BE77" t="s">
        <v>789</v>
      </c>
      <c r="BF77" t="s">
        <v>789</v>
      </c>
    </row>
    <row r="78" spans="1:58">
      <c r="A78" t="s">
        <v>694</v>
      </c>
      <c r="B78">
        <v>395</v>
      </c>
      <c r="C78">
        <v>365</v>
      </c>
      <c r="D78">
        <v>29</v>
      </c>
      <c r="E78">
        <v>7</v>
      </c>
      <c r="F78">
        <v>7</v>
      </c>
      <c r="G78" t="s">
        <v>19</v>
      </c>
      <c r="H78" t="s">
        <v>19</v>
      </c>
      <c r="I78" t="s">
        <v>19</v>
      </c>
      <c r="J78" t="s">
        <v>19</v>
      </c>
      <c r="K78">
        <v>1</v>
      </c>
      <c r="L78" t="s">
        <v>19</v>
      </c>
      <c r="M78">
        <v>1</v>
      </c>
      <c r="N78">
        <v>31</v>
      </c>
      <c r="O78">
        <v>31</v>
      </c>
      <c r="P78">
        <v>0</v>
      </c>
      <c r="Q78">
        <v>48</v>
      </c>
      <c r="R78">
        <v>46</v>
      </c>
      <c r="S78">
        <v>2</v>
      </c>
      <c r="T78">
        <v>227</v>
      </c>
      <c r="U78">
        <v>209</v>
      </c>
      <c r="V78">
        <v>18</v>
      </c>
      <c r="W78">
        <v>172</v>
      </c>
      <c r="X78">
        <v>163</v>
      </c>
      <c r="Y78">
        <v>9</v>
      </c>
      <c r="Z78">
        <v>13</v>
      </c>
      <c r="AA78">
        <v>12</v>
      </c>
      <c r="AB78">
        <v>1</v>
      </c>
      <c r="AC78">
        <v>1</v>
      </c>
      <c r="AD78">
        <v>1</v>
      </c>
      <c r="AE78" t="s">
        <v>19</v>
      </c>
      <c r="AF78">
        <v>14</v>
      </c>
      <c r="AG78">
        <v>14</v>
      </c>
      <c r="AH78">
        <v>0</v>
      </c>
      <c r="AI78">
        <v>8</v>
      </c>
      <c r="AJ78">
        <v>8</v>
      </c>
      <c r="AK78" t="s">
        <v>19</v>
      </c>
      <c r="AL78">
        <v>3</v>
      </c>
      <c r="AM78">
        <v>3</v>
      </c>
      <c r="AN78" t="s">
        <v>19</v>
      </c>
      <c r="AO78">
        <v>7</v>
      </c>
      <c r="AP78">
        <v>7</v>
      </c>
      <c r="AQ78" t="s">
        <v>19</v>
      </c>
      <c r="AR78">
        <v>1</v>
      </c>
      <c r="AS78">
        <v>1</v>
      </c>
      <c r="AT78" t="s">
        <v>19</v>
      </c>
      <c r="AU78">
        <v>0</v>
      </c>
      <c r="AV78" t="s">
        <v>19</v>
      </c>
      <c r="AW78">
        <v>0</v>
      </c>
      <c r="AX78">
        <v>10</v>
      </c>
      <c r="AY78">
        <v>10</v>
      </c>
      <c r="AZ78" t="s">
        <v>19</v>
      </c>
      <c r="BA78">
        <v>8</v>
      </c>
      <c r="BB78">
        <v>3</v>
      </c>
      <c r="BC78">
        <v>5</v>
      </c>
      <c r="BD78">
        <v>17</v>
      </c>
      <c r="BE78">
        <v>16</v>
      </c>
      <c r="BF78">
        <v>2</v>
      </c>
    </row>
    <row r="79" spans="1:58">
      <c r="A79" t="s">
        <v>693</v>
      </c>
      <c r="B79">
        <v>510</v>
      </c>
      <c r="C79">
        <v>476</v>
      </c>
      <c r="D79">
        <v>34</v>
      </c>
      <c r="E79">
        <v>9</v>
      </c>
      <c r="F79">
        <v>8</v>
      </c>
      <c r="G79">
        <v>1</v>
      </c>
      <c r="H79">
        <v>0</v>
      </c>
      <c r="I79" t="s">
        <v>19</v>
      </c>
      <c r="J79">
        <v>0</v>
      </c>
      <c r="K79">
        <v>0</v>
      </c>
      <c r="L79" t="s">
        <v>19</v>
      </c>
      <c r="M79">
        <v>0</v>
      </c>
      <c r="N79">
        <v>42</v>
      </c>
      <c r="O79">
        <v>37</v>
      </c>
      <c r="P79">
        <v>5</v>
      </c>
      <c r="Q79">
        <v>70</v>
      </c>
      <c r="R79">
        <v>66</v>
      </c>
      <c r="S79">
        <v>4</v>
      </c>
      <c r="T79">
        <v>275</v>
      </c>
      <c r="U79">
        <v>255</v>
      </c>
      <c r="V79">
        <v>21</v>
      </c>
      <c r="W79">
        <v>169</v>
      </c>
      <c r="X79">
        <v>167</v>
      </c>
      <c r="Y79">
        <v>3</v>
      </c>
      <c r="Z79">
        <v>16</v>
      </c>
      <c r="AA79">
        <v>15</v>
      </c>
      <c r="AB79">
        <v>1</v>
      </c>
      <c r="AC79">
        <v>4</v>
      </c>
      <c r="AD79">
        <v>4</v>
      </c>
      <c r="AE79" t="s">
        <v>19</v>
      </c>
      <c r="AF79">
        <v>19</v>
      </c>
      <c r="AG79">
        <v>19</v>
      </c>
      <c r="AH79">
        <v>0</v>
      </c>
      <c r="AI79">
        <v>10</v>
      </c>
      <c r="AJ79">
        <v>10</v>
      </c>
      <c r="AK79" t="s">
        <v>19</v>
      </c>
      <c r="AL79">
        <v>5</v>
      </c>
      <c r="AM79">
        <v>5</v>
      </c>
      <c r="AN79" t="s">
        <v>19</v>
      </c>
      <c r="AO79">
        <v>10</v>
      </c>
      <c r="AP79">
        <v>10</v>
      </c>
      <c r="AQ79" t="s">
        <v>19</v>
      </c>
      <c r="AR79">
        <v>0</v>
      </c>
      <c r="AS79" t="s">
        <v>19</v>
      </c>
      <c r="AT79">
        <v>0</v>
      </c>
      <c r="AU79">
        <v>1</v>
      </c>
      <c r="AV79">
        <v>1</v>
      </c>
      <c r="AW79" t="s">
        <v>19</v>
      </c>
      <c r="AX79">
        <v>18</v>
      </c>
      <c r="AY79">
        <v>18</v>
      </c>
      <c r="AZ79" t="s">
        <v>19</v>
      </c>
      <c r="BA79" t="s">
        <v>19</v>
      </c>
      <c r="BB79" t="s">
        <v>19</v>
      </c>
      <c r="BC79" t="s">
        <v>19</v>
      </c>
      <c r="BD79">
        <v>35</v>
      </c>
      <c r="BE79">
        <v>33</v>
      </c>
      <c r="BF79">
        <v>2</v>
      </c>
    </row>
    <row r="80" spans="1:58">
      <c r="A80" t="s">
        <v>692</v>
      </c>
      <c r="B80">
        <v>745</v>
      </c>
      <c r="C80">
        <v>681</v>
      </c>
      <c r="D80">
        <v>64</v>
      </c>
      <c r="E80">
        <v>13</v>
      </c>
      <c r="F80">
        <v>13</v>
      </c>
      <c r="G80">
        <v>0</v>
      </c>
      <c r="H80" t="s">
        <v>19</v>
      </c>
      <c r="I80" t="s">
        <v>19</v>
      </c>
      <c r="J80" t="s">
        <v>19</v>
      </c>
      <c r="K80">
        <v>3</v>
      </c>
      <c r="L80" t="s">
        <v>19</v>
      </c>
      <c r="M80">
        <v>3</v>
      </c>
      <c r="N80">
        <v>41</v>
      </c>
      <c r="O80">
        <v>35</v>
      </c>
      <c r="P80">
        <v>6</v>
      </c>
      <c r="Q80">
        <v>78</v>
      </c>
      <c r="R80">
        <v>72</v>
      </c>
      <c r="S80">
        <v>6</v>
      </c>
      <c r="T80">
        <v>379</v>
      </c>
      <c r="U80">
        <v>354</v>
      </c>
      <c r="V80">
        <v>25</v>
      </c>
      <c r="W80">
        <v>260</v>
      </c>
      <c r="X80">
        <v>248</v>
      </c>
      <c r="Y80">
        <v>13</v>
      </c>
      <c r="Z80">
        <v>17</v>
      </c>
      <c r="AA80">
        <v>17</v>
      </c>
      <c r="AB80" t="s">
        <v>19</v>
      </c>
      <c r="AC80">
        <v>4</v>
      </c>
      <c r="AD80">
        <v>4</v>
      </c>
      <c r="AE80" t="s">
        <v>19</v>
      </c>
      <c r="AF80">
        <v>12</v>
      </c>
      <c r="AG80">
        <v>11</v>
      </c>
      <c r="AH80">
        <v>1</v>
      </c>
      <c r="AI80">
        <v>23</v>
      </c>
      <c r="AJ80">
        <v>22</v>
      </c>
      <c r="AK80">
        <v>2</v>
      </c>
      <c r="AL80">
        <v>6</v>
      </c>
      <c r="AM80">
        <v>5</v>
      </c>
      <c r="AN80">
        <v>1</v>
      </c>
      <c r="AO80">
        <v>13</v>
      </c>
      <c r="AP80">
        <v>12</v>
      </c>
      <c r="AQ80">
        <v>1</v>
      </c>
      <c r="AR80">
        <v>6</v>
      </c>
      <c r="AS80">
        <v>6</v>
      </c>
      <c r="AT80">
        <v>0</v>
      </c>
      <c r="AU80">
        <v>4</v>
      </c>
      <c r="AV80">
        <v>4</v>
      </c>
      <c r="AW80" t="s">
        <v>19</v>
      </c>
      <c r="AX80">
        <v>16</v>
      </c>
      <c r="AY80">
        <v>16</v>
      </c>
      <c r="AZ80" t="s">
        <v>19</v>
      </c>
      <c r="BA80">
        <v>52</v>
      </c>
      <c r="BB80">
        <v>44</v>
      </c>
      <c r="BC80">
        <v>8</v>
      </c>
      <c r="BD80">
        <v>82</v>
      </c>
      <c r="BE80">
        <v>71</v>
      </c>
      <c r="BF80">
        <v>11</v>
      </c>
    </row>
    <row r="81" spans="1:58">
      <c r="A81" t="s">
        <v>691</v>
      </c>
      <c r="B81">
        <v>440</v>
      </c>
      <c r="C81">
        <v>426</v>
      </c>
      <c r="D81">
        <v>14</v>
      </c>
      <c r="E81">
        <v>8</v>
      </c>
      <c r="F81">
        <v>6</v>
      </c>
      <c r="G81">
        <v>2</v>
      </c>
      <c r="H81" t="s">
        <v>19</v>
      </c>
      <c r="I81" t="s">
        <v>19</v>
      </c>
      <c r="J81" t="s">
        <v>19</v>
      </c>
      <c r="K81">
        <v>3</v>
      </c>
      <c r="L81">
        <v>1</v>
      </c>
      <c r="M81">
        <v>2</v>
      </c>
      <c r="N81">
        <v>56</v>
      </c>
      <c r="O81">
        <v>56</v>
      </c>
      <c r="P81">
        <v>1</v>
      </c>
      <c r="Q81">
        <v>40</v>
      </c>
      <c r="R81">
        <v>39</v>
      </c>
      <c r="S81">
        <v>1</v>
      </c>
      <c r="T81">
        <v>210</v>
      </c>
      <c r="U81">
        <v>206</v>
      </c>
      <c r="V81">
        <v>4</v>
      </c>
      <c r="W81">
        <v>185</v>
      </c>
      <c r="X81">
        <v>183</v>
      </c>
      <c r="Y81">
        <v>2</v>
      </c>
      <c r="Z81">
        <v>12</v>
      </c>
      <c r="AA81">
        <v>12</v>
      </c>
      <c r="AB81" t="s">
        <v>19</v>
      </c>
      <c r="AC81">
        <v>4</v>
      </c>
      <c r="AD81">
        <v>4</v>
      </c>
      <c r="AE81" t="s">
        <v>19</v>
      </c>
      <c r="AF81">
        <v>12</v>
      </c>
      <c r="AG81">
        <v>12</v>
      </c>
      <c r="AH81" t="s">
        <v>19</v>
      </c>
      <c r="AI81">
        <v>12</v>
      </c>
      <c r="AJ81">
        <v>11</v>
      </c>
      <c r="AK81">
        <v>1</v>
      </c>
      <c r="AL81">
        <v>1</v>
      </c>
      <c r="AM81" t="s">
        <v>19</v>
      </c>
      <c r="AN81">
        <v>1</v>
      </c>
      <c r="AO81">
        <v>9</v>
      </c>
      <c r="AP81">
        <v>9</v>
      </c>
      <c r="AQ81" t="s">
        <v>19</v>
      </c>
      <c r="AR81">
        <v>2</v>
      </c>
      <c r="AS81">
        <v>2</v>
      </c>
      <c r="AT81" t="s">
        <v>19</v>
      </c>
      <c r="AU81" t="s">
        <v>19</v>
      </c>
      <c r="AV81" t="s">
        <v>19</v>
      </c>
      <c r="AW81" t="s">
        <v>19</v>
      </c>
      <c r="AX81">
        <v>13</v>
      </c>
      <c r="AY81">
        <v>13</v>
      </c>
      <c r="AZ81" t="s">
        <v>19</v>
      </c>
      <c r="BA81">
        <v>27</v>
      </c>
      <c r="BB81">
        <v>27</v>
      </c>
      <c r="BC81" t="s">
        <v>19</v>
      </c>
      <c r="BD81">
        <v>35</v>
      </c>
      <c r="BE81">
        <v>33</v>
      </c>
      <c r="BF81">
        <v>2</v>
      </c>
    </row>
    <row r="82" spans="1:58">
      <c r="A82" t="s">
        <v>690</v>
      </c>
      <c r="B82">
        <v>780</v>
      </c>
      <c r="C82">
        <v>749</v>
      </c>
      <c r="D82">
        <v>31</v>
      </c>
      <c r="E82">
        <v>13</v>
      </c>
      <c r="F82">
        <v>12</v>
      </c>
      <c r="G82">
        <v>1</v>
      </c>
      <c r="H82">
        <v>0</v>
      </c>
      <c r="I82" t="s">
        <v>19</v>
      </c>
      <c r="J82">
        <v>0</v>
      </c>
      <c r="K82">
        <v>6</v>
      </c>
      <c r="L82">
        <v>3</v>
      </c>
      <c r="M82">
        <v>3</v>
      </c>
      <c r="N82">
        <v>76</v>
      </c>
      <c r="O82">
        <v>73</v>
      </c>
      <c r="P82">
        <v>4</v>
      </c>
      <c r="Q82">
        <v>68</v>
      </c>
      <c r="R82">
        <v>65</v>
      </c>
      <c r="S82">
        <v>3</v>
      </c>
      <c r="T82">
        <v>422</v>
      </c>
      <c r="U82">
        <v>412</v>
      </c>
      <c r="V82">
        <v>10</v>
      </c>
      <c r="W82">
        <v>321</v>
      </c>
      <c r="X82">
        <v>319</v>
      </c>
      <c r="Y82">
        <v>2</v>
      </c>
      <c r="Z82">
        <v>22</v>
      </c>
      <c r="AA82">
        <v>22</v>
      </c>
      <c r="AB82" t="s">
        <v>19</v>
      </c>
      <c r="AC82">
        <v>11</v>
      </c>
      <c r="AD82">
        <v>11</v>
      </c>
      <c r="AE82" t="s">
        <v>19</v>
      </c>
      <c r="AF82">
        <v>13</v>
      </c>
      <c r="AG82">
        <v>12</v>
      </c>
      <c r="AH82">
        <v>0</v>
      </c>
      <c r="AI82">
        <v>28</v>
      </c>
      <c r="AJ82">
        <v>27</v>
      </c>
      <c r="AK82">
        <v>1</v>
      </c>
      <c r="AL82" t="s">
        <v>19</v>
      </c>
      <c r="AM82" t="s">
        <v>19</v>
      </c>
      <c r="AN82" t="s">
        <v>19</v>
      </c>
      <c r="AO82">
        <v>16</v>
      </c>
      <c r="AP82">
        <v>16</v>
      </c>
      <c r="AQ82" t="s">
        <v>19</v>
      </c>
      <c r="AR82">
        <v>7</v>
      </c>
      <c r="AS82">
        <v>7</v>
      </c>
      <c r="AT82" t="s">
        <v>19</v>
      </c>
      <c r="AU82">
        <v>1</v>
      </c>
      <c r="AV82">
        <v>1</v>
      </c>
      <c r="AW82">
        <v>0</v>
      </c>
      <c r="AX82">
        <v>19</v>
      </c>
      <c r="AY82">
        <v>19</v>
      </c>
      <c r="AZ82" t="s">
        <v>19</v>
      </c>
      <c r="BA82">
        <v>32</v>
      </c>
      <c r="BB82">
        <v>26</v>
      </c>
      <c r="BC82">
        <v>7</v>
      </c>
      <c r="BD82">
        <v>57</v>
      </c>
      <c r="BE82">
        <v>55</v>
      </c>
      <c r="BF82">
        <v>2</v>
      </c>
    </row>
    <row r="83" spans="1:58">
      <c r="A83" t="s">
        <v>689</v>
      </c>
      <c r="B83">
        <v>428</v>
      </c>
      <c r="C83">
        <v>407</v>
      </c>
      <c r="D83">
        <v>22</v>
      </c>
      <c r="E83">
        <v>8</v>
      </c>
      <c r="F83">
        <v>7</v>
      </c>
      <c r="G83">
        <v>1</v>
      </c>
      <c r="H83">
        <v>0</v>
      </c>
      <c r="I83" t="s">
        <v>19</v>
      </c>
      <c r="J83">
        <v>0</v>
      </c>
      <c r="K83">
        <v>2</v>
      </c>
      <c r="L83">
        <v>0</v>
      </c>
      <c r="M83">
        <v>1</v>
      </c>
      <c r="N83">
        <v>37</v>
      </c>
      <c r="O83">
        <v>36</v>
      </c>
      <c r="P83">
        <v>1</v>
      </c>
      <c r="Q83">
        <v>45</v>
      </c>
      <c r="R83">
        <v>43</v>
      </c>
      <c r="S83">
        <v>2</v>
      </c>
      <c r="T83">
        <v>242</v>
      </c>
      <c r="U83">
        <v>232</v>
      </c>
      <c r="V83">
        <v>10</v>
      </c>
      <c r="W83">
        <v>183</v>
      </c>
      <c r="X83">
        <v>180</v>
      </c>
      <c r="Y83">
        <v>3</v>
      </c>
      <c r="Z83">
        <v>12</v>
      </c>
      <c r="AA83">
        <v>11</v>
      </c>
      <c r="AB83">
        <v>1</v>
      </c>
      <c r="AC83">
        <v>6</v>
      </c>
      <c r="AD83">
        <v>5</v>
      </c>
      <c r="AE83">
        <v>1</v>
      </c>
      <c r="AF83">
        <v>14</v>
      </c>
      <c r="AG83">
        <v>13</v>
      </c>
      <c r="AH83">
        <v>1</v>
      </c>
      <c r="AI83">
        <v>7</v>
      </c>
      <c r="AJ83">
        <v>7</v>
      </c>
      <c r="AK83">
        <v>0</v>
      </c>
      <c r="AL83">
        <v>0</v>
      </c>
      <c r="AM83">
        <v>0</v>
      </c>
      <c r="AN83" t="s">
        <v>19</v>
      </c>
      <c r="AO83">
        <v>8</v>
      </c>
      <c r="AP83">
        <v>8</v>
      </c>
      <c r="AQ83" t="s">
        <v>19</v>
      </c>
      <c r="AR83">
        <v>0</v>
      </c>
      <c r="AS83" t="s">
        <v>19</v>
      </c>
      <c r="AT83">
        <v>0</v>
      </c>
      <c r="AU83">
        <v>0</v>
      </c>
      <c r="AV83" t="s">
        <v>19</v>
      </c>
      <c r="AW83">
        <v>0</v>
      </c>
      <c r="AX83">
        <v>12</v>
      </c>
      <c r="AY83">
        <v>12</v>
      </c>
      <c r="AZ83">
        <v>0</v>
      </c>
      <c r="BA83">
        <v>5</v>
      </c>
      <c r="BB83">
        <v>5</v>
      </c>
      <c r="BC83" t="s">
        <v>19</v>
      </c>
      <c r="BD83">
        <v>34</v>
      </c>
      <c r="BE83">
        <v>31</v>
      </c>
      <c r="BF83">
        <v>3</v>
      </c>
    </row>
    <row r="84" spans="1:58">
      <c r="A84" t="s">
        <v>688</v>
      </c>
      <c r="B84">
        <v>644</v>
      </c>
      <c r="C84">
        <v>601</v>
      </c>
      <c r="D84">
        <v>43</v>
      </c>
      <c r="E84">
        <v>13</v>
      </c>
      <c r="F84">
        <v>10</v>
      </c>
      <c r="G84">
        <v>2</v>
      </c>
      <c r="H84" t="s">
        <v>19</v>
      </c>
      <c r="I84" t="s">
        <v>19</v>
      </c>
      <c r="J84" t="s">
        <v>19</v>
      </c>
      <c r="K84">
        <v>4</v>
      </c>
      <c r="L84">
        <v>1</v>
      </c>
      <c r="M84">
        <v>3</v>
      </c>
      <c r="N84">
        <v>23</v>
      </c>
      <c r="O84">
        <v>22</v>
      </c>
      <c r="P84">
        <v>1</v>
      </c>
      <c r="Q84">
        <v>91</v>
      </c>
      <c r="R84">
        <v>84</v>
      </c>
      <c r="S84">
        <v>7</v>
      </c>
      <c r="T84">
        <v>358</v>
      </c>
      <c r="U84">
        <v>344</v>
      </c>
      <c r="V84">
        <v>14</v>
      </c>
      <c r="W84">
        <v>226</v>
      </c>
      <c r="X84">
        <v>218</v>
      </c>
      <c r="Y84">
        <v>7</v>
      </c>
      <c r="Z84">
        <v>19</v>
      </c>
      <c r="AA84">
        <v>18</v>
      </c>
      <c r="AB84">
        <v>1</v>
      </c>
      <c r="AC84">
        <v>5</v>
      </c>
      <c r="AD84">
        <v>5</v>
      </c>
      <c r="AE84" t="s">
        <v>19</v>
      </c>
      <c r="AF84">
        <v>14</v>
      </c>
      <c r="AG84">
        <v>14</v>
      </c>
      <c r="AH84" t="s">
        <v>19</v>
      </c>
      <c r="AI84">
        <v>16</v>
      </c>
      <c r="AJ84">
        <v>16</v>
      </c>
      <c r="AK84">
        <v>0</v>
      </c>
      <c r="AL84">
        <v>3</v>
      </c>
      <c r="AM84">
        <v>3</v>
      </c>
      <c r="AN84" t="s">
        <v>19</v>
      </c>
      <c r="AO84">
        <v>13</v>
      </c>
      <c r="AP84">
        <v>12</v>
      </c>
      <c r="AQ84">
        <v>1</v>
      </c>
      <c r="AR84">
        <v>4</v>
      </c>
      <c r="AS84">
        <v>4</v>
      </c>
      <c r="AT84" t="s">
        <v>19</v>
      </c>
      <c r="AU84">
        <v>0</v>
      </c>
      <c r="AV84" t="s">
        <v>19</v>
      </c>
      <c r="AW84">
        <v>0</v>
      </c>
      <c r="AX84">
        <v>17</v>
      </c>
      <c r="AY84">
        <v>16</v>
      </c>
      <c r="AZ84">
        <v>1</v>
      </c>
      <c r="BA84">
        <v>17</v>
      </c>
      <c r="BB84">
        <v>14</v>
      </c>
      <c r="BC84">
        <v>3</v>
      </c>
      <c r="BD84">
        <v>52</v>
      </c>
      <c r="BE84">
        <v>42</v>
      </c>
      <c r="BF84">
        <v>11</v>
      </c>
    </row>
    <row r="85" spans="1:58">
      <c r="A85" t="s">
        <v>687</v>
      </c>
      <c r="B85">
        <v>511</v>
      </c>
      <c r="C85">
        <v>449</v>
      </c>
      <c r="D85">
        <v>61</v>
      </c>
      <c r="E85">
        <v>10</v>
      </c>
      <c r="F85">
        <v>9</v>
      </c>
      <c r="G85">
        <v>1</v>
      </c>
      <c r="H85">
        <v>0</v>
      </c>
      <c r="I85" t="s">
        <v>19</v>
      </c>
      <c r="J85">
        <v>0</v>
      </c>
      <c r="K85">
        <v>4</v>
      </c>
      <c r="L85">
        <v>3</v>
      </c>
      <c r="M85">
        <v>2</v>
      </c>
      <c r="N85">
        <v>57</v>
      </c>
      <c r="O85">
        <v>48</v>
      </c>
      <c r="P85">
        <v>9</v>
      </c>
      <c r="Q85">
        <v>51</v>
      </c>
      <c r="R85">
        <v>39</v>
      </c>
      <c r="S85">
        <v>12</v>
      </c>
      <c r="T85">
        <v>273</v>
      </c>
      <c r="U85">
        <v>252</v>
      </c>
      <c r="V85">
        <v>21</v>
      </c>
      <c r="W85">
        <v>183</v>
      </c>
      <c r="X85">
        <v>171</v>
      </c>
      <c r="Y85">
        <v>12</v>
      </c>
      <c r="Z85">
        <v>15</v>
      </c>
      <c r="AA85">
        <v>15</v>
      </c>
      <c r="AB85" t="s">
        <v>19</v>
      </c>
      <c r="AC85">
        <v>6</v>
      </c>
      <c r="AD85">
        <v>6</v>
      </c>
      <c r="AE85" t="s">
        <v>19</v>
      </c>
      <c r="AF85">
        <v>14</v>
      </c>
      <c r="AG85">
        <v>13</v>
      </c>
      <c r="AH85">
        <v>1</v>
      </c>
      <c r="AI85">
        <v>12</v>
      </c>
      <c r="AJ85">
        <v>11</v>
      </c>
      <c r="AK85">
        <v>1</v>
      </c>
      <c r="AL85">
        <v>3</v>
      </c>
      <c r="AM85">
        <v>3</v>
      </c>
      <c r="AN85">
        <v>1</v>
      </c>
      <c r="AO85">
        <v>9</v>
      </c>
      <c r="AP85">
        <v>9</v>
      </c>
      <c r="AQ85" t="s">
        <v>19</v>
      </c>
      <c r="AR85">
        <v>6</v>
      </c>
      <c r="AS85">
        <v>6</v>
      </c>
      <c r="AT85" t="s">
        <v>19</v>
      </c>
      <c r="AU85">
        <v>0</v>
      </c>
      <c r="AV85">
        <v>0</v>
      </c>
      <c r="AW85" t="s">
        <v>19</v>
      </c>
      <c r="AX85">
        <v>12</v>
      </c>
      <c r="AY85">
        <v>12</v>
      </c>
      <c r="AZ85" t="s">
        <v>19</v>
      </c>
      <c r="BA85">
        <v>20</v>
      </c>
      <c r="BB85">
        <v>11</v>
      </c>
      <c r="BC85">
        <v>9</v>
      </c>
      <c r="BD85">
        <v>25</v>
      </c>
      <c r="BE85">
        <v>20</v>
      </c>
      <c r="BF85">
        <v>5</v>
      </c>
    </row>
    <row r="86" spans="1:58">
      <c r="A86" t="s">
        <v>686</v>
      </c>
      <c r="B86">
        <v>655</v>
      </c>
      <c r="C86">
        <v>600</v>
      </c>
      <c r="D86">
        <v>55</v>
      </c>
      <c r="E86">
        <v>17</v>
      </c>
      <c r="F86">
        <v>15</v>
      </c>
      <c r="G86">
        <v>2</v>
      </c>
      <c r="H86" t="s">
        <v>19</v>
      </c>
      <c r="I86" t="s">
        <v>19</v>
      </c>
      <c r="J86" t="s">
        <v>19</v>
      </c>
      <c r="K86">
        <v>4</v>
      </c>
      <c r="L86">
        <v>1</v>
      </c>
      <c r="M86">
        <v>2</v>
      </c>
      <c r="N86">
        <v>71</v>
      </c>
      <c r="O86">
        <v>65</v>
      </c>
      <c r="P86">
        <v>6</v>
      </c>
      <c r="Q86">
        <v>53</v>
      </c>
      <c r="R86">
        <v>45</v>
      </c>
      <c r="S86">
        <v>8</v>
      </c>
      <c r="T86">
        <v>354</v>
      </c>
      <c r="U86">
        <v>339</v>
      </c>
      <c r="V86">
        <v>15</v>
      </c>
      <c r="W86">
        <v>256</v>
      </c>
      <c r="X86">
        <v>249</v>
      </c>
      <c r="Y86">
        <v>7</v>
      </c>
      <c r="Z86">
        <v>21</v>
      </c>
      <c r="AA86">
        <v>21</v>
      </c>
      <c r="AB86" t="s">
        <v>19</v>
      </c>
      <c r="AC86">
        <v>10</v>
      </c>
      <c r="AD86">
        <v>10</v>
      </c>
      <c r="AE86" t="s">
        <v>19</v>
      </c>
      <c r="AF86">
        <v>18</v>
      </c>
      <c r="AG86">
        <v>18</v>
      </c>
      <c r="AH86">
        <v>1</v>
      </c>
      <c r="AI86">
        <v>18</v>
      </c>
      <c r="AJ86">
        <v>17</v>
      </c>
      <c r="AK86">
        <v>1</v>
      </c>
      <c r="AL86">
        <v>5</v>
      </c>
      <c r="AM86">
        <v>4</v>
      </c>
      <c r="AN86">
        <v>0</v>
      </c>
      <c r="AO86">
        <v>15</v>
      </c>
      <c r="AP86">
        <v>14</v>
      </c>
      <c r="AQ86">
        <v>1</v>
      </c>
      <c r="AR86">
        <v>2</v>
      </c>
      <c r="AS86">
        <v>2</v>
      </c>
      <c r="AT86" t="s">
        <v>19</v>
      </c>
      <c r="AU86">
        <v>4</v>
      </c>
      <c r="AV86">
        <v>3</v>
      </c>
      <c r="AW86">
        <v>1</v>
      </c>
      <c r="AX86">
        <v>16</v>
      </c>
      <c r="AY86">
        <v>15</v>
      </c>
      <c r="AZ86">
        <v>1</v>
      </c>
      <c r="BA86">
        <v>10</v>
      </c>
      <c r="BB86">
        <v>9</v>
      </c>
      <c r="BC86">
        <v>1</v>
      </c>
      <c r="BD86">
        <v>49</v>
      </c>
      <c r="BE86">
        <v>34</v>
      </c>
      <c r="BF86">
        <v>16</v>
      </c>
    </row>
    <row r="87" spans="1:58">
      <c r="A87" t="s">
        <v>685</v>
      </c>
      <c r="B87">
        <v>588</v>
      </c>
      <c r="C87">
        <v>529</v>
      </c>
      <c r="D87">
        <v>59</v>
      </c>
      <c r="E87">
        <v>13</v>
      </c>
      <c r="F87">
        <v>9</v>
      </c>
      <c r="G87">
        <v>4</v>
      </c>
      <c r="H87" t="s">
        <v>19</v>
      </c>
      <c r="I87" t="s">
        <v>19</v>
      </c>
      <c r="J87" t="s">
        <v>19</v>
      </c>
      <c r="K87">
        <v>4</v>
      </c>
      <c r="L87">
        <v>1</v>
      </c>
      <c r="M87">
        <v>3</v>
      </c>
      <c r="N87">
        <v>38</v>
      </c>
      <c r="O87">
        <v>30</v>
      </c>
      <c r="P87">
        <v>8</v>
      </c>
      <c r="Q87">
        <v>78</v>
      </c>
      <c r="R87">
        <v>74</v>
      </c>
      <c r="S87">
        <v>4</v>
      </c>
      <c r="T87">
        <v>292</v>
      </c>
      <c r="U87">
        <v>267</v>
      </c>
      <c r="V87">
        <v>26</v>
      </c>
      <c r="W87">
        <v>192</v>
      </c>
      <c r="X87">
        <v>184</v>
      </c>
      <c r="Y87">
        <v>8</v>
      </c>
      <c r="Z87">
        <v>21</v>
      </c>
      <c r="AA87">
        <v>21</v>
      </c>
      <c r="AB87" t="s">
        <v>19</v>
      </c>
      <c r="AC87">
        <v>6</v>
      </c>
      <c r="AD87">
        <v>6</v>
      </c>
      <c r="AE87" t="s">
        <v>19</v>
      </c>
      <c r="AF87">
        <v>29</v>
      </c>
      <c r="AG87">
        <v>26</v>
      </c>
      <c r="AH87">
        <v>3</v>
      </c>
      <c r="AI87">
        <v>11</v>
      </c>
      <c r="AJ87">
        <v>9</v>
      </c>
      <c r="AK87">
        <v>2</v>
      </c>
      <c r="AL87">
        <v>6</v>
      </c>
      <c r="AM87">
        <v>6</v>
      </c>
      <c r="AN87">
        <v>1</v>
      </c>
      <c r="AO87">
        <v>13</v>
      </c>
      <c r="AP87">
        <v>13</v>
      </c>
      <c r="AQ87" t="s">
        <v>19</v>
      </c>
      <c r="AR87">
        <v>7</v>
      </c>
      <c r="AS87">
        <v>7</v>
      </c>
      <c r="AT87">
        <v>1</v>
      </c>
      <c r="AU87">
        <v>2</v>
      </c>
      <c r="AV87">
        <v>2</v>
      </c>
      <c r="AW87" t="s">
        <v>19</v>
      </c>
      <c r="AX87">
        <v>24</v>
      </c>
      <c r="AY87">
        <v>24</v>
      </c>
      <c r="AZ87" t="s">
        <v>19</v>
      </c>
      <c r="BA87">
        <v>15</v>
      </c>
      <c r="BB87">
        <v>12</v>
      </c>
      <c r="BC87">
        <v>4</v>
      </c>
      <c r="BD87">
        <v>34</v>
      </c>
      <c r="BE87">
        <v>29</v>
      </c>
      <c r="BF87">
        <v>5</v>
      </c>
    </row>
    <row r="88" spans="1:58">
      <c r="A88" t="s">
        <v>684</v>
      </c>
      <c r="B88">
        <v>279</v>
      </c>
      <c r="C88">
        <v>245</v>
      </c>
      <c r="D88">
        <v>34</v>
      </c>
      <c r="E88">
        <v>6</v>
      </c>
      <c r="F88">
        <v>5</v>
      </c>
      <c r="G88">
        <v>1</v>
      </c>
      <c r="H88" t="s">
        <v>19</v>
      </c>
      <c r="I88" t="s">
        <v>19</v>
      </c>
      <c r="J88" t="s">
        <v>19</v>
      </c>
      <c r="K88">
        <v>1</v>
      </c>
      <c r="L88">
        <v>0</v>
      </c>
      <c r="M88">
        <v>1</v>
      </c>
      <c r="N88">
        <v>17</v>
      </c>
      <c r="O88">
        <v>13</v>
      </c>
      <c r="P88">
        <v>5</v>
      </c>
      <c r="Q88">
        <v>26</v>
      </c>
      <c r="R88">
        <v>22</v>
      </c>
      <c r="S88">
        <v>4</v>
      </c>
      <c r="T88">
        <v>164</v>
      </c>
      <c r="U88">
        <v>145</v>
      </c>
      <c r="V88">
        <v>19</v>
      </c>
      <c r="W88">
        <v>84</v>
      </c>
      <c r="X88">
        <v>79</v>
      </c>
      <c r="Y88">
        <v>5</v>
      </c>
      <c r="Z88">
        <v>9</v>
      </c>
      <c r="AA88">
        <v>9</v>
      </c>
      <c r="AB88" t="s">
        <v>19</v>
      </c>
      <c r="AC88">
        <v>2</v>
      </c>
      <c r="AD88">
        <v>2</v>
      </c>
      <c r="AE88" t="s">
        <v>19</v>
      </c>
      <c r="AF88">
        <v>12</v>
      </c>
      <c r="AG88">
        <v>12</v>
      </c>
      <c r="AH88">
        <v>1</v>
      </c>
      <c r="AI88">
        <v>6</v>
      </c>
      <c r="AJ88">
        <v>6</v>
      </c>
      <c r="AK88" t="s">
        <v>19</v>
      </c>
      <c r="AL88">
        <v>2</v>
      </c>
      <c r="AM88">
        <v>2</v>
      </c>
      <c r="AN88" t="s">
        <v>19</v>
      </c>
      <c r="AO88">
        <v>7</v>
      </c>
      <c r="AP88">
        <v>7</v>
      </c>
      <c r="AQ88" t="s">
        <v>19</v>
      </c>
      <c r="AR88">
        <v>1</v>
      </c>
      <c r="AS88">
        <v>1</v>
      </c>
      <c r="AT88" t="s">
        <v>19</v>
      </c>
      <c r="AU88" t="s">
        <v>19</v>
      </c>
      <c r="AV88" t="s">
        <v>19</v>
      </c>
      <c r="AW88" t="s">
        <v>19</v>
      </c>
      <c r="AX88">
        <v>8</v>
      </c>
      <c r="AY88">
        <v>8</v>
      </c>
      <c r="AZ88" t="s">
        <v>19</v>
      </c>
      <c r="BA88">
        <v>9</v>
      </c>
      <c r="BB88">
        <v>5</v>
      </c>
      <c r="BC88">
        <v>4</v>
      </c>
      <c r="BD88">
        <v>11</v>
      </c>
      <c r="BE88">
        <v>11</v>
      </c>
      <c r="BF88" t="s">
        <v>19</v>
      </c>
    </row>
    <row r="89" spans="1:58">
      <c r="A89" t="s">
        <v>683</v>
      </c>
      <c r="B89">
        <v>271</v>
      </c>
      <c r="C89">
        <v>243</v>
      </c>
      <c r="D89">
        <v>28</v>
      </c>
      <c r="E89">
        <v>5</v>
      </c>
      <c r="F89">
        <v>5</v>
      </c>
      <c r="G89">
        <v>1</v>
      </c>
      <c r="H89" t="s">
        <v>19</v>
      </c>
      <c r="I89" t="s">
        <v>19</v>
      </c>
      <c r="J89" t="s">
        <v>19</v>
      </c>
      <c r="K89">
        <v>2</v>
      </c>
      <c r="L89">
        <v>1</v>
      </c>
      <c r="M89">
        <v>1</v>
      </c>
      <c r="N89">
        <v>21</v>
      </c>
      <c r="O89">
        <v>18</v>
      </c>
      <c r="P89">
        <v>3</v>
      </c>
      <c r="Q89">
        <v>21</v>
      </c>
      <c r="R89">
        <v>17</v>
      </c>
      <c r="S89">
        <v>4</v>
      </c>
      <c r="T89">
        <v>155</v>
      </c>
      <c r="U89">
        <v>143</v>
      </c>
      <c r="V89">
        <v>12</v>
      </c>
      <c r="W89">
        <v>102</v>
      </c>
      <c r="X89">
        <v>95</v>
      </c>
      <c r="Y89">
        <v>7</v>
      </c>
      <c r="Z89">
        <v>11</v>
      </c>
      <c r="AA89">
        <v>11</v>
      </c>
      <c r="AB89" t="s">
        <v>19</v>
      </c>
      <c r="AC89">
        <v>3</v>
      </c>
      <c r="AD89">
        <v>3</v>
      </c>
      <c r="AE89" t="s">
        <v>19</v>
      </c>
      <c r="AF89">
        <v>10</v>
      </c>
      <c r="AG89">
        <v>9</v>
      </c>
      <c r="AH89">
        <v>1</v>
      </c>
      <c r="AI89">
        <v>7</v>
      </c>
      <c r="AJ89">
        <v>7</v>
      </c>
      <c r="AK89">
        <v>0</v>
      </c>
      <c r="AL89">
        <v>3</v>
      </c>
      <c r="AM89">
        <v>3</v>
      </c>
      <c r="AN89" t="s">
        <v>19</v>
      </c>
      <c r="AO89">
        <v>4</v>
      </c>
      <c r="AP89">
        <v>4</v>
      </c>
      <c r="AQ89" t="s">
        <v>19</v>
      </c>
      <c r="AR89">
        <v>1</v>
      </c>
      <c r="AS89">
        <v>1</v>
      </c>
      <c r="AT89" t="s">
        <v>19</v>
      </c>
      <c r="AU89">
        <v>0</v>
      </c>
      <c r="AV89" t="s">
        <v>19</v>
      </c>
      <c r="AW89">
        <v>0</v>
      </c>
      <c r="AX89">
        <v>5</v>
      </c>
      <c r="AY89">
        <v>5</v>
      </c>
      <c r="AZ89">
        <v>1</v>
      </c>
      <c r="BA89">
        <v>12</v>
      </c>
      <c r="BB89">
        <v>9</v>
      </c>
      <c r="BC89">
        <v>3</v>
      </c>
      <c r="BD89">
        <v>14</v>
      </c>
      <c r="BE89">
        <v>13</v>
      </c>
      <c r="BF89">
        <v>1</v>
      </c>
    </row>
    <row r="90" spans="1:58">
      <c r="A90" t="s">
        <v>682</v>
      </c>
      <c r="B90">
        <v>775</v>
      </c>
      <c r="C90">
        <v>651</v>
      </c>
      <c r="D90">
        <v>124</v>
      </c>
      <c r="E90">
        <v>15</v>
      </c>
      <c r="F90">
        <v>13</v>
      </c>
      <c r="G90">
        <v>2</v>
      </c>
      <c r="H90" t="s">
        <v>19</v>
      </c>
      <c r="I90" t="s">
        <v>19</v>
      </c>
      <c r="J90" t="s">
        <v>19</v>
      </c>
      <c r="K90">
        <v>6</v>
      </c>
      <c r="L90" t="s">
        <v>19</v>
      </c>
      <c r="M90">
        <v>6</v>
      </c>
      <c r="N90">
        <v>84</v>
      </c>
      <c r="O90">
        <v>66</v>
      </c>
      <c r="P90">
        <v>18</v>
      </c>
      <c r="Q90">
        <v>45</v>
      </c>
      <c r="R90">
        <v>35</v>
      </c>
      <c r="S90">
        <v>10</v>
      </c>
      <c r="T90">
        <v>411</v>
      </c>
      <c r="U90">
        <v>352</v>
      </c>
      <c r="V90">
        <v>60</v>
      </c>
      <c r="W90">
        <v>274</v>
      </c>
      <c r="X90">
        <v>251</v>
      </c>
      <c r="Y90">
        <v>24</v>
      </c>
      <c r="Z90">
        <v>28</v>
      </c>
      <c r="AA90">
        <v>28</v>
      </c>
      <c r="AB90" t="s">
        <v>19</v>
      </c>
      <c r="AC90">
        <v>12</v>
      </c>
      <c r="AD90">
        <v>12</v>
      </c>
      <c r="AE90" t="s">
        <v>19</v>
      </c>
      <c r="AF90">
        <v>31</v>
      </c>
      <c r="AG90">
        <v>29</v>
      </c>
      <c r="AH90">
        <v>2</v>
      </c>
      <c r="AI90">
        <v>19</v>
      </c>
      <c r="AJ90">
        <v>18</v>
      </c>
      <c r="AK90">
        <v>1</v>
      </c>
      <c r="AL90">
        <v>4</v>
      </c>
      <c r="AM90">
        <v>2</v>
      </c>
      <c r="AN90">
        <v>1</v>
      </c>
      <c r="AO90">
        <v>15</v>
      </c>
      <c r="AP90">
        <v>15</v>
      </c>
      <c r="AQ90">
        <v>1</v>
      </c>
      <c r="AR90">
        <v>3</v>
      </c>
      <c r="AS90">
        <v>2</v>
      </c>
      <c r="AT90">
        <v>0</v>
      </c>
      <c r="AU90">
        <v>0</v>
      </c>
      <c r="AV90" t="s">
        <v>19</v>
      </c>
      <c r="AW90">
        <v>0</v>
      </c>
      <c r="AX90">
        <v>22</v>
      </c>
      <c r="AY90">
        <v>22</v>
      </c>
      <c r="AZ90" t="s">
        <v>19</v>
      </c>
      <c r="BA90">
        <v>30</v>
      </c>
      <c r="BB90">
        <v>28</v>
      </c>
      <c r="BC90">
        <v>2</v>
      </c>
      <c r="BD90">
        <v>63</v>
      </c>
      <c r="BE90">
        <v>41</v>
      </c>
      <c r="BF90">
        <v>21</v>
      </c>
    </row>
    <row r="91" spans="1:58">
      <c r="A91" t="s">
        <v>681</v>
      </c>
      <c r="B91">
        <v>468</v>
      </c>
      <c r="C91">
        <v>401</v>
      </c>
      <c r="D91">
        <v>67</v>
      </c>
      <c r="E91">
        <v>9</v>
      </c>
      <c r="F91">
        <v>8</v>
      </c>
      <c r="G91">
        <v>1</v>
      </c>
      <c r="H91" t="s">
        <v>19</v>
      </c>
      <c r="I91" t="s">
        <v>19</v>
      </c>
      <c r="J91" t="s">
        <v>19</v>
      </c>
      <c r="K91">
        <v>2</v>
      </c>
      <c r="L91">
        <v>1</v>
      </c>
      <c r="M91">
        <v>2</v>
      </c>
      <c r="N91">
        <v>45</v>
      </c>
      <c r="O91">
        <v>34</v>
      </c>
      <c r="P91">
        <v>12</v>
      </c>
      <c r="Q91">
        <v>46</v>
      </c>
      <c r="R91">
        <v>36</v>
      </c>
      <c r="S91">
        <v>10</v>
      </c>
      <c r="T91">
        <v>261</v>
      </c>
      <c r="U91">
        <v>243</v>
      </c>
      <c r="V91">
        <v>18</v>
      </c>
      <c r="W91">
        <v>172</v>
      </c>
      <c r="X91">
        <v>166</v>
      </c>
      <c r="Y91">
        <v>6</v>
      </c>
      <c r="Z91">
        <v>15</v>
      </c>
      <c r="AA91">
        <v>15</v>
      </c>
      <c r="AB91" t="s">
        <v>19</v>
      </c>
      <c r="AC91">
        <v>2</v>
      </c>
      <c r="AD91">
        <v>2</v>
      </c>
      <c r="AE91" t="s">
        <v>19</v>
      </c>
      <c r="AF91">
        <v>12</v>
      </c>
      <c r="AG91">
        <v>11</v>
      </c>
      <c r="AH91">
        <v>1</v>
      </c>
      <c r="AI91">
        <v>16</v>
      </c>
      <c r="AJ91">
        <v>14</v>
      </c>
      <c r="AK91">
        <v>2</v>
      </c>
      <c r="AL91">
        <v>3</v>
      </c>
      <c r="AM91">
        <v>2</v>
      </c>
      <c r="AN91">
        <v>1</v>
      </c>
      <c r="AO91">
        <v>7</v>
      </c>
      <c r="AP91">
        <v>7</v>
      </c>
      <c r="AQ91" t="s">
        <v>19</v>
      </c>
      <c r="AR91" t="s">
        <v>19</v>
      </c>
      <c r="AS91" t="s">
        <v>19</v>
      </c>
      <c r="AT91" t="s">
        <v>19</v>
      </c>
      <c r="AU91" t="s">
        <v>19</v>
      </c>
      <c r="AV91" t="s">
        <v>19</v>
      </c>
      <c r="AW91" t="s">
        <v>19</v>
      </c>
      <c r="AX91">
        <v>11</v>
      </c>
      <c r="AY91">
        <v>11</v>
      </c>
      <c r="AZ91" t="s">
        <v>19</v>
      </c>
      <c r="BA91" t="s">
        <v>19</v>
      </c>
      <c r="BB91" t="s">
        <v>19</v>
      </c>
      <c r="BC91" t="s">
        <v>19</v>
      </c>
      <c r="BD91">
        <v>41</v>
      </c>
      <c r="BE91">
        <v>20</v>
      </c>
      <c r="BF91">
        <v>21</v>
      </c>
    </row>
    <row r="92" spans="1:58">
      <c r="A92" t="s">
        <v>680</v>
      </c>
      <c r="B92">
        <v>503</v>
      </c>
      <c r="C92">
        <v>421</v>
      </c>
      <c r="D92">
        <v>82</v>
      </c>
      <c r="E92">
        <v>9</v>
      </c>
      <c r="F92">
        <v>7</v>
      </c>
      <c r="G92">
        <v>2</v>
      </c>
      <c r="H92" t="s">
        <v>19</v>
      </c>
      <c r="I92" t="s">
        <v>19</v>
      </c>
      <c r="J92" t="s">
        <v>19</v>
      </c>
      <c r="K92">
        <v>3</v>
      </c>
      <c r="L92">
        <v>0</v>
      </c>
      <c r="M92">
        <v>3</v>
      </c>
      <c r="N92">
        <v>52</v>
      </c>
      <c r="O92">
        <v>38</v>
      </c>
      <c r="P92">
        <v>14</v>
      </c>
      <c r="Q92">
        <v>35</v>
      </c>
      <c r="R92">
        <v>27</v>
      </c>
      <c r="S92">
        <v>8</v>
      </c>
      <c r="T92">
        <v>273</v>
      </c>
      <c r="U92">
        <v>241</v>
      </c>
      <c r="V92">
        <v>32</v>
      </c>
      <c r="W92">
        <v>213</v>
      </c>
      <c r="X92">
        <v>198</v>
      </c>
      <c r="Y92">
        <v>16</v>
      </c>
      <c r="Z92">
        <v>16</v>
      </c>
      <c r="AA92">
        <v>14</v>
      </c>
      <c r="AB92">
        <v>2</v>
      </c>
      <c r="AC92">
        <v>13</v>
      </c>
      <c r="AD92">
        <v>13</v>
      </c>
      <c r="AE92" t="s">
        <v>19</v>
      </c>
      <c r="AF92">
        <v>22</v>
      </c>
      <c r="AG92">
        <v>20</v>
      </c>
      <c r="AH92">
        <v>1</v>
      </c>
      <c r="AI92">
        <v>18</v>
      </c>
      <c r="AJ92">
        <v>17</v>
      </c>
      <c r="AK92">
        <v>0</v>
      </c>
      <c r="AL92">
        <v>3</v>
      </c>
      <c r="AM92">
        <v>2</v>
      </c>
      <c r="AN92">
        <v>1</v>
      </c>
      <c r="AO92">
        <v>10</v>
      </c>
      <c r="AP92">
        <v>10</v>
      </c>
      <c r="AQ92" t="s">
        <v>19</v>
      </c>
      <c r="AR92">
        <v>1</v>
      </c>
      <c r="AS92">
        <v>1</v>
      </c>
      <c r="AT92" t="s">
        <v>19</v>
      </c>
      <c r="AU92">
        <v>1</v>
      </c>
      <c r="AV92" t="s">
        <v>19</v>
      </c>
      <c r="AW92">
        <v>1</v>
      </c>
      <c r="AX92">
        <v>10</v>
      </c>
      <c r="AY92">
        <v>10</v>
      </c>
      <c r="AZ92" t="s">
        <v>19</v>
      </c>
      <c r="BA92">
        <v>9</v>
      </c>
      <c r="BB92">
        <v>8</v>
      </c>
      <c r="BC92">
        <v>1</v>
      </c>
      <c r="BD92">
        <v>44</v>
      </c>
      <c r="BE92">
        <v>26</v>
      </c>
      <c r="BF92">
        <v>18</v>
      </c>
    </row>
    <row r="93" spans="1:58">
      <c r="A93" t="s">
        <v>679</v>
      </c>
      <c r="B93">
        <v>507</v>
      </c>
      <c r="C93">
        <v>371</v>
      </c>
      <c r="D93">
        <v>136</v>
      </c>
      <c r="E93">
        <v>9</v>
      </c>
      <c r="F93">
        <v>7</v>
      </c>
      <c r="G93">
        <v>2</v>
      </c>
      <c r="H93" t="s">
        <v>19</v>
      </c>
      <c r="I93" t="s">
        <v>19</v>
      </c>
      <c r="J93" t="s">
        <v>19</v>
      </c>
      <c r="K93">
        <v>4</v>
      </c>
      <c r="L93">
        <v>2</v>
      </c>
      <c r="M93">
        <v>3</v>
      </c>
      <c r="N93">
        <v>55</v>
      </c>
      <c r="O93">
        <v>31</v>
      </c>
      <c r="P93">
        <v>25</v>
      </c>
      <c r="Q93">
        <v>29</v>
      </c>
      <c r="R93">
        <v>16</v>
      </c>
      <c r="S93">
        <v>13</v>
      </c>
      <c r="T93">
        <v>271</v>
      </c>
      <c r="U93">
        <v>216</v>
      </c>
      <c r="V93">
        <v>55</v>
      </c>
      <c r="W93">
        <v>148</v>
      </c>
      <c r="X93">
        <v>130</v>
      </c>
      <c r="Y93">
        <v>18</v>
      </c>
      <c r="Z93">
        <v>17</v>
      </c>
      <c r="AA93">
        <v>17</v>
      </c>
      <c r="AB93" t="s">
        <v>19</v>
      </c>
      <c r="AC93">
        <v>5</v>
      </c>
      <c r="AD93">
        <v>5</v>
      </c>
      <c r="AE93" t="s">
        <v>19</v>
      </c>
      <c r="AF93">
        <v>14</v>
      </c>
      <c r="AG93">
        <v>13</v>
      </c>
      <c r="AH93">
        <v>1</v>
      </c>
      <c r="AI93">
        <v>11</v>
      </c>
      <c r="AJ93">
        <v>11</v>
      </c>
      <c r="AK93">
        <v>0</v>
      </c>
      <c r="AL93">
        <v>2</v>
      </c>
      <c r="AM93">
        <v>2</v>
      </c>
      <c r="AN93" t="s">
        <v>19</v>
      </c>
      <c r="AO93">
        <v>9</v>
      </c>
      <c r="AP93">
        <v>9</v>
      </c>
      <c r="AQ93" t="s">
        <v>19</v>
      </c>
      <c r="AR93">
        <v>2</v>
      </c>
      <c r="AS93">
        <v>2</v>
      </c>
      <c r="AT93" t="s">
        <v>19</v>
      </c>
      <c r="AU93" t="s">
        <v>19</v>
      </c>
      <c r="AV93" t="s">
        <v>19</v>
      </c>
      <c r="AW93" t="s">
        <v>19</v>
      </c>
      <c r="AX93">
        <v>15</v>
      </c>
      <c r="AY93">
        <v>15</v>
      </c>
      <c r="AZ93" t="s">
        <v>19</v>
      </c>
      <c r="BA93">
        <v>16</v>
      </c>
      <c r="BB93">
        <v>5</v>
      </c>
      <c r="BC93">
        <v>11</v>
      </c>
      <c r="BD93">
        <v>54</v>
      </c>
      <c r="BE93">
        <v>26</v>
      </c>
      <c r="BF93">
        <v>27</v>
      </c>
    </row>
    <row r="94" spans="1:58">
      <c r="A94" t="s">
        <v>678</v>
      </c>
      <c r="B94">
        <v>1107</v>
      </c>
      <c r="C94">
        <v>1047</v>
      </c>
      <c r="D94">
        <v>60</v>
      </c>
      <c r="E94">
        <v>21</v>
      </c>
      <c r="F94">
        <v>19</v>
      </c>
      <c r="G94">
        <v>2</v>
      </c>
      <c r="H94">
        <v>0</v>
      </c>
      <c r="I94" t="s">
        <v>19</v>
      </c>
      <c r="J94">
        <v>0</v>
      </c>
      <c r="K94">
        <v>4</v>
      </c>
      <c r="L94">
        <v>2</v>
      </c>
      <c r="M94">
        <v>2</v>
      </c>
      <c r="N94">
        <v>94</v>
      </c>
      <c r="O94">
        <v>87</v>
      </c>
      <c r="P94">
        <v>7</v>
      </c>
      <c r="Q94">
        <v>114</v>
      </c>
      <c r="R94">
        <v>104</v>
      </c>
      <c r="S94">
        <v>10</v>
      </c>
      <c r="T94">
        <v>556</v>
      </c>
      <c r="U94">
        <v>534</v>
      </c>
      <c r="V94">
        <v>22</v>
      </c>
      <c r="W94">
        <v>421</v>
      </c>
      <c r="X94">
        <v>410</v>
      </c>
      <c r="Y94">
        <v>11</v>
      </c>
      <c r="Z94">
        <v>34</v>
      </c>
      <c r="AA94">
        <v>33</v>
      </c>
      <c r="AB94">
        <v>1</v>
      </c>
      <c r="AC94">
        <v>16</v>
      </c>
      <c r="AD94">
        <v>15</v>
      </c>
      <c r="AE94">
        <v>1</v>
      </c>
      <c r="AF94">
        <v>35</v>
      </c>
      <c r="AG94">
        <v>32</v>
      </c>
      <c r="AH94">
        <v>2</v>
      </c>
      <c r="AI94">
        <v>39</v>
      </c>
      <c r="AJ94">
        <v>36</v>
      </c>
      <c r="AK94">
        <v>3</v>
      </c>
      <c r="AL94">
        <v>5</v>
      </c>
      <c r="AM94">
        <v>5</v>
      </c>
      <c r="AN94">
        <v>0</v>
      </c>
      <c r="AO94">
        <v>20</v>
      </c>
      <c r="AP94">
        <v>20</v>
      </c>
      <c r="AQ94" t="s">
        <v>19</v>
      </c>
      <c r="AR94">
        <v>12</v>
      </c>
      <c r="AS94">
        <v>12</v>
      </c>
      <c r="AT94" t="s">
        <v>19</v>
      </c>
      <c r="AU94">
        <v>3</v>
      </c>
      <c r="AV94">
        <v>2</v>
      </c>
      <c r="AW94">
        <v>1</v>
      </c>
      <c r="AX94">
        <v>29</v>
      </c>
      <c r="AY94">
        <v>29</v>
      </c>
      <c r="AZ94" t="s">
        <v>19</v>
      </c>
      <c r="BA94">
        <v>72</v>
      </c>
      <c r="BB94">
        <v>70</v>
      </c>
      <c r="BC94">
        <v>2</v>
      </c>
      <c r="BD94">
        <v>70</v>
      </c>
      <c r="BE94">
        <v>62</v>
      </c>
      <c r="BF94">
        <v>8</v>
      </c>
    </row>
    <row r="95" spans="1:58">
      <c r="A95" t="s">
        <v>677</v>
      </c>
      <c r="B95">
        <v>796</v>
      </c>
      <c r="C95">
        <v>757</v>
      </c>
      <c r="D95">
        <v>40</v>
      </c>
      <c r="E95">
        <v>18</v>
      </c>
      <c r="F95">
        <v>17</v>
      </c>
      <c r="G95">
        <v>1</v>
      </c>
      <c r="H95" t="s">
        <v>19</v>
      </c>
      <c r="I95" t="s">
        <v>19</v>
      </c>
      <c r="J95" t="s">
        <v>19</v>
      </c>
      <c r="K95">
        <v>4</v>
      </c>
      <c r="L95">
        <v>1</v>
      </c>
      <c r="M95">
        <v>3</v>
      </c>
      <c r="N95">
        <v>97</v>
      </c>
      <c r="O95">
        <v>88</v>
      </c>
      <c r="P95">
        <v>9</v>
      </c>
      <c r="Q95">
        <v>62</v>
      </c>
      <c r="R95">
        <v>60</v>
      </c>
      <c r="S95">
        <v>1</v>
      </c>
      <c r="T95">
        <v>464</v>
      </c>
      <c r="U95">
        <v>450</v>
      </c>
      <c r="V95">
        <v>14</v>
      </c>
      <c r="W95">
        <v>339</v>
      </c>
      <c r="X95">
        <v>335</v>
      </c>
      <c r="Y95">
        <v>4</v>
      </c>
      <c r="Z95">
        <v>23</v>
      </c>
      <c r="AA95">
        <v>22</v>
      </c>
      <c r="AB95">
        <v>1</v>
      </c>
      <c r="AC95">
        <v>9</v>
      </c>
      <c r="AD95">
        <v>9</v>
      </c>
      <c r="AE95" t="s">
        <v>19</v>
      </c>
      <c r="AF95">
        <v>22</v>
      </c>
      <c r="AG95">
        <v>22</v>
      </c>
      <c r="AH95" t="s">
        <v>19</v>
      </c>
      <c r="AI95">
        <v>23</v>
      </c>
      <c r="AJ95">
        <v>23</v>
      </c>
      <c r="AK95">
        <v>1</v>
      </c>
      <c r="AL95">
        <v>2</v>
      </c>
      <c r="AM95">
        <v>2</v>
      </c>
      <c r="AN95" t="s">
        <v>19</v>
      </c>
      <c r="AO95">
        <v>10</v>
      </c>
      <c r="AP95">
        <v>10</v>
      </c>
      <c r="AQ95" t="s">
        <v>19</v>
      </c>
      <c r="AR95">
        <v>1</v>
      </c>
      <c r="AS95">
        <v>1</v>
      </c>
      <c r="AT95" t="s">
        <v>19</v>
      </c>
      <c r="AU95" t="s">
        <v>19</v>
      </c>
      <c r="AV95" t="s">
        <v>19</v>
      </c>
      <c r="AW95" t="s">
        <v>19</v>
      </c>
      <c r="AX95">
        <v>21</v>
      </c>
      <c r="AY95">
        <v>21</v>
      </c>
      <c r="AZ95" t="s">
        <v>19</v>
      </c>
      <c r="BA95">
        <v>2</v>
      </c>
      <c r="BB95" t="s">
        <v>19</v>
      </c>
      <c r="BC95">
        <v>2</v>
      </c>
      <c r="BD95">
        <v>47</v>
      </c>
      <c r="BE95">
        <v>39</v>
      </c>
      <c r="BF95">
        <v>8</v>
      </c>
    </row>
    <row r="96" spans="1:58">
      <c r="A96" t="s">
        <v>676</v>
      </c>
      <c r="B96">
        <v>698</v>
      </c>
      <c r="C96">
        <v>605</v>
      </c>
      <c r="D96">
        <v>93</v>
      </c>
      <c r="E96">
        <v>15</v>
      </c>
      <c r="F96">
        <v>12</v>
      </c>
      <c r="G96">
        <v>3</v>
      </c>
      <c r="H96" t="s">
        <v>19</v>
      </c>
      <c r="I96" t="s">
        <v>19</v>
      </c>
      <c r="J96" t="s">
        <v>19</v>
      </c>
      <c r="K96">
        <v>4</v>
      </c>
      <c r="L96">
        <v>2</v>
      </c>
      <c r="M96">
        <v>2</v>
      </c>
      <c r="N96">
        <v>75</v>
      </c>
      <c r="O96">
        <v>54</v>
      </c>
      <c r="P96">
        <v>21</v>
      </c>
      <c r="Q96">
        <v>61</v>
      </c>
      <c r="R96">
        <v>47</v>
      </c>
      <c r="S96">
        <v>14</v>
      </c>
      <c r="T96">
        <v>389</v>
      </c>
      <c r="U96">
        <v>356</v>
      </c>
      <c r="V96">
        <v>34</v>
      </c>
      <c r="W96">
        <v>286</v>
      </c>
      <c r="X96">
        <v>272</v>
      </c>
      <c r="Y96">
        <v>15</v>
      </c>
      <c r="Z96">
        <v>23</v>
      </c>
      <c r="AA96">
        <v>22</v>
      </c>
      <c r="AB96">
        <v>1</v>
      </c>
      <c r="AC96">
        <v>12</v>
      </c>
      <c r="AD96">
        <v>12</v>
      </c>
      <c r="AE96">
        <v>1</v>
      </c>
      <c r="AF96">
        <v>23</v>
      </c>
      <c r="AG96">
        <v>19</v>
      </c>
      <c r="AH96">
        <v>4</v>
      </c>
      <c r="AI96">
        <v>13</v>
      </c>
      <c r="AJ96">
        <v>12</v>
      </c>
      <c r="AK96">
        <v>1</v>
      </c>
      <c r="AL96">
        <v>1</v>
      </c>
      <c r="AM96">
        <v>1</v>
      </c>
      <c r="AN96">
        <v>1</v>
      </c>
      <c r="AO96">
        <v>17</v>
      </c>
      <c r="AP96">
        <v>17</v>
      </c>
      <c r="AQ96">
        <v>0</v>
      </c>
      <c r="AR96" t="s">
        <v>19</v>
      </c>
      <c r="AS96" t="s">
        <v>19</v>
      </c>
      <c r="AT96" t="s">
        <v>19</v>
      </c>
      <c r="AU96">
        <v>3</v>
      </c>
      <c r="AV96">
        <v>1</v>
      </c>
      <c r="AW96">
        <v>2</v>
      </c>
      <c r="AX96">
        <v>23</v>
      </c>
      <c r="AY96">
        <v>21</v>
      </c>
      <c r="AZ96">
        <v>2</v>
      </c>
      <c r="BA96">
        <v>15</v>
      </c>
      <c r="BB96">
        <v>9</v>
      </c>
      <c r="BC96">
        <v>6</v>
      </c>
      <c r="BD96">
        <v>38</v>
      </c>
      <c r="BE96">
        <v>33</v>
      </c>
      <c r="BF96">
        <v>5</v>
      </c>
    </row>
    <row r="97" spans="1:58">
      <c r="A97" t="s">
        <v>675</v>
      </c>
      <c r="B97">
        <v>915</v>
      </c>
      <c r="C97">
        <v>770</v>
      </c>
      <c r="D97">
        <v>145</v>
      </c>
      <c r="E97">
        <v>21</v>
      </c>
      <c r="F97">
        <v>18</v>
      </c>
      <c r="G97">
        <v>3</v>
      </c>
      <c r="H97" t="s">
        <v>19</v>
      </c>
      <c r="I97" t="s">
        <v>19</v>
      </c>
      <c r="J97" t="s">
        <v>19</v>
      </c>
      <c r="K97">
        <v>3</v>
      </c>
      <c r="L97">
        <v>1</v>
      </c>
      <c r="M97">
        <v>2</v>
      </c>
      <c r="N97">
        <v>70</v>
      </c>
      <c r="O97">
        <v>50</v>
      </c>
      <c r="P97">
        <v>20</v>
      </c>
      <c r="Q97">
        <v>95</v>
      </c>
      <c r="R97">
        <v>73</v>
      </c>
      <c r="S97">
        <v>22</v>
      </c>
      <c r="T97">
        <v>514</v>
      </c>
      <c r="U97">
        <v>429</v>
      </c>
      <c r="V97">
        <v>85</v>
      </c>
      <c r="W97">
        <v>223</v>
      </c>
      <c r="X97">
        <v>190</v>
      </c>
      <c r="Y97">
        <v>33</v>
      </c>
      <c r="Z97">
        <v>21</v>
      </c>
      <c r="AA97">
        <v>21</v>
      </c>
      <c r="AB97" t="s">
        <v>19</v>
      </c>
      <c r="AC97">
        <v>11</v>
      </c>
      <c r="AD97">
        <v>11</v>
      </c>
      <c r="AE97" t="s">
        <v>19</v>
      </c>
      <c r="AF97">
        <v>43</v>
      </c>
      <c r="AG97">
        <v>42</v>
      </c>
      <c r="AH97">
        <v>1</v>
      </c>
      <c r="AI97">
        <v>25</v>
      </c>
      <c r="AJ97">
        <v>23</v>
      </c>
      <c r="AK97">
        <v>2</v>
      </c>
      <c r="AL97">
        <v>5</v>
      </c>
      <c r="AM97">
        <v>5</v>
      </c>
      <c r="AN97" t="s">
        <v>19</v>
      </c>
      <c r="AO97">
        <v>19</v>
      </c>
      <c r="AP97">
        <v>18</v>
      </c>
      <c r="AQ97">
        <v>1</v>
      </c>
      <c r="AR97">
        <v>5</v>
      </c>
      <c r="AS97">
        <v>5</v>
      </c>
      <c r="AT97" t="s">
        <v>19</v>
      </c>
      <c r="AU97">
        <v>1</v>
      </c>
      <c r="AV97">
        <v>1</v>
      </c>
      <c r="AW97">
        <v>0</v>
      </c>
      <c r="AX97">
        <v>25</v>
      </c>
      <c r="AY97">
        <v>24</v>
      </c>
      <c r="AZ97">
        <v>1</v>
      </c>
      <c r="BA97">
        <v>18</v>
      </c>
      <c r="BB97">
        <v>18</v>
      </c>
      <c r="BC97">
        <v>1</v>
      </c>
      <c r="BD97">
        <v>49</v>
      </c>
      <c r="BE97">
        <v>41</v>
      </c>
      <c r="BF97">
        <v>7</v>
      </c>
    </row>
    <row r="98" spans="1:58">
      <c r="A98" t="s">
        <v>674</v>
      </c>
      <c r="B98">
        <v>342</v>
      </c>
      <c r="C98">
        <v>307</v>
      </c>
      <c r="D98">
        <v>35</v>
      </c>
      <c r="E98">
        <v>5</v>
      </c>
      <c r="F98">
        <v>5</v>
      </c>
      <c r="G98">
        <v>1</v>
      </c>
      <c r="H98">
        <v>0</v>
      </c>
      <c r="I98" t="s">
        <v>19</v>
      </c>
      <c r="J98">
        <v>0</v>
      </c>
      <c r="K98">
        <v>2</v>
      </c>
      <c r="L98">
        <v>0</v>
      </c>
      <c r="M98">
        <v>2</v>
      </c>
      <c r="N98">
        <v>34</v>
      </c>
      <c r="O98">
        <v>31</v>
      </c>
      <c r="P98">
        <v>3</v>
      </c>
      <c r="Q98">
        <v>36</v>
      </c>
      <c r="R98">
        <v>28</v>
      </c>
      <c r="S98">
        <v>8</v>
      </c>
      <c r="T98">
        <v>179</v>
      </c>
      <c r="U98">
        <v>161</v>
      </c>
      <c r="V98">
        <v>18</v>
      </c>
      <c r="W98">
        <v>123</v>
      </c>
      <c r="X98">
        <v>113</v>
      </c>
      <c r="Y98">
        <v>11</v>
      </c>
      <c r="Z98">
        <v>11</v>
      </c>
      <c r="AA98">
        <v>11</v>
      </c>
      <c r="AB98" t="s">
        <v>19</v>
      </c>
      <c r="AC98">
        <v>8</v>
      </c>
      <c r="AD98">
        <v>8</v>
      </c>
      <c r="AE98" t="s">
        <v>19</v>
      </c>
      <c r="AF98">
        <v>15</v>
      </c>
      <c r="AG98">
        <v>15</v>
      </c>
      <c r="AH98">
        <v>1</v>
      </c>
      <c r="AI98">
        <v>5</v>
      </c>
      <c r="AJ98">
        <v>5</v>
      </c>
      <c r="AK98">
        <v>0</v>
      </c>
      <c r="AL98">
        <v>1</v>
      </c>
      <c r="AM98">
        <v>1</v>
      </c>
      <c r="AN98" t="s">
        <v>19</v>
      </c>
      <c r="AO98">
        <v>6</v>
      </c>
      <c r="AP98">
        <v>6</v>
      </c>
      <c r="AQ98" t="s">
        <v>19</v>
      </c>
      <c r="AR98" t="s">
        <v>19</v>
      </c>
      <c r="AS98" t="s">
        <v>19</v>
      </c>
      <c r="AT98" t="s">
        <v>19</v>
      </c>
      <c r="AU98">
        <v>2</v>
      </c>
      <c r="AV98">
        <v>1</v>
      </c>
      <c r="AW98">
        <v>1</v>
      </c>
      <c r="AX98">
        <v>17</v>
      </c>
      <c r="AY98">
        <v>17</v>
      </c>
      <c r="AZ98" t="s">
        <v>19</v>
      </c>
      <c r="BA98">
        <v>10</v>
      </c>
      <c r="BB98">
        <v>10</v>
      </c>
      <c r="BC98" t="s">
        <v>19</v>
      </c>
      <c r="BD98">
        <v>19</v>
      </c>
      <c r="BE98">
        <v>18</v>
      </c>
      <c r="BF98">
        <v>1</v>
      </c>
    </row>
    <row r="99" spans="1:58">
      <c r="A99" t="s">
        <v>673</v>
      </c>
      <c r="B99">
        <v>416</v>
      </c>
      <c r="C99">
        <v>346</v>
      </c>
      <c r="D99">
        <v>71</v>
      </c>
      <c r="E99">
        <v>8</v>
      </c>
      <c r="F99">
        <v>6</v>
      </c>
      <c r="G99">
        <v>2</v>
      </c>
      <c r="H99" t="s">
        <v>19</v>
      </c>
      <c r="I99" t="s">
        <v>19</v>
      </c>
      <c r="J99" t="s">
        <v>19</v>
      </c>
      <c r="K99">
        <v>3</v>
      </c>
      <c r="L99" t="s">
        <v>19</v>
      </c>
      <c r="M99">
        <v>3</v>
      </c>
      <c r="N99">
        <v>40</v>
      </c>
      <c r="O99">
        <v>30</v>
      </c>
      <c r="P99">
        <v>10</v>
      </c>
      <c r="Q99">
        <v>40</v>
      </c>
      <c r="R99">
        <v>34</v>
      </c>
      <c r="S99">
        <v>6</v>
      </c>
      <c r="T99">
        <v>220</v>
      </c>
      <c r="U99">
        <v>188</v>
      </c>
      <c r="V99">
        <v>32</v>
      </c>
      <c r="W99">
        <v>115</v>
      </c>
      <c r="X99">
        <v>105</v>
      </c>
      <c r="Y99">
        <v>10</v>
      </c>
      <c r="Z99">
        <v>15</v>
      </c>
      <c r="AA99">
        <v>13</v>
      </c>
      <c r="AB99">
        <v>2</v>
      </c>
      <c r="AC99">
        <v>10</v>
      </c>
      <c r="AD99">
        <v>9</v>
      </c>
      <c r="AE99">
        <v>1</v>
      </c>
      <c r="AF99">
        <v>15</v>
      </c>
      <c r="AG99">
        <v>15</v>
      </c>
      <c r="AH99">
        <v>0</v>
      </c>
      <c r="AI99">
        <v>7</v>
      </c>
      <c r="AJ99">
        <v>7</v>
      </c>
      <c r="AK99">
        <v>1</v>
      </c>
      <c r="AL99">
        <v>2</v>
      </c>
      <c r="AM99">
        <v>2</v>
      </c>
      <c r="AN99">
        <v>0</v>
      </c>
      <c r="AO99">
        <v>9</v>
      </c>
      <c r="AP99">
        <v>9</v>
      </c>
      <c r="AQ99" t="s">
        <v>19</v>
      </c>
      <c r="AR99">
        <v>1</v>
      </c>
      <c r="AS99">
        <v>1</v>
      </c>
      <c r="AT99" t="s">
        <v>19</v>
      </c>
      <c r="AU99">
        <v>1</v>
      </c>
      <c r="AV99">
        <v>1</v>
      </c>
      <c r="AW99" t="s">
        <v>19</v>
      </c>
      <c r="AX99">
        <v>14</v>
      </c>
      <c r="AY99">
        <v>13</v>
      </c>
      <c r="AZ99">
        <v>1</v>
      </c>
      <c r="BA99">
        <v>7</v>
      </c>
      <c r="BB99">
        <v>5</v>
      </c>
      <c r="BC99">
        <v>2</v>
      </c>
      <c r="BD99">
        <v>35</v>
      </c>
      <c r="BE99">
        <v>23</v>
      </c>
      <c r="BF99">
        <v>12</v>
      </c>
    </row>
    <row r="100" spans="1:58">
      <c r="A100" t="s">
        <v>672</v>
      </c>
      <c r="B100">
        <v>443</v>
      </c>
      <c r="C100">
        <v>372</v>
      </c>
      <c r="D100">
        <v>71</v>
      </c>
      <c r="E100">
        <v>9</v>
      </c>
      <c r="F100">
        <v>7</v>
      </c>
      <c r="G100">
        <v>2</v>
      </c>
      <c r="H100" t="s">
        <v>19</v>
      </c>
      <c r="I100" t="s">
        <v>19</v>
      </c>
      <c r="J100" t="s">
        <v>19</v>
      </c>
      <c r="K100">
        <v>4</v>
      </c>
      <c r="L100" t="s">
        <v>19</v>
      </c>
      <c r="M100">
        <v>4</v>
      </c>
      <c r="N100">
        <v>54</v>
      </c>
      <c r="O100">
        <v>38</v>
      </c>
      <c r="P100">
        <v>16</v>
      </c>
      <c r="Q100">
        <v>36</v>
      </c>
      <c r="R100">
        <v>26</v>
      </c>
      <c r="S100">
        <v>10</v>
      </c>
      <c r="T100">
        <v>225</v>
      </c>
      <c r="U100">
        <v>203</v>
      </c>
      <c r="V100">
        <v>22</v>
      </c>
      <c r="W100">
        <v>104</v>
      </c>
      <c r="X100">
        <v>96</v>
      </c>
      <c r="Y100">
        <v>8</v>
      </c>
      <c r="Z100">
        <v>14</v>
      </c>
      <c r="AA100">
        <v>14</v>
      </c>
      <c r="AB100" t="s">
        <v>19</v>
      </c>
      <c r="AC100">
        <v>8</v>
      </c>
      <c r="AD100">
        <v>8</v>
      </c>
      <c r="AE100" t="s">
        <v>19</v>
      </c>
      <c r="AF100">
        <v>12</v>
      </c>
      <c r="AG100">
        <v>11</v>
      </c>
      <c r="AH100">
        <v>1</v>
      </c>
      <c r="AI100">
        <v>8</v>
      </c>
      <c r="AJ100">
        <v>7</v>
      </c>
      <c r="AK100">
        <v>2</v>
      </c>
      <c r="AL100">
        <v>2</v>
      </c>
      <c r="AM100">
        <v>2</v>
      </c>
      <c r="AN100">
        <v>1</v>
      </c>
      <c r="AO100">
        <v>12</v>
      </c>
      <c r="AP100">
        <v>12</v>
      </c>
      <c r="AQ100" t="s">
        <v>19</v>
      </c>
      <c r="AR100">
        <v>1</v>
      </c>
      <c r="AS100">
        <v>1</v>
      </c>
      <c r="AT100" t="s">
        <v>19</v>
      </c>
      <c r="AU100">
        <v>1</v>
      </c>
      <c r="AV100" t="s">
        <v>19</v>
      </c>
      <c r="AW100">
        <v>1</v>
      </c>
      <c r="AX100">
        <v>13</v>
      </c>
      <c r="AY100">
        <v>12</v>
      </c>
      <c r="AZ100">
        <v>2</v>
      </c>
      <c r="BA100">
        <v>12</v>
      </c>
      <c r="BB100">
        <v>10</v>
      </c>
      <c r="BC100">
        <v>2</v>
      </c>
      <c r="BD100">
        <v>42</v>
      </c>
      <c r="BE100">
        <v>32</v>
      </c>
      <c r="BF100">
        <v>10</v>
      </c>
    </row>
    <row r="101" spans="1:58">
      <c r="A101" t="s">
        <v>671</v>
      </c>
      <c r="B101">
        <v>184</v>
      </c>
      <c r="C101">
        <v>157</v>
      </c>
      <c r="D101">
        <v>26</v>
      </c>
      <c r="E101">
        <v>5</v>
      </c>
      <c r="F101">
        <v>5</v>
      </c>
      <c r="G101">
        <v>0</v>
      </c>
      <c r="H101" t="s">
        <v>19</v>
      </c>
      <c r="I101" t="s">
        <v>19</v>
      </c>
      <c r="J101" t="s">
        <v>19</v>
      </c>
      <c r="K101">
        <v>1</v>
      </c>
      <c r="L101">
        <v>1</v>
      </c>
      <c r="M101">
        <v>0</v>
      </c>
      <c r="N101">
        <v>22</v>
      </c>
      <c r="O101">
        <v>18</v>
      </c>
      <c r="P101">
        <v>4</v>
      </c>
      <c r="Q101">
        <v>14</v>
      </c>
      <c r="R101">
        <v>11</v>
      </c>
      <c r="S101">
        <v>3</v>
      </c>
      <c r="T101">
        <v>95</v>
      </c>
      <c r="U101">
        <v>83</v>
      </c>
      <c r="V101">
        <v>11</v>
      </c>
      <c r="W101">
        <v>60</v>
      </c>
      <c r="X101">
        <v>56</v>
      </c>
      <c r="Y101">
        <v>4</v>
      </c>
      <c r="Z101">
        <v>7</v>
      </c>
      <c r="AA101">
        <v>6</v>
      </c>
      <c r="AB101">
        <v>0</v>
      </c>
      <c r="AC101">
        <v>1</v>
      </c>
      <c r="AD101">
        <v>1</v>
      </c>
      <c r="AE101" t="s">
        <v>19</v>
      </c>
      <c r="AF101">
        <v>5</v>
      </c>
      <c r="AG101">
        <v>4</v>
      </c>
      <c r="AH101">
        <v>1</v>
      </c>
      <c r="AI101">
        <v>2</v>
      </c>
      <c r="AJ101">
        <v>2</v>
      </c>
      <c r="AK101">
        <v>1</v>
      </c>
      <c r="AL101">
        <v>0</v>
      </c>
      <c r="AM101">
        <v>0</v>
      </c>
      <c r="AN101" t="s">
        <v>19</v>
      </c>
      <c r="AO101">
        <v>5</v>
      </c>
      <c r="AP101">
        <v>5</v>
      </c>
      <c r="AQ101" t="s">
        <v>19</v>
      </c>
      <c r="AR101">
        <v>1</v>
      </c>
      <c r="AS101">
        <v>1</v>
      </c>
      <c r="AT101" t="s">
        <v>19</v>
      </c>
      <c r="AU101" t="s">
        <v>19</v>
      </c>
      <c r="AV101" t="s">
        <v>19</v>
      </c>
      <c r="AW101" t="s">
        <v>19</v>
      </c>
      <c r="AX101">
        <v>4</v>
      </c>
      <c r="AY101">
        <v>4</v>
      </c>
      <c r="AZ101" t="s">
        <v>19</v>
      </c>
      <c r="BA101" t="s">
        <v>19</v>
      </c>
      <c r="BB101" t="s">
        <v>19</v>
      </c>
      <c r="BC101" t="s">
        <v>19</v>
      </c>
      <c r="BD101">
        <v>22</v>
      </c>
      <c r="BE101">
        <v>17</v>
      </c>
      <c r="BF101">
        <v>6</v>
      </c>
    </row>
    <row r="102" spans="1:58">
      <c r="A102" t="s">
        <v>670</v>
      </c>
      <c r="B102">
        <v>461</v>
      </c>
      <c r="C102">
        <v>403</v>
      </c>
      <c r="D102">
        <v>57</v>
      </c>
      <c r="E102">
        <v>9</v>
      </c>
      <c r="F102">
        <v>8</v>
      </c>
      <c r="G102">
        <v>1</v>
      </c>
      <c r="H102" t="s">
        <v>19</v>
      </c>
      <c r="I102" t="s">
        <v>19</v>
      </c>
      <c r="J102" t="s">
        <v>19</v>
      </c>
      <c r="K102">
        <v>1</v>
      </c>
      <c r="L102">
        <v>1</v>
      </c>
      <c r="M102">
        <v>1</v>
      </c>
      <c r="N102">
        <v>54</v>
      </c>
      <c r="O102">
        <v>49</v>
      </c>
      <c r="P102">
        <v>5</v>
      </c>
      <c r="Q102">
        <v>33</v>
      </c>
      <c r="R102">
        <v>27</v>
      </c>
      <c r="S102">
        <v>6</v>
      </c>
      <c r="T102">
        <v>255</v>
      </c>
      <c r="U102">
        <v>222</v>
      </c>
      <c r="V102">
        <v>33</v>
      </c>
      <c r="W102">
        <v>183</v>
      </c>
      <c r="X102">
        <v>168</v>
      </c>
      <c r="Y102">
        <v>15</v>
      </c>
      <c r="Z102">
        <v>18</v>
      </c>
      <c r="AA102">
        <v>18</v>
      </c>
      <c r="AB102" t="s">
        <v>19</v>
      </c>
      <c r="AC102">
        <v>9</v>
      </c>
      <c r="AD102">
        <v>9</v>
      </c>
      <c r="AE102" t="s">
        <v>19</v>
      </c>
      <c r="AF102">
        <v>17</v>
      </c>
      <c r="AG102">
        <v>16</v>
      </c>
      <c r="AH102">
        <v>1</v>
      </c>
      <c r="AI102">
        <v>11</v>
      </c>
      <c r="AJ102">
        <v>11</v>
      </c>
      <c r="AK102">
        <v>1</v>
      </c>
      <c r="AL102">
        <v>1</v>
      </c>
      <c r="AM102">
        <v>1</v>
      </c>
      <c r="AN102">
        <v>1</v>
      </c>
      <c r="AO102">
        <v>11</v>
      </c>
      <c r="AP102">
        <v>11</v>
      </c>
      <c r="AQ102" t="s">
        <v>19</v>
      </c>
      <c r="AR102" t="s">
        <v>19</v>
      </c>
      <c r="AS102" t="s">
        <v>19</v>
      </c>
      <c r="AT102" t="s">
        <v>19</v>
      </c>
      <c r="AU102">
        <v>0</v>
      </c>
      <c r="AV102">
        <v>0</v>
      </c>
      <c r="AW102" t="s">
        <v>19</v>
      </c>
      <c r="AX102">
        <v>9</v>
      </c>
      <c r="AY102">
        <v>9</v>
      </c>
      <c r="AZ102" t="s">
        <v>19</v>
      </c>
      <c r="BA102">
        <v>8</v>
      </c>
      <c r="BB102">
        <v>3</v>
      </c>
      <c r="BC102">
        <v>5</v>
      </c>
      <c r="BD102">
        <v>32</v>
      </c>
      <c r="BE102">
        <v>28</v>
      </c>
      <c r="BF102">
        <v>4</v>
      </c>
    </row>
    <row r="103" spans="1:58">
      <c r="A103" t="s">
        <v>669</v>
      </c>
      <c r="B103">
        <v>617</v>
      </c>
      <c r="C103">
        <v>536</v>
      </c>
      <c r="D103">
        <v>82</v>
      </c>
      <c r="E103">
        <v>14</v>
      </c>
      <c r="F103">
        <v>12</v>
      </c>
      <c r="G103">
        <v>2</v>
      </c>
      <c r="H103" t="s">
        <v>19</v>
      </c>
      <c r="I103" t="s">
        <v>19</v>
      </c>
      <c r="J103" t="s">
        <v>19</v>
      </c>
      <c r="K103">
        <v>4</v>
      </c>
      <c r="L103">
        <v>0</v>
      </c>
      <c r="M103">
        <v>4</v>
      </c>
      <c r="N103">
        <v>52</v>
      </c>
      <c r="O103">
        <v>41</v>
      </c>
      <c r="P103">
        <v>11</v>
      </c>
      <c r="Q103">
        <v>75</v>
      </c>
      <c r="R103">
        <v>63</v>
      </c>
      <c r="S103">
        <v>12</v>
      </c>
      <c r="T103">
        <v>301</v>
      </c>
      <c r="U103">
        <v>277</v>
      </c>
      <c r="V103">
        <v>24</v>
      </c>
      <c r="W103">
        <v>125</v>
      </c>
      <c r="X103">
        <v>122</v>
      </c>
      <c r="Y103">
        <v>3</v>
      </c>
      <c r="Z103">
        <v>20</v>
      </c>
      <c r="AA103">
        <v>20</v>
      </c>
      <c r="AB103" t="s">
        <v>19</v>
      </c>
      <c r="AC103">
        <v>6</v>
      </c>
      <c r="AD103">
        <v>6</v>
      </c>
      <c r="AE103" t="s">
        <v>19</v>
      </c>
      <c r="AF103">
        <v>30</v>
      </c>
      <c r="AG103">
        <v>27</v>
      </c>
      <c r="AH103">
        <v>3</v>
      </c>
      <c r="AI103">
        <v>13</v>
      </c>
      <c r="AJ103">
        <v>10</v>
      </c>
      <c r="AK103">
        <v>3</v>
      </c>
      <c r="AL103">
        <v>3</v>
      </c>
      <c r="AM103">
        <v>3</v>
      </c>
      <c r="AN103" t="s">
        <v>19</v>
      </c>
      <c r="AO103">
        <v>11</v>
      </c>
      <c r="AP103">
        <v>11</v>
      </c>
      <c r="AQ103" t="s">
        <v>19</v>
      </c>
      <c r="AR103" t="s">
        <v>19</v>
      </c>
      <c r="AS103" t="s">
        <v>19</v>
      </c>
      <c r="AT103" t="s">
        <v>19</v>
      </c>
      <c r="AU103">
        <v>2</v>
      </c>
      <c r="AV103">
        <v>1</v>
      </c>
      <c r="AW103">
        <v>1</v>
      </c>
      <c r="AX103">
        <v>21</v>
      </c>
      <c r="AY103">
        <v>21</v>
      </c>
      <c r="AZ103" t="s">
        <v>19</v>
      </c>
      <c r="BA103">
        <v>3</v>
      </c>
      <c r="BB103">
        <v>2</v>
      </c>
      <c r="BC103">
        <v>1</v>
      </c>
      <c r="BD103">
        <v>70</v>
      </c>
      <c r="BE103">
        <v>47</v>
      </c>
      <c r="BF103">
        <v>22</v>
      </c>
    </row>
    <row r="104" spans="1:58">
      <c r="A104" t="s">
        <v>668</v>
      </c>
      <c r="B104">
        <v>357</v>
      </c>
      <c r="C104">
        <v>314</v>
      </c>
      <c r="D104">
        <v>43</v>
      </c>
      <c r="E104">
        <v>8</v>
      </c>
      <c r="F104">
        <v>7</v>
      </c>
      <c r="G104">
        <v>1</v>
      </c>
      <c r="H104" t="s">
        <v>19</v>
      </c>
      <c r="I104" t="s">
        <v>19</v>
      </c>
      <c r="J104" t="s">
        <v>19</v>
      </c>
      <c r="K104">
        <v>1</v>
      </c>
      <c r="L104" t="s">
        <v>19</v>
      </c>
      <c r="M104">
        <v>1</v>
      </c>
      <c r="N104">
        <v>42</v>
      </c>
      <c r="O104">
        <v>37</v>
      </c>
      <c r="P104">
        <v>5</v>
      </c>
      <c r="Q104">
        <v>17</v>
      </c>
      <c r="R104">
        <v>15</v>
      </c>
      <c r="S104">
        <v>2</v>
      </c>
      <c r="T104">
        <v>201</v>
      </c>
      <c r="U104">
        <v>175</v>
      </c>
      <c r="V104">
        <v>27</v>
      </c>
      <c r="W104">
        <v>131</v>
      </c>
      <c r="X104">
        <v>120</v>
      </c>
      <c r="Y104">
        <v>11</v>
      </c>
      <c r="Z104">
        <v>11</v>
      </c>
      <c r="AA104">
        <v>10</v>
      </c>
      <c r="AB104">
        <v>1</v>
      </c>
      <c r="AC104">
        <v>5</v>
      </c>
      <c r="AD104">
        <v>5</v>
      </c>
      <c r="AE104" t="s">
        <v>19</v>
      </c>
      <c r="AF104">
        <v>13</v>
      </c>
      <c r="AG104">
        <v>12</v>
      </c>
      <c r="AH104">
        <v>1</v>
      </c>
      <c r="AI104">
        <v>13</v>
      </c>
      <c r="AJ104">
        <v>12</v>
      </c>
      <c r="AK104">
        <v>1</v>
      </c>
      <c r="AL104">
        <v>3</v>
      </c>
      <c r="AM104">
        <v>1</v>
      </c>
      <c r="AN104">
        <v>2</v>
      </c>
      <c r="AO104">
        <v>6</v>
      </c>
      <c r="AP104">
        <v>6</v>
      </c>
      <c r="AQ104" t="s">
        <v>19</v>
      </c>
      <c r="AR104" t="s">
        <v>19</v>
      </c>
      <c r="AS104" t="s">
        <v>19</v>
      </c>
      <c r="AT104" t="s">
        <v>19</v>
      </c>
      <c r="AU104" t="s">
        <v>19</v>
      </c>
      <c r="AV104" t="s">
        <v>19</v>
      </c>
      <c r="AW104" t="s">
        <v>19</v>
      </c>
      <c r="AX104">
        <v>18</v>
      </c>
      <c r="AY104">
        <v>18</v>
      </c>
      <c r="AZ104" t="s">
        <v>19</v>
      </c>
      <c r="BA104">
        <v>6</v>
      </c>
      <c r="BB104">
        <v>6</v>
      </c>
      <c r="BC104" t="s">
        <v>19</v>
      </c>
      <c r="BD104">
        <v>21</v>
      </c>
      <c r="BE104">
        <v>17</v>
      </c>
      <c r="BF104">
        <v>3</v>
      </c>
    </row>
    <row r="105" spans="1:58">
      <c r="A105" t="s">
        <v>667</v>
      </c>
      <c r="B105">
        <v>539</v>
      </c>
      <c r="C105">
        <v>455</v>
      </c>
      <c r="D105">
        <v>83</v>
      </c>
      <c r="E105">
        <v>10</v>
      </c>
      <c r="F105">
        <v>7</v>
      </c>
      <c r="G105">
        <v>3</v>
      </c>
      <c r="H105" t="s">
        <v>19</v>
      </c>
      <c r="I105" t="s">
        <v>19</v>
      </c>
      <c r="J105" t="s">
        <v>19</v>
      </c>
      <c r="K105">
        <v>2</v>
      </c>
      <c r="L105" t="s">
        <v>19</v>
      </c>
      <c r="M105">
        <v>2</v>
      </c>
      <c r="N105">
        <v>65</v>
      </c>
      <c r="O105">
        <v>53</v>
      </c>
      <c r="P105">
        <v>12</v>
      </c>
      <c r="Q105">
        <v>47</v>
      </c>
      <c r="R105">
        <v>33</v>
      </c>
      <c r="S105">
        <v>14</v>
      </c>
      <c r="T105">
        <v>262</v>
      </c>
      <c r="U105">
        <v>230</v>
      </c>
      <c r="V105">
        <v>31</v>
      </c>
      <c r="W105">
        <v>181</v>
      </c>
      <c r="X105">
        <v>168</v>
      </c>
      <c r="Y105">
        <v>13</v>
      </c>
      <c r="Z105">
        <v>18</v>
      </c>
      <c r="AA105">
        <v>17</v>
      </c>
      <c r="AB105">
        <v>0</v>
      </c>
      <c r="AC105">
        <v>13</v>
      </c>
      <c r="AD105">
        <v>13</v>
      </c>
      <c r="AE105">
        <v>0</v>
      </c>
      <c r="AF105">
        <v>25</v>
      </c>
      <c r="AG105">
        <v>23</v>
      </c>
      <c r="AH105">
        <v>2</v>
      </c>
      <c r="AI105">
        <v>9</v>
      </c>
      <c r="AJ105">
        <v>7</v>
      </c>
      <c r="AK105">
        <v>2</v>
      </c>
      <c r="AL105">
        <v>4</v>
      </c>
      <c r="AM105">
        <v>4</v>
      </c>
      <c r="AN105">
        <v>0</v>
      </c>
      <c r="AO105">
        <v>11</v>
      </c>
      <c r="AP105">
        <v>11</v>
      </c>
      <c r="AQ105">
        <v>0</v>
      </c>
      <c r="AR105">
        <v>9</v>
      </c>
      <c r="AS105">
        <v>9</v>
      </c>
      <c r="AT105" t="s">
        <v>19</v>
      </c>
      <c r="AU105" t="s">
        <v>19</v>
      </c>
      <c r="AV105" t="s">
        <v>19</v>
      </c>
      <c r="AW105" t="s">
        <v>19</v>
      </c>
      <c r="AX105">
        <v>16</v>
      </c>
      <c r="AY105">
        <v>16</v>
      </c>
      <c r="AZ105" t="s">
        <v>19</v>
      </c>
      <c r="BA105">
        <v>17</v>
      </c>
      <c r="BB105">
        <v>11</v>
      </c>
      <c r="BC105">
        <v>6</v>
      </c>
      <c r="BD105">
        <v>47</v>
      </c>
      <c r="BE105">
        <v>35</v>
      </c>
      <c r="BF105">
        <v>12</v>
      </c>
    </row>
    <row r="106" spans="1:58">
      <c r="A106" t="s">
        <v>666</v>
      </c>
      <c r="B106">
        <v>458</v>
      </c>
      <c r="C106">
        <v>410</v>
      </c>
      <c r="D106">
        <v>48</v>
      </c>
      <c r="E106">
        <v>10</v>
      </c>
      <c r="F106">
        <v>8</v>
      </c>
      <c r="G106">
        <v>2</v>
      </c>
      <c r="H106" t="s">
        <v>19</v>
      </c>
      <c r="I106" t="s">
        <v>19</v>
      </c>
      <c r="J106" t="s">
        <v>19</v>
      </c>
      <c r="K106">
        <v>3</v>
      </c>
      <c r="L106">
        <v>1</v>
      </c>
      <c r="M106">
        <v>2</v>
      </c>
      <c r="N106">
        <v>47</v>
      </c>
      <c r="O106">
        <v>41</v>
      </c>
      <c r="P106">
        <v>6</v>
      </c>
      <c r="Q106">
        <v>36</v>
      </c>
      <c r="R106">
        <v>30</v>
      </c>
      <c r="S106">
        <v>6</v>
      </c>
      <c r="T106">
        <v>254</v>
      </c>
      <c r="U106">
        <v>229</v>
      </c>
      <c r="V106">
        <v>25</v>
      </c>
      <c r="W106">
        <v>186</v>
      </c>
      <c r="X106">
        <v>176</v>
      </c>
      <c r="Y106">
        <v>10</v>
      </c>
      <c r="Z106">
        <v>16</v>
      </c>
      <c r="AA106">
        <v>16</v>
      </c>
      <c r="AB106">
        <v>0</v>
      </c>
      <c r="AC106">
        <v>10</v>
      </c>
      <c r="AD106">
        <v>10</v>
      </c>
      <c r="AE106">
        <v>0</v>
      </c>
      <c r="AF106">
        <v>18</v>
      </c>
      <c r="AG106">
        <v>15</v>
      </c>
      <c r="AH106">
        <v>3</v>
      </c>
      <c r="AI106">
        <v>15</v>
      </c>
      <c r="AJ106">
        <v>14</v>
      </c>
      <c r="AK106">
        <v>1</v>
      </c>
      <c r="AL106">
        <v>6</v>
      </c>
      <c r="AM106">
        <v>5</v>
      </c>
      <c r="AN106">
        <v>1</v>
      </c>
      <c r="AO106">
        <v>11</v>
      </c>
      <c r="AP106">
        <v>11</v>
      </c>
      <c r="AQ106">
        <v>0</v>
      </c>
      <c r="AR106" t="s">
        <v>19</v>
      </c>
      <c r="AS106" t="s">
        <v>19</v>
      </c>
      <c r="AT106" t="s">
        <v>19</v>
      </c>
      <c r="AU106" t="s">
        <v>19</v>
      </c>
      <c r="AV106" t="s">
        <v>19</v>
      </c>
      <c r="AW106" t="s">
        <v>19</v>
      </c>
      <c r="AX106">
        <v>14</v>
      </c>
      <c r="AY106">
        <v>14</v>
      </c>
      <c r="AZ106">
        <v>0</v>
      </c>
      <c r="BA106">
        <v>4</v>
      </c>
      <c r="BB106">
        <v>4</v>
      </c>
      <c r="BC106" t="s">
        <v>19</v>
      </c>
      <c r="BD106">
        <v>24</v>
      </c>
      <c r="BE106">
        <v>22</v>
      </c>
      <c r="BF106">
        <v>2</v>
      </c>
    </row>
    <row r="107" spans="1:58">
      <c r="A107" t="s">
        <v>665</v>
      </c>
      <c r="B107">
        <v>519</v>
      </c>
      <c r="C107">
        <v>448</v>
      </c>
      <c r="D107">
        <v>71</v>
      </c>
      <c r="E107">
        <v>12</v>
      </c>
      <c r="F107">
        <v>11</v>
      </c>
      <c r="G107">
        <v>1</v>
      </c>
      <c r="H107" t="s">
        <v>19</v>
      </c>
      <c r="I107" t="s">
        <v>19</v>
      </c>
      <c r="J107" t="s">
        <v>19</v>
      </c>
      <c r="K107">
        <v>4</v>
      </c>
      <c r="L107">
        <v>2</v>
      </c>
      <c r="M107">
        <v>2</v>
      </c>
      <c r="N107">
        <v>61</v>
      </c>
      <c r="O107">
        <v>52</v>
      </c>
      <c r="P107">
        <v>9</v>
      </c>
      <c r="Q107">
        <v>41</v>
      </c>
      <c r="R107">
        <v>33</v>
      </c>
      <c r="S107">
        <v>8</v>
      </c>
      <c r="T107">
        <v>287</v>
      </c>
      <c r="U107">
        <v>258</v>
      </c>
      <c r="V107">
        <v>29</v>
      </c>
      <c r="W107">
        <v>175</v>
      </c>
      <c r="X107">
        <v>167</v>
      </c>
      <c r="Y107">
        <v>8</v>
      </c>
      <c r="Z107">
        <v>16</v>
      </c>
      <c r="AA107">
        <v>16</v>
      </c>
      <c r="AB107" t="s">
        <v>19</v>
      </c>
      <c r="AC107">
        <v>9</v>
      </c>
      <c r="AD107">
        <v>9</v>
      </c>
      <c r="AE107" t="s">
        <v>19</v>
      </c>
      <c r="AF107">
        <v>20</v>
      </c>
      <c r="AG107">
        <v>19</v>
      </c>
      <c r="AH107">
        <v>2</v>
      </c>
      <c r="AI107">
        <v>14</v>
      </c>
      <c r="AJ107">
        <v>13</v>
      </c>
      <c r="AK107">
        <v>1</v>
      </c>
      <c r="AL107">
        <v>4</v>
      </c>
      <c r="AM107">
        <v>4</v>
      </c>
      <c r="AN107">
        <v>1</v>
      </c>
      <c r="AO107">
        <v>10</v>
      </c>
      <c r="AP107">
        <v>9</v>
      </c>
      <c r="AQ107">
        <v>1</v>
      </c>
      <c r="AR107">
        <v>1</v>
      </c>
      <c r="AS107">
        <v>1</v>
      </c>
      <c r="AT107">
        <v>0</v>
      </c>
      <c r="AU107">
        <v>0</v>
      </c>
      <c r="AV107" t="s">
        <v>19</v>
      </c>
      <c r="AW107">
        <v>0</v>
      </c>
      <c r="AX107">
        <v>13</v>
      </c>
      <c r="AY107">
        <v>13</v>
      </c>
      <c r="AZ107" t="s">
        <v>19</v>
      </c>
      <c r="BA107">
        <v>6</v>
      </c>
      <c r="BB107">
        <v>2</v>
      </c>
      <c r="BC107">
        <v>4</v>
      </c>
      <c r="BD107">
        <v>31</v>
      </c>
      <c r="BE107">
        <v>17</v>
      </c>
      <c r="BF107">
        <v>14</v>
      </c>
    </row>
    <row r="108" spans="1:58">
      <c r="A108" t="s">
        <v>664</v>
      </c>
      <c r="B108">
        <v>578</v>
      </c>
      <c r="C108">
        <v>486</v>
      </c>
      <c r="D108">
        <v>93</v>
      </c>
      <c r="E108">
        <v>12</v>
      </c>
      <c r="F108">
        <v>10</v>
      </c>
      <c r="G108">
        <v>1</v>
      </c>
      <c r="H108" t="s">
        <v>19</v>
      </c>
      <c r="I108" t="s">
        <v>19</v>
      </c>
      <c r="J108" t="s">
        <v>19</v>
      </c>
      <c r="K108">
        <v>4</v>
      </c>
      <c r="L108">
        <v>0</v>
      </c>
      <c r="M108">
        <v>3</v>
      </c>
      <c r="N108">
        <v>51</v>
      </c>
      <c r="O108">
        <v>41</v>
      </c>
      <c r="P108">
        <v>10</v>
      </c>
      <c r="Q108">
        <v>50</v>
      </c>
      <c r="R108">
        <v>39</v>
      </c>
      <c r="S108">
        <v>11</v>
      </c>
      <c r="T108">
        <v>306</v>
      </c>
      <c r="U108">
        <v>269</v>
      </c>
      <c r="V108">
        <v>37</v>
      </c>
      <c r="W108">
        <v>225</v>
      </c>
      <c r="X108">
        <v>212</v>
      </c>
      <c r="Y108">
        <v>14</v>
      </c>
      <c r="Z108">
        <v>17</v>
      </c>
      <c r="AA108">
        <v>16</v>
      </c>
      <c r="AB108">
        <v>1</v>
      </c>
      <c r="AC108">
        <v>9</v>
      </c>
      <c r="AD108">
        <v>8</v>
      </c>
      <c r="AE108">
        <v>1</v>
      </c>
      <c r="AF108">
        <v>24</v>
      </c>
      <c r="AG108">
        <v>24</v>
      </c>
      <c r="AH108">
        <v>1</v>
      </c>
      <c r="AI108">
        <v>18</v>
      </c>
      <c r="AJ108">
        <v>17</v>
      </c>
      <c r="AK108">
        <v>1</v>
      </c>
      <c r="AL108">
        <v>4</v>
      </c>
      <c r="AM108">
        <v>4</v>
      </c>
      <c r="AN108" t="s">
        <v>19</v>
      </c>
      <c r="AO108">
        <v>10</v>
      </c>
      <c r="AP108">
        <v>9</v>
      </c>
      <c r="AQ108">
        <v>1</v>
      </c>
      <c r="AR108">
        <v>2</v>
      </c>
      <c r="AS108">
        <v>2</v>
      </c>
      <c r="AT108" t="s">
        <v>19</v>
      </c>
      <c r="AU108" t="s">
        <v>19</v>
      </c>
      <c r="AV108" t="s">
        <v>19</v>
      </c>
      <c r="AW108" t="s">
        <v>19</v>
      </c>
      <c r="AX108">
        <v>20</v>
      </c>
      <c r="AY108">
        <v>20</v>
      </c>
      <c r="AZ108" t="s">
        <v>19</v>
      </c>
      <c r="BA108" t="s">
        <v>19</v>
      </c>
      <c r="BB108" t="s">
        <v>19</v>
      </c>
      <c r="BC108" t="s">
        <v>19</v>
      </c>
      <c r="BD108">
        <v>62</v>
      </c>
      <c r="BE108">
        <v>36</v>
      </c>
      <c r="BF108">
        <v>26</v>
      </c>
    </row>
    <row r="109" spans="1:58">
      <c r="A109" t="s">
        <v>663</v>
      </c>
      <c r="B109">
        <v>608</v>
      </c>
      <c r="C109">
        <v>527</v>
      </c>
      <c r="D109">
        <v>80</v>
      </c>
      <c r="E109">
        <v>14</v>
      </c>
      <c r="F109">
        <v>9</v>
      </c>
      <c r="G109">
        <v>5</v>
      </c>
      <c r="H109" t="s">
        <v>19</v>
      </c>
      <c r="I109" t="s">
        <v>19</v>
      </c>
      <c r="J109" t="s">
        <v>19</v>
      </c>
      <c r="K109">
        <v>4</v>
      </c>
      <c r="L109">
        <v>1</v>
      </c>
      <c r="M109">
        <v>3</v>
      </c>
      <c r="N109">
        <v>73</v>
      </c>
      <c r="O109">
        <v>52</v>
      </c>
      <c r="P109">
        <v>21</v>
      </c>
      <c r="Q109">
        <v>27</v>
      </c>
      <c r="R109">
        <v>18</v>
      </c>
      <c r="S109">
        <v>9</v>
      </c>
      <c r="T109">
        <v>333</v>
      </c>
      <c r="U109">
        <v>313</v>
      </c>
      <c r="V109">
        <v>20</v>
      </c>
      <c r="W109">
        <v>174</v>
      </c>
      <c r="X109">
        <v>167</v>
      </c>
      <c r="Y109">
        <v>7</v>
      </c>
      <c r="Z109">
        <v>24</v>
      </c>
      <c r="AA109">
        <v>24</v>
      </c>
      <c r="AB109" t="s">
        <v>19</v>
      </c>
      <c r="AC109">
        <v>2</v>
      </c>
      <c r="AD109">
        <v>2</v>
      </c>
      <c r="AE109" t="s">
        <v>19</v>
      </c>
      <c r="AF109">
        <v>33</v>
      </c>
      <c r="AG109">
        <v>29</v>
      </c>
      <c r="AH109">
        <v>3</v>
      </c>
      <c r="AI109">
        <v>18</v>
      </c>
      <c r="AJ109">
        <v>17</v>
      </c>
      <c r="AK109">
        <v>0</v>
      </c>
      <c r="AL109">
        <v>3</v>
      </c>
      <c r="AM109">
        <v>2</v>
      </c>
      <c r="AN109">
        <v>1</v>
      </c>
      <c r="AO109">
        <v>13</v>
      </c>
      <c r="AP109">
        <v>12</v>
      </c>
      <c r="AQ109">
        <v>1</v>
      </c>
      <c r="AR109" t="s">
        <v>19</v>
      </c>
      <c r="AS109" t="s">
        <v>19</v>
      </c>
      <c r="AT109" t="s">
        <v>19</v>
      </c>
      <c r="AU109">
        <v>2</v>
      </c>
      <c r="AV109" t="s">
        <v>19</v>
      </c>
      <c r="AW109">
        <v>2</v>
      </c>
      <c r="AX109">
        <v>19</v>
      </c>
      <c r="AY109">
        <v>19</v>
      </c>
      <c r="AZ109">
        <v>1</v>
      </c>
      <c r="BA109">
        <v>8</v>
      </c>
      <c r="BB109">
        <v>3</v>
      </c>
      <c r="BC109">
        <v>5</v>
      </c>
      <c r="BD109">
        <v>39</v>
      </c>
      <c r="BE109">
        <v>28</v>
      </c>
      <c r="BF109">
        <v>11</v>
      </c>
    </row>
    <row r="110" spans="1:58">
      <c r="A110" t="s">
        <v>662</v>
      </c>
      <c r="B110">
        <v>552</v>
      </c>
      <c r="C110">
        <v>511</v>
      </c>
      <c r="D110">
        <v>41</v>
      </c>
      <c r="E110">
        <v>13</v>
      </c>
      <c r="F110">
        <v>10</v>
      </c>
      <c r="G110">
        <v>3</v>
      </c>
      <c r="H110" t="s">
        <v>19</v>
      </c>
      <c r="I110" t="s">
        <v>19</v>
      </c>
      <c r="J110" t="s">
        <v>19</v>
      </c>
      <c r="K110">
        <v>3</v>
      </c>
      <c r="L110">
        <v>1</v>
      </c>
      <c r="M110">
        <v>2</v>
      </c>
      <c r="N110">
        <v>70</v>
      </c>
      <c r="O110">
        <v>61</v>
      </c>
      <c r="P110">
        <v>9</v>
      </c>
      <c r="Q110">
        <v>54</v>
      </c>
      <c r="R110">
        <v>46</v>
      </c>
      <c r="S110">
        <v>8</v>
      </c>
      <c r="T110">
        <v>311</v>
      </c>
      <c r="U110">
        <v>297</v>
      </c>
      <c r="V110">
        <v>14</v>
      </c>
      <c r="W110">
        <v>191</v>
      </c>
      <c r="X110">
        <v>187</v>
      </c>
      <c r="Y110">
        <v>4</v>
      </c>
      <c r="Z110">
        <v>16</v>
      </c>
      <c r="AA110">
        <v>15</v>
      </c>
      <c r="AB110">
        <v>0</v>
      </c>
      <c r="AC110">
        <v>2</v>
      </c>
      <c r="AD110">
        <v>2</v>
      </c>
      <c r="AE110" t="s">
        <v>19</v>
      </c>
      <c r="AF110">
        <v>19</v>
      </c>
      <c r="AG110">
        <v>18</v>
      </c>
      <c r="AH110">
        <v>1</v>
      </c>
      <c r="AI110">
        <v>9</v>
      </c>
      <c r="AJ110">
        <v>8</v>
      </c>
      <c r="AK110">
        <v>1</v>
      </c>
      <c r="AL110">
        <v>1</v>
      </c>
      <c r="AM110" t="s">
        <v>19</v>
      </c>
      <c r="AN110">
        <v>1</v>
      </c>
      <c r="AO110">
        <v>10</v>
      </c>
      <c r="AP110">
        <v>10</v>
      </c>
      <c r="AQ110" t="s">
        <v>19</v>
      </c>
      <c r="AR110">
        <v>3</v>
      </c>
      <c r="AS110">
        <v>3</v>
      </c>
      <c r="AT110" t="s">
        <v>19</v>
      </c>
      <c r="AU110">
        <v>1</v>
      </c>
      <c r="AV110" t="s">
        <v>19</v>
      </c>
      <c r="AW110">
        <v>1</v>
      </c>
      <c r="AX110">
        <v>18</v>
      </c>
      <c r="AY110">
        <v>18</v>
      </c>
      <c r="AZ110">
        <v>0</v>
      </c>
      <c r="BA110" t="s">
        <v>19</v>
      </c>
      <c r="BB110" t="s">
        <v>19</v>
      </c>
      <c r="BC110" t="s">
        <v>19</v>
      </c>
      <c r="BD110">
        <v>25</v>
      </c>
      <c r="BE110">
        <v>24</v>
      </c>
      <c r="BF110">
        <v>2</v>
      </c>
    </row>
    <row r="111" spans="1:58">
      <c r="A111" t="s">
        <v>661</v>
      </c>
      <c r="B111">
        <v>631</v>
      </c>
      <c r="C111">
        <v>577</v>
      </c>
      <c r="D111">
        <v>55</v>
      </c>
      <c r="E111">
        <v>15</v>
      </c>
      <c r="F111">
        <v>13</v>
      </c>
      <c r="G111">
        <v>2</v>
      </c>
      <c r="H111">
        <v>0</v>
      </c>
      <c r="I111" t="s">
        <v>19</v>
      </c>
      <c r="J111">
        <v>0</v>
      </c>
      <c r="K111">
        <v>5</v>
      </c>
      <c r="L111">
        <v>3</v>
      </c>
      <c r="M111">
        <v>3</v>
      </c>
      <c r="N111">
        <v>68</v>
      </c>
      <c r="O111">
        <v>60</v>
      </c>
      <c r="P111">
        <v>7</v>
      </c>
      <c r="Q111">
        <v>61</v>
      </c>
      <c r="R111">
        <v>58</v>
      </c>
      <c r="S111">
        <v>3</v>
      </c>
      <c r="T111">
        <v>340</v>
      </c>
      <c r="U111">
        <v>318</v>
      </c>
      <c r="V111">
        <v>22</v>
      </c>
      <c r="W111">
        <v>262</v>
      </c>
      <c r="X111">
        <v>254</v>
      </c>
      <c r="Y111">
        <v>8</v>
      </c>
      <c r="Z111">
        <v>20</v>
      </c>
      <c r="AA111">
        <v>20</v>
      </c>
      <c r="AB111" t="s">
        <v>19</v>
      </c>
      <c r="AC111">
        <v>16</v>
      </c>
      <c r="AD111">
        <v>16</v>
      </c>
      <c r="AE111" t="s">
        <v>19</v>
      </c>
      <c r="AF111">
        <v>22</v>
      </c>
      <c r="AG111">
        <v>21</v>
      </c>
      <c r="AH111">
        <v>0</v>
      </c>
      <c r="AI111">
        <v>20</v>
      </c>
      <c r="AJ111">
        <v>18</v>
      </c>
      <c r="AK111">
        <v>2</v>
      </c>
      <c r="AL111">
        <v>2</v>
      </c>
      <c r="AM111">
        <v>2</v>
      </c>
      <c r="AN111" t="s">
        <v>19</v>
      </c>
      <c r="AO111">
        <v>16</v>
      </c>
      <c r="AP111">
        <v>16</v>
      </c>
      <c r="AQ111" t="s">
        <v>19</v>
      </c>
      <c r="AR111">
        <v>3</v>
      </c>
      <c r="AS111">
        <v>3</v>
      </c>
      <c r="AT111" t="s">
        <v>19</v>
      </c>
      <c r="AU111">
        <v>1</v>
      </c>
      <c r="AV111">
        <v>1</v>
      </c>
      <c r="AW111" t="s">
        <v>19</v>
      </c>
      <c r="AX111">
        <v>15</v>
      </c>
      <c r="AY111">
        <v>14</v>
      </c>
      <c r="AZ111">
        <v>1</v>
      </c>
      <c r="BA111">
        <v>17</v>
      </c>
      <c r="BB111">
        <v>8</v>
      </c>
      <c r="BC111">
        <v>9</v>
      </c>
      <c r="BD111">
        <v>27</v>
      </c>
      <c r="BE111">
        <v>23</v>
      </c>
      <c r="BF111">
        <v>5</v>
      </c>
    </row>
    <row r="112" spans="1:58">
      <c r="A112" t="s">
        <v>660</v>
      </c>
      <c r="B112">
        <v>629</v>
      </c>
      <c r="C112">
        <v>567</v>
      </c>
      <c r="D112">
        <v>61</v>
      </c>
      <c r="E112">
        <v>15</v>
      </c>
      <c r="F112">
        <v>11</v>
      </c>
      <c r="G112">
        <v>5</v>
      </c>
      <c r="H112" t="s">
        <v>19</v>
      </c>
      <c r="I112" t="s">
        <v>19</v>
      </c>
      <c r="J112" t="s">
        <v>19</v>
      </c>
      <c r="K112">
        <v>3</v>
      </c>
      <c r="L112">
        <v>1</v>
      </c>
      <c r="M112">
        <v>2</v>
      </c>
      <c r="N112">
        <v>41</v>
      </c>
      <c r="O112">
        <v>34</v>
      </c>
      <c r="P112">
        <v>8</v>
      </c>
      <c r="Q112">
        <v>79</v>
      </c>
      <c r="R112">
        <v>68</v>
      </c>
      <c r="S112">
        <v>11</v>
      </c>
      <c r="T112">
        <v>321</v>
      </c>
      <c r="U112">
        <v>295</v>
      </c>
      <c r="V112">
        <v>26</v>
      </c>
      <c r="W112">
        <v>206</v>
      </c>
      <c r="X112">
        <v>193</v>
      </c>
      <c r="Y112">
        <v>13</v>
      </c>
      <c r="Z112">
        <v>20</v>
      </c>
      <c r="AA112">
        <v>19</v>
      </c>
      <c r="AB112">
        <v>1</v>
      </c>
      <c r="AC112">
        <v>10</v>
      </c>
      <c r="AD112">
        <v>10</v>
      </c>
      <c r="AE112" t="s">
        <v>19</v>
      </c>
      <c r="AF112">
        <v>24</v>
      </c>
      <c r="AG112">
        <v>24</v>
      </c>
      <c r="AH112">
        <v>0</v>
      </c>
      <c r="AI112">
        <v>18</v>
      </c>
      <c r="AJ112">
        <v>17</v>
      </c>
      <c r="AK112">
        <v>1</v>
      </c>
      <c r="AL112">
        <v>6</v>
      </c>
      <c r="AM112">
        <v>5</v>
      </c>
      <c r="AN112">
        <v>2</v>
      </c>
      <c r="AO112">
        <v>15</v>
      </c>
      <c r="AP112">
        <v>14</v>
      </c>
      <c r="AQ112">
        <v>1</v>
      </c>
      <c r="AR112" t="s">
        <v>19</v>
      </c>
      <c r="AS112" t="s">
        <v>19</v>
      </c>
      <c r="AT112" t="s">
        <v>19</v>
      </c>
      <c r="AU112">
        <v>4</v>
      </c>
      <c r="AV112">
        <v>2</v>
      </c>
      <c r="AW112">
        <v>2</v>
      </c>
      <c r="AX112">
        <v>19</v>
      </c>
      <c r="AY112">
        <v>19</v>
      </c>
      <c r="AZ112">
        <v>1</v>
      </c>
      <c r="BA112">
        <v>15</v>
      </c>
      <c r="BB112">
        <v>14</v>
      </c>
      <c r="BC112">
        <v>1</v>
      </c>
      <c r="BD112">
        <v>48</v>
      </c>
      <c r="BE112">
        <v>46</v>
      </c>
      <c r="BF112">
        <v>2</v>
      </c>
    </row>
    <row r="113" spans="1:58">
      <c r="A113" t="s">
        <v>659</v>
      </c>
      <c r="B113">
        <v>384</v>
      </c>
      <c r="C113">
        <v>346</v>
      </c>
      <c r="D113">
        <v>38</v>
      </c>
      <c r="E113">
        <v>9</v>
      </c>
      <c r="F113">
        <v>6</v>
      </c>
      <c r="G113">
        <v>3</v>
      </c>
      <c r="H113">
        <v>0</v>
      </c>
      <c r="I113" t="s">
        <v>19</v>
      </c>
      <c r="J113">
        <v>0</v>
      </c>
      <c r="K113">
        <v>2</v>
      </c>
      <c r="L113">
        <v>1</v>
      </c>
      <c r="M113">
        <v>1</v>
      </c>
      <c r="N113">
        <v>32</v>
      </c>
      <c r="O113">
        <v>28</v>
      </c>
      <c r="P113">
        <v>4</v>
      </c>
      <c r="Q113">
        <v>49</v>
      </c>
      <c r="R113">
        <v>44</v>
      </c>
      <c r="S113">
        <v>5</v>
      </c>
      <c r="T113">
        <v>191</v>
      </c>
      <c r="U113">
        <v>177</v>
      </c>
      <c r="V113">
        <v>14</v>
      </c>
      <c r="W113">
        <v>112</v>
      </c>
      <c r="X113">
        <v>108</v>
      </c>
      <c r="Y113">
        <v>4</v>
      </c>
      <c r="Z113">
        <v>12</v>
      </c>
      <c r="AA113">
        <v>12</v>
      </c>
      <c r="AB113" t="s">
        <v>19</v>
      </c>
      <c r="AC113">
        <v>4</v>
      </c>
      <c r="AD113">
        <v>4</v>
      </c>
      <c r="AE113" t="s">
        <v>19</v>
      </c>
      <c r="AF113">
        <v>16</v>
      </c>
      <c r="AG113">
        <v>16</v>
      </c>
      <c r="AH113">
        <v>0</v>
      </c>
      <c r="AI113">
        <v>13</v>
      </c>
      <c r="AJ113">
        <v>12</v>
      </c>
      <c r="AK113">
        <v>1</v>
      </c>
      <c r="AL113" t="s">
        <v>19</v>
      </c>
      <c r="AM113" t="s">
        <v>19</v>
      </c>
      <c r="AN113" t="s">
        <v>19</v>
      </c>
      <c r="AO113">
        <v>9</v>
      </c>
      <c r="AP113">
        <v>9</v>
      </c>
      <c r="AQ113" t="s">
        <v>19</v>
      </c>
      <c r="AR113">
        <v>1</v>
      </c>
      <c r="AS113">
        <v>1</v>
      </c>
      <c r="AT113" t="s">
        <v>19</v>
      </c>
      <c r="AU113" t="s">
        <v>19</v>
      </c>
      <c r="AV113" t="s">
        <v>19</v>
      </c>
      <c r="AW113" t="s">
        <v>19</v>
      </c>
      <c r="AX113">
        <v>14</v>
      </c>
      <c r="AY113">
        <v>14</v>
      </c>
      <c r="AZ113" t="s">
        <v>19</v>
      </c>
      <c r="BA113">
        <v>6</v>
      </c>
      <c r="BB113">
        <v>6</v>
      </c>
      <c r="BC113">
        <v>0</v>
      </c>
      <c r="BD113">
        <v>30</v>
      </c>
      <c r="BE113">
        <v>19</v>
      </c>
      <c r="BF113">
        <v>10</v>
      </c>
    </row>
    <row r="114" spans="1:58">
      <c r="A114" t="s">
        <v>658</v>
      </c>
      <c r="B114">
        <v>717</v>
      </c>
      <c r="C114">
        <v>646</v>
      </c>
      <c r="D114">
        <v>71</v>
      </c>
      <c r="E114">
        <v>19</v>
      </c>
      <c r="F114">
        <v>18</v>
      </c>
      <c r="G114">
        <v>1</v>
      </c>
      <c r="H114" t="s">
        <v>19</v>
      </c>
      <c r="I114" t="s">
        <v>19</v>
      </c>
      <c r="J114" t="s">
        <v>19</v>
      </c>
      <c r="K114">
        <v>2</v>
      </c>
      <c r="L114">
        <v>1</v>
      </c>
      <c r="M114">
        <v>2</v>
      </c>
      <c r="N114">
        <v>47</v>
      </c>
      <c r="O114">
        <v>38</v>
      </c>
      <c r="P114">
        <v>9</v>
      </c>
      <c r="Q114">
        <v>93</v>
      </c>
      <c r="R114">
        <v>83</v>
      </c>
      <c r="S114">
        <v>10</v>
      </c>
      <c r="T114">
        <v>371</v>
      </c>
      <c r="U114">
        <v>339</v>
      </c>
      <c r="V114">
        <v>32</v>
      </c>
      <c r="W114">
        <v>215</v>
      </c>
      <c r="X114">
        <v>205</v>
      </c>
      <c r="Y114">
        <v>9</v>
      </c>
      <c r="Z114">
        <v>23</v>
      </c>
      <c r="AA114">
        <v>23</v>
      </c>
      <c r="AB114" t="s">
        <v>19</v>
      </c>
      <c r="AC114">
        <v>7</v>
      </c>
      <c r="AD114">
        <v>7</v>
      </c>
      <c r="AE114" t="s">
        <v>19</v>
      </c>
      <c r="AF114">
        <v>21</v>
      </c>
      <c r="AG114">
        <v>20</v>
      </c>
      <c r="AH114">
        <v>1</v>
      </c>
      <c r="AI114">
        <v>24</v>
      </c>
      <c r="AJ114">
        <v>23</v>
      </c>
      <c r="AK114">
        <v>2</v>
      </c>
      <c r="AL114">
        <v>2</v>
      </c>
      <c r="AM114">
        <v>1</v>
      </c>
      <c r="AN114">
        <v>1</v>
      </c>
      <c r="AO114">
        <v>18</v>
      </c>
      <c r="AP114">
        <v>18</v>
      </c>
      <c r="AQ114" t="s">
        <v>19</v>
      </c>
      <c r="AR114">
        <v>1</v>
      </c>
      <c r="AS114">
        <v>1</v>
      </c>
      <c r="AT114" t="s">
        <v>19</v>
      </c>
      <c r="AU114">
        <v>1</v>
      </c>
      <c r="AV114">
        <v>1</v>
      </c>
      <c r="AW114" t="s">
        <v>19</v>
      </c>
      <c r="AX114">
        <v>23</v>
      </c>
      <c r="AY114">
        <v>23</v>
      </c>
      <c r="AZ114" t="s">
        <v>19</v>
      </c>
      <c r="BA114">
        <v>30</v>
      </c>
      <c r="BB114">
        <v>20</v>
      </c>
      <c r="BC114">
        <v>10</v>
      </c>
      <c r="BD114">
        <v>41</v>
      </c>
      <c r="BE114">
        <v>36</v>
      </c>
      <c r="BF114">
        <v>5</v>
      </c>
    </row>
    <row r="115" spans="1:58">
      <c r="A115" t="s">
        <v>657</v>
      </c>
      <c r="B115">
        <v>651</v>
      </c>
      <c r="C115">
        <v>588</v>
      </c>
      <c r="D115">
        <v>63</v>
      </c>
      <c r="E115">
        <v>17</v>
      </c>
      <c r="F115">
        <v>14</v>
      </c>
      <c r="G115">
        <v>3</v>
      </c>
      <c r="H115" t="s">
        <v>19</v>
      </c>
      <c r="I115" t="s">
        <v>19</v>
      </c>
      <c r="J115" t="s">
        <v>19</v>
      </c>
      <c r="K115">
        <v>2</v>
      </c>
      <c r="L115" t="s">
        <v>19</v>
      </c>
      <c r="M115">
        <v>2</v>
      </c>
      <c r="N115">
        <v>58</v>
      </c>
      <c r="O115">
        <v>52</v>
      </c>
      <c r="P115">
        <v>7</v>
      </c>
      <c r="Q115">
        <v>62</v>
      </c>
      <c r="R115">
        <v>58</v>
      </c>
      <c r="S115">
        <v>5</v>
      </c>
      <c r="T115">
        <v>365</v>
      </c>
      <c r="U115">
        <v>338</v>
      </c>
      <c r="V115">
        <v>28</v>
      </c>
      <c r="W115">
        <v>218</v>
      </c>
      <c r="X115">
        <v>208</v>
      </c>
      <c r="Y115">
        <v>10</v>
      </c>
      <c r="Z115">
        <v>22</v>
      </c>
      <c r="AA115">
        <v>22</v>
      </c>
      <c r="AB115" t="s">
        <v>19</v>
      </c>
      <c r="AC115">
        <v>7</v>
      </c>
      <c r="AD115">
        <v>7</v>
      </c>
      <c r="AE115" t="s">
        <v>19</v>
      </c>
      <c r="AF115">
        <v>16</v>
      </c>
      <c r="AG115">
        <v>14</v>
      </c>
      <c r="AH115">
        <v>1</v>
      </c>
      <c r="AI115">
        <v>23</v>
      </c>
      <c r="AJ115">
        <v>20</v>
      </c>
      <c r="AK115">
        <v>3</v>
      </c>
      <c r="AL115">
        <v>3</v>
      </c>
      <c r="AM115">
        <v>2</v>
      </c>
      <c r="AN115">
        <v>1</v>
      </c>
      <c r="AO115">
        <v>14</v>
      </c>
      <c r="AP115">
        <v>14</v>
      </c>
      <c r="AQ115">
        <v>0</v>
      </c>
      <c r="AR115" t="s">
        <v>19</v>
      </c>
      <c r="AS115" t="s">
        <v>19</v>
      </c>
      <c r="AT115" t="s">
        <v>19</v>
      </c>
      <c r="AU115">
        <v>0</v>
      </c>
      <c r="AV115" t="s">
        <v>19</v>
      </c>
      <c r="AW115">
        <v>0</v>
      </c>
      <c r="AX115">
        <v>18</v>
      </c>
      <c r="AY115">
        <v>17</v>
      </c>
      <c r="AZ115">
        <v>0</v>
      </c>
      <c r="BA115">
        <v>22</v>
      </c>
      <c r="BB115">
        <v>13</v>
      </c>
      <c r="BC115">
        <v>9</v>
      </c>
      <c r="BD115">
        <v>30</v>
      </c>
      <c r="BE115">
        <v>26</v>
      </c>
      <c r="BF115">
        <v>4</v>
      </c>
    </row>
    <row r="116" spans="1:58">
      <c r="A116" t="s">
        <v>656</v>
      </c>
      <c r="B116">
        <v>381</v>
      </c>
      <c r="C116">
        <v>346</v>
      </c>
      <c r="D116">
        <v>35</v>
      </c>
      <c r="E116">
        <v>7</v>
      </c>
      <c r="F116">
        <v>5</v>
      </c>
      <c r="G116">
        <v>2</v>
      </c>
      <c r="H116" t="s">
        <v>19</v>
      </c>
      <c r="I116" t="s">
        <v>19</v>
      </c>
      <c r="J116" t="s">
        <v>19</v>
      </c>
      <c r="K116">
        <v>2</v>
      </c>
      <c r="L116">
        <v>1</v>
      </c>
      <c r="M116">
        <v>1</v>
      </c>
      <c r="N116">
        <v>33</v>
      </c>
      <c r="O116">
        <v>32</v>
      </c>
      <c r="P116">
        <v>1</v>
      </c>
      <c r="Q116">
        <v>35</v>
      </c>
      <c r="R116">
        <v>30</v>
      </c>
      <c r="S116">
        <v>5</v>
      </c>
      <c r="T116">
        <v>190</v>
      </c>
      <c r="U116">
        <v>176</v>
      </c>
      <c r="V116">
        <v>14</v>
      </c>
      <c r="W116">
        <v>132</v>
      </c>
      <c r="X116">
        <v>125</v>
      </c>
      <c r="Y116">
        <v>7</v>
      </c>
      <c r="Z116">
        <v>15</v>
      </c>
      <c r="AA116">
        <v>15</v>
      </c>
      <c r="AB116" t="s">
        <v>19</v>
      </c>
      <c r="AC116">
        <v>1</v>
      </c>
      <c r="AD116">
        <v>1</v>
      </c>
      <c r="AE116" t="s">
        <v>19</v>
      </c>
      <c r="AF116">
        <v>17</v>
      </c>
      <c r="AG116">
        <v>16</v>
      </c>
      <c r="AH116">
        <v>1</v>
      </c>
      <c r="AI116">
        <v>8</v>
      </c>
      <c r="AJ116">
        <v>7</v>
      </c>
      <c r="AK116">
        <v>0</v>
      </c>
      <c r="AL116">
        <v>1</v>
      </c>
      <c r="AM116">
        <v>1</v>
      </c>
      <c r="AN116" t="s">
        <v>19</v>
      </c>
      <c r="AO116">
        <v>12</v>
      </c>
      <c r="AP116">
        <v>12</v>
      </c>
      <c r="AQ116" t="s">
        <v>19</v>
      </c>
      <c r="AR116">
        <v>7</v>
      </c>
      <c r="AS116">
        <v>7</v>
      </c>
      <c r="AT116" t="s">
        <v>19</v>
      </c>
      <c r="AU116">
        <v>1</v>
      </c>
      <c r="AV116">
        <v>1</v>
      </c>
      <c r="AW116" t="s">
        <v>19</v>
      </c>
      <c r="AX116">
        <v>13</v>
      </c>
      <c r="AY116">
        <v>12</v>
      </c>
      <c r="AZ116">
        <v>1</v>
      </c>
      <c r="BA116">
        <v>24</v>
      </c>
      <c r="BB116">
        <v>17</v>
      </c>
      <c r="BC116">
        <v>7</v>
      </c>
      <c r="BD116">
        <v>17</v>
      </c>
      <c r="BE116">
        <v>14</v>
      </c>
      <c r="BF116">
        <v>3</v>
      </c>
    </row>
    <row r="117" spans="1:58">
      <c r="A117" t="s">
        <v>655</v>
      </c>
      <c r="B117">
        <v>383</v>
      </c>
      <c r="C117">
        <v>354</v>
      </c>
      <c r="D117">
        <v>29</v>
      </c>
      <c r="E117">
        <v>8</v>
      </c>
      <c r="F117">
        <v>7</v>
      </c>
      <c r="G117">
        <v>2</v>
      </c>
      <c r="H117" t="s">
        <v>19</v>
      </c>
      <c r="I117" t="s">
        <v>19</v>
      </c>
      <c r="J117" t="s">
        <v>19</v>
      </c>
      <c r="K117">
        <v>2</v>
      </c>
      <c r="L117">
        <v>1</v>
      </c>
      <c r="M117">
        <v>1</v>
      </c>
      <c r="N117">
        <v>33</v>
      </c>
      <c r="O117">
        <v>31</v>
      </c>
      <c r="P117">
        <v>2</v>
      </c>
      <c r="Q117">
        <v>47</v>
      </c>
      <c r="R117">
        <v>43</v>
      </c>
      <c r="S117">
        <v>5</v>
      </c>
      <c r="T117">
        <v>210</v>
      </c>
      <c r="U117">
        <v>195</v>
      </c>
      <c r="V117">
        <v>15</v>
      </c>
      <c r="W117">
        <v>157</v>
      </c>
      <c r="X117">
        <v>149</v>
      </c>
      <c r="Y117">
        <v>8</v>
      </c>
      <c r="Z117">
        <v>9</v>
      </c>
      <c r="AA117">
        <v>9</v>
      </c>
      <c r="AB117" t="s">
        <v>19</v>
      </c>
      <c r="AC117">
        <v>5</v>
      </c>
      <c r="AD117">
        <v>5</v>
      </c>
      <c r="AE117" t="s">
        <v>19</v>
      </c>
      <c r="AF117">
        <v>11</v>
      </c>
      <c r="AG117">
        <v>10</v>
      </c>
      <c r="AH117">
        <v>1</v>
      </c>
      <c r="AI117">
        <v>13</v>
      </c>
      <c r="AJ117">
        <v>13</v>
      </c>
      <c r="AK117" t="s">
        <v>19</v>
      </c>
      <c r="AL117">
        <v>0</v>
      </c>
      <c r="AM117">
        <v>0</v>
      </c>
      <c r="AN117" t="s">
        <v>19</v>
      </c>
      <c r="AO117">
        <v>7</v>
      </c>
      <c r="AP117">
        <v>7</v>
      </c>
      <c r="AQ117" t="s">
        <v>19</v>
      </c>
      <c r="AR117">
        <v>1</v>
      </c>
      <c r="AS117">
        <v>1</v>
      </c>
      <c r="AT117" t="s">
        <v>19</v>
      </c>
      <c r="AU117" t="s">
        <v>19</v>
      </c>
      <c r="AV117" t="s">
        <v>19</v>
      </c>
      <c r="AW117" t="s">
        <v>19</v>
      </c>
      <c r="AX117">
        <v>17</v>
      </c>
      <c r="AY117">
        <v>17</v>
      </c>
      <c r="AZ117" t="s">
        <v>19</v>
      </c>
      <c r="BA117">
        <v>2</v>
      </c>
      <c r="BB117">
        <v>2</v>
      </c>
      <c r="BC117" t="s">
        <v>19</v>
      </c>
      <c r="BD117">
        <v>26</v>
      </c>
      <c r="BE117">
        <v>21</v>
      </c>
      <c r="BF117">
        <v>5</v>
      </c>
    </row>
    <row r="118" spans="1:58">
      <c r="A118" t="s">
        <v>654</v>
      </c>
      <c r="B118">
        <v>855</v>
      </c>
      <c r="C118">
        <v>768</v>
      </c>
      <c r="D118">
        <v>87</v>
      </c>
      <c r="E118">
        <v>16</v>
      </c>
      <c r="F118">
        <v>13</v>
      </c>
      <c r="G118">
        <v>3</v>
      </c>
      <c r="H118">
        <v>0</v>
      </c>
      <c r="I118">
        <v>0</v>
      </c>
      <c r="J118" t="s">
        <v>19</v>
      </c>
      <c r="K118">
        <v>2</v>
      </c>
      <c r="L118">
        <v>2</v>
      </c>
      <c r="M118" t="s">
        <v>19</v>
      </c>
      <c r="N118">
        <v>73</v>
      </c>
      <c r="O118">
        <v>64</v>
      </c>
      <c r="P118">
        <v>9</v>
      </c>
      <c r="Q118">
        <v>84</v>
      </c>
      <c r="R118">
        <v>78</v>
      </c>
      <c r="S118">
        <v>6</v>
      </c>
      <c r="T118">
        <v>406</v>
      </c>
      <c r="U118">
        <v>378</v>
      </c>
      <c r="V118">
        <v>28</v>
      </c>
      <c r="W118">
        <v>255</v>
      </c>
      <c r="X118">
        <v>247</v>
      </c>
      <c r="Y118">
        <v>8</v>
      </c>
      <c r="Z118">
        <v>27</v>
      </c>
      <c r="AA118">
        <v>26</v>
      </c>
      <c r="AB118">
        <v>1</v>
      </c>
      <c r="AC118">
        <v>10</v>
      </c>
      <c r="AD118">
        <v>10</v>
      </c>
      <c r="AE118" t="s">
        <v>19</v>
      </c>
      <c r="AF118">
        <v>31</v>
      </c>
      <c r="AG118">
        <v>29</v>
      </c>
      <c r="AH118">
        <v>2</v>
      </c>
      <c r="AI118">
        <v>17</v>
      </c>
      <c r="AJ118">
        <v>16</v>
      </c>
      <c r="AK118">
        <v>1</v>
      </c>
      <c r="AL118">
        <v>2</v>
      </c>
      <c r="AM118">
        <v>2</v>
      </c>
      <c r="AN118" t="s">
        <v>19</v>
      </c>
      <c r="AO118">
        <v>16</v>
      </c>
      <c r="AP118">
        <v>16</v>
      </c>
      <c r="AQ118" t="s">
        <v>19</v>
      </c>
      <c r="AR118">
        <v>3</v>
      </c>
      <c r="AS118">
        <v>2</v>
      </c>
      <c r="AT118">
        <v>1</v>
      </c>
      <c r="AU118">
        <v>1</v>
      </c>
      <c r="AV118">
        <v>1</v>
      </c>
      <c r="AW118" t="s">
        <v>19</v>
      </c>
      <c r="AX118">
        <v>22</v>
      </c>
      <c r="AY118">
        <v>22</v>
      </c>
      <c r="AZ118">
        <v>1</v>
      </c>
      <c r="BA118">
        <v>62</v>
      </c>
      <c r="BB118">
        <v>54</v>
      </c>
      <c r="BC118">
        <v>8</v>
      </c>
      <c r="BD118">
        <v>93</v>
      </c>
      <c r="BE118">
        <v>64</v>
      </c>
      <c r="BF118">
        <v>29</v>
      </c>
    </row>
    <row r="119" spans="1:58">
      <c r="A119" t="s">
        <v>653</v>
      </c>
      <c r="B119">
        <v>772</v>
      </c>
      <c r="C119">
        <v>722</v>
      </c>
      <c r="D119">
        <v>50</v>
      </c>
      <c r="E119">
        <v>17</v>
      </c>
      <c r="F119">
        <v>14</v>
      </c>
      <c r="G119">
        <v>2</v>
      </c>
      <c r="H119">
        <v>0</v>
      </c>
      <c r="I119" t="s">
        <v>19</v>
      </c>
      <c r="J119">
        <v>0</v>
      </c>
      <c r="K119">
        <v>4</v>
      </c>
      <c r="L119">
        <v>1</v>
      </c>
      <c r="M119">
        <v>3</v>
      </c>
      <c r="N119">
        <v>75</v>
      </c>
      <c r="O119">
        <v>74</v>
      </c>
      <c r="P119">
        <v>1</v>
      </c>
      <c r="Q119">
        <v>69</v>
      </c>
      <c r="R119">
        <v>64</v>
      </c>
      <c r="S119">
        <v>5</v>
      </c>
      <c r="T119">
        <v>406</v>
      </c>
      <c r="U119">
        <v>392</v>
      </c>
      <c r="V119">
        <v>14</v>
      </c>
      <c r="W119">
        <v>324</v>
      </c>
      <c r="X119">
        <v>319</v>
      </c>
      <c r="Y119">
        <v>5</v>
      </c>
      <c r="Z119">
        <v>30</v>
      </c>
      <c r="AA119">
        <v>28</v>
      </c>
      <c r="AB119">
        <v>2</v>
      </c>
      <c r="AC119">
        <v>19</v>
      </c>
      <c r="AD119">
        <v>18</v>
      </c>
      <c r="AE119">
        <v>2</v>
      </c>
      <c r="AF119">
        <v>25</v>
      </c>
      <c r="AG119">
        <v>24</v>
      </c>
      <c r="AH119">
        <v>1</v>
      </c>
      <c r="AI119">
        <v>20</v>
      </c>
      <c r="AJ119">
        <v>20</v>
      </c>
      <c r="AK119" t="s">
        <v>19</v>
      </c>
      <c r="AL119">
        <v>5</v>
      </c>
      <c r="AM119">
        <v>5</v>
      </c>
      <c r="AN119" t="s">
        <v>19</v>
      </c>
      <c r="AO119">
        <v>14</v>
      </c>
      <c r="AP119">
        <v>14</v>
      </c>
      <c r="AQ119">
        <v>1</v>
      </c>
      <c r="AR119">
        <v>4</v>
      </c>
      <c r="AS119">
        <v>4</v>
      </c>
      <c r="AT119" t="s">
        <v>19</v>
      </c>
      <c r="AU119">
        <v>1</v>
      </c>
      <c r="AV119">
        <v>1</v>
      </c>
      <c r="AW119">
        <v>1</v>
      </c>
      <c r="AX119">
        <v>21</v>
      </c>
      <c r="AY119">
        <v>19</v>
      </c>
      <c r="AZ119">
        <v>2</v>
      </c>
      <c r="BA119">
        <v>34</v>
      </c>
      <c r="BB119">
        <v>22</v>
      </c>
      <c r="BC119">
        <v>12</v>
      </c>
      <c r="BD119">
        <v>48</v>
      </c>
      <c r="BE119">
        <v>41</v>
      </c>
      <c r="BF119">
        <v>7</v>
      </c>
    </row>
    <row r="120" spans="1:58">
      <c r="A120" t="s">
        <v>652</v>
      </c>
      <c r="B120">
        <v>525</v>
      </c>
      <c r="C120">
        <v>503</v>
      </c>
      <c r="D120">
        <v>22</v>
      </c>
      <c r="E120">
        <v>13</v>
      </c>
      <c r="F120">
        <v>12</v>
      </c>
      <c r="G120">
        <v>1</v>
      </c>
      <c r="H120" t="s">
        <v>19</v>
      </c>
      <c r="I120" t="s">
        <v>19</v>
      </c>
      <c r="J120" t="s">
        <v>19</v>
      </c>
      <c r="K120">
        <v>2</v>
      </c>
      <c r="L120">
        <v>0</v>
      </c>
      <c r="M120">
        <v>2</v>
      </c>
      <c r="N120">
        <v>69</v>
      </c>
      <c r="O120">
        <v>66</v>
      </c>
      <c r="P120">
        <v>3</v>
      </c>
      <c r="Q120">
        <v>31</v>
      </c>
      <c r="R120">
        <v>29</v>
      </c>
      <c r="S120">
        <v>2</v>
      </c>
      <c r="T120">
        <v>245</v>
      </c>
      <c r="U120">
        <v>240</v>
      </c>
      <c r="V120">
        <v>6</v>
      </c>
      <c r="W120">
        <v>179</v>
      </c>
      <c r="X120">
        <v>175</v>
      </c>
      <c r="Y120">
        <v>4</v>
      </c>
      <c r="Z120">
        <v>16</v>
      </c>
      <c r="AA120">
        <v>16</v>
      </c>
      <c r="AB120" t="s">
        <v>19</v>
      </c>
      <c r="AC120">
        <v>5</v>
      </c>
      <c r="AD120">
        <v>5</v>
      </c>
      <c r="AE120" t="s">
        <v>19</v>
      </c>
      <c r="AF120">
        <v>25</v>
      </c>
      <c r="AG120">
        <v>24</v>
      </c>
      <c r="AH120">
        <v>1</v>
      </c>
      <c r="AI120">
        <v>8</v>
      </c>
      <c r="AJ120">
        <v>7</v>
      </c>
      <c r="AK120">
        <v>1</v>
      </c>
      <c r="AL120">
        <v>2</v>
      </c>
      <c r="AM120">
        <v>2</v>
      </c>
      <c r="AN120" t="s">
        <v>19</v>
      </c>
      <c r="AO120">
        <v>9</v>
      </c>
      <c r="AP120">
        <v>9</v>
      </c>
      <c r="AQ120">
        <v>1</v>
      </c>
      <c r="AR120">
        <v>2</v>
      </c>
      <c r="AS120">
        <v>2</v>
      </c>
      <c r="AT120" t="s">
        <v>19</v>
      </c>
      <c r="AU120" t="s">
        <v>19</v>
      </c>
      <c r="AV120" t="s">
        <v>19</v>
      </c>
      <c r="AW120" t="s">
        <v>19</v>
      </c>
      <c r="AX120">
        <v>16</v>
      </c>
      <c r="AY120">
        <v>16</v>
      </c>
      <c r="AZ120" t="s">
        <v>19</v>
      </c>
      <c r="BA120">
        <v>53</v>
      </c>
      <c r="BB120">
        <v>51</v>
      </c>
      <c r="BC120">
        <v>2</v>
      </c>
      <c r="BD120">
        <v>34</v>
      </c>
      <c r="BE120">
        <v>31</v>
      </c>
      <c r="BF120">
        <v>4</v>
      </c>
    </row>
    <row r="121" spans="1:58">
      <c r="A121" t="s">
        <v>651</v>
      </c>
      <c r="B121">
        <v>863</v>
      </c>
      <c r="C121">
        <v>799</v>
      </c>
      <c r="D121">
        <v>64</v>
      </c>
      <c r="E121">
        <v>18</v>
      </c>
      <c r="F121">
        <v>16</v>
      </c>
      <c r="G121">
        <v>2</v>
      </c>
      <c r="H121" t="s">
        <v>19</v>
      </c>
      <c r="I121" t="s">
        <v>19</v>
      </c>
      <c r="J121" t="s">
        <v>19</v>
      </c>
      <c r="K121">
        <v>5</v>
      </c>
      <c r="L121">
        <v>3</v>
      </c>
      <c r="M121">
        <v>3</v>
      </c>
      <c r="N121">
        <v>75</v>
      </c>
      <c r="O121">
        <v>68</v>
      </c>
      <c r="P121">
        <v>7</v>
      </c>
      <c r="Q121">
        <v>93</v>
      </c>
      <c r="R121">
        <v>87</v>
      </c>
      <c r="S121">
        <v>6</v>
      </c>
      <c r="T121">
        <v>431</v>
      </c>
      <c r="U121">
        <v>408</v>
      </c>
      <c r="V121">
        <v>23</v>
      </c>
      <c r="W121">
        <v>292</v>
      </c>
      <c r="X121">
        <v>284</v>
      </c>
      <c r="Y121">
        <v>8</v>
      </c>
      <c r="Z121">
        <v>24</v>
      </c>
      <c r="AA121">
        <v>24</v>
      </c>
      <c r="AB121">
        <v>0</v>
      </c>
      <c r="AC121">
        <v>9</v>
      </c>
      <c r="AD121">
        <v>9</v>
      </c>
      <c r="AE121">
        <v>0</v>
      </c>
      <c r="AF121">
        <v>42</v>
      </c>
      <c r="AG121">
        <v>41</v>
      </c>
      <c r="AH121">
        <v>1</v>
      </c>
      <c r="AI121">
        <v>17</v>
      </c>
      <c r="AJ121">
        <v>16</v>
      </c>
      <c r="AK121">
        <v>1</v>
      </c>
      <c r="AL121">
        <v>4</v>
      </c>
      <c r="AM121">
        <v>4</v>
      </c>
      <c r="AN121">
        <v>1</v>
      </c>
      <c r="AO121">
        <v>18</v>
      </c>
      <c r="AP121">
        <v>18</v>
      </c>
      <c r="AQ121" t="s">
        <v>19</v>
      </c>
      <c r="AR121">
        <v>4</v>
      </c>
      <c r="AS121">
        <v>4</v>
      </c>
      <c r="AT121" t="s">
        <v>19</v>
      </c>
      <c r="AU121">
        <v>4</v>
      </c>
      <c r="AV121">
        <v>4</v>
      </c>
      <c r="AW121">
        <v>0</v>
      </c>
      <c r="AX121">
        <v>26</v>
      </c>
      <c r="AY121">
        <v>25</v>
      </c>
      <c r="AZ121">
        <v>1</v>
      </c>
      <c r="BA121">
        <v>42</v>
      </c>
      <c r="BB121">
        <v>35</v>
      </c>
      <c r="BC121">
        <v>7</v>
      </c>
      <c r="BD121">
        <v>59</v>
      </c>
      <c r="BE121">
        <v>47</v>
      </c>
      <c r="BF121">
        <v>13</v>
      </c>
    </row>
    <row r="122" spans="1:58">
      <c r="A122" t="s">
        <v>650</v>
      </c>
      <c r="B122">
        <v>306</v>
      </c>
      <c r="C122">
        <v>273</v>
      </c>
      <c r="D122">
        <v>34</v>
      </c>
      <c r="E122">
        <v>5</v>
      </c>
      <c r="F122">
        <v>4</v>
      </c>
      <c r="G122">
        <v>1</v>
      </c>
      <c r="H122" t="s">
        <v>19</v>
      </c>
      <c r="I122" t="s">
        <v>19</v>
      </c>
      <c r="J122" t="s">
        <v>19</v>
      </c>
      <c r="K122">
        <v>1</v>
      </c>
      <c r="L122" t="s">
        <v>19</v>
      </c>
      <c r="M122">
        <v>1</v>
      </c>
      <c r="N122">
        <v>29</v>
      </c>
      <c r="O122">
        <v>24</v>
      </c>
      <c r="P122">
        <v>5</v>
      </c>
      <c r="Q122">
        <v>33</v>
      </c>
      <c r="R122">
        <v>31</v>
      </c>
      <c r="S122">
        <v>2</v>
      </c>
      <c r="T122">
        <v>166</v>
      </c>
      <c r="U122">
        <v>149</v>
      </c>
      <c r="V122">
        <v>17</v>
      </c>
      <c r="W122">
        <v>114</v>
      </c>
      <c r="X122">
        <v>110</v>
      </c>
      <c r="Y122">
        <v>4</v>
      </c>
      <c r="Z122">
        <v>8</v>
      </c>
      <c r="AA122">
        <v>8</v>
      </c>
      <c r="AB122">
        <v>1</v>
      </c>
      <c r="AC122">
        <v>1</v>
      </c>
      <c r="AD122">
        <v>1</v>
      </c>
      <c r="AE122" t="s">
        <v>19</v>
      </c>
      <c r="AF122">
        <v>12</v>
      </c>
      <c r="AG122">
        <v>8</v>
      </c>
      <c r="AH122">
        <v>4</v>
      </c>
      <c r="AI122">
        <v>6</v>
      </c>
      <c r="AJ122">
        <v>6</v>
      </c>
      <c r="AK122" t="s">
        <v>19</v>
      </c>
      <c r="AL122">
        <v>1</v>
      </c>
      <c r="AM122" t="s">
        <v>19</v>
      </c>
      <c r="AN122">
        <v>1</v>
      </c>
      <c r="AO122">
        <v>6</v>
      </c>
      <c r="AP122">
        <v>5</v>
      </c>
      <c r="AQ122">
        <v>1</v>
      </c>
      <c r="AR122">
        <v>1</v>
      </c>
      <c r="AS122">
        <v>1</v>
      </c>
      <c r="AT122" t="s">
        <v>19</v>
      </c>
      <c r="AU122">
        <v>1</v>
      </c>
      <c r="AV122">
        <v>1</v>
      </c>
      <c r="AW122" t="s">
        <v>19</v>
      </c>
      <c r="AX122">
        <v>8</v>
      </c>
      <c r="AY122">
        <v>8</v>
      </c>
      <c r="AZ122" t="s">
        <v>19</v>
      </c>
      <c r="BA122">
        <v>12</v>
      </c>
      <c r="BB122">
        <v>11</v>
      </c>
      <c r="BC122">
        <v>1</v>
      </c>
      <c r="BD122">
        <v>17</v>
      </c>
      <c r="BE122">
        <v>17</v>
      </c>
      <c r="BF122" t="s">
        <v>19</v>
      </c>
    </row>
  </sheetData>
  <phoneticPr fontId="4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FF00"/>
  </sheetPr>
  <dimension ref="A1:W135"/>
  <sheetViews>
    <sheetView zoomScale="80" zoomScaleNormal="80" workbookViewId="0"/>
  </sheetViews>
  <sheetFormatPr defaultRowHeight="12"/>
  <cols>
    <col min="1" max="4" width="9" style="2"/>
    <col min="5" max="5" width="10" style="2" bestFit="1" customWidth="1"/>
    <col min="6" max="6" width="9.25" style="2" bestFit="1" customWidth="1"/>
    <col min="7" max="7" width="9" style="2"/>
    <col min="8" max="8" width="9" style="2" customWidth="1"/>
    <col min="9" max="13" width="9" style="2"/>
    <col min="14" max="14" width="9" style="2" customWidth="1"/>
    <col min="15" max="22" width="9" style="2"/>
    <col min="23" max="23" width="10" style="2" bestFit="1" customWidth="1"/>
    <col min="24" max="16384" width="9" style="2"/>
  </cols>
  <sheetData>
    <row r="1" spans="1:21">
      <c r="A1" s="2" t="s">
        <v>2764</v>
      </c>
      <c r="F1" s="2" t="s">
        <v>303</v>
      </c>
    </row>
    <row r="2" spans="1:21">
      <c r="C2" s="2" t="s">
        <v>302</v>
      </c>
      <c r="F2" s="2" t="s">
        <v>202</v>
      </c>
      <c r="N2" s="2" t="s">
        <v>203</v>
      </c>
    </row>
    <row r="3" spans="1:21">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row>
    <row r="4" spans="1:21">
      <c r="B4" s="2" t="s">
        <v>146</v>
      </c>
      <c r="C4" s="137">
        <f>'2018sogojigyo'!C4</f>
        <v>908.09140000000002</v>
      </c>
      <c r="D4" s="137">
        <f>'2018sogojigyo'!D4</f>
        <v>459.97610000000003</v>
      </c>
      <c r="E4" s="137">
        <f>'2018sogojigyo'!E4</f>
        <v>448.11530000000005</v>
      </c>
      <c r="F4" s="138">
        <f>'2018sogojigyo'!F4</f>
        <v>0.14248735341754656</v>
      </c>
      <c r="G4" s="138">
        <f>'2018sogojigyo'!G4</f>
        <v>0.21635847183829918</v>
      </c>
      <c r="H4" s="138">
        <f>'2018sogojigyo'!H4</f>
        <v>0.27617331772582893</v>
      </c>
      <c r="I4" s="138">
        <f>'2018sogojigyo'!I4</f>
        <v>0.36869085741881219</v>
      </c>
      <c r="J4" s="138">
        <f>'2018sogojigyo'!J4</f>
        <v>0.23933251450246359</v>
      </c>
      <c r="K4" s="138">
        <f>'2018sogojigyo'!K4</f>
        <v>0.17930707170332377</v>
      </c>
      <c r="L4" s="138">
        <f>'2018sogojigyo'!L4</f>
        <v>0.19306830950248227</v>
      </c>
      <c r="M4" s="138">
        <f>'2018sogojigyo'!M4</f>
        <v>1.6154178961087566</v>
      </c>
      <c r="N4" s="138">
        <f>'2018sogojigyo'!N4</f>
        <v>0.12521686616611619</v>
      </c>
      <c r="O4" s="138">
        <f>'2018sogojigyo'!O4</f>
        <v>0.20099097042532743</v>
      </c>
      <c r="P4" s="138">
        <f>'2018sogojigyo'!P4</f>
        <v>0.20567256870357337</v>
      </c>
      <c r="Q4" s="138">
        <f>'2018sogojigyo'!Q4</f>
        <v>0.28556216700972248</v>
      </c>
      <c r="R4" s="138">
        <f>'2018sogojigyo'!R4</f>
        <v>0.17483884914661704</v>
      </c>
      <c r="S4" s="138">
        <f>'2018sogojigyo'!S4</f>
        <v>0.15137646333094026</v>
      </c>
      <c r="T4" s="138">
        <f>'2018sogojigyo'!T4</f>
        <v>0.16794439434359146</v>
      </c>
      <c r="U4" s="138">
        <f>'2018sogojigyo'!U4</f>
        <v>1.3116022791258883</v>
      </c>
    </row>
    <row r="5" spans="1:21">
      <c r="B5" s="2" t="s">
        <v>147</v>
      </c>
      <c r="C5" s="137">
        <f>'2018sogojigyo'!C5</f>
        <v>965.62490000000003</v>
      </c>
      <c r="D5" s="137">
        <f>'2018sogojigyo'!D5</f>
        <v>487.57670000000007</v>
      </c>
      <c r="E5" s="137">
        <f>'2018sogojigyo'!E5</f>
        <v>478.04820000000001</v>
      </c>
      <c r="F5" s="138">
        <f>'2018sogojigyo'!F5</f>
        <v>0.15103722469724204</v>
      </c>
      <c r="G5" s="138">
        <f>'2018sogojigyo'!G5</f>
        <v>0.22934093687902665</v>
      </c>
      <c r="H5" s="138">
        <f>'2018sogojigyo'!H5</f>
        <v>0.29274493801919532</v>
      </c>
      <c r="I5" s="138">
        <f>'2018sogojigyo'!I5</f>
        <v>0.39095629341358823</v>
      </c>
      <c r="J5" s="138">
        <f>'2018sogojigyo'!J5</f>
        <v>0.25380917318514062</v>
      </c>
      <c r="K5" s="138">
        <f>'2018sogojigyo'!K5</f>
        <v>0.19010964604128425</v>
      </c>
      <c r="L5" s="138">
        <f>'2018sogojigyo'!L5</f>
        <v>0.20465326181468768</v>
      </c>
      <c r="M5" s="138">
        <f>'2018sogojigyo'!M5</f>
        <v>1.7126514740501648</v>
      </c>
      <c r="N5" s="138">
        <f>'2018sogojigyo'!N5</f>
        <v>0.13358101693995439</v>
      </c>
      <c r="O5" s="138">
        <f>'2018sogojigyo'!O5</f>
        <v>0.21441662810459941</v>
      </c>
      <c r="P5" s="138">
        <f>'2018sogojigyo'!P5</f>
        <v>0.21941094458975083</v>
      </c>
      <c r="Q5" s="138">
        <f>'2018sogojigyo'!Q5</f>
        <v>0.30474791795599571</v>
      </c>
      <c r="R5" s="138">
        <f>'2018sogojigyo'!R5</f>
        <v>0.18660264175607247</v>
      </c>
      <c r="S5" s="138">
        <f>'2018sogojigyo'!S5</f>
        <v>0.16152484300806447</v>
      </c>
      <c r="T5" s="138">
        <f>'2018sogojigyo'!T5</f>
        <v>0.17916262938588365</v>
      </c>
      <c r="U5" s="138">
        <f>'2018sogojigyo'!U5</f>
        <v>1.399446621740321</v>
      </c>
    </row>
    <row r="6" spans="1:21">
      <c r="B6" s="2" t="s">
        <v>148</v>
      </c>
      <c r="C6" s="137">
        <f>'2018sogojigyo'!C6</f>
        <v>835.18039999999996</v>
      </c>
      <c r="D6" s="137">
        <f>'2018sogojigyo'!D6</f>
        <v>419.57709999999997</v>
      </c>
      <c r="E6" s="137">
        <f>'2018sogojigyo'!E6</f>
        <v>415.60309999999998</v>
      </c>
      <c r="F6" s="138">
        <f>'2018sogojigyo'!F6</f>
        <v>0.12997290627406352</v>
      </c>
      <c r="G6" s="138">
        <f>'2018sogojigyo'!G6</f>
        <v>0.19735603692092965</v>
      </c>
      <c r="H6" s="138">
        <f>'2018sogojigyo'!H6</f>
        <v>0.25191743603370237</v>
      </c>
      <c r="I6" s="138">
        <f>'2018sogojigyo'!I6</f>
        <v>0.33662806168457421</v>
      </c>
      <c r="J6" s="138">
        <f>'2018sogojigyo'!J6</f>
        <v>0.21857129236601713</v>
      </c>
      <c r="K6" s="138">
        <f>'2018sogojigyo'!K6</f>
        <v>0.1636558839053838</v>
      </c>
      <c r="L6" s="138">
        <f>'2018sogojigyo'!L6</f>
        <v>0.17611141405597799</v>
      </c>
      <c r="M6" s="138">
        <f>'2018sogojigyo'!M6</f>
        <v>1.474213031240649</v>
      </c>
      <c r="N6" s="138">
        <f>'2018sogojigyo'!N6</f>
        <v>0.11613198154788064</v>
      </c>
      <c r="O6" s="138">
        <f>'2018sogojigyo'!O6</f>
        <v>0.18640843189414505</v>
      </c>
      <c r="P6" s="138">
        <f>'2018sogojigyo'!P6</f>
        <v>0.19075036522557487</v>
      </c>
      <c r="Q6" s="138">
        <f>'2018sogojigyo'!Q6</f>
        <v>0.26509474137625555</v>
      </c>
      <c r="R6" s="138">
        <f>'2018sogojigyo'!R6</f>
        <v>0.16234609674369657</v>
      </c>
      <c r="S6" s="138">
        <f>'2018sogojigyo'!S6</f>
        <v>0.14047694574516756</v>
      </c>
      <c r="T6" s="138">
        <f>'2018sogojigyo'!T6</f>
        <v>0.15575949073111109</v>
      </c>
      <c r="U6" s="138">
        <f>'2018sogojigyo'!U6</f>
        <v>1.2169680532638312</v>
      </c>
    </row>
    <row r="7" spans="1:21">
      <c r="B7" s="2" t="s">
        <v>149</v>
      </c>
      <c r="C7" s="137">
        <f>'2018sogojigyo'!C7</f>
        <v>764.43759999999997</v>
      </c>
      <c r="D7" s="137">
        <f>'2018sogojigyo'!D7</f>
        <v>381.38319999999999</v>
      </c>
      <c r="E7" s="137">
        <f>'2018sogojigyo'!E7</f>
        <v>383.05439999999999</v>
      </c>
      <c r="F7" s="138">
        <f>'2018sogojigyo'!F7</f>
        <v>0.11814153562742681</v>
      </c>
      <c r="G7" s="138">
        <f>'2018sogojigyo'!G7</f>
        <v>0.17939081255917519</v>
      </c>
      <c r="H7" s="138">
        <f>'2018sogojigyo'!H7</f>
        <v>0.2289855139623414</v>
      </c>
      <c r="I7" s="138">
        <f>'2018sogojigyo'!I7</f>
        <v>0.30622759528242516</v>
      </c>
      <c r="J7" s="138">
        <f>'2018sogojigyo'!J7</f>
        <v>0.19887208922384692</v>
      </c>
      <c r="K7" s="138">
        <f>'2018sogojigyo'!K7</f>
        <v>0.14883218685911573</v>
      </c>
      <c r="L7" s="138">
        <f>'2018sogojigyo'!L7</f>
        <v>0.16008007741412453</v>
      </c>
      <c r="M7" s="138">
        <f>'2018sogojigyo'!M7</f>
        <v>1.3405298109284558</v>
      </c>
      <c r="N7" s="138">
        <f>'2018sogojigyo'!N7</f>
        <v>0.10703689773400268</v>
      </c>
      <c r="O7" s="138">
        <f>'2018sogojigyo'!O7</f>
        <v>0.1718095221959427</v>
      </c>
      <c r="P7" s="138">
        <f>'2018sogojigyo'!P7</f>
        <v>0.17581140925383726</v>
      </c>
      <c r="Q7" s="138">
        <f>'2018sogojigyo'!Q7</f>
        <v>0.24452711045192088</v>
      </c>
      <c r="R7" s="138">
        <f>'2018sogojigyo'!R7</f>
        <v>0.14978021958188614</v>
      </c>
      <c r="S7" s="138">
        <f>'2018sogojigyo'!S7</f>
        <v>0.12953949233651227</v>
      </c>
      <c r="T7" s="138">
        <f>'2018sogojigyo'!T7</f>
        <v>0.14356090766962834</v>
      </c>
      <c r="U7" s="138">
        <f>'2018sogojigyo'!U7</f>
        <v>1.1220655592237303</v>
      </c>
    </row>
    <row r="8" spans="1:21">
      <c r="B8" s="2" t="s">
        <v>150</v>
      </c>
      <c r="C8" s="137">
        <f>'2018sogojigyo'!C8</f>
        <v>758.57410000000004</v>
      </c>
      <c r="D8" s="137">
        <f>'2018sogojigyo'!D8</f>
        <v>374.00830000000008</v>
      </c>
      <c r="E8" s="137">
        <f>'2018sogojigyo'!E8</f>
        <v>384.56589999999994</v>
      </c>
      <c r="F8" s="138">
        <f>'2018sogojigyo'!F8</f>
        <v>0.11585700392519478</v>
      </c>
      <c r="G8" s="138">
        <f>'2018sogojigyo'!G8</f>
        <v>0.17592188864343203</v>
      </c>
      <c r="H8" s="138">
        <f>'2018sogojigyo'!H8</f>
        <v>0.22455756520392509</v>
      </c>
      <c r="I8" s="138">
        <f>'2018sogojigyo'!I8</f>
        <v>0.3007088845026859</v>
      </c>
      <c r="J8" s="138">
        <f>'2018sogojigyo'!J8</f>
        <v>0.19535413314136008</v>
      </c>
      <c r="K8" s="138">
        <f>'2018sogojigyo'!K8</f>
        <v>0.14607667919306155</v>
      </c>
      <c r="L8" s="138">
        <f>'2018sogojigyo'!L8</f>
        <v>0.15698456989590817</v>
      </c>
      <c r="M8" s="138">
        <f>'2018sogojigyo'!M8</f>
        <v>1.3154607245055678</v>
      </c>
      <c r="N8" s="138">
        <f>'2018sogojigyo'!N8</f>
        <v>0.10745925620560605</v>
      </c>
      <c r="O8" s="138">
        <f>'2018sogojigyo'!O8</f>
        <v>0.17248746792062086</v>
      </c>
      <c r="P8" s="138">
        <f>'2018sogojigyo'!P8</f>
        <v>0.17650514608361173</v>
      </c>
      <c r="Q8" s="138">
        <f>'2018sogojigyo'!Q8</f>
        <v>0.24582134271690198</v>
      </c>
      <c r="R8" s="138">
        <f>'2018sogojigyo'!R8</f>
        <v>0.15062389222687281</v>
      </c>
      <c r="S8" s="138">
        <f>'2018sogojigyo'!S8</f>
        <v>0.13015979322968718</v>
      </c>
      <c r="T8" s="138">
        <f>'2018sogojigyo'!T8</f>
        <v>0.1441273867700972</v>
      </c>
      <c r="U8" s="138">
        <f>'2018sogojigyo'!U8</f>
        <v>1.1271842851533977</v>
      </c>
    </row>
    <row r="9" spans="1:21">
      <c r="B9" s="2" t="s">
        <v>113</v>
      </c>
      <c r="C9" s="137">
        <f>'2018sogojigyo'!C9</f>
        <v>936.59199999999998</v>
      </c>
      <c r="D9" s="137">
        <f>'2018sogojigyo'!D9</f>
        <v>453.03779999999995</v>
      </c>
      <c r="E9" s="137">
        <f>'2018sogojigyo'!E9</f>
        <v>483.55420000000004</v>
      </c>
      <c r="F9" s="138">
        <f>'2018sogojigyo'!F9</f>
        <v>1.9091134614747176</v>
      </c>
      <c r="G9" s="138">
        <f>'2018sogojigyo'!G9</f>
        <v>1.9719194598857543</v>
      </c>
      <c r="H9" s="138">
        <f>'2018sogojigyo'!H9</f>
        <v>2.7889641098915812</v>
      </c>
      <c r="I9" s="138">
        <f>'2018sogojigyo'!I9</f>
        <v>2.8817092082970506</v>
      </c>
      <c r="J9" s="138">
        <f>'2018sogojigyo'!J9</f>
        <v>1.9864640068862045</v>
      </c>
      <c r="K9" s="138">
        <f>'2018sogojigyo'!K9</f>
        <v>1.6271003618426059</v>
      </c>
      <c r="L9" s="138">
        <f>'2018sogojigyo'!L9</f>
        <v>1.4194155640894197</v>
      </c>
      <c r="M9" s="138">
        <f>'2018sogojigyo'!M9</f>
        <v>14.584686172367334</v>
      </c>
      <c r="N9" s="138">
        <f>'2018sogojigyo'!N9</f>
        <v>2.1116835585360025</v>
      </c>
      <c r="O9" s="138">
        <f>'2018sogojigyo'!O9</f>
        <v>2.2611222939807023</v>
      </c>
      <c r="P9" s="138">
        <f>'2018sogojigyo'!P9</f>
        <v>2.3098338464061383</v>
      </c>
      <c r="Q9" s="138">
        <f>'2018sogojigyo'!Q9</f>
        <v>2.1221622064414745</v>
      </c>
      <c r="R9" s="138">
        <f>'2018sogojigyo'!R9</f>
        <v>1.3557104736079184</v>
      </c>
      <c r="S9" s="138">
        <f>'2018sogojigyo'!S9</f>
        <v>1.233365179144033</v>
      </c>
      <c r="T9" s="138">
        <f>'2018sogojigyo'!T9</f>
        <v>1.2239249558057701</v>
      </c>
      <c r="U9" s="138">
        <f>'2018sogojigyo'!U9</f>
        <v>12.61780251392204</v>
      </c>
    </row>
    <row r="10" spans="1:21">
      <c r="B10" s="2" t="s">
        <v>114</v>
      </c>
      <c r="C10" s="137">
        <f>'2018sogojigyo'!C10</f>
        <v>824.19409999999993</v>
      </c>
      <c r="D10" s="137">
        <f>'2018sogojigyo'!D10</f>
        <v>387.5496</v>
      </c>
      <c r="E10" s="137">
        <f>'2018sogojigyo'!E10</f>
        <v>436.64440000000002</v>
      </c>
      <c r="F10" s="138">
        <f>'2018sogojigyo'!F10</f>
        <v>3.0699687982271993</v>
      </c>
      <c r="G10" s="138">
        <f>'2018sogojigyo'!G10</f>
        <v>3.0031677113736341</v>
      </c>
      <c r="H10" s="138">
        <f>'2018sogojigyo'!H10</f>
        <v>4.5150491786920304</v>
      </c>
      <c r="I10" s="138">
        <f>'2018sogojigyo'!I10</f>
        <v>4.5219853937806604</v>
      </c>
      <c r="J10" s="138">
        <f>'2018sogojigyo'!J10</f>
        <v>3.1816952166548078</v>
      </c>
      <c r="K10" s="138">
        <f>'2018sogojigyo'!K10</f>
        <v>2.5840068980177144</v>
      </c>
      <c r="L10" s="138">
        <f>'2018sogojigyo'!L10</f>
        <v>2.1251495921545649</v>
      </c>
      <c r="M10" s="138">
        <f>'2018sogojigyo'!M10</f>
        <v>23.001022788900613</v>
      </c>
      <c r="N10" s="138">
        <f>'2018sogojigyo'!N10</f>
        <v>5.1484706418811994</v>
      </c>
      <c r="O10" s="138">
        <f>'2018sogojigyo'!O10</f>
        <v>4.787202344607044</v>
      </c>
      <c r="P10" s="138">
        <f>'2018sogojigyo'!P10</f>
        <v>4.8873485871779083</v>
      </c>
      <c r="Q10" s="138">
        <f>'2018sogojigyo'!Q10</f>
        <v>4.0585192081866586</v>
      </c>
      <c r="R10" s="138">
        <f>'2018sogojigyo'!R10</f>
        <v>2.6230897313376031</v>
      </c>
      <c r="S10" s="138">
        <f>'2018sogojigyo'!S10</f>
        <v>2.4026620228218385</v>
      </c>
      <c r="T10" s="138">
        <f>'2018sogojigyo'!T10</f>
        <v>2.176405697013589</v>
      </c>
      <c r="U10" s="138">
        <f>'2018sogojigyo'!U10</f>
        <v>26.083698233025842</v>
      </c>
    </row>
    <row r="11" spans="1:21">
      <c r="B11" s="2" t="s">
        <v>115</v>
      </c>
      <c r="C11" s="137">
        <f>'2018sogojigyo'!C11</f>
        <v>693.35490000000004</v>
      </c>
      <c r="D11" s="137">
        <f>'2018sogojigyo'!D11</f>
        <v>310.36240000000004</v>
      </c>
      <c r="E11" s="137">
        <f>'2018sogojigyo'!E11</f>
        <v>382.99259999999992</v>
      </c>
      <c r="F11" s="138">
        <f>'2018sogojigyo'!F11</f>
        <v>4.9484983038850237</v>
      </c>
      <c r="G11" s="138">
        <f>'2018sogojigyo'!G11</f>
        <v>4.3179074489286258</v>
      </c>
      <c r="H11" s="138">
        <f>'2018sogojigyo'!H11</f>
        <v>7.1315349470003531</v>
      </c>
      <c r="I11" s="138">
        <f>'2018sogojigyo'!I11</f>
        <v>6.5552982596203409</v>
      </c>
      <c r="J11" s="138">
        <f>'2018sogojigyo'!J11</f>
        <v>4.6291804617284962</v>
      </c>
      <c r="K11" s="138">
        <f>'2018sogojigyo'!K11</f>
        <v>3.8243881095491088</v>
      </c>
      <c r="L11" s="138">
        <f>'2018sogojigyo'!L11</f>
        <v>2.9243986099826165</v>
      </c>
      <c r="M11" s="138">
        <f>'2018sogojigyo'!M11</f>
        <v>34.331206140694562</v>
      </c>
      <c r="N11" s="138">
        <f>'2018sogojigyo'!N11</f>
        <v>11.455737641896377</v>
      </c>
      <c r="O11" s="138">
        <f>'2018sogojigyo'!O11</f>
        <v>9.7018975312678233</v>
      </c>
      <c r="P11" s="138">
        <f>'2018sogojigyo'!P11</f>
        <v>10.872596590705193</v>
      </c>
      <c r="Q11" s="138">
        <f>'2018sogojigyo'!Q11</f>
        <v>7.8760507486496598</v>
      </c>
      <c r="R11" s="138">
        <f>'2018sogojigyo'!R11</f>
        <v>5.2726140844889082</v>
      </c>
      <c r="S11" s="138">
        <f>'2018sogojigyo'!S11</f>
        <v>4.7286093272036318</v>
      </c>
      <c r="T11" s="138">
        <f>'2018sogojigyo'!T11</f>
        <v>4.1413594787519834</v>
      </c>
      <c r="U11" s="138">
        <f>'2018sogojigyo'!U11</f>
        <v>54.048865402963571</v>
      </c>
    </row>
    <row r="12" spans="1:21">
      <c r="B12" s="2" t="s">
        <v>116</v>
      </c>
      <c r="C12" s="137">
        <f>'2018sogojigyo'!C12</f>
        <v>534.01340000000005</v>
      </c>
      <c r="D12" s="137">
        <f>'2018sogojigyo'!D12</f>
        <v>218.721</v>
      </c>
      <c r="E12" s="137">
        <f>'2018sogojigyo'!E12</f>
        <v>315.29239999999999</v>
      </c>
      <c r="F12" s="138">
        <f>'2018sogojigyo'!F12</f>
        <v>7.3159303824339581</v>
      </c>
      <c r="G12" s="138">
        <f>'2018sogojigyo'!G12</f>
        <v>5.8993375410513798</v>
      </c>
      <c r="H12" s="138">
        <f>'2018sogojigyo'!H12</f>
        <v>10.526047818876901</v>
      </c>
      <c r="I12" s="138">
        <f>'2018sogojigyo'!I12</f>
        <v>8.8244701879886112</v>
      </c>
      <c r="J12" s="138">
        <f>'2018sogojigyo'!J12</f>
        <v>6.3805097204093295</v>
      </c>
      <c r="K12" s="138">
        <f>'2018sogojigyo'!K12</f>
        <v>5.2164916336474993</v>
      </c>
      <c r="L12" s="138">
        <f>'2018sogojigyo'!L12</f>
        <v>3.7260364243609456</v>
      </c>
      <c r="M12" s="138">
        <f>'2018sogojigyo'!M12</f>
        <v>47.888823708768626</v>
      </c>
      <c r="N12" s="138">
        <f>'2018sogojigyo'!N12</f>
        <v>18.9118970367734</v>
      </c>
      <c r="O12" s="138">
        <f>'2018sogojigyo'!O12</f>
        <v>17.273714613558457</v>
      </c>
      <c r="P12" s="138">
        <f>'2018sogojigyo'!P12</f>
        <v>21.399034419428787</v>
      </c>
      <c r="Q12" s="138">
        <f>'2018sogojigyo'!Q12</f>
        <v>15.397225515716746</v>
      </c>
      <c r="R12" s="138">
        <f>'2018sogojigyo'!R12</f>
        <v>10.504397335405001</v>
      </c>
      <c r="S12" s="138">
        <f>'2018sogojigyo'!S12</f>
        <v>9.4076838754243148</v>
      </c>
      <c r="T12" s="138">
        <f>'2018sogojigyo'!T12</f>
        <v>7.7544187512836302</v>
      </c>
      <c r="U12" s="138">
        <f>'2018sogojigyo'!U12</f>
        <v>100.64837154759033</v>
      </c>
    </row>
    <row r="13" spans="1:21">
      <c r="B13" s="2" t="s">
        <v>117</v>
      </c>
      <c r="C13" s="137">
        <f>'2018sogojigyo'!C13</f>
        <v>352.00169999999997</v>
      </c>
      <c r="D13" s="137">
        <f>'2018sogojigyo'!D13</f>
        <v>122.70689999999999</v>
      </c>
      <c r="E13" s="137">
        <f>'2018sogojigyo'!E13</f>
        <v>229.29470000000001</v>
      </c>
      <c r="F13" s="138">
        <f>'2018sogojigyo'!F13</f>
        <v>6.9637899252511213</v>
      </c>
      <c r="G13" s="138">
        <f>'2018sogojigyo'!G13</f>
        <v>5.7490842777000033</v>
      </c>
      <c r="H13" s="138">
        <f>'2018sogojigyo'!H13</f>
        <v>10.614907752066708</v>
      </c>
      <c r="I13" s="138">
        <f>'2018sogojigyo'!I13</f>
        <v>8.8953025183678882</v>
      </c>
      <c r="J13" s="138">
        <f>'2018sogojigyo'!J13</f>
        <v>6.6361067501353963</v>
      </c>
      <c r="K13" s="138">
        <f>'2018sogojigyo'!K13</f>
        <v>5.2983109302990972</v>
      </c>
      <c r="L13" s="138">
        <f>'2018sogojigyo'!L13</f>
        <v>3.5049351858758855</v>
      </c>
      <c r="M13" s="138">
        <f>'2018sogojigyo'!M13</f>
        <v>47.662437339696105</v>
      </c>
      <c r="N13" s="138">
        <f>'2018sogojigyo'!N13</f>
        <v>16.91517771531959</v>
      </c>
      <c r="O13" s="138">
        <f>'2018sogojigyo'!O13</f>
        <v>18.442102726023283</v>
      </c>
      <c r="P13" s="138">
        <f>'2018sogojigyo'!P13</f>
        <v>26.64255728813437</v>
      </c>
      <c r="Q13" s="138">
        <f>'2018sogojigyo'!Q13</f>
        <v>21.694771645292263</v>
      </c>
      <c r="R13" s="138">
        <f>'2018sogojigyo'!R13</f>
        <v>16.04328260047528</v>
      </c>
      <c r="S13" s="138">
        <f>'2018sogojigyo'!S13</f>
        <v>14.847894289265906</v>
      </c>
      <c r="T13" s="138">
        <f>'2018sogojigyo'!T13</f>
        <v>11.622140168929434</v>
      </c>
      <c r="U13" s="138">
        <f>'2018sogojigyo'!U13</f>
        <v>126.20792643344012</v>
      </c>
    </row>
    <row r="14" spans="1:21">
      <c r="B14" s="265" t="s">
        <v>412</v>
      </c>
      <c r="C14" s="262">
        <f>'2018sogojigyo'!C14</f>
        <v>220.4853</v>
      </c>
      <c r="D14" s="262">
        <f>'2018sogojigyo'!D14</f>
        <v>54.311999999999998</v>
      </c>
      <c r="E14" s="262">
        <f>'2018sogojigyo'!E14</f>
        <v>166.17329999999998</v>
      </c>
      <c r="F14" s="138">
        <f>'2018sogojigyo'!F14</f>
        <v>3.5959116126526216</v>
      </c>
      <c r="G14" s="138">
        <f>'2018sogojigyo'!G14</f>
        <v>3.4497566785066409</v>
      </c>
      <c r="H14" s="138">
        <f>'2018sogojigyo'!H14</f>
        <v>6.8579722968616732</v>
      </c>
      <c r="I14" s="138">
        <f>'2018sogojigyo'!I14</f>
        <v>6.5596813858777265</v>
      </c>
      <c r="J14" s="138">
        <f>'2018sogojigyo'!J14</f>
        <v>5.3423760787124728</v>
      </c>
      <c r="K14" s="138">
        <f>'2018sogojigyo'!K14</f>
        <v>4.4199905493775011</v>
      </c>
      <c r="L14" s="138">
        <f>'2018sogojigyo'!L14</f>
        <v>2.552056543554956</v>
      </c>
      <c r="M14" s="138">
        <f>'2018sogojigyo'!M14</f>
        <v>32.777745145543591</v>
      </c>
      <c r="N14" s="138">
        <f>'2018sogojigyo'!N14</f>
        <v>7.7139639686224717</v>
      </c>
      <c r="O14" s="138">
        <f>'2018sogojigyo'!O14</f>
        <v>11.266090571442774</v>
      </c>
      <c r="P14" s="138">
        <f>'2018sogojigyo'!P14</f>
        <v>21.899484411250626</v>
      </c>
      <c r="Q14" s="138">
        <f>'2018sogojigyo'!Q14</f>
        <v>23.442192464076857</v>
      </c>
      <c r="R14" s="138">
        <f>'2018sogojigyo'!R14</f>
        <v>22.029561690079973</v>
      </c>
      <c r="S14" s="138">
        <f>'2018sogojigyo'!S14</f>
        <v>23.930300038055389</v>
      </c>
      <c r="T14" s="138">
        <f>'2018sogojigyo'!T14</f>
        <v>18.121735166812641</v>
      </c>
      <c r="U14" s="138">
        <f>'2018sogojigyo'!U14</f>
        <v>128.40332831034073</v>
      </c>
    </row>
    <row r="15" spans="1:21">
      <c r="B15" s="2" t="s">
        <v>304</v>
      </c>
      <c r="C15" s="137">
        <f>'2018sogojigyo'!C15</f>
        <v>7792.5497999999998</v>
      </c>
      <c r="D15" s="137">
        <f>'2018sogojigyo'!D15</f>
        <v>3669.2111</v>
      </c>
      <c r="E15" s="137">
        <f>'2018sogojigyo'!E15</f>
        <v>4123.3384999999998</v>
      </c>
      <c r="F15" s="268">
        <f>'2018sogojigyo'!F15</f>
        <v>28.460708507866116</v>
      </c>
      <c r="G15" s="268">
        <f>'2018sogojigyo'!G15</f>
        <v>25.389541264286901</v>
      </c>
      <c r="H15" s="268">
        <f>'2018sogojigyo'!H15</f>
        <v>43.708854874334243</v>
      </c>
      <c r="I15" s="268">
        <f>'2018sogojigyo'!I15</f>
        <v>39.941658646234359</v>
      </c>
      <c r="J15" s="268">
        <f>'2018sogojigyo'!J15</f>
        <v>29.262271436945536</v>
      </c>
      <c r="K15" s="268">
        <f>'2018sogojigyo'!K15</f>
        <v>23.798269950435696</v>
      </c>
      <c r="L15" s="268">
        <f>'2018sogojigyo'!L15</f>
        <v>17.142889552701568</v>
      </c>
      <c r="M15" s="268">
        <f>'2018sogojigyo'!M15</f>
        <v>207.70419423280441</v>
      </c>
      <c r="N15" s="268">
        <f>'2018sogojigyo'!N15</f>
        <v>62.846356581622594</v>
      </c>
      <c r="O15" s="268">
        <f>'2018sogojigyo'!O15</f>
        <v>64.678243101420719</v>
      </c>
      <c r="P15" s="268">
        <f>'2018sogojigyo'!P15</f>
        <v>88.979005576959366</v>
      </c>
      <c r="Q15" s="268">
        <f>'2018sogojigyo'!Q15</f>
        <v>75.936675067874461</v>
      </c>
      <c r="R15" s="268">
        <f>'2018sogojigyo'!R15</f>
        <v>58.652847614849826</v>
      </c>
      <c r="S15" s="268">
        <f>'2018sogojigyo'!S15</f>
        <v>57.263592269565493</v>
      </c>
      <c r="T15" s="268">
        <f>'2018sogojigyo'!T15</f>
        <v>45.830539027497359</v>
      </c>
      <c r="U15" s="268">
        <f>'2018sogojigyo'!U15</f>
        <v>454.1872592397898</v>
      </c>
    </row>
    <row r="19" spans="2:23">
      <c r="F19" s="2" t="s">
        <v>401</v>
      </c>
      <c r="N19" s="2" t="s">
        <v>402</v>
      </c>
    </row>
    <row r="20" spans="2:23">
      <c r="D20" s="1252" t="s">
        <v>2939</v>
      </c>
      <c r="E20" s="1252" t="s">
        <v>2940</v>
      </c>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c r="V20" s="1252" t="s">
        <v>2939</v>
      </c>
      <c r="W20" s="1252" t="s">
        <v>2940</v>
      </c>
    </row>
    <row r="21" spans="2:23">
      <c r="B21" s="2" t="s">
        <v>146</v>
      </c>
      <c r="D21" s="1252"/>
      <c r="E21" s="1252"/>
      <c r="F21" s="2">
        <f>'2018sogojigyo'!F21</f>
        <v>0</v>
      </c>
      <c r="G21" s="2">
        <f>'2018sogojigyo'!G21</f>
        <v>0</v>
      </c>
      <c r="H21" s="138">
        <f>'2018sogojigyo'!H21</f>
        <v>2.1794626075739335E-3</v>
      </c>
      <c r="I21" s="138">
        <f>'2018sogojigyo'!I21</f>
        <v>6.087517298548166E-3</v>
      </c>
      <c r="J21" s="138">
        <f>'2018sogojigyo'!J21</f>
        <v>2.515727763125606E-2</v>
      </c>
      <c r="K21" s="138">
        <f>'2018sogojigyo'!K21</f>
        <v>3.6238974424743171E-2</v>
      </c>
      <c r="L21" s="138">
        <f>'2018sogojigyo'!L21</f>
        <v>4.6125732501844159E-2</v>
      </c>
      <c r="M21" s="138">
        <f>'2018sogojigyo'!M21</f>
        <v>0.1157889644639655</v>
      </c>
      <c r="N21" s="2">
        <f>'2018sogojigyo'!N21</f>
        <v>0</v>
      </c>
      <c r="O21" s="2">
        <f>'2018sogojigyo'!O21</f>
        <v>0</v>
      </c>
      <c r="P21" s="138">
        <f>'2018sogojigyo'!P21</f>
        <v>1.3138541106733731E-2</v>
      </c>
      <c r="Q21" s="138">
        <f>'2018sogojigyo'!Q21</f>
        <v>2.2198166739485922E-2</v>
      </c>
      <c r="R21" s="138">
        <f>'2018sogojigyo'!R21</f>
        <v>3.3308541184297297E-2</v>
      </c>
      <c r="S21" s="138">
        <f>'2018sogojigyo'!S21</f>
        <v>3.487028621237994E-2</v>
      </c>
      <c r="T21" s="138">
        <f>'2018sogojigyo'!T21</f>
        <v>3.0311521340552504E-2</v>
      </c>
      <c r="U21" s="138">
        <f>'2018sogojigyo'!U21</f>
        <v>0.1338270565834494</v>
      </c>
      <c r="V21" s="1252"/>
      <c r="W21" s="1252"/>
    </row>
    <row r="22" spans="2:23">
      <c r="B22" s="2" t="s">
        <v>147</v>
      </c>
      <c r="D22" s="1252"/>
      <c r="E22" s="1252"/>
      <c r="F22" s="2">
        <f>'2018sogojigyo'!F22</f>
        <v>0</v>
      </c>
      <c r="G22" s="2">
        <f>'2018sogojigyo'!G22</f>
        <v>0</v>
      </c>
      <c r="H22" s="138">
        <f>'2018sogojigyo'!H22</f>
        <v>2.3175457475891953E-3</v>
      </c>
      <c r="I22" s="138">
        <f>'2018sogojigyo'!I22</f>
        <v>6.4732011366464247E-3</v>
      </c>
      <c r="J22" s="138">
        <f>'2018sogojigyo'!J22</f>
        <v>2.6751154891406163E-2</v>
      </c>
      <c r="K22" s="138">
        <f>'2018sogojigyo'!K22</f>
        <v>3.8534949295847512E-2</v>
      </c>
      <c r="L22" s="138">
        <f>'2018sogojigyo'!L22</f>
        <v>4.9048097839622766E-2</v>
      </c>
      <c r="M22" s="138">
        <f>'2018sogojigyo'!M22</f>
        <v>0.12312494891111206</v>
      </c>
      <c r="N22" s="2">
        <f>'2018sogojigyo'!N22</f>
        <v>0</v>
      </c>
      <c r="O22" s="2">
        <f>'2018sogojigyo'!O22</f>
        <v>0</v>
      </c>
      <c r="P22" s="138">
        <f>'2018sogojigyo'!P22</f>
        <v>1.3970953190764331E-2</v>
      </c>
      <c r="Q22" s="138">
        <f>'2018sogojigyo'!Q22</f>
        <v>2.3604565066907824E-2</v>
      </c>
      <c r="R22" s="138">
        <f>'2018sogojigyo'!R22</f>
        <v>3.5418854038517439E-2</v>
      </c>
      <c r="S22" s="138">
        <f>'2018sogojigyo'!S22</f>
        <v>3.7079545777881785E-2</v>
      </c>
      <c r="T22" s="138">
        <f>'2018sogojigyo'!T22</f>
        <v>3.2231953483227431E-2</v>
      </c>
      <c r="U22" s="138">
        <f>'2018sogojigyo'!U22</f>
        <v>0.14230587155729882</v>
      </c>
      <c r="V22" s="1252"/>
      <c r="W22" s="1252"/>
    </row>
    <row r="23" spans="2:23">
      <c r="B23" s="2" t="s">
        <v>148</v>
      </c>
      <c r="D23" s="1252"/>
      <c r="E23" s="1252"/>
      <c r="F23" s="2">
        <f>'2018sogojigyo'!F23</f>
        <v>0</v>
      </c>
      <c r="G23" s="2">
        <f>'2018sogojigyo'!G23</f>
        <v>0</v>
      </c>
      <c r="H23" s="138">
        <f>'2018sogojigyo'!H23</f>
        <v>2.0044727352099586E-3</v>
      </c>
      <c r="I23" s="138">
        <f>'2018sogojigyo'!I23</f>
        <v>5.5987482453950963E-3</v>
      </c>
      <c r="J23" s="138">
        <f>'2018sogojigyo'!J23</f>
        <v>2.3137390349675688E-2</v>
      </c>
      <c r="K23" s="138">
        <f>'2018sogojigyo'!K23</f>
        <v>3.3329333540265627E-2</v>
      </c>
      <c r="L23" s="138">
        <f>'2018sogojigyo'!L23</f>
        <v>4.2422280093372983E-2</v>
      </c>
      <c r="M23" s="138">
        <f>'2018sogojigyo'!M23</f>
        <v>0.10649222496391936</v>
      </c>
      <c r="N23" s="2">
        <f>'2018sogojigyo'!N23</f>
        <v>0</v>
      </c>
      <c r="O23" s="2">
        <f>'2018sogojigyo'!O23</f>
        <v>0</v>
      </c>
      <c r="P23" s="138">
        <f>'2018sogojigyo'!P23</f>
        <v>1.2083642700435573E-2</v>
      </c>
      <c r="Q23" s="138">
        <f>'2018sogojigyo'!Q23</f>
        <v>2.0415867584199728E-2</v>
      </c>
      <c r="R23" s="138">
        <f>'2018sogojigyo'!R23</f>
        <v>3.0634185886704669E-2</v>
      </c>
      <c r="S23" s="138">
        <f>'2018sogojigyo'!S23</f>
        <v>3.2070537819177632E-2</v>
      </c>
      <c r="T23" s="138">
        <f>'2018sogojigyo'!T23</f>
        <v>2.7877797893264018E-2</v>
      </c>
      <c r="U23" s="138">
        <f>'2018sogojigyo'!U23</f>
        <v>0.1230820318837816</v>
      </c>
      <c r="V23" s="1252"/>
      <c r="W23" s="1252"/>
    </row>
    <row r="24" spans="2:23">
      <c r="B24" s="2" t="s">
        <v>149</v>
      </c>
      <c r="D24" s="1252"/>
      <c r="E24" s="1252"/>
      <c r="F24" s="2">
        <f>'2018sogojigyo'!F24</f>
        <v>0</v>
      </c>
      <c r="G24" s="2">
        <f>'2018sogojigyo'!G24</f>
        <v>0</v>
      </c>
      <c r="H24" s="138">
        <f>'2018sogojigyo'!H24</f>
        <v>1.834686646105843E-3</v>
      </c>
      <c r="I24" s="138">
        <f>'2018sogojigyo'!I24</f>
        <v>5.1245140232146717E-3</v>
      </c>
      <c r="J24" s="138">
        <f>'2018sogojigyo'!J24</f>
        <v>2.1177569719271722E-2</v>
      </c>
      <c r="K24" s="138">
        <f>'2018sogojigyo'!K24</f>
        <v>3.0506218466238143E-2</v>
      </c>
      <c r="L24" s="138">
        <f>'2018sogojigyo'!L24</f>
        <v>3.8828959565030283E-2</v>
      </c>
      <c r="M24" s="138">
        <f>'2018sogojigyo'!M24</f>
        <v>9.7471948419860663E-2</v>
      </c>
      <c r="N24" s="2">
        <f>'2018sogojigyo'!N24</f>
        <v>0</v>
      </c>
      <c r="O24" s="2">
        <f>'2018sogojigyo'!O24</f>
        <v>0</v>
      </c>
      <c r="P24" s="138">
        <f>'2018sogojigyo'!P24</f>
        <v>1.106011446769882E-2</v>
      </c>
      <c r="Q24" s="138">
        <f>'2018sogojigyo'!Q24</f>
        <v>1.8686569773408757E-2</v>
      </c>
      <c r="R24" s="138">
        <f>'2018sogojigyo'!R24</f>
        <v>2.8039359564935182E-2</v>
      </c>
      <c r="S24" s="138">
        <f>'2018sogojigyo'!S24</f>
        <v>2.9354047294693913E-2</v>
      </c>
      <c r="T24" s="138">
        <f>'2018sogojigyo'!T24</f>
        <v>2.5516447601993297E-2</v>
      </c>
      <c r="U24" s="138">
        <f>'2018sogojigyo'!U24</f>
        <v>0.11265653870272997</v>
      </c>
      <c r="V24" s="1252"/>
      <c r="W24" s="1252"/>
    </row>
    <row r="25" spans="2:23">
      <c r="B25" s="2" t="s">
        <v>150</v>
      </c>
      <c r="D25" s="1252"/>
      <c r="E25" s="1252"/>
      <c r="F25" s="2">
        <f>'2018sogojigyo'!F25</f>
        <v>0</v>
      </c>
      <c r="G25" s="2">
        <f>'2018sogojigyo'!G25</f>
        <v>0</v>
      </c>
      <c r="H25" s="138">
        <f>'2018sogojigyo'!H25</f>
        <v>1.820613966858457E-3</v>
      </c>
      <c r="I25" s="138">
        <f>'2018sogojigyo'!I25</f>
        <v>5.0852072335236375E-3</v>
      </c>
      <c r="J25" s="138">
        <f>'2018sogojigyo'!J25</f>
        <v>2.1015130456670108E-2</v>
      </c>
      <c r="K25" s="138">
        <f>'2018sogojigyo'!K25</f>
        <v>3.0272225250864142E-2</v>
      </c>
      <c r="L25" s="138">
        <f>'2018sogojigyo'!L25</f>
        <v>3.8531128055421714E-2</v>
      </c>
      <c r="M25" s="138">
        <f>'2018sogojigyo'!M25</f>
        <v>9.6724304963338059E-2</v>
      </c>
      <c r="N25" s="2">
        <f>'2018sogojigyo'!N25</f>
        <v>0</v>
      </c>
      <c r="O25" s="2">
        <f>'2018sogojigyo'!O25</f>
        <v>0</v>
      </c>
      <c r="P25" s="138">
        <f>'2018sogojigyo'!P25</f>
        <v>1.0975279575771275E-2</v>
      </c>
      <c r="Q25" s="138">
        <f>'2018sogojigyo'!Q25</f>
        <v>1.8543237339386176E-2</v>
      </c>
      <c r="R25" s="138">
        <f>'2018sogojigyo'!R25</f>
        <v>2.7824288008003659E-2</v>
      </c>
      <c r="S25" s="138">
        <f>'2018sogojigyo'!S25</f>
        <v>2.9128891629519364E-2</v>
      </c>
      <c r="T25" s="138">
        <f>'2018sogojigyo'!T25</f>
        <v>2.5320727649816317E-2</v>
      </c>
      <c r="U25" s="138">
        <f>'2018sogojigyo'!U25</f>
        <v>0.11179242420249678</v>
      </c>
      <c r="V25" s="1252"/>
      <c r="W25" s="1252"/>
    </row>
    <row r="26" spans="2:23">
      <c r="B26" s="2" t="s">
        <v>113</v>
      </c>
      <c r="D26" s="1252"/>
      <c r="E26" s="1252"/>
      <c r="F26" s="2">
        <f>'2018sogojigyo'!F26</f>
        <v>0</v>
      </c>
      <c r="G26" s="2">
        <f>'2018sogojigyo'!G26</f>
        <v>0</v>
      </c>
      <c r="H26" s="138">
        <f>'2018sogojigyo'!H26</f>
        <v>2.6278763437050937E-2</v>
      </c>
      <c r="I26" s="138">
        <f>'2018sogojigyo'!I26</f>
        <v>6.6806609084063162E-2</v>
      </c>
      <c r="J26" s="138">
        <f>'2018sogojigyo'!J26</f>
        <v>0.27946348842901175</v>
      </c>
      <c r="K26" s="138">
        <f>'2018sogojigyo'!K26</f>
        <v>0.38382540641054219</v>
      </c>
      <c r="L26" s="138">
        <f>'2018sogojigyo'!L26</f>
        <v>0.4361256269408687</v>
      </c>
      <c r="M26" s="138">
        <f>'2018sogojigyo'!M26</f>
        <v>1.1924998943015368</v>
      </c>
      <c r="N26" s="2">
        <f>'2018sogojigyo'!N26</f>
        <v>0</v>
      </c>
      <c r="O26" s="2">
        <f>'2018sogojigyo'!O26</f>
        <v>0</v>
      </c>
      <c r="P26" s="138">
        <f>'2018sogojigyo'!P26</f>
        <v>0.10886621655438303</v>
      </c>
      <c r="Q26" s="138">
        <f>'2018sogojigyo'!Q26</f>
        <v>0.16786618502330827</v>
      </c>
      <c r="R26" s="138">
        <f>'2018sogojigyo'!R26</f>
        <v>0.24177817912832839</v>
      </c>
      <c r="S26" s="138">
        <f>'2018sogojigyo'!S26</f>
        <v>0.24967086351964682</v>
      </c>
      <c r="T26" s="138">
        <f>'2018sogojigyo'!T26</f>
        <v>0.20816539484587887</v>
      </c>
      <c r="U26" s="138">
        <f>'2018sogojigyo'!U26</f>
        <v>0.97634683907154551</v>
      </c>
      <c r="V26" s="1252"/>
      <c r="W26" s="1252"/>
    </row>
    <row r="27" spans="2:23">
      <c r="B27" s="2" t="s">
        <v>114</v>
      </c>
      <c r="D27" s="1252"/>
      <c r="E27" s="1252"/>
      <c r="F27" s="2">
        <f>'2018sogojigyo'!F27</f>
        <v>0</v>
      </c>
      <c r="G27" s="2">
        <f>'2018sogojigyo'!G27</f>
        <v>0</v>
      </c>
      <c r="H27" s="138">
        <f>'2018sogojigyo'!H27</f>
        <v>5.1962478732499338E-2</v>
      </c>
      <c r="I27" s="138">
        <f>'2018sogojigyo'!I27</f>
        <v>0.13496048844930483</v>
      </c>
      <c r="J27" s="138">
        <f>'2018sogojigyo'!J27</f>
        <v>0.59377685354968612</v>
      </c>
      <c r="K27" s="138">
        <f>'2018sogojigyo'!K27</f>
        <v>0.85706095557358919</v>
      </c>
      <c r="L27" s="138">
        <f>'2018sogojigyo'!L27</f>
        <v>0.86315548582229329</v>
      </c>
      <c r="M27" s="138">
        <f>'2018sogojigyo'!M27</f>
        <v>2.5009162621273728</v>
      </c>
      <c r="N27" s="2">
        <f>'2018sogojigyo'!N27</f>
        <v>0</v>
      </c>
      <c r="O27" s="2">
        <f>'2018sogojigyo'!O27</f>
        <v>0</v>
      </c>
      <c r="P27" s="138">
        <f>'2018sogojigyo'!P27</f>
        <v>0.18960644013206568</v>
      </c>
      <c r="Q27" s="138">
        <f>'2018sogojigyo'!Q27</f>
        <v>0.29490060602003676</v>
      </c>
      <c r="R27" s="138">
        <f>'2018sogojigyo'!R27</f>
        <v>0.40967443292773115</v>
      </c>
      <c r="S27" s="138">
        <f>'2018sogojigyo'!S27</f>
        <v>0.45781221902182395</v>
      </c>
      <c r="T27" s="138">
        <f>'2018sogojigyo'!T27</f>
        <v>0.3704095393860819</v>
      </c>
      <c r="U27" s="138">
        <f>'2018sogojigyo'!U27</f>
        <v>1.7224032374877396</v>
      </c>
      <c r="V27" s="1252"/>
      <c r="W27" s="1252"/>
    </row>
    <row r="28" spans="2:23">
      <c r="B28" s="2" t="s">
        <v>115</v>
      </c>
      <c r="D28" s="1252"/>
      <c r="E28" s="1252"/>
      <c r="F28" s="2">
        <f>'2018sogojigyo'!F28</f>
        <v>0</v>
      </c>
      <c r="G28" s="2">
        <f>'2018sogojigyo'!G28</f>
        <v>0</v>
      </c>
      <c r="H28" s="138">
        <f>'2018sogojigyo'!H28</f>
        <v>0.1047802977993529</v>
      </c>
      <c r="I28" s="138">
        <f>'2018sogojigyo'!I28</f>
        <v>0.26553972281687449</v>
      </c>
      <c r="J28" s="138">
        <f>'2018sogojigyo'!J28</f>
        <v>1.2209432033859637</v>
      </c>
      <c r="K28" s="138">
        <f>'2018sogojigyo'!K28</f>
        <v>1.8094455041131807</v>
      </c>
      <c r="L28" s="138">
        <f>'2018sogojigyo'!L28</f>
        <v>1.798106687964637</v>
      </c>
      <c r="M28" s="138">
        <f>'2018sogojigyo'!M28</f>
        <v>5.1988154160800093</v>
      </c>
      <c r="N28" s="2">
        <f>'2018sogojigyo'!N28</f>
        <v>0</v>
      </c>
      <c r="O28" s="2">
        <f>'2018sogojigyo'!O28</f>
        <v>0</v>
      </c>
      <c r="P28" s="138">
        <f>'2018sogojigyo'!P28</f>
        <v>0.39179448284828278</v>
      </c>
      <c r="Q28" s="138">
        <f>'2018sogojigyo'!Q28</f>
        <v>0.57341023280053149</v>
      </c>
      <c r="R28" s="138">
        <f>'2018sogojigyo'!R28</f>
        <v>0.81846693773405954</v>
      </c>
      <c r="S28" s="138">
        <f>'2018sogojigyo'!S28</f>
        <v>0.911506778118367</v>
      </c>
      <c r="T28" s="138">
        <f>'2018sogojigyo'!T28</f>
        <v>0.69633987997429148</v>
      </c>
      <c r="U28" s="138">
        <f>'2018sogojigyo'!U28</f>
        <v>3.3915183114755321</v>
      </c>
      <c r="V28" s="1252"/>
      <c r="W28" s="1252"/>
    </row>
    <row r="29" spans="2:23">
      <c r="B29" s="2" t="s">
        <v>116</v>
      </c>
      <c r="D29" s="1252"/>
      <c r="E29" s="1252"/>
      <c r="F29" s="2">
        <f>'2018sogojigyo'!F29</f>
        <v>0</v>
      </c>
      <c r="G29" s="2">
        <f>'2018sogojigyo'!G29</f>
        <v>0</v>
      </c>
      <c r="H29" s="138">
        <f>'2018sogojigyo'!H29</f>
        <v>0.19260850570947591</v>
      </c>
      <c r="I29" s="138">
        <f>'2018sogojigyo'!I29</f>
        <v>0.51411868761677781</v>
      </c>
      <c r="J29" s="138">
        <f>'2018sogojigyo'!J29</f>
        <v>2.4810017339159733</v>
      </c>
      <c r="K29" s="138">
        <f>'2018sogojigyo'!K29</f>
        <v>3.7263418253930221</v>
      </c>
      <c r="L29" s="138">
        <f>'2018sogojigyo'!L29</f>
        <v>3.516985710545975</v>
      </c>
      <c r="M29" s="138">
        <f>'2018sogojigyo'!M29</f>
        <v>10.431056463181225</v>
      </c>
      <c r="N29" s="2">
        <f>'2018sogojigyo'!N29</f>
        <v>0</v>
      </c>
      <c r="O29" s="2">
        <f>'2018sogojigyo'!O29</f>
        <v>0</v>
      </c>
      <c r="P29" s="138">
        <f>'2018sogojigyo'!P29</f>
        <v>0.79905151245533679</v>
      </c>
      <c r="Q29" s="138">
        <f>'2018sogojigyo'!Q29</f>
        <v>1.2508177707523245</v>
      </c>
      <c r="R29" s="138">
        <f>'2018sogojigyo'!R29</f>
        <v>1.6270301938706422</v>
      </c>
      <c r="S29" s="138">
        <f>'2018sogojigyo'!S29</f>
        <v>1.7880099604871245</v>
      </c>
      <c r="T29" s="138">
        <f>'2018sogojigyo'!T29</f>
        <v>1.2495751520015435</v>
      </c>
      <c r="U29" s="138">
        <f>'2018sogojigyo'!U29</f>
        <v>6.7144845895669718</v>
      </c>
      <c r="V29" s="1252"/>
      <c r="W29" s="1252"/>
    </row>
    <row r="30" spans="2:23">
      <c r="B30" s="2" t="s">
        <v>117</v>
      </c>
      <c r="D30" s="1252"/>
      <c r="E30" s="1252"/>
      <c r="F30" s="2">
        <f>'2018sogojigyo'!F30</f>
        <v>0</v>
      </c>
      <c r="G30" s="2">
        <f>'2018sogojigyo'!G30</f>
        <v>0</v>
      </c>
      <c r="H30" s="138">
        <f>'2018sogojigyo'!H30</f>
        <v>0.27143727845218862</v>
      </c>
      <c r="I30" s="138">
        <f>'2018sogojigyo'!I30</f>
        <v>0.78254308052976007</v>
      </c>
      <c r="J30" s="138">
        <f>'2018sogojigyo'!J30</f>
        <v>3.7930757023303667</v>
      </c>
      <c r="K30" s="138">
        <f>'2018sogojigyo'!K30</f>
        <v>5.7032266480877087</v>
      </c>
      <c r="L30" s="138">
        <f>'2018sogojigyo'!L30</f>
        <v>5.0488033431518344</v>
      </c>
      <c r="M30" s="138">
        <f>'2018sogojigyo'!M30</f>
        <v>15.599086052551858</v>
      </c>
      <c r="N30" s="2">
        <f>'2018sogojigyo'!N30</f>
        <v>0</v>
      </c>
      <c r="O30" s="2">
        <f>'2018sogojigyo'!O30</f>
        <v>0</v>
      </c>
      <c r="P30" s="138">
        <f>'2018sogojigyo'!P30</f>
        <v>1.2107387485814625</v>
      </c>
      <c r="Q30" s="138">
        <f>'2018sogojigyo'!Q30</f>
        <v>1.9252827778714918</v>
      </c>
      <c r="R30" s="138">
        <f>'2018sogojigyo'!R30</f>
        <v>2.3924931222756096</v>
      </c>
      <c r="S30" s="138">
        <f>'2018sogojigyo'!S30</f>
        <v>2.5696210920538674</v>
      </c>
      <c r="T30" s="138">
        <f>'2018sogojigyo'!T30</f>
        <v>1.7028933805952211</v>
      </c>
      <c r="U30" s="138">
        <f>'2018sogojigyo'!U30</f>
        <v>9.8010291213776526</v>
      </c>
      <c r="V30" s="1252"/>
      <c r="W30" s="1252"/>
    </row>
    <row r="31" spans="2:23">
      <c r="B31" s="2" t="s">
        <v>412</v>
      </c>
      <c r="D31" s="1252"/>
      <c r="E31" s="1252"/>
      <c r="F31" s="2">
        <f>'2018sogojigyo'!F31</f>
        <v>0</v>
      </c>
      <c r="G31" s="2">
        <f>'2018sogojigyo'!G31</f>
        <v>0</v>
      </c>
      <c r="H31" s="138">
        <f>'2018sogojigyo'!H31</f>
        <v>0.36761514678505186</v>
      </c>
      <c r="I31" s="138">
        <f>'2018sogojigyo'!I31</f>
        <v>1.1994405390289822</v>
      </c>
      <c r="J31" s="138">
        <f>'2018sogojigyo'!J31</f>
        <v>5.7818801962036162</v>
      </c>
      <c r="K31" s="138">
        <f>'2018sogojigyo'!K31</f>
        <v>9.4778905459508547</v>
      </c>
      <c r="L31" s="138">
        <f>'2018sogojigyo'!L31</f>
        <v>7.7564519330176962</v>
      </c>
      <c r="M31" s="138">
        <f>'2018sogojigyo'!M31</f>
        <v>24.583278360986203</v>
      </c>
      <c r="N31" s="2">
        <f>'2018sogojigyo'!N31</f>
        <v>0</v>
      </c>
      <c r="O31" s="2">
        <f>'2018sogojigyo'!O31</f>
        <v>0</v>
      </c>
      <c r="P31" s="138">
        <f>'2018sogojigyo'!P31</f>
        <v>1.4139544200794532</v>
      </c>
      <c r="Q31" s="138">
        <f>'2018sogojigyo'!Q31</f>
        <v>2.5437024081697301</v>
      </c>
      <c r="R31" s="138">
        <f>'2018sogojigyo'!R31</f>
        <v>3.2950317073768423</v>
      </c>
      <c r="S31" s="138">
        <f>'2018sogojigyo'!S31</f>
        <v>3.7509421697561045</v>
      </c>
      <c r="T31" s="138">
        <f>'2018sogojigyo'!T31</f>
        <v>2.385434944257256</v>
      </c>
      <c r="U31" s="138">
        <f>'2018sogojigyo'!U31</f>
        <v>13.389065649639385</v>
      </c>
      <c r="V31" s="1252"/>
      <c r="W31" s="1252"/>
    </row>
    <row r="32" spans="2:23">
      <c r="B32" s="2" t="s">
        <v>304</v>
      </c>
      <c r="D32" s="1253">
        <f>SUM(F32:G32)</f>
        <v>0</v>
      </c>
      <c r="E32" s="1255">
        <f>SUM(H32:L32)</f>
        <v>60.045254840950399</v>
      </c>
      <c r="F32" s="270">
        <f>'2018sogojigyo'!F32</f>
        <v>0</v>
      </c>
      <c r="G32" s="270">
        <f>'2018sogojigyo'!G32</f>
        <v>0</v>
      </c>
      <c r="H32" s="268">
        <f>'2018sogojigyo'!H32</f>
        <v>1.0248392526189569</v>
      </c>
      <c r="I32" s="268">
        <f>'2018sogojigyo'!I32</f>
        <v>2.9917783154630904</v>
      </c>
      <c r="J32" s="268">
        <f>'2018sogojigyo'!J32</f>
        <v>14.267379700862897</v>
      </c>
      <c r="K32" s="268">
        <f>'2018sogojigyo'!K32</f>
        <v>22.126672586506857</v>
      </c>
      <c r="L32" s="268">
        <f>'2018sogojigyo'!L32</f>
        <v>19.634584985498599</v>
      </c>
      <c r="M32" s="268">
        <f>'2018sogojigyo'!M32</f>
        <v>60.045254840950392</v>
      </c>
      <c r="N32" s="270">
        <f>'2018sogojigyo'!N32</f>
        <v>0</v>
      </c>
      <c r="O32" s="270">
        <f>'2018sogojigyo'!O32</f>
        <v>0</v>
      </c>
      <c r="P32" s="268">
        <f>'2018sogojigyo'!P32</f>
        <v>4.1752403516923877</v>
      </c>
      <c r="Q32" s="268">
        <f>'2018sogojigyo'!Q32</f>
        <v>6.8594283871408113</v>
      </c>
      <c r="R32" s="268">
        <f>'2018sogojigyo'!R32</f>
        <v>8.9396998019956726</v>
      </c>
      <c r="S32" s="268">
        <f>'2018sogojigyo'!S32</f>
        <v>9.8900663916905867</v>
      </c>
      <c r="T32" s="268">
        <f>'2018sogojigyo'!T32</f>
        <v>6.7540767390291254</v>
      </c>
      <c r="U32" s="268">
        <f>'2018sogojigyo'!U32</f>
        <v>36.618511671548582</v>
      </c>
      <c r="V32" s="1253">
        <f>SUM(N32:O32)</f>
        <v>0</v>
      </c>
      <c r="W32" s="1255">
        <f>SUM(P32:T32)</f>
        <v>36.618511671548582</v>
      </c>
    </row>
    <row r="33" spans="2:23">
      <c r="B33" s="2" t="s">
        <v>389</v>
      </c>
      <c r="D33" s="1252"/>
      <c r="E33" s="1255">
        <f>E34/E32/12</f>
        <v>33.613318679291375</v>
      </c>
      <c r="H33" s="697">
        <f>'2018sogojigyo'!H33*h30yosan!$B$19</f>
        <v>27.718668076326733</v>
      </c>
      <c r="I33" s="697">
        <f>'2018sogojigyo'!I33*h30yosan!$B$19</f>
        <v>30.072201010789762</v>
      </c>
      <c r="J33" s="697">
        <f>'2018sogojigyo'!J33*h30yosan!$B$19</f>
        <v>31.722216727137187</v>
      </c>
      <c r="K33" s="697">
        <f>'2018sogojigyo'!K33*h30yosan!$B$19</f>
        <v>33.745020558096513</v>
      </c>
      <c r="L33" s="697">
        <f>'2018sogojigyo'!L33*h30yosan!$B$19</f>
        <v>35.68630640246748</v>
      </c>
      <c r="P33" s="697">
        <f>'2018sogojigyo'!P33*h30yosan!$B$19</f>
        <v>29.873329087910687</v>
      </c>
      <c r="Q33" s="697">
        <f>'2018sogojigyo'!Q33*h30yosan!$B$19</f>
        <v>31.667948864730391</v>
      </c>
      <c r="R33" s="697">
        <f>'2018sogojigyo'!R33*h30yosan!$B$19</f>
        <v>33.722196301395478</v>
      </c>
      <c r="S33" s="697">
        <f>'2018sogojigyo'!S33*h30yosan!$B$19</f>
        <v>35.412372256754914</v>
      </c>
      <c r="T33" s="697">
        <f>'2018sogojigyo'!T33*h30yosan!$B$19</f>
        <v>37.22081053476515</v>
      </c>
      <c r="V33" s="1252"/>
      <c r="W33" s="1255">
        <f>W34/W32/12</f>
        <v>34.000333016415944</v>
      </c>
    </row>
    <row r="34" spans="2:23">
      <c r="B34" s="2" t="s">
        <v>2956</v>
      </c>
      <c r="D34" s="1253">
        <f>SUMPRODUCT(F32:G32,F33:G33)*12</f>
        <v>0</v>
      </c>
      <c r="E34" s="1254">
        <f>SUMPRODUCT(H32:L32,H33:L33)*12</f>
        <v>24219.843433777547</v>
      </c>
      <c r="V34" s="1252">
        <f>SUMPRODUCT(N32:O32,N33:O33)*12</f>
        <v>0</v>
      </c>
      <c r="W34" s="1254">
        <f>SUMPRODUCT(P32:T32,P33:T33)*12</f>
        <v>14940.499096777989</v>
      </c>
    </row>
    <row r="36" spans="2:23">
      <c r="F36" s="2" t="s">
        <v>403</v>
      </c>
      <c r="N36" s="2" t="s">
        <v>405</v>
      </c>
    </row>
    <row r="37" spans="2:23">
      <c r="D37" s="1252" t="s">
        <v>2939</v>
      </c>
      <c r="E37" s="1252" t="s">
        <v>2940</v>
      </c>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c r="V37" s="1252" t="s">
        <v>2939</v>
      </c>
      <c r="W37" s="1252" t="s">
        <v>2940</v>
      </c>
    </row>
    <row r="38" spans="2:23">
      <c r="B38" s="2" t="s">
        <v>146</v>
      </c>
      <c r="D38" s="1252"/>
      <c r="E38" s="1252"/>
      <c r="F38" s="2">
        <f>'2018sogojigyo'!F38</f>
        <v>0</v>
      </c>
      <c r="G38" s="2">
        <f>'2018sogojigyo'!G38</f>
        <v>0</v>
      </c>
      <c r="H38" s="138">
        <f>'2018sogojigyo'!H38</f>
        <v>1.6365323394283755E-4</v>
      </c>
      <c r="I38" s="138">
        <f>'2018sogojigyo'!I38</f>
        <v>6.3223284933961192E-4</v>
      </c>
      <c r="J38" s="138">
        <f>'2018sogojigyo'!J38</f>
        <v>1.647948788078917E-3</v>
      </c>
      <c r="K38" s="138">
        <f>'2018sogojigyo'!K38</f>
        <v>7.6687982633902143E-3</v>
      </c>
      <c r="L38" s="138">
        <f>'2018sogojigyo'!L38</f>
        <v>1.3930675467294564E-2</v>
      </c>
      <c r="M38" s="138">
        <f>'2018sogojigyo'!M38</f>
        <v>2.4043308602046145E-2</v>
      </c>
      <c r="N38" s="138">
        <f>'2018sogojigyo'!N38</f>
        <v>1.2986539177109765E-3</v>
      </c>
      <c r="O38" s="138">
        <f>'2018sogojigyo'!O38</f>
        <v>1.8640454826748063E-3</v>
      </c>
      <c r="P38" s="138">
        <f>'2018sogojigyo'!P38</f>
        <v>6.8961652518565496E-3</v>
      </c>
      <c r="Q38" s="138">
        <f>'2018sogojigyo'!Q38</f>
        <v>8.6110200738759891E-3</v>
      </c>
      <c r="R38" s="138">
        <f>'2018sogojigyo'!R38</f>
        <v>7.75142284093911E-3</v>
      </c>
      <c r="S38" s="138">
        <f>'2018sogojigyo'!S38</f>
        <v>8.800674442820032E-3</v>
      </c>
      <c r="T38" s="138">
        <f>'2018sogojigyo'!T38</f>
        <v>8.512032349447413E-3</v>
      </c>
      <c r="U38" s="138">
        <f>'2018sogojigyo'!U38</f>
        <v>4.3734014359324877E-2</v>
      </c>
      <c r="V38" s="1252"/>
      <c r="W38" s="1252"/>
    </row>
    <row r="39" spans="2:23">
      <c r="B39" s="2" t="s">
        <v>147</v>
      </c>
      <c r="D39" s="1252"/>
      <c r="E39" s="1252"/>
      <c r="F39" s="2">
        <f>'2018sogojigyo'!F39</f>
        <v>0</v>
      </c>
      <c r="G39" s="2">
        <f>'2018sogojigyo'!G39</f>
        <v>0</v>
      </c>
      <c r="H39" s="138">
        <f>'2018sogojigyo'!H39</f>
        <v>1.7402173135956263E-4</v>
      </c>
      <c r="I39" s="138">
        <f>'2018sogojigyo'!I39</f>
        <v>6.7228891488266252E-4</v>
      </c>
      <c r="J39" s="138">
        <f>'2018sogojigyo'!J39</f>
        <v>1.7523570685658134E-3</v>
      </c>
      <c r="K39" s="138">
        <f>'2018sogojigyo'!K39</f>
        <v>8.1546665415027052E-3</v>
      </c>
      <c r="L39" s="138">
        <f>'2018sogojigyo'!L39</f>
        <v>1.4813274418234516E-2</v>
      </c>
      <c r="M39" s="138">
        <f>'2018sogojigyo'!M39</f>
        <v>2.5566608674545258E-2</v>
      </c>
      <c r="N39" s="138">
        <f>'2018sogojigyo'!N39</f>
        <v>1.3809320949678303E-3</v>
      </c>
      <c r="O39" s="138">
        <f>'2018sogojigyo'!O39</f>
        <v>1.9821448951100203E-3</v>
      </c>
      <c r="P39" s="138">
        <f>'2018sogojigyo'!P39</f>
        <v>7.3330822004342901E-3</v>
      </c>
      <c r="Q39" s="138">
        <f>'2018sogojigyo'!Q39</f>
        <v>9.1565842356116298E-3</v>
      </c>
      <c r="R39" s="138">
        <f>'2018sogojigyo'!R39</f>
        <v>8.2425259237556316E-3</v>
      </c>
      <c r="S39" s="138">
        <f>'2018sogojigyo'!S39</f>
        <v>9.3582544430887132E-3</v>
      </c>
      <c r="T39" s="138">
        <f>'2018sogojigyo'!T39</f>
        <v>9.0513249946337169E-3</v>
      </c>
      <c r="U39" s="138">
        <f>'2018sogojigyo'!U39</f>
        <v>4.6504848787601832E-2</v>
      </c>
      <c r="V39" s="1252"/>
      <c r="W39" s="1252"/>
    </row>
    <row r="40" spans="2:23">
      <c r="B40" s="2" t="s">
        <v>148</v>
      </c>
      <c r="D40" s="1252"/>
      <c r="E40" s="1252"/>
      <c r="F40" s="2">
        <f>'2018sogojigyo'!F40</f>
        <v>0</v>
      </c>
      <c r="G40" s="2">
        <f>'2018sogojigyo'!G40</f>
        <v>0</v>
      </c>
      <c r="H40" s="138">
        <f>'2018sogojigyo'!H40</f>
        <v>1.5051345424664593E-4</v>
      </c>
      <c r="I40" s="138">
        <f>'2018sogojigyo'!I40</f>
        <v>5.8147063611063471E-4</v>
      </c>
      <c r="J40" s="138">
        <f>'2018sogojigyo'!J40</f>
        <v>1.5156343601616148E-3</v>
      </c>
      <c r="K40" s="138">
        <f>'2018sogojigyo'!K40</f>
        <v>7.0530675669184225E-3</v>
      </c>
      <c r="L40" s="138">
        <f>'2018sogojigyo'!L40</f>
        <v>1.2812176295299417E-2</v>
      </c>
      <c r="M40" s="138">
        <f>'2018sogojigyo'!M40</f>
        <v>2.2112862312736736E-2</v>
      </c>
      <c r="N40" s="138">
        <f>'2018sogojigyo'!N40</f>
        <v>1.1943845062902484E-3</v>
      </c>
      <c r="O40" s="138">
        <f>'2018sogojigyo'!O40</f>
        <v>1.714380569883756E-3</v>
      </c>
      <c r="P40" s="138">
        <f>'2018sogojigyo'!P40</f>
        <v>6.3424695504347393E-3</v>
      </c>
      <c r="Q40" s="138">
        <f>'2018sogojigyo'!Q40</f>
        <v>7.9196380339113196E-3</v>
      </c>
      <c r="R40" s="138">
        <f>'2018sogojigyo'!R40</f>
        <v>7.1290581860643781E-3</v>
      </c>
      <c r="S40" s="138">
        <f>'2018sogojigyo'!S40</f>
        <v>8.0940649822520191E-3</v>
      </c>
      <c r="T40" s="138">
        <f>'2018sogojigyo'!T40</f>
        <v>7.8285980711021268E-3</v>
      </c>
      <c r="U40" s="138">
        <f>'2018sogojigyo'!U40</f>
        <v>4.0222593899938597E-2</v>
      </c>
      <c r="V40" s="1252"/>
      <c r="W40" s="1252"/>
    </row>
    <row r="41" spans="2:23">
      <c r="B41" s="2" t="s">
        <v>149</v>
      </c>
      <c r="D41" s="1252"/>
      <c r="E41" s="1252"/>
      <c r="F41" s="2">
        <f>'2018sogojigyo'!F41</f>
        <v>0</v>
      </c>
      <c r="G41" s="2">
        <f>'2018sogojigyo'!G41</f>
        <v>0</v>
      </c>
      <c r="H41" s="138">
        <f>'2018sogojigyo'!H41</f>
        <v>1.3776442039589989E-4</v>
      </c>
      <c r="I41" s="138">
        <f>'2018sogojigyo'!I41</f>
        <v>5.3221797055927908E-4</v>
      </c>
      <c r="J41" s="138">
        <f>'2018sogojigyo'!J41</f>
        <v>1.3872546491266802E-3</v>
      </c>
      <c r="K41" s="138">
        <f>'2018sogojigyo'!K41</f>
        <v>6.4556472391988102E-3</v>
      </c>
      <c r="L41" s="138">
        <f>'2018sogojigyo'!L41</f>
        <v>1.1726938632606293E-2</v>
      </c>
      <c r="M41" s="138">
        <f>'2018sogojigyo'!M41</f>
        <v>2.0239822911886963E-2</v>
      </c>
      <c r="N41" s="138">
        <f>'2018sogojigyo'!N41</f>
        <v>1.0932158195591064E-3</v>
      </c>
      <c r="O41" s="138">
        <f>'2018sogojigyo'!O41</f>
        <v>1.5691663361934389E-3</v>
      </c>
      <c r="P41" s="138">
        <f>'2018sogojigyo'!P41</f>
        <v>5.8052394443253354E-3</v>
      </c>
      <c r="Q41" s="138">
        <f>'2018sogojigyo'!Q41</f>
        <v>7.2488160540068805E-3</v>
      </c>
      <c r="R41" s="138">
        <f>'2018sogojigyo'!R41</f>
        <v>6.5252011781112285E-3</v>
      </c>
      <c r="S41" s="138">
        <f>'2018sogojigyo'!S41</f>
        <v>7.40846840907279E-3</v>
      </c>
      <c r="T41" s="138">
        <f>'2018sogojigyo'!T41</f>
        <v>7.1654875052598694E-3</v>
      </c>
      <c r="U41" s="138">
        <f>'2018sogojigyo'!U41</f>
        <v>3.6815594746528651E-2</v>
      </c>
      <c r="V41" s="1252"/>
      <c r="W41" s="1252"/>
    </row>
    <row r="42" spans="2:23">
      <c r="B42" s="2" t="s">
        <v>150</v>
      </c>
      <c r="D42" s="1252"/>
      <c r="E42" s="1252"/>
      <c r="F42" s="2">
        <f>'2018sogojigyo'!F42</f>
        <v>0</v>
      </c>
      <c r="G42" s="2">
        <f>'2018sogojigyo'!G42</f>
        <v>0</v>
      </c>
      <c r="H42" s="138">
        <f>'2018sogojigyo'!H42</f>
        <v>1.3670771978489991E-4</v>
      </c>
      <c r="I42" s="138">
        <f>'2018sogojigyo'!I42</f>
        <v>5.281356751955053E-4</v>
      </c>
      <c r="J42" s="138">
        <f>'2018sogojigyo'!J42</f>
        <v>1.3766139275881869E-3</v>
      </c>
      <c r="K42" s="138">
        <f>'2018sogojigyo'!K42</f>
        <v>6.4061301987143526E-3</v>
      </c>
      <c r="L42" s="138">
        <f>'2018sogojigyo'!L42</f>
        <v>1.1636988969386843E-2</v>
      </c>
      <c r="M42" s="138">
        <f>'2018sogojigyo'!M42</f>
        <v>2.0084576490669789E-2</v>
      </c>
      <c r="N42" s="138">
        <f>'2018sogojigyo'!N42</f>
        <v>1.0848304772394916E-3</v>
      </c>
      <c r="O42" s="138">
        <f>'2018sogojigyo'!O42</f>
        <v>1.5571302892848748E-3</v>
      </c>
      <c r="P42" s="138">
        <f>'2018sogojigyo'!P42</f>
        <v>5.7607112559136175E-3</v>
      </c>
      <c r="Q42" s="138">
        <f>'2018sogojigyo'!Q42</f>
        <v>7.1932151351971974E-3</v>
      </c>
      <c r="R42" s="138">
        <f>'2018sogojigyo'!R42</f>
        <v>6.4751506349303919E-3</v>
      </c>
      <c r="S42" s="138">
        <f>'2018sogojigyo'!S42</f>
        <v>7.3516429016453715E-3</v>
      </c>
      <c r="T42" s="138">
        <f>'2018sogojigyo'!T42</f>
        <v>7.1105257451540204E-3</v>
      </c>
      <c r="U42" s="138">
        <f>'2018sogojigyo'!U42</f>
        <v>3.6533206439364967E-2</v>
      </c>
      <c r="V42" s="1252"/>
      <c r="W42" s="1252"/>
    </row>
    <row r="43" spans="2:23">
      <c r="B43" s="2" t="s">
        <v>113</v>
      </c>
      <c r="D43" s="1252"/>
      <c r="E43" s="1252"/>
      <c r="F43" s="2">
        <f>'2018sogojigyo'!F43</f>
        <v>0</v>
      </c>
      <c r="G43" s="2">
        <f>'2018sogojigyo'!G43</f>
        <v>0</v>
      </c>
      <c r="H43" s="138">
        <f>'2018sogojigyo'!H43</f>
        <v>2.1657521384289701E-3</v>
      </c>
      <c r="I43" s="138">
        <f>'2018sogojigyo'!I43</f>
        <v>3.4861813513988107E-3</v>
      </c>
      <c r="J43" s="138">
        <f>'2018sogojigyo'!J43</f>
        <v>1.38121160192389E-2</v>
      </c>
      <c r="K43" s="138">
        <f>'2018sogojigyo'!K43</f>
        <v>5.2543042971128461E-2</v>
      </c>
      <c r="L43" s="138">
        <f>'2018sogojigyo'!L43</f>
        <v>8.9446606066990064E-2</v>
      </c>
      <c r="M43" s="138">
        <f>'2018sogojigyo'!M43</f>
        <v>0.16145369854718522</v>
      </c>
      <c r="N43" s="138">
        <f>'2018sogojigyo'!N43</f>
        <v>2.2096427291847524E-2</v>
      </c>
      <c r="O43" s="138">
        <f>'2018sogojigyo'!O43</f>
        <v>2.2201543798870092E-2</v>
      </c>
      <c r="P43" s="138">
        <f>'2018sogojigyo'!P43</f>
        <v>8.8795835234687592E-2</v>
      </c>
      <c r="Q43" s="138">
        <f>'2018sogojigyo'!Q43</f>
        <v>8.0099795924571865E-2</v>
      </c>
      <c r="R43" s="138">
        <f>'2018sogojigyo'!R43</f>
        <v>6.6758857511058756E-2</v>
      </c>
      <c r="S43" s="138">
        <f>'2018sogojigyo'!S43</f>
        <v>6.874744297449803E-2</v>
      </c>
      <c r="T43" s="138">
        <f>'2018sogojigyo'!T43</f>
        <v>6.0234548399929158E-2</v>
      </c>
      <c r="U43" s="138">
        <f>'2018sogojigyo'!U43</f>
        <v>0.40893445113546301</v>
      </c>
      <c r="V43" s="1252"/>
      <c r="W43" s="1252"/>
    </row>
    <row r="44" spans="2:23">
      <c r="B44" s="2" t="s">
        <v>114</v>
      </c>
      <c r="D44" s="1252"/>
      <c r="E44" s="1252"/>
      <c r="F44" s="2">
        <f>'2018sogojigyo'!F44</f>
        <v>0</v>
      </c>
      <c r="G44" s="2">
        <f>'2018sogojigyo'!G44</f>
        <v>0</v>
      </c>
      <c r="H44" s="138">
        <f>'2018sogojigyo'!H44</f>
        <v>3.2515001858361256E-3</v>
      </c>
      <c r="I44" s="138">
        <f>'2018sogojigyo'!I44</f>
        <v>6.2806740129482822E-3</v>
      </c>
      <c r="J44" s="138">
        <f>'2018sogojigyo'!J44</f>
        <v>2.2100732882413234E-2</v>
      </c>
      <c r="K44" s="138">
        <f>'2018sogojigyo'!K44</f>
        <v>8.9149998573530523E-2</v>
      </c>
      <c r="L44" s="138">
        <f>'2018sogojigyo'!L44</f>
        <v>0.15222782971465007</v>
      </c>
      <c r="M44" s="138">
        <f>'2018sogojigyo'!M44</f>
        <v>0.27301073536937825</v>
      </c>
      <c r="N44" s="138">
        <f>'2018sogojigyo'!N44</f>
        <v>5.2525409350382558E-2</v>
      </c>
      <c r="O44" s="138">
        <f>'2018sogojigyo'!O44</f>
        <v>4.4442342535860789E-2</v>
      </c>
      <c r="P44" s="138">
        <f>'2018sogojigyo'!P44</f>
        <v>0.18422909227072301</v>
      </c>
      <c r="Q44" s="138">
        <f>'2018sogojigyo'!Q44</f>
        <v>0.15062982951463186</v>
      </c>
      <c r="R44" s="138">
        <f>'2018sogojigyo'!R44</f>
        <v>0.12467237888130978</v>
      </c>
      <c r="S44" s="138">
        <f>'2018sogojigyo'!S44</f>
        <v>0.11565852232012311</v>
      </c>
      <c r="T44" s="138">
        <f>'2018sogojigyo'!T44</f>
        <v>9.777193422113431E-2</v>
      </c>
      <c r="U44" s="138">
        <f>'2018sogojigyo'!U44</f>
        <v>0.76992950909416535</v>
      </c>
      <c r="V44" s="1252"/>
      <c r="W44" s="1252"/>
    </row>
    <row r="45" spans="2:23">
      <c r="B45" s="2" t="s">
        <v>115</v>
      </c>
      <c r="D45" s="1252"/>
      <c r="E45" s="1252"/>
      <c r="F45" s="2">
        <f>'2018sogojigyo'!F45</f>
        <v>0</v>
      </c>
      <c r="G45" s="2">
        <f>'2018sogojigyo'!G45</f>
        <v>0</v>
      </c>
      <c r="H45" s="138">
        <f>'2018sogojigyo'!H45</f>
        <v>4.7206961556763459E-3</v>
      </c>
      <c r="I45" s="138">
        <f>'2018sogojigyo'!I45</f>
        <v>1.2158143205049819E-2</v>
      </c>
      <c r="J45" s="138">
        <f>'2018sogojigyo'!J45</f>
        <v>3.723675054633991E-2</v>
      </c>
      <c r="K45" s="138">
        <f>'2018sogojigyo'!K45</f>
        <v>0.16002573436826664</v>
      </c>
      <c r="L45" s="138">
        <f>'2018sogojigyo'!L45</f>
        <v>0.27310266354945822</v>
      </c>
      <c r="M45" s="138">
        <f>'2018sogojigyo'!M45</f>
        <v>0.48724398782479095</v>
      </c>
      <c r="N45" s="138">
        <f>'2018sogojigyo'!N45</f>
        <v>0.11862527631813446</v>
      </c>
      <c r="O45" s="138">
        <f>'2018sogojigyo'!O45</f>
        <v>8.5135426550602161E-2</v>
      </c>
      <c r="P45" s="138">
        <f>'2018sogojigyo'!P45</f>
        <v>0.37903255174699069</v>
      </c>
      <c r="Q45" s="138">
        <f>'2018sogojigyo'!Q45</f>
        <v>0.30778899113459851</v>
      </c>
      <c r="R45" s="138">
        <f>'2018sogojigyo'!R45</f>
        <v>0.26795957912654939</v>
      </c>
      <c r="S45" s="138">
        <f>'2018sogojigyo'!S45</f>
        <v>0.25298036869467672</v>
      </c>
      <c r="T45" s="138">
        <f>'2018sogojigyo'!T45</f>
        <v>0.20972844713811736</v>
      </c>
      <c r="U45" s="138">
        <f>'2018sogojigyo'!U45</f>
        <v>1.6212506407096694</v>
      </c>
      <c r="V45" s="1252"/>
      <c r="W45" s="1252"/>
    </row>
    <row r="46" spans="2:23">
      <c r="B46" s="2" t="s">
        <v>116</v>
      </c>
      <c r="D46" s="1252"/>
      <c r="E46" s="1252"/>
      <c r="F46" s="2">
        <f>'2018sogojigyo'!F46</f>
        <v>0</v>
      </c>
      <c r="G46" s="2">
        <f>'2018sogojigyo'!G46</f>
        <v>0</v>
      </c>
      <c r="H46" s="138">
        <f>'2018sogojigyo'!H46</f>
        <v>1.235251964300335E-2</v>
      </c>
      <c r="I46" s="138">
        <f>'2018sogojigyo'!I46</f>
        <v>2.2369140593413706E-2</v>
      </c>
      <c r="J46" s="138">
        <f>'2018sogojigyo'!J46</f>
        <v>7.1522472173988466E-2</v>
      </c>
      <c r="K46" s="138">
        <f>'2018sogojigyo'!K46</f>
        <v>0.32097890345780178</v>
      </c>
      <c r="L46" s="138">
        <f>'2018sogojigyo'!L46</f>
        <v>0.4943440518009608</v>
      </c>
      <c r="M46" s="138">
        <f>'2018sogojigyo'!M46</f>
        <v>0.92156708766916817</v>
      </c>
      <c r="N46" s="138">
        <f>'2018sogojigyo'!N46</f>
        <v>0.31682171406751319</v>
      </c>
      <c r="O46" s="138">
        <f>'2018sogojigyo'!O46</f>
        <v>0.24885932520169671</v>
      </c>
      <c r="P46" s="138">
        <f>'2018sogojigyo'!P46</f>
        <v>0.95311695819854181</v>
      </c>
      <c r="Q46" s="138">
        <f>'2018sogojigyo'!Q46</f>
        <v>0.78330584731156028</v>
      </c>
      <c r="R46" s="138">
        <f>'2018sogojigyo'!R46</f>
        <v>0.64340962748997965</v>
      </c>
      <c r="S46" s="138">
        <f>'2018sogojigyo'!S46</f>
        <v>0.62362133095498506</v>
      </c>
      <c r="T46" s="138">
        <f>'2018sogojigyo'!T46</f>
        <v>0.46597026294085264</v>
      </c>
      <c r="U46" s="138">
        <f>'2018sogojigyo'!U46</f>
        <v>4.03510506616513</v>
      </c>
      <c r="V46" s="1252"/>
      <c r="W46" s="1252"/>
    </row>
    <row r="47" spans="2:23">
      <c r="B47" s="2" t="s">
        <v>117</v>
      </c>
      <c r="D47" s="1252"/>
      <c r="E47" s="1252"/>
      <c r="F47" s="2">
        <f>'2018sogojigyo'!F47</f>
        <v>0</v>
      </c>
      <c r="G47" s="2">
        <f>'2018sogojigyo'!G47</f>
        <v>0</v>
      </c>
      <c r="H47" s="138">
        <f>'2018sogojigyo'!H47</f>
        <v>1.742494022231152E-2</v>
      </c>
      <c r="I47" s="138">
        <f>'2018sogojigyo'!I47</f>
        <v>3.6718279834984664E-2</v>
      </c>
      <c r="J47" s="138">
        <f>'2018sogojigyo'!J47</f>
        <v>0.11564736392287349</v>
      </c>
      <c r="K47" s="138">
        <f>'2018sogojigyo'!K47</f>
        <v>0.46907244817141563</v>
      </c>
      <c r="L47" s="138">
        <f>'2018sogojigyo'!L47</f>
        <v>0.67196419514141814</v>
      </c>
      <c r="M47" s="138">
        <f>'2018sogojigyo'!M47</f>
        <v>1.3108272272930035</v>
      </c>
      <c r="N47" s="138">
        <f>'2018sogojigyo'!N47</f>
        <v>0.56566585407321046</v>
      </c>
      <c r="O47" s="138">
        <f>'2018sogojigyo'!O47</f>
        <v>0.48896729927616822</v>
      </c>
      <c r="P47" s="138">
        <f>'2018sogojigyo'!P47</f>
        <v>1.7571907669436915</v>
      </c>
      <c r="Q47" s="138">
        <f>'2018sogojigyo'!Q47</f>
        <v>1.4214897675951914</v>
      </c>
      <c r="R47" s="138">
        <f>'2018sogojigyo'!R47</f>
        <v>1.148674898722553</v>
      </c>
      <c r="S47" s="138">
        <f>'2018sogojigyo'!S47</f>
        <v>1.1500156332395572</v>
      </c>
      <c r="T47" s="138">
        <f>'2018sogojigyo'!T47</f>
        <v>0.80332614385525347</v>
      </c>
      <c r="U47" s="138">
        <f>'2018sogojigyo'!U47</f>
        <v>7.3353303637056255</v>
      </c>
      <c r="V47" s="1252"/>
      <c r="W47" s="1252"/>
    </row>
    <row r="48" spans="2:23">
      <c r="B48" s="2" t="s">
        <v>412</v>
      </c>
      <c r="D48" s="1252"/>
      <c r="E48" s="1252"/>
      <c r="F48" s="2">
        <f>'2018sogojigyo'!F48</f>
        <v>0</v>
      </c>
      <c r="G48" s="2">
        <f>'2018sogojigyo'!G48</f>
        <v>0</v>
      </c>
      <c r="H48" s="138">
        <f>'2018sogojigyo'!H48</f>
        <v>2.2006951058790594E-2</v>
      </c>
      <c r="I48" s="138">
        <f>'2018sogojigyo'!I48</f>
        <v>5.1955618942156619E-2</v>
      </c>
      <c r="J48" s="138">
        <f>'2018sogojigyo'!J48</f>
        <v>0.17071770665241104</v>
      </c>
      <c r="K48" s="138">
        <f>'2018sogojigyo'!K48</f>
        <v>0.72162894183945014</v>
      </c>
      <c r="L48" s="138">
        <f>'2018sogojigyo'!L48</f>
        <v>0.99061366555621422</v>
      </c>
      <c r="M48" s="138">
        <f>'2018sogojigyo'!M48</f>
        <v>1.9569228840490225</v>
      </c>
      <c r="N48" s="138">
        <f>'2018sogojigyo'!N48</f>
        <v>0.49803019789059466</v>
      </c>
      <c r="O48" s="138">
        <f>'2018sogojigyo'!O48</f>
        <v>0.5031845676775839</v>
      </c>
      <c r="P48" s="138">
        <f>'2018sogojigyo'!P48</f>
        <v>1.9280307405328847</v>
      </c>
      <c r="Q48" s="138">
        <f>'2018sogojigyo'!Q48</f>
        <v>1.7658274606131936</v>
      </c>
      <c r="R48" s="138">
        <f>'2018sogojigyo'!R48</f>
        <v>1.5828392343743416</v>
      </c>
      <c r="S48" s="138">
        <f>'2018sogojigyo'!S48</f>
        <v>1.7623962052759055</v>
      </c>
      <c r="T48" s="138">
        <f>'2018sogojigyo'!T48</f>
        <v>1.1437558231215152</v>
      </c>
      <c r="U48" s="138">
        <f>'2018sogojigyo'!U48</f>
        <v>9.1840642294860189</v>
      </c>
      <c r="V48" s="1252"/>
      <c r="W48" s="1252"/>
    </row>
    <row r="49" spans="2:23">
      <c r="B49" s="2" t="s">
        <v>304</v>
      </c>
      <c r="D49" s="1253">
        <f>SUM(F49:G49)</f>
        <v>0</v>
      </c>
      <c r="E49" s="1255">
        <f>SUM(H49:L49)</f>
        <v>5.2230727997444335</v>
      </c>
      <c r="F49" s="270">
        <f>'2018sogojigyo'!F49</f>
        <v>0</v>
      </c>
      <c r="G49" s="270">
        <f>'2018sogojigyo'!G49</f>
        <v>0</v>
      </c>
      <c r="H49" s="269">
        <f>'2018sogojigyo'!H49</f>
        <v>6.2685019963776747E-2</v>
      </c>
      <c r="I49" s="269">
        <f>'2018sogojigyo'!I49</f>
        <v>0.13591438398603958</v>
      </c>
      <c r="J49" s="269">
        <f>'2018sogojigyo'!J49</f>
        <v>0.43871695099078623</v>
      </c>
      <c r="K49" s="269">
        <f>'2018sogojigyo'!K49</f>
        <v>1.8491373791913177</v>
      </c>
      <c r="L49" s="269">
        <f>'2018sogojigyo'!L49</f>
        <v>2.7366190656125133</v>
      </c>
      <c r="M49" s="269">
        <f>'2018sogojigyo'!M49</f>
        <v>5.2230727997444335</v>
      </c>
      <c r="N49" s="1312">
        <f>'2018sogojigyo'!N49</f>
        <v>1.5798168958074505</v>
      </c>
      <c r="O49" s="1312">
        <f>'2018sogojigyo'!O49</f>
        <v>1.4014773726139289</v>
      </c>
      <c r="P49" s="269">
        <f>'2018sogojigyo'!P49</f>
        <v>5.3225336126304832</v>
      </c>
      <c r="Q49" s="269">
        <f>'2018sogojigyo'!Q49</f>
        <v>4.5492709656263504</v>
      </c>
      <c r="R49" s="269">
        <f>'2018sogojigyo'!R49</f>
        <v>3.8704379348695928</v>
      </c>
      <c r="S49" s="269">
        <f>'2018sogojigyo'!S49</f>
        <v>4.0144326086386251</v>
      </c>
      <c r="T49" s="269">
        <f>'2018sogojigyo'!T49</f>
        <v>2.8204551283423993</v>
      </c>
      <c r="U49" s="269">
        <f>'2018sogojigyo'!U49</f>
        <v>23.558424518528831</v>
      </c>
      <c r="V49" s="1253">
        <f>SUM(N49:O49)</f>
        <v>2.9812942684213795</v>
      </c>
      <c r="W49" s="1255">
        <f>SUM(P49:T49)</f>
        <v>20.577130250107448</v>
      </c>
    </row>
    <row r="50" spans="2:23">
      <c r="B50" s="2" t="s">
        <v>389</v>
      </c>
      <c r="D50" s="1252"/>
      <c r="E50" s="1255">
        <f>E51/E49/12</f>
        <v>43.842102383450786</v>
      </c>
      <c r="H50" s="697">
        <f>'2018sogojigyo'!H50*h30yosan!$B$19</f>
        <v>27.53277148944218</v>
      </c>
      <c r="I50" s="697">
        <f>'2018sogojigyo'!I50*h30yosan!$B$19</f>
        <v>31.364039773157163</v>
      </c>
      <c r="J50" s="697">
        <f>'2018sogojigyo'!J50*h30yosan!$B$19</f>
        <v>39.078996167687251</v>
      </c>
      <c r="K50" s="697">
        <f>'2018sogojigyo'!K50*h30yosan!$B$19</f>
        <v>43.135859000517236</v>
      </c>
      <c r="L50" s="697">
        <f>'2018sogojigyo'!L50*h30yosan!$B$19</f>
        <v>46.076207771717399</v>
      </c>
      <c r="N50" s="697">
        <f>'2018sogojigyo'!N50*h30yosan!$B$19</f>
        <v>7.0178887875392091</v>
      </c>
      <c r="O50" s="697">
        <f>'2018sogojigyo'!O50*h30yosan!$B$19</f>
        <v>11.407728192240373</v>
      </c>
      <c r="P50" s="697">
        <f>'2018sogojigyo'!P50*h30yosan!$B$19</f>
        <v>19.290874427143322</v>
      </c>
      <c r="Q50" s="697">
        <f>'2018sogojigyo'!Q50*h30yosan!$B$19</f>
        <v>21.487508680795365</v>
      </c>
      <c r="R50" s="697">
        <f>'2018sogojigyo'!R50*h30yosan!$B$19</f>
        <v>23.868314448331748</v>
      </c>
      <c r="S50" s="697">
        <f>'2018sogojigyo'!S50*h30yosan!$B$19</f>
        <v>26.055390718981105</v>
      </c>
      <c r="T50" s="697">
        <f>'2018sogojigyo'!T50*h30yosan!$B$19</f>
        <v>28.406135411820276</v>
      </c>
      <c r="V50" s="1255">
        <f t="shared" ref="V50:W50" si="0">V51/V49/12</f>
        <v>9.0815094975992583</v>
      </c>
      <c r="W50" s="1255">
        <f t="shared" si="0"/>
        <v>23.206612935356784</v>
      </c>
    </row>
    <row r="51" spans="2:23">
      <c r="B51" s="2" t="s">
        <v>2956</v>
      </c>
      <c r="D51" s="1253">
        <f>SUMPRODUCT(F49:G49,F50:G50)*12</f>
        <v>0</v>
      </c>
      <c r="E51" s="1254">
        <f>SUMPRODUCT(H49:L49,H50:L50)*12</f>
        <v>2747.8859093113488</v>
      </c>
      <c r="V51" s="1254">
        <f>SUMPRODUCT(N49:O49,N50:O50)*12</f>
        <v>324.89582656568388</v>
      </c>
      <c r="W51" s="1254">
        <f>SUMPRODUCT(P49:T49,P50:T50)*12</f>
        <v>5730.3059644159785</v>
      </c>
    </row>
    <row r="53" spans="2:23">
      <c r="F53" s="2" t="s">
        <v>404</v>
      </c>
      <c r="N53" s="2" t="s">
        <v>410</v>
      </c>
    </row>
    <row r="54" spans="2:23">
      <c r="D54" s="1252" t="s">
        <v>2939</v>
      </c>
      <c r="E54" s="1252" t="s">
        <v>2940</v>
      </c>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c r="V54" s="1252" t="s">
        <v>2939</v>
      </c>
      <c r="W54" s="1252" t="s">
        <v>2940</v>
      </c>
    </row>
    <row r="55" spans="2:23">
      <c r="B55" s="2" t="s">
        <v>146</v>
      </c>
      <c r="D55" s="1252"/>
      <c r="E55" s="1252"/>
      <c r="F55" s="138">
        <f>'2018sogojigyo'!F55</f>
        <v>0</v>
      </c>
      <c r="G55" s="138">
        <f>'2018sogojigyo'!G55</f>
        <v>1.904928110558888E-4</v>
      </c>
      <c r="H55" s="138">
        <f>'2018sogojigyo'!H55</f>
        <v>7.6848180342446787E-3</v>
      </c>
      <c r="I55" s="138">
        <f>'2018sogojigyo'!I55</f>
        <v>6.795980579628106E-3</v>
      </c>
      <c r="J55" s="138">
        <f>'2018sogojigyo'!J55</f>
        <v>8.189756196442792E-3</v>
      </c>
      <c r="K55" s="138">
        <f>'2018sogojigyo'!K55</f>
        <v>4.3487871631208447E-3</v>
      </c>
      <c r="L55" s="138">
        <f>'2018sogojigyo'!L55</f>
        <v>4.1557193682547388E-3</v>
      </c>
      <c r="M55" s="138">
        <f>'2018sogojigyo'!M55</f>
        <v>3.1365554152747048E-2</v>
      </c>
      <c r="N55" s="138">
        <f>'2018sogojigyo'!N55</f>
        <v>8.6002689535393487E-2</v>
      </c>
      <c r="O55" s="138">
        <f>'2018sogojigyo'!O55</f>
        <v>0.22127525093822034</v>
      </c>
      <c r="P55" s="138">
        <f>'2018sogojigyo'!P55</f>
        <v>0.44354452710493075</v>
      </c>
      <c r="Q55" s="138">
        <f>'2018sogojigyo'!Q55</f>
        <v>0.60951908445172098</v>
      </c>
      <c r="R55" s="138">
        <f>'2018sogojigyo'!R55</f>
        <v>0.33795260005174482</v>
      </c>
      <c r="S55" s="138">
        <f>'2018sogojigyo'!S55</f>
        <v>0.23861992885912983</v>
      </c>
      <c r="T55" s="138">
        <f>'2018sogojigyo'!T55</f>
        <v>0.2141741573007396</v>
      </c>
      <c r="U55" s="138">
        <f>'2018sogojigyo'!U55</f>
        <v>2.1510882382418797</v>
      </c>
      <c r="V55" s="1252"/>
      <c r="W55" s="1252"/>
    </row>
    <row r="56" spans="2:23">
      <c r="B56" s="2" t="s">
        <v>147</v>
      </c>
      <c r="D56" s="1252"/>
      <c r="E56" s="1252"/>
      <c r="F56" s="138">
        <f>'2018sogojigyo'!F56</f>
        <v>0</v>
      </c>
      <c r="G56" s="138">
        <f>'2018sogojigyo'!G56</f>
        <v>2.0256177035325027E-4</v>
      </c>
      <c r="H56" s="138">
        <f>'2018sogojigyo'!H56</f>
        <v>8.1717012690966078E-3</v>
      </c>
      <c r="I56" s="138">
        <f>'2018sogojigyo'!I56</f>
        <v>7.226550177223714E-3</v>
      </c>
      <c r="J56" s="138">
        <f>'2018sogojigyo'!J56</f>
        <v>8.7086305499803791E-3</v>
      </c>
      <c r="K56" s="138">
        <f>'2018sogojigyo'!K56</f>
        <v>4.6243111315775586E-3</v>
      </c>
      <c r="L56" s="138">
        <f>'2018sogojigyo'!L56</f>
        <v>4.4190112354318568E-3</v>
      </c>
      <c r="M56" s="138">
        <f>'2018sogojigyo'!M56</f>
        <v>3.3352766133663371E-2</v>
      </c>
      <c r="N56" s="138">
        <f>'2018sogojigyo'!N56</f>
        <v>9.14515196183395E-2</v>
      </c>
      <c r="O56" s="138">
        <f>'2018sogojigyo'!O56</f>
        <v>0.23529447813259097</v>
      </c>
      <c r="P56" s="138">
        <f>'2018sogojigyo'!P56</f>
        <v>0.4716459594609595</v>
      </c>
      <c r="Q56" s="138">
        <f>'2018sogojigyo'!Q56</f>
        <v>0.64813608516916321</v>
      </c>
      <c r="R56" s="138">
        <f>'2018sogojigyo'!R56</f>
        <v>0.35936409664237118</v>
      </c>
      <c r="S56" s="138">
        <f>'2018sogojigyo'!S56</f>
        <v>0.25373805427802126</v>
      </c>
      <c r="T56" s="138">
        <f>'2018sogojigyo'!T56</f>
        <v>0.22774348399964028</v>
      </c>
      <c r="U56" s="138">
        <f>'2018sogojigyo'!U56</f>
        <v>2.287373677301086</v>
      </c>
      <c r="V56" s="1252"/>
      <c r="W56" s="1252"/>
    </row>
    <row r="57" spans="2:23">
      <c r="B57" s="2" t="s">
        <v>148</v>
      </c>
      <c r="D57" s="1252"/>
      <c r="E57" s="1252"/>
      <c r="F57" s="138">
        <f>'2018sogojigyo'!F57</f>
        <v>0</v>
      </c>
      <c r="G57" s="138">
        <f>'2018sogojigyo'!G57</f>
        <v>1.7519807162008321E-4</v>
      </c>
      <c r="H57" s="138">
        <f>'2018sogojigyo'!H57</f>
        <v>7.0678011043466375E-3</v>
      </c>
      <c r="I57" s="138">
        <f>'2018sogojigyo'!I57</f>
        <v>6.2503287432146507E-3</v>
      </c>
      <c r="J57" s="138">
        <f>'2018sogojigyo'!J57</f>
        <v>7.5321975916164052E-3</v>
      </c>
      <c r="K57" s="138">
        <f>'2018sogojigyo'!K57</f>
        <v>3.9996214064026295E-3</v>
      </c>
      <c r="L57" s="138">
        <f>'2018sogojigyo'!L57</f>
        <v>3.8220550973907903E-3</v>
      </c>
      <c r="M57" s="138">
        <f>'2018sogojigyo'!M57</f>
        <v>2.8847202014591195E-2</v>
      </c>
      <c r="N57" s="138">
        <f>'2018sogojigyo'!N57</f>
        <v>7.9097501250695409E-2</v>
      </c>
      <c r="O57" s="138">
        <f>'2018sogojigyo'!O57</f>
        <v>0.20350897782831465</v>
      </c>
      <c r="P57" s="138">
        <f>'2018sogojigyo'!P57</f>
        <v>0.40793217022571387</v>
      </c>
      <c r="Q57" s="138">
        <f>'2018sogojigyo'!Q57</f>
        <v>0.56058056794725952</v>
      </c>
      <c r="R57" s="138">
        <f>'2018sogojigyo'!R57</f>
        <v>0.31081825870419683</v>
      </c>
      <c r="S57" s="138">
        <f>'2018sogojigyo'!S57</f>
        <v>0.21946104503636921</v>
      </c>
      <c r="T57" s="138">
        <f>'2018sogojigyo'!T57</f>
        <v>0.19697803366940225</v>
      </c>
      <c r="U57" s="138">
        <f>'2018sogojigyo'!U57</f>
        <v>1.9783765546619516</v>
      </c>
      <c r="V57" s="1252"/>
      <c r="W57" s="1252"/>
    </row>
    <row r="58" spans="2:23">
      <c r="B58" s="2" t="s">
        <v>149</v>
      </c>
      <c r="D58" s="1252"/>
      <c r="E58" s="1252"/>
      <c r="F58" s="138">
        <f>'2018sogojigyo'!F58</f>
        <v>0</v>
      </c>
      <c r="G58" s="138">
        <f>'2018sogojigyo'!G58</f>
        <v>1.6035816141504822E-4</v>
      </c>
      <c r="H58" s="138">
        <f>'2018sogojigyo'!H58</f>
        <v>6.4691327927284851E-3</v>
      </c>
      <c r="I58" s="138">
        <f>'2018sogojigyo'!I58</f>
        <v>5.7209032966698253E-3</v>
      </c>
      <c r="J58" s="138">
        <f>'2018sogojigyo'!J58</f>
        <v>6.8941932182089334E-3</v>
      </c>
      <c r="K58" s="138">
        <f>'2018sogojigyo'!K58</f>
        <v>3.6608390101336786E-3</v>
      </c>
      <c r="L58" s="138">
        <f>'2018sogojigyo'!L58</f>
        <v>3.4983132095978095E-3</v>
      </c>
      <c r="M58" s="138">
        <f>'2018sogojigyo'!M58</f>
        <v>2.6403739688753782E-2</v>
      </c>
      <c r="N58" s="138">
        <f>'2018sogojigyo'!N58</f>
        <v>7.2397656867999538E-2</v>
      </c>
      <c r="O58" s="138">
        <f>'2018sogojigyo'!O58</f>
        <v>0.18627103149155569</v>
      </c>
      <c r="P58" s="138">
        <f>'2018sogojigyo'!P58</f>
        <v>0.3733788402722768</v>
      </c>
      <c r="Q58" s="138">
        <f>'2018sogojigyo'!Q58</f>
        <v>0.51309736671052142</v>
      </c>
      <c r="R58" s="138">
        <f>'2018sogojigyo'!R58</f>
        <v>0.28449082823305638</v>
      </c>
      <c r="S58" s="138">
        <f>'2018sogojigyo'!S58</f>
        <v>0.20087190092235638</v>
      </c>
      <c r="T58" s="138">
        <f>'2018sogojigyo'!T58</f>
        <v>0.18029328191963923</v>
      </c>
      <c r="U58" s="138">
        <f>'2018sogojigyo'!U58</f>
        <v>1.8108009064174055</v>
      </c>
      <c r="V58" s="1252"/>
      <c r="W58" s="1252"/>
    </row>
    <row r="59" spans="2:23">
      <c r="B59" s="2" t="s">
        <v>150</v>
      </c>
      <c r="D59" s="1252"/>
      <c r="E59" s="1252"/>
      <c r="F59" s="138">
        <f>'2018sogojigyo'!F59</f>
        <v>0</v>
      </c>
      <c r="G59" s="138">
        <f>'2018sogojigyo'!G59</f>
        <v>1.5912815901922528E-4</v>
      </c>
      <c r="H59" s="138">
        <f>'2018sogojigyo'!H59</f>
        <v>6.4195123133981083E-3</v>
      </c>
      <c r="I59" s="138">
        <f>'2018sogojigyo'!I59</f>
        <v>5.6770219955930299E-3</v>
      </c>
      <c r="J59" s="138">
        <f>'2018sogojigyo'!J59</f>
        <v>6.8413123788376535E-3</v>
      </c>
      <c r="K59" s="138">
        <f>'2018sogojigyo'!K59</f>
        <v>3.6327591125253998E-3</v>
      </c>
      <c r="L59" s="138">
        <f>'2018sogojigyo'!L59</f>
        <v>3.4714799409248961E-3</v>
      </c>
      <c r="M59" s="138">
        <f>'2018sogojigyo'!M59</f>
        <v>2.6201213900298309E-2</v>
      </c>
      <c r="N59" s="138">
        <f>'2018sogojigyo'!N59</f>
        <v>7.1842341874276683E-2</v>
      </c>
      <c r="O59" s="138">
        <f>'2018sogojigyo'!O59</f>
        <v>0.18484226844647431</v>
      </c>
      <c r="P59" s="138">
        <f>'2018sogojigyo'!P59</f>
        <v>0.37051489581175245</v>
      </c>
      <c r="Q59" s="138">
        <f>'2018sogojigyo'!Q59</f>
        <v>0.50916173297180023</v>
      </c>
      <c r="R59" s="138">
        <f>'2018sogojigyo'!R59</f>
        <v>0.28230868547693805</v>
      </c>
      <c r="S59" s="138">
        <f>'2018sogojigyo'!S59</f>
        <v>0.19933114417378955</v>
      </c>
      <c r="T59" s="138">
        <f>'2018sogojigyo'!T59</f>
        <v>0.1789103702751364</v>
      </c>
      <c r="U59" s="138">
        <f>'2018sogojigyo'!U59</f>
        <v>1.7969114390301677</v>
      </c>
      <c r="V59" s="1252"/>
      <c r="W59" s="1252"/>
    </row>
    <row r="60" spans="2:23">
      <c r="B60" s="2" t="s">
        <v>113</v>
      </c>
      <c r="D60" s="1252"/>
      <c r="E60" s="1252"/>
      <c r="F60" s="138">
        <f>'2018sogojigyo'!F60</f>
        <v>0</v>
      </c>
      <c r="G60" s="138">
        <f>'2018sogojigyo'!G60</f>
        <v>3.3612552017048452E-3</v>
      </c>
      <c r="H60" s="138">
        <f>'2018sogojigyo'!H60</f>
        <v>8.8470078944261982E-2</v>
      </c>
      <c r="I60" s="138">
        <f>'2018sogojigyo'!I60</f>
        <v>8.1834170428426334E-2</v>
      </c>
      <c r="J60" s="138">
        <f>'2018sogojigyo'!J60</f>
        <v>7.7071284635265039E-2</v>
      </c>
      <c r="K60" s="138">
        <f>'2018sogojigyo'!K60</f>
        <v>4.3163194233261426E-2</v>
      </c>
      <c r="L60" s="138">
        <f>'2018sogojigyo'!L60</f>
        <v>3.9055064713884952E-2</v>
      </c>
      <c r="M60" s="138">
        <f>'2018sogojigyo'!M60</f>
        <v>0.33295504815680455</v>
      </c>
      <c r="N60" s="138">
        <f>'2018sogojigyo'!N60</f>
        <v>1.0367069767341874</v>
      </c>
      <c r="O60" s="138">
        <f>'2018sogojigyo'!O60</f>
        <v>1.7904464406492291</v>
      </c>
      <c r="P60" s="138">
        <f>'2018sogojigyo'!P60</f>
        <v>3.7384313282908992</v>
      </c>
      <c r="Q60" s="138">
        <f>'2018sogojigyo'!Q60</f>
        <v>4.0911729592062338</v>
      </c>
      <c r="R60" s="138">
        <f>'2018sogojigyo'!R60</f>
        <v>2.3267091783986742</v>
      </c>
      <c r="S60" s="138">
        <f>'2018sogojigyo'!S60</f>
        <v>1.6330572216336057</v>
      </c>
      <c r="T60" s="138">
        <f>'2018sogojigyo'!T60</f>
        <v>1.2902516899453433</v>
      </c>
      <c r="U60" s="138">
        <f>'2018sogojigyo'!U60</f>
        <v>15.906775794858174</v>
      </c>
      <c r="V60" s="1252"/>
      <c r="W60" s="1252"/>
    </row>
    <row r="61" spans="2:23">
      <c r="B61" s="2" t="s">
        <v>114</v>
      </c>
      <c r="D61" s="1252"/>
      <c r="E61" s="1252"/>
      <c r="F61" s="138">
        <f>'2018sogojigyo'!F61</f>
        <v>0</v>
      </c>
      <c r="G61" s="138">
        <f>'2018sogojigyo'!G61</f>
        <v>5.6771326385613692E-3</v>
      </c>
      <c r="H61" s="138">
        <f>'2018sogojigyo'!H61</f>
        <v>0.19364766594253388</v>
      </c>
      <c r="I61" s="138">
        <f>'2018sogojigyo'!I61</f>
        <v>0.18337733738479159</v>
      </c>
      <c r="J61" s="138">
        <f>'2018sogojigyo'!J61</f>
        <v>0.18169949362434284</v>
      </c>
      <c r="K61" s="138">
        <f>'2018sogojigyo'!K61</f>
        <v>9.6303016135625641E-2</v>
      </c>
      <c r="L61" s="138">
        <f>'2018sogojigyo'!L61</f>
        <v>6.910481387272098E-2</v>
      </c>
      <c r="M61" s="138">
        <f>'2018sogojigyo'!M61</f>
        <v>0.72980945959857624</v>
      </c>
      <c r="N61" s="138">
        <f>'2018sogojigyo'!N61</f>
        <v>2.0374252773688672</v>
      </c>
      <c r="O61" s="138">
        <f>'2018sogojigyo'!O61</f>
        <v>3.1026367131928256</v>
      </c>
      <c r="P61" s="138">
        <f>'2018sogojigyo'!P61</f>
        <v>6.6031846655721491</v>
      </c>
      <c r="Q61" s="138">
        <f>'2018sogojigyo'!Q61</f>
        <v>6.5666891903604361</v>
      </c>
      <c r="R61" s="138">
        <f>'2018sogojigyo'!R61</f>
        <v>3.7640709428814412</v>
      </c>
      <c r="S61" s="138">
        <f>'2018sogojigyo'!S61</f>
        <v>2.5338715368947429</v>
      </c>
      <c r="T61" s="138">
        <f>'2018sogojigyo'!T61</f>
        <v>1.8033267726502606</v>
      </c>
      <c r="U61" s="138">
        <f>'2018sogojigyo'!U61</f>
        <v>26.411205098920725</v>
      </c>
      <c r="V61" s="1252"/>
      <c r="W61" s="1252"/>
    </row>
    <row r="62" spans="2:23">
      <c r="B62" s="2" t="s">
        <v>115</v>
      </c>
      <c r="D62" s="1252"/>
      <c r="E62" s="1252"/>
      <c r="F62" s="138">
        <f>'2018sogojigyo'!F62</f>
        <v>0</v>
      </c>
      <c r="G62" s="138">
        <f>'2018sogojigyo'!G62</f>
        <v>1.0989806423863482E-2</v>
      </c>
      <c r="H62" s="138">
        <f>'2018sogojigyo'!H62</f>
        <v>0.44244717852342313</v>
      </c>
      <c r="I62" s="138">
        <f>'2018sogojigyo'!I62</f>
        <v>0.46801145264675731</v>
      </c>
      <c r="J62" s="138">
        <f>'2018sogojigyo'!J62</f>
        <v>0.45585464965999195</v>
      </c>
      <c r="K62" s="138">
        <f>'2018sogojigyo'!K62</f>
        <v>0.24478986756880261</v>
      </c>
      <c r="L62" s="138">
        <f>'2018sogojigyo'!L62</f>
        <v>0.17720613356798259</v>
      </c>
      <c r="M62" s="138">
        <f>'2018sogojigyo'!M62</f>
        <v>1.7992990883908211</v>
      </c>
      <c r="N62" s="138">
        <f>'2018sogojigyo'!N62</f>
        <v>4.0641759673120621</v>
      </c>
      <c r="O62" s="138">
        <f>'2018sogojigyo'!O62</f>
        <v>5.6595437749948205</v>
      </c>
      <c r="P62" s="138">
        <f>'2018sogojigyo'!P62</f>
        <v>12.652373837866907</v>
      </c>
      <c r="Q62" s="138">
        <f>'2018sogojigyo'!Q62</f>
        <v>10.912717748401437</v>
      </c>
      <c r="R62" s="138">
        <f>'2018sogojigyo'!R62</f>
        <v>6.0190279987658473</v>
      </c>
      <c r="S62" s="138">
        <f>'2018sogojigyo'!S62</f>
        <v>3.9184873951115313</v>
      </c>
      <c r="T62" s="138">
        <f>'2018sogojigyo'!T62</f>
        <v>2.550786803852044</v>
      </c>
      <c r="U62" s="138">
        <f>'2018sogojigyo'!U62</f>
        <v>45.777113526304653</v>
      </c>
      <c r="V62" s="1252"/>
      <c r="W62" s="1252"/>
    </row>
    <row r="63" spans="2:23">
      <c r="B63" s="2" t="s">
        <v>116</v>
      </c>
      <c r="D63" s="1252"/>
      <c r="E63" s="1252"/>
      <c r="F63" s="138">
        <f>'2018sogojigyo'!F63</f>
        <v>0</v>
      </c>
      <c r="G63" s="138">
        <f>'2018sogojigyo'!G63</f>
        <v>2.2466197788756109E-2</v>
      </c>
      <c r="H63" s="138">
        <f>'2018sogojigyo'!H63</f>
        <v>0.90367362356320091</v>
      </c>
      <c r="I63" s="138">
        <f>'2018sogojigyo'!I63</f>
        <v>1.1047692269263576</v>
      </c>
      <c r="J63" s="138">
        <f>'2018sogojigyo'!J63</f>
        <v>1.1058221920388818</v>
      </c>
      <c r="K63" s="138">
        <f>'2018sogojigyo'!K63</f>
        <v>0.63341172471451845</v>
      </c>
      <c r="L63" s="138">
        <f>'2018sogojigyo'!L63</f>
        <v>0.43811938976078202</v>
      </c>
      <c r="M63" s="138">
        <f>'2018sogojigyo'!M63</f>
        <v>4.2082623547924962</v>
      </c>
      <c r="N63" s="138">
        <f>'2018sogojigyo'!N63</f>
        <v>6.9484343628202323</v>
      </c>
      <c r="O63" s="138">
        <f>'2018sogojigyo'!O63</f>
        <v>9.7957210005571191</v>
      </c>
      <c r="P63" s="138">
        <f>'2018sogojigyo'!P63</f>
        <v>22.784650518511555</v>
      </c>
      <c r="Q63" s="138">
        <f>'2018sogojigyo'!Q63</f>
        <v>17.924999335398422</v>
      </c>
      <c r="R63" s="138">
        <f>'2018sogojigyo'!R63</f>
        <v>9.5405120786296376</v>
      </c>
      <c r="S63" s="138">
        <f>'2018sogojigyo'!S63</f>
        <v>5.854377000647446</v>
      </c>
      <c r="T63" s="138">
        <f>'2018sogojigyo'!T63</f>
        <v>3.5024411067531038</v>
      </c>
      <c r="U63" s="138">
        <f>'2018sogojigyo'!U63</f>
        <v>76.351135403317514</v>
      </c>
      <c r="V63" s="1252"/>
      <c r="W63" s="1252"/>
    </row>
    <row r="64" spans="2:23">
      <c r="B64" s="2" t="s">
        <v>117</v>
      </c>
      <c r="D64" s="1252"/>
      <c r="E64" s="1252"/>
      <c r="F64" s="138">
        <f>'2018sogojigyo'!F64</f>
        <v>0</v>
      </c>
      <c r="G64" s="138">
        <f>'2018sogojigyo'!G64</f>
        <v>3.1345956887443641E-2</v>
      </c>
      <c r="H64" s="138">
        <f>'2018sogojigyo'!H64</f>
        <v>1.2155660286739307</v>
      </c>
      <c r="I64" s="138">
        <f>'2018sogojigyo'!I64</f>
        <v>1.6676590452714068</v>
      </c>
      <c r="J64" s="138">
        <f>'2018sogojigyo'!J64</f>
        <v>1.69644102550439</v>
      </c>
      <c r="K64" s="138">
        <f>'2018sogojigyo'!K64</f>
        <v>1.0418312409436439</v>
      </c>
      <c r="L64" s="138">
        <f>'2018sogojigyo'!L64</f>
        <v>0.6986974849355595</v>
      </c>
      <c r="M64" s="138">
        <f>'2018sogojigyo'!M64</f>
        <v>6.3515407822163752</v>
      </c>
      <c r="N64" s="138">
        <f>'2018sogojigyo'!N64</f>
        <v>6.547995486264063</v>
      </c>
      <c r="O64" s="138">
        <f>'2018sogojigyo'!O64</f>
        <v>10.401244394816748</v>
      </c>
      <c r="P64" s="138">
        <f>'2018sogojigyo'!P64</f>
        <v>26.519858404571696</v>
      </c>
      <c r="Q64" s="138">
        <f>'2018sogojigyo'!Q64</f>
        <v>21.508235553929911</v>
      </c>
      <c r="R64" s="138">
        <f>'2018sogojigyo'!R64</f>
        <v>11.681261173608162</v>
      </c>
      <c r="S64" s="138">
        <f>'2018sogojigyo'!S64</f>
        <v>7.1156102868266231</v>
      </c>
      <c r="T64" s="138">
        <f>'2018sogojigyo'!T64</f>
        <v>4.0440689000266321</v>
      </c>
      <c r="U64" s="138">
        <f>'2018sogojigyo'!U64</f>
        <v>87.818274200043831</v>
      </c>
      <c r="V64" s="1252"/>
      <c r="W64" s="1252"/>
    </row>
    <row r="65" spans="2:23">
      <c r="B65" s="2" t="s">
        <v>412</v>
      </c>
      <c r="D65" s="1252"/>
      <c r="E65" s="1252"/>
      <c r="F65" s="138">
        <f>'2018sogojigyo'!F65</f>
        <v>0</v>
      </c>
      <c r="G65" s="138">
        <f>'2018sogojigyo'!G65</f>
        <v>2.6564897445116531E-2</v>
      </c>
      <c r="H65" s="138">
        <f>'2018sogojigyo'!H65</f>
        <v>0.98579173264195452</v>
      </c>
      <c r="I65" s="138">
        <f>'2018sogojigyo'!I65</f>
        <v>1.6566866670033669</v>
      </c>
      <c r="J65" s="138">
        <f>'2018sogojigyo'!J65</f>
        <v>1.9161740931159068</v>
      </c>
      <c r="K65" s="138">
        <f>'2018sogojigyo'!K65</f>
        <v>1.5034999919718113</v>
      </c>
      <c r="L65" s="138">
        <f>'2018sogojigyo'!L65</f>
        <v>1.0015786591730815</v>
      </c>
      <c r="M65" s="138">
        <f>'2018sogojigyo'!M65</f>
        <v>7.0902960413512375</v>
      </c>
      <c r="N65" s="138">
        <f>'2018sogojigyo'!N65</f>
        <v>3.1304524730031105</v>
      </c>
      <c r="O65" s="138">
        <f>'2018sogojigyo'!O65</f>
        <v>6.3711115053022525</v>
      </c>
      <c r="P65" s="138">
        <f>'2018sogojigyo'!P65</f>
        <v>19.726574327051715</v>
      </c>
      <c r="Q65" s="138">
        <f>'2018sogojigyo'!Q65</f>
        <v>19.773283184876874</v>
      </c>
      <c r="R65" s="138">
        <f>'2018sogojigyo'!R65</f>
        <v>12.666693522300729</v>
      </c>
      <c r="S65" s="138">
        <f>'2018sogojigyo'!S65</f>
        <v>8.9056799786169947</v>
      </c>
      <c r="T65" s="138">
        <f>'2018sogojigyo'!T65</f>
        <v>5.3720491462798305</v>
      </c>
      <c r="U65" s="138">
        <f>'2018sogojigyo'!U65</f>
        <v>75.945844137431521</v>
      </c>
      <c r="V65" s="1252"/>
      <c r="W65" s="1252"/>
    </row>
    <row r="66" spans="2:23">
      <c r="B66" s="2" t="s">
        <v>304</v>
      </c>
      <c r="D66" s="1253">
        <f>SUM(F66:G66)</f>
        <v>0.10129298535890949</v>
      </c>
      <c r="E66" s="1255">
        <f>SUM(H66:L66)</f>
        <v>20.557040265037454</v>
      </c>
      <c r="F66" s="269">
        <f>'2018sogojigyo'!F66</f>
        <v>0</v>
      </c>
      <c r="G66" s="269">
        <f>'2018sogojigyo'!G66</f>
        <v>0.10129298535890949</v>
      </c>
      <c r="H66" s="269">
        <f>'2018sogojigyo'!H66</f>
        <v>3.8654092738031198</v>
      </c>
      <c r="I66" s="269">
        <f>'2018sogojigyo'!I66</f>
        <v>5.1940086844534363</v>
      </c>
      <c r="J66" s="269">
        <f>'2018sogojigyo'!J66</f>
        <v>5.4712288285138646</v>
      </c>
      <c r="K66" s="269">
        <f>'2018sogojigyo'!K66</f>
        <v>3.5832653533914232</v>
      </c>
      <c r="L66" s="269">
        <f>'2018sogojigyo'!L66</f>
        <v>2.4431281248756114</v>
      </c>
      <c r="M66" s="807">
        <f>'2018sogojigyo'!M66</f>
        <v>20.658333250396364</v>
      </c>
      <c r="N66" s="269">
        <f>'2018sogojigyo'!N66</f>
        <v>24.165982252649229</v>
      </c>
      <c r="O66" s="269">
        <f>'2018sogojigyo'!O66</f>
        <v>38.151895836350157</v>
      </c>
      <c r="P66" s="269">
        <f>'2018sogojigyo'!P66</f>
        <v>94.092089474740533</v>
      </c>
      <c r="Q66" s="269">
        <f>'2018sogojigyo'!Q66</f>
        <v>83.617592809423783</v>
      </c>
      <c r="R66" s="269">
        <f>'2018sogojigyo'!R66</f>
        <v>47.573209363692797</v>
      </c>
      <c r="S66" s="269">
        <f>'2018sogojigyo'!S66</f>
        <v>31.073105493000611</v>
      </c>
      <c r="T66" s="269">
        <f>'2018sogojigyo'!T66</f>
        <v>19.561023746671776</v>
      </c>
      <c r="U66" s="807">
        <f>'2018sogojigyo'!U66</f>
        <v>338.23489897652888</v>
      </c>
      <c r="V66" s="1253">
        <f>SUM(N66:O66)</f>
        <v>62.317878088999386</v>
      </c>
      <c r="W66" s="1255">
        <f>SUM(P66:T66)</f>
        <v>275.91702088752953</v>
      </c>
    </row>
    <row r="67" spans="2:23">
      <c r="B67" s="2" t="s">
        <v>389</v>
      </c>
      <c r="D67" s="1255">
        <f t="shared" ref="D67:E67" si="1">D68/D66/12</f>
        <v>26.44265324696519</v>
      </c>
      <c r="E67" s="1255">
        <f t="shared" si="1"/>
        <v>30.359390712176836</v>
      </c>
      <c r="F67" s="261" t="s">
        <v>395</v>
      </c>
      <c r="G67" s="697">
        <f>'2018sogojigyo'!G67*h30yosan!$B$19</f>
        <v>26.44265324696519</v>
      </c>
      <c r="H67" s="697">
        <f>'2018sogojigyo'!H67*h30yosan!$B$19</f>
        <v>28.579432124108266</v>
      </c>
      <c r="I67" s="697">
        <f>'2018sogojigyo'!I67*h30yosan!$B$19</f>
        <v>29.960665844717759</v>
      </c>
      <c r="J67" s="697">
        <f>'2018sogojigyo'!J67*h30yosan!$B$19</f>
        <v>30.794749644386314</v>
      </c>
      <c r="K67" s="697">
        <f>'2018sogojigyo'!K67*h30yosan!$B$19</f>
        <v>31.187128451071185</v>
      </c>
      <c r="L67" s="697">
        <f>'2018sogojigyo'!L67*h30yosan!$B$19</f>
        <v>31.834260785005707</v>
      </c>
      <c r="M67" s="138"/>
      <c r="N67" s="697">
        <f>'2018sogojigyo'!N67*h30yosan!$B$19</f>
        <v>2.7117290565983527</v>
      </c>
      <c r="O67" s="697">
        <f>'2018sogojigyo'!O67*h30yosan!$B$19</f>
        <v>4.1732166741060031</v>
      </c>
      <c r="P67" s="697">
        <f>'2018sogojigyo'!P67*h30yosan!$B$19</f>
        <v>10.075949836640103</v>
      </c>
      <c r="Q67" s="697">
        <f>'2018sogojigyo'!Q67*h30yosan!$B$19</f>
        <v>13.558250040814706</v>
      </c>
      <c r="R67" s="697">
        <f>'2018sogojigyo'!R67*h30yosan!$B$19</f>
        <v>20.25889798023735</v>
      </c>
      <c r="S67" s="697">
        <f>'2018sogojigyo'!S67*h30yosan!$B$19</f>
        <v>24.47411984593311</v>
      </c>
      <c r="T67" s="697">
        <f>'2018sogojigyo'!T67*h30yosan!$B$19</f>
        <v>29.759382594601643</v>
      </c>
      <c r="U67" s="138"/>
      <c r="V67" s="1255">
        <f t="shared" ref="V67:W67" si="2">V68/V66/12</f>
        <v>3.606472668850937</v>
      </c>
      <c r="W67" s="1255">
        <f t="shared" si="2"/>
        <v>15.903937651653235</v>
      </c>
    </row>
    <row r="68" spans="2:23">
      <c r="B68" s="2" t="s">
        <v>2956</v>
      </c>
      <c r="D68" s="1253">
        <f>SUMPRODUCT(F66:G66,F67:G67)*12</f>
        <v>32.141463458346784</v>
      </c>
      <c r="E68" s="1254">
        <f>SUMPRODUCT(H66:L66,H67:L67)*12</f>
        <v>7489.19060750668</v>
      </c>
      <c r="V68" s="1254">
        <f>SUMPRODUCT(N66:O66,N67:O67)*12</f>
        <v>2696.9726893051311</v>
      </c>
      <c r="W68" s="1254">
        <f>SUMPRODUCT(P66:T66,P67:T67)*12</f>
        <v>52658.005166702074</v>
      </c>
    </row>
    <row r="70" spans="2:23">
      <c r="F70" s="2" t="s">
        <v>411</v>
      </c>
    </row>
    <row r="71" spans="2:23">
      <c r="D71" s="1252" t="s">
        <v>2939</v>
      </c>
      <c r="E71" s="1252" t="s">
        <v>2940</v>
      </c>
      <c r="F71" s="2" t="s">
        <v>294</v>
      </c>
      <c r="G71" s="2" t="s">
        <v>295</v>
      </c>
      <c r="H71" s="2" t="s">
        <v>296</v>
      </c>
      <c r="I71" s="2" t="s">
        <v>297</v>
      </c>
      <c r="J71" s="2" t="s">
        <v>298</v>
      </c>
      <c r="K71" s="2" t="s">
        <v>299</v>
      </c>
      <c r="L71" s="2" t="s">
        <v>300</v>
      </c>
      <c r="M71" s="2" t="s">
        <v>301</v>
      </c>
    </row>
    <row r="72" spans="2:23">
      <c r="B72" s="2" t="s">
        <v>146</v>
      </c>
      <c r="D72" s="1252"/>
      <c r="E72" s="1252"/>
      <c r="F72" s="138">
        <f>'2018sogojigyo'!F72</f>
        <v>0.18040287613055828</v>
      </c>
      <c r="G72" s="138">
        <f>'2018sogojigyo'!G72</f>
        <v>0.19401965303167554</v>
      </c>
      <c r="H72" s="138">
        <f>'2018sogojigyo'!H72</f>
        <v>8.238719090119806E-3</v>
      </c>
      <c r="I72" s="138">
        <f>'2018sogojigyo'!I72</f>
        <v>4.0902243593599064E-4</v>
      </c>
      <c r="J72" s="138">
        <f>'2018sogojigyo'!J72</f>
        <v>1.6381695632167181E-4</v>
      </c>
      <c r="K72" s="138">
        <f>'2018sogojigyo'!K72</f>
        <v>1.3608566868006378E-4</v>
      </c>
      <c r="L72" s="138">
        <f>'2018sogojigyo'!L72</f>
        <v>4.380286551794077E-2</v>
      </c>
      <c r="M72" s="138">
        <f>'2018sogojigyo'!M72</f>
        <v>0.4271730388312327</v>
      </c>
    </row>
    <row r="73" spans="2:23">
      <c r="B73" s="2" t="s">
        <v>147</v>
      </c>
      <c r="D73" s="1252"/>
      <c r="E73" s="1252"/>
      <c r="F73" s="138">
        <f>'2018sogojigyo'!F73</f>
        <v>0.19178578992388906</v>
      </c>
      <c r="G73" s="138">
        <f>'2018sogojigyo'!G73</f>
        <v>0.20627838018557182</v>
      </c>
      <c r="H73" s="138">
        <f>'2018sogojigyo'!H73</f>
        <v>8.5426190087426468E-3</v>
      </c>
      <c r="I73" s="138">
        <f>'2018sogojigyo'!I73</f>
        <v>4.3493666914851126E-4</v>
      </c>
      <c r="J73" s="138">
        <f>'2018sogojigyo'!J73</f>
        <v>1.7419582661648558E-4</v>
      </c>
      <c r="K73" s="138">
        <f>'2018sogojigyo'!K73</f>
        <v>1.4470758142914875E-4</v>
      </c>
      <c r="L73" s="138">
        <f>'2018sogojigyo'!L73</f>
        <v>4.6508745229780768E-2</v>
      </c>
      <c r="M73" s="138">
        <f>'2018sogojigyo'!M73</f>
        <v>0.4538693744251785</v>
      </c>
    </row>
    <row r="74" spans="2:23">
      <c r="B74" s="2" t="s">
        <v>148</v>
      </c>
      <c r="D74" s="1252"/>
      <c r="E74" s="1252"/>
      <c r="F74" s="138">
        <f>'2018sogojigyo'!F74</f>
        <v>0.16581300206495853</v>
      </c>
      <c r="G74" s="138">
        <f>'2018sogojigyo'!G74</f>
        <v>0.1783659123452562</v>
      </c>
      <c r="H74" s="138">
        <f>'2018sogojigyo'!H74</f>
        <v>7.0867314888898303E-3</v>
      </c>
      <c r="I74" s="138">
        <f>'2018sogojigyo'!I74</f>
        <v>3.7618187073873433E-4</v>
      </c>
      <c r="J74" s="138">
        <f>'2018sogojigyo'!J74</f>
        <v>1.5066403129415651E-4</v>
      </c>
      <c r="K74" s="138">
        <f>'2018sogojigyo'!K74</f>
        <v>1.2515929916578905E-4</v>
      </c>
      <c r="L74" s="138">
        <f>'2018sogojigyo'!L74</f>
        <v>4.0129963667257462E-2</v>
      </c>
      <c r="M74" s="138">
        <f>'2018sogojigyo'!M74</f>
        <v>0.39204761476756111</v>
      </c>
    </row>
    <row r="75" spans="2:23">
      <c r="B75" s="2" t="s">
        <v>149</v>
      </c>
      <c r="D75" s="1252"/>
      <c r="E75" s="1252"/>
      <c r="F75" s="138">
        <f>'2018sogojigyo'!F75</f>
        <v>0.15168756067387085</v>
      </c>
      <c r="G75" s="138">
        <f>'2018sogojigyo'!G75</f>
        <v>0.16319977876595373</v>
      </c>
      <c r="H75" s="138">
        <f>'2018sogojigyo'!H75</f>
        <v>6.1111451726474919E-3</v>
      </c>
      <c r="I75" s="138">
        <f>'2018sogojigyo'!I75</f>
        <v>3.4431790596523015E-4</v>
      </c>
      <c r="J75" s="138">
        <f>'2018sogojigyo'!J75</f>
        <v>1.3790224302290266E-4</v>
      </c>
      <c r="K75" s="138">
        <f>'2018sogojigyo'!K75</f>
        <v>1.1455785393427176E-4</v>
      </c>
      <c r="L75" s="138">
        <f>'2018sogojigyo'!L75</f>
        <v>3.6611556649626065E-2</v>
      </c>
      <c r="M75" s="138">
        <f>'2018sogojigyo'!M75</f>
        <v>0.35820681926502074</v>
      </c>
    </row>
    <row r="76" spans="2:23">
      <c r="B76" s="2" t="s">
        <v>150</v>
      </c>
      <c r="D76" s="1252"/>
      <c r="E76" s="1252"/>
      <c r="F76" s="138">
        <f>'2018sogojigyo'!F76</f>
        <v>0.15038908777928467</v>
      </c>
      <c r="G76" s="138">
        <f>'2018sogojigyo'!G76</f>
        <v>0.16185082966927453</v>
      </c>
      <c r="H76" s="138">
        <f>'2018sogojigyo'!H76</f>
        <v>5.434990644058002E-3</v>
      </c>
      <c r="I76" s="138">
        <f>'2018sogojigyo'!I76</f>
        <v>3.4167686889208237E-4</v>
      </c>
      <c r="J76" s="138">
        <f>'2018sogojigyo'!J76</f>
        <v>1.3684448526479764E-4</v>
      </c>
      <c r="K76" s="138">
        <f>'2018sogojigyo'!K76</f>
        <v>1.1367915569054921E-4</v>
      </c>
      <c r="L76" s="138">
        <f>'2018sogojigyo'!L76</f>
        <v>3.61307360301652E-2</v>
      </c>
      <c r="M76" s="138">
        <f>'2018sogojigyo'!M76</f>
        <v>0.35439784463263013</v>
      </c>
    </row>
    <row r="77" spans="2:23">
      <c r="B77" s="2" t="s">
        <v>113</v>
      </c>
      <c r="D77" s="1252"/>
      <c r="E77" s="1252"/>
      <c r="F77" s="138">
        <f>'2018sogojigyo'!F77</f>
        <v>2.9619936159846851</v>
      </c>
      <c r="G77" s="138">
        <f>'2018sogojigyo'!G77</f>
        <v>2.4170325142166522</v>
      </c>
      <c r="H77" s="138">
        <f>'2018sogojigyo'!H77</f>
        <v>1.0457899816980074</v>
      </c>
      <c r="I77" s="138">
        <f>'2018sogojigyo'!I77</f>
        <v>0.51260551372052277</v>
      </c>
      <c r="J77" s="138">
        <f>'2018sogojigyo'!J77</f>
        <v>0.33658137637254537</v>
      </c>
      <c r="K77" s="138">
        <f>'2018sogojigyo'!K77</f>
        <v>0.42945836924395664</v>
      </c>
      <c r="L77" s="138">
        <f>'2018sogojigyo'!L77</f>
        <v>0.5200615889822946</v>
      </c>
      <c r="M77" s="138">
        <f>'2018sogojigyo'!M77</f>
        <v>8.2235229602186664</v>
      </c>
    </row>
    <row r="78" spans="2:23">
      <c r="B78" s="2" t="s">
        <v>114</v>
      </c>
      <c r="D78" s="1252"/>
      <c r="E78" s="1252"/>
      <c r="F78" s="138">
        <f>'2018sogojigyo'!F78</f>
        <v>6.1284887533891474</v>
      </c>
      <c r="G78" s="138">
        <f>'2018sogojigyo'!G78</f>
        <v>4.63761386761343</v>
      </c>
      <c r="H78" s="138">
        <f>'2018sogojigyo'!H78</f>
        <v>2.1765159230341311</v>
      </c>
      <c r="I78" s="138">
        <f>'2018sogojigyo'!I78</f>
        <v>1.2436664762251706</v>
      </c>
      <c r="J78" s="138">
        <f>'2018sogojigyo'!J78</f>
        <v>0.70879011324548724</v>
      </c>
      <c r="K78" s="138">
        <f>'2018sogojigyo'!K78</f>
        <v>0.83681267232011702</v>
      </c>
      <c r="L78" s="138">
        <f>'2018sogojigyo'!L78</f>
        <v>0.94555891350101273</v>
      </c>
      <c r="M78" s="138">
        <f>'2018sogojigyo'!M78</f>
        <v>16.677446719328501</v>
      </c>
    </row>
    <row r="79" spans="2:23">
      <c r="B79" s="2" t="s">
        <v>115</v>
      </c>
      <c r="D79" s="1252"/>
      <c r="E79" s="1252"/>
      <c r="F79" s="138">
        <f>'2018sogojigyo'!F79</f>
        <v>12.221434702151205</v>
      </c>
      <c r="G79" s="138">
        <f>'2018sogojigyo'!G79</f>
        <v>8.2641359722271623</v>
      </c>
      <c r="H79" s="138">
        <f>'2018sogojigyo'!H79</f>
        <v>4.0289824927649143</v>
      </c>
      <c r="I79" s="138">
        <f>'2018sogojigyo'!I79</f>
        <v>1.8917227172647522</v>
      </c>
      <c r="J79" s="138">
        <f>'2018sogojigyo'!J79</f>
        <v>1.0823054269986532</v>
      </c>
      <c r="K79" s="138">
        <f>'2018sogojigyo'!K79</f>
        <v>1.2557617887779156</v>
      </c>
      <c r="L79" s="138">
        <f>'2018sogojigyo'!L79</f>
        <v>1.3604874726880691</v>
      </c>
      <c r="M79" s="138">
        <f>'2018sogojigyo'!M79</f>
        <v>30.104830572872658</v>
      </c>
    </row>
    <row r="80" spans="2:23">
      <c r="B80" s="2" t="s">
        <v>116</v>
      </c>
      <c r="D80" s="1252"/>
      <c r="E80" s="1252"/>
      <c r="F80" s="138">
        <f>'2018sogojigyo'!F80</f>
        <v>18.962571342319613</v>
      </c>
      <c r="G80" s="138">
        <f>'2018sogojigyo'!G80</f>
        <v>13.106005631062265</v>
      </c>
      <c r="H80" s="138">
        <f>'2018sogojigyo'!H80</f>
        <v>6.2796286002245729</v>
      </c>
      <c r="I80" s="138">
        <f>'2018sogojigyo'!I80</f>
        <v>2.6213156951065031</v>
      </c>
      <c r="J80" s="138">
        <f>'2018sogojigyo'!J80</f>
        <v>1.4156087576952281</v>
      </c>
      <c r="K80" s="138">
        <f>'2018sogojigyo'!K80</f>
        <v>1.6774347634169171</v>
      </c>
      <c r="L80" s="138">
        <f>'2018sogojigyo'!L80</f>
        <v>1.8130195018413584</v>
      </c>
      <c r="M80" s="138">
        <f>'2018sogojigyo'!M80</f>
        <v>45.875584291666456</v>
      </c>
    </row>
    <row r="81" spans="2:21">
      <c r="B81" s="2" t="s">
        <v>117</v>
      </c>
      <c r="D81" s="1252"/>
      <c r="E81" s="1252"/>
      <c r="F81" s="138">
        <f>'2018sogojigyo'!F81</f>
        <v>16.765306300233437</v>
      </c>
      <c r="G81" s="138">
        <f>'2018sogojigyo'!G81</f>
        <v>13.269629352742925</v>
      </c>
      <c r="H81" s="138">
        <f>'2018sogojigyo'!H81</f>
        <v>6.2652488727557945</v>
      </c>
      <c r="I81" s="138">
        <f>'2018sogojigyo'!I81</f>
        <v>3.2481456586274042</v>
      </c>
      <c r="J81" s="138">
        <f>'2018sogojigyo'!J81</f>
        <v>1.8517960642467202</v>
      </c>
      <c r="K81" s="138">
        <f>'2018sogojigyo'!K81</f>
        <v>2.0968278702421905</v>
      </c>
      <c r="L81" s="138">
        <f>'2018sogojigyo'!L81</f>
        <v>2.1573219070993996</v>
      </c>
      <c r="M81" s="138">
        <f>'2018sogojigyo'!M81</f>
        <v>45.654276025947894</v>
      </c>
    </row>
    <row r="82" spans="2:21">
      <c r="B82" s="2" t="s">
        <v>412</v>
      </c>
      <c r="D82" s="1252"/>
      <c r="E82" s="1252"/>
      <c r="F82" s="138">
        <f>'2018sogojigyo'!F82</f>
        <v>7.6813929103813887</v>
      </c>
      <c r="G82" s="138">
        <f>'2018sogojigyo'!G82</f>
        <v>7.8149862795244633</v>
      </c>
      <c r="H82" s="138">
        <f>'2018sogojigyo'!H82</f>
        <v>4.3134833899624496</v>
      </c>
      <c r="I82" s="138">
        <f>'2018sogojigyo'!I82</f>
        <v>3.0109779713202798</v>
      </c>
      <c r="J82" s="138">
        <f>'2018sogojigyo'!J82</f>
        <v>1.9586013087685963</v>
      </c>
      <c r="K82" s="138">
        <f>'2018sogojigyo'!K82</f>
        <v>2.2282527540217707</v>
      </c>
      <c r="L82" s="138">
        <f>'2018sogojigyo'!L82</f>
        <v>2.0239075389620034</v>
      </c>
      <c r="M82" s="138">
        <f>'2018sogojigyo'!M82</f>
        <v>29.031602152940906</v>
      </c>
    </row>
    <row r="83" spans="2:21">
      <c r="B83" s="2" t="s">
        <v>304</v>
      </c>
      <c r="D83" s="1253">
        <f>SUM(F83:G83)</f>
        <v>115.97438411241666</v>
      </c>
      <c r="E83" s="1255">
        <f>SUM(H83:L83)</f>
        <v>61.578573302480081</v>
      </c>
      <c r="F83" s="138">
        <f>'2018sogojigyo'!F83</f>
        <v>65.561265941032019</v>
      </c>
      <c r="G83" s="138">
        <f>'2018sogojigyo'!G83</f>
        <v>50.413118171384632</v>
      </c>
      <c r="H83" s="138">
        <f>'2018sogojigyo'!H83</f>
        <v>24.145063465844345</v>
      </c>
      <c r="I83" s="138">
        <f>'2018sogojigyo'!I83</f>
        <v>12.530340168015314</v>
      </c>
      <c r="J83" s="138">
        <f>'2018sogojigyo'!J83</f>
        <v>7.3544464708697461</v>
      </c>
      <c r="K83" s="138">
        <f>'2018sogojigyo'!K83</f>
        <v>8.5251824075817666</v>
      </c>
      <c r="L83" s="138">
        <f>'2018sogojigyo'!L83</f>
        <v>9.0235407901689086</v>
      </c>
      <c r="M83" s="138">
        <f>'2018sogojigyo'!M83</f>
        <v>177.5529574148967</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'2018sogojigyo'!F89</f>
        <v>1.3170125612456598E-3</v>
      </c>
      <c r="G89" s="138">
        <f>'2018sogojigyo'!G89</f>
        <v>1.8430047100106513E-3</v>
      </c>
      <c r="H89" s="138">
        <f>'2018sogojigyo'!H89</f>
        <v>7.7334191224230457E-3</v>
      </c>
      <c r="I89" s="138">
        <f>'2018sogojigyo'!I89</f>
        <v>8.104925960688179E-3</v>
      </c>
      <c r="J89" s="138">
        <f>'2018sogojigyo'!J89</f>
        <v>7.7894144479652835E-3</v>
      </c>
      <c r="K89" s="138">
        <f>'2018sogojigyo'!K89</f>
        <v>6.0927222881727141E-3</v>
      </c>
      <c r="L89" s="138">
        <f>'2018sogojigyo'!L89</f>
        <v>4.4904931852002951E-3</v>
      </c>
      <c r="M89" s="138">
        <f>'2018sogojigyo'!M89</f>
        <v>3.7370992275705832E-2</v>
      </c>
      <c r="N89" s="16">
        <f>'2018sogojigyo'!N89</f>
        <v>0</v>
      </c>
      <c r="O89" s="16">
        <f>'2018sogojigyo'!O89</f>
        <v>0</v>
      </c>
      <c r="P89" s="138">
        <f>'2018sogojigyo'!P89</f>
        <v>4.1756691203469041E-4</v>
      </c>
      <c r="Q89" s="138">
        <f>'2018sogojigyo'!Q89</f>
        <v>6.6113105001841738E-4</v>
      </c>
      <c r="R89" s="138">
        <f>'2018sogojigyo'!R89</f>
        <v>6.3711281394925859E-4</v>
      </c>
      <c r="S89" s="138">
        <f>'2018sogojigyo'!S89</f>
        <v>6.7513639937216035E-4</v>
      </c>
      <c r="T89" s="138">
        <f>'2018sogojigyo'!T89</f>
        <v>1.6094146961621559E-3</v>
      </c>
      <c r="U89" s="138">
        <f>'2018sogojigyo'!U89</f>
        <v>4.0003618715366823E-3</v>
      </c>
    </row>
    <row r="90" spans="2:21">
      <c r="B90" s="2" t="s">
        <v>147</v>
      </c>
      <c r="F90" s="138">
        <f>'2018sogojigyo'!F90</f>
        <v>1.4004538780475004E-3</v>
      </c>
      <c r="G90" s="138">
        <f>'2018sogojigyo'!G90</f>
        <v>1.9597710525653738E-3</v>
      </c>
      <c r="H90" s="138">
        <f>'2018sogojigyo'!H90</f>
        <v>8.223381552504341E-3</v>
      </c>
      <c r="I90" s="138">
        <f>'2018sogojigyo'!I90</f>
        <v>8.6184257667200979E-3</v>
      </c>
      <c r="J90" s="138">
        <f>'2018sogojigyo'!J90</f>
        <v>8.2829245463342475E-3</v>
      </c>
      <c r="K90" s="138">
        <f>'2018sogojigyo'!K90</f>
        <v>6.4787358962374803E-3</v>
      </c>
      <c r="L90" s="138">
        <f>'2018sogojigyo'!L90</f>
        <v>4.7749951523709143E-3</v>
      </c>
      <c r="M90" s="138">
        <f>'2018sogojigyo'!M90</f>
        <v>3.9738687844779949E-2</v>
      </c>
      <c r="N90" s="16">
        <f>'2018sogojigyo'!N90</f>
        <v>0</v>
      </c>
      <c r="O90" s="16">
        <f>'2018sogojigyo'!O90</f>
        <v>0</v>
      </c>
      <c r="P90" s="138">
        <f>'2018sogojigyo'!P90</f>
        <v>4.440224934150976E-4</v>
      </c>
      <c r="Q90" s="138">
        <f>'2018sogojigyo'!Q90</f>
        <v>7.0301800464240628E-4</v>
      </c>
      <c r="R90" s="138">
        <f>'2018sogojigyo'!R90</f>
        <v>6.7747805700887757E-4</v>
      </c>
      <c r="S90" s="138">
        <f>'2018sogojigyo'!S90</f>
        <v>7.1791068402376947E-4</v>
      </c>
      <c r="T90" s="138">
        <f>'2018sogojigyo'!T90</f>
        <v>1.7113815911483272E-3</v>
      </c>
      <c r="U90" s="138">
        <f>'2018sogojigyo'!U90</f>
        <v>4.253810830238478E-3</v>
      </c>
    </row>
    <row r="91" spans="2:21">
      <c r="B91" s="2" t="s">
        <v>148</v>
      </c>
      <c r="F91" s="138">
        <f>'2018sogojigyo'!F91</f>
        <v>1.211269127431638E-3</v>
      </c>
      <c r="G91" s="138">
        <f>'2018sogojigyo'!G91</f>
        <v>1.6950291687693327E-3</v>
      </c>
      <c r="H91" s="138">
        <f>'2018sogojigyo'!H91</f>
        <v>7.1124999928783902E-3</v>
      </c>
      <c r="I91" s="138">
        <f>'2018sogojigyo'!I91</f>
        <v>7.4541784073915221E-3</v>
      </c>
      <c r="J91" s="138">
        <f>'2018sogojigyo'!J91</f>
        <v>7.1639994326754162E-3</v>
      </c>
      <c r="K91" s="138">
        <f>'2018sogojigyo'!K91</f>
        <v>5.6035353244453176E-3</v>
      </c>
      <c r="L91" s="138">
        <f>'2018sogojigyo'!L91</f>
        <v>4.1299497986797985E-3</v>
      </c>
      <c r="M91" s="138">
        <f>'2018sogojigyo'!M91</f>
        <v>3.4370461252271417E-2</v>
      </c>
      <c r="N91" s="16">
        <f>'2018sogojigyo'!N91</f>
        <v>0</v>
      </c>
      <c r="O91" s="16">
        <f>'2018sogojigyo'!O91</f>
        <v>0</v>
      </c>
      <c r="P91" s="138">
        <f>'2018sogojigyo'!P91</f>
        <v>3.8404030763852353E-4</v>
      </c>
      <c r="Q91" s="138">
        <f>'2018sogojigyo'!Q91</f>
        <v>6.0804858938957223E-4</v>
      </c>
      <c r="R91" s="138">
        <f>'2018sogojigyo'!R91</f>
        <v>5.8595878652662869E-4</v>
      </c>
      <c r="S91" s="138">
        <f>'2018sogojigyo'!S91</f>
        <v>6.2092944397689549E-4</v>
      </c>
      <c r="T91" s="138">
        <f>'2018sogojigyo'!T91</f>
        <v>1.4801941849758601E-3</v>
      </c>
      <c r="U91" s="138">
        <f>'2018sogojigyo'!U91</f>
        <v>3.6791713125074801E-3</v>
      </c>
    </row>
    <row r="92" spans="2:21">
      <c r="B92" s="2" t="s">
        <v>149</v>
      </c>
      <c r="F92" s="138">
        <f>'2018sogojigyo'!F92</f>
        <v>1.1086702522328535E-3</v>
      </c>
      <c r="G92" s="138">
        <f>'2018sogojigyo'!G92</f>
        <v>1.5514540687305684E-3</v>
      </c>
      <c r="H92" s="138">
        <f>'2018sogojigyo'!H92</f>
        <v>6.5100455237646548E-3</v>
      </c>
      <c r="I92" s="138">
        <f>'2018sogojigyo'!I92</f>
        <v>6.8227825410153275E-3</v>
      </c>
      <c r="J92" s="138">
        <f>'2018sogojigyo'!J92</f>
        <v>6.5571827747822591E-3</v>
      </c>
      <c r="K92" s="138">
        <f>'2018sogojigyo'!K92</f>
        <v>5.1288956193586439E-3</v>
      </c>
      <c r="L92" s="138">
        <f>'2018sogojigyo'!L92</f>
        <v>3.7801281163007041E-3</v>
      </c>
      <c r="M92" s="138">
        <f>'2018sogojigyo'!M92</f>
        <v>3.1459158896185009E-2</v>
      </c>
      <c r="N92" s="16">
        <f>'2018sogojigyo'!N92</f>
        <v>0</v>
      </c>
      <c r="O92" s="16">
        <f>'2018sogojigyo'!O92</f>
        <v>0</v>
      </c>
      <c r="P92" s="138">
        <f>'2018sogojigyo'!P92</f>
        <v>3.5151070484227675E-4</v>
      </c>
      <c r="Q92" s="138">
        <f>'2018sogojigyo'!Q92</f>
        <v>5.5654467508618505E-4</v>
      </c>
      <c r="R92" s="138">
        <f>'2018sogojigyo'!R92</f>
        <v>5.3632595840530785E-4</v>
      </c>
      <c r="S92" s="138">
        <f>'2018sogojigyo'!S92</f>
        <v>5.6833447471113117E-4</v>
      </c>
      <c r="T92" s="138">
        <f>'2018sogojigyo'!T92</f>
        <v>1.3548163849354015E-3</v>
      </c>
      <c r="U92" s="138">
        <f>'2018sogojigyo'!U92</f>
        <v>3.3675321979803026E-3</v>
      </c>
    </row>
    <row r="93" spans="2:21">
      <c r="B93" s="2" t="s">
        <v>150</v>
      </c>
      <c r="F93" s="138">
        <f>'2018sogojigyo'!F93</f>
        <v>1.1001663690853379E-3</v>
      </c>
      <c r="G93" s="138">
        <f>'2018sogojigyo'!G93</f>
        <v>1.5395538810213277E-3</v>
      </c>
      <c r="H93" s="138">
        <f>'2018sogojigyo'!H93</f>
        <v>6.4601112296789193E-3</v>
      </c>
      <c r="I93" s="138">
        <f>'2018sogojigyo'!I93</f>
        <v>6.7704494461633168E-3</v>
      </c>
      <c r="J93" s="138">
        <f>'2018sogojigyo'!J93</f>
        <v>6.5068869217264494E-3</v>
      </c>
      <c r="K93" s="138">
        <f>'2018sogojigyo'!K93</f>
        <v>5.0895552213142395E-3</v>
      </c>
      <c r="L93" s="138">
        <f>'2018sogojigyo'!L93</f>
        <v>3.751133230112572E-3</v>
      </c>
      <c r="M93" s="138">
        <f>'2018sogojigyo'!M93</f>
        <v>3.1217856299102162E-2</v>
      </c>
      <c r="N93" s="16">
        <f>'2018sogojigyo'!N93</f>
        <v>0</v>
      </c>
      <c r="O93" s="16">
        <f>'2018sogojigyo'!O93</f>
        <v>0</v>
      </c>
      <c r="P93" s="138">
        <f>'2018sogojigyo'!P93</f>
        <v>3.4881449652148942E-4</v>
      </c>
      <c r="Q93" s="138">
        <f>'2018sogojigyo'!Q93</f>
        <v>5.5227578550989028E-4</v>
      </c>
      <c r="R93" s="138">
        <f>'2018sogojigyo'!R93</f>
        <v>5.3221215335816016E-4</v>
      </c>
      <c r="S93" s="138">
        <f>'2018sogojigyo'!S93</f>
        <v>5.6397515330612884E-4</v>
      </c>
      <c r="T93" s="138">
        <f>'2018sogojigyo'!T93</f>
        <v>1.3444244760692379E-3</v>
      </c>
      <c r="U93" s="138">
        <f>'2018sogojigyo'!U93</f>
        <v>3.3417020647649072E-3</v>
      </c>
    </row>
    <row r="94" spans="2:21">
      <c r="B94" s="2" t="s">
        <v>113</v>
      </c>
      <c r="F94" s="138">
        <f>'2018sogojigyo'!F94</f>
        <v>1.5769153599839474E-2</v>
      </c>
      <c r="G94" s="138">
        <f>'2018sogojigyo'!G94</f>
        <v>1.7885950780367151E-2</v>
      </c>
      <c r="H94" s="138">
        <f>'2018sogojigyo'!H94</f>
        <v>7.4884702028567743E-2</v>
      </c>
      <c r="I94" s="138">
        <f>'2018sogojigyo'!I94</f>
        <v>6.2567673406065283E-2</v>
      </c>
      <c r="J94" s="138">
        <f>'2018sogojigyo'!J94</f>
        <v>5.5936759260046348E-2</v>
      </c>
      <c r="K94" s="138">
        <f>'2018sogojigyo'!K94</f>
        <v>3.8733920013649711E-2</v>
      </c>
      <c r="L94" s="138">
        <f>'2018sogojigyo'!L94</f>
        <v>3.2486340729908081E-2</v>
      </c>
      <c r="M94" s="138">
        <f>'2018sogojigyo'!M94</f>
        <v>0.29826449981844377</v>
      </c>
      <c r="N94" s="16">
        <f>'2018sogojigyo'!N94</f>
        <v>0</v>
      </c>
      <c r="O94" s="16">
        <f>'2018sogojigyo'!O94</f>
        <v>0</v>
      </c>
      <c r="P94" s="138">
        <f>'2018sogojigyo'!P94</f>
        <v>4.6049931863460332E-3</v>
      </c>
      <c r="Q94" s="138">
        <f>'2018sogojigyo'!Q94</f>
        <v>5.8328452621527272E-3</v>
      </c>
      <c r="R94" s="138">
        <f>'2018sogojigyo'!R94</f>
        <v>5.6209437723386338E-3</v>
      </c>
      <c r="S94" s="138">
        <f>'2018sogojigyo'!S94</f>
        <v>5.9564078079150191E-3</v>
      </c>
      <c r="T94" s="138">
        <f>'2018sogojigyo'!T94</f>
        <v>8.1137722868684266E-3</v>
      </c>
      <c r="U94" s="138">
        <f>'2018sogojigyo'!U94</f>
        <v>3.0128962315620841E-2</v>
      </c>
    </row>
    <row r="95" spans="2:21">
      <c r="B95" s="2" t="s">
        <v>114</v>
      </c>
      <c r="F95" s="138">
        <f>'2018sogojigyo'!F95</f>
        <v>3.1773861211621818E-2</v>
      </c>
      <c r="G95" s="138">
        <f>'2018sogojigyo'!G95</f>
        <v>3.2040087208364702E-2</v>
      </c>
      <c r="H95" s="138">
        <f>'2018sogojigyo'!H95</f>
        <v>0.15458624054082412</v>
      </c>
      <c r="I95" s="138">
        <f>'2018sogojigyo'!I95</f>
        <v>0.12351774202894708</v>
      </c>
      <c r="J95" s="138">
        <f>'2018sogojigyo'!J95</f>
        <v>9.7176065613496093E-2</v>
      </c>
      <c r="K95" s="138">
        <f>'2018sogojigyo'!K95</f>
        <v>6.4086147123255596E-2</v>
      </c>
      <c r="L95" s="138">
        <f>'2018sogojigyo'!L95</f>
        <v>4.6393440072579083E-2</v>
      </c>
      <c r="M95" s="138">
        <f>'2018sogojigyo'!M95</f>
        <v>0.54957358379908849</v>
      </c>
      <c r="N95" s="16">
        <f>'2018sogojigyo'!N95</f>
        <v>0</v>
      </c>
      <c r="O95" s="16">
        <f>'2018sogojigyo'!O95</f>
        <v>0</v>
      </c>
      <c r="P95" s="138">
        <f>'2018sogojigyo'!P95</f>
        <v>8.2963156875595287E-3</v>
      </c>
      <c r="Q95" s="138">
        <f>'2018sogojigyo'!Q95</f>
        <v>1.0946253450083439E-2</v>
      </c>
      <c r="R95" s="138">
        <f>'2018sogojigyo'!R95</f>
        <v>8.4388695252962768E-3</v>
      </c>
      <c r="S95" s="138">
        <f>'2018sogojigyo'!S95</f>
        <v>1.0060324237726685E-2</v>
      </c>
      <c r="T95" s="138">
        <f>'2018sogojigyo'!T95</f>
        <v>1.256208732011267E-2</v>
      </c>
      <c r="U95" s="138">
        <f>'2018sogojigyo'!U95</f>
        <v>5.0303850220778601E-2</v>
      </c>
    </row>
    <row r="96" spans="2:21">
      <c r="B96" s="2" t="s">
        <v>115</v>
      </c>
      <c r="F96" s="138">
        <f>'2018sogojigyo'!F96</f>
        <v>6.1507913639818605E-2</v>
      </c>
      <c r="G96" s="138">
        <f>'2018sogojigyo'!G96</f>
        <v>6.4681414874148926E-2</v>
      </c>
      <c r="H96" s="138">
        <f>'2018sogojigyo'!H96</f>
        <v>0.32826642679403861</v>
      </c>
      <c r="I96" s="138">
        <f>'2018sogojigyo'!I96</f>
        <v>0.26832998722835083</v>
      </c>
      <c r="J96" s="138">
        <f>'2018sogojigyo'!J96</f>
        <v>0.19769351327742252</v>
      </c>
      <c r="K96" s="138">
        <f>'2018sogojigyo'!K96</f>
        <v>0.13181174299354254</v>
      </c>
      <c r="L96" s="138">
        <f>'2018sogojigyo'!L96</f>
        <v>8.2900179725607662E-2</v>
      </c>
      <c r="M96" s="138">
        <f>'2018sogojigyo'!M96</f>
        <v>1.1351911785329298</v>
      </c>
      <c r="N96" s="16">
        <f>'2018sogojigyo'!N96</f>
        <v>0</v>
      </c>
      <c r="O96" s="16">
        <f>'2018sogojigyo'!O96</f>
        <v>0</v>
      </c>
      <c r="P96" s="138">
        <f>'2018sogojigyo'!P96</f>
        <v>1.7063778683694079E-2</v>
      </c>
      <c r="Q96" s="138">
        <f>'2018sogojigyo'!Q96</f>
        <v>2.2249271744885901E-2</v>
      </c>
      <c r="R96" s="138">
        <f>'2018sogojigyo'!R96</f>
        <v>1.6335983043501381E-2</v>
      </c>
      <c r="S96" s="138">
        <f>'2018sogojigyo'!S96</f>
        <v>1.9474798806521323E-2</v>
      </c>
      <c r="T96" s="138">
        <f>'2018sogojigyo'!T96</f>
        <v>1.7685612754577574E-2</v>
      </c>
      <c r="U96" s="138">
        <f>'2018sogojigyo'!U96</f>
        <v>9.2809445033180255E-2</v>
      </c>
    </row>
    <row r="97" spans="2:21">
      <c r="B97" s="2" t="s">
        <v>116</v>
      </c>
      <c r="F97" s="138">
        <f>'2018sogojigyo'!F97</f>
        <v>0.12337229853701057</v>
      </c>
      <c r="G97" s="138">
        <f>'2018sogojigyo'!G97</f>
        <v>0.14780405368379548</v>
      </c>
      <c r="H97" s="138">
        <f>'2018sogojigyo'!H97</f>
        <v>0.66291056828905637</v>
      </c>
      <c r="I97" s="138">
        <f>'2018sogojigyo'!I97</f>
        <v>0.57004769442005643</v>
      </c>
      <c r="J97" s="138">
        <f>'2018sogojigyo'!J97</f>
        <v>0.42215728083692694</v>
      </c>
      <c r="K97" s="138">
        <f>'2018sogojigyo'!K97</f>
        <v>0.26037192935470554</v>
      </c>
      <c r="L97" s="138">
        <f>'2018sogojigyo'!L97</f>
        <v>0.15252376487317279</v>
      </c>
      <c r="M97" s="138">
        <f>'2018sogojigyo'!M97</f>
        <v>2.3391875899947241</v>
      </c>
      <c r="N97" s="16">
        <f>'2018sogojigyo'!N97</f>
        <v>0</v>
      </c>
      <c r="O97" s="16">
        <f>'2018sogojigyo'!O97</f>
        <v>0</v>
      </c>
      <c r="P97" s="138">
        <f>'2018sogojigyo'!P97</f>
        <v>3.1517883019521659E-2</v>
      </c>
      <c r="Q97" s="138">
        <f>'2018sogojigyo'!Q97</f>
        <v>3.5347295887045063E-2</v>
      </c>
      <c r="R97" s="138">
        <f>'2018sogojigyo'!R97</f>
        <v>3.5065021400081067E-2</v>
      </c>
      <c r="S97" s="138">
        <f>'2018sogojigyo'!S97</f>
        <v>2.9726192000707637E-2</v>
      </c>
      <c r="T97" s="138">
        <f>'2018sogojigyo'!T97</f>
        <v>3.1454218499092114E-2</v>
      </c>
      <c r="U97" s="138">
        <f>'2018sogojigyo'!U97</f>
        <v>0.16311061080644754</v>
      </c>
    </row>
    <row r="98" spans="2:21">
      <c r="B98" s="2" t="s">
        <v>117</v>
      </c>
      <c r="F98" s="138">
        <f>'2018sogojigyo'!F98</f>
        <v>0.15206608763924556</v>
      </c>
      <c r="G98" s="138">
        <f>'2018sogojigyo'!G98</f>
        <v>0.20069335238804262</v>
      </c>
      <c r="H98" s="138">
        <f>'2018sogojigyo'!H98</f>
        <v>0.80698224670190288</v>
      </c>
      <c r="I98" s="138">
        <f>'2018sogojigyo'!I98</f>
        <v>0.79610776248870496</v>
      </c>
      <c r="J98" s="138">
        <f>'2018sogojigyo'!J98</f>
        <v>0.59090855415944987</v>
      </c>
      <c r="K98" s="138">
        <f>'2018sogojigyo'!K98</f>
        <v>0.36859158867069758</v>
      </c>
      <c r="L98" s="138">
        <f>'2018sogojigyo'!L98</f>
        <v>0.20081217366117013</v>
      </c>
      <c r="M98" s="138">
        <f>'2018sogojigyo'!M98</f>
        <v>3.1161617657092138</v>
      </c>
      <c r="N98" s="16">
        <f>'2018sogojigyo'!N98</f>
        <v>0</v>
      </c>
      <c r="O98" s="16">
        <f>'2018sogojigyo'!O98</f>
        <v>0</v>
      </c>
      <c r="P98" s="138">
        <f>'2018sogojigyo'!P98</f>
        <v>3.5366179826502767E-2</v>
      </c>
      <c r="Q98" s="138">
        <f>'2018sogojigyo'!Q98</f>
        <v>4.6929183730475915E-2</v>
      </c>
      <c r="R98" s="138">
        <f>'2018sogojigyo'!R98</f>
        <v>4.1112993616335573E-2</v>
      </c>
      <c r="S98" s="138">
        <f>'2018sogojigyo'!S98</f>
        <v>4.1388328685799024E-2</v>
      </c>
      <c r="T98" s="138">
        <f>'2018sogojigyo'!T98</f>
        <v>3.8945922143206073E-2</v>
      </c>
      <c r="U98" s="138">
        <f>'2018sogojigyo'!U98</f>
        <v>0.20374260800231936</v>
      </c>
    </row>
    <row r="99" spans="2:21">
      <c r="B99" s="2" t="s">
        <v>412</v>
      </c>
      <c r="F99" s="138">
        <f>'2018sogojigyo'!F99</f>
        <v>0.10588680452764715</v>
      </c>
      <c r="G99" s="138">
        <f>'2018sogojigyo'!G99</f>
        <v>0.15879764954832346</v>
      </c>
      <c r="H99" s="138">
        <f>'2018sogojigyo'!H99</f>
        <v>0.61437984668316759</v>
      </c>
      <c r="I99" s="138">
        <f>'2018sogojigyo'!I99</f>
        <v>0.71558709485757954</v>
      </c>
      <c r="J99" s="138">
        <f>'2018sogojigyo'!J99</f>
        <v>0.6116987200036188</v>
      </c>
      <c r="K99" s="138">
        <f>'2018sogojigyo'!K99</f>
        <v>0.45606305047571194</v>
      </c>
      <c r="L99" s="138">
        <f>'2018sogojigyo'!L99</f>
        <v>0.26122119151475026</v>
      </c>
      <c r="M99" s="138">
        <f>'2018sogojigyo'!M99</f>
        <v>2.923634357610799</v>
      </c>
      <c r="N99" s="16">
        <f>'2018sogojigyo'!N99</f>
        <v>0</v>
      </c>
      <c r="O99" s="16">
        <f>'2018sogojigyo'!O99</f>
        <v>0</v>
      </c>
      <c r="P99" s="138">
        <f>'2018sogojigyo'!P99</f>
        <v>2.807575009525172E-2</v>
      </c>
      <c r="Q99" s="138">
        <f>'2018sogojigyo'!Q99</f>
        <v>4.5000949567837602E-2</v>
      </c>
      <c r="R99" s="138">
        <f>'2018sogojigyo'!R99</f>
        <v>4.7596949618236538E-2</v>
      </c>
      <c r="S99" s="138">
        <f>'2018sogojigyo'!S99</f>
        <v>4.9316752046372155E-2</v>
      </c>
      <c r="T99" s="138">
        <f>'2018sogojigyo'!T99</f>
        <v>4.2368507782564027E-2</v>
      </c>
      <c r="U99" s="138">
        <f>'2018sogojigyo'!U99</f>
        <v>0.21235890911026206</v>
      </c>
    </row>
    <row r="100" spans="2:21">
      <c r="B100" s="2" t="s">
        <v>304</v>
      </c>
      <c r="F100" s="269">
        <f>'2018sogojigyo'!F100</f>
        <v>0.49651369134322615</v>
      </c>
      <c r="G100" s="269">
        <f>'2018sogojigyo'!G100</f>
        <v>0.63049132136413955</v>
      </c>
      <c r="H100" s="269">
        <f>'2018sogojigyo'!H100</f>
        <v>2.6780494884588069</v>
      </c>
      <c r="I100" s="269">
        <f>'2018sogojigyo'!I100</f>
        <v>2.5739287165516824</v>
      </c>
      <c r="J100" s="269">
        <f>'2018sogojigyo'!J100</f>
        <v>2.0118713012744442</v>
      </c>
      <c r="K100" s="269">
        <f>'2018sogojigyo'!K100</f>
        <v>1.3480518229810914</v>
      </c>
      <c r="L100" s="269">
        <f>'2018sogojigyo'!L100</f>
        <v>0.79726379005985226</v>
      </c>
      <c r="M100" s="269">
        <f>'2018sogojigyo'!M100</f>
        <v>10.536170132033243</v>
      </c>
      <c r="N100" s="270">
        <f>'2018sogojigyo'!N100</f>
        <v>0</v>
      </c>
      <c r="O100" s="270">
        <f>'2018sogojigyo'!O100</f>
        <v>0</v>
      </c>
      <c r="P100" s="269">
        <f>'2018sogojigyo'!P100</f>
        <v>0.12687085541332788</v>
      </c>
      <c r="Q100" s="269">
        <f>'2018sogojigyo'!Q100</f>
        <v>0.16938681774712711</v>
      </c>
      <c r="R100" s="269">
        <f>'2018sogojigyo'!R100</f>
        <v>0.15713984874503772</v>
      </c>
      <c r="S100" s="269">
        <f>'2018sogojigyo'!S100</f>
        <v>0.15906908974043193</v>
      </c>
      <c r="T100" s="269">
        <f>'2018sogojigyo'!T100</f>
        <v>0.15863035211971188</v>
      </c>
      <c r="U100" s="269">
        <f>'2018sogojigyo'!U100</f>
        <v>0.77109696376563641</v>
      </c>
    </row>
    <row r="101" spans="2:21">
      <c r="B101" s="2" t="s">
        <v>389</v>
      </c>
      <c r="F101" s="697">
        <f>'2018sogojigyo'!F101*h30yosan!$B$19</f>
        <v>5.4332653339161308</v>
      </c>
      <c r="G101" s="697">
        <f>'2018sogojigyo'!G101*h30yosan!$B$19</f>
        <v>9.4246464342041971</v>
      </c>
      <c r="H101" s="697">
        <f>'2018sogojigyo'!H101*h30yosan!$B$19</f>
        <v>14.511786303454697</v>
      </c>
      <c r="I101" s="697">
        <f>'2018sogojigyo'!I101*h30yosan!$B$19</f>
        <v>20.403025560180286</v>
      </c>
      <c r="J101" s="697">
        <f>'2018sogojigyo'!J101*h30yosan!$B$19</f>
        <v>28.189739058606349</v>
      </c>
      <c r="K101" s="697">
        <f>'2018sogojigyo'!K101*h30yosan!$B$19</f>
        <v>30.487810689885034</v>
      </c>
      <c r="L101" s="697">
        <f>'2018sogojigyo'!L101*h30yosan!$B$19</f>
        <v>33.62527940449197</v>
      </c>
      <c r="M101" s="138"/>
      <c r="N101" s="16"/>
      <c r="O101" s="16"/>
      <c r="P101" s="697">
        <f>'2018sogojigyo'!P101*h30yosan!$B$19</f>
        <v>16.38009280096901</v>
      </c>
      <c r="Q101" s="697">
        <f>'2018sogojigyo'!Q101*h30yosan!$B$19</f>
        <v>22.278381859015823</v>
      </c>
      <c r="R101" s="697">
        <f>'2018sogojigyo'!R101*h30yosan!$B$19</f>
        <v>29.921407696982705</v>
      </c>
      <c r="S101" s="697">
        <f>'2018sogojigyo'!S101*h30yosan!$B$19</f>
        <v>33.425277842790983</v>
      </c>
      <c r="T101" s="697">
        <f>'2018sogojigyo'!T101*h30yosan!$B$19</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f>'2018sogojigyo'!F106</f>
        <v>0</v>
      </c>
      <c r="G106" s="16">
        <f>'2018sogojigyo'!G106</f>
        <v>0</v>
      </c>
      <c r="H106" s="138">
        <f>'2018sogojigyo'!H106</f>
        <v>1.6959327108925996E-3</v>
      </c>
      <c r="I106" s="138">
        <f>'2018sogojigyo'!I106</f>
        <v>1.8840417521905422E-3</v>
      </c>
      <c r="J106" s="138">
        <f>'2018sogojigyo'!J106</f>
        <v>1.6753602534418243E-3</v>
      </c>
      <c r="K106" s="138">
        <f>'2018sogojigyo'!K106</f>
        <v>2.0178258042051513E-3</v>
      </c>
      <c r="L106" s="138">
        <f>'2018sogojigyo'!L106</f>
        <v>1.8377298441679196E-3</v>
      </c>
      <c r="M106" s="138">
        <f>'2018sogojigyo'!M106</f>
        <v>9.1108903648980371E-3</v>
      </c>
    </row>
    <row r="107" spans="2:21">
      <c r="B107" s="2" t="s">
        <v>147</v>
      </c>
      <c r="F107" s="16">
        <f>'2018sogojigyo'!F107</f>
        <v>0</v>
      </c>
      <c r="G107" s="16">
        <f>'2018sogojigyo'!G107</f>
        <v>0</v>
      </c>
      <c r="H107" s="138">
        <f>'2018sogojigyo'!H107</f>
        <v>1.8033810851665322E-3</v>
      </c>
      <c r="I107" s="138">
        <f>'2018sogojigyo'!I107</f>
        <v>2.0034080584342248E-3</v>
      </c>
      <c r="J107" s="138">
        <f>'2018sogojigyo'!J107</f>
        <v>1.7815052286518033E-3</v>
      </c>
      <c r="K107" s="138">
        <f>'2018sogojigyo'!K107</f>
        <v>2.1456682008033755E-3</v>
      </c>
      <c r="L107" s="138">
        <f>'2018sogojigyo'!L107</f>
        <v>1.954161989642962E-3</v>
      </c>
      <c r="M107" s="138">
        <f>'2018sogojigyo'!M107</f>
        <v>9.6881245626988972E-3</v>
      </c>
    </row>
    <row r="108" spans="2:21">
      <c r="B108" s="2" t="s">
        <v>148</v>
      </c>
      <c r="F108" s="16">
        <f>'2018sogojigyo'!F108</f>
        <v>0</v>
      </c>
      <c r="G108" s="16">
        <f>'2018sogojigyo'!G108</f>
        <v>0</v>
      </c>
      <c r="H108" s="138">
        <f>'2018sogojigyo'!H108</f>
        <v>1.5597656357679037E-3</v>
      </c>
      <c r="I108" s="138">
        <f>'2018sogojigyo'!I108</f>
        <v>1.7327713314003392E-3</v>
      </c>
      <c r="J108" s="138">
        <f>'2018sogojigyo'!J108</f>
        <v>1.5408449486622646E-3</v>
      </c>
      <c r="K108" s="138">
        <f>'2018sogojigyo'!K108</f>
        <v>1.8558138115682844E-3</v>
      </c>
      <c r="L108" s="138">
        <f>'2018sogojigyo'!L108</f>
        <v>1.6901778238887636E-3</v>
      </c>
      <c r="M108" s="138">
        <f>'2018sogojigyo'!M108</f>
        <v>8.3793735512875545E-3</v>
      </c>
    </row>
    <row r="109" spans="2:21">
      <c r="B109" s="2" t="s">
        <v>149</v>
      </c>
      <c r="F109" s="16">
        <f>'2018sogojigyo'!F109</f>
        <v>0</v>
      </c>
      <c r="G109" s="16">
        <f>'2018sogojigyo'!G109</f>
        <v>0</v>
      </c>
      <c r="H109" s="138">
        <f>'2018sogojigyo'!H109</f>
        <v>1.4276478461047342E-3</v>
      </c>
      <c r="I109" s="138">
        <f>'2018sogojigyo'!I109</f>
        <v>1.5859993337062027E-3</v>
      </c>
      <c r="J109" s="138">
        <f>'2018sogojigyo'!J109</f>
        <v>1.4103298096165868E-3</v>
      </c>
      <c r="K109" s="138">
        <f>'2018sogojigyo'!K109</f>
        <v>1.698619670866452E-3</v>
      </c>
      <c r="L109" s="138">
        <f>'2018sogojigyo'!L109</f>
        <v>1.547013650304472E-3</v>
      </c>
      <c r="M109" s="138">
        <f>'2018sogojigyo'!M109</f>
        <v>7.6696103105984483E-3</v>
      </c>
    </row>
    <row r="110" spans="2:21">
      <c r="B110" s="2" t="s">
        <v>150</v>
      </c>
      <c r="F110" s="16">
        <f>'2018sogojigyo'!F110</f>
        <v>0</v>
      </c>
      <c r="G110" s="16">
        <f>'2018sogojigyo'!G110</f>
        <v>0</v>
      </c>
      <c r="H110" s="138">
        <f>'2018sogojigyo'!H110</f>
        <v>1.4166972948162642E-3</v>
      </c>
      <c r="I110" s="138">
        <f>'2018sogojigyo'!I110</f>
        <v>1.5738341719020396E-3</v>
      </c>
      <c r="J110" s="138">
        <f>'2018sogojigyo'!J110</f>
        <v>1.3995120936399175E-3</v>
      </c>
      <c r="K110" s="138">
        <f>'2018sogojigyo'!K110</f>
        <v>1.68559067224037E-3</v>
      </c>
      <c r="L110" s="138">
        <f>'2018sogojigyo'!L110</f>
        <v>1.5351475221357894E-3</v>
      </c>
      <c r="M110" s="138">
        <f>'2018sogojigyo'!M110</f>
        <v>7.6107817547343805E-3</v>
      </c>
    </row>
    <row r="111" spans="2:21">
      <c r="B111" s="2" t="s">
        <v>113</v>
      </c>
      <c r="F111" s="16">
        <f>'2018sogojigyo'!F111</f>
        <v>0</v>
      </c>
      <c r="G111" s="16">
        <f>'2018sogojigyo'!G111</f>
        <v>0</v>
      </c>
      <c r="H111" s="138">
        <f>'2018sogojigyo'!H111</f>
        <v>1.4027258302340593E-2</v>
      </c>
      <c r="I111" s="138">
        <f>'2018sogojigyo'!I111</f>
        <v>1.477511607843208E-2</v>
      </c>
      <c r="J111" s="138">
        <f>'2018sogojigyo'!J111</f>
        <v>1.2009487615333022E-2</v>
      </c>
      <c r="K111" s="138">
        <f>'2018sogojigyo'!K111</f>
        <v>1.3351739055645236E-2</v>
      </c>
      <c r="L111" s="138">
        <f>'2018sogojigyo'!L111</f>
        <v>9.9081996559029842E-3</v>
      </c>
      <c r="M111" s="138">
        <f>'2018sogojigyo'!M111</f>
        <v>6.407180070765392E-2</v>
      </c>
    </row>
    <row r="112" spans="2:21">
      <c r="B112" s="2" t="s">
        <v>114</v>
      </c>
      <c r="F112" s="16">
        <f>'2018sogojigyo'!F112</f>
        <v>0</v>
      </c>
      <c r="G112" s="16">
        <f>'2018sogojigyo'!G112</f>
        <v>0</v>
      </c>
      <c r="H112" s="138">
        <f>'2018sogojigyo'!H112</f>
        <v>2.4218412159299242E-2</v>
      </c>
      <c r="I112" s="138">
        <f>'2018sogojigyo'!I112</f>
        <v>2.4955050626579954E-2</v>
      </c>
      <c r="J112" s="138">
        <f>'2018sogojigyo'!J112</f>
        <v>2.0804027379132346E-2</v>
      </c>
      <c r="K112" s="138">
        <f>'2018sogojigyo'!K112</f>
        <v>2.1047579874382862E-2</v>
      </c>
      <c r="L112" s="138">
        <f>'2018sogojigyo'!L112</f>
        <v>1.5213516780435589E-2</v>
      </c>
      <c r="M112" s="138">
        <f>'2018sogojigyo'!M112</f>
        <v>0.10623858681982998</v>
      </c>
    </row>
    <row r="113" spans="2:21">
      <c r="B113" s="2" t="s">
        <v>115</v>
      </c>
      <c r="F113" s="16">
        <f>'2018sogojigyo'!F113</f>
        <v>0</v>
      </c>
      <c r="G113" s="16">
        <f>'2018sogojigyo'!G113</f>
        <v>0</v>
      </c>
      <c r="H113" s="138">
        <f>'2018sogojigyo'!H113</f>
        <v>5.6054634541905811E-2</v>
      </c>
      <c r="I113" s="138">
        <f>'2018sogojigyo'!I113</f>
        <v>4.7301626828256865E-2</v>
      </c>
      <c r="J113" s="138">
        <f>'2018sogojigyo'!J113</f>
        <v>3.6245235660412878E-2</v>
      </c>
      <c r="K113" s="138">
        <f>'2018sogojigyo'!K113</f>
        <v>3.3953294623170899E-2</v>
      </c>
      <c r="L113" s="138">
        <f>'2018sogojigyo'!L113</f>
        <v>2.5523646015690106E-2</v>
      </c>
      <c r="M113" s="138">
        <f>'2018sogojigyo'!M113</f>
        <v>0.19907843766943656</v>
      </c>
    </row>
    <row r="114" spans="2:21">
      <c r="B114" s="2" t="s">
        <v>116</v>
      </c>
      <c r="F114" s="16">
        <f>'2018sogojigyo'!F114</f>
        <v>0</v>
      </c>
      <c r="G114" s="16">
        <f>'2018sogojigyo'!G114</f>
        <v>0</v>
      </c>
      <c r="H114" s="138">
        <f>'2018sogojigyo'!H114</f>
        <v>0.11400777236495759</v>
      </c>
      <c r="I114" s="138">
        <f>'2018sogojigyo'!I114</f>
        <v>0.10468027563084623</v>
      </c>
      <c r="J114" s="138">
        <f>'2018sogojigyo'!J114</f>
        <v>7.1131455620509459E-2</v>
      </c>
      <c r="K114" s="138">
        <f>'2018sogojigyo'!K114</f>
        <v>5.9018251636764801E-2</v>
      </c>
      <c r="L114" s="138">
        <f>'2018sogojigyo'!L114</f>
        <v>4.3347359863636289E-2</v>
      </c>
      <c r="M114" s="138">
        <f>'2018sogojigyo'!M114</f>
        <v>0.39218511511671433</v>
      </c>
    </row>
    <row r="115" spans="2:21">
      <c r="B115" s="2" t="s">
        <v>117</v>
      </c>
      <c r="F115" s="16">
        <f>'2018sogojigyo'!F115</f>
        <v>0</v>
      </c>
      <c r="G115" s="16">
        <f>'2018sogojigyo'!G115</f>
        <v>0</v>
      </c>
      <c r="H115" s="138">
        <f>'2018sogojigyo'!H115</f>
        <v>0.14466443220199965</v>
      </c>
      <c r="I115" s="138">
        <f>'2018sogojigyo'!I115</f>
        <v>0.14386673320828547</v>
      </c>
      <c r="J115" s="138">
        <f>'2018sogojigyo'!J115</f>
        <v>0.10338140187069141</v>
      </c>
      <c r="K115" s="138">
        <f>'2018sogojigyo'!K115</f>
        <v>9.1798492514244573E-2</v>
      </c>
      <c r="L115" s="138">
        <f>'2018sogojigyo'!L115</f>
        <v>5.6329777876630717E-2</v>
      </c>
      <c r="M115" s="138">
        <f>'2018sogojigyo'!M115</f>
        <v>0.54004083767185185</v>
      </c>
    </row>
    <row r="116" spans="2:21">
      <c r="B116" s="2" t="s">
        <v>412</v>
      </c>
      <c r="F116" s="16">
        <f>'2018sogojigyo'!F116</f>
        <v>0</v>
      </c>
      <c r="G116" s="16">
        <f>'2018sogojigyo'!G116</f>
        <v>0</v>
      </c>
      <c r="H116" s="138">
        <f>'2018sogojigyo'!H116</f>
        <v>0.11825191273350061</v>
      </c>
      <c r="I116" s="138">
        <f>'2018sogojigyo'!I116</f>
        <v>0.13866637938037063</v>
      </c>
      <c r="J116" s="138">
        <f>'2018sogojigyo'!J116</f>
        <v>0.10951637033640045</v>
      </c>
      <c r="K116" s="138">
        <f>'2018sogojigyo'!K116</f>
        <v>0.10552235919107647</v>
      </c>
      <c r="L116" s="138">
        <f>'2018sogojigyo'!L116</f>
        <v>6.6103436417220982E-2</v>
      </c>
      <c r="M116" s="138">
        <f>'2018sogojigyo'!M116</f>
        <v>0.53806045805856906</v>
      </c>
    </row>
    <row r="117" spans="2:21">
      <c r="B117" s="2" t="s">
        <v>304</v>
      </c>
      <c r="F117" s="270">
        <f>'2018sogojigyo'!F117</f>
        <v>0</v>
      </c>
      <c r="G117" s="270">
        <f>'2018sogojigyo'!G117</f>
        <v>0</v>
      </c>
      <c r="H117" s="269">
        <f>'2018sogojigyo'!H117</f>
        <v>0.47912784687675153</v>
      </c>
      <c r="I117" s="269">
        <f>'2018sogojigyo'!I117</f>
        <v>0.48302523640040457</v>
      </c>
      <c r="J117" s="269">
        <f>'2018sogojigyo'!J117</f>
        <v>0.36089553081649195</v>
      </c>
      <c r="K117" s="269">
        <f>'2018sogojigyo'!K117</f>
        <v>0.33409523505496846</v>
      </c>
      <c r="L117" s="269">
        <f>'2018sogojigyo'!L117</f>
        <v>0.22499016743965655</v>
      </c>
      <c r="M117" s="269">
        <f>'2018sogojigyo'!M117</f>
        <v>1.8821340165882732</v>
      </c>
    </row>
    <row r="118" spans="2:21">
      <c r="B118" s="2" t="s">
        <v>389</v>
      </c>
      <c r="F118" s="138"/>
      <c r="G118" s="138"/>
      <c r="H118" s="697">
        <f>'2018sogojigyo'!H118*h30yosan!$B$19</f>
        <v>8.5322867717285824</v>
      </c>
      <c r="I118" s="697">
        <f>'2018sogojigyo'!I118*h30yosan!$B$19</f>
        <v>13.476637500085419</v>
      </c>
      <c r="J118" s="697">
        <f>'2018sogojigyo'!J118*h30yosan!$B$19</f>
        <v>20.607407483742691</v>
      </c>
      <c r="K118" s="697">
        <f>'2018sogojigyo'!K118*h30yosan!$B$19</f>
        <v>25.264727446357618</v>
      </c>
      <c r="L118" s="697">
        <f>'2018sogojigyo'!L118*h30yosan!$B$19</f>
        <v>30.326681102424068</v>
      </c>
      <c r="M118" s="138"/>
      <c r="N118" s="138"/>
      <c r="O118" s="138"/>
      <c r="P118" s="138"/>
      <c r="Q118" s="138"/>
      <c r="R118" s="138"/>
      <c r="S118" s="138"/>
      <c r="T118" s="138"/>
      <c r="U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930">
        <f>'2018sogojigyo'!F123</f>
        <v>0</v>
      </c>
      <c r="G123" s="930">
        <f>'2018sogojigyo'!G123</f>
        <v>0</v>
      </c>
      <c r="H123" s="930">
        <f>'2018sogojigyo'!H123</f>
        <v>0</v>
      </c>
      <c r="I123" s="930">
        <f>'2018sogojigyo'!I123</f>
        <v>0</v>
      </c>
      <c r="J123" s="930">
        <f>'2018sogojigyo'!J123</f>
        <v>0</v>
      </c>
      <c r="K123" s="930">
        <f>'2018sogojigyo'!K123</f>
        <v>0</v>
      </c>
      <c r="L123" s="930">
        <f>'2018sogojigyo'!L123</f>
        <v>0</v>
      </c>
      <c r="M123" s="930">
        <f>'2018sogojigyo'!M123</f>
        <v>0</v>
      </c>
      <c r="N123" s="930">
        <f>'2018sogojigyo'!N123</f>
        <v>0</v>
      </c>
      <c r="O123" s="930">
        <f>'2018sogojigyo'!O123</f>
        <v>0</v>
      </c>
      <c r="P123" s="930">
        <f>'2018sogojigyo'!P123</f>
        <v>0</v>
      </c>
      <c r="Q123" s="930">
        <f>'2018sogojigyo'!Q123</f>
        <v>0</v>
      </c>
      <c r="R123" s="930">
        <f>'2018sogojigyo'!R123</f>
        <v>0</v>
      </c>
      <c r="S123" s="930">
        <f>'2018sogojigyo'!S123</f>
        <v>0</v>
      </c>
      <c r="T123" s="930">
        <f>'2018sogojigyo'!T123</f>
        <v>0</v>
      </c>
      <c r="U123" s="930">
        <f>'2018sogojigyo'!U123</f>
        <v>0</v>
      </c>
    </row>
    <row r="124" spans="2:21">
      <c r="B124" s="2" t="s">
        <v>147</v>
      </c>
      <c r="F124" s="930">
        <f>'2018sogojigyo'!F124</f>
        <v>0</v>
      </c>
      <c r="G124" s="930">
        <f>'2018sogojigyo'!G124</f>
        <v>0</v>
      </c>
      <c r="H124" s="930">
        <f>'2018sogojigyo'!H124</f>
        <v>0</v>
      </c>
      <c r="I124" s="930">
        <f>'2018sogojigyo'!I124</f>
        <v>0</v>
      </c>
      <c r="J124" s="930">
        <f>'2018sogojigyo'!J124</f>
        <v>0</v>
      </c>
      <c r="K124" s="930">
        <f>'2018sogojigyo'!K124</f>
        <v>0</v>
      </c>
      <c r="L124" s="930">
        <f>'2018sogojigyo'!L124</f>
        <v>0</v>
      </c>
      <c r="M124" s="930">
        <f>'2018sogojigyo'!M124</f>
        <v>0</v>
      </c>
      <c r="N124" s="930">
        <f>'2018sogojigyo'!N124</f>
        <v>0</v>
      </c>
      <c r="O124" s="930">
        <f>'2018sogojigyo'!O124</f>
        <v>0</v>
      </c>
      <c r="P124" s="930">
        <f>'2018sogojigyo'!P124</f>
        <v>0</v>
      </c>
      <c r="Q124" s="930">
        <f>'2018sogojigyo'!Q124</f>
        <v>0</v>
      </c>
      <c r="R124" s="930">
        <f>'2018sogojigyo'!R124</f>
        <v>0</v>
      </c>
      <c r="S124" s="930">
        <f>'2018sogojigyo'!S124</f>
        <v>0</v>
      </c>
      <c r="T124" s="930">
        <f>'2018sogojigyo'!T124</f>
        <v>0</v>
      </c>
      <c r="U124" s="930">
        <f>'2018sogojigyo'!U124</f>
        <v>0</v>
      </c>
    </row>
    <row r="125" spans="2:21">
      <c r="B125" s="2" t="s">
        <v>148</v>
      </c>
      <c r="F125" s="930">
        <f>'2018sogojigyo'!F125</f>
        <v>0</v>
      </c>
      <c r="G125" s="930">
        <f>'2018sogojigyo'!G125</f>
        <v>0</v>
      </c>
      <c r="H125" s="930">
        <f>'2018sogojigyo'!H125</f>
        <v>0</v>
      </c>
      <c r="I125" s="930">
        <f>'2018sogojigyo'!I125</f>
        <v>0</v>
      </c>
      <c r="J125" s="930">
        <f>'2018sogojigyo'!J125</f>
        <v>0</v>
      </c>
      <c r="K125" s="930">
        <f>'2018sogojigyo'!K125</f>
        <v>0</v>
      </c>
      <c r="L125" s="930">
        <f>'2018sogojigyo'!L125</f>
        <v>0</v>
      </c>
      <c r="M125" s="930">
        <f>'2018sogojigyo'!M125</f>
        <v>0</v>
      </c>
      <c r="N125" s="930">
        <f>'2018sogojigyo'!N125</f>
        <v>0</v>
      </c>
      <c r="O125" s="930">
        <f>'2018sogojigyo'!O125</f>
        <v>0</v>
      </c>
      <c r="P125" s="930">
        <f>'2018sogojigyo'!P125</f>
        <v>0</v>
      </c>
      <c r="Q125" s="930">
        <f>'2018sogojigyo'!Q125</f>
        <v>0</v>
      </c>
      <c r="R125" s="930">
        <f>'2018sogojigyo'!R125</f>
        <v>0</v>
      </c>
      <c r="S125" s="930">
        <f>'2018sogojigyo'!S125</f>
        <v>0</v>
      </c>
      <c r="T125" s="930">
        <f>'2018sogojigyo'!T125</f>
        <v>0</v>
      </c>
      <c r="U125" s="930">
        <f>'2018sogojigyo'!U125</f>
        <v>0</v>
      </c>
    </row>
    <row r="126" spans="2:21">
      <c r="B126" s="2" t="s">
        <v>149</v>
      </c>
      <c r="F126" s="930">
        <f>'2018sogojigyo'!F126</f>
        <v>0</v>
      </c>
      <c r="G126" s="930">
        <f>'2018sogojigyo'!G126</f>
        <v>0</v>
      </c>
      <c r="H126" s="930">
        <f>'2018sogojigyo'!H126</f>
        <v>0</v>
      </c>
      <c r="I126" s="930">
        <f>'2018sogojigyo'!I126</f>
        <v>0</v>
      </c>
      <c r="J126" s="930">
        <f>'2018sogojigyo'!J126</f>
        <v>0</v>
      </c>
      <c r="K126" s="930">
        <f>'2018sogojigyo'!K126</f>
        <v>0</v>
      </c>
      <c r="L126" s="930">
        <f>'2018sogojigyo'!L126</f>
        <v>0</v>
      </c>
      <c r="M126" s="930">
        <f>'2018sogojigyo'!M126</f>
        <v>0</v>
      </c>
      <c r="N126" s="930">
        <f>'2018sogojigyo'!N126</f>
        <v>0</v>
      </c>
      <c r="O126" s="930">
        <f>'2018sogojigyo'!O126</f>
        <v>0</v>
      </c>
      <c r="P126" s="930">
        <f>'2018sogojigyo'!P126</f>
        <v>0</v>
      </c>
      <c r="Q126" s="930">
        <f>'2018sogojigyo'!Q126</f>
        <v>0</v>
      </c>
      <c r="R126" s="930">
        <f>'2018sogojigyo'!R126</f>
        <v>0</v>
      </c>
      <c r="S126" s="930">
        <f>'2018sogojigyo'!S126</f>
        <v>0</v>
      </c>
      <c r="T126" s="930">
        <f>'2018sogojigyo'!T126</f>
        <v>0</v>
      </c>
      <c r="U126" s="930">
        <f>'2018sogojigyo'!U126</f>
        <v>0</v>
      </c>
    </row>
    <row r="127" spans="2:21">
      <c r="B127" s="2" t="s">
        <v>150</v>
      </c>
      <c r="F127" s="930">
        <f>'2018sogojigyo'!F127</f>
        <v>0</v>
      </c>
      <c r="G127" s="930">
        <f>'2018sogojigyo'!G127</f>
        <v>0</v>
      </c>
      <c r="H127" s="930">
        <f>'2018sogojigyo'!H127</f>
        <v>0</v>
      </c>
      <c r="I127" s="930">
        <f>'2018sogojigyo'!I127</f>
        <v>0</v>
      </c>
      <c r="J127" s="930">
        <f>'2018sogojigyo'!J127</f>
        <v>0</v>
      </c>
      <c r="K127" s="930">
        <f>'2018sogojigyo'!K127</f>
        <v>0</v>
      </c>
      <c r="L127" s="930">
        <f>'2018sogojigyo'!L127</f>
        <v>0</v>
      </c>
      <c r="M127" s="930">
        <f>'2018sogojigyo'!M127</f>
        <v>0</v>
      </c>
      <c r="N127" s="930">
        <f>'2018sogojigyo'!N127</f>
        <v>0</v>
      </c>
      <c r="O127" s="930">
        <f>'2018sogojigyo'!O127</f>
        <v>0</v>
      </c>
      <c r="P127" s="930">
        <f>'2018sogojigyo'!P127</f>
        <v>0</v>
      </c>
      <c r="Q127" s="930">
        <f>'2018sogojigyo'!Q127</f>
        <v>0</v>
      </c>
      <c r="R127" s="930">
        <f>'2018sogojigyo'!R127</f>
        <v>0</v>
      </c>
      <c r="S127" s="930">
        <f>'2018sogojigyo'!S127</f>
        <v>0</v>
      </c>
      <c r="T127" s="930">
        <f>'2018sogojigyo'!T127</f>
        <v>0</v>
      </c>
      <c r="U127" s="930">
        <f>'2018sogojigyo'!U127</f>
        <v>0</v>
      </c>
    </row>
    <row r="128" spans="2:21">
      <c r="B128" s="2" t="s">
        <v>113</v>
      </c>
      <c r="F128" s="930">
        <f>'2018sogojigyo'!F128</f>
        <v>0</v>
      </c>
      <c r="G128" s="930">
        <f>'2018sogojigyo'!G128</f>
        <v>0</v>
      </c>
      <c r="H128" s="930">
        <f>'2018sogojigyo'!H128</f>
        <v>0</v>
      </c>
      <c r="I128" s="930">
        <f>'2018sogojigyo'!I128</f>
        <v>0</v>
      </c>
      <c r="J128" s="930">
        <f>'2018sogojigyo'!J128</f>
        <v>0</v>
      </c>
      <c r="K128" s="930">
        <f>'2018sogojigyo'!K128</f>
        <v>0</v>
      </c>
      <c r="L128" s="930">
        <f>'2018sogojigyo'!L128</f>
        <v>0</v>
      </c>
      <c r="M128" s="930">
        <f>'2018sogojigyo'!M128</f>
        <v>0</v>
      </c>
      <c r="N128" s="930">
        <f>'2018sogojigyo'!N128</f>
        <v>0</v>
      </c>
      <c r="O128" s="930">
        <f>'2018sogojigyo'!O128</f>
        <v>0</v>
      </c>
      <c r="P128" s="930">
        <f>'2018sogojigyo'!P128</f>
        <v>0</v>
      </c>
      <c r="Q128" s="930">
        <f>'2018sogojigyo'!Q128</f>
        <v>0</v>
      </c>
      <c r="R128" s="930">
        <f>'2018sogojigyo'!R128</f>
        <v>0</v>
      </c>
      <c r="S128" s="930">
        <f>'2018sogojigyo'!S128</f>
        <v>0</v>
      </c>
      <c r="T128" s="930">
        <f>'2018sogojigyo'!T128</f>
        <v>0</v>
      </c>
      <c r="U128" s="930">
        <f>'2018sogojigyo'!U128</f>
        <v>0</v>
      </c>
    </row>
    <row r="129" spans="2:21">
      <c r="B129" s="2" t="s">
        <v>114</v>
      </c>
      <c r="F129" s="930">
        <f>'2018sogojigyo'!F129</f>
        <v>0</v>
      </c>
      <c r="G129" s="930">
        <f>'2018sogojigyo'!G129</f>
        <v>0</v>
      </c>
      <c r="H129" s="930">
        <f>'2018sogojigyo'!H129</f>
        <v>0</v>
      </c>
      <c r="I129" s="930">
        <f>'2018sogojigyo'!I129</f>
        <v>0</v>
      </c>
      <c r="J129" s="930">
        <f>'2018sogojigyo'!J129</f>
        <v>0</v>
      </c>
      <c r="K129" s="930">
        <f>'2018sogojigyo'!K129</f>
        <v>0</v>
      </c>
      <c r="L129" s="930">
        <f>'2018sogojigyo'!L129</f>
        <v>0</v>
      </c>
      <c r="M129" s="930">
        <f>'2018sogojigyo'!M129</f>
        <v>0</v>
      </c>
      <c r="N129" s="930">
        <f>'2018sogojigyo'!N129</f>
        <v>0</v>
      </c>
      <c r="O129" s="930">
        <f>'2018sogojigyo'!O129</f>
        <v>0</v>
      </c>
      <c r="P129" s="930">
        <f>'2018sogojigyo'!P129</f>
        <v>0</v>
      </c>
      <c r="Q129" s="930">
        <f>'2018sogojigyo'!Q129</f>
        <v>0</v>
      </c>
      <c r="R129" s="930">
        <f>'2018sogojigyo'!R129</f>
        <v>0</v>
      </c>
      <c r="S129" s="930">
        <f>'2018sogojigyo'!S129</f>
        <v>0</v>
      </c>
      <c r="T129" s="930">
        <f>'2018sogojigyo'!T129</f>
        <v>0</v>
      </c>
      <c r="U129" s="930">
        <f>'2018sogojigyo'!U129</f>
        <v>0</v>
      </c>
    </row>
    <row r="130" spans="2:21">
      <c r="B130" s="2" t="s">
        <v>115</v>
      </c>
      <c r="F130" s="930">
        <f>'2018sogojigyo'!F130</f>
        <v>0</v>
      </c>
      <c r="G130" s="930">
        <f>'2018sogojigyo'!G130</f>
        <v>0</v>
      </c>
      <c r="H130" s="930">
        <f>'2018sogojigyo'!H130</f>
        <v>0</v>
      </c>
      <c r="I130" s="930">
        <f>'2018sogojigyo'!I130</f>
        <v>0</v>
      </c>
      <c r="J130" s="930">
        <f>'2018sogojigyo'!J130</f>
        <v>0</v>
      </c>
      <c r="K130" s="930">
        <f>'2018sogojigyo'!K130</f>
        <v>0</v>
      </c>
      <c r="L130" s="930">
        <f>'2018sogojigyo'!L130</f>
        <v>0</v>
      </c>
      <c r="M130" s="930">
        <f>'2018sogojigyo'!M130</f>
        <v>0</v>
      </c>
      <c r="N130" s="930">
        <f>'2018sogojigyo'!N130</f>
        <v>0</v>
      </c>
      <c r="O130" s="930">
        <f>'2018sogojigyo'!O130</f>
        <v>0</v>
      </c>
      <c r="P130" s="930">
        <f>'2018sogojigyo'!P130</f>
        <v>0</v>
      </c>
      <c r="Q130" s="930">
        <f>'2018sogojigyo'!Q130</f>
        <v>0</v>
      </c>
      <c r="R130" s="930">
        <f>'2018sogojigyo'!R130</f>
        <v>0</v>
      </c>
      <c r="S130" s="930">
        <f>'2018sogojigyo'!S130</f>
        <v>0</v>
      </c>
      <c r="T130" s="930">
        <f>'2018sogojigyo'!T130</f>
        <v>0</v>
      </c>
      <c r="U130" s="930">
        <f>'2018sogojigyo'!U130</f>
        <v>0</v>
      </c>
    </row>
    <row r="131" spans="2:21">
      <c r="B131" s="2" t="s">
        <v>116</v>
      </c>
      <c r="F131" s="930">
        <f>'2018sogojigyo'!F131</f>
        <v>0</v>
      </c>
      <c r="G131" s="930">
        <f>'2018sogojigyo'!G131</f>
        <v>0</v>
      </c>
      <c r="H131" s="930">
        <f>'2018sogojigyo'!H131</f>
        <v>0</v>
      </c>
      <c r="I131" s="930">
        <f>'2018sogojigyo'!I131</f>
        <v>0</v>
      </c>
      <c r="J131" s="930">
        <f>'2018sogojigyo'!J131</f>
        <v>0</v>
      </c>
      <c r="K131" s="930">
        <f>'2018sogojigyo'!K131</f>
        <v>0</v>
      </c>
      <c r="L131" s="930">
        <f>'2018sogojigyo'!L131</f>
        <v>0</v>
      </c>
      <c r="M131" s="930">
        <f>'2018sogojigyo'!M131</f>
        <v>0</v>
      </c>
      <c r="N131" s="930">
        <f>'2018sogojigyo'!N131</f>
        <v>0</v>
      </c>
      <c r="O131" s="930">
        <f>'2018sogojigyo'!O131</f>
        <v>0</v>
      </c>
      <c r="P131" s="930">
        <f>'2018sogojigyo'!P131</f>
        <v>0</v>
      </c>
      <c r="Q131" s="930">
        <f>'2018sogojigyo'!Q131</f>
        <v>0</v>
      </c>
      <c r="R131" s="930">
        <f>'2018sogojigyo'!R131</f>
        <v>0</v>
      </c>
      <c r="S131" s="930">
        <f>'2018sogojigyo'!S131</f>
        <v>0</v>
      </c>
      <c r="T131" s="930">
        <f>'2018sogojigyo'!T131</f>
        <v>0</v>
      </c>
      <c r="U131" s="930">
        <f>'2018sogojigyo'!U131</f>
        <v>0</v>
      </c>
    </row>
    <row r="132" spans="2:21">
      <c r="B132" s="2" t="s">
        <v>117</v>
      </c>
      <c r="F132" s="930">
        <f>'2018sogojigyo'!F132</f>
        <v>0</v>
      </c>
      <c r="G132" s="930">
        <f>'2018sogojigyo'!G132</f>
        <v>0</v>
      </c>
      <c r="H132" s="930">
        <f>'2018sogojigyo'!H132</f>
        <v>0</v>
      </c>
      <c r="I132" s="930">
        <f>'2018sogojigyo'!I132</f>
        <v>0</v>
      </c>
      <c r="J132" s="930">
        <f>'2018sogojigyo'!J132</f>
        <v>0</v>
      </c>
      <c r="K132" s="930">
        <f>'2018sogojigyo'!K132</f>
        <v>0</v>
      </c>
      <c r="L132" s="930">
        <f>'2018sogojigyo'!L132</f>
        <v>0</v>
      </c>
      <c r="M132" s="930">
        <f>'2018sogojigyo'!M132</f>
        <v>0</v>
      </c>
      <c r="N132" s="930">
        <f>'2018sogojigyo'!N132</f>
        <v>0</v>
      </c>
      <c r="O132" s="930">
        <f>'2018sogojigyo'!O132</f>
        <v>0</v>
      </c>
      <c r="P132" s="930">
        <f>'2018sogojigyo'!P132</f>
        <v>0</v>
      </c>
      <c r="Q132" s="930">
        <f>'2018sogojigyo'!Q132</f>
        <v>0</v>
      </c>
      <c r="R132" s="930">
        <f>'2018sogojigyo'!R132</f>
        <v>0</v>
      </c>
      <c r="S132" s="930">
        <f>'2018sogojigyo'!S132</f>
        <v>0</v>
      </c>
      <c r="T132" s="930">
        <f>'2018sogojigyo'!T132</f>
        <v>0</v>
      </c>
      <c r="U132" s="930">
        <f>'2018sogojigyo'!U132</f>
        <v>0</v>
      </c>
    </row>
    <row r="133" spans="2:21">
      <c r="B133" s="2" t="s">
        <v>412</v>
      </c>
      <c r="F133" s="930">
        <f>'2018sogojigyo'!F133</f>
        <v>0</v>
      </c>
      <c r="G133" s="930">
        <f>'2018sogojigyo'!G133</f>
        <v>0</v>
      </c>
      <c r="H133" s="930">
        <f>'2018sogojigyo'!H133</f>
        <v>0</v>
      </c>
      <c r="I133" s="930">
        <f>'2018sogojigyo'!I133</f>
        <v>0</v>
      </c>
      <c r="J133" s="930">
        <f>'2018sogojigyo'!J133</f>
        <v>0</v>
      </c>
      <c r="K133" s="930">
        <f>'2018sogojigyo'!K133</f>
        <v>0</v>
      </c>
      <c r="L133" s="930">
        <f>'2018sogojigyo'!L133</f>
        <v>0</v>
      </c>
      <c r="M133" s="930">
        <f>'2018sogojigyo'!M133</f>
        <v>0</v>
      </c>
      <c r="N133" s="930">
        <f>'2018sogojigyo'!N133</f>
        <v>0</v>
      </c>
      <c r="O133" s="930">
        <f>'2018sogojigyo'!O133</f>
        <v>0</v>
      </c>
      <c r="P133" s="930">
        <f>'2018sogojigyo'!P133</f>
        <v>0</v>
      </c>
      <c r="Q133" s="930">
        <f>'2018sogojigyo'!Q133</f>
        <v>0</v>
      </c>
      <c r="R133" s="930">
        <f>'2018sogojigyo'!R133</f>
        <v>0</v>
      </c>
      <c r="S133" s="930">
        <f>'2018sogojigyo'!S133</f>
        <v>0</v>
      </c>
      <c r="T133" s="930">
        <f>'2018sogojigyo'!T133</f>
        <v>0</v>
      </c>
      <c r="U133" s="930">
        <f>'2018sogojigyo'!U133</f>
        <v>0</v>
      </c>
    </row>
    <row r="134" spans="2:21">
      <c r="B134" s="2" t="s">
        <v>304</v>
      </c>
      <c r="F134" s="269">
        <f>'2018sogojigyo'!F134</f>
        <v>0</v>
      </c>
      <c r="G134" s="269">
        <f>'2018sogojigyo'!G134</f>
        <v>0</v>
      </c>
      <c r="H134" s="269">
        <f>'2018sogojigyo'!H134</f>
        <v>0</v>
      </c>
      <c r="I134" s="269">
        <f>'2018sogojigyo'!I134</f>
        <v>0</v>
      </c>
      <c r="J134" s="269">
        <f>'2018sogojigyo'!J134</f>
        <v>0</v>
      </c>
      <c r="K134" s="269">
        <f>'2018sogojigyo'!K134</f>
        <v>0</v>
      </c>
      <c r="L134" s="269">
        <f>'2018sogojigyo'!L134</f>
        <v>0</v>
      </c>
      <c r="M134" s="269">
        <f>'2018sogojigyo'!M134</f>
        <v>0</v>
      </c>
      <c r="N134" s="269">
        <f>'2018sogojigyo'!N134</f>
        <v>0</v>
      </c>
      <c r="O134" s="269">
        <f>'2018sogojigyo'!O134</f>
        <v>0</v>
      </c>
      <c r="P134" s="269">
        <f>'2018sogojigyo'!P134</f>
        <v>0</v>
      </c>
      <c r="Q134" s="269">
        <f>'2018sogojigyo'!Q134</f>
        <v>0</v>
      </c>
      <c r="R134" s="269">
        <f>'2018sogojigyo'!R134</f>
        <v>0</v>
      </c>
      <c r="S134" s="269">
        <f>'2018sogojigyo'!S134</f>
        <v>0</v>
      </c>
      <c r="T134" s="269">
        <f>'2018sogojigyo'!T134</f>
        <v>0</v>
      </c>
      <c r="U134" s="269">
        <f>'2018sogojigyo'!U134</f>
        <v>0</v>
      </c>
    </row>
    <row r="135" spans="2:21">
      <c r="B135" s="2" t="s">
        <v>389</v>
      </c>
      <c r="F135" s="697">
        <f>'2018sogojigyo'!F135*h30yosan!$B$19</f>
        <v>2.0956189623561277</v>
      </c>
      <c r="G135" s="697">
        <f>'2018sogojigyo'!G135*h30yosan!$B$19</f>
        <v>2.6407868966125592</v>
      </c>
      <c r="H135" s="138"/>
      <c r="I135" s="138"/>
      <c r="J135" s="138"/>
      <c r="K135" s="138"/>
      <c r="L135" s="138"/>
      <c r="M135" s="138"/>
      <c r="N135" s="697">
        <f>'2018sogojigyo'!N135*h30yosan!$B$19</f>
        <v>2.321784146892909</v>
      </c>
      <c r="O135" s="697">
        <f>'2018sogojigyo'!O135*h30yosan!$B$19</f>
        <v>4.3088333699897472</v>
      </c>
      <c r="P135" s="138"/>
      <c r="Q135" s="138"/>
      <c r="R135" s="138"/>
      <c r="S135" s="138"/>
      <c r="T135" s="138"/>
      <c r="U135" s="138"/>
    </row>
  </sheetData>
  <phoneticPr fontId="40"/>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8" tint="-0.499984740745262"/>
  </sheetPr>
  <dimension ref="A1:AW122"/>
  <sheetViews>
    <sheetView zoomScale="90" zoomScaleNormal="90" workbookViewId="0">
      <selection activeCell="F60" sqref="F60"/>
    </sheetView>
  </sheetViews>
  <sheetFormatPr defaultRowHeight="13.5"/>
  <sheetData>
    <row r="1" spans="1:49">
      <c r="A1" t="s">
        <v>788</v>
      </c>
      <c r="B1" t="s">
        <v>787</v>
      </c>
      <c r="C1" s="271">
        <v>42278</v>
      </c>
    </row>
    <row r="2" spans="1:49">
      <c r="A2" t="s">
        <v>786</v>
      </c>
      <c r="B2" t="s">
        <v>785</v>
      </c>
    </row>
    <row r="3" spans="1:49">
      <c r="A3" t="s">
        <v>784</v>
      </c>
    </row>
    <row r="4" spans="1:49">
      <c r="A4" t="s">
        <v>783</v>
      </c>
    </row>
    <row r="5" spans="1:49">
      <c r="B5" t="s">
        <v>768</v>
      </c>
      <c r="E5" t="s">
        <v>782</v>
      </c>
      <c r="H5" t="s">
        <v>781</v>
      </c>
      <c r="K5" t="s">
        <v>780</v>
      </c>
      <c r="N5" t="s">
        <v>779</v>
      </c>
      <c r="Q5" t="s">
        <v>778</v>
      </c>
      <c r="T5" t="s">
        <v>777</v>
      </c>
      <c r="Z5" t="s">
        <v>776</v>
      </c>
      <c r="AC5" t="s">
        <v>775</v>
      </c>
      <c r="AF5" t="s">
        <v>774</v>
      </c>
      <c r="AI5" t="s">
        <v>773</v>
      </c>
      <c r="AL5" t="s">
        <v>772</v>
      </c>
      <c r="AO5" t="s">
        <v>771</v>
      </c>
      <c r="AR5" t="s">
        <v>770</v>
      </c>
      <c r="AU5" t="s">
        <v>769</v>
      </c>
    </row>
    <row r="6" spans="1:49">
      <c r="T6" t="s">
        <v>768</v>
      </c>
      <c r="W6" t="s">
        <v>767</v>
      </c>
    </row>
    <row r="7" spans="1:49">
      <c r="B7" t="s">
        <v>123</v>
      </c>
      <c r="C7" t="s">
        <v>766</v>
      </c>
      <c r="D7" t="s">
        <v>765</v>
      </c>
      <c r="E7" t="s">
        <v>123</v>
      </c>
      <c r="F7" t="s">
        <v>766</v>
      </c>
      <c r="G7" t="s">
        <v>765</v>
      </c>
      <c r="H7" t="s">
        <v>123</v>
      </c>
      <c r="I7" t="s">
        <v>766</v>
      </c>
      <c r="J7" t="s">
        <v>765</v>
      </c>
      <c r="K7" t="s">
        <v>123</v>
      </c>
      <c r="L7" t="s">
        <v>766</v>
      </c>
      <c r="M7" t="s">
        <v>765</v>
      </c>
      <c r="N7" t="s">
        <v>123</v>
      </c>
      <c r="O7" t="s">
        <v>766</v>
      </c>
      <c r="P7" t="s">
        <v>765</v>
      </c>
      <c r="Q7" t="s">
        <v>123</v>
      </c>
      <c r="R7" t="s">
        <v>766</v>
      </c>
      <c r="S7" t="s">
        <v>765</v>
      </c>
      <c r="T7" t="s">
        <v>123</v>
      </c>
      <c r="U7" t="s">
        <v>766</v>
      </c>
      <c r="V7" t="s">
        <v>765</v>
      </c>
      <c r="W7" t="s">
        <v>123</v>
      </c>
      <c r="X7" t="s">
        <v>766</v>
      </c>
      <c r="Y7" t="s">
        <v>765</v>
      </c>
      <c r="Z7" t="s">
        <v>123</v>
      </c>
      <c r="AA7" t="s">
        <v>766</v>
      </c>
      <c r="AB7" t="s">
        <v>765</v>
      </c>
      <c r="AC7" t="s">
        <v>123</v>
      </c>
      <c r="AD7" t="s">
        <v>766</v>
      </c>
      <c r="AE7" t="s">
        <v>765</v>
      </c>
      <c r="AF7" t="s">
        <v>123</v>
      </c>
      <c r="AG7" t="s">
        <v>766</v>
      </c>
      <c r="AH7" t="s">
        <v>765</v>
      </c>
      <c r="AI7" t="s">
        <v>123</v>
      </c>
      <c r="AJ7" t="s">
        <v>766</v>
      </c>
      <c r="AK7" t="s">
        <v>765</v>
      </c>
      <c r="AL7" t="s">
        <v>123</v>
      </c>
      <c r="AM7" t="s">
        <v>766</v>
      </c>
      <c r="AN7" t="s">
        <v>765</v>
      </c>
      <c r="AO7" t="s">
        <v>123</v>
      </c>
      <c r="AP7" t="s">
        <v>766</v>
      </c>
      <c r="AQ7" t="s">
        <v>765</v>
      </c>
      <c r="AR7" t="s">
        <v>123</v>
      </c>
      <c r="AS7" t="s">
        <v>766</v>
      </c>
      <c r="AT7" t="s">
        <v>765</v>
      </c>
      <c r="AU7" t="s">
        <v>123</v>
      </c>
      <c r="AV7" t="s">
        <v>766</v>
      </c>
      <c r="AW7" t="s">
        <v>765</v>
      </c>
    </row>
    <row r="8" spans="1:49">
      <c r="A8" t="s">
        <v>764</v>
      </c>
      <c r="B8">
        <v>45891</v>
      </c>
      <c r="C8">
        <v>41356</v>
      </c>
      <c r="D8">
        <v>4535</v>
      </c>
      <c r="E8">
        <v>3398</v>
      </c>
      <c r="F8">
        <v>2446</v>
      </c>
      <c r="G8">
        <v>952</v>
      </c>
      <c r="H8">
        <v>57</v>
      </c>
      <c r="I8">
        <v>45</v>
      </c>
      <c r="J8">
        <v>12</v>
      </c>
      <c r="K8">
        <v>1205</v>
      </c>
      <c r="L8">
        <v>1076</v>
      </c>
      <c r="M8">
        <v>130</v>
      </c>
      <c r="N8">
        <v>8382</v>
      </c>
      <c r="O8">
        <v>7473</v>
      </c>
      <c r="P8">
        <v>909</v>
      </c>
      <c r="Q8">
        <v>7978</v>
      </c>
      <c r="R8">
        <v>7177</v>
      </c>
      <c r="S8">
        <v>800</v>
      </c>
      <c r="T8" s="431">
        <v>18092</v>
      </c>
      <c r="U8">
        <v>16568</v>
      </c>
      <c r="V8">
        <v>1524</v>
      </c>
      <c r="W8" s="1060">
        <v>8388</v>
      </c>
      <c r="X8">
        <v>8096</v>
      </c>
      <c r="Y8">
        <v>293</v>
      </c>
      <c r="Z8">
        <v>1422</v>
      </c>
      <c r="AA8">
        <v>1372</v>
      </c>
      <c r="AB8">
        <v>50</v>
      </c>
      <c r="AC8">
        <v>1145</v>
      </c>
      <c r="AD8">
        <v>1116</v>
      </c>
      <c r="AE8">
        <v>29</v>
      </c>
      <c r="AF8">
        <v>308</v>
      </c>
      <c r="AG8">
        <v>297</v>
      </c>
      <c r="AH8">
        <v>12</v>
      </c>
      <c r="AI8">
        <v>2144</v>
      </c>
      <c r="AJ8">
        <v>2088</v>
      </c>
      <c r="AK8">
        <v>55</v>
      </c>
      <c r="AL8">
        <v>1074</v>
      </c>
      <c r="AM8">
        <v>1044</v>
      </c>
      <c r="AN8">
        <v>30</v>
      </c>
      <c r="AO8">
        <v>467</v>
      </c>
      <c r="AP8">
        <v>453</v>
      </c>
      <c r="AQ8">
        <v>14</v>
      </c>
      <c r="AR8">
        <v>93</v>
      </c>
      <c r="AS8">
        <v>93</v>
      </c>
      <c r="AT8" t="s">
        <v>19</v>
      </c>
      <c r="AU8">
        <v>126</v>
      </c>
      <c r="AV8">
        <v>108</v>
      </c>
      <c r="AW8">
        <v>18</v>
      </c>
    </row>
    <row r="9" spans="1:49">
      <c r="A9" t="s">
        <v>763</v>
      </c>
      <c r="B9">
        <v>3034</v>
      </c>
      <c r="C9">
        <v>2841</v>
      </c>
      <c r="D9">
        <v>194</v>
      </c>
      <c r="E9">
        <v>223</v>
      </c>
      <c r="F9">
        <v>162</v>
      </c>
      <c r="G9">
        <v>61</v>
      </c>
      <c r="H9">
        <v>10</v>
      </c>
      <c r="I9">
        <v>8</v>
      </c>
      <c r="J9">
        <v>2</v>
      </c>
      <c r="K9">
        <v>83</v>
      </c>
      <c r="L9">
        <v>75</v>
      </c>
      <c r="M9">
        <v>7</v>
      </c>
      <c r="N9">
        <v>500</v>
      </c>
      <c r="O9">
        <v>465</v>
      </c>
      <c r="P9">
        <v>35</v>
      </c>
      <c r="Q9">
        <v>419</v>
      </c>
      <c r="R9">
        <v>400</v>
      </c>
      <c r="S9">
        <v>19</v>
      </c>
      <c r="T9">
        <v>1225</v>
      </c>
      <c r="U9">
        <v>1167</v>
      </c>
      <c r="V9">
        <v>58</v>
      </c>
      <c r="W9">
        <v>570</v>
      </c>
      <c r="X9">
        <v>557</v>
      </c>
      <c r="Y9">
        <v>13</v>
      </c>
      <c r="Z9">
        <v>98</v>
      </c>
      <c r="AA9">
        <v>95</v>
      </c>
      <c r="AB9">
        <v>2</v>
      </c>
      <c r="AC9">
        <v>66</v>
      </c>
      <c r="AD9">
        <v>65</v>
      </c>
      <c r="AE9">
        <v>1</v>
      </c>
      <c r="AF9">
        <v>9</v>
      </c>
      <c r="AG9">
        <v>8</v>
      </c>
      <c r="AH9">
        <v>1</v>
      </c>
      <c r="AI9">
        <v>198</v>
      </c>
      <c r="AJ9">
        <v>196</v>
      </c>
      <c r="AK9">
        <v>2</v>
      </c>
      <c r="AL9">
        <v>130</v>
      </c>
      <c r="AM9">
        <v>128</v>
      </c>
      <c r="AN9">
        <v>1</v>
      </c>
      <c r="AO9">
        <v>56</v>
      </c>
      <c r="AP9">
        <v>54</v>
      </c>
      <c r="AQ9">
        <v>2</v>
      </c>
      <c r="AR9">
        <v>2</v>
      </c>
      <c r="AS9">
        <v>2</v>
      </c>
      <c r="AT9" t="s">
        <v>19</v>
      </c>
      <c r="AU9">
        <v>17</v>
      </c>
      <c r="AV9">
        <v>15</v>
      </c>
      <c r="AW9">
        <v>2</v>
      </c>
    </row>
    <row r="10" spans="1:49">
      <c r="A10" t="s">
        <v>762</v>
      </c>
      <c r="B10">
        <v>605</v>
      </c>
      <c r="C10">
        <v>591</v>
      </c>
      <c r="D10">
        <v>14</v>
      </c>
      <c r="E10">
        <v>30</v>
      </c>
      <c r="F10">
        <v>27</v>
      </c>
      <c r="G10">
        <v>3</v>
      </c>
      <c r="H10" t="s">
        <v>19</v>
      </c>
      <c r="I10" t="s">
        <v>19</v>
      </c>
      <c r="J10" t="s">
        <v>19</v>
      </c>
      <c r="K10">
        <v>14</v>
      </c>
      <c r="L10">
        <v>14</v>
      </c>
      <c r="M10">
        <v>1</v>
      </c>
      <c r="N10">
        <v>100</v>
      </c>
      <c r="O10">
        <v>100</v>
      </c>
      <c r="P10" t="s">
        <v>19</v>
      </c>
      <c r="Q10">
        <v>125</v>
      </c>
      <c r="R10">
        <v>122</v>
      </c>
      <c r="S10">
        <v>3</v>
      </c>
      <c r="T10">
        <v>245</v>
      </c>
      <c r="U10">
        <v>238</v>
      </c>
      <c r="V10">
        <v>7</v>
      </c>
      <c r="W10">
        <v>163</v>
      </c>
      <c r="X10">
        <v>163</v>
      </c>
      <c r="Y10">
        <v>0</v>
      </c>
      <c r="Z10">
        <v>18</v>
      </c>
      <c r="AA10">
        <v>18</v>
      </c>
      <c r="AB10" t="s">
        <v>19</v>
      </c>
      <c r="AC10">
        <v>11</v>
      </c>
      <c r="AD10">
        <v>11</v>
      </c>
      <c r="AE10" t="s">
        <v>19</v>
      </c>
      <c r="AF10">
        <v>12</v>
      </c>
      <c r="AG10">
        <v>12</v>
      </c>
      <c r="AH10">
        <v>1</v>
      </c>
      <c r="AI10">
        <v>23</v>
      </c>
      <c r="AJ10">
        <v>23</v>
      </c>
      <c r="AK10" t="s">
        <v>19</v>
      </c>
      <c r="AL10">
        <v>22</v>
      </c>
      <c r="AM10">
        <v>21</v>
      </c>
      <c r="AN10">
        <v>0</v>
      </c>
      <c r="AO10">
        <v>2</v>
      </c>
      <c r="AP10">
        <v>2</v>
      </c>
      <c r="AQ10" t="s">
        <v>19</v>
      </c>
      <c r="AR10">
        <v>3</v>
      </c>
      <c r="AS10">
        <v>3</v>
      </c>
      <c r="AT10" t="s">
        <v>19</v>
      </c>
      <c r="AU10" t="s">
        <v>19</v>
      </c>
      <c r="AV10" t="s">
        <v>19</v>
      </c>
      <c r="AW10" t="s">
        <v>19</v>
      </c>
    </row>
    <row r="11" spans="1:49">
      <c r="A11" t="s">
        <v>761</v>
      </c>
      <c r="B11">
        <v>298</v>
      </c>
      <c r="C11">
        <v>284</v>
      </c>
      <c r="D11">
        <v>15</v>
      </c>
      <c r="E11">
        <v>25</v>
      </c>
      <c r="F11">
        <v>22</v>
      </c>
      <c r="G11">
        <v>3</v>
      </c>
      <c r="H11" t="s">
        <v>19</v>
      </c>
      <c r="I11" t="s">
        <v>19</v>
      </c>
      <c r="J11" t="s">
        <v>19</v>
      </c>
      <c r="K11">
        <v>7</v>
      </c>
      <c r="L11">
        <v>6</v>
      </c>
      <c r="M11">
        <v>1</v>
      </c>
      <c r="N11">
        <v>65</v>
      </c>
      <c r="O11">
        <v>61</v>
      </c>
      <c r="P11">
        <v>4</v>
      </c>
      <c r="Q11">
        <v>35</v>
      </c>
      <c r="R11">
        <v>32</v>
      </c>
      <c r="S11">
        <v>3</v>
      </c>
      <c r="T11">
        <v>117</v>
      </c>
      <c r="U11">
        <v>114</v>
      </c>
      <c r="V11">
        <v>3</v>
      </c>
      <c r="W11">
        <v>64</v>
      </c>
      <c r="X11">
        <v>64</v>
      </c>
      <c r="Y11">
        <v>0</v>
      </c>
      <c r="Z11">
        <v>11</v>
      </c>
      <c r="AA11">
        <v>11</v>
      </c>
      <c r="AB11">
        <v>0</v>
      </c>
      <c r="AC11">
        <v>13</v>
      </c>
      <c r="AD11">
        <v>12</v>
      </c>
      <c r="AE11">
        <v>0</v>
      </c>
      <c r="AF11">
        <v>3</v>
      </c>
      <c r="AG11">
        <v>3</v>
      </c>
      <c r="AH11" t="s">
        <v>19</v>
      </c>
      <c r="AI11">
        <v>12</v>
      </c>
      <c r="AJ11">
        <v>12</v>
      </c>
      <c r="AK11">
        <v>0</v>
      </c>
      <c r="AL11">
        <v>9</v>
      </c>
      <c r="AM11">
        <v>8</v>
      </c>
      <c r="AN11">
        <v>1</v>
      </c>
      <c r="AO11">
        <v>1</v>
      </c>
      <c r="AP11">
        <v>1</v>
      </c>
      <c r="AQ11" t="s">
        <v>19</v>
      </c>
      <c r="AR11" t="s">
        <v>19</v>
      </c>
      <c r="AS11" t="s">
        <v>19</v>
      </c>
      <c r="AT11" t="s">
        <v>19</v>
      </c>
      <c r="AU11">
        <v>1</v>
      </c>
      <c r="AV11">
        <v>1</v>
      </c>
      <c r="AW11" t="s">
        <v>19</v>
      </c>
    </row>
    <row r="12" spans="1:49">
      <c r="A12" t="s">
        <v>760</v>
      </c>
      <c r="B12">
        <v>266</v>
      </c>
      <c r="C12">
        <v>225</v>
      </c>
      <c r="D12">
        <v>41</v>
      </c>
      <c r="E12">
        <v>24</v>
      </c>
      <c r="F12">
        <v>15</v>
      </c>
      <c r="G12">
        <v>9</v>
      </c>
      <c r="H12" t="s">
        <v>19</v>
      </c>
      <c r="I12" t="s">
        <v>19</v>
      </c>
      <c r="J12" t="s">
        <v>19</v>
      </c>
      <c r="K12">
        <v>5</v>
      </c>
      <c r="L12">
        <v>5</v>
      </c>
      <c r="M12" t="s">
        <v>19</v>
      </c>
      <c r="N12">
        <v>60</v>
      </c>
      <c r="O12">
        <v>57</v>
      </c>
      <c r="P12">
        <v>4</v>
      </c>
      <c r="Q12">
        <v>35</v>
      </c>
      <c r="R12">
        <v>32</v>
      </c>
      <c r="S12">
        <v>3</v>
      </c>
      <c r="T12">
        <v>111</v>
      </c>
      <c r="U12">
        <v>87</v>
      </c>
      <c r="V12">
        <v>24</v>
      </c>
      <c r="W12">
        <v>46</v>
      </c>
      <c r="X12">
        <v>43</v>
      </c>
      <c r="Y12">
        <v>3</v>
      </c>
      <c r="Z12">
        <v>10</v>
      </c>
      <c r="AA12">
        <v>10</v>
      </c>
      <c r="AB12">
        <v>0</v>
      </c>
      <c r="AC12">
        <v>5</v>
      </c>
      <c r="AD12">
        <v>4</v>
      </c>
      <c r="AE12">
        <v>1</v>
      </c>
      <c r="AF12" t="s">
        <v>19</v>
      </c>
      <c r="AG12" t="s">
        <v>19</v>
      </c>
      <c r="AH12" t="s">
        <v>19</v>
      </c>
      <c r="AI12">
        <v>8</v>
      </c>
      <c r="AJ12">
        <v>8</v>
      </c>
      <c r="AK12" t="s">
        <v>19</v>
      </c>
      <c r="AL12">
        <v>4</v>
      </c>
      <c r="AM12">
        <v>4</v>
      </c>
      <c r="AN12" t="s">
        <v>19</v>
      </c>
      <c r="AO12">
        <v>1</v>
      </c>
      <c r="AP12">
        <v>1</v>
      </c>
      <c r="AQ12" t="s">
        <v>19</v>
      </c>
      <c r="AR12">
        <v>3</v>
      </c>
      <c r="AS12">
        <v>3</v>
      </c>
      <c r="AT12" t="s">
        <v>19</v>
      </c>
      <c r="AU12" t="s">
        <v>19</v>
      </c>
      <c r="AV12" t="s">
        <v>19</v>
      </c>
      <c r="AW12" t="s">
        <v>19</v>
      </c>
    </row>
    <row r="13" spans="1:49">
      <c r="A13" t="s">
        <v>759</v>
      </c>
      <c r="B13">
        <v>282</v>
      </c>
      <c r="C13">
        <v>273</v>
      </c>
      <c r="D13">
        <v>8</v>
      </c>
      <c r="E13">
        <v>16</v>
      </c>
      <c r="F13">
        <v>14</v>
      </c>
      <c r="G13">
        <v>3</v>
      </c>
      <c r="H13">
        <v>1</v>
      </c>
      <c r="I13">
        <v>1</v>
      </c>
      <c r="J13" t="s">
        <v>19</v>
      </c>
      <c r="K13">
        <v>6</v>
      </c>
      <c r="L13">
        <v>5</v>
      </c>
      <c r="M13">
        <v>1</v>
      </c>
      <c r="N13">
        <v>34</v>
      </c>
      <c r="O13">
        <v>33</v>
      </c>
      <c r="P13">
        <v>1</v>
      </c>
      <c r="Q13">
        <v>64</v>
      </c>
      <c r="R13">
        <v>62</v>
      </c>
      <c r="S13">
        <v>2</v>
      </c>
      <c r="T13">
        <v>141</v>
      </c>
      <c r="U13">
        <v>139</v>
      </c>
      <c r="V13">
        <v>2</v>
      </c>
      <c r="W13">
        <v>83</v>
      </c>
      <c r="X13">
        <v>81</v>
      </c>
      <c r="Y13">
        <v>2</v>
      </c>
      <c r="Z13">
        <v>10</v>
      </c>
      <c r="AA13">
        <v>10</v>
      </c>
      <c r="AB13" t="s">
        <v>19</v>
      </c>
      <c r="AC13">
        <v>4</v>
      </c>
      <c r="AD13">
        <v>4</v>
      </c>
      <c r="AE13" t="s">
        <v>19</v>
      </c>
      <c r="AF13">
        <v>3</v>
      </c>
      <c r="AG13">
        <v>3</v>
      </c>
      <c r="AH13" t="s">
        <v>19</v>
      </c>
      <c r="AI13">
        <v>0</v>
      </c>
      <c r="AJ13">
        <v>0</v>
      </c>
      <c r="AK13" t="s">
        <v>19</v>
      </c>
      <c r="AL13">
        <v>0</v>
      </c>
      <c r="AM13">
        <v>0</v>
      </c>
      <c r="AN13" t="s">
        <v>19</v>
      </c>
      <c r="AO13">
        <v>0</v>
      </c>
      <c r="AP13">
        <v>0</v>
      </c>
      <c r="AQ13" t="s">
        <v>19</v>
      </c>
      <c r="AR13" t="s">
        <v>19</v>
      </c>
      <c r="AS13" t="s">
        <v>19</v>
      </c>
      <c r="AT13" t="s">
        <v>19</v>
      </c>
      <c r="AU13">
        <v>2</v>
      </c>
      <c r="AV13">
        <v>2</v>
      </c>
      <c r="AW13" t="s">
        <v>19</v>
      </c>
    </row>
    <row r="14" spans="1:49">
      <c r="A14" t="s">
        <v>758</v>
      </c>
      <c r="B14">
        <v>89</v>
      </c>
      <c r="C14">
        <v>78</v>
      </c>
      <c r="D14">
        <v>11</v>
      </c>
      <c r="E14">
        <v>6</v>
      </c>
      <c r="F14">
        <v>6</v>
      </c>
      <c r="G14">
        <v>0</v>
      </c>
      <c r="H14" t="s">
        <v>19</v>
      </c>
      <c r="I14" t="s">
        <v>19</v>
      </c>
      <c r="J14" t="s">
        <v>19</v>
      </c>
      <c r="K14">
        <v>1</v>
      </c>
      <c r="L14">
        <v>1</v>
      </c>
      <c r="M14" t="s">
        <v>19</v>
      </c>
      <c r="N14">
        <v>13</v>
      </c>
      <c r="O14">
        <v>11</v>
      </c>
      <c r="P14">
        <v>2</v>
      </c>
      <c r="Q14">
        <v>25</v>
      </c>
      <c r="R14">
        <v>21</v>
      </c>
      <c r="S14">
        <v>4</v>
      </c>
      <c r="T14">
        <v>35</v>
      </c>
      <c r="U14">
        <v>32</v>
      </c>
      <c r="V14">
        <v>3</v>
      </c>
      <c r="W14">
        <v>9</v>
      </c>
      <c r="X14">
        <v>9</v>
      </c>
      <c r="Y14" t="s">
        <v>19</v>
      </c>
      <c r="Z14">
        <v>5</v>
      </c>
      <c r="AA14">
        <v>4</v>
      </c>
      <c r="AB14">
        <v>1</v>
      </c>
      <c r="AC14">
        <v>2</v>
      </c>
      <c r="AD14">
        <v>2</v>
      </c>
      <c r="AE14">
        <v>0</v>
      </c>
      <c r="AF14" t="s">
        <v>19</v>
      </c>
      <c r="AG14" t="s">
        <v>19</v>
      </c>
      <c r="AH14" t="s">
        <v>19</v>
      </c>
      <c r="AI14" t="s">
        <v>19</v>
      </c>
      <c r="AJ14" t="s">
        <v>19</v>
      </c>
      <c r="AK14" t="s">
        <v>19</v>
      </c>
      <c r="AL14" t="s">
        <v>19</v>
      </c>
      <c r="AM14" t="s">
        <v>19</v>
      </c>
      <c r="AN14" t="s">
        <v>19</v>
      </c>
      <c r="AO14">
        <v>1</v>
      </c>
      <c r="AP14">
        <v>1</v>
      </c>
      <c r="AQ14" t="s">
        <v>19</v>
      </c>
      <c r="AR14" t="s">
        <v>19</v>
      </c>
      <c r="AS14" t="s">
        <v>19</v>
      </c>
      <c r="AT14" t="s">
        <v>19</v>
      </c>
      <c r="AU14">
        <v>1</v>
      </c>
      <c r="AV14">
        <v>1</v>
      </c>
      <c r="AW14" t="s">
        <v>19</v>
      </c>
    </row>
    <row r="15" spans="1:49">
      <c r="A15" t="s">
        <v>757</v>
      </c>
      <c r="B15">
        <v>358</v>
      </c>
      <c r="C15">
        <v>326</v>
      </c>
      <c r="D15">
        <v>32</v>
      </c>
      <c r="E15">
        <v>26</v>
      </c>
      <c r="F15">
        <v>13</v>
      </c>
      <c r="G15">
        <v>12</v>
      </c>
      <c r="H15">
        <v>0</v>
      </c>
      <c r="I15">
        <v>0</v>
      </c>
      <c r="J15" t="s">
        <v>19</v>
      </c>
      <c r="K15">
        <v>10</v>
      </c>
      <c r="L15">
        <v>9</v>
      </c>
      <c r="M15">
        <v>0</v>
      </c>
      <c r="N15">
        <v>60</v>
      </c>
      <c r="O15">
        <v>55</v>
      </c>
      <c r="P15">
        <v>5</v>
      </c>
      <c r="Q15">
        <v>83</v>
      </c>
      <c r="R15">
        <v>77</v>
      </c>
      <c r="S15">
        <v>6</v>
      </c>
      <c r="T15">
        <v>134</v>
      </c>
      <c r="U15">
        <v>126</v>
      </c>
      <c r="V15">
        <v>8</v>
      </c>
      <c r="W15">
        <v>72</v>
      </c>
      <c r="X15">
        <v>71</v>
      </c>
      <c r="Y15">
        <v>1</v>
      </c>
      <c r="Z15">
        <v>11</v>
      </c>
      <c r="AA15">
        <v>11</v>
      </c>
      <c r="AB15" t="s">
        <v>19</v>
      </c>
      <c r="AC15">
        <v>10</v>
      </c>
      <c r="AD15">
        <v>10</v>
      </c>
      <c r="AE15" t="s">
        <v>19</v>
      </c>
      <c r="AF15">
        <v>3</v>
      </c>
      <c r="AG15">
        <v>3</v>
      </c>
      <c r="AH15" t="s">
        <v>19</v>
      </c>
      <c r="AI15">
        <v>11</v>
      </c>
      <c r="AJ15">
        <v>11</v>
      </c>
      <c r="AK15">
        <v>0</v>
      </c>
      <c r="AL15">
        <v>7</v>
      </c>
      <c r="AM15">
        <v>7</v>
      </c>
      <c r="AN15">
        <v>0</v>
      </c>
      <c r="AO15">
        <v>4</v>
      </c>
      <c r="AP15">
        <v>4</v>
      </c>
      <c r="AQ15" t="s">
        <v>19</v>
      </c>
      <c r="AR15" t="s">
        <v>19</v>
      </c>
      <c r="AS15" t="s">
        <v>19</v>
      </c>
      <c r="AT15" t="s">
        <v>19</v>
      </c>
      <c r="AU15">
        <v>1</v>
      </c>
      <c r="AV15">
        <v>1</v>
      </c>
      <c r="AW15" t="s">
        <v>19</v>
      </c>
    </row>
    <row r="16" spans="1:49">
      <c r="A16" t="s">
        <v>756</v>
      </c>
      <c r="B16">
        <v>535</v>
      </c>
      <c r="C16">
        <v>485</v>
      </c>
      <c r="D16">
        <v>51</v>
      </c>
      <c r="E16">
        <v>32</v>
      </c>
      <c r="F16">
        <v>23</v>
      </c>
      <c r="G16">
        <v>9</v>
      </c>
      <c r="H16" t="s">
        <v>19</v>
      </c>
      <c r="I16" t="s">
        <v>19</v>
      </c>
      <c r="J16" t="s">
        <v>19</v>
      </c>
      <c r="K16">
        <v>11</v>
      </c>
      <c r="L16">
        <v>11</v>
      </c>
      <c r="M16">
        <v>0</v>
      </c>
      <c r="N16">
        <v>74</v>
      </c>
      <c r="O16">
        <v>63</v>
      </c>
      <c r="P16">
        <v>11</v>
      </c>
      <c r="Q16">
        <v>126</v>
      </c>
      <c r="R16">
        <v>114</v>
      </c>
      <c r="S16">
        <v>12</v>
      </c>
      <c r="T16">
        <v>215</v>
      </c>
      <c r="U16">
        <v>201</v>
      </c>
      <c r="V16">
        <v>15</v>
      </c>
      <c r="W16">
        <v>86</v>
      </c>
      <c r="X16">
        <v>83</v>
      </c>
      <c r="Y16">
        <v>3</v>
      </c>
      <c r="Z16">
        <v>21</v>
      </c>
      <c r="AA16">
        <v>21</v>
      </c>
      <c r="AB16">
        <v>0</v>
      </c>
      <c r="AC16">
        <v>18</v>
      </c>
      <c r="AD16">
        <v>18</v>
      </c>
      <c r="AE16">
        <v>1</v>
      </c>
      <c r="AF16">
        <v>2</v>
      </c>
      <c r="AG16">
        <v>2</v>
      </c>
      <c r="AH16" t="s">
        <v>19</v>
      </c>
      <c r="AI16">
        <v>26</v>
      </c>
      <c r="AJ16">
        <v>22</v>
      </c>
      <c r="AK16">
        <v>4</v>
      </c>
      <c r="AL16">
        <v>5</v>
      </c>
      <c r="AM16">
        <v>5</v>
      </c>
      <c r="AN16" t="s">
        <v>19</v>
      </c>
      <c r="AO16">
        <v>5</v>
      </c>
      <c r="AP16">
        <v>5</v>
      </c>
      <c r="AQ16" t="s">
        <v>19</v>
      </c>
      <c r="AR16">
        <v>0</v>
      </c>
      <c r="AS16">
        <v>0</v>
      </c>
      <c r="AT16" t="s">
        <v>19</v>
      </c>
      <c r="AU16">
        <v>1</v>
      </c>
      <c r="AV16">
        <v>1</v>
      </c>
      <c r="AW16" t="s">
        <v>19</v>
      </c>
    </row>
    <row r="17" spans="1:49">
      <c r="A17" t="s">
        <v>755</v>
      </c>
      <c r="B17">
        <v>359</v>
      </c>
      <c r="C17">
        <v>294</v>
      </c>
      <c r="D17">
        <v>65</v>
      </c>
      <c r="E17">
        <v>25</v>
      </c>
      <c r="F17">
        <v>16</v>
      </c>
      <c r="G17">
        <v>9</v>
      </c>
      <c r="H17" t="s">
        <v>19</v>
      </c>
      <c r="I17" t="s">
        <v>19</v>
      </c>
      <c r="J17" t="s">
        <v>19</v>
      </c>
      <c r="K17">
        <v>9</v>
      </c>
      <c r="L17">
        <v>9</v>
      </c>
      <c r="M17">
        <v>1</v>
      </c>
      <c r="N17">
        <v>64</v>
      </c>
      <c r="O17">
        <v>46</v>
      </c>
      <c r="P17">
        <v>18</v>
      </c>
      <c r="Q17">
        <v>83</v>
      </c>
      <c r="R17">
        <v>71</v>
      </c>
      <c r="S17">
        <v>12</v>
      </c>
      <c r="T17">
        <v>150</v>
      </c>
      <c r="U17">
        <v>126</v>
      </c>
      <c r="V17">
        <v>24</v>
      </c>
      <c r="W17">
        <v>49</v>
      </c>
      <c r="X17">
        <v>49</v>
      </c>
      <c r="Y17">
        <v>0</v>
      </c>
      <c r="Z17">
        <v>9</v>
      </c>
      <c r="AA17">
        <v>8</v>
      </c>
      <c r="AB17">
        <v>1</v>
      </c>
      <c r="AC17">
        <v>8</v>
      </c>
      <c r="AD17">
        <v>8</v>
      </c>
      <c r="AE17" t="s">
        <v>19</v>
      </c>
      <c r="AF17">
        <v>4</v>
      </c>
      <c r="AG17">
        <v>4</v>
      </c>
      <c r="AH17" t="s">
        <v>19</v>
      </c>
      <c r="AI17">
        <v>3</v>
      </c>
      <c r="AJ17">
        <v>3</v>
      </c>
      <c r="AK17">
        <v>0</v>
      </c>
      <c r="AL17">
        <v>3</v>
      </c>
      <c r="AM17">
        <v>3</v>
      </c>
      <c r="AN17" t="s">
        <v>19</v>
      </c>
      <c r="AO17">
        <v>1</v>
      </c>
      <c r="AP17">
        <v>1</v>
      </c>
      <c r="AQ17" t="s">
        <v>19</v>
      </c>
      <c r="AR17" t="s">
        <v>19</v>
      </c>
      <c r="AS17" t="s">
        <v>19</v>
      </c>
      <c r="AT17" t="s">
        <v>19</v>
      </c>
      <c r="AU17" t="s">
        <v>19</v>
      </c>
      <c r="AV17" t="s">
        <v>19</v>
      </c>
      <c r="AW17" t="s">
        <v>19</v>
      </c>
    </row>
    <row r="18" spans="1:49">
      <c r="A18" t="s">
        <v>754</v>
      </c>
      <c r="B18">
        <v>486</v>
      </c>
      <c r="C18">
        <v>434</v>
      </c>
      <c r="D18">
        <v>51</v>
      </c>
      <c r="E18">
        <v>30</v>
      </c>
      <c r="F18">
        <v>22</v>
      </c>
      <c r="G18">
        <v>8</v>
      </c>
      <c r="H18">
        <v>0</v>
      </c>
      <c r="I18">
        <v>0</v>
      </c>
      <c r="J18" t="s">
        <v>19</v>
      </c>
      <c r="K18">
        <v>12</v>
      </c>
      <c r="L18">
        <v>11</v>
      </c>
      <c r="M18">
        <v>0</v>
      </c>
      <c r="N18">
        <v>78</v>
      </c>
      <c r="O18">
        <v>67</v>
      </c>
      <c r="P18">
        <v>10</v>
      </c>
      <c r="Q18">
        <v>93</v>
      </c>
      <c r="R18">
        <v>85</v>
      </c>
      <c r="S18">
        <v>8</v>
      </c>
      <c r="T18">
        <v>204</v>
      </c>
      <c r="U18">
        <v>180</v>
      </c>
      <c r="V18">
        <v>24</v>
      </c>
      <c r="W18">
        <v>83</v>
      </c>
      <c r="X18">
        <v>79</v>
      </c>
      <c r="Y18">
        <v>4</v>
      </c>
      <c r="Z18">
        <v>12</v>
      </c>
      <c r="AA18">
        <v>12</v>
      </c>
      <c r="AB18" t="s">
        <v>19</v>
      </c>
      <c r="AC18">
        <v>13</v>
      </c>
      <c r="AD18">
        <v>13</v>
      </c>
      <c r="AE18" t="s">
        <v>19</v>
      </c>
      <c r="AF18">
        <v>6</v>
      </c>
      <c r="AG18">
        <v>6</v>
      </c>
      <c r="AH18" t="s">
        <v>19</v>
      </c>
      <c r="AI18">
        <v>19</v>
      </c>
      <c r="AJ18">
        <v>19</v>
      </c>
      <c r="AK18">
        <v>0</v>
      </c>
      <c r="AL18">
        <v>10</v>
      </c>
      <c r="AM18">
        <v>10</v>
      </c>
      <c r="AN18" t="s">
        <v>19</v>
      </c>
      <c r="AO18">
        <v>6</v>
      </c>
      <c r="AP18">
        <v>6</v>
      </c>
      <c r="AQ18" t="s">
        <v>19</v>
      </c>
      <c r="AR18">
        <v>2</v>
      </c>
      <c r="AS18">
        <v>2</v>
      </c>
      <c r="AT18" t="s">
        <v>19</v>
      </c>
      <c r="AU18">
        <v>0</v>
      </c>
      <c r="AV18">
        <v>0</v>
      </c>
      <c r="AW18" t="s">
        <v>19</v>
      </c>
    </row>
    <row r="19" spans="1:49">
      <c r="A19" t="s">
        <v>753</v>
      </c>
      <c r="B19">
        <v>874</v>
      </c>
      <c r="C19">
        <v>727</v>
      </c>
      <c r="D19">
        <v>147</v>
      </c>
      <c r="E19">
        <v>52</v>
      </c>
      <c r="F19">
        <v>33</v>
      </c>
      <c r="G19">
        <v>19</v>
      </c>
      <c r="H19">
        <v>2</v>
      </c>
      <c r="I19" t="s">
        <v>19</v>
      </c>
      <c r="J19">
        <v>2</v>
      </c>
      <c r="K19">
        <v>23</v>
      </c>
      <c r="L19">
        <v>21</v>
      </c>
      <c r="M19">
        <v>1</v>
      </c>
      <c r="N19">
        <v>178</v>
      </c>
      <c r="O19">
        <v>139</v>
      </c>
      <c r="P19">
        <v>39</v>
      </c>
      <c r="Q19">
        <v>150</v>
      </c>
      <c r="R19">
        <v>115</v>
      </c>
      <c r="S19">
        <v>34</v>
      </c>
      <c r="T19">
        <v>369</v>
      </c>
      <c r="U19">
        <v>322</v>
      </c>
      <c r="V19">
        <v>47</v>
      </c>
      <c r="W19">
        <v>157</v>
      </c>
      <c r="X19">
        <v>143</v>
      </c>
      <c r="Y19">
        <v>14</v>
      </c>
      <c r="Z19">
        <v>24</v>
      </c>
      <c r="AA19">
        <v>22</v>
      </c>
      <c r="AB19">
        <v>2</v>
      </c>
      <c r="AC19">
        <v>15</v>
      </c>
      <c r="AD19">
        <v>15</v>
      </c>
      <c r="AE19" t="s">
        <v>19</v>
      </c>
      <c r="AF19">
        <v>1</v>
      </c>
      <c r="AG19">
        <v>1</v>
      </c>
      <c r="AH19" t="s">
        <v>19</v>
      </c>
      <c r="AI19">
        <v>29</v>
      </c>
      <c r="AJ19">
        <v>27</v>
      </c>
      <c r="AK19">
        <v>2</v>
      </c>
      <c r="AL19">
        <v>21</v>
      </c>
      <c r="AM19">
        <v>19</v>
      </c>
      <c r="AN19">
        <v>1</v>
      </c>
      <c r="AO19">
        <v>4</v>
      </c>
      <c r="AP19">
        <v>4</v>
      </c>
      <c r="AQ19" t="s">
        <v>19</v>
      </c>
      <c r="AR19">
        <v>6</v>
      </c>
      <c r="AS19">
        <v>6</v>
      </c>
      <c r="AT19" t="s">
        <v>19</v>
      </c>
      <c r="AU19">
        <v>3</v>
      </c>
      <c r="AV19">
        <v>3</v>
      </c>
      <c r="AW19" t="s">
        <v>19</v>
      </c>
    </row>
    <row r="20" spans="1:49">
      <c r="A20" t="s">
        <v>752</v>
      </c>
      <c r="B20">
        <v>955</v>
      </c>
      <c r="C20">
        <v>829</v>
      </c>
      <c r="D20">
        <v>126</v>
      </c>
      <c r="E20">
        <v>59</v>
      </c>
      <c r="F20">
        <v>40</v>
      </c>
      <c r="G20">
        <v>19</v>
      </c>
      <c r="H20">
        <v>0</v>
      </c>
      <c r="I20">
        <v>0</v>
      </c>
      <c r="J20" t="s">
        <v>19</v>
      </c>
      <c r="K20">
        <v>24</v>
      </c>
      <c r="L20">
        <v>21</v>
      </c>
      <c r="M20">
        <v>2</v>
      </c>
      <c r="N20">
        <v>172</v>
      </c>
      <c r="O20">
        <v>149</v>
      </c>
      <c r="P20">
        <v>23</v>
      </c>
      <c r="Q20">
        <v>150</v>
      </c>
      <c r="R20">
        <v>135</v>
      </c>
      <c r="S20">
        <v>15</v>
      </c>
      <c r="T20">
        <v>440</v>
      </c>
      <c r="U20">
        <v>377</v>
      </c>
      <c r="V20">
        <v>63</v>
      </c>
      <c r="W20">
        <v>181</v>
      </c>
      <c r="X20">
        <v>175</v>
      </c>
      <c r="Y20">
        <v>6</v>
      </c>
      <c r="Z20">
        <v>24</v>
      </c>
      <c r="AA20">
        <v>23</v>
      </c>
      <c r="AB20">
        <v>1</v>
      </c>
      <c r="AC20">
        <v>17</v>
      </c>
      <c r="AD20">
        <v>17</v>
      </c>
      <c r="AE20" t="s">
        <v>19</v>
      </c>
      <c r="AF20">
        <v>4</v>
      </c>
      <c r="AG20">
        <v>4</v>
      </c>
      <c r="AH20">
        <v>1</v>
      </c>
      <c r="AI20">
        <v>42</v>
      </c>
      <c r="AJ20">
        <v>40</v>
      </c>
      <c r="AK20">
        <v>2</v>
      </c>
      <c r="AL20">
        <v>13</v>
      </c>
      <c r="AM20">
        <v>13</v>
      </c>
      <c r="AN20" t="s">
        <v>19</v>
      </c>
      <c r="AO20">
        <v>7</v>
      </c>
      <c r="AP20">
        <v>6</v>
      </c>
      <c r="AQ20">
        <v>1</v>
      </c>
      <c r="AR20">
        <v>3</v>
      </c>
      <c r="AS20">
        <v>3</v>
      </c>
      <c r="AT20" t="s">
        <v>19</v>
      </c>
      <c r="AU20">
        <v>1</v>
      </c>
      <c r="AV20">
        <v>1</v>
      </c>
      <c r="AW20">
        <v>0</v>
      </c>
    </row>
    <row r="21" spans="1:49">
      <c r="A21" t="s">
        <v>751</v>
      </c>
      <c r="B21">
        <v>3379</v>
      </c>
      <c r="C21">
        <v>2855</v>
      </c>
      <c r="D21">
        <v>525</v>
      </c>
      <c r="E21">
        <v>235</v>
      </c>
      <c r="F21">
        <v>142</v>
      </c>
      <c r="G21">
        <v>92</v>
      </c>
      <c r="H21">
        <v>5</v>
      </c>
      <c r="I21">
        <v>4</v>
      </c>
      <c r="J21">
        <v>1</v>
      </c>
      <c r="K21">
        <v>91</v>
      </c>
      <c r="L21">
        <v>80</v>
      </c>
      <c r="M21">
        <v>11</v>
      </c>
      <c r="N21">
        <v>671</v>
      </c>
      <c r="O21">
        <v>556</v>
      </c>
      <c r="P21">
        <v>115</v>
      </c>
      <c r="Q21">
        <v>477</v>
      </c>
      <c r="R21">
        <v>387</v>
      </c>
      <c r="S21">
        <v>90</v>
      </c>
      <c r="T21">
        <v>1468</v>
      </c>
      <c r="U21">
        <v>1261</v>
      </c>
      <c r="V21">
        <v>207</v>
      </c>
      <c r="W21">
        <v>538</v>
      </c>
      <c r="X21">
        <v>498</v>
      </c>
      <c r="Y21">
        <v>40</v>
      </c>
      <c r="Z21">
        <v>93</v>
      </c>
      <c r="AA21">
        <v>93</v>
      </c>
      <c r="AB21">
        <v>0</v>
      </c>
      <c r="AC21">
        <v>84</v>
      </c>
      <c r="AD21">
        <v>84</v>
      </c>
      <c r="AE21">
        <v>0</v>
      </c>
      <c r="AF21">
        <v>22</v>
      </c>
      <c r="AG21">
        <v>22</v>
      </c>
      <c r="AH21" t="s">
        <v>19</v>
      </c>
      <c r="AI21">
        <v>110</v>
      </c>
      <c r="AJ21">
        <v>107</v>
      </c>
      <c r="AK21">
        <v>4</v>
      </c>
      <c r="AL21">
        <v>64</v>
      </c>
      <c r="AM21">
        <v>61</v>
      </c>
      <c r="AN21">
        <v>3</v>
      </c>
      <c r="AO21">
        <v>40</v>
      </c>
      <c r="AP21">
        <v>40</v>
      </c>
      <c r="AQ21">
        <v>0</v>
      </c>
      <c r="AR21">
        <v>11</v>
      </c>
      <c r="AS21">
        <v>11</v>
      </c>
      <c r="AT21" t="s">
        <v>19</v>
      </c>
      <c r="AU21">
        <v>8</v>
      </c>
      <c r="AV21">
        <v>8</v>
      </c>
      <c r="AW21">
        <v>0</v>
      </c>
    </row>
    <row r="22" spans="1:49">
      <c r="A22" t="s">
        <v>750</v>
      </c>
      <c r="B22">
        <v>1273</v>
      </c>
      <c r="C22">
        <v>1106</v>
      </c>
      <c r="D22">
        <v>167</v>
      </c>
      <c r="E22">
        <v>92</v>
      </c>
      <c r="F22">
        <v>58</v>
      </c>
      <c r="G22">
        <v>33</v>
      </c>
      <c r="H22">
        <v>2</v>
      </c>
      <c r="I22">
        <v>2</v>
      </c>
      <c r="J22">
        <v>0</v>
      </c>
      <c r="K22">
        <v>53</v>
      </c>
      <c r="L22">
        <v>44</v>
      </c>
      <c r="M22">
        <v>9</v>
      </c>
      <c r="N22">
        <v>235</v>
      </c>
      <c r="O22">
        <v>186</v>
      </c>
      <c r="P22">
        <v>49</v>
      </c>
      <c r="Q22">
        <v>195</v>
      </c>
      <c r="R22">
        <v>165</v>
      </c>
      <c r="S22">
        <v>31</v>
      </c>
      <c r="T22">
        <v>519</v>
      </c>
      <c r="U22">
        <v>480</v>
      </c>
      <c r="V22">
        <v>39</v>
      </c>
      <c r="W22">
        <v>171</v>
      </c>
      <c r="X22">
        <v>169</v>
      </c>
      <c r="Y22">
        <v>3</v>
      </c>
      <c r="Z22">
        <v>47</v>
      </c>
      <c r="AA22">
        <v>44</v>
      </c>
      <c r="AB22">
        <v>4</v>
      </c>
      <c r="AC22">
        <v>33</v>
      </c>
      <c r="AD22">
        <v>32</v>
      </c>
      <c r="AE22">
        <v>1</v>
      </c>
      <c r="AF22">
        <v>22</v>
      </c>
      <c r="AG22">
        <v>22</v>
      </c>
      <c r="AH22" t="s">
        <v>19</v>
      </c>
      <c r="AI22">
        <v>45</v>
      </c>
      <c r="AJ22">
        <v>44</v>
      </c>
      <c r="AK22">
        <v>1</v>
      </c>
      <c r="AL22">
        <v>16</v>
      </c>
      <c r="AM22">
        <v>16</v>
      </c>
      <c r="AN22" t="s">
        <v>19</v>
      </c>
      <c r="AO22">
        <v>6</v>
      </c>
      <c r="AP22">
        <v>5</v>
      </c>
      <c r="AQ22">
        <v>1</v>
      </c>
      <c r="AR22">
        <v>5</v>
      </c>
      <c r="AS22">
        <v>5</v>
      </c>
      <c r="AT22" t="s">
        <v>19</v>
      </c>
      <c r="AU22">
        <v>4</v>
      </c>
      <c r="AV22">
        <v>4</v>
      </c>
      <c r="AW22">
        <v>0</v>
      </c>
    </row>
    <row r="23" spans="1:49">
      <c r="A23" t="s">
        <v>749</v>
      </c>
      <c r="B23">
        <v>993</v>
      </c>
      <c r="C23">
        <v>934</v>
      </c>
      <c r="D23">
        <v>59</v>
      </c>
      <c r="E23">
        <v>53</v>
      </c>
      <c r="F23">
        <v>39</v>
      </c>
      <c r="G23">
        <v>14</v>
      </c>
      <c r="H23">
        <v>1</v>
      </c>
      <c r="I23">
        <v>1</v>
      </c>
      <c r="J23" t="s">
        <v>19</v>
      </c>
      <c r="K23">
        <v>23</v>
      </c>
      <c r="L23">
        <v>22</v>
      </c>
      <c r="M23">
        <v>1</v>
      </c>
      <c r="N23">
        <v>199</v>
      </c>
      <c r="O23">
        <v>183</v>
      </c>
      <c r="P23">
        <v>16</v>
      </c>
      <c r="Q23">
        <v>157</v>
      </c>
      <c r="R23">
        <v>150</v>
      </c>
      <c r="S23">
        <v>8</v>
      </c>
      <c r="T23">
        <v>441</v>
      </c>
      <c r="U23">
        <v>424</v>
      </c>
      <c r="V23">
        <v>16</v>
      </c>
      <c r="W23">
        <v>340</v>
      </c>
      <c r="X23">
        <v>335</v>
      </c>
      <c r="Y23">
        <v>5</v>
      </c>
      <c r="Z23">
        <v>30</v>
      </c>
      <c r="AA23">
        <v>30</v>
      </c>
      <c r="AB23" t="s">
        <v>19</v>
      </c>
      <c r="AC23">
        <v>17</v>
      </c>
      <c r="AD23">
        <v>16</v>
      </c>
      <c r="AE23">
        <v>1</v>
      </c>
      <c r="AF23">
        <v>0</v>
      </c>
      <c r="AG23">
        <v>0</v>
      </c>
      <c r="AH23" t="s">
        <v>19</v>
      </c>
      <c r="AI23">
        <v>37</v>
      </c>
      <c r="AJ23">
        <v>35</v>
      </c>
      <c r="AK23">
        <v>2</v>
      </c>
      <c r="AL23">
        <v>18</v>
      </c>
      <c r="AM23">
        <v>17</v>
      </c>
      <c r="AN23">
        <v>2</v>
      </c>
      <c r="AO23">
        <v>14</v>
      </c>
      <c r="AP23">
        <v>14</v>
      </c>
      <c r="AQ23" t="s">
        <v>19</v>
      </c>
      <c r="AR23" t="s">
        <v>19</v>
      </c>
      <c r="AS23" t="s">
        <v>19</v>
      </c>
      <c r="AT23" t="s">
        <v>19</v>
      </c>
      <c r="AU23">
        <v>2</v>
      </c>
      <c r="AV23">
        <v>2</v>
      </c>
      <c r="AW23" t="s">
        <v>19</v>
      </c>
    </row>
    <row r="24" spans="1:49">
      <c r="A24" t="s">
        <v>748</v>
      </c>
      <c r="B24">
        <v>1562</v>
      </c>
      <c r="C24">
        <v>1390</v>
      </c>
      <c r="D24">
        <v>172</v>
      </c>
      <c r="E24">
        <v>96</v>
      </c>
      <c r="F24">
        <v>66</v>
      </c>
      <c r="G24">
        <v>30</v>
      </c>
      <c r="H24">
        <v>0</v>
      </c>
      <c r="I24" t="s">
        <v>19</v>
      </c>
      <c r="J24">
        <v>0</v>
      </c>
      <c r="K24">
        <v>31</v>
      </c>
      <c r="L24">
        <v>27</v>
      </c>
      <c r="M24">
        <v>4</v>
      </c>
      <c r="N24">
        <v>304</v>
      </c>
      <c r="O24">
        <v>270</v>
      </c>
      <c r="P24">
        <v>35</v>
      </c>
      <c r="Q24">
        <v>284</v>
      </c>
      <c r="R24">
        <v>242</v>
      </c>
      <c r="S24">
        <v>42</v>
      </c>
      <c r="T24">
        <v>671</v>
      </c>
      <c r="U24">
        <v>615</v>
      </c>
      <c r="V24">
        <v>57</v>
      </c>
      <c r="W24">
        <v>381</v>
      </c>
      <c r="X24">
        <v>363</v>
      </c>
      <c r="Y24">
        <v>17</v>
      </c>
      <c r="Z24">
        <v>38</v>
      </c>
      <c r="AA24">
        <v>37</v>
      </c>
      <c r="AB24">
        <v>1</v>
      </c>
      <c r="AC24">
        <v>34</v>
      </c>
      <c r="AD24">
        <v>34</v>
      </c>
      <c r="AE24" t="s">
        <v>19</v>
      </c>
      <c r="AF24">
        <v>25</v>
      </c>
      <c r="AG24">
        <v>25</v>
      </c>
      <c r="AH24" t="s">
        <v>19</v>
      </c>
      <c r="AI24">
        <v>44</v>
      </c>
      <c r="AJ24">
        <v>42</v>
      </c>
      <c r="AK24">
        <v>2</v>
      </c>
      <c r="AL24">
        <v>27</v>
      </c>
      <c r="AM24">
        <v>27</v>
      </c>
      <c r="AN24">
        <v>0</v>
      </c>
      <c r="AO24">
        <v>7</v>
      </c>
      <c r="AP24">
        <v>6</v>
      </c>
      <c r="AQ24">
        <v>1</v>
      </c>
      <c r="AR24">
        <v>1</v>
      </c>
      <c r="AS24">
        <v>1</v>
      </c>
      <c r="AT24" t="s">
        <v>19</v>
      </c>
      <c r="AU24">
        <v>0</v>
      </c>
      <c r="AV24" t="s">
        <v>19</v>
      </c>
      <c r="AW24">
        <v>0</v>
      </c>
    </row>
    <row r="25" spans="1:49">
      <c r="A25" t="s">
        <v>747</v>
      </c>
      <c r="B25">
        <v>669</v>
      </c>
      <c r="C25">
        <v>617</v>
      </c>
      <c r="D25">
        <v>52</v>
      </c>
      <c r="E25">
        <v>40</v>
      </c>
      <c r="F25">
        <v>25</v>
      </c>
      <c r="G25">
        <v>15</v>
      </c>
      <c r="H25">
        <v>0</v>
      </c>
      <c r="I25">
        <v>0</v>
      </c>
      <c r="J25" t="s">
        <v>19</v>
      </c>
      <c r="K25">
        <v>15</v>
      </c>
      <c r="L25">
        <v>14</v>
      </c>
      <c r="M25">
        <v>1</v>
      </c>
      <c r="N25">
        <v>145</v>
      </c>
      <c r="O25">
        <v>133</v>
      </c>
      <c r="P25">
        <v>12</v>
      </c>
      <c r="Q25">
        <v>111</v>
      </c>
      <c r="R25">
        <v>99</v>
      </c>
      <c r="S25">
        <v>12</v>
      </c>
      <c r="T25">
        <v>270</v>
      </c>
      <c r="U25">
        <v>262</v>
      </c>
      <c r="V25">
        <v>7</v>
      </c>
      <c r="W25">
        <v>180</v>
      </c>
      <c r="X25">
        <v>178</v>
      </c>
      <c r="Y25">
        <v>3</v>
      </c>
      <c r="Z25">
        <v>25</v>
      </c>
      <c r="AA25">
        <v>25</v>
      </c>
      <c r="AB25">
        <v>1</v>
      </c>
      <c r="AC25">
        <v>19</v>
      </c>
      <c r="AD25">
        <v>18</v>
      </c>
      <c r="AE25">
        <v>0</v>
      </c>
      <c r="AF25">
        <v>8</v>
      </c>
      <c r="AG25">
        <v>7</v>
      </c>
      <c r="AH25">
        <v>2</v>
      </c>
      <c r="AI25">
        <v>24</v>
      </c>
      <c r="AJ25">
        <v>22</v>
      </c>
      <c r="AK25">
        <v>2</v>
      </c>
      <c r="AL25">
        <v>11</v>
      </c>
      <c r="AM25">
        <v>11</v>
      </c>
      <c r="AN25" t="s">
        <v>19</v>
      </c>
      <c r="AO25">
        <v>1</v>
      </c>
      <c r="AP25">
        <v>1</v>
      </c>
      <c r="AQ25">
        <v>0</v>
      </c>
      <c r="AR25" t="s">
        <v>19</v>
      </c>
      <c r="AS25" t="s">
        <v>19</v>
      </c>
      <c r="AT25" t="s">
        <v>19</v>
      </c>
      <c r="AU25">
        <v>0</v>
      </c>
      <c r="AV25">
        <v>0</v>
      </c>
      <c r="AW25" t="s">
        <v>19</v>
      </c>
    </row>
    <row r="26" spans="1:49">
      <c r="A26" t="s">
        <v>746</v>
      </c>
      <c r="B26">
        <v>453</v>
      </c>
      <c r="C26">
        <v>406</v>
      </c>
      <c r="D26">
        <v>48</v>
      </c>
      <c r="E26">
        <v>24</v>
      </c>
      <c r="F26">
        <v>18</v>
      </c>
      <c r="G26">
        <v>6</v>
      </c>
      <c r="H26">
        <v>0</v>
      </c>
      <c r="I26">
        <v>0</v>
      </c>
      <c r="J26" t="s">
        <v>19</v>
      </c>
      <c r="K26">
        <v>9</v>
      </c>
      <c r="L26">
        <v>7</v>
      </c>
      <c r="M26">
        <v>2</v>
      </c>
      <c r="N26">
        <v>75</v>
      </c>
      <c r="O26">
        <v>61</v>
      </c>
      <c r="P26">
        <v>14</v>
      </c>
      <c r="Q26">
        <v>95</v>
      </c>
      <c r="R26">
        <v>86</v>
      </c>
      <c r="S26">
        <v>10</v>
      </c>
      <c r="T26">
        <v>189</v>
      </c>
      <c r="U26">
        <v>175</v>
      </c>
      <c r="V26">
        <v>14</v>
      </c>
      <c r="W26">
        <v>119</v>
      </c>
      <c r="X26">
        <v>112</v>
      </c>
      <c r="Y26">
        <v>8</v>
      </c>
      <c r="Z26">
        <v>14</v>
      </c>
      <c r="AA26">
        <v>13</v>
      </c>
      <c r="AB26">
        <v>1</v>
      </c>
      <c r="AC26">
        <v>13</v>
      </c>
      <c r="AD26">
        <v>13</v>
      </c>
      <c r="AE26">
        <v>0</v>
      </c>
      <c r="AF26">
        <v>9</v>
      </c>
      <c r="AG26">
        <v>9</v>
      </c>
      <c r="AH26" t="s">
        <v>19</v>
      </c>
      <c r="AI26">
        <v>15</v>
      </c>
      <c r="AJ26">
        <v>15</v>
      </c>
      <c r="AK26" t="s">
        <v>19</v>
      </c>
      <c r="AL26">
        <v>5</v>
      </c>
      <c r="AM26">
        <v>5</v>
      </c>
      <c r="AN26">
        <v>0</v>
      </c>
      <c r="AO26">
        <v>4</v>
      </c>
      <c r="AP26">
        <v>4</v>
      </c>
      <c r="AQ26" t="s">
        <v>19</v>
      </c>
      <c r="AR26">
        <v>0</v>
      </c>
      <c r="AS26">
        <v>0</v>
      </c>
      <c r="AT26" t="s">
        <v>19</v>
      </c>
      <c r="AU26">
        <v>0</v>
      </c>
      <c r="AV26">
        <v>0</v>
      </c>
      <c r="AW26" t="s">
        <v>19</v>
      </c>
    </row>
    <row r="27" spans="1:49">
      <c r="A27" t="s">
        <v>745</v>
      </c>
      <c r="B27">
        <v>179</v>
      </c>
      <c r="C27">
        <v>162</v>
      </c>
      <c r="D27">
        <v>17</v>
      </c>
      <c r="E27">
        <v>9</v>
      </c>
      <c r="F27">
        <v>8</v>
      </c>
      <c r="G27">
        <v>2</v>
      </c>
      <c r="H27" t="s">
        <v>19</v>
      </c>
      <c r="I27" t="s">
        <v>19</v>
      </c>
      <c r="J27" t="s">
        <v>19</v>
      </c>
      <c r="K27">
        <v>3</v>
      </c>
      <c r="L27">
        <v>2</v>
      </c>
      <c r="M27">
        <v>0</v>
      </c>
      <c r="N27">
        <v>50</v>
      </c>
      <c r="O27">
        <v>44</v>
      </c>
      <c r="P27">
        <v>5</v>
      </c>
      <c r="Q27">
        <v>17</v>
      </c>
      <c r="R27">
        <v>14</v>
      </c>
      <c r="S27">
        <v>4</v>
      </c>
      <c r="T27">
        <v>73</v>
      </c>
      <c r="U27">
        <v>69</v>
      </c>
      <c r="V27">
        <v>4</v>
      </c>
      <c r="W27">
        <v>30</v>
      </c>
      <c r="X27">
        <v>30</v>
      </c>
      <c r="Y27" t="s">
        <v>19</v>
      </c>
      <c r="Z27">
        <v>6</v>
      </c>
      <c r="AA27">
        <v>5</v>
      </c>
      <c r="AB27">
        <v>0</v>
      </c>
      <c r="AC27">
        <v>4</v>
      </c>
      <c r="AD27">
        <v>3</v>
      </c>
      <c r="AE27">
        <v>0</v>
      </c>
      <c r="AF27">
        <v>0</v>
      </c>
      <c r="AG27">
        <v>0</v>
      </c>
      <c r="AH27" t="s">
        <v>19</v>
      </c>
      <c r="AI27">
        <v>10</v>
      </c>
      <c r="AJ27">
        <v>9</v>
      </c>
      <c r="AK27">
        <v>1</v>
      </c>
      <c r="AL27">
        <v>5</v>
      </c>
      <c r="AM27">
        <v>5</v>
      </c>
      <c r="AN27">
        <v>1</v>
      </c>
      <c r="AO27">
        <v>2</v>
      </c>
      <c r="AP27">
        <v>2</v>
      </c>
      <c r="AQ27" t="s">
        <v>19</v>
      </c>
      <c r="AR27" t="s">
        <v>19</v>
      </c>
      <c r="AS27" t="s">
        <v>19</v>
      </c>
      <c r="AT27" t="s">
        <v>19</v>
      </c>
      <c r="AU27" t="s">
        <v>19</v>
      </c>
      <c r="AV27" t="s">
        <v>19</v>
      </c>
      <c r="AW27" t="s">
        <v>19</v>
      </c>
    </row>
    <row r="28" spans="1:49">
      <c r="A28" t="s">
        <v>744</v>
      </c>
      <c r="B28">
        <v>1015</v>
      </c>
      <c r="C28">
        <v>909</v>
      </c>
      <c r="D28">
        <v>106</v>
      </c>
      <c r="E28">
        <v>83</v>
      </c>
      <c r="F28">
        <v>62</v>
      </c>
      <c r="G28">
        <v>21</v>
      </c>
      <c r="H28">
        <v>0</v>
      </c>
      <c r="I28">
        <v>0</v>
      </c>
      <c r="J28" t="s">
        <v>19</v>
      </c>
      <c r="K28">
        <v>29</v>
      </c>
      <c r="L28">
        <v>24</v>
      </c>
      <c r="M28">
        <v>5</v>
      </c>
      <c r="N28">
        <v>258</v>
      </c>
      <c r="O28">
        <v>230</v>
      </c>
      <c r="P28">
        <v>28</v>
      </c>
      <c r="Q28">
        <v>144</v>
      </c>
      <c r="R28">
        <v>124</v>
      </c>
      <c r="S28">
        <v>20</v>
      </c>
      <c r="T28">
        <v>347</v>
      </c>
      <c r="U28">
        <v>321</v>
      </c>
      <c r="V28">
        <v>27</v>
      </c>
      <c r="W28">
        <v>168</v>
      </c>
      <c r="X28">
        <v>156</v>
      </c>
      <c r="Y28">
        <v>12</v>
      </c>
      <c r="Z28">
        <v>39</v>
      </c>
      <c r="AA28">
        <v>38</v>
      </c>
      <c r="AB28">
        <v>1</v>
      </c>
      <c r="AC28">
        <v>25</v>
      </c>
      <c r="AD28">
        <v>24</v>
      </c>
      <c r="AE28">
        <v>1</v>
      </c>
      <c r="AF28">
        <v>8</v>
      </c>
      <c r="AG28">
        <v>8</v>
      </c>
      <c r="AH28" t="s">
        <v>19</v>
      </c>
      <c r="AI28">
        <v>43</v>
      </c>
      <c r="AJ28">
        <v>42</v>
      </c>
      <c r="AK28">
        <v>1</v>
      </c>
      <c r="AL28">
        <v>26</v>
      </c>
      <c r="AM28">
        <v>23</v>
      </c>
      <c r="AN28">
        <v>2</v>
      </c>
      <c r="AO28">
        <v>9</v>
      </c>
      <c r="AP28">
        <v>9</v>
      </c>
      <c r="AQ28">
        <v>0</v>
      </c>
      <c r="AR28">
        <v>4</v>
      </c>
      <c r="AS28">
        <v>4</v>
      </c>
      <c r="AT28" t="s">
        <v>19</v>
      </c>
      <c r="AU28">
        <v>1</v>
      </c>
      <c r="AV28">
        <v>0</v>
      </c>
      <c r="AW28">
        <v>0</v>
      </c>
    </row>
    <row r="29" spans="1:49">
      <c r="A29" t="s">
        <v>743</v>
      </c>
      <c r="B29">
        <v>544</v>
      </c>
      <c r="C29">
        <v>466</v>
      </c>
      <c r="D29">
        <v>79</v>
      </c>
      <c r="E29">
        <v>40</v>
      </c>
      <c r="F29">
        <v>26</v>
      </c>
      <c r="G29">
        <v>15</v>
      </c>
      <c r="H29" t="s">
        <v>19</v>
      </c>
      <c r="I29" t="s">
        <v>19</v>
      </c>
      <c r="J29" t="s">
        <v>19</v>
      </c>
      <c r="K29">
        <v>11</v>
      </c>
      <c r="L29">
        <v>10</v>
      </c>
      <c r="M29">
        <v>1</v>
      </c>
      <c r="N29">
        <v>96</v>
      </c>
      <c r="O29">
        <v>81</v>
      </c>
      <c r="P29">
        <v>14</v>
      </c>
      <c r="Q29">
        <v>119</v>
      </c>
      <c r="R29">
        <v>94</v>
      </c>
      <c r="S29">
        <v>25</v>
      </c>
      <c r="T29">
        <v>211</v>
      </c>
      <c r="U29">
        <v>189</v>
      </c>
      <c r="V29">
        <v>22</v>
      </c>
      <c r="W29">
        <v>58</v>
      </c>
      <c r="X29">
        <v>58</v>
      </c>
      <c r="Y29">
        <v>0</v>
      </c>
      <c r="Z29">
        <v>17</v>
      </c>
      <c r="AA29">
        <v>15</v>
      </c>
      <c r="AB29">
        <v>2</v>
      </c>
      <c r="AC29">
        <v>13</v>
      </c>
      <c r="AD29">
        <v>13</v>
      </c>
      <c r="AE29">
        <v>0</v>
      </c>
      <c r="AF29">
        <v>2</v>
      </c>
      <c r="AG29">
        <v>1</v>
      </c>
      <c r="AH29">
        <v>0</v>
      </c>
      <c r="AI29">
        <v>19</v>
      </c>
      <c r="AJ29">
        <v>19</v>
      </c>
      <c r="AK29">
        <v>0</v>
      </c>
      <c r="AL29">
        <v>9</v>
      </c>
      <c r="AM29">
        <v>9</v>
      </c>
      <c r="AN29" t="s">
        <v>19</v>
      </c>
      <c r="AO29">
        <v>5</v>
      </c>
      <c r="AP29">
        <v>5</v>
      </c>
      <c r="AQ29" t="s">
        <v>19</v>
      </c>
      <c r="AR29">
        <v>3</v>
      </c>
      <c r="AS29">
        <v>3</v>
      </c>
      <c r="AT29" t="s">
        <v>19</v>
      </c>
      <c r="AU29">
        <v>0</v>
      </c>
      <c r="AV29" t="s">
        <v>19</v>
      </c>
      <c r="AW29">
        <v>0</v>
      </c>
    </row>
    <row r="30" spans="1:49">
      <c r="A30" t="s">
        <v>742</v>
      </c>
      <c r="B30">
        <v>1398</v>
      </c>
      <c r="C30">
        <v>1243</v>
      </c>
      <c r="D30">
        <v>155</v>
      </c>
      <c r="E30">
        <v>78</v>
      </c>
      <c r="F30">
        <v>49</v>
      </c>
      <c r="G30">
        <v>29</v>
      </c>
      <c r="H30">
        <v>1</v>
      </c>
      <c r="I30" t="s">
        <v>19</v>
      </c>
      <c r="J30">
        <v>1</v>
      </c>
      <c r="K30">
        <v>36</v>
      </c>
      <c r="L30">
        <v>27</v>
      </c>
      <c r="M30">
        <v>9</v>
      </c>
      <c r="N30">
        <v>276</v>
      </c>
      <c r="O30">
        <v>241</v>
      </c>
      <c r="P30">
        <v>35</v>
      </c>
      <c r="Q30">
        <v>190</v>
      </c>
      <c r="R30">
        <v>171</v>
      </c>
      <c r="S30">
        <v>20</v>
      </c>
      <c r="T30">
        <v>629</v>
      </c>
      <c r="U30">
        <v>579</v>
      </c>
      <c r="V30">
        <v>50</v>
      </c>
      <c r="W30">
        <v>307</v>
      </c>
      <c r="X30">
        <v>294</v>
      </c>
      <c r="Y30">
        <v>13</v>
      </c>
      <c r="Z30">
        <v>45</v>
      </c>
      <c r="AA30">
        <v>43</v>
      </c>
      <c r="AB30">
        <v>2</v>
      </c>
      <c r="AC30">
        <v>30</v>
      </c>
      <c r="AD30">
        <v>29</v>
      </c>
      <c r="AE30">
        <v>1</v>
      </c>
      <c r="AF30">
        <v>10</v>
      </c>
      <c r="AG30">
        <v>10</v>
      </c>
      <c r="AH30">
        <v>0</v>
      </c>
      <c r="AI30">
        <v>53</v>
      </c>
      <c r="AJ30">
        <v>51</v>
      </c>
      <c r="AK30">
        <v>2</v>
      </c>
      <c r="AL30">
        <v>28</v>
      </c>
      <c r="AM30">
        <v>26</v>
      </c>
      <c r="AN30">
        <v>2</v>
      </c>
      <c r="AO30">
        <v>9</v>
      </c>
      <c r="AP30">
        <v>8</v>
      </c>
      <c r="AQ30">
        <v>1</v>
      </c>
      <c r="AR30">
        <v>3</v>
      </c>
      <c r="AS30">
        <v>3</v>
      </c>
      <c r="AT30" t="s">
        <v>19</v>
      </c>
      <c r="AU30">
        <v>10</v>
      </c>
      <c r="AV30">
        <v>6</v>
      </c>
      <c r="AW30">
        <v>4</v>
      </c>
    </row>
    <row r="31" spans="1:49">
      <c r="A31" t="s">
        <v>741</v>
      </c>
      <c r="B31">
        <v>1830</v>
      </c>
      <c r="C31">
        <v>1618</v>
      </c>
      <c r="D31">
        <v>211</v>
      </c>
      <c r="E31">
        <v>171</v>
      </c>
      <c r="F31">
        <v>125</v>
      </c>
      <c r="G31">
        <v>47</v>
      </c>
      <c r="H31">
        <v>3</v>
      </c>
      <c r="I31">
        <v>3</v>
      </c>
      <c r="J31">
        <v>0</v>
      </c>
      <c r="K31">
        <v>65</v>
      </c>
      <c r="L31">
        <v>60</v>
      </c>
      <c r="M31">
        <v>5</v>
      </c>
      <c r="N31">
        <v>343</v>
      </c>
      <c r="O31">
        <v>292</v>
      </c>
      <c r="P31">
        <v>51</v>
      </c>
      <c r="Q31">
        <v>277</v>
      </c>
      <c r="R31">
        <v>242</v>
      </c>
      <c r="S31">
        <v>35</v>
      </c>
      <c r="T31">
        <v>646</v>
      </c>
      <c r="U31">
        <v>585</v>
      </c>
      <c r="V31">
        <v>61</v>
      </c>
      <c r="W31">
        <v>283</v>
      </c>
      <c r="X31">
        <v>264</v>
      </c>
      <c r="Y31">
        <v>19</v>
      </c>
      <c r="Z31">
        <v>57</v>
      </c>
      <c r="AA31">
        <v>51</v>
      </c>
      <c r="AB31">
        <v>6</v>
      </c>
      <c r="AC31">
        <v>49</v>
      </c>
      <c r="AD31">
        <v>48</v>
      </c>
      <c r="AE31">
        <v>2</v>
      </c>
      <c r="AF31">
        <v>13</v>
      </c>
      <c r="AG31">
        <v>13</v>
      </c>
      <c r="AH31">
        <v>0</v>
      </c>
      <c r="AI31">
        <v>116</v>
      </c>
      <c r="AJ31">
        <v>114</v>
      </c>
      <c r="AK31">
        <v>2</v>
      </c>
      <c r="AL31">
        <v>54</v>
      </c>
      <c r="AM31">
        <v>53</v>
      </c>
      <c r="AN31">
        <v>1</v>
      </c>
      <c r="AO31">
        <v>29</v>
      </c>
      <c r="AP31">
        <v>29</v>
      </c>
      <c r="AQ31">
        <v>1</v>
      </c>
      <c r="AR31">
        <v>1</v>
      </c>
      <c r="AS31">
        <v>1</v>
      </c>
      <c r="AT31" t="s">
        <v>19</v>
      </c>
      <c r="AU31">
        <v>5</v>
      </c>
      <c r="AV31">
        <v>5</v>
      </c>
      <c r="AW31">
        <v>0</v>
      </c>
    </row>
    <row r="32" spans="1:49">
      <c r="A32" t="s">
        <v>740</v>
      </c>
      <c r="B32">
        <v>676</v>
      </c>
      <c r="C32">
        <v>606</v>
      </c>
      <c r="D32">
        <v>70</v>
      </c>
      <c r="E32">
        <v>42</v>
      </c>
      <c r="F32">
        <v>33</v>
      </c>
      <c r="G32">
        <v>8</v>
      </c>
      <c r="H32">
        <v>2</v>
      </c>
      <c r="I32">
        <v>1</v>
      </c>
      <c r="J32">
        <v>0</v>
      </c>
      <c r="K32">
        <v>13</v>
      </c>
      <c r="L32">
        <v>12</v>
      </c>
      <c r="M32">
        <v>1</v>
      </c>
      <c r="N32">
        <v>130</v>
      </c>
      <c r="O32">
        <v>115</v>
      </c>
      <c r="P32">
        <v>15</v>
      </c>
      <c r="Q32">
        <v>116</v>
      </c>
      <c r="R32">
        <v>106</v>
      </c>
      <c r="S32">
        <v>11</v>
      </c>
      <c r="T32">
        <v>279</v>
      </c>
      <c r="U32">
        <v>249</v>
      </c>
      <c r="V32">
        <v>30</v>
      </c>
      <c r="W32">
        <v>134</v>
      </c>
      <c r="X32">
        <v>129</v>
      </c>
      <c r="Y32">
        <v>5</v>
      </c>
      <c r="Z32">
        <v>25</v>
      </c>
      <c r="AA32">
        <v>25</v>
      </c>
      <c r="AB32">
        <v>1</v>
      </c>
      <c r="AC32">
        <v>15</v>
      </c>
      <c r="AD32">
        <v>14</v>
      </c>
      <c r="AE32">
        <v>1</v>
      </c>
      <c r="AF32">
        <v>6</v>
      </c>
      <c r="AG32">
        <v>6</v>
      </c>
      <c r="AH32" t="s">
        <v>19</v>
      </c>
      <c r="AI32">
        <v>27</v>
      </c>
      <c r="AJ32">
        <v>25</v>
      </c>
      <c r="AK32">
        <v>2</v>
      </c>
      <c r="AL32">
        <v>14</v>
      </c>
      <c r="AM32">
        <v>13</v>
      </c>
      <c r="AN32">
        <v>1</v>
      </c>
      <c r="AO32">
        <v>6</v>
      </c>
      <c r="AP32">
        <v>6</v>
      </c>
      <c r="AQ32" t="s">
        <v>19</v>
      </c>
      <c r="AR32" t="s">
        <v>19</v>
      </c>
      <c r="AS32" t="s">
        <v>19</v>
      </c>
      <c r="AT32" t="s">
        <v>19</v>
      </c>
      <c r="AU32">
        <v>3</v>
      </c>
      <c r="AV32">
        <v>2</v>
      </c>
      <c r="AW32">
        <v>1</v>
      </c>
    </row>
    <row r="33" spans="1:49">
      <c r="A33" t="s">
        <v>739</v>
      </c>
      <c r="B33">
        <v>252</v>
      </c>
      <c r="C33">
        <v>241</v>
      </c>
      <c r="D33">
        <v>11</v>
      </c>
      <c r="E33">
        <v>16</v>
      </c>
      <c r="F33">
        <v>14</v>
      </c>
      <c r="G33">
        <v>2</v>
      </c>
      <c r="H33">
        <v>0</v>
      </c>
      <c r="I33" t="s">
        <v>19</v>
      </c>
      <c r="J33">
        <v>0</v>
      </c>
      <c r="K33">
        <v>11</v>
      </c>
      <c r="L33">
        <v>10</v>
      </c>
      <c r="M33">
        <v>1</v>
      </c>
      <c r="N33">
        <v>60</v>
      </c>
      <c r="O33">
        <v>58</v>
      </c>
      <c r="P33">
        <v>3</v>
      </c>
      <c r="Q33">
        <v>20</v>
      </c>
      <c r="R33">
        <v>17</v>
      </c>
      <c r="S33">
        <v>3</v>
      </c>
      <c r="T33">
        <v>85</v>
      </c>
      <c r="U33">
        <v>83</v>
      </c>
      <c r="V33">
        <v>2</v>
      </c>
      <c r="W33">
        <v>40</v>
      </c>
      <c r="X33">
        <v>40</v>
      </c>
      <c r="Y33" t="s">
        <v>19</v>
      </c>
      <c r="Z33">
        <v>6</v>
      </c>
      <c r="AA33">
        <v>6</v>
      </c>
      <c r="AB33" t="s">
        <v>19</v>
      </c>
      <c r="AC33">
        <v>10</v>
      </c>
      <c r="AD33">
        <v>10</v>
      </c>
      <c r="AE33" t="s">
        <v>19</v>
      </c>
      <c r="AF33" t="s">
        <v>19</v>
      </c>
      <c r="AG33" t="s">
        <v>19</v>
      </c>
      <c r="AH33" t="s">
        <v>19</v>
      </c>
      <c r="AI33">
        <v>25</v>
      </c>
      <c r="AJ33">
        <v>25</v>
      </c>
      <c r="AK33" t="s">
        <v>19</v>
      </c>
      <c r="AL33">
        <v>8</v>
      </c>
      <c r="AM33">
        <v>8</v>
      </c>
      <c r="AN33" t="s">
        <v>19</v>
      </c>
      <c r="AO33">
        <v>10</v>
      </c>
      <c r="AP33">
        <v>10</v>
      </c>
      <c r="AQ33" t="s">
        <v>19</v>
      </c>
      <c r="AR33">
        <v>2</v>
      </c>
      <c r="AS33">
        <v>2</v>
      </c>
      <c r="AT33" t="s">
        <v>19</v>
      </c>
      <c r="AU33">
        <v>0</v>
      </c>
      <c r="AV33" t="s">
        <v>19</v>
      </c>
      <c r="AW33">
        <v>0</v>
      </c>
    </row>
    <row r="34" spans="1:49">
      <c r="A34" t="s">
        <v>738</v>
      </c>
      <c r="B34">
        <v>1834</v>
      </c>
      <c r="C34">
        <v>1634</v>
      </c>
      <c r="D34">
        <v>199</v>
      </c>
      <c r="E34">
        <v>164</v>
      </c>
      <c r="F34">
        <v>116</v>
      </c>
      <c r="G34">
        <v>48</v>
      </c>
      <c r="H34">
        <v>3</v>
      </c>
      <c r="I34">
        <v>2</v>
      </c>
      <c r="J34">
        <v>1</v>
      </c>
      <c r="K34">
        <v>55</v>
      </c>
      <c r="L34">
        <v>42</v>
      </c>
      <c r="M34">
        <v>13</v>
      </c>
      <c r="N34">
        <v>335</v>
      </c>
      <c r="O34">
        <v>283</v>
      </c>
      <c r="P34">
        <v>52</v>
      </c>
      <c r="Q34">
        <v>277</v>
      </c>
      <c r="R34">
        <v>246</v>
      </c>
      <c r="S34">
        <v>31</v>
      </c>
      <c r="T34">
        <v>739</v>
      </c>
      <c r="U34">
        <v>691</v>
      </c>
      <c r="V34">
        <v>49</v>
      </c>
      <c r="W34">
        <v>364</v>
      </c>
      <c r="X34">
        <v>355</v>
      </c>
      <c r="Y34">
        <v>9</v>
      </c>
      <c r="Z34">
        <v>51</v>
      </c>
      <c r="AA34">
        <v>50</v>
      </c>
      <c r="AB34">
        <v>1</v>
      </c>
      <c r="AC34">
        <v>50</v>
      </c>
      <c r="AD34">
        <v>49</v>
      </c>
      <c r="AE34">
        <v>1</v>
      </c>
      <c r="AF34">
        <v>9</v>
      </c>
      <c r="AG34">
        <v>9</v>
      </c>
      <c r="AH34" t="s">
        <v>19</v>
      </c>
      <c r="AI34">
        <v>61</v>
      </c>
      <c r="AJ34">
        <v>60</v>
      </c>
      <c r="AK34">
        <v>1</v>
      </c>
      <c r="AL34">
        <v>52</v>
      </c>
      <c r="AM34">
        <v>50</v>
      </c>
      <c r="AN34">
        <v>2</v>
      </c>
      <c r="AO34">
        <v>9</v>
      </c>
      <c r="AP34">
        <v>9</v>
      </c>
      <c r="AQ34">
        <v>0</v>
      </c>
      <c r="AR34">
        <v>21</v>
      </c>
      <c r="AS34">
        <v>21</v>
      </c>
      <c r="AT34" t="s">
        <v>19</v>
      </c>
      <c r="AU34">
        <v>9</v>
      </c>
      <c r="AV34">
        <v>8</v>
      </c>
      <c r="AW34">
        <v>1</v>
      </c>
    </row>
    <row r="35" spans="1:49">
      <c r="A35" t="s">
        <v>737</v>
      </c>
      <c r="B35">
        <v>1489</v>
      </c>
      <c r="C35">
        <v>1325</v>
      </c>
      <c r="D35">
        <v>164</v>
      </c>
      <c r="E35">
        <v>115</v>
      </c>
      <c r="F35">
        <v>68</v>
      </c>
      <c r="G35">
        <v>47</v>
      </c>
      <c r="H35">
        <v>5</v>
      </c>
      <c r="I35">
        <v>4</v>
      </c>
      <c r="J35">
        <v>1</v>
      </c>
      <c r="K35">
        <v>46</v>
      </c>
      <c r="L35">
        <v>38</v>
      </c>
      <c r="M35">
        <v>8</v>
      </c>
      <c r="N35">
        <v>285</v>
      </c>
      <c r="O35">
        <v>249</v>
      </c>
      <c r="P35">
        <v>36</v>
      </c>
      <c r="Q35">
        <v>248</v>
      </c>
      <c r="R35">
        <v>222</v>
      </c>
      <c r="S35">
        <v>27</v>
      </c>
      <c r="T35">
        <v>609</v>
      </c>
      <c r="U35">
        <v>567</v>
      </c>
      <c r="V35">
        <v>43</v>
      </c>
      <c r="W35">
        <v>224</v>
      </c>
      <c r="X35">
        <v>218</v>
      </c>
      <c r="Y35">
        <v>6</v>
      </c>
      <c r="Z35">
        <v>41</v>
      </c>
      <c r="AA35">
        <v>40</v>
      </c>
      <c r="AB35">
        <v>0</v>
      </c>
      <c r="AC35">
        <v>35</v>
      </c>
      <c r="AD35">
        <v>35</v>
      </c>
      <c r="AE35">
        <v>1</v>
      </c>
      <c r="AF35">
        <v>6</v>
      </c>
      <c r="AG35">
        <v>6</v>
      </c>
      <c r="AH35" t="s">
        <v>19</v>
      </c>
      <c r="AI35">
        <v>70</v>
      </c>
      <c r="AJ35">
        <v>68</v>
      </c>
      <c r="AK35">
        <v>2</v>
      </c>
      <c r="AL35">
        <v>11</v>
      </c>
      <c r="AM35">
        <v>11</v>
      </c>
      <c r="AN35" t="s">
        <v>19</v>
      </c>
      <c r="AO35">
        <v>8</v>
      </c>
      <c r="AP35">
        <v>7</v>
      </c>
      <c r="AQ35">
        <v>0</v>
      </c>
      <c r="AR35">
        <v>3</v>
      </c>
      <c r="AS35">
        <v>3</v>
      </c>
      <c r="AT35" t="s">
        <v>19</v>
      </c>
      <c r="AU35">
        <v>8</v>
      </c>
      <c r="AV35">
        <v>8</v>
      </c>
      <c r="AW35" t="s">
        <v>19</v>
      </c>
    </row>
    <row r="36" spans="1:49">
      <c r="A36" t="s">
        <v>736</v>
      </c>
      <c r="B36">
        <v>1328</v>
      </c>
      <c r="C36">
        <v>1156</v>
      </c>
      <c r="D36">
        <v>172</v>
      </c>
      <c r="E36">
        <v>98</v>
      </c>
      <c r="F36">
        <v>68</v>
      </c>
      <c r="G36">
        <v>30</v>
      </c>
      <c r="H36" t="s">
        <v>19</v>
      </c>
      <c r="I36" t="s">
        <v>19</v>
      </c>
      <c r="J36" t="s">
        <v>19</v>
      </c>
      <c r="K36">
        <v>40</v>
      </c>
      <c r="L36">
        <v>36</v>
      </c>
      <c r="M36">
        <v>4</v>
      </c>
      <c r="N36">
        <v>247</v>
      </c>
      <c r="O36">
        <v>205</v>
      </c>
      <c r="P36">
        <v>42</v>
      </c>
      <c r="Q36">
        <v>217</v>
      </c>
      <c r="R36">
        <v>191</v>
      </c>
      <c r="S36">
        <v>26</v>
      </c>
      <c r="T36">
        <v>540</v>
      </c>
      <c r="U36">
        <v>478</v>
      </c>
      <c r="V36">
        <v>62</v>
      </c>
      <c r="W36">
        <v>221</v>
      </c>
      <c r="X36">
        <v>211</v>
      </c>
      <c r="Y36">
        <v>10</v>
      </c>
      <c r="Z36">
        <v>39</v>
      </c>
      <c r="AA36">
        <v>37</v>
      </c>
      <c r="AB36">
        <v>2</v>
      </c>
      <c r="AC36">
        <v>37</v>
      </c>
      <c r="AD36">
        <v>36</v>
      </c>
      <c r="AE36">
        <v>1</v>
      </c>
      <c r="AF36">
        <v>4</v>
      </c>
      <c r="AG36">
        <v>4</v>
      </c>
      <c r="AH36">
        <v>1</v>
      </c>
      <c r="AI36">
        <v>64</v>
      </c>
      <c r="AJ36">
        <v>61</v>
      </c>
      <c r="AK36">
        <v>3</v>
      </c>
      <c r="AL36">
        <v>28</v>
      </c>
      <c r="AM36">
        <v>26</v>
      </c>
      <c r="AN36">
        <v>1</v>
      </c>
      <c r="AO36">
        <v>14</v>
      </c>
      <c r="AP36">
        <v>14</v>
      </c>
      <c r="AQ36">
        <v>0</v>
      </c>
      <c r="AR36">
        <v>1</v>
      </c>
      <c r="AS36">
        <v>1</v>
      </c>
      <c r="AT36" t="s">
        <v>19</v>
      </c>
      <c r="AU36" t="s">
        <v>19</v>
      </c>
      <c r="AV36" t="s">
        <v>19</v>
      </c>
      <c r="AW36" t="s">
        <v>19</v>
      </c>
    </row>
    <row r="37" spans="1:49">
      <c r="A37" t="s">
        <v>735</v>
      </c>
      <c r="B37">
        <v>419</v>
      </c>
      <c r="C37">
        <v>398</v>
      </c>
      <c r="D37">
        <v>22</v>
      </c>
      <c r="E37">
        <v>18</v>
      </c>
      <c r="F37">
        <v>15</v>
      </c>
      <c r="G37">
        <v>3</v>
      </c>
      <c r="H37">
        <v>1</v>
      </c>
      <c r="I37">
        <v>1</v>
      </c>
      <c r="J37" t="s">
        <v>19</v>
      </c>
      <c r="K37">
        <v>12</v>
      </c>
      <c r="L37">
        <v>12</v>
      </c>
      <c r="M37" t="s">
        <v>19</v>
      </c>
      <c r="N37">
        <v>74</v>
      </c>
      <c r="O37">
        <v>69</v>
      </c>
      <c r="P37">
        <v>5</v>
      </c>
      <c r="Q37">
        <v>69</v>
      </c>
      <c r="R37">
        <v>66</v>
      </c>
      <c r="S37">
        <v>4</v>
      </c>
      <c r="T37">
        <v>187</v>
      </c>
      <c r="U37">
        <v>179</v>
      </c>
      <c r="V37">
        <v>8</v>
      </c>
      <c r="W37">
        <v>99</v>
      </c>
      <c r="X37">
        <v>98</v>
      </c>
      <c r="Y37">
        <v>1</v>
      </c>
      <c r="Z37">
        <v>14</v>
      </c>
      <c r="AA37">
        <v>14</v>
      </c>
      <c r="AB37">
        <v>1</v>
      </c>
      <c r="AC37">
        <v>8</v>
      </c>
      <c r="AD37">
        <v>7</v>
      </c>
      <c r="AE37">
        <v>1</v>
      </c>
      <c r="AF37">
        <v>5</v>
      </c>
      <c r="AG37">
        <v>5</v>
      </c>
      <c r="AH37" t="s">
        <v>19</v>
      </c>
      <c r="AI37">
        <v>15</v>
      </c>
      <c r="AJ37">
        <v>15</v>
      </c>
      <c r="AK37" t="s">
        <v>19</v>
      </c>
      <c r="AL37">
        <v>7</v>
      </c>
      <c r="AM37">
        <v>7</v>
      </c>
      <c r="AN37">
        <v>0</v>
      </c>
      <c r="AO37">
        <v>7</v>
      </c>
      <c r="AP37">
        <v>7</v>
      </c>
      <c r="AQ37" t="s">
        <v>19</v>
      </c>
      <c r="AR37">
        <v>1</v>
      </c>
      <c r="AS37">
        <v>1</v>
      </c>
      <c r="AT37" t="s">
        <v>19</v>
      </c>
      <c r="AU37">
        <v>3</v>
      </c>
      <c r="AV37">
        <v>3</v>
      </c>
      <c r="AW37" t="s">
        <v>19</v>
      </c>
    </row>
    <row r="38" spans="1:49">
      <c r="A38" t="s">
        <v>734</v>
      </c>
      <c r="B38">
        <v>446</v>
      </c>
      <c r="C38">
        <v>402</v>
      </c>
      <c r="D38">
        <v>44</v>
      </c>
      <c r="E38">
        <v>32</v>
      </c>
      <c r="F38">
        <v>23</v>
      </c>
      <c r="G38">
        <v>9</v>
      </c>
      <c r="H38">
        <v>0</v>
      </c>
      <c r="I38">
        <v>0</v>
      </c>
      <c r="J38" t="s">
        <v>19</v>
      </c>
      <c r="K38">
        <v>14</v>
      </c>
      <c r="L38">
        <v>13</v>
      </c>
      <c r="M38">
        <v>1</v>
      </c>
      <c r="N38">
        <v>77</v>
      </c>
      <c r="O38">
        <v>65</v>
      </c>
      <c r="P38">
        <v>12</v>
      </c>
      <c r="Q38">
        <v>67</v>
      </c>
      <c r="R38">
        <v>60</v>
      </c>
      <c r="S38">
        <v>7</v>
      </c>
      <c r="T38">
        <v>168</v>
      </c>
      <c r="U38">
        <v>155</v>
      </c>
      <c r="V38">
        <v>13</v>
      </c>
      <c r="W38">
        <v>53</v>
      </c>
      <c r="X38">
        <v>50</v>
      </c>
      <c r="Y38">
        <v>3</v>
      </c>
      <c r="Z38">
        <v>20</v>
      </c>
      <c r="AA38">
        <v>20</v>
      </c>
      <c r="AB38">
        <v>0</v>
      </c>
      <c r="AC38">
        <v>11</v>
      </c>
      <c r="AD38">
        <v>11</v>
      </c>
      <c r="AE38">
        <v>1</v>
      </c>
      <c r="AF38">
        <v>6</v>
      </c>
      <c r="AG38">
        <v>5</v>
      </c>
      <c r="AH38">
        <v>1</v>
      </c>
      <c r="AI38">
        <v>36</v>
      </c>
      <c r="AJ38">
        <v>36</v>
      </c>
      <c r="AK38" t="s">
        <v>19</v>
      </c>
      <c r="AL38">
        <v>8</v>
      </c>
      <c r="AM38">
        <v>8</v>
      </c>
      <c r="AN38" t="s">
        <v>19</v>
      </c>
      <c r="AO38">
        <v>8</v>
      </c>
      <c r="AP38">
        <v>8</v>
      </c>
      <c r="AQ38" t="s">
        <v>19</v>
      </c>
      <c r="AR38" t="s">
        <v>19</v>
      </c>
      <c r="AS38" t="s">
        <v>19</v>
      </c>
      <c r="AT38" t="s">
        <v>19</v>
      </c>
      <c r="AU38">
        <v>1</v>
      </c>
      <c r="AV38">
        <v>0</v>
      </c>
      <c r="AW38">
        <v>1</v>
      </c>
    </row>
    <row r="39" spans="1:49">
      <c r="A39" t="s">
        <v>733</v>
      </c>
      <c r="B39">
        <v>243</v>
      </c>
      <c r="C39">
        <v>225</v>
      </c>
      <c r="D39">
        <v>18</v>
      </c>
      <c r="E39">
        <v>23</v>
      </c>
      <c r="F39">
        <v>18</v>
      </c>
      <c r="G39">
        <v>5</v>
      </c>
      <c r="H39">
        <v>0</v>
      </c>
      <c r="I39">
        <v>0</v>
      </c>
      <c r="J39" t="s">
        <v>19</v>
      </c>
      <c r="K39">
        <v>11</v>
      </c>
      <c r="L39">
        <v>11</v>
      </c>
      <c r="M39" t="s">
        <v>19</v>
      </c>
      <c r="N39">
        <v>45</v>
      </c>
      <c r="O39">
        <v>40</v>
      </c>
      <c r="P39">
        <v>5</v>
      </c>
      <c r="Q39">
        <v>46</v>
      </c>
      <c r="R39">
        <v>43</v>
      </c>
      <c r="S39">
        <v>2</v>
      </c>
      <c r="T39">
        <v>80</v>
      </c>
      <c r="U39">
        <v>75</v>
      </c>
      <c r="V39">
        <v>5</v>
      </c>
      <c r="W39">
        <v>70</v>
      </c>
      <c r="X39">
        <v>66</v>
      </c>
      <c r="Y39">
        <v>4</v>
      </c>
      <c r="Z39">
        <v>14</v>
      </c>
      <c r="AA39">
        <v>14</v>
      </c>
      <c r="AB39" t="s">
        <v>19</v>
      </c>
      <c r="AC39">
        <v>6</v>
      </c>
      <c r="AD39">
        <v>5</v>
      </c>
      <c r="AE39">
        <v>1</v>
      </c>
      <c r="AF39">
        <v>3</v>
      </c>
      <c r="AG39">
        <v>3</v>
      </c>
      <c r="AH39" t="s">
        <v>19</v>
      </c>
      <c r="AI39">
        <v>7</v>
      </c>
      <c r="AJ39">
        <v>7</v>
      </c>
      <c r="AK39" t="s">
        <v>19</v>
      </c>
      <c r="AL39">
        <v>3</v>
      </c>
      <c r="AM39">
        <v>3</v>
      </c>
      <c r="AN39" t="s">
        <v>19</v>
      </c>
      <c r="AO39">
        <v>1</v>
      </c>
      <c r="AP39">
        <v>1</v>
      </c>
      <c r="AQ39" t="s">
        <v>19</v>
      </c>
      <c r="AR39">
        <v>4</v>
      </c>
      <c r="AS39">
        <v>4</v>
      </c>
      <c r="AT39" t="s">
        <v>19</v>
      </c>
      <c r="AU39">
        <v>0</v>
      </c>
      <c r="AV39">
        <v>0</v>
      </c>
      <c r="AW39" t="s">
        <v>19</v>
      </c>
    </row>
    <row r="40" spans="1:49">
      <c r="A40" t="s">
        <v>732</v>
      </c>
      <c r="B40">
        <v>402</v>
      </c>
      <c r="C40">
        <v>353</v>
      </c>
      <c r="D40">
        <v>49</v>
      </c>
      <c r="E40">
        <v>49</v>
      </c>
      <c r="F40">
        <v>44</v>
      </c>
      <c r="G40">
        <v>6</v>
      </c>
      <c r="H40">
        <v>0</v>
      </c>
      <c r="I40">
        <v>0</v>
      </c>
      <c r="J40" t="s">
        <v>19</v>
      </c>
      <c r="K40">
        <v>15</v>
      </c>
      <c r="L40">
        <v>15</v>
      </c>
      <c r="M40">
        <v>0</v>
      </c>
      <c r="N40">
        <v>84</v>
      </c>
      <c r="O40">
        <v>75</v>
      </c>
      <c r="P40">
        <v>10</v>
      </c>
      <c r="Q40">
        <v>48</v>
      </c>
      <c r="R40">
        <v>44</v>
      </c>
      <c r="S40">
        <v>4</v>
      </c>
      <c r="T40">
        <v>140</v>
      </c>
      <c r="U40">
        <v>113</v>
      </c>
      <c r="V40">
        <v>27</v>
      </c>
      <c r="W40">
        <v>71</v>
      </c>
      <c r="X40">
        <v>63</v>
      </c>
      <c r="Y40">
        <v>8</v>
      </c>
      <c r="Z40">
        <v>14</v>
      </c>
      <c r="AA40">
        <v>12</v>
      </c>
      <c r="AB40">
        <v>2</v>
      </c>
      <c r="AC40">
        <v>14</v>
      </c>
      <c r="AD40">
        <v>13</v>
      </c>
      <c r="AE40">
        <v>1</v>
      </c>
      <c r="AF40">
        <v>1</v>
      </c>
      <c r="AG40" t="s">
        <v>19</v>
      </c>
      <c r="AH40">
        <v>1</v>
      </c>
      <c r="AI40">
        <v>16</v>
      </c>
      <c r="AJ40">
        <v>16</v>
      </c>
      <c r="AK40" t="s">
        <v>19</v>
      </c>
      <c r="AL40">
        <v>14</v>
      </c>
      <c r="AM40">
        <v>14</v>
      </c>
      <c r="AN40" t="s">
        <v>19</v>
      </c>
      <c r="AO40">
        <v>6</v>
      </c>
      <c r="AP40">
        <v>6</v>
      </c>
      <c r="AQ40" t="s">
        <v>19</v>
      </c>
      <c r="AR40" t="s">
        <v>19</v>
      </c>
      <c r="AS40" t="s">
        <v>19</v>
      </c>
      <c r="AT40" t="s">
        <v>19</v>
      </c>
      <c r="AU40">
        <v>1</v>
      </c>
      <c r="AV40">
        <v>1</v>
      </c>
      <c r="AW40" t="s">
        <v>19</v>
      </c>
    </row>
    <row r="41" spans="1:49">
      <c r="A41" t="s">
        <v>731</v>
      </c>
      <c r="B41">
        <v>686</v>
      </c>
      <c r="C41">
        <v>628</v>
      </c>
      <c r="D41">
        <v>59</v>
      </c>
      <c r="E41">
        <v>59</v>
      </c>
      <c r="F41">
        <v>44</v>
      </c>
      <c r="G41">
        <v>16</v>
      </c>
      <c r="H41">
        <v>5</v>
      </c>
      <c r="I41">
        <v>4</v>
      </c>
      <c r="J41">
        <v>0</v>
      </c>
      <c r="K41">
        <v>15</v>
      </c>
      <c r="L41">
        <v>13</v>
      </c>
      <c r="M41">
        <v>2</v>
      </c>
      <c r="N41">
        <v>132</v>
      </c>
      <c r="O41">
        <v>118</v>
      </c>
      <c r="P41">
        <v>14</v>
      </c>
      <c r="Q41">
        <v>105</v>
      </c>
      <c r="R41">
        <v>98</v>
      </c>
      <c r="S41">
        <v>8</v>
      </c>
      <c r="T41">
        <v>247</v>
      </c>
      <c r="U41">
        <v>233</v>
      </c>
      <c r="V41">
        <v>14</v>
      </c>
      <c r="W41">
        <v>124</v>
      </c>
      <c r="X41">
        <v>119</v>
      </c>
      <c r="Y41">
        <v>5</v>
      </c>
      <c r="Z41">
        <v>20</v>
      </c>
      <c r="AA41">
        <v>20</v>
      </c>
      <c r="AB41">
        <v>0</v>
      </c>
      <c r="AC41">
        <v>18</v>
      </c>
      <c r="AD41">
        <v>18</v>
      </c>
      <c r="AE41" t="s">
        <v>19</v>
      </c>
      <c r="AF41">
        <v>2</v>
      </c>
      <c r="AG41">
        <v>1</v>
      </c>
      <c r="AH41">
        <v>0</v>
      </c>
      <c r="AI41">
        <v>40</v>
      </c>
      <c r="AJ41">
        <v>40</v>
      </c>
      <c r="AK41">
        <v>0</v>
      </c>
      <c r="AL41">
        <v>23</v>
      </c>
      <c r="AM41">
        <v>22</v>
      </c>
      <c r="AN41">
        <v>1</v>
      </c>
      <c r="AO41">
        <v>8</v>
      </c>
      <c r="AP41">
        <v>8</v>
      </c>
      <c r="AQ41">
        <v>0</v>
      </c>
      <c r="AR41">
        <v>2</v>
      </c>
      <c r="AS41">
        <v>2</v>
      </c>
      <c r="AT41" t="s">
        <v>19</v>
      </c>
      <c r="AU41">
        <v>10</v>
      </c>
      <c r="AV41">
        <v>8</v>
      </c>
      <c r="AW41">
        <v>3</v>
      </c>
    </row>
    <row r="42" spans="1:49">
      <c r="A42" t="s">
        <v>730</v>
      </c>
      <c r="B42">
        <v>1963</v>
      </c>
      <c r="C42">
        <v>1767</v>
      </c>
      <c r="D42">
        <v>195</v>
      </c>
      <c r="E42">
        <v>148</v>
      </c>
      <c r="F42">
        <v>122</v>
      </c>
      <c r="G42">
        <v>26</v>
      </c>
      <c r="H42">
        <v>4</v>
      </c>
      <c r="I42">
        <v>2</v>
      </c>
      <c r="J42">
        <v>2</v>
      </c>
      <c r="K42">
        <v>51</v>
      </c>
      <c r="L42">
        <v>47</v>
      </c>
      <c r="M42">
        <v>4</v>
      </c>
      <c r="N42">
        <v>338</v>
      </c>
      <c r="O42">
        <v>306</v>
      </c>
      <c r="P42">
        <v>32</v>
      </c>
      <c r="Q42">
        <v>378</v>
      </c>
      <c r="R42">
        <v>336</v>
      </c>
      <c r="S42">
        <v>43</v>
      </c>
      <c r="T42">
        <v>727</v>
      </c>
      <c r="U42">
        <v>647</v>
      </c>
      <c r="V42">
        <v>80</v>
      </c>
      <c r="W42">
        <v>355</v>
      </c>
      <c r="X42">
        <v>346</v>
      </c>
      <c r="Y42">
        <v>9</v>
      </c>
      <c r="Z42">
        <v>73</v>
      </c>
      <c r="AA42">
        <v>71</v>
      </c>
      <c r="AB42">
        <v>2</v>
      </c>
      <c r="AC42">
        <v>52</v>
      </c>
      <c r="AD42">
        <v>50</v>
      </c>
      <c r="AE42">
        <v>3</v>
      </c>
      <c r="AF42">
        <v>16</v>
      </c>
      <c r="AG42">
        <v>16</v>
      </c>
      <c r="AH42">
        <v>0</v>
      </c>
      <c r="AI42">
        <v>94</v>
      </c>
      <c r="AJ42">
        <v>92</v>
      </c>
      <c r="AK42">
        <v>2</v>
      </c>
      <c r="AL42">
        <v>50</v>
      </c>
      <c r="AM42">
        <v>49</v>
      </c>
      <c r="AN42">
        <v>1</v>
      </c>
      <c r="AO42">
        <v>18</v>
      </c>
      <c r="AP42">
        <v>18</v>
      </c>
      <c r="AQ42">
        <v>0</v>
      </c>
      <c r="AR42">
        <v>3</v>
      </c>
      <c r="AS42">
        <v>3</v>
      </c>
      <c r="AT42" t="s">
        <v>19</v>
      </c>
      <c r="AU42">
        <v>11</v>
      </c>
      <c r="AV42">
        <v>10</v>
      </c>
      <c r="AW42">
        <v>0</v>
      </c>
    </row>
    <row r="43" spans="1:49">
      <c r="A43" t="s">
        <v>729</v>
      </c>
      <c r="B43">
        <v>1340</v>
      </c>
      <c r="C43">
        <v>1228</v>
      </c>
      <c r="D43">
        <v>111</v>
      </c>
      <c r="E43">
        <v>103</v>
      </c>
      <c r="F43">
        <v>65</v>
      </c>
      <c r="G43">
        <v>38</v>
      </c>
      <c r="H43">
        <v>2</v>
      </c>
      <c r="I43">
        <v>2</v>
      </c>
      <c r="J43">
        <v>0</v>
      </c>
      <c r="K43">
        <v>40</v>
      </c>
      <c r="L43">
        <v>34</v>
      </c>
      <c r="M43">
        <v>6</v>
      </c>
      <c r="N43">
        <v>234</v>
      </c>
      <c r="O43">
        <v>220</v>
      </c>
      <c r="P43">
        <v>14</v>
      </c>
      <c r="Q43">
        <v>268</v>
      </c>
      <c r="R43">
        <v>248</v>
      </c>
      <c r="S43">
        <v>20</v>
      </c>
      <c r="T43">
        <v>510</v>
      </c>
      <c r="U43">
        <v>480</v>
      </c>
      <c r="V43">
        <v>30</v>
      </c>
      <c r="W43">
        <v>232</v>
      </c>
      <c r="X43">
        <v>228</v>
      </c>
      <c r="Y43">
        <v>4</v>
      </c>
      <c r="Z43">
        <v>36</v>
      </c>
      <c r="AA43">
        <v>36</v>
      </c>
      <c r="AB43">
        <v>1</v>
      </c>
      <c r="AC43">
        <v>40</v>
      </c>
      <c r="AD43">
        <v>40</v>
      </c>
      <c r="AE43" t="s">
        <v>19</v>
      </c>
      <c r="AF43">
        <v>3</v>
      </c>
      <c r="AG43">
        <v>3</v>
      </c>
      <c r="AH43">
        <v>0</v>
      </c>
      <c r="AI43">
        <v>55</v>
      </c>
      <c r="AJ43">
        <v>55</v>
      </c>
      <c r="AK43">
        <v>1</v>
      </c>
      <c r="AL43">
        <v>30</v>
      </c>
      <c r="AM43">
        <v>30</v>
      </c>
      <c r="AN43" t="s">
        <v>19</v>
      </c>
      <c r="AO43">
        <v>12</v>
      </c>
      <c r="AP43">
        <v>12</v>
      </c>
      <c r="AQ43">
        <v>1</v>
      </c>
      <c r="AR43" t="s">
        <v>19</v>
      </c>
      <c r="AS43" t="s">
        <v>19</v>
      </c>
      <c r="AT43" t="s">
        <v>19</v>
      </c>
      <c r="AU43">
        <v>5</v>
      </c>
      <c r="AV43">
        <v>5</v>
      </c>
      <c r="AW43" t="s">
        <v>19</v>
      </c>
    </row>
    <row r="44" spans="1:49">
      <c r="A44" t="s">
        <v>728</v>
      </c>
      <c r="B44">
        <v>1157</v>
      </c>
      <c r="C44">
        <v>1058</v>
      </c>
      <c r="D44">
        <v>100</v>
      </c>
      <c r="E44">
        <v>100</v>
      </c>
      <c r="F44">
        <v>66</v>
      </c>
      <c r="G44">
        <v>34</v>
      </c>
      <c r="H44">
        <v>1</v>
      </c>
      <c r="I44">
        <v>1</v>
      </c>
      <c r="J44" t="s">
        <v>19</v>
      </c>
      <c r="K44">
        <v>36</v>
      </c>
      <c r="L44">
        <v>34</v>
      </c>
      <c r="M44">
        <v>3</v>
      </c>
      <c r="N44">
        <v>191</v>
      </c>
      <c r="O44">
        <v>176</v>
      </c>
      <c r="P44">
        <v>16</v>
      </c>
      <c r="Q44">
        <v>221</v>
      </c>
      <c r="R44">
        <v>205</v>
      </c>
      <c r="S44">
        <v>16</v>
      </c>
      <c r="T44">
        <v>414</v>
      </c>
      <c r="U44">
        <v>391</v>
      </c>
      <c r="V44">
        <v>23</v>
      </c>
      <c r="W44">
        <v>191</v>
      </c>
      <c r="X44">
        <v>186</v>
      </c>
      <c r="Y44">
        <v>5</v>
      </c>
      <c r="Z44">
        <v>30</v>
      </c>
      <c r="AA44">
        <v>29</v>
      </c>
      <c r="AB44">
        <v>1</v>
      </c>
      <c r="AC44">
        <v>39</v>
      </c>
      <c r="AD44">
        <v>38</v>
      </c>
      <c r="AE44">
        <v>1</v>
      </c>
      <c r="AF44">
        <v>3</v>
      </c>
      <c r="AG44">
        <v>2</v>
      </c>
      <c r="AH44">
        <v>0</v>
      </c>
      <c r="AI44">
        <v>70</v>
      </c>
      <c r="AJ44">
        <v>68</v>
      </c>
      <c r="AK44">
        <v>2</v>
      </c>
      <c r="AL44">
        <v>37</v>
      </c>
      <c r="AM44">
        <v>34</v>
      </c>
      <c r="AN44">
        <v>3</v>
      </c>
      <c r="AO44">
        <v>14</v>
      </c>
      <c r="AP44">
        <v>14</v>
      </c>
      <c r="AQ44">
        <v>0</v>
      </c>
      <c r="AR44">
        <v>1</v>
      </c>
      <c r="AS44">
        <v>1</v>
      </c>
      <c r="AT44" t="s">
        <v>19</v>
      </c>
      <c r="AU44">
        <v>1</v>
      </c>
      <c r="AV44">
        <v>0</v>
      </c>
      <c r="AW44">
        <v>0</v>
      </c>
    </row>
    <row r="45" spans="1:49">
      <c r="A45" t="s">
        <v>727</v>
      </c>
      <c r="B45">
        <v>618</v>
      </c>
      <c r="C45">
        <v>548</v>
      </c>
      <c r="D45">
        <v>70</v>
      </c>
      <c r="E45">
        <v>40</v>
      </c>
      <c r="F45">
        <v>29</v>
      </c>
      <c r="G45">
        <v>11</v>
      </c>
      <c r="H45">
        <v>0</v>
      </c>
      <c r="I45">
        <v>0</v>
      </c>
      <c r="J45" t="s">
        <v>19</v>
      </c>
      <c r="K45">
        <v>10</v>
      </c>
      <c r="L45">
        <v>10</v>
      </c>
      <c r="M45">
        <v>0</v>
      </c>
      <c r="N45">
        <v>120</v>
      </c>
      <c r="O45">
        <v>108</v>
      </c>
      <c r="P45">
        <v>12</v>
      </c>
      <c r="Q45">
        <v>137</v>
      </c>
      <c r="R45">
        <v>116</v>
      </c>
      <c r="S45">
        <v>20</v>
      </c>
      <c r="T45">
        <v>230</v>
      </c>
      <c r="U45">
        <v>207</v>
      </c>
      <c r="V45">
        <v>23</v>
      </c>
      <c r="W45">
        <v>106</v>
      </c>
      <c r="X45">
        <v>101</v>
      </c>
      <c r="Y45">
        <v>5</v>
      </c>
      <c r="Z45">
        <v>21</v>
      </c>
      <c r="AA45">
        <v>21</v>
      </c>
      <c r="AB45">
        <v>0</v>
      </c>
      <c r="AC45">
        <v>15</v>
      </c>
      <c r="AD45">
        <v>15</v>
      </c>
      <c r="AE45" t="s">
        <v>19</v>
      </c>
      <c r="AF45">
        <v>1</v>
      </c>
      <c r="AG45">
        <v>1</v>
      </c>
      <c r="AH45" t="s">
        <v>19</v>
      </c>
      <c r="AI45">
        <v>30</v>
      </c>
      <c r="AJ45">
        <v>29</v>
      </c>
      <c r="AK45">
        <v>1</v>
      </c>
      <c r="AL45">
        <v>10</v>
      </c>
      <c r="AM45">
        <v>10</v>
      </c>
      <c r="AN45" t="s">
        <v>19</v>
      </c>
      <c r="AO45">
        <v>3</v>
      </c>
      <c r="AP45">
        <v>3</v>
      </c>
      <c r="AQ45">
        <v>0</v>
      </c>
      <c r="AR45" t="s">
        <v>19</v>
      </c>
      <c r="AS45" t="s">
        <v>19</v>
      </c>
      <c r="AT45" t="s">
        <v>19</v>
      </c>
      <c r="AU45">
        <v>1</v>
      </c>
      <c r="AV45">
        <v>0</v>
      </c>
      <c r="AW45">
        <v>1</v>
      </c>
    </row>
    <row r="46" spans="1:49">
      <c r="A46" t="s">
        <v>726</v>
      </c>
      <c r="B46">
        <v>1085</v>
      </c>
      <c r="C46">
        <v>947</v>
      </c>
      <c r="D46">
        <v>137</v>
      </c>
      <c r="E46">
        <v>108</v>
      </c>
      <c r="F46">
        <v>80</v>
      </c>
      <c r="G46">
        <v>28</v>
      </c>
      <c r="H46">
        <v>1</v>
      </c>
      <c r="I46">
        <v>1</v>
      </c>
      <c r="J46">
        <v>0</v>
      </c>
      <c r="K46">
        <v>31</v>
      </c>
      <c r="L46">
        <v>28</v>
      </c>
      <c r="M46">
        <v>3</v>
      </c>
      <c r="N46">
        <v>212</v>
      </c>
      <c r="O46">
        <v>195</v>
      </c>
      <c r="P46">
        <v>17</v>
      </c>
      <c r="Q46">
        <v>189</v>
      </c>
      <c r="R46">
        <v>172</v>
      </c>
      <c r="S46">
        <v>18</v>
      </c>
      <c r="T46">
        <v>366</v>
      </c>
      <c r="U46">
        <v>309</v>
      </c>
      <c r="V46">
        <v>57</v>
      </c>
      <c r="W46">
        <v>153</v>
      </c>
      <c r="X46">
        <v>148</v>
      </c>
      <c r="Y46">
        <v>5</v>
      </c>
      <c r="Z46">
        <v>30</v>
      </c>
      <c r="AA46">
        <v>29</v>
      </c>
      <c r="AB46">
        <v>1</v>
      </c>
      <c r="AC46">
        <v>33</v>
      </c>
      <c r="AD46">
        <v>29</v>
      </c>
      <c r="AE46">
        <v>5</v>
      </c>
      <c r="AF46">
        <v>6</v>
      </c>
      <c r="AG46">
        <v>6</v>
      </c>
      <c r="AH46" t="s">
        <v>19</v>
      </c>
      <c r="AI46">
        <v>69</v>
      </c>
      <c r="AJ46">
        <v>67</v>
      </c>
      <c r="AK46">
        <v>2</v>
      </c>
      <c r="AL46">
        <v>27</v>
      </c>
      <c r="AM46">
        <v>24</v>
      </c>
      <c r="AN46">
        <v>3</v>
      </c>
      <c r="AO46">
        <v>11</v>
      </c>
      <c r="AP46">
        <v>7</v>
      </c>
      <c r="AQ46">
        <v>3</v>
      </c>
      <c r="AR46" t="s">
        <v>19</v>
      </c>
      <c r="AS46" t="s">
        <v>19</v>
      </c>
      <c r="AT46" t="s">
        <v>19</v>
      </c>
      <c r="AU46">
        <v>1</v>
      </c>
      <c r="AV46">
        <v>1</v>
      </c>
      <c r="AW46">
        <v>0</v>
      </c>
    </row>
    <row r="47" spans="1:49">
      <c r="A47" t="s">
        <v>725</v>
      </c>
      <c r="B47">
        <v>1610</v>
      </c>
      <c r="C47">
        <v>1519</v>
      </c>
      <c r="D47">
        <v>91</v>
      </c>
      <c r="E47">
        <v>125</v>
      </c>
      <c r="F47">
        <v>94</v>
      </c>
      <c r="G47">
        <v>31</v>
      </c>
      <c r="H47">
        <v>1</v>
      </c>
      <c r="I47">
        <v>1</v>
      </c>
      <c r="J47">
        <v>0</v>
      </c>
      <c r="K47">
        <v>40</v>
      </c>
      <c r="L47">
        <v>37</v>
      </c>
      <c r="M47">
        <v>3</v>
      </c>
      <c r="N47">
        <v>287</v>
      </c>
      <c r="O47">
        <v>270</v>
      </c>
      <c r="P47">
        <v>16</v>
      </c>
      <c r="Q47">
        <v>271</v>
      </c>
      <c r="R47">
        <v>254</v>
      </c>
      <c r="S47">
        <v>17</v>
      </c>
      <c r="T47">
        <v>647</v>
      </c>
      <c r="U47">
        <v>626</v>
      </c>
      <c r="V47">
        <v>21</v>
      </c>
      <c r="W47">
        <v>350</v>
      </c>
      <c r="X47">
        <v>345</v>
      </c>
      <c r="Y47">
        <v>6</v>
      </c>
      <c r="Z47">
        <v>37</v>
      </c>
      <c r="AA47">
        <v>37</v>
      </c>
      <c r="AB47">
        <v>0</v>
      </c>
      <c r="AC47">
        <v>39</v>
      </c>
      <c r="AD47">
        <v>39</v>
      </c>
      <c r="AE47">
        <v>1</v>
      </c>
      <c r="AF47">
        <v>13</v>
      </c>
      <c r="AG47">
        <v>13</v>
      </c>
      <c r="AH47" t="s">
        <v>19</v>
      </c>
      <c r="AI47">
        <v>102</v>
      </c>
      <c r="AJ47">
        <v>99</v>
      </c>
      <c r="AK47">
        <v>3</v>
      </c>
      <c r="AL47">
        <v>34</v>
      </c>
      <c r="AM47">
        <v>33</v>
      </c>
      <c r="AN47">
        <v>0</v>
      </c>
      <c r="AO47">
        <v>16</v>
      </c>
      <c r="AP47">
        <v>16</v>
      </c>
      <c r="AQ47" t="s">
        <v>19</v>
      </c>
      <c r="AR47">
        <v>1</v>
      </c>
      <c r="AS47">
        <v>1</v>
      </c>
      <c r="AT47" t="s">
        <v>19</v>
      </c>
      <c r="AU47" t="s">
        <v>19</v>
      </c>
      <c r="AV47" t="s">
        <v>19</v>
      </c>
      <c r="AW47" t="s">
        <v>19</v>
      </c>
    </row>
    <row r="48" spans="1:49">
      <c r="A48" t="s">
        <v>724</v>
      </c>
      <c r="B48">
        <v>2806</v>
      </c>
      <c r="C48">
        <v>2579</v>
      </c>
      <c r="D48">
        <v>228</v>
      </c>
      <c r="E48">
        <v>223</v>
      </c>
      <c r="F48">
        <v>154</v>
      </c>
      <c r="G48">
        <v>69</v>
      </c>
      <c r="H48">
        <v>1</v>
      </c>
      <c r="I48">
        <v>1</v>
      </c>
      <c r="J48" t="s">
        <v>19</v>
      </c>
      <c r="K48">
        <v>67</v>
      </c>
      <c r="L48">
        <v>61</v>
      </c>
      <c r="M48">
        <v>6</v>
      </c>
      <c r="N48">
        <v>486</v>
      </c>
      <c r="O48">
        <v>459</v>
      </c>
      <c r="P48">
        <v>27</v>
      </c>
      <c r="Q48">
        <v>457</v>
      </c>
      <c r="R48">
        <v>422</v>
      </c>
      <c r="S48">
        <v>35</v>
      </c>
      <c r="T48">
        <v>1081</v>
      </c>
      <c r="U48">
        <v>1001</v>
      </c>
      <c r="V48">
        <v>80</v>
      </c>
      <c r="W48">
        <v>538</v>
      </c>
      <c r="X48">
        <v>523</v>
      </c>
      <c r="Y48">
        <v>15</v>
      </c>
      <c r="Z48">
        <v>82</v>
      </c>
      <c r="AA48">
        <v>80</v>
      </c>
      <c r="AB48">
        <v>2</v>
      </c>
      <c r="AC48">
        <v>66</v>
      </c>
      <c r="AD48">
        <v>64</v>
      </c>
      <c r="AE48">
        <v>2</v>
      </c>
      <c r="AF48">
        <v>15</v>
      </c>
      <c r="AG48">
        <v>14</v>
      </c>
      <c r="AH48">
        <v>0</v>
      </c>
      <c r="AI48">
        <v>172</v>
      </c>
      <c r="AJ48">
        <v>169</v>
      </c>
      <c r="AK48">
        <v>3</v>
      </c>
      <c r="AL48">
        <v>104</v>
      </c>
      <c r="AM48">
        <v>103</v>
      </c>
      <c r="AN48">
        <v>1</v>
      </c>
      <c r="AO48">
        <v>44</v>
      </c>
      <c r="AP48">
        <v>43</v>
      </c>
      <c r="AQ48">
        <v>1</v>
      </c>
      <c r="AR48">
        <v>7</v>
      </c>
      <c r="AS48">
        <v>7</v>
      </c>
      <c r="AT48" t="s">
        <v>19</v>
      </c>
      <c r="AU48">
        <v>3</v>
      </c>
      <c r="AV48">
        <v>2</v>
      </c>
      <c r="AW48">
        <v>1</v>
      </c>
    </row>
    <row r="49" spans="1:49">
      <c r="A49" t="s">
        <v>723</v>
      </c>
      <c r="B49">
        <v>677</v>
      </c>
      <c r="C49">
        <v>645</v>
      </c>
      <c r="D49">
        <v>32</v>
      </c>
      <c r="E49">
        <v>49</v>
      </c>
      <c r="F49">
        <v>39</v>
      </c>
      <c r="G49">
        <v>11</v>
      </c>
      <c r="H49">
        <v>1</v>
      </c>
      <c r="I49">
        <v>1</v>
      </c>
      <c r="J49" t="s">
        <v>19</v>
      </c>
      <c r="K49">
        <v>15</v>
      </c>
      <c r="L49">
        <v>15</v>
      </c>
      <c r="M49">
        <v>1</v>
      </c>
      <c r="N49">
        <v>125</v>
      </c>
      <c r="O49">
        <v>121</v>
      </c>
      <c r="P49">
        <v>4</v>
      </c>
      <c r="Q49">
        <v>127</v>
      </c>
      <c r="R49">
        <v>122</v>
      </c>
      <c r="S49">
        <v>5</v>
      </c>
      <c r="T49">
        <v>238</v>
      </c>
      <c r="U49">
        <v>227</v>
      </c>
      <c r="V49">
        <v>11</v>
      </c>
      <c r="W49">
        <v>103</v>
      </c>
      <c r="X49">
        <v>102</v>
      </c>
      <c r="Y49">
        <v>1</v>
      </c>
      <c r="Z49">
        <v>23</v>
      </c>
      <c r="AA49">
        <v>23</v>
      </c>
      <c r="AB49">
        <v>0</v>
      </c>
      <c r="AC49">
        <v>19</v>
      </c>
      <c r="AD49">
        <v>18</v>
      </c>
      <c r="AE49">
        <v>1</v>
      </c>
      <c r="AF49">
        <v>7</v>
      </c>
      <c r="AG49">
        <v>7</v>
      </c>
      <c r="AH49" t="s">
        <v>19</v>
      </c>
      <c r="AI49">
        <v>38</v>
      </c>
      <c r="AJ49">
        <v>38</v>
      </c>
      <c r="AK49" t="s">
        <v>19</v>
      </c>
      <c r="AL49">
        <v>21</v>
      </c>
      <c r="AM49">
        <v>21</v>
      </c>
      <c r="AN49" t="s">
        <v>19</v>
      </c>
      <c r="AO49">
        <v>12</v>
      </c>
      <c r="AP49">
        <v>11</v>
      </c>
      <c r="AQ49">
        <v>0</v>
      </c>
      <c r="AR49" t="s">
        <v>19</v>
      </c>
      <c r="AS49" t="s">
        <v>19</v>
      </c>
      <c r="AT49" t="s">
        <v>19</v>
      </c>
      <c r="AU49">
        <v>3</v>
      </c>
      <c r="AV49">
        <v>3</v>
      </c>
      <c r="AW49" t="s">
        <v>19</v>
      </c>
    </row>
    <row r="50" spans="1:49">
      <c r="A50" t="s">
        <v>722</v>
      </c>
      <c r="B50">
        <v>902</v>
      </c>
      <c r="C50">
        <v>810</v>
      </c>
      <c r="D50">
        <v>93</v>
      </c>
      <c r="E50">
        <v>67</v>
      </c>
      <c r="F50">
        <v>61</v>
      </c>
      <c r="G50">
        <v>5</v>
      </c>
      <c r="H50" t="s">
        <v>19</v>
      </c>
      <c r="I50" t="s">
        <v>19</v>
      </c>
      <c r="J50" t="s">
        <v>19</v>
      </c>
      <c r="K50">
        <v>13</v>
      </c>
      <c r="L50">
        <v>13</v>
      </c>
      <c r="M50">
        <v>1</v>
      </c>
      <c r="N50">
        <v>154</v>
      </c>
      <c r="O50">
        <v>137</v>
      </c>
      <c r="P50">
        <v>17</v>
      </c>
      <c r="Q50">
        <v>238</v>
      </c>
      <c r="R50">
        <v>208</v>
      </c>
      <c r="S50">
        <v>31</v>
      </c>
      <c r="T50">
        <v>306</v>
      </c>
      <c r="U50">
        <v>272</v>
      </c>
      <c r="V50">
        <v>34</v>
      </c>
      <c r="W50">
        <v>132</v>
      </c>
      <c r="X50">
        <v>125</v>
      </c>
      <c r="Y50">
        <v>7</v>
      </c>
      <c r="Z50">
        <v>36</v>
      </c>
      <c r="AA50">
        <v>33</v>
      </c>
      <c r="AB50">
        <v>3</v>
      </c>
      <c r="AC50">
        <v>20</v>
      </c>
      <c r="AD50">
        <v>19</v>
      </c>
      <c r="AE50">
        <v>0</v>
      </c>
      <c r="AF50">
        <v>8</v>
      </c>
      <c r="AG50">
        <v>7</v>
      </c>
      <c r="AH50">
        <v>1</v>
      </c>
      <c r="AI50">
        <v>46</v>
      </c>
      <c r="AJ50">
        <v>45</v>
      </c>
      <c r="AK50">
        <v>0</v>
      </c>
      <c r="AL50">
        <v>10</v>
      </c>
      <c r="AM50">
        <v>10</v>
      </c>
      <c r="AN50" t="s">
        <v>19</v>
      </c>
      <c r="AO50">
        <v>3</v>
      </c>
      <c r="AP50">
        <v>3</v>
      </c>
      <c r="AQ50" t="s">
        <v>19</v>
      </c>
      <c r="AR50">
        <v>0</v>
      </c>
      <c r="AS50">
        <v>0</v>
      </c>
      <c r="AT50" t="s">
        <v>19</v>
      </c>
      <c r="AU50">
        <v>2</v>
      </c>
      <c r="AV50">
        <v>2</v>
      </c>
      <c r="AW50" t="s">
        <v>19</v>
      </c>
    </row>
    <row r="51" spans="1:49">
      <c r="A51" t="s">
        <v>721</v>
      </c>
      <c r="B51">
        <v>1893</v>
      </c>
      <c r="C51">
        <v>1760</v>
      </c>
      <c r="D51">
        <v>133</v>
      </c>
      <c r="E51">
        <v>152</v>
      </c>
      <c r="F51">
        <v>123</v>
      </c>
      <c r="G51">
        <v>30</v>
      </c>
      <c r="H51">
        <v>2</v>
      </c>
      <c r="I51">
        <v>2</v>
      </c>
      <c r="J51">
        <v>0</v>
      </c>
      <c r="K51">
        <v>51</v>
      </c>
      <c r="L51">
        <v>45</v>
      </c>
      <c r="M51">
        <v>6</v>
      </c>
      <c r="N51">
        <v>292</v>
      </c>
      <c r="O51">
        <v>279</v>
      </c>
      <c r="P51">
        <v>13</v>
      </c>
      <c r="Q51">
        <v>398</v>
      </c>
      <c r="R51">
        <v>378</v>
      </c>
      <c r="S51">
        <v>20</v>
      </c>
      <c r="T51">
        <v>685</v>
      </c>
      <c r="U51">
        <v>630</v>
      </c>
      <c r="V51">
        <v>55</v>
      </c>
      <c r="W51">
        <v>303</v>
      </c>
      <c r="X51">
        <v>294</v>
      </c>
      <c r="Y51">
        <v>8</v>
      </c>
      <c r="Z51">
        <v>56</v>
      </c>
      <c r="AA51">
        <v>53</v>
      </c>
      <c r="AB51">
        <v>3</v>
      </c>
      <c r="AC51">
        <v>50</v>
      </c>
      <c r="AD51">
        <v>49</v>
      </c>
      <c r="AE51">
        <v>1</v>
      </c>
      <c r="AF51">
        <v>11</v>
      </c>
      <c r="AG51">
        <v>11</v>
      </c>
      <c r="AH51">
        <v>1</v>
      </c>
      <c r="AI51">
        <v>121</v>
      </c>
      <c r="AJ51">
        <v>119</v>
      </c>
      <c r="AK51">
        <v>2</v>
      </c>
      <c r="AL51">
        <v>49</v>
      </c>
      <c r="AM51">
        <v>48</v>
      </c>
      <c r="AN51">
        <v>1</v>
      </c>
      <c r="AO51">
        <v>22</v>
      </c>
      <c r="AP51">
        <v>22</v>
      </c>
      <c r="AQ51">
        <v>0</v>
      </c>
      <c r="AR51" t="s">
        <v>19</v>
      </c>
      <c r="AS51" t="s">
        <v>19</v>
      </c>
      <c r="AT51" t="s">
        <v>19</v>
      </c>
      <c r="AU51">
        <v>3</v>
      </c>
      <c r="AV51">
        <v>2</v>
      </c>
      <c r="AW51">
        <v>1</v>
      </c>
    </row>
    <row r="52" spans="1:49">
      <c r="A52" t="s">
        <v>720</v>
      </c>
      <c r="B52">
        <v>606</v>
      </c>
      <c r="C52">
        <v>554</v>
      </c>
      <c r="D52">
        <v>52</v>
      </c>
      <c r="E52">
        <v>52</v>
      </c>
      <c r="F52">
        <v>46</v>
      </c>
      <c r="G52">
        <v>6</v>
      </c>
      <c r="H52" t="s">
        <v>19</v>
      </c>
      <c r="I52" t="s">
        <v>19</v>
      </c>
      <c r="J52" t="s">
        <v>19</v>
      </c>
      <c r="K52">
        <v>11</v>
      </c>
      <c r="L52">
        <v>10</v>
      </c>
      <c r="M52">
        <v>1</v>
      </c>
      <c r="N52">
        <v>89</v>
      </c>
      <c r="O52">
        <v>81</v>
      </c>
      <c r="P52">
        <v>8</v>
      </c>
      <c r="Q52">
        <v>188</v>
      </c>
      <c r="R52">
        <v>171</v>
      </c>
      <c r="S52">
        <v>16</v>
      </c>
      <c r="T52">
        <v>182</v>
      </c>
      <c r="U52">
        <v>166</v>
      </c>
      <c r="V52">
        <v>16</v>
      </c>
      <c r="W52">
        <v>68</v>
      </c>
      <c r="X52">
        <v>65</v>
      </c>
      <c r="Y52">
        <v>3</v>
      </c>
      <c r="Z52">
        <v>29</v>
      </c>
      <c r="AA52">
        <v>28</v>
      </c>
      <c r="AB52">
        <v>1</v>
      </c>
      <c r="AC52">
        <v>12</v>
      </c>
      <c r="AD52">
        <v>11</v>
      </c>
      <c r="AE52">
        <v>0</v>
      </c>
      <c r="AF52">
        <v>6</v>
      </c>
      <c r="AG52">
        <v>4</v>
      </c>
      <c r="AH52">
        <v>2</v>
      </c>
      <c r="AI52">
        <v>20</v>
      </c>
      <c r="AJ52">
        <v>19</v>
      </c>
      <c r="AK52">
        <v>1</v>
      </c>
      <c r="AL52">
        <v>12</v>
      </c>
      <c r="AM52">
        <v>11</v>
      </c>
      <c r="AN52">
        <v>0</v>
      </c>
      <c r="AO52">
        <v>6</v>
      </c>
      <c r="AP52">
        <v>6</v>
      </c>
      <c r="AQ52" t="s">
        <v>19</v>
      </c>
      <c r="AR52" t="s">
        <v>19</v>
      </c>
      <c r="AS52" t="s">
        <v>19</v>
      </c>
      <c r="AT52" t="s">
        <v>19</v>
      </c>
      <c r="AU52">
        <v>0</v>
      </c>
      <c r="AV52">
        <v>0</v>
      </c>
      <c r="AW52" t="s">
        <v>19</v>
      </c>
    </row>
    <row r="53" spans="1:49">
      <c r="A53" t="s">
        <v>719</v>
      </c>
      <c r="B53">
        <v>763</v>
      </c>
      <c r="C53">
        <v>720</v>
      </c>
      <c r="D53">
        <v>43</v>
      </c>
      <c r="E53">
        <v>48</v>
      </c>
      <c r="F53">
        <v>39</v>
      </c>
      <c r="G53">
        <v>9</v>
      </c>
      <c r="H53" t="s">
        <v>19</v>
      </c>
      <c r="I53" t="s">
        <v>19</v>
      </c>
      <c r="J53" t="s">
        <v>19</v>
      </c>
      <c r="K53">
        <v>10</v>
      </c>
      <c r="L53">
        <v>10</v>
      </c>
      <c r="M53" t="s">
        <v>19</v>
      </c>
      <c r="N53">
        <v>126</v>
      </c>
      <c r="O53">
        <v>123</v>
      </c>
      <c r="P53">
        <v>3</v>
      </c>
      <c r="Q53">
        <v>182</v>
      </c>
      <c r="R53">
        <v>175</v>
      </c>
      <c r="S53">
        <v>7</v>
      </c>
      <c r="T53">
        <v>308</v>
      </c>
      <c r="U53">
        <v>285</v>
      </c>
      <c r="V53">
        <v>23</v>
      </c>
      <c r="W53">
        <v>90</v>
      </c>
      <c r="X53">
        <v>88</v>
      </c>
      <c r="Y53">
        <v>2</v>
      </c>
      <c r="Z53">
        <v>25</v>
      </c>
      <c r="AA53">
        <v>24</v>
      </c>
      <c r="AB53">
        <v>1</v>
      </c>
      <c r="AC53">
        <v>21</v>
      </c>
      <c r="AD53">
        <v>20</v>
      </c>
      <c r="AE53">
        <v>0</v>
      </c>
      <c r="AF53">
        <v>7</v>
      </c>
      <c r="AG53">
        <v>7</v>
      </c>
      <c r="AH53">
        <v>1</v>
      </c>
      <c r="AI53">
        <v>24</v>
      </c>
      <c r="AJ53">
        <v>24</v>
      </c>
      <c r="AK53">
        <v>0</v>
      </c>
      <c r="AL53">
        <v>7</v>
      </c>
      <c r="AM53">
        <v>7</v>
      </c>
      <c r="AN53" t="s">
        <v>19</v>
      </c>
      <c r="AO53">
        <v>5</v>
      </c>
      <c r="AP53">
        <v>5</v>
      </c>
      <c r="AQ53" t="s">
        <v>19</v>
      </c>
      <c r="AR53">
        <v>1</v>
      </c>
      <c r="AS53">
        <v>1</v>
      </c>
      <c r="AT53" t="s">
        <v>19</v>
      </c>
      <c r="AU53" t="s">
        <v>19</v>
      </c>
      <c r="AV53" t="s">
        <v>19</v>
      </c>
      <c r="AW53" t="s">
        <v>19</v>
      </c>
    </row>
    <row r="54" spans="1:49">
      <c r="A54" t="s">
        <v>718</v>
      </c>
      <c r="B54">
        <v>912</v>
      </c>
      <c r="C54">
        <v>833</v>
      </c>
      <c r="D54">
        <v>79</v>
      </c>
      <c r="E54">
        <v>77</v>
      </c>
      <c r="F54">
        <v>57</v>
      </c>
      <c r="G54">
        <v>20</v>
      </c>
      <c r="H54">
        <v>1</v>
      </c>
      <c r="I54">
        <v>0</v>
      </c>
      <c r="J54">
        <v>1</v>
      </c>
      <c r="K54">
        <v>23</v>
      </c>
      <c r="L54">
        <v>20</v>
      </c>
      <c r="M54">
        <v>3</v>
      </c>
      <c r="N54">
        <v>157</v>
      </c>
      <c r="O54">
        <v>148</v>
      </c>
      <c r="P54">
        <v>9</v>
      </c>
      <c r="Q54">
        <v>190</v>
      </c>
      <c r="R54">
        <v>179</v>
      </c>
      <c r="S54">
        <v>11</v>
      </c>
      <c r="T54">
        <v>317</v>
      </c>
      <c r="U54">
        <v>288</v>
      </c>
      <c r="V54">
        <v>29</v>
      </c>
      <c r="W54">
        <v>154</v>
      </c>
      <c r="X54">
        <v>148</v>
      </c>
      <c r="Y54">
        <v>6</v>
      </c>
      <c r="Z54">
        <v>30</v>
      </c>
      <c r="AA54">
        <v>28</v>
      </c>
      <c r="AB54">
        <v>2</v>
      </c>
      <c r="AC54">
        <v>27</v>
      </c>
      <c r="AD54">
        <v>27</v>
      </c>
      <c r="AE54">
        <v>0</v>
      </c>
      <c r="AF54">
        <v>5</v>
      </c>
      <c r="AG54">
        <v>5</v>
      </c>
      <c r="AH54" t="s">
        <v>19</v>
      </c>
      <c r="AI54">
        <v>46</v>
      </c>
      <c r="AJ54">
        <v>43</v>
      </c>
      <c r="AK54">
        <v>2</v>
      </c>
      <c r="AL54">
        <v>24</v>
      </c>
      <c r="AM54">
        <v>23</v>
      </c>
      <c r="AN54">
        <v>1</v>
      </c>
      <c r="AO54">
        <v>12</v>
      </c>
      <c r="AP54">
        <v>11</v>
      </c>
      <c r="AQ54">
        <v>1</v>
      </c>
      <c r="AR54">
        <v>1</v>
      </c>
      <c r="AS54">
        <v>1</v>
      </c>
      <c r="AT54" t="s">
        <v>19</v>
      </c>
      <c r="AU54">
        <v>2</v>
      </c>
      <c r="AV54">
        <v>2</v>
      </c>
      <c r="AW54">
        <v>0</v>
      </c>
    </row>
    <row r="55" spans="1:49">
      <c r="A55" t="s">
        <v>717</v>
      </c>
      <c r="B55">
        <v>349</v>
      </c>
      <c r="C55">
        <v>330</v>
      </c>
      <c r="D55">
        <v>19</v>
      </c>
      <c r="E55">
        <v>23</v>
      </c>
      <c r="F55">
        <v>20</v>
      </c>
      <c r="G55">
        <v>3</v>
      </c>
      <c r="H55">
        <v>1</v>
      </c>
      <c r="I55">
        <v>1</v>
      </c>
      <c r="J55" t="s">
        <v>19</v>
      </c>
      <c r="K55">
        <v>7</v>
      </c>
      <c r="L55">
        <v>7</v>
      </c>
      <c r="M55">
        <v>0</v>
      </c>
      <c r="N55">
        <v>57</v>
      </c>
      <c r="O55">
        <v>53</v>
      </c>
      <c r="P55">
        <v>4</v>
      </c>
      <c r="Q55">
        <v>66</v>
      </c>
      <c r="R55">
        <v>63</v>
      </c>
      <c r="S55">
        <v>3</v>
      </c>
      <c r="T55">
        <v>158</v>
      </c>
      <c r="U55">
        <v>149</v>
      </c>
      <c r="V55">
        <v>9</v>
      </c>
      <c r="W55">
        <v>76</v>
      </c>
      <c r="X55">
        <v>75</v>
      </c>
      <c r="Y55">
        <v>1</v>
      </c>
      <c r="Z55">
        <v>9</v>
      </c>
      <c r="AA55">
        <v>8</v>
      </c>
      <c r="AB55">
        <v>1</v>
      </c>
      <c r="AC55">
        <v>6</v>
      </c>
      <c r="AD55">
        <v>6</v>
      </c>
      <c r="AE55" t="s">
        <v>19</v>
      </c>
      <c r="AF55">
        <v>2</v>
      </c>
      <c r="AG55">
        <v>2</v>
      </c>
      <c r="AH55" t="s">
        <v>19</v>
      </c>
      <c r="AI55">
        <v>11</v>
      </c>
      <c r="AJ55">
        <v>11</v>
      </c>
      <c r="AK55" t="s">
        <v>19</v>
      </c>
      <c r="AL55">
        <v>7</v>
      </c>
      <c r="AM55">
        <v>7</v>
      </c>
      <c r="AN55" t="s">
        <v>19</v>
      </c>
      <c r="AO55">
        <v>1</v>
      </c>
      <c r="AP55">
        <v>1</v>
      </c>
      <c r="AQ55" t="s">
        <v>19</v>
      </c>
      <c r="AR55">
        <v>1</v>
      </c>
      <c r="AS55">
        <v>1</v>
      </c>
      <c r="AT55" t="s">
        <v>19</v>
      </c>
      <c r="AU55">
        <v>2</v>
      </c>
      <c r="AV55">
        <v>2</v>
      </c>
      <c r="AW55">
        <v>1</v>
      </c>
    </row>
    <row r="56" spans="1:49">
      <c r="A56" t="s">
        <v>716</v>
      </c>
    </row>
    <row r="57" spans="1:49">
      <c r="A57" t="s">
        <v>715</v>
      </c>
      <c r="B57">
        <v>1063</v>
      </c>
      <c r="C57">
        <v>990</v>
      </c>
      <c r="D57">
        <v>73</v>
      </c>
      <c r="E57">
        <v>84</v>
      </c>
      <c r="F57">
        <v>61</v>
      </c>
      <c r="G57">
        <v>23</v>
      </c>
      <c r="H57">
        <v>5</v>
      </c>
      <c r="I57">
        <v>4</v>
      </c>
      <c r="J57">
        <v>0</v>
      </c>
      <c r="K57">
        <v>36</v>
      </c>
      <c r="L57">
        <v>34</v>
      </c>
      <c r="M57">
        <v>2</v>
      </c>
      <c r="N57">
        <v>196</v>
      </c>
      <c r="O57">
        <v>178</v>
      </c>
      <c r="P57">
        <v>18</v>
      </c>
      <c r="Q57">
        <v>88</v>
      </c>
      <c r="R57">
        <v>82</v>
      </c>
      <c r="S57">
        <v>6</v>
      </c>
      <c r="T57">
        <v>405</v>
      </c>
      <c r="U57">
        <v>388</v>
      </c>
      <c r="V57">
        <v>17</v>
      </c>
      <c r="W57">
        <v>209</v>
      </c>
      <c r="X57">
        <v>206</v>
      </c>
      <c r="Y57">
        <v>2</v>
      </c>
      <c r="Z57">
        <v>29</v>
      </c>
      <c r="AA57">
        <v>27</v>
      </c>
      <c r="AB57">
        <v>2</v>
      </c>
      <c r="AC57">
        <v>21</v>
      </c>
      <c r="AD57">
        <v>21</v>
      </c>
      <c r="AE57">
        <v>0</v>
      </c>
      <c r="AF57">
        <v>3</v>
      </c>
      <c r="AG57">
        <v>3</v>
      </c>
      <c r="AH57" t="s">
        <v>19</v>
      </c>
      <c r="AI57">
        <v>90</v>
      </c>
      <c r="AJ57">
        <v>89</v>
      </c>
      <c r="AK57">
        <v>1</v>
      </c>
      <c r="AL57">
        <v>73</v>
      </c>
      <c r="AM57">
        <v>72</v>
      </c>
      <c r="AN57">
        <v>1</v>
      </c>
      <c r="AO57">
        <v>30</v>
      </c>
      <c r="AP57">
        <v>29</v>
      </c>
      <c r="AQ57">
        <v>1</v>
      </c>
      <c r="AR57">
        <v>1</v>
      </c>
      <c r="AS57">
        <v>1</v>
      </c>
      <c r="AT57" t="s">
        <v>19</v>
      </c>
      <c r="AU57">
        <v>5</v>
      </c>
      <c r="AV57">
        <v>4</v>
      </c>
      <c r="AW57">
        <v>2</v>
      </c>
    </row>
    <row r="58" spans="1:49">
      <c r="A58" t="s">
        <v>714</v>
      </c>
      <c r="B58">
        <v>105</v>
      </c>
      <c r="C58">
        <v>93</v>
      </c>
      <c r="D58">
        <v>12</v>
      </c>
      <c r="E58">
        <v>7</v>
      </c>
      <c r="F58">
        <v>4</v>
      </c>
      <c r="G58">
        <v>3</v>
      </c>
      <c r="H58" t="s">
        <v>19</v>
      </c>
      <c r="I58" t="s">
        <v>19</v>
      </c>
      <c r="J58" t="s">
        <v>19</v>
      </c>
      <c r="K58">
        <v>2</v>
      </c>
      <c r="L58">
        <v>2</v>
      </c>
      <c r="M58" t="s">
        <v>19</v>
      </c>
      <c r="N58">
        <v>27</v>
      </c>
      <c r="O58">
        <v>25</v>
      </c>
      <c r="P58">
        <v>2</v>
      </c>
      <c r="Q58">
        <v>14</v>
      </c>
      <c r="R58">
        <v>12</v>
      </c>
      <c r="S58">
        <v>2</v>
      </c>
      <c r="T58">
        <v>42</v>
      </c>
      <c r="U58">
        <v>36</v>
      </c>
      <c r="V58">
        <v>6</v>
      </c>
      <c r="W58">
        <v>24</v>
      </c>
      <c r="X58">
        <v>22</v>
      </c>
      <c r="Y58">
        <v>2</v>
      </c>
      <c r="Z58">
        <v>4</v>
      </c>
      <c r="AA58">
        <v>4</v>
      </c>
      <c r="AB58" t="s">
        <v>19</v>
      </c>
      <c r="AC58">
        <v>2</v>
      </c>
      <c r="AD58">
        <v>2</v>
      </c>
      <c r="AE58" t="s">
        <v>19</v>
      </c>
      <c r="AF58" t="s">
        <v>19</v>
      </c>
      <c r="AG58" t="s">
        <v>19</v>
      </c>
      <c r="AH58" t="s">
        <v>19</v>
      </c>
      <c r="AI58">
        <v>2</v>
      </c>
      <c r="AJ58">
        <v>2</v>
      </c>
      <c r="AK58" t="s">
        <v>19</v>
      </c>
      <c r="AL58">
        <v>3</v>
      </c>
      <c r="AM58">
        <v>3</v>
      </c>
      <c r="AN58" t="s">
        <v>19</v>
      </c>
      <c r="AO58" t="s">
        <v>19</v>
      </c>
      <c r="AP58" t="s">
        <v>19</v>
      </c>
      <c r="AQ58" t="s">
        <v>19</v>
      </c>
      <c r="AR58">
        <v>3</v>
      </c>
      <c r="AS58">
        <v>3</v>
      </c>
      <c r="AT58" t="s">
        <v>19</v>
      </c>
      <c r="AU58" t="s">
        <v>19</v>
      </c>
      <c r="AV58" t="s">
        <v>19</v>
      </c>
      <c r="AW58" t="s">
        <v>19</v>
      </c>
    </row>
    <row r="59" spans="1:49">
      <c r="A59" t="s">
        <v>713</v>
      </c>
      <c r="B59">
        <v>172</v>
      </c>
      <c r="C59">
        <v>147</v>
      </c>
      <c r="D59">
        <v>25</v>
      </c>
      <c r="E59">
        <v>8</v>
      </c>
      <c r="F59">
        <v>7</v>
      </c>
      <c r="G59">
        <v>1</v>
      </c>
      <c r="H59" t="s">
        <v>19</v>
      </c>
      <c r="I59" t="s">
        <v>19</v>
      </c>
      <c r="J59" t="s">
        <v>19</v>
      </c>
      <c r="K59">
        <v>3</v>
      </c>
      <c r="L59">
        <v>2</v>
      </c>
      <c r="M59">
        <v>0</v>
      </c>
      <c r="N59">
        <v>47</v>
      </c>
      <c r="O59">
        <v>40</v>
      </c>
      <c r="P59">
        <v>7</v>
      </c>
      <c r="Q59">
        <v>21</v>
      </c>
      <c r="R59">
        <v>13</v>
      </c>
      <c r="S59">
        <v>8</v>
      </c>
      <c r="T59">
        <v>75</v>
      </c>
      <c r="U59">
        <v>67</v>
      </c>
      <c r="V59">
        <v>8</v>
      </c>
      <c r="W59">
        <v>27</v>
      </c>
      <c r="X59">
        <v>24</v>
      </c>
      <c r="Y59">
        <v>2</v>
      </c>
      <c r="Z59">
        <v>5</v>
      </c>
      <c r="AA59">
        <v>5</v>
      </c>
      <c r="AB59" t="s">
        <v>19</v>
      </c>
      <c r="AC59">
        <v>3</v>
      </c>
      <c r="AD59">
        <v>3</v>
      </c>
      <c r="AE59" t="s">
        <v>19</v>
      </c>
      <c r="AF59" t="s">
        <v>19</v>
      </c>
      <c r="AG59" t="s">
        <v>19</v>
      </c>
      <c r="AH59" t="s">
        <v>19</v>
      </c>
      <c r="AI59">
        <v>6</v>
      </c>
      <c r="AJ59">
        <v>6</v>
      </c>
      <c r="AK59" t="s">
        <v>19</v>
      </c>
      <c r="AL59">
        <v>3</v>
      </c>
      <c r="AM59">
        <v>3</v>
      </c>
      <c r="AN59" t="s">
        <v>19</v>
      </c>
      <c r="AO59">
        <v>1</v>
      </c>
      <c r="AP59">
        <v>1</v>
      </c>
      <c r="AQ59" t="s">
        <v>19</v>
      </c>
      <c r="AR59" t="s">
        <v>19</v>
      </c>
      <c r="AS59" t="s">
        <v>19</v>
      </c>
      <c r="AT59" t="s">
        <v>19</v>
      </c>
      <c r="AU59" t="s">
        <v>19</v>
      </c>
      <c r="AV59" t="s">
        <v>19</v>
      </c>
      <c r="AW59" t="s">
        <v>19</v>
      </c>
    </row>
    <row r="60" spans="1:49">
      <c r="A60" t="s">
        <v>712</v>
      </c>
      <c r="B60">
        <v>62</v>
      </c>
      <c r="C60">
        <v>53</v>
      </c>
      <c r="D60">
        <v>9</v>
      </c>
      <c r="E60">
        <v>4</v>
      </c>
      <c r="F60">
        <v>2</v>
      </c>
      <c r="G60">
        <v>2</v>
      </c>
      <c r="H60" t="s">
        <v>19</v>
      </c>
      <c r="I60" t="s">
        <v>19</v>
      </c>
      <c r="J60" t="s">
        <v>19</v>
      </c>
      <c r="K60">
        <v>2</v>
      </c>
      <c r="L60">
        <v>2</v>
      </c>
      <c r="M60" t="s">
        <v>19</v>
      </c>
      <c r="N60">
        <v>11</v>
      </c>
      <c r="O60">
        <v>8</v>
      </c>
      <c r="P60">
        <v>3</v>
      </c>
      <c r="Q60">
        <v>12</v>
      </c>
      <c r="R60">
        <v>10</v>
      </c>
      <c r="S60">
        <v>2</v>
      </c>
      <c r="T60">
        <v>29</v>
      </c>
      <c r="U60">
        <v>27</v>
      </c>
      <c r="V60">
        <v>2</v>
      </c>
      <c r="W60">
        <v>18</v>
      </c>
      <c r="X60">
        <v>18</v>
      </c>
      <c r="Y60">
        <v>0</v>
      </c>
      <c r="Z60">
        <v>2</v>
      </c>
      <c r="AA60">
        <v>2</v>
      </c>
      <c r="AB60" t="s">
        <v>19</v>
      </c>
      <c r="AC60">
        <v>1</v>
      </c>
      <c r="AD60">
        <v>1</v>
      </c>
      <c r="AE60" t="s">
        <v>19</v>
      </c>
      <c r="AF60" t="s">
        <v>19</v>
      </c>
      <c r="AG60" t="s">
        <v>19</v>
      </c>
      <c r="AH60" t="s">
        <v>19</v>
      </c>
      <c r="AI60">
        <v>1</v>
      </c>
      <c r="AJ60">
        <v>1</v>
      </c>
      <c r="AK60">
        <v>0</v>
      </c>
      <c r="AL60">
        <v>0</v>
      </c>
      <c r="AM60">
        <v>0</v>
      </c>
      <c r="AN60" t="s">
        <v>19</v>
      </c>
      <c r="AO60">
        <v>0</v>
      </c>
      <c r="AP60">
        <v>0</v>
      </c>
      <c r="AQ60" t="s">
        <v>19</v>
      </c>
      <c r="AR60" t="s">
        <v>19</v>
      </c>
      <c r="AS60" t="s">
        <v>19</v>
      </c>
      <c r="AT60" t="s">
        <v>19</v>
      </c>
      <c r="AU60" t="s">
        <v>19</v>
      </c>
      <c r="AV60" t="s">
        <v>19</v>
      </c>
      <c r="AW60" t="s">
        <v>19</v>
      </c>
    </row>
    <row r="61" spans="1:49">
      <c r="A61" t="s">
        <v>711</v>
      </c>
      <c r="B61">
        <v>326</v>
      </c>
      <c r="C61">
        <v>273</v>
      </c>
      <c r="D61">
        <v>53</v>
      </c>
      <c r="E61">
        <v>28</v>
      </c>
      <c r="F61">
        <v>18</v>
      </c>
      <c r="G61">
        <v>10</v>
      </c>
      <c r="H61">
        <v>1</v>
      </c>
      <c r="I61">
        <v>1</v>
      </c>
      <c r="J61" t="s">
        <v>19</v>
      </c>
      <c r="K61">
        <v>14</v>
      </c>
      <c r="L61">
        <v>12</v>
      </c>
      <c r="M61">
        <v>2</v>
      </c>
      <c r="N61">
        <v>64</v>
      </c>
      <c r="O61">
        <v>51</v>
      </c>
      <c r="P61">
        <v>14</v>
      </c>
      <c r="Q61">
        <v>43</v>
      </c>
      <c r="R61">
        <v>32</v>
      </c>
      <c r="S61">
        <v>11</v>
      </c>
      <c r="T61">
        <v>120</v>
      </c>
      <c r="U61">
        <v>105</v>
      </c>
      <c r="V61">
        <v>15</v>
      </c>
      <c r="W61">
        <v>45</v>
      </c>
      <c r="X61">
        <v>44</v>
      </c>
      <c r="Y61">
        <v>1</v>
      </c>
      <c r="Z61">
        <v>10</v>
      </c>
      <c r="AA61">
        <v>9</v>
      </c>
      <c r="AB61">
        <v>2</v>
      </c>
      <c r="AC61">
        <v>12</v>
      </c>
      <c r="AD61">
        <v>12</v>
      </c>
      <c r="AE61" t="s">
        <v>19</v>
      </c>
      <c r="AF61">
        <v>12</v>
      </c>
      <c r="AG61">
        <v>12</v>
      </c>
      <c r="AH61" t="s">
        <v>19</v>
      </c>
      <c r="AI61">
        <v>10</v>
      </c>
      <c r="AJ61">
        <v>10</v>
      </c>
      <c r="AK61" t="s">
        <v>19</v>
      </c>
      <c r="AL61">
        <v>4</v>
      </c>
      <c r="AM61">
        <v>4</v>
      </c>
      <c r="AN61" t="s">
        <v>19</v>
      </c>
      <c r="AO61">
        <v>2</v>
      </c>
      <c r="AP61">
        <v>2</v>
      </c>
      <c r="AQ61" t="s">
        <v>19</v>
      </c>
      <c r="AR61">
        <v>3</v>
      </c>
      <c r="AS61">
        <v>3</v>
      </c>
      <c r="AT61" t="s">
        <v>19</v>
      </c>
      <c r="AU61">
        <v>2</v>
      </c>
      <c r="AV61">
        <v>2</v>
      </c>
      <c r="AW61" t="s">
        <v>19</v>
      </c>
    </row>
    <row r="62" spans="1:49">
      <c r="A62" t="s">
        <v>710</v>
      </c>
      <c r="B62">
        <v>207</v>
      </c>
      <c r="C62">
        <v>190</v>
      </c>
      <c r="D62">
        <v>18</v>
      </c>
      <c r="E62">
        <v>14</v>
      </c>
      <c r="F62">
        <v>8</v>
      </c>
      <c r="G62">
        <v>6</v>
      </c>
      <c r="H62" t="s">
        <v>19</v>
      </c>
      <c r="I62" t="s">
        <v>19</v>
      </c>
      <c r="J62" t="s">
        <v>19</v>
      </c>
      <c r="K62">
        <v>7</v>
      </c>
      <c r="L62">
        <v>5</v>
      </c>
      <c r="M62">
        <v>2</v>
      </c>
      <c r="N62">
        <v>44</v>
      </c>
      <c r="O62">
        <v>40</v>
      </c>
      <c r="P62">
        <v>4</v>
      </c>
      <c r="Q62">
        <v>26</v>
      </c>
      <c r="R62">
        <v>25</v>
      </c>
      <c r="S62">
        <v>1</v>
      </c>
      <c r="T62">
        <v>88</v>
      </c>
      <c r="U62">
        <v>85</v>
      </c>
      <c r="V62">
        <v>4</v>
      </c>
      <c r="W62">
        <v>39</v>
      </c>
      <c r="X62">
        <v>39</v>
      </c>
      <c r="Y62">
        <v>0</v>
      </c>
      <c r="Z62">
        <v>5</v>
      </c>
      <c r="AA62">
        <v>5</v>
      </c>
      <c r="AB62" t="s">
        <v>19</v>
      </c>
      <c r="AC62">
        <v>5</v>
      </c>
      <c r="AD62">
        <v>5</v>
      </c>
      <c r="AE62" t="s">
        <v>19</v>
      </c>
      <c r="AF62">
        <v>8</v>
      </c>
      <c r="AG62">
        <v>8</v>
      </c>
      <c r="AH62" t="s">
        <v>19</v>
      </c>
      <c r="AI62">
        <v>5</v>
      </c>
      <c r="AJ62">
        <v>5</v>
      </c>
      <c r="AK62" t="s">
        <v>19</v>
      </c>
      <c r="AL62">
        <v>2</v>
      </c>
      <c r="AM62">
        <v>2</v>
      </c>
      <c r="AN62" t="s">
        <v>19</v>
      </c>
      <c r="AO62">
        <v>1</v>
      </c>
      <c r="AP62" t="s">
        <v>19</v>
      </c>
      <c r="AQ62">
        <v>1</v>
      </c>
      <c r="AR62">
        <v>2</v>
      </c>
      <c r="AS62">
        <v>2</v>
      </c>
      <c r="AT62" t="s">
        <v>19</v>
      </c>
      <c r="AU62" t="s">
        <v>19</v>
      </c>
      <c r="AV62" t="s">
        <v>19</v>
      </c>
      <c r="AW62" t="s">
        <v>19</v>
      </c>
    </row>
    <row r="63" spans="1:49">
      <c r="A63" t="s">
        <v>709</v>
      </c>
      <c r="B63">
        <v>406</v>
      </c>
      <c r="C63">
        <v>355</v>
      </c>
      <c r="D63">
        <v>51</v>
      </c>
      <c r="E63">
        <v>20</v>
      </c>
      <c r="F63">
        <v>14</v>
      </c>
      <c r="G63">
        <v>6</v>
      </c>
      <c r="H63">
        <v>0</v>
      </c>
      <c r="I63">
        <v>0</v>
      </c>
      <c r="J63" t="s">
        <v>19</v>
      </c>
      <c r="K63">
        <v>18</v>
      </c>
      <c r="L63">
        <v>16</v>
      </c>
      <c r="M63">
        <v>2</v>
      </c>
      <c r="N63">
        <v>63</v>
      </c>
      <c r="O63">
        <v>44</v>
      </c>
      <c r="P63">
        <v>19</v>
      </c>
      <c r="Q63">
        <v>85</v>
      </c>
      <c r="R63">
        <v>74</v>
      </c>
      <c r="S63">
        <v>11</v>
      </c>
      <c r="T63">
        <v>179</v>
      </c>
      <c r="U63">
        <v>168</v>
      </c>
      <c r="V63">
        <v>11</v>
      </c>
      <c r="W63">
        <v>18</v>
      </c>
      <c r="X63">
        <v>18</v>
      </c>
      <c r="Y63" t="s">
        <v>19</v>
      </c>
      <c r="Z63">
        <v>14</v>
      </c>
      <c r="AA63">
        <v>13</v>
      </c>
      <c r="AB63">
        <v>1</v>
      </c>
      <c r="AC63">
        <v>8</v>
      </c>
      <c r="AD63">
        <v>8</v>
      </c>
      <c r="AE63">
        <v>1</v>
      </c>
      <c r="AF63">
        <v>1</v>
      </c>
      <c r="AG63">
        <v>1</v>
      </c>
      <c r="AH63" t="s">
        <v>19</v>
      </c>
      <c r="AI63">
        <v>11</v>
      </c>
      <c r="AJ63">
        <v>10</v>
      </c>
      <c r="AK63">
        <v>0</v>
      </c>
      <c r="AL63">
        <v>5</v>
      </c>
      <c r="AM63">
        <v>5</v>
      </c>
      <c r="AN63" t="s">
        <v>19</v>
      </c>
      <c r="AO63">
        <v>2</v>
      </c>
      <c r="AP63">
        <v>2</v>
      </c>
      <c r="AQ63" t="s">
        <v>19</v>
      </c>
      <c r="AR63" t="s">
        <v>19</v>
      </c>
      <c r="AS63" t="s">
        <v>19</v>
      </c>
      <c r="AT63" t="s">
        <v>19</v>
      </c>
      <c r="AU63">
        <v>1</v>
      </c>
      <c r="AV63">
        <v>1</v>
      </c>
      <c r="AW63" t="s">
        <v>19</v>
      </c>
    </row>
    <row r="64" spans="1:49">
      <c r="A64" t="s">
        <v>708</v>
      </c>
      <c r="B64">
        <v>237</v>
      </c>
      <c r="C64">
        <v>227</v>
      </c>
      <c r="D64">
        <v>10</v>
      </c>
      <c r="E64">
        <v>11</v>
      </c>
      <c r="F64">
        <v>11</v>
      </c>
      <c r="G64">
        <v>0</v>
      </c>
      <c r="H64" t="s">
        <v>19</v>
      </c>
      <c r="I64" t="s">
        <v>19</v>
      </c>
      <c r="J64" t="s">
        <v>19</v>
      </c>
      <c r="K64">
        <v>6</v>
      </c>
      <c r="L64">
        <v>6</v>
      </c>
      <c r="M64">
        <v>0</v>
      </c>
      <c r="N64">
        <v>43</v>
      </c>
      <c r="O64">
        <v>40</v>
      </c>
      <c r="P64">
        <v>3</v>
      </c>
      <c r="Q64">
        <v>49</v>
      </c>
      <c r="R64">
        <v>46</v>
      </c>
      <c r="S64">
        <v>2</v>
      </c>
      <c r="T64">
        <v>106</v>
      </c>
      <c r="U64">
        <v>102</v>
      </c>
      <c r="V64">
        <v>4</v>
      </c>
      <c r="W64">
        <v>94</v>
      </c>
      <c r="X64">
        <v>92</v>
      </c>
      <c r="Y64">
        <v>2</v>
      </c>
      <c r="Z64">
        <v>5</v>
      </c>
      <c r="AA64">
        <v>5</v>
      </c>
      <c r="AB64" t="s">
        <v>19</v>
      </c>
      <c r="AC64">
        <v>4</v>
      </c>
      <c r="AD64">
        <v>4</v>
      </c>
      <c r="AE64" t="s">
        <v>19</v>
      </c>
      <c r="AF64" t="s">
        <v>19</v>
      </c>
      <c r="AG64" t="s">
        <v>19</v>
      </c>
      <c r="AH64" t="s">
        <v>19</v>
      </c>
      <c r="AI64">
        <v>6</v>
      </c>
      <c r="AJ64">
        <v>6</v>
      </c>
      <c r="AK64" t="s">
        <v>19</v>
      </c>
      <c r="AL64">
        <v>4</v>
      </c>
      <c r="AM64">
        <v>4</v>
      </c>
      <c r="AN64">
        <v>0</v>
      </c>
      <c r="AO64">
        <v>3</v>
      </c>
      <c r="AP64">
        <v>3</v>
      </c>
      <c r="AQ64" t="s">
        <v>19</v>
      </c>
      <c r="AR64" t="s">
        <v>19</v>
      </c>
      <c r="AS64" t="s">
        <v>19</v>
      </c>
      <c r="AT64" t="s">
        <v>19</v>
      </c>
      <c r="AU64" t="s">
        <v>19</v>
      </c>
      <c r="AV64" t="s">
        <v>19</v>
      </c>
      <c r="AW64" t="s">
        <v>19</v>
      </c>
    </row>
    <row r="65" spans="1:49">
      <c r="A65" t="s">
        <v>707</v>
      </c>
      <c r="B65">
        <v>202</v>
      </c>
      <c r="C65">
        <v>173</v>
      </c>
      <c r="D65">
        <v>29</v>
      </c>
      <c r="E65">
        <v>8</v>
      </c>
      <c r="F65">
        <v>7</v>
      </c>
      <c r="G65">
        <v>1</v>
      </c>
      <c r="H65" t="s">
        <v>19</v>
      </c>
      <c r="I65" t="s">
        <v>19</v>
      </c>
      <c r="J65" t="s">
        <v>19</v>
      </c>
      <c r="K65">
        <v>4</v>
      </c>
      <c r="L65">
        <v>3</v>
      </c>
      <c r="M65">
        <v>1</v>
      </c>
      <c r="N65">
        <v>53</v>
      </c>
      <c r="O65">
        <v>45</v>
      </c>
      <c r="P65">
        <v>8</v>
      </c>
      <c r="Q65">
        <v>25</v>
      </c>
      <c r="R65">
        <v>22</v>
      </c>
      <c r="S65">
        <v>3</v>
      </c>
      <c r="T65">
        <v>102</v>
      </c>
      <c r="U65">
        <v>87</v>
      </c>
      <c r="V65">
        <v>15</v>
      </c>
      <c r="W65">
        <v>56</v>
      </c>
      <c r="X65">
        <v>53</v>
      </c>
      <c r="Y65">
        <v>3</v>
      </c>
      <c r="Z65">
        <v>4</v>
      </c>
      <c r="AA65">
        <v>4</v>
      </c>
      <c r="AB65" t="s">
        <v>19</v>
      </c>
      <c r="AC65">
        <v>2</v>
      </c>
      <c r="AD65">
        <v>2</v>
      </c>
      <c r="AE65" t="s">
        <v>19</v>
      </c>
      <c r="AF65" t="s">
        <v>19</v>
      </c>
      <c r="AG65" t="s">
        <v>19</v>
      </c>
      <c r="AH65" t="s">
        <v>19</v>
      </c>
      <c r="AI65">
        <v>3</v>
      </c>
      <c r="AJ65">
        <v>3</v>
      </c>
      <c r="AK65" t="s">
        <v>19</v>
      </c>
      <c r="AL65" t="s">
        <v>19</v>
      </c>
      <c r="AM65" t="s">
        <v>19</v>
      </c>
      <c r="AN65" t="s">
        <v>19</v>
      </c>
      <c r="AO65" t="s">
        <v>19</v>
      </c>
      <c r="AP65" t="s">
        <v>19</v>
      </c>
      <c r="AQ65" t="s">
        <v>19</v>
      </c>
      <c r="AR65" t="s">
        <v>19</v>
      </c>
      <c r="AS65" t="s">
        <v>19</v>
      </c>
      <c r="AT65" t="s">
        <v>19</v>
      </c>
      <c r="AU65" t="s">
        <v>19</v>
      </c>
      <c r="AV65" t="s">
        <v>19</v>
      </c>
      <c r="AW65" t="s">
        <v>19</v>
      </c>
    </row>
    <row r="66" spans="1:49">
      <c r="A66" t="s">
        <v>706</v>
      </c>
      <c r="B66">
        <v>458</v>
      </c>
      <c r="C66">
        <v>420</v>
      </c>
      <c r="D66">
        <v>38</v>
      </c>
      <c r="E66">
        <v>27</v>
      </c>
      <c r="F66">
        <v>18</v>
      </c>
      <c r="G66">
        <v>9</v>
      </c>
      <c r="H66">
        <v>0</v>
      </c>
      <c r="I66" t="s">
        <v>19</v>
      </c>
      <c r="J66">
        <v>0</v>
      </c>
      <c r="K66">
        <v>14</v>
      </c>
      <c r="L66">
        <v>10</v>
      </c>
      <c r="M66">
        <v>4</v>
      </c>
      <c r="N66">
        <v>81</v>
      </c>
      <c r="O66">
        <v>76</v>
      </c>
      <c r="P66">
        <v>5</v>
      </c>
      <c r="Q66">
        <v>67</v>
      </c>
      <c r="R66">
        <v>66</v>
      </c>
      <c r="S66">
        <v>1</v>
      </c>
      <c r="T66">
        <v>198</v>
      </c>
      <c r="U66">
        <v>185</v>
      </c>
      <c r="V66">
        <v>14</v>
      </c>
      <c r="W66">
        <v>108</v>
      </c>
      <c r="X66">
        <v>104</v>
      </c>
      <c r="Y66">
        <v>5</v>
      </c>
      <c r="Z66">
        <v>20</v>
      </c>
      <c r="AA66">
        <v>19</v>
      </c>
      <c r="AB66">
        <v>1</v>
      </c>
      <c r="AC66">
        <v>10</v>
      </c>
      <c r="AD66">
        <v>10</v>
      </c>
      <c r="AE66">
        <v>1</v>
      </c>
      <c r="AF66">
        <v>4</v>
      </c>
      <c r="AG66">
        <v>4</v>
      </c>
      <c r="AH66">
        <v>0</v>
      </c>
      <c r="AI66">
        <v>18</v>
      </c>
      <c r="AJ66">
        <v>18</v>
      </c>
      <c r="AK66" t="s">
        <v>19</v>
      </c>
      <c r="AL66">
        <v>8</v>
      </c>
      <c r="AM66">
        <v>8</v>
      </c>
      <c r="AN66">
        <v>0</v>
      </c>
      <c r="AO66">
        <v>3</v>
      </c>
      <c r="AP66">
        <v>3</v>
      </c>
      <c r="AQ66" t="s">
        <v>19</v>
      </c>
      <c r="AR66">
        <v>1</v>
      </c>
      <c r="AS66">
        <v>1</v>
      </c>
      <c r="AT66" t="s">
        <v>19</v>
      </c>
      <c r="AU66">
        <v>6</v>
      </c>
      <c r="AV66">
        <v>2</v>
      </c>
      <c r="AW66">
        <v>4</v>
      </c>
    </row>
    <row r="67" spans="1:49">
      <c r="A67" t="s">
        <v>705</v>
      </c>
      <c r="B67">
        <v>317</v>
      </c>
      <c r="C67">
        <v>274</v>
      </c>
      <c r="D67">
        <v>43</v>
      </c>
      <c r="E67">
        <v>21</v>
      </c>
      <c r="F67">
        <v>14</v>
      </c>
      <c r="G67">
        <v>7</v>
      </c>
      <c r="H67">
        <v>0</v>
      </c>
      <c r="I67" t="s">
        <v>19</v>
      </c>
      <c r="J67">
        <v>0</v>
      </c>
      <c r="K67">
        <v>9</v>
      </c>
      <c r="L67">
        <v>9</v>
      </c>
      <c r="M67">
        <v>0</v>
      </c>
      <c r="N67">
        <v>89</v>
      </c>
      <c r="O67">
        <v>80</v>
      </c>
      <c r="P67">
        <v>9</v>
      </c>
      <c r="Q67">
        <v>45</v>
      </c>
      <c r="R67">
        <v>39</v>
      </c>
      <c r="S67">
        <v>7</v>
      </c>
      <c r="T67">
        <v>116</v>
      </c>
      <c r="U67">
        <v>98</v>
      </c>
      <c r="V67">
        <v>18</v>
      </c>
      <c r="W67">
        <v>32</v>
      </c>
      <c r="X67">
        <v>29</v>
      </c>
      <c r="Y67">
        <v>3</v>
      </c>
      <c r="Z67">
        <v>13</v>
      </c>
      <c r="AA67">
        <v>12</v>
      </c>
      <c r="AB67">
        <v>1</v>
      </c>
      <c r="AC67">
        <v>9</v>
      </c>
      <c r="AD67">
        <v>9</v>
      </c>
      <c r="AE67" t="s">
        <v>19</v>
      </c>
      <c r="AF67" t="s">
        <v>19</v>
      </c>
      <c r="AG67" t="s">
        <v>19</v>
      </c>
      <c r="AH67" t="s">
        <v>19</v>
      </c>
      <c r="AI67">
        <v>11</v>
      </c>
      <c r="AJ67">
        <v>10</v>
      </c>
      <c r="AK67">
        <v>0</v>
      </c>
      <c r="AL67">
        <v>3</v>
      </c>
      <c r="AM67">
        <v>3</v>
      </c>
      <c r="AN67">
        <v>0</v>
      </c>
      <c r="AO67">
        <v>1</v>
      </c>
      <c r="AP67">
        <v>1</v>
      </c>
      <c r="AQ67">
        <v>1</v>
      </c>
      <c r="AR67" t="s">
        <v>19</v>
      </c>
      <c r="AS67" t="s">
        <v>19</v>
      </c>
      <c r="AT67" t="s">
        <v>19</v>
      </c>
      <c r="AU67">
        <v>0</v>
      </c>
      <c r="AV67" t="s">
        <v>19</v>
      </c>
      <c r="AW67">
        <v>0</v>
      </c>
    </row>
    <row r="68" spans="1:49">
      <c r="A68" t="s">
        <v>704</v>
      </c>
      <c r="B68">
        <v>1499</v>
      </c>
      <c r="C68">
        <v>1342</v>
      </c>
      <c r="D68">
        <v>157</v>
      </c>
      <c r="E68">
        <v>119</v>
      </c>
      <c r="F68">
        <v>80</v>
      </c>
      <c r="G68">
        <v>38</v>
      </c>
      <c r="H68">
        <v>3</v>
      </c>
      <c r="I68">
        <v>2</v>
      </c>
      <c r="J68">
        <v>1</v>
      </c>
      <c r="K68">
        <v>42</v>
      </c>
      <c r="L68">
        <v>30</v>
      </c>
      <c r="M68">
        <v>13</v>
      </c>
      <c r="N68">
        <v>277</v>
      </c>
      <c r="O68">
        <v>237</v>
      </c>
      <c r="P68">
        <v>40</v>
      </c>
      <c r="Q68">
        <v>234</v>
      </c>
      <c r="R68">
        <v>210</v>
      </c>
      <c r="S68">
        <v>24</v>
      </c>
      <c r="T68">
        <v>629</v>
      </c>
      <c r="U68">
        <v>592</v>
      </c>
      <c r="V68">
        <v>36</v>
      </c>
      <c r="W68">
        <v>320</v>
      </c>
      <c r="X68">
        <v>313</v>
      </c>
      <c r="Y68">
        <v>7</v>
      </c>
      <c r="Z68">
        <v>40</v>
      </c>
      <c r="AA68">
        <v>39</v>
      </c>
      <c r="AB68">
        <v>1</v>
      </c>
      <c r="AC68">
        <v>39</v>
      </c>
      <c r="AD68">
        <v>38</v>
      </c>
      <c r="AE68">
        <v>1</v>
      </c>
      <c r="AF68">
        <v>5</v>
      </c>
      <c r="AG68">
        <v>5</v>
      </c>
      <c r="AH68" t="s">
        <v>19</v>
      </c>
      <c r="AI68">
        <v>51</v>
      </c>
      <c r="AJ68">
        <v>50</v>
      </c>
      <c r="AK68">
        <v>1</v>
      </c>
      <c r="AL68">
        <v>27</v>
      </c>
      <c r="AM68">
        <v>27</v>
      </c>
      <c r="AN68" t="s">
        <v>19</v>
      </c>
      <c r="AO68">
        <v>9</v>
      </c>
      <c r="AP68">
        <v>8</v>
      </c>
      <c r="AQ68">
        <v>0</v>
      </c>
      <c r="AR68">
        <v>17</v>
      </c>
      <c r="AS68">
        <v>17</v>
      </c>
      <c r="AT68" t="s">
        <v>19</v>
      </c>
      <c r="AU68">
        <v>9</v>
      </c>
      <c r="AV68">
        <v>8</v>
      </c>
      <c r="AW68">
        <v>1</v>
      </c>
    </row>
    <row r="69" spans="1:49">
      <c r="A69" t="s">
        <v>703</v>
      </c>
      <c r="B69">
        <v>391</v>
      </c>
      <c r="C69">
        <v>358</v>
      </c>
      <c r="D69">
        <v>33</v>
      </c>
      <c r="E69">
        <v>26</v>
      </c>
      <c r="F69">
        <v>13</v>
      </c>
      <c r="G69">
        <v>13</v>
      </c>
      <c r="H69" t="s">
        <v>19</v>
      </c>
      <c r="I69" t="s">
        <v>19</v>
      </c>
      <c r="J69" t="s">
        <v>19</v>
      </c>
      <c r="K69">
        <v>10</v>
      </c>
      <c r="L69">
        <v>10</v>
      </c>
      <c r="M69">
        <v>1</v>
      </c>
      <c r="N69">
        <v>84</v>
      </c>
      <c r="O69">
        <v>75</v>
      </c>
      <c r="P69">
        <v>9</v>
      </c>
      <c r="Q69">
        <v>64</v>
      </c>
      <c r="R69">
        <v>60</v>
      </c>
      <c r="S69">
        <v>4</v>
      </c>
      <c r="T69">
        <v>171</v>
      </c>
      <c r="U69">
        <v>165</v>
      </c>
      <c r="V69">
        <v>6</v>
      </c>
      <c r="W69">
        <v>72</v>
      </c>
      <c r="X69">
        <v>70</v>
      </c>
      <c r="Y69">
        <v>2</v>
      </c>
      <c r="Z69">
        <v>13</v>
      </c>
      <c r="AA69">
        <v>13</v>
      </c>
      <c r="AB69" t="s">
        <v>19</v>
      </c>
      <c r="AC69">
        <v>8</v>
      </c>
      <c r="AD69">
        <v>8</v>
      </c>
      <c r="AE69" t="s">
        <v>19</v>
      </c>
      <c r="AF69">
        <v>1</v>
      </c>
      <c r="AG69">
        <v>1</v>
      </c>
      <c r="AH69" t="s">
        <v>19</v>
      </c>
      <c r="AI69">
        <v>14</v>
      </c>
      <c r="AJ69">
        <v>13</v>
      </c>
      <c r="AK69">
        <v>1</v>
      </c>
      <c r="AL69">
        <v>1</v>
      </c>
      <c r="AM69">
        <v>1</v>
      </c>
      <c r="AN69" t="s">
        <v>19</v>
      </c>
      <c r="AO69">
        <v>0</v>
      </c>
      <c r="AP69">
        <v>0</v>
      </c>
      <c r="AQ69" t="s">
        <v>19</v>
      </c>
      <c r="AR69" t="s">
        <v>19</v>
      </c>
      <c r="AS69" t="s">
        <v>19</v>
      </c>
      <c r="AT69" t="s">
        <v>19</v>
      </c>
      <c r="AU69" t="s">
        <v>19</v>
      </c>
      <c r="AV69" t="s">
        <v>19</v>
      </c>
      <c r="AW69" t="s">
        <v>19</v>
      </c>
    </row>
    <row r="70" spans="1:49">
      <c r="A70" t="s">
        <v>702</v>
      </c>
      <c r="B70">
        <v>140</v>
      </c>
      <c r="C70">
        <v>124</v>
      </c>
      <c r="D70">
        <v>16</v>
      </c>
      <c r="E70">
        <v>8</v>
      </c>
      <c r="F70">
        <v>5</v>
      </c>
      <c r="G70">
        <v>2</v>
      </c>
      <c r="H70">
        <v>1</v>
      </c>
      <c r="I70">
        <v>1</v>
      </c>
      <c r="J70" t="s">
        <v>19</v>
      </c>
      <c r="K70">
        <v>3</v>
      </c>
      <c r="L70">
        <v>3</v>
      </c>
      <c r="M70" t="s">
        <v>19</v>
      </c>
      <c r="N70">
        <v>31</v>
      </c>
      <c r="O70">
        <v>26</v>
      </c>
      <c r="P70">
        <v>5</v>
      </c>
      <c r="Q70">
        <v>17</v>
      </c>
      <c r="R70">
        <v>15</v>
      </c>
      <c r="S70">
        <v>2</v>
      </c>
      <c r="T70">
        <v>64</v>
      </c>
      <c r="U70">
        <v>57</v>
      </c>
      <c r="V70">
        <v>7</v>
      </c>
      <c r="W70">
        <v>29</v>
      </c>
      <c r="X70">
        <v>28</v>
      </c>
      <c r="Y70">
        <v>1</v>
      </c>
      <c r="Z70">
        <v>2</v>
      </c>
      <c r="AA70">
        <v>2</v>
      </c>
      <c r="AB70" t="s">
        <v>19</v>
      </c>
      <c r="AC70">
        <v>2</v>
      </c>
      <c r="AD70">
        <v>2</v>
      </c>
      <c r="AE70" t="s">
        <v>19</v>
      </c>
      <c r="AF70" t="s">
        <v>19</v>
      </c>
      <c r="AG70" t="s">
        <v>19</v>
      </c>
      <c r="AH70" t="s">
        <v>19</v>
      </c>
      <c r="AI70">
        <v>5</v>
      </c>
      <c r="AJ70">
        <v>5</v>
      </c>
      <c r="AK70" t="s">
        <v>19</v>
      </c>
      <c r="AL70">
        <v>3</v>
      </c>
      <c r="AM70">
        <v>3</v>
      </c>
      <c r="AN70" t="s">
        <v>19</v>
      </c>
      <c r="AO70">
        <v>1</v>
      </c>
      <c r="AP70">
        <v>1</v>
      </c>
      <c r="AQ70" t="s">
        <v>19</v>
      </c>
      <c r="AR70" t="s">
        <v>19</v>
      </c>
      <c r="AS70" t="s">
        <v>19</v>
      </c>
      <c r="AT70" t="s">
        <v>19</v>
      </c>
      <c r="AU70">
        <v>3</v>
      </c>
      <c r="AV70">
        <v>3</v>
      </c>
      <c r="AW70" t="s">
        <v>19</v>
      </c>
    </row>
    <row r="71" spans="1:49">
      <c r="A71" t="s">
        <v>701</v>
      </c>
      <c r="B71">
        <v>419</v>
      </c>
      <c r="C71">
        <v>372</v>
      </c>
      <c r="D71">
        <v>47</v>
      </c>
      <c r="E71">
        <v>26</v>
      </c>
      <c r="F71">
        <v>16</v>
      </c>
      <c r="G71">
        <v>11</v>
      </c>
      <c r="H71" t="s">
        <v>19</v>
      </c>
      <c r="I71" t="s">
        <v>19</v>
      </c>
      <c r="J71" t="s">
        <v>19</v>
      </c>
      <c r="K71">
        <v>12</v>
      </c>
      <c r="L71">
        <v>12</v>
      </c>
      <c r="M71">
        <v>1</v>
      </c>
      <c r="N71">
        <v>95</v>
      </c>
      <c r="O71">
        <v>81</v>
      </c>
      <c r="P71">
        <v>14</v>
      </c>
      <c r="Q71">
        <v>64</v>
      </c>
      <c r="R71">
        <v>57</v>
      </c>
      <c r="S71">
        <v>7</v>
      </c>
      <c r="T71">
        <v>181</v>
      </c>
      <c r="U71">
        <v>168</v>
      </c>
      <c r="V71">
        <v>13</v>
      </c>
      <c r="W71">
        <v>70</v>
      </c>
      <c r="X71">
        <v>67</v>
      </c>
      <c r="Y71">
        <v>3</v>
      </c>
      <c r="Z71">
        <v>11</v>
      </c>
      <c r="AA71">
        <v>10</v>
      </c>
      <c r="AB71">
        <v>1</v>
      </c>
      <c r="AC71">
        <v>12</v>
      </c>
      <c r="AD71">
        <v>11</v>
      </c>
      <c r="AE71">
        <v>0</v>
      </c>
      <c r="AF71">
        <v>0</v>
      </c>
      <c r="AG71">
        <v>0</v>
      </c>
      <c r="AH71" t="s">
        <v>19</v>
      </c>
      <c r="AI71">
        <v>12</v>
      </c>
      <c r="AJ71">
        <v>11</v>
      </c>
      <c r="AK71">
        <v>1</v>
      </c>
      <c r="AL71">
        <v>4</v>
      </c>
      <c r="AM71">
        <v>4</v>
      </c>
      <c r="AN71" t="s">
        <v>19</v>
      </c>
      <c r="AO71">
        <v>2</v>
      </c>
      <c r="AP71">
        <v>2</v>
      </c>
      <c r="AQ71" t="s">
        <v>19</v>
      </c>
      <c r="AR71" t="s">
        <v>19</v>
      </c>
      <c r="AS71" t="s">
        <v>19</v>
      </c>
      <c r="AT71" t="s">
        <v>19</v>
      </c>
      <c r="AU71" t="s">
        <v>19</v>
      </c>
      <c r="AV71" t="s">
        <v>19</v>
      </c>
      <c r="AW71" t="s">
        <v>19</v>
      </c>
    </row>
    <row r="72" spans="1:49">
      <c r="A72" t="s">
        <v>700</v>
      </c>
      <c r="B72">
        <v>193</v>
      </c>
      <c r="C72">
        <v>175</v>
      </c>
      <c r="D72">
        <v>18</v>
      </c>
      <c r="E72">
        <v>21</v>
      </c>
      <c r="F72">
        <v>16</v>
      </c>
      <c r="G72">
        <v>5</v>
      </c>
      <c r="H72">
        <v>1</v>
      </c>
      <c r="I72">
        <v>1</v>
      </c>
      <c r="J72" t="s">
        <v>19</v>
      </c>
      <c r="K72">
        <v>5</v>
      </c>
      <c r="L72">
        <v>5</v>
      </c>
      <c r="M72">
        <v>0</v>
      </c>
      <c r="N72">
        <v>45</v>
      </c>
      <c r="O72">
        <v>39</v>
      </c>
      <c r="P72">
        <v>6</v>
      </c>
      <c r="Q72">
        <v>25</v>
      </c>
      <c r="R72">
        <v>23</v>
      </c>
      <c r="S72">
        <v>2</v>
      </c>
      <c r="T72">
        <v>53</v>
      </c>
      <c r="U72">
        <v>50</v>
      </c>
      <c r="V72">
        <v>3</v>
      </c>
      <c r="W72">
        <v>26</v>
      </c>
      <c r="X72">
        <v>25</v>
      </c>
      <c r="Y72">
        <v>1</v>
      </c>
      <c r="Z72">
        <v>7</v>
      </c>
      <c r="AA72">
        <v>7</v>
      </c>
      <c r="AB72">
        <v>0</v>
      </c>
      <c r="AC72">
        <v>6</v>
      </c>
      <c r="AD72">
        <v>6</v>
      </c>
      <c r="AE72" t="s">
        <v>19</v>
      </c>
      <c r="AF72" t="s">
        <v>19</v>
      </c>
      <c r="AG72" t="s">
        <v>19</v>
      </c>
      <c r="AH72" t="s">
        <v>19</v>
      </c>
      <c r="AI72">
        <v>16</v>
      </c>
      <c r="AJ72">
        <v>16</v>
      </c>
      <c r="AK72">
        <v>0</v>
      </c>
      <c r="AL72">
        <v>9</v>
      </c>
      <c r="AM72">
        <v>9</v>
      </c>
      <c r="AN72">
        <v>0</v>
      </c>
      <c r="AO72">
        <v>4</v>
      </c>
      <c r="AP72">
        <v>4</v>
      </c>
      <c r="AQ72" t="s">
        <v>19</v>
      </c>
      <c r="AR72" t="s">
        <v>19</v>
      </c>
      <c r="AS72" t="s">
        <v>19</v>
      </c>
      <c r="AT72" t="s">
        <v>19</v>
      </c>
      <c r="AU72">
        <v>3</v>
      </c>
      <c r="AV72">
        <v>1</v>
      </c>
      <c r="AW72">
        <v>2</v>
      </c>
    </row>
    <row r="73" spans="1:49">
      <c r="A73" t="s">
        <v>699</v>
      </c>
      <c r="B73">
        <v>721</v>
      </c>
      <c r="C73">
        <v>656</v>
      </c>
      <c r="D73">
        <v>64</v>
      </c>
      <c r="E73">
        <v>55</v>
      </c>
      <c r="F73">
        <v>46</v>
      </c>
      <c r="G73">
        <v>8</v>
      </c>
      <c r="H73">
        <v>2</v>
      </c>
      <c r="I73" t="s">
        <v>19</v>
      </c>
      <c r="J73">
        <v>2</v>
      </c>
      <c r="K73">
        <v>19</v>
      </c>
      <c r="L73">
        <v>18</v>
      </c>
      <c r="M73">
        <v>2</v>
      </c>
      <c r="N73">
        <v>130</v>
      </c>
      <c r="O73">
        <v>123</v>
      </c>
      <c r="P73">
        <v>8</v>
      </c>
      <c r="Q73">
        <v>132</v>
      </c>
      <c r="R73">
        <v>116</v>
      </c>
      <c r="S73">
        <v>15</v>
      </c>
      <c r="T73">
        <v>256</v>
      </c>
      <c r="U73">
        <v>230</v>
      </c>
      <c r="V73">
        <v>26</v>
      </c>
      <c r="W73">
        <v>134</v>
      </c>
      <c r="X73">
        <v>130</v>
      </c>
      <c r="Y73">
        <v>4</v>
      </c>
      <c r="Z73">
        <v>25</v>
      </c>
      <c r="AA73">
        <v>25</v>
      </c>
      <c r="AB73" t="s">
        <v>19</v>
      </c>
      <c r="AC73">
        <v>23</v>
      </c>
      <c r="AD73">
        <v>21</v>
      </c>
      <c r="AE73">
        <v>2</v>
      </c>
      <c r="AF73">
        <v>6</v>
      </c>
      <c r="AG73">
        <v>6</v>
      </c>
      <c r="AH73" t="s">
        <v>19</v>
      </c>
      <c r="AI73">
        <v>34</v>
      </c>
      <c r="AJ73">
        <v>33</v>
      </c>
      <c r="AK73">
        <v>2</v>
      </c>
      <c r="AL73">
        <v>23</v>
      </c>
      <c r="AM73">
        <v>22</v>
      </c>
      <c r="AN73">
        <v>1</v>
      </c>
      <c r="AO73">
        <v>8</v>
      </c>
      <c r="AP73">
        <v>8</v>
      </c>
      <c r="AQ73">
        <v>0</v>
      </c>
      <c r="AR73">
        <v>2</v>
      </c>
      <c r="AS73">
        <v>2</v>
      </c>
      <c r="AT73" t="s">
        <v>19</v>
      </c>
      <c r="AU73">
        <v>6</v>
      </c>
      <c r="AV73">
        <v>6</v>
      </c>
      <c r="AW73" t="s">
        <v>19</v>
      </c>
    </row>
    <row r="74" spans="1:49">
      <c r="A74" t="s">
        <v>698</v>
      </c>
      <c r="B74">
        <v>431</v>
      </c>
      <c r="C74">
        <v>406</v>
      </c>
      <c r="D74">
        <v>26</v>
      </c>
      <c r="E74">
        <v>27</v>
      </c>
      <c r="F74">
        <v>24</v>
      </c>
      <c r="G74">
        <v>3</v>
      </c>
      <c r="H74">
        <v>1</v>
      </c>
      <c r="I74">
        <v>1</v>
      </c>
      <c r="J74" t="s">
        <v>19</v>
      </c>
      <c r="K74">
        <v>10</v>
      </c>
      <c r="L74">
        <v>9</v>
      </c>
      <c r="M74">
        <v>1</v>
      </c>
      <c r="N74">
        <v>58</v>
      </c>
      <c r="O74">
        <v>56</v>
      </c>
      <c r="P74">
        <v>2</v>
      </c>
      <c r="Q74">
        <v>75</v>
      </c>
      <c r="R74">
        <v>70</v>
      </c>
      <c r="S74">
        <v>5</v>
      </c>
      <c r="T74">
        <v>168</v>
      </c>
      <c r="U74">
        <v>158</v>
      </c>
      <c r="V74">
        <v>11</v>
      </c>
      <c r="W74">
        <v>77</v>
      </c>
      <c r="X74">
        <v>76</v>
      </c>
      <c r="Y74">
        <v>1</v>
      </c>
      <c r="Z74">
        <v>11</v>
      </c>
      <c r="AA74">
        <v>11</v>
      </c>
      <c r="AB74">
        <v>0</v>
      </c>
      <c r="AC74">
        <v>9</v>
      </c>
      <c r="AD74">
        <v>8</v>
      </c>
      <c r="AE74">
        <v>1</v>
      </c>
      <c r="AF74">
        <v>2</v>
      </c>
      <c r="AG74">
        <v>2</v>
      </c>
      <c r="AH74">
        <v>0</v>
      </c>
      <c r="AI74">
        <v>42</v>
      </c>
      <c r="AJ74">
        <v>41</v>
      </c>
      <c r="AK74">
        <v>1</v>
      </c>
      <c r="AL74">
        <v>23</v>
      </c>
      <c r="AM74">
        <v>22</v>
      </c>
      <c r="AN74">
        <v>1</v>
      </c>
      <c r="AO74">
        <v>5</v>
      </c>
      <c r="AP74">
        <v>5</v>
      </c>
      <c r="AQ74" t="s">
        <v>19</v>
      </c>
      <c r="AR74" t="s">
        <v>19</v>
      </c>
      <c r="AS74" t="s">
        <v>19</v>
      </c>
      <c r="AT74" t="s">
        <v>19</v>
      </c>
      <c r="AU74">
        <v>2</v>
      </c>
      <c r="AV74">
        <v>1</v>
      </c>
      <c r="AW74">
        <v>1</v>
      </c>
    </row>
    <row r="75" spans="1:49">
      <c r="A75" t="s">
        <v>697</v>
      </c>
      <c r="B75">
        <v>555</v>
      </c>
      <c r="C75">
        <v>520</v>
      </c>
      <c r="D75">
        <v>35</v>
      </c>
      <c r="E75">
        <v>47</v>
      </c>
      <c r="F75">
        <v>34</v>
      </c>
      <c r="G75">
        <v>12</v>
      </c>
      <c r="H75" t="s">
        <v>19</v>
      </c>
      <c r="I75" t="s">
        <v>19</v>
      </c>
      <c r="J75" t="s">
        <v>19</v>
      </c>
      <c r="K75">
        <v>14</v>
      </c>
      <c r="L75">
        <v>12</v>
      </c>
      <c r="M75">
        <v>3</v>
      </c>
      <c r="N75">
        <v>110</v>
      </c>
      <c r="O75">
        <v>106</v>
      </c>
      <c r="P75">
        <v>4</v>
      </c>
      <c r="Q75">
        <v>80</v>
      </c>
      <c r="R75">
        <v>76</v>
      </c>
      <c r="S75">
        <v>4</v>
      </c>
      <c r="T75">
        <v>200</v>
      </c>
      <c r="U75">
        <v>189</v>
      </c>
      <c r="V75">
        <v>12</v>
      </c>
      <c r="W75">
        <v>109</v>
      </c>
      <c r="X75">
        <v>108</v>
      </c>
      <c r="Y75">
        <v>1</v>
      </c>
      <c r="Z75">
        <v>16</v>
      </c>
      <c r="AA75">
        <v>16</v>
      </c>
      <c r="AB75" t="s">
        <v>19</v>
      </c>
      <c r="AC75">
        <v>11</v>
      </c>
      <c r="AD75">
        <v>11</v>
      </c>
      <c r="AE75" t="s">
        <v>19</v>
      </c>
      <c r="AF75">
        <v>3</v>
      </c>
      <c r="AG75">
        <v>3</v>
      </c>
      <c r="AH75" t="s">
        <v>19</v>
      </c>
      <c r="AI75">
        <v>35</v>
      </c>
      <c r="AJ75">
        <v>34</v>
      </c>
      <c r="AK75">
        <v>0</v>
      </c>
      <c r="AL75">
        <v>26</v>
      </c>
      <c r="AM75">
        <v>26</v>
      </c>
      <c r="AN75">
        <v>0</v>
      </c>
      <c r="AO75">
        <v>13</v>
      </c>
      <c r="AP75">
        <v>13</v>
      </c>
      <c r="AQ75">
        <v>0</v>
      </c>
      <c r="AR75">
        <v>0</v>
      </c>
      <c r="AS75">
        <v>0</v>
      </c>
      <c r="AT75" t="s">
        <v>19</v>
      </c>
      <c r="AU75" t="s">
        <v>19</v>
      </c>
      <c r="AV75" t="s">
        <v>19</v>
      </c>
      <c r="AW75" t="s">
        <v>19</v>
      </c>
    </row>
    <row r="76" spans="1:49">
      <c r="A76" t="s">
        <v>696</v>
      </c>
      <c r="B76">
        <v>657</v>
      </c>
      <c r="C76">
        <v>606</v>
      </c>
      <c r="D76">
        <v>50</v>
      </c>
      <c r="E76">
        <v>44</v>
      </c>
      <c r="F76">
        <v>35</v>
      </c>
      <c r="G76">
        <v>9</v>
      </c>
      <c r="H76">
        <v>2</v>
      </c>
      <c r="I76">
        <v>2</v>
      </c>
      <c r="J76" t="s">
        <v>19</v>
      </c>
      <c r="K76">
        <v>19</v>
      </c>
      <c r="L76">
        <v>17</v>
      </c>
      <c r="M76">
        <v>2</v>
      </c>
      <c r="N76">
        <v>99</v>
      </c>
      <c r="O76">
        <v>92</v>
      </c>
      <c r="P76">
        <v>7</v>
      </c>
      <c r="Q76">
        <v>137</v>
      </c>
      <c r="R76">
        <v>128</v>
      </c>
      <c r="S76">
        <v>9</v>
      </c>
      <c r="T76">
        <v>255</v>
      </c>
      <c r="U76">
        <v>235</v>
      </c>
      <c r="V76">
        <v>20</v>
      </c>
      <c r="W76">
        <v>107</v>
      </c>
      <c r="X76">
        <v>104</v>
      </c>
      <c r="Y76">
        <v>3</v>
      </c>
      <c r="Z76">
        <v>18</v>
      </c>
      <c r="AA76">
        <v>16</v>
      </c>
      <c r="AB76">
        <v>2</v>
      </c>
      <c r="AC76">
        <v>18</v>
      </c>
      <c r="AD76">
        <v>17</v>
      </c>
      <c r="AE76">
        <v>1</v>
      </c>
      <c r="AF76">
        <v>4</v>
      </c>
      <c r="AG76">
        <v>4</v>
      </c>
      <c r="AH76">
        <v>1</v>
      </c>
      <c r="AI76">
        <v>38</v>
      </c>
      <c r="AJ76">
        <v>38</v>
      </c>
      <c r="AK76" t="s">
        <v>19</v>
      </c>
      <c r="AL76">
        <v>14</v>
      </c>
      <c r="AM76">
        <v>13</v>
      </c>
      <c r="AN76">
        <v>1</v>
      </c>
      <c r="AO76">
        <v>7</v>
      </c>
      <c r="AP76">
        <v>7</v>
      </c>
      <c r="AQ76" t="s">
        <v>19</v>
      </c>
      <c r="AR76" t="s">
        <v>19</v>
      </c>
      <c r="AS76" t="s">
        <v>19</v>
      </c>
      <c r="AT76" t="s">
        <v>19</v>
      </c>
      <c r="AU76">
        <v>1</v>
      </c>
      <c r="AV76">
        <v>1</v>
      </c>
      <c r="AW76">
        <v>1</v>
      </c>
    </row>
    <row r="77" spans="1:49">
      <c r="A77" t="s">
        <v>695</v>
      </c>
    </row>
    <row r="78" spans="1:49">
      <c r="A78" t="s">
        <v>694</v>
      </c>
      <c r="B78">
        <v>329</v>
      </c>
      <c r="C78">
        <v>314</v>
      </c>
      <c r="D78">
        <v>14</v>
      </c>
      <c r="E78">
        <v>26</v>
      </c>
      <c r="F78">
        <v>23</v>
      </c>
      <c r="G78">
        <v>3</v>
      </c>
      <c r="H78">
        <v>2</v>
      </c>
      <c r="I78">
        <v>2</v>
      </c>
      <c r="J78" t="s">
        <v>19</v>
      </c>
      <c r="K78">
        <v>7</v>
      </c>
      <c r="L78">
        <v>7</v>
      </c>
      <c r="M78" t="s">
        <v>19</v>
      </c>
      <c r="N78">
        <v>37</v>
      </c>
      <c r="O78">
        <v>35</v>
      </c>
      <c r="P78">
        <v>3</v>
      </c>
      <c r="Q78">
        <v>62</v>
      </c>
      <c r="R78">
        <v>60</v>
      </c>
      <c r="S78">
        <v>2</v>
      </c>
      <c r="T78">
        <v>136</v>
      </c>
      <c r="U78">
        <v>130</v>
      </c>
      <c r="V78">
        <v>6</v>
      </c>
      <c r="W78">
        <v>74</v>
      </c>
      <c r="X78">
        <v>72</v>
      </c>
      <c r="Y78">
        <v>3</v>
      </c>
      <c r="Z78">
        <v>14</v>
      </c>
      <c r="AA78">
        <v>14</v>
      </c>
      <c r="AB78" t="s">
        <v>19</v>
      </c>
      <c r="AC78">
        <v>8</v>
      </c>
      <c r="AD78">
        <v>7</v>
      </c>
      <c r="AE78">
        <v>0</v>
      </c>
      <c r="AF78">
        <v>1</v>
      </c>
      <c r="AG78">
        <v>1</v>
      </c>
      <c r="AH78">
        <v>0</v>
      </c>
      <c r="AI78">
        <v>19</v>
      </c>
      <c r="AJ78">
        <v>19</v>
      </c>
      <c r="AK78" t="s">
        <v>19</v>
      </c>
      <c r="AL78">
        <v>11</v>
      </c>
      <c r="AM78">
        <v>11</v>
      </c>
      <c r="AN78" t="s">
        <v>19</v>
      </c>
      <c r="AO78">
        <v>3</v>
      </c>
      <c r="AP78">
        <v>3</v>
      </c>
      <c r="AQ78" t="s">
        <v>19</v>
      </c>
      <c r="AR78">
        <v>0</v>
      </c>
      <c r="AS78">
        <v>0</v>
      </c>
      <c r="AT78" t="s">
        <v>19</v>
      </c>
      <c r="AU78">
        <v>4</v>
      </c>
      <c r="AV78">
        <v>4</v>
      </c>
      <c r="AW78" t="s">
        <v>19</v>
      </c>
    </row>
    <row r="79" spans="1:49">
      <c r="A79" t="s">
        <v>693</v>
      </c>
      <c r="B79">
        <v>234</v>
      </c>
      <c r="C79">
        <v>219</v>
      </c>
      <c r="D79">
        <v>15</v>
      </c>
      <c r="E79">
        <v>22</v>
      </c>
      <c r="F79">
        <v>18</v>
      </c>
      <c r="G79">
        <v>4</v>
      </c>
      <c r="H79" t="s">
        <v>19</v>
      </c>
      <c r="I79" t="s">
        <v>19</v>
      </c>
      <c r="J79" t="s">
        <v>19</v>
      </c>
      <c r="K79">
        <v>8</v>
      </c>
      <c r="L79">
        <v>5</v>
      </c>
      <c r="M79">
        <v>3</v>
      </c>
      <c r="N79">
        <v>26</v>
      </c>
      <c r="O79">
        <v>26</v>
      </c>
      <c r="P79" t="s">
        <v>19</v>
      </c>
      <c r="Q79">
        <v>28</v>
      </c>
      <c r="R79">
        <v>28</v>
      </c>
      <c r="S79" t="s">
        <v>19</v>
      </c>
      <c r="T79">
        <v>72</v>
      </c>
      <c r="U79">
        <v>64</v>
      </c>
      <c r="V79">
        <v>9</v>
      </c>
      <c r="W79">
        <v>32</v>
      </c>
      <c r="X79">
        <v>30</v>
      </c>
      <c r="Y79">
        <v>2</v>
      </c>
      <c r="Z79">
        <v>7</v>
      </c>
      <c r="AA79">
        <v>7</v>
      </c>
      <c r="AB79" t="s">
        <v>19</v>
      </c>
      <c r="AC79">
        <v>7</v>
      </c>
      <c r="AD79">
        <v>7</v>
      </c>
      <c r="AE79" t="s">
        <v>19</v>
      </c>
      <c r="AF79" t="s">
        <v>19</v>
      </c>
      <c r="AG79" t="s">
        <v>19</v>
      </c>
      <c r="AH79" t="s">
        <v>19</v>
      </c>
      <c r="AI79">
        <v>31</v>
      </c>
      <c r="AJ79">
        <v>31</v>
      </c>
      <c r="AK79" t="s">
        <v>19</v>
      </c>
      <c r="AL79">
        <v>22</v>
      </c>
      <c r="AM79">
        <v>22</v>
      </c>
      <c r="AN79" t="s">
        <v>19</v>
      </c>
      <c r="AO79">
        <v>11</v>
      </c>
      <c r="AP79">
        <v>11</v>
      </c>
      <c r="AQ79" t="s">
        <v>19</v>
      </c>
      <c r="AR79" t="s">
        <v>19</v>
      </c>
      <c r="AS79" t="s">
        <v>19</v>
      </c>
      <c r="AT79" t="s">
        <v>19</v>
      </c>
      <c r="AU79" t="s">
        <v>19</v>
      </c>
      <c r="AV79" t="s">
        <v>19</v>
      </c>
      <c r="AW79" t="s">
        <v>19</v>
      </c>
    </row>
    <row r="80" spans="1:49">
      <c r="A80" t="s">
        <v>692</v>
      </c>
      <c r="B80">
        <v>98</v>
      </c>
      <c r="C80">
        <v>96</v>
      </c>
      <c r="D80">
        <v>2</v>
      </c>
      <c r="E80">
        <v>4</v>
      </c>
      <c r="F80">
        <v>4</v>
      </c>
      <c r="G80">
        <v>0</v>
      </c>
      <c r="H80" t="s">
        <v>19</v>
      </c>
      <c r="I80" t="s">
        <v>19</v>
      </c>
      <c r="J80" t="s">
        <v>19</v>
      </c>
      <c r="K80">
        <v>5</v>
      </c>
      <c r="L80">
        <v>4</v>
      </c>
      <c r="M80">
        <v>1</v>
      </c>
      <c r="N80">
        <v>24</v>
      </c>
      <c r="O80">
        <v>24</v>
      </c>
      <c r="P80" t="s">
        <v>19</v>
      </c>
      <c r="Q80">
        <v>18</v>
      </c>
      <c r="R80">
        <v>18</v>
      </c>
      <c r="S80" t="s">
        <v>19</v>
      </c>
      <c r="T80">
        <v>34</v>
      </c>
      <c r="U80">
        <v>33</v>
      </c>
      <c r="V80">
        <v>1</v>
      </c>
      <c r="W80">
        <v>28</v>
      </c>
      <c r="X80">
        <v>28</v>
      </c>
      <c r="Y80" t="s">
        <v>19</v>
      </c>
      <c r="Z80">
        <v>3</v>
      </c>
      <c r="AA80">
        <v>3</v>
      </c>
      <c r="AB80" t="s">
        <v>19</v>
      </c>
      <c r="AC80">
        <v>3</v>
      </c>
      <c r="AD80">
        <v>3</v>
      </c>
      <c r="AE80" t="s">
        <v>19</v>
      </c>
      <c r="AF80">
        <v>4</v>
      </c>
      <c r="AG80">
        <v>4</v>
      </c>
      <c r="AH80" t="s">
        <v>19</v>
      </c>
      <c r="AI80">
        <v>2</v>
      </c>
      <c r="AJ80">
        <v>2</v>
      </c>
      <c r="AK80" t="s">
        <v>19</v>
      </c>
      <c r="AL80">
        <v>1</v>
      </c>
      <c r="AM80">
        <v>1</v>
      </c>
      <c r="AN80">
        <v>0</v>
      </c>
      <c r="AO80" t="s">
        <v>19</v>
      </c>
      <c r="AP80" t="s">
        <v>19</v>
      </c>
      <c r="AQ80" t="s">
        <v>19</v>
      </c>
      <c r="AR80">
        <v>1</v>
      </c>
      <c r="AS80">
        <v>1</v>
      </c>
      <c r="AT80" t="s">
        <v>19</v>
      </c>
      <c r="AU80" t="s">
        <v>19</v>
      </c>
      <c r="AV80" t="s">
        <v>19</v>
      </c>
      <c r="AW80" t="s">
        <v>19</v>
      </c>
    </row>
    <row r="81" spans="1:49">
      <c r="A81" t="s">
        <v>691</v>
      </c>
      <c r="B81">
        <v>179</v>
      </c>
      <c r="C81">
        <v>171</v>
      </c>
      <c r="D81">
        <v>8</v>
      </c>
      <c r="E81">
        <v>18</v>
      </c>
      <c r="F81">
        <v>15</v>
      </c>
      <c r="G81">
        <v>2</v>
      </c>
      <c r="H81" t="s">
        <v>19</v>
      </c>
      <c r="I81" t="s">
        <v>19</v>
      </c>
      <c r="J81" t="s">
        <v>19</v>
      </c>
      <c r="K81">
        <v>6</v>
      </c>
      <c r="L81">
        <v>5</v>
      </c>
      <c r="M81">
        <v>1</v>
      </c>
      <c r="N81">
        <v>36</v>
      </c>
      <c r="O81">
        <v>35</v>
      </c>
      <c r="P81">
        <v>1</v>
      </c>
      <c r="Q81">
        <v>19</v>
      </c>
      <c r="R81">
        <v>18</v>
      </c>
      <c r="S81">
        <v>1</v>
      </c>
      <c r="T81">
        <v>64</v>
      </c>
      <c r="U81">
        <v>63</v>
      </c>
      <c r="V81">
        <v>2</v>
      </c>
      <c r="W81">
        <v>47</v>
      </c>
      <c r="X81">
        <v>47</v>
      </c>
      <c r="Y81">
        <v>0</v>
      </c>
      <c r="Z81">
        <v>6</v>
      </c>
      <c r="AA81">
        <v>6</v>
      </c>
      <c r="AB81" t="s">
        <v>19</v>
      </c>
      <c r="AC81">
        <v>11</v>
      </c>
      <c r="AD81">
        <v>10</v>
      </c>
      <c r="AE81">
        <v>0</v>
      </c>
      <c r="AF81" t="s">
        <v>19</v>
      </c>
      <c r="AG81" t="s">
        <v>19</v>
      </c>
      <c r="AH81" t="s">
        <v>19</v>
      </c>
      <c r="AI81">
        <v>12</v>
      </c>
      <c r="AJ81">
        <v>12</v>
      </c>
      <c r="AK81">
        <v>0</v>
      </c>
      <c r="AL81">
        <v>7</v>
      </c>
      <c r="AM81">
        <v>6</v>
      </c>
      <c r="AN81">
        <v>1</v>
      </c>
      <c r="AO81">
        <v>1</v>
      </c>
      <c r="AP81">
        <v>1</v>
      </c>
      <c r="AQ81" t="s">
        <v>19</v>
      </c>
      <c r="AR81" t="s">
        <v>19</v>
      </c>
      <c r="AS81" t="s">
        <v>19</v>
      </c>
      <c r="AT81" t="s">
        <v>19</v>
      </c>
      <c r="AU81">
        <v>1</v>
      </c>
      <c r="AV81">
        <v>1</v>
      </c>
      <c r="AW81" t="s">
        <v>19</v>
      </c>
    </row>
    <row r="82" spans="1:49">
      <c r="A82" t="s">
        <v>690</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row>
    <row r="83" spans="1:49">
      <c r="A83" t="s">
        <v>689</v>
      </c>
      <c r="B83">
        <v>114</v>
      </c>
      <c r="C83">
        <v>101</v>
      </c>
      <c r="D83">
        <v>14</v>
      </c>
      <c r="E83">
        <v>12</v>
      </c>
      <c r="F83">
        <v>6</v>
      </c>
      <c r="G83">
        <v>6</v>
      </c>
      <c r="H83" t="s">
        <v>19</v>
      </c>
      <c r="I83" t="s">
        <v>19</v>
      </c>
      <c r="J83" t="s">
        <v>19</v>
      </c>
      <c r="K83">
        <v>3</v>
      </c>
      <c r="L83">
        <v>3</v>
      </c>
      <c r="M83" t="s">
        <v>19</v>
      </c>
      <c r="N83">
        <v>23</v>
      </c>
      <c r="O83">
        <v>21</v>
      </c>
      <c r="P83">
        <v>2</v>
      </c>
      <c r="Q83">
        <v>26</v>
      </c>
      <c r="R83">
        <v>23</v>
      </c>
      <c r="S83">
        <v>3</v>
      </c>
      <c r="T83">
        <v>35</v>
      </c>
      <c r="U83">
        <v>33</v>
      </c>
      <c r="V83">
        <v>2</v>
      </c>
      <c r="W83">
        <v>30</v>
      </c>
      <c r="X83">
        <v>29</v>
      </c>
      <c r="Y83">
        <v>1</v>
      </c>
      <c r="Z83">
        <v>4</v>
      </c>
      <c r="AA83">
        <v>4</v>
      </c>
      <c r="AB83" t="s">
        <v>19</v>
      </c>
      <c r="AC83">
        <v>4</v>
      </c>
      <c r="AD83">
        <v>4</v>
      </c>
      <c r="AE83" t="s">
        <v>19</v>
      </c>
      <c r="AF83">
        <v>1</v>
      </c>
      <c r="AG83">
        <v>1</v>
      </c>
      <c r="AH83" t="s">
        <v>19</v>
      </c>
      <c r="AI83">
        <v>2</v>
      </c>
      <c r="AJ83">
        <v>2</v>
      </c>
      <c r="AK83">
        <v>0</v>
      </c>
      <c r="AL83">
        <v>3</v>
      </c>
      <c r="AM83">
        <v>3</v>
      </c>
      <c r="AN83">
        <v>0</v>
      </c>
      <c r="AO83">
        <v>3</v>
      </c>
      <c r="AP83">
        <v>3</v>
      </c>
      <c r="AQ83" t="s">
        <v>19</v>
      </c>
      <c r="AR83" t="s">
        <v>19</v>
      </c>
      <c r="AS83" t="s">
        <v>19</v>
      </c>
      <c r="AT83" t="s">
        <v>19</v>
      </c>
      <c r="AU83" t="s">
        <v>19</v>
      </c>
      <c r="AV83" t="s">
        <v>19</v>
      </c>
      <c r="AW83" t="s">
        <v>19</v>
      </c>
    </row>
    <row r="84" spans="1:49">
      <c r="A84" t="s">
        <v>688</v>
      </c>
      <c r="B84">
        <v>83</v>
      </c>
      <c r="C84">
        <v>76</v>
      </c>
      <c r="D84">
        <v>7</v>
      </c>
      <c r="E84">
        <v>7</v>
      </c>
      <c r="F84">
        <v>3</v>
      </c>
      <c r="G84">
        <v>4</v>
      </c>
      <c r="H84" t="s">
        <v>19</v>
      </c>
      <c r="I84" t="s">
        <v>19</v>
      </c>
      <c r="J84" t="s">
        <v>19</v>
      </c>
      <c r="K84">
        <v>1</v>
      </c>
      <c r="L84">
        <v>1</v>
      </c>
      <c r="M84" t="s">
        <v>19</v>
      </c>
      <c r="N84">
        <v>11</v>
      </c>
      <c r="O84">
        <v>10</v>
      </c>
      <c r="P84">
        <v>1</v>
      </c>
      <c r="Q84">
        <v>23</v>
      </c>
      <c r="R84">
        <v>22</v>
      </c>
      <c r="S84">
        <v>1</v>
      </c>
      <c r="T84">
        <v>34</v>
      </c>
      <c r="U84">
        <v>32</v>
      </c>
      <c r="V84">
        <v>2</v>
      </c>
      <c r="W84">
        <v>19</v>
      </c>
      <c r="X84">
        <v>18</v>
      </c>
      <c r="Y84">
        <v>1</v>
      </c>
      <c r="Z84">
        <v>3</v>
      </c>
      <c r="AA84">
        <v>3</v>
      </c>
      <c r="AB84" t="s">
        <v>19</v>
      </c>
      <c r="AC84">
        <v>1</v>
      </c>
      <c r="AD84">
        <v>1</v>
      </c>
      <c r="AE84" t="s">
        <v>19</v>
      </c>
      <c r="AF84">
        <v>0</v>
      </c>
      <c r="AG84">
        <v>0</v>
      </c>
      <c r="AH84" t="s">
        <v>19</v>
      </c>
      <c r="AI84">
        <v>2</v>
      </c>
      <c r="AJ84">
        <v>2</v>
      </c>
      <c r="AK84" t="s">
        <v>19</v>
      </c>
      <c r="AL84">
        <v>1</v>
      </c>
      <c r="AM84">
        <v>1</v>
      </c>
      <c r="AN84" t="s">
        <v>19</v>
      </c>
      <c r="AO84" t="s">
        <v>19</v>
      </c>
      <c r="AP84" t="s">
        <v>19</v>
      </c>
      <c r="AQ84" t="s">
        <v>19</v>
      </c>
      <c r="AR84" t="s">
        <v>19</v>
      </c>
      <c r="AS84" t="s">
        <v>19</v>
      </c>
      <c r="AT84" t="s">
        <v>19</v>
      </c>
      <c r="AU84" t="s">
        <v>19</v>
      </c>
      <c r="AV84" t="s">
        <v>19</v>
      </c>
      <c r="AW84" t="s">
        <v>19</v>
      </c>
    </row>
    <row r="85" spans="1:49">
      <c r="A85" t="s">
        <v>687</v>
      </c>
      <c r="B85">
        <v>244</v>
      </c>
      <c r="C85">
        <v>185</v>
      </c>
      <c r="D85">
        <v>59</v>
      </c>
      <c r="E85">
        <v>22</v>
      </c>
      <c r="F85">
        <v>14</v>
      </c>
      <c r="G85">
        <v>8</v>
      </c>
      <c r="H85" t="s">
        <v>19</v>
      </c>
      <c r="I85" t="s">
        <v>19</v>
      </c>
      <c r="J85" t="s">
        <v>19</v>
      </c>
      <c r="K85">
        <v>7</v>
      </c>
      <c r="L85">
        <v>6</v>
      </c>
      <c r="M85">
        <v>1</v>
      </c>
      <c r="N85">
        <v>50</v>
      </c>
      <c r="O85">
        <v>34</v>
      </c>
      <c r="P85">
        <v>16</v>
      </c>
      <c r="Q85">
        <v>52</v>
      </c>
      <c r="R85">
        <v>41</v>
      </c>
      <c r="S85">
        <v>11</v>
      </c>
      <c r="T85">
        <v>98</v>
      </c>
      <c r="U85">
        <v>75</v>
      </c>
      <c r="V85">
        <v>23</v>
      </c>
      <c r="W85">
        <v>29</v>
      </c>
      <c r="X85">
        <v>29</v>
      </c>
      <c r="Y85">
        <v>0</v>
      </c>
      <c r="Z85">
        <v>6</v>
      </c>
      <c r="AA85">
        <v>5</v>
      </c>
      <c r="AB85">
        <v>1</v>
      </c>
      <c r="AC85">
        <v>6</v>
      </c>
      <c r="AD85">
        <v>6</v>
      </c>
      <c r="AE85" t="s">
        <v>19</v>
      </c>
      <c r="AF85">
        <v>3</v>
      </c>
      <c r="AG85">
        <v>3</v>
      </c>
      <c r="AH85" t="s">
        <v>19</v>
      </c>
      <c r="AI85">
        <v>0</v>
      </c>
      <c r="AJ85">
        <v>0</v>
      </c>
      <c r="AK85">
        <v>0</v>
      </c>
      <c r="AL85">
        <v>1</v>
      </c>
      <c r="AM85">
        <v>1</v>
      </c>
      <c r="AN85" t="s">
        <v>19</v>
      </c>
      <c r="AO85" t="s">
        <v>19</v>
      </c>
      <c r="AP85" t="s">
        <v>19</v>
      </c>
      <c r="AQ85" t="s">
        <v>19</v>
      </c>
      <c r="AR85" t="s">
        <v>19</v>
      </c>
      <c r="AS85" t="s">
        <v>19</v>
      </c>
      <c r="AT85" t="s">
        <v>19</v>
      </c>
      <c r="AU85" t="s">
        <v>19</v>
      </c>
      <c r="AV85" t="s">
        <v>19</v>
      </c>
      <c r="AW85" t="s">
        <v>19</v>
      </c>
    </row>
    <row r="86" spans="1:49">
      <c r="A86" t="s">
        <v>686</v>
      </c>
      <c r="B86">
        <v>24</v>
      </c>
      <c r="C86">
        <v>20</v>
      </c>
      <c r="D86">
        <v>4</v>
      </c>
      <c r="E86">
        <v>2</v>
      </c>
      <c r="F86">
        <v>1</v>
      </c>
      <c r="G86">
        <v>0</v>
      </c>
      <c r="H86" t="s">
        <v>19</v>
      </c>
      <c r="I86" t="s">
        <v>19</v>
      </c>
      <c r="J86" t="s">
        <v>19</v>
      </c>
      <c r="K86" t="s">
        <v>19</v>
      </c>
      <c r="L86" t="s">
        <v>19</v>
      </c>
      <c r="M86" t="s">
        <v>19</v>
      </c>
      <c r="N86">
        <v>7</v>
      </c>
      <c r="O86">
        <v>5</v>
      </c>
      <c r="P86">
        <v>2</v>
      </c>
      <c r="Q86">
        <v>6</v>
      </c>
      <c r="R86">
        <v>5</v>
      </c>
      <c r="S86">
        <v>1</v>
      </c>
      <c r="T86">
        <v>6</v>
      </c>
      <c r="U86">
        <v>5</v>
      </c>
      <c r="V86">
        <v>1</v>
      </c>
      <c r="W86">
        <v>1</v>
      </c>
      <c r="X86">
        <v>1</v>
      </c>
      <c r="Y86" t="s">
        <v>19</v>
      </c>
      <c r="Z86">
        <v>0</v>
      </c>
      <c r="AA86">
        <v>0</v>
      </c>
      <c r="AB86" t="s">
        <v>19</v>
      </c>
      <c r="AC86">
        <v>1</v>
      </c>
      <c r="AD86">
        <v>1</v>
      </c>
      <c r="AE86" t="s">
        <v>19</v>
      </c>
      <c r="AF86" t="s">
        <v>19</v>
      </c>
      <c r="AG86" t="s">
        <v>19</v>
      </c>
      <c r="AH86" t="s">
        <v>19</v>
      </c>
      <c r="AI86">
        <v>1</v>
      </c>
      <c r="AJ86">
        <v>1</v>
      </c>
      <c r="AK86" t="s">
        <v>19</v>
      </c>
      <c r="AL86">
        <v>2</v>
      </c>
      <c r="AM86">
        <v>2</v>
      </c>
      <c r="AN86" t="s">
        <v>19</v>
      </c>
      <c r="AO86" t="s">
        <v>19</v>
      </c>
      <c r="AP86" t="s">
        <v>19</v>
      </c>
      <c r="AQ86" t="s">
        <v>19</v>
      </c>
      <c r="AR86" t="s">
        <v>19</v>
      </c>
      <c r="AS86" t="s">
        <v>19</v>
      </c>
      <c r="AT86" t="s">
        <v>19</v>
      </c>
      <c r="AU86" t="s">
        <v>19</v>
      </c>
      <c r="AV86" t="s">
        <v>19</v>
      </c>
      <c r="AW86" t="s">
        <v>19</v>
      </c>
    </row>
    <row r="87" spans="1:49">
      <c r="A87" t="s">
        <v>685</v>
      </c>
      <c r="B87">
        <v>53</v>
      </c>
      <c r="C87">
        <v>52</v>
      </c>
      <c r="D87">
        <v>1</v>
      </c>
      <c r="E87">
        <v>9</v>
      </c>
      <c r="F87">
        <v>9</v>
      </c>
      <c r="G87">
        <v>0</v>
      </c>
      <c r="H87" t="s">
        <v>19</v>
      </c>
      <c r="I87" t="s">
        <v>19</v>
      </c>
      <c r="J87" t="s">
        <v>19</v>
      </c>
      <c r="K87">
        <v>2</v>
      </c>
      <c r="L87">
        <v>2</v>
      </c>
      <c r="M87" t="s">
        <v>19</v>
      </c>
      <c r="N87">
        <v>6</v>
      </c>
      <c r="O87">
        <v>6</v>
      </c>
      <c r="P87" t="s">
        <v>19</v>
      </c>
      <c r="Q87">
        <v>13</v>
      </c>
      <c r="R87">
        <v>13</v>
      </c>
      <c r="S87">
        <v>0</v>
      </c>
      <c r="T87">
        <v>16</v>
      </c>
      <c r="U87">
        <v>15</v>
      </c>
      <c r="V87">
        <v>1</v>
      </c>
      <c r="W87">
        <v>2</v>
      </c>
      <c r="X87">
        <v>2</v>
      </c>
      <c r="Y87" t="s">
        <v>19</v>
      </c>
      <c r="Z87">
        <v>2</v>
      </c>
      <c r="AA87">
        <v>2</v>
      </c>
      <c r="AB87" t="s">
        <v>19</v>
      </c>
      <c r="AC87">
        <v>2</v>
      </c>
      <c r="AD87">
        <v>2</v>
      </c>
      <c r="AE87" t="s">
        <v>19</v>
      </c>
      <c r="AF87">
        <v>2</v>
      </c>
      <c r="AG87">
        <v>2</v>
      </c>
      <c r="AH87" t="s">
        <v>19</v>
      </c>
      <c r="AI87">
        <v>1</v>
      </c>
      <c r="AJ87">
        <v>1</v>
      </c>
      <c r="AK87">
        <v>0</v>
      </c>
      <c r="AL87" t="s">
        <v>19</v>
      </c>
      <c r="AM87" t="s">
        <v>19</v>
      </c>
      <c r="AN87" t="s">
        <v>19</v>
      </c>
      <c r="AO87" t="s">
        <v>19</v>
      </c>
      <c r="AP87" t="s">
        <v>19</v>
      </c>
      <c r="AQ87" t="s">
        <v>19</v>
      </c>
      <c r="AR87" t="s">
        <v>19</v>
      </c>
      <c r="AS87" t="s">
        <v>19</v>
      </c>
      <c r="AT87" t="s">
        <v>19</v>
      </c>
      <c r="AU87" t="s">
        <v>19</v>
      </c>
      <c r="AV87" t="s">
        <v>19</v>
      </c>
      <c r="AW87" t="s">
        <v>19</v>
      </c>
    </row>
    <row r="88" spans="1:49">
      <c r="A88" t="s">
        <v>684</v>
      </c>
      <c r="B88">
        <v>53</v>
      </c>
      <c r="C88">
        <v>35</v>
      </c>
      <c r="D88">
        <v>18</v>
      </c>
      <c r="E88">
        <v>5</v>
      </c>
      <c r="F88">
        <v>3</v>
      </c>
      <c r="G88">
        <v>2</v>
      </c>
      <c r="H88" t="s">
        <v>19</v>
      </c>
      <c r="I88" t="s">
        <v>19</v>
      </c>
      <c r="J88" t="s">
        <v>19</v>
      </c>
      <c r="K88">
        <v>1</v>
      </c>
      <c r="L88">
        <v>1</v>
      </c>
      <c r="M88" t="s">
        <v>19</v>
      </c>
      <c r="N88">
        <v>10</v>
      </c>
      <c r="O88">
        <v>6</v>
      </c>
      <c r="P88">
        <v>4</v>
      </c>
      <c r="Q88">
        <v>8</v>
      </c>
      <c r="R88">
        <v>2</v>
      </c>
      <c r="S88">
        <v>6</v>
      </c>
      <c r="T88">
        <v>21</v>
      </c>
      <c r="U88">
        <v>17</v>
      </c>
      <c r="V88">
        <v>4</v>
      </c>
      <c r="W88">
        <v>6</v>
      </c>
      <c r="X88">
        <v>5</v>
      </c>
      <c r="Y88">
        <v>1</v>
      </c>
      <c r="Z88">
        <v>2</v>
      </c>
      <c r="AA88">
        <v>1</v>
      </c>
      <c r="AB88">
        <v>1</v>
      </c>
      <c r="AC88">
        <v>1</v>
      </c>
      <c r="AD88">
        <v>1</v>
      </c>
      <c r="AE88" t="s">
        <v>19</v>
      </c>
      <c r="AF88" t="s">
        <v>19</v>
      </c>
      <c r="AG88" t="s">
        <v>19</v>
      </c>
      <c r="AH88" t="s">
        <v>19</v>
      </c>
      <c r="AI88">
        <v>4</v>
      </c>
      <c r="AJ88">
        <v>4</v>
      </c>
      <c r="AK88">
        <v>0</v>
      </c>
      <c r="AL88" t="s">
        <v>19</v>
      </c>
      <c r="AM88" t="s">
        <v>19</v>
      </c>
      <c r="AN88" t="s">
        <v>19</v>
      </c>
      <c r="AO88" t="s">
        <v>19</v>
      </c>
      <c r="AP88" t="s">
        <v>19</v>
      </c>
      <c r="AQ88" t="s">
        <v>19</v>
      </c>
      <c r="AR88" t="s">
        <v>19</v>
      </c>
      <c r="AS88" t="s">
        <v>19</v>
      </c>
      <c r="AT88" t="s">
        <v>19</v>
      </c>
      <c r="AU88" t="s">
        <v>19</v>
      </c>
      <c r="AV88" t="s">
        <v>19</v>
      </c>
      <c r="AW88" t="s">
        <v>19</v>
      </c>
    </row>
    <row r="89" spans="1:49">
      <c r="A89" t="s">
        <v>683</v>
      </c>
      <c r="B89" t="s">
        <v>19</v>
      </c>
      <c r="C89" t="s">
        <v>19</v>
      </c>
      <c r="D89" t="s">
        <v>19</v>
      </c>
      <c r="E89" t="s">
        <v>19</v>
      </c>
      <c r="F89" t="s">
        <v>19</v>
      </c>
      <c r="G89" t="s">
        <v>19</v>
      </c>
      <c r="H89" t="s">
        <v>19</v>
      </c>
      <c r="I89" t="s">
        <v>19</v>
      </c>
      <c r="J89" t="s">
        <v>19</v>
      </c>
      <c r="K89" t="s">
        <v>19</v>
      </c>
      <c r="L89" t="s">
        <v>19</v>
      </c>
      <c r="M89" t="s">
        <v>19</v>
      </c>
      <c r="N89" t="s">
        <v>19</v>
      </c>
      <c r="O89" t="s">
        <v>19</v>
      </c>
      <c r="P89" t="s">
        <v>19</v>
      </c>
      <c r="Q89" t="s">
        <v>19</v>
      </c>
      <c r="R89" t="s">
        <v>19</v>
      </c>
      <c r="S89" t="s">
        <v>19</v>
      </c>
      <c r="T89" t="s">
        <v>19</v>
      </c>
      <c r="U89" t="s">
        <v>19</v>
      </c>
      <c r="V89" t="s">
        <v>19</v>
      </c>
      <c r="W89" t="s">
        <v>19</v>
      </c>
      <c r="X89" t="s">
        <v>19</v>
      </c>
      <c r="Y89" t="s">
        <v>19</v>
      </c>
      <c r="Z89" t="s">
        <v>19</v>
      </c>
      <c r="AA89" t="s">
        <v>19</v>
      </c>
      <c r="AB89" t="s">
        <v>19</v>
      </c>
      <c r="AC89" t="s">
        <v>19</v>
      </c>
      <c r="AD89" t="s">
        <v>19</v>
      </c>
      <c r="AE89" t="s">
        <v>19</v>
      </c>
      <c r="AF89" t="s">
        <v>19</v>
      </c>
      <c r="AG89" t="s">
        <v>19</v>
      </c>
      <c r="AH89" t="s">
        <v>19</v>
      </c>
      <c r="AI89" t="s">
        <v>19</v>
      </c>
      <c r="AJ89" t="s">
        <v>19</v>
      </c>
      <c r="AK89" t="s">
        <v>19</v>
      </c>
      <c r="AL89" t="s">
        <v>19</v>
      </c>
      <c r="AM89" t="s">
        <v>19</v>
      </c>
      <c r="AN89" t="s">
        <v>19</v>
      </c>
      <c r="AO89" t="s">
        <v>19</v>
      </c>
      <c r="AP89" t="s">
        <v>19</v>
      </c>
      <c r="AQ89" t="s">
        <v>19</v>
      </c>
      <c r="AR89" t="s">
        <v>19</v>
      </c>
      <c r="AS89" t="s">
        <v>19</v>
      </c>
      <c r="AT89" t="s">
        <v>19</v>
      </c>
      <c r="AU89" t="s">
        <v>19</v>
      </c>
      <c r="AV89" t="s">
        <v>19</v>
      </c>
      <c r="AW89" t="s">
        <v>19</v>
      </c>
    </row>
    <row r="90" spans="1:49">
      <c r="A90" t="s">
        <v>682</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c r="AI90" t="s">
        <v>19</v>
      </c>
      <c r="AJ90" t="s">
        <v>19</v>
      </c>
      <c r="AK90" t="s">
        <v>19</v>
      </c>
      <c r="AL90" t="s">
        <v>19</v>
      </c>
      <c r="AM90" t="s">
        <v>19</v>
      </c>
      <c r="AN90" t="s">
        <v>19</v>
      </c>
      <c r="AO90" t="s">
        <v>19</v>
      </c>
      <c r="AP90" t="s">
        <v>19</v>
      </c>
      <c r="AQ90" t="s">
        <v>19</v>
      </c>
      <c r="AR90" t="s">
        <v>19</v>
      </c>
      <c r="AS90" t="s">
        <v>19</v>
      </c>
      <c r="AT90" t="s">
        <v>19</v>
      </c>
      <c r="AU90" t="s">
        <v>19</v>
      </c>
      <c r="AV90" t="s">
        <v>19</v>
      </c>
      <c r="AW90" t="s">
        <v>19</v>
      </c>
    </row>
    <row r="91" spans="1:49">
      <c r="A91" t="s">
        <v>681</v>
      </c>
      <c r="B91" t="s">
        <v>19</v>
      </c>
      <c r="C91" t="s">
        <v>19</v>
      </c>
      <c r="D91" t="s">
        <v>19</v>
      </c>
      <c r="E91" t="s">
        <v>19</v>
      </c>
      <c r="F91" t="s">
        <v>19</v>
      </c>
      <c r="G91" t="s">
        <v>19</v>
      </c>
      <c r="H91" t="s">
        <v>19</v>
      </c>
      <c r="I91" t="s">
        <v>19</v>
      </c>
      <c r="J91" t="s">
        <v>19</v>
      </c>
      <c r="K91" t="s">
        <v>19</v>
      </c>
      <c r="L91" t="s">
        <v>19</v>
      </c>
      <c r="M91" t="s">
        <v>19</v>
      </c>
      <c r="N91" t="s">
        <v>19</v>
      </c>
      <c r="O91" t="s">
        <v>19</v>
      </c>
      <c r="P91" t="s">
        <v>19</v>
      </c>
      <c r="Q91" t="s">
        <v>19</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t="s">
        <v>19</v>
      </c>
      <c r="AI91" t="s">
        <v>19</v>
      </c>
      <c r="AJ91" t="s">
        <v>19</v>
      </c>
      <c r="AK91" t="s">
        <v>19</v>
      </c>
      <c r="AL91" t="s">
        <v>19</v>
      </c>
      <c r="AM91" t="s">
        <v>19</v>
      </c>
      <c r="AN91" t="s">
        <v>19</v>
      </c>
      <c r="AO91" t="s">
        <v>19</v>
      </c>
      <c r="AP91" t="s">
        <v>19</v>
      </c>
      <c r="AQ91" t="s">
        <v>19</v>
      </c>
      <c r="AR91" t="s">
        <v>19</v>
      </c>
      <c r="AS91" t="s">
        <v>19</v>
      </c>
      <c r="AT91" t="s">
        <v>19</v>
      </c>
      <c r="AU91" t="s">
        <v>19</v>
      </c>
      <c r="AV91" t="s">
        <v>19</v>
      </c>
      <c r="AW91" t="s">
        <v>19</v>
      </c>
    </row>
    <row r="92" spans="1:49">
      <c r="A92" t="s">
        <v>680</v>
      </c>
      <c r="B92">
        <v>496</v>
      </c>
      <c r="C92">
        <v>421</v>
      </c>
      <c r="D92">
        <v>75</v>
      </c>
      <c r="E92">
        <v>24</v>
      </c>
      <c r="F92">
        <v>15</v>
      </c>
      <c r="G92">
        <v>9</v>
      </c>
      <c r="H92">
        <v>3</v>
      </c>
      <c r="I92">
        <v>2</v>
      </c>
      <c r="J92">
        <v>1</v>
      </c>
      <c r="K92">
        <v>8</v>
      </c>
      <c r="L92">
        <v>7</v>
      </c>
      <c r="M92">
        <v>2</v>
      </c>
      <c r="N92">
        <v>113</v>
      </c>
      <c r="O92">
        <v>99</v>
      </c>
      <c r="P92">
        <v>14</v>
      </c>
      <c r="Q92">
        <v>54</v>
      </c>
      <c r="R92">
        <v>44</v>
      </c>
      <c r="S92">
        <v>10</v>
      </c>
      <c r="T92">
        <v>226</v>
      </c>
      <c r="U92">
        <v>187</v>
      </c>
      <c r="V92">
        <v>39</v>
      </c>
      <c r="W92">
        <v>162</v>
      </c>
      <c r="X92">
        <v>140</v>
      </c>
      <c r="Y92">
        <v>22</v>
      </c>
      <c r="Z92">
        <v>14</v>
      </c>
      <c r="AA92">
        <v>14</v>
      </c>
      <c r="AB92" t="s">
        <v>19</v>
      </c>
      <c r="AC92">
        <v>8</v>
      </c>
      <c r="AD92">
        <v>8</v>
      </c>
      <c r="AE92" t="s">
        <v>19</v>
      </c>
      <c r="AF92" t="s">
        <v>19</v>
      </c>
      <c r="AG92" t="s">
        <v>19</v>
      </c>
      <c r="AH92" t="s">
        <v>19</v>
      </c>
      <c r="AI92">
        <v>15</v>
      </c>
      <c r="AJ92">
        <v>14</v>
      </c>
      <c r="AK92">
        <v>0</v>
      </c>
      <c r="AL92">
        <v>13</v>
      </c>
      <c r="AM92">
        <v>13</v>
      </c>
      <c r="AN92" t="s">
        <v>19</v>
      </c>
      <c r="AO92">
        <v>13</v>
      </c>
      <c r="AP92">
        <v>13</v>
      </c>
      <c r="AQ92" t="s">
        <v>19</v>
      </c>
      <c r="AR92">
        <v>1</v>
      </c>
      <c r="AS92">
        <v>1</v>
      </c>
      <c r="AT92" t="s">
        <v>19</v>
      </c>
      <c r="AU92">
        <v>5</v>
      </c>
      <c r="AV92">
        <v>5</v>
      </c>
      <c r="AW92">
        <v>0</v>
      </c>
    </row>
    <row r="93" spans="1:49">
      <c r="A93" t="s">
        <v>679</v>
      </c>
      <c r="B93" t="s">
        <v>19</v>
      </c>
      <c r="C93" t="s">
        <v>19</v>
      </c>
      <c r="D93" t="s">
        <v>19</v>
      </c>
      <c r="E93" t="s">
        <v>19</v>
      </c>
      <c r="F93" t="s">
        <v>19</v>
      </c>
      <c r="G93" t="s">
        <v>19</v>
      </c>
      <c r="H93" t="s">
        <v>19</v>
      </c>
      <c r="I93" t="s">
        <v>19</v>
      </c>
      <c r="J93" t="s">
        <v>19</v>
      </c>
      <c r="K93" t="s">
        <v>19</v>
      </c>
      <c r="L93" t="s">
        <v>19</v>
      </c>
      <c r="M93" t="s">
        <v>19</v>
      </c>
      <c r="N93" t="s">
        <v>19</v>
      </c>
      <c r="O93" t="s">
        <v>19</v>
      </c>
      <c r="P93" t="s">
        <v>19</v>
      </c>
      <c r="Q93" t="s">
        <v>19</v>
      </c>
      <c r="R93" t="s">
        <v>19</v>
      </c>
      <c r="S93" t="s">
        <v>19</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t="s">
        <v>19</v>
      </c>
      <c r="AM93" t="s">
        <v>19</v>
      </c>
      <c r="AN93" t="s">
        <v>19</v>
      </c>
      <c r="AO93" t="s">
        <v>19</v>
      </c>
      <c r="AP93" t="s">
        <v>19</v>
      </c>
      <c r="AQ93" t="s">
        <v>19</v>
      </c>
      <c r="AR93" t="s">
        <v>19</v>
      </c>
      <c r="AS93" t="s">
        <v>19</v>
      </c>
      <c r="AT93" t="s">
        <v>19</v>
      </c>
      <c r="AU93" t="s">
        <v>19</v>
      </c>
      <c r="AV93" t="s">
        <v>19</v>
      </c>
      <c r="AW93" t="s">
        <v>19</v>
      </c>
    </row>
    <row r="94" spans="1:49">
      <c r="A94" t="s">
        <v>678</v>
      </c>
      <c r="B94">
        <v>878</v>
      </c>
      <c r="C94">
        <v>780</v>
      </c>
      <c r="D94">
        <v>98</v>
      </c>
      <c r="E94">
        <v>50</v>
      </c>
      <c r="F94">
        <v>39</v>
      </c>
      <c r="G94">
        <v>11</v>
      </c>
      <c r="H94">
        <v>0</v>
      </c>
      <c r="I94" t="s">
        <v>19</v>
      </c>
      <c r="J94">
        <v>0</v>
      </c>
      <c r="K94">
        <v>17</v>
      </c>
      <c r="L94">
        <v>15</v>
      </c>
      <c r="M94">
        <v>2</v>
      </c>
      <c r="N94">
        <v>184</v>
      </c>
      <c r="O94">
        <v>165</v>
      </c>
      <c r="P94">
        <v>19</v>
      </c>
      <c r="Q94">
        <v>155</v>
      </c>
      <c r="R94">
        <v>127</v>
      </c>
      <c r="S94">
        <v>28</v>
      </c>
      <c r="T94">
        <v>370</v>
      </c>
      <c r="U94">
        <v>335</v>
      </c>
      <c r="V94">
        <v>35</v>
      </c>
      <c r="W94">
        <v>183</v>
      </c>
      <c r="X94">
        <v>172</v>
      </c>
      <c r="Y94">
        <v>11</v>
      </c>
      <c r="Z94">
        <v>19</v>
      </c>
      <c r="AA94">
        <v>18</v>
      </c>
      <c r="AB94">
        <v>1</v>
      </c>
      <c r="AC94">
        <v>18</v>
      </c>
      <c r="AD94">
        <v>18</v>
      </c>
      <c r="AE94" t="s">
        <v>19</v>
      </c>
      <c r="AF94">
        <v>19</v>
      </c>
      <c r="AG94">
        <v>19</v>
      </c>
      <c r="AH94" t="s">
        <v>19</v>
      </c>
      <c r="AI94">
        <v>26</v>
      </c>
      <c r="AJ94">
        <v>26</v>
      </c>
      <c r="AK94">
        <v>0</v>
      </c>
      <c r="AL94">
        <v>13</v>
      </c>
      <c r="AM94">
        <v>13</v>
      </c>
      <c r="AN94">
        <v>0</v>
      </c>
      <c r="AO94">
        <v>5</v>
      </c>
      <c r="AP94">
        <v>4</v>
      </c>
      <c r="AQ94">
        <v>1</v>
      </c>
      <c r="AR94">
        <v>1</v>
      </c>
      <c r="AS94">
        <v>1</v>
      </c>
      <c r="AT94" t="s">
        <v>19</v>
      </c>
      <c r="AU94" t="s">
        <v>19</v>
      </c>
      <c r="AV94" t="s">
        <v>19</v>
      </c>
      <c r="AW94" t="s">
        <v>19</v>
      </c>
    </row>
    <row r="95" spans="1:49">
      <c r="A95" t="s">
        <v>677</v>
      </c>
      <c r="B95">
        <v>180</v>
      </c>
      <c r="C95">
        <v>163</v>
      </c>
      <c r="D95">
        <v>17</v>
      </c>
      <c r="E95">
        <v>12</v>
      </c>
      <c r="F95">
        <v>6</v>
      </c>
      <c r="G95">
        <v>6</v>
      </c>
      <c r="H95" t="s">
        <v>19</v>
      </c>
      <c r="I95" t="s">
        <v>19</v>
      </c>
      <c r="J95" t="s">
        <v>19</v>
      </c>
      <c r="K95">
        <v>4</v>
      </c>
      <c r="L95">
        <v>3</v>
      </c>
      <c r="M95">
        <v>1</v>
      </c>
      <c r="N95">
        <v>38</v>
      </c>
      <c r="O95">
        <v>34</v>
      </c>
      <c r="P95">
        <v>4</v>
      </c>
      <c r="Q95">
        <v>26</v>
      </c>
      <c r="R95">
        <v>22</v>
      </c>
      <c r="S95">
        <v>4</v>
      </c>
      <c r="T95">
        <v>74</v>
      </c>
      <c r="U95">
        <v>73</v>
      </c>
      <c r="V95">
        <v>1</v>
      </c>
      <c r="W95">
        <v>50</v>
      </c>
      <c r="X95">
        <v>50</v>
      </c>
      <c r="Y95">
        <v>1</v>
      </c>
      <c r="Z95">
        <v>6</v>
      </c>
      <c r="AA95">
        <v>6</v>
      </c>
      <c r="AB95" t="s">
        <v>19</v>
      </c>
      <c r="AC95">
        <v>5</v>
      </c>
      <c r="AD95">
        <v>5</v>
      </c>
      <c r="AE95">
        <v>0</v>
      </c>
      <c r="AF95">
        <v>7</v>
      </c>
      <c r="AG95">
        <v>6</v>
      </c>
      <c r="AH95">
        <v>1</v>
      </c>
      <c r="AI95">
        <v>6</v>
      </c>
      <c r="AJ95">
        <v>5</v>
      </c>
      <c r="AK95">
        <v>1</v>
      </c>
      <c r="AL95">
        <v>3</v>
      </c>
      <c r="AM95">
        <v>3</v>
      </c>
      <c r="AN95" t="s">
        <v>19</v>
      </c>
      <c r="AO95">
        <v>1</v>
      </c>
      <c r="AP95">
        <v>1</v>
      </c>
      <c r="AQ95" t="s">
        <v>19</v>
      </c>
      <c r="AR95" t="s">
        <v>19</v>
      </c>
      <c r="AS95" t="s">
        <v>19</v>
      </c>
      <c r="AT95" t="s">
        <v>19</v>
      </c>
      <c r="AU95" t="s">
        <v>19</v>
      </c>
      <c r="AV95" t="s">
        <v>19</v>
      </c>
      <c r="AW95" t="s">
        <v>19</v>
      </c>
    </row>
    <row r="96" spans="1:49">
      <c r="A96" t="s">
        <v>676</v>
      </c>
      <c r="B96">
        <v>182</v>
      </c>
      <c r="C96">
        <v>155</v>
      </c>
      <c r="D96">
        <v>27</v>
      </c>
      <c r="E96">
        <v>17</v>
      </c>
      <c r="F96">
        <v>13</v>
      </c>
      <c r="G96">
        <v>4</v>
      </c>
      <c r="H96" t="s">
        <v>19</v>
      </c>
      <c r="I96" t="s">
        <v>19</v>
      </c>
      <c r="J96" t="s">
        <v>19</v>
      </c>
      <c r="K96">
        <v>3</v>
      </c>
      <c r="L96">
        <v>2</v>
      </c>
      <c r="M96">
        <v>2</v>
      </c>
      <c r="N96">
        <v>37</v>
      </c>
      <c r="O96">
        <v>30</v>
      </c>
      <c r="P96">
        <v>7</v>
      </c>
      <c r="Q96">
        <v>30</v>
      </c>
      <c r="R96">
        <v>23</v>
      </c>
      <c r="S96">
        <v>6</v>
      </c>
      <c r="T96">
        <v>72</v>
      </c>
      <c r="U96">
        <v>66</v>
      </c>
      <c r="V96">
        <v>6</v>
      </c>
      <c r="W96">
        <v>25</v>
      </c>
      <c r="X96">
        <v>22</v>
      </c>
      <c r="Y96">
        <v>3</v>
      </c>
      <c r="Z96">
        <v>5</v>
      </c>
      <c r="AA96">
        <v>5</v>
      </c>
      <c r="AB96" t="s">
        <v>19</v>
      </c>
      <c r="AC96">
        <v>6</v>
      </c>
      <c r="AD96">
        <v>6</v>
      </c>
      <c r="AE96">
        <v>0</v>
      </c>
      <c r="AF96">
        <v>3</v>
      </c>
      <c r="AG96">
        <v>3</v>
      </c>
      <c r="AH96" t="s">
        <v>19</v>
      </c>
      <c r="AI96">
        <v>3</v>
      </c>
      <c r="AJ96">
        <v>3</v>
      </c>
      <c r="AK96" t="s">
        <v>19</v>
      </c>
      <c r="AL96">
        <v>4</v>
      </c>
      <c r="AM96">
        <v>3</v>
      </c>
      <c r="AN96">
        <v>1</v>
      </c>
      <c r="AO96" t="s">
        <v>19</v>
      </c>
      <c r="AP96" t="s">
        <v>19</v>
      </c>
      <c r="AQ96" t="s">
        <v>19</v>
      </c>
      <c r="AR96">
        <v>2</v>
      </c>
      <c r="AS96">
        <v>2</v>
      </c>
      <c r="AT96" t="s">
        <v>19</v>
      </c>
      <c r="AU96">
        <v>0</v>
      </c>
      <c r="AV96" t="s">
        <v>19</v>
      </c>
      <c r="AW96">
        <v>0</v>
      </c>
    </row>
    <row r="97" spans="1:49">
      <c r="A97" t="s">
        <v>675</v>
      </c>
      <c r="B97">
        <v>114</v>
      </c>
      <c r="C97">
        <v>105</v>
      </c>
      <c r="D97">
        <v>9</v>
      </c>
      <c r="E97">
        <v>14</v>
      </c>
      <c r="F97">
        <v>11</v>
      </c>
      <c r="G97">
        <v>3</v>
      </c>
      <c r="H97" t="s">
        <v>19</v>
      </c>
      <c r="I97" t="s">
        <v>19</v>
      </c>
      <c r="J97" t="s">
        <v>19</v>
      </c>
      <c r="K97">
        <v>3</v>
      </c>
      <c r="L97">
        <v>3</v>
      </c>
      <c r="M97" t="s">
        <v>19</v>
      </c>
      <c r="N97">
        <v>13</v>
      </c>
      <c r="O97">
        <v>9</v>
      </c>
      <c r="P97">
        <v>4</v>
      </c>
      <c r="Q97">
        <v>22</v>
      </c>
      <c r="R97">
        <v>21</v>
      </c>
      <c r="S97">
        <v>0</v>
      </c>
      <c r="T97">
        <v>46</v>
      </c>
      <c r="U97">
        <v>44</v>
      </c>
      <c r="V97">
        <v>1</v>
      </c>
      <c r="W97">
        <v>8</v>
      </c>
      <c r="X97">
        <v>8</v>
      </c>
      <c r="Y97" t="s">
        <v>19</v>
      </c>
      <c r="Z97">
        <v>4</v>
      </c>
      <c r="AA97">
        <v>3</v>
      </c>
      <c r="AB97">
        <v>1</v>
      </c>
      <c r="AC97">
        <v>4</v>
      </c>
      <c r="AD97">
        <v>4</v>
      </c>
      <c r="AE97" t="s">
        <v>19</v>
      </c>
      <c r="AF97">
        <v>0</v>
      </c>
      <c r="AG97">
        <v>0</v>
      </c>
      <c r="AH97" t="s">
        <v>19</v>
      </c>
      <c r="AI97">
        <v>6</v>
      </c>
      <c r="AJ97">
        <v>6</v>
      </c>
      <c r="AK97" t="s">
        <v>19</v>
      </c>
      <c r="AL97">
        <v>2</v>
      </c>
      <c r="AM97">
        <v>2</v>
      </c>
      <c r="AN97" t="s">
        <v>19</v>
      </c>
      <c r="AO97">
        <v>1</v>
      </c>
      <c r="AP97">
        <v>1</v>
      </c>
      <c r="AQ97" t="s">
        <v>19</v>
      </c>
      <c r="AR97" t="s">
        <v>19</v>
      </c>
      <c r="AS97" t="s">
        <v>19</v>
      </c>
      <c r="AT97" t="s">
        <v>19</v>
      </c>
      <c r="AU97" t="s">
        <v>19</v>
      </c>
      <c r="AV97" t="s">
        <v>19</v>
      </c>
      <c r="AW97" t="s">
        <v>19</v>
      </c>
    </row>
    <row r="98" spans="1:49">
      <c r="A98" t="s">
        <v>674</v>
      </c>
      <c r="B98">
        <v>287</v>
      </c>
      <c r="C98">
        <v>253</v>
      </c>
      <c r="D98">
        <v>34</v>
      </c>
      <c r="E98">
        <v>16</v>
      </c>
      <c r="F98">
        <v>12</v>
      </c>
      <c r="G98">
        <v>4</v>
      </c>
      <c r="H98" t="s">
        <v>19</v>
      </c>
      <c r="I98" t="s">
        <v>19</v>
      </c>
      <c r="J98" t="s">
        <v>19</v>
      </c>
      <c r="K98">
        <v>6</v>
      </c>
      <c r="L98">
        <v>5</v>
      </c>
      <c r="M98">
        <v>1</v>
      </c>
      <c r="N98">
        <v>48</v>
      </c>
      <c r="O98">
        <v>38</v>
      </c>
      <c r="P98">
        <v>10</v>
      </c>
      <c r="Q98">
        <v>45</v>
      </c>
      <c r="R98">
        <v>38</v>
      </c>
      <c r="S98">
        <v>7</v>
      </c>
      <c r="T98">
        <v>111</v>
      </c>
      <c r="U98">
        <v>104</v>
      </c>
      <c r="V98">
        <v>6</v>
      </c>
      <c r="W98">
        <v>54</v>
      </c>
      <c r="X98">
        <v>50</v>
      </c>
      <c r="Y98">
        <v>4</v>
      </c>
      <c r="Z98">
        <v>6</v>
      </c>
      <c r="AA98">
        <v>3</v>
      </c>
      <c r="AB98">
        <v>3</v>
      </c>
      <c r="AC98">
        <v>8</v>
      </c>
      <c r="AD98">
        <v>8</v>
      </c>
      <c r="AE98" t="s">
        <v>19</v>
      </c>
      <c r="AF98">
        <v>4</v>
      </c>
      <c r="AG98">
        <v>4</v>
      </c>
      <c r="AH98" t="s">
        <v>19</v>
      </c>
      <c r="AI98">
        <v>23</v>
      </c>
      <c r="AJ98">
        <v>22</v>
      </c>
      <c r="AK98">
        <v>1</v>
      </c>
      <c r="AL98">
        <v>12</v>
      </c>
      <c r="AM98">
        <v>11</v>
      </c>
      <c r="AN98">
        <v>1</v>
      </c>
      <c r="AO98">
        <v>6</v>
      </c>
      <c r="AP98">
        <v>6</v>
      </c>
      <c r="AQ98">
        <v>0</v>
      </c>
      <c r="AR98" t="s">
        <v>19</v>
      </c>
      <c r="AS98" t="s">
        <v>19</v>
      </c>
      <c r="AT98" t="s">
        <v>19</v>
      </c>
      <c r="AU98">
        <v>3</v>
      </c>
      <c r="AV98">
        <v>3</v>
      </c>
      <c r="AW98" t="s">
        <v>19</v>
      </c>
    </row>
    <row r="99" spans="1:49">
      <c r="A99" t="s">
        <v>673</v>
      </c>
      <c r="B99">
        <v>59</v>
      </c>
      <c r="C99">
        <v>52</v>
      </c>
      <c r="D99">
        <v>8</v>
      </c>
      <c r="E99">
        <v>2</v>
      </c>
      <c r="F99">
        <v>2</v>
      </c>
      <c r="G99" t="s">
        <v>19</v>
      </c>
      <c r="H99" t="s">
        <v>19</v>
      </c>
      <c r="I99" t="s">
        <v>19</v>
      </c>
      <c r="J99" t="s">
        <v>19</v>
      </c>
      <c r="K99">
        <v>1</v>
      </c>
      <c r="L99">
        <v>1</v>
      </c>
      <c r="M99" t="s">
        <v>19</v>
      </c>
      <c r="N99">
        <v>14</v>
      </c>
      <c r="O99">
        <v>11</v>
      </c>
      <c r="P99">
        <v>3</v>
      </c>
      <c r="Q99">
        <v>10</v>
      </c>
      <c r="R99">
        <v>7</v>
      </c>
      <c r="S99">
        <v>3</v>
      </c>
      <c r="T99">
        <v>26</v>
      </c>
      <c r="U99">
        <v>25</v>
      </c>
      <c r="V99">
        <v>2</v>
      </c>
      <c r="W99">
        <v>13</v>
      </c>
      <c r="X99">
        <v>12</v>
      </c>
      <c r="Y99">
        <v>1</v>
      </c>
      <c r="Z99">
        <v>2</v>
      </c>
      <c r="AA99">
        <v>2</v>
      </c>
      <c r="AB99">
        <v>1</v>
      </c>
      <c r="AC99">
        <v>1</v>
      </c>
      <c r="AD99">
        <v>1</v>
      </c>
      <c r="AE99" t="s">
        <v>19</v>
      </c>
      <c r="AF99" t="s">
        <v>19</v>
      </c>
      <c r="AG99" t="s">
        <v>19</v>
      </c>
      <c r="AH99" t="s">
        <v>19</v>
      </c>
      <c r="AI99">
        <v>4</v>
      </c>
      <c r="AJ99">
        <v>4</v>
      </c>
      <c r="AK99" t="s">
        <v>19</v>
      </c>
      <c r="AL99">
        <v>1</v>
      </c>
      <c r="AM99">
        <v>1</v>
      </c>
      <c r="AN99">
        <v>1</v>
      </c>
      <c r="AO99" t="s">
        <v>19</v>
      </c>
      <c r="AP99" t="s">
        <v>19</v>
      </c>
      <c r="AQ99" t="s">
        <v>19</v>
      </c>
      <c r="AR99" t="s">
        <v>19</v>
      </c>
      <c r="AS99" t="s">
        <v>19</v>
      </c>
      <c r="AT99" t="s">
        <v>19</v>
      </c>
      <c r="AU99" t="s">
        <v>19</v>
      </c>
      <c r="AV99" t="s">
        <v>19</v>
      </c>
      <c r="AW99" t="s">
        <v>19</v>
      </c>
    </row>
    <row r="100" spans="1:49">
      <c r="A100" t="s">
        <v>672</v>
      </c>
      <c r="B100">
        <v>73</v>
      </c>
      <c r="C100">
        <v>70</v>
      </c>
      <c r="D100">
        <v>4</v>
      </c>
      <c r="E100">
        <v>3</v>
      </c>
      <c r="F100">
        <v>1</v>
      </c>
      <c r="G100">
        <v>2</v>
      </c>
      <c r="H100" t="s">
        <v>19</v>
      </c>
      <c r="I100" t="s">
        <v>19</v>
      </c>
      <c r="J100" t="s">
        <v>19</v>
      </c>
      <c r="K100">
        <v>2</v>
      </c>
      <c r="L100">
        <v>2</v>
      </c>
      <c r="M100" t="s">
        <v>19</v>
      </c>
      <c r="N100">
        <v>16</v>
      </c>
      <c r="O100">
        <v>16</v>
      </c>
      <c r="P100">
        <v>0</v>
      </c>
      <c r="Q100">
        <v>8</v>
      </c>
      <c r="R100">
        <v>8</v>
      </c>
      <c r="S100" t="s">
        <v>19</v>
      </c>
      <c r="T100">
        <v>32</v>
      </c>
      <c r="U100">
        <v>31</v>
      </c>
      <c r="V100">
        <v>1</v>
      </c>
      <c r="W100">
        <v>21</v>
      </c>
      <c r="X100">
        <v>21</v>
      </c>
      <c r="Y100" t="s">
        <v>19</v>
      </c>
      <c r="Z100">
        <v>1</v>
      </c>
      <c r="AA100">
        <v>1</v>
      </c>
      <c r="AB100" t="s">
        <v>19</v>
      </c>
      <c r="AC100">
        <v>1</v>
      </c>
      <c r="AD100">
        <v>1</v>
      </c>
      <c r="AE100" t="s">
        <v>19</v>
      </c>
      <c r="AF100" t="s">
        <v>19</v>
      </c>
      <c r="AG100" t="s">
        <v>19</v>
      </c>
      <c r="AH100" t="s">
        <v>19</v>
      </c>
      <c r="AI100">
        <v>5</v>
      </c>
      <c r="AJ100">
        <v>5</v>
      </c>
      <c r="AK100">
        <v>0</v>
      </c>
      <c r="AL100">
        <v>3</v>
      </c>
      <c r="AM100">
        <v>3</v>
      </c>
      <c r="AN100" t="s">
        <v>19</v>
      </c>
      <c r="AO100">
        <v>1</v>
      </c>
      <c r="AP100">
        <v>1</v>
      </c>
      <c r="AQ100" t="s">
        <v>19</v>
      </c>
      <c r="AR100">
        <v>1</v>
      </c>
      <c r="AS100">
        <v>1</v>
      </c>
      <c r="AT100" t="s">
        <v>19</v>
      </c>
      <c r="AU100" t="s">
        <v>19</v>
      </c>
      <c r="AV100" t="s">
        <v>19</v>
      </c>
      <c r="AW100" t="s">
        <v>19</v>
      </c>
    </row>
    <row r="101" spans="1:49">
      <c r="A101" t="s">
        <v>671</v>
      </c>
      <c r="B101" t="s">
        <v>19</v>
      </c>
      <c r="C101" t="s">
        <v>19</v>
      </c>
      <c r="D101" t="s">
        <v>19</v>
      </c>
      <c r="E101" t="s">
        <v>19</v>
      </c>
      <c r="F101" t="s">
        <v>19</v>
      </c>
      <c r="G101" t="s">
        <v>19</v>
      </c>
      <c r="H101" t="s">
        <v>19</v>
      </c>
      <c r="I101" t="s">
        <v>19</v>
      </c>
      <c r="J101" t="s">
        <v>19</v>
      </c>
      <c r="K101" t="s">
        <v>19</v>
      </c>
      <c r="L101" t="s">
        <v>19</v>
      </c>
      <c r="M101" t="s">
        <v>19</v>
      </c>
      <c r="N101" t="s">
        <v>19</v>
      </c>
      <c r="O101" t="s">
        <v>19</v>
      </c>
      <c r="P101" t="s">
        <v>19</v>
      </c>
      <c r="Q101" t="s">
        <v>19</v>
      </c>
      <c r="R101" t="s">
        <v>19</v>
      </c>
      <c r="S101" t="s">
        <v>19</v>
      </c>
      <c r="T101" t="s">
        <v>19</v>
      </c>
      <c r="U101" t="s">
        <v>19</v>
      </c>
      <c r="V101" t="s">
        <v>19</v>
      </c>
      <c r="W101" t="s">
        <v>19</v>
      </c>
      <c r="X101" t="s">
        <v>19</v>
      </c>
      <c r="Y101" t="s">
        <v>19</v>
      </c>
      <c r="Z101" t="s">
        <v>19</v>
      </c>
      <c r="AA101" t="s">
        <v>19</v>
      </c>
      <c r="AB101" t="s">
        <v>19</v>
      </c>
      <c r="AC101" t="s">
        <v>19</v>
      </c>
      <c r="AD101" t="s">
        <v>19</v>
      </c>
      <c r="AE101" t="s">
        <v>19</v>
      </c>
      <c r="AF101" t="s">
        <v>19</v>
      </c>
      <c r="AG101" t="s">
        <v>19</v>
      </c>
      <c r="AH101" t="s">
        <v>19</v>
      </c>
      <c r="AI101" t="s">
        <v>19</v>
      </c>
      <c r="AJ101" t="s">
        <v>19</v>
      </c>
      <c r="AK101" t="s">
        <v>19</v>
      </c>
      <c r="AL101" t="s">
        <v>19</v>
      </c>
      <c r="AM101" t="s">
        <v>19</v>
      </c>
      <c r="AN101" t="s">
        <v>19</v>
      </c>
      <c r="AO101" t="s">
        <v>19</v>
      </c>
      <c r="AP101" t="s">
        <v>19</v>
      </c>
      <c r="AQ101" t="s">
        <v>19</v>
      </c>
      <c r="AR101" t="s">
        <v>19</v>
      </c>
      <c r="AS101" t="s">
        <v>19</v>
      </c>
      <c r="AT101" t="s">
        <v>19</v>
      </c>
      <c r="AU101" t="s">
        <v>19</v>
      </c>
      <c r="AV101" t="s">
        <v>19</v>
      </c>
      <c r="AW101" t="s">
        <v>19</v>
      </c>
    </row>
    <row r="102" spans="1:49">
      <c r="A102" t="s">
        <v>670</v>
      </c>
      <c r="B102" t="s">
        <v>19</v>
      </c>
      <c r="C102" t="s">
        <v>19</v>
      </c>
      <c r="D102" t="s">
        <v>19</v>
      </c>
      <c r="E102" t="s">
        <v>19</v>
      </c>
      <c r="F102" t="s">
        <v>19</v>
      </c>
      <c r="G102" t="s">
        <v>19</v>
      </c>
      <c r="H102" t="s">
        <v>19</v>
      </c>
      <c r="I102" t="s">
        <v>19</v>
      </c>
      <c r="J102" t="s">
        <v>19</v>
      </c>
      <c r="K102" t="s">
        <v>19</v>
      </c>
      <c r="L102" t="s">
        <v>19</v>
      </c>
      <c r="M102" t="s">
        <v>19</v>
      </c>
      <c r="N102" t="s">
        <v>19</v>
      </c>
      <c r="O102" t="s">
        <v>19</v>
      </c>
      <c r="P102" t="s">
        <v>19</v>
      </c>
      <c r="Q102" t="s">
        <v>19</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t="s">
        <v>19</v>
      </c>
      <c r="AI102" t="s">
        <v>19</v>
      </c>
      <c r="AJ102" t="s">
        <v>19</v>
      </c>
      <c r="AK102" t="s">
        <v>19</v>
      </c>
      <c r="AL102" t="s">
        <v>19</v>
      </c>
      <c r="AM102" t="s">
        <v>19</v>
      </c>
      <c r="AN102" t="s">
        <v>19</v>
      </c>
      <c r="AO102" t="s">
        <v>19</v>
      </c>
      <c r="AP102" t="s">
        <v>19</v>
      </c>
      <c r="AQ102" t="s">
        <v>19</v>
      </c>
      <c r="AR102" t="s">
        <v>19</v>
      </c>
      <c r="AS102" t="s">
        <v>19</v>
      </c>
      <c r="AT102" t="s">
        <v>19</v>
      </c>
      <c r="AU102" t="s">
        <v>19</v>
      </c>
      <c r="AV102" t="s">
        <v>19</v>
      </c>
      <c r="AW102" t="s">
        <v>19</v>
      </c>
    </row>
    <row r="103" spans="1:49">
      <c r="A103" t="s">
        <v>669</v>
      </c>
      <c r="B103">
        <v>88</v>
      </c>
      <c r="C103">
        <v>78</v>
      </c>
      <c r="D103">
        <v>10</v>
      </c>
      <c r="E103">
        <v>5</v>
      </c>
      <c r="F103">
        <v>4</v>
      </c>
      <c r="G103">
        <v>2</v>
      </c>
      <c r="H103" t="s">
        <v>19</v>
      </c>
      <c r="I103" t="s">
        <v>19</v>
      </c>
      <c r="J103" t="s">
        <v>19</v>
      </c>
      <c r="K103">
        <v>2</v>
      </c>
      <c r="L103">
        <v>1</v>
      </c>
      <c r="M103">
        <v>1</v>
      </c>
      <c r="N103">
        <v>14</v>
      </c>
      <c r="O103">
        <v>12</v>
      </c>
      <c r="P103">
        <v>2</v>
      </c>
      <c r="Q103">
        <v>20</v>
      </c>
      <c r="R103">
        <v>16</v>
      </c>
      <c r="S103">
        <v>4</v>
      </c>
      <c r="T103">
        <v>33</v>
      </c>
      <c r="U103">
        <v>31</v>
      </c>
      <c r="V103">
        <v>2</v>
      </c>
      <c r="W103">
        <v>10</v>
      </c>
      <c r="X103">
        <v>10</v>
      </c>
      <c r="Y103" t="s">
        <v>19</v>
      </c>
      <c r="Z103">
        <v>3</v>
      </c>
      <c r="AA103">
        <v>3</v>
      </c>
      <c r="AB103" t="s">
        <v>19</v>
      </c>
      <c r="AC103">
        <v>2</v>
      </c>
      <c r="AD103">
        <v>2</v>
      </c>
      <c r="AE103" t="s">
        <v>19</v>
      </c>
      <c r="AF103">
        <v>0</v>
      </c>
      <c r="AG103">
        <v>0</v>
      </c>
      <c r="AH103" t="s">
        <v>19</v>
      </c>
      <c r="AI103">
        <v>8</v>
      </c>
      <c r="AJ103">
        <v>8</v>
      </c>
      <c r="AK103" t="s">
        <v>19</v>
      </c>
      <c r="AL103">
        <v>1</v>
      </c>
      <c r="AM103">
        <v>1</v>
      </c>
      <c r="AN103" t="s">
        <v>19</v>
      </c>
      <c r="AO103">
        <v>1</v>
      </c>
      <c r="AP103">
        <v>1</v>
      </c>
      <c r="AQ103" t="s">
        <v>19</v>
      </c>
      <c r="AR103" t="s">
        <v>19</v>
      </c>
      <c r="AS103" t="s">
        <v>19</v>
      </c>
      <c r="AT103" t="s">
        <v>19</v>
      </c>
      <c r="AU103" t="s">
        <v>19</v>
      </c>
      <c r="AV103" t="s">
        <v>19</v>
      </c>
      <c r="AW103" t="s">
        <v>19</v>
      </c>
    </row>
    <row r="104" spans="1:49">
      <c r="A104" t="s">
        <v>668</v>
      </c>
      <c r="B104" t="s">
        <v>19</v>
      </c>
      <c r="C104" t="s">
        <v>19</v>
      </c>
      <c r="D104" t="s">
        <v>19</v>
      </c>
      <c r="E104" t="s">
        <v>19</v>
      </c>
      <c r="F104" t="s">
        <v>19</v>
      </c>
      <c r="G104" t="s">
        <v>19</v>
      </c>
      <c r="H104" t="s">
        <v>19</v>
      </c>
      <c r="I104" t="s">
        <v>19</v>
      </c>
      <c r="J104" t="s">
        <v>19</v>
      </c>
      <c r="K104" t="s">
        <v>19</v>
      </c>
      <c r="L104" t="s">
        <v>19</v>
      </c>
      <c r="M104" t="s">
        <v>19</v>
      </c>
      <c r="N104" t="s">
        <v>19</v>
      </c>
      <c r="O104" t="s">
        <v>19</v>
      </c>
      <c r="P104" t="s">
        <v>19</v>
      </c>
      <c r="Q104" t="s">
        <v>19</v>
      </c>
      <c r="R104" t="s">
        <v>19</v>
      </c>
      <c r="S104" t="s">
        <v>19</v>
      </c>
      <c r="T104" t="s">
        <v>19</v>
      </c>
      <c r="U104" t="s">
        <v>19</v>
      </c>
      <c r="V104" t="s">
        <v>19</v>
      </c>
      <c r="W104" t="s">
        <v>19</v>
      </c>
      <c r="X104" t="s">
        <v>19</v>
      </c>
      <c r="Y104" t="s">
        <v>19</v>
      </c>
      <c r="Z104" t="s">
        <v>19</v>
      </c>
      <c r="AA104" t="s">
        <v>19</v>
      </c>
      <c r="AB104" t="s">
        <v>19</v>
      </c>
      <c r="AC104" t="s">
        <v>19</v>
      </c>
      <c r="AD104" t="s">
        <v>19</v>
      </c>
      <c r="AE104" t="s">
        <v>19</v>
      </c>
      <c r="AF104" t="s">
        <v>19</v>
      </c>
      <c r="AG104" t="s">
        <v>19</v>
      </c>
      <c r="AH104" t="s">
        <v>19</v>
      </c>
      <c r="AI104" t="s">
        <v>19</v>
      </c>
      <c r="AJ104" t="s">
        <v>19</v>
      </c>
      <c r="AK104" t="s">
        <v>19</v>
      </c>
      <c r="AL104" t="s">
        <v>19</v>
      </c>
      <c r="AM104" t="s">
        <v>19</v>
      </c>
      <c r="AN104" t="s">
        <v>19</v>
      </c>
      <c r="AO104" t="s">
        <v>19</v>
      </c>
      <c r="AP104" t="s">
        <v>19</v>
      </c>
      <c r="AQ104" t="s">
        <v>19</v>
      </c>
      <c r="AR104" t="s">
        <v>19</v>
      </c>
      <c r="AS104" t="s">
        <v>19</v>
      </c>
      <c r="AT104" t="s">
        <v>19</v>
      </c>
      <c r="AU104" t="s">
        <v>19</v>
      </c>
      <c r="AV104" t="s">
        <v>19</v>
      </c>
      <c r="AW104" t="s">
        <v>19</v>
      </c>
    </row>
    <row r="105" spans="1:49">
      <c r="A105" t="s">
        <v>667</v>
      </c>
      <c r="B105">
        <v>49</v>
      </c>
      <c r="C105">
        <v>35</v>
      </c>
      <c r="D105">
        <v>14</v>
      </c>
      <c r="E105">
        <v>15</v>
      </c>
      <c r="F105">
        <v>6</v>
      </c>
      <c r="G105">
        <v>9</v>
      </c>
      <c r="H105" t="s">
        <v>19</v>
      </c>
      <c r="I105" t="s">
        <v>19</v>
      </c>
      <c r="J105" t="s">
        <v>19</v>
      </c>
      <c r="K105">
        <v>4</v>
      </c>
      <c r="L105">
        <v>3</v>
      </c>
      <c r="M105">
        <v>1</v>
      </c>
      <c r="N105">
        <v>4</v>
      </c>
      <c r="O105">
        <v>3</v>
      </c>
      <c r="P105">
        <v>1</v>
      </c>
      <c r="Q105">
        <v>3</v>
      </c>
      <c r="R105">
        <v>2</v>
      </c>
      <c r="S105">
        <v>1</v>
      </c>
      <c r="T105">
        <v>10</v>
      </c>
      <c r="U105">
        <v>9</v>
      </c>
      <c r="V105">
        <v>1</v>
      </c>
      <c r="W105">
        <v>3</v>
      </c>
      <c r="X105">
        <v>3</v>
      </c>
      <c r="Y105" t="s">
        <v>19</v>
      </c>
      <c r="Z105">
        <v>2</v>
      </c>
      <c r="AA105">
        <v>2</v>
      </c>
      <c r="AB105" t="s">
        <v>19</v>
      </c>
      <c r="AC105">
        <v>2</v>
      </c>
      <c r="AD105">
        <v>2</v>
      </c>
      <c r="AE105" t="s">
        <v>19</v>
      </c>
      <c r="AF105" t="s">
        <v>19</v>
      </c>
      <c r="AG105" t="s">
        <v>19</v>
      </c>
      <c r="AH105" t="s">
        <v>19</v>
      </c>
      <c r="AI105">
        <v>6</v>
      </c>
      <c r="AJ105">
        <v>5</v>
      </c>
      <c r="AK105">
        <v>1</v>
      </c>
      <c r="AL105">
        <v>1</v>
      </c>
      <c r="AM105">
        <v>1</v>
      </c>
      <c r="AN105" t="s">
        <v>19</v>
      </c>
      <c r="AO105">
        <v>1</v>
      </c>
      <c r="AP105">
        <v>1</v>
      </c>
      <c r="AQ105">
        <v>0</v>
      </c>
      <c r="AR105">
        <v>2</v>
      </c>
      <c r="AS105">
        <v>2</v>
      </c>
      <c r="AT105" t="s">
        <v>19</v>
      </c>
      <c r="AU105" t="s">
        <v>19</v>
      </c>
      <c r="AV105" t="s">
        <v>19</v>
      </c>
      <c r="AW105" t="s">
        <v>19</v>
      </c>
    </row>
    <row r="106" spans="1:49">
      <c r="A106" t="s">
        <v>666</v>
      </c>
      <c r="B106">
        <v>136</v>
      </c>
      <c r="C106">
        <v>122</v>
      </c>
      <c r="D106">
        <v>14</v>
      </c>
      <c r="E106">
        <v>9</v>
      </c>
      <c r="F106">
        <v>5</v>
      </c>
      <c r="G106">
        <v>4</v>
      </c>
      <c r="H106" t="s">
        <v>19</v>
      </c>
      <c r="I106" t="s">
        <v>19</v>
      </c>
      <c r="J106" t="s">
        <v>19</v>
      </c>
      <c r="K106">
        <v>3</v>
      </c>
      <c r="L106">
        <v>3</v>
      </c>
      <c r="M106" t="s">
        <v>19</v>
      </c>
      <c r="N106">
        <v>21</v>
      </c>
      <c r="O106">
        <v>20</v>
      </c>
      <c r="P106">
        <v>1</v>
      </c>
      <c r="Q106">
        <v>25</v>
      </c>
      <c r="R106">
        <v>25</v>
      </c>
      <c r="S106" t="s">
        <v>19</v>
      </c>
      <c r="T106">
        <v>55</v>
      </c>
      <c r="U106">
        <v>48</v>
      </c>
      <c r="V106">
        <v>7</v>
      </c>
      <c r="W106">
        <v>24</v>
      </c>
      <c r="X106">
        <v>22</v>
      </c>
      <c r="Y106">
        <v>2</v>
      </c>
      <c r="Z106">
        <v>5</v>
      </c>
      <c r="AA106">
        <v>5</v>
      </c>
      <c r="AB106">
        <v>0</v>
      </c>
      <c r="AC106">
        <v>4</v>
      </c>
      <c r="AD106">
        <v>4</v>
      </c>
      <c r="AE106" t="s">
        <v>19</v>
      </c>
      <c r="AF106" t="s">
        <v>19</v>
      </c>
      <c r="AG106" t="s">
        <v>19</v>
      </c>
      <c r="AH106" t="s">
        <v>19</v>
      </c>
      <c r="AI106">
        <v>8</v>
      </c>
      <c r="AJ106">
        <v>7</v>
      </c>
      <c r="AK106">
        <v>1</v>
      </c>
      <c r="AL106">
        <v>4</v>
      </c>
      <c r="AM106">
        <v>4</v>
      </c>
      <c r="AN106">
        <v>0</v>
      </c>
      <c r="AO106">
        <v>2</v>
      </c>
      <c r="AP106">
        <v>2</v>
      </c>
      <c r="AQ106" t="s">
        <v>19</v>
      </c>
      <c r="AR106" t="s">
        <v>19</v>
      </c>
      <c r="AS106" t="s">
        <v>19</v>
      </c>
      <c r="AT106" t="s">
        <v>19</v>
      </c>
      <c r="AU106" t="s">
        <v>19</v>
      </c>
      <c r="AV106" t="s">
        <v>19</v>
      </c>
      <c r="AW106" t="s">
        <v>19</v>
      </c>
    </row>
    <row r="107" spans="1:49">
      <c r="A107" t="s">
        <v>665</v>
      </c>
      <c r="B107">
        <v>80</v>
      </c>
      <c r="C107">
        <v>66</v>
      </c>
      <c r="D107">
        <v>14</v>
      </c>
      <c r="E107">
        <v>9</v>
      </c>
      <c r="F107">
        <v>8</v>
      </c>
      <c r="G107">
        <v>0</v>
      </c>
      <c r="H107" t="s">
        <v>19</v>
      </c>
      <c r="I107" t="s">
        <v>19</v>
      </c>
      <c r="J107" t="s">
        <v>19</v>
      </c>
      <c r="K107">
        <v>5</v>
      </c>
      <c r="L107">
        <v>5</v>
      </c>
      <c r="M107">
        <v>1</v>
      </c>
      <c r="N107">
        <v>10</v>
      </c>
      <c r="O107">
        <v>7</v>
      </c>
      <c r="P107">
        <v>3</v>
      </c>
      <c r="Q107">
        <v>18</v>
      </c>
      <c r="R107">
        <v>14</v>
      </c>
      <c r="S107">
        <v>4</v>
      </c>
      <c r="T107">
        <v>25</v>
      </c>
      <c r="U107">
        <v>19</v>
      </c>
      <c r="V107">
        <v>7</v>
      </c>
      <c r="W107" t="s">
        <v>19</v>
      </c>
      <c r="X107" t="s">
        <v>19</v>
      </c>
      <c r="Y107" t="s">
        <v>19</v>
      </c>
      <c r="Z107">
        <v>3</v>
      </c>
      <c r="AA107">
        <v>3</v>
      </c>
      <c r="AB107" t="s">
        <v>19</v>
      </c>
      <c r="AC107">
        <v>2</v>
      </c>
      <c r="AD107">
        <v>2</v>
      </c>
      <c r="AE107" t="s">
        <v>19</v>
      </c>
      <c r="AF107" t="s">
        <v>19</v>
      </c>
      <c r="AG107" t="s">
        <v>19</v>
      </c>
      <c r="AH107" t="s">
        <v>19</v>
      </c>
      <c r="AI107">
        <v>6</v>
      </c>
      <c r="AJ107">
        <v>6</v>
      </c>
      <c r="AK107" t="s">
        <v>19</v>
      </c>
      <c r="AL107">
        <v>0</v>
      </c>
      <c r="AM107" t="s">
        <v>19</v>
      </c>
      <c r="AN107">
        <v>0</v>
      </c>
      <c r="AO107">
        <v>2</v>
      </c>
      <c r="AP107">
        <v>2</v>
      </c>
      <c r="AQ107">
        <v>0</v>
      </c>
      <c r="AR107" t="s">
        <v>19</v>
      </c>
      <c r="AS107" t="s">
        <v>19</v>
      </c>
      <c r="AT107" t="s">
        <v>19</v>
      </c>
      <c r="AU107" t="s">
        <v>19</v>
      </c>
      <c r="AV107" t="s">
        <v>19</v>
      </c>
      <c r="AW107" t="s">
        <v>19</v>
      </c>
    </row>
    <row r="108" spans="1:49">
      <c r="A108" t="s">
        <v>664</v>
      </c>
      <c r="B108">
        <v>35</v>
      </c>
      <c r="C108">
        <v>32</v>
      </c>
      <c r="D108">
        <v>3</v>
      </c>
      <c r="E108">
        <v>3</v>
      </c>
      <c r="F108">
        <v>2</v>
      </c>
      <c r="G108">
        <v>1</v>
      </c>
      <c r="H108" t="s">
        <v>19</v>
      </c>
      <c r="I108" t="s">
        <v>19</v>
      </c>
      <c r="J108" t="s">
        <v>19</v>
      </c>
      <c r="K108">
        <v>1</v>
      </c>
      <c r="L108">
        <v>1</v>
      </c>
      <c r="M108" t="s">
        <v>19</v>
      </c>
      <c r="N108">
        <v>4</v>
      </c>
      <c r="O108">
        <v>2</v>
      </c>
      <c r="P108">
        <v>2</v>
      </c>
      <c r="Q108">
        <v>7</v>
      </c>
      <c r="R108">
        <v>7</v>
      </c>
      <c r="S108" t="s">
        <v>19</v>
      </c>
      <c r="T108">
        <v>14</v>
      </c>
      <c r="U108">
        <v>14</v>
      </c>
      <c r="V108">
        <v>0</v>
      </c>
      <c r="W108">
        <v>14</v>
      </c>
      <c r="X108">
        <v>14</v>
      </c>
      <c r="Y108">
        <v>0</v>
      </c>
      <c r="Z108">
        <v>1</v>
      </c>
      <c r="AA108">
        <v>1</v>
      </c>
      <c r="AB108" t="s">
        <v>19</v>
      </c>
      <c r="AC108">
        <v>1</v>
      </c>
      <c r="AD108">
        <v>1</v>
      </c>
      <c r="AE108" t="s">
        <v>19</v>
      </c>
      <c r="AF108" t="s">
        <v>19</v>
      </c>
      <c r="AG108" t="s">
        <v>19</v>
      </c>
      <c r="AH108" t="s">
        <v>19</v>
      </c>
      <c r="AI108">
        <v>2</v>
      </c>
      <c r="AJ108">
        <v>2</v>
      </c>
      <c r="AK108" t="s">
        <v>19</v>
      </c>
      <c r="AL108">
        <v>1</v>
      </c>
      <c r="AM108">
        <v>1</v>
      </c>
      <c r="AN108" t="s">
        <v>19</v>
      </c>
      <c r="AO108">
        <v>1</v>
      </c>
      <c r="AP108">
        <v>1</v>
      </c>
      <c r="AQ108" t="s">
        <v>19</v>
      </c>
      <c r="AR108" t="s">
        <v>19</v>
      </c>
      <c r="AS108" t="s">
        <v>19</v>
      </c>
      <c r="AT108" t="s">
        <v>19</v>
      </c>
      <c r="AU108" t="s">
        <v>19</v>
      </c>
      <c r="AV108" t="s">
        <v>19</v>
      </c>
      <c r="AW108" t="s">
        <v>19</v>
      </c>
    </row>
    <row r="109" spans="1:49">
      <c r="A109" t="s">
        <v>663</v>
      </c>
      <c r="B109">
        <v>102</v>
      </c>
      <c r="C109">
        <v>100</v>
      </c>
      <c r="D109">
        <v>3</v>
      </c>
      <c r="E109">
        <v>3</v>
      </c>
      <c r="F109">
        <v>3</v>
      </c>
      <c r="G109" t="s">
        <v>19</v>
      </c>
      <c r="H109">
        <v>1</v>
      </c>
      <c r="I109">
        <v>1</v>
      </c>
      <c r="J109" t="s">
        <v>19</v>
      </c>
      <c r="K109">
        <v>3</v>
      </c>
      <c r="L109">
        <v>3</v>
      </c>
      <c r="M109" t="s">
        <v>19</v>
      </c>
      <c r="N109">
        <v>19</v>
      </c>
      <c r="O109">
        <v>18</v>
      </c>
      <c r="P109">
        <v>1</v>
      </c>
      <c r="Q109">
        <v>13</v>
      </c>
      <c r="R109">
        <v>13</v>
      </c>
      <c r="S109" t="s">
        <v>19</v>
      </c>
      <c r="T109">
        <v>46</v>
      </c>
      <c r="U109">
        <v>45</v>
      </c>
      <c r="V109">
        <v>1</v>
      </c>
      <c r="W109">
        <v>14</v>
      </c>
      <c r="X109">
        <v>14</v>
      </c>
      <c r="Y109" t="s">
        <v>19</v>
      </c>
      <c r="Z109">
        <v>7</v>
      </c>
      <c r="AA109">
        <v>6</v>
      </c>
      <c r="AB109">
        <v>1</v>
      </c>
      <c r="AC109">
        <v>1</v>
      </c>
      <c r="AD109">
        <v>1</v>
      </c>
      <c r="AE109" t="s">
        <v>19</v>
      </c>
      <c r="AF109" t="s">
        <v>19</v>
      </c>
      <c r="AG109" t="s">
        <v>19</v>
      </c>
      <c r="AH109" t="s">
        <v>19</v>
      </c>
      <c r="AI109">
        <v>4</v>
      </c>
      <c r="AJ109">
        <v>4</v>
      </c>
      <c r="AK109" t="s">
        <v>19</v>
      </c>
      <c r="AL109">
        <v>2</v>
      </c>
      <c r="AM109">
        <v>2</v>
      </c>
      <c r="AN109" t="s">
        <v>19</v>
      </c>
      <c r="AO109">
        <v>2</v>
      </c>
      <c r="AP109">
        <v>2</v>
      </c>
      <c r="AQ109" t="s">
        <v>19</v>
      </c>
      <c r="AR109">
        <v>1</v>
      </c>
      <c r="AS109">
        <v>1</v>
      </c>
      <c r="AT109" t="s">
        <v>19</v>
      </c>
      <c r="AU109">
        <v>3</v>
      </c>
      <c r="AV109">
        <v>3</v>
      </c>
      <c r="AW109" t="s">
        <v>19</v>
      </c>
    </row>
    <row r="110" spans="1:49">
      <c r="A110" t="s">
        <v>662</v>
      </c>
      <c r="B110">
        <v>172</v>
      </c>
      <c r="C110">
        <v>159</v>
      </c>
      <c r="D110">
        <v>14</v>
      </c>
      <c r="E110">
        <v>8</v>
      </c>
      <c r="F110">
        <v>5</v>
      </c>
      <c r="G110">
        <v>2</v>
      </c>
      <c r="H110">
        <v>0</v>
      </c>
      <c r="I110">
        <v>0</v>
      </c>
      <c r="J110" t="s">
        <v>19</v>
      </c>
      <c r="K110">
        <v>3</v>
      </c>
      <c r="L110">
        <v>3</v>
      </c>
      <c r="M110" t="s">
        <v>19</v>
      </c>
      <c r="N110">
        <v>29</v>
      </c>
      <c r="O110">
        <v>25</v>
      </c>
      <c r="P110">
        <v>4</v>
      </c>
      <c r="Q110">
        <v>26</v>
      </c>
      <c r="R110">
        <v>25</v>
      </c>
      <c r="S110">
        <v>1</v>
      </c>
      <c r="T110">
        <v>57</v>
      </c>
      <c r="U110">
        <v>52</v>
      </c>
      <c r="V110">
        <v>5</v>
      </c>
      <c r="W110">
        <v>19</v>
      </c>
      <c r="X110">
        <v>18</v>
      </c>
      <c r="Y110">
        <v>1</v>
      </c>
      <c r="Z110">
        <v>14</v>
      </c>
      <c r="AA110">
        <v>14</v>
      </c>
      <c r="AB110">
        <v>0</v>
      </c>
      <c r="AC110">
        <v>3</v>
      </c>
      <c r="AD110">
        <v>3</v>
      </c>
      <c r="AE110" t="s">
        <v>19</v>
      </c>
      <c r="AF110">
        <v>1</v>
      </c>
      <c r="AG110">
        <v>1</v>
      </c>
      <c r="AH110" t="s">
        <v>19</v>
      </c>
      <c r="AI110">
        <v>22</v>
      </c>
      <c r="AJ110">
        <v>22</v>
      </c>
      <c r="AK110" t="s">
        <v>19</v>
      </c>
      <c r="AL110">
        <v>4</v>
      </c>
      <c r="AM110">
        <v>4</v>
      </c>
      <c r="AN110" t="s">
        <v>19</v>
      </c>
      <c r="AO110">
        <v>4</v>
      </c>
      <c r="AP110">
        <v>4</v>
      </c>
      <c r="AQ110" t="s">
        <v>19</v>
      </c>
      <c r="AR110" t="s">
        <v>19</v>
      </c>
      <c r="AS110" t="s">
        <v>19</v>
      </c>
      <c r="AT110" t="s">
        <v>19</v>
      </c>
      <c r="AU110">
        <v>1</v>
      </c>
      <c r="AV110">
        <v>0</v>
      </c>
      <c r="AW110">
        <v>1</v>
      </c>
    </row>
    <row r="111" spans="1:49">
      <c r="A111" t="s">
        <v>661</v>
      </c>
      <c r="B111">
        <v>159</v>
      </c>
      <c r="C111">
        <v>144</v>
      </c>
      <c r="D111">
        <v>15</v>
      </c>
      <c r="E111">
        <v>7</v>
      </c>
      <c r="F111">
        <v>5</v>
      </c>
      <c r="G111">
        <v>2</v>
      </c>
      <c r="H111">
        <v>1</v>
      </c>
      <c r="I111">
        <v>1</v>
      </c>
      <c r="J111">
        <v>0</v>
      </c>
      <c r="K111">
        <v>3</v>
      </c>
      <c r="L111">
        <v>2</v>
      </c>
      <c r="M111">
        <v>1</v>
      </c>
      <c r="N111">
        <v>30</v>
      </c>
      <c r="O111">
        <v>26</v>
      </c>
      <c r="P111">
        <v>4</v>
      </c>
      <c r="Q111">
        <v>19</v>
      </c>
      <c r="R111">
        <v>17</v>
      </c>
      <c r="S111">
        <v>2</v>
      </c>
      <c r="T111">
        <v>76</v>
      </c>
      <c r="U111">
        <v>72</v>
      </c>
      <c r="V111">
        <v>4</v>
      </c>
      <c r="W111">
        <v>56</v>
      </c>
      <c r="X111">
        <v>54</v>
      </c>
      <c r="Y111">
        <v>2</v>
      </c>
      <c r="Z111">
        <v>5</v>
      </c>
      <c r="AA111">
        <v>5</v>
      </c>
      <c r="AB111" t="s">
        <v>19</v>
      </c>
      <c r="AC111">
        <v>3</v>
      </c>
      <c r="AD111">
        <v>3</v>
      </c>
      <c r="AE111" t="s">
        <v>19</v>
      </c>
      <c r="AF111" t="s">
        <v>19</v>
      </c>
      <c r="AG111" t="s">
        <v>19</v>
      </c>
      <c r="AH111" t="s">
        <v>19</v>
      </c>
      <c r="AI111">
        <v>5</v>
      </c>
      <c r="AJ111">
        <v>5</v>
      </c>
      <c r="AK111" t="s">
        <v>19</v>
      </c>
      <c r="AL111">
        <v>4</v>
      </c>
      <c r="AM111">
        <v>4</v>
      </c>
      <c r="AN111">
        <v>1</v>
      </c>
      <c r="AO111">
        <v>3</v>
      </c>
      <c r="AP111">
        <v>3</v>
      </c>
      <c r="AQ111">
        <v>0</v>
      </c>
      <c r="AR111" t="s">
        <v>19</v>
      </c>
      <c r="AS111" t="s">
        <v>19</v>
      </c>
      <c r="AT111" t="s">
        <v>19</v>
      </c>
      <c r="AU111">
        <v>4</v>
      </c>
      <c r="AV111">
        <v>3</v>
      </c>
      <c r="AW111">
        <v>1</v>
      </c>
    </row>
    <row r="112" spans="1:49">
      <c r="A112" t="s">
        <v>660</v>
      </c>
      <c r="B112">
        <v>204</v>
      </c>
      <c r="C112">
        <v>188</v>
      </c>
      <c r="D112">
        <v>16</v>
      </c>
      <c r="E112">
        <v>23</v>
      </c>
      <c r="F112">
        <v>21</v>
      </c>
      <c r="G112">
        <v>1</v>
      </c>
      <c r="H112" t="s">
        <v>19</v>
      </c>
      <c r="I112" t="s">
        <v>19</v>
      </c>
      <c r="J112" t="s">
        <v>19</v>
      </c>
      <c r="K112">
        <v>4</v>
      </c>
      <c r="L112">
        <v>3</v>
      </c>
      <c r="M112">
        <v>1</v>
      </c>
      <c r="N112">
        <v>40</v>
      </c>
      <c r="O112">
        <v>38</v>
      </c>
      <c r="P112">
        <v>2</v>
      </c>
      <c r="Q112">
        <v>36</v>
      </c>
      <c r="R112">
        <v>31</v>
      </c>
      <c r="S112">
        <v>5</v>
      </c>
      <c r="T112">
        <v>76</v>
      </c>
      <c r="U112">
        <v>69</v>
      </c>
      <c r="V112">
        <v>7</v>
      </c>
      <c r="W112">
        <v>37</v>
      </c>
      <c r="X112">
        <v>36</v>
      </c>
      <c r="Y112">
        <v>1</v>
      </c>
      <c r="Z112">
        <v>6</v>
      </c>
      <c r="AA112">
        <v>6</v>
      </c>
      <c r="AB112" t="s">
        <v>19</v>
      </c>
      <c r="AC112">
        <v>4</v>
      </c>
      <c r="AD112">
        <v>4</v>
      </c>
      <c r="AE112" t="s">
        <v>19</v>
      </c>
      <c r="AF112">
        <v>4</v>
      </c>
      <c r="AG112">
        <v>4</v>
      </c>
      <c r="AH112" t="s">
        <v>19</v>
      </c>
      <c r="AI112">
        <v>8</v>
      </c>
      <c r="AJ112">
        <v>8</v>
      </c>
      <c r="AK112" t="s">
        <v>19</v>
      </c>
      <c r="AL112">
        <v>3</v>
      </c>
      <c r="AM112">
        <v>3</v>
      </c>
      <c r="AN112" t="s">
        <v>19</v>
      </c>
      <c r="AO112">
        <v>1</v>
      </c>
      <c r="AP112">
        <v>1</v>
      </c>
      <c r="AQ112" t="s">
        <v>19</v>
      </c>
      <c r="AR112" t="s">
        <v>19</v>
      </c>
      <c r="AS112" t="s">
        <v>19</v>
      </c>
      <c r="AT112" t="s">
        <v>19</v>
      </c>
      <c r="AU112">
        <v>0</v>
      </c>
      <c r="AV112">
        <v>0</v>
      </c>
      <c r="AW112" t="s">
        <v>19</v>
      </c>
    </row>
    <row r="113" spans="1:49">
      <c r="A113" t="s">
        <v>659</v>
      </c>
      <c r="B113">
        <v>312</v>
      </c>
      <c r="C113">
        <v>266</v>
      </c>
      <c r="D113">
        <v>46</v>
      </c>
      <c r="E113">
        <v>40</v>
      </c>
      <c r="F113">
        <v>23</v>
      </c>
      <c r="G113">
        <v>17</v>
      </c>
      <c r="H113">
        <v>1</v>
      </c>
      <c r="I113">
        <v>1</v>
      </c>
      <c r="J113" t="s">
        <v>19</v>
      </c>
      <c r="K113">
        <v>14</v>
      </c>
      <c r="L113">
        <v>12</v>
      </c>
      <c r="M113">
        <v>2</v>
      </c>
      <c r="N113">
        <v>44</v>
      </c>
      <c r="O113">
        <v>40</v>
      </c>
      <c r="P113">
        <v>4</v>
      </c>
      <c r="Q113">
        <v>64</v>
      </c>
      <c r="R113">
        <v>54</v>
      </c>
      <c r="S113">
        <v>9</v>
      </c>
      <c r="T113">
        <v>98</v>
      </c>
      <c r="U113">
        <v>85</v>
      </c>
      <c r="V113">
        <v>13</v>
      </c>
      <c r="W113">
        <v>43</v>
      </c>
      <c r="X113">
        <v>41</v>
      </c>
      <c r="Y113">
        <v>2</v>
      </c>
      <c r="Z113">
        <v>12</v>
      </c>
      <c r="AA113">
        <v>12</v>
      </c>
      <c r="AB113">
        <v>1</v>
      </c>
      <c r="AC113">
        <v>14</v>
      </c>
      <c r="AD113">
        <v>14</v>
      </c>
      <c r="AE113" t="s">
        <v>19</v>
      </c>
      <c r="AF113" t="s">
        <v>19</v>
      </c>
      <c r="AG113" t="s">
        <v>19</v>
      </c>
      <c r="AH113" t="s">
        <v>19</v>
      </c>
      <c r="AI113">
        <v>17</v>
      </c>
      <c r="AJ113">
        <v>17</v>
      </c>
      <c r="AK113" t="s">
        <v>19</v>
      </c>
      <c r="AL113">
        <v>4</v>
      </c>
      <c r="AM113">
        <v>4</v>
      </c>
      <c r="AN113" t="s">
        <v>19</v>
      </c>
      <c r="AO113">
        <v>1</v>
      </c>
      <c r="AP113">
        <v>1</v>
      </c>
      <c r="AQ113" t="s">
        <v>19</v>
      </c>
      <c r="AR113" t="s">
        <v>19</v>
      </c>
      <c r="AS113" t="s">
        <v>19</v>
      </c>
      <c r="AT113" t="s">
        <v>19</v>
      </c>
      <c r="AU113">
        <v>3</v>
      </c>
      <c r="AV113">
        <v>3</v>
      </c>
      <c r="AW113" t="s">
        <v>19</v>
      </c>
    </row>
    <row r="114" spans="1:49">
      <c r="A114" t="s">
        <v>658</v>
      </c>
      <c r="B114">
        <v>187</v>
      </c>
      <c r="C114">
        <v>166</v>
      </c>
      <c r="D114">
        <v>21</v>
      </c>
      <c r="E114">
        <v>12</v>
      </c>
      <c r="F114">
        <v>9</v>
      </c>
      <c r="G114">
        <v>3</v>
      </c>
      <c r="H114">
        <v>0</v>
      </c>
      <c r="I114">
        <v>0</v>
      </c>
      <c r="J114" t="s">
        <v>19</v>
      </c>
      <c r="K114">
        <v>4</v>
      </c>
      <c r="L114">
        <v>4</v>
      </c>
      <c r="M114">
        <v>0</v>
      </c>
      <c r="N114">
        <v>38</v>
      </c>
      <c r="O114">
        <v>34</v>
      </c>
      <c r="P114">
        <v>4</v>
      </c>
      <c r="Q114">
        <v>50</v>
      </c>
      <c r="R114">
        <v>47</v>
      </c>
      <c r="S114">
        <v>4</v>
      </c>
      <c r="T114">
        <v>63</v>
      </c>
      <c r="U114">
        <v>54</v>
      </c>
      <c r="V114">
        <v>9</v>
      </c>
      <c r="W114">
        <v>22</v>
      </c>
      <c r="X114">
        <v>21</v>
      </c>
      <c r="Y114">
        <v>1</v>
      </c>
      <c r="Z114">
        <v>8</v>
      </c>
      <c r="AA114">
        <v>7</v>
      </c>
      <c r="AB114">
        <v>0</v>
      </c>
      <c r="AC114">
        <v>5</v>
      </c>
      <c r="AD114">
        <v>5</v>
      </c>
      <c r="AE114" t="s">
        <v>19</v>
      </c>
      <c r="AF114">
        <v>1</v>
      </c>
      <c r="AG114">
        <v>1</v>
      </c>
      <c r="AH114" t="s">
        <v>19</v>
      </c>
      <c r="AI114">
        <v>5</v>
      </c>
      <c r="AJ114">
        <v>5</v>
      </c>
      <c r="AK114">
        <v>0</v>
      </c>
      <c r="AL114" t="s">
        <v>19</v>
      </c>
      <c r="AM114" t="s">
        <v>19</v>
      </c>
      <c r="AN114" t="s">
        <v>19</v>
      </c>
      <c r="AO114" t="s">
        <v>19</v>
      </c>
      <c r="AP114" t="s">
        <v>19</v>
      </c>
      <c r="AQ114" t="s">
        <v>19</v>
      </c>
      <c r="AR114" t="s">
        <v>19</v>
      </c>
      <c r="AS114" t="s">
        <v>19</v>
      </c>
      <c r="AT114" t="s">
        <v>19</v>
      </c>
      <c r="AU114">
        <v>1</v>
      </c>
      <c r="AV114" t="s">
        <v>19</v>
      </c>
      <c r="AW114">
        <v>1</v>
      </c>
    </row>
    <row r="115" spans="1:49">
      <c r="A115" t="s">
        <v>657</v>
      </c>
      <c r="B115">
        <v>438</v>
      </c>
      <c r="C115">
        <v>367</v>
      </c>
      <c r="D115">
        <v>71</v>
      </c>
      <c r="E115">
        <v>43</v>
      </c>
      <c r="F115">
        <v>26</v>
      </c>
      <c r="G115">
        <v>17</v>
      </c>
      <c r="H115" t="s">
        <v>19</v>
      </c>
      <c r="I115" t="s">
        <v>19</v>
      </c>
      <c r="J115" t="s">
        <v>19</v>
      </c>
      <c r="K115">
        <v>15</v>
      </c>
      <c r="L115">
        <v>14</v>
      </c>
      <c r="M115">
        <v>1</v>
      </c>
      <c r="N115">
        <v>95</v>
      </c>
      <c r="O115">
        <v>88</v>
      </c>
      <c r="P115">
        <v>7</v>
      </c>
      <c r="Q115">
        <v>59</v>
      </c>
      <c r="R115">
        <v>54</v>
      </c>
      <c r="S115">
        <v>5</v>
      </c>
      <c r="T115">
        <v>158</v>
      </c>
      <c r="U115">
        <v>127</v>
      </c>
      <c r="V115">
        <v>32</v>
      </c>
      <c r="W115">
        <v>66</v>
      </c>
      <c r="X115">
        <v>63</v>
      </c>
      <c r="Y115">
        <v>3</v>
      </c>
      <c r="Z115">
        <v>12</v>
      </c>
      <c r="AA115">
        <v>12</v>
      </c>
      <c r="AB115">
        <v>1</v>
      </c>
      <c r="AC115">
        <v>14</v>
      </c>
      <c r="AD115">
        <v>12</v>
      </c>
      <c r="AE115">
        <v>2</v>
      </c>
      <c r="AF115">
        <v>1</v>
      </c>
      <c r="AG115">
        <v>1</v>
      </c>
      <c r="AH115" t="s">
        <v>19</v>
      </c>
      <c r="AI115">
        <v>32</v>
      </c>
      <c r="AJ115">
        <v>30</v>
      </c>
      <c r="AK115">
        <v>2</v>
      </c>
      <c r="AL115">
        <v>6</v>
      </c>
      <c r="AM115">
        <v>4</v>
      </c>
      <c r="AN115">
        <v>2</v>
      </c>
      <c r="AO115">
        <v>4</v>
      </c>
      <c r="AP115">
        <v>1</v>
      </c>
      <c r="AQ115">
        <v>2</v>
      </c>
      <c r="AR115" t="s">
        <v>19</v>
      </c>
      <c r="AS115" t="s">
        <v>19</v>
      </c>
      <c r="AT115" t="s">
        <v>19</v>
      </c>
      <c r="AU115">
        <v>0</v>
      </c>
      <c r="AV115" t="s">
        <v>19</v>
      </c>
      <c r="AW115">
        <v>0</v>
      </c>
    </row>
    <row r="116" spans="1:49">
      <c r="A116" t="s">
        <v>656</v>
      </c>
      <c r="B116">
        <v>986</v>
      </c>
      <c r="C116">
        <v>931</v>
      </c>
      <c r="D116">
        <v>55</v>
      </c>
      <c r="E116">
        <v>73</v>
      </c>
      <c r="F116">
        <v>57</v>
      </c>
      <c r="G116">
        <v>16</v>
      </c>
      <c r="H116" t="s">
        <v>19</v>
      </c>
      <c r="I116" t="s">
        <v>19</v>
      </c>
      <c r="J116" t="s">
        <v>19</v>
      </c>
      <c r="K116">
        <v>24</v>
      </c>
      <c r="L116">
        <v>22</v>
      </c>
      <c r="M116">
        <v>2</v>
      </c>
      <c r="N116">
        <v>175</v>
      </c>
      <c r="O116">
        <v>164</v>
      </c>
      <c r="P116">
        <v>11</v>
      </c>
      <c r="Q116">
        <v>167</v>
      </c>
      <c r="R116">
        <v>158</v>
      </c>
      <c r="S116">
        <v>10</v>
      </c>
      <c r="T116">
        <v>399</v>
      </c>
      <c r="U116">
        <v>385</v>
      </c>
      <c r="V116">
        <v>15</v>
      </c>
      <c r="W116">
        <v>205</v>
      </c>
      <c r="X116">
        <v>202</v>
      </c>
      <c r="Y116">
        <v>3</v>
      </c>
      <c r="Z116">
        <v>22</v>
      </c>
      <c r="AA116">
        <v>22</v>
      </c>
      <c r="AB116" t="s">
        <v>19</v>
      </c>
      <c r="AC116">
        <v>20</v>
      </c>
      <c r="AD116">
        <v>19</v>
      </c>
      <c r="AE116">
        <v>1</v>
      </c>
      <c r="AF116">
        <v>8</v>
      </c>
      <c r="AG116">
        <v>8</v>
      </c>
      <c r="AH116" t="s">
        <v>19</v>
      </c>
      <c r="AI116">
        <v>61</v>
      </c>
      <c r="AJ116">
        <v>61</v>
      </c>
      <c r="AK116">
        <v>1</v>
      </c>
      <c r="AL116">
        <v>25</v>
      </c>
      <c r="AM116">
        <v>24</v>
      </c>
      <c r="AN116">
        <v>0</v>
      </c>
      <c r="AO116">
        <v>12</v>
      </c>
      <c r="AP116">
        <v>12</v>
      </c>
      <c r="AQ116" t="s">
        <v>19</v>
      </c>
      <c r="AR116">
        <v>1</v>
      </c>
      <c r="AS116">
        <v>1</v>
      </c>
      <c r="AT116" t="s">
        <v>19</v>
      </c>
      <c r="AU116" t="s">
        <v>19</v>
      </c>
      <c r="AV116" t="s">
        <v>19</v>
      </c>
      <c r="AW116" t="s">
        <v>19</v>
      </c>
    </row>
    <row r="117" spans="1:49">
      <c r="A117" t="s">
        <v>655</v>
      </c>
      <c r="B117">
        <v>162</v>
      </c>
      <c r="C117">
        <v>147</v>
      </c>
      <c r="D117">
        <v>15</v>
      </c>
      <c r="E117">
        <v>9</v>
      </c>
      <c r="F117">
        <v>5</v>
      </c>
      <c r="G117">
        <v>5</v>
      </c>
      <c r="H117" t="s">
        <v>19</v>
      </c>
      <c r="I117" t="s">
        <v>19</v>
      </c>
      <c r="J117" t="s">
        <v>19</v>
      </c>
      <c r="K117">
        <v>3</v>
      </c>
      <c r="L117">
        <v>3</v>
      </c>
      <c r="M117" t="s">
        <v>19</v>
      </c>
      <c r="N117">
        <v>37</v>
      </c>
      <c r="O117">
        <v>35</v>
      </c>
      <c r="P117">
        <v>2</v>
      </c>
      <c r="Q117">
        <v>24</v>
      </c>
      <c r="R117">
        <v>21</v>
      </c>
      <c r="S117">
        <v>3</v>
      </c>
      <c r="T117">
        <v>68</v>
      </c>
      <c r="U117">
        <v>63</v>
      </c>
      <c r="V117">
        <v>5</v>
      </c>
      <c r="W117">
        <v>38</v>
      </c>
      <c r="X117">
        <v>37</v>
      </c>
      <c r="Y117">
        <v>1</v>
      </c>
      <c r="Z117">
        <v>6</v>
      </c>
      <c r="AA117">
        <v>6</v>
      </c>
      <c r="AB117" t="s">
        <v>19</v>
      </c>
      <c r="AC117">
        <v>3</v>
      </c>
      <c r="AD117">
        <v>3</v>
      </c>
      <c r="AE117" t="s">
        <v>19</v>
      </c>
      <c r="AF117">
        <v>2</v>
      </c>
      <c r="AG117">
        <v>2</v>
      </c>
      <c r="AH117" t="s">
        <v>19</v>
      </c>
      <c r="AI117">
        <v>8</v>
      </c>
      <c r="AJ117">
        <v>8</v>
      </c>
      <c r="AK117" t="s">
        <v>19</v>
      </c>
      <c r="AL117">
        <v>3</v>
      </c>
      <c r="AM117">
        <v>3</v>
      </c>
      <c r="AN117" t="s">
        <v>19</v>
      </c>
      <c r="AO117">
        <v>1</v>
      </c>
      <c r="AP117">
        <v>1</v>
      </c>
      <c r="AQ117">
        <v>0</v>
      </c>
      <c r="AR117">
        <v>1</v>
      </c>
      <c r="AS117">
        <v>1</v>
      </c>
      <c r="AT117" t="s">
        <v>19</v>
      </c>
      <c r="AU117" t="s">
        <v>19</v>
      </c>
      <c r="AV117" t="s">
        <v>19</v>
      </c>
      <c r="AW117" t="s">
        <v>19</v>
      </c>
    </row>
    <row r="118" spans="1:49">
      <c r="A118" t="s">
        <v>654</v>
      </c>
      <c r="B118">
        <v>187</v>
      </c>
      <c r="C118">
        <v>158</v>
      </c>
      <c r="D118">
        <v>28</v>
      </c>
      <c r="E118">
        <v>12</v>
      </c>
      <c r="F118">
        <v>12</v>
      </c>
      <c r="G118">
        <v>0</v>
      </c>
      <c r="H118" t="s">
        <v>19</v>
      </c>
      <c r="I118" t="s">
        <v>19</v>
      </c>
      <c r="J118" t="s">
        <v>19</v>
      </c>
      <c r="K118">
        <v>2</v>
      </c>
      <c r="L118">
        <v>2</v>
      </c>
      <c r="M118" t="s">
        <v>19</v>
      </c>
      <c r="N118">
        <v>39</v>
      </c>
      <c r="O118">
        <v>31</v>
      </c>
      <c r="P118">
        <v>8</v>
      </c>
      <c r="Q118">
        <v>42</v>
      </c>
      <c r="R118">
        <v>32</v>
      </c>
      <c r="S118">
        <v>10</v>
      </c>
      <c r="T118">
        <v>63</v>
      </c>
      <c r="U118">
        <v>53</v>
      </c>
      <c r="V118">
        <v>9</v>
      </c>
      <c r="W118">
        <v>22</v>
      </c>
      <c r="X118">
        <v>21</v>
      </c>
      <c r="Y118">
        <v>1</v>
      </c>
      <c r="Z118">
        <v>7</v>
      </c>
      <c r="AA118">
        <v>6</v>
      </c>
      <c r="AB118">
        <v>1</v>
      </c>
      <c r="AC118">
        <v>6</v>
      </c>
      <c r="AD118">
        <v>6</v>
      </c>
      <c r="AE118" t="s">
        <v>19</v>
      </c>
      <c r="AF118" t="s">
        <v>19</v>
      </c>
      <c r="AG118" t="s">
        <v>19</v>
      </c>
      <c r="AH118" t="s">
        <v>19</v>
      </c>
      <c r="AI118">
        <v>11</v>
      </c>
      <c r="AJ118">
        <v>11</v>
      </c>
      <c r="AK118">
        <v>0</v>
      </c>
      <c r="AL118">
        <v>4</v>
      </c>
      <c r="AM118">
        <v>4</v>
      </c>
      <c r="AN118" t="s">
        <v>19</v>
      </c>
      <c r="AO118">
        <v>0</v>
      </c>
      <c r="AP118">
        <v>0</v>
      </c>
      <c r="AQ118" t="s">
        <v>19</v>
      </c>
      <c r="AR118" t="s">
        <v>19</v>
      </c>
      <c r="AS118" t="s">
        <v>19</v>
      </c>
      <c r="AT118" t="s">
        <v>19</v>
      </c>
      <c r="AU118">
        <v>0</v>
      </c>
      <c r="AV118">
        <v>0</v>
      </c>
      <c r="AW118" t="s">
        <v>19</v>
      </c>
    </row>
    <row r="119" spans="1:49">
      <c r="A119" t="s">
        <v>653</v>
      </c>
      <c r="B119">
        <v>65</v>
      </c>
      <c r="C119">
        <v>54</v>
      </c>
      <c r="D119">
        <v>11</v>
      </c>
      <c r="E119">
        <v>9</v>
      </c>
      <c r="F119">
        <v>7</v>
      </c>
      <c r="G119">
        <v>1</v>
      </c>
      <c r="H119" t="s">
        <v>19</v>
      </c>
      <c r="I119" t="s">
        <v>19</v>
      </c>
      <c r="J119" t="s">
        <v>19</v>
      </c>
      <c r="K119" t="s">
        <v>19</v>
      </c>
      <c r="L119" t="s">
        <v>19</v>
      </c>
      <c r="M119" t="s">
        <v>19</v>
      </c>
      <c r="N119">
        <v>10</v>
      </c>
      <c r="O119">
        <v>8</v>
      </c>
      <c r="P119">
        <v>2</v>
      </c>
      <c r="Q119">
        <v>25</v>
      </c>
      <c r="R119">
        <v>23</v>
      </c>
      <c r="S119">
        <v>3</v>
      </c>
      <c r="T119">
        <v>14</v>
      </c>
      <c r="U119">
        <v>10</v>
      </c>
      <c r="V119">
        <v>3</v>
      </c>
      <c r="W119">
        <v>3</v>
      </c>
      <c r="X119">
        <v>2</v>
      </c>
      <c r="Y119">
        <v>2</v>
      </c>
      <c r="Z119">
        <v>3</v>
      </c>
      <c r="AA119">
        <v>2</v>
      </c>
      <c r="AB119">
        <v>1</v>
      </c>
      <c r="AC119">
        <v>2</v>
      </c>
      <c r="AD119">
        <v>2</v>
      </c>
      <c r="AE119" t="s">
        <v>19</v>
      </c>
      <c r="AF119">
        <v>1</v>
      </c>
      <c r="AG119">
        <v>1</v>
      </c>
      <c r="AH119" t="s">
        <v>19</v>
      </c>
      <c r="AI119">
        <v>2</v>
      </c>
      <c r="AJ119">
        <v>1</v>
      </c>
      <c r="AK119">
        <v>0</v>
      </c>
      <c r="AL119">
        <v>0</v>
      </c>
      <c r="AM119">
        <v>0</v>
      </c>
      <c r="AN119">
        <v>0</v>
      </c>
      <c r="AO119" t="s">
        <v>19</v>
      </c>
      <c r="AP119" t="s">
        <v>19</v>
      </c>
      <c r="AQ119" t="s">
        <v>19</v>
      </c>
      <c r="AR119" t="s">
        <v>19</v>
      </c>
      <c r="AS119" t="s">
        <v>19</v>
      </c>
      <c r="AT119" t="s">
        <v>19</v>
      </c>
      <c r="AU119" t="s">
        <v>19</v>
      </c>
      <c r="AV119" t="s">
        <v>19</v>
      </c>
      <c r="AW119" t="s">
        <v>19</v>
      </c>
    </row>
    <row r="120" spans="1:49">
      <c r="A120" t="s">
        <v>652</v>
      </c>
      <c r="B120">
        <v>242</v>
      </c>
      <c r="C120">
        <v>228</v>
      </c>
      <c r="D120">
        <v>14</v>
      </c>
      <c r="E120">
        <v>15</v>
      </c>
      <c r="F120">
        <v>13</v>
      </c>
      <c r="G120">
        <v>2</v>
      </c>
      <c r="H120" t="s">
        <v>19</v>
      </c>
      <c r="I120" t="s">
        <v>19</v>
      </c>
      <c r="J120" t="s">
        <v>19</v>
      </c>
      <c r="K120">
        <v>3</v>
      </c>
      <c r="L120">
        <v>3</v>
      </c>
      <c r="M120" t="s">
        <v>19</v>
      </c>
      <c r="N120">
        <v>41</v>
      </c>
      <c r="O120">
        <v>39</v>
      </c>
      <c r="P120">
        <v>1</v>
      </c>
      <c r="Q120">
        <v>53</v>
      </c>
      <c r="R120">
        <v>51</v>
      </c>
      <c r="S120">
        <v>3</v>
      </c>
      <c r="T120">
        <v>106</v>
      </c>
      <c r="U120">
        <v>98</v>
      </c>
      <c r="V120">
        <v>8</v>
      </c>
      <c r="W120">
        <v>40</v>
      </c>
      <c r="X120">
        <v>39</v>
      </c>
      <c r="Y120">
        <v>1</v>
      </c>
      <c r="Z120">
        <v>7</v>
      </c>
      <c r="AA120">
        <v>7</v>
      </c>
      <c r="AB120" t="s">
        <v>19</v>
      </c>
      <c r="AC120">
        <v>6</v>
      </c>
      <c r="AD120">
        <v>5</v>
      </c>
      <c r="AE120">
        <v>0</v>
      </c>
      <c r="AF120">
        <v>3</v>
      </c>
      <c r="AG120">
        <v>3</v>
      </c>
      <c r="AH120">
        <v>0</v>
      </c>
      <c r="AI120">
        <v>6</v>
      </c>
      <c r="AJ120">
        <v>6</v>
      </c>
      <c r="AK120" t="s">
        <v>19</v>
      </c>
      <c r="AL120">
        <v>1</v>
      </c>
      <c r="AM120">
        <v>1</v>
      </c>
      <c r="AN120" t="s">
        <v>19</v>
      </c>
      <c r="AO120">
        <v>1</v>
      </c>
      <c r="AP120">
        <v>1</v>
      </c>
      <c r="AQ120" t="s">
        <v>19</v>
      </c>
      <c r="AR120" t="s">
        <v>19</v>
      </c>
      <c r="AS120" t="s">
        <v>19</v>
      </c>
      <c r="AT120" t="s">
        <v>19</v>
      </c>
      <c r="AU120" t="s">
        <v>19</v>
      </c>
      <c r="AV120" t="s">
        <v>19</v>
      </c>
      <c r="AW120" t="s">
        <v>19</v>
      </c>
    </row>
    <row r="121" spans="1:49">
      <c r="A121" t="s">
        <v>651</v>
      </c>
      <c r="B121">
        <v>319</v>
      </c>
      <c r="C121">
        <v>292</v>
      </c>
      <c r="D121">
        <v>27</v>
      </c>
      <c r="E121">
        <v>24</v>
      </c>
      <c r="F121">
        <v>15</v>
      </c>
      <c r="G121">
        <v>9</v>
      </c>
      <c r="H121">
        <v>1</v>
      </c>
      <c r="I121">
        <v>0</v>
      </c>
      <c r="J121">
        <v>1</v>
      </c>
      <c r="K121">
        <v>9</v>
      </c>
      <c r="L121">
        <v>8</v>
      </c>
      <c r="M121">
        <v>1</v>
      </c>
      <c r="N121">
        <v>56</v>
      </c>
      <c r="O121">
        <v>54</v>
      </c>
      <c r="P121">
        <v>2</v>
      </c>
      <c r="Q121">
        <v>67</v>
      </c>
      <c r="R121">
        <v>65</v>
      </c>
      <c r="S121">
        <v>3</v>
      </c>
      <c r="T121">
        <v>117</v>
      </c>
      <c r="U121">
        <v>109</v>
      </c>
      <c r="V121">
        <v>8</v>
      </c>
      <c r="W121">
        <v>46</v>
      </c>
      <c r="X121">
        <v>43</v>
      </c>
      <c r="Y121">
        <v>3</v>
      </c>
      <c r="Z121">
        <v>9</v>
      </c>
      <c r="AA121">
        <v>9</v>
      </c>
      <c r="AB121">
        <v>0</v>
      </c>
      <c r="AC121">
        <v>12</v>
      </c>
      <c r="AD121">
        <v>12</v>
      </c>
      <c r="AE121">
        <v>0</v>
      </c>
      <c r="AF121">
        <v>3</v>
      </c>
      <c r="AG121">
        <v>3</v>
      </c>
      <c r="AH121" t="s">
        <v>19</v>
      </c>
      <c r="AI121">
        <v>13</v>
      </c>
      <c r="AJ121">
        <v>11</v>
      </c>
      <c r="AK121">
        <v>2</v>
      </c>
      <c r="AL121">
        <v>3</v>
      </c>
      <c r="AM121">
        <v>2</v>
      </c>
      <c r="AN121">
        <v>1</v>
      </c>
      <c r="AO121">
        <v>4</v>
      </c>
      <c r="AP121">
        <v>3</v>
      </c>
      <c r="AQ121">
        <v>1</v>
      </c>
      <c r="AR121">
        <v>1</v>
      </c>
      <c r="AS121">
        <v>1</v>
      </c>
      <c r="AT121" t="s">
        <v>19</v>
      </c>
      <c r="AU121">
        <v>1</v>
      </c>
      <c r="AV121">
        <v>1</v>
      </c>
      <c r="AW121" t="s">
        <v>19</v>
      </c>
    </row>
    <row r="122" spans="1:49">
      <c r="A122" t="s">
        <v>650</v>
      </c>
      <c r="B122">
        <v>56</v>
      </c>
      <c r="C122">
        <v>48</v>
      </c>
      <c r="D122">
        <v>8</v>
      </c>
      <c r="E122">
        <v>4</v>
      </c>
      <c r="F122">
        <v>4</v>
      </c>
      <c r="G122">
        <v>1</v>
      </c>
      <c r="H122" t="s">
        <v>19</v>
      </c>
      <c r="I122" t="s">
        <v>19</v>
      </c>
      <c r="J122" t="s">
        <v>19</v>
      </c>
      <c r="K122">
        <v>0</v>
      </c>
      <c r="L122" t="s">
        <v>19</v>
      </c>
      <c r="M122">
        <v>0</v>
      </c>
      <c r="N122">
        <v>6</v>
      </c>
      <c r="O122">
        <v>4</v>
      </c>
      <c r="P122">
        <v>3</v>
      </c>
      <c r="Q122">
        <v>17</v>
      </c>
      <c r="R122">
        <v>17</v>
      </c>
      <c r="S122" t="s">
        <v>19</v>
      </c>
      <c r="T122">
        <v>25</v>
      </c>
      <c r="U122">
        <v>21</v>
      </c>
      <c r="V122">
        <v>5</v>
      </c>
      <c r="W122" t="s">
        <v>19</v>
      </c>
      <c r="X122" t="s">
        <v>19</v>
      </c>
      <c r="Y122" t="s">
        <v>19</v>
      </c>
      <c r="Z122">
        <v>2</v>
      </c>
      <c r="AA122">
        <v>2</v>
      </c>
      <c r="AB122">
        <v>1</v>
      </c>
      <c r="AC122" t="s">
        <v>19</v>
      </c>
      <c r="AD122" t="s">
        <v>19</v>
      </c>
      <c r="AE122" t="s">
        <v>19</v>
      </c>
      <c r="AF122">
        <v>1</v>
      </c>
      <c r="AG122">
        <v>1</v>
      </c>
      <c r="AH122" t="s">
        <v>19</v>
      </c>
      <c r="AI122" t="s">
        <v>19</v>
      </c>
      <c r="AJ122" t="s">
        <v>19</v>
      </c>
      <c r="AK122" t="s">
        <v>19</v>
      </c>
      <c r="AL122">
        <v>1</v>
      </c>
      <c r="AM122">
        <v>1</v>
      </c>
      <c r="AN122" t="s">
        <v>19</v>
      </c>
      <c r="AO122" t="s">
        <v>19</v>
      </c>
      <c r="AP122" t="s">
        <v>19</v>
      </c>
      <c r="AQ122" t="s">
        <v>19</v>
      </c>
      <c r="AR122" t="s">
        <v>19</v>
      </c>
      <c r="AS122" t="s">
        <v>19</v>
      </c>
      <c r="AT122" t="s">
        <v>19</v>
      </c>
      <c r="AU122" t="s">
        <v>19</v>
      </c>
      <c r="AV122" t="s">
        <v>19</v>
      </c>
      <c r="AW122" t="s">
        <v>19</v>
      </c>
    </row>
  </sheetData>
  <phoneticPr fontId="40"/>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workbookViewId="0"/>
  </sheetViews>
  <sheetFormatPr defaultRowHeight="13.5"/>
  <sheetData/>
  <phoneticPr fontId="40"/>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theme="8"/>
  </sheetPr>
  <dimension ref="A1:CW122"/>
  <sheetViews>
    <sheetView workbookViewId="0"/>
  </sheetViews>
  <sheetFormatPr defaultRowHeight="13.5"/>
  <sheetData>
    <row r="1" spans="1:101">
      <c r="A1" t="s">
        <v>788</v>
      </c>
      <c r="B1" t="s">
        <v>787</v>
      </c>
      <c r="C1" s="271">
        <v>42278</v>
      </c>
    </row>
    <row r="2" spans="1:101">
      <c r="A2" t="s">
        <v>2546</v>
      </c>
      <c r="B2" t="s">
        <v>2545</v>
      </c>
    </row>
    <row r="3" spans="1:101">
      <c r="A3" t="s">
        <v>2544</v>
      </c>
    </row>
    <row r="4" spans="1:101">
      <c r="B4" t="s">
        <v>768</v>
      </c>
      <c r="F4" t="s">
        <v>2543</v>
      </c>
      <c r="J4" t="s">
        <v>782</v>
      </c>
      <c r="N4" t="s">
        <v>781</v>
      </c>
      <c r="R4" t="s">
        <v>810</v>
      </c>
      <c r="V4" t="s">
        <v>791</v>
      </c>
      <c r="Z4" t="s">
        <v>779</v>
      </c>
      <c r="AD4" t="s">
        <v>778</v>
      </c>
      <c r="AH4" t="s">
        <v>777</v>
      </c>
      <c r="AL4" t="s">
        <v>767</v>
      </c>
      <c r="AP4" t="s">
        <v>775</v>
      </c>
      <c r="AT4" t="s">
        <v>774</v>
      </c>
      <c r="AX4" t="s">
        <v>769</v>
      </c>
      <c r="BB4" t="s">
        <v>809</v>
      </c>
      <c r="BF4" t="s">
        <v>806</v>
      </c>
      <c r="BJ4" t="s">
        <v>805</v>
      </c>
      <c r="BN4" t="s">
        <v>804</v>
      </c>
      <c r="BR4" t="s">
        <v>932</v>
      </c>
      <c r="BV4" t="s">
        <v>931</v>
      </c>
      <c r="BZ4" t="s">
        <v>801</v>
      </c>
      <c r="CD4" t="s">
        <v>800</v>
      </c>
      <c r="CH4" t="s">
        <v>808</v>
      </c>
      <c r="CL4" t="s">
        <v>776</v>
      </c>
      <c r="CP4" t="s">
        <v>807</v>
      </c>
      <c r="CT4" t="s">
        <v>792</v>
      </c>
    </row>
    <row r="5" spans="1:101">
      <c r="B5" t="s">
        <v>123</v>
      </c>
      <c r="C5" t="s">
        <v>2542</v>
      </c>
      <c r="E5" t="s">
        <v>765</v>
      </c>
      <c r="F5" t="s">
        <v>123</v>
      </c>
      <c r="G5" t="s">
        <v>2542</v>
      </c>
      <c r="I5" t="s">
        <v>765</v>
      </c>
      <c r="J5" t="s">
        <v>123</v>
      </c>
      <c r="K5" t="s">
        <v>2542</v>
      </c>
      <c r="M5" t="s">
        <v>765</v>
      </c>
      <c r="N5" t="s">
        <v>123</v>
      </c>
      <c r="O5" t="s">
        <v>2542</v>
      </c>
      <c r="Q5" t="s">
        <v>765</v>
      </c>
      <c r="R5" t="s">
        <v>123</v>
      </c>
      <c r="S5" t="s">
        <v>2542</v>
      </c>
      <c r="U5" t="s">
        <v>765</v>
      </c>
      <c r="V5" t="s">
        <v>123</v>
      </c>
      <c r="W5" t="s">
        <v>2542</v>
      </c>
      <c r="Y5" t="s">
        <v>765</v>
      </c>
      <c r="Z5" t="s">
        <v>123</v>
      </c>
      <c r="AA5" t="s">
        <v>2542</v>
      </c>
      <c r="AC5" t="s">
        <v>765</v>
      </c>
      <c r="AD5" t="s">
        <v>123</v>
      </c>
      <c r="AE5" t="s">
        <v>2542</v>
      </c>
      <c r="AG5" t="s">
        <v>765</v>
      </c>
      <c r="AH5" t="s">
        <v>123</v>
      </c>
      <c r="AI5" t="s">
        <v>2542</v>
      </c>
      <c r="AK5" t="s">
        <v>765</v>
      </c>
      <c r="AL5" t="s">
        <v>123</v>
      </c>
      <c r="AM5" t="s">
        <v>2542</v>
      </c>
      <c r="AO5" t="s">
        <v>765</v>
      </c>
      <c r="AP5" t="s">
        <v>123</v>
      </c>
      <c r="AQ5" t="s">
        <v>2542</v>
      </c>
      <c r="AS5" t="s">
        <v>765</v>
      </c>
      <c r="AT5" t="s">
        <v>123</v>
      </c>
      <c r="AU5" t="s">
        <v>2542</v>
      </c>
      <c r="AW5" t="s">
        <v>765</v>
      </c>
      <c r="AX5" t="s">
        <v>123</v>
      </c>
      <c r="AY5" t="s">
        <v>2542</v>
      </c>
      <c r="BA5" t="s">
        <v>765</v>
      </c>
      <c r="BB5" t="s">
        <v>123</v>
      </c>
      <c r="BC5" t="s">
        <v>2542</v>
      </c>
      <c r="BE5" t="s">
        <v>765</v>
      </c>
      <c r="BF5" t="s">
        <v>123</v>
      </c>
      <c r="BG5" t="s">
        <v>2542</v>
      </c>
      <c r="BI5" t="s">
        <v>765</v>
      </c>
      <c r="BJ5" t="s">
        <v>123</v>
      </c>
      <c r="BK5" t="s">
        <v>2542</v>
      </c>
      <c r="BM5" t="s">
        <v>765</v>
      </c>
      <c r="BN5" t="s">
        <v>123</v>
      </c>
      <c r="BO5" t="s">
        <v>2542</v>
      </c>
      <c r="BQ5" t="s">
        <v>765</v>
      </c>
      <c r="BR5" t="s">
        <v>123</v>
      </c>
      <c r="BS5" t="s">
        <v>2542</v>
      </c>
      <c r="BU5" t="s">
        <v>765</v>
      </c>
      <c r="BV5" t="s">
        <v>123</v>
      </c>
      <c r="BW5" t="s">
        <v>2542</v>
      </c>
      <c r="BY5" t="s">
        <v>765</v>
      </c>
      <c r="BZ5" t="s">
        <v>123</v>
      </c>
      <c r="CA5" t="s">
        <v>2542</v>
      </c>
      <c r="CC5" t="s">
        <v>765</v>
      </c>
      <c r="CD5" t="s">
        <v>123</v>
      </c>
      <c r="CE5" t="s">
        <v>2542</v>
      </c>
      <c r="CG5" t="s">
        <v>765</v>
      </c>
      <c r="CH5" t="s">
        <v>123</v>
      </c>
      <c r="CI5" t="s">
        <v>2542</v>
      </c>
      <c r="CK5" t="s">
        <v>765</v>
      </c>
      <c r="CL5" t="s">
        <v>123</v>
      </c>
      <c r="CM5" t="s">
        <v>2542</v>
      </c>
      <c r="CO5" t="s">
        <v>765</v>
      </c>
      <c r="CP5" t="s">
        <v>123</v>
      </c>
      <c r="CQ5" t="s">
        <v>2542</v>
      </c>
      <c r="CS5" t="s">
        <v>765</v>
      </c>
      <c r="CT5" t="s">
        <v>123</v>
      </c>
      <c r="CU5" t="s">
        <v>2542</v>
      </c>
      <c r="CW5" t="s">
        <v>765</v>
      </c>
    </row>
    <row r="6" spans="1:101">
      <c r="C6" t="s">
        <v>2541</v>
      </c>
      <c r="D6" t="s">
        <v>2540</v>
      </c>
      <c r="G6" t="s">
        <v>2541</v>
      </c>
      <c r="H6" t="s">
        <v>2540</v>
      </c>
      <c r="K6" t="s">
        <v>2541</v>
      </c>
      <c r="L6" t="s">
        <v>2540</v>
      </c>
      <c r="O6" t="s">
        <v>2541</v>
      </c>
      <c r="P6" t="s">
        <v>2540</v>
      </c>
      <c r="S6" t="s">
        <v>2541</v>
      </c>
      <c r="T6" t="s">
        <v>2540</v>
      </c>
      <c r="W6" t="s">
        <v>2541</v>
      </c>
      <c r="X6" t="s">
        <v>2540</v>
      </c>
      <c r="AA6" t="s">
        <v>2541</v>
      </c>
      <c r="AB6" t="s">
        <v>2540</v>
      </c>
      <c r="AE6" t="s">
        <v>2541</v>
      </c>
      <c r="AF6" t="s">
        <v>2540</v>
      </c>
      <c r="AI6" t="s">
        <v>2541</v>
      </c>
      <c r="AJ6" t="s">
        <v>2540</v>
      </c>
      <c r="AM6" t="s">
        <v>2541</v>
      </c>
      <c r="AN6" t="s">
        <v>2540</v>
      </c>
      <c r="AQ6" t="s">
        <v>2541</v>
      </c>
      <c r="AR6" t="s">
        <v>2540</v>
      </c>
      <c r="AU6" t="s">
        <v>2541</v>
      </c>
      <c r="AV6" t="s">
        <v>2540</v>
      </c>
      <c r="AY6" t="s">
        <v>2541</v>
      </c>
      <c r="AZ6" t="s">
        <v>2540</v>
      </c>
      <c r="BC6" t="s">
        <v>2541</v>
      </c>
      <c r="BD6" t="s">
        <v>2540</v>
      </c>
      <c r="BG6" t="s">
        <v>2541</v>
      </c>
      <c r="BH6" t="s">
        <v>2540</v>
      </c>
      <c r="BK6" t="s">
        <v>2541</v>
      </c>
      <c r="BL6" t="s">
        <v>2540</v>
      </c>
      <c r="BO6" t="s">
        <v>2541</v>
      </c>
      <c r="BP6" t="s">
        <v>2540</v>
      </c>
      <c r="BS6" t="s">
        <v>2541</v>
      </c>
      <c r="BT6" t="s">
        <v>2540</v>
      </c>
      <c r="BW6" t="s">
        <v>2541</v>
      </c>
      <c r="BX6" t="s">
        <v>2540</v>
      </c>
      <c r="CA6" t="s">
        <v>2541</v>
      </c>
      <c r="CB6" t="s">
        <v>2540</v>
      </c>
      <c r="CE6" t="s">
        <v>2541</v>
      </c>
      <c r="CF6" t="s">
        <v>2540</v>
      </c>
      <c r="CI6" t="s">
        <v>2541</v>
      </c>
      <c r="CJ6" t="s">
        <v>2540</v>
      </c>
      <c r="CM6" t="s">
        <v>2541</v>
      </c>
      <c r="CN6" t="s">
        <v>2540</v>
      </c>
      <c r="CQ6" t="s">
        <v>2541</v>
      </c>
      <c r="CR6" t="s">
        <v>2540</v>
      </c>
      <c r="CU6" t="s">
        <v>2541</v>
      </c>
      <c r="CV6" t="s">
        <v>2540</v>
      </c>
    </row>
    <row r="8" spans="1:101">
      <c r="A8" t="s">
        <v>764</v>
      </c>
      <c r="B8">
        <v>396808</v>
      </c>
      <c r="C8">
        <v>172141</v>
      </c>
      <c r="D8">
        <v>127149</v>
      </c>
      <c r="E8">
        <v>97518</v>
      </c>
      <c r="F8" s="1210">
        <v>7065</v>
      </c>
      <c r="G8">
        <v>2579</v>
      </c>
      <c r="H8">
        <v>4469</v>
      </c>
      <c r="I8">
        <v>17</v>
      </c>
      <c r="J8">
        <v>10850</v>
      </c>
      <c r="K8">
        <v>133</v>
      </c>
      <c r="L8">
        <v>308</v>
      </c>
      <c r="M8">
        <v>10409</v>
      </c>
      <c r="N8">
        <v>645</v>
      </c>
      <c r="O8">
        <v>1</v>
      </c>
      <c r="P8">
        <v>18</v>
      </c>
      <c r="Q8">
        <v>626</v>
      </c>
      <c r="R8">
        <v>11306</v>
      </c>
      <c r="S8">
        <v>4731</v>
      </c>
      <c r="T8">
        <v>6369</v>
      </c>
      <c r="U8">
        <v>206</v>
      </c>
      <c r="V8">
        <v>3290</v>
      </c>
      <c r="W8">
        <v>1424</v>
      </c>
      <c r="X8">
        <v>1802</v>
      </c>
      <c r="Y8">
        <v>64</v>
      </c>
      <c r="Z8">
        <v>19520</v>
      </c>
      <c r="AA8">
        <v>7243</v>
      </c>
      <c r="AB8">
        <v>6202</v>
      </c>
      <c r="AC8">
        <v>6075</v>
      </c>
      <c r="AD8">
        <v>16174</v>
      </c>
      <c r="AE8">
        <v>5308</v>
      </c>
      <c r="AF8">
        <v>6237</v>
      </c>
      <c r="AG8">
        <v>4629</v>
      </c>
      <c r="AH8">
        <v>243051</v>
      </c>
      <c r="AI8">
        <v>126210</v>
      </c>
      <c r="AJ8">
        <v>68985</v>
      </c>
      <c r="AK8">
        <v>47856</v>
      </c>
      <c r="AL8">
        <v>135158</v>
      </c>
      <c r="AM8">
        <v>75691</v>
      </c>
      <c r="AN8">
        <v>45058</v>
      </c>
      <c r="AO8">
        <v>14409</v>
      </c>
      <c r="AP8">
        <v>7377</v>
      </c>
      <c r="AQ8">
        <v>3353</v>
      </c>
      <c r="AR8">
        <v>3849</v>
      </c>
      <c r="AS8">
        <v>175</v>
      </c>
      <c r="AT8">
        <v>2144</v>
      </c>
      <c r="AU8">
        <v>875</v>
      </c>
      <c r="AV8">
        <v>1151</v>
      </c>
      <c r="AW8">
        <v>118</v>
      </c>
      <c r="AX8">
        <v>544</v>
      </c>
      <c r="AY8">
        <v>81</v>
      </c>
      <c r="AZ8">
        <v>122</v>
      </c>
      <c r="BA8">
        <v>341</v>
      </c>
      <c r="BB8">
        <v>9601</v>
      </c>
      <c r="BC8">
        <v>2408</v>
      </c>
      <c r="BD8">
        <v>4776</v>
      </c>
      <c r="BE8">
        <v>2417</v>
      </c>
      <c r="BF8">
        <v>1698</v>
      </c>
      <c r="BG8">
        <v>443</v>
      </c>
      <c r="BH8">
        <v>401</v>
      </c>
      <c r="BI8">
        <v>854</v>
      </c>
      <c r="BJ8">
        <v>940</v>
      </c>
      <c r="BK8">
        <v>324</v>
      </c>
      <c r="BL8">
        <v>314</v>
      </c>
      <c r="BM8">
        <v>302</v>
      </c>
      <c r="BN8">
        <v>163</v>
      </c>
      <c r="BO8">
        <v>47</v>
      </c>
      <c r="BP8">
        <v>53</v>
      </c>
      <c r="BQ8">
        <v>63</v>
      </c>
      <c r="BR8">
        <v>2632</v>
      </c>
      <c r="BS8">
        <v>475</v>
      </c>
      <c r="BT8">
        <v>1611</v>
      </c>
      <c r="BU8">
        <v>546</v>
      </c>
      <c r="BV8">
        <v>3005</v>
      </c>
      <c r="BW8">
        <v>551</v>
      </c>
      <c r="BX8">
        <v>2005</v>
      </c>
      <c r="BY8">
        <v>449</v>
      </c>
      <c r="BZ8">
        <v>491</v>
      </c>
      <c r="CA8">
        <v>270</v>
      </c>
      <c r="CB8">
        <v>155</v>
      </c>
      <c r="CC8">
        <v>66</v>
      </c>
      <c r="CD8">
        <v>672</v>
      </c>
      <c r="CE8">
        <v>298</v>
      </c>
      <c r="CF8">
        <v>237</v>
      </c>
      <c r="CG8">
        <v>137</v>
      </c>
      <c r="CH8">
        <v>66</v>
      </c>
      <c r="CI8">
        <v>35</v>
      </c>
      <c r="CJ8">
        <v>18</v>
      </c>
      <c r="CK8">
        <v>13</v>
      </c>
      <c r="CL8">
        <v>11905</v>
      </c>
      <c r="CM8">
        <v>4009</v>
      </c>
      <c r="CN8">
        <v>7537</v>
      </c>
      <c r="CO8">
        <v>359</v>
      </c>
      <c r="CP8">
        <v>19369</v>
      </c>
      <c r="CQ8">
        <v>5637</v>
      </c>
      <c r="CR8">
        <v>6967</v>
      </c>
      <c r="CS8">
        <v>6765</v>
      </c>
      <c r="CT8">
        <v>37191</v>
      </c>
      <c r="CU8">
        <v>9538</v>
      </c>
      <c r="CV8">
        <v>10141</v>
      </c>
      <c r="CW8">
        <v>17512</v>
      </c>
    </row>
    <row r="9" spans="1:101">
      <c r="A9" t="s">
        <v>763</v>
      </c>
      <c r="B9">
        <v>17741</v>
      </c>
      <c r="C9">
        <v>7705</v>
      </c>
      <c r="D9">
        <v>6780</v>
      </c>
      <c r="E9">
        <v>3256</v>
      </c>
      <c r="F9">
        <v>327</v>
      </c>
      <c r="G9">
        <v>102</v>
      </c>
      <c r="H9">
        <v>223</v>
      </c>
      <c r="I9">
        <v>2</v>
      </c>
      <c r="J9">
        <v>408</v>
      </c>
      <c r="K9">
        <v>2</v>
      </c>
      <c r="L9">
        <v>11</v>
      </c>
      <c r="M9">
        <v>395</v>
      </c>
      <c r="N9">
        <v>15</v>
      </c>
      <c r="O9" t="s">
        <v>19</v>
      </c>
      <c r="P9">
        <v>1</v>
      </c>
      <c r="Q9">
        <v>14</v>
      </c>
      <c r="R9">
        <v>562</v>
      </c>
      <c r="S9">
        <v>209</v>
      </c>
      <c r="T9">
        <v>348</v>
      </c>
      <c r="U9">
        <v>5</v>
      </c>
      <c r="V9">
        <v>187</v>
      </c>
      <c r="W9">
        <v>66</v>
      </c>
      <c r="X9">
        <v>117</v>
      </c>
      <c r="Y9">
        <v>4</v>
      </c>
      <c r="Z9">
        <v>715</v>
      </c>
      <c r="AA9">
        <v>289</v>
      </c>
      <c r="AB9">
        <v>266</v>
      </c>
      <c r="AC9">
        <v>160</v>
      </c>
      <c r="AD9">
        <v>753</v>
      </c>
      <c r="AE9">
        <v>265</v>
      </c>
      <c r="AF9">
        <v>351</v>
      </c>
      <c r="AG9">
        <v>137</v>
      </c>
      <c r="AH9">
        <v>11094</v>
      </c>
      <c r="AI9">
        <v>5651</v>
      </c>
      <c r="AJ9">
        <v>3824</v>
      </c>
      <c r="AK9">
        <v>1619</v>
      </c>
      <c r="AL9">
        <v>6979</v>
      </c>
      <c r="AM9">
        <v>3816</v>
      </c>
      <c r="AN9">
        <v>2638</v>
      </c>
      <c r="AO9">
        <v>525</v>
      </c>
      <c r="AP9">
        <v>300</v>
      </c>
      <c r="AQ9">
        <v>145</v>
      </c>
      <c r="AR9">
        <v>148</v>
      </c>
      <c r="AS9">
        <v>7</v>
      </c>
      <c r="AT9">
        <v>88</v>
      </c>
      <c r="AU9">
        <v>29</v>
      </c>
      <c r="AV9">
        <v>55</v>
      </c>
      <c r="AW9">
        <v>4</v>
      </c>
      <c r="AX9">
        <v>14</v>
      </c>
      <c r="AY9">
        <v>1</v>
      </c>
      <c r="AZ9">
        <v>1</v>
      </c>
      <c r="BA9">
        <v>12</v>
      </c>
      <c r="BB9">
        <v>435</v>
      </c>
      <c r="BC9">
        <v>101</v>
      </c>
      <c r="BD9">
        <v>273</v>
      </c>
      <c r="BE9">
        <v>61</v>
      </c>
      <c r="BF9">
        <v>32</v>
      </c>
      <c r="BG9">
        <v>16</v>
      </c>
      <c r="BH9">
        <v>7</v>
      </c>
      <c r="BI9">
        <v>9</v>
      </c>
      <c r="BJ9">
        <v>34</v>
      </c>
      <c r="BK9">
        <v>13</v>
      </c>
      <c r="BL9">
        <v>15</v>
      </c>
      <c r="BM9">
        <v>6</v>
      </c>
      <c r="BN9">
        <v>7</v>
      </c>
      <c r="BO9">
        <v>2</v>
      </c>
      <c r="BP9">
        <v>4</v>
      </c>
      <c r="BQ9">
        <v>1</v>
      </c>
      <c r="BR9">
        <v>134</v>
      </c>
      <c r="BS9">
        <v>18</v>
      </c>
      <c r="BT9">
        <v>96</v>
      </c>
      <c r="BU9">
        <v>20</v>
      </c>
      <c r="BV9">
        <v>182</v>
      </c>
      <c r="BW9">
        <v>26</v>
      </c>
      <c r="BX9">
        <v>135</v>
      </c>
      <c r="BY9">
        <v>21</v>
      </c>
      <c r="BZ9">
        <v>29</v>
      </c>
      <c r="CA9">
        <v>19</v>
      </c>
      <c r="CB9">
        <v>8</v>
      </c>
      <c r="CC9">
        <v>2</v>
      </c>
      <c r="CD9">
        <v>17</v>
      </c>
      <c r="CE9">
        <v>7</v>
      </c>
      <c r="CF9">
        <v>8</v>
      </c>
      <c r="CG9">
        <v>2</v>
      </c>
      <c r="CH9">
        <v>3</v>
      </c>
      <c r="CI9">
        <v>3</v>
      </c>
      <c r="CJ9" t="s">
        <v>19</v>
      </c>
      <c r="CK9" t="s">
        <v>19</v>
      </c>
      <c r="CL9">
        <v>567</v>
      </c>
      <c r="CM9">
        <v>164</v>
      </c>
      <c r="CN9">
        <v>389</v>
      </c>
      <c r="CO9">
        <v>14</v>
      </c>
      <c r="CP9">
        <v>809</v>
      </c>
      <c r="CQ9">
        <v>215</v>
      </c>
      <c r="CR9">
        <v>346</v>
      </c>
      <c r="CS9">
        <v>248</v>
      </c>
      <c r="CT9">
        <v>1651</v>
      </c>
      <c r="CU9">
        <v>529</v>
      </c>
      <c r="CV9">
        <v>544</v>
      </c>
      <c r="CW9">
        <v>578</v>
      </c>
    </row>
    <row r="10" spans="1:101">
      <c r="A10" t="s">
        <v>762</v>
      </c>
      <c r="B10">
        <v>4802</v>
      </c>
      <c r="C10">
        <v>1809</v>
      </c>
      <c r="D10">
        <v>2335</v>
      </c>
      <c r="E10">
        <v>658</v>
      </c>
      <c r="F10">
        <v>92</v>
      </c>
      <c r="G10">
        <v>30</v>
      </c>
      <c r="H10">
        <v>62</v>
      </c>
      <c r="I10" t="s">
        <v>19</v>
      </c>
      <c r="J10">
        <v>129</v>
      </c>
      <c r="K10" t="s">
        <v>19</v>
      </c>
      <c r="L10">
        <v>3</v>
      </c>
      <c r="M10">
        <v>126</v>
      </c>
      <c r="N10">
        <v>6</v>
      </c>
      <c r="O10" t="s">
        <v>19</v>
      </c>
      <c r="P10" t="s">
        <v>19</v>
      </c>
      <c r="Q10">
        <v>6</v>
      </c>
      <c r="R10">
        <v>137</v>
      </c>
      <c r="S10">
        <v>39</v>
      </c>
      <c r="T10">
        <v>95</v>
      </c>
      <c r="U10">
        <v>3</v>
      </c>
      <c r="V10">
        <v>35</v>
      </c>
      <c r="W10">
        <v>11</v>
      </c>
      <c r="X10">
        <v>24</v>
      </c>
      <c r="Y10" t="s">
        <v>19</v>
      </c>
      <c r="Z10">
        <v>194</v>
      </c>
      <c r="AA10">
        <v>72</v>
      </c>
      <c r="AB10">
        <v>97</v>
      </c>
      <c r="AC10">
        <v>25</v>
      </c>
      <c r="AD10">
        <v>247</v>
      </c>
      <c r="AE10">
        <v>72</v>
      </c>
      <c r="AF10">
        <v>148</v>
      </c>
      <c r="AG10">
        <v>27</v>
      </c>
      <c r="AH10">
        <v>2580</v>
      </c>
      <c r="AI10">
        <v>1189</v>
      </c>
      <c r="AJ10">
        <v>1183</v>
      </c>
      <c r="AK10">
        <v>208</v>
      </c>
      <c r="AL10">
        <v>1656</v>
      </c>
      <c r="AM10">
        <v>757</v>
      </c>
      <c r="AN10">
        <v>829</v>
      </c>
      <c r="AO10">
        <v>70</v>
      </c>
      <c r="AP10">
        <v>65</v>
      </c>
      <c r="AQ10">
        <v>29</v>
      </c>
      <c r="AR10">
        <v>35</v>
      </c>
      <c r="AS10">
        <v>1</v>
      </c>
      <c r="AT10">
        <v>75</v>
      </c>
      <c r="AU10">
        <v>24</v>
      </c>
      <c r="AV10">
        <v>50</v>
      </c>
      <c r="AW10">
        <v>1</v>
      </c>
      <c r="AX10">
        <v>4</v>
      </c>
      <c r="AY10">
        <v>1</v>
      </c>
      <c r="AZ10">
        <v>3</v>
      </c>
      <c r="BA10" t="s">
        <v>19</v>
      </c>
      <c r="BB10">
        <v>140</v>
      </c>
      <c r="BC10">
        <v>27</v>
      </c>
      <c r="BD10">
        <v>84</v>
      </c>
      <c r="BE10">
        <v>29</v>
      </c>
      <c r="BF10">
        <v>14</v>
      </c>
      <c r="BG10" t="s">
        <v>19</v>
      </c>
      <c r="BH10">
        <v>2</v>
      </c>
      <c r="BI10">
        <v>12</v>
      </c>
      <c r="BJ10">
        <v>12</v>
      </c>
      <c r="BK10">
        <v>3</v>
      </c>
      <c r="BL10">
        <v>3</v>
      </c>
      <c r="BM10">
        <v>6</v>
      </c>
      <c r="BN10">
        <v>1</v>
      </c>
      <c r="BO10" t="s">
        <v>19</v>
      </c>
      <c r="BP10">
        <v>1</v>
      </c>
      <c r="BQ10" t="s">
        <v>19</v>
      </c>
      <c r="BR10">
        <v>39</v>
      </c>
      <c r="BS10">
        <v>5</v>
      </c>
      <c r="BT10">
        <v>32</v>
      </c>
      <c r="BU10">
        <v>2</v>
      </c>
      <c r="BV10">
        <v>62</v>
      </c>
      <c r="BW10">
        <v>13</v>
      </c>
      <c r="BX10">
        <v>43</v>
      </c>
      <c r="BY10">
        <v>6</v>
      </c>
      <c r="BZ10">
        <v>6</v>
      </c>
      <c r="CA10">
        <v>4</v>
      </c>
      <c r="CB10" t="s">
        <v>19</v>
      </c>
      <c r="CC10">
        <v>2</v>
      </c>
      <c r="CD10">
        <v>6</v>
      </c>
      <c r="CE10">
        <v>2</v>
      </c>
      <c r="CF10">
        <v>3</v>
      </c>
      <c r="CG10">
        <v>1</v>
      </c>
      <c r="CH10" t="s">
        <v>19</v>
      </c>
      <c r="CI10" t="s">
        <v>19</v>
      </c>
      <c r="CJ10" t="s">
        <v>19</v>
      </c>
      <c r="CK10" t="s">
        <v>19</v>
      </c>
      <c r="CL10">
        <v>184</v>
      </c>
      <c r="CM10">
        <v>28</v>
      </c>
      <c r="CN10">
        <v>153</v>
      </c>
      <c r="CO10">
        <v>3</v>
      </c>
      <c r="CP10">
        <v>411</v>
      </c>
      <c r="CQ10">
        <v>125</v>
      </c>
      <c r="CR10">
        <v>213</v>
      </c>
      <c r="CS10">
        <v>73</v>
      </c>
      <c r="CT10">
        <v>538</v>
      </c>
      <c r="CU10">
        <v>173</v>
      </c>
      <c r="CV10">
        <v>209</v>
      </c>
      <c r="CW10">
        <v>156</v>
      </c>
    </row>
    <row r="11" spans="1:101">
      <c r="A11" t="s">
        <v>761</v>
      </c>
      <c r="B11">
        <v>5630</v>
      </c>
      <c r="C11">
        <v>2753</v>
      </c>
      <c r="D11">
        <v>2232</v>
      </c>
      <c r="E11">
        <v>645</v>
      </c>
      <c r="F11">
        <v>108</v>
      </c>
      <c r="G11">
        <v>39</v>
      </c>
      <c r="H11">
        <v>69</v>
      </c>
      <c r="I11" t="s">
        <v>19</v>
      </c>
      <c r="J11">
        <v>137</v>
      </c>
      <c r="K11" t="s">
        <v>19</v>
      </c>
      <c r="L11">
        <v>4</v>
      </c>
      <c r="M11">
        <v>133</v>
      </c>
      <c r="N11">
        <v>17</v>
      </c>
      <c r="O11" t="s">
        <v>19</v>
      </c>
      <c r="P11" t="s">
        <v>19</v>
      </c>
      <c r="Q11">
        <v>17</v>
      </c>
      <c r="R11">
        <v>181</v>
      </c>
      <c r="S11">
        <v>67</v>
      </c>
      <c r="T11">
        <v>112</v>
      </c>
      <c r="U11">
        <v>2</v>
      </c>
      <c r="V11">
        <v>50</v>
      </c>
      <c r="W11">
        <v>20</v>
      </c>
      <c r="X11">
        <v>30</v>
      </c>
      <c r="Y11" t="s">
        <v>19</v>
      </c>
      <c r="Z11">
        <v>304</v>
      </c>
      <c r="AA11">
        <v>117</v>
      </c>
      <c r="AB11">
        <v>155</v>
      </c>
      <c r="AC11">
        <v>32</v>
      </c>
      <c r="AD11">
        <v>164</v>
      </c>
      <c r="AE11">
        <v>56</v>
      </c>
      <c r="AF11">
        <v>89</v>
      </c>
      <c r="AG11">
        <v>19</v>
      </c>
      <c r="AH11">
        <v>3248</v>
      </c>
      <c r="AI11">
        <v>1983</v>
      </c>
      <c r="AJ11">
        <v>1065</v>
      </c>
      <c r="AK11">
        <v>200</v>
      </c>
      <c r="AL11">
        <v>2077</v>
      </c>
      <c r="AM11">
        <v>1296</v>
      </c>
      <c r="AN11">
        <v>735</v>
      </c>
      <c r="AO11">
        <v>46</v>
      </c>
      <c r="AP11">
        <v>77</v>
      </c>
      <c r="AQ11">
        <v>32</v>
      </c>
      <c r="AR11">
        <v>45</v>
      </c>
      <c r="AS11" t="s">
        <v>19</v>
      </c>
      <c r="AT11">
        <v>58</v>
      </c>
      <c r="AU11">
        <v>25</v>
      </c>
      <c r="AV11">
        <v>33</v>
      </c>
      <c r="AW11" t="s">
        <v>19</v>
      </c>
      <c r="AX11">
        <v>5</v>
      </c>
      <c r="AY11">
        <v>1</v>
      </c>
      <c r="AZ11">
        <v>1</v>
      </c>
      <c r="BA11">
        <v>3</v>
      </c>
      <c r="BB11">
        <v>159</v>
      </c>
      <c r="BC11">
        <v>32</v>
      </c>
      <c r="BD11">
        <v>110</v>
      </c>
      <c r="BE11">
        <v>17</v>
      </c>
      <c r="BF11">
        <v>9</v>
      </c>
      <c r="BG11">
        <v>4</v>
      </c>
      <c r="BH11">
        <v>2</v>
      </c>
      <c r="BI11">
        <v>3</v>
      </c>
      <c r="BJ11">
        <v>10</v>
      </c>
      <c r="BK11">
        <v>4</v>
      </c>
      <c r="BL11">
        <v>4</v>
      </c>
      <c r="BM11">
        <v>2</v>
      </c>
      <c r="BN11" t="s">
        <v>19</v>
      </c>
      <c r="BO11" t="s">
        <v>19</v>
      </c>
      <c r="BP11" t="s">
        <v>19</v>
      </c>
      <c r="BQ11" t="s">
        <v>19</v>
      </c>
      <c r="BR11">
        <v>78</v>
      </c>
      <c r="BS11">
        <v>9</v>
      </c>
      <c r="BT11">
        <v>62</v>
      </c>
      <c r="BU11">
        <v>7</v>
      </c>
      <c r="BV11">
        <v>48</v>
      </c>
      <c r="BW11">
        <v>8</v>
      </c>
      <c r="BX11">
        <v>38</v>
      </c>
      <c r="BY11">
        <v>2</v>
      </c>
      <c r="BZ11">
        <v>6</v>
      </c>
      <c r="CA11">
        <v>5</v>
      </c>
      <c r="CB11" t="s">
        <v>19</v>
      </c>
      <c r="CC11">
        <v>1</v>
      </c>
      <c r="CD11">
        <v>8</v>
      </c>
      <c r="CE11">
        <v>2</v>
      </c>
      <c r="CF11">
        <v>4</v>
      </c>
      <c r="CG11">
        <v>2</v>
      </c>
      <c r="CH11" t="s">
        <v>19</v>
      </c>
      <c r="CI11" t="s">
        <v>19</v>
      </c>
      <c r="CJ11" t="s">
        <v>19</v>
      </c>
      <c r="CK11" t="s">
        <v>19</v>
      </c>
      <c r="CL11">
        <v>175</v>
      </c>
      <c r="CM11">
        <v>54</v>
      </c>
      <c r="CN11">
        <v>121</v>
      </c>
      <c r="CO11" t="s">
        <v>19</v>
      </c>
      <c r="CP11">
        <v>334</v>
      </c>
      <c r="CQ11">
        <v>143</v>
      </c>
      <c r="CR11">
        <v>161</v>
      </c>
      <c r="CS11">
        <v>30</v>
      </c>
      <c r="CT11">
        <v>663</v>
      </c>
      <c r="CU11">
        <v>204</v>
      </c>
      <c r="CV11">
        <v>267</v>
      </c>
      <c r="CW11">
        <v>192</v>
      </c>
    </row>
    <row r="12" spans="1:101">
      <c r="A12" t="s">
        <v>760</v>
      </c>
      <c r="B12">
        <v>6583</v>
      </c>
      <c r="C12">
        <v>3822</v>
      </c>
      <c r="D12">
        <v>1803</v>
      </c>
      <c r="E12">
        <v>958</v>
      </c>
      <c r="F12">
        <v>142</v>
      </c>
      <c r="G12">
        <v>46</v>
      </c>
      <c r="H12">
        <v>96</v>
      </c>
      <c r="I12" t="s">
        <v>19</v>
      </c>
      <c r="J12">
        <v>205</v>
      </c>
      <c r="K12">
        <v>2</v>
      </c>
      <c r="L12">
        <v>9</v>
      </c>
      <c r="M12">
        <v>194</v>
      </c>
      <c r="N12">
        <v>13</v>
      </c>
      <c r="O12" t="s">
        <v>19</v>
      </c>
      <c r="P12" t="s">
        <v>19</v>
      </c>
      <c r="Q12">
        <v>13</v>
      </c>
      <c r="R12">
        <v>233</v>
      </c>
      <c r="S12">
        <v>98</v>
      </c>
      <c r="T12">
        <v>135</v>
      </c>
      <c r="U12" t="s">
        <v>19</v>
      </c>
      <c r="V12">
        <v>58</v>
      </c>
      <c r="W12">
        <v>19</v>
      </c>
      <c r="X12">
        <v>39</v>
      </c>
      <c r="Y12" t="s">
        <v>19</v>
      </c>
      <c r="Z12">
        <v>252</v>
      </c>
      <c r="AA12">
        <v>140</v>
      </c>
      <c r="AB12">
        <v>72</v>
      </c>
      <c r="AC12">
        <v>40</v>
      </c>
      <c r="AD12">
        <v>321</v>
      </c>
      <c r="AE12">
        <v>141</v>
      </c>
      <c r="AF12">
        <v>130</v>
      </c>
      <c r="AG12">
        <v>50</v>
      </c>
      <c r="AH12">
        <v>4016</v>
      </c>
      <c r="AI12">
        <v>2893</v>
      </c>
      <c r="AJ12">
        <v>765</v>
      </c>
      <c r="AK12">
        <v>358</v>
      </c>
      <c r="AL12">
        <v>2296</v>
      </c>
      <c r="AM12">
        <v>1712</v>
      </c>
      <c r="AN12">
        <v>495</v>
      </c>
      <c r="AO12">
        <v>89</v>
      </c>
      <c r="AP12">
        <v>137</v>
      </c>
      <c r="AQ12">
        <v>53</v>
      </c>
      <c r="AR12">
        <v>82</v>
      </c>
      <c r="AS12">
        <v>2</v>
      </c>
      <c r="AT12">
        <v>34</v>
      </c>
      <c r="AU12">
        <v>18</v>
      </c>
      <c r="AV12">
        <v>16</v>
      </c>
      <c r="AW12" t="s">
        <v>19</v>
      </c>
      <c r="AX12">
        <v>5</v>
      </c>
      <c r="AY12" t="s">
        <v>19</v>
      </c>
      <c r="AZ12">
        <v>1</v>
      </c>
      <c r="BA12">
        <v>4</v>
      </c>
      <c r="BB12">
        <v>195</v>
      </c>
      <c r="BC12">
        <v>42</v>
      </c>
      <c r="BD12">
        <v>114</v>
      </c>
      <c r="BE12">
        <v>39</v>
      </c>
      <c r="BF12">
        <v>29</v>
      </c>
      <c r="BG12">
        <v>10</v>
      </c>
      <c r="BH12">
        <v>6</v>
      </c>
      <c r="BI12">
        <v>13</v>
      </c>
      <c r="BJ12">
        <v>27</v>
      </c>
      <c r="BK12">
        <v>5</v>
      </c>
      <c r="BL12">
        <v>13</v>
      </c>
      <c r="BM12">
        <v>9</v>
      </c>
      <c r="BN12">
        <v>4</v>
      </c>
      <c r="BO12">
        <v>3</v>
      </c>
      <c r="BP12" t="s">
        <v>19</v>
      </c>
      <c r="BQ12">
        <v>1</v>
      </c>
      <c r="BR12">
        <v>40</v>
      </c>
      <c r="BS12">
        <v>7</v>
      </c>
      <c r="BT12">
        <v>28</v>
      </c>
      <c r="BU12">
        <v>5</v>
      </c>
      <c r="BV12">
        <v>76</v>
      </c>
      <c r="BW12">
        <v>8</v>
      </c>
      <c r="BX12">
        <v>64</v>
      </c>
      <c r="BY12">
        <v>4</v>
      </c>
      <c r="BZ12">
        <v>6</v>
      </c>
      <c r="CA12">
        <v>4</v>
      </c>
      <c r="CB12">
        <v>1</v>
      </c>
      <c r="CC12">
        <v>1</v>
      </c>
      <c r="CD12">
        <v>13</v>
      </c>
      <c r="CE12">
        <v>5</v>
      </c>
      <c r="CF12">
        <v>2</v>
      </c>
      <c r="CG12">
        <v>6</v>
      </c>
      <c r="CH12" t="s">
        <v>19</v>
      </c>
      <c r="CI12" t="s">
        <v>19</v>
      </c>
      <c r="CJ12" t="s">
        <v>19</v>
      </c>
      <c r="CK12" t="s">
        <v>19</v>
      </c>
      <c r="CL12">
        <v>236</v>
      </c>
      <c r="CM12">
        <v>94</v>
      </c>
      <c r="CN12">
        <v>140</v>
      </c>
      <c r="CO12">
        <v>2</v>
      </c>
      <c r="CP12">
        <v>181</v>
      </c>
      <c r="CQ12">
        <v>100</v>
      </c>
      <c r="CR12">
        <v>40</v>
      </c>
      <c r="CS12">
        <v>41</v>
      </c>
      <c r="CT12">
        <v>613</v>
      </c>
      <c r="CU12">
        <v>195</v>
      </c>
      <c r="CV12">
        <v>203</v>
      </c>
      <c r="CW12">
        <v>215</v>
      </c>
    </row>
    <row r="13" spans="1:101">
      <c r="A13" t="s">
        <v>759</v>
      </c>
      <c r="B13">
        <v>5211</v>
      </c>
      <c r="C13">
        <v>2202</v>
      </c>
      <c r="D13">
        <v>2373</v>
      </c>
      <c r="E13">
        <v>636</v>
      </c>
      <c r="F13">
        <v>109</v>
      </c>
      <c r="G13">
        <v>31</v>
      </c>
      <c r="H13">
        <v>78</v>
      </c>
      <c r="I13" t="s">
        <v>19</v>
      </c>
      <c r="J13">
        <v>158</v>
      </c>
      <c r="K13">
        <v>1</v>
      </c>
      <c r="L13">
        <v>6</v>
      </c>
      <c r="M13">
        <v>151</v>
      </c>
      <c r="N13">
        <v>3</v>
      </c>
      <c r="O13" t="s">
        <v>19</v>
      </c>
      <c r="P13" t="s">
        <v>19</v>
      </c>
      <c r="Q13">
        <v>3</v>
      </c>
      <c r="R13">
        <v>146</v>
      </c>
      <c r="S13">
        <v>41</v>
      </c>
      <c r="T13">
        <v>105</v>
      </c>
      <c r="U13" t="s">
        <v>19</v>
      </c>
      <c r="V13">
        <v>33</v>
      </c>
      <c r="W13">
        <v>9</v>
      </c>
      <c r="X13">
        <v>24</v>
      </c>
      <c r="Y13" t="s">
        <v>19</v>
      </c>
      <c r="Z13">
        <v>251</v>
      </c>
      <c r="AA13">
        <v>113</v>
      </c>
      <c r="AB13">
        <v>115</v>
      </c>
      <c r="AC13">
        <v>23</v>
      </c>
      <c r="AD13">
        <v>178</v>
      </c>
      <c r="AE13">
        <v>64</v>
      </c>
      <c r="AF13">
        <v>98</v>
      </c>
      <c r="AG13">
        <v>16</v>
      </c>
      <c r="AH13">
        <v>3001</v>
      </c>
      <c r="AI13">
        <v>1572</v>
      </c>
      <c r="AJ13">
        <v>1240</v>
      </c>
      <c r="AK13">
        <v>189</v>
      </c>
      <c r="AL13">
        <v>2105</v>
      </c>
      <c r="AM13">
        <v>1139</v>
      </c>
      <c r="AN13">
        <v>914</v>
      </c>
      <c r="AO13">
        <v>52</v>
      </c>
      <c r="AP13">
        <v>74</v>
      </c>
      <c r="AQ13">
        <v>29</v>
      </c>
      <c r="AR13">
        <v>45</v>
      </c>
      <c r="AS13" t="s">
        <v>19</v>
      </c>
      <c r="AT13">
        <v>47</v>
      </c>
      <c r="AU13">
        <v>17</v>
      </c>
      <c r="AV13">
        <v>29</v>
      </c>
      <c r="AW13">
        <v>1</v>
      </c>
      <c r="AX13">
        <v>4</v>
      </c>
      <c r="AY13">
        <v>2</v>
      </c>
      <c r="AZ13">
        <v>2</v>
      </c>
      <c r="BA13" t="s">
        <v>19</v>
      </c>
      <c r="BB13">
        <v>121</v>
      </c>
      <c r="BC13">
        <v>18</v>
      </c>
      <c r="BD13">
        <v>88</v>
      </c>
      <c r="BE13">
        <v>15</v>
      </c>
      <c r="BF13">
        <v>9</v>
      </c>
      <c r="BG13">
        <v>3</v>
      </c>
      <c r="BH13">
        <v>5</v>
      </c>
      <c r="BI13">
        <v>1</v>
      </c>
      <c r="BJ13">
        <v>9</v>
      </c>
      <c r="BK13">
        <v>4</v>
      </c>
      <c r="BL13">
        <v>5</v>
      </c>
      <c r="BM13" t="s">
        <v>19</v>
      </c>
      <c r="BN13" t="s">
        <v>19</v>
      </c>
      <c r="BO13" t="s">
        <v>19</v>
      </c>
      <c r="BP13" t="s">
        <v>19</v>
      </c>
      <c r="BQ13" t="s">
        <v>19</v>
      </c>
      <c r="BR13">
        <v>52</v>
      </c>
      <c r="BS13">
        <v>7</v>
      </c>
      <c r="BT13">
        <v>35</v>
      </c>
      <c r="BU13">
        <v>10</v>
      </c>
      <c r="BV13">
        <v>46</v>
      </c>
      <c r="BW13">
        <v>3</v>
      </c>
      <c r="BX13">
        <v>40</v>
      </c>
      <c r="BY13">
        <v>3</v>
      </c>
      <c r="BZ13" t="s">
        <v>19</v>
      </c>
      <c r="CA13" t="s">
        <v>19</v>
      </c>
      <c r="CB13" t="s">
        <v>19</v>
      </c>
      <c r="CC13" t="s">
        <v>19</v>
      </c>
      <c r="CD13">
        <v>5</v>
      </c>
      <c r="CE13">
        <v>1</v>
      </c>
      <c r="CF13">
        <v>3</v>
      </c>
      <c r="CG13">
        <v>1</v>
      </c>
      <c r="CH13" t="s">
        <v>19</v>
      </c>
      <c r="CI13" t="s">
        <v>19</v>
      </c>
      <c r="CJ13" t="s">
        <v>19</v>
      </c>
      <c r="CK13" t="s">
        <v>19</v>
      </c>
      <c r="CL13">
        <v>190</v>
      </c>
      <c r="CM13">
        <v>39</v>
      </c>
      <c r="CN13">
        <v>150</v>
      </c>
      <c r="CO13">
        <v>1</v>
      </c>
      <c r="CP13">
        <v>376</v>
      </c>
      <c r="CQ13">
        <v>98</v>
      </c>
      <c r="CR13">
        <v>209</v>
      </c>
      <c r="CS13">
        <v>69</v>
      </c>
      <c r="CT13">
        <v>553</v>
      </c>
      <c r="CU13">
        <v>177</v>
      </c>
      <c r="CV13">
        <v>208</v>
      </c>
      <c r="CW13">
        <v>168</v>
      </c>
    </row>
    <row r="14" spans="1:101">
      <c r="A14" t="s">
        <v>758</v>
      </c>
      <c r="B14">
        <v>5633</v>
      </c>
      <c r="C14">
        <v>2086</v>
      </c>
      <c r="D14">
        <v>2735</v>
      </c>
      <c r="E14">
        <v>812</v>
      </c>
      <c r="F14">
        <v>96</v>
      </c>
      <c r="G14">
        <v>10</v>
      </c>
      <c r="H14">
        <v>86</v>
      </c>
      <c r="I14" t="s">
        <v>19</v>
      </c>
      <c r="J14">
        <v>164</v>
      </c>
      <c r="K14" t="s">
        <v>19</v>
      </c>
      <c r="L14" t="s">
        <v>19</v>
      </c>
      <c r="M14">
        <v>164</v>
      </c>
      <c r="N14">
        <v>11</v>
      </c>
      <c r="O14" t="s">
        <v>19</v>
      </c>
      <c r="P14" t="s">
        <v>19</v>
      </c>
      <c r="Q14">
        <v>11</v>
      </c>
      <c r="R14">
        <v>173</v>
      </c>
      <c r="S14">
        <v>41</v>
      </c>
      <c r="T14">
        <v>131</v>
      </c>
      <c r="U14">
        <v>1</v>
      </c>
      <c r="V14">
        <v>52</v>
      </c>
      <c r="W14">
        <v>16</v>
      </c>
      <c r="X14">
        <v>36</v>
      </c>
      <c r="Y14" t="s">
        <v>19</v>
      </c>
      <c r="Z14">
        <v>265</v>
      </c>
      <c r="AA14">
        <v>99</v>
      </c>
      <c r="AB14">
        <v>125</v>
      </c>
      <c r="AC14">
        <v>41</v>
      </c>
      <c r="AD14">
        <v>215</v>
      </c>
      <c r="AE14">
        <v>36</v>
      </c>
      <c r="AF14">
        <v>135</v>
      </c>
      <c r="AG14">
        <v>44</v>
      </c>
      <c r="AH14">
        <v>3367</v>
      </c>
      <c r="AI14">
        <v>1682</v>
      </c>
      <c r="AJ14">
        <v>1339</v>
      </c>
      <c r="AK14">
        <v>346</v>
      </c>
      <c r="AL14">
        <v>2184</v>
      </c>
      <c r="AM14">
        <v>1222</v>
      </c>
      <c r="AN14">
        <v>896</v>
      </c>
      <c r="AO14">
        <v>66</v>
      </c>
      <c r="AP14">
        <v>106</v>
      </c>
      <c r="AQ14">
        <v>14</v>
      </c>
      <c r="AR14">
        <v>91</v>
      </c>
      <c r="AS14">
        <v>1</v>
      </c>
      <c r="AT14">
        <v>29</v>
      </c>
      <c r="AU14">
        <v>3</v>
      </c>
      <c r="AV14">
        <v>25</v>
      </c>
      <c r="AW14">
        <v>1</v>
      </c>
      <c r="AX14">
        <v>13</v>
      </c>
      <c r="AY14">
        <v>1</v>
      </c>
      <c r="AZ14">
        <v>4</v>
      </c>
      <c r="BA14">
        <v>8</v>
      </c>
      <c r="BB14">
        <v>150</v>
      </c>
      <c r="BC14">
        <v>22</v>
      </c>
      <c r="BD14">
        <v>115</v>
      </c>
      <c r="BE14">
        <v>13</v>
      </c>
      <c r="BF14">
        <v>20</v>
      </c>
      <c r="BG14">
        <v>4</v>
      </c>
      <c r="BH14">
        <v>13</v>
      </c>
      <c r="BI14">
        <v>3</v>
      </c>
      <c r="BJ14">
        <v>25</v>
      </c>
      <c r="BK14">
        <v>10</v>
      </c>
      <c r="BL14">
        <v>15</v>
      </c>
      <c r="BM14" t="s">
        <v>19</v>
      </c>
      <c r="BN14">
        <v>2</v>
      </c>
      <c r="BO14" t="s">
        <v>19</v>
      </c>
      <c r="BP14">
        <v>1</v>
      </c>
      <c r="BQ14">
        <v>1</v>
      </c>
      <c r="BR14">
        <v>52</v>
      </c>
      <c r="BS14">
        <v>5</v>
      </c>
      <c r="BT14">
        <v>43</v>
      </c>
      <c r="BU14">
        <v>4</v>
      </c>
      <c r="BV14">
        <v>44</v>
      </c>
      <c r="BW14" t="s">
        <v>19</v>
      </c>
      <c r="BX14">
        <v>40</v>
      </c>
      <c r="BY14">
        <v>4</v>
      </c>
      <c r="BZ14">
        <v>1</v>
      </c>
      <c r="CA14">
        <v>1</v>
      </c>
      <c r="CB14" t="s">
        <v>19</v>
      </c>
      <c r="CC14" t="s">
        <v>19</v>
      </c>
      <c r="CD14">
        <v>6</v>
      </c>
      <c r="CE14">
        <v>2</v>
      </c>
      <c r="CF14">
        <v>3</v>
      </c>
      <c r="CG14">
        <v>1</v>
      </c>
      <c r="CH14">
        <v>6</v>
      </c>
      <c r="CI14">
        <v>5</v>
      </c>
      <c r="CJ14" t="s">
        <v>19</v>
      </c>
      <c r="CK14">
        <v>1</v>
      </c>
      <c r="CL14">
        <v>232</v>
      </c>
      <c r="CM14">
        <v>37</v>
      </c>
      <c r="CN14">
        <v>195</v>
      </c>
      <c r="CO14" t="s">
        <v>19</v>
      </c>
      <c r="CP14">
        <v>289</v>
      </c>
      <c r="CQ14">
        <v>53</v>
      </c>
      <c r="CR14">
        <v>185</v>
      </c>
      <c r="CS14">
        <v>51</v>
      </c>
      <c r="CT14">
        <v>517</v>
      </c>
      <c r="CU14">
        <v>83</v>
      </c>
      <c r="CV14">
        <v>304</v>
      </c>
      <c r="CW14">
        <v>130</v>
      </c>
    </row>
    <row r="15" spans="1:101">
      <c r="A15" t="s">
        <v>757</v>
      </c>
      <c r="B15">
        <v>7239</v>
      </c>
      <c r="C15">
        <v>3511</v>
      </c>
      <c r="D15">
        <v>2826</v>
      </c>
      <c r="E15">
        <v>902</v>
      </c>
      <c r="F15">
        <v>132</v>
      </c>
      <c r="G15">
        <v>37</v>
      </c>
      <c r="H15">
        <v>95</v>
      </c>
      <c r="I15" t="s">
        <v>19</v>
      </c>
      <c r="J15">
        <v>190</v>
      </c>
      <c r="K15" t="s">
        <v>19</v>
      </c>
      <c r="L15">
        <v>3</v>
      </c>
      <c r="M15">
        <v>187</v>
      </c>
      <c r="N15">
        <v>20</v>
      </c>
      <c r="O15" t="s">
        <v>19</v>
      </c>
      <c r="P15">
        <v>1</v>
      </c>
      <c r="Q15">
        <v>19</v>
      </c>
      <c r="R15">
        <v>223</v>
      </c>
      <c r="S15">
        <v>88</v>
      </c>
      <c r="T15">
        <v>133</v>
      </c>
      <c r="U15">
        <v>2</v>
      </c>
      <c r="V15">
        <v>64</v>
      </c>
      <c r="W15">
        <v>25</v>
      </c>
      <c r="X15">
        <v>39</v>
      </c>
      <c r="Y15" t="s">
        <v>19</v>
      </c>
      <c r="Z15">
        <v>275</v>
      </c>
      <c r="AA15">
        <v>116</v>
      </c>
      <c r="AB15">
        <v>136</v>
      </c>
      <c r="AC15">
        <v>23</v>
      </c>
      <c r="AD15">
        <v>351</v>
      </c>
      <c r="AE15">
        <v>139</v>
      </c>
      <c r="AF15">
        <v>166</v>
      </c>
      <c r="AG15">
        <v>46</v>
      </c>
      <c r="AH15">
        <v>4448</v>
      </c>
      <c r="AI15">
        <v>2562</v>
      </c>
      <c r="AJ15">
        <v>1517</v>
      </c>
      <c r="AK15">
        <v>369</v>
      </c>
      <c r="AL15">
        <v>2627</v>
      </c>
      <c r="AM15">
        <v>1510</v>
      </c>
      <c r="AN15">
        <v>1038</v>
      </c>
      <c r="AO15">
        <v>79</v>
      </c>
      <c r="AP15">
        <v>131</v>
      </c>
      <c r="AQ15">
        <v>50</v>
      </c>
      <c r="AR15">
        <v>80</v>
      </c>
      <c r="AS15">
        <v>1</v>
      </c>
      <c r="AT15">
        <v>62</v>
      </c>
      <c r="AU15">
        <v>25</v>
      </c>
      <c r="AV15">
        <v>35</v>
      </c>
      <c r="AW15">
        <v>2</v>
      </c>
      <c r="AX15">
        <v>9</v>
      </c>
      <c r="AY15" t="s">
        <v>19</v>
      </c>
      <c r="AZ15">
        <v>2</v>
      </c>
      <c r="BA15">
        <v>7</v>
      </c>
      <c r="BB15">
        <v>193</v>
      </c>
      <c r="BC15">
        <v>47</v>
      </c>
      <c r="BD15">
        <v>134</v>
      </c>
      <c r="BE15">
        <v>12</v>
      </c>
      <c r="BF15">
        <v>18</v>
      </c>
      <c r="BG15">
        <v>5</v>
      </c>
      <c r="BH15">
        <v>9</v>
      </c>
      <c r="BI15">
        <v>4</v>
      </c>
      <c r="BJ15">
        <v>8</v>
      </c>
      <c r="BK15">
        <v>3</v>
      </c>
      <c r="BL15">
        <v>5</v>
      </c>
      <c r="BM15" t="s">
        <v>19</v>
      </c>
      <c r="BN15">
        <v>1</v>
      </c>
      <c r="BO15">
        <v>1</v>
      </c>
      <c r="BP15" t="s">
        <v>19</v>
      </c>
      <c r="BQ15" t="s">
        <v>19</v>
      </c>
      <c r="BR15">
        <v>69</v>
      </c>
      <c r="BS15">
        <v>10</v>
      </c>
      <c r="BT15">
        <v>56</v>
      </c>
      <c r="BU15">
        <v>3</v>
      </c>
      <c r="BV15">
        <v>73</v>
      </c>
      <c r="BW15">
        <v>15</v>
      </c>
      <c r="BX15">
        <v>55</v>
      </c>
      <c r="BY15">
        <v>3</v>
      </c>
      <c r="BZ15">
        <v>17</v>
      </c>
      <c r="CA15">
        <v>12</v>
      </c>
      <c r="CB15">
        <v>5</v>
      </c>
      <c r="CC15" t="s">
        <v>19</v>
      </c>
      <c r="CD15">
        <v>7</v>
      </c>
      <c r="CE15">
        <v>1</v>
      </c>
      <c r="CF15">
        <v>4</v>
      </c>
      <c r="CG15">
        <v>2</v>
      </c>
      <c r="CH15" t="s">
        <v>19</v>
      </c>
      <c r="CI15" t="s">
        <v>19</v>
      </c>
      <c r="CJ15" t="s">
        <v>19</v>
      </c>
      <c r="CK15" t="s">
        <v>19</v>
      </c>
      <c r="CL15">
        <v>252</v>
      </c>
      <c r="CM15">
        <v>74</v>
      </c>
      <c r="CN15">
        <v>174</v>
      </c>
      <c r="CO15">
        <v>4</v>
      </c>
      <c r="CP15">
        <v>269</v>
      </c>
      <c r="CQ15">
        <v>129</v>
      </c>
      <c r="CR15">
        <v>104</v>
      </c>
      <c r="CS15">
        <v>36</v>
      </c>
      <c r="CT15">
        <v>684</v>
      </c>
      <c r="CU15">
        <v>244</v>
      </c>
      <c r="CV15">
        <v>246</v>
      </c>
      <c r="CW15">
        <v>194</v>
      </c>
    </row>
    <row r="16" spans="1:101">
      <c r="A16" t="s">
        <v>756</v>
      </c>
      <c r="B16">
        <v>10366</v>
      </c>
      <c r="C16">
        <v>4802</v>
      </c>
      <c r="D16">
        <v>3258</v>
      </c>
      <c r="E16">
        <v>2306</v>
      </c>
      <c r="F16">
        <v>210</v>
      </c>
      <c r="G16">
        <v>54</v>
      </c>
      <c r="H16">
        <v>156</v>
      </c>
      <c r="I16" t="s">
        <v>19</v>
      </c>
      <c r="J16">
        <v>273</v>
      </c>
      <c r="K16">
        <v>1</v>
      </c>
      <c r="L16">
        <v>4</v>
      </c>
      <c r="M16">
        <v>268</v>
      </c>
      <c r="N16">
        <v>12</v>
      </c>
      <c r="O16" t="s">
        <v>19</v>
      </c>
      <c r="P16" t="s">
        <v>19</v>
      </c>
      <c r="Q16">
        <v>12</v>
      </c>
      <c r="R16">
        <v>324</v>
      </c>
      <c r="S16">
        <v>128</v>
      </c>
      <c r="T16">
        <v>194</v>
      </c>
      <c r="U16">
        <v>2</v>
      </c>
      <c r="V16">
        <v>66</v>
      </c>
      <c r="W16">
        <v>24</v>
      </c>
      <c r="X16">
        <v>41</v>
      </c>
      <c r="Y16">
        <v>1</v>
      </c>
      <c r="Z16">
        <v>442</v>
      </c>
      <c r="AA16">
        <v>143</v>
      </c>
      <c r="AB16">
        <v>148</v>
      </c>
      <c r="AC16">
        <v>151</v>
      </c>
      <c r="AD16">
        <v>512</v>
      </c>
      <c r="AE16">
        <v>148</v>
      </c>
      <c r="AF16">
        <v>209</v>
      </c>
      <c r="AG16">
        <v>155</v>
      </c>
      <c r="AH16">
        <v>6380</v>
      </c>
      <c r="AI16">
        <v>3687</v>
      </c>
      <c r="AJ16">
        <v>1585</v>
      </c>
      <c r="AK16">
        <v>1108</v>
      </c>
      <c r="AL16">
        <v>2954</v>
      </c>
      <c r="AM16">
        <v>1725</v>
      </c>
      <c r="AN16">
        <v>923</v>
      </c>
      <c r="AO16">
        <v>306</v>
      </c>
      <c r="AP16">
        <v>190</v>
      </c>
      <c r="AQ16">
        <v>86</v>
      </c>
      <c r="AR16">
        <v>101</v>
      </c>
      <c r="AS16">
        <v>3</v>
      </c>
      <c r="AT16">
        <v>91</v>
      </c>
      <c r="AU16">
        <v>40</v>
      </c>
      <c r="AV16">
        <v>49</v>
      </c>
      <c r="AW16">
        <v>2</v>
      </c>
      <c r="AX16">
        <v>6</v>
      </c>
      <c r="AY16">
        <v>1</v>
      </c>
      <c r="AZ16">
        <v>2</v>
      </c>
      <c r="BA16">
        <v>3</v>
      </c>
      <c r="BB16">
        <v>249</v>
      </c>
      <c r="BC16">
        <v>49</v>
      </c>
      <c r="BD16">
        <v>115</v>
      </c>
      <c r="BE16">
        <v>85</v>
      </c>
      <c r="BF16">
        <v>55</v>
      </c>
      <c r="BG16">
        <v>4</v>
      </c>
      <c r="BH16">
        <v>4</v>
      </c>
      <c r="BI16">
        <v>47</v>
      </c>
      <c r="BJ16">
        <v>18</v>
      </c>
      <c r="BK16">
        <v>4</v>
      </c>
      <c r="BL16">
        <v>2</v>
      </c>
      <c r="BM16">
        <v>12</v>
      </c>
      <c r="BN16">
        <v>3</v>
      </c>
      <c r="BO16">
        <v>1</v>
      </c>
      <c r="BP16">
        <v>1</v>
      </c>
      <c r="BQ16">
        <v>1</v>
      </c>
      <c r="BR16">
        <v>59</v>
      </c>
      <c r="BS16">
        <v>12</v>
      </c>
      <c r="BT16">
        <v>40</v>
      </c>
      <c r="BU16">
        <v>7</v>
      </c>
      <c r="BV16">
        <v>89</v>
      </c>
      <c r="BW16">
        <v>17</v>
      </c>
      <c r="BX16">
        <v>64</v>
      </c>
      <c r="BY16">
        <v>8</v>
      </c>
      <c r="BZ16">
        <v>7</v>
      </c>
      <c r="CA16">
        <v>1</v>
      </c>
      <c r="CB16">
        <v>3</v>
      </c>
      <c r="CC16">
        <v>3</v>
      </c>
      <c r="CD16">
        <v>18</v>
      </c>
      <c r="CE16">
        <v>10</v>
      </c>
      <c r="CF16">
        <v>1</v>
      </c>
      <c r="CG16">
        <v>7</v>
      </c>
      <c r="CH16">
        <v>2</v>
      </c>
      <c r="CI16">
        <v>1</v>
      </c>
      <c r="CJ16">
        <v>1</v>
      </c>
      <c r="CK16" t="s">
        <v>19</v>
      </c>
      <c r="CL16">
        <v>304</v>
      </c>
      <c r="CM16">
        <v>98</v>
      </c>
      <c r="CN16">
        <v>198</v>
      </c>
      <c r="CO16">
        <v>8</v>
      </c>
      <c r="CP16">
        <v>524</v>
      </c>
      <c r="CQ16">
        <v>142</v>
      </c>
      <c r="CR16">
        <v>219</v>
      </c>
      <c r="CS16">
        <v>163</v>
      </c>
      <c r="CT16">
        <v>847</v>
      </c>
      <c r="CU16">
        <v>224</v>
      </c>
      <c r="CV16">
        <v>277</v>
      </c>
      <c r="CW16">
        <v>346</v>
      </c>
    </row>
    <row r="17" spans="1:101">
      <c r="A17" t="s">
        <v>755</v>
      </c>
      <c r="B17">
        <v>5468</v>
      </c>
      <c r="C17">
        <v>2693</v>
      </c>
      <c r="D17">
        <v>1629</v>
      </c>
      <c r="E17">
        <v>1146</v>
      </c>
      <c r="F17">
        <v>124</v>
      </c>
      <c r="G17">
        <v>45</v>
      </c>
      <c r="H17">
        <v>79</v>
      </c>
      <c r="I17" t="s">
        <v>19</v>
      </c>
      <c r="J17">
        <v>177</v>
      </c>
      <c r="K17" t="s">
        <v>19</v>
      </c>
      <c r="L17">
        <v>4</v>
      </c>
      <c r="M17">
        <v>173</v>
      </c>
      <c r="N17">
        <v>9</v>
      </c>
      <c r="O17" t="s">
        <v>19</v>
      </c>
      <c r="P17">
        <v>1</v>
      </c>
      <c r="Q17">
        <v>8</v>
      </c>
      <c r="R17">
        <v>160</v>
      </c>
      <c r="S17">
        <v>83</v>
      </c>
      <c r="T17">
        <v>77</v>
      </c>
      <c r="U17" t="s">
        <v>19</v>
      </c>
      <c r="V17">
        <v>34</v>
      </c>
      <c r="W17">
        <v>23</v>
      </c>
      <c r="X17">
        <v>11</v>
      </c>
      <c r="Y17" t="s">
        <v>19</v>
      </c>
      <c r="Z17">
        <v>211</v>
      </c>
      <c r="AA17">
        <v>83</v>
      </c>
      <c r="AB17">
        <v>70</v>
      </c>
      <c r="AC17">
        <v>58</v>
      </c>
      <c r="AD17">
        <v>296</v>
      </c>
      <c r="AE17">
        <v>104</v>
      </c>
      <c r="AF17">
        <v>140</v>
      </c>
      <c r="AG17">
        <v>52</v>
      </c>
      <c r="AH17">
        <v>3330</v>
      </c>
      <c r="AI17">
        <v>1996</v>
      </c>
      <c r="AJ17">
        <v>777</v>
      </c>
      <c r="AK17">
        <v>557</v>
      </c>
      <c r="AL17">
        <v>1805</v>
      </c>
      <c r="AM17">
        <v>1169</v>
      </c>
      <c r="AN17">
        <v>481</v>
      </c>
      <c r="AO17">
        <v>155</v>
      </c>
      <c r="AP17">
        <v>112</v>
      </c>
      <c r="AQ17">
        <v>48</v>
      </c>
      <c r="AR17">
        <v>61</v>
      </c>
      <c r="AS17">
        <v>3</v>
      </c>
      <c r="AT17">
        <v>66</v>
      </c>
      <c r="AU17">
        <v>37</v>
      </c>
      <c r="AV17">
        <v>26</v>
      </c>
      <c r="AW17">
        <v>3</v>
      </c>
      <c r="AX17">
        <v>2</v>
      </c>
      <c r="AY17">
        <v>1</v>
      </c>
      <c r="AZ17">
        <v>1</v>
      </c>
      <c r="BA17" t="s">
        <v>19</v>
      </c>
      <c r="BB17">
        <v>154</v>
      </c>
      <c r="BC17">
        <v>25</v>
      </c>
      <c r="BD17">
        <v>84</v>
      </c>
      <c r="BE17">
        <v>45</v>
      </c>
      <c r="BF17">
        <v>8</v>
      </c>
      <c r="BG17" t="s">
        <v>19</v>
      </c>
      <c r="BH17">
        <v>1</v>
      </c>
      <c r="BI17">
        <v>7</v>
      </c>
      <c r="BJ17">
        <v>11</v>
      </c>
      <c r="BK17">
        <v>2</v>
      </c>
      <c r="BL17">
        <v>4</v>
      </c>
      <c r="BM17">
        <v>5</v>
      </c>
      <c r="BN17" t="s">
        <v>19</v>
      </c>
      <c r="BO17" t="s">
        <v>19</v>
      </c>
      <c r="BP17" t="s">
        <v>19</v>
      </c>
      <c r="BQ17" t="s">
        <v>19</v>
      </c>
      <c r="BR17">
        <v>47</v>
      </c>
      <c r="BS17">
        <v>9</v>
      </c>
      <c r="BT17">
        <v>26</v>
      </c>
      <c r="BU17">
        <v>12</v>
      </c>
      <c r="BV17">
        <v>73</v>
      </c>
      <c r="BW17">
        <v>10</v>
      </c>
      <c r="BX17">
        <v>49</v>
      </c>
      <c r="BY17">
        <v>14</v>
      </c>
      <c r="BZ17">
        <v>7</v>
      </c>
      <c r="CA17">
        <v>2</v>
      </c>
      <c r="CB17">
        <v>1</v>
      </c>
      <c r="CC17">
        <v>4</v>
      </c>
      <c r="CD17">
        <v>8</v>
      </c>
      <c r="CE17">
        <v>2</v>
      </c>
      <c r="CF17">
        <v>3</v>
      </c>
      <c r="CG17">
        <v>3</v>
      </c>
      <c r="CH17" t="s">
        <v>19</v>
      </c>
      <c r="CI17" t="s">
        <v>19</v>
      </c>
      <c r="CJ17" t="s">
        <v>19</v>
      </c>
      <c r="CK17" t="s">
        <v>19</v>
      </c>
      <c r="CL17">
        <v>151</v>
      </c>
      <c r="CM17">
        <v>82</v>
      </c>
      <c r="CN17">
        <v>65</v>
      </c>
      <c r="CO17">
        <v>4</v>
      </c>
      <c r="CP17">
        <v>303</v>
      </c>
      <c r="CQ17">
        <v>74</v>
      </c>
      <c r="CR17">
        <v>126</v>
      </c>
      <c r="CS17">
        <v>103</v>
      </c>
      <c r="CT17">
        <v>373</v>
      </c>
      <c r="CU17">
        <v>115</v>
      </c>
      <c r="CV17">
        <v>118</v>
      </c>
      <c r="CW17">
        <v>140</v>
      </c>
    </row>
    <row r="18" spans="1:101">
      <c r="A18" t="s">
        <v>754</v>
      </c>
      <c r="B18">
        <v>7214</v>
      </c>
      <c r="C18">
        <v>3054</v>
      </c>
      <c r="D18">
        <v>2517</v>
      </c>
      <c r="E18">
        <v>1643</v>
      </c>
      <c r="F18">
        <v>147</v>
      </c>
      <c r="G18">
        <v>48</v>
      </c>
      <c r="H18">
        <v>99</v>
      </c>
      <c r="I18" t="s">
        <v>19</v>
      </c>
      <c r="J18">
        <v>206</v>
      </c>
      <c r="K18">
        <v>2</v>
      </c>
      <c r="L18">
        <v>8</v>
      </c>
      <c r="M18">
        <v>196</v>
      </c>
      <c r="N18">
        <v>14</v>
      </c>
      <c r="O18" t="s">
        <v>19</v>
      </c>
      <c r="P18" t="s">
        <v>19</v>
      </c>
      <c r="Q18">
        <v>14</v>
      </c>
      <c r="R18">
        <v>204</v>
      </c>
      <c r="S18">
        <v>82</v>
      </c>
      <c r="T18">
        <v>122</v>
      </c>
      <c r="U18" t="s">
        <v>19</v>
      </c>
      <c r="V18">
        <v>47</v>
      </c>
      <c r="W18">
        <v>17</v>
      </c>
      <c r="X18">
        <v>30</v>
      </c>
      <c r="Y18" t="s">
        <v>19</v>
      </c>
      <c r="Z18">
        <v>324</v>
      </c>
      <c r="AA18">
        <v>130</v>
      </c>
      <c r="AB18">
        <v>105</v>
      </c>
      <c r="AC18">
        <v>89</v>
      </c>
      <c r="AD18">
        <v>377</v>
      </c>
      <c r="AE18">
        <v>129</v>
      </c>
      <c r="AF18">
        <v>160</v>
      </c>
      <c r="AG18">
        <v>88</v>
      </c>
      <c r="AH18">
        <v>4294</v>
      </c>
      <c r="AI18">
        <v>2147</v>
      </c>
      <c r="AJ18">
        <v>1338</v>
      </c>
      <c r="AK18">
        <v>809</v>
      </c>
      <c r="AL18">
        <v>2619</v>
      </c>
      <c r="AM18">
        <v>1378</v>
      </c>
      <c r="AN18">
        <v>980</v>
      </c>
      <c r="AO18">
        <v>261</v>
      </c>
      <c r="AP18">
        <v>149</v>
      </c>
      <c r="AQ18">
        <v>79</v>
      </c>
      <c r="AR18">
        <v>66</v>
      </c>
      <c r="AS18">
        <v>4</v>
      </c>
      <c r="AT18">
        <v>47</v>
      </c>
      <c r="AU18">
        <v>21</v>
      </c>
      <c r="AV18">
        <v>24</v>
      </c>
      <c r="AW18">
        <v>2</v>
      </c>
      <c r="AX18">
        <v>7</v>
      </c>
      <c r="AY18">
        <v>2</v>
      </c>
      <c r="AZ18">
        <v>3</v>
      </c>
      <c r="BA18">
        <v>2</v>
      </c>
      <c r="BB18">
        <v>201</v>
      </c>
      <c r="BC18">
        <v>34</v>
      </c>
      <c r="BD18">
        <v>130</v>
      </c>
      <c r="BE18">
        <v>37</v>
      </c>
      <c r="BF18">
        <v>10</v>
      </c>
      <c r="BG18">
        <v>3</v>
      </c>
      <c r="BH18">
        <v>3</v>
      </c>
      <c r="BI18">
        <v>4</v>
      </c>
      <c r="BJ18">
        <v>9</v>
      </c>
      <c r="BK18">
        <v>2</v>
      </c>
      <c r="BL18">
        <v>7</v>
      </c>
      <c r="BM18" t="s">
        <v>19</v>
      </c>
      <c r="BN18">
        <v>3</v>
      </c>
      <c r="BO18">
        <v>1</v>
      </c>
      <c r="BP18">
        <v>2</v>
      </c>
      <c r="BQ18" t="s">
        <v>19</v>
      </c>
      <c r="BR18">
        <v>66</v>
      </c>
      <c r="BS18">
        <v>9</v>
      </c>
      <c r="BT18">
        <v>39</v>
      </c>
      <c r="BU18">
        <v>18</v>
      </c>
      <c r="BV18">
        <v>106</v>
      </c>
      <c r="BW18">
        <v>15</v>
      </c>
      <c r="BX18">
        <v>78</v>
      </c>
      <c r="BY18">
        <v>13</v>
      </c>
      <c r="BZ18">
        <v>3</v>
      </c>
      <c r="CA18">
        <v>2</v>
      </c>
      <c r="CB18" t="s">
        <v>19</v>
      </c>
      <c r="CC18">
        <v>1</v>
      </c>
      <c r="CD18">
        <v>4</v>
      </c>
      <c r="CE18">
        <v>2</v>
      </c>
      <c r="CF18">
        <v>1</v>
      </c>
      <c r="CG18">
        <v>1</v>
      </c>
      <c r="CH18">
        <v>2</v>
      </c>
      <c r="CI18">
        <v>1</v>
      </c>
      <c r="CJ18">
        <v>1</v>
      </c>
      <c r="CK18" t="s">
        <v>19</v>
      </c>
      <c r="CL18">
        <v>210</v>
      </c>
      <c r="CM18">
        <v>70</v>
      </c>
      <c r="CN18">
        <v>140</v>
      </c>
      <c r="CO18" t="s">
        <v>19</v>
      </c>
      <c r="CP18">
        <v>474</v>
      </c>
      <c r="CQ18">
        <v>172</v>
      </c>
      <c r="CR18">
        <v>151</v>
      </c>
      <c r="CS18">
        <v>151</v>
      </c>
      <c r="CT18">
        <v>558</v>
      </c>
      <c r="CU18">
        <v>137</v>
      </c>
      <c r="CV18">
        <v>170</v>
      </c>
      <c r="CW18">
        <v>251</v>
      </c>
    </row>
    <row r="19" spans="1:101">
      <c r="A19" t="s">
        <v>753</v>
      </c>
      <c r="B19">
        <v>19918</v>
      </c>
      <c r="C19">
        <v>9294</v>
      </c>
      <c r="D19">
        <v>4876</v>
      </c>
      <c r="E19">
        <v>5748</v>
      </c>
      <c r="F19">
        <v>326</v>
      </c>
      <c r="G19">
        <v>167</v>
      </c>
      <c r="H19">
        <v>158</v>
      </c>
      <c r="I19">
        <v>1</v>
      </c>
      <c r="J19">
        <v>447</v>
      </c>
      <c r="K19">
        <v>4</v>
      </c>
      <c r="L19">
        <v>13</v>
      </c>
      <c r="M19">
        <v>430</v>
      </c>
      <c r="N19">
        <v>49</v>
      </c>
      <c r="O19" t="s">
        <v>19</v>
      </c>
      <c r="P19" t="s">
        <v>19</v>
      </c>
      <c r="Q19">
        <v>49</v>
      </c>
      <c r="R19">
        <v>536</v>
      </c>
      <c r="S19">
        <v>270</v>
      </c>
      <c r="T19">
        <v>253</v>
      </c>
      <c r="U19">
        <v>13</v>
      </c>
      <c r="V19">
        <v>107</v>
      </c>
      <c r="W19">
        <v>54</v>
      </c>
      <c r="X19">
        <v>49</v>
      </c>
      <c r="Y19">
        <v>4</v>
      </c>
      <c r="Z19">
        <v>921</v>
      </c>
      <c r="AA19">
        <v>353</v>
      </c>
      <c r="AB19">
        <v>171</v>
      </c>
      <c r="AC19">
        <v>397</v>
      </c>
      <c r="AD19">
        <v>856</v>
      </c>
      <c r="AE19">
        <v>296</v>
      </c>
      <c r="AF19">
        <v>245</v>
      </c>
      <c r="AG19">
        <v>315</v>
      </c>
      <c r="AH19">
        <v>13046</v>
      </c>
      <c r="AI19">
        <v>7032</v>
      </c>
      <c r="AJ19">
        <v>2859</v>
      </c>
      <c r="AK19">
        <v>3155</v>
      </c>
      <c r="AL19">
        <v>6367</v>
      </c>
      <c r="AM19">
        <v>3668</v>
      </c>
      <c r="AN19">
        <v>1709</v>
      </c>
      <c r="AO19">
        <v>990</v>
      </c>
      <c r="AP19">
        <v>347</v>
      </c>
      <c r="AQ19">
        <v>205</v>
      </c>
      <c r="AR19">
        <v>131</v>
      </c>
      <c r="AS19">
        <v>11</v>
      </c>
      <c r="AT19">
        <v>104</v>
      </c>
      <c r="AU19">
        <v>39</v>
      </c>
      <c r="AV19">
        <v>61</v>
      </c>
      <c r="AW19">
        <v>4</v>
      </c>
      <c r="AX19">
        <v>19</v>
      </c>
      <c r="AY19">
        <v>2</v>
      </c>
      <c r="AZ19" t="s">
        <v>19</v>
      </c>
      <c r="BA19">
        <v>17</v>
      </c>
      <c r="BB19">
        <v>418</v>
      </c>
      <c r="BC19">
        <v>107</v>
      </c>
      <c r="BD19">
        <v>174</v>
      </c>
      <c r="BE19">
        <v>137</v>
      </c>
      <c r="BF19">
        <v>71</v>
      </c>
      <c r="BG19">
        <v>15</v>
      </c>
      <c r="BH19">
        <v>8</v>
      </c>
      <c r="BI19">
        <v>48</v>
      </c>
      <c r="BJ19">
        <v>28</v>
      </c>
      <c r="BK19">
        <v>14</v>
      </c>
      <c r="BL19">
        <v>4</v>
      </c>
      <c r="BM19">
        <v>10</v>
      </c>
      <c r="BN19">
        <v>2</v>
      </c>
      <c r="BO19">
        <v>1</v>
      </c>
      <c r="BP19" t="s">
        <v>19</v>
      </c>
      <c r="BQ19">
        <v>1</v>
      </c>
      <c r="BR19">
        <v>116</v>
      </c>
      <c r="BS19">
        <v>17</v>
      </c>
      <c r="BT19">
        <v>64</v>
      </c>
      <c r="BU19">
        <v>35</v>
      </c>
      <c r="BV19">
        <v>149</v>
      </c>
      <c r="BW19">
        <v>28</v>
      </c>
      <c r="BX19">
        <v>90</v>
      </c>
      <c r="BY19">
        <v>31</v>
      </c>
      <c r="BZ19">
        <v>25</v>
      </c>
      <c r="CA19">
        <v>17</v>
      </c>
      <c r="CB19">
        <v>3</v>
      </c>
      <c r="CC19">
        <v>5</v>
      </c>
      <c r="CD19">
        <v>27</v>
      </c>
      <c r="CE19">
        <v>15</v>
      </c>
      <c r="CF19">
        <v>5</v>
      </c>
      <c r="CG19">
        <v>7</v>
      </c>
      <c r="CH19">
        <v>3</v>
      </c>
      <c r="CI19">
        <v>1</v>
      </c>
      <c r="CJ19">
        <v>2</v>
      </c>
      <c r="CK19" t="s">
        <v>19</v>
      </c>
      <c r="CL19">
        <v>491</v>
      </c>
      <c r="CM19">
        <v>227</v>
      </c>
      <c r="CN19">
        <v>251</v>
      </c>
      <c r="CO19">
        <v>13</v>
      </c>
      <c r="CP19">
        <v>595</v>
      </c>
      <c r="CQ19">
        <v>173</v>
      </c>
      <c r="CR19">
        <v>164</v>
      </c>
      <c r="CS19">
        <v>258</v>
      </c>
      <c r="CT19">
        <v>1760</v>
      </c>
      <c r="CU19">
        <v>418</v>
      </c>
      <c r="CV19">
        <v>394</v>
      </c>
      <c r="CW19">
        <v>948</v>
      </c>
    </row>
    <row r="20" spans="1:101">
      <c r="A20" t="s">
        <v>752</v>
      </c>
      <c r="B20">
        <v>16927</v>
      </c>
      <c r="C20">
        <v>7148</v>
      </c>
      <c r="D20">
        <v>4507</v>
      </c>
      <c r="E20">
        <v>5272</v>
      </c>
      <c r="F20">
        <v>306</v>
      </c>
      <c r="G20">
        <v>95</v>
      </c>
      <c r="H20">
        <v>210</v>
      </c>
      <c r="I20">
        <v>1</v>
      </c>
      <c r="J20">
        <v>416</v>
      </c>
      <c r="K20">
        <v>2</v>
      </c>
      <c r="L20">
        <v>11</v>
      </c>
      <c r="M20">
        <v>403</v>
      </c>
      <c r="N20">
        <v>36</v>
      </c>
      <c r="O20" t="s">
        <v>19</v>
      </c>
      <c r="P20" t="s">
        <v>19</v>
      </c>
      <c r="Q20">
        <v>36</v>
      </c>
      <c r="R20">
        <v>495</v>
      </c>
      <c r="S20">
        <v>233</v>
      </c>
      <c r="T20">
        <v>243</v>
      </c>
      <c r="U20">
        <v>19</v>
      </c>
      <c r="V20">
        <v>118</v>
      </c>
      <c r="W20">
        <v>53</v>
      </c>
      <c r="X20">
        <v>63</v>
      </c>
      <c r="Y20">
        <v>2</v>
      </c>
      <c r="Z20">
        <v>816</v>
      </c>
      <c r="AA20">
        <v>276</v>
      </c>
      <c r="AB20">
        <v>224</v>
      </c>
      <c r="AC20">
        <v>316</v>
      </c>
      <c r="AD20">
        <v>739</v>
      </c>
      <c r="AE20">
        <v>185</v>
      </c>
      <c r="AF20">
        <v>253</v>
      </c>
      <c r="AG20">
        <v>301</v>
      </c>
      <c r="AH20">
        <v>10165</v>
      </c>
      <c r="AI20">
        <v>5346</v>
      </c>
      <c r="AJ20">
        <v>2235</v>
      </c>
      <c r="AK20">
        <v>2584</v>
      </c>
      <c r="AL20">
        <v>4793</v>
      </c>
      <c r="AM20">
        <v>2797</v>
      </c>
      <c r="AN20">
        <v>1247</v>
      </c>
      <c r="AO20">
        <v>749</v>
      </c>
      <c r="AP20">
        <v>313</v>
      </c>
      <c r="AQ20">
        <v>135</v>
      </c>
      <c r="AR20">
        <v>173</v>
      </c>
      <c r="AS20">
        <v>5</v>
      </c>
      <c r="AT20">
        <v>80</v>
      </c>
      <c r="AU20">
        <v>44</v>
      </c>
      <c r="AV20">
        <v>33</v>
      </c>
      <c r="AW20">
        <v>3</v>
      </c>
      <c r="AX20">
        <v>5</v>
      </c>
      <c r="AY20" t="s">
        <v>19</v>
      </c>
      <c r="AZ20">
        <v>1</v>
      </c>
      <c r="BA20">
        <v>4</v>
      </c>
      <c r="BB20">
        <v>448</v>
      </c>
      <c r="BC20">
        <v>93</v>
      </c>
      <c r="BD20">
        <v>187</v>
      </c>
      <c r="BE20">
        <v>168</v>
      </c>
      <c r="BF20">
        <v>99</v>
      </c>
      <c r="BG20">
        <v>20</v>
      </c>
      <c r="BH20">
        <v>9</v>
      </c>
      <c r="BI20">
        <v>70</v>
      </c>
      <c r="BJ20">
        <v>54</v>
      </c>
      <c r="BK20">
        <v>12</v>
      </c>
      <c r="BL20">
        <v>6</v>
      </c>
      <c r="BM20">
        <v>36</v>
      </c>
      <c r="BN20">
        <v>7</v>
      </c>
      <c r="BO20">
        <v>2</v>
      </c>
      <c r="BP20">
        <v>2</v>
      </c>
      <c r="BQ20">
        <v>3</v>
      </c>
      <c r="BR20">
        <v>110</v>
      </c>
      <c r="BS20">
        <v>18</v>
      </c>
      <c r="BT20">
        <v>65</v>
      </c>
      <c r="BU20">
        <v>27</v>
      </c>
      <c r="BV20">
        <v>145</v>
      </c>
      <c r="BW20">
        <v>22</v>
      </c>
      <c r="BX20">
        <v>98</v>
      </c>
      <c r="BY20">
        <v>25</v>
      </c>
      <c r="BZ20">
        <v>18</v>
      </c>
      <c r="CA20">
        <v>11</v>
      </c>
      <c r="CB20">
        <v>4</v>
      </c>
      <c r="CC20">
        <v>3</v>
      </c>
      <c r="CD20">
        <v>15</v>
      </c>
      <c r="CE20">
        <v>8</v>
      </c>
      <c r="CF20">
        <v>3</v>
      </c>
      <c r="CG20">
        <v>4</v>
      </c>
      <c r="CH20">
        <v>5</v>
      </c>
      <c r="CI20">
        <v>1</v>
      </c>
      <c r="CJ20" t="s">
        <v>19</v>
      </c>
      <c r="CK20">
        <v>4</v>
      </c>
      <c r="CL20">
        <v>474</v>
      </c>
      <c r="CM20">
        <v>204</v>
      </c>
      <c r="CN20">
        <v>241</v>
      </c>
      <c r="CO20">
        <v>29</v>
      </c>
      <c r="CP20">
        <v>740</v>
      </c>
      <c r="CQ20">
        <v>130</v>
      </c>
      <c r="CR20">
        <v>256</v>
      </c>
      <c r="CS20">
        <v>354</v>
      </c>
      <c r="CT20">
        <v>1889</v>
      </c>
      <c r="CU20">
        <v>404</v>
      </c>
      <c r="CV20">
        <v>440</v>
      </c>
      <c r="CW20">
        <v>1045</v>
      </c>
    </row>
    <row r="21" spans="1:101">
      <c r="A21" t="s">
        <v>751</v>
      </c>
      <c r="B21">
        <v>30866</v>
      </c>
      <c r="C21">
        <v>13542</v>
      </c>
      <c r="D21">
        <v>7037</v>
      </c>
      <c r="E21">
        <v>10287</v>
      </c>
      <c r="F21">
        <v>444</v>
      </c>
      <c r="G21">
        <v>232</v>
      </c>
      <c r="H21">
        <v>212</v>
      </c>
      <c r="I21" t="s">
        <v>19</v>
      </c>
      <c r="J21">
        <v>1055</v>
      </c>
      <c r="K21">
        <v>19</v>
      </c>
      <c r="L21">
        <v>15</v>
      </c>
      <c r="M21">
        <v>1021</v>
      </c>
      <c r="N21">
        <v>46</v>
      </c>
      <c r="O21" t="s">
        <v>19</v>
      </c>
      <c r="P21">
        <v>1</v>
      </c>
      <c r="Q21">
        <v>45</v>
      </c>
      <c r="R21">
        <v>853</v>
      </c>
      <c r="S21">
        <v>447</v>
      </c>
      <c r="T21">
        <v>384</v>
      </c>
      <c r="U21">
        <v>22</v>
      </c>
      <c r="V21">
        <v>293</v>
      </c>
      <c r="W21">
        <v>160</v>
      </c>
      <c r="X21">
        <v>128</v>
      </c>
      <c r="Y21">
        <v>5</v>
      </c>
      <c r="Z21">
        <v>1797</v>
      </c>
      <c r="AA21">
        <v>671</v>
      </c>
      <c r="AB21">
        <v>386</v>
      </c>
      <c r="AC21">
        <v>740</v>
      </c>
      <c r="AD21">
        <v>908</v>
      </c>
      <c r="AE21">
        <v>305</v>
      </c>
      <c r="AF21">
        <v>211</v>
      </c>
      <c r="AG21">
        <v>392</v>
      </c>
      <c r="AH21">
        <v>19227</v>
      </c>
      <c r="AI21">
        <v>9883</v>
      </c>
      <c r="AJ21">
        <v>4194</v>
      </c>
      <c r="AK21">
        <v>5150</v>
      </c>
      <c r="AL21">
        <v>11024</v>
      </c>
      <c r="AM21">
        <v>6402</v>
      </c>
      <c r="AN21">
        <v>2938</v>
      </c>
      <c r="AO21">
        <v>1684</v>
      </c>
      <c r="AP21">
        <v>522</v>
      </c>
      <c r="AQ21">
        <v>278</v>
      </c>
      <c r="AR21">
        <v>215</v>
      </c>
      <c r="AS21">
        <v>29</v>
      </c>
      <c r="AT21">
        <v>102</v>
      </c>
      <c r="AU21">
        <v>62</v>
      </c>
      <c r="AV21">
        <v>24</v>
      </c>
      <c r="AW21">
        <v>16</v>
      </c>
      <c r="AX21">
        <v>40</v>
      </c>
      <c r="AY21">
        <v>1</v>
      </c>
      <c r="AZ21">
        <v>7</v>
      </c>
      <c r="BA21">
        <v>32</v>
      </c>
      <c r="BB21">
        <v>801</v>
      </c>
      <c r="BC21">
        <v>286</v>
      </c>
      <c r="BD21">
        <v>209</v>
      </c>
      <c r="BE21">
        <v>306</v>
      </c>
      <c r="BF21">
        <v>253</v>
      </c>
      <c r="BG21">
        <v>50</v>
      </c>
      <c r="BH21">
        <v>33</v>
      </c>
      <c r="BI21">
        <v>170</v>
      </c>
      <c r="BJ21">
        <v>118</v>
      </c>
      <c r="BK21">
        <v>30</v>
      </c>
      <c r="BL21">
        <v>28</v>
      </c>
      <c r="BM21">
        <v>60</v>
      </c>
      <c r="BN21">
        <v>14</v>
      </c>
      <c r="BO21">
        <v>3</v>
      </c>
      <c r="BP21">
        <v>1</v>
      </c>
      <c r="BQ21">
        <v>10</v>
      </c>
      <c r="BR21">
        <v>69</v>
      </c>
      <c r="BS21">
        <v>18</v>
      </c>
      <c r="BT21">
        <v>30</v>
      </c>
      <c r="BU21">
        <v>21</v>
      </c>
      <c r="BV21">
        <v>35</v>
      </c>
      <c r="BW21">
        <v>5</v>
      </c>
      <c r="BX21">
        <v>20</v>
      </c>
      <c r="BY21">
        <v>10</v>
      </c>
      <c r="BZ21">
        <v>72</v>
      </c>
      <c r="CA21">
        <v>41</v>
      </c>
      <c r="CB21">
        <v>25</v>
      </c>
      <c r="CC21">
        <v>6</v>
      </c>
      <c r="CD21">
        <v>240</v>
      </c>
      <c r="CE21">
        <v>139</v>
      </c>
      <c r="CF21">
        <v>72</v>
      </c>
      <c r="CG21">
        <v>29</v>
      </c>
      <c r="CH21">
        <v>5</v>
      </c>
      <c r="CI21">
        <v>2</v>
      </c>
      <c r="CJ21">
        <v>3</v>
      </c>
      <c r="CK21" t="s">
        <v>19</v>
      </c>
      <c r="CL21">
        <v>855</v>
      </c>
      <c r="CM21">
        <v>315</v>
      </c>
      <c r="CN21">
        <v>508</v>
      </c>
      <c r="CO21">
        <v>32</v>
      </c>
      <c r="CP21">
        <v>1130</v>
      </c>
      <c r="CQ21">
        <v>339</v>
      </c>
      <c r="CR21">
        <v>161</v>
      </c>
      <c r="CS21">
        <v>630</v>
      </c>
      <c r="CT21">
        <v>3081</v>
      </c>
      <c r="CU21">
        <v>702</v>
      </c>
      <c r="CV21">
        <v>507</v>
      </c>
      <c r="CW21">
        <v>1872</v>
      </c>
    </row>
    <row r="22" spans="1:101">
      <c r="A22" t="s">
        <v>750</v>
      </c>
      <c r="B22">
        <v>25449</v>
      </c>
      <c r="C22">
        <v>6511</v>
      </c>
      <c r="D22">
        <v>10006</v>
      </c>
      <c r="E22">
        <v>8932</v>
      </c>
      <c r="F22">
        <v>354</v>
      </c>
      <c r="G22">
        <v>95</v>
      </c>
      <c r="H22">
        <v>258</v>
      </c>
      <c r="I22">
        <v>1</v>
      </c>
      <c r="J22">
        <v>597</v>
      </c>
      <c r="K22">
        <v>7</v>
      </c>
      <c r="L22">
        <v>12</v>
      </c>
      <c r="M22">
        <v>578</v>
      </c>
      <c r="N22">
        <v>81</v>
      </c>
      <c r="O22" t="s">
        <v>19</v>
      </c>
      <c r="P22">
        <v>2</v>
      </c>
      <c r="Q22">
        <v>79</v>
      </c>
      <c r="R22">
        <v>671</v>
      </c>
      <c r="S22">
        <v>200</v>
      </c>
      <c r="T22">
        <v>445</v>
      </c>
      <c r="U22">
        <v>26</v>
      </c>
      <c r="V22">
        <v>170</v>
      </c>
      <c r="W22">
        <v>58</v>
      </c>
      <c r="X22">
        <v>106</v>
      </c>
      <c r="Y22">
        <v>6</v>
      </c>
      <c r="Z22">
        <v>1484</v>
      </c>
      <c r="AA22">
        <v>221</v>
      </c>
      <c r="AB22">
        <v>524</v>
      </c>
      <c r="AC22">
        <v>739</v>
      </c>
      <c r="AD22">
        <v>754</v>
      </c>
      <c r="AE22">
        <v>149</v>
      </c>
      <c r="AF22">
        <v>257</v>
      </c>
      <c r="AG22">
        <v>348</v>
      </c>
      <c r="AH22">
        <v>15989</v>
      </c>
      <c r="AI22">
        <v>4968</v>
      </c>
      <c r="AJ22">
        <v>6517</v>
      </c>
      <c r="AK22">
        <v>4504</v>
      </c>
      <c r="AL22">
        <v>8393</v>
      </c>
      <c r="AM22">
        <v>2913</v>
      </c>
      <c r="AN22">
        <v>4066</v>
      </c>
      <c r="AO22">
        <v>1414</v>
      </c>
      <c r="AP22">
        <v>413</v>
      </c>
      <c r="AQ22">
        <v>121</v>
      </c>
      <c r="AR22">
        <v>278</v>
      </c>
      <c r="AS22">
        <v>14</v>
      </c>
      <c r="AT22">
        <v>64</v>
      </c>
      <c r="AU22">
        <v>14</v>
      </c>
      <c r="AV22">
        <v>35</v>
      </c>
      <c r="AW22">
        <v>15</v>
      </c>
      <c r="AX22">
        <v>36</v>
      </c>
      <c r="AY22">
        <v>1</v>
      </c>
      <c r="AZ22">
        <v>3</v>
      </c>
      <c r="BA22">
        <v>32</v>
      </c>
      <c r="BB22">
        <v>488</v>
      </c>
      <c r="BC22">
        <v>85</v>
      </c>
      <c r="BD22">
        <v>229</v>
      </c>
      <c r="BE22">
        <v>174</v>
      </c>
      <c r="BF22">
        <v>104</v>
      </c>
      <c r="BG22">
        <v>12</v>
      </c>
      <c r="BH22">
        <v>24</v>
      </c>
      <c r="BI22">
        <v>68</v>
      </c>
      <c r="BJ22">
        <v>39</v>
      </c>
      <c r="BK22">
        <v>13</v>
      </c>
      <c r="BL22">
        <v>11</v>
      </c>
      <c r="BM22">
        <v>15</v>
      </c>
      <c r="BN22">
        <v>8</v>
      </c>
      <c r="BO22">
        <v>1</v>
      </c>
      <c r="BP22">
        <v>2</v>
      </c>
      <c r="BQ22">
        <v>5</v>
      </c>
      <c r="BR22">
        <v>171</v>
      </c>
      <c r="BS22">
        <v>22</v>
      </c>
      <c r="BT22">
        <v>93</v>
      </c>
      <c r="BU22">
        <v>56</v>
      </c>
      <c r="BV22">
        <v>82</v>
      </c>
      <c r="BW22">
        <v>11</v>
      </c>
      <c r="BX22">
        <v>53</v>
      </c>
      <c r="BY22">
        <v>18</v>
      </c>
      <c r="BZ22">
        <v>25</v>
      </c>
      <c r="CA22">
        <v>12</v>
      </c>
      <c r="CB22">
        <v>11</v>
      </c>
      <c r="CC22">
        <v>2</v>
      </c>
      <c r="CD22">
        <v>59</v>
      </c>
      <c r="CE22">
        <v>14</v>
      </c>
      <c r="CF22">
        <v>35</v>
      </c>
      <c r="CG22">
        <v>10</v>
      </c>
      <c r="CH22">
        <v>5</v>
      </c>
      <c r="CI22">
        <v>1</v>
      </c>
      <c r="CJ22" t="s">
        <v>19</v>
      </c>
      <c r="CK22">
        <v>4</v>
      </c>
      <c r="CL22">
        <v>626</v>
      </c>
      <c r="CM22">
        <v>207</v>
      </c>
      <c r="CN22">
        <v>388</v>
      </c>
      <c r="CO22">
        <v>31</v>
      </c>
      <c r="CP22">
        <v>1114</v>
      </c>
      <c r="CQ22">
        <v>150</v>
      </c>
      <c r="CR22">
        <v>339</v>
      </c>
      <c r="CS22">
        <v>625</v>
      </c>
      <c r="CT22">
        <v>2773</v>
      </c>
      <c r="CU22">
        <v>292</v>
      </c>
      <c r="CV22">
        <v>719</v>
      </c>
      <c r="CW22">
        <v>1762</v>
      </c>
    </row>
    <row r="23" spans="1:101">
      <c r="A23" t="s">
        <v>749</v>
      </c>
      <c r="B23">
        <v>10875</v>
      </c>
      <c r="C23">
        <v>5131</v>
      </c>
      <c r="D23">
        <v>4044</v>
      </c>
      <c r="E23">
        <v>1700</v>
      </c>
      <c r="F23">
        <v>192</v>
      </c>
      <c r="G23">
        <v>56</v>
      </c>
      <c r="H23">
        <v>134</v>
      </c>
      <c r="I23">
        <v>2</v>
      </c>
      <c r="J23">
        <v>269</v>
      </c>
      <c r="K23">
        <v>2</v>
      </c>
      <c r="L23">
        <v>4</v>
      </c>
      <c r="M23">
        <v>263</v>
      </c>
      <c r="N23">
        <v>17</v>
      </c>
      <c r="O23" t="s">
        <v>19</v>
      </c>
      <c r="P23" t="s">
        <v>19</v>
      </c>
      <c r="Q23">
        <v>17</v>
      </c>
      <c r="R23">
        <v>325</v>
      </c>
      <c r="S23">
        <v>140</v>
      </c>
      <c r="T23">
        <v>181</v>
      </c>
      <c r="U23">
        <v>4</v>
      </c>
      <c r="V23">
        <v>155</v>
      </c>
      <c r="W23">
        <v>66</v>
      </c>
      <c r="X23">
        <v>88</v>
      </c>
      <c r="Y23">
        <v>1</v>
      </c>
      <c r="Z23">
        <v>622</v>
      </c>
      <c r="AA23">
        <v>229</v>
      </c>
      <c r="AB23">
        <v>266</v>
      </c>
      <c r="AC23">
        <v>127</v>
      </c>
      <c r="AD23">
        <v>409</v>
      </c>
      <c r="AE23">
        <v>123</v>
      </c>
      <c r="AF23">
        <v>179</v>
      </c>
      <c r="AG23">
        <v>107</v>
      </c>
      <c r="AH23">
        <v>6739</v>
      </c>
      <c r="AI23">
        <v>3859</v>
      </c>
      <c r="AJ23">
        <v>2169</v>
      </c>
      <c r="AK23">
        <v>711</v>
      </c>
      <c r="AL23">
        <v>4390</v>
      </c>
      <c r="AM23">
        <v>2601</v>
      </c>
      <c r="AN23">
        <v>1552</v>
      </c>
      <c r="AO23">
        <v>237</v>
      </c>
      <c r="AP23">
        <v>210</v>
      </c>
      <c r="AQ23">
        <v>69</v>
      </c>
      <c r="AR23">
        <v>137</v>
      </c>
      <c r="AS23">
        <v>4</v>
      </c>
      <c r="AT23">
        <v>25</v>
      </c>
      <c r="AU23">
        <v>7</v>
      </c>
      <c r="AV23">
        <v>16</v>
      </c>
      <c r="AW23">
        <v>2</v>
      </c>
      <c r="AX23">
        <v>23</v>
      </c>
      <c r="AY23">
        <v>6</v>
      </c>
      <c r="AZ23">
        <v>8</v>
      </c>
      <c r="BA23">
        <v>9</v>
      </c>
      <c r="BB23">
        <v>264</v>
      </c>
      <c r="BC23">
        <v>72</v>
      </c>
      <c r="BD23">
        <v>170</v>
      </c>
      <c r="BE23">
        <v>22</v>
      </c>
      <c r="BF23">
        <v>56</v>
      </c>
      <c r="BG23">
        <v>21</v>
      </c>
      <c r="BH23">
        <v>31</v>
      </c>
      <c r="BI23">
        <v>4</v>
      </c>
      <c r="BJ23">
        <v>56</v>
      </c>
      <c r="BK23">
        <v>22</v>
      </c>
      <c r="BL23">
        <v>26</v>
      </c>
      <c r="BM23">
        <v>8</v>
      </c>
      <c r="BN23">
        <v>13</v>
      </c>
      <c r="BO23">
        <v>6</v>
      </c>
      <c r="BP23">
        <v>4</v>
      </c>
      <c r="BQ23">
        <v>3</v>
      </c>
      <c r="BR23">
        <v>59</v>
      </c>
      <c r="BS23">
        <v>7</v>
      </c>
      <c r="BT23">
        <v>49</v>
      </c>
      <c r="BU23">
        <v>3</v>
      </c>
      <c r="BV23">
        <v>65</v>
      </c>
      <c r="BW23">
        <v>10</v>
      </c>
      <c r="BX23">
        <v>51</v>
      </c>
      <c r="BY23">
        <v>4</v>
      </c>
      <c r="BZ23">
        <v>7</v>
      </c>
      <c r="CA23">
        <v>4</v>
      </c>
      <c r="CB23">
        <v>3</v>
      </c>
      <c r="CC23" t="s">
        <v>19</v>
      </c>
      <c r="CD23">
        <v>8</v>
      </c>
      <c r="CE23">
        <v>2</v>
      </c>
      <c r="CF23">
        <v>6</v>
      </c>
      <c r="CG23" t="s">
        <v>19</v>
      </c>
      <c r="CH23">
        <v>2</v>
      </c>
      <c r="CI23">
        <v>1</v>
      </c>
      <c r="CJ23">
        <v>1</v>
      </c>
      <c r="CK23" t="s">
        <v>19</v>
      </c>
      <c r="CL23">
        <v>376</v>
      </c>
      <c r="CM23">
        <v>131</v>
      </c>
      <c r="CN23">
        <v>236</v>
      </c>
      <c r="CO23">
        <v>9</v>
      </c>
      <c r="CP23">
        <v>425</v>
      </c>
      <c r="CQ23">
        <v>139</v>
      </c>
      <c r="CR23">
        <v>207</v>
      </c>
      <c r="CS23">
        <v>79</v>
      </c>
      <c r="CT23">
        <v>977</v>
      </c>
      <c r="CU23">
        <v>297</v>
      </c>
      <c r="CV23">
        <v>336</v>
      </c>
      <c r="CW23">
        <v>344</v>
      </c>
    </row>
    <row r="24" spans="1:101">
      <c r="A24" t="s">
        <v>748</v>
      </c>
      <c r="B24">
        <v>4357</v>
      </c>
      <c r="C24">
        <v>2167</v>
      </c>
      <c r="D24">
        <v>1184</v>
      </c>
      <c r="E24">
        <v>1006</v>
      </c>
      <c r="F24">
        <v>78</v>
      </c>
      <c r="G24">
        <v>39</v>
      </c>
      <c r="H24">
        <v>39</v>
      </c>
      <c r="I24" t="s">
        <v>19</v>
      </c>
      <c r="J24">
        <v>126</v>
      </c>
      <c r="K24">
        <v>1</v>
      </c>
      <c r="L24" t="s">
        <v>19</v>
      </c>
      <c r="M24">
        <v>125</v>
      </c>
      <c r="N24">
        <v>8</v>
      </c>
      <c r="O24" t="s">
        <v>19</v>
      </c>
      <c r="P24" t="s">
        <v>19</v>
      </c>
      <c r="Q24">
        <v>8</v>
      </c>
      <c r="R24">
        <v>136</v>
      </c>
      <c r="S24">
        <v>54</v>
      </c>
      <c r="T24">
        <v>78</v>
      </c>
      <c r="U24">
        <v>4</v>
      </c>
      <c r="V24">
        <v>44</v>
      </c>
      <c r="W24">
        <v>19</v>
      </c>
      <c r="X24">
        <v>23</v>
      </c>
      <c r="Y24">
        <v>2</v>
      </c>
      <c r="Z24">
        <v>209</v>
      </c>
      <c r="AA24">
        <v>94</v>
      </c>
      <c r="AB24">
        <v>61</v>
      </c>
      <c r="AC24">
        <v>54</v>
      </c>
      <c r="AD24">
        <v>144</v>
      </c>
      <c r="AE24">
        <v>61</v>
      </c>
      <c r="AF24">
        <v>42</v>
      </c>
      <c r="AG24">
        <v>41</v>
      </c>
      <c r="AH24">
        <v>2649</v>
      </c>
      <c r="AI24">
        <v>1535</v>
      </c>
      <c r="AJ24">
        <v>587</v>
      </c>
      <c r="AK24">
        <v>527</v>
      </c>
      <c r="AL24">
        <v>1751</v>
      </c>
      <c r="AM24">
        <v>1144</v>
      </c>
      <c r="AN24">
        <v>438</v>
      </c>
      <c r="AO24">
        <v>169</v>
      </c>
      <c r="AP24">
        <v>87</v>
      </c>
      <c r="AQ24">
        <v>43</v>
      </c>
      <c r="AR24">
        <v>44</v>
      </c>
      <c r="AS24" t="s">
        <v>19</v>
      </c>
      <c r="AT24">
        <v>43</v>
      </c>
      <c r="AU24">
        <v>18</v>
      </c>
      <c r="AV24">
        <v>23</v>
      </c>
      <c r="AW24">
        <v>2</v>
      </c>
      <c r="AX24">
        <v>1</v>
      </c>
      <c r="AY24" t="s">
        <v>19</v>
      </c>
      <c r="AZ24">
        <v>1</v>
      </c>
      <c r="BA24" t="s">
        <v>19</v>
      </c>
      <c r="BB24">
        <v>81</v>
      </c>
      <c r="BC24">
        <v>32</v>
      </c>
      <c r="BD24">
        <v>41</v>
      </c>
      <c r="BE24">
        <v>8</v>
      </c>
      <c r="BF24">
        <v>14</v>
      </c>
      <c r="BG24">
        <v>3</v>
      </c>
      <c r="BH24">
        <v>9</v>
      </c>
      <c r="BI24">
        <v>2</v>
      </c>
      <c r="BJ24">
        <v>5</v>
      </c>
      <c r="BK24">
        <v>2</v>
      </c>
      <c r="BL24">
        <v>3</v>
      </c>
      <c r="BM24" t="s">
        <v>19</v>
      </c>
      <c r="BN24">
        <v>1</v>
      </c>
      <c r="BO24">
        <v>1</v>
      </c>
      <c r="BP24" t="s">
        <v>19</v>
      </c>
      <c r="BQ24" t="s">
        <v>19</v>
      </c>
      <c r="BR24">
        <v>26</v>
      </c>
      <c r="BS24">
        <v>8</v>
      </c>
      <c r="BT24">
        <v>16</v>
      </c>
      <c r="BU24">
        <v>2</v>
      </c>
      <c r="BV24">
        <v>18</v>
      </c>
      <c r="BW24">
        <v>7</v>
      </c>
      <c r="BX24">
        <v>9</v>
      </c>
      <c r="BY24">
        <v>2</v>
      </c>
      <c r="BZ24">
        <v>13</v>
      </c>
      <c r="CA24">
        <v>10</v>
      </c>
      <c r="CB24">
        <v>2</v>
      </c>
      <c r="CC24">
        <v>1</v>
      </c>
      <c r="CD24">
        <v>4</v>
      </c>
      <c r="CE24">
        <v>1</v>
      </c>
      <c r="CF24">
        <v>2</v>
      </c>
      <c r="CG24">
        <v>1</v>
      </c>
      <c r="CH24" t="s">
        <v>19</v>
      </c>
      <c r="CI24" t="s">
        <v>19</v>
      </c>
      <c r="CJ24" t="s">
        <v>19</v>
      </c>
      <c r="CK24" t="s">
        <v>19</v>
      </c>
      <c r="CL24">
        <v>154</v>
      </c>
      <c r="CM24">
        <v>53</v>
      </c>
      <c r="CN24">
        <v>96</v>
      </c>
      <c r="CO24">
        <v>5</v>
      </c>
      <c r="CP24">
        <v>225</v>
      </c>
      <c r="CQ24">
        <v>103</v>
      </c>
      <c r="CR24">
        <v>75</v>
      </c>
      <c r="CS24">
        <v>47</v>
      </c>
      <c r="CT24">
        <v>416</v>
      </c>
      <c r="CU24">
        <v>134</v>
      </c>
      <c r="CV24">
        <v>97</v>
      </c>
      <c r="CW24">
        <v>185</v>
      </c>
    </row>
    <row r="25" spans="1:101">
      <c r="A25" t="s">
        <v>747</v>
      </c>
      <c r="B25">
        <v>4416</v>
      </c>
      <c r="C25">
        <v>2395</v>
      </c>
      <c r="D25">
        <v>1351</v>
      </c>
      <c r="E25">
        <v>670</v>
      </c>
      <c r="F25">
        <v>74</v>
      </c>
      <c r="G25">
        <v>29</v>
      </c>
      <c r="H25">
        <v>45</v>
      </c>
      <c r="I25" t="s">
        <v>19</v>
      </c>
      <c r="J25">
        <v>84</v>
      </c>
      <c r="K25">
        <v>1</v>
      </c>
      <c r="L25">
        <v>3</v>
      </c>
      <c r="M25">
        <v>80</v>
      </c>
      <c r="N25">
        <v>1</v>
      </c>
      <c r="O25" t="s">
        <v>19</v>
      </c>
      <c r="P25" t="s">
        <v>19</v>
      </c>
      <c r="Q25">
        <v>1</v>
      </c>
      <c r="R25">
        <v>121</v>
      </c>
      <c r="S25">
        <v>63</v>
      </c>
      <c r="T25">
        <v>58</v>
      </c>
      <c r="U25" t="s">
        <v>19</v>
      </c>
      <c r="V25">
        <v>46</v>
      </c>
      <c r="W25">
        <v>22</v>
      </c>
      <c r="X25">
        <v>24</v>
      </c>
      <c r="Y25" t="s">
        <v>19</v>
      </c>
      <c r="Z25">
        <v>206</v>
      </c>
      <c r="AA25">
        <v>98</v>
      </c>
      <c r="AB25">
        <v>72</v>
      </c>
      <c r="AC25">
        <v>36</v>
      </c>
      <c r="AD25">
        <v>157</v>
      </c>
      <c r="AE25">
        <v>63</v>
      </c>
      <c r="AF25">
        <v>70</v>
      </c>
      <c r="AG25">
        <v>24</v>
      </c>
      <c r="AH25">
        <v>2791</v>
      </c>
      <c r="AI25">
        <v>1780</v>
      </c>
      <c r="AJ25">
        <v>725</v>
      </c>
      <c r="AK25">
        <v>286</v>
      </c>
      <c r="AL25">
        <v>1788</v>
      </c>
      <c r="AM25">
        <v>1155</v>
      </c>
      <c r="AN25">
        <v>530</v>
      </c>
      <c r="AO25">
        <v>103</v>
      </c>
      <c r="AP25">
        <v>82</v>
      </c>
      <c r="AQ25">
        <v>43</v>
      </c>
      <c r="AR25">
        <v>35</v>
      </c>
      <c r="AS25">
        <v>4</v>
      </c>
      <c r="AT25">
        <v>27</v>
      </c>
      <c r="AU25">
        <v>21</v>
      </c>
      <c r="AV25">
        <v>5</v>
      </c>
      <c r="AW25">
        <v>1</v>
      </c>
      <c r="AX25">
        <v>7</v>
      </c>
      <c r="AY25">
        <v>2</v>
      </c>
      <c r="AZ25">
        <v>5</v>
      </c>
      <c r="BA25" t="s">
        <v>19</v>
      </c>
      <c r="BB25">
        <v>96</v>
      </c>
      <c r="BC25">
        <v>28</v>
      </c>
      <c r="BD25">
        <v>52</v>
      </c>
      <c r="BE25">
        <v>16</v>
      </c>
      <c r="BF25">
        <v>21</v>
      </c>
      <c r="BG25">
        <v>7</v>
      </c>
      <c r="BH25">
        <v>10</v>
      </c>
      <c r="BI25">
        <v>4</v>
      </c>
      <c r="BJ25">
        <v>12</v>
      </c>
      <c r="BK25">
        <v>7</v>
      </c>
      <c r="BL25">
        <v>3</v>
      </c>
      <c r="BM25">
        <v>2</v>
      </c>
      <c r="BN25">
        <v>1</v>
      </c>
      <c r="BO25" t="s">
        <v>19</v>
      </c>
      <c r="BP25">
        <v>1</v>
      </c>
      <c r="BQ25" t="s">
        <v>19</v>
      </c>
      <c r="BR25">
        <v>19</v>
      </c>
      <c r="BS25">
        <v>3</v>
      </c>
      <c r="BT25">
        <v>15</v>
      </c>
      <c r="BU25">
        <v>1</v>
      </c>
      <c r="BV25">
        <v>31</v>
      </c>
      <c r="BW25">
        <v>7</v>
      </c>
      <c r="BX25">
        <v>21</v>
      </c>
      <c r="BY25">
        <v>3</v>
      </c>
      <c r="BZ25">
        <v>3</v>
      </c>
      <c r="CA25">
        <v>1</v>
      </c>
      <c r="CB25">
        <v>2</v>
      </c>
      <c r="CC25" t="s">
        <v>19</v>
      </c>
      <c r="CD25">
        <v>9</v>
      </c>
      <c r="CE25">
        <v>3</v>
      </c>
      <c r="CF25" t="s">
        <v>19</v>
      </c>
      <c r="CG25">
        <v>6</v>
      </c>
      <c r="CH25">
        <v>1</v>
      </c>
      <c r="CI25">
        <v>1</v>
      </c>
      <c r="CJ25" t="s">
        <v>19</v>
      </c>
      <c r="CK25" t="s">
        <v>19</v>
      </c>
      <c r="CL25">
        <v>137</v>
      </c>
      <c r="CM25">
        <v>45</v>
      </c>
      <c r="CN25">
        <v>89</v>
      </c>
      <c r="CO25">
        <v>3</v>
      </c>
      <c r="CP25">
        <v>225</v>
      </c>
      <c r="CQ25">
        <v>79</v>
      </c>
      <c r="CR25">
        <v>75</v>
      </c>
      <c r="CS25">
        <v>71</v>
      </c>
      <c r="CT25">
        <v>407</v>
      </c>
      <c r="CU25">
        <v>142</v>
      </c>
      <c r="CV25">
        <v>117</v>
      </c>
      <c r="CW25">
        <v>148</v>
      </c>
    </row>
    <row r="26" spans="1:101">
      <c r="A26" t="s">
        <v>746</v>
      </c>
      <c r="B26">
        <v>3624</v>
      </c>
      <c r="C26">
        <v>1513</v>
      </c>
      <c r="D26">
        <v>1315</v>
      </c>
      <c r="E26">
        <v>796</v>
      </c>
      <c r="F26">
        <v>66</v>
      </c>
      <c r="G26">
        <v>18</v>
      </c>
      <c r="H26">
        <v>48</v>
      </c>
      <c r="I26" t="s">
        <v>19</v>
      </c>
      <c r="J26">
        <v>84</v>
      </c>
      <c r="K26" t="s">
        <v>19</v>
      </c>
      <c r="L26">
        <v>2</v>
      </c>
      <c r="M26">
        <v>82</v>
      </c>
      <c r="N26">
        <v>6</v>
      </c>
      <c r="O26" t="s">
        <v>19</v>
      </c>
      <c r="P26" t="s">
        <v>19</v>
      </c>
      <c r="Q26">
        <v>6</v>
      </c>
      <c r="R26">
        <v>135</v>
      </c>
      <c r="S26">
        <v>41</v>
      </c>
      <c r="T26">
        <v>82</v>
      </c>
      <c r="U26">
        <v>12</v>
      </c>
      <c r="V26">
        <v>46</v>
      </c>
      <c r="W26">
        <v>21</v>
      </c>
      <c r="X26">
        <v>25</v>
      </c>
      <c r="Y26" t="s">
        <v>19</v>
      </c>
      <c r="Z26">
        <v>126</v>
      </c>
      <c r="AA26">
        <v>56</v>
      </c>
      <c r="AB26">
        <v>37</v>
      </c>
      <c r="AC26">
        <v>33</v>
      </c>
      <c r="AD26">
        <v>185</v>
      </c>
      <c r="AE26">
        <v>39</v>
      </c>
      <c r="AF26">
        <v>85</v>
      </c>
      <c r="AG26">
        <v>61</v>
      </c>
      <c r="AH26">
        <v>2111</v>
      </c>
      <c r="AI26">
        <v>1120</v>
      </c>
      <c r="AJ26">
        <v>617</v>
      </c>
      <c r="AK26">
        <v>374</v>
      </c>
      <c r="AL26">
        <v>1206</v>
      </c>
      <c r="AM26">
        <v>722</v>
      </c>
      <c r="AN26">
        <v>365</v>
      </c>
      <c r="AO26">
        <v>119</v>
      </c>
      <c r="AP26">
        <v>77</v>
      </c>
      <c r="AQ26">
        <v>18</v>
      </c>
      <c r="AR26">
        <v>58</v>
      </c>
      <c r="AS26">
        <v>1</v>
      </c>
      <c r="AT26">
        <v>22</v>
      </c>
      <c r="AU26">
        <v>5</v>
      </c>
      <c r="AV26">
        <v>16</v>
      </c>
      <c r="AW26">
        <v>1</v>
      </c>
      <c r="AX26">
        <v>5</v>
      </c>
      <c r="AY26" t="s">
        <v>19</v>
      </c>
      <c r="AZ26">
        <v>4</v>
      </c>
      <c r="BA26">
        <v>1</v>
      </c>
      <c r="BB26">
        <v>75</v>
      </c>
      <c r="BC26">
        <v>16</v>
      </c>
      <c r="BD26">
        <v>45</v>
      </c>
      <c r="BE26">
        <v>14</v>
      </c>
      <c r="BF26">
        <v>9</v>
      </c>
      <c r="BG26">
        <v>2</v>
      </c>
      <c r="BH26">
        <v>5</v>
      </c>
      <c r="BI26">
        <v>2</v>
      </c>
      <c r="BJ26">
        <v>7</v>
      </c>
      <c r="BK26">
        <v>2</v>
      </c>
      <c r="BL26">
        <v>2</v>
      </c>
      <c r="BM26">
        <v>3</v>
      </c>
      <c r="BN26">
        <v>5</v>
      </c>
      <c r="BO26">
        <v>1</v>
      </c>
      <c r="BP26">
        <v>2</v>
      </c>
      <c r="BQ26">
        <v>2</v>
      </c>
      <c r="BR26">
        <v>13</v>
      </c>
      <c r="BS26">
        <v>3</v>
      </c>
      <c r="BT26">
        <v>9</v>
      </c>
      <c r="BU26">
        <v>1</v>
      </c>
      <c r="BV26">
        <v>32</v>
      </c>
      <c r="BW26">
        <v>5</v>
      </c>
      <c r="BX26">
        <v>23</v>
      </c>
      <c r="BY26">
        <v>4</v>
      </c>
      <c r="BZ26">
        <v>5</v>
      </c>
      <c r="CA26">
        <v>1</v>
      </c>
      <c r="CB26">
        <v>3</v>
      </c>
      <c r="CC26">
        <v>1</v>
      </c>
      <c r="CD26">
        <v>4</v>
      </c>
      <c r="CE26">
        <v>2</v>
      </c>
      <c r="CF26">
        <v>1</v>
      </c>
      <c r="CG26">
        <v>1</v>
      </c>
      <c r="CH26">
        <v>3</v>
      </c>
      <c r="CI26">
        <v>1</v>
      </c>
      <c r="CJ26">
        <v>2</v>
      </c>
      <c r="CK26" t="s">
        <v>19</v>
      </c>
      <c r="CL26">
        <v>154</v>
      </c>
      <c r="CM26">
        <v>25</v>
      </c>
      <c r="CN26">
        <v>119</v>
      </c>
      <c r="CO26">
        <v>10</v>
      </c>
      <c r="CP26">
        <v>257</v>
      </c>
      <c r="CQ26">
        <v>81</v>
      </c>
      <c r="CR26">
        <v>109</v>
      </c>
      <c r="CS26">
        <v>67</v>
      </c>
      <c r="CT26">
        <v>318</v>
      </c>
      <c r="CU26">
        <v>93</v>
      </c>
      <c r="CV26">
        <v>91</v>
      </c>
      <c r="CW26">
        <v>134</v>
      </c>
    </row>
    <row r="27" spans="1:101">
      <c r="A27" t="s">
        <v>745</v>
      </c>
      <c r="B27">
        <v>2376</v>
      </c>
      <c r="C27">
        <v>1049</v>
      </c>
      <c r="D27">
        <v>855</v>
      </c>
      <c r="E27">
        <v>472</v>
      </c>
      <c r="F27">
        <v>51</v>
      </c>
      <c r="G27">
        <v>19</v>
      </c>
      <c r="H27">
        <v>32</v>
      </c>
      <c r="I27" t="s">
        <v>19</v>
      </c>
      <c r="J27">
        <v>79</v>
      </c>
      <c r="K27" t="s">
        <v>19</v>
      </c>
      <c r="L27">
        <v>4</v>
      </c>
      <c r="M27">
        <v>75</v>
      </c>
      <c r="N27">
        <v>4</v>
      </c>
      <c r="O27" t="s">
        <v>19</v>
      </c>
      <c r="P27" t="s">
        <v>19</v>
      </c>
      <c r="Q27">
        <v>4</v>
      </c>
      <c r="R27">
        <v>73</v>
      </c>
      <c r="S27">
        <v>27</v>
      </c>
      <c r="T27">
        <v>45</v>
      </c>
      <c r="U27">
        <v>1</v>
      </c>
      <c r="V27">
        <v>15</v>
      </c>
      <c r="W27">
        <v>5</v>
      </c>
      <c r="X27">
        <v>10</v>
      </c>
      <c r="Y27" t="s">
        <v>19</v>
      </c>
      <c r="Z27">
        <v>121</v>
      </c>
      <c r="AA27">
        <v>44</v>
      </c>
      <c r="AB27">
        <v>43</v>
      </c>
      <c r="AC27">
        <v>34</v>
      </c>
      <c r="AD27">
        <v>110</v>
      </c>
      <c r="AE27">
        <v>33</v>
      </c>
      <c r="AF27">
        <v>50</v>
      </c>
      <c r="AG27">
        <v>27</v>
      </c>
      <c r="AH27">
        <v>1446</v>
      </c>
      <c r="AI27">
        <v>790</v>
      </c>
      <c r="AJ27">
        <v>439</v>
      </c>
      <c r="AK27">
        <v>217</v>
      </c>
      <c r="AL27">
        <v>828</v>
      </c>
      <c r="AM27">
        <v>486</v>
      </c>
      <c r="AN27">
        <v>294</v>
      </c>
      <c r="AO27">
        <v>48</v>
      </c>
      <c r="AP27">
        <v>45</v>
      </c>
      <c r="AQ27">
        <v>15</v>
      </c>
      <c r="AR27">
        <v>29</v>
      </c>
      <c r="AS27">
        <v>1</v>
      </c>
      <c r="AT27">
        <v>19</v>
      </c>
      <c r="AU27">
        <v>9</v>
      </c>
      <c r="AV27">
        <v>9</v>
      </c>
      <c r="AW27">
        <v>1</v>
      </c>
      <c r="AX27" t="s">
        <v>19</v>
      </c>
      <c r="AY27" t="s">
        <v>19</v>
      </c>
      <c r="AZ27" t="s">
        <v>19</v>
      </c>
      <c r="BA27" t="s">
        <v>19</v>
      </c>
      <c r="BB27">
        <v>54</v>
      </c>
      <c r="BC27">
        <v>5</v>
      </c>
      <c r="BD27">
        <v>32</v>
      </c>
      <c r="BE27">
        <v>17</v>
      </c>
      <c r="BF27">
        <v>8</v>
      </c>
      <c r="BG27" t="s">
        <v>19</v>
      </c>
      <c r="BH27">
        <v>3</v>
      </c>
      <c r="BI27">
        <v>5</v>
      </c>
      <c r="BJ27">
        <v>5</v>
      </c>
      <c r="BK27">
        <v>1</v>
      </c>
      <c r="BL27" t="s">
        <v>19</v>
      </c>
      <c r="BM27">
        <v>4</v>
      </c>
      <c r="BN27">
        <v>2</v>
      </c>
      <c r="BO27" t="s">
        <v>19</v>
      </c>
      <c r="BP27" t="s">
        <v>19</v>
      </c>
      <c r="BQ27">
        <v>2</v>
      </c>
      <c r="BR27">
        <v>16</v>
      </c>
      <c r="BS27">
        <v>1</v>
      </c>
      <c r="BT27">
        <v>12</v>
      </c>
      <c r="BU27">
        <v>3</v>
      </c>
      <c r="BV27">
        <v>21</v>
      </c>
      <c r="BW27">
        <v>3</v>
      </c>
      <c r="BX27">
        <v>16</v>
      </c>
      <c r="BY27">
        <v>2</v>
      </c>
      <c r="BZ27">
        <v>1</v>
      </c>
      <c r="CA27" t="s">
        <v>19</v>
      </c>
      <c r="CB27">
        <v>1</v>
      </c>
      <c r="CC27" t="s">
        <v>19</v>
      </c>
      <c r="CD27">
        <v>1</v>
      </c>
      <c r="CE27" t="s">
        <v>19</v>
      </c>
      <c r="CF27" t="s">
        <v>19</v>
      </c>
      <c r="CG27">
        <v>1</v>
      </c>
      <c r="CH27">
        <v>3</v>
      </c>
      <c r="CI27">
        <v>2</v>
      </c>
      <c r="CJ27">
        <v>1</v>
      </c>
      <c r="CK27" t="s">
        <v>19</v>
      </c>
      <c r="CL27">
        <v>79</v>
      </c>
      <c r="CM27">
        <v>25</v>
      </c>
      <c r="CN27">
        <v>51</v>
      </c>
      <c r="CO27">
        <v>3</v>
      </c>
      <c r="CP27">
        <v>62</v>
      </c>
      <c r="CQ27">
        <v>13</v>
      </c>
      <c r="CR27">
        <v>34</v>
      </c>
      <c r="CS27">
        <v>15</v>
      </c>
      <c r="CT27">
        <v>230</v>
      </c>
      <c r="CU27">
        <v>67</v>
      </c>
      <c r="CV27">
        <v>86</v>
      </c>
      <c r="CW27">
        <v>77</v>
      </c>
    </row>
    <row r="28" spans="1:101">
      <c r="A28" t="s">
        <v>744</v>
      </c>
      <c r="B28">
        <v>8103</v>
      </c>
      <c r="C28">
        <v>3136</v>
      </c>
      <c r="D28">
        <v>3293</v>
      </c>
      <c r="E28">
        <v>1674</v>
      </c>
      <c r="F28">
        <v>153</v>
      </c>
      <c r="G28">
        <v>56</v>
      </c>
      <c r="H28">
        <v>97</v>
      </c>
      <c r="I28" t="s">
        <v>19</v>
      </c>
      <c r="J28">
        <v>224</v>
      </c>
      <c r="K28">
        <v>2</v>
      </c>
      <c r="L28">
        <v>7</v>
      </c>
      <c r="M28">
        <v>215</v>
      </c>
      <c r="N28">
        <v>14</v>
      </c>
      <c r="O28" t="s">
        <v>19</v>
      </c>
      <c r="P28">
        <v>2</v>
      </c>
      <c r="Q28">
        <v>12</v>
      </c>
      <c r="R28">
        <v>226</v>
      </c>
      <c r="S28">
        <v>79</v>
      </c>
      <c r="T28">
        <v>143</v>
      </c>
      <c r="U28">
        <v>4</v>
      </c>
      <c r="V28">
        <v>80</v>
      </c>
      <c r="W28">
        <v>24</v>
      </c>
      <c r="X28">
        <v>54</v>
      </c>
      <c r="Y28">
        <v>2</v>
      </c>
      <c r="Z28">
        <v>414</v>
      </c>
      <c r="AA28">
        <v>132</v>
      </c>
      <c r="AB28">
        <v>176</v>
      </c>
      <c r="AC28">
        <v>106</v>
      </c>
      <c r="AD28">
        <v>250</v>
      </c>
      <c r="AE28">
        <v>80</v>
      </c>
      <c r="AF28">
        <v>117</v>
      </c>
      <c r="AG28">
        <v>53</v>
      </c>
      <c r="AH28">
        <v>5193</v>
      </c>
      <c r="AI28">
        <v>2391</v>
      </c>
      <c r="AJ28">
        <v>1978</v>
      </c>
      <c r="AK28">
        <v>824</v>
      </c>
      <c r="AL28">
        <v>3217</v>
      </c>
      <c r="AM28">
        <v>1574</v>
      </c>
      <c r="AN28">
        <v>1354</v>
      </c>
      <c r="AO28">
        <v>289</v>
      </c>
      <c r="AP28">
        <v>144</v>
      </c>
      <c r="AQ28">
        <v>55</v>
      </c>
      <c r="AR28">
        <v>84</v>
      </c>
      <c r="AS28">
        <v>5</v>
      </c>
      <c r="AT28">
        <v>35</v>
      </c>
      <c r="AU28">
        <v>15</v>
      </c>
      <c r="AV28">
        <v>20</v>
      </c>
      <c r="AW28" t="s">
        <v>19</v>
      </c>
      <c r="AX28">
        <v>13</v>
      </c>
      <c r="AY28" t="s">
        <v>19</v>
      </c>
      <c r="AZ28">
        <v>2</v>
      </c>
      <c r="BA28">
        <v>11</v>
      </c>
      <c r="BB28">
        <v>210</v>
      </c>
      <c r="BC28">
        <v>45</v>
      </c>
      <c r="BD28">
        <v>126</v>
      </c>
      <c r="BE28">
        <v>39</v>
      </c>
      <c r="BF28">
        <v>28</v>
      </c>
      <c r="BG28">
        <v>13</v>
      </c>
      <c r="BH28">
        <v>5</v>
      </c>
      <c r="BI28">
        <v>10</v>
      </c>
      <c r="BJ28">
        <v>20</v>
      </c>
      <c r="BK28">
        <v>6</v>
      </c>
      <c r="BL28">
        <v>13</v>
      </c>
      <c r="BM28">
        <v>1</v>
      </c>
      <c r="BN28">
        <v>3</v>
      </c>
      <c r="BO28">
        <v>1</v>
      </c>
      <c r="BP28">
        <v>1</v>
      </c>
      <c r="BQ28">
        <v>1</v>
      </c>
      <c r="BR28">
        <v>81</v>
      </c>
      <c r="BS28">
        <v>8</v>
      </c>
      <c r="BT28">
        <v>57</v>
      </c>
      <c r="BU28">
        <v>16</v>
      </c>
      <c r="BV28">
        <v>61</v>
      </c>
      <c r="BW28">
        <v>11</v>
      </c>
      <c r="BX28">
        <v>44</v>
      </c>
      <c r="BY28">
        <v>6</v>
      </c>
      <c r="BZ28">
        <v>8</v>
      </c>
      <c r="CA28">
        <v>3</v>
      </c>
      <c r="CB28">
        <v>3</v>
      </c>
      <c r="CC28">
        <v>2</v>
      </c>
      <c r="CD28">
        <v>9</v>
      </c>
      <c r="CE28">
        <v>3</v>
      </c>
      <c r="CF28">
        <v>3</v>
      </c>
      <c r="CG28">
        <v>3</v>
      </c>
      <c r="CH28">
        <v>1</v>
      </c>
      <c r="CI28">
        <v>1</v>
      </c>
      <c r="CJ28" t="s">
        <v>19</v>
      </c>
      <c r="CK28" t="s">
        <v>19</v>
      </c>
      <c r="CL28">
        <v>268</v>
      </c>
      <c r="CM28">
        <v>62</v>
      </c>
      <c r="CN28">
        <v>193</v>
      </c>
      <c r="CO28">
        <v>13</v>
      </c>
      <c r="CP28">
        <v>317</v>
      </c>
      <c r="CQ28">
        <v>98</v>
      </c>
      <c r="CR28">
        <v>128</v>
      </c>
      <c r="CS28">
        <v>91</v>
      </c>
      <c r="CT28">
        <v>641</v>
      </c>
      <c r="CU28">
        <v>120</v>
      </c>
      <c r="CV28">
        <v>220</v>
      </c>
      <c r="CW28">
        <v>301</v>
      </c>
    </row>
    <row r="29" spans="1:101">
      <c r="A29" t="s">
        <v>743</v>
      </c>
      <c r="B29">
        <v>7032</v>
      </c>
      <c r="C29">
        <v>3163</v>
      </c>
      <c r="D29">
        <v>1751</v>
      </c>
      <c r="E29">
        <v>2118</v>
      </c>
      <c r="F29">
        <v>115</v>
      </c>
      <c r="G29">
        <v>54</v>
      </c>
      <c r="H29">
        <v>61</v>
      </c>
      <c r="I29" t="s">
        <v>19</v>
      </c>
      <c r="J29">
        <v>185</v>
      </c>
      <c r="K29">
        <v>2</v>
      </c>
      <c r="L29">
        <v>10</v>
      </c>
      <c r="M29">
        <v>173</v>
      </c>
      <c r="N29">
        <v>5</v>
      </c>
      <c r="O29" t="s">
        <v>19</v>
      </c>
      <c r="P29" t="s">
        <v>19</v>
      </c>
      <c r="Q29">
        <v>5</v>
      </c>
      <c r="R29">
        <v>186</v>
      </c>
      <c r="S29">
        <v>85</v>
      </c>
      <c r="T29">
        <v>97</v>
      </c>
      <c r="U29">
        <v>4</v>
      </c>
      <c r="V29">
        <v>57</v>
      </c>
      <c r="W29">
        <v>33</v>
      </c>
      <c r="X29">
        <v>22</v>
      </c>
      <c r="Y29">
        <v>2</v>
      </c>
      <c r="Z29">
        <v>351</v>
      </c>
      <c r="AA29">
        <v>155</v>
      </c>
      <c r="AB29">
        <v>68</v>
      </c>
      <c r="AC29">
        <v>128</v>
      </c>
      <c r="AD29">
        <v>309</v>
      </c>
      <c r="AE29">
        <v>120</v>
      </c>
      <c r="AF29">
        <v>86</v>
      </c>
      <c r="AG29">
        <v>103</v>
      </c>
      <c r="AH29">
        <v>4498</v>
      </c>
      <c r="AI29">
        <v>2365</v>
      </c>
      <c r="AJ29">
        <v>982</v>
      </c>
      <c r="AK29">
        <v>1151</v>
      </c>
      <c r="AL29">
        <v>2291</v>
      </c>
      <c r="AM29">
        <v>1355</v>
      </c>
      <c r="AN29">
        <v>601</v>
      </c>
      <c r="AO29">
        <v>335</v>
      </c>
      <c r="AP29">
        <v>136</v>
      </c>
      <c r="AQ29">
        <v>70</v>
      </c>
      <c r="AR29">
        <v>62</v>
      </c>
      <c r="AS29">
        <v>4</v>
      </c>
      <c r="AT29">
        <v>22</v>
      </c>
      <c r="AU29">
        <v>10</v>
      </c>
      <c r="AV29">
        <v>9</v>
      </c>
      <c r="AW29">
        <v>3</v>
      </c>
      <c r="AX29">
        <v>19</v>
      </c>
      <c r="AY29">
        <v>4</v>
      </c>
      <c r="AZ29">
        <v>5</v>
      </c>
      <c r="BA29">
        <v>10</v>
      </c>
      <c r="BB29">
        <v>151</v>
      </c>
      <c r="BC29">
        <v>48</v>
      </c>
      <c r="BD29">
        <v>58</v>
      </c>
      <c r="BE29">
        <v>45</v>
      </c>
      <c r="BF29">
        <v>25</v>
      </c>
      <c r="BG29">
        <v>9</v>
      </c>
      <c r="BH29">
        <v>7</v>
      </c>
      <c r="BI29">
        <v>9</v>
      </c>
      <c r="BJ29">
        <v>10</v>
      </c>
      <c r="BK29">
        <v>2</v>
      </c>
      <c r="BL29">
        <v>3</v>
      </c>
      <c r="BM29">
        <v>5</v>
      </c>
      <c r="BN29">
        <v>2</v>
      </c>
      <c r="BO29" t="s">
        <v>19</v>
      </c>
      <c r="BP29" t="s">
        <v>19</v>
      </c>
      <c r="BQ29">
        <v>2</v>
      </c>
      <c r="BR29">
        <v>45</v>
      </c>
      <c r="BS29">
        <v>10</v>
      </c>
      <c r="BT29">
        <v>21</v>
      </c>
      <c r="BU29">
        <v>14</v>
      </c>
      <c r="BV29">
        <v>53</v>
      </c>
      <c r="BW29">
        <v>20</v>
      </c>
      <c r="BX29">
        <v>23</v>
      </c>
      <c r="BY29">
        <v>10</v>
      </c>
      <c r="BZ29">
        <v>7</v>
      </c>
      <c r="CA29">
        <v>2</v>
      </c>
      <c r="CB29">
        <v>3</v>
      </c>
      <c r="CC29">
        <v>2</v>
      </c>
      <c r="CD29">
        <v>9</v>
      </c>
      <c r="CE29">
        <v>5</v>
      </c>
      <c r="CF29">
        <v>1</v>
      </c>
      <c r="CG29">
        <v>3</v>
      </c>
      <c r="CH29">
        <v>1</v>
      </c>
      <c r="CI29">
        <v>1</v>
      </c>
      <c r="CJ29" t="s">
        <v>19</v>
      </c>
      <c r="CK29" t="s">
        <v>19</v>
      </c>
      <c r="CL29">
        <v>187</v>
      </c>
      <c r="CM29">
        <v>59</v>
      </c>
      <c r="CN29">
        <v>121</v>
      </c>
      <c r="CO29">
        <v>7</v>
      </c>
      <c r="CP29">
        <v>192</v>
      </c>
      <c r="CQ29">
        <v>35</v>
      </c>
      <c r="CR29">
        <v>58</v>
      </c>
      <c r="CS29">
        <v>99</v>
      </c>
      <c r="CT29">
        <v>675</v>
      </c>
      <c r="CU29">
        <v>155</v>
      </c>
      <c r="CV29">
        <v>134</v>
      </c>
      <c r="CW29">
        <v>386</v>
      </c>
    </row>
    <row r="30" spans="1:101">
      <c r="A30" t="s">
        <v>742</v>
      </c>
      <c r="B30">
        <v>11882</v>
      </c>
      <c r="C30">
        <v>5708</v>
      </c>
      <c r="D30">
        <v>3063</v>
      </c>
      <c r="E30">
        <v>3111</v>
      </c>
      <c r="F30">
        <v>216</v>
      </c>
      <c r="G30">
        <v>84</v>
      </c>
      <c r="H30">
        <v>130</v>
      </c>
      <c r="I30">
        <v>2</v>
      </c>
      <c r="J30">
        <v>282</v>
      </c>
      <c r="K30">
        <v>5</v>
      </c>
      <c r="L30">
        <v>4</v>
      </c>
      <c r="M30">
        <v>273</v>
      </c>
      <c r="N30">
        <v>22</v>
      </c>
      <c r="O30">
        <v>1</v>
      </c>
      <c r="P30">
        <v>3</v>
      </c>
      <c r="Q30">
        <v>18</v>
      </c>
      <c r="R30">
        <v>354</v>
      </c>
      <c r="S30">
        <v>176</v>
      </c>
      <c r="T30">
        <v>169</v>
      </c>
      <c r="U30">
        <v>9</v>
      </c>
      <c r="V30">
        <v>104</v>
      </c>
      <c r="W30">
        <v>52</v>
      </c>
      <c r="X30">
        <v>50</v>
      </c>
      <c r="Y30">
        <v>2</v>
      </c>
      <c r="Z30">
        <v>734</v>
      </c>
      <c r="AA30">
        <v>283</v>
      </c>
      <c r="AB30">
        <v>179</v>
      </c>
      <c r="AC30">
        <v>272</v>
      </c>
      <c r="AD30">
        <v>410</v>
      </c>
      <c r="AE30">
        <v>131</v>
      </c>
      <c r="AF30">
        <v>141</v>
      </c>
      <c r="AG30">
        <v>138</v>
      </c>
      <c r="AH30">
        <v>7504</v>
      </c>
      <c r="AI30">
        <v>4356</v>
      </c>
      <c r="AJ30">
        <v>1545</v>
      </c>
      <c r="AK30">
        <v>1603</v>
      </c>
      <c r="AL30">
        <v>4022</v>
      </c>
      <c r="AM30">
        <v>2539</v>
      </c>
      <c r="AN30">
        <v>956</v>
      </c>
      <c r="AO30">
        <v>527</v>
      </c>
      <c r="AP30">
        <v>222</v>
      </c>
      <c r="AQ30">
        <v>83</v>
      </c>
      <c r="AR30">
        <v>133</v>
      </c>
      <c r="AS30">
        <v>6</v>
      </c>
      <c r="AT30">
        <v>50</v>
      </c>
      <c r="AU30">
        <v>14</v>
      </c>
      <c r="AV30">
        <v>32</v>
      </c>
      <c r="AW30">
        <v>4</v>
      </c>
      <c r="AX30">
        <v>40</v>
      </c>
      <c r="AY30">
        <v>3</v>
      </c>
      <c r="AZ30">
        <v>3</v>
      </c>
      <c r="BA30">
        <v>34</v>
      </c>
      <c r="BB30">
        <v>264</v>
      </c>
      <c r="BC30">
        <v>72</v>
      </c>
      <c r="BD30">
        <v>132</v>
      </c>
      <c r="BE30">
        <v>60</v>
      </c>
      <c r="BF30">
        <v>28</v>
      </c>
      <c r="BG30">
        <v>10</v>
      </c>
      <c r="BH30">
        <v>10</v>
      </c>
      <c r="BI30">
        <v>8</v>
      </c>
      <c r="BJ30">
        <v>23</v>
      </c>
      <c r="BK30">
        <v>12</v>
      </c>
      <c r="BL30">
        <v>7</v>
      </c>
      <c r="BM30">
        <v>4</v>
      </c>
      <c r="BN30">
        <v>4</v>
      </c>
      <c r="BO30">
        <v>1</v>
      </c>
      <c r="BP30">
        <v>2</v>
      </c>
      <c r="BQ30">
        <v>1</v>
      </c>
      <c r="BR30">
        <v>90</v>
      </c>
      <c r="BS30">
        <v>20</v>
      </c>
      <c r="BT30">
        <v>48</v>
      </c>
      <c r="BU30">
        <v>22</v>
      </c>
      <c r="BV30">
        <v>55</v>
      </c>
      <c r="BW30">
        <v>8</v>
      </c>
      <c r="BX30">
        <v>32</v>
      </c>
      <c r="BY30">
        <v>15</v>
      </c>
      <c r="BZ30">
        <v>20</v>
      </c>
      <c r="CA30">
        <v>7</v>
      </c>
      <c r="CB30">
        <v>10</v>
      </c>
      <c r="CC30">
        <v>3</v>
      </c>
      <c r="CD30">
        <v>44</v>
      </c>
      <c r="CE30">
        <v>14</v>
      </c>
      <c r="CF30">
        <v>23</v>
      </c>
      <c r="CG30">
        <v>7</v>
      </c>
      <c r="CH30">
        <v>1</v>
      </c>
      <c r="CI30">
        <v>1</v>
      </c>
      <c r="CJ30" t="s">
        <v>19</v>
      </c>
      <c r="CK30" t="s">
        <v>19</v>
      </c>
      <c r="CL30">
        <v>332</v>
      </c>
      <c r="CM30">
        <v>154</v>
      </c>
      <c r="CN30">
        <v>170</v>
      </c>
      <c r="CO30">
        <v>8</v>
      </c>
      <c r="CP30">
        <v>401</v>
      </c>
      <c r="CQ30">
        <v>83</v>
      </c>
      <c r="CR30">
        <v>169</v>
      </c>
      <c r="CS30">
        <v>149</v>
      </c>
      <c r="CT30">
        <v>1050</v>
      </c>
      <c r="CU30">
        <v>262</v>
      </c>
      <c r="CV30">
        <v>253</v>
      </c>
      <c r="CW30">
        <v>535</v>
      </c>
    </row>
    <row r="31" spans="1:101">
      <c r="A31" t="s">
        <v>741</v>
      </c>
      <c r="B31">
        <v>15358</v>
      </c>
      <c r="C31">
        <v>6139</v>
      </c>
      <c r="D31">
        <v>4700</v>
      </c>
      <c r="E31">
        <v>4519</v>
      </c>
      <c r="F31">
        <v>232</v>
      </c>
      <c r="G31">
        <v>64</v>
      </c>
      <c r="H31">
        <v>168</v>
      </c>
      <c r="I31" t="s">
        <v>19</v>
      </c>
      <c r="J31">
        <v>401</v>
      </c>
      <c r="K31">
        <v>3</v>
      </c>
      <c r="L31">
        <v>16</v>
      </c>
      <c r="M31">
        <v>382</v>
      </c>
      <c r="N31">
        <v>29</v>
      </c>
      <c r="O31" t="s">
        <v>19</v>
      </c>
      <c r="P31" t="s">
        <v>19</v>
      </c>
      <c r="Q31">
        <v>29</v>
      </c>
      <c r="R31">
        <v>427</v>
      </c>
      <c r="S31">
        <v>169</v>
      </c>
      <c r="T31">
        <v>251</v>
      </c>
      <c r="U31">
        <v>7</v>
      </c>
      <c r="V31">
        <v>151</v>
      </c>
      <c r="W31">
        <v>68</v>
      </c>
      <c r="X31">
        <v>82</v>
      </c>
      <c r="Y31">
        <v>1</v>
      </c>
      <c r="Z31">
        <v>823</v>
      </c>
      <c r="AA31">
        <v>284</v>
      </c>
      <c r="AB31">
        <v>231</v>
      </c>
      <c r="AC31">
        <v>308</v>
      </c>
      <c r="AD31">
        <v>552</v>
      </c>
      <c r="AE31">
        <v>150</v>
      </c>
      <c r="AF31">
        <v>208</v>
      </c>
      <c r="AG31">
        <v>194</v>
      </c>
      <c r="AH31">
        <v>10052</v>
      </c>
      <c r="AI31">
        <v>4733</v>
      </c>
      <c r="AJ31">
        <v>2826</v>
      </c>
      <c r="AK31">
        <v>2493</v>
      </c>
      <c r="AL31">
        <v>4894</v>
      </c>
      <c r="AM31">
        <v>2370</v>
      </c>
      <c r="AN31">
        <v>1778</v>
      </c>
      <c r="AO31">
        <v>746</v>
      </c>
      <c r="AP31">
        <v>281</v>
      </c>
      <c r="AQ31">
        <v>126</v>
      </c>
      <c r="AR31">
        <v>151</v>
      </c>
      <c r="AS31">
        <v>4</v>
      </c>
      <c r="AT31">
        <v>33</v>
      </c>
      <c r="AU31">
        <v>12</v>
      </c>
      <c r="AV31">
        <v>20</v>
      </c>
      <c r="AW31">
        <v>1</v>
      </c>
      <c r="AX31">
        <v>26</v>
      </c>
      <c r="AY31">
        <v>3</v>
      </c>
      <c r="AZ31">
        <v>2</v>
      </c>
      <c r="BA31">
        <v>21</v>
      </c>
      <c r="BB31">
        <v>304</v>
      </c>
      <c r="BC31">
        <v>86</v>
      </c>
      <c r="BD31">
        <v>126</v>
      </c>
      <c r="BE31">
        <v>92</v>
      </c>
      <c r="BF31">
        <v>63</v>
      </c>
      <c r="BG31">
        <v>17</v>
      </c>
      <c r="BH31">
        <v>12</v>
      </c>
      <c r="BI31">
        <v>34</v>
      </c>
      <c r="BJ31">
        <v>27</v>
      </c>
      <c r="BK31">
        <v>13</v>
      </c>
      <c r="BL31">
        <v>9</v>
      </c>
      <c r="BM31">
        <v>5</v>
      </c>
      <c r="BN31">
        <v>6</v>
      </c>
      <c r="BO31">
        <v>2</v>
      </c>
      <c r="BP31" t="s">
        <v>19</v>
      </c>
      <c r="BQ31">
        <v>4</v>
      </c>
      <c r="BR31">
        <v>91</v>
      </c>
      <c r="BS31">
        <v>30</v>
      </c>
      <c r="BT31">
        <v>40</v>
      </c>
      <c r="BU31">
        <v>21</v>
      </c>
      <c r="BV31">
        <v>82</v>
      </c>
      <c r="BW31">
        <v>12</v>
      </c>
      <c r="BX31">
        <v>54</v>
      </c>
      <c r="BY31">
        <v>16</v>
      </c>
      <c r="BZ31">
        <v>21</v>
      </c>
      <c r="CA31">
        <v>10</v>
      </c>
      <c r="CB31">
        <v>7</v>
      </c>
      <c r="CC31">
        <v>4</v>
      </c>
      <c r="CD31">
        <v>14</v>
      </c>
      <c r="CE31">
        <v>2</v>
      </c>
      <c r="CF31">
        <v>4</v>
      </c>
      <c r="CG31">
        <v>8</v>
      </c>
      <c r="CH31" t="s">
        <v>19</v>
      </c>
      <c r="CI31" t="s">
        <v>19</v>
      </c>
      <c r="CJ31" t="s">
        <v>19</v>
      </c>
      <c r="CK31" t="s">
        <v>19</v>
      </c>
      <c r="CL31">
        <v>417</v>
      </c>
      <c r="CM31">
        <v>125</v>
      </c>
      <c r="CN31">
        <v>265</v>
      </c>
      <c r="CO31">
        <v>27</v>
      </c>
      <c r="CP31">
        <v>615</v>
      </c>
      <c r="CQ31">
        <v>156</v>
      </c>
      <c r="CR31">
        <v>156</v>
      </c>
      <c r="CS31">
        <v>303</v>
      </c>
      <c r="CT31">
        <v>1166</v>
      </c>
      <c r="CU31">
        <v>228</v>
      </c>
      <c r="CV31">
        <v>280</v>
      </c>
      <c r="CW31">
        <v>658</v>
      </c>
    </row>
    <row r="32" spans="1:101">
      <c r="A32" t="s">
        <v>740</v>
      </c>
      <c r="B32">
        <v>6901</v>
      </c>
      <c r="C32">
        <v>3367</v>
      </c>
      <c r="D32">
        <v>1886</v>
      </c>
      <c r="E32">
        <v>1648</v>
      </c>
      <c r="F32">
        <v>148</v>
      </c>
      <c r="G32">
        <v>74</v>
      </c>
      <c r="H32">
        <v>73</v>
      </c>
      <c r="I32">
        <v>1</v>
      </c>
      <c r="J32">
        <v>188</v>
      </c>
      <c r="K32">
        <v>2</v>
      </c>
      <c r="L32">
        <v>1</v>
      </c>
      <c r="M32">
        <v>185</v>
      </c>
      <c r="N32">
        <v>4</v>
      </c>
      <c r="O32" t="s">
        <v>19</v>
      </c>
      <c r="P32" t="s">
        <v>19</v>
      </c>
      <c r="Q32">
        <v>4</v>
      </c>
      <c r="R32">
        <v>200</v>
      </c>
      <c r="S32">
        <v>72</v>
      </c>
      <c r="T32">
        <v>125</v>
      </c>
      <c r="U32">
        <v>3</v>
      </c>
      <c r="V32">
        <v>51</v>
      </c>
      <c r="W32">
        <v>18</v>
      </c>
      <c r="X32">
        <v>32</v>
      </c>
      <c r="Y32">
        <v>1</v>
      </c>
      <c r="Z32">
        <v>366</v>
      </c>
      <c r="AA32">
        <v>151</v>
      </c>
      <c r="AB32">
        <v>80</v>
      </c>
      <c r="AC32">
        <v>135</v>
      </c>
      <c r="AD32">
        <v>317</v>
      </c>
      <c r="AE32">
        <v>102</v>
      </c>
      <c r="AF32">
        <v>105</v>
      </c>
      <c r="AG32">
        <v>110</v>
      </c>
      <c r="AH32">
        <v>4220</v>
      </c>
      <c r="AI32">
        <v>2526</v>
      </c>
      <c r="AJ32">
        <v>988</v>
      </c>
      <c r="AK32">
        <v>706</v>
      </c>
      <c r="AL32">
        <v>2173</v>
      </c>
      <c r="AM32">
        <v>1299</v>
      </c>
      <c r="AN32">
        <v>638</v>
      </c>
      <c r="AO32">
        <v>236</v>
      </c>
      <c r="AP32">
        <v>150</v>
      </c>
      <c r="AQ32">
        <v>81</v>
      </c>
      <c r="AR32">
        <v>66</v>
      </c>
      <c r="AS32">
        <v>3</v>
      </c>
      <c r="AT32">
        <v>40</v>
      </c>
      <c r="AU32">
        <v>16</v>
      </c>
      <c r="AV32">
        <v>19</v>
      </c>
      <c r="AW32">
        <v>5</v>
      </c>
      <c r="AX32">
        <v>5</v>
      </c>
      <c r="AY32">
        <v>1</v>
      </c>
      <c r="AZ32" t="s">
        <v>19</v>
      </c>
      <c r="BA32">
        <v>4</v>
      </c>
      <c r="BB32">
        <v>177</v>
      </c>
      <c r="BC32">
        <v>29</v>
      </c>
      <c r="BD32">
        <v>90</v>
      </c>
      <c r="BE32">
        <v>58</v>
      </c>
      <c r="BF32">
        <v>20</v>
      </c>
      <c r="BG32">
        <v>6</v>
      </c>
      <c r="BH32">
        <v>8</v>
      </c>
      <c r="BI32">
        <v>6</v>
      </c>
      <c r="BJ32">
        <v>9</v>
      </c>
      <c r="BK32">
        <v>6</v>
      </c>
      <c r="BL32">
        <v>2</v>
      </c>
      <c r="BM32">
        <v>1</v>
      </c>
      <c r="BN32">
        <v>2</v>
      </c>
      <c r="BO32">
        <v>1</v>
      </c>
      <c r="BP32">
        <v>1</v>
      </c>
      <c r="BQ32" t="s">
        <v>19</v>
      </c>
      <c r="BR32">
        <v>57</v>
      </c>
      <c r="BS32">
        <v>8</v>
      </c>
      <c r="BT32">
        <v>27</v>
      </c>
      <c r="BU32">
        <v>22</v>
      </c>
      <c r="BV32">
        <v>82</v>
      </c>
      <c r="BW32">
        <v>5</v>
      </c>
      <c r="BX32">
        <v>49</v>
      </c>
      <c r="BY32">
        <v>28</v>
      </c>
      <c r="BZ32">
        <v>3</v>
      </c>
      <c r="CA32">
        <v>3</v>
      </c>
      <c r="CB32" t="s">
        <v>19</v>
      </c>
      <c r="CC32" t="s">
        <v>19</v>
      </c>
      <c r="CD32">
        <v>4</v>
      </c>
      <c r="CE32" t="s">
        <v>19</v>
      </c>
      <c r="CF32">
        <v>3</v>
      </c>
      <c r="CG32">
        <v>1</v>
      </c>
      <c r="CH32" t="s">
        <v>19</v>
      </c>
      <c r="CI32" t="s">
        <v>19</v>
      </c>
      <c r="CJ32" t="s">
        <v>19</v>
      </c>
      <c r="CK32" t="s">
        <v>19</v>
      </c>
      <c r="CL32">
        <v>213</v>
      </c>
      <c r="CM32">
        <v>67</v>
      </c>
      <c r="CN32">
        <v>142</v>
      </c>
      <c r="CO32">
        <v>4</v>
      </c>
      <c r="CP32">
        <v>293</v>
      </c>
      <c r="CQ32">
        <v>91</v>
      </c>
      <c r="CR32">
        <v>81</v>
      </c>
      <c r="CS32">
        <v>121</v>
      </c>
      <c r="CT32">
        <v>580</v>
      </c>
      <c r="CU32">
        <v>155</v>
      </c>
      <c r="CV32">
        <v>116</v>
      </c>
      <c r="CW32">
        <v>309</v>
      </c>
    </row>
    <row r="33" spans="1:101">
      <c r="A33" t="s">
        <v>739</v>
      </c>
      <c r="B33">
        <v>4187</v>
      </c>
      <c r="C33">
        <v>1818</v>
      </c>
      <c r="D33">
        <v>1125</v>
      </c>
      <c r="E33">
        <v>1244</v>
      </c>
      <c r="F33">
        <v>74</v>
      </c>
      <c r="G33">
        <v>23</v>
      </c>
      <c r="H33">
        <v>51</v>
      </c>
      <c r="I33" t="s">
        <v>19</v>
      </c>
      <c r="J33">
        <v>98</v>
      </c>
      <c r="K33" t="s">
        <v>19</v>
      </c>
      <c r="L33">
        <v>3</v>
      </c>
      <c r="M33">
        <v>95</v>
      </c>
      <c r="N33">
        <v>12</v>
      </c>
      <c r="O33" t="s">
        <v>19</v>
      </c>
      <c r="P33" t="s">
        <v>19</v>
      </c>
      <c r="Q33">
        <v>12</v>
      </c>
      <c r="R33">
        <v>113</v>
      </c>
      <c r="S33">
        <v>56</v>
      </c>
      <c r="T33">
        <v>57</v>
      </c>
      <c r="U33" t="s">
        <v>19</v>
      </c>
      <c r="V33">
        <v>47</v>
      </c>
      <c r="W33">
        <v>23</v>
      </c>
      <c r="X33">
        <v>24</v>
      </c>
      <c r="Y33" t="s">
        <v>19</v>
      </c>
      <c r="Z33">
        <v>280</v>
      </c>
      <c r="AA33">
        <v>88</v>
      </c>
      <c r="AB33">
        <v>81</v>
      </c>
      <c r="AC33">
        <v>111</v>
      </c>
      <c r="AD33">
        <v>136</v>
      </c>
      <c r="AE33">
        <v>31</v>
      </c>
      <c r="AF33">
        <v>41</v>
      </c>
      <c r="AG33">
        <v>64</v>
      </c>
      <c r="AH33">
        <v>2582</v>
      </c>
      <c r="AI33">
        <v>1415</v>
      </c>
      <c r="AJ33">
        <v>600</v>
      </c>
      <c r="AK33">
        <v>567</v>
      </c>
      <c r="AL33">
        <v>1317</v>
      </c>
      <c r="AM33">
        <v>805</v>
      </c>
      <c r="AN33">
        <v>344</v>
      </c>
      <c r="AO33">
        <v>168</v>
      </c>
      <c r="AP33">
        <v>78</v>
      </c>
      <c r="AQ33">
        <v>31</v>
      </c>
      <c r="AR33">
        <v>47</v>
      </c>
      <c r="AS33" t="s">
        <v>19</v>
      </c>
      <c r="AT33">
        <v>13</v>
      </c>
      <c r="AU33">
        <v>4</v>
      </c>
      <c r="AV33">
        <v>7</v>
      </c>
      <c r="AW33">
        <v>2</v>
      </c>
      <c r="AX33">
        <v>7</v>
      </c>
      <c r="AY33" t="s">
        <v>19</v>
      </c>
      <c r="AZ33">
        <v>1</v>
      </c>
      <c r="BA33">
        <v>6</v>
      </c>
      <c r="BB33">
        <v>105</v>
      </c>
      <c r="BC33">
        <v>12</v>
      </c>
      <c r="BD33">
        <v>48</v>
      </c>
      <c r="BE33">
        <v>45</v>
      </c>
      <c r="BF33">
        <v>11</v>
      </c>
      <c r="BG33">
        <v>2</v>
      </c>
      <c r="BH33">
        <v>4</v>
      </c>
      <c r="BI33">
        <v>5</v>
      </c>
      <c r="BJ33">
        <v>4</v>
      </c>
      <c r="BK33">
        <v>2</v>
      </c>
      <c r="BL33">
        <v>2</v>
      </c>
      <c r="BM33" t="s">
        <v>19</v>
      </c>
      <c r="BN33">
        <v>1</v>
      </c>
      <c r="BO33">
        <v>1</v>
      </c>
      <c r="BP33" t="s">
        <v>19</v>
      </c>
      <c r="BQ33" t="s">
        <v>19</v>
      </c>
      <c r="BR33">
        <v>49</v>
      </c>
      <c r="BS33">
        <v>1</v>
      </c>
      <c r="BT33">
        <v>27</v>
      </c>
      <c r="BU33">
        <v>21</v>
      </c>
      <c r="BV33">
        <v>31</v>
      </c>
      <c r="BW33">
        <v>1</v>
      </c>
      <c r="BX33">
        <v>13</v>
      </c>
      <c r="BY33">
        <v>17</v>
      </c>
      <c r="BZ33">
        <v>2</v>
      </c>
      <c r="CA33">
        <v>2</v>
      </c>
      <c r="CB33" t="s">
        <v>19</v>
      </c>
      <c r="CC33" t="s">
        <v>19</v>
      </c>
      <c r="CD33">
        <v>7</v>
      </c>
      <c r="CE33">
        <v>3</v>
      </c>
      <c r="CF33">
        <v>2</v>
      </c>
      <c r="CG33">
        <v>2</v>
      </c>
      <c r="CH33" t="s">
        <v>19</v>
      </c>
      <c r="CI33" t="s">
        <v>19</v>
      </c>
      <c r="CJ33" t="s">
        <v>19</v>
      </c>
      <c r="CK33" t="s">
        <v>19</v>
      </c>
      <c r="CL33">
        <v>99</v>
      </c>
      <c r="CM33">
        <v>49</v>
      </c>
      <c r="CN33">
        <v>49</v>
      </c>
      <c r="CO33">
        <v>1</v>
      </c>
      <c r="CP33">
        <v>144</v>
      </c>
      <c r="CQ33">
        <v>24</v>
      </c>
      <c r="CR33">
        <v>46</v>
      </c>
      <c r="CS33">
        <v>74</v>
      </c>
      <c r="CT33">
        <v>446</v>
      </c>
      <c r="CU33">
        <v>85</v>
      </c>
      <c r="CV33">
        <v>94</v>
      </c>
      <c r="CW33">
        <v>267</v>
      </c>
    </row>
    <row r="34" spans="1:101">
      <c r="A34" t="s">
        <v>738</v>
      </c>
      <c r="B34">
        <v>8161</v>
      </c>
      <c r="C34">
        <v>4442</v>
      </c>
      <c r="D34">
        <v>1712</v>
      </c>
      <c r="E34">
        <v>2007</v>
      </c>
      <c r="F34">
        <v>138</v>
      </c>
      <c r="G34">
        <v>62</v>
      </c>
      <c r="H34">
        <v>76</v>
      </c>
      <c r="I34" t="s">
        <v>19</v>
      </c>
      <c r="J34">
        <v>229</v>
      </c>
      <c r="K34">
        <v>7</v>
      </c>
      <c r="L34">
        <v>12</v>
      </c>
      <c r="M34">
        <v>210</v>
      </c>
      <c r="N34">
        <v>6</v>
      </c>
      <c r="O34" t="s">
        <v>19</v>
      </c>
      <c r="P34" t="s">
        <v>19</v>
      </c>
      <c r="Q34">
        <v>6</v>
      </c>
      <c r="R34">
        <v>246</v>
      </c>
      <c r="S34">
        <v>116</v>
      </c>
      <c r="T34">
        <v>123</v>
      </c>
      <c r="U34">
        <v>7</v>
      </c>
      <c r="V34">
        <v>83</v>
      </c>
      <c r="W34">
        <v>41</v>
      </c>
      <c r="X34">
        <v>37</v>
      </c>
      <c r="Y34">
        <v>5</v>
      </c>
      <c r="Z34">
        <v>474</v>
      </c>
      <c r="AA34">
        <v>168</v>
      </c>
      <c r="AB34">
        <v>135</v>
      </c>
      <c r="AC34">
        <v>171</v>
      </c>
      <c r="AD34">
        <v>258</v>
      </c>
      <c r="AE34">
        <v>86</v>
      </c>
      <c r="AF34">
        <v>74</v>
      </c>
      <c r="AG34">
        <v>98</v>
      </c>
      <c r="AH34">
        <v>5160</v>
      </c>
      <c r="AI34">
        <v>3359</v>
      </c>
      <c r="AJ34">
        <v>759</v>
      </c>
      <c r="AK34">
        <v>1042</v>
      </c>
      <c r="AL34">
        <v>2803</v>
      </c>
      <c r="AM34">
        <v>1955</v>
      </c>
      <c r="AN34">
        <v>493</v>
      </c>
      <c r="AO34">
        <v>355</v>
      </c>
      <c r="AP34">
        <v>152</v>
      </c>
      <c r="AQ34">
        <v>83</v>
      </c>
      <c r="AR34">
        <v>67</v>
      </c>
      <c r="AS34">
        <v>2</v>
      </c>
      <c r="AT34">
        <v>33</v>
      </c>
      <c r="AU34">
        <v>15</v>
      </c>
      <c r="AV34">
        <v>17</v>
      </c>
      <c r="AW34">
        <v>1</v>
      </c>
      <c r="AX34">
        <v>3</v>
      </c>
      <c r="AY34" t="s">
        <v>19</v>
      </c>
      <c r="AZ34">
        <v>1</v>
      </c>
      <c r="BA34">
        <v>2</v>
      </c>
      <c r="BB34">
        <v>173</v>
      </c>
      <c r="BC34">
        <v>41</v>
      </c>
      <c r="BD34">
        <v>75</v>
      </c>
      <c r="BE34">
        <v>57</v>
      </c>
      <c r="BF34">
        <v>32</v>
      </c>
      <c r="BG34">
        <v>10</v>
      </c>
      <c r="BH34">
        <v>8</v>
      </c>
      <c r="BI34">
        <v>14</v>
      </c>
      <c r="BJ34">
        <v>23</v>
      </c>
      <c r="BK34">
        <v>8</v>
      </c>
      <c r="BL34">
        <v>4</v>
      </c>
      <c r="BM34">
        <v>11</v>
      </c>
      <c r="BN34">
        <v>3</v>
      </c>
      <c r="BO34" t="s">
        <v>19</v>
      </c>
      <c r="BP34">
        <v>2</v>
      </c>
      <c r="BQ34">
        <v>1</v>
      </c>
      <c r="BR34">
        <v>57</v>
      </c>
      <c r="BS34">
        <v>8</v>
      </c>
      <c r="BT34">
        <v>34</v>
      </c>
      <c r="BU34">
        <v>15</v>
      </c>
      <c r="BV34">
        <v>31</v>
      </c>
      <c r="BW34">
        <v>5</v>
      </c>
      <c r="BX34">
        <v>17</v>
      </c>
      <c r="BY34">
        <v>9</v>
      </c>
      <c r="BZ34">
        <v>18</v>
      </c>
      <c r="CA34">
        <v>8</v>
      </c>
      <c r="CB34">
        <v>4</v>
      </c>
      <c r="CC34">
        <v>6</v>
      </c>
      <c r="CD34">
        <v>9</v>
      </c>
      <c r="CE34">
        <v>2</v>
      </c>
      <c r="CF34">
        <v>6</v>
      </c>
      <c r="CG34">
        <v>1</v>
      </c>
      <c r="CH34">
        <v>3</v>
      </c>
      <c r="CI34">
        <v>1</v>
      </c>
      <c r="CJ34">
        <v>2</v>
      </c>
      <c r="CK34" t="s">
        <v>19</v>
      </c>
      <c r="CL34">
        <v>314</v>
      </c>
      <c r="CM34">
        <v>91</v>
      </c>
      <c r="CN34">
        <v>210</v>
      </c>
      <c r="CO34">
        <v>13</v>
      </c>
      <c r="CP34">
        <v>310</v>
      </c>
      <c r="CQ34">
        <v>160</v>
      </c>
      <c r="CR34">
        <v>51</v>
      </c>
      <c r="CS34">
        <v>99</v>
      </c>
      <c r="CT34">
        <v>662</v>
      </c>
      <c r="CU34">
        <v>253</v>
      </c>
      <c r="CV34">
        <v>110</v>
      </c>
      <c r="CW34">
        <v>299</v>
      </c>
    </row>
    <row r="35" spans="1:101">
      <c r="A35" t="s">
        <v>737</v>
      </c>
      <c r="B35">
        <v>22244</v>
      </c>
      <c r="C35">
        <v>9660</v>
      </c>
      <c r="D35">
        <v>5271</v>
      </c>
      <c r="E35">
        <v>7313</v>
      </c>
      <c r="F35">
        <v>368</v>
      </c>
      <c r="G35">
        <v>179</v>
      </c>
      <c r="H35">
        <v>189</v>
      </c>
      <c r="I35" t="s">
        <v>19</v>
      </c>
      <c r="J35">
        <v>758</v>
      </c>
      <c r="K35">
        <v>29</v>
      </c>
      <c r="L35">
        <v>28</v>
      </c>
      <c r="M35">
        <v>701</v>
      </c>
      <c r="N35">
        <v>11</v>
      </c>
      <c r="O35" t="s">
        <v>19</v>
      </c>
      <c r="P35">
        <v>1</v>
      </c>
      <c r="Q35">
        <v>10</v>
      </c>
      <c r="R35">
        <v>565</v>
      </c>
      <c r="S35">
        <v>301</v>
      </c>
      <c r="T35">
        <v>248</v>
      </c>
      <c r="U35">
        <v>16</v>
      </c>
      <c r="V35">
        <v>162</v>
      </c>
      <c r="W35">
        <v>90</v>
      </c>
      <c r="X35">
        <v>65</v>
      </c>
      <c r="Y35">
        <v>7</v>
      </c>
      <c r="Z35">
        <v>1138</v>
      </c>
      <c r="AA35">
        <v>433</v>
      </c>
      <c r="AB35">
        <v>301</v>
      </c>
      <c r="AC35">
        <v>404</v>
      </c>
      <c r="AD35">
        <v>843</v>
      </c>
      <c r="AE35">
        <v>261</v>
      </c>
      <c r="AF35">
        <v>258</v>
      </c>
      <c r="AG35">
        <v>324</v>
      </c>
      <c r="AH35">
        <v>14324</v>
      </c>
      <c r="AI35">
        <v>7051</v>
      </c>
      <c r="AJ35">
        <v>3145</v>
      </c>
      <c r="AK35">
        <v>4128</v>
      </c>
      <c r="AL35">
        <v>7153</v>
      </c>
      <c r="AM35">
        <v>4080</v>
      </c>
      <c r="AN35">
        <v>1947</v>
      </c>
      <c r="AO35">
        <v>1126</v>
      </c>
      <c r="AP35">
        <v>443</v>
      </c>
      <c r="AQ35">
        <v>265</v>
      </c>
      <c r="AR35">
        <v>172</v>
      </c>
      <c r="AS35">
        <v>6</v>
      </c>
      <c r="AT35">
        <v>52</v>
      </c>
      <c r="AU35">
        <v>26</v>
      </c>
      <c r="AV35">
        <v>19</v>
      </c>
      <c r="AW35">
        <v>7</v>
      </c>
      <c r="AX35">
        <v>20</v>
      </c>
      <c r="AY35">
        <v>7</v>
      </c>
      <c r="AZ35">
        <v>3</v>
      </c>
      <c r="BA35">
        <v>10</v>
      </c>
      <c r="BB35">
        <v>511</v>
      </c>
      <c r="BC35">
        <v>165</v>
      </c>
      <c r="BD35">
        <v>209</v>
      </c>
      <c r="BE35">
        <v>137</v>
      </c>
      <c r="BF35">
        <v>120</v>
      </c>
      <c r="BG35">
        <v>33</v>
      </c>
      <c r="BH35">
        <v>25</v>
      </c>
      <c r="BI35">
        <v>62</v>
      </c>
      <c r="BJ35">
        <v>43</v>
      </c>
      <c r="BK35">
        <v>19</v>
      </c>
      <c r="BL35">
        <v>14</v>
      </c>
      <c r="BM35">
        <v>10</v>
      </c>
      <c r="BN35">
        <v>7</v>
      </c>
      <c r="BO35">
        <v>4</v>
      </c>
      <c r="BP35" t="s">
        <v>19</v>
      </c>
      <c r="BQ35">
        <v>3</v>
      </c>
      <c r="BR35">
        <v>128</v>
      </c>
      <c r="BS35">
        <v>29</v>
      </c>
      <c r="BT35">
        <v>68</v>
      </c>
      <c r="BU35">
        <v>31</v>
      </c>
      <c r="BV35">
        <v>111</v>
      </c>
      <c r="BW35">
        <v>19</v>
      </c>
      <c r="BX35">
        <v>76</v>
      </c>
      <c r="BY35">
        <v>16</v>
      </c>
      <c r="BZ35">
        <v>69</v>
      </c>
      <c r="CA35">
        <v>45</v>
      </c>
      <c r="CB35">
        <v>17</v>
      </c>
      <c r="CC35">
        <v>7</v>
      </c>
      <c r="CD35">
        <v>33</v>
      </c>
      <c r="CE35">
        <v>16</v>
      </c>
      <c r="CF35">
        <v>9</v>
      </c>
      <c r="CG35">
        <v>8</v>
      </c>
      <c r="CH35">
        <v>4</v>
      </c>
      <c r="CI35">
        <v>3</v>
      </c>
      <c r="CJ35">
        <v>1</v>
      </c>
      <c r="CK35" t="s">
        <v>19</v>
      </c>
      <c r="CL35">
        <v>585</v>
      </c>
      <c r="CM35">
        <v>265</v>
      </c>
      <c r="CN35">
        <v>303</v>
      </c>
      <c r="CO35">
        <v>17</v>
      </c>
      <c r="CP35">
        <v>757</v>
      </c>
      <c r="CQ35">
        <v>211</v>
      </c>
      <c r="CR35">
        <v>112</v>
      </c>
      <c r="CS35">
        <v>434</v>
      </c>
      <c r="CT35">
        <v>1865</v>
      </c>
      <c r="CU35">
        <v>464</v>
      </c>
      <c r="CV35">
        <v>282</v>
      </c>
      <c r="CW35">
        <v>1119</v>
      </c>
    </row>
    <row r="36" spans="1:101">
      <c r="A36" t="s">
        <v>736</v>
      </c>
      <c r="B36">
        <v>17108</v>
      </c>
      <c r="C36">
        <v>7887</v>
      </c>
      <c r="D36">
        <v>3830</v>
      </c>
      <c r="E36">
        <v>5391</v>
      </c>
      <c r="F36">
        <v>297</v>
      </c>
      <c r="G36">
        <v>139</v>
      </c>
      <c r="H36">
        <v>157</v>
      </c>
      <c r="I36">
        <v>1</v>
      </c>
      <c r="J36">
        <v>488</v>
      </c>
      <c r="K36">
        <v>11</v>
      </c>
      <c r="L36">
        <v>10</v>
      </c>
      <c r="M36">
        <v>467</v>
      </c>
      <c r="N36">
        <v>30</v>
      </c>
      <c r="O36" t="s">
        <v>19</v>
      </c>
      <c r="P36">
        <v>1</v>
      </c>
      <c r="Q36">
        <v>29</v>
      </c>
      <c r="R36">
        <v>420</v>
      </c>
      <c r="S36">
        <v>246</v>
      </c>
      <c r="T36">
        <v>170</v>
      </c>
      <c r="U36">
        <v>4</v>
      </c>
      <c r="V36">
        <v>124</v>
      </c>
      <c r="W36">
        <v>75</v>
      </c>
      <c r="X36">
        <v>47</v>
      </c>
      <c r="Y36">
        <v>2</v>
      </c>
      <c r="Z36">
        <v>902</v>
      </c>
      <c r="AA36">
        <v>371</v>
      </c>
      <c r="AB36">
        <v>206</v>
      </c>
      <c r="AC36">
        <v>325</v>
      </c>
      <c r="AD36">
        <v>661</v>
      </c>
      <c r="AE36">
        <v>222</v>
      </c>
      <c r="AF36">
        <v>170</v>
      </c>
      <c r="AG36">
        <v>269</v>
      </c>
      <c r="AH36">
        <v>10684</v>
      </c>
      <c r="AI36">
        <v>5725</v>
      </c>
      <c r="AJ36">
        <v>2057</v>
      </c>
      <c r="AK36">
        <v>2902</v>
      </c>
      <c r="AL36">
        <v>5293</v>
      </c>
      <c r="AM36">
        <v>3321</v>
      </c>
      <c r="AN36">
        <v>1223</v>
      </c>
      <c r="AO36">
        <v>749</v>
      </c>
      <c r="AP36">
        <v>343</v>
      </c>
      <c r="AQ36">
        <v>188</v>
      </c>
      <c r="AR36">
        <v>143</v>
      </c>
      <c r="AS36">
        <v>12</v>
      </c>
      <c r="AT36">
        <v>61</v>
      </c>
      <c r="AU36">
        <v>27</v>
      </c>
      <c r="AV36">
        <v>29</v>
      </c>
      <c r="AW36">
        <v>5</v>
      </c>
      <c r="AX36">
        <v>26</v>
      </c>
      <c r="AY36" t="s">
        <v>19</v>
      </c>
      <c r="AZ36">
        <v>8</v>
      </c>
      <c r="BA36">
        <v>18</v>
      </c>
      <c r="BB36">
        <v>407</v>
      </c>
      <c r="BC36">
        <v>114</v>
      </c>
      <c r="BD36">
        <v>173</v>
      </c>
      <c r="BE36">
        <v>120</v>
      </c>
      <c r="BF36">
        <v>64</v>
      </c>
      <c r="BG36">
        <v>18</v>
      </c>
      <c r="BH36">
        <v>8</v>
      </c>
      <c r="BI36">
        <v>38</v>
      </c>
      <c r="BJ36">
        <v>30</v>
      </c>
      <c r="BK36">
        <v>11</v>
      </c>
      <c r="BL36">
        <v>7</v>
      </c>
      <c r="BM36">
        <v>12</v>
      </c>
      <c r="BN36">
        <v>9</v>
      </c>
      <c r="BO36" t="s">
        <v>19</v>
      </c>
      <c r="BP36">
        <v>3</v>
      </c>
      <c r="BQ36">
        <v>6</v>
      </c>
      <c r="BR36">
        <v>132</v>
      </c>
      <c r="BS36">
        <v>31</v>
      </c>
      <c r="BT36">
        <v>71</v>
      </c>
      <c r="BU36">
        <v>30</v>
      </c>
      <c r="BV36">
        <v>130</v>
      </c>
      <c r="BW36">
        <v>36</v>
      </c>
      <c r="BX36">
        <v>69</v>
      </c>
      <c r="BY36">
        <v>25</v>
      </c>
      <c r="BZ36">
        <v>31</v>
      </c>
      <c r="CA36">
        <v>14</v>
      </c>
      <c r="CB36">
        <v>13</v>
      </c>
      <c r="CC36">
        <v>4</v>
      </c>
      <c r="CD36">
        <v>11</v>
      </c>
      <c r="CE36">
        <v>4</v>
      </c>
      <c r="CF36">
        <v>2</v>
      </c>
      <c r="CG36">
        <v>5</v>
      </c>
      <c r="CH36">
        <v>1</v>
      </c>
      <c r="CI36">
        <v>1</v>
      </c>
      <c r="CJ36" t="s">
        <v>19</v>
      </c>
      <c r="CK36" t="s">
        <v>19</v>
      </c>
      <c r="CL36">
        <v>421</v>
      </c>
      <c r="CM36">
        <v>184</v>
      </c>
      <c r="CN36">
        <v>219</v>
      </c>
      <c r="CO36">
        <v>18</v>
      </c>
      <c r="CP36">
        <v>711</v>
      </c>
      <c r="CQ36">
        <v>180</v>
      </c>
      <c r="CR36">
        <v>197</v>
      </c>
      <c r="CS36">
        <v>334</v>
      </c>
      <c r="CT36">
        <v>1656</v>
      </c>
      <c r="CU36">
        <v>479</v>
      </c>
      <c r="CV36">
        <v>290</v>
      </c>
      <c r="CW36">
        <v>887</v>
      </c>
    </row>
    <row r="37" spans="1:101">
      <c r="A37" t="s">
        <v>735</v>
      </c>
      <c r="B37">
        <v>5132</v>
      </c>
      <c r="C37">
        <v>2121</v>
      </c>
      <c r="D37">
        <v>1463</v>
      </c>
      <c r="E37">
        <v>1548</v>
      </c>
      <c r="F37">
        <v>91</v>
      </c>
      <c r="G37">
        <v>30</v>
      </c>
      <c r="H37">
        <v>61</v>
      </c>
      <c r="I37" t="s">
        <v>19</v>
      </c>
      <c r="J37">
        <v>134</v>
      </c>
      <c r="K37">
        <v>2</v>
      </c>
      <c r="L37">
        <v>2</v>
      </c>
      <c r="M37">
        <v>130</v>
      </c>
      <c r="N37">
        <v>8</v>
      </c>
      <c r="O37" t="s">
        <v>19</v>
      </c>
      <c r="P37" t="s">
        <v>19</v>
      </c>
      <c r="Q37">
        <v>8</v>
      </c>
      <c r="R37">
        <v>149</v>
      </c>
      <c r="S37">
        <v>65</v>
      </c>
      <c r="T37">
        <v>81</v>
      </c>
      <c r="U37">
        <v>3</v>
      </c>
      <c r="V37">
        <v>29</v>
      </c>
      <c r="W37">
        <v>17</v>
      </c>
      <c r="X37">
        <v>11</v>
      </c>
      <c r="Y37">
        <v>1</v>
      </c>
      <c r="Z37">
        <v>289</v>
      </c>
      <c r="AA37">
        <v>85</v>
      </c>
      <c r="AB37">
        <v>78</v>
      </c>
      <c r="AC37">
        <v>126</v>
      </c>
      <c r="AD37">
        <v>193</v>
      </c>
      <c r="AE37">
        <v>44</v>
      </c>
      <c r="AF37">
        <v>74</v>
      </c>
      <c r="AG37">
        <v>75</v>
      </c>
      <c r="AH37">
        <v>3151</v>
      </c>
      <c r="AI37">
        <v>1587</v>
      </c>
      <c r="AJ37">
        <v>771</v>
      </c>
      <c r="AK37">
        <v>793</v>
      </c>
      <c r="AL37">
        <v>1631</v>
      </c>
      <c r="AM37">
        <v>911</v>
      </c>
      <c r="AN37">
        <v>512</v>
      </c>
      <c r="AO37">
        <v>208</v>
      </c>
      <c r="AP37">
        <v>100</v>
      </c>
      <c r="AQ37">
        <v>50</v>
      </c>
      <c r="AR37">
        <v>48</v>
      </c>
      <c r="AS37">
        <v>2</v>
      </c>
      <c r="AT37">
        <v>26</v>
      </c>
      <c r="AU37">
        <v>11</v>
      </c>
      <c r="AV37">
        <v>12</v>
      </c>
      <c r="AW37">
        <v>3</v>
      </c>
      <c r="AX37">
        <v>9</v>
      </c>
      <c r="AY37">
        <v>1</v>
      </c>
      <c r="AZ37" t="s">
        <v>19</v>
      </c>
      <c r="BA37">
        <v>8</v>
      </c>
      <c r="BB37">
        <v>106</v>
      </c>
      <c r="BC37">
        <v>14</v>
      </c>
      <c r="BD37">
        <v>45</v>
      </c>
      <c r="BE37">
        <v>47</v>
      </c>
      <c r="BF37">
        <v>17</v>
      </c>
      <c r="BG37">
        <v>1</v>
      </c>
      <c r="BH37">
        <v>6</v>
      </c>
      <c r="BI37">
        <v>10</v>
      </c>
      <c r="BJ37">
        <v>7</v>
      </c>
      <c r="BK37" t="s">
        <v>19</v>
      </c>
      <c r="BL37">
        <v>4</v>
      </c>
      <c r="BM37">
        <v>3</v>
      </c>
      <c r="BN37">
        <v>2</v>
      </c>
      <c r="BO37">
        <v>1</v>
      </c>
      <c r="BP37" t="s">
        <v>19</v>
      </c>
      <c r="BQ37">
        <v>1</v>
      </c>
      <c r="BR37">
        <v>34</v>
      </c>
      <c r="BS37">
        <v>5</v>
      </c>
      <c r="BT37">
        <v>10</v>
      </c>
      <c r="BU37">
        <v>19</v>
      </c>
      <c r="BV37">
        <v>39</v>
      </c>
      <c r="BW37">
        <v>5</v>
      </c>
      <c r="BX37">
        <v>23</v>
      </c>
      <c r="BY37">
        <v>11</v>
      </c>
      <c r="BZ37">
        <v>3</v>
      </c>
      <c r="CA37">
        <v>2</v>
      </c>
      <c r="CB37" t="s">
        <v>19</v>
      </c>
      <c r="CC37">
        <v>1</v>
      </c>
      <c r="CD37">
        <v>4</v>
      </c>
      <c r="CE37" t="s">
        <v>19</v>
      </c>
      <c r="CF37">
        <v>2</v>
      </c>
      <c r="CG37">
        <v>2</v>
      </c>
      <c r="CH37" t="s">
        <v>19</v>
      </c>
      <c r="CI37" t="s">
        <v>19</v>
      </c>
      <c r="CJ37" t="s">
        <v>19</v>
      </c>
      <c r="CK37" t="s">
        <v>19</v>
      </c>
      <c r="CL37">
        <v>159</v>
      </c>
      <c r="CM37">
        <v>47</v>
      </c>
      <c r="CN37">
        <v>106</v>
      </c>
      <c r="CO37">
        <v>6</v>
      </c>
      <c r="CP37">
        <v>222</v>
      </c>
      <c r="CQ37">
        <v>61</v>
      </c>
      <c r="CR37">
        <v>65</v>
      </c>
      <c r="CS37">
        <v>96</v>
      </c>
      <c r="CT37">
        <v>495</v>
      </c>
      <c r="CU37">
        <v>124</v>
      </c>
      <c r="CV37">
        <v>120</v>
      </c>
      <c r="CW37">
        <v>251</v>
      </c>
    </row>
    <row r="38" spans="1:101">
      <c r="A38" t="s">
        <v>734</v>
      </c>
      <c r="B38">
        <v>4618</v>
      </c>
      <c r="C38">
        <v>2090</v>
      </c>
      <c r="D38">
        <v>1485</v>
      </c>
      <c r="E38">
        <v>1043</v>
      </c>
      <c r="F38">
        <v>87</v>
      </c>
      <c r="G38">
        <v>28</v>
      </c>
      <c r="H38">
        <v>59</v>
      </c>
      <c r="I38" t="s">
        <v>19</v>
      </c>
      <c r="J38">
        <v>133</v>
      </c>
      <c r="K38" t="s">
        <v>19</v>
      </c>
      <c r="L38">
        <v>8</v>
      </c>
      <c r="M38">
        <v>125</v>
      </c>
      <c r="N38">
        <v>4</v>
      </c>
      <c r="O38" t="s">
        <v>19</v>
      </c>
      <c r="P38" t="s">
        <v>19</v>
      </c>
      <c r="Q38">
        <v>4</v>
      </c>
      <c r="R38">
        <v>126</v>
      </c>
      <c r="S38">
        <v>47</v>
      </c>
      <c r="T38">
        <v>77</v>
      </c>
      <c r="U38">
        <v>2</v>
      </c>
      <c r="V38">
        <v>20</v>
      </c>
      <c r="W38">
        <v>8</v>
      </c>
      <c r="X38">
        <v>11</v>
      </c>
      <c r="Y38">
        <v>1</v>
      </c>
      <c r="Z38">
        <v>240</v>
      </c>
      <c r="AA38">
        <v>77</v>
      </c>
      <c r="AB38">
        <v>77</v>
      </c>
      <c r="AC38">
        <v>86</v>
      </c>
      <c r="AD38">
        <v>244</v>
      </c>
      <c r="AE38">
        <v>67</v>
      </c>
      <c r="AF38">
        <v>88</v>
      </c>
      <c r="AG38">
        <v>89</v>
      </c>
      <c r="AH38">
        <v>2679</v>
      </c>
      <c r="AI38">
        <v>1520</v>
      </c>
      <c r="AJ38">
        <v>725</v>
      </c>
      <c r="AK38">
        <v>434</v>
      </c>
      <c r="AL38">
        <v>1371</v>
      </c>
      <c r="AM38">
        <v>794</v>
      </c>
      <c r="AN38">
        <v>468</v>
      </c>
      <c r="AO38">
        <v>109</v>
      </c>
      <c r="AP38">
        <v>83</v>
      </c>
      <c r="AQ38">
        <v>32</v>
      </c>
      <c r="AR38">
        <v>46</v>
      </c>
      <c r="AS38">
        <v>5</v>
      </c>
      <c r="AT38">
        <v>33</v>
      </c>
      <c r="AU38">
        <v>13</v>
      </c>
      <c r="AV38">
        <v>19</v>
      </c>
      <c r="AW38">
        <v>1</v>
      </c>
      <c r="AX38">
        <v>10</v>
      </c>
      <c r="AY38">
        <v>1</v>
      </c>
      <c r="AZ38">
        <v>7</v>
      </c>
      <c r="BA38">
        <v>2</v>
      </c>
      <c r="BB38">
        <v>118</v>
      </c>
      <c r="BC38">
        <v>20</v>
      </c>
      <c r="BD38">
        <v>68</v>
      </c>
      <c r="BE38">
        <v>30</v>
      </c>
      <c r="BF38">
        <v>24</v>
      </c>
      <c r="BG38">
        <v>2</v>
      </c>
      <c r="BH38">
        <v>8</v>
      </c>
      <c r="BI38">
        <v>14</v>
      </c>
      <c r="BJ38">
        <v>6</v>
      </c>
      <c r="BK38" t="s">
        <v>19</v>
      </c>
      <c r="BL38">
        <v>4</v>
      </c>
      <c r="BM38">
        <v>2</v>
      </c>
      <c r="BN38">
        <v>1</v>
      </c>
      <c r="BO38">
        <v>1</v>
      </c>
      <c r="BP38" t="s">
        <v>19</v>
      </c>
      <c r="BQ38" t="s">
        <v>19</v>
      </c>
      <c r="BR38">
        <v>27</v>
      </c>
      <c r="BS38">
        <v>3</v>
      </c>
      <c r="BT38">
        <v>17</v>
      </c>
      <c r="BU38">
        <v>7</v>
      </c>
      <c r="BV38">
        <v>44</v>
      </c>
      <c r="BW38">
        <v>6</v>
      </c>
      <c r="BX38">
        <v>32</v>
      </c>
      <c r="BY38">
        <v>6</v>
      </c>
      <c r="BZ38">
        <v>13</v>
      </c>
      <c r="CA38">
        <v>6</v>
      </c>
      <c r="CB38">
        <v>6</v>
      </c>
      <c r="CC38">
        <v>1</v>
      </c>
      <c r="CD38">
        <v>3</v>
      </c>
      <c r="CE38">
        <v>2</v>
      </c>
      <c r="CF38">
        <v>1</v>
      </c>
      <c r="CG38" t="s">
        <v>19</v>
      </c>
      <c r="CH38">
        <v>1</v>
      </c>
      <c r="CI38">
        <v>1</v>
      </c>
      <c r="CJ38" t="s">
        <v>19</v>
      </c>
      <c r="CK38" t="s">
        <v>19</v>
      </c>
      <c r="CL38">
        <v>160</v>
      </c>
      <c r="CM38">
        <v>45</v>
      </c>
      <c r="CN38">
        <v>113</v>
      </c>
      <c r="CO38">
        <v>2</v>
      </c>
      <c r="CP38">
        <v>332</v>
      </c>
      <c r="CQ38">
        <v>116</v>
      </c>
      <c r="CR38">
        <v>120</v>
      </c>
      <c r="CS38">
        <v>96</v>
      </c>
      <c r="CT38">
        <v>368</v>
      </c>
      <c r="CU38">
        <v>123</v>
      </c>
      <c r="CV38">
        <v>78</v>
      </c>
      <c r="CW38">
        <v>167</v>
      </c>
    </row>
    <row r="39" spans="1:101">
      <c r="A39" t="s">
        <v>733</v>
      </c>
      <c r="B39">
        <v>2633</v>
      </c>
      <c r="C39">
        <v>1066</v>
      </c>
      <c r="D39">
        <v>1150</v>
      </c>
      <c r="E39">
        <v>417</v>
      </c>
      <c r="F39">
        <v>43</v>
      </c>
      <c r="G39">
        <v>15</v>
      </c>
      <c r="H39">
        <v>28</v>
      </c>
      <c r="I39" t="s">
        <v>19</v>
      </c>
      <c r="J39">
        <v>67</v>
      </c>
      <c r="K39">
        <v>4</v>
      </c>
      <c r="L39">
        <v>4</v>
      </c>
      <c r="M39">
        <v>59</v>
      </c>
      <c r="N39">
        <v>4</v>
      </c>
      <c r="O39" t="s">
        <v>19</v>
      </c>
      <c r="P39" t="s">
        <v>19</v>
      </c>
      <c r="Q39">
        <v>4</v>
      </c>
      <c r="R39">
        <v>67</v>
      </c>
      <c r="S39">
        <v>22</v>
      </c>
      <c r="T39">
        <v>45</v>
      </c>
      <c r="U39" t="s">
        <v>19</v>
      </c>
      <c r="V39">
        <v>23</v>
      </c>
      <c r="W39">
        <v>5</v>
      </c>
      <c r="X39">
        <v>18</v>
      </c>
      <c r="Y39" t="s">
        <v>19</v>
      </c>
      <c r="Z39">
        <v>122</v>
      </c>
      <c r="AA39">
        <v>37</v>
      </c>
      <c r="AB39">
        <v>56</v>
      </c>
      <c r="AC39">
        <v>29</v>
      </c>
      <c r="AD39">
        <v>100</v>
      </c>
      <c r="AE39">
        <v>31</v>
      </c>
      <c r="AF39">
        <v>53</v>
      </c>
      <c r="AG39">
        <v>16</v>
      </c>
      <c r="AH39">
        <v>1567</v>
      </c>
      <c r="AI39">
        <v>763</v>
      </c>
      <c r="AJ39">
        <v>680</v>
      </c>
      <c r="AK39">
        <v>124</v>
      </c>
      <c r="AL39">
        <v>1053</v>
      </c>
      <c r="AM39">
        <v>524</v>
      </c>
      <c r="AN39">
        <v>491</v>
      </c>
      <c r="AO39">
        <v>38</v>
      </c>
      <c r="AP39">
        <v>48</v>
      </c>
      <c r="AQ39">
        <v>18</v>
      </c>
      <c r="AR39">
        <v>30</v>
      </c>
      <c r="AS39" t="s">
        <v>19</v>
      </c>
      <c r="AT39">
        <v>19</v>
      </c>
      <c r="AU39">
        <v>3</v>
      </c>
      <c r="AV39">
        <v>16</v>
      </c>
      <c r="AW39" t="s">
        <v>19</v>
      </c>
      <c r="AX39">
        <v>9</v>
      </c>
      <c r="AY39">
        <v>3</v>
      </c>
      <c r="AZ39">
        <v>4</v>
      </c>
      <c r="BA39">
        <v>2</v>
      </c>
      <c r="BB39">
        <v>60</v>
      </c>
      <c r="BC39">
        <v>20</v>
      </c>
      <c r="BD39">
        <v>26</v>
      </c>
      <c r="BE39">
        <v>14</v>
      </c>
      <c r="BF39">
        <v>11</v>
      </c>
      <c r="BG39">
        <v>5</v>
      </c>
      <c r="BH39">
        <v>2</v>
      </c>
      <c r="BI39">
        <v>4</v>
      </c>
      <c r="BJ39">
        <v>9</v>
      </c>
      <c r="BK39">
        <v>2</v>
      </c>
      <c r="BL39">
        <v>5</v>
      </c>
      <c r="BM39">
        <v>2</v>
      </c>
      <c r="BN39">
        <v>2</v>
      </c>
      <c r="BO39" t="s">
        <v>19</v>
      </c>
      <c r="BP39" t="s">
        <v>19</v>
      </c>
      <c r="BQ39">
        <v>2</v>
      </c>
      <c r="BR39">
        <v>6</v>
      </c>
      <c r="BS39" t="s">
        <v>19</v>
      </c>
      <c r="BT39">
        <v>5</v>
      </c>
      <c r="BU39">
        <v>1</v>
      </c>
      <c r="BV39">
        <v>21</v>
      </c>
      <c r="BW39">
        <v>4</v>
      </c>
      <c r="BX39">
        <v>12</v>
      </c>
      <c r="BY39">
        <v>5</v>
      </c>
      <c r="BZ39">
        <v>1</v>
      </c>
      <c r="CA39">
        <v>1</v>
      </c>
      <c r="CB39" t="s">
        <v>19</v>
      </c>
      <c r="CC39" t="s">
        <v>19</v>
      </c>
      <c r="CD39">
        <v>10</v>
      </c>
      <c r="CE39">
        <v>8</v>
      </c>
      <c r="CF39">
        <v>2</v>
      </c>
      <c r="CG39" t="s">
        <v>19</v>
      </c>
      <c r="CH39">
        <v>6</v>
      </c>
      <c r="CI39">
        <v>2</v>
      </c>
      <c r="CJ39" t="s">
        <v>19</v>
      </c>
      <c r="CK39">
        <v>4</v>
      </c>
      <c r="CL39">
        <v>92</v>
      </c>
      <c r="CM39">
        <v>25</v>
      </c>
      <c r="CN39">
        <v>67</v>
      </c>
      <c r="CO39" t="s">
        <v>19</v>
      </c>
      <c r="CP39">
        <v>180</v>
      </c>
      <c r="CQ39">
        <v>61</v>
      </c>
      <c r="CR39">
        <v>73</v>
      </c>
      <c r="CS39">
        <v>46</v>
      </c>
      <c r="CT39">
        <v>249</v>
      </c>
      <c r="CU39">
        <v>62</v>
      </c>
      <c r="CV39">
        <v>68</v>
      </c>
      <c r="CW39">
        <v>119</v>
      </c>
    </row>
    <row r="40" spans="1:101">
      <c r="A40" t="s">
        <v>732</v>
      </c>
      <c r="B40">
        <v>4443</v>
      </c>
      <c r="C40">
        <v>1610</v>
      </c>
      <c r="D40">
        <v>1765</v>
      </c>
      <c r="E40">
        <v>1068</v>
      </c>
      <c r="F40">
        <v>88</v>
      </c>
      <c r="G40">
        <v>20</v>
      </c>
      <c r="H40">
        <v>68</v>
      </c>
      <c r="I40" t="s">
        <v>19</v>
      </c>
      <c r="J40">
        <v>136</v>
      </c>
      <c r="K40" t="s">
        <v>19</v>
      </c>
      <c r="L40" t="s">
        <v>19</v>
      </c>
      <c r="M40">
        <v>136</v>
      </c>
      <c r="N40">
        <v>5</v>
      </c>
      <c r="O40" t="s">
        <v>19</v>
      </c>
      <c r="P40" t="s">
        <v>19</v>
      </c>
      <c r="Q40">
        <v>5</v>
      </c>
      <c r="R40">
        <v>117</v>
      </c>
      <c r="S40">
        <v>44</v>
      </c>
      <c r="T40">
        <v>72</v>
      </c>
      <c r="U40">
        <v>1</v>
      </c>
      <c r="V40">
        <v>32</v>
      </c>
      <c r="W40">
        <v>14</v>
      </c>
      <c r="X40">
        <v>18</v>
      </c>
      <c r="Y40" t="s">
        <v>19</v>
      </c>
      <c r="Z40">
        <v>186</v>
      </c>
      <c r="AA40">
        <v>68</v>
      </c>
      <c r="AB40">
        <v>78</v>
      </c>
      <c r="AC40">
        <v>40</v>
      </c>
      <c r="AD40">
        <v>194</v>
      </c>
      <c r="AE40">
        <v>58</v>
      </c>
      <c r="AF40">
        <v>86</v>
      </c>
      <c r="AG40">
        <v>50</v>
      </c>
      <c r="AH40">
        <v>2485</v>
      </c>
      <c r="AI40">
        <v>1087</v>
      </c>
      <c r="AJ40">
        <v>906</v>
      </c>
      <c r="AK40">
        <v>492</v>
      </c>
      <c r="AL40">
        <v>1474</v>
      </c>
      <c r="AM40">
        <v>738</v>
      </c>
      <c r="AN40">
        <v>620</v>
      </c>
      <c r="AO40">
        <v>116</v>
      </c>
      <c r="AP40">
        <v>81</v>
      </c>
      <c r="AQ40">
        <v>32</v>
      </c>
      <c r="AR40">
        <v>49</v>
      </c>
      <c r="AS40" t="s">
        <v>19</v>
      </c>
      <c r="AT40">
        <v>38</v>
      </c>
      <c r="AU40">
        <v>12</v>
      </c>
      <c r="AV40">
        <v>26</v>
      </c>
      <c r="AW40" t="s">
        <v>19</v>
      </c>
      <c r="AX40">
        <v>5</v>
      </c>
      <c r="AY40">
        <v>2</v>
      </c>
      <c r="AZ40">
        <v>3</v>
      </c>
      <c r="BA40" t="s">
        <v>19</v>
      </c>
      <c r="BB40">
        <v>110</v>
      </c>
      <c r="BC40">
        <v>36</v>
      </c>
      <c r="BD40">
        <v>49</v>
      </c>
      <c r="BE40">
        <v>25</v>
      </c>
      <c r="BF40">
        <v>16</v>
      </c>
      <c r="BG40">
        <v>10</v>
      </c>
      <c r="BH40">
        <v>6</v>
      </c>
      <c r="BI40" t="s">
        <v>19</v>
      </c>
      <c r="BJ40">
        <v>21</v>
      </c>
      <c r="BK40">
        <v>9</v>
      </c>
      <c r="BL40">
        <v>9</v>
      </c>
      <c r="BM40">
        <v>3</v>
      </c>
      <c r="BN40">
        <v>1</v>
      </c>
      <c r="BO40" t="s">
        <v>19</v>
      </c>
      <c r="BP40">
        <v>1</v>
      </c>
      <c r="BQ40" t="s">
        <v>19</v>
      </c>
      <c r="BR40">
        <v>30</v>
      </c>
      <c r="BS40">
        <v>5</v>
      </c>
      <c r="BT40">
        <v>11</v>
      </c>
      <c r="BU40">
        <v>14</v>
      </c>
      <c r="BV40">
        <v>37</v>
      </c>
      <c r="BW40">
        <v>12</v>
      </c>
      <c r="BX40">
        <v>18</v>
      </c>
      <c r="BY40">
        <v>7</v>
      </c>
      <c r="BZ40">
        <v>1</v>
      </c>
      <c r="CA40" t="s">
        <v>19</v>
      </c>
      <c r="CB40">
        <v>1</v>
      </c>
      <c r="CC40" t="s">
        <v>19</v>
      </c>
      <c r="CD40">
        <v>4</v>
      </c>
      <c r="CE40" t="s">
        <v>19</v>
      </c>
      <c r="CF40">
        <v>3</v>
      </c>
      <c r="CG40">
        <v>1</v>
      </c>
      <c r="CH40" t="s">
        <v>19</v>
      </c>
      <c r="CI40" t="s">
        <v>19</v>
      </c>
      <c r="CJ40" t="s">
        <v>19</v>
      </c>
      <c r="CK40" t="s">
        <v>19</v>
      </c>
      <c r="CL40">
        <v>114</v>
      </c>
      <c r="CM40">
        <v>50</v>
      </c>
      <c r="CN40">
        <v>64</v>
      </c>
      <c r="CO40" t="s">
        <v>19</v>
      </c>
      <c r="CP40">
        <v>401</v>
      </c>
      <c r="CQ40">
        <v>112</v>
      </c>
      <c r="CR40">
        <v>193</v>
      </c>
      <c r="CS40">
        <v>96</v>
      </c>
      <c r="CT40">
        <v>483</v>
      </c>
      <c r="CU40">
        <v>89</v>
      </c>
      <c r="CV40">
        <v>171</v>
      </c>
      <c r="CW40">
        <v>223</v>
      </c>
    </row>
    <row r="41" spans="1:101">
      <c r="A41" t="s">
        <v>731</v>
      </c>
      <c r="B41">
        <v>7295</v>
      </c>
      <c r="C41">
        <v>3452</v>
      </c>
      <c r="D41">
        <v>2339</v>
      </c>
      <c r="E41">
        <v>1504</v>
      </c>
      <c r="F41">
        <v>144</v>
      </c>
      <c r="G41">
        <v>50</v>
      </c>
      <c r="H41">
        <v>94</v>
      </c>
      <c r="I41" t="s">
        <v>19</v>
      </c>
      <c r="J41">
        <v>205</v>
      </c>
      <c r="K41">
        <v>2</v>
      </c>
      <c r="L41">
        <v>5</v>
      </c>
      <c r="M41">
        <v>198</v>
      </c>
      <c r="N41">
        <v>27</v>
      </c>
      <c r="O41" t="s">
        <v>19</v>
      </c>
      <c r="P41" t="s">
        <v>19</v>
      </c>
      <c r="Q41">
        <v>27</v>
      </c>
      <c r="R41">
        <v>220</v>
      </c>
      <c r="S41">
        <v>89</v>
      </c>
      <c r="T41">
        <v>127</v>
      </c>
      <c r="U41">
        <v>4</v>
      </c>
      <c r="V41">
        <v>85</v>
      </c>
      <c r="W41">
        <v>33</v>
      </c>
      <c r="X41">
        <v>50</v>
      </c>
      <c r="Y41">
        <v>2</v>
      </c>
      <c r="Z41">
        <v>390</v>
      </c>
      <c r="AA41">
        <v>155</v>
      </c>
      <c r="AB41">
        <v>120</v>
      </c>
      <c r="AC41">
        <v>115</v>
      </c>
      <c r="AD41">
        <v>316</v>
      </c>
      <c r="AE41">
        <v>108</v>
      </c>
      <c r="AF41">
        <v>118</v>
      </c>
      <c r="AG41">
        <v>90</v>
      </c>
      <c r="AH41">
        <v>4440</v>
      </c>
      <c r="AI41">
        <v>2644</v>
      </c>
      <c r="AJ41">
        <v>1122</v>
      </c>
      <c r="AK41">
        <v>674</v>
      </c>
      <c r="AL41">
        <v>2604</v>
      </c>
      <c r="AM41">
        <v>1619</v>
      </c>
      <c r="AN41">
        <v>736</v>
      </c>
      <c r="AO41">
        <v>249</v>
      </c>
      <c r="AP41">
        <v>180</v>
      </c>
      <c r="AQ41">
        <v>79</v>
      </c>
      <c r="AR41">
        <v>97</v>
      </c>
      <c r="AS41">
        <v>4</v>
      </c>
      <c r="AT41">
        <v>41</v>
      </c>
      <c r="AU41">
        <v>18</v>
      </c>
      <c r="AV41">
        <v>22</v>
      </c>
      <c r="AW41">
        <v>1</v>
      </c>
      <c r="AX41">
        <v>17</v>
      </c>
      <c r="AY41">
        <v>1</v>
      </c>
      <c r="AZ41">
        <v>6</v>
      </c>
      <c r="BA41">
        <v>10</v>
      </c>
      <c r="BB41">
        <v>172</v>
      </c>
      <c r="BC41">
        <v>47</v>
      </c>
      <c r="BD41">
        <v>78</v>
      </c>
      <c r="BE41">
        <v>47</v>
      </c>
      <c r="BF41">
        <v>33</v>
      </c>
      <c r="BG41">
        <v>16</v>
      </c>
      <c r="BH41">
        <v>7</v>
      </c>
      <c r="BI41">
        <v>10</v>
      </c>
      <c r="BJ41">
        <v>24</v>
      </c>
      <c r="BK41">
        <v>9</v>
      </c>
      <c r="BL41">
        <v>6</v>
      </c>
      <c r="BM41">
        <v>9</v>
      </c>
      <c r="BN41">
        <v>4</v>
      </c>
      <c r="BO41" t="s">
        <v>19</v>
      </c>
      <c r="BP41">
        <v>2</v>
      </c>
      <c r="BQ41">
        <v>2</v>
      </c>
      <c r="BR41">
        <v>46</v>
      </c>
      <c r="BS41">
        <v>9</v>
      </c>
      <c r="BT41">
        <v>22</v>
      </c>
      <c r="BU41">
        <v>15</v>
      </c>
      <c r="BV41">
        <v>51</v>
      </c>
      <c r="BW41">
        <v>7</v>
      </c>
      <c r="BX41">
        <v>35</v>
      </c>
      <c r="BY41">
        <v>9</v>
      </c>
      <c r="BZ41">
        <v>9</v>
      </c>
      <c r="CA41">
        <v>5</v>
      </c>
      <c r="CB41">
        <v>4</v>
      </c>
      <c r="CC41" t="s">
        <v>19</v>
      </c>
      <c r="CD41">
        <v>5</v>
      </c>
      <c r="CE41">
        <v>1</v>
      </c>
      <c r="CF41">
        <v>2</v>
      </c>
      <c r="CG41">
        <v>2</v>
      </c>
      <c r="CH41">
        <v>1</v>
      </c>
      <c r="CI41">
        <v>1</v>
      </c>
      <c r="CJ41" t="s">
        <v>19</v>
      </c>
      <c r="CK41" t="s">
        <v>19</v>
      </c>
      <c r="CL41">
        <v>215</v>
      </c>
      <c r="CM41">
        <v>68</v>
      </c>
      <c r="CN41">
        <v>141</v>
      </c>
      <c r="CO41">
        <v>6</v>
      </c>
      <c r="CP41">
        <v>349</v>
      </c>
      <c r="CQ41">
        <v>66</v>
      </c>
      <c r="CR41">
        <v>198</v>
      </c>
      <c r="CS41">
        <v>85</v>
      </c>
      <c r="CT41">
        <v>578</v>
      </c>
      <c r="CU41">
        <v>124</v>
      </c>
      <c r="CV41">
        <v>211</v>
      </c>
      <c r="CW41">
        <v>243</v>
      </c>
    </row>
    <row r="42" spans="1:101">
      <c r="A42" t="s">
        <v>730</v>
      </c>
      <c r="B42">
        <v>8423</v>
      </c>
      <c r="C42">
        <v>3386</v>
      </c>
      <c r="D42">
        <v>2942</v>
      </c>
      <c r="E42">
        <v>2095</v>
      </c>
      <c r="F42">
        <v>164</v>
      </c>
      <c r="G42">
        <v>73</v>
      </c>
      <c r="H42">
        <v>88</v>
      </c>
      <c r="I42">
        <v>3</v>
      </c>
      <c r="J42">
        <v>222</v>
      </c>
      <c r="K42">
        <v>3</v>
      </c>
      <c r="L42">
        <v>6</v>
      </c>
      <c r="M42">
        <v>213</v>
      </c>
      <c r="N42">
        <v>13</v>
      </c>
      <c r="O42" t="s">
        <v>19</v>
      </c>
      <c r="P42" t="s">
        <v>19</v>
      </c>
      <c r="Q42">
        <v>13</v>
      </c>
      <c r="R42">
        <v>247</v>
      </c>
      <c r="S42">
        <v>95</v>
      </c>
      <c r="T42">
        <v>147</v>
      </c>
      <c r="U42">
        <v>5</v>
      </c>
      <c r="V42">
        <v>90</v>
      </c>
      <c r="W42">
        <v>32</v>
      </c>
      <c r="X42">
        <v>54</v>
      </c>
      <c r="Y42">
        <v>4</v>
      </c>
      <c r="Z42">
        <v>351</v>
      </c>
      <c r="AA42">
        <v>122</v>
      </c>
      <c r="AB42">
        <v>136</v>
      </c>
      <c r="AC42">
        <v>93</v>
      </c>
      <c r="AD42">
        <v>452</v>
      </c>
      <c r="AE42">
        <v>140</v>
      </c>
      <c r="AF42">
        <v>179</v>
      </c>
      <c r="AG42">
        <v>133</v>
      </c>
      <c r="AH42">
        <v>4860</v>
      </c>
      <c r="AI42">
        <v>2323</v>
      </c>
      <c r="AJ42">
        <v>1617</v>
      </c>
      <c r="AK42">
        <v>920</v>
      </c>
      <c r="AL42">
        <v>2836</v>
      </c>
      <c r="AM42">
        <v>1421</v>
      </c>
      <c r="AN42">
        <v>1087</v>
      </c>
      <c r="AO42">
        <v>328</v>
      </c>
      <c r="AP42">
        <v>170</v>
      </c>
      <c r="AQ42">
        <v>84</v>
      </c>
      <c r="AR42">
        <v>78</v>
      </c>
      <c r="AS42">
        <v>8</v>
      </c>
      <c r="AT42">
        <v>54</v>
      </c>
      <c r="AU42">
        <v>25</v>
      </c>
      <c r="AV42">
        <v>27</v>
      </c>
      <c r="AW42">
        <v>2</v>
      </c>
      <c r="AX42">
        <v>17</v>
      </c>
      <c r="AY42">
        <v>3</v>
      </c>
      <c r="AZ42">
        <v>2</v>
      </c>
      <c r="BA42">
        <v>12</v>
      </c>
      <c r="BB42">
        <v>243</v>
      </c>
      <c r="BC42">
        <v>59</v>
      </c>
      <c r="BD42">
        <v>123</v>
      </c>
      <c r="BE42">
        <v>61</v>
      </c>
      <c r="BF42">
        <v>30</v>
      </c>
      <c r="BG42">
        <v>10</v>
      </c>
      <c r="BH42">
        <v>5</v>
      </c>
      <c r="BI42">
        <v>15</v>
      </c>
      <c r="BJ42">
        <v>15</v>
      </c>
      <c r="BK42">
        <v>6</v>
      </c>
      <c r="BL42">
        <v>3</v>
      </c>
      <c r="BM42">
        <v>6</v>
      </c>
      <c r="BN42">
        <v>3</v>
      </c>
      <c r="BO42">
        <v>1</v>
      </c>
      <c r="BP42">
        <v>2</v>
      </c>
      <c r="BQ42" t="s">
        <v>19</v>
      </c>
      <c r="BR42">
        <v>64</v>
      </c>
      <c r="BS42">
        <v>9</v>
      </c>
      <c r="BT42">
        <v>43</v>
      </c>
      <c r="BU42">
        <v>12</v>
      </c>
      <c r="BV42">
        <v>118</v>
      </c>
      <c r="BW42">
        <v>26</v>
      </c>
      <c r="BX42">
        <v>67</v>
      </c>
      <c r="BY42">
        <v>25</v>
      </c>
      <c r="BZ42">
        <v>4</v>
      </c>
      <c r="CA42">
        <v>1</v>
      </c>
      <c r="CB42" t="s">
        <v>19</v>
      </c>
      <c r="CC42">
        <v>3</v>
      </c>
      <c r="CD42">
        <v>9</v>
      </c>
      <c r="CE42">
        <v>6</v>
      </c>
      <c r="CF42">
        <v>3</v>
      </c>
      <c r="CG42" t="s">
        <v>19</v>
      </c>
      <c r="CH42" t="s">
        <v>19</v>
      </c>
      <c r="CI42" t="s">
        <v>19</v>
      </c>
      <c r="CJ42" t="s">
        <v>19</v>
      </c>
      <c r="CK42" t="s">
        <v>19</v>
      </c>
      <c r="CL42">
        <v>302</v>
      </c>
      <c r="CM42">
        <v>68</v>
      </c>
      <c r="CN42">
        <v>216</v>
      </c>
      <c r="CO42">
        <v>18</v>
      </c>
      <c r="CP42">
        <v>530</v>
      </c>
      <c r="CQ42">
        <v>173</v>
      </c>
      <c r="CR42">
        <v>142</v>
      </c>
      <c r="CS42">
        <v>215</v>
      </c>
      <c r="CT42">
        <v>798</v>
      </c>
      <c r="CU42">
        <v>218</v>
      </c>
      <c r="CV42">
        <v>181</v>
      </c>
      <c r="CW42">
        <v>399</v>
      </c>
    </row>
    <row r="43" spans="1:101">
      <c r="A43" t="s">
        <v>729</v>
      </c>
      <c r="B43">
        <v>5223</v>
      </c>
      <c r="C43">
        <v>1790</v>
      </c>
      <c r="D43">
        <v>2248</v>
      </c>
      <c r="E43">
        <v>1185</v>
      </c>
      <c r="F43">
        <v>92</v>
      </c>
      <c r="G43">
        <v>19</v>
      </c>
      <c r="H43">
        <v>73</v>
      </c>
      <c r="I43" t="s">
        <v>19</v>
      </c>
      <c r="J43">
        <v>150</v>
      </c>
      <c r="K43" t="s">
        <v>19</v>
      </c>
      <c r="L43">
        <v>3</v>
      </c>
      <c r="M43">
        <v>147</v>
      </c>
      <c r="N43">
        <v>11</v>
      </c>
      <c r="O43" t="s">
        <v>19</v>
      </c>
      <c r="P43" t="s">
        <v>19</v>
      </c>
      <c r="Q43">
        <v>11</v>
      </c>
      <c r="R43">
        <v>155</v>
      </c>
      <c r="S43">
        <v>37</v>
      </c>
      <c r="T43">
        <v>112</v>
      </c>
      <c r="U43">
        <v>6</v>
      </c>
      <c r="V43">
        <v>47</v>
      </c>
      <c r="W43">
        <v>12</v>
      </c>
      <c r="X43">
        <v>33</v>
      </c>
      <c r="Y43">
        <v>2</v>
      </c>
      <c r="Z43">
        <v>215</v>
      </c>
      <c r="AA43">
        <v>71</v>
      </c>
      <c r="AB43">
        <v>96</v>
      </c>
      <c r="AC43">
        <v>48</v>
      </c>
      <c r="AD43">
        <v>216</v>
      </c>
      <c r="AE43">
        <v>63</v>
      </c>
      <c r="AF43">
        <v>114</v>
      </c>
      <c r="AG43">
        <v>39</v>
      </c>
      <c r="AH43">
        <v>3075</v>
      </c>
      <c r="AI43">
        <v>1333</v>
      </c>
      <c r="AJ43">
        <v>1200</v>
      </c>
      <c r="AK43">
        <v>542</v>
      </c>
      <c r="AL43">
        <v>1886</v>
      </c>
      <c r="AM43">
        <v>896</v>
      </c>
      <c r="AN43">
        <v>837</v>
      </c>
      <c r="AO43">
        <v>153</v>
      </c>
      <c r="AP43">
        <v>93</v>
      </c>
      <c r="AQ43">
        <v>34</v>
      </c>
      <c r="AR43">
        <v>57</v>
      </c>
      <c r="AS43">
        <v>2</v>
      </c>
      <c r="AT43">
        <v>29</v>
      </c>
      <c r="AU43">
        <v>13</v>
      </c>
      <c r="AV43">
        <v>13</v>
      </c>
      <c r="AW43">
        <v>3</v>
      </c>
      <c r="AX43">
        <v>4</v>
      </c>
      <c r="AY43" t="s">
        <v>19</v>
      </c>
      <c r="AZ43">
        <v>1</v>
      </c>
      <c r="BA43">
        <v>3</v>
      </c>
      <c r="BB43">
        <v>138</v>
      </c>
      <c r="BC43">
        <v>31</v>
      </c>
      <c r="BD43">
        <v>81</v>
      </c>
      <c r="BE43">
        <v>26</v>
      </c>
      <c r="BF43">
        <v>11</v>
      </c>
      <c r="BG43">
        <v>3</v>
      </c>
      <c r="BH43">
        <v>3</v>
      </c>
      <c r="BI43">
        <v>5</v>
      </c>
      <c r="BJ43">
        <v>6</v>
      </c>
      <c r="BK43">
        <v>1</v>
      </c>
      <c r="BL43">
        <v>4</v>
      </c>
      <c r="BM43">
        <v>1</v>
      </c>
      <c r="BN43">
        <v>4</v>
      </c>
      <c r="BO43">
        <v>1</v>
      </c>
      <c r="BP43" t="s">
        <v>19</v>
      </c>
      <c r="BQ43">
        <v>3</v>
      </c>
      <c r="BR43">
        <v>48</v>
      </c>
      <c r="BS43">
        <v>11</v>
      </c>
      <c r="BT43">
        <v>32</v>
      </c>
      <c r="BU43">
        <v>5</v>
      </c>
      <c r="BV43">
        <v>64</v>
      </c>
      <c r="BW43">
        <v>12</v>
      </c>
      <c r="BX43">
        <v>41</v>
      </c>
      <c r="BY43">
        <v>11</v>
      </c>
      <c r="BZ43">
        <v>3</v>
      </c>
      <c r="CA43">
        <v>2</v>
      </c>
      <c r="CB43">
        <v>1</v>
      </c>
      <c r="CC43" t="s">
        <v>19</v>
      </c>
      <c r="CD43">
        <v>2</v>
      </c>
      <c r="CE43">
        <v>1</v>
      </c>
      <c r="CF43" t="s">
        <v>19</v>
      </c>
      <c r="CG43">
        <v>1</v>
      </c>
      <c r="CH43" t="s">
        <v>19</v>
      </c>
      <c r="CI43" t="s">
        <v>19</v>
      </c>
      <c r="CJ43" t="s">
        <v>19</v>
      </c>
      <c r="CK43" t="s">
        <v>19</v>
      </c>
      <c r="CL43">
        <v>171</v>
      </c>
      <c r="CM43">
        <v>29</v>
      </c>
      <c r="CN43">
        <v>135</v>
      </c>
      <c r="CO43">
        <v>7</v>
      </c>
      <c r="CP43">
        <v>375</v>
      </c>
      <c r="CQ43">
        <v>77</v>
      </c>
      <c r="CR43">
        <v>151</v>
      </c>
      <c r="CS43">
        <v>147</v>
      </c>
      <c r="CT43">
        <v>499</v>
      </c>
      <c r="CU43">
        <v>83</v>
      </c>
      <c r="CV43">
        <v>212</v>
      </c>
      <c r="CW43">
        <v>204</v>
      </c>
    </row>
    <row r="44" spans="1:101">
      <c r="A44" t="s">
        <v>728</v>
      </c>
      <c r="B44">
        <v>2847</v>
      </c>
      <c r="C44">
        <v>1030</v>
      </c>
      <c r="D44">
        <v>1199</v>
      </c>
      <c r="E44">
        <v>618</v>
      </c>
      <c r="F44">
        <v>61</v>
      </c>
      <c r="G44">
        <v>19</v>
      </c>
      <c r="H44">
        <v>42</v>
      </c>
      <c r="I44" t="s">
        <v>19</v>
      </c>
      <c r="J44">
        <v>97</v>
      </c>
      <c r="K44" t="s">
        <v>19</v>
      </c>
      <c r="L44" t="s">
        <v>19</v>
      </c>
      <c r="M44">
        <v>97</v>
      </c>
      <c r="N44">
        <v>6</v>
      </c>
      <c r="O44" t="s">
        <v>19</v>
      </c>
      <c r="P44" t="s">
        <v>19</v>
      </c>
      <c r="Q44">
        <v>6</v>
      </c>
      <c r="R44">
        <v>79</v>
      </c>
      <c r="S44">
        <v>20</v>
      </c>
      <c r="T44">
        <v>59</v>
      </c>
      <c r="U44" t="s">
        <v>19</v>
      </c>
      <c r="V44">
        <v>12</v>
      </c>
      <c r="W44">
        <v>3</v>
      </c>
      <c r="X44">
        <v>9</v>
      </c>
      <c r="Y44" t="s">
        <v>19</v>
      </c>
      <c r="Z44">
        <v>124</v>
      </c>
      <c r="AA44">
        <v>54</v>
      </c>
      <c r="AB44">
        <v>39</v>
      </c>
      <c r="AC44">
        <v>31</v>
      </c>
      <c r="AD44">
        <v>162</v>
      </c>
      <c r="AE44">
        <v>51</v>
      </c>
      <c r="AF44">
        <v>68</v>
      </c>
      <c r="AG44">
        <v>43</v>
      </c>
      <c r="AH44">
        <v>1536</v>
      </c>
      <c r="AI44">
        <v>682</v>
      </c>
      <c r="AJ44">
        <v>627</v>
      </c>
      <c r="AK44">
        <v>227</v>
      </c>
      <c r="AL44">
        <v>905</v>
      </c>
      <c r="AM44">
        <v>449</v>
      </c>
      <c r="AN44">
        <v>384</v>
      </c>
      <c r="AO44">
        <v>72</v>
      </c>
      <c r="AP44">
        <v>64</v>
      </c>
      <c r="AQ44">
        <v>22</v>
      </c>
      <c r="AR44">
        <v>42</v>
      </c>
      <c r="AS44" t="s">
        <v>19</v>
      </c>
      <c r="AT44">
        <v>18</v>
      </c>
      <c r="AU44">
        <v>9</v>
      </c>
      <c r="AV44">
        <v>8</v>
      </c>
      <c r="AW44">
        <v>1</v>
      </c>
      <c r="AX44">
        <v>10</v>
      </c>
      <c r="AY44" t="s">
        <v>19</v>
      </c>
      <c r="AZ44">
        <v>2</v>
      </c>
      <c r="BA44">
        <v>8</v>
      </c>
      <c r="BB44">
        <v>67</v>
      </c>
      <c r="BC44">
        <v>16</v>
      </c>
      <c r="BD44">
        <v>45</v>
      </c>
      <c r="BE44">
        <v>6</v>
      </c>
      <c r="BF44">
        <v>19</v>
      </c>
      <c r="BG44">
        <v>2</v>
      </c>
      <c r="BH44">
        <v>13</v>
      </c>
      <c r="BI44">
        <v>4</v>
      </c>
      <c r="BJ44">
        <v>10</v>
      </c>
      <c r="BK44">
        <v>1</v>
      </c>
      <c r="BL44">
        <v>9</v>
      </c>
      <c r="BM44" t="s">
        <v>19</v>
      </c>
      <c r="BN44" t="s">
        <v>19</v>
      </c>
      <c r="BO44" t="s">
        <v>19</v>
      </c>
      <c r="BP44" t="s">
        <v>19</v>
      </c>
      <c r="BQ44" t="s">
        <v>19</v>
      </c>
      <c r="BR44">
        <v>18</v>
      </c>
      <c r="BS44">
        <v>6</v>
      </c>
      <c r="BT44">
        <v>11</v>
      </c>
      <c r="BU44">
        <v>1</v>
      </c>
      <c r="BV44">
        <v>19</v>
      </c>
      <c r="BW44">
        <v>7</v>
      </c>
      <c r="BX44">
        <v>11</v>
      </c>
      <c r="BY44">
        <v>1</v>
      </c>
      <c r="BZ44" t="s">
        <v>19</v>
      </c>
      <c r="CA44" t="s">
        <v>19</v>
      </c>
      <c r="CB44" t="s">
        <v>19</v>
      </c>
      <c r="CC44" t="s">
        <v>19</v>
      </c>
      <c r="CD44">
        <v>1</v>
      </c>
      <c r="CE44" t="s">
        <v>19</v>
      </c>
      <c r="CF44">
        <v>1</v>
      </c>
      <c r="CG44" t="s">
        <v>19</v>
      </c>
      <c r="CH44" t="s">
        <v>19</v>
      </c>
      <c r="CI44" t="s">
        <v>19</v>
      </c>
      <c r="CJ44" t="s">
        <v>19</v>
      </c>
      <c r="CK44" t="s">
        <v>19</v>
      </c>
      <c r="CL44">
        <v>92</v>
      </c>
      <c r="CM44">
        <v>24</v>
      </c>
      <c r="CN44">
        <v>66</v>
      </c>
      <c r="CO44">
        <v>2</v>
      </c>
      <c r="CP44">
        <v>247</v>
      </c>
      <c r="CQ44">
        <v>71</v>
      </c>
      <c r="CR44">
        <v>104</v>
      </c>
      <c r="CS44">
        <v>72</v>
      </c>
      <c r="CT44">
        <v>284</v>
      </c>
      <c r="CU44">
        <v>62</v>
      </c>
      <c r="CV44">
        <v>97</v>
      </c>
      <c r="CW44">
        <v>125</v>
      </c>
    </row>
    <row r="45" spans="1:101">
      <c r="A45" t="s">
        <v>727</v>
      </c>
      <c r="B45">
        <v>3865</v>
      </c>
      <c r="C45">
        <v>1719</v>
      </c>
      <c r="D45">
        <v>1412</v>
      </c>
      <c r="E45">
        <v>734</v>
      </c>
      <c r="F45">
        <v>81</v>
      </c>
      <c r="G45">
        <v>31</v>
      </c>
      <c r="H45">
        <v>50</v>
      </c>
      <c r="I45" t="s">
        <v>19</v>
      </c>
      <c r="J45">
        <v>135</v>
      </c>
      <c r="K45" t="s">
        <v>19</v>
      </c>
      <c r="L45">
        <v>15</v>
      </c>
      <c r="M45">
        <v>120</v>
      </c>
      <c r="N45">
        <v>7</v>
      </c>
      <c r="O45" t="s">
        <v>19</v>
      </c>
      <c r="P45">
        <v>3</v>
      </c>
      <c r="Q45">
        <v>4</v>
      </c>
      <c r="R45">
        <v>120</v>
      </c>
      <c r="S45">
        <v>50</v>
      </c>
      <c r="T45">
        <v>66</v>
      </c>
      <c r="U45">
        <v>4</v>
      </c>
      <c r="V45">
        <v>40</v>
      </c>
      <c r="W45">
        <v>18</v>
      </c>
      <c r="X45">
        <v>20</v>
      </c>
      <c r="Y45">
        <v>2</v>
      </c>
      <c r="Z45">
        <v>194</v>
      </c>
      <c r="AA45">
        <v>101</v>
      </c>
      <c r="AB45">
        <v>52</v>
      </c>
      <c r="AC45">
        <v>41</v>
      </c>
      <c r="AD45">
        <v>156</v>
      </c>
      <c r="AE45">
        <v>65</v>
      </c>
      <c r="AF45">
        <v>57</v>
      </c>
      <c r="AG45">
        <v>34</v>
      </c>
      <c r="AH45">
        <v>2246</v>
      </c>
      <c r="AI45">
        <v>1119</v>
      </c>
      <c r="AJ45">
        <v>795</v>
      </c>
      <c r="AK45">
        <v>332</v>
      </c>
      <c r="AL45">
        <v>1417</v>
      </c>
      <c r="AM45">
        <v>757</v>
      </c>
      <c r="AN45">
        <v>539</v>
      </c>
      <c r="AO45">
        <v>121</v>
      </c>
      <c r="AP45">
        <v>92</v>
      </c>
      <c r="AQ45">
        <v>46</v>
      </c>
      <c r="AR45">
        <v>45</v>
      </c>
      <c r="AS45">
        <v>1</v>
      </c>
      <c r="AT45">
        <v>22</v>
      </c>
      <c r="AU45">
        <v>11</v>
      </c>
      <c r="AV45">
        <v>10</v>
      </c>
      <c r="AW45">
        <v>1</v>
      </c>
      <c r="AX45">
        <v>4</v>
      </c>
      <c r="AY45">
        <v>2</v>
      </c>
      <c r="AZ45">
        <v>1</v>
      </c>
      <c r="BA45">
        <v>1</v>
      </c>
      <c r="BB45">
        <v>104</v>
      </c>
      <c r="BC45">
        <v>35</v>
      </c>
      <c r="BD45">
        <v>53</v>
      </c>
      <c r="BE45">
        <v>16</v>
      </c>
      <c r="BF45">
        <v>13</v>
      </c>
      <c r="BG45">
        <v>4</v>
      </c>
      <c r="BH45">
        <v>5</v>
      </c>
      <c r="BI45">
        <v>4</v>
      </c>
      <c r="BJ45">
        <v>3</v>
      </c>
      <c r="BK45">
        <v>1</v>
      </c>
      <c r="BL45">
        <v>1</v>
      </c>
      <c r="BM45">
        <v>1</v>
      </c>
      <c r="BN45">
        <v>1</v>
      </c>
      <c r="BO45">
        <v>1</v>
      </c>
      <c r="BP45" t="s">
        <v>19</v>
      </c>
      <c r="BQ45" t="s">
        <v>19</v>
      </c>
      <c r="BR45">
        <v>33</v>
      </c>
      <c r="BS45">
        <v>10</v>
      </c>
      <c r="BT45">
        <v>16</v>
      </c>
      <c r="BU45">
        <v>7</v>
      </c>
      <c r="BV45">
        <v>51</v>
      </c>
      <c r="BW45">
        <v>16</v>
      </c>
      <c r="BX45">
        <v>31</v>
      </c>
      <c r="BY45">
        <v>4</v>
      </c>
      <c r="BZ45">
        <v>1</v>
      </c>
      <c r="CA45">
        <v>1</v>
      </c>
      <c r="CB45" t="s">
        <v>19</v>
      </c>
      <c r="CC45" t="s">
        <v>19</v>
      </c>
      <c r="CD45">
        <v>2</v>
      </c>
      <c r="CE45">
        <v>2</v>
      </c>
      <c r="CF45" t="s">
        <v>19</v>
      </c>
      <c r="CG45" t="s">
        <v>19</v>
      </c>
      <c r="CH45" t="s">
        <v>19</v>
      </c>
      <c r="CI45" t="s">
        <v>19</v>
      </c>
      <c r="CJ45" t="s">
        <v>19</v>
      </c>
      <c r="CK45" t="s">
        <v>19</v>
      </c>
      <c r="CL45">
        <v>149</v>
      </c>
      <c r="CM45">
        <v>45</v>
      </c>
      <c r="CN45">
        <v>96</v>
      </c>
      <c r="CO45">
        <v>8</v>
      </c>
      <c r="CP45">
        <v>310</v>
      </c>
      <c r="CQ45">
        <v>135</v>
      </c>
      <c r="CR45">
        <v>84</v>
      </c>
      <c r="CS45">
        <v>91</v>
      </c>
      <c r="CT45">
        <v>245</v>
      </c>
      <c r="CU45">
        <v>79</v>
      </c>
      <c r="CV45">
        <v>85</v>
      </c>
      <c r="CW45">
        <v>81</v>
      </c>
    </row>
    <row r="46" spans="1:101">
      <c r="A46" t="s">
        <v>726</v>
      </c>
      <c r="B46">
        <v>4846</v>
      </c>
      <c r="C46">
        <v>1821</v>
      </c>
      <c r="D46">
        <v>1956</v>
      </c>
      <c r="E46">
        <v>1069</v>
      </c>
      <c r="F46">
        <v>100</v>
      </c>
      <c r="G46">
        <v>28</v>
      </c>
      <c r="H46">
        <v>72</v>
      </c>
      <c r="I46" t="s">
        <v>19</v>
      </c>
      <c r="J46">
        <v>178</v>
      </c>
      <c r="K46" t="s">
        <v>19</v>
      </c>
      <c r="L46">
        <v>8</v>
      </c>
      <c r="M46">
        <v>170</v>
      </c>
      <c r="N46">
        <v>7</v>
      </c>
      <c r="O46" t="s">
        <v>19</v>
      </c>
      <c r="P46" t="s">
        <v>19</v>
      </c>
      <c r="Q46">
        <v>7</v>
      </c>
      <c r="R46">
        <v>141</v>
      </c>
      <c r="S46">
        <v>48</v>
      </c>
      <c r="T46">
        <v>93</v>
      </c>
      <c r="U46" t="s">
        <v>19</v>
      </c>
      <c r="V46">
        <v>37</v>
      </c>
      <c r="W46">
        <v>11</v>
      </c>
      <c r="X46">
        <v>26</v>
      </c>
      <c r="Y46" t="s">
        <v>19</v>
      </c>
      <c r="Z46">
        <v>217</v>
      </c>
      <c r="AA46">
        <v>87</v>
      </c>
      <c r="AB46">
        <v>83</v>
      </c>
      <c r="AC46">
        <v>47</v>
      </c>
      <c r="AD46">
        <v>207</v>
      </c>
      <c r="AE46">
        <v>70</v>
      </c>
      <c r="AF46">
        <v>95</v>
      </c>
      <c r="AG46">
        <v>42</v>
      </c>
      <c r="AH46">
        <v>2799</v>
      </c>
      <c r="AI46">
        <v>1307</v>
      </c>
      <c r="AJ46">
        <v>1043</v>
      </c>
      <c r="AK46">
        <v>449</v>
      </c>
      <c r="AL46">
        <v>1635</v>
      </c>
      <c r="AM46">
        <v>804</v>
      </c>
      <c r="AN46">
        <v>699</v>
      </c>
      <c r="AO46">
        <v>132</v>
      </c>
      <c r="AP46">
        <v>87</v>
      </c>
      <c r="AQ46">
        <v>28</v>
      </c>
      <c r="AR46">
        <v>54</v>
      </c>
      <c r="AS46">
        <v>5</v>
      </c>
      <c r="AT46">
        <v>31</v>
      </c>
      <c r="AU46">
        <v>8</v>
      </c>
      <c r="AV46">
        <v>23</v>
      </c>
      <c r="AW46" t="s">
        <v>19</v>
      </c>
      <c r="AX46">
        <v>11</v>
      </c>
      <c r="AY46">
        <v>2</v>
      </c>
      <c r="AZ46">
        <v>2</v>
      </c>
      <c r="BA46">
        <v>7</v>
      </c>
      <c r="BB46">
        <v>162</v>
      </c>
      <c r="BC46">
        <v>27</v>
      </c>
      <c r="BD46">
        <v>92</v>
      </c>
      <c r="BE46">
        <v>43</v>
      </c>
      <c r="BF46">
        <v>21</v>
      </c>
      <c r="BG46">
        <v>2</v>
      </c>
      <c r="BH46">
        <v>5</v>
      </c>
      <c r="BI46">
        <v>14</v>
      </c>
      <c r="BJ46">
        <v>22</v>
      </c>
      <c r="BK46">
        <v>8</v>
      </c>
      <c r="BL46">
        <v>3</v>
      </c>
      <c r="BM46">
        <v>11</v>
      </c>
      <c r="BN46">
        <v>5</v>
      </c>
      <c r="BO46" t="s">
        <v>19</v>
      </c>
      <c r="BP46">
        <v>4</v>
      </c>
      <c r="BQ46">
        <v>1</v>
      </c>
      <c r="BR46">
        <v>48</v>
      </c>
      <c r="BS46">
        <v>6</v>
      </c>
      <c r="BT46">
        <v>33</v>
      </c>
      <c r="BU46">
        <v>9</v>
      </c>
      <c r="BV46">
        <v>64</v>
      </c>
      <c r="BW46">
        <v>11</v>
      </c>
      <c r="BX46">
        <v>46</v>
      </c>
      <c r="BY46">
        <v>7</v>
      </c>
      <c r="BZ46">
        <v>1</v>
      </c>
      <c r="CA46" t="s">
        <v>19</v>
      </c>
      <c r="CB46">
        <v>1</v>
      </c>
      <c r="CC46" t="s">
        <v>19</v>
      </c>
      <c r="CD46">
        <v>1</v>
      </c>
      <c r="CE46" t="s">
        <v>19</v>
      </c>
      <c r="CF46" t="s">
        <v>19</v>
      </c>
      <c r="CG46">
        <v>1</v>
      </c>
      <c r="CH46" t="s">
        <v>19</v>
      </c>
      <c r="CI46" t="s">
        <v>19</v>
      </c>
      <c r="CJ46" t="s">
        <v>19</v>
      </c>
      <c r="CK46" t="s">
        <v>19</v>
      </c>
      <c r="CL46">
        <v>194</v>
      </c>
      <c r="CM46">
        <v>43</v>
      </c>
      <c r="CN46">
        <v>148</v>
      </c>
      <c r="CO46">
        <v>3</v>
      </c>
      <c r="CP46">
        <v>289</v>
      </c>
      <c r="CQ46">
        <v>72</v>
      </c>
      <c r="CR46">
        <v>118</v>
      </c>
      <c r="CS46">
        <v>99</v>
      </c>
      <c r="CT46">
        <v>423</v>
      </c>
      <c r="CU46">
        <v>101</v>
      </c>
      <c r="CV46">
        <v>125</v>
      </c>
      <c r="CW46">
        <v>197</v>
      </c>
    </row>
    <row r="47" spans="1:101">
      <c r="A47" t="s">
        <v>725</v>
      </c>
      <c r="B47">
        <v>3138</v>
      </c>
      <c r="C47">
        <v>1220</v>
      </c>
      <c r="D47">
        <v>1485</v>
      </c>
      <c r="E47">
        <v>433</v>
      </c>
      <c r="F47">
        <v>55</v>
      </c>
      <c r="G47">
        <v>23</v>
      </c>
      <c r="H47">
        <v>32</v>
      </c>
      <c r="I47" t="s">
        <v>19</v>
      </c>
      <c r="J47">
        <v>78</v>
      </c>
      <c r="K47" t="s">
        <v>19</v>
      </c>
      <c r="L47">
        <v>5</v>
      </c>
      <c r="M47">
        <v>73</v>
      </c>
      <c r="N47">
        <v>6</v>
      </c>
      <c r="O47" t="s">
        <v>19</v>
      </c>
      <c r="P47">
        <v>1</v>
      </c>
      <c r="Q47">
        <v>5</v>
      </c>
      <c r="R47">
        <v>82</v>
      </c>
      <c r="S47">
        <v>30</v>
      </c>
      <c r="T47">
        <v>51</v>
      </c>
      <c r="U47">
        <v>1</v>
      </c>
      <c r="V47">
        <v>21</v>
      </c>
      <c r="W47">
        <v>8</v>
      </c>
      <c r="X47">
        <v>13</v>
      </c>
      <c r="Y47" t="s">
        <v>19</v>
      </c>
      <c r="Z47">
        <v>141</v>
      </c>
      <c r="AA47">
        <v>57</v>
      </c>
      <c r="AB47">
        <v>75</v>
      </c>
      <c r="AC47">
        <v>9</v>
      </c>
      <c r="AD47">
        <v>93</v>
      </c>
      <c r="AE47">
        <v>36</v>
      </c>
      <c r="AF47">
        <v>39</v>
      </c>
      <c r="AG47">
        <v>18</v>
      </c>
      <c r="AH47">
        <v>1891</v>
      </c>
      <c r="AI47">
        <v>848</v>
      </c>
      <c r="AJ47">
        <v>897</v>
      </c>
      <c r="AK47">
        <v>146</v>
      </c>
      <c r="AL47">
        <v>1225</v>
      </c>
      <c r="AM47">
        <v>525</v>
      </c>
      <c r="AN47">
        <v>663</v>
      </c>
      <c r="AO47">
        <v>37</v>
      </c>
      <c r="AP47">
        <v>52</v>
      </c>
      <c r="AQ47">
        <v>23</v>
      </c>
      <c r="AR47">
        <v>29</v>
      </c>
      <c r="AS47" t="s">
        <v>19</v>
      </c>
      <c r="AT47">
        <v>17</v>
      </c>
      <c r="AU47">
        <v>2</v>
      </c>
      <c r="AV47">
        <v>15</v>
      </c>
      <c r="AW47" t="s">
        <v>19</v>
      </c>
      <c r="AX47">
        <v>3</v>
      </c>
      <c r="AY47" t="s">
        <v>19</v>
      </c>
      <c r="AZ47">
        <v>2</v>
      </c>
      <c r="BA47">
        <v>1</v>
      </c>
      <c r="BB47">
        <v>66</v>
      </c>
      <c r="BC47">
        <v>11</v>
      </c>
      <c r="BD47">
        <v>46</v>
      </c>
      <c r="BE47">
        <v>9</v>
      </c>
      <c r="BF47">
        <v>21</v>
      </c>
      <c r="BG47">
        <v>6</v>
      </c>
      <c r="BH47">
        <v>9</v>
      </c>
      <c r="BI47">
        <v>6</v>
      </c>
      <c r="BJ47">
        <v>4</v>
      </c>
      <c r="BK47" t="s">
        <v>19</v>
      </c>
      <c r="BL47">
        <v>2</v>
      </c>
      <c r="BM47">
        <v>2</v>
      </c>
      <c r="BN47">
        <v>1</v>
      </c>
      <c r="BO47">
        <v>1</v>
      </c>
      <c r="BP47" t="s">
        <v>19</v>
      </c>
      <c r="BQ47" t="s">
        <v>19</v>
      </c>
      <c r="BR47">
        <v>21</v>
      </c>
      <c r="BS47">
        <v>2</v>
      </c>
      <c r="BT47">
        <v>19</v>
      </c>
      <c r="BU47" t="s">
        <v>19</v>
      </c>
      <c r="BV47">
        <v>16</v>
      </c>
      <c r="BW47">
        <v>2</v>
      </c>
      <c r="BX47">
        <v>13</v>
      </c>
      <c r="BY47">
        <v>1</v>
      </c>
      <c r="BZ47">
        <v>2</v>
      </c>
      <c r="CA47" t="s">
        <v>19</v>
      </c>
      <c r="CB47">
        <v>2</v>
      </c>
      <c r="CC47" t="s">
        <v>19</v>
      </c>
      <c r="CD47">
        <v>1</v>
      </c>
      <c r="CE47" t="s">
        <v>19</v>
      </c>
      <c r="CF47">
        <v>1</v>
      </c>
      <c r="CG47" t="s">
        <v>19</v>
      </c>
      <c r="CH47" t="s">
        <v>19</v>
      </c>
      <c r="CI47" t="s">
        <v>19</v>
      </c>
      <c r="CJ47" t="s">
        <v>19</v>
      </c>
      <c r="CK47" t="s">
        <v>19</v>
      </c>
      <c r="CL47">
        <v>103</v>
      </c>
      <c r="CM47">
        <v>39</v>
      </c>
      <c r="CN47">
        <v>64</v>
      </c>
      <c r="CO47" t="s">
        <v>19</v>
      </c>
      <c r="CP47">
        <v>234</v>
      </c>
      <c r="CQ47">
        <v>52</v>
      </c>
      <c r="CR47">
        <v>129</v>
      </c>
      <c r="CS47">
        <v>53</v>
      </c>
      <c r="CT47">
        <v>317</v>
      </c>
      <c r="CU47">
        <v>99</v>
      </c>
      <c r="CV47">
        <v>100</v>
      </c>
      <c r="CW47">
        <v>118</v>
      </c>
    </row>
    <row r="48" spans="1:101">
      <c r="A48" t="s">
        <v>724</v>
      </c>
      <c r="B48">
        <v>14557</v>
      </c>
      <c r="C48">
        <v>7753</v>
      </c>
      <c r="D48">
        <v>3926</v>
      </c>
      <c r="E48">
        <v>2878</v>
      </c>
      <c r="F48">
        <v>282</v>
      </c>
      <c r="G48">
        <v>103</v>
      </c>
      <c r="H48">
        <v>179</v>
      </c>
      <c r="I48" t="s">
        <v>19</v>
      </c>
      <c r="J48">
        <v>387</v>
      </c>
      <c r="K48">
        <v>2</v>
      </c>
      <c r="L48">
        <v>11</v>
      </c>
      <c r="M48">
        <v>374</v>
      </c>
      <c r="N48">
        <v>12</v>
      </c>
      <c r="O48" t="s">
        <v>19</v>
      </c>
      <c r="P48">
        <v>1</v>
      </c>
      <c r="Q48">
        <v>11</v>
      </c>
      <c r="R48">
        <v>433</v>
      </c>
      <c r="S48">
        <v>191</v>
      </c>
      <c r="T48">
        <v>241</v>
      </c>
      <c r="U48">
        <v>1</v>
      </c>
      <c r="V48">
        <v>123</v>
      </c>
      <c r="W48">
        <v>56</v>
      </c>
      <c r="X48">
        <v>67</v>
      </c>
      <c r="Y48" t="s">
        <v>19</v>
      </c>
      <c r="Z48">
        <v>677</v>
      </c>
      <c r="AA48">
        <v>336</v>
      </c>
      <c r="AB48">
        <v>196</v>
      </c>
      <c r="AC48">
        <v>145</v>
      </c>
      <c r="AD48">
        <v>682</v>
      </c>
      <c r="AE48">
        <v>331</v>
      </c>
      <c r="AF48">
        <v>228</v>
      </c>
      <c r="AG48">
        <v>123</v>
      </c>
      <c r="AH48">
        <v>8862</v>
      </c>
      <c r="AI48">
        <v>5603</v>
      </c>
      <c r="AJ48">
        <v>1894</v>
      </c>
      <c r="AK48">
        <v>1365</v>
      </c>
      <c r="AL48">
        <v>4860</v>
      </c>
      <c r="AM48">
        <v>3266</v>
      </c>
      <c r="AN48">
        <v>1199</v>
      </c>
      <c r="AO48">
        <v>395</v>
      </c>
      <c r="AP48">
        <v>304</v>
      </c>
      <c r="AQ48">
        <v>161</v>
      </c>
      <c r="AR48">
        <v>139</v>
      </c>
      <c r="AS48">
        <v>4</v>
      </c>
      <c r="AT48">
        <v>68</v>
      </c>
      <c r="AU48">
        <v>35</v>
      </c>
      <c r="AV48">
        <v>30</v>
      </c>
      <c r="AW48">
        <v>3</v>
      </c>
      <c r="AX48">
        <v>16</v>
      </c>
      <c r="AY48">
        <v>4</v>
      </c>
      <c r="AZ48">
        <v>4</v>
      </c>
      <c r="BA48">
        <v>8</v>
      </c>
      <c r="BB48">
        <v>358</v>
      </c>
      <c r="BC48">
        <v>123</v>
      </c>
      <c r="BD48">
        <v>151</v>
      </c>
      <c r="BE48">
        <v>84</v>
      </c>
      <c r="BF48">
        <v>99</v>
      </c>
      <c r="BG48">
        <v>39</v>
      </c>
      <c r="BH48">
        <v>22</v>
      </c>
      <c r="BI48">
        <v>38</v>
      </c>
      <c r="BJ48">
        <v>60</v>
      </c>
      <c r="BK48">
        <v>21</v>
      </c>
      <c r="BL48">
        <v>17</v>
      </c>
      <c r="BM48">
        <v>22</v>
      </c>
      <c r="BN48">
        <v>8</v>
      </c>
      <c r="BO48">
        <v>1</v>
      </c>
      <c r="BP48">
        <v>6</v>
      </c>
      <c r="BQ48">
        <v>1</v>
      </c>
      <c r="BR48">
        <v>70</v>
      </c>
      <c r="BS48">
        <v>23</v>
      </c>
      <c r="BT48">
        <v>38</v>
      </c>
      <c r="BU48">
        <v>9</v>
      </c>
      <c r="BV48">
        <v>95</v>
      </c>
      <c r="BW48">
        <v>26</v>
      </c>
      <c r="BX48">
        <v>62</v>
      </c>
      <c r="BY48">
        <v>7</v>
      </c>
      <c r="BZ48">
        <v>10</v>
      </c>
      <c r="CA48">
        <v>8</v>
      </c>
      <c r="CB48">
        <v>1</v>
      </c>
      <c r="CC48">
        <v>1</v>
      </c>
      <c r="CD48">
        <v>16</v>
      </c>
      <c r="CE48">
        <v>5</v>
      </c>
      <c r="CF48">
        <v>5</v>
      </c>
      <c r="CG48">
        <v>6</v>
      </c>
      <c r="CH48" t="s">
        <v>19</v>
      </c>
      <c r="CI48" t="s">
        <v>19</v>
      </c>
      <c r="CJ48" t="s">
        <v>19</v>
      </c>
      <c r="CK48" t="s">
        <v>19</v>
      </c>
      <c r="CL48">
        <v>418</v>
      </c>
      <c r="CM48">
        <v>161</v>
      </c>
      <c r="CN48">
        <v>250</v>
      </c>
      <c r="CO48">
        <v>7</v>
      </c>
      <c r="CP48">
        <v>797</v>
      </c>
      <c r="CQ48">
        <v>313</v>
      </c>
      <c r="CR48">
        <v>267</v>
      </c>
      <c r="CS48">
        <v>217</v>
      </c>
      <c r="CT48">
        <v>1261</v>
      </c>
      <c r="CU48">
        <v>390</v>
      </c>
      <c r="CV48">
        <v>335</v>
      </c>
      <c r="CW48">
        <v>536</v>
      </c>
    </row>
    <row r="49" spans="1:101">
      <c r="A49" t="s">
        <v>723</v>
      </c>
      <c r="B49">
        <v>2913</v>
      </c>
      <c r="C49">
        <v>1156</v>
      </c>
      <c r="D49">
        <v>1287</v>
      </c>
      <c r="E49">
        <v>470</v>
      </c>
      <c r="F49">
        <v>53</v>
      </c>
      <c r="G49">
        <v>21</v>
      </c>
      <c r="H49">
        <v>32</v>
      </c>
      <c r="I49" t="s">
        <v>19</v>
      </c>
      <c r="J49">
        <v>81</v>
      </c>
      <c r="K49">
        <v>3</v>
      </c>
      <c r="L49">
        <v>4</v>
      </c>
      <c r="M49">
        <v>74</v>
      </c>
      <c r="N49">
        <v>2</v>
      </c>
      <c r="O49" t="s">
        <v>19</v>
      </c>
      <c r="P49" t="s">
        <v>19</v>
      </c>
      <c r="Q49">
        <v>2</v>
      </c>
      <c r="R49">
        <v>89</v>
      </c>
      <c r="S49">
        <v>32</v>
      </c>
      <c r="T49">
        <v>57</v>
      </c>
      <c r="U49" t="s">
        <v>19</v>
      </c>
      <c r="V49">
        <v>19</v>
      </c>
      <c r="W49">
        <v>7</v>
      </c>
      <c r="X49">
        <v>12</v>
      </c>
      <c r="Y49" t="s">
        <v>19</v>
      </c>
      <c r="Z49">
        <v>113</v>
      </c>
      <c r="AA49">
        <v>38</v>
      </c>
      <c r="AB49">
        <v>54</v>
      </c>
      <c r="AC49">
        <v>21</v>
      </c>
      <c r="AD49">
        <v>156</v>
      </c>
      <c r="AE49">
        <v>52</v>
      </c>
      <c r="AF49">
        <v>73</v>
      </c>
      <c r="AG49">
        <v>31</v>
      </c>
      <c r="AH49">
        <v>1681</v>
      </c>
      <c r="AI49">
        <v>787</v>
      </c>
      <c r="AJ49">
        <v>688</v>
      </c>
      <c r="AK49">
        <v>206</v>
      </c>
      <c r="AL49">
        <v>968</v>
      </c>
      <c r="AM49">
        <v>463</v>
      </c>
      <c r="AN49">
        <v>451</v>
      </c>
      <c r="AO49">
        <v>54</v>
      </c>
      <c r="AP49">
        <v>49</v>
      </c>
      <c r="AQ49">
        <v>23</v>
      </c>
      <c r="AR49">
        <v>25</v>
      </c>
      <c r="AS49">
        <v>1</v>
      </c>
      <c r="AT49">
        <v>48</v>
      </c>
      <c r="AU49">
        <v>21</v>
      </c>
      <c r="AV49">
        <v>21</v>
      </c>
      <c r="AW49">
        <v>6</v>
      </c>
      <c r="AX49">
        <v>3</v>
      </c>
      <c r="AY49">
        <v>3</v>
      </c>
      <c r="AZ49" t="s">
        <v>19</v>
      </c>
      <c r="BA49" t="s">
        <v>19</v>
      </c>
      <c r="BB49">
        <v>70</v>
      </c>
      <c r="BC49">
        <v>11</v>
      </c>
      <c r="BD49">
        <v>45</v>
      </c>
      <c r="BE49">
        <v>14</v>
      </c>
      <c r="BF49">
        <v>12</v>
      </c>
      <c r="BG49">
        <v>3</v>
      </c>
      <c r="BH49">
        <v>1</v>
      </c>
      <c r="BI49">
        <v>8</v>
      </c>
      <c r="BJ49">
        <v>6</v>
      </c>
      <c r="BK49">
        <v>2</v>
      </c>
      <c r="BL49">
        <v>4</v>
      </c>
      <c r="BM49" t="s">
        <v>19</v>
      </c>
      <c r="BN49" t="s">
        <v>19</v>
      </c>
      <c r="BO49" t="s">
        <v>19</v>
      </c>
      <c r="BP49" t="s">
        <v>19</v>
      </c>
      <c r="BQ49" t="s">
        <v>19</v>
      </c>
      <c r="BR49">
        <v>18</v>
      </c>
      <c r="BS49">
        <v>2</v>
      </c>
      <c r="BT49">
        <v>14</v>
      </c>
      <c r="BU49">
        <v>2</v>
      </c>
      <c r="BV49">
        <v>32</v>
      </c>
      <c r="BW49">
        <v>4</v>
      </c>
      <c r="BX49">
        <v>24</v>
      </c>
      <c r="BY49">
        <v>4</v>
      </c>
      <c r="BZ49">
        <v>2</v>
      </c>
      <c r="CA49" t="s">
        <v>19</v>
      </c>
      <c r="CB49">
        <v>2</v>
      </c>
      <c r="CC49" t="s">
        <v>19</v>
      </c>
      <c r="CD49" t="s">
        <v>19</v>
      </c>
      <c r="CE49" t="s">
        <v>19</v>
      </c>
      <c r="CF49" t="s">
        <v>19</v>
      </c>
      <c r="CG49" t="s">
        <v>19</v>
      </c>
      <c r="CH49">
        <v>3</v>
      </c>
      <c r="CI49">
        <v>1</v>
      </c>
      <c r="CJ49">
        <v>2</v>
      </c>
      <c r="CK49" t="s">
        <v>19</v>
      </c>
      <c r="CL49">
        <v>93</v>
      </c>
      <c r="CM49">
        <v>19</v>
      </c>
      <c r="CN49">
        <v>70</v>
      </c>
      <c r="CO49">
        <v>4</v>
      </c>
      <c r="CP49">
        <v>208</v>
      </c>
      <c r="CQ49">
        <v>53</v>
      </c>
      <c r="CR49">
        <v>119</v>
      </c>
      <c r="CS49">
        <v>36</v>
      </c>
      <c r="CT49">
        <v>264</v>
      </c>
      <c r="CU49">
        <v>92</v>
      </c>
      <c r="CV49">
        <v>97</v>
      </c>
      <c r="CW49">
        <v>75</v>
      </c>
    </row>
    <row r="50" spans="1:101">
      <c r="A50" t="s">
        <v>722</v>
      </c>
      <c r="B50">
        <v>5314</v>
      </c>
      <c r="C50">
        <v>1607</v>
      </c>
      <c r="D50">
        <v>2700</v>
      </c>
      <c r="E50">
        <v>1007</v>
      </c>
      <c r="F50">
        <v>113</v>
      </c>
      <c r="G50">
        <v>28</v>
      </c>
      <c r="H50">
        <v>84</v>
      </c>
      <c r="I50">
        <v>1</v>
      </c>
      <c r="J50">
        <v>142</v>
      </c>
      <c r="K50">
        <v>2</v>
      </c>
      <c r="L50">
        <v>7</v>
      </c>
      <c r="M50">
        <v>133</v>
      </c>
      <c r="N50">
        <v>2</v>
      </c>
      <c r="O50" t="s">
        <v>19</v>
      </c>
      <c r="P50" t="s">
        <v>19</v>
      </c>
      <c r="Q50">
        <v>2</v>
      </c>
      <c r="R50">
        <v>144</v>
      </c>
      <c r="S50">
        <v>23</v>
      </c>
      <c r="T50">
        <v>119</v>
      </c>
      <c r="U50">
        <v>2</v>
      </c>
      <c r="V50">
        <v>27</v>
      </c>
      <c r="W50">
        <v>6</v>
      </c>
      <c r="X50">
        <v>20</v>
      </c>
      <c r="Y50">
        <v>1</v>
      </c>
      <c r="Z50">
        <v>233</v>
      </c>
      <c r="AA50">
        <v>71</v>
      </c>
      <c r="AB50">
        <v>112</v>
      </c>
      <c r="AC50">
        <v>50</v>
      </c>
      <c r="AD50">
        <v>277</v>
      </c>
      <c r="AE50">
        <v>72</v>
      </c>
      <c r="AF50">
        <v>155</v>
      </c>
      <c r="AG50">
        <v>50</v>
      </c>
      <c r="AH50">
        <v>2894</v>
      </c>
      <c r="AI50">
        <v>1134</v>
      </c>
      <c r="AJ50">
        <v>1406</v>
      </c>
      <c r="AK50">
        <v>354</v>
      </c>
      <c r="AL50">
        <v>1717</v>
      </c>
      <c r="AM50">
        <v>660</v>
      </c>
      <c r="AN50">
        <v>930</v>
      </c>
      <c r="AO50">
        <v>127</v>
      </c>
      <c r="AP50">
        <v>96</v>
      </c>
      <c r="AQ50">
        <v>26</v>
      </c>
      <c r="AR50">
        <v>67</v>
      </c>
      <c r="AS50">
        <v>3</v>
      </c>
      <c r="AT50">
        <v>60</v>
      </c>
      <c r="AU50">
        <v>12</v>
      </c>
      <c r="AV50">
        <v>45</v>
      </c>
      <c r="AW50">
        <v>3</v>
      </c>
      <c r="AX50">
        <v>5</v>
      </c>
      <c r="AY50">
        <v>1</v>
      </c>
      <c r="AZ50">
        <v>1</v>
      </c>
      <c r="BA50">
        <v>3</v>
      </c>
      <c r="BB50">
        <v>162</v>
      </c>
      <c r="BC50">
        <v>24</v>
      </c>
      <c r="BD50">
        <v>108</v>
      </c>
      <c r="BE50">
        <v>30</v>
      </c>
      <c r="BF50">
        <v>24</v>
      </c>
      <c r="BG50">
        <v>5</v>
      </c>
      <c r="BH50">
        <v>8</v>
      </c>
      <c r="BI50">
        <v>11</v>
      </c>
      <c r="BJ50">
        <v>16</v>
      </c>
      <c r="BK50">
        <v>5</v>
      </c>
      <c r="BL50">
        <v>5</v>
      </c>
      <c r="BM50">
        <v>6</v>
      </c>
      <c r="BN50" t="s">
        <v>19</v>
      </c>
      <c r="BO50" t="s">
        <v>19</v>
      </c>
      <c r="BP50" t="s">
        <v>19</v>
      </c>
      <c r="BQ50" t="s">
        <v>19</v>
      </c>
      <c r="BR50">
        <v>41</v>
      </c>
      <c r="BS50">
        <v>3</v>
      </c>
      <c r="BT50">
        <v>30</v>
      </c>
      <c r="BU50">
        <v>8</v>
      </c>
      <c r="BV50">
        <v>78</v>
      </c>
      <c r="BW50">
        <v>11</v>
      </c>
      <c r="BX50">
        <v>62</v>
      </c>
      <c r="BY50">
        <v>5</v>
      </c>
      <c r="BZ50">
        <v>3</v>
      </c>
      <c r="CA50" t="s">
        <v>19</v>
      </c>
      <c r="CB50">
        <v>3</v>
      </c>
      <c r="CC50" t="s">
        <v>19</v>
      </c>
      <c r="CD50" t="s">
        <v>19</v>
      </c>
      <c r="CE50" t="s">
        <v>19</v>
      </c>
      <c r="CF50" t="s">
        <v>19</v>
      </c>
      <c r="CG50" t="s">
        <v>19</v>
      </c>
      <c r="CH50" t="s">
        <v>19</v>
      </c>
      <c r="CI50" t="s">
        <v>19</v>
      </c>
      <c r="CJ50" t="s">
        <v>19</v>
      </c>
      <c r="CK50" t="s">
        <v>19</v>
      </c>
      <c r="CL50">
        <v>149</v>
      </c>
      <c r="CM50">
        <v>29</v>
      </c>
      <c r="CN50">
        <v>118</v>
      </c>
      <c r="CO50">
        <v>2</v>
      </c>
      <c r="CP50">
        <v>465</v>
      </c>
      <c r="CQ50">
        <v>82</v>
      </c>
      <c r="CR50">
        <v>254</v>
      </c>
      <c r="CS50">
        <v>129</v>
      </c>
      <c r="CT50">
        <v>572</v>
      </c>
      <c r="CU50">
        <v>103</v>
      </c>
      <c r="CV50">
        <v>224</v>
      </c>
      <c r="CW50">
        <v>245</v>
      </c>
    </row>
    <row r="51" spans="1:101">
      <c r="A51" t="s">
        <v>721</v>
      </c>
      <c r="B51">
        <v>6528</v>
      </c>
      <c r="C51">
        <v>2395</v>
      </c>
      <c r="D51">
        <v>2904</v>
      </c>
      <c r="E51">
        <v>1229</v>
      </c>
      <c r="F51">
        <v>130</v>
      </c>
      <c r="G51">
        <v>20</v>
      </c>
      <c r="H51">
        <v>110</v>
      </c>
      <c r="I51" t="s">
        <v>19</v>
      </c>
      <c r="J51">
        <v>167</v>
      </c>
      <c r="K51">
        <v>1</v>
      </c>
      <c r="L51">
        <v>8</v>
      </c>
      <c r="M51">
        <v>158</v>
      </c>
      <c r="N51">
        <v>2</v>
      </c>
      <c r="O51" t="s">
        <v>19</v>
      </c>
      <c r="P51" t="s">
        <v>19</v>
      </c>
      <c r="Q51">
        <v>2</v>
      </c>
      <c r="R51">
        <v>203</v>
      </c>
      <c r="S51">
        <v>52</v>
      </c>
      <c r="T51">
        <v>147</v>
      </c>
      <c r="U51">
        <v>4</v>
      </c>
      <c r="V51">
        <v>75</v>
      </c>
      <c r="W51">
        <v>23</v>
      </c>
      <c r="X51">
        <v>49</v>
      </c>
      <c r="Y51">
        <v>3</v>
      </c>
      <c r="Z51">
        <v>252</v>
      </c>
      <c r="AA51">
        <v>100</v>
      </c>
      <c r="AB51">
        <v>122</v>
      </c>
      <c r="AC51">
        <v>30</v>
      </c>
      <c r="AD51">
        <v>371</v>
      </c>
      <c r="AE51">
        <v>124</v>
      </c>
      <c r="AF51">
        <v>187</v>
      </c>
      <c r="AG51">
        <v>60</v>
      </c>
      <c r="AH51">
        <v>3581</v>
      </c>
      <c r="AI51">
        <v>1568</v>
      </c>
      <c r="AJ51">
        <v>1419</v>
      </c>
      <c r="AK51">
        <v>594</v>
      </c>
      <c r="AL51">
        <v>2019</v>
      </c>
      <c r="AM51">
        <v>959</v>
      </c>
      <c r="AN51">
        <v>887</v>
      </c>
      <c r="AO51">
        <v>173</v>
      </c>
      <c r="AP51">
        <v>142</v>
      </c>
      <c r="AQ51">
        <v>42</v>
      </c>
      <c r="AR51">
        <v>98</v>
      </c>
      <c r="AS51">
        <v>2</v>
      </c>
      <c r="AT51">
        <v>76</v>
      </c>
      <c r="AU51">
        <v>24</v>
      </c>
      <c r="AV51">
        <v>51</v>
      </c>
      <c r="AW51">
        <v>1</v>
      </c>
      <c r="AX51">
        <v>16</v>
      </c>
      <c r="AY51">
        <v>2</v>
      </c>
      <c r="AZ51">
        <v>7</v>
      </c>
      <c r="BA51">
        <v>7</v>
      </c>
      <c r="BB51">
        <v>169</v>
      </c>
      <c r="BC51">
        <v>43</v>
      </c>
      <c r="BD51">
        <v>107</v>
      </c>
      <c r="BE51">
        <v>19</v>
      </c>
      <c r="BF51">
        <v>33</v>
      </c>
      <c r="BG51">
        <v>11</v>
      </c>
      <c r="BH51">
        <v>13</v>
      </c>
      <c r="BI51">
        <v>9</v>
      </c>
      <c r="BJ51">
        <v>15</v>
      </c>
      <c r="BK51">
        <v>3</v>
      </c>
      <c r="BL51">
        <v>9</v>
      </c>
      <c r="BM51">
        <v>3</v>
      </c>
      <c r="BN51">
        <v>7</v>
      </c>
      <c r="BO51">
        <v>1</v>
      </c>
      <c r="BP51">
        <v>6</v>
      </c>
      <c r="BQ51" t="s">
        <v>19</v>
      </c>
      <c r="BR51">
        <v>35</v>
      </c>
      <c r="BS51">
        <v>8</v>
      </c>
      <c r="BT51">
        <v>25</v>
      </c>
      <c r="BU51">
        <v>2</v>
      </c>
      <c r="BV51">
        <v>76</v>
      </c>
      <c r="BW51">
        <v>19</v>
      </c>
      <c r="BX51">
        <v>52</v>
      </c>
      <c r="BY51">
        <v>5</v>
      </c>
      <c r="BZ51">
        <v>2</v>
      </c>
      <c r="CA51" t="s">
        <v>19</v>
      </c>
      <c r="CB51">
        <v>2</v>
      </c>
      <c r="CC51" t="s">
        <v>19</v>
      </c>
      <c r="CD51">
        <v>1</v>
      </c>
      <c r="CE51">
        <v>1</v>
      </c>
      <c r="CF51" t="s">
        <v>19</v>
      </c>
      <c r="CG51" t="s">
        <v>19</v>
      </c>
      <c r="CH51">
        <v>2</v>
      </c>
      <c r="CI51" t="s">
        <v>19</v>
      </c>
      <c r="CJ51">
        <v>2</v>
      </c>
      <c r="CK51" t="s">
        <v>19</v>
      </c>
      <c r="CL51">
        <v>215</v>
      </c>
      <c r="CM51">
        <v>51</v>
      </c>
      <c r="CN51">
        <v>158</v>
      </c>
      <c r="CO51">
        <v>6</v>
      </c>
      <c r="CP51">
        <v>548</v>
      </c>
      <c r="CQ51">
        <v>133</v>
      </c>
      <c r="CR51">
        <v>253</v>
      </c>
      <c r="CS51">
        <v>162</v>
      </c>
      <c r="CT51">
        <v>654</v>
      </c>
      <c r="CU51">
        <v>235</v>
      </c>
      <c r="CV51">
        <v>235</v>
      </c>
      <c r="CW51">
        <v>184</v>
      </c>
    </row>
    <row r="52" spans="1:101">
      <c r="A52" t="s">
        <v>720</v>
      </c>
      <c r="B52">
        <v>3877</v>
      </c>
      <c r="C52">
        <v>1704</v>
      </c>
      <c r="D52">
        <v>1475</v>
      </c>
      <c r="E52">
        <v>698</v>
      </c>
      <c r="F52">
        <v>73</v>
      </c>
      <c r="G52">
        <v>31</v>
      </c>
      <c r="H52">
        <v>42</v>
      </c>
      <c r="I52" t="s">
        <v>19</v>
      </c>
      <c r="J52">
        <v>97</v>
      </c>
      <c r="K52">
        <v>3</v>
      </c>
      <c r="L52">
        <v>4</v>
      </c>
      <c r="M52">
        <v>90</v>
      </c>
      <c r="N52">
        <v>4</v>
      </c>
      <c r="O52" t="s">
        <v>19</v>
      </c>
      <c r="P52" t="s">
        <v>19</v>
      </c>
      <c r="Q52">
        <v>4</v>
      </c>
      <c r="R52">
        <v>108</v>
      </c>
      <c r="S52">
        <v>43</v>
      </c>
      <c r="T52">
        <v>63</v>
      </c>
      <c r="U52">
        <v>2</v>
      </c>
      <c r="V52">
        <v>48</v>
      </c>
      <c r="W52">
        <v>16</v>
      </c>
      <c r="X52">
        <v>31</v>
      </c>
      <c r="Y52">
        <v>1</v>
      </c>
      <c r="Z52">
        <v>151</v>
      </c>
      <c r="AA52">
        <v>67</v>
      </c>
      <c r="AB52">
        <v>62</v>
      </c>
      <c r="AC52">
        <v>22</v>
      </c>
      <c r="AD52">
        <v>208</v>
      </c>
      <c r="AE52">
        <v>77</v>
      </c>
      <c r="AF52">
        <v>101</v>
      </c>
      <c r="AG52">
        <v>30</v>
      </c>
      <c r="AH52">
        <v>2320</v>
      </c>
      <c r="AI52">
        <v>1182</v>
      </c>
      <c r="AJ52">
        <v>795</v>
      </c>
      <c r="AK52">
        <v>343</v>
      </c>
      <c r="AL52">
        <v>1308</v>
      </c>
      <c r="AM52">
        <v>732</v>
      </c>
      <c r="AN52">
        <v>492</v>
      </c>
      <c r="AO52">
        <v>84</v>
      </c>
      <c r="AP52">
        <v>71</v>
      </c>
      <c r="AQ52">
        <v>28</v>
      </c>
      <c r="AR52">
        <v>43</v>
      </c>
      <c r="AS52" t="s">
        <v>19</v>
      </c>
      <c r="AT52">
        <v>18</v>
      </c>
      <c r="AU52">
        <v>7</v>
      </c>
      <c r="AV52">
        <v>11</v>
      </c>
      <c r="AW52" t="s">
        <v>19</v>
      </c>
      <c r="AX52">
        <v>15</v>
      </c>
      <c r="AY52">
        <v>6</v>
      </c>
      <c r="AZ52">
        <v>5</v>
      </c>
      <c r="BA52">
        <v>4</v>
      </c>
      <c r="BB52">
        <v>91</v>
      </c>
      <c r="BC52">
        <v>35</v>
      </c>
      <c r="BD52">
        <v>41</v>
      </c>
      <c r="BE52">
        <v>15</v>
      </c>
      <c r="BF52">
        <v>13</v>
      </c>
      <c r="BG52">
        <v>3</v>
      </c>
      <c r="BH52">
        <v>4</v>
      </c>
      <c r="BI52">
        <v>6</v>
      </c>
      <c r="BJ52">
        <v>5</v>
      </c>
      <c r="BK52">
        <v>3</v>
      </c>
      <c r="BL52">
        <v>2</v>
      </c>
      <c r="BM52" t="s">
        <v>19</v>
      </c>
      <c r="BN52">
        <v>2</v>
      </c>
      <c r="BO52">
        <v>1</v>
      </c>
      <c r="BP52">
        <v>1</v>
      </c>
      <c r="BQ52" t="s">
        <v>19</v>
      </c>
      <c r="BR52">
        <v>30</v>
      </c>
      <c r="BS52">
        <v>11</v>
      </c>
      <c r="BT52">
        <v>17</v>
      </c>
      <c r="BU52">
        <v>2</v>
      </c>
      <c r="BV52">
        <v>36</v>
      </c>
      <c r="BW52">
        <v>15</v>
      </c>
      <c r="BX52">
        <v>15</v>
      </c>
      <c r="BY52">
        <v>6</v>
      </c>
      <c r="BZ52">
        <v>3</v>
      </c>
      <c r="CA52">
        <v>2</v>
      </c>
      <c r="CB52">
        <v>1</v>
      </c>
      <c r="CC52" t="s">
        <v>19</v>
      </c>
      <c r="CD52">
        <v>2</v>
      </c>
      <c r="CE52" t="s">
        <v>19</v>
      </c>
      <c r="CF52">
        <v>1</v>
      </c>
      <c r="CG52">
        <v>1</v>
      </c>
      <c r="CH52" t="s">
        <v>19</v>
      </c>
      <c r="CI52" t="s">
        <v>19</v>
      </c>
      <c r="CJ52" t="s">
        <v>19</v>
      </c>
      <c r="CK52" t="s">
        <v>19</v>
      </c>
      <c r="CL52">
        <v>126</v>
      </c>
      <c r="CM52">
        <v>50</v>
      </c>
      <c r="CN52">
        <v>76</v>
      </c>
      <c r="CO52" t="s">
        <v>19</v>
      </c>
      <c r="CP52">
        <v>184</v>
      </c>
      <c r="CQ52">
        <v>62</v>
      </c>
      <c r="CR52">
        <v>88</v>
      </c>
      <c r="CS52">
        <v>34</v>
      </c>
      <c r="CT52">
        <v>411</v>
      </c>
      <c r="CU52">
        <v>113</v>
      </c>
      <c r="CV52">
        <v>144</v>
      </c>
      <c r="CW52">
        <v>154</v>
      </c>
    </row>
    <row r="53" spans="1:101">
      <c r="A53" t="s">
        <v>719</v>
      </c>
      <c r="B53">
        <v>4396</v>
      </c>
      <c r="C53">
        <v>2035</v>
      </c>
      <c r="D53">
        <v>1710</v>
      </c>
      <c r="E53">
        <v>651</v>
      </c>
      <c r="F53">
        <v>86</v>
      </c>
      <c r="G53">
        <v>33</v>
      </c>
      <c r="H53">
        <v>52</v>
      </c>
      <c r="I53">
        <v>1</v>
      </c>
      <c r="J53">
        <v>114</v>
      </c>
      <c r="K53">
        <v>1</v>
      </c>
      <c r="L53">
        <v>3</v>
      </c>
      <c r="M53">
        <v>110</v>
      </c>
      <c r="N53">
        <v>6</v>
      </c>
      <c r="O53" t="s">
        <v>19</v>
      </c>
      <c r="P53" t="s">
        <v>19</v>
      </c>
      <c r="Q53">
        <v>6</v>
      </c>
      <c r="R53">
        <v>112</v>
      </c>
      <c r="S53">
        <v>45</v>
      </c>
      <c r="T53">
        <v>67</v>
      </c>
      <c r="U53" t="s">
        <v>19</v>
      </c>
      <c r="V53">
        <v>31</v>
      </c>
      <c r="W53">
        <v>13</v>
      </c>
      <c r="X53">
        <v>18</v>
      </c>
      <c r="Y53" t="s">
        <v>19</v>
      </c>
      <c r="Z53">
        <v>163</v>
      </c>
      <c r="AA53">
        <v>90</v>
      </c>
      <c r="AB53">
        <v>62</v>
      </c>
      <c r="AC53">
        <v>11</v>
      </c>
      <c r="AD53">
        <v>214</v>
      </c>
      <c r="AE53">
        <v>94</v>
      </c>
      <c r="AF53">
        <v>105</v>
      </c>
      <c r="AG53">
        <v>15</v>
      </c>
      <c r="AH53">
        <v>2482</v>
      </c>
      <c r="AI53">
        <v>1393</v>
      </c>
      <c r="AJ53">
        <v>812</v>
      </c>
      <c r="AK53">
        <v>277</v>
      </c>
      <c r="AL53">
        <v>1560</v>
      </c>
      <c r="AM53">
        <v>927</v>
      </c>
      <c r="AN53">
        <v>566</v>
      </c>
      <c r="AO53">
        <v>67</v>
      </c>
      <c r="AP53">
        <v>83</v>
      </c>
      <c r="AQ53">
        <v>40</v>
      </c>
      <c r="AR53">
        <v>41</v>
      </c>
      <c r="AS53">
        <v>2</v>
      </c>
      <c r="AT53">
        <v>36</v>
      </c>
      <c r="AU53">
        <v>8</v>
      </c>
      <c r="AV53">
        <v>28</v>
      </c>
      <c r="AW53" t="s">
        <v>19</v>
      </c>
      <c r="AX53">
        <v>9</v>
      </c>
      <c r="AY53">
        <v>3</v>
      </c>
      <c r="AZ53">
        <v>1</v>
      </c>
      <c r="BA53">
        <v>5</v>
      </c>
      <c r="BB53">
        <v>101</v>
      </c>
      <c r="BC53">
        <v>36</v>
      </c>
      <c r="BD53">
        <v>50</v>
      </c>
      <c r="BE53">
        <v>15</v>
      </c>
      <c r="BF53">
        <v>18</v>
      </c>
      <c r="BG53">
        <v>7</v>
      </c>
      <c r="BH53">
        <v>2</v>
      </c>
      <c r="BI53">
        <v>9</v>
      </c>
      <c r="BJ53">
        <v>7</v>
      </c>
      <c r="BK53">
        <v>7</v>
      </c>
      <c r="BL53" t="s">
        <v>19</v>
      </c>
      <c r="BM53" t="s">
        <v>19</v>
      </c>
      <c r="BN53">
        <v>4</v>
      </c>
      <c r="BO53">
        <v>2</v>
      </c>
      <c r="BP53">
        <v>1</v>
      </c>
      <c r="BQ53">
        <v>1</v>
      </c>
      <c r="BR53">
        <v>25</v>
      </c>
      <c r="BS53">
        <v>7</v>
      </c>
      <c r="BT53">
        <v>18</v>
      </c>
      <c r="BU53" t="s">
        <v>19</v>
      </c>
      <c r="BV53">
        <v>47</v>
      </c>
      <c r="BW53">
        <v>13</v>
      </c>
      <c r="BX53">
        <v>29</v>
      </c>
      <c r="BY53">
        <v>5</v>
      </c>
      <c r="BZ53" t="s">
        <v>19</v>
      </c>
      <c r="CA53" t="s">
        <v>19</v>
      </c>
      <c r="CB53" t="s">
        <v>19</v>
      </c>
      <c r="CC53" t="s">
        <v>19</v>
      </c>
      <c r="CD53" t="s">
        <v>19</v>
      </c>
      <c r="CE53" t="s">
        <v>19</v>
      </c>
      <c r="CF53" t="s">
        <v>19</v>
      </c>
      <c r="CG53" t="s">
        <v>19</v>
      </c>
      <c r="CH53" t="s">
        <v>19</v>
      </c>
      <c r="CI53" t="s">
        <v>19</v>
      </c>
      <c r="CJ53" t="s">
        <v>19</v>
      </c>
      <c r="CK53" t="s">
        <v>19</v>
      </c>
      <c r="CL53">
        <v>152</v>
      </c>
      <c r="CM53">
        <v>45</v>
      </c>
      <c r="CN53">
        <v>107</v>
      </c>
      <c r="CO53" t="s">
        <v>19</v>
      </c>
      <c r="CP53">
        <v>417</v>
      </c>
      <c r="CQ53">
        <v>132</v>
      </c>
      <c r="CR53">
        <v>203</v>
      </c>
      <c r="CS53">
        <v>82</v>
      </c>
      <c r="CT53">
        <v>421</v>
      </c>
      <c r="CU53">
        <v>115</v>
      </c>
      <c r="CV53">
        <v>179</v>
      </c>
      <c r="CW53">
        <v>127</v>
      </c>
    </row>
    <row r="54" spans="1:101">
      <c r="A54" t="s">
        <v>718</v>
      </c>
      <c r="B54">
        <v>7990</v>
      </c>
      <c r="C54">
        <v>3860</v>
      </c>
      <c r="D54">
        <v>2724</v>
      </c>
      <c r="E54">
        <v>1406</v>
      </c>
      <c r="F54">
        <v>152</v>
      </c>
      <c r="G54">
        <v>50</v>
      </c>
      <c r="H54">
        <v>102</v>
      </c>
      <c r="I54" t="s">
        <v>19</v>
      </c>
      <c r="J54">
        <v>191</v>
      </c>
      <c r="K54">
        <v>2</v>
      </c>
      <c r="L54">
        <v>8</v>
      </c>
      <c r="M54">
        <v>181</v>
      </c>
      <c r="N54">
        <v>9</v>
      </c>
      <c r="O54" t="s">
        <v>19</v>
      </c>
      <c r="P54" t="s">
        <v>19</v>
      </c>
      <c r="Q54">
        <v>9</v>
      </c>
      <c r="R54">
        <v>211</v>
      </c>
      <c r="S54">
        <v>94</v>
      </c>
      <c r="T54">
        <v>116</v>
      </c>
      <c r="U54">
        <v>1</v>
      </c>
      <c r="V54">
        <v>40</v>
      </c>
      <c r="W54">
        <v>21</v>
      </c>
      <c r="X54">
        <v>19</v>
      </c>
      <c r="Y54" t="s">
        <v>19</v>
      </c>
      <c r="Z54">
        <v>343</v>
      </c>
      <c r="AA54">
        <v>152</v>
      </c>
      <c r="AB54">
        <v>144</v>
      </c>
      <c r="AC54">
        <v>47</v>
      </c>
      <c r="AD54">
        <v>379</v>
      </c>
      <c r="AE54">
        <v>155</v>
      </c>
      <c r="AF54">
        <v>163</v>
      </c>
      <c r="AG54">
        <v>61</v>
      </c>
      <c r="AH54">
        <v>4594</v>
      </c>
      <c r="AI54">
        <v>2617</v>
      </c>
      <c r="AJ54">
        <v>1371</v>
      </c>
      <c r="AK54">
        <v>606</v>
      </c>
      <c r="AL54">
        <v>2778</v>
      </c>
      <c r="AM54">
        <v>1708</v>
      </c>
      <c r="AN54">
        <v>890</v>
      </c>
      <c r="AO54">
        <v>180</v>
      </c>
      <c r="AP54">
        <v>146</v>
      </c>
      <c r="AQ54">
        <v>76</v>
      </c>
      <c r="AR54">
        <v>67</v>
      </c>
      <c r="AS54">
        <v>3</v>
      </c>
      <c r="AT54">
        <v>56</v>
      </c>
      <c r="AU54">
        <v>28</v>
      </c>
      <c r="AV54">
        <v>27</v>
      </c>
      <c r="AW54">
        <v>1</v>
      </c>
      <c r="AX54">
        <v>11</v>
      </c>
      <c r="AY54">
        <v>4</v>
      </c>
      <c r="AZ54" t="s">
        <v>19</v>
      </c>
      <c r="BA54">
        <v>7</v>
      </c>
      <c r="BB54">
        <v>215</v>
      </c>
      <c r="BC54">
        <v>52</v>
      </c>
      <c r="BD54">
        <v>127</v>
      </c>
      <c r="BE54">
        <v>36</v>
      </c>
      <c r="BF54">
        <v>33</v>
      </c>
      <c r="BG54">
        <v>6</v>
      </c>
      <c r="BH54">
        <v>7</v>
      </c>
      <c r="BI54">
        <v>20</v>
      </c>
      <c r="BJ54">
        <v>16</v>
      </c>
      <c r="BK54">
        <v>5</v>
      </c>
      <c r="BL54">
        <v>8</v>
      </c>
      <c r="BM54">
        <v>3</v>
      </c>
      <c r="BN54">
        <v>5</v>
      </c>
      <c r="BO54">
        <v>2</v>
      </c>
      <c r="BP54" t="s">
        <v>19</v>
      </c>
      <c r="BQ54">
        <v>3</v>
      </c>
      <c r="BR54">
        <v>64</v>
      </c>
      <c r="BS54">
        <v>18</v>
      </c>
      <c r="BT54">
        <v>42</v>
      </c>
      <c r="BU54">
        <v>4</v>
      </c>
      <c r="BV54">
        <v>83</v>
      </c>
      <c r="BW54">
        <v>16</v>
      </c>
      <c r="BX54">
        <v>61</v>
      </c>
      <c r="BY54">
        <v>6</v>
      </c>
      <c r="BZ54">
        <v>3</v>
      </c>
      <c r="CA54">
        <v>1</v>
      </c>
      <c r="CB54">
        <v>2</v>
      </c>
      <c r="CC54" t="s">
        <v>19</v>
      </c>
      <c r="CD54">
        <v>11</v>
      </c>
      <c r="CE54">
        <v>4</v>
      </c>
      <c r="CF54">
        <v>7</v>
      </c>
      <c r="CG54" t="s">
        <v>19</v>
      </c>
      <c r="CH54">
        <v>1</v>
      </c>
      <c r="CI54">
        <v>1</v>
      </c>
      <c r="CJ54" t="s">
        <v>19</v>
      </c>
      <c r="CK54" t="s">
        <v>19</v>
      </c>
      <c r="CL54">
        <v>245</v>
      </c>
      <c r="CM54">
        <v>100</v>
      </c>
      <c r="CN54">
        <v>136</v>
      </c>
      <c r="CO54">
        <v>9</v>
      </c>
      <c r="CP54">
        <v>526</v>
      </c>
      <c r="CQ54">
        <v>220</v>
      </c>
      <c r="CR54">
        <v>177</v>
      </c>
      <c r="CS54">
        <v>129</v>
      </c>
      <c r="CT54">
        <v>911</v>
      </c>
      <c r="CU54">
        <v>309</v>
      </c>
      <c r="CV54">
        <v>286</v>
      </c>
      <c r="CW54">
        <v>316</v>
      </c>
    </row>
    <row r="55" spans="1:101">
      <c r="A55" t="s">
        <v>717</v>
      </c>
      <c r="B55">
        <v>3099</v>
      </c>
      <c r="C55">
        <v>1819</v>
      </c>
      <c r="D55">
        <v>685</v>
      </c>
      <c r="E55">
        <v>595</v>
      </c>
      <c r="F55">
        <v>51</v>
      </c>
      <c r="G55">
        <v>30</v>
      </c>
      <c r="H55">
        <v>20</v>
      </c>
      <c r="I55">
        <v>1</v>
      </c>
      <c r="J55">
        <v>79</v>
      </c>
      <c r="K55">
        <v>3</v>
      </c>
      <c r="L55" t="s">
        <v>19</v>
      </c>
      <c r="M55">
        <v>76</v>
      </c>
      <c r="N55">
        <v>9</v>
      </c>
      <c r="O55" t="s">
        <v>19</v>
      </c>
      <c r="P55" t="s">
        <v>19</v>
      </c>
      <c r="Q55">
        <v>9</v>
      </c>
      <c r="R55">
        <v>78</v>
      </c>
      <c r="S55">
        <v>53</v>
      </c>
      <c r="T55">
        <v>25</v>
      </c>
      <c r="U55" t="s">
        <v>19</v>
      </c>
      <c r="V55">
        <v>12</v>
      </c>
      <c r="W55">
        <v>9</v>
      </c>
      <c r="X55">
        <v>3</v>
      </c>
      <c r="Y55" t="s">
        <v>19</v>
      </c>
      <c r="Z55">
        <v>102</v>
      </c>
      <c r="AA55">
        <v>66</v>
      </c>
      <c r="AB55">
        <v>30</v>
      </c>
      <c r="AC55">
        <v>6</v>
      </c>
      <c r="AD55">
        <v>142</v>
      </c>
      <c r="AE55">
        <v>79</v>
      </c>
      <c r="AF55">
        <v>36</v>
      </c>
      <c r="AG55">
        <v>27</v>
      </c>
      <c r="AH55">
        <v>1770</v>
      </c>
      <c r="AI55">
        <v>1117</v>
      </c>
      <c r="AJ55">
        <v>362</v>
      </c>
      <c r="AK55">
        <v>291</v>
      </c>
      <c r="AL55">
        <v>906</v>
      </c>
      <c r="AM55">
        <v>628</v>
      </c>
      <c r="AN55">
        <v>205</v>
      </c>
      <c r="AO55">
        <v>73</v>
      </c>
      <c r="AP55">
        <v>50</v>
      </c>
      <c r="AQ55">
        <v>35</v>
      </c>
      <c r="AR55">
        <v>15</v>
      </c>
      <c r="AS55" t="s">
        <v>19</v>
      </c>
      <c r="AT55">
        <v>32</v>
      </c>
      <c r="AU55">
        <v>18</v>
      </c>
      <c r="AV55">
        <v>11</v>
      </c>
      <c r="AW55">
        <v>3</v>
      </c>
      <c r="AX55">
        <v>6</v>
      </c>
      <c r="AY55">
        <v>3</v>
      </c>
      <c r="AZ55" t="s">
        <v>19</v>
      </c>
      <c r="BA55">
        <v>3</v>
      </c>
      <c r="BB55">
        <v>65</v>
      </c>
      <c r="BC55">
        <v>35</v>
      </c>
      <c r="BD55">
        <v>18</v>
      </c>
      <c r="BE55">
        <v>12</v>
      </c>
      <c r="BF55">
        <v>20</v>
      </c>
      <c r="BG55">
        <v>11</v>
      </c>
      <c r="BH55">
        <v>4</v>
      </c>
      <c r="BI55">
        <v>5</v>
      </c>
      <c r="BJ55">
        <v>12</v>
      </c>
      <c r="BK55">
        <v>9</v>
      </c>
      <c r="BL55">
        <v>2</v>
      </c>
      <c r="BM55">
        <v>1</v>
      </c>
      <c r="BN55">
        <v>2</v>
      </c>
      <c r="BO55">
        <v>1</v>
      </c>
      <c r="BP55" t="s">
        <v>19</v>
      </c>
      <c r="BQ55">
        <v>1</v>
      </c>
      <c r="BR55">
        <v>9</v>
      </c>
      <c r="BS55">
        <v>4</v>
      </c>
      <c r="BT55">
        <v>5</v>
      </c>
      <c r="BU55" t="s">
        <v>19</v>
      </c>
      <c r="BV55">
        <v>21</v>
      </c>
      <c r="BW55">
        <v>9</v>
      </c>
      <c r="BX55">
        <v>7</v>
      </c>
      <c r="BY55">
        <v>5</v>
      </c>
      <c r="BZ55" t="s">
        <v>19</v>
      </c>
      <c r="CA55" t="s">
        <v>19</v>
      </c>
      <c r="CB55" t="s">
        <v>19</v>
      </c>
      <c r="CC55" t="s">
        <v>19</v>
      </c>
      <c r="CD55">
        <v>1</v>
      </c>
      <c r="CE55">
        <v>1</v>
      </c>
      <c r="CF55" t="s">
        <v>19</v>
      </c>
      <c r="CG55" t="s">
        <v>19</v>
      </c>
      <c r="CH55">
        <v>1</v>
      </c>
      <c r="CI55">
        <v>1</v>
      </c>
      <c r="CJ55" t="s">
        <v>19</v>
      </c>
      <c r="CK55" t="s">
        <v>19</v>
      </c>
      <c r="CL55">
        <v>73</v>
      </c>
      <c r="CM55">
        <v>43</v>
      </c>
      <c r="CN55">
        <v>30</v>
      </c>
      <c r="CO55" t="s">
        <v>19</v>
      </c>
      <c r="CP55">
        <v>272</v>
      </c>
      <c r="CQ55">
        <v>150</v>
      </c>
      <c r="CR55">
        <v>57</v>
      </c>
      <c r="CS55">
        <v>65</v>
      </c>
      <c r="CT55">
        <v>369</v>
      </c>
      <c r="CU55">
        <v>186</v>
      </c>
      <c r="CV55">
        <v>81</v>
      </c>
      <c r="CW55">
        <v>102</v>
      </c>
    </row>
    <row r="56" spans="1:101">
      <c r="A56" t="s">
        <v>716</v>
      </c>
    </row>
    <row r="57" spans="1:101">
      <c r="A57" t="s">
        <v>715</v>
      </c>
      <c r="B57">
        <v>3727</v>
      </c>
      <c r="C57">
        <v>2151</v>
      </c>
      <c r="D57">
        <v>834</v>
      </c>
      <c r="E57">
        <v>742</v>
      </c>
      <c r="F57">
        <v>59</v>
      </c>
      <c r="G57">
        <v>26</v>
      </c>
      <c r="H57">
        <v>33</v>
      </c>
      <c r="I57" t="s">
        <v>19</v>
      </c>
      <c r="J57">
        <v>72</v>
      </c>
      <c r="K57" t="s">
        <v>19</v>
      </c>
      <c r="L57">
        <v>1</v>
      </c>
      <c r="M57">
        <v>71</v>
      </c>
      <c r="N57">
        <v>4</v>
      </c>
      <c r="O57" t="s">
        <v>19</v>
      </c>
      <c r="P57" t="s">
        <v>19</v>
      </c>
      <c r="Q57">
        <v>4</v>
      </c>
      <c r="R57">
        <v>119</v>
      </c>
      <c r="S57">
        <v>62</v>
      </c>
      <c r="T57">
        <v>55</v>
      </c>
      <c r="U57">
        <v>2</v>
      </c>
      <c r="V57">
        <v>51</v>
      </c>
      <c r="W57">
        <v>23</v>
      </c>
      <c r="X57">
        <v>26</v>
      </c>
      <c r="Y57">
        <v>2</v>
      </c>
      <c r="Z57">
        <v>216</v>
      </c>
      <c r="AA57">
        <v>98</v>
      </c>
      <c r="AB57">
        <v>52</v>
      </c>
      <c r="AC57">
        <v>66</v>
      </c>
      <c r="AD57">
        <v>113</v>
      </c>
      <c r="AE57">
        <v>48</v>
      </c>
      <c r="AF57">
        <v>33</v>
      </c>
      <c r="AG57">
        <v>32</v>
      </c>
      <c r="AH57">
        <v>2464</v>
      </c>
      <c r="AI57">
        <v>1606</v>
      </c>
      <c r="AJ57">
        <v>492</v>
      </c>
      <c r="AK57">
        <v>366</v>
      </c>
      <c r="AL57">
        <v>1582</v>
      </c>
      <c r="AM57">
        <v>1126</v>
      </c>
      <c r="AN57">
        <v>338</v>
      </c>
      <c r="AO57">
        <v>118</v>
      </c>
      <c r="AP57">
        <v>71</v>
      </c>
      <c r="AQ57">
        <v>43</v>
      </c>
      <c r="AR57">
        <v>26</v>
      </c>
      <c r="AS57">
        <v>2</v>
      </c>
      <c r="AT57">
        <v>5</v>
      </c>
      <c r="AU57">
        <v>3</v>
      </c>
      <c r="AV57">
        <v>2</v>
      </c>
      <c r="AW57" t="s">
        <v>19</v>
      </c>
      <c r="AX57">
        <v>1</v>
      </c>
      <c r="AY57" t="s">
        <v>19</v>
      </c>
      <c r="AZ57" t="s">
        <v>19</v>
      </c>
      <c r="BA57">
        <v>1</v>
      </c>
      <c r="BB57">
        <v>75</v>
      </c>
      <c r="BC57">
        <v>33</v>
      </c>
      <c r="BD57">
        <v>28</v>
      </c>
      <c r="BE57">
        <v>14</v>
      </c>
      <c r="BF57">
        <v>12</v>
      </c>
      <c r="BG57">
        <v>7</v>
      </c>
      <c r="BH57">
        <v>5</v>
      </c>
      <c r="BI57" t="s">
        <v>19</v>
      </c>
      <c r="BJ57">
        <v>15</v>
      </c>
      <c r="BK57">
        <v>6</v>
      </c>
      <c r="BL57">
        <v>5</v>
      </c>
      <c r="BM57">
        <v>4</v>
      </c>
      <c r="BN57">
        <v>3</v>
      </c>
      <c r="BO57">
        <v>1</v>
      </c>
      <c r="BP57">
        <v>2</v>
      </c>
      <c r="BQ57" t="s">
        <v>19</v>
      </c>
      <c r="BR57">
        <v>15</v>
      </c>
      <c r="BS57">
        <v>6</v>
      </c>
      <c r="BT57">
        <v>5</v>
      </c>
      <c r="BU57">
        <v>4</v>
      </c>
      <c r="BV57">
        <v>19</v>
      </c>
      <c r="BW57">
        <v>7</v>
      </c>
      <c r="BX57">
        <v>7</v>
      </c>
      <c r="BY57">
        <v>5</v>
      </c>
      <c r="BZ57">
        <v>10</v>
      </c>
      <c r="CA57">
        <v>6</v>
      </c>
      <c r="CB57">
        <v>4</v>
      </c>
      <c r="CC57" t="s">
        <v>19</v>
      </c>
      <c r="CD57">
        <v>1</v>
      </c>
      <c r="CE57" t="s">
        <v>19</v>
      </c>
      <c r="CF57" t="s">
        <v>19</v>
      </c>
      <c r="CG57">
        <v>1</v>
      </c>
      <c r="CH57" t="s">
        <v>19</v>
      </c>
      <c r="CI57" t="s">
        <v>19</v>
      </c>
      <c r="CJ57" t="s">
        <v>19</v>
      </c>
      <c r="CK57" t="s">
        <v>19</v>
      </c>
      <c r="CL57">
        <v>100</v>
      </c>
      <c r="CM57">
        <v>48</v>
      </c>
      <c r="CN57">
        <v>50</v>
      </c>
      <c r="CO57">
        <v>2</v>
      </c>
      <c r="CP57">
        <v>106</v>
      </c>
      <c r="CQ57">
        <v>56</v>
      </c>
      <c r="CR57">
        <v>9</v>
      </c>
      <c r="CS57">
        <v>41</v>
      </c>
      <c r="CT57">
        <v>322</v>
      </c>
      <c r="CU57">
        <v>128</v>
      </c>
      <c r="CV57">
        <v>53</v>
      </c>
      <c r="CW57">
        <v>141</v>
      </c>
    </row>
    <row r="58" spans="1:101">
      <c r="A58" t="s">
        <v>714</v>
      </c>
      <c r="B58">
        <v>2230</v>
      </c>
      <c r="C58">
        <v>1389</v>
      </c>
      <c r="D58">
        <v>531</v>
      </c>
      <c r="E58">
        <v>310</v>
      </c>
      <c r="F58">
        <v>44</v>
      </c>
      <c r="G58">
        <v>15</v>
      </c>
      <c r="H58">
        <v>29</v>
      </c>
      <c r="I58" t="s">
        <v>19</v>
      </c>
      <c r="J58">
        <v>59</v>
      </c>
      <c r="K58" t="s">
        <v>19</v>
      </c>
      <c r="L58">
        <v>4</v>
      </c>
      <c r="M58">
        <v>55</v>
      </c>
      <c r="N58">
        <v>3</v>
      </c>
      <c r="O58" t="s">
        <v>19</v>
      </c>
      <c r="P58" t="s">
        <v>19</v>
      </c>
      <c r="Q58">
        <v>3</v>
      </c>
      <c r="R58">
        <v>86</v>
      </c>
      <c r="S58">
        <v>34</v>
      </c>
      <c r="T58">
        <v>52</v>
      </c>
      <c r="U58" t="s">
        <v>19</v>
      </c>
      <c r="V58">
        <v>32</v>
      </c>
      <c r="W58">
        <v>12</v>
      </c>
      <c r="X58">
        <v>20</v>
      </c>
      <c r="Y58" t="s">
        <v>19</v>
      </c>
      <c r="Z58">
        <v>105</v>
      </c>
      <c r="AA58">
        <v>60</v>
      </c>
      <c r="AB58">
        <v>26</v>
      </c>
      <c r="AC58">
        <v>19</v>
      </c>
      <c r="AD58">
        <v>78</v>
      </c>
      <c r="AE58">
        <v>46</v>
      </c>
      <c r="AF58">
        <v>23</v>
      </c>
      <c r="AG58">
        <v>9</v>
      </c>
      <c r="AH58">
        <v>1393</v>
      </c>
      <c r="AI58">
        <v>1088</v>
      </c>
      <c r="AJ58">
        <v>205</v>
      </c>
      <c r="AK58">
        <v>100</v>
      </c>
      <c r="AL58">
        <v>860</v>
      </c>
      <c r="AM58">
        <v>690</v>
      </c>
      <c r="AN58">
        <v>138</v>
      </c>
      <c r="AO58">
        <v>32</v>
      </c>
      <c r="AP58">
        <v>49</v>
      </c>
      <c r="AQ58">
        <v>15</v>
      </c>
      <c r="AR58">
        <v>34</v>
      </c>
      <c r="AS58" t="s">
        <v>19</v>
      </c>
      <c r="AT58">
        <v>6</v>
      </c>
      <c r="AU58">
        <v>1</v>
      </c>
      <c r="AV58">
        <v>5</v>
      </c>
      <c r="AW58" t="s">
        <v>19</v>
      </c>
      <c r="AX58">
        <v>2</v>
      </c>
      <c r="AY58" t="s">
        <v>19</v>
      </c>
      <c r="AZ58">
        <v>1</v>
      </c>
      <c r="BA58">
        <v>1</v>
      </c>
      <c r="BB58">
        <v>51</v>
      </c>
      <c r="BC58">
        <v>14</v>
      </c>
      <c r="BD58">
        <v>23</v>
      </c>
      <c r="BE58">
        <v>14</v>
      </c>
      <c r="BF58">
        <v>15</v>
      </c>
      <c r="BG58">
        <v>3</v>
      </c>
      <c r="BH58">
        <v>5</v>
      </c>
      <c r="BI58">
        <v>7</v>
      </c>
      <c r="BJ58">
        <v>10</v>
      </c>
      <c r="BK58">
        <v>3</v>
      </c>
      <c r="BL58">
        <v>4</v>
      </c>
      <c r="BM58">
        <v>3</v>
      </c>
      <c r="BN58">
        <v>1</v>
      </c>
      <c r="BO58">
        <v>1</v>
      </c>
      <c r="BP58" t="s">
        <v>19</v>
      </c>
      <c r="BQ58" t="s">
        <v>19</v>
      </c>
      <c r="BR58">
        <v>10</v>
      </c>
      <c r="BS58">
        <v>1</v>
      </c>
      <c r="BT58">
        <v>6</v>
      </c>
      <c r="BU58">
        <v>3</v>
      </c>
      <c r="BV58">
        <v>8</v>
      </c>
      <c r="BW58">
        <v>1</v>
      </c>
      <c r="BX58">
        <v>6</v>
      </c>
      <c r="BY58">
        <v>1</v>
      </c>
      <c r="BZ58">
        <v>4</v>
      </c>
      <c r="CA58">
        <v>3</v>
      </c>
      <c r="CB58">
        <v>1</v>
      </c>
      <c r="CC58" t="s">
        <v>19</v>
      </c>
      <c r="CD58">
        <v>3</v>
      </c>
      <c r="CE58">
        <v>2</v>
      </c>
      <c r="CF58">
        <v>1</v>
      </c>
      <c r="CG58" t="s">
        <v>19</v>
      </c>
      <c r="CH58" t="s">
        <v>19</v>
      </c>
      <c r="CI58" t="s">
        <v>19</v>
      </c>
      <c r="CJ58" t="s">
        <v>19</v>
      </c>
      <c r="CK58" t="s">
        <v>19</v>
      </c>
      <c r="CL58">
        <v>86</v>
      </c>
      <c r="CM58">
        <v>34</v>
      </c>
      <c r="CN58">
        <v>51</v>
      </c>
      <c r="CO58">
        <v>1</v>
      </c>
      <c r="CP58">
        <v>46</v>
      </c>
      <c r="CQ58">
        <v>9</v>
      </c>
      <c r="CR58">
        <v>16</v>
      </c>
      <c r="CS58">
        <v>21</v>
      </c>
      <c r="CT58">
        <v>222</v>
      </c>
      <c r="CU58">
        <v>73</v>
      </c>
      <c r="CV58">
        <v>62</v>
      </c>
      <c r="CW58">
        <v>87</v>
      </c>
    </row>
    <row r="59" spans="1:101">
      <c r="A59" t="s">
        <v>713</v>
      </c>
      <c r="B59">
        <v>3290</v>
      </c>
      <c r="C59">
        <v>1615</v>
      </c>
      <c r="D59">
        <v>801</v>
      </c>
      <c r="E59">
        <v>874</v>
      </c>
      <c r="F59">
        <v>50</v>
      </c>
      <c r="G59">
        <v>29</v>
      </c>
      <c r="H59">
        <v>21</v>
      </c>
      <c r="I59" t="s">
        <v>19</v>
      </c>
      <c r="J59">
        <v>72</v>
      </c>
      <c r="K59">
        <v>2</v>
      </c>
      <c r="L59">
        <v>10</v>
      </c>
      <c r="M59">
        <v>60</v>
      </c>
      <c r="N59">
        <v>5</v>
      </c>
      <c r="O59" t="s">
        <v>19</v>
      </c>
      <c r="P59" t="s">
        <v>19</v>
      </c>
      <c r="Q59">
        <v>5</v>
      </c>
      <c r="R59">
        <v>106</v>
      </c>
      <c r="S59">
        <v>61</v>
      </c>
      <c r="T59">
        <v>42</v>
      </c>
      <c r="U59">
        <v>3</v>
      </c>
      <c r="V59">
        <v>27</v>
      </c>
      <c r="W59">
        <v>16</v>
      </c>
      <c r="X59">
        <v>10</v>
      </c>
      <c r="Y59">
        <v>1</v>
      </c>
      <c r="Z59">
        <v>155</v>
      </c>
      <c r="AA59">
        <v>64</v>
      </c>
      <c r="AB59">
        <v>29</v>
      </c>
      <c r="AC59">
        <v>62</v>
      </c>
      <c r="AD59">
        <v>122</v>
      </c>
      <c r="AE59">
        <v>49</v>
      </c>
      <c r="AF59">
        <v>32</v>
      </c>
      <c r="AG59">
        <v>41</v>
      </c>
      <c r="AH59">
        <v>2276</v>
      </c>
      <c r="AI59">
        <v>1244</v>
      </c>
      <c r="AJ59">
        <v>505</v>
      </c>
      <c r="AK59">
        <v>527</v>
      </c>
      <c r="AL59">
        <v>1119</v>
      </c>
      <c r="AM59">
        <v>668</v>
      </c>
      <c r="AN59">
        <v>284</v>
      </c>
      <c r="AO59">
        <v>167</v>
      </c>
      <c r="AP59">
        <v>53</v>
      </c>
      <c r="AQ59">
        <v>35</v>
      </c>
      <c r="AR59">
        <v>18</v>
      </c>
      <c r="AS59" t="s">
        <v>19</v>
      </c>
      <c r="AT59">
        <v>8</v>
      </c>
      <c r="AU59">
        <v>5</v>
      </c>
      <c r="AV59">
        <v>2</v>
      </c>
      <c r="AW59">
        <v>1</v>
      </c>
      <c r="AX59">
        <v>1</v>
      </c>
      <c r="AY59" t="s">
        <v>19</v>
      </c>
      <c r="AZ59" t="s">
        <v>19</v>
      </c>
      <c r="BA59">
        <v>1</v>
      </c>
      <c r="BB59">
        <v>68</v>
      </c>
      <c r="BC59">
        <v>18</v>
      </c>
      <c r="BD59">
        <v>30</v>
      </c>
      <c r="BE59">
        <v>20</v>
      </c>
      <c r="BF59">
        <v>12</v>
      </c>
      <c r="BG59">
        <v>2</v>
      </c>
      <c r="BH59">
        <v>2</v>
      </c>
      <c r="BI59">
        <v>8</v>
      </c>
      <c r="BJ59">
        <v>7</v>
      </c>
      <c r="BK59">
        <v>5</v>
      </c>
      <c r="BL59">
        <v>1</v>
      </c>
      <c r="BM59">
        <v>1</v>
      </c>
      <c r="BN59" t="s">
        <v>19</v>
      </c>
      <c r="BO59" t="s">
        <v>19</v>
      </c>
      <c r="BP59" t="s">
        <v>19</v>
      </c>
      <c r="BQ59" t="s">
        <v>19</v>
      </c>
      <c r="BR59">
        <v>21</v>
      </c>
      <c r="BS59">
        <v>3</v>
      </c>
      <c r="BT59">
        <v>12</v>
      </c>
      <c r="BU59">
        <v>6</v>
      </c>
      <c r="BV59">
        <v>19</v>
      </c>
      <c r="BW59">
        <v>1</v>
      </c>
      <c r="BX59">
        <v>14</v>
      </c>
      <c r="BY59">
        <v>4</v>
      </c>
      <c r="BZ59">
        <v>4</v>
      </c>
      <c r="CA59">
        <v>4</v>
      </c>
      <c r="CB59" t="s">
        <v>19</v>
      </c>
      <c r="CC59" t="s">
        <v>19</v>
      </c>
      <c r="CD59">
        <v>5</v>
      </c>
      <c r="CE59">
        <v>3</v>
      </c>
      <c r="CF59">
        <v>1</v>
      </c>
      <c r="CG59">
        <v>1</v>
      </c>
      <c r="CH59" t="s">
        <v>19</v>
      </c>
      <c r="CI59" t="s">
        <v>19</v>
      </c>
      <c r="CJ59" t="s">
        <v>19</v>
      </c>
      <c r="CK59" t="s">
        <v>19</v>
      </c>
      <c r="CL59">
        <v>97</v>
      </c>
      <c r="CM59">
        <v>44</v>
      </c>
      <c r="CN59">
        <v>47</v>
      </c>
      <c r="CO59">
        <v>6</v>
      </c>
      <c r="CP59">
        <v>23</v>
      </c>
      <c r="CQ59">
        <v>8</v>
      </c>
      <c r="CR59">
        <v>6</v>
      </c>
      <c r="CS59">
        <v>9</v>
      </c>
      <c r="CT59">
        <v>254</v>
      </c>
      <c r="CU59">
        <v>56</v>
      </c>
      <c r="CV59">
        <v>59</v>
      </c>
      <c r="CW59">
        <v>139</v>
      </c>
    </row>
    <row r="60" spans="1:101">
      <c r="A60" t="s">
        <v>712</v>
      </c>
      <c r="B60">
        <v>2038</v>
      </c>
      <c r="C60">
        <v>870</v>
      </c>
      <c r="D60">
        <v>543</v>
      </c>
      <c r="E60">
        <v>625</v>
      </c>
      <c r="F60">
        <v>39</v>
      </c>
      <c r="G60">
        <v>12</v>
      </c>
      <c r="H60">
        <v>27</v>
      </c>
      <c r="I60" t="s">
        <v>19</v>
      </c>
      <c r="J60">
        <v>45</v>
      </c>
      <c r="K60" t="s">
        <v>19</v>
      </c>
      <c r="L60">
        <v>5</v>
      </c>
      <c r="M60">
        <v>40</v>
      </c>
      <c r="N60">
        <v>3</v>
      </c>
      <c r="O60" t="s">
        <v>19</v>
      </c>
      <c r="P60" t="s">
        <v>19</v>
      </c>
      <c r="Q60">
        <v>3</v>
      </c>
      <c r="R60">
        <v>63</v>
      </c>
      <c r="S60">
        <v>32</v>
      </c>
      <c r="T60">
        <v>26</v>
      </c>
      <c r="U60">
        <v>5</v>
      </c>
      <c r="V60">
        <v>15</v>
      </c>
      <c r="W60">
        <v>8</v>
      </c>
      <c r="X60">
        <v>7</v>
      </c>
      <c r="Y60" t="s">
        <v>19</v>
      </c>
      <c r="Z60">
        <v>108</v>
      </c>
      <c r="AA60">
        <v>32</v>
      </c>
      <c r="AB60">
        <v>33</v>
      </c>
      <c r="AC60">
        <v>43</v>
      </c>
      <c r="AD60">
        <v>90</v>
      </c>
      <c r="AE60">
        <v>17</v>
      </c>
      <c r="AF60">
        <v>22</v>
      </c>
      <c r="AG60">
        <v>51</v>
      </c>
      <c r="AH60">
        <v>1235</v>
      </c>
      <c r="AI60">
        <v>661</v>
      </c>
      <c r="AJ60">
        <v>268</v>
      </c>
      <c r="AK60">
        <v>306</v>
      </c>
      <c r="AL60">
        <v>609</v>
      </c>
      <c r="AM60">
        <v>375</v>
      </c>
      <c r="AN60">
        <v>136</v>
      </c>
      <c r="AO60">
        <v>98</v>
      </c>
      <c r="AP60">
        <v>39</v>
      </c>
      <c r="AQ60">
        <v>15</v>
      </c>
      <c r="AR60">
        <v>24</v>
      </c>
      <c r="AS60" t="s">
        <v>19</v>
      </c>
      <c r="AT60">
        <v>11</v>
      </c>
      <c r="AU60">
        <v>4</v>
      </c>
      <c r="AV60">
        <v>5</v>
      </c>
      <c r="AW60">
        <v>2</v>
      </c>
      <c r="AX60">
        <v>1</v>
      </c>
      <c r="AY60" t="s">
        <v>19</v>
      </c>
      <c r="AZ60" t="s">
        <v>19</v>
      </c>
      <c r="BA60">
        <v>1</v>
      </c>
      <c r="BB60">
        <v>50</v>
      </c>
      <c r="BC60">
        <v>11</v>
      </c>
      <c r="BD60">
        <v>21</v>
      </c>
      <c r="BE60">
        <v>18</v>
      </c>
      <c r="BF60">
        <v>11</v>
      </c>
      <c r="BG60">
        <v>2</v>
      </c>
      <c r="BH60">
        <v>2</v>
      </c>
      <c r="BI60">
        <v>7</v>
      </c>
      <c r="BJ60">
        <v>3</v>
      </c>
      <c r="BK60" t="s">
        <v>19</v>
      </c>
      <c r="BL60" t="s">
        <v>19</v>
      </c>
      <c r="BM60">
        <v>3</v>
      </c>
      <c r="BN60">
        <v>2</v>
      </c>
      <c r="BO60">
        <v>1</v>
      </c>
      <c r="BP60">
        <v>1</v>
      </c>
      <c r="BQ60" t="s">
        <v>19</v>
      </c>
      <c r="BR60">
        <v>20</v>
      </c>
      <c r="BS60">
        <v>5</v>
      </c>
      <c r="BT60">
        <v>9</v>
      </c>
      <c r="BU60">
        <v>6</v>
      </c>
      <c r="BV60">
        <v>13</v>
      </c>
      <c r="BW60">
        <v>3</v>
      </c>
      <c r="BX60">
        <v>8</v>
      </c>
      <c r="BY60">
        <v>2</v>
      </c>
      <c r="BZ60">
        <v>1</v>
      </c>
      <c r="CA60" t="s">
        <v>19</v>
      </c>
      <c r="CB60">
        <v>1</v>
      </c>
      <c r="CC60" t="s">
        <v>19</v>
      </c>
      <c r="CD60" t="s">
        <v>19</v>
      </c>
      <c r="CE60" t="s">
        <v>19</v>
      </c>
      <c r="CF60" t="s">
        <v>19</v>
      </c>
      <c r="CG60" t="s">
        <v>19</v>
      </c>
      <c r="CH60" t="s">
        <v>19</v>
      </c>
      <c r="CI60" t="s">
        <v>19</v>
      </c>
      <c r="CJ60" t="s">
        <v>19</v>
      </c>
      <c r="CK60" t="s">
        <v>19</v>
      </c>
      <c r="CL60">
        <v>49</v>
      </c>
      <c r="CM60">
        <v>28</v>
      </c>
      <c r="CN60">
        <v>20</v>
      </c>
      <c r="CO60">
        <v>1</v>
      </c>
      <c r="CP60">
        <v>92</v>
      </c>
      <c r="CQ60">
        <v>10</v>
      </c>
      <c r="CR60">
        <v>44</v>
      </c>
      <c r="CS60">
        <v>38</v>
      </c>
      <c r="CT60">
        <v>213</v>
      </c>
      <c r="CU60">
        <v>48</v>
      </c>
      <c r="CV60">
        <v>48</v>
      </c>
      <c r="CW60">
        <v>117</v>
      </c>
    </row>
    <row r="61" spans="1:101">
      <c r="A61" t="s">
        <v>711</v>
      </c>
      <c r="B61">
        <v>11275</v>
      </c>
      <c r="C61">
        <v>2541</v>
      </c>
      <c r="D61">
        <v>4731</v>
      </c>
      <c r="E61">
        <v>4003</v>
      </c>
      <c r="F61">
        <v>137</v>
      </c>
      <c r="G61">
        <v>37</v>
      </c>
      <c r="H61">
        <v>99</v>
      </c>
      <c r="I61">
        <v>1</v>
      </c>
      <c r="J61">
        <v>219</v>
      </c>
      <c r="K61">
        <v>4</v>
      </c>
      <c r="L61">
        <v>8</v>
      </c>
      <c r="M61">
        <v>207</v>
      </c>
      <c r="N61">
        <v>27</v>
      </c>
      <c r="O61" t="s">
        <v>19</v>
      </c>
      <c r="P61">
        <v>1</v>
      </c>
      <c r="Q61">
        <v>26</v>
      </c>
      <c r="R61">
        <v>310</v>
      </c>
      <c r="S61">
        <v>82</v>
      </c>
      <c r="T61">
        <v>214</v>
      </c>
      <c r="U61">
        <v>14</v>
      </c>
      <c r="V61">
        <v>86</v>
      </c>
      <c r="W61">
        <v>25</v>
      </c>
      <c r="X61">
        <v>58</v>
      </c>
      <c r="Y61">
        <v>3</v>
      </c>
      <c r="Z61">
        <v>663</v>
      </c>
      <c r="AA61">
        <v>87</v>
      </c>
      <c r="AB61">
        <v>251</v>
      </c>
      <c r="AC61">
        <v>325</v>
      </c>
      <c r="AD61">
        <v>339</v>
      </c>
      <c r="AE61">
        <v>80</v>
      </c>
      <c r="AF61">
        <v>126</v>
      </c>
      <c r="AG61">
        <v>133</v>
      </c>
      <c r="AH61">
        <v>7117</v>
      </c>
      <c r="AI61">
        <v>1918</v>
      </c>
      <c r="AJ61">
        <v>3165</v>
      </c>
      <c r="AK61">
        <v>2034</v>
      </c>
      <c r="AL61">
        <v>3894</v>
      </c>
      <c r="AM61">
        <v>1226</v>
      </c>
      <c r="AN61">
        <v>1971</v>
      </c>
      <c r="AO61">
        <v>697</v>
      </c>
      <c r="AP61">
        <v>163</v>
      </c>
      <c r="AQ61">
        <v>45</v>
      </c>
      <c r="AR61">
        <v>113</v>
      </c>
      <c r="AS61">
        <v>5</v>
      </c>
      <c r="AT61">
        <v>22</v>
      </c>
      <c r="AU61">
        <v>5</v>
      </c>
      <c r="AV61">
        <v>16</v>
      </c>
      <c r="AW61">
        <v>1</v>
      </c>
      <c r="AX61">
        <v>17</v>
      </c>
      <c r="AY61" t="s">
        <v>19</v>
      </c>
      <c r="AZ61">
        <v>1</v>
      </c>
      <c r="BA61">
        <v>16</v>
      </c>
      <c r="BB61">
        <v>195</v>
      </c>
      <c r="BC61">
        <v>39</v>
      </c>
      <c r="BD61">
        <v>94</v>
      </c>
      <c r="BE61">
        <v>62</v>
      </c>
      <c r="BF61">
        <v>42</v>
      </c>
      <c r="BG61">
        <v>7</v>
      </c>
      <c r="BH61">
        <v>14</v>
      </c>
      <c r="BI61">
        <v>21</v>
      </c>
      <c r="BJ61">
        <v>27</v>
      </c>
      <c r="BK61">
        <v>12</v>
      </c>
      <c r="BL61">
        <v>7</v>
      </c>
      <c r="BM61">
        <v>8</v>
      </c>
      <c r="BN61">
        <v>2</v>
      </c>
      <c r="BO61" t="s">
        <v>19</v>
      </c>
      <c r="BP61">
        <v>1</v>
      </c>
      <c r="BQ61">
        <v>1</v>
      </c>
      <c r="BR61">
        <v>55</v>
      </c>
      <c r="BS61">
        <v>8</v>
      </c>
      <c r="BT61">
        <v>26</v>
      </c>
      <c r="BU61">
        <v>21</v>
      </c>
      <c r="BV61">
        <v>31</v>
      </c>
      <c r="BW61">
        <v>3</v>
      </c>
      <c r="BX61">
        <v>25</v>
      </c>
      <c r="BY61">
        <v>3</v>
      </c>
      <c r="BZ61">
        <v>13</v>
      </c>
      <c r="CA61">
        <v>5</v>
      </c>
      <c r="CB61">
        <v>6</v>
      </c>
      <c r="CC61">
        <v>2</v>
      </c>
      <c r="CD61">
        <v>25</v>
      </c>
      <c r="CE61">
        <v>4</v>
      </c>
      <c r="CF61">
        <v>15</v>
      </c>
      <c r="CG61">
        <v>6</v>
      </c>
      <c r="CH61">
        <v>4</v>
      </c>
      <c r="CI61" t="s">
        <v>19</v>
      </c>
      <c r="CJ61" t="s">
        <v>19</v>
      </c>
      <c r="CK61">
        <v>4</v>
      </c>
      <c r="CL61">
        <v>273</v>
      </c>
      <c r="CM61">
        <v>82</v>
      </c>
      <c r="CN61">
        <v>173</v>
      </c>
      <c r="CO61">
        <v>18</v>
      </c>
      <c r="CP61">
        <v>433</v>
      </c>
      <c r="CQ61">
        <v>58</v>
      </c>
      <c r="CR61">
        <v>121</v>
      </c>
      <c r="CS61">
        <v>254</v>
      </c>
      <c r="CT61">
        <v>1356</v>
      </c>
      <c r="CU61">
        <v>104</v>
      </c>
      <c r="CV61">
        <v>349</v>
      </c>
      <c r="CW61">
        <v>903</v>
      </c>
    </row>
    <row r="62" spans="1:101">
      <c r="A62" t="s">
        <v>710</v>
      </c>
      <c r="B62">
        <v>2510</v>
      </c>
      <c r="C62">
        <v>547</v>
      </c>
      <c r="D62">
        <v>1278</v>
      </c>
      <c r="E62">
        <v>685</v>
      </c>
      <c r="F62">
        <v>47</v>
      </c>
      <c r="G62">
        <v>9</v>
      </c>
      <c r="H62">
        <v>38</v>
      </c>
      <c r="I62" t="s">
        <v>19</v>
      </c>
      <c r="J62">
        <v>83</v>
      </c>
      <c r="K62">
        <v>1</v>
      </c>
      <c r="L62" t="s">
        <v>19</v>
      </c>
      <c r="M62">
        <v>82</v>
      </c>
      <c r="N62">
        <v>3</v>
      </c>
      <c r="O62" t="s">
        <v>19</v>
      </c>
      <c r="P62" t="s">
        <v>19</v>
      </c>
      <c r="Q62">
        <v>3</v>
      </c>
      <c r="R62">
        <v>75</v>
      </c>
      <c r="S62">
        <v>20</v>
      </c>
      <c r="T62">
        <v>54</v>
      </c>
      <c r="U62">
        <v>1</v>
      </c>
      <c r="V62">
        <v>11</v>
      </c>
      <c r="W62">
        <v>5</v>
      </c>
      <c r="X62">
        <v>5</v>
      </c>
      <c r="Y62">
        <v>1</v>
      </c>
      <c r="Z62">
        <v>143</v>
      </c>
      <c r="AA62">
        <v>29</v>
      </c>
      <c r="AB62">
        <v>59</v>
      </c>
      <c r="AC62">
        <v>55</v>
      </c>
      <c r="AD62">
        <v>78</v>
      </c>
      <c r="AE62">
        <v>11</v>
      </c>
      <c r="AF62">
        <v>33</v>
      </c>
      <c r="AG62">
        <v>34</v>
      </c>
      <c r="AH62">
        <v>1596</v>
      </c>
      <c r="AI62">
        <v>421</v>
      </c>
      <c r="AJ62">
        <v>829</v>
      </c>
      <c r="AK62">
        <v>346</v>
      </c>
      <c r="AL62">
        <v>779</v>
      </c>
      <c r="AM62">
        <v>204</v>
      </c>
      <c r="AN62">
        <v>473</v>
      </c>
      <c r="AO62">
        <v>102</v>
      </c>
      <c r="AP62">
        <v>49</v>
      </c>
      <c r="AQ62">
        <v>12</v>
      </c>
      <c r="AR62">
        <v>36</v>
      </c>
      <c r="AS62">
        <v>1</v>
      </c>
      <c r="AT62">
        <v>5</v>
      </c>
      <c r="AU62">
        <v>2</v>
      </c>
      <c r="AV62">
        <v>2</v>
      </c>
      <c r="AW62">
        <v>1</v>
      </c>
      <c r="AX62">
        <v>2</v>
      </c>
      <c r="AY62" t="s">
        <v>19</v>
      </c>
      <c r="AZ62">
        <v>1</v>
      </c>
      <c r="BA62">
        <v>1</v>
      </c>
      <c r="BB62">
        <v>51</v>
      </c>
      <c r="BC62">
        <v>4</v>
      </c>
      <c r="BD62">
        <v>26</v>
      </c>
      <c r="BE62">
        <v>21</v>
      </c>
      <c r="BF62">
        <v>13</v>
      </c>
      <c r="BG62" t="s">
        <v>19</v>
      </c>
      <c r="BH62">
        <v>4</v>
      </c>
      <c r="BI62">
        <v>9</v>
      </c>
      <c r="BJ62">
        <v>1</v>
      </c>
      <c r="BK62" t="s">
        <v>19</v>
      </c>
      <c r="BL62">
        <v>1</v>
      </c>
      <c r="BM62" t="s">
        <v>19</v>
      </c>
      <c r="BN62">
        <v>1</v>
      </c>
      <c r="BO62" t="s">
        <v>19</v>
      </c>
      <c r="BP62">
        <v>1</v>
      </c>
      <c r="BQ62" t="s">
        <v>19</v>
      </c>
      <c r="BR62">
        <v>24</v>
      </c>
      <c r="BS62">
        <v>2</v>
      </c>
      <c r="BT62">
        <v>14</v>
      </c>
      <c r="BU62">
        <v>8</v>
      </c>
      <c r="BV62">
        <v>11</v>
      </c>
      <c r="BW62">
        <v>2</v>
      </c>
      <c r="BX62">
        <v>5</v>
      </c>
      <c r="BY62">
        <v>4</v>
      </c>
      <c r="BZ62">
        <v>1</v>
      </c>
      <c r="CA62" t="s">
        <v>19</v>
      </c>
      <c r="CB62">
        <v>1</v>
      </c>
      <c r="CC62" t="s">
        <v>19</v>
      </c>
      <c r="CD62" t="s">
        <v>19</v>
      </c>
      <c r="CE62" t="s">
        <v>19</v>
      </c>
      <c r="CF62" t="s">
        <v>19</v>
      </c>
      <c r="CG62" t="s">
        <v>19</v>
      </c>
      <c r="CH62" t="s">
        <v>19</v>
      </c>
      <c r="CI62" t="s">
        <v>19</v>
      </c>
      <c r="CJ62" t="s">
        <v>19</v>
      </c>
      <c r="CK62" t="s">
        <v>19</v>
      </c>
      <c r="CL62">
        <v>73</v>
      </c>
      <c r="CM62">
        <v>22</v>
      </c>
      <c r="CN62">
        <v>50</v>
      </c>
      <c r="CO62">
        <v>1</v>
      </c>
      <c r="CP62">
        <v>56</v>
      </c>
      <c r="CQ62">
        <v>3</v>
      </c>
      <c r="CR62">
        <v>46</v>
      </c>
      <c r="CS62">
        <v>7</v>
      </c>
      <c r="CT62">
        <v>249</v>
      </c>
      <c r="CU62">
        <v>13</v>
      </c>
      <c r="CV62">
        <v>104</v>
      </c>
      <c r="CW62">
        <v>132</v>
      </c>
    </row>
    <row r="63" spans="1:101">
      <c r="A63" t="s">
        <v>709</v>
      </c>
      <c r="B63">
        <v>2291</v>
      </c>
      <c r="C63">
        <v>779</v>
      </c>
      <c r="D63">
        <v>651</v>
      </c>
      <c r="E63">
        <v>861</v>
      </c>
      <c r="F63">
        <v>35</v>
      </c>
      <c r="G63">
        <v>16</v>
      </c>
      <c r="H63">
        <v>19</v>
      </c>
      <c r="I63" t="s">
        <v>19</v>
      </c>
      <c r="J63">
        <v>56</v>
      </c>
      <c r="K63">
        <v>1</v>
      </c>
      <c r="L63">
        <v>2</v>
      </c>
      <c r="M63">
        <v>53</v>
      </c>
      <c r="N63">
        <v>8</v>
      </c>
      <c r="O63" t="s">
        <v>19</v>
      </c>
      <c r="P63">
        <v>1</v>
      </c>
      <c r="Q63">
        <v>7</v>
      </c>
      <c r="R63">
        <v>54</v>
      </c>
      <c r="S63">
        <v>26</v>
      </c>
      <c r="T63">
        <v>26</v>
      </c>
      <c r="U63">
        <v>2</v>
      </c>
      <c r="V63">
        <v>15</v>
      </c>
      <c r="W63">
        <v>10</v>
      </c>
      <c r="X63">
        <v>5</v>
      </c>
      <c r="Y63" t="s">
        <v>19</v>
      </c>
      <c r="Z63">
        <v>130</v>
      </c>
      <c r="AA63">
        <v>22</v>
      </c>
      <c r="AB63">
        <v>40</v>
      </c>
      <c r="AC63">
        <v>68</v>
      </c>
      <c r="AD63">
        <v>65</v>
      </c>
      <c r="AE63">
        <v>13</v>
      </c>
      <c r="AF63">
        <v>11</v>
      </c>
      <c r="AG63">
        <v>41</v>
      </c>
      <c r="AH63">
        <v>1532</v>
      </c>
      <c r="AI63">
        <v>595</v>
      </c>
      <c r="AJ63">
        <v>419</v>
      </c>
      <c r="AK63">
        <v>518</v>
      </c>
      <c r="AL63">
        <v>671</v>
      </c>
      <c r="AM63">
        <v>281</v>
      </c>
      <c r="AN63">
        <v>264</v>
      </c>
      <c r="AO63">
        <v>126</v>
      </c>
      <c r="AP63">
        <v>46</v>
      </c>
      <c r="AQ63">
        <v>16</v>
      </c>
      <c r="AR63">
        <v>28</v>
      </c>
      <c r="AS63">
        <v>2</v>
      </c>
      <c r="AT63">
        <v>13</v>
      </c>
      <c r="AU63">
        <v>1</v>
      </c>
      <c r="AV63">
        <v>3</v>
      </c>
      <c r="AW63">
        <v>9</v>
      </c>
      <c r="AX63">
        <v>2</v>
      </c>
      <c r="AY63">
        <v>1</v>
      </c>
      <c r="AZ63" t="s">
        <v>19</v>
      </c>
      <c r="BA63">
        <v>1</v>
      </c>
      <c r="BB63">
        <v>43</v>
      </c>
      <c r="BC63">
        <v>12</v>
      </c>
      <c r="BD63">
        <v>15</v>
      </c>
      <c r="BE63">
        <v>16</v>
      </c>
      <c r="BF63">
        <v>8</v>
      </c>
      <c r="BG63">
        <v>1</v>
      </c>
      <c r="BH63">
        <v>2</v>
      </c>
      <c r="BI63">
        <v>5</v>
      </c>
      <c r="BJ63">
        <v>2</v>
      </c>
      <c r="BK63" t="s">
        <v>19</v>
      </c>
      <c r="BL63">
        <v>1</v>
      </c>
      <c r="BM63">
        <v>1</v>
      </c>
      <c r="BN63">
        <v>1</v>
      </c>
      <c r="BO63" t="s">
        <v>19</v>
      </c>
      <c r="BP63" t="s">
        <v>19</v>
      </c>
      <c r="BQ63">
        <v>1</v>
      </c>
      <c r="BR63">
        <v>22</v>
      </c>
      <c r="BS63">
        <v>8</v>
      </c>
      <c r="BT63">
        <v>8</v>
      </c>
      <c r="BU63">
        <v>6</v>
      </c>
      <c r="BV63">
        <v>6</v>
      </c>
      <c r="BW63">
        <v>1</v>
      </c>
      <c r="BX63">
        <v>2</v>
      </c>
      <c r="BY63">
        <v>3</v>
      </c>
      <c r="BZ63">
        <v>2</v>
      </c>
      <c r="CA63">
        <v>1</v>
      </c>
      <c r="CB63">
        <v>1</v>
      </c>
      <c r="CC63" t="s">
        <v>19</v>
      </c>
      <c r="CD63">
        <v>2</v>
      </c>
      <c r="CE63">
        <v>1</v>
      </c>
      <c r="CF63">
        <v>1</v>
      </c>
      <c r="CG63" t="s">
        <v>19</v>
      </c>
      <c r="CH63" t="s">
        <v>19</v>
      </c>
      <c r="CI63" t="s">
        <v>19</v>
      </c>
      <c r="CJ63" t="s">
        <v>19</v>
      </c>
      <c r="CK63" t="s">
        <v>19</v>
      </c>
      <c r="CL63">
        <v>58</v>
      </c>
      <c r="CM63">
        <v>26</v>
      </c>
      <c r="CN63">
        <v>29</v>
      </c>
      <c r="CO63">
        <v>3</v>
      </c>
      <c r="CP63">
        <v>71</v>
      </c>
      <c r="CQ63">
        <v>6</v>
      </c>
      <c r="CR63">
        <v>29</v>
      </c>
      <c r="CS63">
        <v>36</v>
      </c>
      <c r="CT63">
        <v>178</v>
      </c>
      <c r="CU63">
        <v>44</v>
      </c>
      <c r="CV63">
        <v>29</v>
      </c>
      <c r="CW63">
        <v>105</v>
      </c>
    </row>
    <row r="64" spans="1:101">
      <c r="A64" t="s">
        <v>708</v>
      </c>
      <c r="B64">
        <v>3143</v>
      </c>
      <c r="C64">
        <v>1438</v>
      </c>
      <c r="D64">
        <v>1160</v>
      </c>
      <c r="E64">
        <v>545</v>
      </c>
      <c r="F64">
        <v>61</v>
      </c>
      <c r="G64">
        <v>8</v>
      </c>
      <c r="H64">
        <v>52</v>
      </c>
      <c r="I64">
        <v>1</v>
      </c>
      <c r="J64">
        <v>71</v>
      </c>
      <c r="K64">
        <v>2</v>
      </c>
      <c r="L64">
        <v>2</v>
      </c>
      <c r="M64">
        <v>67</v>
      </c>
      <c r="N64">
        <v>9</v>
      </c>
      <c r="O64" t="s">
        <v>19</v>
      </c>
      <c r="P64" t="s">
        <v>19</v>
      </c>
      <c r="Q64">
        <v>9</v>
      </c>
      <c r="R64">
        <v>102</v>
      </c>
      <c r="S64">
        <v>38</v>
      </c>
      <c r="T64">
        <v>63</v>
      </c>
      <c r="U64">
        <v>1</v>
      </c>
      <c r="V64">
        <v>44</v>
      </c>
      <c r="W64">
        <v>16</v>
      </c>
      <c r="X64">
        <v>28</v>
      </c>
      <c r="Y64" t="s">
        <v>19</v>
      </c>
      <c r="Z64">
        <v>200</v>
      </c>
      <c r="AA64">
        <v>72</v>
      </c>
      <c r="AB64">
        <v>94</v>
      </c>
      <c r="AC64">
        <v>34</v>
      </c>
      <c r="AD64">
        <v>112</v>
      </c>
      <c r="AE64">
        <v>39</v>
      </c>
      <c r="AF64">
        <v>45</v>
      </c>
      <c r="AG64">
        <v>28</v>
      </c>
      <c r="AH64">
        <v>2009</v>
      </c>
      <c r="AI64">
        <v>1130</v>
      </c>
      <c r="AJ64">
        <v>608</v>
      </c>
      <c r="AK64">
        <v>271</v>
      </c>
      <c r="AL64">
        <v>1268</v>
      </c>
      <c r="AM64">
        <v>754</v>
      </c>
      <c r="AN64">
        <v>419</v>
      </c>
      <c r="AO64">
        <v>95</v>
      </c>
      <c r="AP64">
        <v>69</v>
      </c>
      <c r="AQ64">
        <v>12</v>
      </c>
      <c r="AR64">
        <v>54</v>
      </c>
      <c r="AS64">
        <v>3</v>
      </c>
      <c r="AT64">
        <v>2</v>
      </c>
      <c r="AU64" t="s">
        <v>19</v>
      </c>
      <c r="AV64">
        <v>1</v>
      </c>
      <c r="AW64">
        <v>1</v>
      </c>
      <c r="AX64">
        <v>10</v>
      </c>
      <c r="AY64" t="s">
        <v>19</v>
      </c>
      <c r="AZ64">
        <v>4</v>
      </c>
      <c r="BA64">
        <v>6</v>
      </c>
      <c r="BB64">
        <v>73</v>
      </c>
      <c r="BC64">
        <v>19</v>
      </c>
      <c r="BD64">
        <v>50</v>
      </c>
      <c r="BE64">
        <v>4</v>
      </c>
      <c r="BF64">
        <v>26</v>
      </c>
      <c r="BG64">
        <v>7</v>
      </c>
      <c r="BH64">
        <v>18</v>
      </c>
      <c r="BI64">
        <v>1</v>
      </c>
      <c r="BJ64">
        <v>13</v>
      </c>
      <c r="BK64">
        <v>3</v>
      </c>
      <c r="BL64">
        <v>9</v>
      </c>
      <c r="BM64">
        <v>1</v>
      </c>
      <c r="BN64">
        <v>7</v>
      </c>
      <c r="BO64">
        <v>3</v>
      </c>
      <c r="BP64">
        <v>2</v>
      </c>
      <c r="BQ64">
        <v>2</v>
      </c>
      <c r="BR64">
        <v>12</v>
      </c>
      <c r="BS64">
        <v>3</v>
      </c>
      <c r="BT64">
        <v>9</v>
      </c>
      <c r="BU64" t="s">
        <v>19</v>
      </c>
      <c r="BV64">
        <v>11</v>
      </c>
      <c r="BW64">
        <v>3</v>
      </c>
      <c r="BX64">
        <v>8</v>
      </c>
      <c r="BY64" t="s">
        <v>19</v>
      </c>
      <c r="BZ64">
        <v>3</v>
      </c>
      <c r="CA64" t="s">
        <v>19</v>
      </c>
      <c r="CB64">
        <v>3</v>
      </c>
      <c r="CC64" t="s">
        <v>19</v>
      </c>
      <c r="CD64">
        <v>1</v>
      </c>
      <c r="CE64" t="s">
        <v>19</v>
      </c>
      <c r="CF64">
        <v>1</v>
      </c>
      <c r="CG64" t="s">
        <v>19</v>
      </c>
      <c r="CH64" t="s">
        <v>19</v>
      </c>
      <c r="CI64" t="s">
        <v>19</v>
      </c>
      <c r="CJ64" t="s">
        <v>19</v>
      </c>
      <c r="CK64" t="s">
        <v>19</v>
      </c>
      <c r="CL64">
        <v>87</v>
      </c>
      <c r="CM64">
        <v>42</v>
      </c>
      <c r="CN64">
        <v>45</v>
      </c>
      <c r="CO64" t="s">
        <v>19</v>
      </c>
      <c r="CP64">
        <v>52</v>
      </c>
      <c r="CQ64">
        <v>15</v>
      </c>
      <c r="CR64">
        <v>24</v>
      </c>
      <c r="CS64">
        <v>13</v>
      </c>
      <c r="CT64">
        <v>286</v>
      </c>
      <c r="CU64">
        <v>61</v>
      </c>
      <c r="CV64">
        <v>118</v>
      </c>
      <c r="CW64">
        <v>107</v>
      </c>
    </row>
    <row r="65" spans="1:101">
      <c r="A65" t="s">
        <v>707</v>
      </c>
      <c r="B65">
        <v>2096</v>
      </c>
      <c r="C65">
        <v>961</v>
      </c>
      <c r="D65">
        <v>534</v>
      </c>
      <c r="E65">
        <v>601</v>
      </c>
      <c r="F65">
        <v>32</v>
      </c>
      <c r="G65">
        <v>16</v>
      </c>
      <c r="H65">
        <v>16</v>
      </c>
      <c r="I65" t="s">
        <v>19</v>
      </c>
      <c r="J65">
        <v>48</v>
      </c>
      <c r="K65">
        <v>1</v>
      </c>
      <c r="L65" t="s">
        <v>19</v>
      </c>
      <c r="M65">
        <v>47</v>
      </c>
      <c r="N65">
        <v>1</v>
      </c>
      <c r="O65" t="s">
        <v>19</v>
      </c>
      <c r="P65" t="s">
        <v>19</v>
      </c>
      <c r="Q65">
        <v>1</v>
      </c>
      <c r="R65">
        <v>69</v>
      </c>
      <c r="S65">
        <v>39</v>
      </c>
      <c r="T65">
        <v>29</v>
      </c>
      <c r="U65">
        <v>1</v>
      </c>
      <c r="V65">
        <v>22</v>
      </c>
      <c r="W65">
        <v>12</v>
      </c>
      <c r="X65">
        <v>9</v>
      </c>
      <c r="Y65">
        <v>1</v>
      </c>
      <c r="Z65">
        <v>148</v>
      </c>
      <c r="AA65">
        <v>53</v>
      </c>
      <c r="AB65">
        <v>34</v>
      </c>
      <c r="AC65">
        <v>61</v>
      </c>
      <c r="AD65">
        <v>63</v>
      </c>
      <c r="AE65">
        <v>16</v>
      </c>
      <c r="AF65">
        <v>22</v>
      </c>
      <c r="AG65">
        <v>25</v>
      </c>
      <c r="AH65">
        <v>1349</v>
      </c>
      <c r="AI65">
        <v>735</v>
      </c>
      <c r="AJ65">
        <v>271</v>
      </c>
      <c r="AK65">
        <v>343</v>
      </c>
      <c r="AL65">
        <v>720</v>
      </c>
      <c r="AM65">
        <v>448</v>
      </c>
      <c r="AN65">
        <v>177</v>
      </c>
      <c r="AO65">
        <v>95</v>
      </c>
      <c r="AP65">
        <v>37</v>
      </c>
      <c r="AQ65">
        <v>13</v>
      </c>
      <c r="AR65">
        <v>23</v>
      </c>
      <c r="AS65">
        <v>1</v>
      </c>
      <c r="AT65">
        <v>14</v>
      </c>
      <c r="AU65">
        <v>2</v>
      </c>
      <c r="AV65">
        <v>11</v>
      </c>
      <c r="AW65">
        <v>1</v>
      </c>
      <c r="AX65">
        <v>6</v>
      </c>
      <c r="AY65">
        <v>1</v>
      </c>
      <c r="AZ65" t="s">
        <v>19</v>
      </c>
      <c r="BA65">
        <v>5</v>
      </c>
      <c r="BB65">
        <v>44</v>
      </c>
      <c r="BC65">
        <v>18</v>
      </c>
      <c r="BD65">
        <v>19</v>
      </c>
      <c r="BE65">
        <v>7</v>
      </c>
      <c r="BF65">
        <v>6</v>
      </c>
      <c r="BG65">
        <v>2</v>
      </c>
      <c r="BH65">
        <v>2</v>
      </c>
      <c r="BI65">
        <v>2</v>
      </c>
      <c r="BJ65">
        <v>6</v>
      </c>
      <c r="BK65">
        <v>4</v>
      </c>
      <c r="BL65">
        <v>1</v>
      </c>
      <c r="BM65">
        <v>1</v>
      </c>
      <c r="BN65" t="s">
        <v>19</v>
      </c>
      <c r="BO65" t="s">
        <v>19</v>
      </c>
      <c r="BP65" t="s">
        <v>19</v>
      </c>
      <c r="BQ65" t="s">
        <v>19</v>
      </c>
      <c r="BR65">
        <v>14</v>
      </c>
      <c r="BS65">
        <v>1</v>
      </c>
      <c r="BT65">
        <v>9</v>
      </c>
      <c r="BU65">
        <v>4</v>
      </c>
      <c r="BV65">
        <v>3</v>
      </c>
      <c r="BW65">
        <v>2</v>
      </c>
      <c r="BX65">
        <v>1</v>
      </c>
      <c r="BY65" t="s">
        <v>19</v>
      </c>
      <c r="BZ65">
        <v>8</v>
      </c>
      <c r="CA65">
        <v>5</v>
      </c>
      <c r="CB65">
        <v>3</v>
      </c>
      <c r="CC65" t="s">
        <v>19</v>
      </c>
      <c r="CD65">
        <v>7</v>
      </c>
      <c r="CE65">
        <v>4</v>
      </c>
      <c r="CF65">
        <v>3</v>
      </c>
      <c r="CG65" t="s">
        <v>19</v>
      </c>
      <c r="CH65" t="s">
        <v>19</v>
      </c>
      <c r="CI65" t="s">
        <v>19</v>
      </c>
      <c r="CJ65" t="s">
        <v>19</v>
      </c>
      <c r="CK65" t="s">
        <v>19</v>
      </c>
      <c r="CL65">
        <v>67</v>
      </c>
      <c r="CM65">
        <v>39</v>
      </c>
      <c r="CN65">
        <v>26</v>
      </c>
      <c r="CO65">
        <v>2</v>
      </c>
      <c r="CP65">
        <v>57</v>
      </c>
      <c r="CQ65" t="s">
        <v>19</v>
      </c>
      <c r="CR65">
        <v>34</v>
      </c>
      <c r="CS65">
        <v>23</v>
      </c>
      <c r="CT65">
        <v>161</v>
      </c>
      <c r="CU65">
        <v>28</v>
      </c>
      <c r="CV65">
        <v>49</v>
      </c>
      <c r="CW65">
        <v>84</v>
      </c>
    </row>
    <row r="66" spans="1:101">
      <c r="A66" t="s">
        <v>706</v>
      </c>
      <c r="B66">
        <v>2440</v>
      </c>
      <c r="C66">
        <v>1067</v>
      </c>
      <c r="D66">
        <v>709</v>
      </c>
      <c r="E66">
        <v>664</v>
      </c>
      <c r="F66">
        <v>46</v>
      </c>
      <c r="G66">
        <v>12</v>
      </c>
      <c r="H66">
        <v>33</v>
      </c>
      <c r="I66">
        <v>1</v>
      </c>
      <c r="J66">
        <v>64</v>
      </c>
      <c r="K66" t="s">
        <v>19</v>
      </c>
      <c r="L66">
        <v>3</v>
      </c>
      <c r="M66">
        <v>61</v>
      </c>
      <c r="N66">
        <v>6</v>
      </c>
      <c r="O66" t="s">
        <v>19</v>
      </c>
      <c r="P66">
        <v>3</v>
      </c>
      <c r="Q66">
        <v>3</v>
      </c>
      <c r="R66">
        <v>72</v>
      </c>
      <c r="S66">
        <v>24</v>
      </c>
      <c r="T66">
        <v>43</v>
      </c>
      <c r="U66">
        <v>5</v>
      </c>
      <c r="V66">
        <v>19</v>
      </c>
      <c r="W66">
        <v>3</v>
      </c>
      <c r="X66">
        <v>15</v>
      </c>
      <c r="Y66">
        <v>1</v>
      </c>
      <c r="Z66">
        <v>151</v>
      </c>
      <c r="AA66">
        <v>51</v>
      </c>
      <c r="AB66">
        <v>44</v>
      </c>
      <c r="AC66">
        <v>56</v>
      </c>
      <c r="AD66">
        <v>72</v>
      </c>
      <c r="AE66">
        <v>18</v>
      </c>
      <c r="AF66">
        <v>30</v>
      </c>
      <c r="AG66">
        <v>24</v>
      </c>
      <c r="AH66">
        <v>1579</v>
      </c>
      <c r="AI66">
        <v>840</v>
      </c>
      <c r="AJ66">
        <v>382</v>
      </c>
      <c r="AK66">
        <v>357</v>
      </c>
      <c r="AL66">
        <v>880</v>
      </c>
      <c r="AM66">
        <v>503</v>
      </c>
      <c r="AN66">
        <v>249</v>
      </c>
      <c r="AO66">
        <v>128</v>
      </c>
      <c r="AP66">
        <v>51</v>
      </c>
      <c r="AQ66">
        <v>18</v>
      </c>
      <c r="AR66">
        <v>32</v>
      </c>
      <c r="AS66">
        <v>1</v>
      </c>
      <c r="AT66">
        <v>6</v>
      </c>
      <c r="AU66">
        <v>2</v>
      </c>
      <c r="AV66">
        <v>2</v>
      </c>
      <c r="AW66">
        <v>2</v>
      </c>
      <c r="AX66">
        <v>15</v>
      </c>
      <c r="AY66" t="s">
        <v>19</v>
      </c>
      <c r="AZ66">
        <v>1</v>
      </c>
      <c r="BA66">
        <v>14</v>
      </c>
      <c r="BB66">
        <v>46</v>
      </c>
      <c r="BC66">
        <v>14</v>
      </c>
      <c r="BD66">
        <v>21</v>
      </c>
      <c r="BE66">
        <v>11</v>
      </c>
      <c r="BF66">
        <v>5</v>
      </c>
      <c r="BG66">
        <v>2</v>
      </c>
      <c r="BH66">
        <v>1</v>
      </c>
      <c r="BI66">
        <v>2</v>
      </c>
      <c r="BJ66">
        <v>7</v>
      </c>
      <c r="BK66">
        <v>3</v>
      </c>
      <c r="BL66">
        <v>4</v>
      </c>
      <c r="BM66" t="s">
        <v>19</v>
      </c>
      <c r="BN66">
        <v>1</v>
      </c>
      <c r="BO66" t="s">
        <v>19</v>
      </c>
      <c r="BP66" t="s">
        <v>19</v>
      </c>
      <c r="BQ66">
        <v>1</v>
      </c>
      <c r="BR66">
        <v>19</v>
      </c>
      <c r="BS66">
        <v>6</v>
      </c>
      <c r="BT66">
        <v>11</v>
      </c>
      <c r="BU66">
        <v>2</v>
      </c>
      <c r="BV66">
        <v>9</v>
      </c>
      <c r="BW66">
        <v>3</v>
      </c>
      <c r="BX66">
        <v>3</v>
      </c>
      <c r="BY66">
        <v>3</v>
      </c>
      <c r="BZ66">
        <v>4</v>
      </c>
      <c r="CA66" t="s">
        <v>19</v>
      </c>
      <c r="CB66">
        <v>2</v>
      </c>
      <c r="CC66">
        <v>2</v>
      </c>
      <c r="CD66">
        <v>1</v>
      </c>
      <c r="CE66" t="s">
        <v>19</v>
      </c>
      <c r="CF66" t="s">
        <v>19</v>
      </c>
      <c r="CG66">
        <v>1</v>
      </c>
      <c r="CH66">
        <v>1</v>
      </c>
      <c r="CI66">
        <v>1</v>
      </c>
      <c r="CJ66" t="s">
        <v>19</v>
      </c>
      <c r="CK66" t="s">
        <v>19</v>
      </c>
      <c r="CL66">
        <v>81</v>
      </c>
      <c r="CM66">
        <v>21</v>
      </c>
      <c r="CN66">
        <v>57</v>
      </c>
      <c r="CO66">
        <v>3</v>
      </c>
      <c r="CP66">
        <v>40</v>
      </c>
      <c r="CQ66">
        <v>8</v>
      </c>
      <c r="CR66">
        <v>20</v>
      </c>
      <c r="CS66">
        <v>12</v>
      </c>
      <c r="CT66">
        <v>210</v>
      </c>
      <c r="CU66">
        <v>58</v>
      </c>
      <c r="CV66">
        <v>38</v>
      </c>
      <c r="CW66">
        <v>114</v>
      </c>
    </row>
    <row r="67" spans="1:101">
      <c r="A67" t="s">
        <v>705</v>
      </c>
      <c r="B67">
        <v>4439</v>
      </c>
      <c r="C67">
        <v>1704</v>
      </c>
      <c r="D67">
        <v>1497</v>
      </c>
      <c r="E67">
        <v>1238</v>
      </c>
      <c r="F67">
        <v>69</v>
      </c>
      <c r="G67">
        <v>21</v>
      </c>
      <c r="H67">
        <v>48</v>
      </c>
      <c r="I67" t="s">
        <v>19</v>
      </c>
      <c r="J67">
        <v>128</v>
      </c>
      <c r="K67">
        <v>2</v>
      </c>
      <c r="L67">
        <v>11</v>
      </c>
      <c r="M67">
        <v>115</v>
      </c>
      <c r="N67">
        <v>9</v>
      </c>
      <c r="O67" t="s">
        <v>19</v>
      </c>
      <c r="P67" t="s">
        <v>19</v>
      </c>
      <c r="Q67">
        <v>9</v>
      </c>
      <c r="R67">
        <v>132</v>
      </c>
      <c r="S67">
        <v>50</v>
      </c>
      <c r="T67">
        <v>81</v>
      </c>
      <c r="U67">
        <v>1</v>
      </c>
      <c r="V67">
        <v>36</v>
      </c>
      <c r="W67">
        <v>11</v>
      </c>
      <c r="X67">
        <v>25</v>
      </c>
      <c r="Y67" t="s">
        <v>19</v>
      </c>
      <c r="Z67">
        <v>241</v>
      </c>
      <c r="AA67">
        <v>91</v>
      </c>
      <c r="AB67">
        <v>57</v>
      </c>
      <c r="AC67">
        <v>93</v>
      </c>
      <c r="AD67">
        <v>194</v>
      </c>
      <c r="AE67">
        <v>45</v>
      </c>
      <c r="AF67">
        <v>79</v>
      </c>
      <c r="AG67">
        <v>70</v>
      </c>
      <c r="AH67">
        <v>2846</v>
      </c>
      <c r="AI67">
        <v>1301</v>
      </c>
      <c r="AJ67">
        <v>906</v>
      </c>
      <c r="AK67">
        <v>639</v>
      </c>
      <c r="AL67">
        <v>1444</v>
      </c>
      <c r="AM67">
        <v>635</v>
      </c>
      <c r="AN67">
        <v>611</v>
      </c>
      <c r="AO67">
        <v>198</v>
      </c>
      <c r="AP67">
        <v>74</v>
      </c>
      <c r="AQ67">
        <v>36</v>
      </c>
      <c r="AR67">
        <v>38</v>
      </c>
      <c r="AS67" t="s">
        <v>19</v>
      </c>
      <c r="AT67">
        <v>9</v>
      </c>
      <c r="AU67">
        <v>3</v>
      </c>
      <c r="AV67">
        <v>6</v>
      </c>
      <c r="AW67" t="s">
        <v>19</v>
      </c>
      <c r="AX67">
        <v>5</v>
      </c>
      <c r="AY67">
        <v>1</v>
      </c>
      <c r="AZ67">
        <v>1</v>
      </c>
      <c r="BA67">
        <v>3</v>
      </c>
      <c r="BB67">
        <v>104</v>
      </c>
      <c r="BC67">
        <v>29</v>
      </c>
      <c r="BD67">
        <v>35</v>
      </c>
      <c r="BE67">
        <v>40</v>
      </c>
      <c r="BF67">
        <v>21</v>
      </c>
      <c r="BG67">
        <v>4</v>
      </c>
      <c r="BH67">
        <v>3</v>
      </c>
      <c r="BI67">
        <v>14</v>
      </c>
      <c r="BJ67">
        <v>9</v>
      </c>
      <c r="BK67">
        <v>4</v>
      </c>
      <c r="BL67">
        <v>2</v>
      </c>
      <c r="BM67">
        <v>3</v>
      </c>
      <c r="BN67">
        <v>1</v>
      </c>
      <c r="BO67" t="s">
        <v>19</v>
      </c>
      <c r="BP67" t="s">
        <v>19</v>
      </c>
      <c r="BQ67">
        <v>1</v>
      </c>
      <c r="BR67">
        <v>28</v>
      </c>
      <c r="BS67">
        <v>15</v>
      </c>
      <c r="BT67">
        <v>7</v>
      </c>
      <c r="BU67">
        <v>6</v>
      </c>
      <c r="BV67">
        <v>30</v>
      </c>
      <c r="BW67">
        <v>3</v>
      </c>
      <c r="BX67">
        <v>19</v>
      </c>
      <c r="BY67">
        <v>8</v>
      </c>
      <c r="BZ67">
        <v>8</v>
      </c>
      <c r="CA67">
        <v>2</v>
      </c>
      <c r="CB67">
        <v>3</v>
      </c>
      <c r="CC67">
        <v>3</v>
      </c>
      <c r="CD67">
        <v>7</v>
      </c>
      <c r="CE67">
        <v>1</v>
      </c>
      <c r="CF67">
        <v>1</v>
      </c>
      <c r="CG67">
        <v>5</v>
      </c>
      <c r="CH67" t="s">
        <v>19</v>
      </c>
      <c r="CI67" t="s">
        <v>19</v>
      </c>
      <c r="CJ67" t="s">
        <v>19</v>
      </c>
      <c r="CK67" t="s">
        <v>19</v>
      </c>
      <c r="CL67">
        <v>157</v>
      </c>
      <c r="CM67">
        <v>32</v>
      </c>
      <c r="CN67">
        <v>109</v>
      </c>
      <c r="CO67">
        <v>16</v>
      </c>
      <c r="CP67">
        <v>114</v>
      </c>
      <c r="CQ67">
        <v>33</v>
      </c>
      <c r="CR67">
        <v>36</v>
      </c>
      <c r="CS67">
        <v>45</v>
      </c>
      <c r="CT67">
        <v>357</v>
      </c>
      <c r="CU67">
        <v>60</v>
      </c>
      <c r="CV67">
        <v>90</v>
      </c>
      <c r="CW67">
        <v>207</v>
      </c>
    </row>
    <row r="68" spans="1:101">
      <c r="A68" t="s">
        <v>704</v>
      </c>
      <c r="B68">
        <v>3576</v>
      </c>
      <c r="C68">
        <v>2023</v>
      </c>
      <c r="D68">
        <v>641</v>
      </c>
      <c r="E68">
        <v>912</v>
      </c>
      <c r="F68">
        <v>56</v>
      </c>
      <c r="G68">
        <v>36</v>
      </c>
      <c r="H68">
        <v>20</v>
      </c>
      <c r="I68" t="s">
        <v>19</v>
      </c>
      <c r="J68">
        <v>105</v>
      </c>
      <c r="K68">
        <v>6</v>
      </c>
      <c r="L68">
        <v>3</v>
      </c>
      <c r="M68">
        <v>96</v>
      </c>
      <c r="N68">
        <v>5</v>
      </c>
      <c r="O68" t="s">
        <v>19</v>
      </c>
      <c r="P68" t="s">
        <v>19</v>
      </c>
      <c r="Q68">
        <v>5</v>
      </c>
      <c r="R68">
        <v>111</v>
      </c>
      <c r="S68">
        <v>58</v>
      </c>
      <c r="T68">
        <v>49</v>
      </c>
      <c r="U68">
        <v>4</v>
      </c>
      <c r="V68">
        <v>46</v>
      </c>
      <c r="W68">
        <v>26</v>
      </c>
      <c r="X68">
        <v>17</v>
      </c>
      <c r="Y68">
        <v>3</v>
      </c>
      <c r="Z68">
        <v>214</v>
      </c>
      <c r="AA68">
        <v>94</v>
      </c>
      <c r="AB68">
        <v>46</v>
      </c>
      <c r="AC68">
        <v>74</v>
      </c>
      <c r="AD68">
        <v>91</v>
      </c>
      <c r="AE68">
        <v>37</v>
      </c>
      <c r="AF68">
        <v>20</v>
      </c>
      <c r="AG68">
        <v>34</v>
      </c>
      <c r="AH68">
        <v>2308</v>
      </c>
      <c r="AI68">
        <v>1526</v>
      </c>
      <c r="AJ68">
        <v>290</v>
      </c>
      <c r="AK68">
        <v>492</v>
      </c>
      <c r="AL68">
        <v>1243</v>
      </c>
      <c r="AM68">
        <v>915</v>
      </c>
      <c r="AN68">
        <v>193</v>
      </c>
      <c r="AO68">
        <v>135</v>
      </c>
      <c r="AP68">
        <v>61</v>
      </c>
      <c r="AQ68">
        <v>43</v>
      </c>
      <c r="AR68">
        <v>17</v>
      </c>
      <c r="AS68">
        <v>1</v>
      </c>
      <c r="AT68">
        <v>8</v>
      </c>
      <c r="AU68">
        <v>4</v>
      </c>
      <c r="AV68">
        <v>3</v>
      </c>
      <c r="AW68">
        <v>1</v>
      </c>
      <c r="AX68">
        <v>2</v>
      </c>
      <c r="AY68" t="s">
        <v>19</v>
      </c>
      <c r="AZ68" t="s">
        <v>19</v>
      </c>
      <c r="BA68">
        <v>2</v>
      </c>
      <c r="BB68">
        <v>74</v>
      </c>
      <c r="BC68">
        <v>27</v>
      </c>
      <c r="BD68">
        <v>30</v>
      </c>
      <c r="BE68">
        <v>17</v>
      </c>
      <c r="BF68">
        <v>16</v>
      </c>
      <c r="BG68">
        <v>8</v>
      </c>
      <c r="BH68">
        <v>3</v>
      </c>
      <c r="BI68">
        <v>5</v>
      </c>
      <c r="BJ68">
        <v>8</v>
      </c>
      <c r="BK68">
        <v>5</v>
      </c>
      <c r="BL68">
        <v>2</v>
      </c>
      <c r="BM68">
        <v>1</v>
      </c>
      <c r="BN68">
        <v>2</v>
      </c>
      <c r="BO68" t="s">
        <v>19</v>
      </c>
      <c r="BP68">
        <v>1</v>
      </c>
      <c r="BQ68">
        <v>1</v>
      </c>
      <c r="BR68">
        <v>19</v>
      </c>
      <c r="BS68">
        <v>3</v>
      </c>
      <c r="BT68">
        <v>14</v>
      </c>
      <c r="BU68">
        <v>2</v>
      </c>
      <c r="BV68">
        <v>16</v>
      </c>
      <c r="BW68">
        <v>3</v>
      </c>
      <c r="BX68">
        <v>8</v>
      </c>
      <c r="BY68">
        <v>5</v>
      </c>
      <c r="BZ68">
        <v>8</v>
      </c>
      <c r="CA68">
        <v>6</v>
      </c>
      <c r="CB68" t="s">
        <v>19</v>
      </c>
      <c r="CC68">
        <v>2</v>
      </c>
      <c r="CD68">
        <v>5</v>
      </c>
      <c r="CE68">
        <v>2</v>
      </c>
      <c r="CF68">
        <v>2</v>
      </c>
      <c r="CG68">
        <v>1</v>
      </c>
      <c r="CH68" t="s">
        <v>19</v>
      </c>
      <c r="CI68" t="s">
        <v>19</v>
      </c>
      <c r="CJ68" t="s">
        <v>19</v>
      </c>
      <c r="CK68" t="s">
        <v>19</v>
      </c>
      <c r="CL68">
        <v>174</v>
      </c>
      <c r="CM68">
        <v>39</v>
      </c>
      <c r="CN68">
        <v>127</v>
      </c>
      <c r="CO68">
        <v>8</v>
      </c>
      <c r="CP68">
        <v>97</v>
      </c>
      <c r="CQ68">
        <v>46</v>
      </c>
      <c r="CR68">
        <v>3</v>
      </c>
      <c r="CS68">
        <v>48</v>
      </c>
      <c r="CT68">
        <v>270</v>
      </c>
      <c r="CU68">
        <v>107</v>
      </c>
      <c r="CV68">
        <v>33</v>
      </c>
      <c r="CW68">
        <v>130</v>
      </c>
    </row>
    <row r="69" spans="1:101">
      <c r="A69" t="s">
        <v>703</v>
      </c>
      <c r="B69">
        <v>7080</v>
      </c>
      <c r="C69">
        <v>3254</v>
      </c>
      <c r="D69">
        <v>1784</v>
      </c>
      <c r="E69">
        <v>2042</v>
      </c>
      <c r="F69">
        <v>108</v>
      </c>
      <c r="G69">
        <v>52</v>
      </c>
      <c r="H69">
        <v>56</v>
      </c>
      <c r="I69" t="s">
        <v>19</v>
      </c>
      <c r="J69">
        <v>224</v>
      </c>
      <c r="K69">
        <v>12</v>
      </c>
      <c r="L69">
        <v>8</v>
      </c>
      <c r="M69">
        <v>204</v>
      </c>
      <c r="N69">
        <v>5</v>
      </c>
      <c r="O69" t="s">
        <v>19</v>
      </c>
      <c r="P69">
        <v>1</v>
      </c>
      <c r="Q69">
        <v>4</v>
      </c>
      <c r="R69">
        <v>187</v>
      </c>
      <c r="S69">
        <v>98</v>
      </c>
      <c r="T69">
        <v>86</v>
      </c>
      <c r="U69">
        <v>3</v>
      </c>
      <c r="V69">
        <v>60</v>
      </c>
      <c r="W69">
        <v>32</v>
      </c>
      <c r="X69">
        <v>27</v>
      </c>
      <c r="Y69">
        <v>1</v>
      </c>
      <c r="Z69">
        <v>347</v>
      </c>
      <c r="AA69">
        <v>139</v>
      </c>
      <c r="AB69">
        <v>112</v>
      </c>
      <c r="AC69">
        <v>96</v>
      </c>
      <c r="AD69">
        <v>234</v>
      </c>
      <c r="AE69">
        <v>92</v>
      </c>
      <c r="AF69">
        <v>72</v>
      </c>
      <c r="AG69">
        <v>70</v>
      </c>
      <c r="AH69">
        <v>4775</v>
      </c>
      <c r="AI69">
        <v>2404</v>
      </c>
      <c r="AJ69">
        <v>1154</v>
      </c>
      <c r="AK69">
        <v>1217</v>
      </c>
      <c r="AL69">
        <v>2320</v>
      </c>
      <c r="AM69">
        <v>1313</v>
      </c>
      <c r="AN69">
        <v>681</v>
      </c>
      <c r="AO69">
        <v>326</v>
      </c>
      <c r="AP69">
        <v>132</v>
      </c>
      <c r="AQ69">
        <v>83</v>
      </c>
      <c r="AR69">
        <v>46</v>
      </c>
      <c r="AS69">
        <v>3</v>
      </c>
      <c r="AT69">
        <v>9</v>
      </c>
      <c r="AU69">
        <v>4</v>
      </c>
      <c r="AV69">
        <v>5</v>
      </c>
      <c r="AW69" t="s">
        <v>19</v>
      </c>
      <c r="AX69">
        <v>12</v>
      </c>
      <c r="AY69">
        <v>6</v>
      </c>
      <c r="AZ69">
        <v>1</v>
      </c>
      <c r="BA69">
        <v>5</v>
      </c>
      <c r="BB69">
        <v>145</v>
      </c>
      <c r="BC69">
        <v>57</v>
      </c>
      <c r="BD69">
        <v>59</v>
      </c>
      <c r="BE69">
        <v>29</v>
      </c>
      <c r="BF69">
        <v>44</v>
      </c>
      <c r="BG69">
        <v>14</v>
      </c>
      <c r="BH69">
        <v>13</v>
      </c>
      <c r="BI69">
        <v>17</v>
      </c>
      <c r="BJ69">
        <v>7</v>
      </c>
      <c r="BK69">
        <v>3</v>
      </c>
      <c r="BL69">
        <v>3</v>
      </c>
      <c r="BM69">
        <v>1</v>
      </c>
      <c r="BN69">
        <v>2</v>
      </c>
      <c r="BO69">
        <v>1</v>
      </c>
      <c r="BP69" t="s">
        <v>19</v>
      </c>
      <c r="BQ69">
        <v>1</v>
      </c>
      <c r="BR69">
        <v>41</v>
      </c>
      <c r="BS69">
        <v>12</v>
      </c>
      <c r="BT69">
        <v>21</v>
      </c>
      <c r="BU69">
        <v>8</v>
      </c>
      <c r="BV69">
        <v>20</v>
      </c>
      <c r="BW69">
        <v>3</v>
      </c>
      <c r="BX69">
        <v>16</v>
      </c>
      <c r="BY69">
        <v>1</v>
      </c>
      <c r="BZ69">
        <v>27</v>
      </c>
      <c r="CA69">
        <v>22</v>
      </c>
      <c r="CB69">
        <v>4</v>
      </c>
      <c r="CC69">
        <v>1</v>
      </c>
      <c r="CD69">
        <v>4</v>
      </c>
      <c r="CE69">
        <v>2</v>
      </c>
      <c r="CF69">
        <v>2</v>
      </c>
      <c r="CG69" t="s">
        <v>19</v>
      </c>
      <c r="CH69" t="s">
        <v>19</v>
      </c>
      <c r="CI69" t="s">
        <v>19</v>
      </c>
      <c r="CJ69" t="s">
        <v>19</v>
      </c>
      <c r="CK69" t="s">
        <v>19</v>
      </c>
      <c r="CL69">
        <v>184</v>
      </c>
      <c r="CM69">
        <v>86</v>
      </c>
      <c r="CN69">
        <v>96</v>
      </c>
      <c r="CO69">
        <v>2</v>
      </c>
      <c r="CP69">
        <v>145</v>
      </c>
      <c r="CQ69">
        <v>43</v>
      </c>
      <c r="CR69">
        <v>14</v>
      </c>
      <c r="CS69">
        <v>88</v>
      </c>
      <c r="CT69">
        <v>573</v>
      </c>
      <c r="CU69">
        <v>178</v>
      </c>
      <c r="CV69">
        <v>74</v>
      </c>
      <c r="CW69">
        <v>321</v>
      </c>
    </row>
    <row r="70" spans="1:101">
      <c r="A70" t="s">
        <v>702</v>
      </c>
      <c r="B70">
        <v>2180</v>
      </c>
      <c r="C70">
        <v>847</v>
      </c>
      <c r="D70">
        <v>573</v>
      </c>
      <c r="E70">
        <v>760</v>
      </c>
      <c r="F70">
        <v>35</v>
      </c>
      <c r="G70">
        <v>17</v>
      </c>
      <c r="H70">
        <v>18</v>
      </c>
      <c r="I70" t="s">
        <v>19</v>
      </c>
      <c r="J70">
        <v>73</v>
      </c>
      <c r="K70">
        <v>1</v>
      </c>
      <c r="L70">
        <v>1</v>
      </c>
      <c r="M70">
        <v>71</v>
      </c>
      <c r="N70" t="s">
        <v>19</v>
      </c>
      <c r="O70" t="s">
        <v>19</v>
      </c>
      <c r="P70" t="s">
        <v>19</v>
      </c>
      <c r="Q70" t="s">
        <v>19</v>
      </c>
      <c r="R70">
        <v>56</v>
      </c>
      <c r="S70">
        <v>26</v>
      </c>
      <c r="T70">
        <v>24</v>
      </c>
      <c r="U70">
        <v>6</v>
      </c>
      <c r="V70">
        <v>12</v>
      </c>
      <c r="W70">
        <v>5</v>
      </c>
      <c r="X70">
        <v>7</v>
      </c>
      <c r="Y70" t="s">
        <v>19</v>
      </c>
      <c r="Z70">
        <v>110</v>
      </c>
      <c r="AA70">
        <v>43</v>
      </c>
      <c r="AB70">
        <v>32</v>
      </c>
      <c r="AC70">
        <v>35</v>
      </c>
      <c r="AD70">
        <v>79</v>
      </c>
      <c r="AE70">
        <v>20</v>
      </c>
      <c r="AF70">
        <v>30</v>
      </c>
      <c r="AG70">
        <v>29</v>
      </c>
      <c r="AH70">
        <v>1368</v>
      </c>
      <c r="AI70">
        <v>599</v>
      </c>
      <c r="AJ70">
        <v>340</v>
      </c>
      <c r="AK70">
        <v>429</v>
      </c>
      <c r="AL70">
        <v>739</v>
      </c>
      <c r="AM70">
        <v>384</v>
      </c>
      <c r="AN70">
        <v>220</v>
      </c>
      <c r="AO70">
        <v>135</v>
      </c>
      <c r="AP70">
        <v>45</v>
      </c>
      <c r="AQ70">
        <v>29</v>
      </c>
      <c r="AR70">
        <v>15</v>
      </c>
      <c r="AS70">
        <v>1</v>
      </c>
      <c r="AT70">
        <v>10</v>
      </c>
      <c r="AU70">
        <v>4</v>
      </c>
      <c r="AV70">
        <v>4</v>
      </c>
      <c r="AW70">
        <v>2</v>
      </c>
      <c r="AX70" t="s">
        <v>19</v>
      </c>
      <c r="AY70" t="s">
        <v>19</v>
      </c>
      <c r="AZ70" t="s">
        <v>19</v>
      </c>
      <c r="BA70" t="s">
        <v>19</v>
      </c>
      <c r="BB70">
        <v>52</v>
      </c>
      <c r="BC70">
        <v>17</v>
      </c>
      <c r="BD70">
        <v>27</v>
      </c>
      <c r="BE70">
        <v>8</v>
      </c>
      <c r="BF70">
        <v>7</v>
      </c>
      <c r="BG70" t="s">
        <v>19</v>
      </c>
      <c r="BH70">
        <v>2</v>
      </c>
      <c r="BI70">
        <v>5</v>
      </c>
      <c r="BJ70">
        <v>9</v>
      </c>
      <c r="BK70">
        <v>5</v>
      </c>
      <c r="BL70">
        <v>4</v>
      </c>
      <c r="BM70" t="s">
        <v>19</v>
      </c>
      <c r="BN70">
        <v>1</v>
      </c>
      <c r="BO70">
        <v>1</v>
      </c>
      <c r="BP70" t="s">
        <v>19</v>
      </c>
      <c r="BQ70" t="s">
        <v>19</v>
      </c>
      <c r="BR70">
        <v>12</v>
      </c>
      <c r="BS70">
        <v>6</v>
      </c>
      <c r="BT70">
        <v>6</v>
      </c>
      <c r="BU70" t="s">
        <v>19</v>
      </c>
      <c r="BV70">
        <v>17</v>
      </c>
      <c r="BW70">
        <v>3</v>
      </c>
      <c r="BX70">
        <v>13</v>
      </c>
      <c r="BY70">
        <v>1</v>
      </c>
      <c r="BZ70">
        <v>4</v>
      </c>
      <c r="CA70">
        <v>2</v>
      </c>
      <c r="CB70">
        <v>2</v>
      </c>
      <c r="CC70" t="s">
        <v>19</v>
      </c>
      <c r="CD70">
        <v>2</v>
      </c>
      <c r="CE70" t="s">
        <v>19</v>
      </c>
      <c r="CF70" t="s">
        <v>19</v>
      </c>
      <c r="CG70">
        <v>2</v>
      </c>
      <c r="CH70" t="s">
        <v>19</v>
      </c>
      <c r="CI70" t="s">
        <v>19</v>
      </c>
      <c r="CJ70" t="s">
        <v>19</v>
      </c>
      <c r="CK70" t="s">
        <v>19</v>
      </c>
      <c r="CL70">
        <v>50</v>
      </c>
      <c r="CM70">
        <v>18</v>
      </c>
      <c r="CN70">
        <v>32</v>
      </c>
      <c r="CO70" t="s">
        <v>19</v>
      </c>
      <c r="CP70">
        <v>117</v>
      </c>
      <c r="CQ70">
        <v>28</v>
      </c>
      <c r="CR70">
        <v>18</v>
      </c>
      <c r="CS70">
        <v>71</v>
      </c>
      <c r="CT70">
        <v>185</v>
      </c>
      <c r="CU70">
        <v>45</v>
      </c>
      <c r="CV70">
        <v>32</v>
      </c>
      <c r="CW70">
        <v>108</v>
      </c>
    </row>
    <row r="71" spans="1:101">
      <c r="A71" t="s">
        <v>701</v>
      </c>
      <c r="B71">
        <v>3241</v>
      </c>
      <c r="C71">
        <v>1631</v>
      </c>
      <c r="D71">
        <v>618</v>
      </c>
      <c r="E71">
        <v>992</v>
      </c>
      <c r="F71">
        <v>60</v>
      </c>
      <c r="G71">
        <v>36</v>
      </c>
      <c r="H71">
        <v>24</v>
      </c>
      <c r="I71" t="s">
        <v>19</v>
      </c>
      <c r="J71">
        <v>115</v>
      </c>
      <c r="K71">
        <v>4</v>
      </c>
      <c r="L71" t="s">
        <v>19</v>
      </c>
      <c r="M71">
        <v>111</v>
      </c>
      <c r="N71">
        <v>8</v>
      </c>
      <c r="O71" t="s">
        <v>19</v>
      </c>
      <c r="P71" t="s">
        <v>19</v>
      </c>
      <c r="Q71">
        <v>8</v>
      </c>
      <c r="R71">
        <v>78</v>
      </c>
      <c r="S71">
        <v>53</v>
      </c>
      <c r="T71">
        <v>24</v>
      </c>
      <c r="U71">
        <v>1</v>
      </c>
      <c r="V71">
        <v>26</v>
      </c>
      <c r="W71">
        <v>17</v>
      </c>
      <c r="X71">
        <v>8</v>
      </c>
      <c r="Y71">
        <v>1</v>
      </c>
      <c r="Z71">
        <v>181</v>
      </c>
      <c r="AA71">
        <v>80</v>
      </c>
      <c r="AB71">
        <v>39</v>
      </c>
      <c r="AC71">
        <v>62</v>
      </c>
      <c r="AD71">
        <v>115</v>
      </c>
      <c r="AE71">
        <v>52</v>
      </c>
      <c r="AF71">
        <v>18</v>
      </c>
      <c r="AG71">
        <v>45</v>
      </c>
      <c r="AH71">
        <v>2022</v>
      </c>
      <c r="AI71">
        <v>1182</v>
      </c>
      <c r="AJ71">
        <v>347</v>
      </c>
      <c r="AK71">
        <v>493</v>
      </c>
      <c r="AL71">
        <v>960</v>
      </c>
      <c r="AM71">
        <v>628</v>
      </c>
      <c r="AN71">
        <v>179</v>
      </c>
      <c r="AO71">
        <v>153</v>
      </c>
      <c r="AP71">
        <v>74</v>
      </c>
      <c r="AQ71">
        <v>48</v>
      </c>
      <c r="AR71">
        <v>23</v>
      </c>
      <c r="AS71">
        <v>3</v>
      </c>
      <c r="AT71">
        <v>7</v>
      </c>
      <c r="AU71">
        <v>1</v>
      </c>
      <c r="AV71">
        <v>6</v>
      </c>
      <c r="AW71" t="s">
        <v>19</v>
      </c>
      <c r="AX71">
        <v>6</v>
      </c>
      <c r="AY71" t="s">
        <v>19</v>
      </c>
      <c r="AZ71">
        <v>4</v>
      </c>
      <c r="BA71">
        <v>2</v>
      </c>
      <c r="BB71">
        <v>76</v>
      </c>
      <c r="BC71">
        <v>23</v>
      </c>
      <c r="BD71">
        <v>33</v>
      </c>
      <c r="BE71">
        <v>20</v>
      </c>
      <c r="BF71">
        <v>12</v>
      </c>
      <c r="BG71">
        <v>6</v>
      </c>
      <c r="BH71" t="s">
        <v>19</v>
      </c>
      <c r="BI71">
        <v>6</v>
      </c>
      <c r="BJ71">
        <v>4</v>
      </c>
      <c r="BK71">
        <v>1</v>
      </c>
      <c r="BL71">
        <v>1</v>
      </c>
      <c r="BM71">
        <v>2</v>
      </c>
      <c r="BN71">
        <v>2</v>
      </c>
      <c r="BO71" t="s">
        <v>19</v>
      </c>
      <c r="BP71">
        <v>1</v>
      </c>
      <c r="BQ71">
        <v>1</v>
      </c>
      <c r="BR71">
        <v>34</v>
      </c>
      <c r="BS71">
        <v>7</v>
      </c>
      <c r="BT71">
        <v>21</v>
      </c>
      <c r="BU71">
        <v>6</v>
      </c>
      <c r="BV71">
        <v>17</v>
      </c>
      <c r="BW71">
        <v>6</v>
      </c>
      <c r="BX71">
        <v>9</v>
      </c>
      <c r="BY71">
        <v>2</v>
      </c>
      <c r="BZ71">
        <v>4</v>
      </c>
      <c r="CA71">
        <v>2</v>
      </c>
      <c r="CB71">
        <v>1</v>
      </c>
      <c r="CC71">
        <v>1</v>
      </c>
      <c r="CD71">
        <v>3</v>
      </c>
      <c r="CE71">
        <v>1</v>
      </c>
      <c r="CF71" t="s">
        <v>19</v>
      </c>
      <c r="CG71">
        <v>2</v>
      </c>
      <c r="CH71" t="s">
        <v>19</v>
      </c>
      <c r="CI71" t="s">
        <v>19</v>
      </c>
      <c r="CJ71" t="s">
        <v>19</v>
      </c>
      <c r="CK71" t="s">
        <v>19</v>
      </c>
      <c r="CL71">
        <v>87</v>
      </c>
      <c r="CM71">
        <v>38</v>
      </c>
      <c r="CN71">
        <v>47</v>
      </c>
      <c r="CO71">
        <v>2</v>
      </c>
      <c r="CP71">
        <v>63</v>
      </c>
      <c r="CQ71">
        <v>12</v>
      </c>
      <c r="CR71">
        <v>15</v>
      </c>
      <c r="CS71">
        <v>36</v>
      </c>
      <c r="CT71">
        <v>349</v>
      </c>
      <c r="CU71">
        <v>102</v>
      </c>
      <c r="CV71">
        <v>38</v>
      </c>
      <c r="CW71">
        <v>209</v>
      </c>
    </row>
    <row r="72" spans="1:101">
      <c r="A72" t="s">
        <v>700</v>
      </c>
      <c r="B72">
        <v>1822</v>
      </c>
      <c r="C72">
        <v>868</v>
      </c>
      <c r="D72">
        <v>549</v>
      </c>
      <c r="E72">
        <v>405</v>
      </c>
      <c r="F72">
        <v>33</v>
      </c>
      <c r="G72">
        <v>9</v>
      </c>
      <c r="H72">
        <v>24</v>
      </c>
      <c r="I72" t="s">
        <v>19</v>
      </c>
      <c r="J72">
        <v>54</v>
      </c>
      <c r="K72">
        <v>1</v>
      </c>
      <c r="L72">
        <v>2</v>
      </c>
      <c r="M72">
        <v>51</v>
      </c>
      <c r="N72">
        <v>6</v>
      </c>
      <c r="O72" t="s">
        <v>19</v>
      </c>
      <c r="P72" t="s">
        <v>19</v>
      </c>
      <c r="Q72">
        <v>6</v>
      </c>
      <c r="R72">
        <v>54</v>
      </c>
      <c r="S72">
        <v>22</v>
      </c>
      <c r="T72">
        <v>29</v>
      </c>
      <c r="U72">
        <v>3</v>
      </c>
      <c r="V72">
        <v>27</v>
      </c>
      <c r="W72">
        <v>8</v>
      </c>
      <c r="X72">
        <v>17</v>
      </c>
      <c r="Y72">
        <v>2</v>
      </c>
      <c r="Z72">
        <v>100</v>
      </c>
      <c r="AA72">
        <v>46</v>
      </c>
      <c r="AB72">
        <v>22</v>
      </c>
      <c r="AC72">
        <v>32</v>
      </c>
      <c r="AD72">
        <v>75</v>
      </c>
      <c r="AE72">
        <v>35</v>
      </c>
      <c r="AF72">
        <v>12</v>
      </c>
      <c r="AG72">
        <v>28</v>
      </c>
      <c r="AH72">
        <v>1141</v>
      </c>
      <c r="AI72">
        <v>648</v>
      </c>
      <c r="AJ72">
        <v>311</v>
      </c>
      <c r="AK72">
        <v>182</v>
      </c>
      <c r="AL72">
        <v>788</v>
      </c>
      <c r="AM72">
        <v>481</v>
      </c>
      <c r="AN72">
        <v>227</v>
      </c>
      <c r="AO72">
        <v>80</v>
      </c>
      <c r="AP72">
        <v>46</v>
      </c>
      <c r="AQ72">
        <v>22</v>
      </c>
      <c r="AR72">
        <v>23</v>
      </c>
      <c r="AS72">
        <v>1</v>
      </c>
      <c r="AT72">
        <v>13</v>
      </c>
      <c r="AU72">
        <v>3</v>
      </c>
      <c r="AV72">
        <v>10</v>
      </c>
      <c r="AW72" t="s">
        <v>19</v>
      </c>
      <c r="AX72">
        <v>4</v>
      </c>
      <c r="AY72" t="s">
        <v>19</v>
      </c>
      <c r="AZ72">
        <v>2</v>
      </c>
      <c r="BA72">
        <v>2</v>
      </c>
      <c r="BB72">
        <v>45</v>
      </c>
      <c r="BC72">
        <v>16</v>
      </c>
      <c r="BD72">
        <v>16</v>
      </c>
      <c r="BE72">
        <v>13</v>
      </c>
      <c r="BF72">
        <v>14</v>
      </c>
      <c r="BG72">
        <v>4</v>
      </c>
      <c r="BH72">
        <v>4</v>
      </c>
      <c r="BI72">
        <v>6</v>
      </c>
      <c r="BJ72">
        <v>8</v>
      </c>
      <c r="BK72">
        <v>4</v>
      </c>
      <c r="BL72">
        <v>2</v>
      </c>
      <c r="BM72">
        <v>2</v>
      </c>
      <c r="BN72">
        <v>2</v>
      </c>
      <c r="BO72" t="s">
        <v>19</v>
      </c>
      <c r="BP72">
        <v>1</v>
      </c>
      <c r="BQ72">
        <v>1</v>
      </c>
      <c r="BR72">
        <v>8</v>
      </c>
      <c r="BS72">
        <v>4</v>
      </c>
      <c r="BT72">
        <v>2</v>
      </c>
      <c r="BU72">
        <v>2</v>
      </c>
      <c r="BV72">
        <v>6</v>
      </c>
      <c r="BW72">
        <v>1</v>
      </c>
      <c r="BX72">
        <v>3</v>
      </c>
      <c r="BY72">
        <v>2</v>
      </c>
      <c r="BZ72">
        <v>5</v>
      </c>
      <c r="CA72">
        <v>2</v>
      </c>
      <c r="CB72">
        <v>3</v>
      </c>
      <c r="CC72" t="s">
        <v>19</v>
      </c>
      <c r="CD72">
        <v>2</v>
      </c>
      <c r="CE72">
        <v>1</v>
      </c>
      <c r="CF72">
        <v>1</v>
      </c>
      <c r="CG72" t="s">
        <v>19</v>
      </c>
      <c r="CH72">
        <v>1</v>
      </c>
      <c r="CI72">
        <v>1</v>
      </c>
      <c r="CJ72" t="s">
        <v>19</v>
      </c>
      <c r="CK72" t="s">
        <v>19</v>
      </c>
      <c r="CL72">
        <v>52</v>
      </c>
      <c r="CM72">
        <v>12</v>
      </c>
      <c r="CN72">
        <v>37</v>
      </c>
      <c r="CO72">
        <v>3</v>
      </c>
      <c r="CP72">
        <v>68</v>
      </c>
      <c r="CQ72">
        <v>16</v>
      </c>
      <c r="CR72">
        <v>31</v>
      </c>
      <c r="CS72">
        <v>21</v>
      </c>
      <c r="CT72">
        <v>130</v>
      </c>
      <c r="CU72">
        <v>37</v>
      </c>
      <c r="CV72">
        <v>30</v>
      </c>
      <c r="CW72">
        <v>63</v>
      </c>
    </row>
    <row r="73" spans="1:101">
      <c r="A73" t="s">
        <v>699</v>
      </c>
      <c r="B73">
        <v>2834</v>
      </c>
      <c r="C73">
        <v>1335</v>
      </c>
      <c r="D73">
        <v>738</v>
      </c>
      <c r="E73">
        <v>761</v>
      </c>
      <c r="F73">
        <v>50</v>
      </c>
      <c r="G73">
        <v>29</v>
      </c>
      <c r="H73">
        <v>19</v>
      </c>
      <c r="I73">
        <v>2</v>
      </c>
      <c r="J73">
        <v>70</v>
      </c>
      <c r="K73">
        <v>2</v>
      </c>
      <c r="L73">
        <v>2</v>
      </c>
      <c r="M73">
        <v>66</v>
      </c>
      <c r="N73">
        <v>4</v>
      </c>
      <c r="O73" t="s">
        <v>19</v>
      </c>
      <c r="P73" t="s">
        <v>19</v>
      </c>
      <c r="Q73">
        <v>4</v>
      </c>
      <c r="R73">
        <v>76</v>
      </c>
      <c r="S73">
        <v>36</v>
      </c>
      <c r="T73">
        <v>39</v>
      </c>
      <c r="U73">
        <v>1</v>
      </c>
      <c r="V73">
        <v>32</v>
      </c>
      <c r="W73">
        <v>15</v>
      </c>
      <c r="X73">
        <v>16</v>
      </c>
      <c r="Y73">
        <v>1</v>
      </c>
      <c r="Z73">
        <v>124</v>
      </c>
      <c r="AA73">
        <v>43</v>
      </c>
      <c r="AB73">
        <v>27</v>
      </c>
      <c r="AC73">
        <v>54</v>
      </c>
      <c r="AD73">
        <v>147</v>
      </c>
      <c r="AE73">
        <v>59</v>
      </c>
      <c r="AF73">
        <v>44</v>
      </c>
      <c r="AG73">
        <v>44</v>
      </c>
      <c r="AH73">
        <v>1677</v>
      </c>
      <c r="AI73">
        <v>931</v>
      </c>
      <c r="AJ73">
        <v>427</v>
      </c>
      <c r="AK73">
        <v>319</v>
      </c>
      <c r="AL73">
        <v>966</v>
      </c>
      <c r="AM73">
        <v>567</v>
      </c>
      <c r="AN73">
        <v>279</v>
      </c>
      <c r="AO73">
        <v>120</v>
      </c>
      <c r="AP73">
        <v>57</v>
      </c>
      <c r="AQ73">
        <v>35</v>
      </c>
      <c r="AR73">
        <v>19</v>
      </c>
      <c r="AS73">
        <v>3</v>
      </c>
      <c r="AT73">
        <v>5</v>
      </c>
      <c r="AU73">
        <v>3</v>
      </c>
      <c r="AV73">
        <v>2</v>
      </c>
      <c r="AW73" t="s">
        <v>19</v>
      </c>
      <c r="AX73">
        <v>6</v>
      </c>
      <c r="AY73">
        <v>1</v>
      </c>
      <c r="AZ73" t="s">
        <v>19</v>
      </c>
      <c r="BA73">
        <v>5</v>
      </c>
      <c r="BB73">
        <v>64</v>
      </c>
      <c r="BC73">
        <v>26</v>
      </c>
      <c r="BD73">
        <v>24</v>
      </c>
      <c r="BE73">
        <v>14</v>
      </c>
      <c r="BF73">
        <v>7</v>
      </c>
      <c r="BG73">
        <v>3</v>
      </c>
      <c r="BH73">
        <v>1</v>
      </c>
      <c r="BI73">
        <v>3</v>
      </c>
      <c r="BJ73">
        <v>5</v>
      </c>
      <c r="BK73">
        <v>3</v>
      </c>
      <c r="BL73" t="s">
        <v>19</v>
      </c>
      <c r="BM73">
        <v>2</v>
      </c>
      <c r="BN73">
        <v>2</v>
      </c>
      <c r="BO73">
        <v>1</v>
      </c>
      <c r="BP73">
        <v>1</v>
      </c>
      <c r="BQ73" t="s">
        <v>19</v>
      </c>
      <c r="BR73">
        <v>14</v>
      </c>
      <c r="BS73">
        <v>4</v>
      </c>
      <c r="BT73">
        <v>6</v>
      </c>
      <c r="BU73">
        <v>4</v>
      </c>
      <c r="BV73">
        <v>31</v>
      </c>
      <c r="BW73">
        <v>11</v>
      </c>
      <c r="BX73">
        <v>15</v>
      </c>
      <c r="BY73">
        <v>5</v>
      </c>
      <c r="BZ73" t="s">
        <v>19</v>
      </c>
      <c r="CA73" t="s">
        <v>19</v>
      </c>
      <c r="CB73" t="s">
        <v>19</v>
      </c>
      <c r="CC73" t="s">
        <v>19</v>
      </c>
      <c r="CD73">
        <v>5</v>
      </c>
      <c r="CE73">
        <v>4</v>
      </c>
      <c r="CF73">
        <v>1</v>
      </c>
      <c r="CG73" t="s">
        <v>19</v>
      </c>
      <c r="CH73" t="s">
        <v>19</v>
      </c>
      <c r="CI73" t="s">
        <v>19</v>
      </c>
      <c r="CJ73" t="s">
        <v>19</v>
      </c>
      <c r="CK73" t="s">
        <v>19</v>
      </c>
      <c r="CL73">
        <v>102</v>
      </c>
      <c r="CM73">
        <v>29</v>
      </c>
      <c r="CN73">
        <v>65</v>
      </c>
      <c r="CO73">
        <v>8</v>
      </c>
      <c r="CP73">
        <v>125</v>
      </c>
      <c r="CQ73">
        <v>57</v>
      </c>
      <c r="CR73">
        <v>21</v>
      </c>
      <c r="CS73">
        <v>47</v>
      </c>
      <c r="CT73">
        <v>327</v>
      </c>
      <c r="CU73">
        <v>84</v>
      </c>
      <c r="CV73">
        <v>49</v>
      </c>
      <c r="CW73">
        <v>194</v>
      </c>
    </row>
    <row r="74" spans="1:101">
      <c r="A74" t="s">
        <v>698</v>
      </c>
      <c r="B74">
        <v>3105</v>
      </c>
      <c r="C74">
        <v>1525</v>
      </c>
      <c r="D74">
        <v>818</v>
      </c>
      <c r="E74">
        <v>762</v>
      </c>
      <c r="F74">
        <v>53</v>
      </c>
      <c r="G74">
        <v>19</v>
      </c>
      <c r="H74">
        <v>34</v>
      </c>
      <c r="I74" t="s">
        <v>19</v>
      </c>
      <c r="J74">
        <v>72</v>
      </c>
      <c r="K74" t="s">
        <v>19</v>
      </c>
      <c r="L74">
        <v>1</v>
      </c>
      <c r="M74">
        <v>71</v>
      </c>
      <c r="N74">
        <v>1</v>
      </c>
      <c r="O74" t="s">
        <v>19</v>
      </c>
      <c r="P74" t="s">
        <v>19</v>
      </c>
      <c r="Q74">
        <v>1</v>
      </c>
      <c r="R74">
        <v>77</v>
      </c>
      <c r="S74">
        <v>33</v>
      </c>
      <c r="T74">
        <v>44</v>
      </c>
      <c r="U74" t="s">
        <v>19</v>
      </c>
      <c r="V74">
        <v>20</v>
      </c>
      <c r="W74">
        <v>9</v>
      </c>
      <c r="X74">
        <v>11</v>
      </c>
      <c r="Y74" t="s">
        <v>19</v>
      </c>
      <c r="Z74">
        <v>162</v>
      </c>
      <c r="AA74">
        <v>79</v>
      </c>
      <c r="AB74">
        <v>46</v>
      </c>
      <c r="AC74">
        <v>37</v>
      </c>
      <c r="AD74">
        <v>143</v>
      </c>
      <c r="AE74">
        <v>53</v>
      </c>
      <c r="AF74">
        <v>44</v>
      </c>
      <c r="AG74">
        <v>46</v>
      </c>
      <c r="AH74">
        <v>1960</v>
      </c>
      <c r="AI74">
        <v>1130</v>
      </c>
      <c r="AJ74">
        <v>433</v>
      </c>
      <c r="AK74">
        <v>397</v>
      </c>
      <c r="AL74">
        <v>1035</v>
      </c>
      <c r="AM74">
        <v>643</v>
      </c>
      <c r="AN74">
        <v>288</v>
      </c>
      <c r="AO74">
        <v>104</v>
      </c>
      <c r="AP74">
        <v>64</v>
      </c>
      <c r="AQ74">
        <v>29</v>
      </c>
      <c r="AR74">
        <v>32</v>
      </c>
      <c r="AS74">
        <v>3</v>
      </c>
      <c r="AT74">
        <v>10</v>
      </c>
      <c r="AU74">
        <v>5</v>
      </c>
      <c r="AV74">
        <v>3</v>
      </c>
      <c r="AW74">
        <v>2</v>
      </c>
      <c r="AX74">
        <v>11</v>
      </c>
      <c r="AY74">
        <v>4</v>
      </c>
      <c r="AZ74">
        <v>2</v>
      </c>
      <c r="BA74">
        <v>5</v>
      </c>
      <c r="BB74">
        <v>67</v>
      </c>
      <c r="BC74">
        <v>23</v>
      </c>
      <c r="BD74">
        <v>26</v>
      </c>
      <c r="BE74">
        <v>18</v>
      </c>
      <c r="BF74">
        <v>20</v>
      </c>
      <c r="BG74">
        <v>6</v>
      </c>
      <c r="BH74">
        <v>7</v>
      </c>
      <c r="BI74">
        <v>7</v>
      </c>
      <c r="BJ74">
        <v>17</v>
      </c>
      <c r="BK74">
        <v>9</v>
      </c>
      <c r="BL74">
        <v>4</v>
      </c>
      <c r="BM74">
        <v>4</v>
      </c>
      <c r="BN74">
        <v>2</v>
      </c>
      <c r="BO74" t="s">
        <v>19</v>
      </c>
      <c r="BP74">
        <v>1</v>
      </c>
      <c r="BQ74">
        <v>1</v>
      </c>
      <c r="BR74">
        <v>11</v>
      </c>
      <c r="BS74">
        <v>5</v>
      </c>
      <c r="BT74">
        <v>4</v>
      </c>
      <c r="BU74">
        <v>2</v>
      </c>
      <c r="BV74">
        <v>14</v>
      </c>
      <c r="BW74">
        <v>1</v>
      </c>
      <c r="BX74">
        <v>9</v>
      </c>
      <c r="BY74">
        <v>4</v>
      </c>
      <c r="BZ74">
        <v>2</v>
      </c>
      <c r="CA74">
        <v>1</v>
      </c>
      <c r="CB74">
        <v>1</v>
      </c>
      <c r="CC74" t="s">
        <v>19</v>
      </c>
      <c r="CD74">
        <v>1</v>
      </c>
      <c r="CE74">
        <v>1</v>
      </c>
      <c r="CF74" t="s">
        <v>19</v>
      </c>
      <c r="CG74" t="s">
        <v>19</v>
      </c>
      <c r="CH74" t="s">
        <v>19</v>
      </c>
      <c r="CI74" t="s">
        <v>19</v>
      </c>
      <c r="CJ74" t="s">
        <v>19</v>
      </c>
      <c r="CK74" t="s">
        <v>19</v>
      </c>
      <c r="CL74">
        <v>85</v>
      </c>
      <c r="CM74">
        <v>35</v>
      </c>
      <c r="CN74">
        <v>47</v>
      </c>
      <c r="CO74">
        <v>3</v>
      </c>
      <c r="CP74">
        <v>131</v>
      </c>
      <c r="CQ74">
        <v>39</v>
      </c>
      <c r="CR74">
        <v>37</v>
      </c>
      <c r="CS74">
        <v>55</v>
      </c>
      <c r="CT74">
        <v>269</v>
      </c>
      <c r="CU74">
        <v>76</v>
      </c>
      <c r="CV74">
        <v>69</v>
      </c>
      <c r="CW74">
        <v>124</v>
      </c>
    </row>
    <row r="75" spans="1:101">
      <c r="A75" t="s">
        <v>697</v>
      </c>
      <c r="B75">
        <v>3219</v>
      </c>
      <c r="C75">
        <v>1927</v>
      </c>
      <c r="D75">
        <v>714</v>
      </c>
      <c r="E75">
        <v>578</v>
      </c>
      <c r="F75">
        <v>54</v>
      </c>
      <c r="G75">
        <v>22</v>
      </c>
      <c r="H75">
        <v>32</v>
      </c>
      <c r="I75" t="s">
        <v>19</v>
      </c>
      <c r="J75">
        <v>78</v>
      </c>
      <c r="K75">
        <v>1</v>
      </c>
      <c r="L75">
        <v>4</v>
      </c>
      <c r="M75">
        <v>73</v>
      </c>
      <c r="N75">
        <v>1</v>
      </c>
      <c r="O75" t="s">
        <v>19</v>
      </c>
      <c r="P75" t="s">
        <v>19</v>
      </c>
      <c r="Q75">
        <v>1</v>
      </c>
      <c r="R75">
        <v>97</v>
      </c>
      <c r="S75">
        <v>53</v>
      </c>
      <c r="T75">
        <v>44</v>
      </c>
      <c r="U75" t="s">
        <v>19</v>
      </c>
      <c r="V75">
        <v>43</v>
      </c>
      <c r="W75">
        <v>24</v>
      </c>
      <c r="X75">
        <v>19</v>
      </c>
      <c r="Y75" t="s">
        <v>19</v>
      </c>
      <c r="Z75">
        <v>158</v>
      </c>
      <c r="AA75">
        <v>80</v>
      </c>
      <c r="AB75">
        <v>32</v>
      </c>
      <c r="AC75">
        <v>46</v>
      </c>
      <c r="AD75">
        <v>136</v>
      </c>
      <c r="AE75">
        <v>78</v>
      </c>
      <c r="AF75">
        <v>40</v>
      </c>
      <c r="AG75">
        <v>18</v>
      </c>
      <c r="AH75">
        <v>2107</v>
      </c>
      <c r="AI75">
        <v>1455</v>
      </c>
      <c r="AJ75">
        <v>363</v>
      </c>
      <c r="AK75">
        <v>289</v>
      </c>
      <c r="AL75">
        <v>1270</v>
      </c>
      <c r="AM75">
        <v>941</v>
      </c>
      <c r="AN75">
        <v>237</v>
      </c>
      <c r="AO75">
        <v>92</v>
      </c>
      <c r="AP75">
        <v>70</v>
      </c>
      <c r="AQ75">
        <v>40</v>
      </c>
      <c r="AR75">
        <v>30</v>
      </c>
      <c r="AS75" t="s">
        <v>19</v>
      </c>
      <c r="AT75">
        <v>13</v>
      </c>
      <c r="AU75">
        <v>4</v>
      </c>
      <c r="AV75">
        <v>9</v>
      </c>
      <c r="AW75" t="s">
        <v>19</v>
      </c>
      <c r="AX75">
        <v>2</v>
      </c>
      <c r="AY75" t="s">
        <v>19</v>
      </c>
      <c r="AZ75" t="s">
        <v>19</v>
      </c>
      <c r="BA75">
        <v>2</v>
      </c>
      <c r="BB75">
        <v>73</v>
      </c>
      <c r="BC75">
        <v>33</v>
      </c>
      <c r="BD75">
        <v>30</v>
      </c>
      <c r="BE75">
        <v>10</v>
      </c>
      <c r="BF75">
        <v>13</v>
      </c>
      <c r="BG75">
        <v>8</v>
      </c>
      <c r="BH75">
        <v>4</v>
      </c>
      <c r="BI75">
        <v>1</v>
      </c>
      <c r="BJ75">
        <v>12</v>
      </c>
      <c r="BK75">
        <v>5</v>
      </c>
      <c r="BL75">
        <v>5</v>
      </c>
      <c r="BM75">
        <v>2</v>
      </c>
      <c r="BN75">
        <v>1</v>
      </c>
      <c r="BO75" t="s">
        <v>19</v>
      </c>
      <c r="BP75">
        <v>1</v>
      </c>
      <c r="BQ75" t="s">
        <v>19</v>
      </c>
      <c r="BR75">
        <v>16</v>
      </c>
      <c r="BS75">
        <v>8</v>
      </c>
      <c r="BT75">
        <v>6</v>
      </c>
      <c r="BU75">
        <v>2</v>
      </c>
      <c r="BV75">
        <v>14</v>
      </c>
      <c r="BW75">
        <v>4</v>
      </c>
      <c r="BX75">
        <v>10</v>
      </c>
      <c r="BY75" t="s">
        <v>19</v>
      </c>
      <c r="BZ75">
        <v>6</v>
      </c>
      <c r="CA75">
        <v>6</v>
      </c>
      <c r="CB75" t="s">
        <v>19</v>
      </c>
      <c r="CC75" t="s">
        <v>19</v>
      </c>
      <c r="CD75">
        <v>11</v>
      </c>
      <c r="CE75">
        <v>2</v>
      </c>
      <c r="CF75">
        <v>4</v>
      </c>
      <c r="CG75">
        <v>5</v>
      </c>
      <c r="CH75" t="s">
        <v>19</v>
      </c>
      <c r="CI75" t="s">
        <v>19</v>
      </c>
      <c r="CJ75" t="s">
        <v>19</v>
      </c>
      <c r="CK75" t="s">
        <v>19</v>
      </c>
      <c r="CL75">
        <v>96</v>
      </c>
      <c r="CM75">
        <v>44</v>
      </c>
      <c r="CN75">
        <v>50</v>
      </c>
      <c r="CO75">
        <v>2</v>
      </c>
      <c r="CP75">
        <v>79</v>
      </c>
      <c r="CQ75">
        <v>31</v>
      </c>
      <c r="CR75">
        <v>29</v>
      </c>
      <c r="CS75">
        <v>19</v>
      </c>
      <c r="CT75">
        <v>255</v>
      </c>
      <c r="CU75">
        <v>86</v>
      </c>
      <c r="CV75">
        <v>51</v>
      </c>
      <c r="CW75">
        <v>118</v>
      </c>
    </row>
    <row r="76" spans="1:101">
      <c r="A76" t="s">
        <v>696</v>
      </c>
      <c r="B76">
        <v>1576</v>
      </c>
      <c r="C76">
        <v>547</v>
      </c>
      <c r="D76">
        <v>713</v>
      </c>
      <c r="E76">
        <v>316</v>
      </c>
      <c r="F76">
        <v>30</v>
      </c>
      <c r="G76">
        <v>4</v>
      </c>
      <c r="H76">
        <v>26</v>
      </c>
      <c r="I76" t="s">
        <v>19</v>
      </c>
      <c r="J76">
        <v>39</v>
      </c>
      <c r="K76">
        <v>1</v>
      </c>
      <c r="L76">
        <v>1</v>
      </c>
      <c r="M76">
        <v>37</v>
      </c>
      <c r="N76" t="s">
        <v>19</v>
      </c>
      <c r="O76" t="s">
        <v>19</v>
      </c>
      <c r="P76" t="s">
        <v>19</v>
      </c>
      <c r="Q76" t="s">
        <v>19</v>
      </c>
      <c r="R76">
        <v>47</v>
      </c>
      <c r="S76">
        <v>12</v>
      </c>
      <c r="T76">
        <v>33</v>
      </c>
      <c r="U76">
        <v>2</v>
      </c>
      <c r="V76">
        <v>18</v>
      </c>
      <c r="W76">
        <v>7</v>
      </c>
      <c r="X76">
        <v>10</v>
      </c>
      <c r="Y76">
        <v>1</v>
      </c>
      <c r="Z76">
        <v>67</v>
      </c>
      <c r="AA76">
        <v>28</v>
      </c>
      <c r="AB76">
        <v>31</v>
      </c>
      <c r="AC76">
        <v>8</v>
      </c>
      <c r="AD76">
        <v>88</v>
      </c>
      <c r="AE76">
        <v>31</v>
      </c>
      <c r="AF76">
        <v>38</v>
      </c>
      <c r="AG76">
        <v>19</v>
      </c>
      <c r="AH76">
        <v>917</v>
      </c>
      <c r="AI76">
        <v>345</v>
      </c>
      <c r="AJ76">
        <v>411</v>
      </c>
      <c r="AK76">
        <v>161</v>
      </c>
      <c r="AL76">
        <v>542</v>
      </c>
      <c r="AM76">
        <v>208</v>
      </c>
      <c r="AN76">
        <v>273</v>
      </c>
      <c r="AO76">
        <v>61</v>
      </c>
      <c r="AP76">
        <v>35</v>
      </c>
      <c r="AQ76">
        <v>12</v>
      </c>
      <c r="AR76">
        <v>23</v>
      </c>
      <c r="AS76" t="s">
        <v>19</v>
      </c>
      <c r="AT76">
        <v>17</v>
      </c>
      <c r="AU76">
        <v>4</v>
      </c>
      <c r="AV76">
        <v>13</v>
      </c>
      <c r="AW76" t="s">
        <v>19</v>
      </c>
      <c r="AX76">
        <v>6</v>
      </c>
      <c r="AY76">
        <v>2</v>
      </c>
      <c r="AZ76">
        <v>1</v>
      </c>
      <c r="BA76">
        <v>3</v>
      </c>
      <c r="BB76">
        <v>41</v>
      </c>
      <c r="BC76">
        <v>9</v>
      </c>
      <c r="BD76">
        <v>22</v>
      </c>
      <c r="BE76">
        <v>10</v>
      </c>
      <c r="BF76">
        <v>16</v>
      </c>
      <c r="BG76">
        <v>3</v>
      </c>
      <c r="BH76">
        <v>8</v>
      </c>
      <c r="BI76">
        <v>5</v>
      </c>
      <c r="BJ76">
        <v>4</v>
      </c>
      <c r="BK76">
        <v>1</v>
      </c>
      <c r="BL76">
        <v>1</v>
      </c>
      <c r="BM76">
        <v>2</v>
      </c>
      <c r="BN76">
        <v>1</v>
      </c>
      <c r="BO76" t="s">
        <v>19</v>
      </c>
      <c r="BP76">
        <v>1</v>
      </c>
      <c r="BQ76" t="s">
        <v>19</v>
      </c>
      <c r="BR76">
        <v>7</v>
      </c>
      <c r="BS76">
        <v>1</v>
      </c>
      <c r="BT76">
        <v>5</v>
      </c>
      <c r="BU76">
        <v>1</v>
      </c>
      <c r="BV76">
        <v>13</v>
      </c>
      <c r="BW76">
        <v>4</v>
      </c>
      <c r="BX76">
        <v>7</v>
      </c>
      <c r="BY76">
        <v>2</v>
      </c>
      <c r="BZ76" t="s">
        <v>19</v>
      </c>
      <c r="CA76" t="s">
        <v>19</v>
      </c>
      <c r="CB76" t="s">
        <v>19</v>
      </c>
      <c r="CC76" t="s">
        <v>19</v>
      </c>
      <c r="CD76" t="s">
        <v>19</v>
      </c>
      <c r="CE76" t="s">
        <v>19</v>
      </c>
      <c r="CF76" t="s">
        <v>19</v>
      </c>
      <c r="CG76" t="s">
        <v>19</v>
      </c>
      <c r="CH76">
        <v>2</v>
      </c>
      <c r="CI76" t="s">
        <v>19</v>
      </c>
      <c r="CJ76">
        <v>2</v>
      </c>
      <c r="CK76" t="s">
        <v>19</v>
      </c>
      <c r="CL76">
        <v>44</v>
      </c>
      <c r="CM76">
        <v>16</v>
      </c>
      <c r="CN76">
        <v>26</v>
      </c>
      <c r="CO76">
        <v>2</v>
      </c>
      <c r="CP76">
        <v>57</v>
      </c>
      <c r="CQ76">
        <v>7</v>
      </c>
      <c r="CR76">
        <v>26</v>
      </c>
      <c r="CS76">
        <v>24</v>
      </c>
      <c r="CT76">
        <v>186</v>
      </c>
      <c r="CU76">
        <v>76</v>
      </c>
      <c r="CV76">
        <v>60</v>
      </c>
      <c r="CW76">
        <v>50</v>
      </c>
    </row>
    <row r="77" spans="1:101">
      <c r="A77" t="s">
        <v>695</v>
      </c>
    </row>
    <row r="78" spans="1:101">
      <c r="A78" t="s">
        <v>694</v>
      </c>
      <c r="B78">
        <v>938</v>
      </c>
      <c r="C78">
        <v>521</v>
      </c>
      <c r="D78">
        <v>266</v>
      </c>
      <c r="E78">
        <v>151</v>
      </c>
      <c r="F78">
        <v>17</v>
      </c>
      <c r="G78">
        <v>5</v>
      </c>
      <c r="H78">
        <v>12</v>
      </c>
      <c r="I78" t="s">
        <v>19</v>
      </c>
      <c r="J78">
        <v>18</v>
      </c>
      <c r="K78" t="s">
        <v>19</v>
      </c>
      <c r="L78" t="s">
        <v>19</v>
      </c>
      <c r="M78">
        <v>18</v>
      </c>
      <c r="N78">
        <v>1</v>
      </c>
      <c r="O78" t="s">
        <v>19</v>
      </c>
      <c r="P78" t="s">
        <v>19</v>
      </c>
      <c r="Q78">
        <v>1</v>
      </c>
      <c r="R78">
        <v>24</v>
      </c>
      <c r="S78">
        <v>13</v>
      </c>
      <c r="T78">
        <v>11</v>
      </c>
      <c r="U78" t="s">
        <v>19</v>
      </c>
      <c r="V78">
        <v>11</v>
      </c>
      <c r="W78">
        <v>6</v>
      </c>
      <c r="X78">
        <v>5</v>
      </c>
      <c r="Y78" t="s">
        <v>19</v>
      </c>
      <c r="Z78">
        <v>40</v>
      </c>
      <c r="AA78">
        <v>15</v>
      </c>
      <c r="AB78">
        <v>19</v>
      </c>
      <c r="AC78">
        <v>6</v>
      </c>
      <c r="AD78">
        <v>39</v>
      </c>
      <c r="AE78">
        <v>23</v>
      </c>
      <c r="AF78">
        <v>12</v>
      </c>
      <c r="AG78">
        <v>4</v>
      </c>
      <c r="AH78">
        <v>572</v>
      </c>
      <c r="AI78">
        <v>406</v>
      </c>
      <c r="AJ78">
        <v>90</v>
      </c>
      <c r="AK78">
        <v>76</v>
      </c>
      <c r="AL78">
        <v>369</v>
      </c>
      <c r="AM78">
        <v>279</v>
      </c>
      <c r="AN78">
        <v>63</v>
      </c>
      <c r="AO78">
        <v>27</v>
      </c>
      <c r="AP78">
        <v>20</v>
      </c>
      <c r="AQ78">
        <v>8</v>
      </c>
      <c r="AR78">
        <v>11</v>
      </c>
      <c r="AS78">
        <v>1</v>
      </c>
      <c r="AT78">
        <v>2</v>
      </c>
      <c r="AU78" t="s">
        <v>19</v>
      </c>
      <c r="AV78">
        <v>2</v>
      </c>
      <c r="AW78" t="s">
        <v>19</v>
      </c>
      <c r="AX78" t="s">
        <v>19</v>
      </c>
      <c r="AY78" t="s">
        <v>19</v>
      </c>
      <c r="AZ78" t="s">
        <v>19</v>
      </c>
      <c r="BA78" t="s">
        <v>19</v>
      </c>
      <c r="BB78">
        <v>20</v>
      </c>
      <c r="BC78">
        <v>7</v>
      </c>
      <c r="BD78">
        <v>12</v>
      </c>
      <c r="BE78">
        <v>1</v>
      </c>
      <c r="BF78">
        <v>4</v>
      </c>
      <c r="BG78">
        <v>3</v>
      </c>
      <c r="BH78">
        <v>1</v>
      </c>
      <c r="BI78" t="s">
        <v>19</v>
      </c>
      <c r="BJ78">
        <v>3</v>
      </c>
      <c r="BK78" t="s">
        <v>19</v>
      </c>
      <c r="BL78">
        <v>3</v>
      </c>
      <c r="BM78" t="s">
        <v>19</v>
      </c>
      <c r="BN78">
        <v>3</v>
      </c>
      <c r="BO78">
        <v>1</v>
      </c>
      <c r="BP78">
        <v>1</v>
      </c>
      <c r="BQ78">
        <v>1</v>
      </c>
      <c r="BR78">
        <v>5</v>
      </c>
      <c r="BS78" t="s">
        <v>19</v>
      </c>
      <c r="BT78">
        <v>5</v>
      </c>
      <c r="BU78" t="s">
        <v>19</v>
      </c>
      <c r="BV78">
        <v>4</v>
      </c>
      <c r="BW78">
        <v>3</v>
      </c>
      <c r="BX78">
        <v>1</v>
      </c>
      <c r="BY78" t="s">
        <v>19</v>
      </c>
      <c r="BZ78">
        <v>1</v>
      </c>
      <c r="CA78" t="s">
        <v>19</v>
      </c>
      <c r="CB78">
        <v>1</v>
      </c>
      <c r="CC78" t="s">
        <v>19</v>
      </c>
      <c r="CD78" t="s">
        <v>19</v>
      </c>
      <c r="CE78" t="s">
        <v>19</v>
      </c>
      <c r="CF78" t="s">
        <v>19</v>
      </c>
      <c r="CG78" t="s">
        <v>19</v>
      </c>
      <c r="CH78" t="s">
        <v>19</v>
      </c>
      <c r="CI78" t="s">
        <v>19</v>
      </c>
      <c r="CJ78" t="s">
        <v>19</v>
      </c>
      <c r="CK78" t="s">
        <v>19</v>
      </c>
      <c r="CL78">
        <v>24</v>
      </c>
      <c r="CM78">
        <v>9</v>
      </c>
      <c r="CN78">
        <v>14</v>
      </c>
      <c r="CO78">
        <v>1</v>
      </c>
      <c r="CP78">
        <v>44</v>
      </c>
      <c r="CQ78" t="s">
        <v>19</v>
      </c>
      <c r="CR78">
        <v>38</v>
      </c>
      <c r="CS78">
        <v>6</v>
      </c>
      <c r="CT78">
        <v>117</v>
      </c>
      <c r="CU78">
        <v>35</v>
      </c>
      <c r="CV78">
        <v>45</v>
      </c>
      <c r="CW78">
        <v>37</v>
      </c>
    </row>
    <row r="79" spans="1:101">
      <c r="A79" t="s">
        <v>693</v>
      </c>
      <c r="B79">
        <v>902</v>
      </c>
      <c r="C79">
        <v>429</v>
      </c>
      <c r="D79">
        <v>343</v>
      </c>
      <c r="E79">
        <v>130</v>
      </c>
      <c r="F79">
        <v>16</v>
      </c>
      <c r="G79">
        <v>6</v>
      </c>
      <c r="H79">
        <v>10</v>
      </c>
      <c r="I79" t="s">
        <v>19</v>
      </c>
      <c r="J79">
        <v>21</v>
      </c>
      <c r="K79" t="s">
        <v>19</v>
      </c>
      <c r="L79">
        <v>1</v>
      </c>
      <c r="M79">
        <v>20</v>
      </c>
      <c r="N79">
        <v>1</v>
      </c>
      <c r="O79" t="s">
        <v>19</v>
      </c>
      <c r="P79" t="s">
        <v>19</v>
      </c>
      <c r="Q79">
        <v>1</v>
      </c>
      <c r="R79">
        <v>37</v>
      </c>
      <c r="S79">
        <v>17</v>
      </c>
      <c r="T79">
        <v>20</v>
      </c>
      <c r="U79" t="s">
        <v>19</v>
      </c>
      <c r="V79">
        <v>10</v>
      </c>
      <c r="W79">
        <v>5</v>
      </c>
      <c r="X79">
        <v>5</v>
      </c>
      <c r="Y79" t="s">
        <v>19</v>
      </c>
      <c r="Z79">
        <v>32</v>
      </c>
      <c r="AA79">
        <v>10</v>
      </c>
      <c r="AB79">
        <v>17</v>
      </c>
      <c r="AC79">
        <v>5</v>
      </c>
      <c r="AD79">
        <v>44</v>
      </c>
      <c r="AE79">
        <v>23</v>
      </c>
      <c r="AF79">
        <v>18</v>
      </c>
      <c r="AG79">
        <v>3</v>
      </c>
      <c r="AH79">
        <v>572</v>
      </c>
      <c r="AI79">
        <v>310</v>
      </c>
      <c r="AJ79">
        <v>207</v>
      </c>
      <c r="AK79">
        <v>55</v>
      </c>
      <c r="AL79">
        <v>378</v>
      </c>
      <c r="AM79">
        <v>223</v>
      </c>
      <c r="AN79">
        <v>141</v>
      </c>
      <c r="AO79">
        <v>14</v>
      </c>
      <c r="AP79">
        <v>16</v>
      </c>
      <c r="AQ79">
        <v>8</v>
      </c>
      <c r="AR79">
        <v>6</v>
      </c>
      <c r="AS79">
        <v>2</v>
      </c>
      <c r="AT79">
        <v>3</v>
      </c>
      <c r="AU79">
        <v>1</v>
      </c>
      <c r="AV79">
        <v>2</v>
      </c>
      <c r="AW79" t="s">
        <v>19</v>
      </c>
      <c r="AX79">
        <v>4</v>
      </c>
      <c r="AY79">
        <v>1</v>
      </c>
      <c r="AZ79">
        <v>1</v>
      </c>
      <c r="BA79">
        <v>2</v>
      </c>
      <c r="BB79">
        <v>19</v>
      </c>
      <c r="BC79">
        <v>6</v>
      </c>
      <c r="BD79">
        <v>10</v>
      </c>
      <c r="BE79">
        <v>3</v>
      </c>
      <c r="BF79">
        <v>2</v>
      </c>
      <c r="BG79" t="s">
        <v>19</v>
      </c>
      <c r="BH79" t="s">
        <v>19</v>
      </c>
      <c r="BI79">
        <v>2</v>
      </c>
      <c r="BJ79" t="s">
        <v>19</v>
      </c>
      <c r="BK79" t="s">
        <v>19</v>
      </c>
      <c r="BL79" t="s">
        <v>19</v>
      </c>
      <c r="BM79" t="s">
        <v>19</v>
      </c>
      <c r="BN79" t="s">
        <v>19</v>
      </c>
      <c r="BO79" t="s">
        <v>19</v>
      </c>
      <c r="BP79" t="s">
        <v>19</v>
      </c>
      <c r="BQ79" t="s">
        <v>19</v>
      </c>
      <c r="BR79">
        <v>3</v>
      </c>
      <c r="BS79">
        <v>1</v>
      </c>
      <c r="BT79">
        <v>1</v>
      </c>
      <c r="BU79">
        <v>1</v>
      </c>
      <c r="BV79">
        <v>10</v>
      </c>
      <c r="BW79">
        <v>2</v>
      </c>
      <c r="BX79">
        <v>8</v>
      </c>
      <c r="BY79" t="s">
        <v>19</v>
      </c>
      <c r="BZ79">
        <v>2</v>
      </c>
      <c r="CA79">
        <v>2</v>
      </c>
      <c r="CB79" t="s">
        <v>19</v>
      </c>
      <c r="CC79" t="s">
        <v>19</v>
      </c>
      <c r="CD79">
        <v>2</v>
      </c>
      <c r="CE79">
        <v>1</v>
      </c>
      <c r="CF79">
        <v>1</v>
      </c>
      <c r="CG79" t="s">
        <v>19</v>
      </c>
      <c r="CH79" t="s">
        <v>19</v>
      </c>
      <c r="CI79" t="s">
        <v>19</v>
      </c>
      <c r="CJ79" t="s">
        <v>19</v>
      </c>
      <c r="CK79" t="s">
        <v>19</v>
      </c>
      <c r="CL79">
        <v>21</v>
      </c>
      <c r="CM79">
        <v>11</v>
      </c>
      <c r="CN79">
        <v>10</v>
      </c>
      <c r="CO79" t="s">
        <v>19</v>
      </c>
      <c r="CP79">
        <v>22</v>
      </c>
      <c r="CQ79">
        <v>14</v>
      </c>
      <c r="CR79" t="s">
        <v>19</v>
      </c>
      <c r="CS79">
        <v>8</v>
      </c>
      <c r="CT79">
        <v>94</v>
      </c>
      <c r="CU79">
        <v>22</v>
      </c>
      <c r="CV79">
        <v>41</v>
      </c>
      <c r="CW79">
        <v>31</v>
      </c>
    </row>
    <row r="80" spans="1:101">
      <c r="A80" t="s">
        <v>692</v>
      </c>
      <c r="B80">
        <v>753</v>
      </c>
      <c r="C80">
        <v>458</v>
      </c>
      <c r="D80">
        <v>208</v>
      </c>
      <c r="E80">
        <v>87</v>
      </c>
      <c r="F80">
        <v>14</v>
      </c>
      <c r="G80">
        <v>9</v>
      </c>
      <c r="H80">
        <v>5</v>
      </c>
      <c r="I80" t="s">
        <v>19</v>
      </c>
      <c r="J80">
        <v>17</v>
      </c>
      <c r="K80" t="s">
        <v>19</v>
      </c>
      <c r="L80">
        <v>1</v>
      </c>
      <c r="M80">
        <v>16</v>
      </c>
      <c r="N80" t="s">
        <v>19</v>
      </c>
      <c r="O80" t="s">
        <v>19</v>
      </c>
      <c r="P80" t="s">
        <v>19</v>
      </c>
      <c r="Q80" t="s">
        <v>19</v>
      </c>
      <c r="R80">
        <v>18</v>
      </c>
      <c r="S80">
        <v>9</v>
      </c>
      <c r="T80">
        <v>9</v>
      </c>
      <c r="U80" t="s">
        <v>19</v>
      </c>
      <c r="V80">
        <v>9</v>
      </c>
      <c r="W80">
        <v>5</v>
      </c>
      <c r="X80">
        <v>4</v>
      </c>
      <c r="Y80" t="s">
        <v>19</v>
      </c>
      <c r="Z80">
        <v>35</v>
      </c>
      <c r="AA80">
        <v>22</v>
      </c>
      <c r="AB80">
        <v>9</v>
      </c>
      <c r="AC80">
        <v>4</v>
      </c>
      <c r="AD80">
        <v>38</v>
      </c>
      <c r="AE80">
        <v>24</v>
      </c>
      <c r="AF80">
        <v>13</v>
      </c>
      <c r="AG80">
        <v>1</v>
      </c>
      <c r="AH80">
        <v>455</v>
      </c>
      <c r="AI80">
        <v>317</v>
      </c>
      <c r="AJ80">
        <v>101</v>
      </c>
      <c r="AK80">
        <v>37</v>
      </c>
      <c r="AL80">
        <v>334</v>
      </c>
      <c r="AM80">
        <v>236</v>
      </c>
      <c r="AN80">
        <v>86</v>
      </c>
      <c r="AO80">
        <v>12</v>
      </c>
      <c r="AP80">
        <v>11</v>
      </c>
      <c r="AQ80">
        <v>8</v>
      </c>
      <c r="AR80">
        <v>2</v>
      </c>
      <c r="AS80">
        <v>1</v>
      </c>
      <c r="AT80">
        <v>6</v>
      </c>
      <c r="AU80">
        <v>2</v>
      </c>
      <c r="AV80">
        <v>4</v>
      </c>
      <c r="AW80" t="s">
        <v>19</v>
      </c>
      <c r="AX80" t="s">
        <v>19</v>
      </c>
      <c r="AY80" t="s">
        <v>19</v>
      </c>
      <c r="AZ80" t="s">
        <v>19</v>
      </c>
      <c r="BA80" t="s">
        <v>19</v>
      </c>
      <c r="BB80">
        <v>16</v>
      </c>
      <c r="BC80">
        <v>5</v>
      </c>
      <c r="BD80">
        <v>8</v>
      </c>
      <c r="BE80">
        <v>3</v>
      </c>
      <c r="BF80">
        <v>3</v>
      </c>
      <c r="BG80" t="s">
        <v>19</v>
      </c>
      <c r="BH80" t="s">
        <v>19</v>
      </c>
      <c r="BI80">
        <v>3</v>
      </c>
      <c r="BJ80">
        <v>2</v>
      </c>
      <c r="BK80">
        <v>1</v>
      </c>
      <c r="BL80">
        <v>1</v>
      </c>
      <c r="BM80" t="s">
        <v>19</v>
      </c>
      <c r="BN80" t="s">
        <v>19</v>
      </c>
      <c r="BO80" t="s">
        <v>19</v>
      </c>
      <c r="BP80" t="s">
        <v>19</v>
      </c>
      <c r="BQ80" t="s">
        <v>19</v>
      </c>
      <c r="BR80">
        <v>1</v>
      </c>
      <c r="BS80" t="s">
        <v>19</v>
      </c>
      <c r="BT80">
        <v>1</v>
      </c>
      <c r="BU80" t="s">
        <v>19</v>
      </c>
      <c r="BV80">
        <v>7</v>
      </c>
      <c r="BW80">
        <v>1</v>
      </c>
      <c r="BX80">
        <v>6</v>
      </c>
      <c r="BY80" t="s">
        <v>19</v>
      </c>
      <c r="BZ80">
        <v>2</v>
      </c>
      <c r="CA80">
        <v>2</v>
      </c>
      <c r="CB80" t="s">
        <v>19</v>
      </c>
      <c r="CC80" t="s">
        <v>19</v>
      </c>
      <c r="CD80">
        <v>1</v>
      </c>
      <c r="CE80">
        <v>1</v>
      </c>
      <c r="CF80" t="s">
        <v>19</v>
      </c>
      <c r="CG80" t="s">
        <v>19</v>
      </c>
      <c r="CH80" t="s">
        <v>19</v>
      </c>
      <c r="CI80" t="s">
        <v>19</v>
      </c>
      <c r="CJ80" t="s">
        <v>19</v>
      </c>
      <c r="CK80" t="s">
        <v>19</v>
      </c>
      <c r="CL80">
        <v>32</v>
      </c>
      <c r="CM80">
        <v>4</v>
      </c>
      <c r="CN80">
        <v>28</v>
      </c>
      <c r="CO80" t="s">
        <v>19</v>
      </c>
      <c r="CP80">
        <v>38</v>
      </c>
      <c r="CQ80">
        <v>14</v>
      </c>
      <c r="CR80">
        <v>14</v>
      </c>
      <c r="CS80">
        <v>10</v>
      </c>
      <c r="CT80">
        <v>73</v>
      </c>
      <c r="CU80">
        <v>44</v>
      </c>
      <c r="CV80">
        <v>14</v>
      </c>
      <c r="CW80">
        <v>15</v>
      </c>
    </row>
    <row r="81" spans="1:101">
      <c r="A81" t="s">
        <v>691</v>
      </c>
      <c r="B81">
        <v>905</v>
      </c>
      <c r="C81">
        <v>483</v>
      </c>
      <c r="D81">
        <v>313</v>
      </c>
      <c r="E81">
        <v>109</v>
      </c>
      <c r="F81">
        <v>16</v>
      </c>
      <c r="G81">
        <v>9</v>
      </c>
      <c r="H81">
        <v>7</v>
      </c>
      <c r="I81" t="s">
        <v>19</v>
      </c>
      <c r="J81">
        <v>22</v>
      </c>
      <c r="K81" t="s">
        <v>19</v>
      </c>
      <c r="L81">
        <v>2</v>
      </c>
      <c r="M81">
        <v>20</v>
      </c>
      <c r="N81">
        <v>7</v>
      </c>
      <c r="O81" t="s">
        <v>19</v>
      </c>
      <c r="P81" t="s">
        <v>19</v>
      </c>
      <c r="Q81">
        <v>7</v>
      </c>
      <c r="R81">
        <v>22</v>
      </c>
      <c r="S81">
        <v>14</v>
      </c>
      <c r="T81">
        <v>8</v>
      </c>
      <c r="U81" t="s">
        <v>19</v>
      </c>
      <c r="V81">
        <v>10</v>
      </c>
      <c r="W81">
        <v>6</v>
      </c>
      <c r="X81">
        <v>4</v>
      </c>
      <c r="Y81" t="s">
        <v>19</v>
      </c>
      <c r="Z81">
        <v>49</v>
      </c>
      <c r="AA81">
        <v>19</v>
      </c>
      <c r="AB81">
        <v>28</v>
      </c>
      <c r="AC81">
        <v>2</v>
      </c>
      <c r="AD81">
        <v>24</v>
      </c>
      <c r="AE81">
        <v>16</v>
      </c>
      <c r="AF81">
        <v>4</v>
      </c>
      <c r="AG81">
        <v>4</v>
      </c>
      <c r="AH81">
        <v>530</v>
      </c>
      <c r="AI81">
        <v>342</v>
      </c>
      <c r="AJ81">
        <v>157</v>
      </c>
      <c r="AK81">
        <v>31</v>
      </c>
      <c r="AL81">
        <v>351</v>
      </c>
      <c r="AM81">
        <v>227</v>
      </c>
      <c r="AN81">
        <v>113</v>
      </c>
      <c r="AO81">
        <v>11</v>
      </c>
      <c r="AP81">
        <v>16</v>
      </c>
      <c r="AQ81">
        <v>9</v>
      </c>
      <c r="AR81">
        <v>7</v>
      </c>
      <c r="AS81" t="s">
        <v>19</v>
      </c>
      <c r="AT81">
        <v>4</v>
      </c>
      <c r="AU81">
        <v>3</v>
      </c>
      <c r="AV81">
        <v>1</v>
      </c>
      <c r="AW81" t="s">
        <v>19</v>
      </c>
      <c r="AX81">
        <v>1</v>
      </c>
      <c r="AY81" t="s">
        <v>19</v>
      </c>
      <c r="AZ81" t="s">
        <v>19</v>
      </c>
      <c r="BA81">
        <v>1</v>
      </c>
      <c r="BB81">
        <v>16</v>
      </c>
      <c r="BC81">
        <v>7</v>
      </c>
      <c r="BD81">
        <v>7</v>
      </c>
      <c r="BE81">
        <v>2</v>
      </c>
      <c r="BF81">
        <v>1</v>
      </c>
      <c r="BG81" t="s">
        <v>19</v>
      </c>
      <c r="BH81">
        <v>1</v>
      </c>
      <c r="BI81" t="s">
        <v>19</v>
      </c>
      <c r="BJ81">
        <v>3</v>
      </c>
      <c r="BK81">
        <v>3</v>
      </c>
      <c r="BL81" t="s">
        <v>19</v>
      </c>
      <c r="BM81" t="s">
        <v>19</v>
      </c>
      <c r="BN81" t="s">
        <v>19</v>
      </c>
      <c r="BO81" t="s">
        <v>19</v>
      </c>
      <c r="BP81" t="s">
        <v>19</v>
      </c>
      <c r="BQ81" t="s">
        <v>19</v>
      </c>
      <c r="BR81">
        <v>8</v>
      </c>
      <c r="BS81">
        <v>1</v>
      </c>
      <c r="BT81">
        <v>6</v>
      </c>
      <c r="BU81">
        <v>1</v>
      </c>
      <c r="BV81">
        <v>4</v>
      </c>
      <c r="BW81">
        <v>3</v>
      </c>
      <c r="BX81" t="s">
        <v>19</v>
      </c>
      <c r="BY81">
        <v>1</v>
      </c>
      <c r="BZ81" t="s">
        <v>19</v>
      </c>
      <c r="CA81" t="s">
        <v>19</v>
      </c>
      <c r="CB81" t="s">
        <v>19</v>
      </c>
      <c r="CC81" t="s">
        <v>19</v>
      </c>
      <c r="CD81" t="s">
        <v>19</v>
      </c>
      <c r="CE81" t="s">
        <v>19</v>
      </c>
      <c r="CF81" t="s">
        <v>19</v>
      </c>
      <c r="CG81" t="s">
        <v>19</v>
      </c>
      <c r="CH81" t="s">
        <v>19</v>
      </c>
      <c r="CI81" t="s">
        <v>19</v>
      </c>
      <c r="CJ81" t="s">
        <v>19</v>
      </c>
      <c r="CK81" t="s">
        <v>19</v>
      </c>
      <c r="CL81">
        <v>18</v>
      </c>
      <c r="CM81">
        <v>9</v>
      </c>
      <c r="CN81">
        <v>9</v>
      </c>
      <c r="CO81" t="s">
        <v>19</v>
      </c>
      <c r="CP81">
        <v>72</v>
      </c>
      <c r="CQ81">
        <v>26</v>
      </c>
      <c r="CR81">
        <v>38</v>
      </c>
      <c r="CS81">
        <v>8</v>
      </c>
      <c r="CT81">
        <v>108</v>
      </c>
      <c r="CU81">
        <v>29</v>
      </c>
      <c r="CV81">
        <v>45</v>
      </c>
      <c r="CW81">
        <v>34</v>
      </c>
    </row>
    <row r="82" spans="1:101">
      <c r="A82" t="s">
        <v>690</v>
      </c>
      <c r="B82">
        <v>938</v>
      </c>
      <c r="C82">
        <v>600</v>
      </c>
      <c r="D82">
        <v>220</v>
      </c>
      <c r="E82">
        <v>118</v>
      </c>
      <c r="F82">
        <v>19</v>
      </c>
      <c r="G82">
        <v>10</v>
      </c>
      <c r="H82">
        <v>9</v>
      </c>
      <c r="I82" t="s">
        <v>19</v>
      </c>
      <c r="J82">
        <v>35</v>
      </c>
      <c r="K82" t="s">
        <v>19</v>
      </c>
      <c r="L82" t="s">
        <v>19</v>
      </c>
      <c r="M82">
        <v>35</v>
      </c>
      <c r="N82">
        <v>2</v>
      </c>
      <c r="O82" t="s">
        <v>19</v>
      </c>
      <c r="P82" t="s">
        <v>19</v>
      </c>
      <c r="Q82">
        <v>2</v>
      </c>
      <c r="R82">
        <v>30</v>
      </c>
      <c r="S82">
        <v>13</v>
      </c>
      <c r="T82">
        <v>17</v>
      </c>
      <c r="U82" t="s">
        <v>19</v>
      </c>
      <c r="V82">
        <v>6</v>
      </c>
      <c r="W82">
        <v>4</v>
      </c>
      <c r="X82">
        <v>2</v>
      </c>
      <c r="Y82" t="s">
        <v>19</v>
      </c>
      <c r="Z82">
        <v>46</v>
      </c>
      <c r="AA82">
        <v>32</v>
      </c>
      <c r="AB82">
        <v>11</v>
      </c>
      <c r="AC82">
        <v>3</v>
      </c>
      <c r="AD82">
        <v>28</v>
      </c>
      <c r="AE82">
        <v>20</v>
      </c>
      <c r="AF82">
        <v>6</v>
      </c>
      <c r="AG82">
        <v>2</v>
      </c>
      <c r="AH82">
        <v>564</v>
      </c>
      <c r="AI82">
        <v>418</v>
      </c>
      <c r="AJ82">
        <v>104</v>
      </c>
      <c r="AK82">
        <v>42</v>
      </c>
      <c r="AL82">
        <v>400</v>
      </c>
      <c r="AM82">
        <v>305</v>
      </c>
      <c r="AN82">
        <v>89</v>
      </c>
      <c r="AO82">
        <v>6</v>
      </c>
      <c r="AP82">
        <v>15</v>
      </c>
      <c r="AQ82">
        <v>7</v>
      </c>
      <c r="AR82">
        <v>8</v>
      </c>
      <c r="AS82" t="s">
        <v>19</v>
      </c>
      <c r="AT82">
        <v>7</v>
      </c>
      <c r="AU82">
        <v>2</v>
      </c>
      <c r="AV82">
        <v>5</v>
      </c>
      <c r="AW82" t="s">
        <v>19</v>
      </c>
      <c r="AX82" t="s">
        <v>19</v>
      </c>
      <c r="AY82" t="s">
        <v>19</v>
      </c>
      <c r="AZ82" t="s">
        <v>19</v>
      </c>
      <c r="BA82" t="s">
        <v>19</v>
      </c>
      <c r="BB82">
        <v>17</v>
      </c>
      <c r="BC82">
        <v>6</v>
      </c>
      <c r="BD82">
        <v>10</v>
      </c>
      <c r="BE82">
        <v>1</v>
      </c>
      <c r="BF82" t="s">
        <v>19</v>
      </c>
      <c r="BG82" t="s">
        <v>19</v>
      </c>
      <c r="BH82" t="s">
        <v>19</v>
      </c>
      <c r="BI82" t="s">
        <v>19</v>
      </c>
      <c r="BJ82">
        <v>4</v>
      </c>
      <c r="BK82">
        <v>3</v>
      </c>
      <c r="BL82">
        <v>1</v>
      </c>
      <c r="BM82" t="s">
        <v>19</v>
      </c>
      <c r="BN82" t="s">
        <v>19</v>
      </c>
      <c r="BO82" t="s">
        <v>19</v>
      </c>
      <c r="BP82" t="s">
        <v>19</v>
      </c>
      <c r="BQ82" t="s">
        <v>19</v>
      </c>
      <c r="BR82">
        <v>8</v>
      </c>
      <c r="BS82">
        <v>2</v>
      </c>
      <c r="BT82">
        <v>5</v>
      </c>
      <c r="BU82">
        <v>1</v>
      </c>
      <c r="BV82">
        <v>5</v>
      </c>
      <c r="BW82">
        <v>1</v>
      </c>
      <c r="BX82">
        <v>4</v>
      </c>
      <c r="BY82" t="s">
        <v>19</v>
      </c>
      <c r="BZ82" t="s">
        <v>19</v>
      </c>
      <c r="CA82" t="s">
        <v>19</v>
      </c>
      <c r="CB82" t="s">
        <v>19</v>
      </c>
      <c r="CC82" t="s">
        <v>19</v>
      </c>
      <c r="CD82" t="s">
        <v>19</v>
      </c>
      <c r="CE82" t="s">
        <v>19</v>
      </c>
      <c r="CF82" t="s">
        <v>19</v>
      </c>
      <c r="CG82" t="s">
        <v>19</v>
      </c>
      <c r="CH82" t="s">
        <v>19</v>
      </c>
      <c r="CI82" t="s">
        <v>19</v>
      </c>
      <c r="CJ82" t="s">
        <v>19</v>
      </c>
      <c r="CK82" t="s">
        <v>19</v>
      </c>
      <c r="CL82">
        <v>33</v>
      </c>
      <c r="CM82">
        <v>15</v>
      </c>
      <c r="CN82">
        <v>17</v>
      </c>
      <c r="CO82">
        <v>1</v>
      </c>
      <c r="CP82">
        <v>42</v>
      </c>
      <c r="CQ82">
        <v>23</v>
      </c>
      <c r="CR82">
        <v>16</v>
      </c>
      <c r="CS82">
        <v>3</v>
      </c>
      <c r="CT82">
        <v>100</v>
      </c>
      <c r="CU82">
        <v>54</v>
      </c>
      <c r="CV82">
        <v>17</v>
      </c>
      <c r="CW82">
        <v>29</v>
      </c>
    </row>
    <row r="83" spans="1:101">
      <c r="A83" t="s">
        <v>689</v>
      </c>
      <c r="B83">
        <v>868</v>
      </c>
      <c r="C83">
        <v>489</v>
      </c>
      <c r="D83">
        <v>281</v>
      </c>
      <c r="E83">
        <v>98</v>
      </c>
      <c r="F83">
        <v>15</v>
      </c>
      <c r="G83">
        <v>3</v>
      </c>
      <c r="H83">
        <v>12</v>
      </c>
      <c r="I83" t="s">
        <v>19</v>
      </c>
      <c r="J83">
        <v>20</v>
      </c>
      <c r="K83" t="s">
        <v>19</v>
      </c>
      <c r="L83" t="s">
        <v>19</v>
      </c>
      <c r="M83">
        <v>20</v>
      </c>
      <c r="N83">
        <v>4</v>
      </c>
      <c r="O83" t="s">
        <v>19</v>
      </c>
      <c r="P83" t="s">
        <v>19</v>
      </c>
      <c r="Q83">
        <v>4</v>
      </c>
      <c r="R83">
        <v>31</v>
      </c>
      <c r="S83">
        <v>15</v>
      </c>
      <c r="T83">
        <v>15</v>
      </c>
      <c r="U83">
        <v>1</v>
      </c>
      <c r="V83">
        <v>15</v>
      </c>
      <c r="W83">
        <v>9</v>
      </c>
      <c r="X83">
        <v>6</v>
      </c>
      <c r="Y83" t="s">
        <v>19</v>
      </c>
      <c r="Z83">
        <v>34</v>
      </c>
      <c r="AA83">
        <v>21</v>
      </c>
      <c r="AB83">
        <v>9</v>
      </c>
      <c r="AC83">
        <v>4</v>
      </c>
      <c r="AD83">
        <v>36</v>
      </c>
      <c r="AE83">
        <v>13</v>
      </c>
      <c r="AF83">
        <v>17</v>
      </c>
      <c r="AG83">
        <v>6</v>
      </c>
      <c r="AH83">
        <v>551</v>
      </c>
      <c r="AI83">
        <v>361</v>
      </c>
      <c r="AJ83">
        <v>150</v>
      </c>
      <c r="AK83">
        <v>40</v>
      </c>
      <c r="AL83">
        <v>376</v>
      </c>
      <c r="AM83">
        <v>238</v>
      </c>
      <c r="AN83">
        <v>124</v>
      </c>
      <c r="AO83">
        <v>14</v>
      </c>
      <c r="AP83">
        <v>15</v>
      </c>
      <c r="AQ83">
        <v>9</v>
      </c>
      <c r="AR83">
        <v>6</v>
      </c>
      <c r="AS83" t="s">
        <v>19</v>
      </c>
      <c r="AT83">
        <v>10</v>
      </c>
      <c r="AU83">
        <v>8</v>
      </c>
      <c r="AV83">
        <v>2</v>
      </c>
      <c r="AW83" t="s">
        <v>19</v>
      </c>
      <c r="AX83" t="s">
        <v>19</v>
      </c>
      <c r="AY83" t="s">
        <v>19</v>
      </c>
      <c r="AZ83" t="s">
        <v>19</v>
      </c>
      <c r="BA83" t="s">
        <v>19</v>
      </c>
      <c r="BB83">
        <v>25</v>
      </c>
      <c r="BC83">
        <v>8</v>
      </c>
      <c r="BD83">
        <v>16</v>
      </c>
      <c r="BE83">
        <v>1</v>
      </c>
      <c r="BF83">
        <v>5</v>
      </c>
      <c r="BG83" t="s">
        <v>19</v>
      </c>
      <c r="BH83">
        <v>4</v>
      </c>
      <c r="BI83">
        <v>1</v>
      </c>
      <c r="BJ83">
        <v>2</v>
      </c>
      <c r="BK83">
        <v>2</v>
      </c>
      <c r="BL83" t="s">
        <v>19</v>
      </c>
      <c r="BM83" t="s">
        <v>19</v>
      </c>
      <c r="BN83" t="s">
        <v>19</v>
      </c>
      <c r="BO83" t="s">
        <v>19</v>
      </c>
      <c r="BP83" t="s">
        <v>19</v>
      </c>
      <c r="BQ83" t="s">
        <v>19</v>
      </c>
      <c r="BR83">
        <v>6</v>
      </c>
      <c r="BS83">
        <v>1</v>
      </c>
      <c r="BT83">
        <v>5</v>
      </c>
      <c r="BU83" t="s">
        <v>19</v>
      </c>
      <c r="BV83">
        <v>4</v>
      </c>
      <c r="BW83">
        <v>1</v>
      </c>
      <c r="BX83">
        <v>3</v>
      </c>
      <c r="BY83" t="s">
        <v>19</v>
      </c>
      <c r="BZ83">
        <v>4</v>
      </c>
      <c r="CA83">
        <v>4</v>
      </c>
      <c r="CB83" t="s">
        <v>19</v>
      </c>
      <c r="CC83" t="s">
        <v>19</v>
      </c>
      <c r="CD83">
        <v>4</v>
      </c>
      <c r="CE83" t="s">
        <v>19</v>
      </c>
      <c r="CF83">
        <v>4</v>
      </c>
      <c r="CG83" t="s">
        <v>19</v>
      </c>
      <c r="CH83" t="s">
        <v>19</v>
      </c>
      <c r="CI83" t="s">
        <v>19</v>
      </c>
      <c r="CJ83" t="s">
        <v>19</v>
      </c>
      <c r="CK83" t="s">
        <v>19</v>
      </c>
      <c r="CL83">
        <v>30</v>
      </c>
      <c r="CM83">
        <v>10</v>
      </c>
      <c r="CN83">
        <v>19</v>
      </c>
      <c r="CO83">
        <v>1</v>
      </c>
      <c r="CP83">
        <v>22</v>
      </c>
      <c r="CQ83">
        <v>9</v>
      </c>
      <c r="CR83">
        <v>13</v>
      </c>
      <c r="CS83" t="s">
        <v>19</v>
      </c>
      <c r="CT83">
        <v>75</v>
      </c>
      <c r="CU83">
        <v>32</v>
      </c>
      <c r="CV83">
        <v>22</v>
      </c>
      <c r="CW83">
        <v>21</v>
      </c>
    </row>
    <row r="84" spans="1:101">
      <c r="A84" t="s">
        <v>688</v>
      </c>
      <c r="B84">
        <v>839</v>
      </c>
      <c r="C84">
        <v>465</v>
      </c>
      <c r="D84">
        <v>268</v>
      </c>
      <c r="E84">
        <v>106</v>
      </c>
      <c r="F84">
        <v>14</v>
      </c>
      <c r="G84">
        <v>3</v>
      </c>
      <c r="H84">
        <v>11</v>
      </c>
      <c r="I84" t="s">
        <v>19</v>
      </c>
      <c r="J84">
        <v>15</v>
      </c>
      <c r="K84" t="s">
        <v>19</v>
      </c>
      <c r="L84">
        <v>2</v>
      </c>
      <c r="M84">
        <v>13</v>
      </c>
      <c r="N84">
        <v>1</v>
      </c>
      <c r="O84" t="s">
        <v>19</v>
      </c>
      <c r="P84">
        <v>1</v>
      </c>
      <c r="Q84" t="s">
        <v>19</v>
      </c>
      <c r="R84">
        <v>19</v>
      </c>
      <c r="S84">
        <v>8</v>
      </c>
      <c r="T84">
        <v>11</v>
      </c>
      <c r="U84" t="s">
        <v>19</v>
      </c>
      <c r="V84">
        <v>4</v>
      </c>
      <c r="W84" t="s">
        <v>19</v>
      </c>
      <c r="X84">
        <v>4</v>
      </c>
      <c r="Y84" t="s">
        <v>19</v>
      </c>
      <c r="Z84">
        <v>19</v>
      </c>
      <c r="AA84">
        <v>7</v>
      </c>
      <c r="AB84">
        <v>11</v>
      </c>
      <c r="AC84">
        <v>1</v>
      </c>
      <c r="AD84">
        <v>47</v>
      </c>
      <c r="AE84">
        <v>15</v>
      </c>
      <c r="AF84">
        <v>26</v>
      </c>
      <c r="AG84">
        <v>6</v>
      </c>
      <c r="AH84">
        <v>501</v>
      </c>
      <c r="AI84">
        <v>317</v>
      </c>
      <c r="AJ84">
        <v>144</v>
      </c>
      <c r="AK84">
        <v>40</v>
      </c>
      <c r="AL84">
        <v>258</v>
      </c>
      <c r="AM84">
        <v>166</v>
      </c>
      <c r="AN84">
        <v>84</v>
      </c>
      <c r="AO84">
        <v>8</v>
      </c>
      <c r="AP84">
        <v>14</v>
      </c>
      <c r="AQ84">
        <v>7</v>
      </c>
      <c r="AR84">
        <v>7</v>
      </c>
      <c r="AS84" t="s">
        <v>19</v>
      </c>
      <c r="AT84">
        <v>8</v>
      </c>
      <c r="AU84">
        <v>4</v>
      </c>
      <c r="AV84">
        <v>3</v>
      </c>
      <c r="AW84">
        <v>1</v>
      </c>
      <c r="AX84" t="s">
        <v>19</v>
      </c>
      <c r="AY84" t="s">
        <v>19</v>
      </c>
      <c r="AZ84" t="s">
        <v>19</v>
      </c>
      <c r="BA84" t="s">
        <v>19</v>
      </c>
      <c r="BB84">
        <v>19</v>
      </c>
      <c r="BC84">
        <v>6</v>
      </c>
      <c r="BD84">
        <v>11</v>
      </c>
      <c r="BE84">
        <v>2</v>
      </c>
      <c r="BF84" t="s">
        <v>19</v>
      </c>
      <c r="BG84" t="s">
        <v>19</v>
      </c>
      <c r="BH84" t="s">
        <v>19</v>
      </c>
      <c r="BI84" t="s">
        <v>19</v>
      </c>
      <c r="BJ84" t="s">
        <v>19</v>
      </c>
      <c r="BK84" t="s">
        <v>19</v>
      </c>
      <c r="BL84" t="s">
        <v>19</v>
      </c>
      <c r="BM84" t="s">
        <v>19</v>
      </c>
      <c r="BN84" t="s">
        <v>19</v>
      </c>
      <c r="BO84" t="s">
        <v>19</v>
      </c>
      <c r="BP84" t="s">
        <v>19</v>
      </c>
      <c r="BQ84" t="s">
        <v>19</v>
      </c>
      <c r="BR84">
        <v>3</v>
      </c>
      <c r="BS84">
        <v>1</v>
      </c>
      <c r="BT84">
        <v>2</v>
      </c>
      <c r="BU84" t="s">
        <v>19</v>
      </c>
      <c r="BV84">
        <v>13</v>
      </c>
      <c r="BW84">
        <v>4</v>
      </c>
      <c r="BX84">
        <v>8</v>
      </c>
      <c r="BY84">
        <v>1</v>
      </c>
      <c r="BZ84">
        <v>2</v>
      </c>
      <c r="CA84">
        <v>1</v>
      </c>
      <c r="CB84">
        <v>1</v>
      </c>
      <c r="CC84" t="s">
        <v>19</v>
      </c>
      <c r="CD84">
        <v>1</v>
      </c>
      <c r="CE84" t="s">
        <v>19</v>
      </c>
      <c r="CF84" t="s">
        <v>19</v>
      </c>
      <c r="CG84">
        <v>1</v>
      </c>
      <c r="CH84" t="s">
        <v>19</v>
      </c>
      <c r="CI84" t="s">
        <v>19</v>
      </c>
      <c r="CJ84" t="s">
        <v>19</v>
      </c>
      <c r="CK84" t="s">
        <v>19</v>
      </c>
      <c r="CL84">
        <v>19</v>
      </c>
      <c r="CM84">
        <v>8</v>
      </c>
      <c r="CN84">
        <v>11</v>
      </c>
      <c r="CO84" t="s">
        <v>19</v>
      </c>
      <c r="CP84">
        <v>54</v>
      </c>
      <c r="CQ84">
        <v>40</v>
      </c>
      <c r="CR84">
        <v>6</v>
      </c>
      <c r="CS84">
        <v>8</v>
      </c>
      <c r="CT84">
        <v>109</v>
      </c>
      <c r="CU84">
        <v>50</v>
      </c>
      <c r="CV84">
        <v>24</v>
      </c>
      <c r="CW84">
        <v>35</v>
      </c>
    </row>
    <row r="85" spans="1:101">
      <c r="A85" t="s">
        <v>687</v>
      </c>
      <c r="B85">
        <v>1049</v>
      </c>
      <c r="C85">
        <v>558</v>
      </c>
      <c r="D85">
        <v>236</v>
      </c>
      <c r="E85">
        <v>255</v>
      </c>
      <c r="F85">
        <v>22</v>
      </c>
      <c r="G85">
        <v>7</v>
      </c>
      <c r="H85">
        <v>15</v>
      </c>
      <c r="I85" t="s">
        <v>19</v>
      </c>
      <c r="J85">
        <v>33</v>
      </c>
      <c r="K85" t="s">
        <v>19</v>
      </c>
      <c r="L85" t="s">
        <v>19</v>
      </c>
      <c r="M85">
        <v>33</v>
      </c>
      <c r="N85">
        <v>2</v>
      </c>
      <c r="O85" t="s">
        <v>19</v>
      </c>
      <c r="P85" t="s">
        <v>19</v>
      </c>
      <c r="Q85">
        <v>2</v>
      </c>
      <c r="R85">
        <v>28</v>
      </c>
      <c r="S85">
        <v>19</v>
      </c>
      <c r="T85">
        <v>9</v>
      </c>
      <c r="U85" t="s">
        <v>19</v>
      </c>
      <c r="V85">
        <v>5</v>
      </c>
      <c r="W85">
        <v>5</v>
      </c>
      <c r="X85" t="s">
        <v>19</v>
      </c>
      <c r="Y85" t="s">
        <v>19</v>
      </c>
      <c r="Z85">
        <v>44</v>
      </c>
      <c r="AA85">
        <v>19</v>
      </c>
      <c r="AB85">
        <v>7</v>
      </c>
      <c r="AC85">
        <v>18</v>
      </c>
      <c r="AD85">
        <v>57</v>
      </c>
      <c r="AE85">
        <v>24</v>
      </c>
      <c r="AF85">
        <v>21</v>
      </c>
      <c r="AG85">
        <v>12</v>
      </c>
      <c r="AH85">
        <v>626</v>
      </c>
      <c r="AI85">
        <v>419</v>
      </c>
      <c r="AJ85">
        <v>95</v>
      </c>
      <c r="AK85">
        <v>112</v>
      </c>
      <c r="AL85">
        <v>335</v>
      </c>
      <c r="AM85">
        <v>246</v>
      </c>
      <c r="AN85">
        <v>62</v>
      </c>
      <c r="AO85">
        <v>27</v>
      </c>
      <c r="AP85">
        <v>17</v>
      </c>
      <c r="AQ85">
        <v>11</v>
      </c>
      <c r="AR85">
        <v>6</v>
      </c>
      <c r="AS85" t="s">
        <v>19</v>
      </c>
      <c r="AT85">
        <v>12</v>
      </c>
      <c r="AU85">
        <v>3</v>
      </c>
      <c r="AV85">
        <v>8</v>
      </c>
      <c r="AW85">
        <v>1</v>
      </c>
      <c r="AX85" t="s">
        <v>19</v>
      </c>
      <c r="AY85" t="s">
        <v>19</v>
      </c>
      <c r="AZ85" t="s">
        <v>19</v>
      </c>
      <c r="BA85" t="s">
        <v>19</v>
      </c>
      <c r="BB85">
        <v>34</v>
      </c>
      <c r="BC85">
        <v>3</v>
      </c>
      <c r="BD85">
        <v>17</v>
      </c>
      <c r="BE85">
        <v>14</v>
      </c>
      <c r="BF85">
        <v>5</v>
      </c>
      <c r="BG85" t="s">
        <v>19</v>
      </c>
      <c r="BH85" t="s">
        <v>19</v>
      </c>
      <c r="BI85">
        <v>5</v>
      </c>
      <c r="BJ85">
        <v>2</v>
      </c>
      <c r="BK85" t="s">
        <v>19</v>
      </c>
      <c r="BL85" t="s">
        <v>19</v>
      </c>
      <c r="BM85">
        <v>2</v>
      </c>
      <c r="BN85" t="s">
        <v>19</v>
      </c>
      <c r="BO85" t="s">
        <v>19</v>
      </c>
      <c r="BP85" t="s">
        <v>19</v>
      </c>
      <c r="BQ85" t="s">
        <v>19</v>
      </c>
      <c r="BR85">
        <v>10</v>
      </c>
      <c r="BS85">
        <v>3</v>
      </c>
      <c r="BT85">
        <v>6</v>
      </c>
      <c r="BU85">
        <v>1</v>
      </c>
      <c r="BV85">
        <v>16</v>
      </c>
      <c r="BW85" t="s">
        <v>19</v>
      </c>
      <c r="BX85">
        <v>11</v>
      </c>
      <c r="BY85">
        <v>5</v>
      </c>
      <c r="BZ85">
        <v>1</v>
      </c>
      <c r="CA85" t="s">
        <v>19</v>
      </c>
      <c r="CB85" t="s">
        <v>19</v>
      </c>
      <c r="CC85">
        <v>1</v>
      </c>
      <c r="CD85" t="s">
        <v>19</v>
      </c>
      <c r="CE85" t="s">
        <v>19</v>
      </c>
      <c r="CF85" t="s">
        <v>19</v>
      </c>
      <c r="CG85" t="s">
        <v>19</v>
      </c>
      <c r="CH85" t="s">
        <v>19</v>
      </c>
      <c r="CI85" t="s">
        <v>19</v>
      </c>
      <c r="CJ85" t="s">
        <v>19</v>
      </c>
      <c r="CK85" t="s">
        <v>19</v>
      </c>
      <c r="CL85">
        <v>33</v>
      </c>
      <c r="CM85">
        <v>19</v>
      </c>
      <c r="CN85">
        <v>13</v>
      </c>
      <c r="CO85">
        <v>1</v>
      </c>
      <c r="CP85">
        <v>81</v>
      </c>
      <c r="CQ85">
        <v>20</v>
      </c>
      <c r="CR85">
        <v>28</v>
      </c>
      <c r="CS85">
        <v>33</v>
      </c>
      <c r="CT85">
        <v>60</v>
      </c>
      <c r="CU85">
        <v>14</v>
      </c>
      <c r="CV85">
        <v>17</v>
      </c>
      <c r="CW85">
        <v>29</v>
      </c>
    </row>
    <row r="86" spans="1:101">
      <c r="A86" t="s">
        <v>686</v>
      </c>
      <c r="B86">
        <v>1121</v>
      </c>
      <c r="C86">
        <v>453</v>
      </c>
      <c r="D86">
        <v>396</v>
      </c>
      <c r="E86">
        <v>272</v>
      </c>
      <c r="F86">
        <v>22</v>
      </c>
      <c r="G86">
        <v>8</v>
      </c>
      <c r="H86">
        <v>14</v>
      </c>
      <c r="I86" t="s">
        <v>19</v>
      </c>
      <c r="J86">
        <v>33</v>
      </c>
      <c r="K86">
        <v>1</v>
      </c>
      <c r="L86" t="s">
        <v>19</v>
      </c>
      <c r="M86">
        <v>32</v>
      </c>
      <c r="N86">
        <v>3</v>
      </c>
      <c r="O86" t="s">
        <v>19</v>
      </c>
      <c r="P86" t="s">
        <v>19</v>
      </c>
      <c r="Q86">
        <v>3</v>
      </c>
      <c r="R86">
        <v>27</v>
      </c>
      <c r="S86">
        <v>11</v>
      </c>
      <c r="T86">
        <v>16</v>
      </c>
      <c r="U86" t="s">
        <v>19</v>
      </c>
      <c r="V86">
        <v>7</v>
      </c>
      <c r="W86">
        <v>4</v>
      </c>
      <c r="X86">
        <v>3</v>
      </c>
      <c r="Y86" t="s">
        <v>19</v>
      </c>
      <c r="Z86">
        <v>61</v>
      </c>
      <c r="AA86">
        <v>23</v>
      </c>
      <c r="AB86">
        <v>22</v>
      </c>
      <c r="AC86">
        <v>16</v>
      </c>
      <c r="AD86">
        <v>46</v>
      </c>
      <c r="AE86">
        <v>10</v>
      </c>
      <c r="AF86">
        <v>27</v>
      </c>
      <c r="AG86">
        <v>9</v>
      </c>
      <c r="AH86">
        <v>684</v>
      </c>
      <c r="AI86">
        <v>350</v>
      </c>
      <c r="AJ86">
        <v>190</v>
      </c>
      <c r="AK86">
        <v>144</v>
      </c>
      <c r="AL86">
        <v>448</v>
      </c>
      <c r="AM86">
        <v>260</v>
      </c>
      <c r="AN86">
        <v>148</v>
      </c>
      <c r="AO86">
        <v>40</v>
      </c>
      <c r="AP86">
        <v>19</v>
      </c>
      <c r="AQ86">
        <v>7</v>
      </c>
      <c r="AR86">
        <v>12</v>
      </c>
      <c r="AS86" t="s">
        <v>19</v>
      </c>
      <c r="AT86">
        <v>4</v>
      </c>
      <c r="AU86">
        <v>2</v>
      </c>
      <c r="AV86">
        <v>2</v>
      </c>
      <c r="AW86" t="s">
        <v>19</v>
      </c>
      <c r="AX86" t="s">
        <v>19</v>
      </c>
      <c r="AY86" t="s">
        <v>19</v>
      </c>
      <c r="AZ86" t="s">
        <v>19</v>
      </c>
      <c r="BA86" t="s">
        <v>19</v>
      </c>
      <c r="BB86">
        <v>33</v>
      </c>
      <c r="BC86">
        <v>3</v>
      </c>
      <c r="BD86">
        <v>29</v>
      </c>
      <c r="BE86">
        <v>1</v>
      </c>
      <c r="BF86" t="s">
        <v>19</v>
      </c>
      <c r="BG86" t="s">
        <v>19</v>
      </c>
      <c r="BH86" t="s">
        <v>19</v>
      </c>
      <c r="BI86" t="s">
        <v>19</v>
      </c>
      <c r="BJ86">
        <v>2</v>
      </c>
      <c r="BK86">
        <v>1</v>
      </c>
      <c r="BL86">
        <v>1</v>
      </c>
      <c r="BM86" t="s">
        <v>19</v>
      </c>
      <c r="BN86" t="s">
        <v>19</v>
      </c>
      <c r="BO86" t="s">
        <v>19</v>
      </c>
      <c r="BP86" t="s">
        <v>19</v>
      </c>
      <c r="BQ86" t="s">
        <v>19</v>
      </c>
      <c r="BR86">
        <v>11</v>
      </c>
      <c r="BS86">
        <v>1</v>
      </c>
      <c r="BT86">
        <v>9</v>
      </c>
      <c r="BU86">
        <v>1</v>
      </c>
      <c r="BV86">
        <v>20</v>
      </c>
      <c r="BW86">
        <v>1</v>
      </c>
      <c r="BX86">
        <v>19</v>
      </c>
      <c r="BY86" t="s">
        <v>19</v>
      </c>
      <c r="BZ86" t="s">
        <v>19</v>
      </c>
      <c r="CA86" t="s">
        <v>19</v>
      </c>
      <c r="CB86" t="s">
        <v>19</v>
      </c>
      <c r="CC86" t="s">
        <v>19</v>
      </c>
      <c r="CD86" t="s">
        <v>19</v>
      </c>
      <c r="CE86" t="s">
        <v>19</v>
      </c>
      <c r="CF86" t="s">
        <v>19</v>
      </c>
      <c r="CG86" t="s">
        <v>19</v>
      </c>
      <c r="CH86">
        <v>1</v>
      </c>
      <c r="CI86" t="s">
        <v>19</v>
      </c>
      <c r="CJ86">
        <v>1</v>
      </c>
      <c r="CK86" t="s">
        <v>19</v>
      </c>
      <c r="CL86">
        <v>32</v>
      </c>
      <c r="CM86">
        <v>11</v>
      </c>
      <c r="CN86">
        <v>21</v>
      </c>
      <c r="CO86" t="s">
        <v>19</v>
      </c>
      <c r="CP86">
        <v>67</v>
      </c>
      <c r="CQ86">
        <v>13</v>
      </c>
      <c r="CR86">
        <v>30</v>
      </c>
      <c r="CS86">
        <v>24</v>
      </c>
      <c r="CT86">
        <v>89</v>
      </c>
      <c r="CU86">
        <v>14</v>
      </c>
      <c r="CV86">
        <v>32</v>
      </c>
      <c r="CW86">
        <v>43</v>
      </c>
    </row>
    <row r="87" spans="1:101">
      <c r="A87" t="s">
        <v>685</v>
      </c>
      <c r="B87">
        <v>1025</v>
      </c>
      <c r="C87">
        <v>456</v>
      </c>
      <c r="D87">
        <v>315</v>
      </c>
      <c r="E87">
        <v>254</v>
      </c>
      <c r="F87">
        <v>22</v>
      </c>
      <c r="G87">
        <v>7</v>
      </c>
      <c r="H87">
        <v>15</v>
      </c>
      <c r="I87" t="s">
        <v>19</v>
      </c>
      <c r="J87">
        <v>37</v>
      </c>
      <c r="K87" t="s">
        <v>19</v>
      </c>
      <c r="L87">
        <v>2</v>
      </c>
      <c r="M87">
        <v>35</v>
      </c>
      <c r="N87">
        <v>2</v>
      </c>
      <c r="O87" t="s">
        <v>19</v>
      </c>
      <c r="P87" t="s">
        <v>19</v>
      </c>
      <c r="Q87">
        <v>2</v>
      </c>
      <c r="R87">
        <v>33</v>
      </c>
      <c r="S87">
        <v>11</v>
      </c>
      <c r="T87">
        <v>22</v>
      </c>
      <c r="U87" t="s">
        <v>19</v>
      </c>
      <c r="V87">
        <v>8</v>
      </c>
      <c r="W87">
        <v>1</v>
      </c>
      <c r="X87">
        <v>7</v>
      </c>
      <c r="Y87" t="s">
        <v>19</v>
      </c>
      <c r="Z87">
        <v>52</v>
      </c>
      <c r="AA87">
        <v>23</v>
      </c>
      <c r="AB87">
        <v>4</v>
      </c>
      <c r="AC87">
        <v>25</v>
      </c>
      <c r="AD87">
        <v>64</v>
      </c>
      <c r="AE87">
        <v>25</v>
      </c>
      <c r="AF87">
        <v>23</v>
      </c>
      <c r="AG87">
        <v>16</v>
      </c>
      <c r="AH87">
        <v>579</v>
      </c>
      <c r="AI87">
        <v>304</v>
      </c>
      <c r="AJ87">
        <v>159</v>
      </c>
      <c r="AK87">
        <v>116</v>
      </c>
      <c r="AL87">
        <v>353</v>
      </c>
      <c r="AM87">
        <v>196</v>
      </c>
      <c r="AN87">
        <v>116</v>
      </c>
      <c r="AO87">
        <v>41</v>
      </c>
      <c r="AP87">
        <v>25</v>
      </c>
      <c r="AQ87">
        <v>16</v>
      </c>
      <c r="AR87">
        <v>7</v>
      </c>
      <c r="AS87">
        <v>2</v>
      </c>
      <c r="AT87">
        <v>3</v>
      </c>
      <c r="AU87">
        <v>1</v>
      </c>
      <c r="AV87">
        <v>1</v>
      </c>
      <c r="AW87">
        <v>1</v>
      </c>
      <c r="AX87">
        <v>1</v>
      </c>
      <c r="AY87" t="s">
        <v>19</v>
      </c>
      <c r="AZ87" t="s">
        <v>19</v>
      </c>
      <c r="BA87">
        <v>1</v>
      </c>
      <c r="BB87">
        <v>26</v>
      </c>
      <c r="BC87">
        <v>9</v>
      </c>
      <c r="BD87">
        <v>12</v>
      </c>
      <c r="BE87">
        <v>5</v>
      </c>
      <c r="BF87">
        <v>2</v>
      </c>
      <c r="BG87">
        <v>2</v>
      </c>
      <c r="BH87" t="s">
        <v>19</v>
      </c>
      <c r="BI87" t="s">
        <v>19</v>
      </c>
      <c r="BJ87">
        <v>1</v>
      </c>
      <c r="BK87">
        <v>1</v>
      </c>
      <c r="BL87" t="s">
        <v>19</v>
      </c>
      <c r="BM87" t="s">
        <v>19</v>
      </c>
      <c r="BN87" t="s">
        <v>19</v>
      </c>
      <c r="BO87" t="s">
        <v>19</v>
      </c>
      <c r="BP87" t="s">
        <v>19</v>
      </c>
      <c r="BQ87" t="s">
        <v>19</v>
      </c>
      <c r="BR87">
        <v>5</v>
      </c>
      <c r="BS87">
        <v>1</v>
      </c>
      <c r="BT87">
        <v>2</v>
      </c>
      <c r="BU87">
        <v>2</v>
      </c>
      <c r="BV87">
        <v>16</v>
      </c>
      <c r="BW87">
        <v>4</v>
      </c>
      <c r="BX87">
        <v>10</v>
      </c>
      <c r="BY87">
        <v>2</v>
      </c>
      <c r="BZ87">
        <v>1</v>
      </c>
      <c r="CA87">
        <v>1</v>
      </c>
      <c r="CB87" t="s">
        <v>19</v>
      </c>
      <c r="CC87" t="s">
        <v>19</v>
      </c>
      <c r="CD87">
        <v>1</v>
      </c>
      <c r="CE87" t="s">
        <v>19</v>
      </c>
      <c r="CF87" t="s">
        <v>19</v>
      </c>
      <c r="CG87">
        <v>1</v>
      </c>
      <c r="CH87">
        <v>1</v>
      </c>
      <c r="CI87">
        <v>1</v>
      </c>
      <c r="CJ87" t="s">
        <v>19</v>
      </c>
      <c r="CK87" t="s">
        <v>19</v>
      </c>
      <c r="CL87">
        <v>34</v>
      </c>
      <c r="CM87">
        <v>10</v>
      </c>
      <c r="CN87">
        <v>24</v>
      </c>
      <c r="CO87" t="s">
        <v>19</v>
      </c>
      <c r="CP87">
        <v>65</v>
      </c>
      <c r="CQ87">
        <v>24</v>
      </c>
      <c r="CR87">
        <v>19</v>
      </c>
      <c r="CS87">
        <v>22</v>
      </c>
      <c r="CT87">
        <v>81</v>
      </c>
      <c r="CU87">
        <v>25</v>
      </c>
      <c r="CV87">
        <v>27</v>
      </c>
      <c r="CW87">
        <v>29</v>
      </c>
    </row>
    <row r="88" spans="1:101">
      <c r="A88" t="s">
        <v>684</v>
      </c>
      <c r="B88">
        <v>793</v>
      </c>
      <c r="C88">
        <v>355</v>
      </c>
      <c r="D88">
        <v>197</v>
      </c>
      <c r="E88">
        <v>241</v>
      </c>
      <c r="F88">
        <v>13</v>
      </c>
      <c r="G88">
        <v>6</v>
      </c>
      <c r="H88">
        <v>7</v>
      </c>
      <c r="I88" t="s">
        <v>19</v>
      </c>
      <c r="J88">
        <v>16</v>
      </c>
      <c r="K88" t="s">
        <v>19</v>
      </c>
      <c r="L88" t="s">
        <v>19</v>
      </c>
      <c r="M88">
        <v>16</v>
      </c>
      <c r="N88">
        <v>2</v>
      </c>
      <c r="O88" t="s">
        <v>19</v>
      </c>
      <c r="P88" t="s">
        <v>19</v>
      </c>
      <c r="Q88">
        <v>2</v>
      </c>
      <c r="R88">
        <v>20</v>
      </c>
      <c r="S88">
        <v>10</v>
      </c>
      <c r="T88">
        <v>10</v>
      </c>
      <c r="U88" t="s">
        <v>19</v>
      </c>
      <c r="V88">
        <v>2</v>
      </c>
      <c r="W88" t="s">
        <v>19</v>
      </c>
      <c r="X88">
        <v>2</v>
      </c>
      <c r="Y88" t="s">
        <v>19</v>
      </c>
      <c r="Z88">
        <v>40</v>
      </c>
      <c r="AA88">
        <v>19</v>
      </c>
      <c r="AB88">
        <v>6</v>
      </c>
      <c r="AC88">
        <v>15</v>
      </c>
      <c r="AD88">
        <v>32</v>
      </c>
      <c r="AE88">
        <v>14</v>
      </c>
      <c r="AF88">
        <v>7</v>
      </c>
      <c r="AG88">
        <v>11</v>
      </c>
      <c r="AH88">
        <v>518</v>
      </c>
      <c r="AI88">
        <v>260</v>
      </c>
      <c r="AJ88">
        <v>132</v>
      </c>
      <c r="AK88">
        <v>126</v>
      </c>
      <c r="AL88">
        <v>241</v>
      </c>
      <c r="AM88">
        <v>124</v>
      </c>
      <c r="AN88">
        <v>76</v>
      </c>
      <c r="AO88">
        <v>41</v>
      </c>
      <c r="AP88">
        <v>16</v>
      </c>
      <c r="AQ88">
        <v>10</v>
      </c>
      <c r="AR88">
        <v>5</v>
      </c>
      <c r="AS88">
        <v>1</v>
      </c>
      <c r="AT88" t="s">
        <v>19</v>
      </c>
      <c r="AU88" t="s">
        <v>19</v>
      </c>
      <c r="AV88" t="s">
        <v>19</v>
      </c>
      <c r="AW88" t="s">
        <v>19</v>
      </c>
      <c r="AX88" t="s">
        <v>19</v>
      </c>
      <c r="AY88" t="s">
        <v>19</v>
      </c>
      <c r="AZ88" t="s">
        <v>19</v>
      </c>
      <c r="BA88" t="s">
        <v>19</v>
      </c>
      <c r="BB88">
        <v>31</v>
      </c>
      <c r="BC88">
        <v>6</v>
      </c>
      <c r="BD88">
        <v>9</v>
      </c>
      <c r="BE88">
        <v>16</v>
      </c>
      <c r="BF88">
        <v>1</v>
      </c>
      <c r="BG88">
        <v>1</v>
      </c>
      <c r="BH88" t="s">
        <v>19</v>
      </c>
      <c r="BI88" t="s">
        <v>19</v>
      </c>
      <c r="BJ88">
        <v>1</v>
      </c>
      <c r="BK88" t="s">
        <v>19</v>
      </c>
      <c r="BL88" t="s">
        <v>19</v>
      </c>
      <c r="BM88">
        <v>1</v>
      </c>
      <c r="BN88" t="s">
        <v>19</v>
      </c>
      <c r="BO88" t="s">
        <v>19</v>
      </c>
      <c r="BP88" t="s">
        <v>19</v>
      </c>
      <c r="BQ88" t="s">
        <v>19</v>
      </c>
      <c r="BR88">
        <v>18</v>
      </c>
      <c r="BS88">
        <v>2</v>
      </c>
      <c r="BT88">
        <v>6</v>
      </c>
      <c r="BU88">
        <v>10</v>
      </c>
      <c r="BV88">
        <v>9</v>
      </c>
      <c r="BW88">
        <v>2</v>
      </c>
      <c r="BX88">
        <v>3</v>
      </c>
      <c r="BY88">
        <v>4</v>
      </c>
      <c r="BZ88" t="s">
        <v>19</v>
      </c>
      <c r="CA88" t="s">
        <v>19</v>
      </c>
      <c r="CB88" t="s">
        <v>19</v>
      </c>
      <c r="CC88" t="s">
        <v>19</v>
      </c>
      <c r="CD88">
        <v>2</v>
      </c>
      <c r="CE88">
        <v>1</v>
      </c>
      <c r="CF88" t="s">
        <v>19</v>
      </c>
      <c r="CG88">
        <v>1</v>
      </c>
      <c r="CH88" t="s">
        <v>19</v>
      </c>
      <c r="CI88" t="s">
        <v>19</v>
      </c>
      <c r="CJ88" t="s">
        <v>19</v>
      </c>
      <c r="CK88" t="s">
        <v>19</v>
      </c>
      <c r="CL88">
        <v>16</v>
      </c>
      <c r="CM88">
        <v>10</v>
      </c>
      <c r="CN88">
        <v>6</v>
      </c>
      <c r="CO88" t="s">
        <v>19</v>
      </c>
      <c r="CP88">
        <v>23</v>
      </c>
      <c r="CQ88">
        <v>5</v>
      </c>
      <c r="CR88" t="s">
        <v>19</v>
      </c>
      <c r="CS88">
        <v>18</v>
      </c>
      <c r="CT88">
        <v>66</v>
      </c>
      <c r="CU88">
        <v>15</v>
      </c>
      <c r="CV88">
        <v>15</v>
      </c>
      <c r="CW88">
        <v>36</v>
      </c>
    </row>
    <row r="89" spans="1:101">
      <c r="A89" t="s">
        <v>683</v>
      </c>
      <c r="B89">
        <v>673</v>
      </c>
      <c r="C89">
        <v>369</v>
      </c>
      <c r="D89">
        <v>61</v>
      </c>
      <c r="E89">
        <v>243</v>
      </c>
      <c r="F89">
        <v>10</v>
      </c>
      <c r="G89">
        <v>7</v>
      </c>
      <c r="H89">
        <v>3</v>
      </c>
      <c r="I89" t="s">
        <v>19</v>
      </c>
      <c r="J89">
        <v>13</v>
      </c>
      <c r="K89" t="s">
        <v>19</v>
      </c>
      <c r="L89" t="s">
        <v>19</v>
      </c>
      <c r="M89">
        <v>13</v>
      </c>
      <c r="N89">
        <v>1</v>
      </c>
      <c r="O89" t="s">
        <v>19</v>
      </c>
      <c r="P89" t="s">
        <v>19</v>
      </c>
      <c r="Q89">
        <v>1</v>
      </c>
      <c r="R89">
        <v>16</v>
      </c>
      <c r="S89">
        <v>11</v>
      </c>
      <c r="T89">
        <v>4</v>
      </c>
      <c r="U89">
        <v>1</v>
      </c>
      <c r="V89">
        <v>2</v>
      </c>
      <c r="W89">
        <v>1</v>
      </c>
      <c r="X89">
        <v>1</v>
      </c>
      <c r="Y89" t="s">
        <v>19</v>
      </c>
      <c r="Z89">
        <v>27</v>
      </c>
      <c r="AA89">
        <v>8</v>
      </c>
      <c r="AB89">
        <v>4</v>
      </c>
      <c r="AC89">
        <v>15</v>
      </c>
      <c r="AD89">
        <v>33</v>
      </c>
      <c r="AE89">
        <v>9</v>
      </c>
      <c r="AF89">
        <v>5</v>
      </c>
      <c r="AG89">
        <v>19</v>
      </c>
      <c r="AH89">
        <v>449</v>
      </c>
      <c r="AI89">
        <v>289</v>
      </c>
      <c r="AJ89">
        <v>18</v>
      </c>
      <c r="AK89">
        <v>142</v>
      </c>
      <c r="AL89">
        <v>169</v>
      </c>
      <c r="AM89">
        <v>121</v>
      </c>
      <c r="AN89">
        <v>12</v>
      </c>
      <c r="AO89">
        <v>36</v>
      </c>
      <c r="AP89">
        <v>16</v>
      </c>
      <c r="AQ89">
        <v>7</v>
      </c>
      <c r="AR89">
        <v>8</v>
      </c>
      <c r="AS89">
        <v>1</v>
      </c>
      <c r="AT89" t="s">
        <v>19</v>
      </c>
      <c r="AU89" t="s">
        <v>19</v>
      </c>
      <c r="AV89" t="s">
        <v>19</v>
      </c>
      <c r="AW89" t="s">
        <v>19</v>
      </c>
      <c r="AX89">
        <v>2</v>
      </c>
      <c r="AY89" t="s">
        <v>19</v>
      </c>
      <c r="AZ89" t="s">
        <v>19</v>
      </c>
      <c r="BA89">
        <v>2</v>
      </c>
      <c r="BB89">
        <v>9</v>
      </c>
      <c r="BC89">
        <v>4</v>
      </c>
      <c r="BD89">
        <v>3</v>
      </c>
      <c r="BE89">
        <v>2</v>
      </c>
      <c r="BF89">
        <v>1</v>
      </c>
      <c r="BG89">
        <v>1</v>
      </c>
      <c r="BH89" t="s">
        <v>19</v>
      </c>
      <c r="BI89" t="s">
        <v>19</v>
      </c>
      <c r="BJ89">
        <v>2</v>
      </c>
      <c r="BK89">
        <v>2</v>
      </c>
      <c r="BL89" t="s">
        <v>19</v>
      </c>
      <c r="BM89" t="s">
        <v>19</v>
      </c>
      <c r="BN89" t="s">
        <v>19</v>
      </c>
      <c r="BO89" t="s">
        <v>19</v>
      </c>
      <c r="BP89" t="s">
        <v>19</v>
      </c>
      <c r="BQ89" t="s">
        <v>19</v>
      </c>
      <c r="BR89">
        <v>2</v>
      </c>
      <c r="BS89" t="s">
        <v>19</v>
      </c>
      <c r="BT89">
        <v>1</v>
      </c>
      <c r="BU89">
        <v>1</v>
      </c>
      <c r="BV89">
        <v>3</v>
      </c>
      <c r="BW89" t="s">
        <v>19</v>
      </c>
      <c r="BX89">
        <v>2</v>
      </c>
      <c r="BY89">
        <v>1</v>
      </c>
      <c r="BZ89">
        <v>1</v>
      </c>
      <c r="CA89">
        <v>1</v>
      </c>
      <c r="CB89" t="s">
        <v>19</v>
      </c>
      <c r="CC89" t="s">
        <v>19</v>
      </c>
      <c r="CD89" t="s">
        <v>19</v>
      </c>
      <c r="CE89" t="s">
        <v>19</v>
      </c>
      <c r="CF89" t="s">
        <v>19</v>
      </c>
      <c r="CG89" t="s">
        <v>19</v>
      </c>
      <c r="CH89" t="s">
        <v>19</v>
      </c>
      <c r="CI89" t="s">
        <v>19</v>
      </c>
      <c r="CJ89" t="s">
        <v>19</v>
      </c>
      <c r="CK89" t="s">
        <v>19</v>
      </c>
      <c r="CL89">
        <v>17</v>
      </c>
      <c r="CM89">
        <v>9</v>
      </c>
      <c r="CN89">
        <v>8</v>
      </c>
      <c r="CO89" t="s">
        <v>19</v>
      </c>
      <c r="CP89">
        <v>29</v>
      </c>
      <c r="CQ89">
        <v>7</v>
      </c>
      <c r="CR89" t="s">
        <v>19</v>
      </c>
      <c r="CS89">
        <v>22</v>
      </c>
      <c r="CT89">
        <v>51</v>
      </c>
      <c r="CU89">
        <v>18</v>
      </c>
      <c r="CV89">
        <v>8</v>
      </c>
      <c r="CW89">
        <v>25</v>
      </c>
    </row>
    <row r="90" spans="1:101">
      <c r="A90" t="s">
        <v>682</v>
      </c>
      <c r="B90">
        <v>1241</v>
      </c>
      <c r="C90">
        <v>543</v>
      </c>
      <c r="D90">
        <v>291</v>
      </c>
      <c r="E90">
        <v>407</v>
      </c>
      <c r="F90">
        <v>21</v>
      </c>
      <c r="G90">
        <v>10</v>
      </c>
      <c r="H90">
        <v>11</v>
      </c>
      <c r="I90" t="s">
        <v>19</v>
      </c>
      <c r="J90">
        <v>29</v>
      </c>
      <c r="K90" t="s">
        <v>19</v>
      </c>
      <c r="L90" t="s">
        <v>19</v>
      </c>
      <c r="M90">
        <v>29</v>
      </c>
      <c r="N90">
        <v>2</v>
      </c>
      <c r="O90" t="s">
        <v>19</v>
      </c>
      <c r="P90" t="s">
        <v>19</v>
      </c>
      <c r="Q90">
        <v>2</v>
      </c>
      <c r="R90">
        <v>36</v>
      </c>
      <c r="S90">
        <v>22</v>
      </c>
      <c r="T90">
        <v>12</v>
      </c>
      <c r="U90">
        <v>2</v>
      </c>
      <c r="V90">
        <v>11</v>
      </c>
      <c r="W90">
        <v>7</v>
      </c>
      <c r="X90">
        <v>4</v>
      </c>
      <c r="Y90" t="s">
        <v>19</v>
      </c>
      <c r="Z90">
        <v>98</v>
      </c>
      <c r="AA90">
        <v>36</v>
      </c>
      <c r="AB90">
        <v>15</v>
      </c>
      <c r="AC90">
        <v>47</v>
      </c>
      <c r="AD90">
        <v>35</v>
      </c>
      <c r="AE90">
        <v>10</v>
      </c>
      <c r="AF90">
        <v>13</v>
      </c>
      <c r="AG90">
        <v>12</v>
      </c>
      <c r="AH90">
        <v>814</v>
      </c>
      <c r="AI90">
        <v>384</v>
      </c>
      <c r="AJ90">
        <v>192</v>
      </c>
      <c r="AK90">
        <v>238</v>
      </c>
      <c r="AL90">
        <v>421</v>
      </c>
      <c r="AM90">
        <v>220</v>
      </c>
      <c r="AN90">
        <v>121</v>
      </c>
      <c r="AO90">
        <v>80</v>
      </c>
      <c r="AP90">
        <v>22</v>
      </c>
      <c r="AQ90">
        <v>14</v>
      </c>
      <c r="AR90">
        <v>8</v>
      </c>
      <c r="AS90" t="s">
        <v>19</v>
      </c>
      <c r="AT90">
        <v>1</v>
      </c>
      <c r="AU90">
        <v>1</v>
      </c>
      <c r="AV90" t="s">
        <v>19</v>
      </c>
      <c r="AW90" t="s">
        <v>19</v>
      </c>
      <c r="AX90" t="s">
        <v>19</v>
      </c>
      <c r="AY90" t="s">
        <v>19</v>
      </c>
      <c r="AZ90" t="s">
        <v>19</v>
      </c>
      <c r="BA90" t="s">
        <v>19</v>
      </c>
      <c r="BB90">
        <v>32</v>
      </c>
      <c r="BC90">
        <v>11</v>
      </c>
      <c r="BD90">
        <v>7</v>
      </c>
      <c r="BE90">
        <v>14</v>
      </c>
      <c r="BF90">
        <v>12</v>
      </c>
      <c r="BG90">
        <v>3</v>
      </c>
      <c r="BH90">
        <v>1</v>
      </c>
      <c r="BI90">
        <v>8</v>
      </c>
      <c r="BJ90">
        <v>2</v>
      </c>
      <c r="BK90">
        <v>1</v>
      </c>
      <c r="BL90" t="s">
        <v>19</v>
      </c>
      <c r="BM90">
        <v>1</v>
      </c>
      <c r="BN90">
        <v>1</v>
      </c>
      <c r="BO90" t="s">
        <v>19</v>
      </c>
      <c r="BP90" t="s">
        <v>19</v>
      </c>
      <c r="BQ90">
        <v>1</v>
      </c>
      <c r="BR90">
        <v>9</v>
      </c>
      <c r="BS90">
        <v>2</v>
      </c>
      <c r="BT90">
        <v>4</v>
      </c>
      <c r="BU90">
        <v>3</v>
      </c>
      <c r="BV90">
        <v>2</v>
      </c>
      <c r="BW90" t="s">
        <v>19</v>
      </c>
      <c r="BX90">
        <v>1</v>
      </c>
      <c r="BY90">
        <v>1</v>
      </c>
      <c r="BZ90">
        <v>2</v>
      </c>
      <c r="CA90">
        <v>2</v>
      </c>
      <c r="CB90" t="s">
        <v>19</v>
      </c>
      <c r="CC90" t="s">
        <v>19</v>
      </c>
      <c r="CD90">
        <v>4</v>
      </c>
      <c r="CE90">
        <v>3</v>
      </c>
      <c r="CF90">
        <v>1</v>
      </c>
      <c r="CG90" t="s">
        <v>19</v>
      </c>
      <c r="CH90" t="s">
        <v>19</v>
      </c>
      <c r="CI90" t="s">
        <v>19</v>
      </c>
      <c r="CJ90" t="s">
        <v>19</v>
      </c>
      <c r="CK90" t="s">
        <v>19</v>
      </c>
      <c r="CL90">
        <v>33</v>
      </c>
      <c r="CM90">
        <v>21</v>
      </c>
      <c r="CN90">
        <v>7</v>
      </c>
      <c r="CO90">
        <v>5</v>
      </c>
      <c r="CP90">
        <v>37</v>
      </c>
      <c r="CQ90">
        <v>9</v>
      </c>
      <c r="CR90">
        <v>10</v>
      </c>
      <c r="CS90">
        <v>18</v>
      </c>
      <c r="CT90">
        <v>81</v>
      </c>
      <c r="CU90">
        <v>25</v>
      </c>
      <c r="CV90">
        <v>16</v>
      </c>
      <c r="CW90">
        <v>40</v>
      </c>
    </row>
    <row r="91" spans="1:101">
      <c r="A91" t="s">
        <v>681</v>
      </c>
      <c r="B91">
        <v>1035</v>
      </c>
      <c r="C91">
        <v>469</v>
      </c>
      <c r="D91">
        <v>217</v>
      </c>
      <c r="E91">
        <v>349</v>
      </c>
      <c r="F91">
        <v>16</v>
      </c>
      <c r="G91">
        <v>4</v>
      </c>
      <c r="H91">
        <v>12</v>
      </c>
      <c r="I91" t="s">
        <v>19</v>
      </c>
      <c r="J91">
        <v>19</v>
      </c>
      <c r="K91" t="s">
        <v>19</v>
      </c>
      <c r="L91" t="s">
        <v>19</v>
      </c>
      <c r="M91">
        <v>19</v>
      </c>
      <c r="N91">
        <v>7</v>
      </c>
      <c r="O91" t="s">
        <v>19</v>
      </c>
      <c r="P91" t="s">
        <v>19</v>
      </c>
      <c r="Q91">
        <v>7</v>
      </c>
      <c r="R91">
        <v>23</v>
      </c>
      <c r="S91">
        <v>15</v>
      </c>
      <c r="T91">
        <v>8</v>
      </c>
      <c r="U91" t="s">
        <v>19</v>
      </c>
      <c r="V91">
        <v>7</v>
      </c>
      <c r="W91">
        <v>3</v>
      </c>
      <c r="X91">
        <v>4</v>
      </c>
      <c r="Y91" t="s">
        <v>19</v>
      </c>
      <c r="Z91">
        <v>54</v>
      </c>
      <c r="AA91">
        <v>24</v>
      </c>
      <c r="AB91">
        <v>8</v>
      </c>
      <c r="AC91">
        <v>22</v>
      </c>
      <c r="AD91">
        <v>50</v>
      </c>
      <c r="AE91">
        <v>10</v>
      </c>
      <c r="AF91">
        <v>15</v>
      </c>
      <c r="AG91">
        <v>25</v>
      </c>
      <c r="AH91">
        <v>638</v>
      </c>
      <c r="AI91">
        <v>369</v>
      </c>
      <c r="AJ91">
        <v>118</v>
      </c>
      <c r="AK91">
        <v>151</v>
      </c>
      <c r="AL91">
        <v>292</v>
      </c>
      <c r="AM91">
        <v>195</v>
      </c>
      <c r="AN91">
        <v>56</v>
      </c>
      <c r="AO91">
        <v>41</v>
      </c>
      <c r="AP91">
        <v>16</v>
      </c>
      <c r="AQ91">
        <v>11</v>
      </c>
      <c r="AR91">
        <v>5</v>
      </c>
      <c r="AS91" t="s">
        <v>19</v>
      </c>
      <c r="AT91">
        <v>4</v>
      </c>
      <c r="AU91">
        <v>4</v>
      </c>
      <c r="AV91" t="s">
        <v>19</v>
      </c>
      <c r="AW91" t="s">
        <v>19</v>
      </c>
      <c r="AX91" t="s">
        <v>19</v>
      </c>
      <c r="AY91" t="s">
        <v>19</v>
      </c>
      <c r="AZ91" t="s">
        <v>19</v>
      </c>
      <c r="BA91" t="s">
        <v>19</v>
      </c>
      <c r="BB91">
        <v>22</v>
      </c>
      <c r="BC91">
        <v>3</v>
      </c>
      <c r="BD91">
        <v>7</v>
      </c>
      <c r="BE91">
        <v>12</v>
      </c>
      <c r="BF91">
        <v>4</v>
      </c>
      <c r="BG91">
        <v>2</v>
      </c>
      <c r="BH91" t="s">
        <v>19</v>
      </c>
      <c r="BI91">
        <v>2</v>
      </c>
      <c r="BJ91">
        <v>2</v>
      </c>
      <c r="BK91" t="s">
        <v>19</v>
      </c>
      <c r="BL91" t="s">
        <v>19</v>
      </c>
      <c r="BM91">
        <v>2</v>
      </c>
      <c r="BN91" t="s">
        <v>19</v>
      </c>
      <c r="BO91" t="s">
        <v>19</v>
      </c>
      <c r="BP91" t="s">
        <v>19</v>
      </c>
      <c r="BQ91" t="s">
        <v>19</v>
      </c>
      <c r="BR91">
        <v>3</v>
      </c>
      <c r="BS91" t="s">
        <v>19</v>
      </c>
      <c r="BT91">
        <v>1</v>
      </c>
      <c r="BU91">
        <v>2</v>
      </c>
      <c r="BV91">
        <v>10</v>
      </c>
      <c r="BW91" t="s">
        <v>19</v>
      </c>
      <c r="BX91">
        <v>6</v>
      </c>
      <c r="BY91">
        <v>4</v>
      </c>
      <c r="BZ91">
        <v>2</v>
      </c>
      <c r="CA91" t="s">
        <v>19</v>
      </c>
      <c r="CB91" t="s">
        <v>19</v>
      </c>
      <c r="CC91">
        <v>2</v>
      </c>
      <c r="CD91">
        <v>1</v>
      </c>
      <c r="CE91">
        <v>1</v>
      </c>
      <c r="CF91" t="s">
        <v>19</v>
      </c>
      <c r="CG91" t="s">
        <v>19</v>
      </c>
      <c r="CH91">
        <v>4</v>
      </c>
      <c r="CI91" t="s">
        <v>19</v>
      </c>
      <c r="CJ91" t="s">
        <v>19</v>
      </c>
      <c r="CK91">
        <v>4</v>
      </c>
      <c r="CL91">
        <v>21</v>
      </c>
      <c r="CM91">
        <v>10</v>
      </c>
      <c r="CN91">
        <v>11</v>
      </c>
      <c r="CO91" t="s">
        <v>19</v>
      </c>
      <c r="CP91">
        <v>19</v>
      </c>
      <c r="CQ91">
        <v>3</v>
      </c>
      <c r="CR91">
        <v>8</v>
      </c>
      <c r="CS91">
        <v>8</v>
      </c>
      <c r="CT91">
        <v>142</v>
      </c>
      <c r="CU91">
        <v>16</v>
      </c>
      <c r="CV91">
        <v>25</v>
      </c>
      <c r="CW91">
        <v>101</v>
      </c>
    </row>
    <row r="92" spans="1:101">
      <c r="A92" t="s">
        <v>680</v>
      </c>
      <c r="B92">
        <v>1720</v>
      </c>
      <c r="C92">
        <v>861</v>
      </c>
      <c r="D92">
        <v>206</v>
      </c>
      <c r="E92">
        <v>653</v>
      </c>
      <c r="F92">
        <v>23</v>
      </c>
      <c r="G92">
        <v>17</v>
      </c>
      <c r="H92">
        <v>6</v>
      </c>
      <c r="I92" t="s">
        <v>19</v>
      </c>
      <c r="J92">
        <v>60</v>
      </c>
      <c r="K92" t="s">
        <v>19</v>
      </c>
      <c r="L92">
        <v>2</v>
      </c>
      <c r="M92">
        <v>58</v>
      </c>
      <c r="N92">
        <v>5</v>
      </c>
      <c r="O92" t="s">
        <v>19</v>
      </c>
      <c r="P92" t="s">
        <v>19</v>
      </c>
      <c r="Q92">
        <v>5</v>
      </c>
      <c r="R92">
        <v>52</v>
      </c>
      <c r="S92">
        <v>32</v>
      </c>
      <c r="T92">
        <v>17</v>
      </c>
      <c r="U92">
        <v>3</v>
      </c>
      <c r="V92">
        <v>11</v>
      </c>
      <c r="W92">
        <v>9</v>
      </c>
      <c r="X92">
        <v>2</v>
      </c>
      <c r="Y92" t="s">
        <v>19</v>
      </c>
      <c r="Z92">
        <v>85</v>
      </c>
      <c r="AA92">
        <v>37</v>
      </c>
      <c r="AB92">
        <v>6</v>
      </c>
      <c r="AC92">
        <v>42</v>
      </c>
      <c r="AD92">
        <v>56</v>
      </c>
      <c r="AE92">
        <v>28</v>
      </c>
      <c r="AF92">
        <v>5</v>
      </c>
      <c r="AG92">
        <v>23</v>
      </c>
      <c r="AH92">
        <v>986</v>
      </c>
      <c r="AI92">
        <v>597</v>
      </c>
      <c r="AJ92">
        <v>106</v>
      </c>
      <c r="AK92">
        <v>283</v>
      </c>
      <c r="AL92">
        <v>536</v>
      </c>
      <c r="AM92">
        <v>394</v>
      </c>
      <c r="AN92">
        <v>66</v>
      </c>
      <c r="AO92">
        <v>76</v>
      </c>
      <c r="AP92">
        <v>28</v>
      </c>
      <c r="AQ92">
        <v>15</v>
      </c>
      <c r="AR92">
        <v>6</v>
      </c>
      <c r="AS92">
        <v>7</v>
      </c>
      <c r="AT92">
        <v>6</v>
      </c>
      <c r="AU92">
        <v>4</v>
      </c>
      <c r="AV92">
        <v>1</v>
      </c>
      <c r="AW92">
        <v>1</v>
      </c>
      <c r="AX92">
        <v>5</v>
      </c>
      <c r="AY92" t="s">
        <v>19</v>
      </c>
      <c r="AZ92" t="s">
        <v>19</v>
      </c>
      <c r="BA92">
        <v>5</v>
      </c>
      <c r="BB92">
        <v>49</v>
      </c>
      <c r="BC92">
        <v>21</v>
      </c>
      <c r="BD92">
        <v>3</v>
      </c>
      <c r="BE92">
        <v>25</v>
      </c>
      <c r="BF92">
        <v>15</v>
      </c>
      <c r="BG92" t="s">
        <v>19</v>
      </c>
      <c r="BH92" t="s">
        <v>19</v>
      </c>
      <c r="BI92">
        <v>15</v>
      </c>
      <c r="BJ92">
        <v>5</v>
      </c>
      <c r="BK92">
        <v>1</v>
      </c>
      <c r="BL92" t="s">
        <v>19</v>
      </c>
      <c r="BM92">
        <v>4</v>
      </c>
      <c r="BN92">
        <v>1</v>
      </c>
      <c r="BO92" t="s">
        <v>19</v>
      </c>
      <c r="BP92" t="s">
        <v>19</v>
      </c>
      <c r="BQ92">
        <v>1</v>
      </c>
      <c r="BR92">
        <v>3</v>
      </c>
      <c r="BS92">
        <v>1</v>
      </c>
      <c r="BT92" t="s">
        <v>19</v>
      </c>
      <c r="BU92">
        <v>2</v>
      </c>
      <c r="BV92">
        <v>3</v>
      </c>
      <c r="BW92">
        <v>1</v>
      </c>
      <c r="BX92">
        <v>1</v>
      </c>
      <c r="BY92">
        <v>1</v>
      </c>
      <c r="BZ92">
        <v>1</v>
      </c>
      <c r="CA92">
        <v>1</v>
      </c>
      <c r="CB92" t="s">
        <v>19</v>
      </c>
      <c r="CC92" t="s">
        <v>19</v>
      </c>
      <c r="CD92">
        <v>21</v>
      </c>
      <c r="CE92">
        <v>17</v>
      </c>
      <c r="CF92">
        <v>2</v>
      </c>
      <c r="CG92">
        <v>2</v>
      </c>
      <c r="CH92" t="s">
        <v>19</v>
      </c>
      <c r="CI92" t="s">
        <v>19</v>
      </c>
      <c r="CJ92" t="s">
        <v>19</v>
      </c>
      <c r="CK92" t="s">
        <v>19</v>
      </c>
      <c r="CL92">
        <v>40</v>
      </c>
      <c r="CM92">
        <v>16</v>
      </c>
      <c r="CN92">
        <v>22</v>
      </c>
      <c r="CO92">
        <v>2</v>
      </c>
      <c r="CP92">
        <v>92</v>
      </c>
      <c r="CQ92">
        <v>32</v>
      </c>
      <c r="CR92">
        <v>9</v>
      </c>
      <c r="CS92">
        <v>51</v>
      </c>
      <c r="CT92">
        <v>233</v>
      </c>
      <c r="CU92">
        <v>62</v>
      </c>
      <c r="CV92">
        <v>23</v>
      </c>
      <c r="CW92">
        <v>148</v>
      </c>
    </row>
    <row r="93" spans="1:101">
      <c r="A93" t="s">
        <v>679</v>
      </c>
      <c r="B93">
        <v>1634</v>
      </c>
      <c r="C93">
        <v>357</v>
      </c>
      <c r="D93">
        <v>645</v>
      </c>
      <c r="E93">
        <v>632</v>
      </c>
      <c r="F93">
        <v>18</v>
      </c>
      <c r="G93">
        <v>4</v>
      </c>
      <c r="H93">
        <v>14</v>
      </c>
      <c r="I93" t="s">
        <v>19</v>
      </c>
      <c r="J93">
        <v>29</v>
      </c>
      <c r="K93" t="s">
        <v>19</v>
      </c>
      <c r="L93" t="s">
        <v>19</v>
      </c>
      <c r="M93">
        <v>29</v>
      </c>
      <c r="N93">
        <v>4</v>
      </c>
      <c r="O93" t="s">
        <v>19</v>
      </c>
      <c r="P93" t="s">
        <v>19</v>
      </c>
      <c r="Q93">
        <v>4</v>
      </c>
      <c r="R93">
        <v>42</v>
      </c>
      <c r="S93">
        <v>11</v>
      </c>
      <c r="T93">
        <v>29</v>
      </c>
      <c r="U93">
        <v>2</v>
      </c>
      <c r="V93">
        <v>11</v>
      </c>
      <c r="W93">
        <v>5</v>
      </c>
      <c r="X93">
        <v>6</v>
      </c>
      <c r="Y93" t="s">
        <v>19</v>
      </c>
      <c r="Z93">
        <v>88</v>
      </c>
      <c r="AA93">
        <v>9</v>
      </c>
      <c r="AB93">
        <v>32</v>
      </c>
      <c r="AC93">
        <v>47</v>
      </c>
      <c r="AD93">
        <v>42</v>
      </c>
      <c r="AE93">
        <v>7</v>
      </c>
      <c r="AF93">
        <v>14</v>
      </c>
      <c r="AG93">
        <v>21</v>
      </c>
      <c r="AH93">
        <v>1014</v>
      </c>
      <c r="AI93">
        <v>271</v>
      </c>
      <c r="AJ93">
        <v>428</v>
      </c>
      <c r="AK93">
        <v>315</v>
      </c>
      <c r="AL93">
        <v>557</v>
      </c>
      <c r="AM93">
        <v>175</v>
      </c>
      <c r="AN93">
        <v>295</v>
      </c>
      <c r="AO93">
        <v>87</v>
      </c>
      <c r="AP93">
        <v>22</v>
      </c>
      <c r="AQ93">
        <v>7</v>
      </c>
      <c r="AR93">
        <v>15</v>
      </c>
      <c r="AS93" t="s">
        <v>19</v>
      </c>
      <c r="AT93">
        <v>2</v>
      </c>
      <c r="AU93" t="s">
        <v>19</v>
      </c>
      <c r="AV93">
        <v>2</v>
      </c>
      <c r="AW93" t="s">
        <v>19</v>
      </c>
      <c r="AX93">
        <v>6</v>
      </c>
      <c r="AY93" t="s">
        <v>19</v>
      </c>
      <c r="AZ93" t="s">
        <v>19</v>
      </c>
      <c r="BA93">
        <v>6</v>
      </c>
      <c r="BB93">
        <v>41</v>
      </c>
      <c r="BC93">
        <v>3</v>
      </c>
      <c r="BD93">
        <v>21</v>
      </c>
      <c r="BE93">
        <v>17</v>
      </c>
      <c r="BF93">
        <v>7</v>
      </c>
      <c r="BG93" t="s">
        <v>19</v>
      </c>
      <c r="BH93" t="s">
        <v>19</v>
      </c>
      <c r="BI93">
        <v>7</v>
      </c>
      <c r="BJ93">
        <v>1</v>
      </c>
      <c r="BK93">
        <v>1</v>
      </c>
      <c r="BL93" t="s">
        <v>19</v>
      </c>
      <c r="BM93" t="s">
        <v>19</v>
      </c>
      <c r="BN93" t="s">
        <v>19</v>
      </c>
      <c r="BO93" t="s">
        <v>19</v>
      </c>
      <c r="BP93" t="s">
        <v>19</v>
      </c>
      <c r="BQ93" t="s">
        <v>19</v>
      </c>
      <c r="BR93">
        <v>22</v>
      </c>
      <c r="BS93" t="s">
        <v>19</v>
      </c>
      <c r="BT93">
        <v>15</v>
      </c>
      <c r="BU93">
        <v>7</v>
      </c>
      <c r="BV93">
        <v>6</v>
      </c>
      <c r="BW93">
        <v>1</v>
      </c>
      <c r="BX93">
        <v>3</v>
      </c>
      <c r="BY93">
        <v>2</v>
      </c>
      <c r="BZ93" t="s">
        <v>19</v>
      </c>
      <c r="CA93" t="s">
        <v>19</v>
      </c>
      <c r="CB93" t="s">
        <v>19</v>
      </c>
      <c r="CC93" t="s">
        <v>19</v>
      </c>
      <c r="CD93">
        <v>5</v>
      </c>
      <c r="CE93">
        <v>1</v>
      </c>
      <c r="CF93">
        <v>3</v>
      </c>
      <c r="CG93">
        <v>1</v>
      </c>
      <c r="CH93">
        <v>1</v>
      </c>
      <c r="CI93">
        <v>1</v>
      </c>
      <c r="CJ93" t="s">
        <v>19</v>
      </c>
      <c r="CK93" t="s">
        <v>19</v>
      </c>
      <c r="CL93">
        <v>55</v>
      </c>
      <c r="CM93">
        <v>9</v>
      </c>
      <c r="CN93">
        <v>39</v>
      </c>
      <c r="CO93">
        <v>7</v>
      </c>
      <c r="CP93">
        <v>62</v>
      </c>
      <c r="CQ93">
        <v>14</v>
      </c>
      <c r="CR93">
        <v>9</v>
      </c>
      <c r="CS93">
        <v>39</v>
      </c>
      <c r="CT93">
        <v>208</v>
      </c>
      <c r="CU93">
        <v>21</v>
      </c>
      <c r="CV93">
        <v>42</v>
      </c>
      <c r="CW93">
        <v>145</v>
      </c>
    </row>
    <row r="94" spans="1:101">
      <c r="A94" t="s">
        <v>678</v>
      </c>
      <c r="B94">
        <v>1322</v>
      </c>
      <c r="C94">
        <v>680</v>
      </c>
      <c r="D94">
        <v>337</v>
      </c>
      <c r="E94">
        <v>305</v>
      </c>
      <c r="F94">
        <v>23</v>
      </c>
      <c r="G94">
        <v>13</v>
      </c>
      <c r="H94">
        <v>10</v>
      </c>
      <c r="I94" t="s">
        <v>19</v>
      </c>
      <c r="J94">
        <v>47</v>
      </c>
      <c r="K94">
        <v>1</v>
      </c>
      <c r="L94" t="s">
        <v>19</v>
      </c>
      <c r="M94">
        <v>46</v>
      </c>
      <c r="N94">
        <v>2</v>
      </c>
      <c r="O94" t="s">
        <v>19</v>
      </c>
      <c r="P94" t="s">
        <v>19</v>
      </c>
      <c r="Q94">
        <v>2</v>
      </c>
      <c r="R94">
        <v>41</v>
      </c>
      <c r="S94">
        <v>15</v>
      </c>
      <c r="T94">
        <v>25</v>
      </c>
      <c r="U94">
        <v>1</v>
      </c>
      <c r="V94">
        <v>17</v>
      </c>
      <c r="W94">
        <v>6</v>
      </c>
      <c r="X94">
        <v>10</v>
      </c>
      <c r="Y94">
        <v>1</v>
      </c>
      <c r="Z94">
        <v>66</v>
      </c>
      <c r="AA94">
        <v>35</v>
      </c>
      <c r="AB94">
        <v>13</v>
      </c>
      <c r="AC94">
        <v>18</v>
      </c>
      <c r="AD94">
        <v>39</v>
      </c>
      <c r="AE94">
        <v>17</v>
      </c>
      <c r="AF94">
        <v>11</v>
      </c>
      <c r="AG94">
        <v>11</v>
      </c>
      <c r="AH94">
        <v>778</v>
      </c>
      <c r="AI94">
        <v>487</v>
      </c>
      <c r="AJ94">
        <v>147</v>
      </c>
      <c r="AK94">
        <v>144</v>
      </c>
      <c r="AL94">
        <v>560</v>
      </c>
      <c r="AM94">
        <v>380</v>
      </c>
      <c r="AN94">
        <v>118</v>
      </c>
      <c r="AO94">
        <v>62</v>
      </c>
      <c r="AP94">
        <v>28</v>
      </c>
      <c r="AQ94">
        <v>15</v>
      </c>
      <c r="AR94">
        <v>13</v>
      </c>
      <c r="AS94" t="s">
        <v>19</v>
      </c>
      <c r="AT94">
        <v>11</v>
      </c>
      <c r="AU94" t="s">
        <v>19</v>
      </c>
      <c r="AV94">
        <v>11</v>
      </c>
      <c r="AW94" t="s">
        <v>19</v>
      </c>
      <c r="AX94" t="s">
        <v>19</v>
      </c>
      <c r="AY94" t="s">
        <v>19</v>
      </c>
      <c r="AZ94" t="s">
        <v>19</v>
      </c>
      <c r="BA94" t="s">
        <v>19</v>
      </c>
      <c r="BB94">
        <v>22</v>
      </c>
      <c r="BC94">
        <v>13</v>
      </c>
      <c r="BD94">
        <v>7</v>
      </c>
      <c r="BE94">
        <v>2</v>
      </c>
      <c r="BF94">
        <v>2</v>
      </c>
      <c r="BG94">
        <v>1</v>
      </c>
      <c r="BH94" t="s">
        <v>19</v>
      </c>
      <c r="BI94">
        <v>1</v>
      </c>
      <c r="BJ94">
        <v>3</v>
      </c>
      <c r="BK94">
        <v>2</v>
      </c>
      <c r="BL94">
        <v>1</v>
      </c>
      <c r="BM94" t="s">
        <v>19</v>
      </c>
      <c r="BN94">
        <v>1</v>
      </c>
      <c r="BO94">
        <v>1</v>
      </c>
      <c r="BP94" t="s">
        <v>19</v>
      </c>
      <c r="BQ94" t="s">
        <v>19</v>
      </c>
      <c r="BR94">
        <v>6</v>
      </c>
      <c r="BS94">
        <v>1</v>
      </c>
      <c r="BT94">
        <v>5</v>
      </c>
      <c r="BU94" t="s">
        <v>19</v>
      </c>
      <c r="BV94">
        <v>4</v>
      </c>
      <c r="BW94">
        <v>3</v>
      </c>
      <c r="BX94">
        <v>1</v>
      </c>
      <c r="BY94" t="s">
        <v>19</v>
      </c>
      <c r="BZ94">
        <v>5</v>
      </c>
      <c r="CA94">
        <v>4</v>
      </c>
      <c r="CB94" t="s">
        <v>19</v>
      </c>
      <c r="CC94">
        <v>1</v>
      </c>
      <c r="CD94">
        <v>1</v>
      </c>
      <c r="CE94">
        <v>1</v>
      </c>
      <c r="CF94" t="s">
        <v>19</v>
      </c>
      <c r="CG94" t="s">
        <v>19</v>
      </c>
      <c r="CH94" t="s">
        <v>19</v>
      </c>
      <c r="CI94" t="s">
        <v>19</v>
      </c>
      <c r="CJ94" t="s">
        <v>19</v>
      </c>
      <c r="CK94" t="s">
        <v>19</v>
      </c>
      <c r="CL94">
        <v>52</v>
      </c>
      <c r="CM94">
        <v>10</v>
      </c>
      <c r="CN94">
        <v>42</v>
      </c>
      <c r="CO94" t="s">
        <v>19</v>
      </c>
      <c r="CP94">
        <v>76</v>
      </c>
      <c r="CQ94">
        <v>25</v>
      </c>
      <c r="CR94">
        <v>31</v>
      </c>
      <c r="CS94">
        <v>20</v>
      </c>
      <c r="CT94">
        <v>137</v>
      </c>
      <c r="CU94">
        <v>49</v>
      </c>
      <c r="CV94">
        <v>27</v>
      </c>
      <c r="CW94">
        <v>61</v>
      </c>
    </row>
    <row r="95" spans="1:101">
      <c r="A95" t="s">
        <v>677</v>
      </c>
      <c r="B95">
        <v>1202</v>
      </c>
      <c r="C95">
        <v>779</v>
      </c>
      <c r="D95">
        <v>258</v>
      </c>
      <c r="E95">
        <v>165</v>
      </c>
      <c r="F95">
        <v>20</v>
      </c>
      <c r="G95">
        <v>11</v>
      </c>
      <c r="H95">
        <v>9</v>
      </c>
      <c r="I95" t="s">
        <v>19</v>
      </c>
      <c r="J95">
        <v>22</v>
      </c>
      <c r="K95" t="s">
        <v>19</v>
      </c>
      <c r="L95">
        <v>1</v>
      </c>
      <c r="M95">
        <v>21</v>
      </c>
      <c r="N95" t="s">
        <v>19</v>
      </c>
      <c r="O95" t="s">
        <v>19</v>
      </c>
      <c r="P95" t="s">
        <v>19</v>
      </c>
      <c r="Q95" t="s">
        <v>19</v>
      </c>
      <c r="R95">
        <v>38</v>
      </c>
      <c r="S95">
        <v>27</v>
      </c>
      <c r="T95">
        <v>11</v>
      </c>
      <c r="U95" t="s">
        <v>19</v>
      </c>
      <c r="V95">
        <v>17</v>
      </c>
      <c r="W95">
        <v>11</v>
      </c>
      <c r="X95">
        <v>6</v>
      </c>
      <c r="Y95" t="s">
        <v>19</v>
      </c>
      <c r="Z95">
        <v>69</v>
      </c>
      <c r="AA95">
        <v>41</v>
      </c>
      <c r="AB95">
        <v>10</v>
      </c>
      <c r="AC95">
        <v>18</v>
      </c>
      <c r="AD95">
        <v>35</v>
      </c>
      <c r="AE95">
        <v>13</v>
      </c>
      <c r="AF95">
        <v>16</v>
      </c>
      <c r="AG95">
        <v>6</v>
      </c>
      <c r="AH95">
        <v>786</v>
      </c>
      <c r="AI95">
        <v>577</v>
      </c>
      <c r="AJ95">
        <v>143</v>
      </c>
      <c r="AK95">
        <v>66</v>
      </c>
      <c r="AL95">
        <v>538</v>
      </c>
      <c r="AM95">
        <v>394</v>
      </c>
      <c r="AN95">
        <v>114</v>
      </c>
      <c r="AO95">
        <v>30</v>
      </c>
      <c r="AP95">
        <v>24</v>
      </c>
      <c r="AQ95">
        <v>17</v>
      </c>
      <c r="AR95">
        <v>7</v>
      </c>
      <c r="AS95" t="s">
        <v>19</v>
      </c>
      <c r="AT95">
        <v>9</v>
      </c>
      <c r="AU95">
        <v>9</v>
      </c>
      <c r="AV95" t="s">
        <v>19</v>
      </c>
      <c r="AW95" t="s">
        <v>19</v>
      </c>
      <c r="AX95" t="s">
        <v>19</v>
      </c>
      <c r="AY95" t="s">
        <v>19</v>
      </c>
      <c r="AZ95" t="s">
        <v>19</v>
      </c>
      <c r="BA95" t="s">
        <v>19</v>
      </c>
      <c r="BB95">
        <v>21</v>
      </c>
      <c r="BC95">
        <v>6</v>
      </c>
      <c r="BD95">
        <v>11</v>
      </c>
      <c r="BE95">
        <v>4</v>
      </c>
      <c r="BF95">
        <v>6</v>
      </c>
      <c r="BG95">
        <v>1</v>
      </c>
      <c r="BH95">
        <v>2</v>
      </c>
      <c r="BI95">
        <v>3</v>
      </c>
      <c r="BJ95">
        <v>2</v>
      </c>
      <c r="BK95">
        <v>1</v>
      </c>
      <c r="BL95">
        <v>1</v>
      </c>
      <c r="BM95" t="s">
        <v>19</v>
      </c>
      <c r="BN95" t="s">
        <v>19</v>
      </c>
      <c r="BO95" t="s">
        <v>19</v>
      </c>
      <c r="BP95" t="s">
        <v>19</v>
      </c>
      <c r="BQ95" t="s">
        <v>19</v>
      </c>
      <c r="BR95">
        <v>4</v>
      </c>
      <c r="BS95">
        <v>1</v>
      </c>
      <c r="BT95">
        <v>3</v>
      </c>
      <c r="BU95" t="s">
        <v>19</v>
      </c>
      <c r="BV95">
        <v>7</v>
      </c>
      <c r="BW95">
        <v>2</v>
      </c>
      <c r="BX95">
        <v>4</v>
      </c>
      <c r="BY95">
        <v>1</v>
      </c>
      <c r="BZ95">
        <v>1</v>
      </c>
      <c r="CA95" t="s">
        <v>19</v>
      </c>
      <c r="CB95">
        <v>1</v>
      </c>
      <c r="CC95" t="s">
        <v>19</v>
      </c>
      <c r="CD95">
        <v>1</v>
      </c>
      <c r="CE95">
        <v>1</v>
      </c>
      <c r="CF95" t="s">
        <v>19</v>
      </c>
      <c r="CG95" t="s">
        <v>19</v>
      </c>
      <c r="CH95" t="s">
        <v>19</v>
      </c>
      <c r="CI95" t="s">
        <v>19</v>
      </c>
      <c r="CJ95" t="s">
        <v>19</v>
      </c>
      <c r="CK95" t="s">
        <v>19</v>
      </c>
      <c r="CL95">
        <v>42</v>
      </c>
      <c r="CM95">
        <v>13</v>
      </c>
      <c r="CN95">
        <v>26</v>
      </c>
      <c r="CO95">
        <v>3</v>
      </c>
      <c r="CP95">
        <v>44</v>
      </c>
      <c r="CQ95">
        <v>26</v>
      </c>
      <c r="CR95">
        <v>8</v>
      </c>
      <c r="CS95">
        <v>10</v>
      </c>
      <c r="CT95">
        <v>92</v>
      </c>
      <c r="CU95">
        <v>39</v>
      </c>
      <c r="CV95">
        <v>16</v>
      </c>
      <c r="CW95">
        <v>37</v>
      </c>
    </row>
    <row r="96" spans="1:101">
      <c r="A96" t="s">
        <v>676</v>
      </c>
      <c r="B96">
        <v>1118</v>
      </c>
      <c r="C96">
        <v>400</v>
      </c>
      <c r="D96">
        <v>418</v>
      </c>
      <c r="E96">
        <v>300</v>
      </c>
      <c r="F96">
        <v>21</v>
      </c>
      <c r="G96">
        <v>7</v>
      </c>
      <c r="H96">
        <v>14</v>
      </c>
      <c r="I96" t="s">
        <v>19</v>
      </c>
      <c r="J96">
        <v>34</v>
      </c>
      <c r="K96" t="s">
        <v>19</v>
      </c>
      <c r="L96" t="s">
        <v>19</v>
      </c>
      <c r="M96">
        <v>34</v>
      </c>
      <c r="N96">
        <v>2</v>
      </c>
      <c r="O96" t="s">
        <v>19</v>
      </c>
      <c r="P96" t="s">
        <v>19</v>
      </c>
      <c r="Q96">
        <v>2</v>
      </c>
      <c r="R96">
        <v>35</v>
      </c>
      <c r="S96">
        <v>14</v>
      </c>
      <c r="T96">
        <v>21</v>
      </c>
      <c r="U96" t="s">
        <v>19</v>
      </c>
      <c r="V96">
        <v>11</v>
      </c>
      <c r="W96">
        <v>3</v>
      </c>
      <c r="X96">
        <v>8</v>
      </c>
      <c r="Y96" t="s">
        <v>19</v>
      </c>
      <c r="Z96">
        <v>70</v>
      </c>
      <c r="AA96">
        <v>18</v>
      </c>
      <c r="AB96">
        <v>25</v>
      </c>
      <c r="AC96">
        <v>27</v>
      </c>
      <c r="AD96">
        <v>32</v>
      </c>
      <c r="AE96">
        <v>10</v>
      </c>
      <c r="AF96">
        <v>12</v>
      </c>
      <c r="AG96">
        <v>10</v>
      </c>
      <c r="AH96">
        <v>687</v>
      </c>
      <c r="AI96">
        <v>295</v>
      </c>
      <c r="AJ96">
        <v>255</v>
      </c>
      <c r="AK96">
        <v>137</v>
      </c>
      <c r="AL96">
        <v>463</v>
      </c>
      <c r="AM96">
        <v>218</v>
      </c>
      <c r="AN96">
        <v>184</v>
      </c>
      <c r="AO96">
        <v>61</v>
      </c>
      <c r="AP96">
        <v>24</v>
      </c>
      <c r="AQ96">
        <v>9</v>
      </c>
      <c r="AR96">
        <v>13</v>
      </c>
      <c r="AS96">
        <v>2</v>
      </c>
      <c r="AT96">
        <v>4</v>
      </c>
      <c r="AU96">
        <v>1</v>
      </c>
      <c r="AV96">
        <v>3</v>
      </c>
      <c r="AW96" t="s">
        <v>19</v>
      </c>
      <c r="AX96">
        <v>3</v>
      </c>
      <c r="AY96" t="s">
        <v>19</v>
      </c>
      <c r="AZ96" t="s">
        <v>19</v>
      </c>
      <c r="BA96">
        <v>3</v>
      </c>
      <c r="BB96">
        <v>23</v>
      </c>
      <c r="BC96">
        <v>4</v>
      </c>
      <c r="BD96">
        <v>11</v>
      </c>
      <c r="BE96">
        <v>8</v>
      </c>
      <c r="BF96">
        <v>5</v>
      </c>
      <c r="BG96">
        <v>1</v>
      </c>
      <c r="BH96">
        <v>1</v>
      </c>
      <c r="BI96">
        <v>3</v>
      </c>
      <c r="BJ96">
        <v>3</v>
      </c>
      <c r="BK96">
        <v>1</v>
      </c>
      <c r="BL96">
        <v>2</v>
      </c>
      <c r="BM96" t="s">
        <v>19</v>
      </c>
      <c r="BN96" t="s">
        <v>19</v>
      </c>
      <c r="BO96" t="s">
        <v>19</v>
      </c>
      <c r="BP96" t="s">
        <v>19</v>
      </c>
      <c r="BQ96" t="s">
        <v>19</v>
      </c>
      <c r="BR96">
        <v>9</v>
      </c>
      <c r="BS96" t="s">
        <v>19</v>
      </c>
      <c r="BT96">
        <v>4</v>
      </c>
      <c r="BU96">
        <v>5</v>
      </c>
      <c r="BV96">
        <v>4</v>
      </c>
      <c r="BW96">
        <v>1</v>
      </c>
      <c r="BX96">
        <v>3</v>
      </c>
      <c r="BY96" t="s">
        <v>19</v>
      </c>
      <c r="BZ96">
        <v>2</v>
      </c>
      <c r="CA96">
        <v>1</v>
      </c>
      <c r="CB96">
        <v>1</v>
      </c>
      <c r="CC96" t="s">
        <v>19</v>
      </c>
      <c r="CD96" t="s">
        <v>19</v>
      </c>
      <c r="CE96" t="s">
        <v>19</v>
      </c>
      <c r="CF96" t="s">
        <v>19</v>
      </c>
      <c r="CG96" t="s">
        <v>19</v>
      </c>
      <c r="CH96" t="s">
        <v>19</v>
      </c>
      <c r="CI96" t="s">
        <v>19</v>
      </c>
      <c r="CJ96" t="s">
        <v>19</v>
      </c>
      <c r="CK96" t="s">
        <v>19</v>
      </c>
      <c r="CL96">
        <v>32</v>
      </c>
      <c r="CM96">
        <v>9</v>
      </c>
      <c r="CN96">
        <v>22</v>
      </c>
      <c r="CO96">
        <v>1</v>
      </c>
      <c r="CP96">
        <v>41</v>
      </c>
      <c r="CQ96">
        <v>16</v>
      </c>
      <c r="CR96">
        <v>10</v>
      </c>
      <c r="CS96">
        <v>15</v>
      </c>
      <c r="CT96">
        <v>110</v>
      </c>
      <c r="CU96">
        <v>17</v>
      </c>
      <c r="CV96">
        <v>32</v>
      </c>
      <c r="CW96">
        <v>61</v>
      </c>
    </row>
    <row r="97" spans="1:101">
      <c r="A97" t="s">
        <v>675</v>
      </c>
      <c r="B97">
        <v>956</v>
      </c>
      <c r="C97">
        <v>470</v>
      </c>
      <c r="D97">
        <v>211</v>
      </c>
      <c r="E97">
        <v>275</v>
      </c>
      <c r="F97">
        <v>16</v>
      </c>
      <c r="G97">
        <v>10</v>
      </c>
      <c r="H97">
        <v>6</v>
      </c>
      <c r="I97" t="s">
        <v>19</v>
      </c>
      <c r="J97">
        <v>27</v>
      </c>
      <c r="K97" t="s">
        <v>19</v>
      </c>
      <c r="L97">
        <v>3</v>
      </c>
      <c r="M97">
        <v>24</v>
      </c>
      <c r="N97">
        <v>2</v>
      </c>
      <c r="O97" t="s">
        <v>19</v>
      </c>
      <c r="P97" t="s">
        <v>19</v>
      </c>
      <c r="Q97">
        <v>2</v>
      </c>
      <c r="R97">
        <v>30</v>
      </c>
      <c r="S97">
        <v>13</v>
      </c>
      <c r="T97">
        <v>17</v>
      </c>
      <c r="U97" t="s">
        <v>19</v>
      </c>
      <c r="V97">
        <v>12</v>
      </c>
      <c r="W97">
        <v>9</v>
      </c>
      <c r="X97">
        <v>3</v>
      </c>
      <c r="Y97" t="s">
        <v>19</v>
      </c>
      <c r="Z97">
        <v>44</v>
      </c>
      <c r="AA97">
        <v>25</v>
      </c>
      <c r="AB97">
        <v>4</v>
      </c>
      <c r="AC97">
        <v>15</v>
      </c>
      <c r="AD97">
        <v>48</v>
      </c>
      <c r="AE97">
        <v>20</v>
      </c>
      <c r="AF97">
        <v>12</v>
      </c>
      <c r="AG97">
        <v>16</v>
      </c>
      <c r="AH97">
        <v>639</v>
      </c>
      <c r="AI97">
        <v>333</v>
      </c>
      <c r="AJ97">
        <v>129</v>
      </c>
      <c r="AK97">
        <v>177</v>
      </c>
      <c r="AL97">
        <v>296</v>
      </c>
      <c r="AM97">
        <v>182</v>
      </c>
      <c r="AN97">
        <v>74</v>
      </c>
      <c r="AO97">
        <v>40</v>
      </c>
      <c r="AP97">
        <v>19</v>
      </c>
      <c r="AQ97">
        <v>10</v>
      </c>
      <c r="AR97">
        <v>9</v>
      </c>
      <c r="AS97" t="s">
        <v>19</v>
      </c>
      <c r="AT97">
        <v>6</v>
      </c>
      <c r="AU97">
        <v>5</v>
      </c>
      <c r="AV97" t="s">
        <v>19</v>
      </c>
      <c r="AW97">
        <v>1</v>
      </c>
      <c r="AX97">
        <v>1</v>
      </c>
      <c r="AY97">
        <v>1</v>
      </c>
      <c r="AZ97" t="s">
        <v>19</v>
      </c>
      <c r="BA97" t="s">
        <v>19</v>
      </c>
      <c r="BB97">
        <v>17</v>
      </c>
      <c r="BC97">
        <v>10</v>
      </c>
      <c r="BD97">
        <v>5</v>
      </c>
      <c r="BE97">
        <v>2</v>
      </c>
      <c r="BF97">
        <v>2</v>
      </c>
      <c r="BG97">
        <v>2</v>
      </c>
      <c r="BH97" t="s">
        <v>19</v>
      </c>
      <c r="BI97" t="s">
        <v>19</v>
      </c>
      <c r="BJ97" t="s">
        <v>19</v>
      </c>
      <c r="BK97" t="s">
        <v>19</v>
      </c>
      <c r="BL97" t="s">
        <v>19</v>
      </c>
      <c r="BM97" t="s">
        <v>19</v>
      </c>
      <c r="BN97" t="s">
        <v>19</v>
      </c>
      <c r="BO97" t="s">
        <v>19</v>
      </c>
      <c r="BP97" t="s">
        <v>19</v>
      </c>
      <c r="BQ97" t="s">
        <v>19</v>
      </c>
      <c r="BR97">
        <v>5</v>
      </c>
      <c r="BS97">
        <v>3</v>
      </c>
      <c r="BT97">
        <v>1</v>
      </c>
      <c r="BU97">
        <v>1</v>
      </c>
      <c r="BV97">
        <v>6</v>
      </c>
      <c r="BW97">
        <v>1</v>
      </c>
      <c r="BX97">
        <v>4</v>
      </c>
      <c r="BY97">
        <v>1</v>
      </c>
      <c r="BZ97">
        <v>1</v>
      </c>
      <c r="CA97">
        <v>1</v>
      </c>
      <c r="CB97" t="s">
        <v>19</v>
      </c>
      <c r="CC97" t="s">
        <v>19</v>
      </c>
      <c r="CD97">
        <v>3</v>
      </c>
      <c r="CE97">
        <v>3</v>
      </c>
      <c r="CF97" t="s">
        <v>19</v>
      </c>
      <c r="CG97" t="s">
        <v>19</v>
      </c>
      <c r="CH97" t="s">
        <v>19</v>
      </c>
      <c r="CI97" t="s">
        <v>19</v>
      </c>
      <c r="CJ97" t="s">
        <v>19</v>
      </c>
      <c r="CK97" t="s">
        <v>19</v>
      </c>
      <c r="CL97">
        <v>26</v>
      </c>
      <c r="CM97">
        <v>9</v>
      </c>
      <c r="CN97">
        <v>17</v>
      </c>
      <c r="CO97" t="s">
        <v>19</v>
      </c>
      <c r="CP97">
        <v>23</v>
      </c>
      <c r="CQ97">
        <v>14</v>
      </c>
      <c r="CR97">
        <v>2</v>
      </c>
      <c r="CS97">
        <v>7</v>
      </c>
      <c r="CT97">
        <v>58</v>
      </c>
      <c r="CU97">
        <v>20</v>
      </c>
      <c r="CV97">
        <v>7</v>
      </c>
      <c r="CW97">
        <v>31</v>
      </c>
    </row>
    <row r="98" spans="1:101">
      <c r="A98" t="s">
        <v>674</v>
      </c>
      <c r="B98">
        <v>522</v>
      </c>
      <c r="C98">
        <v>200</v>
      </c>
      <c r="D98">
        <v>174</v>
      </c>
      <c r="E98">
        <v>148</v>
      </c>
      <c r="F98">
        <v>8</v>
      </c>
      <c r="G98">
        <v>2</v>
      </c>
      <c r="H98">
        <v>6</v>
      </c>
      <c r="I98" t="s">
        <v>19</v>
      </c>
      <c r="J98">
        <v>12</v>
      </c>
      <c r="K98" t="s">
        <v>19</v>
      </c>
      <c r="L98" t="s">
        <v>19</v>
      </c>
      <c r="M98">
        <v>12</v>
      </c>
      <c r="N98">
        <v>2</v>
      </c>
      <c r="O98" t="s">
        <v>19</v>
      </c>
      <c r="P98" t="s">
        <v>19</v>
      </c>
      <c r="Q98">
        <v>2</v>
      </c>
      <c r="R98">
        <v>16</v>
      </c>
      <c r="S98">
        <v>5</v>
      </c>
      <c r="T98">
        <v>9</v>
      </c>
      <c r="U98">
        <v>2</v>
      </c>
      <c r="V98">
        <v>8</v>
      </c>
      <c r="W98">
        <v>4</v>
      </c>
      <c r="X98">
        <v>3</v>
      </c>
      <c r="Y98">
        <v>1</v>
      </c>
      <c r="Z98">
        <v>20</v>
      </c>
      <c r="AA98">
        <v>5</v>
      </c>
      <c r="AB98">
        <v>9</v>
      </c>
      <c r="AC98">
        <v>6</v>
      </c>
      <c r="AD98">
        <v>26</v>
      </c>
      <c r="AE98">
        <v>8</v>
      </c>
      <c r="AF98">
        <v>7</v>
      </c>
      <c r="AG98">
        <v>11</v>
      </c>
      <c r="AH98">
        <v>351</v>
      </c>
      <c r="AI98">
        <v>152</v>
      </c>
      <c r="AJ98">
        <v>109</v>
      </c>
      <c r="AK98">
        <v>90</v>
      </c>
      <c r="AL98">
        <v>149</v>
      </c>
      <c r="AM98">
        <v>61</v>
      </c>
      <c r="AN98">
        <v>65</v>
      </c>
      <c r="AO98">
        <v>23</v>
      </c>
      <c r="AP98">
        <v>9</v>
      </c>
      <c r="AQ98">
        <v>2</v>
      </c>
      <c r="AR98">
        <v>6</v>
      </c>
      <c r="AS98">
        <v>1</v>
      </c>
      <c r="AT98">
        <v>3</v>
      </c>
      <c r="AU98">
        <v>2</v>
      </c>
      <c r="AV98">
        <v>1</v>
      </c>
      <c r="AW98" t="s">
        <v>19</v>
      </c>
      <c r="AX98">
        <v>4</v>
      </c>
      <c r="AY98" t="s">
        <v>19</v>
      </c>
      <c r="AZ98" t="s">
        <v>19</v>
      </c>
      <c r="BA98">
        <v>4</v>
      </c>
      <c r="BB98">
        <v>12</v>
      </c>
      <c r="BC98">
        <v>4</v>
      </c>
      <c r="BD98">
        <v>3</v>
      </c>
      <c r="BE98">
        <v>5</v>
      </c>
      <c r="BF98">
        <v>3</v>
      </c>
      <c r="BG98">
        <v>1</v>
      </c>
      <c r="BH98" t="s">
        <v>19</v>
      </c>
      <c r="BI98">
        <v>2</v>
      </c>
      <c r="BJ98" t="s">
        <v>19</v>
      </c>
      <c r="BK98" t="s">
        <v>19</v>
      </c>
      <c r="BL98" t="s">
        <v>19</v>
      </c>
      <c r="BM98" t="s">
        <v>19</v>
      </c>
      <c r="BN98" t="s">
        <v>19</v>
      </c>
      <c r="BO98" t="s">
        <v>19</v>
      </c>
      <c r="BP98" t="s">
        <v>19</v>
      </c>
      <c r="BQ98" t="s">
        <v>19</v>
      </c>
      <c r="BR98">
        <v>3</v>
      </c>
      <c r="BS98">
        <v>1</v>
      </c>
      <c r="BT98">
        <v>1</v>
      </c>
      <c r="BU98">
        <v>1</v>
      </c>
      <c r="BV98">
        <v>4</v>
      </c>
      <c r="BW98">
        <v>1</v>
      </c>
      <c r="BX98">
        <v>2</v>
      </c>
      <c r="BY98">
        <v>1</v>
      </c>
      <c r="BZ98">
        <v>1</v>
      </c>
      <c r="CA98">
        <v>1</v>
      </c>
      <c r="CB98" t="s">
        <v>19</v>
      </c>
      <c r="CC98" t="s">
        <v>19</v>
      </c>
      <c r="CD98">
        <v>1</v>
      </c>
      <c r="CE98" t="s">
        <v>19</v>
      </c>
      <c r="CF98" t="s">
        <v>19</v>
      </c>
      <c r="CG98">
        <v>1</v>
      </c>
      <c r="CH98" t="s">
        <v>19</v>
      </c>
      <c r="CI98" t="s">
        <v>19</v>
      </c>
      <c r="CJ98" t="s">
        <v>19</v>
      </c>
      <c r="CK98" t="s">
        <v>19</v>
      </c>
      <c r="CL98">
        <v>10</v>
      </c>
      <c r="CM98">
        <v>3</v>
      </c>
      <c r="CN98">
        <v>7</v>
      </c>
      <c r="CO98" t="s">
        <v>19</v>
      </c>
      <c r="CP98">
        <v>14</v>
      </c>
      <c r="CQ98">
        <v>6</v>
      </c>
      <c r="CR98">
        <v>4</v>
      </c>
      <c r="CS98">
        <v>4</v>
      </c>
      <c r="CT98">
        <v>35</v>
      </c>
      <c r="CU98">
        <v>11</v>
      </c>
      <c r="CV98">
        <v>13</v>
      </c>
      <c r="CW98">
        <v>11</v>
      </c>
    </row>
    <row r="99" spans="1:101">
      <c r="A99" t="s">
        <v>673</v>
      </c>
      <c r="B99">
        <v>690</v>
      </c>
      <c r="C99">
        <v>251</v>
      </c>
      <c r="D99">
        <v>210</v>
      </c>
      <c r="E99">
        <v>229</v>
      </c>
      <c r="F99">
        <v>11</v>
      </c>
      <c r="G99">
        <v>1</v>
      </c>
      <c r="H99">
        <v>10</v>
      </c>
      <c r="I99" t="s">
        <v>19</v>
      </c>
      <c r="J99">
        <v>20</v>
      </c>
      <c r="K99" t="s">
        <v>19</v>
      </c>
      <c r="L99" t="s">
        <v>19</v>
      </c>
      <c r="M99">
        <v>20</v>
      </c>
      <c r="N99">
        <v>1</v>
      </c>
      <c r="O99" t="s">
        <v>19</v>
      </c>
      <c r="P99" t="s">
        <v>19</v>
      </c>
      <c r="Q99">
        <v>1</v>
      </c>
      <c r="R99">
        <v>18</v>
      </c>
      <c r="S99">
        <v>7</v>
      </c>
      <c r="T99">
        <v>11</v>
      </c>
      <c r="U99" t="s">
        <v>19</v>
      </c>
      <c r="V99">
        <v>8</v>
      </c>
      <c r="W99">
        <v>4</v>
      </c>
      <c r="X99">
        <v>4</v>
      </c>
      <c r="Y99" t="s">
        <v>19</v>
      </c>
      <c r="Z99">
        <v>44</v>
      </c>
      <c r="AA99">
        <v>17</v>
      </c>
      <c r="AB99">
        <v>6</v>
      </c>
      <c r="AC99">
        <v>21</v>
      </c>
      <c r="AD99">
        <v>20</v>
      </c>
      <c r="AE99">
        <v>6</v>
      </c>
      <c r="AF99">
        <v>10</v>
      </c>
      <c r="AG99">
        <v>4</v>
      </c>
      <c r="AH99">
        <v>450</v>
      </c>
      <c r="AI99">
        <v>200</v>
      </c>
      <c r="AJ99">
        <v>122</v>
      </c>
      <c r="AK99">
        <v>128</v>
      </c>
      <c r="AL99">
        <v>180</v>
      </c>
      <c r="AM99">
        <v>66</v>
      </c>
      <c r="AN99">
        <v>74</v>
      </c>
      <c r="AO99">
        <v>40</v>
      </c>
      <c r="AP99">
        <v>11</v>
      </c>
      <c r="AQ99">
        <v>2</v>
      </c>
      <c r="AR99">
        <v>9</v>
      </c>
      <c r="AS99" t="s">
        <v>19</v>
      </c>
      <c r="AT99">
        <v>2</v>
      </c>
      <c r="AU99" t="s">
        <v>19</v>
      </c>
      <c r="AV99">
        <v>2</v>
      </c>
      <c r="AW99" t="s">
        <v>19</v>
      </c>
      <c r="AX99">
        <v>3</v>
      </c>
      <c r="AY99" t="s">
        <v>19</v>
      </c>
      <c r="AZ99" t="s">
        <v>19</v>
      </c>
      <c r="BA99">
        <v>3</v>
      </c>
      <c r="BB99">
        <v>11</v>
      </c>
      <c r="BC99">
        <v>4</v>
      </c>
      <c r="BD99">
        <v>4</v>
      </c>
      <c r="BE99">
        <v>3</v>
      </c>
      <c r="BF99">
        <v>2</v>
      </c>
      <c r="BG99" t="s">
        <v>19</v>
      </c>
      <c r="BH99">
        <v>1</v>
      </c>
      <c r="BI99">
        <v>1</v>
      </c>
      <c r="BJ99" t="s">
        <v>19</v>
      </c>
      <c r="BK99" t="s">
        <v>19</v>
      </c>
      <c r="BL99" t="s">
        <v>19</v>
      </c>
      <c r="BM99" t="s">
        <v>19</v>
      </c>
      <c r="BN99">
        <v>1</v>
      </c>
      <c r="BO99" t="s">
        <v>19</v>
      </c>
      <c r="BP99" t="s">
        <v>19</v>
      </c>
      <c r="BQ99">
        <v>1</v>
      </c>
      <c r="BR99">
        <v>5</v>
      </c>
      <c r="BS99">
        <v>3</v>
      </c>
      <c r="BT99">
        <v>1</v>
      </c>
      <c r="BU99">
        <v>1</v>
      </c>
      <c r="BV99">
        <v>3</v>
      </c>
      <c r="BW99">
        <v>1</v>
      </c>
      <c r="BX99">
        <v>2</v>
      </c>
      <c r="BY99" t="s">
        <v>19</v>
      </c>
      <c r="BZ99" t="s">
        <v>19</v>
      </c>
      <c r="CA99" t="s">
        <v>19</v>
      </c>
      <c r="CB99" t="s">
        <v>19</v>
      </c>
      <c r="CC99" t="s">
        <v>19</v>
      </c>
      <c r="CD99" t="s">
        <v>19</v>
      </c>
      <c r="CE99" t="s">
        <v>19</v>
      </c>
      <c r="CF99" t="s">
        <v>19</v>
      </c>
      <c r="CG99" t="s">
        <v>19</v>
      </c>
      <c r="CH99" t="s">
        <v>19</v>
      </c>
      <c r="CI99" t="s">
        <v>19</v>
      </c>
      <c r="CJ99" t="s">
        <v>19</v>
      </c>
      <c r="CK99" t="s">
        <v>19</v>
      </c>
      <c r="CL99">
        <v>18</v>
      </c>
      <c r="CM99">
        <v>4</v>
      </c>
      <c r="CN99">
        <v>14</v>
      </c>
      <c r="CO99" t="s">
        <v>19</v>
      </c>
      <c r="CP99">
        <v>23</v>
      </c>
      <c r="CQ99">
        <v>3</v>
      </c>
      <c r="CR99">
        <v>11</v>
      </c>
      <c r="CS99">
        <v>9</v>
      </c>
      <c r="CT99">
        <v>58</v>
      </c>
      <c r="CU99">
        <v>7</v>
      </c>
      <c r="CV99">
        <v>11</v>
      </c>
      <c r="CW99">
        <v>40</v>
      </c>
    </row>
    <row r="100" spans="1:101">
      <c r="A100" t="s">
        <v>672</v>
      </c>
      <c r="B100">
        <v>597</v>
      </c>
      <c r="C100">
        <v>171</v>
      </c>
      <c r="D100">
        <v>260</v>
      </c>
      <c r="E100">
        <v>166</v>
      </c>
      <c r="F100">
        <v>9</v>
      </c>
      <c r="G100">
        <v>3</v>
      </c>
      <c r="H100">
        <v>6</v>
      </c>
      <c r="I100" t="s">
        <v>19</v>
      </c>
      <c r="J100">
        <v>15</v>
      </c>
      <c r="K100" t="s">
        <v>19</v>
      </c>
      <c r="L100" t="s">
        <v>19</v>
      </c>
      <c r="M100">
        <v>15</v>
      </c>
      <c r="N100">
        <v>4</v>
      </c>
      <c r="O100" t="s">
        <v>19</v>
      </c>
      <c r="P100" t="s">
        <v>19</v>
      </c>
      <c r="Q100">
        <v>4</v>
      </c>
      <c r="R100">
        <v>15</v>
      </c>
      <c r="S100">
        <v>5</v>
      </c>
      <c r="T100">
        <v>10</v>
      </c>
      <c r="U100" t="s">
        <v>19</v>
      </c>
      <c r="V100">
        <v>5</v>
      </c>
      <c r="W100">
        <v>1</v>
      </c>
      <c r="X100">
        <v>4</v>
      </c>
      <c r="Y100" t="s">
        <v>19</v>
      </c>
      <c r="Z100">
        <v>33</v>
      </c>
      <c r="AA100">
        <v>7</v>
      </c>
      <c r="AB100">
        <v>14</v>
      </c>
      <c r="AC100">
        <v>12</v>
      </c>
      <c r="AD100">
        <v>15</v>
      </c>
      <c r="AE100">
        <v>3</v>
      </c>
      <c r="AF100">
        <v>9</v>
      </c>
      <c r="AG100">
        <v>3</v>
      </c>
      <c r="AH100">
        <v>388</v>
      </c>
      <c r="AI100">
        <v>131</v>
      </c>
      <c r="AJ100">
        <v>169</v>
      </c>
      <c r="AK100">
        <v>88</v>
      </c>
      <c r="AL100">
        <v>183</v>
      </c>
      <c r="AM100">
        <v>58</v>
      </c>
      <c r="AN100">
        <v>97</v>
      </c>
      <c r="AO100">
        <v>28</v>
      </c>
      <c r="AP100">
        <v>12</v>
      </c>
      <c r="AQ100">
        <v>4</v>
      </c>
      <c r="AR100">
        <v>8</v>
      </c>
      <c r="AS100" t="s">
        <v>19</v>
      </c>
      <c r="AT100" t="s">
        <v>19</v>
      </c>
      <c r="AU100" t="s">
        <v>19</v>
      </c>
      <c r="AV100" t="s">
        <v>19</v>
      </c>
      <c r="AW100" t="s">
        <v>19</v>
      </c>
      <c r="AX100" t="s">
        <v>19</v>
      </c>
      <c r="AY100" t="s">
        <v>19</v>
      </c>
      <c r="AZ100" t="s">
        <v>19</v>
      </c>
      <c r="BA100" t="s">
        <v>19</v>
      </c>
      <c r="BB100">
        <v>10</v>
      </c>
      <c r="BC100">
        <v>2</v>
      </c>
      <c r="BD100">
        <v>7</v>
      </c>
      <c r="BE100">
        <v>1</v>
      </c>
      <c r="BF100">
        <v>2</v>
      </c>
      <c r="BG100">
        <v>1</v>
      </c>
      <c r="BH100">
        <v>1</v>
      </c>
      <c r="BI100" t="s">
        <v>19</v>
      </c>
      <c r="BJ100" t="s">
        <v>19</v>
      </c>
      <c r="BK100" t="s">
        <v>19</v>
      </c>
      <c r="BL100" t="s">
        <v>19</v>
      </c>
      <c r="BM100" t="s">
        <v>19</v>
      </c>
      <c r="BN100">
        <v>1</v>
      </c>
      <c r="BO100">
        <v>1</v>
      </c>
      <c r="BP100" t="s">
        <v>19</v>
      </c>
      <c r="BQ100" t="s">
        <v>19</v>
      </c>
      <c r="BR100">
        <v>3</v>
      </c>
      <c r="BS100" t="s">
        <v>19</v>
      </c>
      <c r="BT100">
        <v>2</v>
      </c>
      <c r="BU100">
        <v>1</v>
      </c>
      <c r="BV100">
        <v>4</v>
      </c>
      <c r="BW100" t="s">
        <v>19</v>
      </c>
      <c r="BX100">
        <v>4</v>
      </c>
      <c r="BY100" t="s">
        <v>19</v>
      </c>
      <c r="BZ100" t="s">
        <v>19</v>
      </c>
      <c r="CA100" t="s">
        <v>19</v>
      </c>
      <c r="CB100" t="s">
        <v>19</v>
      </c>
      <c r="CC100" t="s">
        <v>19</v>
      </c>
      <c r="CD100" t="s">
        <v>19</v>
      </c>
      <c r="CE100" t="s">
        <v>19</v>
      </c>
      <c r="CF100" t="s">
        <v>19</v>
      </c>
      <c r="CG100" t="s">
        <v>19</v>
      </c>
      <c r="CH100" t="s">
        <v>19</v>
      </c>
      <c r="CI100" t="s">
        <v>19</v>
      </c>
      <c r="CJ100" t="s">
        <v>19</v>
      </c>
      <c r="CK100" t="s">
        <v>19</v>
      </c>
      <c r="CL100">
        <v>12</v>
      </c>
      <c r="CM100">
        <v>3</v>
      </c>
      <c r="CN100">
        <v>9</v>
      </c>
      <c r="CO100" t="s">
        <v>19</v>
      </c>
      <c r="CP100">
        <v>29</v>
      </c>
      <c r="CQ100" t="s">
        <v>19</v>
      </c>
      <c r="CR100">
        <v>13</v>
      </c>
      <c r="CS100">
        <v>16</v>
      </c>
      <c r="CT100">
        <v>55</v>
      </c>
      <c r="CU100">
        <v>13</v>
      </c>
      <c r="CV100">
        <v>15</v>
      </c>
      <c r="CW100">
        <v>27</v>
      </c>
    </row>
    <row r="101" spans="1:101">
      <c r="A101" t="s">
        <v>671</v>
      </c>
      <c r="B101">
        <v>859</v>
      </c>
      <c r="C101">
        <v>419</v>
      </c>
      <c r="D101">
        <v>163</v>
      </c>
      <c r="E101">
        <v>277</v>
      </c>
      <c r="F101">
        <v>13</v>
      </c>
      <c r="G101">
        <v>4</v>
      </c>
      <c r="H101">
        <v>9</v>
      </c>
      <c r="I101" t="s">
        <v>19</v>
      </c>
      <c r="J101">
        <v>23</v>
      </c>
      <c r="K101" t="s">
        <v>19</v>
      </c>
      <c r="L101">
        <v>2</v>
      </c>
      <c r="M101">
        <v>21</v>
      </c>
      <c r="N101">
        <v>1</v>
      </c>
      <c r="O101" t="s">
        <v>19</v>
      </c>
      <c r="P101" t="s">
        <v>19</v>
      </c>
      <c r="Q101">
        <v>1</v>
      </c>
      <c r="R101">
        <v>22</v>
      </c>
      <c r="S101">
        <v>10</v>
      </c>
      <c r="T101">
        <v>12</v>
      </c>
      <c r="U101" t="s">
        <v>19</v>
      </c>
      <c r="V101">
        <v>12</v>
      </c>
      <c r="W101">
        <v>5</v>
      </c>
      <c r="X101">
        <v>7</v>
      </c>
      <c r="Y101" t="s">
        <v>19</v>
      </c>
      <c r="Z101">
        <v>58</v>
      </c>
      <c r="AA101">
        <v>22</v>
      </c>
      <c r="AB101">
        <v>11</v>
      </c>
      <c r="AC101">
        <v>25</v>
      </c>
      <c r="AD101">
        <v>14</v>
      </c>
      <c r="AE101">
        <v>4</v>
      </c>
      <c r="AF101">
        <v>4</v>
      </c>
      <c r="AG101">
        <v>6</v>
      </c>
      <c r="AH101">
        <v>572</v>
      </c>
      <c r="AI101">
        <v>333</v>
      </c>
      <c r="AJ101">
        <v>90</v>
      </c>
      <c r="AK101">
        <v>149</v>
      </c>
      <c r="AL101">
        <v>276</v>
      </c>
      <c r="AM101">
        <v>179</v>
      </c>
      <c r="AN101">
        <v>51</v>
      </c>
      <c r="AO101">
        <v>46</v>
      </c>
      <c r="AP101">
        <v>13</v>
      </c>
      <c r="AQ101">
        <v>8</v>
      </c>
      <c r="AR101">
        <v>5</v>
      </c>
      <c r="AS101" t="s">
        <v>19</v>
      </c>
      <c r="AT101">
        <v>1</v>
      </c>
      <c r="AU101">
        <v>1</v>
      </c>
      <c r="AV101" t="s">
        <v>19</v>
      </c>
      <c r="AW101" t="s">
        <v>19</v>
      </c>
      <c r="AX101">
        <v>1</v>
      </c>
      <c r="AY101" t="s">
        <v>19</v>
      </c>
      <c r="AZ101" t="s">
        <v>19</v>
      </c>
      <c r="BA101">
        <v>1</v>
      </c>
      <c r="BB101">
        <v>16</v>
      </c>
      <c r="BC101">
        <v>3</v>
      </c>
      <c r="BD101">
        <v>8</v>
      </c>
      <c r="BE101">
        <v>5</v>
      </c>
      <c r="BF101">
        <v>4</v>
      </c>
      <c r="BG101">
        <v>1</v>
      </c>
      <c r="BH101">
        <v>2</v>
      </c>
      <c r="BI101">
        <v>1</v>
      </c>
      <c r="BJ101">
        <v>2</v>
      </c>
      <c r="BK101">
        <v>1</v>
      </c>
      <c r="BL101">
        <v>1</v>
      </c>
      <c r="BM101" t="s">
        <v>19</v>
      </c>
      <c r="BN101" t="s">
        <v>19</v>
      </c>
      <c r="BO101" t="s">
        <v>19</v>
      </c>
      <c r="BP101" t="s">
        <v>19</v>
      </c>
      <c r="BQ101" t="s">
        <v>19</v>
      </c>
      <c r="BR101">
        <v>7</v>
      </c>
      <c r="BS101" t="s">
        <v>19</v>
      </c>
      <c r="BT101">
        <v>4</v>
      </c>
      <c r="BU101">
        <v>3</v>
      </c>
      <c r="BV101">
        <v>2</v>
      </c>
      <c r="BW101" t="s">
        <v>19</v>
      </c>
      <c r="BX101">
        <v>1</v>
      </c>
      <c r="BY101">
        <v>1</v>
      </c>
      <c r="BZ101">
        <v>1</v>
      </c>
      <c r="CA101">
        <v>1</v>
      </c>
      <c r="CB101" t="s">
        <v>19</v>
      </c>
      <c r="CC101" t="s">
        <v>19</v>
      </c>
      <c r="CD101" t="s">
        <v>19</v>
      </c>
      <c r="CE101" t="s">
        <v>19</v>
      </c>
      <c r="CF101" t="s">
        <v>19</v>
      </c>
      <c r="CG101" t="s">
        <v>19</v>
      </c>
      <c r="CH101" t="s">
        <v>19</v>
      </c>
      <c r="CI101" t="s">
        <v>19</v>
      </c>
      <c r="CJ101" t="s">
        <v>19</v>
      </c>
      <c r="CK101" t="s">
        <v>19</v>
      </c>
      <c r="CL101">
        <v>23</v>
      </c>
      <c r="CM101">
        <v>11</v>
      </c>
      <c r="CN101">
        <v>11</v>
      </c>
      <c r="CO101">
        <v>1</v>
      </c>
      <c r="CP101">
        <v>18</v>
      </c>
      <c r="CQ101">
        <v>6</v>
      </c>
      <c r="CR101" t="s">
        <v>19</v>
      </c>
      <c r="CS101">
        <v>12</v>
      </c>
      <c r="CT101">
        <v>84</v>
      </c>
      <c r="CU101">
        <v>17</v>
      </c>
      <c r="CV101">
        <v>11</v>
      </c>
      <c r="CW101">
        <v>56</v>
      </c>
    </row>
    <row r="102" spans="1:101">
      <c r="A102" t="s">
        <v>670</v>
      </c>
      <c r="B102">
        <v>1002</v>
      </c>
      <c r="C102">
        <v>397</v>
      </c>
      <c r="D102">
        <v>127</v>
      </c>
      <c r="E102">
        <v>478</v>
      </c>
      <c r="F102">
        <v>14</v>
      </c>
      <c r="G102">
        <v>7</v>
      </c>
      <c r="H102">
        <v>7</v>
      </c>
      <c r="I102" t="s">
        <v>19</v>
      </c>
      <c r="J102">
        <v>32</v>
      </c>
      <c r="K102">
        <v>2</v>
      </c>
      <c r="L102">
        <v>2</v>
      </c>
      <c r="M102">
        <v>28</v>
      </c>
      <c r="N102" t="s">
        <v>19</v>
      </c>
      <c r="O102" t="s">
        <v>19</v>
      </c>
      <c r="P102" t="s">
        <v>19</v>
      </c>
      <c r="Q102" t="s">
        <v>19</v>
      </c>
      <c r="R102">
        <v>18</v>
      </c>
      <c r="S102">
        <v>14</v>
      </c>
      <c r="T102">
        <v>4</v>
      </c>
      <c r="U102" t="s">
        <v>19</v>
      </c>
      <c r="V102">
        <v>4</v>
      </c>
      <c r="W102">
        <v>3</v>
      </c>
      <c r="X102">
        <v>1</v>
      </c>
      <c r="Y102" t="s">
        <v>19</v>
      </c>
      <c r="Z102">
        <v>63</v>
      </c>
      <c r="AA102">
        <v>15</v>
      </c>
      <c r="AB102">
        <v>8</v>
      </c>
      <c r="AC102">
        <v>40</v>
      </c>
      <c r="AD102">
        <v>56</v>
      </c>
      <c r="AE102">
        <v>11</v>
      </c>
      <c r="AF102">
        <v>5</v>
      </c>
      <c r="AG102">
        <v>40</v>
      </c>
      <c r="AH102">
        <v>655</v>
      </c>
      <c r="AI102">
        <v>297</v>
      </c>
      <c r="AJ102">
        <v>68</v>
      </c>
      <c r="AK102">
        <v>290</v>
      </c>
      <c r="AL102">
        <v>259</v>
      </c>
      <c r="AM102">
        <v>171</v>
      </c>
      <c r="AN102">
        <v>30</v>
      </c>
      <c r="AO102">
        <v>58</v>
      </c>
      <c r="AP102">
        <v>22</v>
      </c>
      <c r="AQ102">
        <v>9</v>
      </c>
      <c r="AR102">
        <v>13</v>
      </c>
      <c r="AS102" t="s">
        <v>19</v>
      </c>
      <c r="AT102">
        <v>2</v>
      </c>
      <c r="AU102">
        <v>1</v>
      </c>
      <c r="AV102">
        <v>1</v>
      </c>
      <c r="AW102" t="s">
        <v>19</v>
      </c>
      <c r="AX102">
        <v>1</v>
      </c>
      <c r="AY102" t="s">
        <v>19</v>
      </c>
      <c r="AZ102" t="s">
        <v>19</v>
      </c>
      <c r="BA102">
        <v>1</v>
      </c>
      <c r="BB102">
        <v>21</v>
      </c>
      <c r="BC102">
        <v>7</v>
      </c>
      <c r="BD102">
        <v>10</v>
      </c>
      <c r="BE102">
        <v>4</v>
      </c>
      <c r="BF102">
        <v>2</v>
      </c>
      <c r="BG102" t="s">
        <v>19</v>
      </c>
      <c r="BH102" t="s">
        <v>19</v>
      </c>
      <c r="BI102">
        <v>2</v>
      </c>
      <c r="BJ102">
        <v>2</v>
      </c>
      <c r="BK102">
        <v>2</v>
      </c>
      <c r="BL102" t="s">
        <v>19</v>
      </c>
      <c r="BM102" t="s">
        <v>19</v>
      </c>
      <c r="BN102" t="s">
        <v>19</v>
      </c>
      <c r="BO102" t="s">
        <v>19</v>
      </c>
      <c r="BP102" t="s">
        <v>19</v>
      </c>
      <c r="BQ102" t="s">
        <v>19</v>
      </c>
      <c r="BR102">
        <v>9</v>
      </c>
      <c r="BS102">
        <v>1</v>
      </c>
      <c r="BT102">
        <v>6</v>
      </c>
      <c r="BU102">
        <v>2</v>
      </c>
      <c r="BV102">
        <v>3</v>
      </c>
      <c r="BW102">
        <v>1</v>
      </c>
      <c r="BX102">
        <v>2</v>
      </c>
      <c r="BY102" t="s">
        <v>19</v>
      </c>
      <c r="BZ102">
        <v>3</v>
      </c>
      <c r="CA102">
        <v>1</v>
      </c>
      <c r="CB102">
        <v>2</v>
      </c>
      <c r="CC102" t="s">
        <v>19</v>
      </c>
      <c r="CD102">
        <v>2</v>
      </c>
      <c r="CE102">
        <v>2</v>
      </c>
      <c r="CF102" t="s">
        <v>19</v>
      </c>
      <c r="CG102" t="s">
        <v>19</v>
      </c>
      <c r="CH102" t="s">
        <v>19</v>
      </c>
      <c r="CI102" t="s">
        <v>19</v>
      </c>
      <c r="CJ102" t="s">
        <v>19</v>
      </c>
      <c r="CK102" t="s">
        <v>19</v>
      </c>
      <c r="CL102">
        <v>25</v>
      </c>
      <c r="CM102">
        <v>13</v>
      </c>
      <c r="CN102">
        <v>9</v>
      </c>
      <c r="CO102">
        <v>3</v>
      </c>
      <c r="CP102">
        <v>36</v>
      </c>
      <c r="CQ102">
        <v>5</v>
      </c>
      <c r="CR102" t="s">
        <v>19</v>
      </c>
      <c r="CS102">
        <v>31</v>
      </c>
      <c r="CT102">
        <v>57</v>
      </c>
      <c r="CU102">
        <v>16</v>
      </c>
      <c r="CV102" t="s">
        <v>19</v>
      </c>
      <c r="CW102">
        <v>41</v>
      </c>
    </row>
    <row r="103" spans="1:101">
      <c r="A103" t="s">
        <v>669</v>
      </c>
      <c r="B103">
        <v>1066</v>
      </c>
      <c r="C103">
        <v>413</v>
      </c>
      <c r="D103">
        <v>377</v>
      </c>
      <c r="E103">
        <v>276</v>
      </c>
      <c r="F103">
        <v>19</v>
      </c>
      <c r="G103">
        <v>7</v>
      </c>
      <c r="H103">
        <v>12</v>
      </c>
      <c r="I103" t="s">
        <v>19</v>
      </c>
      <c r="J103">
        <v>45</v>
      </c>
      <c r="K103" t="s">
        <v>19</v>
      </c>
      <c r="L103">
        <v>6</v>
      </c>
      <c r="M103">
        <v>39</v>
      </c>
      <c r="N103">
        <v>2</v>
      </c>
      <c r="O103" t="s">
        <v>19</v>
      </c>
      <c r="P103" t="s">
        <v>19</v>
      </c>
      <c r="Q103">
        <v>2</v>
      </c>
      <c r="R103">
        <v>32</v>
      </c>
      <c r="S103">
        <v>11</v>
      </c>
      <c r="T103">
        <v>21</v>
      </c>
      <c r="U103" t="s">
        <v>19</v>
      </c>
      <c r="V103">
        <v>6</v>
      </c>
      <c r="W103">
        <v>4</v>
      </c>
      <c r="X103">
        <v>2</v>
      </c>
      <c r="Y103" t="s">
        <v>19</v>
      </c>
      <c r="Z103">
        <v>46</v>
      </c>
      <c r="AA103">
        <v>12</v>
      </c>
      <c r="AB103">
        <v>17</v>
      </c>
      <c r="AC103">
        <v>17</v>
      </c>
      <c r="AD103">
        <v>56</v>
      </c>
      <c r="AE103">
        <v>21</v>
      </c>
      <c r="AF103">
        <v>19</v>
      </c>
      <c r="AG103">
        <v>16</v>
      </c>
      <c r="AH103">
        <v>670</v>
      </c>
      <c r="AI103">
        <v>314</v>
      </c>
      <c r="AJ103">
        <v>217</v>
      </c>
      <c r="AK103">
        <v>139</v>
      </c>
      <c r="AL103">
        <v>329</v>
      </c>
      <c r="AM103">
        <v>156</v>
      </c>
      <c r="AN103">
        <v>125</v>
      </c>
      <c r="AO103">
        <v>48</v>
      </c>
      <c r="AP103">
        <v>21</v>
      </c>
      <c r="AQ103">
        <v>10</v>
      </c>
      <c r="AR103">
        <v>11</v>
      </c>
      <c r="AS103" t="s">
        <v>19</v>
      </c>
      <c r="AT103">
        <v>1</v>
      </c>
      <c r="AU103" t="s">
        <v>19</v>
      </c>
      <c r="AV103">
        <v>1</v>
      </c>
      <c r="AW103" t="s">
        <v>19</v>
      </c>
      <c r="AX103" t="s">
        <v>19</v>
      </c>
      <c r="AY103" t="s">
        <v>19</v>
      </c>
      <c r="AZ103" t="s">
        <v>19</v>
      </c>
      <c r="BA103" t="s">
        <v>19</v>
      </c>
      <c r="BB103">
        <v>30</v>
      </c>
      <c r="BC103">
        <v>5</v>
      </c>
      <c r="BD103">
        <v>21</v>
      </c>
      <c r="BE103">
        <v>4</v>
      </c>
      <c r="BF103">
        <v>3</v>
      </c>
      <c r="BG103">
        <v>2</v>
      </c>
      <c r="BH103" t="s">
        <v>19</v>
      </c>
      <c r="BI103">
        <v>1</v>
      </c>
      <c r="BJ103" t="s">
        <v>19</v>
      </c>
      <c r="BK103" t="s">
        <v>19</v>
      </c>
      <c r="BL103" t="s">
        <v>19</v>
      </c>
      <c r="BM103" t="s">
        <v>19</v>
      </c>
      <c r="BN103" t="s">
        <v>19</v>
      </c>
      <c r="BO103" t="s">
        <v>19</v>
      </c>
      <c r="BP103" t="s">
        <v>19</v>
      </c>
      <c r="BQ103" t="s">
        <v>19</v>
      </c>
      <c r="BR103">
        <v>12</v>
      </c>
      <c r="BS103">
        <v>1</v>
      </c>
      <c r="BT103">
        <v>10</v>
      </c>
      <c r="BU103">
        <v>1</v>
      </c>
      <c r="BV103">
        <v>10</v>
      </c>
      <c r="BW103">
        <v>1</v>
      </c>
      <c r="BX103">
        <v>8</v>
      </c>
      <c r="BY103">
        <v>1</v>
      </c>
      <c r="BZ103">
        <v>4</v>
      </c>
      <c r="CA103">
        <v>1</v>
      </c>
      <c r="CB103">
        <v>2</v>
      </c>
      <c r="CC103">
        <v>1</v>
      </c>
      <c r="CD103">
        <v>1</v>
      </c>
      <c r="CE103" t="s">
        <v>19</v>
      </c>
      <c r="CF103">
        <v>1</v>
      </c>
      <c r="CG103" t="s">
        <v>19</v>
      </c>
      <c r="CH103" t="s">
        <v>19</v>
      </c>
      <c r="CI103" t="s">
        <v>19</v>
      </c>
      <c r="CJ103" t="s">
        <v>19</v>
      </c>
      <c r="CK103" t="s">
        <v>19</v>
      </c>
      <c r="CL103">
        <v>27</v>
      </c>
      <c r="CM103">
        <v>7</v>
      </c>
      <c r="CN103">
        <v>20</v>
      </c>
      <c r="CO103" t="s">
        <v>19</v>
      </c>
      <c r="CP103">
        <v>34</v>
      </c>
      <c r="CQ103">
        <v>15</v>
      </c>
      <c r="CR103">
        <v>6</v>
      </c>
      <c r="CS103">
        <v>13</v>
      </c>
      <c r="CT103">
        <v>83</v>
      </c>
      <c r="CU103">
        <v>11</v>
      </c>
      <c r="CV103">
        <v>26</v>
      </c>
      <c r="CW103">
        <v>46</v>
      </c>
    </row>
    <row r="104" spans="1:101">
      <c r="A104" t="s">
        <v>668</v>
      </c>
      <c r="B104">
        <v>747</v>
      </c>
      <c r="C104">
        <v>389</v>
      </c>
      <c r="D104">
        <v>121</v>
      </c>
      <c r="E104">
        <v>237</v>
      </c>
      <c r="F104">
        <v>12</v>
      </c>
      <c r="G104">
        <v>7</v>
      </c>
      <c r="H104">
        <v>5</v>
      </c>
      <c r="I104" t="s">
        <v>19</v>
      </c>
      <c r="J104">
        <v>27</v>
      </c>
      <c r="K104">
        <v>3</v>
      </c>
      <c r="L104" t="s">
        <v>19</v>
      </c>
      <c r="M104">
        <v>24</v>
      </c>
      <c r="N104" t="s">
        <v>19</v>
      </c>
      <c r="O104" t="s">
        <v>19</v>
      </c>
      <c r="P104" t="s">
        <v>19</v>
      </c>
      <c r="Q104" t="s">
        <v>19</v>
      </c>
      <c r="R104">
        <v>16</v>
      </c>
      <c r="S104">
        <v>12</v>
      </c>
      <c r="T104">
        <v>4</v>
      </c>
      <c r="U104" t="s">
        <v>19</v>
      </c>
      <c r="V104">
        <v>7</v>
      </c>
      <c r="W104">
        <v>7</v>
      </c>
      <c r="X104" t="s">
        <v>19</v>
      </c>
      <c r="Y104" t="s">
        <v>19</v>
      </c>
      <c r="Z104">
        <v>40</v>
      </c>
      <c r="AA104">
        <v>25</v>
      </c>
      <c r="AB104">
        <v>10</v>
      </c>
      <c r="AC104">
        <v>5</v>
      </c>
      <c r="AD104">
        <v>15</v>
      </c>
      <c r="AE104">
        <v>4</v>
      </c>
      <c r="AF104">
        <v>6</v>
      </c>
      <c r="AG104">
        <v>5</v>
      </c>
      <c r="AH104">
        <v>512</v>
      </c>
      <c r="AI104">
        <v>276</v>
      </c>
      <c r="AJ104">
        <v>80</v>
      </c>
      <c r="AK104">
        <v>156</v>
      </c>
      <c r="AL104">
        <v>275</v>
      </c>
      <c r="AM104">
        <v>175</v>
      </c>
      <c r="AN104">
        <v>51</v>
      </c>
      <c r="AO104">
        <v>49</v>
      </c>
      <c r="AP104">
        <v>12</v>
      </c>
      <c r="AQ104">
        <v>10</v>
      </c>
      <c r="AR104">
        <v>2</v>
      </c>
      <c r="AS104" t="s">
        <v>19</v>
      </c>
      <c r="AT104" t="s">
        <v>19</v>
      </c>
      <c r="AU104" t="s">
        <v>19</v>
      </c>
      <c r="AV104" t="s">
        <v>19</v>
      </c>
      <c r="AW104" t="s">
        <v>19</v>
      </c>
      <c r="AX104">
        <v>1</v>
      </c>
      <c r="AY104" t="s">
        <v>19</v>
      </c>
      <c r="AZ104">
        <v>1</v>
      </c>
      <c r="BA104" t="s">
        <v>19</v>
      </c>
      <c r="BB104">
        <v>16</v>
      </c>
      <c r="BC104">
        <v>8</v>
      </c>
      <c r="BD104">
        <v>6</v>
      </c>
      <c r="BE104">
        <v>2</v>
      </c>
      <c r="BF104">
        <v>3</v>
      </c>
      <c r="BG104">
        <v>2</v>
      </c>
      <c r="BH104">
        <v>1</v>
      </c>
      <c r="BI104" t="s">
        <v>19</v>
      </c>
      <c r="BJ104">
        <v>2</v>
      </c>
      <c r="BK104">
        <v>2</v>
      </c>
      <c r="BL104" t="s">
        <v>19</v>
      </c>
      <c r="BM104" t="s">
        <v>19</v>
      </c>
      <c r="BN104">
        <v>1</v>
      </c>
      <c r="BO104" t="s">
        <v>19</v>
      </c>
      <c r="BP104" t="s">
        <v>19</v>
      </c>
      <c r="BQ104">
        <v>1</v>
      </c>
      <c r="BR104">
        <v>3</v>
      </c>
      <c r="BS104">
        <v>1</v>
      </c>
      <c r="BT104">
        <v>2</v>
      </c>
      <c r="BU104" t="s">
        <v>19</v>
      </c>
      <c r="BV104">
        <v>2</v>
      </c>
      <c r="BW104" t="s">
        <v>19</v>
      </c>
      <c r="BX104">
        <v>2</v>
      </c>
      <c r="BY104" t="s">
        <v>19</v>
      </c>
      <c r="BZ104">
        <v>3</v>
      </c>
      <c r="CA104">
        <v>3</v>
      </c>
      <c r="CB104" t="s">
        <v>19</v>
      </c>
      <c r="CC104" t="s">
        <v>19</v>
      </c>
      <c r="CD104">
        <v>2</v>
      </c>
      <c r="CE104" t="s">
        <v>19</v>
      </c>
      <c r="CF104">
        <v>1</v>
      </c>
      <c r="CG104">
        <v>1</v>
      </c>
      <c r="CH104" t="s">
        <v>19</v>
      </c>
      <c r="CI104" t="s">
        <v>19</v>
      </c>
      <c r="CJ104" t="s">
        <v>19</v>
      </c>
      <c r="CK104" t="s">
        <v>19</v>
      </c>
      <c r="CL104">
        <v>18</v>
      </c>
      <c r="CM104">
        <v>12</v>
      </c>
      <c r="CN104">
        <v>5</v>
      </c>
      <c r="CO104">
        <v>1</v>
      </c>
      <c r="CP104" t="s">
        <v>19</v>
      </c>
      <c r="CQ104" t="s">
        <v>19</v>
      </c>
      <c r="CR104" t="s">
        <v>19</v>
      </c>
      <c r="CS104" t="s">
        <v>19</v>
      </c>
      <c r="CT104">
        <v>78</v>
      </c>
      <c r="CU104">
        <v>32</v>
      </c>
      <c r="CV104">
        <v>2</v>
      </c>
      <c r="CW104">
        <v>44</v>
      </c>
    </row>
    <row r="105" spans="1:101">
      <c r="A105" t="s">
        <v>667</v>
      </c>
      <c r="B105">
        <v>930</v>
      </c>
      <c r="C105">
        <v>498</v>
      </c>
      <c r="D105">
        <v>120</v>
      </c>
      <c r="E105">
        <v>312</v>
      </c>
      <c r="F105">
        <v>16</v>
      </c>
      <c r="G105">
        <v>11</v>
      </c>
      <c r="H105">
        <v>5</v>
      </c>
      <c r="I105" t="s">
        <v>19</v>
      </c>
      <c r="J105">
        <v>30</v>
      </c>
      <c r="K105">
        <v>1</v>
      </c>
      <c r="L105">
        <v>1</v>
      </c>
      <c r="M105">
        <v>28</v>
      </c>
      <c r="N105" t="s">
        <v>19</v>
      </c>
      <c r="O105" t="s">
        <v>19</v>
      </c>
      <c r="P105" t="s">
        <v>19</v>
      </c>
      <c r="Q105" t="s">
        <v>19</v>
      </c>
      <c r="R105">
        <v>24</v>
      </c>
      <c r="S105">
        <v>13</v>
      </c>
      <c r="T105">
        <v>11</v>
      </c>
      <c r="U105" t="s">
        <v>19</v>
      </c>
      <c r="V105">
        <v>10</v>
      </c>
      <c r="W105">
        <v>5</v>
      </c>
      <c r="X105">
        <v>5</v>
      </c>
      <c r="Y105" t="s">
        <v>19</v>
      </c>
      <c r="Z105">
        <v>59</v>
      </c>
      <c r="AA105">
        <v>29</v>
      </c>
      <c r="AB105">
        <v>3</v>
      </c>
      <c r="AC105">
        <v>27</v>
      </c>
      <c r="AD105">
        <v>28</v>
      </c>
      <c r="AE105">
        <v>9</v>
      </c>
      <c r="AF105">
        <v>6</v>
      </c>
      <c r="AG105">
        <v>13</v>
      </c>
      <c r="AH105">
        <v>638</v>
      </c>
      <c r="AI105">
        <v>385</v>
      </c>
      <c r="AJ105">
        <v>57</v>
      </c>
      <c r="AK105">
        <v>196</v>
      </c>
      <c r="AL105">
        <v>338</v>
      </c>
      <c r="AM105">
        <v>252</v>
      </c>
      <c r="AN105">
        <v>51</v>
      </c>
      <c r="AO105">
        <v>35</v>
      </c>
      <c r="AP105">
        <v>18</v>
      </c>
      <c r="AQ105">
        <v>14</v>
      </c>
      <c r="AR105">
        <v>4</v>
      </c>
      <c r="AS105" t="s">
        <v>19</v>
      </c>
      <c r="AT105">
        <v>2</v>
      </c>
      <c r="AU105">
        <v>1</v>
      </c>
      <c r="AV105">
        <v>1</v>
      </c>
      <c r="AW105" t="s">
        <v>19</v>
      </c>
      <c r="AX105" t="s">
        <v>19</v>
      </c>
      <c r="AY105" t="s">
        <v>19</v>
      </c>
      <c r="AZ105" t="s">
        <v>19</v>
      </c>
      <c r="BA105" t="s">
        <v>19</v>
      </c>
      <c r="BB105">
        <v>22</v>
      </c>
      <c r="BC105">
        <v>7</v>
      </c>
      <c r="BD105">
        <v>6</v>
      </c>
      <c r="BE105">
        <v>9</v>
      </c>
      <c r="BF105">
        <v>7</v>
      </c>
      <c r="BG105">
        <v>3</v>
      </c>
      <c r="BH105">
        <v>1</v>
      </c>
      <c r="BI105">
        <v>3</v>
      </c>
      <c r="BJ105">
        <v>1</v>
      </c>
      <c r="BK105" t="s">
        <v>19</v>
      </c>
      <c r="BL105" t="s">
        <v>19</v>
      </c>
      <c r="BM105">
        <v>1</v>
      </c>
      <c r="BN105">
        <v>1</v>
      </c>
      <c r="BO105">
        <v>1</v>
      </c>
      <c r="BP105" t="s">
        <v>19</v>
      </c>
      <c r="BQ105" t="s">
        <v>19</v>
      </c>
      <c r="BR105">
        <v>4</v>
      </c>
      <c r="BS105">
        <v>1</v>
      </c>
      <c r="BT105">
        <v>2</v>
      </c>
      <c r="BU105">
        <v>1</v>
      </c>
      <c r="BV105">
        <v>3</v>
      </c>
      <c r="BW105" t="s">
        <v>19</v>
      </c>
      <c r="BX105">
        <v>1</v>
      </c>
      <c r="BY105">
        <v>2</v>
      </c>
      <c r="BZ105">
        <v>4</v>
      </c>
      <c r="CA105">
        <v>2</v>
      </c>
      <c r="CB105">
        <v>2</v>
      </c>
      <c r="CC105" t="s">
        <v>19</v>
      </c>
      <c r="CD105">
        <v>2</v>
      </c>
      <c r="CE105" t="s">
        <v>19</v>
      </c>
      <c r="CF105" t="s">
        <v>19</v>
      </c>
      <c r="CG105">
        <v>2</v>
      </c>
      <c r="CH105" t="s">
        <v>19</v>
      </c>
      <c r="CI105" t="s">
        <v>19</v>
      </c>
      <c r="CJ105" t="s">
        <v>19</v>
      </c>
      <c r="CK105" t="s">
        <v>19</v>
      </c>
      <c r="CL105">
        <v>25</v>
      </c>
      <c r="CM105">
        <v>10</v>
      </c>
      <c r="CN105">
        <v>15</v>
      </c>
      <c r="CO105" t="s">
        <v>19</v>
      </c>
      <c r="CP105">
        <v>14</v>
      </c>
      <c r="CQ105">
        <v>4</v>
      </c>
      <c r="CR105">
        <v>7</v>
      </c>
      <c r="CS105">
        <v>3</v>
      </c>
      <c r="CT105">
        <v>54</v>
      </c>
      <c r="CU105">
        <v>14</v>
      </c>
      <c r="CV105">
        <v>4</v>
      </c>
      <c r="CW105">
        <v>36</v>
      </c>
    </row>
    <row r="106" spans="1:101">
      <c r="A106" t="s">
        <v>666</v>
      </c>
      <c r="B106">
        <v>1556</v>
      </c>
      <c r="C106">
        <v>624</v>
      </c>
      <c r="D106">
        <v>434</v>
      </c>
      <c r="E106">
        <v>498</v>
      </c>
      <c r="F106">
        <v>29</v>
      </c>
      <c r="G106">
        <v>10</v>
      </c>
      <c r="H106">
        <v>19</v>
      </c>
      <c r="I106" t="s">
        <v>19</v>
      </c>
      <c r="J106">
        <v>33</v>
      </c>
      <c r="K106" t="s">
        <v>19</v>
      </c>
      <c r="L106" t="s">
        <v>19</v>
      </c>
      <c r="M106">
        <v>33</v>
      </c>
      <c r="N106">
        <v>4</v>
      </c>
      <c r="O106" t="s">
        <v>19</v>
      </c>
      <c r="P106" t="s">
        <v>19</v>
      </c>
      <c r="Q106">
        <v>4</v>
      </c>
      <c r="R106">
        <v>36</v>
      </c>
      <c r="S106">
        <v>12</v>
      </c>
      <c r="T106">
        <v>24</v>
      </c>
      <c r="U106" t="s">
        <v>19</v>
      </c>
      <c r="V106">
        <v>9</v>
      </c>
      <c r="W106">
        <v>3</v>
      </c>
      <c r="X106">
        <v>6</v>
      </c>
      <c r="Y106" t="s">
        <v>19</v>
      </c>
      <c r="Z106">
        <v>81</v>
      </c>
      <c r="AA106">
        <v>27</v>
      </c>
      <c r="AB106">
        <v>17</v>
      </c>
      <c r="AC106">
        <v>37</v>
      </c>
      <c r="AD106">
        <v>65</v>
      </c>
      <c r="AE106">
        <v>21</v>
      </c>
      <c r="AF106">
        <v>17</v>
      </c>
      <c r="AG106">
        <v>27</v>
      </c>
      <c r="AH106">
        <v>965</v>
      </c>
      <c r="AI106">
        <v>460</v>
      </c>
      <c r="AJ106">
        <v>239</v>
      </c>
      <c r="AK106">
        <v>266</v>
      </c>
      <c r="AL106">
        <v>476</v>
      </c>
      <c r="AM106">
        <v>274</v>
      </c>
      <c r="AN106">
        <v>132</v>
      </c>
      <c r="AO106">
        <v>70</v>
      </c>
      <c r="AP106">
        <v>34</v>
      </c>
      <c r="AQ106">
        <v>19</v>
      </c>
      <c r="AR106">
        <v>15</v>
      </c>
      <c r="AS106" t="s">
        <v>19</v>
      </c>
      <c r="AT106">
        <v>4</v>
      </c>
      <c r="AU106">
        <v>1</v>
      </c>
      <c r="AV106">
        <v>2</v>
      </c>
      <c r="AW106">
        <v>1</v>
      </c>
      <c r="AX106">
        <v>4</v>
      </c>
      <c r="AY106" t="s">
        <v>19</v>
      </c>
      <c r="AZ106" t="s">
        <v>19</v>
      </c>
      <c r="BA106">
        <v>4</v>
      </c>
      <c r="BB106">
        <v>30</v>
      </c>
      <c r="BC106">
        <v>11</v>
      </c>
      <c r="BD106">
        <v>12</v>
      </c>
      <c r="BE106">
        <v>7</v>
      </c>
      <c r="BF106">
        <v>6</v>
      </c>
      <c r="BG106">
        <v>1</v>
      </c>
      <c r="BH106" t="s">
        <v>19</v>
      </c>
      <c r="BI106">
        <v>5</v>
      </c>
      <c r="BJ106">
        <v>1</v>
      </c>
      <c r="BK106" t="s">
        <v>19</v>
      </c>
      <c r="BL106" t="s">
        <v>19</v>
      </c>
      <c r="BM106">
        <v>1</v>
      </c>
      <c r="BN106" t="s">
        <v>19</v>
      </c>
      <c r="BO106" t="s">
        <v>19</v>
      </c>
      <c r="BP106" t="s">
        <v>19</v>
      </c>
      <c r="BQ106" t="s">
        <v>19</v>
      </c>
      <c r="BR106">
        <v>9</v>
      </c>
      <c r="BS106">
        <v>3</v>
      </c>
      <c r="BT106">
        <v>6</v>
      </c>
      <c r="BU106" t="s">
        <v>19</v>
      </c>
      <c r="BV106">
        <v>13</v>
      </c>
      <c r="BW106">
        <v>6</v>
      </c>
      <c r="BX106">
        <v>6</v>
      </c>
      <c r="BY106">
        <v>1</v>
      </c>
      <c r="BZ106">
        <v>1</v>
      </c>
      <c r="CA106">
        <v>1</v>
      </c>
      <c r="CB106" t="s">
        <v>19</v>
      </c>
      <c r="CC106" t="s">
        <v>19</v>
      </c>
      <c r="CD106" t="s">
        <v>19</v>
      </c>
      <c r="CE106" t="s">
        <v>19</v>
      </c>
      <c r="CF106" t="s">
        <v>19</v>
      </c>
      <c r="CG106" t="s">
        <v>19</v>
      </c>
      <c r="CH106" t="s">
        <v>19</v>
      </c>
      <c r="CI106" t="s">
        <v>19</v>
      </c>
      <c r="CJ106" t="s">
        <v>19</v>
      </c>
      <c r="CK106" t="s">
        <v>19</v>
      </c>
      <c r="CL106">
        <v>37</v>
      </c>
      <c r="CM106">
        <v>9</v>
      </c>
      <c r="CN106">
        <v>27</v>
      </c>
      <c r="CO106">
        <v>1</v>
      </c>
      <c r="CP106">
        <v>94</v>
      </c>
      <c r="CQ106">
        <v>20</v>
      </c>
      <c r="CR106">
        <v>18</v>
      </c>
      <c r="CS106">
        <v>56</v>
      </c>
      <c r="CT106">
        <v>140</v>
      </c>
      <c r="CU106">
        <v>34</v>
      </c>
      <c r="CV106">
        <v>44</v>
      </c>
      <c r="CW106">
        <v>62</v>
      </c>
    </row>
    <row r="107" spans="1:101">
      <c r="A107" t="s">
        <v>665</v>
      </c>
      <c r="B107">
        <v>1111</v>
      </c>
      <c r="C107">
        <v>655</v>
      </c>
      <c r="D107">
        <v>143</v>
      </c>
      <c r="E107">
        <v>313</v>
      </c>
      <c r="F107">
        <v>15</v>
      </c>
      <c r="G107">
        <v>10</v>
      </c>
      <c r="H107">
        <v>4</v>
      </c>
      <c r="I107">
        <v>1</v>
      </c>
      <c r="J107">
        <v>32</v>
      </c>
      <c r="K107">
        <v>2</v>
      </c>
      <c r="L107" t="s">
        <v>19</v>
      </c>
      <c r="M107">
        <v>30</v>
      </c>
      <c r="N107">
        <v>2</v>
      </c>
      <c r="O107" t="s">
        <v>19</v>
      </c>
      <c r="P107" t="s">
        <v>19</v>
      </c>
      <c r="Q107">
        <v>2</v>
      </c>
      <c r="R107">
        <v>31</v>
      </c>
      <c r="S107">
        <v>26</v>
      </c>
      <c r="T107">
        <v>5</v>
      </c>
      <c r="U107" t="s">
        <v>19</v>
      </c>
      <c r="V107">
        <v>11</v>
      </c>
      <c r="W107">
        <v>10</v>
      </c>
      <c r="X107">
        <v>1</v>
      </c>
      <c r="Y107" t="s">
        <v>19</v>
      </c>
      <c r="Z107">
        <v>64</v>
      </c>
      <c r="AA107">
        <v>35</v>
      </c>
      <c r="AB107">
        <v>5</v>
      </c>
      <c r="AC107">
        <v>24</v>
      </c>
      <c r="AD107">
        <v>37</v>
      </c>
      <c r="AE107">
        <v>18</v>
      </c>
      <c r="AF107">
        <v>3</v>
      </c>
      <c r="AG107">
        <v>16</v>
      </c>
      <c r="AH107">
        <v>751</v>
      </c>
      <c r="AI107">
        <v>476</v>
      </c>
      <c r="AJ107">
        <v>90</v>
      </c>
      <c r="AK107">
        <v>185</v>
      </c>
      <c r="AL107">
        <v>392</v>
      </c>
      <c r="AM107">
        <v>270</v>
      </c>
      <c r="AN107">
        <v>71</v>
      </c>
      <c r="AO107">
        <v>51</v>
      </c>
      <c r="AP107">
        <v>21</v>
      </c>
      <c r="AQ107">
        <v>13</v>
      </c>
      <c r="AR107">
        <v>7</v>
      </c>
      <c r="AS107">
        <v>1</v>
      </c>
      <c r="AT107">
        <v>1</v>
      </c>
      <c r="AU107">
        <v>1</v>
      </c>
      <c r="AV107" t="s">
        <v>19</v>
      </c>
      <c r="AW107" t="s">
        <v>19</v>
      </c>
      <c r="AX107" t="s">
        <v>19</v>
      </c>
      <c r="AY107" t="s">
        <v>19</v>
      </c>
      <c r="AZ107" t="s">
        <v>19</v>
      </c>
      <c r="BA107" t="s">
        <v>19</v>
      </c>
      <c r="BB107">
        <v>35</v>
      </c>
      <c r="BC107">
        <v>11</v>
      </c>
      <c r="BD107">
        <v>8</v>
      </c>
      <c r="BE107">
        <v>16</v>
      </c>
      <c r="BF107">
        <v>6</v>
      </c>
      <c r="BG107" t="s">
        <v>19</v>
      </c>
      <c r="BH107" t="s">
        <v>19</v>
      </c>
      <c r="BI107">
        <v>6</v>
      </c>
      <c r="BJ107">
        <v>5</v>
      </c>
      <c r="BK107">
        <v>5</v>
      </c>
      <c r="BL107" t="s">
        <v>19</v>
      </c>
      <c r="BM107" t="s">
        <v>19</v>
      </c>
      <c r="BN107">
        <v>1</v>
      </c>
      <c r="BO107" t="s">
        <v>19</v>
      </c>
      <c r="BP107" t="s">
        <v>19</v>
      </c>
      <c r="BQ107">
        <v>1</v>
      </c>
      <c r="BR107">
        <v>8</v>
      </c>
      <c r="BS107" t="s">
        <v>19</v>
      </c>
      <c r="BT107">
        <v>3</v>
      </c>
      <c r="BU107">
        <v>5</v>
      </c>
      <c r="BV107">
        <v>14</v>
      </c>
      <c r="BW107">
        <v>5</v>
      </c>
      <c r="BX107">
        <v>5</v>
      </c>
      <c r="BY107">
        <v>4</v>
      </c>
      <c r="BZ107">
        <v>1</v>
      </c>
      <c r="CA107">
        <v>1</v>
      </c>
      <c r="CB107" t="s">
        <v>19</v>
      </c>
      <c r="CC107" t="s">
        <v>19</v>
      </c>
      <c r="CD107" t="s">
        <v>19</v>
      </c>
      <c r="CE107" t="s">
        <v>19</v>
      </c>
      <c r="CF107" t="s">
        <v>19</v>
      </c>
      <c r="CG107" t="s">
        <v>19</v>
      </c>
      <c r="CH107">
        <v>1</v>
      </c>
      <c r="CI107">
        <v>1</v>
      </c>
      <c r="CJ107" t="s">
        <v>19</v>
      </c>
      <c r="CK107" t="s">
        <v>19</v>
      </c>
      <c r="CL107">
        <v>31</v>
      </c>
      <c r="CM107">
        <v>22</v>
      </c>
      <c r="CN107">
        <v>8</v>
      </c>
      <c r="CO107">
        <v>1</v>
      </c>
      <c r="CP107">
        <v>8</v>
      </c>
      <c r="CQ107">
        <v>4</v>
      </c>
      <c r="CR107" t="s">
        <v>19</v>
      </c>
      <c r="CS107">
        <v>4</v>
      </c>
      <c r="CT107">
        <v>82</v>
      </c>
      <c r="CU107">
        <v>36</v>
      </c>
      <c r="CV107">
        <v>13</v>
      </c>
      <c r="CW107">
        <v>33</v>
      </c>
    </row>
    <row r="108" spans="1:101">
      <c r="A108" t="s">
        <v>664</v>
      </c>
      <c r="B108">
        <v>1087</v>
      </c>
      <c r="C108">
        <v>569</v>
      </c>
      <c r="D108">
        <v>139</v>
      </c>
      <c r="E108">
        <v>379</v>
      </c>
      <c r="F108">
        <v>18</v>
      </c>
      <c r="G108">
        <v>11</v>
      </c>
      <c r="H108">
        <v>7</v>
      </c>
      <c r="I108" t="s">
        <v>19</v>
      </c>
      <c r="J108">
        <v>27</v>
      </c>
      <c r="K108">
        <v>1</v>
      </c>
      <c r="L108" t="s">
        <v>19</v>
      </c>
      <c r="M108">
        <v>26</v>
      </c>
      <c r="N108">
        <v>3</v>
      </c>
      <c r="O108" t="s">
        <v>19</v>
      </c>
      <c r="P108" t="s">
        <v>19</v>
      </c>
      <c r="Q108">
        <v>3</v>
      </c>
      <c r="R108">
        <v>28</v>
      </c>
      <c r="S108">
        <v>15</v>
      </c>
      <c r="T108">
        <v>13</v>
      </c>
      <c r="U108" t="s">
        <v>19</v>
      </c>
      <c r="V108">
        <v>6</v>
      </c>
      <c r="W108">
        <v>3</v>
      </c>
      <c r="X108">
        <v>3</v>
      </c>
      <c r="Y108" t="s">
        <v>19</v>
      </c>
      <c r="Z108">
        <v>52</v>
      </c>
      <c r="AA108">
        <v>25</v>
      </c>
      <c r="AB108">
        <v>8</v>
      </c>
      <c r="AC108">
        <v>19</v>
      </c>
      <c r="AD108">
        <v>40</v>
      </c>
      <c r="AE108">
        <v>11</v>
      </c>
      <c r="AF108">
        <v>11</v>
      </c>
      <c r="AG108">
        <v>18</v>
      </c>
      <c r="AH108">
        <v>747</v>
      </c>
      <c r="AI108">
        <v>419</v>
      </c>
      <c r="AJ108">
        <v>68</v>
      </c>
      <c r="AK108">
        <v>260</v>
      </c>
      <c r="AL108">
        <v>330</v>
      </c>
      <c r="AM108">
        <v>225</v>
      </c>
      <c r="AN108">
        <v>46</v>
      </c>
      <c r="AO108">
        <v>59</v>
      </c>
      <c r="AP108">
        <v>20</v>
      </c>
      <c r="AQ108">
        <v>14</v>
      </c>
      <c r="AR108">
        <v>6</v>
      </c>
      <c r="AS108" t="s">
        <v>19</v>
      </c>
      <c r="AT108" t="s">
        <v>19</v>
      </c>
      <c r="AU108" t="s">
        <v>19</v>
      </c>
      <c r="AV108" t="s">
        <v>19</v>
      </c>
      <c r="AW108" t="s">
        <v>19</v>
      </c>
      <c r="AX108" t="s">
        <v>19</v>
      </c>
      <c r="AY108" t="s">
        <v>19</v>
      </c>
      <c r="AZ108" t="s">
        <v>19</v>
      </c>
      <c r="BA108" t="s">
        <v>19</v>
      </c>
      <c r="BB108">
        <v>35</v>
      </c>
      <c r="BC108">
        <v>7</v>
      </c>
      <c r="BD108">
        <v>14</v>
      </c>
      <c r="BE108">
        <v>14</v>
      </c>
      <c r="BF108">
        <v>3</v>
      </c>
      <c r="BG108">
        <v>1</v>
      </c>
      <c r="BH108">
        <v>1</v>
      </c>
      <c r="BI108">
        <v>1</v>
      </c>
      <c r="BJ108">
        <v>1</v>
      </c>
      <c r="BK108" t="s">
        <v>19</v>
      </c>
      <c r="BL108" t="s">
        <v>19</v>
      </c>
      <c r="BM108">
        <v>1</v>
      </c>
      <c r="BN108">
        <v>1</v>
      </c>
      <c r="BO108" t="s">
        <v>19</v>
      </c>
      <c r="BP108" t="s">
        <v>19</v>
      </c>
      <c r="BQ108">
        <v>1</v>
      </c>
      <c r="BR108">
        <v>10</v>
      </c>
      <c r="BS108">
        <v>2</v>
      </c>
      <c r="BT108">
        <v>4</v>
      </c>
      <c r="BU108">
        <v>4</v>
      </c>
      <c r="BV108">
        <v>14</v>
      </c>
      <c r="BW108" t="s">
        <v>19</v>
      </c>
      <c r="BX108">
        <v>8</v>
      </c>
      <c r="BY108">
        <v>6</v>
      </c>
      <c r="BZ108">
        <v>6</v>
      </c>
      <c r="CA108">
        <v>4</v>
      </c>
      <c r="CB108">
        <v>1</v>
      </c>
      <c r="CC108">
        <v>1</v>
      </c>
      <c r="CD108" t="s">
        <v>19</v>
      </c>
      <c r="CE108" t="s">
        <v>19</v>
      </c>
      <c r="CF108" t="s">
        <v>19</v>
      </c>
      <c r="CG108" t="s">
        <v>19</v>
      </c>
      <c r="CH108" t="s">
        <v>19</v>
      </c>
      <c r="CI108" t="s">
        <v>19</v>
      </c>
      <c r="CJ108" t="s">
        <v>19</v>
      </c>
      <c r="CK108" t="s">
        <v>19</v>
      </c>
      <c r="CL108">
        <v>27</v>
      </c>
      <c r="CM108">
        <v>15</v>
      </c>
      <c r="CN108">
        <v>10</v>
      </c>
      <c r="CO108">
        <v>2</v>
      </c>
      <c r="CP108">
        <v>17</v>
      </c>
      <c r="CQ108">
        <v>13</v>
      </c>
      <c r="CR108" t="s">
        <v>19</v>
      </c>
      <c r="CS108">
        <v>4</v>
      </c>
      <c r="CT108">
        <v>73</v>
      </c>
      <c r="CU108">
        <v>38</v>
      </c>
      <c r="CV108">
        <v>2</v>
      </c>
      <c r="CW108">
        <v>33</v>
      </c>
    </row>
    <row r="109" spans="1:101">
      <c r="A109" t="s">
        <v>663</v>
      </c>
      <c r="B109">
        <v>1263</v>
      </c>
      <c r="C109">
        <v>533</v>
      </c>
      <c r="D109">
        <v>366</v>
      </c>
      <c r="E109">
        <v>364</v>
      </c>
      <c r="F109">
        <v>23</v>
      </c>
      <c r="G109">
        <v>6</v>
      </c>
      <c r="H109">
        <v>17</v>
      </c>
      <c r="I109" t="s">
        <v>19</v>
      </c>
      <c r="J109">
        <v>36</v>
      </c>
      <c r="K109" t="s">
        <v>19</v>
      </c>
      <c r="L109">
        <v>2</v>
      </c>
      <c r="M109">
        <v>34</v>
      </c>
      <c r="N109">
        <v>3</v>
      </c>
      <c r="O109" t="s">
        <v>19</v>
      </c>
      <c r="P109" t="s">
        <v>19</v>
      </c>
      <c r="Q109">
        <v>3</v>
      </c>
      <c r="R109">
        <v>37</v>
      </c>
      <c r="S109">
        <v>16</v>
      </c>
      <c r="T109">
        <v>19</v>
      </c>
      <c r="U109">
        <v>2</v>
      </c>
      <c r="V109">
        <v>7</v>
      </c>
      <c r="W109">
        <v>4</v>
      </c>
      <c r="X109">
        <v>3</v>
      </c>
      <c r="Y109" t="s">
        <v>19</v>
      </c>
      <c r="Z109">
        <v>79</v>
      </c>
      <c r="AA109">
        <v>16</v>
      </c>
      <c r="AB109">
        <v>26</v>
      </c>
      <c r="AC109">
        <v>37</v>
      </c>
      <c r="AD109">
        <v>42</v>
      </c>
      <c r="AE109">
        <v>10</v>
      </c>
      <c r="AF109">
        <v>21</v>
      </c>
      <c r="AG109">
        <v>11</v>
      </c>
      <c r="AH109">
        <v>729</v>
      </c>
      <c r="AI109">
        <v>405</v>
      </c>
      <c r="AJ109">
        <v>149</v>
      </c>
      <c r="AK109">
        <v>175</v>
      </c>
      <c r="AL109">
        <v>370</v>
      </c>
      <c r="AM109">
        <v>212</v>
      </c>
      <c r="AN109">
        <v>114</v>
      </c>
      <c r="AO109">
        <v>44</v>
      </c>
      <c r="AP109">
        <v>26</v>
      </c>
      <c r="AQ109">
        <v>12</v>
      </c>
      <c r="AR109">
        <v>13</v>
      </c>
      <c r="AS109">
        <v>1</v>
      </c>
      <c r="AT109">
        <v>8</v>
      </c>
      <c r="AU109">
        <v>5</v>
      </c>
      <c r="AV109">
        <v>3</v>
      </c>
      <c r="AW109" t="s">
        <v>19</v>
      </c>
      <c r="AX109">
        <v>3</v>
      </c>
      <c r="AY109" t="s">
        <v>19</v>
      </c>
      <c r="AZ109" t="s">
        <v>19</v>
      </c>
      <c r="BA109">
        <v>3</v>
      </c>
      <c r="BB109">
        <v>29</v>
      </c>
      <c r="BC109">
        <v>2</v>
      </c>
      <c r="BD109">
        <v>13</v>
      </c>
      <c r="BE109">
        <v>14</v>
      </c>
      <c r="BF109">
        <v>6</v>
      </c>
      <c r="BG109" t="s">
        <v>19</v>
      </c>
      <c r="BH109">
        <v>1</v>
      </c>
      <c r="BI109">
        <v>5</v>
      </c>
      <c r="BJ109">
        <v>3</v>
      </c>
      <c r="BK109" t="s">
        <v>19</v>
      </c>
      <c r="BL109">
        <v>2</v>
      </c>
      <c r="BM109">
        <v>1</v>
      </c>
      <c r="BN109" t="s">
        <v>19</v>
      </c>
      <c r="BO109" t="s">
        <v>19</v>
      </c>
      <c r="BP109" t="s">
        <v>19</v>
      </c>
      <c r="BQ109" t="s">
        <v>19</v>
      </c>
      <c r="BR109">
        <v>11</v>
      </c>
      <c r="BS109">
        <v>2</v>
      </c>
      <c r="BT109">
        <v>3</v>
      </c>
      <c r="BU109">
        <v>6</v>
      </c>
      <c r="BV109">
        <v>9</v>
      </c>
      <c r="BW109" t="s">
        <v>19</v>
      </c>
      <c r="BX109">
        <v>7</v>
      </c>
      <c r="BY109">
        <v>2</v>
      </c>
      <c r="BZ109" t="s">
        <v>19</v>
      </c>
      <c r="CA109" t="s">
        <v>19</v>
      </c>
      <c r="CB109" t="s">
        <v>19</v>
      </c>
      <c r="CC109" t="s">
        <v>19</v>
      </c>
      <c r="CD109" t="s">
        <v>19</v>
      </c>
      <c r="CE109" t="s">
        <v>19</v>
      </c>
      <c r="CF109" t="s">
        <v>19</v>
      </c>
      <c r="CG109" t="s">
        <v>19</v>
      </c>
      <c r="CH109" t="s">
        <v>19</v>
      </c>
      <c r="CI109" t="s">
        <v>19</v>
      </c>
      <c r="CJ109" t="s">
        <v>19</v>
      </c>
      <c r="CK109" t="s">
        <v>19</v>
      </c>
      <c r="CL109">
        <v>46</v>
      </c>
      <c r="CM109">
        <v>14</v>
      </c>
      <c r="CN109">
        <v>30</v>
      </c>
      <c r="CO109">
        <v>2</v>
      </c>
      <c r="CP109">
        <v>61</v>
      </c>
      <c r="CQ109">
        <v>13</v>
      </c>
      <c r="CR109">
        <v>28</v>
      </c>
      <c r="CS109">
        <v>20</v>
      </c>
      <c r="CT109">
        <v>141</v>
      </c>
      <c r="CU109">
        <v>34</v>
      </c>
      <c r="CV109">
        <v>45</v>
      </c>
      <c r="CW109">
        <v>62</v>
      </c>
    </row>
    <row r="110" spans="1:101">
      <c r="A110" t="s">
        <v>662</v>
      </c>
      <c r="B110">
        <v>1013</v>
      </c>
      <c r="C110">
        <v>491</v>
      </c>
      <c r="D110">
        <v>280</v>
      </c>
      <c r="E110">
        <v>242</v>
      </c>
      <c r="F110">
        <v>19</v>
      </c>
      <c r="G110">
        <v>6</v>
      </c>
      <c r="H110">
        <v>13</v>
      </c>
      <c r="I110" t="s">
        <v>19</v>
      </c>
      <c r="J110">
        <v>28</v>
      </c>
      <c r="K110" t="s">
        <v>19</v>
      </c>
      <c r="L110">
        <v>5</v>
      </c>
      <c r="M110">
        <v>23</v>
      </c>
      <c r="N110" t="s">
        <v>19</v>
      </c>
      <c r="O110" t="s">
        <v>19</v>
      </c>
      <c r="P110" t="s">
        <v>19</v>
      </c>
      <c r="Q110" t="s">
        <v>19</v>
      </c>
      <c r="R110">
        <v>25</v>
      </c>
      <c r="S110">
        <v>12</v>
      </c>
      <c r="T110">
        <v>13</v>
      </c>
      <c r="U110" t="s">
        <v>19</v>
      </c>
      <c r="V110">
        <v>1</v>
      </c>
      <c r="W110" t="s">
        <v>19</v>
      </c>
      <c r="X110">
        <v>1</v>
      </c>
      <c r="Y110" t="s">
        <v>19</v>
      </c>
      <c r="Z110">
        <v>52</v>
      </c>
      <c r="AA110">
        <v>20</v>
      </c>
      <c r="AB110">
        <v>14</v>
      </c>
      <c r="AC110">
        <v>18</v>
      </c>
      <c r="AD110">
        <v>70</v>
      </c>
      <c r="AE110">
        <v>17</v>
      </c>
      <c r="AF110">
        <v>15</v>
      </c>
      <c r="AG110">
        <v>38</v>
      </c>
      <c r="AH110">
        <v>591</v>
      </c>
      <c r="AI110">
        <v>333</v>
      </c>
      <c r="AJ110">
        <v>145</v>
      </c>
      <c r="AK110">
        <v>113</v>
      </c>
      <c r="AL110">
        <v>277</v>
      </c>
      <c r="AM110">
        <v>160</v>
      </c>
      <c r="AN110">
        <v>91</v>
      </c>
      <c r="AO110">
        <v>26</v>
      </c>
      <c r="AP110">
        <v>18</v>
      </c>
      <c r="AQ110">
        <v>6</v>
      </c>
      <c r="AR110">
        <v>11</v>
      </c>
      <c r="AS110">
        <v>1</v>
      </c>
      <c r="AT110">
        <v>11</v>
      </c>
      <c r="AU110">
        <v>7</v>
      </c>
      <c r="AV110">
        <v>4</v>
      </c>
      <c r="AW110" t="s">
        <v>19</v>
      </c>
      <c r="AX110">
        <v>1</v>
      </c>
      <c r="AY110" t="s">
        <v>19</v>
      </c>
      <c r="AZ110" t="s">
        <v>19</v>
      </c>
      <c r="BA110">
        <v>1</v>
      </c>
      <c r="BB110">
        <v>23</v>
      </c>
      <c r="BC110">
        <v>7</v>
      </c>
      <c r="BD110">
        <v>9</v>
      </c>
      <c r="BE110">
        <v>7</v>
      </c>
      <c r="BF110">
        <v>3</v>
      </c>
      <c r="BG110" t="s">
        <v>19</v>
      </c>
      <c r="BH110" t="s">
        <v>19</v>
      </c>
      <c r="BI110">
        <v>3</v>
      </c>
      <c r="BJ110" t="s">
        <v>19</v>
      </c>
      <c r="BK110" t="s">
        <v>19</v>
      </c>
      <c r="BL110" t="s">
        <v>19</v>
      </c>
      <c r="BM110" t="s">
        <v>19</v>
      </c>
      <c r="BN110">
        <v>1</v>
      </c>
      <c r="BO110">
        <v>1</v>
      </c>
      <c r="BP110" t="s">
        <v>19</v>
      </c>
      <c r="BQ110" t="s">
        <v>19</v>
      </c>
      <c r="BR110">
        <v>5</v>
      </c>
      <c r="BS110">
        <v>1</v>
      </c>
      <c r="BT110">
        <v>2</v>
      </c>
      <c r="BU110">
        <v>2</v>
      </c>
      <c r="BV110">
        <v>9</v>
      </c>
      <c r="BW110">
        <v>2</v>
      </c>
      <c r="BX110">
        <v>5</v>
      </c>
      <c r="BY110">
        <v>2</v>
      </c>
      <c r="BZ110">
        <v>4</v>
      </c>
      <c r="CA110">
        <v>2</v>
      </c>
      <c r="CB110">
        <v>2</v>
      </c>
      <c r="CC110" t="s">
        <v>19</v>
      </c>
      <c r="CD110">
        <v>1</v>
      </c>
      <c r="CE110">
        <v>1</v>
      </c>
      <c r="CF110" t="s">
        <v>19</v>
      </c>
      <c r="CG110" t="s">
        <v>19</v>
      </c>
      <c r="CH110">
        <v>1</v>
      </c>
      <c r="CI110">
        <v>1</v>
      </c>
      <c r="CJ110" t="s">
        <v>19</v>
      </c>
      <c r="CK110" t="s">
        <v>19</v>
      </c>
      <c r="CL110">
        <v>33</v>
      </c>
      <c r="CM110">
        <v>9</v>
      </c>
      <c r="CN110">
        <v>24</v>
      </c>
      <c r="CO110" t="s">
        <v>19</v>
      </c>
      <c r="CP110">
        <v>63</v>
      </c>
      <c r="CQ110">
        <v>27</v>
      </c>
      <c r="CR110">
        <v>18</v>
      </c>
      <c r="CS110">
        <v>18</v>
      </c>
      <c r="CT110">
        <v>78</v>
      </c>
      <c r="CU110">
        <v>46</v>
      </c>
      <c r="CV110">
        <v>9</v>
      </c>
      <c r="CW110">
        <v>23</v>
      </c>
    </row>
    <row r="111" spans="1:101">
      <c r="A111" t="s">
        <v>661</v>
      </c>
      <c r="B111">
        <v>1173</v>
      </c>
      <c r="C111">
        <v>585</v>
      </c>
      <c r="D111">
        <v>337</v>
      </c>
      <c r="E111">
        <v>251</v>
      </c>
      <c r="F111">
        <v>22</v>
      </c>
      <c r="G111">
        <v>12</v>
      </c>
      <c r="H111">
        <v>10</v>
      </c>
      <c r="I111" t="s">
        <v>19</v>
      </c>
      <c r="J111">
        <v>27</v>
      </c>
      <c r="K111">
        <v>1</v>
      </c>
      <c r="L111">
        <v>2</v>
      </c>
      <c r="M111">
        <v>24</v>
      </c>
      <c r="N111">
        <v>4</v>
      </c>
      <c r="O111" t="s">
        <v>19</v>
      </c>
      <c r="P111" t="s">
        <v>19</v>
      </c>
      <c r="Q111">
        <v>4</v>
      </c>
      <c r="R111">
        <v>36</v>
      </c>
      <c r="S111">
        <v>15</v>
      </c>
      <c r="T111">
        <v>21</v>
      </c>
      <c r="U111" t="s">
        <v>19</v>
      </c>
      <c r="V111">
        <v>19</v>
      </c>
      <c r="W111">
        <v>6</v>
      </c>
      <c r="X111">
        <v>13</v>
      </c>
      <c r="Y111" t="s">
        <v>19</v>
      </c>
      <c r="Z111">
        <v>65</v>
      </c>
      <c r="AA111">
        <v>29</v>
      </c>
      <c r="AB111">
        <v>22</v>
      </c>
      <c r="AC111">
        <v>14</v>
      </c>
      <c r="AD111">
        <v>50</v>
      </c>
      <c r="AE111">
        <v>22</v>
      </c>
      <c r="AF111">
        <v>14</v>
      </c>
      <c r="AG111">
        <v>14</v>
      </c>
      <c r="AH111">
        <v>755</v>
      </c>
      <c r="AI111">
        <v>447</v>
      </c>
      <c r="AJ111">
        <v>181</v>
      </c>
      <c r="AK111">
        <v>127</v>
      </c>
      <c r="AL111">
        <v>432</v>
      </c>
      <c r="AM111">
        <v>257</v>
      </c>
      <c r="AN111">
        <v>120</v>
      </c>
      <c r="AO111">
        <v>55</v>
      </c>
      <c r="AP111">
        <v>31</v>
      </c>
      <c r="AQ111">
        <v>14</v>
      </c>
      <c r="AR111">
        <v>16</v>
      </c>
      <c r="AS111">
        <v>1</v>
      </c>
      <c r="AT111">
        <v>2</v>
      </c>
      <c r="AU111">
        <v>1</v>
      </c>
      <c r="AV111" t="s">
        <v>19</v>
      </c>
      <c r="AW111">
        <v>1</v>
      </c>
      <c r="AX111">
        <v>5</v>
      </c>
      <c r="AY111" t="s">
        <v>19</v>
      </c>
      <c r="AZ111">
        <v>3</v>
      </c>
      <c r="BA111">
        <v>2</v>
      </c>
      <c r="BB111">
        <v>34</v>
      </c>
      <c r="BC111">
        <v>11</v>
      </c>
      <c r="BD111">
        <v>9</v>
      </c>
      <c r="BE111">
        <v>14</v>
      </c>
      <c r="BF111">
        <v>7</v>
      </c>
      <c r="BG111">
        <v>4</v>
      </c>
      <c r="BH111">
        <v>2</v>
      </c>
      <c r="BI111">
        <v>1</v>
      </c>
      <c r="BJ111">
        <v>5</v>
      </c>
      <c r="BK111">
        <v>1</v>
      </c>
      <c r="BL111">
        <v>1</v>
      </c>
      <c r="BM111">
        <v>3</v>
      </c>
      <c r="BN111">
        <v>1</v>
      </c>
      <c r="BO111" t="s">
        <v>19</v>
      </c>
      <c r="BP111" t="s">
        <v>19</v>
      </c>
      <c r="BQ111">
        <v>1</v>
      </c>
      <c r="BR111">
        <v>11</v>
      </c>
      <c r="BS111">
        <v>3</v>
      </c>
      <c r="BT111">
        <v>2</v>
      </c>
      <c r="BU111">
        <v>6</v>
      </c>
      <c r="BV111">
        <v>8</v>
      </c>
      <c r="BW111">
        <v>2</v>
      </c>
      <c r="BX111">
        <v>3</v>
      </c>
      <c r="BY111">
        <v>3</v>
      </c>
      <c r="BZ111">
        <v>1</v>
      </c>
      <c r="CA111">
        <v>1</v>
      </c>
      <c r="CB111" t="s">
        <v>19</v>
      </c>
      <c r="CC111" t="s">
        <v>19</v>
      </c>
      <c r="CD111">
        <v>1</v>
      </c>
      <c r="CE111" t="s">
        <v>19</v>
      </c>
      <c r="CF111">
        <v>1</v>
      </c>
      <c r="CG111" t="s">
        <v>19</v>
      </c>
      <c r="CH111" t="s">
        <v>19</v>
      </c>
      <c r="CI111" t="s">
        <v>19</v>
      </c>
      <c r="CJ111" t="s">
        <v>19</v>
      </c>
      <c r="CK111" t="s">
        <v>19</v>
      </c>
      <c r="CL111">
        <v>34</v>
      </c>
      <c r="CM111">
        <v>12</v>
      </c>
      <c r="CN111">
        <v>21</v>
      </c>
      <c r="CO111">
        <v>1</v>
      </c>
      <c r="CP111">
        <v>41</v>
      </c>
      <c r="CQ111">
        <v>11</v>
      </c>
      <c r="CR111">
        <v>9</v>
      </c>
      <c r="CS111">
        <v>21</v>
      </c>
      <c r="CT111">
        <v>67</v>
      </c>
      <c r="CU111">
        <v>10</v>
      </c>
      <c r="CV111">
        <v>29</v>
      </c>
      <c r="CW111">
        <v>28</v>
      </c>
    </row>
    <row r="112" spans="1:101">
      <c r="A112" t="s">
        <v>660</v>
      </c>
      <c r="B112">
        <v>1085</v>
      </c>
      <c r="C112">
        <v>513</v>
      </c>
      <c r="D112">
        <v>355</v>
      </c>
      <c r="E112">
        <v>217</v>
      </c>
      <c r="F112">
        <v>23</v>
      </c>
      <c r="G112">
        <v>8</v>
      </c>
      <c r="H112">
        <v>15</v>
      </c>
      <c r="I112" t="s">
        <v>19</v>
      </c>
      <c r="J112">
        <v>29</v>
      </c>
      <c r="K112" t="s">
        <v>19</v>
      </c>
      <c r="L112" t="s">
        <v>19</v>
      </c>
      <c r="M112">
        <v>29</v>
      </c>
      <c r="N112">
        <v>1</v>
      </c>
      <c r="O112" t="s">
        <v>19</v>
      </c>
      <c r="P112" t="s">
        <v>19</v>
      </c>
      <c r="Q112">
        <v>1</v>
      </c>
      <c r="R112">
        <v>32</v>
      </c>
      <c r="S112">
        <v>13</v>
      </c>
      <c r="T112">
        <v>17</v>
      </c>
      <c r="U112">
        <v>2</v>
      </c>
      <c r="V112">
        <v>7</v>
      </c>
      <c r="W112">
        <v>2</v>
      </c>
      <c r="X112">
        <v>4</v>
      </c>
      <c r="Y112">
        <v>1</v>
      </c>
      <c r="Z112">
        <v>42</v>
      </c>
      <c r="AA112">
        <v>21</v>
      </c>
      <c r="AB112">
        <v>13</v>
      </c>
      <c r="AC112">
        <v>8</v>
      </c>
      <c r="AD112">
        <v>61</v>
      </c>
      <c r="AE112">
        <v>20</v>
      </c>
      <c r="AF112">
        <v>23</v>
      </c>
      <c r="AG112">
        <v>18</v>
      </c>
      <c r="AH112">
        <v>651</v>
      </c>
      <c r="AI112">
        <v>364</v>
      </c>
      <c r="AJ112">
        <v>184</v>
      </c>
      <c r="AK112">
        <v>103</v>
      </c>
      <c r="AL112">
        <v>425</v>
      </c>
      <c r="AM112">
        <v>242</v>
      </c>
      <c r="AN112">
        <v>136</v>
      </c>
      <c r="AO112">
        <v>47</v>
      </c>
      <c r="AP112">
        <v>24</v>
      </c>
      <c r="AQ112">
        <v>13</v>
      </c>
      <c r="AR112">
        <v>10</v>
      </c>
      <c r="AS112">
        <v>1</v>
      </c>
      <c r="AT112">
        <v>8</v>
      </c>
      <c r="AU112">
        <v>3</v>
      </c>
      <c r="AV112">
        <v>4</v>
      </c>
      <c r="AW112">
        <v>1</v>
      </c>
      <c r="AX112">
        <v>3</v>
      </c>
      <c r="AY112" t="s">
        <v>19</v>
      </c>
      <c r="AZ112">
        <v>1</v>
      </c>
      <c r="BA112">
        <v>2</v>
      </c>
      <c r="BB112">
        <v>31</v>
      </c>
      <c r="BC112">
        <v>9</v>
      </c>
      <c r="BD112">
        <v>18</v>
      </c>
      <c r="BE112">
        <v>4</v>
      </c>
      <c r="BF112">
        <v>1</v>
      </c>
      <c r="BG112">
        <v>1</v>
      </c>
      <c r="BH112" t="s">
        <v>19</v>
      </c>
      <c r="BI112" t="s">
        <v>19</v>
      </c>
      <c r="BJ112">
        <v>2</v>
      </c>
      <c r="BK112">
        <v>2</v>
      </c>
      <c r="BL112" t="s">
        <v>19</v>
      </c>
      <c r="BM112" t="s">
        <v>19</v>
      </c>
      <c r="BN112" t="s">
        <v>19</v>
      </c>
      <c r="BO112" t="s">
        <v>19</v>
      </c>
      <c r="BP112" t="s">
        <v>19</v>
      </c>
      <c r="BQ112" t="s">
        <v>19</v>
      </c>
      <c r="BR112">
        <v>7</v>
      </c>
      <c r="BS112" t="s">
        <v>19</v>
      </c>
      <c r="BT112">
        <v>7</v>
      </c>
      <c r="BU112" t="s">
        <v>19</v>
      </c>
      <c r="BV112">
        <v>18</v>
      </c>
      <c r="BW112">
        <v>3</v>
      </c>
      <c r="BX112">
        <v>11</v>
      </c>
      <c r="BY112">
        <v>4</v>
      </c>
      <c r="BZ112">
        <v>1</v>
      </c>
      <c r="CA112">
        <v>1</v>
      </c>
      <c r="CB112" t="s">
        <v>19</v>
      </c>
      <c r="CC112" t="s">
        <v>19</v>
      </c>
      <c r="CD112">
        <v>2</v>
      </c>
      <c r="CE112">
        <v>2</v>
      </c>
      <c r="CF112" t="s">
        <v>19</v>
      </c>
      <c r="CG112" t="s">
        <v>19</v>
      </c>
      <c r="CH112" t="s">
        <v>19</v>
      </c>
      <c r="CI112" t="s">
        <v>19</v>
      </c>
      <c r="CJ112" t="s">
        <v>19</v>
      </c>
      <c r="CK112" t="s">
        <v>19</v>
      </c>
      <c r="CL112">
        <v>34</v>
      </c>
      <c r="CM112">
        <v>11</v>
      </c>
      <c r="CN112">
        <v>20</v>
      </c>
      <c r="CO112">
        <v>3</v>
      </c>
      <c r="CP112">
        <v>74</v>
      </c>
      <c r="CQ112">
        <v>22</v>
      </c>
      <c r="CR112">
        <v>24</v>
      </c>
      <c r="CS112">
        <v>28</v>
      </c>
      <c r="CT112">
        <v>72</v>
      </c>
      <c r="CU112">
        <v>29</v>
      </c>
      <c r="CV112">
        <v>26</v>
      </c>
      <c r="CW112">
        <v>17</v>
      </c>
    </row>
    <row r="113" spans="1:101">
      <c r="A113" t="s">
        <v>659</v>
      </c>
      <c r="B113">
        <v>1052</v>
      </c>
      <c r="C113">
        <v>246</v>
      </c>
      <c r="D113">
        <v>562</v>
      </c>
      <c r="E113">
        <v>244</v>
      </c>
      <c r="F113">
        <v>17</v>
      </c>
      <c r="G113">
        <v>1</v>
      </c>
      <c r="H113">
        <v>16</v>
      </c>
      <c r="I113" t="s">
        <v>19</v>
      </c>
      <c r="J113">
        <v>28</v>
      </c>
      <c r="K113" t="s">
        <v>19</v>
      </c>
      <c r="L113" t="s">
        <v>19</v>
      </c>
      <c r="M113">
        <v>28</v>
      </c>
      <c r="N113">
        <v>3</v>
      </c>
      <c r="O113" t="s">
        <v>19</v>
      </c>
      <c r="P113" t="s">
        <v>19</v>
      </c>
      <c r="Q113">
        <v>3</v>
      </c>
      <c r="R113">
        <v>34</v>
      </c>
      <c r="S113">
        <v>3</v>
      </c>
      <c r="T113">
        <v>31</v>
      </c>
      <c r="U113" t="s">
        <v>19</v>
      </c>
      <c r="V113">
        <v>8</v>
      </c>
      <c r="W113">
        <v>2</v>
      </c>
      <c r="X113">
        <v>6</v>
      </c>
      <c r="Y113" t="s">
        <v>19</v>
      </c>
      <c r="Z113">
        <v>39</v>
      </c>
      <c r="AA113">
        <v>5</v>
      </c>
      <c r="AB113">
        <v>24</v>
      </c>
      <c r="AC113">
        <v>10</v>
      </c>
      <c r="AD113">
        <v>46</v>
      </c>
      <c r="AE113">
        <v>11</v>
      </c>
      <c r="AF113">
        <v>30</v>
      </c>
      <c r="AG113">
        <v>5</v>
      </c>
      <c r="AH113">
        <v>544</v>
      </c>
      <c r="AI113">
        <v>193</v>
      </c>
      <c r="AJ113">
        <v>274</v>
      </c>
      <c r="AK113">
        <v>77</v>
      </c>
      <c r="AL113">
        <v>308</v>
      </c>
      <c r="AM113">
        <v>119</v>
      </c>
      <c r="AN113">
        <v>167</v>
      </c>
      <c r="AO113">
        <v>22</v>
      </c>
      <c r="AP113">
        <v>20</v>
      </c>
      <c r="AQ113">
        <v>4</v>
      </c>
      <c r="AR113">
        <v>16</v>
      </c>
      <c r="AS113" t="s">
        <v>19</v>
      </c>
      <c r="AT113">
        <v>5</v>
      </c>
      <c r="AU113" t="s">
        <v>19</v>
      </c>
      <c r="AV113">
        <v>5</v>
      </c>
      <c r="AW113" t="s">
        <v>19</v>
      </c>
      <c r="AX113">
        <v>2</v>
      </c>
      <c r="AY113" t="s">
        <v>19</v>
      </c>
      <c r="AZ113">
        <v>1</v>
      </c>
      <c r="BA113">
        <v>1</v>
      </c>
      <c r="BB113">
        <v>29</v>
      </c>
      <c r="BC113">
        <v>5</v>
      </c>
      <c r="BD113">
        <v>14</v>
      </c>
      <c r="BE113">
        <v>10</v>
      </c>
      <c r="BF113">
        <v>7</v>
      </c>
      <c r="BG113">
        <v>2</v>
      </c>
      <c r="BH113">
        <v>1</v>
      </c>
      <c r="BI113">
        <v>4</v>
      </c>
      <c r="BJ113">
        <v>1</v>
      </c>
      <c r="BK113" t="s">
        <v>19</v>
      </c>
      <c r="BL113">
        <v>1</v>
      </c>
      <c r="BM113" t="s">
        <v>19</v>
      </c>
      <c r="BN113">
        <v>2</v>
      </c>
      <c r="BO113" t="s">
        <v>19</v>
      </c>
      <c r="BP113" t="s">
        <v>19</v>
      </c>
      <c r="BQ113">
        <v>2</v>
      </c>
      <c r="BR113">
        <v>7</v>
      </c>
      <c r="BS113">
        <v>2</v>
      </c>
      <c r="BT113">
        <v>4</v>
      </c>
      <c r="BU113">
        <v>1</v>
      </c>
      <c r="BV113">
        <v>12</v>
      </c>
      <c r="BW113">
        <v>1</v>
      </c>
      <c r="BX113">
        <v>8</v>
      </c>
      <c r="BY113">
        <v>3</v>
      </c>
      <c r="BZ113" t="s">
        <v>19</v>
      </c>
      <c r="CA113" t="s">
        <v>19</v>
      </c>
      <c r="CB113" t="s">
        <v>19</v>
      </c>
      <c r="CC113" t="s">
        <v>19</v>
      </c>
      <c r="CD113" t="s">
        <v>19</v>
      </c>
      <c r="CE113" t="s">
        <v>19</v>
      </c>
      <c r="CF113" t="s">
        <v>19</v>
      </c>
      <c r="CG113" t="s">
        <v>19</v>
      </c>
      <c r="CH113" t="s">
        <v>19</v>
      </c>
      <c r="CI113" t="s">
        <v>19</v>
      </c>
      <c r="CJ113" t="s">
        <v>19</v>
      </c>
      <c r="CK113" t="s">
        <v>19</v>
      </c>
      <c r="CL113">
        <v>34</v>
      </c>
      <c r="CM113">
        <v>3</v>
      </c>
      <c r="CN113">
        <v>30</v>
      </c>
      <c r="CO113">
        <v>1</v>
      </c>
      <c r="CP113">
        <v>97</v>
      </c>
      <c r="CQ113">
        <v>10</v>
      </c>
      <c r="CR113">
        <v>41</v>
      </c>
      <c r="CS113">
        <v>46</v>
      </c>
      <c r="CT113">
        <v>154</v>
      </c>
      <c r="CU113">
        <v>11</v>
      </c>
      <c r="CV113">
        <v>80</v>
      </c>
      <c r="CW113">
        <v>63</v>
      </c>
    </row>
    <row r="114" spans="1:101">
      <c r="A114" t="s">
        <v>658</v>
      </c>
      <c r="B114">
        <v>1262</v>
      </c>
      <c r="C114">
        <v>625</v>
      </c>
      <c r="D114">
        <v>419</v>
      </c>
      <c r="E114">
        <v>218</v>
      </c>
      <c r="F114">
        <v>24</v>
      </c>
      <c r="G114">
        <v>6</v>
      </c>
      <c r="H114">
        <v>18</v>
      </c>
      <c r="I114" t="s">
        <v>19</v>
      </c>
      <c r="J114">
        <v>40</v>
      </c>
      <c r="K114" t="s">
        <v>19</v>
      </c>
      <c r="L114">
        <v>4</v>
      </c>
      <c r="M114">
        <v>36</v>
      </c>
      <c r="N114">
        <v>2</v>
      </c>
      <c r="O114" t="s">
        <v>19</v>
      </c>
      <c r="P114">
        <v>1</v>
      </c>
      <c r="Q114">
        <v>1</v>
      </c>
      <c r="R114">
        <v>42</v>
      </c>
      <c r="S114">
        <v>17</v>
      </c>
      <c r="T114">
        <v>24</v>
      </c>
      <c r="U114">
        <v>1</v>
      </c>
      <c r="V114">
        <v>14</v>
      </c>
      <c r="W114">
        <v>6</v>
      </c>
      <c r="X114">
        <v>7</v>
      </c>
      <c r="Y114">
        <v>1</v>
      </c>
      <c r="Z114">
        <v>72</v>
      </c>
      <c r="AA114">
        <v>39</v>
      </c>
      <c r="AB114">
        <v>14</v>
      </c>
      <c r="AC114">
        <v>19</v>
      </c>
      <c r="AD114">
        <v>37</v>
      </c>
      <c r="AE114">
        <v>19</v>
      </c>
      <c r="AF114">
        <v>13</v>
      </c>
      <c r="AG114">
        <v>5</v>
      </c>
      <c r="AH114">
        <v>741</v>
      </c>
      <c r="AI114">
        <v>419</v>
      </c>
      <c r="AJ114">
        <v>240</v>
      </c>
      <c r="AK114">
        <v>82</v>
      </c>
      <c r="AL114">
        <v>489</v>
      </c>
      <c r="AM114">
        <v>296</v>
      </c>
      <c r="AN114">
        <v>159</v>
      </c>
      <c r="AO114">
        <v>34</v>
      </c>
      <c r="AP114">
        <v>30</v>
      </c>
      <c r="AQ114">
        <v>12</v>
      </c>
      <c r="AR114">
        <v>18</v>
      </c>
      <c r="AS114" t="s">
        <v>19</v>
      </c>
      <c r="AT114">
        <v>3</v>
      </c>
      <c r="AU114">
        <v>2</v>
      </c>
      <c r="AV114">
        <v>1</v>
      </c>
      <c r="AW114" t="s">
        <v>19</v>
      </c>
      <c r="AX114">
        <v>2</v>
      </c>
      <c r="AY114">
        <v>1</v>
      </c>
      <c r="AZ114">
        <v>1</v>
      </c>
      <c r="BA114" t="s">
        <v>19</v>
      </c>
      <c r="BB114">
        <v>33</v>
      </c>
      <c r="BC114">
        <v>11</v>
      </c>
      <c r="BD114">
        <v>16</v>
      </c>
      <c r="BE114">
        <v>6</v>
      </c>
      <c r="BF114">
        <v>3</v>
      </c>
      <c r="BG114" t="s">
        <v>19</v>
      </c>
      <c r="BH114">
        <v>1</v>
      </c>
      <c r="BI114">
        <v>2</v>
      </c>
      <c r="BJ114">
        <v>2</v>
      </c>
      <c r="BK114" t="s">
        <v>19</v>
      </c>
      <c r="BL114">
        <v>1</v>
      </c>
      <c r="BM114">
        <v>1</v>
      </c>
      <c r="BN114" t="s">
        <v>19</v>
      </c>
      <c r="BO114" t="s">
        <v>19</v>
      </c>
      <c r="BP114" t="s">
        <v>19</v>
      </c>
      <c r="BQ114" t="s">
        <v>19</v>
      </c>
      <c r="BR114">
        <v>11</v>
      </c>
      <c r="BS114">
        <v>3</v>
      </c>
      <c r="BT114">
        <v>5</v>
      </c>
      <c r="BU114">
        <v>3</v>
      </c>
      <c r="BV114">
        <v>17</v>
      </c>
      <c r="BW114">
        <v>8</v>
      </c>
      <c r="BX114">
        <v>9</v>
      </c>
      <c r="BY114" t="s">
        <v>19</v>
      </c>
      <c r="BZ114" t="s">
        <v>19</v>
      </c>
      <c r="CA114" t="s">
        <v>19</v>
      </c>
      <c r="CB114" t="s">
        <v>19</v>
      </c>
      <c r="CC114" t="s">
        <v>19</v>
      </c>
      <c r="CD114" t="s">
        <v>19</v>
      </c>
      <c r="CE114" t="s">
        <v>19</v>
      </c>
      <c r="CF114" t="s">
        <v>19</v>
      </c>
      <c r="CG114" t="s">
        <v>19</v>
      </c>
      <c r="CH114" t="s">
        <v>19</v>
      </c>
      <c r="CI114" t="s">
        <v>19</v>
      </c>
      <c r="CJ114" t="s">
        <v>19</v>
      </c>
      <c r="CK114" t="s">
        <v>19</v>
      </c>
      <c r="CL114">
        <v>45</v>
      </c>
      <c r="CM114">
        <v>13</v>
      </c>
      <c r="CN114">
        <v>29</v>
      </c>
      <c r="CO114">
        <v>3</v>
      </c>
      <c r="CP114">
        <v>113</v>
      </c>
      <c r="CQ114">
        <v>57</v>
      </c>
      <c r="CR114">
        <v>24</v>
      </c>
      <c r="CS114">
        <v>32</v>
      </c>
      <c r="CT114">
        <v>78</v>
      </c>
      <c r="CU114">
        <v>29</v>
      </c>
      <c r="CV114">
        <v>16</v>
      </c>
      <c r="CW114">
        <v>33</v>
      </c>
    </row>
    <row r="115" spans="1:101">
      <c r="A115" t="s">
        <v>657</v>
      </c>
      <c r="B115">
        <v>1209</v>
      </c>
      <c r="C115">
        <v>484</v>
      </c>
      <c r="D115">
        <v>385</v>
      </c>
      <c r="E115">
        <v>340</v>
      </c>
      <c r="F115">
        <v>24</v>
      </c>
      <c r="G115">
        <v>6</v>
      </c>
      <c r="H115">
        <v>18</v>
      </c>
      <c r="I115" t="s">
        <v>19</v>
      </c>
      <c r="J115">
        <v>47</v>
      </c>
      <c r="K115" t="s">
        <v>19</v>
      </c>
      <c r="L115">
        <v>1</v>
      </c>
      <c r="M115">
        <v>46</v>
      </c>
      <c r="N115">
        <v>4</v>
      </c>
      <c r="O115" t="s">
        <v>19</v>
      </c>
      <c r="P115" t="s">
        <v>19</v>
      </c>
      <c r="Q115">
        <v>4</v>
      </c>
      <c r="R115">
        <v>32</v>
      </c>
      <c r="S115">
        <v>14</v>
      </c>
      <c r="T115">
        <v>18</v>
      </c>
      <c r="U115" t="s">
        <v>19</v>
      </c>
      <c r="V115">
        <v>10</v>
      </c>
      <c r="W115">
        <v>5</v>
      </c>
      <c r="X115">
        <v>5</v>
      </c>
      <c r="Y115" t="s">
        <v>19</v>
      </c>
      <c r="Z115">
        <v>68</v>
      </c>
      <c r="AA115">
        <v>25</v>
      </c>
      <c r="AB115">
        <v>23</v>
      </c>
      <c r="AC115">
        <v>20</v>
      </c>
      <c r="AD115">
        <v>36</v>
      </c>
      <c r="AE115">
        <v>9</v>
      </c>
      <c r="AF115">
        <v>16</v>
      </c>
      <c r="AG115">
        <v>11</v>
      </c>
      <c r="AH115">
        <v>717</v>
      </c>
      <c r="AI115">
        <v>374</v>
      </c>
      <c r="AJ115">
        <v>183</v>
      </c>
      <c r="AK115">
        <v>160</v>
      </c>
      <c r="AL115">
        <v>415</v>
      </c>
      <c r="AM115">
        <v>244</v>
      </c>
      <c r="AN115">
        <v>132</v>
      </c>
      <c r="AO115">
        <v>39</v>
      </c>
      <c r="AP115">
        <v>20</v>
      </c>
      <c r="AQ115">
        <v>7</v>
      </c>
      <c r="AR115">
        <v>12</v>
      </c>
      <c r="AS115">
        <v>1</v>
      </c>
      <c r="AT115">
        <v>5</v>
      </c>
      <c r="AU115">
        <v>1</v>
      </c>
      <c r="AV115">
        <v>4</v>
      </c>
      <c r="AW115" t="s">
        <v>19</v>
      </c>
      <c r="AX115">
        <v>3</v>
      </c>
      <c r="AY115" t="s">
        <v>19</v>
      </c>
      <c r="AZ115" t="s">
        <v>19</v>
      </c>
      <c r="BA115">
        <v>3</v>
      </c>
      <c r="BB115">
        <v>46</v>
      </c>
      <c r="BC115">
        <v>8</v>
      </c>
      <c r="BD115">
        <v>23</v>
      </c>
      <c r="BE115">
        <v>15</v>
      </c>
      <c r="BF115">
        <v>4</v>
      </c>
      <c r="BG115" t="s">
        <v>19</v>
      </c>
      <c r="BH115">
        <v>1</v>
      </c>
      <c r="BI115">
        <v>3</v>
      </c>
      <c r="BJ115">
        <v>2</v>
      </c>
      <c r="BK115">
        <v>2</v>
      </c>
      <c r="BL115" t="s">
        <v>19</v>
      </c>
      <c r="BM115" t="s">
        <v>19</v>
      </c>
      <c r="BN115">
        <v>1</v>
      </c>
      <c r="BO115" t="s">
        <v>19</v>
      </c>
      <c r="BP115">
        <v>1</v>
      </c>
      <c r="BQ115" t="s">
        <v>19</v>
      </c>
      <c r="BR115">
        <v>17</v>
      </c>
      <c r="BS115">
        <v>3</v>
      </c>
      <c r="BT115">
        <v>9</v>
      </c>
      <c r="BU115">
        <v>5</v>
      </c>
      <c r="BV115">
        <v>20</v>
      </c>
      <c r="BW115">
        <v>3</v>
      </c>
      <c r="BX115">
        <v>11</v>
      </c>
      <c r="BY115">
        <v>6</v>
      </c>
      <c r="BZ115">
        <v>1</v>
      </c>
      <c r="CA115" t="s">
        <v>19</v>
      </c>
      <c r="CB115">
        <v>1</v>
      </c>
      <c r="CC115" t="s">
        <v>19</v>
      </c>
      <c r="CD115">
        <v>1</v>
      </c>
      <c r="CE115" t="s">
        <v>19</v>
      </c>
      <c r="CF115" t="s">
        <v>19</v>
      </c>
      <c r="CG115">
        <v>1</v>
      </c>
      <c r="CH115" t="s">
        <v>19</v>
      </c>
      <c r="CI115" t="s">
        <v>19</v>
      </c>
      <c r="CJ115" t="s">
        <v>19</v>
      </c>
      <c r="CK115" t="s">
        <v>19</v>
      </c>
      <c r="CL115">
        <v>36</v>
      </c>
      <c r="CM115">
        <v>6</v>
      </c>
      <c r="CN115">
        <v>29</v>
      </c>
      <c r="CO115">
        <v>1</v>
      </c>
      <c r="CP115">
        <v>93</v>
      </c>
      <c r="CQ115">
        <v>8</v>
      </c>
      <c r="CR115">
        <v>38</v>
      </c>
      <c r="CS115">
        <v>47</v>
      </c>
      <c r="CT115">
        <v>78</v>
      </c>
      <c r="CU115">
        <v>26</v>
      </c>
      <c r="CV115">
        <v>20</v>
      </c>
      <c r="CW115">
        <v>32</v>
      </c>
    </row>
    <row r="116" spans="1:101">
      <c r="A116" t="s">
        <v>656</v>
      </c>
      <c r="B116">
        <v>818</v>
      </c>
      <c r="C116">
        <v>422</v>
      </c>
      <c r="D116">
        <v>296</v>
      </c>
      <c r="E116">
        <v>100</v>
      </c>
      <c r="F116">
        <v>12</v>
      </c>
      <c r="G116">
        <v>7</v>
      </c>
      <c r="H116">
        <v>5</v>
      </c>
      <c r="I116" t="s">
        <v>19</v>
      </c>
      <c r="J116">
        <v>21</v>
      </c>
      <c r="K116" t="s">
        <v>19</v>
      </c>
      <c r="L116">
        <v>1</v>
      </c>
      <c r="M116">
        <v>20</v>
      </c>
      <c r="N116">
        <v>2</v>
      </c>
      <c r="O116" t="s">
        <v>19</v>
      </c>
      <c r="P116" t="s">
        <v>19</v>
      </c>
      <c r="Q116">
        <v>2</v>
      </c>
      <c r="R116">
        <v>20</v>
      </c>
      <c r="S116">
        <v>11</v>
      </c>
      <c r="T116">
        <v>9</v>
      </c>
      <c r="U116" t="s">
        <v>19</v>
      </c>
      <c r="V116">
        <v>7</v>
      </c>
      <c r="W116">
        <v>2</v>
      </c>
      <c r="X116">
        <v>5</v>
      </c>
      <c r="Y116" t="s">
        <v>19</v>
      </c>
      <c r="Z116">
        <v>41</v>
      </c>
      <c r="AA116">
        <v>22</v>
      </c>
      <c r="AB116">
        <v>15</v>
      </c>
      <c r="AC116">
        <v>4</v>
      </c>
      <c r="AD116">
        <v>14</v>
      </c>
      <c r="AE116">
        <v>7</v>
      </c>
      <c r="AF116">
        <v>7</v>
      </c>
      <c r="AG116" t="s">
        <v>19</v>
      </c>
      <c r="AH116">
        <v>507</v>
      </c>
      <c r="AI116">
        <v>292</v>
      </c>
      <c r="AJ116">
        <v>184</v>
      </c>
      <c r="AK116">
        <v>31</v>
      </c>
      <c r="AL116">
        <v>351</v>
      </c>
      <c r="AM116">
        <v>185</v>
      </c>
      <c r="AN116">
        <v>155</v>
      </c>
      <c r="AO116">
        <v>11</v>
      </c>
      <c r="AP116">
        <v>14</v>
      </c>
      <c r="AQ116">
        <v>8</v>
      </c>
      <c r="AR116">
        <v>6</v>
      </c>
      <c r="AS116" t="s">
        <v>19</v>
      </c>
      <c r="AT116">
        <v>1</v>
      </c>
      <c r="AU116" t="s">
        <v>19</v>
      </c>
      <c r="AV116">
        <v>1</v>
      </c>
      <c r="AW116" t="s">
        <v>19</v>
      </c>
      <c r="AX116">
        <v>2</v>
      </c>
      <c r="AY116" t="s">
        <v>19</v>
      </c>
      <c r="AZ116">
        <v>1</v>
      </c>
      <c r="BA116">
        <v>1</v>
      </c>
      <c r="BB116">
        <v>14</v>
      </c>
      <c r="BC116">
        <v>4</v>
      </c>
      <c r="BD116">
        <v>8</v>
      </c>
      <c r="BE116">
        <v>2</v>
      </c>
      <c r="BF116">
        <v>5</v>
      </c>
      <c r="BG116">
        <v>4</v>
      </c>
      <c r="BH116">
        <v>1</v>
      </c>
      <c r="BI116" t="s">
        <v>19</v>
      </c>
      <c r="BJ116">
        <v>2</v>
      </c>
      <c r="BK116" t="s">
        <v>19</v>
      </c>
      <c r="BL116" t="s">
        <v>19</v>
      </c>
      <c r="BM116">
        <v>2</v>
      </c>
      <c r="BN116" t="s">
        <v>19</v>
      </c>
      <c r="BO116" t="s">
        <v>19</v>
      </c>
      <c r="BP116" t="s">
        <v>19</v>
      </c>
      <c r="BQ116" t="s">
        <v>19</v>
      </c>
      <c r="BR116">
        <v>4</v>
      </c>
      <c r="BS116" t="s">
        <v>19</v>
      </c>
      <c r="BT116">
        <v>4</v>
      </c>
      <c r="BU116" t="s">
        <v>19</v>
      </c>
      <c r="BV116">
        <v>2</v>
      </c>
      <c r="BW116" t="s">
        <v>19</v>
      </c>
      <c r="BX116">
        <v>2</v>
      </c>
      <c r="BY116" t="s">
        <v>19</v>
      </c>
      <c r="BZ116">
        <v>1</v>
      </c>
      <c r="CA116" t="s">
        <v>19</v>
      </c>
      <c r="CB116">
        <v>1</v>
      </c>
      <c r="CC116" t="s">
        <v>19</v>
      </c>
      <c r="CD116" t="s">
        <v>19</v>
      </c>
      <c r="CE116" t="s">
        <v>19</v>
      </c>
      <c r="CF116" t="s">
        <v>19</v>
      </c>
      <c r="CG116" t="s">
        <v>19</v>
      </c>
      <c r="CH116" t="s">
        <v>19</v>
      </c>
      <c r="CI116" t="s">
        <v>19</v>
      </c>
      <c r="CJ116" t="s">
        <v>19</v>
      </c>
      <c r="CK116" t="s">
        <v>19</v>
      </c>
      <c r="CL116">
        <v>29</v>
      </c>
      <c r="CM116">
        <v>13</v>
      </c>
      <c r="CN116">
        <v>16</v>
      </c>
      <c r="CO116" t="s">
        <v>19</v>
      </c>
      <c r="CP116">
        <v>40</v>
      </c>
      <c r="CQ116">
        <v>14</v>
      </c>
      <c r="CR116">
        <v>18</v>
      </c>
      <c r="CS116">
        <v>8</v>
      </c>
      <c r="CT116">
        <v>101</v>
      </c>
      <c r="CU116">
        <v>44</v>
      </c>
      <c r="CV116">
        <v>25</v>
      </c>
      <c r="CW116">
        <v>32</v>
      </c>
    </row>
    <row r="117" spans="1:101">
      <c r="A117" t="s">
        <v>655</v>
      </c>
      <c r="B117">
        <v>491</v>
      </c>
      <c r="C117">
        <v>261</v>
      </c>
      <c r="D117">
        <v>139</v>
      </c>
      <c r="E117">
        <v>91</v>
      </c>
      <c r="F117">
        <v>9</v>
      </c>
      <c r="G117">
        <v>2</v>
      </c>
      <c r="H117">
        <v>7</v>
      </c>
      <c r="I117" t="s">
        <v>19</v>
      </c>
      <c r="J117">
        <v>11</v>
      </c>
      <c r="K117" t="s">
        <v>19</v>
      </c>
      <c r="L117" t="s">
        <v>19</v>
      </c>
      <c r="M117">
        <v>11</v>
      </c>
      <c r="N117">
        <v>2</v>
      </c>
      <c r="O117" t="s">
        <v>19</v>
      </c>
      <c r="P117" t="s">
        <v>19</v>
      </c>
      <c r="Q117">
        <v>2</v>
      </c>
      <c r="R117">
        <v>13</v>
      </c>
      <c r="S117">
        <v>5</v>
      </c>
      <c r="T117">
        <v>8</v>
      </c>
      <c r="U117" t="s">
        <v>19</v>
      </c>
      <c r="V117">
        <v>2</v>
      </c>
      <c r="W117">
        <v>1</v>
      </c>
      <c r="X117">
        <v>1</v>
      </c>
      <c r="Y117" t="s">
        <v>19</v>
      </c>
      <c r="Z117">
        <v>18</v>
      </c>
      <c r="AA117">
        <v>8</v>
      </c>
      <c r="AB117">
        <v>6</v>
      </c>
      <c r="AC117">
        <v>4</v>
      </c>
      <c r="AD117">
        <v>21</v>
      </c>
      <c r="AE117">
        <v>11</v>
      </c>
      <c r="AF117">
        <v>6</v>
      </c>
      <c r="AG117">
        <v>4</v>
      </c>
      <c r="AH117">
        <v>317</v>
      </c>
      <c r="AI117">
        <v>188</v>
      </c>
      <c r="AJ117">
        <v>77</v>
      </c>
      <c r="AK117">
        <v>52</v>
      </c>
      <c r="AL117">
        <v>158</v>
      </c>
      <c r="AM117">
        <v>96</v>
      </c>
      <c r="AN117">
        <v>51</v>
      </c>
      <c r="AO117">
        <v>11</v>
      </c>
      <c r="AP117">
        <v>12</v>
      </c>
      <c r="AQ117">
        <v>7</v>
      </c>
      <c r="AR117">
        <v>5</v>
      </c>
      <c r="AS117" t="s">
        <v>19</v>
      </c>
      <c r="AT117">
        <v>1</v>
      </c>
      <c r="AU117">
        <v>1</v>
      </c>
      <c r="AV117" t="s">
        <v>19</v>
      </c>
      <c r="AW117" t="s">
        <v>19</v>
      </c>
      <c r="AX117" t="s">
        <v>19</v>
      </c>
      <c r="AY117" t="s">
        <v>19</v>
      </c>
      <c r="AZ117" t="s">
        <v>19</v>
      </c>
      <c r="BA117" t="s">
        <v>19</v>
      </c>
      <c r="BB117">
        <v>10</v>
      </c>
      <c r="BC117">
        <v>5</v>
      </c>
      <c r="BD117">
        <v>4</v>
      </c>
      <c r="BE117">
        <v>1</v>
      </c>
      <c r="BF117">
        <v>5</v>
      </c>
      <c r="BG117">
        <v>4</v>
      </c>
      <c r="BH117" t="s">
        <v>19</v>
      </c>
      <c r="BI117">
        <v>1</v>
      </c>
      <c r="BJ117">
        <v>1</v>
      </c>
      <c r="BK117" t="s">
        <v>19</v>
      </c>
      <c r="BL117">
        <v>1</v>
      </c>
      <c r="BM117" t="s">
        <v>19</v>
      </c>
      <c r="BN117" t="s">
        <v>19</v>
      </c>
      <c r="BO117" t="s">
        <v>19</v>
      </c>
      <c r="BP117" t="s">
        <v>19</v>
      </c>
      <c r="BQ117" t="s">
        <v>19</v>
      </c>
      <c r="BR117">
        <v>3</v>
      </c>
      <c r="BS117" t="s">
        <v>19</v>
      </c>
      <c r="BT117">
        <v>3</v>
      </c>
      <c r="BU117" t="s">
        <v>19</v>
      </c>
      <c r="BV117">
        <v>1</v>
      </c>
      <c r="BW117">
        <v>1</v>
      </c>
      <c r="BX117" t="s">
        <v>19</v>
      </c>
      <c r="BY117" t="s">
        <v>19</v>
      </c>
      <c r="BZ117" t="s">
        <v>19</v>
      </c>
      <c r="CA117" t="s">
        <v>19</v>
      </c>
      <c r="CB117" t="s">
        <v>19</v>
      </c>
      <c r="CC117" t="s">
        <v>19</v>
      </c>
      <c r="CD117" t="s">
        <v>19</v>
      </c>
      <c r="CE117" t="s">
        <v>19</v>
      </c>
      <c r="CF117" t="s">
        <v>19</v>
      </c>
      <c r="CG117" t="s">
        <v>19</v>
      </c>
      <c r="CH117" t="s">
        <v>19</v>
      </c>
      <c r="CI117" t="s">
        <v>19</v>
      </c>
      <c r="CJ117" t="s">
        <v>19</v>
      </c>
      <c r="CK117" t="s">
        <v>19</v>
      </c>
      <c r="CL117">
        <v>10</v>
      </c>
      <c r="CM117">
        <v>5</v>
      </c>
      <c r="CN117">
        <v>5</v>
      </c>
      <c r="CO117" t="s">
        <v>19</v>
      </c>
      <c r="CP117">
        <v>20</v>
      </c>
      <c r="CQ117">
        <v>4</v>
      </c>
      <c r="CR117">
        <v>4</v>
      </c>
      <c r="CS117">
        <v>12</v>
      </c>
      <c r="CT117">
        <v>47</v>
      </c>
      <c r="CU117">
        <v>25</v>
      </c>
      <c r="CV117">
        <v>17</v>
      </c>
      <c r="CW117">
        <v>5</v>
      </c>
    </row>
    <row r="118" spans="1:101">
      <c r="A118" t="s">
        <v>654</v>
      </c>
      <c r="B118">
        <v>1527</v>
      </c>
      <c r="C118">
        <v>437</v>
      </c>
      <c r="D118">
        <v>772</v>
      </c>
      <c r="E118">
        <v>318</v>
      </c>
      <c r="F118">
        <v>32</v>
      </c>
      <c r="G118">
        <v>10</v>
      </c>
      <c r="H118">
        <v>22</v>
      </c>
      <c r="I118" t="s">
        <v>19</v>
      </c>
      <c r="J118">
        <v>46</v>
      </c>
      <c r="K118">
        <v>1</v>
      </c>
      <c r="L118">
        <v>1</v>
      </c>
      <c r="M118">
        <v>44</v>
      </c>
      <c r="N118">
        <v>1</v>
      </c>
      <c r="O118" t="s">
        <v>19</v>
      </c>
      <c r="P118" t="s">
        <v>19</v>
      </c>
      <c r="Q118">
        <v>1</v>
      </c>
      <c r="R118">
        <v>38</v>
      </c>
      <c r="S118">
        <v>9</v>
      </c>
      <c r="T118">
        <v>29</v>
      </c>
      <c r="U118" t="s">
        <v>19</v>
      </c>
      <c r="V118">
        <v>11</v>
      </c>
      <c r="W118">
        <v>2</v>
      </c>
      <c r="X118">
        <v>9</v>
      </c>
      <c r="Y118" t="s">
        <v>19</v>
      </c>
      <c r="Z118">
        <v>81</v>
      </c>
      <c r="AA118">
        <v>16</v>
      </c>
      <c r="AB118">
        <v>51</v>
      </c>
      <c r="AC118">
        <v>14</v>
      </c>
      <c r="AD118">
        <v>65</v>
      </c>
      <c r="AE118">
        <v>9</v>
      </c>
      <c r="AF118">
        <v>45</v>
      </c>
      <c r="AG118">
        <v>11</v>
      </c>
      <c r="AH118">
        <v>814</v>
      </c>
      <c r="AI118">
        <v>319</v>
      </c>
      <c r="AJ118">
        <v>393</v>
      </c>
      <c r="AK118">
        <v>102</v>
      </c>
      <c r="AL118">
        <v>505</v>
      </c>
      <c r="AM118">
        <v>188</v>
      </c>
      <c r="AN118">
        <v>280</v>
      </c>
      <c r="AO118">
        <v>37</v>
      </c>
      <c r="AP118">
        <v>35</v>
      </c>
      <c r="AQ118">
        <v>10</v>
      </c>
      <c r="AR118">
        <v>25</v>
      </c>
      <c r="AS118" t="s">
        <v>19</v>
      </c>
      <c r="AT118">
        <v>19</v>
      </c>
      <c r="AU118">
        <v>1</v>
      </c>
      <c r="AV118">
        <v>17</v>
      </c>
      <c r="AW118">
        <v>1</v>
      </c>
      <c r="AX118">
        <v>2</v>
      </c>
      <c r="AY118" t="s">
        <v>19</v>
      </c>
      <c r="AZ118" t="s">
        <v>19</v>
      </c>
      <c r="BA118">
        <v>2</v>
      </c>
      <c r="BB118">
        <v>53</v>
      </c>
      <c r="BC118">
        <v>7</v>
      </c>
      <c r="BD118">
        <v>32</v>
      </c>
      <c r="BE118">
        <v>14</v>
      </c>
      <c r="BF118">
        <v>10</v>
      </c>
      <c r="BG118">
        <v>2</v>
      </c>
      <c r="BH118">
        <v>4</v>
      </c>
      <c r="BI118">
        <v>4</v>
      </c>
      <c r="BJ118">
        <v>7</v>
      </c>
      <c r="BK118">
        <v>2</v>
      </c>
      <c r="BL118">
        <v>1</v>
      </c>
      <c r="BM118">
        <v>4</v>
      </c>
      <c r="BN118" t="s">
        <v>19</v>
      </c>
      <c r="BO118" t="s">
        <v>19</v>
      </c>
      <c r="BP118" t="s">
        <v>19</v>
      </c>
      <c r="BQ118" t="s">
        <v>19</v>
      </c>
      <c r="BR118">
        <v>16</v>
      </c>
      <c r="BS118">
        <v>1</v>
      </c>
      <c r="BT118">
        <v>10</v>
      </c>
      <c r="BU118">
        <v>5</v>
      </c>
      <c r="BV118">
        <v>19</v>
      </c>
      <c r="BW118">
        <v>2</v>
      </c>
      <c r="BX118">
        <v>16</v>
      </c>
      <c r="BY118">
        <v>1</v>
      </c>
      <c r="BZ118">
        <v>1</v>
      </c>
      <c r="CA118" t="s">
        <v>19</v>
      </c>
      <c r="CB118">
        <v>1</v>
      </c>
      <c r="CC118" t="s">
        <v>19</v>
      </c>
      <c r="CD118" t="s">
        <v>19</v>
      </c>
      <c r="CE118" t="s">
        <v>19</v>
      </c>
      <c r="CF118" t="s">
        <v>19</v>
      </c>
      <c r="CG118" t="s">
        <v>19</v>
      </c>
      <c r="CH118" t="s">
        <v>19</v>
      </c>
      <c r="CI118" t="s">
        <v>19</v>
      </c>
      <c r="CJ118" t="s">
        <v>19</v>
      </c>
      <c r="CK118" t="s">
        <v>19</v>
      </c>
      <c r="CL118">
        <v>41</v>
      </c>
      <c r="CM118">
        <v>8</v>
      </c>
      <c r="CN118">
        <v>31</v>
      </c>
      <c r="CO118">
        <v>2</v>
      </c>
      <c r="CP118">
        <v>137</v>
      </c>
      <c r="CQ118">
        <v>20</v>
      </c>
      <c r="CR118">
        <v>69</v>
      </c>
      <c r="CS118">
        <v>48</v>
      </c>
      <c r="CT118">
        <v>163</v>
      </c>
      <c r="CU118">
        <v>27</v>
      </c>
      <c r="CV118">
        <v>57</v>
      </c>
      <c r="CW118">
        <v>79</v>
      </c>
    </row>
    <row r="119" spans="1:101">
      <c r="A119" t="s">
        <v>653</v>
      </c>
      <c r="B119">
        <v>861</v>
      </c>
      <c r="C119">
        <v>360</v>
      </c>
      <c r="D119">
        <v>362</v>
      </c>
      <c r="E119">
        <v>139</v>
      </c>
      <c r="F119">
        <v>15</v>
      </c>
      <c r="G119">
        <v>6</v>
      </c>
      <c r="H119">
        <v>9</v>
      </c>
      <c r="I119" t="s">
        <v>19</v>
      </c>
      <c r="J119">
        <v>22</v>
      </c>
      <c r="K119">
        <v>1</v>
      </c>
      <c r="L119">
        <v>2</v>
      </c>
      <c r="M119">
        <v>19</v>
      </c>
      <c r="N119">
        <v>1</v>
      </c>
      <c r="O119" t="s">
        <v>19</v>
      </c>
      <c r="P119" t="s">
        <v>19</v>
      </c>
      <c r="Q119">
        <v>1</v>
      </c>
      <c r="R119">
        <v>28</v>
      </c>
      <c r="S119">
        <v>12</v>
      </c>
      <c r="T119">
        <v>15</v>
      </c>
      <c r="U119">
        <v>1</v>
      </c>
      <c r="V119">
        <v>15</v>
      </c>
      <c r="W119">
        <v>5</v>
      </c>
      <c r="X119">
        <v>10</v>
      </c>
      <c r="Y119" t="s">
        <v>19</v>
      </c>
      <c r="Z119">
        <v>37</v>
      </c>
      <c r="AA119">
        <v>12</v>
      </c>
      <c r="AB119">
        <v>17</v>
      </c>
      <c r="AC119">
        <v>8</v>
      </c>
      <c r="AD119">
        <v>43</v>
      </c>
      <c r="AE119">
        <v>19</v>
      </c>
      <c r="AF119">
        <v>20</v>
      </c>
      <c r="AG119">
        <v>4</v>
      </c>
      <c r="AH119">
        <v>552</v>
      </c>
      <c r="AI119">
        <v>260</v>
      </c>
      <c r="AJ119">
        <v>219</v>
      </c>
      <c r="AK119">
        <v>73</v>
      </c>
      <c r="AL119">
        <v>343</v>
      </c>
      <c r="AM119">
        <v>171</v>
      </c>
      <c r="AN119">
        <v>156</v>
      </c>
      <c r="AO119">
        <v>16</v>
      </c>
      <c r="AP119">
        <v>16</v>
      </c>
      <c r="AQ119">
        <v>6</v>
      </c>
      <c r="AR119">
        <v>10</v>
      </c>
      <c r="AS119" t="s">
        <v>19</v>
      </c>
      <c r="AT119">
        <v>4</v>
      </c>
      <c r="AU119">
        <v>1</v>
      </c>
      <c r="AV119">
        <v>3</v>
      </c>
      <c r="AW119" t="s">
        <v>19</v>
      </c>
      <c r="AX119">
        <v>3</v>
      </c>
      <c r="AY119">
        <v>1</v>
      </c>
      <c r="AZ119" t="s">
        <v>19</v>
      </c>
      <c r="BA119">
        <v>2</v>
      </c>
      <c r="BB119">
        <v>17</v>
      </c>
      <c r="BC119">
        <v>4</v>
      </c>
      <c r="BD119">
        <v>10</v>
      </c>
      <c r="BE119">
        <v>3</v>
      </c>
      <c r="BF119">
        <v>3</v>
      </c>
      <c r="BG119" t="s">
        <v>19</v>
      </c>
      <c r="BH119">
        <v>1</v>
      </c>
      <c r="BI119">
        <v>2</v>
      </c>
      <c r="BJ119">
        <v>1</v>
      </c>
      <c r="BK119" t="s">
        <v>19</v>
      </c>
      <c r="BL119">
        <v>1</v>
      </c>
      <c r="BM119" t="s">
        <v>19</v>
      </c>
      <c r="BN119" t="s">
        <v>19</v>
      </c>
      <c r="BO119" t="s">
        <v>19</v>
      </c>
      <c r="BP119" t="s">
        <v>19</v>
      </c>
      <c r="BQ119" t="s">
        <v>19</v>
      </c>
      <c r="BR119">
        <v>7</v>
      </c>
      <c r="BS119">
        <v>4</v>
      </c>
      <c r="BT119">
        <v>3</v>
      </c>
      <c r="BU119" t="s">
        <v>19</v>
      </c>
      <c r="BV119">
        <v>5</v>
      </c>
      <c r="BW119" t="s">
        <v>19</v>
      </c>
      <c r="BX119">
        <v>4</v>
      </c>
      <c r="BY119">
        <v>1</v>
      </c>
      <c r="BZ119">
        <v>1</v>
      </c>
      <c r="CA119" t="s">
        <v>19</v>
      </c>
      <c r="CB119">
        <v>1</v>
      </c>
      <c r="CC119" t="s">
        <v>19</v>
      </c>
      <c r="CD119" t="s">
        <v>19</v>
      </c>
      <c r="CE119" t="s">
        <v>19</v>
      </c>
      <c r="CF119" t="s">
        <v>19</v>
      </c>
      <c r="CG119" t="s">
        <v>19</v>
      </c>
      <c r="CH119" t="s">
        <v>19</v>
      </c>
      <c r="CI119" t="s">
        <v>19</v>
      </c>
      <c r="CJ119" t="s">
        <v>19</v>
      </c>
      <c r="CK119" t="s">
        <v>19</v>
      </c>
      <c r="CL119">
        <v>28</v>
      </c>
      <c r="CM119">
        <v>15</v>
      </c>
      <c r="CN119">
        <v>13</v>
      </c>
      <c r="CO119" t="s">
        <v>19</v>
      </c>
      <c r="CP119">
        <v>26</v>
      </c>
      <c r="CQ119">
        <v>12</v>
      </c>
      <c r="CR119">
        <v>13</v>
      </c>
      <c r="CS119">
        <v>1</v>
      </c>
      <c r="CT119">
        <v>69</v>
      </c>
      <c r="CU119">
        <v>11</v>
      </c>
      <c r="CV119">
        <v>31</v>
      </c>
      <c r="CW119">
        <v>27</v>
      </c>
    </row>
    <row r="120" spans="1:101">
      <c r="A120" t="s">
        <v>652</v>
      </c>
      <c r="B120">
        <v>1183</v>
      </c>
      <c r="C120">
        <v>620</v>
      </c>
      <c r="D120">
        <v>358</v>
      </c>
      <c r="E120">
        <v>205</v>
      </c>
      <c r="F120">
        <v>22</v>
      </c>
      <c r="G120">
        <v>9</v>
      </c>
      <c r="H120">
        <v>12</v>
      </c>
      <c r="I120">
        <v>1</v>
      </c>
      <c r="J120">
        <v>27</v>
      </c>
      <c r="K120" t="s">
        <v>19</v>
      </c>
      <c r="L120">
        <v>1</v>
      </c>
      <c r="M120">
        <v>26</v>
      </c>
      <c r="N120" t="s">
        <v>19</v>
      </c>
      <c r="O120" t="s">
        <v>19</v>
      </c>
      <c r="P120" t="s">
        <v>19</v>
      </c>
      <c r="Q120" t="s">
        <v>19</v>
      </c>
      <c r="R120">
        <v>31</v>
      </c>
      <c r="S120">
        <v>13</v>
      </c>
      <c r="T120">
        <v>18</v>
      </c>
      <c r="U120" t="s">
        <v>19</v>
      </c>
      <c r="V120">
        <v>8</v>
      </c>
      <c r="W120">
        <v>4</v>
      </c>
      <c r="X120">
        <v>4</v>
      </c>
      <c r="Y120" t="s">
        <v>19</v>
      </c>
      <c r="Z120">
        <v>61</v>
      </c>
      <c r="AA120">
        <v>29</v>
      </c>
      <c r="AB120">
        <v>25</v>
      </c>
      <c r="AC120">
        <v>7</v>
      </c>
      <c r="AD120">
        <v>42</v>
      </c>
      <c r="AE120">
        <v>20</v>
      </c>
      <c r="AF120">
        <v>16</v>
      </c>
      <c r="AG120">
        <v>6</v>
      </c>
      <c r="AH120">
        <v>719</v>
      </c>
      <c r="AI120">
        <v>447</v>
      </c>
      <c r="AJ120">
        <v>179</v>
      </c>
      <c r="AK120">
        <v>93</v>
      </c>
      <c r="AL120">
        <v>492</v>
      </c>
      <c r="AM120">
        <v>339</v>
      </c>
      <c r="AN120">
        <v>128</v>
      </c>
      <c r="AO120">
        <v>25</v>
      </c>
      <c r="AP120">
        <v>25</v>
      </c>
      <c r="AQ120">
        <v>10</v>
      </c>
      <c r="AR120">
        <v>14</v>
      </c>
      <c r="AS120">
        <v>1</v>
      </c>
      <c r="AT120">
        <v>6</v>
      </c>
      <c r="AU120">
        <v>2</v>
      </c>
      <c r="AV120">
        <v>4</v>
      </c>
      <c r="AW120" t="s">
        <v>19</v>
      </c>
      <c r="AX120">
        <v>1</v>
      </c>
      <c r="AY120">
        <v>1</v>
      </c>
      <c r="AZ120" t="s">
        <v>19</v>
      </c>
      <c r="BA120" t="s">
        <v>19</v>
      </c>
      <c r="BB120">
        <v>20</v>
      </c>
      <c r="BC120">
        <v>10</v>
      </c>
      <c r="BD120">
        <v>6</v>
      </c>
      <c r="BE120">
        <v>4</v>
      </c>
      <c r="BF120">
        <v>8</v>
      </c>
      <c r="BG120">
        <v>3</v>
      </c>
      <c r="BH120">
        <v>2</v>
      </c>
      <c r="BI120">
        <v>3</v>
      </c>
      <c r="BJ120">
        <v>2</v>
      </c>
      <c r="BK120">
        <v>2</v>
      </c>
      <c r="BL120" t="s">
        <v>19</v>
      </c>
      <c r="BM120" t="s">
        <v>19</v>
      </c>
      <c r="BN120">
        <v>1</v>
      </c>
      <c r="BO120" t="s">
        <v>19</v>
      </c>
      <c r="BP120" t="s">
        <v>19</v>
      </c>
      <c r="BQ120">
        <v>1</v>
      </c>
      <c r="BR120">
        <v>5</v>
      </c>
      <c r="BS120">
        <v>2</v>
      </c>
      <c r="BT120">
        <v>3</v>
      </c>
      <c r="BU120" t="s">
        <v>19</v>
      </c>
      <c r="BV120">
        <v>4</v>
      </c>
      <c r="BW120">
        <v>3</v>
      </c>
      <c r="BX120">
        <v>1</v>
      </c>
      <c r="BY120" t="s">
        <v>19</v>
      </c>
      <c r="BZ120" t="s">
        <v>19</v>
      </c>
      <c r="CA120" t="s">
        <v>19</v>
      </c>
      <c r="CB120" t="s">
        <v>19</v>
      </c>
      <c r="CC120" t="s">
        <v>19</v>
      </c>
      <c r="CD120" t="s">
        <v>19</v>
      </c>
      <c r="CE120" t="s">
        <v>19</v>
      </c>
      <c r="CF120" t="s">
        <v>19</v>
      </c>
      <c r="CG120" t="s">
        <v>19</v>
      </c>
      <c r="CH120" t="s">
        <v>19</v>
      </c>
      <c r="CI120" t="s">
        <v>19</v>
      </c>
      <c r="CJ120" t="s">
        <v>19</v>
      </c>
      <c r="CK120" t="s">
        <v>19</v>
      </c>
      <c r="CL120">
        <v>29</v>
      </c>
      <c r="CM120">
        <v>12</v>
      </c>
      <c r="CN120">
        <v>17</v>
      </c>
      <c r="CO120" t="s">
        <v>19</v>
      </c>
      <c r="CP120">
        <v>85</v>
      </c>
      <c r="CQ120">
        <v>27</v>
      </c>
      <c r="CR120">
        <v>34</v>
      </c>
      <c r="CS120">
        <v>24</v>
      </c>
      <c r="CT120">
        <v>115</v>
      </c>
      <c r="CU120">
        <v>40</v>
      </c>
      <c r="CV120">
        <v>32</v>
      </c>
      <c r="CW120">
        <v>43</v>
      </c>
    </row>
    <row r="121" spans="1:101">
      <c r="A121" t="s">
        <v>651</v>
      </c>
      <c r="B121">
        <v>1822</v>
      </c>
      <c r="C121">
        <v>984</v>
      </c>
      <c r="D121">
        <v>593</v>
      </c>
      <c r="E121">
        <v>245</v>
      </c>
      <c r="F121">
        <v>34</v>
      </c>
      <c r="G121">
        <v>14</v>
      </c>
      <c r="H121">
        <v>20</v>
      </c>
      <c r="I121" t="s">
        <v>19</v>
      </c>
      <c r="J121">
        <v>48</v>
      </c>
      <c r="K121">
        <v>1</v>
      </c>
      <c r="L121">
        <v>6</v>
      </c>
      <c r="M121">
        <v>41</v>
      </c>
      <c r="N121" t="s">
        <v>19</v>
      </c>
      <c r="O121" t="s">
        <v>19</v>
      </c>
      <c r="P121" t="s">
        <v>19</v>
      </c>
      <c r="Q121" t="s">
        <v>19</v>
      </c>
      <c r="R121">
        <v>50</v>
      </c>
      <c r="S121">
        <v>22</v>
      </c>
      <c r="T121">
        <v>28</v>
      </c>
      <c r="U121" t="s">
        <v>19</v>
      </c>
      <c r="V121">
        <v>11</v>
      </c>
      <c r="W121">
        <v>5</v>
      </c>
      <c r="X121">
        <v>6</v>
      </c>
      <c r="Y121" t="s">
        <v>19</v>
      </c>
      <c r="Z121">
        <v>96</v>
      </c>
      <c r="AA121">
        <v>48</v>
      </c>
      <c r="AB121">
        <v>35</v>
      </c>
      <c r="AC121">
        <v>13</v>
      </c>
      <c r="AD121">
        <v>65</v>
      </c>
      <c r="AE121">
        <v>29</v>
      </c>
      <c r="AF121">
        <v>23</v>
      </c>
      <c r="AG121">
        <v>13</v>
      </c>
      <c r="AH121">
        <v>1063</v>
      </c>
      <c r="AI121">
        <v>666</v>
      </c>
      <c r="AJ121">
        <v>302</v>
      </c>
      <c r="AK121">
        <v>95</v>
      </c>
      <c r="AL121">
        <v>709</v>
      </c>
      <c r="AM121">
        <v>440</v>
      </c>
      <c r="AN121">
        <v>231</v>
      </c>
      <c r="AO121">
        <v>38</v>
      </c>
      <c r="AP121">
        <v>41</v>
      </c>
      <c r="AQ121">
        <v>20</v>
      </c>
      <c r="AR121">
        <v>20</v>
      </c>
      <c r="AS121">
        <v>1</v>
      </c>
      <c r="AT121">
        <v>9</v>
      </c>
      <c r="AU121">
        <v>5</v>
      </c>
      <c r="AV121">
        <v>4</v>
      </c>
      <c r="AW121" t="s">
        <v>19</v>
      </c>
      <c r="AX121">
        <v>2</v>
      </c>
      <c r="AY121">
        <v>2</v>
      </c>
      <c r="AZ121" t="s">
        <v>19</v>
      </c>
      <c r="BA121" t="s">
        <v>19</v>
      </c>
      <c r="BB121">
        <v>46</v>
      </c>
      <c r="BC121">
        <v>12</v>
      </c>
      <c r="BD121">
        <v>23</v>
      </c>
      <c r="BE121">
        <v>11</v>
      </c>
      <c r="BF121">
        <v>10</v>
      </c>
      <c r="BG121" t="s">
        <v>19</v>
      </c>
      <c r="BH121">
        <v>2</v>
      </c>
      <c r="BI121">
        <v>8</v>
      </c>
      <c r="BJ121">
        <v>3</v>
      </c>
      <c r="BK121">
        <v>1</v>
      </c>
      <c r="BL121">
        <v>2</v>
      </c>
      <c r="BM121" t="s">
        <v>19</v>
      </c>
      <c r="BN121">
        <v>2</v>
      </c>
      <c r="BO121" t="s">
        <v>19</v>
      </c>
      <c r="BP121" t="s">
        <v>19</v>
      </c>
      <c r="BQ121">
        <v>2</v>
      </c>
      <c r="BR121">
        <v>15</v>
      </c>
      <c r="BS121">
        <v>9</v>
      </c>
      <c r="BT121">
        <v>6</v>
      </c>
      <c r="BU121" t="s">
        <v>19</v>
      </c>
      <c r="BV121">
        <v>11</v>
      </c>
      <c r="BW121">
        <v>1</v>
      </c>
      <c r="BX121">
        <v>9</v>
      </c>
      <c r="BY121">
        <v>1</v>
      </c>
      <c r="BZ121" t="s">
        <v>19</v>
      </c>
      <c r="CA121" t="s">
        <v>19</v>
      </c>
      <c r="CB121" t="s">
        <v>19</v>
      </c>
      <c r="CC121" t="s">
        <v>19</v>
      </c>
      <c r="CD121">
        <v>5</v>
      </c>
      <c r="CE121">
        <v>1</v>
      </c>
      <c r="CF121">
        <v>4</v>
      </c>
      <c r="CG121" t="s">
        <v>19</v>
      </c>
      <c r="CH121" t="s">
        <v>19</v>
      </c>
      <c r="CI121" t="s">
        <v>19</v>
      </c>
      <c r="CJ121" t="s">
        <v>19</v>
      </c>
      <c r="CK121" t="s">
        <v>19</v>
      </c>
      <c r="CL121">
        <v>46</v>
      </c>
      <c r="CM121">
        <v>21</v>
      </c>
      <c r="CN121">
        <v>25</v>
      </c>
      <c r="CO121" t="s">
        <v>19</v>
      </c>
      <c r="CP121">
        <v>117</v>
      </c>
      <c r="CQ121">
        <v>53</v>
      </c>
      <c r="CR121">
        <v>51</v>
      </c>
      <c r="CS121">
        <v>13</v>
      </c>
      <c r="CT121">
        <v>205</v>
      </c>
      <c r="CU121">
        <v>91</v>
      </c>
      <c r="CV121">
        <v>56</v>
      </c>
      <c r="CW121">
        <v>58</v>
      </c>
    </row>
    <row r="122" spans="1:101">
      <c r="A122" t="s">
        <v>650</v>
      </c>
      <c r="B122">
        <v>295</v>
      </c>
      <c r="C122">
        <v>182</v>
      </c>
      <c r="D122">
        <v>67</v>
      </c>
      <c r="E122">
        <v>46</v>
      </c>
      <c r="F122">
        <v>4</v>
      </c>
      <c r="G122">
        <v>3</v>
      </c>
      <c r="H122">
        <v>1</v>
      </c>
      <c r="I122" t="s">
        <v>19</v>
      </c>
      <c r="J122">
        <v>7</v>
      </c>
      <c r="K122">
        <v>1</v>
      </c>
      <c r="L122" t="s">
        <v>19</v>
      </c>
      <c r="M122">
        <v>6</v>
      </c>
      <c r="N122" t="s">
        <v>19</v>
      </c>
      <c r="O122" t="s">
        <v>19</v>
      </c>
      <c r="P122" t="s">
        <v>19</v>
      </c>
      <c r="Q122" t="s">
        <v>19</v>
      </c>
      <c r="R122">
        <v>9</v>
      </c>
      <c r="S122">
        <v>8</v>
      </c>
      <c r="T122">
        <v>1</v>
      </c>
      <c r="U122" t="s">
        <v>19</v>
      </c>
      <c r="V122">
        <v>2</v>
      </c>
      <c r="W122">
        <v>2</v>
      </c>
      <c r="X122" t="s">
        <v>19</v>
      </c>
      <c r="Y122" t="s">
        <v>19</v>
      </c>
      <c r="Z122">
        <v>10</v>
      </c>
      <c r="AA122">
        <v>6</v>
      </c>
      <c r="AB122">
        <v>4</v>
      </c>
      <c r="AC122" t="s">
        <v>19</v>
      </c>
      <c r="AD122">
        <v>16</v>
      </c>
      <c r="AE122">
        <v>8</v>
      </c>
      <c r="AF122">
        <v>7</v>
      </c>
      <c r="AG122">
        <v>1</v>
      </c>
      <c r="AH122">
        <v>186</v>
      </c>
      <c r="AI122">
        <v>118</v>
      </c>
      <c r="AJ122">
        <v>39</v>
      </c>
      <c r="AK122">
        <v>29</v>
      </c>
      <c r="AL122">
        <v>121</v>
      </c>
      <c r="AM122">
        <v>78</v>
      </c>
      <c r="AN122">
        <v>34</v>
      </c>
      <c r="AO122">
        <v>9</v>
      </c>
      <c r="AP122">
        <v>6</v>
      </c>
      <c r="AQ122">
        <v>5</v>
      </c>
      <c r="AR122">
        <v>1</v>
      </c>
      <c r="AS122" t="s">
        <v>19</v>
      </c>
      <c r="AT122">
        <v>2</v>
      </c>
      <c r="AU122">
        <v>1</v>
      </c>
      <c r="AV122">
        <v>1</v>
      </c>
      <c r="AW122" t="s">
        <v>19</v>
      </c>
      <c r="AX122">
        <v>1</v>
      </c>
      <c r="AY122">
        <v>1</v>
      </c>
      <c r="AZ122" t="s">
        <v>19</v>
      </c>
      <c r="BA122" t="s">
        <v>19</v>
      </c>
      <c r="BB122">
        <v>5</v>
      </c>
      <c r="BC122">
        <v>3</v>
      </c>
      <c r="BD122">
        <v>2</v>
      </c>
      <c r="BE122" t="s">
        <v>19</v>
      </c>
      <c r="BF122">
        <v>3</v>
      </c>
      <c r="BG122">
        <v>3</v>
      </c>
      <c r="BH122" t="s">
        <v>19</v>
      </c>
      <c r="BI122" t="s">
        <v>19</v>
      </c>
      <c r="BJ122">
        <v>2</v>
      </c>
      <c r="BK122" t="s">
        <v>19</v>
      </c>
      <c r="BL122">
        <v>2</v>
      </c>
      <c r="BM122" t="s">
        <v>19</v>
      </c>
      <c r="BN122" t="s">
        <v>19</v>
      </c>
      <c r="BO122" t="s">
        <v>19</v>
      </c>
      <c r="BP122" t="s">
        <v>19</v>
      </c>
      <c r="BQ122" t="s">
        <v>19</v>
      </c>
      <c r="BR122" t="s">
        <v>19</v>
      </c>
      <c r="BS122" t="s">
        <v>19</v>
      </c>
      <c r="BT122" t="s">
        <v>19</v>
      </c>
      <c r="BU122" t="s">
        <v>19</v>
      </c>
      <c r="BV122" t="s">
        <v>19</v>
      </c>
      <c r="BW122" t="s">
        <v>19</v>
      </c>
      <c r="BX122" t="s">
        <v>19</v>
      </c>
      <c r="BY122" t="s">
        <v>19</v>
      </c>
      <c r="BZ122" t="s">
        <v>19</v>
      </c>
      <c r="CA122" t="s">
        <v>19</v>
      </c>
      <c r="CB122" t="s">
        <v>19</v>
      </c>
      <c r="CC122" t="s">
        <v>19</v>
      </c>
      <c r="CD122" t="s">
        <v>19</v>
      </c>
      <c r="CE122" t="s">
        <v>19</v>
      </c>
      <c r="CF122" t="s">
        <v>19</v>
      </c>
      <c r="CG122" t="s">
        <v>19</v>
      </c>
      <c r="CH122">
        <v>1</v>
      </c>
      <c r="CI122">
        <v>1</v>
      </c>
      <c r="CJ122" t="s">
        <v>19</v>
      </c>
      <c r="CK122" t="s">
        <v>19</v>
      </c>
      <c r="CL122">
        <v>6</v>
      </c>
      <c r="CM122">
        <v>4</v>
      </c>
      <c r="CN122">
        <v>2</v>
      </c>
      <c r="CO122" t="s">
        <v>19</v>
      </c>
      <c r="CP122">
        <v>15</v>
      </c>
      <c r="CQ122">
        <v>4</v>
      </c>
      <c r="CR122">
        <v>8</v>
      </c>
      <c r="CS122">
        <v>3</v>
      </c>
      <c r="CT122">
        <v>27</v>
      </c>
      <c r="CU122">
        <v>19</v>
      </c>
      <c r="CV122">
        <v>1</v>
      </c>
      <c r="CW122">
        <v>7</v>
      </c>
    </row>
  </sheetData>
  <phoneticPr fontId="40"/>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theme="8"/>
  </sheetPr>
  <dimension ref="A1:CW122"/>
  <sheetViews>
    <sheetView workbookViewId="0"/>
  </sheetViews>
  <sheetFormatPr defaultRowHeight="13.5"/>
  <sheetData>
    <row r="1" spans="1:101">
      <c r="A1" t="s">
        <v>788</v>
      </c>
      <c r="B1" t="s">
        <v>787</v>
      </c>
      <c r="C1" s="271">
        <v>42278</v>
      </c>
    </row>
    <row r="2" spans="1:101">
      <c r="A2" t="s">
        <v>2548</v>
      </c>
      <c r="B2" t="s">
        <v>2547</v>
      </c>
    </row>
    <row r="3" spans="1:101">
      <c r="A3" t="s">
        <v>2544</v>
      </c>
    </row>
    <row r="4" spans="1:101">
      <c r="B4" t="s">
        <v>768</v>
      </c>
      <c r="F4" t="s">
        <v>2543</v>
      </c>
      <c r="J4" t="s">
        <v>782</v>
      </c>
      <c r="N4" t="s">
        <v>781</v>
      </c>
      <c r="R4" t="s">
        <v>810</v>
      </c>
      <c r="V4" t="s">
        <v>791</v>
      </c>
      <c r="Z4" t="s">
        <v>779</v>
      </c>
      <c r="AD4" t="s">
        <v>778</v>
      </c>
      <c r="AH4" t="s">
        <v>777</v>
      </c>
      <c r="AL4" t="s">
        <v>767</v>
      </c>
      <c r="AP4" t="s">
        <v>775</v>
      </c>
      <c r="AT4" t="s">
        <v>774</v>
      </c>
      <c r="AX4" t="s">
        <v>769</v>
      </c>
      <c r="BB4" t="s">
        <v>809</v>
      </c>
      <c r="BF4" t="s">
        <v>806</v>
      </c>
      <c r="BJ4" t="s">
        <v>805</v>
      </c>
      <c r="BN4" t="s">
        <v>804</v>
      </c>
      <c r="BR4" t="s">
        <v>932</v>
      </c>
      <c r="BV4" t="s">
        <v>931</v>
      </c>
      <c r="BZ4" t="s">
        <v>801</v>
      </c>
      <c r="CD4" t="s">
        <v>800</v>
      </c>
      <c r="CH4" t="s">
        <v>808</v>
      </c>
      <c r="CL4" t="s">
        <v>776</v>
      </c>
      <c r="CP4" t="s">
        <v>807</v>
      </c>
      <c r="CT4" t="s">
        <v>792</v>
      </c>
    </row>
    <row r="5" spans="1:101">
      <c r="B5" t="s">
        <v>123</v>
      </c>
      <c r="C5" t="s">
        <v>2542</v>
      </c>
      <c r="E5" t="s">
        <v>765</v>
      </c>
      <c r="F5" t="s">
        <v>123</v>
      </c>
      <c r="G5" t="s">
        <v>2542</v>
      </c>
      <c r="I5" t="s">
        <v>765</v>
      </c>
      <c r="J5" t="s">
        <v>123</v>
      </c>
      <c r="K5" t="s">
        <v>2542</v>
      </c>
      <c r="M5" t="s">
        <v>765</v>
      </c>
      <c r="N5" t="s">
        <v>123</v>
      </c>
      <c r="O5" t="s">
        <v>2542</v>
      </c>
      <c r="Q5" t="s">
        <v>765</v>
      </c>
      <c r="R5" t="s">
        <v>123</v>
      </c>
      <c r="S5" t="s">
        <v>2542</v>
      </c>
      <c r="U5" t="s">
        <v>765</v>
      </c>
      <c r="V5" t="s">
        <v>123</v>
      </c>
      <c r="W5" t="s">
        <v>2542</v>
      </c>
      <c r="Y5" t="s">
        <v>765</v>
      </c>
      <c r="Z5" t="s">
        <v>123</v>
      </c>
      <c r="AA5" t="s">
        <v>2542</v>
      </c>
      <c r="AC5" t="s">
        <v>765</v>
      </c>
      <c r="AD5" t="s">
        <v>123</v>
      </c>
      <c r="AE5" t="s">
        <v>2542</v>
      </c>
      <c r="AG5" t="s">
        <v>765</v>
      </c>
      <c r="AH5" t="s">
        <v>123</v>
      </c>
      <c r="AI5" t="s">
        <v>2542</v>
      </c>
      <c r="AK5" t="s">
        <v>765</v>
      </c>
      <c r="AL5" t="s">
        <v>123</v>
      </c>
      <c r="AM5" t="s">
        <v>2542</v>
      </c>
      <c r="AO5" t="s">
        <v>765</v>
      </c>
      <c r="AP5" t="s">
        <v>123</v>
      </c>
      <c r="AQ5" t="s">
        <v>2542</v>
      </c>
      <c r="AS5" t="s">
        <v>765</v>
      </c>
      <c r="AT5" t="s">
        <v>123</v>
      </c>
      <c r="AU5" t="s">
        <v>2542</v>
      </c>
      <c r="AW5" t="s">
        <v>765</v>
      </c>
      <c r="AX5" t="s">
        <v>123</v>
      </c>
      <c r="AY5" t="s">
        <v>2542</v>
      </c>
      <c r="BA5" t="s">
        <v>765</v>
      </c>
      <c r="BB5" t="s">
        <v>123</v>
      </c>
      <c r="BC5" t="s">
        <v>2542</v>
      </c>
      <c r="BE5" t="s">
        <v>765</v>
      </c>
      <c r="BF5" t="s">
        <v>123</v>
      </c>
      <c r="BG5" t="s">
        <v>2542</v>
      </c>
      <c r="BI5" t="s">
        <v>765</v>
      </c>
      <c r="BJ5" t="s">
        <v>123</v>
      </c>
      <c r="BK5" t="s">
        <v>2542</v>
      </c>
      <c r="BM5" t="s">
        <v>765</v>
      </c>
      <c r="BN5" t="s">
        <v>123</v>
      </c>
      <c r="BO5" t="s">
        <v>2542</v>
      </c>
      <c r="BQ5" t="s">
        <v>765</v>
      </c>
      <c r="BR5" t="s">
        <v>123</v>
      </c>
      <c r="BS5" t="s">
        <v>2542</v>
      </c>
      <c r="BU5" t="s">
        <v>765</v>
      </c>
      <c r="BV5" t="s">
        <v>123</v>
      </c>
      <c r="BW5" t="s">
        <v>2542</v>
      </c>
      <c r="BY5" t="s">
        <v>765</v>
      </c>
      <c r="BZ5" t="s">
        <v>123</v>
      </c>
      <c r="CA5" t="s">
        <v>2542</v>
      </c>
      <c r="CC5" t="s">
        <v>765</v>
      </c>
      <c r="CD5" t="s">
        <v>123</v>
      </c>
      <c r="CE5" t="s">
        <v>2542</v>
      </c>
      <c r="CG5" t="s">
        <v>765</v>
      </c>
      <c r="CH5" t="s">
        <v>123</v>
      </c>
      <c r="CI5" t="s">
        <v>2542</v>
      </c>
      <c r="CK5" t="s">
        <v>765</v>
      </c>
      <c r="CL5" t="s">
        <v>123</v>
      </c>
      <c r="CM5" t="s">
        <v>2542</v>
      </c>
      <c r="CO5" t="s">
        <v>765</v>
      </c>
      <c r="CP5" t="s">
        <v>123</v>
      </c>
      <c r="CQ5" t="s">
        <v>2542</v>
      </c>
      <c r="CS5" t="s">
        <v>765</v>
      </c>
      <c r="CT5" t="s">
        <v>123</v>
      </c>
      <c r="CU5" t="s">
        <v>2542</v>
      </c>
      <c r="CW5" t="s">
        <v>765</v>
      </c>
    </row>
    <row r="6" spans="1:101">
      <c r="C6" t="s">
        <v>2541</v>
      </c>
      <c r="D6" t="s">
        <v>2540</v>
      </c>
      <c r="G6" t="s">
        <v>2541</v>
      </c>
      <c r="H6" t="s">
        <v>2540</v>
      </c>
      <c r="K6" t="s">
        <v>2541</v>
      </c>
      <c r="L6" t="s">
        <v>2540</v>
      </c>
      <c r="O6" t="s">
        <v>2541</v>
      </c>
      <c r="P6" t="s">
        <v>2540</v>
      </c>
      <c r="S6" t="s">
        <v>2541</v>
      </c>
      <c r="T6" t="s">
        <v>2540</v>
      </c>
      <c r="W6" t="s">
        <v>2541</v>
      </c>
      <c r="X6" t="s">
        <v>2540</v>
      </c>
      <c r="AA6" t="s">
        <v>2541</v>
      </c>
      <c r="AB6" t="s">
        <v>2540</v>
      </c>
      <c r="AE6" t="s">
        <v>2541</v>
      </c>
      <c r="AF6" t="s">
        <v>2540</v>
      </c>
      <c r="AI6" t="s">
        <v>2541</v>
      </c>
      <c r="AJ6" t="s">
        <v>2540</v>
      </c>
      <c r="AM6" t="s">
        <v>2541</v>
      </c>
      <c r="AN6" t="s">
        <v>2540</v>
      </c>
      <c r="AQ6" t="s">
        <v>2541</v>
      </c>
      <c r="AR6" t="s">
        <v>2540</v>
      </c>
      <c r="AU6" t="s">
        <v>2541</v>
      </c>
      <c r="AV6" t="s">
        <v>2540</v>
      </c>
      <c r="AY6" t="s">
        <v>2541</v>
      </c>
      <c r="AZ6" t="s">
        <v>2540</v>
      </c>
      <c r="BC6" t="s">
        <v>2541</v>
      </c>
      <c r="BD6" t="s">
        <v>2540</v>
      </c>
      <c r="BG6" t="s">
        <v>2541</v>
      </c>
      <c r="BH6" t="s">
        <v>2540</v>
      </c>
      <c r="BK6" t="s">
        <v>2541</v>
      </c>
      <c r="BL6" t="s">
        <v>2540</v>
      </c>
      <c r="BO6" t="s">
        <v>2541</v>
      </c>
      <c r="BP6" t="s">
        <v>2540</v>
      </c>
      <c r="BS6" t="s">
        <v>2541</v>
      </c>
      <c r="BT6" t="s">
        <v>2540</v>
      </c>
      <c r="BW6" t="s">
        <v>2541</v>
      </c>
      <c r="BX6" t="s">
        <v>2540</v>
      </c>
      <c r="CA6" t="s">
        <v>2541</v>
      </c>
      <c r="CB6" t="s">
        <v>2540</v>
      </c>
      <c r="CE6" t="s">
        <v>2541</v>
      </c>
      <c r="CF6" t="s">
        <v>2540</v>
      </c>
      <c r="CI6" t="s">
        <v>2541</v>
      </c>
      <c r="CJ6" t="s">
        <v>2540</v>
      </c>
      <c r="CM6" t="s">
        <v>2541</v>
      </c>
      <c r="CN6" t="s">
        <v>2540</v>
      </c>
      <c r="CQ6" t="s">
        <v>2541</v>
      </c>
      <c r="CR6" t="s">
        <v>2540</v>
      </c>
      <c r="CU6" t="s">
        <v>2541</v>
      </c>
      <c r="CV6" t="s">
        <v>2540</v>
      </c>
    </row>
    <row r="8" spans="1:101">
      <c r="A8" t="s">
        <v>764</v>
      </c>
      <c r="B8">
        <v>52599</v>
      </c>
      <c r="C8">
        <v>25907</v>
      </c>
      <c r="D8">
        <v>14798</v>
      </c>
      <c r="E8">
        <v>11894</v>
      </c>
      <c r="F8">
        <v>1813</v>
      </c>
      <c r="G8">
        <v>577</v>
      </c>
      <c r="H8">
        <v>1223</v>
      </c>
      <c r="I8">
        <v>13</v>
      </c>
      <c r="J8">
        <v>2228</v>
      </c>
      <c r="K8">
        <v>16</v>
      </c>
      <c r="L8">
        <v>85</v>
      </c>
      <c r="M8">
        <v>2127</v>
      </c>
      <c r="N8">
        <v>156</v>
      </c>
      <c r="O8">
        <v>1</v>
      </c>
      <c r="P8">
        <v>7</v>
      </c>
      <c r="Q8">
        <v>148</v>
      </c>
      <c r="R8">
        <v>2210</v>
      </c>
      <c r="S8">
        <v>810</v>
      </c>
      <c r="T8">
        <v>1362</v>
      </c>
      <c r="U8">
        <v>38</v>
      </c>
      <c r="V8">
        <v>572</v>
      </c>
      <c r="W8">
        <v>211</v>
      </c>
      <c r="X8">
        <v>353</v>
      </c>
      <c r="Y8">
        <v>8</v>
      </c>
      <c r="Z8">
        <v>2584</v>
      </c>
      <c r="AA8">
        <v>1096</v>
      </c>
      <c r="AB8">
        <v>827</v>
      </c>
      <c r="AC8">
        <v>661</v>
      </c>
      <c r="AD8">
        <v>2160</v>
      </c>
      <c r="AE8">
        <v>690</v>
      </c>
      <c r="AF8">
        <v>947</v>
      </c>
      <c r="AG8">
        <v>523</v>
      </c>
      <c r="AH8">
        <v>29084</v>
      </c>
      <c r="AI8">
        <v>19449</v>
      </c>
      <c r="AJ8">
        <v>4407</v>
      </c>
      <c r="AK8">
        <v>5228</v>
      </c>
      <c r="AL8">
        <v>14640</v>
      </c>
      <c r="AM8">
        <v>10654</v>
      </c>
      <c r="AN8">
        <v>2530</v>
      </c>
      <c r="AO8">
        <v>1456</v>
      </c>
      <c r="AP8">
        <v>1410</v>
      </c>
      <c r="AQ8">
        <v>584</v>
      </c>
      <c r="AR8">
        <v>755</v>
      </c>
      <c r="AS8">
        <v>71</v>
      </c>
      <c r="AT8">
        <v>538</v>
      </c>
      <c r="AU8">
        <v>238</v>
      </c>
      <c r="AV8">
        <v>246</v>
      </c>
      <c r="AW8">
        <v>54</v>
      </c>
      <c r="AX8">
        <v>113</v>
      </c>
      <c r="AY8">
        <v>9</v>
      </c>
      <c r="AZ8">
        <v>30</v>
      </c>
      <c r="BA8">
        <v>74</v>
      </c>
      <c r="BB8">
        <v>1870</v>
      </c>
      <c r="BC8">
        <v>306</v>
      </c>
      <c r="BD8">
        <v>1115</v>
      </c>
      <c r="BE8">
        <v>449</v>
      </c>
      <c r="BF8">
        <v>170</v>
      </c>
      <c r="BG8">
        <v>35</v>
      </c>
      <c r="BH8">
        <v>69</v>
      </c>
      <c r="BI8">
        <v>66</v>
      </c>
      <c r="BJ8">
        <v>111</v>
      </c>
      <c r="BK8">
        <v>33</v>
      </c>
      <c r="BL8">
        <v>48</v>
      </c>
      <c r="BM8">
        <v>30</v>
      </c>
      <c r="BN8">
        <v>25</v>
      </c>
      <c r="BO8">
        <v>6</v>
      </c>
      <c r="BP8">
        <v>13</v>
      </c>
      <c r="BQ8">
        <v>6</v>
      </c>
      <c r="BR8">
        <v>667</v>
      </c>
      <c r="BS8">
        <v>73</v>
      </c>
      <c r="BT8">
        <v>428</v>
      </c>
      <c r="BU8">
        <v>166</v>
      </c>
      <c r="BV8">
        <v>782</v>
      </c>
      <c r="BW8">
        <v>115</v>
      </c>
      <c r="BX8">
        <v>516</v>
      </c>
      <c r="BY8">
        <v>151</v>
      </c>
      <c r="BZ8">
        <v>58</v>
      </c>
      <c r="CA8">
        <v>26</v>
      </c>
      <c r="CB8">
        <v>19</v>
      </c>
      <c r="CC8">
        <v>13</v>
      </c>
      <c r="CD8">
        <v>57</v>
      </c>
      <c r="CE8">
        <v>18</v>
      </c>
      <c r="CF8">
        <v>22</v>
      </c>
      <c r="CG8">
        <v>17</v>
      </c>
      <c r="CH8">
        <v>9</v>
      </c>
      <c r="CI8">
        <v>5</v>
      </c>
      <c r="CJ8">
        <v>4</v>
      </c>
      <c r="CK8" t="s">
        <v>19</v>
      </c>
      <c r="CL8">
        <v>2168</v>
      </c>
      <c r="CM8">
        <v>565</v>
      </c>
      <c r="CN8">
        <v>1535</v>
      </c>
      <c r="CO8">
        <v>68</v>
      </c>
      <c r="CP8">
        <v>2824</v>
      </c>
      <c r="CQ8">
        <v>740</v>
      </c>
      <c r="CR8">
        <v>1031</v>
      </c>
      <c r="CS8">
        <v>1053</v>
      </c>
      <c r="CT8">
        <v>3432</v>
      </c>
      <c r="CU8">
        <v>821</v>
      </c>
      <c r="CV8">
        <v>1224</v>
      </c>
      <c r="CW8">
        <v>1387</v>
      </c>
    </row>
    <row r="9" spans="1:101">
      <c r="A9" t="s">
        <v>763</v>
      </c>
      <c r="B9">
        <v>2615</v>
      </c>
      <c r="C9">
        <v>1204</v>
      </c>
      <c r="D9">
        <v>901</v>
      </c>
      <c r="E9">
        <v>510</v>
      </c>
      <c r="F9">
        <v>94</v>
      </c>
      <c r="G9">
        <v>19</v>
      </c>
      <c r="H9">
        <v>71</v>
      </c>
      <c r="I9">
        <v>4</v>
      </c>
      <c r="J9">
        <v>102</v>
      </c>
      <c r="K9" t="s">
        <v>19</v>
      </c>
      <c r="L9">
        <v>5</v>
      </c>
      <c r="M9">
        <v>97</v>
      </c>
      <c r="N9">
        <v>5</v>
      </c>
      <c r="O9" t="s">
        <v>19</v>
      </c>
      <c r="P9" t="s">
        <v>19</v>
      </c>
      <c r="Q9">
        <v>5</v>
      </c>
      <c r="R9">
        <v>117</v>
      </c>
      <c r="S9">
        <v>35</v>
      </c>
      <c r="T9">
        <v>79</v>
      </c>
      <c r="U9">
        <v>3</v>
      </c>
      <c r="V9">
        <v>25</v>
      </c>
      <c r="W9">
        <v>14</v>
      </c>
      <c r="X9">
        <v>11</v>
      </c>
      <c r="Y9" t="s">
        <v>19</v>
      </c>
      <c r="Z9">
        <v>121</v>
      </c>
      <c r="AA9">
        <v>49</v>
      </c>
      <c r="AB9">
        <v>49</v>
      </c>
      <c r="AC9">
        <v>23</v>
      </c>
      <c r="AD9">
        <v>98</v>
      </c>
      <c r="AE9">
        <v>21</v>
      </c>
      <c r="AF9">
        <v>55</v>
      </c>
      <c r="AG9">
        <v>22</v>
      </c>
      <c r="AH9">
        <v>1461</v>
      </c>
      <c r="AI9">
        <v>969</v>
      </c>
      <c r="AJ9">
        <v>271</v>
      </c>
      <c r="AK9">
        <v>221</v>
      </c>
      <c r="AL9">
        <v>867</v>
      </c>
      <c r="AM9">
        <v>611</v>
      </c>
      <c r="AN9">
        <v>183</v>
      </c>
      <c r="AO9">
        <v>73</v>
      </c>
      <c r="AP9">
        <v>56</v>
      </c>
      <c r="AQ9">
        <v>17</v>
      </c>
      <c r="AR9">
        <v>35</v>
      </c>
      <c r="AS9">
        <v>4</v>
      </c>
      <c r="AT9">
        <v>37</v>
      </c>
      <c r="AU9">
        <v>10</v>
      </c>
      <c r="AV9">
        <v>23</v>
      </c>
      <c r="AW9">
        <v>4</v>
      </c>
      <c r="AX9">
        <v>9</v>
      </c>
      <c r="AY9" t="s">
        <v>19</v>
      </c>
      <c r="AZ9">
        <v>3</v>
      </c>
      <c r="BA9">
        <v>6</v>
      </c>
      <c r="BB9">
        <v>110</v>
      </c>
      <c r="BC9">
        <v>6</v>
      </c>
      <c r="BD9">
        <v>84</v>
      </c>
      <c r="BE9">
        <v>20</v>
      </c>
      <c r="BF9">
        <v>6</v>
      </c>
      <c r="BG9" t="s">
        <v>19</v>
      </c>
      <c r="BH9">
        <v>4</v>
      </c>
      <c r="BI9">
        <v>2</v>
      </c>
      <c r="BJ9">
        <v>5</v>
      </c>
      <c r="BK9">
        <v>1</v>
      </c>
      <c r="BL9">
        <v>2</v>
      </c>
      <c r="BM9">
        <v>2</v>
      </c>
      <c r="BN9">
        <v>2</v>
      </c>
      <c r="BO9" t="s">
        <v>19</v>
      </c>
      <c r="BP9">
        <v>1</v>
      </c>
      <c r="BQ9">
        <v>1</v>
      </c>
      <c r="BR9">
        <v>37</v>
      </c>
      <c r="BS9">
        <v>1</v>
      </c>
      <c r="BT9">
        <v>30</v>
      </c>
      <c r="BU9">
        <v>6</v>
      </c>
      <c r="BV9">
        <v>54</v>
      </c>
      <c r="BW9">
        <v>1</v>
      </c>
      <c r="BX9">
        <v>44</v>
      </c>
      <c r="BY9">
        <v>9</v>
      </c>
      <c r="BZ9">
        <v>4</v>
      </c>
      <c r="CA9">
        <v>2</v>
      </c>
      <c r="CB9">
        <v>2</v>
      </c>
      <c r="CC9" t="s">
        <v>19</v>
      </c>
      <c r="CD9">
        <v>2</v>
      </c>
      <c r="CE9">
        <v>1</v>
      </c>
      <c r="CF9">
        <v>1</v>
      </c>
      <c r="CG9" t="s">
        <v>19</v>
      </c>
      <c r="CH9" t="s">
        <v>19</v>
      </c>
      <c r="CI9" t="s">
        <v>19</v>
      </c>
      <c r="CJ9" t="s">
        <v>19</v>
      </c>
      <c r="CK9" t="s">
        <v>19</v>
      </c>
      <c r="CL9">
        <v>117</v>
      </c>
      <c r="CM9">
        <v>19</v>
      </c>
      <c r="CN9">
        <v>97</v>
      </c>
      <c r="CO9">
        <v>1</v>
      </c>
      <c r="CP9">
        <v>106</v>
      </c>
      <c r="CQ9">
        <v>22</v>
      </c>
      <c r="CR9">
        <v>40</v>
      </c>
      <c r="CS9">
        <v>44</v>
      </c>
      <c r="CT9">
        <v>182</v>
      </c>
      <c r="CU9">
        <v>37</v>
      </c>
      <c r="CV9">
        <v>89</v>
      </c>
      <c r="CW9">
        <v>56</v>
      </c>
    </row>
    <row r="10" spans="1:101">
      <c r="A10" t="s">
        <v>762</v>
      </c>
      <c r="B10">
        <v>1018</v>
      </c>
      <c r="C10">
        <v>517</v>
      </c>
      <c r="D10">
        <v>345</v>
      </c>
      <c r="E10">
        <v>156</v>
      </c>
      <c r="F10">
        <v>36</v>
      </c>
      <c r="G10">
        <v>15</v>
      </c>
      <c r="H10">
        <v>21</v>
      </c>
      <c r="I10" t="s">
        <v>19</v>
      </c>
      <c r="J10">
        <v>40</v>
      </c>
      <c r="K10" t="s">
        <v>19</v>
      </c>
      <c r="L10">
        <v>1</v>
      </c>
      <c r="M10">
        <v>39</v>
      </c>
      <c r="N10">
        <v>3</v>
      </c>
      <c r="O10" t="s">
        <v>19</v>
      </c>
      <c r="P10" t="s">
        <v>19</v>
      </c>
      <c r="Q10">
        <v>3</v>
      </c>
      <c r="R10">
        <v>47</v>
      </c>
      <c r="S10">
        <v>11</v>
      </c>
      <c r="T10">
        <v>36</v>
      </c>
      <c r="U10" t="s">
        <v>19</v>
      </c>
      <c r="V10">
        <v>6</v>
      </c>
      <c r="W10" t="s">
        <v>19</v>
      </c>
      <c r="X10">
        <v>6</v>
      </c>
      <c r="Y10" t="s">
        <v>19</v>
      </c>
      <c r="Z10">
        <v>30</v>
      </c>
      <c r="AA10">
        <v>13</v>
      </c>
      <c r="AB10">
        <v>15</v>
      </c>
      <c r="AC10">
        <v>2</v>
      </c>
      <c r="AD10">
        <v>56</v>
      </c>
      <c r="AE10">
        <v>27</v>
      </c>
      <c r="AF10">
        <v>27</v>
      </c>
      <c r="AG10">
        <v>2</v>
      </c>
      <c r="AH10">
        <v>536</v>
      </c>
      <c r="AI10">
        <v>359</v>
      </c>
      <c r="AJ10">
        <v>124</v>
      </c>
      <c r="AK10">
        <v>53</v>
      </c>
      <c r="AL10">
        <v>274</v>
      </c>
      <c r="AM10">
        <v>186</v>
      </c>
      <c r="AN10">
        <v>72</v>
      </c>
      <c r="AO10">
        <v>16</v>
      </c>
      <c r="AP10">
        <v>5</v>
      </c>
      <c r="AQ10">
        <v>3</v>
      </c>
      <c r="AR10">
        <v>2</v>
      </c>
      <c r="AS10" t="s">
        <v>19</v>
      </c>
      <c r="AT10">
        <v>34</v>
      </c>
      <c r="AU10">
        <v>15</v>
      </c>
      <c r="AV10">
        <v>16</v>
      </c>
      <c r="AW10">
        <v>3</v>
      </c>
      <c r="AX10">
        <v>1</v>
      </c>
      <c r="AY10">
        <v>1</v>
      </c>
      <c r="AZ10" t="s">
        <v>19</v>
      </c>
      <c r="BA10" t="s">
        <v>19</v>
      </c>
      <c r="BB10">
        <v>38</v>
      </c>
      <c r="BC10">
        <v>9</v>
      </c>
      <c r="BD10">
        <v>26</v>
      </c>
      <c r="BE10">
        <v>3</v>
      </c>
      <c r="BF10">
        <v>1</v>
      </c>
      <c r="BG10" t="s">
        <v>19</v>
      </c>
      <c r="BH10">
        <v>1</v>
      </c>
      <c r="BI10" t="s">
        <v>19</v>
      </c>
      <c r="BJ10" t="s">
        <v>19</v>
      </c>
      <c r="BK10" t="s">
        <v>19</v>
      </c>
      <c r="BL10" t="s">
        <v>19</v>
      </c>
      <c r="BM10" t="s">
        <v>19</v>
      </c>
      <c r="BN10">
        <v>2</v>
      </c>
      <c r="BO10">
        <v>2</v>
      </c>
      <c r="BP10" t="s">
        <v>19</v>
      </c>
      <c r="BQ10" t="s">
        <v>19</v>
      </c>
      <c r="BR10">
        <v>9</v>
      </c>
      <c r="BS10" t="s">
        <v>19</v>
      </c>
      <c r="BT10">
        <v>9</v>
      </c>
      <c r="BU10" t="s">
        <v>19</v>
      </c>
      <c r="BV10">
        <v>25</v>
      </c>
      <c r="BW10">
        <v>7</v>
      </c>
      <c r="BX10">
        <v>15</v>
      </c>
      <c r="BY10">
        <v>3</v>
      </c>
      <c r="BZ10" t="s">
        <v>19</v>
      </c>
      <c r="CA10" t="s">
        <v>19</v>
      </c>
      <c r="CB10" t="s">
        <v>19</v>
      </c>
      <c r="CC10" t="s">
        <v>19</v>
      </c>
      <c r="CD10">
        <v>1</v>
      </c>
      <c r="CE10" t="s">
        <v>19</v>
      </c>
      <c r="CF10">
        <v>1</v>
      </c>
      <c r="CG10" t="s">
        <v>19</v>
      </c>
      <c r="CH10" t="s">
        <v>19</v>
      </c>
      <c r="CI10" t="s">
        <v>19</v>
      </c>
      <c r="CJ10" t="s">
        <v>19</v>
      </c>
      <c r="CK10" t="s">
        <v>19</v>
      </c>
      <c r="CL10">
        <v>38</v>
      </c>
      <c r="CM10">
        <v>9</v>
      </c>
      <c r="CN10">
        <v>29</v>
      </c>
      <c r="CO10" t="s">
        <v>19</v>
      </c>
      <c r="CP10">
        <v>80</v>
      </c>
      <c r="CQ10">
        <v>40</v>
      </c>
      <c r="CR10">
        <v>15</v>
      </c>
      <c r="CS10">
        <v>25</v>
      </c>
      <c r="CT10">
        <v>74</v>
      </c>
      <c r="CU10">
        <v>15</v>
      </c>
      <c r="CV10">
        <v>33</v>
      </c>
      <c r="CW10">
        <v>26</v>
      </c>
    </row>
    <row r="11" spans="1:101">
      <c r="A11" t="s">
        <v>761</v>
      </c>
      <c r="B11">
        <v>1290</v>
      </c>
      <c r="C11">
        <v>685</v>
      </c>
      <c r="D11">
        <v>425</v>
      </c>
      <c r="E11">
        <v>180</v>
      </c>
      <c r="F11">
        <v>45</v>
      </c>
      <c r="G11">
        <v>12</v>
      </c>
      <c r="H11">
        <v>33</v>
      </c>
      <c r="I11" t="s">
        <v>19</v>
      </c>
      <c r="J11">
        <v>51</v>
      </c>
      <c r="K11" t="s">
        <v>19</v>
      </c>
      <c r="L11">
        <v>2</v>
      </c>
      <c r="M11">
        <v>49</v>
      </c>
      <c r="N11">
        <v>6</v>
      </c>
      <c r="O11" t="s">
        <v>19</v>
      </c>
      <c r="P11" t="s">
        <v>19</v>
      </c>
      <c r="Q11">
        <v>6</v>
      </c>
      <c r="R11">
        <v>50</v>
      </c>
      <c r="S11">
        <v>19</v>
      </c>
      <c r="T11">
        <v>31</v>
      </c>
      <c r="U11" t="s">
        <v>19</v>
      </c>
      <c r="V11">
        <v>9</v>
      </c>
      <c r="W11">
        <v>5</v>
      </c>
      <c r="X11">
        <v>4</v>
      </c>
      <c r="Y11" t="s">
        <v>19</v>
      </c>
      <c r="Z11">
        <v>68</v>
      </c>
      <c r="AA11">
        <v>31</v>
      </c>
      <c r="AB11">
        <v>30</v>
      </c>
      <c r="AC11">
        <v>7</v>
      </c>
      <c r="AD11">
        <v>44</v>
      </c>
      <c r="AE11">
        <v>9</v>
      </c>
      <c r="AF11">
        <v>25</v>
      </c>
      <c r="AG11">
        <v>10</v>
      </c>
      <c r="AH11">
        <v>688</v>
      </c>
      <c r="AI11">
        <v>518</v>
      </c>
      <c r="AJ11">
        <v>115</v>
      </c>
      <c r="AK11">
        <v>55</v>
      </c>
      <c r="AL11">
        <v>390</v>
      </c>
      <c r="AM11">
        <v>302</v>
      </c>
      <c r="AN11">
        <v>78</v>
      </c>
      <c r="AO11">
        <v>10</v>
      </c>
      <c r="AP11">
        <v>19</v>
      </c>
      <c r="AQ11">
        <v>6</v>
      </c>
      <c r="AR11">
        <v>12</v>
      </c>
      <c r="AS11">
        <v>1</v>
      </c>
      <c r="AT11">
        <v>28</v>
      </c>
      <c r="AU11">
        <v>14</v>
      </c>
      <c r="AV11">
        <v>14</v>
      </c>
      <c r="AW11" t="s">
        <v>19</v>
      </c>
      <c r="AX11">
        <v>2</v>
      </c>
      <c r="AY11" t="s">
        <v>19</v>
      </c>
      <c r="AZ11" t="s">
        <v>19</v>
      </c>
      <c r="BA11">
        <v>2</v>
      </c>
      <c r="BB11">
        <v>54</v>
      </c>
      <c r="BC11">
        <v>9</v>
      </c>
      <c r="BD11">
        <v>39</v>
      </c>
      <c r="BE11">
        <v>6</v>
      </c>
      <c r="BF11">
        <v>2</v>
      </c>
      <c r="BG11" t="s">
        <v>19</v>
      </c>
      <c r="BH11">
        <v>2</v>
      </c>
      <c r="BI11" t="s">
        <v>19</v>
      </c>
      <c r="BJ11" t="s">
        <v>19</v>
      </c>
      <c r="BK11" t="s">
        <v>19</v>
      </c>
      <c r="BL11" t="s">
        <v>19</v>
      </c>
      <c r="BM11" t="s">
        <v>19</v>
      </c>
      <c r="BN11" t="s">
        <v>19</v>
      </c>
      <c r="BO11" t="s">
        <v>19</v>
      </c>
      <c r="BP11" t="s">
        <v>19</v>
      </c>
      <c r="BQ11" t="s">
        <v>19</v>
      </c>
      <c r="BR11">
        <v>25</v>
      </c>
      <c r="BS11">
        <v>5</v>
      </c>
      <c r="BT11">
        <v>18</v>
      </c>
      <c r="BU11">
        <v>2</v>
      </c>
      <c r="BV11">
        <v>23</v>
      </c>
      <c r="BW11">
        <v>2</v>
      </c>
      <c r="BX11">
        <v>17</v>
      </c>
      <c r="BY11">
        <v>4</v>
      </c>
      <c r="BZ11">
        <v>2</v>
      </c>
      <c r="CA11">
        <v>1</v>
      </c>
      <c r="CB11">
        <v>1</v>
      </c>
      <c r="CC11" t="s">
        <v>19</v>
      </c>
      <c r="CD11">
        <v>2</v>
      </c>
      <c r="CE11">
        <v>1</v>
      </c>
      <c r="CF11">
        <v>1</v>
      </c>
      <c r="CG11" t="s">
        <v>19</v>
      </c>
      <c r="CH11" t="s">
        <v>19</v>
      </c>
      <c r="CI11" t="s">
        <v>19</v>
      </c>
      <c r="CJ11" t="s">
        <v>19</v>
      </c>
      <c r="CK11" t="s">
        <v>19</v>
      </c>
      <c r="CL11">
        <v>52</v>
      </c>
      <c r="CM11">
        <v>15</v>
      </c>
      <c r="CN11">
        <v>37</v>
      </c>
      <c r="CO11" t="s">
        <v>19</v>
      </c>
      <c r="CP11">
        <v>76</v>
      </c>
      <c r="CQ11">
        <v>26</v>
      </c>
      <c r="CR11">
        <v>44</v>
      </c>
      <c r="CS11">
        <v>6</v>
      </c>
      <c r="CT11">
        <v>107</v>
      </c>
      <c r="CU11">
        <v>26</v>
      </c>
      <c r="CV11">
        <v>43</v>
      </c>
      <c r="CW11">
        <v>38</v>
      </c>
    </row>
    <row r="12" spans="1:101">
      <c r="A12" t="s">
        <v>760</v>
      </c>
      <c r="B12">
        <v>1389</v>
      </c>
      <c r="C12">
        <v>753</v>
      </c>
      <c r="D12">
        <v>412</v>
      </c>
      <c r="E12">
        <v>224</v>
      </c>
      <c r="F12">
        <v>50</v>
      </c>
      <c r="G12">
        <v>16</v>
      </c>
      <c r="H12">
        <v>34</v>
      </c>
      <c r="I12" t="s">
        <v>19</v>
      </c>
      <c r="J12">
        <v>58</v>
      </c>
      <c r="K12" t="s">
        <v>19</v>
      </c>
      <c r="L12">
        <v>3</v>
      </c>
      <c r="M12">
        <v>55</v>
      </c>
      <c r="N12">
        <v>13</v>
      </c>
      <c r="O12" t="s">
        <v>19</v>
      </c>
      <c r="P12" t="s">
        <v>19</v>
      </c>
      <c r="Q12">
        <v>13</v>
      </c>
      <c r="R12">
        <v>85</v>
      </c>
      <c r="S12">
        <v>38</v>
      </c>
      <c r="T12">
        <v>47</v>
      </c>
      <c r="U12" t="s">
        <v>19</v>
      </c>
      <c r="V12">
        <v>14</v>
      </c>
      <c r="W12">
        <v>7</v>
      </c>
      <c r="X12">
        <v>7</v>
      </c>
      <c r="Y12" t="s">
        <v>19</v>
      </c>
      <c r="Z12">
        <v>58</v>
      </c>
      <c r="AA12">
        <v>27</v>
      </c>
      <c r="AB12">
        <v>24</v>
      </c>
      <c r="AC12">
        <v>7</v>
      </c>
      <c r="AD12">
        <v>58</v>
      </c>
      <c r="AE12">
        <v>12</v>
      </c>
      <c r="AF12">
        <v>36</v>
      </c>
      <c r="AG12">
        <v>10</v>
      </c>
      <c r="AH12">
        <v>713</v>
      </c>
      <c r="AI12">
        <v>549</v>
      </c>
      <c r="AJ12">
        <v>95</v>
      </c>
      <c r="AK12">
        <v>69</v>
      </c>
      <c r="AL12">
        <v>389</v>
      </c>
      <c r="AM12">
        <v>315</v>
      </c>
      <c r="AN12">
        <v>57</v>
      </c>
      <c r="AO12">
        <v>17</v>
      </c>
      <c r="AP12">
        <v>43</v>
      </c>
      <c r="AQ12">
        <v>24</v>
      </c>
      <c r="AR12">
        <v>19</v>
      </c>
      <c r="AS12" t="s">
        <v>19</v>
      </c>
      <c r="AT12">
        <v>12</v>
      </c>
      <c r="AU12">
        <v>3</v>
      </c>
      <c r="AV12">
        <v>9</v>
      </c>
      <c r="AW12" t="s">
        <v>19</v>
      </c>
      <c r="AX12">
        <v>3</v>
      </c>
      <c r="AY12" t="s">
        <v>19</v>
      </c>
      <c r="AZ12" t="s">
        <v>19</v>
      </c>
      <c r="BA12">
        <v>3</v>
      </c>
      <c r="BB12">
        <v>74</v>
      </c>
      <c r="BC12">
        <v>11</v>
      </c>
      <c r="BD12">
        <v>47</v>
      </c>
      <c r="BE12">
        <v>16</v>
      </c>
      <c r="BF12">
        <v>5</v>
      </c>
      <c r="BG12">
        <v>2</v>
      </c>
      <c r="BH12" t="s">
        <v>19</v>
      </c>
      <c r="BI12">
        <v>3</v>
      </c>
      <c r="BJ12">
        <v>2</v>
      </c>
      <c r="BK12">
        <v>1</v>
      </c>
      <c r="BL12" t="s">
        <v>19</v>
      </c>
      <c r="BM12">
        <v>1</v>
      </c>
      <c r="BN12" t="s">
        <v>19</v>
      </c>
      <c r="BO12" t="s">
        <v>19</v>
      </c>
      <c r="BP12" t="s">
        <v>19</v>
      </c>
      <c r="BQ12" t="s">
        <v>19</v>
      </c>
      <c r="BR12">
        <v>27</v>
      </c>
      <c r="BS12">
        <v>3</v>
      </c>
      <c r="BT12">
        <v>18</v>
      </c>
      <c r="BU12">
        <v>6</v>
      </c>
      <c r="BV12">
        <v>38</v>
      </c>
      <c r="BW12">
        <v>4</v>
      </c>
      <c r="BX12">
        <v>29</v>
      </c>
      <c r="BY12">
        <v>5</v>
      </c>
      <c r="BZ12">
        <v>2</v>
      </c>
      <c r="CA12">
        <v>1</v>
      </c>
      <c r="CB12" t="s">
        <v>19</v>
      </c>
      <c r="CC12">
        <v>1</v>
      </c>
      <c r="CD12" t="s">
        <v>19</v>
      </c>
      <c r="CE12" t="s">
        <v>19</v>
      </c>
      <c r="CF12" t="s">
        <v>19</v>
      </c>
      <c r="CG12" t="s">
        <v>19</v>
      </c>
      <c r="CH12">
        <v>1</v>
      </c>
      <c r="CI12" t="s">
        <v>19</v>
      </c>
      <c r="CJ12">
        <v>1</v>
      </c>
      <c r="CK12" t="s">
        <v>19</v>
      </c>
      <c r="CL12">
        <v>64</v>
      </c>
      <c r="CM12">
        <v>20</v>
      </c>
      <c r="CN12">
        <v>42</v>
      </c>
      <c r="CO12">
        <v>2</v>
      </c>
      <c r="CP12">
        <v>75</v>
      </c>
      <c r="CQ12">
        <v>31</v>
      </c>
      <c r="CR12">
        <v>22</v>
      </c>
      <c r="CS12">
        <v>22</v>
      </c>
      <c r="CT12">
        <v>82</v>
      </c>
      <c r="CU12">
        <v>22</v>
      </c>
      <c r="CV12">
        <v>33</v>
      </c>
      <c r="CW12">
        <v>27</v>
      </c>
    </row>
    <row r="13" spans="1:101">
      <c r="A13" t="s">
        <v>759</v>
      </c>
      <c r="B13">
        <v>463</v>
      </c>
      <c r="C13">
        <v>233</v>
      </c>
      <c r="D13">
        <v>179</v>
      </c>
      <c r="E13">
        <v>51</v>
      </c>
      <c r="F13">
        <v>18</v>
      </c>
      <c r="G13">
        <v>4</v>
      </c>
      <c r="H13">
        <v>14</v>
      </c>
      <c r="I13" t="s">
        <v>19</v>
      </c>
      <c r="J13">
        <v>19</v>
      </c>
      <c r="K13" t="s">
        <v>19</v>
      </c>
      <c r="L13" t="s">
        <v>19</v>
      </c>
      <c r="M13">
        <v>19</v>
      </c>
      <c r="N13">
        <v>1</v>
      </c>
      <c r="O13">
        <v>1</v>
      </c>
      <c r="P13" t="s">
        <v>19</v>
      </c>
      <c r="Q13" t="s">
        <v>19</v>
      </c>
      <c r="R13">
        <v>20</v>
      </c>
      <c r="S13">
        <v>7</v>
      </c>
      <c r="T13">
        <v>13</v>
      </c>
      <c r="U13" t="s">
        <v>19</v>
      </c>
      <c r="V13">
        <v>3</v>
      </c>
      <c r="W13">
        <v>1</v>
      </c>
      <c r="X13">
        <v>2</v>
      </c>
      <c r="Y13" t="s">
        <v>19</v>
      </c>
      <c r="Z13">
        <v>23</v>
      </c>
      <c r="AA13">
        <v>13</v>
      </c>
      <c r="AB13">
        <v>9</v>
      </c>
      <c r="AC13">
        <v>1</v>
      </c>
      <c r="AD13">
        <v>14</v>
      </c>
      <c r="AE13">
        <v>4</v>
      </c>
      <c r="AF13">
        <v>8</v>
      </c>
      <c r="AG13">
        <v>2</v>
      </c>
      <c r="AH13">
        <v>259</v>
      </c>
      <c r="AI13">
        <v>185</v>
      </c>
      <c r="AJ13">
        <v>58</v>
      </c>
      <c r="AK13">
        <v>16</v>
      </c>
      <c r="AL13">
        <v>124</v>
      </c>
      <c r="AM13">
        <v>95</v>
      </c>
      <c r="AN13">
        <v>26</v>
      </c>
      <c r="AO13">
        <v>3</v>
      </c>
      <c r="AP13">
        <v>9</v>
      </c>
      <c r="AQ13">
        <v>3</v>
      </c>
      <c r="AR13">
        <v>6</v>
      </c>
      <c r="AS13" t="s">
        <v>19</v>
      </c>
      <c r="AT13">
        <v>11</v>
      </c>
      <c r="AU13">
        <v>3</v>
      </c>
      <c r="AV13">
        <v>6</v>
      </c>
      <c r="AW13">
        <v>2</v>
      </c>
      <c r="AX13" t="s">
        <v>19</v>
      </c>
      <c r="AY13" t="s">
        <v>19</v>
      </c>
      <c r="AZ13" t="s">
        <v>19</v>
      </c>
      <c r="BA13" t="s">
        <v>19</v>
      </c>
      <c r="BB13">
        <v>18</v>
      </c>
      <c r="BC13">
        <v>3</v>
      </c>
      <c r="BD13">
        <v>13</v>
      </c>
      <c r="BE13">
        <v>2</v>
      </c>
      <c r="BF13">
        <v>2</v>
      </c>
      <c r="BG13" t="s">
        <v>19</v>
      </c>
      <c r="BH13">
        <v>1</v>
      </c>
      <c r="BI13">
        <v>1</v>
      </c>
      <c r="BJ13" t="s">
        <v>19</v>
      </c>
      <c r="BK13" t="s">
        <v>19</v>
      </c>
      <c r="BL13" t="s">
        <v>19</v>
      </c>
      <c r="BM13" t="s">
        <v>19</v>
      </c>
      <c r="BN13" t="s">
        <v>19</v>
      </c>
      <c r="BO13" t="s">
        <v>19</v>
      </c>
      <c r="BP13" t="s">
        <v>19</v>
      </c>
      <c r="BQ13" t="s">
        <v>19</v>
      </c>
      <c r="BR13">
        <v>10</v>
      </c>
      <c r="BS13">
        <v>2</v>
      </c>
      <c r="BT13">
        <v>7</v>
      </c>
      <c r="BU13">
        <v>1</v>
      </c>
      <c r="BV13">
        <v>6</v>
      </c>
      <c r="BW13">
        <v>1</v>
      </c>
      <c r="BX13">
        <v>5</v>
      </c>
      <c r="BY13" t="s">
        <v>19</v>
      </c>
      <c r="BZ13" t="s">
        <v>19</v>
      </c>
      <c r="CA13" t="s">
        <v>19</v>
      </c>
      <c r="CB13" t="s">
        <v>19</v>
      </c>
      <c r="CC13" t="s">
        <v>19</v>
      </c>
      <c r="CD13" t="s">
        <v>19</v>
      </c>
      <c r="CE13" t="s">
        <v>19</v>
      </c>
      <c r="CF13" t="s">
        <v>19</v>
      </c>
      <c r="CG13" t="s">
        <v>19</v>
      </c>
      <c r="CH13" t="s">
        <v>19</v>
      </c>
      <c r="CI13" t="s">
        <v>19</v>
      </c>
      <c r="CJ13" t="s">
        <v>19</v>
      </c>
      <c r="CK13" t="s">
        <v>19</v>
      </c>
      <c r="CL13">
        <v>21</v>
      </c>
      <c r="CM13">
        <v>1</v>
      </c>
      <c r="CN13">
        <v>20</v>
      </c>
      <c r="CO13" t="s">
        <v>19</v>
      </c>
      <c r="CP13">
        <v>27</v>
      </c>
      <c r="CQ13">
        <v>5</v>
      </c>
      <c r="CR13">
        <v>18</v>
      </c>
      <c r="CS13">
        <v>4</v>
      </c>
      <c r="CT13">
        <v>23</v>
      </c>
      <c r="CU13">
        <v>4</v>
      </c>
      <c r="CV13">
        <v>14</v>
      </c>
      <c r="CW13">
        <v>5</v>
      </c>
    </row>
    <row r="14" spans="1:101">
      <c r="A14" t="s">
        <v>758</v>
      </c>
      <c r="B14">
        <v>1295</v>
      </c>
      <c r="C14">
        <v>644</v>
      </c>
      <c r="D14">
        <v>415</v>
      </c>
      <c r="E14">
        <v>236</v>
      </c>
      <c r="F14">
        <v>43</v>
      </c>
      <c r="G14">
        <v>9</v>
      </c>
      <c r="H14">
        <v>34</v>
      </c>
      <c r="I14" t="s">
        <v>19</v>
      </c>
      <c r="J14">
        <v>56</v>
      </c>
      <c r="K14" t="s">
        <v>19</v>
      </c>
      <c r="L14">
        <v>2</v>
      </c>
      <c r="M14">
        <v>54</v>
      </c>
      <c r="N14">
        <v>5</v>
      </c>
      <c r="O14" t="s">
        <v>19</v>
      </c>
      <c r="P14" t="s">
        <v>19</v>
      </c>
      <c r="Q14">
        <v>5</v>
      </c>
      <c r="R14">
        <v>55</v>
      </c>
      <c r="S14">
        <v>14</v>
      </c>
      <c r="T14">
        <v>40</v>
      </c>
      <c r="U14">
        <v>1</v>
      </c>
      <c r="V14">
        <v>12</v>
      </c>
      <c r="W14">
        <v>3</v>
      </c>
      <c r="X14">
        <v>9</v>
      </c>
      <c r="Y14" t="s">
        <v>19</v>
      </c>
      <c r="Z14">
        <v>76</v>
      </c>
      <c r="AA14">
        <v>38</v>
      </c>
      <c r="AB14">
        <v>25</v>
      </c>
      <c r="AC14">
        <v>13</v>
      </c>
      <c r="AD14">
        <v>33</v>
      </c>
      <c r="AE14">
        <v>5</v>
      </c>
      <c r="AF14">
        <v>23</v>
      </c>
      <c r="AG14">
        <v>5</v>
      </c>
      <c r="AH14">
        <v>726</v>
      </c>
      <c r="AI14">
        <v>513</v>
      </c>
      <c r="AJ14">
        <v>137</v>
      </c>
      <c r="AK14">
        <v>76</v>
      </c>
      <c r="AL14">
        <v>407</v>
      </c>
      <c r="AM14">
        <v>305</v>
      </c>
      <c r="AN14">
        <v>87</v>
      </c>
      <c r="AO14">
        <v>15</v>
      </c>
      <c r="AP14">
        <v>34</v>
      </c>
      <c r="AQ14">
        <v>6</v>
      </c>
      <c r="AR14">
        <v>26</v>
      </c>
      <c r="AS14">
        <v>2</v>
      </c>
      <c r="AT14">
        <v>8</v>
      </c>
      <c r="AU14">
        <v>2</v>
      </c>
      <c r="AV14">
        <v>3</v>
      </c>
      <c r="AW14">
        <v>3</v>
      </c>
      <c r="AX14">
        <v>8</v>
      </c>
      <c r="AY14" t="s">
        <v>19</v>
      </c>
      <c r="AZ14">
        <v>1</v>
      </c>
      <c r="BA14">
        <v>7</v>
      </c>
      <c r="BB14">
        <v>45</v>
      </c>
      <c r="BC14">
        <v>3</v>
      </c>
      <c r="BD14">
        <v>31</v>
      </c>
      <c r="BE14">
        <v>11</v>
      </c>
      <c r="BF14">
        <v>6</v>
      </c>
      <c r="BG14" t="s">
        <v>19</v>
      </c>
      <c r="BH14">
        <v>5</v>
      </c>
      <c r="BI14">
        <v>1</v>
      </c>
      <c r="BJ14">
        <v>7</v>
      </c>
      <c r="BK14">
        <v>2</v>
      </c>
      <c r="BL14">
        <v>3</v>
      </c>
      <c r="BM14">
        <v>2</v>
      </c>
      <c r="BN14" t="s">
        <v>19</v>
      </c>
      <c r="BO14" t="s">
        <v>19</v>
      </c>
      <c r="BP14" t="s">
        <v>19</v>
      </c>
      <c r="BQ14" t="s">
        <v>19</v>
      </c>
      <c r="BR14">
        <v>15</v>
      </c>
      <c r="BS14">
        <v>1</v>
      </c>
      <c r="BT14">
        <v>10</v>
      </c>
      <c r="BU14">
        <v>4</v>
      </c>
      <c r="BV14">
        <v>17</v>
      </c>
      <c r="BW14" t="s">
        <v>19</v>
      </c>
      <c r="BX14">
        <v>13</v>
      </c>
      <c r="BY14">
        <v>4</v>
      </c>
      <c r="BZ14" t="s">
        <v>19</v>
      </c>
      <c r="CA14" t="s">
        <v>19</v>
      </c>
      <c r="CB14" t="s">
        <v>19</v>
      </c>
      <c r="CC14" t="s">
        <v>19</v>
      </c>
      <c r="CD14" t="s">
        <v>19</v>
      </c>
      <c r="CE14" t="s">
        <v>19</v>
      </c>
      <c r="CF14" t="s">
        <v>19</v>
      </c>
      <c r="CG14" t="s">
        <v>19</v>
      </c>
      <c r="CH14" t="s">
        <v>19</v>
      </c>
      <c r="CI14" t="s">
        <v>19</v>
      </c>
      <c r="CJ14" t="s">
        <v>19</v>
      </c>
      <c r="CK14" t="s">
        <v>19</v>
      </c>
      <c r="CL14">
        <v>53</v>
      </c>
      <c r="CM14">
        <v>12</v>
      </c>
      <c r="CN14">
        <v>39</v>
      </c>
      <c r="CO14">
        <v>2</v>
      </c>
      <c r="CP14">
        <v>56</v>
      </c>
      <c r="CQ14">
        <v>17</v>
      </c>
      <c r="CR14">
        <v>23</v>
      </c>
      <c r="CS14">
        <v>16</v>
      </c>
      <c r="CT14">
        <v>97</v>
      </c>
      <c r="CU14">
        <v>25</v>
      </c>
      <c r="CV14">
        <v>31</v>
      </c>
      <c r="CW14">
        <v>41</v>
      </c>
    </row>
    <row r="15" spans="1:101">
      <c r="A15" t="s">
        <v>757</v>
      </c>
      <c r="B15">
        <v>758</v>
      </c>
      <c r="C15">
        <v>450</v>
      </c>
      <c r="D15">
        <v>198</v>
      </c>
      <c r="E15">
        <v>110</v>
      </c>
      <c r="F15">
        <v>27</v>
      </c>
      <c r="G15">
        <v>9</v>
      </c>
      <c r="H15">
        <v>18</v>
      </c>
      <c r="I15" t="s">
        <v>19</v>
      </c>
      <c r="J15">
        <v>34</v>
      </c>
      <c r="K15" t="s">
        <v>19</v>
      </c>
      <c r="L15">
        <v>4</v>
      </c>
      <c r="M15">
        <v>30</v>
      </c>
      <c r="N15">
        <v>4</v>
      </c>
      <c r="O15" t="s">
        <v>19</v>
      </c>
      <c r="P15">
        <v>2</v>
      </c>
      <c r="Q15">
        <v>2</v>
      </c>
      <c r="R15">
        <v>32</v>
      </c>
      <c r="S15">
        <v>12</v>
      </c>
      <c r="T15">
        <v>20</v>
      </c>
      <c r="U15" t="s">
        <v>19</v>
      </c>
      <c r="V15">
        <v>10</v>
      </c>
      <c r="W15">
        <v>4</v>
      </c>
      <c r="X15">
        <v>6</v>
      </c>
      <c r="Y15" t="s">
        <v>19</v>
      </c>
      <c r="Z15">
        <v>28</v>
      </c>
      <c r="AA15">
        <v>14</v>
      </c>
      <c r="AB15">
        <v>6</v>
      </c>
      <c r="AC15">
        <v>8</v>
      </c>
      <c r="AD15">
        <v>46</v>
      </c>
      <c r="AE15">
        <v>13</v>
      </c>
      <c r="AF15">
        <v>22</v>
      </c>
      <c r="AG15">
        <v>11</v>
      </c>
      <c r="AH15">
        <v>396</v>
      </c>
      <c r="AI15">
        <v>335</v>
      </c>
      <c r="AJ15">
        <v>30</v>
      </c>
      <c r="AK15">
        <v>31</v>
      </c>
      <c r="AL15">
        <v>212</v>
      </c>
      <c r="AM15">
        <v>174</v>
      </c>
      <c r="AN15">
        <v>27</v>
      </c>
      <c r="AO15">
        <v>11</v>
      </c>
      <c r="AP15">
        <v>22</v>
      </c>
      <c r="AQ15">
        <v>9</v>
      </c>
      <c r="AR15">
        <v>11</v>
      </c>
      <c r="AS15">
        <v>2</v>
      </c>
      <c r="AT15">
        <v>8</v>
      </c>
      <c r="AU15">
        <v>6</v>
      </c>
      <c r="AV15">
        <v>2</v>
      </c>
      <c r="AW15" t="s">
        <v>19</v>
      </c>
      <c r="AX15" t="s">
        <v>19</v>
      </c>
      <c r="AY15" t="s">
        <v>19</v>
      </c>
      <c r="AZ15" t="s">
        <v>19</v>
      </c>
      <c r="BA15" t="s">
        <v>19</v>
      </c>
      <c r="BB15">
        <v>24</v>
      </c>
      <c r="BC15">
        <v>9</v>
      </c>
      <c r="BD15">
        <v>15</v>
      </c>
      <c r="BE15" t="s">
        <v>19</v>
      </c>
      <c r="BF15">
        <v>1</v>
      </c>
      <c r="BG15" t="s">
        <v>19</v>
      </c>
      <c r="BH15">
        <v>1</v>
      </c>
      <c r="BI15" t="s">
        <v>19</v>
      </c>
      <c r="BJ15" t="s">
        <v>19</v>
      </c>
      <c r="BK15" t="s">
        <v>19</v>
      </c>
      <c r="BL15" t="s">
        <v>19</v>
      </c>
      <c r="BM15" t="s">
        <v>19</v>
      </c>
      <c r="BN15" t="s">
        <v>19</v>
      </c>
      <c r="BO15" t="s">
        <v>19</v>
      </c>
      <c r="BP15" t="s">
        <v>19</v>
      </c>
      <c r="BQ15" t="s">
        <v>19</v>
      </c>
      <c r="BR15">
        <v>4</v>
      </c>
      <c r="BS15">
        <v>1</v>
      </c>
      <c r="BT15">
        <v>3</v>
      </c>
      <c r="BU15" t="s">
        <v>19</v>
      </c>
      <c r="BV15">
        <v>12</v>
      </c>
      <c r="BW15">
        <v>6</v>
      </c>
      <c r="BX15">
        <v>6</v>
      </c>
      <c r="BY15" t="s">
        <v>19</v>
      </c>
      <c r="BZ15">
        <v>2</v>
      </c>
      <c r="CA15">
        <v>2</v>
      </c>
      <c r="CB15" t="s">
        <v>19</v>
      </c>
      <c r="CC15" t="s">
        <v>19</v>
      </c>
      <c r="CD15">
        <v>5</v>
      </c>
      <c r="CE15" t="s">
        <v>19</v>
      </c>
      <c r="CF15">
        <v>5</v>
      </c>
      <c r="CG15" t="s">
        <v>19</v>
      </c>
      <c r="CH15" t="s">
        <v>19</v>
      </c>
      <c r="CI15" t="s">
        <v>19</v>
      </c>
      <c r="CJ15" t="s">
        <v>19</v>
      </c>
      <c r="CK15" t="s">
        <v>19</v>
      </c>
      <c r="CL15">
        <v>34</v>
      </c>
      <c r="CM15">
        <v>7</v>
      </c>
      <c r="CN15">
        <v>26</v>
      </c>
      <c r="CO15">
        <v>1</v>
      </c>
      <c r="CP15">
        <v>32</v>
      </c>
      <c r="CQ15">
        <v>10</v>
      </c>
      <c r="CR15">
        <v>19</v>
      </c>
      <c r="CS15">
        <v>3</v>
      </c>
      <c r="CT15">
        <v>71</v>
      </c>
      <c r="CU15">
        <v>26</v>
      </c>
      <c r="CV15">
        <v>23</v>
      </c>
      <c r="CW15">
        <v>22</v>
      </c>
    </row>
    <row r="16" spans="1:101">
      <c r="A16" t="s">
        <v>756</v>
      </c>
      <c r="B16">
        <v>1003</v>
      </c>
      <c r="C16">
        <v>561</v>
      </c>
      <c r="D16">
        <v>237</v>
      </c>
      <c r="E16">
        <v>205</v>
      </c>
      <c r="F16">
        <v>35</v>
      </c>
      <c r="G16">
        <v>3</v>
      </c>
      <c r="H16">
        <v>30</v>
      </c>
      <c r="I16">
        <v>2</v>
      </c>
      <c r="J16">
        <v>40</v>
      </c>
      <c r="K16" t="s">
        <v>19</v>
      </c>
      <c r="L16">
        <v>2</v>
      </c>
      <c r="M16">
        <v>38</v>
      </c>
      <c r="N16">
        <v>6</v>
      </c>
      <c r="O16" t="s">
        <v>19</v>
      </c>
      <c r="P16" t="s">
        <v>19</v>
      </c>
      <c r="Q16">
        <v>6</v>
      </c>
      <c r="R16">
        <v>53</v>
      </c>
      <c r="S16">
        <v>19</v>
      </c>
      <c r="T16">
        <v>34</v>
      </c>
      <c r="U16" t="s">
        <v>19</v>
      </c>
      <c r="V16">
        <v>15</v>
      </c>
      <c r="W16">
        <v>7</v>
      </c>
      <c r="X16">
        <v>8</v>
      </c>
      <c r="Y16" t="s">
        <v>19</v>
      </c>
      <c r="Z16">
        <v>47</v>
      </c>
      <c r="AA16">
        <v>20</v>
      </c>
      <c r="AB16">
        <v>13</v>
      </c>
      <c r="AC16">
        <v>14</v>
      </c>
      <c r="AD16">
        <v>53</v>
      </c>
      <c r="AE16">
        <v>26</v>
      </c>
      <c r="AF16">
        <v>16</v>
      </c>
      <c r="AG16">
        <v>11</v>
      </c>
      <c r="AH16">
        <v>521</v>
      </c>
      <c r="AI16">
        <v>405</v>
      </c>
      <c r="AJ16">
        <v>52</v>
      </c>
      <c r="AK16">
        <v>64</v>
      </c>
      <c r="AL16">
        <v>267</v>
      </c>
      <c r="AM16">
        <v>223</v>
      </c>
      <c r="AN16">
        <v>33</v>
      </c>
      <c r="AO16">
        <v>11</v>
      </c>
      <c r="AP16">
        <v>30</v>
      </c>
      <c r="AQ16">
        <v>19</v>
      </c>
      <c r="AR16">
        <v>10</v>
      </c>
      <c r="AS16">
        <v>1</v>
      </c>
      <c r="AT16">
        <v>13</v>
      </c>
      <c r="AU16">
        <v>10</v>
      </c>
      <c r="AV16">
        <v>1</v>
      </c>
      <c r="AW16">
        <v>2</v>
      </c>
      <c r="AX16">
        <v>3</v>
      </c>
      <c r="AY16" t="s">
        <v>19</v>
      </c>
      <c r="AZ16" t="s">
        <v>19</v>
      </c>
      <c r="BA16">
        <v>3</v>
      </c>
      <c r="BB16">
        <v>35</v>
      </c>
      <c r="BC16">
        <v>7</v>
      </c>
      <c r="BD16">
        <v>17</v>
      </c>
      <c r="BE16">
        <v>11</v>
      </c>
      <c r="BF16">
        <v>7</v>
      </c>
      <c r="BG16">
        <v>1</v>
      </c>
      <c r="BH16">
        <v>1</v>
      </c>
      <c r="BI16">
        <v>5</v>
      </c>
      <c r="BJ16">
        <v>6</v>
      </c>
      <c r="BK16">
        <v>2</v>
      </c>
      <c r="BL16">
        <v>1</v>
      </c>
      <c r="BM16">
        <v>3</v>
      </c>
      <c r="BN16">
        <v>1</v>
      </c>
      <c r="BO16" t="s">
        <v>19</v>
      </c>
      <c r="BP16" t="s">
        <v>19</v>
      </c>
      <c r="BQ16">
        <v>1</v>
      </c>
      <c r="BR16">
        <v>12</v>
      </c>
      <c r="BS16">
        <v>2</v>
      </c>
      <c r="BT16">
        <v>9</v>
      </c>
      <c r="BU16">
        <v>1</v>
      </c>
      <c r="BV16">
        <v>6</v>
      </c>
      <c r="BW16">
        <v>1</v>
      </c>
      <c r="BX16">
        <v>5</v>
      </c>
      <c r="BY16" t="s">
        <v>19</v>
      </c>
      <c r="BZ16">
        <v>2</v>
      </c>
      <c r="CA16">
        <v>1</v>
      </c>
      <c r="CB16">
        <v>1</v>
      </c>
      <c r="CC16" t="s">
        <v>19</v>
      </c>
      <c r="CD16">
        <v>1</v>
      </c>
      <c r="CE16" t="s">
        <v>19</v>
      </c>
      <c r="CF16" t="s">
        <v>19</v>
      </c>
      <c r="CG16">
        <v>1</v>
      </c>
      <c r="CH16" t="s">
        <v>19</v>
      </c>
      <c r="CI16" t="s">
        <v>19</v>
      </c>
      <c r="CJ16" t="s">
        <v>19</v>
      </c>
      <c r="CK16" t="s">
        <v>19</v>
      </c>
      <c r="CL16">
        <v>42</v>
      </c>
      <c r="CM16">
        <v>12</v>
      </c>
      <c r="CN16">
        <v>29</v>
      </c>
      <c r="CO16">
        <v>1</v>
      </c>
      <c r="CP16">
        <v>62</v>
      </c>
      <c r="CQ16">
        <v>24</v>
      </c>
      <c r="CR16">
        <v>14</v>
      </c>
      <c r="CS16">
        <v>24</v>
      </c>
      <c r="CT16">
        <v>63</v>
      </c>
      <c r="CU16">
        <v>16</v>
      </c>
      <c r="CV16">
        <v>19</v>
      </c>
      <c r="CW16">
        <v>28</v>
      </c>
    </row>
    <row r="17" spans="1:101">
      <c r="A17" t="s">
        <v>755</v>
      </c>
      <c r="B17">
        <v>1778</v>
      </c>
      <c r="C17">
        <v>1033</v>
      </c>
      <c r="D17">
        <v>432</v>
      </c>
      <c r="E17">
        <v>313</v>
      </c>
      <c r="F17">
        <v>65</v>
      </c>
      <c r="G17">
        <v>24</v>
      </c>
      <c r="H17">
        <v>41</v>
      </c>
      <c r="I17" t="s">
        <v>19</v>
      </c>
      <c r="J17">
        <v>73</v>
      </c>
      <c r="K17" t="s">
        <v>19</v>
      </c>
      <c r="L17">
        <v>3</v>
      </c>
      <c r="M17">
        <v>70</v>
      </c>
      <c r="N17">
        <v>5</v>
      </c>
      <c r="O17" t="s">
        <v>19</v>
      </c>
      <c r="P17" t="s">
        <v>19</v>
      </c>
      <c r="Q17">
        <v>5</v>
      </c>
      <c r="R17">
        <v>72</v>
      </c>
      <c r="S17">
        <v>31</v>
      </c>
      <c r="T17">
        <v>41</v>
      </c>
      <c r="U17" t="s">
        <v>19</v>
      </c>
      <c r="V17">
        <v>16</v>
      </c>
      <c r="W17">
        <v>9</v>
      </c>
      <c r="X17">
        <v>7</v>
      </c>
      <c r="Y17" t="s">
        <v>19</v>
      </c>
      <c r="Z17">
        <v>78</v>
      </c>
      <c r="AA17">
        <v>38</v>
      </c>
      <c r="AB17">
        <v>18</v>
      </c>
      <c r="AC17">
        <v>22</v>
      </c>
      <c r="AD17">
        <v>88</v>
      </c>
      <c r="AE17">
        <v>21</v>
      </c>
      <c r="AF17">
        <v>54</v>
      </c>
      <c r="AG17">
        <v>13</v>
      </c>
      <c r="AH17">
        <v>953</v>
      </c>
      <c r="AI17">
        <v>798</v>
      </c>
      <c r="AJ17">
        <v>48</v>
      </c>
      <c r="AK17">
        <v>107</v>
      </c>
      <c r="AL17">
        <v>496</v>
      </c>
      <c r="AM17">
        <v>433</v>
      </c>
      <c r="AN17">
        <v>25</v>
      </c>
      <c r="AO17">
        <v>38</v>
      </c>
      <c r="AP17">
        <v>43</v>
      </c>
      <c r="AQ17">
        <v>16</v>
      </c>
      <c r="AR17">
        <v>27</v>
      </c>
      <c r="AS17" t="s">
        <v>19</v>
      </c>
      <c r="AT17">
        <v>33</v>
      </c>
      <c r="AU17">
        <v>17</v>
      </c>
      <c r="AV17">
        <v>14</v>
      </c>
      <c r="AW17">
        <v>2</v>
      </c>
      <c r="AX17">
        <v>4</v>
      </c>
      <c r="AY17" t="s">
        <v>19</v>
      </c>
      <c r="AZ17" t="s">
        <v>19</v>
      </c>
      <c r="BA17">
        <v>4</v>
      </c>
      <c r="BB17">
        <v>69</v>
      </c>
      <c r="BC17">
        <v>4</v>
      </c>
      <c r="BD17">
        <v>47</v>
      </c>
      <c r="BE17">
        <v>18</v>
      </c>
      <c r="BF17">
        <v>3</v>
      </c>
      <c r="BG17" t="s">
        <v>19</v>
      </c>
      <c r="BH17">
        <v>1</v>
      </c>
      <c r="BI17">
        <v>2</v>
      </c>
      <c r="BJ17">
        <v>4</v>
      </c>
      <c r="BK17" t="s">
        <v>19</v>
      </c>
      <c r="BL17" t="s">
        <v>19</v>
      </c>
      <c r="BM17">
        <v>4</v>
      </c>
      <c r="BN17" t="s">
        <v>19</v>
      </c>
      <c r="BO17" t="s">
        <v>19</v>
      </c>
      <c r="BP17" t="s">
        <v>19</v>
      </c>
      <c r="BQ17" t="s">
        <v>19</v>
      </c>
      <c r="BR17">
        <v>20</v>
      </c>
      <c r="BS17">
        <v>2</v>
      </c>
      <c r="BT17">
        <v>14</v>
      </c>
      <c r="BU17">
        <v>4</v>
      </c>
      <c r="BV17">
        <v>36</v>
      </c>
      <c r="BW17">
        <v>2</v>
      </c>
      <c r="BX17">
        <v>29</v>
      </c>
      <c r="BY17">
        <v>5</v>
      </c>
      <c r="BZ17">
        <v>4</v>
      </c>
      <c r="CA17" t="s">
        <v>19</v>
      </c>
      <c r="CB17">
        <v>1</v>
      </c>
      <c r="CC17">
        <v>3</v>
      </c>
      <c r="CD17">
        <v>2</v>
      </c>
      <c r="CE17" t="s">
        <v>19</v>
      </c>
      <c r="CF17">
        <v>2</v>
      </c>
      <c r="CG17" t="s">
        <v>19</v>
      </c>
      <c r="CH17" t="s">
        <v>19</v>
      </c>
      <c r="CI17" t="s">
        <v>19</v>
      </c>
      <c r="CJ17" t="s">
        <v>19</v>
      </c>
      <c r="CK17" t="s">
        <v>19</v>
      </c>
      <c r="CL17">
        <v>72</v>
      </c>
      <c r="CM17">
        <v>34</v>
      </c>
      <c r="CN17">
        <v>37</v>
      </c>
      <c r="CO17">
        <v>1</v>
      </c>
      <c r="CP17">
        <v>111</v>
      </c>
      <c r="CQ17">
        <v>16</v>
      </c>
      <c r="CR17">
        <v>64</v>
      </c>
      <c r="CS17">
        <v>31</v>
      </c>
      <c r="CT17">
        <v>112</v>
      </c>
      <c r="CU17">
        <v>34</v>
      </c>
      <c r="CV17">
        <v>38</v>
      </c>
      <c r="CW17">
        <v>40</v>
      </c>
    </row>
    <row r="18" spans="1:101">
      <c r="A18" t="s">
        <v>754</v>
      </c>
      <c r="B18">
        <v>1022</v>
      </c>
      <c r="C18">
        <v>458</v>
      </c>
      <c r="D18">
        <v>348</v>
      </c>
      <c r="E18">
        <v>216</v>
      </c>
      <c r="F18">
        <v>37</v>
      </c>
      <c r="G18">
        <v>9</v>
      </c>
      <c r="H18">
        <v>28</v>
      </c>
      <c r="I18" t="s">
        <v>19</v>
      </c>
      <c r="J18">
        <v>60</v>
      </c>
      <c r="K18" t="s">
        <v>19</v>
      </c>
      <c r="L18">
        <v>2</v>
      </c>
      <c r="M18">
        <v>58</v>
      </c>
      <c r="N18">
        <v>4</v>
      </c>
      <c r="O18" t="s">
        <v>19</v>
      </c>
      <c r="P18">
        <v>1</v>
      </c>
      <c r="Q18">
        <v>3</v>
      </c>
      <c r="R18">
        <v>43</v>
      </c>
      <c r="S18">
        <v>15</v>
      </c>
      <c r="T18">
        <v>28</v>
      </c>
      <c r="U18" t="s">
        <v>19</v>
      </c>
      <c r="V18">
        <v>13</v>
      </c>
      <c r="W18">
        <v>6</v>
      </c>
      <c r="X18">
        <v>7</v>
      </c>
      <c r="Y18" t="s">
        <v>19</v>
      </c>
      <c r="Z18">
        <v>51</v>
      </c>
      <c r="AA18">
        <v>20</v>
      </c>
      <c r="AB18">
        <v>20</v>
      </c>
      <c r="AC18">
        <v>11</v>
      </c>
      <c r="AD18">
        <v>58</v>
      </c>
      <c r="AE18">
        <v>13</v>
      </c>
      <c r="AF18">
        <v>34</v>
      </c>
      <c r="AG18">
        <v>11</v>
      </c>
      <c r="AH18">
        <v>468</v>
      </c>
      <c r="AI18">
        <v>344</v>
      </c>
      <c r="AJ18">
        <v>57</v>
      </c>
      <c r="AK18">
        <v>67</v>
      </c>
      <c r="AL18">
        <v>288</v>
      </c>
      <c r="AM18">
        <v>220</v>
      </c>
      <c r="AN18">
        <v>40</v>
      </c>
      <c r="AO18">
        <v>28</v>
      </c>
      <c r="AP18">
        <v>30</v>
      </c>
      <c r="AQ18">
        <v>11</v>
      </c>
      <c r="AR18">
        <v>18</v>
      </c>
      <c r="AS18">
        <v>1</v>
      </c>
      <c r="AT18">
        <v>13</v>
      </c>
      <c r="AU18">
        <v>3</v>
      </c>
      <c r="AV18">
        <v>10</v>
      </c>
      <c r="AW18" t="s">
        <v>19</v>
      </c>
      <c r="AX18">
        <v>1</v>
      </c>
      <c r="AY18" t="s">
        <v>19</v>
      </c>
      <c r="AZ18" t="s">
        <v>19</v>
      </c>
      <c r="BA18">
        <v>1</v>
      </c>
      <c r="BB18">
        <v>46</v>
      </c>
      <c r="BC18">
        <v>4</v>
      </c>
      <c r="BD18">
        <v>34</v>
      </c>
      <c r="BE18">
        <v>8</v>
      </c>
      <c r="BF18">
        <v>2</v>
      </c>
      <c r="BG18">
        <v>1</v>
      </c>
      <c r="BH18">
        <v>1</v>
      </c>
      <c r="BI18" t="s">
        <v>19</v>
      </c>
      <c r="BJ18">
        <v>1</v>
      </c>
      <c r="BK18">
        <v>1</v>
      </c>
      <c r="BL18" t="s">
        <v>19</v>
      </c>
      <c r="BM18" t="s">
        <v>19</v>
      </c>
      <c r="BN18" t="s">
        <v>19</v>
      </c>
      <c r="BO18" t="s">
        <v>19</v>
      </c>
      <c r="BP18" t="s">
        <v>19</v>
      </c>
      <c r="BQ18" t="s">
        <v>19</v>
      </c>
      <c r="BR18">
        <v>15</v>
      </c>
      <c r="BS18" t="s">
        <v>19</v>
      </c>
      <c r="BT18">
        <v>11</v>
      </c>
      <c r="BU18">
        <v>4</v>
      </c>
      <c r="BV18">
        <v>27</v>
      </c>
      <c r="BW18">
        <v>2</v>
      </c>
      <c r="BX18">
        <v>21</v>
      </c>
      <c r="BY18">
        <v>4</v>
      </c>
      <c r="BZ18" t="s">
        <v>19</v>
      </c>
      <c r="CA18" t="s">
        <v>19</v>
      </c>
      <c r="CB18" t="s">
        <v>19</v>
      </c>
      <c r="CC18" t="s">
        <v>19</v>
      </c>
      <c r="CD18">
        <v>1</v>
      </c>
      <c r="CE18" t="s">
        <v>19</v>
      </c>
      <c r="CF18">
        <v>1</v>
      </c>
      <c r="CG18" t="s">
        <v>19</v>
      </c>
      <c r="CH18" t="s">
        <v>19</v>
      </c>
      <c r="CI18" t="s">
        <v>19</v>
      </c>
      <c r="CJ18" t="s">
        <v>19</v>
      </c>
      <c r="CK18" t="s">
        <v>19</v>
      </c>
      <c r="CL18">
        <v>42</v>
      </c>
      <c r="CM18">
        <v>12</v>
      </c>
      <c r="CN18">
        <v>30</v>
      </c>
      <c r="CO18" t="s">
        <v>19</v>
      </c>
      <c r="CP18">
        <v>99</v>
      </c>
      <c r="CQ18">
        <v>16</v>
      </c>
      <c r="CR18">
        <v>44</v>
      </c>
      <c r="CS18">
        <v>39</v>
      </c>
      <c r="CT18">
        <v>70</v>
      </c>
      <c r="CU18">
        <v>11</v>
      </c>
      <c r="CV18">
        <v>42</v>
      </c>
      <c r="CW18">
        <v>17</v>
      </c>
    </row>
    <row r="19" spans="1:101">
      <c r="A19" t="s">
        <v>753</v>
      </c>
      <c r="B19">
        <v>980</v>
      </c>
      <c r="C19">
        <v>466</v>
      </c>
      <c r="D19">
        <v>221</v>
      </c>
      <c r="E19">
        <v>293</v>
      </c>
      <c r="F19">
        <v>35</v>
      </c>
      <c r="G19">
        <v>14</v>
      </c>
      <c r="H19">
        <v>21</v>
      </c>
      <c r="I19" t="s">
        <v>19</v>
      </c>
      <c r="J19">
        <v>48</v>
      </c>
      <c r="K19" t="s">
        <v>19</v>
      </c>
      <c r="L19" t="s">
        <v>19</v>
      </c>
      <c r="M19">
        <v>48</v>
      </c>
      <c r="N19">
        <v>4</v>
      </c>
      <c r="O19" t="s">
        <v>19</v>
      </c>
      <c r="P19" t="s">
        <v>19</v>
      </c>
      <c r="Q19">
        <v>4</v>
      </c>
      <c r="R19">
        <v>42</v>
      </c>
      <c r="S19">
        <v>22</v>
      </c>
      <c r="T19">
        <v>19</v>
      </c>
      <c r="U19">
        <v>1</v>
      </c>
      <c r="V19">
        <v>9</v>
      </c>
      <c r="W19">
        <v>5</v>
      </c>
      <c r="X19">
        <v>4</v>
      </c>
      <c r="Y19" t="s">
        <v>19</v>
      </c>
      <c r="Z19">
        <v>48</v>
      </c>
      <c r="AA19">
        <v>10</v>
      </c>
      <c r="AB19">
        <v>14</v>
      </c>
      <c r="AC19">
        <v>24</v>
      </c>
      <c r="AD19">
        <v>48</v>
      </c>
      <c r="AE19">
        <v>10</v>
      </c>
      <c r="AF19">
        <v>17</v>
      </c>
      <c r="AG19">
        <v>21</v>
      </c>
      <c r="AH19">
        <v>525</v>
      </c>
      <c r="AI19">
        <v>363</v>
      </c>
      <c r="AJ19">
        <v>32</v>
      </c>
      <c r="AK19">
        <v>130</v>
      </c>
      <c r="AL19">
        <v>235</v>
      </c>
      <c r="AM19">
        <v>178</v>
      </c>
      <c r="AN19">
        <v>21</v>
      </c>
      <c r="AO19">
        <v>36</v>
      </c>
      <c r="AP19">
        <v>30</v>
      </c>
      <c r="AQ19">
        <v>8</v>
      </c>
      <c r="AR19">
        <v>20</v>
      </c>
      <c r="AS19">
        <v>2</v>
      </c>
      <c r="AT19">
        <v>10</v>
      </c>
      <c r="AU19">
        <v>6</v>
      </c>
      <c r="AV19">
        <v>4</v>
      </c>
      <c r="AW19" t="s">
        <v>19</v>
      </c>
      <c r="AX19">
        <v>2</v>
      </c>
      <c r="AY19" t="s">
        <v>19</v>
      </c>
      <c r="AZ19" t="s">
        <v>19</v>
      </c>
      <c r="BA19">
        <v>2</v>
      </c>
      <c r="BB19">
        <v>39</v>
      </c>
      <c r="BC19">
        <v>4</v>
      </c>
      <c r="BD19">
        <v>24</v>
      </c>
      <c r="BE19">
        <v>11</v>
      </c>
      <c r="BF19">
        <v>2</v>
      </c>
      <c r="BG19" t="s">
        <v>19</v>
      </c>
      <c r="BH19">
        <v>1</v>
      </c>
      <c r="BI19">
        <v>1</v>
      </c>
      <c r="BJ19" t="s">
        <v>19</v>
      </c>
      <c r="BK19" t="s">
        <v>19</v>
      </c>
      <c r="BL19" t="s">
        <v>19</v>
      </c>
      <c r="BM19" t="s">
        <v>19</v>
      </c>
      <c r="BN19" t="s">
        <v>19</v>
      </c>
      <c r="BO19" t="s">
        <v>19</v>
      </c>
      <c r="BP19" t="s">
        <v>19</v>
      </c>
      <c r="BQ19" t="s">
        <v>19</v>
      </c>
      <c r="BR19">
        <v>14</v>
      </c>
      <c r="BS19" t="s">
        <v>19</v>
      </c>
      <c r="BT19">
        <v>9</v>
      </c>
      <c r="BU19">
        <v>5</v>
      </c>
      <c r="BV19">
        <v>18</v>
      </c>
      <c r="BW19">
        <v>1</v>
      </c>
      <c r="BX19">
        <v>14</v>
      </c>
      <c r="BY19">
        <v>3</v>
      </c>
      <c r="BZ19">
        <v>2</v>
      </c>
      <c r="CA19">
        <v>1</v>
      </c>
      <c r="CB19" t="s">
        <v>19</v>
      </c>
      <c r="CC19">
        <v>1</v>
      </c>
      <c r="CD19">
        <v>3</v>
      </c>
      <c r="CE19">
        <v>2</v>
      </c>
      <c r="CF19" t="s">
        <v>19</v>
      </c>
      <c r="CG19">
        <v>1</v>
      </c>
      <c r="CH19" t="s">
        <v>19</v>
      </c>
      <c r="CI19" t="s">
        <v>19</v>
      </c>
      <c r="CJ19" t="s">
        <v>19</v>
      </c>
      <c r="CK19" t="s">
        <v>19</v>
      </c>
      <c r="CL19">
        <v>42</v>
      </c>
      <c r="CM19">
        <v>14</v>
      </c>
      <c r="CN19">
        <v>25</v>
      </c>
      <c r="CO19">
        <v>3</v>
      </c>
      <c r="CP19">
        <v>36</v>
      </c>
      <c r="CQ19">
        <v>8</v>
      </c>
      <c r="CR19">
        <v>10</v>
      </c>
      <c r="CS19">
        <v>18</v>
      </c>
      <c r="CT19">
        <v>71</v>
      </c>
      <c r="CU19">
        <v>7</v>
      </c>
      <c r="CV19">
        <v>35</v>
      </c>
      <c r="CW19">
        <v>29</v>
      </c>
    </row>
    <row r="20" spans="1:101">
      <c r="A20" t="s">
        <v>752</v>
      </c>
      <c r="B20">
        <v>1833</v>
      </c>
      <c r="C20">
        <v>877</v>
      </c>
      <c r="D20">
        <v>375</v>
      </c>
      <c r="E20">
        <v>581</v>
      </c>
      <c r="F20">
        <v>63</v>
      </c>
      <c r="G20">
        <v>25</v>
      </c>
      <c r="H20">
        <v>38</v>
      </c>
      <c r="I20" t="s">
        <v>19</v>
      </c>
      <c r="J20">
        <v>76</v>
      </c>
      <c r="K20" t="s">
        <v>19</v>
      </c>
      <c r="L20">
        <v>2</v>
      </c>
      <c r="M20">
        <v>74</v>
      </c>
      <c r="N20">
        <v>9</v>
      </c>
      <c r="O20" t="s">
        <v>19</v>
      </c>
      <c r="P20" t="s">
        <v>19</v>
      </c>
      <c r="Q20">
        <v>9</v>
      </c>
      <c r="R20">
        <v>72</v>
      </c>
      <c r="S20">
        <v>38</v>
      </c>
      <c r="T20">
        <v>33</v>
      </c>
      <c r="U20">
        <v>1</v>
      </c>
      <c r="V20">
        <v>13</v>
      </c>
      <c r="W20">
        <v>5</v>
      </c>
      <c r="X20">
        <v>8</v>
      </c>
      <c r="Y20" t="s">
        <v>19</v>
      </c>
      <c r="Z20">
        <v>76</v>
      </c>
      <c r="AA20">
        <v>41</v>
      </c>
      <c r="AB20">
        <v>16</v>
      </c>
      <c r="AC20">
        <v>19</v>
      </c>
      <c r="AD20">
        <v>67</v>
      </c>
      <c r="AE20">
        <v>17</v>
      </c>
      <c r="AF20">
        <v>25</v>
      </c>
      <c r="AG20">
        <v>25</v>
      </c>
      <c r="AH20">
        <v>1050</v>
      </c>
      <c r="AI20">
        <v>650</v>
      </c>
      <c r="AJ20">
        <v>86</v>
      </c>
      <c r="AK20">
        <v>314</v>
      </c>
      <c r="AL20">
        <v>426</v>
      </c>
      <c r="AM20">
        <v>302</v>
      </c>
      <c r="AN20">
        <v>45</v>
      </c>
      <c r="AO20">
        <v>79</v>
      </c>
      <c r="AP20">
        <v>43</v>
      </c>
      <c r="AQ20">
        <v>20</v>
      </c>
      <c r="AR20">
        <v>22</v>
      </c>
      <c r="AS20">
        <v>1</v>
      </c>
      <c r="AT20">
        <v>16</v>
      </c>
      <c r="AU20">
        <v>8</v>
      </c>
      <c r="AV20">
        <v>5</v>
      </c>
      <c r="AW20">
        <v>3</v>
      </c>
      <c r="AX20" t="s">
        <v>19</v>
      </c>
      <c r="AY20" t="s">
        <v>19</v>
      </c>
      <c r="AZ20" t="s">
        <v>19</v>
      </c>
      <c r="BA20" t="s">
        <v>19</v>
      </c>
      <c r="BB20">
        <v>64</v>
      </c>
      <c r="BC20">
        <v>8</v>
      </c>
      <c r="BD20">
        <v>30</v>
      </c>
      <c r="BE20">
        <v>26</v>
      </c>
      <c r="BF20">
        <v>12</v>
      </c>
      <c r="BG20">
        <v>3</v>
      </c>
      <c r="BH20" t="s">
        <v>19</v>
      </c>
      <c r="BI20">
        <v>9</v>
      </c>
      <c r="BJ20">
        <v>1</v>
      </c>
      <c r="BK20">
        <v>1</v>
      </c>
      <c r="BL20" t="s">
        <v>19</v>
      </c>
      <c r="BM20" t="s">
        <v>19</v>
      </c>
      <c r="BN20" t="s">
        <v>19</v>
      </c>
      <c r="BO20" t="s">
        <v>19</v>
      </c>
      <c r="BP20" t="s">
        <v>19</v>
      </c>
      <c r="BQ20" t="s">
        <v>19</v>
      </c>
      <c r="BR20">
        <v>17</v>
      </c>
      <c r="BS20">
        <v>1</v>
      </c>
      <c r="BT20">
        <v>12</v>
      </c>
      <c r="BU20">
        <v>4</v>
      </c>
      <c r="BV20">
        <v>28</v>
      </c>
      <c r="BW20">
        <v>3</v>
      </c>
      <c r="BX20">
        <v>16</v>
      </c>
      <c r="BY20">
        <v>9</v>
      </c>
      <c r="BZ20">
        <v>1</v>
      </c>
      <c r="CA20" t="s">
        <v>19</v>
      </c>
      <c r="CB20">
        <v>1</v>
      </c>
      <c r="CC20" t="s">
        <v>19</v>
      </c>
      <c r="CD20">
        <v>5</v>
      </c>
      <c r="CE20" t="s">
        <v>19</v>
      </c>
      <c r="CF20">
        <v>1</v>
      </c>
      <c r="CG20">
        <v>4</v>
      </c>
      <c r="CH20" t="s">
        <v>19</v>
      </c>
      <c r="CI20" t="s">
        <v>19</v>
      </c>
      <c r="CJ20" t="s">
        <v>19</v>
      </c>
      <c r="CK20" t="s">
        <v>19</v>
      </c>
      <c r="CL20">
        <v>86</v>
      </c>
      <c r="CM20">
        <v>24</v>
      </c>
      <c r="CN20">
        <v>62</v>
      </c>
      <c r="CO20" t="s">
        <v>19</v>
      </c>
      <c r="CP20">
        <v>69</v>
      </c>
      <c r="CQ20">
        <v>18</v>
      </c>
      <c r="CR20">
        <v>24</v>
      </c>
      <c r="CS20">
        <v>27</v>
      </c>
      <c r="CT20">
        <v>142</v>
      </c>
      <c r="CU20">
        <v>28</v>
      </c>
      <c r="CV20">
        <v>32</v>
      </c>
      <c r="CW20">
        <v>82</v>
      </c>
    </row>
    <row r="21" spans="1:101">
      <c r="A21" t="s">
        <v>751</v>
      </c>
      <c r="B21">
        <v>684</v>
      </c>
      <c r="C21">
        <v>267</v>
      </c>
      <c r="D21">
        <v>166</v>
      </c>
      <c r="E21">
        <v>251</v>
      </c>
      <c r="F21">
        <v>23</v>
      </c>
      <c r="G21">
        <v>8</v>
      </c>
      <c r="H21">
        <v>15</v>
      </c>
      <c r="I21" t="s">
        <v>19</v>
      </c>
      <c r="J21">
        <v>39</v>
      </c>
      <c r="K21" t="s">
        <v>19</v>
      </c>
      <c r="L21" t="s">
        <v>19</v>
      </c>
      <c r="M21">
        <v>39</v>
      </c>
      <c r="N21">
        <v>3</v>
      </c>
      <c r="O21" t="s">
        <v>19</v>
      </c>
      <c r="P21" t="s">
        <v>19</v>
      </c>
      <c r="Q21">
        <v>3</v>
      </c>
      <c r="R21">
        <v>35</v>
      </c>
      <c r="S21">
        <v>9</v>
      </c>
      <c r="T21">
        <v>26</v>
      </c>
      <c r="U21" t="s">
        <v>19</v>
      </c>
      <c r="V21">
        <v>11</v>
      </c>
      <c r="W21" t="s">
        <v>19</v>
      </c>
      <c r="X21">
        <v>11</v>
      </c>
      <c r="Y21" t="s">
        <v>19</v>
      </c>
      <c r="Z21">
        <v>49</v>
      </c>
      <c r="AA21">
        <v>12</v>
      </c>
      <c r="AB21">
        <v>15</v>
      </c>
      <c r="AC21">
        <v>22</v>
      </c>
      <c r="AD21">
        <v>16</v>
      </c>
      <c r="AE21">
        <v>2</v>
      </c>
      <c r="AF21">
        <v>6</v>
      </c>
      <c r="AG21">
        <v>8</v>
      </c>
      <c r="AH21">
        <v>369</v>
      </c>
      <c r="AI21">
        <v>208</v>
      </c>
      <c r="AJ21">
        <v>44</v>
      </c>
      <c r="AK21">
        <v>117</v>
      </c>
      <c r="AL21">
        <v>192</v>
      </c>
      <c r="AM21">
        <v>114</v>
      </c>
      <c r="AN21">
        <v>30</v>
      </c>
      <c r="AO21">
        <v>48</v>
      </c>
      <c r="AP21">
        <v>18</v>
      </c>
      <c r="AQ21">
        <v>5</v>
      </c>
      <c r="AR21">
        <v>12</v>
      </c>
      <c r="AS21">
        <v>1</v>
      </c>
      <c r="AT21">
        <v>6</v>
      </c>
      <c r="AU21">
        <v>3</v>
      </c>
      <c r="AV21">
        <v>3</v>
      </c>
      <c r="AW21" t="s">
        <v>19</v>
      </c>
      <c r="AX21">
        <v>2</v>
      </c>
      <c r="AY21" t="s">
        <v>19</v>
      </c>
      <c r="AZ21">
        <v>1</v>
      </c>
      <c r="BA21">
        <v>1</v>
      </c>
      <c r="BB21">
        <v>20</v>
      </c>
      <c r="BC21">
        <v>3</v>
      </c>
      <c r="BD21">
        <v>6</v>
      </c>
      <c r="BE21">
        <v>11</v>
      </c>
      <c r="BF21">
        <v>8</v>
      </c>
      <c r="BG21" t="s">
        <v>19</v>
      </c>
      <c r="BH21">
        <v>1</v>
      </c>
      <c r="BI21">
        <v>7</v>
      </c>
      <c r="BJ21" t="s">
        <v>19</v>
      </c>
      <c r="BK21" t="s">
        <v>19</v>
      </c>
      <c r="BL21" t="s">
        <v>19</v>
      </c>
      <c r="BM21" t="s">
        <v>19</v>
      </c>
      <c r="BN21" t="s">
        <v>19</v>
      </c>
      <c r="BO21" t="s">
        <v>19</v>
      </c>
      <c r="BP21" t="s">
        <v>19</v>
      </c>
      <c r="BQ21" t="s">
        <v>19</v>
      </c>
      <c r="BR21">
        <v>2</v>
      </c>
      <c r="BS21" t="s">
        <v>19</v>
      </c>
      <c r="BT21">
        <v>2</v>
      </c>
      <c r="BU21" t="s">
        <v>19</v>
      </c>
      <c r="BV21">
        <v>3</v>
      </c>
      <c r="BW21" t="s">
        <v>19</v>
      </c>
      <c r="BX21">
        <v>1</v>
      </c>
      <c r="BY21">
        <v>2</v>
      </c>
      <c r="BZ21">
        <v>5</v>
      </c>
      <c r="CA21">
        <v>2</v>
      </c>
      <c r="CB21">
        <v>1</v>
      </c>
      <c r="CC21">
        <v>2</v>
      </c>
      <c r="CD21">
        <v>2</v>
      </c>
      <c r="CE21">
        <v>1</v>
      </c>
      <c r="CF21">
        <v>1</v>
      </c>
      <c r="CG21" t="s">
        <v>19</v>
      </c>
      <c r="CH21" t="s">
        <v>19</v>
      </c>
      <c r="CI21" t="s">
        <v>19</v>
      </c>
      <c r="CJ21" t="s">
        <v>19</v>
      </c>
      <c r="CK21" t="s">
        <v>19</v>
      </c>
      <c r="CL21">
        <v>29</v>
      </c>
      <c r="CM21">
        <v>3</v>
      </c>
      <c r="CN21">
        <v>25</v>
      </c>
      <c r="CO21">
        <v>1</v>
      </c>
      <c r="CP21">
        <v>37</v>
      </c>
      <c r="CQ21">
        <v>4</v>
      </c>
      <c r="CR21">
        <v>2</v>
      </c>
      <c r="CS21">
        <v>31</v>
      </c>
      <c r="CT21">
        <v>38</v>
      </c>
      <c r="CU21">
        <v>10</v>
      </c>
      <c r="CV21">
        <v>11</v>
      </c>
      <c r="CW21">
        <v>17</v>
      </c>
    </row>
    <row r="22" spans="1:101">
      <c r="A22" t="s">
        <v>750</v>
      </c>
      <c r="B22">
        <v>836</v>
      </c>
      <c r="C22">
        <v>171</v>
      </c>
      <c r="D22">
        <v>362</v>
      </c>
      <c r="E22">
        <v>303</v>
      </c>
      <c r="F22">
        <v>25</v>
      </c>
      <c r="G22">
        <v>5</v>
      </c>
      <c r="H22">
        <v>20</v>
      </c>
      <c r="I22" t="s">
        <v>19</v>
      </c>
      <c r="J22">
        <v>42</v>
      </c>
      <c r="K22" t="s">
        <v>19</v>
      </c>
      <c r="L22">
        <v>1</v>
      </c>
      <c r="M22">
        <v>41</v>
      </c>
      <c r="N22">
        <v>4</v>
      </c>
      <c r="O22" t="s">
        <v>19</v>
      </c>
      <c r="P22" t="s">
        <v>19</v>
      </c>
      <c r="Q22">
        <v>4</v>
      </c>
      <c r="R22">
        <v>37</v>
      </c>
      <c r="S22">
        <v>7</v>
      </c>
      <c r="T22">
        <v>28</v>
      </c>
      <c r="U22">
        <v>2</v>
      </c>
      <c r="V22">
        <v>5</v>
      </c>
      <c r="W22">
        <v>2</v>
      </c>
      <c r="X22">
        <v>3</v>
      </c>
      <c r="Y22" t="s">
        <v>19</v>
      </c>
      <c r="Z22">
        <v>50</v>
      </c>
      <c r="AA22">
        <v>9</v>
      </c>
      <c r="AB22">
        <v>20</v>
      </c>
      <c r="AC22">
        <v>21</v>
      </c>
      <c r="AD22">
        <v>25</v>
      </c>
      <c r="AE22">
        <v>4</v>
      </c>
      <c r="AF22">
        <v>10</v>
      </c>
      <c r="AG22">
        <v>11</v>
      </c>
      <c r="AH22">
        <v>443</v>
      </c>
      <c r="AI22">
        <v>126</v>
      </c>
      <c r="AJ22">
        <v>195</v>
      </c>
      <c r="AK22">
        <v>122</v>
      </c>
      <c r="AL22">
        <v>219</v>
      </c>
      <c r="AM22">
        <v>67</v>
      </c>
      <c r="AN22">
        <v>111</v>
      </c>
      <c r="AO22">
        <v>41</v>
      </c>
      <c r="AP22">
        <v>20</v>
      </c>
      <c r="AQ22">
        <v>5</v>
      </c>
      <c r="AR22">
        <v>13</v>
      </c>
      <c r="AS22">
        <v>2</v>
      </c>
      <c r="AT22">
        <v>3</v>
      </c>
      <c r="AU22" t="s">
        <v>19</v>
      </c>
      <c r="AV22">
        <v>3</v>
      </c>
      <c r="AW22" t="s">
        <v>19</v>
      </c>
      <c r="AX22" t="s">
        <v>19</v>
      </c>
      <c r="AY22" t="s">
        <v>19</v>
      </c>
      <c r="AZ22" t="s">
        <v>19</v>
      </c>
      <c r="BA22" t="s">
        <v>19</v>
      </c>
      <c r="BB22">
        <v>28</v>
      </c>
      <c r="BC22" t="s">
        <v>19</v>
      </c>
      <c r="BD22">
        <v>14</v>
      </c>
      <c r="BE22">
        <v>14</v>
      </c>
      <c r="BF22">
        <v>1</v>
      </c>
      <c r="BG22" t="s">
        <v>19</v>
      </c>
      <c r="BH22" t="s">
        <v>19</v>
      </c>
      <c r="BI22">
        <v>1</v>
      </c>
      <c r="BJ22" t="s">
        <v>19</v>
      </c>
      <c r="BK22" t="s">
        <v>19</v>
      </c>
      <c r="BL22" t="s">
        <v>19</v>
      </c>
      <c r="BM22" t="s">
        <v>19</v>
      </c>
      <c r="BN22" t="s">
        <v>19</v>
      </c>
      <c r="BO22" t="s">
        <v>19</v>
      </c>
      <c r="BP22" t="s">
        <v>19</v>
      </c>
      <c r="BQ22" t="s">
        <v>19</v>
      </c>
      <c r="BR22">
        <v>14</v>
      </c>
      <c r="BS22" t="s">
        <v>19</v>
      </c>
      <c r="BT22">
        <v>6</v>
      </c>
      <c r="BU22">
        <v>8</v>
      </c>
      <c r="BV22">
        <v>13</v>
      </c>
      <c r="BW22" t="s">
        <v>19</v>
      </c>
      <c r="BX22">
        <v>8</v>
      </c>
      <c r="BY22">
        <v>5</v>
      </c>
      <c r="BZ22" t="s">
        <v>19</v>
      </c>
      <c r="CA22" t="s">
        <v>19</v>
      </c>
      <c r="CB22" t="s">
        <v>19</v>
      </c>
      <c r="CC22" t="s">
        <v>19</v>
      </c>
      <c r="CD22" t="s">
        <v>19</v>
      </c>
      <c r="CE22" t="s">
        <v>19</v>
      </c>
      <c r="CF22" t="s">
        <v>19</v>
      </c>
      <c r="CG22" t="s">
        <v>19</v>
      </c>
      <c r="CH22" t="s">
        <v>19</v>
      </c>
      <c r="CI22" t="s">
        <v>19</v>
      </c>
      <c r="CJ22" t="s">
        <v>19</v>
      </c>
      <c r="CK22" t="s">
        <v>19</v>
      </c>
      <c r="CL22">
        <v>32</v>
      </c>
      <c r="CM22">
        <v>6</v>
      </c>
      <c r="CN22">
        <v>22</v>
      </c>
      <c r="CO22">
        <v>4</v>
      </c>
      <c r="CP22">
        <v>53</v>
      </c>
      <c r="CQ22" t="s">
        <v>19</v>
      </c>
      <c r="CR22">
        <v>17</v>
      </c>
      <c r="CS22">
        <v>36</v>
      </c>
      <c r="CT22">
        <v>74</v>
      </c>
      <c r="CU22">
        <v>9</v>
      </c>
      <c r="CV22">
        <v>19</v>
      </c>
      <c r="CW22">
        <v>46</v>
      </c>
    </row>
    <row r="23" spans="1:101">
      <c r="A23" t="s">
        <v>749</v>
      </c>
      <c r="B23">
        <v>2538</v>
      </c>
      <c r="C23">
        <v>1349</v>
      </c>
      <c r="D23">
        <v>750</v>
      </c>
      <c r="E23">
        <v>439</v>
      </c>
      <c r="F23">
        <v>89</v>
      </c>
      <c r="G23">
        <v>13</v>
      </c>
      <c r="H23">
        <v>74</v>
      </c>
      <c r="I23">
        <v>2</v>
      </c>
      <c r="J23">
        <v>102</v>
      </c>
      <c r="K23">
        <v>1</v>
      </c>
      <c r="L23">
        <v>1</v>
      </c>
      <c r="M23">
        <v>100</v>
      </c>
      <c r="N23">
        <v>5</v>
      </c>
      <c r="O23" t="s">
        <v>19</v>
      </c>
      <c r="P23" t="s">
        <v>19</v>
      </c>
      <c r="Q23">
        <v>5</v>
      </c>
      <c r="R23">
        <v>123</v>
      </c>
      <c r="S23">
        <v>32</v>
      </c>
      <c r="T23">
        <v>90</v>
      </c>
      <c r="U23">
        <v>1</v>
      </c>
      <c r="V23">
        <v>40</v>
      </c>
      <c r="W23">
        <v>7</v>
      </c>
      <c r="X23">
        <v>33</v>
      </c>
      <c r="Y23" t="s">
        <v>19</v>
      </c>
      <c r="Z23">
        <v>163</v>
      </c>
      <c r="AA23">
        <v>64</v>
      </c>
      <c r="AB23">
        <v>45</v>
      </c>
      <c r="AC23">
        <v>54</v>
      </c>
      <c r="AD23">
        <v>89</v>
      </c>
      <c r="AE23">
        <v>28</v>
      </c>
      <c r="AF23">
        <v>38</v>
      </c>
      <c r="AG23">
        <v>23</v>
      </c>
      <c r="AH23">
        <v>1453</v>
      </c>
      <c r="AI23">
        <v>1085</v>
      </c>
      <c r="AJ23">
        <v>209</v>
      </c>
      <c r="AK23">
        <v>159</v>
      </c>
      <c r="AL23">
        <v>806</v>
      </c>
      <c r="AM23">
        <v>599</v>
      </c>
      <c r="AN23">
        <v>161</v>
      </c>
      <c r="AO23">
        <v>46</v>
      </c>
      <c r="AP23">
        <v>79</v>
      </c>
      <c r="AQ23">
        <v>37</v>
      </c>
      <c r="AR23">
        <v>41</v>
      </c>
      <c r="AS23">
        <v>1</v>
      </c>
      <c r="AT23">
        <v>19</v>
      </c>
      <c r="AU23">
        <v>8</v>
      </c>
      <c r="AV23">
        <v>10</v>
      </c>
      <c r="AW23">
        <v>1</v>
      </c>
      <c r="AX23">
        <v>2</v>
      </c>
      <c r="AY23" t="s">
        <v>19</v>
      </c>
      <c r="AZ23" t="s">
        <v>19</v>
      </c>
      <c r="BA23">
        <v>2</v>
      </c>
      <c r="BB23">
        <v>91</v>
      </c>
      <c r="BC23">
        <v>11</v>
      </c>
      <c r="BD23">
        <v>63</v>
      </c>
      <c r="BE23">
        <v>17</v>
      </c>
      <c r="BF23">
        <v>11</v>
      </c>
      <c r="BG23">
        <v>3</v>
      </c>
      <c r="BH23">
        <v>8</v>
      </c>
      <c r="BI23" t="s">
        <v>19</v>
      </c>
      <c r="BJ23">
        <v>8</v>
      </c>
      <c r="BK23">
        <v>3</v>
      </c>
      <c r="BL23">
        <v>5</v>
      </c>
      <c r="BM23" t="s">
        <v>19</v>
      </c>
      <c r="BN23">
        <v>2</v>
      </c>
      <c r="BO23">
        <v>1</v>
      </c>
      <c r="BP23">
        <v>1</v>
      </c>
      <c r="BQ23" t="s">
        <v>19</v>
      </c>
      <c r="BR23">
        <v>34</v>
      </c>
      <c r="BS23">
        <v>1</v>
      </c>
      <c r="BT23">
        <v>24</v>
      </c>
      <c r="BU23">
        <v>9</v>
      </c>
      <c r="BV23">
        <v>35</v>
      </c>
      <c r="BW23">
        <v>3</v>
      </c>
      <c r="BX23">
        <v>24</v>
      </c>
      <c r="BY23">
        <v>8</v>
      </c>
      <c r="BZ23">
        <v>1</v>
      </c>
      <c r="CA23" t="s">
        <v>19</v>
      </c>
      <c r="CB23">
        <v>1</v>
      </c>
      <c r="CC23" t="s">
        <v>19</v>
      </c>
      <c r="CD23" t="s">
        <v>19</v>
      </c>
      <c r="CE23" t="s">
        <v>19</v>
      </c>
      <c r="CF23" t="s">
        <v>19</v>
      </c>
      <c r="CG23" t="s">
        <v>19</v>
      </c>
      <c r="CH23" t="s">
        <v>19</v>
      </c>
      <c r="CI23" t="s">
        <v>19</v>
      </c>
      <c r="CJ23" t="s">
        <v>19</v>
      </c>
      <c r="CK23" t="s">
        <v>19</v>
      </c>
      <c r="CL23">
        <v>104</v>
      </c>
      <c r="CM23">
        <v>19</v>
      </c>
      <c r="CN23">
        <v>85</v>
      </c>
      <c r="CO23" t="s">
        <v>19</v>
      </c>
      <c r="CP23">
        <v>100</v>
      </c>
      <c r="CQ23">
        <v>28</v>
      </c>
      <c r="CR23">
        <v>50</v>
      </c>
      <c r="CS23">
        <v>22</v>
      </c>
      <c r="CT23">
        <v>119</v>
      </c>
      <c r="CU23">
        <v>23</v>
      </c>
      <c r="CV23">
        <v>44</v>
      </c>
      <c r="CW23">
        <v>52</v>
      </c>
    </row>
    <row r="24" spans="1:101">
      <c r="A24" t="s">
        <v>748</v>
      </c>
      <c r="B24">
        <v>634</v>
      </c>
      <c r="C24">
        <v>348</v>
      </c>
      <c r="D24">
        <v>148</v>
      </c>
      <c r="E24">
        <v>138</v>
      </c>
      <c r="F24">
        <v>24</v>
      </c>
      <c r="G24">
        <v>10</v>
      </c>
      <c r="H24">
        <v>13</v>
      </c>
      <c r="I24">
        <v>1</v>
      </c>
      <c r="J24">
        <v>27</v>
      </c>
      <c r="K24" t="s">
        <v>19</v>
      </c>
      <c r="L24">
        <v>2</v>
      </c>
      <c r="M24">
        <v>25</v>
      </c>
      <c r="N24">
        <v>1</v>
      </c>
      <c r="O24" t="s">
        <v>19</v>
      </c>
      <c r="P24" t="s">
        <v>19</v>
      </c>
      <c r="Q24">
        <v>1</v>
      </c>
      <c r="R24">
        <v>26</v>
      </c>
      <c r="S24">
        <v>10</v>
      </c>
      <c r="T24">
        <v>16</v>
      </c>
      <c r="U24" t="s">
        <v>19</v>
      </c>
      <c r="V24">
        <v>8</v>
      </c>
      <c r="W24">
        <v>2</v>
      </c>
      <c r="X24">
        <v>6</v>
      </c>
      <c r="Y24" t="s">
        <v>19</v>
      </c>
      <c r="Z24">
        <v>26</v>
      </c>
      <c r="AA24">
        <v>14</v>
      </c>
      <c r="AB24">
        <v>9</v>
      </c>
      <c r="AC24">
        <v>3</v>
      </c>
      <c r="AD24">
        <v>18</v>
      </c>
      <c r="AE24">
        <v>9</v>
      </c>
      <c r="AF24">
        <v>7</v>
      </c>
      <c r="AG24">
        <v>2</v>
      </c>
      <c r="AH24">
        <v>352</v>
      </c>
      <c r="AI24">
        <v>244</v>
      </c>
      <c r="AJ24">
        <v>33</v>
      </c>
      <c r="AK24">
        <v>75</v>
      </c>
      <c r="AL24">
        <v>219</v>
      </c>
      <c r="AM24">
        <v>169</v>
      </c>
      <c r="AN24">
        <v>30</v>
      </c>
      <c r="AO24">
        <v>20</v>
      </c>
      <c r="AP24">
        <v>22</v>
      </c>
      <c r="AQ24">
        <v>6</v>
      </c>
      <c r="AR24">
        <v>15</v>
      </c>
      <c r="AS24">
        <v>1</v>
      </c>
      <c r="AT24">
        <v>10</v>
      </c>
      <c r="AU24">
        <v>6</v>
      </c>
      <c r="AV24">
        <v>4</v>
      </c>
      <c r="AW24" t="s">
        <v>19</v>
      </c>
      <c r="AX24">
        <v>2</v>
      </c>
      <c r="AY24" t="s">
        <v>19</v>
      </c>
      <c r="AZ24">
        <v>2</v>
      </c>
      <c r="BA24" t="s">
        <v>19</v>
      </c>
      <c r="BB24">
        <v>19</v>
      </c>
      <c r="BC24">
        <v>3</v>
      </c>
      <c r="BD24">
        <v>11</v>
      </c>
      <c r="BE24">
        <v>5</v>
      </c>
      <c r="BF24">
        <v>3</v>
      </c>
      <c r="BG24" t="s">
        <v>19</v>
      </c>
      <c r="BH24">
        <v>2</v>
      </c>
      <c r="BI24">
        <v>1</v>
      </c>
      <c r="BJ24">
        <v>1</v>
      </c>
      <c r="BK24">
        <v>1</v>
      </c>
      <c r="BL24" t="s">
        <v>19</v>
      </c>
      <c r="BM24" t="s">
        <v>19</v>
      </c>
      <c r="BN24">
        <v>1</v>
      </c>
      <c r="BO24" t="s">
        <v>19</v>
      </c>
      <c r="BP24">
        <v>1</v>
      </c>
      <c r="BQ24" t="s">
        <v>19</v>
      </c>
      <c r="BR24">
        <v>9</v>
      </c>
      <c r="BS24">
        <v>1</v>
      </c>
      <c r="BT24">
        <v>5</v>
      </c>
      <c r="BU24">
        <v>3</v>
      </c>
      <c r="BV24">
        <v>5</v>
      </c>
      <c r="BW24">
        <v>1</v>
      </c>
      <c r="BX24">
        <v>3</v>
      </c>
      <c r="BY24">
        <v>1</v>
      </c>
      <c r="BZ24" t="s">
        <v>19</v>
      </c>
      <c r="CA24" t="s">
        <v>19</v>
      </c>
      <c r="CB24" t="s">
        <v>19</v>
      </c>
      <c r="CC24" t="s">
        <v>19</v>
      </c>
      <c r="CD24" t="s">
        <v>19</v>
      </c>
      <c r="CE24" t="s">
        <v>19</v>
      </c>
      <c r="CF24" t="s">
        <v>19</v>
      </c>
      <c r="CG24" t="s">
        <v>19</v>
      </c>
      <c r="CH24" t="s">
        <v>19</v>
      </c>
      <c r="CI24" t="s">
        <v>19</v>
      </c>
      <c r="CJ24" t="s">
        <v>19</v>
      </c>
      <c r="CK24" t="s">
        <v>19</v>
      </c>
      <c r="CL24">
        <v>31</v>
      </c>
      <c r="CM24">
        <v>8</v>
      </c>
      <c r="CN24">
        <v>21</v>
      </c>
      <c r="CO24">
        <v>2</v>
      </c>
      <c r="CP24">
        <v>44</v>
      </c>
      <c r="CQ24">
        <v>29</v>
      </c>
      <c r="CR24">
        <v>3</v>
      </c>
      <c r="CS24">
        <v>12</v>
      </c>
      <c r="CT24">
        <v>32</v>
      </c>
      <c r="CU24">
        <v>9</v>
      </c>
      <c r="CV24">
        <v>12</v>
      </c>
      <c r="CW24">
        <v>11</v>
      </c>
    </row>
    <row r="25" spans="1:101">
      <c r="A25" t="s">
        <v>747</v>
      </c>
      <c r="B25">
        <v>913</v>
      </c>
      <c r="C25">
        <v>493</v>
      </c>
      <c r="D25">
        <v>244</v>
      </c>
      <c r="E25">
        <v>176</v>
      </c>
      <c r="F25">
        <v>33</v>
      </c>
      <c r="G25">
        <v>9</v>
      </c>
      <c r="H25">
        <v>24</v>
      </c>
      <c r="I25" t="s">
        <v>19</v>
      </c>
      <c r="J25">
        <v>38</v>
      </c>
      <c r="K25" t="s">
        <v>19</v>
      </c>
      <c r="L25">
        <v>1</v>
      </c>
      <c r="M25">
        <v>37</v>
      </c>
      <c r="N25" t="s">
        <v>19</v>
      </c>
      <c r="O25" t="s">
        <v>19</v>
      </c>
      <c r="P25" t="s">
        <v>19</v>
      </c>
      <c r="Q25" t="s">
        <v>19</v>
      </c>
      <c r="R25">
        <v>36</v>
      </c>
      <c r="S25">
        <v>13</v>
      </c>
      <c r="T25">
        <v>23</v>
      </c>
      <c r="U25" t="s">
        <v>19</v>
      </c>
      <c r="V25">
        <v>14</v>
      </c>
      <c r="W25">
        <v>4</v>
      </c>
      <c r="X25">
        <v>10</v>
      </c>
      <c r="Y25" t="s">
        <v>19</v>
      </c>
      <c r="Z25">
        <v>54</v>
      </c>
      <c r="AA25">
        <v>29</v>
      </c>
      <c r="AB25">
        <v>10</v>
      </c>
      <c r="AC25">
        <v>15</v>
      </c>
      <c r="AD25">
        <v>36</v>
      </c>
      <c r="AE25">
        <v>14</v>
      </c>
      <c r="AF25">
        <v>14</v>
      </c>
      <c r="AG25">
        <v>8</v>
      </c>
      <c r="AH25">
        <v>541</v>
      </c>
      <c r="AI25">
        <v>370</v>
      </c>
      <c r="AJ25">
        <v>90</v>
      </c>
      <c r="AK25">
        <v>81</v>
      </c>
      <c r="AL25">
        <v>280</v>
      </c>
      <c r="AM25">
        <v>202</v>
      </c>
      <c r="AN25">
        <v>51</v>
      </c>
      <c r="AO25">
        <v>27</v>
      </c>
      <c r="AP25">
        <v>22</v>
      </c>
      <c r="AQ25">
        <v>10</v>
      </c>
      <c r="AR25">
        <v>11</v>
      </c>
      <c r="AS25">
        <v>1</v>
      </c>
      <c r="AT25">
        <v>10</v>
      </c>
      <c r="AU25">
        <v>7</v>
      </c>
      <c r="AV25">
        <v>2</v>
      </c>
      <c r="AW25">
        <v>1</v>
      </c>
      <c r="AX25" t="s">
        <v>19</v>
      </c>
      <c r="AY25" t="s">
        <v>19</v>
      </c>
      <c r="AZ25" t="s">
        <v>19</v>
      </c>
      <c r="BA25" t="s">
        <v>19</v>
      </c>
      <c r="BB25">
        <v>38</v>
      </c>
      <c r="BC25">
        <v>2</v>
      </c>
      <c r="BD25">
        <v>24</v>
      </c>
      <c r="BE25">
        <v>12</v>
      </c>
      <c r="BF25">
        <v>1</v>
      </c>
      <c r="BG25" t="s">
        <v>19</v>
      </c>
      <c r="BH25">
        <v>1</v>
      </c>
      <c r="BI25" t="s">
        <v>19</v>
      </c>
      <c r="BJ25">
        <v>7</v>
      </c>
      <c r="BK25">
        <v>1</v>
      </c>
      <c r="BL25">
        <v>5</v>
      </c>
      <c r="BM25">
        <v>1</v>
      </c>
      <c r="BN25" t="s">
        <v>19</v>
      </c>
      <c r="BO25" t="s">
        <v>19</v>
      </c>
      <c r="BP25" t="s">
        <v>19</v>
      </c>
      <c r="BQ25" t="s">
        <v>19</v>
      </c>
      <c r="BR25">
        <v>15</v>
      </c>
      <c r="BS25" t="s">
        <v>19</v>
      </c>
      <c r="BT25">
        <v>9</v>
      </c>
      <c r="BU25">
        <v>6</v>
      </c>
      <c r="BV25">
        <v>13</v>
      </c>
      <c r="BW25">
        <v>1</v>
      </c>
      <c r="BX25">
        <v>9</v>
      </c>
      <c r="BY25">
        <v>3</v>
      </c>
      <c r="BZ25" t="s">
        <v>19</v>
      </c>
      <c r="CA25" t="s">
        <v>19</v>
      </c>
      <c r="CB25" t="s">
        <v>19</v>
      </c>
      <c r="CC25" t="s">
        <v>19</v>
      </c>
      <c r="CD25">
        <v>2</v>
      </c>
      <c r="CE25" t="s">
        <v>19</v>
      </c>
      <c r="CF25" t="s">
        <v>19</v>
      </c>
      <c r="CG25">
        <v>2</v>
      </c>
      <c r="CH25" t="s">
        <v>19</v>
      </c>
      <c r="CI25" t="s">
        <v>19</v>
      </c>
      <c r="CJ25" t="s">
        <v>19</v>
      </c>
      <c r="CK25" t="s">
        <v>19</v>
      </c>
      <c r="CL25">
        <v>38</v>
      </c>
      <c r="CM25">
        <v>8</v>
      </c>
      <c r="CN25">
        <v>30</v>
      </c>
      <c r="CO25" t="s">
        <v>19</v>
      </c>
      <c r="CP25">
        <v>26</v>
      </c>
      <c r="CQ25">
        <v>15</v>
      </c>
      <c r="CR25">
        <v>1</v>
      </c>
      <c r="CS25">
        <v>10</v>
      </c>
      <c r="CT25">
        <v>41</v>
      </c>
      <c r="CU25">
        <v>16</v>
      </c>
      <c r="CV25">
        <v>14</v>
      </c>
      <c r="CW25">
        <v>11</v>
      </c>
    </row>
    <row r="26" spans="1:101">
      <c r="A26" t="s">
        <v>746</v>
      </c>
      <c r="B26">
        <v>839</v>
      </c>
      <c r="C26">
        <v>341</v>
      </c>
      <c r="D26">
        <v>336</v>
      </c>
      <c r="E26">
        <v>162</v>
      </c>
      <c r="F26">
        <v>28</v>
      </c>
      <c r="G26">
        <v>9</v>
      </c>
      <c r="H26">
        <v>19</v>
      </c>
      <c r="I26" t="s">
        <v>19</v>
      </c>
      <c r="J26">
        <v>32</v>
      </c>
      <c r="K26" t="s">
        <v>19</v>
      </c>
      <c r="L26">
        <v>3</v>
      </c>
      <c r="M26">
        <v>29</v>
      </c>
      <c r="N26">
        <v>2</v>
      </c>
      <c r="O26" t="s">
        <v>19</v>
      </c>
      <c r="P26" t="s">
        <v>19</v>
      </c>
      <c r="Q26">
        <v>2</v>
      </c>
      <c r="R26">
        <v>41</v>
      </c>
      <c r="S26">
        <v>13</v>
      </c>
      <c r="T26">
        <v>26</v>
      </c>
      <c r="U26">
        <v>2</v>
      </c>
      <c r="V26">
        <v>11</v>
      </c>
      <c r="W26">
        <v>6</v>
      </c>
      <c r="X26">
        <v>4</v>
      </c>
      <c r="Y26">
        <v>1</v>
      </c>
      <c r="Z26">
        <v>33</v>
      </c>
      <c r="AA26">
        <v>13</v>
      </c>
      <c r="AB26">
        <v>12</v>
      </c>
      <c r="AC26">
        <v>8</v>
      </c>
      <c r="AD26">
        <v>39</v>
      </c>
      <c r="AE26">
        <v>14</v>
      </c>
      <c r="AF26">
        <v>18</v>
      </c>
      <c r="AG26">
        <v>7</v>
      </c>
      <c r="AH26">
        <v>469</v>
      </c>
      <c r="AI26">
        <v>243</v>
      </c>
      <c r="AJ26">
        <v>159</v>
      </c>
      <c r="AK26">
        <v>67</v>
      </c>
      <c r="AL26">
        <v>252</v>
      </c>
      <c r="AM26">
        <v>142</v>
      </c>
      <c r="AN26">
        <v>87</v>
      </c>
      <c r="AO26">
        <v>23</v>
      </c>
      <c r="AP26">
        <v>24</v>
      </c>
      <c r="AQ26">
        <v>8</v>
      </c>
      <c r="AR26">
        <v>15</v>
      </c>
      <c r="AS26">
        <v>1</v>
      </c>
      <c r="AT26">
        <v>5</v>
      </c>
      <c r="AU26">
        <v>3</v>
      </c>
      <c r="AV26">
        <v>2</v>
      </c>
      <c r="AW26" t="s">
        <v>19</v>
      </c>
      <c r="AX26">
        <v>1</v>
      </c>
      <c r="AY26" t="s">
        <v>19</v>
      </c>
      <c r="AZ26">
        <v>1</v>
      </c>
      <c r="BA26" t="s">
        <v>19</v>
      </c>
      <c r="BB26">
        <v>26</v>
      </c>
      <c r="BC26">
        <v>7</v>
      </c>
      <c r="BD26">
        <v>12</v>
      </c>
      <c r="BE26">
        <v>7</v>
      </c>
      <c r="BF26">
        <v>1</v>
      </c>
      <c r="BG26">
        <v>1</v>
      </c>
      <c r="BH26" t="s">
        <v>19</v>
      </c>
      <c r="BI26" t="s">
        <v>19</v>
      </c>
      <c r="BJ26">
        <v>4</v>
      </c>
      <c r="BK26" t="s">
        <v>19</v>
      </c>
      <c r="BL26">
        <v>3</v>
      </c>
      <c r="BM26">
        <v>1</v>
      </c>
      <c r="BN26" t="s">
        <v>19</v>
      </c>
      <c r="BO26" t="s">
        <v>19</v>
      </c>
      <c r="BP26" t="s">
        <v>19</v>
      </c>
      <c r="BQ26" t="s">
        <v>19</v>
      </c>
      <c r="BR26">
        <v>5</v>
      </c>
      <c r="BS26">
        <v>3</v>
      </c>
      <c r="BT26" t="s">
        <v>19</v>
      </c>
      <c r="BU26">
        <v>2</v>
      </c>
      <c r="BV26">
        <v>14</v>
      </c>
      <c r="BW26">
        <v>2</v>
      </c>
      <c r="BX26">
        <v>8</v>
      </c>
      <c r="BY26">
        <v>4</v>
      </c>
      <c r="BZ26" t="s">
        <v>19</v>
      </c>
      <c r="CA26" t="s">
        <v>19</v>
      </c>
      <c r="CB26" t="s">
        <v>19</v>
      </c>
      <c r="CC26" t="s">
        <v>19</v>
      </c>
      <c r="CD26">
        <v>2</v>
      </c>
      <c r="CE26">
        <v>1</v>
      </c>
      <c r="CF26">
        <v>1</v>
      </c>
      <c r="CG26" t="s">
        <v>19</v>
      </c>
      <c r="CH26" t="s">
        <v>19</v>
      </c>
      <c r="CI26" t="s">
        <v>19</v>
      </c>
      <c r="CJ26" t="s">
        <v>19</v>
      </c>
      <c r="CK26" t="s">
        <v>19</v>
      </c>
      <c r="CL26">
        <v>36</v>
      </c>
      <c r="CM26">
        <v>10</v>
      </c>
      <c r="CN26">
        <v>24</v>
      </c>
      <c r="CO26">
        <v>2</v>
      </c>
      <c r="CP26">
        <v>45</v>
      </c>
      <c r="CQ26">
        <v>10</v>
      </c>
      <c r="CR26">
        <v>27</v>
      </c>
      <c r="CS26">
        <v>8</v>
      </c>
      <c r="CT26">
        <v>58</v>
      </c>
      <c r="CU26">
        <v>11</v>
      </c>
      <c r="CV26">
        <v>18</v>
      </c>
      <c r="CW26">
        <v>29</v>
      </c>
    </row>
    <row r="27" spans="1:101">
      <c r="A27" t="s">
        <v>745</v>
      </c>
      <c r="B27">
        <v>1070</v>
      </c>
      <c r="C27">
        <v>554</v>
      </c>
      <c r="D27">
        <v>310</v>
      </c>
      <c r="E27">
        <v>206</v>
      </c>
      <c r="F27">
        <v>39</v>
      </c>
      <c r="G27">
        <v>14</v>
      </c>
      <c r="H27">
        <v>25</v>
      </c>
      <c r="I27" t="s">
        <v>19</v>
      </c>
      <c r="J27">
        <v>44</v>
      </c>
      <c r="K27">
        <v>2</v>
      </c>
      <c r="L27">
        <v>1</v>
      </c>
      <c r="M27">
        <v>41</v>
      </c>
      <c r="N27">
        <v>2</v>
      </c>
      <c r="O27" t="s">
        <v>19</v>
      </c>
      <c r="P27" t="s">
        <v>19</v>
      </c>
      <c r="Q27">
        <v>2</v>
      </c>
      <c r="R27">
        <v>49</v>
      </c>
      <c r="S27">
        <v>14</v>
      </c>
      <c r="T27">
        <v>35</v>
      </c>
      <c r="U27" t="s">
        <v>19</v>
      </c>
      <c r="V27">
        <v>13</v>
      </c>
      <c r="W27">
        <v>3</v>
      </c>
      <c r="X27">
        <v>10</v>
      </c>
      <c r="Y27" t="s">
        <v>19</v>
      </c>
      <c r="Z27">
        <v>43</v>
      </c>
      <c r="AA27">
        <v>26</v>
      </c>
      <c r="AB27">
        <v>10</v>
      </c>
      <c r="AC27">
        <v>7</v>
      </c>
      <c r="AD27">
        <v>49</v>
      </c>
      <c r="AE27">
        <v>12</v>
      </c>
      <c r="AF27">
        <v>22</v>
      </c>
      <c r="AG27">
        <v>15</v>
      </c>
      <c r="AH27">
        <v>646</v>
      </c>
      <c r="AI27">
        <v>437</v>
      </c>
      <c r="AJ27">
        <v>123</v>
      </c>
      <c r="AK27">
        <v>86</v>
      </c>
      <c r="AL27">
        <v>290</v>
      </c>
      <c r="AM27">
        <v>223</v>
      </c>
      <c r="AN27">
        <v>40</v>
      </c>
      <c r="AO27">
        <v>27</v>
      </c>
      <c r="AP27">
        <v>27</v>
      </c>
      <c r="AQ27">
        <v>7</v>
      </c>
      <c r="AR27">
        <v>17</v>
      </c>
      <c r="AS27">
        <v>3</v>
      </c>
      <c r="AT27">
        <v>13</v>
      </c>
      <c r="AU27">
        <v>4</v>
      </c>
      <c r="AV27">
        <v>6</v>
      </c>
      <c r="AW27">
        <v>3</v>
      </c>
      <c r="AX27" t="s">
        <v>19</v>
      </c>
      <c r="AY27" t="s">
        <v>19</v>
      </c>
      <c r="AZ27" t="s">
        <v>19</v>
      </c>
      <c r="BA27" t="s">
        <v>19</v>
      </c>
      <c r="BB27">
        <v>35</v>
      </c>
      <c r="BC27">
        <v>3</v>
      </c>
      <c r="BD27">
        <v>21</v>
      </c>
      <c r="BE27">
        <v>11</v>
      </c>
      <c r="BF27">
        <v>5</v>
      </c>
      <c r="BG27">
        <v>1</v>
      </c>
      <c r="BH27">
        <v>3</v>
      </c>
      <c r="BI27">
        <v>1</v>
      </c>
      <c r="BJ27" t="s">
        <v>19</v>
      </c>
      <c r="BK27" t="s">
        <v>19</v>
      </c>
      <c r="BL27" t="s">
        <v>19</v>
      </c>
      <c r="BM27" t="s">
        <v>19</v>
      </c>
      <c r="BN27" t="s">
        <v>19</v>
      </c>
      <c r="BO27" t="s">
        <v>19</v>
      </c>
      <c r="BP27" t="s">
        <v>19</v>
      </c>
      <c r="BQ27" t="s">
        <v>19</v>
      </c>
      <c r="BR27">
        <v>13</v>
      </c>
      <c r="BS27">
        <v>1</v>
      </c>
      <c r="BT27">
        <v>6</v>
      </c>
      <c r="BU27">
        <v>6</v>
      </c>
      <c r="BV27">
        <v>16</v>
      </c>
      <c r="BW27" t="s">
        <v>19</v>
      </c>
      <c r="BX27">
        <v>12</v>
      </c>
      <c r="BY27">
        <v>4</v>
      </c>
      <c r="BZ27" t="s">
        <v>19</v>
      </c>
      <c r="CA27" t="s">
        <v>19</v>
      </c>
      <c r="CB27" t="s">
        <v>19</v>
      </c>
      <c r="CC27" t="s">
        <v>19</v>
      </c>
      <c r="CD27">
        <v>1</v>
      </c>
      <c r="CE27">
        <v>1</v>
      </c>
      <c r="CF27" t="s">
        <v>19</v>
      </c>
      <c r="CG27" t="s">
        <v>19</v>
      </c>
      <c r="CH27" t="s">
        <v>19</v>
      </c>
      <c r="CI27" t="s">
        <v>19</v>
      </c>
      <c r="CJ27" t="s">
        <v>19</v>
      </c>
      <c r="CK27" t="s">
        <v>19</v>
      </c>
      <c r="CL27">
        <v>45</v>
      </c>
      <c r="CM27">
        <v>8</v>
      </c>
      <c r="CN27">
        <v>35</v>
      </c>
      <c r="CO27">
        <v>2</v>
      </c>
      <c r="CP27">
        <v>26</v>
      </c>
      <c r="CQ27">
        <v>9</v>
      </c>
      <c r="CR27">
        <v>3</v>
      </c>
      <c r="CS27">
        <v>14</v>
      </c>
      <c r="CT27">
        <v>52</v>
      </c>
      <c r="CU27">
        <v>18</v>
      </c>
      <c r="CV27">
        <v>12</v>
      </c>
      <c r="CW27">
        <v>22</v>
      </c>
    </row>
    <row r="28" spans="1:101">
      <c r="A28" t="s">
        <v>744</v>
      </c>
      <c r="B28">
        <v>1353</v>
      </c>
      <c r="C28">
        <v>680</v>
      </c>
      <c r="D28">
        <v>347</v>
      </c>
      <c r="E28">
        <v>326</v>
      </c>
      <c r="F28">
        <v>48</v>
      </c>
      <c r="G28">
        <v>18</v>
      </c>
      <c r="H28">
        <v>30</v>
      </c>
      <c r="I28" t="s">
        <v>19</v>
      </c>
      <c r="J28">
        <v>60</v>
      </c>
      <c r="K28" t="s">
        <v>19</v>
      </c>
      <c r="L28" t="s">
        <v>19</v>
      </c>
      <c r="M28">
        <v>60</v>
      </c>
      <c r="N28">
        <v>4</v>
      </c>
      <c r="O28" t="s">
        <v>19</v>
      </c>
      <c r="P28">
        <v>1</v>
      </c>
      <c r="Q28">
        <v>3</v>
      </c>
      <c r="R28">
        <v>53</v>
      </c>
      <c r="S28">
        <v>22</v>
      </c>
      <c r="T28">
        <v>31</v>
      </c>
      <c r="U28" t="s">
        <v>19</v>
      </c>
      <c r="V28">
        <v>16</v>
      </c>
      <c r="W28">
        <v>6</v>
      </c>
      <c r="X28">
        <v>10</v>
      </c>
      <c r="Y28" t="s">
        <v>19</v>
      </c>
      <c r="Z28">
        <v>59</v>
      </c>
      <c r="AA28">
        <v>28</v>
      </c>
      <c r="AB28">
        <v>16</v>
      </c>
      <c r="AC28">
        <v>15</v>
      </c>
      <c r="AD28">
        <v>56</v>
      </c>
      <c r="AE28">
        <v>19</v>
      </c>
      <c r="AF28">
        <v>22</v>
      </c>
      <c r="AG28">
        <v>15</v>
      </c>
      <c r="AH28">
        <v>794</v>
      </c>
      <c r="AI28">
        <v>526</v>
      </c>
      <c r="AJ28">
        <v>118</v>
      </c>
      <c r="AK28">
        <v>150</v>
      </c>
      <c r="AL28">
        <v>429</v>
      </c>
      <c r="AM28">
        <v>321</v>
      </c>
      <c r="AN28">
        <v>66</v>
      </c>
      <c r="AO28">
        <v>42</v>
      </c>
      <c r="AP28">
        <v>42</v>
      </c>
      <c r="AQ28">
        <v>17</v>
      </c>
      <c r="AR28">
        <v>20</v>
      </c>
      <c r="AS28">
        <v>5</v>
      </c>
      <c r="AT28">
        <v>14</v>
      </c>
      <c r="AU28">
        <v>7</v>
      </c>
      <c r="AV28">
        <v>6</v>
      </c>
      <c r="AW28">
        <v>1</v>
      </c>
      <c r="AX28">
        <v>6</v>
      </c>
      <c r="AY28" t="s">
        <v>19</v>
      </c>
      <c r="AZ28">
        <v>3</v>
      </c>
      <c r="BA28">
        <v>3</v>
      </c>
      <c r="BB28">
        <v>48</v>
      </c>
      <c r="BC28">
        <v>7</v>
      </c>
      <c r="BD28">
        <v>25</v>
      </c>
      <c r="BE28">
        <v>16</v>
      </c>
      <c r="BF28">
        <v>5</v>
      </c>
      <c r="BG28">
        <v>1</v>
      </c>
      <c r="BH28">
        <v>2</v>
      </c>
      <c r="BI28">
        <v>2</v>
      </c>
      <c r="BJ28">
        <v>6</v>
      </c>
      <c r="BK28">
        <v>1</v>
      </c>
      <c r="BL28">
        <v>4</v>
      </c>
      <c r="BM28">
        <v>1</v>
      </c>
      <c r="BN28">
        <v>1</v>
      </c>
      <c r="BO28" t="s">
        <v>19</v>
      </c>
      <c r="BP28">
        <v>1</v>
      </c>
      <c r="BQ28" t="s">
        <v>19</v>
      </c>
      <c r="BR28">
        <v>13</v>
      </c>
      <c r="BS28" t="s">
        <v>19</v>
      </c>
      <c r="BT28">
        <v>8</v>
      </c>
      <c r="BU28">
        <v>5</v>
      </c>
      <c r="BV28">
        <v>18</v>
      </c>
      <c r="BW28">
        <v>3</v>
      </c>
      <c r="BX28">
        <v>9</v>
      </c>
      <c r="BY28">
        <v>6</v>
      </c>
      <c r="BZ28">
        <v>2</v>
      </c>
      <c r="CA28">
        <v>2</v>
      </c>
      <c r="CB28" t="s">
        <v>19</v>
      </c>
      <c r="CC28" t="s">
        <v>19</v>
      </c>
      <c r="CD28">
        <v>3</v>
      </c>
      <c r="CE28" t="s">
        <v>19</v>
      </c>
      <c r="CF28">
        <v>1</v>
      </c>
      <c r="CG28">
        <v>2</v>
      </c>
      <c r="CH28" t="s">
        <v>19</v>
      </c>
      <c r="CI28" t="s">
        <v>19</v>
      </c>
      <c r="CJ28" t="s">
        <v>19</v>
      </c>
      <c r="CK28" t="s">
        <v>19</v>
      </c>
      <c r="CL28">
        <v>57</v>
      </c>
      <c r="CM28">
        <v>13</v>
      </c>
      <c r="CN28">
        <v>42</v>
      </c>
      <c r="CO28">
        <v>2</v>
      </c>
      <c r="CP28">
        <v>47</v>
      </c>
      <c r="CQ28">
        <v>11</v>
      </c>
      <c r="CR28">
        <v>13</v>
      </c>
      <c r="CS28">
        <v>23</v>
      </c>
      <c r="CT28">
        <v>65</v>
      </c>
      <c r="CU28">
        <v>12</v>
      </c>
      <c r="CV28">
        <v>20</v>
      </c>
      <c r="CW28">
        <v>33</v>
      </c>
    </row>
    <row r="29" spans="1:101">
      <c r="A29" t="s">
        <v>743</v>
      </c>
      <c r="B29">
        <v>1028</v>
      </c>
      <c r="C29">
        <v>507</v>
      </c>
      <c r="D29">
        <v>186</v>
      </c>
      <c r="E29">
        <v>335</v>
      </c>
      <c r="F29">
        <v>36</v>
      </c>
      <c r="G29">
        <v>16</v>
      </c>
      <c r="H29">
        <v>20</v>
      </c>
      <c r="I29" t="s">
        <v>19</v>
      </c>
      <c r="J29">
        <v>45</v>
      </c>
      <c r="K29">
        <v>1</v>
      </c>
      <c r="L29">
        <v>1</v>
      </c>
      <c r="M29">
        <v>43</v>
      </c>
      <c r="N29">
        <v>3</v>
      </c>
      <c r="O29" t="s">
        <v>19</v>
      </c>
      <c r="P29" t="s">
        <v>19</v>
      </c>
      <c r="Q29">
        <v>3</v>
      </c>
      <c r="R29">
        <v>38</v>
      </c>
      <c r="S29">
        <v>18</v>
      </c>
      <c r="T29">
        <v>19</v>
      </c>
      <c r="U29">
        <v>1</v>
      </c>
      <c r="V29">
        <v>8</v>
      </c>
      <c r="W29">
        <v>4</v>
      </c>
      <c r="X29">
        <v>3</v>
      </c>
      <c r="Y29">
        <v>1</v>
      </c>
      <c r="Z29">
        <v>57</v>
      </c>
      <c r="AA29">
        <v>18</v>
      </c>
      <c r="AB29">
        <v>18</v>
      </c>
      <c r="AC29">
        <v>21</v>
      </c>
      <c r="AD29">
        <v>35</v>
      </c>
      <c r="AE29">
        <v>16</v>
      </c>
      <c r="AF29">
        <v>4</v>
      </c>
      <c r="AG29">
        <v>15</v>
      </c>
      <c r="AH29">
        <v>589</v>
      </c>
      <c r="AI29">
        <v>358</v>
      </c>
      <c r="AJ29">
        <v>46</v>
      </c>
      <c r="AK29">
        <v>185</v>
      </c>
      <c r="AL29">
        <v>249</v>
      </c>
      <c r="AM29">
        <v>171</v>
      </c>
      <c r="AN29">
        <v>30</v>
      </c>
      <c r="AO29">
        <v>48</v>
      </c>
      <c r="AP29">
        <v>33</v>
      </c>
      <c r="AQ29">
        <v>14</v>
      </c>
      <c r="AR29">
        <v>15</v>
      </c>
      <c r="AS29">
        <v>4</v>
      </c>
      <c r="AT29">
        <v>9</v>
      </c>
      <c r="AU29">
        <v>7</v>
      </c>
      <c r="AV29" t="s">
        <v>19</v>
      </c>
      <c r="AW29">
        <v>2</v>
      </c>
      <c r="AX29">
        <v>4</v>
      </c>
      <c r="AY29">
        <v>1</v>
      </c>
      <c r="AZ29" t="s">
        <v>19</v>
      </c>
      <c r="BA29">
        <v>3</v>
      </c>
      <c r="BB29">
        <v>35</v>
      </c>
      <c r="BC29">
        <v>9</v>
      </c>
      <c r="BD29">
        <v>16</v>
      </c>
      <c r="BE29">
        <v>10</v>
      </c>
      <c r="BF29" t="s">
        <v>19</v>
      </c>
      <c r="BG29" t="s">
        <v>19</v>
      </c>
      <c r="BH29" t="s">
        <v>19</v>
      </c>
      <c r="BI29" t="s">
        <v>19</v>
      </c>
      <c r="BJ29">
        <v>1</v>
      </c>
      <c r="BK29">
        <v>1</v>
      </c>
      <c r="BL29" t="s">
        <v>19</v>
      </c>
      <c r="BM29" t="s">
        <v>19</v>
      </c>
      <c r="BN29">
        <v>1</v>
      </c>
      <c r="BO29" t="s">
        <v>19</v>
      </c>
      <c r="BP29" t="s">
        <v>19</v>
      </c>
      <c r="BQ29">
        <v>1</v>
      </c>
      <c r="BR29">
        <v>23</v>
      </c>
      <c r="BS29">
        <v>6</v>
      </c>
      <c r="BT29">
        <v>9</v>
      </c>
      <c r="BU29">
        <v>8</v>
      </c>
      <c r="BV29">
        <v>8</v>
      </c>
      <c r="BW29">
        <v>2</v>
      </c>
      <c r="BX29">
        <v>5</v>
      </c>
      <c r="BY29">
        <v>1</v>
      </c>
      <c r="BZ29">
        <v>1</v>
      </c>
      <c r="CA29" t="s">
        <v>19</v>
      </c>
      <c r="CB29">
        <v>1</v>
      </c>
      <c r="CC29" t="s">
        <v>19</v>
      </c>
      <c r="CD29">
        <v>1</v>
      </c>
      <c r="CE29" t="s">
        <v>19</v>
      </c>
      <c r="CF29">
        <v>1</v>
      </c>
      <c r="CG29" t="s">
        <v>19</v>
      </c>
      <c r="CH29">
        <v>1</v>
      </c>
      <c r="CI29">
        <v>1</v>
      </c>
      <c r="CJ29" t="s">
        <v>19</v>
      </c>
      <c r="CK29" t="s">
        <v>19</v>
      </c>
      <c r="CL29">
        <v>43</v>
      </c>
      <c r="CM29">
        <v>23</v>
      </c>
      <c r="CN29">
        <v>16</v>
      </c>
      <c r="CO29">
        <v>4</v>
      </c>
      <c r="CP29">
        <v>28</v>
      </c>
      <c r="CQ29">
        <v>3</v>
      </c>
      <c r="CR29">
        <v>17</v>
      </c>
      <c r="CS29">
        <v>8</v>
      </c>
      <c r="CT29">
        <v>72</v>
      </c>
      <c r="CU29">
        <v>22</v>
      </c>
      <c r="CV29">
        <v>14</v>
      </c>
      <c r="CW29">
        <v>36</v>
      </c>
    </row>
    <row r="30" spans="1:101">
      <c r="A30" t="s">
        <v>742</v>
      </c>
      <c r="B30">
        <v>1008</v>
      </c>
      <c r="C30">
        <v>475</v>
      </c>
      <c r="D30">
        <v>295</v>
      </c>
      <c r="E30">
        <v>238</v>
      </c>
      <c r="F30">
        <v>37</v>
      </c>
      <c r="G30">
        <v>13</v>
      </c>
      <c r="H30">
        <v>23</v>
      </c>
      <c r="I30">
        <v>1</v>
      </c>
      <c r="J30">
        <v>46</v>
      </c>
      <c r="K30" t="s">
        <v>19</v>
      </c>
      <c r="L30">
        <v>1</v>
      </c>
      <c r="M30">
        <v>45</v>
      </c>
      <c r="N30">
        <v>2</v>
      </c>
      <c r="O30" t="s">
        <v>19</v>
      </c>
      <c r="P30" t="s">
        <v>19</v>
      </c>
      <c r="Q30">
        <v>2</v>
      </c>
      <c r="R30">
        <v>47</v>
      </c>
      <c r="S30">
        <v>15</v>
      </c>
      <c r="T30">
        <v>29</v>
      </c>
      <c r="U30">
        <v>3</v>
      </c>
      <c r="V30">
        <v>13</v>
      </c>
      <c r="W30">
        <v>3</v>
      </c>
      <c r="X30">
        <v>9</v>
      </c>
      <c r="Y30">
        <v>1</v>
      </c>
      <c r="Z30">
        <v>52</v>
      </c>
      <c r="AA30">
        <v>22</v>
      </c>
      <c r="AB30">
        <v>15</v>
      </c>
      <c r="AC30">
        <v>15</v>
      </c>
      <c r="AD30">
        <v>31</v>
      </c>
      <c r="AE30">
        <v>8</v>
      </c>
      <c r="AF30">
        <v>12</v>
      </c>
      <c r="AG30">
        <v>11</v>
      </c>
      <c r="AH30">
        <v>594</v>
      </c>
      <c r="AI30">
        <v>387</v>
      </c>
      <c r="AJ30">
        <v>100</v>
      </c>
      <c r="AK30">
        <v>107</v>
      </c>
      <c r="AL30">
        <v>278</v>
      </c>
      <c r="AM30">
        <v>199</v>
      </c>
      <c r="AN30">
        <v>47</v>
      </c>
      <c r="AO30">
        <v>32</v>
      </c>
      <c r="AP30">
        <v>20</v>
      </c>
      <c r="AQ30">
        <v>5</v>
      </c>
      <c r="AR30">
        <v>14</v>
      </c>
      <c r="AS30">
        <v>1</v>
      </c>
      <c r="AT30">
        <v>7</v>
      </c>
      <c r="AU30">
        <v>4</v>
      </c>
      <c r="AV30">
        <v>2</v>
      </c>
      <c r="AW30">
        <v>1</v>
      </c>
      <c r="AX30">
        <v>4</v>
      </c>
      <c r="AY30" t="s">
        <v>19</v>
      </c>
      <c r="AZ30" t="s">
        <v>19</v>
      </c>
      <c r="BA30">
        <v>4</v>
      </c>
      <c r="BB30">
        <v>31</v>
      </c>
      <c r="BC30">
        <v>3</v>
      </c>
      <c r="BD30">
        <v>17</v>
      </c>
      <c r="BE30">
        <v>11</v>
      </c>
      <c r="BF30">
        <v>3</v>
      </c>
      <c r="BG30" t="s">
        <v>19</v>
      </c>
      <c r="BH30">
        <v>1</v>
      </c>
      <c r="BI30">
        <v>2</v>
      </c>
      <c r="BJ30">
        <v>1</v>
      </c>
      <c r="BK30" t="s">
        <v>19</v>
      </c>
      <c r="BL30">
        <v>1</v>
      </c>
      <c r="BM30" t="s">
        <v>19</v>
      </c>
      <c r="BN30" t="s">
        <v>19</v>
      </c>
      <c r="BO30" t="s">
        <v>19</v>
      </c>
      <c r="BP30" t="s">
        <v>19</v>
      </c>
      <c r="BQ30" t="s">
        <v>19</v>
      </c>
      <c r="BR30">
        <v>13</v>
      </c>
      <c r="BS30">
        <v>1</v>
      </c>
      <c r="BT30">
        <v>8</v>
      </c>
      <c r="BU30">
        <v>4</v>
      </c>
      <c r="BV30">
        <v>13</v>
      </c>
      <c r="BW30">
        <v>1</v>
      </c>
      <c r="BX30">
        <v>7</v>
      </c>
      <c r="BY30">
        <v>5</v>
      </c>
      <c r="BZ30" t="s">
        <v>19</v>
      </c>
      <c r="CA30" t="s">
        <v>19</v>
      </c>
      <c r="CB30" t="s">
        <v>19</v>
      </c>
      <c r="CC30" t="s">
        <v>19</v>
      </c>
      <c r="CD30">
        <v>1</v>
      </c>
      <c r="CE30">
        <v>1</v>
      </c>
      <c r="CF30" t="s">
        <v>19</v>
      </c>
      <c r="CG30" t="s">
        <v>19</v>
      </c>
      <c r="CH30" t="s">
        <v>19</v>
      </c>
      <c r="CI30" t="s">
        <v>19</v>
      </c>
      <c r="CJ30" t="s">
        <v>19</v>
      </c>
      <c r="CK30" t="s">
        <v>19</v>
      </c>
      <c r="CL30">
        <v>47</v>
      </c>
      <c r="CM30">
        <v>7</v>
      </c>
      <c r="CN30">
        <v>39</v>
      </c>
      <c r="CO30">
        <v>1</v>
      </c>
      <c r="CP30">
        <v>19</v>
      </c>
      <c r="CQ30">
        <v>1</v>
      </c>
      <c r="CR30">
        <v>13</v>
      </c>
      <c r="CS30">
        <v>5</v>
      </c>
      <c r="CT30">
        <v>71</v>
      </c>
      <c r="CU30">
        <v>10</v>
      </c>
      <c r="CV30">
        <v>30</v>
      </c>
      <c r="CW30">
        <v>31</v>
      </c>
    </row>
    <row r="31" spans="1:101">
      <c r="A31" t="s">
        <v>741</v>
      </c>
      <c r="B31">
        <v>3014</v>
      </c>
      <c r="C31">
        <v>1370</v>
      </c>
      <c r="D31">
        <v>676</v>
      </c>
      <c r="E31">
        <v>968</v>
      </c>
      <c r="F31">
        <v>98</v>
      </c>
      <c r="G31">
        <v>26</v>
      </c>
      <c r="H31">
        <v>72</v>
      </c>
      <c r="I31" t="s">
        <v>19</v>
      </c>
      <c r="J31">
        <v>119</v>
      </c>
      <c r="K31">
        <v>1</v>
      </c>
      <c r="L31">
        <v>2</v>
      </c>
      <c r="M31">
        <v>116</v>
      </c>
      <c r="N31">
        <v>12</v>
      </c>
      <c r="O31" t="s">
        <v>19</v>
      </c>
      <c r="P31" t="s">
        <v>19</v>
      </c>
      <c r="Q31">
        <v>12</v>
      </c>
      <c r="R31">
        <v>116</v>
      </c>
      <c r="S31">
        <v>48</v>
      </c>
      <c r="T31">
        <v>61</v>
      </c>
      <c r="U31">
        <v>7</v>
      </c>
      <c r="V31">
        <v>34</v>
      </c>
      <c r="W31">
        <v>19</v>
      </c>
      <c r="X31">
        <v>13</v>
      </c>
      <c r="Y31">
        <v>2</v>
      </c>
      <c r="Z31">
        <v>162</v>
      </c>
      <c r="AA31">
        <v>70</v>
      </c>
      <c r="AB31">
        <v>42</v>
      </c>
      <c r="AC31">
        <v>50</v>
      </c>
      <c r="AD31">
        <v>96</v>
      </c>
      <c r="AE31">
        <v>28</v>
      </c>
      <c r="AF31">
        <v>27</v>
      </c>
      <c r="AG31">
        <v>41</v>
      </c>
      <c r="AH31">
        <v>1840</v>
      </c>
      <c r="AI31">
        <v>1078</v>
      </c>
      <c r="AJ31">
        <v>254</v>
      </c>
      <c r="AK31">
        <v>508</v>
      </c>
      <c r="AL31">
        <v>758</v>
      </c>
      <c r="AM31">
        <v>498</v>
      </c>
      <c r="AN31">
        <v>109</v>
      </c>
      <c r="AO31">
        <v>151</v>
      </c>
      <c r="AP31">
        <v>77</v>
      </c>
      <c r="AQ31">
        <v>31</v>
      </c>
      <c r="AR31">
        <v>37</v>
      </c>
      <c r="AS31">
        <v>9</v>
      </c>
      <c r="AT31">
        <v>21</v>
      </c>
      <c r="AU31">
        <v>7</v>
      </c>
      <c r="AV31">
        <v>9</v>
      </c>
      <c r="AW31">
        <v>5</v>
      </c>
      <c r="AX31">
        <v>7</v>
      </c>
      <c r="AY31" t="s">
        <v>19</v>
      </c>
      <c r="AZ31">
        <v>1</v>
      </c>
      <c r="BA31">
        <v>6</v>
      </c>
      <c r="BB31">
        <v>86</v>
      </c>
      <c r="BC31">
        <v>8</v>
      </c>
      <c r="BD31">
        <v>40</v>
      </c>
      <c r="BE31">
        <v>38</v>
      </c>
      <c r="BF31">
        <v>6</v>
      </c>
      <c r="BG31" t="s">
        <v>19</v>
      </c>
      <c r="BH31">
        <v>4</v>
      </c>
      <c r="BI31">
        <v>2</v>
      </c>
      <c r="BJ31">
        <v>4</v>
      </c>
      <c r="BK31" t="s">
        <v>19</v>
      </c>
      <c r="BL31">
        <v>2</v>
      </c>
      <c r="BM31">
        <v>2</v>
      </c>
      <c r="BN31">
        <v>3</v>
      </c>
      <c r="BO31">
        <v>1</v>
      </c>
      <c r="BP31">
        <v>1</v>
      </c>
      <c r="BQ31">
        <v>1</v>
      </c>
      <c r="BR31">
        <v>36</v>
      </c>
      <c r="BS31">
        <v>2</v>
      </c>
      <c r="BT31">
        <v>20</v>
      </c>
      <c r="BU31">
        <v>14</v>
      </c>
      <c r="BV31">
        <v>33</v>
      </c>
      <c r="BW31">
        <v>4</v>
      </c>
      <c r="BX31">
        <v>12</v>
      </c>
      <c r="BY31">
        <v>17</v>
      </c>
      <c r="BZ31">
        <v>3</v>
      </c>
      <c r="CA31">
        <v>1</v>
      </c>
      <c r="CB31">
        <v>1</v>
      </c>
      <c r="CC31">
        <v>1</v>
      </c>
      <c r="CD31">
        <v>1</v>
      </c>
      <c r="CE31" t="s">
        <v>19</v>
      </c>
      <c r="CF31" t="s">
        <v>19</v>
      </c>
      <c r="CG31">
        <v>1</v>
      </c>
      <c r="CH31" t="s">
        <v>19</v>
      </c>
      <c r="CI31" t="s">
        <v>19</v>
      </c>
      <c r="CJ31" t="s">
        <v>19</v>
      </c>
      <c r="CK31" t="s">
        <v>19</v>
      </c>
      <c r="CL31">
        <v>111</v>
      </c>
      <c r="CM31">
        <v>19</v>
      </c>
      <c r="CN31">
        <v>80</v>
      </c>
      <c r="CO31">
        <v>12</v>
      </c>
      <c r="CP31">
        <v>130</v>
      </c>
      <c r="CQ31">
        <v>26</v>
      </c>
      <c r="CR31">
        <v>22</v>
      </c>
      <c r="CS31">
        <v>82</v>
      </c>
      <c r="CT31">
        <v>139</v>
      </c>
      <c r="CU31">
        <v>28</v>
      </c>
      <c r="CV31">
        <v>29</v>
      </c>
      <c r="CW31">
        <v>82</v>
      </c>
    </row>
    <row r="32" spans="1:101">
      <c r="A32" t="s">
        <v>740</v>
      </c>
      <c r="B32">
        <v>1015</v>
      </c>
      <c r="C32">
        <v>548</v>
      </c>
      <c r="D32">
        <v>189</v>
      </c>
      <c r="E32">
        <v>278</v>
      </c>
      <c r="F32">
        <v>36</v>
      </c>
      <c r="G32">
        <v>24</v>
      </c>
      <c r="H32">
        <v>12</v>
      </c>
      <c r="I32" t="s">
        <v>19</v>
      </c>
      <c r="J32">
        <v>52</v>
      </c>
      <c r="K32" t="s">
        <v>19</v>
      </c>
      <c r="L32">
        <v>1</v>
      </c>
      <c r="M32">
        <v>51</v>
      </c>
      <c r="N32">
        <v>1</v>
      </c>
      <c r="O32" t="s">
        <v>19</v>
      </c>
      <c r="P32">
        <v>1</v>
      </c>
      <c r="Q32" t="s">
        <v>19</v>
      </c>
      <c r="R32">
        <v>43</v>
      </c>
      <c r="S32">
        <v>21</v>
      </c>
      <c r="T32">
        <v>21</v>
      </c>
      <c r="U32">
        <v>1</v>
      </c>
      <c r="V32">
        <v>11</v>
      </c>
      <c r="W32">
        <v>5</v>
      </c>
      <c r="X32">
        <v>5</v>
      </c>
      <c r="Y32">
        <v>1</v>
      </c>
      <c r="Z32">
        <v>54</v>
      </c>
      <c r="AA32">
        <v>20</v>
      </c>
      <c r="AB32">
        <v>15</v>
      </c>
      <c r="AC32">
        <v>19</v>
      </c>
      <c r="AD32">
        <v>41</v>
      </c>
      <c r="AE32">
        <v>16</v>
      </c>
      <c r="AF32">
        <v>9</v>
      </c>
      <c r="AG32">
        <v>16</v>
      </c>
      <c r="AH32">
        <v>521</v>
      </c>
      <c r="AI32">
        <v>389</v>
      </c>
      <c r="AJ32">
        <v>31</v>
      </c>
      <c r="AK32">
        <v>101</v>
      </c>
      <c r="AL32">
        <v>235</v>
      </c>
      <c r="AM32">
        <v>192</v>
      </c>
      <c r="AN32">
        <v>18</v>
      </c>
      <c r="AO32">
        <v>25</v>
      </c>
      <c r="AP32">
        <v>31</v>
      </c>
      <c r="AQ32">
        <v>18</v>
      </c>
      <c r="AR32">
        <v>11</v>
      </c>
      <c r="AS32">
        <v>2</v>
      </c>
      <c r="AT32">
        <v>8</v>
      </c>
      <c r="AU32">
        <v>4</v>
      </c>
      <c r="AV32">
        <v>2</v>
      </c>
      <c r="AW32">
        <v>2</v>
      </c>
      <c r="AX32">
        <v>1</v>
      </c>
      <c r="AY32" t="s">
        <v>19</v>
      </c>
      <c r="AZ32" t="s">
        <v>19</v>
      </c>
      <c r="BA32">
        <v>1</v>
      </c>
      <c r="BB32">
        <v>37</v>
      </c>
      <c r="BC32">
        <v>6</v>
      </c>
      <c r="BD32">
        <v>23</v>
      </c>
      <c r="BE32">
        <v>8</v>
      </c>
      <c r="BF32">
        <v>5</v>
      </c>
      <c r="BG32">
        <v>1</v>
      </c>
      <c r="BH32">
        <v>4</v>
      </c>
      <c r="BI32" t="s">
        <v>19</v>
      </c>
      <c r="BJ32">
        <v>2</v>
      </c>
      <c r="BK32">
        <v>2</v>
      </c>
      <c r="BL32" t="s">
        <v>19</v>
      </c>
      <c r="BM32" t="s">
        <v>19</v>
      </c>
      <c r="BN32" t="s">
        <v>19</v>
      </c>
      <c r="BO32" t="s">
        <v>19</v>
      </c>
      <c r="BP32" t="s">
        <v>19</v>
      </c>
      <c r="BQ32" t="s">
        <v>19</v>
      </c>
      <c r="BR32">
        <v>18</v>
      </c>
      <c r="BS32">
        <v>1</v>
      </c>
      <c r="BT32">
        <v>11</v>
      </c>
      <c r="BU32">
        <v>6</v>
      </c>
      <c r="BV32">
        <v>11</v>
      </c>
      <c r="BW32">
        <v>2</v>
      </c>
      <c r="BX32">
        <v>7</v>
      </c>
      <c r="BY32">
        <v>2</v>
      </c>
      <c r="BZ32">
        <v>1</v>
      </c>
      <c r="CA32" t="s">
        <v>19</v>
      </c>
      <c r="CB32">
        <v>1</v>
      </c>
      <c r="CC32" t="s">
        <v>19</v>
      </c>
      <c r="CD32" t="s">
        <v>19</v>
      </c>
      <c r="CE32" t="s">
        <v>19</v>
      </c>
      <c r="CF32" t="s">
        <v>19</v>
      </c>
      <c r="CG32" t="s">
        <v>19</v>
      </c>
      <c r="CH32" t="s">
        <v>19</v>
      </c>
      <c r="CI32" t="s">
        <v>19</v>
      </c>
      <c r="CJ32" t="s">
        <v>19</v>
      </c>
      <c r="CK32" t="s">
        <v>19</v>
      </c>
      <c r="CL32">
        <v>44</v>
      </c>
      <c r="CM32">
        <v>10</v>
      </c>
      <c r="CN32">
        <v>33</v>
      </c>
      <c r="CO32">
        <v>1</v>
      </c>
      <c r="CP32">
        <v>71</v>
      </c>
      <c r="CQ32">
        <v>26</v>
      </c>
      <c r="CR32">
        <v>9</v>
      </c>
      <c r="CS32">
        <v>36</v>
      </c>
      <c r="CT32">
        <v>75</v>
      </c>
      <c r="CU32">
        <v>14</v>
      </c>
      <c r="CV32">
        <v>21</v>
      </c>
      <c r="CW32">
        <v>40</v>
      </c>
    </row>
    <row r="33" spans="1:101">
      <c r="A33" t="s">
        <v>739</v>
      </c>
      <c r="B33">
        <v>709</v>
      </c>
      <c r="C33">
        <v>264</v>
      </c>
      <c r="D33">
        <v>229</v>
      </c>
      <c r="E33">
        <v>216</v>
      </c>
      <c r="F33">
        <v>23</v>
      </c>
      <c r="G33">
        <v>6</v>
      </c>
      <c r="H33">
        <v>17</v>
      </c>
      <c r="I33" t="s">
        <v>19</v>
      </c>
      <c r="J33">
        <v>25</v>
      </c>
      <c r="K33" t="s">
        <v>19</v>
      </c>
      <c r="L33">
        <v>1</v>
      </c>
      <c r="M33">
        <v>24</v>
      </c>
      <c r="N33">
        <v>1</v>
      </c>
      <c r="O33" t="s">
        <v>19</v>
      </c>
      <c r="P33" t="s">
        <v>19</v>
      </c>
      <c r="Q33">
        <v>1</v>
      </c>
      <c r="R33">
        <v>26</v>
      </c>
      <c r="S33">
        <v>9</v>
      </c>
      <c r="T33">
        <v>17</v>
      </c>
      <c r="U33" t="s">
        <v>19</v>
      </c>
      <c r="V33">
        <v>10</v>
      </c>
      <c r="W33">
        <v>5</v>
      </c>
      <c r="X33">
        <v>5</v>
      </c>
      <c r="Y33" t="s">
        <v>19</v>
      </c>
      <c r="Z33">
        <v>44</v>
      </c>
      <c r="AA33">
        <v>16</v>
      </c>
      <c r="AB33">
        <v>16</v>
      </c>
      <c r="AC33">
        <v>12</v>
      </c>
      <c r="AD33">
        <v>18</v>
      </c>
      <c r="AE33">
        <v>4</v>
      </c>
      <c r="AF33">
        <v>9</v>
      </c>
      <c r="AG33">
        <v>5</v>
      </c>
      <c r="AH33">
        <v>393</v>
      </c>
      <c r="AI33">
        <v>204</v>
      </c>
      <c r="AJ33">
        <v>95</v>
      </c>
      <c r="AK33">
        <v>94</v>
      </c>
      <c r="AL33">
        <v>192</v>
      </c>
      <c r="AM33">
        <v>126</v>
      </c>
      <c r="AN33">
        <v>47</v>
      </c>
      <c r="AO33">
        <v>19</v>
      </c>
      <c r="AP33">
        <v>21</v>
      </c>
      <c r="AQ33">
        <v>10</v>
      </c>
      <c r="AR33">
        <v>11</v>
      </c>
      <c r="AS33" t="s">
        <v>19</v>
      </c>
      <c r="AT33">
        <v>2</v>
      </c>
      <c r="AU33" t="s">
        <v>19</v>
      </c>
      <c r="AV33">
        <v>2</v>
      </c>
      <c r="AW33" t="s">
        <v>19</v>
      </c>
      <c r="AX33">
        <v>1</v>
      </c>
      <c r="AY33" t="s">
        <v>19</v>
      </c>
      <c r="AZ33" t="s">
        <v>19</v>
      </c>
      <c r="BA33">
        <v>1</v>
      </c>
      <c r="BB33">
        <v>21</v>
      </c>
      <c r="BC33">
        <v>2</v>
      </c>
      <c r="BD33">
        <v>13</v>
      </c>
      <c r="BE33">
        <v>6</v>
      </c>
      <c r="BF33">
        <v>1</v>
      </c>
      <c r="BG33">
        <v>1</v>
      </c>
      <c r="BH33" t="s">
        <v>19</v>
      </c>
      <c r="BI33" t="s">
        <v>19</v>
      </c>
      <c r="BJ33" t="s">
        <v>19</v>
      </c>
      <c r="BK33" t="s">
        <v>19</v>
      </c>
      <c r="BL33" t="s">
        <v>19</v>
      </c>
      <c r="BM33" t="s">
        <v>19</v>
      </c>
      <c r="BN33" t="s">
        <v>19</v>
      </c>
      <c r="BO33" t="s">
        <v>19</v>
      </c>
      <c r="BP33" t="s">
        <v>19</v>
      </c>
      <c r="BQ33" t="s">
        <v>19</v>
      </c>
      <c r="BR33">
        <v>14</v>
      </c>
      <c r="BS33">
        <v>1</v>
      </c>
      <c r="BT33">
        <v>9</v>
      </c>
      <c r="BU33">
        <v>4</v>
      </c>
      <c r="BV33">
        <v>6</v>
      </c>
      <c r="BW33" t="s">
        <v>19</v>
      </c>
      <c r="BX33">
        <v>4</v>
      </c>
      <c r="BY33">
        <v>2</v>
      </c>
      <c r="BZ33" t="s">
        <v>19</v>
      </c>
      <c r="CA33" t="s">
        <v>19</v>
      </c>
      <c r="CB33" t="s">
        <v>19</v>
      </c>
      <c r="CC33" t="s">
        <v>19</v>
      </c>
      <c r="CD33" t="s">
        <v>19</v>
      </c>
      <c r="CE33" t="s">
        <v>19</v>
      </c>
      <c r="CF33" t="s">
        <v>19</v>
      </c>
      <c r="CG33" t="s">
        <v>19</v>
      </c>
      <c r="CH33" t="s">
        <v>19</v>
      </c>
      <c r="CI33" t="s">
        <v>19</v>
      </c>
      <c r="CJ33" t="s">
        <v>19</v>
      </c>
      <c r="CK33" t="s">
        <v>19</v>
      </c>
      <c r="CL33">
        <v>32</v>
      </c>
      <c r="CM33">
        <v>4</v>
      </c>
      <c r="CN33">
        <v>26</v>
      </c>
      <c r="CO33">
        <v>2</v>
      </c>
      <c r="CP33">
        <v>34</v>
      </c>
      <c r="CQ33">
        <v>3</v>
      </c>
      <c r="CR33">
        <v>5</v>
      </c>
      <c r="CS33">
        <v>26</v>
      </c>
      <c r="CT33">
        <v>68</v>
      </c>
      <c r="CU33">
        <v>6</v>
      </c>
      <c r="CV33">
        <v>17</v>
      </c>
      <c r="CW33">
        <v>45</v>
      </c>
    </row>
    <row r="34" spans="1:101">
      <c r="A34" t="s">
        <v>738</v>
      </c>
      <c r="B34">
        <v>1020</v>
      </c>
      <c r="C34">
        <v>394</v>
      </c>
      <c r="D34">
        <v>351</v>
      </c>
      <c r="E34">
        <v>275</v>
      </c>
      <c r="F34">
        <v>34</v>
      </c>
      <c r="G34">
        <v>6</v>
      </c>
      <c r="H34">
        <v>27</v>
      </c>
      <c r="I34">
        <v>1</v>
      </c>
      <c r="J34">
        <v>40</v>
      </c>
      <c r="K34" t="s">
        <v>19</v>
      </c>
      <c r="L34">
        <v>2</v>
      </c>
      <c r="M34">
        <v>38</v>
      </c>
      <c r="N34">
        <v>1</v>
      </c>
      <c r="O34" t="s">
        <v>19</v>
      </c>
      <c r="P34" t="s">
        <v>19</v>
      </c>
      <c r="Q34">
        <v>1</v>
      </c>
      <c r="R34">
        <v>48</v>
      </c>
      <c r="S34">
        <v>16</v>
      </c>
      <c r="T34">
        <v>32</v>
      </c>
      <c r="U34" t="s">
        <v>19</v>
      </c>
      <c r="V34">
        <v>17</v>
      </c>
      <c r="W34">
        <v>3</v>
      </c>
      <c r="X34">
        <v>14</v>
      </c>
      <c r="Y34" t="s">
        <v>19</v>
      </c>
      <c r="Z34">
        <v>54</v>
      </c>
      <c r="AA34">
        <v>21</v>
      </c>
      <c r="AB34">
        <v>9</v>
      </c>
      <c r="AC34">
        <v>24</v>
      </c>
      <c r="AD34">
        <v>34</v>
      </c>
      <c r="AE34">
        <v>5</v>
      </c>
      <c r="AF34">
        <v>11</v>
      </c>
      <c r="AG34">
        <v>18</v>
      </c>
      <c r="AH34">
        <v>589</v>
      </c>
      <c r="AI34">
        <v>280</v>
      </c>
      <c r="AJ34">
        <v>171</v>
      </c>
      <c r="AK34">
        <v>138</v>
      </c>
      <c r="AL34">
        <v>262</v>
      </c>
      <c r="AM34">
        <v>140</v>
      </c>
      <c r="AN34">
        <v>83</v>
      </c>
      <c r="AO34">
        <v>39</v>
      </c>
      <c r="AP34">
        <v>26</v>
      </c>
      <c r="AQ34">
        <v>11</v>
      </c>
      <c r="AR34">
        <v>13</v>
      </c>
      <c r="AS34">
        <v>2</v>
      </c>
      <c r="AT34">
        <v>7</v>
      </c>
      <c r="AU34">
        <v>4</v>
      </c>
      <c r="AV34">
        <v>2</v>
      </c>
      <c r="AW34">
        <v>1</v>
      </c>
      <c r="AX34" t="s">
        <v>19</v>
      </c>
      <c r="AY34" t="s">
        <v>19</v>
      </c>
      <c r="AZ34" t="s">
        <v>19</v>
      </c>
      <c r="BA34" t="s">
        <v>19</v>
      </c>
      <c r="BB34">
        <v>41</v>
      </c>
      <c r="BC34">
        <v>10</v>
      </c>
      <c r="BD34">
        <v>15</v>
      </c>
      <c r="BE34">
        <v>16</v>
      </c>
      <c r="BF34">
        <v>1</v>
      </c>
      <c r="BG34" t="s">
        <v>19</v>
      </c>
      <c r="BH34">
        <v>1</v>
      </c>
      <c r="BI34" t="s">
        <v>19</v>
      </c>
      <c r="BJ34">
        <v>2</v>
      </c>
      <c r="BK34">
        <v>2</v>
      </c>
      <c r="BL34" t="s">
        <v>19</v>
      </c>
      <c r="BM34" t="s">
        <v>19</v>
      </c>
      <c r="BN34" t="s">
        <v>19</v>
      </c>
      <c r="BO34" t="s">
        <v>19</v>
      </c>
      <c r="BP34" t="s">
        <v>19</v>
      </c>
      <c r="BQ34" t="s">
        <v>19</v>
      </c>
      <c r="BR34">
        <v>19</v>
      </c>
      <c r="BS34">
        <v>1</v>
      </c>
      <c r="BT34">
        <v>11</v>
      </c>
      <c r="BU34">
        <v>7</v>
      </c>
      <c r="BV34">
        <v>16</v>
      </c>
      <c r="BW34">
        <v>5</v>
      </c>
      <c r="BX34">
        <v>3</v>
      </c>
      <c r="BY34">
        <v>8</v>
      </c>
      <c r="BZ34">
        <v>2</v>
      </c>
      <c r="CA34">
        <v>1</v>
      </c>
      <c r="CB34" t="s">
        <v>19</v>
      </c>
      <c r="CC34">
        <v>1</v>
      </c>
      <c r="CD34">
        <v>1</v>
      </c>
      <c r="CE34">
        <v>1</v>
      </c>
      <c r="CF34" t="s">
        <v>19</v>
      </c>
      <c r="CG34" t="s">
        <v>19</v>
      </c>
      <c r="CH34" t="s">
        <v>19</v>
      </c>
      <c r="CI34" t="s">
        <v>19</v>
      </c>
      <c r="CJ34" t="s">
        <v>19</v>
      </c>
      <c r="CK34" t="s">
        <v>19</v>
      </c>
      <c r="CL34">
        <v>45</v>
      </c>
      <c r="CM34">
        <v>11</v>
      </c>
      <c r="CN34">
        <v>33</v>
      </c>
      <c r="CO34">
        <v>1</v>
      </c>
      <c r="CP34">
        <v>42</v>
      </c>
      <c r="CQ34">
        <v>16</v>
      </c>
      <c r="CR34">
        <v>17</v>
      </c>
      <c r="CS34">
        <v>9</v>
      </c>
      <c r="CT34">
        <v>59</v>
      </c>
      <c r="CU34">
        <v>14</v>
      </c>
      <c r="CV34">
        <v>19</v>
      </c>
      <c r="CW34">
        <v>26</v>
      </c>
    </row>
    <row r="35" spans="1:101">
      <c r="A35" t="s">
        <v>737</v>
      </c>
      <c r="B35">
        <v>2474</v>
      </c>
      <c r="C35">
        <v>1070</v>
      </c>
      <c r="D35">
        <v>676</v>
      </c>
      <c r="E35">
        <v>728</v>
      </c>
      <c r="F35">
        <v>79</v>
      </c>
      <c r="G35">
        <v>28</v>
      </c>
      <c r="H35">
        <v>50</v>
      </c>
      <c r="I35">
        <v>1</v>
      </c>
      <c r="J35">
        <v>101</v>
      </c>
      <c r="K35">
        <v>1</v>
      </c>
      <c r="L35">
        <v>4</v>
      </c>
      <c r="M35">
        <v>96</v>
      </c>
      <c r="N35">
        <v>6</v>
      </c>
      <c r="O35" t="s">
        <v>19</v>
      </c>
      <c r="P35" t="s">
        <v>19</v>
      </c>
      <c r="Q35">
        <v>6</v>
      </c>
      <c r="R35">
        <v>84</v>
      </c>
      <c r="S35">
        <v>38</v>
      </c>
      <c r="T35">
        <v>45</v>
      </c>
      <c r="U35">
        <v>1</v>
      </c>
      <c r="V35">
        <v>14</v>
      </c>
      <c r="W35">
        <v>3</v>
      </c>
      <c r="X35">
        <v>11</v>
      </c>
      <c r="Y35" t="s">
        <v>19</v>
      </c>
      <c r="Z35">
        <v>124</v>
      </c>
      <c r="AA35">
        <v>48</v>
      </c>
      <c r="AB35">
        <v>41</v>
      </c>
      <c r="AC35">
        <v>35</v>
      </c>
      <c r="AD35">
        <v>79</v>
      </c>
      <c r="AE35">
        <v>21</v>
      </c>
      <c r="AF35">
        <v>29</v>
      </c>
      <c r="AG35">
        <v>29</v>
      </c>
      <c r="AH35">
        <v>1581</v>
      </c>
      <c r="AI35">
        <v>803</v>
      </c>
      <c r="AJ35">
        <v>320</v>
      </c>
      <c r="AK35">
        <v>458</v>
      </c>
      <c r="AL35">
        <v>701</v>
      </c>
      <c r="AM35">
        <v>405</v>
      </c>
      <c r="AN35">
        <v>178</v>
      </c>
      <c r="AO35">
        <v>118</v>
      </c>
      <c r="AP35">
        <v>70</v>
      </c>
      <c r="AQ35">
        <v>37</v>
      </c>
      <c r="AR35">
        <v>31</v>
      </c>
      <c r="AS35">
        <v>2</v>
      </c>
      <c r="AT35">
        <v>11</v>
      </c>
      <c r="AU35">
        <v>8</v>
      </c>
      <c r="AV35">
        <v>1</v>
      </c>
      <c r="AW35">
        <v>2</v>
      </c>
      <c r="AX35">
        <v>1</v>
      </c>
      <c r="AY35" t="s">
        <v>19</v>
      </c>
      <c r="AZ35" t="s">
        <v>19</v>
      </c>
      <c r="BA35">
        <v>1</v>
      </c>
      <c r="BB35">
        <v>87</v>
      </c>
      <c r="BC35">
        <v>18</v>
      </c>
      <c r="BD35">
        <v>50</v>
      </c>
      <c r="BE35">
        <v>19</v>
      </c>
      <c r="BF35">
        <v>6</v>
      </c>
      <c r="BG35" t="s">
        <v>19</v>
      </c>
      <c r="BH35">
        <v>3</v>
      </c>
      <c r="BI35">
        <v>3</v>
      </c>
      <c r="BJ35" t="s">
        <v>19</v>
      </c>
      <c r="BK35" t="s">
        <v>19</v>
      </c>
      <c r="BL35" t="s">
        <v>19</v>
      </c>
      <c r="BM35" t="s">
        <v>19</v>
      </c>
      <c r="BN35" t="s">
        <v>19</v>
      </c>
      <c r="BO35" t="s">
        <v>19</v>
      </c>
      <c r="BP35" t="s">
        <v>19</v>
      </c>
      <c r="BQ35" t="s">
        <v>19</v>
      </c>
      <c r="BR35">
        <v>37</v>
      </c>
      <c r="BS35">
        <v>3</v>
      </c>
      <c r="BT35">
        <v>28</v>
      </c>
      <c r="BU35">
        <v>6</v>
      </c>
      <c r="BV35">
        <v>25</v>
      </c>
      <c r="BW35">
        <v>6</v>
      </c>
      <c r="BX35">
        <v>13</v>
      </c>
      <c r="BY35">
        <v>6</v>
      </c>
      <c r="BZ35">
        <v>18</v>
      </c>
      <c r="CA35">
        <v>8</v>
      </c>
      <c r="CB35">
        <v>6</v>
      </c>
      <c r="CC35">
        <v>4</v>
      </c>
      <c r="CD35">
        <v>1</v>
      </c>
      <c r="CE35">
        <v>1</v>
      </c>
      <c r="CF35" t="s">
        <v>19</v>
      </c>
      <c r="CG35" t="s">
        <v>19</v>
      </c>
      <c r="CH35">
        <v>1</v>
      </c>
      <c r="CI35">
        <v>1</v>
      </c>
      <c r="CJ35" t="s">
        <v>19</v>
      </c>
      <c r="CK35" t="s">
        <v>19</v>
      </c>
      <c r="CL35">
        <v>85</v>
      </c>
      <c r="CM35">
        <v>28</v>
      </c>
      <c r="CN35">
        <v>52</v>
      </c>
      <c r="CO35">
        <v>5</v>
      </c>
      <c r="CP35">
        <v>62</v>
      </c>
      <c r="CQ35">
        <v>9</v>
      </c>
      <c r="CR35">
        <v>16</v>
      </c>
      <c r="CS35">
        <v>37</v>
      </c>
      <c r="CT35">
        <v>103</v>
      </c>
      <c r="CU35">
        <v>30</v>
      </c>
      <c r="CV35">
        <v>37</v>
      </c>
      <c r="CW35">
        <v>36</v>
      </c>
    </row>
    <row r="36" spans="1:101">
      <c r="A36" t="s">
        <v>736</v>
      </c>
      <c r="B36">
        <v>2175</v>
      </c>
      <c r="C36">
        <v>1053</v>
      </c>
      <c r="D36">
        <v>491</v>
      </c>
      <c r="E36">
        <v>631</v>
      </c>
      <c r="F36">
        <v>73</v>
      </c>
      <c r="G36">
        <v>28</v>
      </c>
      <c r="H36">
        <v>45</v>
      </c>
      <c r="I36" t="s">
        <v>19</v>
      </c>
      <c r="J36">
        <v>98</v>
      </c>
      <c r="K36">
        <v>4</v>
      </c>
      <c r="L36">
        <v>5</v>
      </c>
      <c r="M36">
        <v>89</v>
      </c>
      <c r="N36">
        <v>8</v>
      </c>
      <c r="O36" t="s">
        <v>19</v>
      </c>
      <c r="P36">
        <v>1</v>
      </c>
      <c r="Q36">
        <v>7</v>
      </c>
      <c r="R36">
        <v>79</v>
      </c>
      <c r="S36">
        <v>32</v>
      </c>
      <c r="T36">
        <v>44</v>
      </c>
      <c r="U36">
        <v>3</v>
      </c>
      <c r="V36">
        <v>15</v>
      </c>
      <c r="W36">
        <v>7</v>
      </c>
      <c r="X36">
        <v>8</v>
      </c>
      <c r="Y36" t="s">
        <v>19</v>
      </c>
      <c r="Z36">
        <v>110</v>
      </c>
      <c r="AA36">
        <v>42</v>
      </c>
      <c r="AB36">
        <v>33</v>
      </c>
      <c r="AC36">
        <v>35</v>
      </c>
      <c r="AD36">
        <v>72</v>
      </c>
      <c r="AE36">
        <v>30</v>
      </c>
      <c r="AF36">
        <v>22</v>
      </c>
      <c r="AG36">
        <v>20</v>
      </c>
      <c r="AH36">
        <v>1266</v>
      </c>
      <c r="AI36">
        <v>800</v>
      </c>
      <c r="AJ36">
        <v>135</v>
      </c>
      <c r="AK36">
        <v>331</v>
      </c>
      <c r="AL36">
        <v>582</v>
      </c>
      <c r="AM36">
        <v>424</v>
      </c>
      <c r="AN36">
        <v>70</v>
      </c>
      <c r="AO36">
        <v>88</v>
      </c>
      <c r="AP36">
        <v>65</v>
      </c>
      <c r="AQ36">
        <v>29</v>
      </c>
      <c r="AR36">
        <v>33</v>
      </c>
      <c r="AS36">
        <v>3</v>
      </c>
      <c r="AT36">
        <v>12</v>
      </c>
      <c r="AU36">
        <v>3</v>
      </c>
      <c r="AV36">
        <v>8</v>
      </c>
      <c r="AW36">
        <v>1</v>
      </c>
      <c r="AX36">
        <v>6</v>
      </c>
      <c r="AY36" t="s">
        <v>19</v>
      </c>
      <c r="AZ36">
        <v>2</v>
      </c>
      <c r="BA36">
        <v>4</v>
      </c>
      <c r="BB36">
        <v>65</v>
      </c>
      <c r="BC36">
        <v>17</v>
      </c>
      <c r="BD36">
        <v>28</v>
      </c>
      <c r="BE36">
        <v>20</v>
      </c>
      <c r="BF36">
        <v>6</v>
      </c>
      <c r="BG36">
        <v>1</v>
      </c>
      <c r="BH36">
        <v>2</v>
      </c>
      <c r="BI36">
        <v>3</v>
      </c>
      <c r="BJ36">
        <v>4</v>
      </c>
      <c r="BK36">
        <v>2</v>
      </c>
      <c r="BL36" t="s">
        <v>19</v>
      </c>
      <c r="BM36">
        <v>2</v>
      </c>
      <c r="BN36">
        <v>1</v>
      </c>
      <c r="BO36" t="s">
        <v>19</v>
      </c>
      <c r="BP36">
        <v>1</v>
      </c>
      <c r="BQ36" t="s">
        <v>19</v>
      </c>
      <c r="BR36">
        <v>27</v>
      </c>
      <c r="BS36">
        <v>6</v>
      </c>
      <c r="BT36">
        <v>14</v>
      </c>
      <c r="BU36">
        <v>7</v>
      </c>
      <c r="BV36">
        <v>25</v>
      </c>
      <c r="BW36">
        <v>7</v>
      </c>
      <c r="BX36">
        <v>11</v>
      </c>
      <c r="BY36">
        <v>7</v>
      </c>
      <c r="BZ36">
        <v>1</v>
      </c>
      <c r="CA36">
        <v>1</v>
      </c>
      <c r="CB36" t="s">
        <v>19</v>
      </c>
      <c r="CC36" t="s">
        <v>19</v>
      </c>
      <c r="CD36">
        <v>1</v>
      </c>
      <c r="CE36" t="s">
        <v>19</v>
      </c>
      <c r="CF36" t="s">
        <v>19</v>
      </c>
      <c r="CG36">
        <v>1</v>
      </c>
      <c r="CH36" t="s">
        <v>19</v>
      </c>
      <c r="CI36" t="s">
        <v>19</v>
      </c>
      <c r="CJ36" t="s">
        <v>19</v>
      </c>
      <c r="CK36" t="s">
        <v>19</v>
      </c>
      <c r="CL36">
        <v>81</v>
      </c>
      <c r="CM36">
        <v>28</v>
      </c>
      <c r="CN36">
        <v>51</v>
      </c>
      <c r="CO36">
        <v>2</v>
      </c>
      <c r="CP36">
        <v>107</v>
      </c>
      <c r="CQ36">
        <v>15</v>
      </c>
      <c r="CR36">
        <v>43</v>
      </c>
      <c r="CS36">
        <v>49</v>
      </c>
      <c r="CT36">
        <v>133</v>
      </c>
      <c r="CU36">
        <v>25</v>
      </c>
      <c r="CV36">
        <v>41</v>
      </c>
      <c r="CW36">
        <v>67</v>
      </c>
    </row>
    <row r="37" spans="1:101">
      <c r="A37" t="s">
        <v>735</v>
      </c>
      <c r="B37">
        <v>169</v>
      </c>
      <c r="C37">
        <v>93</v>
      </c>
      <c r="D37">
        <v>25</v>
      </c>
      <c r="E37">
        <v>51</v>
      </c>
      <c r="F37">
        <v>6</v>
      </c>
      <c r="G37">
        <v>1</v>
      </c>
      <c r="H37">
        <v>5</v>
      </c>
      <c r="I37" t="s">
        <v>19</v>
      </c>
      <c r="J37">
        <v>7</v>
      </c>
      <c r="K37" t="s">
        <v>19</v>
      </c>
      <c r="L37" t="s">
        <v>19</v>
      </c>
      <c r="M37">
        <v>7</v>
      </c>
      <c r="N37" t="s">
        <v>19</v>
      </c>
      <c r="O37" t="s">
        <v>19</v>
      </c>
      <c r="P37" t="s">
        <v>19</v>
      </c>
      <c r="Q37" t="s">
        <v>19</v>
      </c>
      <c r="R37">
        <v>7</v>
      </c>
      <c r="S37">
        <v>4</v>
      </c>
      <c r="T37">
        <v>3</v>
      </c>
      <c r="U37" t="s">
        <v>19</v>
      </c>
      <c r="V37">
        <v>2</v>
      </c>
      <c r="W37">
        <v>1</v>
      </c>
      <c r="X37">
        <v>1</v>
      </c>
      <c r="Y37" t="s">
        <v>19</v>
      </c>
      <c r="Z37">
        <v>6</v>
      </c>
      <c r="AA37">
        <v>2</v>
      </c>
      <c r="AB37">
        <v>2</v>
      </c>
      <c r="AC37">
        <v>2</v>
      </c>
      <c r="AD37">
        <v>3</v>
      </c>
      <c r="AE37">
        <v>1</v>
      </c>
      <c r="AF37">
        <v>2</v>
      </c>
      <c r="AG37" t="s">
        <v>19</v>
      </c>
      <c r="AH37">
        <v>106</v>
      </c>
      <c r="AI37">
        <v>73</v>
      </c>
      <c r="AJ37">
        <v>7</v>
      </c>
      <c r="AK37">
        <v>26</v>
      </c>
      <c r="AL37">
        <v>42</v>
      </c>
      <c r="AM37">
        <v>28</v>
      </c>
      <c r="AN37">
        <v>7</v>
      </c>
      <c r="AO37">
        <v>7</v>
      </c>
      <c r="AP37">
        <v>4</v>
      </c>
      <c r="AQ37">
        <v>3</v>
      </c>
      <c r="AR37" t="s">
        <v>19</v>
      </c>
      <c r="AS37">
        <v>1</v>
      </c>
      <c r="AT37">
        <v>1</v>
      </c>
      <c r="AU37" t="s">
        <v>19</v>
      </c>
      <c r="AV37">
        <v>1</v>
      </c>
      <c r="AW37" t="s">
        <v>19</v>
      </c>
      <c r="AX37" t="s">
        <v>19</v>
      </c>
      <c r="AY37" t="s">
        <v>19</v>
      </c>
      <c r="AZ37" t="s">
        <v>19</v>
      </c>
      <c r="BA37" t="s">
        <v>19</v>
      </c>
      <c r="BB37">
        <v>7</v>
      </c>
      <c r="BC37">
        <v>2</v>
      </c>
      <c r="BD37">
        <v>2</v>
      </c>
      <c r="BE37">
        <v>3</v>
      </c>
      <c r="BF37">
        <v>2</v>
      </c>
      <c r="BG37">
        <v>1</v>
      </c>
      <c r="BH37" t="s">
        <v>19</v>
      </c>
      <c r="BI37">
        <v>1</v>
      </c>
      <c r="BJ37">
        <v>2</v>
      </c>
      <c r="BK37" t="s">
        <v>19</v>
      </c>
      <c r="BL37" t="s">
        <v>19</v>
      </c>
      <c r="BM37">
        <v>2</v>
      </c>
      <c r="BN37" t="s">
        <v>19</v>
      </c>
      <c r="BO37" t="s">
        <v>19</v>
      </c>
      <c r="BP37" t="s">
        <v>19</v>
      </c>
      <c r="BQ37" t="s">
        <v>19</v>
      </c>
      <c r="BR37">
        <v>2</v>
      </c>
      <c r="BS37" t="s">
        <v>19</v>
      </c>
      <c r="BT37">
        <v>2</v>
      </c>
      <c r="BU37" t="s">
        <v>19</v>
      </c>
      <c r="BV37" t="s">
        <v>19</v>
      </c>
      <c r="BW37" t="s">
        <v>19</v>
      </c>
      <c r="BX37" t="s">
        <v>19</v>
      </c>
      <c r="BY37" t="s">
        <v>19</v>
      </c>
      <c r="BZ37" t="s">
        <v>19</v>
      </c>
      <c r="CA37" t="s">
        <v>19</v>
      </c>
      <c r="CB37" t="s">
        <v>19</v>
      </c>
      <c r="CC37" t="s">
        <v>19</v>
      </c>
      <c r="CD37">
        <v>1</v>
      </c>
      <c r="CE37">
        <v>1</v>
      </c>
      <c r="CF37" t="s">
        <v>19</v>
      </c>
      <c r="CG37" t="s">
        <v>19</v>
      </c>
      <c r="CH37" t="s">
        <v>19</v>
      </c>
      <c r="CI37" t="s">
        <v>19</v>
      </c>
      <c r="CJ37" t="s">
        <v>19</v>
      </c>
      <c r="CK37" t="s">
        <v>19</v>
      </c>
      <c r="CL37">
        <v>6</v>
      </c>
      <c r="CM37">
        <v>2</v>
      </c>
      <c r="CN37">
        <v>3</v>
      </c>
      <c r="CO37">
        <v>1</v>
      </c>
      <c r="CP37">
        <v>8</v>
      </c>
      <c r="CQ37">
        <v>3</v>
      </c>
      <c r="CR37" t="s">
        <v>19</v>
      </c>
      <c r="CS37">
        <v>5</v>
      </c>
      <c r="CT37">
        <v>8</v>
      </c>
      <c r="CU37">
        <v>2</v>
      </c>
      <c r="CV37" t="s">
        <v>19</v>
      </c>
      <c r="CW37">
        <v>6</v>
      </c>
    </row>
    <row r="38" spans="1:101">
      <c r="A38" t="s">
        <v>734</v>
      </c>
      <c r="B38">
        <v>528</v>
      </c>
      <c r="C38">
        <v>282</v>
      </c>
      <c r="D38">
        <v>125</v>
      </c>
      <c r="E38">
        <v>121</v>
      </c>
      <c r="F38">
        <v>18</v>
      </c>
      <c r="G38">
        <v>7</v>
      </c>
      <c r="H38">
        <v>11</v>
      </c>
      <c r="I38" t="s">
        <v>19</v>
      </c>
      <c r="J38">
        <v>24</v>
      </c>
      <c r="K38" t="s">
        <v>19</v>
      </c>
      <c r="L38">
        <v>3</v>
      </c>
      <c r="M38">
        <v>21</v>
      </c>
      <c r="N38">
        <v>1</v>
      </c>
      <c r="O38" t="s">
        <v>19</v>
      </c>
      <c r="P38" t="s">
        <v>19</v>
      </c>
      <c r="Q38">
        <v>1</v>
      </c>
      <c r="R38">
        <v>19</v>
      </c>
      <c r="S38">
        <v>7</v>
      </c>
      <c r="T38">
        <v>12</v>
      </c>
      <c r="U38" t="s">
        <v>19</v>
      </c>
      <c r="V38">
        <v>4</v>
      </c>
      <c r="W38">
        <v>2</v>
      </c>
      <c r="X38">
        <v>2</v>
      </c>
      <c r="Y38" t="s">
        <v>19</v>
      </c>
      <c r="Z38">
        <v>23</v>
      </c>
      <c r="AA38">
        <v>11</v>
      </c>
      <c r="AB38">
        <v>9</v>
      </c>
      <c r="AC38">
        <v>3</v>
      </c>
      <c r="AD38">
        <v>31</v>
      </c>
      <c r="AE38">
        <v>3</v>
      </c>
      <c r="AF38">
        <v>20</v>
      </c>
      <c r="AG38">
        <v>8</v>
      </c>
      <c r="AH38">
        <v>277</v>
      </c>
      <c r="AI38">
        <v>213</v>
      </c>
      <c r="AJ38">
        <v>23</v>
      </c>
      <c r="AK38">
        <v>41</v>
      </c>
      <c r="AL38">
        <v>128</v>
      </c>
      <c r="AM38">
        <v>117</v>
      </c>
      <c r="AN38">
        <v>10</v>
      </c>
      <c r="AO38">
        <v>1</v>
      </c>
      <c r="AP38">
        <v>11</v>
      </c>
      <c r="AQ38">
        <v>3</v>
      </c>
      <c r="AR38">
        <v>7</v>
      </c>
      <c r="AS38">
        <v>1</v>
      </c>
      <c r="AT38">
        <v>8</v>
      </c>
      <c r="AU38">
        <v>4</v>
      </c>
      <c r="AV38">
        <v>4</v>
      </c>
      <c r="AW38" t="s">
        <v>19</v>
      </c>
      <c r="AX38">
        <v>2</v>
      </c>
      <c r="AY38" t="s">
        <v>19</v>
      </c>
      <c r="AZ38">
        <v>2</v>
      </c>
      <c r="BA38" t="s">
        <v>19</v>
      </c>
      <c r="BB38">
        <v>18</v>
      </c>
      <c r="BC38">
        <v>2</v>
      </c>
      <c r="BD38">
        <v>10</v>
      </c>
      <c r="BE38">
        <v>6</v>
      </c>
      <c r="BF38" t="s">
        <v>19</v>
      </c>
      <c r="BG38" t="s">
        <v>19</v>
      </c>
      <c r="BH38" t="s">
        <v>19</v>
      </c>
      <c r="BI38" t="s">
        <v>19</v>
      </c>
      <c r="BJ38" t="s">
        <v>19</v>
      </c>
      <c r="BK38" t="s">
        <v>19</v>
      </c>
      <c r="BL38" t="s">
        <v>19</v>
      </c>
      <c r="BM38" t="s">
        <v>19</v>
      </c>
      <c r="BN38" t="s">
        <v>19</v>
      </c>
      <c r="BO38" t="s">
        <v>19</v>
      </c>
      <c r="BP38" t="s">
        <v>19</v>
      </c>
      <c r="BQ38" t="s">
        <v>19</v>
      </c>
      <c r="BR38">
        <v>4</v>
      </c>
      <c r="BS38" t="s">
        <v>19</v>
      </c>
      <c r="BT38">
        <v>1</v>
      </c>
      <c r="BU38">
        <v>3</v>
      </c>
      <c r="BV38">
        <v>12</v>
      </c>
      <c r="BW38">
        <v>1</v>
      </c>
      <c r="BX38">
        <v>8</v>
      </c>
      <c r="BY38">
        <v>3</v>
      </c>
      <c r="BZ38" t="s">
        <v>19</v>
      </c>
      <c r="CA38" t="s">
        <v>19</v>
      </c>
      <c r="CB38" t="s">
        <v>19</v>
      </c>
      <c r="CC38" t="s">
        <v>19</v>
      </c>
      <c r="CD38">
        <v>2</v>
      </c>
      <c r="CE38">
        <v>1</v>
      </c>
      <c r="CF38">
        <v>1</v>
      </c>
      <c r="CG38" t="s">
        <v>19</v>
      </c>
      <c r="CH38" t="s">
        <v>19</v>
      </c>
      <c r="CI38" t="s">
        <v>19</v>
      </c>
      <c r="CJ38" t="s">
        <v>19</v>
      </c>
      <c r="CK38" t="s">
        <v>19</v>
      </c>
      <c r="CL38">
        <v>22</v>
      </c>
      <c r="CM38">
        <v>7</v>
      </c>
      <c r="CN38">
        <v>13</v>
      </c>
      <c r="CO38">
        <v>2</v>
      </c>
      <c r="CP38">
        <v>34</v>
      </c>
      <c r="CQ38">
        <v>15</v>
      </c>
      <c r="CR38">
        <v>7</v>
      </c>
      <c r="CS38">
        <v>12</v>
      </c>
      <c r="CT38">
        <v>40</v>
      </c>
      <c r="CU38">
        <v>10</v>
      </c>
      <c r="CV38">
        <v>4</v>
      </c>
      <c r="CW38">
        <v>26</v>
      </c>
    </row>
    <row r="39" spans="1:101">
      <c r="A39" t="s">
        <v>733</v>
      </c>
      <c r="B39">
        <v>165</v>
      </c>
      <c r="C39">
        <v>105</v>
      </c>
      <c r="D39">
        <v>30</v>
      </c>
      <c r="E39">
        <v>30</v>
      </c>
      <c r="F39">
        <v>7</v>
      </c>
      <c r="G39">
        <v>2</v>
      </c>
      <c r="H39">
        <v>5</v>
      </c>
      <c r="I39" t="s">
        <v>19</v>
      </c>
      <c r="J39">
        <v>6</v>
      </c>
      <c r="K39" t="s">
        <v>19</v>
      </c>
      <c r="L39">
        <v>1</v>
      </c>
      <c r="M39">
        <v>5</v>
      </c>
      <c r="N39">
        <v>1</v>
      </c>
      <c r="O39" t="s">
        <v>19</v>
      </c>
      <c r="P39" t="s">
        <v>19</v>
      </c>
      <c r="Q39">
        <v>1</v>
      </c>
      <c r="R39">
        <v>7</v>
      </c>
      <c r="S39">
        <v>3</v>
      </c>
      <c r="T39">
        <v>2</v>
      </c>
      <c r="U39">
        <v>2</v>
      </c>
      <c r="V39">
        <v>2</v>
      </c>
      <c r="W39">
        <v>1</v>
      </c>
      <c r="X39">
        <v>1</v>
      </c>
      <c r="Y39" t="s">
        <v>19</v>
      </c>
      <c r="Z39">
        <v>9</v>
      </c>
      <c r="AA39">
        <v>6</v>
      </c>
      <c r="AB39" t="s">
        <v>19</v>
      </c>
      <c r="AC39">
        <v>3</v>
      </c>
      <c r="AD39">
        <v>3</v>
      </c>
      <c r="AE39">
        <v>1</v>
      </c>
      <c r="AF39" t="s">
        <v>19</v>
      </c>
      <c r="AG39">
        <v>2</v>
      </c>
      <c r="AH39">
        <v>94</v>
      </c>
      <c r="AI39">
        <v>77</v>
      </c>
      <c r="AJ39">
        <v>7</v>
      </c>
      <c r="AK39">
        <v>10</v>
      </c>
      <c r="AL39">
        <v>59</v>
      </c>
      <c r="AM39">
        <v>50</v>
      </c>
      <c r="AN39">
        <v>7</v>
      </c>
      <c r="AO39">
        <v>2</v>
      </c>
      <c r="AP39">
        <v>7</v>
      </c>
      <c r="AQ39">
        <v>2</v>
      </c>
      <c r="AR39">
        <v>5</v>
      </c>
      <c r="AS39" t="s">
        <v>19</v>
      </c>
      <c r="AT39">
        <v>2</v>
      </c>
      <c r="AU39">
        <v>2</v>
      </c>
      <c r="AV39" t="s">
        <v>19</v>
      </c>
      <c r="AW39" t="s">
        <v>19</v>
      </c>
      <c r="AX39">
        <v>2</v>
      </c>
      <c r="AY39" t="s">
        <v>19</v>
      </c>
      <c r="AZ39">
        <v>1</v>
      </c>
      <c r="BA39">
        <v>1</v>
      </c>
      <c r="BB39">
        <v>6</v>
      </c>
      <c r="BC39" t="s">
        <v>19</v>
      </c>
      <c r="BD39">
        <v>6</v>
      </c>
      <c r="BE39" t="s">
        <v>19</v>
      </c>
      <c r="BF39" t="s">
        <v>19</v>
      </c>
      <c r="BG39" t="s">
        <v>19</v>
      </c>
      <c r="BH39" t="s">
        <v>19</v>
      </c>
      <c r="BI39" t="s">
        <v>19</v>
      </c>
      <c r="BJ39">
        <v>2</v>
      </c>
      <c r="BK39" t="s">
        <v>19</v>
      </c>
      <c r="BL39">
        <v>2</v>
      </c>
      <c r="BM39" t="s">
        <v>19</v>
      </c>
      <c r="BN39">
        <v>2</v>
      </c>
      <c r="BO39" t="s">
        <v>19</v>
      </c>
      <c r="BP39">
        <v>2</v>
      </c>
      <c r="BQ39" t="s">
        <v>19</v>
      </c>
      <c r="BR39">
        <v>1</v>
      </c>
      <c r="BS39" t="s">
        <v>19</v>
      </c>
      <c r="BT39">
        <v>1</v>
      </c>
      <c r="BU39" t="s">
        <v>19</v>
      </c>
      <c r="BV39">
        <v>1</v>
      </c>
      <c r="BW39" t="s">
        <v>19</v>
      </c>
      <c r="BX39">
        <v>1</v>
      </c>
      <c r="BY39" t="s">
        <v>19</v>
      </c>
      <c r="BZ39" t="s">
        <v>19</v>
      </c>
      <c r="CA39" t="s">
        <v>19</v>
      </c>
      <c r="CB39" t="s">
        <v>19</v>
      </c>
      <c r="CC39" t="s">
        <v>19</v>
      </c>
      <c r="CD39" t="s">
        <v>19</v>
      </c>
      <c r="CE39" t="s">
        <v>19</v>
      </c>
      <c r="CF39" t="s">
        <v>19</v>
      </c>
      <c r="CG39" t="s">
        <v>19</v>
      </c>
      <c r="CH39">
        <v>1</v>
      </c>
      <c r="CI39">
        <v>1</v>
      </c>
      <c r="CJ39" t="s">
        <v>19</v>
      </c>
      <c r="CK39" t="s">
        <v>19</v>
      </c>
      <c r="CL39">
        <v>10</v>
      </c>
      <c r="CM39">
        <v>6</v>
      </c>
      <c r="CN39">
        <v>3</v>
      </c>
      <c r="CO39">
        <v>1</v>
      </c>
      <c r="CP39">
        <v>4</v>
      </c>
      <c r="CQ39">
        <v>3</v>
      </c>
      <c r="CR39" t="s">
        <v>19</v>
      </c>
      <c r="CS39">
        <v>1</v>
      </c>
      <c r="CT39">
        <v>6</v>
      </c>
      <c r="CU39">
        <v>2</v>
      </c>
      <c r="CV39" t="s">
        <v>19</v>
      </c>
      <c r="CW39">
        <v>4</v>
      </c>
    </row>
    <row r="40" spans="1:101">
      <c r="A40" t="s">
        <v>732</v>
      </c>
      <c r="B40">
        <v>558</v>
      </c>
      <c r="C40">
        <v>320</v>
      </c>
      <c r="D40">
        <v>108</v>
      </c>
      <c r="E40">
        <v>130</v>
      </c>
      <c r="F40">
        <v>20</v>
      </c>
      <c r="G40">
        <v>6</v>
      </c>
      <c r="H40">
        <v>14</v>
      </c>
      <c r="I40" t="s">
        <v>19</v>
      </c>
      <c r="J40">
        <v>25</v>
      </c>
      <c r="K40" t="s">
        <v>19</v>
      </c>
      <c r="L40" t="s">
        <v>19</v>
      </c>
      <c r="M40">
        <v>25</v>
      </c>
      <c r="N40">
        <v>2</v>
      </c>
      <c r="O40" t="s">
        <v>19</v>
      </c>
      <c r="P40" t="s">
        <v>19</v>
      </c>
      <c r="Q40">
        <v>2</v>
      </c>
      <c r="R40">
        <v>23</v>
      </c>
      <c r="S40">
        <v>7</v>
      </c>
      <c r="T40">
        <v>16</v>
      </c>
      <c r="U40" t="s">
        <v>19</v>
      </c>
      <c r="V40">
        <v>10</v>
      </c>
      <c r="W40">
        <v>3</v>
      </c>
      <c r="X40">
        <v>7</v>
      </c>
      <c r="Y40" t="s">
        <v>19</v>
      </c>
      <c r="Z40">
        <v>33</v>
      </c>
      <c r="AA40">
        <v>14</v>
      </c>
      <c r="AB40">
        <v>12</v>
      </c>
      <c r="AC40">
        <v>7</v>
      </c>
      <c r="AD40">
        <v>21</v>
      </c>
      <c r="AE40">
        <v>9</v>
      </c>
      <c r="AF40">
        <v>9</v>
      </c>
      <c r="AG40">
        <v>3</v>
      </c>
      <c r="AH40">
        <v>308</v>
      </c>
      <c r="AI40">
        <v>238</v>
      </c>
      <c r="AJ40">
        <v>6</v>
      </c>
      <c r="AK40">
        <v>64</v>
      </c>
      <c r="AL40">
        <v>162</v>
      </c>
      <c r="AM40">
        <v>144</v>
      </c>
      <c r="AN40">
        <v>5</v>
      </c>
      <c r="AO40">
        <v>13</v>
      </c>
      <c r="AP40">
        <v>12</v>
      </c>
      <c r="AQ40">
        <v>5</v>
      </c>
      <c r="AR40">
        <v>7</v>
      </c>
      <c r="AS40" t="s">
        <v>19</v>
      </c>
      <c r="AT40">
        <v>5</v>
      </c>
      <c r="AU40">
        <v>1</v>
      </c>
      <c r="AV40">
        <v>3</v>
      </c>
      <c r="AW40">
        <v>1</v>
      </c>
      <c r="AX40">
        <v>1</v>
      </c>
      <c r="AY40">
        <v>1</v>
      </c>
      <c r="AZ40" t="s">
        <v>19</v>
      </c>
      <c r="BA40" t="s">
        <v>19</v>
      </c>
      <c r="BB40">
        <v>16</v>
      </c>
      <c r="BC40">
        <v>4</v>
      </c>
      <c r="BD40">
        <v>10</v>
      </c>
      <c r="BE40">
        <v>2</v>
      </c>
      <c r="BF40">
        <v>4</v>
      </c>
      <c r="BG40">
        <v>1</v>
      </c>
      <c r="BH40">
        <v>3</v>
      </c>
      <c r="BI40" t="s">
        <v>19</v>
      </c>
      <c r="BJ40">
        <v>2</v>
      </c>
      <c r="BK40" t="s">
        <v>19</v>
      </c>
      <c r="BL40">
        <v>2</v>
      </c>
      <c r="BM40" t="s">
        <v>19</v>
      </c>
      <c r="BN40" t="s">
        <v>19</v>
      </c>
      <c r="BO40" t="s">
        <v>19</v>
      </c>
      <c r="BP40" t="s">
        <v>19</v>
      </c>
      <c r="BQ40" t="s">
        <v>19</v>
      </c>
      <c r="BR40">
        <v>5</v>
      </c>
      <c r="BS40">
        <v>1</v>
      </c>
      <c r="BT40">
        <v>3</v>
      </c>
      <c r="BU40">
        <v>1</v>
      </c>
      <c r="BV40">
        <v>4</v>
      </c>
      <c r="BW40">
        <v>2</v>
      </c>
      <c r="BX40">
        <v>1</v>
      </c>
      <c r="BY40">
        <v>1</v>
      </c>
      <c r="BZ40" t="s">
        <v>19</v>
      </c>
      <c r="CA40" t="s">
        <v>19</v>
      </c>
      <c r="CB40" t="s">
        <v>19</v>
      </c>
      <c r="CC40" t="s">
        <v>19</v>
      </c>
      <c r="CD40">
        <v>1</v>
      </c>
      <c r="CE40" t="s">
        <v>19</v>
      </c>
      <c r="CF40">
        <v>1</v>
      </c>
      <c r="CG40" t="s">
        <v>19</v>
      </c>
      <c r="CH40">
        <v>1</v>
      </c>
      <c r="CI40">
        <v>1</v>
      </c>
      <c r="CJ40" t="s">
        <v>19</v>
      </c>
      <c r="CK40" t="s">
        <v>19</v>
      </c>
      <c r="CL40">
        <v>21</v>
      </c>
      <c r="CM40">
        <v>10</v>
      </c>
      <c r="CN40">
        <v>11</v>
      </c>
      <c r="CO40" t="s">
        <v>19</v>
      </c>
      <c r="CP40">
        <v>28</v>
      </c>
      <c r="CQ40">
        <v>10</v>
      </c>
      <c r="CR40">
        <v>10</v>
      </c>
      <c r="CS40">
        <v>8</v>
      </c>
      <c r="CT40">
        <v>42</v>
      </c>
      <c r="CU40">
        <v>14</v>
      </c>
      <c r="CV40">
        <v>10</v>
      </c>
      <c r="CW40">
        <v>18</v>
      </c>
    </row>
    <row r="41" spans="1:101">
      <c r="A41" t="s">
        <v>731</v>
      </c>
      <c r="B41">
        <v>1758</v>
      </c>
      <c r="C41">
        <v>931</v>
      </c>
      <c r="D41">
        <v>442</v>
      </c>
      <c r="E41">
        <v>385</v>
      </c>
      <c r="F41">
        <v>60</v>
      </c>
      <c r="G41">
        <v>27</v>
      </c>
      <c r="H41">
        <v>33</v>
      </c>
      <c r="I41" t="s">
        <v>19</v>
      </c>
      <c r="J41">
        <v>77</v>
      </c>
      <c r="K41" t="s">
        <v>19</v>
      </c>
      <c r="L41">
        <v>1</v>
      </c>
      <c r="M41">
        <v>76</v>
      </c>
      <c r="N41">
        <v>6</v>
      </c>
      <c r="O41" t="s">
        <v>19</v>
      </c>
      <c r="P41" t="s">
        <v>19</v>
      </c>
      <c r="Q41">
        <v>6</v>
      </c>
      <c r="R41">
        <v>64</v>
      </c>
      <c r="S41">
        <v>33</v>
      </c>
      <c r="T41">
        <v>31</v>
      </c>
      <c r="U41" t="s">
        <v>19</v>
      </c>
      <c r="V41">
        <v>17</v>
      </c>
      <c r="W41">
        <v>8</v>
      </c>
      <c r="X41">
        <v>9</v>
      </c>
      <c r="Y41" t="s">
        <v>19</v>
      </c>
      <c r="Z41">
        <v>95</v>
      </c>
      <c r="AA41">
        <v>38</v>
      </c>
      <c r="AB41">
        <v>25</v>
      </c>
      <c r="AC41">
        <v>32</v>
      </c>
      <c r="AD41">
        <v>78</v>
      </c>
      <c r="AE41">
        <v>28</v>
      </c>
      <c r="AF41">
        <v>30</v>
      </c>
      <c r="AG41">
        <v>20</v>
      </c>
      <c r="AH41">
        <v>956</v>
      </c>
      <c r="AI41">
        <v>700</v>
      </c>
      <c r="AJ41">
        <v>127</v>
      </c>
      <c r="AK41">
        <v>129</v>
      </c>
      <c r="AL41">
        <v>489</v>
      </c>
      <c r="AM41">
        <v>380</v>
      </c>
      <c r="AN41">
        <v>65</v>
      </c>
      <c r="AO41">
        <v>44</v>
      </c>
      <c r="AP41">
        <v>54</v>
      </c>
      <c r="AQ41">
        <v>28</v>
      </c>
      <c r="AR41">
        <v>25</v>
      </c>
      <c r="AS41">
        <v>1</v>
      </c>
      <c r="AT41">
        <v>11</v>
      </c>
      <c r="AU41">
        <v>5</v>
      </c>
      <c r="AV41">
        <v>4</v>
      </c>
      <c r="AW41">
        <v>2</v>
      </c>
      <c r="AX41">
        <v>7</v>
      </c>
      <c r="AY41">
        <v>1</v>
      </c>
      <c r="AZ41">
        <v>2</v>
      </c>
      <c r="BA41">
        <v>4</v>
      </c>
      <c r="BB41">
        <v>55</v>
      </c>
      <c r="BC41">
        <v>10</v>
      </c>
      <c r="BD41">
        <v>32</v>
      </c>
      <c r="BE41">
        <v>13</v>
      </c>
      <c r="BF41">
        <v>6</v>
      </c>
      <c r="BG41">
        <v>1</v>
      </c>
      <c r="BH41">
        <v>1</v>
      </c>
      <c r="BI41">
        <v>4</v>
      </c>
      <c r="BJ41">
        <v>1</v>
      </c>
      <c r="BK41">
        <v>1</v>
      </c>
      <c r="BL41" t="s">
        <v>19</v>
      </c>
      <c r="BM41" t="s">
        <v>19</v>
      </c>
      <c r="BN41">
        <v>1</v>
      </c>
      <c r="BO41" t="s">
        <v>19</v>
      </c>
      <c r="BP41">
        <v>1</v>
      </c>
      <c r="BQ41" t="s">
        <v>19</v>
      </c>
      <c r="BR41">
        <v>23</v>
      </c>
      <c r="BS41">
        <v>3</v>
      </c>
      <c r="BT41">
        <v>16</v>
      </c>
      <c r="BU41">
        <v>4</v>
      </c>
      <c r="BV41">
        <v>21</v>
      </c>
      <c r="BW41">
        <v>3</v>
      </c>
      <c r="BX41">
        <v>14</v>
      </c>
      <c r="BY41">
        <v>4</v>
      </c>
      <c r="BZ41">
        <v>1</v>
      </c>
      <c r="CA41">
        <v>1</v>
      </c>
      <c r="CB41" t="s">
        <v>19</v>
      </c>
      <c r="CC41" t="s">
        <v>19</v>
      </c>
      <c r="CD41">
        <v>2</v>
      </c>
      <c r="CE41">
        <v>1</v>
      </c>
      <c r="CF41" t="s">
        <v>19</v>
      </c>
      <c r="CG41">
        <v>1</v>
      </c>
      <c r="CH41">
        <v>2</v>
      </c>
      <c r="CI41">
        <v>1</v>
      </c>
      <c r="CJ41">
        <v>1</v>
      </c>
      <c r="CK41" t="s">
        <v>19</v>
      </c>
      <c r="CL41">
        <v>76</v>
      </c>
      <c r="CM41">
        <v>23</v>
      </c>
      <c r="CN41">
        <v>52</v>
      </c>
      <c r="CO41">
        <v>1</v>
      </c>
      <c r="CP41">
        <v>100</v>
      </c>
      <c r="CQ41">
        <v>13</v>
      </c>
      <c r="CR41">
        <v>44</v>
      </c>
      <c r="CS41">
        <v>43</v>
      </c>
      <c r="CT41">
        <v>117</v>
      </c>
      <c r="CU41">
        <v>24</v>
      </c>
      <c r="CV41">
        <v>35</v>
      </c>
      <c r="CW41">
        <v>58</v>
      </c>
    </row>
    <row r="42" spans="1:101">
      <c r="A42" t="s">
        <v>730</v>
      </c>
      <c r="B42">
        <v>1444</v>
      </c>
      <c r="C42">
        <v>879</v>
      </c>
      <c r="D42">
        <v>267</v>
      </c>
      <c r="E42">
        <v>298</v>
      </c>
      <c r="F42">
        <v>50</v>
      </c>
      <c r="G42">
        <v>21</v>
      </c>
      <c r="H42">
        <v>28</v>
      </c>
      <c r="I42">
        <v>1</v>
      </c>
      <c r="J42">
        <v>55</v>
      </c>
      <c r="K42">
        <v>1</v>
      </c>
      <c r="L42">
        <v>3</v>
      </c>
      <c r="M42">
        <v>51</v>
      </c>
      <c r="N42">
        <v>4</v>
      </c>
      <c r="O42" t="s">
        <v>19</v>
      </c>
      <c r="P42" t="s">
        <v>19</v>
      </c>
      <c r="Q42">
        <v>4</v>
      </c>
      <c r="R42">
        <v>61</v>
      </c>
      <c r="S42">
        <v>31</v>
      </c>
      <c r="T42">
        <v>28</v>
      </c>
      <c r="U42">
        <v>2</v>
      </c>
      <c r="V42">
        <v>18</v>
      </c>
      <c r="W42">
        <v>14</v>
      </c>
      <c r="X42">
        <v>4</v>
      </c>
      <c r="Y42" t="s">
        <v>19</v>
      </c>
      <c r="Z42">
        <v>68</v>
      </c>
      <c r="AA42">
        <v>40</v>
      </c>
      <c r="AB42">
        <v>14</v>
      </c>
      <c r="AC42">
        <v>14</v>
      </c>
      <c r="AD42">
        <v>72</v>
      </c>
      <c r="AE42">
        <v>34</v>
      </c>
      <c r="AF42">
        <v>23</v>
      </c>
      <c r="AG42">
        <v>15</v>
      </c>
      <c r="AH42">
        <v>737</v>
      </c>
      <c r="AI42">
        <v>556</v>
      </c>
      <c r="AJ42">
        <v>65</v>
      </c>
      <c r="AK42">
        <v>116</v>
      </c>
      <c r="AL42">
        <v>368</v>
      </c>
      <c r="AM42">
        <v>300</v>
      </c>
      <c r="AN42">
        <v>37</v>
      </c>
      <c r="AO42">
        <v>31</v>
      </c>
      <c r="AP42">
        <v>46</v>
      </c>
      <c r="AQ42">
        <v>34</v>
      </c>
      <c r="AR42">
        <v>9</v>
      </c>
      <c r="AS42">
        <v>3</v>
      </c>
      <c r="AT42">
        <v>14</v>
      </c>
      <c r="AU42">
        <v>9</v>
      </c>
      <c r="AV42">
        <v>4</v>
      </c>
      <c r="AW42">
        <v>1</v>
      </c>
      <c r="AX42">
        <v>4</v>
      </c>
      <c r="AY42" t="s">
        <v>19</v>
      </c>
      <c r="AZ42">
        <v>1</v>
      </c>
      <c r="BA42">
        <v>3</v>
      </c>
      <c r="BB42">
        <v>53</v>
      </c>
      <c r="BC42">
        <v>18</v>
      </c>
      <c r="BD42">
        <v>27</v>
      </c>
      <c r="BE42">
        <v>8</v>
      </c>
      <c r="BF42">
        <v>1</v>
      </c>
      <c r="BG42" t="s">
        <v>19</v>
      </c>
      <c r="BH42" t="s">
        <v>19</v>
      </c>
      <c r="BI42">
        <v>1</v>
      </c>
      <c r="BJ42">
        <v>3</v>
      </c>
      <c r="BK42">
        <v>2</v>
      </c>
      <c r="BL42">
        <v>1</v>
      </c>
      <c r="BM42" t="s">
        <v>19</v>
      </c>
      <c r="BN42">
        <v>1</v>
      </c>
      <c r="BO42">
        <v>1</v>
      </c>
      <c r="BP42" t="s">
        <v>19</v>
      </c>
      <c r="BQ42" t="s">
        <v>19</v>
      </c>
      <c r="BR42">
        <v>22</v>
      </c>
      <c r="BS42">
        <v>8</v>
      </c>
      <c r="BT42">
        <v>11</v>
      </c>
      <c r="BU42">
        <v>3</v>
      </c>
      <c r="BV42">
        <v>24</v>
      </c>
      <c r="BW42">
        <v>5</v>
      </c>
      <c r="BX42">
        <v>15</v>
      </c>
      <c r="BY42">
        <v>4</v>
      </c>
      <c r="BZ42">
        <v>1</v>
      </c>
      <c r="CA42">
        <v>1</v>
      </c>
      <c r="CB42" t="s">
        <v>19</v>
      </c>
      <c r="CC42" t="s">
        <v>19</v>
      </c>
      <c r="CD42">
        <v>1</v>
      </c>
      <c r="CE42">
        <v>1</v>
      </c>
      <c r="CF42" t="s">
        <v>19</v>
      </c>
      <c r="CG42" t="s">
        <v>19</v>
      </c>
      <c r="CH42" t="s">
        <v>19</v>
      </c>
      <c r="CI42" t="s">
        <v>19</v>
      </c>
      <c r="CJ42" t="s">
        <v>19</v>
      </c>
      <c r="CK42" t="s">
        <v>19</v>
      </c>
      <c r="CL42">
        <v>61</v>
      </c>
      <c r="CM42">
        <v>18</v>
      </c>
      <c r="CN42">
        <v>41</v>
      </c>
      <c r="CO42">
        <v>2</v>
      </c>
      <c r="CP42">
        <v>121</v>
      </c>
      <c r="CQ42">
        <v>59</v>
      </c>
      <c r="CR42">
        <v>11</v>
      </c>
      <c r="CS42">
        <v>51</v>
      </c>
      <c r="CT42">
        <v>98</v>
      </c>
      <c r="CU42">
        <v>58</v>
      </c>
      <c r="CV42">
        <v>13</v>
      </c>
      <c r="CW42">
        <v>27</v>
      </c>
    </row>
    <row r="43" spans="1:101">
      <c r="A43" t="s">
        <v>729</v>
      </c>
      <c r="B43">
        <v>1480</v>
      </c>
      <c r="C43">
        <v>560</v>
      </c>
      <c r="D43">
        <v>555</v>
      </c>
      <c r="E43">
        <v>365</v>
      </c>
      <c r="F43">
        <v>47</v>
      </c>
      <c r="G43">
        <v>10</v>
      </c>
      <c r="H43">
        <v>37</v>
      </c>
      <c r="I43" t="s">
        <v>19</v>
      </c>
      <c r="J43">
        <v>63</v>
      </c>
      <c r="K43">
        <v>1</v>
      </c>
      <c r="L43">
        <v>2</v>
      </c>
      <c r="M43">
        <v>60</v>
      </c>
      <c r="N43">
        <v>5</v>
      </c>
      <c r="O43" t="s">
        <v>19</v>
      </c>
      <c r="P43" t="s">
        <v>19</v>
      </c>
      <c r="Q43">
        <v>5</v>
      </c>
      <c r="R43">
        <v>65</v>
      </c>
      <c r="S43">
        <v>16</v>
      </c>
      <c r="T43">
        <v>48</v>
      </c>
      <c r="U43">
        <v>1</v>
      </c>
      <c r="V43">
        <v>19</v>
      </c>
      <c r="W43">
        <v>3</v>
      </c>
      <c r="X43">
        <v>15</v>
      </c>
      <c r="Y43">
        <v>1</v>
      </c>
      <c r="Z43">
        <v>83</v>
      </c>
      <c r="AA43">
        <v>27</v>
      </c>
      <c r="AB43">
        <v>36</v>
      </c>
      <c r="AC43">
        <v>20</v>
      </c>
      <c r="AD43">
        <v>77</v>
      </c>
      <c r="AE43">
        <v>21</v>
      </c>
      <c r="AF43">
        <v>39</v>
      </c>
      <c r="AG43">
        <v>17</v>
      </c>
      <c r="AH43">
        <v>787</v>
      </c>
      <c r="AI43">
        <v>445</v>
      </c>
      <c r="AJ43">
        <v>182</v>
      </c>
      <c r="AK43">
        <v>160</v>
      </c>
      <c r="AL43">
        <v>407</v>
      </c>
      <c r="AM43">
        <v>243</v>
      </c>
      <c r="AN43">
        <v>119</v>
      </c>
      <c r="AO43">
        <v>45</v>
      </c>
      <c r="AP43">
        <v>38</v>
      </c>
      <c r="AQ43">
        <v>9</v>
      </c>
      <c r="AR43">
        <v>27</v>
      </c>
      <c r="AS43">
        <v>2</v>
      </c>
      <c r="AT43">
        <v>10</v>
      </c>
      <c r="AU43">
        <v>1</v>
      </c>
      <c r="AV43">
        <v>9</v>
      </c>
      <c r="AW43" t="s">
        <v>19</v>
      </c>
      <c r="AX43">
        <v>3</v>
      </c>
      <c r="AY43" t="s">
        <v>19</v>
      </c>
      <c r="AZ43" t="s">
        <v>19</v>
      </c>
      <c r="BA43">
        <v>3</v>
      </c>
      <c r="BB43">
        <v>49</v>
      </c>
      <c r="BC43">
        <v>5</v>
      </c>
      <c r="BD43">
        <v>35</v>
      </c>
      <c r="BE43">
        <v>9</v>
      </c>
      <c r="BF43">
        <v>3</v>
      </c>
      <c r="BG43">
        <v>1</v>
      </c>
      <c r="BH43">
        <v>1</v>
      </c>
      <c r="BI43">
        <v>1</v>
      </c>
      <c r="BJ43">
        <v>3</v>
      </c>
      <c r="BK43">
        <v>1</v>
      </c>
      <c r="BL43">
        <v>2</v>
      </c>
      <c r="BM43" t="s">
        <v>19</v>
      </c>
      <c r="BN43">
        <v>1</v>
      </c>
      <c r="BO43" t="s">
        <v>19</v>
      </c>
      <c r="BP43" t="s">
        <v>19</v>
      </c>
      <c r="BQ43">
        <v>1</v>
      </c>
      <c r="BR43">
        <v>15</v>
      </c>
      <c r="BS43">
        <v>2</v>
      </c>
      <c r="BT43">
        <v>8</v>
      </c>
      <c r="BU43">
        <v>5</v>
      </c>
      <c r="BV43">
        <v>27</v>
      </c>
      <c r="BW43">
        <v>1</v>
      </c>
      <c r="BX43">
        <v>24</v>
      </c>
      <c r="BY43">
        <v>2</v>
      </c>
      <c r="BZ43" t="s">
        <v>19</v>
      </c>
      <c r="CA43" t="s">
        <v>19</v>
      </c>
      <c r="CB43" t="s">
        <v>19</v>
      </c>
      <c r="CC43" t="s">
        <v>19</v>
      </c>
      <c r="CD43" t="s">
        <v>19</v>
      </c>
      <c r="CE43" t="s">
        <v>19</v>
      </c>
      <c r="CF43" t="s">
        <v>19</v>
      </c>
      <c r="CG43" t="s">
        <v>19</v>
      </c>
      <c r="CH43" t="s">
        <v>19</v>
      </c>
      <c r="CI43" t="s">
        <v>19</v>
      </c>
      <c r="CJ43" t="s">
        <v>19</v>
      </c>
      <c r="CK43" t="s">
        <v>19</v>
      </c>
      <c r="CL43">
        <v>58</v>
      </c>
      <c r="CM43">
        <v>8</v>
      </c>
      <c r="CN43">
        <v>48</v>
      </c>
      <c r="CO43">
        <v>2</v>
      </c>
      <c r="CP43">
        <v>91</v>
      </c>
      <c r="CQ43">
        <v>6</v>
      </c>
      <c r="CR43">
        <v>34</v>
      </c>
      <c r="CS43">
        <v>51</v>
      </c>
      <c r="CT43">
        <v>104</v>
      </c>
      <c r="CU43">
        <v>11</v>
      </c>
      <c r="CV43">
        <v>58</v>
      </c>
      <c r="CW43">
        <v>35</v>
      </c>
    </row>
    <row r="44" spans="1:101">
      <c r="A44" t="s">
        <v>728</v>
      </c>
      <c r="B44">
        <v>240</v>
      </c>
      <c r="C44">
        <v>48</v>
      </c>
      <c r="D44">
        <v>142</v>
      </c>
      <c r="E44">
        <v>50</v>
      </c>
      <c r="F44">
        <v>8</v>
      </c>
      <c r="G44" t="s">
        <v>19</v>
      </c>
      <c r="H44">
        <v>8</v>
      </c>
      <c r="I44" t="s">
        <v>19</v>
      </c>
      <c r="J44">
        <v>10</v>
      </c>
      <c r="K44" t="s">
        <v>19</v>
      </c>
      <c r="L44">
        <v>1</v>
      </c>
      <c r="M44">
        <v>9</v>
      </c>
      <c r="N44" t="s">
        <v>19</v>
      </c>
      <c r="O44" t="s">
        <v>19</v>
      </c>
      <c r="P44" t="s">
        <v>19</v>
      </c>
      <c r="Q44" t="s">
        <v>19</v>
      </c>
      <c r="R44">
        <v>8</v>
      </c>
      <c r="S44">
        <v>1</v>
      </c>
      <c r="T44">
        <v>7</v>
      </c>
      <c r="U44" t="s">
        <v>19</v>
      </c>
      <c r="V44">
        <v>2</v>
      </c>
      <c r="W44" t="s">
        <v>19</v>
      </c>
      <c r="X44">
        <v>2</v>
      </c>
      <c r="Y44" t="s">
        <v>19</v>
      </c>
      <c r="Z44">
        <v>12</v>
      </c>
      <c r="AA44">
        <v>1</v>
      </c>
      <c r="AB44">
        <v>7</v>
      </c>
      <c r="AC44">
        <v>4</v>
      </c>
      <c r="AD44">
        <v>14</v>
      </c>
      <c r="AE44">
        <v>1</v>
      </c>
      <c r="AF44">
        <v>11</v>
      </c>
      <c r="AG44">
        <v>2</v>
      </c>
      <c r="AH44">
        <v>120</v>
      </c>
      <c r="AI44">
        <v>42</v>
      </c>
      <c r="AJ44">
        <v>61</v>
      </c>
      <c r="AK44">
        <v>17</v>
      </c>
      <c r="AL44">
        <v>51</v>
      </c>
      <c r="AM44">
        <v>23</v>
      </c>
      <c r="AN44">
        <v>24</v>
      </c>
      <c r="AO44">
        <v>4</v>
      </c>
      <c r="AP44">
        <v>7</v>
      </c>
      <c r="AQ44">
        <v>1</v>
      </c>
      <c r="AR44">
        <v>6</v>
      </c>
      <c r="AS44" t="s">
        <v>19</v>
      </c>
      <c r="AT44">
        <v>1</v>
      </c>
      <c r="AU44" t="s">
        <v>19</v>
      </c>
      <c r="AV44">
        <v>1</v>
      </c>
      <c r="AW44" t="s">
        <v>19</v>
      </c>
      <c r="AX44" t="s">
        <v>19</v>
      </c>
      <c r="AY44" t="s">
        <v>19</v>
      </c>
      <c r="AZ44" t="s">
        <v>19</v>
      </c>
      <c r="BA44" t="s">
        <v>19</v>
      </c>
      <c r="BB44">
        <v>8</v>
      </c>
      <c r="BC44" t="s">
        <v>19</v>
      </c>
      <c r="BD44">
        <v>6</v>
      </c>
      <c r="BE44">
        <v>2</v>
      </c>
      <c r="BF44">
        <v>2</v>
      </c>
      <c r="BG44" t="s">
        <v>19</v>
      </c>
      <c r="BH44" t="s">
        <v>19</v>
      </c>
      <c r="BI44">
        <v>2</v>
      </c>
      <c r="BJ44">
        <v>1</v>
      </c>
      <c r="BK44" t="s">
        <v>19</v>
      </c>
      <c r="BL44">
        <v>1</v>
      </c>
      <c r="BM44" t="s">
        <v>19</v>
      </c>
      <c r="BN44" t="s">
        <v>19</v>
      </c>
      <c r="BO44" t="s">
        <v>19</v>
      </c>
      <c r="BP44" t="s">
        <v>19</v>
      </c>
      <c r="BQ44" t="s">
        <v>19</v>
      </c>
      <c r="BR44">
        <v>1</v>
      </c>
      <c r="BS44" t="s">
        <v>19</v>
      </c>
      <c r="BT44">
        <v>1</v>
      </c>
      <c r="BU44" t="s">
        <v>19</v>
      </c>
      <c r="BV44">
        <v>4</v>
      </c>
      <c r="BW44" t="s">
        <v>19</v>
      </c>
      <c r="BX44">
        <v>4</v>
      </c>
      <c r="BY44" t="s">
        <v>19</v>
      </c>
      <c r="BZ44" t="s">
        <v>19</v>
      </c>
      <c r="CA44" t="s">
        <v>19</v>
      </c>
      <c r="CB44" t="s">
        <v>19</v>
      </c>
      <c r="CC44" t="s">
        <v>19</v>
      </c>
      <c r="CD44" t="s">
        <v>19</v>
      </c>
      <c r="CE44" t="s">
        <v>19</v>
      </c>
      <c r="CF44" t="s">
        <v>19</v>
      </c>
      <c r="CG44" t="s">
        <v>19</v>
      </c>
      <c r="CH44" t="s">
        <v>19</v>
      </c>
      <c r="CI44" t="s">
        <v>19</v>
      </c>
      <c r="CJ44" t="s">
        <v>19</v>
      </c>
      <c r="CK44" t="s">
        <v>19</v>
      </c>
      <c r="CL44">
        <v>10</v>
      </c>
      <c r="CM44">
        <v>2</v>
      </c>
      <c r="CN44">
        <v>8</v>
      </c>
      <c r="CO44" t="s">
        <v>19</v>
      </c>
      <c r="CP44">
        <v>26</v>
      </c>
      <c r="CQ44" t="s">
        <v>19</v>
      </c>
      <c r="CR44">
        <v>20</v>
      </c>
      <c r="CS44">
        <v>6</v>
      </c>
      <c r="CT44">
        <v>16</v>
      </c>
      <c r="CU44" t="s">
        <v>19</v>
      </c>
      <c r="CV44">
        <v>6</v>
      </c>
      <c r="CW44">
        <v>10</v>
      </c>
    </row>
    <row r="45" spans="1:101">
      <c r="A45" t="s">
        <v>727</v>
      </c>
      <c r="B45">
        <v>284</v>
      </c>
      <c r="C45">
        <v>126</v>
      </c>
      <c r="D45">
        <v>99</v>
      </c>
      <c r="E45">
        <v>59</v>
      </c>
      <c r="F45">
        <v>9</v>
      </c>
      <c r="G45">
        <v>1</v>
      </c>
      <c r="H45">
        <v>8</v>
      </c>
      <c r="I45" t="s">
        <v>19</v>
      </c>
      <c r="J45">
        <v>19</v>
      </c>
      <c r="K45" t="s">
        <v>19</v>
      </c>
      <c r="L45">
        <v>4</v>
      </c>
      <c r="M45">
        <v>15</v>
      </c>
      <c r="N45">
        <v>1</v>
      </c>
      <c r="O45" t="s">
        <v>19</v>
      </c>
      <c r="P45" t="s">
        <v>19</v>
      </c>
      <c r="Q45">
        <v>1</v>
      </c>
      <c r="R45">
        <v>9</v>
      </c>
      <c r="S45">
        <v>2</v>
      </c>
      <c r="T45">
        <v>7</v>
      </c>
      <c r="U45" t="s">
        <v>19</v>
      </c>
      <c r="V45">
        <v>1</v>
      </c>
      <c r="W45">
        <v>1</v>
      </c>
      <c r="X45" t="s">
        <v>19</v>
      </c>
      <c r="Y45" t="s">
        <v>19</v>
      </c>
      <c r="Z45">
        <v>11</v>
      </c>
      <c r="AA45">
        <v>9</v>
      </c>
      <c r="AB45">
        <v>1</v>
      </c>
      <c r="AC45">
        <v>1</v>
      </c>
      <c r="AD45">
        <v>15</v>
      </c>
      <c r="AE45">
        <v>5</v>
      </c>
      <c r="AF45">
        <v>7</v>
      </c>
      <c r="AG45">
        <v>3</v>
      </c>
      <c r="AH45">
        <v>148</v>
      </c>
      <c r="AI45">
        <v>94</v>
      </c>
      <c r="AJ45">
        <v>34</v>
      </c>
      <c r="AK45">
        <v>20</v>
      </c>
      <c r="AL45">
        <v>103</v>
      </c>
      <c r="AM45">
        <v>63</v>
      </c>
      <c r="AN45">
        <v>26</v>
      </c>
      <c r="AO45">
        <v>14</v>
      </c>
      <c r="AP45">
        <v>8</v>
      </c>
      <c r="AQ45">
        <v>2</v>
      </c>
      <c r="AR45">
        <v>6</v>
      </c>
      <c r="AS45" t="s">
        <v>19</v>
      </c>
      <c r="AT45">
        <v>1</v>
      </c>
      <c r="AU45">
        <v>1</v>
      </c>
      <c r="AV45" t="s">
        <v>19</v>
      </c>
      <c r="AW45" t="s">
        <v>19</v>
      </c>
      <c r="AX45">
        <v>2</v>
      </c>
      <c r="AY45" t="s">
        <v>19</v>
      </c>
      <c r="AZ45">
        <v>2</v>
      </c>
      <c r="BA45" t="s">
        <v>19</v>
      </c>
      <c r="BB45">
        <v>9</v>
      </c>
      <c r="BC45">
        <v>2</v>
      </c>
      <c r="BD45">
        <v>7</v>
      </c>
      <c r="BE45" t="s">
        <v>19</v>
      </c>
      <c r="BF45">
        <v>1</v>
      </c>
      <c r="BG45">
        <v>1</v>
      </c>
      <c r="BH45" t="s">
        <v>19</v>
      </c>
      <c r="BI45" t="s">
        <v>19</v>
      </c>
      <c r="BJ45" t="s">
        <v>19</v>
      </c>
      <c r="BK45" t="s">
        <v>19</v>
      </c>
      <c r="BL45" t="s">
        <v>19</v>
      </c>
      <c r="BM45" t="s">
        <v>19</v>
      </c>
      <c r="BN45" t="s">
        <v>19</v>
      </c>
      <c r="BO45" t="s">
        <v>19</v>
      </c>
      <c r="BP45" t="s">
        <v>19</v>
      </c>
      <c r="BQ45" t="s">
        <v>19</v>
      </c>
      <c r="BR45">
        <v>1</v>
      </c>
      <c r="BS45" t="s">
        <v>19</v>
      </c>
      <c r="BT45">
        <v>1</v>
      </c>
      <c r="BU45" t="s">
        <v>19</v>
      </c>
      <c r="BV45">
        <v>6</v>
      </c>
      <c r="BW45">
        <v>1</v>
      </c>
      <c r="BX45">
        <v>5</v>
      </c>
      <c r="BY45" t="s">
        <v>19</v>
      </c>
      <c r="BZ45">
        <v>1</v>
      </c>
      <c r="CA45" t="s">
        <v>19</v>
      </c>
      <c r="CB45">
        <v>1</v>
      </c>
      <c r="CC45" t="s">
        <v>19</v>
      </c>
      <c r="CD45" t="s">
        <v>19</v>
      </c>
      <c r="CE45" t="s">
        <v>19</v>
      </c>
      <c r="CF45" t="s">
        <v>19</v>
      </c>
      <c r="CG45" t="s">
        <v>19</v>
      </c>
      <c r="CH45" t="s">
        <v>19</v>
      </c>
      <c r="CI45" t="s">
        <v>19</v>
      </c>
      <c r="CJ45" t="s">
        <v>19</v>
      </c>
      <c r="CK45" t="s">
        <v>19</v>
      </c>
      <c r="CL45">
        <v>12</v>
      </c>
      <c r="CM45">
        <v>1</v>
      </c>
      <c r="CN45">
        <v>11</v>
      </c>
      <c r="CO45" t="s">
        <v>19</v>
      </c>
      <c r="CP45">
        <v>31</v>
      </c>
      <c r="CQ45">
        <v>8</v>
      </c>
      <c r="CR45">
        <v>9</v>
      </c>
      <c r="CS45">
        <v>14</v>
      </c>
      <c r="CT45">
        <v>9</v>
      </c>
      <c r="CU45">
        <v>1</v>
      </c>
      <c r="CV45">
        <v>3</v>
      </c>
      <c r="CW45">
        <v>5</v>
      </c>
    </row>
    <row r="46" spans="1:101">
      <c r="A46" t="s">
        <v>726</v>
      </c>
      <c r="B46">
        <v>975</v>
      </c>
      <c r="C46">
        <v>579</v>
      </c>
      <c r="D46">
        <v>181</v>
      </c>
      <c r="E46">
        <v>215</v>
      </c>
      <c r="F46">
        <v>33</v>
      </c>
      <c r="G46">
        <v>19</v>
      </c>
      <c r="H46">
        <v>14</v>
      </c>
      <c r="I46" t="s">
        <v>19</v>
      </c>
      <c r="J46">
        <v>42</v>
      </c>
      <c r="K46" t="s">
        <v>19</v>
      </c>
      <c r="L46">
        <v>2</v>
      </c>
      <c r="M46">
        <v>40</v>
      </c>
      <c r="N46">
        <v>1</v>
      </c>
      <c r="O46" t="s">
        <v>19</v>
      </c>
      <c r="P46" t="s">
        <v>19</v>
      </c>
      <c r="Q46">
        <v>1</v>
      </c>
      <c r="R46">
        <v>39</v>
      </c>
      <c r="S46">
        <v>17</v>
      </c>
      <c r="T46">
        <v>21</v>
      </c>
      <c r="U46">
        <v>1</v>
      </c>
      <c r="V46">
        <v>11</v>
      </c>
      <c r="W46">
        <v>5</v>
      </c>
      <c r="X46">
        <v>6</v>
      </c>
      <c r="Y46" t="s">
        <v>19</v>
      </c>
      <c r="Z46">
        <v>42</v>
      </c>
      <c r="AA46">
        <v>18</v>
      </c>
      <c r="AB46">
        <v>19</v>
      </c>
      <c r="AC46">
        <v>5</v>
      </c>
      <c r="AD46">
        <v>38</v>
      </c>
      <c r="AE46">
        <v>22</v>
      </c>
      <c r="AF46">
        <v>12</v>
      </c>
      <c r="AG46">
        <v>4</v>
      </c>
      <c r="AH46">
        <v>567</v>
      </c>
      <c r="AI46">
        <v>428</v>
      </c>
      <c r="AJ46">
        <v>39</v>
      </c>
      <c r="AK46">
        <v>100</v>
      </c>
      <c r="AL46">
        <v>309</v>
      </c>
      <c r="AM46">
        <v>258</v>
      </c>
      <c r="AN46">
        <v>25</v>
      </c>
      <c r="AO46">
        <v>26</v>
      </c>
      <c r="AP46">
        <v>26</v>
      </c>
      <c r="AQ46">
        <v>17</v>
      </c>
      <c r="AR46">
        <v>8</v>
      </c>
      <c r="AS46">
        <v>1</v>
      </c>
      <c r="AT46">
        <v>9</v>
      </c>
      <c r="AU46">
        <v>3</v>
      </c>
      <c r="AV46">
        <v>2</v>
      </c>
      <c r="AW46">
        <v>4</v>
      </c>
      <c r="AX46">
        <v>2</v>
      </c>
      <c r="AY46" t="s">
        <v>19</v>
      </c>
      <c r="AZ46">
        <v>1</v>
      </c>
      <c r="BA46">
        <v>1</v>
      </c>
      <c r="BB46">
        <v>32</v>
      </c>
      <c r="BC46">
        <v>9</v>
      </c>
      <c r="BD46">
        <v>19</v>
      </c>
      <c r="BE46">
        <v>4</v>
      </c>
      <c r="BF46">
        <v>4</v>
      </c>
      <c r="BG46">
        <v>2</v>
      </c>
      <c r="BH46">
        <v>1</v>
      </c>
      <c r="BI46">
        <v>1</v>
      </c>
      <c r="BJ46">
        <v>3</v>
      </c>
      <c r="BK46" t="s">
        <v>19</v>
      </c>
      <c r="BL46">
        <v>2</v>
      </c>
      <c r="BM46">
        <v>1</v>
      </c>
      <c r="BN46">
        <v>1</v>
      </c>
      <c r="BO46">
        <v>1</v>
      </c>
      <c r="BP46" t="s">
        <v>19</v>
      </c>
      <c r="BQ46" t="s">
        <v>19</v>
      </c>
      <c r="BR46">
        <v>12</v>
      </c>
      <c r="BS46">
        <v>2</v>
      </c>
      <c r="BT46">
        <v>8</v>
      </c>
      <c r="BU46">
        <v>2</v>
      </c>
      <c r="BV46">
        <v>11</v>
      </c>
      <c r="BW46">
        <v>3</v>
      </c>
      <c r="BX46">
        <v>8</v>
      </c>
      <c r="BY46" t="s">
        <v>19</v>
      </c>
      <c r="BZ46" t="s">
        <v>19</v>
      </c>
      <c r="CA46" t="s">
        <v>19</v>
      </c>
      <c r="CB46" t="s">
        <v>19</v>
      </c>
      <c r="CC46" t="s">
        <v>19</v>
      </c>
      <c r="CD46">
        <v>1</v>
      </c>
      <c r="CE46">
        <v>1</v>
      </c>
      <c r="CF46" t="s">
        <v>19</v>
      </c>
      <c r="CG46" t="s">
        <v>19</v>
      </c>
      <c r="CH46" t="s">
        <v>19</v>
      </c>
      <c r="CI46" t="s">
        <v>19</v>
      </c>
      <c r="CJ46" t="s">
        <v>19</v>
      </c>
      <c r="CK46" t="s">
        <v>19</v>
      </c>
      <c r="CL46">
        <v>37</v>
      </c>
      <c r="CM46">
        <v>14</v>
      </c>
      <c r="CN46">
        <v>21</v>
      </c>
      <c r="CO46">
        <v>2</v>
      </c>
      <c r="CP46">
        <v>57</v>
      </c>
      <c r="CQ46">
        <v>6</v>
      </c>
      <c r="CR46">
        <v>13</v>
      </c>
      <c r="CS46">
        <v>38</v>
      </c>
      <c r="CT46">
        <v>50</v>
      </c>
      <c r="CU46">
        <v>26</v>
      </c>
      <c r="CV46">
        <v>10</v>
      </c>
      <c r="CW46">
        <v>14</v>
      </c>
    </row>
    <row r="47" spans="1:101">
      <c r="A47" t="s">
        <v>725</v>
      </c>
      <c r="B47">
        <v>152</v>
      </c>
      <c r="C47">
        <v>25</v>
      </c>
      <c r="D47">
        <v>105</v>
      </c>
      <c r="E47">
        <v>22</v>
      </c>
      <c r="F47">
        <v>6</v>
      </c>
      <c r="G47">
        <v>1</v>
      </c>
      <c r="H47">
        <v>5</v>
      </c>
      <c r="I47" t="s">
        <v>19</v>
      </c>
      <c r="J47">
        <v>7</v>
      </c>
      <c r="K47" t="s">
        <v>19</v>
      </c>
      <c r="L47" t="s">
        <v>19</v>
      </c>
      <c r="M47">
        <v>7</v>
      </c>
      <c r="N47" t="s">
        <v>19</v>
      </c>
      <c r="O47" t="s">
        <v>19</v>
      </c>
      <c r="P47" t="s">
        <v>19</v>
      </c>
      <c r="Q47" t="s">
        <v>19</v>
      </c>
      <c r="R47">
        <v>6</v>
      </c>
      <c r="S47" t="s">
        <v>19</v>
      </c>
      <c r="T47">
        <v>6</v>
      </c>
      <c r="U47" t="s">
        <v>19</v>
      </c>
      <c r="V47">
        <v>4</v>
      </c>
      <c r="W47" t="s">
        <v>19</v>
      </c>
      <c r="X47">
        <v>4</v>
      </c>
      <c r="Y47" t="s">
        <v>19</v>
      </c>
      <c r="Z47">
        <v>8</v>
      </c>
      <c r="AA47">
        <v>1</v>
      </c>
      <c r="AB47">
        <v>6</v>
      </c>
      <c r="AC47">
        <v>1</v>
      </c>
      <c r="AD47">
        <v>5</v>
      </c>
      <c r="AE47" t="s">
        <v>19</v>
      </c>
      <c r="AF47">
        <v>4</v>
      </c>
      <c r="AG47">
        <v>1</v>
      </c>
      <c r="AH47">
        <v>69</v>
      </c>
      <c r="AI47">
        <v>20</v>
      </c>
      <c r="AJ47">
        <v>49</v>
      </c>
      <c r="AK47" t="s">
        <v>19</v>
      </c>
      <c r="AL47">
        <v>34</v>
      </c>
      <c r="AM47">
        <v>13</v>
      </c>
      <c r="AN47">
        <v>21</v>
      </c>
      <c r="AO47" t="s">
        <v>19</v>
      </c>
      <c r="AP47">
        <v>7</v>
      </c>
      <c r="AQ47">
        <v>1</v>
      </c>
      <c r="AR47">
        <v>5</v>
      </c>
      <c r="AS47">
        <v>1</v>
      </c>
      <c r="AT47">
        <v>1</v>
      </c>
      <c r="AU47" t="s">
        <v>19</v>
      </c>
      <c r="AV47">
        <v>1</v>
      </c>
      <c r="AW47" t="s">
        <v>19</v>
      </c>
      <c r="AX47" t="s">
        <v>19</v>
      </c>
      <c r="AY47" t="s">
        <v>19</v>
      </c>
      <c r="AZ47" t="s">
        <v>19</v>
      </c>
      <c r="BA47" t="s">
        <v>19</v>
      </c>
      <c r="BB47">
        <v>5</v>
      </c>
      <c r="BC47">
        <v>1</v>
      </c>
      <c r="BD47">
        <v>4</v>
      </c>
      <c r="BE47" t="s">
        <v>19</v>
      </c>
      <c r="BF47">
        <v>1</v>
      </c>
      <c r="BG47" t="s">
        <v>19</v>
      </c>
      <c r="BH47">
        <v>1</v>
      </c>
      <c r="BI47" t="s">
        <v>19</v>
      </c>
      <c r="BJ47">
        <v>1</v>
      </c>
      <c r="BK47" t="s">
        <v>19</v>
      </c>
      <c r="BL47">
        <v>1</v>
      </c>
      <c r="BM47" t="s">
        <v>19</v>
      </c>
      <c r="BN47" t="s">
        <v>19</v>
      </c>
      <c r="BO47" t="s">
        <v>19</v>
      </c>
      <c r="BP47" t="s">
        <v>19</v>
      </c>
      <c r="BQ47" t="s">
        <v>19</v>
      </c>
      <c r="BR47">
        <v>1</v>
      </c>
      <c r="BS47" t="s">
        <v>19</v>
      </c>
      <c r="BT47">
        <v>1</v>
      </c>
      <c r="BU47" t="s">
        <v>19</v>
      </c>
      <c r="BV47">
        <v>1</v>
      </c>
      <c r="BW47" t="s">
        <v>19</v>
      </c>
      <c r="BX47">
        <v>1</v>
      </c>
      <c r="BY47" t="s">
        <v>19</v>
      </c>
      <c r="BZ47">
        <v>1</v>
      </c>
      <c r="CA47">
        <v>1</v>
      </c>
      <c r="CB47" t="s">
        <v>19</v>
      </c>
      <c r="CC47" t="s">
        <v>19</v>
      </c>
      <c r="CD47" t="s">
        <v>19</v>
      </c>
      <c r="CE47" t="s">
        <v>19</v>
      </c>
      <c r="CF47" t="s">
        <v>19</v>
      </c>
      <c r="CG47" t="s">
        <v>19</v>
      </c>
      <c r="CH47" t="s">
        <v>19</v>
      </c>
      <c r="CI47" t="s">
        <v>19</v>
      </c>
      <c r="CJ47" t="s">
        <v>19</v>
      </c>
      <c r="CK47" t="s">
        <v>19</v>
      </c>
      <c r="CL47">
        <v>6</v>
      </c>
      <c r="CM47" t="s">
        <v>19</v>
      </c>
      <c r="CN47">
        <v>6</v>
      </c>
      <c r="CO47" t="s">
        <v>19</v>
      </c>
      <c r="CP47">
        <v>14</v>
      </c>
      <c r="CQ47" t="s">
        <v>19</v>
      </c>
      <c r="CR47">
        <v>7</v>
      </c>
      <c r="CS47">
        <v>7</v>
      </c>
      <c r="CT47">
        <v>18</v>
      </c>
      <c r="CU47">
        <v>1</v>
      </c>
      <c r="CV47">
        <v>12</v>
      </c>
      <c r="CW47">
        <v>5</v>
      </c>
    </row>
    <row r="48" spans="1:101">
      <c r="A48" t="s">
        <v>724</v>
      </c>
      <c r="B48">
        <v>2065</v>
      </c>
      <c r="C48">
        <v>1124</v>
      </c>
      <c r="D48">
        <v>524</v>
      </c>
      <c r="E48">
        <v>417</v>
      </c>
      <c r="F48">
        <v>69</v>
      </c>
      <c r="G48">
        <v>22</v>
      </c>
      <c r="H48">
        <v>47</v>
      </c>
      <c r="I48" t="s">
        <v>19</v>
      </c>
      <c r="J48">
        <v>88</v>
      </c>
      <c r="K48" t="s">
        <v>19</v>
      </c>
      <c r="L48">
        <v>6</v>
      </c>
      <c r="M48">
        <v>82</v>
      </c>
      <c r="N48">
        <v>8</v>
      </c>
      <c r="O48" t="s">
        <v>19</v>
      </c>
      <c r="P48">
        <v>1</v>
      </c>
      <c r="Q48">
        <v>7</v>
      </c>
      <c r="R48">
        <v>84</v>
      </c>
      <c r="S48">
        <v>27</v>
      </c>
      <c r="T48">
        <v>56</v>
      </c>
      <c r="U48">
        <v>1</v>
      </c>
      <c r="V48">
        <v>27</v>
      </c>
      <c r="W48">
        <v>9</v>
      </c>
      <c r="X48">
        <v>18</v>
      </c>
      <c r="Y48" t="s">
        <v>19</v>
      </c>
      <c r="Z48">
        <v>100</v>
      </c>
      <c r="AA48">
        <v>47</v>
      </c>
      <c r="AB48">
        <v>36</v>
      </c>
      <c r="AC48">
        <v>17</v>
      </c>
      <c r="AD48">
        <v>79</v>
      </c>
      <c r="AE48">
        <v>36</v>
      </c>
      <c r="AF48">
        <v>27</v>
      </c>
      <c r="AG48">
        <v>16</v>
      </c>
      <c r="AH48">
        <v>1152</v>
      </c>
      <c r="AI48">
        <v>829</v>
      </c>
      <c r="AJ48">
        <v>125</v>
      </c>
      <c r="AK48">
        <v>198</v>
      </c>
      <c r="AL48">
        <v>569</v>
      </c>
      <c r="AM48">
        <v>441</v>
      </c>
      <c r="AN48">
        <v>76</v>
      </c>
      <c r="AO48">
        <v>52</v>
      </c>
      <c r="AP48">
        <v>64</v>
      </c>
      <c r="AQ48">
        <v>33</v>
      </c>
      <c r="AR48">
        <v>29</v>
      </c>
      <c r="AS48">
        <v>2</v>
      </c>
      <c r="AT48">
        <v>18</v>
      </c>
      <c r="AU48">
        <v>11</v>
      </c>
      <c r="AV48">
        <v>5</v>
      </c>
      <c r="AW48">
        <v>2</v>
      </c>
      <c r="AX48">
        <v>5</v>
      </c>
      <c r="AY48">
        <v>1</v>
      </c>
      <c r="AZ48">
        <v>1</v>
      </c>
      <c r="BA48">
        <v>3</v>
      </c>
      <c r="BB48">
        <v>66</v>
      </c>
      <c r="BC48">
        <v>18</v>
      </c>
      <c r="BD48">
        <v>37</v>
      </c>
      <c r="BE48">
        <v>11</v>
      </c>
      <c r="BF48">
        <v>12</v>
      </c>
      <c r="BG48">
        <v>5</v>
      </c>
      <c r="BH48">
        <v>6</v>
      </c>
      <c r="BI48">
        <v>1</v>
      </c>
      <c r="BJ48">
        <v>11</v>
      </c>
      <c r="BK48">
        <v>4</v>
      </c>
      <c r="BL48">
        <v>6</v>
      </c>
      <c r="BM48">
        <v>1</v>
      </c>
      <c r="BN48">
        <v>1</v>
      </c>
      <c r="BO48" t="s">
        <v>19</v>
      </c>
      <c r="BP48">
        <v>1</v>
      </c>
      <c r="BQ48" t="s">
        <v>19</v>
      </c>
      <c r="BR48">
        <v>18</v>
      </c>
      <c r="BS48">
        <v>2</v>
      </c>
      <c r="BT48">
        <v>11</v>
      </c>
      <c r="BU48">
        <v>5</v>
      </c>
      <c r="BV48">
        <v>19</v>
      </c>
      <c r="BW48">
        <v>6</v>
      </c>
      <c r="BX48">
        <v>12</v>
      </c>
      <c r="BY48">
        <v>1</v>
      </c>
      <c r="BZ48" t="s">
        <v>19</v>
      </c>
      <c r="CA48" t="s">
        <v>19</v>
      </c>
      <c r="CB48" t="s">
        <v>19</v>
      </c>
      <c r="CC48" t="s">
        <v>19</v>
      </c>
      <c r="CD48">
        <v>5</v>
      </c>
      <c r="CE48">
        <v>1</v>
      </c>
      <c r="CF48">
        <v>1</v>
      </c>
      <c r="CG48">
        <v>3</v>
      </c>
      <c r="CH48" t="s">
        <v>19</v>
      </c>
      <c r="CI48" t="s">
        <v>19</v>
      </c>
      <c r="CJ48" t="s">
        <v>19</v>
      </c>
      <c r="CK48" t="s">
        <v>19</v>
      </c>
      <c r="CL48">
        <v>74</v>
      </c>
      <c r="CM48">
        <v>24</v>
      </c>
      <c r="CN48">
        <v>49</v>
      </c>
      <c r="CO48">
        <v>1</v>
      </c>
      <c r="CP48">
        <v>108</v>
      </c>
      <c r="CQ48">
        <v>33</v>
      </c>
      <c r="CR48">
        <v>43</v>
      </c>
      <c r="CS48">
        <v>32</v>
      </c>
      <c r="CT48">
        <v>150</v>
      </c>
      <c r="CU48">
        <v>43</v>
      </c>
      <c r="CV48">
        <v>62</v>
      </c>
      <c r="CW48">
        <v>45</v>
      </c>
    </row>
    <row r="49" spans="1:101">
      <c r="A49" t="s">
        <v>723</v>
      </c>
      <c r="B49">
        <v>273</v>
      </c>
      <c r="C49">
        <v>76</v>
      </c>
      <c r="D49">
        <v>142</v>
      </c>
      <c r="E49">
        <v>55</v>
      </c>
      <c r="F49">
        <v>9</v>
      </c>
      <c r="G49">
        <v>1</v>
      </c>
      <c r="H49">
        <v>8</v>
      </c>
      <c r="I49" t="s">
        <v>19</v>
      </c>
      <c r="J49">
        <v>9</v>
      </c>
      <c r="K49" t="s">
        <v>19</v>
      </c>
      <c r="L49" t="s">
        <v>19</v>
      </c>
      <c r="M49">
        <v>9</v>
      </c>
      <c r="N49" t="s">
        <v>19</v>
      </c>
      <c r="O49" t="s">
        <v>19</v>
      </c>
      <c r="P49" t="s">
        <v>19</v>
      </c>
      <c r="Q49" t="s">
        <v>19</v>
      </c>
      <c r="R49">
        <v>14</v>
      </c>
      <c r="S49">
        <v>2</v>
      </c>
      <c r="T49">
        <v>12</v>
      </c>
      <c r="U49" t="s">
        <v>19</v>
      </c>
      <c r="V49">
        <v>2</v>
      </c>
      <c r="W49">
        <v>1</v>
      </c>
      <c r="X49">
        <v>1</v>
      </c>
      <c r="Y49" t="s">
        <v>19</v>
      </c>
      <c r="Z49">
        <v>14</v>
      </c>
      <c r="AA49">
        <v>5</v>
      </c>
      <c r="AB49">
        <v>8</v>
      </c>
      <c r="AC49">
        <v>1</v>
      </c>
      <c r="AD49">
        <v>13</v>
      </c>
      <c r="AE49">
        <v>5</v>
      </c>
      <c r="AF49">
        <v>6</v>
      </c>
      <c r="AG49">
        <v>2</v>
      </c>
      <c r="AH49">
        <v>140</v>
      </c>
      <c r="AI49">
        <v>53</v>
      </c>
      <c r="AJ49">
        <v>58</v>
      </c>
      <c r="AK49">
        <v>29</v>
      </c>
      <c r="AL49">
        <v>88</v>
      </c>
      <c r="AM49">
        <v>41</v>
      </c>
      <c r="AN49">
        <v>40</v>
      </c>
      <c r="AO49">
        <v>7</v>
      </c>
      <c r="AP49">
        <v>6</v>
      </c>
      <c r="AQ49">
        <v>2</v>
      </c>
      <c r="AR49">
        <v>4</v>
      </c>
      <c r="AS49" t="s">
        <v>19</v>
      </c>
      <c r="AT49">
        <v>3</v>
      </c>
      <c r="AU49" t="s">
        <v>19</v>
      </c>
      <c r="AV49">
        <v>3</v>
      </c>
      <c r="AW49" t="s">
        <v>19</v>
      </c>
      <c r="AX49" t="s">
        <v>19</v>
      </c>
      <c r="AY49" t="s">
        <v>19</v>
      </c>
      <c r="AZ49" t="s">
        <v>19</v>
      </c>
      <c r="BA49" t="s">
        <v>19</v>
      </c>
      <c r="BB49">
        <v>10</v>
      </c>
      <c r="BC49" t="s">
        <v>19</v>
      </c>
      <c r="BD49">
        <v>7</v>
      </c>
      <c r="BE49">
        <v>3</v>
      </c>
      <c r="BF49">
        <v>4</v>
      </c>
      <c r="BG49" t="s">
        <v>19</v>
      </c>
      <c r="BH49">
        <v>1</v>
      </c>
      <c r="BI49">
        <v>3</v>
      </c>
      <c r="BJ49">
        <v>1</v>
      </c>
      <c r="BK49" t="s">
        <v>19</v>
      </c>
      <c r="BL49">
        <v>1</v>
      </c>
      <c r="BM49" t="s">
        <v>19</v>
      </c>
      <c r="BN49" t="s">
        <v>19</v>
      </c>
      <c r="BO49" t="s">
        <v>19</v>
      </c>
      <c r="BP49" t="s">
        <v>19</v>
      </c>
      <c r="BQ49" t="s">
        <v>19</v>
      </c>
      <c r="BR49">
        <v>1</v>
      </c>
      <c r="BS49" t="s">
        <v>19</v>
      </c>
      <c r="BT49">
        <v>1</v>
      </c>
      <c r="BU49" t="s">
        <v>19</v>
      </c>
      <c r="BV49">
        <v>4</v>
      </c>
      <c r="BW49" t="s">
        <v>19</v>
      </c>
      <c r="BX49">
        <v>4</v>
      </c>
      <c r="BY49" t="s">
        <v>19</v>
      </c>
      <c r="BZ49" t="s">
        <v>19</v>
      </c>
      <c r="CA49" t="s">
        <v>19</v>
      </c>
      <c r="CB49" t="s">
        <v>19</v>
      </c>
      <c r="CC49" t="s">
        <v>19</v>
      </c>
      <c r="CD49" t="s">
        <v>19</v>
      </c>
      <c r="CE49" t="s">
        <v>19</v>
      </c>
      <c r="CF49" t="s">
        <v>19</v>
      </c>
      <c r="CG49" t="s">
        <v>19</v>
      </c>
      <c r="CH49">
        <v>2</v>
      </c>
      <c r="CI49" t="s">
        <v>19</v>
      </c>
      <c r="CJ49">
        <v>2</v>
      </c>
      <c r="CK49" t="s">
        <v>19</v>
      </c>
      <c r="CL49">
        <v>10</v>
      </c>
      <c r="CM49" t="s">
        <v>19</v>
      </c>
      <c r="CN49">
        <v>10</v>
      </c>
      <c r="CO49" t="s">
        <v>19</v>
      </c>
      <c r="CP49">
        <v>27</v>
      </c>
      <c r="CQ49">
        <v>6</v>
      </c>
      <c r="CR49">
        <v>12</v>
      </c>
      <c r="CS49">
        <v>9</v>
      </c>
      <c r="CT49">
        <v>16</v>
      </c>
      <c r="CU49">
        <v>2</v>
      </c>
      <c r="CV49">
        <v>12</v>
      </c>
      <c r="CW49">
        <v>2</v>
      </c>
    </row>
    <row r="50" spans="1:101">
      <c r="A50" t="s">
        <v>722</v>
      </c>
      <c r="B50">
        <v>856</v>
      </c>
      <c r="C50">
        <v>457</v>
      </c>
      <c r="D50">
        <v>235</v>
      </c>
      <c r="E50">
        <v>164</v>
      </c>
      <c r="F50">
        <v>30</v>
      </c>
      <c r="G50">
        <v>15</v>
      </c>
      <c r="H50">
        <v>15</v>
      </c>
      <c r="I50" t="s">
        <v>19</v>
      </c>
      <c r="J50">
        <v>33</v>
      </c>
      <c r="K50" t="s">
        <v>19</v>
      </c>
      <c r="L50">
        <v>3</v>
      </c>
      <c r="M50">
        <v>30</v>
      </c>
      <c r="N50">
        <v>1</v>
      </c>
      <c r="O50" t="s">
        <v>19</v>
      </c>
      <c r="P50" t="s">
        <v>19</v>
      </c>
      <c r="Q50">
        <v>1</v>
      </c>
      <c r="R50">
        <v>31</v>
      </c>
      <c r="S50">
        <v>12</v>
      </c>
      <c r="T50">
        <v>18</v>
      </c>
      <c r="U50">
        <v>1</v>
      </c>
      <c r="V50">
        <v>4</v>
      </c>
      <c r="W50">
        <v>3</v>
      </c>
      <c r="X50">
        <v>1</v>
      </c>
      <c r="Y50" t="s">
        <v>19</v>
      </c>
      <c r="Z50">
        <v>35</v>
      </c>
      <c r="AA50">
        <v>19</v>
      </c>
      <c r="AB50">
        <v>10</v>
      </c>
      <c r="AC50">
        <v>6</v>
      </c>
      <c r="AD50">
        <v>42</v>
      </c>
      <c r="AE50">
        <v>20</v>
      </c>
      <c r="AF50">
        <v>14</v>
      </c>
      <c r="AG50">
        <v>8</v>
      </c>
      <c r="AH50">
        <v>469</v>
      </c>
      <c r="AI50">
        <v>326</v>
      </c>
      <c r="AJ50">
        <v>66</v>
      </c>
      <c r="AK50">
        <v>77</v>
      </c>
      <c r="AL50">
        <v>235</v>
      </c>
      <c r="AM50">
        <v>179</v>
      </c>
      <c r="AN50">
        <v>39</v>
      </c>
      <c r="AO50">
        <v>17</v>
      </c>
      <c r="AP50">
        <v>27</v>
      </c>
      <c r="AQ50">
        <v>16</v>
      </c>
      <c r="AR50">
        <v>9</v>
      </c>
      <c r="AS50">
        <v>2</v>
      </c>
      <c r="AT50">
        <v>11</v>
      </c>
      <c r="AU50">
        <v>5</v>
      </c>
      <c r="AV50">
        <v>6</v>
      </c>
      <c r="AW50" t="s">
        <v>19</v>
      </c>
      <c r="AX50">
        <v>2</v>
      </c>
      <c r="AY50" t="s">
        <v>19</v>
      </c>
      <c r="AZ50" t="s">
        <v>19</v>
      </c>
      <c r="BA50">
        <v>2</v>
      </c>
      <c r="BB50">
        <v>34</v>
      </c>
      <c r="BC50">
        <v>8</v>
      </c>
      <c r="BD50">
        <v>18</v>
      </c>
      <c r="BE50">
        <v>8</v>
      </c>
      <c r="BF50">
        <v>4</v>
      </c>
      <c r="BG50">
        <v>3</v>
      </c>
      <c r="BH50" t="s">
        <v>19</v>
      </c>
      <c r="BI50">
        <v>1</v>
      </c>
      <c r="BJ50">
        <v>4</v>
      </c>
      <c r="BK50">
        <v>1</v>
      </c>
      <c r="BL50">
        <v>1</v>
      </c>
      <c r="BM50">
        <v>2</v>
      </c>
      <c r="BN50">
        <v>1</v>
      </c>
      <c r="BO50" t="s">
        <v>19</v>
      </c>
      <c r="BP50" t="s">
        <v>19</v>
      </c>
      <c r="BQ50">
        <v>1</v>
      </c>
      <c r="BR50">
        <v>9</v>
      </c>
      <c r="BS50">
        <v>3</v>
      </c>
      <c r="BT50">
        <v>5</v>
      </c>
      <c r="BU50">
        <v>1</v>
      </c>
      <c r="BV50">
        <v>16</v>
      </c>
      <c r="BW50">
        <v>1</v>
      </c>
      <c r="BX50">
        <v>12</v>
      </c>
      <c r="BY50">
        <v>3</v>
      </c>
      <c r="BZ50" t="s">
        <v>19</v>
      </c>
      <c r="CA50" t="s">
        <v>19</v>
      </c>
      <c r="CB50" t="s">
        <v>19</v>
      </c>
      <c r="CC50" t="s">
        <v>19</v>
      </c>
      <c r="CD50" t="s">
        <v>19</v>
      </c>
      <c r="CE50" t="s">
        <v>19</v>
      </c>
      <c r="CF50" t="s">
        <v>19</v>
      </c>
      <c r="CG50" t="s">
        <v>19</v>
      </c>
      <c r="CH50" t="s">
        <v>19</v>
      </c>
      <c r="CI50" t="s">
        <v>19</v>
      </c>
      <c r="CJ50" t="s">
        <v>19</v>
      </c>
      <c r="CK50" t="s">
        <v>19</v>
      </c>
      <c r="CL50">
        <v>35</v>
      </c>
      <c r="CM50">
        <v>11</v>
      </c>
      <c r="CN50">
        <v>24</v>
      </c>
      <c r="CO50" t="s">
        <v>19</v>
      </c>
      <c r="CP50">
        <v>43</v>
      </c>
      <c r="CQ50">
        <v>12</v>
      </c>
      <c r="CR50">
        <v>22</v>
      </c>
      <c r="CS50">
        <v>9</v>
      </c>
      <c r="CT50">
        <v>63</v>
      </c>
      <c r="CU50">
        <v>13</v>
      </c>
      <c r="CV50">
        <v>30</v>
      </c>
      <c r="CW50">
        <v>20</v>
      </c>
    </row>
    <row r="51" spans="1:101">
      <c r="A51" t="s">
        <v>721</v>
      </c>
      <c r="B51">
        <v>2031</v>
      </c>
      <c r="C51">
        <v>1087</v>
      </c>
      <c r="D51">
        <v>625</v>
      </c>
      <c r="E51">
        <v>319</v>
      </c>
      <c r="F51">
        <v>73</v>
      </c>
      <c r="G51">
        <v>18</v>
      </c>
      <c r="H51">
        <v>55</v>
      </c>
      <c r="I51" t="s">
        <v>19</v>
      </c>
      <c r="J51">
        <v>84</v>
      </c>
      <c r="K51">
        <v>2</v>
      </c>
      <c r="L51">
        <v>2</v>
      </c>
      <c r="M51">
        <v>80</v>
      </c>
      <c r="N51">
        <v>3</v>
      </c>
      <c r="O51" t="s">
        <v>19</v>
      </c>
      <c r="P51" t="s">
        <v>19</v>
      </c>
      <c r="Q51">
        <v>3</v>
      </c>
      <c r="R51">
        <v>82</v>
      </c>
      <c r="S51">
        <v>28</v>
      </c>
      <c r="T51">
        <v>53</v>
      </c>
      <c r="U51">
        <v>1</v>
      </c>
      <c r="V51">
        <v>29</v>
      </c>
      <c r="W51">
        <v>5</v>
      </c>
      <c r="X51">
        <v>23</v>
      </c>
      <c r="Y51">
        <v>1</v>
      </c>
      <c r="Z51">
        <v>90</v>
      </c>
      <c r="AA51">
        <v>41</v>
      </c>
      <c r="AB51">
        <v>32</v>
      </c>
      <c r="AC51">
        <v>17</v>
      </c>
      <c r="AD51">
        <v>116</v>
      </c>
      <c r="AE51">
        <v>41</v>
      </c>
      <c r="AF51">
        <v>60</v>
      </c>
      <c r="AG51">
        <v>15</v>
      </c>
      <c r="AH51">
        <v>1013</v>
      </c>
      <c r="AI51">
        <v>771</v>
      </c>
      <c r="AJ51">
        <v>133</v>
      </c>
      <c r="AK51">
        <v>109</v>
      </c>
      <c r="AL51">
        <v>515</v>
      </c>
      <c r="AM51">
        <v>425</v>
      </c>
      <c r="AN51">
        <v>62</v>
      </c>
      <c r="AO51">
        <v>28</v>
      </c>
      <c r="AP51">
        <v>56</v>
      </c>
      <c r="AQ51">
        <v>17</v>
      </c>
      <c r="AR51">
        <v>36</v>
      </c>
      <c r="AS51">
        <v>3</v>
      </c>
      <c r="AT51">
        <v>23</v>
      </c>
      <c r="AU51">
        <v>10</v>
      </c>
      <c r="AV51">
        <v>12</v>
      </c>
      <c r="AW51">
        <v>1</v>
      </c>
      <c r="AX51">
        <v>3</v>
      </c>
      <c r="AY51">
        <v>1</v>
      </c>
      <c r="AZ51">
        <v>1</v>
      </c>
      <c r="BA51">
        <v>1</v>
      </c>
      <c r="BB51">
        <v>79</v>
      </c>
      <c r="BC51">
        <v>23</v>
      </c>
      <c r="BD51">
        <v>46</v>
      </c>
      <c r="BE51">
        <v>10</v>
      </c>
      <c r="BF51">
        <v>4</v>
      </c>
      <c r="BG51">
        <v>2</v>
      </c>
      <c r="BH51">
        <v>2</v>
      </c>
      <c r="BI51" t="s">
        <v>19</v>
      </c>
      <c r="BJ51">
        <v>5</v>
      </c>
      <c r="BK51">
        <v>2</v>
      </c>
      <c r="BL51" t="s">
        <v>19</v>
      </c>
      <c r="BM51">
        <v>3</v>
      </c>
      <c r="BN51" t="s">
        <v>19</v>
      </c>
      <c r="BO51" t="s">
        <v>19</v>
      </c>
      <c r="BP51" t="s">
        <v>19</v>
      </c>
      <c r="BQ51" t="s">
        <v>19</v>
      </c>
      <c r="BR51">
        <v>26</v>
      </c>
      <c r="BS51">
        <v>1</v>
      </c>
      <c r="BT51">
        <v>19</v>
      </c>
      <c r="BU51">
        <v>6</v>
      </c>
      <c r="BV51">
        <v>41</v>
      </c>
      <c r="BW51">
        <v>16</v>
      </c>
      <c r="BX51">
        <v>24</v>
      </c>
      <c r="BY51">
        <v>1</v>
      </c>
      <c r="BZ51">
        <v>1</v>
      </c>
      <c r="CA51" t="s">
        <v>19</v>
      </c>
      <c r="CB51">
        <v>1</v>
      </c>
      <c r="CC51" t="s">
        <v>19</v>
      </c>
      <c r="CD51">
        <v>2</v>
      </c>
      <c r="CE51">
        <v>2</v>
      </c>
      <c r="CF51" t="s">
        <v>19</v>
      </c>
      <c r="CG51" t="s">
        <v>19</v>
      </c>
      <c r="CH51" t="s">
        <v>19</v>
      </c>
      <c r="CI51" t="s">
        <v>19</v>
      </c>
      <c r="CJ51" t="s">
        <v>19</v>
      </c>
      <c r="CK51" t="s">
        <v>19</v>
      </c>
      <c r="CL51">
        <v>91</v>
      </c>
      <c r="CM51">
        <v>28</v>
      </c>
      <c r="CN51">
        <v>61</v>
      </c>
      <c r="CO51">
        <v>2</v>
      </c>
      <c r="CP51">
        <v>203</v>
      </c>
      <c r="CQ51">
        <v>68</v>
      </c>
      <c r="CR51">
        <v>83</v>
      </c>
      <c r="CS51">
        <v>52</v>
      </c>
      <c r="CT51">
        <v>115</v>
      </c>
      <c r="CU51">
        <v>39</v>
      </c>
      <c r="CV51">
        <v>51</v>
      </c>
      <c r="CW51">
        <v>25</v>
      </c>
    </row>
    <row r="52" spans="1:101">
      <c r="A52" t="s">
        <v>720</v>
      </c>
      <c r="B52">
        <v>1175</v>
      </c>
      <c r="C52">
        <v>524</v>
      </c>
      <c r="D52">
        <v>453</v>
      </c>
      <c r="E52">
        <v>198</v>
      </c>
      <c r="F52">
        <v>38</v>
      </c>
      <c r="G52">
        <v>11</v>
      </c>
      <c r="H52">
        <v>27</v>
      </c>
      <c r="I52" t="s">
        <v>19</v>
      </c>
      <c r="J52">
        <v>46</v>
      </c>
      <c r="K52">
        <v>1</v>
      </c>
      <c r="L52">
        <v>4</v>
      </c>
      <c r="M52">
        <v>41</v>
      </c>
      <c r="N52">
        <v>1</v>
      </c>
      <c r="O52" t="s">
        <v>19</v>
      </c>
      <c r="P52" t="s">
        <v>19</v>
      </c>
      <c r="Q52">
        <v>1</v>
      </c>
      <c r="R52">
        <v>51</v>
      </c>
      <c r="S52">
        <v>17</v>
      </c>
      <c r="T52">
        <v>33</v>
      </c>
      <c r="U52">
        <v>1</v>
      </c>
      <c r="V52">
        <v>21</v>
      </c>
      <c r="W52">
        <v>4</v>
      </c>
      <c r="X52">
        <v>17</v>
      </c>
      <c r="Y52" t="s">
        <v>19</v>
      </c>
      <c r="Z52">
        <v>51</v>
      </c>
      <c r="AA52">
        <v>17</v>
      </c>
      <c r="AB52">
        <v>23</v>
      </c>
      <c r="AC52">
        <v>11</v>
      </c>
      <c r="AD52">
        <v>70</v>
      </c>
      <c r="AE52">
        <v>18</v>
      </c>
      <c r="AF52">
        <v>39</v>
      </c>
      <c r="AG52">
        <v>13</v>
      </c>
      <c r="AH52">
        <v>563</v>
      </c>
      <c r="AI52">
        <v>391</v>
      </c>
      <c r="AJ52">
        <v>117</v>
      </c>
      <c r="AK52">
        <v>55</v>
      </c>
      <c r="AL52">
        <v>313</v>
      </c>
      <c r="AM52">
        <v>233</v>
      </c>
      <c r="AN52">
        <v>69</v>
      </c>
      <c r="AO52">
        <v>11</v>
      </c>
      <c r="AP52">
        <v>34</v>
      </c>
      <c r="AQ52">
        <v>7</v>
      </c>
      <c r="AR52">
        <v>27</v>
      </c>
      <c r="AS52" t="s">
        <v>19</v>
      </c>
      <c r="AT52">
        <v>14</v>
      </c>
      <c r="AU52">
        <v>3</v>
      </c>
      <c r="AV52">
        <v>9</v>
      </c>
      <c r="AW52">
        <v>2</v>
      </c>
      <c r="AX52">
        <v>8</v>
      </c>
      <c r="AY52">
        <v>3</v>
      </c>
      <c r="AZ52">
        <v>5</v>
      </c>
      <c r="BA52" t="s">
        <v>19</v>
      </c>
      <c r="BB52">
        <v>34</v>
      </c>
      <c r="BC52">
        <v>5</v>
      </c>
      <c r="BD52">
        <v>24</v>
      </c>
      <c r="BE52">
        <v>5</v>
      </c>
      <c r="BF52">
        <v>1</v>
      </c>
      <c r="BG52" t="s">
        <v>19</v>
      </c>
      <c r="BH52" t="s">
        <v>19</v>
      </c>
      <c r="BI52">
        <v>1</v>
      </c>
      <c r="BJ52">
        <v>1</v>
      </c>
      <c r="BK52" t="s">
        <v>19</v>
      </c>
      <c r="BL52">
        <v>1</v>
      </c>
      <c r="BM52" t="s">
        <v>19</v>
      </c>
      <c r="BN52">
        <v>2</v>
      </c>
      <c r="BO52" t="s">
        <v>19</v>
      </c>
      <c r="BP52">
        <v>2</v>
      </c>
      <c r="BQ52" t="s">
        <v>19</v>
      </c>
      <c r="BR52">
        <v>15</v>
      </c>
      <c r="BS52">
        <v>2</v>
      </c>
      <c r="BT52">
        <v>11</v>
      </c>
      <c r="BU52">
        <v>2</v>
      </c>
      <c r="BV52">
        <v>13</v>
      </c>
      <c r="BW52">
        <v>3</v>
      </c>
      <c r="BX52">
        <v>9</v>
      </c>
      <c r="BY52">
        <v>1</v>
      </c>
      <c r="BZ52" t="s">
        <v>19</v>
      </c>
      <c r="CA52" t="s">
        <v>19</v>
      </c>
      <c r="CB52" t="s">
        <v>19</v>
      </c>
      <c r="CC52" t="s">
        <v>19</v>
      </c>
      <c r="CD52">
        <v>2</v>
      </c>
      <c r="CE52" t="s">
        <v>19</v>
      </c>
      <c r="CF52">
        <v>1</v>
      </c>
      <c r="CG52">
        <v>1</v>
      </c>
      <c r="CH52" t="s">
        <v>19</v>
      </c>
      <c r="CI52" t="s">
        <v>19</v>
      </c>
      <c r="CJ52" t="s">
        <v>19</v>
      </c>
      <c r="CK52" t="s">
        <v>19</v>
      </c>
      <c r="CL52">
        <v>47</v>
      </c>
      <c r="CM52">
        <v>10</v>
      </c>
      <c r="CN52">
        <v>36</v>
      </c>
      <c r="CO52">
        <v>1</v>
      </c>
      <c r="CP52">
        <v>65</v>
      </c>
      <c r="CQ52">
        <v>7</v>
      </c>
      <c r="CR52">
        <v>44</v>
      </c>
      <c r="CS52">
        <v>14</v>
      </c>
      <c r="CT52">
        <v>153</v>
      </c>
      <c r="CU52">
        <v>34</v>
      </c>
      <c r="CV52">
        <v>65</v>
      </c>
      <c r="CW52">
        <v>54</v>
      </c>
    </row>
    <row r="53" spans="1:101">
      <c r="A53" t="s">
        <v>719</v>
      </c>
      <c r="B53">
        <v>247</v>
      </c>
      <c r="C53">
        <v>110</v>
      </c>
      <c r="D53">
        <v>85</v>
      </c>
      <c r="E53">
        <v>52</v>
      </c>
      <c r="F53">
        <v>8</v>
      </c>
      <c r="G53">
        <v>1</v>
      </c>
      <c r="H53">
        <v>7</v>
      </c>
      <c r="I53" t="s">
        <v>19</v>
      </c>
      <c r="J53">
        <v>9</v>
      </c>
      <c r="K53" t="s">
        <v>19</v>
      </c>
      <c r="L53" t="s">
        <v>19</v>
      </c>
      <c r="M53">
        <v>9</v>
      </c>
      <c r="N53">
        <v>1</v>
      </c>
      <c r="O53" t="s">
        <v>19</v>
      </c>
      <c r="P53" t="s">
        <v>19</v>
      </c>
      <c r="Q53">
        <v>1</v>
      </c>
      <c r="R53">
        <v>9</v>
      </c>
      <c r="S53">
        <v>2</v>
      </c>
      <c r="T53">
        <v>7</v>
      </c>
      <c r="U53" t="s">
        <v>19</v>
      </c>
      <c r="V53">
        <v>2</v>
      </c>
      <c r="W53">
        <v>1</v>
      </c>
      <c r="X53">
        <v>1</v>
      </c>
      <c r="Y53" t="s">
        <v>19</v>
      </c>
      <c r="Z53">
        <v>7</v>
      </c>
      <c r="AA53">
        <v>3</v>
      </c>
      <c r="AB53">
        <v>3</v>
      </c>
      <c r="AC53">
        <v>1</v>
      </c>
      <c r="AD53">
        <v>15</v>
      </c>
      <c r="AE53">
        <v>4</v>
      </c>
      <c r="AF53">
        <v>9</v>
      </c>
      <c r="AG53">
        <v>2</v>
      </c>
      <c r="AH53">
        <v>119</v>
      </c>
      <c r="AI53">
        <v>89</v>
      </c>
      <c r="AJ53">
        <v>15</v>
      </c>
      <c r="AK53">
        <v>15</v>
      </c>
      <c r="AL53">
        <v>72</v>
      </c>
      <c r="AM53">
        <v>63</v>
      </c>
      <c r="AN53">
        <v>9</v>
      </c>
      <c r="AO53" t="s">
        <v>19</v>
      </c>
      <c r="AP53">
        <v>7</v>
      </c>
      <c r="AQ53">
        <v>1</v>
      </c>
      <c r="AR53">
        <v>6</v>
      </c>
      <c r="AS53" t="s">
        <v>19</v>
      </c>
      <c r="AT53">
        <v>4</v>
      </c>
      <c r="AU53">
        <v>1</v>
      </c>
      <c r="AV53">
        <v>3</v>
      </c>
      <c r="AW53" t="s">
        <v>19</v>
      </c>
      <c r="AX53">
        <v>1</v>
      </c>
      <c r="AY53" t="s">
        <v>19</v>
      </c>
      <c r="AZ53" t="s">
        <v>19</v>
      </c>
      <c r="BA53">
        <v>1</v>
      </c>
      <c r="BB53">
        <v>7</v>
      </c>
      <c r="BC53">
        <v>2</v>
      </c>
      <c r="BD53">
        <v>4</v>
      </c>
      <c r="BE53">
        <v>1</v>
      </c>
      <c r="BF53">
        <v>1</v>
      </c>
      <c r="BG53">
        <v>1</v>
      </c>
      <c r="BH53" t="s">
        <v>19</v>
      </c>
      <c r="BI53" t="s">
        <v>19</v>
      </c>
      <c r="BJ53" t="s">
        <v>19</v>
      </c>
      <c r="BK53" t="s">
        <v>19</v>
      </c>
      <c r="BL53" t="s">
        <v>19</v>
      </c>
      <c r="BM53" t="s">
        <v>19</v>
      </c>
      <c r="BN53" t="s">
        <v>19</v>
      </c>
      <c r="BO53" t="s">
        <v>19</v>
      </c>
      <c r="BP53" t="s">
        <v>19</v>
      </c>
      <c r="BQ53" t="s">
        <v>19</v>
      </c>
      <c r="BR53">
        <v>1</v>
      </c>
      <c r="BS53" t="s">
        <v>19</v>
      </c>
      <c r="BT53">
        <v>1</v>
      </c>
      <c r="BU53" t="s">
        <v>19</v>
      </c>
      <c r="BV53">
        <v>5</v>
      </c>
      <c r="BW53">
        <v>1</v>
      </c>
      <c r="BX53">
        <v>3</v>
      </c>
      <c r="BY53">
        <v>1</v>
      </c>
      <c r="BZ53" t="s">
        <v>19</v>
      </c>
      <c r="CA53" t="s">
        <v>19</v>
      </c>
      <c r="CB53" t="s">
        <v>19</v>
      </c>
      <c r="CC53" t="s">
        <v>19</v>
      </c>
      <c r="CD53" t="s">
        <v>19</v>
      </c>
      <c r="CE53" t="s">
        <v>19</v>
      </c>
      <c r="CF53" t="s">
        <v>19</v>
      </c>
      <c r="CG53" t="s">
        <v>19</v>
      </c>
      <c r="CH53" t="s">
        <v>19</v>
      </c>
      <c r="CI53" t="s">
        <v>19</v>
      </c>
      <c r="CJ53" t="s">
        <v>19</v>
      </c>
      <c r="CK53" t="s">
        <v>19</v>
      </c>
      <c r="CL53">
        <v>8</v>
      </c>
      <c r="CM53" t="s">
        <v>19</v>
      </c>
      <c r="CN53">
        <v>8</v>
      </c>
      <c r="CO53" t="s">
        <v>19</v>
      </c>
      <c r="CP53">
        <v>34</v>
      </c>
      <c r="CQ53">
        <v>7</v>
      </c>
      <c r="CR53">
        <v>13</v>
      </c>
      <c r="CS53">
        <v>14</v>
      </c>
      <c r="CT53">
        <v>18</v>
      </c>
      <c r="CU53" t="s">
        <v>19</v>
      </c>
      <c r="CV53">
        <v>10</v>
      </c>
      <c r="CW53">
        <v>8</v>
      </c>
    </row>
    <row r="54" spans="1:101">
      <c r="A54" t="s">
        <v>718</v>
      </c>
      <c r="B54">
        <v>1207</v>
      </c>
      <c r="C54">
        <v>683</v>
      </c>
      <c r="D54">
        <v>348</v>
      </c>
      <c r="E54">
        <v>176</v>
      </c>
      <c r="F54">
        <v>42</v>
      </c>
      <c r="G54">
        <v>18</v>
      </c>
      <c r="H54">
        <v>24</v>
      </c>
      <c r="I54" t="s">
        <v>19</v>
      </c>
      <c r="J54">
        <v>48</v>
      </c>
      <c r="K54">
        <v>1</v>
      </c>
      <c r="L54">
        <v>1</v>
      </c>
      <c r="M54">
        <v>46</v>
      </c>
      <c r="N54">
        <v>1</v>
      </c>
      <c r="O54" t="s">
        <v>19</v>
      </c>
      <c r="P54" t="s">
        <v>19</v>
      </c>
      <c r="Q54">
        <v>1</v>
      </c>
      <c r="R54">
        <v>54</v>
      </c>
      <c r="S54">
        <v>21</v>
      </c>
      <c r="T54">
        <v>32</v>
      </c>
      <c r="U54">
        <v>1</v>
      </c>
      <c r="V54">
        <v>10</v>
      </c>
      <c r="W54">
        <v>5</v>
      </c>
      <c r="X54">
        <v>5</v>
      </c>
      <c r="Y54" t="s">
        <v>19</v>
      </c>
      <c r="Z54">
        <v>52</v>
      </c>
      <c r="AA54">
        <v>26</v>
      </c>
      <c r="AB54">
        <v>18</v>
      </c>
      <c r="AC54">
        <v>8</v>
      </c>
      <c r="AD54">
        <v>63</v>
      </c>
      <c r="AE54">
        <v>31</v>
      </c>
      <c r="AF54">
        <v>27</v>
      </c>
      <c r="AG54">
        <v>5</v>
      </c>
      <c r="AH54">
        <v>604</v>
      </c>
      <c r="AI54">
        <v>492</v>
      </c>
      <c r="AJ54">
        <v>46</v>
      </c>
      <c r="AK54">
        <v>66</v>
      </c>
      <c r="AL54">
        <v>322</v>
      </c>
      <c r="AM54">
        <v>282</v>
      </c>
      <c r="AN54">
        <v>24</v>
      </c>
      <c r="AO54">
        <v>16</v>
      </c>
      <c r="AP54">
        <v>33</v>
      </c>
      <c r="AQ54">
        <v>11</v>
      </c>
      <c r="AR54">
        <v>20</v>
      </c>
      <c r="AS54">
        <v>2</v>
      </c>
      <c r="AT54">
        <v>16</v>
      </c>
      <c r="AU54">
        <v>6</v>
      </c>
      <c r="AV54">
        <v>9</v>
      </c>
      <c r="AW54">
        <v>1</v>
      </c>
      <c r="AX54">
        <v>1</v>
      </c>
      <c r="AY54" t="s">
        <v>19</v>
      </c>
      <c r="AZ54" t="s">
        <v>19</v>
      </c>
      <c r="BA54">
        <v>1</v>
      </c>
      <c r="BB54">
        <v>46</v>
      </c>
      <c r="BC54">
        <v>9</v>
      </c>
      <c r="BD54">
        <v>29</v>
      </c>
      <c r="BE54">
        <v>8</v>
      </c>
      <c r="BF54">
        <v>5</v>
      </c>
      <c r="BG54">
        <v>1</v>
      </c>
      <c r="BH54">
        <v>1</v>
      </c>
      <c r="BI54">
        <v>3</v>
      </c>
      <c r="BJ54">
        <v>3</v>
      </c>
      <c r="BK54" t="s">
        <v>19</v>
      </c>
      <c r="BL54">
        <v>2</v>
      </c>
      <c r="BM54">
        <v>1</v>
      </c>
      <c r="BN54">
        <v>1</v>
      </c>
      <c r="BO54" t="s">
        <v>19</v>
      </c>
      <c r="BP54">
        <v>1</v>
      </c>
      <c r="BQ54" t="s">
        <v>19</v>
      </c>
      <c r="BR54">
        <v>12</v>
      </c>
      <c r="BS54">
        <v>4</v>
      </c>
      <c r="BT54">
        <v>7</v>
      </c>
      <c r="BU54">
        <v>1</v>
      </c>
      <c r="BV54">
        <v>23</v>
      </c>
      <c r="BW54">
        <v>4</v>
      </c>
      <c r="BX54">
        <v>16</v>
      </c>
      <c r="BY54">
        <v>3</v>
      </c>
      <c r="BZ54" t="s">
        <v>19</v>
      </c>
      <c r="CA54" t="s">
        <v>19</v>
      </c>
      <c r="CB54" t="s">
        <v>19</v>
      </c>
      <c r="CC54" t="s">
        <v>19</v>
      </c>
      <c r="CD54">
        <v>2</v>
      </c>
      <c r="CE54" t="s">
        <v>19</v>
      </c>
      <c r="CF54">
        <v>2</v>
      </c>
      <c r="CG54" t="s">
        <v>19</v>
      </c>
      <c r="CH54" t="s">
        <v>19</v>
      </c>
      <c r="CI54" t="s">
        <v>19</v>
      </c>
      <c r="CJ54" t="s">
        <v>19</v>
      </c>
      <c r="CK54" t="s">
        <v>19</v>
      </c>
      <c r="CL54">
        <v>52</v>
      </c>
      <c r="CM54">
        <v>15</v>
      </c>
      <c r="CN54">
        <v>36</v>
      </c>
      <c r="CO54">
        <v>1</v>
      </c>
      <c r="CP54">
        <v>101</v>
      </c>
      <c r="CQ54">
        <v>26</v>
      </c>
      <c r="CR54">
        <v>60</v>
      </c>
      <c r="CS54">
        <v>15</v>
      </c>
      <c r="CT54">
        <v>94</v>
      </c>
      <c r="CU54">
        <v>27</v>
      </c>
      <c r="CV54">
        <v>46</v>
      </c>
      <c r="CW54">
        <v>21</v>
      </c>
    </row>
    <row r="55" spans="1:101">
      <c r="A55" t="s">
        <v>717</v>
      </c>
      <c r="B55">
        <v>238</v>
      </c>
      <c r="C55">
        <v>133</v>
      </c>
      <c r="D55">
        <v>63</v>
      </c>
      <c r="E55">
        <v>42</v>
      </c>
      <c r="F55">
        <v>7</v>
      </c>
      <c r="G55">
        <v>4</v>
      </c>
      <c r="H55">
        <v>3</v>
      </c>
      <c r="I55" t="s">
        <v>19</v>
      </c>
      <c r="J55">
        <v>9</v>
      </c>
      <c r="K55" t="s">
        <v>19</v>
      </c>
      <c r="L55" t="s">
        <v>19</v>
      </c>
      <c r="M55">
        <v>9</v>
      </c>
      <c r="N55" t="s">
        <v>19</v>
      </c>
      <c r="O55" t="s">
        <v>19</v>
      </c>
      <c r="P55" t="s">
        <v>19</v>
      </c>
      <c r="Q55" t="s">
        <v>19</v>
      </c>
      <c r="R55">
        <v>8</v>
      </c>
      <c r="S55">
        <v>2</v>
      </c>
      <c r="T55">
        <v>6</v>
      </c>
      <c r="U55" t="s">
        <v>19</v>
      </c>
      <c r="V55">
        <v>2</v>
      </c>
      <c r="W55" t="s">
        <v>19</v>
      </c>
      <c r="X55">
        <v>2</v>
      </c>
      <c r="Y55" t="s">
        <v>19</v>
      </c>
      <c r="Z55">
        <v>7</v>
      </c>
      <c r="AA55">
        <v>5</v>
      </c>
      <c r="AB55">
        <v>1</v>
      </c>
      <c r="AC55">
        <v>1</v>
      </c>
      <c r="AD55">
        <v>8</v>
      </c>
      <c r="AE55">
        <v>2</v>
      </c>
      <c r="AF55">
        <v>6</v>
      </c>
      <c r="AG55" t="s">
        <v>19</v>
      </c>
      <c r="AH55">
        <v>119</v>
      </c>
      <c r="AI55">
        <v>86</v>
      </c>
      <c r="AJ55">
        <v>19</v>
      </c>
      <c r="AK55">
        <v>14</v>
      </c>
      <c r="AL55">
        <v>55</v>
      </c>
      <c r="AM55">
        <v>35</v>
      </c>
      <c r="AN55">
        <v>13</v>
      </c>
      <c r="AO55">
        <v>7</v>
      </c>
      <c r="AP55">
        <v>2</v>
      </c>
      <c r="AQ55" t="s">
        <v>19</v>
      </c>
      <c r="AR55">
        <v>2</v>
      </c>
      <c r="AS55" t="s">
        <v>19</v>
      </c>
      <c r="AT55">
        <v>6</v>
      </c>
      <c r="AU55">
        <v>4</v>
      </c>
      <c r="AV55">
        <v>1</v>
      </c>
      <c r="AW55">
        <v>1</v>
      </c>
      <c r="AX55" t="s">
        <v>19</v>
      </c>
      <c r="AY55" t="s">
        <v>19</v>
      </c>
      <c r="AZ55" t="s">
        <v>19</v>
      </c>
      <c r="BA55" t="s">
        <v>19</v>
      </c>
      <c r="BB55">
        <v>12</v>
      </c>
      <c r="BC55">
        <v>2</v>
      </c>
      <c r="BD55">
        <v>7</v>
      </c>
      <c r="BE55">
        <v>3</v>
      </c>
      <c r="BF55">
        <v>3</v>
      </c>
      <c r="BG55" t="s">
        <v>19</v>
      </c>
      <c r="BH55">
        <v>2</v>
      </c>
      <c r="BI55">
        <v>1</v>
      </c>
      <c r="BJ55">
        <v>2</v>
      </c>
      <c r="BK55">
        <v>1</v>
      </c>
      <c r="BL55" t="s">
        <v>19</v>
      </c>
      <c r="BM55">
        <v>1</v>
      </c>
      <c r="BN55" t="s">
        <v>19</v>
      </c>
      <c r="BO55" t="s">
        <v>19</v>
      </c>
      <c r="BP55" t="s">
        <v>19</v>
      </c>
      <c r="BQ55" t="s">
        <v>19</v>
      </c>
      <c r="BR55">
        <v>1</v>
      </c>
      <c r="BS55" t="s">
        <v>19</v>
      </c>
      <c r="BT55" t="s">
        <v>19</v>
      </c>
      <c r="BU55">
        <v>1</v>
      </c>
      <c r="BV55">
        <v>6</v>
      </c>
      <c r="BW55">
        <v>1</v>
      </c>
      <c r="BX55">
        <v>5</v>
      </c>
      <c r="BY55" t="s">
        <v>19</v>
      </c>
      <c r="BZ55" t="s">
        <v>19</v>
      </c>
      <c r="CA55" t="s">
        <v>19</v>
      </c>
      <c r="CB55" t="s">
        <v>19</v>
      </c>
      <c r="CC55" t="s">
        <v>19</v>
      </c>
      <c r="CD55" t="s">
        <v>19</v>
      </c>
      <c r="CE55" t="s">
        <v>19</v>
      </c>
      <c r="CF55" t="s">
        <v>19</v>
      </c>
      <c r="CG55" t="s">
        <v>19</v>
      </c>
      <c r="CH55" t="s">
        <v>19</v>
      </c>
      <c r="CI55" t="s">
        <v>19</v>
      </c>
      <c r="CJ55" t="s">
        <v>19</v>
      </c>
      <c r="CK55" t="s">
        <v>19</v>
      </c>
      <c r="CL55">
        <v>9</v>
      </c>
      <c r="CM55">
        <v>2</v>
      </c>
      <c r="CN55">
        <v>7</v>
      </c>
      <c r="CO55" t="s">
        <v>19</v>
      </c>
      <c r="CP55">
        <v>29</v>
      </c>
      <c r="CQ55">
        <v>20</v>
      </c>
      <c r="CR55">
        <v>4</v>
      </c>
      <c r="CS55">
        <v>5</v>
      </c>
      <c r="CT55">
        <v>22</v>
      </c>
      <c r="CU55">
        <v>6</v>
      </c>
      <c r="CV55">
        <v>7</v>
      </c>
      <c r="CW55">
        <v>9</v>
      </c>
    </row>
    <row r="56" spans="1:101">
      <c r="A56" t="s">
        <v>716</v>
      </c>
    </row>
    <row r="57" spans="1:101">
      <c r="A57" t="s">
        <v>715</v>
      </c>
      <c r="B57">
        <v>340</v>
      </c>
      <c r="C57">
        <v>143</v>
      </c>
      <c r="D57">
        <v>134</v>
      </c>
      <c r="E57">
        <v>63</v>
      </c>
      <c r="F57">
        <v>11</v>
      </c>
      <c r="G57">
        <v>5</v>
      </c>
      <c r="H57">
        <v>5</v>
      </c>
      <c r="I57">
        <v>1</v>
      </c>
      <c r="J57">
        <v>12</v>
      </c>
      <c r="K57" t="s">
        <v>19</v>
      </c>
      <c r="L57">
        <v>2</v>
      </c>
      <c r="M57">
        <v>10</v>
      </c>
      <c r="N57">
        <v>2</v>
      </c>
      <c r="O57" t="s">
        <v>19</v>
      </c>
      <c r="P57" t="s">
        <v>19</v>
      </c>
      <c r="Q57">
        <v>2</v>
      </c>
      <c r="R57">
        <v>13</v>
      </c>
      <c r="S57">
        <v>5</v>
      </c>
      <c r="T57">
        <v>8</v>
      </c>
      <c r="U57" t="s">
        <v>19</v>
      </c>
      <c r="V57">
        <v>6</v>
      </c>
      <c r="W57">
        <v>4</v>
      </c>
      <c r="X57">
        <v>2</v>
      </c>
      <c r="Y57" t="s">
        <v>19</v>
      </c>
      <c r="Z57">
        <v>19</v>
      </c>
      <c r="AA57">
        <v>5</v>
      </c>
      <c r="AB57">
        <v>6</v>
      </c>
      <c r="AC57">
        <v>8</v>
      </c>
      <c r="AD57">
        <v>8</v>
      </c>
      <c r="AE57">
        <v>1</v>
      </c>
      <c r="AF57">
        <v>6</v>
      </c>
      <c r="AG57">
        <v>1</v>
      </c>
      <c r="AH57">
        <v>210</v>
      </c>
      <c r="AI57">
        <v>109</v>
      </c>
      <c r="AJ57">
        <v>75</v>
      </c>
      <c r="AK57">
        <v>26</v>
      </c>
      <c r="AL57">
        <v>103</v>
      </c>
      <c r="AM57">
        <v>52</v>
      </c>
      <c r="AN57">
        <v>46</v>
      </c>
      <c r="AO57">
        <v>5</v>
      </c>
      <c r="AP57">
        <v>10</v>
      </c>
      <c r="AQ57">
        <v>5</v>
      </c>
      <c r="AR57">
        <v>4</v>
      </c>
      <c r="AS57">
        <v>1</v>
      </c>
      <c r="AT57" t="s">
        <v>19</v>
      </c>
      <c r="AU57" t="s">
        <v>19</v>
      </c>
      <c r="AV57" t="s">
        <v>19</v>
      </c>
      <c r="AW57" t="s">
        <v>19</v>
      </c>
      <c r="AX57" t="s">
        <v>19</v>
      </c>
      <c r="AY57" t="s">
        <v>19</v>
      </c>
      <c r="AZ57" t="s">
        <v>19</v>
      </c>
      <c r="BA57" t="s">
        <v>19</v>
      </c>
      <c r="BB57">
        <v>14</v>
      </c>
      <c r="BC57" t="s">
        <v>19</v>
      </c>
      <c r="BD57">
        <v>9</v>
      </c>
      <c r="BE57">
        <v>5</v>
      </c>
      <c r="BF57">
        <v>2</v>
      </c>
      <c r="BG57" t="s">
        <v>19</v>
      </c>
      <c r="BH57">
        <v>2</v>
      </c>
      <c r="BI57" t="s">
        <v>19</v>
      </c>
      <c r="BJ57">
        <v>1</v>
      </c>
      <c r="BK57" t="s">
        <v>19</v>
      </c>
      <c r="BL57" t="s">
        <v>19</v>
      </c>
      <c r="BM57">
        <v>1</v>
      </c>
      <c r="BN57" t="s">
        <v>19</v>
      </c>
      <c r="BO57" t="s">
        <v>19</v>
      </c>
      <c r="BP57" t="s">
        <v>19</v>
      </c>
      <c r="BQ57" t="s">
        <v>19</v>
      </c>
      <c r="BR57">
        <v>6</v>
      </c>
      <c r="BS57" t="s">
        <v>19</v>
      </c>
      <c r="BT57">
        <v>3</v>
      </c>
      <c r="BU57">
        <v>3</v>
      </c>
      <c r="BV57">
        <v>3</v>
      </c>
      <c r="BW57" t="s">
        <v>19</v>
      </c>
      <c r="BX57">
        <v>2</v>
      </c>
      <c r="BY57">
        <v>1</v>
      </c>
      <c r="BZ57">
        <v>1</v>
      </c>
      <c r="CA57" t="s">
        <v>19</v>
      </c>
      <c r="CB57">
        <v>1</v>
      </c>
      <c r="CC57" t="s">
        <v>19</v>
      </c>
      <c r="CD57">
        <v>1</v>
      </c>
      <c r="CE57" t="s">
        <v>19</v>
      </c>
      <c r="CF57">
        <v>1</v>
      </c>
      <c r="CG57" t="s">
        <v>19</v>
      </c>
      <c r="CH57" t="s">
        <v>19</v>
      </c>
      <c r="CI57" t="s">
        <v>19</v>
      </c>
      <c r="CJ57" t="s">
        <v>19</v>
      </c>
      <c r="CK57" t="s">
        <v>19</v>
      </c>
      <c r="CL57">
        <v>12</v>
      </c>
      <c r="CM57">
        <v>2</v>
      </c>
      <c r="CN57">
        <v>10</v>
      </c>
      <c r="CO57" t="s">
        <v>19</v>
      </c>
      <c r="CP57">
        <v>11</v>
      </c>
      <c r="CQ57">
        <v>5</v>
      </c>
      <c r="CR57">
        <v>2</v>
      </c>
      <c r="CS57">
        <v>4</v>
      </c>
      <c r="CT57">
        <v>18</v>
      </c>
      <c r="CU57">
        <v>6</v>
      </c>
      <c r="CV57">
        <v>7</v>
      </c>
      <c r="CW57">
        <v>5</v>
      </c>
    </row>
    <row r="58" spans="1:101">
      <c r="A58" t="s">
        <v>714</v>
      </c>
      <c r="B58">
        <v>370</v>
      </c>
      <c r="C58">
        <v>182</v>
      </c>
      <c r="D58">
        <v>121</v>
      </c>
      <c r="E58">
        <v>67</v>
      </c>
      <c r="F58">
        <v>13</v>
      </c>
      <c r="G58">
        <v>3</v>
      </c>
      <c r="H58">
        <v>10</v>
      </c>
      <c r="I58" t="s">
        <v>19</v>
      </c>
      <c r="J58">
        <v>13</v>
      </c>
      <c r="K58" t="s">
        <v>19</v>
      </c>
      <c r="L58">
        <v>3</v>
      </c>
      <c r="M58">
        <v>10</v>
      </c>
      <c r="N58">
        <v>3</v>
      </c>
      <c r="O58" t="s">
        <v>19</v>
      </c>
      <c r="P58" t="s">
        <v>19</v>
      </c>
      <c r="Q58">
        <v>3</v>
      </c>
      <c r="R58">
        <v>23</v>
      </c>
      <c r="S58">
        <v>6</v>
      </c>
      <c r="T58">
        <v>17</v>
      </c>
      <c r="U58" t="s">
        <v>19</v>
      </c>
      <c r="V58">
        <v>4</v>
      </c>
      <c r="W58">
        <v>1</v>
      </c>
      <c r="X58">
        <v>3</v>
      </c>
      <c r="Y58" t="s">
        <v>19</v>
      </c>
      <c r="Z58">
        <v>17</v>
      </c>
      <c r="AA58">
        <v>5</v>
      </c>
      <c r="AB58">
        <v>9</v>
      </c>
      <c r="AC58">
        <v>3</v>
      </c>
      <c r="AD58">
        <v>13</v>
      </c>
      <c r="AE58">
        <v>2</v>
      </c>
      <c r="AF58">
        <v>8</v>
      </c>
      <c r="AG58">
        <v>3</v>
      </c>
      <c r="AH58">
        <v>210</v>
      </c>
      <c r="AI58">
        <v>152</v>
      </c>
      <c r="AJ58">
        <v>31</v>
      </c>
      <c r="AK58">
        <v>27</v>
      </c>
      <c r="AL58">
        <v>114</v>
      </c>
      <c r="AM58">
        <v>88</v>
      </c>
      <c r="AN58">
        <v>19</v>
      </c>
      <c r="AO58">
        <v>7</v>
      </c>
      <c r="AP58">
        <v>12</v>
      </c>
      <c r="AQ58">
        <v>4</v>
      </c>
      <c r="AR58">
        <v>8</v>
      </c>
      <c r="AS58" t="s">
        <v>19</v>
      </c>
      <c r="AT58">
        <v>1</v>
      </c>
      <c r="AU58" t="s">
        <v>19</v>
      </c>
      <c r="AV58">
        <v>1</v>
      </c>
      <c r="AW58" t="s">
        <v>19</v>
      </c>
      <c r="AX58">
        <v>2</v>
      </c>
      <c r="AY58" t="s">
        <v>19</v>
      </c>
      <c r="AZ58" t="s">
        <v>19</v>
      </c>
      <c r="BA58">
        <v>2</v>
      </c>
      <c r="BB58">
        <v>15</v>
      </c>
      <c r="BC58">
        <v>3</v>
      </c>
      <c r="BD58">
        <v>7</v>
      </c>
      <c r="BE58">
        <v>5</v>
      </c>
      <c r="BF58">
        <v>2</v>
      </c>
      <c r="BG58">
        <v>1</v>
      </c>
      <c r="BH58" t="s">
        <v>19</v>
      </c>
      <c r="BI58">
        <v>1</v>
      </c>
      <c r="BJ58">
        <v>2</v>
      </c>
      <c r="BK58">
        <v>1</v>
      </c>
      <c r="BL58" t="s">
        <v>19</v>
      </c>
      <c r="BM58">
        <v>1</v>
      </c>
      <c r="BN58" t="s">
        <v>19</v>
      </c>
      <c r="BO58" t="s">
        <v>19</v>
      </c>
      <c r="BP58" t="s">
        <v>19</v>
      </c>
      <c r="BQ58" t="s">
        <v>19</v>
      </c>
      <c r="BR58">
        <v>8</v>
      </c>
      <c r="BS58" t="s">
        <v>19</v>
      </c>
      <c r="BT58">
        <v>6</v>
      </c>
      <c r="BU58">
        <v>2</v>
      </c>
      <c r="BV58">
        <v>2</v>
      </c>
      <c r="BW58" t="s">
        <v>19</v>
      </c>
      <c r="BX58">
        <v>1</v>
      </c>
      <c r="BY58">
        <v>1</v>
      </c>
      <c r="BZ58">
        <v>1</v>
      </c>
      <c r="CA58">
        <v>1</v>
      </c>
      <c r="CB58" t="s">
        <v>19</v>
      </c>
      <c r="CC58" t="s">
        <v>19</v>
      </c>
      <c r="CD58" t="s">
        <v>19</v>
      </c>
      <c r="CE58" t="s">
        <v>19</v>
      </c>
      <c r="CF58" t="s">
        <v>19</v>
      </c>
      <c r="CG58" t="s">
        <v>19</v>
      </c>
      <c r="CH58" t="s">
        <v>19</v>
      </c>
      <c r="CI58" t="s">
        <v>19</v>
      </c>
      <c r="CJ58" t="s">
        <v>19</v>
      </c>
      <c r="CK58" t="s">
        <v>19</v>
      </c>
      <c r="CL58">
        <v>19</v>
      </c>
      <c r="CM58">
        <v>3</v>
      </c>
      <c r="CN58">
        <v>16</v>
      </c>
      <c r="CO58" t="s">
        <v>19</v>
      </c>
      <c r="CP58">
        <v>5</v>
      </c>
      <c r="CQ58" t="s">
        <v>19</v>
      </c>
      <c r="CR58" t="s">
        <v>19</v>
      </c>
      <c r="CS58">
        <v>5</v>
      </c>
      <c r="CT58">
        <v>24</v>
      </c>
      <c r="CU58">
        <v>4</v>
      </c>
      <c r="CV58">
        <v>11</v>
      </c>
      <c r="CW58">
        <v>9</v>
      </c>
    </row>
    <row r="59" spans="1:101">
      <c r="A59" t="s">
        <v>713</v>
      </c>
      <c r="B59">
        <v>50</v>
      </c>
      <c r="C59">
        <v>35</v>
      </c>
      <c r="D59">
        <v>5</v>
      </c>
      <c r="E59">
        <v>10</v>
      </c>
      <c r="F59">
        <v>2</v>
      </c>
      <c r="G59">
        <v>1</v>
      </c>
      <c r="H59">
        <v>1</v>
      </c>
      <c r="I59" t="s">
        <v>19</v>
      </c>
      <c r="J59">
        <v>3</v>
      </c>
      <c r="K59" t="s">
        <v>19</v>
      </c>
      <c r="L59" t="s">
        <v>19</v>
      </c>
      <c r="M59">
        <v>3</v>
      </c>
      <c r="N59" t="s">
        <v>19</v>
      </c>
      <c r="O59" t="s">
        <v>19</v>
      </c>
      <c r="P59" t="s">
        <v>19</v>
      </c>
      <c r="Q59" t="s">
        <v>19</v>
      </c>
      <c r="R59">
        <v>2</v>
      </c>
      <c r="S59">
        <v>1</v>
      </c>
      <c r="T59">
        <v>1</v>
      </c>
      <c r="U59" t="s">
        <v>19</v>
      </c>
      <c r="V59" t="s">
        <v>19</v>
      </c>
      <c r="W59" t="s">
        <v>19</v>
      </c>
      <c r="X59" t="s">
        <v>19</v>
      </c>
      <c r="Y59" t="s">
        <v>19</v>
      </c>
      <c r="Z59">
        <v>1</v>
      </c>
      <c r="AA59" t="s">
        <v>19</v>
      </c>
      <c r="AB59" t="s">
        <v>19</v>
      </c>
      <c r="AC59">
        <v>1</v>
      </c>
      <c r="AD59">
        <v>3</v>
      </c>
      <c r="AE59" t="s">
        <v>19</v>
      </c>
      <c r="AF59">
        <v>1</v>
      </c>
      <c r="AG59">
        <v>2</v>
      </c>
      <c r="AH59">
        <v>31</v>
      </c>
      <c r="AI59">
        <v>27</v>
      </c>
      <c r="AJ59" t="s">
        <v>19</v>
      </c>
      <c r="AK59">
        <v>4</v>
      </c>
      <c r="AL59">
        <v>10</v>
      </c>
      <c r="AM59">
        <v>10</v>
      </c>
      <c r="AN59" t="s">
        <v>19</v>
      </c>
      <c r="AO59" t="s">
        <v>19</v>
      </c>
      <c r="AP59">
        <v>2</v>
      </c>
      <c r="AQ59">
        <v>1</v>
      </c>
      <c r="AR59">
        <v>1</v>
      </c>
      <c r="AS59" t="s">
        <v>19</v>
      </c>
      <c r="AT59">
        <v>1</v>
      </c>
      <c r="AU59">
        <v>1</v>
      </c>
      <c r="AV59" t="s">
        <v>19</v>
      </c>
      <c r="AW59" t="s">
        <v>19</v>
      </c>
      <c r="AX59" t="s">
        <v>19</v>
      </c>
      <c r="AY59" t="s">
        <v>19</v>
      </c>
      <c r="AZ59" t="s">
        <v>19</v>
      </c>
      <c r="BA59" t="s">
        <v>19</v>
      </c>
      <c r="BB59">
        <v>2</v>
      </c>
      <c r="BC59">
        <v>2</v>
      </c>
      <c r="BD59" t="s">
        <v>19</v>
      </c>
      <c r="BE59" t="s">
        <v>19</v>
      </c>
      <c r="BF59" t="s">
        <v>19</v>
      </c>
      <c r="BG59" t="s">
        <v>19</v>
      </c>
      <c r="BH59" t="s">
        <v>19</v>
      </c>
      <c r="BI59" t="s">
        <v>19</v>
      </c>
      <c r="BJ59" t="s">
        <v>19</v>
      </c>
      <c r="BK59" t="s">
        <v>19</v>
      </c>
      <c r="BL59" t="s">
        <v>19</v>
      </c>
      <c r="BM59" t="s">
        <v>19</v>
      </c>
      <c r="BN59" t="s">
        <v>19</v>
      </c>
      <c r="BO59" t="s">
        <v>19</v>
      </c>
      <c r="BP59" t="s">
        <v>19</v>
      </c>
      <c r="BQ59" t="s">
        <v>19</v>
      </c>
      <c r="BR59" t="s">
        <v>19</v>
      </c>
      <c r="BS59" t="s">
        <v>19</v>
      </c>
      <c r="BT59" t="s">
        <v>19</v>
      </c>
      <c r="BU59" t="s">
        <v>19</v>
      </c>
      <c r="BV59" t="s">
        <v>19</v>
      </c>
      <c r="BW59" t="s">
        <v>19</v>
      </c>
      <c r="BX59" t="s">
        <v>19</v>
      </c>
      <c r="BY59" t="s">
        <v>19</v>
      </c>
      <c r="BZ59">
        <v>1</v>
      </c>
      <c r="CA59">
        <v>1</v>
      </c>
      <c r="CB59" t="s">
        <v>19</v>
      </c>
      <c r="CC59" t="s">
        <v>19</v>
      </c>
      <c r="CD59">
        <v>1</v>
      </c>
      <c r="CE59">
        <v>1</v>
      </c>
      <c r="CF59" t="s">
        <v>19</v>
      </c>
      <c r="CG59" t="s">
        <v>19</v>
      </c>
      <c r="CH59" t="s">
        <v>19</v>
      </c>
      <c r="CI59" t="s">
        <v>19</v>
      </c>
      <c r="CJ59" t="s">
        <v>19</v>
      </c>
      <c r="CK59" t="s">
        <v>19</v>
      </c>
      <c r="CL59">
        <v>2</v>
      </c>
      <c r="CM59">
        <v>2</v>
      </c>
      <c r="CN59" t="s">
        <v>19</v>
      </c>
      <c r="CO59" t="s">
        <v>19</v>
      </c>
      <c r="CP59" t="s">
        <v>19</v>
      </c>
      <c r="CQ59" t="s">
        <v>19</v>
      </c>
      <c r="CR59" t="s">
        <v>19</v>
      </c>
      <c r="CS59" t="s">
        <v>19</v>
      </c>
      <c r="CT59">
        <v>1</v>
      </c>
      <c r="CU59" t="s">
        <v>19</v>
      </c>
      <c r="CV59">
        <v>1</v>
      </c>
      <c r="CW59" t="s">
        <v>19</v>
      </c>
    </row>
    <row r="60" spans="1:101">
      <c r="A60" t="s">
        <v>712</v>
      </c>
      <c r="B60">
        <v>63</v>
      </c>
      <c r="C60">
        <v>27</v>
      </c>
      <c r="D60">
        <v>7</v>
      </c>
      <c r="E60">
        <v>29</v>
      </c>
      <c r="F60">
        <v>2</v>
      </c>
      <c r="G60">
        <v>2</v>
      </c>
      <c r="H60" t="s">
        <v>19</v>
      </c>
      <c r="I60" t="s">
        <v>19</v>
      </c>
      <c r="J60">
        <v>3</v>
      </c>
      <c r="K60" t="s">
        <v>19</v>
      </c>
      <c r="L60" t="s">
        <v>19</v>
      </c>
      <c r="M60">
        <v>3</v>
      </c>
      <c r="N60" t="s">
        <v>19</v>
      </c>
      <c r="O60" t="s">
        <v>19</v>
      </c>
      <c r="P60" t="s">
        <v>19</v>
      </c>
      <c r="Q60" t="s">
        <v>19</v>
      </c>
      <c r="R60">
        <v>2</v>
      </c>
      <c r="S60">
        <v>1</v>
      </c>
      <c r="T60">
        <v>1</v>
      </c>
      <c r="U60" t="s">
        <v>19</v>
      </c>
      <c r="V60" t="s">
        <v>19</v>
      </c>
      <c r="W60" t="s">
        <v>19</v>
      </c>
      <c r="X60" t="s">
        <v>19</v>
      </c>
      <c r="Y60" t="s">
        <v>19</v>
      </c>
      <c r="Z60">
        <v>5</v>
      </c>
      <c r="AA60" t="s">
        <v>19</v>
      </c>
      <c r="AB60">
        <v>1</v>
      </c>
      <c r="AC60">
        <v>4</v>
      </c>
      <c r="AD60">
        <v>3</v>
      </c>
      <c r="AE60" t="s">
        <v>19</v>
      </c>
      <c r="AF60">
        <v>1</v>
      </c>
      <c r="AG60">
        <v>2</v>
      </c>
      <c r="AH60">
        <v>42</v>
      </c>
      <c r="AI60">
        <v>23</v>
      </c>
      <c r="AJ60" t="s">
        <v>19</v>
      </c>
      <c r="AK60">
        <v>19</v>
      </c>
      <c r="AL60">
        <v>11</v>
      </c>
      <c r="AM60">
        <v>9</v>
      </c>
      <c r="AN60" t="s">
        <v>19</v>
      </c>
      <c r="AO60">
        <v>2</v>
      </c>
      <c r="AP60" t="s">
        <v>19</v>
      </c>
      <c r="AQ60" t="s">
        <v>19</v>
      </c>
      <c r="AR60" t="s">
        <v>19</v>
      </c>
      <c r="AS60" t="s">
        <v>19</v>
      </c>
      <c r="AT60">
        <v>1</v>
      </c>
      <c r="AU60" t="s">
        <v>19</v>
      </c>
      <c r="AV60" t="s">
        <v>19</v>
      </c>
      <c r="AW60">
        <v>1</v>
      </c>
      <c r="AX60" t="s">
        <v>19</v>
      </c>
      <c r="AY60" t="s">
        <v>19</v>
      </c>
      <c r="AZ60" t="s">
        <v>19</v>
      </c>
      <c r="BA60" t="s">
        <v>19</v>
      </c>
      <c r="BB60">
        <v>2</v>
      </c>
      <c r="BC60" t="s">
        <v>19</v>
      </c>
      <c r="BD60">
        <v>2</v>
      </c>
      <c r="BE60" t="s">
        <v>19</v>
      </c>
      <c r="BF60" t="s">
        <v>19</v>
      </c>
      <c r="BG60" t="s">
        <v>19</v>
      </c>
      <c r="BH60" t="s">
        <v>19</v>
      </c>
      <c r="BI60" t="s">
        <v>19</v>
      </c>
      <c r="BJ60" t="s">
        <v>19</v>
      </c>
      <c r="BK60" t="s">
        <v>19</v>
      </c>
      <c r="BL60" t="s">
        <v>19</v>
      </c>
      <c r="BM60" t="s">
        <v>19</v>
      </c>
      <c r="BN60" t="s">
        <v>19</v>
      </c>
      <c r="BO60" t="s">
        <v>19</v>
      </c>
      <c r="BP60" t="s">
        <v>19</v>
      </c>
      <c r="BQ60" t="s">
        <v>19</v>
      </c>
      <c r="BR60">
        <v>1</v>
      </c>
      <c r="BS60" t="s">
        <v>19</v>
      </c>
      <c r="BT60">
        <v>1</v>
      </c>
      <c r="BU60" t="s">
        <v>19</v>
      </c>
      <c r="BV60">
        <v>1</v>
      </c>
      <c r="BW60" t="s">
        <v>19</v>
      </c>
      <c r="BX60">
        <v>1</v>
      </c>
      <c r="BY60" t="s">
        <v>19</v>
      </c>
      <c r="BZ60" t="s">
        <v>19</v>
      </c>
      <c r="CA60" t="s">
        <v>19</v>
      </c>
      <c r="CB60" t="s">
        <v>19</v>
      </c>
      <c r="CC60" t="s">
        <v>19</v>
      </c>
      <c r="CD60" t="s">
        <v>19</v>
      </c>
      <c r="CE60" t="s">
        <v>19</v>
      </c>
      <c r="CF60" t="s">
        <v>19</v>
      </c>
      <c r="CG60" t="s">
        <v>19</v>
      </c>
      <c r="CH60" t="s">
        <v>19</v>
      </c>
      <c r="CI60" t="s">
        <v>19</v>
      </c>
      <c r="CJ60" t="s">
        <v>19</v>
      </c>
      <c r="CK60" t="s">
        <v>19</v>
      </c>
      <c r="CL60">
        <v>2</v>
      </c>
      <c r="CM60" t="s">
        <v>19</v>
      </c>
      <c r="CN60">
        <v>2</v>
      </c>
      <c r="CO60" t="s">
        <v>19</v>
      </c>
      <c r="CP60" t="s">
        <v>19</v>
      </c>
      <c r="CQ60" t="s">
        <v>19</v>
      </c>
      <c r="CR60" t="s">
        <v>19</v>
      </c>
      <c r="CS60" t="s">
        <v>19</v>
      </c>
      <c r="CT60">
        <v>1</v>
      </c>
      <c r="CU60">
        <v>1</v>
      </c>
      <c r="CV60" t="s">
        <v>19</v>
      </c>
      <c r="CW60" t="s">
        <v>19</v>
      </c>
    </row>
    <row r="61" spans="1:101">
      <c r="A61" t="s">
        <v>711</v>
      </c>
      <c r="B61">
        <v>71</v>
      </c>
      <c r="C61">
        <v>38</v>
      </c>
      <c r="D61">
        <v>9</v>
      </c>
      <c r="E61">
        <v>24</v>
      </c>
      <c r="F61">
        <v>2</v>
      </c>
      <c r="G61">
        <v>1</v>
      </c>
      <c r="H61">
        <v>1</v>
      </c>
      <c r="I61" t="s">
        <v>19</v>
      </c>
      <c r="J61">
        <v>2</v>
      </c>
      <c r="K61" t="s">
        <v>19</v>
      </c>
      <c r="L61" t="s">
        <v>19</v>
      </c>
      <c r="M61">
        <v>2</v>
      </c>
      <c r="N61" t="s">
        <v>19</v>
      </c>
      <c r="O61" t="s">
        <v>19</v>
      </c>
      <c r="P61" t="s">
        <v>19</v>
      </c>
      <c r="Q61" t="s">
        <v>19</v>
      </c>
      <c r="R61">
        <v>2</v>
      </c>
      <c r="S61">
        <v>2</v>
      </c>
      <c r="T61" t="s">
        <v>19</v>
      </c>
      <c r="U61" t="s">
        <v>19</v>
      </c>
      <c r="V61" t="s">
        <v>19</v>
      </c>
      <c r="W61" t="s">
        <v>19</v>
      </c>
      <c r="X61" t="s">
        <v>19</v>
      </c>
      <c r="Y61" t="s">
        <v>19</v>
      </c>
      <c r="Z61">
        <v>6</v>
      </c>
      <c r="AA61">
        <v>1</v>
      </c>
      <c r="AB61">
        <v>4</v>
      </c>
      <c r="AC61">
        <v>1</v>
      </c>
      <c r="AD61">
        <v>2</v>
      </c>
      <c r="AE61">
        <v>1</v>
      </c>
      <c r="AF61">
        <v>1</v>
      </c>
      <c r="AG61" t="s">
        <v>19</v>
      </c>
      <c r="AH61">
        <v>45</v>
      </c>
      <c r="AI61">
        <v>32</v>
      </c>
      <c r="AJ61">
        <v>1</v>
      </c>
      <c r="AK61">
        <v>12</v>
      </c>
      <c r="AL61">
        <v>20</v>
      </c>
      <c r="AM61">
        <v>14</v>
      </c>
      <c r="AN61">
        <v>1</v>
      </c>
      <c r="AO61">
        <v>5</v>
      </c>
      <c r="AP61" t="s">
        <v>19</v>
      </c>
      <c r="AQ61" t="s">
        <v>19</v>
      </c>
      <c r="AR61" t="s">
        <v>19</v>
      </c>
      <c r="AS61" t="s">
        <v>19</v>
      </c>
      <c r="AT61" t="s">
        <v>19</v>
      </c>
      <c r="AU61" t="s">
        <v>19</v>
      </c>
      <c r="AV61" t="s">
        <v>19</v>
      </c>
      <c r="AW61" t="s">
        <v>19</v>
      </c>
      <c r="AX61" t="s">
        <v>19</v>
      </c>
      <c r="AY61" t="s">
        <v>19</v>
      </c>
      <c r="AZ61" t="s">
        <v>19</v>
      </c>
      <c r="BA61" t="s">
        <v>19</v>
      </c>
      <c r="BB61">
        <v>1</v>
      </c>
      <c r="BC61" t="s">
        <v>19</v>
      </c>
      <c r="BD61" t="s">
        <v>19</v>
      </c>
      <c r="BE61">
        <v>1</v>
      </c>
      <c r="BF61" t="s">
        <v>19</v>
      </c>
      <c r="BG61" t="s">
        <v>19</v>
      </c>
      <c r="BH61" t="s">
        <v>19</v>
      </c>
      <c r="BI61" t="s">
        <v>19</v>
      </c>
      <c r="BJ61" t="s">
        <v>19</v>
      </c>
      <c r="BK61" t="s">
        <v>19</v>
      </c>
      <c r="BL61" t="s">
        <v>19</v>
      </c>
      <c r="BM61" t="s">
        <v>19</v>
      </c>
      <c r="BN61" t="s">
        <v>19</v>
      </c>
      <c r="BO61" t="s">
        <v>19</v>
      </c>
      <c r="BP61" t="s">
        <v>19</v>
      </c>
      <c r="BQ61" t="s">
        <v>19</v>
      </c>
      <c r="BR61">
        <v>1</v>
      </c>
      <c r="BS61" t="s">
        <v>19</v>
      </c>
      <c r="BT61" t="s">
        <v>19</v>
      </c>
      <c r="BU61">
        <v>1</v>
      </c>
      <c r="BV61" t="s">
        <v>19</v>
      </c>
      <c r="BW61" t="s">
        <v>19</v>
      </c>
      <c r="BX61" t="s">
        <v>19</v>
      </c>
      <c r="BY61" t="s">
        <v>19</v>
      </c>
      <c r="BZ61" t="s">
        <v>19</v>
      </c>
      <c r="CA61" t="s">
        <v>19</v>
      </c>
      <c r="CB61" t="s">
        <v>19</v>
      </c>
      <c r="CC61" t="s">
        <v>19</v>
      </c>
      <c r="CD61" t="s">
        <v>19</v>
      </c>
      <c r="CE61" t="s">
        <v>19</v>
      </c>
      <c r="CF61" t="s">
        <v>19</v>
      </c>
      <c r="CG61" t="s">
        <v>19</v>
      </c>
      <c r="CH61" t="s">
        <v>19</v>
      </c>
      <c r="CI61" t="s">
        <v>19</v>
      </c>
      <c r="CJ61" t="s">
        <v>19</v>
      </c>
      <c r="CK61" t="s">
        <v>19</v>
      </c>
      <c r="CL61">
        <v>4</v>
      </c>
      <c r="CM61" t="s">
        <v>19</v>
      </c>
      <c r="CN61">
        <v>2</v>
      </c>
      <c r="CO61">
        <v>2</v>
      </c>
      <c r="CP61" t="s">
        <v>19</v>
      </c>
      <c r="CQ61" t="s">
        <v>19</v>
      </c>
      <c r="CR61" t="s">
        <v>19</v>
      </c>
      <c r="CS61" t="s">
        <v>19</v>
      </c>
      <c r="CT61">
        <v>7</v>
      </c>
      <c r="CU61">
        <v>1</v>
      </c>
      <c r="CV61" t="s">
        <v>19</v>
      </c>
      <c r="CW61">
        <v>6</v>
      </c>
    </row>
    <row r="62" spans="1:101">
      <c r="A62" t="s">
        <v>710</v>
      </c>
      <c r="B62">
        <v>297</v>
      </c>
      <c r="C62">
        <v>48</v>
      </c>
      <c r="D62">
        <v>151</v>
      </c>
      <c r="E62">
        <v>98</v>
      </c>
      <c r="F62">
        <v>10</v>
      </c>
      <c r="G62">
        <v>2</v>
      </c>
      <c r="H62">
        <v>8</v>
      </c>
      <c r="I62" t="s">
        <v>19</v>
      </c>
      <c r="J62">
        <v>10</v>
      </c>
      <c r="K62" t="s">
        <v>19</v>
      </c>
      <c r="L62">
        <v>1</v>
      </c>
      <c r="M62">
        <v>9</v>
      </c>
      <c r="N62">
        <v>1</v>
      </c>
      <c r="O62" t="s">
        <v>19</v>
      </c>
      <c r="P62" t="s">
        <v>19</v>
      </c>
      <c r="Q62">
        <v>1</v>
      </c>
      <c r="R62">
        <v>14</v>
      </c>
      <c r="S62">
        <v>1</v>
      </c>
      <c r="T62">
        <v>13</v>
      </c>
      <c r="U62" t="s">
        <v>19</v>
      </c>
      <c r="V62">
        <v>2</v>
      </c>
      <c r="W62" t="s">
        <v>19</v>
      </c>
      <c r="X62">
        <v>2</v>
      </c>
      <c r="Y62" t="s">
        <v>19</v>
      </c>
      <c r="Z62">
        <v>14</v>
      </c>
      <c r="AA62">
        <v>2</v>
      </c>
      <c r="AB62">
        <v>6</v>
      </c>
      <c r="AC62">
        <v>6</v>
      </c>
      <c r="AD62">
        <v>8</v>
      </c>
      <c r="AE62">
        <v>2</v>
      </c>
      <c r="AF62">
        <v>6</v>
      </c>
      <c r="AG62" t="s">
        <v>19</v>
      </c>
      <c r="AH62">
        <v>176</v>
      </c>
      <c r="AI62">
        <v>37</v>
      </c>
      <c r="AJ62">
        <v>83</v>
      </c>
      <c r="AK62">
        <v>56</v>
      </c>
      <c r="AL62">
        <v>78</v>
      </c>
      <c r="AM62">
        <v>15</v>
      </c>
      <c r="AN62">
        <v>47</v>
      </c>
      <c r="AO62">
        <v>16</v>
      </c>
      <c r="AP62">
        <v>9</v>
      </c>
      <c r="AQ62">
        <v>1</v>
      </c>
      <c r="AR62">
        <v>8</v>
      </c>
      <c r="AS62" t="s">
        <v>19</v>
      </c>
      <c r="AT62" t="s">
        <v>19</v>
      </c>
      <c r="AU62" t="s">
        <v>19</v>
      </c>
      <c r="AV62" t="s">
        <v>19</v>
      </c>
      <c r="AW62" t="s">
        <v>19</v>
      </c>
      <c r="AX62" t="s">
        <v>19</v>
      </c>
      <c r="AY62" t="s">
        <v>19</v>
      </c>
      <c r="AZ62" t="s">
        <v>19</v>
      </c>
      <c r="BA62" t="s">
        <v>19</v>
      </c>
      <c r="BB62">
        <v>11</v>
      </c>
      <c r="BC62" t="s">
        <v>19</v>
      </c>
      <c r="BD62">
        <v>7</v>
      </c>
      <c r="BE62">
        <v>4</v>
      </c>
      <c r="BF62" t="s">
        <v>19</v>
      </c>
      <c r="BG62" t="s">
        <v>19</v>
      </c>
      <c r="BH62" t="s">
        <v>19</v>
      </c>
      <c r="BI62" t="s">
        <v>19</v>
      </c>
      <c r="BJ62" t="s">
        <v>19</v>
      </c>
      <c r="BK62" t="s">
        <v>19</v>
      </c>
      <c r="BL62" t="s">
        <v>19</v>
      </c>
      <c r="BM62" t="s">
        <v>19</v>
      </c>
      <c r="BN62" t="s">
        <v>19</v>
      </c>
      <c r="BO62" t="s">
        <v>19</v>
      </c>
      <c r="BP62" t="s">
        <v>19</v>
      </c>
      <c r="BQ62" t="s">
        <v>19</v>
      </c>
      <c r="BR62">
        <v>6</v>
      </c>
      <c r="BS62" t="s">
        <v>19</v>
      </c>
      <c r="BT62">
        <v>4</v>
      </c>
      <c r="BU62">
        <v>2</v>
      </c>
      <c r="BV62">
        <v>5</v>
      </c>
      <c r="BW62" t="s">
        <v>19</v>
      </c>
      <c r="BX62">
        <v>3</v>
      </c>
      <c r="BY62">
        <v>2</v>
      </c>
      <c r="BZ62" t="s">
        <v>19</v>
      </c>
      <c r="CA62" t="s">
        <v>19</v>
      </c>
      <c r="CB62" t="s">
        <v>19</v>
      </c>
      <c r="CC62" t="s">
        <v>19</v>
      </c>
      <c r="CD62" t="s">
        <v>19</v>
      </c>
      <c r="CE62" t="s">
        <v>19</v>
      </c>
      <c r="CF62" t="s">
        <v>19</v>
      </c>
      <c r="CG62" t="s">
        <v>19</v>
      </c>
      <c r="CH62" t="s">
        <v>19</v>
      </c>
      <c r="CI62" t="s">
        <v>19</v>
      </c>
      <c r="CJ62" t="s">
        <v>19</v>
      </c>
      <c r="CK62" t="s">
        <v>19</v>
      </c>
      <c r="CL62">
        <v>12</v>
      </c>
      <c r="CM62">
        <v>3</v>
      </c>
      <c r="CN62">
        <v>9</v>
      </c>
      <c r="CO62" t="s">
        <v>19</v>
      </c>
      <c r="CP62">
        <v>13</v>
      </c>
      <c r="CQ62" t="s">
        <v>19</v>
      </c>
      <c r="CR62">
        <v>4</v>
      </c>
      <c r="CS62">
        <v>9</v>
      </c>
      <c r="CT62">
        <v>19</v>
      </c>
      <c r="CU62" t="s">
        <v>19</v>
      </c>
      <c r="CV62">
        <v>6</v>
      </c>
      <c r="CW62">
        <v>13</v>
      </c>
    </row>
    <row r="63" spans="1:101">
      <c r="A63" t="s">
        <v>709</v>
      </c>
      <c r="B63">
        <v>33</v>
      </c>
      <c r="C63">
        <v>2</v>
      </c>
      <c r="D63">
        <v>17</v>
      </c>
      <c r="E63">
        <v>14</v>
      </c>
      <c r="F63">
        <v>1</v>
      </c>
      <c r="G63" t="s">
        <v>19</v>
      </c>
      <c r="H63">
        <v>1</v>
      </c>
      <c r="I63" t="s">
        <v>19</v>
      </c>
      <c r="J63">
        <v>3</v>
      </c>
      <c r="K63" t="s">
        <v>19</v>
      </c>
      <c r="L63" t="s">
        <v>19</v>
      </c>
      <c r="M63">
        <v>3</v>
      </c>
      <c r="N63" t="s">
        <v>19</v>
      </c>
      <c r="O63" t="s">
        <v>19</v>
      </c>
      <c r="P63" t="s">
        <v>19</v>
      </c>
      <c r="Q63" t="s">
        <v>19</v>
      </c>
      <c r="R63">
        <v>1</v>
      </c>
      <c r="S63">
        <v>1</v>
      </c>
      <c r="T63" t="s">
        <v>19</v>
      </c>
      <c r="U63" t="s">
        <v>19</v>
      </c>
      <c r="V63" t="s">
        <v>19</v>
      </c>
      <c r="W63" t="s">
        <v>19</v>
      </c>
      <c r="X63" t="s">
        <v>19</v>
      </c>
      <c r="Y63" t="s">
        <v>19</v>
      </c>
      <c r="Z63">
        <v>4</v>
      </c>
      <c r="AA63" t="s">
        <v>19</v>
      </c>
      <c r="AB63" t="s">
        <v>19</v>
      </c>
      <c r="AC63">
        <v>4</v>
      </c>
      <c r="AD63" t="s">
        <v>19</v>
      </c>
      <c r="AE63" t="s">
        <v>19</v>
      </c>
      <c r="AF63" t="s">
        <v>19</v>
      </c>
      <c r="AG63" t="s">
        <v>19</v>
      </c>
      <c r="AH63">
        <v>17</v>
      </c>
      <c r="AI63" t="s">
        <v>19</v>
      </c>
      <c r="AJ63">
        <v>13</v>
      </c>
      <c r="AK63">
        <v>4</v>
      </c>
      <c r="AL63">
        <v>11</v>
      </c>
      <c r="AM63" t="s">
        <v>19</v>
      </c>
      <c r="AN63">
        <v>9</v>
      </c>
      <c r="AO63">
        <v>2</v>
      </c>
      <c r="AP63">
        <v>1</v>
      </c>
      <c r="AQ63" t="s">
        <v>19</v>
      </c>
      <c r="AR63">
        <v>1</v>
      </c>
      <c r="AS63" t="s">
        <v>19</v>
      </c>
      <c r="AT63" t="s">
        <v>19</v>
      </c>
      <c r="AU63" t="s">
        <v>19</v>
      </c>
      <c r="AV63" t="s">
        <v>19</v>
      </c>
      <c r="AW63" t="s">
        <v>19</v>
      </c>
      <c r="AX63" t="s">
        <v>19</v>
      </c>
      <c r="AY63" t="s">
        <v>19</v>
      </c>
      <c r="AZ63" t="s">
        <v>19</v>
      </c>
      <c r="BA63" t="s">
        <v>19</v>
      </c>
      <c r="BB63">
        <v>1</v>
      </c>
      <c r="BC63" t="s">
        <v>19</v>
      </c>
      <c r="BD63">
        <v>1</v>
      </c>
      <c r="BE63" t="s">
        <v>19</v>
      </c>
      <c r="BF63" t="s">
        <v>19</v>
      </c>
      <c r="BG63" t="s">
        <v>19</v>
      </c>
      <c r="BH63" t="s">
        <v>19</v>
      </c>
      <c r="BI63" t="s">
        <v>19</v>
      </c>
      <c r="BJ63" t="s">
        <v>19</v>
      </c>
      <c r="BK63" t="s">
        <v>19</v>
      </c>
      <c r="BL63" t="s">
        <v>19</v>
      </c>
      <c r="BM63" t="s">
        <v>19</v>
      </c>
      <c r="BN63" t="s">
        <v>19</v>
      </c>
      <c r="BO63" t="s">
        <v>19</v>
      </c>
      <c r="BP63" t="s">
        <v>19</v>
      </c>
      <c r="BQ63" t="s">
        <v>19</v>
      </c>
      <c r="BR63" t="s">
        <v>19</v>
      </c>
      <c r="BS63" t="s">
        <v>19</v>
      </c>
      <c r="BT63" t="s">
        <v>19</v>
      </c>
      <c r="BU63" t="s">
        <v>19</v>
      </c>
      <c r="BV63">
        <v>1</v>
      </c>
      <c r="BW63" t="s">
        <v>19</v>
      </c>
      <c r="BX63">
        <v>1</v>
      </c>
      <c r="BY63" t="s">
        <v>19</v>
      </c>
      <c r="BZ63" t="s">
        <v>19</v>
      </c>
      <c r="CA63" t="s">
        <v>19</v>
      </c>
      <c r="CB63" t="s">
        <v>19</v>
      </c>
      <c r="CC63" t="s">
        <v>19</v>
      </c>
      <c r="CD63" t="s">
        <v>19</v>
      </c>
      <c r="CE63" t="s">
        <v>19</v>
      </c>
      <c r="CF63" t="s">
        <v>19</v>
      </c>
      <c r="CG63" t="s">
        <v>19</v>
      </c>
      <c r="CH63" t="s">
        <v>19</v>
      </c>
      <c r="CI63" t="s">
        <v>19</v>
      </c>
      <c r="CJ63" t="s">
        <v>19</v>
      </c>
      <c r="CK63" t="s">
        <v>19</v>
      </c>
      <c r="CL63">
        <v>1</v>
      </c>
      <c r="CM63" t="s">
        <v>19</v>
      </c>
      <c r="CN63">
        <v>1</v>
      </c>
      <c r="CO63" t="s">
        <v>19</v>
      </c>
      <c r="CP63" t="s">
        <v>19</v>
      </c>
      <c r="CQ63" t="s">
        <v>19</v>
      </c>
      <c r="CR63" t="s">
        <v>19</v>
      </c>
      <c r="CS63" t="s">
        <v>19</v>
      </c>
      <c r="CT63">
        <v>4</v>
      </c>
      <c r="CU63">
        <v>1</v>
      </c>
      <c r="CV63" t="s">
        <v>19</v>
      </c>
      <c r="CW63">
        <v>3</v>
      </c>
    </row>
    <row r="64" spans="1:101">
      <c r="A64" t="s">
        <v>708</v>
      </c>
      <c r="B64">
        <v>667</v>
      </c>
      <c r="C64">
        <v>320</v>
      </c>
      <c r="D64">
        <v>210</v>
      </c>
      <c r="E64">
        <v>137</v>
      </c>
      <c r="F64">
        <v>23</v>
      </c>
      <c r="G64">
        <v>2</v>
      </c>
      <c r="H64">
        <v>20</v>
      </c>
      <c r="I64">
        <v>1</v>
      </c>
      <c r="J64">
        <v>23</v>
      </c>
      <c r="K64">
        <v>1</v>
      </c>
      <c r="L64" t="s">
        <v>19</v>
      </c>
      <c r="M64">
        <v>22</v>
      </c>
      <c r="N64">
        <v>1</v>
      </c>
      <c r="O64" t="s">
        <v>19</v>
      </c>
      <c r="P64" t="s">
        <v>19</v>
      </c>
      <c r="Q64">
        <v>1</v>
      </c>
      <c r="R64">
        <v>31</v>
      </c>
      <c r="S64">
        <v>5</v>
      </c>
      <c r="T64">
        <v>26</v>
      </c>
      <c r="U64" t="s">
        <v>19</v>
      </c>
      <c r="V64">
        <v>8</v>
      </c>
      <c r="W64">
        <v>1</v>
      </c>
      <c r="X64">
        <v>7</v>
      </c>
      <c r="Y64" t="s">
        <v>19</v>
      </c>
      <c r="Z64">
        <v>48</v>
      </c>
      <c r="AA64">
        <v>16</v>
      </c>
      <c r="AB64">
        <v>11</v>
      </c>
      <c r="AC64">
        <v>21</v>
      </c>
      <c r="AD64">
        <v>25</v>
      </c>
      <c r="AE64">
        <v>4</v>
      </c>
      <c r="AF64">
        <v>14</v>
      </c>
      <c r="AG64">
        <v>7</v>
      </c>
      <c r="AH64">
        <v>405</v>
      </c>
      <c r="AI64">
        <v>266</v>
      </c>
      <c r="AJ64">
        <v>76</v>
      </c>
      <c r="AK64">
        <v>63</v>
      </c>
      <c r="AL64">
        <v>212</v>
      </c>
      <c r="AM64">
        <v>128</v>
      </c>
      <c r="AN64">
        <v>60</v>
      </c>
      <c r="AO64">
        <v>24</v>
      </c>
      <c r="AP64">
        <v>21</v>
      </c>
      <c r="AQ64">
        <v>10</v>
      </c>
      <c r="AR64">
        <v>10</v>
      </c>
      <c r="AS64">
        <v>1</v>
      </c>
      <c r="AT64">
        <v>6</v>
      </c>
      <c r="AU64">
        <v>3</v>
      </c>
      <c r="AV64">
        <v>3</v>
      </c>
      <c r="AW64" t="s">
        <v>19</v>
      </c>
      <c r="AX64">
        <v>1</v>
      </c>
      <c r="AY64" t="s">
        <v>19</v>
      </c>
      <c r="AZ64" t="s">
        <v>19</v>
      </c>
      <c r="BA64">
        <v>1</v>
      </c>
      <c r="BB64">
        <v>26</v>
      </c>
      <c r="BC64">
        <v>2</v>
      </c>
      <c r="BD64">
        <v>17</v>
      </c>
      <c r="BE64">
        <v>7</v>
      </c>
      <c r="BF64">
        <v>1</v>
      </c>
      <c r="BG64" t="s">
        <v>19</v>
      </c>
      <c r="BH64">
        <v>1</v>
      </c>
      <c r="BI64" t="s">
        <v>19</v>
      </c>
      <c r="BJ64" t="s">
        <v>19</v>
      </c>
      <c r="BK64" t="s">
        <v>19</v>
      </c>
      <c r="BL64" t="s">
        <v>19</v>
      </c>
      <c r="BM64" t="s">
        <v>19</v>
      </c>
      <c r="BN64">
        <v>2</v>
      </c>
      <c r="BO64">
        <v>1</v>
      </c>
      <c r="BP64">
        <v>1</v>
      </c>
      <c r="BQ64" t="s">
        <v>19</v>
      </c>
      <c r="BR64">
        <v>13</v>
      </c>
      <c r="BS64">
        <v>1</v>
      </c>
      <c r="BT64">
        <v>8</v>
      </c>
      <c r="BU64">
        <v>4</v>
      </c>
      <c r="BV64">
        <v>10</v>
      </c>
      <c r="BW64" t="s">
        <v>19</v>
      </c>
      <c r="BX64">
        <v>7</v>
      </c>
      <c r="BY64">
        <v>3</v>
      </c>
      <c r="BZ64" t="s">
        <v>19</v>
      </c>
      <c r="CA64" t="s">
        <v>19</v>
      </c>
      <c r="CB64" t="s">
        <v>19</v>
      </c>
      <c r="CC64" t="s">
        <v>19</v>
      </c>
      <c r="CD64" t="s">
        <v>19</v>
      </c>
      <c r="CE64" t="s">
        <v>19</v>
      </c>
      <c r="CF64" t="s">
        <v>19</v>
      </c>
      <c r="CG64" t="s">
        <v>19</v>
      </c>
      <c r="CH64" t="s">
        <v>19</v>
      </c>
      <c r="CI64" t="s">
        <v>19</v>
      </c>
      <c r="CJ64" t="s">
        <v>19</v>
      </c>
      <c r="CK64" t="s">
        <v>19</v>
      </c>
      <c r="CL64">
        <v>25</v>
      </c>
      <c r="CM64">
        <v>6</v>
      </c>
      <c r="CN64">
        <v>19</v>
      </c>
      <c r="CO64" t="s">
        <v>19</v>
      </c>
      <c r="CP64">
        <v>1</v>
      </c>
      <c r="CQ64">
        <v>1</v>
      </c>
      <c r="CR64" t="s">
        <v>19</v>
      </c>
      <c r="CS64" t="s">
        <v>19</v>
      </c>
      <c r="CT64">
        <v>31</v>
      </c>
      <c r="CU64">
        <v>4</v>
      </c>
      <c r="CV64">
        <v>14</v>
      </c>
      <c r="CW64">
        <v>13</v>
      </c>
    </row>
    <row r="65" spans="1:101">
      <c r="A65" t="s">
        <v>707</v>
      </c>
      <c r="B65">
        <v>137</v>
      </c>
      <c r="C65">
        <v>41</v>
      </c>
      <c r="D65">
        <v>57</v>
      </c>
      <c r="E65">
        <v>39</v>
      </c>
      <c r="F65">
        <v>4</v>
      </c>
      <c r="G65">
        <v>1</v>
      </c>
      <c r="H65">
        <v>3</v>
      </c>
      <c r="I65" t="s">
        <v>19</v>
      </c>
      <c r="J65">
        <v>7</v>
      </c>
      <c r="K65" t="s">
        <v>19</v>
      </c>
      <c r="L65" t="s">
        <v>19</v>
      </c>
      <c r="M65">
        <v>7</v>
      </c>
      <c r="N65" t="s">
        <v>19</v>
      </c>
      <c r="O65" t="s">
        <v>19</v>
      </c>
      <c r="P65" t="s">
        <v>19</v>
      </c>
      <c r="Q65" t="s">
        <v>19</v>
      </c>
      <c r="R65">
        <v>11</v>
      </c>
      <c r="S65">
        <v>1</v>
      </c>
      <c r="T65">
        <v>9</v>
      </c>
      <c r="U65">
        <v>1</v>
      </c>
      <c r="V65">
        <v>6</v>
      </c>
      <c r="W65" t="s">
        <v>19</v>
      </c>
      <c r="X65">
        <v>5</v>
      </c>
      <c r="Y65">
        <v>1</v>
      </c>
      <c r="Z65">
        <v>11</v>
      </c>
      <c r="AA65" t="s">
        <v>19</v>
      </c>
      <c r="AB65">
        <v>6</v>
      </c>
      <c r="AC65">
        <v>5</v>
      </c>
      <c r="AD65">
        <v>7</v>
      </c>
      <c r="AE65">
        <v>1</v>
      </c>
      <c r="AF65">
        <v>3</v>
      </c>
      <c r="AG65">
        <v>3</v>
      </c>
      <c r="AH65">
        <v>57</v>
      </c>
      <c r="AI65">
        <v>36</v>
      </c>
      <c r="AJ65">
        <v>7</v>
      </c>
      <c r="AK65">
        <v>14</v>
      </c>
      <c r="AL65">
        <v>30</v>
      </c>
      <c r="AM65">
        <v>24</v>
      </c>
      <c r="AN65">
        <v>1</v>
      </c>
      <c r="AO65">
        <v>5</v>
      </c>
      <c r="AP65">
        <v>6</v>
      </c>
      <c r="AQ65" t="s">
        <v>19</v>
      </c>
      <c r="AR65">
        <v>6</v>
      </c>
      <c r="AS65" t="s">
        <v>19</v>
      </c>
      <c r="AT65">
        <v>1</v>
      </c>
      <c r="AU65">
        <v>1</v>
      </c>
      <c r="AV65" t="s">
        <v>19</v>
      </c>
      <c r="AW65" t="s">
        <v>19</v>
      </c>
      <c r="AX65" t="s">
        <v>19</v>
      </c>
      <c r="AY65" t="s">
        <v>19</v>
      </c>
      <c r="AZ65" t="s">
        <v>19</v>
      </c>
      <c r="BA65" t="s">
        <v>19</v>
      </c>
      <c r="BB65">
        <v>4</v>
      </c>
      <c r="BC65" t="s">
        <v>19</v>
      </c>
      <c r="BD65">
        <v>4</v>
      </c>
      <c r="BE65" t="s">
        <v>19</v>
      </c>
      <c r="BF65">
        <v>1</v>
      </c>
      <c r="BG65" t="s">
        <v>19</v>
      </c>
      <c r="BH65">
        <v>1</v>
      </c>
      <c r="BI65" t="s">
        <v>19</v>
      </c>
      <c r="BJ65">
        <v>1</v>
      </c>
      <c r="BK65" t="s">
        <v>19</v>
      </c>
      <c r="BL65">
        <v>1</v>
      </c>
      <c r="BM65" t="s">
        <v>19</v>
      </c>
      <c r="BN65" t="s">
        <v>19</v>
      </c>
      <c r="BO65" t="s">
        <v>19</v>
      </c>
      <c r="BP65" t="s">
        <v>19</v>
      </c>
      <c r="BQ65" t="s">
        <v>19</v>
      </c>
      <c r="BR65" t="s">
        <v>19</v>
      </c>
      <c r="BS65" t="s">
        <v>19</v>
      </c>
      <c r="BT65" t="s">
        <v>19</v>
      </c>
      <c r="BU65" t="s">
        <v>19</v>
      </c>
      <c r="BV65">
        <v>2</v>
      </c>
      <c r="BW65" t="s">
        <v>19</v>
      </c>
      <c r="BX65">
        <v>2</v>
      </c>
      <c r="BY65" t="s">
        <v>19</v>
      </c>
      <c r="BZ65" t="s">
        <v>19</v>
      </c>
      <c r="CA65" t="s">
        <v>19</v>
      </c>
      <c r="CB65" t="s">
        <v>19</v>
      </c>
      <c r="CC65" t="s">
        <v>19</v>
      </c>
      <c r="CD65" t="s">
        <v>19</v>
      </c>
      <c r="CE65" t="s">
        <v>19</v>
      </c>
      <c r="CF65" t="s">
        <v>19</v>
      </c>
      <c r="CG65" t="s">
        <v>19</v>
      </c>
      <c r="CH65" t="s">
        <v>19</v>
      </c>
      <c r="CI65" t="s">
        <v>19</v>
      </c>
      <c r="CJ65" t="s">
        <v>19</v>
      </c>
      <c r="CK65" t="s">
        <v>19</v>
      </c>
      <c r="CL65">
        <v>8</v>
      </c>
      <c r="CM65">
        <v>1</v>
      </c>
      <c r="CN65">
        <v>7</v>
      </c>
      <c r="CO65" t="s">
        <v>19</v>
      </c>
      <c r="CP65" t="s">
        <v>19</v>
      </c>
      <c r="CQ65" t="s">
        <v>19</v>
      </c>
      <c r="CR65" t="s">
        <v>19</v>
      </c>
      <c r="CS65" t="s">
        <v>19</v>
      </c>
      <c r="CT65">
        <v>21</v>
      </c>
      <c r="CU65" t="s">
        <v>19</v>
      </c>
      <c r="CV65">
        <v>12</v>
      </c>
      <c r="CW65">
        <v>9</v>
      </c>
    </row>
    <row r="66" spans="1:101">
      <c r="A66" t="s">
        <v>706</v>
      </c>
      <c r="B66">
        <v>290</v>
      </c>
      <c r="C66">
        <v>166</v>
      </c>
      <c r="D66">
        <v>43</v>
      </c>
      <c r="E66">
        <v>81</v>
      </c>
      <c r="F66">
        <v>11</v>
      </c>
      <c r="G66">
        <v>4</v>
      </c>
      <c r="H66">
        <v>6</v>
      </c>
      <c r="I66">
        <v>1</v>
      </c>
      <c r="J66">
        <v>14</v>
      </c>
      <c r="K66" t="s">
        <v>19</v>
      </c>
      <c r="L66">
        <v>1</v>
      </c>
      <c r="M66">
        <v>13</v>
      </c>
      <c r="N66">
        <v>1</v>
      </c>
      <c r="O66" t="s">
        <v>19</v>
      </c>
      <c r="P66" t="s">
        <v>19</v>
      </c>
      <c r="Q66">
        <v>1</v>
      </c>
      <c r="R66">
        <v>13</v>
      </c>
      <c r="S66">
        <v>5</v>
      </c>
      <c r="T66">
        <v>7</v>
      </c>
      <c r="U66">
        <v>1</v>
      </c>
      <c r="V66">
        <v>5</v>
      </c>
      <c r="W66">
        <v>2</v>
      </c>
      <c r="X66">
        <v>3</v>
      </c>
      <c r="Y66" t="s">
        <v>19</v>
      </c>
      <c r="Z66">
        <v>13</v>
      </c>
      <c r="AA66">
        <v>9</v>
      </c>
      <c r="AB66">
        <v>1</v>
      </c>
      <c r="AC66">
        <v>3</v>
      </c>
      <c r="AD66">
        <v>7</v>
      </c>
      <c r="AE66">
        <v>2</v>
      </c>
      <c r="AF66" t="s">
        <v>19</v>
      </c>
      <c r="AG66">
        <v>5</v>
      </c>
      <c r="AH66">
        <v>191</v>
      </c>
      <c r="AI66">
        <v>140</v>
      </c>
      <c r="AJ66">
        <v>9</v>
      </c>
      <c r="AK66">
        <v>42</v>
      </c>
      <c r="AL66">
        <v>88</v>
      </c>
      <c r="AM66">
        <v>71</v>
      </c>
      <c r="AN66">
        <v>4</v>
      </c>
      <c r="AO66">
        <v>13</v>
      </c>
      <c r="AP66">
        <v>6</v>
      </c>
      <c r="AQ66">
        <v>3</v>
      </c>
      <c r="AR66">
        <v>2</v>
      </c>
      <c r="AS66">
        <v>1</v>
      </c>
      <c r="AT66" t="s">
        <v>19</v>
      </c>
      <c r="AU66" t="s">
        <v>19</v>
      </c>
      <c r="AV66" t="s">
        <v>19</v>
      </c>
      <c r="AW66" t="s">
        <v>19</v>
      </c>
      <c r="AX66">
        <v>2</v>
      </c>
      <c r="AY66" t="s">
        <v>19</v>
      </c>
      <c r="AZ66" t="s">
        <v>19</v>
      </c>
      <c r="BA66">
        <v>2</v>
      </c>
      <c r="BB66">
        <v>7</v>
      </c>
      <c r="BC66" t="s">
        <v>19</v>
      </c>
      <c r="BD66">
        <v>1</v>
      </c>
      <c r="BE66">
        <v>6</v>
      </c>
      <c r="BF66" t="s">
        <v>19</v>
      </c>
      <c r="BG66" t="s">
        <v>19</v>
      </c>
      <c r="BH66" t="s">
        <v>19</v>
      </c>
      <c r="BI66" t="s">
        <v>19</v>
      </c>
      <c r="BJ66" t="s">
        <v>19</v>
      </c>
      <c r="BK66" t="s">
        <v>19</v>
      </c>
      <c r="BL66" t="s">
        <v>19</v>
      </c>
      <c r="BM66" t="s">
        <v>19</v>
      </c>
      <c r="BN66" t="s">
        <v>19</v>
      </c>
      <c r="BO66" t="s">
        <v>19</v>
      </c>
      <c r="BP66" t="s">
        <v>19</v>
      </c>
      <c r="BQ66" t="s">
        <v>19</v>
      </c>
      <c r="BR66">
        <v>4</v>
      </c>
      <c r="BS66" t="s">
        <v>19</v>
      </c>
      <c r="BT66">
        <v>1</v>
      </c>
      <c r="BU66">
        <v>3</v>
      </c>
      <c r="BV66">
        <v>3</v>
      </c>
      <c r="BW66" t="s">
        <v>19</v>
      </c>
      <c r="BX66" t="s">
        <v>19</v>
      </c>
      <c r="BY66">
        <v>3</v>
      </c>
      <c r="BZ66" t="s">
        <v>19</v>
      </c>
      <c r="CA66" t="s">
        <v>19</v>
      </c>
      <c r="CB66" t="s">
        <v>19</v>
      </c>
      <c r="CC66" t="s">
        <v>19</v>
      </c>
      <c r="CD66" t="s">
        <v>19</v>
      </c>
      <c r="CE66" t="s">
        <v>19</v>
      </c>
      <c r="CF66" t="s">
        <v>19</v>
      </c>
      <c r="CG66" t="s">
        <v>19</v>
      </c>
      <c r="CH66" t="s">
        <v>19</v>
      </c>
      <c r="CI66" t="s">
        <v>19</v>
      </c>
      <c r="CJ66" t="s">
        <v>19</v>
      </c>
      <c r="CK66" t="s">
        <v>19</v>
      </c>
      <c r="CL66">
        <v>14</v>
      </c>
      <c r="CM66">
        <v>1</v>
      </c>
      <c r="CN66">
        <v>13</v>
      </c>
      <c r="CO66" t="s">
        <v>19</v>
      </c>
      <c r="CP66" t="s">
        <v>19</v>
      </c>
      <c r="CQ66" t="s">
        <v>19</v>
      </c>
      <c r="CR66" t="s">
        <v>19</v>
      </c>
      <c r="CS66" t="s">
        <v>19</v>
      </c>
      <c r="CT66">
        <v>11</v>
      </c>
      <c r="CU66">
        <v>2</v>
      </c>
      <c r="CV66">
        <v>3</v>
      </c>
      <c r="CW66">
        <v>6</v>
      </c>
    </row>
    <row r="67" spans="1:101">
      <c r="A67" t="s">
        <v>705</v>
      </c>
      <c r="B67">
        <v>793</v>
      </c>
      <c r="C67">
        <v>339</v>
      </c>
      <c r="D67">
        <v>209</v>
      </c>
      <c r="E67">
        <v>245</v>
      </c>
      <c r="F67">
        <v>26</v>
      </c>
      <c r="G67">
        <v>9</v>
      </c>
      <c r="H67">
        <v>17</v>
      </c>
      <c r="I67" t="s">
        <v>19</v>
      </c>
      <c r="J67">
        <v>30</v>
      </c>
      <c r="K67">
        <v>1</v>
      </c>
      <c r="L67" t="s">
        <v>19</v>
      </c>
      <c r="M67">
        <v>29</v>
      </c>
      <c r="N67">
        <v>5</v>
      </c>
      <c r="O67" t="s">
        <v>19</v>
      </c>
      <c r="P67" t="s">
        <v>19</v>
      </c>
      <c r="Q67">
        <v>5</v>
      </c>
      <c r="R67">
        <v>32</v>
      </c>
      <c r="S67">
        <v>12</v>
      </c>
      <c r="T67">
        <v>18</v>
      </c>
      <c r="U67">
        <v>2</v>
      </c>
      <c r="V67">
        <v>7</v>
      </c>
      <c r="W67">
        <v>5</v>
      </c>
      <c r="X67">
        <v>1</v>
      </c>
      <c r="Y67">
        <v>1</v>
      </c>
      <c r="Z67">
        <v>38</v>
      </c>
      <c r="AA67">
        <v>14</v>
      </c>
      <c r="AB67">
        <v>13</v>
      </c>
      <c r="AC67">
        <v>11</v>
      </c>
      <c r="AD67">
        <v>26</v>
      </c>
      <c r="AE67">
        <v>7</v>
      </c>
      <c r="AF67">
        <v>7</v>
      </c>
      <c r="AG67">
        <v>12</v>
      </c>
      <c r="AH67">
        <v>464</v>
      </c>
      <c r="AI67">
        <v>262</v>
      </c>
      <c r="AJ67">
        <v>82</v>
      </c>
      <c r="AK67">
        <v>120</v>
      </c>
      <c r="AL67">
        <v>147</v>
      </c>
      <c r="AM67">
        <v>90</v>
      </c>
      <c r="AN67">
        <v>29</v>
      </c>
      <c r="AO67">
        <v>28</v>
      </c>
      <c r="AP67">
        <v>20</v>
      </c>
      <c r="AQ67">
        <v>7</v>
      </c>
      <c r="AR67">
        <v>10</v>
      </c>
      <c r="AS67">
        <v>3</v>
      </c>
      <c r="AT67">
        <v>7</v>
      </c>
      <c r="AU67">
        <v>2</v>
      </c>
      <c r="AV67">
        <v>5</v>
      </c>
      <c r="AW67" t="s">
        <v>19</v>
      </c>
      <c r="AX67">
        <v>1</v>
      </c>
      <c r="AY67" t="s">
        <v>19</v>
      </c>
      <c r="AZ67" t="s">
        <v>19</v>
      </c>
      <c r="BA67">
        <v>1</v>
      </c>
      <c r="BB67">
        <v>24</v>
      </c>
      <c r="BC67">
        <v>3</v>
      </c>
      <c r="BD67">
        <v>12</v>
      </c>
      <c r="BE67">
        <v>9</v>
      </c>
      <c r="BF67">
        <v>1</v>
      </c>
      <c r="BG67" t="s">
        <v>19</v>
      </c>
      <c r="BH67" t="s">
        <v>19</v>
      </c>
      <c r="BI67">
        <v>1</v>
      </c>
      <c r="BJ67" t="s">
        <v>19</v>
      </c>
      <c r="BK67" t="s">
        <v>19</v>
      </c>
      <c r="BL67" t="s">
        <v>19</v>
      </c>
      <c r="BM67" t="s">
        <v>19</v>
      </c>
      <c r="BN67">
        <v>1</v>
      </c>
      <c r="BO67">
        <v>1</v>
      </c>
      <c r="BP67" t="s">
        <v>19</v>
      </c>
      <c r="BQ67" t="s">
        <v>19</v>
      </c>
      <c r="BR67">
        <v>10</v>
      </c>
      <c r="BS67">
        <v>1</v>
      </c>
      <c r="BT67">
        <v>6</v>
      </c>
      <c r="BU67">
        <v>3</v>
      </c>
      <c r="BV67">
        <v>10</v>
      </c>
      <c r="BW67">
        <v>1</v>
      </c>
      <c r="BX67">
        <v>5</v>
      </c>
      <c r="BY67">
        <v>4</v>
      </c>
      <c r="BZ67">
        <v>1</v>
      </c>
      <c r="CA67" t="s">
        <v>19</v>
      </c>
      <c r="CB67">
        <v>1</v>
      </c>
      <c r="CC67" t="s">
        <v>19</v>
      </c>
      <c r="CD67">
        <v>1</v>
      </c>
      <c r="CE67" t="s">
        <v>19</v>
      </c>
      <c r="CF67" t="s">
        <v>19</v>
      </c>
      <c r="CG67">
        <v>1</v>
      </c>
      <c r="CH67" t="s">
        <v>19</v>
      </c>
      <c r="CI67" t="s">
        <v>19</v>
      </c>
      <c r="CJ67" t="s">
        <v>19</v>
      </c>
      <c r="CK67" t="s">
        <v>19</v>
      </c>
      <c r="CL67">
        <v>28</v>
      </c>
      <c r="CM67">
        <v>8</v>
      </c>
      <c r="CN67">
        <v>19</v>
      </c>
      <c r="CO67">
        <v>1</v>
      </c>
      <c r="CP67">
        <v>39</v>
      </c>
      <c r="CQ67">
        <v>7</v>
      </c>
      <c r="CR67">
        <v>11</v>
      </c>
      <c r="CS67">
        <v>21</v>
      </c>
      <c r="CT67">
        <v>53</v>
      </c>
      <c r="CU67">
        <v>7</v>
      </c>
      <c r="CV67">
        <v>15</v>
      </c>
      <c r="CW67">
        <v>31</v>
      </c>
    </row>
    <row r="68" spans="1:101">
      <c r="A68" t="s">
        <v>704</v>
      </c>
      <c r="B68">
        <v>581</v>
      </c>
      <c r="C68">
        <v>225</v>
      </c>
      <c r="D68">
        <v>184</v>
      </c>
      <c r="E68">
        <v>172</v>
      </c>
      <c r="F68">
        <v>20</v>
      </c>
      <c r="G68">
        <v>4</v>
      </c>
      <c r="H68">
        <v>15</v>
      </c>
      <c r="I68">
        <v>1</v>
      </c>
      <c r="J68">
        <v>22</v>
      </c>
      <c r="K68" t="s">
        <v>19</v>
      </c>
      <c r="L68">
        <v>2</v>
      </c>
      <c r="M68">
        <v>20</v>
      </c>
      <c r="N68">
        <v>1</v>
      </c>
      <c r="O68" t="s">
        <v>19</v>
      </c>
      <c r="P68" t="s">
        <v>19</v>
      </c>
      <c r="Q68">
        <v>1</v>
      </c>
      <c r="R68">
        <v>33</v>
      </c>
      <c r="S68">
        <v>9</v>
      </c>
      <c r="T68">
        <v>24</v>
      </c>
      <c r="U68" t="s">
        <v>19</v>
      </c>
      <c r="V68">
        <v>13</v>
      </c>
      <c r="W68">
        <v>3</v>
      </c>
      <c r="X68">
        <v>10</v>
      </c>
      <c r="Y68" t="s">
        <v>19</v>
      </c>
      <c r="Z68">
        <v>42</v>
      </c>
      <c r="AA68">
        <v>15</v>
      </c>
      <c r="AB68">
        <v>7</v>
      </c>
      <c r="AC68">
        <v>20</v>
      </c>
      <c r="AD68">
        <v>10</v>
      </c>
      <c r="AE68">
        <v>1</v>
      </c>
      <c r="AF68">
        <v>2</v>
      </c>
      <c r="AG68">
        <v>7</v>
      </c>
      <c r="AH68">
        <v>352</v>
      </c>
      <c r="AI68">
        <v>168</v>
      </c>
      <c r="AJ68">
        <v>92</v>
      </c>
      <c r="AK68">
        <v>92</v>
      </c>
      <c r="AL68">
        <v>161</v>
      </c>
      <c r="AM68">
        <v>84</v>
      </c>
      <c r="AN68">
        <v>49</v>
      </c>
      <c r="AO68">
        <v>28</v>
      </c>
      <c r="AP68">
        <v>14</v>
      </c>
      <c r="AQ68">
        <v>7</v>
      </c>
      <c r="AR68">
        <v>6</v>
      </c>
      <c r="AS68">
        <v>1</v>
      </c>
      <c r="AT68">
        <v>4</v>
      </c>
      <c r="AU68">
        <v>2</v>
      </c>
      <c r="AV68">
        <v>1</v>
      </c>
      <c r="AW68">
        <v>1</v>
      </c>
      <c r="AX68" t="s">
        <v>19</v>
      </c>
      <c r="AY68" t="s">
        <v>19</v>
      </c>
      <c r="AZ68" t="s">
        <v>19</v>
      </c>
      <c r="BA68" t="s">
        <v>19</v>
      </c>
      <c r="BB68">
        <v>24</v>
      </c>
      <c r="BC68">
        <v>4</v>
      </c>
      <c r="BD68">
        <v>11</v>
      </c>
      <c r="BE68">
        <v>9</v>
      </c>
      <c r="BF68">
        <v>1</v>
      </c>
      <c r="BG68" t="s">
        <v>19</v>
      </c>
      <c r="BH68">
        <v>1</v>
      </c>
      <c r="BI68" t="s">
        <v>19</v>
      </c>
      <c r="BJ68">
        <v>2</v>
      </c>
      <c r="BK68">
        <v>2</v>
      </c>
      <c r="BL68" t="s">
        <v>19</v>
      </c>
      <c r="BM68" t="s">
        <v>19</v>
      </c>
      <c r="BN68" t="s">
        <v>19</v>
      </c>
      <c r="BO68" t="s">
        <v>19</v>
      </c>
      <c r="BP68" t="s">
        <v>19</v>
      </c>
      <c r="BQ68" t="s">
        <v>19</v>
      </c>
      <c r="BR68">
        <v>15</v>
      </c>
      <c r="BS68" t="s">
        <v>19</v>
      </c>
      <c r="BT68">
        <v>9</v>
      </c>
      <c r="BU68">
        <v>6</v>
      </c>
      <c r="BV68">
        <v>5</v>
      </c>
      <c r="BW68">
        <v>2</v>
      </c>
      <c r="BX68">
        <v>1</v>
      </c>
      <c r="BY68">
        <v>2</v>
      </c>
      <c r="BZ68">
        <v>1</v>
      </c>
      <c r="CA68" t="s">
        <v>19</v>
      </c>
      <c r="CB68" t="s">
        <v>19</v>
      </c>
      <c r="CC68">
        <v>1</v>
      </c>
      <c r="CD68" t="s">
        <v>19</v>
      </c>
      <c r="CE68" t="s">
        <v>19</v>
      </c>
      <c r="CF68" t="s">
        <v>19</v>
      </c>
      <c r="CG68" t="s">
        <v>19</v>
      </c>
      <c r="CH68" t="s">
        <v>19</v>
      </c>
      <c r="CI68" t="s">
        <v>19</v>
      </c>
      <c r="CJ68" t="s">
        <v>19</v>
      </c>
      <c r="CK68" t="s">
        <v>19</v>
      </c>
      <c r="CL68">
        <v>28</v>
      </c>
      <c r="CM68">
        <v>8</v>
      </c>
      <c r="CN68">
        <v>19</v>
      </c>
      <c r="CO68">
        <v>1</v>
      </c>
      <c r="CP68">
        <v>3</v>
      </c>
      <c r="CQ68" t="s">
        <v>19</v>
      </c>
      <c r="CR68" t="s">
        <v>19</v>
      </c>
      <c r="CS68">
        <v>3</v>
      </c>
      <c r="CT68">
        <v>28</v>
      </c>
      <c r="CU68">
        <v>7</v>
      </c>
      <c r="CV68">
        <v>5</v>
      </c>
      <c r="CW68">
        <v>16</v>
      </c>
    </row>
    <row r="69" spans="1:101">
      <c r="A69" t="s">
        <v>703</v>
      </c>
      <c r="B69">
        <v>139</v>
      </c>
      <c r="C69">
        <v>32</v>
      </c>
      <c r="D69">
        <v>75</v>
      </c>
      <c r="E69">
        <v>32</v>
      </c>
      <c r="F69">
        <v>4</v>
      </c>
      <c r="G69" t="s">
        <v>19</v>
      </c>
      <c r="H69">
        <v>4</v>
      </c>
      <c r="I69" t="s">
        <v>19</v>
      </c>
      <c r="J69">
        <v>8</v>
      </c>
      <c r="K69" t="s">
        <v>19</v>
      </c>
      <c r="L69" t="s">
        <v>19</v>
      </c>
      <c r="M69">
        <v>8</v>
      </c>
      <c r="N69">
        <v>2</v>
      </c>
      <c r="O69" t="s">
        <v>19</v>
      </c>
      <c r="P69" t="s">
        <v>19</v>
      </c>
      <c r="Q69">
        <v>2</v>
      </c>
      <c r="R69">
        <v>4</v>
      </c>
      <c r="S69">
        <v>2</v>
      </c>
      <c r="T69">
        <v>2</v>
      </c>
      <c r="U69" t="s">
        <v>19</v>
      </c>
      <c r="V69">
        <v>2</v>
      </c>
      <c r="W69">
        <v>1</v>
      </c>
      <c r="X69">
        <v>1</v>
      </c>
      <c r="Y69" t="s">
        <v>19</v>
      </c>
      <c r="Z69">
        <v>6</v>
      </c>
      <c r="AA69">
        <v>1</v>
      </c>
      <c r="AB69">
        <v>4</v>
      </c>
      <c r="AC69">
        <v>1</v>
      </c>
      <c r="AD69">
        <v>2</v>
      </c>
      <c r="AE69" t="s">
        <v>19</v>
      </c>
      <c r="AF69">
        <v>2</v>
      </c>
      <c r="AG69" t="s">
        <v>19</v>
      </c>
      <c r="AH69">
        <v>86</v>
      </c>
      <c r="AI69">
        <v>29</v>
      </c>
      <c r="AJ69">
        <v>45</v>
      </c>
      <c r="AK69">
        <v>12</v>
      </c>
      <c r="AL69">
        <v>41</v>
      </c>
      <c r="AM69">
        <v>21</v>
      </c>
      <c r="AN69">
        <v>19</v>
      </c>
      <c r="AO69">
        <v>1</v>
      </c>
      <c r="AP69">
        <v>4</v>
      </c>
      <c r="AQ69" t="s">
        <v>19</v>
      </c>
      <c r="AR69">
        <v>4</v>
      </c>
      <c r="AS69" t="s">
        <v>19</v>
      </c>
      <c r="AT69" t="s">
        <v>19</v>
      </c>
      <c r="AU69" t="s">
        <v>19</v>
      </c>
      <c r="AV69" t="s">
        <v>19</v>
      </c>
      <c r="AW69" t="s">
        <v>19</v>
      </c>
      <c r="AX69" t="s">
        <v>19</v>
      </c>
      <c r="AY69" t="s">
        <v>19</v>
      </c>
      <c r="AZ69" t="s">
        <v>19</v>
      </c>
      <c r="BA69" t="s">
        <v>19</v>
      </c>
      <c r="BB69">
        <v>4</v>
      </c>
      <c r="BC69" t="s">
        <v>19</v>
      </c>
      <c r="BD69">
        <v>3</v>
      </c>
      <c r="BE69">
        <v>1</v>
      </c>
      <c r="BF69">
        <v>1</v>
      </c>
      <c r="BG69" t="s">
        <v>19</v>
      </c>
      <c r="BH69">
        <v>1</v>
      </c>
      <c r="BI69" t="s">
        <v>19</v>
      </c>
      <c r="BJ69" t="s">
        <v>19</v>
      </c>
      <c r="BK69" t="s">
        <v>19</v>
      </c>
      <c r="BL69" t="s">
        <v>19</v>
      </c>
      <c r="BM69" t="s">
        <v>19</v>
      </c>
      <c r="BN69" t="s">
        <v>19</v>
      </c>
      <c r="BO69" t="s">
        <v>19</v>
      </c>
      <c r="BP69" t="s">
        <v>19</v>
      </c>
      <c r="BQ69" t="s">
        <v>19</v>
      </c>
      <c r="BR69">
        <v>2</v>
      </c>
      <c r="BS69" t="s">
        <v>19</v>
      </c>
      <c r="BT69">
        <v>2</v>
      </c>
      <c r="BU69" t="s">
        <v>19</v>
      </c>
      <c r="BV69" t="s">
        <v>19</v>
      </c>
      <c r="BW69" t="s">
        <v>19</v>
      </c>
      <c r="BX69" t="s">
        <v>19</v>
      </c>
      <c r="BY69" t="s">
        <v>19</v>
      </c>
      <c r="BZ69">
        <v>1</v>
      </c>
      <c r="CA69" t="s">
        <v>19</v>
      </c>
      <c r="CB69" t="s">
        <v>19</v>
      </c>
      <c r="CC69">
        <v>1</v>
      </c>
      <c r="CD69" t="s">
        <v>19</v>
      </c>
      <c r="CE69" t="s">
        <v>19</v>
      </c>
      <c r="CF69" t="s">
        <v>19</v>
      </c>
      <c r="CG69" t="s">
        <v>19</v>
      </c>
      <c r="CH69" t="s">
        <v>19</v>
      </c>
      <c r="CI69" t="s">
        <v>19</v>
      </c>
      <c r="CJ69" t="s">
        <v>19</v>
      </c>
      <c r="CK69" t="s">
        <v>19</v>
      </c>
      <c r="CL69">
        <v>4</v>
      </c>
      <c r="CM69" t="s">
        <v>19</v>
      </c>
      <c r="CN69">
        <v>4</v>
      </c>
      <c r="CO69" t="s">
        <v>19</v>
      </c>
      <c r="CP69">
        <v>5</v>
      </c>
      <c r="CQ69" t="s">
        <v>19</v>
      </c>
      <c r="CR69">
        <v>3</v>
      </c>
      <c r="CS69">
        <v>2</v>
      </c>
      <c r="CT69">
        <v>10</v>
      </c>
      <c r="CU69" t="s">
        <v>19</v>
      </c>
      <c r="CV69">
        <v>4</v>
      </c>
      <c r="CW69">
        <v>6</v>
      </c>
    </row>
    <row r="70" spans="1:101">
      <c r="A70" t="s">
        <v>702</v>
      </c>
      <c r="B70">
        <v>189</v>
      </c>
      <c r="C70">
        <v>85</v>
      </c>
      <c r="D70">
        <v>65</v>
      </c>
      <c r="E70">
        <v>39</v>
      </c>
      <c r="F70">
        <v>7</v>
      </c>
      <c r="G70">
        <v>2</v>
      </c>
      <c r="H70">
        <v>5</v>
      </c>
      <c r="I70" t="s">
        <v>19</v>
      </c>
      <c r="J70">
        <v>7</v>
      </c>
      <c r="K70" t="s">
        <v>19</v>
      </c>
      <c r="L70" t="s">
        <v>19</v>
      </c>
      <c r="M70">
        <v>7</v>
      </c>
      <c r="N70" t="s">
        <v>19</v>
      </c>
      <c r="O70" t="s">
        <v>19</v>
      </c>
      <c r="P70" t="s">
        <v>19</v>
      </c>
      <c r="Q70" t="s">
        <v>19</v>
      </c>
      <c r="R70">
        <v>9</v>
      </c>
      <c r="S70">
        <v>4</v>
      </c>
      <c r="T70">
        <v>5</v>
      </c>
      <c r="U70" t="s">
        <v>19</v>
      </c>
      <c r="V70" t="s">
        <v>19</v>
      </c>
      <c r="W70" t="s">
        <v>19</v>
      </c>
      <c r="X70" t="s">
        <v>19</v>
      </c>
      <c r="Y70" t="s">
        <v>19</v>
      </c>
      <c r="Z70">
        <v>12</v>
      </c>
      <c r="AA70">
        <v>4</v>
      </c>
      <c r="AB70">
        <v>5</v>
      </c>
      <c r="AC70">
        <v>3</v>
      </c>
      <c r="AD70">
        <v>11</v>
      </c>
      <c r="AE70">
        <v>1</v>
      </c>
      <c r="AF70">
        <v>4</v>
      </c>
      <c r="AG70">
        <v>6</v>
      </c>
      <c r="AH70">
        <v>115</v>
      </c>
      <c r="AI70">
        <v>65</v>
      </c>
      <c r="AJ70">
        <v>29</v>
      </c>
      <c r="AK70">
        <v>21</v>
      </c>
      <c r="AL70">
        <v>59</v>
      </c>
      <c r="AM70">
        <v>27</v>
      </c>
      <c r="AN70">
        <v>25</v>
      </c>
      <c r="AO70">
        <v>7</v>
      </c>
      <c r="AP70">
        <v>6</v>
      </c>
      <c r="AQ70">
        <v>3</v>
      </c>
      <c r="AR70">
        <v>3</v>
      </c>
      <c r="AS70" t="s">
        <v>19</v>
      </c>
      <c r="AT70">
        <v>1</v>
      </c>
      <c r="AU70" t="s">
        <v>19</v>
      </c>
      <c r="AV70">
        <v>1</v>
      </c>
      <c r="AW70" t="s">
        <v>19</v>
      </c>
      <c r="AX70" t="s">
        <v>19</v>
      </c>
      <c r="AY70" t="s">
        <v>19</v>
      </c>
      <c r="AZ70" t="s">
        <v>19</v>
      </c>
      <c r="BA70" t="s">
        <v>19</v>
      </c>
      <c r="BB70">
        <v>7</v>
      </c>
      <c r="BC70">
        <v>2</v>
      </c>
      <c r="BD70">
        <v>5</v>
      </c>
      <c r="BE70" t="s">
        <v>19</v>
      </c>
      <c r="BF70" t="s">
        <v>19</v>
      </c>
      <c r="BG70" t="s">
        <v>19</v>
      </c>
      <c r="BH70" t="s">
        <v>19</v>
      </c>
      <c r="BI70" t="s">
        <v>19</v>
      </c>
      <c r="BJ70" t="s">
        <v>19</v>
      </c>
      <c r="BK70" t="s">
        <v>19</v>
      </c>
      <c r="BL70" t="s">
        <v>19</v>
      </c>
      <c r="BM70" t="s">
        <v>19</v>
      </c>
      <c r="BN70" t="s">
        <v>19</v>
      </c>
      <c r="BO70" t="s">
        <v>19</v>
      </c>
      <c r="BP70" t="s">
        <v>19</v>
      </c>
      <c r="BQ70" t="s">
        <v>19</v>
      </c>
      <c r="BR70">
        <v>5</v>
      </c>
      <c r="BS70">
        <v>1</v>
      </c>
      <c r="BT70">
        <v>4</v>
      </c>
      <c r="BU70" t="s">
        <v>19</v>
      </c>
      <c r="BV70">
        <v>2</v>
      </c>
      <c r="BW70">
        <v>1</v>
      </c>
      <c r="BX70">
        <v>1</v>
      </c>
      <c r="BY70" t="s">
        <v>19</v>
      </c>
      <c r="BZ70" t="s">
        <v>19</v>
      </c>
      <c r="CA70" t="s">
        <v>19</v>
      </c>
      <c r="CB70" t="s">
        <v>19</v>
      </c>
      <c r="CC70" t="s">
        <v>19</v>
      </c>
      <c r="CD70" t="s">
        <v>19</v>
      </c>
      <c r="CE70" t="s">
        <v>19</v>
      </c>
      <c r="CF70" t="s">
        <v>19</v>
      </c>
      <c r="CG70" t="s">
        <v>19</v>
      </c>
      <c r="CH70" t="s">
        <v>19</v>
      </c>
      <c r="CI70" t="s">
        <v>19</v>
      </c>
      <c r="CJ70" t="s">
        <v>19</v>
      </c>
      <c r="CK70" t="s">
        <v>19</v>
      </c>
      <c r="CL70">
        <v>7</v>
      </c>
      <c r="CM70">
        <v>1</v>
      </c>
      <c r="CN70">
        <v>5</v>
      </c>
      <c r="CO70">
        <v>1</v>
      </c>
      <c r="CP70" t="s">
        <v>19</v>
      </c>
      <c r="CQ70" t="s">
        <v>19</v>
      </c>
      <c r="CR70" t="s">
        <v>19</v>
      </c>
      <c r="CS70" t="s">
        <v>19</v>
      </c>
      <c r="CT70">
        <v>7</v>
      </c>
      <c r="CU70">
        <v>3</v>
      </c>
      <c r="CV70">
        <v>3</v>
      </c>
      <c r="CW70">
        <v>1</v>
      </c>
    </row>
    <row r="71" spans="1:101">
      <c r="A71" t="s">
        <v>701</v>
      </c>
      <c r="B71">
        <v>601</v>
      </c>
      <c r="C71">
        <v>304</v>
      </c>
      <c r="D71">
        <v>110</v>
      </c>
      <c r="E71">
        <v>187</v>
      </c>
      <c r="F71">
        <v>20</v>
      </c>
      <c r="G71">
        <v>5</v>
      </c>
      <c r="H71">
        <v>15</v>
      </c>
      <c r="I71" t="s">
        <v>19</v>
      </c>
      <c r="J71">
        <v>33</v>
      </c>
      <c r="K71">
        <v>1</v>
      </c>
      <c r="L71" t="s">
        <v>19</v>
      </c>
      <c r="M71">
        <v>32</v>
      </c>
      <c r="N71">
        <v>3</v>
      </c>
      <c r="O71" t="s">
        <v>19</v>
      </c>
      <c r="P71" t="s">
        <v>19</v>
      </c>
      <c r="Q71">
        <v>3</v>
      </c>
      <c r="R71">
        <v>21</v>
      </c>
      <c r="S71">
        <v>10</v>
      </c>
      <c r="T71">
        <v>11</v>
      </c>
      <c r="U71" t="s">
        <v>19</v>
      </c>
      <c r="V71">
        <v>7</v>
      </c>
      <c r="W71">
        <v>3</v>
      </c>
      <c r="X71">
        <v>4</v>
      </c>
      <c r="Y71" t="s">
        <v>19</v>
      </c>
      <c r="Z71">
        <v>25</v>
      </c>
      <c r="AA71">
        <v>13</v>
      </c>
      <c r="AB71">
        <v>8</v>
      </c>
      <c r="AC71">
        <v>4</v>
      </c>
      <c r="AD71">
        <v>19</v>
      </c>
      <c r="AE71">
        <v>10</v>
      </c>
      <c r="AF71">
        <v>6</v>
      </c>
      <c r="AG71">
        <v>3</v>
      </c>
      <c r="AH71">
        <v>375</v>
      </c>
      <c r="AI71">
        <v>247</v>
      </c>
      <c r="AJ71">
        <v>19</v>
      </c>
      <c r="AK71">
        <v>109</v>
      </c>
      <c r="AL71">
        <v>167</v>
      </c>
      <c r="AM71">
        <v>129</v>
      </c>
      <c r="AN71">
        <v>10</v>
      </c>
      <c r="AO71">
        <v>28</v>
      </c>
      <c r="AP71">
        <v>16</v>
      </c>
      <c r="AQ71">
        <v>6</v>
      </c>
      <c r="AR71">
        <v>10</v>
      </c>
      <c r="AS71" t="s">
        <v>19</v>
      </c>
      <c r="AT71">
        <v>2</v>
      </c>
      <c r="AU71" t="s">
        <v>19</v>
      </c>
      <c r="AV71">
        <v>2</v>
      </c>
      <c r="AW71" t="s">
        <v>19</v>
      </c>
      <c r="AX71">
        <v>1</v>
      </c>
      <c r="AY71" t="s">
        <v>19</v>
      </c>
      <c r="AZ71">
        <v>1</v>
      </c>
      <c r="BA71" t="s">
        <v>19</v>
      </c>
      <c r="BB71">
        <v>15</v>
      </c>
      <c r="BC71">
        <v>1</v>
      </c>
      <c r="BD71">
        <v>9</v>
      </c>
      <c r="BE71">
        <v>5</v>
      </c>
      <c r="BF71">
        <v>1</v>
      </c>
      <c r="BG71" t="s">
        <v>19</v>
      </c>
      <c r="BH71" t="s">
        <v>19</v>
      </c>
      <c r="BI71">
        <v>1</v>
      </c>
      <c r="BJ71">
        <v>1</v>
      </c>
      <c r="BK71" t="s">
        <v>19</v>
      </c>
      <c r="BL71" t="s">
        <v>19</v>
      </c>
      <c r="BM71">
        <v>1</v>
      </c>
      <c r="BN71">
        <v>1</v>
      </c>
      <c r="BO71" t="s">
        <v>19</v>
      </c>
      <c r="BP71">
        <v>1</v>
      </c>
      <c r="BQ71" t="s">
        <v>19</v>
      </c>
      <c r="BR71">
        <v>6</v>
      </c>
      <c r="BS71" t="s">
        <v>19</v>
      </c>
      <c r="BT71">
        <v>4</v>
      </c>
      <c r="BU71">
        <v>2</v>
      </c>
      <c r="BV71">
        <v>6</v>
      </c>
      <c r="BW71">
        <v>1</v>
      </c>
      <c r="BX71">
        <v>4</v>
      </c>
      <c r="BY71">
        <v>1</v>
      </c>
      <c r="BZ71" t="s">
        <v>19</v>
      </c>
      <c r="CA71" t="s">
        <v>19</v>
      </c>
      <c r="CB71" t="s">
        <v>19</v>
      </c>
      <c r="CC71" t="s">
        <v>19</v>
      </c>
      <c r="CD71" t="s">
        <v>19</v>
      </c>
      <c r="CE71" t="s">
        <v>19</v>
      </c>
      <c r="CF71" t="s">
        <v>19</v>
      </c>
      <c r="CG71" t="s">
        <v>19</v>
      </c>
      <c r="CH71" t="s">
        <v>19</v>
      </c>
      <c r="CI71" t="s">
        <v>19</v>
      </c>
      <c r="CJ71" t="s">
        <v>19</v>
      </c>
      <c r="CK71" t="s">
        <v>19</v>
      </c>
      <c r="CL71">
        <v>22</v>
      </c>
      <c r="CM71">
        <v>4</v>
      </c>
      <c r="CN71">
        <v>18</v>
      </c>
      <c r="CO71" t="s">
        <v>19</v>
      </c>
      <c r="CP71">
        <v>8</v>
      </c>
      <c r="CQ71" t="s">
        <v>19</v>
      </c>
      <c r="CR71">
        <v>6</v>
      </c>
      <c r="CS71">
        <v>2</v>
      </c>
      <c r="CT71">
        <v>41</v>
      </c>
      <c r="CU71">
        <v>7</v>
      </c>
      <c r="CV71">
        <v>5</v>
      </c>
      <c r="CW71">
        <v>29</v>
      </c>
    </row>
    <row r="72" spans="1:101">
      <c r="A72" t="s">
        <v>700</v>
      </c>
      <c r="B72">
        <v>719</v>
      </c>
      <c r="C72">
        <v>397</v>
      </c>
      <c r="D72">
        <v>188</v>
      </c>
      <c r="E72">
        <v>134</v>
      </c>
      <c r="F72">
        <v>24</v>
      </c>
      <c r="G72">
        <v>8</v>
      </c>
      <c r="H72">
        <v>16</v>
      </c>
      <c r="I72" t="s">
        <v>19</v>
      </c>
      <c r="J72">
        <v>30</v>
      </c>
      <c r="K72" t="s">
        <v>19</v>
      </c>
      <c r="L72">
        <v>1</v>
      </c>
      <c r="M72">
        <v>29</v>
      </c>
      <c r="N72">
        <v>1</v>
      </c>
      <c r="O72" t="s">
        <v>19</v>
      </c>
      <c r="P72" t="s">
        <v>19</v>
      </c>
      <c r="Q72">
        <v>1</v>
      </c>
      <c r="R72">
        <v>24</v>
      </c>
      <c r="S72">
        <v>14</v>
      </c>
      <c r="T72">
        <v>10</v>
      </c>
      <c r="U72" t="s">
        <v>19</v>
      </c>
      <c r="V72">
        <v>9</v>
      </c>
      <c r="W72">
        <v>5</v>
      </c>
      <c r="X72">
        <v>4</v>
      </c>
      <c r="Y72" t="s">
        <v>19</v>
      </c>
      <c r="Z72">
        <v>41</v>
      </c>
      <c r="AA72">
        <v>14</v>
      </c>
      <c r="AB72">
        <v>12</v>
      </c>
      <c r="AC72">
        <v>15</v>
      </c>
      <c r="AD72">
        <v>25</v>
      </c>
      <c r="AE72">
        <v>9</v>
      </c>
      <c r="AF72">
        <v>10</v>
      </c>
      <c r="AG72">
        <v>6</v>
      </c>
      <c r="AH72">
        <v>439</v>
      </c>
      <c r="AI72">
        <v>316</v>
      </c>
      <c r="AJ72">
        <v>75</v>
      </c>
      <c r="AK72">
        <v>48</v>
      </c>
      <c r="AL72">
        <v>216</v>
      </c>
      <c r="AM72">
        <v>168</v>
      </c>
      <c r="AN72">
        <v>41</v>
      </c>
      <c r="AO72">
        <v>7</v>
      </c>
      <c r="AP72">
        <v>24</v>
      </c>
      <c r="AQ72">
        <v>14</v>
      </c>
      <c r="AR72">
        <v>10</v>
      </c>
      <c r="AS72" t="s">
        <v>19</v>
      </c>
      <c r="AT72">
        <v>2</v>
      </c>
      <c r="AU72">
        <v>1</v>
      </c>
      <c r="AV72" t="s">
        <v>19</v>
      </c>
      <c r="AW72">
        <v>1</v>
      </c>
      <c r="AX72">
        <v>1</v>
      </c>
      <c r="AY72" t="s">
        <v>19</v>
      </c>
      <c r="AZ72" t="s">
        <v>19</v>
      </c>
      <c r="BA72">
        <v>1</v>
      </c>
      <c r="BB72">
        <v>25</v>
      </c>
      <c r="BC72">
        <v>3</v>
      </c>
      <c r="BD72">
        <v>14</v>
      </c>
      <c r="BE72">
        <v>8</v>
      </c>
      <c r="BF72">
        <v>3</v>
      </c>
      <c r="BG72" t="s">
        <v>19</v>
      </c>
      <c r="BH72">
        <v>1</v>
      </c>
      <c r="BI72">
        <v>2</v>
      </c>
      <c r="BJ72" t="s">
        <v>19</v>
      </c>
      <c r="BK72" t="s">
        <v>19</v>
      </c>
      <c r="BL72" t="s">
        <v>19</v>
      </c>
      <c r="BM72" t="s">
        <v>19</v>
      </c>
      <c r="BN72">
        <v>1</v>
      </c>
      <c r="BO72" t="s">
        <v>19</v>
      </c>
      <c r="BP72">
        <v>1</v>
      </c>
      <c r="BQ72" t="s">
        <v>19</v>
      </c>
      <c r="BR72">
        <v>12</v>
      </c>
      <c r="BS72">
        <v>1</v>
      </c>
      <c r="BT72">
        <v>8</v>
      </c>
      <c r="BU72">
        <v>3</v>
      </c>
      <c r="BV72">
        <v>8</v>
      </c>
      <c r="BW72">
        <v>1</v>
      </c>
      <c r="BX72">
        <v>4</v>
      </c>
      <c r="BY72">
        <v>3</v>
      </c>
      <c r="BZ72" t="s">
        <v>19</v>
      </c>
      <c r="CA72" t="s">
        <v>19</v>
      </c>
      <c r="CB72" t="s">
        <v>19</v>
      </c>
      <c r="CC72" t="s">
        <v>19</v>
      </c>
      <c r="CD72">
        <v>1</v>
      </c>
      <c r="CE72">
        <v>1</v>
      </c>
      <c r="CF72" t="s">
        <v>19</v>
      </c>
      <c r="CG72" t="s">
        <v>19</v>
      </c>
      <c r="CH72" t="s">
        <v>19</v>
      </c>
      <c r="CI72" t="s">
        <v>19</v>
      </c>
      <c r="CJ72" t="s">
        <v>19</v>
      </c>
      <c r="CK72" t="s">
        <v>19</v>
      </c>
      <c r="CL72">
        <v>35</v>
      </c>
      <c r="CM72">
        <v>8</v>
      </c>
      <c r="CN72">
        <v>26</v>
      </c>
      <c r="CO72">
        <v>1</v>
      </c>
      <c r="CP72">
        <v>14</v>
      </c>
      <c r="CQ72">
        <v>3</v>
      </c>
      <c r="CR72">
        <v>2</v>
      </c>
      <c r="CS72">
        <v>9</v>
      </c>
      <c r="CT72">
        <v>34</v>
      </c>
      <c r="CU72">
        <v>7</v>
      </c>
      <c r="CV72">
        <v>12</v>
      </c>
      <c r="CW72">
        <v>15</v>
      </c>
    </row>
    <row r="73" spans="1:101">
      <c r="A73" t="s">
        <v>699</v>
      </c>
      <c r="B73">
        <v>123</v>
      </c>
      <c r="C73">
        <v>81</v>
      </c>
      <c r="D73">
        <v>9</v>
      </c>
      <c r="E73">
        <v>33</v>
      </c>
      <c r="F73">
        <v>4</v>
      </c>
      <c r="G73">
        <v>3</v>
      </c>
      <c r="H73" t="s">
        <v>19</v>
      </c>
      <c r="I73">
        <v>1</v>
      </c>
      <c r="J73">
        <v>5</v>
      </c>
      <c r="K73" t="s">
        <v>19</v>
      </c>
      <c r="L73" t="s">
        <v>19</v>
      </c>
      <c r="M73">
        <v>5</v>
      </c>
      <c r="N73">
        <v>1</v>
      </c>
      <c r="O73" t="s">
        <v>19</v>
      </c>
      <c r="P73" t="s">
        <v>19</v>
      </c>
      <c r="Q73">
        <v>1</v>
      </c>
      <c r="R73">
        <v>6</v>
      </c>
      <c r="S73">
        <v>4</v>
      </c>
      <c r="T73" t="s">
        <v>19</v>
      </c>
      <c r="U73">
        <v>2</v>
      </c>
      <c r="V73">
        <v>1</v>
      </c>
      <c r="W73">
        <v>1</v>
      </c>
      <c r="X73" t="s">
        <v>19</v>
      </c>
      <c r="Y73" t="s">
        <v>19</v>
      </c>
      <c r="Z73">
        <v>7</v>
      </c>
      <c r="AA73">
        <v>4</v>
      </c>
      <c r="AB73" t="s">
        <v>19</v>
      </c>
      <c r="AC73">
        <v>3</v>
      </c>
      <c r="AD73">
        <v>10</v>
      </c>
      <c r="AE73">
        <v>7</v>
      </c>
      <c r="AF73">
        <v>1</v>
      </c>
      <c r="AG73">
        <v>2</v>
      </c>
      <c r="AH73">
        <v>46</v>
      </c>
      <c r="AI73">
        <v>36</v>
      </c>
      <c r="AJ73">
        <v>4</v>
      </c>
      <c r="AK73">
        <v>6</v>
      </c>
      <c r="AL73">
        <v>19</v>
      </c>
      <c r="AM73">
        <v>17</v>
      </c>
      <c r="AN73" t="s">
        <v>19</v>
      </c>
      <c r="AO73">
        <v>2</v>
      </c>
      <c r="AP73">
        <v>4</v>
      </c>
      <c r="AQ73">
        <v>4</v>
      </c>
      <c r="AR73" t="s">
        <v>19</v>
      </c>
      <c r="AS73" t="s">
        <v>19</v>
      </c>
      <c r="AT73" t="s">
        <v>19</v>
      </c>
      <c r="AU73" t="s">
        <v>19</v>
      </c>
      <c r="AV73" t="s">
        <v>19</v>
      </c>
      <c r="AW73" t="s">
        <v>19</v>
      </c>
      <c r="AX73">
        <v>1</v>
      </c>
      <c r="AY73" t="s">
        <v>19</v>
      </c>
      <c r="AZ73" t="s">
        <v>19</v>
      </c>
      <c r="BA73">
        <v>1</v>
      </c>
      <c r="BB73">
        <v>4</v>
      </c>
      <c r="BC73">
        <v>2</v>
      </c>
      <c r="BD73">
        <v>1</v>
      </c>
      <c r="BE73">
        <v>1</v>
      </c>
      <c r="BF73" t="s">
        <v>19</v>
      </c>
      <c r="BG73" t="s">
        <v>19</v>
      </c>
      <c r="BH73" t="s">
        <v>19</v>
      </c>
      <c r="BI73" t="s">
        <v>19</v>
      </c>
      <c r="BJ73" t="s">
        <v>19</v>
      </c>
      <c r="BK73" t="s">
        <v>19</v>
      </c>
      <c r="BL73" t="s">
        <v>19</v>
      </c>
      <c r="BM73" t="s">
        <v>19</v>
      </c>
      <c r="BN73" t="s">
        <v>19</v>
      </c>
      <c r="BO73" t="s">
        <v>19</v>
      </c>
      <c r="BP73" t="s">
        <v>19</v>
      </c>
      <c r="BQ73" t="s">
        <v>19</v>
      </c>
      <c r="BR73" t="s">
        <v>19</v>
      </c>
      <c r="BS73" t="s">
        <v>19</v>
      </c>
      <c r="BT73" t="s">
        <v>19</v>
      </c>
      <c r="BU73" t="s">
        <v>19</v>
      </c>
      <c r="BV73">
        <v>3</v>
      </c>
      <c r="BW73">
        <v>1</v>
      </c>
      <c r="BX73">
        <v>1</v>
      </c>
      <c r="BY73">
        <v>1</v>
      </c>
      <c r="BZ73" t="s">
        <v>19</v>
      </c>
      <c r="CA73" t="s">
        <v>19</v>
      </c>
      <c r="CB73" t="s">
        <v>19</v>
      </c>
      <c r="CC73" t="s">
        <v>19</v>
      </c>
      <c r="CD73">
        <v>1</v>
      </c>
      <c r="CE73">
        <v>1</v>
      </c>
      <c r="CF73" t="s">
        <v>19</v>
      </c>
      <c r="CG73" t="s">
        <v>19</v>
      </c>
      <c r="CH73" t="s">
        <v>19</v>
      </c>
      <c r="CI73" t="s">
        <v>19</v>
      </c>
      <c r="CJ73" t="s">
        <v>19</v>
      </c>
      <c r="CK73" t="s">
        <v>19</v>
      </c>
      <c r="CL73">
        <v>5</v>
      </c>
      <c r="CM73">
        <v>2</v>
      </c>
      <c r="CN73">
        <v>3</v>
      </c>
      <c r="CO73" t="s">
        <v>19</v>
      </c>
      <c r="CP73">
        <v>15</v>
      </c>
      <c r="CQ73">
        <v>11</v>
      </c>
      <c r="CR73" t="s">
        <v>19</v>
      </c>
      <c r="CS73">
        <v>4</v>
      </c>
      <c r="CT73">
        <v>15</v>
      </c>
      <c r="CU73">
        <v>8</v>
      </c>
      <c r="CV73" t="s">
        <v>19</v>
      </c>
      <c r="CW73">
        <v>7</v>
      </c>
    </row>
    <row r="74" spans="1:101">
      <c r="A74" t="s">
        <v>698</v>
      </c>
      <c r="B74">
        <v>533</v>
      </c>
      <c r="C74">
        <v>337</v>
      </c>
      <c r="D74">
        <v>115</v>
      </c>
      <c r="E74">
        <v>81</v>
      </c>
      <c r="F74">
        <v>18</v>
      </c>
      <c r="G74">
        <v>6</v>
      </c>
      <c r="H74">
        <v>12</v>
      </c>
      <c r="I74" t="s">
        <v>19</v>
      </c>
      <c r="J74">
        <v>24</v>
      </c>
      <c r="K74" t="s">
        <v>19</v>
      </c>
      <c r="L74">
        <v>1</v>
      </c>
      <c r="M74">
        <v>23</v>
      </c>
      <c r="N74">
        <v>2</v>
      </c>
      <c r="O74" t="s">
        <v>19</v>
      </c>
      <c r="P74" t="s">
        <v>19</v>
      </c>
      <c r="Q74">
        <v>2</v>
      </c>
      <c r="R74">
        <v>21</v>
      </c>
      <c r="S74">
        <v>7</v>
      </c>
      <c r="T74">
        <v>14</v>
      </c>
      <c r="U74" t="s">
        <v>19</v>
      </c>
      <c r="V74">
        <v>7</v>
      </c>
      <c r="W74">
        <v>2</v>
      </c>
      <c r="X74">
        <v>5</v>
      </c>
      <c r="Y74" t="s">
        <v>19</v>
      </c>
      <c r="Z74">
        <v>22</v>
      </c>
      <c r="AA74">
        <v>12</v>
      </c>
      <c r="AB74">
        <v>8</v>
      </c>
      <c r="AC74">
        <v>2</v>
      </c>
      <c r="AD74">
        <v>17</v>
      </c>
      <c r="AE74">
        <v>11</v>
      </c>
      <c r="AF74">
        <v>6</v>
      </c>
      <c r="AG74" t="s">
        <v>19</v>
      </c>
      <c r="AH74">
        <v>280</v>
      </c>
      <c r="AI74">
        <v>234</v>
      </c>
      <c r="AJ74">
        <v>19</v>
      </c>
      <c r="AK74">
        <v>27</v>
      </c>
      <c r="AL74">
        <v>131</v>
      </c>
      <c r="AM74">
        <v>119</v>
      </c>
      <c r="AN74">
        <v>9</v>
      </c>
      <c r="AO74">
        <v>3</v>
      </c>
      <c r="AP74">
        <v>17</v>
      </c>
      <c r="AQ74">
        <v>11</v>
      </c>
      <c r="AR74">
        <v>6</v>
      </c>
      <c r="AS74" t="s">
        <v>19</v>
      </c>
      <c r="AT74">
        <v>6</v>
      </c>
      <c r="AU74">
        <v>4</v>
      </c>
      <c r="AV74">
        <v>2</v>
      </c>
      <c r="AW74" t="s">
        <v>19</v>
      </c>
      <c r="AX74">
        <v>4</v>
      </c>
      <c r="AY74">
        <v>1</v>
      </c>
      <c r="AZ74">
        <v>1</v>
      </c>
      <c r="BA74">
        <v>2</v>
      </c>
      <c r="BB74">
        <v>18</v>
      </c>
      <c r="BC74">
        <v>4</v>
      </c>
      <c r="BD74">
        <v>13</v>
      </c>
      <c r="BE74">
        <v>1</v>
      </c>
      <c r="BF74">
        <v>6</v>
      </c>
      <c r="BG74">
        <v>2</v>
      </c>
      <c r="BH74">
        <v>4</v>
      </c>
      <c r="BI74" t="s">
        <v>19</v>
      </c>
      <c r="BJ74">
        <v>3</v>
      </c>
      <c r="BK74" t="s">
        <v>19</v>
      </c>
      <c r="BL74">
        <v>3</v>
      </c>
      <c r="BM74" t="s">
        <v>19</v>
      </c>
      <c r="BN74" t="s">
        <v>19</v>
      </c>
      <c r="BO74" t="s">
        <v>19</v>
      </c>
      <c r="BP74" t="s">
        <v>19</v>
      </c>
      <c r="BQ74" t="s">
        <v>19</v>
      </c>
      <c r="BR74">
        <v>5</v>
      </c>
      <c r="BS74" t="s">
        <v>19</v>
      </c>
      <c r="BT74">
        <v>5</v>
      </c>
      <c r="BU74" t="s">
        <v>19</v>
      </c>
      <c r="BV74">
        <v>2</v>
      </c>
      <c r="BW74">
        <v>1</v>
      </c>
      <c r="BX74">
        <v>1</v>
      </c>
      <c r="BY74" t="s">
        <v>19</v>
      </c>
      <c r="BZ74" t="s">
        <v>19</v>
      </c>
      <c r="CA74" t="s">
        <v>19</v>
      </c>
      <c r="CB74" t="s">
        <v>19</v>
      </c>
      <c r="CC74" t="s">
        <v>19</v>
      </c>
      <c r="CD74">
        <v>2</v>
      </c>
      <c r="CE74">
        <v>1</v>
      </c>
      <c r="CF74" t="s">
        <v>19</v>
      </c>
      <c r="CG74">
        <v>1</v>
      </c>
      <c r="CH74" t="s">
        <v>19</v>
      </c>
      <c r="CI74" t="s">
        <v>19</v>
      </c>
      <c r="CJ74" t="s">
        <v>19</v>
      </c>
      <c r="CK74" t="s">
        <v>19</v>
      </c>
      <c r="CL74">
        <v>16</v>
      </c>
      <c r="CM74">
        <v>8</v>
      </c>
      <c r="CN74">
        <v>8</v>
      </c>
      <c r="CO74" t="s">
        <v>19</v>
      </c>
      <c r="CP74">
        <v>33</v>
      </c>
      <c r="CQ74">
        <v>13</v>
      </c>
      <c r="CR74">
        <v>14</v>
      </c>
      <c r="CS74">
        <v>6</v>
      </c>
      <c r="CT74">
        <v>55</v>
      </c>
      <c r="CU74">
        <v>26</v>
      </c>
      <c r="CV74">
        <v>11</v>
      </c>
      <c r="CW74">
        <v>18</v>
      </c>
    </row>
    <row r="75" spans="1:101">
      <c r="A75" t="s">
        <v>697</v>
      </c>
      <c r="B75">
        <v>468</v>
      </c>
      <c r="C75">
        <v>239</v>
      </c>
      <c r="D75">
        <v>124</v>
      </c>
      <c r="E75">
        <v>105</v>
      </c>
      <c r="F75">
        <v>15</v>
      </c>
      <c r="G75">
        <v>3</v>
      </c>
      <c r="H75">
        <v>12</v>
      </c>
      <c r="I75" t="s">
        <v>19</v>
      </c>
      <c r="J75">
        <v>20</v>
      </c>
      <c r="K75" t="s">
        <v>19</v>
      </c>
      <c r="L75">
        <v>4</v>
      </c>
      <c r="M75">
        <v>16</v>
      </c>
      <c r="N75" t="s">
        <v>19</v>
      </c>
      <c r="O75" t="s">
        <v>19</v>
      </c>
      <c r="P75" t="s">
        <v>19</v>
      </c>
      <c r="Q75" t="s">
        <v>19</v>
      </c>
      <c r="R75">
        <v>18</v>
      </c>
      <c r="S75">
        <v>6</v>
      </c>
      <c r="T75">
        <v>12</v>
      </c>
      <c r="U75" t="s">
        <v>19</v>
      </c>
      <c r="V75">
        <v>6</v>
      </c>
      <c r="W75">
        <v>3</v>
      </c>
      <c r="X75">
        <v>3</v>
      </c>
      <c r="Y75" t="s">
        <v>19</v>
      </c>
      <c r="Z75">
        <v>32</v>
      </c>
      <c r="AA75">
        <v>16</v>
      </c>
      <c r="AB75">
        <v>11</v>
      </c>
      <c r="AC75">
        <v>5</v>
      </c>
      <c r="AD75">
        <v>22</v>
      </c>
      <c r="AE75">
        <v>8</v>
      </c>
      <c r="AF75">
        <v>11</v>
      </c>
      <c r="AG75">
        <v>3</v>
      </c>
      <c r="AH75">
        <v>262</v>
      </c>
      <c r="AI75">
        <v>177</v>
      </c>
      <c r="AJ75">
        <v>30</v>
      </c>
      <c r="AK75">
        <v>55</v>
      </c>
      <c r="AL75">
        <v>156</v>
      </c>
      <c r="AM75">
        <v>123</v>
      </c>
      <c r="AN75">
        <v>22</v>
      </c>
      <c r="AO75">
        <v>11</v>
      </c>
      <c r="AP75">
        <v>14</v>
      </c>
      <c r="AQ75">
        <v>6</v>
      </c>
      <c r="AR75">
        <v>8</v>
      </c>
      <c r="AS75" t="s">
        <v>19</v>
      </c>
      <c r="AT75">
        <v>3</v>
      </c>
      <c r="AU75" t="s">
        <v>19</v>
      </c>
      <c r="AV75">
        <v>2</v>
      </c>
      <c r="AW75">
        <v>1</v>
      </c>
      <c r="AX75">
        <v>1</v>
      </c>
      <c r="AY75" t="s">
        <v>19</v>
      </c>
      <c r="AZ75" t="s">
        <v>19</v>
      </c>
      <c r="BA75">
        <v>1</v>
      </c>
      <c r="BB75">
        <v>16</v>
      </c>
      <c r="BC75">
        <v>8</v>
      </c>
      <c r="BD75">
        <v>8</v>
      </c>
      <c r="BE75" t="s">
        <v>19</v>
      </c>
      <c r="BF75">
        <v>3</v>
      </c>
      <c r="BG75">
        <v>2</v>
      </c>
      <c r="BH75">
        <v>1</v>
      </c>
      <c r="BI75" t="s">
        <v>19</v>
      </c>
      <c r="BJ75">
        <v>4</v>
      </c>
      <c r="BK75">
        <v>3</v>
      </c>
      <c r="BL75">
        <v>1</v>
      </c>
      <c r="BM75" t="s">
        <v>19</v>
      </c>
      <c r="BN75" t="s">
        <v>19</v>
      </c>
      <c r="BO75" t="s">
        <v>19</v>
      </c>
      <c r="BP75" t="s">
        <v>19</v>
      </c>
      <c r="BQ75" t="s">
        <v>19</v>
      </c>
      <c r="BR75">
        <v>2</v>
      </c>
      <c r="BS75">
        <v>2</v>
      </c>
      <c r="BT75" t="s">
        <v>19</v>
      </c>
      <c r="BU75" t="s">
        <v>19</v>
      </c>
      <c r="BV75">
        <v>7</v>
      </c>
      <c r="BW75">
        <v>1</v>
      </c>
      <c r="BX75">
        <v>6</v>
      </c>
      <c r="BY75" t="s">
        <v>19</v>
      </c>
      <c r="BZ75" t="s">
        <v>19</v>
      </c>
      <c r="CA75" t="s">
        <v>19</v>
      </c>
      <c r="CB75" t="s">
        <v>19</v>
      </c>
      <c r="CC75" t="s">
        <v>19</v>
      </c>
      <c r="CD75" t="s">
        <v>19</v>
      </c>
      <c r="CE75" t="s">
        <v>19</v>
      </c>
      <c r="CF75" t="s">
        <v>19</v>
      </c>
      <c r="CG75" t="s">
        <v>19</v>
      </c>
      <c r="CH75" t="s">
        <v>19</v>
      </c>
      <c r="CI75" t="s">
        <v>19</v>
      </c>
      <c r="CJ75" t="s">
        <v>19</v>
      </c>
      <c r="CK75" t="s">
        <v>19</v>
      </c>
      <c r="CL75">
        <v>17</v>
      </c>
      <c r="CM75">
        <v>5</v>
      </c>
      <c r="CN75">
        <v>12</v>
      </c>
      <c r="CO75" t="s">
        <v>19</v>
      </c>
      <c r="CP75">
        <v>23</v>
      </c>
      <c r="CQ75">
        <v>6</v>
      </c>
      <c r="CR75">
        <v>7</v>
      </c>
      <c r="CS75">
        <v>10</v>
      </c>
      <c r="CT75">
        <v>25</v>
      </c>
      <c r="CU75">
        <v>4</v>
      </c>
      <c r="CV75">
        <v>7</v>
      </c>
      <c r="CW75">
        <v>14</v>
      </c>
    </row>
    <row r="76" spans="1:101">
      <c r="A76" t="s">
        <v>696</v>
      </c>
      <c r="B76">
        <v>298</v>
      </c>
      <c r="C76">
        <v>179</v>
      </c>
      <c r="D76">
        <v>72</v>
      </c>
      <c r="E76">
        <v>47</v>
      </c>
      <c r="F76">
        <v>12</v>
      </c>
      <c r="G76">
        <v>3</v>
      </c>
      <c r="H76">
        <v>9</v>
      </c>
      <c r="I76" t="s">
        <v>19</v>
      </c>
      <c r="J76">
        <v>12</v>
      </c>
      <c r="K76" t="s">
        <v>19</v>
      </c>
      <c r="L76" t="s">
        <v>19</v>
      </c>
      <c r="M76">
        <v>12</v>
      </c>
      <c r="N76" t="s">
        <v>19</v>
      </c>
      <c r="O76" t="s">
        <v>19</v>
      </c>
      <c r="P76" t="s">
        <v>19</v>
      </c>
      <c r="Q76" t="s">
        <v>19</v>
      </c>
      <c r="R76">
        <v>11</v>
      </c>
      <c r="S76">
        <v>3</v>
      </c>
      <c r="T76">
        <v>8</v>
      </c>
      <c r="U76" t="s">
        <v>19</v>
      </c>
      <c r="V76">
        <v>5</v>
      </c>
      <c r="W76">
        <v>1</v>
      </c>
      <c r="X76">
        <v>4</v>
      </c>
      <c r="Y76" t="s">
        <v>19</v>
      </c>
      <c r="Z76">
        <v>17</v>
      </c>
      <c r="AA76">
        <v>10</v>
      </c>
      <c r="AB76">
        <v>4</v>
      </c>
      <c r="AC76">
        <v>3</v>
      </c>
      <c r="AD76">
        <v>10</v>
      </c>
      <c r="AE76">
        <v>4</v>
      </c>
      <c r="AF76">
        <v>4</v>
      </c>
      <c r="AG76">
        <v>2</v>
      </c>
      <c r="AH76">
        <v>171</v>
      </c>
      <c r="AI76">
        <v>130</v>
      </c>
      <c r="AJ76">
        <v>15</v>
      </c>
      <c r="AK76">
        <v>26</v>
      </c>
      <c r="AL76">
        <v>117</v>
      </c>
      <c r="AM76">
        <v>100</v>
      </c>
      <c r="AN76">
        <v>10</v>
      </c>
      <c r="AO76">
        <v>7</v>
      </c>
      <c r="AP76">
        <v>11</v>
      </c>
      <c r="AQ76">
        <v>5</v>
      </c>
      <c r="AR76">
        <v>5</v>
      </c>
      <c r="AS76">
        <v>1</v>
      </c>
      <c r="AT76">
        <v>2</v>
      </c>
      <c r="AU76">
        <v>1</v>
      </c>
      <c r="AV76">
        <v>1</v>
      </c>
      <c r="AW76" t="s">
        <v>19</v>
      </c>
      <c r="AX76">
        <v>2</v>
      </c>
      <c r="AY76">
        <v>1</v>
      </c>
      <c r="AZ76" t="s">
        <v>19</v>
      </c>
      <c r="BA76">
        <v>1</v>
      </c>
      <c r="BB76">
        <v>9</v>
      </c>
      <c r="BC76">
        <v>3</v>
      </c>
      <c r="BD76">
        <v>6</v>
      </c>
      <c r="BE76" t="s">
        <v>19</v>
      </c>
      <c r="BF76">
        <v>1</v>
      </c>
      <c r="BG76" t="s">
        <v>19</v>
      </c>
      <c r="BH76">
        <v>1</v>
      </c>
      <c r="BI76" t="s">
        <v>19</v>
      </c>
      <c r="BJ76" t="s">
        <v>19</v>
      </c>
      <c r="BK76" t="s">
        <v>19</v>
      </c>
      <c r="BL76" t="s">
        <v>19</v>
      </c>
      <c r="BM76" t="s">
        <v>19</v>
      </c>
      <c r="BN76" t="s">
        <v>19</v>
      </c>
      <c r="BO76" t="s">
        <v>19</v>
      </c>
      <c r="BP76" t="s">
        <v>19</v>
      </c>
      <c r="BQ76" t="s">
        <v>19</v>
      </c>
      <c r="BR76">
        <v>4</v>
      </c>
      <c r="BS76" t="s">
        <v>19</v>
      </c>
      <c r="BT76">
        <v>4</v>
      </c>
      <c r="BU76" t="s">
        <v>19</v>
      </c>
      <c r="BV76">
        <v>4</v>
      </c>
      <c r="BW76">
        <v>3</v>
      </c>
      <c r="BX76">
        <v>1</v>
      </c>
      <c r="BY76" t="s">
        <v>19</v>
      </c>
      <c r="BZ76" t="s">
        <v>19</v>
      </c>
      <c r="CA76" t="s">
        <v>19</v>
      </c>
      <c r="CB76" t="s">
        <v>19</v>
      </c>
      <c r="CC76" t="s">
        <v>19</v>
      </c>
      <c r="CD76" t="s">
        <v>19</v>
      </c>
      <c r="CE76" t="s">
        <v>19</v>
      </c>
      <c r="CF76" t="s">
        <v>19</v>
      </c>
      <c r="CG76" t="s">
        <v>19</v>
      </c>
      <c r="CH76" t="s">
        <v>19</v>
      </c>
      <c r="CI76" t="s">
        <v>19</v>
      </c>
      <c r="CJ76" t="s">
        <v>19</v>
      </c>
      <c r="CK76" t="s">
        <v>19</v>
      </c>
      <c r="CL76">
        <v>13</v>
      </c>
      <c r="CM76">
        <v>5</v>
      </c>
      <c r="CN76">
        <v>8</v>
      </c>
      <c r="CO76" t="s">
        <v>19</v>
      </c>
      <c r="CP76">
        <v>17</v>
      </c>
      <c r="CQ76">
        <v>7</v>
      </c>
      <c r="CR76">
        <v>9</v>
      </c>
      <c r="CS76">
        <v>1</v>
      </c>
      <c r="CT76">
        <v>11</v>
      </c>
      <c r="CU76">
        <v>7</v>
      </c>
      <c r="CV76">
        <v>3</v>
      </c>
      <c r="CW76">
        <v>1</v>
      </c>
    </row>
    <row r="77" spans="1:101">
      <c r="A77" t="s">
        <v>695</v>
      </c>
    </row>
    <row r="78" spans="1:101">
      <c r="A78" t="s">
        <v>694</v>
      </c>
      <c r="B78">
        <v>140</v>
      </c>
      <c r="C78">
        <v>80</v>
      </c>
      <c r="D78">
        <v>38</v>
      </c>
      <c r="E78">
        <v>22</v>
      </c>
      <c r="F78">
        <v>4</v>
      </c>
      <c r="G78">
        <v>2</v>
      </c>
      <c r="H78">
        <v>2</v>
      </c>
      <c r="I78" t="s">
        <v>19</v>
      </c>
      <c r="J78">
        <v>4</v>
      </c>
      <c r="K78" t="s">
        <v>19</v>
      </c>
      <c r="L78" t="s">
        <v>19</v>
      </c>
      <c r="M78">
        <v>4</v>
      </c>
      <c r="N78" t="s">
        <v>19</v>
      </c>
      <c r="O78" t="s">
        <v>19</v>
      </c>
      <c r="P78" t="s">
        <v>19</v>
      </c>
      <c r="Q78" t="s">
        <v>19</v>
      </c>
      <c r="R78">
        <v>5</v>
      </c>
      <c r="S78">
        <v>2</v>
      </c>
      <c r="T78">
        <v>3</v>
      </c>
      <c r="U78" t="s">
        <v>19</v>
      </c>
      <c r="V78">
        <v>4</v>
      </c>
      <c r="W78">
        <v>2</v>
      </c>
      <c r="X78">
        <v>2</v>
      </c>
      <c r="Y78" t="s">
        <v>19</v>
      </c>
      <c r="Z78">
        <v>8</v>
      </c>
      <c r="AA78">
        <v>5</v>
      </c>
      <c r="AB78">
        <v>1</v>
      </c>
      <c r="AC78">
        <v>2</v>
      </c>
      <c r="AD78">
        <v>1</v>
      </c>
      <c r="AE78">
        <v>1</v>
      </c>
      <c r="AF78" t="s">
        <v>19</v>
      </c>
      <c r="AG78" t="s">
        <v>19</v>
      </c>
      <c r="AH78">
        <v>73</v>
      </c>
      <c r="AI78">
        <v>65</v>
      </c>
      <c r="AJ78">
        <v>2</v>
      </c>
      <c r="AK78">
        <v>6</v>
      </c>
      <c r="AL78">
        <v>61</v>
      </c>
      <c r="AM78">
        <v>55</v>
      </c>
      <c r="AN78">
        <v>2</v>
      </c>
      <c r="AO78">
        <v>4</v>
      </c>
      <c r="AP78">
        <v>4</v>
      </c>
      <c r="AQ78" t="s">
        <v>19</v>
      </c>
      <c r="AR78">
        <v>3</v>
      </c>
      <c r="AS78">
        <v>1</v>
      </c>
      <c r="AT78">
        <v>1</v>
      </c>
      <c r="AU78">
        <v>1</v>
      </c>
      <c r="AV78" t="s">
        <v>19</v>
      </c>
      <c r="AW78" t="s">
        <v>19</v>
      </c>
      <c r="AX78" t="s">
        <v>19</v>
      </c>
      <c r="AY78" t="s">
        <v>19</v>
      </c>
      <c r="AZ78" t="s">
        <v>19</v>
      </c>
      <c r="BA78" t="s">
        <v>19</v>
      </c>
      <c r="BB78">
        <v>4</v>
      </c>
      <c r="BC78" t="s">
        <v>19</v>
      </c>
      <c r="BD78">
        <v>4</v>
      </c>
      <c r="BE78" t="s">
        <v>19</v>
      </c>
      <c r="BF78">
        <v>1</v>
      </c>
      <c r="BG78" t="s">
        <v>19</v>
      </c>
      <c r="BH78">
        <v>1</v>
      </c>
      <c r="BI78" t="s">
        <v>19</v>
      </c>
      <c r="BJ78" t="s">
        <v>19</v>
      </c>
      <c r="BK78" t="s">
        <v>19</v>
      </c>
      <c r="BL78" t="s">
        <v>19</v>
      </c>
      <c r="BM78" t="s">
        <v>19</v>
      </c>
      <c r="BN78">
        <v>1</v>
      </c>
      <c r="BO78" t="s">
        <v>19</v>
      </c>
      <c r="BP78">
        <v>1</v>
      </c>
      <c r="BQ78" t="s">
        <v>19</v>
      </c>
      <c r="BR78">
        <v>2</v>
      </c>
      <c r="BS78" t="s">
        <v>19</v>
      </c>
      <c r="BT78">
        <v>2</v>
      </c>
      <c r="BU78" t="s">
        <v>19</v>
      </c>
      <c r="BV78" t="s">
        <v>19</v>
      </c>
      <c r="BW78" t="s">
        <v>19</v>
      </c>
      <c r="BX78" t="s">
        <v>19</v>
      </c>
      <c r="BY78" t="s">
        <v>19</v>
      </c>
      <c r="BZ78" t="s">
        <v>19</v>
      </c>
      <c r="CA78" t="s">
        <v>19</v>
      </c>
      <c r="CB78" t="s">
        <v>19</v>
      </c>
      <c r="CC78" t="s">
        <v>19</v>
      </c>
      <c r="CD78" t="s">
        <v>19</v>
      </c>
      <c r="CE78" t="s">
        <v>19</v>
      </c>
      <c r="CF78" t="s">
        <v>19</v>
      </c>
      <c r="CG78" t="s">
        <v>19</v>
      </c>
      <c r="CH78" t="s">
        <v>19</v>
      </c>
      <c r="CI78" t="s">
        <v>19</v>
      </c>
      <c r="CJ78" t="s">
        <v>19</v>
      </c>
      <c r="CK78" t="s">
        <v>19</v>
      </c>
      <c r="CL78">
        <v>7</v>
      </c>
      <c r="CM78" t="s">
        <v>19</v>
      </c>
      <c r="CN78">
        <v>6</v>
      </c>
      <c r="CO78">
        <v>1</v>
      </c>
      <c r="CP78">
        <v>13</v>
      </c>
      <c r="CQ78">
        <v>3</v>
      </c>
      <c r="CR78">
        <v>8</v>
      </c>
      <c r="CS78">
        <v>2</v>
      </c>
      <c r="CT78">
        <v>16</v>
      </c>
      <c r="CU78">
        <v>1</v>
      </c>
      <c r="CV78">
        <v>9</v>
      </c>
      <c r="CW78">
        <v>6</v>
      </c>
    </row>
    <row r="79" spans="1:101">
      <c r="A79" t="s">
        <v>693</v>
      </c>
      <c r="B79">
        <v>60</v>
      </c>
      <c r="C79">
        <v>27</v>
      </c>
      <c r="D79">
        <v>25</v>
      </c>
      <c r="E79">
        <v>8</v>
      </c>
      <c r="F79">
        <v>2</v>
      </c>
      <c r="G79">
        <v>1</v>
      </c>
      <c r="H79">
        <v>1</v>
      </c>
      <c r="I79" t="s">
        <v>19</v>
      </c>
      <c r="J79">
        <v>2</v>
      </c>
      <c r="K79" t="s">
        <v>19</v>
      </c>
      <c r="L79" t="s">
        <v>19</v>
      </c>
      <c r="M79">
        <v>2</v>
      </c>
      <c r="N79" t="s">
        <v>19</v>
      </c>
      <c r="O79" t="s">
        <v>19</v>
      </c>
      <c r="P79" t="s">
        <v>19</v>
      </c>
      <c r="Q79" t="s">
        <v>19</v>
      </c>
      <c r="R79">
        <v>2</v>
      </c>
      <c r="S79">
        <v>2</v>
      </c>
      <c r="T79" t="s">
        <v>19</v>
      </c>
      <c r="U79" t="s">
        <v>19</v>
      </c>
      <c r="V79">
        <v>1</v>
      </c>
      <c r="W79">
        <v>1</v>
      </c>
      <c r="X79" t="s">
        <v>19</v>
      </c>
      <c r="Y79" t="s">
        <v>19</v>
      </c>
      <c r="Z79" t="s">
        <v>19</v>
      </c>
      <c r="AA79" t="s">
        <v>19</v>
      </c>
      <c r="AB79" t="s">
        <v>19</v>
      </c>
      <c r="AC79" t="s">
        <v>19</v>
      </c>
      <c r="AD79">
        <v>7</v>
      </c>
      <c r="AE79">
        <v>1</v>
      </c>
      <c r="AF79">
        <v>6</v>
      </c>
      <c r="AG79" t="s">
        <v>19</v>
      </c>
      <c r="AH79">
        <v>27</v>
      </c>
      <c r="AI79">
        <v>19</v>
      </c>
      <c r="AJ79">
        <v>7</v>
      </c>
      <c r="AK79">
        <v>1</v>
      </c>
      <c r="AL79">
        <v>6</v>
      </c>
      <c r="AM79">
        <v>6</v>
      </c>
      <c r="AN79" t="s">
        <v>19</v>
      </c>
      <c r="AO79" t="s">
        <v>19</v>
      </c>
      <c r="AP79">
        <v>1</v>
      </c>
      <c r="AQ79" t="s">
        <v>19</v>
      </c>
      <c r="AR79">
        <v>1</v>
      </c>
      <c r="AS79" t="s">
        <v>19</v>
      </c>
      <c r="AT79">
        <v>1</v>
      </c>
      <c r="AU79">
        <v>1</v>
      </c>
      <c r="AV79" t="s">
        <v>19</v>
      </c>
      <c r="AW79" t="s">
        <v>19</v>
      </c>
      <c r="AX79" t="s">
        <v>19</v>
      </c>
      <c r="AY79" t="s">
        <v>19</v>
      </c>
      <c r="AZ79" t="s">
        <v>19</v>
      </c>
      <c r="BA79" t="s">
        <v>19</v>
      </c>
      <c r="BB79">
        <v>6</v>
      </c>
      <c r="BC79" t="s">
        <v>19</v>
      </c>
      <c r="BD79">
        <v>5</v>
      </c>
      <c r="BE79">
        <v>1</v>
      </c>
      <c r="BF79" t="s">
        <v>19</v>
      </c>
      <c r="BG79" t="s">
        <v>19</v>
      </c>
      <c r="BH79" t="s">
        <v>19</v>
      </c>
      <c r="BI79" t="s">
        <v>19</v>
      </c>
      <c r="BJ79" t="s">
        <v>19</v>
      </c>
      <c r="BK79" t="s">
        <v>19</v>
      </c>
      <c r="BL79" t="s">
        <v>19</v>
      </c>
      <c r="BM79" t="s">
        <v>19</v>
      </c>
      <c r="BN79" t="s">
        <v>19</v>
      </c>
      <c r="BO79" t="s">
        <v>19</v>
      </c>
      <c r="BP79" t="s">
        <v>19</v>
      </c>
      <c r="BQ79" t="s">
        <v>19</v>
      </c>
      <c r="BR79" t="s">
        <v>19</v>
      </c>
      <c r="BS79" t="s">
        <v>19</v>
      </c>
      <c r="BT79" t="s">
        <v>19</v>
      </c>
      <c r="BU79" t="s">
        <v>19</v>
      </c>
      <c r="BV79">
        <v>6</v>
      </c>
      <c r="BW79" t="s">
        <v>19</v>
      </c>
      <c r="BX79">
        <v>5</v>
      </c>
      <c r="BY79">
        <v>1</v>
      </c>
      <c r="BZ79" t="s">
        <v>19</v>
      </c>
      <c r="CA79" t="s">
        <v>19</v>
      </c>
      <c r="CB79" t="s">
        <v>19</v>
      </c>
      <c r="CC79" t="s">
        <v>19</v>
      </c>
      <c r="CD79" t="s">
        <v>19</v>
      </c>
      <c r="CE79" t="s">
        <v>19</v>
      </c>
      <c r="CF79" t="s">
        <v>19</v>
      </c>
      <c r="CG79" t="s">
        <v>19</v>
      </c>
      <c r="CH79" t="s">
        <v>19</v>
      </c>
      <c r="CI79" t="s">
        <v>19</v>
      </c>
      <c r="CJ79" t="s">
        <v>19</v>
      </c>
      <c r="CK79" t="s">
        <v>19</v>
      </c>
      <c r="CL79">
        <v>2</v>
      </c>
      <c r="CM79" t="s">
        <v>19</v>
      </c>
      <c r="CN79">
        <v>2</v>
      </c>
      <c r="CO79" t="s">
        <v>19</v>
      </c>
      <c r="CP79">
        <v>3</v>
      </c>
      <c r="CQ79">
        <v>2</v>
      </c>
      <c r="CR79" t="s">
        <v>19</v>
      </c>
      <c r="CS79">
        <v>1</v>
      </c>
      <c r="CT79">
        <v>7</v>
      </c>
      <c r="CU79">
        <v>1</v>
      </c>
      <c r="CV79">
        <v>3</v>
      </c>
      <c r="CW79">
        <v>3</v>
      </c>
    </row>
    <row r="80" spans="1:101">
      <c r="A80" t="s">
        <v>692</v>
      </c>
      <c r="B80">
        <v>117</v>
      </c>
      <c r="C80">
        <v>62</v>
      </c>
      <c r="D80">
        <v>38</v>
      </c>
      <c r="E80">
        <v>17</v>
      </c>
      <c r="F80">
        <v>4</v>
      </c>
      <c r="G80">
        <v>1</v>
      </c>
      <c r="H80">
        <v>3</v>
      </c>
      <c r="I80" t="s">
        <v>19</v>
      </c>
      <c r="J80">
        <v>4</v>
      </c>
      <c r="K80" t="s">
        <v>19</v>
      </c>
      <c r="L80" t="s">
        <v>19</v>
      </c>
      <c r="M80">
        <v>4</v>
      </c>
      <c r="N80" t="s">
        <v>19</v>
      </c>
      <c r="O80" t="s">
        <v>19</v>
      </c>
      <c r="P80" t="s">
        <v>19</v>
      </c>
      <c r="Q80" t="s">
        <v>19</v>
      </c>
      <c r="R80">
        <v>4</v>
      </c>
      <c r="S80" t="s">
        <v>19</v>
      </c>
      <c r="T80">
        <v>4</v>
      </c>
      <c r="U80" t="s">
        <v>19</v>
      </c>
      <c r="V80">
        <v>3</v>
      </c>
      <c r="W80" t="s">
        <v>19</v>
      </c>
      <c r="X80">
        <v>3</v>
      </c>
      <c r="Y80" t="s">
        <v>19</v>
      </c>
      <c r="Z80">
        <v>4</v>
      </c>
      <c r="AA80">
        <v>2</v>
      </c>
      <c r="AB80">
        <v>2</v>
      </c>
      <c r="AC80" t="s">
        <v>19</v>
      </c>
      <c r="AD80">
        <v>7</v>
      </c>
      <c r="AE80">
        <v>3</v>
      </c>
      <c r="AF80">
        <v>3</v>
      </c>
      <c r="AG80">
        <v>1</v>
      </c>
      <c r="AH80">
        <v>59</v>
      </c>
      <c r="AI80">
        <v>45</v>
      </c>
      <c r="AJ80">
        <v>11</v>
      </c>
      <c r="AK80">
        <v>3</v>
      </c>
      <c r="AL80">
        <v>36</v>
      </c>
      <c r="AM80">
        <v>29</v>
      </c>
      <c r="AN80">
        <v>7</v>
      </c>
      <c r="AO80" t="s">
        <v>19</v>
      </c>
      <c r="AP80">
        <v>1</v>
      </c>
      <c r="AQ80">
        <v>1</v>
      </c>
      <c r="AR80" t="s">
        <v>19</v>
      </c>
      <c r="AS80" t="s">
        <v>19</v>
      </c>
      <c r="AT80">
        <v>3</v>
      </c>
      <c r="AU80">
        <v>1</v>
      </c>
      <c r="AV80">
        <v>2</v>
      </c>
      <c r="AW80" t="s">
        <v>19</v>
      </c>
      <c r="AX80" t="s">
        <v>19</v>
      </c>
      <c r="AY80" t="s">
        <v>19</v>
      </c>
      <c r="AZ80" t="s">
        <v>19</v>
      </c>
      <c r="BA80" t="s">
        <v>19</v>
      </c>
      <c r="BB80">
        <v>4</v>
      </c>
      <c r="BC80" t="s">
        <v>19</v>
      </c>
      <c r="BD80">
        <v>4</v>
      </c>
      <c r="BE80" t="s">
        <v>19</v>
      </c>
      <c r="BF80">
        <v>1</v>
      </c>
      <c r="BG80" t="s">
        <v>19</v>
      </c>
      <c r="BH80">
        <v>1</v>
      </c>
      <c r="BI80" t="s">
        <v>19</v>
      </c>
      <c r="BJ80" t="s">
        <v>19</v>
      </c>
      <c r="BK80" t="s">
        <v>19</v>
      </c>
      <c r="BL80" t="s">
        <v>19</v>
      </c>
      <c r="BM80" t="s">
        <v>19</v>
      </c>
      <c r="BN80" t="s">
        <v>19</v>
      </c>
      <c r="BO80" t="s">
        <v>19</v>
      </c>
      <c r="BP80" t="s">
        <v>19</v>
      </c>
      <c r="BQ80" t="s">
        <v>19</v>
      </c>
      <c r="BR80">
        <v>1</v>
      </c>
      <c r="BS80" t="s">
        <v>19</v>
      </c>
      <c r="BT80">
        <v>1</v>
      </c>
      <c r="BU80" t="s">
        <v>19</v>
      </c>
      <c r="BV80">
        <v>2</v>
      </c>
      <c r="BW80" t="s">
        <v>19</v>
      </c>
      <c r="BX80">
        <v>2</v>
      </c>
      <c r="BY80" t="s">
        <v>19</v>
      </c>
      <c r="BZ80" t="s">
        <v>19</v>
      </c>
      <c r="CA80" t="s">
        <v>19</v>
      </c>
      <c r="CB80" t="s">
        <v>19</v>
      </c>
      <c r="CC80" t="s">
        <v>19</v>
      </c>
      <c r="CD80" t="s">
        <v>19</v>
      </c>
      <c r="CE80" t="s">
        <v>19</v>
      </c>
      <c r="CF80" t="s">
        <v>19</v>
      </c>
      <c r="CG80" t="s">
        <v>19</v>
      </c>
      <c r="CH80" t="s">
        <v>19</v>
      </c>
      <c r="CI80" t="s">
        <v>19</v>
      </c>
      <c r="CJ80" t="s">
        <v>19</v>
      </c>
      <c r="CK80" t="s">
        <v>19</v>
      </c>
      <c r="CL80">
        <v>4</v>
      </c>
      <c r="CM80" t="s">
        <v>19</v>
      </c>
      <c r="CN80">
        <v>4</v>
      </c>
      <c r="CO80" t="s">
        <v>19</v>
      </c>
      <c r="CP80">
        <v>13</v>
      </c>
      <c r="CQ80">
        <v>7</v>
      </c>
      <c r="CR80">
        <v>1</v>
      </c>
      <c r="CS80">
        <v>5</v>
      </c>
      <c r="CT80">
        <v>10</v>
      </c>
      <c r="CU80">
        <v>2</v>
      </c>
      <c r="CV80">
        <v>4</v>
      </c>
      <c r="CW80">
        <v>4</v>
      </c>
    </row>
    <row r="81" spans="1:101">
      <c r="A81" t="s">
        <v>691</v>
      </c>
      <c r="B81">
        <v>63</v>
      </c>
      <c r="C81">
        <v>27</v>
      </c>
      <c r="D81">
        <v>28</v>
      </c>
      <c r="E81">
        <v>8</v>
      </c>
      <c r="F81">
        <v>2</v>
      </c>
      <c r="G81" t="s">
        <v>19</v>
      </c>
      <c r="H81">
        <v>2</v>
      </c>
      <c r="I81" t="s">
        <v>19</v>
      </c>
      <c r="J81">
        <v>5</v>
      </c>
      <c r="K81" t="s">
        <v>19</v>
      </c>
      <c r="L81" t="s">
        <v>19</v>
      </c>
      <c r="M81">
        <v>5</v>
      </c>
      <c r="N81" t="s">
        <v>19</v>
      </c>
      <c r="O81" t="s">
        <v>19</v>
      </c>
      <c r="P81" t="s">
        <v>19</v>
      </c>
      <c r="Q81" t="s">
        <v>19</v>
      </c>
      <c r="R81">
        <v>2</v>
      </c>
      <c r="S81" t="s">
        <v>19</v>
      </c>
      <c r="T81">
        <v>2</v>
      </c>
      <c r="U81" t="s">
        <v>19</v>
      </c>
      <c r="V81">
        <v>1</v>
      </c>
      <c r="W81" t="s">
        <v>19</v>
      </c>
      <c r="X81">
        <v>1</v>
      </c>
      <c r="Y81" t="s">
        <v>19</v>
      </c>
      <c r="Z81">
        <v>2</v>
      </c>
      <c r="AA81" t="s">
        <v>19</v>
      </c>
      <c r="AB81">
        <v>2</v>
      </c>
      <c r="AC81" t="s">
        <v>19</v>
      </c>
      <c r="AD81" t="s">
        <v>19</v>
      </c>
      <c r="AE81" t="s">
        <v>19</v>
      </c>
      <c r="AF81" t="s">
        <v>19</v>
      </c>
      <c r="AG81" t="s">
        <v>19</v>
      </c>
      <c r="AH81">
        <v>34</v>
      </c>
      <c r="AI81">
        <v>14</v>
      </c>
      <c r="AJ81">
        <v>17</v>
      </c>
      <c r="AK81">
        <v>3</v>
      </c>
      <c r="AL81">
        <v>27</v>
      </c>
      <c r="AM81">
        <v>12</v>
      </c>
      <c r="AN81">
        <v>15</v>
      </c>
      <c r="AO81" t="s">
        <v>19</v>
      </c>
      <c r="AP81">
        <v>1</v>
      </c>
      <c r="AQ81">
        <v>1</v>
      </c>
      <c r="AR81" t="s">
        <v>19</v>
      </c>
      <c r="AS81" t="s">
        <v>19</v>
      </c>
      <c r="AT81" t="s">
        <v>19</v>
      </c>
      <c r="AU81" t="s">
        <v>19</v>
      </c>
      <c r="AV81" t="s">
        <v>19</v>
      </c>
      <c r="AW81" t="s">
        <v>19</v>
      </c>
      <c r="AX81" t="s">
        <v>19</v>
      </c>
      <c r="AY81" t="s">
        <v>19</v>
      </c>
      <c r="AZ81" t="s">
        <v>19</v>
      </c>
      <c r="BA81" t="s">
        <v>19</v>
      </c>
      <c r="BB81">
        <v>2</v>
      </c>
      <c r="BC81">
        <v>1</v>
      </c>
      <c r="BD81">
        <v>1</v>
      </c>
      <c r="BE81" t="s">
        <v>19</v>
      </c>
      <c r="BF81" t="s">
        <v>19</v>
      </c>
      <c r="BG81" t="s">
        <v>19</v>
      </c>
      <c r="BH81" t="s">
        <v>19</v>
      </c>
      <c r="BI81" t="s">
        <v>19</v>
      </c>
      <c r="BJ81" t="s">
        <v>19</v>
      </c>
      <c r="BK81" t="s">
        <v>19</v>
      </c>
      <c r="BL81" t="s">
        <v>19</v>
      </c>
      <c r="BM81" t="s">
        <v>19</v>
      </c>
      <c r="BN81" t="s">
        <v>19</v>
      </c>
      <c r="BO81" t="s">
        <v>19</v>
      </c>
      <c r="BP81" t="s">
        <v>19</v>
      </c>
      <c r="BQ81" t="s">
        <v>19</v>
      </c>
      <c r="BR81" t="s">
        <v>19</v>
      </c>
      <c r="BS81" t="s">
        <v>19</v>
      </c>
      <c r="BT81" t="s">
        <v>19</v>
      </c>
      <c r="BU81" t="s">
        <v>19</v>
      </c>
      <c r="BV81">
        <v>1</v>
      </c>
      <c r="BW81" t="s">
        <v>19</v>
      </c>
      <c r="BX81">
        <v>1</v>
      </c>
      <c r="BY81" t="s">
        <v>19</v>
      </c>
      <c r="BZ81">
        <v>1</v>
      </c>
      <c r="CA81">
        <v>1</v>
      </c>
      <c r="CB81" t="s">
        <v>19</v>
      </c>
      <c r="CC81" t="s">
        <v>19</v>
      </c>
      <c r="CD81" t="s">
        <v>19</v>
      </c>
      <c r="CE81" t="s">
        <v>19</v>
      </c>
      <c r="CF81" t="s">
        <v>19</v>
      </c>
      <c r="CG81" t="s">
        <v>19</v>
      </c>
      <c r="CH81" t="s">
        <v>19</v>
      </c>
      <c r="CI81" t="s">
        <v>19</v>
      </c>
      <c r="CJ81" t="s">
        <v>19</v>
      </c>
      <c r="CK81" t="s">
        <v>19</v>
      </c>
      <c r="CL81">
        <v>2</v>
      </c>
      <c r="CM81" t="s">
        <v>19</v>
      </c>
      <c r="CN81">
        <v>2</v>
      </c>
      <c r="CO81" t="s">
        <v>19</v>
      </c>
      <c r="CP81">
        <v>8</v>
      </c>
      <c r="CQ81">
        <v>8</v>
      </c>
      <c r="CR81" t="s">
        <v>19</v>
      </c>
      <c r="CS81" t="s">
        <v>19</v>
      </c>
      <c r="CT81">
        <v>5</v>
      </c>
      <c r="CU81">
        <v>3</v>
      </c>
      <c r="CV81">
        <v>2</v>
      </c>
      <c r="CW81" t="s">
        <v>19</v>
      </c>
    </row>
    <row r="82" spans="1:101">
      <c r="A82" t="s">
        <v>690</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c r="BA82" t="s">
        <v>19</v>
      </c>
      <c r="BB82" t="s">
        <v>19</v>
      </c>
      <c r="BC82" t="s">
        <v>19</v>
      </c>
      <c r="BD82" t="s">
        <v>19</v>
      </c>
      <c r="BE82" t="s">
        <v>19</v>
      </c>
      <c r="BF82" t="s">
        <v>19</v>
      </c>
      <c r="BG82" t="s">
        <v>19</v>
      </c>
      <c r="BH82" t="s">
        <v>19</v>
      </c>
      <c r="BI82" t="s">
        <v>19</v>
      </c>
      <c r="BJ82" t="s">
        <v>19</v>
      </c>
      <c r="BK82" t="s">
        <v>19</v>
      </c>
      <c r="BL82" t="s">
        <v>19</v>
      </c>
      <c r="BM82" t="s">
        <v>19</v>
      </c>
      <c r="BN82" t="s">
        <v>19</v>
      </c>
      <c r="BO82" t="s">
        <v>19</v>
      </c>
      <c r="BP82" t="s">
        <v>19</v>
      </c>
      <c r="BQ82" t="s">
        <v>19</v>
      </c>
      <c r="BR82" t="s">
        <v>19</v>
      </c>
      <c r="BS82" t="s">
        <v>19</v>
      </c>
      <c r="BT82" t="s">
        <v>19</v>
      </c>
      <c r="BU82" t="s">
        <v>19</v>
      </c>
      <c r="BV82" t="s">
        <v>19</v>
      </c>
      <c r="BW82" t="s">
        <v>19</v>
      </c>
      <c r="BX82" t="s">
        <v>19</v>
      </c>
      <c r="BY82" t="s">
        <v>19</v>
      </c>
      <c r="BZ82" t="s">
        <v>19</v>
      </c>
      <c r="CA82" t="s">
        <v>19</v>
      </c>
      <c r="CB82" t="s">
        <v>19</v>
      </c>
      <c r="CC82" t="s">
        <v>19</v>
      </c>
      <c r="CD82" t="s">
        <v>19</v>
      </c>
      <c r="CE82" t="s">
        <v>19</v>
      </c>
      <c r="CF82" t="s">
        <v>19</v>
      </c>
      <c r="CG82" t="s">
        <v>19</v>
      </c>
      <c r="CH82" t="s">
        <v>19</v>
      </c>
      <c r="CI82" t="s">
        <v>19</v>
      </c>
      <c r="CJ82" t="s">
        <v>19</v>
      </c>
      <c r="CK82" t="s">
        <v>19</v>
      </c>
      <c r="CL82" t="s">
        <v>19</v>
      </c>
      <c r="CM82" t="s">
        <v>19</v>
      </c>
      <c r="CN82" t="s">
        <v>19</v>
      </c>
      <c r="CO82" t="s">
        <v>19</v>
      </c>
      <c r="CP82" t="s">
        <v>19</v>
      </c>
      <c r="CQ82" t="s">
        <v>19</v>
      </c>
      <c r="CR82" t="s">
        <v>19</v>
      </c>
      <c r="CS82" t="s">
        <v>19</v>
      </c>
      <c r="CT82" t="s">
        <v>19</v>
      </c>
      <c r="CU82" t="s">
        <v>19</v>
      </c>
      <c r="CV82" t="s">
        <v>19</v>
      </c>
      <c r="CW82" t="s">
        <v>19</v>
      </c>
    </row>
    <row r="83" spans="1:101">
      <c r="A83" t="s">
        <v>689</v>
      </c>
      <c r="B83">
        <v>179</v>
      </c>
      <c r="C83">
        <v>90</v>
      </c>
      <c r="D83">
        <v>61</v>
      </c>
      <c r="E83">
        <v>28</v>
      </c>
      <c r="F83">
        <v>6</v>
      </c>
      <c r="G83">
        <v>1</v>
      </c>
      <c r="H83">
        <v>5</v>
      </c>
      <c r="I83" t="s">
        <v>19</v>
      </c>
      <c r="J83">
        <v>11</v>
      </c>
      <c r="K83" t="s">
        <v>19</v>
      </c>
      <c r="L83">
        <v>3</v>
      </c>
      <c r="M83">
        <v>8</v>
      </c>
      <c r="N83">
        <v>1</v>
      </c>
      <c r="O83" t="s">
        <v>19</v>
      </c>
      <c r="P83">
        <v>1</v>
      </c>
      <c r="Q83" t="s">
        <v>19</v>
      </c>
      <c r="R83">
        <v>10</v>
      </c>
      <c r="S83">
        <v>3</v>
      </c>
      <c r="T83">
        <v>7</v>
      </c>
      <c r="U83" t="s">
        <v>19</v>
      </c>
      <c r="V83">
        <v>2</v>
      </c>
      <c r="W83">
        <v>1</v>
      </c>
      <c r="X83">
        <v>1</v>
      </c>
      <c r="Y83" t="s">
        <v>19</v>
      </c>
      <c r="Z83">
        <v>7</v>
      </c>
      <c r="AA83">
        <v>2</v>
      </c>
      <c r="AB83">
        <v>2</v>
      </c>
      <c r="AC83">
        <v>3</v>
      </c>
      <c r="AD83">
        <v>11</v>
      </c>
      <c r="AE83">
        <v>2</v>
      </c>
      <c r="AF83">
        <v>6</v>
      </c>
      <c r="AG83">
        <v>3</v>
      </c>
      <c r="AH83">
        <v>76</v>
      </c>
      <c r="AI83">
        <v>70</v>
      </c>
      <c r="AJ83">
        <v>1</v>
      </c>
      <c r="AK83">
        <v>5</v>
      </c>
      <c r="AL83">
        <v>50</v>
      </c>
      <c r="AM83">
        <v>48</v>
      </c>
      <c r="AN83">
        <v>1</v>
      </c>
      <c r="AO83">
        <v>1</v>
      </c>
      <c r="AP83">
        <v>6</v>
      </c>
      <c r="AQ83">
        <v>3</v>
      </c>
      <c r="AR83">
        <v>3</v>
      </c>
      <c r="AS83" t="s">
        <v>19</v>
      </c>
      <c r="AT83">
        <v>1</v>
      </c>
      <c r="AU83" t="s">
        <v>19</v>
      </c>
      <c r="AV83">
        <v>1</v>
      </c>
      <c r="AW83" t="s">
        <v>19</v>
      </c>
      <c r="AX83" t="s">
        <v>19</v>
      </c>
      <c r="AY83" t="s">
        <v>19</v>
      </c>
      <c r="AZ83" t="s">
        <v>19</v>
      </c>
      <c r="BA83" t="s">
        <v>19</v>
      </c>
      <c r="BB83">
        <v>8</v>
      </c>
      <c r="BC83">
        <v>1</v>
      </c>
      <c r="BD83">
        <v>7</v>
      </c>
      <c r="BE83" t="s">
        <v>19</v>
      </c>
      <c r="BF83">
        <v>1</v>
      </c>
      <c r="BG83" t="s">
        <v>19</v>
      </c>
      <c r="BH83">
        <v>1</v>
      </c>
      <c r="BI83" t="s">
        <v>19</v>
      </c>
      <c r="BJ83" t="s">
        <v>19</v>
      </c>
      <c r="BK83" t="s">
        <v>19</v>
      </c>
      <c r="BL83" t="s">
        <v>19</v>
      </c>
      <c r="BM83" t="s">
        <v>19</v>
      </c>
      <c r="BN83" t="s">
        <v>19</v>
      </c>
      <c r="BO83" t="s">
        <v>19</v>
      </c>
      <c r="BP83" t="s">
        <v>19</v>
      </c>
      <c r="BQ83" t="s">
        <v>19</v>
      </c>
      <c r="BR83">
        <v>1</v>
      </c>
      <c r="BS83" t="s">
        <v>19</v>
      </c>
      <c r="BT83">
        <v>1</v>
      </c>
      <c r="BU83" t="s">
        <v>19</v>
      </c>
      <c r="BV83">
        <v>2</v>
      </c>
      <c r="BW83">
        <v>1</v>
      </c>
      <c r="BX83">
        <v>1</v>
      </c>
      <c r="BY83" t="s">
        <v>19</v>
      </c>
      <c r="BZ83" t="s">
        <v>19</v>
      </c>
      <c r="CA83" t="s">
        <v>19</v>
      </c>
      <c r="CB83" t="s">
        <v>19</v>
      </c>
      <c r="CC83" t="s">
        <v>19</v>
      </c>
      <c r="CD83">
        <v>4</v>
      </c>
      <c r="CE83" t="s">
        <v>19</v>
      </c>
      <c r="CF83">
        <v>4</v>
      </c>
      <c r="CG83" t="s">
        <v>19</v>
      </c>
      <c r="CH83" t="s">
        <v>19</v>
      </c>
      <c r="CI83" t="s">
        <v>19</v>
      </c>
      <c r="CJ83" t="s">
        <v>19</v>
      </c>
      <c r="CK83" t="s">
        <v>19</v>
      </c>
      <c r="CL83">
        <v>9</v>
      </c>
      <c r="CM83">
        <v>2</v>
      </c>
      <c r="CN83">
        <v>6</v>
      </c>
      <c r="CO83">
        <v>1</v>
      </c>
      <c r="CP83">
        <v>15</v>
      </c>
      <c r="CQ83" t="s">
        <v>19</v>
      </c>
      <c r="CR83">
        <v>15</v>
      </c>
      <c r="CS83" t="s">
        <v>19</v>
      </c>
      <c r="CT83">
        <v>18</v>
      </c>
      <c r="CU83">
        <v>6</v>
      </c>
      <c r="CV83">
        <v>4</v>
      </c>
      <c r="CW83">
        <v>8</v>
      </c>
    </row>
    <row r="84" spans="1:101">
      <c r="A84" t="s">
        <v>688</v>
      </c>
      <c r="B84">
        <v>252</v>
      </c>
      <c r="C84">
        <v>166</v>
      </c>
      <c r="D84">
        <v>44</v>
      </c>
      <c r="E84">
        <v>42</v>
      </c>
      <c r="F84">
        <v>10</v>
      </c>
      <c r="G84">
        <v>4</v>
      </c>
      <c r="H84">
        <v>6</v>
      </c>
      <c r="I84" t="s">
        <v>19</v>
      </c>
      <c r="J84">
        <v>11</v>
      </c>
      <c r="K84" t="s">
        <v>19</v>
      </c>
      <c r="L84" t="s">
        <v>19</v>
      </c>
      <c r="M84">
        <v>11</v>
      </c>
      <c r="N84">
        <v>1</v>
      </c>
      <c r="O84" t="s">
        <v>19</v>
      </c>
      <c r="P84" t="s">
        <v>19</v>
      </c>
      <c r="Q84">
        <v>1</v>
      </c>
      <c r="R84">
        <v>11</v>
      </c>
      <c r="S84">
        <v>5</v>
      </c>
      <c r="T84">
        <v>6</v>
      </c>
      <c r="U84" t="s">
        <v>19</v>
      </c>
      <c r="V84">
        <v>3</v>
      </c>
      <c r="W84">
        <v>2</v>
      </c>
      <c r="X84">
        <v>1</v>
      </c>
      <c r="Y84" t="s">
        <v>19</v>
      </c>
      <c r="Z84">
        <v>13</v>
      </c>
      <c r="AA84">
        <v>10</v>
      </c>
      <c r="AB84" t="s">
        <v>19</v>
      </c>
      <c r="AC84">
        <v>3</v>
      </c>
      <c r="AD84">
        <v>11</v>
      </c>
      <c r="AE84">
        <v>7</v>
      </c>
      <c r="AF84" t="s">
        <v>19</v>
      </c>
      <c r="AG84">
        <v>4</v>
      </c>
      <c r="AH84">
        <v>152</v>
      </c>
      <c r="AI84">
        <v>125</v>
      </c>
      <c r="AJ84">
        <v>13</v>
      </c>
      <c r="AK84">
        <v>14</v>
      </c>
      <c r="AL84">
        <v>70</v>
      </c>
      <c r="AM84">
        <v>53</v>
      </c>
      <c r="AN84">
        <v>11</v>
      </c>
      <c r="AO84">
        <v>6</v>
      </c>
      <c r="AP84">
        <v>8</v>
      </c>
      <c r="AQ84">
        <v>3</v>
      </c>
      <c r="AR84">
        <v>3</v>
      </c>
      <c r="AS84">
        <v>2</v>
      </c>
      <c r="AT84">
        <v>1</v>
      </c>
      <c r="AU84">
        <v>1</v>
      </c>
      <c r="AV84" t="s">
        <v>19</v>
      </c>
      <c r="AW84" t="s">
        <v>19</v>
      </c>
      <c r="AX84" t="s">
        <v>19</v>
      </c>
      <c r="AY84" t="s">
        <v>19</v>
      </c>
      <c r="AZ84" t="s">
        <v>19</v>
      </c>
      <c r="BA84" t="s">
        <v>19</v>
      </c>
      <c r="BB84">
        <v>6</v>
      </c>
      <c r="BC84">
        <v>5</v>
      </c>
      <c r="BD84">
        <v>1</v>
      </c>
      <c r="BE84" t="s">
        <v>19</v>
      </c>
      <c r="BF84" t="s">
        <v>19</v>
      </c>
      <c r="BG84" t="s">
        <v>19</v>
      </c>
      <c r="BH84" t="s">
        <v>19</v>
      </c>
      <c r="BI84" t="s">
        <v>19</v>
      </c>
      <c r="BJ84" t="s">
        <v>19</v>
      </c>
      <c r="BK84" t="s">
        <v>19</v>
      </c>
      <c r="BL84" t="s">
        <v>19</v>
      </c>
      <c r="BM84" t="s">
        <v>19</v>
      </c>
      <c r="BN84" t="s">
        <v>19</v>
      </c>
      <c r="BO84" t="s">
        <v>19</v>
      </c>
      <c r="BP84" t="s">
        <v>19</v>
      </c>
      <c r="BQ84" t="s">
        <v>19</v>
      </c>
      <c r="BR84">
        <v>2</v>
      </c>
      <c r="BS84">
        <v>1</v>
      </c>
      <c r="BT84">
        <v>1</v>
      </c>
      <c r="BU84" t="s">
        <v>19</v>
      </c>
      <c r="BV84">
        <v>4</v>
      </c>
      <c r="BW84">
        <v>4</v>
      </c>
      <c r="BX84" t="s">
        <v>19</v>
      </c>
      <c r="BY84" t="s">
        <v>19</v>
      </c>
      <c r="BZ84" t="s">
        <v>19</v>
      </c>
      <c r="CA84" t="s">
        <v>19</v>
      </c>
      <c r="CB84" t="s">
        <v>19</v>
      </c>
      <c r="CC84" t="s">
        <v>19</v>
      </c>
      <c r="CD84" t="s">
        <v>19</v>
      </c>
      <c r="CE84" t="s">
        <v>19</v>
      </c>
      <c r="CF84" t="s">
        <v>19</v>
      </c>
      <c r="CG84" t="s">
        <v>19</v>
      </c>
      <c r="CH84" t="s">
        <v>19</v>
      </c>
      <c r="CI84" t="s">
        <v>19</v>
      </c>
      <c r="CJ84" t="s">
        <v>19</v>
      </c>
      <c r="CK84" t="s">
        <v>19</v>
      </c>
      <c r="CL84">
        <v>11</v>
      </c>
      <c r="CM84">
        <v>2</v>
      </c>
      <c r="CN84">
        <v>9</v>
      </c>
      <c r="CO84" t="s">
        <v>19</v>
      </c>
      <c r="CP84" t="s">
        <v>19</v>
      </c>
      <c r="CQ84" t="s">
        <v>19</v>
      </c>
      <c r="CR84" t="s">
        <v>19</v>
      </c>
      <c r="CS84" t="s">
        <v>19</v>
      </c>
      <c r="CT84">
        <v>17</v>
      </c>
      <c r="CU84">
        <v>4</v>
      </c>
      <c r="CV84">
        <v>6</v>
      </c>
      <c r="CW84">
        <v>7</v>
      </c>
    </row>
    <row r="85" spans="1:101">
      <c r="A85" t="s">
        <v>687</v>
      </c>
      <c r="B85">
        <v>217</v>
      </c>
      <c r="C85">
        <v>131</v>
      </c>
      <c r="D85">
        <v>34</v>
      </c>
      <c r="E85">
        <v>52</v>
      </c>
      <c r="F85">
        <v>7</v>
      </c>
      <c r="G85">
        <v>3</v>
      </c>
      <c r="H85">
        <v>4</v>
      </c>
      <c r="I85" t="s">
        <v>19</v>
      </c>
      <c r="J85">
        <v>8</v>
      </c>
      <c r="K85" t="s">
        <v>19</v>
      </c>
      <c r="L85" t="s">
        <v>19</v>
      </c>
      <c r="M85">
        <v>8</v>
      </c>
      <c r="N85" t="s">
        <v>19</v>
      </c>
      <c r="O85" t="s">
        <v>19</v>
      </c>
      <c r="P85" t="s">
        <v>19</v>
      </c>
      <c r="Q85" t="s">
        <v>19</v>
      </c>
      <c r="R85">
        <v>9</v>
      </c>
      <c r="S85">
        <v>4</v>
      </c>
      <c r="T85">
        <v>5</v>
      </c>
      <c r="U85" t="s">
        <v>19</v>
      </c>
      <c r="V85">
        <v>4</v>
      </c>
      <c r="W85">
        <v>3</v>
      </c>
      <c r="X85">
        <v>1</v>
      </c>
      <c r="Y85" t="s">
        <v>19</v>
      </c>
      <c r="Z85">
        <v>15</v>
      </c>
      <c r="AA85">
        <v>7</v>
      </c>
      <c r="AB85">
        <v>3</v>
      </c>
      <c r="AC85">
        <v>5</v>
      </c>
      <c r="AD85">
        <v>9</v>
      </c>
      <c r="AE85">
        <v>4</v>
      </c>
      <c r="AF85">
        <v>4</v>
      </c>
      <c r="AG85">
        <v>1</v>
      </c>
      <c r="AH85">
        <v>124</v>
      </c>
      <c r="AI85">
        <v>102</v>
      </c>
      <c r="AJ85" t="s">
        <v>19</v>
      </c>
      <c r="AK85">
        <v>22</v>
      </c>
      <c r="AL85">
        <v>74</v>
      </c>
      <c r="AM85">
        <v>64</v>
      </c>
      <c r="AN85" t="s">
        <v>19</v>
      </c>
      <c r="AO85">
        <v>10</v>
      </c>
      <c r="AP85">
        <v>5</v>
      </c>
      <c r="AQ85">
        <v>2</v>
      </c>
      <c r="AR85">
        <v>3</v>
      </c>
      <c r="AS85" t="s">
        <v>19</v>
      </c>
      <c r="AT85">
        <v>4</v>
      </c>
      <c r="AU85">
        <v>1</v>
      </c>
      <c r="AV85">
        <v>3</v>
      </c>
      <c r="AW85" t="s">
        <v>19</v>
      </c>
      <c r="AX85" t="s">
        <v>19</v>
      </c>
      <c r="AY85" t="s">
        <v>19</v>
      </c>
      <c r="AZ85" t="s">
        <v>19</v>
      </c>
      <c r="BA85" t="s">
        <v>19</v>
      </c>
      <c r="BB85">
        <v>7</v>
      </c>
      <c r="BC85" t="s">
        <v>19</v>
      </c>
      <c r="BD85">
        <v>5</v>
      </c>
      <c r="BE85">
        <v>2</v>
      </c>
      <c r="BF85">
        <v>1</v>
      </c>
      <c r="BG85" t="s">
        <v>19</v>
      </c>
      <c r="BH85" t="s">
        <v>19</v>
      </c>
      <c r="BI85">
        <v>1</v>
      </c>
      <c r="BJ85" t="s">
        <v>19</v>
      </c>
      <c r="BK85" t="s">
        <v>19</v>
      </c>
      <c r="BL85" t="s">
        <v>19</v>
      </c>
      <c r="BM85" t="s">
        <v>19</v>
      </c>
      <c r="BN85" t="s">
        <v>19</v>
      </c>
      <c r="BO85" t="s">
        <v>19</v>
      </c>
      <c r="BP85" t="s">
        <v>19</v>
      </c>
      <c r="BQ85" t="s">
        <v>19</v>
      </c>
      <c r="BR85">
        <v>4</v>
      </c>
      <c r="BS85" t="s">
        <v>19</v>
      </c>
      <c r="BT85">
        <v>4</v>
      </c>
      <c r="BU85" t="s">
        <v>19</v>
      </c>
      <c r="BV85">
        <v>1</v>
      </c>
      <c r="BW85" t="s">
        <v>19</v>
      </c>
      <c r="BX85">
        <v>1</v>
      </c>
      <c r="BY85" t="s">
        <v>19</v>
      </c>
      <c r="BZ85">
        <v>1</v>
      </c>
      <c r="CA85" t="s">
        <v>19</v>
      </c>
      <c r="CB85" t="s">
        <v>19</v>
      </c>
      <c r="CC85">
        <v>1</v>
      </c>
      <c r="CD85" t="s">
        <v>19</v>
      </c>
      <c r="CE85" t="s">
        <v>19</v>
      </c>
      <c r="CF85" t="s">
        <v>19</v>
      </c>
      <c r="CG85" t="s">
        <v>19</v>
      </c>
      <c r="CH85" t="s">
        <v>19</v>
      </c>
      <c r="CI85" t="s">
        <v>19</v>
      </c>
      <c r="CJ85" t="s">
        <v>19</v>
      </c>
      <c r="CK85" t="s">
        <v>19</v>
      </c>
      <c r="CL85">
        <v>7</v>
      </c>
      <c r="CM85">
        <v>4</v>
      </c>
      <c r="CN85">
        <v>3</v>
      </c>
      <c r="CO85" t="s">
        <v>19</v>
      </c>
      <c r="CP85">
        <v>7</v>
      </c>
      <c r="CQ85">
        <v>1</v>
      </c>
      <c r="CR85">
        <v>2</v>
      </c>
      <c r="CS85">
        <v>4</v>
      </c>
      <c r="CT85">
        <v>15</v>
      </c>
      <c r="CU85">
        <v>3</v>
      </c>
      <c r="CV85">
        <v>2</v>
      </c>
      <c r="CW85">
        <v>10</v>
      </c>
    </row>
    <row r="86" spans="1:101">
      <c r="A86" t="s">
        <v>686</v>
      </c>
      <c r="B86">
        <v>128</v>
      </c>
      <c r="C86">
        <v>49</v>
      </c>
      <c r="D86">
        <v>52</v>
      </c>
      <c r="E86">
        <v>27</v>
      </c>
      <c r="F86">
        <v>5</v>
      </c>
      <c r="G86" t="s">
        <v>19</v>
      </c>
      <c r="H86">
        <v>5</v>
      </c>
      <c r="I86" t="s">
        <v>19</v>
      </c>
      <c r="J86">
        <v>8</v>
      </c>
      <c r="K86" t="s">
        <v>19</v>
      </c>
      <c r="L86" t="s">
        <v>19</v>
      </c>
      <c r="M86">
        <v>8</v>
      </c>
      <c r="N86">
        <v>1</v>
      </c>
      <c r="O86" t="s">
        <v>19</v>
      </c>
      <c r="P86" t="s">
        <v>19</v>
      </c>
      <c r="Q86">
        <v>1</v>
      </c>
      <c r="R86">
        <v>5</v>
      </c>
      <c r="S86">
        <v>1</v>
      </c>
      <c r="T86">
        <v>4</v>
      </c>
      <c r="U86" t="s">
        <v>19</v>
      </c>
      <c r="V86">
        <v>2</v>
      </c>
      <c r="W86">
        <v>1</v>
      </c>
      <c r="X86">
        <v>1</v>
      </c>
      <c r="Y86" t="s">
        <v>19</v>
      </c>
      <c r="Z86">
        <v>8</v>
      </c>
      <c r="AA86">
        <v>5</v>
      </c>
      <c r="AB86">
        <v>3</v>
      </c>
      <c r="AC86" t="s">
        <v>19</v>
      </c>
      <c r="AD86">
        <v>4</v>
      </c>
      <c r="AE86" t="s">
        <v>19</v>
      </c>
      <c r="AF86">
        <v>4</v>
      </c>
      <c r="AG86" t="s">
        <v>19</v>
      </c>
      <c r="AH86">
        <v>54</v>
      </c>
      <c r="AI86">
        <v>42</v>
      </c>
      <c r="AJ86" t="s">
        <v>19</v>
      </c>
      <c r="AK86">
        <v>12</v>
      </c>
      <c r="AL86">
        <v>36</v>
      </c>
      <c r="AM86">
        <v>30</v>
      </c>
      <c r="AN86" t="s">
        <v>19</v>
      </c>
      <c r="AO86">
        <v>6</v>
      </c>
      <c r="AP86">
        <v>4</v>
      </c>
      <c r="AQ86" t="s">
        <v>19</v>
      </c>
      <c r="AR86">
        <v>4</v>
      </c>
      <c r="AS86" t="s">
        <v>19</v>
      </c>
      <c r="AT86">
        <v>1</v>
      </c>
      <c r="AU86" t="s">
        <v>19</v>
      </c>
      <c r="AV86">
        <v>1</v>
      </c>
      <c r="AW86" t="s">
        <v>19</v>
      </c>
      <c r="AX86" t="s">
        <v>19</v>
      </c>
      <c r="AY86" t="s">
        <v>19</v>
      </c>
      <c r="AZ86" t="s">
        <v>19</v>
      </c>
      <c r="BA86" t="s">
        <v>19</v>
      </c>
      <c r="BB86">
        <v>5</v>
      </c>
      <c r="BC86" t="s">
        <v>19</v>
      </c>
      <c r="BD86">
        <v>5</v>
      </c>
      <c r="BE86" t="s">
        <v>19</v>
      </c>
      <c r="BF86" t="s">
        <v>19</v>
      </c>
      <c r="BG86" t="s">
        <v>19</v>
      </c>
      <c r="BH86" t="s">
        <v>19</v>
      </c>
      <c r="BI86" t="s">
        <v>19</v>
      </c>
      <c r="BJ86" t="s">
        <v>19</v>
      </c>
      <c r="BK86" t="s">
        <v>19</v>
      </c>
      <c r="BL86" t="s">
        <v>19</v>
      </c>
      <c r="BM86" t="s">
        <v>19</v>
      </c>
      <c r="BN86" t="s">
        <v>19</v>
      </c>
      <c r="BO86" t="s">
        <v>19</v>
      </c>
      <c r="BP86" t="s">
        <v>19</v>
      </c>
      <c r="BQ86" t="s">
        <v>19</v>
      </c>
      <c r="BR86">
        <v>3</v>
      </c>
      <c r="BS86" t="s">
        <v>19</v>
      </c>
      <c r="BT86">
        <v>3</v>
      </c>
      <c r="BU86" t="s">
        <v>19</v>
      </c>
      <c r="BV86">
        <v>2</v>
      </c>
      <c r="BW86" t="s">
        <v>19</v>
      </c>
      <c r="BX86">
        <v>2</v>
      </c>
      <c r="BY86" t="s">
        <v>19</v>
      </c>
      <c r="BZ86" t="s">
        <v>19</v>
      </c>
      <c r="CA86" t="s">
        <v>19</v>
      </c>
      <c r="CB86" t="s">
        <v>19</v>
      </c>
      <c r="CC86" t="s">
        <v>19</v>
      </c>
      <c r="CD86" t="s">
        <v>19</v>
      </c>
      <c r="CE86" t="s">
        <v>19</v>
      </c>
      <c r="CF86" t="s">
        <v>19</v>
      </c>
      <c r="CG86" t="s">
        <v>19</v>
      </c>
      <c r="CH86" t="s">
        <v>19</v>
      </c>
      <c r="CI86" t="s">
        <v>19</v>
      </c>
      <c r="CJ86" t="s">
        <v>19</v>
      </c>
      <c r="CK86" t="s">
        <v>19</v>
      </c>
      <c r="CL86">
        <v>6</v>
      </c>
      <c r="CM86">
        <v>1</v>
      </c>
      <c r="CN86">
        <v>5</v>
      </c>
      <c r="CO86" t="s">
        <v>19</v>
      </c>
      <c r="CP86">
        <v>16</v>
      </c>
      <c r="CQ86" t="s">
        <v>19</v>
      </c>
      <c r="CR86">
        <v>13</v>
      </c>
      <c r="CS86">
        <v>3</v>
      </c>
      <c r="CT86">
        <v>11</v>
      </c>
      <c r="CU86" t="s">
        <v>19</v>
      </c>
      <c r="CV86">
        <v>8</v>
      </c>
      <c r="CW86">
        <v>3</v>
      </c>
    </row>
    <row r="87" spans="1:101">
      <c r="A87" t="s">
        <v>685</v>
      </c>
      <c r="B87">
        <v>312</v>
      </c>
      <c r="C87">
        <v>148</v>
      </c>
      <c r="D87">
        <v>109</v>
      </c>
      <c r="E87">
        <v>55</v>
      </c>
      <c r="F87">
        <v>11</v>
      </c>
      <c r="G87">
        <v>2</v>
      </c>
      <c r="H87">
        <v>9</v>
      </c>
      <c r="I87" t="s">
        <v>19</v>
      </c>
      <c r="J87">
        <v>27</v>
      </c>
      <c r="K87" t="s">
        <v>19</v>
      </c>
      <c r="L87">
        <v>1</v>
      </c>
      <c r="M87">
        <v>26</v>
      </c>
      <c r="N87">
        <v>2</v>
      </c>
      <c r="O87" t="s">
        <v>19</v>
      </c>
      <c r="P87" t="s">
        <v>19</v>
      </c>
      <c r="Q87">
        <v>2</v>
      </c>
      <c r="R87">
        <v>14</v>
      </c>
      <c r="S87">
        <v>5</v>
      </c>
      <c r="T87">
        <v>9</v>
      </c>
      <c r="U87" t="s">
        <v>19</v>
      </c>
      <c r="V87">
        <v>3</v>
      </c>
      <c r="W87">
        <v>1</v>
      </c>
      <c r="X87">
        <v>2</v>
      </c>
      <c r="Y87" t="s">
        <v>19</v>
      </c>
      <c r="Z87">
        <v>11</v>
      </c>
      <c r="AA87">
        <v>8</v>
      </c>
      <c r="AB87">
        <v>2</v>
      </c>
      <c r="AC87">
        <v>1</v>
      </c>
      <c r="AD87">
        <v>18</v>
      </c>
      <c r="AE87">
        <v>7</v>
      </c>
      <c r="AF87">
        <v>8</v>
      </c>
      <c r="AG87">
        <v>3</v>
      </c>
      <c r="AH87">
        <v>154</v>
      </c>
      <c r="AI87">
        <v>102</v>
      </c>
      <c r="AJ87">
        <v>38</v>
      </c>
      <c r="AK87">
        <v>14</v>
      </c>
      <c r="AL87">
        <v>93</v>
      </c>
      <c r="AM87">
        <v>63</v>
      </c>
      <c r="AN87">
        <v>24</v>
      </c>
      <c r="AO87">
        <v>6</v>
      </c>
      <c r="AP87">
        <v>11</v>
      </c>
      <c r="AQ87">
        <v>6</v>
      </c>
      <c r="AR87">
        <v>5</v>
      </c>
      <c r="AS87" t="s">
        <v>19</v>
      </c>
      <c r="AT87">
        <v>2</v>
      </c>
      <c r="AU87" t="s">
        <v>19</v>
      </c>
      <c r="AV87">
        <v>2</v>
      </c>
      <c r="AW87" t="s">
        <v>19</v>
      </c>
      <c r="AX87">
        <v>1</v>
      </c>
      <c r="AY87" t="s">
        <v>19</v>
      </c>
      <c r="AZ87" t="s">
        <v>19</v>
      </c>
      <c r="BA87">
        <v>1</v>
      </c>
      <c r="BB87">
        <v>15</v>
      </c>
      <c r="BC87">
        <v>3</v>
      </c>
      <c r="BD87">
        <v>11</v>
      </c>
      <c r="BE87">
        <v>1</v>
      </c>
      <c r="BF87">
        <v>1</v>
      </c>
      <c r="BG87">
        <v>1</v>
      </c>
      <c r="BH87" t="s">
        <v>19</v>
      </c>
      <c r="BI87" t="s">
        <v>19</v>
      </c>
      <c r="BJ87">
        <v>1</v>
      </c>
      <c r="BK87">
        <v>1</v>
      </c>
      <c r="BL87" t="s">
        <v>19</v>
      </c>
      <c r="BM87" t="s">
        <v>19</v>
      </c>
      <c r="BN87" t="s">
        <v>19</v>
      </c>
      <c r="BO87" t="s">
        <v>19</v>
      </c>
      <c r="BP87" t="s">
        <v>19</v>
      </c>
      <c r="BQ87" t="s">
        <v>19</v>
      </c>
      <c r="BR87">
        <v>4</v>
      </c>
      <c r="BS87" t="s">
        <v>19</v>
      </c>
      <c r="BT87">
        <v>3</v>
      </c>
      <c r="BU87">
        <v>1</v>
      </c>
      <c r="BV87">
        <v>9</v>
      </c>
      <c r="BW87">
        <v>1</v>
      </c>
      <c r="BX87">
        <v>8</v>
      </c>
      <c r="BY87" t="s">
        <v>19</v>
      </c>
      <c r="BZ87" t="s">
        <v>19</v>
      </c>
      <c r="CA87" t="s">
        <v>19</v>
      </c>
      <c r="CB87" t="s">
        <v>19</v>
      </c>
      <c r="CC87" t="s">
        <v>19</v>
      </c>
      <c r="CD87" t="s">
        <v>19</v>
      </c>
      <c r="CE87" t="s">
        <v>19</v>
      </c>
      <c r="CF87" t="s">
        <v>19</v>
      </c>
      <c r="CG87" t="s">
        <v>19</v>
      </c>
      <c r="CH87" t="s">
        <v>19</v>
      </c>
      <c r="CI87" t="s">
        <v>19</v>
      </c>
      <c r="CJ87" t="s">
        <v>19</v>
      </c>
      <c r="CK87" t="s">
        <v>19</v>
      </c>
      <c r="CL87">
        <v>13</v>
      </c>
      <c r="CM87">
        <v>3</v>
      </c>
      <c r="CN87">
        <v>10</v>
      </c>
      <c r="CO87" t="s">
        <v>19</v>
      </c>
      <c r="CP87">
        <v>15</v>
      </c>
      <c r="CQ87">
        <v>8</v>
      </c>
      <c r="CR87">
        <v>5</v>
      </c>
      <c r="CS87">
        <v>2</v>
      </c>
      <c r="CT87">
        <v>18</v>
      </c>
      <c r="CU87">
        <v>4</v>
      </c>
      <c r="CV87">
        <v>9</v>
      </c>
      <c r="CW87">
        <v>5</v>
      </c>
    </row>
    <row r="88" spans="1:101">
      <c r="A88" t="s">
        <v>684</v>
      </c>
      <c r="B88">
        <v>22</v>
      </c>
      <c r="C88">
        <v>13</v>
      </c>
      <c r="D88">
        <v>1</v>
      </c>
      <c r="E88">
        <v>8</v>
      </c>
      <c r="F88">
        <v>1</v>
      </c>
      <c r="G88" t="s">
        <v>19</v>
      </c>
      <c r="H88">
        <v>1</v>
      </c>
      <c r="I88" t="s">
        <v>19</v>
      </c>
      <c r="J88">
        <v>2</v>
      </c>
      <c r="K88" t="s">
        <v>19</v>
      </c>
      <c r="L88" t="s">
        <v>19</v>
      </c>
      <c r="M88">
        <v>2</v>
      </c>
      <c r="N88" t="s">
        <v>19</v>
      </c>
      <c r="O88" t="s">
        <v>19</v>
      </c>
      <c r="P88" t="s">
        <v>19</v>
      </c>
      <c r="Q88" t="s">
        <v>19</v>
      </c>
      <c r="R88">
        <v>1</v>
      </c>
      <c r="S88">
        <v>1</v>
      </c>
      <c r="T88" t="s">
        <v>19</v>
      </c>
      <c r="U88" t="s">
        <v>19</v>
      </c>
      <c r="V88">
        <v>1</v>
      </c>
      <c r="W88">
        <v>1</v>
      </c>
      <c r="X88" t="s">
        <v>19</v>
      </c>
      <c r="Y88" t="s">
        <v>19</v>
      </c>
      <c r="Z88">
        <v>1</v>
      </c>
      <c r="AA88">
        <v>1</v>
      </c>
      <c r="AB88" t="s">
        <v>19</v>
      </c>
      <c r="AC88" t="s">
        <v>19</v>
      </c>
      <c r="AD88" t="s">
        <v>19</v>
      </c>
      <c r="AE88" t="s">
        <v>19</v>
      </c>
      <c r="AF88" t="s">
        <v>19</v>
      </c>
      <c r="AG88" t="s">
        <v>19</v>
      </c>
      <c r="AH88">
        <v>13</v>
      </c>
      <c r="AI88">
        <v>8</v>
      </c>
      <c r="AJ88" t="s">
        <v>19</v>
      </c>
      <c r="AK88">
        <v>5</v>
      </c>
      <c r="AL88">
        <v>8</v>
      </c>
      <c r="AM88">
        <v>7</v>
      </c>
      <c r="AN88" t="s">
        <v>19</v>
      </c>
      <c r="AO88">
        <v>1</v>
      </c>
      <c r="AP88">
        <v>1</v>
      </c>
      <c r="AQ88">
        <v>1</v>
      </c>
      <c r="AR88" t="s">
        <v>19</v>
      </c>
      <c r="AS88" t="s">
        <v>19</v>
      </c>
      <c r="AT88" t="s">
        <v>19</v>
      </c>
      <c r="AU88" t="s">
        <v>19</v>
      </c>
      <c r="AV88" t="s">
        <v>19</v>
      </c>
      <c r="AW88" t="s">
        <v>19</v>
      </c>
      <c r="AX88" t="s">
        <v>19</v>
      </c>
      <c r="AY88" t="s">
        <v>19</v>
      </c>
      <c r="AZ88" t="s">
        <v>19</v>
      </c>
      <c r="BA88" t="s">
        <v>19</v>
      </c>
      <c r="BB88">
        <v>2</v>
      </c>
      <c r="BC88">
        <v>1</v>
      </c>
      <c r="BD88" t="s">
        <v>19</v>
      </c>
      <c r="BE88">
        <v>1</v>
      </c>
      <c r="BF88" t="s">
        <v>19</v>
      </c>
      <c r="BG88" t="s">
        <v>19</v>
      </c>
      <c r="BH88" t="s">
        <v>19</v>
      </c>
      <c r="BI88" t="s">
        <v>19</v>
      </c>
      <c r="BJ88" t="s">
        <v>19</v>
      </c>
      <c r="BK88" t="s">
        <v>19</v>
      </c>
      <c r="BL88" t="s">
        <v>19</v>
      </c>
      <c r="BM88" t="s">
        <v>19</v>
      </c>
      <c r="BN88" t="s">
        <v>19</v>
      </c>
      <c r="BO88" t="s">
        <v>19</v>
      </c>
      <c r="BP88" t="s">
        <v>19</v>
      </c>
      <c r="BQ88" t="s">
        <v>19</v>
      </c>
      <c r="BR88" t="s">
        <v>19</v>
      </c>
      <c r="BS88" t="s">
        <v>19</v>
      </c>
      <c r="BT88" t="s">
        <v>19</v>
      </c>
      <c r="BU88" t="s">
        <v>19</v>
      </c>
      <c r="BV88" t="s">
        <v>19</v>
      </c>
      <c r="BW88" t="s">
        <v>19</v>
      </c>
      <c r="BX88" t="s">
        <v>19</v>
      </c>
      <c r="BY88" t="s">
        <v>19</v>
      </c>
      <c r="BZ88" t="s">
        <v>19</v>
      </c>
      <c r="CA88" t="s">
        <v>19</v>
      </c>
      <c r="CB88" t="s">
        <v>19</v>
      </c>
      <c r="CC88" t="s">
        <v>19</v>
      </c>
      <c r="CD88">
        <v>2</v>
      </c>
      <c r="CE88">
        <v>1</v>
      </c>
      <c r="CF88" t="s">
        <v>19</v>
      </c>
      <c r="CG88">
        <v>1</v>
      </c>
      <c r="CH88" t="s">
        <v>19</v>
      </c>
      <c r="CI88" t="s">
        <v>19</v>
      </c>
      <c r="CJ88" t="s">
        <v>19</v>
      </c>
      <c r="CK88" t="s">
        <v>19</v>
      </c>
      <c r="CL88">
        <v>1</v>
      </c>
      <c r="CM88">
        <v>1</v>
      </c>
      <c r="CN88" t="s">
        <v>19</v>
      </c>
      <c r="CO88" t="s">
        <v>19</v>
      </c>
      <c r="CP88" t="s">
        <v>19</v>
      </c>
      <c r="CQ88" t="s">
        <v>19</v>
      </c>
      <c r="CR88" t="s">
        <v>19</v>
      </c>
      <c r="CS88" t="s">
        <v>19</v>
      </c>
      <c r="CT88" t="s">
        <v>19</v>
      </c>
      <c r="CU88" t="s">
        <v>19</v>
      </c>
      <c r="CV88" t="s">
        <v>19</v>
      </c>
      <c r="CW88" t="s">
        <v>19</v>
      </c>
    </row>
    <row r="89" spans="1:101">
      <c r="A89" t="s">
        <v>683</v>
      </c>
      <c r="B89">
        <v>122</v>
      </c>
      <c r="C89">
        <v>37</v>
      </c>
      <c r="D89">
        <v>48</v>
      </c>
      <c r="E89">
        <v>37</v>
      </c>
      <c r="F89">
        <v>4</v>
      </c>
      <c r="G89">
        <v>1</v>
      </c>
      <c r="H89">
        <v>3</v>
      </c>
      <c r="I89" t="s">
        <v>19</v>
      </c>
      <c r="J89">
        <v>5</v>
      </c>
      <c r="K89" t="s">
        <v>19</v>
      </c>
      <c r="L89" t="s">
        <v>19</v>
      </c>
      <c r="M89">
        <v>5</v>
      </c>
      <c r="N89" t="s">
        <v>19</v>
      </c>
      <c r="O89" t="s">
        <v>19</v>
      </c>
      <c r="P89" t="s">
        <v>19</v>
      </c>
      <c r="Q89" t="s">
        <v>19</v>
      </c>
      <c r="R89">
        <v>7</v>
      </c>
      <c r="S89">
        <v>3</v>
      </c>
      <c r="T89">
        <v>3</v>
      </c>
      <c r="U89">
        <v>1</v>
      </c>
      <c r="V89">
        <v>1</v>
      </c>
      <c r="W89" t="s">
        <v>19</v>
      </c>
      <c r="X89">
        <v>1</v>
      </c>
      <c r="Y89" t="s">
        <v>19</v>
      </c>
      <c r="Z89">
        <v>13</v>
      </c>
      <c r="AA89">
        <v>1</v>
      </c>
      <c r="AB89">
        <v>2</v>
      </c>
      <c r="AC89">
        <v>10</v>
      </c>
      <c r="AD89">
        <v>7</v>
      </c>
      <c r="AE89">
        <v>1</v>
      </c>
      <c r="AF89">
        <v>3</v>
      </c>
      <c r="AG89">
        <v>3</v>
      </c>
      <c r="AH89">
        <v>46</v>
      </c>
      <c r="AI89">
        <v>31</v>
      </c>
      <c r="AJ89">
        <v>7</v>
      </c>
      <c r="AK89">
        <v>8</v>
      </c>
      <c r="AL89">
        <v>27</v>
      </c>
      <c r="AM89">
        <v>18</v>
      </c>
      <c r="AN89">
        <v>6</v>
      </c>
      <c r="AO89">
        <v>3</v>
      </c>
      <c r="AP89">
        <v>6</v>
      </c>
      <c r="AQ89" t="s">
        <v>19</v>
      </c>
      <c r="AR89">
        <v>6</v>
      </c>
      <c r="AS89" t="s">
        <v>19</v>
      </c>
      <c r="AT89">
        <v>1</v>
      </c>
      <c r="AU89" t="s">
        <v>19</v>
      </c>
      <c r="AV89">
        <v>1</v>
      </c>
      <c r="AW89" t="s">
        <v>19</v>
      </c>
      <c r="AX89">
        <v>2</v>
      </c>
      <c r="AY89" t="s">
        <v>19</v>
      </c>
      <c r="AZ89" t="s">
        <v>19</v>
      </c>
      <c r="BA89">
        <v>2</v>
      </c>
      <c r="BB89">
        <v>3</v>
      </c>
      <c r="BC89" t="s">
        <v>19</v>
      </c>
      <c r="BD89">
        <v>2</v>
      </c>
      <c r="BE89">
        <v>1</v>
      </c>
      <c r="BF89">
        <v>1</v>
      </c>
      <c r="BG89" t="s">
        <v>19</v>
      </c>
      <c r="BH89" t="s">
        <v>19</v>
      </c>
      <c r="BI89">
        <v>1</v>
      </c>
      <c r="BJ89" t="s">
        <v>19</v>
      </c>
      <c r="BK89" t="s">
        <v>19</v>
      </c>
      <c r="BL89" t="s">
        <v>19</v>
      </c>
      <c r="BM89" t="s">
        <v>19</v>
      </c>
      <c r="BN89" t="s">
        <v>19</v>
      </c>
      <c r="BO89" t="s">
        <v>19</v>
      </c>
      <c r="BP89" t="s">
        <v>19</v>
      </c>
      <c r="BQ89" t="s">
        <v>19</v>
      </c>
      <c r="BR89">
        <v>1</v>
      </c>
      <c r="BS89" t="s">
        <v>19</v>
      </c>
      <c r="BT89">
        <v>1</v>
      </c>
      <c r="BU89" t="s">
        <v>19</v>
      </c>
      <c r="BV89">
        <v>1</v>
      </c>
      <c r="BW89" t="s">
        <v>19</v>
      </c>
      <c r="BX89">
        <v>1</v>
      </c>
      <c r="BY89" t="s">
        <v>19</v>
      </c>
      <c r="BZ89" t="s">
        <v>19</v>
      </c>
      <c r="CA89" t="s">
        <v>19</v>
      </c>
      <c r="CB89" t="s">
        <v>19</v>
      </c>
      <c r="CC89" t="s">
        <v>19</v>
      </c>
      <c r="CD89" t="s">
        <v>19</v>
      </c>
      <c r="CE89" t="s">
        <v>19</v>
      </c>
      <c r="CF89" t="s">
        <v>19</v>
      </c>
      <c r="CG89" t="s">
        <v>19</v>
      </c>
      <c r="CH89" t="s">
        <v>19</v>
      </c>
      <c r="CI89" t="s">
        <v>19</v>
      </c>
      <c r="CJ89" t="s">
        <v>19</v>
      </c>
      <c r="CK89" t="s">
        <v>19</v>
      </c>
      <c r="CL89">
        <v>7</v>
      </c>
      <c r="CM89" t="s">
        <v>19</v>
      </c>
      <c r="CN89">
        <v>7</v>
      </c>
      <c r="CO89" t="s">
        <v>19</v>
      </c>
      <c r="CP89">
        <v>7</v>
      </c>
      <c r="CQ89" t="s">
        <v>19</v>
      </c>
      <c r="CR89">
        <v>3</v>
      </c>
      <c r="CS89">
        <v>4</v>
      </c>
      <c r="CT89">
        <v>14</v>
      </c>
      <c r="CU89" t="s">
        <v>19</v>
      </c>
      <c r="CV89">
        <v>11</v>
      </c>
      <c r="CW89">
        <v>3</v>
      </c>
    </row>
    <row r="90" spans="1:101">
      <c r="A90" t="s">
        <v>682</v>
      </c>
      <c r="B90">
        <v>71</v>
      </c>
      <c r="C90">
        <v>36</v>
      </c>
      <c r="D90">
        <v>19</v>
      </c>
      <c r="E90">
        <v>16</v>
      </c>
      <c r="F90">
        <v>3</v>
      </c>
      <c r="G90">
        <v>1</v>
      </c>
      <c r="H90">
        <v>2</v>
      </c>
      <c r="I90" t="s">
        <v>19</v>
      </c>
      <c r="J90">
        <v>4</v>
      </c>
      <c r="K90" t="s">
        <v>19</v>
      </c>
      <c r="L90" t="s">
        <v>19</v>
      </c>
      <c r="M90">
        <v>4</v>
      </c>
      <c r="N90">
        <v>1</v>
      </c>
      <c r="O90" t="s">
        <v>19</v>
      </c>
      <c r="P90" t="s">
        <v>19</v>
      </c>
      <c r="Q90">
        <v>1</v>
      </c>
      <c r="R90">
        <v>3</v>
      </c>
      <c r="S90">
        <v>2</v>
      </c>
      <c r="T90">
        <v>1</v>
      </c>
      <c r="U90" t="s">
        <v>19</v>
      </c>
      <c r="V90" t="s">
        <v>19</v>
      </c>
      <c r="W90" t="s">
        <v>19</v>
      </c>
      <c r="X90" t="s">
        <v>19</v>
      </c>
      <c r="Y90" t="s">
        <v>19</v>
      </c>
      <c r="Z90">
        <v>5</v>
      </c>
      <c r="AA90">
        <v>3</v>
      </c>
      <c r="AB90">
        <v>1</v>
      </c>
      <c r="AC90">
        <v>1</v>
      </c>
      <c r="AD90">
        <v>2</v>
      </c>
      <c r="AE90" t="s">
        <v>19</v>
      </c>
      <c r="AF90" t="s">
        <v>19</v>
      </c>
      <c r="AG90">
        <v>2</v>
      </c>
      <c r="AH90">
        <v>43</v>
      </c>
      <c r="AI90">
        <v>23</v>
      </c>
      <c r="AJ90">
        <v>13</v>
      </c>
      <c r="AK90">
        <v>7</v>
      </c>
      <c r="AL90">
        <v>21</v>
      </c>
      <c r="AM90">
        <v>11</v>
      </c>
      <c r="AN90">
        <v>7</v>
      </c>
      <c r="AO90">
        <v>3</v>
      </c>
      <c r="AP90">
        <v>3</v>
      </c>
      <c r="AQ90">
        <v>3</v>
      </c>
      <c r="AR90" t="s">
        <v>19</v>
      </c>
      <c r="AS90" t="s">
        <v>19</v>
      </c>
      <c r="AT90" t="s">
        <v>19</v>
      </c>
      <c r="AU90" t="s">
        <v>19</v>
      </c>
      <c r="AV90" t="s">
        <v>19</v>
      </c>
      <c r="AW90" t="s">
        <v>19</v>
      </c>
      <c r="AX90" t="s">
        <v>19</v>
      </c>
      <c r="AY90" t="s">
        <v>19</v>
      </c>
      <c r="AZ90" t="s">
        <v>19</v>
      </c>
      <c r="BA90" t="s">
        <v>19</v>
      </c>
      <c r="BB90">
        <v>3</v>
      </c>
      <c r="BC90">
        <v>1</v>
      </c>
      <c r="BD90">
        <v>1</v>
      </c>
      <c r="BE90">
        <v>1</v>
      </c>
      <c r="BF90">
        <v>1</v>
      </c>
      <c r="BG90">
        <v>1</v>
      </c>
      <c r="BH90" t="s">
        <v>19</v>
      </c>
      <c r="BI90" t="s">
        <v>19</v>
      </c>
      <c r="BJ90" t="s">
        <v>19</v>
      </c>
      <c r="BK90" t="s">
        <v>19</v>
      </c>
      <c r="BL90" t="s">
        <v>19</v>
      </c>
      <c r="BM90" t="s">
        <v>19</v>
      </c>
      <c r="BN90" t="s">
        <v>19</v>
      </c>
      <c r="BO90" t="s">
        <v>19</v>
      </c>
      <c r="BP90" t="s">
        <v>19</v>
      </c>
      <c r="BQ90" t="s">
        <v>19</v>
      </c>
      <c r="BR90">
        <v>1</v>
      </c>
      <c r="BS90" t="s">
        <v>19</v>
      </c>
      <c r="BT90">
        <v>1</v>
      </c>
      <c r="BU90" t="s">
        <v>19</v>
      </c>
      <c r="BV90">
        <v>1</v>
      </c>
      <c r="BW90" t="s">
        <v>19</v>
      </c>
      <c r="BX90" t="s">
        <v>19</v>
      </c>
      <c r="BY90">
        <v>1</v>
      </c>
      <c r="BZ90" t="s">
        <v>19</v>
      </c>
      <c r="CA90" t="s">
        <v>19</v>
      </c>
      <c r="CB90" t="s">
        <v>19</v>
      </c>
      <c r="CC90" t="s">
        <v>19</v>
      </c>
      <c r="CD90" t="s">
        <v>19</v>
      </c>
      <c r="CE90" t="s">
        <v>19</v>
      </c>
      <c r="CF90" t="s">
        <v>19</v>
      </c>
      <c r="CG90" t="s">
        <v>19</v>
      </c>
      <c r="CH90" t="s">
        <v>19</v>
      </c>
      <c r="CI90" t="s">
        <v>19</v>
      </c>
      <c r="CJ90" t="s">
        <v>19</v>
      </c>
      <c r="CK90" t="s">
        <v>19</v>
      </c>
      <c r="CL90">
        <v>4</v>
      </c>
      <c r="CM90">
        <v>3</v>
      </c>
      <c r="CN90">
        <v>1</v>
      </c>
      <c r="CO90" t="s">
        <v>19</v>
      </c>
      <c r="CP90" t="s">
        <v>19</v>
      </c>
      <c r="CQ90" t="s">
        <v>19</v>
      </c>
      <c r="CR90" t="s">
        <v>19</v>
      </c>
      <c r="CS90" t="s">
        <v>19</v>
      </c>
      <c r="CT90" t="s">
        <v>19</v>
      </c>
      <c r="CU90" t="s">
        <v>19</v>
      </c>
      <c r="CV90" t="s">
        <v>19</v>
      </c>
      <c r="CW90" t="s">
        <v>19</v>
      </c>
    </row>
    <row r="91" spans="1:101">
      <c r="A91" t="s">
        <v>681</v>
      </c>
      <c r="B91">
        <v>147</v>
      </c>
      <c r="C91">
        <v>61</v>
      </c>
      <c r="D91">
        <v>23</v>
      </c>
      <c r="E91">
        <v>63</v>
      </c>
      <c r="F91">
        <v>5</v>
      </c>
      <c r="G91">
        <v>1</v>
      </c>
      <c r="H91">
        <v>4</v>
      </c>
      <c r="I91" t="s">
        <v>19</v>
      </c>
      <c r="J91">
        <v>5</v>
      </c>
      <c r="K91" t="s">
        <v>19</v>
      </c>
      <c r="L91" t="s">
        <v>19</v>
      </c>
      <c r="M91">
        <v>5</v>
      </c>
      <c r="N91">
        <v>1</v>
      </c>
      <c r="O91" t="s">
        <v>19</v>
      </c>
      <c r="P91" t="s">
        <v>19</v>
      </c>
      <c r="Q91">
        <v>1</v>
      </c>
      <c r="R91">
        <v>6</v>
      </c>
      <c r="S91">
        <v>3</v>
      </c>
      <c r="T91">
        <v>3</v>
      </c>
      <c r="U91" t="s">
        <v>19</v>
      </c>
      <c r="V91">
        <v>2</v>
      </c>
      <c r="W91" t="s">
        <v>19</v>
      </c>
      <c r="X91">
        <v>2</v>
      </c>
      <c r="Y91" t="s">
        <v>19</v>
      </c>
      <c r="Z91">
        <v>5</v>
      </c>
      <c r="AA91">
        <v>3</v>
      </c>
      <c r="AB91" t="s">
        <v>19</v>
      </c>
      <c r="AC91">
        <v>2</v>
      </c>
      <c r="AD91">
        <v>10</v>
      </c>
      <c r="AE91">
        <v>1</v>
      </c>
      <c r="AF91">
        <v>4</v>
      </c>
      <c r="AG91">
        <v>5</v>
      </c>
      <c r="AH91">
        <v>83</v>
      </c>
      <c r="AI91">
        <v>48</v>
      </c>
      <c r="AJ91" t="s">
        <v>19</v>
      </c>
      <c r="AK91">
        <v>35</v>
      </c>
      <c r="AL91">
        <v>22</v>
      </c>
      <c r="AM91">
        <v>17</v>
      </c>
      <c r="AN91" t="s">
        <v>19</v>
      </c>
      <c r="AO91">
        <v>5</v>
      </c>
      <c r="AP91">
        <v>3</v>
      </c>
      <c r="AQ91">
        <v>1</v>
      </c>
      <c r="AR91">
        <v>2</v>
      </c>
      <c r="AS91" t="s">
        <v>19</v>
      </c>
      <c r="AT91">
        <v>1</v>
      </c>
      <c r="AU91">
        <v>1</v>
      </c>
      <c r="AV91" t="s">
        <v>19</v>
      </c>
      <c r="AW91" t="s">
        <v>19</v>
      </c>
      <c r="AX91" t="s">
        <v>19</v>
      </c>
      <c r="AY91" t="s">
        <v>19</v>
      </c>
      <c r="AZ91" t="s">
        <v>19</v>
      </c>
      <c r="BA91" t="s">
        <v>19</v>
      </c>
      <c r="BB91">
        <v>6</v>
      </c>
      <c r="BC91" t="s">
        <v>19</v>
      </c>
      <c r="BD91">
        <v>2</v>
      </c>
      <c r="BE91">
        <v>4</v>
      </c>
      <c r="BF91">
        <v>1</v>
      </c>
      <c r="BG91" t="s">
        <v>19</v>
      </c>
      <c r="BH91" t="s">
        <v>19</v>
      </c>
      <c r="BI91">
        <v>1</v>
      </c>
      <c r="BJ91" t="s">
        <v>19</v>
      </c>
      <c r="BK91" t="s">
        <v>19</v>
      </c>
      <c r="BL91" t="s">
        <v>19</v>
      </c>
      <c r="BM91" t="s">
        <v>19</v>
      </c>
      <c r="BN91" t="s">
        <v>19</v>
      </c>
      <c r="BO91" t="s">
        <v>19</v>
      </c>
      <c r="BP91" t="s">
        <v>19</v>
      </c>
      <c r="BQ91" t="s">
        <v>19</v>
      </c>
      <c r="BR91">
        <v>1</v>
      </c>
      <c r="BS91" t="s">
        <v>19</v>
      </c>
      <c r="BT91">
        <v>1</v>
      </c>
      <c r="BU91" t="s">
        <v>19</v>
      </c>
      <c r="BV91">
        <v>4</v>
      </c>
      <c r="BW91" t="s">
        <v>19</v>
      </c>
      <c r="BX91">
        <v>1</v>
      </c>
      <c r="BY91">
        <v>3</v>
      </c>
      <c r="BZ91" t="s">
        <v>19</v>
      </c>
      <c r="CA91" t="s">
        <v>19</v>
      </c>
      <c r="CB91" t="s">
        <v>19</v>
      </c>
      <c r="CC91" t="s">
        <v>19</v>
      </c>
      <c r="CD91" t="s">
        <v>19</v>
      </c>
      <c r="CE91" t="s">
        <v>19</v>
      </c>
      <c r="CF91" t="s">
        <v>19</v>
      </c>
      <c r="CG91" t="s">
        <v>19</v>
      </c>
      <c r="CH91" t="s">
        <v>19</v>
      </c>
      <c r="CI91" t="s">
        <v>19</v>
      </c>
      <c r="CJ91" t="s">
        <v>19</v>
      </c>
      <c r="CK91" t="s">
        <v>19</v>
      </c>
      <c r="CL91">
        <v>5</v>
      </c>
      <c r="CM91">
        <v>1</v>
      </c>
      <c r="CN91">
        <v>4</v>
      </c>
      <c r="CO91" t="s">
        <v>19</v>
      </c>
      <c r="CP91">
        <v>4</v>
      </c>
      <c r="CQ91">
        <v>1</v>
      </c>
      <c r="CR91" t="s">
        <v>19</v>
      </c>
      <c r="CS91">
        <v>3</v>
      </c>
      <c r="CT91">
        <v>13</v>
      </c>
      <c r="CU91">
        <v>1</v>
      </c>
      <c r="CV91">
        <v>4</v>
      </c>
      <c r="CW91">
        <v>8</v>
      </c>
    </row>
    <row r="92" spans="1:101">
      <c r="A92" t="s">
        <v>680</v>
      </c>
      <c r="B92">
        <v>76</v>
      </c>
      <c r="C92">
        <v>29</v>
      </c>
      <c r="D92">
        <v>6</v>
      </c>
      <c r="E92">
        <v>41</v>
      </c>
      <c r="F92">
        <v>2</v>
      </c>
      <c r="G92">
        <v>1</v>
      </c>
      <c r="H92">
        <v>1</v>
      </c>
      <c r="I92" t="s">
        <v>19</v>
      </c>
      <c r="J92">
        <v>2</v>
      </c>
      <c r="K92" t="s">
        <v>19</v>
      </c>
      <c r="L92" t="s">
        <v>19</v>
      </c>
      <c r="M92">
        <v>2</v>
      </c>
      <c r="N92">
        <v>1</v>
      </c>
      <c r="O92" t="s">
        <v>19</v>
      </c>
      <c r="P92" t="s">
        <v>19</v>
      </c>
      <c r="Q92">
        <v>1</v>
      </c>
      <c r="R92">
        <v>3</v>
      </c>
      <c r="S92">
        <v>1</v>
      </c>
      <c r="T92">
        <v>2</v>
      </c>
      <c r="U92" t="s">
        <v>19</v>
      </c>
      <c r="V92" t="s">
        <v>19</v>
      </c>
      <c r="W92" t="s">
        <v>19</v>
      </c>
      <c r="X92" t="s">
        <v>19</v>
      </c>
      <c r="Y92" t="s">
        <v>19</v>
      </c>
      <c r="Z92">
        <v>4</v>
      </c>
      <c r="AA92">
        <v>2</v>
      </c>
      <c r="AB92" t="s">
        <v>19</v>
      </c>
      <c r="AC92">
        <v>2</v>
      </c>
      <c r="AD92" t="s">
        <v>19</v>
      </c>
      <c r="AE92" t="s">
        <v>19</v>
      </c>
      <c r="AF92" t="s">
        <v>19</v>
      </c>
      <c r="AG92" t="s">
        <v>19</v>
      </c>
      <c r="AH92">
        <v>45</v>
      </c>
      <c r="AI92">
        <v>18</v>
      </c>
      <c r="AJ92" t="s">
        <v>19</v>
      </c>
      <c r="AK92">
        <v>27</v>
      </c>
      <c r="AL92">
        <v>28</v>
      </c>
      <c r="AM92">
        <v>14</v>
      </c>
      <c r="AN92" t="s">
        <v>19</v>
      </c>
      <c r="AO92">
        <v>14</v>
      </c>
      <c r="AP92">
        <v>1</v>
      </c>
      <c r="AQ92">
        <v>1</v>
      </c>
      <c r="AR92" t="s">
        <v>19</v>
      </c>
      <c r="AS92" t="s">
        <v>19</v>
      </c>
      <c r="AT92">
        <v>1</v>
      </c>
      <c r="AU92">
        <v>1</v>
      </c>
      <c r="AV92" t="s">
        <v>19</v>
      </c>
      <c r="AW92" t="s">
        <v>19</v>
      </c>
      <c r="AX92" t="s">
        <v>19</v>
      </c>
      <c r="AY92" t="s">
        <v>19</v>
      </c>
      <c r="AZ92" t="s">
        <v>19</v>
      </c>
      <c r="BA92" t="s">
        <v>19</v>
      </c>
      <c r="BB92">
        <v>3</v>
      </c>
      <c r="BC92" t="s">
        <v>19</v>
      </c>
      <c r="BD92">
        <v>1</v>
      </c>
      <c r="BE92">
        <v>2</v>
      </c>
      <c r="BF92">
        <v>1</v>
      </c>
      <c r="BG92" t="s">
        <v>19</v>
      </c>
      <c r="BH92" t="s">
        <v>19</v>
      </c>
      <c r="BI92">
        <v>1</v>
      </c>
      <c r="BJ92" t="s">
        <v>19</v>
      </c>
      <c r="BK92" t="s">
        <v>19</v>
      </c>
      <c r="BL92" t="s">
        <v>19</v>
      </c>
      <c r="BM92" t="s">
        <v>19</v>
      </c>
      <c r="BN92" t="s">
        <v>19</v>
      </c>
      <c r="BO92" t="s">
        <v>19</v>
      </c>
      <c r="BP92" t="s">
        <v>19</v>
      </c>
      <c r="BQ92" t="s">
        <v>19</v>
      </c>
      <c r="BR92" t="s">
        <v>19</v>
      </c>
      <c r="BS92" t="s">
        <v>19</v>
      </c>
      <c r="BT92" t="s">
        <v>19</v>
      </c>
      <c r="BU92" t="s">
        <v>19</v>
      </c>
      <c r="BV92">
        <v>2</v>
      </c>
      <c r="BW92" t="s">
        <v>19</v>
      </c>
      <c r="BX92">
        <v>1</v>
      </c>
      <c r="BY92">
        <v>1</v>
      </c>
      <c r="BZ92" t="s">
        <v>19</v>
      </c>
      <c r="CA92" t="s">
        <v>19</v>
      </c>
      <c r="CB92" t="s">
        <v>19</v>
      </c>
      <c r="CC92" t="s">
        <v>19</v>
      </c>
      <c r="CD92" t="s">
        <v>19</v>
      </c>
      <c r="CE92" t="s">
        <v>19</v>
      </c>
      <c r="CF92" t="s">
        <v>19</v>
      </c>
      <c r="CG92" t="s">
        <v>19</v>
      </c>
      <c r="CH92" t="s">
        <v>19</v>
      </c>
      <c r="CI92" t="s">
        <v>19</v>
      </c>
      <c r="CJ92" t="s">
        <v>19</v>
      </c>
      <c r="CK92" t="s">
        <v>19</v>
      </c>
      <c r="CL92">
        <v>2</v>
      </c>
      <c r="CM92">
        <v>1</v>
      </c>
      <c r="CN92">
        <v>1</v>
      </c>
      <c r="CO92" t="s">
        <v>19</v>
      </c>
      <c r="CP92">
        <v>7</v>
      </c>
      <c r="CQ92">
        <v>2</v>
      </c>
      <c r="CR92" t="s">
        <v>19</v>
      </c>
      <c r="CS92">
        <v>5</v>
      </c>
      <c r="CT92">
        <v>5</v>
      </c>
      <c r="CU92">
        <v>2</v>
      </c>
      <c r="CV92">
        <v>1</v>
      </c>
      <c r="CW92">
        <v>2</v>
      </c>
    </row>
    <row r="93" spans="1:101">
      <c r="A93" t="s">
        <v>679</v>
      </c>
      <c r="B93" t="s">
        <v>19</v>
      </c>
      <c r="C93" t="s">
        <v>19</v>
      </c>
      <c r="D93" t="s">
        <v>19</v>
      </c>
      <c r="E93" t="s">
        <v>19</v>
      </c>
      <c r="F93" t="s">
        <v>19</v>
      </c>
      <c r="G93" t="s">
        <v>19</v>
      </c>
      <c r="H93" t="s">
        <v>19</v>
      </c>
      <c r="I93" t="s">
        <v>19</v>
      </c>
      <c r="J93" t="s">
        <v>19</v>
      </c>
      <c r="K93" t="s">
        <v>19</v>
      </c>
      <c r="L93" t="s">
        <v>19</v>
      </c>
      <c r="M93" t="s">
        <v>19</v>
      </c>
      <c r="N93" t="s">
        <v>19</v>
      </c>
      <c r="O93" t="s">
        <v>19</v>
      </c>
      <c r="P93" t="s">
        <v>19</v>
      </c>
      <c r="Q93" t="s">
        <v>19</v>
      </c>
      <c r="R93" t="s">
        <v>19</v>
      </c>
      <c r="S93" t="s">
        <v>19</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t="s">
        <v>19</v>
      </c>
      <c r="AM93" t="s">
        <v>19</v>
      </c>
      <c r="AN93" t="s">
        <v>19</v>
      </c>
      <c r="AO93" t="s">
        <v>19</v>
      </c>
      <c r="AP93" t="s">
        <v>19</v>
      </c>
      <c r="AQ93" t="s">
        <v>19</v>
      </c>
      <c r="AR93" t="s">
        <v>19</v>
      </c>
      <c r="AS93" t="s">
        <v>19</v>
      </c>
      <c r="AT93" t="s">
        <v>19</v>
      </c>
      <c r="AU93" t="s">
        <v>19</v>
      </c>
      <c r="AV93" t="s">
        <v>19</v>
      </c>
      <c r="AW93" t="s">
        <v>19</v>
      </c>
      <c r="AX93" t="s">
        <v>19</v>
      </c>
      <c r="AY93" t="s">
        <v>19</v>
      </c>
      <c r="AZ93" t="s">
        <v>19</v>
      </c>
      <c r="BA93" t="s">
        <v>19</v>
      </c>
      <c r="BB93" t="s">
        <v>19</v>
      </c>
      <c r="BC93" t="s">
        <v>19</v>
      </c>
      <c r="BD93" t="s">
        <v>19</v>
      </c>
      <c r="BE93" t="s">
        <v>19</v>
      </c>
      <c r="BF93" t="s">
        <v>19</v>
      </c>
      <c r="BG93" t="s">
        <v>19</v>
      </c>
      <c r="BH93" t="s">
        <v>19</v>
      </c>
      <c r="BI93" t="s">
        <v>19</v>
      </c>
      <c r="BJ93" t="s">
        <v>19</v>
      </c>
      <c r="BK93" t="s">
        <v>19</v>
      </c>
      <c r="BL93" t="s">
        <v>19</v>
      </c>
      <c r="BM93" t="s">
        <v>19</v>
      </c>
      <c r="BN93" t="s">
        <v>19</v>
      </c>
      <c r="BO93" t="s">
        <v>19</v>
      </c>
      <c r="BP93" t="s">
        <v>19</v>
      </c>
      <c r="BQ93" t="s">
        <v>19</v>
      </c>
      <c r="BR93" t="s">
        <v>19</v>
      </c>
      <c r="BS93" t="s">
        <v>19</v>
      </c>
      <c r="BT93" t="s">
        <v>19</v>
      </c>
      <c r="BU93" t="s">
        <v>19</v>
      </c>
      <c r="BV93" t="s">
        <v>19</v>
      </c>
      <c r="BW93" t="s">
        <v>19</v>
      </c>
      <c r="BX93" t="s">
        <v>19</v>
      </c>
      <c r="BY93" t="s">
        <v>19</v>
      </c>
      <c r="BZ93" t="s">
        <v>19</v>
      </c>
      <c r="CA93" t="s">
        <v>19</v>
      </c>
      <c r="CB93" t="s">
        <v>19</v>
      </c>
      <c r="CC93" t="s">
        <v>19</v>
      </c>
      <c r="CD93" t="s">
        <v>19</v>
      </c>
      <c r="CE93" t="s">
        <v>19</v>
      </c>
      <c r="CF93" t="s">
        <v>19</v>
      </c>
      <c r="CG93" t="s">
        <v>19</v>
      </c>
      <c r="CH93" t="s">
        <v>19</v>
      </c>
      <c r="CI93" t="s">
        <v>19</v>
      </c>
      <c r="CJ93" t="s">
        <v>19</v>
      </c>
      <c r="CK93" t="s">
        <v>19</v>
      </c>
      <c r="CL93" t="s">
        <v>19</v>
      </c>
      <c r="CM93" t="s">
        <v>19</v>
      </c>
      <c r="CN93" t="s">
        <v>19</v>
      </c>
      <c r="CO93" t="s">
        <v>19</v>
      </c>
      <c r="CP93" t="s">
        <v>19</v>
      </c>
      <c r="CQ93" t="s">
        <v>19</v>
      </c>
      <c r="CR93" t="s">
        <v>19</v>
      </c>
      <c r="CS93" t="s">
        <v>19</v>
      </c>
      <c r="CT93" t="s">
        <v>19</v>
      </c>
      <c r="CU93" t="s">
        <v>19</v>
      </c>
      <c r="CV93" t="s">
        <v>19</v>
      </c>
      <c r="CW93" t="s">
        <v>19</v>
      </c>
    </row>
    <row r="94" spans="1:101">
      <c r="A94" t="s">
        <v>678</v>
      </c>
      <c r="B94">
        <v>331</v>
      </c>
      <c r="C94">
        <v>166</v>
      </c>
      <c r="D94">
        <v>102</v>
      </c>
      <c r="E94">
        <v>63</v>
      </c>
      <c r="F94">
        <v>13</v>
      </c>
      <c r="G94">
        <v>4</v>
      </c>
      <c r="H94">
        <v>8</v>
      </c>
      <c r="I94">
        <v>1</v>
      </c>
      <c r="J94">
        <v>15</v>
      </c>
      <c r="K94" t="s">
        <v>19</v>
      </c>
      <c r="L94">
        <v>1</v>
      </c>
      <c r="M94">
        <v>14</v>
      </c>
      <c r="N94" t="s">
        <v>19</v>
      </c>
      <c r="O94" t="s">
        <v>19</v>
      </c>
      <c r="P94" t="s">
        <v>19</v>
      </c>
      <c r="Q94" t="s">
        <v>19</v>
      </c>
      <c r="R94">
        <v>14</v>
      </c>
      <c r="S94">
        <v>4</v>
      </c>
      <c r="T94">
        <v>10</v>
      </c>
      <c r="U94" t="s">
        <v>19</v>
      </c>
      <c r="V94">
        <v>6</v>
      </c>
      <c r="W94">
        <v>1</v>
      </c>
      <c r="X94">
        <v>5</v>
      </c>
      <c r="Y94" t="s">
        <v>19</v>
      </c>
      <c r="Z94">
        <v>14</v>
      </c>
      <c r="AA94">
        <v>6</v>
      </c>
      <c r="AB94">
        <v>7</v>
      </c>
      <c r="AC94">
        <v>1</v>
      </c>
      <c r="AD94">
        <v>10</v>
      </c>
      <c r="AE94">
        <v>3</v>
      </c>
      <c r="AF94">
        <v>6</v>
      </c>
      <c r="AG94">
        <v>1</v>
      </c>
      <c r="AH94">
        <v>169</v>
      </c>
      <c r="AI94">
        <v>117</v>
      </c>
      <c r="AJ94">
        <v>25</v>
      </c>
      <c r="AK94">
        <v>27</v>
      </c>
      <c r="AL94">
        <v>113</v>
      </c>
      <c r="AM94">
        <v>79</v>
      </c>
      <c r="AN94">
        <v>25</v>
      </c>
      <c r="AO94">
        <v>9</v>
      </c>
      <c r="AP94">
        <v>12</v>
      </c>
      <c r="AQ94">
        <v>3</v>
      </c>
      <c r="AR94">
        <v>9</v>
      </c>
      <c r="AS94" t="s">
        <v>19</v>
      </c>
      <c r="AT94">
        <v>7</v>
      </c>
      <c r="AU94">
        <v>3</v>
      </c>
      <c r="AV94">
        <v>4</v>
      </c>
      <c r="AW94" t="s">
        <v>19</v>
      </c>
      <c r="AX94" t="s">
        <v>19</v>
      </c>
      <c r="AY94" t="s">
        <v>19</v>
      </c>
      <c r="AZ94" t="s">
        <v>19</v>
      </c>
      <c r="BA94" t="s">
        <v>19</v>
      </c>
      <c r="BB94">
        <v>13</v>
      </c>
      <c r="BC94">
        <v>1</v>
      </c>
      <c r="BD94">
        <v>9</v>
      </c>
      <c r="BE94">
        <v>3</v>
      </c>
      <c r="BF94">
        <v>3</v>
      </c>
      <c r="BG94" t="s">
        <v>19</v>
      </c>
      <c r="BH94">
        <v>2</v>
      </c>
      <c r="BI94">
        <v>1</v>
      </c>
      <c r="BJ94">
        <v>1</v>
      </c>
      <c r="BK94">
        <v>1</v>
      </c>
      <c r="BL94" t="s">
        <v>19</v>
      </c>
      <c r="BM94" t="s">
        <v>19</v>
      </c>
      <c r="BN94">
        <v>1</v>
      </c>
      <c r="BO94" t="s">
        <v>19</v>
      </c>
      <c r="BP94">
        <v>1</v>
      </c>
      <c r="BQ94" t="s">
        <v>19</v>
      </c>
      <c r="BR94">
        <v>4</v>
      </c>
      <c r="BS94" t="s">
        <v>19</v>
      </c>
      <c r="BT94">
        <v>3</v>
      </c>
      <c r="BU94">
        <v>1</v>
      </c>
      <c r="BV94">
        <v>4</v>
      </c>
      <c r="BW94" t="s">
        <v>19</v>
      </c>
      <c r="BX94">
        <v>3</v>
      </c>
      <c r="BY94">
        <v>1</v>
      </c>
      <c r="BZ94" t="s">
        <v>19</v>
      </c>
      <c r="CA94" t="s">
        <v>19</v>
      </c>
      <c r="CB94" t="s">
        <v>19</v>
      </c>
      <c r="CC94" t="s">
        <v>19</v>
      </c>
      <c r="CD94" t="s">
        <v>19</v>
      </c>
      <c r="CE94" t="s">
        <v>19</v>
      </c>
      <c r="CF94" t="s">
        <v>19</v>
      </c>
      <c r="CG94" t="s">
        <v>19</v>
      </c>
      <c r="CH94" t="s">
        <v>19</v>
      </c>
      <c r="CI94" t="s">
        <v>19</v>
      </c>
      <c r="CJ94" t="s">
        <v>19</v>
      </c>
      <c r="CK94" t="s">
        <v>19</v>
      </c>
      <c r="CL94">
        <v>19</v>
      </c>
      <c r="CM94">
        <v>6</v>
      </c>
      <c r="CN94">
        <v>13</v>
      </c>
      <c r="CO94" t="s">
        <v>19</v>
      </c>
      <c r="CP94">
        <v>28</v>
      </c>
      <c r="CQ94">
        <v>18</v>
      </c>
      <c r="CR94">
        <v>3</v>
      </c>
      <c r="CS94">
        <v>7</v>
      </c>
      <c r="CT94">
        <v>17</v>
      </c>
      <c r="CU94">
        <v>1</v>
      </c>
      <c r="CV94">
        <v>7</v>
      </c>
      <c r="CW94">
        <v>9</v>
      </c>
    </row>
    <row r="95" spans="1:101">
      <c r="A95" t="s">
        <v>677</v>
      </c>
      <c r="B95">
        <v>461</v>
      </c>
      <c r="C95">
        <v>252</v>
      </c>
      <c r="D95">
        <v>103</v>
      </c>
      <c r="E95">
        <v>106</v>
      </c>
      <c r="F95">
        <v>15</v>
      </c>
      <c r="G95">
        <v>8</v>
      </c>
      <c r="H95">
        <v>7</v>
      </c>
      <c r="I95" t="s">
        <v>19</v>
      </c>
      <c r="J95">
        <v>17</v>
      </c>
      <c r="K95" t="s">
        <v>19</v>
      </c>
      <c r="L95" t="s">
        <v>19</v>
      </c>
      <c r="M95">
        <v>17</v>
      </c>
      <c r="N95" t="s">
        <v>19</v>
      </c>
      <c r="O95" t="s">
        <v>19</v>
      </c>
      <c r="P95" t="s">
        <v>19</v>
      </c>
      <c r="Q95" t="s">
        <v>19</v>
      </c>
      <c r="R95">
        <v>16</v>
      </c>
      <c r="S95">
        <v>5</v>
      </c>
      <c r="T95">
        <v>11</v>
      </c>
      <c r="U95" t="s">
        <v>19</v>
      </c>
      <c r="V95">
        <v>8</v>
      </c>
      <c r="W95">
        <v>2</v>
      </c>
      <c r="X95">
        <v>6</v>
      </c>
      <c r="Y95" t="s">
        <v>19</v>
      </c>
      <c r="Z95">
        <v>31</v>
      </c>
      <c r="AA95">
        <v>14</v>
      </c>
      <c r="AB95">
        <v>7</v>
      </c>
      <c r="AC95">
        <v>10</v>
      </c>
      <c r="AD95">
        <v>18</v>
      </c>
      <c r="AE95">
        <v>7</v>
      </c>
      <c r="AF95">
        <v>7</v>
      </c>
      <c r="AG95">
        <v>4</v>
      </c>
      <c r="AH95">
        <v>277</v>
      </c>
      <c r="AI95">
        <v>188</v>
      </c>
      <c r="AJ95">
        <v>36</v>
      </c>
      <c r="AK95">
        <v>53</v>
      </c>
      <c r="AL95">
        <v>143</v>
      </c>
      <c r="AM95">
        <v>101</v>
      </c>
      <c r="AN95">
        <v>23</v>
      </c>
      <c r="AO95">
        <v>19</v>
      </c>
      <c r="AP95">
        <v>12</v>
      </c>
      <c r="AQ95">
        <v>8</v>
      </c>
      <c r="AR95">
        <v>3</v>
      </c>
      <c r="AS95">
        <v>1</v>
      </c>
      <c r="AT95">
        <v>4</v>
      </c>
      <c r="AU95">
        <v>2</v>
      </c>
      <c r="AV95">
        <v>1</v>
      </c>
      <c r="AW95">
        <v>1</v>
      </c>
      <c r="AX95" t="s">
        <v>19</v>
      </c>
      <c r="AY95" t="s">
        <v>19</v>
      </c>
      <c r="AZ95" t="s">
        <v>19</v>
      </c>
      <c r="BA95" t="s">
        <v>19</v>
      </c>
      <c r="BB95">
        <v>19</v>
      </c>
      <c r="BC95">
        <v>1</v>
      </c>
      <c r="BD95">
        <v>11</v>
      </c>
      <c r="BE95">
        <v>7</v>
      </c>
      <c r="BF95" t="s">
        <v>19</v>
      </c>
      <c r="BG95" t="s">
        <v>19</v>
      </c>
      <c r="BH95" t="s">
        <v>19</v>
      </c>
      <c r="BI95" t="s">
        <v>19</v>
      </c>
      <c r="BJ95">
        <v>2</v>
      </c>
      <c r="BK95">
        <v>1</v>
      </c>
      <c r="BL95" t="s">
        <v>19</v>
      </c>
      <c r="BM95">
        <v>1</v>
      </c>
      <c r="BN95" t="s">
        <v>19</v>
      </c>
      <c r="BO95" t="s">
        <v>19</v>
      </c>
      <c r="BP95" t="s">
        <v>19</v>
      </c>
      <c r="BQ95" t="s">
        <v>19</v>
      </c>
      <c r="BR95">
        <v>10</v>
      </c>
      <c r="BS95" t="s">
        <v>19</v>
      </c>
      <c r="BT95">
        <v>6</v>
      </c>
      <c r="BU95">
        <v>4</v>
      </c>
      <c r="BV95">
        <v>7</v>
      </c>
      <c r="BW95" t="s">
        <v>19</v>
      </c>
      <c r="BX95">
        <v>5</v>
      </c>
      <c r="BY95">
        <v>2</v>
      </c>
      <c r="BZ95" t="s">
        <v>19</v>
      </c>
      <c r="CA95" t="s">
        <v>19</v>
      </c>
      <c r="CB95" t="s">
        <v>19</v>
      </c>
      <c r="CC95" t="s">
        <v>19</v>
      </c>
      <c r="CD95" t="s">
        <v>19</v>
      </c>
      <c r="CE95" t="s">
        <v>19</v>
      </c>
      <c r="CF95" t="s">
        <v>19</v>
      </c>
      <c r="CG95" t="s">
        <v>19</v>
      </c>
      <c r="CH95" t="s">
        <v>19</v>
      </c>
      <c r="CI95" t="s">
        <v>19</v>
      </c>
      <c r="CJ95" t="s">
        <v>19</v>
      </c>
      <c r="CK95" t="s">
        <v>19</v>
      </c>
      <c r="CL95">
        <v>18</v>
      </c>
      <c r="CM95">
        <v>5</v>
      </c>
      <c r="CN95">
        <v>13</v>
      </c>
      <c r="CO95" t="s">
        <v>19</v>
      </c>
      <c r="CP95">
        <v>13</v>
      </c>
      <c r="CQ95">
        <v>4</v>
      </c>
      <c r="CR95" t="s">
        <v>19</v>
      </c>
      <c r="CS95">
        <v>9</v>
      </c>
      <c r="CT95">
        <v>21</v>
      </c>
      <c r="CU95">
        <v>10</v>
      </c>
      <c r="CV95">
        <v>7</v>
      </c>
      <c r="CW95">
        <v>4</v>
      </c>
    </row>
    <row r="96" spans="1:101">
      <c r="A96" t="s">
        <v>676</v>
      </c>
      <c r="B96">
        <v>512</v>
      </c>
      <c r="C96">
        <v>223</v>
      </c>
      <c r="D96">
        <v>149</v>
      </c>
      <c r="E96">
        <v>140</v>
      </c>
      <c r="F96">
        <v>17</v>
      </c>
      <c r="G96">
        <v>7</v>
      </c>
      <c r="H96">
        <v>10</v>
      </c>
      <c r="I96" t="s">
        <v>19</v>
      </c>
      <c r="J96">
        <v>23</v>
      </c>
      <c r="K96" t="s">
        <v>19</v>
      </c>
      <c r="L96" t="s">
        <v>19</v>
      </c>
      <c r="M96">
        <v>23</v>
      </c>
      <c r="N96">
        <v>2</v>
      </c>
      <c r="O96" t="s">
        <v>19</v>
      </c>
      <c r="P96" t="s">
        <v>19</v>
      </c>
      <c r="Q96">
        <v>2</v>
      </c>
      <c r="R96">
        <v>23</v>
      </c>
      <c r="S96">
        <v>7</v>
      </c>
      <c r="T96">
        <v>16</v>
      </c>
      <c r="U96" t="s">
        <v>19</v>
      </c>
      <c r="V96">
        <v>10</v>
      </c>
      <c r="W96">
        <v>3</v>
      </c>
      <c r="X96">
        <v>7</v>
      </c>
      <c r="Y96" t="s">
        <v>19</v>
      </c>
      <c r="Z96">
        <v>24</v>
      </c>
      <c r="AA96">
        <v>13</v>
      </c>
      <c r="AB96">
        <v>8</v>
      </c>
      <c r="AC96">
        <v>3</v>
      </c>
      <c r="AD96">
        <v>18</v>
      </c>
      <c r="AE96">
        <v>5</v>
      </c>
      <c r="AF96">
        <v>6</v>
      </c>
      <c r="AG96">
        <v>7</v>
      </c>
      <c r="AH96">
        <v>295</v>
      </c>
      <c r="AI96">
        <v>167</v>
      </c>
      <c r="AJ96">
        <v>56</v>
      </c>
      <c r="AK96">
        <v>72</v>
      </c>
      <c r="AL96">
        <v>183</v>
      </c>
      <c r="AM96">
        <v>116</v>
      </c>
      <c r="AN96">
        <v>39</v>
      </c>
      <c r="AO96">
        <v>28</v>
      </c>
      <c r="AP96">
        <v>19</v>
      </c>
      <c r="AQ96">
        <v>5</v>
      </c>
      <c r="AR96">
        <v>11</v>
      </c>
      <c r="AS96">
        <v>3</v>
      </c>
      <c r="AT96">
        <v>4</v>
      </c>
      <c r="AU96">
        <v>2</v>
      </c>
      <c r="AV96">
        <v>1</v>
      </c>
      <c r="AW96">
        <v>1</v>
      </c>
      <c r="AX96">
        <v>3</v>
      </c>
      <c r="AY96" t="s">
        <v>19</v>
      </c>
      <c r="AZ96" t="s">
        <v>19</v>
      </c>
      <c r="BA96">
        <v>3</v>
      </c>
      <c r="BB96">
        <v>16</v>
      </c>
      <c r="BC96">
        <v>1</v>
      </c>
      <c r="BD96">
        <v>7</v>
      </c>
      <c r="BE96">
        <v>8</v>
      </c>
      <c r="BF96">
        <v>2</v>
      </c>
      <c r="BG96" t="s">
        <v>19</v>
      </c>
      <c r="BH96" t="s">
        <v>19</v>
      </c>
      <c r="BI96">
        <v>2</v>
      </c>
      <c r="BJ96">
        <v>2</v>
      </c>
      <c r="BK96" t="s">
        <v>19</v>
      </c>
      <c r="BL96">
        <v>1</v>
      </c>
      <c r="BM96">
        <v>1</v>
      </c>
      <c r="BN96" t="s">
        <v>19</v>
      </c>
      <c r="BO96" t="s">
        <v>19</v>
      </c>
      <c r="BP96" t="s">
        <v>19</v>
      </c>
      <c r="BQ96" t="s">
        <v>19</v>
      </c>
      <c r="BR96">
        <v>6</v>
      </c>
      <c r="BS96" t="s">
        <v>19</v>
      </c>
      <c r="BT96">
        <v>4</v>
      </c>
      <c r="BU96">
        <v>2</v>
      </c>
      <c r="BV96">
        <v>4</v>
      </c>
      <c r="BW96" t="s">
        <v>19</v>
      </c>
      <c r="BX96">
        <v>1</v>
      </c>
      <c r="BY96">
        <v>3</v>
      </c>
      <c r="BZ96">
        <v>1</v>
      </c>
      <c r="CA96">
        <v>1</v>
      </c>
      <c r="CB96" t="s">
        <v>19</v>
      </c>
      <c r="CC96" t="s">
        <v>19</v>
      </c>
      <c r="CD96">
        <v>1</v>
      </c>
      <c r="CE96" t="s">
        <v>19</v>
      </c>
      <c r="CF96">
        <v>1</v>
      </c>
      <c r="CG96" t="s">
        <v>19</v>
      </c>
      <c r="CH96" t="s">
        <v>19</v>
      </c>
      <c r="CI96" t="s">
        <v>19</v>
      </c>
      <c r="CJ96" t="s">
        <v>19</v>
      </c>
      <c r="CK96" t="s">
        <v>19</v>
      </c>
      <c r="CL96">
        <v>22</v>
      </c>
      <c r="CM96">
        <v>5</v>
      </c>
      <c r="CN96">
        <v>15</v>
      </c>
      <c r="CO96">
        <v>2</v>
      </c>
      <c r="CP96">
        <v>14</v>
      </c>
      <c r="CQ96">
        <v>6</v>
      </c>
      <c r="CR96">
        <v>6</v>
      </c>
      <c r="CS96">
        <v>2</v>
      </c>
      <c r="CT96">
        <v>32</v>
      </c>
      <c r="CU96">
        <v>5</v>
      </c>
      <c r="CV96">
        <v>13</v>
      </c>
      <c r="CW96">
        <v>14</v>
      </c>
    </row>
    <row r="97" spans="1:101">
      <c r="A97" t="s">
        <v>675</v>
      </c>
      <c r="B97">
        <v>72</v>
      </c>
      <c r="C97">
        <v>43</v>
      </c>
      <c r="D97">
        <v>15</v>
      </c>
      <c r="E97">
        <v>14</v>
      </c>
      <c r="F97">
        <v>3</v>
      </c>
      <c r="G97" t="s">
        <v>19</v>
      </c>
      <c r="H97">
        <v>3</v>
      </c>
      <c r="I97" t="s">
        <v>19</v>
      </c>
      <c r="J97">
        <v>3</v>
      </c>
      <c r="K97" t="s">
        <v>19</v>
      </c>
      <c r="L97" t="s">
        <v>19</v>
      </c>
      <c r="M97">
        <v>3</v>
      </c>
      <c r="N97" t="s">
        <v>19</v>
      </c>
      <c r="O97" t="s">
        <v>19</v>
      </c>
      <c r="P97" t="s">
        <v>19</v>
      </c>
      <c r="Q97" t="s">
        <v>19</v>
      </c>
      <c r="R97">
        <v>4</v>
      </c>
      <c r="S97">
        <v>1</v>
      </c>
      <c r="T97">
        <v>3</v>
      </c>
      <c r="U97" t="s">
        <v>19</v>
      </c>
      <c r="V97">
        <v>1</v>
      </c>
      <c r="W97">
        <v>1</v>
      </c>
      <c r="X97" t="s">
        <v>19</v>
      </c>
      <c r="Y97" t="s">
        <v>19</v>
      </c>
      <c r="Z97">
        <v>2</v>
      </c>
      <c r="AA97">
        <v>1</v>
      </c>
      <c r="AB97">
        <v>1</v>
      </c>
      <c r="AC97" t="s">
        <v>19</v>
      </c>
      <c r="AD97">
        <v>3</v>
      </c>
      <c r="AE97">
        <v>2</v>
      </c>
      <c r="AF97">
        <v>1</v>
      </c>
      <c r="AG97" t="s">
        <v>19</v>
      </c>
      <c r="AH97">
        <v>45</v>
      </c>
      <c r="AI97">
        <v>35</v>
      </c>
      <c r="AJ97" t="s">
        <v>19</v>
      </c>
      <c r="AK97">
        <v>10</v>
      </c>
      <c r="AL97">
        <v>11</v>
      </c>
      <c r="AM97">
        <v>11</v>
      </c>
      <c r="AN97" t="s">
        <v>19</v>
      </c>
      <c r="AO97" t="s">
        <v>19</v>
      </c>
      <c r="AP97">
        <v>3</v>
      </c>
      <c r="AQ97">
        <v>1</v>
      </c>
      <c r="AR97">
        <v>2</v>
      </c>
      <c r="AS97" t="s">
        <v>19</v>
      </c>
      <c r="AT97" t="s">
        <v>19</v>
      </c>
      <c r="AU97" t="s">
        <v>19</v>
      </c>
      <c r="AV97" t="s">
        <v>19</v>
      </c>
      <c r="AW97" t="s">
        <v>19</v>
      </c>
      <c r="AX97" t="s">
        <v>19</v>
      </c>
      <c r="AY97" t="s">
        <v>19</v>
      </c>
      <c r="AZ97" t="s">
        <v>19</v>
      </c>
      <c r="BA97" t="s">
        <v>19</v>
      </c>
      <c r="BB97">
        <v>2</v>
      </c>
      <c r="BC97" t="s">
        <v>19</v>
      </c>
      <c r="BD97">
        <v>2</v>
      </c>
      <c r="BE97" t="s">
        <v>19</v>
      </c>
      <c r="BF97" t="s">
        <v>19</v>
      </c>
      <c r="BG97" t="s">
        <v>19</v>
      </c>
      <c r="BH97" t="s">
        <v>19</v>
      </c>
      <c r="BI97" t="s">
        <v>19</v>
      </c>
      <c r="BJ97" t="s">
        <v>19</v>
      </c>
      <c r="BK97" t="s">
        <v>19</v>
      </c>
      <c r="BL97" t="s">
        <v>19</v>
      </c>
      <c r="BM97" t="s">
        <v>19</v>
      </c>
      <c r="BN97" t="s">
        <v>19</v>
      </c>
      <c r="BO97" t="s">
        <v>19</v>
      </c>
      <c r="BP97" t="s">
        <v>19</v>
      </c>
      <c r="BQ97" t="s">
        <v>19</v>
      </c>
      <c r="BR97">
        <v>1</v>
      </c>
      <c r="BS97" t="s">
        <v>19</v>
      </c>
      <c r="BT97">
        <v>1</v>
      </c>
      <c r="BU97" t="s">
        <v>19</v>
      </c>
      <c r="BV97">
        <v>1</v>
      </c>
      <c r="BW97" t="s">
        <v>19</v>
      </c>
      <c r="BX97">
        <v>1</v>
      </c>
      <c r="BY97" t="s">
        <v>19</v>
      </c>
      <c r="BZ97" t="s">
        <v>19</v>
      </c>
      <c r="CA97" t="s">
        <v>19</v>
      </c>
      <c r="CB97" t="s">
        <v>19</v>
      </c>
      <c r="CC97" t="s">
        <v>19</v>
      </c>
      <c r="CD97" t="s">
        <v>19</v>
      </c>
      <c r="CE97" t="s">
        <v>19</v>
      </c>
      <c r="CF97" t="s">
        <v>19</v>
      </c>
      <c r="CG97" t="s">
        <v>19</v>
      </c>
      <c r="CH97" t="s">
        <v>19</v>
      </c>
      <c r="CI97" t="s">
        <v>19</v>
      </c>
      <c r="CJ97" t="s">
        <v>19</v>
      </c>
      <c r="CK97" t="s">
        <v>19</v>
      </c>
      <c r="CL97">
        <v>3</v>
      </c>
      <c r="CM97">
        <v>3</v>
      </c>
      <c r="CN97" t="s">
        <v>19</v>
      </c>
      <c r="CO97" t="s">
        <v>19</v>
      </c>
      <c r="CP97">
        <v>3</v>
      </c>
      <c r="CQ97" t="s">
        <v>19</v>
      </c>
      <c r="CR97">
        <v>2</v>
      </c>
      <c r="CS97">
        <v>1</v>
      </c>
      <c r="CT97">
        <v>1</v>
      </c>
      <c r="CU97" t="s">
        <v>19</v>
      </c>
      <c r="CV97">
        <v>1</v>
      </c>
      <c r="CW97" t="s">
        <v>19</v>
      </c>
    </row>
    <row r="98" spans="1:101">
      <c r="A98" t="s">
        <v>674</v>
      </c>
      <c r="B98">
        <v>293</v>
      </c>
      <c r="C98">
        <v>120</v>
      </c>
      <c r="D98">
        <v>91</v>
      </c>
      <c r="E98">
        <v>82</v>
      </c>
      <c r="F98">
        <v>10</v>
      </c>
      <c r="G98">
        <v>4</v>
      </c>
      <c r="H98">
        <v>6</v>
      </c>
      <c r="I98" t="s">
        <v>19</v>
      </c>
      <c r="J98">
        <v>12</v>
      </c>
      <c r="K98" t="s">
        <v>19</v>
      </c>
      <c r="L98" t="s">
        <v>19</v>
      </c>
      <c r="M98">
        <v>12</v>
      </c>
      <c r="N98">
        <v>1</v>
      </c>
      <c r="O98" t="s">
        <v>19</v>
      </c>
      <c r="P98" t="s">
        <v>19</v>
      </c>
      <c r="Q98">
        <v>1</v>
      </c>
      <c r="R98">
        <v>15</v>
      </c>
      <c r="S98">
        <v>4</v>
      </c>
      <c r="T98">
        <v>10</v>
      </c>
      <c r="U98">
        <v>1</v>
      </c>
      <c r="V98">
        <v>2</v>
      </c>
      <c r="W98">
        <v>1</v>
      </c>
      <c r="X98">
        <v>1</v>
      </c>
      <c r="Y98" t="s">
        <v>19</v>
      </c>
      <c r="Z98">
        <v>12</v>
      </c>
      <c r="AA98">
        <v>7</v>
      </c>
      <c r="AB98">
        <v>2</v>
      </c>
      <c r="AC98">
        <v>3</v>
      </c>
      <c r="AD98">
        <v>9</v>
      </c>
      <c r="AE98">
        <v>2</v>
      </c>
      <c r="AF98">
        <v>3</v>
      </c>
      <c r="AG98">
        <v>4</v>
      </c>
      <c r="AH98">
        <v>190</v>
      </c>
      <c r="AI98">
        <v>94</v>
      </c>
      <c r="AJ98">
        <v>50</v>
      </c>
      <c r="AK98">
        <v>46</v>
      </c>
      <c r="AL98">
        <v>73</v>
      </c>
      <c r="AM98">
        <v>30</v>
      </c>
      <c r="AN98">
        <v>26</v>
      </c>
      <c r="AO98">
        <v>17</v>
      </c>
      <c r="AP98">
        <v>5</v>
      </c>
      <c r="AQ98">
        <v>3</v>
      </c>
      <c r="AR98">
        <v>2</v>
      </c>
      <c r="AS98" t="s">
        <v>19</v>
      </c>
      <c r="AT98">
        <v>2</v>
      </c>
      <c r="AU98" t="s">
        <v>19</v>
      </c>
      <c r="AV98">
        <v>2</v>
      </c>
      <c r="AW98" t="s">
        <v>19</v>
      </c>
      <c r="AX98">
        <v>4</v>
      </c>
      <c r="AY98" t="s">
        <v>19</v>
      </c>
      <c r="AZ98">
        <v>1</v>
      </c>
      <c r="BA98">
        <v>3</v>
      </c>
      <c r="BB98">
        <v>5</v>
      </c>
      <c r="BC98" t="s">
        <v>19</v>
      </c>
      <c r="BD98">
        <v>2</v>
      </c>
      <c r="BE98">
        <v>3</v>
      </c>
      <c r="BF98">
        <v>2</v>
      </c>
      <c r="BG98" t="s">
        <v>19</v>
      </c>
      <c r="BH98">
        <v>1</v>
      </c>
      <c r="BI98">
        <v>1</v>
      </c>
      <c r="BJ98" t="s">
        <v>19</v>
      </c>
      <c r="BK98" t="s">
        <v>19</v>
      </c>
      <c r="BL98" t="s">
        <v>19</v>
      </c>
      <c r="BM98" t="s">
        <v>19</v>
      </c>
      <c r="BN98" t="s">
        <v>19</v>
      </c>
      <c r="BO98" t="s">
        <v>19</v>
      </c>
      <c r="BP98" t="s">
        <v>19</v>
      </c>
      <c r="BQ98" t="s">
        <v>19</v>
      </c>
      <c r="BR98">
        <v>2</v>
      </c>
      <c r="BS98" t="s">
        <v>19</v>
      </c>
      <c r="BT98">
        <v>1</v>
      </c>
      <c r="BU98">
        <v>1</v>
      </c>
      <c r="BV98">
        <v>1</v>
      </c>
      <c r="BW98" t="s">
        <v>19</v>
      </c>
      <c r="BX98" t="s">
        <v>19</v>
      </c>
      <c r="BY98">
        <v>1</v>
      </c>
      <c r="BZ98" t="s">
        <v>19</v>
      </c>
      <c r="CA98" t="s">
        <v>19</v>
      </c>
      <c r="CB98" t="s">
        <v>19</v>
      </c>
      <c r="CC98" t="s">
        <v>19</v>
      </c>
      <c r="CD98" t="s">
        <v>19</v>
      </c>
      <c r="CE98" t="s">
        <v>19</v>
      </c>
      <c r="CF98" t="s">
        <v>19</v>
      </c>
      <c r="CG98" t="s">
        <v>19</v>
      </c>
      <c r="CH98" t="s">
        <v>19</v>
      </c>
      <c r="CI98" t="s">
        <v>19</v>
      </c>
      <c r="CJ98" t="s">
        <v>19</v>
      </c>
      <c r="CK98" t="s">
        <v>19</v>
      </c>
      <c r="CL98">
        <v>11</v>
      </c>
      <c r="CM98">
        <v>1</v>
      </c>
      <c r="CN98">
        <v>9</v>
      </c>
      <c r="CO98">
        <v>1</v>
      </c>
      <c r="CP98">
        <v>8</v>
      </c>
      <c r="CQ98">
        <v>5</v>
      </c>
      <c r="CR98">
        <v>2</v>
      </c>
      <c r="CS98">
        <v>1</v>
      </c>
      <c r="CT98">
        <v>9</v>
      </c>
      <c r="CU98" t="s">
        <v>19</v>
      </c>
      <c r="CV98">
        <v>2</v>
      </c>
      <c r="CW98">
        <v>7</v>
      </c>
    </row>
    <row r="99" spans="1:101">
      <c r="A99" t="s">
        <v>673</v>
      </c>
      <c r="B99">
        <v>284</v>
      </c>
      <c r="C99">
        <v>116</v>
      </c>
      <c r="D99">
        <v>76</v>
      </c>
      <c r="E99">
        <v>92</v>
      </c>
      <c r="F99">
        <v>9</v>
      </c>
      <c r="G99">
        <v>1</v>
      </c>
      <c r="H99">
        <v>8</v>
      </c>
      <c r="I99" t="s">
        <v>19</v>
      </c>
      <c r="J99">
        <v>13</v>
      </c>
      <c r="K99" t="s">
        <v>19</v>
      </c>
      <c r="L99" t="s">
        <v>19</v>
      </c>
      <c r="M99">
        <v>13</v>
      </c>
      <c r="N99" t="s">
        <v>19</v>
      </c>
      <c r="O99" t="s">
        <v>19</v>
      </c>
      <c r="P99" t="s">
        <v>19</v>
      </c>
      <c r="Q99" t="s">
        <v>19</v>
      </c>
      <c r="R99">
        <v>9</v>
      </c>
      <c r="S99">
        <v>5</v>
      </c>
      <c r="T99">
        <v>4</v>
      </c>
      <c r="U99" t="s">
        <v>19</v>
      </c>
      <c r="V99">
        <v>3</v>
      </c>
      <c r="W99">
        <v>1</v>
      </c>
      <c r="X99">
        <v>2</v>
      </c>
      <c r="Y99" t="s">
        <v>19</v>
      </c>
      <c r="Z99">
        <v>16</v>
      </c>
      <c r="AA99">
        <v>6</v>
      </c>
      <c r="AB99">
        <v>7</v>
      </c>
      <c r="AC99">
        <v>3</v>
      </c>
      <c r="AD99">
        <v>11</v>
      </c>
      <c r="AE99">
        <v>3</v>
      </c>
      <c r="AF99">
        <v>6</v>
      </c>
      <c r="AG99">
        <v>2</v>
      </c>
      <c r="AH99">
        <v>168</v>
      </c>
      <c r="AI99">
        <v>91</v>
      </c>
      <c r="AJ99">
        <v>29</v>
      </c>
      <c r="AK99">
        <v>48</v>
      </c>
      <c r="AL99">
        <v>63</v>
      </c>
      <c r="AM99">
        <v>38</v>
      </c>
      <c r="AN99">
        <v>12</v>
      </c>
      <c r="AO99">
        <v>13</v>
      </c>
      <c r="AP99">
        <v>9</v>
      </c>
      <c r="AQ99">
        <v>4</v>
      </c>
      <c r="AR99">
        <v>5</v>
      </c>
      <c r="AS99" t="s">
        <v>19</v>
      </c>
      <c r="AT99" t="s">
        <v>19</v>
      </c>
      <c r="AU99" t="s">
        <v>19</v>
      </c>
      <c r="AV99" t="s">
        <v>19</v>
      </c>
      <c r="AW99" t="s">
        <v>19</v>
      </c>
      <c r="AX99">
        <v>1</v>
      </c>
      <c r="AY99" t="s">
        <v>19</v>
      </c>
      <c r="AZ99" t="s">
        <v>19</v>
      </c>
      <c r="BA99">
        <v>1</v>
      </c>
      <c r="BB99">
        <v>9</v>
      </c>
      <c r="BC99" t="s">
        <v>19</v>
      </c>
      <c r="BD99">
        <v>7</v>
      </c>
      <c r="BE99">
        <v>2</v>
      </c>
      <c r="BF99">
        <v>2</v>
      </c>
      <c r="BG99" t="s">
        <v>19</v>
      </c>
      <c r="BH99">
        <v>2</v>
      </c>
      <c r="BI99" t="s">
        <v>19</v>
      </c>
      <c r="BJ99">
        <v>1</v>
      </c>
      <c r="BK99" t="s">
        <v>19</v>
      </c>
      <c r="BL99">
        <v>1</v>
      </c>
      <c r="BM99" t="s">
        <v>19</v>
      </c>
      <c r="BN99">
        <v>1</v>
      </c>
      <c r="BO99" t="s">
        <v>19</v>
      </c>
      <c r="BP99">
        <v>1</v>
      </c>
      <c r="BQ99" t="s">
        <v>19</v>
      </c>
      <c r="BR99">
        <v>3</v>
      </c>
      <c r="BS99" t="s">
        <v>19</v>
      </c>
      <c r="BT99">
        <v>2</v>
      </c>
      <c r="BU99">
        <v>1</v>
      </c>
      <c r="BV99">
        <v>2</v>
      </c>
      <c r="BW99" t="s">
        <v>19</v>
      </c>
      <c r="BX99">
        <v>1</v>
      </c>
      <c r="BY99">
        <v>1</v>
      </c>
      <c r="BZ99" t="s">
        <v>19</v>
      </c>
      <c r="CA99" t="s">
        <v>19</v>
      </c>
      <c r="CB99" t="s">
        <v>19</v>
      </c>
      <c r="CC99" t="s">
        <v>19</v>
      </c>
      <c r="CD99" t="s">
        <v>19</v>
      </c>
      <c r="CE99" t="s">
        <v>19</v>
      </c>
      <c r="CF99" t="s">
        <v>19</v>
      </c>
      <c r="CG99" t="s">
        <v>19</v>
      </c>
      <c r="CH99" t="s">
        <v>19</v>
      </c>
      <c r="CI99" t="s">
        <v>19</v>
      </c>
      <c r="CJ99" t="s">
        <v>19</v>
      </c>
      <c r="CK99" t="s">
        <v>19</v>
      </c>
      <c r="CL99">
        <v>10</v>
      </c>
      <c r="CM99" t="s">
        <v>19</v>
      </c>
      <c r="CN99">
        <v>9</v>
      </c>
      <c r="CO99">
        <v>1</v>
      </c>
      <c r="CP99">
        <v>13</v>
      </c>
      <c r="CQ99">
        <v>3</v>
      </c>
      <c r="CR99" t="s">
        <v>19</v>
      </c>
      <c r="CS99">
        <v>10</v>
      </c>
      <c r="CT99">
        <v>16</v>
      </c>
      <c r="CU99">
        <v>3</v>
      </c>
      <c r="CV99">
        <v>1</v>
      </c>
      <c r="CW99">
        <v>12</v>
      </c>
    </row>
    <row r="100" spans="1:101">
      <c r="A100" t="s">
        <v>672</v>
      </c>
      <c r="B100">
        <v>310</v>
      </c>
      <c r="C100">
        <v>178</v>
      </c>
      <c r="D100">
        <v>39</v>
      </c>
      <c r="E100">
        <v>93</v>
      </c>
      <c r="F100">
        <v>10</v>
      </c>
      <c r="G100">
        <v>1</v>
      </c>
      <c r="H100">
        <v>9</v>
      </c>
      <c r="I100" t="s">
        <v>19</v>
      </c>
      <c r="J100">
        <v>16</v>
      </c>
      <c r="K100" t="s">
        <v>19</v>
      </c>
      <c r="L100" t="s">
        <v>19</v>
      </c>
      <c r="M100">
        <v>16</v>
      </c>
      <c r="N100">
        <v>2</v>
      </c>
      <c r="O100" t="s">
        <v>19</v>
      </c>
      <c r="P100" t="s">
        <v>19</v>
      </c>
      <c r="Q100">
        <v>2</v>
      </c>
      <c r="R100">
        <v>10</v>
      </c>
      <c r="S100">
        <v>6</v>
      </c>
      <c r="T100">
        <v>4</v>
      </c>
      <c r="U100" t="s">
        <v>19</v>
      </c>
      <c r="V100">
        <v>3</v>
      </c>
      <c r="W100">
        <v>2</v>
      </c>
      <c r="X100">
        <v>1</v>
      </c>
      <c r="Y100" t="s">
        <v>19</v>
      </c>
      <c r="Z100">
        <v>21</v>
      </c>
      <c r="AA100">
        <v>11</v>
      </c>
      <c r="AB100">
        <v>4</v>
      </c>
      <c r="AC100">
        <v>6</v>
      </c>
      <c r="AD100">
        <v>6</v>
      </c>
      <c r="AE100">
        <v>4</v>
      </c>
      <c r="AF100" t="s">
        <v>19</v>
      </c>
      <c r="AG100">
        <v>2</v>
      </c>
      <c r="AH100">
        <v>194</v>
      </c>
      <c r="AI100">
        <v>142</v>
      </c>
      <c r="AJ100">
        <v>1</v>
      </c>
      <c r="AK100">
        <v>51</v>
      </c>
      <c r="AL100">
        <v>77</v>
      </c>
      <c r="AM100">
        <v>65</v>
      </c>
      <c r="AN100">
        <v>1</v>
      </c>
      <c r="AO100">
        <v>11</v>
      </c>
      <c r="AP100">
        <v>13</v>
      </c>
      <c r="AQ100">
        <v>5</v>
      </c>
      <c r="AR100">
        <v>7</v>
      </c>
      <c r="AS100">
        <v>1</v>
      </c>
      <c r="AT100" t="s">
        <v>19</v>
      </c>
      <c r="AU100" t="s">
        <v>19</v>
      </c>
      <c r="AV100" t="s">
        <v>19</v>
      </c>
      <c r="AW100" t="s">
        <v>19</v>
      </c>
      <c r="AX100" t="s">
        <v>19</v>
      </c>
      <c r="AY100" t="s">
        <v>19</v>
      </c>
      <c r="AZ100" t="s">
        <v>19</v>
      </c>
      <c r="BA100" t="s">
        <v>19</v>
      </c>
      <c r="BB100">
        <v>9</v>
      </c>
      <c r="BC100">
        <v>2</v>
      </c>
      <c r="BD100">
        <v>2</v>
      </c>
      <c r="BE100">
        <v>5</v>
      </c>
      <c r="BF100" t="s">
        <v>19</v>
      </c>
      <c r="BG100" t="s">
        <v>19</v>
      </c>
      <c r="BH100" t="s">
        <v>19</v>
      </c>
      <c r="BI100" t="s">
        <v>19</v>
      </c>
      <c r="BJ100" t="s">
        <v>19</v>
      </c>
      <c r="BK100" t="s">
        <v>19</v>
      </c>
      <c r="BL100" t="s">
        <v>19</v>
      </c>
      <c r="BM100" t="s">
        <v>19</v>
      </c>
      <c r="BN100" t="s">
        <v>19</v>
      </c>
      <c r="BO100" t="s">
        <v>19</v>
      </c>
      <c r="BP100" t="s">
        <v>19</v>
      </c>
      <c r="BQ100" t="s">
        <v>19</v>
      </c>
      <c r="BR100">
        <v>5</v>
      </c>
      <c r="BS100" t="s">
        <v>19</v>
      </c>
      <c r="BT100">
        <v>2</v>
      </c>
      <c r="BU100">
        <v>3</v>
      </c>
      <c r="BV100">
        <v>4</v>
      </c>
      <c r="BW100">
        <v>2</v>
      </c>
      <c r="BX100" t="s">
        <v>19</v>
      </c>
      <c r="BY100">
        <v>2</v>
      </c>
      <c r="BZ100" t="s">
        <v>19</v>
      </c>
      <c r="CA100" t="s">
        <v>19</v>
      </c>
      <c r="CB100" t="s">
        <v>19</v>
      </c>
      <c r="CC100" t="s">
        <v>19</v>
      </c>
      <c r="CD100" t="s">
        <v>19</v>
      </c>
      <c r="CE100" t="s">
        <v>19</v>
      </c>
      <c r="CF100" t="s">
        <v>19</v>
      </c>
      <c r="CG100" t="s">
        <v>19</v>
      </c>
      <c r="CH100" t="s">
        <v>19</v>
      </c>
      <c r="CI100" t="s">
        <v>19</v>
      </c>
      <c r="CJ100" t="s">
        <v>19</v>
      </c>
      <c r="CK100" t="s">
        <v>19</v>
      </c>
      <c r="CL100">
        <v>14</v>
      </c>
      <c r="CM100">
        <v>2</v>
      </c>
      <c r="CN100">
        <v>10</v>
      </c>
      <c r="CO100">
        <v>2</v>
      </c>
      <c r="CP100">
        <v>6</v>
      </c>
      <c r="CQ100">
        <v>1</v>
      </c>
      <c r="CR100" t="s">
        <v>19</v>
      </c>
      <c r="CS100">
        <v>5</v>
      </c>
      <c r="CT100">
        <v>9</v>
      </c>
      <c r="CU100">
        <v>4</v>
      </c>
      <c r="CV100">
        <v>2</v>
      </c>
      <c r="CW100">
        <v>3</v>
      </c>
    </row>
    <row r="101" spans="1:101">
      <c r="A101" t="s">
        <v>671</v>
      </c>
      <c r="B101">
        <v>40</v>
      </c>
      <c r="C101" t="s">
        <v>19</v>
      </c>
      <c r="D101">
        <v>26</v>
      </c>
      <c r="E101">
        <v>14</v>
      </c>
      <c r="F101">
        <v>1</v>
      </c>
      <c r="G101" t="s">
        <v>19</v>
      </c>
      <c r="H101">
        <v>1</v>
      </c>
      <c r="I101" t="s">
        <v>19</v>
      </c>
      <c r="J101">
        <v>1</v>
      </c>
      <c r="K101" t="s">
        <v>19</v>
      </c>
      <c r="L101" t="s">
        <v>19</v>
      </c>
      <c r="M101">
        <v>1</v>
      </c>
      <c r="N101" t="s">
        <v>19</v>
      </c>
      <c r="O101" t="s">
        <v>19</v>
      </c>
      <c r="P101" t="s">
        <v>19</v>
      </c>
      <c r="Q101" t="s">
        <v>19</v>
      </c>
      <c r="R101">
        <v>1</v>
      </c>
      <c r="S101" t="s">
        <v>19</v>
      </c>
      <c r="T101">
        <v>1</v>
      </c>
      <c r="U101" t="s">
        <v>19</v>
      </c>
      <c r="V101">
        <v>1</v>
      </c>
      <c r="W101" t="s">
        <v>19</v>
      </c>
      <c r="X101">
        <v>1</v>
      </c>
      <c r="Y101" t="s">
        <v>19</v>
      </c>
      <c r="Z101">
        <v>4</v>
      </c>
      <c r="AA101" t="s">
        <v>19</v>
      </c>
      <c r="AB101">
        <v>1</v>
      </c>
      <c r="AC101">
        <v>3</v>
      </c>
      <c r="AD101" t="s">
        <v>19</v>
      </c>
      <c r="AE101" t="s">
        <v>19</v>
      </c>
      <c r="AF101" t="s">
        <v>19</v>
      </c>
      <c r="AG101" t="s">
        <v>19</v>
      </c>
      <c r="AH101">
        <v>23</v>
      </c>
      <c r="AI101" t="s">
        <v>19</v>
      </c>
      <c r="AJ101">
        <v>19</v>
      </c>
      <c r="AK101">
        <v>4</v>
      </c>
      <c r="AL101">
        <v>5</v>
      </c>
      <c r="AM101" t="s">
        <v>19</v>
      </c>
      <c r="AN101">
        <v>5</v>
      </c>
      <c r="AO101" t="s">
        <v>19</v>
      </c>
      <c r="AP101">
        <v>1</v>
      </c>
      <c r="AQ101" t="s">
        <v>19</v>
      </c>
      <c r="AR101">
        <v>1</v>
      </c>
      <c r="AS101" t="s">
        <v>19</v>
      </c>
      <c r="AT101" t="s">
        <v>19</v>
      </c>
      <c r="AU101" t="s">
        <v>19</v>
      </c>
      <c r="AV101" t="s">
        <v>19</v>
      </c>
      <c r="AW101" t="s">
        <v>19</v>
      </c>
      <c r="AX101" t="s">
        <v>19</v>
      </c>
      <c r="AY101" t="s">
        <v>19</v>
      </c>
      <c r="AZ101" t="s">
        <v>19</v>
      </c>
      <c r="BA101" t="s">
        <v>19</v>
      </c>
      <c r="BB101">
        <v>3</v>
      </c>
      <c r="BC101" t="s">
        <v>19</v>
      </c>
      <c r="BD101">
        <v>1</v>
      </c>
      <c r="BE101">
        <v>2</v>
      </c>
      <c r="BF101" t="s">
        <v>19</v>
      </c>
      <c r="BG101" t="s">
        <v>19</v>
      </c>
      <c r="BH101" t="s">
        <v>19</v>
      </c>
      <c r="BI101" t="s">
        <v>19</v>
      </c>
      <c r="BJ101" t="s">
        <v>19</v>
      </c>
      <c r="BK101" t="s">
        <v>19</v>
      </c>
      <c r="BL101" t="s">
        <v>19</v>
      </c>
      <c r="BM101" t="s">
        <v>19</v>
      </c>
      <c r="BN101" t="s">
        <v>19</v>
      </c>
      <c r="BO101" t="s">
        <v>19</v>
      </c>
      <c r="BP101" t="s">
        <v>19</v>
      </c>
      <c r="BQ101" t="s">
        <v>19</v>
      </c>
      <c r="BR101">
        <v>3</v>
      </c>
      <c r="BS101" t="s">
        <v>19</v>
      </c>
      <c r="BT101">
        <v>1</v>
      </c>
      <c r="BU101">
        <v>2</v>
      </c>
      <c r="BV101" t="s">
        <v>19</v>
      </c>
      <c r="BW101" t="s">
        <v>19</v>
      </c>
      <c r="BX101" t="s">
        <v>19</v>
      </c>
      <c r="BY101" t="s">
        <v>19</v>
      </c>
      <c r="BZ101" t="s">
        <v>19</v>
      </c>
      <c r="CA101" t="s">
        <v>19</v>
      </c>
      <c r="CB101" t="s">
        <v>19</v>
      </c>
      <c r="CC101" t="s">
        <v>19</v>
      </c>
      <c r="CD101" t="s">
        <v>19</v>
      </c>
      <c r="CE101" t="s">
        <v>19</v>
      </c>
      <c r="CF101" t="s">
        <v>19</v>
      </c>
      <c r="CG101" t="s">
        <v>19</v>
      </c>
      <c r="CH101" t="s">
        <v>19</v>
      </c>
      <c r="CI101" t="s">
        <v>19</v>
      </c>
      <c r="CJ101" t="s">
        <v>19</v>
      </c>
      <c r="CK101" t="s">
        <v>19</v>
      </c>
      <c r="CL101">
        <v>3</v>
      </c>
      <c r="CM101" t="s">
        <v>19</v>
      </c>
      <c r="CN101">
        <v>1</v>
      </c>
      <c r="CO101">
        <v>2</v>
      </c>
      <c r="CP101" t="s">
        <v>19</v>
      </c>
      <c r="CQ101" t="s">
        <v>19</v>
      </c>
      <c r="CR101" t="s">
        <v>19</v>
      </c>
      <c r="CS101" t="s">
        <v>19</v>
      </c>
      <c r="CT101">
        <v>3</v>
      </c>
      <c r="CU101" t="s">
        <v>19</v>
      </c>
      <c r="CV101">
        <v>1</v>
      </c>
      <c r="CW101">
        <v>2</v>
      </c>
    </row>
    <row r="102" spans="1:101">
      <c r="A102" t="s">
        <v>670</v>
      </c>
      <c r="B102">
        <v>219</v>
      </c>
      <c r="C102">
        <v>134</v>
      </c>
      <c r="D102">
        <v>25</v>
      </c>
      <c r="E102">
        <v>60</v>
      </c>
      <c r="F102">
        <v>7</v>
      </c>
      <c r="G102">
        <v>4</v>
      </c>
      <c r="H102">
        <v>3</v>
      </c>
      <c r="I102" t="s">
        <v>19</v>
      </c>
      <c r="J102">
        <v>7</v>
      </c>
      <c r="K102" t="s">
        <v>19</v>
      </c>
      <c r="L102">
        <v>1</v>
      </c>
      <c r="M102">
        <v>6</v>
      </c>
      <c r="N102" t="s">
        <v>19</v>
      </c>
      <c r="O102" t="s">
        <v>19</v>
      </c>
      <c r="P102" t="s">
        <v>19</v>
      </c>
      <c r="Q102" t="s">
        <v>19</v>
      </c>
      <c r="R102">
        <v>5</v>
      </c>
      <c r="S102">
        <v>3</v>
      </c>
      <c r="T102">
        <v>2</v>
      </c>
      <c r="U102" t="s">
        <v>19</v>
      </c>
      <c r="V102" t="s">
        <v>19</v>
      </c>
      <c r="W102" t="s">
        <v>19</v>
      </c>
      <c r="X102" t="s">
        <v>19</v>
      </c>
      <c r="Y102" t="s">
        <v>19</v>
      </c>
      <c r="Z102">
        <v>11</v>
      </c>
      <c r="AA102">
        <v>8</v>
      </c>
      <c r="AB102" t="s">
        <v>19</v>
      </c>
      <c r="AC102">
        <v>3</v>
      </c>
      <c r="AD102">
        <v>5</v>
      </c>
      <c r="AE102">
        <v>2</v>
      </c>
      <c r="AF102">
        <v>2</v>
      </c>
      <c r="AG102">
        <v>1</v>
      </c>
      <c r="AH102">
        <v>143</v>
      </c>
      <c r="AI102">
        <v>98</v>
      </c>
      <c r="AJ102">
        <v>6</v>
      </c>
      <c r="AK102">
        <v>39</v>
      </c>
      <c r="AL102">
        <v>38</v>
      </c>
      <c r="AM102">
        <v>27</v>
      </c>
      <c r="AN102">
        <v>4</v>
      </c>
      <c r="AO102">
        <v>7</v>
      </c>
      <c r="AP102">
        <v>7</v>
      </c>
      <c r="AQ102">
        <v>6</v>
      </c>
      <c r="AR102">
        <v>1</v>
      </c>
      <c r="AS102" t="s">
        <v>19</v>
      </c>
      <c r="AT102">
        <v>2</v>
      </c>
      <c r="AU102">
        <v>2</v>
      </c>
      <c r="AV102" t="s">
        <v>19</v>
      </c>
      <c r="AW102" t="s">
        <v>19</v>
      </c>
      <c r="AX102" t="s">
        <v>19</v>
      </c>
      <c r="AY102" t="s">
        <v>19</v>
      </c>
      <c r="AZ102" t="s">
        <v>19</v>
      </c>
      <c r="BA102" t="s">
        <v>19</v>
      </c>
      <c r="BB102">
        <v>10</v>
      </c>
      <c r="BC102">
        <v>2</v>
      </c>
      <c r="BD102">
        <v>4</v>
      </c>
      <c r="BE102">
        <v>4</v>
      </c>
      <c r="BF102">
        <v>1</v>
      </c>
      <c r="BG102" t="s">
        <v>19</v>
      </c>
      <c r="BH102" t="s">
        <v>19</v>
      </c>
      <c r="BI102">
        <v>1</v>
      </c>
      <c r="BJ102" t="s">
        <v>19</v>
      </c>
      <c r="BK102" t="s">
        <v>19</v>
      </c>
      <c r="BL102" t="s">
        <v>19</v>
      </c>
      <c r="BM102" t="s">
        <v>19</v>
      </c>
      <c r="BN102" t="s">
        <v>19</v>
      </c>
      <c r="BO102" t="s">
        <v>19</v>
      </c>
      <c r="BP102" t="s">
        <v>19</v>
      </c>
      <c r="BQ102" t="s">
        <v>19</v>
      </c>
      <c r="BR102">
        <v>4</v>
      </c>
      <c r="BS102" t="s">
        <v>19</v>
      </c>
      <c r="BT102">
        <v>2</v>
      </c>
      <c r="BU102">
        <v>2</v>
      </c>
      <c r="BV102">
        <v>4</v>
      </c>
      <c r="BW102">
        <v>1</v>
      </c>
      <c r="BX102">
        <v>2</v>
      </c>
      <c r="BY102">
        <v>1</v>
      </c>
      <c r="BZ102">
        <v>1</v>
      </c>
      <c r="CA102">
        <v>1</v>
      </c>
      <c r="CB102" t="s">
        <v>19</v>
      </c>
      <c r="CC102" t="s">
        <v>19</v>
      </c>
      <c r="CD102" t="s">
        <v>19</v>
      </c>
      <c r="CE102" t="s">
        <v>19</v>
      </c>
      <c r="CF102" t="s">
        <v>19</v>
      </c>
      <c r="CG102" t="s">
        <v>19</v>
      </c>
      <c r="CH102" t="s">
        <v>19</v>
      </c>
      <c r="CI102" t="s">
        <v>19</v>
      </c>
      <c r="CJ102" t="s">
        <v>19</v>
      </c>
      <c r="CK102" t="s">
        <v>19</v>
      </c>
      <c r="CL102">
        <v>8</v>
      </c>
      <c r="CM102">
        <v>3</v>
      </c>
      <c r="CN102">
        <v>4</v>
      </c>
      <c r="CO102">
        <v>1</v>
      </c>
      <c r="CP102">
        <v>9</v>
      </c>
      <c r="CQ102">
        <v>3</v>
      </c>
      <c r="CR102" t="s">
        <v>19</v>
      </c>
      <c r="CS102">
        <v>6</v>
      </c>
      <c r="CT102">
        <v>5</v>
      </c>
      <c r="CU102">
        <v>3</v>
      </c>
      <c r="CV102">
        <v>2</v>
      </c>
      <c r="CW102" t="s">
        <v>19</v>
      </c>
    </row>
    <row r="103" spans="1:101">
      <c r="A103" t="s">
        <v>669</v>
      </c>
      <c r="B103">
        <v>73</v>
      </c>
      <c r="C103">
        <v>45</v>
      </c>
      <c r="D103">
        <v>10</v>
      </c>
      <c r="E103">
        <v>18</v>
      </c>
      <c r="F103">
        <v>3</v>
      </c>
      <c r="G103">
        <v>1</v>
      </c>
      <c r="H103">
        <v>2</v>
      </c>
      <c r="I103" t="s">
        <v>19</v>
      </c>
      <c r="J103">
        <v>3</v>
      </c>
      <c r="K103" t="s">
        <v>19</v>
      </c>
      <c r="L103" t="s">
        <v>19</v>
      </c>
      <c r="M103">
        <v>3</v>
      </c>
      <c r="N103" t="s">
        <v>19</v>
      </c>
      <c r="O103" t="s">
        <v>19</v>
      </c>
      <c r="P103" t="s">
        <v>19</v>
      </c>
      <c r="Q103" t="s">
        <v>19</v>
      </c>
      <c r="R103">
        <v>3</v>
      </c>
      <c r="S103" t="s">
        <v>19</v>
      </c>
      <c r="T103">
        <v>3</v>
      </c>
      <c r="U103" t="s">
        <v>19</v>
      </c>
      <c r="V103">
        <v>1</v>
      </c>
      <c r="W103" t="s">
        <v>19</v>
      </c>
      <c r="X103">
        <v>1</v>
      </c>
      <c r="Y103" t="s">
        <v>19</v>
      </c>
      <c r="Z103">
        <v>2</v>
      </c>
      <c r="AA103">
        <v>2</v>
      </c>
      <c r="AB103" t="s">
        <v>19</v>
      </c>
      <c r="AC103" t="s">
        <v>19</v>
      </c>
      <c r="AD103">
        <v>3</v>
      </c>
      <c r="AE103" t="s">
        <v>19</v>
      </c>
      <c r="AF103">
        <v>1</v>
      </c>
      <c r="AG103">
        <v>2</v>
      </c>
      <c r="AH103">
        <v>49</v>
      </c>
      <c r="AI103">
        <v>38</v>
      </c>
      <c r="AJ103" t="s">
        <v>19</v>
      </c>
      <c r="AK103">
        <v>11</v>
      </c>
      <c r="AL103">
        <v>9</v>
      </c>
      <c r="AM103">
        <v>9</v>
      </c>
      <c r="AN103" t="s">
        <v>19</v>
      </c>
      <c r="AO103" t="s">
        <v>19</v>
      </c>
      <c r="AP103">
        <v>2</v>
      </c>
      <c r="AQ103">
        <v>2</v>
      </c>
      <c r="AR103" t="s">
        <v>19</v>
      </c>
      <c r="AS103" t="s">
        <v>19</v>
      </c>
      <c r="AT103" t="s">
        <v>19</v>
      </c>
      <c r="AU103" t="s">
        <v>19</v>
      </c>
      <c r="AV103" t="s">
        <v>19</v>
      </c>
      <c r="AW103" t="s">
        <v>19</v>
      </c>
      <c r="AX103" t="s">
        <v>19</v>
      </c>
      <c r="AY103" t="s">
        <v>19</v>
      </c>
      <c r="AZ103" t="s">
        <v>19</v>
      </c>
      <c r="BA103" t="s">
        <v>19</v>
      </c>
      <c r="BB103">
        <v>3</v>
      </c>
      <c r="BC103" t="s">
        <v>19</v>
      </c>
      <c r="BD103">
        <v>1</v>
      </c>
      <c r="BE103">
        <v>2</v>
      </c>
      <c r="BF103">
        <v>1</v>
      </c>
      <c r="BG103" t="s">
        <v>19</v>
      </c>
      <c r="BH103" t="s">
        <v>19</v>
      </c>
      <c r="BI103">
        <v>1</v>
      </c>
      <c r="BJ103" t="s">
        <v>19</v>
      </c>
      <c r="BK103" t="s">
        <v>19</v>
      </c>
      <c r="BL103" t="s">
        <v>19</v>
      </c>
      <c r="BM103" t="s">
        <v>19</v>
      </c>
      <c r="BN103" t="s">
        <v>19</v>
      </c>
      <c r="BO103" t="s">
        <v>19</v>
      </c>
      <c r="BP103" t="s">
        <v>19</v>
      </c>
      <c r="BQ103" t="s">
        <v>19</v>
      </c>
      <c r="BR103" t="s">
        <v>19</v>
      </c>
      <c r="BS103" t="s">
        <v>19</v>
      </c>
      <c r="BT103" t="s">
        <v>19</v>
      </c>
      <c r="BU103" t="s">
        <v>19</v>
      </c>
      <c r="BV103">
        <v>2</v>
      </c>
      <c r="BW103" t="s">
        <v>19</v>
      </c>
      <c r="BX103">
        <v>1</v>
      </c>
      <c r="BY103">
        <v>1</v>
      </c>
      <c r="BZ103" t="s">
        <v>19</v>
      </c>
      <c r="CA103" t="s">
        <v>19</v>
      </c>
      <c r="CB103" t="s">
        <v>19</v>
      </c>
      <c r="CC103" t="s">
        <v>19</v>
      </c>
      <c r="CD103" t="s">
        <v>19</v>
      </c>
      <c r="CE103" t="s">
        <v>19</v>
      </c>
      <c r="CF103" t="s">
        <v>19</v>
      </c>
      <c r="CG103" t="s">
        <v>19</v>
      </c>
      <c r="CH103" t="s">
        <v>19</v>
      </c>
      <c r="CI103" t="s">
        <v>19</v>
      </c>
      <c r="CJ103" t="s">
        <v>19</v>
      </c>
      <c r="CK103" t="s">
        <v>19</v>
      </c>
      <c r="CL103">
        <v>3</v>
      </c>
      <c r="CM103" t="s">
        <v>19</v>
      </c>
      <c r="CN103">
        <v>3</v>
      </c>
      <c r="CO103" t="s">
        <v>19</v>
      </c>
      <c r="CP103" t="s">
        <v>19</v>
      </c>
      <c r="CQ103" t="s">
        <v>19</v>
      </c>
      <c r="CR103" t="s">
        <v>19</v>
      </c>
      <c r="CS103" t="s">
        <v>19</v>
      </c>
      <c r="CT103">
        <v>2</v>
      </c>
      <c r="CU103">
        <v>2</v>
      </c>
      <c r="CV103" t="s">
        <v>19</v>
      </c>
      <c r="CW103" t="s">
        <v>19</v>
      </c>
    </row>
    <row r="104" spans="1:101">
      <c r="A104" t="s">
        <v>668</v>
      </c>
      <c r="B104">
        <v>141</v>
      </c>
      <c r="C104">
        <v>47</v>
      </c>
      <c r="D104">
        <v>26</v>
      </c>
      <c r="E104">
        <v>68</v>
      </c>
      <c r="F104">
        <v>4</v>
      </c>
      <c r="G104">
        <v>1</v>
      </c>
      <c r="H104">
        <v>3</v>
      </c>
      <c r="I104" t="s">
        <v>19</v>
      </c>
      <c r="J104">
        <v>5</v>
      </c>
      <c r="K104" t="s">
        <v>19</v>
      </c>
      <c r="L104">
        <v>1</v>
      </c>
      <c r="M104">
        <v>4</v>
      </c>
      <c r="N104">
        <v>1</v>
      </c>
      <c r="O104" t="s">
        <v>19</v>
      </c>
      <c r="P104" t="s">
        <v>19</v>
      </c>
      <c r="Q104">
        <v>1</v>
      </c>
      <c r="R104">
        <v>5</v>
      </c>
      <c r="S104">
        <v>1</v>
      </c>
      <c r="T104">
        <v>3</v>
      </c>
      <c r="U104">
        <v>1</v>
      </c>
      <c r="V104">
        <v>1</v>
      </c>
      <c r="W104" t="s">
        <v>19</v>
      </c>
      <c r="X104">
        <v>1</v>
      </c>
      <c r="Y104" t="s">
        <v>19</v>
      </c>
      <c r="Z104">
        <v>4</v>
      </c>
      <c r="AA104">
        <v>1</v>
      </c>
      <c r="AB104">
        <v>3</v>
      </c>
      <c r="AC104" t="s">
        <v>19</v>
      </c>
      <c r="AD104">
        <v>3</v>
      </c>
      <c r="AE104" t="s">
        <v>19</v>
      </c>
      <c r="AF104">
        <v>1</v>
      </c>
      <c r="AG104">
        <v>2</v>
      </c>
      <c r="AH104">
        <v>100</v>
      </c>
      <c r="AI104">
        <v>38</v>
      </c>
      <c r="AJ104">
        <v>6</v>
      </c>
      <c r="AK104">
        <v>56</v>
      </c>
      <c r="AL104">
        <v>47</v>
      </c>
      <c r="AM104">
        <v>24</v>
      </c>
      <c r="AN104">
        <v>5</v>
      </c>
      <c r="AO104">
        <v>18</v>
      </c>
      <c r="AP104">
        <v>5</v>
      </c>
      <c r="AQ104">
        <v>2</v>
      </c>
      <c r="AR104">
        <v>3</v>
      </c>
      <c r="AS104" t="s">
        <v>19</v>
      </c>
      <c r="AT104" t="s">
        <v>19</v>
      </c>
      <c r="AU104" t="s">
        <v>19</v>
      </c>
      <c r="AV104" t="s">
        <v>19</v>
      </c>
      <c r="AW104" t="s">
        <v>19</v>
      </c>
      <c r="AX104" t="s">
        <v>19</v>
      </c>
      <c r="AY104" t="s">
        <v>19</v>
      </c>
      <c r="AZ104" t="s">
        <v>19</v>
      </c>
      <c r="BA104" t="s">
        <v>19</v>
      </c>
      <c r="BB104">
        <v>5</v>
      </c>
      <c r="BC104">
        <v>1</v>
      </c>
      <c r="BD104">
        <v>2</v>
      </c>
      <c r="BE104">
        <v>2</v>
      </c>
      <c r="BF104" t="s">
        <v>19</v>
      </c>
      <c r="BG104" t="s">
        <v>19</v>
      </c>
      <c r="BH104" t="s">
        <v>19</v>
      </c>
      <c r="BI104" t="s">
        <v>19</v>
      </c>
      <c r="BJ104" t="s">
        <v>19</v>
      </c>
      <c r="BK104" t="s">
        <v>19</v>
      </c>
      <c r="BL104" t="s">
        <v>19</v>
      </c>
      <c r="BM104" t="s">
        <v>19</v>
      </c>
      <c r="BN104" t="s">
        <v>19</v>
      </c>
      <c r="BO104" t="s">
        <v>19</v>
      </c>
      <c r="BP104" t="s">
        <v>19</v>
      </c>
      <c r="BQ104" t="s">
        <v>19</v>
      </c>
      <c r="BR104">
        <v>1</v>
      </c>
      <c r="BS104" t="s">
        <v>19</v>
      </c>
      <c r="BT104">
        <v>1</v>
      </c>
      <c r="BU104" t="s">
        <v>19</v>
      </c>
      <c r="BV104">
        <v>2</v>
      </c>
      <c r="BW104" t="s">
        <v>19</v>
      </c>
      <c r="BX104" t="s">
        <v>19</v>
      </c>
      <c r="BY104">
        <v>2</v>
      </c>
      <c r="BZ104">
        <v>1</v>
      </c>
      <c r="CA104" t="s">
        <v>19</v>
      </c>
      <c r="CB104">
        <v>1</v>
      </c>
      <c r="CC104" t="s">
        <v>19</v>
      </c>
      <c r="CD104">
        <v>1</v>
      </c>
      <c r="CE104">
        <v>1</v>
      </c>
      <c r="CF104" t="s">
        <v>19</v>
      </c>
      <c r="CG104" t="s">
        <v>19</v>
      </c>
      <c r="CH104" t="s">
        <v>19</v>
      </c>
      <c r="CI104" t="s">
        <v>19</v>
      </c>
      <c r="CJ104" t="s">
        <v>19</v>
      </c>
      <c r="CK104" t="s">
        <v>19</v>
      </c>
      <c r="CL104">
        <v>5</v>
      </c>
      <c r="CM104">
        <v>2</v>
      </c>
      <c r="CN104">
        <v>2</v>
      </c>
      <c r="CO104">
        <v>1</v>
      </c>
      <c r="CP104" t="s">
        <v>19</v>
      </c>
      <c r="CQ104" t="s">
        <v>19</v>
      </c>
      <c r="CR104" t="s">
        <v>19</v>
      </c>
      <c r="CS104" t="s">
        <v>19</v>
      </c>
      <c r="CT104">
        <v>4</v>
      </c>
      <c r="CU104">
        <v>1</v>
      </c>
      <c r="CV104">
        <v>2</v>
      </c>
      <c r="CW104">
        <v>1</v>
      </c>
    </row>
    <row r="105" spans="1:101">
      <c r="A105" t="s">
        <v>667</v>
      </c>
      <c r="B105">
        <v>145</v>
      </c>
      <c r="C105">
        <v>38</v>
      </c>
      <c r="D105">
        <v>74</v>
      </c>
      <c r="E105">
        <v>33</v>
      </c>
      <c r="F105">
        <v>4</v>
      </c>
      <c r="G105">
        <v>1</v>
      </c>
      <c r="H105">
        <v>2</v>
      </c>
      <c r="I105">
        <v>1</v>
      </c>
      <c r="J105">
        <v>4</v>
      </c>
      <c r="K105" t="s">
        <v>19</v>
      </c>
      <c r="L105" t="s">
        <v>19</v>
      </c>
      <c r="M105">
        <v>4</v>
      </c>
      <c r="N105">
        <v>1</v>
      </c>
      <c r="O105" t="s">
        <v>19</v>
      </c>
      <c r="P105" t="s">
        <v>19</v>
      </c>
      <c r="Q105">
        <v>1</v>
      </c>
      <c r="R105">
        <v>4</v>
      </c>
      <c r="S105">
        <v>2</v>
      </c>
      <c r="T105">
        <v>2</v>
      </c>
      <c r="U105" t="s">
        <v>19</v>
      </c>
      <c r="V105">
        <v>2</v>
      </c>
      <c r="W105" t="s">
        <v>19</v>
      </c>
      <c r="X105">
        <v>2</v>
      </c>
      <c r="Y105" t="s">
        <v>19</v>
      </c>
      <c r="Z105">
        <v>12</v>
      </c>
      <c r="AA105">
        <v>2</v>
      </c>
      <c r="AB105">
        <v>4</v>
      </c>
      <c r="AC105">
        <v>6</v>
      </c>
      <c r="AD105">
        <v>2</v>
      </c>
      <c r="AE105" t="s">
        <v>19</v>
      </c>
      <c r="AF105" t="s">
        <v>19</v>
      </c>
      <c r="AG105">
        <v>2</v>
      </c>
      <c r="AH105">
        <v>85</v>
      </c>
      <c r="AI105">
        <v>32</v>
      </c>
      <c r="AJ105">
        <v>43</v>
      </c>
      <c r="AK105">
        <v>10</v>
      </c>
      <c r="AL105">
        <v>57</v>
      </c>
      <c r="AM105">
        <v>22</v>
      </c>
      <c r="AN105">
        <v>33</v>
      </c>
      <c r="AO105">
        <v>2</v>
      </c>
      <c r="AP105">
        <v>2</v>
      </c>
      <c r="AQ105" t="s">
        <v>19</v>
      </c>
      <c r="AR105">
        <v>2</v>
      </c>
      <c r="AS105" t="s">
        <v>19</v>
      </c>
      <c r="AT105">
        <v>1</v>
      </c>
      <c r="AU105" t="s">
        <v>19</v>
      </c>
      <c r="AV105" t="s">
        <v>19</v>
      </c>
      <c r="AW105">
        <v>1</v>
      </c>
      <c r="AX105">
        <v>1</v>
      </c>
      <c r="AY105" t="s">
        <v>19</v>
      </c>
      <c r="AZ105" t="s">
        <v>19</v>
      </c>
      <c r="BA105">
        <v>1</v>
      </c>
      <c r="BB105">
        <v>7</v>
      </c>
      <c r="BC105" t="s">
        <v>19</v>
      </c>
      <c r="BD105">
        <v>3</v>
      </c>
      <c r="BE105">
        <v>4</v>
      </c>
      <c r="BF105" t="s">
        <v>19</v>
      </c>
      <c r="BG105" t="s">
        <v>19</v>
      </c>
      <c r="BH105" t="s">
        <v>19</v>
      </c>
      <c r="BI105" t="s">
        <v>19</v>
      </c>
      <c r="BJ105" t="s">
        <v>19</v>
      </c>
      <c r="BK105" t="s">
        <v>19</v>
      </c>
      <c r="BL105" t="s">
        <v>19</v>
      </c>
      <c r="BM105" t="s">
        <v>19</v>
      </c>
      <c r="BN105" t="s">
        <v>19</v>
      </c>
      <c r="BO105" t="s">
        <v>19</v>
      </c>
      <c r="BP105" t="s">
        <v>19</v>
      </c>
      <c r="BQ105" t="s">
        <v>19</v>
      </c>
      <c r="BR105">
        <v>3</v>
      </c>
      <c r="BS105" t="s">
        <v>19</v>
      </c>
      <c r="BT105">
        <v>1</v>
      </c>
      <c r="BU105">
        <v>2</v>
      </c>
      <c r="BV105">
        <v>4</v>
      </c>
      <c r="BW105" t="s">
        <v>19</v>
      </c>
      <c r="BX105">
        <v>2</v>
      </c>
      <c r="BY105">
        <v>2</v>
      </c>
      <c r="BZ105" t="s">
        <v>19</v>
      </c>
      <c r="CA105" t="s">
        <v>19</v>
      </c>
      <c r="CB105" t="s">
        <v>19</v>
      </c>
      <c r="CC105" t="s">
        <v>19</v>
      </c>
      <c r="CD105" t="s">
        <v>19</v>
      </c>
      <c r="CE105" t="s">
        <v>19</v>
      </c>
      <c r="CF105" t="s">
        <v>19</v>
      </c>
      <c r="CG105" t="s">
        <v>19</v>
      </c>
      <c r="CH105" t="s">
        <v>19</v>
      </c>
      <c r="CI105" t="s">
        <v>19</v>
      </c>
      <c r="CJ105" t="s">
        <v>19</v>
      </c>
      <c r="CK105" t="s">
        <v>19</v>
      </c>
      <c r="CL105">
        <v>4</v>
      </c>
      <c r="CM105" t="s">
        <v>19</v>
      </c>
      <c r="CN105">
        <v>4</v>
      </c>
      <c r="CO105" t="s">
        <v>19</v>
      </c>
      <c r="CP105">
        <v>10</v>
      </c>
      <c r="CQ105" t="s">
        <v>19</v>
      </c>
      <c r="CR105">
        <v>9</v>
      </c>
      <c r="CS105">
        <v>1</v>
      </c>
      <c r="CT105">
        <v>8</v>
      </c>
      <c r="CU105">
        <v>1</v>
      </c>
      <c r="CV105">
        <v>5</v>
      </c>
      <c r="CW105">
        <v>2</v>
      </c>
    </row>
    <row r="106" spans="1:101">
      <c r="A106" t="s">
        <v>666</v>
      </c>
      <c r="B106">
        <v>361</v>
      </c>
      <c r="C106">
        <v>145</v>
      </c>
      <c r="D106">
        <v>92</v>
      </c>
      <c r="E106">
        <v>124</v>
      </c>
      <c r="F106">
        <v>11</v>
      </c>
      <c r="G106">
        <v>3</v>
      </c>
      <c r="H106">
        <v>8</v>
      </c>
      <c r="I106" t="s">
        <v>19</v>
      </c>
      <c r="J106">
        <v>13</v>
      </c>
      <c r="K106">
        <v>1</v>
      </c>
      <c r="L106">
        <v>1</v>
      </c>
      <c r="M106">
        <v>11</v>
      </c>
      <c r="N106">
        <v>1</v>
      </c>
      <c r="O106" t="s">
        <v>19</v>
      </c>
      <c r="P106" t="s">
        <v>19</v>
      </c>
      <c r="Q106">
        <v>1</v>
      </c>
      <c r="R106">
        <v>12</v>
      </c>
      <c r="S106" t="s">
        <v>19</v>
      </c>
      <c r="T106">
        <v>9</v>
      </c>
      <c r="U106">
        <v>3</v>
      </c>
      <c r="V106" t="s">
        <v>19</v>
      </c>
      <c r="W106" t="s">
        <v>19</v>
      </c>
      <c r="X106" t="s">
        <v>19</v>
      </c>
      <c r="Y106" t="s">
        <v>19</v>
      </c>
      <c r="Z106">
        <v>24</v>
      </c>
      <c r="AA106">
        <v>8</v>
      </c>
      <c r="AB106">
        <v>8</v>
      </c>
      <c r="AC106">
        <v>8</v>
      </c>
      <c r="AD106">
        <v>10</v>
      </c>
      <c r="AE106">
        <v>2</v>
      </c>
      <c r="AF106">
        <v>2</v>
      </c>
      <c r="AG106">
        <v>6</v>
      </c>
      <c r="AH106">
        <v>189</v>
      </c>
      <c r="AI106">
        <v>116</v>
      </c>
      <c r="AJ106">
        <v>17</v>
      </c>
      <c r="AK106">
        <v>56</v>
      </c>
      <c r="AL106">
        <v>70</v>
      </c>
      <c r="AM106">
        <v>61</v>
      </c>
      <c r="AN106" t="s">
        <v>19</v>
      </c>
      <c r="AO106">
        <v>9</v>
      </c>
      <c r="AP106">
        <v>11</v>
      </c>
      <c r="AQ106">
        <v>5</v>
      </c>
      <c r="AR106">
        <v>5</v>
      </c>
      <c r="AS106">
        <v>1</v>
      </c>
      <c r="AT106">
        <v>2</v>
      </c>
      <c r="AU106" t="s">
        <v>19</v>
      </c>
      <c r="AV106">
        <v>2</v>
      </c>
      <c r="AW106" t="s">
        <v>19</v>
      </c>
      <c r="AX106" t="s">
        <v>19</v>
      </c>
      <c r="AY106" t="s">
        <v>19</v>
      </c>
      <c r="AZ106" t="s">
        <v>19</v>
      </c>
      <c r="BA106" t="s">
        <v>19</v>
      </c>
      <c r="BB106">
        <v>9</v>
      </c>
      <c r="BC106">
        <v>3</v>
      </c>
      <c r="BD106">
        <v>4</v>
      </c>
      <c r="BE106">
        <v>2</v>
      </c>
      <c r="BF106" t="s">
        <v>19</v>
      </c>
      <c r="BG106" t="s">
        <v>19</v>
      </c>
      <c r="BH106" t="s">
        <v>19</v>
      </c>
      <c r="BI106" t="s">
        <v>19</v>
      </c>
      <c r="BJ106">
        <v>1</v>
      </c>
      <c r="BK106" t="s">
        <v>19</v>
      </c>
      <c r="BL106" t="s">
        <v>19</v>
      </c>
      <c r="BM106">
        <v>1</v>
      </c>
      <c r="BN106" t="s">
        <v>19</v>
      </c>
      <c r="BO106" t="s">
        <v>19</v>
      </c>
      <c r="BP106" t="s">
        <v>19</v>
      </c>
      <c r="BQ106" t="s">
        <v>19</v>
      </c>
      <c r="BR106">
        <v>4</v>
      </c>
      <c r="BS106">
        <v>2</v>
      </c>
      <c r="BT106">
        <v>2</v>
      </c>
      <c r="BU106" t="s">
        <v>19</v>
      </c>
      <c r="BV106">
        <v>4</v>
      </c>
      <c r="BW106">
        <v>1</v>
      </c>
      <c r="BX106">
        <v>2</v>
      </c>
      <c r="BY106">
        <v>1</v>
      </c>
      <c r="BZ106" t="s">
        <v>19</v>
      </c>
      <c r="CA106" t="s">
        <v>19</v>
      </c>
      <c r="CB106" t="s">
        <v>19</v>
      </c>
      <c r="CC106" t="s">
        <v>19</v>
      </c>
      <c r="CD106" t="s">
        <v>19</v>
      </c>
      <c r="CE106" t="s">
        <v>19</v>
      </c>
      <c r="CF106" t="s">
        <v>19</v>
      </c>
      <c r="CG106" t="s">
        <v>19</v>
      </c>
      <c r="CH106" t="s">
        <v>19</v>
      </c>
      <c r="CI106" t="s">
        <v>19</v>
      </c>
      <c r="CJ106" t="s">
        <v>19</v>
      </c>
      <c r="CK106" t="s">
        <v>19</v>
      </c>
      <c r="CL106">
        <v>15</v>
      </c>
      <c r="CM106">
        <v>5</v>
      </c>
      <c r="CN106">
        <v>9</v>
      </c>
      <c r="CO106">
        <v>1</v>
      </c>
      <c r="CP106">
        <v>42</v>
      </c>
      <c r="CQ106" t="s">
        <v>19</v>
      </c>
      <c r="CR106">
        <v>16</v>
      </c>
      <c r="CS106">
        <v>26</v>
      </c>
      <c r="CT106">
        <v>22</v>
      </c>
      <c r="CU106">
        <v>2</v>
      </c>
      <c r="CV106">
        <v>11</v>
      </c>
      <c r="CW106">
        <v>9</v>
      </c>
    </row>
    <row r="107" spans="1:101">
      <c r="A107" t="s">
        <v>665</v>
      </c>
      <c r="B107">
        <v>56</v>
      </c>
      <c r="C107" t="s">
        <v>19</v>
      </c>
      <c r="D107">
        <v>47</v>
      </c>
      <c r="E107">
        <v>9</v>
      </c>
      <c r="F107">
        <v>2</v>
      </c>
      <c r="G107" t="s">
        <v>19</v>
      </c>
      <c r="H107">
        <v>2</v>
      </c>
      <c r="I107" t="s">
        <v>19</v>
      </c>
      <c r="J107">
        <v>2</v>
      </c>
      <c r="K107" t="s">
        <v>19</v>
      </c>
      <c r="L107">
        <v>1</v>
      </c>
      <c r="M107">
        <v>1</v>
      </c>
      <c r="N107" t="s">
        <v>19</v>
      </c>
      <c r="O107" t="s">
        <v>19</v>
      </c>
      <c r="P107" t="s">
        <v>19</v>
      </c>
      <c r="Q107" t="s">
        <v>19</v>
      </c>
      <c r="R107">
        <v>2</v>
      </c>
      <c r="S107" t="s">
        <v>19</v>
      </c>
      <c r="T107">
        <v>2</v>
      </c>
      <c r="U107" t="s">
        <v>19</v>
      </c>
      <c r="V107">
        <v>1</v>
      </c>
      <c r="W107" t="s">
        <v>19</v>
      </c>
      <c r="X107">
        <v>1</v>
      </c>
      <c r="Y107" t="s">
        <v>19</v>
      </c>
      <c r="Z107">
        <v>3</v>
      </c>
      <c r="AA107" t="s">
        <v>19</v>
      </c>
      <c r="AB107">
        <v>2</v>
      </c>
      <c r="AC107">
        <v>1</v>
      </c>
      <c r="AD107">
        <v>1</v>
      </c>
      <c r="AE107" t="s">
        <v>19</v>
      </c>
      <c r="AF107">
        <v>1</v>
      </c>
      <c r="AG107" t="s">
        <v>19</v>
      </c>
      <c r="AH107">
        <v>39</v>
      </c>
      <c r="AI107" t="s">
        <v>19</v>
      </c>
      <c r="AJ107">
        <v>33</v>
      </c>
      <c r="AK107">
        <v>6</v>
      </c>
      <c r="AL107">
        <v>24</v>
      </c>
      <c r="AM107" t="s">
        <v>19</v>
      </c>
      <c r="AN107">
        <v>19</v>
      </c>
      <c r="AO107">
        <v>5</v>
      </c>
      <c r="AP107">
        <v>1</v>
      </c>
      <c r="AQ107" t="s">
        <v>19</v>
      </c>
      <c r="AR107">
        <v>1</v>
      </c>
      <c r="AS107" t="s">
        <v>19</v>
      </c>
      <c r="AT107" t="s">
        <v>19</v>
      </c>
      <c r="AU107" t="s">
        <v>19</v>
      </c>
      <c r="AV107" t="s">
        <v>19</v>
      </c>
      <c r="AW107" t="s">
        <v>19</v>
      </c>
      <c r="AX107" t="s">
        <v>19</v>
      </c>
      <c r="AY107" t="s">
        <v>19</v>
      </c>
      <c r="AZ107" t="s">
        <v>19</v>
      </c>
      <c r="BA107" t="s">
        <v>19</v>
      </c>
      <c r="BB107">
        <v>2</v>
      </c>
      <c r="BC107" t="s">
        <v>19</v>
      </c>
      <c r="BD107">
        <v>1</v>
      </c>
      <c r="BE107">
        <v>1</v>
      </c>
      <c r="BF107" t="s">
        <v>19</v>
      </c>
      <c r="BG107" t="s">
        <v>19</v>
      </c>
      <c r="BH107" t="s">
        <v>19</v>
      </c>
      <c r="BI107" t="s">
        <v>19</v>
      </c>
      <c r="BJ107" t="s">
        <v>19</v>
      </c>
      <c r="BK107" t="s">
        <v>19</v>
      </c>
      <c r="BL107" t="s">
        <v>19</v>
      </c>
      <c r="BM107" t="s">
        <v>19</v>
      </c>
      <c r="BN107" t="s">
        <v>19</v>
      </c>
      <c r="BO107" t="s">
        <v>19</v>
      </c>
      <c r="BP107" t="s">
        <v>19</v>
      </c>
      <c r="BQ107" t="s">
        <v>19</v>
      </c>
      <c r="BR107">
        <v>1</v>
      </c>
      <c r="BS107" t="s">
        <v>19</v>
      </c>
      <c r="BT107" t="s">
        <v>19</v>
      </c>
      <c r="BU107">
        <v>1</v>
      </c>
      <c r="BV107">
        <v>1</v>
      </c>
      <c r="BW107" t="s">
        <v>19</v>
      </c>
      <c r="BX107">
        <v>1</v>
      </c>
      <c r="BY107" t="s">
        <v>19</v>
      </c>
      <c r="BZ107" t="s">
        <v>19</v>
      </c>
      <c r="CA107" t="s">
        <v>19</v>
      </c>
      <c r="CB107" t="s">
        <v>19</v>
      </c>
      <c r="CC107" t="s">
        <v>19</v>
      </c>
      <c r="CD107" t="s">
        <v>19</v>
      </c>
      <c r="CE107" t="s">
        <v>19</v>
      </c>
      <c r="CF107" t="s">
        <v>19</v>
      </c>
      <c r="CG107" t="s">
        <v>19</v>
      </c>
      <c r="CH107" t="s">
        <v>19</v>
      </c>
      <c r="CI107" t="s">
        <v>19</v>
      </c>
      <c r="CJ107" t="s">
        <v>19</v>
      </c>
      <c r="CK107" t="s">
        <v>19</v>
      </c>
      <c r="CL107">
        <v>2</v>
      </c>
      <c r="CM107" t="s">
        <v>19</v>
      </c>
      <c r="CN107">
        <v>2</v>
      </c>
      <c r="CO107" t="s">
        <v>19</v>
      </c>
      <c r="CP107" t="s">
        <v>19</v>
      </c>
      <c r="CQ107" t="s">
        <v>19</v>
      </c>
      <c r="CR107" t="s">
        <v>19</v>
      </c>
      <c r="CS107" t="s">
        <v>19</v>
      </c>
      <c r="CT107">
        <v>2</v>
      </c>
      <c r="CU107" t="s">
        <v>19</v>
      </c>
      <c r="CV107">
        <v>2</v>
      </c>
      <c r="CW107" t="s">
        <v>19</v>
      </c>
    </row>
    <row r="108" spans="1:101">
      <c r="A108" t="s">
        <v>664</v>
      </c>
      <c r="B108">
        <v>74</v>
      </c>
      <c r="C108">
        <v>58</v>
      </c>
      <c r="D108">
        <v>4</v>
      </c>
      <c r="E108">
        <v>12</v>
      </c>
      <c r="F108">
        <v>3</v>
      </c>
      <c r="G108">
        <v>3</v>
      </c>
      <c r="H108" t="s">
        <v>19</v>
      </c>
      <c r="I108" t="s">
        <v>19</v>
      </c>
      <c r="J108">
        <v>3</v>
      </c>
      <c r="K108" t="s">
        <v>19</v>
      </c>
      <c r="L108" t="s">
        <v>19</v>
      </c>
      <c r="M108">
        <v>3</v>
      </c>
      <c r="N108" t="s">
        <v>19</v>
      </c>
      <c r="O108" t="s">
        <v>19</v>
      </c>
      <c r="P108" t="s">
        <v>19</v>
      </c>
      <c r="Q108" t="s">
        <v>19</v>
      </c>
      <c r="R108">
        <v>3</v>
      </c>
      <c r="S108">
        <v>3</v>
      </c>
      <c r="T108" t="s">
        <v>19</v>
      </c>
      <c r="U108" t="s">
        <v>19</v>
      </c>
      <c r="V108" t="s">
        <v>19</v>
      </c>
      <c r="W108" t="s">
        <v>19</v>
      </c>
      <c r="X108" t="s">
        <v>19</v>
      </c>
      <c r="Y108" t="s">
        <v>19</v>
      </c>
      <c r="Z108">
        <v>2</v>
      </c>
      <c r="AA108">
        <v>1</v>
      </c>
      <c r="AB108" t="s">
        <v>19</v>
      </c>
      <c r="AC108">
        <v>1</v>
      </c>
      <c r="AD108">
        <v>3</v>
      </c>
      <c r="AE108">
        <v>1</v>
      </c>
      <c r="AF108">
        <v>2</v>
      </c>
      <c r="AG108" t="s">
        <v>19</v>
      </c>
      <c r="AH108">
        <v>49</v>
      </c>
      <c r="AI108">
        <v>45</v>
      </c>
      <c r="AJ108" t="s">
        <v>19</v>
      </c>
      <c r="AK108">
        <v>4</v>
      </c>
      <c r="AL108">
        <v>28</v>
      </c>
      <c r="AM108">
        <v>27</v>
      </c>
      <c r="AN108" t="s">
        <v>19</v>
      </c>
      <c r="AO108">
        <v>1</v>
      </c>
      <c r="AP108">
        <v>3</v>
      </c>
      <c r="AQ108">
        <v>2</v>
      </c>
      <c r="AR108">
        <v>1</v>
      </c>
      <c r="AS108" t="s">
        <v>19</v>
      </c>
      <c r="AT108" t="s">
        <v>19</v>
      </c>
      <c r="AU108" t="s">
        <v>19</v>
      </c>
      <c r="AV108" t="s">
        <v>19</v>
      </c>
      <c r="AW108" t="s">
        <v>19</v>
      </c>
      <c r="AX108" t="s">
        <v>19</v>
      </c>
      <c r="AY108" t="s">
        <v>19</v>
      </c>
      <c r="AZ108" t="s">
        <v>19</v>
      </c>
      <c r="BA108" t="s">
        <v>19</v>
      </c>
      <c r="BB108">
        <v>1</v>
      </c>
      <c r="BC108" t="s">
        <v>19</v>
      </c>
      <c r="BD108" t="s">
        <v>19</v>
      </c>
      <c r="BE108">
        <v>1</v>
      </c>
      <c r="BF108" t="s">
        <v>19</v>
      </c>
      <c r="BG108" t="s">
        <v>19</v>
      </c>
      <c r="BH108" t="s">
        <v>19</v>
      </c>
      <c r="BI108" t="s">
        <v>19</v>
      </c>
      <c r="BJ108" t="s">
        <v>19</v>
      </c>
      <c r="BK108" t="s">
        <v>19</v>
      </c>
      <c r="BL108" t="s">
        <v>19</v>
      </c>
      <c r="BM108" t="s">
        <v>19</v>
      </c>
      <c r="BN108" t="s">
        <v>19</v>
      </c>
      <c r="BO108" t="s">
        <v>19</v>
      </c>
      <c r="BP108" t="s">
        <v>19</v>
      </c>
      <c r="BQ108" t="s">
        <v>19</v>
      </c>
      <c r="BR108" t="s">
        <v>19</v>
      </c>
      <c r="BS108" t="s">
        <v>19</v>
      </c>
      <c r="BT108" t="s">
        <v>19</v>
      </c>
      <c r="BU108" t="s">
        <v>19</v>
      </c>
      <c r="BV108">
        <v>1</v>
      </c>
      <c r="BW108" t="s">
        <v>19</v>
      </c>
      <c r="BX108" t="s">
        <v>19</v>
      </c>
      <c r="BY108">
        <v>1</v>
      </c>
      <c r="BZ108" t="s">
        <v>19</v>
      </c>
      <c r="CA108" t="s">
        <v>19</v>
      </c>
      <c r="CB108" t="s">
        <v>19</v>
      </c>
      <c r="CC108" t="s">
        <v>19</v>
      </c>
      <c r="CD108" t="s">
        <v>19</v>
      </c>
      <c r="CE108" t="s">
        <v>19</v>
      </c>
      <c r="CF108" t="s">
        <v>19</v>
      </c>
      <c r="CG108" t="s">
        <v>19</v>
      </c>
      <c r="CH108" t="s">
        <v>19</v>
      </c>
      <c r="CI108" t="s">
        <v>19</v>
      </c>
      <c r="CJ108" t="s">
        <v>19</v>
      </c>
      <c r="CK108" t="s">
        <v>19</v>
      </c>
      <c r="CL108">
        <v>3</v>
      </c>
      <c r="CM108">
        <v>3</v>
      </c>
      <c r="CN108" t="s">
        <v>19</v>
      </c>
      <c r="CO108" t="s">
        <v>19</v>
      </c>
      <c r="CP108" t="s">
        <v>19</v>
      </c>
      <c r="CQ108" t="s">
        <v>19</v>
      </c>
      <c r="CR108" t="s">
        <v>19</v>
      </c>
      <c r="CS108" t="s">
        <v>19</v>
      </c>
      <c r="CT108">
        <v>4</v>
      </c>
      <c r="CU108" t="s">
        <v>19</v>
      </c>
      <c r="CV108">
        <v>1</v>
      </c>
      <c r="CW108">
        <v>3</v>
      </c>
    </row>
    <row r="109" spans="1:101">
      <c r="A109" t="s">
        <v>663</v>
      </c>
      <c r="B109" t="s">
        <v>19</v>
      </c>
      <c r="C109" t="s">
        <v>19</v>
      </c>
      <c r="D109" t="s">
        <v>19</v>
      </c>
      <c r="E109" t="s">
        <v>19</v>
      </c>
      <c r="F109" t="s">
        <v>19</v>
      </c>
      <c r="G109" t="s">
        <v>19</v>
      </c>
      <c r="H109" t="s">
        <v>19</v>
      </c>
      <c r="I109" t="s">
        <v>19</v>
      </c>
      <c r="J109" t="s">
        <v>19</v>
      </c>
      <c r="K109" t="s">
        <v>19</v>
      </c>
      <c r="L109" t="s">
        <v>19</v>
      </c>
      <c r="M109" t="s">
        <v>19</v>
      </c>
      <c r="N109" t="s">
        <v>19</v>
      </c>
      <c r="O109" t="s">
        <v>19</v>
      </c>
      <c r="P109" t="s">
        <v>19</v>
      </c>
      <c r="Q109" t="s">
        <v>19</v>
      </c>
      <c r="R109" t="s">
        <v>19</v>
      </c>
      <c r="S109" t="s">
        <v>19</v>
      </c>
      <c r="T109" t="s">
        <v>19</v>
      </c>
      <c r="U109" t="s">
        <v>19</v>
      </c>
      <c r="V109" t="s">
        <v>19</v>
      </c>
      <c r="W109" t="s">
        <v>19</v>
      </c>
      <c r="X109" t="s">
        <v>19</v>
      </c>
      <c r="Y109" t="s">
        <v>19</v>
      </c>
      <c r="Z109" t="s">
        <v>19</v>
      </c>
      <c r="AA109" t="s">
        <v>19</v>
      </c>
      <c r="AB109" t="s">
        <v>19</v>
      </c>
      <c r="AC109" t="s">
        <v>19</v>
      </c>
      <c r="AD109" t="s">
        <v>19</v>
      </c>
      <c r="AE109" t="s">
        <v>19</v>
      </c>
      <c r="AF109" t="s">
        <v>19</v>
      </c>
      <c r="AG109" t="s">
        <v>19</v>
      </c>
      <c r="AH109" t="s">
        <v>19</v>
      </c>
      <c r="AI109" t="s">
        <v>19</v>
      </c>
      <c r="AJ109" t="s">
        <v>19</v>
      </c>
      <c r="AK109" t="s">
        <v>19</v>
      </c>
      <c r="AL109" t="s">
        <v>19</v>
      </c>
      <c r="AM109" t="s">
        <v>19</v>
      </c>
      <c r="AN109" t="s">
        <v>19</v>
      </c>
      <c r="AO109" t="s">
        <v>19</v>
      </c>
      <c r="AP109" t="s">
        <v>19</v>
      </c>
      <c r="AQ109" t="s">
        <v>19</v>
      </c>
      <c r="AR109" t="s">
        <v>19</v>
      </c>
      <c r="AS109" t="s">
        <v>19</v>
      </c>
      <c r="AT109" t="s">
        <v>19</v>
      </c>
      <c r="AU109" t="s">
        <v>19</v>
      </c>
      <c r="AV109" t="s">
        <v>19</v>
      </c>
      <c r="AW109" t="s">
        <v>19</v>
      </c>
      <c r="AX109" t="s">
        <v>19</v>
      </c>
      <c r="AY109" t="s">
        <v>19</v>
      </c>
      <c r="AZ109" t="s">
        <v>19</v>
      </c>
      <c r="BA109" t="s">
        <v>19</v>
      </c>
      <c r="BB109" t="s">
        <v>19</v>
      </c>
      <c r="BC109" t="s">
        <v>19</v>
      </c>
      <c r="BD109" t="s">
        <v>19</v>
      </c>
      <c r="BE109" t="s">
        <v>19</v>
      </c>
      <c r="BF109" t="s">
        <v>19</v>
      </c>
      <c r="BG109" t="s">
        <v>19</v>
      </c>
      <c r="BH109" t="s">
        <v>19</v>
      </c>
      <c r="BI109" t="s">
        <v>19</v>
      </c>
      <c r="BJ109" t="s">
        <v>19</v>
      </c>
      <c r="BK109" t="s">
        <v>19</v>
      </c>
      <c r="BL109" t="s">
        <v>19</v>
      </c>
      <c r="BM109" t="s">
        <v>19</v>
      </c>
      <c r="BN109" t="s">
        <v>19</v>
      </c>
      <c r="BO109" t="s">
        <v>19</v>
      </c>
      <c r="BP109" t="s">
        <v>19</v>
      </c>
      <c r="BQ109" t="s">
        <v>19</v>
      </c>
      <c r="BR109" t="s">
        <v>19</v>
      </c>
      <c r="BS109" t="s">
        <v>19</v>
      </c>
      <c r="BT109" t="s">
        <v>19</v>
      </c>
      <c r="BU109" t="s">
        <v>19</v>
      </c>
      <c r="BV109" t="s">
        <v>19</v>
      </c>
      <c r="BW109" t="s">
        <v>19</v>
      </c>
      <c r="BX109" t="s">
        <v>19</v>
      </c>
      <c r="BY109" t="s">
        <v>19</v>
      </c>
      <c r="BZ109" t="s">
        <v>19</v>
      </c>
      <c r="CA109" t="s">
        <v>19</v>
      </c>
      <c r="CB109" t="s">
        <v>19</v>
      </c>
      <c r="CC109" t="s">
        <v>19</v>
      </c>
      <c r="CD109" t="s">
        <v>19</v>
      </c>
      <c r="CE109" t="s">
        <v>19</v>
      </c>
      <c r="CF109" t="s">
        <v>19</v>
      </c>
      <c r="CG109" t="s">
        <v>19</v>
      </c>
      <c r="CH109" t="s">
        <v>19</v>
      </c>
      <c r="CI109" t="s">
        <v>19</v>
      </c>
      <c r="CJ109" t="s">
        <v>19</v>
      </c>
      <c r="CK109" t="s">
        <v>19</v>
      </c>
      <c r="CL109" t="s">
        <v>19</v>
      </c>
      <c r="CM109" t="s">
        <v>19</v>
      </c>
      <c r="CN109" t="s">
        <v>19</v>
      </c>
      <c r="CO109" t="s">
        <v>19</v>
      </c>
      <c r="CP109" t="s">
        <v>19</v>
      </c>
      <c r="CQ109" t="s">
        <v>19</v>
      </c>
      <c r="CR109" t="s">
        <v>19</v>
      </c>
      <c r="CS109" t="s">
        <v>19</v>
      </c>
      <c r="CT109" t="s">
        <v>19</v>
      </c>
      <c r="CU109" t="s">
        <v>19</v>
      </c>
      <c r="CV109" t="s">
        <v>19</v>
      </c>
      <c r="CW109" t="s">
        <v>19</v>
      </c>
    </row>
    <row r="110" spans="1:101">
      <c r="A110" t="s">
        <v>662</v>
      </c>
      <c r="B110">
        <v>200</v>
      </c>
      <c r="C110">
        <v>128</v>
      </c>
      <c r="D110">
        <v>37</v>
      </c>
      <c r="E110">
        <v>35</v>
      </c>
      <c r="F110">
        <v>7</v>
      </c>
      <c r="G110">
        <v>4</v>
      </c>
      <c r="H110">
        <v>3</v>
      </c>
      <c r="I110" t="s">
        <v>19</v>
      </c>
      <c r="J110">
        <v>10</v>
      </c>
      <c r="K110" t="s">
        <v>19</v>
      </c>
      <c r="L110">
        <v>2</v>
      </c>
      <c r="M110">
        <v>8</v>
      </c>
      <c r="N110">
        <v>1</v>
      </c>
      <c r="O110" t="s">
        <v>19</v>
      </c>
      <c r="P110" t="s">
        <v>19</v>
      </c>
      <c r="Q110">
        <v>1</v>
      </c>
      <c r="R110">
        <v>6</v>
      </c>
      <c r="S110">
        <v>2</v>
      </c>
      <c r="T110">
        <v>4</v>
      </c>
      <c r="U110" t="s">
        <v>19</v>
      </c>
      <c r="V110">
        <v>3</v>
      </c>
      <c r="W110">
        <v>2</v>
      </c>
      <c r="X110">
        <v>1</v>
      </c>
      <c r="Y110" t="s">
        <v>19</v>
      </c>
      <c r="Z110">
        <v>10</v>
      </c>
      <c r="AA110">
        <v>3</v>
      </c>
      <c r="AB110">
        <v>5</v>
      </c>
      <c r="AC110">
        <v>2</v>
      </c>
      <c r="AD110">
        <v>12</v>
      </c>
      <c r="AE110">
        <v>1</v>
      </c>
      <c r="AF110">
        <v>8</v>
      </c>
      <c r="AG110">
        <v>3</v>
      </c>
      <c r="AH110">
        <v>117</v>
      </c>
      <c r="AI110">
        <v>100</v>
      </c>
      <c r="AJ110">
        <v>4</v>
      </c>
      <c r="AK110">
        <v>13</v>
      </c>
      <c r="AL110">
        <v>50</v>
      </c>
      <c r="AM110">
        <v>48</v>
      </c>
      <c r="AN110">
        <v>2</v>
      </c>
      <c r="AO110" t="s">
        <v>19</v>
      </c>
      <c r="AP110">
        <v>3</v>
      </c>
      <c r="AQ110">
        <v>2</v>
      </c>
      <c r="AR110" t="s">
        <v>19</v>
      </c>
      <c r="AS110">
        <v>1</v>
      </c>
      <c r="AT110">
        <v>2</v>
      </c>
      <c r="AU110">
        <v>2</v>
      </c>
      <c r="AV110" t="s">
        <v>19</v>
      </c>
      <c r="AW110" t="s">
        <v>19</v>
      </c>
      <c r="AX110" t="s">
        <v>19</v>
      </c>
      <c r="AY110" t="s">
        <v>19</v>
      </c>
      <c r="AZ110" t="s">
        <v>19</v>
      </c>
      <c r="BA110" t="s">
        <v>19</v>
      </c>
      <c r="BB110">
        <v>6</v>
      </c>
      <c r="BC110">
        <v>2</v>
      </c>
      <c r="BD110">
        <v>2</v>
      </c>
      <c r="BE110">
        <v>2</v>
      </c>
      <c r="BF110" t="s">
        <v>19</v>
      </c>
      <c r="BG110" t="s">
        <v>19</v>
      </c>
      <c r="BH110" t="s">
        <v>19</v>
      </c>
      <c r="BI110" t="s">
        <v>19</v>
      </c>
      <c r="BJ110" t="s">
        <v>19</v>
      </c>
      <c r="BK110" t="s">
        <v>19</v>
      </c>
      <c r="BL110" t="s">
        <v>19</v>
      </c>
      <c r="BM110" t="s">
        <v>19</v>
      </c>
      <c r="BN110" t="s">
        <v>19</v>
      </c>
      <c r="BO110" t="s">
        <v>19</v>
      </c>
      <c r="BP110" t="s">
        <v>19</v>
      </c>
      <c r="BQ110" t="s">
        <v>19</v>
      </c>
      <c r="BR110">
        <v>1</v>
      </c>
      <c r="BS110" t="s">
        <v>19</v>
      </c>
      <c r="BT110" t="s">
        <v>19</v>
      </c>
      <c r="BU110">
        <v>1</v>
      </c>
      <c r="BV110">
        <v>4</v>
      </c>
      <c r="BW110">
        <v>1</v>
      </c>
      <c r="BX110">
        <v>2</v>
      </c>
      <c r="BY110">
        <v>1</v>
      </c>
      <c r="BZ110" t="s">
        <v>19</v>
      </c>
      <c r="CA110" t="s">
        <v>19</v>
      </c>
      <c r="CB110" t="s">
        <v>19</v>
      </c>
      <c r="CC110" t="s">
        <v>19</v>
      </c>
      <c r="CD110">
        <v>1</v>
      </c>
      <c r="CE110">
        <v>1</v>
      </c>
      <c r="CF110" t="s">
        <v>19</v>
      </c>
      <c r="CG110" t="s">
        <v>19</v>
      </c>
      <c r="CH110" t="s">
        <v>19</v>
      </c>
      <c r="CI110" t="s">
        <v>19</v>
      </c>
      <c r="CJ110" t="s">
        <v>19</v>
      </c>
      <c r="CK110" t="s">
        <v>19</v>
      </c>
      <c r="CL110">
        <v>8</v>
      </c>
      <c r="CM110">
        <v>2</v>
      </c>
      <c r="CN110">
        <v>6</v>
      </c>
      <c r="CO110" t="s">
        <v>19</v>
      </c>
      <c r="CP110">
        <v>3</v>
      </c>
      <c r="CQ110">
        <v>3</v>
      </c>
      <c r="CR110" t="s">
        <v>19</v>
      </c>
      <c r="CS110" t="s">
        <v>19</v>
      </c>
      <c r="CT110">
        <v>15</v>
      </c>
      <c r="CU110">
        <v>7</v>
      </c>
      <c r="CV110">
        <v>3</v>
      </c>
      <c r="CW110">
        <v>5</v>
      </c>
    </row>
    <row r="111" spans="1:101">
      <c r="A111" t="s">
        <v>661</v>
      </c>
      <c r="B111">
        <v>284</v>
      </c>
      <c r="C111">
        <v>170</v>
      </c>
      <c r="D111">
        <v>48</v>
      </c>
      <c r="E111">
        <v>66</v>
      </c>
      <c r="F111">
        <v>10</v>
      </c>
      <c r="G111">
        <v>7</v>
      </c>
      <c r="H111">
        <v>3</v>
      </c>
      <c r="I111" t="s">
        <v>19</v>
      </c>
      <c r="J111">
        <v>12</v>
      </c>
      <c r="K111" t="s">
        <v>19</v>
      </c>
      <c r="L111" t="s">
        <v>19</v>
      </c>
      <c r="M111">
        <v>12</v>
      </c>
      <c r="N111">
        <v>2</v>
      </c>
      <c r="O111" t="s">
        <v>19</v>
      </c>
      <c r="P111" t="s">
        <v>19</v>
      </c>
      <c r="Q111">
        <v>2</v>
      </c>
      <c r="R111">
        <v>12</v>
      </c>
      <c r="S111">
        <v>7</v>
      </c>
      <c r="T111">
        <v>5</v>
      </c>
      <c r="U111" t="s">
        <v>19</v>
      </c>
      <c r="V111">
        <v>5</v>
      </c>
      <c r="W111">
        <v>2</v>
      </c>
      <c r="X111">
        <v>3</v>
      </c>
      <c r="Y111" t="s">
        <v>19</v>
      </c>
      <c r="Z111">
        <v>19</v>
      </c>
      <c r="AA111">
        <v>13</v>
      </c>
      <c r="AB111">
        <v>2</v>
      </c>
      <c r="AC111">
        <v>4</v>
      </c>
      <c r="AD111">
        <v>8</v>
      </c>
      <c r="AE111">
        <v>3</v>
      </c>
      <c r="AF111">
        <v>3</v>
      </c>
      <c r="AG111">
        <v>2</v>
      </c>
      <c r="AH111">
        <v>165</v>
      </c>
      <c r="AI111">
        <v>117</v>
      </c>
      <c r="AJ111">
        <v>16</v>
      </c>
      <c r="AK111">
        <v>32</v>
      </c>
      <c r="AL111">
        <v>92</v>
      </c>
      <c r="AM111">
        <v>72</v>
      </c>
      <c r="AN111">
        <v>3</v>
      </c>
      <c r="AO111">
        <v>17</v>
      </c>
      <c r="AP111">
        <v>11</v>
      </c>
      <c r="AQ111">
        <v>5</v>
      </c>
      <c r="AR111">
        <v>5</v>
      </c>
      <c r="AS111">
        <v>1</v>
      </c>
      <c r="AT111">
        <v>1</v>
      </c>
      <c r="AU111" t="s">
        <v>19</v>
      </c>
      <c r="AV111" t="s">
        <v>19</v>
      </c>
      <c r="AW111">
        <v>1</v>
      </c>
      <c r="AX111">
        <v>1</v>
      </c>
      <c r="AY111">
        <v>1</v>
      </c>
      <c r="AZ111" t="s">
        <v>19</v>
      </c>
      <c r="BA111" t="s">
        <v>19</v>
      </c>
      <c r="BB111">
        <v>9</v>
      </c>
      <c r="BC111">
        <v>2</v>
      </c>
      <c r="BD111">
        <v>5</v>
      </c>
      <c r="BE111">
        <v>2</v>
      </c>
      <c r="BF111">
        <v>2</v>
      </c>
      <c r="BG111" t="s">
        <v>19</v>
      </c>
      <c r="BH111" t="s">
        <v>19</v>
      </c>
      <c r="BI111">
        <v>2</v>
      </c>
      <c r="BJ111">
        <v>1</v>
      </c>
      <c r="BK111">
        <v>1</v>
      </c>
      <c r="BL111" t="s">
        <v>19</v>
      </c>
      <c r="BM111" t="s">
        <v>19</v>
      </c>
      <c r="BN111" t="s">
        <v>19</v>
      </c>
      <c r="BO111" t="s">
        <v>19</v>
      </c>
      <c r="BP111" t="s">
        <v>19</v>
      </c>
      <c r="BQ111" t="s">
        <v>19</v>
      </c>
      <c r="BR111">
        <v>1</v>
      </c>
      <c r="BS111" t="s">
        <v>19</v>
      </c>
      <c r="BT111">
        <v>1</v>
      </c>
      <c r="BU111" t="s">
        <v>19</v>
      </c>
      <c r="BV111">
        <v>5</v>
      </c>
      <c r="BW111">
        <v>1</v>
      </c>
      <c r="BX111">
        <v>4</v>
      </c>
      <c r="BY111" t="s">
        <v>19</v>
      </c>
      <c r="BZ111" t="s">
        <v>19</v>
      </c>
      <c r="CA111" t="s">
        <v>19</v>
      </c>
      <c r="CB111" t="s">
        <v>19</v>
      </c>
      <c r="CC111" t="s">
        <v>19</v>
      </c>
      <c r="CD111" t="s">
        <v>19</v>
      </c>
      <c r="CE111" t="s">
        <v>19</v>
      </c>
      <c r="CF111" t="s">
        <v>19</v>
      </c>
      <c r="CG111" t="s">
        <v>19</v>
      </c>
      <c r="CH111">
        <v>1</v>
      </c>
      <c r="CI111">
        <v>1</v>
      </c>
      <c r="CJ111" t="s">
        <v>19</v>
      </c>
      <c r="CK111" t="s">
        <v>19</v>
      </c>
      <c r="CL111">
        <v>13</v>
      </c>
      <c r="CM111">
        <v>6</v>
      </c>
      <c r="CN111">
        <v>7</v>
      </c>
      <c r="CO111" t="s">
        <v>19</v>
      </c>
      <c r="CP111">
        <v>5</v>
      </c>
      <c r="CQ111">
        <v>4</v>
      </c>
      <c r="CR111" t="s">
        <v>19</v>
      </c>
      <c r="CS111">
        <v>1</v>
      </c>
      <c r="CT111">
        <v>15</v>
      </c>
      <c r="CU111">
        <v>4</v>
      </c>
      <c r="CV111">
        <v>2</v>
      </c>
      <c r="CW111">
        <v>9</v>
      </c>
    </row>
    <row r="112" spans="1:101">
      <c r="A112" t="s">
        <v>660</v>
      </c>
      <c r="B112">
        <v>435</v>
      </c>
      <c r="C112">
        <v>269</v>
      </c>
      <c r="D112">
        <v>71</v>
      </c>
      <c r="E112">
        <v>95</v>
      </c>
      <c r="F112">
        <v>16</v>
      </c>
      <c r="G112">
        <v>8</v>
      </c>
      <c r="H112">
        <v>8</v>
      </c>
      <c r="I112" t="s">
        <v>19</v>
      </c>
      <c r="J112">
        <v>16</v>
      </c>
      <c r="K112" t="s">
        <v>19</v>
      </c>
      <c r="L112" t="s">
        <v>19</v>
      </c>
      <c r="M112">
        <v>16</v>
      </c>
      <c r="N112">
        <v>2</v>
      </c>
      <c r="O112" t="s">
        <v>19</v>
      </c>
      <c r="P112" t="s">
        <v>19</v>
      </c>
      <c r="Q112">
        <v>2</v>
      </c>
      <c r="R112">
        <v>18</v>
      </c>
      <c r="S112">
        <v>9</v>
      </c>
      <c r="T112">
        <v>9</v>
      </c>
      <c r="U112" t="s">
        <v>19</v>
      </c>
      <c r="V112">
        <v>3</v>
      </c>
      <c r="W112">
        <v>3</v>
      </c>
      <c r="X112" t="s">
        <v>19</v>
      </c>
      <c r="Y112" t="s">
        <v>19</v>
      </c>
      <c r="Z112">
        <v>17</v>
      </c>
      <c r="AA112">
        <v>11</v>
      </c>
      <c r="AB112">
        <v>2</v>
      </c>
      <c r="AC112">
        <v>4</v>
      </c>
      <c r="AD112">
        <v>23</v>
      </c>
      <c r="AE112">
        <v>11</v>
      </c>
      <c r="AF112">
        <v>4</v>
      </c>
      <c r="AG112">
        <v>8</v>
      </c>
      <c r="AH112">
        <v>245</v>
      </c>
      <c r="AI112">
        <v>183</v>
      </c>
      <c r="AJ112">
        <v>14</v>
      </c>
      <c r="AK112">
        <v>48</v>
      </c>
      <c r="AL112">
        <v>127</v>
      </c>
      <c r="AM112">
        <v>107</v>
      </c>
      <c r="AN112">
        <v>5</v>
      </c>
      <c r="AO112">
        <v>15</v>
      </c>
      <c r="AP112">
        <v>17</v>
      </c>
      <c r="AQ112">
        <v>13</v>
      </c>
      <c r="AR112">
        <v>3</v>
      </c>
      <c r="AS112">
        <v>1</v>
      </c>
      <c r="AT112">
        <v>3</v>
      </c>
      <c r="AU112">
        <v>3</v>
      </c>
      <c r="AV112" t="s">
        <v>19</v>
      </c>
      <c r="AW112" t="s">
        <v>19</v>
      </c>
      <c r="AX112">
        <v>2</v>
      </c>
      <c r="AY112" t="s">
        <v>19</v>
      </c>
      <c r="AZ112">
        <v>1</v>
      </c>
      <c r="BA112">
        <v>1</v>
      </c>
      <c r="BB112">
        <v>17</v>
      </c>
      <c r="BC112">
        <v>6</v>
      </c>
      <c r="BD112">
        <v>7</v>
      </c>
      <c r="BE112">
        <v>4</v>
      </c>
      <c r="BF112">
        <v>1</v>
      </c>
      <c r="BG112" t="s">
        <v>19</v>
      </c>
      <c r="BH112" t="s">
        <v>19</v>
      </c>
      <c r="BI112">
        <v>1</v>
      </c>
      <c r="BJ112">
        <v>2</v>
      </c>
      <c r="BK112">
        <v>2</v>
      </c>
      <c r="BL112" t="s">
        <v>19</v>
      </c>
      <c r="BM112" t="s">
        <v>19</v>
      </c>
      <c r="BN112">
        <v>1</v>
      </c>
      <c r="BO112">
        <v>1</v>
      </c>
      <c r="BP112" t="s">
        <v>19</v>
      </c>
      <c r="BQ112" t="s">
        <v>19</v>
      </c>
      <c r="BR112">
        <v>5</v>
      </c>
      <c r="BS112">
        <v>1</v>
      </c>
      <c r="BT112">
        <v>3</v>
      </c>
      <c r="BU112">
        <v>1</v>
      </c>
      <c r="BV112">
        <v>8</v>
      </c>
      <c r="BW112">
        <v>2</v>
      </c>
      <c r="BX112">
        <v>4</v>
      </c>
      <c r="BY112">
        <v>2</v>
      </c>
      <c r="BZ112" t="s">
        <v>19</v>
      </c>
      <c r="CA112" t="s">
        <v>19</v>
      </c>
      <c r="CB112" t="s">
        <v>19</v>
      </c>
      <c r="CC112" t="s">
        <v>19</v>
      </c>
      <c r="CD112" t="s">
        <v>19</v>
      </c>
      <c r="CE112" t="s">
        <v>19</v>
      </c>
      <c r="CF112" t="s">
        <v>19</v>
      </c>
      <c r="CG112" t="s">
        <v>19</v>
      </c>
      <c r="CH112" t="s">
        <v>19</v>
      </c>
      <c r="CI112" t="s">
        <v>19</v>
      </c>
      <c r="CJ112" t="s">
        <v>19</v>
      </c>
      <c r="CK112" t="s">
        <v>19</v>
      </c>
      <c r="CL112">
        <v>18</v>
      </c>
      <c r="CM112">
        <v>6</v>
      </c>
      <c r="CN112">
        <v>12</v>
      </c>
      <c r="CO112" t="s">
        <v>19</v>
      </c>
      <c r="CP112">
        <v>20</v>
      </c>
      <c r="CQ112">
        <v>6</v>
      </c>
      <c r="CR112">
        <v>4</v>
      </c>
      <c r="CS112">
        <v>10</v>
      </c>
      <c r="CT112">
        <v>21</v>
      </c>
      <c r="CU112">
        <v>13</v>
      </c>
      <c r="CV112">
        <v>7</v>
      </c>
      <c r="CW112">
        <v>1</v>
      </c>
    </row>
    <row r="113" spans="1:101">
      <c r="A113" t="s">
        <v>659</v>
      </c>
      <c r="B113">
        <v>494</v>
      </c>
      <c r="C113">
        <v>206</v>
      </c>
      <c r="D113">
        <v>179</v>
      </c>
      <c r="E113">
        <v>109</v>
      </c>
      <c r="F113">
        <v>14</v>
      </c>
      <c r="G113">
        <v>5</v>
      </c>
      <c r="H113">
        <v>9</v>
      </c>
      <c r="I113" t="s">
        <v>19</v>
      </c>
      <c r="J113">
        <v>18</v>
      </c>
      <c r="K113">
        <v>1</v>
      </c>
      <c r="L113" t="s">
        <v>19</v>
      </c>
      <c r="M113">
        <v>17</v>
      </c>
      <c r="N113" t="s">
        <v>19</v>
      </c>
      <c r="O113" t="s">
        <v>19</v>
      </c>
      <c r="P113" t="s">
        <v>19</v>
      </c>
      <c r="Q113" t="s">
        <v>19</v>
      </c>
      <c r="R113">
        <v>27</v>
      </c>
      <c r="S113">
        <v>6</v>
      </c>
      <c r="T113">
        <v>21</v>
      </c>
      <c r="U113" t="s">
        <v>19</v>
      </c>
      <c r="V113">
        <v>4</v>
      </c>
      <c r="W113" t="s">
        <v>19</v>
      </c>
      <c r="X113">
        <v>4</v>
      </c>
      <c r="Y113" t="s">
        <v>19</v>
      </c>
      <c r="Z113">
        <v>22</v>
      </c>
      <c r="AA113">
        <v>9</v>
      </c>
      <c r="AB113">
        <v>8</v>
      </c>
      <c r="AC113">
        <v>5</v>
      </c>
      <c r="AD113">
        <v>32</v>
      </c>
      <c r="AE113">
        <v>13</v>
      </c>
      <c r="AF113">
        <v>13</v>
      </c>
      <c r="AG113">
        <v>6</v>
      </c>
      <c r="AH113">
        <v>276</v>
      </c>
      <c r="AI113">
        <v>152</v>
      </c>
      <c r="AJ113">
        <v>64</v>
      </c>
      <c r="AK113">
        <v>60</v>
      </c>
      <c r="AL113">
        <v>129</v>
      </c>
      <c r="AM113">
        <v>70</v>
      </c>
      <c r="AN113">
        <v>38</v>
      </c>
      <c r="AO113">
        <v>21</v>
      </c>
      <c r="AP113">
        <v>13</v>
      </c>
      <c r="AQ113">
        <v>4</v>
      </c>
      <c r="AR113">
        <v>9</v>
      </c>
      <c r="AS113" t="s">
        <v>19</v>
      </c>
      <c r="AT113">
        <v>1</v>
      </c>
      <c r="AU113" t="s">
        <v>19</v>
      </c>
      <c r="AV113">
        <v>1</v>
      </c>
      <c r="AW113" t="s">
        <v>19</v>
      </c>
      <c r="AX113" t="s">
        <v>19</v>
      </c>
      <c r="AY113" t="s">
        <v>19</v>
      </c>
      <c r="AZ113" t="s">
        <v>19</v>
      </c>
      <c r="BA113" t="s">
        <v>19</v>
      </c>
      <c r="BB113">
        <v>15</v>
      </c>
      <c r="BC113">
        <v>3</v>
      </c>
      <c r="BD113">
        <v>11</v>
      </c>
      <c r="BE113">
        <v>1</v>
      </c>
      <c r="BF113">
        <v>1</v>
      </c>
      <c r="BG113">
        <v>1</v>
      </c>
      <c r="BH113" t="s">
        <v>19</v>
      </c>
      <c r="BI113" t="s">
        <v>19</v>
      </c>
      <c r="BJ113" t="s">
        <v>19</v>
      </c>
      <c r="BK113" t="s">
        <v>19</v>
      </c>
      <c r="BL113" t="s">
        <v>19</v>
      </c>
      <c r="BM113" t="s">
        <v>19</v>
      </c>
      <c r="BN113" t="s">
        <v>19</v>
      </c>
      <c r="BO113" t="s">
        <v>19</v>
      </c>
      <c r="BP113" t="s">
        <v>19</v>
      </c>
      <c r="BQ113" t="s">
        <v>19</v>
      </c>
      <c r="BR113">
        <v>4</v>
      </c>
      <c r="BS113">
        <v>2</v>
      </c>
      <c r="BT113">
        <v>2</v>
      </c>
      <c r="BU113" t="s">
        <v>19</v>
      </c>
      <c r="BV113">
        <v>10</v>
      </c>
      <c r="BW113" t="s">
        <v>19</v>
      </c>
      <c r="BX113">
        <v>9</v>
      </c>
      <c r="BY113">
        <v>1</v>
      </c>
      <c r="BZ113" t="s">
        <v>19</v>
      </c>
      <c r="CA113" t="s">
        <v>19</v>
      </c>
      <c r="CB113" t="s">
        <v>19</v>
      </c>
      <c r="CC113" t="s">
        <v>19</v>
      </c>
      <c r="CD113" t="s">
        <v>19</v>
      </c>
      <c r="CE113" t="s">
        <v>19</v>
      </c>
      <c r="CF113" t="s">
        <v>19</v>
      </c>
      <c r="CG113" t="s">
        <v>19</v>
      </c>
      <c r="CH113" t="s">
        <v>19</v>
      </c>
      <c r="CI113" t="s">
        <v>19</v>
      </c>
      <c r="CJ113" t="s">
        <v>19</v>
      </c>
      <c r="CK113" t="s">
        <v>19</v>
      </c>
      <c r="CL113">
        <v>19</v>
      </c>
      <c r="CM113">
        <v>3</v>
      </c>
      <c r="CN113">
        <v>16</v>
      </c>
      <c r="CO113" t="s">
        <v>19</v>
      </c>
      <c r="CP113">
        <v>20</v>
      </c>
      <c r="CQ113">
        <v>3</v>
      </c>
      <c r="CR113">
        <v>9</v>
      </c>
      <c r="CS113">
        <v>8</v>
      </c>
      <c r="CT113">
        <v>37</v>
      </c>
      <c r="CU113">
        <v>7</v>
      </c>
      <c r="CV113">
        <v>18</v>
      </c>
      <c r="CW113">
        <v>12</v>
      </c>
    </row>
    <row r="114" spans="1:101">
      <c r="A114" t="s">
        <v>658</v>
      </c>
      <c r="B114" t="s">
        <v>19</v>
      </c>
      <c r="C114" t="s">
        <v>19</v>
      </c>
      <c r="D114" t="s">
        <v>19</v>
      </c>
      <c r="E114" t="s">
        <v>19</v>
      </c>
      <c r="F114" t="s">
        <v>19</v>
      </c>
      <c r="G114" t="s">
        <v>19</v>
      </c>
      <c r="H114" t="s">
        <v>19</v>
      </c>
      <c r="I114" t="s">
        <v>19</v>
      </c>
      <c r="J114" t="s">
        <v>19</v>
      </c>
      <c r="K114" t="s">
        <v>19</v>
      </c>
      <c r="L114" t="s">
        <v>19</v>
      </c>
      <c r="M114" t="s">
        <v>19</v>
      </c>
      <c r="N114" t="s">
        <v>19</v>
      </c>
      <c r="O114" t="s">
        <v>19</v>
      </c>
      <c r="P114" t="s">
        <v>19</v>
      </c>
      <c r="Q114" t="s">
        <v>19</v>
      </c>
      <c r="R114" t="s">
        <v>19</v>
      </c>
      <c r="S114" t="s">
        <v>19</v>
      </c>
      <c r="T114" t="s">
        <v>19</v>
      </c>
      <c r="U114" t="s">
        <v>19</v>
      </c>
      <c r="V114" t="s">
        <v>19</v>
      </c>
      <c r="W114" t="s">
        <v>19</v>
      </c>
      <c r="X114" t="s">
        <v>19</v>
      </c>
      <c r="Y114" t="s">
        <v>19</v>
      </c>
      <c r="Z114" t="s">
        <v>19</v>
      </c>
      <c r="AA114" t="s">
        <v>19</v>
      </c>
      <c r="AB114" t="s">
        <v>19</v>
      </c>
      <c r="AC114" t="s">
        <v>19</v>
      </c>
      <c r="AD114" t="s">
        <v>19</v>
      </c>
      <c r="AE114" t="s">
        <v>19</v>
      </c>
      <c r="AF114" t="s">
        <v>19</v>
      </c>
      <c r="AG114" t="s">
        <v>19</v>
      </c>
      <c r="AH114" t="s">
        <v>19</v>
      </c>
      <c r="AI114" t="s">
        <v>19</v>
      </c>
      <c r="AJ114" t="s">
        <v>19</v>
      </c>
      <c r="AK114" t="s">
        <v>19</v>
      </c>
      <c r="AL114" t="s">
        <v>19</v>
      </c>
      <c r="AM114" t="s">
        <v>19</v>
      </c>
      <c r="AN114" t="s">
        <v>19</v>
      </c>
      <c r="AO114" t="s">
        <v>19</v>
      </c>
      <c r="AP114" t="s">
        <v>19</v>
      </c>
      <c r="AQ114" t="s">
        <v>19</v>
      </c>
      <c r="AR114" t="s">
        <v>19</v>
      </c>
      <c r="AS114" t="s">
        <v>19</v>
      </c>
      <c r="AT114" t="s">
        <v>19</v>
      </c>
      <c r="AU114" t="s">
        <v>19</v>
      </c>
      <c r="AV114" t="s">
        <v>19</v>
      </c>
      <c r="AW114" t="s">
        <v>19</v>
      </c>
      <c r="AX114" t="s">
        <v>19</v>
      </c>
      <c r="AY114" t="s">
        <v>19</v>
      </c>
      <c r="AZ114" t="s">
        <v>19</v>
      </c>
      <c r="BA114" t="s">
        <v>19</v>
      </c>
      <c r="BB114" t="s">
        <v>19</v>
      </c>
      <c r="BC114" t="s">
        <v>19</v>
      </c>
      <c r="BD114" t="s">
        <v>19</v>
      </c>
      <c r="BE114" t="s">
        <v>19</v>
      </c>
      <c r="BF114" t="s">
        <v>19</v>
      </c>
      <c r="BG114" t="s">
        <v>19</v>
      </c>
      <c r="BH114" t="s">
        <v>19</v>
      </c>
      <c r="BI114" t="s">
        <v>19</v>
      </c>
      <c r="BJ114" t="s">
        <v>19</v>
      </c>
      <c r="BK114" t="s">
        <v>19</v>
      </c>
      <c r="BL114" t="s">
        <v>19</v>
      </c>
      <c r="BM114" t="s">
        <v>19</v>
      </c>
      <c r="BN114" t="s">
        <v>19</v>
      </c>
      <c r="BO114" t="s">
        <v>19</v>
      </c>
      <c r="BP114" t="s">
        <v>19</v>
      </c>
      <c r="BQ114" t="s">
        <v>19</v>
      </c>
      <c r="BR114" t="s">
        <v>19</v>
      </c>
      <c r="BS114" t="s">
        <v>19</v>
      </c>
      <c r="BT114" t="s">
        <v>19</v>
      </c>
      <c r="BU114" t="s">
        <v>19</v>
      </c>
      <c r="BV114" t="s">
        <v>19</v>
      </c>
      <c r="BW114" t="s">
        <v>19</v>
      </c>
      <c r="BX114" t="s">
        <v>19</v>
      </c>
      <c r="BY114" t="s">
        <v>19</v>
      </c>
      <c r="BZ114" t="s">
        <v>19</v>
      </c>
      <c r="CA114" t="s">
        <v>19</v>
      </c>
      <c r="CB114" t="s">
        <v>19</v>
      </c>
      <c r="CC114" t="s">
        <v>19</v>
      </c>
      <c r="CD114" t="s">
        <v>19</v>
      </c>
      <c r="CE114" t="s">
        <v>19</v>
      </c>
      <c r="CF114" t="s">
        <v>19</v>
      </c>
      <c r="CG114" t="s">
        <v>19</v>
      </c>
      <c r="CH114" t="s">
        <v>19</v>
      </c>
      <c r="CI114" t="s">
        <v>19</v>
      </c>
      <c r="CJ114" t="s">
        <v>19</v>
      </c>
      <c r="CK114" t="s">
        <v>19</v>
      </c>
      <c r="CL114" t="s">
        <v>19</v>
      </c>
      <c r="CM114" t="s">
        <v>19</v>
      </c>
      <c r="CN114" t="s">
        <v>19</v>
      </c>
      <c r="CO114" t="s">
        <v>19</v>
      </c>
      <c r="CP114" t="s">
        <v>19</v>
      </c>
      <c r="CQ114" t="s">
        <v>19</v>
      </c>
      <c r="CR114" t="s">
        <v>19</v>
      </c>
      <c r="CS114" t="s">
        <v>19</v>
      </c>
      <c r="CT114" t="s">
        <v>19</v>
      </c>
      <c r="CU114" t="s">
        <v>19</v>
      </c>
      <c r="CV114" t="s">
        <v>19</v>
      </c>
      <c r="CW114" t="s">
        <v>19</v>
      </c>
    </row>
    <row r="115" spans="1:101">
      <c r="A115" t="s">
        <v>657</v>
      </c>
      <c r="B115">
        <v>313</v>
      </c>
      <c r="C115">
        <v>170</v>
      </c>
      <c r="D115">
        <v>59</v>
      </c>
      <c r="E115">
        <v>84</v>
      </c>
      <c r="F115">
        <v>11</v>
      </c>
      <c r="G115">
        <v>7</v>
      </c>
      <c r="H115">
        <v>4</v>
      </c>
      <c r="I115" t="s">
        <v>19</v>
      </c>
      <c r="J115">
        <v>14</v>
      </c>
      <c r="K115" t="s">
        <v>19</v>
      </c>
      <c r="L115">
        <v>1</v>
      </c>
      <c r="M115">
        <v>13</v>
      </c>
      <c r="N115">
        <v>1</v>
      </c>
      <c r="O115" t="s">
        <v>19</v>
      </c>
      <c r="P115" t="s">
        <v>19</v>
      </c>
      <c r="Q115">
        <v>1</v>
      </c>
      <c r="R115">
        <v>11</v>
      </c>
      <c r="S115">
        <v>7</v>
      </c>
      <c r="T115">
        <v>3</v>
      </c>
      <c r="U115">
        <v>1</v>
      </c>
      <c r="V115" t="s">
        <v>19</v>
      </c>
      <c r="W115" t="s">
        <v>19</v>
      </c>
      <c r="X115" t="s">
        <v>19</v>
      </c>
      <c r="Y115" t="s">
        <v>19</v>
      </c>
      <c r="Z115">
        <v>13</v>
      </c>
      <c r="AA115">
        <v>4</v>
      </c>
      <c r="AB115">
        <v>7</v>
      </c>
      <c r="AC115">
        <v>2</v>
      </c>
      <c r="AD115">
        <v>10</v>
      </c>
      <c r="AE115">
        <v>5</v>
      </c>
      <c r="AF115">
        <v>4</v>
      </c>
      <c r="AG115">
        <v>1</v>
      </c>
      <c r="AH115">
        <v>175</v>
      </c>
      <c r="AI115">
        <v>121</v>
      </c>
      <c r="AJ115">
        <v>12</v>
      </c>
      <c r="AK115">
        <v>42</v>
      </c>
      <c r="AL115">
        <v>79</v>
      </c>
      <c r="AM115">
        <v>64</v>
      </c>
      <c r="AN115">
        <v>3</v>
      </c>
      <c r="AO115">
        <v>12</v>
      </c>
      <c r="AP115">
        <v>8</v>
      </c>
      <c r="AQ115">
        <v>5</v>
      </c>
      <c r="AR115">
        <v>3</v>
      </c>
      <c r="AS115" t="s">
        <v>19</v>
      </c>
      <c r="AT115">
        <v>3</v>
      </c>
      <c r="AU115" t="s">
        <v>19</v>
      </c>
      <c r="AV115">
        <v>1</v>
      </c>
      <c r="AW115">
        <v>2</v>
      </c>
      <c r="AX115" t="s">
        <v>19</v>
      </c>
      <c r="AY115" t="s">
        <v>19</v>
      </c>
      <c r="AZ115" t="s">
        <v>19</v>
      </c>
      <c r="BA115" t="s">
        <v>19</v>
      </c>
      <c r="BB115">
        <v>7</v>
      </c>
      <c r="BC115">
        <v>2</v>
      </c>
      <c r="BD115">
        <v>5</v>
      </c>
      <c r="BE115" t="s">
        <v>19</v>
      </c>
      <c r="BF115" t="s">
        <v>19</v>
      </c>
      <c r="BG115" t="s">
        <v>19</v>
      </c>
      <c r="BH115" t="s">
        <v>19</v>
      </c>
      <c r="BI115" t="s">
        <v>19</v>
      </c>
      <c r="BJ115" t="s">
        <v>19</v>
      </c>
      <c r="BK115" t="s">
        <v>19</v>
      </c>
      <c r="BL115" t="s">
        <v>19</v>
      </c>
      <c r="BM115" t="s">
        <v>19</v>
      </c>
      <c r="BN115" t="s">
        <v>19</v>
      </c>
      <c r="BO115" t="s">
        <v>19</v>
      </c>
      <c r="BP115" t="s">
        <v>19</v>
      </c>
      <c r="BQ115" t="s">
        <v>19</v>
      </c>
      <c r="BR115">
        <v>3</v>
      </c>
      <c r="BS115" t="s">
        <v>19</v>
      </c>
      <c r="BT115">
        <v>3</v>
      </c>
      <c r="BU115" t="s">
        <v>19</v>
      </c>
      <c r="BV115">
        <v>3</v>
      </c>
      <c r="BW115">
        <v>1</v>
      </c>
      <c r="BX115">
        <v>2</v>
      </c>
      <c r="BY115" t="s">
        <v>19</v>
      </c>
      <c r="BZ115" t="s">
        <v>19</v>
      </c>
      <c r="CA115" t="s">
        <v>19</v>
      </c>
      <c r="CB115" t="s">
        <v>19</v>
      </c>
      <c r="CC115" t="s">
        <v>19</v>
      </c>
      <c r="CD115">
        <v>1</v>
      </c>
      <c r="CE115">
        <v>1</v>
      </c>
      <c r="CF115" t="s">
        <v>19</v>
      </c>
      <c r="CG115" t="s">
        <v>19</v>
      </c>
      <c r="CH115" t="s">
        <v>19</v>
      </c>
      <c r="CI115" t="s">
        <v>19</v>
      </c>
      <c r="CJ115" t="s">
        <v>19</v>
      </c>
      <c r="CK115" t="s">
        <v>19</v>
      </c>
      <c r="CL115">
        <v>12</v>
      </c>
      <c r="CM115">
        <v>6</v>
      </c>
      <c r="CN115">
        <v>5</v>
      </c>
      <c r="CO115">
        <v>1</v>
      </c>
      <c r="CP115">
        <v>27</v>
      </c>
      <c r="CQ115">
        <v>6</v>
      </c>
      <c r="CR115">
        <v>8</v>
      </c>
      <c r="CS115">
        <v>13</v>
      </c>
      <c r="CT115">
        <v>21</v>
      </c>
      <c r="CU115">
        <v>7</v>
      </c>
      <c r="CV115">
        <v>6</v>
      </c>
      <c r="CW115">
        <v>8</v>
      </c>
    </row>
    <row r="116" spans="1:101">
      <c r="A116" t="s">
        <v>656</v>
      </c>
      <c r="B116">
        <v>20</v>
      </c>
      <c r="C116">
        <v>15</v>
      </c>
      <c r="D116">
        <v>2</v>
      </c>
      <c r="E116">
        <v>3</v>
      </c>
      <c r="F116">
        <v>1</v>
      </c>
      <c r="G116">
        <v>1</v>
      </c>
      <c r="H116" t="s">
        <v>19</v>
      </c>
      <c r="I116" t="s">
        <v>19</v>
      </c>
      <c r="J116">
        <v>1</v>
      </c>
      <c r="K116" t="s">
        <v>19</v>
      </c>
      <c r="L116" t="s">
        <v>19</v>
      </c>
      <c r="M116">
        <v>1</v>
      </c>
      <c r="N116" t="s">
        <v>19</v>
      </c>
      <c r="O116" t="s">
        <v>19</v>
      </c>
      <c r="P116" t="s">
        <v>19</v>
      </c>
      <c r="Q116" t="s">
        <v>19</v>
      </c>
      <c r="R116">
        <v>1</v>
      </c>
      <c r="S116" t="s">
        <v>19</v>
      </c>
      <c r="T116">
        <v>1</v>
      </c>
      <c r="U116" t="s">
        <v>19</v>
      </c>
      <c r="V116" t="s">
        <v>19</v>
      </c>
      <c r="W116" t="s">
        <v>19</v>
      </c>
      <c r="X116" t="s">
        <v>19</v>
      </c>
      <c r="Y116" t="s">
        <v>19</v>
      </c>
      <c r="Z116">
        <v>1</v>
      </c>
      <c r="AA116">
        <v>1</v>
      </c>
      <c r="AB116" t="s">
        <v>19</v>
      </c>
      <c r="AC116" t="s">
        <v>19</v>
      </c>
      <c r="AD116" t="s">
        <v>19</v>
      </c>
      <c r="AE116" t="s">
        <v>19</v>
      </c>
      <c r="AF116" t="s">
        <v>19</v>
      </c>
      <c r="AG116" t="s">
        <v>19</v>
      </c>
      <c r="AH116">
        <v>10</v>
      </c>
      <c r="AI116">
        <v>10</v>
      </c>
      <c r="AJ116" t="s">
        <v>19</v>
      </c>
      <c r="AK116" t="s">
        <v>19</v>
      </c>
      <c r="AL116">
        <v>7</v>
      </c>
      <c r="AM116">
        <v>7</v>
      </c>
      <c r="AN116" t="s">
        <v>19</v>
      </c>
      <c r="AO116" t="s">
        <v>19</v>
      </c>
      <c r="AP116">
        <v>1</v>
      </c>
      <c r="AQ116">
        <v>1</v>
      </c>
      <c r="AR116" t="s">
        <v>19</v>
      </c>
      <c r="AS116" t="s">
        <v>19</v>
      </c>
      <c r="AT116" t="s">
        <v>19</v>
      </c>
      <c r="AU116" t="s">
        <v>19</v>
      </c>
      <c r="AV116" t="s">
        <v>19</v>
      </c>
      <c r="AW116" t="s">
        <v>19</v>
      </c>
      <c r="AX116" t="s">
        <v>19</v>
      </c>
      <c r="AY116" t="s">
        <v>19</v>
      </c>
      <c r="AZ116" t="s">
        <v>19</v>
      </c>
      <c r="BA116" t="s">
        <v>19</v>
      </c>
      <c r="BB116">
        <v>1</v>
      </c>
      <c r="BC116">
        <v>1</v>
      </c>
      <c r="BD116" t="s">
        <v>19</v>
      </c>
      <c r="BE116" t="s">
        <v>19</v>
      </c>
      <c r="BF116" t="s">
        <v>19</v>
      </c>
      <c r="BG116" t="s">
        <v>19</v>
      </c>
      <c r="BH116" t="s">
        <v>19</v>
      </c>
      <c r="BI116" t="s">
        <v>19</v>
      </c>
      <c r="BJ116" t="s">
        <v>19</v>
      </c>
      <c r="BK116" t="s">
        <v>19</v>
      </c>
      <c r="BL116" t="s">
        <v>19</v>
      </c>
      <c r="BM116" t="s">
        <v>19</v>
      </c>
      <c r="BN116" t="s">
        <v>19</v>
      </c>
      <c r="BO116" t="s">
        <v>19</v>
      </c>
      <c r="BP116" t="s">
        <v>19</v>
      </c>
      <c r="BQ116" t="s">
        <v>19</v>
      </c>
      <c r="BR116" t="s">
        <v>19</v>
      </c>
      <c r="BS116" t="s">
        <v>19</v>
      </c>
      <c r="BT116" t="s">
        <v>19</v>
      </c>
      <c r="BU116" t="s">
        <v>19</v>
      </c>
      <c r="BV116" t="s">
        <v>19</v>
      </c>
      <c r="BW116" t="s">
        <v>19</v>
      </c>
      <c r="BX116" t="s">
        <v>19</v>
      </c>
      <c r="BY116" t="s">
        <v>19</v>
      </c>
      <c r="BZ116">
        <v>1</v>
      </c>
      <c r="CA116">
        <v>1</v>
      </c>
      <c r="CB116" t="s">
        <v>19</v>
      </c>
      <c r="CC116" t="s">
        <v>19</v>
      </c>
      <c r="CD116" t="s">
        <v>19</v>
      </c>
      <c r="CE116" t="s">
        <v>19</v>
      </c>
      <c r="CF116" t="s">
        <v>19</v>
      </c>
      <c r="CG116" t="s">
        <v>19</v>
      </c>
      <c r="CH116" t="s">
        <v>19</v>
      </c>
      <c r="CI116" t="s">
        <v>19</v>
      </c>
      <c r="CJ116" t="s">
        <v>19</v>
      </c>
      <c r="CK116" t="s">
        <v>19</v>
      </c>
      <c r="CL116">
        <v>1</v>
      </c>
      <c r="CM116" t="s">
        <v>19</v>
      </c>
      <c r="CN116">
        <v>1</v>
      </c>
      <c r="CO116" t="s">
        <v>19</v>
      </c>
      <c r="CP116">
        <v>2</v>
      </c>
      <c r="CQ116" t="s">
        <v>19</v>
      </c>
      <c r="CR116" t="s">
        <v>19</v>
      </c>
      <c r="CS116">
        <v>2</v>
      </c>
      <c r="CT116">
        <v>1</v>
      </c>
      <c r="CU116">
        <v>1</v>
      </c>
      <c r="CV116" t="s">
        <v>19</v>
      </c>
      <c r="CW116" t="s">
        <v>19</v>
      </c>
    </row>
    <row r="117" spans="1:101">
      <c r="A117" t="s">
        <v>655</v>
      </c>
      <c r="B117">
        <v>337</v>
      </c>
      <c r="C117">
        <v>178</v>
      </c>
      <c r="D117">
        <v>87</v>
      </c>
      <c r="E117">
        <v>72</v>
      </c>
      <c r="F117">
        <v>11</v>
      </c>
      <c r="G117">
        <v>5</v>
      </c>
      <c r="H117">
        <v>6</v>
      </c>
      <c r="I117" t="s">
        <v>19</v>
      </c>
      <c r="J117">
        <v>13</v>
      </c>
      <c r="K117" t="s">
        <v>19</v>
      </c>
      <c r="L117" t="s">
        <v>19</v>
      </c>
      <c r="M117">
        <v>13</v>
      </c>
      <c r="N117">
        <v>3</v>
      </c>
      <c r="O117" t="s">
        <v>19</v>
      </c>
      <c r="P117">
        <v>1</v>
      </c>
      <c r="Q117">
        <v>2</v>
      </c>
      <c r="R117">
        <v>12</v>
      </c>
      <c r="S117">
        <v>5</v>
      </c>
      <c r="T117">
        <v>7</v>
      </c>
      <c r="U117" t="s">
        <v>19</v>
      </c>
      <c r="V117">
        <v>5</v>
      </c>
      <c r="W117">
        <v>3</v>
      </c>
      <c r="X117">
        <v>2</v>
      </c>
      <c r="Y117" t="s">
        <v>19</v>
      </c>
      <c r="Z117">
        <v>15</v>
      </c>
      <c r="AA117">
        <v>8</v>
      </c>
      <c r="AB117">
        <v>5</v>
      </c>
      <c r="AC117">
        <v>2</v>
      </c>
      <c r="AD117">
        <v>10</v>
      </c>
      <c r="AE117">
        <v>6</v>
      </c>
      <c r="AF117">
        <v>1</v>
      </c>
      <c r="AG117">
        <v>3</v>
      </c>
      <c r="AH117">
        <v>206</v>
      </c>
      <c r="AI117">
        <v>128</v>
      </c>
      <c r="AJ117">
        <v>39</v>
      </c>
      <c r="AK117">
        <v>39</v>
      </c>
      <c r="AL117">
        <v>132</v>
      </c>
      <c r="AM117">
        <v>81</v>
      </c>
      <c r="AN117">
        <v>33</v>
      </c>
      <c r="AO117">
        <v>18</v>
      </c>
      <c r="AP117">
        <v>13</v>
      </c>
      <c r="AQ117">
        <v>7</v>
      </c>
      <c r="AR117">
        <v>5</v>
      </c>
      <c r="AS117">
        <v>1</v>
      </c>
      <c r="AT117">
        <v>1</v>
      </c>
      <c r="AU117">
        <v>1</v>
      </c>
      <c r="AV117" t="s">
        <v>19</v>
      </c>
      <c r="AW117" t="s">
        <v>19</v>
      </c>
      <c r="AX117" t="s">
        <v>19</v>
      </c>
      <c r="AY117" t="s">
        <v>19</v>
      </c>
      <c r="AZ117" t="s">
        <v>19</v>
      </c>
      <c r="BA117" t="s">
        <v>19</v>
      </c>
      <c r="BB117">
        <v>7</v>
      </c>
      <c r="BC117">
        <v>2</v>
      </c>
      <c r="BD117">
        <v>2</v>
      </c>
      <c r="BE117">
        <v>3</v>
      </c>
      <c r="BF117">
        <v>1</v>
      </c>
      <c r="BG117">
        <v>1</v>
      </c>
      <c r="BH117" t="s">
        <v>19</v>
      </c>
      <c r="BI117" t="s">
        <v>19</v>
      </c>
      <c r="BJ117" t="s">
        <v>19</v>
      </c>
      <c r="BK117" t="s">
        <v>19</v>
      </c>
      <c r="BL117" t="s">
        <v>19</v>
      </c>
      <c r="BM117" t="s">
        <v>19</v>
      </c>
      <c r="BN117" t="s">
        <v>19</v>
      </c>
      <c r="BO117" t="s">
        <v>19</v>
      </c>
      <c r="BP117" t="s">
        <v>19</v>
      </c>
      <c r="BQ117" t="s">
        <v>19</v>
      </c>
      <c r="BR117">
        <v>3</v>
      </c>
      <c r="BS117" t="s">
        <v>19</v>
      </c>
      <c r="BT117">
        <v>2</v>
      </c>
      <c r="BU117">
        <v>1</v>
      </c>
      <c r="BV117">
        <v>2</v>
      </c>
      <c r="BW117">
        <v>1</v>
      </c>
      <c r="BX117" t="s">
        <v>19</v>
      </c>
      <c r="BY117">
        <v>1</v>
      </c>
      <c r="BZ117" t="s">
        <v>19</v>
      </c>
      <c r="CA117" t="s">
        <v>19</v>
      </c>
      <c r="CB117" t="s">
        <v>19</v>
      </c>
      <c r="CC117" t="s">
        <v>19</v>
      </c>
      <c r="CD117">
        <v>1</v>
      </c>
      <c r="CE117" t="s">
        <v>19</v>
      </c>
      <c r="CF117" t="s">
        <v>19</v>
      </c>
      <c r="CG117">
        <v>1</v>
      </c>
      <c r="CH117" t="s">
        <v>19</v>
      </c>
      <c r="CI117" t="s">
        <v>19</v>
      </c>
      <c r="CJ117" t="s">
        <v>19</v>
      </c>
      <c r="CK117" t="s">
        <v>19</v>
      </c>
      <c r="CL117">
        <v>13</v>
      </c>
      <c r="CM117">
        <v>2</v>
      </c>
      <c r="CN117">
        <v>11</v>
      </c>
      <c r="CO117" t="s">
        <v>19</v>
      </c>
      <c r="CP117">
        <v>14</v>
      </c>
      <c r="CQ117">
        <v>8</v>
      </c>
      <c r="CR117" t="s">
        <v>19</v>
      </c>
      <c r="CS117">
        <v>6</v>
      </c>
      <c r="CT117">
        <v>19</v>
      </c>
      <c r="CU117">
        <v>6</v>
      </c>
      <c r="CV117">
        <v>10</v>
      </c>
      <c r="CW117">
        <v>3</v>
      </c>
    </row>
    <row r="118" spans="1:101">
      <c r="A118" t="s">
        <v>654</v>
      </c>
      <c r="B118">
        <v>407</v>
      </c>
      <c r="C118">
        <v>210</v>
      </c>
      <c r="D118">
        <v>113</v>
      </c>
      <c r="E118">
        <v>84</v>
      </c>
      <c r="F118">
        <v>14</v>
      </c>
      <c r="G118">
        <v>9</v>
      </c>
      <c r="H118">
        <v>5</v>
      </c>
      <c r="I118" t="s">
        <v>19</v>
      </c>
      <c r="J118">
        <v>14</v>
      </c>
      <c r="K118" t="s">
        <v>19</v>
      </c>
      <c r="L118">
        <v>1</v>
      </c>
      <c r="M118">
        <v>13</v>
      </c>
      <c r="N118" t="s">
        <v>19</v>
      </c>
      <c r="O118" t="s">
        <v>19</v>
      </c>
      <c r="P118" t="s">
        <v>19</v>
      </c>
      <c r="Q118" t="s">
        <v>19</v>
      </c>
      <c r="R118">
        <v>15</v>
      </c>
      <c r="S118">
        <v>5</v>
      </c>
      <c r="T118">
        <v>9</v>
      </c>
      <c r="U118">
        <v>1</v>
      </c>
      <c r="V118">
        <v>3</v>
      </c>
      <c r="W118">
        <v>3</v>
      </c>
      <c r="X118" t="s">
        <v>19</v>
      </c>
      <c r="Y118" t="s">
        <v>19</v>
      </c>
      <c r="Z118">
        <v>17</v>
      </c>
      <c r="AA118">
        <v>10</v>
      </c>
      <c r="AB118">
        <v>5</v>
      </c>
      <c r="AC118">
        <v>2</v>
      </c>
      <c r="AD118">
        <v>18</v>
      </c>
      <c r="AE118">
        <v>6</v>
      </c>
      <c r="AF118">
        <v>8</v>
      </c>
      <c r="AG118">
        <v>4</v>
      </c>
      <c r="AH118">
        <v>232</v>
      </c>
      <c r="AI118">
        <v>157</v>
      </c>
      <c r="AJ118">
        <v>35</v>
      </c>
      <c r="AK118">
        <v>40</v>
      </c>
      <c r="AL118">
        <v>117</v>
      </c>
      <c r="AM118">
        <v>90</v>
      </c>
      <c r="AN118">
        <v>19</v>
      </c>
      <c r="AO118">
        <v>8</v>
      </c>
      <c r="AP118">
        <v>14</v>
      </c>
      <c r="AQ118">
        <v>9</v>
      </c>
      <c r="AR118">
        <v>4</v>
      </c>
      <c r="AS118">
        <v>1</v>
      </c>
      <c r="AT118">
        <v>3</v>
      </c>
      <c r="AU118" t="s">
        <v>19</v>
      </c>
      <c r="AV118">
        <v>3</v>
      </c>
      <c r="AW118" t="s">
        <v>19</v>
      </c>
      <c r="AX118">
        <v>2</v>
      </c>
      <c r="AY118" t="s">
        <v>19</v>
      </c>
      <c r="AZ118" t="s">
        <v>19</v>
      </c>
      <c r="BA118">
        <v>2</v>
      </c>
      <c r="BB118">
        <v>17</v>
      </c>
      <c r="BC118">
        <v>2</v>
      </c>
      <c r="BD118">
        <v>9</v>
      </c>
      <c r="BE118">
        <v>6</v>
      </c>
      <c r="BF118">
        <v>2</v>
      </c>
      <c r="BG118">
        <v>1</v>
      </c>
      <c r="BH118" t="s">
        <v>19</v>
      </c>
      <c r="BI118">
        <v>1</v>
      </c>
      <c r="BJ118">
        <v>2</v>
      </c>
      <c r="BK118" t="s">
        <v>19</v>
      </c>
      <c r="BL118">
        <v>1</v>
      </c>
      <c r="BM118">
        <v>1</v>
      </c>
      <c r="BN118">
        <v>1</v>
      </c>
      <c r="BO118" t="s">
        <v>19</v>
      </c>
      <c r="BP118" t="s">
        <v>19</v>
      </c>
      <c r="BQ118">
        <v>1</v>
      </c>
      <c r="BR118">
        <v>5</v>
      </c>
      <c r="BS118">
        <v>1</v>
      </c>
      <c r="BT118">
        <v>3</v>
      </c>
      <c r="BU118">
        <v>1</v>
      </c>
      <c r="BV118">
        <v>7</v>
      </c>
      <c r="BW118" t="s">
        <v>19</v>
      </c>
      <c r="BX118">
        <v>5</v>
      </c>
      <c r="BY118">
        <v>2</v>
      </c>
      <c r="BZ118" t="s">
        <v>19</v>
      </c>
      <c r="CA118" t="s">
        <v>19</v>
      </c>
      <c r="CB118" t="s">
        <v>19</v>
      </c>
      <c r="CC118" t="s">
        <v>19</v>
      </c>
      <c r="CD118" t="s">
        <v>19</v>
      </c>
      <c r="CE118" t="s">
        <v>19</v>
      </c>
      <c r="CF118" t="s">
        <v>19</v>
      </c>
      <c r="CG118" t="s">
        <v>19</v>
      </c>
      <c r="CH118" t="s">
        <v>19</v>
      </c>
      <c r="CI118" t="s">
        <v>19</v>
      </c>
      <c r="CJ118" t="s">
        <v>19</v>
      </c>
      <c r="CK118" t="s">
        <v>19</v>
      </c>
      <c r="CL118">
        <v>17</v>
      </c>
      <c r="CM118">
        <v>4</v>
      </c>
      <c r="CN118">
        <v>13</v>
      </c>
      <c r="CO118" t="s">
        <v>19</v>
      </c>
      <c r="CP118">
        <v>14</v>
      </c>
      <c r="CQ118">
        <v>1</v>
      </c>
      <c r="CR118">
        <v>6</v>
      </c>
      <c r="CS118">
        <v>7</v>
      </c>
      <c r="CT118">
        <v>30</v>
      </c>
      <c r="CU118">
        <v>7</v>
      </c>
      <c r="CV118">
        <v>15</v>
      </c>
      <c r="CW118">
        <v>8</v>
      </c>
    </row>
    <row r="119" spans="1:101">
      <c r="A119" t="s">
        <v>653</v>
      </c>
      <c r="B119">
        <v>294</v>
      </c>
      <c r="C119">
        <v>149</v>
      </c>
      <c r="D119">
        <v>87</v>
      </c>
      <c r="E119">
        <v>58</v>
      </c>
      <c r="F119">
        <v>10</v>
      </c>
      <c r="G119">
        <v>2</v>
      </c>
      <c r="H119">
        <v>8</v>
      </c>
      <c r="I119" t="s">
        <v>19</v>
      </c>
      <c r="J119">
        <v>12</v>
      </c>
      <c r="K119" t="s">
        <v>19</v>
      </c>
      <c r="L119">
        <v>1</v>
      </c>
      <c r="M119">
        <v>11</v>
      </c>
      <c r="N119" t="s">
        <v>19</v>
      </c>
      <c r="O119" t="s">
        <v>19</v>
      </c>
      <c r="P119" t="s">
        <v>19</v>
      </c>
      <c r="Q119" t="s">
        <v>19</v>
      </c>
      <c r="R119">
        <v>14</v>
      </c>
      <c r="S119">
        <v>4</v>
      </c>
      <c r="T119">
        <v>9</v>
      </c>
      <c r="U119">
        <v>1</v>
      </c>
      <c r="V119">
        <v>5</v>
      </c>
      <c r="W119" t="s">
        <v>19</v>
      </c>
      <c r="X119">
        <v>5</v>
      </c>
      <c r="Y119" t="s">
        <v>19</v>
      </c>
      <c r="Z119">
        <v>18</v>
      </c>
      <c r="AA119">
        <v>6</v>
      </c>
      <c r="AB119">
        <v>7</v>
      </c>
      <c r="AC119">
        <v>5</v>
      </c>
      <c r="AD119">
        <v>16</v>
      </c>
      <c r="AE119">
        <v>5</v>
      </c>
      <c r="AF119">
        <v>8</v>
      </c>
      <c r="AG119">
        <v>3</v>
      </c>
      <c r="AH119">
        <v>146</v>
      </c>
      <c r="AI119">
        <v>121</v>
      </c>
      <c r="AJ119">
        <v>9</v>
      </c>
      <c r="AK119">
        <v>16</v>
      </c>
      <c r="AL119">
        <v>79</v>
      </c>
      <c r="AM119">
        <v>73</v>
      </c>
      <c r="AN119">
        <v>5</v>
      </c>
      <c r="AO119">
        <v>1</v>
      </c>
      <c r="AP119">
        <v>10</v>
      </c>
      <c r="AQ119">
        <v>3</v>
      </c>
      <c r="AR119">
        <v>7</v>
      </c>
      <c r="AS119" t="s">
        <v>19</v>
      </c>
      <c r="AT119">
        <v>3</v>
      </c>
      <c r="AU119" t="s">
        <v>19</v>
      </c>
      <c r="AV119">
        <v>3</v>
      </c>
      <c r="AW119" t="s">
        <v>19</v>
      </c>
      <c r="AX119">
        <v>2</v>
      </c>
      <c r="AY119">
        <v>1</v>
      </c>
      <c r="AZ119">
        <v>1</v>
      </c>
      <c r="BA119" t="s">
        <v>19</v>
      </c>
      <c r="BB119">
        <v>6</v>
      </c>
      <c r="BC119">
        <v>1</v>
      </c>
      <c r="BD119">
        <v>4</v>
      </c>
      <c r="BE119">
        <v>1</v>
      </c>
      <c r="BF119">
        <v>1</v>
      </c>
      <c r="BG119" t="s">
        <v>19</v>
      </c>
      <c r="BH119" t="s">
        <v>19</v>
      </c>
      <c r="BI119">
        <v>1</v>
      </c>
      <c r="BJ119" t="s">
        <v>19</v>
      </c>
      <c r="BK119" t="s">
        <v>19</v>
      </c>
      <c r="BL119" t="s">
        <v>19</v>
      </c>
      <c r="BM119" t="s">
        <v>19</v>
      </c>
      <c r="BN119" t="s">
        <v>19</v>
      </c>
      <c r="BO119" t="s">
        <v>19</v>
      </c>
      <c r="BP119" t="s">
        <v>19</v>
      </c>
      <c r="BQ119" t="s">
        <v>19</v>
      </c>
      <c r="BR119">
        <v>2</v>
      </c>
      <c r="BS119" t="s">
        <v>19</v>
      </c>
      <c r="BT119">
        <v>2</v>
      </c>
      <c r="BU119" t="s">
        <v>19</v>
      </c>
      <c r="BV119">
        <v>3</v>
      </c>
      <c r="BW119">
        <v>1</v>
      </c>
      <c r="BX119">
        <v>2</v>
      </c>
      <c r="BY119" t="s">
        <v>19</v>
      </c>
      <c r="BZ119" t="s">
        <v>19</v>
      </c>
      <c r="CA119" t="s">
        <v>19</v>
      </c>
      <c r="CB119" t="s">
        <v>19</v>
      </c>
      <c r="CC119" t="s">
        <v>19</v>
      </c>
      <c r="CD119" t="s">
        <v>19</v>
      </c>
      <c r="CE119" t="s">
        <v>19</v>
      </c>
      <c r="CF119" t="s">
        <v>19</v>
      </c>
      <c r="CG119" t="s">
        <v>19</v>
      </c>
      <c r="CH119" t="s">
        <v>19</v>
      </c>
      <c r="CI119" t="s">
        <v>19</v>
      </c>
      <c r="CJ119" t="s">
        <v>19</v>
      </c>
      <c r="CK119" t="s">
        <v>19</v>
      </c>
      <c r="CL119">
        <v>14</v>
      </c>
      <c r="CM119">
        <v>4</v>
      </c>
      <c r="CN119">
        <v>10</v>
      </c>
      <c r="CO119" t="s">
        <v>19</v>
      </c>
      <c r="CP119">
        <v>7</v>
      </c>
      <c r="CQ119" t="s">
        <v>19</v>
      </c>
      <c r="CR119">
        <v>6</v>
      </c>
      <c r="CS119">
        <v>1</v>
      </c>
      <c r="CT119">
        <v>36</v>
      </c>
      <c r="CU119">
        <v>2</v>
      </c>
      <c r="CV119">
        <v>14</v>
      </c>
      <c r="CW119">
        <v>20</v>
      </c>
    </row>
    <row r="120" spans="1:101">
      <c r="A120" t="s">
        <v>652</v>
      </c>
      <c r="B120">
        <v>33</v>
      </c>
      <c r="C120">
        <v>11</v>
      </c>
      <c r="D120">
        <v>10</v>
      </c>
      <c r="E120">
        <v>12</v>
      </c>
      <c r="F120">
        <v>1</v>
      </c>
      <c r="G120" t="s">
        <v>19</v>
      </c>
      <c r="H120">
        <v>1</v>
      </c>
      <c r="I120" t="s">
        <v>19</v>
      </c>
      <c r="J120">
        <v>1</v>
      </c>
      <c r="K120" t="s">
        <v>19</v>
      </c>
      <c r="L120" t="s">
        <v>19</v>
      </c>
      <c r="M120">
        <v>1</v>
      </c>
      <c r="N120" t="s">
        <v>19</v>
      </c>
      <c r="O120" t="s">
        <v>19</v>
      </c>
      <c r="P120" t="s">
        <v>19</v>
      </c>
      <c r="Q120" t="s">
        <v>19</v>
      </c>
      <c r="R120">
        <v>1</v>
      </c>
      <c r="S120" t="s">
        <v>19</v>
      </c>
      <c r="T120">
        <v>1</v>
      </c>
      <c r="U120" t="s">
        <v>19</v>
      </c>
      <c r="V120">
        <v>1</v>
      </c>
      <c r="W120" t="s">
        <v>19</v>
      </c>
      <c r="X120">
        <v>1</v>
      </c>
      <c r="Y120" t="s">
        <v>19</v>
      </c>
      <c r="Z120">
        <v>1</v>
      </c>
      <c r="AA120">
        <v>1</v>
      </c>
      <c r="AB120" t="s">
        <v>19</v>
      </c>
      <c r="AC120" t="s">
        <v>19</v>
      </c>
      <c r="AD120" t="s">
        <v>19</v>
      </c>
      <c r="AE120" t="s">
        <v>19</v>
      </c>
      <c r="AF120" t="s">
        <v>19</v>
      </c>
      <c r="AG120" t="s">
        <v>19</v>
      </c>
      <c r="AH120">
        <v>12</v>
      </c>
      <c r="AI120">
        <v>9</v>
      </c>
      <c r="AJ120" t="s">
        <v>19</v>
      </c>
      <c r="AK120">
        <v>3</v>
      </c>
      <c r="AL120">
        <v>6</v>
      </c>
      <c r="AM120">
        <v>6</v>
      </c>
      <c r="AN120" t="s">
        <v>19</v>
      </c>
      <c r="AO120" t="s">
        <v>19</v>
      </c>
      <c r="AP120">
        <v>2</v>
      </c>
      <c r="AQ120" t="s">
        <v>19</v>
      </c>
      <c r="AR120">
        <v>2</v>
      </c>
      <c r="AS120" t="s">
        <v>19</v>
      </c>
      <c r="AT120" t="s">
        <v>19</v>
      </c>
      <c r="AU120" t="s">
        <v>19</v>
      </c>
      <c r="AV120" t="s">
        <v>19</v>
      </c>
      <c r="AW120" t="s">
        <v>19</v>
      </c>
      <c r="AX120" t="s">
        <v>19</v>
      </c>
      <c r="AY120" t="s">
        <v>19</v>
      </c>
      <c r="AZ120" t="s">
        <v>19</v>
      </c>
      <c r="BA120" t="s">
        <v>19</v>
      </c>
      <c r="BB120">
        <v>1</v>
      </c>
      <c r="BC120">
        <v>1</v>
      </c>
      <c r="BD120" t="s">
        <v>19</v>
      </c>
      <c r="BE120" t="s">
        <v>19</v>
      </c>
      <c r="BF120">
        <v>1</v>
      </c>
      <c r="BG120">
        <v>1</v>
      </c>
      <c r="BH120" t="s">
        <v>19</v>
      </c>
      <c r="BI120" t="s">
        <v>19</v>
      </c>
      <c r="BJ120" t="s">
        <v>19</v>
      </c>
      <c r="BK120" t="s">
        <v>19</v>
      </c>
      <c r="BL120" t="s">
        <v>19</v>
      </c>
      <c r="BM120" t="s">
        <v>19</v>
      </c>
      <c r="BN120" t="s">
        <v>19</v>
      </c>
      <c r="BO120" t="s">
        <v>19</v>
      </c>
      <c r="BP120" t="s">
        <v>19</v>
      </c>
      <c r="BQ120" t="s">
        <v>19</v>
      </c>
      <c r="BR120" t="s">
        <v>19</v>
      </c>
      <c r="BS120" t="s">
        <v>19</v>
      </c>
      <c r="BT120" t="s">
        <v>19</v>
      </c>
      <c r="BU120" t="s">
        <v>19</v>
      </c>
      <c r="BV120" t="s">
        <v>19</v>
      </c>
      <c r="BW120" t="s">
        <v>19</v>
      </c>
      <c r="BX120" t="s">
        <v>19</v>
      </c>
      <c r="BY120" t="s">
        <v>19</v>
      </c>
      <c r="BZ120" t="s">
        <v>19</v>
      </c>
      <c r="CA120" t="s">
        <v>19</v>
      </c>
      <c r="CB120" t="s">
        <v>19</v>
      </c>
      <c r="CC120" t="s">
        <v>19</v>
      </c>
      <c r="CD120" t="s">
        <v>19</v>
      </c>
      <c r="CE120" t="s">
        <v>19</v>
      </c>
      <c r="CF120" t="s">
        <v>19</v>
      </c>
      <c r="CG120" t="s">
        <v>19</v>
      </c>
      <c r="CH120" t="s">
        <v>19</v>
      </c>
      <c r="CI120" t="s">
        <v>19</v>
      </c>
      <c r="CJ120" t="s">
        <v>19</v>
      </c>
      <c r="CK120" t="s">
        <v>19</v>
      </c>
      <c r="CL120">
        <v>1</v>
      </c>
      <c r="CM120" t="s">
        <v>19</v>
      </c>
      <c r="CN120">
        <v>1</v>
      </c>
      <c r="CO120" t="s">
        <v>19</v>
      </c>
      <c r="CP120">
        <v>12</v>
      </c>
      <c r="CQ120" t="s">
        <v>19</v>
      </c>
      <c r="CR120">
        <v>4</v>
      </c>
      <c r="CS120">
        <v>8</v>
      </c>
      <c r="CT120">
        <v>1</v>
      </c>
      <c r="CU120" t="s">
        <v>19</v>
      </c>
      <c r="CV120">
        <v>1</v>
      </c>
      <c r="CW120" t="s">
        <v>19</v>
      </c>
    </row>
    <row r="121" spans="1:101">
      <c r="A121" t="s">
        <v>651</v>
      </c>
      <c r="B121">
        <v>231</v>
      </c>
      <c r="C121">
        <v>116</v>
      </c>
      <c r="D121">
        <v>84</v>
      </c>
      <c r="E121">
        <v>31</v>
      </c>
      <c r="F121">
        <v>7</v>
      </c>
      <c r="G121">
        <v>2</v>
      </c>
      <c r="H121">
        <v>5</v>
      </c>
      <c r="I121" t="s">
        <v>19</v>
      </c>
      <c r="J121">
        <v>9</v>
      </c>
      <c r="K121" t="s">
        <v>19</v>
      </c>
      <c r="L121" t="s">
        <v>19</v>
      </c>
      <c r="M121">
        <v>9</v>
      </c>
      <c r="N121" t="s">
        <v>19</v>
      </c>
      <c r="O121" t="s">
        <v>19</v>
      </c>
      <c r="P121" t="s">
        <v>19</v>
      </c>
      <c r="Q121" t="s">
        <v>19</v>
      </c>
      <c r="R121">
        <v>7</v>
      </c>
      <c r="S121">
        <v>4</v>
      </c>
      <c r="T121">
        <v>3</v>
      </c>
      <c r="U121" t="s">
        <v>19</v>
      </c>
      <c r="V121">
        <v>2</v>
      </c>
      <c r="W121">
        <v>2</v>
      </c>
      <c r="X121" t="s">
        <v>19</v>
      </c>
      <c r="Y121" t="s">
        <v>19</v>
      </c>
      <c r="Z121">
        <v>7</v>
      </c>
      <c r="AA121">
        <v>3</v>
      </c>
      <c r="AB121">
        <v>3</v>
      </c>
      <c r="AC121">
        <v>1</v>
      </c>
      <c r="AD121">
        <v>11</v>
      </c>
      <c r="AE121">
        <v>8</v>
      </c>
      <c r="AF121">
        <v>2</v>
      </c>
      <c r="AG121">
        <v>1</v>
      </c>
      <c r="AH121">
        <v>103</v>
      </c>
      <c r="AI121">
        <v>87</v>
      </c>
      <c r="AJ121">
        <v>3</v>
      </c>
      <c r="AK121">
        <v>13</v>
      </c>
      <c r="AL121">
        <v>66</v>
      </c>
      <c r="AM121">
        <v>61</v>
      </c>
      <c r="AN121">
        <v>2</v>
      </c>
      <c r="AO121">
        <v>3</v>
      </c>
      <c r="AP121">
        <v>7</v>
      </c>
      <c r="AQ121">
        <v>2</v>
      </c>
      <c r="AR121">
        <v>4</v>
      </c>
      <c r="AS121">
        <v>1</v>
      </c>
      <c r="AT121">
        <v>2</v>
      </c>
      <c r="AU121" t="s">
        <v>19</v>
      </c>
      <c r="AV121">
        <v>2</v>
      </c>
      <c r="AW121" t="s">
        <v>19</v>
      </c>
      <c r="AX121" t="s">
        <v>19</v>
      </c>
      <c r="AY121" t="s">
        <v>19</v>
      </c>
      <c r="AZ121" t="s">
        <v>19</v>
      </c>
      <c r="BA121" t="s">
        <v>19</v>
      </c>
      <c r="BB121">
        <v>7</v>
      </c>
      <c r="BC121" t="s">
        <v>19</v>
      </c>
      <c r="BD121">
        <v>7</v>
      </c>
      <c r="BE121" t="s">
        <v>19</v>
      </c>
      <c r="BF121">
        <v>1</v>
      </c>
      <c r="BG121" t="s">
        <v>19</v>
      </c>
      <c r="BH121">
        <v>1</v>
      </c>
      <c r="BI121" t="s">
        <v>19</v>
      </c>
      <c r="BJ121">
        <v>1</v>
      </c>
      <c r="BK121" t="s">
        <v>19</v>
      </c>
      <c r="BL121">
        <v>1</v>
      </c>
      <c r="BM121" t="s">
        <v>19</v>
      </c>
      <c r="BN121" t="s">
        <v>19</v>
      </c>
      <c r="BO121" t="s">
        <v>19</v>
      </c>
      <c r="BP121" t="s">
        <v>19</v>
      </c>
      <c r="BQ121" t="s">
        <v>19</v>
      </c>
      <c r="BR121" t="s">
        <v>19</v>
      </c>
      <c r="BS121" t="s">
        <v>19</v>
      </c>
      <c r="BT121" t="s">
        <v>19</v>
      </c>
      <c r="BU121" t="s">
        <v>19</v>
      </c>
      <c r="BV121">
        <v>3</v>
      </c>
      <c r="BW121" t="s">
        <v>19</v>
      </c>
      <c r="BX121">
        <v>3</v>
      </c>
      <c r="BY121" t="s">
        <v>19</v>
      </c>
      <c r="BZ121" t="s">
        <v>19</v>
      </c>
      <c r="CA121" t="s">
        <v>19</v>
      </c>
      <c r="CB121" t="s">
        <v>19</v>
      </c>
      <c r="CC121" t="s">
        <v>19</v>
      </c>
      <c r="CD121">
        <v>2</v>
      </c>
      <c r="CE121" t="s">
        <v>19</v>
      </c>
      <c r="CF121">
        <v>2</v>
      </c>
      <c r="CG121" t="s">
        <v>19</v>
      </c>
      <c r="CH121" t="s">
        <v>19</v>
      </c>
      <c r="CI121" t="s">
        <v>19</v>
      </c>
      <c r="CJ121" t="s">
        <v>19</v>
      </c>
      <c r="CK121" t="s">
        <v>19</v>
      </c>
      <c r="CL121">
        <v>7</v>
      </c>
      <c r="CM121">
        <v>2</v>
      </c>
      <c r="CN121">
        <v>5</v>
      </c>
      <c r="CO121" t="s">
        <v>19</v>
      </c>
      <c r="CP121">
        <v>33</v>
      </c>
      <c r="CQ121" t="s">
        <v>19</v>
      </c>
      <c r="CR121">
        <v>32</v>
      </c>
      <c r="CS121">
        <v>1</v>
      </c>
      <c r="CT121">
        <v>31</v>
      </c>
      <c r="CU121">
        <v>8</v>
      </c>
      <c r="CV121">
        <v>18</v>
      </c>
      <c r="CW121">
        <v>5</v>
      </c>
    </row>
    <row r="122" spans="1:101">
      <c r="A122" t="s">
        <v>650</v>
      </c>
      <c r="B122" t="s">
        <v>19</v>
      </c>
      <c r="C122" t="s">
        <v>19</v>
      </c>
      <c r="D122" t="s">
        <v>19</v>
      </c>
      <c r="E122" t="s">
        <v>19</v>
      </c>
      <c r="F122" t="s">
        <v>19</v>
      </c>
      <c r="G122" t="s">
        <v>19</v>
      </c>
      <c r="H122" t="s">
        <v>19</v>
      </c>
      <c r="I122" t="s">
        <v>19</v>
      </c>
      <c r="J122" t="s">
        <v>19</v>
      </c>
      <c r="K122" t="s">
        <v>19</v>
      </c>
      <c r="L122" t="s">
        <v>19</v>
      </c>
      <c r="M122" t="s">
        <v>19</v>
      </c>
      <c r="N122" t="s">
        <v>19</v>
      </c>
      <c r="O122" t="s">
        <v>19</v>
      </c>
      <c r="P122" t="s">
        <v>19</v>
      </c>
      <c r="Q122" t="s">
        <v>19</v>
      </c>
      <c r="R122" t="s">
        <v>19</v>
      </c>
      <c r="S122" t="s">
        <v>19</v>
      </c>
      <c r="T122" t="s">
        <v>19</v>
      </c>
      <c r="U122" t="s">
        <v>19</v>
      </c>
      <c r="V122" t="s">
        <v>19</v>
      </c>
      <c r="W122" t="s">
        <v>19</v>
      </c>
      <c r="X122" t="s">
        <v>19</v>
      </c>
      <c r="Y122" t="s">
        <v>19</v>
      </c>
      <c r="Z122" t="s">
        <v>19</v>
      </c>
      <c r="AA122" t="s">
        <v>19</v>
      </c>
      <c r="AB122" t="s">
        <v>19</v>
      </c>
      <c r="AC122" t="s">
        <v>19</v>
      </c>
      <c r="AD122" t="s">
        <v>19</v>
      </c>
      <c r="AE122" t="s">
        <v>19</v>
      </c>
      <c r="AF122" t="s">
        <v>19</v>
      </c>
      <c r="AG122" t="s">
        <v>19</v>
      </c>
      <c r="AH122" t="s">
        <v>19</v>
      </c>
      <c r="AI122" t="s">
        <v>19</v>
      </c>
      <c r="AJ122" t="s">
        <v>19</v>
      </c>
      <c r="AK122" t="s">
        <v>19</v>
      </c>
      <c r="AL122" t="s">
        <v>19</v>
      </c>
      <c r="AM122" t="s">
        <v>19</v>
      </c>
      <c r="AN122" t="s">
        <v>19</v>
      </c>
      <c r="AO122" t="s">
        <v>19</v>
      </c>
      <c r="AP122" t="s">
        <v>19</v>
      </c>
      <c r="AQ122" t="s">
        <v>19</v>
      </c>
      <c r="AR122" t="s">
        <v>19</v>
      </c>
      <c r="AS122" t="s">
        <v>19</v>
      </c>
      <c r="AT122" t="s">
        <v>19</v>
      </c>
      <c r="AU122" t="s">
        <v>19</v>
      </c>
      <c r="AV122" t="s">
        <v>19</v>
      </c>
      <c r="AW122" t="s">
        <v>19</v>
      </c>
      <c r="AX122" t="s">
        <v>19</v>
      </c>
      <c r="AY122" t="s">
        <v>19</v>
      </c>
      <c r="AZ122" t="s">
        <v>19</v>
      </c>
      <c r="BA122" t="s">
        <v>19</v>
      </c>
      <c r="BB122" t="s">
        <v>19</v>
      </c>
      <c r="BC122" t="s">
        <v>19</v>
      </c>
      <c r="BD122" t="s">
        <v>19</v>
      </c>
      <c r="BE122" t="s">
        <v>19</v>
      </c>
      <c r="BF122" t="s">
        <v>19</v>
      </c>
      <c r="BG122" t="s">
        <v>19</v>
      </c>
      <c r="BH122" t="s">
        <v>19</v>
      </c>
      <c r="BI122" t="s">
        <v>19</v>
      </c>
      <c r="BJ122" t="s">
        <v>19</v>
      </c>
      <c r="BK122" t="s">
        <v>19</v>
      </c>
      <c r="BL122" t="s">
        <v>19</v>
      </c>
      <c r="BM122" t="s">
        <v>19</v>
      </c>
      <c r="BN122" t="s">
        <v>19</v>
      </c>
      <c r="BO122" t="s">
        <v>19</v>
      </c>
      <c r="BP122" t="s">
        <v>19</v>
      </c>
      <c r="BQ122" t="s">
        <v>19</v>
      </c>
      <c r="BR122" t="s">
        <v>19</v>
      </c>
      <c r="BS122" t="s">
        <v>19</v>
      </c>
      <c r="BT122" t="s">
        <v>19</v>
      </c>
      <c r="BU122" t="s">
        <v>19</v>
      </c>
      <c r="BV122" t="s">
        <v>19</v>
      </c>
      <c r="BW122" t="s">
        <v>19</v>
      </c>
      <c r="BX122" t="s">
        <v>19</v>
      </c>
      <c r="BY122" t="s">
        <v>19</v>
      </c>
      <c r="BZ122" t="s">
        <v>19</v>
      </c>
      <c r="CA122" t="s">
        <v>19</v>
      </c>
      <c r="CB122" t="s">
        <v>19</v>
      </c>
      <c r="CC122" t="s">
        <v>19</v>
      </c>
      <c r="CD122" t="s">
        <v>19</v>
      </c>
      <c r="CE122" t="s">
        <v>19</v>
      </c>
      <c r="CF122" t="s">
        <v>19</v>
      </c>
      <c r="CG122" t="s">
        <v>19</v>
      </c>
      <c r="CH122" t="s">
        <v>19</v>
      </c>
      <c r="CI122" t="s">
        <v>19</v>
      </c>
      <c r="CJ122" t="s">
        <v>19</v>
      </c>
      <c r="CK122" t="s">
        <v>19</v>
      </c>
      <c r="CL122" t="s">
        <v>19</v>
      </c>
      <c r="CM122" t="s">
        <v>19</v>
      </c>
      <c r="CN122" t="s">
        <v>19</v>
      </c>
      <c r="CO122" t="s">
        <v>19</v>
      </c>
      <c r="CP122" t="s">
        <v>19</v>
      </c>
      <c r="CQ122" t="s">
        <v>19</v>
      </c>
      <c r="CR122" t="s">
        <v>19</v>
      </c>
      <c r="CS122" t="s">
        <v>19</v>
      </c>
      <c r="CT122" t="s">
        <v>19</v>
      </c>
      <c r="CU122" t="s">
        <v>19</v>
      </c>
      <c r="CV122" t="s">
        <v>19</v>
      </c>
      <c r="CW122" t="s">
        <v>19</v>
      </c>
    </row>
  </sheetData>
  <phoneticPr fontId="40"/>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8"/>
  </sheetPr>
  <dimension ref="A1:BY121"/>
  <sheetViews>
    <sheetView workbookViewId="0"/>
  </sheetViews>
  <sheetFormatPr defaultRowHeight="13.5"/>
  <sheetData>
    <row r="1" spans="1:77">
      <c r="A1" t="s">
        <v>788</v>
      </c>
      <c r="B1" t="s">
        <v>787</v>
      </c>
      <c r="C1" s="271">
        <v>42278</v>
      </c>
    </row>
    <row r="2" spans="1:77">
      <c r="A2" t="s">
        <v>2546</v>
      </c>
      <c r="B2" t="s">
        <v>2552</v>
      </c>
    </row>
    <row r="3" spans="1:77">
      <c r="A3" t="s">
        <v>2544</v>
      </c>
    </row>
    <row r="4" spans="1:77">
      <c r="B4" t="s">
        <v>768</v>
      </c>
      <c r="F4" t="s">
        <v>797</v>
      </c>
      <c r="J4" t="s">
        <v>781</v>
      </c>
      <c r="N4" t="s">
        <v>796</v>
      </c>
      <c r="R4" t="s">
        <v>779</v>
      </c>
      <c r="V4" t="s">
        <v>778</v>
      </c>
      <c r="Z4" t="s">
        <v>777</v>
      </c>
      <c r="AD4" t="s">
        <v>767</v>
      </c>
      <c r="AH4" t="s">
        <v>795</v>
      </c>
      <c r="AL4" t="s">
        <v>791</v>
      </c>
      <c r="AP4" t="s">
        <v>773</v>
      </c>
      <c r="AT4" t="s">
        <v>772</v>
      </c>
      <c r="AX4" t="s">
        <v>771</v>
      </c>
      <c r="BB4" t="s">
        <v>775</v>
      </c>
      <c r="BF4" t="s">
        <v>794</v>
      </c>
      <c r="BJ4" t="s">
        <v>769</v>
      </c>
      <c r="BN4" t="s">
        <v>776</v>
      </c>
      <c r="BR4" t="s">
        <v>793</v>
      </c>
      <c r="BV4" t="s">
        <v>792</v>
      </c>
    </row>
    <row r="5" spans="1:77">
      <c r="B5" t="s">
        <v>123</v>
      </c>
      <c r="C5" t="s">
        <v>2542</v>
      </c>
      <c r="E5" t="s">
        <v>765</v>
      </c>
      <c r="F5" t="s">
        <v>44</v>
      </c>
      <c r="G5" t="s">
        <v>790</v>
      </c>
      <c r="I5" t="s">
        <v>765</v>
      </c>
      <c r="J5" t="s">
        <v>44</v>
      </c>
      <c r="K5" t="s">
        <v>790</v>
      </c>
      <c r="M5" t="s">
        <v>765</v>
      </c>
      <c r="N5" t="s">
        <v>44</v>
      </c>
      <c r="O5" t="s">
        <v>790</v>
      </c>
      <c r="Q5" t="s">
        <v>765</v>
      </c>
      <c r="R5" t="s">
        <v>44</v>
      </c>
      <c r="S5" t="s">
        <v>790</v>
      </c>
      <c r="U5" t="s">
        <v>765</v>
      </c>
      <c r="V5" t="s">
        <v>44</v>
      </c>
      <c r="W5" t="s">
        <v>790</v>
      </c>
      <c r="Y5" t="s">
        <v>765</v>
      </c>
      <c r="Z5" t="s">
        <v>44</v>
      </c>
      <c r="AA5" t="s">
        <v>790</v>
      </c>
      <c r="AC5" t="s">
        <v>765</v>
      </c>
      <c r="AD5" t="s">
        <v>44</v>
      </c>
      <c r="AE5" t="s">
        <v>790</v>
      </c>
      <c r="AG5" t="s">
        <v>765</v>
      </c>
      <c r="AH5" t="s">
        <v>44</v>
      </c>
      <c r="AI5" t="s">
        <v>790</v>
      </c>
      <c r="AK5" t="s">
        <v>765</v>
      </c>
      <c r="AL5" t="s">
        <v>44</v>
      </c>
      <c r="AM5" t="s">
        <v>790</v>
      </c>
      <c r="AO5" t="s">
        <v>765</v>
      </c>
      <c r="AP5" t="s">
        <v>44</v>
      </c>
      <c r="AQ5" t="s">
        <v>790</v>
      </c>
      <c r="AS5" t="s">
        <v>765</v>
      </c>
      <c r="AT5" t="s">
        <v>44</v>
      </c>
      <c r="AU5" t="s">
        <v>790</v>
      </c>
      <c r="AW5" t="s">
        <v>765</v>
      </c>
      <c r="AX5" t="s">
        <v>44</v>
      </c>
      <c r="AY5" t="s">
        <v>790</v>
      </c>
      <c r="BA5" t="s">
        <v>765</v>
      </c>
      <c r="BB5" t="s">
        <v>44</v>
      </c>
      <c r="BC5" t="s">
        <v>790</v>
      </c>
      <c r="BE5" t="s">
        <v>765</v>
      </c>
      <c r="BF5" t="s">
        <v>44</v>
      </c>
      <c r="BG5" t="s">
        <v>790</v>
      </c>
      <c r="BI5" t="s">
        <v>765</v>
      </c>
      <c r="BJ5" t="s">
        <v>44</v>
      </c>
      <c r="BK5" t="s">
        <v>790</v>
      </c>
      <c r="BM5" t="s">
        <v>765</v>
      </c>
      <c r="BN5" t="s">
        <v>44</v>
      </c>
      <c r="BO5" t="s">
        <v>790</v>
      </c>
      <c r="BQ5" t="s">
        <v>765</v>
      </c>
      <c r="BR5" t="s">
        <v>44</v>
      </c>
      <c r="BS5" t="s">
        <v>790</v>
      </c>
      <c r="BU5" t="s">
        <v>765</v>
      </c>
      <c r="BV5" t="s">
        <v>44</v>
      </c>
      <c r="BW5" t="s">
        <v>790</v>
      </c>
      <c r="BY5" t="s">
        <v>765</v>
      </c>
    </row>
    <row r="6" spans="1:77">
      <c r="C6" t="s">
        <v>2541</v>
      </c>
      <c r="D6" t="s">
        <v>2540</v>
      </c>
      <c r="G6" t="s">
        <v>2551</v>
      </c>
      <c r="H6" t="s">
        <v>2550</v>
      </c>
      <c r="K6" t="s">
        <v>2551</v>
      </c>
      <c r="L6" t="s">
        <v>2550</v>
      </c>
      <c r="O6" t="s">
        <v>2551</v>
      </c>
      <c r="P6" t="s">
        <v>2550</v>
      </c>
      <c r="S6" t="s">
        <v>2551</v>
      </c>
      <c r="T6" t="s">
        <v>2550</v>
      </c>
      <c r="W6" t="s">
        <v>2551</v>
      </c>
      <c r="X6" t="s">
        <v>2550</v>
      </c>
      <c r="AA6" t="s">
        <v>2551</v>
      </c>
      <c r="AB6" t="s">
        <v>2550</v>
      </c>
      <c r="AE6" t="s">
        <v>2551</v>
      </c>
      <c r="AF6" t="s">
        <v>2550</v>
      </c>
      <c r="AI6" t="s">
        <v>2551</v>
      </c>
      <c r="AJ6" t="s">
        <v>2550</v>
      </c>
      <c r="AM6" t="s">
        <v>2551</v>
      </c>
      <c r="AN6" t="s">
        <v>2550</v>
      </c>
      <c r="AQ6" t="s">
        <v>2551</v>
      </c>
      <c r="AR6" t="s">
        <v>2550</v>
      </c>
      <c r="AU6" t="s">
        <v>2551</v>
      </c>
      <c r="AV6" t="s">
        <v>2550</v>
      </c>
      <c r="AY6" t="s">
        <v>2551</v>
      </c>
      <c r="AZ6" t="s">
        <v>2550</v>
      </c>
      <c r="BC6" t="s">
        <v>2551</v>
      </c>
      <c r="BD6" t="s">
        <v>2550</v>
      </c>
      <c r="BG6" t="s">
        <v>2551</v>
      </c>
      <c r="BH6" t="s">
        <v>2550</v>
      </c>
      <c r="BK6" t="s">
        <v>2551</v>
      </c>
      <c r="BL6" t="s">
        <v>2550</v>
      </c>
      <c r="BO6" t="s">
        <v>2551</v>
      </c>
      <c r="BP6" t="s">
        <v>2550</v>
      </c>
      <c r="BS6" t="s">
        <v>2551</v>
      </c>
      <c r="BT6" t="s">
        <v>2550</v>
      </c>
      <c r="BW6" t="s">
        <v>2551</v>
      </c>
      <c r="BX6" t="s">
        <v>2550</v>
      </c>
    </row>
    <row r="7" spans="1:77">
      <c r="A7" t="s">
        <v>764</v>
      </c>
      <c r="B7">
        <v>237509</v>
      </c>
      <c r="C7">
        <v>160296</v>
      </c>
      <c r="D7">
        <v>31635</v>
      </c>
      <c r="E7">
        <v>45578</v>
      </c>
      <c r="F7">
        <v>7681</v>
      </c>
      <c r="G7">
        <v>1931</v>
      </c>
      <c r="H7">
        <v>2726</v>
      </c>
      <c r="I7">
        <v>3024</v>
      </c>
      <c r="J7">
        <v>85</v>
      </c>
      <c r="K7">
        <v>5</v>
      </c>
      <c r="L7">
        <v>14</v>
      </c>
      <c r="M7">
        <v>66</v>
      </c>
      <c r="N7">
        <v>2992</v>
      </c>
      <c r="O7">
        <v>143</v>
      </c>
      <c r="P7">
        <v>756</v>
      </c>
      <c r="Q7">
        <v>2093</v>
      </c>
      <c r="R7">
        <v>22843</v>
      </c>
      <c r="S7">
        <v>15127</v>
      </c>
      <c r="T7">
        <v>1552</v>
      </c>
      <c r="U7">
        <v>6164</v>
      </c>
      <c r="V7">
        <v>21285</v>
      </c>
      <c r="W7">
        <v>15522</v>
      </c>
      <c r="X7">
        <v>1052</v>
      </c>
      <c r="Y7">
        <v>4711</v>
      </c>
      <c r="Z7">
        <v>116274</v>
      </c>
      <c r="AA7">
        <v>95758</v>
      </c>
      <c r="AB7">
        <v>3942</v>
      </c>
      <c r="AC7">
        <v>16574</v>
      </c>
      <c r="AD7">
        <v>72410</v>
      </c>
      <c r="AE7">
        <v>64188</v>
      </c>
      <c r="AF7">
        <v>2634</v>
      </c>
      <c r="AG7">
        <v>5588</v>
      </c>
      <c r="AH7">
        <v>7189</v>
      </c>
      <c r="AI7">
        <v>5125</v>
      </c>
      <c r="AJ7">
        <v>1857</v>
      </c>
      <c r="AK7">
        <v>207</v>
      </c>
      <c r="AL7">
        <v>2819</v>
      </c>
      <c r="AM7">
        <v>2095</v>
      </c>
      <c r="AN7">
        <v>654</v>
      </c>
      <c r="AO7">
        <v>70</v>
      </c>
      <c r="AP7">
        <v>10384</v>
      </c>
      <c r="AQ7">
        <v>2962</v>
      </c>
      <c r="AR7">
        <v>5665</v>
      </c>
      <c r="AS7">
        <v>1757</v>
      </c>
      <c r="AT7">
        <v>7137</v>
      </c>
      <c r="AU7">
        <v>2362</v>
      </c>
      <c r="AV7">
        <v>3789</v>
      </c>
      <c r="AW7">
        <v>986</v>
      </c>
      <c r="AX7">
        <v>1653</v>
      </c>
      <c r="AY7">
        <v>319</v>
      </c>
      <c r="AZ7">
        <v>918</v>
      </c>
      <c r="BA7">
        <v>416</v>
      </c>
      <c r="BB7">
        <v>4455</v>
      </c>
      <c r="BC7">
        <v>3108</v>
      </c>
      <c r="BD7">
        <v>1202</v>
      </c>
      <c r="BE7">
        <v>145</v>
      </c>
      <c r="BF7">
        <v>1046</v>
      </c>
      <c r="BG7">
        <v>665</v>
      </c>
      <c r="BH7">
        <v>311</v>
      </c>
      <c r="BI7">
        <v>70</v>
      </c>
      <c r="BJ7">
        <v>530</v>
      </c>
      <c r="BK7">
        <v>122</v>
      </c>
      <c r="BL7">
        <v>145</v>
      </c>
      <c r="BM7">
        <v>263</v>
      </c>
      <c r="BN7">
        <v>7885</v>
      </c>
      <c r="BO7">
        <v>3829</v>
      </c>
      <c r="BP7">
        <v>3777</v>
      </c>
      <c r="BQ7">
        <v>279</v>
      </c>
      <c r="BR7">
        <v>7662</v>
      </c>
      <c r="BS7">
        <v>3966</v>
      </c>
      <c r="BT7">
        <v>1392</v>
      </c>
      <c r="BU7">
        <v>2304</v>
      </c>
      <c r="BV7">
        <v>18408</v>
      </c>
      <c r="BW7">
        <v>9352</v>
      </c>
      <c r="BX7">
        <v>2537</v>
      </c>
      <c r="BY7">
        <v>6519</v>
      </c>
    </row>
    <row r="8" spans="1:77">
      <c r="A8" t="s">
        <v>763</v>
      </c>
      <c r="B8">
        <v>10476</v>
      </c>
      <c r="C8">
        <v>7657</v>
      </c>
      <c r="D8">
        <v>1534</v>
      </c>
      <c r="E8">
        <v>1285</v>
      </c>
      <c r="F8">
        <v>265</v>
      </c>
      <c r="G8">
        <v>97</v>
      </c>
      <c r="H8">
        <v>121</v>
      </c>
      <c r="I8">
        <v>47</v>
      </c>
      <c r="J8">
        <v>3</v>
      </c>
      <c r="K8" t="s">
        <v>19</v>
      </c>
      <c r="L8" t="s">
        <v>19</v>
      </c>
      <c r="M8">
        <v>3</v>
      </c>
      <c r="N8">
        <v>52</v>
      </c>
      <c r="O8">
        <v>2</v>
      </c>
      <c r="P8">
        <v>20</v>
      </c>
      <c r="Q8">
        <v>30</v>
      </c>
      <c r="R8">
        <v>944</v>
      </c>
      <c r="S8">
        <v>746</v>
      </c>
      <c r="T8">
        <v>69</v>
      </c>
      <c r="U8">
        <v>129</v>
      </c>
      <c r="V8">
        <v>993</v>
      </c>
      <c r="W8">
        <v>785</v>
      </c>
      <c r="X8">
        <v>92</v>
      </c>
      <c r="Y8">
        <v>116</v>
      </c>
      <c r="Z8">
        <v>5371</v>
      </c>
      <c r="AA8">
        <v>4682</v>
      </c>
      <c r="AB8">
        <v>91</v>
      </c>
      <c r="AC8">
        <v>598</v>
      </c>
      <c r="AD8">
        <v>3825</v>
      </c>
      <c r="AE8">
        <v>3542</v>
      </c>
      <c r="AF8">
        <v>66</v>
      </c>
      <c r="AG8">
        <v>217</v>
      </c>
      <c r="AH8">
        <v>344</v>
      </c>
      <c r="AI8">
        <v>237</v>
      </c>
      <c r="AJ8">
        <v>100</v>
      </c>
      <c r="AK8">
        <v>7</v>
      </c>
      <c r="AL8">
        <v>140</v>
      </c>
      <c r="AM8">
        <v>105</v>
      </c>
      <c r="AN8">
        <v>34</v>
      </c>
      <c r="AO8">
        <v>1</v>
      </c>
      <c r="AP8">
        <v>416</v>
      </c>
      <c r="AQ8">
        <v>91</v>
      </c>
      <c r="AR8">
        <v>289</v>
      </c>
      <c r="AS8">
        <v>36</v>
      </c>
      <c r="AT8">
        <v>353</v>
      </c>
      <c r="AU8">
        <v>97</v>
      </c>
      <c r="AV8">
        <v>235</v>
      </c>
      <c r="AW8">
        <v>21</v>
      </c>
      <c r="AX8">
        <v>92</v>
      </c>
      <c r="AY8">
        <v>20</v>
      </c>
      <c r="AZ8">
        <v>57</v>
      </c>
      <c r="BA8">
        <v>15</v>
      </c>
      <c r="BB8">
        <v>181</v>
      </c>
      <c r="BC8">
        <v>125</v>
      </c>
      <c r="BD8">
        <v>55</v>
      </c>
      <c r="BE8">
        <v>1</v>
      </c>
      <c r="BF8">
        <v>20</v>
      </c>
      <c r="BG8">
        <v>8</v>
      </c>
      <c r="BH8">
        <v>9</v>
      </c>
      <c r="BI8">
        <v>3</v>
      </c>
      <c r="BJ8">
        <v>14</v>
      </c>
      <c r="BK8">
        <v>3</v>
      </c>
      <c r="BL8">
        <v>5</v>
      </c>
      <c r="BM8">
        <v>6</v>
      </c>
      <c r="BN8">
        <v>373</v>
      </c>
      <c r="BO8">
        <v>174</v>
      </c>
      <c r="BP8">
        <v>184</v>
      </c>
      <c r="BQ8">
        <v>15</v>
      </c>
      <c r="BR8">
        <v>209</v>
      </c>
      <c r="BS8">
        <v>120</v>
      </c>
      <c r="BT8">
        <v>42</v>
      </c>
      <c r="BU8">
        <v>47</v>
      </c>
      <c r="BV8">
        <v>846</v>
      </c>
      <c r="BW8">
        <v>470</v>
      </c>
      <c r="BX8">
        <v>165</v>
      </c>
      <c r="BY8">
        <v>211</v>
      </c>
    </row>
    <row r="9" spans="1:77">
      <c r="A9" t="s">
        <v>762</v>
      </c>
      <c r="B9">
        <v>3601</v>
      </c>
      <c r="C9">
        <v>2618</v>
      </c>
      <c r="D9">
        <v>595</v>
      </c>
      <c r="E9">
        <v>388</v>
      </c>
      <c r="F9">
        <v>96</v>
      </c>
      <c r="G9">
        <v>33</v>
      </c>
      <c r="H9">
        <v>42</v>
      </c>
      <c r="I9">
        <v>21</v>
      </c>
      <c r="J9">
        <v>1</v>
      </c>
      <c r="K9" t="s">
        <v>19</v>
      </c>
      <c r="L9" t="s">
        <v>19</v>
      </c>
      <c r="M9">
        <v>1</v>
      </c>
      <c r="N9">
        <v>47</v>
      </c>
      <c r="O9">
        <v>3</v>
      </c>
      <c r="P9">
        <v>6</v>
      </c>
      <c r="Q9">
        <v>38</v>
      </c>
      <c r="R9">
        <v>244</v>
      </c>
      <c r="S9">
        <v>184</v>
      </c>
      <c r="T9">
        <v>37</v>
      </c>
      <c r="U9">
        <v>23</v>
      </c>
      <c r="V9">
        <v>370</v>
      </c>
      <c r="W9">
        <v>310</v>
      </c>
      <c r="X9">
        <v>30</v>
      </c>
      <c r="Y9">
        <v>30</v>
      </c>
      <c r="Z9">
        <v>1679</v>
      </c>
      <c r="AA9">
        <v>1443</v>
      </c>
      <c r="AB9">
        <v>109</v>
      </c>
      <c r="AC9">
        <v>127</v>
      </c>
      <c r="AD9">
        <v>1122</v>
      </c>
      <c r="AE9">
        <v>1017</v>
      </c>
      <c r="AF9">
        <v>59</v>
      </c>
      <c r="AG9">
        <v>46</v>
      </c>
      <c r="AH9">
        <v>112</v>
      </c>
      <c r="AI9">
        <v>65</v>
      </c>
      <c r="AJ9">
        <v>47</v>
      </c>
      <c r="AK9" t="s">
        <v>19</v>
      </c>
      <c r="AL9">
        <v>27</v>
      </c>
      <c r="AM9">
        <v>19</v>
      </c>
      <c r="AN9">
        <v>8</v>
      </c>
      <c r="AO9" t="s">
        <v>19</v>
      </c>
      <c r="AP9">
        <v>79</v>
      </c>
      <c r="AQ9">
        <v>19</v>
      </c>
      <c r="AR9">
        <v>42</v>
      </c>
      <c r="AS9">
        <v>18</v>
      </c>
      <c r="AT9">
        <v>163</v>
      </c>
      <c r="AU9">
        <v>57</v>
      </c>
      <c r="AV9">
        <v>91</v>
      </c>
      <c r="AW9">
        <v>15</v>
      </c>
      <c r="AX9">
        <v>34</v>
      </c>
      <c r="AY9">
        <v>8</v>
      </c>
      <c r="AZ9">
        <v>22</v>
      </c>
      <c r="BA9">
        <v>4</v>
      </c>
      <c r="BB9">
        <v>57</v>
      </c>
      <c r="BC9">
        <v>41</v>
      </c>
      <c r="BD9">
        <v>15</v>
      </c>
      <c r="BE9">
        <v>1</v>
      </c>
      <c r="BF9">
        <v>43</v>
      </c>
      <c r="BG9">
        <v>14</v>
      </c>
      <c r="BH9">
        <v>27</v>
      </c>
      <c r="BI9">
        <v>2</v>
      </c>
      <c r="BJ9">
        <v>7</v>
      </c>
      <c r="BK9">
        <v>4</v>
      </c>
      <c r="BL9">
        <v>1</v>
      </c>
      <c r="BM9">
        <v>2</v>
      </c>
      <c r="BN9">
        <v>108</v>
      </c>
      <c r="BO9">
        <v>55</v>
      </c>
      <c r="BP9">
        <v>53</v>
      </c>
      <c r="BQ9" t="s">
        <v>19</v>
      </c>
      <c r="BR9">
        <v>210</v>
      </c>
      <c r="BS9">
        <v>129</v>
      </c>
      <c r="BT9">
        <v>39</v>
      </c>
      <c r="BU9">
        <v>42</v>
      </c>
      <c r="BV9">
        <v>351</v>
      </c>
      <c r="BW9">
        <v>253</v>
      </c>
      <c r="BX9">
        <v>34</v>
      </c>
      <c r="BY9">
        <v>64</v>
      </c>
    </row>
    <row r="10" spans="1:77">
      <c r="A10" t="s">
        <v>761</v>
      </c>
      <c r="B10">
        <v>3517</v>
      </c>
      <c r="C10">
        <v>2770</v>
      </c>
      <c r="D10">
        <v>443</v>
      </c>
      <c r="E10">
        <v>304</v>
      </c>
      <c r="F10">
        <v>102</v>
      </c>
      <c r="G10">
        <v>27</v>
      </c>
      <c r="H10">
        <v>50</v>
      </c>
      <c r="I10">
        <v>25</v>
      </c>
      <c r="J10">
        <v>3</v>
      </c>
      <c r="K10" t="s">
        <v>19</v>
      </c>
      <c r="L10" t="s">
        <v>19</v>
      </c>
      <c r="M10">
        <v>3</v>
      </c>
      <c r="N10">
        <v>38</v>
      </c>
      <c r="O10">
        <v>2</v>
      </c>
      <c r="P10">
        <v>11</v>
      </c>
      <c r="Q10">
        <v>25</v>
      </c>
      <c r="R10">
        <v>398</v>
      </c>
      <c r="S10">
        <v>355</v>
      </c>
      <c r="T10">
        <v>12</v>
      </c>
      <c r="U10">
        <v>31</v>
      </c>
      <c r="V10">
        <v>266</v>
      </c>
      <c r="W10">
        <v>242</v>
      </c>
      <c r="X10">
        <v>5</v>
      </c>
      <c r="Y10">
        <v>19</v>
      </c>
      <c r="Z10">
        <v>1735</v>
      </c>
      <c r="AA10">
        <v>1590</v>
      </c>
      <c r="AB10">
        <v>58</v>
      </c>
      <c r="AC10">
        <v>87</v>
      </c>
      <c r="AD10">
        <v>1345</v>
      </c>
      <c r="AE10">
        <v>1273</v>
      </c>
      <c r="AF10">
        <v>43</v>
      </c>
      <c r="AG10">
        <v>29</v>
      </c>
      <c r="AH10">
        <v>98</v>
      </c>
      <c r="AI10">
        <v>78</v>
      </c>
      <c r="AJ10">
        <v>19</v>
      </c>
      <c r="AK10">
        <v>1</v>
      </c>
      <c r="AL10">
        <v>26</v>
      </c>
      <c r="AM10">
        <v>22</v>
      </c>
      <c r="AN10">
        <v>4</v>
      </c>
      <c r="AO10" t="s">
        <v>19</v>
      </c>
      <c r="AP10">
        <v>114</v>
      </c>
      <c r="AQ10">
        <v>35</v>
      </c>
      <c r="AR10">
        <v>73</v>
      </c>
      <c r="AS10">
        <v>6</v>
      </c>
      <c r="AT10">
        <v>115</v>
      </c>
      <c r="AU10">
        <v>47</v>
      </c>
      <c r="AV10">
        <v>63</v>
      </c>
      <c r="AW10">
        <v>5</v>
      </c>
      <c r="AX10">
        <v>14</v>
      </c>
      <c r="AY10">
        <v>3</v>
      </c>
      <c r="AZ10">
        <v>9</v>
      </c>
      <c r="BA10">
        <v>2</v>
      </c>
      <c r="BB10">
        <v>65</v>
      </c>
      <c r="BC10">
        <v>44</v>
      </c>
      <c r="BD10">
        <v>20</v>
      </c>
      <c r="BE10">
        <v>1</v>
      </c>
      <c r="BF10">
        <v>15</v>
      </c>
      <c r="BG10">
        <v>10</v>
      </c>
      <c r="BH10">
        <v>5</v>
      </c>
      <c r="BI10" t="s">
        <v>19</v>
      </c>
      <c r="BJ10">
        <v>8</v>
      </c>
      <c r="BK10">
        <v>1</v>
      </c>
      <c r="BL10">
        <v>6</v>
      </c>
      <c r="BM10">
        <v>1</v>
      </c>
      <c r="BN10">
        <v>95</v>
      </c>
      <c r="BO10">
        <v>67</v>
      </c>
      <c r="BP10">
        <v>28</v>
      </c>
      <c r="BQ10" t="s">
        <v>19</v>
      </c>
      <c r="BR10">
        <v>152</v>
      </c>
      <c r="BS10">
        <v>79</v>
      </c>
      <c r="BT10">
        <v>39</v>
      </c>
      <c r="BU10">
        <v>34</v>
      </c>
      <c r="BV10">
        <v>299</v>
      </c>
      <c r="BW10">
        <v>190</v>
      </c>
      <c r="BX10">
        <v>45</v>
      </c>
      <c r="BY10">
        <v>64</v>
      </c>
    </row>
    <row r="11" spans="1:77">
      <c r="A11" t="s">
        <v>760</v>
      </c>
      <c r="B11">
        <v>5107</v>
      </c>
      <c r="C11">
        <v>3893</v>
      </c>
      <c r="D11">
        <v>615</v>
      </c>
      <c r="E11">
        <v>599</v>
      </c>
      <c r="F11">
        <v>139</v>
      </c>
      <c r="G11">
        <v>44</v>
      </c>
      <c r="H11">
        <v>42</v>
      </c>
      <c r="I11">
        <v>53</v>
      </c>
      <c r="J11" t="s">
        <v>19</v>
      </c>
      <c r="K11" t="s">
        <v>19</v>
      </c>
      <c r="L11" t="s">
        <v>19</v>
      </c>
      <c r="M11" t="s">
        <v>19</v>
      </c>
      <c r="N11">
        <v>34</v>
      </c>
      <c r="O11" t="s">
        <v>19</v>
      </c>
      <c r="P11">
        <v>15</v>
      </c>
      <c r="Q11">
        <v>19</v>
      </c>
      <c r="R11">
        <v>409</v>
      </c>
      <c r="S11">
        <v>337</v>
      </c>
      <c r="T11">
        <v>29</v>
      </c>
      <c r="U11">
        <v>43</v>
      </c>
      <c r="V11">
        <v>443</v>
      </c>
      <c r="W11">
        <v>362</v>
      </c>
      <c r="X11">
        <v>16</v>
      </c>
      <c r="Y11">
        <v>65</v>
      </c>
      <c r="Z11">
        <v>2662</v>
      </c>
      <c r="AA11">
        <v>2359</v>
      </c>
      <c r="AB11">
        <v>64</v>
      </c>
      <c r="AC11">
        <v>239</v>
      </c>
      <c r="AD11">
        <v>1804</v>
      </c>
      <c r="AE11">
        <v>1680</v>
      </c>
      <c r="AF11">
        <v>46</v>
      </c>
      <c r="AG11">
        <v>78</v>
      </c>
      <c r="AH11">
        <v>135</v>
      </c>
      <c r="AI11">
        <v>104</v>
      </c>
      <c r="AJ11">
        <v>31</v>
      </c>
      <c r="AK11" t="s">
        <v>19</v>
      </c>
      <c r="AL11">
        <v>44</v>
      </c>
      <c r="AM11">
        <v>39</v>
      </c>
      <c r="AN11">
        <v>5</v>
      </c>
      <c r="AO11" t="s">
        <v>19</v>
      </c>
      <c r="AP11">
        <v>219</v>
      </c>
      <c r="AQ11">
        <v>69</v>
      </c>
      <c r="AR11">
        <v>118</v>
      </c>
      <c r="AS11">
        <v>32</v>
      </c>
      <c r="AT11">
        <v>164</v>
      </c>
      <c r="AU11">
        <v>56</v>
      </c>
      <c r="AV11">
        <v>99</v>
      </c>
      <c r="AW11">
        <v>9</v>
      </c>
      <c r="AX11">
        <v>36</v>
      </c>
      <c r="AY11">
        <v>6</v>
      </c>
      <c r="AZ11">
        <v>22</v>
      </c>
      <c r="BA11">
        <v>8</v>
      </c>
      <c r="BB11">
        <v>97</v>
      </c>
      <c r="BC11">
        <v>68</v>
      </c>
      <c r="BD11">
        <v>25</v>
      </c>
      <c r="BE11">
        <v>4</v>
      </c>
      <c r="BF11">
        <v>22</v>
      </c>
      <c r="BG11">
        <v>17</v>
      </c>
      <c r="BH11">
        <v>4</v>
      </c>
      <c r="BI11">
        <v>1</v>
      </c>
      <c r="BJ11">
        <v>15</v>
      </c>
      <c r="BK11">
        <v>7</v>
      </c>
      <c r="BL11">
        <v>2</v>
      </c>
      <c r="BM11">
        <v>6</v>
      </c>
      <c r="BN11">
        <v>187</v>
      </c>
      <c r="BO11">
        <v>117</v>
      </c>
      <c r="BP11">
        <v>65</v>
      </c>
      <c r="BQ11">
        <v>5</v>
      </c>
      <c r="BR11">
        <v>177</v>
      </c>
      <c r="BS11">
        <v>125</v>
      </c>
      <c r="BT11">
        <v>28</v>
      </c>
      <c r="BU11">
        <v>24</v>
      </c>
      <c r="BV11">
        <v>368</v>
      </c>
      <c r="BW11">
        <v>222</v>
      </c>
      <c r="BX11">
        <v>55</v>
      </c>
      <c r="BY11">
        <v>91</v>
      </c>
    </row>
    <row r="12" spans="1:77">
      <c r="A12" t="s">
        <v>759</v>
      </c>
      <c r="B12">
        <v>3264</v>
      </c>
      <c r="C12">
        <v>2665</v>
      </c>
      <c r="D12">
        <v>343</v>
      </c>
      <c r="E12">
        <v>256</v>
      </c>
      <c r="F12">
        <v>84</v>
      </c>
      <c r="G12">
        <v>36</v>
      </c>
      <c r="H12">
        <v>22</v>
      </c>
      <c r="I12">
        <v>26</v>
      </c>
      <c r="J12">
        <v>2</v>
      </c>
      <c r="K12" t="s">
        <v>19</v>
      </c>
      <c r="L12" t="s">
        <v>19</v>
      </c>
      <c r="M12">
        <v>2</v>
      </c>
      <c r="N12">
        <v>35</v>
      </c>
      <c r="O12">
        <v>6</v>
      </c>
      <c r="P12">
        <v>6</v>
      </c>
      <c r="Q12">
        <v>23</v>
      </c>
      <c r="R12">
        <v>264</v>
      </c>
      <c r="S12">
        <v>220</v>
      </c>
      <c r="T12">
        <v>18</v>
      </c>
      <c r="U12">
        <v>26</v>
      </c>
      <c r="V12">
        <v>311</v>
      </c>
      <c r="W12">
        <v>275</v>
      </c>
      <c r="X12">
        <v>24</v>
      </c>
      <c r="Y12">
        <v>12</v>
      </c>
      <c r="Z12">
        <v>1635</v>
      </c>
      <c r="AA12">
        <v>1506</v>
      </c>
      <c r="AB12">
        <v>50</v>
      </c>
      <c r="AC12">
        <v>79</v>
      </c>
      <c r="AD12">
        <v>1217</v>
      </c>
      <c r="AE12">
        <v>1156</v>
      </c>
      <c r="AF12">
        <v>29</v>
      </c>
      <c r="AG12">
        <v>32</v>
      </c>
      <c r="AH12">
        <v>87</v>
      </c>
      <c r="AI12">
        <v>65</v>
      </c>
      <c r="AJ12">
        <v>22</v>
      </c>
      <c r="AK12" t="s">
        <v>19</v>
      </c>
      <c r="AL12">
        <v>24</v>
      </c>
      <c r="AM12">
        <v>17</v>
      </c>
      <c r="AN12">
        <v>7</v>
      </c>
      <c r="AO12" t="s">
        <v>19</v>
      </c>
      <c r="AP12">
        <v>66</v>
      </c>
      <c r="AQ12">
        <v>26</v>
      </c>
      <c r="AR12">
        <v>34</v>
      </c>
      <c r="AS12">
        <v>6</v>
      </c>
      <c r="AT12">
        <v>113</v>
      </c>
      <c r="AU12">
        <v>62</v>
      </c>
      <c r="AV12">
        <v>46</v>
      </c>
      <c r="AW12">
        <v>5</v>
      </c>
      <c r="AX12">
        <v>6</v>
      </c>
      <c r="AY12">
        <v>3</v>
      </c>
      <c r="AZ12">
        <v>3</v>
      </c>
      <c r="BA12" t="s">
        <v>19</v>
      </c>
      <c r="BB12">
        <v>53</v>
      </c>
      <c r="BC12">
        <v>51</v>
      </c>
      <c r="BD12">
        <v>2</v>
      </c>
      <c r="BE12" t="s">
        <v>19</v>
      </c>
      <c r="BF12">
        <v>31</v>
      </c>
      <c r="BG12">
        <v>23</v>
      </c>
      <c r="BH12">
        <v>8</v>
      </c>
      <c r="BI12" t="s">
        <v>19</v>
      </c>
      <c r="BJ12">
        <v>13</v>
      </c>
      <c r="BK12">
        <v>6</v>
      </c>
      <c r="BL12">
        <v>2</v>
      </c>
      <c r="BM12">
        <v>5</v>
      </c>
      <c r="BN12">
        <v>117</v>
      </c>
      <c r="BO12">
        <v>51</v>
      </c>
      <c r="BP12">
        <v>66</v>
      </c>
      <c r="BQ12" t="s">
        <v>19</v>
      </c>
      <c r="BR12">
        <v>156</v>
      </c>
      <c r="BS12">
        <v>107</v>
      </c>
      <c r="BT12">
        <v>23</v>
      </c>
      <c r="BU12">
        <v>26</v>
      </c>
      <c r="BV12">
        <v>291</v>
      </c>
      <c r="BW12">
        <v>228</v>
      </c>
      <c r="BX12">
        <v>17</v>
      </c>
      <c r="BY12">
        <v>46</v>
      </c>
    </row>
    <row r="13" spans="1:77">
      <c r="A13" t="s">
        <v>758</v>
      </c>
      <c r="B13">
        <v>2583</v>
      </c>
      <c r="C13">
        <v>1932</v>
      </c>
      <c r="D13">
        <v>378</v>
      </c>
      <c r="E13">
        <v>273</v>
      </c>
      <c r="F13">
        <v>90</v>
      </c>
      <c r="G13">
        <v>13</v>
      </c>
      <c r="H13">
        <v>39</v>
      </c>
      <c r="I13">
        <v>38</v>
      </c>
      <c r="J13">
        <v>1</v>
      </c>
      <c r="K13" t="s">
        <v>19</v>
      </c>
      <c r="L13" t="s">
        <v>19</v>
      </c>
      <c r="M13">
        <v>1</v>
      </c>
      <c r="N13">
        <v>7</v>
      </c>
      <c r="O13" t="s">
        <v>19</v>
      </c>
      <c r="P13">
        <v>3</v>
      </c>
      <c r="Q13">
        <v>4</v>
      </c>
      <c r="R13">
        <v>225</v>
      </c>
      <c r="S13">
        <v>184</v>
      </c>
      <c r="T13">
        <v>19</v>
      </c>
      <c r="U13">
        <v>22</v>
      </c>
      <c r="V13">
        <v>211</v>
      </c>
      <c r="W13">
        <v>181</v>
      </c>
      <c r="X13">
        <v>3</v>
      </c>
      <c r="Y13">
        <v>27</v>
      </c>
      <c r="Z13">
        <v>1336</v>
      </c>
      <c r="AA13">
        <v>1227</v>
      </c>
      <c r="AB13">
        <v>15</v>
      </c>
      <c r="AC13">
        <v>94</v>
      </c>
      <c r="AD13">
        <v>1014</v>
      </c>
      <c r="AE13">
        <v>973</v>
      </c>
      <c r="AF13">
        <v>12</v>
      </c>
      <c r="AG13">
        <v>29</v>
      </c>
      <c r="AH13">
        <v>78</v>
      </c>
      <c r="AI13">
        <v>48</v>
      </c>
      <c r="AJ13">
        <v>27</v>
      </c>
      <c r="AK13">
        <v>3</v>
      </c>
      <c r="AL13">
        <v>26</v>
      </c>
      <c r="AM13">
        <v>15</v>
      </c>
      <c r="AN13">
        <v>10</v>
      </c>
      <c r="AO13">
        <v>1</v>
      </c>
      <c r="AP13">
        <v>64</v>
      </c>
      <c r="AQ13">
        <v>18</v>
      </c>
      <c r="AR13">
        <v>37</v>
      </c>
      <c r="AS13">
        <v>9</v>
      </c>
      <c r="AT13">
        <v>96</v>
      </c>
      <c r="AU13">
        <v>33</v>
      </c>
      <c r="AV13">
        <v>56</v>
      </c>
      <c r="AW13">
        <v>7</v>
      </c>
      <c r="AX13">
        <v>17</v>
      </c>
      <c r="AY13">
        <v>2</v>
      </c>
      <c r="AZ13">
        <v>11</v>
      </c>
      <c r="BA13">
        <v>4</v>
      </c>
      <c r="BB13">
        <v>49</v>
      </c>
      <c r="BC13">
        <v>26</v>
      </c>
      <c r="BD13">
        <v>20</v>
      </c>
      <c r="BE13">
        <v>3</v>
      </c>
      <c r="BF13">
        <v>12</v>
      </c>
      <c r="BG13">
        <v>5</v>
      </c>
      <c r="BH13">
        <v>7</v>
      </c>
      <c r="BI13" t="s">
        <v>19</v>
      </c>
      <c r="BJ13">
        <v>5</v>
      </c>
      <c r="BK13">
        <v>1</v>
      </c>
      <c r="BL13">
        <v>2</v>
      </c>
      <c r="BM13">
        <v>2</v>
      </c>
      <c r="BN13">
        <v>103</v>
      </c>
      <c r="BO13">
        <v>33</v>
      </c>
      <c r="BP13">
        <v>68</v>
      </c>
      <c r="BQ13">
        <v>2</v>
      </c>
      <c r="BR13">
        <v>102</v>
      </c>
      <c r="BS13">
        <v>69</v>
      </c>
      <c r="BT13">
        <v>18</v>
      </c>
      <c r="BU13">
        <v>15</v>
      </c>
      <c r="BV13">
        <v>187</v>
      </c>
      <c r="BW13">
        <v>92</v>
      </c>
      <c r="BX13">
        <v>53</v>
      </c>
      <c r="BY13">
        <v>42</v>
      </c>
    </row>
    <row r="14" spans="1:77">
      <c r="A14" t="s">
        <v>757</v>
      </c>
      <c r="B14">
        <v>5254</v>
      </c>
      <c r="C14">
        <v>3790</v>
      </c>
      <c r="D14">
        <v>793</v>
      </c>
      <c r="E14">
        <v>671</v>
      </c>
      <c r="F14">
        <v>196</v>
      </c>
      <c r="G14">
        <v>25</v>
      </c>
      <c r="H14">
        <v>77</v>
      </c>
      <c r="I14">
        <v>94</v>
      </c>
      <c r="J14">
        <v>2</v>
      </c>
      <c r="K14" t="s">
        <v>19</v>
      </c>
      <c r="L14" t="s">
        <v>19</v>
      </c>
      <c r="M14">
        <v>2</v>
      </c>
      <c r="N14">
        <v>66</v>
      </c>
      <c r="O14">
        <v>1</v>
      </c>
      <c r="P14">
        <v>17</v>
      </c>
      <c r="Q14">
        <v>48</v>
      </c>
      <c r="R14">
        <v>356</v>
      </c>
      <c r="S14">
        <v>286</v>
      </c>
      <c r="T14">
        <v>26</v>
      </c>
      <c r="U14">
        <v>44</v>
      </c>
      <c r="V14">
        <v>513</v>
      </c>
      <c r="W14">
        <v>408</v>
      </c>
      <c r="X14">
        <v>52</v>
      </c>
      <c r="Y14">
        <v>53</v>
      </c>
      <c r="Z14">
        <v>2530</v>
      </c>
      <c r="AA14">
        <v>2240</v>
      </c>
      <c r="AB14">
        <v>72</v>
      </c>
      <c r="AC14">
        <v>218</v>
      </c>
      <c r="AD14">
        <v>1617</v>
      </c>
      <c r="AE14">
        <v>1505</v>
      </c>
      <c r="AF14">
        <v>50</v>
      </c>
      <c r="AG14">
        <v>62</v>
      </c>
      <c r="AH14">
        <v>165</v>
      </c>
      <c r="AI14">
        <v>114</v>
      </c>
      <c r="AJ14">
        <v>48</v>
      </c>
      <c r="AK14">
        <v>3</v>
      </c>
      <c r="AL14">
        <v>58</v>
      </c>
      <c r="AM14">
        <v>44</v>
      </c>
      <c r="AN14">
        <v>13</v>
      </c>
      <c r="AO14">
        <v>1</v>
      </c>
      <c r="AP14">
        <v>219</v>
      </c>
      <c r="AQ14">
        <v>58</v>
      </c>
      <c r="AR14">
        <v>145</v>
      </c>
      <c r="AS14">
        <v>16</v>
      </c>
      <c r="AT14">
        <v>148</v>
      </c>
      <c r="AU14">
        <v>42</v>
      </c>
      <c r="AV14">
        <v>94</v>
      </c>
      <c r="AW14">
        <v>12</v>
      </c>
      <c r="AX14">
        <v>25</v>
      </c>
      <c r="AY14">
        <v>9</v>
      </c>
      <c r="AZ14">
        <v>12</v>
      </c>
      <c r="BA14">
        <v>4</v>
      </c>
      <c r="BB14">
        <v>99</v>
      </c>
      <c r="BC14">
        <v>58</v>
      </c>
      <c r="BD14">
        <v>37</v>
      </c>
      <c r="BE14">
        <v>4</v>
      </c>
      <c r="BF14">
        <v>59</v>
      </c>
      <c r="BG14">
        <v>32</v>
      </c>
      <c r="BH14">
        <v>25</v>
      </c>
      <c r="BI14">
        <v>2</v>
      </c>
      <c r="BJ14">
        <v>19</v>
      </c>
      <c r="BK14">
        <v>4</v>
      </c>
      <c r="BL14">
        <v>5</v>
      </c>
      <c r="BM14">
        <v>10</v>
      </c>
      <c r="BN14">
        <v>188</v>
      </c>
      <c r="BO14">
        <v>92</v>
      </c>
      <c r="BP14">
        <v>92</v>
      </c>
      <c r="BQ14">
        <v>4</v>
      </c>
      <c r="BR14">
        <v>196</v>
      </c>
      <c r="BS14">
        <v>146</v>
      </c>
      <c r="BT14">
        <v>11</v>
      </c>
      <c r="BU14">
        <v>39</v>
      </c>
      <c r="BV14">
        <v>473</v>
      </c>
      <c r="BW14">
        <v>275</v>
      </c>
      <c r="BX14">
        <v>80</v>
      </c>
      <c r="BY14">
        <v>118</v>
      </c>
    </row>
    <row r="15" spans="1:77">
      <c r="A15" t="s">
        <v>756</v>
      </c>
      <c r="B15">
        <v>6538</v>
      </c>
      <c r="C15">
        <v>4539</v>
      </c>
      <c r="D15">
        <v>794</v>
      </c>
      <c r="E15">
        <v>1205</v>
      </c>
      <c r="F15">
        <v>176</v>
      </c>
      <c r="G15">
        <v>61</v>
      </c>
      <c r="H15">
        <v>65</v>
      </c>
      <c r="I15">
        <v>50</v>
      </c>
      <c r="J15">
        <v>2</v>
      </c>
      <c r="K15" t="s">
        <v>19</v>
      </c>
      <c r="L15" t="s">
        <v>19</v>
      </c>
      <c r="M15">
        <v>2</v>
      </c>
      <c r="N15">
        <v>98</v>
      </c>
      <c r="O15">
        <v>2</v>
      </c>
      <c r="P15">
        <v>17</v>
      </c>
      <c r="Q15">
        <v>79</v>
      </c>
      <c r="R15">
        <v>520</v>
      </c>
      <c r="S15">
        <v>330</v>
      </c>
      <c r="T15">
        <v>38</v>
      </c>
      <c r="U15">
        <v>152</v>
      </c>
      <c r="V15">
        <v>650</v>
      </c>
      <c r="W15">
        <v>485</v>
      </c>
      <c r="X15">
        <v>24</v>
      </c>
      <c r="Y15">
        <v>141</v>
      </c>
      <c r="Z15">
        <v>3120</v>
      </c>
      <c r="AA15">
        <v>2660</v>
      </c>
      <c r="AB15">
        <v>92</v>
      </c>
      <c r="AC15">
        <v>368</v>
      </c>
      <c r="AD15">
        <v>1731</v>
      </c>
      <c r="AE15">
        <v>1559</v>
      </c>
      <c r="AF15">
        <v>67</v>
      </c>
      <c r="AG15">
        <v>105</v>
      </c>
      <c r="AH15">
        <v>202</v>
      </c>
      <c r="AI15">
        <v>125</v>
      </c>
      <c r="AJ15">
        <v>67</v>
      </c>
      <c r="AK15">
        <v>10</v>
      </c>
      <c r="AL15">
        <v>66</v>
      </c>
      <c r="AM15">
        <v>42</v>
      </c>
      <c r="AN15">
        <v>24</v>
      </c>
      <c r="AO15" t="s">
        <v>19</v>
      </c>
      <c r="AP15">
        <v>342</v>
      </c>
      <c r="AQ15">
        <v>104</v>
      </c>
      <c r="AR15">
        <v>150</v>
      </c>
      <c r="AS15">
        <v>88</v>
      </c>
      <c r="AT15">
        <v>188</v>
      </c>
      <c r="AU15">
        <v>70</v>
      </c>
      <c r="AV15">
        <v>96</v>
      </c>
      <c r="AW15">
        <v>22</v>
      </c>
      <c r="AX15">
        <v>59</v>
      </c>
      <c r="AY15">
        <v>15</v>
      </c>
      <c r="AZ15">
        <v>30</v>
      </c>
      <c r="BA15">
        <v>14</v>
      </c>
      <c r="BB15">
        <v>121</v>
      </c>
      <c r="BC15">
        <v>85</v>
      </c>
      <c r="BD15">
        <v>32</v>
      </c>
      <c r="BE15">
        <v>4</v>
      </c>
      <c r="BF15">
        <v>49</v>
      </c>
      <c r="BG15">
        <v>38</v>
      </c>
      <c r="BH15">
        <v>8</v>
      </c>
      <c r="BI15">
        <v>3</v>
      </c>
      <c r="BJ15">
        <v>8</v>
      </c>
      <c r="BK15">
        <v>1</v>
      </c>
      <c r="BL15" t="s">
        <v>19</v>
      </c>
      <c r="BM15">
        <v>7</v>
      </c>
      <c r="BN15">
        <v>213</v>
      </c>
      <c r="BO15">
        <v>100</v>
      </c>
      <c r="BP15">
        <v>102</v>
      </c>
      <c r="BQ15">
        <v>11</v>
      </c>
      <c r="BR15">
        <v>284</v>
      </c>
      <c r="BS15">
        <v>178</v>
      </c>
      <c r="BT15">
        <v>40</v>
      </c>
      <c r="BU15">
        <v>66</v>
      </c>
      <c r="BV15">
        <v>506</v>
      </c>
      <c r="BW15">
        <v>285</v>
      </c>
      <c r="BX15">
        <v>33</v>
      </c>
      <c r="BY15">
        <v>188</v>
      </c>
    </row>
    <row r="16" spans="1:77">
      <c r="A16" t="s">
        <v>755</v>
      </c>
      <c r="B16">
        <v>3097</v>
      </c>
      <c r="C16">
        <v>2170</v>
      </c>
      <c r="D16">
        <v>477</v>
      </c>
      <c r="E16">
        <v>450</v>
      </c>
      <c r="F16">
        <v>108</v>
      </c>
      <c r="G16">
        <v>18</v>
      </c>
      <c r="H16">
        <v>48</v>
      </c>
      <c r="I16">
        <v>42</v>
      </c>
      <c r="J16">
        <v>6</v>
      </c>
      <c r="K16" t="s">
        <v>19</v>
      </c>
      <c r="L16">
        <v>1</v>
      </c>
      <c r="M16">
        <v>5</v>
      </c>
      <c r="N16">
        <v>53</v>
      </c>
      <c r="O16">
        <v>3</v>
      </c>
      <c r="P16">
        <v>17</v>
      </c>
      <c r="Q16">
        <v>33</v>
      </c>
      <c r="R16">
        <v>293</v>
      </c>
      <c r="S16">
        <v>225</v>
      </c>
      <c r="T16">
        <v>18</v>
      </c>
      <c r="U16">
        <v>50</v>
      </c>
      <c r="V16">
        <v>320</v>
      </c>
      <c r="W16">
        <v>243</v>
      </c>
      <c r="X16">
        <v>17</v>
      </c>
      <c r="Y16">
        <v>60</v>
      </c>
      <c r="Z16">
        <v>1557</v>
      </c>
      <c r="AA16">
        <v>1344</v>
      </c>
      <c r="AB16">
        <v>77</v>
      </c>
      <c r="AC16">
        <v>136</v>
      </c>
      <c r="AD16">
        <v>993</v>
      </c>
      <c r="AE16">
        <v>884</v>
      </c>
      <c r="AF16">
        <v>54</v>
      </c>
      <c r="AG16">
        <v>55</v>
      </c>
      <c r="AH16">
        <v>90</v>
      </c>
      <c r="AI16">
        <v>60</v>
      </c>
      <c r="AJ16">
        <v>27</v>
      </c>
      <c r="AK16">
        <v>3</v>
      </c>
      <c r="AL16">
        <v>39</v>
      </c>
      <c r="AM16">
        <v>28</v>
      </c>
      <c r="AN16">
        <v>9</v>
      </c>
      <c r="AO16">
        <v>2</v>
      </c>
      <c r="AP16">
        <v>155</v>
      </c>
      <c r="AQ16">
        <v>30</v>
      </c>
      <c r="AR16">
        <v>88</v>
      </c>
      <c r="AS16">
        <v>37</v>
      </c>
      <c r="AT16">
        <v>91</v>
      </c>
      <c r="AU16">
        <v>32</v>
      </c>
      <c r="AV16">
        <v>47</v>
      </c>
      <c r="AW16">
        <v>12</v>
      </c>
      <c r="AX16">
        <v>31</v>
      </c>
      <c r="AY16">
        <v>8</v>
      </c>
      <c r="AZ16">
        <v>18</v>
      </c>
      <c r="BA16">
        <v>5</v>
      </c>
      <c r="BB16">
        <v>57</v>
      </c>
      <c r="BC16">
        <v>42</v>
      </c>
      <c r="BD16">
        <v>15</v>
      </c>
      <c r="BE16" t="s">
        <v>19</v>
      </c>
      <c r="BF16">
        <v>14</v>
      </c>
      <c r="BG16">
        <v>12</v>
      </c>
      <c r="BH16">
        <v>2</v>
      </c>
      <c r="BI16" t="s">
        <v>19</v>
      </c>
      <c r="BJ16">
        <v>6</v>
      </c>
      <c r="BK16" t="s">
        <v>19</v>
      </c>
      <c r="BL16">
        <v>4</v>
      </c>
      <c r="BM16">
        <v>2</v>
      </c>
      <c r="BN16">
        <v>99</v>
      </c>
      <c r="BO16">
        <v>57</v>
      </c>
      <c r="BP16">
        <v>42</v>
      </c>
      <c r="BQ16" t="s">
        <v>19</v>
      </c>
      <c r="BR16">
        <v>51</v>
      </c>
      <c r="BS16">
        <v>22</v>
      </c>
      <c r="BT16">
        <v>11</v>
      </c>
      <c r="BU16">
        <v>18</v>
      </c>
      <c r="BV16">
        <v>166</v>
      </c>
      <c r="BW16">
        <v>74</v>
      </c>
      <c r="BX16">
        <v>45</v>
      </c>
      <c r="BY16">
        <v>47</v>
      </c>
    </row>
    <row r="17" spans="1:77">
      <c r="A17" t="s">
        <v>754</v>
      </c>
      <c r="B17">
        <v>4518</v>
      </c>
      <c r="C17">
        <v>3003</v>
      </c>
      <c r="D17">
        <v>711</v>
      </c>
      <c r="E17">
        <v>804</v>
      </c>
      <c r="F17">
        <v>203</v>
      </c>
      <c r="G17">
        <v>43</v>
      </c>
      <c r="H17">
        <v>76</v>
      </c>
      <c r="I17">
        <v>84</v>
      </c>
      <c r="J17" t="s">
        <v>19</v>
      </c>
      <c r="K17" t="s">
        <v>19</v>
      </c>
      <c r="L17" t="s">
        <v>19</v>
      </c>
      <c r="M17" t="s">
        <v>19</v>
      </c>
      <c r="N17">
        <v>92</v>
      </c>
      <c r="O17">
        <v>1</v>
      </c>
      <c r="P17">
        <v>26</v>
      </c>
      <c r="Q17">
        <v>65</v>
      </c>
      <c r="R17">
        <v>366</v>
      </c>
      <c r="S17">
        <v>260</v>
      </c>
      <c r="T17">
        <v>29</v>
      </c>
      <c r="U17">
        <v>77</v>
      </c>
      <c r="V17">
        <v>442</v>
      </c>
      <c r="W17">
        <v>355</v>
      </c>
      <c r="X17">
        <v>19</v>
      </c>
      <c r="Y17">
        <v>68</v>
      </c>
      <c r="Z17">
        <v>2056</v>
      </c>
      <c r="AA17">
        <v>1755</v>
      </c>
      <c r="AB17">
        <v>62</v>
      </c>
      <c r="AC17">
        <v>239</v>
      </c>
      <c r="AD17">
        <v>1288</v>
      </c>
      <c r="AE17">
        <v>1163</v>
      </c>
      <c r="AF17">
        <v>48</v>
      </c>
      <c r="AG17">
        <v>77</v>
      </c>
      <c r="AH17">
        <v>144</v>
      </c>
      <c r="AI17">
        <v>104</v>
      </c>
      <c r="AJ17">
        <v>37</v>
      </c>
      <c r="AK17">
        <v>3</v>
      </c>
      <c r="AL17">
        <v>49</v>
      </c>
      <c r="AM17">
        <v>38</v>
      </c>
      <c r="AN17">
        <v>10</v>
      </c>
      <c r="AO17">
        <v>1</v>
      </c>
      <c r="AP17">
        <v>244</v>
      </c>
      <c r="AQ17">
        <v>49</v>
      </c>
      <c r="AR17">
        <v>163</v>
      </c>
      <c r="AS17">
        <v>32</v>
      </c>
      <c r="AT17">
        <v>121</v>
      </c>
      <c r="AU17">
        <v>33</v>
      </c>
      <c r="AV17">
        <v>70</v>
      </c>
      <c r="AW17">
        <v>18</v>
      </c>
      <c r="AX17">
        <v>53</v>
      </c>
      <c r="AY17">
        <v>6</v>
      </c>
      <c r="AZ17">
        <v>35</v>
      </c>
      <c r="BA17">
        <v>12</v>
      </c>
      <c r="BB17">
        <v>103</v>
      </c>
      <c r="BC17">
        <v>62</v>
      </c>
      <c r="BD17">
        <v>34</v>
      </c>
      <c r="BE17">
        <v>7</v>
      </c>
      <c r="BF17">
        <v>31</v>
      </c>
      <c r="BG17">
        <v>21</v>
      </c>
      <c r="BH17">
        <v>6</v>
      </c>
      <c r="BI17">
        <v>4</v>
      </c>
      <c r="BJ17">
        <v>18</v>
      </c>
      <c r="BK17">
        <v>2</v>
      </c>
      <c r="BL17">
        <v>9</v>
      </c>
      <c r="BM17">
        <v>7</v>
      </c>
      <c r="BN17">
        <v>164</v>
      </c>
      <c r="BO17">
        <v>82</v>
      </c>
      <c r="BP17">
        <v>75</v>
      </c>
      <c r="BQ17">
        <v>7</v>
      </c>
      <c r="BR17">
        <v>120</v>
      </c>
      <c r="BS17">
        <v>71</v>
      </c>
      <c r="BT17">
        <v>17</v>
      </c>
      <c r="BU17">
        <v>32</v>
      </c>
      <c r="BV17">
        <v>361</v>
      </c>
      <c r="BW17">
        <v>159</v>
      </c>
      <c r="BX17">
        <v>53</v>
      </c>
      <c r="BY17">
        <v>149</v>
      </c>
    </row>
    <row r="18" spans="1:77">
      <c r="A18" t="s">
        <v>753</v>
      </c>
      <c r="B18">
        <v>11254</v>
      </c>
      <c r="C18">
        <v>7208</v>
      </c>
      <c r="D18">
        <v>1141</v>
      </c>
      <c r="E18">
        <v>2905</v>
      </c>
      <c r="F18">
        <v>351</v>
      </c>
      <c r="G18">
        <v>98</v>
      </c>
      <c r="H18">
        <v>72</v>
      </c>
      <c r="I18">
        <v>181</v>
      </c>
      <c r="J18">
        <v>2</v>
      </c>
      <c r="K18" t="s">
        <v>19</v>
      </c>
      <c r="L18" t="s">
        <v>19</v>
      </c>
      <c r="M18">
        <v>2</v>
      </c>
      <c r="N18">
        <v>167</v>
      </c>
      <c r="O18">
        <v>13</v>
      </c>
      <c r="P18">
        <v>23</v>
      </c>
      <c r="Q18">
        <v>131</v>
      </c>
      <c r="R18">
        <v>1023</v>
      </c>
      <c r="S18">
        <v>564</v>
      </c>
      <c r="T18">
        <v>48</v>
      </c>
      <c r="U18">
        <v>411</v>
      </c>
      <c r="V18">
        <v>963</v>
      </c>
      <c r="W18">
        <v>652</v>
      </c>
      <c r="X18">
        <v>27</v>
      </c>
      <c r="Y18">
        <v>284</v>
      </c>
      <c r="Z18">
        <v>5718</v>
      </c>
      <c r="AA18">
        <v>4400</v>
      </c>
      <c r="AB18">
        <v>169</v>
      </c>
      <c r="AC18">
        <v>1149</v>
      </c>
      <c r="AD18">
        <v>3303</v>
      </c>
      <c r="AE18">
        <v>2806</v>
      </c>
      <c r="AF18">
        <v>109</v>
      </c>
      <c r="AG18">
        <v>388</v>
      </c>
      <c r="AH18">
        <v>342</v>
      </c>
      <c r="AI18">
        <v>266</v>
      </c>
      <c r="AJ18">
        <v>70</v>
      </c>
      <c r="AK18">
        <v>6</v>
      </c>
      <c r="AL18">
        <v>131</v>
      </c>
      <c r="AM18">
        <v>104</v>
      </c>
      <c r="AN18">
        <v>25</v>
      </c>
      <c r="AO18">
        <v>2</v>
      </c>
      <c r="AP18">
        <v>552</v>
      </c>
      <c r="AQ18">
        <v>175</v>
      </c>
      <c r="AR18">
        <v>294</v>
      </c>
      <c r="AS18">
        <v>83</v>
      </c>
      <c r="AT18">
        <v>306</v>
      </c>
      <c r="AU18">
        <v>98</v>
      </c>
      <c r="AV18">
        <v>160</v>
      </c>
      <c r="AW18">
        <v>48</v>
      </c>
      <c r="AX18">
        <v>93</v>
      </c>
      <c r="AY18">
        <v>17</v>
      </c>
      <c r="AZ18">
        <v>48</v>
      </c>
      <c r="BA18">
        <v>28</v>
      </c>
      <c r="BB18">
        <v>189</v>
      </c>
      <c r="BC18">
        <v>141</v>
      </c>
      <c r="BD18">
        <v>42</v>
      </c>
      <c r="BE18">
        <v>6</v>
      </c>
      <c r="BF18">
        <v>30</v>
      </c>
      <c r="BG18">
        <v>25</v>
      </c>
      <c r="BH18">
        <v>3</v>
      </c>
      <c r="BI18">
        <v>2</v>
      </c>
      <c r="BJ18">
        <v>20</v>
      </c>
      <c r="BK18">
        <v>6</v>
      </c>
      <c r="BL18">
        <v>4</v>
      </c>
      <c r="BM18">
        <v>10</v>
      </c>
      <c r="BN18">
        <v>313</v>
      </c>
      <c r="BO18">
        <v>196</v>
      </c>
      <c r="BP18">
        <v>106</v>
      </c>
      <c r="BQ18">
        <v>11</v>
      </c>
      <c r="BR18">
        <v>194</v>
      </c>
      <c r="BS18">
        <v>95</v>
      </c>
      <c r="BT18">
        <v>10</v>
      </c>
      <c r="BU18">
        <v>89</v>
      </c>
      <c r="BV18">
        <v>991</v>
      </c>
      <c r="BW18">
        <v>462</v>
      </c>
      <c r="BX18">
        <v>65</v>
      </c>
      <c r="BY18">
        <v>464</v>
      </c>
    </row>
    <row r="19" spans="1:77">
      <c r="A19" t="s">
        <v>752</v>
      </c>
      <c r="B19">
        <v>10091</v>
      </c>
      <c r="C19">
        <v>6648</v>
      </c>
      <c r="D19">
        <v>881</v>
      </c>
      <c r="E19">
        <v>2562</v>
      </c>
      <c r="F19">
        <v>281</v>
      </c>
      <c r="G19">
        <v>86</v>
      </c>
      <c r="H19">
        <v>81</v>
      </c>
      <c r="I19">
        <v>114</v>
      </c>
      <c r="J19">
        <v>1</v>
      </c>
      <c r="K19" t="s">
        <v>19</v>
      </c>
      <c r="L19" t="s">
        <v>19</v>
      </c>
      <c r="M19">
        <v>1</v>
      </c>
      <c r="N19">
        <v>106</v>
      </c>
      <c r="O19">
        <v>1</v>
      </c>
      <c r="P19">
        <v>19</v>
      </c>
      <c r="Q19">
        <v>86</v>
      </c>
      <c r="R19">
        <v>940</v>
      </c>
      <c r="S19">
        <v>592</v>
      </c>
      <c r="T19">
        <v>31</v>
      </c>
      <c r="U19">
        <v>317</v>
      </c>
      <c r="V19">
        <v>881</v>
      </c>
      <c r="W19">
        <v>577</v>
      </c>
      <c r="X19">
        <v>25</v>
      </c>
      <c r="Y19">
        <v>279</v>
      </c>
      <c r="Z19">
        <v>4906</v>
      </c>
      <c r="AA19">
        <v>3955</v>
      </c>
      <c r="AB19">
        <v>54</v>
      </c>
      <c r="AC19">
        <v>897</v>
      </c>
      <c r="AD19">
        <v>2960</v>
      </c>
      <c r="AE19">
        <v>2609</v>
      </c>
      <c r="AF19">
        <v>42</v>
      </c>
      <c r="AG19">
        <v>309</v>
      </c>
      <c r="AH19">
        <v>289</v>
      </c>
      <c r="AI19">
        <v>241</v>
      </c>
      <c r="AJ19">
        <v>33</v>
      </c>
      <c r="AK19">
        <v>15</v>
      </c>
      <c r="AL19">
        <v>88</v>
      </c>
      <c r="AM19">
        <v>73</v>
      </c>
      <c r="AN19">
        <v>9</v>
      </c>
      <c r="AO19">
        <v>6</v>
      </c>
      <c r="AP19">
        <v>501</v>
      </c>
      <c r="AQ19">
        <v>136</v>
      </c>
      <c r="AR19">
        <v>249</v>
      </c>
      <c r="AS19">
        <v>116</v>
      </c>
      <c r="AT19">
        <v>258</v>
      </c>
      <c r="AU19">
        <v>87</v>
      </c>
      <c r="AV19">
        <v>127</v>
      </c>
      <c r="AW19">
        <v>44</v>
      </c>
      <c r="AX19">
        <v>70</v>
      </c>
      <c r="AY19">
        <v>12</v>
      </c>
      <c r="AZ19">
        <v>35</v>
      </c>
      <c r="BA19">
        <v>23</v>
      </c>
      <c r="BB19">
        <v>163</v>
      </c>
      <c r="BC19">
        <v>122</v>
      </c>
      <c r="BD19">
        <v>35</v>
      </c>
      <c r="BE19">
        <v>6</v>
      </c>
      <c r="BF19">
        <v>37</v>
      </c>
      <c r="BG19">
        <v>24</v>
      </c>
      <c r="BH19">
        <v>9</v>
      </c>
      <c r="BI19">
        <v>4</v>
      </c>
      <c r="BJ19">
        <v>7</v>
      </c>
      <c r="BK19">
        <v>3</v>
      </c>
      <c r="BL19">
        <v>2</v>
      </c>
      <c r="BM19">
        <v>2</v>
      </c>
      <c r="BN19">
        <v>255</v>
      </c>
      <c r="BO19">
        <v>164</v>
      </c>
      <c r="BP19">
        <v>87</v>
      </c>
      <c r="BQ19">
        <v>4</v>
      </c>
      <c r="BR19">
        <v>347</v>
      </c>
      <c r="BS19">
        <v>159</v>
      </c>
      <c r="BT19">
        <v>26</v>
      </c>
      <c r="BU19">
        <v>162</v>
      </c>
      <c r="BV19">
        <v>1049</v>
      </c>
      <c r="BW19">
        <v>489</v>
      </c>
      <c r="BX19">
        <v>68</v>
      </c>
      <c r="BY19">
        <v>492</v>
      </c>
    </row>
    <row r="20" spans="1:77">
      <c r="A20" t="s">
        <v>751</v>
      </c>
      <c r="B20">
        <v>13728</v>
      </c>
      <c r="C20">
        <v>8960</v>
      </c>
      <c r="D20">
        <v>1076</v>
      </c>
      <c r="E20">
        <v>3692</v>
      </c>
      <c r="F20">
        <v>461</v>
      </c>
      <c r="G20">
        <v>108</v>
      </c>
      <c r="H20">
        <v>101</v>
      </c>
      <c r="I20">
        <v>252</v>
      </c>
      <c r="J20">
        <v>2</v>
      </c>
      <c r="K20" t="s">
        <v>19</v>
      </c>
      <c r="L20">
        <v>1</v>
      </c>
      <c r="M20">
        <v>1</v>
      </c>
      <c r="N20">
        <v>144</v>
      </c>
      <c r="O20">
        <v>19</v>
      </c>
      <c r="P20">
        <v>29</v>
      </c>
      <c r="Q20">
        <v>96</v>
      </c>
      <c r="R20">
        <v>1625</v>
      </c>
      <c r="S20">
        <v>921</v>
      </c>
      <c r="T20">
        <v>55</v>
      </c>
      <c r="U20">
        <v>649</v>
      </c>
      <c r="V20">
        <v>896</v>
      </c>
      <c r="W20">
        <v>554</v>
      </c>
      <c r="X20">
        <v>21</v>
      </c>
      <c r="Y20">
        <v>321</v>
      </c>
      <c r="Z20">
        <v>6864</v>
      </c>
      <c r="AA20">
        <v>5347</v>
      </c>
      <c r="AB20">
        <v>127</v>
      </c>
      <c r="AC20">
        <v>1390</v>
      </c>
      <c r="AD20">
        <v>4178</v>
      </c>
      <c r="AE20">
        <v>3667</v>
      </c>
      <c r="AF20">
        <v>57</v>
      </c>
      <c r="AG20">
        <v>454</v>
      </c>
      <c r="AH20">
        <v>405</v>
      </c>
      <c r="AI20">
        <v>343</v>
      </c>
      <c r="AJ20">
        <v>47</v>
      </c>
      <c r="AK20">
        <v>15</v>
      </c>
      <c r="AL20">
        <v>191</v>
      </c>
      <c r="AM20">
        <v>167</v>
      </c>
      <c r="AN20">
        <v>21</v>
      </c>
      <c r="AO20">
        <v>3</v>
      </c>
      <c r="AP20">
        <v>596</v>
      </c>
      <c r="AQ20">
        <v>274</v>
      </c>
      <c r="AR20">
        <v>204</v>
      </c>
      <c r="AS20">
        <v>118</v>
      </c>
      <c r="AT20">
        <v>431</v>
      </c>
      <c r="AU20">
        <v>217</v>
      </c>
      <c r="AV20">
        <v>148</v>
      </c>
      <c r="AW20">
        <v>66</v>
      </c>
      <c r="AX20">
        <v>114</v>
      </c>
      <c r="AY20">
        <v>42</v>
      </c>
      <c r="AZ20">
        <v>44</v>
      </c>
      <c r="BA20">
        <v>28</v>
      </c>
      <c r="BB20">
        <v>229</v>
      </c>
      <c r="BC20">
        <v>170</v>
      </c>
      <c r="BD20">
        <v>52</v>
      </c>
      <c r="BE20">
        <v>7</v>
      </c>
      <c r="BF20">
        <v>44</v>
      </c>
      <c r="BG20">
        <v>27</v>
      </c>
      <c r="BH20">
        <v>14</v>
      </c>
      <c r="BI20">
        <v>3</v>
      </c>
      <c r="BJ20">
        <v>17</v>
      </c>
      <c r="BK20">
        <v>3</v>
      </c>
      <c r="BL20">
        <v>1</v>
      </c>
      <c r="BM20">
        <v>13</v>
      </c>
      <c r="BN20">
        <v>390</v>
      </c>
      <c r="BO20">
        <v>254</v>
      </c>
      <c r="BP20">
        <v>119</v>
      </c>
      <c r="BQ20">
        <v>17</v>
      </c>
      <c r="BR20">
        <v>297</v>
      </c>
      <c r="BS20">
        <v>114</v>
      </c>
      <c r="BT20">
        <v>34</v>
      </c>
      <c r="BU20">
        <v>149</v>
      </c>
      <c r="BV20">
        <v>1213</v>
      </c>
      <c r="BW20">
        <v>567</v>
      </c>
      <c r="BX20">
        <v>79</v>
      </c>
      <c r="BY20">
        <v>567</v>
      </c>
    </row>
    <row r="21" spans="1:77">
      <c r="A21" t="s">
        <v>750</v>
      </c>
      <c r="B21">
        <v>12632</v>
      </c>
      <c r="C21">
        <v>6716</v>
      </c>
      <c r="D21">
        <v>1994</v>
      </c>
      <c r="E21">
        <v>3922</v>
      </c>
      <c r="F21">
        <v>424</v>
      </c>
      <c r="G21">
        <v>66</v>
      </c>
      <c r="H21">
        <v>116</v>
      </c>
      <c r="I21">
        <v>242</v>
      </c>
      <c r="J21">
        <v>2</v>
      </c>
      <c r="K21" t="s">
        <v>19</v>
      </c>
      <c r="L21" t="s">
        <v>19</v>
      </c>
      <c r="M21">
        <v>2</v>
      </c>
      <c r="N21">
        <v>194</v>
      </c>
      <c r="O21">
        <v>12</v>
      </c>
      <c r="P21">
        <v>31</v>
      </c>
      <c r="Q21">
        <v>151</v>
      </c>
      <c r="R21">
        <v>1625</v>
      </c>
      <c r="S21">
        <v>679</v>
      </c>
      <c r="T21">
        <v>122</v>
      </c>
      <c r="U21">
        <v>824</v>
      </c>
      <c r="V21">
        <v>770</v>
      </c>
      <c r="W21">
        <v>344</v>
      </c>
      <c r="X21">
        <v>53</v>
      </c>
      <c r="Y21">
        <v>373</v>
      </c>
      <c r="Z21">
        <v>6164</v>
      </c>
      <c r="AA21">
        <v>4344</v>
      </c>
      <c r="AB21">
        <v>465</v>
      </c>
      <c r="AC21">
        <v>1355</v>
      </c>
      <c r="AD21">
        <v>3795</v>
      </c>
      <c r="AE21">
        <v>2961</v>
      </c>
      <c r="AF21">
        <v>308</v>
      </c>
      <c r="AG21">
        <v>526</v>
      </c>
      <c r="AH21">
        <v>391</v>
      </c>
      <c r="AI21">
        <v>257</v>
      </c>
      <c r="AJ21">
        <v>116</v>
      </c>
      <c r="AK21">
        <v>18</v>
      </c>
      <c r="AL21">
        <v>143</v>
      </c>
      <c r="AM21">
        <v>101</v>
      </c>
      <c r="AN21">
        <v>36</v>
      </c>
      <c r="AO21">
        <v>6</v>
      </c>
      <c r="AP21">
        <v>605</v>
      </c>
      <c r="AQ21">
        <v>66</v>
      </c>
      <c r="AR21">
        <v>375</v>
      </c>
      <c r="AS21">
        <v>164</v>
      </c>
      <c r="AT21">
        <v>433</v>
      </c>
      <c r="AU21">
        <v>97</v>
      </c>
      <c r="AV21">
        <v>244</v>
      </c>
      <c r="AW21">
        <v>92</v>
      </c>
      <c r="AX21">
        <v>112</v>
      </c>
      <c r="AY21">
        <v>17</v>
      </c>
      <c r="AZ21">
        <v>63</v>
      </c>
      <c r="BA21">
        <v>32</v>
      </c>
      <c r="BB21">
        <v>196</v>
      </c>
      <c r="BC21">
        <v>113</v>
      </c>
      <c r="BD21">
        <v>75</v>
      </c>
      <c r="BE21">
        <v>8</v>
      </c>
      <c r="BF21">
        <v>16</v>
      </c>
      <c r="BG21">
        <v>9</v>
      </c>
      <c r="BH21">
        <v>5</v>
      </c>
      <c r="BI21">
        <v>2</v>
      </c>
      <c r="BJ21">
        <v>10</v>
      </c>
      <c r="BK21" t="s">
        <v>19</v>
      </c>
      <c r="BL21">
        <v>4</v>
      </c>
      <c r="BM21">
        <v>6</v>
      </c>
      <c r="BN21">
        <v>341</v>
      </c>
      <c r="BO21">
        <v>206</v>
      </c>
      <c r="BP21">
        <v>120</v>
      </c>
      <c r="BQ21">
        <v>15</v>
      </c>
      <c r="BR21">
        <v>146</v>
      </c>
      <c r="BS21">
        <v>63</v>
      </c>
      <c r="BT21">
        <v>14</v>
      </c>
      <c r="BU21">
        <v>69</v>
      </c>
      <c r="BV21">
        <v>1203</v>
      </c>
      <c r="BW21">
        <v>443</v>
      </c>
      <c r="BX21">
        <v>191</v>
      </c>
      <c r="BY21">
        <v>569</v>
      </c>
    </row>
    <row r="22" spans="1:77">
      <c r="A22" t="s">
        <v>749</v>
      </c>
      <c r="B22">
        <v>6601</v>
      </c>
      <c r="C22">
        <v>4769</v>
      </c>
      <c r="D22">
        <v>1032</v>
      </c>
      <c r="E22">
        <v>800</v>
      </c>
      <c r="F22">
        <v>187</v>
      </c>
      <c r="G22">
        <v>45</v>
      </c>
      <c r="H22">
        <v>77</v>
      </c>
      <c r="I22">
        <v>65</v>
      </c>
      <c r="J22">
        <v>3</v>
      </c>
      <c r="K22" t="s">
        <v>19</v>
      </c>
      <c r="L22" t="s">
        <v>19</v>
      </c>
      <c r="M22">
        <v>3</v>
      </c>
      <c r="N22">
        <v>63</v>
      </c>
      <c r="O22">
        <v>5</v>
      </c>
      <c r="P22">
        <v>31</v>
      </c>
      <c r="Q22">
        <v>27</v>
      </c>
      <c r="R22">
        <v>634</v>
      </c>
      <c r="S22">
        <v>473</v>
      </c>
      <c r="T22">
        <v>51</v>
      </c>
      <c r="U22">
        <v>110</v>
      </c>
      <c r="V22">
        <v>568</v>
      </c>
      <c r="W22">
        <v>432</v>
      </c>
      <c r="X22">
        <v>31</v>
      </c>
      <c r="Y22">
        <v>105</v>
      </c>
      <c r="Z22">
        <v>3373</v>
      </c>
      <c r="AA22">
        <v>2996</v>
      </c>
      <c r="AB22">
        <v>129</v>
      </c>
      <c r="AC22">
        <v>248</v>
      </c>
      <c r="AD22">
        <v>2540</v>
      </c>
      <c r="AE22">
        <v>2328</v>
      </c>
      <c r="AF22">
        <v>117</v>
      </c>
      <c r="AG22">
        <v>95</v>
      </c>
      <c r="AH22">
        <v>184</v>
      </c>
      <c r="AI22">
        <v>138</v>
      </c>
      <c r="AJ22">
        <v>43</v>
      </c>
      <c r="AK22">
        <v>3</v>
      </c>
      <c r="AL22">
        <v>84</v>
      </c>
      <c r="AM22">
        <v>65</v>
      </c>
      <c r="AN22">
        <v>17</v>
      </c>
      <c r="AO22">
        <v>2</v>
      </c>
      <c r="AP22">
        <v>218</v>
      </c>
      <c r="AQ22">
        <v>60</v>
      </c>
      <c r="AR22">
        <v>150</v>
      </c>
      <c r="AS22">
        <v>8</v>
      </c>
      <c r="AT22">
        <v>157</v>
      </c>
      <c r="AU22">
        <v>55</v>
      </c>
      <c r="AV22">
        <v>96</v>
      </c>
      <c r="AW22">
        <v>6</v>
      </c>
      <c r="AX22">
        <v>62</v>
      </c>
      <c r="AY22">
        <v>10</v>
      </c>
      <c r="AZ22">
        <v>46</v>
      </c>
      <c r="BA22">
        <v>6</v>
      </c>
      <c r="BB22">
        <v>110</v>
      </c>
      <c r="BC22">
        <v>81</v>
      </c>
      <c r="BD22">
        <v>28</v>
      </c>
      <c r="BE22">
        <v>1</v>
      </c>
      <c r="BF22">
        <v>17</v>
      </c>
      <c r="BG22">
        <v>11</v>
      </c>
      <c r="BH22">
        <v>6</v>
      </c>
      <c r="BI22" t="s">
        <v>19</v>
      </c>
      <c r="BJ22">
        <v>8</v>
      </c>
      <c r="BK22">
        <v>1</v>
      </c>
      <c r="BL22">
        <v>4</v>
      </c>
      <c r="BM22">
        <v>3</v>
      </c>
      <c r="BN22">
        <v>255</v>
      </c>
      <c r="BO22">
        <v>99</v>
      </c>
      <c r="BP22">
        <v>147</v>
      </c>
      <c r="BQ22">
        <v>9</v>
      </c>
      <c r="BR22">
        <v>222</v>
      </c>
      <c r="BS22">
        <v>108</v>
      </c>
      <c r="BT22">
        <v>76</v>
      </c>
      <c r="BU22">
        <v>38</v>
      </c>
      <c r="BV22">
        <v>540</v>
      </c>
      <c r="BW22">
        <v>255</v>
      </c>
      <c r="BX22">
        <v>117</v>
      </c>
      <c r="BY22">
        <v>168</v>
      </c>
    </row>
    <row r="23" spans="1:77">
      <c r="A23" t="s">
        <v>748</v>
      </c>
      <c r="B23">
        <v>3058</v>
      </c>
      <c r="C23">
        <v>2152</v>
      </c>
      <c r="D23">
        <v>437</v>
      </c>
      <c r="E23">
        <v>469</v>
      </c>
      <c r="F23">
        <v>105</v>
      </c>
      <c r="G23">
        <v>28</v>
      </c>
      <c r="H23">
        <v>42</v>
      </c>
      <c r="I23">
        <v>35</v>
      </c>
      <c r="J23">
        <v>1</v>
      </c>
      <c r="K23" t="s">
        <v>19</v>
      </c>
      <c r="L23" t="s">
        <v>19</v>
      </c>
      <c r="M23">
        <v>1</v>
      </c>
      <c r="N23">
        <v>37</v>
      </c>
      <c r="O23">
        <v>3</v>
      </c>
      <c r="P23">
        <v>9</v>
      </c>
      <c r="Q23">
        <v>25</v>
      </c>
      <c r="R23">
        <v>278</v>
      </c>
      <c r="S23">
        <v>205</v>
      </c>
      <c r="T23">
        <v>21</v>
      </c>
      <c r="U23">
        <v>52</v>
      </c>
      <c r="V23">
        <v>295</v>
      </c>
      <c r="W23">
        <v>222</v>
      </c>
      <c r="X23">
        <v>22</v>
      </c>
      <c r="Y23">
        <v>51</v>
      </c>
      <c r="Z23">
        <v>1475</v>
      </c>
      <c r="AA23">
        <v>1211</v>
      </c>
      <c r="AB23">
        <v>87</v>
      </c>
      <c r="AC23">
        <v>177</v>
      </c>
      <c r="AD23">
        <v>1017</v>
      </c>
      <c r="AE23">
        <v>882</v>
      </c>
      <c r="AF23">
        <v>58</v>
      </c>
      <c r="AG23">
        <v>77</v>
      </c>
      <c r="AH23">
        <v>88</v>
      </c>
      <c r="AI23">
        <v>67</v>
      </c>
      <c r="AJ23">
        <v>20</v>
      </c>
      <c r="AK23">
        <v>1</v>
      </c>
      <c r="AL23">
        <v>36</v>
      </c>
      <c r="AM23">
        <v>29</v>
      </c>
      <c r="AN23">
        <v>6</v>
      </c>
      <c r="AO23">
        <v>1</v>
      </c>
      <c r="AP23">
        <v>103</v>
      </c>
      <c r="AQ23">
        <v>51</v>
      </c>
      <c r="AR23">
        <v>43</v>
      </c>
      <c r="AS23">
        <v>9</v>
      </c>
      <c r="AT23">
        <v>103</v>
      </c>
      <c r="AU23">
        <v>41</v>
      </c>
      <c r="AV23">
        <v>47</v>
      </c>
      <c r="AW23">
        <v>15</v>
      </c>
      <c r="AX23">
        <v>16</v>
      </c>
      <c r="AY23">
        <v>4</v>
      </c>
      <c r="AZ23">
        <v>10</v>
      </c>
      <c r="BA23">
        <v>2</v>
      </c>
      <c r="BB23">
        <v>52</v>
      </c>
      <c r="BC23">
        <v>40</v>
      </c>
      <c r="BD23">
        <v>10</v>
      </c>
      <c r="BE23">
        <v>2</v>
      </c>
      <c r="BF23">
        <v>26</v>
      </c>
      <c r="BG23">
        <v>17</v>
      </c>
      <c r="BH23">
        <v>9</v>
      </c>
      <c r="BI23" t="s">
        <v>19</v>
      </c>
      <c r="BJ23">
        <v>6</v>
      </c>
      <c r="BK23">
        <v>2</v>
      </c>
      <c r="BL23">
        <v>1</v>
      </c>
      <c r="BM23">
        <v>3</v>
      </c>
      <c r="BN23">
        <v>128</v>
      </c>
      <c r="BO23">
        <v>49</v>
      </c>
      <c r="BP23">
        <v>73</v>
      </c>
      <c r="BQ23">
        <v>6</v>
      </c>
      <c r="BR23">
        <v>122</v>
      </c>
      <c r="BS23">
        <v>92</v>
      </c>
      <c r="BT23">
        <v>11</v>
      </c>
      <c r="BU23">
        <v>19</v>
      </c>
      <c r="BV23">
        <v>223</v>
      </c>
      <c r="BW23">
        <v>120</v>
      </c>
      <c r="BX23">
        <v>32</v>
      </c>
      <c r="BY23">
        <v>71</v>
      </c>
    </row>
    <row r="24" spans="1:77">
      <c r="A24" t="s">
        <v>747</v>
      </c>
      <c r="B24">
        <v>2577</v>
      </c>
      <c r="C24">
        <v>1900</v>
      </c>
      <c r="D24">
        <v>339</v>
      </c>
      <c r="E24">
        <v>338</v>
      </c>
      <c r="F24">
        <v>95</v>
      </c>
      <c r="G24">
        <v>26</v>
      </c>
      <c r="H24">
        <v>35</v>
      </c>
      <c r="I24">
        <v>34</v>
      </c>
      <c r="J24" t="s">
        <v>19</v>
      </c>
      <c r="K24" t="s">
        <v>19</v>
      </c>
      <c r="L24" t="s">
        <v>19</v>
      </c>
      <c r="M24" t="s">
        <v>19</v>
      </c>
      <c r="N24">
        <v>28</v>
      </c>
      <c r="O24">
        <v>1</v>
      </c>
      <c r="P24">
        <v>10</v>
      </c>
      <c r="Q24">
        <v>17</v>
      </c>
      <c r="R24">
        <v>260</v>
      </c>
      <c r="S24">
        <v>196</v>
      </c>
      <c r="T24">
        <v>34</v>
      </c>
      <c r="U24">
        <v>30</v>
      </c>
      <c r="V24">
        <v>267</v>
      </c>
      <c r="W24">
        <v>196</v>
      </c>
      <c r="X24">
        <v>31</v>
      </c>
      <c r="Y24">
        <v>40</v>
      </c>
      <c r="Z24">
        <v>1329</v>
      </c>
      <c r="AA24">
        <v>1170</v>
      </c>
      <c r="AB24">
        <v>26</v>
      </c>
      <c r="AC24">
        <v>133</v>
      </c>
      <c r="AD24">
        <v>895</v>
      </c>
      <c r="AE24">
        <v>844</v>
      </c>
      <c r="AF24">
        <v>20</v>
      </c>
      <c r="AG24">
        <v>31</v>
      </c>
      <c r="AH24">
        <v>72</v>
      </c>
      <c r="AI24">
        <v>45</v>
      </c>
      <c r="AJ24">
        <v>25</v>
      </c>
      <c r="AK24">
        <v>2</v>
      </c>
      <c r="AL24">
        <v>32</v>
      </c>
      <c r="AM24">
        <v>21</v>
      </c>
      <c r="AN24">
        <v>11</v>
      </c>
      <c r="AO24" t="s">
        <v>19</v>
      </c>
      <c r="AP24">
        <v>80</v>
      </c>
      <c r="AQ24">
        <v>29</v>
      </c>
      <c r="AR24">
        <v>43</v>
      </c>
      <c r="AS24">
        <v>8</v>
      </c>
      <c r="AT24">
        <v>83</v>
      </c>
      <c r="AU24">
        <v>26</v>
      </c>
      <c r="AV24">
        <v>48</v>
      </c>
      <c r="AW24">
        <v>9</v>
      </c>
      <c r="AX24">
        <v>11</v>
      </c>
      <c r="AY24">
        <v>2</v>
      </c>
      <c r="AZ24">
        <v>7</v>
      </c>
      <c r="BA24">
        <v>2</v>
      </c>
      <c r="BB24">
        <v>48</v>
      </c>
      <c r="BC24">
        <v>36</v>
      </c>
      <c r="BD24">
        <v>11</v>
      </c>
      <c r="BE24">
        <v>1</v>
      </c>
      <c r="BF24">
        <v>11</v>
      </c>
      <c r="BG24">
        <v>8</v>
      </c>
      <c r="BH24">
        <v>3</v>
      </c>
      <c r="BI24" t="s">
        <v>19</v>
      </c>
      <c r="BJ24" t="s">
        <v>19</v>
      </c>
      <c r="BK24" t="s">
        <v>19</v>
      </c>
      <c r="BL24" t="s">
        <v>19</v>
      </c>
      <c r="BM24" t="s">
        <v>19</v>
      </c>
      <c r="BN24">
        <v>74</v>
      </c>
      <c r="BO24">
        <v>33</v>
      </c>
      <c r="BP24">
        <v>37</v>
      </c>
      <c r="BQ24">
        <v>4</v>
      </c>
      <c r="BR24">
        <v>69</v>
      </c>
      <c r="BS24">
        <v>43</v>
      </c>
      <c r="BT24">
        <v>4</v>
      </c>
      <c r="BU24">
        <v>22</v>
      </c>
      <c r="BV24">
        <v>150</v>
      </c>
      <c r="BW24">
        <v>89</v>
      </c>
      <c r="BX24">
        <v>25</v>
      </c>
      <c r="BY24">
        <v>36</v>
      </c>
    </row>
    <row r="25" spans="1:77">
      <c r="A25" t="s">
        <v>746</v>
      </c>
      <c r="B25">
        <v>2118</v>
      </c>
      <c r="C25">
        <v>1376</v>
      </c>
      <c r="D25">
        <v>348</v>
      </c>
      <c r="E25">
        <v>394</v>
      </c>
      <c r="F25">
        <v>77</v>
      </c>
      <c r="G25">
        <v>16</v>
      </c>
      <c r="H25">
        <v>31</v>
      </c>
      <c r="I25">
        <v>30</v>
      </c>
      <c r="J25">
        <v>1</v>
      </c>
      <c r="K25" t="s">
        <v>19</v>
      </c>
      <c r="L25">
        <v>1</v>
      </c>
      <c r="M25" t="s">
        <v>19</v>
      </c>
      <c r="N25">
        <v>31</v>
      </c>
      <c r="O25" t="s">
        <v>19</v>
      </c>
      <c r="P25">
        <v>11</v>
      </c>
      <c r="Q25">
        <v>20</v>
      </c>
      <c r="R25">
        <v>163</v>
      </c>
      <c r="S25">
        <v>111</v>
      </c>
      <c r="T25">
        <v>10</v>
      </c>
      <c r="U25">
        <v>42</v>
      </c>
      <c r="V25">
        <v>210</v>
      </c>
      <c r="W25">
        <v>157</v>
      </c>
      <c r="X25">
        <v>10</v>
      </c>
      <c r="Y25">
        <v>43</v>
      </c>
      <c r="Z25">
        <v>1102</v>
      </c>
      <c r="AA25">
        <v>903</v>
      </c>
      <c r="AB25">
        <v>41</v>
      </c>
      <c r="AC25">
        <v>158</v>
      </c>
      <c r="AD25">
        <v>715</v>
      </c>
      <c r="AE25">
        <v>631</v>
      </c>
      <c r="AF25">
        <v>31</v>
      </c>
      <c r="AG25">
        <v>53</v>
      </c>
      <c r="AH25">
        <v>54</v>
      </c>
      <c r="AI25">
        <v>37</v>
      </c>
      <c r="AJ25">
        <v>14</v>
      </c>
      <c r="AK25">
        <v>3</v>
      </c>
      <c r="AL25">
        <v>22</v>
      </c>
      <c r="AM25">
        <v>19</v>
      </c>
      <c r="AN25">
        <v>2</v>
      </c>
      <c r="AO25">
        <v>1</v>
      </c>
      <c r="AP25">
        <v>62</v>
      </c>
      <c r="AQ25">
        <v>8</v>
      </c>
      <c r="AR25">
        <v>43</v>
      </c>
      <c r="AS25">
        <v>11</v>
      </c>
      <c r="AT25">
        <v>60</v>
      </c>
      <c r="AU25">
        <v>10</v>
      </c>
      <c r="AV25">
        <v>44</v>
      </c>
      <c r="AW25">
        <v>6</v>
      </c>
      <c r="AX25">
        <v>23</v>
      </c>
      <c r="AY25">
        <v>2</v>
      </c>
      <c r="AZ25">
        <v>13</v>
      </c>
      <c r="BA25">
        <v>8</v>
      </c>
      <c r="BB25">
        <v>40</v>
      </c>
      <c r="BC25">
        <v>24</v>
      </c>
      <c r="BD25">
        <v>14</v>
      </c>
      <c r="BE25">
        <v>2</v>
      </c>
      <c r="BF25">
        <v>14</v>
      </c>
      <c r="BG25">
        <v>5</v>
      </c>
      <c r="BH25">
        <v>9</v>
      </c>
      <c r="BI25" t="s">
        <v>19</v>
      </c>
      <c r="BJ25">
        <v>2</v>
      </c>
      <c r="BK25" t="s">
        <v>19</v>
      </c>
      <c r="BL25">
        <v>2</v>
      </c>
      <c r="BM25" t="s">
        <v>19</v>
      </c>
      <c r="BN25">
        <v>82</v>
      </c>
      <c r="BO25">
        <v>18</v>
      </c>
      <c r="BP25">
        <v>58</v>
      </c>
      <c r="BQ25">
        <v>6</v>
      </c>
      <c r="BR25">
        <v>57</v>
      </c>
      <c r="BS25">
        <v>24</v>
      </c>
      <c r="BT25">
        <v>17</v>
      </c>
      <c r="BU25">
        <v>16</v>
      </c>
      <c r="BV25">
        <v>140</v>
      </c>
      <c r="BW25">
        <v>61</v>
      </c>
      <c r="BX25">
        <v>30</v>
      </c>
      <c r="BY25">
        <v>49</v>
      </c>
    </row>
    <row r="26" spans="1:77">
      <c r="A26" t="s">
        <v>745</v>
      </c>
      <c r="B26">
        <v>1757</v>
      </c>
      <c r="C26">
        <v>1175</v>
      </c>
      <c r="D26">
        <v>243</v>
      </c>
      <c r="E26">
        <v>339</v>
      </c>
      <c r="F26">
        <v>76</v>
      </c>
      <c r="G26">
        <v>14</v>
      </c>
      <c r="H26">
        <v>22</v>
      </c>
      <c r="I26">
        <v>40</v>
      </c>
      <c r="J26">
        <v>4</v>
      </c>
      <c r="K26" t="s">
        <v>19</v>
      </c>
      <c r="L26" t="s">
        <v>19</v>
      </c>
      <c r="M26">
        <v>4</v>
      </c>
      <c r="N26">
        <v>29</v>
      </c>
      <c r="O26">
        <v>1</v>
      </c>
      <c r="P26">
        <v>7</v>
      </c>
      <c r="Q26">
        <v>21</v>
      </c>
      <c r="R26">
        <v>138</v>
      </c>
      <c r="S26">
        <v>95</v>
      </c>
      <c r="T26">
        <v>16</v>
      </c>
      <c r="U26">
        <v>27</v>
      </c>
      <c r="V26">
        <v>170</v>
      </c>
      <c r="W26">
        <v>108</v>
      </c>
      <c r="X26">
        <v>16</v>
      </c>
      <c r="Y26">
        <v>46</v>
      </c>
      <c r="Z26">
        <v>912</v>
      </c>
      <c r="AA26">
        <v>716</v>
      </c>
      <c r="AB26">
        <v>84</v>
      </c>
      <c r="AC26">
        <v>112</v>
      </c>
      <c r="AD26">
        <v>519</v>
      </c>
      <c r="AE26">
        <v>415</v>
      </c>
      <c r="AF26">
        <v>58</v>
      </c>
      <c r="AG26">
        <v>46</v>
      </c>
      <c r="AH26">
        <v>40</v>
      </c>
      <c r="AI26">
        <v>32</v>
      </c>
      <c r="AJ26">
        <v>8</v>
      </c>
      <c r="AK26" t="s">
        <v>19</v>
      </c>
      <c r="AL26">
        <v>14</v>
      </c>
      <c r="AM26">
        <v>13</v>
      </c>
      <c r="AN26">
        <v>1</v>
      </c>
      <c r="AO26" t="s">
        <v>19</v>
      </c>
      <c r="AP26">
        <v>63</v>
      </c>
      <c r="AQ26">
        <v>26</v>
      </c>
      <c r="AR26">
        <v>19</v>
      </c>
      <c r="AS26">
        <v>18</v>
      </c>
      <c r="AT26">
        <v>51</v>
      </c>
      <c r="AU26">
        <v>20</v>
      </c>
      <c r="AV26">
        <v>24</v>
      </c>
      <c r="AW26">
        <v>7</v>
      </c>
      <c r="AX26">
        <v>3</v>
      </c>
      <c r="AY26">
        <v>1</v>
      </c>
      <c r="AZ26">
        <v>1</v>
      </c>
      <c r="BA26">
        <v>1</v>
      </c>
      <c r="BB26">
        <v>28</v>
      </c>
      <c r="BC26">
        <v>18</v>
      </c>
      <c r="BD26">
        <v>9</v>
      </c>
      <c r="BE26">
        <v>1</v>
      </c>
      <c r="BF26">
        <v>14</v>
      </c>
      <c r="BG26">
        <v>12</v>
      </c>
      <c r="BH26">
        <v>2</v>
      </c>
      <c r="BI26" t="s">
        <v>19</v>
      </c>
      <c r="BJ26">
        <v>7</v>
      </c>
      <c r="BK26">
        <v>3</v>
      </c>
      <c r="BL26">
        <v>2</v>
      </c>
      <c r="BM26">
        <v>2</v>
      </c>
      <c r="BN26">
        <v>42</v>
      </c>
      <c r="BO26">
        <v>30</v>
      </c>
      <c r="BP26">
        <v>12</v>
      </c>
      <c r="BQ26" t="s">
        <v>19</v>
      </c>
      <c r="BR26">
        <v>32</v>
      </c>
      <c r="BS26">
        <v>17</v>
      </c>
      <c r="BT26">
        <v>5</v>
      </c>
      <c r="BU26">
        <v>10</v>
      </c>
      <c r="BV26">
        <v>148</v>
      </c>
      <c r="BW26">
        <v>82</v>
      </c>
      <c r="BX26">
        <v>16</v>
      </c>
      <c r="BY26">
        <v>50</v>
      </c>
    </row>
    <row r="27" spans="1:77">
      <c r="A27" t="s">
        <v>744</v>
      </c>
      <c r="B27">
        <v>5203</v>
      </c>
      <c r="C27">
        <v>3649</v>
      </c>
      <c r="D27">
        <v>632</v>
      </c>
      <c r="E27">
        <v>922</v>
      </c>
      <c r="F27">
        <v>194</v>
      </c>
      <c r="G27">
        <v>40</v>
      </c>
      <c r="H27">
        <v>71</v>
      </c>
      <c r="I27">
        <v>83</v>
      </c>
      <c r="J27">
        <v>2</v>
      </c>
      <c r="K27">
        <v>1</v>
      </c>
      <c r="L27">
        <v>1</v>
      </c>
      <c r="M27" t="s">
        <v>19</v>
      </c>
      <c r="N27">
        <v>58</v>
      </c>
      <c r="O27">
        <v>4</v>
      </c>
      <c r="P27">
        <v>24</v>
      </c>
      <c r="Q27">
        <v>30</v>
      </c>
      <c r="R27">
        <v>525</v>
      </c>
      <c r="S27">
        <v>351</v>
      </c>
      <c r="T27">
        <v>29</v>
      </c>
      <c r="U27">
        <v>145</v>
      </c>
      <c r="V27">
        <v>420</v>
      </c>
      <c r="W27">
        <v>310</v>
      </c>
      <c r="X27">
        <v>11</v>
      </c>
      <c r="Y27">
        <v>99</v>
      </c>
      <c r="Z27">
        <v>2607</v>
      </c>
      <c r="AA27">
        <v>2177</v>
      </c>
      <c r="AB27">
        <v>94</v>
      </c>
      <c r="AC27">
        <v>336</v>
      </c>
      <c r="AD27">
        <v>1810</v>
      </c>
      <c r="AE27">
        <v>1584</v>
      </c>
      <c r="AF27">
        <v>75</v>
      </c>
      <c r="AG27">
        <v>151</v>
      </c>
      <c r="AH27">
        <v>158</v>
      </c>
      <c r="AI27">
        <v>124</v>
      </c>
      <c r="AJ27">
        <v>29</v>
      </c>
      <c r="AK27">
        <v>5</v>
      </c>
      <c r="AL27">
        <v>72</v>
      </c>
      <c r="AM27">
        <v>58</v>
      </c>
      <c r="AN27">
        <v>11</v>
      </c>
      <c r="AO27">
        <v>3</v>
      </c>
      <c r="AP27">
        <v>205</v>
      </c>
      <c r="AQ27">
        <v>96</v>
      </c>
      <c r="AR27">
        <v>83</v>
      </c>
      <c r="AS27">
        <v>26</v>
      </c>
      <c r="AT27">
        <v>150</v>
      </c>
      <c r="AU27">
        <v>69</v>
      </c>
      <c r="AV27">
        <v>58</v>
      </c>
      <c r="AW27">
        <v>23</v>
      </c>
      <c r="AX27">
        <v>40</v>
      </c>
      <c r="AY27">
        <v>8</v>
      </c>
      <c r="AZ27">
        <v>20</v>
      </c>
      <c r="BA27">
        <v>12</v>
      </c>
      <c r="BB27">
        <v>95</v>
      </c>
      <c r="BC27">
        <v>76</v>
      </c>
      <c r="BD27">
        <v>14</v>
      </c>
      <c r="BE27">
        <v>5</v>
      </c>
      <c r="BF27">
        <v>20</v>
      </c>
      <c r="BG27">
        <v>11</v>
      </c>
      <c r="BH27">
        <v>6</v>
      </c>
      <c r="BI27">
        <v>3</v>
      </c>
      <c r="BJ27">
        <v>17</v>
      </c>
      <c r="BK27">
        <v>2</v>
      </c>
      <c r="BL27">
        <v>4</v>
      </c>
      <c r="BM27">
        <v>11</v>
      </c>
      <c r="BN27">
        <v>207</v>
      </c>
      <c r="BO27">
        <v>94</v>
      </c>
      <c r="BP27">
        <v>105</v>
      </c>
      <c r="BQ27">
        <v>8</v>
      </c>
      <c r="BR27">
        <v>159</v>
      </c>
      <c r="BS27">
        <v>83</v>
      </c>
      <c r="BT27">
        <v>34</v>
      </c>
      <c r="BU27">
        <v>42</v>
      </c>
      <c r="BV27">
        <v>346</v>
      </c>
      <c r="BW27">
        <v>203</v>
      </c>
      <c r="BX27">
        <v>49</v>
      </c>
      <c r="BY27">
        <v>94</v>
      </c>
    </row>
    <row r="28" spans="1:77">
      <c r="A28" t="s">
        <v>743</v>
      </c>
      <c r="B28">
        <v>4440</v>
      </c>
      <c r="C28">
        <v>2883</v>
      </c>
      <c r="D28">
        <v>516</v>
      </c>
      <c r="E28">
        <v>1041</v>
      </c>
      <c r="F28">
        <v>161</v>
      </c>
      <c r="G28">
        <v>44</v>
      </c>
      <c r="H28">
        <v>61</v>
      </c>
      <c r="I28">
        <v>56</v>
      </c>
      <c r="J28" t="s">
        <v>19</v>
      </c>
      <c r="K28" t="s">
        <v>19</v>
      </c>
      <c r="L28" t="s">
        <v>19</v>
      </c>
      <c r="M28" t="s">
        <v>19</v>
      </c>
      <c r="N28">
        <v>51</v>
      </c>
      <c r="O28">
        <v>3</v>
      </c>
      <c r="P28">
        <v>13</v>
      </c>
      <c r="Q28">
        <v>35</v>
      </c>
      <c r="R28">
        <v>400</v>
      </c>
      <c r="S28">
        <v>254</v>
      </c>
      <c r="T28">
        <v>30</v>
      </c>
      <c r="U28">
        <v>116</v>
      </c>
      <c r="V28">
        <v>418</v>
      </c>
      <c r="W28">
        <v>280</v>
      </c>
      <c r="X28">
        <v>12</v>
      </c>
      <c r="Y28">
        <v>126</v>
      </c>
      <c r="Z28">
        <v>2297</v>
      </c>
      <c r="AA28">
        <v>1757</v>
      </c>
      <c r="AB28">
        <v>47</v>
      </c>
      <c r="AC28">
        <v>493</v>
      </c>
      <c r="AD28">
        <v>1132</v>
      </c>
      <c r="AE28">
        <v>953</v>
      </c>
      <c r="AF28">
        <v>21</v>
      </c>
      <c r="AG28">
        <v>158</v>
      </c>
      <c r="AH28">
        <v>115</v>
      </c>
      <c r="AI28">
        <v>73</v>
      </c>
      <c r="AJ28">
        <v>35</v>
      </c>
      <c r="AK28">
        <v>7</v>
      </c>
      <c r="AL28">
        <v>53</v>
      </c>
      <c r="AM28">
        <v>39</v>
      </c>
      <c r="AN28">
        <v>14</v>
      </c>
      <c r="AO28" t="s">
        <v>19</v>
      </c>
      <c r="AP28">
        <v>200</v>
      </c>
      <c r="AQ28">
        <v>72</v>
      </c>
      <c r="AR28">
        <v>108</v>
      </c>
      <c r="AS28">
        <v>20</v>
      </c>
      <c r="AT28">
        <v>100</v>
      </c>
      <c r="AU28">
        <v>45</v>
      </c>
      <c r="AV28">
        <v>37</v>
      </c>
      <c r="AW28">
        <v>18</v>
      </c>
      <c r="AX28">
        <v>23</v>
      </c>
      <c r="AY28">
        <v>11</v>
      </c>
      <c r="AZ28">
        <v>9</v>
      </c>
      <c r="BA28">
        <v>3</v>
      </c>
      <c r="BB28">
        <v>86</v>
      </c>
      <c r="BC28">
        <v>61</v>
      </c>
      <c r="BD28">
        <v>18</v>
      </c>
      <c r="BE28">
        <v>7</v>
      </c>
      <c r="BF28">
        <v>21</v>
      </c>
      <c r="BG28">
        <v>13</v>
      </c>
      <c r="BH28">
        <v>4</v>
      </c>
      <c r="BI28">
        <v>4</v>
      </c>
      <c r="BJ28">
        <v>12</v>
      </c>
      <c r="BK28">
        <v>3</v>
      </c>
      <c r="BL28">
        <v>2</v>
      </c>
      <c r="BM28">
        <v>7</v>
      </c>
      <c r="BN28">
        <v>144</v>
      </c>
      <c r="BO28">
        <v>54</v>
      </c>
      <c r="BP28">
        <v>68</v>
      </c>
      <c r="BQ28">
        <v>22</v>
      </c>
      <c r="BR28">
        <v>110</v>
      </c>
      <c r="BS28">
        <v>64</v>
      </c>
      <c r="BT28">
        <v>23</v>
      </c>
      <c r="BU28">
        <v>23</v>
      </c>
      <c r="BV28">
        <v>302</v>
      </c>
      <c r="BW28">
        <v>149</v>
      </c>
      <c r="BX28">
        <v>49</v>
      </c>
      <c r="BY28">
        <v>104</v>
      </c>
    </row>
    <row r="29" spans="1:77">
      <c r="A29" t="s">
        <v>742</v>
      </c>
      <c r="B29">
        <v>7571</v>
      </c>
      <c r="C29">
        <v>5106</v>
      </c>
      <c r="D29">
        <v>683</v>
      </c>
      <c r="E29">
        <v>1782</v>
      </c>
      <c r="F29">
        <v>253</v>
      </c>
      <c r="G29">
        <v>78</v>
      </c>
      <c r="H29">
        <v>54</v>
      </c>
      <c r="I29">
        <v>121</v>
      </c>
      <c r="J29">
        <v>1</v>
      </c>
      <c r="K29" t="s">
        <v>19</v>
      </c>
      <c r="L29" t="s">
        <v>19</v>
      </c>
      <c r="M29">
        <v>1</v>
      </c>
      <c r="N29">
        <v>118</v>
      </c>
      <c r="O29">
        <v>3</v>
      </c>
      <c r="P29">
        <v>16</v>
      </c>
      <c r="Q29">
        <v>99</v>
      </c>
      <c r="R29">
        <v>900</v>
      </c>
      <c r="S29">
        <v>553</v>
      </c>
      <c r="T29">
        <v>29</v>
      </c>
      <c r="U29">
        <v>318</v>
      </c>
      <c r="V29">
        <v>583</v>
      </c>
      <c r="W29">
        <v>383</v>
      </c>
      <c r="X29">
        <v>11</v>
      </c>
      <c r="Y29">
        <v>189</v>
      </c>
      <c r="Z29">
        <v>3734</v>
      </c>
      <c r="AA29">
        <v>3063</v>
      </c>
      <c r="AB29">
        <v>56</v>
      </c>
      <c r="AC29">
        <v>615</v>
      </c>
      <c r="AD29">
        <v>1946</v>
      </c>
      <c r="AE29">
        <v>1733</v>
      </c>
      <c r="AF29">
        <v>40</v>
      </c>
      <c r="AG29">
        <v>173</v>
      </c>
      <c r="AH29">
        <v>222</v>
      </c>
      <c r="AI29">
        <v>174</v>
      </c>
      <c r="AJ29">
        <v>39</v>
      </c>
      <c r="AK29">
        <v>9</v>
      </c>
      <c r="AL29">
        <v>79</v>
      </c>
      <c r="AM29">
        <v>59</v>
      </c>
      <c r="AN29">
        <v>16</v>
      </c>
      <c r="AO29">
        <v>4</v>
      </c>
      <c r="AP29">
        <v>288</v>
      </c>
      <c r="AQ29">
        <v>122</v>
      </c>
      <c r="AR29">
        <v>110</v>
      </c>
      <c r="AS29">
        <v>56</v>
      </c>
      <c r="AT29">
        <v>195</v>
      </c>
      <c r="AU29">
        <v>82</v>
      </c>
      <c r="AV29">
        <v>77</v>
      </c>
      <c r="AW29">
        <v>36</v>
      </c>
      <c r="AX29">
        <v>30</v>
      </c>
      <c r="AY29">
        <v>6</v>
      </c>
      <c r="AZ29">
        <v>13</v>
      </c>
      <c r="BA29">
        <v>11</v>
      </c>
      <c r="BB29">
        <v>144</v>
      </c>
      <c r="BC29">
        <v>114</v>
      </c>
      <c r="BD29">
        <v>26</v>
      </c>
      <c r="BE29">
        <v>4</v>
      </c>
      <c r="BF29">
        <v>40</v>
      </c>
      <c r="BG29">
        <v>27</v>
      </c>
      <c r="BH29">
        <v>9</v>
      </c>
      <c r="BI29">
        <v>4</v>
      </c>
      <c r="BJ29">
        <v>30</v>
      </c>
      <c r="BK29">
        <v>12</v>
      </c>
      <c r="BL29">
        <v>4</v>
      </c>
      <c r="BM29">
        <v>14</v>
      </c>
      <c r="BN29">
        <v>255</v>
      </c>
      <c r="BO29">
        <v>91</v>
      </c>
      <c r="BP29">
        <v>148</v>
      </c>
      <c r="BQ29">
        <v>16</v>
      </c>
      <c r="BR29">
        <v>241</v>
      </c>
      <c r="BS29">
        <v>110</v>
      </c>
      <c r="BT29">
        <v>42</v>
      </c>
      <c r="BU29">
        <v>89</v>
      </c>
      <c r="BV29">
        <v>537</v>
      </c>
      <c r="BW29">
        <v>288</v>
      </c>
      <c r="BX29">
        <v>49</v>
      </c>
      <c r="BY29">
        <v>200</v>
      </c>
    </row>
    <row r="30" spans="1:77">
      <c r="A30" t="s">
        <v>741</v>
      </c>
      <c r="B30">
        <v>11745</v>
      </c>
      <c r="C30">
        <v>7260</v>
      </c>
      <c r="D30">
        <v>1825</v>
      </c>
      <c r="E30">
        <v>2660</v>
      </c>
      <c r="F30">
        <v>381</v>
      </c>
      <c r="G30">
        <v>82</v>
      </c>
      <c r="H30">
        <v>129</v>
      </c>
      <c r="I30">
        <v>170</v>
      </c>
      <c r="J30">
        <v>6</v>
      </c>
      <c r="K30">
        <v>1</v>
      </c>
      <c r="L30" t="s">
        <v>19</v>
      </c>
      <c r="M30">
        <v>5</v>
      </c>
      <c r="N30">
        <v>198</v>
      </c>
      <c r="O30">
        <v>6</v>
      </c>
      <c r="P30">
        <v>35</v>
      </c>
      <c r="Q30">
        <v>157</v>
      </c>
      <c r="R30">
        <v>1272</v>
      </c>
      <c r="S30">
        <v>782</v>
      </c>
      <c r="T30">
        <v>86</v>
      </c>
      <c r="U30">
        <v>404</v>
      </c>
      <c r="V30">
        <v>1033</v>
      </c>
      <c r="W30">
        <v>743</v>
      </c>
      <c r="X30">
        <v>28</v>
      </c>
      <c r="Y30">
        <v>262</v>
      </c>
      <c r="Z30">
        <v>5648</v>
      </c>
      <c r="AA30">
        <v>4510</v>
      </c>
      <c r="AB30">
        <v>154</v>
      </c>
      <c r="AC30">
        <v>984</v>
      </c>
      <c r="AD30">
        <v>3054</v>
      </c>
      <c r="AE30">
        <v>2596</v>
      </c>
      <c r="AF30">
        <v>97</v>
      </c>
      <c r="AG30">
        <v>361</v>
      </c>
      <c r="AH30">
        <v>392</v>
      </c>
      <c r="AI30">
        <v>251</v>
      </c>
      <c r="AJ30">
        <v>127</v>
      </c>
      <c r="AK30">
        <v>14</v>
      </c>
      <c r="AL30">
        <v>206</v>
      </c>
      <c r="AM30">
        <v>142</v>
      </c>
      <c r="AN30">
        <v>60</v>
      </c>
      <c r="AO30">
        <v>4</v>
      </c>
      <c r="AP30">
        <v>624</v>
      </c>
      <c r="AQ30">
        <v>81</v>
      </c>
      <c r="AR30">
        <v>431</v>
      </c>
      <c r="AS30">
        <v>112</v>
      </c>
      <c r="AT30">
        <v>356</v>
      </c>
      <c r="AU30">
        <v>54</v>
      </c>
      <c r="AV30">
        <v>235</v>
      </c>
      <c r="AW30">
        <v>67</v>
      </c>
      <c r="AX30">
        <v>111</v>
      </c>
      <c r="AY30">
        <v>4</v>
      </c>
      <c r="AZ30">
        <v>77</v>
      </c>
      <c r="BA30">
        <v>30</v>
      </c>
      <c r="BB30">
        <v>233</v>
      </c>
      <c r="BC30">
        <v>141</v>
      </c>
      <c r="BD30">
        <v>74</v>
      </c>
      <c r="BE30">
        <v>18</v>
      </c>
      <c r="BF30">
        <v>23</v>
      </c>
      <c r="BG30">
        <v>18</v>
      </c>
      <c r="BH30">
        <v>4</v>
      </c>
      <c r="BI30">
        <v>1</v>
      </c>
      <c r="BJ30">
        <v>32</v>
      </c>
      <c r="BK30">
        <v>3</v>
      </c>
      <c r="BL30">
        <v>10</v>
      </c>
      <c r="BM30">
        <v>19</v>
      </c>
      <c r="BN30">
        <v>396</v>
      </c>
      <c r="BO30">
        <v>131</v>
      </c>
      <c r="BP30">
        <v>238</v>
      </c>
      <c r="BQ30">
        <v>27</v>
      </c>
      <c r="BR30">
        <v>277</v>
      </c>
      <c r="BS30">
        <v>115</v>
      </c>
      <c r="BT30">
        <v>67</v>
      </c>
      <c r="BU30">
        <v>95</v>
      </c>
      <c r="BV30">
        <v>763</v>
      </c>
      <c r="BW30">
        <v>338</v>
      </c>
      <c r="BX30">
        <v>130</v>
      </c>
      <c r="BY30">
        <v>295</v>
      </c>
    </row>
    <row r="31" spans="1:77">
      <c r="A31" t="s">
        <v>740</v>
      </c>
      <c r="B31">
        <v>4280</v>
      </c>
      <c r="C31">
        <v>2900</v>
      </c>
      <c r="D31">
        <v>451</v>
      </c>
      <c r="E31">
        <v>929</v>
      </c>
      <c r="F31">
        <v>127</v>
      </c>
      <c r="G31">
        <v>42</v>
      </c>
      <c r="H31">
        <v>27</v>
      </c>
      <c r="I31">
        <v>58</v>
      </c>
      <c r="J31">
        <v>1</v>
      </c>
      <c r="K31" t="s">
        <v>19</v>
      </c>
      <c r="L31" t="s">
        <v>19</v>
      </c>
      <c r="M31">
        <v>1</v>
      </c>
      <c r="N31">
        <v>57</v>
      </c>
      <c r="O31">
        <v>1</v>
      </c>
      <c r="P31">
        <v>13</v>
      </c>
      <c r="Q31">
        <v>43</v>
      </c>
      <c r="R31">
        <v>440</v>
      </c>
      <c r="S31">
        <v>294</v>
      </c>
      <c r="T31">
        <v>11</v>
      </c>
      <c r="U31">
        <v>135</v>
      </c>
      <c r="V31">
        <v>358</v>
      </c>
      <c r="W31">
        <v>246</v>
      </c>
      <c r="X31">
        <v>6</v>
      </c>
      <c r="Y31">
        <v>106</v>
      </c>
      <c r="Z31">
        <v>2135</v>
      </c>
      <c r="AA31">
        <v>1816</v>
      </c>
      <c r="AB31">
        <v>39</v>
      </c>
      <c r="AC31">
        <v>280</v>
      </c>
      <c r="AD31">
        <v>1216</v>
      </c>
      <c r="AE31">
        <v>1112</v>
      </c>
      <c r="AF31">
        <v>20</v>
      </c>
      <c r="AG31">
        <v>84</v>
      </c>
      <c r="AH31">
        <v>128</v>
      </c>
      <c r="AI31">
        <v>84</v>
      </c>
      <c r="AJ31">
        <v>38</v>
      </c>
      <c r="AK31">
        <v>6</v>
      </c>
      <c r="AL31">
        <v>49</v>
      </c>
      <c r="AM31">
        <v>35</v>
      </c>
      <c r="AN31">
        <v>12</v>
      </c>
      <c r="AO31">
        <v>2</v>
      </c>
      <c r="AP31">
        <v>232</v>
      </c>
      <c r="AQ31">
        <v>56</v>
      </c>
      <c r="AR31">
        <v>109</v>
      </c>
      <c r="AS31">
        <v>67</v>
      </c>
      <c r="AT31">
        <v>95</v>
      </c>
      <c r="AU31">
        <v>30</v>
      </c>
      <c r="AV31">
        <v>45</v>
      </c>
      <c r="AW31">
        <v>20</v>
      </c>
      <c r="AX31">
        <v>21</v>
      </c>
      <c r="AY31">
        <v>3</v>
      </c>
      <c r="AZ31">
        <v>12</v>
      </c>
      <c r="BA31">
        <v>6</v>
      </c>
      <c r="BB31">
        <v>91</v>
      </c>
      <c r="BC31">
        <v>65</v>
      </c>
      <c r="BD31">
        <v>19</v>
      </c>
      <c r="BE31">
        <v>7</v>
      </c>
      <c r="BF31">
        <v>11</v>
      </c>
      <c r="BG31">
        <v>5</v>
      </c>
      <c r="BH31">
        <v>3</v>
      </c>
      <c r="BI31">
        <v>3</v>
      </c>
      <c r="BJ31">
        <v>7</v>
      </c>
      <c r="BK31">
        <v>1</v>
      </c>
      <c r="BL31">
        <v>3</v>
      </c>
      <c r="BM31">
        <v>3</v>
      </c>
      <c r="BN31">
        <v>133</v>
      </c>
      <c r="BO31">
        <v>53</v>
      </c>
      <c r="BP31">
        <v>78</v>
      </c>
      <c r="BQ31">
        <v>2</v>
      </c>
      <c r="BR31">
        <v>103</v>
      </c>
      <c r="BS31">
        <v>46</v>
      </c>
      <c r="BT31">
        <v>9</v>
      </c>
      <c r="BU31">
        <v>48</v>
      </c>
      <c r="BV31">
        <v>341</v>
      </c>
      <c r="BW31">
        <v>158</v>
      </c>
      <c r="BX31">
        <v>39</v>
      </c>
      <c r="BY31">
        <v>144</v>
      </c>
    </row>
    <row r="32" spans="1:77">
      <c r="A32" t="s">
        <v>739</v>
      </c>
      <c r="B32">
        <v>1783</v>
      </c>
      <c r="C32">
        <v>1217</v>
      </c>
      <c r="D32">
        <v>216</v>
      </c>
      <c r="E32">
        <v>350</v>
      </c>
      <c r="F32">
        <v>50</v>
      </c>
      <c r="G32">
        <v>16</v>
      </c>
      <c r="H32">
        <v>22</v>
      </c>
      <c r="I32">
        <v>12</v>
      </c>
      <c r="J32" t="s">
        <v>19</v>
      </c>
      <c r="K32" t="s">
        <v>19</v>
      </c>
      <c r="L32" t="s">
        <v>19</v>
      </c>
      <c r="M32" t="s">
        <v>19</v>
      </c>
      <c r="N32">
        <v>33</v>
      </c>
      <c r="O32">
        <v>1</v>
      </c>
      <c r="P32">
        <v>8</v>
      </c>
      <c r="Q32">
        <v>24</v>
      </c>
      <c r="R32">
        <v>231</v>
      </c>
      <c r="S32">
        <v>168</v>
      </c>
      <c r="T32">
        <v>13</v>
      </c>
      <c r="U32">
        <v>50</v>
      </c>
      <c r="V32">
        <v>90</v>
      </c>
      <c r="W32">
        <v>54</v>
      </c>
      <c r="X32">
        <v>7</v>
      </c>
      <c r="Y32">
        <v>29</v>
      </c>
      <c r="Z32">
        <v>928</v>
      </c>
      <c r="AA32">
        <v>766</v>
      </c>
      <c r="AB32">
        <v>28</v>
      </c>
      <c r="AC32">
        <v>134</v>
      </c>
      <c r="AD32">
        <v>618</v>
      </c>
      <c r="AE32">
        <v>544</v>
      </c>
      <c r="AF32">
        <v>20</v>
      </c>
      <c r="AG32">
        <v>54</v>
      </c>
      <c r="AH32">
        <v>53</v>
      </c>
      <c r="AI32">
        <v>46</v>
      </c>
      <c r="AJ32">
        <v>5</v>
      </c>
      <c r="AK32">
        <v>2</v>
      </c>
      <c r="AL32">
        <v>20</v>
      </c>
      <c r="AM32">
        <v>17</v>
      </c>
      <c r="AN32">
        <v>3</v>
      </c>
      <c r="AO32" t="s">
        <v>19</v>
      </c>
      <c r="AP32">
        <v>70</v>
      </c>
      <c r="AQ32">
        <v>23</v>
      </c>
      <c r="AR32">
        <v>41</v>
      </c>
      <c r="AS32">
        <v>6</v>
      </c>
      <c r="AT32">
        <v>56</v>
      </c>
      <c r="AU32">
        <v>13</v>
      </c>
      <c r="AV32">
        <v>33</v>
      </c>
      <c r="AW32">
        <v>10</v>
      </c>
      <c r="AX32">
        <v>2</v>
      </c>
      <c r="AY32" t="s">
        <v>19</v>
      </c>
      <c r="AZ32">
        <v>2</v>
      </c>
      <c r="BA32" t="s">
        <v>19</v>
      </c>
      <c r="BB32">
        <v>31</v>
      </c>
      <c r="BC32">
        <v>22</v>
      </c>
      <c r="BD32">
        <v>9</v>
      </c>
      <c r="BE32" t="s">
        <v>19</v>
      </c>
      <c r="BF32">
        <v>4</v>
      </c>
      <c r="BG32">
        <v>4</v>
      </c>
      <c r="BH32" t="s">
        <v>19</v>
      </c>
      <c r="BI32" t="s">
        <v>19</v>
      </c>
      <c r="BJ32">
        <v>6</v>
      </c>
      <c r="BK32" t="s">
        <v>19</v>
      </c>
      <c r="BL32" t="s">
        <v>19</v>
      </c>
      <c r="BM32">
        <v>6</v>
      </c>
      <c r="BN32">
        <v>47</v>
      </c>
      <c r="BO32">
        <v>29</v>
      </c>
      <c r="BP32">
        <v>17</v>
      </c>
      <c r="BQ32">
        <v>1</v>
      </c>
      <c r="BR32">
        <v>31</v>
      </c>
      <c r="BS32">
        <v>9</v>
      </c>
      <c r="BT32">
        <v>14</v>
      </c>
      <c r="BU32">
        <v>8</v>
      </c>
      <c r="BV32">
        <v>151</v>
      </c>
      <c r="BW32">
        <v>66</v>
      </c>
      <c r="BX32">
        <v>17</v>
      </c>
      <c r="BY32">
        <v>68</v>
      </c>
    </row>
    <row r="33" spans="1:77">
      <c r="A33" t="s">
        <v>738</v>
      </c>
      <c r="B33">
        <v>4653</v>
      </c>
      <c r="C33">
        <v>3056</v>
      </c>
      <c r="D33">
        <v>533</v>
      </c>
      <c r="E33">
        <v>1064</v>
      </c>
      <c r="F33">
        <v>155</v>
      </c>
      <c r="G33">
        <v>42</v>
      </c>
      <c r="H33">
        <v>26</v>
      </c>
      <c r="I33">
        <v>87</v>
      </c>
      <c r="J33">
        <v>1</v>
      </c>
      <c r="K33" t="s">
        <v>19</v>
      </c>
      <c r="L33" t="s">
        <v>19</v>
      </c>
      <c r="M33">
        <v>1</v>
      </c>
      <c r="N33">
        <v>86</v>
      </c>
      <c r="O33">
        <v>5</v>
      </c>
      <c r="P33">
        <v>16</v>
      </c>
      <c r="Q33">
        <v>65</v>
      </c>
      <c r="R33">
        <v>574</v>
      </c>
      <c r="S33">
        <v>359</v>
      </c>
      <c r="T33">
        <v>28</v>
      </c>
      <c r="U33">
        <v>187</v>
      </c>
      <c r="V33">
        <v>315</v>
      </c>
      <c r="W33">
        <v>197</v>
      </c>
      <c r="X33">
        <v>15</v>
      </c>
      <c r="Y33">
        <v>103</v>
      </c>
      <c r="Z33">
        <v>2337</v>
      </c>
      <c r="AA33">
        <v>1891</v>
      </c>
      <c r="AB33">
        <v>107</v>
      </c>
      <c r="AC33">
        <v>339</v>
      </c>
      <c r="AD33">
        <v>1399</v>
      </c>
      <c r="AE33">
        <v>1220</v>
      </c>
      <c r="AF33">
        <v>73</v>
      </c>
      <c r="AG33">
        <v>106</v>
      </c>
      <c r="AH33">
        <v>143</v>
      </c>
      <c r="AI33">
        <v>87</v>
      </c>
      <c r="AJ33">
        <v>51</v>
      </c>
      <c r="AK33">
        <v>5</v>
      </c>
      <c r="AL33">
        <v>52</v>
      </c>
      <c r="AM33">
        <v>30</v>
      </c>
      <c r="AN33">
        <v>20</v>
      </c>
      <c r="AO33">
        <v>2</v>
      </c>
      <c r="AP33">
        <v>218</v>
      </c>
      <c r="AQ33">
        <v>87</v>
      </c>
      <c r="AR33">
        <v>87</v>
      </c>
      <c r="AS33">
        <v>44</v>
      </c>
      <c r="AT33">
        <v>116</v>
      </c>
      <c r="AU33">
        <v>45</v>
      </c>
      <c r="AV33">
        <v>44</v>
      </c>
      <c r="AW33">
        <v>27</v>
      </c>
      <c r="AX33">
        <v>29</v>
      </c>
      <c r="AY33">
        <v>6</v>
      </c>
      <c r="AZ33">
        <v>11</v>
      </c>
      <c r="BA33">
        <v>12</v>
      </c>
      <c r="BB33">
        <v>77</v>
      </c>
      <c r="BC33">
        <v>59</v>
      </c>
      <c r="BD33">
        <v>16</v>
      </c>
      <c r="BE33">
        <v>2</v>
      </c>
      <c r="BF33">
        <v>8</v>
      </c>
      <c r="BG33">
        <v>5</v>
      </c>
      <c r="BH33">
        <v>2</v>
      </c>
      <c r="BI33">
        <v>1</v>
      </c>
      <c r="BJ33">
        <v>7</v>
      </c>
      <c r="BK33">
        <v>1</v>
      </c>
      <c r="BL33" t="s">
        <v>19</v>
      </c>
      <c r="BM33">
        <v>6</v>
      </c>
      <c r="BN33">
        <v>155</v>
      </c>
      <c r="BO33">
        <v>63</v>
      </c>
      <c r="BP33">
        <v>83</v>
      </c>
      <c r="BQ33">
        <v>9</v>
      </c>
      <c r="BR33">
        <v>155</v>
      </c>
      <c r="BS33">
        <v>53</v>
      </c>
      <c r="BT33">
        <v>18</v>
      </c>
      <c r="BU33">
        <v>84</v>
      </c>
      <c r="BV33">
        <v>277</v>
      </c>
      <c r="BW33">
        <v>156</v>
      </c>
      <c r="BX33">
        <v>29</v>
      </c>
      <c r="BY33">
        <v>92</v>
      </c>
    </row>
    <row r="34" spans="1:77">
      <c r="A34" t="s">
        <v>737</v>
      </c>
      <c r="B34">
        <v>11483</v>
      </c>
      <c r="C34">
        <v>7597</v>
      </c>
      <c r="D34">
        <v>1286</v>
      </c>
      <c r="E34">
        <v>2600</v>
      </c>
      <c r="F34">
        <v>363</v>
      </c>
      <c r="G34">
        <v>120</v>
      </c>
      <c r="H34">
        <v>98</v>
      </c>
      <c r="I34">
        <v>145</v>
      </c>
      <c r="J34">
        <v>4</v>
      </c>
      <c r="K34" t="s">
        <v>19</v>
      </c>
      <c r="L34">
        <v>2</v>
      </c>
      <c r="M34">
        <v>2</v>
      </c>
      <c r="N34">
        <v>126</v>
      </c>
      <c r="O34">
        <v>6</v>
      </c>
      <c r="P34">
        <v>29</v>
      </c>
      <c r="Q34">
        <v>91</v>
      </c>
      <c r="R34">
        <v>1339</v>
      </c>
      <c r="S34">
        <v>827</v>
      </c>
      <c r="T34">
        <v>76</v>
      </c>
      <c r="U34">
        <v>436</v>
      </c>
      <c r="V34">
        <v>1030</v>
      </c>
      <c r="W34">
        <v>697</v>
      </c>
      <c r="X34">
        <v>33</v>
      </c>
      <c r="Y34">
        <v>300</v>
      </c>
      <c r="Z34">
        <v>5730</v>
      </c>
      <c r="AA34">
        <v>4544</v>
      </c>
      <c r="AB34">
        <v>130</v>
      </c>
      <c r="AC34">
        <v>1056</v>
      </c>
      <c r="AD34">
        <v>3374</v>
      </c>
      <c r="AE34">
        <v>2932</v>
      </c>
      <c r="AF34">
        <v>71</v>
      </c>
      <c r="AG34">
        <v>371</v>
      </c>
      <c r="AH34">
        <v>375</v>
      </c>
      <c r="AI34">
        <v>292</v>
      </c>
      <c r="AJ34">
        <v>75</v>
      </c>
      <c r="AK34">
        <v>8</v>
      </c>
      <c r="AL34">
        <v>158</v>
      </c>
      <c r="AM34">
        <v>131</v>
      </c>
      <c r="AN34">
        <v>25</v>
      </c>
      <c r="AO34">
        <v>2</v>
      </c>
      <c r="AP34">
        <v>660</v>
      </c>
      <c r="AQ34">
        <v>138</v>
      </c>
      <c r="AR34">
        <v>384</v>
      </c>
      <c r="AS34">
        <v>138</v>
      </c>
      <c r="AT34">
        <v>302</v>
      </c>
      <c r="AU34">
        <v>75</v>
      </c>
      <c r="AV34">
        <v>174</v>
      </c>
      <c r="AW34">
        <v>53</v>
      </c>
      <c r="AX34">
        <v>68</v>
      </c>
      <c r="AY34">
        <v>8</v>
      </c>
      <c r="AZ34">
        <v>39</v>
      </c>
      <c r="BA34">
        <v>21</v>
      </c>
      <c r="BB34">
        <v>210</v>
      </c>
      <c r="BC34">
        <v>167</v>
      </c>
      <c r="BD34">
        <v>39</v>
      </c>
      <c r="BE34">
        <v>4</v>
      </c>
      <c r="BF34">
        <v>18</v>
      </c>
      <c r="BG34">
        <v>17</v>
      </c>
      <c r="BH34" t="s">
        <v>19</v>
      </c>
      <c r="BI34">
        <v>1</v>
      </c>
      <c r="BJ34">
        <v>11</v>
      </c>
      <c r="BK34">
        <v>2</v>
      </c>
      <c r="BL34">
        <v>2</v>
      </c>
      <c r="BM34">
        <v>7</v>
      </c>
      <c r="BN34">
        <v>361</v>
      </c>
      <c r="BO34">
        <v>222</v>
      </c>
      <c r="BP34">
        <v>126</v>
      </c>
      <c r="BQ34">
        <v>13</v>
      </c>
      <c r="BR34">
        <v>124</v>
      </c>
      <c r="BS34">
        <v>57</v>
      </c>
      <c r="BT34">
        <v>15</v>
      </c>
      <c r="BU34">
        <v>52</v>
      </c>
      <c r="BV34">
        <v>762</v>
      </c>
      <c r="BW34">
        <v>425</v>
      </c>
      <c r="BX34">
        <v>64</v>
      </c>
      <c r="BY34">
        <v>273</v>
      </c>
    </row>
    <row r="35" spans="1:77">
      <c r="A35" t="s">
        <v>736</v>
      </c>
      <c r="B35">
        <v>9944</v>
      </c>
      <c r="C35">
        <v>6310</v>
      </c>
      <c r="D35">
        <v>1061</v>
      </c>
      <c r="E35">
        <v>2573</v>
      </c>
      <c r="F35">
        <v>293</v>
      </c>
      <c r="G35">
        <v>97</v>
      </c>
      <c r="H35">
        <v>87</v>
      </c>
      <c r="I35">
        <v>109</v>
      </c>
      <c r="J35">
        <v>3</v>
      </c>
      <c r="K35" t="s">
        <v>19</v>
      </c>
      <c r="L35">
        <v>1</v>
      </c>
      <c r="M35">
        <v>2</v>
      </c>
      <c r="N35">
        <v>171</v>
      </c>
      <c r="O35">
        <v>10</v>
      </c>
      <c r="P35">
        <v>38</v>
      </c>
      <c r="Q35">
        <v>123</v>
      </c>
      <c r="R35">
        <v>1138</v>
      </c>
      <c r="S35">
        <v>712</v>
      </c>
      <c r="T35">
        <v>64</v>
      </c>
      <c r="U35">
        <v>362</v>
      </c>
      <c r="V35">
        <v>791</v>
      </c>
      <c r="W35">
        <v>481</v>
      </c>
      <c r="X35">
        <v>20</v>
      </c>
      <c r="Y35">
        <v>290</v>
      </c>
      <c r="Z35">
        <v>4909</v>
      </c>
      <c r="AA35">
        <v>3778</v>
      </c>
      <c r="AB35">
        <v>119</v>
      </c>
      <c r="AC35">
        <v>1012</v>
      </c>
      <c r="AD35">
        <v>2961</v>
      </c>
      <c r="AE35">
        <v>2532</v>
      </c>
      <c r="AF35">
        <v>87</v>
      </c>
      <c r="AG35">
        <v>342</v>
      </c>
      <c r="AH35">
        <v>269</v>
      </c>
      <c r="AI35">
        <v>218</v>
      </c>
      <c r="AJ35">
        <v>43</v>
      </c>
      <c r="AK35">
        <v>8</v>
      </c>
      <c r="AL35">
        <v>110</v>
      </c>
      <c r="AM35">
        <v>89</v>
      </c>
      <c r="AN35">
        <v>16</v>
      </c>
      <c r="AO35">
        <v>5</v>
      </c>
      <c r="AP35">
        <v>414</v>
      </c>
      <c r="AQ35">
        <v>151</v>
      </c>
      <c r="AR35">
        <v>194</v>
      </c>
      <c r="AS35">
        <v>69</v>
      </c>
      <c r="AT35">
        <v>312</v>
      </c>
      <c r="AU35">
        <v>131</v>
      </c>
      <c r="AV35">
        <v>130</v>
      </c>
      <c r="AW35">
        <v>51</v>
      </c>
      <c r="AX35">
        <v>95</v>
      </c>
      <c r="AY35">
        <v>26</v>
      </c>
      <c r="AZ35">
        <v>44</v>
      </c>
      <c r="BA35">
        <v>25</v>
      </c>
      <c r="BB35">
        <v>176</v>
      </c>
      <c r="BC35">
        <v>123</v>
      </c>
      <c r="BD35">
        <v>45</v>
      </c>
      <c r="BE35">
        <v>8</v>
      </c>
      <c r="BF35">
        <v>28</v>
      </c>
      <c r="BG35">
        <v>18</v>
      </c>
      <c r="BH35">
        <v>7</v>
      </c>
      <c r="BI35">
        <v>3</v>
      </c>
      <c r="BJ35">
        <v>16</v>
      </c>
      <c r="BK35">
        <v>2</v>
      </c>
      <c r="BL35">
        <v>2</v>
      </c>
      <c r="BM35">
        <v>12</v>
      </c>
      <c r="BN35">
        <v>311</v>
      </c>
      <c r="BO35">
        <v>152</v>
      </c>
      <c r="BP35">
        <v>155</v>
      </c>
      <c r="BQ35">
        <v>4</v>
      </c>
      <c r="BR35">
        <v>279</v>
      </c>
      <c r="BS35">
        <v>102</v>
      </c>
      <c r="BT35">
        <v>26</v>
      </c>
      <c r="BU35">
        <v>151</v>
      </c>
      <c r="BV35">
        <v>739</v>
      </c>
      <c r="BW35">
        <v>309</v>
      </c>
      <c r="BX35">
        <v>86</v>
      </c>
      <c r="BY35">
        <v>344</v>
      </c>
    </row>
    <row r="36" spans="1:77">
      <c r="A36" t="s">
        <v>735</v>
      </c>
      <c r="B36">
        <v>3107</v>
      </c>
      <c r="C36">
        <v>1903</v>
      </c>
      <c r="D36">
        <v>399</v>
      </c>
      <c r="E36">
        <v>805</v>
      </c>
      <c r="F36">
        <v>99</v>
      </c>
      <c r="G36">
        <v>17</v>
      </c>
      <c r="H36">
        <v>42</v>
      </c>
      <c r="I36">
        <v>40</v>
      </c>
      <c r="J36">
        <v>1</v>
      </c>
      <c r="K36" t="s">
        <v>19</v>
      </c>
      <c r="L36" t="s">
        <v>19</v>
      </c>
      <c r="M36">
        <v>1</v>
      </c>
      <c r="N36">
        <v>52</v>
      </c>
      <c r="O36">
        <v>1</v>
      </c>
      <c r="P36">
        <v>13</v>
      </c>
      <c r="Q36">
        <v>38</v>
      </c>
      <c r="R36">
        <v>375</v>
      </c>
      <c r="S36">
        <v>216</v>
      </c>
      <c r="T36">
        <v>10</v>
      </c>
      <c r="U36">
        <v>149</v>
      </c>
      <c r="V36">
        <v>197</v>
      </c>
      <c r="W36">
        <v>100</v>
      </c>
      <c r="X36">
        <v>1</v>
      </c>
      <c r="Y36">
        <v>96</v>
      </c>
      <c r="Z36">
        <v>1510</v>
      </c>
      <c r="AA36">
        <v>1207</v>
      </c>
      <c r="AB36">
        <v>57</v>
      </c>
      <c r="AC36">
        <v>246</v>
      </c>
      <c r="AD36">
        <v>824</v>
      </c>
      <c r="AE36">
        <v>716</v>
      </c>
      <c r="AF36">
        <v>36</v>
      </c>
      <c r="AG36">
        <v>72</v>
      </c>
      <c r="AH36">
        <v>105</v>
      </c>
      <c r="AI36">
        <v>82</v>
      </c>
      <c r="AJ36">
        <v>22</v>
      </c>
      <c r="AK36">
        <v>1</v>
      </c>
      <c r="AL36">
        <v>30</v>
      </c>
      <c r="AM36">
        <v>25</v>
      </c>
      <c r="AN36">
        <v>5</v>
      </c>
      <c r="AO36" t="s">
        <v>19</v>
      </c>
      <c r="AP36">
        <v>208</v>
      </c>
      <c r="AQ36">
        <v>42</v>
      </c>
      <c r="AR36">
        <v>92</v>
      </c>
      <c r="AS36">
        <v>74</v>
      </c>
      <c r="AT36">
        <v>85</v>
      </c>
      <c r="AU36">
        <v>22</v>
      </c>
      <c r="AV36">
        <v>57</v>
      </c>
      <c r="AW36">
        <v>6</v>
      </c>
      <c r="AX36">
        <v>28</v>
      </c>
      <c r="AY36">
        <v>3</v>
      </c>
      <c r="AZ36">
        <v>16</v>
      </c>
      <c r="BA36">
        <v>9</v>
      </c>
      <c r="BB36">
        <v>63</v>
      </c>
      <c r="BC36">
        <v>44</v>
      </c>
      <c r="BD36">
        <v>14</v>
      </c>
      <c r="BE36">
        <v>5</v>
      </c>
      <c r="BF36">
        <v>4</v>
      </c>
      <c r="BG36">
        <v>2</v>
      </c>
      <c r="BH36">
        <v>2</v>
      </c>
      <c r="BI36" t="s">
        <v>19</v>
      </c>
      <c r="BJ36">
        <v>11</v>
      </c>
      <c r="BK36">
        <v>2</v>
      </c>
      <c r="BL36">
        <v>1</v>
      </c>
      <c r="BM36">
        <v>8</v>
      </c>
      <c r="BN36">
        <v>100</v>
      </c>
      <c r="BO36">
        <v>54</v>
      </c>
      <c r="BP36">
        <v>45</v>
      </c>
      <c r="BQ36">
        <v>1</v>
      </c>
      <c r="BR36">
        <v>34</v>
      </c>
      <c r="BS36">
        <v>5</v>
      </c>
      <c r="BT36">
        <v>6</v>
      </c>
      <c r="BU36">
        <v>23</v>
      </c>
      <c r="BV36">
        <v>235</v>
      </c>
      <c r="BW36">
        <v>106</v>
      </c>
      <c r="BX36">
        <v>21</v>
      </c>
      <c r="BY36">
        <v>108</v>
      </c>
    </row>
    <row r="37" spans="1:77">
      <c r="A37" t="s">
        <v>734</v>
      </c>
      <c r="B37">
        <v>2210</v>
      </c>
      <c r="C37">
        <v>1465</v>
      </c>
      <c r="D37">
        <v>319</v>
      </c>
      <c r="E37">
        <v>426</v>
      </c>
      <c r="F37">
        <v>92</v>
      </c>
      <c r="G37">
        <v>12</v>
      </c>
      <c r="H37">
        <v>47</v>
      </c>
      <c r="I37">
        <v>33</v>
      </c>
      <c r="J37" t="s">
        <v>19</v>
      </c>
      <c r="K37" t="s">
        <v>19</v>
      </c>
      <c r="L37" t="s">
        <v>19</v>
      </c>
      <c r="M37" t="s">
        <v>19</v>
      </c>
      <c r="N37">
        <v>21</v>
      </c>
      <c r="O37">
        <v>1</v>
      </c>
      <c r="P37">
        <v>9</v>
      </c>
      <c r="Q37">
        <v>11</v>
      </c>
      <c r="R37">
        <v>192</v>
      </c>
      <c r="S37">
        <v>134</v>
      </c>
      <c r="T37">
        <v>6</v>
      </c>
      <c r="U37">
        <v>52</v>
      </c>
      <c r="V37">
        <v>219</v>
      </c>
      <c r="W37">
        <v>165</v>
      </c>
      <c r="X37">
        <v>10</v>
      </c>
      <c r="Y37">
        <v>44</v>
      </c>
      <c r="Z37">
        <v>1062</v>
      </c>
      <c r="AA37">
        <v>895</v>
      </c>
      <c r="AB37">
        <v>30</v>
      </c>
      <c r="AC37">
        <v>137</v>
      </c>
      <c r="AD37">
        <v>624</v>
      </c>
      <c r="AE37">
        <v>564</v>
      </c>
      <c r="AF37">
        <v>22</v>
      </c>
      <c r="AG37">
        <v>38</v>
      </c>
      <c r="AH37">
        <v>65</v>
      </c>
      <c r="AI37">
        <v>41</v>
      </c>
      <c r="AJ37">
        <v>23</v>
      </c>
      <c r="AK37">
        <v>1</v>
      </c>
      <c r="AL37">
        <v>12</v>
      </c>
      <c r="AM37">
        <v>6</v>
      </c>
      <c r="AN37">
        <v>6</v>
      </c>
      <c r="AO37" t="s">
        <v>19</v>
      </c>
      <c r="AP37">
        <v>114</v>
      </c>
      <c r="AQ37">
        <v>24</v>
      </c>
      <c r="AR37">
        <v>71</v>
      </c>
      <c r="AS37">
        <v>19</v>
      </c>
      <c r="AT37">
        <v>38</v>
      </c>
      <c r="AU37">
        <v>8</v>
      </c>
      <c r="AV37">
        <v>19</v>
      </c>
      <c r="AW37">
        <v>11</v>
      </c>
      <c r="AX37">
        <v>5</v>
      </c>
      <c r="AY37" t="s">
        <v>19</v>
      </c>
      <c r="AZ37">
        <v>4</v>
      </c>
      <c r="BA37">
        <v>1</v>
      </c>
      <c r="BB37">
        <v>35</v>
      </c>
      <c r="BC37">
        <v>22</v>
      </c>
      <c r="BD37">
        <v>12</v>
      </c>
      <c r="BE37">
        <v>1</v>
      </c>
      <c r="BF37">
        <v>17</v>
      </c>
      <c r="BG37">
        <v>9</v>
      </c>
      <c r="BH37">
        <v>7</v>
      </c>
      <c r="BI37">
        <v>1</v>
      </c>
      <c r="BJ37">
        <v>9</v>
      </c>
      <c r="BK37">
        <v>2</v>
      </c>
      <c r="BL37">
        <v>1</v>
      </c>
      <c r="BM37">
        <v>6</v>
      </c>
      <c r="BN37">
        <v>79</v>
      </c>
      <c r="BO37">
        <v>28</v>
      </c>
      <c r="BP37">
        <v>47</v>
      </c>
      <c r="BQ37">
        <v>4</v>
      </c>
      <c r="BR37">
        <v>99</v>
      </c>
      <c r="BS37">
        <v>38</v>
      </c>
      <c r="BT37">
        <v>18</v>
      </c>
      <c r="BU37">
        <v>43</v>
      </c>
      <c r="BV37">
        <v>163</v>
      </c>
      <c r="BW37">
        <v>86</v>
      </c>
      <c r="BX37">
        <v>15</v>
      </c>
      <c r="BY37">
        <v>62</v>
      </c>
    </row>
    <row r="38" spans="1:77">
      <c r="A38" t="s">
        <v>733</v>
      </c>
      <c r="B38">
        <v>2521</v>
      </c>
      <c r="C38">
        <v>1544</v>
      </c>
      <c r="D38">
        <v>634</v>
      </c>
      <c r="E38">
        <v>343</v>
      </c>
      <c r="F38">
        <v>90</v>
      </c>
      <c r="G38">
        <v>17</v>
      </c>
      <c r="H38">
        <v>54</v>
      </c>
      <c r="I38">
        <v>19</v>
      </c>
      <c r="J38" t="s">
        <v>19</v>
      </c>
      <c r="K38" t="s">
        <v>19</v>
      </c>
      <c r="L38" t="s">
        <v>19</v>
      </c>
      <c r="M38" t="s">
        <v>19</v>
      </c>
      <c r="N38">
        <v>18</v>
      </c>
      <c r="O38" t="s">
        <v>19</v>
      </c>
      <c r="P38">
        <v>13</v>
      </c>
      <c r="Q38">
        <v>5</v>
      </c>
      <c r="R38">
        <v>200</v>
      </c>
      <c r="S38">
        <v>114</v>
      </c>
      <c r="T38">
        <v>37</v>
      </c>
      <c r="U38">
        <v>49</v>
      </c>
      <c r="V38">
        <v>234</v>
      </c>
      <c r="W38">
        <v>149</v>
      </c>
      <c r="X38">
        <v>31</v>
      </c>
      <c r="Y38">
        <v>54</v>
      </c>
      <c r="Z38">
        <v>1155</v>
      </c>
      <c r="AA38">
        <v>977</v>
      </c>
      <c r="AB38">
        <v>51</v>
      </c>
      <c r="AC38">
        <v>127</v>
      </c>
      <c r="AD38">
        <v>745</v>
      </c>
      <c r="AE38">
        <v>691</v>
      </c>
      <c r="AF38">
        <v>16</v>
      </c>
      <c r="AG38">
        <v>38</v>
      </c>
      <c r="AH38">
        <v>89</v>
      </c>
      <c r="AI38">
        <v>39</v>
      </c>
      <c r="AJ38">
        <v>50</v>
      </c>
      <c r="AK38" t="s">
        <v>19</v>
      </c>
      <c r="AL38">
        <v>28</v>
      </c>
      <c r="AM38">
        <v>12</v>
      </c>
      <c r="AN38">
        <v>16</v>
      </c>
      <c r="AO38" t="s">
        <v>19</v>
      </c>
      <c r="AP38">
        <v>147</v>
      </c>
      <c r="AQ38">
        <v>40</v>
      </c>
      <c r="AR38">
        <v>93</v>
      </c>
      <c r="AS38">
        <v>14</v>
      </c>
      <c r="AT38">
        <v>107</v>
      </c>
      <c r="AU38">
        <v>29</v>
      </c>
      <c r="AV38">
        <v>71</v>
      </c>
      <c r="AW38">
        <v>7</v>
      </c>
      <c r="AX38">
        <v>24</v>
      </c>
      <c r="AY38">
        <v>4</v>
      </c>
      <c r="AZ38">
        <v>20</v>
      </c>
      <c r="BA38" t="s">
        <v>19</v>
      </c>
      <c r="BB38">
        <v>57</v>
      </c>
      <c r="BC38">
        <v>22</v>
      </c>
      <c r="BD38">
        <v>35</v>
      </c>
      <c r="BE38" t="s">
        <v>19</v>
      </c>
      <c r="BF38">
        <v>12</v>
      </c>
      <c r="BG38">
        <v>6</v>
      </c>
      <c r="BH38">
        <v>5</v>
      </c>
      <c r="BI38">
        <v>1</v>
      </c>
      <c r="BJ38">
        <v>19</v>
      </c>
      <c r="BK38">
        <v>4</v>
      </c>
      <c r="BL38">
        <v>12</v>
      </c>
      <c r="BM38">
        <v>3</v>
      </c>
      <c r="BN38">
        <v>111</v>
      </c>
      <c r="BO38">
        <v>34</v>
      </c>
      <c r="BP38">
        <v>76</v>
      </c>
      <c r="BQ38">
        <v>1</v>
      </c>
      <c r="BR38">
        <v>101</v>
      </c>
      <c r="BS38">
        <v>64</v>
      </c>
      <c r="BT38">
        <v>9</v>
      </c>
      <c r="BU38">
        <v>28</v>
      </c>
      <c r="BV38">
        <v>157</v>
      </c>
      <c r="BW38">
        <v>45</v>
      </c>
      <c r="BX38">
        <v>77</v>
      </c>
      <c r="BY38">
        <v>35</v>
      </c>
    </row>
    <row r="39" spans="1:77">
      <c r="A39" t="s">
        <v>732</v>
      </c>
      <c r="B39">
        <v>2029</v>
      </c>
      <c r="C39">
        <v>1300</v>
      </c>
      <c r="D39">
        <v>429</v>
      </c>
      <c r="E39">
        <v>300</v>
      </c>
      <c r="F39">
        <v>78</v>
      </c>
      <c r="G39">
        <v>10</v>
      </c>
      <c r="H39">
        <v>43</v>
      </c>
      <c r="I39">
        <v>25</v>
      </c>
      <c r="J39" t="s">
        <v>19</v>
      </c>
      <c r="K39" t="s">
        <v>19</v>
      </c>
      <c r="L39" t="s">
        <v>19</v>
      </c>
      <c r="M39" t="s">
        <v>19</v>
      </c>
      <c r="N39">
        <v>33</v>
      </c>
      <c r="O39">
        <v>2</v>
      </c>
      <c r="P39">
        <v>11</v>
      </c>
      <c r="Q39">
        <v>20</v>
      </c>
      <c r="R39">
        <v>180</v>
      </c>
      <c r="S39">
        <v>113</v>
      </c>
      <c r="T39">
        <v>26</v>
      </c>
      <c r="U39">
        <v>41</v>
      </c>
      <c r="V39">
        <v>246</v>
      </c>
      <c r="W39">
        <v>161</v>
      </c>
      <c r="X39">
        <v>26</v>
      </c>
      <c r="Y39">
        <v>59</v>
      </c>
      <c r="Z39">
        <v>877</v>
      </c>
      <c r="AA39">
        <v>752</v>
      </c>
      <c r="AB39">
        <v>43</v>
      </c>
      <c r="AC39">
        <v>82</v>
      </c>
      <c r="AD39">
        <v>616</v>
      </c>
      <c r="AE39">
        <v>566</v>
      </c>
      <c r="AF39">
        <v>27</v>
      </c>
      <c r="AG39">
        <v>23</v>
      </c>
      <c r="AH39">
        <v>54</v>
      </c>
      <c r="AI39">
        <v>31</v>
      </c>
      <c r="AJ39">
        <v>19</v>
      </c>
      <c r="AK39">
        <v>4</v>
      </c>
      <c r="AL39">
        <v>17</v>
      </c>
      <c r="AM39">
        <v>12</v>
      </c>
      <c r="AN39">
        <v>5</v>
      </c>
      <c r="AO39" t="s">
        <v>19</v>
      </c>
      <c r="AP39">
        <v>80</v>
      </c>
      <c r="AQ39">
        <v>22</v>
      </c>
      <c r="AR39">
        <v>54</v>
      </c>
      <c r="AS39">
        <v>4</v>
      </c>
      <c r="AT39">
        <v>72</v>
      </c>
      <c r="AU39">
        <v>26</v>
      </c>
      <c r="AV39">
        <v>44</v>
      </c>
      <c r="AW39">
        <v>2</v>
      </c>
      <c r="AX39">
        <v>13</v>
      </c>
      <c r="AY39">
        <v>3</v>
      </c>
      <c r="AZ39">
        <v>9</v>
      </c>
      <c r="BA39">
        <v>1</v>
      </c>
      <c r="BB39">
        <v>41</v>
      </c>
      <c r="BC39">
        <v>23</v>
      </c>
      <c r="BD39">
        <v>17</v>
      </c>
      <c r="BE39">
        <v>1</v>
      </c>
      <c r="BF39">
        <v>24</v>
      </c>
      <c r="BG39">
        <v>18</v>
      </c>
      <c r="BH39">
        <v>6</v>
      </c>
      <c r="BI39" t="s">
        <v>19</v>
      </c>
      <c r="BJ39">
        <v>8</v>
      </c>
      <c r="BK39">
        <v>3</v>
      </c>
      <c r="BL39">
        <v>3</v>
      </c>
      <c r="BM39">
        <v>2</v>
      </c>
      <c r="BN39">
        <v>74</v>
      </c>
      <c r="BO39">
        <v>23</v>
      </c>
      <c r="BP39">
        <v>51</v>
      </c>
      <c r="BQ39" t="s">
        <v>19</v>
      </c>
      <c r="BR39">
        <v>116</v>
      </c>
      <c r="BS39">
        <v>51</v>
      </c>
      <c r="BT39">
        <v>43</v>
      </c>
      <c r="BU39">
        <v>22</v>
      </c>
      <c r="BV39">
        <v>133</v>
      </c>
      <c r="BW39">
        <v>62</v>
      </c>
      <c r="BX39">
        <v>34</v>
      </c>
      <c r="BY39">
        <v>37</v>
      </c>
    </row>
    <row r="40" spans="1:77">
      <c r="A40" t="s">
        <v>731</v>
      </c>
      <c r="B40">
        <v>4185</v>
      </c>
      <c r="C40">
        <v>2828</v>
      </c>
      <c r="D40">
        <v>609</v>
      </c>
      <c r="E40">
        <v>748</v>
      </c>
      <c r="F40">
        <v>214</v>
      </c>
      <c r="G40">
        <v>33</v>
      </c>
      <c r="H40">
        <v>67</v>
      </c>
      <c r="I40">
        <v>114</v>
      </c>
      <c r="J40">
        <v>5</v>
      </c>
      <c r="K40" t="s">
        <v>19</v>
      </c>
      <c r="L40">
        <v>1</v>
      </c>
      <c r="M40">
        <v>4</v>
      </c>
      <c r="N40">
        <v>56</v>
      </c>
      <c r="O40">
        <v>1</v>
      </c>
      <c r="P40">
        <v>19</v>
      </c>
      <c r="Q40">
        <v>36</v>
      </c>
      <c r="R40">
        <v>391</v>
      </c>
      <c r="S40">
        <v>283</v>
      </c>
      <c r="T40">
        <v>40</v>
      </c>
      <c r="U40">
        <v>68</v>
      </c>
      <c r="V40">
        <v>357</v>
      </c>
      <c r="W40">
        <v>273</v>
      </c>
      <c r="X40">
        <v>7</v>
      </c>
      <c r="Y40">
        <v>77</v>
      </c>
      <c r="Z40">
        <v>2025</v>
      </c>
      <c r="AA40">
        <v>1719</v>
      </c>
      <c r="AB40">
        <v>68</v>
      </c>
      <c r="AC40">
        <v>238</v>
      </c>
      <c r="AD40">
        <v>1342</v>
      </c>
      <c r="AE40">
        <v>1191</v>
      </c>
      <c r="AF40">
        <v>54</v>
      </c>
      <c r="AG40">
        <v>97</v>
      </c>
      <c r="AH40">
        <v>126</v>
      </c>
      <c r="AI40">
        <v>90</v>
      </c>
      <c r="AJ40">
        <v>32</v>
      </c>
      <c r="AK40">
        <v>4</v>
      </c>
      <c r="AL40">
        <v>66</v>
      </c>
      <c r="AM40">
        <v>47</v>
      </c>
      <c r="AN40">
        <v>17</v>
      </c>
      <c r="AO40">
        <v>2</v>
      </c>
      <c r="AP40">
        <v>162</v>
      </c>
      <c r="AQ40">
        <v>58</v>
      </c>
      <c r="AR40">
        <v>68</v>
      </c>
      <c r="AS40">
        <v>36</v>
      </c>
      <c r="AT40">
        <v>158</v>
      </c>
      <c r="AU40">
        <v>63</v>
      </c>
      <c r="AV40">
        <v>56</v>
      </c>
      <c r="AW40">
        <v>39</v>
      </c>
      <c r="AX40">
        <v>22</v>
      </c>
      <c r="AY40">
        <v>5</v>
      </c>
      <c r="AZ40">
        <v>7</v>
      </c>
      <c r="BA40">
        <v>10</v>
      </c>
      <c r="BB40">
        <v>107</v>
      </c>
      <c r="BC40">
        <v>64</v>
      </c>
      <c r="BD40">
        <v>38</v>
      </c>
      <c r="BE40">
        <v>5</v>
      </c>
      <c r="BF40">
        <v>28</v>
      </c>
      <c r="BG40">
        <v>18</v>
      </c>
      <c r="BH40">
        <v>10</v>
      </c>
      <c r="BI40" t="s">
        <v>19</v>
      </c>
      <c r="BJ40">
        <v>9</v>
      </c>
      <c r="BK40">
        <v>2</v>
      </c>
      <c r="BL40">
        <v>5</v>
      </c>
      <c r="BM40">
        <v>2</v>
      </c>
      <c r="BN40">
        <v>167</v>
      </c>
      <c r="BO40">
        <v>63</v>
      </c>
      <c r="BP40">
        <v>96</v>
      </c>
      <c r="BQ40">
        <v>8</v>
      </c>
      <c r="BR40">
        <v>175</v>
      </c>
      <c r="BS40">
        <v>60</v>
      </c>
      <c r="BT40">
        <v>54</v>
      </c>
      <c r="BU40">
        <v>61</v>
      </c>
      <c r="BV40">
        <v>183</v>
      </c>
      <c r="BW40">
        <v>96</v>
      </c>
      <c r="BX40">
        <v>41</v>
      </c>
      <c r="BY40">
        <v>46</v>
      </c>
    </row>
    <row r="41" spans="1:77">
      <c r="A41" t="s">
        <v>730</v>
      </c>
      <c r="B41">
        <v>6038</v>
      </c>
      <c r="C41">
        <v>4038</v>
      </c>
      <c r="D41">
        <v>802</v>
      </c>
      <c r="E41">
        <v>1198</v>
      </c>
      <c r="F41">
        <v>170</v>
      </c>
      <c r="G41">
        <v>57</v>
      </c>
      <c r="H41">
        <v>53</v>
      </c>
      <c r="I41">
        <v>60</v>
      </c>
      <c r="J41">
        <v>7</v>
      </c>
      <c r="K41" t="s">
        <v>19</v>
      </c>
      <c r="L41" t="s">
        <v>19</v>
      </c>
      <c r="M41">
        <v>7</v>
      </c>
      <c r="N41">
        <v>88</v>
      </c>
      <c r="O41">
        <v>3</v>
      </c>
      <c r="P41">
        <v>15</v>
      </c>
      <c r="Q41">
        <v>70</v>
      </c>
      <c r="R41">
        <v>463</v>
      </c>
      <c r="S41">
        <v>325</v>
      </c>
      <c r="T41">
        <v>39</v>
      </c>
      <c r="U41">
        <v>99</v>
      </c>
      <c r="V41">
        <v>648</v>
      </c>
      <c r="W41">
        <v>490</v>
      </c>
      <c r="X41">
        <v>29</v>
      </c>
      <c r="Y41">
        <v>129</v>
      </c>
      <c r="Z41">
        <v>2892</v>
      </c>
      <c r="AA41">
        <v>2348</v>
      </c>
      <c r="AB41">
        <v>111</v>
      </c>
      <c r="AC41">
        <v>433</v>
      </c>
      <c r="AD41">
        <v>1776</v>
      </c>
      <c r="AE41">
        <v>1532</v>
      </c>
      <c r="AF41">
        <v>97</v>
      </c>
      <c r="AG41">
        <v>147</v>
      </c>
      <c r="AH41">
        <v>202</v>
      </c>
      <c r="AI41">
        <v>140</v>
      </c>
      <c r="AJ41">
        <v>56</v>
      </c>
      <c r="AK41">
        <v>6</v>
      </c>
      <c r="AL41">
        <v>112</v>
      </c>
      <c r="AM41">
        <v>73</v>
      </c>
      <c r="AN41">
        <v>37</v>
      </c>
      <c r="AO41">
        <v>2</v>
      </c>
      <c r="AP41">
        <v>219</v>
      </c>
      <c r="AQ41">
        <v>64</v>
      </c>
      <c r="AR41">
        <v>102</v>
      </c>
      <c r="AS41">
        <v>53</v>
      </c>
      <c r="AT41">
        <v>208</v>
      </c>
      <c r="AU41">
        <v>49</v>
      </c>
      <c r="AV41">
        <v>104</v>
      </c>
      <c r="AW41">
        <v>55</v>
      </c>
      <c r="AX41">
        <v>45</v>
      </c>
      <c r="AY41">
        <v>5</v>
      </c>
      <c r="AZ41">
        <v>23</v>
      </c>
      <c r="BA41">
        <v>17</v>
      </c>
      <c r="BB41">
        <v>124</v>
      </c>
      <c r="BC41">
        <v>94</v>
      </c>
      <c r="BD41">
        <v>28</v>
      </c>
      <c r="BE41">
        <v>2</v>
      </c>
      <c r="BF41">
        <v>29</v>
      </c>
      <c r="BG41">
        <v>20</v>
      </c>
      <c r="BH41">
        <v>7</v>
      </c>
      <c r="BI41">
        <v>2</v>
      </c>
      <c r="BJ41">
        <v>16</v>
      </c>
      <c r="BK41">
        <v>3</v>
      </c>
      <c r="BL41">
        <v>3</v>
      </c>
      <c r="BM41">
        <v>10</v>
      </c>
      <c r="BN41">
        <v>250</v>
      </c>
      <c r="BO41">
        <v>101</v>
      </c>
      <c r="BP41">
        <v>143</v>
      </c>
      <c r="BQ41">
        <v>6</v>
      </c>
      <c r="BR41">
        <v>221</v>
      </c>
      <c r="BS41">
        <v>102</v>
      </c>
      <c r="BT41">
        <v>31</v>
      </c>
      <c r="BU41">
        <v>88</v>
      </c>
      <c r="BV41">
        <v>456</v>
      </c>
      <c r="BW41">
        <v>237</v>
      </c>
      <c r="BX41">
        <v>58</v>
      </c>
      <c r="BY41">
        <v>161</v>
      </c>
    </row>
    <row r="42" spans="1:77">
      <c r="A42" t="s">
        <v>729</v>
      </c>
      <c r="B42">
        <v>3074</v>
      </c>
      <c r="C42">
        <v>2084</v>
      </c>
      <c r="D42">
        <v>616</v>
      </c>
      <c r="E42">
        <v>374</v>
      </c>
      <c r="F42">
        <v>111</v>
      </c>
      <c r="G42">
        <v>13</v>
      </c>
      <c r="H42">
        <v>67</v>
      </c>
      <c r="I42">
        <v>31</v>
      </c>
      <c r="J42">
        <v>3</v>
      </c>
      <c r="K42" t="s">
        <v>19</v>
      </c>
      <c r="L42" t="s">
        <v>19</v>
      </c>
      <c r="M42">
        <v>3</v>
      </c>
      <c r="N42">
        <v>58</v>
      </c>
      <c r="O42" t="s">
        <v>19</v>
      </c>
      <c r="P42">
        <v>26</v>
      </c>
      <c r="Q42">
        <v>32</v>
      </c>
      <c r="R42">
        <v>298</v>
      </c>
      <c r="S42">
        <v>223</v>
      </c>
      <c r="T42">
        <v>40</v>
      </c>
      <c r="U42">
        <v>35</v>
      </c>
      <c r="V42">
        <v>315</v>
      </c>
      <c r="W42">
        <v>263</v>
      </c>
      <c r="X42">
        <v>11</v>
      </c>
      <c r="Y42">
        <v>41</v>
      </c>
      <c r="Z42">
        <v>1424</v>
      </c>
      <c r="AA42">
        <v>1231</v>
      </c>
      <c r="AB42">
        <v>62</v>
      </c>
      <c r="AC42">
        <v>131</v>
      </c>
      <c r="AD42">
        <v>917</v>
      </c>
      <c r="AE42">
        <v>828</v>
      </c>
      <c r="AF42">
        <v>44</v>
      </c>
      <c r="AG42">
        <v>45</v>
      </c>
      <c r="AH42">
        <v>98</v>
      </c>
      <c r="AI42">
        <v>53</v>
      </c>
      <c r="AJ42">
        <v>43</v>
      </c>
      <c r="AK42">
        <v>2</v>
      </c>
      <c r="AL42">
        <v>46</v>
      </c>
      <c r="AM42">
        <v>26</v>
      </c>
      <c r="AN42">
        <v>18</v>
      </c>
      <c r="AO42">
        <v>2</v>
      </c>
      <c r="AP42">
        <v>116</v>
      </c>
      <c r="AQ42">
        <v>33</v>
      </c>
      <c r="AR42">
        <v>77</v>
      </c>
      <c r="AS42">
        <v>6</v>
      </c>
      <c r="AT42">
        <v>129</v>
      </c>
      <c r="AU42">
        <v>35</v>
      </c>
      <c r="AV42">
        <v>82</v>
      </c>
      <c r="AW42">
        <v>12</v>
      </c>
      <c r="AX42">
        <v>11</v>
      </c>
      <c r="AY42" t="s">
        <v>19</v>
      </c>
      <c r="AZ42">
        <v>9</v>
      </c>
      <c r="BA42">
        <v>2</v>
      </c>
      <c r="BB42">
        <v>72</v>
      </c>
      <c r="BC42">
        <v>39</v>
      </c>
      <c r="BD42">
        <v>32</v>
      </c>
      <c r="BE42">
        <v>1</v>
      </c>
      <c r="BF42">
        <v>20</v>
      </c>
      <c r="BG42">
        <v>10</v>
      </c>
      <c r="BH42">
        <v>10</v>
      </c>
      <c r="BI42" t="s">
        <v>19</v>
      </c>
      <c r="BJ42">
        <v>6</v>
      </c>
      <c r="BK42">
        <v>1</v>
      </c>
      <c r="BL42">
        <v>2</v>
      </c>
      <c r="BM42">
        <v>3</v>
      </c>
      <c r="BN42">
        <v>108</v>
      </c>
      <c r="BO42">
        <v>46</v>
      </c>
      <c r="BP42">
        <v>61</v>
      </c>
      <c r="BQ42">
        <v>1</v>
      </c>
      <c r="BR42">
        <v>121</v>
      </c>
      <c r="BS42">
        <v>48</v>
      </c>
      <c r="BT42">
        <v>49</v>
      </c>
      <c r="BU42">
        <v>24</v>
      </c>
      <c r="BV42">
        <v>184</v>
      </c>
      <c r="BW42">
        <v>89</v>
      </c>
      <c r="BX42">
        <v>45</v>
      </c>
      <c r="BY42">
        <v>50</v>
      </c>
    </row>
    <row r="43" spans="1:77">
      <c r="A43" t="s">
        <v>728</v>
      </c>
      <c r="B43">
        <v>2346</v>
      </c>
      <c r="C43">
        <v>1634</v>
      </c>
      <c r="D43">
        <v>309</v>
      </c>
      <c r="E43">
        <v>403</v>
      </c>
      <c r="F43">
        <v>79</v>
      </c>
      <c r="G43">
        <v>27</v>
      </c>
      <c r="H43">
        <v>31</v>
      </c>
      <c r="I43">
        <v>21</v>
      </c>
      <c r="J43">
        <v>3</v>
      </c>
      <c r="K43" t="s">
        <v>19</v>
      </c>
      <c r="L43">
        <v>2</v>
      </c>
      <c r="M43">
        <v>1</v>
      </c>
      <c r="N43">
        <v>16</v>
      </c>
      <c r="O43">
        <v>1</v>
      </c>
      <c r="P43">
        <v>5</v>
      </c>
      <c r="Q43">
        <v>10</v>
      </c>
      <c r="R43">
        <v>142</v>
      </c>
      <c r="S43">
        <v>88</v>
      </c>
      <c r="T43">
        <v>12</v>
      </c>
      <c r="U43">
        <v>42</v>
      </c>
      <c r="V43">
        <v>327</v>
      </c>
      <c r="W43">
        <v>229</v>
      </c>
      <c r="X43">
        <v>15</v>
      </c>
      <c r="Y43">
        <v>83</v>
      </c>
      <c r="Z43">
        <v>1143</v>
      </c>
      <c r="AA43">
        <v>938</v>
      </c>
      <c r="AB43">
        <v>56</v>
      </c>
      <c r="AC43">
        <v>149</v>
      </c>
      <c r="AD43">
        <v>625</v>
      </c>
      <c r="AE43">
        <v>554</v>
      </c>
      <c r="AF43">
        <v>34</v>
      </c>
      <c r="AG43">
        <v>37</v>
      </c>
      <c r="AH43">
        <v>72</v>
      </c>
      <c r="AI43">
        <v>63</v>
      </c>
      <c r="AJ43">
        <v>8</v>
      </c>
      <c r="AK43">
        <v>1</v>
      </c>
      <c r="AL43">
        <v>13</v>
      </c>
      <c r="AM43">
        <v>13</v>
      </c>
      <c r="AN43" t="s">
        <v>19</v>
      </c>
      <c r="AO43" t="s">
        <v>19</v>
      </c>
      <c r="AP43">
        <v>87</v>
      </c>
      <c r="AQ43">
        <v>23</v>
      </c>
      <c r="AR43">
        <v>51</v>
      </c>
      <c r="AS43">
        <v>13</v>
      </c>
      <c r="AT43">
        <v>74</v>
      </c>
      <c r="AU43">
        <v>23</v>
      </c>
      <c r="AV43">
        <v>46</v>
      </c>
      <c r="AW43">
        <v>5</v>
      </c>
      <c r="AX43">
        <v>5</v>
      </c>
      <c r="AY43">
        <v>1</v>
      </c>
      <c r="AZ43">
        <v>3</v>
      </c>
      <c r="BA43">
        <v>1</v>
      </c>
      <c r="BB43">
        <v>62</v>
      </c>
      <c r="BC43">
        <v>52</v>
      </c>
      <c r="BD43">
        <v>8</v>
      </c>
      <c r="BE43">
        <v>2</v>
      </c>
      <c r="BF43">
        <v>13</v>
      </c>
      <c r="BG43">
        <v>11</v>
      </c>
      <c r="BH43" t="s">
        <v>19</v>
      </c>
      <c r="BI43">
        <v>2</v>
      </c>
      <c r="BJ43">
        <v>10</v>
      </c>
      <c r="BK43">
        <v>5</v>
      </c>
      <c r="BL43">
        <v>1</v>
      </c>
      <c r="BM43">
        <v>4</v>
      </c>
      <c r="BN43">
        <v>93</v>
      </c>
      <c r="BO43">
        <v>40</v>
      </c>
      <c r="BP43">
        <v>50</v>
      </c>
      <c r="BQ43">
        <v>3</v>
      </c>
      <c r="BR43">
        <v>112</v>
      </c>
      <c r="BS43">
        <v>71</v>
      </c>
      <c r="BT43">
        <v>5</v>
      </c>
      <c r="BU43">
        <v>36</v>
      </c>
      <c r="BV43">
        <v>108</v>
      </c>
      <c r="BW43">
        <v>62</v>
      </c>
      <c r="BX43">
        <v>16</v>
      </c>
      <c r="BY43">
        <v>30</v>
      </c>
    </row>
    <row r="44" spans="1:77">
      <c r="A44" t="s">
        <v>727</v>
      </c>
      <c r="B44">
        <v>2482</v>
      </c>
      <c r="C44">
        <v>1605</v>
      </c>
      <c r="D44">
        <v>429</v>
      </c>
      <c r="E44">
        <v>448</v>
      </c>
      <c r="F44">
        <v>112</v>
      </c>
      <c r="G44">
        <v>13</v>
      </c>
      <c r="H44">
        <v>69</v>
      </c>
      <c r="I44">
        <v>30</v>
      </c>
      <c r="J44" t="s">
        <v>19</v>
      </c>
      <c r="K44" t="s">
        <v>19</v>
      </c>
      <c r="L44" t="s">
        <v>19</v>
      </c>
      <c r="M44" t="s">
        <v>19</v>
      </c>
      <c r="N44">
        <v>20</v>
      </c>
      <c r="O44">
        <v>2</v>
      </c>
      <c r="P44">
        <v>6</v>
      </c>
      <c r="Q44">
        <v>12</v>
      </c>
      <c r="R44">
        <v>171</v>
      </c>
      <c r="S44">
        <v>107</v>
      </c>
      <c r="T44">
        <v>20</v>
      </c>
      <c r="U44">
        <v>44</v>
      </c>
      <c r="V44">
        <v>320</v>
      </c>
      <c r="W44">
        <v>238</v>
      </c>
      <c r="X44">
        <v>4</v>
      </c>
      <c r="Y44">
        <v>78</v>
      </c>
      <c r="Z44">
        <v>1173</v>
      </c>
      <c r="AA44">
        <v>968</v>
      </c>
      <c r="AB44">
        <v>43</v>
      </c>
      <c r="AC44">
        <v>162</v>
      </c>
      <c r="AD44">
        <v>673</v>
      </c>
      <c r="AE44">
        <v>602</v>
      </c>
      <c r="AF44">
        <v>30</v>
      </c>
      <c r="AG44">
        <v>41</v>
      </c>
      <c r="AH44">
        <v>71</v>
      </c>
      <c r="AI44">
        <v>48</v>
      </c>
      <c r="AJ44">
        <v>23</v>
      </c>
      <c r="AK44" t="s">
        <v>19</v>
      </c>
      <c r="AL44">
        <v>19</v>
      </c>
      <c r="AM44">
        <v>13</v>
      </c>
      <c r="AN44">
        <v>6</v>
      </c>
      <c r="AO44" t="s">
        <v>19</v>
      </c>
      <c r="AP44">
        <v>95</v>
      </c>
      <c r="AQ44">
        <v>8</v>
      </c>
      <c r="AR44">
        <v>66</v>
      </c>
      <c r="AS44">
        <v>21</v>
      </c>
      <c r="AT44">
        <v>97</v>
      </c>
      <c r="AU44">
        <v>18</v>
      </c>
      <c r="AV44">
        <v>68</v>
      </c>
      <c r="AW44">
        <v>11</v>
      </c>
      <c r="AX44">
        <v>12</v>
      </c>
      <c r="AY44">
        <v>2</v>
      </c>
      <c r="AZ44">
        <v>3</v>
      </c>
      <c r="BA44">
        <v>7</v>
      </c>
      <c r="BB44">
        <v>60</v>
      </c>
      <c r="BC44">
        <v>40</v>
      </c>
      <c r="BD44">
        <v>20</v>
      </c>
      <c r="BE44" t="s">
        <v>19</v>
      </c>
      <c r="BF44">
        <v>6</v>
      </c>
      <c r="BG44">
        <v>4</v>
      </c>
      <c r="BH44">
        <v>1</v>
      </c>
      <c r="BI44">
        <v>1</v>
      </c>
      <c r="BJ44">
        <v>5</v>
      </c>
      <c r="BK44" t="s">
        <v>19</v>
      </c>
      <c r="BL44">
        <v>4</v>
      </c>
      <c r="BM44">
        <v>1</v>
      </c>
      <c r="BN44">
        <v>96</v>
      </c>
      <c r="BO44">
        <v>37</v>
      </c>
      <c r="BP44">
        <v>58</v>
      </c>
      <c r="BQ44">
        <v>1</v>
      </c>
      <c r="BR44">
        <v>82</v>
      </c>
      <c r="BS44">
        <v>41</v>
      </c>
      <c r="BT44">
        <v>10</v>
      </c>
      <c r="BU44">
        <v>31</v>
      </c>
      <c r="BV44">
        <v>162</v>
      </c>
      <c r="BW44">
        <v>79</v>
      </c>
      <c r="BX44">
        <v>34</v>
      </c>
      <c r="BY44">
        <v>49</v>
      </c>
    </row>
    <row r="45" spans="1:77">
      <c r="A45" t="s">
        <v>726</v>
      </c>
      <c r="B45">
        <v>3261</v>
      </c>
      <c r="C45">
        <v>2347</v>
      </c>
      <c r="D45">
        <v>376</v>
      </c>
      <c r="E45">
        <v>538</v>
      </c>
      <c r="F45">
        <v>104</v>
      </c>
      <c r="G45">
        <v>29</v>
      </c>
      <c r="H45">
        <v>41</v>
      </c>
      <c r="I45">
        <v>34</v>
      </c>
      <c r="J45">
        <v>1</v>
      </c>
      <c r="K45" t="s">
        <v>19</v>
      </c>
      <c r="L45" t="s">
        <v>19</v>
      </c>
      <c r="M45">
        <v>1</v>
      </c>
      <c r="N45">
        <v>36</v>
      </c>
      <c r="O45" t="s">
        <v>19</v>
      </c>
      <c r="P45">
        <v>8</v>
      </c>
      <c r="Q45">
        <v>28</v>
      </c>
      <c r="R45">
        <v>275</v>
      </c>
      <c r="S45">
        <v>213</v>
      </c>
      <c r="T45">
        <v>27</v>
      </c>
      <c r="U45">
        <v>35</v>
      </c>
      <c r="V45">
        <v>308</v>
      </c>
      <c r="W45">
        <v>265</v>
      </c>
      <c r="X45">
        <v>8</v>
      </c>
      <c r="Y45">
        <v>35</v>
      </c>
      <c r="Z45">
        <v>1642</v>
      </c>
      <c r="AA45">
        <v>1382</v>
      </c>
      <c r="AB45">
        <v>54</v>
      </c>
      <c r="AC45">
        <v>206</v>
      </c>
      <c r="AD45">
        <v>1076</v>
      </c>
      <c r="AE45">
        <v>955</v>
      </c>
      <c r="AF45">
        <v>47</v>
      </c>
      <c r="AG45">
        <v>74</v>
      </c>
      <c r="AH45">
        <v>106</v>
      </c>
      <c r="AI45">
        <v>78</v>
      </c>
      <c r="AJ45">
        <v>26</v>
      </c>
      <c r="AK45">
        <v>2</v>
      </c>
      <c r="AL45">
        <v>42</v>
      </c>
      <c r="AM45">
        <v>33</v>
      </c>
      <c r="AN45">
        <v>7</v>
      </c>
      <c r="AO45">
        <v>2</v>
      </c>
      <c r="AP45">
        <v>111</v>
      </c>
      <c r="AQ45">
        <v>26</v>
      </c>
      <c r="AR45">
        <v>61</v>
      </c>
      <c r="AS45">
        <v>24</v>
      </c>
      <c r="AT45">
        <v>115</v>
      </c>
      <c r="AU45">
        <v>37</v>
      </c>
      <c r="AV45">
        <v>49</v>
      </c>
      <c r="AW45">
        <v>29</v>
      </c>
      <c r="AX45">
        <v>17</v>
      </c>
      <c r="AY45">
        <v>3</v>
      </c>
      <c r="AZ45">
        <v>5</v>
      </c>
      <c r="BA45">
        <v>9</v>
      </c>
      <c r="BB45">
        <v>56</v>
      </c>
      <c r="BC45">
        <v>46</v>
      </c>
      <c r="BD45">
        <v>9</v>
      </c>
      <c r="BE45">
        <v>1</v>
      </c>
      <c r="BF45">
        <v>24</v>
      </c>
      <c r="BG45">
        <v>18</v>
      </c>
      <c r="BH45">
        <v>4</v>
      </c>
      <c r="BI45">
        <v>2</v>
      </c>
      <c r="BJ45">
        <v>14</v>
      </c>
      <c r="BK45" t="s">
        <v>19</v>
      </c>
      <c r="BL45">
        <v>2</v>
      </c>
      <c r="BM45">
        <v>12</v>
      </c>
      <c r="BN45">
        <v>104</v>
      </c>
      <c r="BO45">
        <v>53</v>
      </c>
      <c r="BP45">
        <v>49</v>
      </c>
      <c r="BQ45">
        <v>2</v>
      </c>
      <c r="BR45">
        <v>120</v>
      </c>
      <c r="BS45">
        <v>66</v>
      </c>
      <c r="BT45">
        <v>15</v>
      </c>
      <c r="BU45">
        <v>39</v>
      </c>
      <c r="BV45">
        <v>228</v>
      </c>
      <c r="BW45">
        <v>131</v>
      </c>
      <c r="BX45">
        <v>18</v>
      </c>
      <c r="BY45">
        <v>79</v>
      </c>
    </row>
    <row r="46" spans="1:77">
      <c r="A46" t="s">
        <v>725</v>
      </c>
      <c r="B46">
        <v>1624</v>
      </c>
      <c r="C46">
        <v>1200</v>
      </c>
      <c r="D46">
        <v>277</v>
      </c>
      <c r="E46">
        <v>147</v>
      </c>
      <c r="F46">
        <v>63</v>
      </c>
      <c r="G46">
        <v>10</v>
      </c>
      <c r="H46">
        <v>31</v>
      </c>
      <c r="I46">
        <v>22</v>
      </c>
      <c r="J46" t="s">
        <v>19</v>
      </c>
      <c r="K46" t="s">
        <v>19</v>
      </c>
      <c r="L46" t="s">
        <v>19</v>
      </c>
      <c r="M46" t="s">
        <v>19</v>
      </c>
      <c r="N46">
        <v>33</v>
      </c>
      <c r="O46" t="s">
        <v>19</v>
      </c>
      <c r="P46">
        <v>20</v>
      </c>
      <c r="Q46">
        <v>13</v>
      </c>
      <c r="R46">
        <v>130</v>
      </c>
      <c r="S46">
        <v>115</v>
      </c>
      <c r="T46">
        <v>7</v>
      </c>
      <c r="U46">
        <v>8</v>
      </c>
      <c r="V46">
        <v>151</v>
      </c>
      <c r="W46">
        <v>130</v>
      </c>
      <c r="X46">
        <v>5</v>
      </c>
      <c r="Y46">
        <v>16</v>
      </c>
      <c r="Z46">
        <v>737</v>
      </c>
      <c r="AA46">
        <v>680</v>
      </c>
      <c r="AB46">
        <v>9</v>
      </c>
      <c r="AC46">
        <v>48</v>
      </c>
      <c r="AD46">
        <v>536</v>
      </c>
      <c r="AE46">
        <v>511</v>
      </c>
      <c r="AF46">
        <v>5</v>
      </c>
      <c r="AG46">
        <v>20</v>
      </c>
      <c r="AH46">
        <v>56</v>
      </c>
      <c r="AI46">
        <v>42</v>
      </c>
      <c r="AJ46">
        <v>14</v>
      </c>
      <c r="AK46" t="s">
        <v>19</v>
      </c>
      <c r="AL46">
        <v>16</v>
      </c>
      <c r="AM46">
        <v>12</v>
      </c>
      <c r="AN46">
        <v>4</v>
      </c>
      <c r="AO46" t="s">
        <v>19</v>
      </c>
      <c r="AP46">
        <v>74</v>
      </c>
      <c r="AQ46">
        <v>25</v>
      </c>
      <c r="AR46">
        <v>44</v>
      </c>
      <c r="AS46">
        <v>5</v>
      </c>
      <c r="AT46">
        <v>35</v>
      </c>
      <c r="AU46">
        <v>15</v>
      </c>
      <c r="AV46">
        <v>18</v>
      </c>
      <c r="AW46">
        <v>2</v>
      </c>
      <c r="AX46">
        <v>10</v>
      </c>
      <c r="AY46">
        <v>3</v>
      </c>
      <c r="AZ46">
        <v>7</v>
      </c>
      <c r="BA46" t="s">
        <v>19</v>
      </c>
      <c r="BB46">
        <v>36</v>
      </c>
      <c r="BC46">
        <v>26</v>
      </c>
      <c r="BD46">
        <v>10</v>
      </c>
      <c r="BE46" t="s">
        <v>19</v>
      </c>
      <c r="BF46">
        <v>18</v>
      </c>
      <c r="BG46">
        <v>11</v>
      </c>
      <c r="BH46">
        <v>7</v>
      </c>
      <c r="BI46" t="s">
        <v>19</v>
      </c>
      <c r="BJ46">
        <v>4</v>
      </c>
      <c r="BK46">
        <v>3</v>
      </c>
      <c r="BL46">
        <v>1</v>
      </c>
      <c r="BM46" t="s">
        <v>19</v>
      </c>
      <c r="BN46">
        <v>66</v>
      </c>
      <c r="BO46">
        <v>26</v>
      </c>
      <c r="BP46">
        <v>37</v>
      </c>
      <c r="BQ46">
        <v>3</v>
      </c>
      <c r="BR46">
        <v>110</v>
      </c>
      <c r="BS46">
        <v>50</v>
      </c>
      <c r="BT46">
        <v>46</v>
      </c>
      <c r="BU46">
        <v>14</v>
      </c>
      <c r="BV46">
        <v>101</v>
      </c>
      <c r="BW46">
        <v>64</v>
      </c>
      <c r="BX46">
        <v>21</v>
      </c>
      <c r="BY46">
        <v>16</v>
      </c>
    </row>
    <row r="47" spans="1:77">
      <c r="A47" t="s">
        <v>724</v>
      </c>
      <c r="B47">
        <v>9659</v>
      </c>
      <c r="C47">
        <v>6894</v>
      </c>
      <c r="D47">
        <v>1367</v>
      </c>
      <c r="E47">
        <v>1398</v>
      </c>
      <c r="F47">
        <v>303</v>
      </c>
      <c r="G47">
        <v>84</v>
      </c>
      <c r="H47">
        <v>129</v>
      </c>
      <c r="I47">
        <v>90</v>
      </c>
      <c r="J47" t="s">
        <v>19</v>
      </c>
      <c r="K47" t="s">
        <v>19</v>
      </c>
      <c r="L47" t="s">
        <v>19</v>
      </c>
      <c r="M47" t="s">
        <v>19</v>
      </c>
      <c r="N47">
        <v>81</v>
      </c>
      <c r="O47">
        <v>6</v>
      </c>
      <c r="P47">
        <v>33</v>
      </c>
      <c r="Q47">
        <v>42</v>
      </c>
      <c r="R47">
        <v>794</v>
      </c>
      <c r="S47">
        <v>611</v>
      </c>
      <c r="T47">
        <v>56</v>
      </c>
      <c r="U47">
        <v>127</v>
      </c>
      <c r="V47">
        <v>1068</v>
      </c>
      <c r="W47">
        <v>858</v>
      </c>
      <c r="X47">
        <v>76</v>
      </c>
      <c r="Y47">
        <v>134</v>
      </c>
      <c r="Z47">
        <v>4652</v>
      </c>
      <c r="AA47">
        <v>3934</v>
      </c>
      <c r="AB47">
        <v>189</v>
      </c>
      <c r="AC47">
        <v>529</v>
      </c>
      <c r="AD47">
        <v>2910</v>
      </c>
      <c r="AE47">
        <v>2655</v>
      </c>
      <c r="AF47">
        <v>106</v>
      </c>
      <c r="AG47">
        <v>149</v>
      </c>
      <c r="AH47">
        <v>284</v>
      </c>
      <c r="AI47">
        <v>190</v>
      </c>
      <c r="AJ47">
        <v>89</v>
      </c>
      <c r="AK47">
        <v>5</v>
      </c>
      <c r="AL47">
        <v>122</v>
      </c>
      <c r="AM47">
        <v>90</v>
      </c>
      <c r="AN47">
        <v>28</v>
      </c>
      <c r="AO47">
        <v>4</v>
      </c>
      <c r="AP47">
        <v>365</v>
      </c>
      <c r="AQ47">
        <v>127</v>
      </c>
      <c r="AR47">
        <v>190</v>
      </c>
      <c r="AS47">
        <v>48</v>
      </c>
      <c r="AT47">
        <v>338</v>
      </c>
      <c r="AU47">
        <v>134</v>
      </c>
      <c r="AV47">
        <v>175</v>
      </c>
      <c r="AW47">
        <v>29</v>
      </c>
      <c r="AX47">
        <v>39</v>
      </c>
      <c r="AY47">
        <v>10</v>
      </c>
      <c r="AZ47">
        <v>17</v>
      </c>
      <c r="BA47">
        <v>12</v>
      </c>
      <c r="BB47">
        <v>191</v>
      </c>
      <c r="BC47">
        <v>144</v>
      </c>
      <c r="BD47">
        <v>45</v>
      </c>
      <c r="BE47">
        <v>2</v>
      </c>
      <c r="BF47">
        <v>39</v>
      </c>
      <c r="BG47">
        <v>30</v>
      </c>
      <c r="BH47">
        <v>7</v>
      </c>
      <c r="BI47">
        <v>2</v>
      </c>
      <c r="BJ47">
        <v>11</v>
      </c>
      <c r="BK47">
        <v>1</v>
      </c>
      <c r="BL47">
        <v>3</v>
      </c>
      <c r="BM47">
        <v>7</v>
      </c>
      <c r="BN47">
        <v>320</v>
      </c>
      <c r="BO47">
        <v>155</v>
      </c>
      <c r="BP47">
        <v>156</v>
      </c>
      <c r="BQ47">
        <v>9</v>
      </c>
      <c r="BR47">
        <v>410</v>
      </c>
      <c r="BS47">
        <v>208</v>
      </c>
      <c r="BT47">
        <v>92</v>
      </c>
      <c r="BU47">
        <v>110</v>
      </c>
      <c r="BV47">
        <v>764</v>
      </c>
      <c r="BW47">
        <v>402</v>
      </c>
      <c r="BX47">
        <v>110</v>
      </c>
      <c r="BY47">
        <v>252</v>
      </c>
    </row>
    <row r="48" spans="1:77">
      <c r="A48" t="s">
        <v>723</v>
      </c>
      <c r="B48">
        <v>1897</v>
      </c>
      <c r="C48">
        <v>1399</v>
      </c>
      <c r="D48">
        <v>298</v>
      </c>
      <c r="E48">
        <v>200</v>
      </c>
      <c r="F48">
        <v>52</v>
      </c>
      <c r="G48">
        <v>18</v>
      </c>
      <c r="H48">
        <v>22</v>
      </c>
      <c r="I48">
        <v>12</v>
      </c>
      <c r="J48" t="s">
        <v>19</v>
      </c>
      <c r="K48" t="s">
        <v>19</v>
      </c>
      <c r="L48" t="s">
        <v>19</v>
      </c>
      <c r="M48" t="s">
        <v>19</v>
      </c>
      <c r="N48">
        <v>33</v>
      </c>
      <c r="O48">
        <v>1</v>
      </c>
      <c r="P48">
        <v>6</v>
      </c>
      <c r="Q48">
        <v>26</v>
      </c>
      <c r="R48">
        <v>172</v>
      </c>
      <c r="S48">
        <v>135</v>
      </c>
      <c r="T48">
        <v>13</v>
      </c>
      <c r="U48">
        <v>24</v>
      </c>
      <c r="V48">
        <v>196</v>
      </c>
      <c r="W48">
        <v>158</v>
      </c>
      <c r="X48">
        <v>9</v>
      </c>
      <c r="Y48">
        <v>29</v>
      </c>
      <c r="Z48">
        <v>856</v>
      </c>
      <c r="AA48">
        <v>760</v>
      </c>
      <c r="AB48">
        <v>37</v>
      </c>
      <c r="AC48">
        <v>59</v>
      </c>
      <c r="AD48">
        <v>562</v>
      </c>
      <c r="AE48">
        <v>521</v>
      </c>
      <c r="AF48">
        <v>25</v>
      </c>
      <c r="AG48">
        <v>16</v>
      </c>
      <c r="AH48">
        <v>62</v>
      </c>
      <c r="AI48">
        <v>50</v>
      </c>
      <c r="AJ48">
        <v>10</v>
      </c>
      <c r="AK48">
        <v>2</v>
      </c>
      <c r="AL48">
        <v>28</v>
      </c>
      <c r="AM48">
        <v>24</v>
      </c>
      <c r="AN48">
        <v>3</v>
      </c>
      <c r="AO48">
        <v>1</v>
      </c>
      <c r="AP48">
        <v>73</v>
      </c>
      <c r="AQ48">
        <v>33</v>
      </c>
      <c r="AR48">
        <v>36</v>
      </c>
      <c r="AS48">
        <v>4</v>
      </c>
      <c r="AT48">
        <v>47</v>
      </c>
      <c r="AU48">
        <v>21</v>
      </c>
      <c r="AV48">
        <v>21</v>
      </c>
      <c r="AW48">
        <v>5</v>
      </c>
      <c r="AX48">
        <v>12</v>
      </c>
      <c r="AY48">
        <v>2</v>
      </c>
      <c r="AZ48">
        <v>6</v>
      </c>
      <c r="BA48">
        <v>4</v>
      </c>
      <c r="BB48">
        <v>48</v>
      </c>
      <c r="BC48">
        <v>35</v>
      </c>
      <c r="BD48">
        <v>13</v>
      </c>
      <c r="BE48" t="s">
        <v>19</v>
      </c>
      <c r="BF48">
        <v>24</v>
      </c>
      <c r="BG48">
        <v>13</v>
      </c>
      <c r="BH48">
        <v>6</v>
      </c>
      <c r="BI48">
        <v>5</v>
      </c>
      <c r="BJ48">
        <v>5</v>
      </c>
      <c r="BK48">
        <v>3</v>
      </c>
      <c r="BL48" t="s">
        <v>19</v>
      </c>
      <c r="BM48">
        <v>2</v>
      </c>
      <c r="BN48">
        <v>62</v>
      </c>
      <c r="BO48">
        <v>39</v>
      </c>
      <c r="BP48">
        <v>22</v>
      </c>
      <c r="BQ48">
        <v>1</v>
      </c>
      <c r="BR48">
        <v>124</v>
      </c>
      <c r="BS48">
        <v>52</v>
      </c>
      <c r="BT48">
        <v>66</v>
      </c>
      <c r="BU48">
        <v>6</v>
      </c>
      <c r="BV48">
        <v>131</v>
      </c>
      <c r="BW48">
        <v>79</v>
      </c>
      <c r="BX48">
        <v>31</v>
      </c>
      <c r="BY48">
        <v>21</v>
      </c>
    </row>
    <row r="49" spans="1:77">
      <c r="A49" t="s">
        <v>722</v>
      </c>
      <c r="B49">
        <v>3384</v>
      </c>
      <c r="C49">
        <v>2227</v>
      </c>
      <c r="D49">
        <v>658</v>
      </c>
      <c r="E49">
        <v>499</v>
      </c>
      <c r="F49">
        <v>91</v>
      </c>
      <c r="G49">
        <v>30</v>
      </c>
      <c r="H49">
        <v>36</v>
      </c>
      <c r="I49">
        <v>25</v>
      </c>
      <c r="J49">
        <v>1</v>
      </c>
      <c r="K49" t="s">
        <v>19</v>
      </c>
      <c r="L49">
        <v>1</v>
      </c>
      <c r="M49" t="s">
        <v>19</v>
      </c>
      <c r="N49">
        <v>10</v>
      </c>
      <c r="O49">
        <v>1</v>
      </c>
      <c r="P49">
        <v>8</v>
      </c>
      <c r="Q49">
        <v>1</v>
      </c>
      <c r="R49">
        <v>243</v>
      </c>
      <c r="S49">
        <v>163</v>
      </c>
      <c r="T49">
        <v>48</v>
      </c>
      <c r="U49">
        <v>32</v>
      </c>
      <c r="V49">
        <v>365</v>
      </c>
      <c r="W49">
        <v>278</v>
      </c>
      <c r="X49">
        <v>42</v>
      </c>
      <c r="Y49">
        <v>45</v>
      </c>
      <c r="Z49">
        <v>1518</v>
      </c>
      <c r="AA49">
        <v>1190</v>
      </c>
      <c r="AB49">
        <v>177</v>
      </c>
      <c r="AC49">
        <v>151</v>
      </c>
      <c r="AD49">
        <v>982</v>
      </c>
      <c r="AE49">
        <v>815</v>
      </c>
      <c r="AF49">
        <v>116</v>
      </c>
      <c r="AG49">
        <v>51</v>
      </c>
      <c r="AH49">
        <v>93</v>
      </c>
      <c r="AI49">
        <v>59</v>
      </c>
      <c r="AJ49">
        <v>32</v>
      </c>
      <c r="AK49">
        <v>2</v>
      </c>
      <c r="AL49">
        <v>24</v>
      </c>
      <c r="AM49">
        <v>17</v>
      </c>
      <c r="AN49">
        <v>7</v>
      </c>
      <c r="AO49" t="s">
        <v>19</v>
      </c>
      <c r="AP49">
        <v>152</v>
      </c>
      <c r="AQ49">
        <v>49</v>
      </c>
      <c r="AR49">
        <v>85</v>
      </c>
      <c r="AS49">
        <v>18</v>
      </c>
      <c r="AT49">
        <v>66</v>
      </c>
      <c r="AU49">
        <v>21</v>
      </c>
      <c r="AV49">
        <v>38</v>
      </c>
      <c r="AW49">
        <v>7</v>
      </c>
      <c r="AX49">
        <v>20</v>
      </c>
      <c r="AY49">
        <v>2</v>
      </c>
      <c r="AZ49">
        <v>15</v>
      </c>
      <c r="BA49">
        <v>3</v>
      </c>
      <c r="BB49">
        <v>67</v>
      </c>
      <c r="BC49">
        <v>48</v>
      </c>
      <c r="BD49">
        <v>19</v>
      </c>
      <c r="BE49" t="s">
        <v>19</v>
      </c>
      <c r="BF49">
        <v>15</v>
      </c>
      <c r="BG49">
        <v>10</v>
      </c>
      <c r="BH49">
        <v>2</v>
      </c>
      <c r="BI49">
        <v>3</v>
      </c>
      <c r="BJ49">
        <v>7</v>
      </c>
      <c r="BK49">
        <v>1</v>
      </c>
      <c r="BL49">
        <v>1</v>
      </c>
      <c r="BM49">
        <v>5</v>
      </c>
      <c r="BN49">
        <v>98</v>
      </c>
      <c r="BO49">
        <v>52</v>
      </c>
      <c r="BP49">
        <v>44</v>
      </c>
      <c r="BQ49">
        <v>2</v>
      </c>
      <c r="BR49">
        <v>279</v>
      </c>
      <c r="BS49">
        <v>169</v>
      </c>
      <c r="BT49">
        <v>44</v>
      </c>
      <c r="BU49">
        <v>66</v>
      </c>
      <c r="BV49">
        <v>359</v>
      </c>
      <c r="BW49">
        <v>154</v>
      </c>
      <c r="BX49">
        <v>66</v>
      </c>
      <c r="BY49">
        <v>139</v>
      </c>
    </row>
    <row r="50" spans="1:77">
      <c r="A50" t="s">
        <v>721</v>
      </c>
      <c r="B50">
        <v>4865</v>
      </c>
      <c r="C50">
        <v>3276</v>
      </c>
      <c r="D50">
        <v>930</v>
      </c>
      <c r="E50">
        <v>659</v>
      </c>
      <c r="F50">
        <v>165</v>
      </c>
      <c r="G50">
        <v>29</v>
      </c>
      <c r="H50">
        <v>87</v>
      </c>
      <c r="I50">
        <v>49</v>
      </c>
      <c r="J50">
        <v>2</v>
      </c>
      <c r="K50">
        <v>1</v>
      </c>
      <c r="L50" t="s">
        <v>19</v>
      </c>
      <c r="M50">
        <v>1</v>
      </c>
      <c r="N50">
        <v>83</v>
      </c>
      <c r="O50">
        <v>2</v>
      </c>
      <c r="P50">
        <v>27</v>
      </c>
      <c r="Q50">
        <v>54</v>
      </c>
      <c r="R50">
        <v>354</v>
      </c>
      <c r="S50">
        <v>291</v>
      </c>
      <c r="T50">
        <v>28</v>
      </c>
      <c r="U50">
        <v>35</v>
      </c>
      <c r="V50">
        <v>512</v>
      </c>
      <c r="W50">
        <v>430</v>
      </c>
      <c r="X50">
        <v>39</v>
      </c>
      <c r="Y50">
        <v>43</v>
      </c>
      <c r="Z50">
        <v>2121</v>
      </c>
      <c r="AA50">
        <v>1832</v>
      </c>
      <c r="AB50">
        <v>50</v>
      </c>
      <c r="AC50">
        <v>239</v>
      </c>
      <c r="AD50">
        <v>1305</v>
      </c>
      <c r="AE50">
        <v>1192</v>
      </c>
      <c r="AF50">
        <v>41</v>
      </c>
      <c r="AG50">
        <v>72</v>
      </c>
      <c r="AH50">
        <v>160</v>
      </c>
      <c r="AI50">
        <v>95</v>
      </c>
      <c r="AJ50">
        <v>60</v>
      </c>
      <c r="AK50">
        <v>5</v>
      </c>
      <c r="AL50">
        <v>76</v>
      </c>
      <c r="AM50">
        <v>42</v>
      </c>
      <c r="AN50">
        <v>31</v>
      </c>
      <c r="AO50">
        <v>3</v>
      </c>
      <c r="AP50">
        <v>263</v>
      </c>
      <c r="AQ50">
        <v>54</v>
      </c>
      <c r="AR50">
        <v>196</v>
      </c>
      <c r="AS50">
        <v>13</v>
      </c>
      <c r="AT50">
        <v>136</v>
      </c>
      <c r="AU50">
        <v>20</v>
      </c>
      <c r="AV50">
        <v>105</v>
      </c>
      <c r="AW50">
        <v>11</v>
      </c>
      <c r="AX50">
        <v>21</v>
      </c>
      <c r="AY50">
        <v>1</v>
      </c>
      <c r="AZ50">
        <v>15</v>
      </c>
      <c r="BA50">
        <v>5</v>
      </c>
      <c r="BB50">
        <v>106</v>
      </c>
      <c r="BC50">
        <v>67</v>
      </c>
      <c r="BD50">
        <v>38</v>
      </c>
      <c r="BE50">
        <v>1</v>
      </c>
      <c r="BF50">
        <v>33</v>
      </c>
      <c r="BG50">
        <v>20</v>
      </c>
      <c r="BH50">
        <v>11</v>
      </c>
      <c r="BI50">
        <v>2</v>
      </c>
      <c r="BJ50">
        <v>13</v>
      </c>
      <c r="BK50">
        <v>4</v>
      </c>
      <c r="BL50">
        <v>3</v>
      </c>
      <c r="BM50">
        <v>6</v>
      </c>
      <c r="BN50">
        <v>193</v>
      </c>
      <c r="BO50">
        <v>77</v>
      </c>
      <c r="BP50">
        <v>113</v>
      </c>
      <c r="BQ50">
        <v>3</v>
      </c>
      <c r="BR50">
        <v>284</v>
      </c>
      <c r="BS50">
        <v>146</v>
      </c>
      <c r="BT50">
        <v>77</v>
      </c>
      <c r="BU50">
        <v>61</v>
      </c>
      <c r="BV50">
        <v>419</v>
      </c>
      <c r="BW50">
        <v>207</v>
      </c>
      <c r="BX50">
        <v>81</v>
      </c>
      <c r="BY50">
        <v>131</v>
      </c>
    </row>
    <row r="51" spans="1:77">
      <c r="A51" t="s">
        <v>720</v>
      </c>
      <c r="B51">
        <v>3124</v>
      </c>
      <c r="C51">
        <v>2032</v>
      </c>
      <c r="D51">
        <v>704</v>
      </c>
      <c r="E51">
        <v>388</v>
      </c>
      <c r="F51">
        <v>111</v>
      </c>
      <c r="G51">
        <v>18</v>
      </c>
      <c r="H51">
        <v>62</v>
      </c>
      <c r="I51">
        <v>31</v>
      </c>
      <c r="J51">
        <v>4</v>
      </c>
      <c r="K51">
        <v>1</v>
      </c>
      <c r="L51">
        <v>2</v>
      </c>
      <c r="M51">
        <v>1</v>
      </c>
      <c r="N51">
        <v>34</v>
      </c>
      <c r="O51">
        <v>2</v>
      </c>
      <c r="P51">
        <v>9</v>
      </c>
      <c r="Q51">
        <v>23</v>
      </c>
      <c r="R51">
        <v>267</v>
      </c>
      <c r="S51">
        <v>194</v>
      </c>
      <c r="T51">
        <v>46</v>
      </c>
      <c r="U51">
        <v>27</v>
      </c>
      <c r="V51">
        <v>314</v>
      </c>
      <c r="W51">
        <v>256</v>
      </c>
      <c r="X51">
        <v>26</v>
      </c>
      <c r="Y51">
        <v>32</v>
      </c>
      <c r="Z51">
        <v>1497</v>
      </c>
      <c r="AA51">
        <v>1194</v>
      </c>
      <c r="AB51">
        <v>158</v>
      </c>
      <c r="AC51">
        <v>145</v>
      </c>
      <c r="AD51">
        <v>1019</v>
      </c>
      <c r="AE51">
        <v>865</v>
      </c>
      <c r="AF51">
        <v>120</v>
      </c>
      <c r="AG51">
        <v>34</v>
      </c>
      <c r="AH51">
        <v>114</v>
      </c>
      <c r="AI51">
        <v>61</v>
      </c>
      <c r="AJ51">
        <v>48</v>
      </c>
      <c r="AK51">
        <v>5</v>
      </c>
      <c r="AL51">
        <v>61</v>
      </c>
      <c r="AM51">
        <v>32</v>
      </c>
      <c r="AN51">
        <v>26</v>
      </c>
      <c r="AO51">
        <v>3</v>
      </c>
      <c r="AP51">
        <v>114</v>
      </c>
      <c r="AQ51">
        <v>37</v>
      </c>
      <c r="AR51">
        <v>66</v>
      </c>
      <c r="AS51">
        <v>11</v>
      </c>
      <c r="AT51">
        <v>80</v>
      </c>
      <c r="AU51">
        <v>22</v>
      </c>
      <c r="AV51">
        <v>51</v>
      </c>
      <c r="AW51">
        <v>7</v>
      </c>
      <c r="AX51">
        <v>26</v>
      </c>
      <c r="AY51">
        <v>6</v>
      </c>
      <c r="AZ51">
        <v>17</v>
      </c>
      <c r="BA51">
        <v>3</v>
      </c>
      <c r="BB51">
        <v>64</v>
      </c>
      <c r="BC51">
        <v>30</v>
      </c>
      <c r="BD51">
        <v>29</v>
      </c>
      <c r="BE51">
        <v>5</v>
      </c>
      <c r="BF51">
        <v>18</v>
      </c>
      <c r="BG51">
        <v>6</v>
      </c>
      <c r="BH51">
        <v>10</v>
      </c>
      <c r="BI51">
        <v>2</v>
      </c>
      <c r="BJ51">
        <v>21</v>
      </c>
      <c r="BK51">
        <v>2</v>
      </c>
      <c r="BL51">
        <v>8</v>
      </c>
      <c r="BM51">
        <v>11</v>
      </c>
      <c r="BN51">
        <v>137</v>
      </c>
      <c r="BO51">
        <v>39</v>
      </c>
      <c r="BP51">
        <v>90</v>
      </c>
      <c r="BQ51">
        <v>8</v>
      </c>
      <c r="BR51">
        <v>135</v>
      </c>
      <c r="BS51">
        <v>67</v>
      </c>
      <c r="BT51">
        <v>29</v>
      </c>
      <c r="BU51">
        <v>39</v>
      </c>
      <c r="BV51">
        <v>188</v>
      </c>
      <c r="BW51">
        <v>97</v>
      </c>
      <c r="BX51">
        <v>53</v>
      </c>
      <c r="BY51">
        <v>38</v>
      </c>
    </row>
    <row r="52" spans="1:77">
      <c r="A52" t="s">
        <v>719</v>
      </c>
      <c r="B52">
        <v>2323</v>
      </c>
      <c r="C52">
        <v>1754</v>
      </c>
      <c r="D52">
        <v>344</v>
      </c>
      <c r="E52">
        <v>225</v>
      </c>
      <c r="F52">
        <v>77</v>
      </c>
      <c r="G52">
        <v>25</v>
      </c>
      <c r="H52">
        <v>29</v>
      </c>
      <c r="I52">
        <v>23</v>
      </c>
      <c r="J52">
        <v>1</v>
      </c>
      <c r="K52" t="s">
        <v>19</v>
      </c>
      <c r="L52" t="s">
        <v>19</v>
      </c>
      <c r="M52">
        <v>1</v>
      </c>
      <c r="N52">
        <v>18</v>
      </c>
      <c r="O52" t="s">
        <v>19</v>
      </c>
      <c r="P52">
        <v>7</v>
      </c>
      <c r="Q52">
        <v>11</v>
      </c>
      <c r="R52">
        <v>194</v>
      </c>
      <c r="S52">
        <v>166</v>
      </c>
      <c r="T52">
        <v>11</v>
      </c>
      <c r="U52">
        <v>17</v>
      </c>
      <c r="V52">
        <v>228</v>
      </c>
      <c r="W52">
        <v>204</v>
      </c>
      <c r="X52">
        <v>14</v>
      </c>
      <c r="Y52">
        <v>10</v>
      </c>
      <c r="Z52">
        <v>1027</v>
      </c>
      <c r="AA52">
        <v>927</v>
      </c>
      <c r="AB52">
        <v>25</v>
      </c>
      <c r="AC52">
        <v>75</v>
      </c>
      <c r="AD52">
        <v>657</v>
      </c>
      <c r="AE52">
        <v>619</v>
      </c>
      <c r="AF52">
        <v>16</v>
      </c>
      <c r="AG52">
        <v>22</v>
      </c>
      <c r="AH52">
        <v>71</v>
      </c>
      <c r="AI52">
        <v>49</v>
      </c>
      <c r="AJ52">
        <v>20</v>
      </c>
      <c r="AK52">
        <v>2</v>
      </c>
      <c r="AL52">
        <v>21</v>
      </c>
      <c r="AM52">
        <v>18</v>
      </c>
      <c r="AN52">
        <v>3</v>
      </c>
      <c r="AO52" t="s">
        <v>19</v>
      </c>
      <c r="AP52">
        <v>84</v>
      </c>
      <c r="AQ52">
        <v>46</v>
      </c>
      <c r="AR52">
        <v>32</v>
      </c>
      <c r="AS52">
        <v>6</v>
      </c>
      <c r="AT52">
        <v>66</v>
      </c>
      <c r="AU52">
        <v>31</v>
      </c>
      <c r="AV52">
        <v>29</v>
      </c>
      <c r="AW52">
        <v>6</v>
      </c>
      <c r="AX52">
        <v>11</v>
      </c>
      <c r="AY52">
        <v>2</v>
      </c>
      <c r="AZ52">
        <v>6</v>
      </c>
      <c r="BA52">
        <v>3</v>
      </c>
      <c r="BB52">
        <v>53</v>
      </c>
      <c r="BC52">
        <v>37</v>
      </c>
      <c r="BD52">
        <v>13</v>
      </c>
      <c r="BE52">
        <v>3</v>
      </c>
      <c r="BF52">
        <v>16</v>
      </c>
      <c r="BG52">
        <v>4</v>
      </c>
      <c r="BH52">
        <v>12</v>
      </c>
      <c r="BI52" t="s">
        <v>19</v>
      </c>
      <c r="BJ52">
        <v>6</v>
      </c>
      <c r="BK52">
        <v>3</v>
      </c>
      <c r="BL52">
        <v>2</v>
      </c>
      <c r="BM52">
        <v>1</v>
      </c>
      <c r="BN52">
        <v>92</v>
      </c>
      <c r="BO52">
        <v>57</v>
      </c>
      <c r="BP52">
        <v>34</v>
      </c>
      <c r="BQ52">
        <v>1</v>
      </c>
      <c r="BR52">
        <v>171</v>
      </c>
      <c r="BS52">
        <v>90</v>
      </c>
      <c r="BT52">
        <v>70</v>
      </c>
      <c r="BU52">
        <v>11</v>
      </c>
      <c r="BV52">
        <v>208</v>
      </c>
      <c r="BW52">
        <v>113</v>
      </c>
      <c r="BX52">
        <v>40</v>
      </c>
      <c r="BY52">
        <v>55</v>
      </c>
    </row>
    <row r="53" spans="1:77">
      <c r="A53" t="s">
        <v>718</v>
      </c>
      <c r="B53">
        <v>4234</v>
      </c>
      <c r="C53">
        <v>3083</v>
      </c>
      <c r="D53">
        <v>573</v>
      </c>
      <c r="E53">
        <v>578</v>
      </c>
      <c r="F53">
        <v>128</v>
      </c>
      <c r="G53">
        <v>26</v>
      </c>
      <c r="H53">
        <v>63</v>
      </c>
      <c r="I53">
        <v>39</v>
      </c>
      <c r="J53">
        <v>2</v>
      </c>
      <c r="K53">
        <v>1</v>
      </c>
      <c r="L53">
        <v>1</v>
      </c>
      <c r="M53" t="s">
        <v>19</v>
      </c>
      <c r="N53">
        <v>65</v>
      </c>
      <c r="O53">
        <v>4</v>
      </c>
      <c r="P53">
        <v>15</v>
      </c>
      <c r="Q53">
        <v>46</v>
      </c>
      <c r="R53">
        <v>306</v>
      </c>
      <c r="S53">
        <v>235</v>
      </c>
      <c r="T53">
        <v>33</v>
      </c>
      <c r="U53">
        <v>38</v>
      </c>
      <c r="V53">
        <v>469</v>
      </c>
      <c r="W53">
        <v>393</v>
      </c>
      <c r="X53">
        <v>29</v>
      </c>
      <c r="Y53">
        <v>47</v>
      </c>
      <c r="Z53">
        <v>1899</v>
      </c>
      <c r="AA53">
        <v>1660</v>
      </c>
      <c r="AB53">
        <v>34</v>
      </c>
      <c r="AC53">
        <v>205</v>
      </c>
      <c r="AD53">
        <v>1130</v>
      </c>
      <c r="AE53">
        <v>1049</v>
      </c>
      <c r="AF53">
        <v>16</v>
      </c>
      <c r="AG53">
        <v>65</v>
      </c>
      <c r="AH53">
        <v>125</v>
      </c>
      <c r="AI53">
        <v>89</v>
      </c>
      <c r="AJ53">
        <v>30</v>
      </c>
      <c r="AK53">
        <v>6</v>
      </c>
      <c r="AL53">
        <v>32</v>
      </c>
      <c r="AM53">
        <v>25</v>
      </c>
      <c r="AN53">
        <v>5</v>
      </c>
      <c r="AO53">
        <v>2</v>
      </c>
      <c r="AP53">
        <v>216</v>
      </c>
      <c r="AQ53">
        <v>63</v>
      </c>
      <c r="AR53">
        <v>132</v>
      </c>
      <c r="AS53">
        <v>21</v>
      </c>
      <c r="AT53">
        <v>127</v>
      </c>
      <c r="AU53">
        <v>41</v>
      </c>
      <c r="AV53">
        <v>72</v>
      </c>
      <c r="AW53">
        <v>14</v>
      </c>
      <c r="AX53">
        <v>28</v>
      </c>
      <c r="AY53">
        <v>4</v>
      </c>
      <c r="AZ53">
        <v>18</v>
      </c>
      <c r="BA53">
        <v>6</v>
      </c>
      <c r="BB53">
        <v>90</v>
      </c>
      <c r="BC53">
        <v>67</v>
      </c>
      <c r="BD53">
        <v>23</v>
      </c>
      <c r="BE53" t="s">
        <v>19</v>
      </c>
      <c r="BF53">
        <v>23</v>
      </c>
      <c r="BG53">
        <v>15</v>
      </c>
      <c r="BH53">
        <v>7</v>
      </c>
      <c r="BI53">
        <v>1</v>
      </c>
      <c r="BJ53">
        <v>17</v>
      </c>
      <c r="BK53">
        <v>6</v>
      </c>
      <c r="BL53">
        <v>7</v>
      </c>
      <c r="BM53">
        <v>4</v>
      </c>
      <c r="BN53">
        <v>139</v>
      </c>
      <c r="BO53">
        <v>93</v>
      </c>
      <c r="BP53">
        <v>40</v>
      </c>
      <c r="BQ53">
        <v>6</v>
      </c>
      <c r="BR53">
        <v>253</v>
      </c>
      <c r="BS53">
        <v>164</v>
      </c>
      <c r="BT53">
        <v>15</v>
      </c>
      <c r="BU53">
        <v>74</v>
      </c>
      <c r="BV53">
        <v>347</v>
      </c>
      <c r="BW53">
        <v>222</v>
      </c>
      <c r="BX53">
        <v>54</v>
      </c>
      <c r="BY53">
        <v>71</v>
      </c>
    </row>
    <row r="54" spans="1:77">
      <c r="A54" t="s">
        <v>717</v>
      </c>
      <c r="B54">
        <v>2273</v>
      </c>
      <c r="C54">
        <v>1764</v>
      </c>
      <c r="D54">
        <v>185</v>
      </c>
      <c r="E54">
        <v>324</v>
      </c>
      <c r="F54">
        <v>49</v>
      </c>
      <c r="G54">
        <v>18</v>
      </c>
      <c r="H54">
        <v>19</v>
      </c>
      <c r="I54">
        <v>12</v>
      </c>
      <c r="J54">
        <v>1</v>
      </c>
      <c r="K54" t="s">
        <v>19</v>
      </c>
      <c r="L54" t="s">
        <v>19</v>
      </c>
      <c r="M54">
        <v>1</v>
      </c>
      <c r="N54">
        <v>18</v>
      </c>
      <c r="O54">
        <v>2</v>
      </c>
      <c r="P54">
        <v>6</v>
      </c>
      <c r="Q54">
        <v>10</v>
      </c>
      <c r="R54">
        <v>172</v>
      </c>
      <c r="S54">
        <v>138</v>
      </c>
      <c r="T54">
        <v>4</v>
      </c>
      <c r="U54">
        <v>30</v>
      </c>
      <c r="V54">
        <v>234</v>
      </c>
      <c r="W54">
        <v>203</v>
      </c>
      <c r="X54">
        <v>9</v>
      </c>
      <c r="Y54">
        <v>22</v>
      </c>
      <c r="Z54">
        <v>1215</v>
      </c>
      <c r="AA54">
        <v>1014</v>
      </c>
      <c r="AB54">
        <v>42</v>
      </c>
      <c r="AC54">
        <v>159</v>
      </c>
      <c r="AD54">
        <v>703</v>
      </c>
      <c r="AE54">
        <v>661</v>
      </c>
      <c r="AF54">
        <v>4</v>
      </c>
      <c r="AG54">
        <v>38</v>
      </c>
      <c r="AH54">
        <v>61</v>
      </c>
      <c r="AI54">
        <v>50</v>
      </c>
      <c r="AJ54">
        <v>9</v>
      </c>
      <c r="AK54">
        <v>2</v>
      </c>
      <c r="AL54">
        <v>15</v>
      </c>
      <c r="AM54">
        <v>14</v>
      </c>
      <c r="AN54">
        <v>1</v>
      </c>
      <c r="AO54" t="s">
        <v>19</v>
      </c>
      <c r="AP54">
        <v>95</v>
      </c>
      <c r="AQ54">
        <v>38</v>
      </c>
      <c r="AR54">
        <v>43</v>
      </c>
      <c r="AS54">
        <v>14</v>
      </c>
      <c r="AT54">
        <v>43</v>
      </c>
      <c r="AU54">
        <v>23</v>
      </c>
      <c r="AV54">
        <v>16</v>
      </c>
      <c r="AW54">
        <v>4</v>
      </c>
      <c r="AX54">
        <v>14</v>
      </c>
      <c r="AY54">
        <v>4</v>
      </c>
      <c r="AZ54">
        <v>5</v>
      </c>
      <c r="BA54">
        <v>5</v>
      </c>
      <c r="BB54">
        <v>43</v>
      </c>
      <c r="BC54">
        <v>33</v>
      </c>
      <c r="BD54">
        <v>8</v>
      </c>
      <c r="BE54">
        <v>2</v>
      </c>
      <c r="BF54">
        <v>5</v>
      </c>
      <c r="BG54">
        <v>4</v>
      </c>
      <c r="BH54">
        <v>1</v>
      </c>
      <c r="BI54" t="s">
        <v>19</v>
      </c>
      <c r="BJ54">
        <v>11</v>
      </c>
      <c r="BK54">
        <v>4</v>
      </c>
      <c r="BL54">
        <v>3</v>
      </c>
      <c r="BM54">
        <v>4</v>
      </c>
      <c r="BN54">
        <v>60</v>
      </c>
      <c r="BO54">
        <v>46</v>
      </c>
      <c r="BP54">
        <v>13</v>
      </c>
      <c r="BQ54">
        <v>1</v>
      </c>
      <c r="BR54">
        <v>93</v>
      </c>
      <c r="BS54">
        <v>74</v>
      </c>
      <c r="BT54" t="s">
        <v>19</v>
      </c>
      <c r="BU54">
        <v>19</v>
      </c>
      <c r="BV54">
        <v>159</v>
      </c>
      <c r="BW54">
        <v>113</v>
      </c>
      <c r="BX54">
        <v>7</v>
      </c>
      <c r="BY54">
        <v>39</v>
      </c>
    </row>
    <row r="55" spans="1:77">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c r="AT55" t="s">
        <v>789</v>
      </c>
      <c r="AU55" t="s">
        <v>789</v>
      </c>
      <c r="AV55" t="s">
        <v>789</v>
      </c>
      <c r="AW55" t="s">
        <v>789</v>
      </c>
      <c r="AX55" t="s">
        <v>789</v>
      </c>
      <c r="AY55" t="s">
        <v>789</v>
      </c>
      <c r="AZ55" t="s">
        <v>789</v>
      </c>
      <c r="BA55" t="s">
        <v>789</v>
      </c>
      <c r="BB55" t="s">
        <v>789</v>
      </c>
      <c r="BC55" t="s">
        <v>789</v>
      </c>
      <c r="BD55" t="s">
        <v>789</v>
      </c>
      <c r="BE55" t="s">
        <v>789</v>
      </c>
      <c r="BF55" t="s">
        <v>789</v>
      </c>
      <c r="BG55" t="s">
        <v>789</v>
      </c>
      <c r="BH55" t="s">
        <v>789</v>
      </c>
      <c r="BI55" t="s">
        <v>789</v>
      </c>
      <c r="BJ55" t="s">
        <v>789</v>
      </c>
      <c r="BK55" t="s">
        <v>789</v>
      </c>
      <c r="BL55" t="s">
        <v>789</v>
      </c>
      <c r="BM55" t="s">
        <v>789</v>
      </c>
      <c r="BN55" t="s">
        <v>789</v>
      </c>
      <c r="BO55" t="s">
        <v>789</v>
      </c>
      <c r="BP55" t="s">
        <v>789</v>
      </c>
      <c r="BQ55" t="s">
        <v>789</v>
      </c>
      <c r="BR55" t="s">
        <v>789</v>
      </c>
      <c r="BS55" t="s">
        <v>789</v>
      </c>
      <c r="BT55" t="s">
        <v>789</v>
      </c>
      <c r="BU55" t="s">
        <v>789</v>
      </c>
      <c r="BV55" t="s">
        <v>19</v>
      </c>
      <c r="BW55" t="s">
        <v>19</v>
      </c>
      <c r="BX55" t="s">
        <v>19</v>
      </c>
      <c r="BY55" t="s">
        <v>19</v>
      </c>
    </row>
    <row r="56" spans="1:77">
      <c r="A56" t="s">
        <v>715</v>
      </c>
      <c r="B56">
        <v>2715</v>
      </c>
      <c r="C56">
        <v>2016</v>
      </c>
      <c r="D56">
        <v>347</v>
      </c>
      <c r="E56">
        <v>352</v>
      </c>
      <c r="F56">
        <v>66</v>
      </c>
      <c r="G56">
        <v>30</v>
      </c>
      <c r="H56">
        <v>26</v>
      </c>
      <c r="I56">
        <v>10</v>
      </c>
      <c r="J56" t="s">
        <v>19</v>
      </c>
      <c r="K56" t="s">
        <v>19</v>
      </c>
      <c r="L56" t="s">
        <v>19</v>
      </c>
      <c r="M56" t="s">
        <v>19</v>
      </c>
      <c r="N56">
        <v>19</v>
      </c>
      <c r="O56">
        <v>2</v>
      </c>
      <c r="P56">
        <v>6</v>
      </c>
      <c r="Q56">
        <v>11</v>
      </c>
      <c r="R56">
        <v>308</v>
      </c>
      <c r="S56">
        <v>260</v>
      </c>
      <c r="T56">
        <v>8</v>
      </c>
      <c r="U56">
        <v>40</v>
      </c>
      <c r="V56">
        <v>179</v>
      </c>
      <c r="W56">
        <v>156</v>
      </c>
      <c r="X56">
        <v>1</v>
      </c>
      <c r="Y56">
        <v>22</v>
      </c>
      <c r="Z56">
        <v>1408</v>
      </c>
      <c r="AA56">
        <v>1234</v>
      </c>
      <c r="AB56">
        <v>15</v>
      </c>
      <c r="AC56">
        <v>159</v>
      </c>
      <c r="AD56">
        <v>1049</v>
      </c>
      <c r="AE56">
        <v>988</v>
      </c>
      <c r="AF56">
        <v>11</v>
      </c>
      <c r="AG56">
        <v>50</v>
      </c>
      <c r="AH56">
        <v>94</v>
      </c>
      <c r="AI56">
        <v>78</v>
      </c>
      <c r="AJ56">
        <v>16</v>
      </c>
      <c r="AK56" t="s">
        <v>19</v>
      </c>
      <c r="AL56">
        <v>53</v>
      </c>
      <c r="AM56">
        <v>45</v>
      </c>
      <c r="AN56">
        <v>8</v>
      </c>
      <c r="AO56" t="s">
        <v>19</v>
      </c>
      <c r="AP56">
        <v>120</v>
      </c>
      <c r="AQ56">
        <v>33</v>
      </c>
      <c r="AR56">
        <v>75</v>
      </c>
      <c r="AS56">
        <v>12</v>
      </c>
      <c r="AT56">
        <v>109</v>
      </c>
      <c r="AU56">
        <v>38</v>
      </c>
      <c r="AV56">
        <v>65</v>
      </c>
      <c r="AW56">
        <v>6</v>
      </c>
      <c r="AX56">
        <v>28</v>
      </c>
      <c r="AY56">
        <v>3</v>
      </c>
      <c r="AZ56">
        <v>20</v>
      </c>
      <c r="BA56">
        <v>5</v>
      </c>
      <c r="BB56">
        <v>44</v>
      </c>
      <c r="BC56">
        <v>30</v>
      </c>
      <c r="BD56">
        <v>14</v>
      </c>
      <c r="BE56" t="s">
        <v>19</v>
      </c>
      <c r="BF56">
        <v>2</v>
      </c>
      <c r="BG56">
        <v>1</v>
      </c>
      <c r="BH56">
        <v>1</v>
      </c>
      <c r="BI56" t="s">
        <v>19</v>
      </c>
      <c r="BJ56">
        <v>3</v>
      </c>
      <c r="BK56" t="s">
        <v>19</v>
      </c>
      <c r="BL56" t="s">
        <v>19</v>
      </c>
      <c r="BM56">
        <v>3</v>
      </c>
      <c r="BN56">
        <v>88</v>
      </c>
      <c r="BO56">
        <v>41</v>
      </c>
      <c r="BP56">
        <v>40</v>
      </c>
      <c r="BQ56">
        <v>7</v>
      </c>
      <c r="BR56">
        <v>47</v>
      </c>
      <c r="BS56">
        <v>12</v>
      </c>
      <c r="BT56">
        <v>20</v>
      </c>
      <c r="BU56">
        <v>15</v>
      </c>
      <c r="BV56">
        <v>200</v>
      </c>
      <c r="BW56">
        <v>98</v>
      </c>
      <c r="BX56">
        <v>40</v>
      </c>
      <c r="BY56">
        <v>62</v>
      </c>
    </row>
    <row r="57" spans="1:77">
      <c r="A57" t="s">
        <v>714</v>
      </c>
      <c r="B57">
        <v>1835</v>
      </c>
      <c r="C57">
        <v>1449</v>
      </c>
      <c r="D57">
        <v>219</v>
      </c>
      <c r="E57">
        <v>167</v>
      </c>
      <c r="F57">
        <v>43</v>
      </c>
      <c r="G57">
        <v>18</v>
      </c>
      <c r="H57">
        <v>9</v>
      </c>
      <c r="I57">
        <v>16</v>
      </c>
      <c r="J57" t="s">
        <v>19</v>
      </c>
      <c r="K57" t="s">
        <v>19</v>
      </c>
      <c r="L57" t="s">
        <v>19</v>
      </c>
      <c r="M57" t="s">
        <v>19</v>
      </c>
      <c r="N57">
        <v>12</v>
      </c>
      <c r="O57" t="s">
        <v>19</v>
      </c>
      <c r="P57">
        <v>2</v>
      </c>
      <c r="Q57">
        <v>10</v>
      </c>
      <c r="R57">
        <v>182</v>
      </c>
      <c r="S57">
        <v>156</v>
      </c>
      <c r="T57">
        <v>9</v>
      </c>
      <c r="U57">
        <v>17</v>
      </c>
      <c r="V57">
        <v>134</v>
      </c>
      <c r="W57">
        <v>114</v>
      </c>
      <c r="X57">
        <v>4</v>
      </c>
      <c r="Y57">
        <v>16</v>
      </c>
      <c r="Z57">
        <v>996</v>
      </c>
      <c r="AA57">
        <v>879</v>
      </c>
      <c r="AB57">
        <v>45</v>
      </c>
      <c r="AC57">
        <v>72</v>
      </c>
      <c r="AD57">
        <v>734</v>
      </c>
      <c r="AE57">
        <v>682</v>
      </c>
      <c r="AF57">
        <v>34</v>
      </c>
      <c r="AG57">
        <v>18</v>
      </c>
      <c r="AH57">
        <v>48</v>
      </c>
      <c r="AI57">
        <v>42</v>
      </c>
      <c r="AJ57">
        <v>6</v>
      </c>
      <c r="AK57" t="s">
        <v>19</v>
      </c>
      <c r="AL57">
        <v>22</v>
      </c>
      <c r="AM57">
        <v>20</v>
      </c>
      <c r="AN57">
        <v>2</v>
      </c>
      <c r="AO57" t="s">
        <v>19</v>
      </c>
      <c r="AP57">
        <v>79</v>
      </c>
      <c r="AQ57">
        <v>30</v>
      </c>
      <c r="AR57">
        <v>46</v>
      </c>
      <c r="AS57">
        <v>3</v>
      </c>
      <c r="AT57">
        <v>60</v>
      </c>
      <c r="AU57">
        <v>28</v>
      </c>
      <c r="AV57">
        <v>32</v>
      </c>
      <c r="AW57" t="s">
        <v>19</v>
      </c>
      <c r="AX57">
        <v>19</v>
      </c>
      <c r="AY57">
        <v>4</v>
      </c>
      <c r="AZ57">
        <v>12</v>
      </c>
      <c r="BA57">
        <v>3</v>
      </c>
      <c r="BB57">
        <v>37</v>
      </c>
      <c r="BC57">
        <v>26</v>
      </c>
      <c r="BD57">
        <v>11</v>
      </c>
      <c r="BE57" t="s">
        <v>19</v>
      </c>
      <c r="BF57">
        <v>2</v>
      </c>
      <c r="BG57">
        <v>2</v>
      </c>
      <c r="BH57" t="s">
        <v>19</v>
      </c>
      <c r="BI57" t="s">
        <v>19</v>
      </c>
      <c r="BJ57">
        <v>8</v>
      </c>
      <c r="BK57">
        <v>4</v>
      </c>
      <c r="BL57" t="s">
        <v>19</v>
      </c>
      <c r="BM57">
        <v>4</v>
      </c>
      <c r="BN57">
        <v>61</v>
      </c>
      <c r="BO57">
        <v>49</v>
      </c>
      <c r="BP57">
        <v>10</v>
      </c>
      <c r="BQ57">
        <v>2</v>
      </c>
      <c r="BR57">
        <v>30</v>
      </c>
      <c r="BS57">
        <v>21</v>
      </c>
      <c r="BT57">
        <v>8</v>
      </c>
      <c r="BU57">
        <v>1</v>
      </c>
      <c r="BV57">
        <v>124</v>
      </c>
      <c r="BW57">
        <v>76</v>
      </c>
      <c r="BX57">
        <v>25</v>
      </c>
      <c r="BY57">
        <v>23</v>
      </c>
    </row>
    <row r="58" spans="1:77">
      <c r="A58" t="s">
        <v>713</v>
      </c>
      <c r="B58">
        <v>1733</v>
      </c>
      <c r="C58">
        <v>1097</v>
      </c>
      <c r="D58">
        <v>237</v>
      </c>
      <c r="E58">
        <v>399</v>
      </c>
      <c r="F58">
        <v>59</v>
      </c>
      <c r="G58">
        <v>16</v>
      </c>
      <c r="H58">
        <v>9</v>
      </c>
      <c r="I58">
        <v>34</v>
      </c>
      <c r="J58" t="s">
        <v>19</v>
      </c>
      <c r="K58" t="s">
        <v>19</v>
      </c>
      <c r="L58" t="s">
        <v>19</v>
      </c>
      <c r="M58" t="s">
        <v>19</v>
      </c>
      <c r="N58">
        <v>23</v>
      </c>
      <c r="O58">
        <v>2</v>
      </c>
      <c r="P58">
        <v>1</v>
      </c>
      <c r="Q58">
        <v>20</v>
      </c>
      <c r="R58">
        <v>192</v>
      </c>
      <c r="S58">
        <v>100</v>
      </c>
      <c r="T58">
        <v>22</v>
      </c>
      <c r="U58">
        <v>70</v>
      </c>
      <c r="V58">
        <v>147</v>
      </c>
      <c r="W58">
        <v>104</v>
      </c>
      <c r="X58">
        <v>1</v>
      </c>
      <c r="Y58">
        <v>42</v>
      </c>
      <c r="Z58">
        <v>900</v>
      </c>
      <c r="AA58">
        <v>674</v>
      </c>
      <c r="AB58">
        <v>62</v>
      </c>
      <c r="AC58">
        <v>164</v>
      </c>
      <c r="AD58">
        <v>507</v>
      </c>
      <c r="AE58">
        <v>415</v>
      </c>
      <c r="AF58">
        <v>42</v>
      </c>
      <c r="AG58">
        <v>50</v>
      </c>
      <c r="AH58">
        <v>55</v>
      </c>
      <c r="AI58">
        <v>40</v>
      </c>
      <c r="AJ58">
        <v>14</v>
      </c>
      <c r="AK58">
        <v>1</v>
      </c>
      <c r="AL58">
        <v>20</v>
      </c>
      <c r="AM58">
        <v>15</v>
      </c>
      <c r="AN58">
        <v>4</v>
      </c>
      <c r="AO58">
        <v>1</v>
      </c>
      <c r="AP58">
        <v>84</v>
      </c>
      <c r="AQ58">
        <v>21</v>
      </c>
      <c r="AR58">
        <v>53</v>
      </c>
      <c r="AS58">
        <v>10</v>
      </c>
      <c r="AT58">
        <v>59</v>
      </c>
      <c r="AU58">
        <v>15</v>
      </c>
      <c r="AV58">
        <v>35</v>
      </c>
      <c r="AW58">
        <v>9</v>
      </c>
      <c r="AX58">
        <v>15</v>
      </c>
      <c r="AY58">
        <v>4</v>
      </c>
      <c r="AZ58">
        <v>6</v>
      </c>
      <c r="BA58">
        <v>5</v>
      </c>
      <c r="BB58">
        <v>27</v>
      </c>
      <c r="BC58">
        <v>21</v>
      </c>
      <c r="BD58">
        <v>6</v>
      </c>
      <c r="BE58" t="s">
        <v>19</v>
      </c>
      <c r="BF58" t="s">
        <v>19</v>
      </c>
      <c r="BG58" t="s">
        <v>19</v>
      </c>
      <c r="BH58" t="s">
        <v>19</v>
      </c>
      <c r="BI58" t="s">
        <v>19</v>
      </c>
      <c r="BJ58">
        <v>1</v>
      </c>
      <c r="BK58">
        <v>1</v>
      </c>
      <c r="BL58" t="s">
        <v>19</v>
      </c>
      <c r="BM58" t="s">
        <v>19</v>
      </c>
      <c r="BN58">
        <v>57</v>
      </c>
      <c r="BO58">
        <v>35</v>
      </c>
      <c r="BP58">
        <v>21</v>
      </c>
      <c r="BQ58">
        <v>1</v>
      </c>
      <c r="BR58">
        <v>9</v>
      </c>
      <c r="BS58">
        <v>3</v>
      </c>
      <c r="BT58" t="s">
        <v>19</v>
      </c>
      <c r="BU58">
        <v>6</v>
      </c>
      <c r="BV58">
        <v>105</v>
      </c>
      <c r="BW58">
        <v>61</v>
      </c>
      <c r="BX58">
        <v>7</v>
      </c>
      <c r="BY58">
        <v>37</v>
      </c>
    </row>
    <row r="59" spans="1:77">
      <c r="A59" t="s">
        <v>712</v>
      </c>
      <c r="B59">
        <v>1381</v>
      </c>
      <c r="C59">
        <v>922</v>
      </c>
      <c r="D59">
        <v>103</v>
      </c>
      <c r="E59">
        <v>356</v>
      </c>
      <c r="F59">
        <v>34</v>
      </c>
      <c r="G59">
        <v>11</v>
      </c>
      <c r="H59">
        <v>12</v>
      </c>
      <c r="I59">
        <v>11</v>
      </c>
      <c r="J59" t="s">
        <v>19</v>
      </c>
      <c r="K59" t="s">
        <v>19</v>
      </c>
      <c r="L59" t="s">
        <v>19</v>
      </c>
      <c r="M59" t="s">
        <v>19</v>
      </c>
      <c r="N59">
        <v>10</v>
      </c>
      <c r="O59" t="s">
        <v>19</v>
      </c>
      <c r="P59">
        <v>4</v>
      </c>
      <c r="Q59">
        <v>6</v>
      </c>
      <c r="R59">
        <v>154</v>
      </c>
      <c r="S59">
        <v>89</v>
      </c>
      <c r="T59">
        <v>10</v>
      </c>
      <c r="U59">
        <v>55</v>
      </c>
      <c r="V59">
        <v>122</v>
      </c>
      <c r="W59">
        <v>72</v>
      </c>
      <c r="X59">
        <v>5</v>
      </c>
      <c r="Y59">
        <v>45</v>
      </c>
      <c r="Z59">
        <v>700</v>
      </c>
      <c r="AA59">
        <v>557</v>
      </c>
      <c r="AB59">
        <v>11</v>
      </c>
      <c r="AC59">
        <v>132</v>
      </c>
      <c r="AD59">
        <v>434</v>
      </c>
      <c r="AE59">
        <v>365</v>
      </c>
      <c r="AF59">
        <v>9</v>
      </c>
      <c r="AG59">
        <v>60</v>
      </c>
      <c r="AH59">
        <v>38</v>
      </c>
      <c r="AI59">
        <v>32</v>
      </c>
      <c r="AJ59">
        <v>4</v>
      </c>
      <c r="AK59">
        <v>2</v>
      </c>
      <c r="AL59">
        <v>11</v>
      </c>
      <c r="AM59">
        <v>8</v>
      </c>
      <c r="AN59">
        <v>2</v>
      </c>
      <c r="AO59">
        <v>1</v>
      </c>
      <c r="AP59">
        <v>75</v>
      </c>
      <c r="AQ59">
        <v>26</v>
      </c>
      <c r="AR59">
        <v>25</v>
      </c>
      <c r="AS59">
        <v>24</v>
      </c>
      <c r="AT59">
        <v>27</v>
      </c>
      <c r="AU59">
        <v>11</v>
      </c>
      <c r="AV59">
        <v>12</v>
      </c>
      <c r="AW59">
        <v>4</v>
      </c>
      <c r="AX59">
        <v>4</v>
      </c>
      <c r="AY59">
        <v>1</v>
      </c>
      <c r="AZ59">
        <v>1</v>
      </c>
      <c r="BA59">
        <v>2</v>
      </c>
      <c r="BB59">
        <v>20</v>
      </c>
      <c r="BC59">
        <v>18</v>
      </c>
      <c r="BD59">
        <v>2</v>
      </c>
      <c r="BE59" t="s">
        <v>19</v>
      </c>
      <c r="BF59">
        <v>5</v>
      </c>
      <c r="BG59">
        <v>5</v>
      </c>
      <c r="BH59" t="s">
        <v>19</v>
      </c>
      <c r="BI59" t="s">
        <v>19</v>
      </c>
      <c r="BJ59">
        <v>1</v>
      </c>
      <c r="BK59" t="s">
        <v>19</v>
      </c>
      <c r="BL59">
        <v>1</v>
      </c>
      <c r="BM59" t="s">
        <v>19</v>
      </c>
      <c r="BN59">
        <v>36</v>
      </c>
      <c r="BO59">
        <v>25</v>
      </c>
      <c r="BP59">
        <v>10</v>
      </c>
      <c r="BQ59">
        <v>1</v>
      </c>
      <c r="BR59">
        <v>38</v>
      </c>
      <c r="BS59">
        <v>16</v>
      </c>
      <c r="BT59" t="s">
        <v>19</v>
      </c>
      <c r="BU59">
        <v>22</v>
      </c>
      <c r="BV59">
        <v>117</v>
      </c>
      <c r="BW59">
        <v>59</v>
      </c>
      <c r="BX59">
        <v>6</v>
      </c>
      <c r="BY59">
        <v>52</v>
      </c>
    </row>
    <row r="60" spans="1:77">
      <c r="A60" t="s">
        <v>711</v>
      </c>
      <c r="B60">
        <v>6170</v>
      </c>
      <c r="C60">
        <v>3113</v>
      </c>
      <c r="D60">
        <v>992</v>
      </c>
      <c r="E60">
        <v>2065</v>
      </c>
      <c r="F60">
        <v>218</v>
      </c>
      <c r="G60">
        <v>28</v>
      </c>
      <c r="H60">
        <v>54</v>
      </c>
      <c r="I60">
        <v>136</v>
      </c>
      <c r="J60">
        <v>1</v>
      </c>
      <c r="K60" t="s">
        <v>19</v>
      </c>
      <c r="L60" t="s">
        <v>19</v>
      </c>
      <c r="M60">
        <v>1</v>
      </c>
      <c r="N60">
        <v>93</v>
      </c>
      <c r="O60">
        <v>7</v>
      </c>
      <c r="P60">
        <v>10</v>
      </c>
      <c r="Q60">
        <v>76</v>
      </c>
      <c r="R60">
        <v>844</v>
      </c>
      <c r="S60">
        <v>295</v>
      </c>
      <c r="T60">
        <v>64</v>
      </c>
      <c r="U60">
        <v>485</v>
      </c>
      <c r="V60">
        <v>341</v>
      </c>
      <c r="W60">
        <v>140</v>
      </c>
      <c r="X60">
        <v>19</v>
      </c>
      <c r="Y60">
        <v>182</v>
      </c>
      <c r="Z60">
        <v>2992</v>
      </c>
      <c r="AA60">
        <v>2062</v>
      </c>
      <c r="AB60">
        <v>247</v>
      </c>
      <c r="AC60">
        <v>683</v>
      </c>
      <c r="AD60">
        <v>1862</v>
      </c>
      <c r="AE60">
        <v>1418</v>
      </c>
      <c r="AF60">
        <v>159</v>
      </c>
      <c r="AG60">
        <v>285</v>
      </c>
      <c r="AH60">
        <v>192</v>
      </c>
      <c r="AI60">
        <v>121</v>
      </c>
      <c r="AJ60">
        <v>62</v>
      </c>
      <c r="AK60">
        <v>9</v>
      </c>
      <c r="AL60">
        <v>61</v>
      </c>
      <c r="AM60">
        <v>43</v>
      </c>
      <c r="AN60">
        <v>16</v>
      </c>
      <c r="AO60">
        <v>2</v>
      </c>
      <c r="AP60">
        <v>316</v>
      </c>
      <c r="AQ60">
        <v>35</v>
      </c>
      <c r="AR60">
        <v>185</v>
      </c>
      <c r="AS60">
        <v>96</v>
      </c>
      <c r="AT60">
        <v>195</v>
      </c>
      <c r="AU60">
        <v>41</v>
      </c>
      <c r="AV60">
        <v>116</v>
      </c>
      <c r="AW60">
        <v>38</v>
      </c>
      <c r="AX60">
        <v>62</v>
      </c>
      <c r="AY60">
        <v>9</v>
      </c>
      <c r="AZ60">
        <v>35</v>
      </c>
      <c r="BA60">
        <v>18</v>
      </c>
      <c r="BB60">
        <v>90</v>
      </c>
      <c r="BC60">
        <v>44</v>
      </c>
      <c r="BD60">
        <v>42</v>
      </c>
      <c r="BE60">
        <v>4</v>
      </c>
      <c r="BF60">
        <v>2</v>
      </c>
      <c r="BG60" t="s">
        <v>19</v>
      </c>
      <c r="BH60">
        <v>2</v>
      </c>
      <c r="BI60" t="s">
        <v>19</v>
      </c>
      <c r="BJ60">
        <v>6</v>
      </c>
      <c r="BK60" t="s">
        <v>19</v>
      </c>
      <c r="BL60">
        <v>2</v>
      </c>
      <c r="BM60">
        <v>4</v>
      </c>
      <c r="BN60">
        <v>167</v>
      </c>
      <c r="BO60">
        <v>110</v>
      </c>
      <c r="BP60">
        <v>48</v>
      </c>
      <c r="BQ60">
        <v>9</v>
      </c>
      <c r="BR60">
        <v>50</v>
      </c>
      <c r="BS60">
        <v>18</v>
      </c>
      <c r="BT60">
        <v>3</v>
      </c>
      <c r="BU60">
        <v>29</v>
      </c>
      <c r="BV60">
        <v>601</v>
      </c>
      <c r="BW60">
        <v>203</v>
      </c>
      <c r="BX60">
        <v>103</v>
      </c>
      <c r="BY60">
        <v>295</v>
      </c>
    </row>
    <row r="61" spans="1:77">
      <c r="A61" t="s">
        <v>710</v>
      </c>
      <c r="B61">
        <v>1485</v>
      </c>
      <c r="C61">
        <v>718</v>
      </c>
      <c r="D61">
        <v>348</v>
      </c>
      <c r="E61">
        <v>419</v>
      </c>
      <c r="F61">
        <v>55</v>
      </c>
      <c r="G61">
        <v>8</v>
      </c>
      <c r="H61">
        <v>15</v>
      </c>
      <c r="I61">
        <v>32</v>
      </c>
      <c r="J61" t="s">
        <v>19</v>
      </c>
      <c r="K61" t="s">
        <v>19</v>
      </c>
      <c r="L61" t="s">
        <v>19</v>
      </c>
      <c r="M61" t="s">
        <v>19</v>
      </c>
      <c r="N61">
        <v>22</v>
      </c>
      <c r="O61">
        <v>2</v>
      </c>
      <c r="P61">
        <v>8</v>
      </c>
      <c r="Q61">
        <v>12</v>
      </c>
      <c r="R61">
        <v>177</v>
      </c>
      <c r="S61">
        <v>77</v>
      </c>
      <c r="T61">
        <v>31</v>
      </c>
      <c r="U61">
        <v>69</v>
      </c>
      <c r="V61">
        <v>79</v>
      </c>
      <c r="W61">
        <v>41</v>
      </c>
      <c r="X61">
        <v>5</v>
      </c>
      <c r="Y61">
        <v>33</v>
      </c>
      <c r="Z61">
        <v>705</v>
      </c>
      <c r="AA61">
        <v>446</v>
      </c>
      <c r="AB61">
        <v>134</v>
      </c>
      <c r="AC61">
        <v>125</v>
      </c>
      <c r="AD61">
        <v>432</v>
      </c>
      <c r="AE61">
        <v>301</v>
      </c>
      <c r="AF61">
        <v>90</v>
      </c>
      <c r="AG61">
        <v>41</v>
      </c>
      <c r="AH61">
        <v>42</v>
      </c>
      <c r="AI61">
        <v>21</v>
      </c>
      <c r="AJ61">
        <v>17</v>
      </c>
      <c r="AK61">
        <v>4</v>
      </c>
      <c r="AL61">
        <v>13</v>
      </c>
      <c r="AM61">
        <v>7</v>
      </c>
      <c r="AN61">
        <v>5</v>
      </c>
      <c r="AO61">
        <v>1</v>
      </c>
      <c r="AP61">
        <v>83</v>
      </c>
      <c r="AQ61">
        <v>12</v>
      </c>
      <c r="AR61">
        <v>38</v>
      </c>
      <c r="AS61">
        <v>33</v>
      </c>
      <c r="AT61">
        <v>60</v>
      </c>
      <c r="AU61">
        <v>16</v>
      </c>
      <c r="AV61">
        <v>22</v>
      </c>
      <c r="AW61">
        <v>22</v>
      </c>
      <c r="AX61">
        <v>18</v>
      </c>
      <c r="AY61">
        <v>5</v>
      </c>
      <c r="AZ61">
        <v>6</v>
      </c>
      <c r="BA61">
        <v>7</v>
      </c>
      <c r="BB61">
        <v>21</v>
      </c>
      <c r="BC61">
        <v>9</v>
      </c>
      <c r="BD61">
        <v>11</v>
      </c>
      <c r="BE61">
        <v>1</v>
      </c>
      <c r="BF61">
        <v>3</v>
      </c>
      <c r="BG61">
        <v>1</v>
      </c>
      <c r="BH61">
        <v>2</v>
      </c>
      <c r="BI61" t="s">
        <v>19</v>
      </c>
      <c r="BJ61">
        <v>2</v>
      </c>
      <c r="BK61" t="s">
        <v>19</v>
      </c>
      <c r="BL61">
        <v>1</v>
      </c>
      <c r="BM61">
        <v>1</v>
      </c>
      <c r="BN61">
        <v>43</v>
      </c>
      <c r="BO61">
        <v>20</v>
      </c>
      <c r="BP61">
        <v>20</v>
      </c>
      <c r="BQ61">
        <v>3</v>
      </c>
      <c r="BR61">
        <v>15</v>
      </c>
      <c r="BS61">
        <v>7</v>
      </c>
      <c r="BT61">
        <v>2</v>
      </c>
      <c r="BU61">
        <v>6</v>
      </c>
      <c r="BV61">
        <v>160</v>
      </c>
      <c r="BW61">
        <v>53</v>
      </c>
      <c r="BX61">
        <v>36</v>
      </c>
      <c r="BY61">
        <v>71</v>
      </c>
    </row>
    <row r="62" spans="1:77">
      <c r="A62" t="s">
        <v>709</v>
      </c>
      <c r="B62">
        <v>854</v>
      </c>
      <c r="C62">
        <v>503</v>
      </c>
      <c r="D62">
        <v>58</v>
      </c>
      <c r="E62">
        <v>293</v>
      </c>
      <c r="F62">
        <v>28</v>
      </c>
      <c r="G62">
        <v>8</v>
      </c>
      <c r="H62">
        <v>3</v>
      </c>
      <c r="I62">
        <v>17</v>
      </c>
      <c r="J62" t="s">
        <v>19</v>
      </c>
      <c r="K62" t="s">
        <v>19</v>
      </c>
      <c r="L62" t="s">
        <v>19</v>
      </c>
      <c r="M62" t="s">
        <v>19</v>
      </c>
      <c r="N62">
        <v>12</v>
      </c>
      <c r="O62" t="s">
        <v>19</v>
      </c>
      <c r="P62" t="s">
        <v>19</v>
      </c>
      <c r="Q62">
        <v>12</v>
      </c>
      <c r="R62">
        <v>95</v>
      </c>
      <c r="S62">
        <v>48</v>
      </c>
      <c r="T62">
        <v>3</v>
      </c>
      <c r="U62">
        <v>44</v>
      </c>
      <c r="V62">
        <v>65</v>
      </c>
      <c r="W62">
        <v>33</v>
      </c>
      <c r="X62" t="s">
        <v>19</v>
      </c>
      <c r="Y62">
        <v>32</v>
      </c>
      <c r="Z62">
        <v>444</v>
      </c>
      <c r="AA62">
        <v>305</v>
      </c>
      <c r="AB62">
        <v>1</v>
      </c>
      <c r="AC62">
        <v>138</v>
      </c>
      <c r="AD62">
        <v>233</v>
      </c>
      <c r="AE62">
        <v>193</v>
      </c>
      <c r="AF62">
        <v>1</v>
      </c>
      <c r="AG62">
        <v>39</v>
      </c>
      <c r="AH62">
        <v>21</v>
      </c>
      <c r="AI62">
        <v>19</v>
      </c>
      <c r="AJ62">
        <v>2</v>
      </c>
      <c r="AK62" t="s">
        <v>19</v>
      </c>
      <c r="AL62">
        <v>9</v>
      </c>
      <c r="AM62">
        <v>9</v>
      </c>
      <c r="AN62" t="s">
        <v>19</v>
      </c>
      <c r="AO62" t="s">
        <v>19</v>
      </c>
      <c r="AP62">
        <v>25</v>
      </c>
      <c r="AQ62">
        <v>3</v>
      </c>
      <c r="AR62">
        <v>20</v>
      </c>
      <c r="AS62">
        <v>2</v>
      </c>
      <c r="AT62">
        <v>26</v>
      </c>
      <c r="AU62">
        <v>7</v>
      </c>
      <c r="AV62">
        <v>17</v>
      </c>
      <c r="AW62">
        <v>2</v>
      </c>
      <c r="AX62">
        <v>6</v>
      </c>
      <c r="AY62" t="s">
        <v>19</v>
      </c>
      <c r="AZ62">
        <v>5</v>
      </c>
      <c r="BA62">
        <v>1</v>
      </c>
      <c r="BB62">
        <v>16</v>
      </c>
      <c r="BC62">
        <v>12</v>
      </c>
      <c r="BD62">
        <v>2</v>
      </c>
      <c r="BE62">
        <v>2</v>
      </c>
      <c r="BF62">
        <v>3</v>
      </c>
      <c r="BG62">
        <v>2</v>
      </c>
      <c r="BH62" t="s">
        <v>19</v>
      </c>
      <c r="BI62">
        <v>1</v>
      </c>
      <c r="BJ62" t="s">
        <v>19</v>
      </c>
      <c r="BK62" t="s">
        <v>19</v>
      </c>
      <c r="BL62" t="s">
        <v>19</v>
      </c>
      <c r="BM62" t="s">
        <v>19</v>
      </c>
      <c r="BN62">
        <v>17</v>
      </c>
      <c r="BO62">
        <v>12</v>
      </c>
      <c r="BP62">
        <v>4</v>
      </c>
      <c r="BQ62">
        <v>1</v>
      </c>
      <c r="BR62">
        <v>18</v>
      </c>
      <c r="BS62">
        <v>18</v>
      </c>
      <c r="BT62" t="s">
        <v>19</v>
      </c>
      <c r="BU62" t="s">
        <v>19</v>
      </c>
      <c r="BV62">
        <v>78</v>
      </c>
      <c r="BW62">
        <v>36</v>
      </c>
      <c r="BX62">
        <v>1</v>
      </c>
      <c r="BY62">
        <v>41</v>
      </c>
    </row>
    <row r="63" spans="1:77">
      <c r="A63" t="s">
        <v>708</v>
      </c>
      <c r="B63">
        <v>2168</v>
      </c>
      <c r="C63">
        <v>1668</v>
      </c>
      <c r="D63">
        <v>255</v>
      </c>
      <c r="E63">
        <v>245</v>
      </c>
      <c r="F63">
        <v>70</v>
      </c>
      <c r="G63">
        <v>18</v>
      </c>
      <c r="H63">
        <v>27</v>
      </c>
      <c r="I63">
        <v>25</v>
      </c>
      <c r="J63">
        <v>1</v>
      </c>
      <c r="K63" t="s">
        <v>19</v>
      </c>
      <c r="L63" t="s">
        <v>19</v>
      </c>
      <c r="M63">
        <v>1</v>
      </c>
      <c r="N63">
        <v>23</v>
      </c>
      <c r="O63">
        <v>2</v>
      </c>
      <c r="P63">
        <v>13</v>
      </c>
      <c r="Q63">
        <v>8</v>
      </c>
      <c r="R63">
        <v>216</v>
      </c>
      <c r="S63">
        <v>175</v>
      </c>
      <c r="T63">
        <v>12</v>
      </c>
      <c r="U63">
        <v>29</v>
      </c>
      <c r="V63">
        <v>203</v>
      </c>
      <c r="W63">
        <v>160</v>
      </c>
      <c r="X63">
        <v>10</v>
      </c>
      <c r="Y63">
        <v>33</v>
      </c>
      <c r="Z63">
        <v>1168</v>
      </c>
      <c r="AA63">
        <v>1059</v>
      </c>
      <c r="AB63">
        <v>26</v>
      </c>
      <c r="AC63">
        <v>83</v>
      </c>
      <c r="AD63">
        <v>915</v>
      </c>
      <c r="AE63">
        <v>864</v>
      </c>
      <c r="AF63">
        <v>21</v>
      </c>
      <c r="AG63">
        <v>30</v>
      </c>
      <c r="AH63">
        <v>58</v>
      </c>
      <c r="AI63">
        <v>52</v>
      </c>
      <c r="AJ63">
        <v>6</v>
      </c>
      <c r="AK63" t="s">
        <v>19</v>
      </c>
      <c r="AL63">
        <v>26</v>
      </c>
      <c r="AM63">
        <v>23</v>
      </c>
      <c r="AN63">
        <v>3</v>
      </c>
      <c r="AO63" t="s">
        <v>19</v>
      </c>
      <c r="AP63">
        <v>65</v>
      </c>
      <c r="AQ63">
        <v>30</v>
      </c>
      <c r="AR63">
        <v>32</v>
      </c>
      <c r="AS63">
        <v>3</v>
      </c>
      <c r="AT63">
        <v>48</v>
      </c>
      <c r="AU63">
        <v>21</v>
      </c>
      <c r="AV63">
        <v>26</v>
      </c>
      <c r="AW63">
        <v>1</v>
      </c>
      <c r="AX63">
        <v>22</v>
      </c>
      <c r="AY63">
        <v>3</v>
      </c>
      <c r="AZ63">
        <v>16</v>
      </c>
      <c r="BA63">
        <v>3</v>
      </c>
      <c r="BB63">
        <v>39</v>
      </c>
      <c r="BC63">
        <v>27</v>
      </c>
      <c r="BD63">
        <v>11</v>
      </c>
      <c r="BE63">
        <v>1</v>
      </c>
      <c r="BF63">
        <v>1</v>
      </c>
      <c r="BG63" t="s">
        <v>19</v>
      </c>
      <c r="BH63">
        <v>1</v>
      </c>
      <c r="BI63" t="s">
        <v>19</v>
      </c>
      <c r="BJ63">
        <v>4</v>
      </c>
      <c r="BK63" t="s">
        <v>19</v>
      </c>
      <c r="BL63">
        <v>1</v>
      </c>
      <c r="BM63">
        <v>3</v>
      </c>
      <c r="BN63">
        <v>76</v>
      </c>
      <c r="BO63">
        <v>40</v>
      </c>
      <c r="BP63">
        <v>36</v>
      </c>
      <c r="BQ63" t="s">
        <v>19</v>
      </c>
      <c r="BR63">
        <v>41</v>
      </c>
      <c r="BS63">
        <v>8</v>
      </c>
      <c r="BT63">
        <v>23</v>
      </c>
      <c r="BU63">
        <v>10</v>
      </c>
      <c r="BV63">
        <v>133</v>
      </c>
      <c r="BW63">
        <v>73</v>
      </c>
      <c r="BX63">
        <v>15</v>
      </c>
      <c r="BY63">
        <v>45</v>
      </c>
    </row>
    <row r="64" spans="1:77">
      <c r="A64" t="s">
        <v>707</v>
      </c>
      <c r="B64">
        <v>1371</v>
      </c>
      <c r="C64">
        <v>927</v>
      </c>
      <c r="D64">
        <v>133</v>
      </c>
      <c r="E64">
        <v>311</v>
      </c>
      <c r="F64">
        <v>34</v>
      </c>
      <c r="G64">
        <v>16</v>
      </c>
      <c r="H64">
        <v>5</v>
      </c>
      <c r="I64">
        <v>13</v>
      </c>
      <c r="J64" t="s">
        <v>19</v>
      </c>
      <c r="K64" t="s">
        <v>19</v>
      </c>
      <c r="L64" t="s">
        <v>19</v>
      </c>
      <c r="M64" t="s">
        <v>19</v>
      </c>
      <c r="N64">
        <v>24</v>
      </c>
      <c r="O64">
        <v>1</v>
      </c>
      <c r="P64">
        <v>2</v>
      </c>
      <c r="Q64">
        <v>21</v>
      </c>
      <c r="R64">
        <v>173</v>
      </c>
      <c r="S64">
        <v>97</v>
      </c>
      <c r="T64">
        <v>8</v>
      </c>
      <c r="U64">
        <v>68</v>
      </c>
      <c r="V64">
        <v>87</v>
      </c>
      <c r="W64">
        <v>56</v>
      </c>
      <c r="X64" t="s">
        <v>19</v>
      </c>
      <c r="Y64">
        <v>31</v>
      </c>
      <c r="Z64">
        <v>656</v>
      </c>
      <c r="AA64">
        <v>544</v>
      </c>
      <c r="AB64">
        <v>14</v>
      </c>
      <c r="AC64">
        <v>98</v>
      </c>
      <c r="AD64">
        <v>386</v>
      </c>
      <c r="AE64">
        <v>341</v>
      </c>
      <c r="AF64">
        <v>7</v>
      </c>
      <c r="AG64">
        <v>38</v>
      </c>
      <c r="AH64">
        <v>48</v>
      </c>
      <c r="AI64">
        <v>34</v>
      </c>
      <c r="AJ64">
        <v>13</v>
      </c>
      <c r="AK64">
        <v>1</v>
      </c>
      <c r="AL64">
        <v>17</v>
      </c>
      <c r="AM64">
        <v>12</v>
      </c>
      <c r="AN64">
        <v>4</v>
      </c>
      <c r="AO64">
        <v>1</v>
      </c>
      <c r="AP64">
        <v>53</v>
      </c>
      <c r="AQ64">
        <v>25</v>
      </c>
      <c r="AR64">
        <v>26</v>
      </c>
      <c r="AS64">
        <v>2</v>
      </c>
      <c r="AT64">
        <v>37</v>
      </c>
      <c r="AU64">
        <v>22</v>
      </c>
      <c r="AV64">
        <v>11</v>
      </c>
      <c r="AW64">
        <v>4</v>
      </c>
      <c r="AX64">
        <v>10</v>
      </c>
      <c r="AY64">
        <v>3</v>
      </c>
      <c r="AZ64">
        <v>6</v>
      </c>
      <c r="BA64">
        <v>1</v>
      </c>
      <c r="BB64">
        <v>34</v>
      </c>
      <c r="BC64">
        <v>23</v>
      </c>
      <c r="BD64">
        <v>11</v>
      </c>
      <c r="BE64" t="s">
        <v>19</v>
      </c>
      <c r="BF64">
        <v>14</v>
      </c>
      <c r="BG64">
        <v>9</v>
      </c>
      <c r="BH64">
        <v>4</v>
      </c>
      <c r="BI64">
        <v>1</v>
      </c>
      <c r="BJ64">
        <v>1</v>
      </c>
      <c r="BK64" t="s">
        <v>19</v>
      </c>
      <c r="BL64" t="s">
        <v>19</v>
      </c>
      <c r="BM64">
        <v>1</v>
      </c>
      <c r="BN64">
        <v>48</v>
      </c>
      <c r="BO64">
        <v>21</v>
      </c>
      <c r="BP64">
        <v>25</v>
      </c>
      <c r="BQ64">
        <v>2</v>
      </c>
      <c r="BR64">
        <v>53</v>
      </c>
      <c r="BS64">
        <v>23</v>
      </c>
      <c r="BT64">
        <v>5</v>
      </c>
      <c r="BU64">
        <v>25</v>
      </c>
      <c r="BV64">
        <v>99</v>
      </c>
      <c r="BW64">
        <v>53</v>
      </c>
      <c r="BX64">
        <v>3</v>
      </c>
      <c r="BY64">
        <v>43</v>
      </c>
    </row>
    <row r="65" spans="1:77">
      <c r="A65" t="s">
        <v>706</v>
      </c>
      <c r="B65">
        <v>1968</v>
      </c>
      <c r="C65">
        <v>1276</v>
      </c>
      <c r="D65">
        <v>230</v>
      </c>
      <c r="E65">
        <v>462</v>
      </c>
      <c r="F65">
        <v>87</v>
      </c>
      <c r="G65">
        <v>20</v>
      </c>
      <c r="H65">
        <v>18</v>
      </c>
      <c r="I65">
        <v>49</v>
      </c>
      <c r="J65" t="s">
        <v>19</v>
      </c>
      <c r="K65" t="s">
        <v>19</v>
      </c>
      <c r="L65" t="s">
        <v>19</v>
      </c>
      <c r="M65" t="s">
        <v>19</v>
      </c>
      <c r="N65">
        <v>30</v>
      </c>
      <c r="O65">
        <v>2</v>
      </c>
      <c r="P65">
        <v>2</v>
      </c>
      <c r="Q65">
        <v>26</v>
      </c>
      <c r="R65">
        <v>232</v>
      </c>
      <c r="S65">
        <v>141</v>
      </c>
      <c r="T65">
        <v>13</v>
      </c>
      <c r="U65">
        <v>78</v>
      </c>
      <c r="V65">
        <v>166</v>
      </c>
      <c r="W65">
        <v>104</v>
      </c>
      <c r="X65">
        <v>8</v>
      </c>
      <c r="Y65">
        <v>54</v>
      </c>
      <c r="Z65">
        <v>971</v>
      </c>
      <c r="AA65">
        <v>763</v>
      </c>
      <c r="AB65">
        <v>33</v>
      </c>
      <c r="AC65">
        <v>175</v>
      </c>
      <c r="AD65">
        <v>413</v>
      </c>
      <c r="AE65">
        <v>362</v>
      </c>
      <c r="AF65">
        <v>26</v>
      </c>
      <c r="AG65">
        <v>25</v>
      </c>
      <c r="AH65">
        <v>60</v>
      </c>
      <c r="AI65">
        <v>47</v>
      </c>
      <c r="AJ65">
        <v>9</v>
      </c>
      <c r="AK65">
        <v>4</v>
      </c>
      <c r="AL65">
        <v>25</v>
      </c>
      <c r="AM65">
        <v>19</v>
      </c>
      <c r="AN65">
        <v>5</v>
      </c>
      <c r="AO65">
        <v>1</v>
      </c>
      <c r="AP65">
        <v>60</v>
      </c>
      <c r="AQ65">
        <v>23</v>
      </c>
      <c r="AR65">
        <v>23</v>
      </c>
      <c r="AS65">
        <v>14</v>
      </c>
      <c r="AT65">
        <v>59</v>
      </c>
      <c r="AU65">
        <v>21</v>
      </c>
      <c r="AV65">
        <v>28</v>
      </c>
      <c r="AW65">
        <v>10</v>
      </c>
      <c r="AX65">
        <v>6</v>
      </c>
      <c r="AY65">
        <v>1</v>
      </c>
      <c r="AZ65">
        <v>2</v>
      </c>
      <c r="BA65">
        <v>3</v>
      </c>
      <c r="BB65">
        <v>34</v>
      </c>
      <c r="BC65">
        <v>26</v>
      </c>
      <c r="BD65">
        <v>8</v>
      </c>
      <c r="BE65" t="s">
        <v>19</v>
      </c>
      <c r="BF65">
        <v>6</v>
      </c>
      <c r="BG65">
        <v>3</v>
      </c>
      <c r="BH65">
        <v>2</v>
      </c>
      <c r="BI65">
        <v>1</v>
      </c>
      <c r="BJ65">
        <v>16</v>
      </c>
      <c r="BK65">
        <v>9</v>
      </c>
      <c r="BL65">
        <v>2</v>
      </c>
      <c r="BM65">
        <v>5</v>
      </c>
      <c r="BN65">
        <v>88</v>
      </c>
      <c r="BO65">
        <v>16</v>
      </c>
      <c r="BP65">
        <v>62</v>
      </c>
      <c r="BQ65">
        <v>10</v>
      </c>
      <c r="BR65">
        <v>36</v>
      </c>
      <c r="BS65">
        <v>22</v>
      </c>
      <c r="BT65">
        <v>11</v>
      </c>
      <c r="BU65">
        <v>3</v>
      </c>
      <c r="BV65">
        <v>117</v>
      </c>
      <c r="BW65">
        <v>78</v>
      </c>
      <c r="BX65">
        <v>9</v>
      </c>
      <c r="BY65">
        <v>30</v>
      </c>
    </row>
    <row r="66" spans="1:77">
      <c r="A66" t="s">
        <v>705</v>
      </c>
      <c r="B66">
        <v>4315</v>
      </c>
      <c r="C66">
        <v>2754</v>
      </c>
      <c r="D66">
        <v>690</v>
      </c>
      <c r="E66">
        <v>871</v>
      </c>
      <c r="F66">
        <v>140</v>
      </c>
      <c r="G66">
        <v>35</v>
      </c>
      <c r="H66">
        <v>41</v>
      </c>
      <c r="I66">
        <v>64</v>
      </c>
      <c r="J66">
        <v>3</v>
      </c>
      <c r="K66" t="s">
        <v>19</v>
      </c>
      <c r="L66" t="s">
        <v>19</v>
      </c>
      <c r="M66">
        <v>3</v>
      </c>
      <c r="N66">
        <v>86</v>
      </c>
      <c r="O66">
        <v>2</v>
      </c>
      <c r="P66">
        <v>10</v>
      </c>
      <c r="Q66">
        <v>74</v>
      </c>
      <c r="R66">
        <v>521</v>
      </c>
      <c r="S66">
        <v>323</v>
      </c>
      <c r="T66">
        <v>39</v>
      </c>
      <c r="U66">
        <v>159</v>
      </c>
      <c r="V66">
        <v>330</v>
      </c>
      <c r="W66">
        <v>249</v>
      </c>
      <c r="X66">
        <v>4</v>
      </c>
      <c r="Y66">
        <v>77</v>
      </c>
      <c r="Z66">
        <v>2122</v>
      </c>
      <c r="AA66">
        <v>1729</v>
      </c>
      <c r="AB66">
        <v>77</v>
      </c>
      <c r="AC66">
        <v>316</v>
      </c>
      <c r="AD66">
        <v>1143</v>
      </c>
      <c r="AE66">
        <v>976</v>
      </c>
      <c r="AF66">
        <v>53</v>
      </c>
      <c r="AG66">
        <v>114</v>
      </c>
      <c r="AH66">
        <v>148</v>
      </c>
      <c r="AI66">
        <v>96</v>
      </c>
      <c r="AJ66">
        <v>49</v>
      </c>
      <c r="AK66">
        <v>3</v>
      </c>
      <c r="AL66">
        <v>75</v>
      </c>
      <c r="AM66">
        <v>55</v>
      </c>
      <c r="AN66">
        <v>19</v>
      </c>
      <c r="AO66">
        <v>1</v>
      </c>
      <c r="AP66">
        <v>250</v>
      </c>
      <c r="AQ66">
        <v>32</v>
      </c>
      <c r="AR66">
        <v>174</v>
      </c>
      <c r="AS66">
        <v>44</v>
      </c>
      <c r="AT66">
        <v>130</v>
      </c>
      <c r="AU66">
        <v>18</v>
      </c>
      <c r="AV66">
        <v>95</v>
      </c>
      <c r="AW66">
        <v>17</v>
      </c>
      <c r="AX66">
        <v>39</v>
      </c>
      <c r="AY66">
        <v>3</v>
      </c>
      <c r="AZ66">
        <v>25</v>
      </c>
      <c r="BA66">
        <v>11</v>
      </c>
      <c r="BB66">
        <v>83</v>
      </c>
      <c r="BC66">
        <v>55</v>
      </c>
      <c r="BD66">
        <v>22</v>
      </c>
      <c r="BE66">
        <v>6</v>
      </c>
      <c r="BF66">
        <v>7</v>
      </c>
      <c r="BG66">
        <v>4</v>
      </c>
      <c r="BH66">
        <v>3</v>
      </c>
      <c r="BI66" t="s">
        <v>19</v>
      </c>
      <c r="BJ66">
        <v>10</v>
      </c>
      <c r="BK66">
        <v>3</v>
      </c>
      <c r="BL66">
        <v>3</v>
      </c>
      <c r="BM66">
        <v>4</v>
      </c>
      <c r="BN66">
        <v>158</v>
      </c>
      <c r="BO66">
        <v>51</v>
      </c>
      <c r="BP66">
        <v>97</v>
      </c>
      <c r="BQ66">
        <v>10</v>
      </c>
      <c r="BR66">
        <v>69</v>
      </c>
      <c r="BS66">
        <v>37</v>
      </c>
      <c r="BT66">
        <v>11</v>
      </c>
      <c r="BU66">
        <v>21</v>
      </c>
      <c r="BV66">
        <v>219</v>
      </c>
      <c r="BW66">
        <v>117</v>
      </c>
      <c r="BX66">
        <v>40</v>
      </c>
      <c r="BY66">
        <v>62</v>
      </c>
    </row>
    <row r="67" spans="1:77">
      <c r="A67" t="s">
        <v>704</v>
      </c>
      <c r="B67">
        <v>2646</v>
      </c>
      <c r="C67">
        <v>1793</v>
      </c>
      <c r="D67">
        <v>260</v>
      </c>
      <c r="E67">
        <v>593</v>
      </c>
      <c r="F67">
        <v>86</v>
      </c>
      <c r="G67">
        <v>24</v>
      </c>
      <c r="H67">
        <v>13</v>
      </c>
      <c r="I67">
        <v>49</v>
      </c>
      <c r="J67">
        <v>1</v>
      </c>
      <c r="K67" t="s">
        <v>19</v>
      </c>
      <c r="L67" t="s">
        <v>19</v>
      </c>
      <c r="M67">
        <v>1</v>
      </c>
      <c r="N67">
        <v>51</v>
      </c>
      <c r="O67">
        <v>3</v>
      </c>
      <c r="P67">
        <v>8</v>
      </c>
      <c r="Q67">
        <v>40</v>
      </c>
      <c r="R67">
        <v>343</v>
      </c>
      <c r="S67">
        <v>216</v>
      </c>
      <c r="T67">
        <v>14</v>
      </c>
      <c r="U67">
        <v>113</v>
      </c>
      <c r="V67">
        <v>160</v>
      </c>
      <c r="W67">
        <v>99</v>
      </c>
      <c r="X67">
        <v>5</v>
      </c>
      <c r="Y67">
        <v>56</v>
      </c>
      <c r="Z67">
        <v>1343</v>
      </c>
      <c r="AA67">
        <v>1112</v>
      </c>
      <c r="AB67">
        <v>52</v>
      </c>
      <c r="AC67">
        <v>179</v>
      </c>
      <c r="AD67">
        <v>787</v>
      </c>
      <c r="AE67">
        <v>697</v>
      </c>
      <c r="AF67">
        <v>36</v>
      </c>
      <c r="AG67">
        <v>54</v>
      </c>
      <c r="AH67">
        <v>78</v>
      </c>
      <c r="AI67">
        <v>44</v>
      </c>
      <c r="AJ67">
        <v>32</v>
      </c>
      <c r="AK67">
        <v>2</v>
      </c>
      <c r="AL67">
        <v>32</v>
      </c>
      <c r="AM67">
        <v>19</v>
      </c>
      <c r="AN67">
        <v>12</v>
      </c>
      <c r="AO67">
        <v>1</v>
      </c>
      <c r="AP67">
        <v>114</v>
      </c>
      <c r="AQ67">
        <v>57</v>
      </c>
      <c r="AR67">
        <v>44</v>
      </c>
      <c r="AS67">
        <v>13</v>
      </c>
      <c r="AT67">
        <v>67</v>
      </c>
      <c r="AU67">
        <v>32</v>
      </c>
      <c r="AV67">
        <v>23</v>
      </c>
      <c r="AW67">
        <v>12</v>
      </c>
      <c r="AX67">
        <v>18</v>
      </c>
      <c r="AY67">
        <v>5</v>
      </c>
      <c r="AZ67">
        <v>4</v>
      </c>
      <c r="BA67">
        <v>9</v>
      </c>
      <c r="BB67">
        <v>43</v>
      </c>
      <c r="BC67">
        <v>36</v>
      </c>
      <c r="BD67">
        <v>5</v>
      </c>
      <c r="BE67">
        <v>2</v>
      </c>
      <c r="BF67">
        <v>5</v>
      </c>
      <c r="BG67">
        <v>4</v>
      </c>
      <c r="BH67">
        <v>1</v>
      </c>
      <c r="BI67" t="s">
        <v>19</v>
      </c>
      <c r="BJ67">
        <v>3</v>
      </c>
      <c r="BK67" t="s">
        <v>19</v>
      </c>
      <c r="BL67" t="s">
        <v>19</v>
      </c>
      <c r="BM67">
        <v>3</v>
      </c>
      <c r="BN67">
        <v>86</v>
      </c>
      <c r="BO67">
        <v>33</v>
      </c>
      <c r="BP67">
        <v>48</v>
      </c>
      <c r="BQ67">
        <v>5</v>
      </c>
      <c r="BR67">
        <v>91</v>
      </c>
      <c r="BS67">
        <v>30</v>
      </c>
      <c r="BT67" t="s">
        <v>19</v>
      </c>
      <c r="BU67">
        <v>61</v>
      </c>
      <c r="BV67">
        <v>157</v>
      </c>
      <c r="BW67">
        <v>98</v>
      </c>
      <c r="BX67">
        <v>11</v>
      </c>
      <c r="BY67">
        <v>48</v>
      </c>
    </row>
    <row r="68" spans="1:77">
      <c r="A68" t="s">
        <v>703</v>
      </c>
      <c r="B68">
        <v>3677</v>
      </c>
      <c r="C68">
        <v>2599</v>
      </c>
      <c r="D68">
        <v>376</v>
      </c>
      <c r="E68">
        <v>702</v>
      </c>
      <c r="F68">
        <v>103</v>
      </c>
      <c r="G68">
        <v>41</v>
      </c>
      <c r="H68">
        <v>29</v>
      </c>
      <c r="I68">
        <v>33</v>
      </c>
      <c r="J68">
        <v>2</v>
      </c>
      <c r="K68" t="s">
        <v>19</v>
      </c>
      <c r="L68" t="s">
        <v>19</v>
      </c>
      <c r="M68">
        <v>2</v>
      </c>
      <c r="N68">
        <v>49</v>
      </c>
      <c r="O68">
        <v>3</v>
      </c>
      <c r="P68">
        <v>12</v>
      </c>
      <c r="Q68">
        <v>34</v>
      </c>
      <c r="R68">
        <v>464</v>
      </c>
      <c r="S68">
        <v>281</v>
      </c>
      <c r="T68">
        <v>42</v>
      </c>
      <c r="U68">
        <v>141</v>
      </c>
      <c r="V68">
        <v>330</v>
      </c>
      <c r="W68">
        <v>229</v>
      </c>
      <c r="X68">
        <v>12</v>
      </c>
      <c r="Y68">
        <v>89</v>
      </c>
      <c r="Z68">
        <v>1847</v>
      </c>
      <c r="AA68">
        <v>1572</v>
      </c>
      <c r="AB68">
        <v>19</v>
      </c>
      <c r="AC68">
        <v>256</v>
      </c>
      <c r="AD68">
        <v>1110</v>
      </c>
      <c r="AE68">
        <v>1030</v>
      </c>
      <c r="AF68">
        <v>8</v>
      </c>
      <c r="AG68">
        <v>72</v>
      </c>
      <c r="AH68">
        <v>127</v>
      </c>
      <c r="AI68">
        <v>101</v>
      </c>
      <c r="AJ68">
        <v>22</v>
      </c>
      <c r="AK68">
        <v>4</v>
      </c>
      <c r="AL68">
        <v>44</v>
      </c>
      <c r="AM68">
        <v>39</v>
      </c>
      <c r="AN68">
        <v>5</v>
      </c>
      <c r="AO68" t="s">
        <v>19</v>
      </c>
      <c r="AP68">
        <v>210</v>
      </c>
      <c r="AQ68">
        <v>52</v>
      </c>
      <c r="AR68">
        <v>117</v>
      </c>
      <c r="AS68">
        <v>41</v>
      </c>
      <c r="AT68">
        <v>85</v>
      </c>
      <c r="AU68">
        <v>26</v>
      </c>
      <c r="AV68">
        <v>46</v>
      </c>
      <c r="AW68">
        <v>13</v>
      </c>
      <c r="AX68">
        <v>22</v>
      </c>
      <c r="AY68">
        <v>3</v>
      </c>
      <c r="AZ68">
        <v>14</v>
      </c>
      <c r="BA68">
        <v>5</v>
      </c>
      <c r="BB68">
        <v>68</v>
      </c>
      <c r="BC68">
        <v>58</v>
      </c>
      <c r="BD68">
        <v>8</v>
      </c>
      <c r="BE68">
        <v>2</v>
      </c>
      <c r="BF68">
        <v>2</v>
      </c>
      <c r="BG68">
        <v>2</v>
      </c>
      <c r="BH68" t="s">
        <v>19</v>
      </c>
      <c r="BI68" t="s">
        <v>19</v>
      </c>
      <c r="BJ68">
        <v>1</v>
      </c>
      <c r="BK68" t="s">
        <v>19</v>
      </c>
      <c r="BL68" t="s">
        <v>19</v>
      </c>
      <c r="BM68">
        <v>1</v>
      </c>
      <c r="BN68">
        <v>123</v>
      </c>
      <c r="BO68">
        <v>79</v>
      </c>
      <c r="BP68">
        <v>40</v>
      </c>
      <c r="BQ68">
        <v>4</v>
      </c>
      <c r="BR68">
        <v>41</v>
      </c>
      <c r="BS68">
        <v>28</v>
      </c>
      <c r="BT68">
        <v>6</v>
      </c>
      <c r="BU68">
        <v>7</v>
      </c>
      <c r="BV68">
        <v>203</v>
      </c>
      <c r="BW68">
        <v>124</v>
      </c>
      <c r="BX68">
        <v>9</v>
      </c>
      <c r="BY68">
        <v>70</v>
      </c>
    </row>
    <row r="69" spans="1:77">
      <c r="A69" t="s">
        <v>702</v>
      </c>
      <c r="B69">
        <v>1070</v>
      </c>
      <c r="C69">
        <v>701</v>
      </c>
      <c r="D69">
        <v>105</v>
      </c>
      <c r="E69">
        <v>264</v>
      </c>
      <c r="F69">
        <v>28</v>
      </c>
      <c r="G69">
        <v>10</v>
      </c>
      <c r="H69">
        <v>10</v>
      </c>
      <c r="I69">
        <v>8</v>
      </c>
      <c r="J69" t="s">
        <v>19</v>
      </c>
      <c r="K69" t="s">
        <v>19</v>
      </c>
      <c r="L69" t="s">
        <v>19</v>
      </c>
      <c r="M69" t="s">
        <v>19</v>
      </c>
      <c r="N69">
        <v>14</v>
      </c>
      <c r="O69" t="s">
        <v>19</v>
      </c>
      <c r="P69">
        <v>4</v>
      </c>
      <c r="Q69">
        <v>10</v>
      </c>
      <c r="R69">
        <v>124</v>
      </c>
      <c r="S69">
        <v>83</v>
      </c>
      <c r="T69">
        <v>1</v>
      </c>
      <c r="U69">
        <v>40</v>
      </c>
      <c r="V69">
        <v>98</v>
      </c>
      <c r="W69">
        <v>75</v>
      </c>
      <c r="X69">
        <v>1</v>
      </c>
      <c r="Y69">
        <v>22</v>
      </c>
      <c r="Z69">
        <v>561</v>
      </c>
      <c r="AA69">
        <v>423</v>
      </c>
      <c r="AB69">
        <v>7</v>
      </c>
      <c r="AC69">
        <v>131</v>
      </c>
      <c r="AD69">
        <v>350</v>
      </c>
      <c r="AE69">
        <v>296</v>
      </c>
      <c r="AF69">
        <v>6</v>
      </c>
      <c r="AG69">
        <v>48</v>
      </c>
      <c r="AH69">
        <v>31</v>
      </c>
      <c r="AI69">
        <v>29</v>
      </c>
      <c r="AJ69">
        <v>1</v>
      </c>
      <c r="AK69">
        <v>1</v>
      </c>
      <c r="AL69">
        <v>14</v>
      </c>
      <c r="AM69">
        <v>14</v>
      </c>
      <c r="AN69" t="s">
        <v>19</v>
      </c>
      <c r="AO69" t="s">
        <v>19</v>
      </c>
      <c r="AP69">
        <v>63</v>
      </c>
      <c r="AQ69">
        <v>13</v>
      </c>
      <c r="AR69">
        <v>36</v>
      </c>
      <c r="AS69">
        <v>14</v>
      </c>
      <c r="AT69">
        <v>26</v>
      </c>
      <c r="AU69">
        <v>7</v>
      </c>
      <c r="AV69">
        <v>15</v>
      </c>
      <c r="AW69">
        <v>4</v>
      </c>
      <c r="AX69">
        <v>3</v>
      </c>
      <c r="AY69" t="s">
        <v>19</v>
      </c>
      <c r="AZ69">
        <v>1</v>
      </c>
      <c r="BA69">
        <v>2</v>
      </c>
      <c r="BB69">
        <v>16</v>
      </c>
      <c r="BC69">
        <v>12</v>
      </c>
      <c r="BD69">
        <v>4</v>
      </c>
      <c r="BE69" t="s">
        <v>19</v>
      </c>
      <c r="BF69">
        <v>4</v>
      </c>
      <c r="BG69">
        <v>4</v>
      </c>
      <c r="BH69" t="s">
        <v>19</v>
      </c>
      <c r="BI69" t="s">
        <v>19</v>
      </c>
      <c r="BJ69">
        <v>1</v>
      </c>
      <c r="BK69" t="s">
        <v>19</v>
      </c>
      <c r="BL69">
        <v>1</v>
      </c>
      <c r="BM69" t="s">
        <v>19</v>
      </c>
      <c r="BN69">
        <v>32</v>
      </c>
      <c r="BO69">
        <v>15</v>
      </c>
      <c r="BP69">
        <v>17</v>
      </c>
      <c r="BQ69" t="s">
        <v>19</v>
      </c>
      <c r="BR69">
        <v>3</v>
      </c>
      <c r="BS69" t="s">
        <v>19</v>
      </c>
      <c r="BT69" t="s">
        <v>19</v>
      </c>
      <c r="BU69">
        <v>3</v>
      </c>
      <c r="BV69">
        <v>66</v>
      </c>
      <c r="BW69">
        <v>30</v>
      </c>
      <c r="BX69">
        <v>7</v>
      </c>
      <c r="BY69">
        <v>29</v>
      </c>
    </row>
    <row r="70" spans="1:77">
      <c r="A70" t="s">
        <v>701</v>
      </c>
      <c r="B70">
        <v>3742</v>
      </c>
      <c r="C70">
        <v>2335</v>
      </c>
      <c r="D70">
        <v>423</v>
      </c>
      <c r="E70">
        <v>984</v>
      </c>
      <c r="F70">
        <v>109</v>
      </c>
      <c r="G70">
        <v>40</v>
      </c>
      <c r="H70">
        <v>25</v>
      </c>
      <c r="I70">
        <v>44</v>
      </c>
      <c r="J70">
        <v>1</v>
      </c>
      <c r="K70" t="s">
        <v>19</v>
      </c>
      <c r="L70" t="s">
        <v>19</v>
      </c>
      <c r="M70">
        <v>1</v>
      </c>
      <c r="N70">
        <v>63</v>
      </c>
      <c r="O70">
        <v>5</v>
      </c>
      <c r="P70">
        <v>11</v>
      </c>
      <c r="Q70">
        <v>47</v>
      </c>
      <c r="R70">
        <v>437</v>
      </c>
      <c r="S70">
        <v>248</v>
      </c>
      <c r="T70">
        <v>30</v>
      </c>
      <c r="U70">
        <v>159</v>
      </c>
      <c r="V70">
        <v>281</v>
      </c>
      <c r="W70">
        <v>172</v>
      </c>
      <c r="X70">
        <v>10</v>
      </c>
      <c r="Y70">
        <v>99</v>
      </c>
      <c r="Z70">
        <v>1869</v>
      </c>
      <c r="AA70">
        <v>1430</v>
      </c>
      <c r="AB70">
        <v>43</v>
      </c>
      <c r="AC70">
        <v>396</v>
      </c>
      <c r="AD70">
        <v>1106</v>
      </c>
      <c r="AE70">
        <v>959</v>
      </c>
      <c r="AF70">
        <v>22</v>
      </c>
      <c r="AG70">
        <v>125</v>
      </c>
      <c r="AH70">
        <v>99</v>
      </c>
      <c r="AI70">
        <v>82</v>
      </c>
      <c r="AJ70">
        <v>15</v>
      </c>
      <c r="AK70">
        <v>2</v>
      </c>
      <c r="AL70">
        <v>38</v>
      </c>
      <c r="AM70">
        <v>33</v>
      </c>
      <c r="AN70">
        <v>4</v>
      </c>
      <c r="AO70">
        <v>1</v>
      </c>
      <c r="AP70">
        <v>166</v>
      </c>
      <c r="AQ70">
        <v>52</v>
      </c>
      <c r="AR70">
        <v>86</v>
      </c>
      <c r="AS70">
        <v>28</v>
      </c>
      <c r="AT70">
        <v>97</v>
      </c>
      <c r="AU70">
        <v>37</v>
      </c>
      <c r="AV70">
        <v>45</v>
      </c>
      <c r="AW70">
        <v>15</v>
      </c>
      <c r="AX70">
        <v>36</v>
      </c>
      <c r="AY70">
        <v>8</v>
      </c>
      <c r="AZ70">
        <v>20</v>
      </c>
      <c r="BA70">
        <v>8</v>
      </c>
      <c r="BB70">
        <v>61</v>
      </c>
      <c r="BC70">
        <v>43</v>
      </c>
      <c r="BD70">
        <v>18</v>
      </c>
      <c r="BE70" t="s">
        <v>19</v>
      </c>
      <c r="BF70">
        <v>10</v>
      </c>
      <c r="BG70">
        <v>7</v>
      </c>
      <c r="BH70">
        <v>1</v>
      </c>
      <c r="BI70">
        <v>2</v>
      </c>
      <c r="BJ70">
        <v>9</v>
      </c>
      <c r="BK70">
        <v>2</v>
      </c>
      <c r="BL70">
        <v>2</v>
      </c>
      <c r="BM70">
        <v>5</v>
      </c>
      <c r="BN70">
        <v>110</v>
      </c>
      <c r="BO70">
        <v>50</v>
      </c>
      <c r="BP70">
        <v>58</v>
      </c>
      <c r="BQ70">
        <v>2</v>
      </c>
      <c r="BR70">
        <v>120</v>
      </c>
      <c r="BS70">
        <v>28</v>
      </c>
      <c r="BT70">
        <v>20</v>
      </c>
      <c r="BU70">
        <v>72</v>
      </c>
      <c r="BV70">
        <v>274</v>
      </c>
      <c r="BW70">
        <v>131</v>
      </c>
      <c r="BX70">
        <v>39</v>
      </c>
      <c r="BY70">
        <v>104</v>
      </c>
    </row>
    <row r="71" spans="1:77">
      <c r="A71" t="s">
        <v>700</v>
      </c>
      <c r="B71">
        <v>1331</v>
      </c>
      <c r="C71">
        <v>928</v>
      </c>
      <c r="D71">
        <v>139</v>
      </c>
      <c r="E71">
        <v>264</v>
      </c>
      <c r="F71">
        <v>57</v>
      </c>
      <c r="G71">
        <v>12</v>
      </c>
      <c r="H71">
        <v>13</v>
      </c>
      <c r="I71">
        <v>32</v>
      </c>
      <c r="J71">
        <v>4</v>
      </c>
      <c r="K71" t="s">
        <v>19</v>
      </c>
      <c r="L71">
        <v>1</v>
      </c>
      <c r="M71">
        <v>3</v>
      </c>
      <c r="N71">
        <v>9</v>
      </c>
      <c r="O71" t="s">
        <v>19</v>
      </c>
      <c r="P71">
        <v>3</v>
      </c>
      <c r="Q71">
        <v>6</v>
      </c>
      <c r="R71">
        <v>130</v>
      </c>
      <c r="S71">
        <v>91</v>
      </c>
      <c r="T71">
        <v>9</v>
      </c>
      <c r="U71">
        <v>30</v>
      </c>
      <c r="V71">
        <v>114</v>
      </c>
      <c r="W71">
        <v>83</v>
      </c>
      <c r="X71">
        <v>1</v>
      </c>
      <c r="Y71">
        <v>30</v>
      </c>
      <c r="Z71">
        <v>664</v>
      </c>
      <c r="AA71">
        <v>572</v>
      </c>
      <c r="AB71">
        <v>11</v>
      </c>
      <c r="AC71">
        <v>81</v>
      </c>
      <c r="AD71">
        <v>436</v>
      </c>
      <c r="AE71">
        <v>395</v>
      </c>
      <c r="AF71">
        <v>11</v>
      </c>
      <c r="AG71">
        <v>30</v>
      </c>
      <c r="AH71">
        <v>39</v>
      </c>
      <c r="AI71">
        <v>30</v>
      </c>
      <c r="AJ71">
        <v>5</v>
      </c>
      <c r="AK71">
        <v>4</v>
      </c>
      <c r="AL71">
        <v>20</v>
      </c>
      <c r="AM71">
        <v>17</v>
      </c>
      <c r="AN71">
        <v>1</v>
      </c>
      <c r="AO71">
        <v>2</v>
      </c>
      <c r="AP71">
        <v>60</v>
      </c>
      <c r="AQ71">
        <v>28</v>
      </c>
      <c r="AR71">
        <v>18</v>
      </c>
      <c r="AS71">
        <v>14</v>
      </c>
      <c r="AT71">
        <v>55</v>
      </c>
      <c r="AU71">
        <v>25</v>
      </c>
      <c r="AV71">
        <v>14</v>
      </c>
      <c r="AW71">
        <v>16</v>
      </c>
      <c r="AX71">
        <v>8</v>
      </c>
      <c r="AY71" t="s">
        <v>19</v>
      </c>
      <c r="AZ71">
        <v>2</v>
      </c>
      <c r="BA71">
        <v>6</v>
      </c>
      <c r="BB71">
        <v>42</v>
      </c>
      <c r="BC71">
        <v>20</v>
      </c>
      <c r="BD71">
        <v>17</v>
      </c>
      <c r="BE71">
        <v>5</v>
      </c>
      <c r="BF71">
        <v>4</v>
      </c>
      <c r="BG71">
        <v>1</v>
      </c>
      <c r="BH71">
        <v>3</v>
      </c>
      <c r="BI71" t="s">
        <v>19</v>
      </c>
      <c r="BJ71">
        <v>4</v>
      </c>
      <c r="BK71">
        <v>2</v>
      </c>
      <c r="BL71">
        <v>2</v>
      </c>
      <c r="BM71" t="s">
        <v>19</v>
      </c>
      <c r="BN71">
        <v>55</v>
      </c>
      <c r="BO71">
        <v>21</v>
      </c>
      <c r="BP71">
        <v>32</v>
      </c>
      <c r="BQ71">
        <v>2</v>
      </c>
      <c r="BR71">
        <v>29</v>
      </c>
      <c r="BS71">
        <v>11</v>
      </c>
      <c r="BT71">
        <v>1</v>
      </c>
      <c r="BU71">
        <v>17</v>
      </c>
      <c r="BV71">
        <v>57</v>
      </c>
      <c r="BW71">
        <v>32</v>
      </c>
      <c r="BX71">
        <v>7</v>
      </c>
      <c r="BY71">
        <v>18</v>
      </c>
    </row>
    <row r="72" spans="1:77">
      <c r="A72" t="s">
        <v>699</v>
      </c>
      <c r="B72">
        <v>1896</v>
      </c>
      <c r="C72">
        <v>1299</v>
      </c>
      <c r="D72">
        <v>194</v>
      </c>
      <c r="E72">
        <v>403</v>
      </c>
      <c r="F72">
        <v>46</v>
      </c>
      <c r="G72">
        <v>26</v>
      </c>
      <c r="H72">
        <v>6</v>
      </c>
      <c r="I72">
        <v>14</v>
      </c>
      <c r="J72" t="s">
        <v>19</v>
      </c>
      <c r="K72" t="s">
        <v>19</v>
      </c>
      <c r="L72" t="s">
        <v>19</v>
      </c>
      <c r="M72" t="s">
        <v>19</v>
      </c>
      <c r="N72">
        <v>33</v>
      </c>
      <c r="O72" t="s">
        <v>19</v>
      </c>
      <c r="P72">
        <v>8</v>
      </c>
      <c r="Q72">
        <v>25</v>
      </c>
      <c r="R72">
        <v>167</v>
      </c>
      <c r="S72">
        <v>116</v>
      </c>
      <c r="T72">
        <v>10</v>
      </c>
      <c r="U72">
        <v>41</v>
      </c>
      <c r="V72">
        <v>189</v>
      </c>
      <c r="W72">
        <v>140</v>
      </c>
      <c r="X72">
        <v>6</v>
      </c>
      <c r="Y72">
        <v>43</v>
      </c>
      <c r="Z72">
        <v>922</v>
      </c>
      <c r="AA72">
        <v>774</v>
      </c>
      <c r="AB72">
        <v>19</v>
      </c>
      <c r="AC72">
        <v>129</v>
      </c>
      <c r="AD72">
        <v>589</v>
      </c>
      <c r="AE72">
        <v>530</v>
      </c>
      <c r="AF72">
        <v>18</v>
      </c>
      <c r="AG72">
        <v>41</v>
      </c>
      <c r="AH72">
        <v>55</v>
      </c>
      <c r="AI72">
        <v>44</v>
      </c>
      <c r="AJ72">
        <v>9</v>
      </c>
      <c r="AK72">
        <v>2</v>
      </c>
      <c r="AL72">
        <v>33</v>
      </c>
      <c r="AM72">
        <v>29</v>
      </c>
      <c r="AN72">
        <v>3</v>
      </c>
      <c r="AO72">
        <v>1</v>
      </c>
      <c r="AP72">
        <v>64</v>
      </c>
      <c r="AQ72">
        <v>15</v>
      </c>
      <c r="AR72">
        <v>31</v>
      </c>
      <c r="AS72">
        <v>18</v>
      </c>
      <c r="AT72">
        <v>68</v>
      </c>
      <c r="AU72">
        <v>20</v>
      </c>
      <c r="AV72">
        <v>30</v>
      </c>
      <c r="AW72">
        <v>18</v>
      </c>
      <c r="AX72">
        <v>16</v>
      </c>
      <c r="AY72">
        <v>2</v>
      </c>
      <c r="AZ72">
        <v>9</v>
      </c>
      <c r="BA72">
        <v>5</v>
      </c>
      <c r="BB72">
        <v>39</v>
      </c>
      <c r="BC72">
        <v>33</v>
      </c>
      <c r="BD72">
        <v>5</v>
      </c>
      <c r="BE72">
        <v>1</v>
      </c>
      <c r="BF72">
        <v>8</v>
      </c>
      <c r="BG72">
        <v>8</v>
      </c>
      <c r="BH72" t="s">
        <v>19</v>
      </c>
      <c r="BI72" t="s">
        <v>19</v>
      </c>
      <c r="BJ72">
        <v>3</v>
      </c>
      <c r="BK72">
        <v>1</v>
      </c>
      <c r="BL72" t="s">
        <v>19</v>
      </c>
      <c r="BM72">
        <v>2</v>
      </c>
      <c r="BN72">
        <v>80</v>
      </c>
      <c r="BO72">
        <v>25</v>
      </c>
      <c r="BP72">
        <v>53</v>
      </c>
      <c r="BQ72">
        <v>2</v>
      </c>
      <c r="BR72">
        <v>57</v>
      </c>
      <c r="BS72">
        <v>26</v>
      </c>
      <c r="BT72">
        <v>5</v>
      </c>
      <c r="BU72">
        <v>26</v>
      </c>
      <c r="BV72">
        <v>149</v>
      </c>
      <c r="BW72">
        <v>69</v>
      </c>
      <c r="BX72">
        <v>3</v>
      </c>
      <c r="BY72">
        <v>77</v>
      </c>
    </row>
    <row r="73" spans="1:77">
      <c r="A73" t="s">
        <v>698</v>
      </c>
      <c r="B73">
        <v>1872</v>
      </c>
      <c r="C73">
        <v>1339</v>
      </c>
      <c r="D73">
        <v>230</v>
      </c>
      <c r="E73">
        <v>303</v>
      </c>
      <c r="F73">
        <v>57</v>
      </c>
      <c r="G73">
        <v>19</v>
      </c>
      <c r="H73">
        <v>25</v>
      </c>
      <c r="I73">
        <v>13</v>
      </c>
      <c r="J73" t="s">
        <v>19</v>
      </c>
      <c r="K73" t="s">
        <v>19</v>
      </c>
      <c r="L73" t="s">
        <v>19</v>
      </c>
      <c r="M73" t="s">
        <v>19</v>
      </c>
      <c r="N73">
        <v>12</v>
      </c>
      <c r="O73">
        <v>1</v>
      </c>
      <c r="P73">
        <v>6</v>
      </c>
      <c r="Q73">
        <v>5</v>
      </c>
      <c r="R73">
        <v>172</v>
      </c>
      <c r="S73">
        <v>129</v>
      </c>
      <c r="T73">
        <v>14</v>
      </c>
      <c r="U73">
        <v>29</v>
      </c>
      <c r="V73">
        <v>191</v>
      </c>
      <c r="W73">
        <v>152</v>
      </c>
      <c r="X73">
        <v>17</v>
      </c>
      <c r="Y73">
        <v>22</v>
      </c>
      <c r="Z73">
        <v>914</v>
      </c>
      <c r="AA73">
        <v>770</v>
      </c>
      <c r="AB73">
        <v>25</v>
      </c>
      <c r="AC73">
        <v>119</v>
      </c>
      <c r="AD73">
        <v>580</v>
      </c>
      <c r="AE73">
        <v>520</v>
      </c>
      <c r="AF73">
        <v>22</v>
      </c>
      <c r="AG73">
        <v>38</v>
      </c>
      <c r="AH73">
        <v>49</v>
      </c>
      <c r="AI73">
        <v>39</v>
      </c>
      <c r="AJ73">
        <v>9</v>
      </c>
      <c r="AK73">
        <v>1</v>
      </c>
      <c r="AL73">
        <v>24</v>
      </c>
      <c r="AM73">
        <v>20</v>
      </c>
      <c r="AN73">
        <v>3</v>
      </c>
      <c r="AO73">
        <v>1</v>
      </c>
      <c r="AP73">
        <v>79</v>
      </c>
      <c r="AQ73">
        <v>24</v>
      </c>
      <c r="AR73">
        <v>39</v>
      </c>
      <c r="AS73">
        <v>16</v>
      </c>
      <c r="AT73">
        <v>63</v>
      </c>
      <c r="AU73">
        <v>23</v>
      </c>
      <c r="AV73">
        <v>27</v>
      </c>
      <c r="AW73">
        <v>13</v>
      </c>
      <c r="AX73">
        <v>8</v>
      </c>
      <c r="AY73">
        <v>2</v>
      </c>
      <c r="AZ73">
        <v>2</v>
      </c>
      <c r="BA73">
        <v>4</v>
      </c>
      <c r="BB73">
        <v>44</v>
      </c>
      <c r="BC73">
        <v>36</v>
      </c>
      <c r="BD73">
        <v>8</v>
      </c>
      <c r="BE73" t="s">
        <v>19</v>
      </c>
      <c r="BF73">
        <v>2</v>
      </c>
      <c r="BG73">
        <v>2</v>
      </c>
      <c r="BH73" t="s">
        <v>19</v>
      </c>
      <c r="BI73" t="s">
        <v>19</v>
      </c>
      <c r="BJ73" t="s">
        <v>19</v>
      </c>
      <c r="BK73" t="s">
        <v>19</v>
      </c>
      <c r="BL73" t="s">
        <v>19</v>
      </c>
      <c r="BM73" t="s">
        <v>19</v>
      </c>
      <c r="BN73">
        <v>60</v>
      </c>
      <c r="BO73">
        <v>31</v>
      </c>
      <c r="BP73">
        <v>28</v>
      </c>
      <c r="BQ73">
        <v>1</v>
      </c>
      <c r="BR73">
        <v>76</v>
      </c>
      <c r="BS73">
        <v>39</v>
      </c>
      <c r="BT73">
        <v>6</v>
      </c>
      <c r="BU73">
        <v>31</v>
      </c>
      <c r="BV73">
        <v>145</v>
      </c>
      <c r="BW73">
        <v>72</v>
      </c>
      <c r="BX73">
        <v>24</v>
      </c>
      <c r="BY73">
        <v>49</v>
      </c>
    </row>
    <row r="74" spans="1:77">
      <c r="A74" t="s">
        <v>697</v>
      </c>
      <c r="B74">
        <v>1494</v>
      </c>
      <c r="C74">
        <v>1161</v>
      </c>
      <c r="D74">
        <v>175</v>
      </c>
      <c r="E74">
        <v>158</v>
      </c>
      <c r="F74">
        <v>54</v>
      </c>
      <c r="G74">
        <v>17</v>
      </c>
      <c r="H74">
        <v>21</v>
      </c>
      <c r="I74">
        <v>16</v>
      </c>
      <c r="J74" t="s">
        <v>19</v>
      </c>
      <c r="K74" t="s">
        <v>19</v>
      </c>
      <c r="L74" t="s">
        <v>19</v>
      </c>
      <c r="M74" t="s">
        <v>19</v>
      </c>
      <c r="N74">
        <v>11</v>
      </c>
      <c r="O74">
        <v>2</v>
      </c>
      <c r="P74">
        <v>8</v>
      </c>
      <c r="Q74">
        <v>1</v>
      </c>
      <c r="R74">
        <v>162</v>
      </c>
      <c r="S74">
        <v>137</v>
      </c>
      <c r="T74">
        <v>3</v>
      </c>
      <c r="U74">
        <v>22</v>
      </c>
      <c r="V74">
        <v>125</v>
      </c>
      <c r="W74">
        <v>101</v>
      </c>
      <c r="X74">
        <v>3</v>
      </c>
      <c r="Y74">
        <v>21</v>
      </c>
      <c r="Z74">
        <v>733</v>
      </c>
      <c r="AA74">
        <v>673</v>
      </c>
      <c r="AB74">
        <v>17</v>
      </c>
      <c r="AC74">
        <v>43</v>
      </c>
      <c r="AD74">
        <v>473</v>
      </c>
      <c r="AE74">
        <v>457</v>
      </c>
      <c r="AF74">
        <v>6</v>
      </c>
      <c r="AG74">
        <v>10</v>
      </c>
      <c r="AH74">
        <v>54</v>
      </c>
      <c r="AI74">
        <v>28</v>
      </c>
      <c r="AJ74">
        <v>25</v>
      </c>
      <c r="AK74">
        <v>1</v>
      </c>
      <c r="AL74">
        <v>29</v>
      </c>
      <c r="AM74">
        <v>20</v>
      </c>
      <c r="AN74">
        <v>8</v>
      </c>
      <c r="AO74">
        <v>1</v>
      </c>
      <c r="AP74">
        <v>51</v>
      </c>
      <c r="AQ74">
        <v>27</v>
      </c>
      <c r="AR74">
        <v>21</v>
      </c>
      <c r="AS74">
        <v>3</v>
      </c>
      <c r="AT74">
        <v>52</v>
      </c>
      <c r="AU74">
        <v>29</v>
      </c>
      <c r="AV74">
        <v>22</v>
      </c>
      <c r="AW74">
        <v>1</v>
      </c>
      <c r="AX74">
        <v>9</v>
      </c>
      <c r="AY74">
        <v>5</v>
      </c>
      <c r="AZ74">
        <v>3</v>
      </c>
      <c r="BA74">
        <v>1</v>
      </c>
      <c r="BB74">
        <v>31</v>
      </c>
      <c r="BC74">
        <v>24</v>
      </c>
      <c r="BD74">
        <v>6</v>
      </c>
      <c r="BE74">
        <v>1</v>
      </c>
      <c r="BF74">
        <v>7</v>
      </c>
      <c r="BG74">
        <v>6</v>
      </c>
      <c r="BH74" t="s">
        <v>19</v>
      </c>
      <c r="BI74">
        <v>1</v>
      </c>
      <c r="BJ74">
        <v>1</v>
      </c>
      <c r="BK74" t="s">
        <v>19</v>
      </c>
      <c r="BL74">
        <v>1</v>
      </c>
      <c r="BM74" t="s">
        <v>19</v>
      </c>
      <c r="BN74">
        <v>56</v>
      </c>
      <c r="BO74">
        <v>21</v>
      </c>
      <c r="BP74">
        <v>33</v>
      </c>
      <c r="BQ74">
        <v>2</v>
      </c>
      <c r="BR74">
        <v>40</v>
      </c>
      <c r="BS74">
        <v>32</v>
      </c>
      <c r="BT74" t="s">
        <v>19</v>
      </c>
      <c r="BU74">
        <v>8</v>
      </c>
      <c r="BV74">
        <v>108</v>
      </c>
      <c r="BW74">
        <v>59</v>
      </c>
      <c r="BX74">
        <v>12</v>
      </c>
      <c r="BY74">
        <v>37</v>
      </c>
    </row>
    <row r="75" spans="1:77">
      <c r="A75" t="s">
        <v>696</v>
      </c>
      <c r="B75">
        <v>1566</v>
      </c>
      <c r="C75">
        <v>1138</v>
      </c>
      <c r="D75">
        <v>240</v>
      </c>
      <c r="E75">
        <v>188</v>
      </c>
      <c r="F75">
        <v>59</v>
      </c>
      <c r="G75">
        <v>14</v>
      </c>
      <c r="H75">
        <v>26</v>
      </c>
      <c r="I75">
        <v>19</v>
      </c>
      <c r="J75">
        <v>1</v>
      </c>
      <c r="K75" t="s">
        <v>19</v>
      </c>
      <c r="L75" t="s">
        <v>19</v>
      </c>
      <c r="M75">
        <v>1</v>
      </c>
      <c r="N75">
        <v>27</v>
      </c>
      <c r="O75">
        <v>1</v>
      </c>
      <c r="P75">
        <v>13</v>
      </c>
      <c r="Q75">
        <v>13</v>
      </c>
      <c r="R75">
        <v>140</v>
      </c>
      <c r="S75">
        <v>123</v>
      </c>
      <c r="T75">
        <v>3</v>
      </c>
      <c r="U75">
        <v>14</v>
      </c>
      <c r="V75">
        <v>145</v>
      </c>
      <c r="W75">
        <v>137</v>
      </c>
      <c r="X75" t="s">
        <v>19</v>
      </c>
      <c r="Y75">
        <v>8</v>
      </c>
      <c r="Z75">
        <v>724</v>
      </c>
      <c r="AA75">
        <v>625</v>
      </c>
      <c r="AB75">
        <v>11</v>
      </c>
      <c r="AC75">
        <v>88</v>
      </c>
      <c r="AD75">
        <v>469</v>
      </c>
      <c r="AE75">
        <v>434</v>
      </c>
      <c r="AF75">
        <v>10</v>
      </c>
      <c r="AG75">
        <v>25</v>
      </c>
      <c r="AH75">
        <v>54</v>
      </c>
      <c r="AI75">
        <v>35</v>
      </c>
      <c r="AJ75">
        <v>19</v>
      </c>
      <c r="AK75" t="s">
        <v>19</v>
      </c>
      <c r="AL75">
        <v>32</v>
      </c>
      <c r="AM75">
        <v>18</v>
      </c>
      <c r="AN75">
        <v>14</v>
      </c>
      <c r="AO75" t="s">
        <v>19</v>
      </c>
      <c r="AP75">
        <v>92</v>
      </c>
      <c r="AQ75">
        <v>26</v>
      </c>
      <c r="AR75">
        <v>61</v>
      </c>
      <c r="AS75">
        <v>5</v>
      </c>
      <c r="AT75">
        <v>37</v>
      </c>
      <c r="AU75">
        <v>8</v>
      </c>
      <c r="AV75">
        <v>24</v>
      </c>
      <c r="AW75">
        <v>5</v>
      </c>
      <c r="AX75">
        <v>7</v>
      </c>
      <c r="AY75" t="s">
        <v>19</v>
      </c>
      <c r="AZ75">
        <v>6</v>
      </c>
      <c r="BA75">
        <v>1</v>
      </c>
      <c r="BB75">
        <v>35</v>
      </c>
      <c r="BC75">
        <v>23</v>
      </c>
      <c r="BD75">
        <v>12</v>
      </c>
      <c r="BE75" t="s">
        <v>19</v>
      </c>
      <c r="BF75">
        <v>16</v>
      </c>
      <c r="BG75">
        <v>10</v>
      </c>
      <c r="BH75">
        <v>6</v>
      </c>
      <c r="BI75" t="s">
        <v>19</v>
      </c>
      <c r="BJ75">
        <v>6</v>
      </c>
      <c r="BK75">
        <v>3</v>
      </c>
      <c r="BL75">
        <v>2</v>
      </c>
      <c r="BM75">
        <v>1</v>
      </c>
      <c r="BN75">
        <v>59</v>
      </c>
      <c r="BO75">
        <v>25</v>
      </c>
      <c r="BP75">
        <v>34</v>
      </c>
      <c r="BQ75" t="s">
        <v>19</v>
      </c>
      <c r="BR75">
        <v>56</v>
      </c>
      <c r="BS75">
        <v>43</v>
      </c>
      <c r="BT75">
        <v>1</v>
      </c>
      <c r="BU75">
        <v>12</v>
      </c>
      <c r="BV75">
        <v>108</v>
      </c>
      <c r="BW75">
        <v>65</v>
      </c>
      <c r="BX75">
        <v>22</v>
      </c>
      <c r="BY75">
        <v>21</v>
      </c>
    </row>
    <row r="76" spans="1:77">
      <c r="A76" t="s">
        <v>695</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c r="AT76" t="s">
        <v>789</v>
      </c>
      <c r="AU76" t="s">
        <v>789</v>
      </c>
      <c r="AV76" t="s">
        <v>789</v>
      </c>
      <c r="AW76" t="s">
        <v>789</v>
      </c>
      <c r="AX76" t="s">
        <v>789</v>
      </c>
      <c r="AY76" t="s">
        <v>789</v>
      </c>
      <c r="AZ76" t="s">
        <v>789</v>
      </c>
      <c r="BA76" t="s">
        <v>789</v>
      </c>
      <c r="BB76" t="s">
        <v>789</v>
      </c>
      <c r="BC76" t="s">
        <v>789</v>
      </c>
      <c r="BD76" t="s">
        <v>789</v>
      </c>
      <c r="BE76" t="s">
        <v>789</v>
      </c>
      <c r="BF76" t="s">
        <v>789</v>
      </c>
      <c r="BG76" t="s">
        <v>789</v>
      </c>
      <c r="BH76" t="s">
        <v>789</v>
      </c>
      <c r="BI76" t="s">
        <v>789</v>
      </c>
      <c r="BJ76" t="s">
        <v>789</v>
      </c>
      <c r="BK76" t="s">
        <v>789</v>
      </c>
      <c r="BL76" t="s">
        <v>789</v>
      </c>
      <c r="BM76" t="s">
        <v>789</v>
      </c>
      <c r="BN76" t="s">
        <v>789</v>
      </c>
      <c r="BO76" t="s">
        <v>789</v>
      </c>
      <c r="BP76" t="s">
        <v>789</v>
      </c>
      <c r="BQ76" t="s">
        <v>789</v>
      </c>
      <c r="BR76" t="s">
        <v>789</v>
      </c>
      <c r="BS76" t="s">
        <v>789</v>
      </c>
      <c r="BT76" t="s">
        <v>789</v>
      </c>
      <c r="BU76" t="s">
        <v>789</v>
      </c>
      <c r="BV76" t="s">
        <v>19</v>
      </c>
      <c r="BW76" t="s">
        <v>19</v>
      </c>
      <c r="BX76" t="s">
        <v>19</v>
      </c>
      <c r="BY76" t="s">
        <v>19</v>
      </c>
    </row>
    <row r="77" spans="1:77">
      <c r="A77" t="s">
        <v>694</v>
      </c>
      <c r="B77">
        <v>466</v>
      </c>
      <c r="C77">
        <v>330</v>
      </c>
      <c r="D77">
        <v>81</v>
      </c>
      <c r="E77">
        <v>55</v>
      </c>
      <c r="F77">
        <v>8</v>
      </c>
      <c r="G77">
        <v>3</v>
      </c>
      <c r="H77">
        <v>5</v>
      </c>
      <c r="I77" t="s">
        <v>19</v>
      </c>
      <c r="J77" t="s">
        <v>19</v>
      </c>
      <c r="K77" t="s">
        <v>19</v>
      </c>
      <c r="L77" t="s">
        <v>19</v>
      </c>
      <c r="M77" t="s">
        <v>19</v>
      </c>
      <c r="N77">
        <v>6</v>
      </c>
      <c r="O77" t="s">
        <v>19</v>
      </c>
      <c r="P77" t="s">
        <v>19</v>
      </c>
      <c r="Q77">
        <v>6</v>
      </c>
      <c r="R77">
        <v>37</v>
      </c>
      <c r="S77">
        <v>28</v>
      </c>
      <c r="T77">
        <v>8</v>
      </c>
      <c r="U77">
        <v>1</v>
      </c>
      <c r="V77">
        <v>58</v>
      </c>
      <c r="W77">
        <v>39</v>
      </c>
      <c r="X77">
        <v>15</v>
      </c>
      <c r="Y77">
        <v>4</v>
      </c>
      <c r="Z77">
        <v>241</v>
      </c>
      <c r="AA77">
        <v>207</v>
      </c>
      <c r="AB77">
        <v>5</v>
      </c>
      <c r="AC77">
        <v>29</v>
      </c>
      <c r="AD77">
        <v>179</v>
      </c>
      <c r="AE77">
        <v>161</v>
      </c>
      <c r="AF77">
        <v>3</v>
      </c>
      <c r="AG77">
        <v>15</v>
      </c>
      <c r="AH77">
        <v>17</v>
      </c>
      <c r="AI77">
        <v>11</v>
      </c>
      <c r="AJ77">
        <v>4</v>
      </c>
      <c r="AK77">
        <v>2</v>
      </c>
      <c r="AL77">
        <v>1</v>
      </c>
      <c r="AM77">
        <v>1</v>
      </c>
      <c r="AN77" t="s">
        <v>19</v>
      </c>
      <c r="AO77" t="s">
        <v>19</v>
      </c>
      <c r="AP77">
        <v>24</v>
      </c>
      <c r="AQ77">
        <v>7</v>
      </c>
      <c r="AR77">
        <v>16</v>
      </c>
      <c r="AS77">
        <v>1</v>
      </c>
      <c r="AT77">
        <v>13</v>
      </c>
      <c r="AU77">
        <v>4</v>
      </c>
      <c r="AV77">
        <v>9</v>
      </c>
      <c r="AW77" t="s">
        <v>19</v>
      </c>
      <c r="AX77">
        <v>3</v>
      </c>
      <c r="AY77">
        <v>2</v>
      </c>
      <c r="AZ77">
        <v>1</v>
      </c>
      <c r="BA77" t="s">
        <v>19</v>
      </c>
      <c r="BB77">
        <v>9</v>
      </c>
      <c r="BC77">
        <v>4</v>
      </c>
      <c r="BD77">
        <v>5</v>
      </c>
      <c r="BE77" t="s">
        <v>19</v>
      </c>
      <c r="BF77">
        <v>1</v>
      </c>
      <c r="BG77" t="s">
        <v>19</v>
      </c>
      <c r="BH77">
        <v>1</v>
      </c>
      <c r="BI77" t="s">
        <v>19</v>
      </c>
      <c r="BJ77">
        <v>2</v>
      </c>
      <c r="BK77" t="s">
        <v>19</v>
      </c>
      <c r="BL77" t="s">
        <v>19</v>
      </c>
      <c r="BM77">
        <v>2</v>
      </c>
      <c r="BN77">
        <v>15</v>
      </c>
      <c r="BO77">
        <v>8</v>
      </c>
      <c r="BP77">
        <v>7</v>
      </c>
      <c r="BQ77" t="s">
        <v>19</v>
      </c>
      <c r="BR77">
        <v>11</v>
      </c>
      <c r="BS77">
        <v>2</v>
      </c>
      <c r="BT77">
        <v>3</v>
      </c>
      <c r="BU77">
        <v>6</v>
      </c>
      <c r="BV77">
        <v>21</v>
      </c>
      <c r="BW77">
        <v>15</v>
      </c>
      <c r="BX77">
        <v>2</v>
      </c>
      <c r="BY77">
        <v>4</v>
      </c>
    </row>
    <row r="78" spans="1:77">
      <c r="A78" t="s">
        <v>693</v>
      </c>
      <c r="B78">
        <v>561</v>
      </c>
      <c r="C78">
        <v>437</v>
      </c>
      <c r="D78">
        <v>62</v>
      </c>
      <c r="E78">
        <v>62</v>
      </c>
      <c r="F78">
        <v>13</v>
      </c>
      <c r="G78">
        <v>4</v>
      </c>
      <c r="H78">
        <v>6</v>
      </c>
      <c r="I78">
        <v>3</v>
      </c>
      <c r="J78">
        <v>1</v>
      </c>
      <c r="K78" t="s">
        <v>19</v>
      </c>
      <c r="L78" t="s">
        <v>19</v>
      </c>
      <c r="M78">
        <v>1</v>
      </c>
      <c r="N78">
        <v>1</v>
      </c>
      <c r="O78" t="s">
        <v>19</v>
      </c>
      <c r="P78" t="s">
        <v>19</v>
      </c>
      <c r="Q78">
        <v>1</v>
      </c>
      <c r="R78">
        <v>47</v>
      </c>
      <c r="S78">
        <v>36</v>
      </c>
      <c r="T78">
        <v>1</v>
      </c>
      <c r="U78">
        <v>10</v>
      </c>
      <c r="V78">
        <v>73</v>
      </c>
      <c r="W78">
        <v>66</v>
      </c>
      <c r="X78" t="s">
        <v>19</v>
      </c>
      <c r="Y78">
        <v>7</v>
      </c>
      <c r="Z78">
        <v>289</v>
      </c>
      <c r="AA78">
        <v>254</v>
      </c>
      <c r="AB78">
        <v>1</v>
      </c>
      <c r="AC78">
        <v>34</v>
      </c>
      <c r="AD78">
        <v>172</v>
      </c>
      <c r="AE78">
        <v>166</v>
      </c>
      <c r="AF78">
        <v>1</v>
      </c>
      <c r="AG78">
        <v>5</v>
      </c>
      <c r="AH78">
        <v>19</v>
      </c>
      <c r="AI78">
        <v>11</v>
      </c>
      <c r="AJ78">
        <v>7</v>
      </c>
      <c r="AK78">
        <v>1</v>
      </c>
      <c r="AL78">
        <v>5</v>
      </c>
      <c r="AM78">
        <v>2</v>
      </c>
      <c r="AN78">
        <v>3</v>
      </c>
      <c r="AO78" t="s">
        <v>19</v>
      </c>
      <c r="AP78">
        <v>25</v>
      </c>
      <c r="AQ78">
        <v>10</v>
      </c>
      <c r="AR78">
        <v>14</v>
      </c>
      <c r="AS78">
        <v>1</v>
      </c>
      <c r="AT78">
        <v>16</v>
      </c>
      <c r="AU78">
        <v>1</v>
      </c>
      <c r="AV78">
        <v>15</v>
      </c>
      <c r="AW78" t="s">
        <v>19</v>
      </c>
      <c r="AX78">
        <v>7</v>
      </c>
      <c r="AY78">
        <v>3</v>
      </c>
      <c r="AZ78">
        <v>4</v>
      </c>
      <c r="BA78" t="s">
        <v>19</v>
      </c>
      <c r="BB78">
        <v>11</v>
      </c>
      <c r="BC78">
        <v>7</v>
      </c>
      <c r="BD78">
        <v>4</v>
      </c>
      <c r="BE78" t="s">
        <v>19</v>
      </c>
      <c r="BF78">
        <v>1</v>
      </c>
      <c r="BG78" t="s">
        <v>19</v>
      </c>
      <c r="BH78" t="s">
        <v>19</v>
      </c>
      <c r="BI78">
        <v>1</v>
      </c>
      <c r="BJ78">
        <v>1</v>
      </c>
      <c r="BK78" t="s">
        <v>19</v>
      </c>
      <c r="BL78">
        <v>1</v>
      </c>
      <c r="BM78" t="s">
        <v>19</v>
      </c>
      <c r="BN78">
        <v>19</v>
      </c>
      <c r="BO78">
        <v>16</v>
      </c>
      <c r="BP78">
        <v>3</v>
      </c>
      <c r="BQ78" t="s">
        <v>19</v>
      </c>
      <c r="BR78" t="s">
        <v>19</v>
      </c>
      <c r="BS78" t="s">
        <v>19</v>
      </c>
      <c r="BT78" t="s">
        <v>19</v>
      </c>
      <c r="BU78" t="s">
        <v>19</v>
      </c>
      <c r="BV78">
        <v>38</v>
      </c>
      <c r="BW78">
        <v>29</v>
      </c>
      <c r="BX78">
        <v>6</v>
      </c>
      <c r="BY78">
        <v>3</v>
      </c>
    </row>
    <row r="79" spans="1:77">
      <c r="A79" t="s">
        <v>692</v>
      </c>
      <c r="B79">
        <v>838</v>
      </c>
      <c r="C79">
        <v>640</v>
      </c>
      <c r="D79">
        <v>79</v>
      </c>
      <c r="E79">
        <v>119</v>
      </c>
      <c r="F79">
        <v>15</v>
      </c>
      <c r="G79">
        <v>8</v>
      </c>
      <c r="H79">
        <v>6</v>
      </c>
      <c r="I79">
        <v>1</v>
      </c>
      <c r="J79" t="s">
        <v>19</v>
      </c>
      <c r="K79" t="s">
        <v>19</v>
      </c>
      <c r="L79" t="s">
        <v>19</v>
      </c>
      <c r="M79" t="s">
        <v>19</v>
      </c>
      <c r="N79">
        <v>11</v>
      </c>
      <c r="O79" t="s">
        <v>19</v>
      </c>
      <c r="P79" t="s">
        <v>19</v>
      </c>
      <c r="Q79">
        <v>11</v>
      </c>
      <c r="R79">
        <v>48</v>
      </c>
      <c r="S79">
        <v>27</v>
      </c>
      <c r="T79">
        <v>11</v>
      </c>
      <c r="U79">
        <v>10</v>
      </c>
      <c r="V79">
        <v>81</v>
      </c>
      <c r="W79">
        <v>72</v>
      </c>
      <c r="X79" t="s">
        <v>19</v>
      </c>
      <c r="Y79">
        <v>9</v>
      </c>
      <c r="Z79">
        <v>400</v>
      </c>
      <c r="AA79">
        <v>352</v>
      </c>
      <c r="AB79">
        <v>5</v>
      </c>
      <c r="AC79">
        <v>43</v>
      </c>
      <c r="AD79">
        <v>268</v>
      </c>
      <c r="AE79">
        <v>246</v>
      </c>
      <c r="AF79">
        <v>5</v>
      </c>
      <c r="AG79">
        <v>17</v>
      </c>
      <c r="AH79">
        <v>22</v>
      </c>
      <c r="AI79">
        <v>11</v>
      </c>
      <c r="AJ79">
        <v>11</v>
      </c>
      <c r="AK79" t="s">
        <v>19</v>
      </c>
      <c r="AL79">
        <v>6</v>
      </c>
      <c r="AM79">
        <v>3</v>
      </c>
      <c r="AN79">
        <v>3</v>
      </c>
      <c r="AO79" t="s">
        <v>19</v>
      </c>
      <c r="AP79">
        <v>17</v>
      </c>
      <c r="AQ79">
        <v>8</v>
      </c>
      <c r="AR79">
        <v>6</v>
      </c>
      <c r="AS79">
        <v>3</v>
      </c>
      <c r="AT79">
        <v>29</v>
      </c>
      <c r="AU79">
        <v>13</v>
      </c>
      <c r="AV79">
        <v>13</v>
      </c>
      <c r="AW79">
        <v>3</v>
      </c>
      <c r="AX79">
        <v>7</v>
      </c>
      <c r="AY79">
        <v>4</v>
      </c>
      <c r="AZ79">
        <v>2</v>
      </c>
      <c r="BA79">
        <v>1</v>
      </c>
      <c r="BB79">
        <v>14</v>
      </c>
      <c r="BC79">
        <v>11</v>
      </c>
      <c r="BD79">
        <v>2</v>
      </c>
      <c r="BE79">
        <v>1</v>
      </c>
      <c r="BF79">
        <v>7</v>
      </c>
      <c r="BG79">
        <v>5</v>
      </c>
      <c r="BH79">
        <v>1</v>
      </c>
      <c r="BI79">
        <v>1</v>
      </c>
      <c r="BJ79">
        <v>4</v>
      </c>
      <c r="BK79">
        <v>4</v>
      </c>
      <c r="BL79" t="s">
        <v>19</v>
      </c>
      <c r="BM79" t="s">
        <v>19</v>
      </c>
      <c r="BN79">
        <v>30</v>
      </c>
      <c r="BO79">
        <v>11</v>
      </c>
      <c r="BP79">
        <v>19</v>
      </c>
      <c r="BQ79" t="s">
        <v>19</v>
      </c>
      <c r="BR79">
        <v>56</v>
      </c>
      <c r="BS79">
        <v>44</v>
      </c>
      <c r="BT79" t="s">
        <v>19</v>
      </c>
      <c r="BU79">
        <v>12</v>
      </c>
      <c r="BV79">
        <v>97</v>
      </c>
      <c r="BW79">
        <v>70</v>
      </c>
      <c r="BX79">
        <v>3</v>
      </c>
      <c r="BY79">
        <v>24</v>
      </c>
    </row>
    <row r="80" spans="1:77">
      <c r="A80" t="s">
        <v>691</v>
      </c>
      <c r="B80">
        <v>485</v>
      </c>
      <c r="C80">
        <v>366</v>
      </c>
      <c r="D80">
        <v>87</v>
      </c>
      <c r="E80">
        <v>32</v>
      </c>
      <c r="F80">
        <v>12</v>
      </c>
      <c r="G80">
        <v>3</v>
      </c>
      <c r="H80">
        <v>4</v>
      </c>
      <c r="I80">
        <v>5</v>
      </c>
      <c r="J80" t="s">
        <v>19</v>
      </c>
      <c r="K80" t="s">
        <v>19</v>
      </c>
      <c r="L80" t="s">
        <v>19</v>
      </c>
      <c r="M80" t="s">
        <v>19</v>
      </c>
      <c r="N80">
        <v>9</v>
      </c>
      <c r="O80">
        <v>1</v>
      </c>
      <c r="P80">
        <v>1</v>
      </c>
      <c r="Q80">
        <v>7</v>
      </c>
      <c r="R80">
        <v>57</v>
      </c>
      <c r="S80">
        <v>52</v>
      </c>
      <c r="T80">
        <v>4</v>
      </c>
      <c r="U80">
        <v>1</v>
      </c>
      <c r="V80">
        <v>41</v>
      </c>
      <c r="W80">
        <v>34</v>
      </c>
      <c r="X80">
        <v>5</v>
      </c>
      <c r="Y80">
        <v>2</v>
      </c>
      <c r="Z80">
        <v>216</v>
      </c>
      <c r="AA80">
        <v>185</v>
      </c>
      <c r="AB80">
        <v>25</v>
      </c>
      <c r="AC80">
        <v>6</v>
      </c>
      <c r="AD80">
        <v>189</v>
      </c>
      <c r="AE80">
        <v>165</v>
      </c>
      <c r="AF80">
        <v>22</v>
      </c>
      <c r="AG80">
        <v>2</v>
      </c>
      <c r="AH80">
        <v>13</v>
      </c>
      <c r="AI80">
        <v>11</v>
      </c>
      <c r="AJ80">
        <v>2</v>
      </c>
      <c r="AK80" t="s">
        <v>19</v>
      </c>
      <c r="AL80">
        <v>4</v>
      </c>
      <c r="AM80">
        <v>3</v>
      </c>
      <c r="AN80">
        <v>1</v>
      </c>
      <c r="AO80" t="s">
        <v>19</v>
      </c>
      <c r="AP80">
        <v>14</v>
      </c>
      <c r="AQ80">
        <v>9</v>
      </c>
      <c r="AR80">
        <v>5</v>
      </c>
      <c r="AS80" t="s">
        <v>19</v>
      </c>
      <c r="AT80">
        <v>15</v>
      </c>
      <c r="AU80">
        <v>7</v>
      </c>
      <c r="AV80">
        <v>6</v>
      </c>
      <c r="AW80">
        <v>2</v>
      </c>
      <c r="AX80">
        <v>1</v>
      </c>
      <c r="AY80" t="s">
        <v>19</v>
      </c>
      <c r="AZ80" t="s">
        <v>19</v>
      </c>
      <c r="BA80">
        <v>1</v>
      </c>
      <c r="BB80">
        <v>9</v>
      </c>
      <c r="BC80">
        <v>7</v>
      </c>
      <c r="BD80">
        <v>2</v>
      </c>
      <c r="BE80" t="s">
        <v>19</v>
      </c>
      <c r="BF80">
        <v>2</v>
      </c>
      <c r="BG80">
        <v>2</v>
      </c>
      <c r="BH80" t="s">
        <v>19</v>
      </c>
      <c r="BI80" t="s">
        <v>19</v>
      </c>
      <c r="BJ80" t="s">
        <v>19</v>
      </c>
      <c r="BK80" t="s">
        <v>19</v>
      </c>
      <c r="BL80" t="s">
        <v>19</v>
      </c>
      <c r="BM80" t="s">
        <v>19</v>
      </c>
      <c r="BN80">
        <v>13</v>
      </c>
      <c r="BO80">
        <v>12</v>
      </c>
      <c r="BP80">
        <v>1</v>
      </c>
      <c r="BQ80" t="s">
        <v>19</v>
      </c>
      <c r="BR80">
        <v>34</v>
      </c>
      <c r="BS80">
        <v>18</v>
      </c>
      <c r="BT80">
        <v>16</v>
      </c>
      <c r="BU80" t="s">
        <v>19</v>
      </c>
      <c r="BV80">
        <v>49</v>
      </c>
      <c r="BW80">
        <v>25</v>
      </c>
      <c r="BX80">
        <v>16</v>
      </c>
      <c r="BY80">
        <v>8</v>
      </c>
    </row>
    <row r="81" spans="1:77">
      <c r="A81" t="s">
        <v>690</v>
      </c>
      <c r="B81">
        <v>836</v>
      </c>
      <c r="C81">
        <v>712</v>
      </c>
      <c r="D81">
        <v>66</v>
      </c>
      <c r="E81">
        <v>58</v>
      </c>
      <c r="F81">
        <v>16</v>
      </c>
      <c r="G81">
        <v>7</v>
      </c>
      <c r="H81">
        <v>6</v>
      </c>
      <c r="I81">
        <v>3</v>
      </c>
      <c r="J81">
        <v>2</v>
      </c>
      <c r="K81" t="s">
        <v>19</v>
      </c>
      <c r="L81" t="s">
        <v>19</v>
      </c>
      <c r="M81">
        <v>2</v>
      </c>
      <c r="N81">
        <v>12</v>
      </c>
      <c r="O81">
        <v>3</v>
      </c>
      <c r="P81">
        <v>1</v>
      </c>
      <c r="Q81">
        <v>8</v>
      </c>
      <c r="R81">
        <v>80</v>
      </c>
      <c r="S81">
        <v>72</v>
      </c>
      <c r="T81">
        <v>1</v>
      </c>
      <c r="U81">
        <v>7</v>
      </c>
      <c r="V81">
        <v>69</v>
      </c>
      <c r="W81">
        <v>64</v>
      </c>
      <c r="X81">
        <v>1</v>
      </c>
      <c r="Y81">
        <v>4</v>
      </c>
      <c r="Z81">
        <v>431</v>
      </c>
      <c r="AA81">
        <v>410</v>
      </c>
      <c r="AB81">
        <v>3</v>
      </c>
      <c r="AC81">
        <v>18</v>
      </c>
      <c r="AD81">
        <v>323</v>
      </c>
      <c r="AE81">
        <v>317</v>
      </c>
      <c r="AF81">
        <v>3</v>
      </c>
      <c r="AG81">
        <v>3</v>
      </c>
      <c r="AH81">
        <v>25</v>
      </c>
      <c r="AI81">
        <v>19</v>
      </c>
      <c r="AJ81">
        <v>6</v>
      </c>
      <c r="AK81" t="s">
        <v>19</v>
      </c>
      <c r="AL81">
        <v>12</v>
      </c>
      <c r="AM81">
        <v>10</v>
      </c>
      <c r="AN81">
        <v>2</v>
      </c>
      <c r="AO81" t="s">
        <v>19</v>
      </c>
      <c r="AP81">
        <v>15</v>
      </c>
      <c r="AQ81">
        <v>8</v>
      </c>
      <c r="AR81">
        <v>6</v>
      </c>
      <c r="AS81">
        <v>1</v>
      </c>
      <c r="AT81">
        <v>32</v>
      </c>
      <c r="AU81">
        <v>22</v>
      </c>
      <c r="AV81">
        <v>8</v>
      </c>
      <c r="AW81">
        <v>2</v>
      </c>
      <c r="AX81" t="s">
        <v>19</v>
      </c>
      <c r="AY81" t="s">
        <v>19</v>
      </c>
      <c r="AZ81" t="s">
        <v>19</v>
      </c>
      <c r="BA81" t="s">
        <v>19</v>
      </c>
      <c r="BB81">
        <v>16</v>
      </c>
      <c r="BC81">
        <v>16</v>
      </c>
      <c r="BD81" t="s">
        <v>19</v>
      </c>
      <c r="BE81" t="s">
        <v>19</v>
      </c>
      <c r="BF81">
        <v>10</v>
      </c>
      <c r="BG81">
        <v>4</v>
      </c>
      <c r="BH81">
        <v>6</v>
      </c>
      <c r="BI81" t="s">
        <v>19</v>
      </c>
      <c r="BJ81">
        <v>2</v>
      </c>
      <c r="BK81" t="s">
        <v>19</v>
      </c>
      <c r="BL81">
        <v>1</v>
      </c>
      <c r="BM81">
        <v>1</v>
      </c>
      <c r="BN81">
        <v>26</v>
      </c>
      <c r="BO81">
        <v>14</v>
      </c>
      <c r="BP81">
        <v>12</v>
      </c>
      <c r="BQ81" t="s">
        <v>19</v>
      </c>
      <c r="BR81">
        <v>41</v>
      </c>
      <c r="BS81">
        <v>19</v>
      </c>
      <c r="BT81">
        <v>13</v>
      </c>
      <c r="BU81">
        <v>9</v>
      </c>
      <c r="BV81">
        <v>59</v>
      </c>
      <c r="BW81">
        <v>54</v>
      </c>
      <c r="BX81">
        <v>2</v>
      </c>
      <c r="BY81">
        <v>3</v>
      </c>
    </row>
    <row r="82" spans="1:77">
      <c r="A82" t="s">
        <v>689</v>
      </c>
      <c r="B82">
        <v>496</v>
      </c>
      <c r="C82">
        <v>372</v>
      </c>
      <c r="D82">
        <v>64</v>
      </c>
      <c r="E82">
        <v>60</v>
      </c>
      <c r="F82">
        <v>21</v>
      </c>
      <c r="G82">
        <v>3</v>
      </c>
      <c r="H82">
        <v>10</v>
      </c>
      <c r="I82">
        <v>8</v>
      </c>
      <c r="J82">
        <v>1</v>
      </c>
      <c r="K82" t="s">
        <v>19</v>
      </c>
      <c r="L82" t="s">
        <v>19</v>
      </c>
      <c r="M82">
        <v>1</v>
      </c>
      <c r="N82">
        <v>6</v>
      </c>
      <c r="O82" t="s">
        <v>19</v>
      </c>
      <c r="P82">
        <v>1</v>
      </c>
      <c r="Q82">
        <v>5</v>
      </c>
      <c r="R82">
        <v>39</v>
      </c>
      <c r="S82">
        <v>34</v>
      </c>
      <c r="T82">
        <v>3</v>
      </c>
      <c r="U82">
        <v>2</v>
      </c>
      <c r="V82">
        <v>47</v>
      </c>
      <c r="W82">
        <v>43</v>
      </c>
      <c r="X82" t="s">
        <v>19</v>
      </c>
      <c r="Y82">
        <v>4</v>
      </c>
      <c r="Z82">
        <v>252</v>
      </c>
      <c r="AA82">
        <v>229</v>
      </c>
      <c r="AB82">
        <v>4</v>
      </c>
      <c r="AC82">
        <v>19</v>
      </c>
      <c r="AD82">
        <v>186</v>
      </c>
      <c r="AE82">
        <v>177</v>
      </c>
      <c r="AF82">
        <v>4</v>
      </c>
      <c r="AG82">
        <v>5</v>
      </c>
      <c r="AH82">
        <v>15</v>
      </c>
      <c r="AI82">
        <v>8</v>
      </c>
      <c r="AJ82">
        <v>6</v>
      </c>
      <c r="AK82">
        <v>1</v>
      </c>
      <c r="AL82">
        <v>6</v>
      </c>
      <c r="AM82">
        <v>4</v>
      </c>
      <c r="AN82">
        <v>1</v>
      </c>
      <c r="AO82">
        <v>1</v>
      </c>
      <c r="AP82">
        <v>24</v>
      </c>
      <c r="AQ82">
        <v>7</v>
      </c>
      <c r="AR82">
        <v>12</v>
      </c>
      <c r="AS82">
        <v>5</v>
      </c>
      <c r="AT82">
        <v>14</v>
      </c>
      <c r="AU82">
        <v>1</v>
      </c>
      <c r="AV82">
        <v>12</v>
      </c>
      <c r="AW82">
        <v>1</v>
      </c>
      <c r="AX82">
        <v>1</v>
      </c>
      <c r="AY82" t="s">
        <v>19</v>
      </c>
      <c r="AZ82">
        <v>1</v>
      </c>
      <c r="BA82" t="s">
        <v>19</v>
      </c>
      <c r="BB82">
        <v>8</v>
      </c>
      <c r="BC82">
        <v>7</v>
      </c>
      <c r="BD82">
        <v>1</v>
      </c>
      <c r="BE82" t="s">
        <v>19</v>
      </c>
      <c r="BF82">
        <v>1</v>
      </c>
      <c r="BG82" t="s">
        <v>19</v>
      </c>
      <c r="BH82" t="s">
        <v>19</v>
      </c>
      <c r="BI82">
        <v>1</v>
      </c>
      <c r="BJ82">
        <v>4</v>
      </c>
      <c r="BK82" t="s">
        <v>19</v>
      </c>
      <c r="BL82" t="s">
        <v>19</v>
      </c>
      <c r="BM82">
        <v>4</v>
      </c>
      <c r="BN82">
        <v>16</v>
      </c>
      <c r="BO82">
        <v>8</v>
      </c>
      <c r="BP82">
        <v>7</v>
      </c>
      <c r="BQ82">
        <v>1</v>
      </c>
      <c r="BR82">
        <v>5</v>
      </c>
      <c r="BS82">
        <v>5</v>
      </c>
      <c r="BT82" t="s">
        <v>19</v>
      </c>
      <c r="BU82" t="s">
        <v>19</v>
      </c>
      <c r="BV82">
        <v>42</v>
      </c>
      <c r="BW82">
        <v>27</v>
      </c>
      <c r="BX82">
        <v>7</v>
      </c>
      <c r="BY82">
        <v>8</v>
      </c>
    </row>
    <row r="83" spans="1:77">
      <c r="A83" t="s">
        <v>688</v>
      </c>
      <c r="B83">
        <v>785</v>
      </c>
      <c r="C83">
        <v>536</v>
      </c>
      <c r="D83">
        <v>133</v>
      </c>
      <c r="E83">
        <v>116</v>
      </c>
      <c r="F83">
        <v>24</v>
      </c>
      <c r="G83">
        <v>3</v>
      </c>
      <c r="H83">
        <v>10</v>
      </c>
      <c r="I83">
        <v>11</v>
      </c>
      <c r="J83" t="s">
        <v>19</v>
      </c>
      <c r="K83" t="s">
        <v>19</v>
      </c>
      <c r="L83" t="s">
        <v>19</v>
      </c>
      <c r="M83" t="s">
        <v>19</v>
      </c>
      <c r="N83">
        <v>13</v>
      </c>
      <c r="O83" t="s">
        <v>19</v>
      </c>
      <c r="P83">
        <v>5</v>
      </c>
      <c r="Q83">
        <v>8</v>
      </c>
      <c r="R83">
        <v>26</v>
      </c>
      <c r="S83">
        <v>20</v>
      </c>
      <c r="T83">
        <v>4</v>
      </c>
      <c r="U83">
        <v>2</v>
      </c>
      <c r="V83">
        <v>112</v>
      </c>
      <c r="W83">
        <v>74</v>
      </c>
      <c r="X83">
        <v>20</v>
      </c>
      <c r="Y83">
        <v>18</v>
      </c>
      <c r="Z83">
        <v>380</v>
      </c>
      <c r="AA83">
        <v>343</v>
      </c>
      <c r="AB83">
        <v>3</v>
      </c>
      <c r="AC83">
        <v>34</v>
      </c>
      <c r="AD83">
        <v>234</v>
      </c>
      <c r="AE83">
        <v>217</v>
      </c>
      <c r="AF83">
        <v>3</v>
      </c>
      <c r="AG83">
        <v>14</v>
      </c>
      <c r="AH83">
        <v>26</v>
      </c>
      <c r="AI83">
        <v>13</v>
      </c>
      <c r="AJ83">
        <v>11</v>
      </c>
      <c r="AK83">
        <v>2</v>
      </c>
      <c r="AL83">
        <v>6</v>
      </c>
      <c r="AM83">
        <v>4</v>
      </c>
      <c r="AN83">
        <v>2</v>
      </c>
      <c r="AO83" t="s">
        <v>19</v>
      </c>
      <c r="AP83">
        <v>27</v>
      </c>
      <c r="AQ83">
        <v>5</v>
      </c>
      <c r="AR83">
        <v>22</v>
      </c>
      <c r="AS83" t="s">
        <v>19</v>
      </c>
      <c r="AT83">
        <v>23</v>
      </c>
      <c r="AU83">
        <v>8</v>
      </c>
      <c r="AV83">
        <v>14</v>
      </c>
      <c r="AW83">
        <v>1</v>
      </c>
      <c r="AX83">
        <v>3</v>
      </c>
      <c r="AY83">
        <v>2</v>
      </c>
      <c r="AZ83">
        <v>1</v>
      </c>
      <c r="BA83" t="s">
        <v>19</v>
      </c>
      <c r="BB83">
        <v>18</v>
      </c>
      <c r="BC83">
        <v>7</v>
      </c>
      <c r="BD83">
        <v>8</v>
      </c>
      <c r="BE83">
        <v>3</v>
      </c>
      <c r="BF83">
        <v>4</v>
      </c>
      <c r="BG83">
        <v>3</v>
      </c>
      <c r="BH83">
        <v>1</v>
      </c>
      <c r="BI83" t="s">
        <v>19</v>
      </c>
      <c r="BJ83">
        <v>3</v>
      </c>
      <c r="BK83" t="s">
        <v>19</v>
      </c>
      <c r="BL83" t="s">
        <v>19</v>
      </c>
      <c r="BM83">
        <v>3</v>
      </c>
      <c r="BN83">
        <v>29</v>
      </c>
      <c r="BO83">
        <v>9</v>
      </c>
      <c r="BP83">
        <v>18</v>
      </c>
      <c r="BQ83">
        <v>2</v>
      </c>
      <c r="BR83">
        <v>18</v>
      </c>
      <c r="BS83">
        <v>14</v>
      </c>
      <c r="BT83" t="s">
        <v>19</v>
      </c>
      <c r="BU83">
        <v>4</v>
      </c>
      <c r="BV83">
        <v>79</v>
      </c>
      <c r="BW83">
        <v>35</v>
      </c>
      <c r="BX83">
        <v>16</v>
      </c>
      <c r="BY83">
        <v>28</v>
      </c>
    </row>
    <row r="84" spans="1:77">
      <c r="A84" t="s">
        <v>687</v>
      </c>
      <c r="B84">
        <v>592</v>
      </c>
      <c r="C84">
        <v>410</v>
      </c>
      <c r="D84">
        <v>65</v>
      </c>
      <c r="E84">
        <v>117</v>
      </c>
      <c r="F84">
        <v>20</v>
      </c>
      <c r="G84">
        <v>5</v>
      </c>
      <c r="H84">
        <v>6</v>
      </c>
      <c r="I84">
        <v>9</v>
      </c>
      <c r="J84">
        <v>2</v>
      </c>
      <c r="K84" t="s">
        <v>19</v>
      </c>
      <c r="L84" t="s">
        <v>19</v>
      </c>
      <c r="M84">
        <v>2</v>
      </c>
      <c r="N84">
        <v>9</v>
      </c>
      <c r="O84">
        <v>1</v>
      </c>
      <c r="P84">
        <v>4</v>
      </c>
      <c r="Q84">
        <v>4</v>
      </c>
      <c r="R84">
        <v>66</v>
      </c>
      <c r="S84">
        <v>46</v>
      </c>
      <c r="T84">
        <v>2</v>
      </c>
      <c r="U84">
        <v>18</v>
      </c>
      <c r="V84">
        <v>62</v>
      </c>
      <c r="W84">
        <v>39</v>
      </c>
      <c r="X84" t="s">
        <v>19</v>
      </c>
      <c r="Y84">
        <v>23</v>
      </c>
      <c r="Z84">
        <v>287</v>
      </c>
      <c r="AA84">
        <v>249</v>
      </c>
      <c r="AB84">
        <v>5</v>
      </c>
      <c r="AC84">
        <v>33</v>
      </c>
      <c r="AD84">
        <v>190</v>
      </c>
      <c r="AE84">
        <v>169</v>
      </c>
      <c r="AF84">
        <v>4</v>
      </c>
      <c r="AG84">
        <v>17</v>
      </c>
      <c r="AH84">
        <v>16</v>
      </c>
      <c r="AI84">
        <v>14</v>
      </c>
      <c r="AJ84">
        <v>2</v>
      </c>
      <c r="AK84" t="s">
        <v>19</v>
      </c>
      <c r="AL84">
        <v>6</v>
      </c>
      <c r="AM84">
        <v>6</v>
      </c>
      <c r="AN84" t="s">
        <v>19</v>
      </c>
      <c r="AO84" t="s">
        <v>19</v>
      </c>
      <c r="AP84">
        <v>21</v>
      </c>
      <c r="AQ84">
        <v>5</v>
      </c>
      <c r="AR84">
        <v>13</v>
      </c>
      <c r="AS84">
        <v>3</v>
      </c>
      <c r="AT84">
        <v>19</v>
      </c>
      <c r="AU84">
        <v>3</v>
      </c>
      <c r="AV84">
        <v>13</v>
      </c>
      <c r="AW84">
        <v>3</v>
      </c>
      <c r="AX84">
        <v>6</v>
      </c>
      <c r="AY84" t="s">
        <v>19</v>
      </c>
      <c r="AZ84">
        <v>4</v>
      </c>
      <c r="BA84">
        <v>2</v>
      </c>
      <c r="BB84">
        <v>9</v>
      </c>
      <c r="BC84">
        <v>8</v>
      </c>
      <c r="BD84">
        <v>1</v>
      </c>
      <c r="BE84" t="s">
        <v>19</v>
      </c>
      <c r="BF84">
        <v>6</v>
      </c>
      <c r="BG84">
        <v>5</v>
      </c>
      <c r="BH84">
        <v>1</v>
      </c>
      <c r="BI84" t="s">
        <v>19</v>
      </c>
      <c r="BJ84">
        <v>1</v>
      </c>
      <c r="BK84" t="s">
        <v>19</v>
      </c>
      <c r="BL84">
        <v>1</v>
      </c>
      <c r="BM84" t="s">
        <v>19</v>
      </c>
      <c r="BN84">
        <v>15</v>
      </c>
      <c r="BO84">
        <v>10</v>
      </c>
      <c r="BP84">
        <v>5</v>
      </c>
      <c r="BQ84" t="s">
        <v>19</v>
      </c>
      <c r="BR84">
        <v>23</v>
      </c>
      <c r="BS84">
        <v>11</v>
      </c>
      <c r="BT84" t="s">
        <v>19</v>
      </c>
      <c r="BU84">
        <v>12</v>
      </c>
      <c r="BV84">
        <v>30</v>
      </c>
      <c r="BW84">
        <v>14</v>
      </c>
      <c r="BX84">
        <v>8</v>
      </c>
      <c r="BY84">
        <v>8</v>
      </c>
    </row>
    <row r="85" spans="1:77">
      <c r="A85" t="s">
        <v>686</v>
      </c>
      <c r="B85">
        <v>779</v>
      </c>
      <c r="C85">
        <v>534</v>
      </c>
      <c r="D85">
        <v>138</v>
      </c>
      <c r="E85">
        <v>107</v>
      </c>
      <c r="F85">
        <v>38</v>
      </c>
      <c r="G85">
        <v>8</v>
      </c>
      <c r="H85">
        <v>22</v>
      </c>
      <c r="I85">
        <v>8</v>
      </c>
      <c r="J85" t="s">
        <v>19</v>
      </c>
      <c r="K85" t="s">
        <v>19</v>
      </c>
      <c r="L85" t="s">
        <v>19</v>
      </c>
      <c r="M85" t="s">
        <v>19</v>
      </c>
      <c r="N85">
        <v>14</v>
      </c>
      <c r="O85" t="s">
        <v>19</v>
      </c>
      <c r="P85">
        <v>7</v>
      </c>
      <c r="Q85">
        <v>7</v>
      </c>
      <c r="R85">
        <v>76</v>
      </c>
      <c r="S85">
        <v>62</v>
      </c>
      <c r="T85">
        <v>3</v>
      </c>
      <c r="U85">
        <v>11</v>
      </c>
      <c r="V85">
        <v>60</v>
      </c>
      <c r="W85">
        <v>42</v>
      </c>
      <c r="X85">
        <v>3</v>
      </c>
      <c r="Y85">
        <v>15</v>
      </c>
      <c r="Z85">
        <v>363</v>
      </c>
      <c r="AA85">
        <v>336</v>
      </c>
      <c r="AB85">
        <v>4</v>
      </c>
      <c r="AC85">
        <v>23</v>
      </c>
      <c r="AD85">
        <v>260</v>
      </c>
      <c r="AE85">
        <v>247</v>
      </c>
      <c r="AF85">
        <v>2</v>
      </c>
      <c r="AG85">
        <v>11</v>
      </c>
      <c r="AH85">
        <v>26</v>
      </c>
      <c r="AI85">
        <v>15</v>
      </c>
      <c r="AJ85">
        <v>11</v>
      </c>
      <c r="AK85" t="s">
        <v>19</v>
      </c>
      <c r="AL85">
        <v>11</v>
      </c>
      <c r="AM85">
        <v>8</v>
      </c>
      <c r="AN85">
        <v>3</v>
      </c>
      <c r="AO85" t="s">
        <v>19</v>
      </c>
      <c r="AP85">
        <v>33</v>
      </c>
      <c r="AQ85">
        <v>6</v>
      </c>
      <c r="AR85">
        <v>25</v>
      </c>
      <c r="AS85">
        <v>2</v>
      </c>
      <c r="AT85">
        <v>25</v>
      </c>
      <c r="AU85">
        <v>12</v>
      </c>
      <c r="AV85">
        <v>10</v>
      </c>
      <c r="AW85">
        <v>3</v>
      </c>
      <c r="AX85">
        <v>11</v>
      </c>
      <c r="AY85">
        <v>1</v>
      </c>
      <c r="AZ85">
        <v>8</v>
      </c>
      <c r="BA85">
        <v>2</v>
      </c>
      <c r="BB85">
        <v>20</v>
      </c>
      <c r="BC85">
        <v>8</v>
      </c>
      <c r="BD85">
        <v>11</v>
      </c>
      <c r="BE85">
        <v>1</v>
      </c>
      <c r="BF85">
        <v>2</v>
      </c>
      <c r="BG85" t="s">
        <v>19</v>
      </c>
      <c r="BH85">
        <v>2</v>
      </c>
      <c r="BI85" t="s">
        <v>19</v>
      </c>
      <c r="BJ85">
        <v>8</v>
      </c>
      <c r="BK85" t="s">
        <v>19</v>
      </c>
      <c r="BL85">
        <v>6</v>
      </c>
      <c r="BM85">
        <v>2</v>
      </c>
      <c r="BN85">
        <v>23</v>
      </c>
      <c r="BO85">
        <v>9</v>
      </c>
      <c r="BP85">
        <v>11</v>
      </c>
      <c r="BQ85">
        <v>3</v>
      </c>
      <c r="BR85">
        <v>17</v>
      </c>
      <c r="BS85">
        <v>3</v>
      </c>
      <c r="BT85">
        <v>12</v>
      </c>
      <c r="BU85">
        <v>2</v>
      </c>
      <c r="BV85">
        <v>63</v>
      </c>
      <c r="BW85">
        <v>32</v>
      </c>
      <c r="BX85">
        <v>3</v>
      </c>
      <c r="BY85">
        <v>28</v>
      </c>
    </row>
    <row r="86" spans="1:77">
      <c r="A86" t="s">
        <v>685</v>
      </c>
      <c r="B86">
        <v>736</v>
      </c>
      <c r="C86">
        <v>426</v>
      </c>
      <c r="D86">
        <v>184</v>
      </c>
      <c r="E86">
        <v>126</v>
      </c>
      <c r="F86">
        <v>38</v>
      </c>
      <c r="G86">
        <v>3</v>
      </c>
      <c r="H86">
        <v>18</v>
      </c>
      <c r="I86">
        <v>17</v>
      </c>
      <c r="J86" t="s">
        <v>19</v>
      </c>
      <c r="K86" t="s">
        <v>19</v>
      </c>
      <c r="L86" t="s">
        <v>19</v>
      </c>
      <c r="M86" t="s">
        <v>19</v>
      </c>
      <c r="N86">
        <v>16</v>
      </c>
      <c r="O86" t="s">
        <v>19</v>
      </c>
      <c r="P86">
        <v>5</v>
      </c>
      <c r="Q86">
        <v>11</v>
      </c>
      <c r="R86">
        <v>53</v>
      </c>
      <c r="S86">
        <v>21</v>
      </c>
      <c r="T86">
        <v>17</v>
      </c>
      <c r="U86">
        <v>15</v>
      </c>
      <c r="V86">
        <v>84</v>
      </c>
      <c r="W86">
        <v>67</v>
      </c>
      <c r="X86">
        <v>11</v>
      </c>
      <c r="Y86">
        <v>6</v>
      </c>
      <c r="Z86">
        <v>320</v>
      </c>
      <c r="AA86">
        <v>247</v>
      </c>
      <c r="AB86">
        <v>28</v>
      </c>
      <c r="AC86">
        <v>45</v>
      </c>
      <c r="AD86">
        <v>203</v>
      </c>
      <c r="AE86">
        <v>168</v>
      </c>
      <c r="AF86">
        <v>21</v>
      </c>
      <c r="AG86">
        <v>14</v>
      </c>
      <c r="AH86">
        <v>25</v>
      </c>
      <c r="AI86">
        <v>17</v>
      </c>
      <c r="AJ86">
        <v>8</v>
      </c>
      <c r="AK86" t="s">
        <v>19</v>
      </c>
      <c r="AL86">
        <v>7</v>
      </c>
      <c r="AM86">
        <v>5</v>
      </c>
      <c r="AN86">
        <v>2</v>
      </c>
      <c r="AO86" t="s">
        <v>19</v>
      </c>
      <c r="AP86">
        <v>50</v>
      </c>
      <c r="AQ86">
        <v>9</v>
      </c>
      <c r="AR86">
        <v>32</v>
      </c>
      <c r="AS86">
        <v>9</v>
      </c>
      <c r="AT86">
        <v>17</v>
      </c>
      <c r="AU86">
        <v>4</v>
      </c>
      <c r="AV86">
        <v>9</v>
      </c>
      <c r="AW86">
        <v>4</v>
      </c>
      <c r="AX86">
        <v>9</v>
      </c>
      <c r="AY86">
        <v>1</v>
      </c>
      <c r="AZ86">
        <v>7</v>
      </c>
      <c r="BA86">
        <v>1</v>
      </c>
      <c r="BB86">
        <v>16</v>
      </c>
      <c r="BC86">
        <v>8</v>
      </c>
      <c r="BD86">
        <v>8</v>
      </c>
      <c r="BE86" t="s">
        <v>19</v>
      </c>
      <c r="BF86">
        <v>8</v>
      </c>
      <c r="BG86">
        <v>6</v>
      </c>
      <c r="BH86">
        <v>1</v>
      </c>
      <c r="BI86">
        <v>1</v>
      </c>
      <c r="BJ86">
        <v>2</v>
      </c>
      <c r="BK86">
        <v>1</v>
      </c>
      <c r="BL86">
        <v>1</v>
      </c>
      <c r="BM86" t="s">
        <v>19</v>
      </c>
      <c r="BN86">
        <v>28</v>
      </c>
      <c r="BO86">
        <v>15</v>
      </c>
      <c r="BP86">
        <v>13</v>
      </c>
      <c r="BQ86" t="s">
        <v>19</v>
      </c>
      <c r="BR86">
        <v>17</v>
      </c>
      <c r="BS86">
        <v>10</v>
      </c>
      <c r="BT86">
        <v>2</v>
      </c>
      <c r="BU86">
        <v>5</v>
      </c>
      <c r="BV86">
        <v>53</v>
      </c>
      <c r="BW86">
        <v>17</v>
      </c>
      <c r="BX86">
        <v>24</v>
      </c>
      <c r="BY86">
        <v>12</v>
      </c>
    </row>
    <row r="87" spans="1:77">
      <c r="A87" t="s">
        <v>684</v>
      </c>
      <c r="B87">
        <v>335</v>
      </c>
      <c r="C87">
        <v>230</v>
      </c>
      <c r="D87">
        <v>27</v>
      </c>
      <c r="E87">
        <v>78</v>
      </c>
      <c r="F87">
        <v>13</v>
      </c>
      <c r="G87">
        <v>4</v>
      </c>
      <c r="H87">
        <v>2</v>
      </c>
      <c r="I87">
        <v>7</v>
      </c>
      <c r="J87" t="s">
        <v>19</v>
      </c>
      <c r="K87" t="s">
        <v>19</v>
      </c>
      <c r="L87" t="s">
        <v>19</v>
      </c>
      <c r="M87" t="s">
        <v>19</v>
      </c>
      <c r="N87">
        <v>3</v>
      </c>
      <c r="O87" t="s">
        <v>19</v>
      </c>
      <c r="P87">
        <v>1</v>
      </c>
      <c r="Q87">
        <v>2</v>
      </c>
      <c r="R87">
        <v>22</v>
      </c>
      <c r="S87">
        <v>12</v>
      </c>
      <c r="T87">
        <v>1</v>
      </c>
      <c r="U87">
        <v>9</v>
      </c>
      <c r="V87">
        <v>27</v>
      </c>
      <c r="W87">
        <v>18</v>
      </c>
      <c r="X87">
        <v>4</v>
      </c>
      <c r="Y87">
        <v>5</v>
      </c>
      <c r="Z87">
        <v>193</v>
      </c>
      <c r="AA87">
        <v>141</v>
      </c>
      <c r="AB87">
        <v>11</v>
      </c>
      <c r="AC87">
        <v>41</v>
      </c>
      <c r="AD87">
        <v>93</v>
      </c>
      <c r="AE87">
        <v>79</v>
      </c>
      <c r="AF87">
        <v>1</v>
      </c>
      <c r="AG87">
        <v>13</v>
      </c>
      <c r="AH87">
        <v>9</v>
      </c>
      <c r="AI87">
        <v>8</v>
      </c>
      <c r="AJ87">
        <v>1</v>
      </c>
      <c r="AK87" t="s">
        <v>19</v>
      </c>
      <c r="AL87">
        <v>2</v>
      </c>
      <c r="AM87">
        <v>2</v>
      </c>
      <c r="AN87" t="s">
        <v>19</v>
      </c>
      <c r="AO87" t="s">
        <v>19</v>
      </c>
      <c r="AP87">
        <v>18</v>
      </c>
      <c r="AQ87">
        <v>10</v>
      </c>
      <c r="AR87">
        <v>3</v>
      </c>
      <c r="AS87">
        <v>5</v>
      </c>
      <c r="AT87">
        <v>6</v>
      </c>
      <c r="AU87">
        <v>6</v>
      </c>
      <c r="AV87" t="s">
        <v>19</v>
      </c>
      <c r="AW87" t="s">
        <v>19</v>
      </c>
      <c r="AX87">
        <v>2</v>
      </c>
      <c r="AY87">
        <v>1</v>
      </c>
      <c r="AZ87">
        <v>1</v>
      </c>
      <c r="BA87" t="s">
        <v>19</v>
      </c>
      <c r="BB87">
        <v>7</v>
      </c>
      <c r="BC87">
        <v>7</v>
      </c>
      <c r="BD87" t="s">
        <v>19</v>
      </c>
      <c r="BE87" t="s">
        <v>19</v>
      </c>
      <c r="BF87">
        <v>1</v>
      </c>
      <c r="BG87">
        <v>1</v>
      </c>
      <c r="BH87" t="s">
        <v>19</v>
      </c>
      <c r="BI87" t="s">
        <v>19</v>
      </c>
      <c r="BJ87" t="s">
        <v>19</v>
      </c>
      <c r="BK87" t="s">
        <v>19</v>
      </c>
      <c r="BL87" t="s">
        <v>19</v>
      </c>
      <c r="BM87" t="s">
        <v>19</v>
      </c>
      <c r="BN87">
        <v>8</v>
      </c>
      <c r="BO87">
        <v>8</v>
      </c>
      <c r="BP87" t="s">
        <v>19</v>
      </c>
      <c r="BQ87" t="s">
        <v>19</v>
      </c>
      <c r="BR87">
        <v>14</v>
      </c>
      <c r="BS87">
        <v>5</v>
      </c>
      <c r="BT87" t="s">
        <v>19</v>
      </c>
      <c r="BU87">
        <v>9</v>
      </c>
      <c r="BV87">
        <v>12</v>
      </c>
      <c r="BW87">
        <v>9</v>
      </c>
      <c r="BX87">
        <v>3</v>
      </c>
      <c r="BY87" t="s">
        <v>19</v>
      </c>
    </row>
    <row r="88" spans="1:77">
      <c r="A88" t="s">
        <v>683</v>
      </c>
      <c r="B88">
        <v>302</v>
      </c>
      <c r="C88">
        <v>233</v>
      </c>
      <c r="D88">
        <v>19</v>
      </c>
      <c r="E88">
        <v>50</v>
      </c>
      <c r="F88">
        <v>6</v>
      </c>
      <c r="G88">
        <v>4</v>
      </c>
      <c r="H88">
        <v>1</v>
      </c>
      <c r="I88">
        <v>1</v>
      </c>
      <c r="J88" t="s">
        <v>19</v>
      </c>
      <c r="K88" t="s">
        <v>19</v>
      </c>
      <c r="L88" t="s">
        <v>19</v>
      </c>
      <c r="M88" t="s">
        <v>19</v>
      </c>
      <c r="N88">
        <v>4</v>
      </c>
      <c r="O88" t="s">
        <v>19</v>
      </c>
      <c r="P88">
        <v>1</v>
      </c>
      <c r="Q88">
        <v>3</v>
      </c>
      <c r="R88">
        <v>22</v>
      </c>
      <c r="S88">
        <v>17</v>
      </c>
      <c r="T88">
        <v>1</v>
      </c>
      <c r="U88">
        <v>4</v>
      </c>
      <c r="V88">
        <v>22</v>
      </c>
      <c r="W88">
        <v>17</v>
      </c>
      <c r="X88" t="s">
        <v>19</v>
      </c>
      <c r="Y88">
        <v>5</v>
      </c>
      <c r="Z88">
        <v>163</v>
      </c>
      <c r="AA88">
        <v>143</v>
      </c>
      <c r="AB88" t="s">
        <v>19</v>
      </c>
      <c r="AC88">
        <v>20</v>
      </c>
      <c r="AD88">
        <v>104</v>
      </c>
      <c r="AE88">
        <v>95</v>
      </c>
      <c r="AF88" t="s">
        <v>19</v>
      </c>
      <c r="AG88">
        <v>9</v>
      </c>
      <c r="AH88">
        <v>11</v>
      </c>
      <c r="AI88">
        <v>10</v>
      </c>
      <c r="AJ88">
        <v>1</v>
      </c>
      <c r="AK88" t="s">
        <v>19</v>
      </c>
      <c r="AL88">
        <v>3</v>
      </c>
      <c r="AM88">
        <v>3</v>
      </c>
      <c r="AN88" t="s">
        <v>19</v>
      </c>
      <c r="AO88" t="s">
        <v>19</v>
      </c>
      <c r="AP88">
        <v>16</v>
      </c>
      <c r="AQ88">
        <v>5</v>
      </c>
      <c r="AR88">
        <v>7</v>
      </c>
      <c r="AS88">
        <v>4</v>
      </c>
      <c r="AT88">
        <v>11</v>
      </c>
      <c r="AU88">
        <v>5</v>
      </c>
      <c r="AV88">
        <v>4</v>
      </c>
      <c r="AW88">
        <v>2</v>
      </c>
      <c r="AX88">
        <v>4</v>
      </c>
      <c r="AY88">
        <v>2</v>
      </c>
      <c r="AZ88">
        <v>2</v>
      </c>
      <c r="BA88" t="s">
        <v>19</v>
      </c>
      <c r="BB88">
        <v>4</v>
      </c>
      <c r="BC88">
        <v>3</v>
      </c>
      <c r="BD88">
        <v>1</v>
      </c>
      <c r="BE88" t="s">
        <v>19</v>
      </c>
      <c r="BF88">
        <v>1</v>
      </c>
      <c r="BG88">
        <v>1</v>
      </c>
      <c r="BH88" t="s">
        <v>19</v>
      </c>
      <c r="BI88" t="s">
        <v>19</v>
      </c>
      <c r="BJ88">
        <v>1</v>
      </c>
      <c r="BK88" t="s">
        <v>19</v>
      </c>
      <c r="BL88" t="s">
        <v>19</v>
      </c>
      <c r="BM88">
        <v>1</v>
      </c>
      <c r="BN88">
        <v>6</v>
      </c>
      <c r="BO88">
        <v>4</v>
      </c>
      <c r="BP88">
        <v>1</v>
      </c>
      <c r="BQ88">
        <v>1</v>
      </c>
      <c r="BR88">
        <v>15</v>
      </c>
      <c r="BS88">
        <v>9</v>
      </c>
      <c r="BT88" t="s">
        <v>19</v>
      </c>
      <c r="BU88">
        <v>6</v>
      </c>
      <c r="BV88">
        <v>16</v>
      </c>
      <c r="BW88">
        <v>13</v>
      </c>
      <c r="BX88" t="s">
        <v>19</v>
      </c>
      <c r="BY88">
        <v>3</v>
      </c>
    </row>
    <row r="89" spans="1:77">
      <c r="A89" t="s">
        <v>682</v>
      </c>
      <c r="B89">
        <v>922</v>
      </c>
      <c r="C89">
        <v>595</v>
      </c>
      <c r="D89">
        <v>83</v>
      </c>
      <c r="E89">
        <v>244</v>
      </c>
      <c r="F89">
        <v>25</v>
      </c>
      <c r="G89">
        <v>8</v>
      </c>
      <c r="H89">
        <v>8</v>
      </c>
      <c r="I89">
        <v>9</v>
      </c>
      <c r="J89" t="s">
        <v>19</v>
      </c>
      <c r="K89" t="s">
        <v>19</v>
      </c>
      <c r="L89" t="s">
        <v>19</v>
      </c>
      <c r="M89" t="s">
        <v>19</v>
      </c>
      <c r="N89">
        <v>17</v>
      </c>
      <c r="O89" t="s">
        <v>19</v>
      </c>
      <c r="P89" t="s">
        <v>19</v>
      </c>
      <c r="Q89">
        <v>17</v>
      </c>
      <c r="R89">
        <v>103</v>
      </c>
      <c r="S89">
        <v>66</v>
      </c>
      <c r="T89" t="s">
        <v>19</v>
      </c>
      <c r="U89">
        <v>37</v>
      </c>
      <c r="V89">
        <v>49</v>
      </c>
      <c r="W89">
        <v>35</v>
      </c>
      <c r="X89" t="s">
        <v>19</v>
      </c>
      <c r="Y89">
        <v>14</v>
      </c>
      <c r="Z89">
        <v>454</v>
      </c>
      <c r="AA89">
        <v>350</v>
      </c>
      <c r="AB89">
        <v>3</v>
      </c>
      <c r="AC89">
        <v>101</v>
      </c>
      <c r="AD89">
        <v>291</v>
      </c>
      <c r="AE89">
        <v>249</v>
      </c>
      <c r="AF89">
        <v>3</v>
      </c>
      <c r="AG89">
        <v>39</v>
      </c>
      <c r="AH89">
        <v>29</v>
      </c>
      <c r="AI89">
        <v>22</v>
      </c>
      <c r="AJ89">
        <v>7</v>
      </c>
      <c r="AK89" t="s">
        <v>19</v>
      </c>
      <c r="AL89">
        <v>13</v>
      </c>
      <c r="AM89">
        <v>9</v>
      </c>
      <c r="AN89">
        <v>4</v>
      </c>
      <c r="AO89" t="s">
        <v>19</v>
      </c>
      <c r="AP89">
        <v>45</v>
      </c>
      <c r="AQ89">
        <v>16</v>
      </c>
      <c r="AR89">
        <v>22</v>
      </c>
      <c r="AS89">
        <v>7</v>
      </c>
      <c r="AT89">
        <v>22</v>
      </c>
      <c r="AU89">
        <v>7</v>
      </c>
      <c r="AV89">
        <v>13</v>
      </c>
      <c r="AW89">
        <v>2</v>
      </c>
      <c r="AX89">
        <v>9</v>
      </c>
      <c r="AY89" t="s">
        <v>19</v>
      </c>
      <c r="AZ89">
        <v>4</v>
      </c>
      <c r="BA89">
        <v>5</v>
      </c>
      <c r="BB89">
        <v>18</v>
      </c>
      <c r="BC89">
        <v>12</v>
      </c>
      <c r="BD89">
        <v>5</v>
      </c>
      <c r="BE89">
        <v>1</v>
      </c>
      <c r="BF89">
        <v>4</v>
      </c>
      <c r="BG89" t="s">
        <v>19</v>
      </c>
      <c r="BH89">
        <v>3</v>
      </c>
      <c r="BI89">
        <v>1</v>
      </c>
      <c r="BJ89">
        <v>1</v>
      </c>
      <c r="BK89" t="s">
        <v>19</v>
      </c>
      <c r="BL89" t="s">
        <v>19</v>
      </c>
      <c r="BM89">
        <v>1</v>
      </c>
      <c r="BN89">
        <v>26</v>
      </c>
      <c r="BO89">
        <v>14</v>
      </c>
      <c r="BP89">
        <v>12</v>
      </c>
      <c r="BQ89" t="s">
        <v>19</v>
      </c>
      <c r="BR89">
        <v>33</v>
      </c>
      <c r="BS89">
        <v>26</v>
      </c>
      <c r="BT89">
        <v>3</v>
      </c>
      <c r="BU89">
        <v>4</v>
      </c>
      <c r="BV89">
        <v>87</v>
      </c>
      <c r="BW89">
        <v>39</v>
      </c>
      <c r="BX89">
        <v>3</v>
      </c>
      <c r="BY89">
        <v>45</v>
      </c>
    </row>
    <row r="90" spans="1:77">
      <c r="A90" t="s">
        <v>681</v>
      </c>
      <c r="B90">
        <v>550</v>
      </c>
      <c r="C90">
        <v>378</v>
      </c>
      <c r="D90">
        <v>39</v>
      </c>
      <c r="E90">
        <v>133</v>
      </c>
      <c r="F90">
        <v>14</v>
      </c>
      <c r="G90">
        <v>5</v>
      </c>
      <c r="H90">
        <v>3</v>
      </c>
      <c r="I90">
        <v>6</v>
      </c>
      <c r="J90" t="s">
        <v>19</v>
      </c>
      <c r="K90" t="s">
        <v>19</v>
      </c>
      <c r="L90" t="s">
        <v>19</v>
      </c>
      <c r="M90" t="s">
        <v>19</v>
      </c>
      <c r="N90">
        <v>5</v>
      </c>
      <c r="O90" t="s">
        <v>19</v>
      </c>
      <c r="P90">
        <v>1</v>
      </c>
      <c r="Q90">
        <v>4</v>
      </c>
      <c r="R90">
        <v>56</v>
      </c>
      <c r="S90">
        <v>33</v>
      </c>
      <c r="T90">
        <v>1</v>
      </c>
      <c r="U90">
        <v>22</v>
      </c>
      <c r="V90">
        <v>55</v>
      </c>
      <c r="W90">
        <v>35</v>
      </c>
      <c r="X90">
        <v>1</v>
      </c>
      <c r="Y90">
        <v>19</v>
      </c>
      <c r="Z90">
        <v>285</v>
      </c>
      <c r="AA90">
        <v>241</v>
      </c>
      <c r="AB90">
        <v>3</v>
      </c>
      <c r="AC90">
        <v>41</v>
      </c>
      <c r="AD90">
        <v>180</v>
      </c>
      <c r="AE90">
        <v>165</v>
      </c>
      <c r="AF90">
        <v>1</v>
      </c>
      <c r="AG90">
        <v>14</v>
      </c>
      <c r="AH90">
        <v>16</v>
      </c>
      <c r="AI90">
        <v>14</v>
      </c>
      <c r="AJ90">
        <v>2</v>
      </c>
      <c r="AK90" t="s">
        <v>19</v>
      </c>
      <c r="AL90">
        <v>2</v>
      </c>
      <c r="AM90">
        <v>2</v>
      </c>
      <c r="AN90" t="s">
        <v>19</v>
      </c>
      <c r="AO90" t="s">
        <v>19</v>
      </c>
      <c r="AP90">
        <v>16</v>
      </c>
      <c r="AQ90">
        <v>6</v>
      </c>
      <c r="AR90">
        <v>8</v>
      </c>
      <c r="AS90">
        <v>2</v>
      </c>
      <c r="AT90">
        <v>22</v>
      </c>
      <c r="AU90">
        <v>7</v>
      </c>
      <c r="AV90">
        <v>12</v>
      </c>
      <c r="AW90">
        <v>3</v>
      </c>
      <c r="AX90">
        <v>6</v>
      </c>
      <c r="AY90">
        <v>1</v>
      </c>
      <c r="AZ90">
        <v>4</v>
      </c>
      <c r="BA90">
        <v>1</v>
      </c>
      <c r="BB90">
        <v>7</v>
      </c>
      <c r="BC90">
        <v>7</v>
      </c>
      <c r="BD90" t="s">
        <v>19</v>
      </c>
      <c r="BE90" t="s">
        <v>19</v>
      </c>
      <c r="BF90" t="s">
        <v>19</v>
      </c>
      <c r="BG90" t="s">
        <v>19</v>
      </c>
      <c r="BH90" t="s">
        <v>19</v>
      </c>
      <c r="BI90" t="s">
        <v>19</v>
      </c>
      <c r="BJ90" t="s">
        <v>19</v>
      </c>
      <c r="BK90" t="s">
        <v>19</v>
      </c>
      <c r="BL90" t="s">
        <v>19</v>
      </c>
      <c r="BM90" t="s">
        <v>19</v>
      </c>
      <c r="BN90">
        <v>13</v>
      </c>
      <c r="BO90">
        <v>9</v>
      </c>
      <c r="BP90">
        <v>4</v>
      </c>
      <c r="BQ90" t="s">
        <v>19</v>
      </c>
      <c r="BR90" t="s">
        <v>19</v>
      </c>
      <c r="BS90" t="s">
        <v>19</v>
      </c>
      <c r="BT90" t="s">
        <v>19</v>
      </c>
      <c r="BU90" t="s">
        <v>19</v>
      </c>
      <c r="BV90">
        <v>55</v>
      </c>
      <c r="BW90">
        <v>20</v>
      </c>
      <c r="BX90" t="s">
        <v>19</v>
      </c>
      <c r="BY90">
        <v>35</v>
      </c>
    </row>
    <row r="91" spans="1:77">
      <c r="A91" t="s">
        <v>680</v>
      </c>
      <c r="B91">
        <v>636</v>
      </c>
      <c r="C91">
        <v>385</v>
      </c>
      <c r="D91">
        <v>61</v>
      </c>
      <c r="E91">
        <v>190</v>
      </c>
      <c r="F91">
        <v>18</v>
      </c>
      <c r="G91">
        <v>4</v>
      </c>
      <c r="H91">
        <v>4</v>
      </c>
      <c r="I91">
        <v>10</v>
      </c>
      <c r="J91" t="s">
        <v>19</v>
      </c>
      <c r="K91" t="s">
        <v>19</v>
      </c>
      <c r="L91" t="s">
        <v>19</v>
      </c>
      <c r="M91" t="s">
        <v>19</v>
      </c>
      <c r="N91">
        <v>8</v>
      </c>
      <c r="O91" t="s">
        <v>19</v>
      </c>
      <c r="P91">
        <v>1</v>
      </c>
      <c r="Q91">
        <v>7</v>
      </c>
      <c r="R91">
        <v>73</v>
      </c>
      <c r="S91">
        <v>38</v>
      </c>
      <c r="T91">
        <v>1</v>
      </c>
      <c r="U91">
        <v>34</v>
      </c>
      <c r="V91">
        <v>52</v>
      </c>
      <c r="W91">
        <v>27</v>
      </c>
      <c r="X91" t="s">
        <v>19</v>
      </c>
      <c r="Y91">
        <v>25</v>
      </c>
      <c r="Z91">
        <v>306</v>
      </c>
      <c r="AA91">
        <v>237</v>
      </c>
      <c r="AB91">
        <v>6</v>
      </c>
      <c r="AC91">
        <v>63</v>
      </c>
      <c r="AD91">
        <v>232</v>
      </c>
      <c r="AE91">
        <v>194</v>
      </c>
      <c r="AF91">
        <v>6</v>
      </c>
      <c r="AG91">
        <v>32</v>
      </c>
      <c r="AH91">
        <v>18</v>
      </c>
      <c r="AI91">
        <v>11</v>
      </c>
      <c r="AJ91">
        <v>5</v>
      </c>
      <c r="AK91">
        <v>2</v>
      </c>
      <c r="AL91">
        <v>14</v>
      </c>
      <c r="AM91">
        <v>10</v>
      </c>
      <c r="AN91">
        <v>4</v>
      </c>
      <c r="AO91" t="s">
        <v>19</v>
      </c>
      <c r="AP91">
        <v>33</v>
      </c>
      <c r="AQ91">
        <v>9</v>
      </c>
      <c r="AR91">
        <v>18</v>
      </c>
      <c r="AS91">
        <v>6</v>
      </c>
      <c r="AT91">
        <v>22</v>
      </c>
      <c r="AU91">
        <v>11</v>
      </c>
      <c r="AV91">
        <v>9</v>
      </c>
      <c r="AW91">
        <v>2</v>
      </c>
      <c r="AX91">
        <v>5</v>
      </c>
      <c r="AY91">
        <v>2</v>
      </c>
      <c r="AZ91">
        <v>1</v>
      </c>
      <c r="BA91">
        <v>2</v>
      </c>
      <c r="BB91">
        <v>10</v>
      </c>
      <c r="BC91">
        <v>9</v>
      </c>
      <c r="BD91">
        <v>1</v>
      </c>
      <c r="BE91" t="s">
        <v>19</v>
      </c>
      <c r="BF91">
        <v>1</v>
      </c>
      <c r="BG91">
        <v>1</v>
      </c>
      <c r="BH91" t="s">
        <v>19</v>
      </c>
      <c r="BI91" t="s">
        <v>19</v>
      </c>
      <c r="BJ91">
        <v>1</v>
      </c>
      <c r="BK91" t="s">
        <v>19</v>
      </c>
      <c r="BL91" t="s">
        <v>19</v>
      </c>
      <c r="BM91">
        <v>1</v>
      </c>
      <c r="BN91">
        <v>16</v>
      </c>
      <c r="BO91">
        <v>7</v>
      </c>
      <c r="BP91">
        <v>9</v>
      </c>
      <c r="BQ91" t="s">
        <v>19</v>
      </c>
      <c r="BR91">
        <v>9</v>
      </c>
      <c r="BS91">
        <v>8</v>
      </c>
      <c r="BT91" t="s">
        <v>19</v>
      </c>
      <c r="BU91">
        <v>1</v>
      </c>
      <c r="BV91">
        <v>64</v>
      </c>
      <c r="BW91">
        <v>21</v>
      </c>
      <c r="BX91">
        <v>6</v>
      </c>
      <c r="BY91">
        <v>37</v>
      </c>
    </row>
    <row r="92" spans="1:77">
      <c r="A92" t="s">
        <v>679</v>
      </c>
      <c r="B92">
        <v>647</v>
      </c>
      <c r="C92">
        <v>318</v>
      </c>
      <c r="D92">
        <v>74</v>
      </c>
      <c r="E92">
        <v>255</v>
      </c>
      <c r="F92">
        <v>20</v>
      </c>
      <c r="G92">
        <v>1</v>
      </c>
      <c r="H92">
        <v>7</v>
      </c>
      <c r="I92">
        <v>12</v>
      </c>
      <c r="J92" t="s">
        <v>19</v>
      </c>
      <c r="K92" t="s">
        <v>19</v>
      </c>
      <c r="L92" t="s">
        <v>19</v>
      </c>
      <c r="M92" t="s">
        <v>19</v>
      </c>
      <c r="N92">
        <v>9</v>
      </c>
      <c r="O92">
        <v>1</v>
      </c>
      <c r="P92">
        <v>2</v>
      </c>
      <c r="Q92">
        <v>6</v>
      </c>
      <c r="R92">
        <v>82</v>
      </c>
      <c r="S92">
        <v>30</v>
      </c>
      <c r="T92">
        <v>1</v>
      </c>
      <c r="U92">
        <v>51</v>
      </c>
      <c r="V92">
        <v>44</v>
      </c>
      <c r="W92">
        <v>16</v>
      </c>
      <c r="X92" t="s">
        <v>19</v>
      </c>
      <c r="Y92">
        <v>28</v>
      </c>
      <c r="Z92">
        <v>304</v>
      </c>
      <c r="AA92">
        <v>216</v>
      </c>
      <c r="AB92" t="s">
        <v>19</v>
      </c>
      <c r="AC92">
        <v>88</v>
      </c>
      <c r="AD92">
        <v>161</v>
      </c>
      <c r="AE92">
        <v>130</v>
      </c>
      <c r="AF92" t="s">
        <v>19</v>
      </c>
      <c r="AG92">
        <v>31</v>
      </c>
      <c r="AH92">
        <v>19</v>
      </c>
      <c r="AI92">
        <v>12</v>
      </c>
      <c r="AJ92">
        <v>7</v>
      </c>
      <c r="AK92" t="s">
        <v>19</v>
      </c>
      <c r="AL92">
        <v>5</v>
      </c>
      <c r="AM92">
        <v>3</v>
      </c>
      <c r="AN92">
        <v>2</v>
      </c>
      <c r="AO92" t="s">
        <v>19</v>
      </c>
      <c r="AP92">
        <v>29</v>
      </c>
      <c r="AQ92" t="s">
        <v>19</v>
      </c>
      <c r="AR92">
        <v>19</v>
      </c>
      <c r="AS92">
        <v>10</v>
      </c>
      <c r="AT92">
        <v>19</v>
      </c>
      <c r="AU92" t="s">
        <v>19</v>
      </c>
      <c r="AV92">
        <v>17</v>
      </c>
      <c r="AW92">
        <v>2</v>
      </c>
      <c r="AX92">
        <v>3</v>
      </c>
      <c r="AY92" t="s">
        <v>19</v>
      </c>
      <c r="AZ92">
        <v>3</v>
      </c>
      <c r="BA92" t="s">
        <v>19</v>
      </c>
      <c r="BB92">
        <v>9</v>
      </c>
      <c r="BC92">
        <v>7</v>
      </c>
      <c r="BD92">
        <v>2</v>
      </c>
      <c r="BE92" t="s">
        <v>19</v>
      </c>
      <c r="BF92">
        <v>2</v>
      </c>
      <c r="BG92">
        <v>2</v>
      </c>
      <c r="BH92" t="s">
        <v>19</v>
      </c>
      <c r="BI92" t="s">
        <v>19</v>
      </c>
      <c r="BJ92" t="s">
        <v>19</v>
      </c>
      <c r="BK92" t="s">
        <v>19</v>
      </c>
      <c r="BL92" t="s">
        <v>19</v>
      </c>
      <c r="BM92" t="s">
        <v>19</v>
      </c>
      <c r="BN92">
        <v>16</v>
      </c>
      <c r="BO92">
        <v>10</v>
      </c>
      <c r="BP92">
        <v>6</v>
      </c>
      <c r="BQ92" t="s">
        <v>19</v>
      </c>
      <c r="BR92">
        <v>19</v>
      </c>
      <c r="BS92">
        <v>3</v>
      </c>
      <c r="BT92">
        <v>2</v>
      </c>
      <c r="BU92">
        <v>14</v>
      </c>
      <c r="BV92">
        <v>72</v>
      </c>
      <c r="BW92">
        <v>20</v>
      </c>
      <c r="BX92">
        <v>8</v>
      </c>
      <c r="BY92">
        <v>44</v>
      </c>
    </row>
    <row r="93" spans="1:77">
      <c r="A93" t="s">
        <v>678</v>
      </c>
      <c r="B93">
        <v>1217</v>
      </c>
      <c r="C93">
        <v>903</v>
      </c>
      <c r="D93">
        <v>190</v>
      </c>
      <c r="E93">
        <v>124</v>
      </c>
      <c r="F93">
        <v>39</v>
      </c>
      <c r="G93">
        <v>13</v>
      </c>
      <c r="H93">
        <v>11</v>
      </c>
      <c r="I93">
        <v>15</v>
      </c>
      <c r="J93">
        <v>1</v>
      </c>
      <c r="K93" t="s">
        <v>19</v>
      </c>
      <c r="L93" t="s">
        <v>19</v>
      </c>
      <c r="M93">
        <v>1</v>
      </c>
      <c r="N93">
        <v>12</v>
      </c>
      <c r="O93" t="s">
        <v>19</v>
      </c>
      <c r="P93">
        <v>5</v>
      </c>
      <c r="Q93">
        <v>7</v>
      </c>
      <c r="R93">
        <v>106</v>
      </c>
      <c r="S93">
        <v>79</v>
      </c>
      <c r="T93">
        <v>16</v>
      </c>
      <c r="U93">
        <v>11</v>
      </c>
      <c r="V93">
        <v>127</v>
      </c>
      <c r="W93">
        <v>97</v>
      </c>
      <c r="X93">
        <v>11</v>
      </c>
      <c r="Y93">
        <v>19</v>
      </c>
      <c r="Z93">
        <v>576</v>
      </c>
      <c r="AA93">
        <v>474</v>
      </c>
      <c r="AB93">
        <v>62</v>
      </c>
      <c r="AC93">
        <v>40</v>
      </c>
      <c r="AD93">
        <v>428</v>
      </c>
      <c r="AE93">
        <v>363</v>
      </c>
      <c r="AF93">
        <v>48</v>
      </c>
      <c r="AG93">
        <v>17</v>
      </c>
      <c r="AH93">
        <v>35</v>
      </c>
      <c r="AI93">
        <v>27</v>
      </c>
      <c r="AJ93">
        <v>7</v>
      </c>
      <c r="AK93">
        <v>1</v>
      </c>
      <c r="AL93">
        <v>16</v>
      </c>
      <c r="AM93">
        <v>12</v>
      </c>
      <c r="AN93">
        <v>3</v>
      </c>
      <c r="AO93">
        <v>1</v>
      </c>
      <c r="AP93">
        <v>38</v>
      </c>
      <c r="AQ93">
        <v>25</v>
      </c>
      <c r="AR93">
        <v>9</v>
      </c>
      <c r="AS93">
        <v>4</v>
      </c>
      <c r="AT93">
        <v>45</v>
      </c>
      <c r="AU93">
        <v>25</v>
      </c>
      <c r="AV93">
        <v>15</v>
      </c>
      <c r="AW93">
        <v>5</v>
      </c>
      <c r="AX93">
        <v>7</v>
      </c>
      <c r="AY93">
        <v>3</v>
      </c>
      <c r="AZ93">
        <v>3</v>
      </c>
      <c r="BA93">
        <v>1</v>
      </c>
      <c r="BB93">
        <v>20</v>
      </c>
      <c r="BC93">
        <v>17</v>
      </c>
      <c r="BD93">
        <v>3</v>
      </c>
      <c r="BE93" t="s">
        <v>19</v>
      </c>
      <c r="BF93">
        <v>14</v>
      </c>
      <c r="BG93">
        <v>8</v>
      </c>
      <c r="BH93">
        <v>6</v>
      </c>
      <c r="BI93" t="s">
        <v>19</v>
      </c>
      <c r="BJ93">
        <v>3</v>
      </c>
      <c r="BK93">
        <v>2</v>
      </c>
      <c r="BL93" t="s">
        <v>19</v>
      </c>
      <c r="BM93">
        <v>1</v>
      </c>
      <c r="BN93">
        <v>38</v>
      </c>
      <c r="BO93">
        <v>24</v>
      </c>
      <c r="BP93">
        <v>14</v>
      </c>
      <c r="BQ93" t="s">
        <v>19</v>
      </c>
      <c r="BR93">
        <v>76</v>
      </c>
      <c r="BS93">
        <v>61</v>
      </c>
      <c r="BT93">
        <v>11</v>
      </c>
      <c r="BU93">
        <v>4</v>
      </c>
      <c r="BV93">
        <v>80</v>
      </c>
      <c r="BW93">
        <v>48</v>
      </c>
      <c r="BX93">
        <v>17</v>
      </c>
      <c r="BY93">
        <v>15</v>
      </c>
    </row>
    <row r="94" spans="1:77">
      <c r="A94" t="s">
        <v>677</v>
      </c>
      <c r="B94">
        <v>877</v>
      </c>
      <c r="C94">
        <v>673</v>
      </c>
      <c r="D94">
        <v>127</v>
      </c>
      <c r="E94">
        <v>77</v>
      </c>
      <c r="F94">
        <v>27</v>
      </c>
      <c r="G94">
        <v>9</v>
      </c>
      <c r="H94">
        <v>15</v>
      </c>
      <c r="I94">
        <v>3</v>
      </c>
      <c r="J94" t="s">
        <v>19</v>
      </c>
      <c r="K94" t="s">
        <v>19</v>
      </c>
      <c r="L94" t="s">
        <v>19</v>
      </c>
      <c r="M94" t="s">
        <v>19</v>
      </c>
      <c r="N94">
        <v>10</v>
      </c>
      <c r="O94" t="s">
        <v>19</v>
      </c>
      <c r="P94">
        <v>3</v>
      </c>
      <c r="Q94">
        <v>7</v>
      </c>
      <c r="R94">
        <v>105</v>
      </c>
      <c r="S94">
        <v>73</v>
      </c>
      <c r="T94">
        <v>18</v>
      </c>
      <c r="U94">
        <v>14</v>
      </c>
      <c r="V94">
        <v>63</v>
      </c>
      <c r="W94">
        <v>58</v>
      </c>
      <c r="X94">
        <v>3</v>
      </c>
      <c r="Y94">
        <v>2</v>
      </c>
      <c r="Z94">
        <v>482</v>
      </c>
      <c r="AA94">
        <v>445</v>
      </c>
      <c r="AB94">
        <v>7</v>
      </c>
      <c r="AC94">
        <v>30</v>
      </c>
      <c r="AD94">
        <v>343</v>
      </c>
      <c r="AE94">
        <v>330</v>
      </c>
      <c r="AF94">
        <v>7</v>
      </c>
      <c r="AG94">
        <v>6</v>
      </c>
      <c r="AH94">
        <v>26</v>
      </c>
      <c r="AI94">
        <v>18</v>
      </c>
      <c r="AJ94">
        <v>7</v>
      </c>
      <c r="AK94">
        <v>1</v>
      </c>
      <c r="AL94">
        <v>10</v>
      </c>
      <c r="AM94">
        <v>7</v>
      </c>
      <c r="AN94">
        <v>3</v>
      </c>
      <c r="AO94" t="s">
        <v>19</v>
      </c>
      <c r="AP94">
        <v>29</v>
      </c>
      <c r="AQ94">
        <v>11</v>
      </c>
      <c r="AR94">
        <v>18</v>
      </c>
      <c r="AS94" t="s">
        <v>19</v>
      </c>
      <c r="AT94">
        <v>31</v>
      </c>
      <c r="AU94">
        <v>10</v>
      </c>
      <c r="AV94">
        <v>19</v>
      </c>
      <c r="AW94">
        <v>2</v>
      </c>
      <c r="AX94">
        <v>3</v>
      </c>
      <c r="AY94" t="s">
        <v>19</v>
      </c>
      <c r="AZ94">
        <v>3</v>
      </c>
      <c r="BA94" t="s">
        <v>19</v>
      </c>
      <c r="BB94">
        <v>11</v>
      </c>
      <c r="BC94">
        <v>8</v>
      </c>
      <c r="BD94">
        <v>3</v>
      </c>
      <c r="BE94" t="s">
        <v>19</v>
      </c>
      <c r="BF94">
        <v>1</v>
      </c>
      <c r="BG94">
        <v>1</v>
      </c>
      <c r="BH94" t="s">
        <v>19</v>
      </c>
      <c r="BI94" t="s">
        <v>19</v>
      </c>
      <c r="BJ94" t="s">
        <v>19</v>
      </c>
      <c r="BK94" t="s">
        <v>19</v>
      </c>
      <c r="BL94" t="s">
        <v>19</v>
      </c>
      <c r="BM94" t="s">
        <v>19</v>
      </c>
      <c r="BN94">
        <v>28</v>
      </c>
      <c r="BO94">
        <v>10</v>
      </c>
      <c r="BP94">
        <v>18</v>
      </c>
      <c r="BQ94" t="s">
        <v>19</v>
      </c>
      <c r="BR94">
        <v>4</v>
      </c>
      <c r="BS94" t="s">
        <v>19</v>
      </c>
      <c r="BT94" t="s">
        <v>19</v>
      </c>
      <c r="BU94">
        <v>4</v>
      </c>
      <c r="BV94">
        <v>57</v>
      </c>
      <c r="BW94">
        <v>30</v>
      </c>
      <c r="BX94">
        <v>13</v>
      </c>
      <c r="BY94">
        <v>14</v>
      </c>
    </row>
    <row r="95" spans="1:77">
      <c r="A95" t="s">
        <v>676</v>
      </c>
      <c r="B95">
        <v>794</v>
      </c>
      <c r="C95">
        <v>568</v>
      </c>
      <c r="D95">
        <v>65</v>
      </c>
      <c r="E95">
        <v>161</v>
      </c>
      <c r="F95">
        <v>29</v>
      </c>
      <c r="G95">
        <v>9</v>
      </c>
      <c r="H95">
        <v>7</v>
      </c>
      <c r="I95">
        <v>13</v>
      </c>
      <c r="J95" t="s">
        <v>19</v>
      </c>
      <c r="K95" t="s">
        <v>19</v>
      </c>
      <c r="L95" t="s">
        <v>19</v>
      </c>
      <c r="M95" t="s">
        <v>19</v>
      </c>
      <c r="N95">
        <v>10</v>
      </c>
      <c r="O95">
        <v>1</v>
      </c>
      <c r="P95">
        <v>4</v>
      </c>
      <c r="Q95">
        <v>5</v>
      </c>
      <c r="R95">
        <v>89</v>
      </c>
      <c r="S95">
        <v>51</v>
      </c>
      <c r="T95">
        <v>6</v>
      </c>
      <c r="U95">
        <v>32</v>
      </c>
      <c r="V95">
        <v>70</v>
      </c>
      <c r="W95">
        <v>47</v>
      </c>
      <c r="X95" t="s">
        <v>19</v>
      </c>
      <c r="Y95">
        <v>23</v>
      </c>
      <c r="Z95">
        <v>408</v>
      </c>
      <c r="AA95">
        <v>355</v>
      </c>
      <c r="AB95">
        <v>1</v>
      </c>
      <c r="AC95">
        <v>52</v>
      </c>
      <c r="AD95">
        <v>294</v>
      </c>
      <c r="AE95">
        <v>271</v>
      </c>
      <c r="AF95">
        <v>1</v>
      </c>
      <c r="AG95">
        <v>22</v>
      </c>
      <c r="AH95">
        <v>27</v>
      </c>
      <c r="AI95">
        <v>20</v>
      </c>
      <c r="AJ95">
        <v>5</v>
      </c>
      <c r="AK95">
        <v>2</v>
      </c>
      <c r="AL95">
        <v>13</v>
      </c>
      <c r="AM95">
        <v>11</v>
      </c>
      <c r="AN95">
        <v>1</v>
      </c>
      <c r="AO95">
        <v>1</v>
      </c>
      <c r="AP95">
        <v>29</v>
      </c>
      <c r="AQ95">
        <v>10</v>
      </c>
      <c r="AR95">
        <v>12</v>
      </c>
      <c r="AS95">
        <v>7</v>
      </c>
      <c r="AT95">
        <v>17</v>
      </c>
      <c r="AU95">
        <v>4</v>
      </c>
      <c r="AV95">
        <v>11</v>
      </c>
      <c r="AW95">
        <v>2</v>
      </c>
      <c r="AX95">
        <v>2</v>
      </c>
      <c r="AY95" t="s">
        <v>19</v>
      </c>
      <c r="AZ95">
        <v>1</v>
      </c>
      <c r="BA95">
        <v>1</v>
      </c>
      <c r="BB95">
        <v>18</v>
      </c>
      <c r="BC95">
        <v>16</v>
      </c>
      <c r="BD95">
        <v>1</v>
      </c>
      <c r="BE95">
        <v>1</v>
      </c>
      <c r="BF95" t="s">
        <v>19</v>
      </c>
      <c r="BG95" t="s">
        <v>19</v>
      </c>
      <c r="BH95" t="s">
        <v>19</v>
      </c>
      <c r="BI95" t="s">
        <v>19</v>
      </c>
      <c r="BJ95">
        <v>6</v>
      </c>
      <c r="BK95">
        <v>1</v>
      </c>
      <c r="BL95" t="s">
        <v>19</v>
      </c>
      <c r="BM95">
        <v>5</v>
      </c>
      <c r="BN95">
        <v>28</v>
      </c>
      <c r="BO95">
        <v>17</v>
      </c>
      <c r="BP95">
        <v>9</v>
      </c>
      <c r="BQ95">
        <v>2</v>
      </c>
      <c r="BR95">
        <v>16</v>
      </c>
      <c r="BS95">
        <v>9</v>
      </c>
      <c r="BT95" t="s">
        <v>19</v>
      </c>
      <c r="BU95">
        <v>7</v>
      </c>
      <c r="BV95">
        <v>45</v>
      </c>
      <c r="BW95">
        <v>28</v>
      </c>
      <c r="BX95">
        <v>8</v>
      </c>
      <c r="BY95">
        <v>9</v>
      </c>
    </row>
    <row r="96" spans="1:77">
      <c r="A96" t="s">
        <v>675</v>
      </c>
      <c r="B96">
        <v>1087</v>
      </c>
      <c r="C96">
        <v>720</v>
      </c>
      <c r="D96">
        <v>97</v>
      </c>
      <c r="E96">
        <v>270</v>
      </c>
      <c r="F96">
        <v>30</v>
      </c>
      <c r="G96">
        <v>13</v>
      </c>
      <c r="H96">
        <v>8</v>
      </c>
      <c r="I96">
        <v>9</v>
      </c>
      <c r="J96" t="s">
        <v>19</v>
      </c>
      <c r="K96" t="s">
        <v>19</v>
      </c>
      <c r="L96" t="s">
        <v>19</v>
      </c>
      <c r="M96" t="s">
        <v>19</v>
      </c>
      <c r="N96">
        <v>9</v>
      </c>
      <c r="O96" t="s">
        <v>19</v>
      </c>
      <c r="P96">
        <v>3</v>
      </c>
      <c r="Q96">
        <v>6</v>
      </c>
      <c r="R96">
        <v>88</v>
      </c>
      <c r="S96">
        <v>48</v>
      </c>
      <c r="T96">
        <v>3</v>
      </c>
      <c r="U96">
        <v>37</v>
      </c>
      <c r="V96">
        <v>115</v>
      </c>
      <c r="W96">
        <v>73</v>
      </c>
      <c r="X96" t="s">
        <v>19</v>
      </c>
      <c r="Y96">
        <v>42</v>
      </c>
      <c r="Z96">
        <v>584</v>
      </c>
      <c r="AA96">
        <v>424</v>
      </c>
      <c r="AB96">
        <v>15</v>
      </c>
      <c r="AC96">
        <v>145</v>
      </c>
      <c r="AD96">
        <v>247</v>
      </c>
      <c r="AE96">
        <v>188</v>
      </c>
      <c r="AF96">
        <v>5</v>
      </c>
      <c r="AG96">
        <v>54</v>
      </c>
      <c r="AH96">
        <v>25</v>
      </c>
      <c r="AI96">
        <v>16</v>
      </c>
      <c r="AJ96">
        <v>9</v>
      </c>
      <c r="AK96" t="s">
        <v>19</v>
      </c>
      <c r="AL96">
        <v>12</v>
      </c>
      <c r="AM96">
        <v>9</v>
      </c>
      <c r="AN96">
        <v>3</v>
      </c>
      <c r="AO96" t="s">
        <v>19</v>
      </c>
      <c r="AP96">
        <v>55</v>
      </c>
      <c r="AQ96">
        <v>28</v>
      </c>
      <c r="AR96">
        <v>25</v>
      </c>
      <c r="AS96">
        <v>2</v>
      </c>
      <c r="AT96">
        <v>29</v>
      </c>
      <c r="AU96">
        <v>19</v>
      </c>
      <c r="AV96">
        <v>7</v>
      </c>
      <c r="AW96">
        <v>3</v>
      </c>
      <c r="AX96">
        <v>6</v>
      </c>
      <c r="AY96">
        <v>5</v>
      </c>
      <c r="AZ96">
        <v>1</v>
      </c>
      <c r="BA96" t="s">
        <v>19</v>
      </c>
      <c r="BB96">
        <v>23</v>
      </c>
      <c r="BC96">
        <v>17</v>
      </c>
      <c r="BD96">
        <v>3</v>
      </c>
      <c r="BE96">
        <v>3</v>
      </c>
      <c r="BF96">
        <v>6</v>
      </c>
      <c r="BG96">
        <v>5</v>
      </c>
      <c r="BH96">
        <v>1</v>
      </c>
      <c r="BI96" t="s">
        <v>19</v>
      </c>
      <c r="BJ96">
        <v>2</v>
      </c>
      <c r="BK96">
        <v>1</v>
      </c>
      <c r="BL96" t="s">
        <v>19</v>
      </c>
      <c r="BM96">
        <v>1</v>
      </c>
      <c r="BN96">
        <v>32</v>
      </c>
      <c r="BO96">
        <v>16</v>
      </c>
      <c r="BP96">
        <v>14</v>
      </c>
      <c r="BQ96">
        <v>2</v>
      </c>
      <c r="BR96">
        <v>23</v>
      </c>
      <c r="BS96">
        <v>17</v>
      </c>
      <c r="BT96">
        <v>2</v>
      </c>
      <c r="BU96">
        <v>4</v>
      </c>
      <c r="BV96">
        <v>60</v>
      </c>
      <c r="BW96">
        <v>38</v>
      </c>
      <c r="BX96">
        <v>6</v>
      </c>
      <c r="BY96">
        <v>16</v>
      </c>
    </row>
    <row r="97" spans="1:77">
      <c r="A97" t="s">
        <v>674</v>
      </c>
      <c r="B97">
        <v>410</v>
      </c>
      <c r="C97">
        <v>248</v>
      </c>
      <c r="D97">
        <v>97</v>
      </c>
      <c r="E97">
        <v>65</v>
      </c>
      <c r="F97">
        <v>9</v>
      </c>
      <c r="G97">
        <v>1</v>
      </c>
      <c r="H97">
        <v>5</v>
      </c>
      <c r="I97">
        <v>3</v>
      </c>
      <c r="J97">
        <v>1</v>
      </c>
      <c r="K97" t="s">
        <v>19</v>
      </c>
      <c r="L97" t="s">
        <v>19</v>
      </c>
      <c r="M97">
        <v>1</v>
      </c>
      <c r="N97">
        <v>5</v>
      </c>
      <c r="O97" t="s">
        <v>19</v>
      </c>
      <c r="P97">
        <v>1</v>
      </c>
      <c r="Q97">
        <v>4</v>
      </c>
      <c r="R97">
        <v>36</v>
      </c>
      <c r="S97">
        <v>29</v>
      </c>
      <c r="T97">
        <v>2</v>
      </c>
      <c r="U97">
        <v>5</v>
      </c>
      <c r="V97">
        <v>40</v>
      </c>
      <c r="W97">
        <v>27</v>
      </c>
      <c r="X97">
        <v>1</v>
      </c>
      <c r="Y97">
        <v>12</v>
      </c>
      <c r="Z97">
        <v>192</v>
      </c>
      <c r="AA97">
        <v>155</v>
      </c>
      <c r="AB97">
        <v>7</v>
      </c>
      <c r="AC97">
        <v>30</v>
      </c>
      <c r="AD97">
        <v>131</v>
      </c>
      <c r="AE97">
        <v>107</v>
      </c>
      <c r="AF97">
        <v>7</v>
      </c>
      <c r="AG97">
        <v>17</v>
      </c>
      <c r="AH97">
        <v>11</v>
      </c>
      <c r="AI97">
        <v>9</v>
      </c>
      <c r="AJ97">
        <v>2</v>
      </c>
      <c r="AK97" t="s">
        <v>19</v>
      </c>
      <c r="AL97">
        <v>8</v>
      </c>
      <c r="AM97">
        <v>7</v>
      </c>
      <c r="AN97">
        <v>1</v>
      </c>
      <c r="AO97" t="s">
        <v>19</v>
      </c>
      <c r="AP97">
        <v>35</v>
      </c>
      <c r="AQ97">
        <v>3</v>
      </c>
      <c r="AR97">
        <v>26</v>
      </c>
      <c r="AS97">
        <v>6</v>
      </c>
      <c r="AT97">
        <v>11</v>
      </c>
      <c r="AU97" t="s">
        <v>19</v>
      </c>
      <c r="AV97">
        <v>10</v>
      </c>
      <c r="AW97">
        <v>1</v>
      </c>
      <c r="AX97">
        <v>2</v>
      </c>
      <c r="AY97" t="s">
        <v>19</v>
      </c>
      <c r="AZ97">
        <v>2</v>
      </c>
      <c r="BA97" t="s">
        <v>19</v>
      </c>
      <c r="BB97">
        <v>10</v>
      </c>
      <c r="BC97">
        <v>1</v>
      </c>
      <c r="BD97">
        <v>9</v>
      </c>
      <c r="BE97" t="s">
        <v>19</v>
      </c>
      <c r="BF97" t="s">
        <v>19</v>
      </c>
      <c r="BG97" t="s">
        <v>19</v>
      </c>
      <c r="BH97" t="s">
        <v>19</v>
      </c>
      <c r="BI97" t="s">
        <v>19</v>
      </c>
      <c r="BJ97">
        <v>3</v>
      </c>
      <c r="BK97" t="s">
        <v>19</v>
      </c>
      <c r="BL97">
        <v>1</v>
      </c>
      <c r="BM97">
        <v>2</v>
      </c>
      <c r="BN97">
        <v>19</v>
      </c>
      <c r="BO97">
        <v>6</v>
      </c>
      <c r="BP97">
        <v>13</v>
      </c>
      <c r="BQ97" t="s">
        <v>19</v>
      </c>
      <c r="BR97">
        <v>12</v>
      </c>
      <c r="BS97">
        <v>3</v>
      </c>
      <c r="BT97">
        <v>9</v>
      </c>
      <c r="BU97" t="s">
        <v>19</v>
      </c>
      <c r="BV97">
        <v>24</v>
      </c>
      <c r="BW97">
        <v>14</v>
      </c>
      <c r="BX97">
        <v>9</v>
      </c>
      <c r="BY97">
        <v>1</v>
      </c>
    </row>
    <row r="98" spans="1:77">
      <c r="A98" t="s">
        <v>673</v>
      </c>
      <c r="B98">
        <v>503</v>
      </c>
      <c r="C98">
        <v>311</v>
      </c>
      <c r="D98">
        <v>55</v>
      </c>
      <c r="E98">
        <v>137</v>
      </c>
      <c r="F98">
        <v>15</v>
      </c>
      <c r="G98">
        <v>4</v>
      </c>
      <c r="H98">
        <v>2</v>
      </c>
      <c r="I98">
        <v>9</v>
      </c>
      <c r="J98" t="s">
        <v>19</v>
      </c>
      <c r="K98" t="s">
        <v>19</v>
      </c>
      <c r="L98" t="s">
        <v>19</v>
      </c>
      <c r="M98" t="s">
        <v>19</v>
      </c>
      <c r="N98">
        <v>7</v>
      </c>
      <c r="O98" t="s">
        <v>19</v>
      </c>
      <c r="P98" t="s">
        <v>19</v>
      </c>
      <c r="Q98">
        <v>7</v>
      </c>
      <c r="R98">
        <v>48</v>
      </c>
      <c r="S98">
        <v>29</v>
      </c>
      <c r="T98">
        <v>2</v>
      </c>
      <c r="U98">
        <v>17</v>
      </c>
      <c r="V98">
        <v>45</v>
      </c>
      <c r="W98">
        <v>34</v>
      </c>
      <c r="X98" t="s">
        <v>19</v>
      </c>
      <c r="Y98">
        <v>11</v>
      </c>
      <c r="Z98">
        <v>246</v>
      </c>
      <c r="AA98">
        <v>186</v>
      </c>
      <c r="AB98">
        <v>2</v>
      </c>
      <c r="AC98">
        <v>58</v>
      </c>
      <c r="AD98">
        <v>121</v>
      </c>
      <c r="AE98">
        <v>103</v>
      </c>
      <c r="AF98">
        <v>2</v>
      </c>
      <c r="AG98">
        <v>16</v>
      </c>
      <c r="AH98">
        <v>17</v>
      </c>
      <c r="AI98">
        <v>12</v>
      </c>
      <c r="AJ98">
        <v>2</v>
      </c>
      <c r="AK98">
        <v>3</v>
      </c>
      <c r="AL98">
        <v>11</v>
      </c>
      <c r="AM98">
        <v>8</v>
      </c>
      <c r="AN98">
        <v>2</v>
      </c>
      <c r="AO98">
        <v>1</v>
      </c>
      <c r="AP98">
        <v>26</v>
      </c>
      <c r="AQ98">
        <v>2</v>
      </c>
      <c r="AR98">
        <v>22</v>
      </c>
      <c r="AS98">
        <v>2</v>
      </c>
      <c r="AT98">
        <v>14</v>
      </c>
      <c r="AU98">
        <v>1</v>
      </c>
      <c r="AV98">
        <v>10</v>
      </c>
      <c r="AW98">
        <v>3</v>
      </c>
      <c r="AX98">
        <v>4</v>
      </c>
      <c r="AY98" t="s">
        <v>19</v>
      </c>
      <c r="AZ98">
        <v>3</v>
      </c>
      <c r="BA98">
        <v>1</v>
      </c>
      <c r="BB98">
        <v>10</v>
      </c>
      <c r="BC98">
        <v>8</v>
      </c>
      <c r="BD98">
        <v>2</v>
      </c>
      <c r="BE98" t="s">
        <v>19</v>
      </c>
      <c r="BF98">
        <v>1</v>
      </c>
      <c r="BG98">
        <v>1</v>
      </c>
      <c r="BH98" t="s">
        <v>19</v>
      </c>
      <c r="BI98" t="s">
        <v>19</v>
      </c>
      <c r="BJ98">
        <v>1</v>
      </c>
      <c r="BK98" t="s">
        <v>19</v>
      </c>
      <c r="BL98">
        <v>1</v>
      </c>
      <c r="BM98" t="s">
        <v>19</v>
      </c>
      <c r="BN98">
        <v>15</v>
      </c>
      <c r="BO98">
        <v>9</v>
      </c>
      <c r="BP98">
        <v>5</v>
      </c>
      <c r="BQ98">
        <v>1</v>
      </c>
      <c r="BR98">
        <v>11</v>
      </c>
      <c r="BS98">
        <v>5</v>
      </c>
      <c r="BT98" t="s">
        <v>19</v>
      </c>
      <c r="BU98">
        <v>6</v>
      </c>
      <c r="BV98">
        <v>43</v>
      </c>
      <c r="BW98">
        <v>20</v>
      </c>
      <c r="BX98">
        <v>4</v>
      </c>
      <c r="BY98">
        <v>19</v>
      </c>
    </row>
    <row r="99" spans="1:77">
      <c r="A99" t="s">
        <v>672</v>
      </c>
      <c r="B99">
        <v>550</v>
      </c>
      <c r="C99">
        <v>303</v>
      </c>
      <c r="D99">
        <v>100</v>
      </c>
      <c r="E99">
        <v>147</v>
      </c>
      <c r="F99">
        <v>16</v>
      </c>
      <c r="G99">
        <v>5</v>
      </c>
      <c r="H99">
        <v>4</v>
      </c>
      <c r="I99">
        <v>7</v>
      </c>
      <c r="J99" t="s">
        <v>19</v>
      </c>
      <c r="K99" t="s">
        <v>19</v>
      </c>
      <c r="L99" t="s">
        <v>19</v>
      </c>
      <c r="M99" t="s">
        <v>19</v>
      </c>
      <c r="N99">
        <v>9</v>
      </c>
      <c r="O99" t="s">
        <v>19</v>
      </c>
      <c r="P99" t="s">
        <v>19</v>
      </c>
      <c r="Q99">
        <v>9</v>
      </c>
      <c r="R99">
        <v>68</v>
      </c>
      <c r="S99">
        <v>33</v>
      </c>
      <c r="T99">
        <v>6</v>
      </c>
      <c r="U99">
        <v>29</v>
      </c>
      <c r="V99">
        <v>42</v>
      </c>
      <c r="W99">
        <v>23</v>
      </c>
      <c r="X99">
        <v>3</v>
      </c>
      <c r="Y99">
        <v>16</v>
      </c>
      <c r="Z99">
        <v>249</v>
      </c>
      <c r="AA99">
        <v>184</v>
      </c>
      <c r="AB99">
        <v>24</v>
      </c>
      <c r="AC99">
        <v>41</v>
      </c>
      <c r="AD99">
        <v>112</v>
      </c>
      <c r="AE99">
        <v>87</v>
      </c>
      <c r="AF99">
        <v>11</v>
      </c>
      <c r="AG99">
        <v>14</v>
      </c>
      <c r="AH99">
        <v>14</v>
      </c>
      <c r="AI99">
        <v>12</v>
      </c>
      <c r="AJ99">
        <v>2</v>
      </c>
      <c r="AK99" t="s">
        <v>19</v>
      </c>
      <c r="AL99">
        <v>8</v>
      </c>
      <c r="AM99">
        <v>6</v>
      </c>
      <c r="AN99">
        <v>2</v>
      </c>
      <c r="AO99" t="s">
        <v>19</v>
      </c>
      <c r="AP99">
        <v>24</v>
      </c>
      <c r="AQ99">
        <v>2</v>
      </c>
      <c r="AR99">
        <v>17</v>
      </c>
      <c r="AS99">
        <v>5</v>
      </c>
      <c r="AT99">
        <v>17</v>
      </c>
      <c r="AU99">
        <v>3</v>
      </c>
      <c r="AV99">
        <v>7</v>
      </c>
      <c r="AW99">
        <v>7</v>
      </c>
      <c r="AX99">
        <v>6</v>
      </c>
      <c r="AY99" t="s">
        <v>19</v>
      </c>
      <c r="AZ99">
        <v>3</v>
      </c>
      <c r="BA99">
        <v>3</v>
      </c>
      <c r="BB99">
        <v>12</v>
      </c>
      <c r="BC99">
        <v>8</v>
      </c>
      <c r="BD99">
        <v>4</v>
      </c>
      <c r="BE99" t="s">
        <v>19</v>
      </c>
      <c r="BF99">
        <v>1</v>
      </c>
      <c r="BG99" t="s">
        <v>19</v>
      </c>
      <c r="BH99">
        <v>1</v>
      </c>
      <c r="BI99" t="s">
        <v>19</v>
      </c>
      <c r="BJ99">
        <v>2</v>
      </c>
      <c r="BK99" t="s">
        <v>19</v>
      </c>
      <c r="BL99" t="s">
        <v>19</v>
      </c>
      <c r="BM99">
        <v>2</v>
      </c>
      <c r="BN99">
        <v>18</v>
      </c>
      <c r="BO99">
        <v>3</v>
      </c>
      <c r="BP99">
        <v>12</v>
      </c>
      <c r="BQ99">
        <v>3</v>
      </c>
      <c r="BR99">
        <v>16</v>
      </c>
      <c r="BS99">
        <v>4</v>
      </c>
      <c r="BT99">
        <v>7</v>
      </c>
      <c r="BU99">
        <v>5</v>
      </c>
      <c r="BV99">
        <v>56</v>
      </c>
      <c r="BW99">
        <v>26</v>
      </c>
      <c r="BX99">
        <v>10</v>
      </c>
      <c r="BY99">
        <v>20</v>
      </c>
    </row>
    <row r="100" spans="1:77">
      <c r="A100" t="s">
        <v>671</v>
      </c>
      <c r="B100">
        <v>222</v>
      </c>
      <c r="C100">
        <v>145</v>
      </c>
      <c r="D100">
        <v>26</v>
      </c>
      <c r="E100">
        <v>51</v>
      </c>
      <c r="F100">
        <v>9</v>
      </c>
      <c r="G100">
        <v>2</v>
      </c>
      <c r="H100">
        <v>6</v>
      </c>
      <c r="I100">
        <v>1</v>
      </c>
      <c r="J100" t="s">
        <v>19</v>
      </c>
      <c r="K100" t="s">
        <v>19</v>
      </c>
      <c r="L100" t="s">
        <v>19</v>
      </c>
      <c r="M100" t="s">
        <v>19</v>
      </c>
      <c r="N100">
        <v>5</v>
      </c>
      <c r="O100" t="s">
        <v>19</v>
      </c>
      <c r="P100">
        <v>3</v>
      </c>
      <c r="Q100">
        <v>2</v>
      </c>
      <c r="R100">
        <v>23</v>
      </c>
      <c r="S100">
        <v>18</v>
      </c>
      <c r="T100" t="s">
        <v>19</v>
      </c>
      <c r="U100">
        <v>5</v>
      </c>
      <c r="V100">
        <v>15</v>
      </c>
      <c r="W100">
        <v>9</v>
      </c>
      <c r="X100">
        <v>2</v>
      </c>
      <c r="Y100">
        <v>4</v>
      </c>
      <c r="Z100">
        <v>104</v>
      </c>
      <c r="AA100">
        <v>83</v>
      </c>
      <c r="AB100">
        <v>1</v>
      </c>
      <c r="AC100">
        <v>20</v>
      </c>
      <c r="AD100">
        <v>63</v>
      </c>
      <c r="AE100">
        <v>56</v>
      </c>
      <c r="AF100">
        <v>1</v>
      </c>
      <c r="AG100">
        <v>6</v>
      </c>
      <c r="AH100">
        <v>8</v>
      </c>
      <c r="AI100">
        <v>6</v>
      </c>
      <c r="AJ100">
        <v>1</v>
      </c>
      <c r="AK100">
        <v>1</v>
      </c>
      <c r="AL100">
        <v>2</v>
      </c>
      <c r="AM100">
        <v>1</v>
      </c>
      <c r="AN100">
        <v>1</v>
      </c>
      <c r="AO100" t="s">
        <v>19</v>
      </c>
      <c r="AP100">
        <v>10</v>
      </c>
      <c r="AQ100">
        <v>3</v>
      </c>
      <c r="AR100">
        <v>4</v>
      </c>
      <c r="AS100">
        <v>3</v>
      </c>
      <c r="AT100">
        <v>8</v>
      </c>
      <c r="AU100" t="s">
        <v>19</v>
      </c>
      <c r="AV100">
        <v>4</v>
      </c>
      <c r="AW100">
        <v>4</v>
      </c>
      <c r="AX100">
        <v>1</v>
      </c>
      <c r="AY100" t="s">
        <v>19</v>
      </c>
      <c r="AZ100">
        <v>1</v>
      </c>
      <c r="BA100" t="s">
        <v>19</v>
      </c>
      <c r="BB100">
        <v>5</v>
      </c>
      <c r="BC100">
        <v>3</v>
      </c>
      <c r="BD100">
        <v>2</v>
      </c>
      <c r="BE100" t="s">
        <v>19</v>
      </c>
      <c r="BF100">
        <v>1</v>
      </c>
      <c r="BG100">
        <v>1</v>
      </c>
      <c r="BH100" t="s">
        <v>19</v>
      </c>
      <c r="BI100" t="s">
        <v>19</v>
      </c>
      <c r="BJ100" t="s">
        <v>19</v>
      </c>
      <c r="BK100" t="s">
        <v>19</v>
      </c>
      <c r="BL100" t="s">
        <v>19</v>
      </c>
      <c r="BM100" t="s">
        <v>19</v>
      </c>
      <c r="BN100">
        <v>5</v>
      </c>
      <c r="BO100">
        <v>4</v>
      </c>
      <c r="BP100">
        <v>1</v>
      </c>
      <c r="BQ100" t="s">
        <v>19</v>
      </c>
      <c r="BR100" t="s">
        <v>19</v>
      </c>
      <c r="BS100" t="s">
        <v>19</v>
      </c>
      <c r="BT100" t="s">
        <v>19</v>
      </c>
      <c r="BU100" t="s">
        <v>19</v>
      </c>
      <c r="BV100">
        <v>28</v>
      </c>
      <c r="BW100">
        <v>16</v>
      </c>
      <c r="BX100">
        <v>1</v>
      </c>
      <c r="BY100">
        <v>11</v>
      </c>
    </row>
    <row r="101" spans="1:77">
      <c r="A101" t="s">
        <v>670</v>
      </c>
      <c r="B101">
        <v>560</v>
      </c>
      <c r="C101">
        <v>366</v>
      </c>
      <c r="D101">
        <v>86</v>
      </c>
      <c r="E101">
        <v>108</v>
      </c>
      <c r="F101">
        <v>20</v>
      </c>
      <c r="G101">
        <v>3</v>
      </c>
      <c r="H101">
        <v>11</v>
      </c>
      <c r="I101">
        <v>6</v>
      </c>
      <c r="J101" t="s">
        <v>19</v>
      </c>
      <c r="K101" t="s">
        <v>19</v>
      </c>
      <c r="L101" t="s">
        <v>19</v>
      </c>
      <c r="M101" t="s">
        <v>19</v>
      </c>
      <c r="N101">
        <v>5</v>
      </c>
      <c r="O101" t="s">
        <v>19</v>
      </c>
      <c r="P101">
        <v>2</v>
      </c>
      <c r="Q101">
        <v>3</v>
      </c>
      <c r="R101">
        <v>56</v>
      </c>
      <c r="S101">
        <v>48</v>
      </c>
      <c r="T101">
        <v>2</v>
      </c>
      <c r="U101">
        <v>6</v>
      </c>
      <c r="V101">
        <v>38</v>
      </c>
      <c r="W101">
        <v>24</v>
      </c>
      <c r="X101">
        <v>3</v>
      </c>
      <c r="Y101">
        <v>11</v>
      </c>
      <c r="Z101">
        <v>299</v>
      </c>
      <c r="AA101">
        <v>219</v>
      </c>
      <c r="AB101">
        <v>24</v>
      </c>
      <c r="AC101">
        <v>56</v>
      </c>
      <c r="AD101">
        <v>212</v>
      </c>
      <c r="AE101">
        <v>166</v>
      </c>
      <c r="AF101">
        <v>21</v>
      </c>
      <c r="AG101">
        <v>25</v>
      </c>
      <c r="AH101">
        <v>19</v>
      </c>
      <c r="AI101">
        <v>17</v>
      </c>
      <c r="AJ101">
        <v>2</v>
      </c>
      <c r="AK101" t="s">
        <v>19</v>
      </c>
      <c r="AL101">
        <v>9</v>
      </c>
      <c r="AM101">
        <v>8</v>
      </c>
      <c r="AN101">
        <v>1</v>
      </c>
      <c r="AO101" t="s">
        <v>19</v>
      </c>
      <c r="AP101">
        <v>26</v>
      </c>
      <c r="AQ101">
        <v>6</v>
      </c>
      <c r="AR101">
        <v>19</v>
      </c>
      <c r="AS101">
        <v>1</v>
      </c>
      <c r="AT101">
        <v>18</v>
      </c>
      <c r="AU101">
        <v>4</v>
      </c>
      <c r="AV101">
        <v>12</v>
      </c>
      <c r="AW101">
        <v>2</v>
      </c>
      <c r="AX101">
        <v>4</v>
      </c>
      <c r="AY101" t="s">
        <v>19</v>
      </c>
      <c r="AZ101">
        <v>1</v>
      </c>
      <c r="BA101">
        <v>3</v>
      </c>
      <c r="BB101">
        <v>11</v>
      </c>
      <c r="BC101">
        <v>8</v>
      </c>
      <c r="BD101">
        <v>3</v>
      </c>
      <c r="BE101" t="s">
        <v>19</v>
      </c>
      <c r="BF101" t="s">
        <v>19</v>
      </c>
      <c r="BG101" t="s">
        <v>19</v>
      </c>
      <c r="BH101" t="s">
        <v>19</v>
      </c>
      <c r="BI101" t="s">
        <v>19</v>
      </c>
      <c r="BJ101">
        <v>1</v>
      </c>
      <c r="BK101" t="s">
        <v>19</v>
      </c>
      <c r="BL101">
        <v>1</v>
      </c>
      <c r="BM101" t="s">
        <v>19</v>
      </c>
      <c r="BN101">
        <v>10</v>
      </c>
      <c r="BO101">
        <v>8</v>
      </c>
      <c r="BP101">
        <v>2</v>
      </c>
      <c r="BQ101" t="s">
        <v>19</v>
      </c>
      <c r="BR101">
        <v>16</v>
      </c>
      <c r="BS101">
        <v>3</v>
      </c>
      <c r="BT101" t="s">
        <v>19</v>
      </c>
      <c r="BU101">
        <v>13</v>
      </c>
      <c r="BV101">
        <v>37</v>
      </c>
      <c r="BW101">
        <v>26</v>
      </c>
      <c r="BX101">
        <v>4</v>
      </c>
      <c r="BY101">
        <v>7</v>
      </c>
    </row>
    <row r="102" spans="1:77">
      <c r="A102" t="s">
        <v>669</v>
      </c>
      <c r="B102">
        <v>737</v>
      </c>
      <c r="C102">
        <v>497</v>
      </c>
      <c r="D102">
        <v>64</v>
      </c>
      <c r="E102">
        <v>176</v>
      </c>
      <c r="F102">
        <v>22</v>
      </c>
      <c r="G102">
        <v>9</v>
      </c>
      <c r="H102">
        <v>4</v>
      </c>
      <c r="I102">
        <v>9</v>
      </c>
      <c r="J102" t="s">
        <v>19</v>
      </c>
      <c r="K102" t="s">
        <v>19</v>
      </c>
      <c r="L102" t="s">
        <v>19</v>
      </c>
      <c r="M102" t="s">
        <v>19</v>
      </c>
      <c r="N102">
        <v>12</v>
      </c>
      <c r="O102" t="s">
        <v>19</v>
      </c>
      <c r="P102">
        <v>1</v>
      </c>
      <c r="Q102">
        <v>11</v>
      </c>
      <c r="R102">
        <v>71</v>
      </c>
      <c r="S102">
        <v>40</v>
      </c>
      <c r="T102">
        <v>2</v>
      </c>
      <c r="U102">
        <v>29</v>
      </c>
      <c r="V102">
        <v>86</v>
      </c>
      <c r="W102">
        <v>63</v>
      </c>
      <c r="X102" t="s">
        <v>19</v>
      </c>
      <c r="Y102">
        <v>23</v>
      </c>
      <c r="Z102">
        <v>329</v>
      </c>
      <c r="AA102">
        <v>277</v>
      </c>
      <c r="AB102" t="s">
        <v>19</v>
      </c>
      <c r="AC102">
        <v>52</v>
      </c>
      <c r="AD102">
        <v>128</v>
      </c>
      <c r="AE102">
        <v>122</v>
      </c>
      <c r="AF102" t="s">
        <v>19</v>
      </c>
      <c r="AG102">
        <v>6</v>
      </c>
      <c r="AH102">
        <v>23</v>
      </c>
      <c r="AI102">
        <v>17</v>
      </c>
      <c r="AJ102">
        <v>6</v>
      </c>
      <c r="AK102" t="s">
        <v>19</v>
      </c>
      <c r="AL102">
        <v>6</v>
      </c>
      <c r="AM102">
        <v>6</v>
      </c>
      <c r="AN102" t="s">
        <v>19</v>
      </c>
      <c r="AO102" t="s">
        <v>19</v>
      </c>
      <c r="AP102">
        <v>49</v>
      </c>
      <c r="AQ102">
        <v>10</v>
      </c>
      <c r="AR102">
        <v>32</v>
      </c>
      <c r="AS102">
        <v>7</v>
      </c>
      <c r="AT102">
        <v>18</v>
      </c>
      <c r="AU102">
        <v>5</v>
      </c>
      <c r="AV102">
        <v>6</v>
      </c>
      <c r="AW102">
        <v>7</v>
      </c>
      <c r="AX102">
        <v>4</v>
      </c>
      <c r="AY102" t="s">
        <v>19</v>
      </c>
      <c r="AZ102">
        <v>4</v>
      </c>
      <c r="BA102" t="s">
        <v>19</v>
      </c>
      <c r="BB102">
        <v>12</v>
      </c>
      <c r="BC102">
        <v>9</v>
      </c>
      <c r="BD102">
        <v>3</v>
      </c>
      <c r="BE102" t="s">
        <v>19</v>
      </c>
      <c r="BF102" t="s">
        <v>19</v>
      </c>
      <c r="BG102" t="s">
        <v>19</v>
      </c>
      <c r="BH102" t="s">
        <v>19</v>
      </c>
      <c r="BI102" t="s">
        <v>19</v>
      </c>
      <c r="BJ102">
        <v>2</v>
      </c>
      <c r="BK102">
        <v>1</v>
      </c>
      <c r="BL102" t="s">
        <v>19</v>
      </c>
      <c r="BM102">
        <v>1</v>
      </c>
      <c r="BN102">
        <v>22</v>
      </c>
      <c r="BO102">
        <v>19</v>
      </c>
      <c r="BP102">
        <v>3</v>
      </c>
      <c r="BQ102" t="s">
        <v>19</v>
      </c>
      <c r="BR102">
        <v>3</v>
      </c>
      <c r="BS102">
        <v>2</v>
      </c>
      <c r="BT102" t="s">
        <v>19</v>
      </c>
      <c r="BU102">
        <v>1</v>
      </c>
      <c r="BV102">
        <v>84</v>
      </c>
      <c r="BW102">
        <v>45</v>
      </c>
      <c r="BX102">
        <v>3</v>
      </c>
      <c r="BY102">
        <v>36</v>
      </c>
    </row>
    <row r="103" spans="1:77">
      <c r="A103" t="s">
        <v>668</v>
      </c>
      <c r="B103">
        <v>426</v>
      </c>
      <c r="C103">
        <v>278</v>
      </c>
      <c r="D103">
        <v>50</v>
      </c>
      <c r="E103">
        <v>98</v>
      </c>
      <c r="F103">
        <v>14</v>
      </c>
      <c r="G103">
        <v>6</v>
      </c>
      <c r="H103">
        <v>1</v>
      </c>
      <c r="I103">
        <v>7</v>
      </c>
      <c r="J103" t="s">
        <v>19</v>
      </c>
      <c r="K103" t="s">
        <v>19</v>
      </c>
      <c r="L103" t="s">
        <v>19</v>
      </c>
      <c r="M103" t="s">
        <v>19</v>
      </c>
      <c r="N103">
        <v>3</v>
      </c>
      <c r="O103" t="s">
        <v>19</v>
      </c>
      <c r="P103" t="s">
        <v>19</v>
      </c>
      <c r="Q103">
        <v>3</v>
      </c>
      <c r="R103">
        <v>52</v>
      </c>
      <c r="S103">
        <v>36</v>
      </c>
      <c r="T103">
        <v>1</v>
      </c>
      <c r="U103">
        <v>15</v>
      </c>
      <c r="V103">
        <v>18</v>
      </c>
      <c r="W103">
        <v>15</v>
      </c>
      <c r="X103" t="s">
        <v>19</v>
      </c>
      <c r="Y103">
        <v>3</v>
      </c>
      <c r="Z103">
        <v>222</v>
      </c>
      <c r="AA103">
        <v>173</v>
      </c>
      <c r="AB103">
        <v>3</v>
      </c>
      <c r="AC103">
        <v>46</v>
      </c>
      <c r="AD103">
        <v>141</v>
      </c>
      <c r="AE103">
        <v>118</v>
      </c>
      <c r="AF103">
        <v>3</v>
      </c>
      <c r="AG103">
        <v>20</v>
      </c>
      <c r="AH103">
        <v>11</v>
      </c>
      <c r="AI103">
        <v>8</v>
      </c>
      <c r="AJ103">
        <v>2</v>
      </c>
      <c r="AK103">
        <v>1</v>
      </c>
      <c r="AL103">
        <v>5</v>
      </c>
      <c r="AM103">
        <v>5</v>
      </c>
      <c r="AN103" t="s">
        <v>19</v>
      </c>
      <c r="AO103" t="s">
        <v>19</v>
      </c>
      <c r="AP103">
        <v>27</v>
      </c>
      <c r="AQ103">
        <v>4</v>
      </c>
      <c r="AR103">
        <v>12</v>
      </c>
      <c r="AS103">
        <v>11</v>
      </c>
      <c r="AT103">
        <v>17</v>
      </c>
      <c r="AU103">
        <v>5</v>
      </c>
      <c r="AV103">
        <v>9</v>
      </c>
      <c r="AW103">
        <v>3</v>
      </c>
      <c r="AX103">
        <v>4</v>
      </c>
      <c r="AY103">
        <v>1</v>
      </c>
      <c r="AZ103" t="s">
        <v>19</v>
      </c>
      <c r="BA103">
        <v>3</v>
      </c>
      <c r="BB103">
        <v>7</v>
      </c>
      <c r="BC103">
        <v>4</v>
      </c>
      <c r="BD103">
        <v>3</v>
      </c>
      <c r="BE103" t="s">
        <v>19</v>
      </c>
      <c r="BF103" t="s">
        <v>19</v>
      </c>
      <c r="BG103" t="s">
        <v>19</v>
      </c>
      <c r="BH103" t="s">
        <v>19</v>
      </c>
      <c r="BI103" t="s">
        <v>19</v>
      </c>
      <c r="BJ103" t="s">
        <v>19</v>
      </c>
      <c r="BK103" t="s">
        <v>19</v>
      </c>
      <c r="BL103" t="s">
        <v>19</v>
      </c>
      <c r="BM103" t="s">
        <v>19</v>
      </c>
      <c r="BN103">
        <v>19</v>
      </c>
      <c r="BO103">
        <v>7</v>
      </c>
      <c r="BP103">
        <v>12</v>
      </c>
      <c r="BQ103" t="s">
        <v>19</v>
      </c>
      <c r="BR103">
        <v>6</v>
      </c>
      <c r="BS103">
        <v>6</v>
      </c>
      <c r="BT103" t="s">
        <v>19</v>
      </c>
      <c r="BU103" t="s">
        <v>19</v>
      </c>
      <c r="BV103">
        <v>26</v>
      </c>
      <c r="BW103">
        <v>13</v>
      </c>
      <c r="BX103">
        <v>7</v>
      </c>
      <c r="BY103">
        <v>6</v>
      </c>
    </row>
    <row r="104" spans="1:77">
      <c r="A104" t="s">
        <v>667</v>
      </c>
      <c r="B104">
        <v>655</v>
      </c>
      <c r="C104">
        <v>401</v>
      </c>
      <c r="D104">
        <v>83</v>
      </c>
      <c r="E104">
        <v>171</v>
      </c>
      <c r="F104">
        <v>21</v>
      </c>
      <c r="G104">
        <v>5</v>
      </c>
      <c r="H104">
        <v>4</v>
      </c>
      <c r="I104">
        <v>12</v>
      </c>
      <c r="J104" t="s">
        <v>19</v>
      </c>
      <c r="K104" t="s">
        <v>19</v>
      </c>
      <c r="L104" t="s">
        <v>19</v>
      </c>
      <c r="M104" t="s">
        <v>19</v>
      </c>
      <c r="N104">
        <v>4</v>
      </c>
      <c r="O104" t="s">
        <v>19</v>
      </c>
      <c r="P104" t="s">
        <v>19</v>
      </c>
      <c r="Q104">
        <v>4</v>
      </c>
      <c r="R104">
        <v>85</v>
      </c>
      <c r="S104">
        <v>49</v>
      </c>
      <c r="T104">
        <v>5</v>
      </c>
      <c r="U104">
        <v>31</v>
      </c>
      <c r="V104">
        <v>62</v>
      </c>
      <c r="W104">
        <v>33</v>
      </c>
      <c r="X104" t="s">
        <v>19</v>
      </c>
      <c r="Y104">
        <v>29</v>
      </c>
      <c r="Z104">
        <v>282</v>
      </c>
      <c r="AA104">
        <v>226</v>
      </c>
      <c r="AB104">
        <v>6</v>
      </c>
      <c r="AC104">
        <v>50</v>
      </c>
      <c r="AD104">
        <v>191</v>
      </c>
      <c r="AE104">
        <v>164</v>
      </c>
      <c r="AF104">
        <v>6</v>
      </c>
      <c r="AG104">
        <v>21</v>
      </c>
      <c r="AH104">
        <v>19</v>
      </c>
      <c r="AI104">
        <v>13</v>
      </c>
      <c r="AJ104">
        <v>5</v>
      </c>
      <c r="AK104">
        <v>1</v>
      </c>
      <c r="AL104">
        <v>14</v>
      </c>
      <c r="AM104">
        <v>9</v>
      </c>
      <c r="AN104">
        <v>4</v>
      </c>
      <c r="AO104">
        <v>1</v>
      </c>
      <c r="AP104">
        <v>35</v>
      </c>
      <c r="AQ104">
        <v>15</v>
      </c>
      <c r="AR104">
        <v>14</v>
      </c>
      <c r="AS104">
        <v>6</v>
      </c>
      <c r="AT104">
        <v>22</v>
      </c>
      <c r="AU104">
        <v>2</v>
      </c>
      <c r="AV104">
        <v>12</v>
      </c>
      <c r="AW104">
        <v>8</v>
      </c>
      <c r="AX104">
        <v>6</v>
      </c>
      <c r="AY104">
        <v>1</v>
      </c>
      <c r="AZ104">
        <v>4</v>
      </c>
      <c r="BA104">
        <v>1</v>
      </c>
      <c r="BB104">
        <v>13</v>
      </c>
      <c r="BC104">
        <v>9</v>
      </c>
      <c r="BD104">
        <v>3</v>
      </c>
      <c r="BE104">
        <v>1</v>
      </c>
      <c r="BF104">
        <v>9</v>
      </c>
      <c r="BG104">
        <v>9</v>
      </c>
      <c r="BH104" t="s">
        <v>19</v>
      </c>
      <c r="BI104" t="s">
        <v>19</v>
      </c>
      <c r="BJ104" t="s">
        <v>19</v>
      </c>
      <c r="BK104" t="s">
        <v>19</v>
      </c>
      <c r="BL104" t="s">
        <v>19</v>
      </c>
      <c r="BM104" t="s">
        <v>19</v>
      </c>
      <c r="BN104">
        <v>21</v>
      </c>
      <c r="BO104">
        <v>12</v>
      </c>
      <c r="BP104">
        <v>9</v>
      </c>
      <c r="BQ104" t="s">
        <v>19</v>
      </c>
      <c r="BR104">
        <v>17</v>
      </c>
      <c r="BS104">
        <v>2</v>
      </c>
      <c r="BT104">
        <v>9</v>
      </c>
      <c r="BU104">
        <v>6</v>
      </c>
      <c r="BV104">
        <v>59</v>
      </c>
      <c r="BW104">
        <v>25</v>
      </c>
      <c r="BX104">
        <v>12</v>
      </c>
      <c r="BY104">
        <v>22</v>
      </c>
    </row>
    <row r="105" spans="1:77">
      <c r="A105" t="s">
        <v>666</v>
      </c>
      <c r="B105">
        <v>530</v>
      </c>
      <c r="C105">
        <v>385</v>
      </c>
      <c r="D105">
        <v>50</v>
      </c>
      <c r="E105">
        <v>95</v>
      </c>
      <c r="F105">
        <v>19</v>
      </c>
      <c r="G105">
        <v>4</v>
      </c>
      <c r="H105">
        <v>11</v>
      </c>
      <c r="I105">
        <v>4</v>
      </c>
      <c r="J105" t="s">
        <v>19</v>
      </c>
      <c r="K105" t="s">
        <v>19</v>
      </c>
      <c r="L105" t="s">
        <v>19</v>
      </c>
      <c r="M105" t="s">
        <v>19</v>
      </c>
      <c r="N105">
        <v>10</v>
      </c>
      <c r="O105" t="s">
        <v>19</v>
      </c>
      <c r="P105">
        <v>4</v>
      </c>
      <c r="Q105">
        <v>6</v>
      </c>
      <c r="R105">
        <v>56</v>
      </c>
      <c r="S105">
        <v>41</v>
      </c>
      <c r="T105">
        <v>1</v>
      </c>
      <c r="U105">
        <v>14</v>
      </c>
      <c r="V105">
        <v>45</v>
      </c>
      <c r="W105">
        <v>30</v>
      </c>
      <c r="X105" t="s">
        <v>19</v>
      </c>
      <c r="Y105">
        <v>15</v>
      </c>
      <c r="Z105">
        <v>269</v>
      </c>
      <c r="AA105">
        <v>226</v>
      </c>
      <c r="AB105">
        <v>4</v>
      </c>
      <c r="AC105">
        <v>39</v>
      </c>
      <c r="AD105">
        <v>192</v>
      </c>
      <c r="AE105">
        <v>173</v>
      </c>
      <c r="AF105">
        <v>3</v>
      </c>
      <c r="AG105">
        <v>16</v>
      </c>
      <c r="AH105">
        <v>19</v>
      </c>
      <c r="AI105">
        <v>13</v>
      </c>
      <c r="AJ105">
        <v>5</v>
      </c>
      <c r="AK105">
        <v>1</v>
      </c>
      <c r="AL105">
        <v>12</v>
      </c>
      <c r="AM105">
        <v>8</v>
      </c>
      <c r="AN105">
        <v>3</v>
      </c>
      <c r="AO105">
        <v>1</v>
      </c>
      <c r="AP105">
        <v>26</v>
      </c>
      <c r="AQ105">
        <v>10</v>
      </c>
      <c r="AR105">
        <v>11</v>
      </c>
      <c r="AS105">
        <v>5</v>
      </c>
      <c r="AT105">
        <v>19</v>
      </c>
      <c r="AU105">
        <v>10</v>
      </c>
      <c r="AV105">
        <v>7</v>
      </c>
      <c r="AW105">
        <v>2</v>
      </c>
      <c r="AX105">
        <v>8</v>
      </c>
      <c r="AY105">
        <v>4</v>
      </c>
      <c r="AZ105">
        <v>1</v>
      </c>
      <c r="BA105">
        <v>3</v>
      </c>
      <c r="BB105">
        <v>12</v>
      </c>
      <c r="BC105">
        <v>10</v>
      </c>
      <c r="BD105">
        <v>1</v>
      </c>
      <c r="BE105">
        <v>1</v>
      </c>
      <c r="BF105" t="s">
        <v>19</v>
      </c>
      <c r="BG105" t="s">
        <v>19</v>
      </c>
      <c r="BH105" t="s">
        <v>19</v>
      </c>
      <c r="BI105" t="s">
        <v>19</v>
      </c>
      <c r="BJ105" t="s">
        <v>19</v>
      </c>
      <c r="BK105" t="s">
        <v>19</v>
      </c>
      <c r="BL105" t="s">
        <v>19</v>
      </c>
      <c r="BM105" t="s">
        <v>19</v>
      </c>
      <c r="BN105">
        <v>16</v>
      </c>
      <c r="BO105">
        <v>11</v>
      </c>
      <c r="BP105">
        <v>4</v>
      </c>
      <c r="BQ105">
        <v>1</v>
      </c>
      <c r="BR105">
        <v>4</v>
      </c>
      <c r="BS105">
        <v>4</v>
      </c>
      <c r="BT105" t="s">
        <v>19</v>
      </c>
      <c r="BU105" t="s">
        <v>19</v>
      </c>
      <c r="BV105">
        <v>27</v>
      </c>
      <c r="BW105">
        <v>22</v>
      </c>
      <c r="BX105">
        <v>1</v>
      </c>
      <c r="BY105">
        <v>4</v>
      </c>
    </row>
    <row r="106" spans="1:77">
      <c r="A106" t="s">
        <v>665</v>
      </c>
      <c r="B106">
        <v>643</v>
      </c>
      <c r="C106">
        <v>386</v>
      </c>
      <c r="D106">
        <v>102</v>
      </c>
      <c r="E106">
        <v>155</v>
      </c>
      <c r="F106">
        <v>19</v>
      </c>
      <c r="G106">
        <v>7</v>
      </c>
      <c r="H106">
        <v>5</v>
      </c>
      <c r="I106">
        <v>7</v>
      </c>
      <c r="J106" t="s">
        <v>19</v>
      </c>
      <c r="K106" t="s">
        <v>19</v>
      </c>
      <c r="L106" t="s">
        <v>19</v>
      </c>
      <c r="M106" t="s">
        <v>19</v>
      </c>
      <c r="N106">
        <v>10</v>
      </c>
      <c r="O106" t="s">
        <v>19</v>
      </c>
      <c r="P106">
        <v>3</v>
      </c>
      <c r="Q106">
        <v>7</v>
      </c>
      <c r="R106">
        <v>75</v>
      </c>
      <c r="S106">
        <v>49</v>
      </c>
      <c r="T106">
        <v>5</v>
      </c>
      <c r="U106">
        <v>21</v>
      </c>
      <c r="V106">
        <v>48</v>
      </c>
      <c r="W106">
        <v>31</v>
      </c>
      <c r="X106">
        <v>3</v>
      </c>
      <c r="Y106">
        <v>14</v>
      </c>
      <c r="Z106">
        <v>321</v>
      </c>
      <c r="AA106">
        <v>244</v>
      </c>
      <c r="AB106">
        <v>19</v>
      </c>
      <c r="AC106">
        <v>58</v>
      </c>
      <c r="AD106">
        <v>189</v>
      </c>
      <c r="AE106">
        <v>155</v>
      </c>
      <c r="AF106">
        <v>17</v>
      </c>
      <c r="AG106">
        <v>17</v>
      </c>
      <c r="AH106">
        <v>17</v>
      </c>
      <c r="AI106">
        <v>14</v>
      </c>
      <c r="AJ106">
        <v>3</v>
      </c>
      <c r="AK106" t="s">
        <v>19</v>
      </c>
      <c r="AL106">
        <v>9</v>
      </c>
      <c r="AM106">
        <v>8</v>
      </c>
      <c r="AN106">
        <v>1</v>
      </c>
      <c r="AO106" t="s">
        <v>19</v>
      </c>
      <c r="AP106">
        <v>28</v>
      </c>
      <c r="AQ106">
        <v>9</v>
      </c>
      <c r="AR106">
        <v>14</v>
      </c>
      <c r="AS106">
        <v>5</v>
      </c>
      <c r="AT106">
        <v>19</v>
      </c>
      <c r="AU106">
        <v>5</v>
      </c>
      <c r="AV106">
        <v>11</v>
      </c>
      <c r="AW106">
        <v>3</v>
      </c>
      <c r="AX106">
        <v>7</v>
      </c>
      <c r="AY106">
        <v>1</v>
      </c>
      <c r="AZ106">
        <v>3</v>
      </c>
      <c r="BA106">
        <v>3</v>
      </c>
      <c r="BB106">
        <v>11</v>
      </c>
      <c r="BC106">
        <v>5</v>
      </c>
      <c r="BD106">
        <v>5</v>
      </c>
      <c r="BE106">
        <v>1</v>
      </c>
      <c r="BF106">
        <v>2</v>
      </c>
      <c r="BG106">
        <v>1</v>
      </c>
      <c r="BH106" t="s">
        <v>19</v>
      </c>
      <c r="BI106">
        <v>1</v>
      </c>
      <c r="BJ106">
        <v>2</v>
      </c>
      <c r="BK106" t="s">
        <v>19</v>
      </c>
      <c r="BL106" t="s">
        <v>19</v>
      </c>
      <c r="BM106">
        <v>2</v>
      </c>
      <c r="BN106">
        <v>28</v>
      </c>
      <c r="BO106">
        <v>6</v>
      </c>
      <c r="BP106">
        <v>22</v>
      </c>
      <c r="BQ106" t="s">
        <v>19</v>
      </c>
      <c r="BR106">
        <v>9</v>
      </c>
      <c r="BS106">
        <v>2</v>
      </c>
      <c r="BT106" t="s">
        <v>19</v>
      </c>
      <c r="BU106">
        <v>7</v>
      </c>
      <c r="BV106">
        <v>47</v>
      </c>
      <c r="BW106">
        <v>12</v>
      </c>
      <c r="BX106">
        <v>9</v>
      </c>
      <c r="BY106">
        <v>26</v>
      </c>
    </row>
    <row r="107" spans="1:77">
      <c r="A107" t="s">
        <v>664</v>
      </c>
      <c r="B107">
        <v>670</v>
      </c>
      <c r="C107">
        <v>469</v>
      </c>
      <c r="D107">
        <v>23</v>
      </c>
      <c r="E107">
        <v>178</v>
      </c>
      <c r="F107">
        <v>16</v>
      </c>
      <c r="G107">
        <v>6</v>
      </c>
      <c r="H107">
        <v>5</v>
      </c>
      <c r="I107">
        <v>5</v>
      </c>
      <c r="J107" t="s">
        <v>19</v>
      </c>
      <c r="K107" t="s">
        <v>19</v>
      </c>
      <c r="L107" t="s">
        <v>19</v>
      </c>
      <c r="M107" t="s">
        <v>19</v>
      </c>
      <c r="N107">
        <v>9</v>
      </c>
      <c r="O107" t="s">
        <v>19</v>
      </c>
      <c r="P107">
        <v>1</v>
      </c>
      <c r="Q107">
        <v>8</v>
      </c>
      <c r="R107">
        <v>63</v>
      </c>
      <c r="S107">
        <v>37</v>
      </c>
      <c r="T107">
        <v>4</v>
      </c>
      <c r="U107">
        <v>22</v>
      </c>
      <c r="V107">
        <v>63</v>
      </c>
      <c r="W107">
        <v>39</v>
      </c>
      <c r="X107" t="s">
        <v>19</v>
      </c>
      <c r="Y107">
        <v>24</v>
      </c>
      <c r="Z107">
        <v>336</v>
      </c>
      <c r="AA107">
        <v>268</v>
      </c>
      <c r="AB107">
        <v>1</v>
      </c>
      <c r="AC107">
        <v>67</v>
      </c>
      <c r="AD107">
        <v>233</v>
      </c>
      <c r="AE107">
        <v>211</v>
      </c>
      <c r="AF107">
        <v>1</v>
      </c>
      <c r="AG107">
        <v>21</v>
      </c>
      <c r="AH107">
        <v>18</v>
      </c>
      <c r="AI107">
        <v>14</v>
      </c>
      <c r="AJ107">
        <v>3</v>
      </c>
      <c r="AK107">
        <v>1</v>
      </c>
      <c r="AL107">
        <v>9</v>
      </c>
      <c r="AM107">
        <v>8</v>
      </c>
      <c r="AN107" t="s">
        <v>19</v>
      </c>
      <c r="AO107">
        <v>1</v>
      </c>
      <c r="AP107">
        <v>25</v>
      </c>
      <c r="AQ107">
        <v>23</v>
      </c>
      <c r="AR107">
        <v>1</v>
      </c>
      <c r="AS107">
        <v>1</v>
      </c>
      <c r="AT107">
        <v>21</v>
      </c>
      <c r="AU107">
        <v>16</v>
      </c>
      <c r="AV107">
        <v>2</v>
      </c>
      <c r="AW107">
        <v>3</v>
      </c>
      <c r="AX107">
        <v>5</v>
      </c>
      <c r="AY107">
        <v>2</v>
      </c>
      <c r="AZ107">
        <v>3</v>
      </c>
      <c r="BA107" t="s">
        <v>19</v>
      </c>
      <c r="BB107">
        <v>10</v>
      </c>
      <c r="BC107">
        <v>9</v>
      </c>
      <c r="BD107" t="s">
        <v>19</v>
      </c>
      <c r="BE107">
        <v>1</v>
      </c>
      <c r="BF107">
        <v>2</v>
      </c>
      <c r="BG107">
        <v>2</v>
      </c>
      <c r="BH107" t="s">
        <v>19</v>
      </c>
      <c r="BI107" t="s">
        <v>19</v>
      </c>
      <c r="BJ107" t="s">
        <v>19</v>
      </c>
      <c r="BK107" t="s">
        <v>19</v>
      </c>
      <c r="BL107" t="s">
        <v>19</v>
      </c>
      <c r="BM107" t="s">
        <v>19</v>
      </c>
      <c r="BN107">
        <v>20</v>
      </c>
      <c r="BO107">
        <v>18</v>
      </c>
      <c r="BP107">
        <v>2</v>
      </c>
      <c r="BQ107" t="s">
        <v>19</v>
      </c>
      <c r="BR107" t="s">
        <v>19</v>
      </c>
      <c r="BS107" t="s">
        <v>19</v>
      </c>
      <c r="BT107" t="s">
        <v>19</v>
      </c>
      <c r="BU107" t="s">
        <v>19</v>
      </c>
      <c r="BV107">
        <v>82</v>
      </c>
      <c r="BW107">
        <v>35</v>
      </c>
      <c r="BX107">
        <v>1</v>
      </c>
      <c r="BY107">
        <v>46</v>
      </c>
    </row>
    <row r="108" spans="1:77">
      <c r="A108" t="s">
        <v>663</v>
      </c>
      <c r="B108">
        <v>698</v>
      </c>
      <c r="C108">
        <v>464</v>
      </c>
      <c r="D108">
        <v>72</v>
      </c>
      <c r="E108">
        <v>162</v>
      </c>
      <c r="F108">
        <v>19</v>
      </c>
      <c r="G108">
        <v>6</v>
      </c>
      <c r="H108">
        <v>3</v>
      </c>
      <c r="I108">
        <v>10</v>
      </c>
      <c r="J108" t="s">
        <v>19</v>
      </c>
      <c r="K108" t="s">
        <v>19</v>
      </c>
      <c r="L108" t="s">
        <v>19</v>
      </c>
      <c r="M108" t="s">
        <v>19</v>
      </c>
      <c r="N108">
        <v>9</v>
      </c>
      <c r="O108">
        <v>1</v>
      </c>
      <c r="P108">
        <v>1</v>
      </c>
      <c r="Q108">
        <v>7</v>
      </c>
      <c r="R108">
        <v>91</v>
      </c>
      <c r="S108">
        <v>48</v>
      </c>
      <c r="T108">
        <v>4</v>
      </c>
      <c r="U108">
        <v>39</v>
      </c>
      <c r="V108">
        <v>46</v>
      </c>
      <c r="W108">
        <v>18</v>
      </c>
      <c r="X108" t="s">
        <v>19</v>
      </c>
      <c r="Y108">
        <v>28</v>
      </c>
      <c r="Z108">
        <v>349</v>
      </c>
      <c r="AA108">
        <v>276</v>
      </c>
      <c r="AB108">
        <v>37</v>
      </c>
      <c r="AC108">
        <v>36</v>
      </c>
      <c r="AD108">
        <v>177</v>
      </c>
      <c r="AE108">
        <v>150</v>
      </c>
      <c r="AF108">
        <v>17</v>
      </c>
      <c r="AG108">
        <v>10</v>
      </c>
      <c r="AH108">
        <v>24</v>
      </c>
      <c r="AI108">
        <v>22</v>
      </c>
      <c r="AJ108">
        <v>2</v>
      </c>
      <c r="AK108" t="s">
        <v>19</v>
      </c>
      <c r="AL108">
        <v>2</v>
      </c>
      <c r="AM108">
        <v>2</v>
      </c>
      <c r="AN108" t="s">
        <v>19</v>
      </c>
      <c r="AO108" t="s">
        <v>19</v>
      </c>
      <c r="AP108">
        <v>41</v>
      </c>
      <c r="AQ108">
        <v>20</v>
      </c>
      <c r="AR108">
        <v>15</v>
      </c>
      <c r="AS108">
        <v>6</v>
      </c>
      <c r="AT108">
        <v>20</v>
      </c>
      <c r="AU108">
        <v>14</v>
      </c>
      <c r="AV108">
        <v>5</v>
      </c>
      <c r="AW108">
        <v>1</v>
      </c>
      <c r="AX108">
        <v>4</v>
      </c>
      <c r="AY108">
        <v>2</v>
      </c>
      <c r="AZ108" t="s">
        <v>19</v>
      </c>
      <c r="BA108">
        <v>2</v>
      </c>
      <c r="BB108">
        <v>13</v>
      </c>
      <c r="BC108">
        <v>10</v>
      </c>
      <c r="BD108">
        <v>2</v>
      </c>
      <c r="BE108">
        <v>1</v>
      </c>
      <c r="BF108" t="s">
        <v>19</v>
      </c>
      <c r="BG108" t="s">
        <v>19</v>
      </c>
      <c r="BH108" t="s">
        <v>19</v>
      </c>
      <c r="BI108" t="s">
        <v>19</v>
      </c>
      <c r="BJ108">
        <v>4</v>
      </c>
      <c r="BK108" t="s">
        <v>19</v>
      </c>
      <c r="BL108" t="s">
        <v>19</v>
      </c>
      <c r="BM108">
        <v>4</v>
      </c>
      <c r="BN108">
        <v>20</v>
      </c>
      <c r="BO108">
        <v>16</v>
      </c>
      <c r="BP108">
        <v>3</v>
      </c>
      <c r="BQ108">
        <v>1</v>
      </c>
      <c r="BR108">
        <v>11</v>
      </c>
      <c r="BS108">
        <v>3</v>
      </c>
      <c r="BT108" t="s">
        <v>19</v>
      </c>
      <c r="BU108">
        <v>8</v>
      </c>
      <c r="BV108">
        <v>47</v>
      </c>
      <c r="BW108">
        <v>28</v>
      </c>
      <c r="BX108" t="s">
        <v>19</v>
      </c>
      <c r="BY108">
        <v>19</v>
      </c>
    </row>
    <row r="109" spans="1:77">
      <c r="A109" t="s">
        <v>662</v>
      </c>
      <c r="B109">
        <v>655</v>
      </c>
      <c r="C109">
        <v>444</v>
      </c>
      <c r="D109">
        <v>123</v>
      </c>
      <c r="E109">
        <v>88</v>
      </c>
      <c r="F109">
        <v>30</v>
      </c>
      <c r="G109">
        <v>4</v>
      </c>
      <c r="H109">
        <v>15</v>
      </c>
      <c r="I109">
        <v>11</v>
      </c>
      <c r="J109" t="s">
        <v>19</v>
      </c>
      <c r="K109" t="s">
        <v>19</v>
      </c>
      <c r="L109" t="s">
        <v>19</v>
      </c>
      <c r="M109" t="s">
        <v>19</v>
      </c>
      <c r="N109">
        <v>8</v>
      </c>
      <c r="O109" t="s">
        <v>19</v>
      </c>
      <c r="P109">
        <v>4</v>
      </c>
      <c r="Q109">
        <v>4</v>
      </c>
      <c r="R109">
        <v>80</v>
      </c>
      <c r="S109">
        <v>59</v>
      </c>
      <c r="T109">
        <v>3</v>
      </c>
      <c r="U109">
        <v>18</v>
      </c>
      <c r="V109">
        <v>61</v>
      </c>
      <c r="W109">
        <v>41</v>
      </c>
      <c r="X109">
        <v>6</v>
      </c>
      <c r="Y109">
        <v>14</v>
      </c>
      <c r="Z109">
        <v>330</v>
      </c>
      <c r="AA109">
        <v>286</v>
      </c>
      <c r="AB109">
        <v>18</v>
      </c>
      <c r="AC109">
        <v>26</v>
      </c>
      <c r="AD109">
        <v>198</v>
      </c>
      <c r="AE109">
        <v>180</v>
      </c>
      <c r="AF109">
        <v>11</v>
      </c>
      <c r="AG109">
        <v>7</v>
      </c>
      <c r="AH109">
        <v>20</v>
      </c>
      <c r="AI109">
        <v>11</v>
      </c>
      <c r="AJ109">
        <v>8</v>
      </c>
      <c r="AK109">
        <v>1</v>
      </c>
      <c r="AL109">
        <v>3</v>
      </c>
      <c r="AM109" t="s">
        <v>19</v>
      </c>
      <c r="AN109">
        <v>3</v>
      </c>
      <c r="AO109" t="s">
        <v>19</v>
      </c>
      <c r="AP109">
        <v>35</v>
      </c>
      <c r="AQ109">
        <v>5</v>
      </c>
      <c r="AR109">
        <v>24</v>
      </c>
      <c r="AS109">
        <v>6</v>
      </c>
      <c r="AT109">
        <v>12</v>
      </c>
      <c r="AU109">
        <v>4</v>
      </c>
      <c r="AV109">
        <v>7</v>
      </c>
      <c r="AW109">
        <v>1</v>
      </c>
      <c r="AX109">
        <v>1</v>
      </c>
      <c r="AY109" t="s">
        <v>19</v>
      </c>
      <c r="AZ109" t="s">
        <v>19</v>
      </c>
      <c r="BA109">
        <v>1</v>
      </c>
      <c r="BB109">
        <v>11</v>
      </c>
      <c r="BC109">
        <v>8</v>
      </c>
      <c r="BD109">
        <v>3</v>
      </c>
      <c r="BE109" t="s">
        <v>19</v>
      </c>
      <c r="BF109">
        <v>3</v>
      </c>
      <c r="BG109">
        <v>3</v>
      </c>
      <c r="BH109" t="s">
        <v>19</v>
      </c>
      <c r="BI109" t="s">
        <v>19</v>
      </c>
      <c r="BJ109">
        <v>2</v>
      </c>
      <c r="BK109" t="s">
        <v>19</v>
      </c>
      <c r="BL109" t="s">
        <v>19</v>
      </c>
      <c r="BM109">
        <v>2</v>
      </c>
      <c r="BN109">
        <v>31</v>
      </c>
      <c r="BO109">
        <v>4</v>
      </c>
      <c r="BP109">
        <v>26</v>
      </c>
      <c r="BQ109">
        <v>1</v>
      </c>
      <c r="BR109" t="s">
        <v>19</v>
      </c>
      <c r="BS109" t="s">
        <v>19</v>
      </c>
      <c r="BT109" t="s">
        <v>19</v>
      </c>
      <c r="BU109" t="s">
        <v>19</v>
      </c>
      <c r="BV109">
        <v>31</v>
      </c>
      <c r="BW109">
        <v>19</v>
      </c>
      <c r="BX109">
        <v>9</v>
      </c>
      <c r="BY109">
        <v>3</v>
      </c>
    </row>
    <row r="110" spans="1:77">
      <c r="A110" t="s">
        <v>661</v>
      </c>
      <c r="B110">
        <v>747</v>
      </c>
      <c r="C110">
        <v>505</v>
      </c>
      <c r="D110">
        <v>124</v>
      </c>
      <c r="E110">
        <v>118</v>
      </c>
      <c r="F110">
        <v>26</v>
      </c>
      <c r="G110">
        <v>7</v>
      </c>
      <c r="H110">
        <v>10</v>
      </c>
      <c r="I110">
        <v>9</v>
      </c>
      <c r="J110">
        <v>1</v>
      </c>
      <c r="K110" t="s">
        <v>19</v>
      </c>
      <c r="L110" t="s">
        <v>19</v>
      </c>
      <c r="M110">
        <v>1</v>
      </c>
      <c r="N110">
        <v>16</v>
      </c>
      <c r="O110">
        <v>1</v>
      </c>
      <c r="P110">
        <v>6</v>
      </c>
      <c r="Q110">
        <v>9</v>
      </c>
      <c r="R110">
        <v>76</v>
      </c>
      <c r="S110">
        <v>50</v>
      </c>
      <c r="T110">
        <v>12</v>
      </c>
      <c r="U110">
        <v>14</v>
      </c>
      <c r="V110">
        <v>67</v>
      </c>
      <c r="W110">
        <v>56</v>
      </c>
      <c r="X110">
        <v>2</v>
      </c>
      <c r="Y110">
        <v>9</v>
      </c>
      <c r="Z110">
        <v>369</v>
      </c>
      <c r="AA110">
        <v>307</v>
      </c>
      <c r="AB110">
        <v>19</v>
      </c>
      <c r="AC110">
        <v>43</v>
      </c>
      <c r="AD110">
        <v>276</v>
      </c>
      <c r="AE110">
        <v>245</v>
      </c>
      <c r="AF110">
        <v>12</v>
      </c>
      <c r="AG110">
        <v>19</v>
      </c>
      <c r="AH110">
        <v>23</v>
      </c>
      <c r="AI110">
        <v>13</v>
      </c>
      <c r="AJ110">
        <v>10</v>
      </c>
      <c r="AK110" t="s">
        <v>19</v>
      </c>
      <c r="AL110">
        <v>18</v>
      </c>
      <c r="AM110">
        <v>9</v>
      </c>
      <c r="AN110">
        <v>9</v>
      </c>
      <c r="AO110" t="s">
        <v>19</v>
      </c>
      <c r="AP110">
        <v>29</v>
      </c>
      <c r="AQ110">
        <v>12</v>
      </c>
      <c r="AR110">
        <v>16</v>
      </c>
      <c r="AS110">
        <v>1</v>
      </c>
      <c r="AT110">
        <v>34</v>
      </c>
      <c r="AU110">
        <v>11</v>
      </c>
      <c r="AV110">
        <v>16</v>
      </c>
      <c r="AW110">
        <v>7</v>
      </c>
      <c r="AX110">
        <v>4</v>
      </c>
      <c r="AY110">
        <v>2</v>
      </c>
      <c r="AZ110">
        <v>2</v>
      </c>
      <c r="BA110" t="s">
        <v>19</v>
      </c>
      <c r="BB110">
        <v>18</v>
      </c>
      <c r="BC110">
        <v>11</v>
      </c>
      <c r="BD110">
        <v>7</v>
      </c>
      <c r="BE110" t="s">
        <v>19</v>
      </c>
      <c r="BF110">
        <v>3</v>
      </c>
      <c r="BG110">
        <v>3</v>
      </c>
      <c r="BH110" t="s">
        <v>19</v>
      </c>
      <c r="BI110" t="s">
        <v>19</v>
      </c>
      <c r="BJ110">
        <v>1</v>
      </c>
      <c r="BK110" t="s">
        <v>19</v>
      </c>
      <c r="BL110">
        <v>1</v>
      </c>
      <c r="BM110" t="s">
        <v>19</v>
      </c>
      <c r="BN110">
        <v>24</v>
      </c>
      <c r="BO110">
        <v>5</v>
      </c>
      <c r="BP110">
        <v>17</v>
      </c>
      <c r="BQ110">
        <v>2</v>
      </c>
      <c r="BR110">
        <v>24</v>
      </c>
      <c r="BS110">
        <v>6</v>
      </c>
      <c r="BT110">
        <v>3</v>
      </c>
      <c r="BU110">
        <v>15</v>
      </c>
      <c r="BV110">
        <v>32</v>
      </c>
      <c r="BW110">
        <v>21</v>
      </c>
      <c r="BX110">
        <v>3</v>
      </c>
      <c r="BY110">
        <v>8</v>
      </c>
    </row>
    <row r="111" spans="1:77">
      <c r="A111" t="s">
        <v>660</v>
      </c>
      <c r="B111">
        <v>719</v>
      </c>
      <c r="C111">
        <v>514</v>
      </c>
      <c r="D111">
        <v>83</v>
      </c>
      <c r="E111">
        <v>122</v>
      </c>
      <c r="F111">
        <v>25</v>
      </c>
      <c r="G111">
        <v>7</v>
      </c>
      <c r="H111">
        <v>4</v>
      </c>
      <c r="I111">
        <v>14</v>
      </c>
      <c r="J111" t="s">
        <v>19</v>
      </c>
      <c r="K111" t="s">
        <v>19</v>
      </c>
      <c r="L111" t="s">
        <v>19</v>
      </c>
      <c r="M111" t="s">
        <v>19</v>
      </c>
      <c r="N111">
        <v>9</v>
      </c>
      <c r="O111">
        <v>1</v>
      </c>
      <c r="P111" t="s">
        <v>19</v>
      </c>
      <c r="Q111">
        <v>8</v>
      </c>
      <c r="R111">
        <v>50</v>
      </c>
      <c r="S111">
        <v>28</v>
      </c>
      <c r="T111">
        <v>6</v>
      </c>
      <c r="U111">
        <v>16</v>
      </c>
      <c r="V111">
        <v>87</v>
      </c>
      <c r="W111">
        <v>64</v>
      </c>
      <c r="X111">
        <v>6</v>
      </c>
      <c r="Y111">
        <v>17</v>
      </c>
      <c r="Z111">
        <v>344</v>
      </c>
      <c r="AA111">
        <v>285</v>
      </c>
      <c r="AB111">
        <v>14</v>
      </c>
      <c r="AC111">
        <v>45</v>
      </c>
      <c r="AD111">
        <v>216</v>
      </c>
      <c r="AE111">
        <v>183</v>
      </c>
      <c r="AF111">
        <v>13</v>
      </c>
      <c r="AG111">
        <v>20</v>
      </c>
      <c r="AH111">
        <v>22</v>
      </c>
      <c r="AI111">
        <v>16</v>
      </c>
      <c r="AJ111">
        <v>4</v>
      </c>
      <c r="AK111">
        <v>2</v>
      </c>
      <c r="AL111">
        <v>11</v>
      </c>
      <c r="AM111">
        <v>7</v>
      </c>
      <c r="AN111">
        <v>4</v>
      </c>
      <c r="AO111" t="s">
        <v>19</v>
      </c>
      <c r="AP111">
        <v>30</v>
      </c>
      <c r="AQ111">
        <v>18</v>
      </c>
      <c r="AR111">
        <v>11</v>
      </c>
      <c r="AS111">
        <v>1</v>
      </c>
      <c r="AT111">
        <v>23</v>
      </c>
      <c r="AU111">
        <v>10</v>
      </c>
      <c r="AV111">
        <v>11</v>
      </c>
      <c r="AW111">
        <v>2</v>
      </c>
      <c r="AX111">
        <v>9</v>
      </c>
      <c r="AY111">
        <v>3</v>
      </c>
      <c r="AZ111">
        <v>3</v>
      </c>
      <c r="BA111">
        <v>3</v>
      </c>
      <c r="BB111">
        <v>16</v>
      </c>
      <c r="BC111">
        <v>13</v>
      </c>
      <c r="BD111">
        <v>2</v>
      </c>
      <c r="BE111">
        <v>1</v>
      </c>
      <c r="BF111" t="s">
        <v>19</v>
      </c>
      <c r="BG111" t="s">
        <v>19</v>
      </c>
      <c r="BH111" t="s">
        <v>19</v>
      </c>
      <c r="BI111" t="s">
        <v>19</v>
      </c>
      <c r="BJ111">
        <v>6</v>
      </c>
      <c r="BK111">
        <v>1</v>
      </c>
      <c r="BL111">
        <v>1</v>
      </c>
      <c r="BM111">
        <v>4</v>
      </c>
      <c r="BN111">
        <v>27</v>
      </c>
      <c r="BO111">
        <v>11</v>
      </c>
      <c r="BP111">
        <v>15</v>
      </c>
      <c r="BQ111">
        <v>1</v>
      </c>
      <c r="BR111">
        <v>16</v>
      </c>
      <c r="BS111">
        <v>14</v>
      </c>
      <c r="BT111" t="s">
        <v>19</v>
      </c>
      <c r="BU111">
        <v>2</v>
      </c>
      <c r="BV111">
        <v>55</v>
      </c>
      <c r="BW111">
        <v>43</v>
      </c>
      <c r="BX111">
        <v>6</v>
      </c>
      <c r="BY111">
        <v>6</v>
      </c>
    </row>
    <row r="112" spans="1:77">
      <c r="A112" t="s">
        <v>659</v>
      </c>
      <c r="B112">
        <v>446</v>
      </c>
      <c r="C112">
        <v>301</v>
      </c>
      <c r="D112">
        <v>73</v>
      </c>
      <c r="E112">
        <v>72</v>
      </c>
      <c r="F112">
        <v>17</v>
      </c>
      <c r="G112">
        <v>1</v>
      </c>
      <c r="H112">
        <v>8</v>
      </c>
      <c r="I112">
        <v>8</v>
      </c>
      <c r="J112">
        <v>2</v>
      </c>
      <c r="K112" t="s">
        <v>19</v>
      </c>
      <c r="L112" t="s">
        <v>19</v>
      </c>
      <c r="M112">
        <v>2</v>
      </c>
      <c r="N112">
        <v>7</v>
      </c>
      <c r="O112" t="s">
        <v>19</v>
      </c>
      <c r="P112">
        <v>3</v>
      </c>
      <c r="Q112">
        <v>4</v>
      </c>
      <c r="R112">
        <v>35</v>
      </c>
      <c r="S112">
        <v>24</v>
      </c>
      <c r="T112">
        <v>5</v>
      </c>
      <c r="U112">
        <v>6</v>
      </c>
      <c r="V112">
        <v>51</v>
      </c>
      <c r="W112">
        <v>43</v>
      </c>
      <c r="X112">
        <v>2</v>
      </c>
      <c r="Y112">
        <v>6</v>
      </c>
      <c r="Z112">
        <v>201</v>
      </c>
      <c r="AA112">
        <v>173</v>
      </c>
      <c r="AB112">
        <v>6</v>
      </c>
      <c r="AC112">
        <v>22</v>
      </c>
      <c r="AD112">
        <v>115</v>
      </c>
      <c r="AE112">
        <v>105</v>
      </c>
      <c r="AF112">
        <v>4</v>
      </c>
      <c r="AG112">
        <v>6</v>
      </c>
      <c r="AH112">
        <v>16</v>
      </c>
      <c r="AI112">
        <v>7</v>
      </c>
      <c r="AJ112">
        <v>9</v>
      </c>
      <c r="AK112" t="s">
        <v>19</v>
      </c>
      <c r="AL112">
        <v>5</v>
      </c>
      <c r="AM112">
        <v>2</v>
      </c>
      <c r="AN112">
        <v>3</v>
      </c>
      <c r="AO112" t="s">
        <v>19</v>
      </c>
      <c r="AP112">
        <v>22</v>
      </c>
      <c r="AQ112">
        <v>12</v>
      </c>
      <c r="AR112">
        <v>8</v>
      </c>
      <c r="AS112">
        <v>2</v>
      </c>
      <c r="AT112">
        <v>19</v>
      </c>
      <c r="AU112">
        <v>8</v>
      </c>
      <c r="AV112">
        <v>9</v>
      </c>
      <c r="AW112">
        <v>2</v>
      </c>
      <c r="AX112" t="s">
        <v>19</v>
      </c>
      <c r="AY112" t="s">
        <v>19</v>
      </c>
      <c r="AZ112" t="s">
        <v>19</v>
      </c>
      <c r="BA112" t="s">
        <v>19</v>
      </c>
      <c r="BB112">
        <v>9</v>
      </c>
      <c r="BC112">
        <v>7</v>
      </c>
      <c r="BD112">
        <v>2</v>
      </c>
      <c r="BE112" t="s">
        <v>19</v>
      </c>
      <c r="BF112">
        <v>1</v>
      </c>
      <c r="BG112">
        <v>1</v>
      </c>
      <c r="BH112" t="s">
        <v>19</v>
      </c>
      <c r="BI112" t="s">
        <v>19</v>
      </c>
      <c r="BJ112" t="s">
        <v>19</v>
      </c>
      <c r="BK112" t="s">
        <v>19</v>
      </c>
      <c r="BL112" t="s">
        <v>19</v>
      </c>
      <c r="BM112" t="s">
        <v>19</v>
      </c>
      <c r="BN112">
        <v>17</v>
      </c>
      <c r="BO112">
        <v>6</v>
      </c>
      <c r="BP112">
        <v>11</v>
      </c>
      <c r="BQ112" t="s">
        <v>19</v>
      </c>
      <c r="BR112">
        <v>7</v>
      </c>
      <c r="BS112">
        <v>6</v>
      </c>
      <c r="BT112" t="s">
        <v>19</v>
      </c>
      <c r="BU112">
        <v>1</v>
      </c>
      <c r="BV112">
        <v>42</v>
      </c>
      <c r="BW112">
        <v>13</v>
      </c>
      <c r="BX112">
        <v>10</v>
      </c>
      <c r="BY112">
        <v>19</v>
      </c>
    </row>
    <row r="113" spans="1:77">
      <c r="A113" t="s">
        <v>658</v>
      </c>
      <c r="B113">
        <v>827</v>
      </c>
      <c r="C113">
        <v>579</v>
      </c>
      <c r="D113">
        <v>106</v>
      </c>
      <c r="E113">
        <v>142</v>
      </c>
      <c r="F113">
        <v>29</v>
      </c>
      <c r="G113">
        <v>7</v>
      </c>
      <c r="H113">
        <v>16</v>
      </c>
      <c r="I113">
        <v>6</v>
      </c>
      <c r="J113" t="s">
        <v>19</v>
      </c>
      <c r="K113" t="s">
        <v>19</v>
      </c>
      <c r="L113" t="s">
        <v>19</v>
      </c>
      <c r="M113" t="s">
        <v>19</v>
      </c>
      <c r="N113">
        <v>9</v>
      </c>
      <c r="O113" t="s">
        <v>19</v>
      </c>
      <c r="P113">
        <v>2</v>
      </c>
      <c r="Q113">
        <v>7</v>
      </c>
      <c r="R113">
        <v>59</v>
      </c>
      <c r="S113">
        <v>36</v>
      </c>
      <c r="T113">
        <v>3</v>
      </c>
      <c r="U113">
        <v>20</v>
      </c>
      <c r="V113">
        <v>101</v>
      </c>
      <c r="W113">
        <v>82</v>
      </c>
      <c r="X113">
        <v>1</v>
      </c>
      <c r="Y113">
        <v>18</v>
      </c>
      <c r="Z113">
        <v>403</v>
      </c>
      <c r="AA113">
        <v>330</v>
      </c>
      <c r="AB113">
        <v>14</v>
      </c>
      <c r="AC113">
        <v>59</v>
      </c>
      <c r="AD113">
        <v>224</v>
      </c>
      <c r="AE113">
        <v>199</v>
      </c>
      <c r="AF113">
        <v>9</v>
      </c>
      <c r="AG113">
        <v>16</v>
      </c>
      <c r="AH113">
        <v>25</v>
      </c>
      <c r="AI113">
        <v>20</v>
      </c>
      <c r="AJ113">
        <v>5</v>
      </c>
      <c r="AK113" t="s">
        <v>19</v>
      </c>
      <c r="AL113">
        <v>9</v>
      </c>
      <c r="AM113">
        <v>6</v>
      </c>
      <c r="AN113">
        <v>3</v>
      </c>
      <c r="AO113" t="s">
        <v>19</v>
      </c>
      <c r="AP113">
        <v>30</v>
      </c>
      <c r="AQ113">
        <v>6</v>
      </c>
      <c r="AR113">
        <v>22</v>
      </c>
      <c r="AS113">
        <v>2</v>
      </c>
      <c r="AT113">
        <v>36</v>
      </c>
      <c r="AU113">
        <v>11</v>
      </c>
      <c r="AV113">
        <v>21</v>
      </c>
      <c r="AW113">
        <v>4</v>
      </c>
      <c r="AX113">
        <v>3</v>
      </c>
      <c r="AY113" t="s">
        <v>19</v>
      </c>
      <c r="AZ113">
        <v>2</v>
      </c>
      <c r="BA113">
        <v>1</v>
      </c>
      <c r="BB113">
        <v>19</v>
      </c>
      <c r="BC113">
        <v>17</v>
      </c>
      <c r="BD113">
        <v>2</v>
      </c>
      <c r="BE113" t="s">
        <v>19</v>
      </c>
      <c r="BF113">
        <v>1</v>
      </c>
      <c r="BG113">
        <v>1</v>
      </c>
      <c r="BH113" t="s">
        <v>19</v>
      </c>
      <c r="BI113" t="s">
        <v>19</v>
      </c>
      <c r="BJ113">
        <v>1</v>
      </c>
      <c r="BK113" t="s">
        <v>19</v>
      </c>
      <c r="BL113">
        <v>1</v>
      </c>
      <c r="BM113" t="s">
        <v>19</v>
      </c>
      <c r="BN113">
        <v>29</v>
      </c>
      <c r="BO113">
        <v>15</v>
      </c>
      <c r="BP113">
        <v>14</v>
      </c>
      <c r="BQ113" t="s">
        <v>19</v>
      </c>
      <c r="BR113">
        <v>36</v>
      </c>
      <c r="BS113">
        <v>20</v>
      </c>
      <c r="BT113" t="s">
        <v>19</v>
      </c>
      <c r="BU113">
        <v>16</v>
      </c>
      <c r="BV113">
        <v>46</v>
      </c>
      <c r="BW113">
        <v>34</v>
      </c>
      <c r="BX113">
        <v>3</v>
      </c>
      <c r="BY113">
        <v>9</v>
      </c>
    </row>
    <row r="114" spans="1:77">
      <c r="A114" t="s">
        <v>657</v>
      </c>
      <c r="B114">
        <v>756</v>
      </c>
      <c r="C114">
        <v>547</v>
      </c>
      <c r="D114">
        <v>67</v>
      </c>
      <c r="E114">
        <v>142</v>
      </c>
      <c r="F114">
        <v>31</v>
      </c>
      <c r="G114">
        <v>8</v>
      </c>
      <c r="H114">
        <v>9</v>
      </c>
      <c r="I114">
        <v>14</v>
      </c>
      <c r="J114" t="s">
        <v>19</v>
      </c>
      <c r="K114" t="s">
        <v>19</v>
      </c>
      <c r="L114" t="s">
        <v>19</v>
      </c>
      <c r="M114" t="s">
        <v>19</v>
      </c>
      <c r="N114">
        <v>7</v>
      </c>
      <c r="O114" t="s">
        <v>19</v>
      </c>
      <c r="P114" t="s">
        <v>19</v>
      </c>
      <c r="Q114">
        <v>7</v>
      </c>
      <c r="R114">
        <v>63</v>
      </c>
      <c r="S114">
        <v>48</v>
      </c>
      <c r="T114">
        <v>4</v>
      </c>
      <c r="U114">
        <v>11</v>
      </c>
      <c r="V114">
        <v>68</v>
      </c>
      <c r="W114">
        <v>57</v>
      </c>
      <c r="X114">
        <v>1</v>
      </c>
      <c r="Y114">
        <v>10</v>
      </c>
      <c r="Z114">
        <v>391</v>
      </c>
      <c r="AA114">
        <v>336</v>
      </c>
      <c r="AB114">
        <v>2</v>
      </c>
      <c r="AC114">
        <v>53</v>
      </c>
      <c r="AD114">
        <v>227</v>
      </c>
      <c r="AE114">
        <v>206</v>
      </c>
      <c r="AF114">
        <v>2</v>
      </c>
      <c r="AG114">
        <v>19</v>
      </c>
      <c r="AH114">
        <v>23</v>
      </c>
      <c r="AI114">
        <v>20</v>
      </c>
      <c r="AJ114">
        <v>3</v>
      </c>
      <c r="AK114" t="s">
        <v>19</v>
      </c>
      <c r="AL114">
        <v>7</v>
      </c>
      <c r="AM114">
        <v>7</v>
      </c>
      <c r="AN114" t="s">
        <v>19</v>
      </c>
      <c r="AO114" t="s">
        <v>19</v>
      </c>
      <c r="AP114">
        <v>28</v>
      </c>
      <c r="AQ114">
        <v>4</v>
      </c>
      <c r="AR114">
        <v>21</v>
      </c>
      <c r="AS114">
        <v>3</v>
      </c>
      <c r="AT114">
        <v>33</v>
      </c>
      <c r="AU114">
        <v>15</v>
      </c>
      <c r="AV114">
        <v>9</v>
      </c>
      <c r="AW114">
        <v>9</v>
      </c>
      <c r="AX114">
        <v>7</v>
      </c>
      <c r="AY114">
        <v>1</v>
      </c>
      <c r="AZ114">
        <v>2</v>
      </c>
      <c r="BA114">
        <v>4</v>
      </c>
      <c r="BB114">
        <v>15</v>
      </c>
      <c r="BC114">
        <v>12</v>
      </c>
      <c r="BD114">
        <v>2</v>
      </c>
      <c r="BE114">
        <v>1</v>
      </c>
      <c r="BF114" t="s">
        <v>19</v>
      </c>
      <c r="BG114" t="s">
        <v>19</v>
      </c>
      <c r="BH114" t="s">
        <v>19</v>
      </c>
      <c r="BI114" t="s">
        <v>19</v>
      </c>
      <c r="BJ114">
        <v>1</v>
      </c>
      <c r="BK114" t="s">
        <v>19</v>
      </c>
      <c r="BL114" t="s">
        <v>19</v>
      </c>
      <c r="BM114">
        <v>1</v>
      </c>
      <c r="BN114">
        <v>19</v>
      </c>
      <c r="BO114">
        <v>14</v>
      </c>
      <c r="BP114">
        <v>4</v>
      </c>
      <c r="BQ114">
        <v>1</v>
      </c>
      <c r="BR114">
        <v>34</v>
      </c>
      <c r="BS114">
        <v>12</v>
      </c>
      <c r="BT114">
        <v>1</v>
      </c>
      <c r="BU114">
        <v>21</v>
      </c>
      <c r="BV114">
        <v>36</v>
      </c>
      <c r="BW114">
        <v>20</v>
      </c>
      <c r="BX114">
        <v>9</v>
      </c>
      <c r="BY114">
        <v>7</v>
      </c>
    </row>
    <row r="115" spans="1:77">
      <c r="A115" t="s">
        <v>656</v>
      </c>
      <c r="B115">
        <v>437</v>
      </c>
      <c r="C115">
        <v>322</v>
      </c>
      <c r="D115">
        <v>52</v>
      </c>
      <c r="E115">
        <v>63</v>
      </c>
      <c r="F115">
        <v>17</v>
      </c>
      <c r="G115">
        <v>2</v>
      </c>
      <c r="H115">
        <v>5</v>
      </c>
      <c r="I115">
        <v>10</v>
      </c>
      <c r="J115" t="s">
        <v>19</v>
      </c>
      <c r="K115" t="s">
        <v>19</v>
      </c>
      <c r="L115" t="s">
        <v>19</v>
      </c>
      <c r="M115" t="s">
        <v>19</v>
      </c>
      <c r="N115">
        <v>9</v>
      </c>
      <c r="O115" t="s">
        <v>19</v>
      </c>
      <c r="P115">
        <v>6</v>
      </c>
      <c r="Q115">
        <v>3</v>
      </c>
      <c r="R115">
        <v>34</v>
      </c>
      <c r="S115">
        <v>32</v>
      </c>
      <c r="T115" t="s">
        <v>19</v>
      </c>
      <c r="U115">
        <v>2</v>
      </c>
      <c r="V115">
        <v>36</v>
      </c>
      <c r="W115">
        <v>30</v>
      </c>
      <c r="X115" t="s">
        <v>19</v>
      </c>
      <c r="Y115">
        <v>6</v>
      </c>
      <c r="Z115">
        <v>201</v>
      </c>
      <c r="AA115">
        <v>175</v>
      </c>
      <c r="AB115">
        <v>2</v>
      </c>
      <c r="AC115">
        <v>24</v>
      </c>
      <c r="AD115">
        <v>137</v>
      </c>
      <c r="AE115">
        <v>124</v>
      </c>
      <c r="AF115">
        <v>2</v>
      </c>
      <c r="AG115">
        <v>11</v>
      </c>
      <c r="AH115">
        <v>15</v>
      </c>
      <c r="AI115">
        <v>15</v>
      </c>
      <c r="AJ115" t="s">
        <v>19</v>
      </c>
      <c r="AK115" t="s">
        <v>19</v>
      </c>
      <c r="AL115">
        <v>1</v>
      </c>
      <c r="AM115">
        <v>1</v>
      </c>
      <c r="AN115" t="s">
        <v>19</v>
      </c>
      <c r="AO115" t="s">
        <v>19</v>
      </c>
      <c r="AP115">
        <v>22</v>
      </c>
      <c r="AQ115">
        <v>10</v>
      </c>
      <c r="AR115">
        <v>9</v>
      </c>
      <c r="AS115">
        <v>3</v>
      </c>
      <c r="AT115">
        <v>11</v>
      </c>
      <c r="AU115">
        <v>4</v>
      </c>
      <c r="AV115">
        <v>6</v>
      </c>
      <c r="AW115">
        <v>1</v>
      </c>
      <c r="AX115">
        <v>2</v>
      </c>
      <c r="AY115" t="s">
        <v>19</v>
      </c>
      <c r="AZ115">
        <v>2</v>
      </c>
      <c r="BA115" t="s">
        <v>19</v>
      </c>
      <c r="BB115">
        <v>13</v>
      </c>
      <c r="BC115">
        <v>10</v>
      </c>
      <c r="BD115">
        <v>3</v>
      </c>
      <c r="BE115" t="s">
        <v>19</v>
      </c>
      <c r="BF115">
        <v>10</v>
      </c>
      <c r="BG115">
        <v>7</v>
      </c>
      <c r="BH115">
        <v>3</v>
      </c>
      <c r="BI115" t="s">
        <v>19</v>
      </c>
      <c r="BJ115">
        <v>1</v>
      </c>
      <c r="BK115" t="s">
        <v>19</v>
      </c>
      <c r="BL115">
        <v>1</v>
      </c>
      <c r="BM115" t="s">
        <v>19</v>
      </c>
      <c r="BN115">
        <v>22</v>
      </c>
      <c r="BO115">
        <v>8</v>
      </c>
      <c r="BP115">
        <v>13</v>
      </c>
      <c r="BQ115">
        <v>1</v>
      </c>
      <c r="BR115">
        <v>26</v>
      </c>
      <c r="BS115">
        <v>15</v>
      </c>
      <c r="BT115">
        <v>2</v>
      </c>
      <c r="BU115">
        <v>9</v>
      </c>
      <c r="BV115">
        <v>18</v>
      </c>
      <c r="BW115">
        <v>14</v>
      </c>
      <c r="BX115" t="s">
        <v>19</v>
      </c>
      <c r="BY115">
        <v>4</v>
      </c>
    </row>
    <row r="116" spans="1:77">
      <c r="A116" t="s">
        <v>655</v>
      </c>
      <c r="B116">
        <v>446</v>
      </c>
      <c r="C116">
        <v>299</v>
      </c>
      <c r="D116">
        <v>87</v>
      </c>
      <c r="E116">
        <v>60</v>
      </c>
      <c r="F116">
        <v>16</v>
      </c>
      <c r="G116">
        <v>4</v>
      </c>
      <c r="H116">
        <v>5</v>
      </c>
      <c r="I116">
        <v>7</v>
      </c>
      <c r="J116" t="s">
        <v>19</v>
      </c>
      <c r="K116" t="s">
        <v>19</v>
      </c>
      <c r="L116" t="s">
        <v>19</v>
      </c>
      <c r="M116" t="s">
        <v>19</v>
      </c>
      <c r="N116">
        <v>6</v>
      </c>
      <c r="O116" t="s">
        <v>19</v>
      </c>
      <c r="P116">
        <v>2</v>
      </c>
      <c r="Q116">
        <v>4</v>
      </c>
      <c r="R116">
        <v>36</v>
      </c>
      <c r="S116">
        <v>30</v>
      </c>
      <c r="T116">
        <v>1</v>
      </c>
      <c r="U116">
        <v>5</v>
      </c>
      <c r="V116">
        <v>53</v>
      </c>
      <c r="W116">
        <v>39</v>
      </c>
      <c r="X116">
        <v>4</v>
      </c>
      <c r="Y116">
        <v>10</v>
      </c>
      <c r="Z116">
        <v>223</v>
      </c>
      <c r="AA116">
        <v>175</v>
      </c>
      <c r="AB116">
        <v>25</v>
      </c>
      <c r="AC116">
        <v>23</v>
      </c>
      <c r="AD116">
        <v>165</v>
      </c>
      <c r="AE116">
        <v>140</v>
      </c>
      <c r="AF116">
        <v>12</v>
      </c>
      <c r="AG116">
        <v>13</v>
      </c>
      <c r="AH116">
        <v>11</v>
      </c>
      <c r="AI116">
        <v>7</v>
      </c>
      <c r="AJ116">
        <v>4</v>
      </c>
      <c r="AK116" t="s">
        <v>19</v>
      </c>
      <c r="AL116">
        <v>5</v>
      </c>
      <c r="AM116">
        <v>4</v>
      </c>
      <c r="AN116">
        <v>1</v>
      </c>
      <c r="AO116" t="s">
        <v>19</v>
      </c>
      <c r="AP116">
        <v>19</v>
      </c>
      <c r="AQ116">
        <v>4</v>
      </c>
      <c r="AR116">
        <v>13</v>
      </c>
      <c r="AS116">
        <v>2</v>
      </c>
      <c r="AT116">
        <v>18</v>
      </c>
      <c r="AU116">
        <v>9</v>
      </c>
      <c r="AV116">
        <v>9</v>
      </c>
      <c r="AW116" t="s">
        <v>19</v>
      </c>
      <c r="AX116">
        <v>1</v>
      </c>
      <c r="AY116" t="s">
        <v>19</v>
      </c>
      <c r="AZ116">
        <v>1</v>
      </c>
      <c r="BA116" t="s">
        <v>19</v>
      </c>
      <c r="BB116">
        <v>8</v>
      </c>
      <c r="BC116">
        <v>5</v>
      </c>
      <c r="BD116">
        <v>3</v>
      </c>
      <c r="BE116" t="s">
        <v>19</v>
      </c>
      <c r="BF116">
        <v>1</v>
      </c>
      <c r="BG116" t="s">
        <v>19</v>
      </c>
      <c r="BH116">
        <v>1</v>
      </c>
      <c r="BI116" t="s">
        <v>19</v>
      </c>
      <c r="BJ116" t="s">
        <v>19</v>
      </c>
      <c r="BK116" t="s">
        <v>19</v>
      </c>
      <c r="BL116" t="s">
        <v>19</v>
      </c>
      <c r="BM116" t="s">
        <v>19</v>
      </c>
      <c r="BN116">
        <v>18</v>
      </c>
      <c r="BO116">
        <v>7</v>
      </c>
      <c r="BP116">
        <v>11</v>
      </c>
      <c r="BQ116" t="s">
        <v>19</v>
      </c>
      <c r="BR116">
        <v>3</v>
      </c>
      <c r="BS116" t="s">
        <v>19</v>
      </c>
      <c r="BT116">
        <v>3</v>
      </c>
      <c r="BU116" t="s">
        <v>19</v>
      </c>
      <c r="BV116">
        <v>33</v>
      </c>
      <c r="BW116">
        <v>19</v>
      </c>
      <c r="BX116">
        <v>5</v>
      </c>
      <c r="BY116">
        <v>9</v>
      </c>
    </row>
    <row r="117" spans="1:77">
      <c r="A117" t="s">
        <v>654</v>
      </c>
      <c r="B117">
        <v>991</v>
      </c>
      <c r="C117">
        <v>637</v>
      </c>
      <c r="D117">
        <v>208</v>
      </c>
      <c r="E117">
        <v>146</v>
      </c>
      <c r="F117">
        <v>28</v>
      </c>
      <c r="G117">
        <v>9</v>
      </c>
      <c r="H117">
        <v>11</v>
      </c>
      <c r="I117">
        <v>8</v>
      </c>
      <c r="J117">
        <v>1</v>
      </c>
      <c r="K117" t="s">
        <v>19</v>
      </c>
      <c r="L117">
        <v>1</v>
      </c>
      <c r="M117" t="s">
        <v>19</v>
      </c>
      <c r="N117">
        <v>5</v>
      </c>
      <c r="O117">
        <v>1</v>
      </c>
      <c r="P117">
        <v>4</v>
      </c>
      <c r="Q117" t="s">
        <v>19</v>
      </c>
      <c r="R117">
        <v>80</v>
      </c>
      <c r="S117">
        <v>51</v>
      </c>
      <c r="T117">
        <v>15</v>
      </c>
      <c r="U117">
        <v>14</v>
      </c>
      <c r="V117">
        <v>89</v>
      </c>
      <c r="W117">
        <v>69</v>
      </c>
      <c r="X117">
        <v>10</v>
      </c>
      <c r="Y117">
        <v>10</v>
      </c>
      <c r="Z117">
        <v>430</v>
      </c>
      <c r="AA117">
        <v>334</v>
      </c>
      <c r="AB117">
        <v>52</v>
      </c>
      <c r="AC117">
        <v>44</v>
      </c>
      <c r="AD117">
        <v>266</v>
      </c>
      <c r="AE117">
        <v>219</v>
      </c>
      <c r="AF117">
        <v>34</v>
      </c>
      <c r="AG117">
        <v>13</v>
      </c>
      <c r="AH117">
        <v>31</v>
      </c>
      <c r="AI117">
        <v>20</v>
      </c>
      <c r="AJ117">
        <v>10</v>
      </c>
      <c r="AK117">
        <v>1</v>
      </c>
      <c r="AL117">
        <v>11</v>
      </c>
      <c r="AM117">
        <v>8</v>
      </c>
      <c r="AN117">
        <v>3</v>
      </c>
      <c r="AO117" t="s">
        <v>19</v>
      </c>
      <c r="AP117">
        <v>54</v>
      </c>
      <c r="AQ117">
        <v>18</v>
      </c>
      <c r="AR117">
        <v>29</v>
      </c>
      <c r="AS117">
        <v>7</v>
      </c>
      <c r="AT117">
        <v>28</v>
      </c>
      <c r="AU117">
        <v>7</v>
      </c>
      <c r="AV117">
        <v>17</v>
      </c>
      <c r="AW117">
        <v>4</v>
      </c>
      <c r="AX117">
        <v>3</v>
      </c>
      <c r="AY117">
        <v>1</v>
      </c>
      <c r="AZ117">
        <v>2</v>
      </c>
      <c r="BA117" t="s">
        <v>19</v>
      </c>
      <c r="BB117">
        <v>17</v>
      </c>
      <c r="BC117">
        <v>11</v>
      </c>
      <c r="BD117">
        <v>6</v>
      </c>
      <c r="BE117" t="s">
        <v>19</v>
      </c>
      <c r="BF117">
        <v>3</v>
      </c>
      <c r="BG117">
        <v>2</v>
      </c>
      <c r="BH117" t="s">
        <v>19</v>
      </c>
      <c r="BI117">
        <v>1</v>
      </c>
      <c r="BJ117">
        <v>1</v>
      </c>
      <c r="BK117" t="s">
        <v>19</v>
      </c>
      <c r="BL117">
        <v>1</v>
      </c>
      <c r="BM117" t="s">
        <v>19</v>
      </c>
      <c r="BN117">
        <v>30</v>
      </c>
      <c r="BO117">
        <v>17</v>
      </c>
      <c r="BP117">
        <v>12</v>
      </c>
      <c r="BQ117">
        <v>1</v>
      </c>
      <c r="BR117">
        <v>81</v>
      </c>
      <c r="BS117">
        <v>44</v>
      </c>
      <c r="BT117">
        <v>25</v>
      </c>
      <c r="BU117">
        <v>12</v>
      </c>
      <c r="BV117">
        <v>110</v>
      </c>
      <c r="BW117">
        <v>53</v>
      </c>
      <c r="BX117">
        <v>13</v>
      </c>
      <c r="BY117">
        <v>44</v>
      </c>
    </row>
    <row r="118" spans="1:77">
      <c r="A118" t="s">
        <v>653</v>
      </c>
      <c r="B118">
        <v>929</v>
      </c>
      <c r="C118">
        <v>550</v>
      </c>
      <c r="D118">
        <v>258</v>
      </c>
      <c r="E118">
        <v>121</v>
      </c>
      <c r="F118">
        <v>38</v>
      </c>
      <c r="G118">
        <v>3</v>
      </c>
      <c r="H118">
        <v>20</v>
      </c>
      <c r="I118">
        <v>15</v>
      </c>
      <c r="J118">
        <v>1</v>
      </c>
      <c r="K118" t="s">
        <v>19</v>
      </c>
      <c r="L118" t="s">
        <v>19</v>
      </c>
      <c r="M118">
        <v>1</v>
      </c>
      <c r="N118">
        <v>14</v>
      </c>
      <c r="O118" t="s">
        <v>19</v>
      </c>
      <c r="P118">
        <v>3</v>
      </c>
      <c r="Q118">
        <v>11</v>
      </c>
      <c r="R118">
        <v>78</v>
      </c>
      <c r="S118">
        <v>61</v>
      </c>
      <c r="T118">
        <v>15</v>
      </c>
      <c r="U118">
        <v>2</v>
      </c>
      <c r="V118">
        <v>73</v>
      </c>
      <c r="W118">
        <v>60</v>
      </c>
      <c r="X118">
        <v>6</v>
      </c>
      <c r="Y118">
        <v>7</v>
      </c>
      <c r="Z118">
        <v>427</v>
      </c>
      <c r="AA118">
        <v>327</v>
      </c>
      <c r="AB118">
        <v>74</v>
      </c>
      <c r="AC118">
        <v>26</v>
      </c>
      <c r="AD118">
        <v>335</v>
      </c>
      <c r="AE118">
        <v>264</v>
      </c>
      <c r="AF118">
        <v>63</v>
      </c>
      <c r="AG118">
        <v>8</v>
      </c>
      <c r="AH118">
        <v>37</v>
      </c>
      <c r="AI118">
        <v>21</v>
      </c>
      <c r="AJ118">
        <v>13</v>
      </c>
      <c r="AK118">
        <v>3</v>
      </c>
      <c r="AL118">
        <v>25</v>
      </c>
      <c r="AM118">
        <v>13</v>
      </c>
      <c r="AN118">
        <v>9</v>
      </c>
      <c r="AO118">
        <v>3</v>
      </c>
      <c r="AP118">
        <v>33</v>
      </c>
      <c r="AQ118">
        <v>12</v>
      </c>
      <c r="AR118">
        <v>20</v>
      </c>
      <c r="AS118">
        <v>1</v>
      </c>
      <c r="AT118">
        <v>24</v>
      </c>
      <c r="AU118">
        <v>6</v>
      </c>
      <c r="AV118">
        <v>18</v>
      </c>
      <c r="AW118" t="s">
        <v>19</v>
      </c>
      <c r="AX118">
        <v>7</v>
      </c>
      <c r="AY118">
        <v>3</v>
      </c>
      <c r="AZ118">
        <v>4</v>
      </c>
      <c r="BA118" t="s">
        <v>19</v>
      </c>
      <c r="BB118">
        <v>21</v>
      </c>
      <c r="BC118">
        <v>7</v>
      </c>
      <c r="BD118">
        <v>11</v>
      </c>
      <c r="BE118">
        <v>3</v>
      </c>
      <c r="BF118">
        <v>5</v>
      </c>
      <c r="BG118">
        <v>1</v>
      </c>
      <c r="BH118">
        <v>4</v>
      </c>
      <c r="BI118" t="s">
        <v>19</v>
      </c>
      <c r="BJ118">
        <v>6</v>
      </c>
      <c r="BK118" t="s">
        <v>19</v>
      </c>
      <c r="BL118">
        <v>1</v>
      </c>
      <c r="BM118">
        <v>5</v>
      </c>
      <c r="BN118">
        <v>39</v>
      </c>
      <c r="BO118">
        <v>11</v>
      </c>
      <c r="BP118">
        <v>24</v>
      </c>
      <c r="BQ118">
        <v>4</v>
      </c>
      <c r="BR118">
        <v>52</v>
      </c>
      <c r="BS118">
        <v>13</v>
      </c>
      <c r="BT118">
        <v>18</v>
      </c>
      <c r="BU118">
        <v>21</v>
      </c>
      <c r="BV118">
        <v>74</v>
      </c>
      <c r="BW118">
        <v>25</v>
      </c>
      <c r="BX118">
        <v>27</v>
      </c>
      <c r="BY118">
        <v>22</v>
      </c>
    </row>
    <row r="119" spans="1:77">
      <c r="A119" t="s">
        <v>652</v>
      </c>
      <c r="B119">
        <v>575</v>
      </c>
      <c r="C119">
        <v>449</v>
      </c>
      <c r="D119">
        <v>87</v>
      </c>
      <c r="E119">
        <v>39</v>
      </c>
      <c r="F119">
        <v>26</v>
      </c>
      <c r="G119">
        <v>8</v>
      </c>
      <c r="H119">
        <v>13</v>
      </c>
      <c r="I119">
        <v>5</v>
      </c>
      <c r="J119" t="s">
        <v>19</v>
      </c>
      <c r="K119" t="s">
        <v>19</v>
      </c>
      <c r="L119" t="s">
        <v>19</v>
      </c>
      <c r="M119" t="s">
        <v>19</v>
      </c>
      <c r="N119">
        <v>5</v>
      </c>
      <c r="O119" t="s">
        <v>19</v>
      </c>
      <c r="P119">
        <v>1</v>
      </c>
      <c r="Q119">
        <v>4</v>
      </c>
      <c r="R119">
        <v>73</v>
      </c>
      <c r="S119">
        <v>65</v>
      </c>
      <c r="T119">
        <v>2</v>
      </c>
      <c r="U119">
        <v>6</v>
      </c>
      <c r="V119">
        <v>33</v>
      </c>
      <c r="W119">
        <v>28</v>
      </c>
      <c r="X119">
        <v>2</v>
      </c>
      <c r="Y119">
        <v>3</v>
      </c>
      <c r="Z119">
        <v>249</v>
      </c>
      <c r="AA119">
        <v>237</v>
      </c>
      <c r="AB119">
        <v>4</v>
      </c>
      <c r="AC119">
        <v>8</v>
      </c>
      <c r="AD119">
        <v>181</v>
      </c>
      <c r="AE119">
        <v>174</v>
      </c>
      <c r="AF119">
        <v>2</v>
      </c>
      <c r="AG119">
        <v>5</v>
      </c>
      <c r="AH119">
        <v>18</v>
      </c>
      <c r="AI119">
        <v>12</v>
      </c>
      <c r="AJ119">
        <v>6</v>
      </c>
      <c r="AK119" t="s">
        <v>19</v>
      </c>
      <c r="AL119">
        <v>6</v>
      </c>
      <c r="AM119">
        <v>5</v>
      </c>
      <c r="AN119">
        <v>1</v>
      </c>
      <c r="AO119" t="s">
        <v>19</v>
      </c>
      <c r="AP119">
        <v>30</v>
      </c>
      <c r="AQ119">
        <v>20</v>
      </c>
      <c r="AR119">
        <v>8</v>
      </c>
      <c r="AS119">
        <v>2</v>
      </c>
      <c r="AT119">
        <v>11</v>
      </c>
      <c r="AU119">
        <v>4</v>
      </c>
      <c r="AV119">
        <v>5</v>
      </c>
      <c r="AW119">
        <v>2</v>
      </c>
      <c r="AX119">
        <v>2</v>
      </c>
      <c r="AY119">
        <v>1</v>
      </c>
      <c r="AZ119">
        <v>1</v>
      </c>
      <c r="BA119" t="s">
        <v>19</v>
      </c>
      <c r="BB119">
        <v>10</v>
      </c>
      <c r="BC119">
        <v>7</v>
      </c>
      <c r="BD119">
        <v>2</v>
      </c>
      <c r="BE119">
        <v>1</v>
      </c>
      <c r="BF119">
        <v>2</v>
      </c>
      <c r="BG119" t="s">
        <v>19</v>
      </c>
      <c r="BH119">
        <v>2</v>
      </c>
      <c r="BI119" t="s">
        <v>19</v>
      </c>
      <c r="BJ119" t="s">
        <v>19</v>
      </c>
      <c r="BK119" t="s">
        <v>19</v>
      </c>
      <c r="BL119" t="s">
        <v>19</v>
      </c>
      <c r="BM119" t="s">
        <v>19</v>
      </c>
      <c r="BN119">
        <v>20</v>
      </c>
      <c r="BO119">
        <v>11</v>
      </c>
      <c r="BP119">
        <v>9</v>
      </c>
      <c r="BQ119" t="s">
        <v>19</v>
      </c>
      <c r="BR119">
        <v>57</v>
      </c>
      <c r="BS119">
        <v>32</v>
      </c>
      <c r="BT119">
        <v>22</v>
      </c>
      <c r="BU119">
        <v>3</v>
      </c>
      <c r="BV119">
        <v>39</v>
      </c>
      <c r="BW119">
        <v>24</v>
      </c>
      <c r="BX119">
        <v>10</v>
      </c>
      <c r="BY119">
        <v>5</v>
      </c>
    </row>
    <row r="120" spans="1:77">
      <c r="A120" t="s">
        <v>651</v>
      </c>
      <c r="B120">
        <v>1013</v>
      </c>
      <c r="C120">
        <v>734</v>
      </c>
      <c r="D120">
        <v>131</v>
      </c>
      <c r="E120">
        <v>148</v>
      </c>
      <c r="F120">
        <v>27</v>
      </c>
      <c r="G120">
        <v>10</v>
      </c>
      <c r="H120">
        <v>12</v>
      </c>
      <c r="I120">
        <v>5</v>
      </c>
      <c r="J120" t="s">
        <v>19</v>
      </c>
      <c r="K120" t="s">
        <v>19</v>
      </c>
      <c r="L120" t="s">
        <v>19</v>
      </c>
      <c r="M120" t="s">
        <v>19</v>
      </c>
      <c r="N120">
        <v>17</v>
      </c>
      <c r="O120">
        <v>1</v>
      </c>
      <c r="P120">
        <v>4</v>
      </c>
      <c r="Q120">
        <v>12</v>
      </c>
      <c r="R120">
        <v>86</v>
      </c>
      <c r="S120">
        <v>64</v>
      </c>
      <c r="T120">
        <v>8</v>
      </c>
      <c r="U120">
        <v>14</v>
      </c>
      <c r="V120">
        <v>107</v>
      </c>
      <c r="W120">
        <v>77</v>
      </c>
      <c r="X120">
        <v>18</v>
      </c>
      <c r="Y120">
        <v>12</v>
      </c>
      <c r="Z120">
        <v>452</v>
      </c>
      <c r="AA120">
        <v>406</v>
      </c>
      <c r="AB120">
        <v>5</v>
      </c>
      <c r="AC120">
        <v>41</v>
      </c>
      <c r="AD120">
        <v>299</v>
      </c>
      <c r="AE120">
        <v>282</v>
      </c>
      <c r="AF120">
        <v>5</v>
      </c>
      <c r="AG120">
        <v>12</v>
      </c>
      <c r="AH120">
        <v>29</v>
      </c>
      <c r="AI120">
        <v>20</v>
      </c>
      <c r="AJ120">
        <v>7</v>
      </c>
      <c r="AK120">
        <v>2</v>
      </c>
      <c r="AL120">
        <v>10</v>
      </c>
      <c r="AM120">
        <v>8</v>
      </c>
      <c r="AN120">
        <v>1</v>
      </c>
      <c r="AO120">
        <v>1</v>
      </c>
      <c r="AP120">
        <v>61</v>
      </c>
      <c r="AQ120">
        <v>23</v>
      </c>
      <c r="AR120">
        <v>34</v>
      </c>
      <c r="AS120">
        <v>4</v>
      </c>
      <c r="AT120">
        <v>24</v>
      </c>
      <c r="AU120">
        <v>10</v>
      </c>
      <c r="AV120">
        <v>11</v>
      </c>
      <c r="AW120">
        <v>3</v>
      </c>
      <c r="AX120">
        <v>8</v>
      </c>
      <c r="AY120">
        <v>2</v>
      </c>
      <c r="AZ120">
        <v>3</v>
      </c>
      <c r="BA120">
        <v>3</v>
      </c>
      <c r="BB120">
        <v>20</v>
      </c>
      <c r="BC120">
        <v>16</v>
      </c>
      <c r="BD120">
        <v>4</v>
      </c>
      <c r="BE120" t="s">
        <v>19</v>
      </c>
      <c r="BF120">
        <v>4</v>
      </c>
      <c r="BG120">
        <v>4</v>
      </c>
      <c r="BH120" t="s">
        <v>19</v>
      </c>
      <c r="BI120" t="s">
        <v>19</v>
      </c>
      <c r="BJ120">
        <v>7</v>
      </c>
      <c r="BK120">
        <v>3</v>
      </c>
      <c r="BL120">
        <v>3</v>
      </c>
      <c r="BM120">
        <v>1</v>
      </c>
      <c r="BN120">
        <v>32</v>
      </c>
      <c r="BO120">
        <v>21</v>
      </c>
      <c r="BP120">
        <v>10</v>
      </c>
      <c r="BQ120">
        <v>1</v>
      </c>
      <c r="BR120">
        <v>62</v>
      </c>
      <c r="BS120">
        <v>35</v>
      </c>
      <c r="BT120" t="s">
        <v>19</v>
      </c>
      <c r="BU120">
        <v>27</v>
      </c>
      <c r="BV120">
        <v>77</v>
      </c>
      <c r="BW120">
        <v>42</v>
      </c>
      <c r="BX120">
        <v>12</v>
      </c>
      <c r="BY120">
        <v>23</v>
      </c>
    </row>
    <row r="121" spans="1:77">
      <c r="A121" t="s">
        <v>650</v>
      </c>
      <c r="B121">
        <v>355</v>
      </c>
      <c r="C121">
        <v>255</v>
      </c>
      <c r="D121">
        <v>28</v>
      </c>
      <c r="E121">
        <v>72</v>
      </c>
      <c r="F121">
        <v>9</v>
      </c>
      <c r="G121">
        <v>1</v>
      </c>
      <c r="H121">
        <v>4</v>
      </c>
      <c r="I121">
        <v>4</v>
      </c>
      <c r="J121" t="s">
        <v>19</v>
      </c>
      <c r="K121" t="s">
        <v>19</v>
      </c>
      <c r="L121" t="s">
        <v>19</v>
      </c>
      <c r="M121" t="s">
        <v>19</v>
      </c>
      <c r="N121">
        <v>4</v>
      </c>
      <c r="O121" t="s">
        <v>19</v>
      </c>
      <c r="P121" t="s">
        <v>19</v>
      </c>
      <c r="Q121">
        <v>4</v>
      </c>
      <c r="R121">
        <v>31</v>
      </c>
      <c r="S121">
        <v>24</v>
      </c>
      <c r="T121" t="s">
        <v>19</v>
      </c>
      <c r="U121">
        <v>7</v>
      </c>
      <c r="V121">
        <v>34</v>
      </c>
      <c r="W121">
        <v>31</v>
      </c>
      <c r="X121" t="s">
        <v>19</v>
      </c>
      <c r="Y121">
        <v>3</v>
      </c>
      <c r="Z121">
        <v>184</v>
      </c>
      <c r="AA121">
        <v>149</v>
      </c>
      <c r="AB121" t="s">
        <v>19</v>
      </c>
      <c r="AC121">
        <v>35</v>
      </c>
      <c r="AD121">
        <v>117</v>
      </c>
      <c r="AE121">
        <v>110</v>
      </c>
      <c r="AF121" t="s">
        <v>19</v>
      </c>
      <c r="AG121">
        <v>7</v>
      </c>
      <c r="AH121">
        <v>10</v>
      </c>
      <c r="AI121">
        <v>6</v>
      </c>
      <c r="AJ121">
        <v>3</v>
      </c>
      <c r="AK121">
        <v>1</v>
      </c>
      <c r="AL121">
        <v>1</v>
      </c>
      <c r="AM121">
        <v>1</v>
      </c>
      <c r="AN121" t="s">
        <v>19</v>
      </c>
      <c r="AO121" t="s">
        <v>19</v>
      </c>
      <c r="AP121">
        <v>24</v>
      </c>
      <c r="AQ121">
        <v>2</v>
      </c>
      <c r="AR121">
        <v>11</v>
      </c>
      <c r="AS121">
        <v>11</v>
      </c>
      <c r="AT121">
        <v>8</v>
      </c>
      <c r="AU121">
        <v>3</v>
      </c>
      <c r="AV121">
        <v>5</v>
      </c>
      <c r="AW121" t="s">
        <v>19</v>
      </c>
      <c r="AX121">
        <v>4</v>
      </c>
      <c r="AY121" t="s">
        <v>19</v>
      </c>
      <c r="AZ121" t="s">
        <v>19</v>
      </c>
      <c r="BA121">
        <v>4</v>
      </c>
      <c r="BB121">
        <v>7</v>
      </c>
      <c r="BC121">
        <v>4</v>
      </c>
      <c r="BD121">
        <v>1</v>
      </c>
      <c r="BE121">
        <v>2</v>
      </c>
      <c r="BF121">
        <v>1</v>
      </c>
      <c r="BG121">
        <v>1</v>
      </c>
      <c r="BH121" t="s">
        <v>19</v>
      </c>
      <c r="BI121" t="s">
        <v>19</v>
      </c>
      <c r="BJ121">
        <v>1</v>
      </c>
      <c r="BK121">
        <v>1</v>
      </c>
      <c r="BL121" t="s">
        <v>19</v>
      </c>
      <c r="BM121" t="s">
        <v>19</v>
      </c>
      <c r="BN121">
        <v>9</v>
      </c>
      <c r="BO121">
        <v>7</v>
      </c>
      <c r="BP121">
        <v>2</v>
      </c>
      <c r="BQ121" t="s">
        <v>19</v>
      </c>
      <c r="BR121">
        <v>12</v>
      </c>
      <c r="BS121">
        <v>11</v>
      </c>
      <c r="BT121" t="s">
        <v>19</v>
      </c>
      <c r="BU121">
        <v>1</v>
      </c>
      <c r="BV121">
        <v>17</v>
      </c>
      <c r="BW121">
        <v>15</v>
      </c>
      <c r="BX121">
        <v>2</v>
      </c>
      <c r="BY121" t="s">
        <v>19</v>
      </c>
    </row>
  </sheetData>
  <phoneticPr fontId="40"/>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theme="8"/>
  </sheetPr>
  <dimension ref="A1:BM121"/>
  <sheetViews>
    <sheetView workbookViewId="0"/>
  </sheetViews>
  <sheetFormatPr defaultRowHeight="13.5"/>
  <sheetData>
    <row r="1" spans="1:65">
      <c r="A1" t="s">
        <v>788</v>
      </c>
      <c r="B1" t="s">
        <v>787</v>
      </c>
      <c r="C1" s="271">
        <v>42278</v>
      </c>
    </row>
    <row r="2" spans="1:65">
      <c r="A2" t="s">
        <v>2546</v>
      </c>
      <c r="B2" t="s">
        <v>2553</v>
      </c>
    </row>
    <row r="3" spans="1:65">
      <c r="A3" t="s">
        <v>2544</v>
      </c>
    </row>
    <row r="4" spans="1:65">
      <c r="B4" t="s">
        <v>768</v>
      </c>
      <c r="F4" t="s">
        <v>782</v>
      </c>
      <c r="J4" t="s">
        <v>781</v>
      </c>
      <c r="N4" t="s">
        <v>780</v>
      </c>
      <c r="R4" t="s">
        <v>779</v>
      </c>
      <c r="V4" t="s">
        <v>778</v>
      </c>
      <c r="Z4" t="s">
        <v>777</v>
      </c>
      <c r="AD4" t="s">
        <v>767</v>
      </c>
      <c r="AH4" t="s">
        <v>776</v>
      </c>
      <c r="AL4" t="s">
        <v>775</v>
      </c>
      <c r="AP4" t="s">
        <v>774</v>
      </c>
      <c r="AT4" t="s">
        <v>773</v>
      </c>
      <c r="AX4" t="s">
        <v>772</v>
      </c>
      <c r="BB4" t="s">
        <v>771</v>
      </c>
      <c r="BF4" t="s">
        <v>770</v>
      </c>
      <c r="BJ4" t="s">
        <v>769</v>
      </c>
    </row>
    <row r="5" spans="1:65">
      <c r="B5" t="s">
        <v>123</v>
      </c>
      <c r="C5" t="s">
        <v>2542</v>
      </c>
      <c r="E5" t="s">
        <v>765</v>
      </c>
      <c r="F5" t="s">
        <v>123</v>
      </c>
      <c r="G5" t="s">
        <v>2542</v>
      </c>
      <c r="I5" t="s">
        <v>765</v>
      </c>
      <c r="J5" t="s">
        <v>123</v>
      </c>
      <c r="K5" t="s">
        <v>2542</v>
      </c>
      <c r="M5" t="s">
        <v>765</v>
      </c>
      <c r="N5" t="s">
        <v>123</v>
      </c>
      <c r="O5" t="s">
        <v>2542</v>
      </c>
      <c r="Q5" t="s">
        <v>765</v>
      </c>
      <c r="R5" t="s">
        <v>123</v>
      </c>
      <c r="S5" t="s">
        <v>2542</v>
      </c>
      <c r="U5" t="s">
        <v>765</v>
      </c>
      <c r="V5" t="s">
        <v>123</v>
      </c>
      <c r="W5" t="s">
        <v>2542</v>
      </c>
      <c r="Y5" t="s">
        <v>765</v>
      </c>
      <c r="Z5" t="s">
        <v>123</v>
      </c>
      <c r="AA5" t="s">
        <v>2542</v>
      </c>
      <c r="AC5" t="s">
        <v>765</v>
      </c>
      <c r="AD5" t="s">
        <v>123</v>
      </c>
      <c r="AE5" t="s">
        <v>2542</v>
      </c>
      <c r="AG5" t="s">
        <v>765</v>
      </c>
      <c r="AH5" t="s">
        <v>123</v>
      </c>
      <c r="AI5" t="s">
        <v>2542</v>
      </c>
      <c r="AK5" t="s">
        <v>765</v>
      </c>
      <c r="AL5" t="s">
        <v>123</v>
      </c>
      <c r="AM5" t="s">
        <v>2542</v>
      </c>
      <c r="AO5" t="s">
        <v>765</v>
      </c>
      <c r="AP5" t="s">
        <v>123</v>
      </c>
      <c r="AQ5" t="s">
        <v>2542</v>
      </c>
      <c r="AS5" t="s">
        <v>765</v>
      </c>
      <c r="AT5" t="s">
        <v>123</v>
      </c>
      <c r="AU5" t="s">
        <v>2542</v>
      </c>
      <c r="AW5" t="s">
        <v>765</v>
      </c>
      <c r="AX5" t="s">
        <v>123</v>
      </c>
      <c r="AY5" t="s">
        <v>2542</v>
      </c>
      <c r="BA5" t="s">
        <v>765</v>
      </c>
      <c r="BB5" t="s">
        <v>123</v>
      </c>
      <c r="BC5" t="s">
        <v>2542</v>
      </c>
      <c r="BE5" t="s">
        <v>765</v>
      </c>
      <c r="BF5" t="s">
        <v>123</v>
      </c>
      <c r="BG5" t="s">
        <v>2542</v>
      </c>
      <c r="BI5" t="s">
        <v>765</v>
      </c>
      <c r="BJ5" t="s">
        <v>123</v>
      </c>
      <c r="BK5" t="s">
        <v>2542</v>
      </c>
      <c r="BM5" t="s">
        <v>765</v>
      </c>
    </row>
    <row r="6" spans="1:65">
      <c r="C6" t="s">
        <v>2541</v>
      </c>
      <c r="D6" t="s">
        <v>2540</v>
      </c>
      <c r="G6" t="s">
        <v>2541</v>
      </c>
      <c r="H6" t="s">
        <v>2540</v>
      </c>
      <c r="K6" t="s">
        <v>2541</v>
      </c>
      <c r="L6" t="s">
        <v>2540</v>
      </c>
      <c r="O6" t="s">
        <v>2541</v>
      </c>
      <c r="P6" t="s">
        <v>2540</v>
      </c>
      <c r="S6" t="s">
        <v>2541</v>
      </c>
      <c r="T6" t="s">
        <v>2540</v>
      </c>
      <c r="W6" t="s">
        <v>2541</v>
      </c>
      <c r="X6" t="s">
        <v>2540</v>
      </c>
      <c r="AA6" t="s">
        <v>2541</v>
      </c>
      <c r="AB6" t="s">
        <v>2540</v>
      </c>
      <c r="AE6" t="s">
        <v>2541</v>
      </c>
      <c r="AF6" t="s">
        <v>2540</v>
      </c>
      <c r="AI6" t="s">
        <v>2541</v>
      </c>
      <c r="AJ6" t="s">
        <v>2540</v>
      </c>
      <c r="AM6" t="s">
        <v>2541</v>
      </c>
      <c r="AN6" t="s">
        <v>2540</v>
      </c>
      <c r="AQ6" t="s">
        <v>2541</v>
      </c>
      <c r="AR6" t="s">
        <v>2540</v>
      </c>
      <c r="AU6" t="s">
        <v>2541</v>
      </c>
      <c r="AV6" t="s">
        <v>2540</v>
      </c>
      <c r="AY6" t="s">
        <v>2541</v>
      </c>
      <c r="AZ6" t="s">
        <v>2540</v>
      </c>
      <c r="BC6" t="s">
        <v>2541</v>
      </c>
      <c r="BD6" t="s">
        <v>2540</v>
      </c>
      <c r="BG6" t="s">
        <v>2541</v>
      </c>
      <c r="BH6" t="s">
        <v>2540</v>
      </c>
      <c r="BK6" t="s">
        <v>2541</v>
      </c>
      <c r="BL6" t="s">
        <v>2540</v>
      </c>
    </row>
    <row r="7" spans="1:65">
      <c r="A7" t="s">
        <v>764</v>
      </c>
      <c r="B7">
        <v>62459</v>
      </c>
      <c r="C7">
        <v>34177</v>
      </c>
      <c r="D7">
        <v>15462</v>
      </c>
      <c r="E7">
        <v>12820</v>
      </c>
      <c r="F7">
        <v>9579</v>
      </c>
      <c r="G7">
        <v>1379</v>
      </c>
      <c r="H7">
        <v>2522</v>
      </c>
      <c r="I7">
        <v>5678</v>
      </c>
      <c r="J7">
        <v>162</v>
      </c>
      <c r="K7">
        <v>27</v>
      </c>
      <c r="L7">
        <v>63</v>
      </c>
      <c r="M7">
        <v>72</v>
      </c>
      <c r="N7">
        <v>2134</v>
      </c>
      <c r="O7">
        <v>593</v>
      </c>
      <c r="P7">
        <v>1159</v>
      </c>
      <c r="Q7">
        <v>382</v>
      </c>
      <c r="R7">
        <v>9903</v>
      </c>
      <c r="S7">
        <v>6629</v>
      </c>
      <c r="T7">
        <v>1523</v>
      </c>
      <c r="U7">
        <v>1751</v>
      </c>
      <c r="V7">
        <v>9352</v>
      </c>
      <c r="W7">
        <v>6369</v>
      </c>
      <c r="X7">
        <v>1485</v>
      </c>
      <c r="Y7">
        <v>1498</v>
      </c>
      <c r="Z7">
        <v>20200</v>
      </c>
      <c r="AA7">
        <v>15448</v>
      </c>
      <c r="AB7">
        <v>1961</v>
      </c>
      <c r="AC7">
        <v>2791</v>
      </c>
      <c r="AD7">
        <v>8908</v>
      </c>
      <c r="AE7">
        <v>7556</v>
      </c>
      <c r="AF7">
        <v>880</v>
      </c>
      <c r="AG7">
        <v>472</v>
      </c>
      <c r="AH7">
        <v>2140</v>
      </c>
      <c r="AI7">
        <v>829</v>
      </c>
      <c r="AJ7">
        <v>1179</v>
      </c>
      <c r="AK7">
        <v>132</v>
      </c>
      <c r="AL7">
        <v>1791</v>
      </c>
      <c r="AM7">
        <v>627</v>
      </c>
      <c r="AN7">
        <v>1082</v>
      </c>
      <c r="AO7">
        <v>82</v>
      </c>
      <c r="AP7">
        <v>472</v>
      </c>
      <c r="AQ7">
        <v>187</v>
      </c>
      <c r="AR7">
        <v>249</v>
      </c>
      <c r="AS7">
        <v>36</v>
      </c>
      <c r="AT7">
        <v>3767</v>
      </c>
      <c r="AU7">
        <v>1115</v>
      </c>
      <c r="AV7">
        <v>2455</v>
      </c>
      <c r="AW7">
        <v>197</v>
      </c>
      <c r="AX7">
        <v>1793</v>
      </c>
      <c r="AY7">
        <v>609</v>
      </c>
      <c r="AZ7">
        <v>1085</v>
      </c>
      <c r="BA7">
        <v>99</v>
      </c>
      <c r="BB7">
        <v>764</v>
      </c>
      <c r="BC7">
        <v>248</v>
      </c>
      <c r="BD7">
        <v>474</v>
      </c>
      <c r="BE7">
        <v>42</v>
      </c>
      <c r="BF7">
        <v>129</v>
      </c>
      <c r="BG7">
        <v>54</v>
      </c>
      <c r="BH7">
        <v>75</v>
      </c>
      <c r="BI7" t="s">
        <v>19</v>
      </c>
      <c r="BJ7">
        <v>273</v>
      </c>
      <c r="BK7">
        <v>63</v>
      </c>
      <c r="BL7">
        <v>150</v>
      </c>
      <c r="BM7">
        <v>60</v>
      </c>
    </row>
    <row r="8" spans="1:65">
      <c r="A8" t="s">
        <v>763</v>
      </c>
      <c r="B8">
        <v>3759</v>
      </c>
      <c r="C8">
        <v>2436</v>
      </c>
      <c r="D8">
        <v>728</v>
      </c>
      <c r="E8">
        <v>595</v>
      </c>
      <c r="F8">
        <v>524</v>
      </c>
      <c r="G8">
        <v>104</v>
      </c>
      <c r="H8">
        <v>104</v>
      </c>
      <c r="I8">
        <v>316</v>
      </c>
      <c r="J8">
        <v>21</v>
      </c>
      <c r="K8">
        <v>7</v>
      </c>
      <c r="L8">
        <v>8</v>
      </c>
      <c r="M8">
        <v>6</v>
      </c>
      <c r="N8">
        <v>127</v>
      </c>
      <c r="O8">
        <v>46</v>
      </c>
      <c r="P8">
        <v>66</v>
      </c>
      <c r="Q8">
        <v>15</v>
      </c>
      <c r="R8">
        <v>560</v>
      </c>
      <c r="S8">
        <v>422</v>
      </c>
      <c r="T8">
        <v>74</v>
      </c>
      <c r="U8">
        <v>64</v>
      </c>
      <c r="V8">
        <v>463</v>
      </c>
      <c r="W8">
        <v>371</v>
      </c>
      <c r="X8">
        <v>50</v>
      </c>
      <c r="Y8">
        <v>42</v>
      </c>
      <c r="Z8">
        <v>1313</v>
      </c>
      <c r="AA8">
        <v>1125</v>
      </c>
      <c r="AB8">
        <v>65</v>
      </c>
      <c r="AC8">
        <v>123</v>
      </c>
      <c r="AD8">
        <v>581</v>
      </c>
      <c r="AE8">
        <v>541</v>
      </c>
      <c r="AF8">
        <v>21</v>
      </c>
      <c r="AG8">
        <v>19</v>
      </c>
      <c r="AH8">
        <v>139</v>
      </c>
      <c r="AI8">
        <v>48</v>
      </c>
      <c r="AJ8">
        <v>85</v>
      </c>
      <c r="AK8">
        <v>6</v>
      </c>
      <c r="AL8">
        <v>94</v>
      </c>
      <c r="AM8">
        <v>39</v>
      </c>
      <c r="AN8">
        <v>51</v>
      </c>
      <c r="AO8">
        <v>4</v>
      </c>
      <c r="AP8">
        <v>15</v>
      </c>
      <c r="AQ8">
        <v>5</v>
      </c>
      <c r="AR8">
        <v>7</v>
      </c>
      <c r="AS8">
        <v>3</v>
      </c>
      <c r="AT8">
        <v>251</v>
      </c>
      <c r="AU8">
        <v>128</v>
      </c>
      <c r="AV8">
        <v>117</v>
      </c>
      <c r="AW8">
        <v>6</v>
      </c>
      <c r="AX8">
        <v>155</v>
      </c>
      <c r="AY8">
        <v>91</v>
      </c>
      <c r="AZ8">
        <v>62</v>
      </c>
      <c r="BA8">
        <v>2</v>
      </c>
      <c r="BB8">
        <v>66</v>
      </c>
      <c r="BC8">
        <v>37</v>
      </c>
      <c r="BD8">
        <v>26</v>
      </c>
      <c r="BE8">
        <v>3</v>
      </c>
      <c r="BF8">
        <v>3</v>
      </c>
      <c r="BG8">
        <v>1</v>
      </c>
      <c r="BH8">
        <v>2</v>
      </c>
      <c r="BI8" t="s">
        <v>19</v>
      </c>
      <c r="BJ8">
        <v>28</v>
      </c>
      <c r="BK8">
        <v>12</v>
      </c>
      <c r="BL8">
        <v>11</v>
      </c>
      <c r="BM8">
        <v>5</v>
      </c>
    </row>
    <row r="9" spans="1:65">
      <c r="A9" t="s">
        <v>762</v>
      </c>
      <c r="B9">
        <v>708</v>
      </c>
      <c r="C9">
        <v>545</v>
      </c>
      <c r="D9">
        <v>118</v>
      </c>
      <c r="E9">
        <v>45</v>
      </c>
      <c r="F9">
        <v>55</v>
      </c>
      <c r="G9">
        <v>22</v>
      </c>
      <c r="H9">
        <v>13</v>
      </c>
      <c r="I9">
        <v>20</v>
      </c>
      <c r="J9" t="s">
        <v>19</v>
      </c>
      <c r="K9" t="s">
        <v>19</v>
      </c>
      <c r="L9" t="s">
        <v>19</v>
      </c>
      <c r="M9" t="s">
        <v>19</v>
      </c>
      <c r="N9">
        <v>18</v>
      </c>
      <c r="O9">
        <v>12</v>
      </c>
      <c r="P9">
        <v>4</v>
      </c>
      <c r="Q9">
        <v>2</v>
      </c>
      <c r="R9">
        <v>110</v>
      </c>
      <c r="S9">
        <v>93</v>
      </c>
      <c r="T9">
        <v>17</v>
      </c>
      <c r="U9" t="s">
        <v>19</v>
      </c>
      <c r="V9">
        <v>139</v>
      </c>
      <c r="W9">
        <v>110</v>
      </c>
      <c r="X9">
        <v>25</v>
      </c>
      <c r="Y9">
        <v>4</v>
      </c>
      <c r="Z9">
        <v>268</v>
      </c>
      <c r="AA9">
        <v>228</v>
      </c>
      <c r="AB9">
        <v>24</v>
      </c>
      <c r="AC9">
        <v>16</v>
      </c>
      <c r="AD9">
        <v>176</v>
      </c>
      <c r="AE9">
        <v>154</v>
      </c>
      <c r="AF9">
        <v>21</v>
      </c>
      <c r="AG9">
        <v>1</v>
      </c>
      <c r="AH9">
        <v>23</v>
      </c>
      <c r="AI9">
        <v>15</v>
      </c>
      <c r="AJ9">
        <v>8</v>
      </c>
      <c r="AK9" t="s">
        <v>19</v>
      </c>
      <c r="AL9">
        <v>14</v>
      </c>
      <c r="AM9">
        <v>9</v>
      </c>
      <c r="AN9">
        <v>5</v>
      </c>
      <c r="AO9" t="s">
        <v>19</v>
      </c>
      <c r="AP9">
        <v>14</v>
      </c>
      <c r="AQ9">
        <v>11</v>
      </c>
      <c r="AR9">
        <v>2</v>
      </c>
      <c r="AS9">
        <v>1</v>
      </c>
      <c r="AT9">
        <v>30</v>
      </c>
      <c r="AU9">
        <v>21</v>
      </c>
      <c r="AV9">
        <v>9</v>
      </c>
      <c r="AW9" t="s">
        <v>19</v>
      </c>
      <c r="AX9">
        <v>31</v>
      </c>
      <c r="AY9">
        <v>19</v>
      </c>
      <c r="AZ9">
        <v>10</v>
      </c>
      <c r="BA9">
        <v>2</v>
      </c>
      <c r="BB9">
        <v>3</v>
      </c>
      <c r="BC9">
        <v>2</v>
      </c>
      <c r="BD9">
        <v>1</v>
      </c>
      <c r="BE9" t="s">
        <v>19</v>
      </c>
      <c r="BF9">
        <v>3</v>
      </c>
      <c r="BG9">
        <v>3</v>
      </c>
      <c r="BH9" t="s">
        <v>19</v>
      </c>
      <c r="BI9" t="s">
        <v>19</v>
      </c>
      <c r="BJ9" t="s">
        <v>19</v>
      </c>
      <c r="BK9" t="s">
        <v>19</v>
      </c>
      <c r="BL9" t="s">
        <v>19</v>
      </c>
      <c r="BM9" t="s">
        <v>19</v>
      </c>
    </row>
    <row r="10" spans="1:65">
      <c r="A10" t="s">
        <v>761</v>
      </c>
      <c r="B10">
        <v>449</v>
      </c>
      <c r="C10">
        <v>212</v>
      </c>
      <c r="D10">
        <v>180</v>
      </c>
      <c r="E10">
        <v>57</v>
      </c>
      <c r="F10">
        <v>62</v>
      </c>
      <c r="G10">
        <v>14</v>
      </c>
      <c r="H10">
        <v>21</v>
      </c>
      <c r="I10">
        <v>27</v>
      </c>
      <c r="J10" t="s">
        <v>19</v>
      </c>
      <c r="K10" t="s">
        <v>19</v>
      </c>
      <c r="L10" t="s">
        <v>19</v>
      </c>
      <c r="M10" t="s">
        <v>19</v>
      </c>
      <c r="N10">
        <v>12</v>
      </c>
      <c r="O10">
        <v>4</v>
      </c>
      <c r="P10">
        <v>6</v>
      </c>
      <c r="Q10">
        <v>2</v>
      </c>
      <c r="R10">
        <v>95</v>
      </c>
      <c r="S10">
        <v>46</v>
      </c>
      <c r="T10">
        <v>38</v>
      </c>
      <c r="U10">
        <v>11</v>
      </c>
      <c r="V10">
        <v>54</v>
      </c>
      <c r="W10">
        <v>22</v>
      </c>
      <c r="X10">
        <v>25</v>
      </c>
      <c r="Y10">
        <v>7</v>
      </c>
      <c r="Z10">
        <v>148</v>
      </c>
      <c r="AA10">
        <v>95</v>
      </c>
      <c r="AB10">
        <v>47</v>
      </c>
      <c r="AC10">
        <v>6</v>
      </c>
      <c r="AD10">
        <v>80</v>
      </c>
      <c r="AE10">
        <v>53</v>
      </c>
      <c r="AF10">
        <v>26</v>
      </c>
      <c r="AG10">
        <v>1</v>
      </c>
      <c r="AH10">
        <v>21</v>
      </c>
      <c r="AI10">
        <v>6</v>
      </c>
      <c r="AJ10">
        <v>14</v>
      </c>
      <c r="AK10">
        <v>1</v>
      </c>
      <c r="AL10">
        <v>19</v>
      </c>
      <c r="AM10">
        <v>8</v>
      </c>
      <c r="AN10">
        <v>10</v>
      </c>
      <c r="AO10">
        <v>1</v>
      </c>
      <c r="AP10">
        <v>5</v>
      </c>
      <c r="AQ10">
        <v>1</v>
      </c>
      <c r="AR10">
        <v>4</v>
      </c>
      <c r="AS10" t="s">
        <v>19</v>
      </c>
      <c r="AT10">
        <v>20</v>
      </c>
      <c r="AU10">
        <v>8</v>
      </c>
      <c r="AV10">
        <v>11</v>
      </c>
      <c r="AW10">
        <v>1</v>
      </c>
      <c r="AX10">
        <v>11</v>
      </c>
      <c r="AY10">
        <v>6</v>
      </c>
      <c r="AZ10">
        <v>4</v>
      </c>
      <c r="BA10">
        <v>1</v>
      </c>
      <c r="BB10">
        <v>1</v>
      </c>
      <c r="BC10">
        <v>1</v>
      </c>
      <c r="BD10" t="s">
        <v>19</v>
      </c>
      <c r="BE10" t="s">
        <v>19</v>
      </c>
      <c r="BF10" t="s">
        <v>19</v>
      </c>
      <c r="BG10" t="s">
        <v>19</v>
      </c>
      <c r="BH10" t="s">
        <v>19</v>
      </c>
      <c r="BI10" t="s">
        <v>19</v>
      </c>
      <c r="BJ10">
        <v>1</v>
      </c>
      <c r="BK10">
        <v>1</v>
      </c>
      <c r="BL10" t="s">
        <v>19</v>
      </c>
      <c r="BM10" t="s">
        <v>19</v>
      </c>
    </row>
    <row r="11" spans="1:65">
      <c r="A11" t="s">
        <v>760</v>
      </c>
      <c r="B11">
        <v>422</v>
      </c>
      <c r="C11">
        <v>177</v>
      </c>
      <c r="D11">
        <v>114</v>
      </c>
      <c r="E11">
        <v>131</v>
      </c>
      <c r="F11">
        <v>101</v>
      </c>
      <c r="G11">
        <v>9</v>
      </c>
      <c r="H11">
        <v>17</v>
      </c>
      <c r="I11">
        <v>75</v>
      </c>
      <c r="J11" t="s">
        <v>19</v>
      </c>
      <c r="K11" t="s">
        <v>19</v>
      </c>
      <c r="L11" t="s">
        <v>19</v>
      </c>
      <c r="M11" t="s">
        <v>19</v>
      </c>
      <c r="N11">
        <v>12</v>
      </c>
      <c r="O11">
        <v>1</v>
      </c>
      <c r="P11">
        <v>11</v>
      </c>
      <c r="Q11" t="s">
        <v>19</v>
      </c>
      <c r="R11">
        <v>82</v>
      </c>
      <c r="S11">
        <v>47</v>
      </c>
      <c r="T11">
        <v>25</v>
      </c>
      <c r="U11">
        <v>10</v>
      </c>
      <c r="V11">
        <v>47</v>
      </c>
      <c r="W11">
        <v>26</v>
      </c>
      <c r="X11">
        <v>14</v>
      </c>
      <c r="Y11">
        <v>7</v>
      </c>
      <c r="Z11">
        <v>131</v>
      </c>
      <c r="AA11">
        <v>74</v>
      </c>
      <c r="AB11">
        <v>22</v>
      </c>
      <c r="AC11">
        <v>35</v>
      </c>
      <c r="AD11">
        <v>56</v>
      </c>
      <c r="AE11">
        <v>30</v>
      </c>
      <c r="AF11">
        <v>22</v>
      </c>
      <c r="AG11">
        <v>4</v>
      </c>
      <c r="AH11">
        <v>13</v>
      </c>
      <c r="AI11">
        <v>7</v>
      </c>
      <c r="AJ11">
        <v>4</v>
      </c>
      <c r="AK11">
        <v>2</v>
      </c>
      <c r="AL11">
        <v>11</v>
      </c>
      <c r="AM11">
        <v>1</v>
      </c>
      <c r="AN11">
        <v>8</v>
      </c>
      <c r="AO11">
        <v>2</v>
      </c>
      <c r="AP11" t="s">
        <v>19</v>
      </c>
      <c r="AQ11" t="s">
        <v>19</v>
      </c>
      <c r="AR11" t="s">
        <v>19</v>
      </c>
      <c r="AS11" t="s">
        <v>19</v>
      </c>
      <c r="AT11">
        <v>16</v>
      </c>
      <c r="AU11">
        <v>4</v>
      </c>
      <c r="AV11">
        <v>12</v>
      </c>
      <c r="AW11" t="s">
        <v>19</v>
      </c>
      <c r="AX11">
        <v>5</v>
      </c>
      <c r="AY11">
        <v>4</v>
      </c>
      <c r="AZ11">
        <v>1</v>
      </c>
      <c r="BA11" t="s">
        <v>19</v>
      </c>
      <c r="BB11">
        <v>1</v>
      </c>
      <c r="BC11">
        <v>1</v>
      </c>
      <c r="BD11" t="s">
        <v>19</v>
      </c>
      <c r="BE11" t="s">
        <v>19</v>
      </c>
      <c r="BF11">
        <v>3</v>
      </c>
      <c r="BG11">
        <v>3</v>
      </c>
      <c r="BH11" t="s">
        <v>19</v>
      </c>
      <c r="BI11" t="s">
        <v>19</v>
      </c>
      <c r="BJ11" t="s">
        <v>19</v>
      </c>
      <c r="BK11" t="s">
        <v>19</v>
      </c>
      <c r="BL11" t="s">
        <v>19</v>
      </c>
      <c r="BM11" t="s">
        <v>19</v>
      </c>
    </row>
    <row r="12" spans="1:65">
      <c r="A12" t="s">
        <v>759</v>
      </c>
      <c r="B12">
        <v>317</v>
      </c>
      <c r="C12">
        <v>265</v>
      </c>
      <c r="D12">
        <v>25</v>
      </c>
      <c r="E12">
        <v>27</v>
      </c>
      <c r="F12">
        <v>34</v>
      </c>
      <c r="G12">
        <v>12</v>
      </c>
      <c r="H12">
        <v>4</v>
      </c>
      <c r="I12">
        <v>18</v>
      </c>
      <c r="J12">
        <v>2</v>
      </c>
      <c r="K12">
        <v>1</v>
      </c>
      <c r="L12">
        <v>1</v>
      </c>
      <c r="M12" t="s">
        <v>19</v>
      </c>
      <c r="N12">
        <v>9</v>
      </c>
      <c r="O12">
        <v>4</v>
      </c>
      <c r="P12">
        <v>3</v>
      </c>
      <c r="Q12">
        <v>2</v>
      </c>
      <c r="R12">
        <v>35</v>
      </c>
      <c r="S12">
        <v>32</v>
      </c>
      <c r="T12">
        <v>2</v>
      </c>
      <c r="U12">
        <v>1</v>
      </c>
      <c r="V12">
        <v>64</v>
      </c>
      <c r="W12">
        <v>62</v>
      </c>
      <c r="X12" t="s">
        <v>19</v>
      </c>
      <c r="Y12">
        <v>2</v>
      </c>
      <c r="Z12">
        <v>143</v>
      </c>
      <c r="AA12">
        <v>139</v>
      </c>
      <c r="AB12" t="s">
        <v>19</v>
      </c>
      <c r="AC12">
        <v>4</v>
      </c>
      <c r="AD12">
        <v>84</v>
      </c>
      <c r="AE12">
        <v>81</v>
      </c>
      <c r="AF12" t="s">
        <v>19</v>
      </c>
      <c r="AG12">
        <v>3</v>
      </c>
      <c r="AH12">
        <v>13</v>
      </c>
      <c r="AI12">
        <v>8</v>
      </c>
      <c r="AJ12">
        <v>5</v>
      </c>
      <c r="AK12" t="s">
        <v>19</v>
      </c>
      <c r="AL12">
        <v>5</v>
      </c>
      <c r="AM12">
        <v>3</v>
      </c>
      <c r="AN12">
        <v>2</v>
      </c>
      <c r="AO12" t="s">
        <v>19</v>
      </c>
      <c r="AP12">
        <v>4</v>
      </c>
      <c r="AQ12">
        <v>2</v>
      </c>
      <c r="AR12">
        <v>2</v>
      </c>
      <c r="AS12" t="s">
        <v>19</v>
      </c>
      <c r="AT12">
        <v>2</v>
      </c>
      <c r="AU12" t="s">
        <v>19</v>
      </c>
      <c r="AV12">
        <v>2</v>
      </c>
      <c r="AW12" t="s">
        <v>19</v>
      </c>
      <c r="AX12">
        <v>2</v>
      </c>
      <c r="AY12" t="s">
        <v>19</v>
      </c>
      <c r="AZ12">
        <v>2</v>
      </c>
      <c r="BA12" t="s">
        <v>19</v>
      </c>
      <c r="BB12">
        <v>1</v>
      </c>
      <c r="BC12" t="s">
        <v>19</v>
      </c>
      <c r="BD12">
        <v>1</v>
      </c>
      <c r="BE12" t="s">
        <v>19</v>
      </c>
      <c r="BF12" t="s">
        <v>19</v>
      </c>
      <c r="BG12" t="s">
        <v>19</v>
      </c>
      <c r="BH12" t="s">
        <v>19</v>
      </c>
      <c r="BI12" t="s">
        <v>19</v>
      </c>
      <c r="BJ12">
        <v>3</v>
      </c>
      <c r="BK12">
        <v>2</v>
      </c>
      <c r="BL12">
        <v>1</v>
      </c>
      <c r="BM12" t="s">
        <v>19</v>
      </c>
    </row>
    <row r="13" spans="1:65">
      <c r="A13" t="s">
        <v>758</v>
      </c>
      <c r="B13">
        <v>112</v>
      </c>
      <c r="C13">
        <v>68</v>
      </c>
      <c r="D13">
        <v>17</v>
      </c>
      <c r="E13">
        <v>27</v>
      </c>
      <c r="F13">
        <v>12</v>
      </c>
      <c r="G13">
        <v>3</v>
      </c>
      <c r="H13">
        <v>5</v>
      </c>
      <c r="I13">
        <v>4</v>
      </c>
      <c r="J13" t="s">
        <v>19</v>
      </c>
      <c r="K13" t="s">
        <v>19</v>
      </c>
      <c r="L13" t="s">
        <v>19</v>
      </c>
      <c r="M13" t="s">
        <v>19</v>
      </c>
      <c r="N13">
        <v>1</v>
      </c>
      <c r="O13">
        <v>1</v>
      </c>
      <c r="P13" t="s">
        <v>19</v>
      </c>
      <c r="Q13" t="s">
        <v>19</v>
      </c>
      <c r="R13">
        <v>17</v>
      </c>
      <c r="S13">
        <v>9</v>
      </c>
      <c r="T13">
        <v>3</v>
      </c>
      <c r="U13">
        <v>5</v>
      </c>
      <c r="V13">
        <v>30</v>
      </c>
      <c r="W13">
        <v>19</v>
      </c>
      <c r="X13">
        <v>4</v>
      </c>
      <c r="Y13">
        <v>7</v>
      </c>
      <c r="Z13">
        <v>39</v>
      </c>
      <c r="AA13">
        <v>31</v>
      </c>
      <c r="AB13">
        <v>1</v>
      </c>
      <c r="AC13">
        <v>7</v>
      </c>
      <c r="AD13">
        <v>9</v>
      </c>
      <c r="AE13">
        <v>9</v>
      </c>
      <c r="AF13" t="s">
        <v>19</v>
      </c>
      <c r="AG13" t="s">
        <v>19</v>
      </c>
      <c r="AH13">
        <v>8</v>
      </c>
      <c r="AI13">
        <v>2</v>
      </c>
      <c r="AJ13">
        <v>3</v>
      </c>
      <c r="AK13">
        <v>3</v>
      </c>
      <c r="AL13">
        <v>3</v>
      </c>
      <c r="AM13">
        <v>2</v>
      </c>
      <c r="AN13" t="s">
        <v>19</v>
      </c>
      <c r="AO13">
        <v>1</v>
      </c>
      <c r="AP13" t="s">
        <v>19</v>
      </c>
      <c r="AQ13" t="s">
        <v>19</v>
      </c>
      <c r="AR13" t="s">
        <v>19</v>
      </c>
      <c r="AS13" t="s">
        <v>19</v>
      </c>
      <c r="AT13" t="s">
        <v>19</v>
      </c>
      <c r="AU13" t="s">
        <v>19</v>
      </c>
      <c r="AV13" t="s">
        <v>19</v>
      </c>
      <c r="AW13" t="s">
        <v>19</v>
      </c>
      <c r="AX13" t="s">
        <v>19</v>
      </c>
      <c r="AY13" t="s">
        <v>19</v>
      </c>
      <c r="AZ13" t="s">
        <v>19</v>
      </c>
      <c r="BA13" t="s">
        <v>19</v>
      </c>
      <c r="BB13">
        <v>1</v>
      </c>
      <c r="BC13">
        <v>1</v>
      </c>
      <c r="BD13" t="s">
        <v>19</v>
      </c>
      <c r="BE13" t="s">
        <v>19</v>
      </c>
      <c r="BF13" t="s">
        <v>19</v>
      </c>
      <c r="BG13" t="s">
        <v>19</v>
      </c>
      <c r="BH13" t="s">
        <v>19</v>
      </c>
      <c r="BI13" t="s">
        <v>19</v>
      </c>
      <c r="BJ13">
        <v>1</v>
      </c>
      <c r="BK13" t="s">
        <v>19</v>
      </c>
      <c r="BL13">
        <v>1</v>
      </c>
      <c r="BM13" t="s">
        <v>19</v>
      </c>
    </row>
    <row r="14" spans="1:65">
      <c r="A14" t="s">
        <v>757</v>
      </c>
      <c r="B14">
        <v>651</v>
      </c>
      <c r="C14">
        <v>244</v>
      </c>
      <c r="D14">
        <v>265</v>
      </c>
      <c r="E14">
        <v>142</v>
      </c>
      <c r="F14">
        <v>133</v>
      </c>
      <c r="G14">
        <v>5</v>
      </c>
      <c r="H14">
        <v>29</v>
      </c>
      <c r="I14">
        <v>99</v>
      </c>
      <c r="J14">
        <v>1</v>
      </c>
      <c r="K14" t="s">
        <v>19</v>
      </c>
      <c r="L14">
        <v>1</v>
      </c>
      <c r="M14" t="s">
        <v>19</v>
      </c>
      <c r="N14">
        <v>32</v>
      </c>
      <c r="O14">
        <v>4</v>
      </c>
      <c r="P14">
        <v>27</v>
      </c>
      <c r="Q14">
        <v>1</v>
      </c>
      <c r="R14">
        <v>75</v>
      </c>
      <c r="S14">
        <v>43</v>
      </c>
      <c r="T14">
        <v>21</v>
      </c>
      <c r="U14">
        <v>11</v>
      </c>
      <c r="V14">
        <v>101</v>
      </c>
      <c r="W14">
        <v>64</v>
      </c>
      <c r="X14">
        <v>23</v>
      </c>
      <c r="Y14">
        <v>14</v>
      </c>
      <c r="Z14">
        <v>152</v>
      </c>
      <c r="AA14">
        <v>110</v>
      </c>
      <c r="AB14">
        <v>28</v>
      </c>
      <c r="AC14">
        <v>14</v>
      </c>
      <c r="AD14">
        <v>76</v>
      </c>
      <c r="AE14">
        <v>62</v>
      </c>
      <c r="AF14">
        <v>12</v>
      </c>
      <c r="AG14">
        <v>2</v>
      </c>
      <c r="AH14">
        <v>22</v>
      </c>
      <c r="AI14">
        <v>7</v>
      </c>
      <c r="AJ14">
        <v>15</v>
      </c>
      <c r="AK14" t="s">
        <v>19</v>
      </c>
      <c r="AL14">
        <v>17</v>
      </c>
      <c r="AM14">
        <v>4</v>
      </c>
      <c r="AN14">
        <v>13</v>
      </c>
      <c r="AO14" t="s">
        <v>19</v>
      </c>
      <c r="AP14">
        <v>5</v>
      </c>
      <c r="AQ14">
        <v>2</v>
      </c>
      <c r="AR14">
        <v>3</v>
      </c>
      <c r="AS14" t="s">
        <v>19</v>
      </c>
      <c r="AT14">
        <v>60</v>
      </c>
      <c r="AU14">
        <v>3</v>
      </c>
      <c r="AV14">
        <v>55</v>
      </c>
      <c r="AW14">
        <v>2</v>
      </c>
      <c r="AX14">
        <v>34</v>
      </c>
      <c r="AY14">
        <v>1</v>
      </c>
      <c r="AZ14">
        <v>32</v>
      </c>
      <c r="BA14">
        <v>1</v>
      </c>
      <c r="BB14">
        <v>13</v>
      </c>
      <c r="BC14">
        <v>1</v>
      </c>
      <c r="BD14">
        <v>12</v>
      </c>
      <c r="BE14" t="s">
        <v>19</v>
      </c>
      <c r="BF14" t="s">
        <v>19</v>
      </c>
      <c r="BG14" t="s">
        <v>19</v>
      </c>
      <c r="BH14" t="s">
        <v>19</v>
      </c>
      <c r="BI14" t="s">
        <v>19</v>
      </c>
      <c r="BJ14">
        <v>6</v>
      </c>
      <c r="BK14" t="s">
        <v>19</v>
      </c>
      <c r="BL14">
        <v>6</v>
      </c>
      <c r="BM14" t="s">
        <v>19</v>
      </c>
    </row>
    <row r="15" spans="1:65">
      <c r="A15" t="s">
        <v>756</v>
      </c>
      <c r="B15">
        <v>696</v>
      </c>
      <c r="C15">
        <v>443</v>
      </c>
      <c r="D15">
        <v>128</v>
      </c>
      <c r="E15">
        <v>125</v>
      </c>
      <c r="F15">
        <v>89</v>
      </c>
      <c r="G15">
        <v>13</v>
      </c>
      <c r="H15">
        <v>27</v>
      </c>
      <c r="I15">
        <v>49</v>
      </c>
      <c r="J15" t="s">
        <v>19</v>
      </c>
      <c r="K15" t="s">
        <v>19</v>
      </c>
      <c r="L15" t="s">
        <v>19</v>
      </c>
      <c r="M15" t="s">
        <v>19</v>
      </c>
      <c r="N15">
        <v>22</v>
      </c>
      <c r="O15">
        <v>7</v>
      </c>
      <c r="P15">
        <v>14</v>
      </c>
      <c r="Q15">
        <v>1</v>
      </c>
      <c r="R15">
        <v>81</v>
      </c>
      <c r="S15">
        <v>61</v>
      </c>
      <c r="T15">
        <v>3</v>
      </c>
      <c r="U15">
        <v>17</v>
      </c>
      <c r="V15">
        <v>138</v>
      </c>
      <c r="W15">
        <v>113</v>
      </c>
      <c r="X15">
        <v>5</v>
      </c>
      <c r="Y15">
        <v>20</v>
      </c>
      <c r="Z15">
        <v>229</v>
      </c>
      <c r="AA15">
        <v>198</v>
      </c>
      <c r="AB15">
        <v>7</v>
      </c>
      <c r="AC15">
        <v>24</v>
      </c>
      <c r="AD15">
        <v>89</v>
      </c>
      <c r="AE15">
        <v>80</v>
      </c>
      <c r="AF15">
        <v>4</v>
      </c>
      <c r="AG15">
        <v>5</v>
      </c>
      <c r="AH15">
        <v>30</v>
      </c>
      <c r="AI15">
        <v>15</v>
      </c>
      <c r="AJ15">
        <v>14</v>
      </c>
      <c r="AK15">
        <v>1</v>
      </c>
      <c r="AL15">
        <v>28</v>
      </c>
      <c r="AM15">
        <v>14</v>
      </c>
      <c r="AN15">
        <v>13</v>
      </c>
      <c r="AO15">
        <v>1</v>
      </c>
      <c r="AP15">
        <v>5</v>
      </c>
      <c r="AQ15">
        <v>1</v>
      </c>
      <c r="AR15">
        <v>4</v>
      </c>
      <c r="AS15" t="s">
        <v>19</v>
      </c>
      <c r="AT15">
        <v>50</v>
      </c>
      <c r="AU15">
        <v>14</v>
      </c>
      <c r="AV15">
        <v>24</v>
      </c>
      <c r="AW15">
        <v>12</v>
      </c>
      <c r="AX15">
        <v>14</v>
      </c>
      <c r="AY15">
        <v>2</v>
      </c>
      <c r="AZ15">
        <v>12</v>
      </c>
      <c r="BA15" t="s">
        <v>19</v>
      </c>
      <c r="BB15">
        <v>8</v>
      </c>
      <c r="BC15">
        <v>4</v>
      </c>
      <c r="BD15">
        <v>4</v>
      </c>
      <c r="BE15" t="s">
        <v>19</v>
      </c>
      <c r="BF15">
        <v>1</v>
      </c>
      <c r="BG15" t="s">
        <v>19</v>
      </c>
      <c r="BH15">
        <v>1</v>
      </c>
      <c r="BI15" t="s">
        <v>19</v>
      </c>
      <c r="BJ15">
        <v>1</v>
      </c>
      <c r="BK15">
        <v>1</v>
      </c>
      <c r="BL15" t="s">
        <v>19</v>
      </c>
      <c r="BM15" t="s">
        <v>19</v>
      </c>
    </row>
    <row r="16" spans="1:65">
      <c r="A16" t="s">
        <v>755</v>
      </c>
      <c r="B16">
        <v>475</v>
      </c>
      <c r="C16">
        <v>284</v>
      </c>
      <c r="D16">
        <v>25</v>
      </c>
      <c r="E16">
        <v>166</v>
      </c>
      <c r="F16">
        <v>80</v>
      </c>
      <c r="G16">
        <v>15</v>
      </c>
      <c r="H16">
        <v>2</v>
      </c>
      <c r="I16">
        <v>63</v>
      </c>
      <c r="J16" t="s">
        <v>19</v>
      </c>
      <c r="K16" t="s">
        <v>19</v>
      </c>
      <c r="L16" t="s">
        <v>19</v>
      </c>
      <c r="M16" t="s">
        <v>19</v>
      </c>
      <c r="N16">
        <v>15</v>
      </c>
      <c r="O16">
        <v>7</v>
      </c>
      <c r="P16">
        <v>3</v>
      </c>
      <c r="Q16">
        <v>5</v>
      </c>
      <c r="R16">
        <v>78</v>
      </c>
      <c r="S16">
        <v>46</v>
      </c>
      <c r="T16" t="s">
        <v>19</v>
      </c>
      <c r="U16">
        <v>32</v>
      </c>
      <c r="V16">
        <v>92</v>
      </c>
      <c r="W16">
        <v>70</v>
      </c>
      <c r="X16">
        <v>1</v>
      </c>
      <c r="Y16">
        <v>21</v>
      </c>
      <c r="Z16">
        <v>161</v>
      </c>
      <c r="AA16">
        <v>126</v>
      </c>
      <c r="AB16" t="s">
        <v>19</v>
      </c>
      <c r="AC16">
        <v>35</v>
      </c>
      <c r="AD16">
        <v>50</v>
      </c>
      <c r="AE16">
        <v>49</v>
      </c>
      <c r="AF16" t="s">
        <v>19</v>
      </c>
      <c r="AG16">
        <v>1</v>
      </c>
      <c r="AH16">
        <v>18</v>
      </c>
      <c r="AI16">
        <v>7</v>
      </c>
      <c r="AJ16">
        <v>3</v>
      </c>
      <c r="AK16">
        <v>8</v>
      </c>
      <c r="AL16">
        <v>9</v>
      </c>
      <c r="AM16">
        <v>7</v>
      </c>
      <c r="AN16">
        <v>2</v>
      </c>
      <c r="AO16" t="s">
        <v>19</v>
      </c>
      <c r="AP16">
        <v>4</v>
      </c>
      <c r="AQ16">
        <v>4</v>
      </c>
      <c r="AR16" t="s">
        <v>19</v>
      </c>
      <c r="AS16" t="s">
        <v>19</v>
      </c>
      <c r="AT16">
        <v>8</v>
      </c>
      <c r="AU16">
        <v>1</v>
      </c>
      <c r="AV16">
        <v>5</v>
      </c>
      <c r="AW16">
        <v>2</v>
      </c>
      <c r="AX16">
        <v>8</v>
      </c>
      <c r="AY16">
        <v>1</v>
      </c>
      <c r="AZ16">
        <v>7</v>
      </c>
      <c r="BA16" t="s">
        <v>19</v>
      </c>
      <c r="BB16">
        <v>2</v>
      </c>
      <c r="BC16" t="s">
        <v>19</v>
      </c>
      <c r="BD16">
        <v>2</v>
      </c>
      <c r="BE16" t="s">
        <v>19</v>
      </c>
      <c r="BF16" t="s">
        <v>19</v>
      </c>
      <c r="BG16" t="s">
        <v>19</v>
      </c>
      <c r="BH16" t="s">
        <v>19</v>
      </c>
      <c r="BI16" t="s">
        <v>19</v>
      </c>
      <c r="BJ16" t="s">
        <v>19</v>
      </c>
      <c r="BK16" t="s">
        <v>19</v>
      </c>
      <c r="BL16" t="s">
        <v>19</v>
      </c>
      <c r="BM16" t="s">
        <v>19</v>
      </c>
    </row>
    <row r="17" spans="1:65">
      <c r="A17" t="s">
        <v>754</v>
      </c>
      <c r="B17">
        <v>627</v>
      </c>
      <c r="C17">
        <v>372</v>
      </c>
      <c r="D17">
        <v>135</v>
      </c>
      <c r="E17">
        <v>120</v>
      </c>
      <c r="F17">
        <v>88</v>
      </c>
      <c r="G17">
        <v>8</v>
      </c>
      <c r="H17">
        <v>39</v>
      </c>
      <c r="I17">
        <v>41</v>
      </c>
      <c r="J17">
        <v>3</v>
      </c>
      <c r="K17" t="s">
        <v>19</v>
      </c>
      <c r="L17">
        <v>3</v>
      </c>
      <c r="M17" t="s">
        <v>19</v>
      </c>
      <c r="N17">
        <v>22</v>
      </c>
      <c r="O17">
        <v>4</v>
      </c>
      <c r="P17">
        <v>17</v>
      </c>
      <c r="Q17">
        <v>1</v>
      </c>
      <c r="R17">
        <v>88</v>
      </c>
      <c r="S17">
        <v>62</v>
      </c>
      <c r="T17">
        <v>6</v>
      </c>
      <c r="U17">
        <v>20</v>
      </c>
      <c r="V17">
        <v>100</v>
      </c>
      <c r="W17">
        <v>79</v>
      </c>
      <c r="X17">
        <v>6</v>
      </c>
      <c r="Y17">
        <v>15</v>
      </c>
      <c r="Z17">
        <v>222</v>
      </c>
      <c r="AA17">
        <v>171</v>
      </c>
      <c r="AB17">
        <v>10</v>
      </c>
      <c r="AC17">
        <v>41</v>
      </c>
      <c r="AD17">
        <v>85</v>
      </c>
      <c r="AE17">
        <v>76</v>
      </c>
      <c r="AF17">
        <v>4</v>
      </c>
      <c r="AG17">
        <v>5</v>
      </c>
      <c r="AH17">
        <v>17</v>
      </c>
      <c r="AI17">
        <v>9</v>
      </c>
      <c r="AJ17">
        <v>8</v>
      </c>
      <c r="AK17" t="s">
        <v>19</v>
      </c>
      <c r="AL17">
        <v>27</v>
      </c>
      <c r="AM17">
        <v>7</v>
      </c>
      <c r="AN17">
        <v>20</v>
      </c>
      <c r="AO17" t="s">
        <v>19</v>
      </c>
      <c r="AP17">
        <v>8</v>
      </c>
      <c r="AQ17">
        <v>4</v>
      </c>
      <c r="AR17">
        <v>4</v>
      </c>
      <c r="AS17" t="s">
        <v>19</v>
      </c>
      <c r="AT17">
        <v>26</v>
      </c>
      <c r="AU17">
        <v>14</v>
      </c>
      <c r="AV17">
        <v>10</v>
      </c>
      <c r="AW17">
        <v>2</v>
      </c>
      <c r="AX17">
        <v>14</v>
      </c>
      <c r="AY17">
        <v>8</v>
      </c>
      <c r="AZ17">
        <v>6</v>
      </c>
      <c r="BA17" t="s">
        <v>19</v>
      </c>
      <c r="BB17">
        <v>8</v>
      </c>
      <c r="BC17">
        <v>4</v>
      </c>
      <c r="BD17">
        <v>4</v>
      </c>
      <c r="BE17" t="s">
        <v>19</v>
      </c>
      <c r="BF17">
        <v>2</v>
      </c>
      <c r="BG17">
        <v>2</v>
      </c>
      <c r="BH17" t="s">
        <v>19</v>
      </c>
      <c r="BI17" t="s">
        <v>19</v>
      </c>
      <c r="BJ17">
        <v>2</v>
      </c>
      <c r="BK17" t="s">
        <v>19</v>
      </c>
      <c r="BL17">
        <v>2</v>
      </c>
      <c r="BM17" t="s">
        <v>19</v>
      </c>
    </row>
    <row r="18" spans="1:65">
      <c r="A18" t="s">
        <v>753</v>
      </c>
      <c r="B18">
        <v>1142</v>
      </c>
      <c r="C18">
        <v>665</v>
      </c>
      <c r="D18">
        <v>115</v>
      </c>
      <c r="E18">
        <v>362</v>
      </c>
      <c r="F18">
        <v>172</v>
      </c>
      <c r="G18">
        <v>17</v>
      </c>
      <c r="H18">
        <v>29</v>
      </c>
      <c r="I18">
        <v>126</v>
      </c>
      <c r="J18">
        <v>9</v>
      </c>
      <c r="K18" t="s">
        <v>19</v>
      </c>
      <c r="L18" t="s">
        <v>19</v>
      </c>
      <c r="M18">
        <v>9</v>
      </c>
      <c r="N18">
        <v>35</v>
      </c>
      <c r="O18">
        <v>11</v>
      </c>
      <c r="P18">
        <v>21</v>
      </c>
      <c r="Q18">
        <v>3</v>
      </c>
      <c r="R18">
        <v>206</v>
      </c>
      <c r="S18">
        <v>135</v>
      </c>
      <c r="T18">
        <v>4</v>
      </c>
      <c r="U18">
        <v>67</v>
      </c>
      <c r="V18">
        <v>178</v>
      </c>
      <c r="W18">
        <v>114</v>
      </c>
      <c r="X18">
        <v>2</v>
      </c>
      <c r="Y18">
        <v>62</v>
      </c>
      <c r="Z18">
        <v>404</v>
      </c>
      <c r="AA18">
        <v>321</v>
      </c>
      <c r="AB18">
        <v>2</v>
      </c>
      <c r="AC18">
        <v>81</v>
      </c>
      <c r="AD18">
        <v>165</v>
      </c>
      <c r="AE18">
        <v>142</v>
      </c>
      <c r="AF18">
        <v>2</v>
      </c>
      <c r="AG18">
        <v>21</v>
      </c>
      <c r="AH18">
        <v>30</v>
      </c>
      <c r="AI18">
        <v>18</v>
      </c>
      <c r="AJ18">
        <v>10</v>
      </c>
      <c r="AK18">
        <v>2</v>
      </c>
      <c r="AL18">
        <v>23</v>
      </c>
      <c r="AM18">
        <v>9</v>
      </c>
      <c r="AN18">
        <v>14</v>
      </c>
      <c r="AO18" t="s">
        <v>19</v>
      </c>
      <c r="AP18">
        <v>1</v>
      </c>
      <c r="AQ18" t="s">
        <v>19</v>
      </c>
      <c r="AR18">
        <v>1</v>
      </c>
      <c r="AS18" t="s">
        <v>19</v>
      </c>
      <c r="AT18">
        <v>41</v>
      </c>
      <c r="AU18">
        <v>15</v>
      </c>
      <c r="AV18">
        <v>19</v>
      </c>
      <c r="AW18">
        <v>7</v>
      </c>
      <c r="AX18">
        <v>27</v>
      </c>
      <c r="AY18">
        <v>17</v>
      </c>
      <c r="AZ18">
        <v>5</v>
      </c>
      <c r="BA18">
        <v>5</v>
      </c>
      <c r="BB18">
        <v>6</v>
      </c>
      <c r="BC18">
        <v>2</v>
      </c>
      <c r="BD18">
        <v>4</v>
      </c>
      <c r="BE18" t="s">
        <v>19</v>
      </c>
      <c r="BF18">
        <v>6</v>
      </c>
      <c r="BG18">
        <v>6</v>
      </c>
      <c r="BH18" t="s">
        <v>19</v>
      </c>
      <c r="BI18" t="s">
        <v>19</v>
      </c>
      <c r="BJ18">
        <v>4</v>
      </c>
      <c r="BK18" t="s">
        <v>19</v>
      </c>
      <c r="BL18">
        <v>4</v>
      </c>
      <c r="BM18" t="s">
        <v>19</v>
      </c>
    </row>
    <row r="19" spans="1:65">
      <c r="A19" t="s">
        <v>752</v>
      </c>
      <c r="B19">
        <v>1276</v>
      </c>
      <c r="C19">
        <v>751</v>
      </c>
      <c r="D19">
        <v>224</v>
      </c>
      <c r="E19">
        <v>301</v>
      </c>
      <c r="F19">
        <v>175</v>
      </c>
      <c r="G19">
        <v>31</v>
      </c>
      <c r="H19">
        <v>33</v>
      </c>
      <c r="I19">
        <v>111</v>
      </c>
      <c r="J19">
        <v>2</v>
      </c>
      <c r="K19" t="s">
        <v>19</v>
      </c>
      <c r="L19">
        <v>2</v>
      </c>
      <c r="M19" t="s">
        <v>19</v>
      </c>
      <c r="N19">
        <v>41</v>
      </c>
      <c r="O19">
        <v>16</v>
      </c>
      <c r="P19">
        <v>17</v>
      </c>
      <c r="Q19">
        <v>8</v>
      </c>
      <c r="R19">
        <v>199</v>
      </c>
      <c r="S19">
        <v>141</v>
      </c>
      <c r="T19">
        <v>13</v>
      </c>
      <c r="U19">
        <v>45</v>
      </c>
      <c r="V19">
        <v>174</v>
      </c>
      <c r="W19">
        <v>127</v>
      </c>
      <c r="X19">
        <v>14</v>
      </c>
      <c r="Y19">
        <v>33</v>
      </c>
      <c r="Z19">
        <v>482</v>
      </c>
      <c r="AA19">
        <v>363</v>
      </c>
      <c r="AB19">
        <v>24</v>
      </c>
      <c r="AC19">
        <v>95</v>
      </c>
      <c r="AD19">
        <v>188</v>
      </c>
      <c r="AE19">
        <v>171</v>
      </c>
      <c r="AF19">
        <v>8</v>
      </c>
      <c r="AG19">
        <v>9</v>
      </c>
      <c r="AH19">
        <v>33</v>
      </c>
      <c r="AI19">
        <v>13</v>
      </c>
      <c r="AJ19">
        <v>19</v>
      </c>
      <c r="AK19">
        <v>1</v>
      </c>
      <c r="AL19">
        <v>27</v>
      </c>
      <c r="AM19">
        <v>10</v>
      </c>
      <c r="AN19">
        <v>17</v>
      </c>
      <c r="AO19" t="s">
        <v>19</v>
      </c>
      <c r="AP19">
        <v>7</v>
      </c>
      <c r="AQ19">
        <v>2</v>
      </c>
      <c r="AR19">
        <v>4</v>
      </c>
      <c r="AS19">
        <v>1</v>
      </c>
      <c r="AT19">
        <v>81</v>
      </c>
      <c r="AU19">
        <v>31</v>
      </c>
      <c r="AV19">
        <v>46</v>
      </c>
      <c r="AW19">
        <v>4</v>
      </c>
      <c r="AX19">
        <v>25</v>
      </c>
      <c r="AY19">
        <v>10</v>
      </c>
      <c r="AZ19">
        <v>15</v>
      </c>
      <c r="BA19" t="s">
        <v>19</v>
      </c>
      <c r="BB19">
        <v>9</v>
      </c>
      <c r="BC19">
        <v>6</v>
      </c>
      <c r="BD19">
        <v>2</v>
      </c>
      <c r="BE19">
        <v>1</v>
      </c>
      <c r="BF19">
        <v>8</v>
      </c>
      <c r="BG19">
        <v>1</v>
      </c>
      <c r="BH19">
        <v>7</v>
      </c>
      <c r="BI19" t="s">
        <v>19</v>
      </c>
      <c r="BJ19">
        <v>13</v>
      </c>
      <c r="BK19" t="s">
        <v>19</v>
      </c>
      <c r="BL19">
        <v>11</v>
      </c>
      <c r="BM19">
        <v>2</v>
      </c>
    </row>
    <row r="20" spans="1:65">
      <c r="A20" t="s">
        <v>751</v>
      </c>
      <c r="B20">
        <v>4584</v>
      </c>
      <c r="C20">
        <v>2438</v>
      </c>
      <c r="D20">
        <v>783</v>
      </c>
      <c r="E20">
        <v>1363</v>
      </c>
      <c r="F20">
        <v>700</v>
      </c>
      <c r="G20">
        <v>79</v>
      </c>
      <c r="H20">
        <v>116</v>
      </c>
      <c r="I20">
        <v>505</v>
      </c>
      <c r="J20">
        <v>13</v>
      </c>
      <c r="K20">
        <v>4</v>
      </c>
      <c r="L20" t="s">
        <v>19</v>
      </c>
      <c r="M20">
        <v>9</v>
      </c>
      <c r="N20">
        <v>142</v>
      </c>
      <c r="O20">
        <v>41</v>
      </c>
      <c r="P20">
        <v>72</v>
      </c>
      <c r="Q20">
        <v>29</v>
      </c>
      <c r="R20">
        <v>799</v>
      </c>
      <c r="S20">
        <v>532</v>
      </c>
      <c r="T20">
        <v>39</v>
      </c>
      <c r="U20">
        <v>228</v>
      </c>
      <c r="V20">
        <v>555</v>
      </c>
      <c r="W20">
        <v>369</v>
      </c>
      <c r="X20">
        <v>25</v>
      </c>
      <c r="Y20">
        <v>161</v>
      </c>
      <c r="Z20">
        <v>1686</v>
      </c>
      <c r="AA20">
        <v>1209</v>
      </c>
      <c r="AB20">
        <v>81</v>
      </c>
      <c r="AC20">
        <v>396</v>
      </c>
      <c r="AD20">
        <v>570</v>
      </c>
      <c r="AE20">
        <v>468</v>
      </c>
      <c r="AF20">
        <v>47</v>
      </c>
      <c r="AG20">
        <v>55</v>
      </c>
      <c r="AH20">
        <v>123</v>
      </c>
      <c r="AI20">
        <v>60</v>
      </c>
      <c r="AJ20">
        <v>62</v>
      </c>
      <c r="AK20">
        <v>1</v>
      </c>
      <c r="AL20">
        <v>116</v>
      </c>
      <c r="AM20">
        <v>40</v>
      </c>
      <c r="AN20">
        <v>75</v>
      </c>
      <c r="AO20">
        <v>1</v>
      </c>
      <c r="AP20">
        <v>28</v>
      </c>
      <c r="AQ20">
        <v>13</v>
      </c>
      <c r="AR20">
        <v>15</v>
      </c>
      <c r="AS20" t="s">
        <v>19</v>
      </c>
      <c r="AT20">
        <v>208</v>
      </c>
      <c r="AU20">
        <v>37</v>
      </c>
      <c r="AV20">
        <v>158</v>
      </c>
      <c r="AW20">
        <v>13</v>
      </c>
      <c r="AX20">
        <v>121</v>
      </c>
      <c r="AY20">
        <v>24</v>
      </c>
      <c r="AZ20">
        <v>82</v>
      </c>
      <c r="BA20">
        <v>15</v>
      </c>
      <c r="BB20">
        <v>67</v>
      </c>
      <c r="BC20">
        <v>17</v>
      </c>
      <c r="BD20">
        <v>47</v>
      </c>
      <c r="BE20">
        <v>3</v>
      </c>
      <c r="BF20">
        <v>14</v>
      </c>
      <c r="BG20">
        <v>7</v>
      </c>
      <c r="BH20">
        <v>7</v>
      </c>
      <c r="BI20" t="s">
        <v>19</v>
      </c>
      <c r="BJ20">
        <v>12</v>
      </c>
      <c r="BK20">
        <v>6</v>
      </c>
      <c r="BL20">
        <v>4</v>
      </c>
      <c r="BM20">
        <v>2</v>
      </c>
    </row>
    <row r="21" spans="1:65">
      <c r="A21" t="s">
        <v>750</v>
      </c>
      <c r="B21">
        <v>1705</v>
      </c>
      <c r="C21">
        <v>905</v>
      </c>
      <c r="D21">
        <v>377</v>
      </c>
      <c r="E21">
        <v>423</v>
      </c>
      <c r="F21">
        <v>256</v>
      </c>
      <c r="G21">
        <v>29</v>
      </c>
      <c r="H21">
        <v>77</v>
      </c>
      <c r="I21">
        <v>150</v>
      </c>
      <c r="J21">
        <v>8</v>
      </c>
      <c r="K21">
        <v>1</v>
      </c>
      <c r="L21">
        <v>4</v>
      </c>
      <c r="M21">
        <v>3</v>
      </c>
      <c r="N21">
        <v>101</v>
      </c>
      <c r="O21">
        <v>22</v>
      </c>
      <c r="P21">
        <v>53</v>
      </c>
      <c r="Q21">
        <v>26</v>
      </c>
      <c r="R21">
        <v>289</v>
      </c>
      <c r="S21">
        <v>170</v>
      </c>
      <c r="T21">
        <v>19</v>
      </c>
      <c r="U21">
        <v>100</v>
      </c>
      <c r="V21">
        <v>219</v>
      </c>
      <c r="W21">
        <v>158</v>
      </c>
      <c r="X21">
        <v>7</v>
      </c>
      <c r="Y21">
        <v>54</v>
      </c>
      <c r="Z21">
        <v>555</v>
      </c>
      <c r="AA21">
        <v>450</v>
      </c>
      <c r="AB21">
        <v>31</v>
      </c>
      <c r="AC21">
        <v>74</v>
      </c>
      <c r="AD21">
        <v>176</v>
      </c>
      <c r="AE21">
        <v>151</v>
      </c>
      <c r="AF21">
        <v>18</v>
      </c>
      <c r="AG21">
        <v>7</v>
      </c>
      <c r="AH21">
        <v>65</v>
      </c>
      <c r="AI21">
        <v>22</v>
      </c>
      <c r="AJ21">
        <v>37</v>
      </c>
      <c r="AK21">
        <v>6</v>
      </c>
      <c r="AL21">
        <v>55</v>
      </c>
      <c r="AM21">
        <v>15</v>
      </c>
      <c r="AN21">
        <v>38</v>
      </c>
      <c r="AO21">
        <v>2</v>
      </c>
      <c r="AP21">
        <v>33</v>
      </c>
      <c r="AQ21">
        <v>14</v>
      </c>
      <c r="AR21">
        <v>19</v>
      </c>
      <c r="AS21" t="s">
        <v>19</v>
      </c>
      <c r="AT21">
        <v>73</v>
      </c>
      <c r="AU21">
        <v>13</v>
      </c>
      <c r="AV21">
        <v>56</v>
      </c>
      <c r="AW21">
        <v>4</v>
      </c>
      <c r="AX21">
        <v>25</v>
      </c>
      <c r="AY21">
        <v>6</v>
      </c>
      <c r="AZ21">
        <v>19</v>
      </c>
      <c r="BA21" t="s">
        <v>19</v>
      </c>
      <c r="BB21">
        <v>12</v>
      </c>
      <c r="BC21">
        <v>1</v>
      </c>
      <c r="BD21">
        <v>9</v>
      </c>
      <c r="BE21">
        <v>2</v>
      </c>
      <c r="BF21">
        <v>5</v>
      </c>
      <c r="BG21">
        <v>2</v>
      </c>
      <c r="BH21">
        <v>3</v>
      </c>
      <c r="BI21" t="s">
        <v>19</v>
      </c>
      <c r="BJ21">
        <v>9</v>
      </c>
      <c r="BK21">
        <v>2</v>
      </c>
      <c r="BL21">
        <v>5</v>
      </c>
      <c r="BM21">
        <v>2</v>
      </c>
    </row>
    <row r="22" spans="1:65">
      <c r="A22" t="s">
        <v>749</v>
      </c>
      <c r="B22">
        <v>1284</v>
      </c>
      <c r="C22">
        <v>780</v>
      </c>
      <c r="D22">
        <v>351</v>
      </c>
      <c r="E22">
        <v>153</v>
      </c>
      <c r="F22">
        <v>153</v>
      </c>
      <c r="G22">
        <v>10</v>
      </c>
      <c r="H22">
        <v>61</v>
      </c>
      <c r="I22">
        <v>82</v>
      </c>
      <c r="J22">
        <v>3</v>
      </c>
      <c r="K22">
        <v>1</v>
      </c>
      <c r="L22">
        <v>2</v>
      </c>
      <c r="M22" t="s">
        <v>19</v>
      </c>
      <c r="N22">
        <v>47</v>
      </c>
      <c r="O22">
        <v>8</v>
      </c>
      <c r="P22">
        <v>36</v>
      </c>
      <c r="Q22">
        <v>3</v>
      </c>
      <c r="R22">
        <v>221</v>
      </c>
      <c r="S22">
        <v>168</v>
      </c>
      <c r="T22">
        <v>30</v>
      </c>
      <c r="U22">
        <v>23</v>
      </c>
      <c r="V22">
        <v>171</v>
      </c>
      <c r="W22">
        <v>139</v>
      </c>
      <c r="X22">
        <v>22</v>
      </c>
      <c r="Y22">
        <v>10</v>
      </c>
      <c r="Z22">
        <v>467</v>
      </c>
      <c r="AA22">
        <v>409</v>
      </c>
      <c r="AB22">
        <v>32</v>
      </c>
      <c r="AC22">
        <v>26</v>
      </c>
      <c r="AD22">
        <v>357</v>
      </c>
      <c r="AE22">
        <v>321</v>
      </c>
      <c r="AF22">
        <v>28</v>
      </c>
      <c r="AG22">
        <v>8</v>
      </c>
      <c r="AH22">
        <v>53</v>
      </c>
      <c r="AI22">
        <v>17</v>
      </c>
      <c r="AJ22">
        <v>36</v>
      </c>
      <c r="AK22" t="s">
        <v>19</v>
      </c>
      <c r="AL22">
        <v>30</v>
      </c>
      <c r="AM22">
        <v>5</v>
      </c>
      <c r="AN22">
        <v>23</v>
      </c>
      <c r="AO22">
        <v>2</v>
      </c>
      <c r="AP22">
        <v>1</v>
      </c>
      <c r="AQ22" t="s">
        <v>19</v>
      </c>
      <c r="AR22">
        <v>1</v>
      </c>
      <c r="AS22" t="s">
        <v>19</v>
      </c>
      <c r="AT22">
        <v>73</v>
      </c>
      <c r="AU22">
        <v>11</v>
      </c>
      <c r="AV22">
        <v>58</v>
      </c>
      <c r="AW22">
        <v>4</v>
      </c>
      <c r="AX22">
        <v>34</v>
      </c>
      <c r="AY22">
        <v>7</v>
      </c>
      <c r="AZ22">
        <v>24</v>
      </c>
      <c r="BA22">
        <v>3</v>
      </c>
      <c r="BB22">
        <v>25</v>
      </c>
      <c r="BC22">
        <v>5</v>
      </c>
      <c r="BD22">
        <v>20</v>
      </c>
      <c r="BE22" t="s">
        <v>19</v>
      </c>
      <c r="BF22" t="s">
        <v>19</v>
      </c>
      <c r="BG22" t="s">
        <v>19</v>
      </c>
      <c r="BH22" t="s">
        <v>19</v>
      </c>
      <c r="BI22" t="s">
        <v>19</v>
      </c>
      <c r="BJ22">
        <v>6</v>
      </c>
      <c r="BK22" t="s">
        <v>19</v>
      </c>
      <c r="BL22">
        <v>6</v>
      </c>
      <c r="BM22" t="s">
        <v>19</v>
      </c>
    </row>
    <row r="23" spans="1:65">
      <c r="A23" t="s">
        <v>748</v>
      </c>
      <c r="B23">
        <v>1977</v>
      </c>
      <c r="C23">
        <v>1299</v>
      </c>
      <c r="D23">
        <v>235</v>
      </c>
      <c r="E23">
        <v>443</v>
      </c>
      <c r="F23">
        <v>272</v>
      </c>
      <c r="G23">
        <v>52</v>
      </c>
      <c r="H23">
        <v>30</v>
      </c>
      <c r="I23">
        <v>190</v>
      </c>
      <c r="J23">
        <v>1</v>
      </c>
      <c r="K23" t="s">
        <v>19</v>
      </c>
      <c r="L23" t="s">
        <v>19</v>
      </c>
      <c r="M23">
        <v>1</v>
      </c>
      <c r="N23">
        <v>49</v>
      </c>
      <c r="O23">
        <v>20</v>
      </c>
      <c r="P23">
        <v>18</v>
      </c>
      <c r="Q23">
        <v>11</v>
      </c>
      <c r="R23">
        <v>343</v>
      </c>
      <c r="S23">
        <v>254</v>
      </c>
      <c r="T23">
        <v>31</v>
      </c>
      <c r="U23">
        <v>58</v>
      </c>
      <c r="V23">
        <v>323</v>
      </c>
      <c r="W23">
        <v>236</v>
      </c>
      <c r="X23">
        <v>16</v>
      </c>
      <c r="Y23">
        <v>71</v>
      </c>
      <c r="Z23">
        <v>733</v>
      </c>
      <c r="AA23">
        <v>608</v>
      </c>
      <c r="AB23">
        <v>25</v>
      </c>
      <c r="AC23">
        <v>100</v>
      </c>
      <c r="AD23">
        <v>399</v>
      </c>
      <c r="AE23">
        <v>358</v>
      </c>
      <c r="AF23">
        <v>15</v>
      </c>
      <c r="AG23">
        <v>26</v>
      </c>
      <c r="AH23">
        <v>70</v>
      </c>
      <c r="AI23">
        <v>25</v>
      </c>
      <c r="AJ23">
        <v>43</v>
      </c>
      <c r="AK23">
        <v>2</v>
      </c>
      <c r="AL23">
        <v>46</v>
      </c>
      <c r="AM23">
        <v>25</v>
      </c>
      <c r="AN23">
        <v>21</v>
      </c>
      <c r="AO23" t="s">
        <v>19</v>
      </c>
      <c r="AP23">
        <v>31</v>
      </c>
      <c r="AQ23">
        <v>21</v>
      </c>
      <c r="AR23">
        <v>10</v>
      </c>
      <c r="AS23" t="s">
        <v>19</v>
      </c>
      <c r="AT23">
        <v>60</v>
      </c>
      <c r="AU23">
        <v>33</v>
      </c>
      <c r="AV23">
        <v>22</v>
      </c>
      <c r="AW23">
        <v>5</v>
      </c>
      <c r="AX23">
        <v>37</v>
      </c>
      <c r="AY23">
        <v>21</v>
      </c>
      <c r="AZ23">
        <v>14</v>
      </c>
      <c r="BA23">
        <v>2</v>
      </c>
      <c r="BB23">
        <v>10</v>
      </c>
      <c r="BC23">
        <v>4</v>
      </c>
      <c r="BD23">
        <v>4</v>
      </c>
      <c r="BE23">
        <v>2</v>
      </c>
      <c r="BF23">
        <v>1</v>
      </c>
      <c r="BG23" t="s">
        <v>19</v>
      </c>
      <c r="BH23">
        <v>1</v>
      </c>
      <c r="BI23" t="s">
        <v>19</v>
      </c>
      <c r="BJ23">
        <v>1</v>
      </c>
      <c r="BK23" t="s">
        <v>19</v>
      </c>
      <c r="BL23" t="s">
        <v>19</v>
      </c>
      <c r="BM23">
        <v>1</v>
      </c>
    </row>
    <row r="24" spans="1:65">
      <c r="A24" t="s">
        <v>747</v>
      </c>
      <c r="B24">
        <v>879</v>
      </c>
      <c r="C24">
        <v>551</v>
      </c>
      <c r="D24">
        <v>167</v>
      </c>
      <c r="E24">
        <v>161</v>
      </c>
      <c r="F24">
        <v>120</v>
      </c>
      <c r="G24">
        <v>17</v>
      </c>
      <c r="H24">
        <v>26</v>
      </c>
      <c r="I24">
        <v>77</v>
      </c>
      <c r="J24">
        <v>3</v>
      </c>
      <c r="K24" t="s">
        <v>19</v>
      </c>
      <c r="L24">
        <v>3</v>
      </c>
      <c r="M24" t="s">
        <v>19</v>
      </c>
      <c r="N24">
        <v>30</v>
      </c>
      <c r="O24">
        <v>8</v>
      </c>
      <c r="P24">
        <v>19</v>
      </c>
      <c r="Q24">
        <v>3</v>
      </c>
      <c r="R24">
        <v>170</v>
      </c>
      <c r="S24">
        <v>122</v>
      </c>
      <c r="T24">
        <v>20</v>
      </c>
      <c r="U24">
        <v>28</v>
      </c>
      <c r="V24">
        <v>124</v>
      </c>
      <c r="W24">
        <v>96</v>
      </c>
      <c r="X24">
        <v>5</v>
      </c>
      <c r="Y24">
        <v>23</v>
      </c>
      <c r="Z24">
        <v>290</v>
      </c>
      <c r="AA24">
        <v>245</v>
      </c>
      <c r="AB24">
        <v>29</v>
      </c>
      <c r="AC24">
        <v>16</v>
      </c>
      <c r="AD24">
        <v>194</v>
      </c>
      <c r="AE24">
        <v>165</v>
      </c>
      <c r="AF24">
        <v>23</v>
      </c>
      <c r="AG24">
        <v>6</v>
      </c>
      <c r="AH24">
        <v>35</v>
      </c>
      <c r="AI24">
        <v>21</v>
      </c>
      <c r="AJ24">
        <v>13</v>
      </c>
      <c r="AK24">
        <v>1</v>
      </c>
      <c r="AL24">
        <v>33</v>
      </c>
      <c r="AM24">
        <v>12</v>
      </c>
      <c r="AN24">
        <v>20</v>
      </c>
      <c r="AO24">
        <v>1</v>
      </c>
      <c r="AP24">
        <v>11</v>
      </c>
      <c r="AQ24">
        <v>6</v>
      </c>
      <c r="AR24">
        <v>2</v>
      </c>
      <c r="AS24">
        <v>3</v>
      </c>
      <c r="AT24">
        <v>40</v>
      </c>
      <c r="AU24">
        <v>15</v>
      </c>
      <c r="AV24">
        <v>19</v>
      </c>
      <c r="AW24">
        <v>6</v>
      </c>
      <c r="AX24">
        <v>15</v>
      </c>
      <c r="AY24">
        <v>9</v>
      </c>
      <c r="AZ24">
        <v>6</v>
      </c>
      <c r="BA24" t="s">
        <v>19</v>
      </c>
      <c r="BB24">
        <v>6</v>
      </c>
      <c r="BC24" t="s">
        <v>19</v>
      </c>
      <c r="BD24">
        <v>3</v>
      </c>
      <c r="BE24">
        <v>3</v>
      </c>
      <c r="BF24" t="s">
        <v>19</v>
      </c>
      <c r="BG24" t="s">
        <v>19</v>
      </c>
      <c r="BH24" t="s">
        <v>19</v>
      </c>
      <c r="BI24" t="s">
        <v>19</v>
      </c>
      <c r="BJ24">
        <v>2</v>
      </c>
      <c r="BK24" t="s">
        <v>19</v>
      </c>
      <c r="BL24">
        <v>2</v>
      </c>
      <c r="BM24" t="s">
        <v>19</v>
      </c>
    </row>
    <row r="25" spans="1:65">
      <c r="A25" t="s">
        <v>746</v>
      </c>
      <c r="B25">
        <v>645</v>
      </c>
      <c r="C25">
        <v>310</v>
      </c>
      <c r="D25">
        <v>219</v>
      </c>
      <c r="E25">
        <v>116</v>
      </c>
      <c r="F25">
        <v>81</v>
      </c>
      <c r="G25">
        <v>7</v>
      </c>
      <c r="H25">
        <v>33</v>
      </c>
      <c r="I25">
        <v>41</v>
      </c>
      <c r="J25">
        <v>1</v>
      </c>
      <c r="K25" t="s">
        <v>19</v>
      </c>
      <c r="L25">
        <v>1</v>
      </c>
      <c r="M25" t="s">
        <v>19</v>
      </c>
      <c r="N25">
        <v>26</v>
      </c>
      <c r="O25">
        <v>3</v>
      </c>
      <c r="P25">
        <v>15</v>
      </c>
      <c r="Q25">
        <v>8</v>
      </c>
      <c r="R25">
        <v>89</v>
      </c>
      <c r="S25">
        <v>51</v>
      </c>
      <c r="T25">
        <v>17</v>
      </c>
      <c r="U25">
        <v>21</v>
      </c>
      <c r="V25">
        <v>115</v>
      </c>
      <c r="W25">
        <v>65</v>
      </c>
      <c r="X25">
        <v>33</v>
      </c>
      <c r="Y25">
        <v>17</v>
      </c>
      <c r="Z25">
        <v>214</v>
      </c>
      <c r="AA25">
        <v>155</v>
      </c>
      <c r="AB25">
        <v>35</v>
      </c>
      <c r="AC25">
        <v>24</v>
      </c>
      <c r="AD25">
        <v>130</v>
      </c>
      <c r="AE25">
        <v>102</v>
      </c>
      <c r="AF25">
        <v>16</v>
      </c>
      <c r="AG25">
        <v>12</v>
      </c>
      <c r="AH25">
        <v>26</v>
      </c>
      <c r="AI25">
        <v>8</v>
      </c>
      <c r="AJ25">
        <v>16</v>
      </c>
      <c r="AK25">
        <v>2</v>
      </c>
      <c r="AL25">
        <v>30</v>
      </c>
      <c r="AM25">
        <v>4</v>
      </c>
      <c r="AN25">
        <v>24</v>
      </c>
      <c r="AO25">
        <v>2</v>
      </c>
      <c r="AP25">
        <v>12</v>
      </c>
      <c r="AQ25">
        <v>6</v>
      </c>
      <c r="AR25">
        <v>6</v>
      </c>
      <c r="AS25" t="s">
        <v>19</v>
      </c>
      <c r="AT25">
        <v>32</v>
      </c>
      <c r="AU25">
        <v>6</v>
      </c>
      <c r="AV25">
        <v>26</v>
      </c>
      <c r="AW25" t="s">
        <v>19</v>
      </c>
      <c r="AX25">
        <v>10</v>
      </c>
      <c r="AY25">
        <v>3</v>
      </c>
      <c r="AZ25">
        <v>6</v>
      </c>
      <c r="BA25">
        <v>1</v>
      </c>
      <c r="BB25">
        <v>7</v>
      </c>
      <c r="BC25">
        <v>2</v>
      </c>
      <c r="BD25">
        <v>5</v>
      </c>
      <c r="BE25" t="s">
        <v>19</v>
      </c>
      <c r="BF25">
        <v>1</v>
      </c>
      <c r="BG25" t="s">
        <v>19</v>
      </c>
      <c r="BH25">
        <v>1</v>
      </c>
      <c r="BI25" t="s">
        <v>19</v>
      </c>
      <c r="BJ25">
        <v>1</v>
      </c>
      <c r="BK25" t="s">
        <v>19</v>
      </c>
      <c r="BL25">
        <v>1</v>
      </c>
      <c r="BM25" t="s">
        <v>19</v>
      </c>
    </row>
    <row r="26" spans="1:65">
      <c r="A26" t="s">
        <v>745</v>
      </c>
      <c r="B26">
        <v>256</v>
      </c>
      <c r="C26">
        <v>126</v>
      </c>
      <c r="D26">
        <v>97</v>
      </c>
      <c r="E26">
        <v>33</v>
      </c>
      <c r="F26">
        <v>23</v>
      </c>
      <c r="G26">
        <v>3</v>
      </c>
      <c r="H26">
        <v>15</v>
      </c>
      <c r="I26">
        <v>5</v>
      </c>
      <c r="J26" t="s">
        <v>19</v>
      </c>
      <c r="K26" t="s">
        <v>19</v>
      </c>
      <c r="L26" t="s">
        <v>19</v>
      </c>
      <c r="M26" t="s">
        <v>19</v>
      </c>
      <c r="N26">
        <v>9</v>
      </c>
      <c r="O26" t="s">
        <v>19</v>
      </c>
      <c r="P26">
        <v>8</v>
      </c>
      <c r="Q26">
        <v>1</v>
      </c>
      <c r="R26">
        <v>57</v>
      </c>
      <c r="S26">
        <v>42</v>
      </c>
      <c r="T26">
        <v>5</v>
      </c>
      <c r="U26">
        <v>10</v>
      </c>
      <c r="V26">
        <v>22</v>
      </c>
      <c r="W26">
        <v>11</v>
      </c>
      <c r="X26">
        <v>5</v>
      </c>
      <c r="Y26">
        <v>6</v>
      </c>
      <c r="Z26">
        <v>80</v>
      </c>
      <c r="AA26">
        <v>65</v>
      </c>
      <c r="AB26">
        <v>8</v>
      </c>
      <c r="AC26">
        <v>7</v>
      </c>
      <c r="AD26">
        <v>30</v>
      </c>
      <c r="AE26">
        <v>29</v>
      </c>
      <c r="AF26">
        <v>1</v>
      </c>
      <c r="AG26" t="s">
        <v>19</v>
      </c>
      <c r="AH26">
        <v>9</v>
      </c>
      <c r="AI26">
        <v>2</v>
      </c>
      <c r="AJ26">
        <v>6</v>
      </c>
      <c r="AK26">
        <v>1</v>
      </c>
      <c r="AL26">
        <v>10</v>
      </c>
      <c r="AM26">
        <v>1</v>
      </c>
      <c r="AN26">
        <v>8</v>
      </c>
      <c r="AO26">
        <v>1</v>
      </c>
      <c r="AP26">
        <v>1</v>
      </c>
      <c r="AQ26" t="s">
        <v>19</v>
      </c>
      <c r="AR26">
        <v>1</v>
      </c>
      <c r="AS26" t="s">
        <v>19</v>
      </c>
      <c r="AT26">
        <v>26</v>
      </c>
      <c r="AU26">
        <v>2</v>
      </c>
      <c r="AV26">
        <v>23</v>
      </c>
      <c r="AW26">
        <v>1</v>
      </c>
      <c r="AX26">
        <v>14</v>
      </c>
      <c r="AY26" t="s">
        <v>19</v>
      </c>
      <c r="AZ26">
        <v>13</v>
      </c>
      <c r="BA26">
        <v>1</v>
      </c>
      <c r="BB26">
        <v>5</v>
      </c>
      <c r="BC26" t="s">
        <v>19</v>
      </c>
      <c r="BD26">
        <v>5</v>
      </c>
      <c r="BE26" t="s">
        <v>19</v>
      </c>
      <c r="BF26" t="s">
        <v>19</v>
      </c>
      <c r="BG26" t="s">
        <v>19</v>
      </c>
      <c r="BH26" t="s">
        <v>19</v>
      </c>
      <c r="BI26" t="s">
        <v>19</v>
      </c>
      <c r="BJ26" t="s">
        <v>19</v>
      </c>
      <c r="BK26" t="s">
        <v>19</v>
      </c>
      <c r="BL26" t="s">
        <v>19</v>
      </c>
      <c r="BM26" t="s">
        <v>19</v>
      </c>
    </row>
    <row r="27" spans="1:65">
      <c r="A27" t="s">
        <v>744</v>
      </c>
      <c r="B27">
        <v>1331</v>
      </c>
      <c r="C27">
        <v>811</v>
      </c>
      <c r="D27">
        <v>244</v>
      </c>
      <c r="E27">
        <v>276</v>
      </c>
      <c r="F27">
        <v>221</v>
      </c>
      <c r="G27">
        <v>55</v>
      </c>
      <c r="H27">
        <v>24</v>
      </c>
      <c r="I27">
        <v>142</v>
      </c>
      <c r="J27">
        <v>1</v>
      </c>
      <c r="K27" t="s">
        <v>19</v>
      </c>
      <c r="L27">
        <v>1</v>
      </c>
      <c r="M27" t="s">
        <v>19</v>
      </c>
      <c r="N27">
        <v>43</v>
      </c>
      <c r="O27">
        <v>20</v>
      </c>
      <c r="P27">
        <v>14</v>
      </c>
      <c r="Q27">
        <v>9</v>
      </c>
      <c r="R27">
        <v>283</v>
      </c>
      <c r="S27">
        <v>212</v>
      </c>
      <c r="T27">
        <v>30</v>
      </c>
      <c r="U27">
        <v>41</v>
      </c>
      <c r="V27">
        <v>167</v>
      </c>
      <c r="W27">
        <v>113</v>
      </c>
      <c r="X27">
        <v>22</v>
      </c>
      <c r="Y27">
        <v>32</v>
      </c>
      <c r="Z27">
        <v>378</v>
      </c>
      <c r="AA27">
        <v>303</v>
      </c>
      <c r="AB27">
        <v>34</v>
      </c>
      <c r="AC27">
        <v>41</v>
      </c>
      <c r="AD27">
        <v>184</v>
      </c>
      <c r="AE27">
        <v>145</v>
      </c>
      <c r="AF27">
        <v>22</v>
      </c>
      <c r="AG27">
        <v>17</v>
      </c>
      <c r="AH27">
        <v>59</v>
      </c>
      <c r="AI27">
        <v>18</v>
      </c>
      <c r="AJ27">
        <v>40</v>
      </c>
      <c r="AK27">
        <v>1</v>
      </c>
      <c r="AL27">
        <v>33</v>
      </c>
      <c r="AM27">
        <v>22</v>
      </c>
      <c r="AN27">
        <v>8</v>
      </c>
      <c r="AO27">
        <v>3</v>
      </c>
      <c r="AP27">
        <v>12</v>
      </c>
      <c r="AQ27">
        <v>7</v>
      </c>
      <c r="AR27">
        <v>5</v>
      </c>
      <c r="AS27" t="s">
        <v>19</v>
      </c>
      <c r="AT27">
        <v>74</v>
      </c>
      <c r="AU27">
        <v>32</v>
      </c>
      <c r="AV27">
        <v>41</v>
      </c>
      <c r="AW27">
        <v>1</v>
      </c>
      <c r="AX27">
        <v>40</v>
      </c>
      <c r="AY27">
        <v>21</v>
      </c>
      <c r="AZ27">
        <v>16</v>
      </c>
      <c r="BA27">
        <v>3</v>
      </c>
      <c r="BB27">
        <v>12</v>
      </c>
      <c r="BC27">
        <v>5</v>
      </c>
      <c r="BD27">
        <v>6</v>
      </c>
      <c r="BE27">
        <v>1</v>
      </c>
      <c r="BF27">
        <v>4</v>
      </c>
      <c r="BG27">
        <v>3</v>
      </c>
      <c r="BH27">
        <v>1</v>
      </c>
      <c r="BI27" t="s">
        <v>19</v>
      </c>
      <c r="BJ27">
        <v>4</v>
      </c>
      <c r="BK27" t="s">
        <v>19</v>
      </c>
      <c r="BL27">
        <v>2</v>
      </c>
      <c r="BM27">
        <v>2</v>
      </c>
    </row>
    <row r="28" spans="1:65">
      <c r="A28" t="s">
        <v>743</v>
      </c>
      <c r="B28">
        <v>812</v>
      </c>
      <c r="C28">
        <v>359</v>
      </c>
      <c r="D28">
        <v>256</v>
      </c>
      <c r="E28">
        <v>197</v>
      </c>
      <c r="F28">
        <v>111</v>
      </c>
      <c r="G28">
        <v>7</v>
      </c>
      <c r="H28">
        <v>43</v>
      </c>
      <c r="I28">
        <v>61</v>
      </c>
      <c r="J28" t="s">
        <v>19</v>
      </c>
      <c r="K28" t="s">
        <v>19</v>
      </c>
      <c r="L28" t="s">
        <v>19</v>
      </c>
      <c r="M28" t="s">
        <v>19</v>
      </c>
      <c r="N28">
        <v>24</v>
      </c>
      <c r="O28">
        <v>2</v>
      </c>
      <c r="P28">
        <v>19</v>
      </c>
      <c r="Q28">
        <v>3</v>
      </c>
      <c r="R28">
        <v>129</v>
      </c>
      <c r="S28">
        <v>66</v>
      </c>
      <c r="T28">
        <v>33</v>
      </c>
      <c r="U28">
        <v>30</v>
      </c>
      <c r="V28">
        <v>156</v>
      </c>
      <c r="W28">
        <v>78</v>
      </c>
      <c r="X28">
        <v>31</v>
      </c>
      <c r="Y28">
        <v>47</v>
      </c>
      <c r="Z28">
        <v>251</v>
      </c>
      <c r="AA28">
        <v>185</v>
      </c>
      <c r="AB28">
        <v>21</v>
      </c>
      <c r="AC28">
        <v>45</v>
      </c>
      <c r="AD28">
        <v>64</v>
      </c>
      <c r="AE28">
        <v>57</v>
      </c>
      <c r="AF28">
        <v>6</v>
      </c>
      <c r="AG28">
        <v>1</v>
      </c>
      <c r="AH28">
        <v>28</v>
      </c>
      <c r="AI28">
        <v>11</v>
      </c>
      <c r="AJ28">
        <v>11</v>
      </c>
      <c r="AK28">
        <v>6</v>
      </c>
      <c r="AL28">
        <v>24</v>
      </c>
      <c r="AM28">
        <v>5</v>
      </c>
      <c r="AN28">
        <v>18</v>
      </c>
      <c r="AO28">
        <v>1</v>
      </c>
      <c r="AP28">
        <v>3</v>
      </c>
      <c r="AQ28">
        <v>1</v>
      </c>
      <c r="AR28">
        <v>1</v>
      </c>
      <c r="AS28">
        <v>1</v>
      </c>
      <c r="AT28">
        <v>46</v>
      </c>
      <c r="AU28">
        <v>1</v>
      </c>
      <c r="AV28">
        <v>44</v>
      </c>
      <c r="AW28">
        <v>1</v>
      </c>
      <c r="AX28">
        <v>22</v>
      </c>
      <c r="AY28">
        <v>2</v>
      </c>
      <c r="AZ28">
        <v>20</v>
      </c>
      <c r="BA28" t="s">
        <v>19</v>
      </c>
      <c r="BB28">
        <v>11</v>
      </c>
      <c r="BC28">
        <v>1</v>
      </c>
      <c r="BD28">
        <v>10</v>
      </c>
      <c r="BE28" t="s">
        <v>19</v>
      </c>
      <c r="BF28">
        <v>5</v>
      </c>
      <c r="BG28" t="s">
        <v>19</v>
      </c>
      <c r="BH28">
        <v>5</v>
      </c>
      <c r="BI28" t="s">
        <v>19</v>
      </c>
      <c r="BJ28">
        <v>2</v>
      </c>
      <c r="BK28" t="s">
        <v>19</v>
      </c>
      <c r="BL28" t="s">
        <v>19</v>
      </c>
      <c r="BM28">
        <v>2</v>
      </c>
    </row>
    <row r="29" spans="1:65">
      <c r="A29" t="s">
        <v>742</v>
      </c>
      <c r="B29">
        <v>1727</v>
      </c>
      <c r="C29">
        <v>1166</v>
      </c>
      <c r="D29">
        <v>145</v>
      </c>
      <c r="E29">
        <v>416</v>
      </c>
      <c r="F29">
        <v>254</v>
      </c>
      <c r="G29">
        <v>31</v>
      </c>
      <c r="H29">
        <v>39</v>
      </c>
      <c r="I29">
        <v>184</v>
      </c>
      <c r="J29">
        <v>3</v>
      </c>
      <c r="K29" t="s">
        <v>19</v>
      </c>
      <c r="L29" t="s">
        <v>19</v>
      </c>
      <c r="M29">
        <v>3</v>
      </c>
      <c r="N29">
        <v>55</v>
      </c>
      <c r="O29">
        <v>21</v>
      </c>
      <c r="P29">
        <v>13</v>
      </c>
      <c r="Q29">
        <v>21</v>
      </c>
      <c r="R29">
        <v>310</v>
      </c>
      <c r="S29">
        <v>234</v>
      </c>
      <c r="T29">
        <v>8</v>
      </c>
      <c r="U29">
        <v>68</v>
      </c>
      <c r="V29">
        <v>207</v>
      </c>
      <c r="W29">
        <v>167</v>
      </c>
      <c r="X29">
        <v>4</v>
      </c>
      <c r="Y29">
        <v>36</v>
      </c>
      <c r="Z29">
        <v>662</v>
      </c>
      <c r="AA29">
        <v>575</v>
      </c>
      <c r="AB29">
        <v>7</v>
      </c>
      <c r="AC29">
        <v>80</v>
      </c>
      <c r="AD29">
        <v>317</v>
      </c>
      <c r="AE29">
        <v>291</v>
      </c>
      <c r="AF29">
        <v>5</v>
      </c>
      <c r="AG29">
        <v>21</v>
      </c>
      <c r="AH29">
        <v>59</v>
      </c>
      <c r="AI29">
        <v>31</v>
      </c>
      <c r="AJ29">
        <v>25</v>
      </c>
      <c r="AK29">
        <v>3</v>
      </c>
      <c r="AL29">
        <v>38</v>
      </c>
      <c r="AM29">
        <v>22</v>
      </c>
      <c r="AN29">
        <v>13</v>
      </c>
      <c r="AO29">
        <v>3</v>
      </c>
      <c r="AP29">
        <v>18</v>
      </c>
      <c r="AQ29">
        <v>8</v>
      </c>
      <c r="AR29">
        <v>9</v>
      </c>
      <c r="AS29">
        <v>1</v>
      </c>
      <c r="AT29">
        <v>60</v>
      </c>
      <c r="AU29">
        <v>42</v>
      </c>
      <c r="AV29">
        <v>14</v>
      </c>
      <c r="AW29">
        <v>4</v>
      </c>
      <c r="AX29">
        <v>33</v>
      </c>
      <c r="AY29">
        <v>21</v>
      </c>
      <c r="AZ29">
        <v>8</v>
      </c>
      <c r="BA29">
        <v>4</v>
      </c>
      <c r="BB29">
        <v>10</v>
      </c>
      <c r="BC29">
        <v>5</v>
      </c>
      <c r="BD29">
        <v>4</v>
      </c>
      <c r="BE29">
        <v>1</v>
      </c>
      <c r="BF29">
        <v>3</v>
      </c>
      <c r="BG29">
        <v>3</v>
      </c>
      <c r="BH29" t="s">
        <v>19</v>
      </c>
      <c r="BI29" t="s">
        <v>19</v>
      </c>
      <c r="BJ29">
        <v>15</v>
      </c>
      <c r="BK29">
        <v>6</v>
      </c>
      <c r="BL29">
        <v>1</v>
      </c>
      <c r="BM29">
        <v>8</v>
      </c>
    </row>
    <row r="30" spans="1:65">
      <c r="A30" t="s">
        <v>741</v>
      </c>
      <c r="B30">
        <v>2499</v>
      </c>
      <c r="C30">
        <v>1369</v>
      </c>
      <c r="D30">
        <v>545</v>
      </c>
      <c r="E30">
        <v>585</v>
      </c>
      <c r="F30">
        <v>464</v>
      </c>
      <c r="G30">
        <v>93</v>
      </c>
      <c r="H30">
        <v>97</v>
      </c>
      <c r="I30">
        <v>274</v>
      </c>
      <c r="J30">
        <v>7</v>
      </c>
      <c r="K30">
        <v>3</v>
      </c>
      <c r="L30" t="s">
        <v>19</v>
      </c>
      <c r="M30">
        <v>4</v>
      </c>
      <c r="N30">
        <v>97</v>
      </c>
      <c r="O30">
        <v>44</v>
      </c>
      <c r="P30">
        <v>41</v>
      </c>
      <c r="Q30">
        <v>12</v>
      </c>
      <c r="R30">
        <v>422</v>
      </c>
      <c r="S30">
        <v>247</v>
      </c>
      <c r="T30">
        <v>80</v>
      </c>
      <c r="U30">
        <v>95</v>
      </c>
      <c r="V30">
        <v>335</v>
      </c>
      <c r="W30">
        <v>224</v>
      </c>
      <c r="X30">
        <v>47</v>
      </c>
      <c r="Y30">
        <v>64</v>
      </c>
      <c r="Z30">
        <v>718</v>
      </c>
      <c r="AA30">
        <v>558</v>
      </c>
      <c r="AB30">
        <v>53</v>
      </c>
      <c r="AC30">
        <v>107</v>
      </c>
      <c r="AD30">
        <v>297</v>
      </c>
      <c r="AE30">
        <v>256</v>
      </c>
      <c r="AF30">
        <v>14</v>
      </c>
      <c r="AG30">
        <v>27</v>
      </c>
      <c r="AH30">
        <v>81</v>
      </c>
      <c r="AI30">
        <v>30</v>
      </c>
      <c r="AJ30">
        <v>40</v>
      </c>
      <c r="AK30">
        <v>11</v>
      </c>
      <c r="AL30">
        <v>70</v>
      </c>
      <c r="AM30">
        <v>29</v>
      </c>
      <c r="AN30">
        <v>39</v>
      </c>
      <c r="AO30">
        <v>2</v>
      </c>
      <c r="AP30">
        <v>16</v>
      </c>
      <c r="AQ30">
        <v>11</v>
      </c>
      <c r="AR30">
        <v>4</v>
      </c>
      <c r="AS30">
        <v>1</v>
      </c>
      <c r="AT30">
        <v>170</v>
      </c>
      <c r="AU30">
        <v>74</v>
      </c>
      <c r="AV30">
        <v>89</v>
      </c>
      <c r="AW30">
        <v>7</v>
      </c>
      <c r="AX30">
        <v>72</v>
      </c>
      <c r="AY30">
        <v>33</v>
      </c>
      <c r="AZ30">
        <v>36</v>
      </c>
      <c r="BA30">
        <v>3</v>
      </c>
      <c r="BB30">
        <v>38</v>
      </c>
      <c r="BC30">
        <v>18</v>
      </c>
      <c r="BD30">
        <v>17</v>
      </c>
      <c r="BE30">
        <v>3</v>
      </c>
      <c r="BF30">
        <v>1</v>
      </c>
      <c r="BG30" t="s">
        <v>19</v>
      </c>
      <c r="BH30">
        <v>1</v>
      </c>
      <c r="BI30" t="s">
        <v>19</v>
      </c>
      <c r="BJ30">
        <v>8</v>
      </c>
      <c r="BK30">
        <v>5</v>
      </c>
      <c r="BL30">
        <v>1</v>
      </c>
      <c r="BM30">
        <v>2</v>
      </c>
    </row>
    <row r="31" spans="1:65">
      <c r="A31" t="s">
        <v>740</v>
      </c>
      <c r="B31">
        <v>861</v>
      </c>
      <c r="C31">
        <v>547</v>
      </c>
      <c r="D31">
        <v>157</v>
      </c>
      <c r="E31">
        <v>157</v>
      </c>
      <c r="F31">
        <v>108</v>
      </c>
      <c r="G31">
        <v>22</v>
      </c>
      <c r="H31">
        <v>32</v>
      </c>
      <c r="I31">
        <v>54</v>
      </c>
      <c r="J31">
        <v>5</v>
      </c>
      <c r="K31">
        <v>1</v>
      </c>
      <c r="L31">
        <v>1</v>
      </c>
      <c r="M31">
        <v>3</v>
      </c>
      <c r="N31">
        <v>27</v>
      </c>
      <c r="O31">
        <v>8</v>
      </c>
      <c r="P31">
        <v>15</v>
      </c>
      <c r="Q31">
        <v>4</v>
      </c>
      <c r="R31">
        <v>138</v>
      </c>
      <c r="S31">
        <v>113</v>
      </c>
      <c r="T31">
        <v>3</v>
      </c>
      <c r="U31">
        <v>22</v>
      </c>
      <c r="V31">
        <v>126</v>
      </c>
      <c r="W31">
        <v>102</v>
      </c>
      <c r="X31">
        <v>8</v>
      </c>
      <c r="Y31">
        <v>16</v>
      </c>
      <c r="Z31">
        <v>291</v>
      </c>
      <c r="AA31">
        <v>248</v>
      </c>
      <c r="AB31">
        <v>1</v>
      </c>
      <c r="AC31">
        <v>42</v>
      </c>
      <c r="AD31">
        <v>136</v>
      </c>
      <c r="AE31">
        <v>128</v>
      </c>
      <c r="AF31">
        <v>1</v>
      </c>
      <c r="AG31">
        <v>7</v>
      </c>
      <c r="AH31">
        <v>35</v>
      </c>
      <c r="AI31">
        <v>14</v>
      </c>
      <c r="AJ31">
        <v>20</v>
      </c>
      <c r="AK31">
        <v>1</v>
      </c>
      <c r="AL31">
        <v>25</v>
      </c>
      <c r="AM31">
        <v>7</v>
      </c>
      <c r="AN31">
        <v>15</v>
      </c>
      <c r="AO31">
        <v>3</v>
      </c>
      <c r="AP31">
        <v>7</v>
      </c>
      <c r="AQ31">
        <v>3</v>
      </c>
      <c r="AR31">
        <v>4</v>
      </c>
      <c r="AS31" t="s">
        <v>19</v>
      </c>
      <c r="AT31">
        <v>51</v>
      </c>
      <c r="AU31">
        <v>16</v>
      </c>
      <c r="AV31">
        <v>31</v>
      </c>
      <c r="AW31">
        <v>4</v>
      </c>
      <c r="AX31">
        <v>29</v>
      </c>
      <c r="AY31">
        <v>9</v>
      </c>
      <c r="AZ31">
        <v>16</v>
      </c>
      <c r="BA31">
        <v>4</v>
      </c>
      <c r="BB31">
        <v>11</v>
      </c>
      <c r="BC31">
        <v>3</v>
      </c>
      <c r="BD31">
        <v>8</v>
      </c>
      <c r="BE31" t="s">
        <v>19</v>
      </c>
      <c r="BF31" t="s">
        <v>19</v>
      </c>
      <c r="BG31" t="s">
        <v>19</v>
      </c>
      <c r="BH31" t="s">
        <v>19</v>
      </c>
      <c r="BI31" t="s">
        <v>19</v>
      </c>
      <c r="BJ31">
        <v>8</v>
      </c>
      <c r="BK31">
        <v>1</v>
      </c>
      <c r="BL31">
        <v>3</v>
      </c>
      <c r="BM31">
        <v>4</v>
      </c>
    </row>
    <row r="32" spans="1:65">
      <c r="A32" t="s">
        <v>739</v>
      </c>
      <c r="B32">
        <v>308</v>
      </c>
      <c r="C32">
        <v>203</v>
      </c>
      <c r="D32">
        <v>66</v>
      </c>
      <c r="E32">
        <v>39</v>
      </c>
      <c r="F32">
        <v>48</v>
      </c>
      <c r="G32">
        <v>2</v>
      </c>
      <c r="H32">
        <v>29</v>
      </c>
      <c r="I32">
        <v>17</v>
      </c>
      <c r="J32">
        <v>1</v>
      </c>
      <c r="K32" t="s">
        <v>19</v>
      </c>
      <c r="L32" t="s">
        <v>19</v>
      </c>
      <c r="M32">
        <v>1</v>
      </c>
      <c r="N32">
        <v>18</v>
      </c>
      <c r="O32">
        <v>5</v>
      </c>
      <c r="P32">
        <v>7</v>
      </c>
      <c r="Q32">
        <v>6</v>
      </c>
      <c r="R32">
        <v>62</v>
      </c>
      <c r="S32">
        <v>56</v>
      </c>
      <c r="T32">
        <v>2</v>
      </c>
      <c r="U32">
        <v>4</v>
      </c>
      <c r="V32">
        <v>21</v>
      </c>
      <c r="W32">
        <v>16</v>
      </c>
      <c r="X32">
        <v>1</v>
      </c>
      <c r="Y32">
        <v>4</v>
      </c>
      <c r="Z32">
        <v>86</v>
      </c>
      <c r="AA32">
        <v>83</v>
      </c>
      <c r="AB32" t="s">
        <v>19</v>
      </c>
      <c r="AC32">
        <v>3</v>
      </c>
      <c r="AD32">
        <v>40</v>
      </c>
      <c r="AE32">
        <v>40</v>
      </c>
      <c r="AF32" t="s">
        <v>19</v>
      </c>
      <c r="AG32" t="s">
        <v>19</v>
      </c>
      <c r="AH32">
        <v>8</v>
      </c>
      <c r="AI32">
        <v>2</v>
      </c>
      <c r="AJ32">
        <v>6</v>
      </c>
      <c r="AK32" t="s">
        <v>19</v>
      </c>
      <c r="AL32">
        <v>12</v>
      </c>
      <c r="AM32">
        <v>4</v>
      </c>
      <c r="AN32">
        <v>8</v>
      </c>
      <c r="AO32" t="s">
        <v>19</v>
      </c>
      <c r="AP32" t="s">
        <v>19</v>
      </c>
      <c r="AQ32" t="s">
        <v>19</v>
      </c>
      <c r="AR32" t="s">
        <v>19</v>
      </c>
      <c r="AS32" t="s">
        <v>19</v>
      </c>
      <c r="AT32">
        <v>27</v>
      </c>
      <c r="AU32">
        <v>22</v>
      </c>
      <c r="AV32">
        <v>5</v>
      </c>
      <c r="AW32" t="s">
        <v>19</v>
      </c>
      <c r="AX32">
        <v>8</v>
      </c>
      <c r="AY32">
        <v>8</v>
      </c>
      <c r="AZ32" t="s">
        <v>19</v>
      </c>
      <c r="BA32" t="s">
        <v>19</v>
      </c>
      <c r="BB32">
        <v>11</v>
      </c>
      <c r="BC32">
        <v>4</v>
      </c>
      <c r="BD32">
        <v>7</v>
      </c>
      <c r="BE32" t="s">
        <v>19</v>
      </c>
      <c r="BF32">
        <v>2</v>
      </c>
      <c r="BG32">
        <v>1</v>
      </c>
      <c r="BH32">
        <v>1</v>
      </c>
      <c r="BI32" t="s">
        <v>19</v>
      </c>
      <c r="BJ32">
        <v>4</v>
      </c>
      <c r="BK32" t="s">
        <v>19</v>
      </c>
      <c r="BL32" t="s">
        <v>19</v>
      </c>
      <c r="BM32">
        <v>4</v>
      </c>
    </row>
    <row r="33" spans="1:65">
      <c r="A33" t="s">
        <v>738</v>
      </c>
      <c r="B33">
        <v>2525</v>
      </c>
      <c r="C33">
        <v>1385</v>
      </c>
      <c r="D33">
        <v>430</v>
      </c>
      <c r="E33">
        <v>710</v>
      </c>
      <c r="F33">
        <v>537</v>
      </c>
      <c r="G33">
        <v>47</v>
      </c>
      <c r="H33">
        <v>116</v>
      </c>
      <c r="I33">
        <v>374</v>
      </c>
      <c r="J33">
        <v>12</v>
      </c>
      <c r="K33">
        <v>1</v>
      </c>
      <c r="L33">
        <v>2</v>
      </c>
      <c r="M33">
        <v>9</v>
      </c>
      <c r="N33">
        <v>100</v>
      </c>
      <c r="O33">
        <v>20</v>
      </c>
      <c r="P33">
        <v>46</v>
      </c>
      <c r="Q33">
        <v>34</v>
      </c>
      <c r="R33">
        <v>411</v>
      </c>
      <c r="S33">
        <v>266</v>
      </c>
      <c r="T33">
        <v>26</v>
      </c>
      <c r="U33">
        <v>119</v>
      </c>
      <c r="V33">
        <v>317</v>
      </c>
      <c r="W33">
        <v>236</v>
      </c>
      <c r="X33">
        <v>16</v>
      </c>
      <c r="Y33">
        <v>65</v>
      </c>
      <c r="Z33">
        <v>795</v>
      </c>
      <c r="AA33">
        <v>664</v>
      </c>
      <c r="AB33">
        <v>38</v>
      </c>
      <c r="AC33">
        <v>93</v>
      </c>
      <c r="AD33">
        <v>374</v>
      </c>
      <c r="AE33">
        <v>350</v>
      </c>
      <c r="AF33">
        <v>8</v>
      </c>
      <c r="AG33">
        <v>16</v>
      </c>
      <c r="AH33">
        <v>62</v>
      </c>
      <c r="AI33">
        <v>41</v>
      </c>
      <c r="AJ33">
        <v>20</v>
      </c>
      <c r="AK33">
        <v>1</v>
      </c>
      <c r="AL33">
        <v>66</v>
      </c>
      <c r="AM33">
        <v>34</v>
      </c>
      <c r="AN33">
        <v>30</v>
      </c>
      <c r="AO33">
        <v>2</v>
      </c>
      <c r="AP33">
        <v>13</v>
      </c>
      <c r="AQ33">
        <v>5</v>
      </c>
      <c r="AR33">
        <v>8</v>
      </c>
      <c r="AS33" t="s">
        <v>19</v>
      </c>
      <c r="AT33">
        <v>98</v>
      </c>
      <c r="AU33">
        <v>34</v>
      </c>
      <c r="AV33">
        <v>59</v>
      </c>
      <c r="AW33">
        <v>5</v>
      </c>
      <c r="AX33">
        <v>64</v>
      </c>
      <c r="AY33">
        <v>19</v>
      </c>
      <c r="AZ33">
        <v>41</v>
      </c>
      <c r="BA33">
        <v>4</v>
      </c>
      <c r="BB33">
        <v>14</v>
      </c>
      <c r="BC33">
        <v>7</v>
      </c>
      <c r="BD33">
        <v>6</v>
      </c>
      <c r="BE33">
        <v>1</v>
      </c>
      <c r="BF33">
        <v>21</v>
      </c>
      <c r="BG33">
        <v>7</v>
      </c>
      <c r="BH33">
        <v>14</v>
      </c>
      <c r="BI33" t="s">
        <v>19</v>
      </c>
      <c r="BJ33">
        <v>15</v>
      </c>
      <c r="BK33">
        <v>4</v>
      </c>
      <c r="BL33">
        <v>8</v>
      </c>
      <c r="BM33">
        <v>3</v>
      </c>
    </row>
    <row r="34" spans="1:65">
      <c r="A34" t="s">
        <v>737</v>
      </c>
      <c r="B34">
        <v>2202</v>
      </c>
      <c r="C34">
        <v>1086</v>
      </c>
      <c r="D34">
        <v>569</v>
      </c>
      <c r="E34">
        <v>547</v>
      </c>
      <c r="F34">
        <v>449</v>
      </c>
      <c r="G34">
        <v>36</v>
      </c>
      <c r="H34">
        <v>103</v>
      </c>
      <c r="I34">
        <v>310</v>
      </c>
      <c r="J34">
        <v>12</v>
      </c>
      <c r="K34">
        <v>1</v>
      </c>
      <c r="L34">
        <v>5</v>
      </c>
      <c r="M34">
        <v>6</v>
      </c>
      <c r="N34">
        <v>96</v>
      </c>
      <c r="O34">
        <v>19</v>
      </c>
      <c r="P34">
        <v>53</v>
      </c>
      <c r="Q34">
        <v>24</v>
      </c>
      <c r="R34">
        <v>335</v>
      </c>
      <c r="S34">
        <v>230</v>
      </c>
      <c r="T34">
        <v>37</v>
      </c>
      <c r="U34">
        <v>68</v>
      </c>
      <c r="V34">
        <v>297</v>
      </c>
      <c r="W34">
        <v>199</v>
      </c>
      <c r="X34">
        <v>41</v>
      </c>
      <c r="Y34">
        <v>57</v>
      </c>
      <c r="Z34">
        <v>678</v>
      </c>
      <c r="AA34">
        <v>515</v>
      </c>
      <c r="AB34">
        <v>90</v>
      </c>
      <c r="AC34">
        <v>73</v>
      </c>
      <c r="AD34">
        <v>248</v>
      </c>
      <c r="AE34">
        <v>197</v>
      </c>
      <c r="AF34">
        <v>38</v>
      </c>
      <c r="AG34">
        <v>13</v>
      </c>
      <c r="AH34">
        <v>54</v>
      </c>
      <c r="AI34">
        <v>28</v>
      </c>
      <c r="AJ34">
        <v>25</v>
      </c>
      <c r="AK34">
        <v>1</v>
      </c>
      <c r="AL34">
        <v>53</v>
      </c>
      <c r="AM34">
        <v>18</v>
      </c>
      <c r="AN34">
        <v>34</v>
      </c>
      <c r="AO34">
        <v>1</v>
      </c>
      <c r="AP34">
        <v>7</v>
      </c>
      <c r="AQ34">
        <v>4</v>
      </c>
      <c r="AR34">
        <v>3</v>
      </c>
      <c r="AS34" t="s">
        <v>19</v>
      </c>
      <c r="AT34">
        <v>155</v>
      </c>
      <c r="AU34">
        <v>25</v>
      </c>
      <c r="AV34">
        <v>124</v>
      </c>
      <c r="AW34">
        <v>6</v>
      </c>
      <c r="AX34">
        <v>29</v>
      </c>
      <c r="AY34">
        <v>5</v>
      </c>
      <c r="AZ34">
        <v>24</v>
      </c>
      <c r="BA34" t="s">
        <v>19</v>
      </c>
      <c r="BB34">
        <v>19</v>
      </c>
      <c r="BC34">
        <v>2</v>
      </c>
      <c r="BD34">
        <v>16</v>
      </c>
      <c r="BE34">
        <v>1</v>
      </c>
      <c r="BF34">
        <v>5</v>
      </c>
      <c r="BG34">
        <v>1</v>
      </c>
      <c r="BH34">
        <v>4</v>
      </c>
      <c r="BI34" t="s">
        <v>19</v>
      </c>
      <c r="BJ34">
        <v>13</v>
      </c>
      <c r="BK34">
        <v>3</v>
      </c>
      <c r="BL34">
        <v>10</v>
      </c>
      <c r="BM34" t="s">
        <v>19</v>
      </c>
    </row>
    <row r="35" spans="1:65">
      <c r="A35" t="s">
        <v>736</v>
      </c>
      <c r="B35">
        <v>1877</v>
      </c>
      <c r="C35">
        <v>1010</v>
      </c>
      <c r="D35">
        <v>396</v>
      </c>
      <c r="E35">
        <v>471</v>
      </c>
      <c r="F35">
        <v>283</v>
      </c>
      <c r="G35">
        <v>42</v>
      </c>
      <c r="H35">
        <v>69</v>
      </c>
      <c r="I35">
        <v>172</v>
      </c>
      <c r="J35" t="s">
        <v>19</v>
      </c>
      <c r="K35" t="s">
        <v>19</v>
      </c>
      <c r="L35" t="s">
        <v>19</v>
      </c>
      <c r="M35" t="s">
        <v>19</v>
      </c>
      <c r="N35">
        <v>76</v>
      </c>
      <c r="O35">
        <v>18</v>
      </c>
      <c r="P35">
        <v>42</v>
      </c>
      <c r="Q35">
        <v>16</v>
      </c>
      <c r="R35">
        <v>302</v>
      </c>
      <c r="S35">
        <v>192</v>
      </c>
      <c r="T35">
        <v>26</v>
      </c>
      <c r="U35">
        <v>84</v>
      </c>
      <c r="V35">
        <v>262</v>
      </c>
      <c r="W35">
        <v>178</v>
      </c>
      <c r="X35">
        <v>32</v>
      </c>
      <c r="Y35">
        <v>52</v>
      </c>
      <c r="Z35">
        <v>620</v>
      </c>
      <c r="AA35">
        <v>465</v>
      </c>
      <c r="AB35">
        <v>40</v>
      </c>
      <c r="AC35">
        <v>115</v>
      </c>
      <c r="AD35">
        <v>239</v>
      </c>
      <c r="AE35">
        <v>207</v>
      </c>
      <c r="AF35">
        <v>14</v>
      </c>
      <c r="AG35">
        <v>18</v>
      </c>
      <c r="AH35">
        <v>65</v>
      </c>
      <c r="AI35">
        <v>17</v>
      </c>
      <c r="AJ35">
        <v>42</v>
      </c>
      <c r="AK35">
        <v>6</v>
      </c>
      <c r="AL35">
        <v>59</v>
      </c>
      <c r="AM35">
        <v>25</v>
      </c>
      <c r="AN35">
        <v>32</v>
      </c>
      <c r="AO35">
        <v>2</v>
      </c>
      <c r="AP35">
        <v>10</v>
      </c>
      <c r="AQ35">
        <v>2</v>
      </c>
      <c r="AR35">
        <v>6</v>
      </c>
      <c r="AS35">
        <v>2</v>
      </c>
      <c r="AT35">
        <v>125</v>
      </c>
      <c r="AU35">
        <v>37</v>
      </c>
      <c r="AV35">
        <v>73</v>
      </c>
      <c r="AW35">
        <v>15</v>
      </c>
      <c r="AX35">
        <v>53</v>
      </c>
      <c r="AY35">
        <v>23</v>
      </c>
      <c r="AZ35">
        <v>24</v>
      </c>
      <c r="BA35">
        <v>6</v>
      </c>
      <c r="BB35">
        <v>21</v>
      </c>
      <c r="BC35">
        <v>10</v>
      </c>
      <c r="BD35">
        <v>10</v>
      </c>
      <c r="BE35">
        <v>1</v>
      </c>
      <c r="BF35">
        <v>1</v>
      </c>
      <c r="BG35">
        <v>1</v>
      </c>
      <c r="BH35" t="s">
        <v>19</v>
      </c>
      <c r="BI35" t="s">
        <v>19</v>
      </c>
      <c r="BJ35" t="s">
        <v>19</v>
      </c>
      <c r="BK35" t="s">
        <v>19</v>
      </c>
      <c r="BL35" t="s">
        <v>19</v>
      </c>
      <c r="BM35" t="s">
        <v>19</v>
      </c>
    </row>
    <row r="36" spans="1:65">
      <c r="A36" t="s">
        <v>735</v>
      </c>
      <c r="B36">
        <v>502</v>
      </c>
      <c r="C36">
        <v>328</v>
      </c>
      <c r="D36">
        <v>118</v>
      </c>
      <c r="E36">
        <v>56</v>
      </c>
      <c r="F36">
        <v>42</v>
      </c>
      <c r="G36">
        <v>8</v>
      </c>
      <c r="H36">
        <v>9</v>
      </c>
      <c r="I36">
        <v>25</v>
      </c>
      <c r="J36">
        <v>2</v>
      </c>
      <c r="K36" t="s">
        <v>19</v>
      </c>
      <c r="L36">
        <v>2</v>
      </c>
      <c r="M36" t="s">
        <v>19</v>
      </c>
      <c r="N36">
        <v>15</v>
      </c>
      <c r="O36">
        <v>1</v>
      </c>
      <c r="P36">
        <v>14</v>
      </c>
      <c r="Q36" t="s">
        <v>19</v>
      </c>
      <c r="R36">
        <v>82</v>
      </c>
      <c r="S36">
        <v>65</v>
      </c>
      <c r="T36">
        <v>7</v>
      </c>
      <c r="U36">
        <v>10</v>
      </c>
      <c r="V36">
        <v>71</v>
      </c>
      <c r="W36">
        <v>64</v>
      </c>
      <c r="X36">
        <v>2</v>
      </c>
      <c r="Y36">
        <v>5</v>
      </c>
      <c r="Z36">
        <v>194</v>
      </c>
      <c r="AA36">
        <v>171</v>
      </c>
      <c r="AB36">
        <v>10</v>
      </c>
      <c r="AC36">
        <v>13</v>
      </c>
      <c r="AD36">
        <v>101</v>
      </c>
      <c r="AE36">
        <v>95</v>
      </c>
      <c r="AF36">
        <v>5</v>
      </c>
      <c r="AG36">
        <v>1</v>
      </c>
      <c r="AH36">
        <v>28</v>
      </c>
      <c r="AI36">
        <v>7</v>
      </c>
      <c r="AJ36">
        <v>20</v>
      </c>
      <c r="AK36">
        <v>1</v>
      </c>
      <c r="AL36">
        <v>10</v>
      </c>
      <c r="AM36">
        <v>1</v>
      </c>
      <c r="AN36">
        <v>8</v>
      </c>
      <c r="AO36">
        <v>1</v>
      </c>
      <c r="AP36">
        <v>7</v>
      </c>
      <c r="AQ36" t="s">
        <v>19</v>
      </c>
      <c r="AR36">
        <v>7</v>
      </c>
      <c r="AS36" t="s">
        <v>19</v>
      </c>
      <c r="AT36">
        <v>23</v>
      </c>
      <c r="AU36">
        <v>5</v>
      </c>
      <c r="AV36">
        <v>18</v>
      </c>
      <c r="AW36" t="s">
        <v>19</v>
      </c>
      <c r="AX36">
        <v>12</v>
      </c>
      <c r="AY36">
        <v>2</v>
      </c>
      <c r="AZ36">
        <v>9</v>
      </c>
      <c r="BA36">
        <v>1</v>
      </c>
      <c r="BB36">
        <v>10</v>
      </c>
      <c r="BC36">
        <v>4</v>
      </c>
      <c r="BD36">
        <v>6</v>
      </c>
      <c r="BE36" t="s">
        <v>19</v>
      </c>
      <c r="BF36">
        <v>1</v>
      </c>
      <c r="BG36" t="s">
        <v>19</v>
      </c>
      <c r="BH36">
        <v>1</v>
      </c>
      <c r="BI36" t="s">
        <v>19</v>
      </c>
      <c r="BJ36">
        <v>5</v>
      </c>
      <c r="BK36" t="s">
        <v>19</v>
      </c>
      <c r="BL36">
        <v>5</v>
      </c>
      <c r="BM36" t="s">
        <v>19</v>
      </c>
    </row>
    <row r="37" spans="1:65">
      <c r="A37" t="s">
        <v>734</v>
      </c>
      <c r="B37">
        <v>629</v>
      </c>
      <c r="C37">
        <v>310</v>
      </c>
      <c r="D37">
        <v>187</v>
      </c>
      <c r="E37">
        <v>132</v>
      </c>
      <c r="F37">
        <v>99</v>
      </c>
      <c r="G37">
        <v>6</v>
      </c>
      <c r="H37">
        <v>46</v>
      </c>
      <c r="I37">
        <v>47</v>
      </c>
      <c r="J37">
        <v>2</v>
      </c>
      <c r="K37" t="s">
        <v>19</v>
      </c>
      <c r="L37">
        <v>2</v>
      </c>
      <c r="M37" t="s">
        <v>19</v>
      </c>
      <c r="N37">
        <v>24</v>
      </c>
      <c r="O37">
        <v>8</v>
      </c>
      <c r="P37">
        <v>13</v>
      </c>
      <c r="Q37">
        <v>3</v>
      </c>
      <c r="R37">
        <v>98</v>
      </c>
      <c r="S37">
        <v>55</v>
      </c>
      <c r="T37">
        <v>17</v>
      </c>
      <c r="U37">
        <v>26</v>
      </c>
      <c r="V37">
        <v>79</v>
      </c>
      <c r="W37">
        <v>53</v>
      </c>
      <c r="X37">
        <v>10</v>
      </c>
      <c r="Y37">
        <v>16</v>
      </c>
      <c r="Z37">
        <v>196</v>
      </c>
      <c r="AA37">
        <v>138</v>
      </c>
      <c r="AB37">
        <v>28</v>
      </c>
      <c r="AC37">
        <v>30</v>
      </c>
      <c r="AD37">
        <v>59</v>
      </c>
      <c r="AE37">
        <v>44</v>
      </c>
      <c r="AF37">
        <v>10</v>
      </c>
      <c r="AG37">
        <v>5</v>
      </c>
      <c r="AH37">
        <v>31</v>
      </c>
      <c r="AI37">
        <v>16</v>
      </c>
      <c r="AJ37">
        <v>12</v>
      </c>
      <c r="AK37">
        <v>3</v>
      </c>
      <c r="AL37">
        <v>18</v>
      </c>
      <c r="AM37">
        <v>7</v>
      </c>
      <c r="AN37">
        <v>8</v>
      </c>
      <c r="AO37">
        <v>3</v>
      </c>
      <c r="AP37">
        <v>7</v>
      </c>
      <c r="AQ37">
        <v>4</v>
      </c>
      <c r="AR37">
        <v>1</v>
      </c>
      <c r="AS37">
        <v>2</v>
      </c>
      <c r="AT37">
        <v>51</v>
      </c>
      <c r="AU37">
        <v>17</v>
      </c>
      <c r="AV37">
        <v>34</v>
      </c>
      <c r="AW37" t="s">
        <v>19</v>
      </c>
      <c r="AX37">
        <v>9</v>
      </c>
      <c r="AY37">
        <v>3</v>
      </c>
      <c r="AZ37">
        <v>6</v>
      </c>
      <c r="BA37" t="s">
        <v>19</v>
      </c>
      <c r="BB37">
        <v>9</v>
      </c>
      <c r="BC37">
        <v>3</v>
      </c>
      <c r="BD37">
        <v>6</v>
      </c>
      <c r="BE37" t="s">
        <v>19</v>
      </c>
      <c r="BF37" t="s">
        <v>19</v>
      </c>
      <c r="BG37" t="s">
        <v>19</v>
      </c>
      <c r="BH37" t="s">
        <v>19</v>
      </c>
      <c r="BI37" t="s">
        <v>19</v>
      </c>
      <c r="BJ37">
        <v>6</v>
      </c>
      <c r="BK37" t="s">
        <v>19</v>
      </c>
      <c r="BL37">
        <v>4</v>
      </c>
      <c r="BM37">
        <v>2</v>
      </c>
    </row>
    <row r="38" spans="1:65">
      <c r="A38" t="s">
        <v>733</v>
      </c>
      <c r="B38">
        <v>316</v>
      </c>
      <c r="C38">
        <v>123</v>
      </c>
      <c r="D38">
        <v>154</v>
      </c>
      <c r="E38">
        <v>39</v>
      </c>
      <c r="F38">
        <v>51</v>
      </c>
      <c r="G38">
        <v>10</v>
      </c>
      <c r="H38">
        <v>22</v>
      </c>
      <c r="I38">
        <v>19</v>
      </c>
      <c r="J38">
        <v>1</v>
      </c>
      <c r="K38" t="s">
        <v>19</v>
      </c>
      <c r="L38">
        <v>1</v>
      </c>
      <c r="M38" t="s">
        <v>19</v>
      </c>
      <c r="N38">
        <v>13</v>
      </c>
      <c r="O38">
        <v>6</v>
      </c>
      <c r="P38">
        <v>7</v>
      </c>
      <c r="Q38" t="s">
        <v>19</v>
      </c>
      <c r="R38">
        <v>52</v>
      </c>
      <c r="S38">
        <v>19</v>
      </c>
      <c r="T38">
        <v>26</v>
      </c>
      <c r="U38">
        <v>7</v>
      </c>
      <c r="V38">
        <v>48</v>
      </c>
      <c r="W38">
        <v>23</v>
      </c>
      <c r="X38">
        <v>22</v>
      </c>
      <c r="Y38">
        <v>3</v>
      </c>
      <c r="Z38">
        <v>94</v>
      </c>
      <c r="AA38">
        <v>42</v>
      </c>
      <c r="AB38">
        <v>43</v>
      </c>
      <c r="AC38">
        <v>9</v>
      </c>
      <c r="AD38">
        <v>74</v>
      </c>
      <c r="AE38">
        <v>38</v>
      </c>
      <c r="AF38">
        <v>29</v>
      </c>
      <c r="AG38">
        <v>7</v>
      </c>
      <c r="AH38">
        <v>15</v>
      </c>
      <c r="AI38">
        <v>14</v>
      </c>
      <c r="AJ38">
        <v>1</v>
      </c>
      <c r="AK38" t="s">
        <v>19</v>
      </c>
      <c r="AL38">
        <v>9</v>
      </c>
      <c r="AM38">
        <v>3</v>
      </c>
      <c r="AN38">
        <v>5</v>
      </c>
      <c r="AO38">
        <v>1</v>
      </c>
      <c r="AP38">
        <v>3</v>
      </c>
      <c r="AQ38">
        <v>3</v>
      </c>
      <c r="AR38" t="s">
        <v>19</v>
      </c>
      <c r="AS38" t="s">
        <v>19</v>
      </c>
      <c r="AT38">
        <v>16</v>
      </c>
      <c r="AU38">
        <v>1</v>
      </c>
      <c r="AV38">
        <v>15</v>
      </c>
      <c r="AW38" t="s">
        <v>19</v>
      </c>
      <c r="AX38">
        <v>5</v>
      </c>
      <c r="AY38" t="s">
        <v>19</v>
      </c>
      <c r="AZ38">
        <v>5</v>
      </c>
      <c r="BA38" t="s">
        <v>19</v>
      </c>
      <c r="BB38">
        <v>1</v>
      </c>
      <c r="BC38" t="s">
        <v>19</v>
      </c>
      <c r="BD38">
        <v>1</v>
      </c>
      <c r="BE38" t="s">
        <v>19</v>
      </c>
      <c r="BF38">
        <v>5</v>
      </c>
      <c r="BG38">
        <v>2</v>
      </c>
      <c r="BH38">
        <v>3</v>
      </c>
      <c r="BI38" t="s">
        <v>19</v>
      </c>
      <c r="BJ38">
        <v>3</v>
      </c>
      <c r="BK38" t="s">
        <v>19</v>
      </c>
      <c r="BL38">
        <v>3</v>
      </c>
      <c r="BM38" t="s">
        <v>19</v>
      </c>
    </row>
    <row r="39" spans="1:65">
      <c r="A39" t="s">
        <v>732</v>
      </c>
      <c r="B39">
        <v>545</v>
      </c>
      <c r="C39">
        <v>287</v>
      </c>
      <c r="D39">
        <v>160</v>
      </c>
      <c r="E39">
        <v>98</v>
      </c>
      <c r="F39">
        <v>82</v>
      </c>
      <c r="G39">
        <v>28</v>
      </c>
      <c r="H39">
        <v>26</v>
      </c>
      <c r="I39">
        <v>28</v>
      </c>
      <c r="J39">
        <v>1</v>
      </c>
      <c r="K39" t="s">
        <v>19</v>
      </c>
      <c r="L39">
        <v>1</v>
      </c>
      <c r="M39" t="s">
        <v>19</v>
      </c>
      <c r="N39">
        <v>27</v>
      </c>
      <c r="O39">
        <v>8</v>
      </c>
      <c r="P39">
        <v>18</v>
      </c>
      <c r="Q39">
        <v>1</v>
      </c>
      <c r="R39">
        <v>102</v>
      </c>
      <c r="S39">
        <v>70</v>
      </c>
      <c r="T39">
        <v>12</v>
      </c>
      <c r="U39">
        <v>20</v>
      </c>
      <c r="V39">
        <v>52</v>
      </c>
      <c r="W39">
        <v>36</v>
      </c>
      <c r="X39">
        <v>11</v>
      </c>
      <c r="Y39">
        <v>5</v>
      </c>
      <c r="Z39">
        <v>154</v>
      </c>
      <c r="AA39">
        <v>108</v>
      </c>
      <c r="AB39">
        <v>6</v>
      </c>
      <c r="AC39">
        <v>40</v>
      </c>
      <c r="AD39">
        <v>74</v>
      </c>
      <c r="AE39">
        <v>61</v>
      </c>
      <c r="AF39">
        <v>3</v>
      </c>
      <c r="AG39">
        <v>10</v>
      </c>
      <c r="AH39">
        <v>21</v>
      </c>
      <c r="AI39">
        <v>7</v>
      </c>
      <c r="AJ39">
        <v>12</v>
      </c>
      <c r="AK39">
        <v>2</v>
      </c>
      <c r="AL39">
        <v>24</v>
      </c>
      <c r="AM39">
        <v>8</v>
      </c>
      <c r="AN39">
        <v>15</v>
      </c>
      <c r="AO39">
        <v>1</v>
      </c>
      <c r="AP39">
        <v>1</v>
      </c>
      <c r="AQ39" t="s">
        <v>19</v>
      </c>
      <c r="AR39" t="s">
        <v>19</v>
      </c>
      <c r="AS39">
        <v>1</v>
      </c>
      <c r="AT39">
        <v>38</v>
      </c>
      <c r="AU39">
        <v>10</v>
      </c>
      <c r="AV39">
        <v>28</v>
      </c>
      <c r="AW39" t="s">
        <v>19</v>
      </c>
      <c r="AX39">
        <v>25</v>
      </c>
      <c r="AY39">
        <v>9</v>
      </c>
      <c r="AZ39">
        <v>16</v>
      </c>
      <c r="BA39" t="s">
        <v>19</v>
      </c>
      <c r="BB39">
        <v>13</v>
      </c>
      <c r="BC39">
        <v>3</v>
      </c>
      <c r="BD39">
        <v>10</v>
      </c>
      <c r="BE39" t="s">
        <v>19</v>
      </c>
      <c r="BF39" t="s">
        <v>19</v>
      </c>
      <c r="BG39" t="s">
        <v>19</v>
      </c>
      <c r="BH39" t="s">
        <v>19</v>
      </c>
      <c r="BI39" t="s">
        <v>19</v>
      </c>
      <c r="BJ39">
        <v>5</v>
      </c>
      <c r="BK39" t="s">
        <v>19</v>
      </c>
      <c r="BL39">
        <v>5</v>
      </c>
      <c r="BM39" t="s">
        <v>19</v>
      </c>
    </row>
    <row r="40" spans="1:65">
      <c r="A40" t="s">
        <v>731</v>
      </c>
      <c r="B40">
        <v>953</v>
      </c>
      <c r="C40">
        <v>513</v>
      </c>
      <c r="D40">
        <v>262</v>
      </c>
      <c r="E40">
        <v>178</v>
      </c>
      <c r="F40">
        <v>150</v>
      </c>
      <c r="G40">
        <v>27</v>
      </c>
      <c r="H40">
        <v>41</v>
      </c>
      <c r="I40">
        <v>82</v>
      </c>
      <c r="J40">
        <v>12</v>
      </c>
      <c r="K40">
        <v>3</v>
      </c>
      <c r="L40">
        <v>6</v>
      </c>
      <c r="M40">
        <v>3</v>
      </c>
      <c r="N40">
        <v>32</v>
      </c>
      <c r="O40">
        <v>8</v>
      </c>
      <c r="P40">
        <v>14</v>
      </c>
      <c r="Q40">
        <v>10</v>
      </c>
      <c r="R40">
        <v>154</v>
      </c>
      <c r="S40">
        <v>109</v>
      </c>
      <c r="T40">
        <v>20</v>
      </c>
      <c r="U40">
        <v>25</v>
      </c>
      <c r="V40">
        <v>116</v>
      </c>
      <c r="W40">
        <v>84</v>
      </c>
      <c r="X40">
        <v>16</v>
      </c>
      <c r="Y40">
        <v>16</v>
      </c>
      <c r="Z40">
        <v>278</v>
      </c>
      <c r="AA40">
        <v>211</v>
      </c>
      <c r="AB40">
        <v>39</v>
      </c>
      <c r="AC40">
        <v>28</v>
      </c>
      <c r="AD40">
        <v>132</v>
      </c>
      <c r="AE40">
        <v>111</v>
      </c>
      <c r="AF40">
        <v>12</v>
      </c>
      <c r="AG40">
        <v>9</v>
      </c>
      <c r="AH40">
        <v>29</v>
      </c>
      <c r="AI40">
        <v>9</v>
      </c>
      <c r="AJ40">
        <v>19</v>
      </c>
      <c r="AK40">
        <v>1</v>
      </c>
      <c r="AL40">
        <v>30</v>
      </c>
      <c r="AM40">
        <v>11</v>
      </c>
      <c r="AN40">
        <v>19</v>
      </c>
      <c r="AO40" t="s">
        <v>19</v>
      </c>
      <c r="AP40">
        <v>4</v>
      </c>
      <c r="AQ40" t="s">
        <v>19</v>
      </c>
      <c r="AR40">
        <v>3</v>
      </c>
      <c r="AS40">
        <v>1</v>
      </c>
      <c r="AT40">
        <v>66</v>
      </c>
      <c r="AU40">
        <v>27</v>
      </c>
      <c r="AV40">
        <v>37</v>
      </c>
      <c r="AW40">
        <v>2</v>
      </c>
      <c r="AX40">
        <v>41</v>
      </c>
      <c r="AY40">
        <v>16</v>
      </c>
      <c r="AZ40">
        <v>21</v>
      </c>
      <c r="BA40">
        <v>4</v>
      </c>
      <c r="BB40">
        <v>14</v>
      </c>
      <c r="BC40">
        <v>5</v>
      </c>
      <c r="BD40">
        <v>8</v>
      </c>
      <c r="BE40">
        <v>1</v>
      </c>
      <c r="BF40">
        <v>2</v>
      </c>
      <c r="BG40">
        <v>1</v>
      </c>
      <c r="BH40">
        <v>1</v>
      </c>
      <c r="BI40" t="s">
        <v>19</v>
      </c>
      <c r="BJ40">
        <v>25</v>
      </c>
      <c r="BK40">
        <v>2</v>
      </c>
      <c r="BL40">
        <v>18</v>
      </c>
      <c r="BM40">
        <v>5</v>
      </c>
    </row>
    <row r="41" spans="1:65">
      <c r="A41" t="s">
        <v>730</v>
      </c>
      <c r="B41">
        <v>2672</v>
      </c>
      <c r="C41">
        <v>1372</v>
      </c>
      <c r="D41">
        <v>803</v>
      </c>
      <c r="E41">
        <v>497</v>
      </c>
      <c r="F41">
        <v>360</v>
      </c>
      <c r="G41">
        <v>64</v>
      </c>
      <c r="H41">
        <v>124</v>
      </c>
      <c r="I41">
        <v>172</v>
      </c>
      <c r="J41">
        <v>8</v>
      </c>
      <c r="K41">
        <v>2</v>
      </c>
      <c r="L41" t="s">
        <v>19</v>
      </c>
      <c r="M41">
        <v>6</v>
      </c>
      <c r="N41">
        <v>88</v>
      </c>
      <c r="O41">
        <v>21</v>
      </c>
      <c r="P41">
        <v>52</v>
      </c>
      <c r="Q41">
        <v>15</v>
      </c>
      <c r="R41">
        <v>390</v>
      </c>
      <c r="S41">
        <v>258</v>
      </c>
      <c r="T41">
        <v>79</v>
      </c>
      <c r="U41">
        <v>53</v>
      </c>
      <c r="V41">
        <v>433</v>
      </c>
      <c r="W41">
        <v>297</v>
      </c>
      <c r="X41">
        <v>63</v>
      </c>
      <c r="Y41">
        <v>73</v>
      </c>
      <c r="Z41">
        <v>838</v>
      </c>
      <c r="AA41">
        <v>583</v>
      </c>
      <c r="AB41">
        <v>105</v>
      </c>
      <c r="AC41">
        <v>150</v>
      </c>
      <c r="AD41">
        <v>378</v>
      </c>
      <c r="AE41">
        <v>321</v>
      </c>
      <c r="AF41">
        <v>38</v>
      </c>
      <c r="AG41">
        <v>19</v>
      </c>
      <c r="AH41">
        <v>113</v>
      </c>
      <c r="AI41">
        <v>35</v>
      </c>
      <c r="AJ41">
        <v>73</v>
      </c>
      <c r="AK41">
        <v>5</v>
      </c>
      <c r="AL41">
        <v>93</v>
      </c>
      <c r="AM41">
        <v>20</v>
      </c>
      <c r="AN41">
        <v>68</v>
      </c>
      <c r="AO41">
        <v>5</v>
      </c>
      <c r="AP41">
        <v>24</v>
      </c>
      <c r="AQ41">
        <v>6</v>
      </c>
      <c r="AR41">
        <v>17</v>
      </c>
      <c r="AS41">
        <v>1</v>
      </c>
      <c r="AT41">
        <v>186</v>
      </c>
      <c r="AU41">
        <v>35</v>
      </c>
      <c r="AV41">
        <v>142</v>
      </c>
      <c r="AW41">
        <v>9</v>
      </c>
      <c r="AX41">
        <v>88</v>
      </c>
      <c r="AY41">
        <v>31</v>
      </c>
      <c r="AZ41">
        <v>51</v>
      </c>
      <c r="BA41">
        <v>6</v>
      </c>
      <c r="BB41">
        <v>33</v>
      </c>
      <c r="BC41">
        <v>9</v>
      </c>
      <c r="BD41">
        <v>23</v>
      </c>
      <c r="BE41">
        <v>1</v>
      </c>
      <c r="BF41">
        <v>3</v>
      </c>
      <c r="BG41">
        <v>3</v>
      </c>
      <c r="BH41" t="s">
        <v>19</v>
      </c>
      <c r="BI41" t="s">
        <v>19</v>
      </c>
      <c r="BJ41">
        <v>15</v>
      </c>
      <c r="BK41">
        <v>8</v>
      </c>
      <c r="BL41">
        <v>6</v>
      </c>
      <c r="BM41">
        <v>1</v>
      </c>
    </row>
    <row r="42" spans="1:65">
      <c r="A42" t="s">
        <v>729</v>
      </c>
      <c r="B42">
        <v>1837</v>
      </c>
      <c r="C42">
        <v>1013</v>
      </c>
      <c r="D42">
        <v>498</v>
      </c>
      <c r="E42">
        <v>326</v>
      </c>
      <c r="F42">
        <v>274</v>
      </c>
      <c r="G42">
        <v>41</v>
      </c>
      <c r="H42">
        <v>56</v>
      </c>
      <c r="I42">
        <v>177</v>
      </c>
      <c r="J42">
        <v>5</v>
      </c>
      <c r="K42" t="s">
        <v>19</v>
      </c>
      <c r="L42">
        <v>3</v>
      </c>
      <c r="M42">
        <v>2</v>
      </c>
      <c r="N42">
        <v>73</v>
      </c>
      <c r="O42">
        <v>17</v>
      </c>
      <c r="P42">
        <v>40</v>
      </c>
      <c r="Q42">
        <v>16</v>
      </c>
      <c r="R42">
        <v>273</v>
      </c>
      <c r="S42">
        <v>205</v>
      </c>
      <c r="T42">
        <v>41</v>
      </c>
      <c r="U42">
        <v>27</v>
      </c>
      <c r="V42">
        <v>326</v>
      </c>
      <c r="W42">
        <v>206</v>
      </c>
      <c r="X42">
        <v>84</v>
      </c>
      <c r="Y42">
        <v>36</v>
      </c>
      <c r="Z42">
        <v>577</v>
      </c>
      <c r="AA42">
        <v>455</v>
      </c>
      <c r="AB42">
        <v>60</v>
      </c>
      <c r="AC42">
        <v>62</v>
      </c>
      <c r="AD42">
        <v>254</v>
      </c>
      <c r="AE42">
        <v>220</v>
      </c>
      <c r="AF42">
        <v>25</v>
      </c>
      <c r="AG42">
        <v>9</v>
      </c>
      <c r="AH42">
        <v>54</v>
      </c>
      <c r="AI42">
        <v>22</v>
      </c>
      <c r="AJ42">
        <v>31</v>
      </c>
      <c r="AK42">
        <v>1</v>
      </c>
      <c r="AL42">
        <v>61</v>
      </c>
      <c r="AM42">
        <v>18</v>
      </c>
      <c r="AN42">
        <v>43</v>
      </c>
      <c r="AO42" t="s">
        <v>19</v>
      </c>
      <c r="AP42">
        <v>5</v>
      </c>
      <c r="AQ42">
        <v>1</v>
      </c>
      <c r="AR42">
        <v>3</v>
      </c>
      <c r="AS42">
        <v>1</v>
      </c>
      <c r="AT42">
        <v>104</v>
      </c>
      <c r="AU42">
        <v>26</v>
      </c>
      <c r="AV42">
        <v>76</v>
      </c>
      <c r="AW42">
        <v>2</v>
      </c>
      <c r="AX42">
        <v>53</v>
      </c>
      <c r="AY42">
        <v>15</v>
      </c>
      <c r="AZ42">
        <v>38</v>
      </c>
      <c r="BA42" t="s">
        <v>19</v>
      </c>
      <c r="BB42">
        <v>25</v>
      </c>
      <c r="BC42">
        <v>3</v>
      </c>
      <c r="BD42">
        <v>20</v>
      </c>
      <c r="BE42">
        <v>2</v>
      </c>
      <c r="BF42" t="s">
        <v>19</v>
      </c>
      <c r="BG42" t="s">
        <v>19</v>
      </c>
      <c r="BH42" t="s">
        <v>19</v>
      </c>
      <c r="BI42" t="s">
        <v>19</v>
      </c>
      <c r="BJ42">
        <v>7</v>
      </c>
      <c r="BK42">
        <v>4</v>
      </c>
      <c r="BL42">
        <v>3</v>
      </c>
      <c r="BM42" t="s">
        <v>19</v>
      </c>
    </row>
    <row r="43" spans="1:65">
      <c r="A43" t="s">
        <v>728</v>
      </c>
      <c r="B43">
        <v>1568</v>
      </c>
      <c r="C43">
        <v>720</v>
      </c>
      <c r="D43">
        <v>530</v>
      </c>
      <c r="E43">
        <v>318</v>
      </c>
      <c r="F43">
        <v>254</v>
      </c>
      <c r="G43">
        <v>39</v>
      </c>
      <c r="H43">
        <v>48</v>
      </c>
      <c r="I43">
        <v>167</v>
      </c>
      <c r="J43">
        <v>1</v>
      </c>
      <c r="K43" t="s">
        <v>19</v>
      </c>
      <c r="L43">
        <v>1</v>
      </c>
      <c r="M43" t="s">
        <v>19</v>
      </c>
      <c r="N43">
        <v>52</v>
      </c>
      <c r="O43">
        <v>17</v>
      </c>
      <c r="P43">
        <v>28</v>
      </c>
      <c r="Q43">
        <v>7</v>
      </c>
      <c r="R43">
        <v>228</v>
      </c>
      <c r="S43">
        <v>121</v>
      </c>
      <c r="T43">
        <v>75</v>
      </c>
      <c r="U43">
        <v>32</v>
      </c>
      <c r="V43">
        <v>255</v>
      </c>
      <c r="W43">
        <v>155</v>
      </c>
      <c r="X43">
        <v>70</v>
      </c>
      <c r="Y43">
        <v>30</v>
      </c>
      <c r="Z43">
        <v>454</v>
      </c>
      <c r="AA43">
        <v>307</v>
      </c>
      <c r="AB43">
        <v>103</v>
      </c>
      <c r="AC43">
        <v>44</v>
      </c>
      <c r="AD43">
        <v>197</v>
      </c>
      <c r="AE43">
        <v>141</v>
      </c>
      <c r="AF43">
        <v>48</v>
      </c>
      <c r="AG43">
        <v>8</v>
      </c>
      <c r="AH43">
        <v>57</v>
      </c>
      <c r="AI43">
        <v>15</v>
      </c>
      <c r="AJ43">
        <v>39</v>
      </c>
      <c r="AK43">
        <v>3</v>
      </c>
      <c r="AL43">
        <v>57</v>
      </c>
      <c r="AM43">
        <v>18</v>
      </c>
      <c r="AN43">
        <v>34</v>
      </c>
      <c r="AO43">
        <v>5</v>
      </c>
      <c r="AP43">
        <v>5</v>
      </c>
      <c r="AQ43">
        <v>1</v>
      </c>
      <c r="AR43">
        <v>2</v>
      </c>
      <c r="AS43">
        <v>2</v>
      </c>
      <c r="AT43">
        <v>112</v>
      </c>
      <c r="AU43">
        <v>24</v>
      </c>
      <c r="AV43">
        <v>75</v>
      </c>
      <c r="AW43">
        <v>13</v>
      </c>
      <c r="AX43">
        <v>68</v>
      </c>
      <c r="AY43">
        <v>14</v>
      </c>
      <c r="AZ43">
        <v>42</v>
      </c>
      <c r="BA43">
        <v>12</v>
      </c>
      <c r="BB43">
        <v>20</v>
      </c>
      <c r="BC43">
        <v>8</v>
      </c>
      <c r="BD43">
        <v>11</v>
      </c>
      <c r="BE43">
        <v>1</v>
      </c>
      <c r="BF43">
        <v>1</v>
      </c>
      <c r="BG43">
        <v>1</v>
      </c>
      <c r="BH43" t="s">
        <v>19</v>
      </c>
      <c r="BI43" t="s">
        <v>19</v>
      </c>
      <c r="BJ43">
        <v>4</v>
      </c>
      <c r="BK43" t="s">
        <v>19</v>
      </c>
      <c r="BL43">
        <v>2</v>
      </c>
      <c r="BM43">
        <v>2</v>
      </c>
    </row>
    <row r="44" spans="1:65">
      <c r="A44" t="s">
        <v>727</v>
      </c>
      <c r="B44">
        <v>1003</v>
      </c>
      <c r="C44">
        <v>357</v>
      </c>
      <c r="D44">
        <v>425</v>
      </c>
      <c r="E44">
        <v>221</v>
      </c>
      <c r="F44">
        <v>180</v>
      </c>
      <c r="G44">
        <v>8</v>
      </c>
      <c r="H44">
        <v>72</v>
      </c>
      <c r="I44">
        <v>100</v>
      </c>
      <c r="J44">
        <v>2</v>
      </c>
      <c r="K44" t="s">
        <v>19</v>
      </c>
      <c r="L44">
        <v>2</v>
      </c>
      <c r="M44" t="s">
        <v>19</v>
      </c>
      <c r="N44">
        <v>29</v>
      </c>
      <c r="O44">
        <v>4</v>
      </c>
      <c r="P44">
        <v>23</v>
      </c>
      <c r="Q44">
        <v>2</v>
      </c>
      <c r="R44">
        <v>156</v>
      </c>
      <c r="S44">
        <v>68</v>
      </c>
      <c r="T44">
        <v>67</v>
      </c>
      <c r="U44">
        <v>21</v>
      </c>
      <c r="V44">
        <v>164</v>
      </c>
      <c r="W44">
        <v>84</v>
      </c>
      <c r="X44">
        <v>46</v>
      </c>
      <c r="Y44">
        <v>34</v>
      </c>
      <c r="Z44">
        <v>268</v>
      </c>
      <c r="AA44">
        <v>166</v>
      </c>
      <c r="AB44">
        <v>54</v>
      </c>
      <c r="AC44">
        <v>48</v>
      </c>
      <c r="AD44">
        <v>116</v>
      </c>
      <c r="AE44">
        <v>80</v>
      </c>
      <c r="AF44">
        <v>28</v>
      </c>
      <c r="AG44">
        <v>8</v>
      </c>
      <c r="AH44">
        <v>41</v>
      </c>
      <c r="AI44">
        <v>6</v>
      </c>
      <c r="AJ44">
        <v>33</v>
      </c>
      <c r="AK44">
        <v>2</v>
      </c>
      <c r="AL44">
        <v>30</v>
      </c>
      <c r="AM44">
        <v>4</v>
      </c>
      <c r="AN44">
        <v>26</v>
      </c>
      <c r="AO44" t="s">
        <v>19</v>
      </c>
      <c r="AP44">
        <v>3</v>
      </c>
      <c r="AQ44" t="s">
        <v>19</v>
      </c>
      <c r="AR44">
        <v>3</v>
      </c>
      <c r="AS44" t="s">
        <v>19</v>
      </c>
      <c r="AT44">
        <v>81</v>
      </c>
      <c r="AU44">
        <v>12</v>
      </c>
      <c r="AV44">
        <v>59</v>
      </c>
      <c r="AW44">
        <v>10</v>
      </c>
      <c r="AX44">
        <v>32</v>
      </c>
      <c r="AY44">
        <v>4</v>
      </c>
      <c r="AZ44">
        <v>28</v>
      </c>
      <c r="BA44" t="s">
        <v>19</v>
      </c>
      <c r="BB44">
        <v>10</v>
      </c>
      <c r="BC44">
        <v>1</v>
      </c>
      <c r="BD44">
        <v>8</v>
      </c>
      <c r="BE44">
        <v>1</v>
      </c>
      <c r="BF44" t="s">
        <v>19</v>
      </c>
      <c r="BG44" t="s">
        <v>19</v>
      </c>
      <c r="BH44" t="s">
        <v>19</v>
      </c>
      <c r="BI44" t="s">
        <v>19</v>
      </c>
      <c r="BJ44">
        <v>7</v>
      </c>
      <c r="BK44" t="s">
        <v>19</v>
      </c>
      <c r="BL44">
        <v>4</v>
      </c>
      <c r="BM44">
        <v>3</v>
      </c>
    </row>
    <row r="45" spans="1:65">
      <c r="A45" t="s">
        <v>726</v>
      </c>
      <c r="B45">
        <v>1567</v>
      </c>
      <c r="C45">
        <v>715</v>
      </c>
      <c r="D45">
        <v>408</v>
      </c>
      <c r="E45">
        <v>444</v>
      </c>
      <c r="F45">
        <v>337</v>
      </c>
      <c r="G45">
        <v>31</v>
      </c>
      <c r="H45">
        <v>95</v>
      </c>
      <c r="I45">
        <v>211</v>
      </c>
      <c r="J45">
        <v>2</v>
      </c>
      <c r="K45" t="s">
        <v>19</v>
      </c>
      <c r="L45">
        <v>1</v>
      </c>
      <c r="M45">
        <v>1</v>
      </c>
      <c r="N45">
        <v>45</v>
      </c>
      <c r="O45">
        <v>12</v>
      </c>
      <c r="P45">
        <v>25</v>
      </c>
      <c r="Q45">
        <v>8</v>
      </c>
      <c r="R45">
        <v>244</v>
      </c>
      <c r="S45">
        <v>171</v>
      </c>
      <c r="T45">
        <v>40</v>
      </c>
      <c r="U45">
        <v>33</v>
      </c>
      <c r="V45">
        <v>227</v>
      </c>
      <c r="W45">
        <v>155</v>
      </c>
      <c r="X45">
        <v>39</v>
      </c>
      <c r="Y45">
        <v>33</v>
      </c>
      <c r="Z45">
        <v>456</v>
      </c>
      <c r="AA45">
        <v>286</v>
      </c>
      <c r="AB45">
        <v>43</v>
      </c>
      <c r="AC45">
        <v>127</v>
      </c>
      <c r="AD45">
        <v>167</v>
      </c>
      <c r="AE45">
        <v>140</v>
      </c>
      <c r="AF45">
        <v>18</v>
      </c>
      <c r="AG45">
        <v>9</v>
      </c>
      <c r="AH45">
        <v>51</v>
      </c>
      <c r="AI45">
        <v>8</v>
      </c>
      <c r="AJ45">
        <v>39</v>
      </c>
      <c r="AK45">
        <v>4</v>
      </c>
      <c r="AL45">
        <v>42</v>
      </c>
      <c r="AM45">
        <v>12</v>
      </c>
      <c r="AN45">
        <v>22</v>
      </c>
      <c r="AO45">
        <v>8</v>
      </c>
      <c r="AP45">
        <v>10</v>
      </c>
      <c r="AQ45">
        <v>4</v>
      </c>
      <c r="AR45">
        <v>6</v>
      </c>
      <c r="AS45" t="s">
        <v>19</v>
      </c>
      <c r="AT45">
        <v>93</v>
      </c>
      <c r="AU45">
        <v>30</v>
      </c>
      <c r="AV45">
        <v>58</v>
      </c>
      <c r="AW45">
        <v>5</v>
      </c>
      <c r="AX45">
        <v>41</v>
      </c>
      <c r="AY45">
        <v>4</v>
      </c>
      <c r="AZ45">
        <v>30</v>
      </c>
      <c r="BA45">
        <v>7</v>
      </c>
      <c r="BB45">
        <v>16</v>
      </c>
      <c r="BC45">
        <v>2</v>
      </c>
      <c r="BD45">
        <v>9</v>
      </c>
      <c r="BE45">
        <v>5</v>
      </c>
      <c r="BF45" t="s">
        <v>19</v>
      </c>
      <c r="BG45" t="s">
        <v>19</v>
      </c>
      <c r="BH45" t="s">
        <v>19</v>
      </c>
      <c r="BI45" t="s">
        <v>19</v>
      </c>
      <c r="BJ45">
        <v>3</v>
      </c>
      <c r="BK45" t="s">
        <v>19</v>
      </c>
      <c r="BL45">
        <v>1</v>
      </c>
      <c r="BM45">
        <v>2</v>
      </c>
    </row>
    <row r="46" spans="1:65">
      <c r="A46" t="s">
        <v>725</v>
      </c>
      <c r="B46">
        <v>2126</v>
      </c>
      <c r="C46">
        <v>1326</v>
      </c>
      <c r="D46">
        <v>487</v>
      </c>
      <c r="E46">
        <v>313</v>
      </c>
      <c r="F46">
        <v>330</v>
      </c>
      <c r="G46">
        <v>45</v>
      </c>
      <c r="H46">
        <v>113</v>
      </c>
      <c r="I46">
        <v>172</v>
      </c>
      <c r="J46">
        <v>5</v>
      </c>
      <c r="K46" t="s">
        <v>19</v>
      </c>
      <c r="L46">
        <v>1</v>
      </c>
      <c r="M46">
        <v>4</v>
      </c>
      <c r="N46">
        <v>63</v>
      </c>
      <c r="O46">
        <v>24</v>
      </c>
      <c r="P46">
        <v>27</v>
      </c>
      <c r="Q46">
        <v>12</v>
      </c>
      <c r="R46">
        <v>331</v>
      </c>
      <c r="S46">
        <v>259</v>
      </c>
      <c r="T46">
        <v>37</v>
      </c>
      <c r="U46">
        <v>35</v>
      </c>
      <c r="V46">
        <v>312</v>
      </c>
      <c r="W46">
        <v>241</v>
      </c>
      <c r="X46">
        <v>35</v>
      </c>
      <c r="Y46">
        <v>36</v>
      </c>
      <c r="Z46">
        <v>697</v>
      </c>
      <c r="AA46">
        <v>603</v>
      </c>
      <c r="AB46">
        <v>55</v>
      </c>
      <c r="AC46">
        <v>39</v>
      </c>
      <c r="AD46">
        <v>374</v>
      </c>
      <c r="AE46">
        <v>335</v>
      </c>
      <c r="AF46">
        <v>29</v>
      </c>
      <c r="AG46">
        <v>10</v>
      </c>
      <c r="AH46">
        <v>54</v>
      </c>
      <c r="AI46">
        <v>25</v>
      </c>
      <c r="AJ46">
        <v>28</v>
      </c>
      <c r="AK46">
        <v>1</v>
      </c>
      <c r="AL46">
        <v>57</v>
      </c>
      <c r="AM46">
        <v>25</v>
      </c>
      <c r="AN46">
        <v>31</v>
      </c>
      <c r="AO46">
        <v>1</v>
      </c>
      <c r="AP46">
        <v>15</v>
      </c>
      <c r="AQ46">
        <v>8</v>
      </c>
      <c r="AR46">
        <v>7</v>
      </c>
      <c r="AS46" t="s">
        <v>19</v>
      </c>
      <c r="AT46">
        <v>176</v>
      </c>
      <c r="AU46">
        <v>64</v>
      </c>
      <c r="AV46">
        <v>100</v>
      </c>
      <c r="AW46">
        <v>12</v>
      </c>
      <c r="AX46">
        <v>58</v>
      </c>
      <c r="AY46">
        <v>22</v>
      </c>
      <c r="AZ46">
        <v>35</v>
      </c>
      <c r="BA46">
        <v>1</v>
      </c>
      <c r="BB46">
        <v>26</v>
      </c>
      <c r="BC46">
        <v>10</v>
      </c>
      <c r="BD46">
        <v>16</v>
      </c>
      <c r="BE46" t="s">
        <v>19</v>
      </c>
      <c r="BF46">
        <v>2</v>
      </c>
      <c r="BG46" t="s">
        <v>19</v>
      </c>
      <c r="BH46">
        <v>2</v>
      </c>
      <c r="BI46" t="s">
        <v>19</v>
      </c>
      <c r="BJ46" t="s">
        <v>19</v>
      </c>
      <c r="BK46" t="s">
        <v>19</v>
      </c>
      <c r="BL46" t="s">
        <v>19</v>
      </c>
      <c r="BM46" t="s">
        <v>19</v>
      </c>
    </row>
    <row r="47" spans="1:65">
      <c r="A47" t="s">
        <v>724</v>
      </c>
      <c r="B47">
        <v>3953</v>
      </c>
      <c r="C47">
        <v>2193</v>
      </c>
      <c r="D47">
        <v>1008</v>
      </c>
      <c r="E47">
        <v>752</v>
      </c>
      <c r="F47">
        <v>683</v>
      </c>
      <c r="G47">
        <v>107</v>
      </c>
      <c r="H47">
        <v>142</v>
      </c>
      <c r="I47">
        <v>434</v>
      </c>
      <c r="J47">
        <v>3</v>
      </c>
      <c r="K47">
        <v>1</v>
      </c>
      <c r="L47">
        <v>2</v>
      </c>
      <c r="M47" t="s">
        <v>19</v>
      </c>
      <c r="N47">
        <v>135</v>
      </c>
      <c r="O47">
        <v>35</v>
      </c>
      <c r="P47">
        <v>81</v>
      </c>
      <c r="Q47">
        <v>19</v>
      </c>
      <c r="R47">
        <v>538</v>
      </c>
      <c r="S47">
        <v>415</v>
      </c>
      <c r="T47">
        <v>66</v>
      </c>
      <c r="U47">
        <v>57</v>
      </c>
      <c r="V47">
        <v>515</v>
      </c>
      <c r="W47">
        <v>397</v>
      </c>
      <c r="X47">
        <v>52</v>
      </c>
      <c r="Y47">
        <v>66</v>
      </c>
      <c r="Z47">
        <v>1197</v>
      </c>
      <c r="AA47">
        <v>953</v>
      </c>
      <c r="AB47">
        <v>103</v>
      </c>
      <c r="AC47">
        <v>141</v>
      </c>
      <c r="AD47">
        <v>561</v>
      </c>
      <c r="AE47">
        <v>501</v>
      </c>
      <c r="AF47">
        <v>34</v>
      </c>
      <c r="AG47">
        <v>26</v>
      </c>
      <c r="AH47">
        <v>108</v>
      </c>
      <c r="AI47">
        <v>54</v>
      </c>
      <c r="AJ47">
        <v>48</v>
      </c>
      <c r="AK47">
        <v>6</v>
      </c>
      <c r="AL47">
        <v>121</v>
      </c>
      <c r="AM47">
        <v>37</v>
      </c>
      <c r="AN47">
        <v>76</v>
      </c>
      <c r="AO47">
        <v>8</v>
      </c>
      <c r="AP47">
        <v>32</v>
      </c>
      <c r="AQ47">
        <v>8</v>
      </c>
      <c r="AR47">
        <v>21</v>
      </c>
      <c r="AS47">
        <v>3</v>
      </c>
      <c r="AT47">
        <v>334</v>
      </c>
      <c r="AU47">
        <v>90</v>
      </c>
      <c r="AV47">
        <v>235</v>
      </c>
      <c r="AW47">
        <v>9</v>
      </c>
      <c r="AX47">
        <v>192</v>
      </c>
      <c r="AY47">
        <v>61</v>
      </c>
      <c r="AZ47">
        <v>127</v>
      </c>
      <c r="BA47">
        <v>4</v>
      </c>
      <c r="BB47">
        <v>78</v>
      </c>
      <c r="BC47">
        <v>30</v>
      </c>
      <c r="BD47">
        <v>45</v>
      </c>
      <c r="BE47">
        <v>3</v>
      </c>
      <c r="BF47">
        <v>12</v>
      </c>
      <c r="BG47">
        <v>4</v>
      </c>
      <c r="BH47">
        <v>8</v>
      </c>
      <c r="BI47" t="s">
        <v>19</v>
      </c>
      <c r="BJ47">
        <v>5</v>
      </c>
      <c r="BK47">
        <v>1</v>
      </c>
      <c r="BL47">
        <v>2</v>
      </c>
      <c r="BM47">
        <v>2</v>
      </c>
    </row>
    <row r="48" spans="1:65">
      <c r="A48" t="s">
        <v>723</v>
      </c>
      <c r="B48">
        <v>815</v>
      </c>
      <c r="C48">
        <v>448</v>
      </c>
      <c r="D48">
        <v>269</v>
      </c>
      <c r="E48">
        <v>98</v>
      </c>
      <c r="F48">
        <v>106</v>
      </c>
      <c r="G48">
        <v>15</v>
      </c>
      <c r="H48">
        <v>32</v>
      </c>
      <c r="I48">
        <v>59</v>
      </c>
      <c r="J48">
        <v>2</v>
      </c>
      <c r="K48" t="s">
        <v>19</v>
      </c>
      <c r="L48">
        <v>2</v>
      </c>
      <c r="M48" t="s">
        <v>19</v>
      </c>
      <c r="N48">
        <v>20</v>
      </c>
      <c r="O48">
        <v>6</v>
      </c>
      <c r="P48">
        <v>13</v>
      </c>
      <c r="Q48">
        <v>1</v>
      </c>
      <c r="R48">
        <v>137</v>
      </c>
      <c r="S48">
        <v>98</v>
      </c>
      <c r="T48">
        <v>32</v>
      </c>
      <c r="U48">
        <v>7</v>
      </c>
      <c r="V48">
        <v>142</v>
      </c>
      <c r="W48">
        <v>96</v>
      </c>
      <c r="X48">
        <v>37</v>
      </c>
      <c r="Y48">
        <v>9</v>
      </c>
      <c r="Z48">
        <v>253</v>
      </c>
      <c r="AA48">
        <v>196</v>
      </c>
      <c r="AB48">
        <v>38</v>
      </c>
      <c r="AC48">
        <v>19</v>
      </c>
      <c r="AD48">
        <v>106</v>
      </c>
      <c r="AE48">
        <v>89</v>
      </c>
      <c r="AF48">
        <v>16</v>
      </c>
      <c r="AG48">
        <v>1</v>
      </c>
      <c r="AH48">
        <v>30</v>
      </c>
      <c r="AI48">
        <v>11</v>
      </c>
      <c r="AJ48">
        <v>18</v>
      </c>
      <c r="AK48">
        <v>1</v>
      </c>
      <c r="AL48">
        <v>24</v>
      </c>
      <c r="AM48">
        <v>6</v>
      </c>
      <c r="AN48">
        <v>17</v>
      </c>
      <c r="AO48">
        <v>1</v>
      </c>
      <c r="AP48">
        <v>8</v>
      </c>
      <c r="AQ48">
        <v>1</v>
      </c>
      <c r="AR48">
        <v>7</v>
      </c>
      <c r="AS48" t="s">
        <v>19</v>
      </c>
      <c r="AT48">
        <v>46</v>
      </c>
      <c r="AU48">
        <v>12</v>
      </c>
      <c r="AV48">
        <v>34</v>
      </c>
      <c r="AW48" t="s">
        <v>19</v>
      </c>
      <c r="AX48">
        <v>27</v>
      </c>
      <c r="AY48">
        <v>3</v>
      </c>
      <c r="AZ48">
        <v>24</v>
      </c>
      <c r="BA48" t="s">
        <v>19</v>
      </c>
      <c r="BB48">
        <v>17</v>
      </c>
      <c r="BC48">
        <v>2</v>
      </c>
      <c r="BD48">
        <v>14</v>
      </c>
      <c r="BE48">
        <v>1</v>
      </c>
      <c r="BF48" t="s">
        <v>19</v>
      </c>
      <c r="BG48" t="s">
        <v>19</v>
      </c>
      <c r="BH48" t="s">
        <v>19</v>
      </c>
      <c r="BI48" t="s">
        <v>19</v>
      </c>
      <c r="BJ48">
        <v>3</v>
      </c>
      <c r="BK48">
        <v>2</v>
      </c>
      <c r="BL48">
        <v>1</v>
      </c>
      <c r="BM48" t="s">
        <v>19</v>
      </c>
    </row>
    <row r="49" spans="1:65">
      <c r="A49" t="s">
        <v>722</v>
      </c>
      <c r="B49">
        <v>1368</v>
      </c>
      <c r="C49">
        <v>535</v>
      </c>
      <c r="D49">
        <v>606</v>
      </c>
      <c r="E49">
        <v>227</v>
      </c>
      <c r="F49">
        <v>159</v>
      </c>
      <c r="G49">
        <v>32</v>
      </c>
      <c r="H49">
        <v>84</v>
      </c>
      <c r="I49">
        <v>43</v>
      </c>
      <c r="J49" t="s">
        <v>19</v>
      </c>
      <c r="K49" t="s">
        <v>19</v>
      </c>
      <c r="L49" t="s">
        <v>19</v>
      </c>
      <c r="M49" t="s">
        <v>19</v>
      </c>
      <c r="N49">
        <v>33</v>
      </c>
      <c r="O49">
        <v>7</v>
      </c>
      <c r="P49">
        <v>23</v>
      </c>
      <c r="Q49">
        <v>3</v>
      </c>
      <c r="R49">
        <v>216</v>
      </c>
      <c r="S49">
        <v>98</v>
      </c>
      <c r="T49">
        <v>81</v>
      </c>
      <c r="U49">
        <v>37</v>
      </c>
      <c r="V49">
        <v>318</v>
      </c>
      <c r="W49">
        <v>141</v>
      </c>
      <c r="X49">
        <v>118</v>
      </c>
      <c r="Y49">
        <v>59</v>
      </c>
      <c r="Z49">
        <v>387</v>
      </c>
      <c r="AA49">
        <v>203</v>
      </c>
      <c r="AB49">
        <v>117</v>
      </c>
      <c r="AC49">
        <v>67</v>
      </c>
      <c r="AD49">
        <v>158</v>
      </c>
      <c r="AE49">
        <v>90</v>
      </c>
      <c r="AF49">
        <v>56</v>
      </c>
      <c r="AG49">
        <v>12</v>
      </c>
      <c r="AH49">
        <v>61</v>
      </c>
      <c r="AI49">
        <v>14</v>
      </c>
      <c r="AJ49">
        <v>37</v>
      </c>
      <c r="AK49">
        <v>10</v>
      </c>
      <c r="AL49">
        <v>39</v>
      </c>
      <c r="AM49">
        <v>12</v>
      </c>
      <c r="AN49">
        <v>23</v>
      </c>
      <c r="AO49">
        <v>4</v>
      </c>
      <c r="AP49">
        <v>12</v>
      </c>
      <c r="AQ49">
        <v>6</v>
      </c>
      <c r="AR49">
        <v>4</v>
      </c>
      <c r="AS49">
        <v>2</v>
      </c>
      <c r="AT49">
        <v>105</v>
      </c>
      <c r="AU49">
        <v>17</v>
      </c>
      <c r="AV49">
        <v>86</v>
      </c>
      <c r="AW49">
        <v>2</v>
      </c>
      <c r="AX49">
        <v>25</v>
      </c>
      <c r="AY49">
        <v>3</v>
      </c>
      <c r="AZ49">
        <v>22</v>
      </c>
      <c r="BA49" t="s">
        <v>19</v>
      </c>
      <c r="BB49">
        <v>9</v>
      </c>
      <c r="BC49">
        <v>1</v>
      </c>
      <c r="BD49">
        <v>8</v>
      </c>
      <c r="BE49" t="s">
        <v>19</v>
      </c>
      <c r="BF49">
        <v>1</v>
      </c>
      <c r="BG49" t="s">
        <v>19</v>
      </c>
      <c r="BH49">
        <v>1</v>
      </c>
      <c r="BI49" t="s">
        <v>19</v>
      </c>
      <c r="BJ49">
        <v>3</v>
      </c>
      <c r="BK49">
        <v>1</v>
      </c>
      <c r="BL49">
        <v>2</v>
      </c>
      <c r="BM49" t="s">
        <v>19</v>
      </c>
    </row>
    <row r="50" spans="1:65">
      <c r="A50" t="s">
        <v>721</v>
      </c>
      <c r="B50">
        <v>2640</v>
      </c>
      <c r="C50">
        <v>1285</v>
      </c>
      <c r="D50">
        <v>992</v>
      </c>
      <c r="E50">
        <v>363</v>
      </c>
      <c r="F50">
        <v>360</v>
      </c>
      <c r="G50">
        <v>48</v>
      </c>
      <c r="H50">
        <v>158</v>
      </c>
      <c r="I50">
        <v>154</v>
      </c>
      <c r="J50">
        <v>4</v>
      </c>
      <c r="K50">
        <v>1</v>
      </c>
      <c r="L50">
        <v>2</v>
      </c>
      <c r="M50">
        <v>1</v>
      </c>
      <c r="N50">
        <v>95</v>
      </c>
      <c r="O50">
        <v>17</v>
      </c>
      <c r="P50">
        <v>56</v>
      </c>
      <c r="Q50">
        <v>22</v>
      </c>
      <c r="R50">
        <v>336</v>
      </c>
      <c r="S50">
        <v>224</v>
      </c>
      <c r="T50">
        <v>91</v>
      </c>
      <c r="U50">
        <v>21</v>
      </c>
      <c r="V50">
        <v>478</v>
      </c>
      <c r="W50">
        <v>314</v>
      </c>
      <c r="X50">
        <v>128</v>
      </c>
      <c r="Y50">
        <v>36</v>
      </c>
      <c r="Z50">
        <v>808</v>
      </c>
      <c r="AA50">
        <v>541</v>
      </c>
      <c r="AB50">
        <v>163</v>
      </c>
      <c r="AC50">
        <v>104</v>
      </c>
      <c r="AD50">
        <v>335</v>
      </c>
      <c r="AE50">
        <v>252</v>
      </c>
      <c r="AF50">
        <v>69</v>
      </c>
      <c r="AG50">
        <v>14</v>
      </c>
      <c r="AH50">
        <v>89</v>
      </c>
      <c r="AI50">
        <v>32</v>
      </c>
      <c r="AJ50">
        <v>49</v>
      </c>
      <c r="AK50">
        <v>8</v>
      </c>
      <c r="AL50">
        <v>86</v>
      </c>
      <c r="AM50">
        <v>22</v>
      </c>
      <c r="AN50">
        <v>61</v>
      </c>
      <c r="AO50">
        <v>3</v>
      </c>
      <c r="AP50">
        <v>26</v>
      </c>
      <c r="AQ50">
        <v>2</v>
      </c>
      <c r="AR50">
        <v>21</v>
      </c>
      <c r="AS50">
        <v>3</v>
      </c>
      <c r="AT50">
        <v>220</v>
      </c>
      <c r="AU50">
        <v>47</v>
      </c>
      <c r="AV50">
        <v>170</v>
      </c>
      <c r="AW50">
        <v>3</v>
      </c>
      <c r="AX50">
        <v>90</v>
      </c>
      <c r="AY50">
        <v>25</v>
      </c>
      <c r="AZ50">
        <v>62</v>
      </c>
      <c r="BA50">
        <v>3</v>
      </c>
      <c r="BB50">
        <v>38</v>
      </c>
      <c r="BC50">
        <v>11</v>
      </c>
      <c r="BD50">
        <v>26</v>
      </c>
      <c r="BE50">
        <v>1</v>
      </c>
      <c r="BF50" t="s">
        <v>19</v>
      </c>
      <c r="BG50" t="s">
        <v>19</v>
      </c>
      <c r="BH50" t="s">
        <v>19</v>
      </c>
      <c r="BI50" t="s">
        <v>19</v>
      </c>
      <c r="BJ50">
        <v>10</v>
      </c>
      <c r="BK50">
        <v>1</v>
      </c>
      <c r="BL50">
        <v>5</v>
      </c>
      <c r="BM50">
        <v>4</v>
      </c>
    </row>
    <row r="51" spans="1:65">
      <c r="A51" t="s">
        <v>720</v>
      </c>
      <c r="B51">
        <v>922</v>
      </c>
      <c r="C51">
        <v>349</v>
      </c>
      <c r="D51">
        <v>432</v>
      </c>
      <c r="E51">
        <v>141</v>
      </c>
      <c r="F51">
        <v>115</v>
      </c>
      <c r="G51">
        <v>21</v>
      </c>
      <c r="H51">
        <v>66</v>
      </c>
      <c r="I51">
        <v>28</v>
      </c>
      <c r="J51" t="s">
        <v>19</v>
      </c>
      <c r="K51" t="s">
        <v>19</v>
      </c>
      <c r="L51" t="s">
        <v>19</v>
      </c>
      <c r="M51" t="s">
        <v>19</v>
      </c>
      <c r="N51">
        <v>25</v>
      </c>
      <c r="O51">
        <v>3</v>
      </c>
      <c r="P51">
        <v>20</v>
      </c>
      <c r="Q51">
        <v>2</v>
      </c>
      <c r="R51">
        <v>135</v>
      </c>
      <c r="S51">
        <v>47</v>
      </c>
      <c r="T51">
        <v>69</v>
      </c>
      <c r="U51">
        <v>19</v>
      </c>
      <c r="V51">
        <v>272</v>
      </c>
      <c r="W51">
        <v>112</v>
      </c>
      <c r="X51">
        <v>118</v>
      </c>
      <c r="Y51">
        <v>42</v>
      </c>
      <c r="Z51">
        <v>222</v>
      </c>
      <c r="AA51">
        <v>125</v>
      </c>
      <c r="AB51">
        <v>65</v>
      </c>
      <c r="AC51">
        <v>32</v>
      </c>
      <c r="AD51">
        <v>75</v>
      </c>
      <c r="AE51">
        <v>48</v>
      </c>
      <c r="AF51">
        <v>23</v>
      </c>
      <c r="AG51">
        <v>4</v>
      </c>
      <c r="AH51">
        <v>54</v>
      </c>
      <c r="AI51">
        <v>8</v>
      </c>
      <c r="AJ51">
        <v>41</v>
      </c>
      <c r="AK51">
        <v>5</v>
      </c>
      <c r="AL51">
        <v>19</v>
      </c>
      <c r="AM51">
        <v>6</v>
      </c>
      <c r="AN51">
        <v>12</v>
      </c>
      <c r="AO51">
        <v>1</v>
      </c>
      <c r="AP51">
        <v>12</v>
      </c>
      <c r="AQ51">
        <v>2</v>
      </c>
      <c r="AR51">
        <v>6</v>
      </c>
      <c r="AS51">
        <v>4</v>
      </c>
      <c r="AT51">
        <v>38</v>
      </c>
      <c r="AU51">
        <v>12</v>
      </c>
      <c r="AV51">
        <v>19</v>
      </c>
      <c r="AW51">
        <v>7</v>
      </c>
      <c r="AX51">
        <v>18</v>
      </c>
      <c r="AY51">
        <v>9</v>
      </c>
      <c r="AZ51">
        <v>8</v>
      </c>
      <c r="BA51">
        <v>1</v>
      </c>
      <c r="BB51">
        <v>11</v>
      </c>
      <c r="BC51">
        <v>4</v>
      </c>
      <c r="BD51">
        <v>7</v>
      </c>
      <c r="BE51" t="s">
        <v>19</v>
      </c>
      <c r="BF51" t="s">
        <v>19</v>
      </c>
      <c r="BG51" t="s">
        <v>19</v>
      </c>
      <c r="BH51" t="s">
        <v>19</v>
      </c>
      <c r="BI51" t="s">
        <v>19</v>
      </c>
      <c r="BJ51">
        <v>1</v>
      </c>
      <c r="BK51" t="s">
        <v>19</v>
      </c>
      <c r="BL51">
        <v>1</v>
      </c>
      <c r="BM51" t="s">
        <v>19</v>
      </c>
    </row>
    <row r="52" spans="1:65">
      <c r="A52" t="s">
        <v>719</v>
      </c>
      <c r="B52">
        <v>1066</v>
      </c>
      <c r="C52">
        <v>602</v>
      </c>
      <c r="D52">
        <v>333</v>
      </c>
      <c r="E52">
        <v>131</v>
      </c>
      <c r="F52">
        <v>124</v>
      </c>
      <c r="G52">
        <v>26</v>
      </c>
      <c r="H52">
        <v>48</v>
      </c>
      <c r="I52">
        <v>50</v>
      </c>
      <c r="J52" t="s">
        <v>19</v>
      </c>
      <c r="K52" t="s">
        <v>19</v>
      </c>
      <c r="L52" t="s">
        <v>19</v>
      </c>
      <c r="M52" t="s">
        <v>19</v>
      </c>
      <c r="N52">
        <v>22</v>
      </c>
      <c r="O52">
        <v>8</v>
      </c>
      <c r="P52">
        <v>14</v>
      </c>
      <c r="Q52" t="s">
        <v>19</v>
      </c>
      <c r="R52">
        <v>162</v>
      </c>
      <c r="S52">
        <v>98</v>
      </c>
      <c r="T52">
        <v>55</v>
      </c>
      <c r="U52">
        <v>9</v>
      </c>
      <c r="V52">
        <v>222</v>
      </c>
      <c r="W52">
        <v>148</v>
      </c>
      <c r="X52">
        <v>56</v>
      </c>
      <c r="Y52">
        <v>18</v>
      </c>
      <c r="Z52">
        <v>363</v>
      </c>
      <c r="AA52">
        <v>255</v>
      </c>
      <c r="AB52">
        <v>65</v>
      </c>
      <c r="AC52">
        <v>43</v>
      </c>
      <c r="AD52">
        <v>102</v>
      </c>
      <c r="AE52">
        <v>80</v>
      </c>
      <c r="AF52">
        <v>18</v>
      </c>
      <c r="AG52">
        <v>4</v>
      </c>
      <c r="AH52">
        <v>34</v>
      </c>
      <c r="AI52">
        <v>20</v>
      </c>
      <c r="AJ52">
        <v>11</v>
      </c>
      <c r="AK52">
        <v>3</v>
      </c>
      <c r="AL52">
        <v>36</v>
      </c>
      <c r="AM52">
        <v>15</v>
      </c>
      <c r="AN52">
        <v>18</v>
      </c>
      <c r="AO52">
        <v>3</v>
      </c>
      <c r="AP52">
        <v>14</v>
      </c>
      <c r="AQ52">
        <v>4</v>
      </c>
      <c r="AR52">
        <v>7</v>
      </c>
      <c r="AS52">
        <v>3</v>
      </c>
      <c r="AT52">
        <v>55</v>
      </c>
      <c r="AU52">
        <v>19</v>
      </c>
      <c r="AV52">
        <v>34</v>
      </c>
      <c r="AW52">
        <v>2</v>
      </c>
      <c r="AX52">
        <v>18</v>
      </c>
      <c r="AY52">
        <v>4</v>
      </c>
      <c r="AZ52">
        <v>14</v>
      </c>
      <c r="BA52" t="s">
        <v>19</v>
      </c>
      <c r="BB52">
        <v>11</v>
      </c>
      <c r="BC52">
        <v>4</v>
      </c>
      <c r="BD52">
        <v>7</v>
      </c>
      <c r="BE52" t="s">
        <v>19</v>
      </c>
      <c r="BF52">
        <v>5</v>
      </c>
      <c r="BG52">
        <v>1</v>
      </c>
      <c r="BH52">
        <v>4</v>
      </c>
      <c r="BI52" t="s">
        <v>19</v>
      </c>
      <c r="BJ52" t="s">
        <v>19</v>
      </c>
      <c r="BK52" t="s">
        <v>19</v>
      </c>
      <c r="BL52" t="s">
        <v>19</v>
      </c>
      <c r="BM52" t="s">
        <v>19</v>
      </c>
    </row>
    <row r="53" spans="1:65">
      <c r="A53" t="s">
        <v>718</v>
      </c>
      <c r="B53">
        <v>1427</v>
      </c>
      <c r="C53">
        <v>607</v>
      </c>
      <c r="D53">
        <v>583</v>
      </c>
      <c r="E53">
        <v>237</v>
      </c>
      <c r="F53">
        <v>207</v>
      </c>
      <c r="G53">
        <v>30</v>
      </c>
      <c r="H53">
        <v>76</v>
      </c>
      <c r="I53">
        <v>101</v>
      </c>
      <c r="J53">
        <v>3</v>
      </c>
      <c r="K53" t="s">
        <v>19</v>
      </c>
      <c r="L53">
        <v>2</v>
      </c>
      <c r="M53">
        <v>1</v>
      </c>
      <c r="N53">
        <v>47</v>
      </c>
      <c r="O53">
        <v>13</v>
      </c>
      <c r="P53">
        <v>24</v>
      </c>
      <c r="Q53">
        <v>10</v>
      </c>
      <c r="R53">
        <v>217</v>
      </c>
      <c r="S53">
        <v>107</v>
      </c>
      <c r="T53">
        <v>88</v>
      </c>
      <c r="U53">
        <v>22</v>
      </c>
      <c r="V53">
        <v>250</v>
      </c>
      <c r="W53">
        <v>138</v>
      </c>
      <c r="X53">
        <v>90</v>
      </c>
      <c r="Y53">
        <v>22</v>
      </c>
      <c r="Z53">
        <v>399</v>
      </c>
      <c r="AA53">
        <v>242</v>
      </c>
      <c r="AB53">
        <v>101</v>
      </c>
      <c r="AC53">
        <v>56</v>
      </c>
      <c r="AD53">
        <v>174</v>
      </c>
      <c r="AE53">
        <v>125</v>
      </c>
      <c r="AF53">
        <v>39</v>
      </c>
      <c r="AG53">
        <v>10</v>
      </c>
      <c r="AH53">
        <v>54</v>
      </c>
      <c r="AI53">
        <v>20</v>
      </c>
      <c r="AJ53">
        <v>28</v>
      </c>
      <c r="AK53">
        <v>6</v>
      </c>
      <c r="AL53">
        <v>48</v>
      </c>
      <c r="AM53">
        <v>17</v>
      </c>
      <c r="AN53">
        <v>29</v>
      </c>
      <c r="AO53">
        <v>2</v>
      </c>
      <c r="AP53">
        <v>10</v>
      </c>
      <c r="AQ53">
        <v>3</v>
      </c>
      <c r="AR53">
        <v>7</v>
      </c>
      <c r="AS53" t="s">
        <v>19</v>
      </c>
      <c r="AT53">
        <v>102</v>
      </c>
      <c r="AU53">
        <v>22</v>
      </c>
      <c r="AV53">
        <v>71</v>
      </c>
      <c r="AW53">
        <v>9</v>
      </c>
      <c r="AX53">
        <v>51</v>
      </c>
      <c r="AY53">
        <v>9</v>
      </c>
      <c r="AZ53">
        <v>39</v>
      </c>
      <c r="BA53">
        <v>3</v>
      </c>
      <c r="BB53">
        <v>24</v>
      </c>
      <c r="BC53">
        <v>5</v>
      </c>
      <c r="BD53">
        <v>15</v>
      </c>
      <c r="BE53">
        <v>4</v>
      </c>
      <c r="BF53">
        <v>7</v>
      </c>
      <c r="BG53" t="s">
        <v>19</v>
      </c>
      <c r="BH53">
        <v>7</v>
      </c>
      <c r="BI53" t="s">
        <v>19</v>
      </c>
      <c r="BJ53">
        <v>8</v>
      </c>
      <c r="BK53">
        <v>1</v>
      </c>
      <c r="BL53">
        <v>6</v>
      </c>
      <c r="BM53">
        <v>1</v>
      </c>
    </row>
    <row r="54" spans="1:65">
      <c r="A54" t="s">
        <v>717</v>
      </c>
      <c r="B54">
        <v>444</v>
      </c>
      <c r="C54">
        <v>287</v>
      </c>
      <c r="D54">
        <v>96</v>
      </c>
      <c r="E54">
        <v>61</v>
      </c>
      <c r="F54">
        <v>61</v>
      </c>
      <c r="G54">
        <v>8</v>
      </c>
      <c r="H54">
        <v>31</v>
      </c>
      <c r="I54">
        <v>22</v>
      </c>
      <c r="J54">
        <v>1</v>
      </c>
      <c r="K54" t="s">
        <v>19</v>
      </c>
      <c r="L54">
        <v>1</v>
      </c>
      <c r="M54" t="s">
        <v>19</v>
      </c>
      <c r="N54">
        <v>10</v>
      </c>
      <c r="O54">
        <v>2</v>
      </c>
      <c r="P54">
        <v>7</v>
      </c>
      <c r="Q54">
        <v>1</v>
      </c>
      <c r="R54">
        <v>66</v>
      </c>
      <c r="S54">
        <v>50</v>
      </c>
      <c r="T54">
        <v>8</v>
      </c>
      <c r="U54">
        <v>8</v>
      </c>
      <c r="V54">
        <v>75</v>
      </c>
      <c r="W54">
        <v>61</v>
      </c>
      <c r="X54">
        <v>4</v>
      </c>
      <c r="Y54">
        <v>10</v>
      </c>
      <c r="Z54">
        <v>169</v>
      </c>
      <c r="AA54">
        <v>145</v>
      </c>
      <c r="AB54">
        <v>8</v>
      </c>
      <c r="AC54">
        <v>16</v>
      </c>
      <c r="AD54">
        <v>77</v>
      </c>
      <c r="AE54">
        <v>72</v>
      </c>
      <c r="AF54">
        <v>4</v>
      </c>
      <c r="AG54">
        <v>1</v>
      </c>
      <c r="AH54">
        <v>17</v>
      </c>
      <c r="AI54">
        <v>4</v>
      </c>
      <c r="AJ54">
        <v>10</v>
      </c>
      <c r="AK54">
        <v>3</v>
      </c>
      <c r="AL54">
        <v>10</v>
      </c>
      <c r="AM54">
        <v>4</v>
      </c>
      <c r="AN54">
        <v>6</v>
      </c>
      <c r="AO54" t="s">
        <v>19</v>
      </c>
      <c r="AP54">
        <v>3</v>
      </c>
      <c r="AQ54">
        <v>1</v>
      </c>
      <c r="AR54">
        <v>2</v>
      </c>
      <c r="AS54" t="s">
        <v>19</v>
      </c>
      <c r="AT54">
        <v>18</v>
      </c>
      <c r="AU54">
        <v>6</v>
      </c>
      <c r="AV54">
        <v>12</v>
      </c>
      <c r="AW54" t="s">
        <v>19</v>
      </c>
      <c r="AX54">
        <v>8</v>
      </c>
      <c r="AY54">
        <v>5</v>
      </c>
      <c r="AZ54">
        <v>3</v>
      </c>
      <c r="BA54" t="s">
        <v>19</v>
      </c>
      <c r="BB54">
        <v>1</v>
      </c>
      <c r="BC54" t="s">
        <v>19</v>
      </c>
      <c r="BD54">
        <v>1</v>
      </c>
      <c r="BE54" t="s">
        <v>19</v>
      </c>
      <c r="BF54">
        <v>1</v>
      </c>
      <c r="BG54">
        <v>1</v>
      </c>
      <c r="BH54" t="s">
        <v>19</v>
      </c>
      <c r="BI54" t="s">
        <v>19</v>
      </c>
      <c r="BJ54">
        <v>4</v>
      </c>
      <c r="BK54" t="s">
        <v>19</v>
      </c>
      <c r="BL54">
        <v>3</v>
      </c>
      <c r="BM54">
        <v>1</v>
      </c>
    </row>
    <row r="55" spans="1:65">
      <c r="A55" t="s">
        <v>716</v>
      </c>
    </row>
    <row r="56" spans="1:65">
      <c r="A56" t="s">
        <v>715</v>
      </c>
      <c r="B56">
        <v>1311</v>
      </c>
      <c r="C56">
        <v>880</v>
      </c>
      <c r="D56">
        <v>211</v>
      </c>
      <c r="E56">
        <v>220</v>
      </c>
      <c r="F56">
        <v>185</v>
      </c>
      <c r="G56">
        <v>50</v>
      </c>
      <c r="H56">
        <v>15</v>
      </c>
      <c r="I56">
        <v>120</v>
      </c>
      <c r="J56">
        <v>8</v>
      </c>
      <c r="K56">
        <v>4</v>
      </c>
      <c r="L56">
        <v>1</v>
      </c>
      <c r="M56">
        <v>3</v>
      </c>
      <c r="N56">
        <v>50</v>
      </c>
      <c r="O56">
        <v>21</v>
      </c>
      <c r="P56">
        <v>25</v>
      </c>
      <c r="Q56">
        <v>4</v>
      </c>
      <c r="R56">
        <v>222</v>
      </c>
      <c r="S56">
        <v>167</v>
      </c>
      <c r="T56">
        <v>22</v>
      </c>
      <c r="U56">
        <v>33</v>
      </c>
      <c r="V56">
        <v>93</v>
      </c>
      <c r="W56">
        <v>77</v>
      </c>
      <c r="X56">
        <v>8</v>
      </c>
      <c r="Y56">
        <v>8</v>
      </c>
      <c r="Z56">
        <v>433</v>
      </c>
      <c r="AA56">
        <v>378</v>
      </c>
      <c r="AB56">
        <v>20</v>
      </c>
      <c r="AC56">
        <v>35</v>
      </c>
      <c r="AD56">
        <v>212</v>
      </c>
      <c r="AE56">
        <v>205</v>
      </c>
      <c r="AF56">
        <v>3</v>
      </c>
      <c r="AG56">
        <v>4</v>
      </c>
      <c r="AH56">
        <v>50</v>
      </c>
      <c r="AI56">
        <v>9</v>
      </c>
      <c r="AJ56">
        <v>37</v>
      </c>
      <c r="AK56">
        <v>4</v>
      </c>
      <c r="AL56">
        <v>33</v>
      </c>
      <c r="AM56">
        <v>12</v>
      </c>
      <c r="AN56">
        <v>20</v>
      </c>
      <c r="AO56">
        <v>1</v>
      </c>
      <c r="AP56">
        <v>5</v>
      </c>
      <c r="AQ56">
        <v>1</v>
      </c>
      <c r="AR56">
        <v>4</v>
      </c>
      <c r="AS56" t="s">
        <v>19</v>
      </c>
      <c r="AT56">
        <v>105</v>
      </c>
      <c r="AU56">
        <v>73</v>
      </c>
      <c r="AV56">
        <v>28</v>
      </c>
      <c r="AW56">
        <v>4</v>
      </c>
      <c r="AX56">
        <v>81</v>
      </c>
      <c r="AY56">
        <v>62</v>
      </c>
      <c r="AZ56">
        <v>17</v>
      </c>
      <c r="BA56">
        <v>2</v>
      </c>
      <c r="BB56">
        <v>35</v>
      </c>
      <c r="BC56">
        <v>24</v>
      </c>
      <c r="BD56">
        <v>9</v>
      </c>
      <c r="BE56">
        <v>2</v>
      </c>
      <c r="BF56">
        <v>1</v>
      </c>
      <c r="BG56" t="s">
        <v>19</v>
      </c>
      <c r="BH56">
        <v>1</v>
      </c>
      <c r="BI56" t="s">
        <v>19</v>
      </c>
      <c r="BJ56">
        <v>10</v>
      </c>
      <c r="BK56">
        <v>2</v>
      </c>
      <c r="BL56">
        <v>4</v>
      </c>
      <c r="BM56">
        <v>4</v>
      </c>
    </row>
    <row r="57" spans="1:65">
      <c r="A57" t="s">
        <v>714</v>
      </c>
      <c r="B57">
        <v>128</v>
      </c>
      <c r="C57">
        <v>87</v>
      </c>
      <c r="D57">
        <v>12</v>
      </c>
      <c r="E57">
        <v>29</v>
      </c>
      <c r="F57">
        <v>16</v>
      </c>
      <c r="G57">
        <v>4</v>
      </c>
      <c r="H57">
        <v>1</v>
      </c>
      <c r="I57">
        <v>11</v>
      </c>
      <c r="J57" t="s">
        <v>19</v>
      </c>
      <c r="K57" t="s">
        <v>19</v>
      </c>
      <c r="L57" t="s">
        <v>19</v>
      </c>
      <c r="M57" t="s">
        <v>19</v>
      </c>
      <c r="N57">
        <v>3</v>
      </c>
      <c r="O57" t="s">
        <v>19</v>
      </c>
      <c r="P57">
        <v>3</v>
      </c>
      <c r="Q57" t="s">
        <v>19</v>
      </c>
      <c r="R57">
        <v>30</v>
      </c>
      <c r="S57">
        <v>25</v>
      </c>
      <c r="T57" t="s">
        <v>19</v>
      </c>
      <c r="U57">
        <v>5</v>
      </c>
      <c r="V57">
        <v>16</v>
      </c>
      <c r="W57">
        <v>12</v>
      </c>
      <c r="X57" t="s">
        <v>19</v>
      </c>
      <c r="Y57">
        <v>4</v>
      </c>
      <c r="Z57">
        <v>45</v>
      </c>
      <c r="AA57">
        <v>36</v>
      </c>
      <c r="AB57" t="s">
        <v>19</v>
      </c>
      <c r="AC57">
        <v>9</v>
      </c>
      <c r="AD57">
        <v>25</v>
      </c>
      <c r="AE57">
        <v>22</v>
      </c>
      <c r="AF57" t="s">
        <v>19</v>
      </c>
      <c r="AG57">
        <v>3</v>
      </c>
      <c r="AH57">
        <v>4</v>
      </c>
      <c r="AI57">
        <v>4</v>
      </c>
      <c r="AJ57" t="s">
        <v>19</v>
      </c>
      <c r="AK57" t="s">
        <v>19</v>
      </c>
      <c r="AL57">
        <v>4</v>
      </c>
      <c r="AM57" t="s">
        <v>19</v>
      </c>
      <c r="AN57">
        <v>4</v>
      </c>
      <c r="AO57" t="s">
        <v>19</v>
      </c>
      <c r="AP57" t="s">
        <v>19</v>
      </c>
      <c r="AQ57" t="s">
        <v>19</v>
      </c>
      <c r="AR57" t="s">
        <v>19</v>
      </c>
      <c r="AS57" t="s">
        <v>19</v>
      </c>
      <c r="AT57">
        <v>4</v>
      </c>
      <c r="AU57" t="s">
        <v>19</v>
      </c>
      <c r="AV57">
        <v>4</v>
      </c>
      <c r="AW57" t="s">
        <v>19</v>
      </c>
      <c r="AX57">
        <v>3</v>
      </c>
      <c r="AY57">
        <v>3</v>
      </c>
      <c r="AZ57" t="s">
        <v>19</v>
      </c>
      <c r="BA57" t="s">
        <v>19</v>
      </c>
      <c r="BB57" t="s">
        <v>19</v>
      </c>
      <c r="BC57" t="s">
        <v>19</v>
      </c>
      <c r="BD57" t="s">
        <v>19</v>
      </c>
      <c r="BE57" t="s">
        <v>19</v>
      </c>
      <c r="BF57">
        <v>3</v>
      </c>
      <c r="BG57">
        <v>3</v>
      </c>
      <c r="BH57" t="s">
        <v>19</v>
      </c>
      <c r="BI57" t="s">
        <v>19</v>
      </c>
      <c r="BJ57" t="s">
        <v>19</v>
      </c>
      <c r="BK57" t="s">
        <v>19</v>
      </c>
      <c r="BL57" t="s">
        <v>19</v>
      </c>
      <c r="BM57" t="s">
        <v>19</v>
      </c>
    </row>
    <row r="58" spans="1:65">
      <c r="A58" t="s">
        <v>713</v>
      </c>
      <c r="B58">
        <v>223</v>
      </c>
      <c r="C58">
        <v>133</v>
      </c>
      <c r="D58">
        <v>33</v>
      </c>
      <c r="E58">
        <v>57</v>
      </c>
      <c r="F58">
        <v>25</v>
      </c>
      <c r="G58">
        <v>2</v>
      </c>
      <c r="H58">
        <v>11</v>
      </c>
      <c r="I58">
        <v>12</v>
      </c>
      <c r="J58" t="s">
        <v>19</v>
      </c>
      <c r="K58" t="s">
        <v>19</v>
      </c>
      <c r="L58" t="s">
        <v>19</v>
      </c>
      <c r="M58" t="s">
        <v>19</v>
      </c>
      <c r="N58">
        <v>7</v>
      </c>
      <c r="O58">
        <v>1</v>
      </c>
      <c r="P58">
        <v>4</v>
      </c>
      <c r="Q58">
        <v>2</v>
      </c>
      <c r="R58">
        <v>51</v>
      </c>
      <c r="S58">
        <v>38</v>
      </c>
      <c r="T58">
        <v>2</v>
      </c>
      <c r="U58">
        <v>11</v>
      </c>
      <c r="V58">
        <v>28</v>
      </c>
      <c r="W58">
        <v>13</v>
      </c>
      <c r="X58" t="s">
        <v>19</v>
      </c>
      <c r="Y58">
        <v>15</v>
      </c>
      <c r="Z58">
        <v>85</v>
      </c>
      <c r="AA58">
        <v>67</v>
      </c>
      <c r="AB58">
        <v>1</v>
      </c>
      <c r="AC58">
        <v>17</v>
      </c>
      <c r="AD58">
        <v>29</v>
      </c>
      <c r="AE58">
        <v>24</v>
      </c>
      <c r="AF58">
        <v>1</v>
      </c>
      <c r="AG58">
        <v>4</v>
      </c>
      <c r="AH58">
        <v>7</v>
      </c>
      <c r="AI58">
        <v>3</v>
      </c>
      <c r="AJ58">
        <v>4</v>
      </c>
      <c r="AK58" t="s">
        <v>19</v>
      </c>
      <c r="AL58">
        <v>8</v>
      </c>
      <c r="AM58">
        <v>1</v>
      </c>
      <c r="AN58">
        <v>7</v>
      </c>
      <c r="AO58" t="s">
        <v>19</v>
      </c>
      <c r="AP58" t="s">
        <v>19</v>
      </c>
      <c r="AQ58" t="s">
        <v>19</v>
      </c>
      <c r="AR58" t="s">
        <v>19</v>
      </c>
      <c r="AS58" t="s">
        <v>19</v>
      </c>
      <c r="AT58">
        <v>8</v>
      </c>
      <c r="AU58">
        <v>4</v>
      </c>
      <c r="AV58">
        <v>4</v>
      </c>
      <c r="AW58" t="s">
        <v>19</v>
      </c>
      <c r="AX58">
        <v>3</v>
      </c>
      <c r="AY58">
        <v>3</v>
      </c>
      <c r="AZ58" t="s">
        <v>19</v>
      </c>
      <c r="BA58" t="s">
        <v>19</v>
      </c>
      <c r="BB58">
        <v>1</v>
      </c>
      <c r="BC58">
        <v>1</v>
      </c>
      <c r="BD58" t="s">
        <v>19</v>
      </c>
      <c r="BE58" t="s">
        <v>19</v>
      </c>
      <c r="BF58" t="s">
        <v>19</v>
      </c>
      <c r="BG58" t="s">
        <v>19</v>
      </c>
      <c r="BH58" t="s">
        <v>19</v>
      </c>
      <c r="BI58" t="s">
        <v>19</v>
      </c>
      <c r="BJ58" t="s">
        <v>19</v>
      </c>
      <c r="BK58" t="s">
        <v>19</v>
      </c>
      <c r="BL58" t="s">
        <v>19</v>
      </c>
      <c r="BM58" t="s">
        <v>19</v>
      </c>
    </row>
    <row r="59" spans="1:65">
      <c r="A59" t="s">
        <v>712</v>
      </c>
      <c r="B59">
        <v>96</v>
      </c>
      <c r="C59">
        <v>42</v>
      </c>
      <c r="D59">
        <v>28</v>
      </c>
      <c r="E59">
        <v>26</v>
      </c>
      <c r="F59">
        <v>14</v>
      </c>
      <c r="G59">
        <v>2</v>
      </c>
      <c r="H59">
        <v>2</v>
      </c>
      <c r="I59">
        <v>10</v>
      </c>
      <c r="J59" t="s">
        <v>19</v>
      </c>
      <c r="K59" t="s">
        <v>19</v>
      </c>
      <c r="L59" t="s">
        <v>19</v>
      </c>
      <c r="M59" t="s">
        <v>19</v>
      </c>
      <c r="N59">
        <v>4</v>
      </c>
      <c r="O59">
        <v>2</v>
      </c>
      <c r="P59">
        <v>2</v>
      </c>
      <c r="Q59" t="s">
        <v>19</v>
      </c>
      <c r="R59">
        <v>15</v>
      </c>
      <c r="S59">
        <v>6</v>
      </c>
      <c r="T59">
        <v>3</v>
      </c>
      <c r="U59">
        <v>6</v>
      </c>
      <c r="V59">
        <v>16</v>
      </c>
      <c r="W59">
        <v>8</v>
      </c>
      <c r="X59">
        <v>3</v>
      </c>
      <c r="Y59">
        <v>5</v>
      </c>
      <c r="Z59">
        <v>35</v>
      </c>
      <c r="AA59">
        <v>22</v>
      </c>
      <c r="AB59">
        <v>9</v>
      </c>
      <c r="AC59">
        <v>4</v>
      </c>
      <c r="AD59">
        <v>22</v>
      </c>
      <c r="AE59">
        <v>14</v>
      </c>
      <c r="AF59">
        <v>7</v>
      </c>
      <c r="AG59">
        <v>1</v>
      </c>
      <c r="AH59">
        <v>3</v>
      </c>
      <c r="AI59">
        <v>2</v>
      </c>
      <c r="AJ59">
        <v>1</v>
      </c>
      <c r="AK59" t="s">
        <v>19</v>
      </c>
      <c r="AL59">
        <v>3</v>
      </c>
      <c r="AM59" t="s">
        <v>19</v>
      </c>
      <c r="AN59">
        <v>3</v>
      </c>
      <c r="AO59" t="s">
        <v>19</v>
      </c>
      <c r="AP59" t="s">
        <v>19</v>
      </c>
      <c r="AQ59" t="s">
        <v>19</v>
      </c>
      <c r="AR59" t="s">
        <v>19</v>
      </c>
      <c r="AS59" t="s">
        <v>19</v>
      </c>
      <c r="AT59">
        <v>4</v>
      </c>
      <c r="AU59" t="s">
        <v>19</v>
      </c>
      <c r="AV59">
        <v>3</v>
      </c>
      <c r="AW59">
        <v>1</v>
      </c>
      <c r="AX59">
        <v>1</v>
      </c>
      <c r="AY59" t="s">
        <v>19</v>
      </c>
      <c r="AZ59">
        <v>1</v>
      </c>
      <c r="BA59" t="s">
        <v>19</v>
      </c>
      <c r="BB59">
        <v>1</v>
      </c>
      <c r="BC59" t="s">
        <v>19</v>
      </c>
      <c r="BD59">
        <v>1</v>
      </c>
      <c r="BE59" t="s">
        <v>19</v>
      </c>
      <c r="BF59" t="s">
        <v>19</v>
      </c>
      <c r="BG59" t="s">
        <v>19</v>
      </c>
      <c r="BH59" t="s">
        <v>19</v>
      </c>
      <c r="BI59" t="s">
        <v>19</v>
      </c>
      <c r="BJ59" t="s">
        <v>19</v>
      </c>
      <c r="BK59" t="s">
        <v>19</v>
      </c>
      <c r="BL59" t="s">
        <v>19</v>
      </c>
      <c r="BM59" t="s">
        <v>19</v>
      </c>
    </row>
    <row r="60" spans="1:65">
      <c r="A60" t="s">
        <v>711</v>
      </c>
      <c r="B60">
        <v>416</v>
      </c>
      <c r="C60">
        <v>210</v>
      </c>
      <c r="D60">
        <v>86</v>
      </c>
      <c r="E60">
        <v>120</v>
      </c>
      <c r="F60">
        <v>65</v>
      </c>
      <c r="G60">
        <v>11</v>
      </c>
      <c r="H60">
        <v>21</v>
      </c>
      <c r="I60">
        <v>33</v>
      </c>
      <c r="J60">
        <v>2</v>
      </c>
      <c r="K60">
        <v>1</v>
      </c>
      <c r="L60">
        <v>1</v>
      </c>
      <c r="M60" t="s">
        <v>19</v>
      </c>
      <c r="N60">
        <v>23</v>
      </c>
      <c r="O60">
        <v>10</v>
      </c>
      <c r="P60">
        <v>3</v>
      </c>
      <c r="Q60">
        <v>10</v>
      </c>
      <c r="R60">
        <v>87</v>
      </c>
      <c r="S60">
        <v>46</v>
      </c>
      <c r="T60">
        <v>7</v>
      </c>
      <c r="U60">
        <v>34</v>
      </c>
      <c r="V60">
        <v>52</v>
      </c>
      <c r="W60">
        <v>28</v>
      </c>
      <c r="X60">
        <v>4</v>
      </c>
      <c r="Y60">
        <v>20</v>
      </c>
      <c r="Z60">
        <v>126</v>
      </c>
      <c r="AA60">
        <v>92</v>
      </c>
      <c r="AB60">
        <v>13</v>
      </c>
      <c r="AC60">
        <v>21</v>
      </c>
      <c r="AD60">
        <v>46</v>
      </c>
      <c r="AE60">
        <v>40</v>
      </c>
      <c r="AF60">
        <v>4</v>
      </c>
      <c r="AG60">
        <v>2</v>
      </c>
      <c r="AH60">
        <v>14</v>
      </c>
      <c r="AI60">
        <v>3</v>
      </c>
      <c r="AJ60">
        <v>9</v>
      </c>
      <c r="AK60">
        <v>2</v>
      </c>
      <c r="AL60">
        <v>13</v>
      </c>
      <c r="AM60">
        <v>4</v>
      </c>
      <c r="AN60">
        <v>9</v>
      </c>
      <c r="AO60" t="s">
        <v>19</v>
      </c>
      <c r="AP60">
        <v>12</v>
      </c>
      <c r="AQ60">
        <v>7</v>
      </c>
      <c r="AR60">
        <v>5</v>
      </c>
      <c r="AS60" t="s">
        <v>19</v>
      </c>
      <c r="AT60">
        <v>11</v>
      </c>
      <c r="AU60">
        <v>4</v>
      </c>
      <c r="AV60">
        <v>7</v>
      </c>
      <c r="AW60" t="s">
        <v>19</v>
      </c>
      <c r="AX60">
        <v>4</v>
      </c>
      <c r="AY60">
        <v>1</v>
      </c>
      <c r="AZ60">
        <v>3</v>
      </c>
      <c r="BA60" t="s">
        <v>19</v>
      </c>
      <c r="BB60">
        <v>2</v>
      </c>
      <c r="BC60">
        <v>1</v>
      </c>
      <c r="BD60">
        <v>1</v>
      </c>
      <c r="BE60" t="s">
        <v>19</v>
      </c>
      <c r="BF60">
        <v>3</v>
      </c>
      <c r="BG60" t="s">
        <v>19</v>
      </c>
      <c r="BH60">
        <v>3</v>
      </c>
      <c r="BI60" t="s">
        <v>19</v>
      </c>
      <c r="BJ60">
        <v>2</v>
      </c>
      <c r="BK60">
        <v>2</v>
      </c>
      <c r="BL60" t="s">
        <v>19</v>
      </c>
      <c r="BM60" t="s">
        <v>19</v>
      </c>
    </row>
    <row r="61" spans="1:65">
      <c r="A61" t="s">
        <v>710</v>
      </c>
      <c r="B61">
        <v>277</v>
      </c>
      <c r="C61">
        <v>151</v>
      </c>
      <c r="D61">
        <v>64</v>
      </c>
      <c r="E61">
        <v>62</v>
      </c>
      <c r="F61">
        <v>45</v>
      </c>
      <c r="G61">
        <v>6</v>
      </c>
      <c r="H61">
        <v>8</v>
      </c>
      <c r="I61">
        <v>31</v>
      </c>
      <c r="J61" t="s">
        <v>19</v>
      </c>
      <c r="K61" t="s">
        <v>19</v>
      </c>
      <c r="L61" t="s">
        <v>19</v>
      </c>
      <c r="M61" t="s">
        <v>19</v>
      </c>
      <c r="N61">
        <v>14</v>
      </c>
      <c r="O61">
        <v>4</v>
      </c>
      <c r="P61">
        <v>4</v>
      </c>
      <c r="Q61">
        <v>6</v>
      </c>
      <c r="R61">
        <v>48</v>
      </c>
      <c r="S61">
        <v>29</v>
      </c>
      <c r="T61">
        <v>11</v>
      </c>
      <c r="U61">
        <v>8</v>
      </c>
      <c r="V61">
        <v>28</v>
      </c>
      <c r="W61">
        <v>24</v>
      </c>
      <c r="X61">
        <v>1</v>
      </c>
      <c r="Y61">
        <v>3</v>
      </c>
      <c r="Z61">
        <v>97</v>
      </c>
      <c r="AA61">
        <v>69</v>
      </c>
      <c r="AB61">
        <v>16</v>
      </c>
      <c r="AC61">
        <v>12</v>
      </c>
      <c r="AD61">
        <v>41</v>
      </c>
      <c r="AE61">
        <v>25</v>
      </c>
      <c r="AF61">
        <v>14</v>
      </c>
      <c r="AG61">
        <v>2</v>
      </c>
      <c r="AH61">
        <v>8</v>
      </c>
      <c r="AI61">
        <v>1</v>
      </c>
      <c r="AJ61">
        <v>7</v>
      </c>
      <c r="AK61" t="s">
        <v>19</v>
      </c>
      <c r="AL61">
        <v>9</v>
      </c>
      <c r="AM61">
        <v>4</v>
      </c>
      <c r="AN61">
        <v>5</v>
      </c>
      <c r="AO61" t="s">
        <v>19</v>
      </c>
      <c r="AP61">
        <v>14</v>
      </c>
      <c r="AQ61">
        <v>7</v>
      </c>
      <c r="AR61">
        <v>7</v>
      </c>
      <c r="AS61" t="s">
        <v>19</v>
      </c>
      <c r="AT61">
        <v>8</v>
      </c>
      <c r="AU61">
        <v>3</v>
      </c>
      <c r="AV61">
        <v>5</v>
      </c>
      <c r="AW61" t="s">
        <v>19</v>
      </c>
      <c r="AX61">
        <v>2</v>
      </c>
      <c r="AY61">
        <v>2</v>
      </c>
      <c r="AZ61" t="s">
        <v>19</v>
      </c>
      <c r="BA61" t="s">
        <v>19</v>
      </c>
      <c r="BB61">
        <v>2</v>
      </c>
      <c r="BC61" t="s">
        <v>19</v>
      </c>
      <c r="BD61" t="s">
        <v>19</v>
      </c>
      <c r="BE61">
        <v>2</v>
      </c>
      <c r="BF61">
        <v>2</v>
      </c>
      <c r="BG61">
        <v>2</v>
      </c>
      <c r="BH61" t="s">
        <v>19</v>
      </c>
      <c r="BI61" t="s">
        <v>19</v>
      </c>
      <c r="BJ61" t="s">
        <v>19</v>
      </c>
      <c r="BK61" t="s">
        <v>19</v>
      </c>
      <c r="BL61" t="s">
        <v>19</v>
      </c>
      <c r="BM61" t="s">
        <v>19</v>
      </c>
    </row>
    <row r="62" spans="1:65">
      <c r="A62" t="s">
        <v>709</v>
      </c>
      <c r="B62">
        <v>554</v>
      </c>
      <c r="C62">
        <v>311</v>
      </c>
      <c r="D62">
        <v>112</v>
      </c>
      <c r="E62">
        <v>131</v>
      </c>
      <c r="F62">
        <v>64</v>
      </c>
      <c r="G62">
        <v>8</v>
      </c>
      <c r="H62">
        <v>16</v>
      </c>
      <c r="I62">
        <v>40</v>
      </c>
      <c r="J62">
        <v>1</v>
      </c>
      <c r="K62" t="s">
        <v>19</v>
      </c>
      <c r="L62">
        <v>1</v>
      </c>
      <c r="M62" t="s">
        <v>19</v>
      </c>
      <c r="N62">
        <v>37</v>
      </c>
      <c r="O62">
        <v>3</v>
      </c>
      <c r="P62">
        <v>29</v>
      </c>
      <c r="Q62">
        <v>5</v>
      </c>
      <c r="R62">
        <v>81</v>
      </c>
      <c r="S62">
        <v>44</v>
      </c>
      <c r="T62" t="s">
        <v>19</v>
      </c>
      <c r="U62">
        <v>37</v>
      </c>
      <c r="V62">
        <v>92</v>
      </c>
      <c r="W62">
        <v>74</v>
      </c>
      <c r="X62" t="s">
        <v>19</v>
      </c>
      <c r="Y62">
        <v>18</v>
      </c>
      <c r="Z62">
        <v>194</v>
      </c>
      <c r="AA62">
        <v>167</v>
      </c>
      <c r="AB62">
        <v>2</v>
      </c>
      <c r="AC62">
        <v>25</v>
      </c>
      <c r="AD62">
        <v>18</v>
      </c>
      <c r="AE62">
        <v>18</v>
      </c>
      <c r="AF62" t="s">
        <v>19</v>
      </c>
      <c r="AG62" t="s">
        <v>19</v>
      </c>
      <c r="AH62">
        <v>21</v>
      </c>
      <c r="AI62">
        <v>7</v>
      </c>
      <c r="AJ62">
        <v>11</v>
      </c>
      <c r="AK62">
        <v>3</v>
      </c>
      <c r="AL62">
        <v>18</v>
      </c>
      <c r="AM62">
        <v>4</v>
      </c>
      <c r="AN62">
        <v>13</v>
      </c>
      <c r="AO62">
        <v>1</v>
      </c>
      <c r="AP62">
        <v>4</v>
      </c>
      <c r="AQ62" t="s">
        <v>19</v>
      </c>
      <c r="AR62">
        <v>4</v>
      </c>
      <c r="AS62" t="s">
        <v>19</v>
      </c>
      <c r="AT62">
        <v>25</v>
      </c>
      <c r="AU62">
        <v>2</v>
      </c>
      <c r="AV62">
        <v>21</v>
      </c>
      <c r="AW62">
        <v>2</v>
      </c>
      <c r="AX62">
        <v>10</v>
      </c>
      <c r="AY62">
        <v>2</v>
      </c>
      <c r="AZ62">
        <v>8</v>
      </c>
      <c r="BA62" t="s">
        <v>19</v>
      </c>
      <c r="BB62">
        <v>5</v>
      </c>
      <c r="BC62" t="s">
        <v>19</v>
      </c>
      <c r="BD62">
        <v>5</v>
      </c>
      <c r="BE62" t="s">
        <v>19</v>
      </c>
      <c r="BF62" t="s">
        <v>19</v>
      </c>
      <c r="BG62" t="s">
        <v>19</v>
      </c>
      <c r="BH62" t="s">
        <v>19</v>
      </c>
      <c r="BI62" t="s">
        <v>19</v>
      </c>
      <c r="BJ62">
        <v>2</v>
      </c>
      <c r="BK62" t="s">
        <v>19</v>
      </c>
      <c r="BL62">
        <v>2</v>
      </c>
      <c r="BM62" t="s">
        <v>19</v>
      </c>
    </row>
    <row r="63" spans="1:65">
      <c r="A63" t="s">
        <v>708</v>
      </c>
      <c r="B63">
        <v>307</v>
      </c>
      <c r="C63">
        <v>185</v>
      </c>
      <c r="D63">
        <v>105</v>
      </c>
      <c r="E63">
        <v>17</v>
      </c>
      <c r="F63">
        <v>21</v>
      </c>
      <c r="G63">
        <v>1</v>
      </c>
      <c r="H63">
        <v>19</v>
      </c>
      <c r="I63">
        <v>1</v>
      </c>
      <c r="J63" t="s">
        <v>19</v>
      </c>
      <c r="K63" t="s">
        <v>19</v>
      </c>
      <c r="L63" t="s">
        <v>19</v>
      </c>
      <c r="M63" t="s">
        <v>19</v>
      </c>
      <c r="N63">
        <v>12</v>
      </c>
      <c r="O63">
        <v>1</v>
      </c>
      <c r="P63">
        <v>10</v>
      </c>
      <c r="Q63">
        <v>1</v>
      </c>
      <c r="R63">
        <v>51</v>
      </c>
      <c r="S63">
        <v>36</v>
      </c>
      <c r="T63">
        <v>11</v>
      </c>
      <c r="U63">
        <v>4</v>
      </c>
      <c r="V63">
        <v>55</v>
      </c>
      <c r="W63">
        <v>43</v>
      </c>
      <c r="X63">
        <v>9</v>
      </c>
      <c r="Y63">
        <v>3</v>
      </c>
      <c r="Z63">
        <v>116</v>
      </c>
      <c r="AA63">
        <v>98</v>
      </c>
      <c r="AB63">
        <v>11</v>
      </c>
      <c r="AC63">
        <v>7</v>
      </c>
      <c r="AD63">
        <v>101</v>
      </c>
      <c r="AE63">
        <v>89</v>
      </c>
      <c r="AF63">
        <v>9</v>
      </c>
      <c r="AG63">
        <v>3</v>
      </c>
      <c r="AH63">
        <v>12</v>
      </c>
      <c r="AI63">
        <v>2</v>
      </c>
      <c r="AJ63">
        <v>10</v>
      </c>
      <c r="AK63" t="s">
        <v>19</v>
      </c>
      <c r="AL63">
        <v>7</v>
      </c>
      <c r="AM63" t="s">
        <v>19</v>
      </c>
      <c r="AN63">
        <v>7</v>
      </c>
      <c r="AO63" t="s">
        <v>19</v>
      </c>
      <c r="AP63" t="s">
        <v>19</v>
      </c>
      <c r="AQ63" t="s">
        <v>19</v>
      </c>
      <c r="AR63" t="s">
        <v>19</v>
      </c>
      <c r="AS63" t="s">
        <v>19</v>
      </c>
      <c r="AT63">
        <v>16</v>
      </c>
      <c r="AU63">
        <v>2</v>
      </c>
      <c r="AV63">
        <v>14</v>
      </c>
      <c r="AW63" t="s">
        <v>19</v>
      </c>
      <c r="AX63">
        <v>10</v>
      </c>
      <c r="AY63">
        <v>2</v>
      </c>
      <c r="AZ63">
        <v>7</v>
      </c>
      <c r="BA63">
        <v>1</v>
      </c>
      <c r="BB63">
        <v>7</v>
      </c>
      <c r="BC63" t="s">
        <v>19</v>
      </c>
      <c r="BD63">
        <v>7</v>
      </c>
      <c r="BE63" t="s">
        <v>19</v>
      </c>
      <c r="BF63" t="s">
        <v>19</v>
      </c>
      <c r="BG63" t="s">
        <v>19</v>
      </c>
      <c r="BH63" t="s">
        <v>19</v>
      </c>
      <c r="BI63" t="s">
        <v>19</v>
      </c>
      <c r="BJ63" t="s">
        <v>19</v>
      </c>
      <c r="BK63" t="s">
        <v>19</v>
      </c>
      <c r="BL63" t="s">
        <v>19</v>
      </c>
      <c r="BM63" t="s">
        <v>19</v>
      </c>
    </row>
    <row r="64" spans="1:65">
      <c r="A64" t="s">
        <v>707</v>
      </c>
      <c r="B64">
        <v>232</v>
      </c>
      <c r="C64">
        <v>169</v>
      </c>
      <c r="D64">
        <v>8</v>
      </c>
      <c r="E64">
        <v>55</v>
      </c>
      <c r="F64">
        <v>15</v>
      </c>
      <c r="G64">
        <v>7</v>
      </c>
      <c r="H64" t="s">
        <v>19</v>
      </c>
      <c r="I64">
        <v>8</v>
      </c>
      <c r="J64" t="s">
        <v>19</v>
      </c>
      <c r="K64" t="s">
        <v>19</v>
      </c>
      <c r="L64" t="s">
        <v>19</v>
      </c>
      <c r="M64" t="s">
        <v>19</v>
      </c>
      <c r="N64">
        <v>8</v>
      </c>
      <c r="O64">
        <v>3</v>
      </c>
      <c r="P64" t="s">
        <v>19</v>
      </c>
      <c r="Q64">
        <v>5</v>
      </c>
      <c r="R64">
        <v>60</v>
      </c>
      <c r="S64">
        <v>45</v>
      </c>
      <c r="T64" t="s">
        <v>19</v>
      </c>
      <c r="U64">
        <v>15</v>
      </c>
      <c r="V64">
        <v>28</v>
      </c>
      <c r="W64">
        <v>22</v>
      </c>
      <c r="X64" t="s">
        <v>19</v>
      </c>
      <c r="Y64">
        <v>6</v>
      </c>
      <c r="Z64">
        <v>110</v>
      </c>
      <c r="AA64">
        <v>85</v>
      </c>
      <c r="AB64">
        <v>4</v>
      </c>
      <c r="AC64">
        <v>21</v>
      </c>
      <c r="AD64">
        <v>59</v>
      </c>
      <c r="AE64">
        <v>51</v>
      </c>
      <c r="AF64">
        <v>4</v>
      </c>
      <c r="AG64">
        <v>4</v>
      </c>
      <c r="AH64">
        <v>6</v>
      </c>
      <c r="AI64">
        <v>2</v>
      </c>
      <c r="AJ64">
        <v>4</v>
      </c>
      <c r="AK64" t="s">
        <v>19</v>
      </c>
      <c r="AL64">
        <v>2</v>
      </c>
      <c r="AM64">
        <v>2</v>
      </c>
      <c r="AN64" t="s">
        <v>19</v>
      </c>
      <c r="AO64" t="s">
        <v>19</v>
      </c>
      <c r="AP64" t="s">
        <v>19</v>
      </c>
      <c r="AQ64" t="s">
        <v>19</v>
      </c>
      <c r="AR64" t="s">
        <v>19</v>
      </c>
      <c r="AS64" t="s">
        <v>19</v>
      </c>
      <c r="AT64">
        <v>3</v>
      </c>
      <c r="AU64">
        <v>3</v>
      </c>
      <c r="AV64" t="s">
        <v>19</v>
      </c>
      <c r="AW64" t="s">
        <v>19</v>
      </c>
      <c r="AX64" t="s">
        <v>19</v>
      </c>
      <c r="AY64" t="s">
        <v>19</v>
      </c>
      <c r="AZ64" t="s">
        <v>19</v>
      </c>
      <c r="BA64" t="s">
        <v>19</v>
      </c>
      <c r="BB64" t="s">
        <v>19</v>
      </c>
      <c r="BC64" t="s">
        <v>19</v>
      </c>
      <c r="BD64" t="s">
        <v>19</v>
      </c>
      <c r="BE64" t="s">
        <v>19</v>
      </c>
      <c r="BF64" t="s">
        <v>19</v>
      </c>
      <c r="BG64" t="s">
        <v>19</v>
      </c>
      <c r="BH64" t="s">
        <v>19</v>
      </c>
      <c r="BI64" t="s">
        <v>19</v>
      </c>
      <c r="BJ64" t="s">
        <v>19</v>
      </c>
      <c r="BK64" t="s">
        <v>19</v>
      </c>
      <c r="BL64" t="s">
        <v>19</v>
      </c>
      <c r="BM64" t="s">
        <v>19</v>
      </c>
    </row>
    <row r="65" spans="1:65">
      <c r="A65" t="s">
        <v>706</v>
      </c>
      <c r="B65">
        <v>566</v>
      </c>
      <c r="C65">
        <v>380</v>
      </c>
      <c r="D65">
        <v>66</v>
      </c>
      <c r="E65">
        <v>120</v>
      </c>
      <c r="F65">
        <v>92</v>
      </c>
      <c r="G65">
        <v>10</v>
      </c>
      <c r="H65">
        <v>18</v>
      </c>
      <c r="I65">
        <v>64</v>
      </c>
      <c r="J65">
        <v>1</v>
      </c>
      <c r="K65" t="s">
        <v>19</v>
      </c>
      <c r="L65" t="s">
        <v>19</v>
      </c>
      <c r="M65">
        <v>1</v>
      </c>
      <c r="N65">
        <v>20</v>
      </c>
      <c r="O65">
        <v>8</v>
      </c>
      <c r="P65">
        <v>4</v>
      </c>
      <c r="Q65">
        <v>8</v>
      </c>
      <c r="R65">
        <v>85</v>
      </c>
      <c r="S65">
        <v>70</v>
      </c>
      <c r="T65">
        <v>7</v>
      </c>
      <c r="U65">
        <v>8</v>
      </c>
      <c r="V65">
        <v>68</v>
      </c>
      <c r="W65">
        <v>62</v>
      </c>
      <c r="X65">
        <v>4</v>
      </c>
      <c r="Y65">
        <v>2</v>
      </c>
      <c r="Z65">
        <v>211</v>
      </c>
      <c r="AA65">
        <v>183</v>
      </c>
      <c r="AB65">
        <v>2</v>
      </c>
      <c r="AC65">
        <v>26</v>
      </c>
      <c r="AD65">
        <v>112</v>
      </c>
      <c r="AE65">
        <v>103</v>
      </c>
      <c r="AF65">
        <v>1</v>
      </c>
      <c r="AG65">
        <v>8</v>
      </c>
      <c r="AH65">
        <v>26</v>
      </c>
      <c r="AI65">
        <v>14</v>
      </c>
      <c r="AJ65">
        <v>11</v>
      </c>
      <c r="AK65">
        <v>1</v>
      </c>
      <c r="AL65">
        <v>14</v>
      </c>
      <c r="AM65">
        <v>6</v>
      </c>
      <c r="AN65">
        <v>7</v>
      </c>
      <c r="AO65">
        <v>1</v>
      </c>
      <c r="AP65">
        <v>5</v>
      </c>
      <c r="AQ65">
        <v>4</v>
      </c>
      <c r="AR65" t="s">
        <v>19</v>
      </c>
      <c r="AS65">
        <v>1</v>
      </c>
      <c r="AT65">
        <v>19</v>
      </c>
      <c r="AU65">
        <v>14</v>
      </c>
      <c r="AV65">
        <v>5</v>
      </c>
      <c r="AW65" t="s">
        <v>19</v>
      </c>
      <c r="AX65">
        <v>11</v>
      </c>
      <c r="AY65">
        <v>6</v>
      </c>
      <c r="AZ65">
        <v>4</v>
      </c>
      <c r="BA65">
        <v>1</v>
      </c>
      <c r="BB65">
        <v>4</v>
      </c>
      <c r="BC65" t="s">
        <v>19</v>
      </c>
      <c r="BD65">
        <v>4</v>
      </c>
      <c r="BE65" t="s">
        <v>19</v>
      </c>
      <c r="BF65">
        <v>1</v>
      </c>
      <c r="BG65">
        <v>1</v>
      </c>
      <c r="BH65" t="s">
        <v>19</v>
      </c>
      <c r="BI65" t="s">
        <v>19</v>
      </c>
      <c r="BJ65">
        <v>9</v>
      </c>
      <c r="BK65">
        <v>2</v>
      </c>
      <c r="BL65" t="s">
        <v>19</v>
      </c>
      <c r="BM65">
        <v>7</v>
      </c>
    </row>
    <row r="66" spans="1:65">
      <c r="A66" t="s">
        <v>705</v>
      </c>
      <c r="B66">
        <v>452</v>
      </c>
      <c r="C66">
        <v>205</v>
      </c>
      <c r="D66">
        <v>130</v>
      </c>
      <c r="E66">
        <v>117</v>
      </c>
      <c r="F66">
        <v>73</v>
      </c>
      <c r="G66">
        <v>9</v>
      </c>
      <c r="H66">
        <v>18</v>
      </c>
      <c r="I66">
        <v>46</v>
      </c>
      <c r="J66">
        <v>4</v>
      </c>
      <c r="K66" t="s">
        <v>19</v>
      </c>
      <c r="L66" t="s">
        <v>19</v>
      </c>
      <c r="M66">
        <v>4</v>
      </c>
      <c r="N66">
        <v>16</v>
      </c>
      <c r="O66">
        <v>4</v>
      </c>
      <c r="P66">
        <v>11</v>
      </c>
      <c r="Q66">
        <v>1</v>
      </c>
      <c r="R66">
        <v>115</v>
      </c>
      <c r="S66">
        <v>43</v>
      </c>
      <c r="T66">
        <v>54</v>
      </c>
      <c r="U66">
        <v>18</v>
      </c>
      <c r="V66">
        <v>54</v>
      </c>
      <c r="W66">
        <v>36</v>
      </c>
      <c r="X66">
        <v>8</v>
      </c>
      <c r="Y66">
        <v>10</v>
      </c>
      <c r="Z66">
        <v>131</v>
      </c>
      <c r="AA66">
        <v>95</v>
      </c>
      <c r="AB66">
        <v>5</v>
      </c>
      <c r="AC66">
        <v>31</v>
      </c>
      <c r="AD66">
        <v>33</v>
      </c>
      <c r="AE66">
        <v>28</v>
      </c>
      <c r="AF66">
        <v>2</v>
      </c>
      <c r="AG66">
        <v>3</v>
      </c>
      <c r="AH66">
        <v>18</v>
      </c>
      <c r="AI66">
        <v>6</v>
      </c>
      <c r="AJ66">
        <v>11</v>
      </c>
      <c r="AK66">
        <v>1</v>
      </c>
      <c r="AL66">
        <v>14</v>
      </c>
      <c r="AM66">
        <v>5</v>
      </c>
      <c r="AN66">
        <v>9</v>
      </c>
      <c r="AO66" t="s">
        <v>19</v>
      </c>
      <c r="AP66" t="s">
        <v>19</v>
      </c>
      <c r="AQ66" t="s">
        <v>19</v>
      </c>
      <c r="AR66" t="s">
        <v>19</v>
      </c>
      <c r="AS66" t="s">
        <v>19</v>
      </c>
      <c r="AT66">
        <v>16</v>
      </c>
      <c r="AU66">
        <v>6</v>
      </c>
      <c r="AV66">
        <v>9</v>
      </c>
      <c r="AW66">
        <v>1</v>
      </c>
      <c r="AX66">
        <v>6</v>
      </c>
      <c r="AY66">
        <v>1</v>
      </c>
      <c r="AZ66">
        <v>4</v>
      </c>
      <c r="BA66">
        <v>1</v>
      </c>
      <c r="BB66">
        <v>3</v>
      </c>
      <c r="BC66" t="s">
        <v>19</v>
      </c>
      <c r="BD66">
        <v>1</v>
      </c>
      <c r="BE66">
        <v>2</v>
      </c>
      <c r="BF66" t="s">
        <v>19</v>
      </c>
      <c r="BG66" t="s">
        <v>19</v>
      </c>
      <c r="BH66" t="s">
        <v>19</v>
      </c>
      <c r="BI66" t="s">
        <v>19</v>
      </c>
      <c r="BJ66">
        <v>2</v>
      </c>
      <c r="BK66" t="s">
        <v>19</v>
      </c>
      <c r="BL66" t="s">
        <v>19</v>
      </c>
      <c r="BM66">
        <v>2</v>
      </c>
    </row>
    <row r="67" spans="1:65">
      <c r="A67" t="s">
        <v>704</v>
      </c>
      <c r="B67">
        <v>2028</v>
      </c>
      <c r="C67">
        <v>1194</v>
      </c>
      <c r="D67">
        <v>261</v>
      </c>
      <c r="E67">
        <v>573</v>
      </c>
      <c r="F67">
        <v>423</v>
      </c>
      <c r="G67">
        <v>41</v>
      </c>
      <c r="H67">
        <v>70</v>
      </c>
      <c r="I67">
        <v>312</v>
      </c>
      <c r="J67">
        <v>12</v>
      </c>
      <c r="K67">
        <v>1</v>
      </c>
      <c r="L67">
        <v>2</v>
      </c>
      <c r="M67">
        <v>9</v>
      </c>
      <c r="N67">
        <v>74</v>
      </c>
      <c r="O67">
        <v>16</v>
      </c>
      <c r="P67">
        <v>28</v>
      </c>
      <c r="Q67">
        <v>30</v>
      </c>
      <c r="R67">
        <v>336</v>
      </c>
      <c r="S67">
        <v>229</v>
      </c>
      <c r="T67">
        <v>12</v>
      </c>
      <c r="U67">
        <v>95</v>
      </c>
      <c r="V67">
        <v>260</v>
      </c>
      <c r="W67">
        <v>206</v>
      </c>
      <c r="X67">
        <v>5</v>
      </c>
      <c r="Y67">
        <v>49</v>
      </c>
      <c r="Z67">
        <v>664</v>
      </c>
      <c r="AA67">
        <v>582</v>
      </c>
      <c r="AB67">
        <v>16</v>
      </c>
      <c r="AC67">
        <v>66</v>
      </c>
      <c r="AD67">
        <v>328</v>
      </c>
      <c r="AE67">
        <v>310</v>
      </c>
      <c r="AF67">
        <v>5</v>
      </c>
      <c r="AG67">
        <v>13</v>
      </c>
      <c r="AH67">
        <v>48</v>
      </c>
      <c r="AI67">
        <v>33</v>
      </c>
      <c r="AJ67">
        <v>14</v>
      </c>
      <c r="AK67">
        <v>1</v>
      </c>
      <c r="AL67">
        <v>49</v>
      </c>
      <c r="AM67">
        <v>29</v>
      </c>
      <c r="AN67">
        <v>18</v>
      </c>
      <c r="AO67">
        <v>2</v>
      </c>
      <c r="AP67">
        <v>9</v>
      </c>
      <c r="AQ67">
        <v>2</v>
      </c>
      <c r="AR67">
        <v>7</v>
      </c>
      <c r="AS67" t="s">
        <v>19</v>
      </c>
      <c r="AT67">
        <v>76</v>
      </c>
      <c r="AU67">
        <v>31</v>
      </c>
      <c r="AV67">
        <v>40</v>
      </c>
      <c r="AW67">
        <v>5</v>
      </c>
      <c r="AX67">
        <v>33</v>
      </c>
      <c r="AY67">
        <v>10</v>
      </c>
      <c r="AZ67">
        <v>23</v>
      </c>
      <c r="BA67" t="s">
        <v>19</v>
      </c>
      <c r="BB67">
        <v>12</v>
      </c>
      <c r="BC67">
        <v>7</v>
      </c>
      <c r="BD67">
        <v>4</v>
      </c>
      <c r="BE67">
        <v>1</v>
      </c>
      <c r="BF67">
        <v>17</v>
      </c>
      <c r="BG67">
        <v>3</v>
      </c>
      <c r="BH67">
        <v>14</v>
      </c>
      <c r="BI67" t="s">
        <v>19</v>
      </c>
      <c r="BJ67">
        <v>15</v>
      </c>
      <c r="BK67">
        <v>4</v>
      </c>
      <c r="BL67">
        <v>8</v>
      </c>
      <c r="BM67">
        <v>3</v>
      </c>
    </row>
    <row r="68" spans="1:65">
      <c r="A68" t="s">
        <v>703</v>
      </c>
      <c r="B68">
        <v>548</v>
      </c>
      <c r="C68">
        <v>306</v>
      </c>
      <c r="D68">
        <v>105</v>
      </c>
      <c r="E68">
        <v>137</v>
      </c>
      <c r="F68">
        <v>115</v>
      </c>
      <c r="G68">
        <v>7</v>
      </c>
      <c r="H68">
        <v>14</v>
      </c>
      <c r="I68">
        <v>94</v>
      </c>
      <c r="J68" t="s">
        <v>19</v>
      </c>
      <c r="K68" t="s">
        <v>19</v>
      </c>
      <c r="L68" t="s">
        <v>19</v>
      </c>
      <c r="M68" t="s">
        <v>19</v>
      </c>
      <c r="N68">
        <v>18</v>
      </c>
      <c r="O68">
        <v>4</v>
      </c>
      <c r="P68">
        <v>11</v>
      </c>
      <c r="Q68">
        <v>3</v>
      </c>
      <c r="R68">
        <v>96</v>
      </c>
      <c r="S68">
        <v>70</v>
      </c>
      <c r="T68">
        <v>10</v>
      </c>
      <c r="U68">
        <v>16</v>
      </c>
      <c r="V68">
        <v>79</v>
      </c>
      <c r="W68">
        <v>52</v>
      </c>
      <c r="X68">
        <v>17</v>
      </c>
      <c r="Y68">
        <v>10</v>
      </c>
      <c r="Z68">
        <v>187</v>
      </c>
      <c r="AA68">
        <v>151</v>
      </c>
      <c r="AB68">
        <v>24</v>
      </c>
      <c r="AC68">
        <v>12</v>
      </c>
      <c r="AD68">
        <v>75</v>
      </c>
      <c r="AE68">
        <v>67</v>
      </c>
      <c r="AF68">
        <v>5</v>
      </c>
      <c r="AG68">
        <v>3</v>
      </c>
      <c r="AH68">
        <v>15</v>
      </c>
      <c r="AI68">
        <v>10</v>
      </c>
      <c r="AJ68">
        <v>5</v>
      </c>
      <c r="AK68" t="s">
        <v>19</v>
      </c>
      <c r="AL68">
        <v>10</v>
      </c>
      <c r="AM68">
        <v>4</v>
      </c>
      <c r="AN68">
        <v>6</v>
      </c>
      <c r="AO68" t="s">
        <v>19</v>
      </c>
      <c r="AP68">
        <v>2</v>
      </c>
      <c r="AQ68">
        <v>1</v>
      </c>
      <c r="AR68">
        <v>1</v>
      </c>
      <c r="AS68" t="s">
        <v>19</v>
      </c>
      <c r="AT68">
        <v>24</v>
      </c>
      <c r="AU68">
        <v>6</v>
      </c>
      <c r="AV68">
        <v>16</v>
      </c>
      <c r="AW68">
        <v>2</v>
      </c>
      <c r="AX68">
        <v>1</v>
      </c>
      <c r="AY68">
        <v>1</v>
      </c>
      <c r="AZ68" t="s">
        <v>19</v>
      </c>
      <c r="BA68" t="s">
        <v>19</v>
      </c>
      <c r="BB68">
        <v>1</v>
      </c>
      <c r="BC68" t="s">
        <v>19</v>
      </c>
      <c r="BD68">
        <v>1</v>
      </c>
      <c r="BE68" t="s">
        <v>19</v>
      </c>
      <c r="BF68" t="s">
        <v>19</v>
      </c>
      <c r="BG68" t="s">
        <v>19</v>
      </c>
      <c r="BH68" t="s">
        <v>19</v>
      </c>
      <c r="BI68" t="s">
        <v>19</v>
      </c>
      <c r="BJ68" t="s">
        <v>19</v>
      </c>
      <c r="BK68" t="s">
        <v>19</v>
      </c>
      <c r="BL68" t="s">
        <v>19</v>
      </c>
      <c r="BM68" t="s">
        <v>19</v>
      </c>
    </row>
    <row r="69" spans="1:65">
      <c r="A69" t="s">
        <v>702</v>
      </c>
      <c r="B69">
        <v>173</v>
      </c>
      <c r="C69">
        <v>121</v>
      </c>
      <c r="D69">
        <v>19</v>
      </c>
      <c r="E69">
        <v>33</v>
      </c>
      <c r="F69">
        <v>14</v>
      </c>
      <c r="G69">
        <v>5</v>
      </c>
      <c r="H69">
        <v>1</v>
      </c>
      <c r="I69">
        <v>8</v>
      </c>
      <c r="J69">
        <v>1</v>
      </c>
      <c r="K69">
        <v>1</v>
      </c>
      <c r="L69" t="s">
        <v>19</v>
      </c>
      <c r="M69" t="s">
        <v>19</v>
      </c>
      <c r="N69">
        <v>4</v>
      </c>
      <c r="O69">
        <v>3</v>
      </c>
      <c r="P69">
        <v>1</v>
      </c>
      <c r="Q69" t="s">
        <v>19</v>
      </c>
      <c r="R69">
        <v>36</v>
      </c>
      <c r="S69">
        <v>26</v>
      </c>
      <c r="T69" t="s">
        <v>19</v>
      </c>
      <c r="U69">
        <v>10</v>
      </c>
      <c r="V69">
        <v>20</v>
      </c>
      <c r="W69">
        <v>15</v>
      </c>
      <c r="X69" t="s">
        <v>19</v>
      </c>
      <c r="Y69">
        <v>5</v>
      </c>
      <c r="Z69">
        <v>67</v>
      </c>
      <c r="AA69">
        <v>57</v>
      </c>
      <c r="AB69" t="s">
        <v>19</v>
      </c>
      <c r="AC69">
        <v>10</v>
      </c>
      <c r="AD69">
        <v>31</v>
      </c>
      <c r="AE69">
        <v>28</v>
      </c>
      <c r="AF69" t="s">
        <v>19</v>
      </c>
      <c r="AG69">
        <v>3</v>
      </c>
      <c r="AH69">
        <v>2</v>
      </c>
      <c r="AI69">
        <v>2</v>
      </c>
      <c r="AJ69" t="s">
        <v>19</v>
      </c>
      <c r="AK69" t="s">
        <v>19</v>
      </c>
      <c r="AL69">
        <v>3</v>
      </c>
      <c r="AM69">
        <v>2</v>
      </c>
      <c r="AN69">
        <v>1</v>
      </c>
      <c r="AO69" t="s">
        <v>19</v>
      </c>
      <c r="AP69" t="s">
        <v>19</v>
      </c>
      <c r="AQ69" t="s">
        <v>19</v>
      </c>
      <c r="AR69" t="s">
        <v>19</v>
      </c>
      <c r="AS69" t="s">
        <v>19</v>
      </c>
      <c r="AT69">
        <v>18</v>
      </c>
      <c r="AU69">
        <v>4</v>
      </c>
      <c r="AV69">
        <v>14</v>
      </c>
      <c r="AW69" t="s">
        <v>19</v>
      </c>
      <c r="AX69">
        <v>4</v>
      </c>
      <c r="AY69">
        <v>2</v>
      </c>
      <c r="AZ69">
        <v>2</v>
      </c>
      <c r="BA69" t="s">
        <v>19</v>
      </c>
      <c r="BB69">
        <v>1</v>
      </c>
      <c r="BC69">
        <v>1</v>
      </c>
      <c r="BD69" t="s">
        <v>19</v>
      </c>
      <c r="BE69" t="s">
        <v>19</v>
      </c>
      <c r="BF69" t="s">
        <v>19</v>
      </c>
      <c r="BG69" t="s">
        <v>19</v>
      </c>
      <c r="BH69" t="s">
        <v>19</v>
      </c>
      <c r="BI69" t="s">
        <v>19</v>
      </c>
      <c r="BJ69">
        <v>3</v>
      </c>
      <c r="BK69">
        <v>3</v>
      </c>
      <c r="BL69" t="s">
        <v>19</v>
      </c>
      <c r="BM69" t="s">
        <v>19</v>
      </c>
    </row>
    <row r="70" spans="1:65">
      <c r="A70" t="s">
        <v>701</v>
      </c>
      <c r="B70">
        <v>571</v>
      </c>
      <c r="C70">
        <v>342</v>
      </c>
      <c r="D70">
        <v>92</v>
      </c>
      <c r="E70">
        <v>137</v>
      </c>
      <c r="F70">
        <v>90</v>
      </c>
      <c r="G70">
        <v>7</v>
      </c>
      <c r="H70">
        <v>21</v>
      </c>
      <c r="I70">
        <v>62</v>
      </c>
      <c r="J70" t="s">
        <v>19</v>
      </c>
      <c r="K70" t="s">
        <v>19</v>
      </c>
      <c r="L70" t="s">
        <v>19</v>
      </c>
      <c r="M70" t="s">
        <v>19</v>
      </c>
      <c r="N70">
        <v>20</v>
      </c>
      <c r="O70">
        <v>7</v>
      </c>
      <c r="P70">
        <v>11</v>
      </c>
      <c r="Q70">
        <v>2</v>
      </c>
      <c r="R70">
        <v>108</v>
      </c>
      <c r="S70">
        <v>80</v>
      </c>
      <c r="T70">
        <v>2</v>
      </c>
      <c r="U70">
        <v>26</v>
      </c>
      <c r="V70">
        <v>71</v>
      </c>
      <c r="W70">
        <v>57</v>
      </c>
      <c r="X70" t="s">
        <v>19</v>
      </c>
      <c r="Y70">
        <v>14</v>
      </c>
      <c r="Z70">
        <v>192</v>
      </c>
      <c r="AA70">
        <v>168</v>
      </c>
      <c r="AB70" t="s">
        <v>19</v>
      </c>
      <c r="AC70">
        <v>24</v>
      </c>
      <c r="AD70">
        <v>70</v>
      </c>
      <c r="AE70">
        <v>67</v>
      </c>
      <c r="AF70" t="s">
        <v>19</v>
      </c>
      <c r="AG70">
        <v>3</v>
      </c>
      <c r="AH70">
        <v>19</v>
      </c>
      <c r="AI70">
        <v>4</v>
      </c>
      <c r="AJ70">
        <v>12</v>
      </c>
      <c r="AK70">
        <v>3</v>
      </c>
      <c r="AL70">
        <v>17</v>
      </c>
      <c r="AM70">
        <v>8</v>
      </c>
      <c r="AN70">
        <v>8</v>
      </c>
      <c r="AO70">
        <v>1</v>
      </c>
      <c r="AP70">
        <v>1</v>
      </c>
      <c r="AQ70" t="s">
        <v>19</v>
      </c>
      <c r="AR70">
        <v>1</v>
      </c>
      <c r="AS70" t="s">
        <v>19</v>
      </c>
      <c r="AT70">
        <v>34</v>
      </c>
      <c r="AU70">
        <v>6</v>
      </c>
      <c r="AV70">
        <v>23</v>
      </c>
      <c r="AW70">
        <v>5</v>
      </c>
      <c r="AX70">
        <v>13</v>
      </c>
      <c r="AY70">
        <v>3</v>
      </c>
      <c r="AZ70">
        <v>10</v>
      </c>
      <c r="BA70" t="s">
        <v>19</v>
      </c>
      <c r="BB70">
        <v>6</v>
      </c>
      <c r="BC70">
        <v>2</v>
      </c>
      <c r="BD70">
        <v>4</v>
      </c>
      <c r="BE70" t="s">
        <v>19</v>
      </c>
      <c r="BF70" t="s">
        <v>19</v>
      </c>
      <c r="BG70" t="s">
        <v>19</v>
      </c>
      <c r="BH70" t="s">
        <v>19</v>
      </c>
      <c r="BI70" t="s">
        <v>19</v>
      </c>
      <c r="BJ70" t="s">
        <v>19</v>
      </c>
      <c r="BK70" t="s">
        <v>19</v>
      </c>
      <c r="BL70" t="s">
        <v>19</v>
      </c>
      <c r="BM70" t="s">
        <v>19</v>
      </c>
    </row>
    <row r="71" spans="1:65">
      <c r="A71" t="s">
        <v>700</v>
      </c>
      <c r="B71">
        <v>250</v>
      </c>
      <c r="C71">
        <v>156</v>
      </c>
      <c r="D71">
        <v>39</v>
      </c>
      <c r="E71">
        <v>55</v>
      </c>
      <c r="F71">
        <v>47</v>
      </c>
      <c r="G71">
        <v>14</v>
      </c>
      <c r="H71">
        <v>3</v>
      </c>
      <c r="I71">
        <v>30</v>
      </c>
      <c r="J71">
        <v>2</v>
      </c>
      <c r="K71">
        <v>1</v>
      </c>
      <c r="L71">
        <v>1</v>
      </c>
      <c r="M71" t="s">
        <v>19</v>
      </c>
      <c r="N71">
        <v>8</v>
      </c>
      <c r="O71">
        <v>4</v>
      </c>
      <c r="P71">
        <v>2</v>
      </c>
      <c r="Q71">
        <v>2</v>
      </c>
      <c r="R71">
        <v>47</v>
      </c>
      <c r="S71">
        <v>38</v>
      </c>
      <c r="T71">
        <v>2</v>
      </c>
      <c r="U71">
        <v>7</v>
      </c>
      <c r="V71">
        <v>27</v>
      </c>
      <c r="W71">
        <v>23</v>
      </c>
      <c r="X71" t="s">
        <v>19</v>
      </c>
      <c r="Y71">
        <v>4</v>
      </c>
      <c r="Z71">
        <v>58</v>
      </c>
      <c r="AA71">
        <v>49</v>
      </c>
      <c r="AB71">
        <v>3</v>
      </c>
      <c r="AC71">
        <v>6</v>
      </c>
      <c r="AD71">
        <v>29</v>
      </c>
      <c r="AE71">
        <v>24</v>
      </c>
      <c r="AF71">
        <v>3</v>
      </c>
      <c r="AG71">
        <v>2</v>
      </c>
      <c r="AH71">
        <v>9</v>
      </c>
      <c r="AI71">
        <v>3</v>
      </c>
      <c r="AJ71">
        <v>5</v>
      </c>
      <c r="AK71">
        <v>1</v>
      </c>
      <c r="AL71">
        <v>7</v>
      </c>
      <c r="AM71">
        <v>3</v>
      </c>
      <c r="AN71">
        <v>4</v>
      </c>
      <c r="AO71" t="s">
        <v>19</v>
      </c>
      <c r="AP71" t="s">
        <v>19</v>
      </c>
      <c r="AQ71" t="s">
        <v>19</v>
      </c>
      <c r="AR71" t="s">
        <v>19</v>
      </c>
      <c r="AS71" t="s">
        <v>19</v>
      </c>
      <c r="AT71">
        <v>21</v>
      </c>
      <c r="AU71">
        <v>11</v>
      </c>
      <c r="AV71">
        <v>9</v>
      </c>
      <c r="AW71">
        <v>1</v>
      </c>
      <c r="AX71">
        <v>12</v>
      </c>
      <c r="AY71">
        <v>7</v>
      </c>
      <c r="AZ71">
        <v>4</v>
      </c>
      <c r="BA71">
        <v>1</v>
      </c>
      <c r="BB71">
        <v>5</v>
      </c>
      <c r="BC71">
        <v>3</v>
      </c>
      <c r="BD71">
        <v>2</v>
      </c>
      <c r="BE71" t="s">
        <v>19</v>
      </c>
      <c r="BF71" t="s">
        <v>19</v>
      </c>
      <c r="BG71" t="s">
        <v>19</v>
      </c>
      <c r="BH71" t="s">
        <v>19</v>
      </c>
      <c r="BI71" t="s">
        <v>19</v>
      </c>
      <c r="BJ71">
        <v>7</v>
      </c>
      <c r="BK71" t="s">
        <v>19</v>
      </c>
      <c r="BL71">
        <v>4</v>
      </c>
      <c r="BM71">
        <v>3</v>
      </c>
    </row>
    <row r="72" spans="1:65">
      <c r="A72" t="s">
        <v>699</v>
      </c>
      <c r="B72">
        <v>945</v>
      </c>
      <c r="C72">
        <v>528</v>
      </c>
      <c r="D72">
        <v>244</v>
      </c>
      <c r="E72">
        <v>173</v>
      </c>
      <c r="F72">
        <v>122</v>
      </c>
      <c r="G72">
        <v>21</v>
      </c>
      <c r="H72">
        <v>49</v>
      </c>
      <c r="I72">
        <v>52</v>
      </c>
      <c r="J72">
        <v>4</v>
      </c>
      <c r="K72" t="s">
        <v>19</v>
      </c>
      <c r="L72" t="s">
        <v>19</v>
      </c>
      <c r="M72">
        <v>4</v>
      </c>
      <c r="N72">
        <v>28</v>
      </c>
      <c r="O72">
        <v>9</v>
      </c>
      <c r="P72">
        <v>13</v>
      </c>
      <c r="Q72">
        <v>6</v>
      </c>
      <c r="R72">
        <v>144</v>
      </c>
      <c r="S72">
        <v>115</v>
      </c>
      <c r="T72">
        <v>15</v>
      </c>
      <c r="U72">
        <v>14</v>
      </c>
      <c r="V72">
        <v>154</v>
      </c>
      <c r="W72">
        <v>113</v>
      </c>
      <c r="X72">
        <v>13</v>
      </c>
      <c r="Y72">
        <v>28</v>
      </c>
      <c r="Z72">
        <v>299</v>
      </c>
      <c r="AA72">
        <v>216</v>
      </c>
      <c r="AB72">
        <v>29</v>
      </c>
      <c r="AC72">
        <v>54</v>
      </c>
      <c r="AD72">
        <v>146</v>
      </c>
      <c r="AE72">
        <v>122</v>
      </c>
      <c r="AF72">
        <v>14</v>
      </c>
      <c r="AG72">
        <v>10</v>
      </c>
      <c r="AH72">
        <v>42</v>
      </c>
      <c r="AI72">
        <v>15</v>
      </c>
      <c r="AJ72">
        <v>27</v>
      </c>
      <c r="AK72" t="s">
        <v>19</v>
      </c>
      <c r="AL72">
        <v>37</v>
      </c>
      <c r="AM72">
        <v>10</v>
      </c>
      <c r="AN72">
        <v>23</v>
      </c>
      <c r="AO72">
        <v>4</v>
      </c>
      <c r="AP72">
        <v>8</v>
      </c>
      <c r="AQ72">
        <v>1</v>
      </c>
      <c r="AR72">
        <v>7</v>
      </c>
      <c r="AS72" t="s">
        <v>19</v>
      </c>
      <c r="AT72">
        <v>50</v>
      </c>
      <c r="AU72">
        <v>5</v>
      </c>
      <c r="AV72">
        <v>40</v>
      </c>
      <c r="AW72">
        <v>5</v>
      </c>
      <c r="AX72">
        <v>37</v>
      </c>
      <c r="AY72">
        <v>13</v>
      </c>
      <c r="AZ72">
        <v>19</v>
      </c>
      <c r="BA72">
        <v>5</v>
      </c>
      <c r="BB72">
        <v>12</v>
      </c>
      <c r="BC72">
        <v>3</v>
      </c>
      <c r="BD72">
        <v>8</v>
      </c>
      <c r="BE72">
        <v>1</v>
      </c>
      <c r="BF72">
        <v>2</v>
      </c>
      <c r="BG72">
        <v>2</v>
      </c>
      <c r="BH72" t="s">
        <v>19</v>
      </c>
      <c r="BI72" t="s">
        <v>19</v>
      </c>
      <c r="BJ72">
        <v>6</v>
      </c>
      <c r="BK72">
        <v>5</v>
      </c>
      <c r="BL72">
        <v>1</v>
      </c>
      <c r="BM72" t="s">
        <v>19</v>
      </c>
    </row>
    <row r="73" spans="1:65">
      <c r="A73" t="s">
        <v>698</v>
      </c>
      <c r="B73">
        <v>683</v>
      </c>
      <c r="C73">
        <v>321</v>
      </c>
      <c r="D73">
        <v>286</v>
      </c>
      <c r="E73">
        <v>76</v>
      </c>
      <c r="F73">
        <v>77</v>
      </c>
      <c r="G73">
        <v>11</v>
      </c>
      <c r="H73">
        <v>42</v>
      </c>
      <c r="I73">
        <v>24</v>
      </c>
      <c r="J73">
        <v>1</v>
      </c>
      <c r="K73">
        <v>1</v>
      </c>
      <c r="L73" t="s">
        <v>19</v>
      </c>
      <c r="M73" t="s">
        <v>19</v>
      </c>
      <c r="N73">
        <v>26</v>
      </c>
      <c r="O73">
        <v>3</v>
      </c>
      <c r="P73">
        <v>20</v>
      </c>
      <c r="Q73">
        <v>3</v>
      </c>
      <c r="R73">
        <v>67</v>
      </c>
      <c r="S73">
        <v>54</v>
      </c>
      <c r="T73">
        <v>4</v>
      </c>
      <c r="U73">
        <v>9</v>
      </c>
      <c r="V73">
        <v>83</v>
      </c>
      <c r="W73">
        <v>67</v>
      </c>
      <c r="X73">
        <v>6</v>
      </c>
      <c r="Y73">
        <v>10</v>
      </c>
      <c r="Z73">
        <v>178</v>
      </c>
      <c r="AA73">
        <v>157</v>
      </c>
      <c r="AB73">
        <v>1</v>
      </c>
      <c r="AC73">
        <v>20</v>
      </c>
      <c r="AD73">
        <v>78</v>
      </c>
      <c r="AE73">
        <v>76</v>
      </c>
      <c r="AF73" t="s">
        <v>19</v>
      </c>
      <c r="AG73">
        <v>2</v>
      </c>
      <c r="AH73">
        <v>14</v>
      </c>
      <c r="AI73">
        <v>8</v>
      </c>
      <c r="AJ73">
        <v>5</v>
      </c>
      <c r="AK73">
        <v>1</v>
      </c>
      <c r="AL73">
        <v>24</v>
      </c>
      <c r="AM73">
        <v>3</v>
      </c>
      <c r="AN73">
        <v>19</v>
      </c>
      <c r="AO73">
        <v>2</v>
      </c>
      <c r="AP73">
        <v>5</v>
      </c>
      <c r="AQ73">
        <v>1</v>
      </c>
      <c r="AR73">
        <v>2</v>
      </c>
      <c r="AS73">
        <v>2</v>
      </c>
      <c r="AT73">
        <v>119</v>
      </c>
      <c r="AU73">
        <v>10</v>
      </c>
      <c r="AV73">
        <v>107</v>
      </c>
      <c r="AW73">
        <v>2</v>
      </c>
      <c r="AX73">
        <v>69</v>
      </c>
      <c r="AY73">
        <v>6</v>
      </c>
      <c r="AZ73">
        <v>61</v>
      </c>
      <c r="BA73">
        <v>2</v>
      </c>
      <c r="BB73">
        <v>17</v>
      </c>
      <c r="BC73" t="s">
        <v>19</v>
      </c>
      <c r="BD73">
        <v>17</v>
      </c>
      <c r="BE73" t="s">
        <v>19</v>
      </c>
      <c r="BF73" t="s">
        <v>19</v>
      </c>
      <c r="BG73" t="s">
        <v>19</v>
      </c>
      <c r="BH73" t="s">
        <v>19</v>
      </c>
      <c r="BI73" t="s">
        <v>19</v>
      </c>
      <c r="BJ73">
        <v>3</v>
      </c>
      <c r="BK73" t="s">
        <v>19</v>
      </c>
      <c r="BL73">
        <v>2</v>
      </c>
      <c r="BM73">
        <v>1</v>
      </c>
    </row>
    <row r="74" spans="1:65">
      <c r="A74" t="s">
        <v>697</v>
      </c>
      <c r="B74">
        <v>736</v>
      </c>
      <c r="C74">
        <v>488</v>
      </c>
      <c r="D74">
        <v>112</v>
      </c>
      <c r="E74">
        <v>136</v>
      </c>
      <c r="F74">
        <v>138</v>
      </c>
      <c r="G74">
        <v>28</v>
      </c>
      <c r="H74">
        <v>23</v>
      </c>
      <c r="I74">
        <v>87</v>
      </c>
      <c r="J74" t="s">
        <v>19</v>
      </c>
      <c r="K74" t="s">
        <v>19</v>
      </c>
      <c r="L74" t="s">
        <v>19</v>
      </c>
      <c r="M74" t="s">
        <v>19</v>
      </c>
      <c r="N74">
        <v>27</v>
      </c>
      <c r="O74">
        <v>9</v>
      </c>
      <c r="P74">
        <v>12</v>
      </c>
      <c r="Q74">
        <v>6</v>
      </c>
      <c r="R74">
        <v>116</v>
      </c>
      <c r="S74">
        <v>104</v>
      </c>
      <c r="T74">
        <v>4</v>
      </c>
      <c r="U74">
        <v>8</v>
      </c>
      <c r="V74">
        <v>87</v>
      </c>
      <c r="W74">
        <v>75</v>
      </c>
      <c r="X74">
        <v>2</v>
      </c>
      <c r="Y74">
        <v>10</v>
      </c>
      <c r="Z74">
        <v>214</v>
      </c>
      <c r="AA74">
        <v>185</v>
      </c>
      <c r="AB74">
        <v>7</v>
      </c>
      <c r="AC74">
        <v>22</v>
      </c>
      <c r="AD74">
        <v>111</v>
      </c>
      <c r="AE74">
        <v>107</v>
      </c>
      <c r="AF74">
        <v>2</v>
      </c>
      <c r="AG74">
        <v>2</v>
      </c>
      <c r="AH74">
        <v>20</v>
      </c>
      <c r="AI74">
        <v>12</v>
      </c>
      <c r="AJ74">
        <v>8</v>
      </c>
      <c r="AK74" t="s">
        <v>19</v>
      </c>
      <c r="AL74">
        <v>17</v>
      </c>
      <c r="AM74">
        <v>9</v>
      </c>
      <c r="AN74">
        <v>8</v>
      </c>
      <c r="AO74" t="s">
        <v>19</v>
      </c>
      <c r="AP74">
        <v>9</v>
      </c>
      <c r="AQ74">
        <v>1</v>
      </c>
      <c r="AR74">
        <v>8</v>
      </c>
      <c r="AS74" t="s">
        <v>19</v>
      </c>
      <c r="AT74">
        <v>53</v>
      </c>
      <c r="AU74">
        <v>30</v>
      </c>
      <c r="AV74">
        <v>22</v>
      </c>
      <c r="AW74">
        <v>1</v>
      </c>
      <c r="AX74">
        <v>35</v>
      </c>
      <c r="AY74">
        <v>24</v>
      </c>
      <c r="AZ74">
        <v>10</v>
      </c>
      <c r="BA74">
        <v>1</v>
      </c>
      <c r="BB74">
        <v>18</v>
      </c>
      <c r="BC74">
        <v>11</v>
      </c>
      <c r="BD74">
        <v>6</v>
      </c>
      <c r="BE74">
        <v>1</v>
      </c>
      <c r="BF74">
        <v>2</v>
      </c>
      <c r="BG74" t="s">
        <v>19</v>
      </c>
      <c r="BH74">
        <v>2</v>
      </c>
      <c r="BI74" t="s">
        <v>19</v>
      </c>
      <c r="BJ74" t="s">
        <v>19</v>
      </c>
      <c r="BK74" t="s">
        <v>19</v>
      </c>
      <c r="BL74" t="s">
        <v>19</v>
      </c>
      <c r="BM74" t="s">
        <v>19</v>
      </c>
    </row>
    <row r="75" spans="1:65">
      <c r="A75" t="s">
        <v>696</v>
      </c>
      <c r="B75">
        <v>1009</v>
      </c>
      <c r="C75">
        <v>466</v>
      </c>
      <c r="D75">
        <v>398</v>
      </c>
      <c r="E75">
        <v>145</v>
      </c>
      <c r="F75">
        <v>136</v>
      </c>
      <c r="G75">
        <v>17</v>
      </c>
      <c r="H75">
        <v>60</v>
      </c>
      <c r="I75">
        <v>59</v>
      </c>
      <c r="J75">
        <v>2</v>
      </c>
      <c r="K75">
        <v>1</v>
      </c>
      <c r="L75">
        <v>1</v>
      </c>
      <c r="M75" t="s">
        <v>19</v>
      </c>
      <c r="N75">
        <v>46</v>
      </c>
      <c r="O75">
        <v>6</v>
      </c>
      <c r="P75">
        <v>27</v>
      </c>
      <c r="Q75">
        <v>13</v>
      </c>
      <c r="R75">
        <v>117</v>
      </c>
      <c r="S75">
        <v>76</v>
      </c>
      <c r="T75">
        <v>30</v>
      </c>
      <c r="U75">
        <v>11</v>
      </c>
      <c r="V75">
        <v>164</v>
      </c>
      <c r="W75">
        <v>110</v>
      </c>
      <c r="X75">
        <v>40</v>
      </c>
      <c r="Y75">
        <v>14</v>
      </c>
      <c r="Z75">
        <v>302</v>
      </c>
      <c r="AA75">
        <v>207</v>
      </c>
      <c r="AB75">
        <v>59</v>
      </c>
      <c r="AC75">
        <v>36</v>
      </c>
      <c r="AD75">
        <v>117</v>
      </c>
      <c r="AE75">
        <v>97</v>
      </c>
      <c r="AF75">
        <v>15</v>
      </c>
      <c r="AG75">
        <v>5</v>
      </c>
      <c r="AH75">
        <v>28</v>
      </c>
      <c r="AI75">
        <v>11</v>
      </c>
      <c r="AJ75">
        <v>14</v>
      </c>
      <c r="AK75">
        <v>3</v>
      </c>
      <c r="AL75">
        <v>38</v>
      </c>
      <c r="AM75">
        <v>9</v>
      </c>
      <c r="AN75">
        <v>26</v>
      </c>
      <c r="AO75">
        <v>3</v>
      </c>
      <c r="AP75">
        <v>12</v>
      </c>
      <c r="AQ75">
        <v>1</v>
      </c>
      <c r="AR75">
        <v>9</v>
      </c>
      <c r="AS75">
        <v>2</v>
      </c>
      <c r="AT75">
        <v>98</v>
      </c>
      <c r="AU75">
        <v>16</v>
      </c>
      <c r="AV75">
        <v>82</v>
      </c>
      <c r="AW75" t="s">
        <v>19</v>
      </c>
      <c r="AX75">
        <v>44</v>
      </c>
      <c r="AY75">
        <v>7</v>
      </c>
      <c r="AZ75">
        <v>35</v>
      </c>
      <c r="BA75">
        <v>2</v>
      </c>
      <c r="BB75">
        <v>17</v>
      </c>
      <c r="BC75">
        <v>5</v>
      </c>
      <c r="BD75">
        <v>12</v>
      </c>
      <c r="BE75" t="s">
        <v>19</v>
      </c>
      <c r="BF75" t="s">
        <v>19</v>
      </c>
      <c r="BG75" t="s">
        <v>19</v>
      </c>
      <c r="BH75" t="s">
        <v>19</v>
      </c>
      <c r="BI75" t="s">
        <v>19</v>
      </c>
      <c r="BJ75">
        <v>5</v>
      </c>
      <c r="BK75" t="s">
        <v>19</v>
      </c>
      <c r="BL75">
        <v>3</v>
      </c>
      <c r="BM75">
        <v>2</v>
      </c>
    </row>
    <row r="76" spans="1:65">
      <c r="A76" t="s">
        <v>695</v>
      </c>
    </row>
    <row r="77" spans="1:65">
      <c r="A77" t="s">
        <v>694</v>
      </c>
      <c r="B77">
        <v>415</v>
      </c>
      <c r="C77">
        <v>268</v>
      </c>
      <c r="D77">
        <v>103</v>
      </c>
      <c r="E77">
        <v>44</v>
      </c>
      <c r="F77">
        <v>56</v>
      </c>
      <c r="G77">
        <v>14</v>
      </c>
      <c r="H77">
        <v>21</v>
      </c>
      <c r="I77">
        <v>21</v>
      </c>
      <c r="J77">
        <v>4</v>
      </c>
      <c r="K77">
        <v>1</v>
      </c>
      <c r="L77">
        <v>3</v>
      </c>
      <c r="M77" t="s">
        <v>19</v>
      </c>
      <c r="N77">
        <v>14</v>
      </c>
      <c r="O77">
        <v>6</v>
      </c>
      <c r="P77">
        <v>8</v>
      </c>
      <c r="Q77" t="s">
        <v>19</v>
      </c>
      <c r="R77">
        <v>43</v>
      </c>
      <c r="S77">
        <v>29</v>
      </c>
      <c r="T77">
        <v>9</v>
      </c>
      <c r="U77">
        <v>5</v>
      </c>
      <c r="V77">
        <v>68</v>
      </c>
      <c r="W77">
        <v>54</v>
      </c>
      <c r="X77">
        <v>8</v>
      </c>
      <c r="Y77">
        <v>6</v>
      </c>
      <c r="Z77">
        <v>140</v>
      </c>
      <c r="AA77">
        <v>123</v>
      </c>
      <c r="AB77">
        <v>7</v>
      </c>
      <c r="AC77">
        <v>10</v>
      </c>
      <c r="AD77">
        <v>76</v>
      </c>
      <c r="AE77">
        <v>65</v>
      </c>
      <c r="AF77">
        <v>7</v>
      </c>
      <c r="AG77">
        <v>4</v>
      </c>
      <c r="AH77">
        <v>19</v>
      </c>
      <c r="AI77">
        <v>4</v>
      </c>
      <c r="AJ77">
        <v>15</v>
      </c>
      <c r="AK77" t="s">
        <v>19</v>
      </c>
      <c r="AL77">
        <v>10</v>
      </c>
      <c r="AM77">
        <v>5</v>
      </c>
      <c r="AN77">
        <v>4</v>
      </c>
      <c r="AO77">
        <v>1</v>
      </c>
      <c r="AP77">
        <v>2</v>
      </c>
      <c r="AQ77">
        <v>1</v>
      </c>
      <c r="AR77" t="s">
        <v>19</v>
      </c>
      <c r="AS77">
        <v>1</v>
      </c>
      <c r="AT77">
        <v>29</v>
      </c>
      <c r="AU77">
        <v>17</v>
      </c>
      <c r="AV77">
        <v>12</v>
      </c>
      <c r="AW77" t="s">
        <v>19</v>
      </c>
      <c r="AX77">
        <v>18</v>
      </c>
      <c r="AY77">
        <v>9</v>
      </c>
      <c r="AZ77">
        <v>9</v>
      </c>
      <c r="BA77" t="s">
        <v>19</v>
      </c>
      <c r="BB77">
        <v>5</v>
      </c>
      <c r="BC77">
        <v>2</v>
      </c>
      <c r="BD77">
        <v>3</v>
      </c>
      <c r="BE77" t="s">
        <v>19</v>
      </c>
      <c r="BF77">
        <v>1</v>
      </c>
      <c r="BG77" t="s">
        <v>19</v>
      </c>
      <c r="BH77">
        <v>1</v>
      </c>
      <c r="BI77" t="s">
        <v>19</v>
      </c>
      <c r="BJ77">
        <v>6</v>
      </c>
      <c r="BK77">
        <v>3</v>
      </c>
      <c r="BL77">
        <v>3</v>
      </c>
      <c r="BM77" t="s">
        <v>19</v>
      </c>
    </row>
    <row r="78" spans="1:65">
      <c r="A78" t="s">
        <v>693</v>
      </c>
      <c r="B78">
        <v>268</v>
      </c>
      <c r="C78">
        <v>124</v>
      </c>
      <c r="D78">
        <v>103</v>
      </c>
      <c r="E78">
        <v>41</v>
      </c>
      <c r="F78">
        <v>43</v>
      </c>
      <c r="G78">
        <v>3</v>
      </c>
      <c r="H78">
        <v>16</v>
      </c>
      <c r="I78">
        <v>24</v>
      </c>
      <c r="J78" t="s">
        <v>19</v>
      </c>
      <c r="K78" t="s">
        <v>19</v>
      </c>
      <c r="L78" t="s">
        <v>19</v>
      </c>
      <c r="M78" t="s">
        <v>19</v>
      </c>
      <c r="N78">
        <v>10</v>
      </c>
      <c r="O78">
        <v>1</v>
      </c>
      <c r="P78">
        <v>5</v>
      </c>
      <c r="Q78">
        <v>4</v>
      </c>
      <c r="R78">
        <v>26</v>
      </c>
      <c r="S78">
        <v>26</v>
      </c>
      <c r="T78" t="s">
        <v>19</v>
      </c>
      <c r="U78" t="s">
        <v>19</v>
      </c>
      <c r="V78">
        <v>32</v>
      </c>
      <c r="W78">
        <v>26</v>
      </c>
      <c r="X78">
        <v>6</v>
      </c>
      <c r="Y78" t="s">
        <v>19</v>
      </c>
      <c r="Z78">
        <v>77</v>
      </c>
      <c r="AA78">
        <v>61</v>
      </c>
      <c r="AB78">
        <v>3</v>
      </c>
      <c r="AC78">
        <v>13</v>
      </c>
      <c r="AD78">
        <v>33</v>
      </c>
      <c r="AE78">
        <v>29</v>
      </c>
      <c r="AF78">
        <v>1</v>
      </c>
      <c r="AG78">
        <v>3</v>
      </c>
      <c r="AH78">
        <v>7</v>
      </c>
      <c r="AI78">
        <v>6</v>
      </c>
      <c r="AJ78">
        <v>1</v>
      </c>
      <c r="AK78" t="s">
        <v>19</v>
      </c>
      <c r="AL78">
        <v>8</v>
      </c>
      <c r="AM78">
        <v>1</v>
      </c>
      <c r="AN78">
        <v>7</v>
      </c>
      <c r="AO78" t="s">
        <v>19</v>
      </c>
      <c r="AP78" t="s">
        <v>19</v>
      </c>
      <c r="AQ78" t="s">
        <v>19</v>
      </c>
      <c r="AR78" t="s">
        <v>19</v>
      </c>
      <c r="AS78" t="s">
        <v>19</v>
      </c>
      <c r="AT78">
        <v>32</v>
      </c>
      <c r="AU78" t="s">
        <v>19</v>
      </c>
      <c r="AV78">
        <v>32</v>
      </c>
      <c r="AW78" t="s">
        <v>19</v>
      </c>
      <c r="AX78">
        <v>22</v>
      </c>
      <c r="AY78" t="s">
        <v>19</v>
      </c>
      <c r="AZ78">
        <v>22</v>
      </c>
      <c r="BA78" t="s">
        <v>19</v>
      </c>
      <c r="BB78">
        <v>11</v>
      </c>
      <c r="BC78" t="s">
        <v>19</v>
      </c>
      <c r="BD78">
        <v>11</v>
      </c>
      <c r="BE78" t="s">
        <v>19</v>
      </c>
      <c r="BF78" t="s">
        <v>19</v>
      </c>
      <c r="BG78" t="s">
        <v>19</v>
      </c>
      <c r="BH78" t="s">
        <v>19</v>
      </c>
      <c r="BI78" t="s">
        <v>19</v>
      </c>
      <c r="BJ78" t="s">
        <v>19</v>
      </c>
      <c r="BK78" t="s">
        <v>19</v>
      </c>
      <c r="BL78" t="s">
        <v>19</v>
      </c>
      <c r="BM78" t="s">
        <v>19</v>
      </c>
    </row>
    <row r="79" spans="1:65">
      <c r="A79" t="s">
        <v>692</v>
      </c>
      <c r="B79">
        <v>104</v>
      </c>
      <c r="C79">
        <v>92</v>
      </c>
      <c r="D79">
        <v>6</v>
      </c>
      <c r="E79">
        <v>6</v>
      </c>
      <c r="F79">
        <v>5</v>
      </c>
      <c r="G79">
        <v>2</v>
      </c>
      <c r="H79">
        <v>2</v>
      </c>
      <c r="I79">
        <v>1</v>
      </c>
      <c r="J79" t="s">
        <v>19</v>
      </c>
      <c r="K79" t="s">
        <v>19</v>
      </c>
      <c r="L79" t="s">
        <v>19</v>
      </c>
      <c r="M79" t="s">
        <v>19</v>
      </c>
      <c r="N79">
        <v>6</v>
      </c>
      <c r="O79">
        <v>4</v>
      </c>
      <c r="P79" t="s">
        <v>19</v>
      </c>
      <c r="Q79">
        <v>2</v>
      </c>
      <c r="R79">
        <v>24</v>
      </c>
      <c r="S79">
        <v>23</v>
      </c>
      <c r="T79">
        <v>1</v>
      </c>
      <c r="U79" t="s">
        <v>19</v>
      </c>
      <c r="V79">
        <v>18</v>
      </c>
      <c r="W79">
        <v>18</v>
      </c>
      <c r="X79" t="s">
        <v>19</v>
      </c>
      <c r="Y79" t="s">
        <v>19</v>
      </c>
      <c r="Z79">
        <v>34</v>
      </c>
      <c r="AA79">
        <v>33</v>
      </c>
      <c r="AB79" t="s">
        <v>19</v>
      </c>
      <c r="AC79">
        <v>1</v>
      </c>
      <c r="AD79">
        <v>28</v>
      </c>
      <c r="AE79">
        <v>28</v>
      </c>
      <c r="AF79" t="s">
        <v>19</v>
      </c>
      <c r="AG79" t="s">
        <v>19</v>
      </c>
      <c r="AH79">
        <v>4</v>
      </c>
      <c r="AI79">
        <v>2</v>
      </c>
      <c r="AJ79">
        <v>2</v>
      </c>
      <c r="AK79" t="s">
        <v>19</v>
      </c>
      <c r="AL79">
        <v>3</v>
      </c>
      <c r="AM79">
        <v>3</v>
      </c>
      <c r="AN79" t="s">
        <v>19</v>
      </c>
      <c r="AO79" t="s">
        <v>19</v>
      </c>
      <c r="AP79">
        <v>4</v>
      </c>
      <c r="AQ79">
        <v>3</v>
      </c>
      <c r="AR79">
        <v>1</v>
      </c>
      <c r="AS79" t="s">
        <v>19</v>
      </c>
      <c r="AT79">
        <v>2</v>
      </c>
      <c r="AU79">
        <v>2</v>
      </c>
      <c r="AV79" t="s">
        <v>19</v>
      </c>
      <c r="AW79" t="s">
        <v>19</v>
      </c>
      <c r="AX79">
        <v>3</v>
      </c>
      <c r="AY79">
        <v>1</v>
      </c>
      <c r="AZ79" t="s">
        <v>19</v>
      </c>
      <c r="BA79">
        <v>2</v>
      </c>
      <c r="BB79" t="s">
        <v>19</v>
      </c>
      <c r="BC79" t="s">
        <v>19</v>
      </c>
      <c r="BD79" t="s">
        <v>19</v>
      </c>
      <c r="BE79" t="s">
        <v>19</v>
      </c>
      <c r="BF79">
        <v>1</v>
      </c>
      <c r="BG79">
        <v>1</v>
      </c>
      <c r="BH79" t="s">
        <v>19</v>
      </c>
      <c r="BI79" t="s">
        <v>19</v>
      </c>
      <c r="BJ79" t="s">
        <v>19</v>
      </c>
      <c r="BK79" t="s">
        <v>19</v>
      </c>
      <c r="BL79" t="s">
        <v>19</v>
      </c>
      <c r="BM79" t="s">
        <v>19</v>
      </c>
    </row>
    <row r="80" spans="1:65">
      <c r="A80" t="s">
        <v>691</v>
      </c>
      <c r="B80">
        <v>245</v>
      </c>
      <c r="C80">
        <v>151</v>
      </c>
      <c r="D80">
        <v>55</v>
      </c>
      <c r="E80">
        <v>39</v>
      </c>
      <c r="F80">
        <v>41</v>
      </c>
      <c r="G80">
        <v>11</v>
      </c>
      <c r="H80">
        <v>6</v>
      </c>
      <c r="I80">
        <v>24</v>
      </c>
      <c r="J80" t="s">
        <v>19</v>
      </c>
      <c r="K80" t="s">
        <v>19</v>
      </c>
      <c r="L80" t="s">
        <v>19</v>
      </c>
      <c r="M80" t="s">
        <v>19</v>
      </c>
      <c r="N80">
        <v>7</v>
      </c>
      <c r="O80">
        <v>4</v>
      </c>
      <c r="P80">
        <v>1</v>
      </c>
      <c r="Q80">
        <v>2</v>
      </c>
      <c r="R80">
        <v>45</v>
      </c>
      <c r="S80">
        <v>33</v>
      </c>
      <c r="T80">
        <v>8</v>
      </c>
      <c r="U80">
        <v>4</v>
      </c>
      <c r="V80">
        <v>27</v>
      </c>
      <c r="W80">
        <v>17</v>
      </c>
      <c r="X80">
        <v>7</v>
      </c>
      <c r="Y80">
        <v>3</v>
      </c>
      <c r="Z80">
        <v>73</v>
      </c>
      <c r="AA80">
        <v>60</v>
      </c>
      <c r="AB80">
        <v>10</v>
      </c>
      <c r="AC80">
        <v>3</v>
      </c>
      <c r="AD80">
        <v>55</v>
      </c>
      <c r="AE80">
        <v>44</v>
      </c>
      <c r="AF80">
        <v>10</v>
      </c>
      <c r="AG80">
        <v>1</v>
      </c>
      <c r="AH80">
        <v>12</v>
      </c>
      <c r="AI80">
        <v>3</v>
      </c>
      <c r="AJ80">
        <v>9</v>
      </c>
      <c r="AK80" t="s">
        <v>19</v>
      </c>
      <c r="AL80">
        <v>12</v>
      </c>
      <c r="AM80">
        <v>8</v>
      </c>
      <c r="AN80">
        <v>3</v>
      </c>
      <c r="AO80">
        <v>1</v>
      </c>
      <c r="AP80" t="s">
        <v>19</v>
      </c>
      <c r="AQ80" t="s">
        <v>19</v>
      </c>
      <c r="AR80" t="s">
        <v>19</v>
      </c>
      <c r="AS80" t="s">
        <v>19</v>
      </c>
      <c r="AT80">
        <v>18</v>
      </c>
      <c r="AU80">
        <v>8</v>
      </c>
      <c r="AV80">
        <v>9</v>
      </c>
      <c r="AW80">
        <v>1</v>
      </c>
      <c r="AX80">
        <v>8</v>
      </c>
      <c r="AY80">
        <v>5</v>
      </c>
      <c r="AZ80">
        <v>2</v>
      </c>
      <c r="BA80">
        <v>1</v>
      </c>
      <c r="BB80">
        <v>1</v>
      </c>
      <c r="BC80">
        <v>1</v>
      </c>
      <c r="BD80" t="s">
        <v>19</v>
      </c>
      <c r="BE80" t="s">
        <v>19</v>
      </c>
      <c r="BF80" t="s">
        <v>19</v>
      </c>
      <c r="BG80" t="s">
        <v>19</v>
      </c>
      <c r="BH80" t="s">
        <v>19</v>
      </c>
      <c r="BI80" t="s">
        <v>19</v>
      </c>
      <c r="BJ80">
        <v>1</v>
      </c>
      <c r="BK80">
        <v>1</v>
      </c>
      <c r="BL80" t="s">
        <v>19</v>
      </c>
      <c r="BM80" t="s">
        <v>19</v>
      </c>
    </row>
    <row r="81" spans="1:65">
      <c r="A81" t="s">
        <v>690</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c r="BA81" t="s">
        <v>19</v>
      </c>
      <c r="BB81" t="s">
        <v>19</v>
      </c>
      <c r="BC81" t="s">
        <v>19</v>
      </c>
      <c r="BD81" t="s">
        <v>19</v>
      </c>
      <c r="BE81" t="s">
        <v>19</v>
      </c>
      <c r="BF81" t="s">
        <v>19</v>
      </c>
      <c r="BG81" t="s">
        <v>19</v>
      </c>
      <c r="BH81" t="s">
        <v>19</v>
      </c>
      <c r="BI81" t="s">
        <v>19</v>
      </c>
      <c r="BJ81" t="s">
        <v>19</v>
      </c>
      <c r="BK81" t="s">
        <v>19</v>
      </c>
      <c r="BL81" t="s">
        <v>19</v>
      </c>
      <c r="BM81" t="s">
        <v>19</v>
      </c>
    </row>
    <row r="82" spans="1:65">
      <c r="A82" t="s">
        <v>689</v>
      </c>
      <c r="B82">
        <v>192</v>
      </c>
      <c r="C82">
        <v>82</v>
      </c>
      <c r="D82">
        <v>41</v>
      </c>
      <c r="E82">
        <v>69</v>
      </c>
      <c r="F82">
        <v>59</v>
      </c>
      <c r="G82">
        <v>3</v>
      </c>
      <c r="H82">
        <v>5</v>
      </c>
      <c r="I82">
        <v>51</v>
      </c>
      <c r="J82" t="s">
        <v>19</v>
      </c>
      <c r="K82" t="s">
        <v>19</v>
      </c>
      <c r="L82" t="s">
        <v>19</v>
      </c>
      <c r="M82" t="s">
        <v>19</v>
      </c>
      <c r="N82">
        <v>7</v>
      </c>
      <c r="O82">
        <v>2</v>
      </c>
      <c r="P82">
        <v>5</v>
      </c>
      <c r="Q82" t="s">
        <v>19</v>
      </c>
      <c r="R82">
        <v>25</v>
      </c>
      <c r="S82">
        <v>17</v>
      </c>
      <c r="T82">
        <v>4</v>
      </c>
      <c r="U82">
        <v>4</v>
      </c>
      <c r="V82">
        <v>31</v>
      </c>
      <c r="W82">
        <v>21</v>
      </c>
      <c r="X82">
        <v>2</v>
      </c>
      <c r="Y82">
        <v>8</v>
      </c>
      <c r="Z82">
        <v>37</v>
      </c>
      <c r="AA82">
        <v>32</v>
      </c>
      <c r="AB82">
        <v>1</v>
      </c>
      <c r="AC82">
        <v>4</v>
      </c>
      <c r="AD82">
        <v>30</v>
      </c>
      <c r="AE82">
        <v>28</v>
      </c>
      <c r="AF82">
        <v>1</v>
      </c>
      <c r="AG82">
        <v>1</v>
      </c>
      <c r="AH82">
        <v>10</v>
      </c>
      <c r="AI82">
        <v>3</v>
      </c>
      <c r="AJ82">
        <v>7</v>
      </c>
      <c r="AK82" t="s">
        <v>19</v>
      </c>
      <c r="AL82">
        <v>7</v>
      </c>
      <c r="AM82" t="s">
        <v>19</v>
      </c>
      <c r="AN82">
        <v>7</v>
      </c>
      <c r="AO82" t="s">
        <v>19</v>
      </c>
      <c r="AP82">
        <v>1</v>
      </c>
      <c r="AQ82">
        <v>1</v>
      </c>
      <c r="AR82" t="s">
        <v>19</v>
      </c>
      <c r="AS82" t="s">
        <v>19</v>
      </c>
      <c r="AT82">
        <v>4</v>
      </c>
      <c r="AU82">
        <v>1</v>
      </c>
      <c r="AV82">
        <v>2</v>
      </c>
      <c r="AW82">
        <v>1</v>
      </c>
      <c r="AX82">
        <v>6</v>
      </c>
      <c r="AY82">
        <v>1</v>
      </c>
      <c r="AZ82">
        <v>4</v>
      </c>
      <c r="BA82">
        <v>1</v>
      </c>
      <c r="BB82">
        <v>5</v>
      </c>
      <c r="BC82">
        <v>1</v>
      </c>
      <c r="BD82">
        <v>4</v>
      </c>
      <c r="BE82" t="s">
        <v>19</v>
      </c>
      <c r="BF82" t="s">
        <v>19</v>
      </c>
      <c r="BG82" t="s">
        <v>19</v>
      </c>
      <c r="BH82" t="s">
        <v>19</v>
      </c>
      <c r="BI82" t="s">
        <v>19</v>
      </c>
      <c r="BJ82" t="s">
        <v>19</v>
      </c>
      <c r="BK82" t="s">
        <v>19</v>
      </c>
      <c r="BL82" t="s">
        <v>19</v>
      </c>
      <c r="BM82" t="s">
        <v>19</v>
      </c>
    </row>
    <row r="83" spans="1:65">
      <c r="A83" t="s">
        <v>688</v>
      </c>
      <c r="B83">
        <v>121</v>
      </c>
      <c r="C83">
        <v>64</v>
      </c>
      <c r="D83">
        <v>32</v>
      </c>
      <c r="E83">
        <v>25</v>
      </c>
      <c r="F83">
        <v>28</v>
      </c>
      <c r="G83">
        <v>1</v>
      </c>
      <c r="H83">
        <v>8</v>
      </c>
      <c r="I83">
        <v>19</v>
      </c>
      <c r="J83" t="s">
        <v>19</v>
      </c>
      <c r="K83" t="s">
        <v>19</v>
      </c>
      <c r="L83" t="s">
        <v>19</v>
      </c>
      <c r="M83" t="s">
        <v>19</v>
      </c>
      <c r="N83">
        <v>4</v>
      </c>
      <c r="O83" t="s">
        <v>19</v>
      </c>
      <c r="P83">
        <v>4</v>
      </c>
      <c r="Q83" t="s">
        <v>19</v>
      </c>
      <c r="R83">
        <v>12</v>
      </c>
      <c r="S83">
        <v>9</v>
      </c>
      <c r="T83">
        <v>2</v>
      </c>
      <c r="U83">
        <v>1</v>
      </c>
      <c r="V83">
        <v>27</v>
      </c>
      <c r="W83">
        <v>19</v>
      </c>
      <c r="X83">
        <v>6</v>
      </c>
      <c r="Y83">
        <v>2</v>
      </c>
      <c r="Z83">
        <v>37</v>
      </c>
      <c r="AA83">
        <v>31</v>
      </c>
      <c r="AB83">
        <v>3</v>
      </c>
      <c r="AC83">
        <v>3</v>
      </c>
      <c r="AD83">
        <v>20</v>
      </c>
      <c r="AE83">
        <v>18</v>
      </c>
      <c r="AF83">
        <v>1</v>
      </c>
      <c r="AG83">
        <v>1</v>
      </c>
      <c r="AH83">
        <v>4</v>
      </c>
      <c r="AI83">
        <v>3</v>
      </c>
      <c r="AJ83">
        <v>1</v>
      </c>
      <c r="AK83" t="s">
        <v>19</v>
      </c>
      <c r="AL83">
        <v>2</v>
      </c>
      <c r="AM83" t="s">
        <v>19</v>
      </c>
      <c r="AN83">
        <v>2</v>
      </c>
      <c r="AO83" t="s">
        <v>19</v>
      </c>
      <c r="AP83">
        <v>1</v>
      </c>
      <c r="AQ83" t="s">
        <v>19</v>
      </c>
      <c r="AR83">
        <v>1</v>
      </c>
      <c r="AS83" t="s">
        <v>19</v>
      </c>
      <c r="AT83">
        <v>4</v>
      </c>
      <c r="AU83">
        <v>1</v>
      </c>
      <c r="AV83">
        <v>3</v>
      </c>
      <c r="AW83" t="s">
        <v>19</v>
      </c>
      <c r="AX83">
        <v>2</v>
      </c>
      <c r="AY83" t="s">
        <v>19</v>
      </c>
      <c r="AZ83">
        <v>2</v>
      </c>
      <c r="BA83" t="s">
        <v>19</v>
      </c>
      <c r="BB83" t="s">
        <v>19</v>
      </c>
      <c r="BC83" t="s">
        <v>19</v>
      </c>
      <c r="BD83" t="s">
        <v>19</v>
      </c>
      <c r="BE83" t="s">
        <v>19</v>
      </c>
      <c r="BF83" t="s">
        <v>19</v>
      </c>
      <c r="BG83" t="s">
        <v>19</v>
      </c>
      <c r="BH83" t="s">
        <v>19</v>
      </c>
      <c r="BI83" t="s">
        <v>19</v>
      </c>
      <c r="BJ83" t="s">
        <v>19</v>
      </c>
      <c r="BK83" t="s">
        <v>19</v>
      </c>
      <c r="BL83" t="s">
        <v>19</v>
      </c>
      <c r="BM83" t="s">
        <v>19</v>
      </c>
    </row>
    <row r="84" spans="1:65">
      <c r="A84" t="s">
        <v>687</v>
      </c>
      <c r="B84">
        <v>339</v>
      </c>
      <c r="C84">
        <v>185</v>
      </c>
      <c r="D84">
        <v>1</v>
      </c>
      <c r="E84">
        <v>153</v>
      </c>
      <c r="F84">
        <v>75</v>
      </c>
      <c r="G84">
        <v>14</v>
      </c>
      <c r="H84" t="s">
        <v>19</v>
      </c>
      <c r="I84">
        <v>61</v>
      </c>
      <c r="J84" t="s">
        <v>19</v>
      </c>
      <c r="K84" t="s">
        <v>19</v>
      </c>
      <c r="L84" t="s">
        <v>19</v>
      </c>
      <c r="M84" t="s">
        <v>19</v>
      </c>
      <c r="N84">
        <v>11</v>
      </c>
      <c r="O84">
        <v>6</v>
      </c>
      <c r="P84" t="s">
        <v>19</v>
      </c>
      <c r="Q84">
        <v>5</v>
      </c>
      <c r="R84">
        <v>62</v>
      </c>
      <c r="S84">
        <v>34</v>
      </c>
      <c r="T84" t="s">
        <v>19</v>
      </c>
      <c r="U84">
        <v>28</v>
      </c>
      <c r="V84">
        <v>58</v>
      </c>
      <c r="W84">
        <v>41</v>
      </c>
      <c r="X84" t="s">
        <v>19</v>
      </c>
      <c r="Y84">
        <v>17</v>
      </c>
      <c r="Z84">
        <v>108</v>
      </c>
      <c r="AA84">
        <v>75</v>
      </c>
      <c r="AB84" t="s">
        <v>19</v>
      </c>
      <c r="AC84">
        <v>33</v>
      </c>
      <c r="AD84">
        <v>30</v>
      </c>
      <c r="AE84">
        <v>29</v>
      </c>
      <c r="AF84" t="s">
        <v>19</v>
      </c>
      <c r="AG84">
        <v>1</v>
      </c>
      <c r="AH84">
        <v>13</v>
      </c>
      <c r="AI84">
        <v>5</v>
      </c>
      <c r="AJ84" t="s">
        <v>19</v>
      </c>
      <c r="AK84">
        <v>8</v>
      </c>
      <c r="AL84">
        <v>6</v>
      </c>
      <c r="AM84">
        <v>6</v>
      </c>
      <c r="AN84" t="s">
        <v>19</v>
      </c>
      <c r="AO84" t="s">
        <v>19</v>
      </c>
      <c r="AP84">
        <v>3</v>
      </c>
      <c r="AQ84">
        <v>3</v>
      </c>
      <c r="AR84" t="s">
        <v>19</v>
      </c>
      <c r="AS84" t="s">
        <v>19</v>
      </c>
      <c r="AT84">
        <v>2</v>
      </c>
      <c r="AU84" t="s">
        <v>19</v>
      </c>
      <c r="AV84">
        <v>1</v>
      </c>
      <c r="AW84">
        <v>1</v>
      </c>
      <c r="AX84">
        <v>1</v>
      </c>
      <c r="AY84">
        <v>1</v>
      </c>
      <c r="AZ84" t="s">
        <v>19</v>
      </c>
      <c r="BA84" t="s">
        <v>19</v>
      </c>
      <c r="BB84" t="s">
        <v>19</v>
      </c>
      <c r="BC84" t="s">
        <v>19</v>
      </c>
      <c r="BD84" t="s">
        <v>19</v>
      </c>
      <c r="BE84" t="s">
        <v>19</v>
      </c>
      <c r="BF84" t="s">
        <v>19</v>
      </c>
      <c r="BG84" t="s">
        <v>19</v>
      </c>
      <c r="BH84" t="s">
        <v>19</v>
      </c>
      <c r="BI84" t="s">
        <v>19</v>
      </c>
      <c r="BJ84" t="s">
        <v>19</v>
      </c>
      <c r="BK84" t="s">
        <v>19</v>
      </c>
      <c r="BL84" t="s">
        <v>19</v>
      </c>
      <c r="BM84" t="s">
        <v>19</v>
      </c>
    </row>
    <row r="85" spans="1:65">
      <c r="A85" t="s">
        <v>686</v>
      </c>
      <c r="B85">
        <v>31</v>
      </c>
      <c r="C85">
        <v>19</v>
      </c>
      <c r="D85">
        <v>5</v>
      </c>
      <c r="E85">
        <v>7</v>
      </c>
      <c r="F85">
        <v>3</v>
      </c>
      <c r="G85">
        <v>1</v>
      </c>
      <c r="H85">
        <v>1</v>
      </c>
      <c r="I85">
        <v>1</v>
      </c>
      <c r="J85" t="s">
        <v>19</v>
      </c>
      <c r="K85" t="s">
        <v>19</v>
      </c>
      <c r="L85" t="s">
        <v>19</v>
      </c>
      <c r="M85" t="s">
        <v>19</v>
      </c>
      <c r="N85" t="s">
        <v>19</v>
      </c>
      <c r="O85" t="s">
        <v>19</v>
      </c>
      <c r="P85" t="s">
        <v>19</v>
      </c>
      <c r="Q85" t="s">
        <v>19</v>
      </c>
      <c r="R85">
        <v>7</v>
      </c>
      <c r="S85">
        <v>4</v>
      </c>
      <c r="T85">
        <v>1</v>
      </c>
      <c r="U85">
        <v>2</v>
      </c>
      <c r="V85">
        <v>6</v>
      </c>
      <c r="W85">
        <v>5</v>
      </c>
      <c r="X85" t="s">
        <v>19</v>
      </c>
      <c r="Y85">
        <v>1</v>
      </c>
      <c r="Z85">
        <v>8</v>
      </c>
      <c r="AA85">
        <v>5</v>
      </c>
      <c r="AB85" t="s">
        <v>19</v>
      </c>
      <c r="AC85">
        <v>3</v>
      </c>
      <c r="AD85">
        <v>1</v>
      </c>
      <c r="AE85">
        <v>1</v>
      </c>
      <c r="AF85" t="s">
        <v>19</v>
      </c>
      <c r="AG85" t="s">
        <v>19</v>
      </c>
      <c r="AH85">
        <v>2</v>
      </c>
      <c r="AI85" t="s">
        <v>19</v>
      </c>
      <c r="AJ85">
        <v>2</v>
      </c>
      <c r="AK85" t="s">
        <v>19</v>
      </c>
      <c r="AL85">
        <v>2</v>
      </c>
      <c r="AM85">
        <v>1</v>
      </c>
      <c r="AN85">
        <v>1</v>
      </c>
      <c r="AO85" t="s">
        <v>19</v>
      </c>
      <c r="AP85" t="s">
        <v>19</v>
      </c>
      <c r="AQ85" t="s">
        <v>19</v>
      </c>
      <c r="AR85" t="s">
        <v>19</v>
      </c>
      <c r="AS85" t="s">
        <v>19</v>
      </c>
      <c r="AT85">
        <v>1</v>
      </c>
      <c r="AU85">
        <v>1</v>
      </c>
      <c r="AV85" t="s">
        <v>19</v>
      </c>
      <c r="AW85" t="s">
        <v>19</v>
      </c>
      <c r="AX85">
        <v>2</v>
      </c>
      <c r="AY85">
        <v>2</v>
      </c>
      <c r="AZ85" t="s">
        <v>19</v>
      </c>
      <c r="BA85" t="s">
        <v>19</v>
      </c>
      <c r="BB85" t="s">
        <v>19</v>
      </c>
      <c r="BC85" t="s">
        <v>19</v>
      </c>
      <c r="BD85" t="s">
        <v>19</v>
      </c>
      <c r="BE85" t="s">
        <v>19</v>
      </c>
      <c r="BF85" t="s">
        <v>19</v>
      </c>
      <c r="BG85" t="s">
        <v>19</v>
      </c>
      <c r="BH85" t="s">
        <v>19</v>
      </c>
      <c r="BI85" t="s">
        <v>19</v>
      </c>
      <c r="BJ85" t="s">
        <v>19</v>
      </c>
      <c r="BK85" t="s">
        <v>19</v>
      </c>
      <c r="BL85" t="s">
        <v>19</v>
      </c>
      <c r="BM85" t="s">
        <v>19</v>
      </c>
    </row>
    <row r="86" spans="1:65">
      <c r="A86" t="s">
        <v>685</v>
      </c>
      <c r="B86">
        <v>56</v>
      </c>
      <c r="C86">
        <v>28</v>
      </c>
      <c r="D86">
        <v>24</v>
      </c>
      <c r="E86">
        <v>4</v>
      </c>
      <c r="F86">
        <v>10</v>
      </c>
      <c r="G86">
        <v>5</v>
      </c>
      <c r="H86">
        <v>4</v>
      </c>
      <c r="I86">
        <v>1</v>
      </c>
      <c r="J86" t="s">
        <v>19</v>
      </c>
      <c r="K86" t="s">
        <v>19</v>
      </c>
      <c r="L86" t="s">
        <v>19</v>
      </c>
      <c r="M86" t="s">
        <v>19</v>
      </c>
      <c r="N86">
        <v>2</v>
      </c>
      <c r="O86">
        <v>1</v>
      </c>
      <c r="P86">
        <v>1</v>
      </c>
      <c r="Q86" t="s">
        <v>19</v>
      </c>
      <c r="R86">
        <v>6</v>
      </c>
      <c r="S86">
        <v>3</v>
      </c>
      <c r="T86">
        <v>3</v>
      </c>
      <c r="U86" t="s">
        <v>19</v>
      </c>
      <c r="V86">
        <v>14</v>
      </c>
      <c r="W86">
        <v>7</v>
      </c>
      <c r="X86">
        <v>6</v>
      </c>
      <c r="Y86">
        <v>1</v>
      </c>
      <c r="Z86">
        <v>16</v>
      </c>
      <c r="AA86">
        <v>8</v>
      </c>
      <c r="AB86">
        <v>7</v>
      </c>
      <c r="AC86">
        <v>1</v>
      </c>
      <c r="AD86">
        <v>2</v>
      </c>
      <c r="AE86">
        <v>1</v>
      </c>
      <c r="AF86">
        <v>1</v>
      </c>
      <c r="AG86" t="s">
        <v>19</v>
      </c>
      <c r="AH86">
        <v>2</v>
      </c>
      <c r="AI86">
        <v>1</v>
      </c>
      <c r="AJ86">
        <v>1</v>
      </c>
      <c r="AK86" t="s">
        <v>19</v>
      </c>
      <c r="AL86">
        <v>2</v>
      </c>
      <c r="AM86">
        <v>1</v>
      </c>
      <c r="AN86">
        <v>1</v>
      </c>
      <c r="AO86" t="s">
        <v>19</v>
      </c>
      <c r="AP86">
        <v>2</v>
      </c>
      <c r="AQ86">
        <v>1</v>
      </c>
      <c r="AR86">
        <v>1</v>
      </c>
      <c r="AS86" t="s">
        <v>19</v>
      </c>
      <c r="AT86">
        <v>2</v>
      </c>
      <c r="AU86">
        <v>1</v>
      </c>
      <c r="AV86" t="s">
        <v>19</v>
      </c>
      <c r="AW86">
        <v>1</v>
      </c>
      <c r="AX86" t="s">
        <v>19</v>
      </c>
      <c r="AY86" t="s">
        <v>19</v>
      </c>
      <c r="AZ86" t="s">
        <v>19</v>
      </c>
      <c r="BA86" t="s">
        <v>19</v>
      </c>
      <c r="BB86" t="s">
        <v>19</v>
      </c>
      <c r="BC86" t="s">
        <v>19</v>
      </c>
      <c r="BD86" t="s">
        <v>19</v>
      </c>
      <c r="BE86" t="s">
        <v>19</v>
      </c>
      <c r="BF86" t="s">
        <v>19</v>
      </c>
      <c r="BG86" t="s">
        <v>19</v>
      </c>
      <c r="BH86" t="s">
        <v>19</v>
      </c>
      <c r="BI86" t="s">
        <v>19</v>
      </c>
      <c r="BJ86" t="s">
        <v>19</v>
      </c>
      <c r="BK86" t="s">
        <v>19</v>
      </c>
      <c r="BL86" t="s">
        <v>19</v>
      </c>
      <c r="BM86" t="s">
        <v>19</v>
      </c>
    </row>
    <row r="87" spans="1:65">
      <c r="A87" t="s">
        <v>684</v>
      </c>
      <c r="B87">
        <v>73</v>
      </c>
      <c r="C87">
        <v>35</v>
      </c>
      <c r="D87" t="s">
        <v>19</v>
      </c>
      <c r="E87">
        <v>38</v>
      </c>
      <c r="F87">
        <v>11</v>
      </c>
      <c r="G87">
        <v>3</v>
      </c>
      <c r="H87" t="s">
        <v>19</v>
      </c>
      <c r="I87">
        <v>8</v>
      </c>
      <c r="J87" t="s">
        <v>19</v>
      </c>
      <c r="K87" t="s">
        <v>19</v>
      </c>
      <c r="L87" t="s">
        <v>19</v>
      </c>
      <c r="M87" t="s">
        <v>19</v>
      </c>
      <c r="N87">
        <v>1</v>
      </c>
      <c r="O87">
        <v>1</v>
      </c>
      <c r="P87" t="s">
        <v>19</v>
      </c>
      <c r="Q87" t="s">
        <v>19</v>
      </c>
      <c r="R87">
        <v>15</v>
      </c>
      <c r="S87">
        <v>6</v>
      </c>
      <c r="T87" t="s">
        <v>19</v>
      </c>
      <c r="U87">
        <v>9</v>
      </c>
      <c r="V87">
        <v>14</v>
      </c>
      <c r="W87">
        <v>2</v>
      </c>
      <c r="X87" t="s">
        <v>19</v>
      </c>
      <c r="Y87">
        <v>12</v>
      </c>
      <c r="Z87">
        <v>23</v>
      </c>
      <c r="AA87">
        <v>17</v>
      </c>
      <c r="AB87" t="s">
        <v>19</v>
      </c>
      <c r="AC87">
        <v>6</v>
      </c>
      <c r="AD87">
        <v>6</v>
      </c>
      <c r="AE87">
        <v>5</v>
      </c>
      <c r="AF87" t="s">
        <v>19</v>
      </c>
      <c r="AG87">
        <v>1</v>
      </c>
      <c r="AH87">
        <v>2</v>
      </c>
      <c r="AI87">
        <v>1</v>
      </c>
      <c r="AJ87" t="s">
        <v>19</v>
      </c>
      <c r="AK87">
        <v>1</v>
      </c>
      <c r="AL87">
        <v>1</v>
      </c>
      <c r="AM87">
        <v>1</v>
      </c>
      <c r="AN87" t="s">
        <v>19</v>
      </c>
      <c r="AO87" t="s">
        <v>19</v>
      </c>
      <c r="AP87" t="s">
        <v>19</v>
      </c>
      <c r="AQ87" t="s">
        <v>19</v>
      </c>
      <c r="AR87" t="s">
        <v>19</v>
      </c>
      <c r="AS87" t="s">
        <v>19</v>
      </c>
      <c r="AT87">
        <v>6</v>
      </c>
      <c r="AU87">
        <v>4</v>
      </c>
      <c r="AV87" t="s">
        <v>19</v>
      </c>
      <c r="AW87">
        <v>2</v>
      </c>
      <c r="AX87" t="s">
        <v>19</v>
      </c>
      <c r="AY87" t="s">
        <v>19</v>
      </c>
      <c r="AZ87" t="s">
        <v>19</v>
      </c>
      <c r="BA87" t="s">
        <v>19</v>
      </c>
      <c r="BB87" t="s">
        <v>19</v>
      </c>
      <c r="BC87" t="s">
        <v>19</v>
      </c>
      <c r="BD87" t="s">
        <v>19</v>
      </c>
      <c r="BE87" t="s">
        <v>19</v>
      </c>
      <c r="BF87" t="s">
        <v>19</v>
      </c>
      <c r="BG87" t="s">
        <v>19</v>
      </c>
      <c r="BH87" t="s">
        <v>19</v>
      </c>
      <c r="BI87" t="s">
        <v>19</v>
      </c>
      <c r="BJ87" t="s">
        <v>19</v>
      </c>
      <c r="BK87" t="s">
        <v>19</v>
      </c>
      <c r="BL87" t="s">
        <v>19</v>
      </c>
      <c r="BM87" t="s">
        <v>19</v>
      </c>
    </row>
    <row r="88" spans="1:65">
      <c r="A88" t="s">
        <v>683</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t="s">
        <v>19</v>
      </c>
      <c r="AI88" t="s">
        <v>19</v>
      </c>
      <c r="AJ88" t="s">
        <v>19</v>
      </c>
      <c r="AK88" t="s">
        <v>19</v>
      </c>
      <c r="AL88" t="s">
        <v>19</v>
      </c>
      <c r="AM88" t="s">
        <v>19</v>
      </c>
      <c r="AN88" t="s">
        <v>19</v>
      </c>
      <c r="AO88" t="s">
        <v>19</v>
      </c>
      <c r="AP88" t="s">
        <v>19</v>
      </c>
      <c r="AQ88" t="s">
        <v>19</v>
      </c>
      <c r="AR88" t="s">
        <v>19</v>
      </c>
      <c r="AS88" t="s">
        <v>19</v>
      </c>
      <c r="AT88" t="s">
        <v>19</v>
      </c>
      <c r="AU88" t="s">
        <v>19</v>
      </c>
      <c r="AV88" t="s">
        <v>19</v>
      </c>
      <c r="AW88" t="s">
        <v>19</v>
      </c>
      <c r="AX88" t="s">
        <v>19</v>
      </c>
      <c r="AY88" t="s">
        <v>19</v>
      </c>
      <c r="AZ88" t="s">
        <v>19</v>
      </c>
      <c r="BA88" t="s">
        <v>19</v>
      </c>
      <c r="BB88" t="s">
        <v>19</v>
      </c>
      <c r="BC88" t="s">
        <v>19</v>
      </c>
      <c r="BD88" t="s">
        <v>19</v>
      </c>
      <c r="BE88" t="s">
        <v>19</v>
      </c>
      <c r="BF88" t="s">
        <v>19</v>
      </c>
      <c r="BG88" t="s">
        <v>19</v>
      </c>
      <c r="BH88" t="s">
        <v>19</v>
      </c>
      <c r="BI88" t="s">
        <v>19</v>
      </c>
      <c r="BJ88" t="s">
        <v>19</v>
      </c>
      <c r="BK88" t="s">
        <v>19</v>
      </c>
      <c r="BL88" t="s">
        <v>19</v>
      </c>
      <c r="BM88" t="s">
        <v>19</v>
      </c>
    </row>
    <row r="89" spans="1:65">
      <c r="A89" t="s">
        <v>682</v>
      </c>
      <c r="B89" t="s">
        <v>19</v>
      </c>
      <c r="C89" t="s">
        <v>19</v>
      </c>
      <c r="D89" t="s">
        <v>19</v>
      </c>
      <c r="E89" t="s">
        <v>19</v>
      </c>
      <c r="F89" t="s">
        <v>19</v>
      </c>
      <c r="G89" t="s">
        <v>19</v>
      </c>
      <c r="H89" t="s">
        <v>19</v>
      </c>
      <c r="I89" t="s">
        <v>19</v>
      </c>
      <c r="J89" t="s">
        <v>19</v>
      </c>
      <c r="K89" t="s">
        <v>19</v>
      </c>
      <c r="L89" t="s">
        <v>19</v>
      </c>
      <c r="M89" t="s">
        <v>19</v>
      </c>
      <c r="N89" t="s">
        <v>19</v>
      </c>
      <c r="O89" t="s">
        <v>19</v>
      </c>
      <c r="P89" t="s">
        <v>19</v>
      </c>
      <c r="Q89" t="s">
        <v>19</v>
      </c>
      <c r="R89" t="s">
        <v>19</v>
      </c>
      <c r="S89" t="s">
        <v>19</v>
      </c>
      <c r="T89" t="s">
        <v>19</v>
      </c>
      <c r="U89" t="s">
        <v>19</v>
      </c>
      <c r="V89" t="s">
        <v>19</v>
      </c>
      <c r="W89" t="s">
        <v>19</v>
      </c>
      <c r="X89" t="s">
        <v>19</v>
      </c>
      <c r="Y89" t="s">
        <v>19</v>
      </c>
      <c r="Z89" t="s">
        <v>19</v>
      </c>
      <c r="AA89" t="s">
        <v>19</v>
      </c>
      <c r="AB89" t="s">
        <v>19</v>
      </c>
      <c r="AC89" t="s">
        <v>19</v>
      </c>
      <c r="AD89" t="s">
        <v>19</v>
      </c>
      <c r="AE89" t="s">
        <v>19</v>
      </c>
      <c r="AF89" t="s">
        <v>19</v>
      </c>
      <c r="AG89" t="s">
        <v>19</v>
      </c>
      <c r="AH89" t="s">
        <v>19</v>
      </c>
      <c r="AI89" t="s">
        <v>19</v>
      </c>
      <c r="AJ89" t="s">
        <v>19</v>
      </c>
      <c r="AK89" t="s">
        <v>19</v>
      </c>
      <c r="AL89" t="s">
        <v>19</v>
      </c>
      <c r="AM89" t="s">
        <v>19</v>
      </c>
      <c r="AN89" t="s">
        <v>19</v>
      </c>
      <c r="AO89" t="s">
        <v>19</v>
      </c>
      <c r="AP89" t="s">
        <v>19</v>
      </c>
      <c r="AQ89" t="s">
        <v>19</v>
      </c>
      <c r="AR89" t="s">
        <v>19</v>
      </c>
      <c r="AS89" t="s">
        <v>19</v>
      </c>
      <c r="AT89" t="s">
        <v>19</v>
      </c>
      <c r="AU89" t="s">
        <v>19</v>
      </c>
      <c r="AV89" t="s">
        <v>19</v>
      </c>
      <c r="AW89" t="s">
        <v>19</v>
      </c>
      <c r="AX89" t="s">
        <v>19</v>
      </c>
      <c r="AY89" t="s">
        <v>19</v>
      </c>
      <c r="AZ89" t="s">
        <v>19</v>
      </c>
      <c r="BA89" t="s">
        <v>19</v>
      </c>
      <c r="BB89" t="s">
        <v>19</v>
      </c>
      <c r="BC89" t="s">
        <v>19</v>
      </c>
      <c r="BD89" t="s">
        <v>19</v>
      </c>
      <c r="BE89" t="s">
        <v>19</v>
      </c>
      <c r="BF89" t="s">
        <v>19</v>
      </c>
      <c r="BG89" t="s">
        <v>19</v>
      </c>
      <c r="BH89" t="s">
        <v>19</v>
      </c>
      <c r="BI89" t="s">
        <v>19</v>
      </c>
      <c r="BJ89" t="s">
        <v>19</v>
      </c>
      <c r="BK89" t="s">
        <v>19</v>
      </c>
      <c r="BL89" t="s">
        <v>19</v>
      </c>
      <c r="BM89" t="s">
        <v>19</v>
      </c>
    </row>
    <row r="90" spans="1:65">
      <c r="A90" t="s">
        <v>681</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c r="AI90" t="s">
        <v>19</v>
      </c>
      <c r="AJ90" t="s">
        <v>19</v>
      </c>
      <c r="AK90" t="s">
        <v>19</v>
      </c>
      <c r="AL90" t="s">
        <v>19</v>
      </c>
      <c r="AM90" t="s">
        <v>19</v>
      </c>
      <c r="AN90" t="s">
        <v>19</v>
      </c>
      <c r="AO90" t="s">
        <v>19</v>
      </c>
      <c r="AP90" t="s">
        <v>19</v>
      </c>
      <c r="AQ90" t="s">
        <v>19</v>
      </c>
      <c r="AR90" t="s">
        <v>19</v>
      </c>
      <c r="AS90" t="s">
        <v>19</v>
      </c>
      <c r="AT90" t="s">
        <v>19</v>
      </c>
      <c r="AU90" t="s">
        <v>19</v>
      </c>
      <c r="AV90" t="s">
        <v>19</v>
      </c>
      <c r="AW90" t="s">
        <v>19</v>
      </c>
      <c r="AX90" t="s">
        <v>19</v>
      </c>
      <c r="AY90" t="s">
        <v>19</v>
      </c>
      <c r="AZ90" t="s">
        <v>19</v>
      </c>
      <c r="BA90" t="s">
        <v>19</v>
      </c>
      <c r="BB90" t="s">
        <v>19</v>
      </c>
      <c r="BC90" t="s">
        <v>19</v>
      </c>
      <c r="BD90" t="s">
        <v>19</v>
      </c>
      <c r="BE90" t="s">
        <v>19</v>
      </c>
      <c r="BF90" t="s">
        <v>19</v>
      </c>
      <c r="BG90" t="s">
        <v>19</v>
      </c>
      <c r="BH90" t="s">
        <v>19</v>
      </c>
      <c r="BI90" t="s">
        <v>19</v>
      </c>
      <c r="BJ90" t="s">
        <v>19</v>
      </c>
      <c r="BK90" t="s">
        <v>19</v>
      </c>
      <c r="BL90" t="s">
        <v>19</v>
      </c>
      <c r="BM90" t="s">
        <v>19</v>
      </c>
    </row>
    <row r="91" spans="1:65">
      <c r="A91" t="s">
        <v>680</v>
      </c>
      <c r="B91">
        <v>642</v>
      </c>
      <c r="C91">
        <v>380</v>
      </c>
      <c r="D91">
        <v>101</v>
      </c>
      <c r="E91">
        <v>161</v>
      </c>
      <c r="F91">
        <v>76</v>
      </c>
      <c r="G91">
        <v>13</v>
      </c>
      <c r="H91">
        <v>8</v>
      </c>
      <c r="I91">
        <v>55</v>
      </c>
      <c r="J91">
        <v>7</v>
      </c>
      <c r="K91">
        <v>2</v>
      </c>
      <c r="L91" t="s">
        <v>19</v>
      </c>
      <c r="M91">
        <v>5</v>
      </c>
      <c r="N91">
        <v>16</v>
      </c>
      <c r="O91">
        <v>5</v>
      </c>
      <c r="P91">
        <v>7</v>
      </c>
      <c r="Q91">
        <v>4</v>
      </c>
      <c r="R91">
        <v>119</v>
      </c>
      <c r="S91">
        <v>99</v>
      </c>
      <c r="T91" t="s">
        <v>19</v>
      </c>
      <c r="U91">
        <v>20</v>
      </c>
      <c r="V91">
        <v>56</v>
      </c>
      <c r="W91">
        <v>44</v>
      </c>
      <c r="X91" t="s">
        <v>19</v>
      </c>
      <c r="Y91">
        <v>12</v>
      </c>
      <c r="Z91">
        <v>250</v>
      </c>
      <c r="AA91">
        <v>184</v>
      </c>
      <c r="AB91">
        <v>3</v>
      </c>
      <c r="AC91">
        <v>63</v>
      </c>
      <c r="AD91">
        <v>169</v>
      </c>
      <c r="AE91">
        <v>137</v>
      </c>
      <c r="AF91">
        <v>3</v>
      </c>
      <c r="AG91">
        <v>29</v>
      </c>
      <c r="AH91">
        <v>14</v>
      </c>
      <c r="AI91">
        <v>5</v>
      </c>
      <c r="AJ91">
        <v>9</v>
      </c>
      <c r="AK91" t="s">
        <v>19</v>
      </c>
      <c r="AL91">
        <v>17</v>
      </c>
      <c r="AM91">
        <v>4</v>
      </c>
      <c r="AN91">
        <v>13</v>
      </c>
      <c r="AO91" t="s">
        <v>19</v>
      </c>
      <c r="AP91" t="s">
        <v>19</v>
      </c>
      <c r="AQ91" t="s">
        <v>19</v>
      </c>
      <c r="AR91" t="s">
        <v>19</v>
      </c>
      <c r="AS91" t="s">
        <v>19</v>
      </c>
      <c r="AT91">
        <v>33</v>
      </c>
      <c r="AU91">
        <v>6</v>
      </c>
      <c r="AV91">
        <v>26</v>
      </c>
      <c r="AW91">
        <v>1</v>
      </c>
      <c r="AX91">
        <v>25</v>
      </c>
      <c r="AY91">
        <v>7</v>
      </c>
      <c r="AZ91">
        <v>18</v>
      </c>
      <c r="BA91" t="s">
        <v>19</v>
      </c>
      <c r="BB91">
        <v>20</v>
      </c>
      <c r="BC91">
        <v>7</v>
      </c>
      <c r="BD91">
        <v>13</v>
      </c>
      <c r="BE91" t="s">
        <v>19</v>
      </c>
      <c r="BF91">
        <v>1</v>
      </c>
      <c r="BG91">
        <v>1</v>
      </c>
      <c r="BH91" t="s">
        <v>19</v>
      </c>
      <c r="BI91" t="s">
        <v>19</v>
      </c>
      <c r="BJ91">
        <v>8</v>
      </c>
      <c r="BK91">
        <v>3</v>
      </c>
      <c r="BL91">
        <v>4</v>
      </c>
      <c r="BM91">
        <v>1</v>
      </c>
    </row>
    <row r="92" spans="1:65">
      <c r="A92" t="s">
        <v>679</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c r="V92" t="s">
        <v>19</v>
      </c>
      <c r="W92" t="s">
        <v>19</v>
      </c>
      <c r="X92" t="s">
        <v>19</v>
      </c>
      <c r="Y92" t="s">
        <v>19</v>
      </c>
      <c r="Z92" t="s">
        <v>19</v>
      </c>
      <c r="AA92" t="s">
        <v>19</v>
      </c>
      <c r="AB92" t="s">
        <v>19</v>
      </c>
      <c r="AC92" t="s">
        <v>19</v>
      </c>
      <c r="AD92" t="s">
        <v>19</v>
      </c>
      <c r="AE92" t="s">
        <v>19</v>
      </c>
      <c r="AF92" t="s">
        <v>19</v>
      </c>
      <c r="AG92" t="s">
        <v>19</v>
      </c>
      <c r="AH92" t="s">
        <v>19</v>
      </c>
      <c r="AI92" t="s">
        <v>19</v>
      </c>
      <c r="AJ92" t="s">
        <v>19</v>
      </c>
      <c r="AK92" t="s">
        <v>19</v>
      </c>
      <c r="AL92" t="s">
        <v>19</v>
      </c>
      <c r="AM92" t="s">
        <v>19</v>
      </c>
      <c r="AN92" t="s">
        <v>19</v>
      </c>
      <c r="AO92" t="s">
        <v>19</v>
      </c>
      <c r="AP92" t="s">
        <v>19</v>
      </c>
      <c r="AQ92" t="s">
        <v>19</v>
      </c>
      <c r="AR92" t="s">
        <v>19</v>
      </c>
      <c r="AS92" t="s">
        <v>19</v>
      </c>
      <c r="AT92" t="s">
        <v>19</v>
      </c>
      <c r="AU92" t="s">
        <v>19</v>
      </c>
      <c r="AV92" t="s">
        <v>19</v>
      </c>
      <c r="AW92" t="s">
        <v>19</v>
      </c>
      <c r="AX92" t="s">
        <v>19</v>
      </c>
      <c r="AY92" t="s">
        <v>19</v>
      </c>
      <c r="AZ92" t="s">
        <v>19</v>
      </c>
      <c r="BA92" t="s">
        <v>19</v>
      </c>
      <c r="BB92" t="s">
        <v>19</v>
      </c>
      <c r="BC92" t="s">
        <v>19</v>
      </c>
      <c r="BD92" t="s">
        <v>19</v>
      </c>
      <c r="BE92" t="s">
        <v>19</v>
      </c>
      <c r="BF92" t="s">
        <v>19</v>
      </c>
      <c r="BG92" t="s">
        <v>19</v>
      </c>
      <c r="BH92" t="s">
        <v>19</v>
      </c>
      <c r="BI92" t="s">
        <v>19</v>
      </c>
      <c r="BJ92" t="s">
        <v>19</v>
      </c>
      <c r="BK92" t="s">
        <v>19</v>
      </c>
      <c r="BL92" t="s">
        <v>19</v>
      </c>
      <c r="BM92" t="s">
        <v>19</v>
      </c>
    </row>
    <row r="93" spans="1:65">
      <c r="A93" t="s">
        <v>678</v>
      </c>
      <c r="B93">
        <v>1067</v>
      </c>
      <c r="C93">
        <v>730</v>
      </c>
      <c r="D93">
        <v>123</v>
      </c>
      <c r="E93">
        <v>214</v>
      </c>
      <c r="F93">
        <v>106</v>
      </c>
      <c r="G93">
        <v>35</v>
      </c>
      <c r="H93">
        <v>9</v>
      </c>
      <c r="I93">
        <v>62</v>
      </c>
      <c r="J93">
        <v>1</v>
      </c>
      <c r="K93" t="s">
        <v>19</v>
      </c>
      <c r="L93" t="s">
        <v>19</v>
      </c>
      <c r="M93">
        <v>1</v>
      </c>
      <c r="N93">
        <v>27</v>
      </c>
      <c r="O93">
        <v>12</v>
      </c>
      <c r="P93">
        <v>8</v>
      </c>
      <c r="Q93">
        <v>7</v>
      </c>
      <c r="R93">
        <v>206</v>
      </c>
      <c r="S93">
        <v>153</v>
      </c>
      <c r="T93">
        <v>21</v>
      </c>
      <c r="U93">
        <v>32</v>
      </c>
      <c r="V93">
        <v>177</v>
      </c>
      <c r="W93">
        <v>123</v>
      </c>
      <c r="X93">
        <v>8</v>
      </c>
      <c r="Y93">
        <v>46</v>
      </c>
      <c r="Z93">
        <v>407</v>
      </c>
      <c r="AA93">
        <v>330</v>
      </c>
      <c r="AB93">
        <v>16</v>
      </c>
      <c r="AC93">
        <v>61</v>
      </c>
      <c r="AD93">
        <v>196</v>
      </c>
      <c r="AE93">
        <v>168</v>
      </c>
      <c r="AF93">
        <v>11</v>
      </c>
      <c r="AG93">
        <v>17</v>
      </c>
      <c r="AH93">
        <v>42</v>
      </c>
      <c r="AI93">
        <v>11</v>
      </c>
      <c r="AJ93">
        <v>29</v>
      </c>
      <c r="AK93">
        <v>2</v>
      </c>
      <c r="AL93">
        <v>23</v>
      </c>
      <c r="AM93">
        <v>15</v>
      </c>
      <c r="AN93">
        <v>8</v>
      </c>
      <c r="AO93" t="s">
        <v>19</v>
      </c>
      <c r="AP93">
        <v>23</v>
      </c>
      <c r="AQ93">
        <v>17</v>
      </c>
      <c r="AR93">
        <v>6</v>
      </c>
      <c r="AS93" t="s">
        <v>19</v>
      </c>
      <c r="AT93">
        <v>31</v>
      </c>
      <c r="AU93">
        <v>21</v>
      </c>
      <c r="AV93">
        <v>9</v>
      </c>
      <c r="AW93">
        <v>1</v>
      </c>
      <c r="AX93">
        <v>17</v>
      </c>
      <c r="AY93">
        <v>10</v>
      </c>
      <c r="AZ93">
        <v>6</v>
      </c>
      <c r="BA93">
        <v>1</v>
      </c>
      <c r="BB93">
        <v>6</v>
      </c>
      <c r="BC93">
        <v>3</v>
      </c>
      <c r="BD93">
        <v>2</v>
      </c>
      <c r="BE93">
        <v>1</v>
      </c>
      <c r="BF93">
        <v>1</v>
      </c>
      <c r="BG93" t="s">
        <v>19</v>
      </c>
      <c r="BH93">
        <v>1</v>
      </c>
      <c r="BI93" t="s">
        <v>19</v>
      </c>
      <c r="BJ93" t="s">
        <v>19</v>
      </c>
      <c r="BK93" t="s">
        <v>19</v>
      </c>
      <c r="BL93" t="s">
        <v>19</v>
      </c>
      <c r="BM93" t="s">
        <v>19</v>
      </c>
    </row>
    <row r="94" spans="1:65">
      <c r="A94" t="s">
        <v>677</v>
      </c>
      <c r="B94">
        <v>291</v>
      </c>
      <c r="C94">
        <v>121</v>
      </c>
      <c r="D94">
        <v>105</v>
      </c>
      <c r="E94">
        <v>65</v>
      </c>
      <c r="F94">
        <v>49</v>
      </c>
      <c r="G94">
        <v>3</v>
      </c>
      <c r="H94">
        <v>12</v>
      </c>
      <c r="I94">
        <v>34</v>
      </c>
      <c r="J94" t="s">
        <v>19</v>
      </c>
      <c r="K94" t="s">
        <v>19</v>
      </c>
      <c r="L94" t="s">
        <v>19</v>
      </c>
      <c r="M94" t="s">
        <v>19</v>
      </c>
      <c r="N94">
        <v>12</v>
      </c>
      <c r="O94" t="s">
        <v>19</v>
      </c>
      <c r="P94">
        <v>10</v>
      </c>
      <c r="Q94">
        <v>2</v>
      </c>
      <c r="R94">
        <v>51</v>
      </c>
      <c r="S94">
        <v>26</v>
      </c>
      <c r="T94">
        <v>14</v>
      </c>
      <c r="U94">
        <v>11</v>
      </c>
      <c r="V94">
        <v>32</v>
      </c>
      <c r="W94">
        <v>21</v>
      </c>
      <c r="X94">
        <v>3</v>
      </c>
      <c r="Y94">
        <v>8</v>
      </c>
      <c r="Z94">
        <v>89</v>
      </c>
      <c r="AA94">
        <v>56</v>
      </c>
      <c r="AB94">
        <v>29</v>
      </c>
      <c r="AC94">
        <v>4</v>
      </c>
      <c r="AD94">
        <v>62</v>
      </c>
      <c r="AE94">
        <v>37</v>
      </c>
      <c r="AF94">
        <v>23</v>
      </c>
      <c r="AG94">
        <v>2</v>
      </c>
      <c r="AH94">
        <v>10</v>
      </c>
      <c r="AI94">
        <v>5</v>
      </c>
      <c r="AJ94">
        <v>5</v>
      </c>
      <c r="AK94" t="s">
        <v>19</v>
      </c>
      <c r="AL94">
        <v>15</v>
      </c>
      <c r="AM94">
        <v>2</v>
      </c>
      <c r="AN94">
        <v>12</v>
      </c>
      <c r="AO94">
        <v>1</v>
      </c>
      <c r="AP94">
        <v>9</v>
      </c>
      <c r="AQ94">
        <v>5</v>
      </c>
      <c r="AR94">
        <v>2</v>
      </c>
      <c r="AS94">
        <v>2</v>
      </c>
      <c r="AT94">
        <v>16</v>
      </c>
      <c r="AU94">
        <v>1</v>
      </c>
      <c r="AV94">
        <v>12</v>
      </c>
      <c r="AW94">
        <v>3</v>
      </c>
      <c r="AX94">
        <v>5</v>
      </c>
      <c r="AY94">
        <v>2</v>
      </c>
      <c r="AZ94">
        <v>3</v>
      </c>
      <c r="BA94" t="s">
        <v>19</v>
      </c>
      <c r="BB94">
        <v>3</v>
      </c>
      <c r="BC94" t="s">
        <v>19</v>
      </c>
      <c r="BD94">
        <v>3</v>
      </c>
      <c r="BE94" t="s">
        <v>19</v>
      </c>
      <c r="BF94" t="s">
        <v>19</v>
      </c>
      <c r="BG94" t="s">
        <v>19</v>
      </c>
      <c r="BH94" t="s">
        <v>19</v>
      </c>
      <c r="BI94" t="s">
        <v>19</v>
      </c>
      <c r="BJ94" t="s">
        <v>19</v>
      </c>
      <c r="BK94" t="s">
        <v>19</v>
      </c>
      <c r="BL94" t="s">
        <v>19</v>
      </c>
      <c r="BM94" t="s">
        <v>19</v>
      </c>
    </row>
    <row r="95" spans="1:65">
      <c r="A95" t="s">
        <v>676</v>
      </c>
      <c r="B95">
        <v>223</v>
      </c>
      <c r="C95">
        <v>147</v>
      </c>
      <c r="D95">
        <v>21</v>
      </c>
      <c r="E95">
        <v>55</v>
      </c>
      <c r="F95">
        <v>27</v>
      </c>
      <c r="G95">
        <v>10</v>
      </c>
      <c r="H95">
        <v>4</v>
      </c>
      <c r="I95">
        <v>13</v>
      </c>
      <c r="J95" t="s">
        <v>19</v>
      </c>
      <c r="K95" t="s">
        <v>19</v>
      </c>
      <c r="L95" t="s">
        <v>19</v>
      </c>
      <c r="M95" t="s">
        <v>19</v>
      </c>
      <c r="N95">
        <v>6</v>
      </c>
      <c r="O95">
        <v>1</v>
      </c>
      <c r="P95">
        <v>3</v>
      </c>
      <c r="Q95">
        <v>2</v>
      </c>
      <c r="R95">
        <v>42</v>
      </c>
      <c r="S95">
        <v>29</v>
      </c>
      <c r="T95">
        <v>1</v>
      </c>
      <c r="U95">
        <v>12</v>
      </c>
      <c r="V95">
        <v>35</v>
      </c>
      <c r="W95">
        <v>23</v>
      </c>
      <c r="X95">
        <v>1</v>
      </c>
      <c r="Y95">
        <v>11</v>
      </c>
      <c r="Z95">
        <v>78</v>
      </c>
      <c r="AA95">
        <v>65</v>
      </c>
      <c r="AB95">
        <v>1</v>
      </c>
      <c r="AC95">
        <v>12</v>
      </c>
      <c r="AD95">
        <v>27</v>
      </c>
      <c r="AE95">
        <v>21</v>
      </c>
      <c r="AF95">
        <v>1</v>
      </c>
      <c r="AG95">
        <v>5</v>
      </c>
      <c r="AH95">
        <v>10</v>
      </c>
      <c r="AI95">
        <v>3</v>
      </c>
      <c r="AJ95">
        <v>7</v>
      </c>
      <c r="AK95" t="s">
        <v>19</v>
      </c>
      <c r="AL95">
        <v>9</v>
      </c>
      <c r="AM95">
        <v>6</v>
      </c>
      <c r="AN95">
        <v>2</v>
      </c>
      <c r="AO95">
        <v>1</v>
      </c>
      <c r="AP95">
        <v>3</v>
      </c>
      <c r="AQ95">
        <v>3</v>
      </c>
      <c r="AR95" t="s">
        <v>19</v>
      </c>
      <c r="AS95" t="s">
        <v>19</v>
      </c>
      <c r="AT95">
        <v>4</v>
      </c>
      <c r="AU95">
        <v>2</v>
      </c>
      <c r="AV95">
        <v>2</v>
      </c>
      <c r="AW95" t="s">
        <v>19</v>
      </c>
      <c r="AX95">
        <v>5</v>
      </c>
      <c r="AY95">
        <v>3</v>
      </c>
      <c r="AZ95" t="s">
        <v>19</v>
      </c>
      <c r="BA95">
        <v>2</v>
      </c>
      <c r="BB95" t="s">
        <v>19</v>
      </c>
      <c r="BC95" t="s">
        <v>19</v>
      </c>
      <c r="BD95" t="s">
        <v>19</v>
      </c>
      <c r="BE95" t="s">
        <v>19</v>
      </c>
      <c r="BF95">
        <v>2</v>
      </c>
      <c r="BG95">
        <v>2</v>
      </c>
      <c r="BH95" t="s">
        <v>19</v>
      </c>
      <c r="BI95" t="s">
        <v>19</v>
      </c>
      <c r="BJ95">
        <v>2</v>
      </c>
      <c r="BK95" t="s">
        <v>19</v>
      </c>
      <c r="BL95" t="s">
        <v>19</v>
      </c>
      <c r="BM95">
        <v>2</v>
      </c>
    </row>
    <row r="96" spans="1:65">
      <c r="A96" t="s">
        <v>675</v>
      </c>
      <c r="B96">
        <v>160</v>
      </c>
      <c r="C96">
        <v>71</v>
      </c>
      <c r="D96">
        <v>67</v>
      </c>
      <c r="E96">
        <v>22</v>
      </c>
      <c r="F96">
        <v>28</v>
      </c>
      <c r="G96">
        <v>1</v>
      </c>
      <c r="H96">
        <v>18</v>
      </c>
      <c r="I96">
        <v>9</v>
      </c>
      <c r="J96" t="s">
        <v>19</v>
      </c>
      <c r="K96" t="s">
        <v>19</v>
      </c>
      <c r="L96" t="s">
        <v>19</v>
      </c>
      <c r="M96" t="s">
        <v>19</v>
      </c>
      <c r="N96">
        <v>7</v>
      </c>
      <c r="O96" t="s">
        <v>19</v>
      </c>
      <c r="P96">
        <v>7</v>
      </c>
      <c r="Q96" t="s">
        <v>19</v>
      </c>
      <c r="R96">
        <v>19</v>
      </c>
      <c r="S96">
        <v>7</v>
      </c>
      <c r="T96">
        <v>4</v>
      </c>
      <c r="U96">
        <v>8</v>
      </c>
      <c r="V96">
        <v>24</v>
      </c>
      <c r="W96">
        <v>17</v>
      </c>
      <c r="X96">
        <v>5</v>
      </c>
      <c r="Y96">
        <v>2</v>
      </c>
      <c r="Z96">
        <v>51</v>
      </c>
      <c r="AA96">
        <v>43</v>
      </c>
      <c r="AB96">
        <v>6</v>
      </c>
      <c r="AC96">
        <v>2</v>
      </c>
      <c r="AD96">
        <v>10</v>
      </c>
      <c r="AE96">
        <v>7</v>
      </c>
      <c r="AF96">
        <v>3</v>
      </c>
      <c r="AG96" t="s">
        <v>19</v>
      </c>
      <c r="AH96">
        <v>6</v>
      </c>
      <c r="AI96">
        <v>2</v>
      </c>
      <c r="AJ96">
        <v>3</v>
      </c>
      <c r="AK96">
        <v>1</v>
      </c>
      <c r="AL96">
        <v>8</v>
      </c>
      <c r="AM96">
        <v>1</v>
      </c>
      <c r="AN96">
        <v>7</v>
      </c>
      <c r="AO96" t="s">
        <v>19</v>
      </c>
      <c r="AP96">
        <v>1</v>
      </c>
      <c r="AQ96" t="s">
        <v>19</v>
      </c>
      <c r="AR96">
        <v>1</v>
      </c>
      <c r="AS96" t="s">
        <v>19</v>
      </c>
      <c r="AT96">
        <v>11</v>
      </c>
      <c r="AU96" t="s">
        <v>19</v>
      </c>
      <c r="AV96">
        <v>11</v>
      </c>
      <c r="AW96" t="s">
        <v>19</v>
      </c>
      <c r="AX96">
        <v>3</v>
      </c>
      <c r="AY96" t="s">
        <v>19</v>
      </c>
      <c r="AZ96">
        <v>3</v>
      </c>
      <c r="BA96" t="s">
        <v>19</v>
      </c>
      <c r="BB96">
        <v>2</v>
      </c>
      <c r="BC96" t="s">
        <v>19</v>
      </c>
      <c r="BD96">
        <v>2</v>
      </c>
      <c r="BE96" t="s">
        <v>19</v>
      </c>
      <c r="BF96" t="s">
        <v>19</v>
      </c>
      <c r="BG96" t="s">
        <v>19</v>
      </c>
      <c r="BH96" t="s">
        <v>19</v>
      </c>
      <c r="BI96" t="s">
        <v>19</v>
      </c>
      <c r="BJ96" t="s">
        <v>19</v>
      </c>
      <c r="BK96" t="s">
        <v>19</v>
      </c>
      <c r="BL96" t="s">
        <v>19</v>
      </c>
      <c r="BM96" t="s">
        <v>19</v>
      </c>
    </row>
    <row r="97" spans="1:65">
      <c r="A97" t="s">
        <v>674</v>
      </c>
      <c r="B97">
        <v>413</v>
      </c>
      <c r="C97">
        <v>225</v>
      </c>
      <c r="D97">
        <v>86</v>
      </c>
      <c r="E97">
        <v>102</v>
      </c>
      <c r="F97">
        <v>51</v>
      </c>
      <c r="G97">
        <v>6</v>
      </c>
      <c r="H97">
        <v>13</v>
      </c>
      <c r="I97">
        <v>32</v>
      </c>
      <c r="J97" t="s">
        <v>19</v>
      </c>
      <c r="K97" t="s">
        <v>19</v>
      </c>
      <c r="L97" t="s">
        <v>19</v>
      </c>
      <c r="M97" t="s">
        <v>19</v>
      </c>
      <c r="N97">
        <v>10</v>
      </c>
      <c r="O97">
        <v>3</v>
      </c>
      <c r="P97">
        <v>4</v>
      </c>
      <c r="Q97">
        <v>3</v>
      </c>
      <c r="R97">
        <v>65</v>
      </c>
      <c r="S97">
        <v>37</v>
      </c>
      <c r="T97">
        <v>6</v>
      </c>
      <c r="U97">
        <v>22</v>
      </c>
      <c r="V97">
        <v>66</v>
      </c>
      <c r="W97">
        <v>35</v>
      </c>
      <c r="X97">
        <v>13</v>
      </c>
      <c r="Y97">
        <v>18</v>
      </c>
      <c r="Z97">
        <v>139</v>
      </c>
      <c r="AA97">
        <v>100</v>
      </c>
      <c r="AB97">
        <v>20</v>
      </c>
      <c r="AC97">
        <v>19</v>
      </c>
      <c r="AD97">
        <v>60</v>
      </c>
      <c r="AE97">
        <v>49</v>
      </c>
      <c r="AF97">
        <v>5</v>
      </c>
      <c r="AG97">
        <v>6</v>
      </c>
      <c r="AH97">
        <v>8</v>
      </c>
      <c r="AI97">
        <v>3</v>
      </c>
      <c r="AJ97">
        <v>1</v>
      </c>
      <c r="AK97">
        <v>4</v>
      </c>
      <c r="AL97">
        <v>12</v>
      </c>
      <c r="AM97">
        <v>5</v>
      </c>
      <c r="AN97">
        <v>7</v>
      </c>
      <c r="AO97" t="s">
        <v>19</v>
      </c>
      <c r="AP97">
        <v>5</v>
      </c>
      <c r="AQ97">
        <v>2</v>
      </c>
      <c r="AR97">
        <v>3</v>
      </c>
      <c r="AS97" t="s">
        <v>19</v>
      </c>
      <c r="AT97">
        <v>30</v>
      </c>
      <c r="AU97">
        <v>18</v>
      </c>
      <c r="AV97">
        <v>10</v>
      </c>
      <c r="AW97">
        <v>2</v>
      </c>
      <c r="AX97">
        <v>16</v>
      </c>
      <c r="AY97">
        <v>8</v>
      </c>
      <c r="AZ97">
        <v>7</v>
      </c>
      <c r="BA97">
        <v>1</v>
      </c>
      <c r="BB97">
        <v>8</v>
      </c>
      <c r="BC97">
        <v>5</v>
      </c>
      <c r="BD97">
        <v>2</v>
      </c>
      <c r="BE97">
        <v>1</v>
      </c>
      <c r="BF97" t="s">
        <v>19</v>
      </c>
      <c r="BG97" t="s">
        <v>19</v>
      </c>
      <c r="BH97" t="s">
        <v>19</v>
      </c>
      <c r="BI97" t="s">
        <v>19</v>
      </c>
      <c r="BJ97">
        <v>3</v>
      </c>
      <c r="BK97">
        <v>3</v>
      </c>
      <c r="BL97" t="s">
        <v>19</v>
      </c>
      <c r="BM97" t="s">
        <v>19</v>
      </c>
    </row>
    <row r="98" spans="1:65">
      <c r="A98" t="s">
        <v>673</v>
      </c>
      <c r="B98">
        <v>75</v>
      </c>
      <c r="C98">
        <v>43</v>
      </c>
      <c r="D98">
        <v>18</v>
      </c>
      <c r="E98">
        <v>14</v>
      </c>
      <c r="F98">
        <v>5</v>
      </c>
      <c r="G98" t="s">
        <v>19</v>
      </c>
      <c r="H98">
        <v>5</v>
      </c>
      <c r="I98" t="s">
        <v>19</v>
      </c>
      <c r="J98" t="s">
        <v>19</v>
      </c>
      <c r="K98" t="s">
        <v>19</v>
      </c>
      <c r="L98" t="s">
        <v>19</v>
      </c>
      <c r="M98" t="s">
        <v>19</v>
      </c>
      <c r="N98">
        <v>2</v>
      </c>
      <c r="O98" t="s">
        <v>19</v>
      </c>
      <c r="P98">
        <v>2</v>
      </c>
      <c r="Q98" t="s">
        <v>19</v>
      </c>
      <c r="R98">
        <v>15</v>
      </c>
      <c r="S98">
        <v>11</v>
      </c>
      <c r="T98" t="s">
        <v>19</v>
      </c>
      <c r="U98">
        <v>4</v>
      </c>
      <c r="V98">
        <v>11</v>
      </c>
      <c r="W98">
        <v>7</v>
      </c>
      <c r="X98" t="s">
        <v>19</v>
      </c>
      <c r="Y98">
        <v>4</v>
      </c>
      <c r="Z98">
        <v>28</v>
      </c>
      <c r="AA98">
        <v>24</v>
      </c>
      <c r="AB98">
        <v>1</v>
      </c>
      <c r="AC98">
        <v>3</v>
      </c>
      <c r="AD98">
        <v>14</v>
      </c>
      <c r="AE98">
        <v>11</v>
      </c>
      <c r="AF98">
        <v>1</v>
      </c>
      <c r="AG98">
        <v>2</v>
      </c>
      <c r="AH98">
        <v>4</v>
      </c>
      <c r="AI98">
        <v>1</v>
      </c>
      <c r="AJ98">
        <v>1</v>
      </c>
      <c r="AK98">
        <v>2</v>
      </c>
      <c r="AL98">
        <v>1</v>
      </c>
      <c r="AM98" t="s">
        <v>19</v>
      </c>
      <c r="AN98">
        <v>1</v>
      </c>
      <c r="AO98" t="s">
        <v>19</v>
      </c>
      <c r="AP98" t="s">
        <v>19</v>
      </c>
      <c r="AQ98" t="s">
        <v>19</v>
      </c>
      <c r="AR98" t="s">
        <v>19</v>
      </c>
      <c r="AS98" t="s">
        <v>19</v>
      </c>
      <c r="AT98">
        <v>7</v>
      </c>
      <c r="AU98" t="s">
        <v>19</v>
      </c>
      <c r="AV98">
        <v>7</v>
      </c>
      <c r="AW98" t="s">
        <v>19</v>
      </c>
      <c r="AX98">
        <v>2</v>
      </c>
      <c r="AY98" t="s">
        <v>19</v>
      </c>
      <c r="AZ98">
        <v>1</v>
      </c>
      <c r="BA98">
        <v>1</v>
      </c>
      <c r="BB98" t="s">
        <v>19</v>
      </c>
      <c r="BC98" t="s">
        <v>19</v>
      </c>
      <c r="BD98" t="s">
        <v>19</v>
      </c>
      <c r="BE98" t="s">
        <v>19</v>
      </c>
      <c r="BF98" t="s">
        <v>19</v>
      </c>
      <c r="BG98" t="s">
        <v>19</v>
      </c>
      <c r="BH98" t="s">
        <v>19</v>
      </c>
      <c r="BI98" t="s">
        <v>19</v>
      </c>
      <c r="BJ98" t="s">
        <v>19</v>
      </c>
      <c r="BK98" t="s">
        <v>19</v>
      </c>
      <c r="BL98" t="s">
        <v>19</v>
      </c>
      <c r="BM98" t="s">
        <v>19</v>
      </c>
    </row>
    <row r="99" spans="1:65">
      <c r="A99" t="s">
        <v>672</v>
      </c>
      <c r="B99">
        <v>95</v>
      </c>
      <c r="C99">
        <v>68</v>
      </c>
      <c r="D99">
        <v>3</v>
      </c>
      <c r="E99">
        <v>24</v>
      </c>
      <c r="F99">
        <v>21</v>
      </c>
      <c r="G99">
        <v>1</v>
      </c>
      <c r="H99" t="s">
        <v>19</v>
      </c>
      <c r="I99">
        <v>20</v>
      </c>
      <c r="J99" t="s">
        <v>19</v>
      </c>
      <c r="K99" t="s">
        <v>19</v>
      </c>
      <c r="L99" t="s">
        <v>19</v>
      </c>
      <c r="M99" t="s">
        <v>19</v>
      </c>
      <c r="N99">
        <v>2</v>
      </c>
      <c r="O99">
        <v>2</v>
      </c>
      <c r="P99" t="s">
        <v>19</v>
      </c>
      <c r="Q99" t="s">
        <v>19</v>
      </c>
      <c r="R99">
        <v>17</v>
      </c>
      <c r="S99">
        <v>16</v>
      </c>
      <c r="T99" t="s">
        <v>19</v>
      </c>
      <c r="U99">
        <v>1</v>
      </c>
      <c r="V99">
        <v>8</v>
      </c>
      <c r="W99">
        <v>8</v>
      </c>
      <c r="X99" t="s">
        <v>19</v>
      </c>
      <c r="Y99" t="s">
        <v>19</v>
      </c>
      <c r="Z99">
        <v>33</v>
      </c>
      <c r="AA99">
        <v>31</v>
      </c>
      <c r="AB99" t="s">
        <v>19</v>
      </c>
      <c r="AC99">
        <v>2</v>
      </c>
      <c r="AD99">
        <v>21</v>
      </c>
      <c r="AE99">
        <v>21</v>
      </c>
      <c r="AF99" t="s">
        <v>19</v>
      </c>
      <c r="AG99" t="s">
        <v>19</v>
      </c>
      <c r="AH99">
        <v>2</v>
      </c>
      <c r="AI99" t="s">
        <v>19</v>
      </c>
      <c r="AJ99">
        <v>2</v>
      </c>
      <c r="AK99" t="s">
        <v>19</v>
      </c>
      <c r="AL99">
        <v>1</v>
      </c>
      <c r="AM99">
        <v>1</v>
      </c>
      <c r="AN99" t="s">
        <v>19</v>
      </c>
      <c r="AO99" t="s">
        <v>19</v>
      </c>
      <c r="AP99" t="s">
        <v>19</v>
      </c>
      <c r="AQ99" t="s">
        <v>19</v>
      </c>
      <c r="AR99" t="s">
        <v>19</v>
      </c>
      <c r="AS99" t="s">
        <v>19</v>
      </c>
      <c r="AT99">
        <v>6</v>
      </c>
      <c r="AU99">
        <v>5</v>
      </c>
      <c r="AV99" t="s">
        <v>19</v>
      </c>
      <c r="AW99">
        <v>1</v>
      </c>
      <c r="AX99">
        <v>3</v>
      </c>
      <c r="AY99">
        <v>3</v>
      </c>
      <c r="AZ99" t="s">
        <v>19</v>
      </c>
      <c r="BA99" t="s">
        <v>19</v>
      </c>
      <c r="BB99">
        <v>1</v>
      </c>
      <c r="BC99">
        <v>1</v>
      </c>
      <c r="BD99" t="s">
        <v>19</v>
      </c>
      <c r="BE99" t="s">
        <v>19</v>
      </c>
      <c r="BF99">
        <v>1</v>
      </c>
      <c r="BG99" t="s">
        <v>19</v>
      </c>
      <c r="BH99">
        <v>1</v>
      </c>
      <c r="BI99" t="s">
        <v>19</v>
      </c>
      <c r="BJ99" t="s">
        <v>19</v>
      </c>
      <c r="BK99" t="s">
        <v>19</v>
      </c>
      <c r="BL99" t="s">
        <v>19</v>
      </c>
      <c r="BM99" t="s">
        <v>19</v>
      </c>
    </row>
    <row r="100" spans="1:65">
      <c r="A100" t="s">
        <v>671</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t="s">
        <v>19</v>
      </c>
      <c r="AM100" t="s">
        <v>19</v>
      </c>
      <c r="AN100" t="s">
        <v>19</v>
      </c>
      <c r="AO100" t="s">
        <v>19</v>
      </c>
      <c r="AP100" t="s">
        <v>19</v>
      </c>
      <c r="AQ100" t="s">
        <v>19</v>
      </c>
      <c r="AR100" t="s">
        <v>19</v>
      </c>
      <c r="AS100" t="s">
        <v>19</v>
      </c>
      <c r="AT100" t="s">
        <v>19</v>
      </c>
      <c r="AU100" t="s">
        <v>19</v>
      </c>
      <c r="AV100" t="s">
        <v>19</v>
      </c>
      <c r="AW100" t="s">
        <v>19</v>
      </c>
      <c r="AX100" t="s">
        <v>19</v>
      </c>
      <c r="AY100" t="s">
        <v>19</v>
      </c>
      <c r="AZ100" t="s">
        <v>19</v>
      </c>
      <c r="BA100" t="s">
        <v>19</v>
      </c>
      <c r="BB100" t="s">
        <v>19</v>
      </c>
      <c r="BC100" t="s">
        <v>19</v>
      </c>
      <c r="BD100" t="s">
        <v>19</v>
      </c>
      <c r="BE100" t="s">
        <v>19</v>
      </c>
      <c r="BF100" t="s">
        <v>19</v>
      </c>
      <c r="BG100" t="s">
        <v>19</v>
      </c>
      <c r="BH100" t="s">
        <v>19</v>
      </c>
      <c r="BI100" t="s">
        <v>19</v>
      </c>
      <c r="BJ100" t="s">
        <v>19</v>
      </c>
      <c r="BK100" t="s">
        <v>19</v>
      </c>
      <c r="BL100" t="s">
        <v>19</v>
      </c>
      <c r="BM100" t="s">
        <v>19</v>
      </c>
    </row>
    <row r="101" spans="1:65">
      <c r="A101" t="s">
        <v>670</v>
      </c>
      <c r="B101" t="s">
        <v>19</v>
      </c>
      <c r="C101" t="s">
        <v>19</v>
      </c>
      <c r="D101" t="s">
        <v>19</v>
      </c>
      <c r="E101" t="s">
        <v>19</v>
      </c>
      <c r="F101" t="s">
        <v>19</v>
      </c>
      <c r="G101" t="s">
        <v>19</v>
      </c>
      <c r="H101" t="s">
        <v>19</v>
      </c>
      <c r="I101" t="s">
        <v>19</v>
      </c>
      <c r="J101" t="s">
        <v>19</v>
      </c>
      <c r="K101" t="s">
        <v>19</v>
      </c>
      <c r="L101" t="s">
        <v>19</v>
      </c>
      <c r="M101" t="s">
        <v>19</v>
      </c>
      <c r="N101" t="s">
        <v>19</v>
      </c>
      <c r="O101" t="s">
        <v>19</v>
      </c>
      <c r="P101" t="s">
        <v>19</v>
      </c>
      <c r="Q101" t="s">
        <v>19</v>
      </c>
      <c r="R101" t="s">
        <v>19</v>
      </c>
      <c r="S101" t="s">
        <v>19</v>
      </c>
      <c r="T101" t="s">
        <v>19</v>
      </c>
      <c r="U101" t="s">
        <v>19</v>
      </c>
      <c r="V101" t="s">
        <v>19</v>
      </c>
      <c r="W101" t="s">
        <v>19</v>
      </c>
      <c r="X101" t="s">
        <v>19</v>
      </c>
      <c r="Y101" t="s">
        <v>19</v>
      </c>
      <c r="Z101" t="s">
        <v>19</v>
      </c>
      <c r="AA101" t="s">
        <v>19</v>
      </c>
      <c r="AB101" t="s">
        <v>19</v>
      </c>
      <c r="AC101" t="s">
        <v>19</v>
      </c>
      <c r="AD101" t="s">
        <v>19</v>
      </c>
      <c r="AE101" t="s">
        <v>19</v>
      </c>
      <c r="AF101" t="s">
        <v>19</v>
      </c>
      <c r="AG101" t="s">
        <v>19</v>
      </c>
      <c r="AH101" t="s">
        <v>19</v>
      </c>
      <c r="AI101" t="s">
        <v>19</v>
      </c>
      <c r="AJ101" t="s">
        <v>19</v>
      </c>
      <c r="AK101" t="s">
        <v>19</v>
      </c>
      <c r="AL101" t="s">
        <v>19</v>
      </c>
      <c r="AM101" t="s">
        <v>19</v>
      </c>
      <c r="AN101" t="s">
        <v>19</v>
      </c>
      <c r="AO101" t="s">
        <v>19</v>
      </c>
      <c r="AP101" t="s">
        <v>19</v>
      </c>
      <c r="AQ101" t="s">
        <v>19</v>
      </c>
      <c r="AR101" t="s">
        <v>19</v>
      </c>
      <c r="AS101" t="s">
        <v>19</v>
      </c>
      <c r="AT101" t="s">
        <v>19</v>
      </c>
      <c r="AU101" t="s">
        <v>19</v>
      </c>
      <c r="AV101" t="s">
        <v>19</v>
      </c>
      <c r="AW101" t="s">
        <v>19</v>
      </c>
      <c r="AX101" t="s">
        <v>19</v>
      </c>
      <c r="AY101" t="s">
        <v>19</v>
      </c>
      <c r="AZ101" t="s">
        <v>19</v>
      </c>
      <c r="BA101" t="s">
        <v>19</v>
      </c>
      <c r="BB101" t="s">
        <v>19</v>
      </c>
      <c r="BC101" t="s">
        <v>19</v>
      </c>
      <c r="BD101" t="s">
        <v>19</v>
      </c>
      <c r="BE101" t="s">
        <v>19</v>
      </c>
      <c r="BF101" t="s">
        <v>19</v>
      </c>
      <c r="BG101" t="s">
        <v>19</v>
      </c>
      <c r="BH101" t="s">
        <v>19</v>
      </c>
      <c r="BI101" t="s">
        <v>19</v>
      </c>
      <c r="BJ101" t="s">
        <v>19</v>
      </c>
      <c r="BK101" t="s">
        <v>19</v>
      </c>
      <c r="BL101" t="s">
        <v>19</v>
      </c>
      <c r="BM101" t="s">
        <v>19</v>
      </c>
    </row>
    <row r="102" spans="1:65">
      <c r="A102" t="s">
        <v>669</v>
      </c>
      <c r="B102">
        <v>111</v>
      </c>
      <c r="C102">
        <v>69</v>
      </c>
      <c r="D102">
        <v>20</v>
      </c>
      <c r="E102">
        <v>22</v>
      </c>
      <c r="F102">
        <v>16</v>
      </c>
      <c r="G102">
        <v>2</v>
      </c>
      <c r="H102">
        <v>5</v>
      </c>
      <c r="I102">
        <v>9</v>
      </c>
      <c r="J102" t="s">
        <v>19</v>
      </c>
      <c r="K102" t="s">
        <v>19</v>
      </c>
      <c r="L102" t="s">
        <v>19</v>
      </c>
      <c r="M102" t="s">
        <v>19</v>
      </c>
      <c r="N102">
        <v>4</v>
      </c>
      <c r="O102">
        <v>1</v>
      </c>
      <c r="P102">
        <v>1</v>
      </c>
      <c r="Q102">
        <v>2</v>
      </c>
      <c r="R102">
        <v>16</v>
      </c>
      <c r="S102">
        <v>12</v>
      </c>
      <c r="T102" t="s">
        <v>19</v>
      </c>
      <c r="U102">
        <v>4</v>
      </c>
      <c r="V102">
        <v>21</v>
      </c>
      <c r="W102">
        <v>16</v>
      </c>
      <c r="X102" t="s">
        <v>19</v>
      </c>
      <c r="Y102">
        <v>5</v>
      </c>
      <c r="Z102">
        <v>33</v>
      </c>
      <c r="AA102">
        <v>31</v>
      </c>
      <c r="AB102" t="s">
        <v>19</v>
      </c>
      <c r="AC102">
        <v>2</v>
      </c>
      <c r="AD102">
        <v>10</v>
      </c>
      <c r="AE102">
        <v>10</v>
      </c>
      <c r="AF102" t="s">
        <v>19</v>
      </c>
      <c r="AG102" t="s">
        <v>19</v>
      </c>
      <c r="AH102">
        <v>3</v>
      </c>
      <c r="AI102">
        <v>3</v>
      </c>
      <c r="AJ102" t="s">
        <v>19</v>
      </c>
      <c r="AK102" t="s">
        <v>19</v>
      </c>
      <c r="AL102">
        <v>3</v>
      </c>
      <c r="AM102">
        <v>1</v>
      </c>
      <c r="AN102">
        <v>2</v>
      </c>
      <c r="AO102" t="s">
        <v>19</v>
      </c>
      <c r="AP102">
        <v>1</v>
      </c>
      <c r="AQ102" t="s">
        <v>19</v>
      </c>
      <c r="AR102">
        <v>1</v>
      </c>
      <c r="AS102" t="s">
        <v>19</v>
      </c>
      <c r="AT102">
        <v>12</v>
      </c>
      <c r="AU102">
        <v>3</v>
      </c>
      <c r="AV102">
        <v>9</v>
      </c>
      <c r="AW102" t="s">
        <v>19</v>
      </c>
      <c r="AX102">
        <v>1</v>
      </c>
      <c r="AY102" t="s">
        <v>19</v>
      </c>
      <c r="AZ102">
        <v>1</v>
      </c>
      <c r="BA102" t="s">
        <v>19</v>
      </c>
      <c r="BB102">
        <v>1</v>
      </c>
      <c r="BC102" t="s">
        <v>19</v>
      </c>
      <c r="BD102">
        <v>1</v>
      </c>
      <c r="BE102" t="s">
        <v>19</v>
      </c>
      <c r="BF102" t="s">
        <v>19</v>
      </c>
      <c r="BG102" t="s">
        <v>19</v>
      </c>
      <c r="BH102" t="s">
        <v>19</v>
      </c>
      <c r="BI102" t="s">
        <v>19</v>
      </c>
      <c r="BJ102" t="s">
        <v>19</v>
      </c>
      <c r="BK102" t="s">
        <v>19</v>
      </c>
      <c r="BL102" t="s">
        <v>19</v>
      </c>
      <c r="BM102" t="s">
        <v>19</v>
      </c>
    </row>
    <row r="103" spans="1:65">
      <c r="A103" t="s">
        <v>668</v>
      </c>
      <c r="B103" t="s">
        <v>19</v>
      </c>
      <c r="C103" t="s">
        <v>19</v>
      </c>
      <c r="D103" t="s">
        <v>19</v>
      </c>
      <c r="E103" t="s">
        <v>19</v>
      </c>
      <c r="F103" t="s">
        <v>19</v>
      </c>
      <c r="G103" t="s">
        <v>19</v>
      </c>
      <c r="H103" t="s">
        <v>19</v>
      </c>
      <c r="I103" t="s">
        <v>19</v>
      </c>
      <c r="J103" t="s">
        <v>19</v>
      </c>
      <c r="K103" t="s">
        <v>19</v>
      </c>
      <c r="L103" t="s">
        <v>19</v>
      </c>
      <c r="M103" t="s">
        <v>19</v>
      </c>
      <c r="N103" t="s">
        <v>19</v>
      </c>
      <c r="O103" t="s">
        <v>19</v>
      </c>
      <c r="P103" t="s">
        <v>19</v>
      </c>
      <c r="Q103" t="s">
        <v>19</v>
      </c>
      <c r="R103" t="s">
        <v>19</v>
      </c>
      <c r="S103" t="s">
        <v>19</v>
      </c>
      <c r="T103" t="s">
        <v>19</v>
      </c>
      <c r="U103" t="s">
        <v>19</v>
      </c>
      <c r="V103" t="s">
        <v>19</v>
      </c>
      <c r="W103" t="s">
        <v>19</v>
      </c>
      <c r="X103" t="s">
        <v>19</v>
      </c>
      <c r="Y103" t="s">
        <v>19</v>
      </c>
      <c r="Z103" t="s">
        <v>19</v>
      </c>
      <c r="AA103" t="s">
        <v>19</v>
      </c>
      <c r="AB103" t="s">
        <v>19</v>
      </c>
      <c r="AC103" t="s">
        <v>19</v>
      </c>
      <c r="AD103" t="s">
        <v>19</v>
      </c>
      <c r="AE103" t="s">
        <v>19</v>
      </c>
      <c r="AF103" t="s">
        <v>19</v>
      </c>
      <c r="AG103" t="s">
        <v>19</v>
      </c>
      <c r="AH103" t="s">
        <v>19</v>
      </c>
      <c r="AI103" t="s">
        <v>19</v>
      </c>
      <c r="AJ103" t="s">
        <v>19</v>
      </c>
      <c r="AK103" t="s">
        <v>19</v>
      </c>
      <c r="AL103" t="s">
        <v>19</v>
      </c>
      <c r="AM103" t="s">
        <v>19</v>
      </c>
      <c r="AN103" t="s">
        <v>19</v>
      </c>
      <c r="AO103" t="s">
        <v>19</v>
      </c>
      <c r="AP103" t="s">
        <v>19</v>
      </c>
      <c r="AQ103" t="s">
        <v>19</v>
      </c>
      <c r="AR103" t="s">
        <v>19</v>
      </c>
      <c r="AS103" t="s">
        <v>19</v>
      </c>
      <c r="AT103" t="s">
        <v>19</v>
      </c>
      <c r="AU103" t="s">
        <v>19</v>
      </c>
      <c r="AV103" t="s">
        <v>19</v>
      </c>
      <c r="AW103" t="s">
        <v>19</v>
      </c>
      <c r="AX103" t="s">
        <v>19</v>
      </c>
      <c r="AY103" t="s">
        <v>19</v>
      </c>
      <c r="AZ103" t="s">
        <v>19</v>
      </c>
      <c r="BA103" t="s">
        <v>19</v>
      </c>
      <c r="BB103" t="s">
        <v>19</v>
      </c>
      <c r="BC103" t="s">
        <v>19</v>
      </c>
      <c r="BD103" t="s">
        <v>19</v>
      </c>
      <c r="BE103" t="s">
        <v>19</v>
      </c>
      <c r="BF103" t="s">
        <v>19</v>
      </c>
      <c r="BG103" t="s">
        <v>19</v>
      </c>
      <c r="BH103" t="s">
        <v>19</v>
      </c>
      <c r="BI103" t="s">
        <v>19</v>
      </c>
      <c r="BJ103" t="s">
        <v>19</v>
      </c>
      <c r="BK103" t="s">
        <v>19</v>
      </c>
      <c r="BL103" t="s">
        <v>19</v>
      </c>
      <c r="BM103" t="s">
        <v>19</v>
      </c>
    </row>
    <row r="104" spans="1:65">
      <c r="A104" t="s">
        <v>667</v>
      </c>
      <c r="B104">
        <v>134</v>
      </c>
      <c r="C104">
        <v>1</v>
      </c>
      <c r="D104">
        <v>63</v>
      </c>
      <c r="E104">
        <v>70</v>
      </c>
      <c r="F104">
        <v>66</v>
      </c>
      <c r="G104" t="s">
        <v>19</v>
      </c>
      <c r="H104">
        <v>13</v>
      </c>
      <c r="I104">
        <v>53</v>
      </c>
      <c r="J104" t="s">
        <v>19</v>
      </c>
      <c r="K104" t="s">
        <v>19</v>
      </c>
      <c r="L104" t="s">
        <v>19</v>
      </c>
      <c r="M104" t="s">
        <v>19</v>
      </c>
      <c r="N104">
        <v>8</v>
      </c>
      <c r="O104" t="s">
        <v>19</v>
      </c>
      <c r="P104">
        <v>5</v>
      </c>
      <c r="Q104">
        <v>3</v>
      </c>
      <c r="R104">
        <v>9</v>
      </c>
      <c r="S104" t="s">
        <v>19</v>
      </c>
      <c r="T104">
        <v>6</v>
      </c>
      <c r="U104">
        <v>3</v>
      </c>
      <c r="V104">
        <v>9</v>
      </c>
      <c r="W104" t="s">
        <v>19</v>
      </c>
      <c r="X104">
        <v>4</v>
      </c>
      <c r="Y104">
        <v>5</v>
      </c>
      <c r="Z104">
        <v>20</v>
      </c>
      <c r="AA104" t="s">
        <v>19</v>
      </c>
      <c r="AB104">
        <v>17</v>
      </c>
      <c r="AC104">
        <v>3</v>
      </c>
      <c r="AD104">
        <v>6</v>
      </c>
      <c r="AE104" t="s">
        <v>19</v>
      </c>
      <c r="AF104">
        <v>6</v>
      </c>
      <c r="AG104" t="s">
        <v>19</v>
      </c>
      <c r="AH104">
        <v>3</v>
      </c>
      <c r="AI104">
        <v>1</v>
      </c>
      <c r="AJ104">
        <v>2</v>
      </c>
      <c r="AK104" t="s">
        <v>19</v>
      </c>
      <c r="AL104">
        <v>4</v>
      </c>
      <c r="AM104" t="s">
        <v>19</v>
      </c>
      <c r="AN104">
        <v>4</v>
      </c>
      <c r="AO104" t="s">
        <v>19</v>
      </c>
      <c r="AP104" t="s">
        <v>19</v>
      </c>
      <c r="AQ104" t="s">
        <v>19</v>
      </c>
      <c r="AR104" t="s">
        <v>19</v>
      </c>
      <c r="AS104" t="s">
        <v>19</v>
      </c>
      <c r="AT104">
        <v>8</v>
      </c>
      <c r="AU104" t="s">
        <v>19</v>
      </c>
      <c r="AV104">
        <v>6</v>
      </c>
      <c r="AW104">
        <v>2</v>
      </c>
      <c r="AX104">
        <v>1</v>
      </c>
      <c r="AY104" t="s">
        <v>19</v>
      </c>
      <c r="AZ104">
        <v>1</v>
      </c>
      <c r="BA104" t="s">
        <v>19</v>
      </c>
      <c r="BB104">
        <v>2</v>
      </c>
      <c r="BC104" t="s">
        <v>19</v>
      </c>
      <c r="BD104">
        <v>1</v>
      </c>
      <c r="BE104">
        <v>1</v>
      </c>
      <c r="BF104">
        <v>4</v>
      </c>
      <c r="BG104" t="s">
        <v>19</v>
      </c>
      <c r="BH104">
        <v>4</v>
      </c>
      <c r="BI104" t="s">
        <v>19</v>
      </c>
      <c r="BJ104" t="s">
        <v>19</v>
      </c>
      <c r="BK104" t="s">
        <v>19</v>
      </c>
      <c r="BL104" t="s">
        <v>19</v>
      </c>
      <c r="BM104" t="s">
        <v>19</v>
      </c>
    </row>
    <row r="105" spans="1:65">
      <c r="A105" t="s">
        <v>666</v>
      </c>
      <c r="B105">
        <v>199</v>
      </c>
      <c r="C105">
        <v>109</v>
      </c>
      <c r="D105">
        <v>35</v>
      </c>
      <c r="E105">
        <v>55</v>
      </c>
      <c r="F105">
        <v>36</v>
      </c>
      <c r="G105">
        <v>3</v>
      </c>
      <c r="H105">
        <v>5</v>
      </c>
      <c r="I105">
        <v>28</v>
      </c>
      <c r="J105" t="s">
        <v>19</v>
      </c>
      <c r="K105" t="s">
        <v>19</v>
      </c>
      <c r="L105" t="s">
        <v>19</v>
      </c>
      <c r="M105" t="s">
        <v>19</v>
      </c>
      <c r="N105">
        <v>6</v>
      </c>
      <c r="O105">
        <v>2</v>
      </c>
      <c r="P105">
        <v>4</v>
      </c>
      <c r="Q105" t="s">
        <v>19</v>
      </c>
      <c r="R105">
        <v>23</v>
      </c>
      <c r="S105">
        <v>19</v>
      </c>
      <c r="T105">
        <v>2</v>
      </c>
      <c r="U105">
        <v>2</v>
      </c>
      <c r="V105">
        <v>25</v>
      </c>
      <c r="W105">
        <v>23</v>
      </c>
      <c r="X105">
        <v>2</v>
      </c>
      <c r="Y105" t="s">
        <v>19</v>
      </c>
      <c r="Z105">
        <v>67</v>
      </c>
      <c r="AA105">
        <v>48</v>
      </c>
      <c r="AB105" t="s">
        <v>19</v>
      </c>
      <c r="AC105">
        <v>19</v>
      </c>
      <c r="AD105">
        <v>29</v>
      </c>
      <c r="AE105">
        <v>22</v>
      </c>
      <c r="AF105" t="s">
        <v>19</v>
      </c>
      <c r="AG105">
        <v>7</v>
      </c>
      <c r="AH105">
        <v>7</v>
      </c>
      <c r="AI105">
        <v>1</v>
      </c>
      <c r="AJ105">
        <v>5</v>
      </c>
      <c r="AK105">
        <v>1</v>
      </c>
      <c r="AL105">
        <v>8</v>
      </c>
      <c r="AM105">
        <v>3</v>
      </c>
      <c r="AN105">
        <v>5</v>
      </c>
      <c r="AO105" t="s">
        <v>19</v>
      </c>
      <c r="AP105" t="s">
        <v>19</v>
      </c>
      <c r="AQ105" t="s">
        <v>19</v>
      </c>
      <c r="AR105" t="s">
        <v>19</v>
      </c>
      <c r="AS105" t="s">
        <v>19</v>
      </c>
      <c r="AT105">
        <v>17</v>
      </c>
      <c r="AU105">
        <v>5</v>
      </c>
      <c r="AV105">
        <v>8</v>
      </c>
      <c r="AW105">
        <v>4</v>
      </c>
      <c r="AX105">
        <v>8</v>
      </c>
      <c r="AY105">
        <v>3</v>
      </c>
      <c r="AZ105">
        <v>4</v>
      </c>
      <c r="BA105">
        <v>1</v>
      </c>
      <c r="BB105">
        <v>2</v>
      </c>
      <c r="BC105">
        <v>2</v>
      </c>
      <c r="BD105" t="s">
        <v>19</v>
      </c>
      <c r="BE105" t="s">
        <v>19</v>
      </c>
      <c r="BF105" t="s">
        <v>19</v>
      </c>
      <c r="BG105" t="s">
        <v>19</v>
      </c>
      <c r="BH105" t="s">
        <v>19</v>
      </c>
      <c r="BI105" t="s">
        <v>19</v>
      </c>
      <c r="BJ105" t="s">
        <v>19</v>
      </c>
      <c r="BK105" t="s">
        <v>19</v>
      </c>
      <c r="BL105" t="s">
        <v>19</v>
      </c>
      <c r="BM105" t="s">
        <v>19</v>
      </c>
    </row>
    <row r="106" spans="1:65">
      <c r="A106" t="s">
        <v>665</v>
      </c>
      <c r="B106">
        <v>111</v>
      </c>
      <c r="C106">
        <v>28</v>
      </c>
      <c r="D106">
        <v>49</v>
      </c>
      <c r="E106">
        <v>34</v>
      </c>
      <c r="F106">
        <v>12</v>
      </c>
      <c r="G106" t="s">
        <v>19</v>
      </c>
      <c r="H106">
        <v>11</v>
      </c>
      <c r="I106">
        <v>1</v>
      </c>
      <c r="J106" t="s">
        <v>19</v>
      </c>
      <c r="K106" t="s">
        <v>19</v>
      </c>
      <c r="L106" t="s">
        <v>19</v>
      </c>
      <c r="M106" t="s">
        <v>19</v>
      </c>
      <c r="N106">
        <v>7</v>
      </c>
      <c r="O106" t="s">
        <v>19</v>
      </c>
      <c r="P106">
        <v>5</v>
      </c>
      <c r="Q106">
        <v>2</v>
      </c>
      <c r="R106">
        <v>16</v>
      </c>
      <c r="S106">
        <v>4</v>
      </c>
      <c r="T106">
        <v>5</v>
      </c>
      <c r="U106">
        <v>7</v>
      </c>
      <c r="V106">
        <v>27</v>
      </c>
      <c r="W106">
        <v>8</v>
      </c>
      <c r="X106">
        <v>10</v>
      </c>
      <c r="Y106">
        <v>9</v>
      </c>
      <c r="Z106">
        <v>34</v>
      </c>
      <c r="AA106">
        <v>14</v>
      </c>
      <c r="AB106">
        <v>7</v>
      </c>
      <c r="AC106">
        <v>13</v>
      </c>
      <c r="AD106" t="s">
        <v>19</v>
      </c>
      <c r="AE106" t="s">
        <v>19</v>
      </c>
      <c r="AF106" t="s">
        <v>19</v>
      </c>
      <c r="AG106" t="s">
        <v>19</v>
      </c>
      <c r="AH106">
        <v>3</v>
      </c>
      <c r="AI106">
        <v>1</v>
      </c>
      <c r="AJ106">
        <v>2</v>
      </c>
      <c r="AK106" t="s">
        <v>19</v>
      </c>
      <c r="AL106">
        <v>2</v>
      </c>
      <c r="AM106">
        <v>1</v>
      </c>
      <c r="AN106">
        <v>1</v>
      </c>
      <c r="AO106" t="s">
        <v>19</v>
      </c>
      <c r="AP106" t="s">
        <v>19</v>
      </c>
      <c r="AQ106" t="s">
        <v>19</v>
      </c>
      <c r="AR106" t="s">
        <v>19</v>
      </c>
      <c r="AS106" t="s">
        <v>19</v>
      </c>
      <c r="AT106">
        <v>6</v>
      </c>
      <c r="AU106" t="s">
        <v>19</v>
      </c>
      <c r="AV106">
        <v>6</v>
      </c>
      <c r="AW106" t="s">
        <v>19</v>
      </c>
      <c r="AX106">
        <v>1</v>
      </c>
      <c r="AY106" t="s">
        <v>19</v>
      </c>
      <c r="AZ106" t="s">
        <v>19</v>
      </c>
      <c r="BA106">
        <v>1</v>
      </c>
      <c r="BB106">
        <v>3</v>
      </c>
      <c r="BC106" t="s">
        <v>19</v>
      </c>
      <c r="BD106">
        <v>2</v>
      </c>
      <c r="BE106">
        <v>1</v>
      </c>
      <c r="BF106" t="s">
        <v>19</v>
      </c>
      <c r="BG106" t="s">
        <v>19</v>
      </c>
      <c r="BH106" t="s">
        <v>19</v>
      </c>
      <c r="BI106" t="s">
        <v>19</v>
      </c>
      <c r="BJ106" t="s">
        <v>19</v>
      </c>
      <c r="BK106" t="s">
        <v>19</v>
      </c>
      <c r="BL106" t="s">
        <v>19</v>
      </c>
      <c r="BM106" t="s">
        <v>19</v>
      </c>
    </row>
    <row r="107" spans="1:65">
      <c r="A107" t="s">
        <v>664</v>
      </c>
      <c r="B107">
        <v>39</v>
      </c>
      <c r="C107">
        <v>32</v>
      </c>
      <c r="D107" t="s">
        <v>19</v>
      </c>
      <c r="E107">
        <v>7</v>
      </c>
      <c r="F107">
        <v>6</v>
      </c>
      <c r="G107">
        <v>2</v>
      </c>
      <c r="H107" t="s">
        <v>19</v>
      </c>
      <c r="I107">
        <v>4</v>
      </c>
      <c r="J107" t="s">
        <v>19</v>
      </c>
      <c r="K107" t="s">
        <v>19</v>
      </c>
      <c r="L107" t="s">
        <v>19</v>
      </c>
      <c r="M107" t="s">
        <v>19</v>
      </c>
      <c r="N107">
        <v>1</v>
      </c>
      <c r="O107">
        <v>1</v>
      </c>
      <c r="P107" t="s">
        <v>19</v>
      </c>
      <c r="Q107" t="s">
        <v>19</v>
      </c>
      <c r="R107">
        <v>4</v>
      </c>
      <c r="S107">
        <v>2</v>
      </c>
      <c r="T107" t="s">
        <v>19</v>
      </c>
      <c r="U107">
        <v>2</v>
      </c>
      <c r="V107">
        <v>7</v>
      </c>
      <c r="W107">
        <v>7</v>
      </c>
      <c r="X107" t="s">
        <v>19</v>
      </c>
      <c r="Y107" t="s">
        <v>19</v>
      </c>
      <c r="Z107">
        <v>15</v>
      </c>
      <c r="AA107">
        <v>14</v>
      </c>
      <c r="AB107" t="s">
        <v>19</v>
      </c>
      <c r="AC107">
        <v>1</v>
      </c>
      <c r="AD107">
        <v>15</v>
      </c>
      <c r="AE107">
        <v>14</v>
      </c>
      <c r="AF107" t="s">
        <v>19</v>
      </c>
      <c r="AG107">
        <v>1</v>
      </c>
      <c r="AH107">
        <v>1</v>
      </c>
      <c r="AI107">
        <v>1</v>
      </c>
      <c r="AJ107" t="s">
        <v>19</v>
      </c>
      <c r="AK107" t="s">
        <v>19</v>
      </c>
      <c r="AL107">
        <v>1</v>
      </c>
      <c r="AM107">
        <v>1</v>
      </c>
      <c r="AN107" t="s">
        <v>19</v>
      </c>
      <c r="AO107" t="s">
        <v>19</v>
      </c>
      <c r="AP107" t="s">
        <v>19</v>
      </c>
      <c r="AQ107" t="s">
        <v>19</v>
      </c>
      <c r="AR107" t="s">
        <v>19</v>
      </c>
      <c r="AS107" t="s">
        <v>19</v>
      </c>
      <c r="AT107">
        <v>2</v>
      </c>
      <c r="AU107">
        <v>2</v>
      </c>
      <c r="AV107" t="s">
        <v>19</v>
      </c>
      <c r="AW107" t="s">
        <v>19</v>
      </c>
      <c r="AX107">
        <v>1</v>
      </c>
      <c r="AY107">
        <v>1</v>
      </c>
      <c r="AZ107" t="s">
        <v>19</v>
      </c>
      <c r="BA107" t="s">
        <v>19</v>
      </c>
      <c r="BB107">
        <v>1</v>
      </c>
      <c r="BC107">
        <v>1</v>
      </c>
      <c r="BD107" t="s">
        <v>19</v>
      </c>
      <c r="BE107" t="s">
        <v>19</v>
      </c>
      <c r="BF107" t="s">
        <v>19</v>
      </c>
      <c r="BG107" t="s">
        <v>19</v>
      </c>
      <c r="BH107" t="s">
        <v>19</v>
      </c>
      <c r="BI107" t="s">
        <v>19</v>
      </c>
      <c r="BJ107" t="s">
        <v>19</v>
      </c>
      <c r="BK107" t="s">
        <v>19</v>
      </c>
      <c r="BL107" t="s">
        <v>19</v>
      </c>
      <c r="BM107" t="s">
        <v>19</v>
      </c>
    </row>
    <row r="108" spans="1:65">
      <c r="A108" t="s">
        <v>663</v>
      </c>
      <c r="B108">
        <v>119</v>
      </c>
      <c r="C108">
        <v>85</v>
      </c>
      <c r="D108">
        <v>29</v>
      </c>
      <c r="E108">
        <v>5</v>
      </c>
      <c r="F108">
        <v>3</v>
      </c>
      <c r="G108">
        <v>3</v>
      </c>
      <c r="H108" t="s">
        <v>19</v>
      </c>
      <c r="I108" t="s">
        <v>19</v>
      </c>
      <c r="J108">
        <v>2</v>
      </c>
      <c r="K108" t="s">
        <v>19</v>
      </c>
      <c r="L108">
        <v>2</v>
      </c>
      <c r="M108" t="s">
        <v>19</v>
      </c>
      <c r="N108">
        <v>5</v>
      </c>
      <c r="O108" t="s">
        <v>19</v>
      </c>
      <c r="P108">
        <v>5</v>
      </c>
      <c r="Q108" t="s">
        <v>19</v>
      </c>
      <c r="R108">
        <v>20</v>
      </c>
      <c r="S108">
        <v>18</v>
      </c>
      <c r="T108" t="s">
        <v>19</v>
      </c>
      <c r="U108">
        <v>2</v>
      </c>
      <c r="V108">
        <v>13</v>
      </c>
      <c r="W108">
        <v>13</v>
      </c>
      <c r="X108" t="s">
        <v>19</v>
      </c>
      <c r="Y108" t="s">
        <v>19</v>
      </c>
      <c r="Z108">
        <v>47</v>
      </c>
      <c r="AA108">
        <v>45</v>
      </c>
      <c r="AB108" t="s">
        <v>19</v>
      </c>
      <c r="AC108">
        <v>2</v>
      </c>
      <c r="AD108">
        <v>14</v>
      </c>
      <c r="AE108">
        <v>14</v>
      </c>
      <c r="AF108" t="s">
        <v>19</v>
      </c>
      <c r="AG108" t="s">
        <v>19</v>
      </c>
      <c r="AH108">
        <v>7</v>
      </c>
      <c r="AI108">
        <v>6</v>
      </c>
      <c r="AJ108" t="s">
        <v>19</v>
      </c>
      <c r="AK108">
        <v>1</v>
      </c>
      <c r="AL108">
        <v>1</v>
      </c>
      <c r="AM108" t="s">
        <v>19</v>
      </c>
      <c r="AN108">
        <v>1</v>
      </c>
      <c r="AO108" t="s">
        <v>19</v>
      </c>
      <c r="AP108" t="s">
        <v>19</v>
      </c>
      <c r="AQ108" t="s">
        <v>19</v>
      </c>
      <c r="AR108" t="s">
        <v>19</v>
      </c>
      <c r="AS108" t="s">
        <v>19</v>
      </c>
      <c r="AT108">
        <v>8</v>
      </c>
      <c r="AU108" t="s">
        <v>19</v>
      </c>
      <c r="AV108">
        <v>8</v>
      </c>
      <c r="AW108" t="s">
        <v>19</v>
      </c>
      <c r="AX108">
        <v>4</v>
      </c>
      <c r="AY108" t="s">
        <v>19</v>
      </c>
      <c r="AZ108">
        <v>4</v>
      </c>
      <c r="BA108" t="s">
        <v>19</v>
      </c>
      <c r="BB108">
        <v>3</v>
      </c>
      <c r="BC108" t="s">
        <v>19</v>
      </c>
      <c r="BD108">
        <v>3</v>
      </c>
      <c r="BE108" t="s">
        <v>19</v>
      </c>
      <c r="BF108">
        <v>1</v>
      </c>
      <c r="BG108" t="s">
        <v>19</v>
      </c>
      <c r="BH108">
        <v>1</v>
      </c>
      <c r="BI108" t="s">
        <v>19</v>
      </c>
      <c r="BJ108">
        <v>5</v>
      </c>
      <c r="BK108" t="s">
        <v>19</v>
      </c>
      <c r="BL108">
        <v>5</v>
      </c>
      <c r="BM108" t="s">
        <v>19</v>
      </c>
    </row>
    <row r="109" spans="1:65">
      <c r="A109" t="s">
        <v>662</v>
      </c>
      <c r="B109">
        <v>233</v>
      </c>
      <c r="C109">
        <v>98</v>
      </c>
      <c r="D109">
        <v>101</v>
      </c>
      <c r="E109">
        <v>34</v>
      </c>
      <c r="F109">
        <v>22</v>
      </c>
      <c r="G109" t="s">
        <v>19</v>
      </c>
      <c r="H109">
        <v>12</v>
      </c>
      <c r="I109">
        <v>10</v>
      </c>
      <c r="J109">
        <v>2</v>
      </c>
      <c r="K109" t="s">
        <v>19</v>
      </c>
      <c r="L109">
        <v>2</v>
      </c>
      <c r="M109" t="s">
        <v>19</v>
      </c>
      <c r="N109">
        <v>7</v>
      </c>
      <c r="O109" t="s">
        <v>19</v>
      </c>
      <c r="P109">
        <v>7</v>
      </c>
      <c r="Q109" t="s">
        <v>19</v>
      </c>
      <c r="R109">
        <v>34</v>
      </c>
      <c r="S109">
        <v>21</v>
      </c>
      <c r="T109">
        <v>5</v>
      </c>
      <c r="U109">
        <v>8</v>
      </c>
      <c r="V109">
        <v>30</v>
      </c>
      <c r="W109">
        <v>19</v>
      </c>
      <c r="X109">
        <v>7</v>
      </c>
      <c r="Y109">
        <v>4</v>
      </c>
      <c r="Z109">
        <v>66</v>
      </c>
      <c r="AA109">
        <v>40</v>
      </c>
      <c r="AB109">
        <v>17</v>
      </c>
      <c r="AC109">
        <v>9</v>
      </c>
      <c r="AD109">
        <v>20</v>
      </c>
      <c r="AE109">
        <v>15</v>
      </c>
      <c r="AF109">
        <v>4</v>
      </c>
      <c r="AG109">
        <v>1</v>
      </c>
      <c r="AH109">
        <v>18</v>
      </c>
      <c r="AI109">
        <v>13</v>
      </c>
      <c r="AJ109">
        <v>3</v>
      </c>
      <c r="AK109">
        <v>2</v>
      </c>
      <c r="AL109">
        <v>5</v>
      </c>
      <c r="AM109" t="s">
        <v>19</v>
      </c>
      <c r="AN109">
        <v>5</v>
      </c>
      <c r="AO109" t="s">
        <v>19</v>
      </c>
      <c r="AP109">
        <v>1</v>
      </c>
      <c r="AQ109" t="s">
        <v>19</v>
      </c>
      <c r="AR109">
        <v>1</v>
      </c>
      <c r="AS109" t="s">
        <v>19</v>
      </c>
      <c r="AT109">
        <v>33</v>
      </c>
      <c r="AU109">
        <v>5</v>
      </c>
      <c r="AV109">
        <v>28</v>
      </c>
      <c r="AW109" t="s">
        <v>19</v>
      </c>
      <c r="AX109">
        <v>5</v>
      </c>
      <c r="AY109" t="s">
        <v>19</v>
      </c>
      <c r="AZ109">
        <v>5</v>
      </c>
      <c r="BA109" t="s">
        <v>19</v>
      </c>
      <c r="BB109">
        <v>5</v>
      </c>
      <c r="BC109" t="s">
        <v>19</v>
      </c>
      <c r="BD109">
        <v>5</v>
      </c>
      <c r="BE109" t="s">
        <v>19</v>
      </c>
      <c r="BF109" t="s">
        <v>19</v>
      </c>
      <c r="BG109" t="s">
        <v>19</v>
      </c>
      <c r="BH109" t="s">
        <v>19</v>
      </c>
      <c r="BI109" t="s">
        <v>19</v>
      </c>
      <c r="BJ109">
        <v>5</v>
      </c>
      <c r="BK109" t="s">
        <v>19</v>
      </c>
      <c r="BL109">
        <v>4</v>
      </c>
      <c r="BM109">
        <v>1</v>
      </c>
    </row>
    <row r="110" spans="1:65">
      <c r="A110" t="s">
        <v>661</v>
      </c>
      <c r="B110">
        <v>201</v>
      </c>
      <c r="C110">
        <v>126</v>
      </c>
      <c r="D110">
        <v>38</v>
      </c>
      <c r="E110">
        <v>37</v>
      </c>
      <c r="F110">
        <v>21</v>
      </c>
      <c r="G110" t="s">
        <v>19</v>
      </c>
      <c r="H110">
        <v>10</v>
      </c>
      <c r="I110">
        <v>11</v>
      </c>
      <c r="J110">
        <v>4</v>
      </c>
      <c r="K110" t="s">
        <v>19</v>
      </c>
      <c r="L110">
        <v>2</v>
      </c>
      <c r="M110">
        <v>2</v>
      </c>
      <c r="N110">
        <v>5</v>
      </c>
      <c r="O110" t="s">
        <v>19</v>
      </c>
      <c r="P110">
        <v>3</v>
      </c>
      <c r="Q110">
        <v>2</v>
      </c>
      <c r="R110">
        <v>32</v>
      </c>
      <c r="S110">
        <v>26</v>
      </c>
      <c r="T110" t="s">
        <v>19</v>
      </c>
      <c r="U110">
        <v>6</v>
      </c>
      <c r="V110">
        <v>22</v>
      </c>
      <c r="W110">
        <v>17</v>
      </c>
      <c r="X110" t="s">
        <v>19</v>
      </c>
      <c r="Y110">
        <v>5</v>
      </c>
      <c r="Z110">
        <v>79</v>
      </c>
      <c r="AA110">
        <v>72</v>
      </c>
      <c r="AB110" t="s">
        <v>19</v>
      </c>
      <c r="AC110">
        <v>7</v>
      </c>
      <c r="AD110">
        <v>56</v>
      </c>
      <c r="AE110">
        <v>54</v>
      </c>
      <c r="AF110" t="s">
        <v>19</v>
      </c>
      <c r="AG110">
        <v>2</v>
      </c>
      <c r="AH110">
        <v>7</v>
      </c>
      <c r="AI110">
        <v>3</v>
      </c>
      <c r="AJ110">
        <v>4</v>
      </c>
      <c r="AK110" t="s">
        <v>19</v>
      </c>
      <c r="AL110">
        <v>3</v>
      </c>
      <c r="AM110">
        <v>2</v>
      </c>
      <c r="AN110">
        <v>1</v>
      </c>
      <c r="AO110" t="s">
        <v>19</v>
      </c>
      <c r="AP110" t="s">
        <v>19</v>
      </c>
      <c r="AQ110" t="s">
        <v>19</v>
      </c>
      <c r="AR110" t="s">
        <v>19</v>
      </c>
      <c r="AS110" t="s">
        <v>19</v>
      </c>
      <c r="AT110">
        <v>6</v>
      </c>
      <c r="AU110">
        <v>4</v>
      </c>
      <c r="AV110">
        <v>2</v>
      </c>
      <c r="AW110" t="s">
        <v>19</v>
      </c>
      <c r="AX110">
        <v>8</v>
      </c>
      <c r="AY110">
        <v>1</v>
      </c>
      <c r="AZ110">
        <v>5</v>
      </c>
      <c r="BA110">
        <v>2</v>
      </c>
      <c r="BB110">
        <v>5</v>
      </c>
      <c r="BC110">
        <v>1</v>
      </c>
      <c r="BD110">
        <v>3</v>
      </c>
      <c r="BE110">
        <v>1</v>
      </c>
      <c r="BF110" t="s">
        <v>19</v>
      </c>
      <c r="BG110" t="s">
        <v>19</v>
      </c>
      <c r="BH110" t="s">
        <v>19</v>
      </c>
      <c r="BI110" t="s">
        <v>19</v>
      </c>
      <c r="BJ110">
        <v>9</v>
      </c>
      <c r="BK110" t="s">
        <v>19</v>
      </c>
      <c r="BL110">
        <v>8</v>
      </c>
      <c r="BM110">
        <v>1</v>
      </c>
    </row>
    <row r="111" spans="1:65">
      <c r="A111" t="s">
        <v>660</v>
      </c>
      <c r="B111">
        <v>300</v>
      </c>
      <c r="C111">
        <v>160</v>
      </c>
      <c r="D111">
        <v>102</v>
      </c>
      <c r="E111">
        <v>38</v>
      </c>
      <c r="F111">
        <v>43</v>
      </c>
      <c r="G111">
        <v>16</v>
      </c>
      <c r="H111">
        <v>16</v>
      </c>
      <c r="I111">
        <v>11</v>
      </c>
      <c r="J111" t="s">
        <v>19</v>
      </c>
      <c r="K111" t="s">
        <v>19</v>
      </c>
      <c r="L111" t="s">
        <v>19</v>
      </c>
      <c r="M111" t="s">
        <v>19</v>
      </c>
      <c r="N111">
        <v>10</v>
      </c>
      <c r="O111" t="s">
        <v>19</v>
      </c>
      <c r="P111">
        <v>8</v>
      </c>
      <c r="Q111">
        <v>2</v>
      </c>
      <c r="R111">
        <v>43</v>
      </c>
      <c r="S111">
        <v>37</v>
      </c>
      <c r="T111">
        <v>3</v>
      </c>
      <c r="U111">
        <v>3</v>
      </c>
      <c r="V111">
        <v>43</v>
      </c>
      <c r="W111">
        <v>31</v>
      </c>
      <c r="X111">
        <v>1</v>
      </c>
      <c r="Y111">
        <v>11</v>
      </c>
      <c r="Z111">
        <v>80</v>
      </c>
      <c r="AA111">
        <v>68</v>
      </c>
      <c r="AB111">
        <v>1</v>
      </c>
      <c r="AC111">
        <v>11</v>
      </c>
      <c r="AD111">
        <v>38</v>
      </c>
      <c r="AE111">
        <v>36</v>
      </c>
      <c r="AF111" t="s">
        <v>19</v>
      </c>
      <c r="AG111">
        <v>2</v>
      </c>
      <c r="AH111">
        <v>12</v>
      </c>
      <c r="AI111">
        <v>2</v>
      </c>
      <c r="AJ111">
        <v>10</v>
      </c>
      <c r="AK111" t="s">
        <v>19</v>
      </c>
      <c r="AL111">
        <v>12</v>
      </c>
      <c r="AM111" t="s">
        <v>19</v>
      </c>
      <c r="AN111">
        <v>12</v>
      </c>
      <c r="AO111" t="s">
        <v>19</v>
      </c>
      <c r="AP111">
        <v>6</v>
      </c>
      <c r="AQ111">
        <v>2</v>
      </c>
      <c r="AR111">
        <v>4</v>
      </c>
      <c r="AS111" t="s">
        <v>19</v>
      </c>
      <c r="AT111">
        <v>28</v>
      </c>
      <c r="AU111">
        <v>3</v>
      </c>
      <c r="AV111">
        <v>25</v>
      </c>
      <c r="AW111" t="s">
        <v>19</v>
      </c>
      <c r="AX111">
        <v>14</v>
      </c>
      <c r="AY111">
        <v>1</v>
      </c>
      <c r="AZ111">
        <v>13</v>
      </c>
      <c r="BA111" t="s">
        <v>19</v>
      </c>
      <c r="BB111">
        <v>7</v>
      </c>
      <c r="BC111" t="s">
        <v>19</v>
      </c>
      <c r="BD111">
        <v>7</v>
      </c>
      <c r="BE111" t="s">
        <v>19</v>
      </c>
      <c r="BF111" t="s">
        <v>19</v>
      </c>
      <c r="BG111" t="s">
        <v>19</v>
      </c>
      <c r="BH111" t="s">
        <v>19</v>
      </c>
      <c r="BI111" t="s">
        <v>19</v>
      </c>
      <c r="BJ111">
        <v>2</v>
      </c>
      <c r="BK111" t="s">
        <v>19</v>
      </c>
      <c r="BL111">
        <v>2</v>
      </c>
      <c r="BM111" t="s">
        <v>19</v>
      </c>
    </row>
    <row r="112" spans="1:65">
      <c r="A112" t="s">
        <v>659</v>
      </c>
      <c r="B112">
        <v>392</v>
      </c>
      <c r="C112">
        <v>225</v>
      </c>
      <c r="D112">
        <v>57</v>
      </c>
      <c r="E112">
        <v>110</v>
      </c>
      <c r="F112">
        <v>90</v>
      </c>
      <c r="G112">
        <v>12</v>
      </c>
      <c r="H112">
        <v>12</v>
      </c>
      <c r="I112">
        <v>66</v>
      </c>
      <c r="J112">
        <v>2</v>
      </c>
      <c r="K112" t="s">
        <v>19</v>
      </c>
      <c r="L112">
        <v>2</v>
      </c>
      <c r="M112" t="s">
        <v>19</v>
      </c>
      <c r="N112">
        <v>16</v>
      </c>
      <c r="O112">
        <v>8</v>
      </c>
      <c r="P112">
        <v>5</v>
      </c>
      <c r="Q112">
        <v>3</v>
      </c>
      <c r="R112">
        <v>47</v>
      </c>
      <c r="S112">
        <v>37</v>
      </c>
      <c r="T112">
        <v>4</v>
      </c>
      <c r="U112">
        <v>6</v>
      </c>
      <c r="V112">
        <v>69</v>
      </c>
      <c r="W112">
        <v>49</v>
      </c>
      <c r="X112">
        <v>7</v>
      </c>
      <c r="Y112">
        <v>13</v>
      </c>
      <c r="Z112">
        <v>109</v>
      </c>
      <c r="AA112">
        <v>79</v>
      </c>
      <c r="AB112">
        <v>9</v>
      </c>
      <c r="AC112">
        <v>21</v>
      </c>
      <c r="AD112">
        <v>44</v>
      </c>
      <c r="AE112">
        <v>40</v>
      </c>
      <c r="AF112">
        <v>1</v>
      </c>
      <c r="AG112">
        <v>3</v>
      </c>
      <c r="AH112">
        <v>15</v>
      </c>
      <c r="AI112">
        <v>9</v>
      </c>
      <c r="AJ112">
        <v>5</v>
      </c>
      <c r="AK112">
        <v>1</v>
      </c>
      <c r="AL112">
        <v>14</v>
      </c>
      <c r="AM112">
        <v>9</v>
      </c>
      <c r="AN112">
        <v>5</v>
      </c>
      <c r="AO112" t="s">
        <v>19</v>
      </c>
      <c r="AP112" t="s">
        <v>19</v>
      </c>
      <c r="AQ112" t="s">
        <v>19</v>
      </c>
      <c r="AR112" t="s">
        <v>19</v>
      </c>
      <c r="AS112" t="s">
        <v>19</v>
      </c>
      <c r="AT112">
        <v>19</v>
      </c>
      <c r="AU112">
        <v>15</v>
      </c>
      <c r="AV112">
        <v>4</v>
      </c>
      <c r="AW112" t="s">
        <v>19</v>
      </c>
      <c r="AX112">
        <v>4</v>
      </c>
      <c r="AY112">
        <v>4</v>
      </c>
      <c r="AZ112" t="s">
        <v>19</v>
      </c>
      <c r="BA112" t="s">
        <v>19</v>
      </c>
      <c r="BB112">
        <v>4</v>
      </c>
      <c r="BC112" t="s">
        <v>19</v>
      </c>
      <c r="BD112">
        <v>4</v>
      </c>
      <c r="BE112" t="s">
        <v>19</v>
      </c>
      <c r="BF112" t="s">
        <v>19</v>
      </c>
      <c r="BG112" t="s">
        <v>19</v>
      </c>
      <c r="BH112" t="s">
        <v>19</v>
      </c>
      <c r="BI112" t="s">
        <v>19</v>
      </c>
      <c r="BJ112">
        <v>3</v>
      </c>
      <c r="BK112">
        <v>3</v>
      </c>
      <c r="BL112" t="s">
        <v>19</v>
      </c>
      <c r="BM112" t="s">
        <v>19</v>
      </c>
    </row>
    <row r="113" spans="1:65">
      <c r="A113" t="s">
        <v>658</v>
      </c>
      <c r="B113">
        <v>271</v>
      </c>
      <c r="C113">
        <v>101</v>
      </c>
      <c r="D113">
        <v>105</v>
      </c>
      <c r="E113">
        <v>65</v>
      </c>
      <c r="F113">
        <v>43</v>
      </c>
      <c r="G113">
        <v>4</v>
      </c>
      <c r="H113">
        <v>12</v>
      </c>
      <c r="I113">
        <v>27</v>
      </c>
      <c r="J113">
        <v>1</v>
      </c>
      <c r="K113" t="s">
        <v>19</v>
      </c>
      <c r="L113">
        <v>1</v>
      </c>
      <c r="M113" t="s">
        <v>19</v>
      </c>
      <c r="N113">
        <v>8</v>
      </c>
      <c r="O113">
        <v>2</v>
      </c>
      <c r="P113">
        <v>5</v>
      </c>
      <c r="Q113">
        <v>1</v>
      </c>
      <c r="R113">
        <v>42</v>
      </c>
      <c r="S113">
        <v>17</v>
      </c>
      <c r="T113">
        <v>20</v>
      </c>
      <c r="U113">
        <v>5</v>
      </c>
      <c r="V113">
        <v>60</v>
      </c>
      <c r="W113">
        <v>30</v>
      </c>
      <c r="X113">
        <v>24</v>
      </c>
      <c r="Y113">
        <v>6</v>
      </c>
      <c r="Z113">
        <v>80</v>
      </c>
      <c r="AA113">
        <v>44</v>
      </c>
      <c r="AB113">
        <v>14</v>
      </c>
      <c r="AC113">
        <v>22</v>
      </c>
      <c r="AD113">
        <v>25</v>
      </c>
      <c r="AE113">
        <v>15</v>
      </c>
      <c r="AF113">
        <v>8</v>
      </c>
      <c r="AG113">
        <v>2</v>
      </c>
      <c r="AH113">
        <v>11</v>
      </c>
      <c r="AI113">
        <v>1</v>
      </c>
      <c r="AJ113">
        <v>9</v>
      </c>
      <c r="AK113">
        <v>1</v>
      </c>
      <c r="AL113">
        <v>8</v>
      </c>
      <c r="AM113">
        <v>2</v>
      </c>
      <c r="AN113">
        <v>6</v>
      </c>
      <c r="AO113" t="s">
        <v>19</v>
      </c>
      <c r="AP113">
        <v>1</v>
      </c>
      <c r="AQ113" t="s">
        <v>19</v>
      </c>
      <c r="AR113">
        <v>1</v>
      </c>
      <c r="AS113" t="s">
        <v>19</v>
      </c>
      <c r="AT113">
        <v>15</v>
      </c>
      <c r="AU113">
        <v>1</v>
      </c>
      <c r="AV113">
        <v>13</v>
      </c>
      <c r="AW113">
        <v>1</v>
      </c>
      <c r="AX113" t="s">
        <v>19</v>
      </c>
      <c r="AY113" t="s">
        <v>19</v>
      </c>
      <c r="AZ113" t="s">
        <v>19</v>
      </c>
      <c r="BA113" t="s">
        <v>19</v>
      </c>
      <c r="BB113" t="s">
        <v>19</v>
      </c>
      <c r="BC113" t="s">
        <v>19</v>
      </c>
      <c r="BD113" t="s">
        <v>19</v>
      </c>
      <c r="BE113" t="s">
        <v>19</v>
      </c>
      <c r="BF113" t="s">
        <v>19</v>
      </c>
      <c r="BG113" t="s">
        <v>19</v>
      </c>
      <c r="BH113" t="s">
        <v>19</v>
      </c>
      <c r="BI113" t="s">
        <v>19</v>
      </c>
      <c r="BJ113">
        <v>2</v>
      </c>
      <c r="BK113" t="s">
        <v>19</v>
      </c>
      <c r="BL113" t="s">
        <v>19</v>
      </c>
      <c r="BM113">
        <v>2</v>
      </c>
    </row>
    <row r="114" spans="1:65">
      <c r="A114" t="s">
        <v>657</v>
      </c>
      <c r="B114">
        <v>642</v>
      </c>
      <c r="C114">
        <v>335</v>
      </c>
      <c r="D114">
        <v>56</v>
      </c>
      <c r="E114">
        <v>251</v>
      </c>
      <c r="F114">
        <v>155</v>
      </c>
      <c r="G114">
        <v>19</v>
      </c>
      <c r="H114">
        <v>8</v>
      </c>
      <c r="I114">
        <v>128</v>
      </c>
      <c r="J114" t="s">
        <v>19</v>
      </c>
      <c r="K114" t="s">
        <v>19</v>
      </c>
      <c r="L114" t="s">
        <v>19</v>
      </c>
      <c r="M114" t="s">
        <v>19</v>
      </c>
      <c r="N114">
        <v>18</v>
      </c>
      <c r="O114">
        <v>10</v>
      </c>
      <c r="P114">
        <v>6</v>
      </c>
      <c r="Q114">
        <v>2</v>
      </c>
      <c r="R114">
        <v>103</v>
      </c>
      <c r="S114">
        <v>85</v>
      </c>
      <c r="T114">
        <v>6</v>
      </c>
      <c r="U114">
        <v>12</v>
      </c>
      <c r="V114">
        <v>64</v>
      </c>
      <c r="W114">
        <v>51</v>
      </c>
      <c r="X114">
        <v>5</v>
      </c>
      <c r="Y114">
        <v>8</v>
      </c>
      <c r="Z114">
        <v>209</v>
      </c>
      <c r="AA114">
        <v>125</v>
      </c>
      <c r="AB114">
        <v>2</v>
      </c>
      <c r="AC114">
        <v>82</v>
      </c>
      <c r="AD114">
        <v>68</v>
      </c>
      <c r="AE114">
        <v>62</v>
      </c>
      <c r="AF114">
        <v>1</v>
      </c>
      <c r="AG114">
        <v>5</v>
      </c>
      <c r="AH114">
        <v>18</v>
      </c>
      <c r="AI114">
        <v>6</v>
      </c>
      <c r="AJ114">
        <v>11</v>
      </c>
      <c r="AK114">
        <v>1</v>
      </c>
      <c r="AL114">
        <v>16</v>
      </c>
      <c r="AM114">
        <v>8</v>
      </c>
      <c r="AN114">
        <v>5</v>
      </c>
      <c r="AO114">
        <v>3</v>
      </c>
      <c r="AP114">
        <v>1</v>
      </c>
      <c r="AQ114">
        <v>1</v>
      </c>
      <c r="AR114" t="s">
        <v>19</v>
      </c>
      <c r="AS114" t="s">
        <v>19</v>
      </c>
      <c r="AT114">
        <v>40</v>
      </c>
      <c r="AU114">
        <v>26</v>
      </c>
      <c r="AV114">
        <v>9</v>
      </c>
      <c r="AW114">
        <v>5</v>
      </c>
      <c r="AX114">
        <v>12</v>
      </c>
      <c r="AY114">
        <v>3</v>
      </c>
      <c r="AZ114">
        <v>3</v>
      </c>
      <c r="BA114">
        <v>6</v>
      </c>
      <c r="BB114">
        <v>5</v>
      </c>
      <c r="BC114">
        <v>1</v>
      </c>
      <c r="BD114">
        <v>1</v>
      </c>
      <c r="BE114">
        <v>3</v>
      </c>
      <c r="BF114" t="s">
        <v>19</v>
      </c>
      <c r="BG114" t="s">
        <v>19</v>
      </c>
      <c r="BH114" t="s">
        <v>19</v>
      </c>
      <c r="BI114" t="s">
        <v>19</v>
      </c>
      <c r="BJ114">
        <v>1</v>
      </c>
      <c r="BK114" t="s">
        <v>19</v>
      </c>
      <c r="BL114" t="s">
        <v>19</v>
      </c>
      <c r="BM114">
        <v>1</v>
      </c>
    </row>
    <row r="115" spans="1:65">
      <c r="A115" t="s">
        <v>656</v>
      </c>
      <c r="B115">
        <v>1229</v>
      </c>
      <c r="C115">
        <v>820</v>
      </c>
      <c r="D115">
        <v>249</v>
      </c>
      <c r="E115">
        <v>160</v>
      </c>
      <c r="F115">
        <v>170</v>
      </c>
      <c r="G115">
        <v>26</v>
      </c>
      <c r="H115">
        <v>64</v>
      </c>
      <c r="I115">
        <v>80</v>
      </c>
      <c r="J115" t="s">
        <v>19</v>
      </c>
      <c r="K115" t="s">
        <v>19</v>
      </c>
      <c r="L115" t="s">
        <v>19</v>
      </c>
      <c r="M115" t="s">
        <v>19</v>
      </c>
      <c r="N115">
        <v>38</v>
      </c>
      <c r="O115">
        <v>13</v>
      </c>
      <c r="P115">
        <v>16</v>
      </c>
      <c r="Q115">
        <v>9</v>
      </c>
      <c r="R115">
        <v>190</v>
      </c>
      <c r="S115">
        <v>160</v>
      </c>
      <c r="T115">
        <v>7</v>
      </c>
      <c r="U115">
        <v>23</v>
      </c>
      <c r="V115">
        <v>179</v>
      </c>
      <c r="W115">
        <v>155</v>
      </c>
      <c r="X115">
        <v>6</v>
      </c>
      <c r="Y115">
        <v>18</v>
      </c>
      <c r="Z115">
        <v>419</v>
      </c>
      <c r="AA115">
        <v>378</v>
      </c>
      <c r="AB115">
        <v>14</v>
      </c>
      <c r="AC115">
        <v>27</v>
      </c>
      <c r="AD115">
        <v>212</v>
      </c>
      <c r="AE115">
        <v>201</v>
      </c>
      <c r="AF115">
        <v>5</v>
      </c>
      <c r="AG115">
        <v>6</v>
      </c>
      <c r="AH115">
        <v>28</v>
      </c>
      <c r="AI115">
        <v>16</v>
      </c>
      <c r="AJ115">
        <v>12</v>
      </c>
      <c r="AK115" t="s">
        <v>19</v>
      </c>
      <c r="AL115">
        <v>28</v>
      </c>
      <c r="AM115">
        <v>11</v>
      </c>
      <c r="AN115">
        <v>16</v>
      </c>
      <c r="AO115">
        <v>1</v>
      </c>
      <c r="AP115">
        <v>10</v>
      </c>
      <c r="AQ115">
        <v>4</v>
      </c>
      <c r="AR115">
        <v>6</v>
      </c>
      <c r="AS115" t="s">
        <v>19</v>
      </c>
      <c r="AT115">
        <v>103</v>
      </c>
      <c r="AU115">
        <v>34</v>
      </c>
      <c r="AV115">
        <v>68</v>
      </c>
      <c r="AW115">
        <v>1</v>
      </c>
      <c r="AX115">
        <v>42</v>
      </c>
      <c r="AY115">
        <v>16</v>
      </c>
      <c r="AZ115">
        <v>25</v>
      </c>
      <c r="BA115">
        <v>1</v>
      </c>
      <c r="BB115">
        <v>20</v>
      </c>
      <c r="BC115">
        <v>7</v>
      </c>
      <c r="BD115">
        <v>13</v>
      </c>
      <c r="BE115" t="s">
        <v>19</v>
      </c>
      <c r="BF115">
        <v>2</v>
      </c>
      <c r="BG115" t="s">
        <v>19</v>
      </c>
      <c r="BH115">
        <v>2</v>
      </c>
      <c r="BI115" t="s">
        <v>19</v>
      </c>
      <c r="BJ115" t="s">
        <v>19</v>
      </c>
      <c r="BK115" t="s">
        <v>19</v>
      </c>
      <c r="BL115" t="s">
        <v>19</v>
      </c>
      <c r="BM115" t="s">
        <v>19</v>
      </c>
    </row>
    <row r="116" spans="1:65">
      <c r="A116" t="s">
        <v>655</v>
      </c>
      <c r="B116">
        <v>200</v>
      </c>
      <c r="C116">
        <v>141</v>
      </c>
      <c r="D116">
        <v>17</v>
      </c>
      <c r="E116">
        <v>42</v>
      </c>
      <c r="F116">
        <v>26</v>
      </c>
      <c r="G116">
        <v>4</v>
      </c>
      <c r="H116">
        <v>1</v>
      </c>
      <c r="I116">
        <v>21</v>
      </c>
      <c r="J116" t="s">
        <v>19</v>
      </c>
      <c r="K116" t="s">
        <v>19</v>
      </c>
      <c r="L116" t="s">
        <v>19</v>
      </c>
      <c r="M116" t="s">
        <v>19</v>
      </c>
      <c r="N116">
        <v>6</v>
      </c>
      <c r="O116">
        <v>2</v>
      </c>
      <c r="P116">
        <v>4</v>
      </c>
      <c r="Q116" t="s">
        <v>19</v>
      </c>
      <c r="R116">
        <v>38</v>
      </c>
      <c r="S116">
        <v>34</v>
      </c>
      <c r="T116">
        <v>1</v>
      </c>
      <c r="U116">
        <v>3</v>
      </c>
      <c r="V116">
        <v>26</v>
      </c>
      <c r="W116">
        <v>20</v>
      </c>
      <c r="X116">
        <v>1</v>
      </c>
      <c r="Y116">
        <v>5</v>
      </c>
      <c r="Z116">
        <v>75</v>
      </c>
      <c r="AA116">
        <v>63</v>
      </c>
      <c r="AB116" t="s">
        <v>19</v>
      </c>
      <c r="AC116">
        <v>12</v>
      </c>
      <c r="AD116">
        <v>39</v>
      </c>
      <c r="AE116">
        <v>37</v>
      </c>
      <c r="AF116" t="s">
        <v>19</v>
      </c>
      <c r="AG116">
        <v>2</v>
      </c>
      <c r="AH116">
        <v>6</v>
      </c>
      <c r="AI116">
        <v>5</v>
      </c>
      <c r="AJ116">
        <v>1</v>
      </c>
      <c r="AK116" t="s">
        <v>19</v>
      </c>
      <c r="AL116">
        <v>5</v>
      </c>
      <c r="AM116">
        <v>2</v>
      </c>
      <c r="AN116">
        <v>3</v>
      </c>
      <c r="AO116" t="s">
        <v>19</v>
      </c>
      <c r="AP116">
        <v>4</v>
      </c>
      <c r="AQ116">
        <v>1</v>
      </c>
      <c r="AR116">
        <v>3</v>
      </c>
      <c r="AS116" t="s">
        <v>19</v>
      </c>
      <c r="AT116">
        <v>8</v>
      </c>
      <c r="AU116">
        <v>7</v>
      </c>
      <c r="AV116">
        <v>1</v>
      </c>
      <c r="AW116" t="s">
        <v>19</v>
      </c>
      <c r="AX116">
        <v>3</v>
      </c>
      <c r="AY116">
        <v>2</v>
      </c>
      <c r="AZ116">
        <v>1</v>
      </c>
      <c r="BA116" t="s">
        <v>19</v>
      </c>
      <c r="BB116">
        <v>2</v>
      </c>
      <c r="BC116">
        <v>1</v>
      </c>
      <c r="BD116" t="s">
        <v>19</v>
      </c>
      <c r="BE116">
        <v>1</v>
      </c>
      <c r="BF116">
        <v>1</v>
      </c>
      <c r="BG116" t="s">
        <v>19</v>
      </c>
      <c r="BH116">
        <v>1</v>
      </c>
      <c r="BI116" t="s">
        <v>19</v>
      </c>
      <c r="BJ116" t="s">
        <v>19</v>
      </c>
      <c r="BK116" t="s">
        <v>19</v>
      </c>
      <c r="BL116" t="s">
        <v>19</v>
      </c>
      <c r="BM116" t="s">
        <v>19</v>
      </c>
    </row>
    <row r="117" spans="1:65">
      <c r="A117" t="s">
        <v>654</v>
      </c>
      <c r="B117">
        <v>334</v>
      </c>
      <c r="C117">
        <v>84</v>
      </c>
      <c r="D117">
        <v>183</v>
      </c>
      <c r="E117">
        <v>67</v>
      </c>
      <c r="F117">
        <v>31</v>
      </c>
      <c r="G117">
        <v>4</v>
      </c>
      <c r="H117">
        <v>26</v>
      </c>
      <c r="I117">
        <v>1</v>
      </c>
      <c r="J117" t="s">
        <v>19</v>
      </c>
      <c r="K117" t="s">
        <v>19</v>
      </c>
      <c r="L117" t="s">
        <v>19</v>
      </c>
      <c r="M117" t="s">
        <v>19</v>
      </c>
      <c r="N117">
        <v>8</v>
      </c>
      <c r="O117">
        <v>1</v>
      </c>
      <c r="P117">
        <v>7</v>
      </c>
      <c r="Q117" t="s">
        <v>19</v>
      </c>
      <c r="R117">
        <v>64</v>
      </c>
      <c r="S117">
        <v>21</v>
      </c>
      <c r="T117">
        <v>26</v>
      </c>
      <c r="U117">
        <v>17</v>
      </c>
      <c r="V117">
        <v>70</v>
      </c>
      <c r="W117">
        <v>13</v>
      </c>
      <c r="X117">
        <v>36</v>
      </c>
      <c r="Y117">
        <v>21</v>
      </c>
      <c r="Z117">
        <v>96</v>
      </c>
      <c r="AA117">
        <v>34</v>
      </c>
      <c r="AB117">
        <v>40</v>
      </c>
      <c r="AC117">
        <v>22</v>
      </c>
      <c r="AD117">
        <v>33</v>
      </c>
      <c r="AE117">
        <v>13</v>
      </c>
      <c r="AF117">
        <v>17</v>
      </c>
      <c r="AG117">
        <v>3</v>
      </c>
      <c r="AH117">
        <v>12</v>
      </c>
      <c r="AI117">
        <v>5</v>
      </c>
      <c r="AJ117">
        <v>2</v>
      </c>
      <c r="AK117">
        <v>5</v>
      </c>
      <c r="AL117">
        <v>11</v>
      </c>
      <c r="AM117">
        <v>3</v>
      </c>
      <c r="AN117">
        <v>8</v>
      </c>
      <c r="AO117" t="s">
        <v>19</v>
      </c>
      <c r="AP117" t="s">
        <v>19</v>
      </c>
      <c r="AQ117" t="s">
        <v>19</v>
      </c>
      <c r="AR117" t="s">
        <v>19</v>
      </c>
      <c r="AS117" t="s">
        <v>19</v>
      </c>
      <c r="AT117">
        <v>30</v>
      </c>
      <c r="AU117">
        <v>2</v>
      </c>
      <c r="AV117">
        <v>27</v>
      </c>
      <c r="AW117">
        <v>1</v>
      </c>
      <c r="AX117">
        <v>9</v>
      </c>
      <c r="AY117">
        <v>1</v>
      </c>
      <c r="AZ117">
        <v>8</v>
      </c>
      <c r="BA117" t="s">
        <v>19</v>
      </c>
      <c r="BB117">
        <v>2</v>
      </c>
      <c r="BC117" t="s">
        <v>19</v>
      </c>
      <c r="BD117">
        <v>2</v>
      </c>
      <c r="BE117" t="s">
        <v>19</v>
      </c>
      <c r="BF117" t="s">
        <v>19</v>
      </c>
      <c r="BG117" t="s">
        <v>19</v>
      </c>
      <c r="BH117" t="s">
        <v>19</v>
      </c>
      <c r="BI117" t="s">
        <v>19</v>
      </c>
      <c r="BJ117">
        <v>1</v>
      </c>
      <c r="BK117" t="s">
        <v>19</v>
      </c>
      <c r="BL117">
        <v>1</v>
      </c>
      <c r="BM117" t="s">
        <v>19</v>
      </c>
    </row>
    <row r="118" spans="1:65">
      <c r="A118" t="s">
        <v>653</v>
      </c>
      <c r="B118">
        <v>117</v>
      </c>
      <c r="C118">
        <v>28</v>
      </c>
      <c r="D118">
        <v>62</v>
      </c>
      <c r="E118">
        <v>27</v>
      </c>
      <c r="F118">
        <v>14</v>
      </c>
      <c r="G118">
        <v>4</v>
      </c>
      <c r="H118">
        <v>7</v>
      </c>
      <c r="I118">
        <v>3</v>
      </c>
      <c r="J118" t="s">
        <v>19</v>
      </c>
      <c r="K118" t="s">
        <v>19</v>
      </c>
      <c r="L118" t="s">
        <v>19</v>
      </c>
      <c r="M118" t="s">
        <v>19</v>
      </c>
      <c r="N118" t="s">
        <v>19</v>
      </c>
      <c r="O118" t="s">
        <v>19</v>
      </c>
      <c r="P118" t="s">
        <v>19</v>
      </c>
      <c r="Q118" t="s">
        <v>19</v>
      </c>
      <c r="R118">
        <v>19</v>
      </c>
      <c r="S118">
        <v>3</v>
      </c>
      <c r="T118">
        <v>10</v>
      </c>
      <c r="U118">
        <v>6</v>
      </c>
      <c r="V118">
        <v>45</v>
      </c>
      <c r="W118">
        <v>10</v>
      </c>
      <c r="X118">
        <v>29</v>
      </c>
      <c r="Y118">
        <v>6</v>
      </c>
      <c r="Z118">
        <v>20</v>
      </c>
      <c r="AA118">
        <v>8</v>
      </c>
      <c r="AB118">
        <v>6</v>
      </c>
      <c r="AC118">
        <v>6</v>
      </c>
      <c r="AD118">
        <v>5</v>
      </c>
      <c r="AE118">
        <v>1</v>
      </c>
      <c r="AF118">
        <v>1</v>
      </c>
      <c r="AG118">
        <v>3</v>
      </c>
      <c r="AH118">
        <v>6</v>
      </c>
      <c r="AI118">
        <v>1</v>
      </c>
      <c r="AJ118">
        <v>2</v>
      </c>
      <c r="AK118">
        <v>3</v>
      </c>
      <c r="AL118">
        <v>3</v>
      </c>
      <c r="AM118">
        <v>1</v>
      </c>
      <c r="AN118">
        <v>2</v>
      </c>
      <c r="AO118" t="s">
        <v>19</v>
      </c>
      <c r="AP118">
        <v>2</v>
      </c>
      <c r="AQ118">
        <v>1</v>
      </c>
      <c r="AR118">
        <v>1</v>
      </c>
      <c r="AS118" t="s">
        <v>19</v>
      </c>
      <c r="AT118">
        <v>6</v>
      </c>
      <c r="AU118" t="s">
        <v>19</v>
      </c>
      <c r="AV118">
        <v>4</v>
      </c>
      <c r="AW118">
        <v>2</v>
      </c>
      <c r="AX118">
        <v>2</v>
      </c>
      <c r="AY118" t="s">
        <v>19</v>
      </c>
      <c r="AZ118">
        <v>1</v>
      </c>
      <c r="BA118">
        <v>1</v>
      </c>
      <c r="BB118" t="s">
        <v>19</v>
      </c>
      <c r="BC118" t="s">
        <v>19</v>
      </c>
      <c r="BD118" t="s">
        <v>19</v>
      </c>
      <c r="BE118" t="s">
        <v>19</v>
      </c>
      <c r="BF118" t="s">
        <v>19</v>
      </c>
      <c r="BG118" t="s">
        <v>19</v>
      </c>
      <c r="BH118" t="s">
        <v>19</v>
      </c>
      <c r="BI118" t="s">
        <v>19</v>
      </c>
      <c r="BJ118" t="s">
        <v>19</v>
      </c>
      <c r="BK118" t="s">
        <v>19</v>
      </c>
      <c r="BL118" t="s">
        <v>19</v>
      </c>
      <c r="BM118" t="s">
        <v>19</v>
      </c>
    </row>
    <row r="119" spans="1:65">
      <c r="A119" t="s">
        <v>652</v>
      </c>
      <c r="B119">
        <v>372</v>
      </c>
      <c r="C119">
        <v>189</v>
      </c>
      <c r="D119">
        <v>149</v>
      </c>
      <c r="E119">
        <v>34</v>
      </c>
      <c r="F119">
        <v>32</v>
      </c>
      <c r="G119">
        <v>10</v>
      </c>
      <c r="H119">
        <v>17</v>
      </c>
      <c r="I119">
        <v>5</v>
      </c>
      <c r="J119" t="s">
        <v>19</v>
      </c>
      <c r="K119" t="s">
        <v>19</v>
      </c>
      <c r="L119" t="s">
        <v>19</v>
      </c>
      <c r="M119" t="s">
        <v>19</v>
      </c>
      <c r="N119">
        <v>6</v>
      </c>
      <c r="O119">
        <v>3</v>
      </c>
      <c r="P119">
        <v>3</v>
      </c>
      <c r="Q119" t="s">
        <v>19</v>
      </c>
      <c r="R119">
        <v>62</v>
      </c>
      <c r="S119">
        <v>29</v>
      </c>
      <c r="T119">
        <v>28</v>
      </c>
      <c r="U119">
        <v>5</v>
      </c>
      <c r="V119">
        <v>80</v>
      </c>
      <c r="W119">
        <v>38</v>
      </c>
      <c r="X119">
        <v>33</v>
      </c>
      <c r="Y119">
        <v>9</v>
      </c>
      <c r="Z119">
        <v>125</v>
      </c>
      <c r="AA119">
        <v>95</v>
      </c>
      <c r="AB119">
        <v>17</v>
      </c>
      <c r="AC119">
        <v>13</v>
      </c>
      <c r="AD119">
        <v>44</v>
      </c>
      <c r="AE119">
        <v>38</v>
      </c>
      <c r="AF119">
        <v>5</v>
      </c>
      <c r="AG119">
        <v>1</v>
      </c>
      <c r="AH119">
        <v>10</v>
      </c>
      <c r="AI119">
        <v>5</v>
      </c>
      <c r="AJ119">
        <v>5</v>
      </c>
      <c r="AK119" t="s">
        <v>19</v>
      </c>
      <c r="AL119">
        <v>10</v>
      </c>
      <c r="AM119">
        <v>4</v>
      </c>
      <c r="AN119">
        <v>5</v>
      </c>
      <c r="AO119">
        <v>1</v>
      </c>
      <c r="AP119">
        <v>4</v>
      </c>
      <c r="AQ119">
        <v>2</v>
      </c>
      <c r="AR119">
        <v>1</v>
      </c>
      <c r="AS119">
        <v>1</v>
      </c>
      <c r="AT119">
        <v>26</v>
      </c>
      <c r="AU119">
        <v>3</v>
      </c>
      <c r="AV119">
        <v>23</v>
      </c>
      <c r="AW119" t="s">
        <v>19</v>
      </c>
      <c r="AX119">
        <v>10</v>
      </c>
      <c r="AY119" t="s">
        <v>19</v>
      </c>
      <c r="AZ119">
        <v>10</v>
      </c>
      <c r="BA119" t="s">
        <v>19</v>
      </c>
      <c r="BB119">
        <v>7</v>
      </c>
      <c r="BC119" t="s">
        <v>19</v>
      </c>
      <c r="BD119">
        <v>7</v>
      </c>
      <c r="BE119" t="s">
        <v>19</v>
      </c>
      <c r="BF119" t="s">
        <v>19</v>
      </c>
      <c r="BG119" t="s">
        <v>19</v>
      </c>
      <c r="BH119" t="s">
        <v>19</v>
      </c>
      <c r="BI119" t="s">
        <v>19</v>
      </c>
      <c r="BJ119" t="s">
        <v>19</v>
      </c>
      <c r="BK119" t="s">
        <v>19</v>
      </c>
      <c r="BL119" t="s">
        <v>19</v>
      </c>
      <c r="BM119" t="s">
        <v>19</v>
      </c>
    </row>
    <row r="120" spans="1:65">
      <c r="A120" t="s">
        <v>651</v>
      </c>
      <c r="B120">
        <v>488</v>
      </c>
      <c r="C120">
        <v>243</v>
      </c>
      <c r="D120">
        <v>159</v>
      </c>
      <c r="E120">
        <v>86</v>
      </c>
      <c r="F120">
        <v>78</v>
      </c>
      <c r="G120">
        <v>10</v>
      </c>
      <c r="H120">
        <v>23</v>
      </c>
      <c r="I120">
        <v>45</v>
      </c>
      <c r="J120">
        <v>2</v>
      </c>
      <c r="K120" t="s">
        <v>19</v>
      </c>
      <c r="L120">
        <v>1</v>
      </c>
      <c r="M120">
        <v>1</v>
      </c>
      <c r="N120">
        <v>17</v>
      </c>
      <c r="O120">
        <v>6</v>
      </c>
      <c r="P120">
        <v>9</v>
      </c>
      <c r="Q120">
        <v>2</v>
      </c>
      <c r="R120">
        <v>67</v>
      </c>
      <c r="S120">
        <v>47</v>
      </c>
      <c r="T120">
        <v>14</v>
      </c>
      <c r="U120">
        <v>6</v>
      </c>
      <c r="V120">
        <v>84</v>
      </c>
      <c r="W120">
        <v>54</v>
      </c>
      <c r="X120">
        <v>24</v>
      </c>
      <c r="Y120">
        <v>6</v>
      </c>
      <c r="Z120">
        <v>137</v>
      </c>
      <c r="AA120">
        <v>100</v>
      </c>
      <c r="AB120">
        <v>24</v>
      </c>
      <c r="AC120">
        <v>13</v>
      </c>
      <c r="AD120">
        <v>51</v>
      </c>
      <c r="AE120">
        <v>40</v>
      </c>
      <c r="AF120">
        <v>7</v>
      </c>
      <c r="AG120">
        <v>4</v>
      </c>
      <c r="AH120">
        <v>15</v>
      </c>
      <c r="AI120">
        <v>6</v>
      </c>
      <c r="AJ120">
        <v>8</v>
      </c>
      <c r="AK120">
        <v>1</v>
      </c>
      <c r="AL120">
        <v>20</v>
      </c>
      <c r="AM120">
        <v>9</v>
      </c>
      <c r="AN120">
        <v>10</v>
      </c>
      <c r="AO120">
        <v>1</v>
      </c>
      <c r="AP120">
        <v>5</v>
      </c>
      <c r="AQ120">
        <v>2</v>
      </c>
      <c r="AR120">
        <v>3</v>
      </c>
      <c r="AS120" t="s">
        <v>19</v>
      </c>
      <c r="AT120">
        <v>34</v>
      </c>
      <c r="AU120">
        <v>6</v>
      </c>
      <c r="AV120">
        <v>23</v>
      </c>
      <c r="AW120">
        <v>5</v>
      </c>
      <c r="AX120">
        <v>13</v>
      </c>
      <c r="AY120" t="s">
        <v>19</v>
      </c>
      <c r="AZ120">
        <v>11</v>
      </c>
      <c r="BA120">
        <v>2</v>
      </c>
      <c r="BB120">
        <v>9</v>
      </c>
      <c r="BC120">
        <v>2</v>
      </c>
      <c r="BD120">
        <v>3</v>
      </c>
      <c r="BE120">
        <v>4</v>
      </c>
      <c r="BF120">
        <v>4</v>
      </c>
      <c r="BG120" t="s">
        <v>19</v>
      </c>
      <c r="BH120">
        <v>4</v>
      </c>
      <c r="BI120" t="s">
        <v>19</v>
      </c>
      <c r="BJ120">
        <v>3</v>
      </c>
      <c r="BK120">
        <v>1</v>
      </c>
      <c r="BL120">
        <v>2</v>
      </c>
      <c r="BM120" t="s">
        <v>19</v>
      </c>
    </row>
    <row r="121" spans="1:65">
      <c r="A121" t="s">
        <v>650</v>
      </c>
      <c r="B121">
        <v>73</v>
      </c>
      <c r="C121">
        <v>43</v>
      </c>
      <c r="D121">
        <v>13</v>
      </c>
      <c r="E121">
        <v>17</v>
      </c>
      <c r="F121">
        <v>6</v>
      </c>
      <c r="G121">
        <v>3</v>
      </c>
      <c r="H121">
        <v>1</v>
      </c>
      <c r="I121">
        <v>2</v>
      </c>
      <c r="J121" t="s">
        <v>19</v>
      </c>
      <c r="K121" t="s">
        <v>19</v>
      </c>
      <c r="L121" t="s">
        <v>19</v>
      </c>
      <c r="M121" t="s">
        <v>19</v>
      </c>
      <c r="N121">
        <v>1</v>
      </c>
      <c r="O121" t="s">
        <v>19</v>
      </c>
      <c r="P121" t="s">
        <v>19</v>
      </c>
      <c r="Q121">
        <v>1</v>
      </c>
      <c r="R121">
        <v>9</v>
      </c>
      <c r="S121">
        <v>3</v>
      </c>
      <c r="T121">
        <v>3</v>
      </c>
      <c r="U121">
        <v>3</v>
      </c>
      <c r="V121">
        <v>18</v>
      </c>
      <c r="W121">
        <v>16</v>
      </c>
      <c r="X121">
        <v>2</v>
      </c>
      <c r="Y121" t="s">
        <v>19</v>
      </c>
      <c r="Z121">
        <v>33</v>
      </c>
      <c r="AA121">
        <v>20</v>
      </c>
      <c r="AB121">
        <v>3</v>
      </c>
      <c r="AC121">
        <v>10</v>
      </c>
      <c r="AD121" t="s">
        <v>19</v>
      </c>
      <c r="AE121" t="s">
        <v>19</v>
      </c>
      <c r="AF121" t="s">
        <v>19</v>
      </c>
      <c r="AG121" t="s">
        <v>19</v>
      </c>
      <c r="AH121">
        <v>4</v>
      </c>
      <c r="AI121" t="s">
        <v>19</v>
      </c>
      <c r="AJ121">
        <v>3</v>
      </c>
      <c r="AK121">
        <v>1</v>
      </c>
      <c r="AL121" t="s">
        <v>19</v>
      </c>
      <c r="AM121" t="s">
        <v>19</v>
      </c>
      <c r="AN121" t="s">
        <v>19</v>
      </c>
      <c r="AO121" t="s">
        <v>19</v>
      </c>
      <c r="AP121">
        <v>1</v>
      </c>
      <c r="AQ121">
        <v>1</v>
      </c>
      <c r="AR121" t="s">
        <v>19</v>
      </c>
      <c r="AS121" t="s">
        <v>19</v>
      </c>
      <c r="AT121" t="s">
        <v>19</v>
      </c>
      <c r="AU121" t="s">
        <v>19</v>
      </c>
      <c r="AV121" t="s">
        <v>19</v>
      </c>
      <c r="AW121" t="s">
        <v>19</v>
      </c>
      <c r="AX121">
        <v>1</v>
      </c>
      <c r="AY121" t="s">
        <v>19</v>
      </c>
      <c r="AZ121">
        <v>1</v>
      </c>
      <c r="BA121" t="s">
        <v>19</v>
      </c>
      <c r="BB121" t="s">
        <v>19</v>
      </c>
      <c r="BC121" t="s">
        <v>19</v>
      </c>
      <c r="BD121" t="s">
        <v>19</v>
      </c>
      <c r="BE121" t="s">
        <v>19</v>
      </c>
      <c r="BF121" t="s">
        <v>19</v>
      </c>
      <c r="BG121" t="s">
        <v>19</v>
      </c>
      <c r="BH121" t="s">
        <v>19</v>
      </c>
      <c r="BI121" t="s">
        <v>19</v>
      </c>
      <c r="BJ121" t="s">
        <v>19</v>
      </c>
      <c r="BK121" t="s">
        <v>19</v>
      </c>
      <c r="BL121" t="s">
        <v>19</v>
      </c>
      <c r="BM121" t="s">
        <v>19</v>
      </c>
    </row>
  </sheetData>
  <phoneticPr fontId="40"/>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theme="8"/>
  </sheetPr>
  <dimension ref="A1:BQ123"/>
  <sheetViews>
    <sheetView workbookViewId="0"/>
  </sheetViews>
  <sheetFormatPr defaultRowHeight="13.5"/>
  <sheetData>
    <row r="1" spans="1:69">
      <c r="A1" t="s">
        <v>788</v>
      </c>
      <c r="B1" t="s">
        <v>787</v>
      </c>
      <c r="C1" s="271">
        <v>42278</v>
      </c>
    </row>
    <row r="2" spans="1:69">
      <c r="A2" t="s">
        <v>2554</v>
      </c>
    </row>
    <row r="3" spans="1:69">
      <c r="A3" t="s">
        <v>938</v>
      </c>
    </row>
    <row r="4" spans="1:69">
      <c r="A4" t="s">
        <v>960</v>
      </c>
    </row>
    <row r="5" spans="1:69">
      <c r="A5" t="s">
        <v>959</v>
      </c>
    </row>
    <row r="6" spans="1:69">
      <c r="B6" t="s">
        <v>44</v>
      </c>
      <c r="F6" t="s">
        <v>777</v>
      </c>
      <c r="J6" t="s">
        <v>767</v>
      </c>
      <c r="N6" t="s">
        <v>810</v>
      </c>
      <c r="R6" t="s">
        <v>791</v>
      </c>
      <c r="V6" t="s">
        <v>779</v>
      </c>
      <c r="Z6" t="s">
        <v>778</v>
      </c>
      <c r="AD6" t="s">
        <v>949</v>
      </c>
      <c r="AH6" t="s">
        <v>809</v>
      </c>
      <c r="AL6" t="s">
        <v>806</v>
      </c>
      <c r="AP6" t="s">
        <v>805</v>
      </c>
      <c r="AT6" t="s">
        <v>804</v>
      </c>
      <c r="AX6" t="s">
        <v>932</v>
      </c>
      <c r="BB6" t="s">
        <v>931</v>
      </c>
      <c r="BF6" t="s">
        <v>801</v>
      </c>
      <c r="BJ6" t="s">
        <v>943</v>
      </c>
      <c r="BN6" t="s">
        <v>792</v>
      </c>
    </row>
    <row r="7" spans="1:69">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c r="AH7" t="s">
        <v>44</v>
      </c>
      <c r="AI7" t="s">
        <v>790</v>
      </c>
      <c r="AK7" t="s">
        <v>765</v>
      </c>
      <c r="AL7" t="s">
        <v>44</v>
      </c>
      <c r="AM7" t="s">
        <v>790</v>
      </c>
      <c r="AO7" t="s">
        <v>765</v>
      </c>
      <c r="AP7" t="s">
        <v>44</v>
      </c>
      <c r="AQ7" t="s">
        <v>790</v>
      </c>
      <c r="AS7" t="s">
        <v>765</v>
      </c>
      <c r="AT7" t="s">
        <v>44</v>
      </c>
      <c r="AU7" t="s">
        <v>790</v>
      </c>
      <c r="AW7" t="s">
        <v>765</v>
      </c>
      <c r="AX7" t="s">
        <v>44</v>
      </c>
      <c r="AY7" t="s">
        <v>790</v>
      </c>
      <c r="BA7" t="s">
        <v>765</v>
      </c>
      <c r="BB7" t="s">
        <v>44</v>
      </c>
      <c r="BC7" t="s">
        <v>790</v>
      </c>
      <c r="BE7" t="s">
        <v>765</v>
      </c>
      <c r="BF7" t="s">
        <v>44</v>
      </c>
      <c r="BG7" t="s">
        <v>790</v>
      </c>
      <c r="BI7" t="s">
        <v>765</v>
      </c>
      <c r="BJ7" t="s">
        <v>44</v>
      </c>
      <c r="BK7" t="s">
        <v>790</v>
      </c>
      <c r="BM7" t="s">
        <v>765</v>
      </c>
      <c r="BN7" t="s">
        <v>44</v>
      </c>
      <c r="BO7" t="s">
        <v>790</v>
      </c>
      <c r="BQ7" t="s">
        <v>765</v>
      </c>
    </row>
    <row r="8" spans="1:69">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c r="AM8" t="s">
        <v>2551</v>
      </c>
      <c r="AN8" t="s">
        <v>2550</v>
      </c>
      <c r="AQ8" t="s">
        <v>2551</v>
      </c>
      <c r="AR8" t="s">
        <v>2550</v>
      </c>
      <c r="AU8" t="s">
        <v>2551</v>
      </c>
      <c r="AV8" t="s">
        <v>2550</v>
      </c>
      <c r="AY8" t="s">
        <v>2551</v>
      </c>
      <c r="AZ8" t="s">
        <v>2550</v>
      </c>
      <c r="BC8" t="s">
        <v>2551</v>
      </c>
      <c r="BD8" t="s">
        <v>2550</v>
      </c>
      <c r="BG8" t="s">
        <v>2551</v>
      </c>
      <c r="BH8" t="s">
        <v>2550</v>
      </c>
      <c r="BK8" t="s">
        <v>2551</v>
      </c>
      <c r="BL8" t="s">
        <v>2550</v>
      </c>
      <c r="BO8" t="s">
        <v>2551</v>
      </c>
      <c r="BP8" t="s">
        <v>2550</v>
      </c>
    </row>
    <row r="9" spans="1:69">
      <c r="A9" t="s">
        <v>928</v>
      </c>
      <c r="B9">
        <v>139817</v>
      </c>
      <c r="C9">
        <v>73157</v>
      </c>
      <c r="D9">
        <v>21051</v>
      </c>
      <c r="E9">
        <v>45609</v>
      </c>
      <c r="F9">
        <v>87586</v>
      </c>
      <c r="G9">
        <v>52396</v>
      </c>
      <c r="H9">
        <v>9063</v>
      </c>
      <c r="I9">
        <v>26127</v>
      </c>
      <c r="J9">
        <v>32912</v>
      </c>
      <c r="K9">
        <v>22071</v>
      </c>
      <c r="L9">
        <v>4841</v>
      </c>
      <c r="M9">
        <v>6000</v>
      </c>
      <c r="N9">
        <v>6435</v>
      </c>
      <c r="O9">
        <v>3031</v>
      </c>
      <c r="P9">
        <v>3177</v>
      </c>
      <c r="Q9">
        <v>227</v>
      </c>
      <c r="R9">
        <v>839</v>
      </c>
      <c r="S9">
        <v>487</v>
      </c>
      <c r="T9">
        <v>321</v>
      </c>
      <c r="U9">
        <v>31</v>
      </c>
      <c r="V9">
        <v>10589</v>
      </c>
      <c r="W9">
        <v>4525</v>
      </c>
      <c r="X9">
        <v>1235</v>
      </c>
      <c r="Y9">
        <v>4829</v>
      </c>
      <c r="Z9">
        <v>5886</v>
      </c>
      <c r="AA9">
        <v>2553</v>
      </c>
      <c r="AB9">
        <v>1105</v>
      </c>
      <c r="AC9">
        <v>2228</v>
      </c>
      <c r="AD9">
        <v>5226</v>
      </c>
      <c r="AE9">
        <v>2405</v>
      </c>
      <c r="AF9">
        <v>2234</v>
      </c>
      <c r="AG9">
        <v>587</v>
      </c>
      <c r="AH9">
        <v>4977</v>
      </c>
      <c r="AI9">
        <v>1282</v>
      </c>
      <c r="AJ9">
        <v>1684</v>
      </c>
      <c r="AK9">
        <v>2011</v>
      </c>
      <c r="AL9">
        <v>906</v>
      </c>
      <c r="AM9">
        <v>274</v>
      </c>
      <c r="AN9">
        <v>56</v>
      </c>
      <c r="AO9">
        <v>576</v>
      </c>
      <c r="AP9">
        <v>361</v>
      </c>
      <c r="AQ9">
        <v>141</v>
      </c>
      <c r="AR9">
        <v>41</v>
      </c>
      <c r="AS9">
        <v>179</v>
      </c>
      <c r="AT9">
        <v>91</v>
      </c>
      <c r="AU9">
        <v>13</v>
      </c>
      <c r="AV9">
        <v>4</v>
      </c>
      <c r="AW9">
        <v>74</v>
      </c>
      <c r="AX9">
        <v>1814</v>
      </c>
      <c r="AY9">
        <v>295</v>
      </c>
      <c r="AZ9">
        <v>852</v>
      </c>
      <c r="BA9">
        <v>667</v>
      </c>
      <c r="BB9">
        <v>1273</v>
      </c>
      <c r="BC9">
        <v>222</v>
      </c>
      <c r="BD9">
        <v>682</v>
      </c>
      <c r="BE9">
        <v>369</v>
      </c>
      <c r="BF9">
        <v>277</v>
      </c>
      <c r="BG9">
        <v>186</v>
      </c>
      <c r="BH9">
        <v>24</v>
      </c>
      <c r="BI9">
        <v>67</v>
      </c>
      <c r="BJ9">
        <v>255</v>
      </c>
      <c r="BK9">
        <v>151</v>
      </c>
      <c r="BL9">
        <v>25</v>
      </c>
      <c r="BM9">
        <v>79</v>
      </c>
      <c r="BN9">
        <v>19118</v>
      </c>
      <c r="BO9">
        <v>6965</v>
      </c>
      <c r="BP9">
        <v>2553</v>
      </c>
      <c r="BQ9">
        <v>9600</v>
      </c>
    </row>
    <row r="10" spans="1:69">
      <c r="A10" t="s">
        <v>927</v>
      </c>
      <c r="B10">
        <v>6982</v>
      </c>
      <c r="C10">
        <v>3824</v>
      </c>
      <c r="D10">
        <v>1494</v>
      </c>
      <c r="E10">
        <v>1664</v>
      </c>
      <c r="F10">
        <v>4659</v>
      </c>
      <c r="G10">
        <v>2770</v>
      </c>
      <c r="H10">
        <v>764</v>
      </c>
      <c r="I10">
        <v>1125</v>
      </c>
      <c r="J10">
        <v>1969</v>
      </c>
      <c r="K10">
        <v>1288</v>
      </c>
      <c r="L10">
        <v>416</v>
      </c>
      <c r="M10">
        <v>265</v>
      </c>
      <c r="N10">
        <v>356</v>
      </c>
      <c r="O10">
        <v>173</v>
      </c>
      <c r="P10">
        <v>183</v>
      </c>
      <c r="Q10" t="s">
        <v>19</v>
      </c>
      <c r="R10">
        <v>56</v>
      </c>
      <c r="S10">
        <v>23</v>
      </c>
      <c r="T10">
        <v>33</v>
      </c>
      <c r="U10" t="s">
        <v>19</v>
      </c>
      <c r="V10">
        <v>414</v>
      </c>
      <c r="W10">
        <v>215</v>
      </c>
      <c r="X10">
        <v>69</v>
      </c>
      <c r="Y10">
        <v>130</v>
      </c>
      <c r="Z10">
        <v>353</v>
      </c>
      <c r="AA10">
        <v>172</v>
      </c>
      <c r="AB10">
        <v>77</v>
      </c>
      <c r="AC10">
        <v>104</v>
      </c>
      <c r="AD10">
        <v>295</v>
      </c>
      <c r="AE10">
        <v>143</v>
      </c>
      <c r="AF10">
        <v>140</v>
      </c>
      <c r="AG10">
        <v>12</v>
      </c>
      <c r="AH10">
        <v>264</v>
      </c>
      <c r="AI10">
        <v>72</v>
      </c>
      <c r="AJ10">
        <v>111</v>
      </c>
      <c r="AK10">
        <v>81</v>
      </c>
      <c r="AL10">
        <v>33</v>
      </c>
      <c r="AM10">
        <v>15</v>
      </c>
      <c r="AN10">
        <v>1</v>
      </c>
      <c r="AO10">
        <v>17</v>
      </c>
      <c r="AP10">
        <v>25</v>
      </c>
      <c r="AQ10">
        <v>12</v>
      </c>
      <c r="AR10">
        <v>5</v>
      </c>
      <c r="AS10">
        <v>8</v>
      </c>
      <c r="AT10">
        <v>3</v>
      </c>
      <c r="AU10" t="s">
        <v>19</v>
      </c>
      <c r="AV10" t="s">
        <v>19</v>
      </c>
      <c r="AW10">
        <v>3</v>
      </c>
      <c r="AX10">
        <v>102</v>
      </c>
      <c r="AY10">
        <v>16</v>
      </c>
      <c r="AZ10">
        <v>59</v>
      </c>
      <c r="BA10">
        <v>27</v>
      </c>
      <c r="BB10">
        <v>77</v>
      </c>
      <c r="BC10">
        <v>10</v>
      </c>
      <c r="BD10">
        <v>45</v>
      </c>
      <c r="BE10">
        <v>22</v>
      </c>
      <c r="BF10">
        <v>15</v>
      </c>
      <c r="BG10">
        <v>12</v>
      </c>
      <c r="BH10">
        <v>1</v>
      </c>
      <c r="BI10">
        <v>2</v>
      </c>
      <c r="BJ10">
        <v>9</v>
      </c>
      <c r="BK10">
        <v>7</v>
      </c>
      <c r="BL10" t="s">
        <v>19</v>
      </c>
      <c r="BM10">
        <v>2</v>
      </c>
      <c r="BN10">
        <v>641</v>
      </c>
      <c r="BO10">
        <v>279</v>
      </c>
      <c r="BP10">
        <v>150</v>
      </c>
      <c r="BQ10">
        <v>212</v>
      </c>
    </row>
    <row r="11" spans="1:69">
      <c r="A11" t="s">
        <v>926</v>
      </c>
      <c r="B11">
        <v>355</v>
      </c>
      <c r="C11">
        <v>170</v>
      </c>
      <c r="D11">
        <v>143</v>
      </c>
      <c r="E11">
        <v>42</v>
      </c>
      <c r="F11">
        <v>231</v>
      </c>
      <c r="G11">
        <v>113</v>
      </c>
      <c r="H11">
        <v>88</v>
      </c>
      <c r="I11">
        <v>30</v>
      </c>
      <c r="J11">
        <v>124</v>
      </c>
      <c r="K11">
        <v>66</v>
      </c>
      <c r="L11">
        <v>53</v>
      </c>
      <c r="M11">
        <v>5</v>
      </c>
      <c r="N11">
        <v>19</v>
      </c>
      <c r="O11">
        <v>6</v>
      </c>
      <c r="P11">
        <v>13</v>
      </c>
      <c r="Q11" t="s">
        <v>19</v>
      </c>
      <c r="R11">
        <v>2</v>
      </c>
      <c r="S11" t="s">
        <v>19</v>
      </c>
      <c r="T11">
        <v>2</v>
      </c>
      <c r="U11" t="s">
        <v>19</v>
      </c>
      <c r="V11">
        <v>8</v>
      </c>
      <c r="W11">
        <v>5</v>
      </c>
      <c r="X11">
        <v>3</v>
      </c>
      <c r="Y11" t="s">
        <v>19</v>
      </c>
      <c r="Z11">
        <v>20</v>
      </c>
      <c r="AA11">
        <v>10</v>
      </c>
      <c r="AB11">
        <v>8</v>
      </c>
      <c r="AC11">
        <v>2</v>
      </c>
      <c r="AD11">
        <v>15</v>
      </c>
      <c r="AE11">
        <v>6</v>
      </c>
      <c r="AF11">
        <v>9</v>
      </c>
      <c r="AG11" t="s">
        <v>19</v>
      </c>
      <c r="AH11">
        <v>11</v>
      </c>
      <c r="AI11">
        <v>1</v>
      </c>
      <c r="AJ11">
        <v>9</v>
      </c>
      <c r="AK11">
        <v>1</v>
      </c>
      <c r="AL11" t="s">
        <v>19</v>
      </c>
      <c r="AM11" t="s">
        <v>19</v>
      </c>
      <c r="AN11" t="s">
        <v>19</v>
      </c>
      <c r="AO11" t="s">
        <v>19</v>
      </c>
      <c r="AP11" t="s">
        <v>19</v>
      </c>
      <c r="AQ11" t="s">
        <v>19</v>
      </c>
      <c r="AR11" t="s">
        <v>19</v>
      </c>
      <c r="AS11" t="s">
        <v>19</v>
      </c>
      <c r="AT11" t="s">
        <v>19</v>
      </c>
      <c r="AU11" t="s">
        <v>19</v>
      </c>
      <c r="AV11" t="s">
        <v>19</v>
      </c>
      <c r="AW11" t="s">
        <v>19</v>
      </c>
      <c r="AX11">
        <v>3</v>
      </c>
      <c r="AY11" t="s">
        <v>19</v>
      </c>
      <c r="AZ11">
        <v>3</v>
      </c>
      <c r="BA11" t="s">
        <v>19</v>
      </c>
      <c r="BB11">
        <v>7</v>
      </c>
      <c r="BC11" t="s">
        <v>19</v>
      </c>
      <c r="BD11">
        <v>6</v>
      </c>
      <c r="BE11">
        <v>1</v>
      </c>
      <c r="BF11">
        <v>1</v>
      </c>
      <c r="BG11">
        <v>1</v>
      </c>
      <c r="BH11" t="s">
        <v>19</v>
      </c>
      <c r="BI11" t="s">
        <v>19</v>
      </c>
      <c r="BJ11" t="s">
        <v>19</v>
      </c>
      <c r="BK11" t="s">
        <v>19</v>
      </c>
      <c r="BL11" t="s">
        <v>19</v>
      </c>
      <c r="BM11" t="s">
        <v>19</v>
      </c>
      <c r="BN11">
        <v>51</v>
      </c>
      <c r="BO11">
        <v>29</v>
      </c>
      <c r="BP11">
        <v>13</v>
      </c>
      <c r="BQ11">
        <v>9</v>
      </c>
    </row>
    <row r="12" spans="1:69">
      <c r="A12" t="s">
        <v>925</v>
      </c>
      <c r="B12">
        <v>561</v>
      </c>
      <c r="C12">
        <v>297</v>
      </c>
      <c r="D12">
        <v>196</v>
      </c>
      <c r="E12">
        <v>68</v>
      </c>
      <c r="F12">
        <v>362</v>
      </c>
      <c r="G12">
        <v>195</v>
      </c>
      <c r="H12">
        <v>129</v>
      </c>
      <c r="I12">
        <v>38</v>
      </c>
      <c r="J12">
        <v>190</v>
      </c>
      <c r="K12">
        <v>112</v>
      </c>
      <c r="L12">
        <v>73</v>
      </c>
      <c r="M12">
        <v>5</v>
      </c>
      <c r="N12">
        <v>34</v>
      </c>
      <c r="O12">
        <v>18</v>
      </c>
      <c r="P12">
        <v>14</v>
      </c>
      <c r="Q12">
        <v>2</v>
      </c>
      <c r="R12">
        <v>7</v>
      </c>
      <c r="S12">
        <v>7</v>
      </c>
      <c r="T12" t="s">
        <v>19</v>
      </c>
      <c r="U12" t="s">
        <v>19</v>
      </c>
      <c r="V12">
        <v>35</v>
      </c>
      <c r="W12">
        <v>21</v>
      </c>
      <c r="X12">
        <v>5</v>
      </c>
      <c r="Y12">
        <v>9</v>
      </c>
      <c r="Z12">
        <v>20</v>
      </c>
      <c r="AA12">
        <v>11</v>
      </c>
      <c r="AB12">
        <v>5</v>
      </c>
      <c r="AC12">
        <v>4</v>
      </c>
      <c r="AD12">
        <v>26</v>
      </c>
      <c r="AE12">
        <v>14</v>
      </c>
      <c r="AF12">
        <v>11</v>
      </c>
      <c r="AG12">
        <v>1</v>
      </c>
      <c r="AH12">
        <v>18</v>
      </c>
      <c r="AI12">
        <v>8</v>
      </c>
      <c r="AJ12">
        <v>6</v>
      </c>
      <c r="AK12">
        <v>4</v>
      </c>
      <c r="AL12">
        <v>1</v>
      </c>
      <c r="AM12" t="s">
        <v>19</v>
      </c>
      <c r="AN12" t="s">
        <v>19</v>
      </c>
      <c r="AO12">
        <v>1</v>
      </c>
      <c r="AP12">
        <v>1</v>
      </c>
      <c r="AQ12" t="s">
        <v>19</v>
      </c>
      <c r="AR12" t="s">
        <v>19</v>
      </c>
      <c r="AS12">
        <v>1</v>
      </c>
      <c r="AT12" t="s">
        <v>19</v>
      </c>
      <c r="AU12" t="s">
        <v>19</v>
      </c>
      <c r="AV12" t="s">
        <v>19</v>
      </c>
      <c r="AW12" t="s">
        <v>19</v>
      </c>
      <c r="AX12">
        <v>8</v>
      </c>
      <c r="AY12">
        <v>5</v>
      </c>
      <c r="AZ12">
        <v>3</v>
      </c>
      <c r="BA12" t="s">
        <v>19</v>
      </c>
      <c r="BB12">
        <v>7</v>
      </c>
      <c r="BC12">
        <v>2</v>
      </c>
      <c r="BD12">
        <v>3</v>
      </c>
      <c r="BE12">
        <v>2</v>
      </c>
      <c r="BF12" t="s">
        <v>19</v>
      </c>
      <c r="BG12" t="s">
        <v>19</v>
      </c>
      <c r="BH12" t="s">
        <v>19</v>
      </c>
      <c r="BI12" t="s">
        <v>19</v>
      </c>
      <c r="BJ12">
        <v>1</v>
      </c>
      <c r="BK12">
        <v>1</v>
      </c>
      <c r="BL12" t="s">
        <v>19</v>
      </c>
      <c r="BM12" t="s">
        <v>19</v>
      </c>
      <c r="BN12">
        <v>66</v>
      </c>
      <c r="BO12">
        <v>30</v>
      </c>
      <c r="BP12">
        <v>26</v>
      </c>
      <c r="BQ12">
        <v>10</v>
      </c>
    </row>
    <row r="13" spans="1:69">
      <c r="A13" t="s">
        <v>924</v>
      </c>
      <c r="B13">
        <v>1191</v>
      </c>
      <c r="C13">
        <v>711</v>
      </c>
      <c r="D13">
        <v>265</v>
      </c>
      <c r="E13">
        <v>215</v>
      </c>
      <c r="F13">
        <v>752</v>
      </c>
      <c r="G13">
        <v>531</v>
      </c>
      <c r="H13">
        <v>96</v>
      </c>
      <c r="I13">
        <v>125</v>
      </c>
      <c r="J13">
        <v>326</v>
      </c>
      <c r="K13">
        <v>224</v>
      </c>
      <c r="L13">
        <v>67</v>
      </c>
      <c r="M13">
        <v>35</v>
      </c>
      <c r="N13">
        <v>76</v>
      </c>
      <c r="O13">
        <v>27</v>
      </c>
      <c r="P13">
        <v>46</v>
      </c>
      <c r="Q13">
        <v>3</v>
      </c>
      <c r="R13">
        <v>10</v>
      </c>
      <c r="S13">
        <v>5</v>
      </c>
      <c r="T13">
        <v>5</v>
      </c>
      <c r="U13" t="s">
        <v>19</v>
      </c>
      <c r="V13">
        <v>86</v>
      </c>
      <c r="W13">
        <v>38</v>
      </c>
      <c r="X13">
        <v>16</v>
      </c>
      <c r="Y13">
        <v>32</v>
      </c>
      <c r="Z13">
        <v>48</v>
      </c>
      <c r="AA13">
        <v>27</v>
      </c>
      <c r="AB13">
        <v>16</v>
      </c>
      <c r="AC13">
        <v>5</v>
      </c>
      <c r="AD13">
        <v>57</v>
      </c>
      <c r="AE13">
        <v>19</v>
      </c>
      <c r="AF13">
        <v>34</v>
      </c>
      <c r="AG13">
        <v>4</v>
      </c>
      <c r="AH13">
        <v>43</v>
      </c>
      <c r="AI13">
        <v>9</v>
      </c>
      <c r="AJ13">
        <v>23</v>
      </c>
      <c r="AK13">
        <v>11</v>
      </c>
      <c r="AL13">
        <v>6</v>
      </c>
      <c r="AM13">
        <v>1</v>
      </c>
      <c r="AN13">
        <v>2</v>
      </c>
      <c r="AO13">
        <v>3</v>
      </c>
      <c r="AP13">
        <v>1</v>
      </c>
      <c r="AQ13" t="s">
        <v>19</v>
      </c>
      <c r="AR13" t="s">
        <v>19</v>
      </c>
      <c r="AS13">
        <v>1</v>
      </c>
      <c r="AT13">
        <v>1</v>
      </c>
      <c r="AU13">
        <v>1</v>
      </c>
      <c r="AV13" t="s">
        <v>19</v>
      </c>
      <c r="AW13" t="s">
        <v>19</v>
      </c>
      <c r="AX13">
        <v>17</v>
      </c>
      <c r="AY13">
        <v>1</v>
      </c>
      <c r="AZ13">
        <v>13</v>
      </c>
      <c r="BA13">
        <v>3</v>
      </c>
      <c r="BB13">
        <v>13</v>
      </c>
      <c r="BC13">
        <v>2</v>
      </c>
      <c r="BD13">
        <v>8</v>
      </c>
      <c r="BE13">
        <v>3</v>
      </c>
      <c r="BF13">
        <v>3</v>
      </c>
      <c r="BG13">
        <v>3</v>
      </c>
      <c r="BH13" t="s">
        <v>19</v>
      </c>
      <c r="BI13" t="s">
        <v>19</v>
      </c>
      <c r="BJ13">
        <v>2</v>
      </c>
      <c r="BK13">
        <v>1</v>
      </c>
      <c r="BL13" t="s">
        <v>19</v>
      </c>
      <c r="BM13">
        <v>1</v>
      </c>
      <c r="BN13">
        <v>129</v>
      </c>
      <c r="BO13">
        <v>60</v>
      </c>
      <c r="BP13">
        <v>34</v>
      </c>
      <c r="BQ13">
        <v>35</v>
      </c>
    </row>
    <row r="14" spans="1:69">
      <c r="A14" t="s">
        <v>923</v>
      </c>
      <c r="B14">
        <v>914</v>
      </c>
      <c r="C14">
        <v>506</v>
      </c>
      <c r="D14">
        <v>301</v>
      </c>
      <c r="E14">
        <v>107</v>
      </c>
      <c r="F14">
        <v>602</v>
      </c>
      <c r="G14">
        <v>348</v>
      </c>
      <c r="H14">
        <v>184</v>
      </c>
      <c r="I14">
        <v>70</v>
      </c>
      <c r="J14">
        <v>308</v>
      </c>
      <c r="K14">
        <v>192</v>
      </c>
      <c r="L14">
        <v>105</v>
      </c>
      <c r="M14">
        <v>11</v>
      </c>
      <c r="N14">
        <v>58</v>
      </c>
      <c r="O14">
        <v>25</v>
      </c>
      <c r="P14">
        <v>32</v>
      </c>
      <c r="Q14">
        <v>1</v>
      </c>
      <c r="R14">
        <v>9</v>
      </c>
      <c r="S14">
        <v>5</v>
      </c>
      <c r="T14">
        <v>3</v>
      </c>
      <c r="U14">
        <v>1</v>
      </c>
      <c r="V14">
        <v>44</v>
      </c>
      <c r="W14">
        <v>29</v>
      </c>
      <c r="X14">
        <v>7</v>
      </c>
      <c r="Y14">
        <v>8</v>
      </c>
      <c r="Z14">
        <v>35</v>
      </c>
      <c r="AA14">
        <v>20</v>
      </c>
      <c r="AB14">
        <v>5</v>
      </c>
      <c r="AC14">
        <v>10</v>
      </c>
      <c r="AD14">
        <v>54</v>
      </c>
      <c r="AE14">
        <v>19</v>
      </c>
      <c r="AF14">
        <v>35</v>
      </c>
      <c r="AG14" t="s">
        <v>19</v>
      </c>
      <c r="AH14">
        <v>34</v>
      </c>
      <c r="AI14">
        <v>15</v>
      </c>
      <c r="AJ14">
        <v>13</v>
      </c>
      <c r="AK14">
        <v>6</v>
      </c>
      <c r="AL14">
        <v>4</v>
      </c>
      <c r="AM14">
        <v>3</v>
      </c>
      <c r="AN14" t="s">
        <v>19</v>
      </c>
      <c r="AO14">
        <v>1</v>
      </c>
      <c r="AP14">
        <v>2</v>
      </c>
      <c r="AQ14">
        <v>1</v>
      </c>
      <c r="AR14">
        <v>1</v>
      </c>
      <c r="AS14" t="s">
        <v>19</v>
      </c>
      <c r="AT14" t="s">
        <v>19</v>
      </c>
      <c r="AU14" t="s">
        <v>19</v>
      </c>
      <c r="AV14" t="s">
        <v>19</v>
      </c>
      <c r="AW14" t="s">
        <v>19</v>
      </c>
      <c r="AX14">
        <v>15</v>
      </c>
      <c r="AY14">
        <v>6</v>
      </c>
      <c r="AZ14">
        <v>7</v>
      </c>
      <c r="BA14">
        <v>2</v>
      </c>
      <c r="BB14">
        <v>13</v>
      </c>
      <c r="BC14">
        <v>5</v>
      </c>
      <c r="BD14">
        <v>5</v>
      </c>
      <c r="BE14">
        <v>3</v>
      </c>
      <c r="BF14" t="s">
        <v>19</v>
      </c>
      <c r="BG14" t="s">
        <v>19</v>
      </c>
      <c r="BH14" t="s">
        <v>19</v>
      </c>
      <c r="BI14" t="s">
        <v>19</v>
      </c>
      <c r="BJ14" t="s">
        <v>19</v>
      </c>
      <c r="BK14" t="s">
        <v>19</v>
      </c>
      <c r="BL14" t="s">
        <v>19</v>
      </c>
      <c r="BM14" t="s">
        <v>19</v>
      </c>
      <c r="BN14">
        <v>87</v>
      </c>
      <c r="BO14">
        <v>50</v>
      </c>
      <c r="BP14">
        <v>25</v>
      </c>
      <c r="BQ14">
        <v>12</v>
      </c>
    </row>
    <row r="15" spans="1:69">
      <c r="A15" t="s">
        <v>922</v>
      </c>
      <c r="B15">
        <v>911</v>
      </c>
      <c r="C15">
        <v>519</v>
      </c>
      <c r="D15">
        <v>243</v>
      </c>
      <c r="E15">
        <v>149</v>
      </c>
      <c r="F15">
        <v>556</v>
      </c>
      <c r="G15">
        <v>344</v>
      </c>
      <c r="H15">
        <v>136</v>
      </c>
      <c r="I15">
        <v>76</v>
      </c>
      <c r="J15">
        <v>290</v>
      </c>
      <c r="K15">
        <v>185</v>
      </c>
      <c r="L15">
        <v>84</v>
      </c>
      <c r="M15">
        <v>21</v>
      </c>
      <c r="N15">
        <v>52</v>
      </c>
      <c r="O15">
        <v>23</v>
      </c>
      <c r="P15">
        <v>28</v>
      </c>
      <c r="Q15">
        <v>1</v>
      </c>
      <c r="R15">
        <v>5</v>
      </c>
      <c r="S15">
        <v>3</v>
      </c>
      <c r="T15">
        <v>2</v>
      </c>
      <c r="U15" t="s">
        <v>19</v>
      </c>
      <c r="V15">
        <v>61</v>
      </c>
      <c r="W15">
        <v>29</v>
      </c>
      <c r="X15">
        <v>11</v>
      </c>
      <c r="Y15">
        <v>21</v>
      </c>
      <c r="Z15">
        <v>26</v>
      </c>
      <c r="AA15">
        <v>13</v>
      </c>
      <c r="AB15">
        <v>5</v>
      </c>
      <c r="AC15">
        <v>8</v>
      </c>
      <c r="AD15">
        <v>49</v>
      </c>
      <c r="AE15">
        <v>11</v>
      </c>
      <c r="AF15">
        <v>34</v>
      </c>
      <c r="AG15">
        <v>4</v>
      </c>
      <c r="AH15">
        <v>33</v>
      </c>
      <c r="AI15">
        <v>8</v>
      </c>
      <c r="AJ15">
        <v>16</v>
      </c>
      <c r="AK15">
        <v>9</v>
      </c>
      <c r="AL15">
        <v>4</v>
      </c>
      <c r="AM15">
        <v>3</v>
      </c>
      <c r="AN15">
        <v>1</v>
      </c>
      <c r="AO15" t="s">
        <v>19</v>
      </c>
      <c r="AP15">
        <v>1</v>
      </c>
      <c r="AQ15" t="s">
        <v>19</v>
      </c>
      <c r="AR15" t="s">
        <v>19</v>
      </c>
      <c r="AS15">
        <v>1</v>
      </c>
      <c r="AT15" t="s">
        <v>19</v>
      </c>
      <c r="AU15" t="s">
        <v>19</v>
      </c>
      <c r="AV15" t="s">
        <v>19</v>
      </c>
      <c r="AW15" t="s">
        <v>19</v>
      </c>
      <c r="AX15">
        <v>16</v>
      </c>
      <c r="AY15">
        <v>3</v>
      </c>
      <c r="AZ15">
        <v>9</v>
      </c>
      <c r="BA15">
        <v>4</v>
      </c>
      <c r="BB15">
        <v>9</v>
      </c>
      <c r="BC15">
        <v>2</v>
      </c>
      <c r="BD15">
        <v>5</v>
      </c>
      <c r="BE15">
        <v>2</v>
      </c>
      <c r="BF15">
        <v>3</v>
      </c>
      <c r="BG15" t="s">
        <v>19</v>
      </c>
      <c r="BH15">
        <v>1</v>
      </c>
      <c r="BI15">
        <v>2</v>
      </c>
      <c r="BJ15" t="s">
        <v>19</v>
      </c>
      <c r="BK15" t="s">
        <v>19</v>
      </c>
      <c r="BL15" t="s">
        <v>19</v>
      </c>
      <c r="BM15" t="s">
        <v>19</v>
      </c>
      <c r="BN15">
        <v>134</v>
      </c>
      <c r="BO15">
        <v>91</v>
      </c>
      <c r="BP15">
        <v>13</v>
      </c>
      <c r="BQ15">
        <v>30</v>
      </c>
    </row>
    <row r="16" spans="1:69">
      <c r="A16" t="s">
        <v>921</v>
      </c>
      <c r="B16">
        <v>1340</v>
      </c>
      <c r="C16">
        <v>823</v>
      </c>
      <c r="D16">
        <v>307</v>
      </c>
      <c r="E16">
        <v>210</v>
      </c>
      <c r="F16">
        <v>801</v>
      </c>
      <c r="G16">
        <v>531</v>
      </c>
      <c r="H16">
        <v>150</v>
      </c>
      <c r="I16">
        <v>120</v>
      </c>
      <c r="J16">
        <v>344</v>
      </c>
      <c r="K16">
        <v>257</v>
      </c>
      <c r="L16">
        <v>62</v>
      </c>
      <c r="M16">
        <v>25</v>
      </c>
      <c r="N16">
        <v>66</v>
      </c>
      <c r="O16">
        <v>35</v>
      </c>
      <c r="P16">
        <v>30</v>
      </c>
      <c r="Q16">
        <v>1</v>
      </c>
      <c r="R16">
        <v>10</v>
      </c>
      <c r="S16">
        <v>5</v>
      </c>
      <c r="T16">
        <v>5</v>
      </c>
      <c r="U16" t="s">
        <v>19</v>
      </c>
      <c r="V16">
        <v>74</v>
      </c>
      <c r="W16">
        <v>40</v>
      </c>
      <c r="X16">
        <v>16</v>
      </c>
      <c r="Y16">
        <v>18</v>
      </c>
      <c r="Z16">
        <v>89</v>
      </c>
      <c r="AA16">
        <v>52</v>
      </c>
      <c r="AB16">
        <v>17</v>
      </c>
      <c r="AC16">
        <v>20</v>
      </c>
      <c r="AD16">
        <v>55</v>
      </c>
      <c r="AE16">
        <v>29</v>
      </c>
      <c r="AF16">
        <v>21</v>
      </c>
      <c r="AG16">
        <v>5</v>
      </c>
      <c r="AH16">
        <v>58</v>
      </c>
      <c r="AI16">
        <v>26</v>
      </c>
      <c r="AJ16">
        <v>28</v>
      </c>
      <c r="AK16">
        <v>4</v>
      </c>
      <c r="AL16">
        <v>5</v>
      </c>
      <c r="AM16">
        <v>4</v>
      </c>
      <c r="AN16" t="s">
        <v>19</v>
      </c>
      <c r="AO16">
        <v>1</v>
      </c>
      <c r="AP16">
        <v>4</v>
      </c>
      <c r="AQ16">
        <v>4</v>
      </c>
      <c r="AR16" t="s">
        <v>19</v>
      </c>
      <c r="AS16" t="s">
        <v>19</v>
      </c>
      <c r="AT16" t="s">
        <v>19</v>
      </c>
      <c r="AU16" t="s">
        <v>19</v>
      </c>
      <c r="AV16" t="s">
        <v>19</v>
      </c>
      <c r="AW16" t="s">
        <v>19</v>
      </c>
      <c r="AX16">
        <v>11</v>
      </c>
      <c r="AY16">
        <v>2</v>
      </c>
      <c r="AZ16">
        <v>8</v>
      </c>
      <c r="BA16">
        <v>1</v>
      </c>
      <c r="BB16">
        <v>21</v>
      </c>
      <c r="BC16">
        <v>2</v>
      </c>
      <c r="BD16">
        <v>18</v>
      </c>
      <c r="BE16">
        <v>1</v>
      </c>
      <c r="BF16">
        <v>14</v>
      </c>
      <c r="BG16">
        <v>13</v>
      </c>
      <c r="BH16" t="s">
        <v>19</v>
      </c>
      <c r="BI16">
        <v>1</v>
      </c>
      <c r="BJ16">
        <v>3</v>
      </c>
      <c r="BK16">
        <v>1</v>
      </c>
      <c r="BL16">
        <v>2</v>
      </c>
      <c r="BM16" t="s">
        <v>19</v>
      </c>
      <c r="BN16">
        <v>197</v>
      </c>
      <c r="BO16">
        <v>110</v>
      </c>
      <c r="BP16">
        <v>45</v>
      </c>
      <c r="BQ16">
        <v>42</v>
      </c>
    </row>
    <row r="17" spans="1:69">
      <c r="A17" t="s">
        <v>920</v>
      </c>
      <c r="B17">
        <v>1643</v>
      </c>
      <c r="C17">
        <v>877</v>
      </c>
      <c r="D17">
        <v>297</v>
      </c>
      <c r="E17">
        <v>469</v>
      </c>
      <c r="F17">
        <v>1034</v>
      </c>
      <c r="G17">
        <v>612</v>
      </c>
      <c r="H17">
        <v>134</v>
      </c>
      <c r="I17">
        <v>288</v>
      </c>
      <c r="J17">
        <v>332</v>
      </c>
      <c r="K17">
        <v>213</v>
      </c>
      <c r="L17">
        <v>46</v>
      </c>
      <c r="M17">
        <v>73</v>
      </c>
      <c r="N17">
        <v>79</v>
      </c>
      <c r="O17">
        <v>36</v>
      </c>
      <c r="P17">
        <v>40</v>
      </c>
      <c r="Q17">
        <v>3</v>
      </c>
      <c r="R17">
        <v>14</v>
      </c>
      <c r="S17">
        <v>10</v>
      </c>
      <c r="T17">
        <v>3</v>
      </c>
      <c r="U17">
        <v>1</v>
      </c>
      <c r="V17">
        <v>96</v>
      </c>
      <c r="W17">
        <v>46</v>
      </c>
      <c r="X17">
        <v>13</v>
      </c>
      <c r="Y17">
        <v>37</v>
      </c>
      <c r="Z17">
        <v>105</v>
      </c>
      <c r="AA17">
        <v>43</v>
      </c>
      <c r="AB17">
        <v>31</v>
      </c>
      <c r="AC17">
        <v>31</v>
      </c>
      <c r="AD17">
        <v>66</v>
      </c>
      <c r="AE17">
        <v>32</v>
      </c>
      <c r="AF17">
        <v>26</v>
      </c>
      <c r="AG17">
        <v>8</v>
      </c>
      <c r="AH17">
        <v>66</v>
      </c>
      <c r="AI17">
        <v>20</v>
      </c>
      <c r="AJ17">
        <v>18</v>
      </c>
      <c r="AK17">
        <v>28</v>
      </c>
      <c r="AL17">
        <v>15</v>
      </c>
      <c r="AM17">
        <v>5</v>
      </c>
      <c r="AN17">
        <v>1</v>
      </c>
      <c r="AO17">
        <v>9</v>
      </c>
      <c r="AP17">
        <v>3</v>
      </c>
      <c r="AQ17">
        <v>1</v>
      </c>
      <c r="AR17" t="s">
        <v>19</v>
      </c>
      <c r="AS17">
        <v>2</v>
      </c>
      <c r="AT17" t="s">
        <v>19</v>
      </c>
      <c r="AU17" t="s">
        <v>19</v>
      </c>
      <c r="AV17" t="s">
        <v>19</v>
      </c>
      <c r="AW17" t="s">
        <v>19</v>
      </c>
      <c r="AX17">
        <v>18</v>
      </c>
      <c r="AY17">
        <v>3</v>
      </c>
      <c r="AZ17">
        <v>6</v>
      </c>
      <c r="BA17">
        <v>9</v>
      </c>
      <c r="BB17">
        <v>18</v>
      </c>
      <c r="BC17">
        <v>6</v>
      </c>
      <c r="BD17">
        <v>10</v>
      </c>
      <c r="BE17">
        <v>2</v>
      </c>
      <c r="BF17">
        <v>4</v>
      </c>
      <c r="BG17">
        <v>2</v>
      </c>
      <c r="BH17">
        <v>1</v>
      </c>
      <c r="BI17">
        <v>1</v>
      </c>
      <c r="BJ17">
        <v>8</v>
      </c>
      <c r="BK17">
        <v>3</v>
      </c>
      <c r="BL17" t="s">
        <v>19</v>
      </c>
      <c r="BM17">
        <v>5</v>
      </c>
      <c r="BN17">
        <v>197</v>
      </c>
      <c r="BO17">
        <v>88</v>
      </c>
      <c r="BP17">
        <v>35</v>
      </c>
      <c r="BQ17">
        <v>74</v>
      </c>
    </row>
    <row r="18" spans="1:69">
      <c r="A18" t="s">
        <v>919</v>
      </c>
      <c r="B18">
        <v>1336</v>
      </c>
      <c r="C18">
        <v>817</v>
      </c>
      <c r="D18">
        <v>212</v>
      </c>
      <c r="E18">
        <v>307</v>
      </c>
      <c r="F18">
        <v>847</v>
      </c>
      <c r="G18">
        <v>579</v>
      </c>
      <c r="H18">
        <v>78</v>
      </c>
      <c r="I18">
        <v>190</v>
      </c>
      <c r="J18">
        <v>310</v>
      </c>
      <c r="K18">
        <v>231</v>
      </c>
      <c r="L18">
        <v>35</v>
      </c>
      <c r="M18">
        <v>44</v>
      </c>
      <c r="N18">
        <v>75</v>
      </c>
      <c r="O18">
        <v>49</v>
      </c>
      <c r="P18">
        <v>24</v>
      </c>
      <c r="Q18">
        <v>2</v>
      </c>
      <c r="R18">
        <v>16</v>
      </c>
      <c r="S18">
        <v>16</v>
      </c>
      <c r="T18" t="s">
        <v>19</v>
      </c>
      <c r="U18" t="s">
        <v>19</v>
      </c>
      <c r="V18">
        <v>96</v>
      </c>
      <c r="W18">
        <v>52</v>
      </c>
      <c r="X18">
        <v>14</v>
      </c>
      <c r="Y18">
        <v>30</v>
      </c>
      <c r="Z18">
        <v>68</v>
      </c>
      <c r="AA18">
        <v>31</v>
      </c>
      <c r="AB18">
        <v>20</v>
      </c>
      <c r="AC18">
        <v>17</v>
      </c>
      <c r="AD18">
        <v>64</v>
      </c>
      <c r="AE18">
        <v>34</v>
      </c>
      <c r="AF18">
        <v>28</v>
      </c>
      <c r="AG18">
        <v>2</v>
      </c>
      <c r="AH18">
        <v>59</v>
      </c>
      <c r="AI18">
        <v>12</v>
      </c>
      <c r="AJ18">
        <v>24</v>
      </c>
      <c r="AK18">
        <v>23</v>
      </c>
      <c r="AL18">
        <v>3</v>
      </c>
      <c r="AM18">
        <v>2</v>
      </c>
      <c r="AN18" t="s">
        <v>19</v>
      </c>
      <c r="AO18">
        <v>1</v>
      </c>
      <c r="AP18">
        <v>1</v>
      </c>
      <c r="AQ18">
        <v>1</v>
      </c>
      <c r="AR18" t="s">
        <v>19</v>
      </c>
      <c r="AS18" t="s">
        <v>19</v>
      </c>
      <c r="AT18" t="s">
        <v>19</v>
      </c>
      <c r="AU18" t="s">
        <v>19</v>
      </c>
      <c r="AV18" t="s">
        <v>19</v>
      </c>
      <c r="AW18" t="s">
        <v>19</v>
      </c>
      <c r="AX18">
        <v>29</v>
      </c>
      <c r="AY18">
        <v>6</v>
      </c>
      <c r="AZ18">
        <v>9</v>
      </c>
      <c r="BA18">
        <v>14</v>
      </c>
      <c r="BB18">
        <v>25</v>
      </c>
      <c r="BC18">
        <v>3</v>
      </c>
      <c r="BD18">
        <v>15</v>
      </c>
      <c r="BE18">
        <v>7</v>
      </c>
      <c r="BF18">
        <v>1</v>
      </c>
      <c r="BG18" t="s">
        <v>19</v>
      </c>
      <c r="BH18" t="s">
        <v>19</v>
      </c>
      <c r="BI18">
        <v>1</v>
      </c>
      <c r="BJ18" t="s">
        <v>19</v>
      </c>
      <c r="BK18" t="s">
        <v>19</v>
      </c>
      <c r="BL18" t="s">
        <v>19</v>
      </c>
      <c r="BM18" t="s">
        <v>19</v>
      </c>
      <c r="BN18">
        <v>127</v>
      </c>
      <c r="BO18">
        <v>60</v>
      </c>
      <c r="BP18">
        <v>24</v>
      </c>
      <c r="BQ18">
        <v>43</v>
      </c>
    </row>
    <row r="19" spans="1:69">
      <c r="A19" t="s">
        <v>918</v>
      </c>
      <c r="B19">
        <v>1671</v>
      </c>
      <c r="C19">
        <v>859</v>
      </c>
      <c r="D19">
        <v>457</v>
      </c>
      <c r="E19">
        <v>355</v>
      </c>
      <c r="F19">
        <v>1052</v>
      </c>
      <c r="G19">
        <v>611</v>
      </c>
      <c r="H19">
        <v>233</v>
      </c>
      <c r="I19">
        <v>208</v>
      </c>
      <c r="J19">
        <v>458</v>
      </c>
      <c r="K19">
        <v>285</v>
      </c>
      <c r="L19">
        <v>127</v>
      </c>
      <c r="M19">
        <v>46</v>
      </c>
      <c r="N19">
        <v>85</v>
      </c>
      <c r="O19">
        <v>35</v>
      </c>
      <c r="P19">
        <v>46</v>
      </c>
      <c r="Q19">
        <v>4</v>
      </c>
      <c r="R19">
        <v>20</v>
      </c>
      <c r="S19">
        <v>13</v>
      </c>
      <c r="T19">
        <v>7</v>
      </c>
      <c r="U19" t="s">
        <v>19</v>
      </c>
      <c r="V19">
        <v>95</v>
      </c>
      <c r="W19">
        <v>46</v>
      </c>
      <c r="X19">
        <v>26</v>
      </c>
      <c r="Y19">
        <v>23</v>
      </c>
      <c r="Z19">
        <v>115</v>
      </c>
      <c r="AA19">
        <v>42</v>
      </c>
      <c r="AB19">
        <v>32</v>
      </c>
      <c r="AC19">
        <v>41</v>
      </c>
      <c r="AD19">
        <v>69</v>
      </c>
      <c r="AE19">
        <v>34</v>
      </c>
      <c r="AF19">
        <v>31</v>
      </c>
      <c r="AG19">
        <v>4</v>
      </c>
      <c r="AH19">
        <v>71</v>
      </c>
      <c r="AI19">
        <v>21</v>
      </c>
      <c r="AJ19">
        <v>34</v>
      </c>
      <c r="AK19">
        <v>16</v>
      </c>
      <c r="AL19">
        <v>9</v>
      </c>
      <c r="AM19">
        <v>5</v>
      </c>
      <c r="AN19">
        <v>3</v>
      </c>
      <c r="AO19">
        <v>1</v>
      </c>
      <c r="AP19">
        <v>5</v>
      </c>
      <c r="AQ19">
        <v>2</v>
      </c>
      <c r="AR19">
        <v>3</v>
      </c>
      <c r="AS19" t="s">
        <v>19</v>
      </c>
      <c r="AT19" t="s">
        <v>19</v>
      </c>
      <c r="AU19" t="s">
        <v>19</v>
      </c>
      <c r="AV19" t="s">
        <v>19</v>
      </c>
      <c r="AW19" t="s">
        <v>19</v>
      </c>
      <c r="AX19">
        <v>17</v>
      </c>
      <c r="AY19">
        <v>3</v>
      </c>
      <c r="AZ19">
        <v>11</v>
      </c>
      <c r="BA19">
        <v>3</v>
      </c>
      <c r="BB19">
        <v>28</v>
      </c>
      <c r="BC19">
        <v>5</v>
      </c>
      <c r="BD19">
        <v>15</v>
      </c>
      <c r="BE19">
        <v>8</v>
      </c>
      <c r="BF19">
        <v>8</v>
      </c>
      <c r="BG19">
        <v>3</v>
      </c>
      <c r="BH19">
        <v>2</v>
      </c>
      <c r="BI19">
        <v>3</v>
      </c>
      <c r="BJ19">
        <v>4</v>
      </c>
      <c r="BK19">
        <v>3</v>
      </c>
      <c r="BL19" t="s">
        <v>19</v>
      </c>
      <c r="BM19">
        <v>1</v>
      </c>
      <c r="BN19">
        <v>184</v>
      </c>
      <c r="BO19">
        <v>70</v>
      </c>
      <c r="BP19">
        <v>55</v>
      </c>
      <c r="BQ19">
        <v>59</v>
      </c>
    </row>
    <row r="20" spans="1:69">
      <c r="A20" t="s">
        <v>917</v>
      </c>
      <c r="B20">
        <v>11647</v>
      </c>
      <c r="C20">
        <v>5808</v>
      </c>
      <c r="D20">
        <v>1237</v>
      </c>
      <c r="E20">
        <v>4602</v>
      </c>
      <c r="F20">
        <v>7069</v>
      </c>
      <c r="G20">
        <v>4079</v>
      </c>
      <c r="H20">
        <v>326</v>
      </c>
      <c r="I20">
        <v>2664</v>
      </c>
      <c r="J20">
        <v>1945</v>
      </c>
      <c r="K20">
        <v>1273</v>
      </c>
      <c r="L20">
        <v>154</v>
      </c>
      <c r="M20">
        <v>518</v>
      </c>
      <c r="N20">
        <v>538</v>
      </c>
      <c r="O20">
        <v>247</v>
      </c>
      <c r="P20">
        <v>257</v>
      </c>
      <c r="Q20">
        <v>34</v>
      </c>
      <c r="R20">
        <v>37</v>
      </c>
      <c r="S20">
        <v>19</v>
      </c>
      <c r="T20">
        <v>15</v>
      </c>
      <c r="U20">
        <v>3</v>
      </c>
      <c r="V20">
        <v>896</v>
      </c>
      <c r="W20">
        <v>325</v>
      </c>
      <c r="X20">
        <v>89</v>
      </c>
      <c r="Y20">
        <v>482</v>
      </c>
      <c r="Z20">
        <v>550</v>
      </c>
      <c r="AA20">
        <v>234</v>
      </c>
      <c r="AB20">
        <v>74</v>
      </c>
      <c r="AC20">
        <v>242</v>
      </c>
      <c r="AD20">
        <v>399</v>
      </c>
      <c r="AE20">
        <v>198</v>
      </c>
      <c r="AF20">
        <v>119</v>
      </c>
      <c r="AG20">
        <v>82</v>
      </c>
      <c r="AH20">
        <v>470</v>
      </c>
      <c r="AI20">
        <v>108</v>
      </c>
      <c r="AJ20">
        <v>132</v>
      </c>
      <c r="AK20">
        <v>230</v>
      </c>
      <c r="AL20">
        <v>78</v>
      </c>
      <c r="AM20">
        <v>25</v>
      </c>
      <c r="AN20">
        <v>1</v>
      </c>
      <c r="AO20">
        <v>52</v>
      </c>
      <c r="AP20">
        <v>20</v>
      </c>
      <c r="AQ20">
        <v>5</v>
      </c>
      <c r="AR20">
        <v>1</v>
      </c>
      <c r="AS20">
        <v>14</v>
      </c>
      <c r="AT20">
        <v>12</v>
      </c>
      <c r="AU20" t="s">
        <v>19</v>
      </c>
      <c r="AV20" t="s">
        <v>19</v>
      </c>
      <c r="AW20">
        <v>12</v>
      </c>
      <c r="AX20">
        <v>170</v>
      </c>
      <c r="AY20">
        <v>17</v>
      </c>
      <c r="AZ20">
        <v>67</v>
      </c>
      <c r="BA20">
        <v>86</v>
      </c>
      <c r="BB20">
        <v>119</v>
      </c>
      <c r="BC20">
        <v>16</v>
      </c>
      <c r="BD20">
        <v>52</v>
      </c>
      <c r="BE20">
        <v>51</v>
      </c>
      <c r="BF20">
        <v>38</v>
      </c>
      <c r="BG20">
        <v>27</v>
      </c>
      <c r="BH20">
        <v>5</v>
      </c>
      <c r="BI20">
        <v>6</v>
      </c>
      <c r="BJ20">
        <v>33</v>
      </c>
      <c r="BK20">
        <v>18</v>
      </c>
      <c r="BL20">
        <v>6</v>
      </c>
      <c r="BM20">
        <v>9</v>
      </c>
      <c r="BN20">
        <v>1725</v>
      </c>
      <c r="BO20">
        <v>617</v>
      </c>
      <c r="BP20">
        <v>240</v>
      </c>
      <c r="BQ20">
        <v>868</v>
      </c>
    </row>
    <row r="21" spans="1:69">
      <c r="A21" t="s">
        <v>916</v>
      </c>
      <c r="B21">
        <v>7223</v>
      </c>
      <c r="C21">
        <v>3664</v>
      </c>
      <c r="D21">
        <v>701</v>
      </c>
      <c r="E21">
        <v>2858</v>
      </c>
      <c r="F21">
        <v>4405</v>
      </c>
      <c r="G21">
        <v>2530</v>
      </c>
      <c r="H21">
        <v>324</v>
      </c>
      <c r="I21">
        <v>1551</v>
      </c>
      <c r="J21">
        <v>1572</v>
      </c>
      <c r="K21">
        <v>1071</v>
      </c>
      <c r="L21">
        <v>126</v>
      </c>
      <c r="M21">
        <v>375</v>
      </c>
      <c r="N21">
        <v>294</v>
      </c>
      <c r="O21">
        <v>167</v>
      </c>
      <c r="P21">
        <v>97</v>
      </c>
      <c r="Q21">
        <v>30</v>
      </c>
      <c r="R21">
        <v>25</v>
      </c>
      <c r="S21">
        <v>12</v>
      </c>
      <c r="T21">
        <v>4</v>
      </c>
      <c r="U21">
        <v>9</v>
      </c>
      <c r="V21">
        <v>565</v>
      </c>
      <c r="W21">
        <v>212</v>
      </c>
      <c r="X21">
        <v>44</v>
      </c>
      <c r="Y21">
        <v>309</v>
      </c>
      <c r="Z21">
        <v>356</v>
      </c>
      <c r="AA21">
        <v>131</v>
      </c>
      <c r="AB21">
        <v>39</v>
      </c>
      <c r="AC21">
        <v>186</v>
      </c>
      <c r="AD21">
        <v>228</v>
      </c>
      <c r="AE21">
        <v>139</v>
      </c>
      <c r="AF21">
        <v>67</v>
      </c>
      <c r="AG21">
        <v>22</v>
      </c>
      <c r="AH21">
        <v>215</v>
      </c>
      <c r="AI21">
        <v>60</v>
      </c>
      <c r="AJ21">
        <v>60</v>
      </c>
      <c r="AK21">
        <v>95</v>
      </c>
      <c r="AL21">
        <v>43</v>
      </c>
      <c r="AM21">
        <v>10</v>
      </c>
      <c r="AN21">
        <v>3</v>
      </c>
      <c r="AO21">
        <v>30</v>
      </c>
      <c r="AP21">
        <v>28</v>
      </c>
      <c r="AQ21">
        <v>9</v>
      </c>
      <c r="AR21">
        <v>4</v>
      </c>
      <c r="AS21">
        <v>15</v>
      </c>
      <c r="AT21">
        <v>2</v>
      </c>
      <c r="AU21" t="s">
        <v>19</v>
      </c>
      <c r="AV21" t="s">
        <v>19</v>
      </c>
      <c r="AW21">
        <v>2</v>
      </c>
      <c r="AX21">
        <v>68</v>
      </c>
      <c r="AY21">
        <v>8</v>
      </c>
      <c r="AZ21">
        <v>32</v>
      </c>
      <c r="BA21">
        <v>28</v>
      </c>
      <c r="BB21">
        <v>37</v>
      </c>
      <c r="BC21">
        <v>5</v>
      </c>
      <c r="BD21">
        <v>19</v>
      </c>
      <c r="BE21">
        <v>13</v>
      </c>
      <c r="BF21">
        <v>16</v>
      </c>
      <c r="BG21">
        <v>11</v>
      </c>
      <c r="BH21">
        <v>1</v>
      </c>
      <c r="BI21">
        <v>4</v>
      </c>
      <c r="BJ21">
        <v>21</v>
      </c>
      <c r="BK21">
        <v>17</v>
      </c>
      <c r="BL21">
        <v>1</v>
      </c>
      <c r="BM21">
        <v>3</v>
      </c>
      <c r="BN21">
        <v>1160</v>
      </c>
      <c r="BO21">
        <v>425</v>
      </c>
      <c r="BP21">
        <v>70</v>
      </c>
      <c r="BQ21">
        <v>665</v>
      </c>
    </row>
    <row r="22" spans="1:69">
      <c r="A22" t="s">
        <v>915</v>
      </c>
      <c r="B22">
        <v>22834</v>
      </c>
      <c r="C22">
        <v>11909</v>
      </c>
      <c r="D22">
        <v>2031</v>
      </c>
      <c r="E22">
        <v>8894</v>
      </c>
      <c r="F22">
        <v>13943</v>
      </c>
      <c r="G22">
        <v>8694</v>
      </c>
      <c r="H22">
        <v>662</v>
      </c>
      <c r="I22">
        <v>4587</v>
      </c>
      <c r="J22">
        <v>4838</v>
      </c>
      <c r="K22">
        <v>3310</v>
      </c>
      <c r="L22">
        <v>390</v>
      </c>
      <c r="M22">
        <v>1138</v>
      </c>
      <c r="N22">
        <v>995</v>
      </c>
      <c r="O22">
        <v>407</v>
      </c>
      <c r="P22">
        <v>555</v>
      </c>
      <c r="Q22">
        <v>33</v>
      </c>
      <c r="R22">
        <v>63</v>
      </c>
      <c r="S22">
        <v>46</v>
      </c>
      <c r="T22">
        <v>15</v>
      </c>
      <c r="U22">
        <v>2</v>
      </c>
      <c r="V22">
        <v>2242</v>
      </c>
      <c r="W22">
        <v>890</v>
      </c>
      <c r="X22">
        <v>147</v>
      </c>
      <c r="Y22">
        <v>1205</v>
      </c>
      <c r="Z22">
        <v>635</v>
      </c>
      <c r="AA22">
        <v>268</v>
      </c>
      <c r="AB22">
        <v>50</v>
      </c>
      <c r="AC22">
        <v>317</v>
      </c>
      <c r="AD22">
        <v>695</v>
      </c>
      <c r="AE22">
        <v>353</v>
      </c>
      <c r="AF22">
        <v>198</v>
      </c>
      <c r="AG22">
        <v>144</v>
      </c>
      <c r="AH22">
        <v>704</v>
      </c>
      <c r="AI22">
        <v>164</v>
      </c>
      <c r="AJ22">
        <v>164</v>
      </c>
      <c r="AK22">
        <v>376</v>
      </c>
      <c r="AL22">
        <v>242</v>
      </c>
      <c r="AM22">
        <v>43</v>
      </c>
      <c r="AN22">
        <v>5</v>
      </c>
      <c r="AO22">
        <v>194</v>
      </c>
      <c r="AP22">
        <v>46</v>
      </c>
      <c r="AQ22">
        <v>17</v>
      </c>
      <c r="AR22">
        <v>1</v>
      </c>
      <c r="AS22">
        <v>28</v>
      </c>
      <c r="AT22">
        <v>17</v>
      </c>
      <c r="AU22">
        <v>1</v>
      </c>
      <c r="AV22">
        <v>1</v>
      </c>
      <c r="AW22">
        <v>15</v>
      </c>
      <c r="AX22">
        <v>212</v>
      </c>
      <c r="AY22">
        <v>23</v>
      </c>
      <c r="AZ22">
        <v>117</v>
      </c>
      <c r="BA22">
        <v>72</v>
      </c>
      <c r="BB22">
        <v>91</v>
      </c>
      <c r="BC22">
        <v>11</v>
      </c>
      <c r="BD22">
        <v>36</v>
      </c>
      <c r="BE22">
        <v>44</v>
      </c>
      <c r="BF22">
        <v>49</v>
      </c>
      <c r="BG22">
        <v>37</v>
      </c>
      <c r="BH22">
        <v>2</v>
      </c>
      <c r="BI22">
        <v>10</v>
      </c>
      <c r="BJ22">
        <v>47</v>
      </c>
      <c r="BK22">
        <v>32</v>
      </c>
      <c r="BL22">
        <v>2</v>
      </c>
      <c r="BM22">
        <v>13</v>
      </c>
      <c r="BN22">
        <v>3620</v>
      </c>
      <c r="BO22">
        <v>1133</v>
      </c>
      <c r="BP22">
        <v>255</v>
      </c>
      <c r="BQ22">
        <v>2232</v>
      </c>
    </row>
    <row r="23" spans="1:69">
      <c r="A23" t="s">
        <v>914</v>
      </c>
      <c r="B23">
        <v>18212</v>
      </c>
      <c r="C23">
        <v>8085</v>
      </c>
      <c r="D23">
        <v>2210</v>
      </c>
      <c r="E23">
        <v>7917</v>
      </c>
      <c r="F23">
        <v>10698</v>
      </c>
      <c r="G23">
        <v>5731</v>
      </c>
      <c r="H23">
        <v>1003</v>
      </c>
      <c r="I23">
        <v>3964</v>
      </c>
      <c r="J23">
        <v>3587</v>
      </c>
      <c r="K23">
        <v>2278</v>
      </c>
      <c r="L23">
        <v>441</v>
      </c>
      <c r="M23">
        <v>868</v>
      </c>
      <c r="N23">
        <v>701</v>
      </c>
      <c r="O23">
        <v>322</v>
      </c>
      <c r="P23">
        <v>346</v>
      </c>
      <c r="Q23">
        <v>33</v>
      </c>
      <c r="R23">
        <v>67</v>
      </c>
      <c r="S23">
        <v>31</v>
      </c>
      <c r="T23">
        <v>30</v>
      </c>
      <c r="U23">
        <v>6</v>
      </c>
      <c r="V23">
        <v>1616</v>
      </c>
      <c r="W23">
        <v>545</v>
      </c>
      <c r="X23">
        <v>147</v>
      </c>
      <c r="Y23">
        <v>924</v>
      </c>
      <c r="Z23">
        <v>582</v>
      </c>
      <c r="AA23">
        <v>184</v>
      </c>
      <c r="AB23">
        <v>84</v>
      </c>
      <c r="AC23">
        <v>314</v>
      </c>
      <c r="AD23">
        <v>559</v>
      </c>
      <c r="AE23">
        <v>285</v>
      </c>
      <c r="AF23">
        <v>194</v>
      </c>
      <c r="AG23">
        <v>80</v>
      </c>
      <c r="AH23">
        <v>563</v>
      </c>
      <c r="AI23">
        <v>94</v>
      </c>
      <c r="AJ23">
        <v>147</v>
      </c>
      <c r="AK23">
        <v>322</v>
      </c>
      <c r="AL23">
        <v>112</v>
      </c>
      <c r="AM23">
        <v>27</v>
      </c>
      <c r="AN23">
        <v>9</v>
      </c>
      <c r="AO23">
        <v>76</v>
      </c>
      <c r="AP23">
        <v>59</v>
      </c>
      <c r="AQ23">
        <v>15</v>
      </c>
      <c r="AR23">
        <v>10</v>
      </c>
      <c r="AS23">
        <v>34</v>
      </c>
      <c r="AT23">
        <v>21</v>
      </c>
      <c r="AU23" t="s">
        <v>19</v>
      </c>
      <c r="AV23">
        <v>1</v>
      </c>
      <c r="AW23">
        <v>20</v>
      </c>
      <c r="AX23">
        <v>217</v>
      </c>
      <c r="AY23">
        <v>7</v>
      </c>
      <c r="AZ23">
        <v>76</v>
      </c>
      <c r="BA23">
        <v>134</v>
      </c>
      <c r="BB23">
        <v>72</v>
      </c>
      <c r="BC23">
        <v>4</v>
      </c>
      <c r="BD23">
        <v>42</v>
      </c>
      <c r="BE23">
        <v>26</v>
      </c>
      <c r="BF23">
        <v>35</v>
      </c>
      <c r="BG23">
        <v>18</v>
      </c>
      <c r="BH23">
        <v>4</v>
      </c>
      <c r="BI23">
        <v>13</v>
      </c>
      <c r="BJ23">
        <v>47</v>
      </c>
      <c r="BK23">
        <v>23</v>
      </c>
      <c r="BL23">
        <v>5</v>
      </c>
      <c r="BM23">
        <v>19</v>
      </c>
      <c r="BN23">
        <v>3493</v>
      </c>
      <c r="BO23">
        <v>924</v>
      </c>
      <c r="BP23">
        <v>289</v>
      </c>
      <c r="BQ23">
        <v>2280</v>
      </c>
    </row>
    <row r="24" spans="1:69">
      <c r="A24" t="s">
        <v>913</v>
      </c>
      <c r="B24">
        <v>1697</v>
      </c>
      <c r="C24">
        <v>971</v>
      </c>
      <c r="D24">
        <v>387</v>
      </c>
      <c r="E24">
        <v>339</v>
      </c>
      <c r="F24">
        <v>1070</v>
      </c>
      <c r="G24">
        <v>714</v>
      </c>
      <c r="H24">
        <v>178</v>
      </c>
      <c r="I24">
        <v>178</v>
      </c>
      <c r="J24">
        <v>468</v>
      </c>
      <c r="K24">
        <v>322</v>
      </c>
      <c r="L24">
        <v>100</v>
      </c>
      <c r="M24">
        <v>46</v>
      </c>
      <c r="N24">
        <v>87</v>
      </c>
      <c r="O24">
        <v>40</v>
      </c>
      <c r="P24">
        <v>45</v>
      </c>
      <c r="Q24">
        <v>2</v>
      </c>
      <c r="R24">
        <v>21</v>
      </c>
      <c r="S24">
        <v>12</v>
      </c>
      <c r="T24">
        <v>9</v>
      </c>
      <c r="U24" t="s">
        <v>19</v>
      </c>
      <c r="V24">
        <v>89</v>
      </c>
      <c r="W24">
        <v>50</v>
      </c>
      <c r="X24">
        <v>17</v>
      </c>
      <c r="Y24">
        <v>22</v>
      </c>
      <c r="Z24">
        <v>65</v>
      </c>
      <c r="AA24">
        <v>31</v>
      </c>
      <c r="AB24">
        <v>16</v>
      </c>
      <c r="AC24">
        <v>18</v>
      </c>
      <c r="AD24">
        <v>68</v>
      </c>
      <c r="AE24">
        <v>26</v>
      </c>
      <c r="AF24">
        <v>37</v>
      </c>
      <c r="AG24">
        <v>5</v>
      </c>
      <c r="AH24">
        <v>71</v>
      </c>
      <c r="AI24">
        <v>28</v>
      </c>
      <c r="AJ24">
        <v>29</v>
      </c>
      <c r="AK24">
        <v>14</v>
      </c>
      <c r="AL24">
        <v>6</v>
      </c>
      <c r="AM24">
        <v>5</v>
      </c>
      <c r="AN24" t="s">
        <v>19</v>
      </c>
      <c r="AO24">
        <v>1</v>
      </c>
      <c r="AP24">
        <v>2</v>
      </c>
      <c r="AQ24">
        <v>1</v>
      </c>
      <c r="AR24" t="s">
        <v>19</v>
      </c>
      <c r="AS24">
        <v>1</v>
      </c>
      <c r="AT24" t="s">
        <v>19</v>
      </c>
      <c r="AU24" t="s">
        <v>19</v>
      </c>
      <c r="AV24" t="s">
        <v>19</v>
      </c>
      <c r="AW24" t="s">
        <v>19</v>
      </c>
      <c r="AX24">
        <v>33</v>
      </c>
      <c r="AY24">
        <v>14</v>
      </c>
      <c r="AZ24">
        <v>13</v>
      </c>
      <c r="BA24">
        <v>6</v>
      </c>
      <c r="BB24">
        <v>24</v>
      </c>
      <c r="BC24">
        <v>7</v>
      </c>
      <c r="BD24">
        <v>14</v>
      </c>
      <c r="BE24">
        <v>3</v>
      </c>
      <c r="BF24">
        <v>2</v>
      </c>
      <c r="BG24">
        <v>1</v>
      </c>
      <c r="BH24">
        <v>1</v>
      </c>
      <c r="BI24" t="s">
        <v>19</v>
      </c>
      <c r="BJ24">
        <v>4</v>
      </c>
      <c r="BK24" t="s">
        <v>19</v>
      </c>
      <c r="BL24">
        <v>1</v>
      </c>
      <c r="BM24">
        <v>3</v>
      </c>
      <c r="BN24">
        <v>247</v>
      </c>
      <c r="BO24">
        <v>82</v>
      </c>
      <c r="BP24">
        <v>65</v>
      </c>
      <c r="BQ24">
        <v>100</v>
      </c>
    </row>
    <row r="25" spans="1:69">
      <c r="A25" t="s">
        <v>912</v>
      </c>
      <c r="B25">
        <v>74</v>
      </c>
      <c r="C25">
        <v>27</v>
      </c>
      <c r="D25">
        <v>8</v>
      </c>
      <c r="E25">
        <v>39</v>
      </c>
      <c r="F25">
        <v>40</v>
      </c>
      <c r="G25">
        <v>17</v>
      </c>
      <c r="H25">
        <v>2</v>
      </c>
      <c r="I25">
        <v>21</v>
      </c>
      <c r="J25">
        <v>17</v>
      </c>
      <c r="K25">
        <v>11</v>
      </c>
      <c r="L25">
        <v>2</v>
      </c>
      <c r="M25">
        <v>4</v>
      </c>
      <c r="N25">
        <v>4</v>
      </c>
      <c r="O25">
        <v>2</v>
      </c>
      <c r="P25">
        <v>2</v>
      </c>
      <c r="Q25" t="s">
        <v>19</v>
      </c>
      <c r="R25">
        <v>1</v>
      </c>
      <c r="S25">
        <v>1</v>
      </c>
      <c r="T25" t="s">
        <v>19</v>
      </c>
      <c r="U25" t="s">
        <v>19</v>
      </c>
      <c r="V25">
        <v>3</v>
      </c>
      <c r="W25">
        <v>1</v>
      </c>
      <c r="X25" t="s">
        <v>19</v>
      </c>
      <c r="Y25">
        <v>2</v>
      </c>
      <c r="Z25">
        <v>4</v>
      </c>
      <c r="AA25">
        <v>2</v>
      </c>
      <c r="AB25" t="s">
        <v>19</v>
      </c>
      <c r="AC25">
        <v>2</v>
      </c>
      <c r="AD25">
        <v>3</v>
      </c>
      <c r="AE25" t="s">
        <v>19</v>
      </c>
      <c r="AF25">
        <v>3</v>
      </c>
      <c r="AG25" t="s">
        <v>19</v>
      </c>
      <c r="AH25">
        <v>3</v>
      </c>
      <c r="AI25">
        <v>1</v>
      </c>
      <c r="AJ25" t="s">
        <v>19</v>
      </c>
      <c r="AK25">
        <v>2</v>
      </c>
      <c r="AL25" t="s">
        <v>19</v>
      </c>
      <c r="AM25" t="s">
        <v>19</v>
      </c>
      <c r="AN25" t="s">
        <v>19</v>
      </c>
      <c r="AO25" t="s">
        <v>19</v>
      </c>
      <c r="AP25">
        <v>1</v>
      </c>
      <c r="AQ25" t="s">
        <v>19</v>
      </c>
      <c r="AR25" t="s">
        <v>19</v>
      </c>
      <c r="AS25">
        <v>1</v>
      </c>
      <c r="AT25" t="s">
        <v>19</v>
      </c>
      <c r="AU25" t="s">
        <v>19</v>
      </c>
      <c r="AV25" t="s">
        <v>19</v>
      </c>
      <c r="AW25" t="s">
        <v>19</v>
      </c>
      <c r="AX25" t="s">
        <v>19</v>
      </c>
      <c r="AY25" t="s">
        <v>19</v>
      </c>
      <c r="AZ25" t="s">
        <v>19</v>
      </c>
      <c r="BA25" t="s">
        <v>19</v>
      </c>
      <c r="BB25">
        <v>1</v>
      </c>
      <c r="BC25" t="s">
        <v>19</v>
      </c>
      <c r="BD25" t="s">
        <v>19</v>
      </c>
      <c r="BE25">
        <v>1</v>
      </c>
      <c r="BF25">
        <v>1</v>
      </c>
      <c r="BG25">
        <v>1</v>
      </c>
      <c r="BH25" t="s">
        <v>19</v>
      </c>
      <c r="BI25" t="s">
        <v>19</v>
      </c>
      <c r="BJ25" t="s">
        <v>19</v>
      </c>
      <c r="BK25" t="s">
        <v>19</v>
      </c>
      <c r="BL25" t="s">
        <v>19</v>
      </c>
      <c r="BM25" t="s">
        <v>19</v>
      </c>
      <c r="BN25">
        <v>17</v>
      </c>
      <c r="BO25">
        <v>4</v>
      </c>
      <c r="BP25">
        <v>1</v>
      </c>
      <c r="BQ25">
        <v>12</v>
      </c>
    </row>
    <row r="26" spans="1:69">
      <c r="A26" t="s">
        <v>911</v>
      </c>
      <c r="B26">
        <v>814</v>
      </c>
      <c r="C26">
        <v>406</v>
      </c>
      <c r="D26">
        <v>264</v>
      </c>
      <c r="E26">
        <v>144</v>
      </c>
      <c r="F26">
        <v>537</v>
      </c>
      <c r="G26">
        <v>295</v>
      </c>
      <c r="H26">
        <v>157</v>
      </c>
      <c r="I26">
        <v>85</v>
      </c>
      <c r="J26">
        <v>307</v>
      </c>
      <c r="K26">
        <v>160</v>
      </c>
      <c r="L26">
        <v>120</v>
      </c>
      <c r="M26">
        <v>27</v>
      </c>
      <c r="N26">
        <v>50</v>
      </c>
      <c r="O26">
        <v>20</v>
      </c>
      <c r="P26">
        <v>27</v>
      </c>
      <c r="Q26">
        <v>3</v>
      </c>
      <c r="R26">
        <v>12</v>
      </c>
      <c r="S26">
        <v>8</v>
      </c>
      <c r="T26">
        <v>4</v>
      </c>
      <c r="U26" t="s">
        <v>19</v>
      </c>
      <c r="V26">
        <v>42</v>
      </c>
      <c r="W26">
        <v>25</v>
      </c>
      <c r="X26">
        <v>10</v>
      </c>
      <c r="Y26">
        <v>7</v>
      </c>
      <c r="Z26">
        <v>34</v>
      </c>
      <c r="AA26">
        <v>18</v>
      </c>
      <c r="AB26">
        <v>10</v>
      </c>
      <c r="AC26">
        <v>6</v>
      </c>
      <c r="AD26">
        <v>39</v>
      </c>
      <c r="AE26">
        <v>9</v>
      </c>
      <c r="AF26">
        <v>27</v>
      </c>
      <c r="AG26">
        <v>3</v>
      </c>
      <c r="AH26">
        <v>32</v>
      </c>
      <c r="AI26">
        <v>7</v>
      </c>
      <c r="AJ26">
        <v>11</v>
      </c>
      <c r="AK26">
        <v>14</v>
      </c>
      <c r="AL26">
        <v>10</v>
      </c>
      <c r="AM26">
        <v>2</v>
      </c>
      <c r="AN26">
        <v>1</v>
      </c>
      <c r="AO26">
        <v>7</v>
      </c>
      <c r="AP26">
        <v>2</v>
      </c>
      <c r="AQ26">
        <v>2</v>
      </c>
      <c r="AR26" t="s">
        <v>19</v>
      </c>
      <c r="AS26" t="s">
        <v>19</v>
      </c>
      <c r="AT26" t="s">
        <v>19</v>
      </c>
      <c r="AU26" t="s">
        <v>19</v>
      </c>
      <c r="AV26" t="s">
        <v>19</v>
      </c>
      <c r="AW26" t="s">
        <v>19</v>
      </c>
      <c r="AX26">
        <v>10</v>
      </c>
      <c r="AY26">
        <v>3</v>
      </c>
      <c r="AZ26">
        <v>6</v>
      </c>
      <c r="BA26">
        <v>1</v>
      </c>
      <c r="BB26">
        <v>7</v>
      </c>
      <c r="BC26" t="s">
        <v>19</v>
      </c>
      <c r="BD26">
        <v>4</v>
      </c>
      <c r="BE26">
        <v>3</v>
      </c>
      <c r="BF26">
        <v>2</v>
      </c>
      <c r="BG26" t="s">
        <v>19</v>
      </c>
      <c r="BH26" t="s">
        <v>19</v>
      </c>
      <c r="BI26">
        <v>2</v>
      </c>
      <c r="BJ26">
        <v>1</v>
      </c>
      <c r="BK26" t="s">
        <v>19</v>
      </c>
      <c r="BL26" t="s">
        <v>19</v>
      </c>
      <c r="BM26">
        <v>1</v>
      </c>
      <c r="BN26">
        <v>80</v>
      </c>
      <c r="BO26">
        <v>32</v>
      </c>
      <c r="BP26">
        <v>22</v>
      </c>
      <c r="BQ26">
        <v>26</v>
      </c>
    </row>
    <row r="27" spans="1:69">
      <c r="A27" t="s">
        <v>910</v>
      </c>
      <c r="B27">
        <v>616</v>
      </c>
      <c r="C27">
        <v>278</v>
      </c>
      <c r="D27">
        <v>191</v>
      </c>
      <c r="E27">
        <v>147</v>
      </c>
      <c r="F27">
        <v>351</v>
      </c>
      <c r="G27">
        <v>182</v>
      </c>
      <c r="H27">
        <v>96</v>
      </c>
      <c r="I27">
        <v>73</v>
      </c>
      <c r="J27">
        <v>174</v>
      </c>
      <c r="K27">
        <v>93</v>
      </c>
      <c r="L27">
        <v>60</v>
      </c>
      <c r="M27">
        <v>21</v>
      </c>
      <c r="N27">
        <v>37</v>
      </c>
      <c r="O27">
        <v>14</v>
      </c>
      <c r="P27">
        <v>23</v>
      </c>
      <c r="Q27" t="s">
        <v>19</v>
      </c>
      <c r="R27">
        <v>4</v>
      </c>
      <c r="S27">
        <v>1</v>
      </c>
      <c r="T27">
        <v>3</v>
      </c>
      <c r="U27" t="s">
        <v>19</v>
      </c>
      <c r="V27">
        <v>22</v>
      </c>
      <c r="W27">
        <v>11</v>
      </c>
      <c r="X27">
        <v>9</v>
      </c>
      <c r="Y27">
        <v>2</v>
      </c>
      <c r="Z27">
        <v>22</v>
      </c>
      <c r="AA27">
        <v>10</v>
      </c>
      <c r="AB27">
        <v>7</v>
      </c>
      <c r="AC27">
        <v>5</v>
      </c>
      <c r="AD27">
        <v>30</v>
      </c>
      <c r="AE27">
        <v>6</v>
      </c>
      <c r="AF27">
        <v>23</v>
      </c>
      <c r="AG27">
        <v>1</v>
      </c>
      <c r="AH27">
        <v>21</v>
      </c>
      <c r="AI27">
        <v>3</v>
      </c>
      <c r="AJ27">
        <v>13</v>
      </c>
      <c r="AK27">
        <v>5</v>
      </c>
      <c r="AL27">
        <v>3</v>
      </c>
      <c r="AM27">
        <v>1</v>
      </c>
      <c r="AN27">
        <v>2</v>
      </c>
      <c r="AO27" t="s">
        <v>19</v>
      </c>
      <c r="AP27">
        <v>3</v>
      </c>
      <c r="AQ27">
        <v>1</v>
      </c>
      <c r="AR27" t="s">
        <v>19</v>
      </c>
      <c r="AS27">
        <v>2</v>
      </c>
      <c r="AT27">
        <v>1</v>
      </c>
      <c r="AU27" t="s">
        <v>19</v>
      </c>
      <c r="AV27">
        <v>1</v>
      </c>
      <c r="AW27" t="s">
        <v>19</v>
      </c>
      <c r="AX27">
        <v>6</v>
      </c>
      <c r="AY27">
        <v>1</v>
      </c>
      <c r="AZ27">
        <v>4</v>
      </c>
      <c r="BA27">
        <v>1</v>
      </c>
      <c r="BB27">
        <v>5</v>
      </c>
      <c r="BC27" t="s">
        <v>19</v>
      </c>
      <c r="BD27">
        <v>3</v>
      </c>
      <c r="BE27">
        <v>2</v>
      </c>
      <c r="BF27">
        <v>1</v>
      </c>
      <c r="BG27" t="s">
        <v>19</v>
      </c>
      <c r="BH27">
        <v>1</v>
      </c>
      <c r="BI27" t="s">
        <v>19</v>
      </c>
      <c r="BJ27">
        <v>2</v>
      </c>
      <c r="BK27" t="s">
        <v>19</v>
      </c>
      <c r="BL27">
        <v>2</v>
      </c>
      <c r="BM27" t="s">
        <v>19</v>
      </c>
      <c r="BN27">
        <v>133</v>
      </c>
      <c r="BO27">
        <v>52</v>
      </c>
      <c r="BP27">
        <v>20</v>
      </c>
      <c r="BQ27">
        <v>61</v>
      </c>
    </row>
    <row r="28" spans="1:69">
      <c r="A28" t="s">
        <v>909</v>
      </c>
      <c r="B28">
        <v>222</v>
      </c>
      <c r="C28">
        <v>125</v>
      </c>
      <c r="D28">
        <v>46</v>
      </c>
      <c r="E28">
        <v>51</v>
      </c>
      <c r="F28">
        <v>147</v>
      </c>
      <c r="G28">
        <v>80</v>
      </c>
      <c r="H28">
        <v>23</v>
      </c>
      <c r="I28">
        <v>44</v>
      </c>
      <c r="J28">
        <v>50</v>
      </c>
      <c r="K28">
        <v>36</v>
      </c>
      <c r="L28">
        <v>7</v>
      </c>
      <c r="M28">
        <v>7</v>
      </c>
      <c r="N28">
        <v>13</v>
      </c>
      <c r="O28">
        <v>6</v>
      </c>
      <c r="P28">
        <v>7</v>
      </c>
      <c r="Q28" t="s">
        <v>19</v>
      </c>
      <c r="R28">
        <v>4</v>
      </c>
      <c r="S28">
        <v>2</v>
      </c>
      <c r="T28">
        <v>2</v>
      </c>
      <c r="U28" t="s">
        <v>19</v>
      </c>
      <c r="V28">
        <v>17</v>
      </c>
      <c r="W28">
        <v>11</v>
      </c>
      <c r="X28">
        <v>3</v>
      </c>
      <c r="Y28">
        <v>3</v>
      </c>
      <c r="Z28">
        <v>5</v>
      </c>
      <c r="AA28">
        <v>3</v>
      </c>
      <c r="AB28">
        <v>2</v>
      </c>
      <c r="AC28" t="s">
        <v>19</v>
      </c>
      <c r="AD28">
        <v>10</v>
      </c>
      <c r="AE28">
        <v>5</v>
      </c>
      <c r="AF28">
        <v>5</v>
      </c>
      <c r="AG28" t="s">
        <v>19</v>
      </c>
      <c r="AH28">
        <v>7</v>
      </c>
      <c r="AI28">
        <v>4</v>
      </c>
      <c r="AJ28">
        <v>2</v>
      </c>
      <c r="AK28">
        <v>1</v>
      </c>
      <c r="AL28">
        <v>1</v>
      </c>
      <c r="AM28">
        <v>1</v>
      </c>
      <c r="AN28" t="s">
        <v>19</v>
      </c>
      <c r="AO28" t="s">
        <v>19</v>
      </c>
      <c r="AP28">
        <v>1</v>
      </c>
      <c r="AQ28">
        <v>1</v>
      </c>
      <c r="AR28" t="s">
        <v>19</v>
      </c>
      <c r="AS28" t="s">
        <v>19</v>
      </c>
      <c r="AT28" t="s">
        <v>19</v>
      </c>
      <c r="AU28" t="s">
        <v>19</v>
      </c>
      <c r="AV28" t="s">
        <v>19</v>
      </c>
      <c r="AW28" t="s">
        <v>19</v>
      </c>
      <c r="AX28">
        <v>4</v>
      </c>
      <c r="AY28">
        <v>2</v>
      </c>
      <c r="AZ28">
        <v>2</v>
      </c>
      <c r="BA28" t="s">
        <v>19</v>
      </c>
      <c r="BB28">
        <v>1</v>
      </c>
      <c r="BC28" t="s">
        <v>19</v>
      </c>
      <c r="BD28" t="s">
        <v>19</v>
      </c>
      <c r="BE28">
        <v>1</v>
      </c>
      <c r="BF28" t="s">
        <v>19</v>
      </c>
      <c r="BG28" t="s">
        <v>19</v>
      </c>
      <c r="BH28" t="s">
        <v>19</v>
      </c>
      <c r="BI28" t="s">
        <v>19</v>
      </c>
      <c r="BJ28" t="s">
        <v>19</v>
      </c>
      <c r="BK28" t="s">
        <v>19</v>
      </c>
      <c r="BL28" t="s">
        <v>19</v>
      </c>
      <c r="BM28" t="s">
        <v>19</v>
      </c>
      <c r="BN28">
        <v>23</v>
      </c>
      <c r="BO28">
        <v>16</v>
      </c>
      <c r="BP28">
        <v>4</v>
      </c>
      <c r="BQ28">
        <v>3</v>
      </c>
    </row>
    <row r="29" spans="1:69">
      <c r="A29" t="s">
        <v>908</v>
      </c>
      <c r="B29">
        <v>1945</v>
      </c>
      <c r="C29">
        <v>1070</v>
      </c>
      <c r="D29">
        <v>426</v>
      </c>
      <c r="E29">
        <v>449</v>
      </c>
      <c r="F29">
        <v>1287</v>
      </c>
      <c r="G29">
        <v>773</v>
      </c>
      <c r="H29">
        <v>252</v>
      </c>
      <c r="I29">
        <v>262</v>
      </c>
      <c r="J29">
        <v>570</v>
      </c>
      <c r="K29">
        <v>356</v>
      </c>
      <c r="L29">
        <v>144</v>
      </c>
      <c r="M29">
        <v>70</v>
      </c>
      <c r="N29">
        <v>102</v>
      </c>
      <c r="O29">
        <v>49</v>
      </c>
      <c r="P29">
        <v>48</v>
      </c>
      <c r="Q29">
        <v>5</v>
      </c>
      <c r="R29">
        <v>18</v>
      </c>
      <c r="S29">
        <v>7</v>
      </c>
      <c r="T29">
        <v>10</v>
      </c>
      <c r="U29">
        <v>1</v>
      </c>
      <c r="V29">
        <v>133</v>
      </c>
      <c r="W29">
        <v>73</v>
      </c>
      <c r="X29">
        <v>10</v>
      </c>
      <c r="Y29">
        <v>50</v>
      </c>
      <c r="Z29">
        <v>63</v>
      </c>
      <c r="AA29">
        <v>39</v>
      </c>
      <c r="AB29">
        <v>11</v>
      </c>
      <c r="AC29">
        <v>13</v>
      </c>
      <c r="AD29">
        <v>91</v>
      </c>
      <c r="AE29">
        <v>42</v>
      </c>
      <c r="AF29">
        <v>34</v>
      </c>
      <c r="AG29">
        <v>15</v>
      </c>
      <c r="AH29">
        <v>75</v>
      </c>
      <c r="AI29">
        <v>28</v>
      </c>
      <c r="AJ29">
        <v>26</v>
      </c>
      <c r="AK29">
        <v>21</v>
      </c>
      <c r="AL29">
        <v>10</v>
      </c>
      <c r="AM29">
        <v>5</v>
      </c>
      <c r="AN29">
        <v>4</v>
      </c>
      <c r="AO29">
        <v>1</v>
      </c>
      <c r="AP29">
        <v>6</v>
      </c>
      <c r="AQ29">
        <v>2</v>
      </c>
      <c r="AR29">
        <v>3</v>
      </c>
      <c r="AS29">
        <v>1</v>
      </c>
      <c r="AT29">
        <v>1</v>
      </c>
      <c r="AU29">
        <v>1</v>
      </c>
      <c r="AV29" t="s">
        <v>19</v>
      </c>
      <c r="AW29" t="s">
        <v>19</v>
      </c>
      <c r="AX29">
        <v>33</v>
      </c>
      <c r="AY29">
        <v>10</v>
      </c>
      <c r="AZ29">
        <v>9</v>
      </c>
      <c r="BA29">
        <v>14</v>
      </c>
      <c r="BB29">
        <v>21</v>
      </c>
      <c r="BC29">
        <v>9</v>
      </c>
      <c r="BD29">
        <v>9</v>
      </c>
      <c r="BE29">
        <v>3</v>
      </c>
      <c r="BF29">
        <v>2</v>
      </c>
      <c r="BG29" t="s">
        <v>19</v>
      </c>
      <c r="BH29" t="s">
        <v>19</v>
      </c>
      <c r="BI29">
        <v>2</v>
      </c>
      <c r="BJ29">
        <v>2</v>
      </c>
      <c r="BK29">
        <v>1</v>
      </c>
      <c r="BL29">
        <v>1</v>
      </c>
      <c r="BM29" t="s">
        <v>19</v>
      </c>
      <c r="BN29">
        <v>194</v>
      </c>
      <c r="BO29">
        <v>66</v>
      </c>
      <c r="BP29">
        <v>45</v>
      </c>
      <c r="BQ29">
        <v>83</v>
      </c>
    </row>
    <row r="30" spans="1:69">
      <c r="A30" t="s">
        <v>907</v>
      </c>
      <c r="B30">
        <v>674</v>
      </c>
      <c r="C30">
        <v>294</v>
      </c>
      <c r="D30">
        <v>143</v>
      </c>
      <c r="E30">
        <v>237</v>
      </c>
      <c r="F30">
        <v>402</v>
      </c>
      <c r="G30">
        <v>206</v>
      </c>
      <c r="H30">
        <v>62</v>
      </c>
      <c r="I30">
        <v>134</v>
      </c>
      <c r="J30">
        <v>144</v>
      </c>
      <c r="K30">
        <v>81</v>
      </c>
      <c r="L30">
        <v>28</v>
      </c>
      <c r="M30">
        <v>35</v>
      </c>
      <c r="N30">
        <v>44</v>
      </c>
      <c r="O30">
        <v>16</v>
      </c>
      <c r="P30">
        <v>24</v>
      </c>
      <c r="Q30">
        <v>4</v>
      </c>
      <c r="R30">
        <v>8</v>
      </c>
      <c r="S30">
        <v>3</v>
      </c>
      <c r="T30">
        <v>4</v>
      </c>
      <c r="U30">
        <v>1</v>
      </c>
      <c r="V30">
        <v>57</v>
      </c>
      <c r="W30">
        <v>22</v>
      </c>
      <c r="X30">
        <v>6</v>
      </c>
      <c r="Y30">
        <v>29</v>
      </c>
      <c r="Z30">
        <v>30</v>
      </c>
      <c r="AA30">
        <v>13</v>
      </c>
      <c r="AB30">
        <v>4</v>
      </c>
      <c r="AC30">
        <v>13</v>
      </c>
      <c r="AD30">
        <v>29</v>
      </c>
      <c r="AE30">
        <v>9</v>
      </c>
      <c r="AF30">
        <v>16</v>
      </c>
      <c r="AG30">
        <v>4</v>
      </c>
      <c r="AH30">
        <v>22</v>
      </c>
      <c r="AI30">
        <v>8</v>
      </c>
      <c r="AJ30">
        <v>5</v>
      </c>
      <c r="AK30">
        <v>9</v>
      </c>
      <c r="AL30">
        <v>3</v>
      </c>
      <c r="AM30">
        <v>2</v>
      </c>
      <c r="AN30" t="s">
        <v>19</v>
      </c>
      <c r="AO30">
        <v>1</v>
      </c>
      <c r="AP30">
        <v>1</v>
      </c>
      <c r="AQ30">
        <v>1</v>
      </c>
      <c r="AR30" t="s">
        <v>19</v>
      </c>
      <c r="AS30" t="s">
        <v>19</v>
      </c>
      <c r="AT30" t="s">
        <v>19</v>
      </c>
      <c r="AU30" t="s">
        <v>19</v>
      </c>
      <c r="AV30" t="s">
        <v>19</v>
      </c>
      <c r="AW30" t="s">
        <v>19</v>
      </c>
      <c r="AX30">
        <v>10</v>
      </c>
      <c r="AY30">
        <v>3</v>
      </c>
      <c r="AZ30">
        <v>3</v>
      </c>
      <c r="BA30">
        <v>4</v>
      </c>
      <c r="BB30">
        <v>7</v>
      </c>
      <c r="BC30">
        <v>2</v>
      </c>
      <c r="BD30">
        <v>2</v>
      </c>
      <c r="BE30">
        <v>3</v>
      </c>
      <c r="BF30">
        <v>1</v>
      </c>
      <c r="BG30" t="s">
        <v>19</v>
      </c>
      <c r="BH30" t="s">
        <v>19</v>
      </c>
      <c r="BI30">
        <v>1</v>
      </c>
      <c r="BJ30" t="s">
        <v>19</v>
      </c>
      <c r="BK30" t="s">
        <v>19</v>
      </c>
      <c r="BL30" t="s">
        <v>19</v>
      </c>
      <c r="BM30" t="s">
        <v>19</v>
      </c>
      <c r="BN30">
        <v>90</v>
      </c>
      <c r="BO30">
        <v>20</v>
      </c>
      <c r="BP30">
        <v>26</v>
      </c>
      <c r="BQ30">
        <v>44</v>
      </c>
    </row>
    <row r="31" spans="1:69">
      <c r="A31" t="s">
        <v>906</v>
      </c>
      <c r="B31">
        <v>3494</v>
      </c>
      <c r="C31">
        <v>1917</v>
      </c>
      <c r="D31">
        <v>515</v>
      </c>
      <c r="E31">
        <v>1062</v>
      </c>
      <c r="F31">
        <v>2047</v>
      </c>
      <c r="G31">
        <v>1300</v>
      </c>
      <c r="H31">
        <v>197</v>
      </c>
      <c r="I31">
        <v>550</v>
      </c>
      <c r="J31">
        <v>765</v>
      </c>
      <c r="K31">
        <v>549</v>
      </c>
      <c r="L31">
        <v>90</v>
      </c>
      <c r="M31">
        <v>126</v>
      </c>
      <c r="N31">
        <v>155</v>
      </c>
      <c r="O31">
        <v>74</v>
      </c>
      <c r="P31">
        <v>76</v>
      </c>
      <c r="Q31">
        <v>5</v>
      </c>
      <c r="R31">
        <v>27</v>
      </c>
      <c r="S31">
        <v>16</v>
      </c>
      <c r="T31">
        <v>10</v>
      </c>
      <c r="U31">
        <v>1</v>
      </c>
      <c r="V31">
        <v>263</v>
      </c>
      <c r="W31">
        <v>116</v>
      </c>
      <c r="X31">
        <v>39</v>
      </c>
      <c r="Y31">
        <v>108</v>
      </c>
      <c r="Z31">
        <v>153</v>
      </c>
      <c r="AA31">
        <v>61</v>
      </c>
      <c r="AB31">
        <v>21</v>
      </c>
      <c r="AC31">
        <v>71</v>
      </c>
      <c r="AD31">
        <v>125</v>
      </c>
      <c r="AE31">
        <v>68</v>
      </c>
      <c r="AF31">
        <v>52</v>
      </c>
      <c r="AG31">
        <v>5</v>
      </c>
      <c r="AH31">
        <v>119</v>
      </c>
      <c r="AI31">
        <v>42</v>
      </c>
      <c r="AJ31">
        <v>37</v>
      </c>
      <c r="AK31">
        <v>40</v>
      </c>
      <c r="AL31">
        <v>21</v>
      </c>
      <c r="AM31">
        <v>14</v>
      </c>
      <c r="AN31">
        <v>1</v>
      </c>
      <c r="AO31">
        <v>6</v>
      </c>
      <c r="AP31">
        <v>12</v>
      </c>
      <c r="AQ31">
        <v>6</v>
      </c>
      <c r="AR31">
        <v>2</v>
      </c>
      <c r="AS31">
        <v>4</v>
      </c>
      <c r="AT31" t="s">
        <v>19</v>
      </c>
      <c r="AU31" t="s">
        <v>19</v>
      </c>
      <c r="AV31" t="s">
        <v>19</v>
      </c>
      <c r="AW31" t="s">
        <v>19</v>
      </c>
      <c r="AX31">
        <v>46</v>
      </c>
      <c r="AY31">
        <v>5</v>
      </c>
      <c r="AZ31">
        <v>24</v>
      </c>
      <c r="BA31">
        <v>17</v>
      </c>
      <c r="BB31">
        <v>21</v>
      </c>
      <c r="BC31">
        <v>2</v>
      </c>
      <c r="BD31">
        <v>9</v>
      </c>
      <c r="BE31">
        <v>10</v>
      </c>
      <c r="BF31">
        <v>8</v>
      </c>
      <c r="BG31">
        <v>6</v>
      </c>
      <c r="BH31" t="s">
        <v>19</v>
      </c>
      <c r="BI31">
        <v>2</v>
      </c>
      <c r="BJ31">
        <v>11</v>
      </c>
      <c r="BK31">
        <v>9</v>
      </c>
      <c r="BL31">
        <v>1</v>
      </c>
      <c r="BM31">
        <v>1</v>
      </c>
      <c r="BN31">
        <v>632</v>
      </c>
      <c r="BO31">
        <v>256</v>
      </c>
      <c r="BP31">
        <v>93</v>
      </c>
      <c r="BQ31">
        <v>283</v>
      </c>
    </row>
    <row r="32" spans="1:69">
      <c r="A32" t="s">
        <v>905</v>
      </c>
      <c r="B32">
        <v>5928</v>
      </c>
      <c r="C32">
        <v>3191</v>
      </c>
      <c r="D32">
        <v>720</v>
      </c>
      <c r="E32">
        <v>2017</v>
      </c>
      <c r="F32">
        <v>3759</v>
      </c>
      <c r="G32">
        <v>2349</v>
      </c>
      <c r="H32">
        <v>215</v>
      </c>
      <c r="I32">
        <v>1195</v>
      </c>
      <c r="J32">
        <v>1191</v>
      </c>
      <c r="K32">
        <v>845</v>
      </c>
      <c r="L32">
        <v>112</v>
      </c>
      <c r="M32">
        <v>234</v>
      </c>
      <c r="N32">
        <v>287</v>
      </c>
      <c r="O32">
        <v>128</v>
      </c>
      <c r="P32">
        <v>147</v>
      </c>
      <c r="Q32">
        <v>12</v>
      </c>
      <c r="R32">
        <v>38</v>
      </c>
      <c r="S32">
        <v>22</v>
      </c>
      <c r="T32">
        <v>15</v>
      </c>
      <c r="U32">
        <v>1</v>
      </c>
      <c r="V32">
        <v>517</v>
      </c>
      <c r="W32">
        <v>229</v>
      </c>
      <c r="X32">
        <v>42</v>
      </c>
      <c r="Y32">
        <v>246</v>
      </c>
      <c r="Z32">
        <v>329</v>
      </c>
      <c r="AA32">
        <v>153</v>
      </c>
      <c r="AB32">
        <v>38</v>
      </c>
      <c r="AC32">
        <v>138</v>
      </c>
      <c r="AD32">
        <v>228</v>
      </c>
      <c r="AE32">
        <v>76</v>
      </c>
      <c r="AF32">
        <v>105</v>
      </c>
      <c r="AG32">
        <v>47</v>
      </c>
      <c r="AH32">
        <v>238</v>
      </c>
      <c r="AI32">
        <v>65</v>
      </c>
      <c r="AJ32">
        <v>72</v>
      </c>
      <c r="AK32">
        <v>101</v>
      </c>
      <c r="AL32">
        <v>34</v>
      </c>
      <c r="AM32">
        <v>13</v>
      </c>
      <c r="AN32" t="s">
        <v>19</v>
      </c>
      <c r="AO32">
        <v>21</v>
      </c>
      <c r="AP32">
        <v>20</v>
      </c>
      <c r="AQ32">
        <v>5</v>
      </c>
      <c r="AR32">
        <v>1</v>
      </c>
      <c r="AS32">
        <v>14</v>
      </c>
      <c r="AT32">
        <v>7</v>
      </c>
      <c r="AU32">
        <v>2</v>
      </c>
      <c r="AV32" t="s">
        <v>19</v>
      </c>
      <c r="AW32">
        <v>5</v>
      </c>
      <c r="AX32">
        <v>89</v>
      </c>
      <c r="AY32">
        <v>12</v>
      </c>
      <c r="AZ32">
        <v>39</v>
      </c>
      <c r="BA32">
        <v>38</v>
      </c>
      <c r="BB32">
        <v>63</v>
      </c>
      <c r="BC32">
        <v>15</v>
      </c>
      <c r="BD32">
        <v>32</v>
      </c>
      <c r="BE32">
        <v>16</v>
      </c>
      <c r="BF32">
        <v>16</v>
      </c>
      <c r="BG32">
        <v>14</v>
      </c>
      <c r="BH32" t="s">
        <v>19</v>
      </c>
      <c r="BI32">
        <v>2</v>
      </c>
      <c r="BJ32">
        <v>9</v>
      </c>
      <c r="BK32">
        <v>4</v>
      </c>
      <c r="BL32" t="s">
        <v>19</v>
      </c>
      <c r="BM32">
        <v>5</v>
      </c>
      <c r="BN32">
        <v>570</v>
      </c>
      <c r="BO32">
        <v>191</v>
      </c>
      <c r="BP32">
        <v>101</v>
      </c>
      <c r="BQ32">
        <v>278</v>
      </c>
    </row>
    <row r="33" spans="1:69">
      <c r="A33" t="s">
        <v>904</v>
      </c>
      <c r="B33">
        <v>1244</v>
      </c>
      <c r="C33">
        <v>668</v>
      </c>
      <c r="D33">
        <v>249</v>
      </c>
      <c r="E33">
        <v>327</v>
      </c>
      <c r="F33">
        <v>829</v>
      </c>
      <c r="G33">
        <v>476</v>
      </c>
      <c r="H33">
        <v>123</v>
      </c>
      <c r="I33">
        <v>230</v>
      </c>
      <c r="J33">
        <v>277</v>
      </c>
      <c r="K33">
        <v>175</v>
      </c>
      <c r="L33">
        <v>59</v>
      </c>
      <c r="M33">
        <v>43</v>
      </c>
      <c r="N33">
        <v>64</v>
      </c>
      <c r="O33">
        <v>35</v>
      </c>
      <c r="P33">
        <v>29</v>
      </c>
      <c r="Q33" t="s">
        <v>19</v>
      </c>
      <c r="R33">
        <v>8</v>
      </c>
      <c r="S33">
        <v>6</v>
      </c>
      <c r="T33">
        <v>2</v>
      </c>
      <c r="U33" t="s">
        <v>19</v>
      </c>
      <c r="V33">
        <v>69</v>
      </c>
      <c r="W33">
        <v>32</v>
      </c>
      <c r="X33">
        <v>11</v>
      </c>
      <c r="Y33">
        <v>26</v>
      </c>
      <c r="Z33">
        <v>61</v>
      </c>
      <c r="AA33">
        <v>29</v>
      </c>
      <c r="AB33">
        <v>17</v>
      </c>
      <c r="AC33">
        <v>15</v>
      </c>
      <c r="AD33">
        <v>62</v>
      </c>
      <c r="AE33">
        <v>29</v>
      </c>
      <c r="AF33">
        <v>25</v>
      </c>
      <c r="AG33">
        <v>8</v>
      </c>
      <c r="AH33">
        <v>49</v>
      </c>
      <c r="AI33">
        <v>16</v>
      </c>
      <c r="AJ33">
        <v>21</v>
      </c>
      <c r="AK33">
        <v>12</v>
      </c>
      <c r="AL33">
        <v>3</v>
      </c>
      <c r="AM33">
        <v>2</v>
      </c>
      <c r="AN33" t="s">
        <v>19</v>
      </c>
      <c r="AO33">
        <v>1</v>
      </c>
      <c r="AP33">
        <v>2</v>
      </c>
      <c r="AQ33">
        <v>1</v>
      </c>
      <c r="AR33" t="s">
        <v>19</v>
      </c>
      <c r="AS33">
        <v>1</v>
      </c>
      <c r="AT33">
        <v>1</v>
      </c>
      <c r="AU33">
        <v>1</v>
      </c>
      <c r="AV33" t="s">
        <v>19</v>
      </c>
      <c r="AW33" t="s">
        <v>19</v>
      </c>
      <c r="AX33">
        <v>20</v>
      </c>
      <c r="AY33">
        <v>5</v>
      </c>
      <c r="AZ33">
        <v>10</v>
      </c>
      <c r="BA33">
        <v>5</v>
      </c>
      <c r="BB33">
        <v>18</v>
      </c>
      <c r="BC33">
        <v>4</v>
      </c>
      <c r="BD33">
        <v>11</v>
      </c>
      <c r="BE33">
        <v>3</v>
      </c>
      <c r="BF33">
        <v>1</v>
      </c>
      <c r="BG33">
        <v>1</v>
      </c>
      <c r="BH33" t="s">
        <v>19</v>
      </c>
      <c r="BI33" t="s">
        <v>19</v>
      </c>
      <c r="BJ33">
        <v>4</v>
      </c>
      <c r="BK33">
        <v>2</v>
      </c>
      <c r="BL33" t="s">
        <v>19</v>
      </c>
      <c r="BM33">
        <v>2</v>
      </c>
      <c r="BN33">
        <v>110</v>
      </c>
      <c r="BO33">
        <v>51</v>
      </c>
      <c r="BP33">
        <v>23</v>
      </c>
      <c r="BQ33">
        <v>36</v>
      </c>
    </row>
    <row r="34" spans="1:69">
      <c r="A34" t="s">
        <v>903</v>
      </c>
      <c r="B34">
        <v>473</v>
      </c>
      <c r="C34">
        <v>206</v>
      </c>
      <c r="D34">
        <v>82</v>
      </c>
      <c r="E34">
        <v>185</v>
      </c>
      <c r="F34">
        <v>308</v>
      </c>
      <c r="G34">
        <v>146</v>
      </c>
      <c r="H34">
        <v>53</v>
      </c>
      <c r="I34">
        <v>109</v>
      </c>
      <c r="J34">
        <v>140</v>
      </c>
      <c r="K34">
        <v>73</v>
      </c>
      <c r="L34">
        <v>32</v>
      </c>
      <c r="M34">
        <v>35</v>
      </c>
      <c r="N34">
        <v>15</v>
      </c>
      <c r="O34">
        <v>7</v>
      </c>
      <c r="P34">
        <v>8</v>
      </c>
      <c r="Q34" t="s">
        <v>19</v>
      </c>
      <c r="R34">
        <v>4</v>
      </c>
      <c r="S34">
        <v>3</v>
      </c>
      <c r="T34">
        <v>1</v>
      </c>
      <c r="U34" t="s">
        <v>19</v>
      </c>
      <c r="V34">
        <v>34</v>
      </c>
      <c r="W34">
        <v>11</v>
      </c>
      <c r="X34">
        <v>1</v>
      </c>
      <c r="Y34">
        <v>22</v>
      </c>
      <c r="Z34">
        <v>17</v>
      </c>
      <c r="AA34">
        <v>9</v>
      </c>
      <c r="AB34" t="s">
        <v>19</v>
      </c>
      <c r="AC34">
        <v>8</v>
      </c>
      <c r="AD34">
        <v>17</v>
      </c>
      <c r="AE34">
        <v>10</v>
      </c>
      <c r="AF34">
        <v>7</v>
      </c>
      <c r="AG34" t="s">
        <v>19</v>
      </c>
      <c r="AH34">
        <v>17</v>
      </c>
      <c r="AI34">
        <v>5</v>
      </c>
      <c r="AJ34">
        <v>1</v>
      </c>
      <c r="AK34">
        <v>11</v>
      </c>
      <c r="AL34">
        <v>2</v>
      </c>
      <c r="AM34">
        <v>1</v>
      </c>
      <c r="AN34" t="s">
        <v>19</v>
      </c>
      <c r="AO34">
        <v>1</v>
      </c>
      <c r="AP34">
        <v>1</v>
      </c>
      <c r="AQ34" t="s">
        <v>19</v>
      </c>
      <c r="AR34" t="s">
        <v>19</v>
      </c>
      <c r="AS34">
        <v>1</v>
      </c>
      <c r="AT34">
        <v>1</v>
      </c>
      <c r="AU34" t="s">
        <v>19</v>
      </c>
      <c r="AV34" t="s">
        <v>19</v>
      </c>
      <c r="AW34">
        <v>1</v>
      </c>
      <c r="AX34">
        <v>1</v>
      </c>
      <c r="AY34">
        <v>1</v>
      </c>
      <c r="AZ34" t="s">
        <v>19</v>
      </c>
      <c r="BA34" t="s">
        <v>19</v>
      </c>
      <c r="BB34">
        <v>4</v>
      </c>
      <c r="BC34">
        <v>1</v>
      </c>
      <c r="BD34">
        <v>1</v>
      </c>
      <c r="BE34">
        <v>2</v>
      </c>
      <c r="BF34">
        <v>6</v>
      </c>
      <c r="BG34" t="s">
        <v>19</v>
      </c>
      <c r="BH34" t="s">
        <v>19</v>
      </c>
      <c r="BI34">
        <v>6</v>
      </c>
      <c r="BJ34">
        <v>2</v>
      </c>
      <c r="BK34">
        <v>2</v>
      </c>
      <c r="BL34" t="s">
        <v>19</v>
      </c>
      <c r="BM34" t="s">
        <v>19</v>
      </c>
      <c r="BN34">
        <v>65</v>
      </c>
      <c r="BO34">
        <v>18</v>
      </c>
      <c r="BP34">
        <v>12</v>
      </c>
      <c r="BQ34">
        <v>35</v>
      </c>
    </row>
    <row r="35" spans="1:69">
      <c r="A35" t="s">
        <v>902</v>
      </c>
      <c r="B35">
        <v>1626</v>
      </c>
      <c r="C35">
        <v>771</v>
      </c>
      <c r="D35">
        <v>270</v>
      </c>
      <c r="E35">
        <v>585</v>
      </c>
      <c r="F35">
        <v>1075</v>
      </c>
      <c r="G35">
        <v>531</v>
      </c>
      <c r="H35">
        <v>134</v>
      </c>
      <c r="I35">
        <v>410</v>
      </c>
      <c r="J35">
        <v>429</v>
      </c>
      <c r="K35">
        <v>243</v>
      </c>
      <c r="L35">
        <v>82</v>
      </c>
      <c r="M35">
        <v>104</v>
      </c>
      <c r="N35">
        <v>83</v>
      </c>
      <c r="O35">
        <v>38</v>
      </c>
      <c r="P35">
        <v>41</v>
      </c>
      <c r="Q35">
        <v>4</v>
      </c>
      <c r="R35">
        <v>18</v>
      </c>
      <c r="S35">
        <v>8</v>
      </c>
      <c r="T35">
        <v>10</v>
      </c>
      <c r="U35" t="s">
        <v>19</v>
      </c>
      <c r="V35">
        <v>120</v>
      </c>
      <c r="W35">
        <v>51</v>
      </c>
      <c r="X35">
        <v>13</v>
      </c>
      <c r="Y35">
        <v>56</v>
      </c>
      <c r="Z35">
        <v>56</v>
      </c>
      <c r="AA35">
        <v>23</v>
      </c>
      <c r="AB35">
        <v>13</v>
      </c>
      <c r="AC35">
        <v>20</v>
      </c>
      <c r="AD35">
        <v>70</v>
      </c>
      <c r="AE35">
        <v>31</v>
      </c>
      <c r="AF35">
        <v>36</v>
      </c>
      <c r="AG35">
        <v>3</v>
      </c>
      <c r="AH35">
        <v>40</v>
      </c>
      <c r="AI35">
        <v>10</v>
      </c>
      <c r="AJ35">
        <v>14</v>
      </c>
      <c r="AK35">
        <v>16</v>
      </c>
      <c r="AL35">
        <v>3</v>
      </c>
      <c r="AM35" t="s">
        <v>19</v>
      </c>
      <c r="AN35" t="s">
        <v>19</v>
      </c>
      <c r="AO35">
        <v>3</v>
      </c>
      <c r="AP35">
        <v>3</v>
      </c>
      <c r="AQ35">
        <v>1</v>
      </c>
      <c r="AR35">
        <v>1</v>
      </c>
      <c r="AS35">
        <v>1</v>
      </c>
      <c r="AT35">
        <v>1</v>
      </c>
      <c r="AU35" t="s">
        <v>19</v>
      </c>
      <c r="AV35" t="s">
        <v>19</v>
      </c>
      <c r="AW35">
        <v>1</v>
      </c>
      <c r="AX35">
        <v>18</v>
      </c>
      <c r="AY35">
        <v>7</v>
      </c>
      <c r="AZ35">
        <v>5</v>
      </c>
      <c r="BA35">
        <v>6</v>
      </c>
      <c r="BB35">
        <v>11</v>
      </c>
      <c r="BC35" t="s">
        <v>19</v>
      </c>
      <c r="BD35">
        <v>8</v>
      </c>
      <c r="BE35">
        <v>3</v>
      </c>
      <c r="BF35">
        <v>2</v>
      </c>
      <c r="BG35">
        <v>1</v>
      </c>
      <c r="BH35" t="s">
        <v>19</v>
      </c>
      <c r="BI35">
        <v>1</v>
      </c>
      <c r="BJ35">
        <v>2</v>
      </c>
      <c r="BK35">
        <v>1</v>
      </c>
      <c r="BL35" t="s">
        <v>19</v>
      </c>
      <c r="BM35">
        <v>1</v>
      </c>
      <c r="BN35">
        <v>182</v>
      </c>
      <c r="BO35">
        <v>87</v>
      </c>
      <c r="BP35">
        <v>19</v>
      </c>
      <c r="BQ35">
        <v>76</v>
      </c>
    </row>
    <row r="36" spans="1:69">
      <c r="A36" t="s">
        <v>901</v>
      </c>
      <c r="B36">
        <v>9454</v>
      </c>
      <c r="C36">
        <v>5144</v>
      </c>
      <c r="D36">
        <v>941</v>
      </c>
      <c r="E36">
        <v>3369</v>
      </c>
      <c r="F36">
        <v>6449</v>
      </c>
      <c r="G36">
        <v>3844</v>
      </c>
      <c r="H36">
        <v>423</v>
      </c>
      <c r="I36">
        <v>2182</v>
      </c>
      <c r="J36">
        <v>2420</v>
      </c>
      <c r="K36">
        <v>1710</v>
      </c>
      <c r="L36">
        <v>231</v>
      </c>
      <c r="M36">
        <v>479</v>
      </c>
      <c r="N36">
        <v>354</v>
      </c>
      <c r="O36">
        <v>219</v>
      </c>
      <c r="P36">
        <v>127</v>
      </c>
      <c r="Q36">
        <v>8</v>
      </c>
      <c r="R36">
        <v>60</v>
      </c>
      <c r="S36">
        <v>41</v>
      </c>
      <c r="T36">
        <v>18</v>
      </c>
      <c r="U36">
        <v>1</v>
      </c>
      <c r="V36">
        <v>726</v>
      </c>
      <c r="W36">
        <v>320</v>
      </c>
      <c r="X36">
        <v>64</v>
      </c>
      <c r="Y36">
        <v>342</v>
      </c>
      <c r="Z36">
        <v>345</v>
      </c>
      <c r="AA36">
        <v>159</v>
      </c>
      <c r="AB36">
        <v>63</v>
      </c>
      <c r="AC36">
        <v>123</v>
      </c>
      <c r="AD36">
        <v>330</v>
      </c>
      <c r="AE36">
        <v>172</v>
      </c>
      <c r="AF36">
        <v>112</v>
      </c>
      <c r="AG36">
        <v>46</v>
      </c>
      <c r="AH36">
        <v>312</v>
      </c>
      <c r="AI36">
        <v>61</v>
      </c>
      <c r="AJ36">
        <v>89</v>
      </c>
      <c r="AK36">
        <v>162</v>
      </c>
      <c r="AL36">
        <v>61</v>
      </c>
      <c r="AM36">
        <v>11</v>
      </c>
      <c r="AN36">
        <v>2</v>
      </c>
      <c r="AO36">
        <v>48</v>
      </c>
      <c r="AP36">
        <v>20</v>
      </c>
      <c r="AQ36">
        <v>6</v>
      </c>
      <c r="AR36">
        <v>1</v>
      </c>
      <c r="AS36">
        <v>13</v>
      </c>
      <c r="AT36">
        <v>9</v>
      </c>
      <c r="AU36" t="s">
        <v>19</v>
      </c>
      <c r="AV36">
        <v>1</v>
      </c>
      <c r="AW36">
        <v>8</v>
      </c>
      <c r="AX36">
        <v>130</v>
      </c>
      <c r="AY36">
        <v>22</v>
      </c>
      <c r="AZ36">
        <v>46</v>
      </c>
      <c r="BA36">
        <v>62</v>
      </c>
      <c r="BB36">
        <v>67</v>
      </c>
      <c r="BC36">
        <v>7</v>
      </c>
      <c r="BD36">
        <v>36</v>
      </c>
      <c r="BE36">
        <v>24</v>
      </c>
      <c r="BF36">
        <v>18</v>
      </c>
      <c r="BG36">
        <v>12</v>
      </c>
      <c r="BH36">
        <v>2</v>
      </c>
      <c r="BI36">
        <v>4</v>
      </c>
      <c r="BJ36">
        <v>7</v>
      </c>
      <c r="BK36">
        <v>3</v>
      </c>
      <c r="BL36">
        <v>1</v>
      </c>
      <c r="BM36">
        <v>3</v>
      </c>
      <c r="BN36">
        <v>938</v>
      </c>
      <c r="BO36">
        <v>369</v>
      </c>
      <c r="BP36">
        <v>63</v>
      </c>
      <c r="BQ36">
        <v>506</v>
      </c>
    </row>
    <row r="37" spans="1:69">
      <c r="A37" t="s">
        <v>900</v>
      </c>
      <c r="B37">
        <v>7242</v>
      </c>
      <c r="C37">
        <v>3781</v>
      </c>
      <c r="D37">
        <v>922</v>
      </c>
      <c r="E37">
        <v>2539</v>
      </c>
      <c r="F37">
        <v>4672</v>
      </c>
      <c r="G37">
        <v>2758</v>
      </c>
      <c r="H37">
        <v>334</v>
      </c>
      <c r="I37">
        <v>1580</v>
      </c>
      <c r="J37">
        <v>1974</v>
      </c>
      <c r="K37">
        <v>1352</v>
      </c>
      <c r="L37">
        <v>215</v>
      </c>
      <c r="M37">
        <v>407</v>
      </c>
      <c r="N37">
        <v>298</v>
      </c>
      <c r="O37">
        <v>157</v>
      </c>
      <c r="P37">
        <v>131</v>
      </c>
      <c r="Q37">
        <v>10</v>
      </c>
      <c r="R37">
        <v>51</v>
      </c>
      <c r="S37">
        <v>32</v>
      </c>
      <c r="T37">
        <v>18</v>
      </c>
      <c r="U37">
        <v>1</v>
      </c>
      <c r="V37">
        <v>563</v>
      </c>
      <c r="W37">
        <v>256</v>
      </c>
      <c r="X37">
        <v>85</v>
      </c>
      <c r="Y37">
        <v>222</v>
      </c>
      <c r="Z37">
        <v>220</v>
      </c>
      <c r="AA37">
        <v>81</v>
      </c>
      <c r="AB37">
        <v>42</v>
      </c>
      <c r="AC37">
        <v>97</v>
      </c>
      <c r="AD37">
        <v>277</v>
      </c>
      <c r="AE37">
        <v>110</v>
      </c>
      <c r="AF37">
        <v>145</v>
      </c>
      <c r="AG37">
        <v>22</v>
      </c>
      <c r="AH37">
        <v>262</v>
      </c>
      <c r="AI37">
        <v>46</v>
      </c>
      <c r="AJ37">
        <v>90</v>
      </c>
      <c r="AK37">
        <v>126</v>
      </c>
      <c r="AL37">
        <v>61</v>
      </c>
      <c r="AM37">
        <v>18</v>
      </c>
      <c r="AN37">
        <v>6</v>
      </c>
      <c r="AO37">
        <v>37</v>
      </c>
      <c r="AP37">
        <v>15</v>
      </c>
      <c r="AQ37">
        <v>4</v>
      </c>
      <c r="AR37">
        <v>1</v>
      </c>
      <c r="AS37">
        <v>10</v>
      </c>
      <c r="AT37">
        <v>2</v>
      </c>
      <c r="AU37" t="s">
        <v>19</v>
      </c>
      <c r="AV37" t="s">
        <v>19</v>
      </c>
      <c r="AW37">
        <v>2</v>
      </c>
      <c r="AX37">
        <v>107</v>
      </c>
      <c r="AY37">
        <v>11</v>
      </c>
      <c r="AZ37">
        <v>52</v>
      </c>
      <c r="BA37">
        <v>44</v>
      </c>
      <c r="BB37">
        <v>65</v>
      </c>
      <c r="BC37">
        <v>5</v>
      </c>
      <c r="BD37">
        <v>30</v>
      </c>
      <c r="BE37">
        <v>30</v>
      </c>
      <c r="BF37">
        <v>10</v>
      </c>
      <c r="BG37">
        <v>7</v>
      </c>
      <c r="BH37">
        <v>1</v>
      </c>
      <c r="BI37">
        <v>2</v>
      </c>
      <c r="BJ37">
        <v>2</v>
      </c>
      <c r="BK37">
        <v>1</v>
      </c>
      <c r="BL37" t="s">
        <v>19</v>
      </c>
      <c r="BM37">
        <v>1</v>
      </c>
      <c r="BN37">
        <v>950</v>
      </c>
      <c r="BO37">
        <v>373</v>
      </c>
      <c r="BP37">
        <v>95</v>
      </c>
      <c r="BQ37">
        <v>482</v>
      </c>
    </row>
    <row r="38" spans="1:69">
      <c r="A38" t="s">
        <v>899</v>
      </c>
      <c r="B38">
        <v>1631</v>
      </c>
      <c r="C38">
        <v>730</v>
      </c>
      <c r="D38">
        <v>301</v>
      </c>
      <c r="E38">
        <v>600</v>
      </c>
      <c r="F38">
        <v>1059</v>
      </c>
      <c r="G38">
        <v>537</v>
      </c>
      <c r="H38">
        <v>161</v>
      </c>
      <c r="I38">
        <v>361</v>
      </c>
      <c r="J38">
        <v>443</v>
      </c>
      <c r="K38">
        <v>264</v>
      </c>
      <c r="L38">
        <v>94</v>
      </c>
      <c r="M38">
        <v>85</v>
      </c>
      <c r="N38">
        <v>58</v>
      </c>
      <c r="O38">
        <v>35</v>
      </c>
      <c r="P38">
        <v>23</v>
      </c>
      <c r="Q38" t="s">
        <v>19</v>
      </c>
      <c r="R38">
        <v>11</v>
      </c>
      <c r="S38">
        <v>7</v>
      </c>
      <c r="T38">
        <v>4</v>
      </c>
      <c r="U38" t="s">
        <v>19</v>
      </c>
      <c r="V38">
        <v>94</v>
      </c>
      <c r="W38">
        <v>44</v>
      </c>
      <c r="X38">
        <v>12</v>
      </c>
      <c r="Y38">
        <v>38</v>
      </c>
      <c r="Z38">
        <v>54</v>
      </c>
      <c r="AA38">
        <v>20</v>
      </c>
      <c r="AB38">
        <v>11</v>
      </c>
      <c r="AC38">
        <v>23</v>
      </c>
      <c r="AD38">
        <v>50</v>
      </c>
      <c r="AE38">
        <v>26</v>
      </c>
      <c r="AF38">
        <v>23</v>
      </c>
      <c r="AG38">
        <v>1</v>
      </c>
      <c r="AH38">
        <v>53</v>
      </c>
      <c r="AI38">
        <v>9</v>
      </c>
      <c r="AJ38">
        <v>20</v>
      </c>
      <c r="AK38">
        <v>24</v>
      </c>
      <c r="AL38">
        <v>13</v>
      </c>
      <c r="AM38" t="s">
        <v>19</v>
      </c>
      <c r="AN38">
        <v>2</v>
      </c>
      <c r="AO38">
        <v>11</v>
      </c>
      <c r="AP38">
        <v>5</v>
      </c>
      <c r="AQ38">
        <v>1</v>
      </c>
      <c r="AR38">
        <v>1</v>
      </c>
      <c r="AS38">
        <v>3</v>
      </c>
      <c r="AT38" t="s">
        <v>19</v>
      </c>
      <c r="AU38" t="s">
        <v>19</v>
      </c>
      <c r="AV38" t="s">
        <v>19</v>
      </c>
      <c r="AW38" t="s">
        <v>19</v>
      </c>
      <c r="AX38">
        <v>16</v>
      </c>
      <c r="AY38">
        <v>4</v>
      </c>
      <c r="AZ38">
        <v>10</v>
      </c>
      <c r="BA38">
        <v>2</v>
      </c>
      <c r="BB38">
        <v>13</v>
      </c>
      <c r="BC38">
        <v>2</v>
      </c>
      <c r="BD38">
        <v>7</v>
      </c>
      <c r="BE38">
        <v>4</v>
      </c>
      <c r="BF38">
        <v>3</v>
      </c>
      <c r="BG38">
        <v>1</v>
      </c>
      <c r="BH38" t="s">
        <v>19</v>
      </c>
      <c r="BI38">
        <v>2</v>
      </c>
      <c r="BJ38">
        <v>3</v>
      </c>
      <c r="BK38">
        <v>1</v>
      </c>
      <c r="BL38" t="s">
        <v>19</v>
      </c>
      <c r="BM38">
        <v>2</v>
      </c>
      <c r="BN38">
        <v>263</v>
      </c>
      <c r="BO38">
        <v>59</v>
      </c>
      <c r="BP38">
        <v>51</v>
      </c>
      <c r="BQ38">
        <v>153</v>
      </c>
    </row>
    <row r="39" spans="1:69">
      <c r="A39" t="s">
        <v>898</v>
      </c>
      <c r="B39">
        <v>466</v>
      </c>
      <c r="C39">
        <v>204</v>
      </c>
      <c r="D39">
        <v>131</v>
      </c>
      <c r="E39">
        <v>131</v>
      </c>
      <c r="F39">
        <v>310</v>
      </c>
      <c r="G39">
        <v>141</v>
      </c>
      <c r="H39">
        <v>79</v>
      </c>
      <c r="I39">
        <v>90</v>
      </c>
      <c r="J39">
        <v>121</v>
      </c>
      <c r="K39">
        <v>48</v>
      </c>
      <c r="L39">
        <v>58</v>
      </c>
      <c r="M39">
        <v>15</v>
      </c>
      <c r="N39">
        <v>32</v>
      </c>
      <c r="O39">
        <v>17</v>
      </c>
      <c r="P39">
        <v>15</v>
      </c>
      <c r="Q39" t="s">
        <v>19</v>
      </c>
      <c r="R39">
        <v>2</v>
      </c>
      <c r="S39">
        <v>2</v>
      </c>
      <c r="T39" t="s">
        <v>19</v>
      </c>
      <c r="U39" t="s">
        <v>19</v>
      </c>
      <c r="V39">
        <v>21</v>
      </c>
      <c r="W39">
        <v>12</v>
      </c>
      <c r="X39">
        <v>3</v>
      </c>
      <c r="Y39">
        <v>6</v>
      </c>
      <c r="Z39">
        <v>33</v>
      </c>
      <c r="AA39">
        <v>10</v>
      </c>
      <c r="AB39">
        <v>7</v>
      </c>
      <c r="AC39">
        <v>16</v>
      </c>
      <c r="AD39">
        <v>20</v>
      </c>
      <c r="AE39">
        <v>12</v>
      </c>
      <c r="AF39">
        <v>8</v>
      </c>
      <c r="AG39" t="s">
        <v>19</v>
      </c>
      <c r="AH39">
        <v>19</v>
      </c>
      <c r="AI39">
        <v>4</v>
      </c>
      <c r="AJ39">
        <v>9</v>
      </c>
      <c r="AK39">
        <v>6</v>
      </c>
      <c r="AL39" t="s">
        <v>19</v>
      </c>
      <c r="AM39" t="s">
        <v>19</v>
      </c>
      <c r="AN39" t="s">
        <v>19</v>
      </c>
      <c r="AO39" t="s">
        <v>19</v>
      </c>
      <c r="AP39">
        <v>2</v>
      </c>
      <c r="AQ39">
        <v>1</v>
      </c>
      <c r="AR39">
        <v>1</v>
      </c>
      <c r="AS39" t="s">
        <v>19</v>
      </c>
      <c r="AT39" t="s">
        <v>19</v>
      </c>
      <c r="AU39" t="s">
        <v>19</v>
      </c>
      <c r="AV39" t="s">
        <v>19</v>
      </c>
      <c r="AW39" t="s">
        <v>19</v>
      </c>
      <c r="AX39">
        <v>6</v>
      </c>
      <c r="AY39">
        <v>1</v>
      </c>
      <c r="AZ39">
        <v>3</v>
      </c>
      <c r="BA39">
        <v>2</v>
      </c>
      <c r="BB39">
        <v>10</v>
      </c>
      <c r="BC39">
        <v>1</v>
      </c>
      <c r="BD39">
        <v>5</v>
      </c>
      <c r="BE39">
        <v>4</v>
      </c>
      <c r="BF39">
        <v>1</v>
      </c>
      <c r="BG39">
        <v>1</v>
      </c>
      <c r="BH39" t="s">
        <v>19</v>
      </c>
      <c r="BI39" t="s">
        <v>19</v>
      </c>
      <c r="BJ39" t="s">
        <v>19</v>
      </c>
      <c r="BK39" t="s">
        <v>19</v>
      </c>
      <c r="BL39" t="s">
        <v>19</v>
      </c>
      <c r="BM39" t="s">
        <v>19</v>
      </c>
      <c r="BN39">
        <v>31</v>
      </c>
      <c r="BO39">
        <v>8</v>
      </c>
      <c r="BP39">
        <v>10</v>
      </c>
      <c r="BQ39">
        <v>13</v>
      </c>
    </row>
    <row r="40" spans="1:69">
      <c r="A40" t="s">
        <v>897</v>
      </c>
      <c r="B40">
        <v>369</v>
      </c>
      <c r="C40">
        <v>164</v>
      </c>
      <c r="D40">
        <v>129</v>
      </c>
      <c r="E40">
        <v>76</v>
      </c>
      <c r="F40">
        <v>268</v>
      </c>
      <c r="G40">
        <v>130</v>
      </c>
      <c r="H40">
        <v>86</v>
      </c>
      <c r="I40">
        <v>52</v>
      </c>
      <c r="J40">
        <v>163</v>
      </c>
      <c r="K40">
        <v>78</v>
      </c>
      <c r="L40">
        <v>67</v>
      </c>
      <c r="M40">
        <v>18</v>
      </c>
      <c r="N40">
        <v>19</v>
      </c>
      <c r="O40">
        <v>8</v>
      </c>
      <c r="P40">
        <v>11</v>
      </c>
      <c r="Q40" t="s">
        <v>19</v>
      </c>
      <c r="R40">
        <v>4</v>
      </c>
      <c r="S40">
        <v>4</v>
      </c>
      <c r="T40" t="s">
        <v>19</v>
      </c>
      <c r="U40" t="s">
        <v>19</v>
      </c>
      <c r="V40">
        <v>24</v>
      </c>
      <c r="W40">
        <v>9</v>
      </c>
      <c r="X40">
        <v>4</v>
      </c>
      <c r="Y40">
        <v>11</v>
      </c>
      <c r="Z40">
        <v>13</v>
      </c>
      <c r="AA40">
        <v>4</v>
      </c>
      <c r="AB40">
        <v>5</v>
      </c>
      <c r="AC40">
        <v>4</v>
      </c>
      <c r="AD40">
        <v>20</v>
      </c>
      <c r="AE40">
        <v>10</v>
      </c>
      <c r="AF40">
        <v>9</v>
      </c>
      <c r="AG40">
        <v>1</v>
      </c>
      <c r="AH40">
        <v>13</v>
      </c>
      <c r="AI40">
        <v>1</v>
      </c>
      <c r="AJ40">
        <v>10</v>
      </c>
      <c r="AK40">
        <v>2</v>
      </c>
      <c r="AL40">
        <v>1</v>
      </c>
      <c r="AM40" t="s">
        <v>19</v>
      </c>
      <c r="AN40">
        <v>1</v>
      </c>
      <c r="AO40" t="s">
        <v>19</v>
      </c>
      <c r="AP40">
        <v>2</v>
      </c>
      <c r="AQ40">
        <v>1</v>
      </c>
      <c r="AR40">
        <v>1</v>
      </c>
      <c r="AS40" t="s">
        <v>19</v>
      </c>
      <c r="AT40" t="s">
        <v>19</v>
      </c>
      <c r="AU40" t="s">
        <v>19</v>
      </c>
      <c r="AV40" t="s">
        <v>19</v>
      </c>
      <c r="AW40" t="s">
        <v>19</v>
      </c>
      <c r="AX40">
        <v>6</v>
      </c>
      <c r="AY40" t="s">
        <v>19</v>
      </c>
      <c r="AZ40">
        <v>5</v>
      </c>
      <c r="BA40">
        <v>1</v>
      </c>
      <c r="BB40">
        <v>4</v>
      </c>
      <c r="BC40" t="s">
        <v>19</v>
      </c>
      <c r="BD40">
        <v>3</v>
      </c>
      <c r="BE40">
        <v>1</v>
      </c>
      <c r="BF40" t="s">
        <v>19</v>
      </c>
      <c r="BG40" t="s">
        <v>19</v>
      </c>
      <c r="BH40" t="s">
        <v>19</v>
      </c>
      <c r="BI40" t="s">
        <v>19</v>
      </c>
      <c r="BJ40" t="s">
        <v>19</v>
      </c>
      <c r="BK40" t="s">
        <v>19</v>
      </c>
      <c r="BL40" t="s">
        <v>19</v>
      </c>
      <c r="BM40" t="s">
        <v>19</v>
      </c>
      <c r="BN40">
        <v>12</v>
      </c>
      <c r="BO40">
        <v>2</v>
      </c>
      <c r="BP40">
        <v>4</v>
      </c>
      <c r="BQ40">
        <v>6</v>
      </c>
    </row>
    <row r="41" spans="1:69">
      <c r="A41" t="s">
        <v>896</v>
      </c>
      <c r="B41">
        <v>1122</v>
      </c>
      <c r="C41">
        <v>478</v>
      </c>
      <c r="D41">
        <v>411</v>
      </c>
      <c r="E41">
        <v>233</v>
      </c>
      <c r="F41">
        <v>705</v>
      </c>
      <c r="G41">
        <v>306</v>
      </c>
      <c r="H41">
        <v>253</v>
      </c>
      <c r="I41">
        <v>146</v>
      </c>
      <c r="J41">
        <v>315</v>
      </c>
      <c r="K41">
        <v>141</v>
      </c>
      <c r="L41">
        <v>146</v>
      </c>
      <c r="M41">
        <v>28</v>
      </c>
      <c r="N41">
        <v>62</v>
      </c>
      <c r="O41">
        <v>20</v>
      </c>
      <c r="P41">
        <v>42</v>
      </c>
      <c r="Q41" t="s">
        <v>19</v>
      </c>
      <c r="R41">
        <v>9</v>
      </c>
      <c r="S41">
        <v>3</v>
      </c>
      <c r="T41">
        <v>6</v>
      </c>
      <c r="U41" t="s">
        <v>19</v>
      </c>
      <c r="V41">
        <v>51</v>
      </c>
      <c r="W41">
        <v>20</v>
      </c>
      <c r="X41">
        <v>13</v>
      </c>
      <c r="Y41">
        <v>18</v>
      </c>
      <c r="Z41">
        <v>53</v>
      </c>
      <c r="AA41">
        <v>24</v>
      </c>
      <c r="AB41">
        <v>17</v>
      </c>
      <c r="AC41">
        <v>12</v>
      </c>
      <c r="AD41">
        <v>58</v>
      </c>
      <c r="AE41">
        <v>20</v>
      </c>
      <c r="AF41">
        <v>36</v>
      </c>
      <c r="AG41">
        <v>2</v>
      </c>
      <c r="AH41">
        <v>36</v>
      </c>
      <c r="AI41">
        <v>14</v>
      </c>
      <c r="AJ41">
        <v>11</v>
      </c>
      <c r="AK41">
        <v>11</v>
      </c>
      <c r="AL41">
        <v>5</v>
      </c>
      <c r="AM41">
        <v>4</v>
      </c>
      <c r="AN41" t="s">
        <v>19</v>
      </c>
      <c r="AO41">
        <v>1</v>
      </c>
      <c r="AP41">
        <v>5</v>
      </c>
      <c r="AQ41">
        <v>3</v>
      </c>
      <c r="AR41" t="s">
        <v>19</v>
      </c>
      <c r="AS41">
        <v>2</v>
      </c>
      <c r="AT41">
        <v>2</v>
      </c>
      <c r="AU41">
        <v>2</v>
      </c>
      <c r="AV41" t="s">
        <v>19</v>
      </c>
      <c r="AW41" t="s">
        <v>19</v>
      </c>
      <c r="AX41">
        <v>13</v>
      </c>
      <c r="AY41">
        <v>3</v>
      </c>
      <c r="AZ41">
        <v>5</v>
      </c>
      <c r="BA41">
        <v>5</v>
      </c>
      <c r="BB41">
        <v>11</v>
      </c>
      <c r="BC41">
        <v>2</v>
      </c>
      <c r="BD41">
        <v>6</v>
      </c>
      <c r="BE41">
        <v>3</v>
      </c>
      <c r="BF41" t="s">
        <v>19</v>
      </c>
      <c r="BG41" t="s">
        <v>19</v>
      </c>
      <c r="BH41" t="s">
        <v>19</v>
      </c>
      <c r="BI41" t="s">
        <v>19</v>
      </c>
      <c r="BJ41" t="s">
        <v>19</v>
      </c>
      <c r="BK41" t="s">
        <v>19</v>
      </c>
      <c r="BL41" t="s">
        <v>19</v>
      </c>
      <c r="BM41" t="s">
        <v>19</v>
      </c>
      <c r="BN41">
        <v>157</v>
      </c>
      <c r="BO41">
        <v>74</v>
      </c>
      <c r="BP41">
        <v>39</v>
      </c>
      <c r="BQ41">
        <v>44</v>
      </c>
    </row>
    <row r="42" spans="1:69">
      <c r="A42" t="s">
        <v>895</v>
      </c>
      <c r="B42">
        <v>2748</v>
      </c>
      <c r="C42">
        <v>1554</v>
      </c>
      <c r="D42">
        <v>549</v>
      </c>
      <c r="E42">
        <v>645</v>
      </c>
      <c r="F42">
        <v>1794</v>
      </c>
      <c r="G42">
        <v>1202</v>
      </c>
      <c r="H42">
        <v>159</v>
      </c>
      <c r="I42">
        <v>433</v>
      </c>
      <c r="J42">
        <v>736</v>
      </c>
      <c r="K42">
        <v>562</v>
      </c>
      <c r="L42">
        <v>77</v>
      </c>
      <c r="M42">
        <v>97</v>
      </c>
      <c r="N42">
        <v>140</v>
      </c>
      <c r="O42">
        <v>62</v>
      </c>
      <c r="P42">
        <v>76</v>
      </c>
      <c r="Q42">
        <v>2</v>
      </c>
      <c r="R42">
        <v>25</v>
      </c>
      <c r="S42">
        <v>15</v>
      </c>
      <c r="T42">
        <v>10</v>
      </c>
      <c r="U42" t="s">
        <v>19</v>
      </c>
      <c r="V42">
        <v>211</v>
      </c>
      <c r="W42">
        <v>82</v>
      </c>
      <c r="X42">
        <v>54</v>
      </c>
      <c r="Y42">
        <v>75</v>
      </c>
      <c r="Z42">
        <v>131</v>
      </c>
      <c r="AA42">
        <v>46</v>
      </c>
      <c r="AB42">
        <v>45</v>
      </c>
      <c r="AC42">
        <v>40</v>
      </c>
      <c r="AD42">
        <v>120</v>
      </c>
      <c r="AE42">
        <v>33</v>
      </c>
      <c r="AF42">
        <v>81</v>
      </c>
      <c r="AG42">
        <v>6</v>
      </c>
      <c r="AH42">
        <v>113</v>
      </c>
      <c r="AI42">
        <v>23</v>
      </c>
      <c r="AJ42">
        <v>66</v>
      </c>
      <c r="AK42">
        <v>24</v>
      </c>
      <c r="AL42">
        <v>9</v>
      </c>
      <c r="AM42">
        <v>3</v>
      </c>
      <c r="AN42" t="s">
        <v>19</v>
      </c>
      <c r="AO42">
        <v>6</v>
      </c>
      <c r="AP42">
        <v>4</v>
      </c>
      <c r="AQ42">
        <v>3</v>
      </c>
      <c r="AR42" t="s">
        <v>19</v>
      </c>
      <c r="AS42">
        <v>1</v>
      </c>
      <c r="AT42">
        <v>1</v>
      </c>
      <c r="AU42">
        <v>1</v>
      </c>
      <c r="AV42" t="s">
        <v>19</v>
      </c>
      <c r="AW42" t="s">
        <v>19</v>
      </c>
      <c r="AX42">
        <v>54</v>
      </c>
      <c r="AY42">
        <v>8</v>
      </c>
      <c r="AZ42">
        <v>35</v>
      </c>
      <c r="BA42">
        <v>11</v>
      </c>
      <c r="BB42">
        <v>43</v>
      </c>
      <c r="BC42">
        <v>6</v>
      </c>
      <c r="BD42">
        <v>31</v>
      </c>
      <c r="BE42">
        <v>6</v>
      </c>
      <c r="BF42" t="s">
        <v>19</v>
      </c>
      <c r="BG42" t="s">
        <v>19</v>
      </c>
      <c r="BH42" t="s">
        <v>19</v>
      </c>
      <c r="BI42" t="s">
        <v>19</v>
      </c>
      <c r="BJ42">
        <v>2</v>
      </c>
      <c r="BK42">
        <v>2</v>
      </c>
      <c r="BL42" t="s">
        <v>19</v>
      </c>
      <c r="BM42" t="s">
        <v>19</v>
      </c>
      <c r="BN42">
        <v>239</v>
      </c>
      <c r="BO42">
        <v>106</v>
      </c>
      <c r="BP42">
        <v>68</v>
      </c>
      <c r="BQ42">
        <v>65</v>
      </c>
    </row>
    <row r="43" spans="1:69">
      <c r="A43" t="s">
        <v>894</v>
      </c>
      <c r="B43">
        <v>3193</v>
      </c>
      <c r="C43">
        <v>1771</v>
      </c>
      <c r="D43">
        <v>618</v>
      </c>
      <c r="E43">
        <v>804</v>
      </c>
      <c r="F43">
        <v>2088</v>
      </c>
      <c r="G43">
        <v>1306</v>
      </c>
      <c r="H43">
        <v>268</v>
      </c>
      <c r="I43">
        <v>514</v>
      </c>
      <c r="J43">
        <v>862</v>
      </c>
      <c r="K43">
        <v>561</v>
      </c>
      <c r="L43">
        <v>168</v>
      </c>
      <c r="M43">
        <v>133</v>
      </c>
      <c r="N43">
        <v>147</v>
      </c>
      <c r="O43">
        <v>83</v>
      </c>
      <c r="P43">
        <v>57</v>
      </c>
      <c r="Q43">
        <v>7</v>
      </c>
      <c r="R43">
        <v>30</v>
      </c>
      <c r="S43">
        <v>22</v>
      </c>
      <c r="T43">
        <v>7</v>
      </c>
      <c r="U43">
        <v>1</v>
      </c>
      <c r="V43">
        <v>153</v>
      </c>
      <c r="W43">
        <v>74</v>
      </c>
      <c r="X43">
        <v>37</v>
      </c>
      <c r="Y43">
        <v>42</v>
      </c>
      <c r="Z43">
        <v>160</v>
      </c>
      <c r="AA43">
        <v>66</v>
      </c>
      <c r="AB43">
        <v>50</v>
      </c>
      <c r="AC43">
        <v>44</v>
      </c>
      <c r="AD43">
        <v>138</v>
      </c>
      <c r="AE43">
        <v>53</v>
      </c>
      <c r="AF43">
        <v>74</v>
      </c>
      <c r="AG43">
        <v>11</v>
      </c>
      <c r="AH43">
        <v>114</v>
      </c>
      <c r="AI43">
        <v>28</v>
      </c>
      <c r="AJ43">
        <v>66</v>
      </c>
      <c r="AK43">
        <v>20</v>
      </c>
      <c r="AL43">
        <v>6</v>
      </c>
      <c r="AM43">
        <v>4</v>
      </c>
      <c r="AN43" t="s">
        <v>19</v>
      </c>
      <c r="AO43">
        <v>2</v>
      </c>
      <c r="AP43">
        <v>4</v>
      </c>
      <c r="AQ43">
        <v>2</v>
      </c>
      <c r="AR43" t="s">
        <v>19</v>
      </c>
      <c r="AS43">
        <v>2</v>
      </c>
      <c r="AT43" t="s">
        <v>19</v>
      </c>
      <c r="AU43" t="s">
        <v>19</v>
      </c>
      <c r="AV43" t="s">
        <v>19</v>
      </c>
      <c r="AW43" t="s">
        <v>19</v>
      </c>
      <c r="AX43">
        <v>44</v>
      </c>
      <c r="AY43">
        <v>9</v>
      </c>
      <c r="AZ43">
        <v>32</v>
      </c>
      <c r="BA43">
        <v>3</v>
      </c>
      <c r="BB43">
        <v>57</v>
      </c>
      <c r="BC43">
        <v>12</v>
      </c>
      <c r="BD43">
        <v>33</v>
      </c>
      <c r="BE43">
        <v>12</v>
      </c>
      <c r="BF43">
        <v>2</v>
      </c>
      <c r="BG43">
        <v>1</v>
      </c>
      <c r="BH43">
        <v>1</v>
      </c>
      <c r="BI43" t="s">
        <v>19</v>
      </c>
      <c r="BJ43">
        <v>1</v>
      </c>
      <c r="BK43" t="s">
        <v>19</v>
      </c>
      <c r="BL43" t="s">
        <v>19</v>
      </c>
      <c r="BM43">
        <v>1</v>
      </c>
      <c r="BN43">
        <v>393</v>
      </c>
      <c r="BO43">
        <v>161</v>
      </c>
      <c r="BP43">
        <v>66</v>
      </c>
      <c r="BQ43">
        <v>166</v>
      </c>
    </row>
    <row r="44" spans="1:69">
      <c r="A44" t="s">
        <v>893</v>
      </c>
      <c r="B44">
        <v>1207</v>
      </c>
      <c r="C44">
        <v>646</v>
      </c>
      <c r="D44">
        <v>245</v>
      </c>
      <c r="E44">
        <v>316</v>
      </c>
      <c r="F44">
        <v>801</v>
      </c>
      <c r="G44">
        <v>469</v>
      </c>
      <c r="H44">
        <v>103</v>
      </c>
      <c r="I44">
        <v>229</v>
      </c>
      <c r="J44">
        <v>343</v>
      </c>
      <c r="K44">
        <v>234</v>
      </c>
      <c r="L44">
        <v>52</v>
      </c>
      <c r="M44">
        <v>57</v>
      </c>
      <c r="N44">
        <v>60</v>
      </c>
      <c r="O44">
        <v>28</v>
      </c>
      <c r="P44">
        <v>31</v>
      </c>
      <c r="Q44">
        <v>1</v>
      </c>
      <c r="R44">
        <v>10</v>
      </c>
      <c r="S44">
        <v>4</v>
      </c>
      <c r="T44">
        <v>6</v>
      </c>
      <c r="U44" t="s">
        <v>19</v>
      </c>
      <c r="V44">
        <v>68</v>
      </c>
      <c r="W44">
        <v>35</v>
      </c>
      <c r="X44">
        <v>13</v>
      </c>
      <c r="Y44">
        <v>20</v>
      </c>
      <c r="Z44">
        <v>42</v>
      </c>
      <c r="AA44">
        <v>22</v>
      </c>
      <c r="AB44">
        <v>10</v>
      </c>
      <c r="AC44">
        <v>10</v>
      </c>
      <c r="AD44">
        <v>50</v>
      </c>
      <c r="AE44">
        <v>13</v>
      </c>
      <c r="AF44">
        <v>37</v>
      </c>
      <c r="AG44" t="s">
        <v>19</v>
      </c>
      <c r="AH44">
        <v>31</v>
      </c>
      <c r="AI44">
        <v>11</v>
      </c>
      <c r="AJ44">
        <v>17</v>
      </c>
      <c r="AK44">
        <v>3</v>
      </c>
      <c r="AL44">
        <v>1</v>
      </c>
      <c r="AM44" t="s">
        <v>19</v>
      </c>
      <c r="AN44" t="s">
        <v>19</v>
      </c>
      <c r="AO44">
        <v>1</v>
      </c>
      <c r="AP44">
        <v>3</v>
      </c>
      <c r="AQ44">
        <v>3</v>
      </c>
      <c r="AR44" t="s">
        <v>19</v>
      </c>
      <c r="AS44" t="s">
        <v>19</v>
      </c>
      <c r="AT44" t="s">
        <v>19</v>
      </c>
      <c r="AU44" t="s">
        <v>19</v>
      </c>
      <c r="AV44" t="s">
        <v>19</v>
      </c>
      <c r="AW44" t="s">
        <v>19</v>
      </c>
      <c r="AX44">
        <v>12</v>
      </c>
      <c r="AY44">
        <v>2</v>
      </c>
      <c r="AZ44">
        <v>9</v>
      </c>
      <c r="BA44">
        <v>1</v>
      </c>
      <c r="BB44">
        <v>14</v>
      </c>
      <c r="BC44">
        <v>5</v>
      </c>
      <c r="BD44">
        <v>8</v>
      </c>
      <c r="BE44">
        <v>1</v>
      </c>
      <c r="BF44" t="s">
        <v>19</v>
      </c>
      <c r="BG44" t="s">
        <v>19</v>
      </c>
      <c r="BH44" t="s">
        <v>19</v>
      </c>
      <c r="BI44" t="s">
        <v>19</v>
      </c>
      <c r="BJ44">
        <v>1</v>
      </c>
      <c r="BK44">
        <v>1</v>
      </c>
      <c r="BL44" t="s">
        <v>19</v>
      </c>
      <c r="BM44" t="s">
        <v>19</v>
      </c>
      <c r="BN44">
        <v>155</v>
      </c>
      <c r="BO44">
        <v>68</v>
      </c>
      <c r="BP44">
        <v>34</v>
      </c>
      <c r="BQ44">
        <v>53</v>
      </c>
    </row>
    <row r="45" spans="1:69">
      <c r="A45" t="s">
        <v>892</v>
      </c>
      <c r="B45">
        <v>131</v>
      </c>
      <c r="C45">
        <v>68</v>
      </c>
      <c r="D45">
        <v>28</v>
      </c>
      <c r="E45">
        <v>35</v>
      </c>
      <c r="F45">
        <v>92</v>
      </c>
      <c r="G45">
        <v>52</v>
      </c>
      <c r="H45">
        <v>12</v>
      </c>
      <c r="I45">
        <v>28</v>
      </c>
      <c r="J45">
        <v>39</v>
      </c>
      <c r="K45">
        <v>26</v>
      </c>
      <c r="L45">
        <v>7</v>
      </c>
      <c r="M45">
        <v>6</v>
      </c>
      <c r="N45">
        <v>9</v>
      </c>
      <c r="O45">
        <v>4</v>
      </c>
      <c r="P45">
        <v>5</v>
      </c>
      <c r="Q45" t="s">
        <v>19</v>
      </c>
      <c r="R45" t="s">
        <v>19</v>
      </c>
      <c r="S45" t="s">
        <v>19</v>
      </c>
      <c r="T45" t="s">
        <v>19</v>
      </c>
      <c r="U45" t="s">
        <v>19</v>
      </c>
      <c r="V45">
        <v>4</v>
      </c>
      <c r="W45">
        <v>3</v>
      </c>
      <c r="X45">
        <v>1</v>
      </c>
      <c r="Y45" t="s">
        <v>19</v>
      </c>
      <c r="Z45">
        <v>6</v>
      </c>
      <c r="AA45">
        <v>3</v>
      </c>
      <c r="AB45">
        <v>1</v>
      </c>
      <c r="AC45">
        <v>2</v>
      </c>
      <c r="AD45">
        <v>8</v>
      </c>
      <c r="AE45">
        <v>1</v>
      </c>
      <c r="AF45">
        <v>6</v>
      </c>
      <c r="AG45">
        <v>1</v>
      </c>
      <c r="AH45">
        <v>7</v>
      </c>
      <c r="AI45">
        <v>4</v>
      </c>
      <c r="AJ45" t="s">
        <v>19</v>
      </c>
      <c r="AK45">
        <v>3</v>
      </c>
      <c r="AL45">
        <v>1</v>
      </c>
      <c r="AM45" t="s">
        <v>19</v>
      </c>
      <c r="AN45" t="s">
        <v>19</v>
      </c>
      <c r="AO45">
        <v>1</v>
      </c>
      <c r="AP45">
        <v>3</v>
      </c>
      <c r="AQ45">
        <v>2</v>
      </c>
      <c r="AR45" t="s">
        <v>19</v>
      </c>
      <c r="AS45">
        <v>1</v>
      </c>
      <c r="AT45" t="s">
        <v>19</v>
      </c>
      <c r="AU45" t="s">
        <v>19</v>
      </c>
      <c r="AV45" t="s">
        <v>19</v>
      </c>
      <c r="AW45" t="s">
        <v>19</v>
      </c>
      <c r="AX45">
        <v>2</v>
      </c>
      <c r="AY45">
        <v>2</v>
      </c>
      <c r="AZ45" t="s">
        <v>19</v>
      </c>
      <c r="BA45" t="s">
        <v>19</v>
      </c>
      <c r="BB45">
        <v>1</v>
      </c>
      <c r="BC45" t="s">
        <v>19</v>
      </c>
      <c r="BD45" t="s">
        <v>19</v>
      </c>
      <c r="BE45">
        <v>1</v>
      </c>
      <c r="BF45" t="s">
        <v>19</v>
      </c>
      <c r="BG45" t="s">
        <v>19</v>
      </c>
      <c r="BH45" t="s">
        <v>19</v>
      </c>
      <c r="BI45" t="s">
        <v>19</v>
      </c>
      <c r="BJ45" t="s">
        <v>19</v>
      </c>
      <c r="BK45" t="s">
        <v>19</v>
      </c>
      <c r="BL45" t="s">
        <v>19</v>
      </c>
      <c r="BM45" t="s">
        <v>19</v>
      </c>
      <c r="BN45">
        <v>5</v>
      </c>
      <c r="BO45">
        <v>1</v>
      </c>
      <c r="BP45">
        <v>3</v>
      </c>
      <c r="BQ45">
        <v>1</v>
      </c>
    </row>
    <row r="46" spans="1:69">
      <c r="A46" t="s">
        <v>891</v>
      </c>
      <c r="B46">
        <v>944</v>
      </c>
      <c r="C46">
        <v>516</v>
      </c>
      <c r="D46">
        <v>236</v>
      </c>
      <c r="E46">
        <v>192</v>
      </c>
      <c r="F46">
        <v>594</v>
      </c>
      <c r="G46">
        <v>380</v>
      </c>
      <c r="H46">
        <v>90</v>
      </c>
      <c r="I46">
        <v>124</v>
      </c>
      <c r="J46">
        <v>253</v>
      </c>
      <c r="K46">
        <v>173</v>
      </c>
      <c r="L46">
        <v>49</v>
      </c>
      <c r="M46">
        <v>31</v>
      </c>
      <c r="N46">
        <v>59</v>
      </c>
      <c r="O46">
        <v>15</v>
      </c>
      <c r="P46">
        <v>43</v>
      </c>
      <c r="Q46">
        <v>1</v>
      </c>
      <c r="R46">
        <v>5</v>
      </c>
      <c r="S46">
        <v>1</v>
      </c>
      <c r="T46">
        <v>4</v>
      </c>
      <c r="U46" t="s">
        <v>19</v>
      </c>
      <c r="V46">
        <v>50</v>
      </c>
      <c r="W46">
        <v>26</v>
      </c>
      <c r="X46">
        <v>7</v>
      </c>
      <c r="Y46">
        <v>17</v>
      </c>
      <c r="Z46">
        <v>91</v>
      </c>
      <c r="AA46">
        <v>37</v>
      </c>
      <c r="AB46">
        <v>31</v>
      </c>
      <c r="AC46">
        <v>23</v>
      </c>
      <c r="AD46">
        <v>47</v>
      </c>
      <c r="AE46">
        <v>12</v>
      </c>
      <c r="AF46">
        <v>29</v>
      </c>
      <c r="AG46">
        <v>6</v>
      </c>
      <c r="AH46">
        <v>42</v>
      </c>
      <c r="AI46">
        <v>15</v>
      </c>
      <c r="AJ46">
        <v>17</v>
      </c>
      <c r="AK46">
        <v>10</v>
      </c>
      <c r="AL46">
        <v>2</v>
      </c>
      <c r="AM46" t="s">
        <v>19</v>
      </c>
      <c r="AN46">
        <v>1</v>
      </c>
      <c r="AO46">
        <v>1</v>
      </c>
      <c r="AP46">
        <v>6</v>
      </c>
      <c r="AQ46">
        <v>5</v>
      </c>
      <c r="AR46">
        <v>1</v>
      </c>
      <c r="AS46" t="s">
        <v>19</v>
      </c>
      <c r="AT46" t="s">
        <v>19</v>
      </c>
      <c r="AU46" t="s">
        <v>19</v>
      </c>
      <c r="AV46" t="s">
        <v>19</v>
      </c>
      <c r="AW46" t="s">
        <v>19</v>
      </c>
      <c r="AX46">
        <v>9</v>
      </c>
      <c r="AY46">
        <v>2</v>
      </c>
      <c r="AZ46">
        <v>4</v>
      </c>
      <c r="BA46">
        <v>3</v>
      </c>
      <c r="BB46">
        <v>17</v>
      </c>
      <c r="BC46">
        <v>3</v>
      </c>
      <c r="BD46">
        <v>11</v>
      </c>
      <c r="BE46">
        <v>3</v>
      </c>
      <c r="BF46">
        <v>1</v>
      </c>
      <c r="BG46">
        <v>1</v>
      </c>
      <c r="BH46" t="s">
        <v>19</v>
      </c>
      <c r="BI46" t="s">
        <v>19</v>
      </c>
      <c r="BJ46">
        <v>7</v>
      </c>
      <c r="BK46">
        <v>4</v>
      </c>
      <c r="BL46" t="s">
        <v>19</v>
      </c>
      <c r="BM46">
        <v>3</v>
      </c>
      <c r="BN46">
        <v>61</v>
      </c>
      <c r="BO46">
        <v>31</v>
      </c>
      <c r="BP46">
        <v>19</v>
      </c>
      <c r="BQ46">
        <v>11</v>
      </c>
    </row>
    <row r="47" spans="1:69">
      <c r="A47" t="s">
        <v>890</v>
      </c>
      <c r="B47">
        <v>1824</v>
      </c>
      <c r="C47">
        <v>1140</v>
      </c>
      <c r="D47">
        <v>311</v>
      </c>
      <c r="E47">
        <v>373</v>
      </c>
      <c r="F47">
        <v>1194</v>
      </c>
      <c r="G47">
        <v>860</v>
      </c>
      <c r="H47">
        <v>84</v>
      </c>
      <c r="I47">
        <v>250</v>
      </c>
      <c r="J47">
        <v>476</v>
      </c>
      <c r="K47">
        <v>370</v>
      </c>
      <c r="L47">
        <v>48</v>
      </c>
      <c r="M47">
        <v>58</v>
      </c>
      <c r="N47">
        <v>88</v>
      </c>
      <c r="O47">
        <v>51</v>
      </c>
      <c r="P47">
        <v>37</v>
      </c>
      <c r="Q47" t="s">
        <v>19</v>
      </c>
      <c r="R47">
        <v>19</v>
      </c>
      <c r="S47">
        <v>10</v>
      </c>
      <c r="T47">
        <v>9</v>
      </c>
      <c r="U47" t="s">
        <v>19</v>
      </c>
      <c r="V47">
        <v>100</v>
      </c>
      <c r="W47">
        <v>48</v>
      </c>
      <c r="X47">
        <v>23</v>
      </c>
      <c r="Y47">
        <v>29</v>
      </c>
      <c r="Z47">
        <v>117</v>
      </c>
      <c r="AA47">
        <v>49</v>
      </c>
      <c r="AB47">
        <v>35</v>
      </c>
      <c r="AC47">
        <v>33</v>
      </c>
      <c r="AD47">
        <v>83</v>
      </c>
      <c r="AE47">
        <v>34</v>
      </c>
      <c r="AF47">
        <v>46</v>
      </c>
      <c r="AG47">
        <v>3</v>
      </c>
      <c r="AH47">
        <v>96</v>
      </c>
      <c r="AI47">
        <v>19</v>
      </c>
      <c r="AJ47">
        <v>40</v>
      </c>
      <c r="AK47">
        <v>37</v>
      </c>
      <c r="AL47">
        <v>16</v>
      </c>
      <c r="AM47">
        <v>4</v>
      </c>
      <c r="AN47" t="s">
        <v>19</v>
      </c>
      <c r="AO47">
        <v>12</v>
      </c>
      <c r="AP47">
        <v>3</v>
      </c>
      <c r="AQ47">
        <v>1</v>
      </c>
      <c r="AR47" t="s">
        <v>19</v>
      </c>
      <c r="AS47">
        <v>2</v>
      </c>
      <c r="AT47" t="s">
        <v>19</v>
      </c>
      <c r="AU47" t="s">
        <v>19</v>
      </c>
      <c r="AV47" t="s">
        <v>19</v>
      </c>
      <c r="AW47" t="s">
        <v>19</v>
      </c>
      <c r="AX47">
        <v>38</v>
      </c>
      <c r="AY47">
        <v>9</v>
      </c>
      <c r="AZ47">
        <v>17</v>
      </c>
      <c r="BA47">
        <v>12</v>
      </c>
      <c r="BB47">
        <v>37</v>
      </c>
      <c r="BC47">
        <v>4</v>
      </c>
      <c r="BD47">
        <v>22</v>
      </c>
      <c r="BE47">
        <v>11</v>
      </c>
      <c r="BF47">
        <v>1</v>
      </c>
      <c r="BG47">
        <v>1</v>
      </c>
      <c r="BH47" t="s">
        <v>19</v>
      </c>
      <c r="BI47" t="s">
        <v>19</v>
      </c>
      <c r="BJ47">
        <v>1</v>
      </c>
      <c r="BK47" t="s">
        <v>19</v>
      </c>
      <c r="BL47">
        <v>1</v>
      </c>
      <c r="BM47" t="s">
        <v>19</v>
      </c>
      <c r="BN47">
        <v>146</v>
      </c>
      <c r="BO47">
        <v>79</v>
      </c>
      <c r="BP47">
        <v>46</v>
      </c>
      <c r="BQ47">
        <v>21</v>
      </c>
    </row>
    <row r="48" spans="1:69">
      <c r="A48" t="s">
        <v>889</v>
      </c>
      <c r="B48">
        <v>652</v>
      </c>
      <c r="C48">
        <v>524</v>
      </c>
      <c r="D48">
        <v>66</v>
      </c>
      <c r="E48">
        <v>62</v>
      </c>
      <c r="F48">
        <v>420</v>
      </c>
      <c r="G48">
        <v>373</v>
      </c>
      <c r="H48">
        <v>5</v>
      </c>
      <c r="I48">
        <v>42</v>
      </c>
      <c r="J48">
        <v>240</v>
      </c>
      <c r="K48">
        <v>230</v>
      </c>
      <c r="L48">
        <v>3</v>
      </c>
      <c r="M48">
        <v>7</v>
      </c>
      <c r="N48">
        <v>30</v>
      </c>
      <c r="O48">
        <v>20</v>
      </c>
      <c r="P48">
        <v>9</v>
      </c>
      <c r="Q48">
        <v>1</v>
      </c>
      <c r="R48">
        <v>3</v>
      </c>
      <c r="S48">
        <v>1</v>
      </c>
      <c r="T48">
        <v>2</v>
      </c>
      <c r="U48" t="s">
        <v>19</v>
      </c>
      <c r="V48">
        <v>36</v>
      </c>
      <c r="W48">
        <v>26</v>
      </c>
      <c r="X48">
        <v>6</v>
      </c>
      <c r="Y48">
        <v>4</v>
      </c>
      <c r="Z48">
        <v>28</v>
      </c>
      <c r="AA48">
        <v>18</v>
      </c>
      <c r="AB48">
        <v>5</v>
      </c>
      <c r="AC48">
        <v>5</v>
      </c>
      <c r="AD48">
        <v>24</v>
      </c>
      <c r="AE48">
        <v>14</v>
      </c>
      <c r="AF48">
        <v>10</v>
      </c>
      <c r="AG48" t="s">
        <v>19</v>
      </c>
      <c r="AH48">
        <v>25</v>
      </c>
      <c r="AI48">
        <v>10</v>
      </c>
      <c r="AJ48">
        <v>12</v>
      </c>
      <c r="AK48">
        <v>3</v>
      </c>
      <c r="AL48">
        <v>1</v>
      </c>
      <c r="AM48">
        <v>1</v>
      </c>
      <c r="AN48" t="s">
        <v>19</v>
      </c>
      <c r="AO48" t="s">
        <v>19</v>
      </c>
      <c r="AP48">
        <v>1</v>
      </c>
      <c r="AQ48">
        <v>1</v>
      </c>
      <c r="AR48" t="s">
        <v>19</v>
      </c>
      <c r="AS48" t="s">
        <v>19</v>
      </c>
      <c r="AT48" t="s">
        <v>19</v>
      </c>
      <c r="AU48" t="s">
        <v>19</v>
      </c>
      <c r="AV48" t="s">
        <v>19</v>
      </c>
      <c r="AW48" t="s">
        <v>19</v>
      </c>
      <c r="AX48">
        <v>10</v>
      </c>
      <c r="AY48">
        <v>3</v>
      </c>
      <c r="AZ48">
        <v>6</v>
      </c>
      <c r="BA48">
        <v>1</v>
      </c>
      <c r="BB48">
        <v>12</v>
      </c>
      <c r="BC48">
        <v>4</v>
      </c>
      <c r="BD48">
        <v>6</v>
      </c>
      <c r="BE48">
        <v>2</v>
      </c>
      <c r="BF48" t="s">
        <v>19</v>
      </c>
      <c r="BG48" t="s">
        <v>19</v>
      </c>
      <c r="BH48" t="s">
        <v>19</v>
      </c>
      <c r="BI48" t="s">
        <v>19</v>
      </c>
      <c r="BJ48">
        <v>1</v>
      </c>
      <c r="BK48">
        <v>1</v>
      </c>
      <c r="BL48" t="s">
        <v>19</v>
      </c>
      <c r="BM48" t="s">
        <v>19</v>
      </c>
      <c r="BN48">
        <v>89</v>
      </c>
      <c r="BO48">
        <v>63</v>
      </c>
      <c r="BP48">
        <v>19</v>
      </c>
      <c r="BQ48">
        <v>7</v>
      </c>
    </row>
    <row r="49" spans="1:69">
      <c r="A49" t="s">
        <v>888</v>
      </c>
      <c r="B49">
        <v>5964</v>
      </c>
      <c r="C49">
        <v>3653</v>
      </c>
      <c r="D49">
        <v>893</v>
      </c>
      <c r="E49">
        <v>1418</v>
      </c>
      <c r="F49">
        <v>3740</v>
      </c>
      <c r="G49">
        <v>2531</v>
      </c>
      <c r="H49">
        <v>315</v>
      </c>
      <c r="I49">
        <v>894</v>
      </c>
      <c r="J49">
        <v>1438</v>
      </c>
      <c r="K49">
        <v>1145</v>
      </c>
      <c r="L49">
        <v>104</v>
      </c>
      <c r="M49">
        <v>189</v>
      </c>
      <c r="N49">
        <v>280</v>
      </c>
      <c r="O49">
        <v>141</v>
      </c>
      <c r="P49">
        <v>135</v>
      </c>
      <c r="Q49">
        <v>4</v>
      </c>
      <c r="R49">
        <v>47</v>
      </c>
      <c r="S49">
        <v>34</v>
      </c>
      <c r="T49">
        <v>13</v>
      </c>
      <c r="U49" t="s">
        <v>19</v>
      </c>
      <c r="V49">
        <v>401</v>
      </c>
      <c r="W49">
        <v>223</v>
      </c>
      <c r="X49">
        <v>73</v>
      </c>
      <c r="Y49">
        <v>105</v>
      </c>
      <c r="Z49">
        <v>336</v>
      </c>
      <c r="AA49">
        <v>202</v>
      </c>
      <c r="AB49">
        <v>53</v>
      </c>
      <c r="AC49">
        <v>81</v>
      </c>
      <c r="AD49">
        <v>255</v>
      </c>
      <c r="AE49">
        <v>122</v>
      </c>
      <c r="AF49">
        <v>120</v>
      </c>
      <c r="AG49">
        <v>13</v>
      </c>
      <c r="AH49">
        <v>241</v>
      </c>
      <c r="AI49">
        <v>106</v>
      </c>
      <c r="AJ49">
        <v>79</v>
      </c>
      <c r="AK49">
        <v>56</v>
      </c>
      <c r="AL49">
        <v>37</v>
      </c>
      <c r="AM49">
        <v>26</v>
      </c>
      <c r="AN49">
        <v>4</v>
      </c>
      <c r="AO49">
        <v>7</v>
      </c>
      <c r="AP49">
        <v>23</v>
      </c>
      <c r="AQ49">
        <v>14</v>
      </c>
      <c r="AR49" t="s">
        <v>19</v>
      </c>
      <c r="AS49">
        <v>9</v>
      </c>
      <c r="AT49">
        <v>6</v>
      </c>
      <c r="AU49">
        <v>3</v>
      </c>
      <c r="AV49" t="s">
        <v>19</v>
      </c>
      <c r="AW49">
        <v>3</v>
      </c>
      <c r="AX49">
        <v>86</v>
      </c>
      <c r="AY49">
        <v>25</v>
      </c>
      <c r="AZ49">
        <v>38</v>
      </c>
      <c r="BA49">
        <v>23</v>
      </c>
      <c r="BB49">
        <v>72</v>
      </c>
      <c r="BC49">
        <v>25</v>
      </c>
      <c r="BD49">
        <v>35</v>
      </c>
      <c r="BE49">
        <v>12</v>
      </c>
      <c r="BF49">
        <v>10</v>
      </c>
      <c r="BG49">
        <v>9</v>
      </c>
      <c r="BH49">
        <v>1</v>
      </c>
      <c r="BI49" t="s">
        <v>19</v>
      </c>
      <c r="BJ49">
        <v>7</v>
      </c>
      <c r="BK49">
        <v>4</v>
      </c>
      <c r="BL49">
        <v>1</v>
      </c>
      <c r="BM49">
        <v>2</v>
      </c>
      <c r="BN49">
        <v>711</v>
      </c>
      <c r="BO49">
        <v>328</v>
      </c>
      <c r="BP49">
        <v>118</v>
      </c>
      <c r="BQ49">
        <v>265</v>
      </c>
    </row>
    <row r="50" spans="1:69">
      <c r="A50" t="s">
        <v>887</v>
      </c>
      <c r="B50">
        <v>633</v>
      </c>
      <c r="C50">
        <v>333</v>
      </c>
      <c r="D50">
        <v>142</v>
      </c>
      <c r="E50">
        <v>158</v>
      </c>
      <c r="F50">
        <v>400</v>
      </c>
      <c r="G50">
        <v>238</v>
      </c>
      <c r="H50">
        <v>63</v>
      </c>
      <c r="I50">
        <v>99</v>
      </c>
      <c r="J50">
        <v>142</v>
      </c>
      <c r="K50">
        <v>93</v>
      </c>
      <c r="L50">
        <v>32</v>
      </c>
      <c r="M50">
        <v>17</v>
      </c>
      <c r="N50">
        <v>34</v>
      </c>
      <c r="O50">
        <v>12</v>
      </c>
      <c r="P50">
        <v>22</v>
      </c>
      <c r="Q50" t="s">
        <v>19</v>
      </c>
      <c r="R50">
        <v>5</v>
      </c>
      <c r="S50">
        <v>1</v>
      </c>
      <c r="T50">
        <v>4</v>
      </c>
      <c r="U50" t="s">
        <v>19</v>
      </c>
      <c r="V50">
        <v>49</v>
      </c>
      <c r="W50">
        <v>28</v>
      </c>
      <c r="X50">
        <v>6</v>
      </c>
      <c r="Y50">
        <v>15</v>
      </c>
      <c r="Z50">
        <v>35</v>
      </c>
      <c r="AA50">
        <v>12</v>
      </c>
      <c r="AB50">
        <v>6</v>
      </c>
      <c r="AC50">
        <v>17</v>
      </c>
      <c r="AD50">
        <v>31</v>
      </c>
      <c r="AE50">
        <v>9</v>
      </c>
      <c r="AF50">
        <v>21</v>
      </c>
      <c r="AG50">
        <v>1</v>
      </c>
      <c r="AH50">
        <v>26</v>
      </c>
      <c r="AI50">
        <v>11</v>
      </c>
      <c r="AJ50">
        <v>9</v>
      </c>
      <c r="AK50">
        <v>6</v>
      </c>
      <c r="AL50">
        <v>3</v>
      </c>
      <c r="AM50">
        <v>2</v>
      </c>
      <c r="AN50" t="s">
        <v>19</v>
      </c>
      <c r="AO50">
        <v>1</v>
      </c>
      <c r="AP50">
        <v>3</v>
      </c>
      <c r="AQ50" t="s">
        <v>19</v>
      </c>
      <c r="AR50" t="s">
        <v>19</v>
      </c>
      <c r="AS50">
        <v>3</v>
      </c>
      <c r="AT50" t="s">
        <v>19</v>
      </c>
      <c r="AU50" t="s">
        <v>19</v>
      </c>
      <c r="AV50" t="s">
        <v>19</v>
      </c>
      <c r="AW50" t="s">
        <v>19</v>
      </c>
      <c r="AX50">
        <v>13</v>
      </c>
      <c r="AY50">
        <v>6</v>
      </c>
      <c r="AZ50">
        <v>5</v>
      </c>
      <c r="BA50">
        <v>2</v>
      </c>
      <c r="BB50">
        <v>7</v>
      </c>
      <c r="BC50">
        <v>3</v>
      </c>
      <c r="BD50">
        <v>4</v>
      </c>
      <c r="BE50" t="s">
        <v>19</v>
      </c>
      <c r="BF50" t="s">
        <v>19</v>
      </c>
      <c r="BG50" t="s">
        <v>19</v>
      </c>
      <c r="BH50" t="s">
        <v>19</v>
      </c>
      <c r="BI50" t="s">
        <v>19</v>
      </c>
      <c r="BJ50" t="s">
        <v>19</v>
      </c>
      <c r="BK50" t="s">
        <v>19</v>
      </c>
      <c r="BL50" t="s">
        <v>19</v>
      </c>
      <c r="BM50" t="s">
        <v>19</v>
      </c>
      <c r="BN50">
        <v>58</v>
      </c>
      <c r="BO50">
        <v>23</v>
      </c>
      <c r="BP50">
        <v>15</v>
      </c>
      <c r="BQ50">
        <v>20</v>
      </c>
    </row>
    <row r="51" spans="1:69">
      <c r="A51" t="s">
        <v>886</v>
      </c>
      <c r="B51">
        <v>1436</v>
      </c>
      <c r="C51">
        <v>643</v>
      </c>
      <c r="D51">
        <v>517</v>
      </c>
      <c r="E51">
        <v>276</v>
      </c>
      <c r="F51">
        <v>895</v>
      </c>
      <c r="G51">
        <v>455</v>
      </c>
      <c r="H51">
        <v>258</v>
      </c>
      <c r="I51">
        <v>182</v>
      </c>
      <c r="J51">
        <v>394</v>
      </c>
      <c r="K51">
        <v>195</v>
      </c>
      <c r="L51">
        <v>149</v>
      </c>
      <c r="M51">
        <v>50</v>
      </c>
      <c r="N51">
        <v>95</v>
      </c>
      <c r="O51">
        <v>35</v>
      </c>
      <c r="P51">
        <v>58</v>
      </c>
      <c r="Q51">
        <v>2</v>
      </c>
      <c r="R51">
        <v>14</v>
      </c>
      <c r="S51">
        <v>7</v>
      </c>
      <c r="T51">
        <v>7</v>
      </c>
      <c r="U51" t="s">
        <v>19</v>
      </c>
      <c r="V51">
        <v>45</v>
      </c>
      <c r="W51">
        <v>17</v>
      </c>
      <c r="X51">
        <v>17</v>
      </c>
      <c r="Y51">
        <v>11</v>
      </c>
      <c r="Z51">
        <v>74</v>
      </c>
      <c r="AA51">
        <v>23</v>
      </c>
      <c r="AB51">
        <v>35</v>
      </c>
      <c r="AC51">
        <v>16</v>
      </c>
      <c r="AD51">
        <v>76</v>
      </c>
      <c r="AE51">
        <v>31</v>
      </c>
      <c r="AF51">
        <v>44</v>
      </c>
      <c r="AG51">
        <v>1</v>
      </c>
      <c r="AH51">
        <v>62</v>
      </c>
      <c r="AI51">
        <v>14</v>
      </c>
      <c r="AJ51">
        <v>36</v>
      </c>
      <c r="AK51">
        <v>12</v>
      </c>
      <c r="AL51">
        <v>5</v>
      </c>
      <c r="AM51">
        <v>1</v>
      </c>
      <c r="AN51">
        <v>1</v>
      </c>
      <c r="AO51">
        <v>3</v>
      </c>
      <c r="AP51">
        <v>2</v>
      </c>
      <c r="AQ51">
        <v>1</v>
      </c>
      <c r="AR51" t="s">
        <v>19</v>
      </c>
      <c r="AS51">
        <v>1</v>
      </c>
      <c r="AT51">
        <v>2</v>
      </c>
      <c r="AU51">
        <v>1</v>
      </c>
      <c r="AV51" t="s">
        <v>19</v>
      </c>
      <c r="AW51">
        <v>1</v>
      </c>
      <c r="AX51">
        <v>20</v>
      </c>
      <c r="AY51">
        <v>4</v>
      </c>
      <c r="AZ51">
        <v>14</v>
      </c>
      <c r="BA51">
        <v>2</v>
      </c>
      <c r="BB51">
        <v>31</v>
      </c>
      <c r="BC51">
        <v>5</v>
      </c>
      <c r="BD51">
        <v>21</v>
      </c>
      <c r="BE51">
        <v>5</v>
      </c>
      <c r="BF51" t="s">
        <v>19</v>
      </c>
      <c r="BG51" t="s">
        <v>19</v>
      </c>
      <c r="BH51" t="s">
        <v>19</v>
      </c>
      <c r="BI51" t="s">
        <v>19</v>
      </c>
      <c r="BJ51">
        <v>2</v>
      </c>
      <c r="BK51">
        <v>2</v>
      </c>
      <c r="BL51" t="s">
        <v>19</v>
      </c>
      <c r="BM51" t="s">
        <v>19</v>
      </c>
      <c r="BN51">
        <v>189</v>
      </c>
      <c r="BO51">
        <v>68</v>
      </c>
      <c r="BP51">
        <v>69</v>
      </c>
      <c r="BQ51">
        <v>52</v>
      </c>
    </row>
    <row r="52" spans="1:69">
      <c r="A52" t="s">
        <v>885</v>
      </c>
      <c r="B52">
        <v>840</v>
      </c>
      <c r="C52">
        <v>430</v>
      </c>
      <c r="D52">
        <v>227</v>
      </c>
      <c r="E52">
        <v>183</v>
      </c>
      <c r="F52">
        <v>516</v>
      </c>
      <c r="G52">
        <v>305</v>
      </c>
      <c r="H52">
        <v>97</v>
      </c>
      <c r="I52">
        <v>114</v>
      </c>
      <c r="J52">
        <v>196</v>
      </c>
      <c r="K52">
        <v>133</v>
      </c>
      <c r="L52">
        <v>41</v>
      </c>
      <c r="M52">
        <v>22</v>
      </c>
      <c r="N52">
        <v>59</v>
      </c>
      <c r="O52">
        <v>16</v>
      </c>
      <c r="P52">
        <v>41</v>
      </c>
      <c r="Q52">
        <v>2</v>
      </c>
      <c r="R52">
        <v>8</v>
      </c>
      <c r="S52">
        <v>2</v>
      </c>
      <c r="T52">
        <v>6</v>
      </c>
      <c r="U52" t="s">
        <v>19</v>
      </c>
      <c r="V52">
        <v>38</v>
      </c>
      <c r="W52">
        <v>23</v>
      </c>
      <c r="X52">
        <v>7</v>
      </c>
      <c r="Y52">
        <v>8</v>
      </c>
      <c r="Z52">
        <v>53</v>
      </c>
      <c r="AA52">
        <v>17</v>
      </c>
      <c r="AB52">
        <v>16</v>
      </c>
      <c r="AC52">
        <v>20</v>
      </c>
      <c r="AD52">
        <v>42</v>
      </c>
      <c r="AE52">
        <v>16</v>
      </c>
      <c r="AF52">
        <v>23</v>
      </c>
      <c r="AG52">
        <v>3</v>
      </c>
      <c r="AH52">
        <v>38</v>
      </c>
      <c r="AI52">
        <v>10</v>
      </c>
      <c r="AJ52">
        <v>18</v>
      </c>
      <c r="AK52">
        <v>10</v>
      </c>
      <c r="AL52">
        <v>3</v>
      </c>
      <c r="AM52">
        <v>1</v>
      </c>
      <c r="AN52">
        <v>1</v>
      </c>
      <c r="AO52">
        <v>1</v>
      </c>
      <c r="AP52">
        <v>1</v>
      </c>
      <c r="AQ52" t="s">
        <v>19</v>
      </c>
      <c r="AR52">
        <v>1</v>
      </c>
      <c r="AS52" t="s">
        <v>19</v>
      </c>
      <c r="AT52" t="s">
        <v>19</v>
      </c>
      <c r="AU52" t="s">
        <v>19</v>
      </c>
      <c r="AV52" t="s">
        <v>19</v>
      </c>
      <c r="AW52" t="s">
        <v>19</v>
      </c>
      <c r="AX52">
        <v>11</v>
      </c>
      <c r="AY52">
        <v>4</v>
      </c>
      <c r="AZ52">
        <v>5</v>
      </c>
      <c r="BA52">
        <v>2</v>
      </c>
      <c r="BB52">
        <v>23</v>
      </c>
      <c r="BC52">
        <v>5</v>
      </c>
      <c r="BD52">
        <v>11</v>
      </c>
      <c r="BE52">
        <v>7</v>
      </c>
      <c r="BF52" t="s">
        <v>19</v>
      </c>
      <c r="BG52" t="s">
        <v>19</v>
      </c>
      <c r="BH52" t="s">
        <v>19</v>
      </c>
      <c r="BI52" t="s">
        <v>19</v>
      </c>
      <c r="BJ52" t="s">
        <v>19</v>
      </c>
      <c r="BK52" t="s">
        <v>19</v>
      </c>
      <c r="BL52" t="s">
        <v>19</v>
      </c>
      <c r="BM52" t="s">
        <v>19</v>
      </c>
      <c r="BN52">
        <v>94</v>
      </c>
      <c r="BO52">
        <v>43</v>
      </c>
      <c r="BP52">
        <v>25</v>
      </c>
      <c r="BQ52">
        <v>26</v>
      </c>
    </row>
    <row r="53" spans="1:69">
      <c r="A53" t="s">
        <v>884</v>
      </c>
      <c r="B53">
        <v>848</v>
      </c>
      <c r="C53">
        <v>491</v>
      </c>
      <c r="D53">
        <v>154</v>
      </c>
      <c r="E53">
        <v>203</v>
      </c>
      <c r="F53">
        <v>519</v>
      </c>
      <c r="G53">
        <v>351</v>
      </c>
      <c r="H53">
        <v>39</v>
      </c>
      <c r="I53">
        <v>129</v>
      </c>
      <c r="J53">
        <v>241</v>
      </c>
      <c r="K53">
        <v>179</v>
      </c>
      <c r="L53">
        <v>21</v>
      </c>
      <c r="M53">
        <v>41</v>
      </c>
      <c r="N53">
        <v>54</v>
      </c>
      <c r="O53">
        <v>19</v>
      </c>
      <c r="P53">
        <v>30</v>
      </c>
      <c r="Q53">
        <v>5</v>
      </c>
      <c r="R53">
        <v>13</v>
      </c>
      <c r="S53">
        <v>7</v>
      </c>
      <c r="T53">
        <v>4</v>
      </c>
      <c r="U53">
        <v>2</v>
      </c>
      <c r="V53">
        <v>62</v>
      </c>
      <c r="W53">
        <v>35</v>
      </c>
      <c r="X53">
        <v>8</v>
      </c>
      <c r="Y53">
        <v>19</v>
      </c>
      <c r="Z53">
        <v>53</v>
      </c>
      <c r="AA53">
        <v>22</v>
      </c>
      <c r="AB53">
        <v>14</v>
      </c>
      <c r="AC53">
        <v>17</v>
      </c>
      <c r="AD53">
        <v>41</v>
      </c>
      <c r="AE53">
        <v>12</v>
      </c>
      <c r="AF53">
        <v>26</v>
      </c>
      <c r="AG53">
        <v>3</v>
      </c>
      <c r="AH53">
        <v>33</v>
      </c>
      <c r="AI53">
        <v>9</v>
      </c>
      <c r="AJ53">
        <v>14</v>
      </c>
      <c r="AK53">
        <v>10</v>
      </c>
      <c r="AL53">
        <v>1</v>
      </c>
      <c r="AM53" t="s">
        <v>19</v>
      </c>
      <c r="AN53" t="s">
        <v>19</v>
      </c>
      <c r="AO53">
        <v>1</v>
      </c>
      <c r="AP53">
        <v>2</v>
      </c>
      <c r="AQ53" t="s">
        <v>19</v>
      </c>
      <c r="AR53">
        <v>1</v>
      </c>
      <c r="AS53">
        <v>1</v>
      </c>
      <c r="AT53" t="s">
        <v>19</v>
      </c>
      <c r="AU53" t="s">
        <v>19</v>
      </c>
      <c r="AV53" t="s">
        <v>19</v>
      </c>
      <c r="AW53" t="s">
        <v>19</v>
      </c>
      <c r="AX53">
        <v>11</v>
      </c>
      <c r="AY53">
        <v>2</v>
      </c>
      <c r="AZ53">
        <v>4</v>
      </c>
      <c r="BA53">
        <v>5</v>
      </c>
      <c r="BB53">
        <v>18</v>
      </c>
      <c r="BC53">
        <v>6</v>
      </c>
      <c r="BD53">
        <v>9</v>
      </c>
      <c r="BE53">
        <v>3</v>
      </c>
      <c r="BF53" t="s">
        <v>19</v>
      </c>
      <c r="BG53" t="s">
        <v>19</v>
      </c>
      <c r="BH53" t="s">
        <v>19</v>
      </c>
      <c r="BI53" t="s">
        <v>19</v>
      </c>
      <c r="BJ53">
        <v>1</v>
      </c>
      <c r="BK53">
        <v>1</v>
      </c>
      <c r="BL53" t="s">
        <v>19</v>
      </c>
      <c r="BM53" t="s">
        <v>19</v>
      </c>
      <c r="BN53">
        <v>86</v>
      </c>
      <c r="BO53">
        <v>43</v>
      </c>
      <c r="BP53">
        <v>23</v>
      </c>
      <c r="BQ53">
        <v>20</v>
      </c>
    </row>
    <row r="54" spans="1:69">
      <c r="A54" t="s">
        <v>883</v>
      </c>
      <c r="B54">
        <v>1442</v>
      </c>
      <c r="C54">
        <v>802</v>
      </c>
      <c r="D54">
        <v>435</v>
      </c>
      <c r="E54">
        <v>205</v>
      </c>
      <c r="F54">
        <v>916</v>
      </c>
      <c r="G54">
        <v>538</v>
      </c>
      <c r="H54">
        <v>244</v>
      </c>
      <c r="I54">
        <v>134</v>
      </c>
      <c r="J54">
        <v>453</v>
      </c>
      <c r="K54">
        <v>271</v>
      </c>
      <c r="L54">
        <v>154</v>
      </c>
      <c r="M54">
        <v>28</v>
      </c>
      <c r="N54">
        <v>83</v>
      </c>
      <c r="O54">
        <v>36</v>
      </c>
      <c r="P54">
        <v>46</v>
      </c>
      <c r="Q54">
        <v>1</v>
      </c>
      <c r="R54">
        <v>9</v>
      </c>
      <c r="S54">
        <v>3</v>
      </c>
      <c r="T54">
        <v>6</v>
      </c>
      <c r="U54" t="s">
        <v>19</v>
      </c>
      <c r="V54">
        <v>78</v>
      </c>
      <c r="W54">
        <v>50</v>
      </c>
      <c r="X54">
        <v>16</v>
      </c>
      <c r="Y54">
        <v>12</v>
      </c>
      <c r="Z54">
        <v>89</v>
      </c>
      <c r="AA54">
        <v>49</v>
      </c>
      <c r="AB54">
        <v>25</v>
      </c>
      <c r="AC54">
        <v>15</v>
      </c>
      <c r="AD54">
        <v>70</v>
      </c>
      <c r="AE54">
        <v>35</v>
      </c>
      <c r="AF54">
        <v>33</v>
      </c>
      <c r="AG54">
        <v>2</v>
      </c>
      <c r="AH54">
        <v>56</v>
      </c>
      <c r="AI54">
        <v>15</v>
      </c>
      <c r="AJ54">
        <v>29</v>
      </c>
      <c r="AK54">
        <v>12</v>
      </c>
      <c r="AL54">
        <v>8</v>
      </c>
      <c r="AM54">
        <v>1</v>
      </c>
      <c r="AN54">
        <v>3</v>
      </c>
      <c r="AO54">
        <v>4</v>
      </c>
      <c r="AP54">
        <v>2</v>
      </c>
      <c r="AQ54">
        <v>1</v>
      </c>
      <c r="AR54">
        <v>1</v>
      </c>
      <c r="AS54" t="s">
        <v>19</v>
      </c>
      <c r="AT54">
        <v>1</v>
      </c>
      <c r="AU54" t="s">
        <v>19</v>
      </c>
      <c r="AV54" t="s">
        <v>19</v>
      </c>
      <c r="AW54">
        <v>1</v>
      </c>
      <c r="AX54">
        <v>23</v>
      </c>
      <c r="AY54">
        <v>8</v>
      </c>
      <c r="AZ54">
        <v>11</v>
      </c>
      <c r="BA54">
        <v>4</v>
      </c>
      <c r="BB54">
        <v>19</v>
      </c>
      <c r="BC54">
        <v>3</v>
      </c>
      <c r="BD54">
        <v>14</v>
      </c>
      <c r="BE54">
        <v>2</v>
      </c>
      <c r="BF54" t="s">
        <v>19</v>
      </c>
      <c r="BG54" t="s">
        <v>19</v>
      </c>
      <c r="BH54" t="s">
        <v>19</v>
      </c>
      <c r="BI54" t="s">
        <v>19</v>
      </c>
      <c r="BJ54">
        <v>3</v>
      </c>
      <c r="BK54">
        <v>2</v>
      </c>
      <c r="BL54" t="s">
        <v>19</v>
      </c>
      <c r="BM54">
        <v>1</v>
      </c>
      <c r="BN54">
        <v>150</v>
      </c>
      <c r="BO54">
        <v>79</v>
      </c>
      <c r="BP54">
        <v>42</v>
      </c>
      <c r="BQ54">
        <v>29</v>
      </c>
    </row>
    <row r="55" spans="1:69">
      <c r="A55" t="s">
        <v>882</v>
      </c>
      <c r="B55">
        <v>1208</v>
      </c>
      <c r="C55">
        <v>660</v>
      </c>
      <c r="D55">
        <v>342</v>
      </c>
      <c r="E55">
        <v>206</v>
      </c>
      <c r="F55">
        <v>762</v>
      </c>
      <c r="G55">
        <v>453</v>
      </c>
      <c r="H55">
        <v>184</v>
      </c>
      <c r="I55">
        <v>125</v>
      </c>
      <c r="J55">
        <v>341</v>
      </c>
      <c r="K55">
        <v>198</v>
      </c>
      <c r="L55">
        <v>108</v>
      </c>
      <c r="M55">
        <v>35</v>
      </c>
      <c r="N55">
        <v>72</v>
      </c>
      <c r="O55">
        <v>30</v>
      </c>
      <c r="P55">
        <v>41</v>
      </c>
      <c r="Q55">
        <v>1</v>
      </c>
      <c r="R55">
        <v>6</v>
      </c>
      <c r="S55">
        <v>3</v>
      </c>
      <c r="T55">
        <v>3</v>
      </c>
      <c r="U55" t="s">
        <v>19</v>
      </c>
      <c r="V55">
        <v>64</v>
      </c>
      <c r="W55">
        <v>33</v>
      </c>
      <c r="X55">
        <v>12</v>
      </c>
      <c r="Y55">
        <v>19</v>
      </c>
      <c r="Z55">
        <v>72</v>
      </c>
      <c r="AA55">
        <v>31</v>
      </c>
      <c r="AB55">
        <v>27</v>
      </c>
      <c r="AC55">
        <v>14</v>
      </c>
      <c r="AD55">
        <v>58</v>
      </c>
      <c r="AE55">
        <v>26</v>
      </c>
      <c r="AF55">
        <v>26</v>
      </c>
      <c r="AG55">
        <v>6</v>
      </c>
      <c r="AH55">
        <v>58</v>
      </c>
      <c r="AI55">
        <v>10</v>
      </c>
      <c r="AJ55">
        <v>29</v>
      </c>
      <c r="AK55">
        <v>19</v>
      </c>
      <c r="AL55">
        <v>14</v>
      </c>
      <c r="AM55">
        <v>3</v>
      </c>
      <c r="AN55">
        <v>1</v>
      </c>
      <c r="AO55">
        <v>10</v>
      </c>
      <c r="AP55">
        <v>1</v>
      </c>
      <c r="AQ55" t="s">
        <v>19</v>
      </c>
      <c r="AR55" t="s">
        <v>19</v>
      </c>
      <c r="AS55">
        <v>1</v>
      </c>
      <c r="AT55" t="s">
        <v>19</v>
      </c>
      <c r="AU55" t="s">
        <v>19</v>
      </c>
      <c r="AV55" t="s">
        <v>19</v>
      </c>
      <c r="AW55" t="s">
        <v>19</v>
      </c>
      <c r="AX55">
        <v>21</v>
      </c>
      <c r="AY55">
        <v>4</v>
      </c>
      <c r="AZ55">
        <v>12</v>
      </c>
      <c r="BA55">
        <v>5</v>
      </c>
      <c r="BB55">
        <v>20</v>
      </c>
      <c r="BC55">
        <v>2</v>
      </c>
      <c r="BD55">
        <v>15</v>
      </c>
      <c r="BE55">
        <v>3</v>
      </c>
      <c r="BF55" t="s">
        <v>19</v>
      </c>
      <c r="BG55" t="s">
        <v>19</v>
      </c>
      <c r="BH55" t="s">
        <v>19</v>
      </c>
      <c r="BI55" t="s">
        <v>19</v>
      </c>
      <c r="BJ55">
        <v>2</v>
      </c>
      <c r="BK55">
        <v>1</v>
      </c>
      <c r="BL55">
        <v>1</v>
      </c>
      <c r="BM55" t="s">
        <v>19</v>
      </c>
      <c r="BN55">
        <v>122</v>
      </c>
      <c r="BO55">
        <v>77</v>
      </c>
      <c r="BP55">
        <v>23</v>
      </c>
      <c r="BQ55">
        <v>22</v>
      </c>
    </row>
    <row r="56" spans="1:69">
      <c r="A56" t="s">
        <v>881</v>
      </c>
      <c r="B56">
        <v>836</v>
      </c>
      <c r="C56">
        <v>632</v>
      </c>
      <c r="D56">
        <v>58</v>
      </c>
      <c r="E56">
        <v>146</v>
      </c>
      <c r="F56">
        <v>529</v>
      </c>
      <c r="G56">
        <v>430</v>
      </c>
      <c r="H56">
        <v>7</v>
      </c>
      <c r="I56">
        <v>92</v>
      </c>
      <c r="J56">
        <v>197</v>
      </c>
      <c r="K56">
        <v>179</v>
      </c>
      <c r="L56">
        <v>2</v>
      </c>
      <c r="M56">
        <v>16</v>
      </c>
      <c r="N56">
        <v>33</v>
      </c>
      <c r="O56">
        <v>24</v>
      </c>
      <c r="P56">
        <v>9</v>
      </c>
      <c r="Q56" t="s">
        <v>19</v>
      </c>
      <c r="R56">
        <v>4</v>
      </c>
      <c r="S56">
        <v>4</v>
      </c>
      <c r="T56" t="s">
        <v>19</v>
      </c>
      <c r="U56" t="s">
        <v>19</v>
      </c>
      <c r="V56">
        <v>57</v>
      </c>
      <c r="W56">
        <v>36</v>
      </c>
      <c r="X56">
        <v>6</v>
      </c>
      <c r="Y56">
        <v>15</v>
      </c>
      <c r="Z56">
        <v>40</v>
      </c>
      <c r="AA56">
        <v>29</v>
      </c>
      <c r="AB56">
        <v>5</v>
      </c>
      <c r="AC56">
        <v>6</v>
      </c>
      <c r="AD56">
        <v>25</v>
      </c>
      <c r="AE56">
        <v>17</v>
      </c>
      <c r="AF56">
        <v>8</v>
      </c>
      <c r="AG56" t="s">
        <v>19</v>
      </c>
      <c r="AH56">
        <v>37</v>
      </c>
      <c r="AI56">
        <v>27</v>
      </c>
      <c r="AJ56">
        <v>7</v>
      </c>
      <c r="AK56">
        <v>3</v>
      </c>
      <c r="AL56">
        <v>7</v>
      </c>
      <c r="AM56">
        <v>6</v>
      </c>
      <c r="AN56" t="s">
        <v>19</v>
      </c>
      <c r="AO56">
        <v>1</v>
      </c>
      <c r="AP56">
        <v>4</v>
      </c>
      <c r="AQ56">
        <v>4</v>
      </c>
      <c r="AR56" t="s">
        <v>19</v>
      </c>
      <c r="AS56" t="s">
        <v>19</v>
      </c>
      <c r="AT56" t="s">
        <v>19</v>
      </c>
      <c r="AU56" t="s">
        <v>19</v>
      </c>
      <c r="AV56" t="s">
        <v>19</v>
      </c>
      <c r="AW56" t="s">
        <v>19</v>
      </c>
      <c r="AX56">
        <v>9</v>
      </c>
      <c r="AY56">
        <v>3</v>
      </c>
      <c r="AZ56">
        <v>4</v>
      </c>
      <c r="BA56">
        <v>2</v>
      </c>
      <c r="BB56">
        <v>12</v>
      </c>
      <c r="BC56">
        <v>9</v>
      </c>
      <c r="BD56">
        <v>3</v>
      </c>
      <c r="BE56" t="s">
        <v>19</v>
      </c>
      <c r="BF56">
        <v>2</v>
      </c>
      <c r="BG56">
        <v>2</v>
      </c>
      <c r="BH56" t="s">
        <v>19</v>
      </c>
      <c r="BI56" t="s">
        <v>19</v>
      </c>
      <c r="BJ56">
        <v>3</v>
      </c>
      <c r="BK56">
        <v>3</v>
      </c>
      <c r="BL56" t="s">
        <v>19</v>
      </c>
      <c r="BM56" t="s">
        <v>19</v>
      </c>
      <c r="BN56">
        <v>115</v>
      </c>
      <c r="BO56">
        <v>69</v>
      </c>
      <c r="BP56">
        <v>16</v>
      </c>
      <c r="BQ56">
        <v>30</v>
      </c>
    </row>
    <row r="57" spans="1:69">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c r="BA57" t="s">
        <v>789</v>
      </c>
      <c r="BB57" t="s">
        <v>789</v>
      </c>
      <c r="BC57" t="s">
        <v>789</v>
      </c>
      <c r="BD57" t="s">
        <v>789</v>
      </c>
      <c r="BE57" t="s">
        <v>789</v>
      </c>
      <c r="BF57" t="s">
        <v>789</v>
      </c>
      <c r="BG57" t="s">
        <v>789</v>
      </c>
      <c r="BH57" t="s">
        <v>789</v>
      </c>
      <c r="BI57" t="s">
        <v>789</v>
      </c>
      <c r="BJ57" t="s">
        <v>789</v>
      </c>
      <c r="BK57" t="s">
        <v>789</v>
      </c>
      <c r="BL57" t="s">
        <v>789</v>
      </c>
      <c r="BM57" t="s">
        <v>789</v>
      </c>
      <c r="BN57" t="s">
        <v>789</v>
      </c>
      <c r="BO57" t="s">
        <v>789</v>
      </c>
      <c r="BP57" t="s">
        <v>789</v>
      </c>
      <c r="BQ57" t="s">
        <v>789</v>
      </c>
    </row>
    <row r="58" spans="1:69">
      <c r="A58" t="s">
        <v>880</v>
      </c>
      <c r="B58">
        <v>2492</v>
      </c>
      <c r="C58">
        <v>1518</v>
      </c>
      <c r="D58">
        <v>275</v>
      </c>
      <c r="E58">
        <v>699</v>
      </c>
      <c r="F58">
        <v>1574</v>
      </c>
      <c r="G58">
        <v>1060</v>
      </c>
      <c r="H58">
        <v>92</v>
      </c>
      <c r="I58">
        <v>422</v>
      </c>
      <c r="J58">
        <v>708</v>
      </c>
      <c r="K58">
        <v>555</v>
      </c>
      <c r="L58">
        <v>38</v>
      </c>
      <c r="M58">
        <v>115</v>
      </c>
      <c r="N58">
        <v>98</v>
      </c>
      <c r="O58">
        <v>58</v>
      </c>
      <c r="P58">
        <v>40</v>
      </c>
      <c r="Q58" t="s">
        <v>19</v>
      </c>
      <c r="R58">
        <v>13</v>
      </c>
      <c r="S58">
        <v>10</v>
      </c>
      <c r="T58">
        <v>3</v>
      </c>
      <c r="U58" t="s">
        <v>19</v>
      </c>
      <c r="V58">
        <v>201</v>
      </c>
      <c r="W58">
        <v>104</v>
      </c>
      <c r="X58">
        <v>20</v>
      </c>
      <c r="Y58">
        <v>77</v>
      </c>
      <c r="Z58">
        <v>113</v>
      </c>
      <c r="AA58">
        <v>56</v>
      </c>
      <c r="AB58">
        <v>15</v>
      </c>
      <c r="AC58">
        <v>42</v>
      </c>
      <c r="AD58">
        <v>83</v>
      </c>
      <c r="AE58">
        <v>50</v>
      </c>
      <c r="AF58">
        <v>30</v>
      </c>
      <c r="AG58">
        <v>3</v>
      </c>
      <c r="AH58">
        <v>99</v>
      </c>
      <c r="AI58">
        <v>33</v>
      </c>
      <c r="AJ58">
        <v>39</v>
      </c>
      <c r="AK58">
        <v>27</v>
      </c>
      <c r="AL58">
        <v>12</v>
      </c>
      <c r="AM58">
        <v>10</v>
      </c>
      <c r="AN58">
        <v>1</v>
      </c>
      <c r="AO58">
        <v>1</v>
      </c>
      <c r="AP58">
        <v>14</v>
      </c>
      <c r="AQ58">
        <v>8</v>
      </c>
      <c r="AR58">
        <v>1</v>
      </c>
      <c r="AS58">
        <v>5</v>
      </c>
      <c r="AT58" t="s">
        <v>19</v>
      </c>
      <c r="AU58" t="s">
        <v>19</v>
      </c>
      <c r="AV58" t="s">
        <v>19</v>
      </c>
      <c r="AW58" t="s">
        <v>19</v>
      </c>
      <c r="AX58">
        <v>38</v>
      </c>
      <c r="AY58">
        <v>5</v>
      </c>
      <c r="AZ58">
        <v>24</v>
      </c>
      <c r="BA58">
        <v>9</v>
      </c>
      <c r="BB58">
        <v>28</v>
      </c>
      <c r="BC58">
        <v>5</v>
      </c>
      <c r="BD58">
        <v>12</v>
      </c>
      <c r="BE58">
        <v>11</v>
      </c>
      <c r="BF58">
        <v>4</v>
      </c>
      <c r="BG58">
        <v>3</v>
      </c>
      <c r="BH58">
        <v>1</v>
      </c>
      <c r="BI58" t="s">
        <v>19</v>
      </c>
      <c r="BJ58">
        <v>3</v>
      </c>
      <c r="BK58">
        <v>2</v>
      </c>
      <c r="BL58" t="s">
        <v>19</v>
      </c>
      <c r="BM58">
        <v>1</v>
      </c>
      <c r="BN58">
        <v>324</v>
      </c>
      <c r="BO58">
        <v>157</v>
      </c>
      <c r="BP58">
        <v>39</v>
      </c>
      <c r="BQ58">
        <v>128</v>
      </c>
    </row>
    <row r="59" spans="1:69">
      <c r="A59" t="s">
        <v>879</v>
      </c>
      <c r="B59">
        <v>855</v>
      </c>
      <c r="C59">
        <v>502</v>
      </c>
      <c r="D59">
        <v>178</v>
      </c>
      <c r="E59">
        <v>175</v>
      </c>
      <c r="F59">
        <v>551</v>
      </c>
      <c r="G59">
        <v>381</v>
      </c>
      <c r="H59">
        <v>72</v>
      </c>
      <c r="I59">
        <v>98</v>
      </c>
      <c r="J59">
        <v>245</v>
      </c>
      <c r="K59">
        <v>162</v>
      </c>
      <c r="L59">
        <v>54</v>
      </c>
      <c r="M59">
        <v>29</v>
      </c>
      <c r="N59">
        <v>52</v>
      </c>
      <c r="O59">
        <v>17</v>
      </c>
      <c r="P59">
        <v>33</v>
      </c>
      <c r="Q59">
        <v>2</v>
      </c>
      <c r="R59">
        <v>8</v>
      </c>
      <c r="S59">
        <v>3</v>
      </c>
      <c r="T59">
        <v>5</v>
      </c>
      <c r="U59" t="s">
        <v>19</v>
      </c>
      <c r="V59">
        <v>72</v>
      </c>
      <c r="W59">
        <v>33</v>
      </c>
      <c r="X59">
        <v>10</v>
      </c>
      <c r="Y59">
        <v>29</v>
      </c>
      <c r="Z59">
        <v>28</v>
      </c>
      <c r="AA59">
        <v>19</v>
      </c>
      <c r="AB59">
        <v>7</v>
      </c>
      <c r="AC59">
        <v>2</v>
      </c>
      <c r="AD59">
        <v>38</v>
      </c>
      <c r="AE59">
        <v>13</v>
      </c>
      <c r="AF59">
        <v>23</v>
      </c>
      <c r="AG59">
        <v>2</v>
      </c>
      <c r="AH59">
        <v>28</v>
      </c>
      <c r="AI59">
        <v>6</v>
      </c>
      <c r="AJ59">
        <v>14</v>
      </c>
      <c r="AK59">
        <v>8</v>
      </c>
      <c r="AL59">
        <v>6</v>
      </c>
      <c r="AM59">
        <v>1</v>
      </c>
      <c r="AN59">
        <v>2</v>
      </c>
      <c r="AO59">
        <v>3</v>
      </c>
      <c r="AP59">
        <v>1</v>
      </c>
      <c r="AQ59" t="s">
        <v>19</v>
      </c>
      <c r="AR59" t="s">
        <v>19</v>
      </c>
      <c r="AS59">
        <v>1</v>
      </c>
      <c r="AT59" t="s">
        <v>19</v>
      </c>
      <c r="AU59" t="s">
        <v>19</v>
      </c>
      <c r="AV59" t="s">
        <v>19</v>
      </c>
      <c r="AW59" t="s">
        <v>19</v>
      </c>
      <c r="AX59">
        <v>11</v>
      </c>
      <c r="AY59">
        <v>1</v>
      </c>
      <c r="AZ59">
        <v>8</v>
      </c>
      <c r="BA59">
        <v>2</v>
      </c>
      <c r="BB59">
        <v>7</v>
      </c>
      <c r="BC59">
        <v>1</v>
      </c>
      <c r="BD59">
        <v>4</v>
      </c>
      <c r="BE59">
        <v>2</v>
      </c>
      <c r="BF59">
        <v>3</v>
      </c>
      <c r="BG59">
        <v>3</v>
      </c>
      <c r="BH59" t="s">
        <v>19</v>
      </c>
      <c r="BI59" t="s">
        <v>19</v>
      </c>
      <c r="BJ59" t="s">
        <v>19</v>
      </c>
      <c r="BK59" t="s">
        <v>19</v>
      </c>
      <c r="BL59" t="s">
        <v>19</v>
      </c>
      <c r="BM59" t="s">
        <v>19</v>
      </c>
      <c r="BN59">
        <v>86</v>
      </c>
      <c r="BO59">
        <v>33</v>
      </c>
      <c r="BP59">
        <v>19</v>
      </c>
      <c r="BQ59">
        <v>34</v>
      </c>
    </row>
    <row r="60" spans="1:69">
      <c r="A60" t="s">
        <v>878</v>
      </c>
      <c r="B60">
        <v>3839</v>
      </c>
      <c r="C60">
        <v>1982</v>
      </c>
      <c r="D60">
        <v>403</v>
      </c>
      <c r="E60">
        <v>1454</v>
      </c>
      <c r="F60">
        <v>2391</v>
      </c>
      <c r="G60">
        <v>1419</v>
      </c>
      <c r="H60">
        <v>117</v>
      </c>
      <c r="I60">
        <v>855</v>
      </c>
      <c r="J60">
        <v>645</v>
      </c>
      <c r="K60">
        <v>430</v>
      </c>
      <c r="L60">
        <v>55</v>
      </c>
      <c r="M60">
        <v>160</v>
      </c>
      <c r="N60">
        <v>163</v>
      </c>
      <c r="O60">
        <v>72</v>
      </c>
      <c r="P60">
        <v>87</v>
      </c>
      <c r="Q60">
        <v>4</v>
      </c>
      <c r="R60">
        <v>4</v>
      </c>
      <c r="S60">
        <v>2</v>
      </c>
      <c r="T60">
        <v>2</v>
      </c>
      <c r="U60" t="s">
        <v>19</v>
      </c>
      <c r="V60">
        <v>299</v>
      </c>
      <c r="W60">
        <v>119</v>
      </c>
      <c r="X60">
        <v>27</v>
      </c>
      <c r="Y60">
        <v>153</v>
      </c>
      <c r="Z60">
        <v>150</v>
      </c>
      <c r="AA60">
        <v>66</v>
      </c>
      <c r="AB60">
        <v>20</v>
      </c>
      <c r="AC60">
        <v>64</v>
      </c>
      <c r="AD60">
        <v>127</v>
      </c>
      <c r="AE60">
        <v>65</v>
      </c>
      <c r="AF60">
        <v>34</v>
      </c>
      <c r="AG60">
        <v>28</v>
      </c>
      <c r="AH60">
        <v>156</v>
      </c>
      <c r="AI60">
        <v>36</v>
      </c>
      <c r="AJ60">
        <v>45</v>
      </c>
      <c r="AK60">
        <v>75</v>
      </c>
      <c r="AL60">
        <v>29</v>
      </c>
      <c r="AM60">
        <v>9</v>
      </c>
      <c r="AN60" t="s">
        <v>19</v>
      </c>
      <c r="AO60">
        <v>20</v>
      </c>
      <c r="AP60">
        <v>6</v>
      </c>
      <c r="AQ60">
        <v>1</v>
      </c>
      <c r="AR60" t="s">
        <v>19</v>
      </c>
      <c r="AS60">
        <v>5</v>
      </c>
      <c r="AT60">
        <v>5</v>
      </c>
      <c r="AU60" t="s">
        <v>19</v>
      </c>
      <c r="AV60" t="s">
        <v>19</v>
      </c>
      <c r="AW60">
        <v>5</v>
      </c>
      <c r="AX60">
        <v>51</v>
      </c>
      <c r="AY60">
        <v>6</v>
      </c>
      <c r="AZ60">
        <v>24</v>
      </c>
      <c r="BA60">
        <v>21</v>
      </c>
      <c r="BB60">
        <v>39</v>
      </c>
      <c r="BC60">
        <v>5</v>
      </c>
      <c r="BD60">
        <v>17</v>
      </c>
      <c r="BE60">
        <v>17</v>
      </c>
      <c r="BF60">
        <v>12</v>
      </c>
      <c r="BG60">
        <v>8</v>
      </c>
      <c r="BH60">
        <v>1</v>
      </c>
      <c r="BI60">
        <v>3</v>
      </c>
      <c r="BJ60">
        <v>14</v>
      </c>
      <c r="BK60">
        <v>7</v>
      </c>
      <c r="BL60">
        <v>3</v>
      </c>
      <c r="BM60">
        <v>4</v>
      </c>
      <c r="BN60">
        <v>553</v>
      </c>
      <c r="BO60">
        <v>205</v>
      </c>
      <c r="BP60">
        <v>73</v>
      </c>
      <c r="BQ60">
        <v>275</v>
      </c>
    </row>
    <row r="61" spans="1:69">
      <c r="A61" t="s">
        <v>877</v>
      </c>
      <c r="B61">
        <v>1904</v>
      </c>
      <c r="C61">
        <v>947</v>
      </c>
      <c r="D61">
        <v>199</v>
      </c>
      <c r="E61">
        <v>758</v>
      </c>
      <c r="F61">
        <v>1157</v>
      </c>
      <c r="G61">
        <v>687</v>
      </c>
      <c r="H61">
        <v>76</v>
      </c>
      <c r="I61">
        <v>394</v>
      </c>
      <c r="J61">
        <v>364</v>
      </c>
      <c r="K61">
        <v>249</v>
      </c>
      <c r="L61">
        <v>36</v>
      </c>
      <c r="M61">
        <v>79</v>
      </c>
      <c r="N61">
        <v>85</v>
      </c>
      <c r="O61">
        <v>36</v>
      </c>
      <c r="P61">
        <v>35</v>
      </c>
      <c r="Q61">
        <v>14</v>
      </c>
      <c r="R61">
        <v>1</v>
      </c>
      <c r="S61">
        <v>1</v>
      </c>
      <c r="T61" t="s">
        <v>19</v>
      </c>
      <c r="U61" t="s">
        <v>19</v>
      </c>
      <c r="V61">
        <v>186</v>
      </c>
      <c r="W61">
        <v>60</v>
      </c>
      <c r="X61">
        <v>14</v>
      </c>
      <c r="Y61">
        <v>112</v>
      </c>
      <c r="Z61">
        <v>95</v>
      </c>
      <c r="AA61">
        <v>37</v>
      </c>
      <c r="AB61">
        <v>9</v>
      </c>
      <c r="AC61">
        <v>49</v>
      </c>
      <c r="AD61">
        <v>62</v>
      </c>
      <c r="AE61">
        <v>29</v>
      </c>
      <c r="AF61">
        <v>23</v>
      </c>
      <c r="AG61">
        <v>10</v>
      </c>
      <c r="AH61">
        <v>64</v>
      </c>
      <c r="AI61">
        <v>16</v>
      </c>
      <c r="AJ61">
        <v>23</v>
      </c>
      <c r="AK61">
        <v>25</v>
      </c>
      <c r="AL61">
        <v>20</v>
      </c>
      <c r="AM61">
        <v>6</v>
      </c>
      <c r="AN61">
        <v>2</v>
      </c>
      <c r="AO61">
        <v>12</v>
      </c>
      <c r="AP61">
        <v>5</v>
      </c>
      <c r="AQ61">
        <v>1</v>
      </c>
      <c r="AR61">
        <v>2</v>
      </c>
      <c r="AS61">
        <v>2</v>
      </c>
      <c r="AT61">
        <v>1</v>
      </c>
      <c r="AU61" t="s">
        <v>19</v>
      </c>
      <c r="AV61" t="s">
        <v>19</v>
      </c>
      <c r="AW61">
        <v>1</v>
      </c>
      <c r="AX61">
        <v>19</v>
      </c>
      <c r="AY61">
        <v>2</v>
      </c>
      <c r="AZ61">
        <v>13</v>
      </c>
      <c r="BA61">
        <v>4</v>
      </c>
      <c r="BB61">
        <v>10</v>
      </c>
      <c r="BC61">
        <v>1</v>
      </c>
      <c r="BD61">
        <v>4</v>
      </c>
      <c r="BE61">
        <v>5</v>
      </c>
      <c r="BF61">
        <v>3</v>
      </c>
      <c r="BG61">
        <v>2</v>
      </c>
      <c r="BH61">
        <v>1</v>
      </c>
      <c r="BI61" t="s">
        <v>19</v>
      </c>
      <c r="BJ61">
        <v>6</v>
      </c>
      <c r="BK61">
        <v>4</v>
      </c>
      <c r="BL61">
        <v>1</v>
      </c>
      <c r="BM61">
        <v>1</v>
      </c>
      <c r="BN61">
        <v>255</v>
      </c>
      <c r="BO61">
        <v>82</v>
      </c>
      <c r="BP61">
        <v>19</v>
      </c>
      <c r="BQ61">
        <v>154</v>
      </c>
    </row>
    <row r="62" spans="1:69">
      <c r="A62" t="s">
        <v>876</v>
      </c>
      <c r="B62">
        <v>6694</v>
      </c>
      <c r="C62">
        <v>3200</v>
      </c>
      <c r="D62">
        <v>647</v>
      </c>
      <c r="E62">
        <v>2847</v>
      </c>
      <c r="F62">
        <v>3984</v>
      </c>
      <c r="G62">
        <v>2243</v>
      </c>
      <c r="H62">
        <v>303</v>
      </c>
      <c r="I62">
        <v>1438</v>
      </c>
      <c r="J62">
        <v>1379</v>
      </c>
      <c r="K62">
        <v>922</v>
      </c>
      <c r="L62">
        <v>126</v>
      </c>
      <c r="M62">
        <v>331</v>
      </c>
      <c r="N62">
        <v>244</v>
      </c>
      <c r="O62">
        <v>130</v>
      </c>
      <c r="P62">
        <v>97</v>
      </c>
      <c r="Q62">
        <v>17</v>
      </c>
      <c r="R62">
        <v>21</v>
      </c>
      <c r="S62">
        <v>12</v>
      </c>
      <c r="T62">
        <v>6</v>
      </c>
      <c r="U62">
        <v>3</v>
      </c>
      <c r="V62">
        <v>623</v>
      </c>
      <c r="W62">
        <v>228</v>
      </c>
      <c r="X62">
        <v>47</v>
      </c>
      <c r="Y62">
        <v>348</v>
      </c>
      <c r="Z62">
        <v>205</v>
      </c>
      <c r="AA62">
        <v>60</v>
      </c>
      <c r="AB62">
        <v>25</v>
      </c>
      <c r="AC62">
        <v>120</v>
      </c>
      <c r="AD62">
        <v>184</v>
      </c>
      <c r="AE62">
        <v>103</v>
      </c>
      <c r="AF62">
        <v>57</v>
      </c>
      <c r="AG62">
        <v>24</v>
      </c>
      <c r="AH62">
        <v>193</v>
      </c>
      <c r="AI62">
        <v>38</v>
      </c>
      <c r="AJ62">
        <v>49</v>
      </c>
      <c r="AK62">
        <v>106</v>
      </c>
      <c r="AL62">
        <v>41</v>
      </c>
      <c r="AM62">
        <v>9</v>
      </c>
      <c r="AN62">
        <v>3</v>
      </c>
      <c r="AO62">
        <v>29</v>
      </c>
      <c r="AP62">
        <v>23</v>
      </c>
      <c r="AQ62">
        <v>5</v>
      </c>
      <c r="AR62">
        <v>3</v>
      </c>
      <c r="AS62">
        <v>15</v>
      </c>
      <c r="AT62">
        <v>13</v>
      </c>
      <c r="AU62" t="s">
        <v>19</v>
      </c>
      <c r="AV62" t="s">
        <v>19</v>
      </c>
      <c r="AW62">
        <v>13</v>
      </c>
      <c r="AX62">
        <v>65</v>
      </c>
      <c r="AY62">
        <v>3</v>
      </c>
      <c r="AZ62">
        <v>28</v>
      </c>
      <c r="BA62">
        <v>34</v>
      </c>
      <c r="BB62">
        <v>17</v>
      </c>
      <c r="BC62">
        <v>2</v>
      </c>
      <c r="BD62">
        <v>11</v>
      </c>
      <c r="BE62">
        <v>4</v>
      </c>
      <c r="BF62">
        <v>18</v>
      </c>
      <c r="BG62">
        <v>8</v>
      </c>
      <c r="BH62">
        <v>3</v>
      </c>
      <c r="BI62">
        <v>7</v>
      </c>
      <c r="BJ62">
        <v>16</v>
      </c>
      <c r="BK62">
        <v>11</v>
      </c>
      <c r="BL62">
        <v>1</v>
      </c>
      <c r="BM62">
        <v>4</v>
      </c>
      <c r="BN62">
        <v>1261</v>
      </c>
      <c r="BO62">
        <v>398</v>
      </c>
      <c r="BP62">
        <v>69</v>
      </c>
      <c r="BQ62">
        <v>794</v>
      </c>
    </row>
    <row r="63" spans="1:69">
      <c r="A63" t="s">
        <v>875</v>
      </c>
      <c r="B63">
        <v>3735</v>
      </c>
      <c r="C63">
        <v>1750</v>
      </c>
      <c r="D63">
        <v>515</v>
      </c>
      <c r="E63">
        <v>1470</v>
      </c>
      <c r="F63">
        <v>2258</v>
      </c>
      <c r="G63">
        <v>1296</v>
      </c>
      <c r="H63">
        <v>262</v>
      </c>
      <c r="I63">
        <v>700</v>
      </c>
      <c r="J63">
        <v>795</v>
      </c>
      <c r="K63">
        <v>549</v>
      </c>
      <c r="L63">
        <v>98</v>
      </c>
      <c r="M63">
        <v>148</v>
      </c>
      <c r="N63">
        <v>140</v>
      </c>
      <c r="O63">
        <v>57</v>
      </c>
      <c r="P63">
        <v>77</v>
      </c>
      <c r="Q63">
        <v>6</v>
      </c>
      <c r="R63">
        <v>14</v>
      </c>
      <c r="S63">
        <v>7</v>
      </c>
      <c r="T63">
        <v>6</v>
      </c>
      <c r="U63">
        <v>1</v>
      </c>
      <c r="V63">
        <v>354</v>
      </c>
      <c r="W63">
        <v>111</v>
      </c>
      <c r="X63">
        <v>35</v>
      </c>
      <c r="Y63">
        <v>208</v>
      </c>
      <c r="Z63">
        <v>142</v>
      </c>
      <c r="AA63">
        <v>44</v>
      </c>
      <c r="AB63">
        <v>18</v>
      </c>
      <c r="AC63">
        <v>80</v>
      </c>
      <c r="AD63">
        <v>117</v>
      </c>
      <c r="AE63">
        <v>53</v>
      </c>
      <c r="AF63">
        <v>47</v>
      </c>
      <c r="AG63">
        <v>17</v>
      </c>
      <c r="AH63">
        <v>118</v>
      </c>
      <c r="AI63">
        <v>23</v>
      </c>
      <c r="AJ63">
        <v>29</v>
      </c>
      <c r="AK63">
        <v>66</v>
      </c>
      <c r="AL63">
        <v>34</v>
      </c>
      <c r="AM63">
        <v>10</v>
      </c>
      <c r="AN63">
        <v>1</v>
      </c>
      <c r="AO63">
        <v>23</v>
      </c>
      <c r="AP63">
        <v>22</v>
      </c>
      <c r="AQ63">
        <v>6</v>
      </c>
      <c r="AR63">
        <v>4</v>
      </c>
      <c r="AS63">
        <v>12</v>
      </c>
      <c r="AT63">
        <v>6</v>
      </c>
      <c r="AU63" t="s">
        <v>19</v>
      </c>
      <c r="AV63" t="s">
        <v>19</v>
      </c>
      <c r="AW63">
        <v>6</v>
      </c>
      <c r="AX63">
        <v>38</v>
      </c>
      <c r="AY63">
        <v>3</v>
      </c>
      <c r="AZ63">
        <v>19</v>
      </c>
      <c r="BA63">
        <v>16</v>
      </c>
      <c r="BB63">
        <v>7</v>
      </c>
      <c r="BC63" t="s">
        <v>19</v>
      </c>
      <c r="BD63">
        <v>3</v>
      </c>
      <c r="BE63">
        <v>4</v>
      </c>
      <c r="BF63">
        <v>3</v>
      </c>
      <c r="BG63">
        <v>1</v>
      </c>
      <c r="BH63" t="s">
        <v>19</v>
      </c>
      <c r="BI63">
        <v>2</v>
      </c>
      <c r="BJ63">
        <v>8</v>
      </c>
      <c r="BK63">
        <v>3</v>
      </c>
      <c r="BL63">
        <v>2</v>
      </c>
      <c r="BM63">
        <v>3</v>
      </c>
      <c r="BN63">
        <v>606</v>
      </c>
      <c r="BO63">
        <v>166</v>
      </c>
      <c r="BP63">
        <v>47</v>
      </c>
      <c r="BQ63">
        <v>393</v>
      </c>
    </row>
    <row r="64" spans="1:69">
      <c r="A64" t="s">
        <v>874</v>
      </c>
      <c r="B64">
        <v>1063</v>
      </c>
      <c r="C64">
        <v>465</v>
      </c>
      <c r="D64">
        <v>93</v>
      </c>
      <c r="E64">
        <v>505</v>
      </c>
      <c r="F64">
        <v>594</v>
      </c>
      <c r="G64">
        <v>319</v>
      </c>
      <c r="H64">
        <v>27</v>
      </c>
      <c r="I64">
        <v>248</v>
      </c>
      <c r="J64">
        <v>179</v>
      </c>
      <c r="K64">
        <v>115</v>
      </c>
      <c r="L64">
        <v>19</v>
      </c>
      <c r="M64">
        <v>45</v>
      </c>
      <c r="N64">
        <v>43</v>
      </c>
      <c r="O64">
        <v>22</v>
      </c>
      <c r="P64">
        <v>19</v>
      </c>
      <c r="Q64">
        <v>2</v>
      </c>
      <c r="R64">
        <v>2</v>
      </c>
      <c r="S64">
        <v>2</v>
      </c>
      <c r="T64" t="s">
        <v>19</v>
      </c>
      <c r="U64" t="s">
        <v>19</v>
      </c>
      <c r="V64">
        <v>103</v>
      </c>
      <c r="W64">
        <v>33</v>
      </c>
      <c r="X64">
        <v>12</v>
      </c>
      <c r="Y64">
        <v>58</v>
      </c>
      <c r="Z64">
        <v>24</v>
      </c>
      <c r="AA64">
        <v>9</v>
      </c>
      <c r="AB64">
        <v>5</v>
      </c>
      <c r="AC64">
        <v>10</v>
      </c>
      <c r="AD64">
        <v>41</v>
      </c>
      <c r="AE64">
        <v>26</v>
      </c>
      <c r="AF64">
        <v>9</v>
      </c>
      <c r="AG64">
        <v>6</v>
      </c>
      <c r="AH64">
        <v>38</v>
      </c>
      <c r="AI64">
        <v>3</v>
      </c>
      <c r="AJ64">
        <v>9</v>
      </c>
      <c r="AK64">
        <v>26</v>
      </c>
      <c r="AL64">
        <v>10</v>
      </c>
      <c r="AM64">
        <v>1</v>
      </c>
      <c r="AN64" t="s">
        <v>19</v>
      </c>
      <c r="AO64">
        <v>9</v>
      </c>
      <c r="AP64">
        <v>2</v>
      </c>
      <c r="AQ64">
        <v>1</v>
      </c>
      <c r="AR64">
        <v>1</v>
      </c>
      <c r="AS64" t="s">
        <v>19</v>
      </c>
      <c r="AT64">
        <v>1</v>
      </c>
      <c r="AU64" t="s">
        <v>19</v>
      </c>
      <c r="AV64" t="s">
        <v>19</v>
      </c>
      <c r="AW64">
        <v>1</v>
      </c>
      <c r="AX64">
        <v>18</v>
      </c>
      <c r="AY64" t="s">
        <v>19</v>
      </c>
      <c r="AZ64">
        <v>3</v>
      </c>
      <c r="BA64">
        <v>15</v>
      </c>
      <c r="BB64">
        <v>6</v>
      </c>
      <c r="BC64" t="s">
        <v>19</v>
      </c>
      <c r="BD64">
        <v>5</v>
      </c>
      <c r="BE64">
        <v>1</v>
      </c>
      <c r="BF64">
        <v>1</v>
      </c>
      <c r="BG64">
        <v>1</v>
      </c>
      <c r="BH64" t="s">
        <v>19</v>
      </c>
      <c r="BI64" t="s">
        <v>19</v>
      </c>
      <c r="BJ64" t="s">
        <v>19</v>
      </c>
      <c r="BK64" t="s">
        <v>19</v>
      </c>
      <c r="BL64" t="s">
        <v>19</v>
      </c>
      <c r="BM64" t="s">
        <v>19</v>
      </c>
      <c r="BN64">
        <v>220</v>
      </c>
      <c r="BO64">
        <v>53</v>
      </c>
      <c r="BP64">
        <v>12</v>
      </c>
      <c r="BQ64">
        <v>155</v>
      </c>
    </row>
    <row r="65" spans="1:69">
      <c r="A65" t="s">
        <v>873</v>
      </c>
      <c r="B65">
        <v>422</v>
      </c>
      <c r="C65">
        <v>283</v>
      </c>
      <c r="D65">
        <v>84</v>
      </c>
      <c r="E65">
        <v>55</v>
      </c>
      <c r="F65">
        <v>268</v>
      </c>
      <c r="G65">
        <v>202</v>
      </c>
      <c r="H65">
        <v>36</v>
      </c>
      <c r="I65">
        <v>30</v>
      </c>
      <c r="J65">
        <v>148</v>
      </c>
      <c r="K65">
        <v>121</v>
      </c>
      <c r="L65">
        <v>21</v>
      </c>
      <c r="M65">
        <v>6</v>
      </c>
      <c r="N65">
        <v>20</v>
      </c>
      <c r="O65">
        <v>11</v>
      </c>
      <c r="P65">
        <v>9</v>
      </c>
      <c r="Q65" t="s">
        <v>19</v>
      </c>
      <c r="R65">
        <v>5</v>
      </c>
      <c r="S65">
        <v>4</v>
      </c>
      <c r="T65">
        <v>1</v>
      </c>
      <c r="U65" t="s">
        <v>19</v>
      </c>
      <c r="V65">
        <v>29</v>
      </c>
      <c r="W65">
        <v>18</v>
      </c>
      <c r="X65">
        <v>7</v>
      </c>
      <c r="Y65">
        <v>4</v>
      </c>
      <c r="Z65">
        <v>15</v>
      </c>
      <c r="AA65">
        <v>9</v>
      </c>
      <c r="AB65">
        <v>4</v>
      </c>
      <c r="AC65">
        <v>2</v>
      </c>
      <c r="AD65">
        <v>15</v>
      </c>
      <c r="AE65">
        <v>9</v>
      </c>
      <c r="AF65">
        <v>5</v>
      </c>
      <c r="AG65">
        <v>1</v>
      </c>
      <c r="AH65">
        <v>19</v>
      </c>
      <c r="AI65">
        <v>10</v>
      </c>
      <c r="AJ65">
        <v>7</v>
      </c>
      <c r="AK65">
        <v>2</v>
      </c>
      <c r="AL65">
        <v>3</v>
      </c>
      <c r="AM65">
        <v>3</v>
      </c>
      <c r="AN65" t="s">
        <v>19</v>
      </c>
      <c r="AO65" t="s">
        <v>19</v>
      </c>
      <c r="AP65" t="s">
        <v>19</v>
      </c>
      <c r="AQ65" t="s">
        <v>19</v>
      </c>
      <c r="AR65" t="s">
        <v>19</v>
      </c>
      <c r="AS65" t="s">
        <v>19</v>
      </c>
      <c r="AT65" t="s">
        <v>19</v>
      </c>
      <c r="AU65" t="s">
        <v>19</v>
      </c>
      <c r="AV65" t="s">
        <v>19</v>
      </c>
      <c r="AW65" t="s">
        <v>19</v>
      </c>
      <c r="AX65">
        <v>9</v>
      </c>
      <c r="AY65">
        <v>5</v>
      </c>
      <c r="AZ65">
        <v>3</v>
      </c>
      <c r="BA65">
        <v>1</v>
      </c>
      <c r="BB65">
        <v>7</v>
      </c>
      <c r="BC65">
        <v>2</v>
      </c>
      <c r="BD65">
        <v>4</v>
      </c>
      <c r="BE65">
        <v>1</v>
      </c>
      <c r="BF65" t="s">
        <v>19</v>
      </c>
      <c r="BG65" t="s">
        <v>19</v>
      </c>
      <c r="BH65" t="s">
        <v>19</v>
      </c>
      <c r="BI65" t="s">
        <v>19</v>
      </c>
      <c r="BJ65" t="s">
        <v>19</v>
      </c>
      <c r="BK65" t="s">
        <v>19</v>
      </c>
      <c r="BL65" t="s">
        <v>19</v>
      </c>
      <c r="BM65" t="s">
        <v>19</v>
      </c>
      <c r="BN65">
        <v>56</v>
      </c>
      <c r="BO65">
        <v>24</v>
      </c>
      <c r="BP65">
        <v>16</v>
      </c>
      <c r="BQ65">
        <v>16</v>
      </c>
    </row>
    <row r="66" spans="1:69">
      <c r="A66" t="s">
        <v>872</v>
      </c>
      <c r="B66">
        <v>717</v>
      </c>
      <c r="C66">
        <v>417</v>
      </c>
      <c r="D66">
        <v>74</v>
      </c>
      <c r="E66">
        <v>226</v>
      </c>
      <c r="F66">
        <v>408</v>
      </c>
      <c r="G66">
        <v>287</v>
      </c>
      <c r="H66">
        <v>9</v>
      </c>
      <c r="I66">
        <v>112</v>
      </c>
      <c r="J66">
        <v>173</v>
      </c>
      <c r="K66">
        <v>141</v>
      </c>
      <c r="L66">
        <v>5</v>
      </c>
      <c r="M66">
        <v>27</v>
      </c>
      <c r="N66">
        <v>30</v>
      </c>
      <c r="O66">
        <v>17</v>
      </c>
      <c r="P66">
        <v>13</v>
      </c>
      <c r="Q66" t="s">
        <v>19</v>
      </c>
      <c r="R66">
        <v>3</v>
      </c>
      <c r="S66">
        <v>1</v>
      </c>
      <c r="T66">
        <v>2</v>
      </c>
      <c r="U66" t="s">
        <v>19</v>
      </c>
      <c r="V66">
        <v>80</v>
      </c>
      <c r="W66">
        <v>40</v>
      </c>
      <c r="X66">
        <v>7</v>
      </c>
      <c r="Y66">
        <v>33</v>
      </c>
      <c r="Z66">
        <v>24</v>
      </c>
      <c r="AA66">
        <v>5</v>
      </c>
      <c r="AB66">
        <v>5</v>
      </c>
      <c r="AC66">
        <v>14</v>
      </c>
      <c r="AD66">
        <v>25</v>
      </c>
      <c r="AE66">
        <v>19</v>
      </c>
      <c r="AF66">
        <v>6</v>
      </c>
      <c r="AG66" t="s">
        <v>19</v>
      </c>
      <c r="AH66">
        <v>36</v>
      </c>
      <c r="AI66">
        <v>8</v>
      </c>
      <c r="AJ66">
        <v>10</v>
      </c>
      <c r="AK66">
        <v>18</v>
      </c>
      <c r="AL66">
        <v>5</v>
      </c>
      <c r="AM66">
        <v>3</v>
      </c>
      <c r="AN66" t="s">
        <v>19</v>
      </c>
      <c r="AO66">
        <v>2</v>
      </c>
      <c r="AP66">
        <v>1</v>
      </c>
      <c r="AQ66" t="s">
        <v>19</v>
      </c>
      <c r="AR66" t="s">
        <v>19</v>
      </c>
      <c r="AS66">
        <v>1</v>
      </c>
      <c r="AT66" t="s">
        <v>19</v>
      </c>
      <c r="AU66" t="s">
        <v>19</v>
      </c>
      <c r="AV66" t="s">
        <v>19</v>
      </c>
      <c r="AW66" t="s">
        <v>19</v>
      </c>
      <c r="AX66">
        <v>20</v>
      </c>
      <c r="AY66">
        <v>1</v>
      </c>
      <c r="AZ66">
        <v>8</v>
      </c>
      <c r="BA66">
        <v>11</v>
      </c>
      <c r="BB66">
        <v>4</v>
      </c>
      <c r="BC66" t="s">
        <v>19</v>
      </c>
      <c r="BD66">
        <v>1</v>
      </c>
      <c r="BE66">
        <v>3</v>
      </c>
      <c r="BF66">
        <v>2</v>
      </c>
      <c r="BG66">
        <v>2</v>
      </c>
      <c r="BH66" t="s">
        <v>19</v>
      </c>
      <c r="BI66" t="s">
        <v>19</v>
      </c>
      <c r="BJ66">
        <v>4</v>
      </c>
      <c r="BK66">
        <v>2</v>
      </c>
      <c r="BL66">
        <v>1</v>
      </c>
      <c r="BM66">
        <v>1</v>
      </c>
      <c r="BN66">
        <v>114</v>
      </c>
      <c r="BO66">
        <v>41</v>
      </c>
      <c r="BP66">
        <v>24</v>
      </c>
      <c r="BQ66">
        <v>49</v>
      </c>
    </row>
    <row r="67" spans="1:69">
      <c r="A67" t="s">
        <v>871</v>
      </c>
      <c r="B67">
        <v>474</v>
      </c>
      <c r="C67">
        <v>256</v>
      </c>
      <c r="D67">
        <v>78</v>
      </c>
      <c r="E67">
        <v>140</v>
      </c>
      <c r="F67">
        <v>294</v>
      </c>
      <c r="G67">
        <v>178</v>
      </c>
      <c r="H67">
        <v>37</v>
      </c>
      <c r="I67">
        <v>79</v>
      </c>
      <c r="J67">
        <v>151</v>
      </c>
      <c r="K67">
        <v>98</v>
      </c>
      <c r="L67">
        <v>24</v>
      </c>
      <c r="M67">
        <v>29</v>
      </c>
      <c r="N67">
        <v>21</v>
      </c>
      <c r="O67">
        <v>11</v>
      </c>
      <c r="P67">
        <v>10</v>
      </c>
      <c r="Q67" t="s">
        <v>19</v>
      </c>
      <c r="R67">
        <v>6</v>
      </c>
      <c r="S67">
        <v>3</v>
      </c>
      <c r="T67">
        <v>3</v>
      </c>
      <c r="U67" t="s">
        <v>19</v>
      </c>
      <c r="V67">
        <v>37</v>
      </c>
      <c r="W67">
        <v>17</v>
      </c>
      <c r="X67">
        <v>5</v>
      </c>
      <c r="Y67">
        <v>15</v>
      </c>
      <c r="Z67">
        <v>12</v>
      </c>
      <c r="AA67">
        <v>6</v>
      </c>
      <c r="AB67">
        <v>2</v>
      </c>
      <c r="AC67">
        <v>4</v>
      </c>
      <c r="AD67">
        <v>19</v>
      </c>
      <c r="AE67">
        <v>8</v>
      </c>
      <c r="AF67">
        <v>10</v>
      </c>
      <c r="AG67">
        <v>1</v>
      </c>
      <c r="AH67">
        <v>14</v>
      </c>
      <c r="AI67">
        <v>5</v>
      </c>
      <c r="AJ67">
        <v>7</v>
      </c>
      <c r="AK67">
        <v>2</v>
      </c>
      <c r="AL67">
        <v>2</v>
      </c>
      <c r="AM67">
        <v>2</v>
      </c>
      <c r="AN67" t="s">
        <v>19</v>
      </c>
      <c r="AO67" t="s">
        <v>19</v>
      </c>
      <c r="AP67">
        <v>1</v>
      </c>
      <c r="AQ67">
        <v>1</v>
      </c>
      <c r="AR67" t="s">
        <v>19</v>
      </c>
      <c r="AS67" t="s">
        <v>19</v>
      </c>
      <c r="AT67" t="s">
        <v>19</v>
      </c>
      <c r="AU67" t="s">
        <v>19</v>
      </c>
      <c r="AV67" t="s">
        <v>19</v>
      </c>
      <c r="AW67" t="s">
        <v>19</v>
      </c>
      <c r="AX67">
        <v>9</v>
      </c>
      <c r="AY67">
        <v>2</v>
      </c>
      <c r="AZ67">
        <v>6</v>
      </c>
      <c r="BA67">
        <v>1</v>
      </c>
      <c r="BB67">
        <v>1</v>
      </c>
      <c r="BC67" t="s">
        <v>19</v>
      </c>
      <c r="BD67">
        <v>1</v>
      </c>
      <c r="BE67" t="s">
        <v>19</v>
      </c>
      <c r="BF67">
        <v>1</v>
      </c>
      <c r="BG67" t="s">
        <v>19</v>
      </c>
      <c r="BH67" t="s">
        <v>19</v>
      </c>
      <c r="BI67">
        <v>1</v>
      </c>
      <c r="BJ67" t="s">
        <v>19</v>
      </c>
      <c r="BK67" t="s">
        <v>19</v>
      </c>
      <c r="BL67" t="s">
        <v>19</v>
      </c>
      <c r="BM67" t="s">
        <v>19</v>
      </c>
      <c r="BN67">
        <v>77</v>
      </c>
      <c r="BO67">
        <v>31</v>
      </c>
      <c r="BP67">
        <v>7</v>
      </c>
      <c r="BQ67">
        <v>39</v>
      </c>
    </row>
    <row r="68" spans="1:69">
      <c r="A68" t="s">
        <v>870</v>
      </c>
      <c r="B68">
        <v>2901</v>
      </c>
      <c r="C68">
        <v>1655</v>
      </c>
      <c r="D68">
        <v>288</v>
      </c>
      <c r="E68">
        <v>958</v>
      </c>
      <c r="F68">
        <v>1884</v>
      </c>
      <c r="G68">
        <v>1251</v>
      </c>
      <c r="H68">
        <v>86</v>
      </c>
      <c r="I68">
        <v>547</v>
      </c>
      <c r="J68">
        <v>558</v>
      </c>
      <c r="K68">
        <v>419</v>
      </c>
      <c r="L68">
        <v>43</v>
      </c>
      <c r="M68">
        <v>96</v>
      </c>
      <c r="N68">
        <v>133</v>
      </c>
      <c r="O68">
        <v>57</v>
      </c>
      <c r="P68">
        <v>71</v>
      </c>
      <c r="Q68">
        <v>5</v>
      </c>
      <c r="R68">
        <v>15</v>
      </c>
      <c r="S68">
        <v>9</v>
      </c>
      <c r="T68">
        <v>6</v>
      </c>
      <c r="U68" t="s">
        <v>19</v>
      </c>
      <c r="V68">
        <v>274</v>
      </c>
      <c r="W68">
        <v>124</v>
      </c>
      <c r="X68">
        <v>17</v>
      </c>
      <c r="Y68">
        <v>133</v>
      </c>
      <c r="Z68">
        <v>132</v>
      </c>
      <c r="AA68">
        <v>68</v>
      </c>
      <c r="AB68">
        <v>20</v>
      </c>
      <c r="AC68">
        <v>44</v>
      </c>
      <c r="AD68">
        <v>102</v>
      </c>
      <c r="AE68">
        <v>41</v>
      </c>
      <c r="AF68">
        <v>34</v>
      </c>
      <c r="AG68">
        <v>27</v>
      </c>
      <c r="AH68">
        <v>110</v>
      </c>
      <c r="AI68">
        <v>28</v>
      </c>
      <c r="AJ68">
        <v>35</v>
      </c>
      <c r="AK68">
        <v>47</v>
      </c>
      <c r="AL68">
        <v>19</v>
      </c>
      <c r="AM68">
        <v>5</v>
      </c>
      <c r="AN68" t="s">
        <v>19</v>
      </c>
      <c r="AO68">
        <v>14</v>
      </c>
      <c r="AP68">
        <v>8</v>
      </c>
      <c r="AQ68">
        <v>1</v>
      </c>
      <c r="AR68" t="s">
        <v>19</v>
      </c>
      <c r="AS68">
        <v>7</v>
      </c>
      <c r="AT68">
        <v>4</v>
      </c>
      <c r="AU68">
        <v>1</v>
      </c>
      <c r="AV68" t="s">
        <v>19</v>
      </c>
      <c r="AW68">
        <v>3</v>
      </c>
      <c r="AX68">
        <v>38</v>
      </c>
      <c r="AY68">
        <v>5</v>
      </c>
      <c r="AZ68">
        <v>18</v>
      </c>
      <c r="BA68">
        <v>15</v>
      </c>
      <c r="BB68">
        <v>30</v>
      </c>
      <c r="BC68">
        <v>6</v>
      </c>
      <c r="BD68">
        <v>17</v>
      </c>
      <c r="BE68">
        <v>7</v>
      </c>
      <c r="BF68">
        <v>7</v>
      </c>
      <c r="BG68">
        <v>7</v>
      </c>
      <c r="BH68" t="s">
        <v>19</v>
      </c>
      <c r="BI68" t="s">
        <v>19</v>
      </c>
      <c r="BJ68">
        <v>4</v>
      </c>
      <c r="BK68">
        <v>3</v>
      </c>
      <c r="BL68" t="s">
        <v>19</v>
      </c>
      <c r="BM68">
        <v>1</v>
      </c>
      <c r="BN68">
        <v>266</v>
      </c>
      <c r="BO68">
        <v>86</v>
      </c>
      <c r="BP68">
        <v>25</v>
      </c>
      <c r="BQ68">
        <v>155</v>
      </c>
    </row>
    <row r="69" spans="1:69">
      <c r="A69" t="s">
        <v>869</v>
      </c>
      <c r="B69">
        <v>1077</v>
      </c>
      <c r="C69">
        <v>529</v>
      </c>
      <c r="D69">
        <v>145</v>
      </c>
      <c r="E69">
        <v>403</v>
      </c>
      <c r="F69">
        <v>706</v>
      </c>
      <c r="G69">
        <v>349</v>
      </c>
      <c r="H69">
        <v>73</v>
      </c>
      <c r="I69">
        <v>284</v>
      </c>
      <c r="J69">
        <v>253</v>
      </c>
      <c r="K69">
        <v>154</v>
      </c>
      <c r="L69">
        <v>39</v>
      </c>
      <c r="M69">
        <v>60</v>
      </c>
      <c r="N69">
        <v>52</v>
      </c>
      <c r="O69">
        <v>27</v>
      </c>
      <c r="P69">
        <v>23</v>
      </c>
      <c r="Q69">
        <v>2</v>
      </c>
      <c r="R69">
        <v>15</v>
      </c>
      <c r="S69">
        <v>7</v>
      </c>
      <c r="T69">
        <v>8</v>
      </c>
      <c r="U69" t="s">
        <v>19</v>
      </c>
      <c r="V69">
        <v>88</v>
      </c>
      <c r="W69">
        <v>39</v>
      </c>
      <c r="X69">
        <v>10</v>
      </c>
      <c r="Y69">
        <v>39</v>
      </c>
      <c r="Z69">
        <v>39</v>
      </c>
      <c r="AA69">
        <v>16</v>
      </c>
      <c r="AB69">
        <v>8</v>
      </c>
      <c r="AC69">
        <v>15</v>
      </c>
      <c r="AD69">
        <v>37</v>
      </c>
      <c r="AE69">
        <v>18</v>
      </c>
      <c r="AF69">
        <v>17</v>
      </c>
      <c r="AG69">
        <v>2</v>
      </c>
      <c r="AH69">
        <v>28</v>
      </c>
      <c r="AI69">
        <v>9</v>
      </c>
      <c r="AJ69">
        <v>6</v>
      </c>
      <c r="AK69">
        <v>13</v>
      </c>
      <c r="AL69">
        <v>3</v>
      </c>
      <c r="AM69" t="s">
        <v>19</v>
      </c>
      <c r="AN69" t="s">
        <v>19</v>
      </c>
      <c r="AO69">
        <v>3</v>
      </c>
      <c r="AP69">
        <v>2</v>
      </c>
      <c r="AQ69">
        <v>1</v>
      </c>
      <c r="AR69" t="s">
        <v>19</v>
      </c>
      <c r="AS69">
        <v>1</v>
      </c>
      <c r="AT69">
        <v>1</v>
      </c>
      <c r="AU69" t="s">
        <v>19</v>
      </c>
      <c r="AV69" t="s">
        <v>19</v>
      </c>
      <c r="AW69">
        <v>1</v>
      </c>
      <c r="AX69">
        <v>11</v>
      </c>
      <c r="AY69">
        <v>6</v>
      </c>
      <c r="AZ69">
        <v>1</v>
      </c>
      <c r="BA69">
        <v>4</v>
      </c>
      <c r="BB69">
        <v>7</v>
      </c>
      <c r="BC69" t="s">
        <v>19</v>
      </c>
      <c r="BD69">
        <v>5</v>
      </c>
      <c r="BE69">
        <v>2</v>
      </c>
      <c r="BF69">
        <v>2</v>
      </c>
      <c r="BG69">
        <v>1</v>
      </c>
      <c r="BH69" t="s">
        <v>19</v>
      </c>
      <c r="BI69">
        <v>1</v>
      </c>
      <c r="BJ69">
        <v>2</v>
      </c>
      <c r="BK69">
        <v>1</v>
      </c>
      <c r="BL69" t="s">
        <v>19</v>
      </c>
      <c r="BM69">
        <v>1</v>
      </c>
      <c r="BN69">
        <v>127</v>
      </c>
      <c r="BO69">
        <v>71</v>
      </c>
      <c r="BP69">
        <v>8</v>
      </c>
      <c r="BQ69">
        <v>48</v>
      </c>
    </row>
    <row r="70" spans="1:69">
      <c r="A70" t="s">
        <v>868</v>
      </c>
      <c r="B70">
        <v>3238</v>
      </c>
      <c r="C70">
        <v>1794</v>
      </c>
      <c r="D70">
        <v>377</v>
      </c>
      <c r="E70">
        <v>1067</v>
      </c>
      <c r="F70">
        <v>2172</v>
      </c>
      <c r="G70">
        <v>1336</v>
      </c>
      <c r="H70">
        <v>183</v>
      </c>
      <c r="I70">
        <v>653</v>
      </c>
      <c r="J70">
        <v>772</v>
      </c>
      <c r="K70">
        <v>548</v>
      </c>
      <c r="L70">
        <v>104</v>
      </c>
      <c r="M70">
        <v>120</v>
      </c>
      <c r="N70">
        <v>126</v>
      </c>
      <c r="O70">
        <v>74</v>
      </c>
      <c r="P70">
        <v>50</v>
      </c>
      <c r="Q70">
        <v>2</v>
      </c>
      <c r="R70">
        <v>19</v>
      </c>
      <c r="S70">
        <v>14</v>
      </c>
      <c r="T70">
        <v>5</v>
      </c>
      <c r="U70" t="s">
        <v>19</v>
      </c>
      <c r="V70">
        <v>242</v>
      </c>
      <c r="W70">
        <v>118</v>
      </c>
      <c r="X70">
        <v>28</v>
      </c>
      <c r="Y70">
        <v>96</v>
      </c>
      <c r="Z70">
        <v>127</v>
      </c>
      <c r="AA70">
        <v>55</v>
      </c>
      <c r="AB70">
        <v>23</v>
      </c>
      <c r="AC70">
        <v>49</v>
      </c>
      <c r="AD70">
        <v>118</v>
      </c>
      <c r="AE70">
        <v>66</v>
      </c>
      <c r="AF70">
        <v>36</v>
      </c>
      <c r="AG70">
        <v>16</v>
      </c>
      <c r="AH70">
        <v>113</v>
      </c>
      <c r="AI70">
        <v>21</v>
      </c>
      <c r="AJ70">
        <v>37</v>
      </c>
      <c r="AK70">
        <v>55</v>
      </c>
      <c r="AL70">
        <v>22</v>
      </c>
      <c r="AM70">
        <v>3</v>
      </c>
      <c r="AN70">
        <v>1</v>
      </c>
      <c r="AO70">
        <v>18</v>
      </c>
      <c r="AP70">
        <v>5</v>
      </c>
      <c r="AQ70">
        <v>3</v>
      </c>
      <c r="AR70" t="s">
        <v>19</v>
      </c>
      <c r="AS70">
        <v>2</v>
      </c>
      <c r="AT70">
        <v>1</v>
      </c>
      <c r="AU70" t="s">
        <v>19</v>
      </c>
      <c r="AV70" t="s">
        <v>19</v>
      </c>
      <c r="AW70">
        <v>1</v>
      </c>
      <c r="AX70">
        <v>56</v>
      </c>
      <c r="AY70">
        <v>10</v>
      </c>
      <c r="AZ70">
        <v>23</v>
      </c>
      <c r="BA70">
        <v>23</v>
      </c>
      <c r="BB70">
        <v>23</v>
      </c>
      <c r="BC70">
        <v>1</v>
      </c>
      <c r="BD70">
        <v>12</v>
      </c>
      <c r="BE70">
        <v>10</v>
      </c>
      <c r="BF70">
        <v>5</v>
      </c>
      <c r="BG70">
        <v>3</v>
      </c>
      <c r="BH70">
        <v>1</v>
      </c>
      <c r="BI70">
        <v>1</v>
      </c>
      <c r="BJ70">
        <v>1</v>
      </c>
      <c r="BK70">
        <v>1</v>
      </c>
      <c r="BL70" t="s">
        <v>19</v>
      </c>
      <c r="BM70" t="s">
        <v>19</v>
      </c>
      <c r="BN70">
        <v>340</v>
      </c>
      <c r="BO70">
        <v>124</v>
      </c>
      <c r="BP70">
        <v>20</v>
      </c>
      <c r="BQ70">
        <v>196</v>
      </c>
    </row>
    <row r="71" spans="1:69">
      <c r="A71" t="s">
        <v>867</v>
      </c>
      <c r="B71">
        <v>614</v>
      </c>
      <c r="C71">
        <v>283</v>
      </c>
      <c r="D71">
        <v>78</v>
      </c>
      <c r="E71">
        <v>253</v>
      </c>
      <c r="F71">
        <v>417</v>
      </c>
      <c r="G71">
        <v>204</v>
      </c>
      <c r="H71">
        <v>45</v>
      </c>
      <c r="I71">
        <v>168</v>
      </c>
      <c r="J71">
        <v>131</v>
      </c>
      <c r="K71">
        <v>75</v>
      </c>
      <c r="L71">
        <v>18</v>
      </c>
      <c r="M71">
        <v>38</v>
      </c>
      <c r="N71">
        <v>22</v>
      </c>
      <c r="O71">
        <v>14</v>
      </c>
      <c r="P71">
        <v>8</v>
      </c>
      <c r="Q71" t="s">
        <v>19</v>
      </c>
      <c r="R71">
        <v>5</v>
      </c>
      <c r="S71">
        <v>5</v>
      </c>
      <c r="T71" t="s">
        <v>19</v>
      </c>
      <c r="U71" t="s">
        <v>19</v>
      </c>
      <c r="V71">
        <v>41</v>
      </c>
      <c r="W71">
        <v>20</v>
      </c>
      <c r="X71">
        <v>3</v>
      </c>
      <c r="Y71">
        <v>18</v>
      </c>
      <c r="Z71">
        <v>16</v>
      </c>
      <c r="AA71">
        <v>6</v>
      </c>
      <c r="AB71">
        <v>6</v>
      </c>
      <c r="AC71">
        <v>4</v>
      </c>
      <c r="AD71">
        <v>19</v>
      </c>
      <c r="AE71">
        <v>8</v>
      </c>
      <c r="AF71">
        <v>7</v>
      </c>
      <c r="AG71">
        <v>4</v>
      </c>
      <c r="AH71">
        <v>21</v>
      </c>
      <c r="AI71">
        <v>3</v>
      </c>
      <c r="AJ71">
        <v>5</v>
      </c>
      <c r="AK71">
        <v>13</v>
      </c>
      <c r="AL71">
        <v>4</v>
      </c>
      <c r="AM71" t="s">
        <v>19</v>
      </c>
      <c r="AN71" t="s">
        <v>19</v>
      </c>
      <c r="AO71">
        <v>4</v>
      </c>
      <c r="AP71">
        <v>1</v>
      </c>
      <c r="AQ71" t="s">
        <v>19</v>
      </c>
      <c r="AR71" t="s">
        <v>19</v>
      </c>
      <c r="AS71">
        <v>1</v>
      </c>
      <c r="AT71" t="s">
        <v>19</v>
      </c>
      <c r="AU71" t="s">
        <v>19</v>
      </c>
      <c r="AV71" t="s">
        <v>19</v>
      </c>
      <c r="AW71" t="s">
        <v>19</v>
      </c>
      <c r="AX71">
        <v>11</v>
      </c>
      <c r="AY71">
        <v>1</v>
      </c>
      <c r="AZ71">
        <v>4</v>
      </c>
      <c r="BA71">
        <v>6</v>
      </c>
      <c r="BB71">
        <v>4</v>
      </c>
      <c r="BC71">
        <v>2</v>
      </c>
      <c r="BD71">
        <v>1</v>
      </c>
      <c r="BE71">
        <v>1</v>
      </c>
      <c r="BF71">
        <v>1</v>
      </c>
      <c r="BG71" t="s">
        <v>19</v>
      </c>
      <c r="BH71" t="s">
        <v>19</v>
      </c>
      <c r="BI71">
        <v>1</v>
      </c>
      <c r="BJ71" t="s">
        <v>19</v>
      </c>
      <c r="BK71" t="s">
        <v>19</v>
      </c>
      <c r="BL71" t="s">
        <v>19</v>
      </c>
      <c r="BM71" t="s">
        <v>19</v>
      </c>
      <c r="BN71">
        <v>78</v>
      </c>
      <c r="BO71">
        <v>28</v>
      </c>
      <c r="BP71">
        <v>4</v>
      </c>
      <c r="BQ71">
        <v>46</v>
      </c>
    </row>
    <row r="72" spans="1:69">
      <c r="A72" t="s">
        <v>866</v>
      </c>
      <c r="B72">
        <v>3787</v>
      </c>
      <c r="C72">
        <v>2039</v>
      </c>
      <c r="D72">
        <v>392</v>
      </c>
      <c r="E72">
        <v>1356</v>
      </c>
      <c r="F72">
        <v>2409</v>
      </c>
      <c r="G72">
        <v>1466</v>
      </c>
      <c r="H72">
        <v>112</v>
      </c>
      <c r="I72">
        <v>831</v>
      </c>
      <c r="J72">
        <v>1111</v>
      </c>
      <c r="K72">
        <v>806</v>
      </c>
      <c r="L72">
        <v>78</v>
      </c>
      <c r="M72">
        <v>227</v>
      </c>
      <c r="N72">
        <v>137</v>
      </c>
      <c r="O72">
        <v>71</v>
      </c>
      <c r="P72">
        <v>60</v>
      </c>
      <c r="Q72">
        <v>6</v>
      </c>
      <c r="R72">
        <v>31</v>
      </c>
      <c r="S72">
        <v>18</v>
      </c>
      <c r="T72">
        <v>12</v>
      </c>
      <c r="U72">
        <v>1</v>
      </c>
      <c r="V72">
        <v>313</v>
      </c>
      <c r="W72">
        <v>154</v>
      </c>
      <c r="X72">
        <v>46</v>
      </c>
      <c r="Y72">
        <v>113</v>
      </c>
      <c r="Z72">
        <v>86</v>
      </c>
      <c r="AA72">
        <v>34</v>
      </c>
      <c r="AB72">
        <v>14</v>
      </c>
      <c r="AC72">
        <v>38</v>
      </c>
      <c r="AD72">
        <v>150</v>
      </c>
      <c r="AE72">
        <v>52</v>
      </c>
      <c r="AF72">
        <v>86</v>
      </c>
      <c r="AG72">
        <v>12</v>
      </c>
      <c r="AH72">
        <v>127</v>
      </c>
      <c r="AI72">
        <v>26</v>
      </c>
      <c r="AJ72">
        <v>41</v>
      </c>
      <c r="AK72">
        <v>60</v>
      </c>
      <c r="AL72">
        <v>38</v>
      </c>
      <c r="AM72">
        <v>15</v>
      </c>
      <c r="AN72">
        <v>4</v>
      </c>
      <c r="AO72">
        <v>19</v>
      </c>
      <c r="AP72">
        <v>8</v>
      </c>
      <c r="AQ72">
        <v>2</v>
      </c>
      <c r="AR72" t="s">
        <v>19</v>
      </c>
      <c r="AS72">
        <v>6</v>
      </c>
      <c r="AT72">
        <v>2</v>
      </c>
      <c r="AU72" t="s">
        <v>19</v>
      </c>
      <c r="AV72" t="s">
        <v>19</v>
      </c>
      <c r="AW72">
        <v>2</v>
      </c>
      <c r="AX72">
        <v>53</v>
      </c>
      <c r="AY72">
        <v>4</v>
      </c>
      <c r="AZ72">
        <v>26</v>
      </c>
      <c r="BA72">
        <v>23</v>
      </c>
      <c r="BB72">
        <v>19</v>
      </c>
      <c r="BC72">
        <v>2</v>
      </c>
      <c r="BD72">
        <v>10</v>
      </c>
      <c r="BE72">
        <v>7</v>
      </c>
      <c r="BF72">
        <v>6</v>
      </c>
      <c r="BG72">
        <v>3</v>
      </c>
      <c r="BH72">
        <v>1</v>
      </c>
      <c r="BI72">
        <v>2</v>
      </c>
      <c r="BJ72">
        <v>1</v>
      </c>
      <c r="BK72" t="s">
        <v>19</v>
      </c>
      <c r="BL72" t="s">
        <v>19</v>
      </c>
      <c r="BM72">
        <v>1</v>
      </c>
      <c r="BN72">
        <v>565</v>
      </c>
      <c r="BO72">
        <v>236</v>
      </c>
      <c r="BP72">
        <v>33</v>
      </c>
      <c r="BQ72">
        <v>296</v>
      </c>
    </row>
    <row r="73" spans="1:69">
      <c r="A73" t="s">
        <v>865</v>
      </c>
      <c r="B73">
        <v>1184</v>
      </c>
      <c r="C73">
        <v>624</v>
      </c>
      <c r="D73">
        <v>252</v>
      </c>
      <c r="E73">
        <v>308</v>
      </c>
      <c r="F73">
        <v>764</v>
      </c>
      <c r="G73">
        <v>497</v>
      </c>
      <c r="H73">
        <v>66</v>
      </c>
      <c r="I73">
        <v>201</v>
      </c>
      <c r="J73">
        <v>288</v>
      </c>
      <c r="K73">
        <v>221</v>
      </c>
      <c r="L73">
        <v>27</v>
      </c>
      <c r="M73">
        <v>40</v>
      </c>
      <c r="N73">
        <v>62</v>
      </c>
      <c r="O73">
        <v>21</v>
      </c>
      <c r="P73">
        <v>39</v>
      </c>
      <c r="Q73">
        <v>2</v>
      </c>
      <c r="R73">
        <v>12</v>
      </c>
      <c r="S73">
        <v>7</v>
      </c>
      <c r="T73">
        <v>5</v>
      </c>
      <c r="U73" t="s">
        <v>19</v>
      </c>
      <c r="V73">
        <v>99</v>
      </c>
      <c r="W73">
        <v>35</v>
      </c>
      <c r="X73">
        <v>28</v>
      </c>
      <c r="Y73">
        <v>36</v>
      </c>
      <c r="Z73">
        <v>39</v>
      </c>
      <c r="AA73">
        <v>10</v>
      </c>
      <c r="AB73">
        <v>14</v>
      </c>
      <c r="AC73">
        <v>15</v>
      </c>
      <c r="AD73">
        <v>57</v>
      </c>
      <c r="AE73">
        <v>12</v>
      </c>
      <c r="AF73">
        <v>40</v>
      </c>
      <c r="AG73">
        <v>5</v>
      </c>
      <c r="AH73">
        <v>52</v>
      </c>
      <c r="AI73">
        <v>7</v>
      </c>
      <c r="AJ73">
        <v>31</v>
      </c>
      <c r="AK73">
        <v>14</v>
      </c>
      <c r="AL73">
        <v>5</v>
      </c>
      <c r="AM73" t="s">
        <v>19</v>
      </c>
      <c r="AN73" t="s">
        <v>19</v>
      </c>
      <c r="AO73">
        <v>5</v>
      </c>
      <c r="AP73" t="s">
        <v>19</v>
      </c>
      <c r="AQ73" t="s">
        <v>19</v>
      </c>
      <c r="AR73" t="s">
        <v>19</v>
      </c>
      <c r="AS73" t="s">
        <v>19</v>
      </c>
      <c r="AT73" t="s">
        <v>19</v>
      </c>
      <c r="AU73" t="s">
        <v>19</v>
      </c>
      <c r="AV73" t="s">
        <v>19</v>
      </c>
      <c r="AW73" t="s">
        <v>19</v>
      </c>
      <c r="AX73">
        <v>26</v>
      </c>
      <c r="AY73">
        <v>3</v>
      </c>
      <c r="AZ73">
        <v>17</v>
      </c>
      <c r="BA73">
        <v>6</v>
      </c>
      <c r="BB73">
        <v>19</v>
      </c>
      <c r="BC73">
        <v>2</v>
      </c>
      <c r="BD73">
        <v>14</v>
      </c>
      <c r="BE73">
        <v>3</v>
      </c>
      <c r="BF73" t="s">
        <v>19</v>
      </c>
      <c r="BG73" t="s">
        <v>19</v>
      </c>
      <c r="BH73" t="s">
        <v>19</v>
      </c>
      <c r="BI73" t="s">
        <v>19</v>
      </c>
      <c r="BJ73">
        <v>2</v>
      </c>
      <c r="BK73">
        <v>2</v>
      </c>
      <c r="BL73" t="s">
        <v>19</v>
      </c>
      <c r="BM73" t="s">
        <v>19</v>
      </c>
      <c r="BN73">
        <v>111</v>
      </c>
      <c r="BO73">
        <v>42</v>
      </c>
      <c r="BP73">
        <v>34</v>
      </c>
      <c r="BQ73">
        <v>35</v>
      </c>
    </row>
    <row r="74" spans="1:69">
      <c r="A74" t="s">
        <v>864</v>
      </c>
      <c r="B74">
        <v>1507</v>
      </c>
      <c r="C74">
        <v>926</v>
      </c>
      <c r="D74">
        <v>186</v>
      </c>
      <c r="E74">
        <v>395</v>
      </c>
      <c r="F74">
        <v>954</v>
      </c>
      <c r="G74">
        <v>683</v>
      </c>
      <c r="H74">
        <v>50</v>
      </c>
      <c r="I74">
        <v>221</v>
      </c>
      <c r="J74">
        <v>422</v>
      </c>
      <c r="K74">
        <v>327</v>
      </c>
      <c r="L74">
        <v>34</v>
      </c>
      <c r="M74">
        <v>61</v>
      </c>
      <c r="N74">
        <v>63</v>
      </c>
      <c r="O74">
        <v>39</v>
      </c>
      <c r="P74">
        <v>19</v>
      </c>
      <c r="Q74">
        <v>5</v>
      </c>
      <c r="R74">
        <v>18</v>
      </c>
      <c r="S74">
        <v>14</v>
      </c>
      <c r="T74">
        <v>3</v>
      </c>
      <c r="U74">
        <v>1</v>
      </c>
      <c r="V74">
        <v>79</v>
      </c>
      <c r="W74">
        <v>38</v>
      </c>
      <c r="X74">
        <v>15</v>
      </c>
      <c r="Y74">
        <v>26</v>
      </c>
      <c r="Z74">
        <v>69</v>
      </c>
      <c r="AA74">
        <v>36</v>
      </c>
      <c r="AB74">
        <v>19</v>
      </c>
      <c r="AC74">
        <v>14</v>
      </c>
      <c r="AD74">
        <v>62</v>
      </c>
      <c r="AE74">
        <v>27</v>
      </c>
      <c r="AF74">
        <v>25</v>
      </c>
      <c r="AG74">
        <v>10</v>
      </c>
      <c r="AH74">
        <v>45</v>
      </c>
      <c r="AI74">
        <v>10</v>
      </c>
      <c r="AJ74">
        <v>30</v>
      </c>
      <c r="AK74">
        <v>5</v>
      </c>
      <c r="AL74">
        <v>3</v>
      </c>
      <c r="AM74">
        <v>2</v>
      </c>
      <c r="AN74" t="s">
        <v>19</v>
      </c>
      <c r="AO74">
        <v>1</v>
      </c>
      <c r="AP74">
        <v>2</v>
      </c>
      <c r="AQ74">
        <v>1</v>
      </c>
      <c r="AR74" t="s">
        <v>19</v>
      </c>
      <c r="AS74">
        <v>1</v>
      </c>
      <c r="AT74" t="s">
        <v>19</v>
      </c>
      <c r="AU74" t="s">
        <v>19</v>
      </c>
      <c r="AV74" t="s">
        <v>19</v>
      </c>
      <c r="AW74" t="s">
        <v>19</v>
      </c>
      <c r="AX74">
        <v>18</v>
      </c>
      <c r="AY74">
        <v>4</v>
      </c>
      <c r="AZ74">
        <v>13</v>
      </c>
      <c r="BA74">
        <v>1</v>
      </c>
      <c r="BB74">
        <v>22</v>
      </c>
      <c r="BC74">
        <v>3</v>
      </c>
      <c r="BD74">
        <v>17</v>
      </c>
      <c r="BE74">
        <v>2</v>
      </c>
      <c r="BF74" t="s">
        <v>19</v>
      </c>
      <c r="BG74" t="s">
        <v>19</v>
      </c>
      <c r="BH74" t="s">
        <v>19</v>
      </c>
      <c r="BI74" t="s">
        <v>19</v>
      </c>
      <c r="BJ74" t="s">
        <v>19</v>
      </c>
      <c r="BK74" t="s">
        <v>19</v>
      </c>
      <c r="BL74" t="s">
        <v>19</v>
      </c>
      <c r="BM74" t="s">
        <v>19</v>
      </c>
      <c r="BN74">
        <v>235</v>
      </c>
      <c r="BO74">
        <v>93</v>
      </c>
      <c r="BP74">
        <v>28</v>
      </c>
      <c r="BQ74">
        <v>114</v>
      </c>
    </row>
    <row r="75" spans="1:69">
      <c r="A75" t="s">
        <v>863</v>
      </c>
      <c r="B75">
        <v>1300</v>
      </c>
      <c r="C75">
        <v>817</v>
      </c>
      <c r="D75">
        <v>182</v>
      </c>
      <c r="E75">
        <v>301</v>
      </c>
      <c r="F75">
        <v>853</v>
      </c>
      <c r="G75">
        <v>579</v>
      </c>
      <c r="H75">
        <v>59</v>
      </c>
      <c r="I75">
        <v>215</v>
      </c>
      <c r="J75">
        <v>244</v>
      </c>
      <c r="K75">
        <v>202</v>
      </c>
      <c r="L75">
        <v>10</v>
      </c>
      <c r="M75">
        <v>32</v>
      </c>
      <c r="N75">
        <v>57</v>
      </c>
      <c r="O75">
        <v>26</v>
      </c>
      <c r="P75">
        <v>30</v>
      </c>
      <c r="Q75">
        <v>1</v>
      </c>
      <c r="R75">
        <v>10</v>
      </c>
      <c r="S75">
        <v>7</v>
      </c>
      <c r="T75">
        <v>3</v>
      </c>
      <c r="U75" t="s">
        <v>19</v>
      </c>
      <c r="V75">
        <v>77</v>
      </c>
      <c r="W75">
        <v>45</v>
      </c>
      <c r="X75">
        <v>13</v>
      </c>
      <c r="Y75">
        <v>19</v>
      </c>
      <c r="Z75">
        <v>75</v>
      </c>
      <c r="AA75">
        <v>45</v>
      </c>
      <c r="AB75">
        <v>11</v>
      </c>
      <c r="AC75">
        <v>19</v>
      </c>
      <c r="AD75">
        <v>50</v>
      </c>
      <c r="AE75">
        <v>26</v>
      </c>
      <c r="AF75">
        <v>22</v>
      </c>
      <c r="AG75">
        <v>2</v>
      </c>
      <c r="AH75">
        <v>54</v>
      </c>
      <c r="AI75">
        <v>26</v>
      </c>
      <c r="AJ75">
        <v>16</v>
      </c>
      <c r="AK75">
        <v>12</v>
      </c>
      <c r="AL75">
        <v>10</v>
      </c>
      <c r="AM75">
        <v>7</v>
      </c>
      <c r="AN75">
        <v>2</v>
      </c>
      <c r="AO75">
        <v>1</v>
      </c>
      <c r="AP75">
        <v>6</v>
      </c>
      <c r="AQ75">
        <v>3</v>
      </c>
      <c r="AR75" t="s">
        <v>19</v>
      </c>
      <c r="AS75">
        <v>3</v>
      </c>
      <c r="AT75">
        <v>2</v>
      </c>
      <c r="AU75">
        <v>1</v>
      </c>
      <c r="AV75" t="s">
        <v>19</v>
      </c>
      <c r="AW75">
        <v>1</v>
      </c>
      <c r="AX75">
        <v>16</v>
      </c>
      <c r="AY75">
        <v>6</v>
      </c>
      <c r="AZ75">
        <v>5</v>
      </c>
      <c r="BA75">
        <v>5</v>
      </c>
      <c r="BB75">
        <v>15</v>
      </c>
      <c r="BC75">
        <v>5</v>
      </c>
      <c r="BD75">
        <v>9</v>
      </c>
      <c r="BE75">
        <v>1</v>
      </c>
      <c r="BF75">
        <v>4</v>
      </c>
      <c r="BG75">
        <v>4</v>
      </c>
      <c r="BH75" t="s">
        <v>19</v>
      </c>
      <c r="BI75" t="s">
        <v>19</v>
      </c>
      <c r="BJ75">
        <v>1</v>
      </c>
      <c r="BK75" t="s">
        <v>19</v>
      </c>
      <c r="BL75" t="s">
        <v>19</v>
      </c>
      <c r="BM75">
        <v>1</v>
      </c>
      <c r="BN75">
        <v>134</v>
      </c>
      <c r="BO75">
        <v>70</v>
      </c>
      <c r="BP75">
        <v>31</v>
      </c>
      <c r="BQ75">
        <v>33</v>
      </c>
    </row>
    <row r="76" spans="1:69">
      <c r="A76" t="s">
        <v>862</v>
      </c>
      <c r="B76">
        <v>2017</v>
      </c>
      <c r="C76">
        <v>1306</v>
      </c>
      <c r="D76">
        <v>210</v>
      </c>
      <c r="E76">
        <v>501</v>
      </c>
      <c r="F76">
        <v>1212</v>
      </c>
      <c r="G76">
        <v>860</v>
      </c>
      <c r="H76">
        <v>69</v>
      </c>
      <c r="I76">
        <v>283</v>
      </c>
      <c r="J76">
        <v>535</v>
      </c>
      <c r="K76">
        <v>451</v>
      </c>
      <c r="L76">
        <v>29</v>
      </c>
      <c r="M76">
        <v>55</v>
      </c>
      <c r="N76">
        <v>80</v>
      </c>
      <c r="O76">
        <v>47</v>
      </c>
      <c r="P76">
        <v>32</v>
      </c>
      <c r="Q76">
        <v>1</v>
      </c>
      <c r="R76">
        <v>15</v>
      </c>
      <c r="S76">
        <v>13</v>
      </c>
      <c r="T76">
        <v>2</v>
      </c>
      <c r="U76" t="s">
        <v>19</v>
      </c>
      <c r="V76">
        <v>172</v>
      </c>
      <c r="W76">
        <v>93</v>
      </c>
      <c r="X76">
        <v>22</v>
      </c>
      <c r="Y76">
        <v>57</v>
      </c>
      <c r="Z76">
        <v>104</v>
      </c>
      <c r="AA76">
        <v>74</v>
      </c>
      <c r="AB76">
        <v>11</v>
      </c>
      <c r="AC76">
        <v>19</v>
      </c>
      <c r="AD76">
        <v>79</v>
      </c>
      <c r="AE76">
        <v>47</v>
      </c>
      <c r="AF76">
        <v>29</v>
      </c>
      <c r="AG76">
        <v>3</v>
      </c>
      <c r="AH76">
        <v>80</v>
      </c>
      <c r="AI76">
        <v>34</v>
      </c>
      <c r="AJ76">
        <v>27</v>
      </c>
      <c r="AK76">
        <v>19</v>
      </c>
      <c r="AL76">
        <v>16</v>
      </c>
      <c r="AM76">
        <v>15</v>
      </c>
      <c r="AN76" t="s">
        <v>19</v>
      </c>
      <c r="AO76">
        <v>1</v>
      </c>
      <c r="AP76">
        <v>8</v>
      </c>
      <c r="AQ76">
        <v>5</v>
      </c>
      <c r="AR76" t="s">
        <v>19</v>
      </c>
      <c r="AS76">
        <v>3</v>
      </c>
      <c r="AT76">
        <v>3</v>
      </c>
      <c r="AU76">
        <v>1</v>
      </c>
      <c r="AV76" t="s">
        <v>19</v>
      </c>
      <c r="AW76">
        <v>2</v>
      </c>
      <c r="AX76">
        <v>34</v>
      </c>
      <c r="AY76">
        <v>5</v>
      </c>
      <c r="AZ76">
        <v>17</v>
      </c>
      <c r="BA76">
        <v>12</v>
      </c>
      <c r="BB76">
        <v>13</v>
      </c>
      <c r="BC76">
        <v>3</v>
      </c>
      <c r="BD76">
        <v>10</v>
      </c>
      <c r="BE76" t="s">
        <v>19</v>
      </c>
      <c r="BF76">
        <v>4</v>
      </c>
      <c r="BG76">
        <v>4</v>
      </c>
      <c r="BH76" t="s">
        <v>19</v>
      </c>
      <c r="BI76" t="s">
        <v>19</v>
      </c>
      <c r="BJ76">
        <v>2</v>
      </c>
      <c r="BK76">
        <v>1</v>
      </c>
      <c r="BL76" t="s">
        <v>19</v>
      </c>
      <c r="BM76">
        <v>1</v>
      </c>
      <c r="BN76">
        <v>290</v>
      </c>
      <c r="BO76">
        <v>151</v>
      </c>
      <c r="BP76">
        <v>20</v>
      </c>
      <c r="BQ76">
        <v>119</v>
      </c>
    </row>
    <row r="77" spans="1:69">
      <c r="A77" t="s">
        <v>861</v>
      </c>
      <c r="B77">
        <v>612</v>
      </c>
      <c r="C77">
        <v>338</v>
      </c>
      <c r="D77">
        <v>134</v>
      </c>
      <c r="E77">
        <v>140</v>
      </c>
      <c r="F77">
        <v>359</v>
      </c>
      <c r="G77">
        <v>237</v>
      </c>
      <c r="H77">
        <v>44</v>
      </c>
      <c r="I77">
        <v>78</v>
      </c>
      <c r="J77">
        <v>141</v>
      </c>
      <c r="K77">
        <v>107</v>
      </c>
      <c r="L77">
        <v>17</v>
      </c>
      <c r="M77">
        <v>17</v>
      </c>
      <c r="N77">
        <v>44</v>
      </c>
      <c r="O77">
        <v>14</v>
      </c>
      <c r="P77">
        <v>28</v>
      </c>
      <c r="Q77">
        <v>2</v>
      </c>
      <c r="R77">
        <v>8</v>
      </c>
      <c r="S77">
        <v>2</v>
      </c>
      <c r="T77">
        <v>6</v>
      </c>
      <c r="U77" t="s">
        <v>19</v>
      </c>
      <c r="V77">
        <v>34</v>
      </c>
      <c r="W77">
        <v>20</v>
      </c>
      <c r="X77">
        <v>6</v>
      </c>
      <c r="Y77">
        <v>8</v>
      </c>
      <c r="Z77">
        <v>41</v>
      </c>
      <c r="AA77">
        <v>12</v>
      </c>
      <c r="AB77">
        <v>12</v>
      </c>
      <c r="AC77">
        <v>17</v>
      </c>
      <c r="AD77">
        <v>31</v>
      </c>
      <c r="AE77">
        <v>12</v>
      </c>
      <c r="AF77">
        <v>16</v>
      </c>
      <c r="AG77">
        <v>3</v>
      </c>
      <c r="AH77">
        <v>29</v>
      </c>
      <c r="AI77">
        <v>8</v>
      </c>
      <c r="AJ77">
        <v>13</v>
      </c>
      <c r="AK77">
        <v>8</v>
      </c>
      <c r="AL77">
        <v>3</v>
      </c>
      <c r="AM77">
        <v>1</v>
      </c>
      <c r="AN77">
        <v>1</v>
      </c>
      <c r="AO77">
        <v>1</v>
      </c>
      <c r="AP77">
        <v>1</v>
      </c>
      <c r="AQ77" t="s">
        <v>19</v>
      </c>
      <c r="AR77">
        <v>1</v>
      </c>
      <c r="AS77" t="s">
        <v>19</v>
      </c>
      <c r="AT77" t="s">
        <v>19</v>
      </c>
      <c r="AU77" t="s">
        <v>19</v>
      </c>
      <c r="AV77" t="s">
        <v>19</v>
      </c>
      <c r="AW77" t="s">
        <v>19</v>
      </c>
      <c r="AX77">
        <v>9</v>
      </c>
      <c r="AY77">
        <v>3</v>
      </c>
      <c r="AZ77">
        <v>4</v>
      </c>
      <c r="BA77">
        <v>2</v>
      </c>
      <c r="BB77">
        <v>16</v>
      </c>
      <c r="BC77">
        <v>4</v>
      </c>
      <c r="BD77">
        <v>7</v>
      </c>
      <c r="BE77">
        <v>5</v>
      </c>
      <c r="BF77" t="s">
        <v>19</v>
      </c>
      <c r="BG77" t="s">
        <v>19</v>
      </c>
      <c r="BH77" t="s">
        <v>19</v>
      </c>
      <c r="BI77" t="s">
        <v>19</v>
      </c>
      <c r="BJ77" t="s">
        <v>19</v>
      </c>
      <c r="BK77" t="s">
        <v>19</v>
      </c>
      <c r="BL77" t="s">
        <v>19</v>
      </c>
      <c r="BM77" t="s">
        <v>19</v>
      </c>
      <c r="BN77">
        <v>74</v>
      </c>
      <c r="BO77">
        <v>35</v>
      </c>
      <c r="BP77">
        <v>15</v>
      </c>
      <c r="BQ77">
        <v>24</v>
      </c>
    </row>
    <row r="78" spans="1:69">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c r="BA78" t="s">
        <v>789</v>
      </c>
      <c r="BB78" t="s">
        <v>789</v>
      </c>
      <c r="BC78" t="s">
        <v>789</v>
      </c>
      <c r="BD78" t="s">
        <v>789</v>
      </c>
      <c r="BE78" t="s">
        <v>789</v>
      </c>
      <c r="BF78" t="s">
        <v>789</v>
      </c>
      <c r="BG78" t="s">
        <v>789</v>
      </c>
      <c r="BH78" t="s">
        <v>789</v>
      </c>
      <c r="BI78" t="s">
        <v>789</v>
      </c>
      <c r="BJ78" t="s">
        <v>789</v>
      </c>
      <c r="BK78" t="s">
        <v>789</v>
      </c>
      <c r="BL78" t="s">
        <v>789</v>
      </c>
      <c r="BM78" t="s">
        <v>789</v>
      </c>
      <c r="BN78" t="s">
        <v>789</v>
      </c>
      <c r="BO78" t="s">
        <v>789</v>
      </c>
      <c r="BP78" t="s">
        <v>789</v>
      </c>
      <c r="BQ78" t="s">
        <v>789</v>
      </c>
    </row>
    <row r="79" spans="1:69">
      <c r="A79" t="s">
        <v>859</v>
      </c>
      <c r="B79">
        <v>453</v>
      </c>
      <c r="C79">
        <v>281</v>
      </c>
      <c r="D79">
        <v>73</v>
      </c>
      <c r="E79">
        <v>99</v>
      </c>
      <c r="F79">
        <v>318</v>
      </c>
      <c r="G79">
        <v>209</v>
      </c>
      <c r="H79">
        <v>39</v>
      </c>
      <c r="I79">
        <v>70</v>
      </c>
      <c r="J79">
        <v>136</v>
      </c>
      <c r="K79">
        <v>95</v>
      </c>
      <c r="L79">
        <v>28</v>
      </c>
      <c r="M79">
        <v>13</v>
      </c>
      <c r="N79">
        <v>25</v>
      </c>
      <c r="O79">
        <v>13</v>
      </c>
      <c r="P79">
        <v>12</v>
      </c>
      <c r="Q79" t="s">
        <v>19</v>
      </c>
      <c r="R79">
        <v>2</v>
      </c>
      <c r="S79" t="s">
        <v>19</v>
      </c>
      <c r="T79">
        <v>2</v>
      </c>
      <c r="U79" t="s">
        <v>19</v>
      </c>
      <c r="V79">
        <v>25</v>
      </c>
      <c r="W79">
        <v>15</v>
      </c>
      <c r="X79">
        <v>6</v>
      </c>
      <c r="Y79">
        <v>4</v>
      </c>
      <c r="Z79">
        <v>20</v>
      </c>
      <c r="AA79">
        <v>16</v>
      </c>
      <c r="AB79">
        <v>1</v>
      </c>
      <c r="AC79">
        <v>3</v>
      </c>
      <c r="AD79">
        <v>18</v>
      </c>
      <c r="AE79">
        <v>11</v>
      </c>
      <c r="AF79">
        <v>6</v>
      </c>
      <c r="AG79">
        <v>1</v>
      </c>
      <c r="AH79">
        <v>14</v>
      </c>
      <c r="AI79">
        <v>2</v>
      </c>
      <c r="AJ79">
        <v>5</v>
      </c>
      <c r="AK79">
        <v>7</v>
      </c>
      <c r="AL79">
        <v>2</v>
      </c>
      <c r="AM79">
        <v>1</v>
      </c>
      <c r="AN79" t="s">
        <v>19</v>
      </c>
      <c r="AO79">
        <v>1</v>
      </c>
      <c r="AP79" t="s">
        <v>19</v>
      </c>
      <c r="AQ79" t="s">
        <v>19</v>
      </c>
      <c r="AR79" t="s">
        <v>19</v>
      </c>
      <c r="AS79" t="s">
        <v>19</v>
      </c>
      <c r="AT79" t="s">
        <v>19</v>
      </c>
      <c r="AU79" t="s">
        <v>19</v>
      </c>
      <c r="AV79" t="s">
        <v>19</v>
      </c>
      <c r="AW79" t="s">
        <v>19</v>
      </c>
      <c r="AX79">
        <v>9</v>
      </c>
      <c r="AY79">
        <v>1</v>
      </c>
      <c r="AZ79">
        <v>4</v>
      </c>
      <c r="BA79">
        <v>4</v>
      </c>
      <c r="BB79">
        <v>1</v>
      </c>
      <c r="BC79" t="s">
        <v>19</v>
      </c>
      <c r="BD79">
        <v>1</v>
      </c>
      <c r="BE79" t="s">
        <v>19</v>
      </c>
      <c r="BF79">
        <v>1</v>
      </c>
      <c r="BG79" t="s">
        <v>19</v>
      </c>
      <c r="BH79" t="s">
        <v>19</v>
      </c>
      <c r="BI79">
        <v>1</v>
      </c>
      <c r="BJ79">
        <v>1</v>
      </c>
      <c r="BK79" t="s">
        <v>19</v>
      </c>
      <c r="BL79" t="s">
        <v>19</v>
      </c>
      <c r="BM79">
        <v>1</v>
      </c>
      <c r="BN79">
        <v>33</v>
      </c>
      <c r="BO79">
        <v>15</v>
      </c>
      <c r="BP79">
        <v>4</v>
      </c>
      <c r="BQ79">
        <v>14</v>
      </c>
    </row>
    <row r="80" spans="1:69">
      <c r="A80" t="s">
        <v>858</v>
      </c>
      <c r="B80">
        <v>356</v>
      </c>
      <c r="C80">
        <v>184</v>
      </c>
      <c r="D80">
        <v>108</v>
      </c>
      <c r="E80">
        <v>64</v>
      </c>
      <c r="F80">
        <v>242</v>
      </c>
      <c r="G80">
        <v>139</v>
      </c>
      <c r="H80">
        <v>54</v>
      </c>
      <c r="I80">
        <v>49</v>
      </c>
      <c r="J80">
        <v>107</v>
      </c>
      <c r="K80">
        <v>50</v>
      </c>
      <c r="L80">
        <v>45</v>
      </c>
      <c r="M80">
        <v>12</v>
      </c>
      <c r="N80">
        <v>18</v>
      </c>
      <c r="O80">
        <v>9</v>
      </c>
      <c r="P80">
        <v>9</v>
      </c>
      <c r="Q80" t="s">
        <v>19</v>
      </c>
      <c r="R80">
        <v>2</v>
      </c>
      <c r="S80">
        <v>1</v>
      </c>
      <c r="T80">
        <v>1</v>
      </c>
      <c r="U80" t="s">
        <v>19</v>
      </c>
      <c r="V80">
        <v>14</v>
      </c>
      <c r="W80">
        <v>7</v>
      </c>
      <c r="X80">
        <v>3</v>
      </c>
      <c r="Y80">
        <v>4</v>
      </c>
      <c r="Z80">
        <v>26</v>
      </c>
      <c r="AA80">
        <v>7</v>
      </c>
      <c r="AB80">
        <v>16</v>
      </c>
      <c r="AC80">
        <v>3</v>
      </c>
      <c r="AD80">
        <v>15</v>
      </c>
      <c r="AE80">
        <v>5</v>
      </c>
      <c r="AF80">
        <v>9</v>
      </c>
      <c r="AG80">
        <v>1</v>
      </c>
      <c r="AH80">
        <v>15</v>
      </c>
      <c r="AI80">
        <v>6</v>
      </c>
      <c r="AJ80">
        <v>7</v>
      </c>
      <c r="AK80">
        <v>2</v>
      </c>
      <c r="AL80">
        <v>3</v>
      </c>
      <c r="AM80">
        <v>2</v>
      </c>
      <c r="AN80" t="s">
        <v>19</v>
      </c>
      <c r="AO80">
        <v>1</v>
      </c>
      <c r="AP80" t="s">
        <v>19</v>
      </c>
      <c r="AQ80" t="s">
        <v>19</v>
      </c>
      <c r="AR80" t="s">
        <v>19</v>
      </c>
      <c r="AS80" t="s">
        <v>19</v>
      </c>
      <c r="AT80" t="s">
        <v>19</v>
      </c>
      <c r="AU80" t="s">
        <v>19</v>
      </c>
      <c r="AV80" t="s">
        <v>19</v>
      </c>
      <c r="AW80" t="s">
        <v>19</v>
      </c>
      <c r="AX80">
        <v>1</v>
      </c>
      <c r="AY80" t="s">
        <v>19</v>
      </c>
      <c r="AZ80">
        <v>1</v>
      </c>
      <c r="BA80" t="s">
        <v>19</v>
      </c>
      <c r="BB80">
        <v>8</v>
      </c>
      <c r="BC80">
        <v>1</v>
      </c>
      <c r="BD80">
        <v>6</v>
      </c>
      <c r="BE80">
        <v>1</v>
      </c>
      <c r="BF80">
        <v>2</v>
      </c>
      <c r="BG80">
        <v>2</v>
      </c>
      <c r="BH80" t="s">
        <v>19</v>
      </c>
      <c r="BI80" t="s">
        <v>19</v>
      </c>
      <c r="BJ80">
        <v>1</v>
      </c>
      <c r="BK80">
        <v>1</v>
      </c>
      <c r="BL80" t="s">
        <v>19</v>
      </c>
      <c r="BM80" t="s">
        <v>19</v>
      </c>
      <c r="BN80">
        <v>26</v>
      </c>
      <c r="BO80">
        <v>11</v>
      </c>
      <c r="BP80">
        <v>10</v>
      </c>
      <c r="BQ80">
        <v>5</v>
      </c>
    </row>
    <row r="81" spans="1:69">
      <c r="A81" t="s">
        <v>857</v>
      </c>
      <c r="B81">
        <v>34</v>
      </c>
      <c r="C81">
        <v>15</v>
      </c>
      <c r="D81">
        <v>19</v>
      </c>
      <c r="E81" t="s">
        <v>19</v>
      </c>
      <c r="F81">
        <v>22</v>
      </c>
      <c r="G81">
        <v>10</v>
      </c>
      <c r="H81">
        <v>12</v>
      </c>
      <c r="I81" t="s">
        <v>19</v>
      </c>
      <c r="J81">
        <v>18</v>
      </c>
      <c r="K81">
        <v>8</v>
      </c>
      <c r="L81">
        <v>10</v>
      </c>
      <c r="M81" t="s">
        <v>19</v>
      </c>
      <c r="N81">
        <v>2</v>
      </c>
      <c r="O81" t="s">
        <v>19</v>
      </c>
      <c r="P81">
        <v>2</v>
      </c>
      <c r="Q81" t="s">
        <v>19</v>
      </c>
      <c r="R81">
        <v>1</v>
      </c>
      <c r="S81" t="s">
        <v>19</v>
      </c>
      <c r="T81">
        <v>1</v>
      </c>
      <c r="U81" t="s">
        <v>19</v>
      </c>
      <c r="V81" t="s">
        <v>19</v>
      </c>
      <c r="W81" t="s">
        <v>19</v>
      </c>
      <c r="X81" t="s">
        <v>19</v>
      </c>
      <c r="Y81" t="s">
        <v>19</v>
      </c>
      <c r="Z81">
        <v>1</v>
      </c>
      <c r="AA81" t="s">
        <v>19</v>
      </c>
      <c r="AB81">
        <v>1</v>
      </c>
      <c r="AC81" t="s">
        <v>19</v>
      </c>
      <c r="AD81">
        <v>2</v>
      </c>
      <c r="AE81">
        <v>1</v>
      </c>
      <c r="AF81">
        <v>1</v>
      </c>
      <c r="AG81" t="s">
        <v>19</v>
      </c>
      <c r="AH81">
        <v>1</v>
      </c>
      <c r="AI81" t="s">
        <v>19</v>
      </c>
      <c r="AJ81">
        <v>1</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c r="BA81" t="s">
        <v>19</v>
      </c>
      <c r="BB81">
        <v>1</v>
      </c>
      <c r="BC81" t="s">
        <v>19</v>
      </c>
      <c r="BD81">
        <v>1</v>
      </c>
      <c r="BE81" t="s">
        <v>19</v>
      </c>
      <c r="BF81" t="s">
        <v>19</v>
      </c>
      <c r="BG81" t="s">
        <v>19</v>
      </c>
      <c r="BH81" t="s">
        <v>19</v>
      </c>
      <c r="BI81" t="s">
        <v>19</v>
      </c>
      <c r="BJ81" t="s">
        <v>19</v>
      </c>
      <c r="BK81" t="s">
        <v>19</v>
      </c>
      <c r="BL81" t="s">
        <v>19</v>
      </c>
      <c r="BM81" t="s">
        <v>19</v>
      </c>
      <c r="BN81">
        <v>6</v>
      </c>
      <c r="BO81">
        <v>4</v>
      </c>
      <c r="BP81">
        <v>2</v>
      </c>
      <c r="BQ81" t="s">
        <v>19</v>
      </c>
    </row>
    <row r="82" spans="1:69">
      <c r="A82" t="s">
        <v>856</v>
      </c>
      <c r="B82">
        <v>186</v>
      </c>
      <c r="C82">
        <v>94</v>
      </c>
      <c r="D82">
        <v>71</v>
      </c>
      <c r="E82">
        <v>21</v>
      </c>
      <c r="F82">
        <v>129</v>
      </c>
      <c r="G82">
        <v>64</v>
      </c>
      <c r="H82">
        <v>51</v>
      </c>
      <c r="I82">
        <v>14</v>
      </c>
      <c r="J82">
        <v>71</v>
      </c>
      <c r="K82">
        <v>43</v>
      </c>
      <c r="L82">
        <v>25</v>
      </c>
      <c r="M82">
        <v>3</v>
      </c>
      <c r="N82">
        <v>12</v>
      </c>
      <c r="O82">
        <v>5</v>
      </c>
      <c r="P82">
        <v>5</v>
      </c>
      <c r="Q82">
        <v>2</v>
      </c>
      <c r="R82">
        <v>2</v>
      </c>
      <c r="S82">
        <v>2</v>
      </c>
      <c r="T82" t="s">
        <v>19</v>
      </c>
      <c r="U82" t="s">
        <v>19</v>
      </c>
      <c r="V82">
        <v>12</v>
      </c>
      <c r="W82">
        <v>8</v>
      </c>
      <c r="X82">
        <v>2</v>
      </c>
      <c r="Y82">
        <v>2</v>
      </c>
      <c r="Z82">
        <v>4</v>
      </c>
      <c r="AA82">
        <v>4</v>
      </c>
      <c r="AB82" t="s">
        <v>19</v>
      </c>
      <c r="AC82" t="s">
        <v>19</v>
      </c>
      <c r="AD82">
        <v>11</v>
      </c>
      <c r="AE82">
        <v>5</v>
      </c>
      <c r="AF82">
        <v>5</v>
      </c>
      <c r="AG82">
        <v>1</v>
      </c>
      <c r="AH82">
        <v>5</v>
      </c>
      <c r="AI82">
        <v>3</v>
      </c>
      <c r="AJ82">
        <v>1</v>
      </c>
      <c r="AK82">
        <v>1</v>
      </c>
      <c r="AL82">
        <v>1</v>
      </c>
      <c r="AM82" t="s">
        <v>19</v>
      </c>
      <c r="AN82" t="s">
        <v>19</v>
      </c>
      <c r="AO82">
        <v>1</v>
      </c>
      <c r="AP82" t="s">
        <v>19</v>
      </c>
      <c r="AQ82" t="s">
        <v>19</v>
      </c>
      <c r="AR82" t="s">
        <v>19</v>
      </c>
      <c r="AS82" t="s">
        <v>19</v>
      </c>
      <c r="AT82" t="s">
        <v>19</v>
      </c>
      <c r="AU82" t="s">
        <v>19</v>
      </c>
      <c r="AV82" t="s">
        <v>19</v>
      </c>
      <c r="AW82" t="s">
        <v>19</v>
      </c>
      <c r="AX82">
        <v>3</v>
      </c>
      <c r="AY82">
        <v>2</v>
      </c>
      <c r="AZ82">
        <v>1</v>
      </c>
      <c r="BA82" t="s">
        <v>19</v>
      </c>
      <c r="BB82" t="s">
        <v>19</v>
      </c>
      <c r="BC82" t="s">
        <v>19</v>
      </c>
      <c r="BD82" t="s">
        <v>19</v>
      </c>
      <c r="BE82" t="s">
        <v>19</v>
      </c>
      <c r="BF82" t="s">
        <v>19</v>
      </c>
      <c r="BG82" t="s">
        <v>19</v>
      </c>
      <c r="BH82" t="s">
        <v>19</v>
      </c>
      <c r="BI82" t="s">
        <v>19</v>
      </c>
      <c r="BJ82">
        <v>1</v>
      </c>
      <c r="BK82">
        <v>1</v>
      </c>
      <c r="BL82" t="s">
        <v>19</v>
      </c>
      <c r="BM82" t="s">
        <v>19</v>
      </c>
      <c r="BN82">
        <v>13</v>
      </c>
      <c r="BO82">
        <v>5</v>
      </c>
      <c r="BP82">
        <v>7</v>
      </c>
      <c r="BQ82">
        <v>1</v>
      </c>
    </row>
    <row r="83" spans="1:69">
      <c r="A83" t="s">
        <v>855</v>
      </c>
      <c r="B83">
        <v>418</v>
      </c>
      <c r="C83">
        <v>272</v>
      </c>
      <c r="D83">
        <v>90</v>
      </c>
      <c r="E83">
        <v>56</v>
      </c>
      <c r="F83">
        <v>272</v>
      </c>
      <c r="G83">
        <v>192</v>
      </c>
      <c r="H83">
        <v>52</v>
      </c>
      <c r="I83">
        <v>28</v>
      </c>
      <c r="J83">
        <v>138</v>
      </c>
      <c r="K83">
        <v>96</v>
      </c>
      <c r="L83">
        <v>36</v>
      </c>
      <c r="M83">
        <v>6</v>
      </c>
      <c r="N83">
        <v>23</v>
      </c>
      <c r="O83">
        <v>12</v>
      </c>
      <c r="P83">
        <v>10</v>
      </c>
      <c r="Q83">
        <v>1</v>
      </c>
      <c r="R83">
        <v>4</v>
      </c>
      <c r="S83">
        <v>2</v>
      </c>
      <c r="T83">
        <v>1</v>
      </c>
      <c r="U83">
        <v>1</v>
      </c>
      <c r="V83">
        <v>27</v>
      </c>
      <c r="W83">
        <v>18</v>
      </c>
      <c r="X83">
        <v>3</v>
      </c>
      <c r="Y83">
        <v>6</v>
      </c>
      <c r="Z83">
        <v>18</v>
      </c>
      <c r="AA83">
        <v>9</v>
      </c>
      <c r="AB83">
        <v>2</v>
      </c>
      <c r="AC83">
        <v>7</v>
      </c>
      <c r="AD83">
        <v>23</v>
      </c>
      <c r="AE83">
        <v>11</v>
      </c>
      <c r="AF83">
        <v>12</v>
      </c>
      <c r="AG83" t="s">
        <v>19</v>
      </c>
      <c r="AH83">
        <v>19</v>
      </c>
      <c r="AI83">
        <v>8</v>
      </c>
      <c r="AJ83">
        <v>6</v>
      </c>
      <c r="AK83">
        <v>5</v>
      </c>
      <c r="AL83">
        <v>4</v>
      </c>
      <c r="AM83">
        <v>3</v>
      </c>
      <c r="AN83" t="s">
        <v>19</v>
      </c>
      <c r="AO83">
        <v>1</v>
      </c>
      <c r="AP83" t="s">
        <v>19</v>
      </c>
      <c r="AQ83" t="s">
        <v>19</v>
      </c>
      <c r="AR83" t="s">
        <v>19</v>
      </c>
      <c r="AS83" t="s">
        <v>19</v>
      </c>
      <c r="AT83" t="s">
        <v>19</v>
      </c>
      <c r="AU83" t="s">
        <v>19</v>
      </c>
      <c r="AV83" t="s">
        <v>19</v>
      </c>
      <c r="AW83" t="s">
        <v>19</v>
      </c>
      <c r="AX83">
        <v>9</v>
      </c>
      <c r="AY83">
        <v>3</v>
      </c>
      <c r="AZ83">
        <v>4</v>
      </c>
      <c r="BA83">
        <v>2</v>
      </c>
      <c r="BB83">
        <v>6</v>
      </c>
      <c r="BC83">
        <v>2</v>
      </c>
      <c r="BD83">
        <v>2</v>
      </c>
      <c r="BE83">
        <v>2</v>
      </c>
      <c r="BF83" t="s">
        <v>19</v>
      </c>
      <c r="BG83" t="s">
        <v>19</v>
      </c>
      <c r="BH83" t="s">
        <v>19</v>
      </c>
      <c r="BI83" t="s">
        <v>19</v>
      </c>
      <c r="BJ83" t="s">
        <v>19</v>
      </c>
      <c r="BK83" t="s">
        <v>19</v>
      </c>
      <c r="BL83" t="s">
        <v>19</v>
      </c>
      <c r="BM83" t="s">
        <v>19</v>
      </c>
      <c r="BN83">
        <v>36</v>
      </c>
      <c r="BO83">
        <v>22</v>
      </c>
      <c r="BP83">
        <v>5</v>
      </c>
      <c r="BQ83">
        <v>9</v>
      </c>
    </row>
    <row r="84" spans="1:69">
      <c r="A84" t="s">
        <v>854</v>
      </c>
      <c r="B84">
        <v>257</v>
      </c>
      <c r="C84">
        <v>170</v>
      </c>
      <c r="D84">
        <v>49</v>
      </c>
      <c r="E84">
        <v>38</v>
      </c>
      <c r="F84">
        <v>162</v>
      </c>
      <c r="G84">
        <v>122</v>
      </c>
      <c r="H84">
        <v>16</v>
      </c>
      <c r="I84">
        <v>24</v>
      </c>
      <c r="J84">
        <v>73</v>
      </c>
      <c r="K84">
        <v>58</v>
      </c>
      <c r="L84">
        <v>11</v>
      </c>
      <c r="M84">
        <v>4</v>
      </c>
      <c r="N84">
        <v>15</v>
      </c>
      <c r="O84">
        <v>4</v>
      </c>
      <c r="P84">
        <v>11</v>
      </c>
      <c r="Q84" t="s">
        <v>19</v>
      </c>
      <c r="R84">
        <v>3</v>
      </c>
      <c r="S84">
        <v>1</v>
      </c>
      <c r="T84">
        <v>2</v>
      </c>
      <c r="U84" t="s">
        <v>19</v>
      </c>
      <c r="V84">
        <v>13</v>
      </c>
      <c r="W84">
        <v>10</v>
      </c>
      <c r="X84">
        <v>1</v>
      </c>
      <c r="Y84">
        <v>2</v>
      </c>
      <c r="Z84">
        <v>16</v>
      </c>
      <c r="AA84">
        <v>10</v>
      </c>
      <c r="AB84">
        <v>5</v>
      </c>
      <c r="AC84">
        <v>1</v>
      </c>
      <c r="AD84">
        <v>10</v>
      </c>
      <c r="AE84">
        <v>4</v>
      </c>
      <c r="AF84">
        <v>5</v>
      </c>
      <c r="AG84">
        <v>1</v>
      </c>
      <c r="AH84">
        <v>9</v>
      </c>
      <c r="AI84">
        <v>4</v>
      </c>
      <c r="AJ84">
        <v>5</v>
      </c>
      <c r="AK84" t="s">
        <v>19</v>
      </c>
      <c r="AL84">
        <v>2</v>
      </c>
      <c r="AM84">
        <v>2</v>
      </c>
      <c r="AN84" t="s">
        <v>19</v>
      </c>
      <c r="AO84" t="s">
        <v>19</v>
      </c>
      <c r="AP84">
        <v>2</v>
      </c>
      <c r="AQ84">
        <v>2</v>
      </c>
      <c r="AR84" t="s">
        <v>19</v>
      </c>
      <c r="AS84" t="s">
        <v>19</v>
      </c>
      <c r="AT84" t="s">
        <v>19</v>
      </c>
      <c r="AU84" t="s">
        <v>19</v>
      </c>
      <c r="AV84" t="s">
        <v>19</v>
      </c>
      <c r="AW84" t="s">
        <v>19</v>
      </c>
      <c r="AX84" t="s">
        <v>19</v>
      </c>
      <c r="AY84" t="s">
        <v>19</v>
      </c>
      <c r="AZ84" t="s">
        <v>19</v>
      </c>
      <c r="BA84" t="s">
        <v>19</v>
      </c>
      <c r="BB84">
        <v>5</v>
      </c>
      <c r="BC84" t="s">
        <v>19</v>
      </c>
      <c r="BD84">
        <v>5</v>
      </c>
      <c r="BE84" t="s">
        <v>19</v>
      </c>
      <c r="BF84" t="s">
        <v>19</v>
      </c>
      <c r="BG84" t="s">
        <v>19</v>
      </c>
      <c r="BH84" t="s">
        <v>19</v>
      </c>
      <c r="BI84" t="s">
        <v>19</v>
      </c>
      <c r="BJ84" t="s">
        <v>19</v>
      </c>
      <c r="BK84" t="s">
        <v>19</v>
      </c>
      <c r="BL84" t="s">
        <v>19</v>
      </c>
      <c r="BM84" t="s">
        <v>19</v>
      </c>
      <c r="BN84">
        <v>32</v>
      </c>
      <c r="BO84">
        <v>16</v>
      </c>
      <c r="BP84">
        <v>6</v>
      </c>
      <c r="BQ84">
        <v>10</v>
      </c>
    </row>
    <row r="85" spans="1:69">
      <c r="A85" t="s">
        <v>853</v>
      </c>
      <c r="B85">
        <v>337</v>
      </c>
      <c r="C85">
        <v>228</v>
      </c>
      <c r="D85">
        <v>40</v>
      </c>
      <c r="E85">
        <v>69</v>
      </c>
      <c r="F85">
        <v>199</v>
      </c>
      <c r="G85">
        <v>151</v>
      </c>
      <c r="H85">
        <v>8</v>
      </c>
      <c r="I85">
        <v>40</v>
      </c>
      <c r="J85">
        <v>69</v>
      </c>
      <c r="K85">
        <v>66</v>
      </c>
      <c r="L85">
        <v>1</v>
      </c>
      <c r="M85">
        <v>2</v>
      </c>
      <c r="N85">
        <v>15</v>
      </c>
      <c r="O85">
        <v>8</v>
      </c>
      <c r="P85">
        <v>7</v>
      </c>
      <c r="Q85" t="s">
        <v>19</v>
      </c>
      <c r="R85">
        <v>1</v>
      </c>
      <c r="S85">
        <v>1</v>
      </c>
      <c r="T85" t="s">
        <v>19</v>
      </c>
      <c r="U85" t="s">
        <v>19</v>
      </c>
      <c r="V85">
        <v>24</v>
      </c>
      <c r="W85">
        <v>11</v>
      </c>
      <c r="X85">
        <v>1</v>
      </c>
      <c r="Y85">
        <v>12</v>
      </c>
      <c r="Z85">
        <v>27</v>
      </c>
      <c r="AA85">
        <v>15</v>
      </c>
      <c r="AB85">
        <v>3</v>
      </c>
      <c r="AC85">
        <v>9</v>
      </c>
      <c r="AD85">
        <v>14</v>
      </c>
      <c r="AE85">
        <v>10</v>
      </c>
      <c r="AF85">
        <v>4</v>
      </c>
      <c r="AG85" t="s">
        <v>19</v>
      </c>
      <c r="AH85">
        <v>17</v>
      </c>
      <c r="AI85">
        <v>10</v>
      </c>
      <c r="AJ85">
        <v>5</v>
      </c>
      <c r="AK85">
        <v>2</v>
      </c>
      <c r="AL85" t="s">
        <v>19</v>
      </c>
      <c r="AM85" t="s">
        <v>19</v>
      </c>
      <c r="AN85" t="s">
        <v>19</v>
      </c>
      <c r="AO85" t="s">
        <v>19</v>
      </c>
      <c r="AP85">
        <v>2</v>
      </c>
      <c r="AQ85">
        <v>2</v>
      </c>
      <c r="AR85" t="s">
        <v>19</v>
      </c>
      <c r="AS85" t="s">
        <v>19</v>
      </c>
      <c r="AT85" t="s">
        <v>19</v>
      </c>
      <c r="AU85" t="s">
        <v>19</v>
      </c>
      <c r="AV85" t="s">
        <v>19</v>
      </c>
      <c r="AW85" t="s">
        <v>19</v>
      </c>
      <c r="AX85">
        <v>3</v>
      </c>
      <c r="AY85" t="s">
        <v>19</v>
      </c>
      <c r="AZ85">
        <v>2</v>
      </c>
      <c r="BA85">
        <v>1</v>
      </c>
      <c r="BB85">
        <v>3</v>
      </c>
      <c r="BC85" t="s">
        <v>19</v>
      </c>
      <c r="BD85">
        <v>3</v>
      </c>
      <c r="BE85" t="s">
        <v>19</v>
      </c>
      <c r="BF85">
        <v>9</v>
      </c>
      <c r="BG85">
        <v>8</v>
      </c>
      <c r="BH85" t="s">
        <v>19</v>
      </c>
      <c r="BI85">
        <v>1</v>
      </c>
      <c r="BJ85" t="s">
        <v>19</v>
      </c>
      <c r="BK85" t="s">
        <v>19</v>
      </c>
      <c r="BL85" t="s">
        <v>19</v>
      </c>
      <c r="BM85" t="s">
        <v>19</v>
      </c>
      <c r="BN85">
        <v>41</v>
      </c>
      <c r="BO85">
        <v>23</v>
      </c>
      <c r="BP85">
        <v>12</v>
      </c>
      <c r="BQ85">
        <v>6</v>
      </c>
    </row>
    <row r="86" spans="1:69">
      <c r="A86" t="s">
        <v>852</v>
      </c>
      <c r="B86">
        <v>430</v>
      </c>
      <c r="C86">
        <v>269</v>
      </c>
      <c r="D86">
        <v>68</v>
      </c>
      <c r="E86">
        <v>93</v>
      </c>
      <c r="F86">
        <v>263</v>
      </c>
      <c r="G86">
        <v>188</v>
      </c>
      <c r="H86">
        <v>24</v>
      </c>
      <c r="I86">
        <v>51</v>
      </c>
      <c r="J86">
        <v>101</v>
      </c>
      <c r="K86">
        <v>77</v>
      </c>
      <c r="L86">
        <v>14</v>
      </c>
      <c r="M86">
        <v>10</v>
      </c>
      <c r="N86">
        <v>25</v>
      </c>
      <c r="O86">
        <v>15</v>
      </c>
      <c r="P86">
        <v>10</v>
      </c>
      <c r="Q86" t="s">
        <v>19</v>
      </c>
      <c r="R86">
        <v>6</v>
      </c>
      <c r="S86">
        <v>6</v>
      </c>
      <c r="T86" t="s">
        <v>19</v>
      </c>
      <c r="U86" t="s">
        <v>19</v>
      </c>
      <c r="V86">
        <v>37</v>
      </c>
      <c r="W86">
        <v>19</v>
      </c>
      <c r="X86">
        <v>6</v>
      </c>
      <c r="Y86">
        <v>12</v>
      </c>
      <c r="Z86">
        <v>17</v>
      </c>
      <c r="AA86">
        <v>11</v>
      </c>
      <c r="AB86">
        <v>3</v>
      </c>
      <c r="AC86">
        <v>3</v>
      </c>
      <c r="AD86">
        <v>17</v>
      </c>
      <c r="AE86">
        <v>9</v>
      </c>
      <c r="AF86">
        <v>7</v>
      </c>
      <c r="AG86">
        <v>1</v>
      </c>
      <c r="AH86">
        <v>19</v>
      </c>
      <c r="AI86">
        <v>7</v>
      </c>
      <c r="AJ86">
        <v>7</v>
      </c>
      <c r="AK86">
        <v>5</v>
      </c>
      <c r="AL86">
        <v>1</v>
      </c>
      <c r="AM86">
        <v>1</v>
      </c>
      <c r="AN86" t="s">
        <v>19</v>
      </c>
      <c r="AO86" t="s">
        <v>19</v>
      </c>
      <c r="AP86">
        <v>1</v>
      </c>
      <c r="AQ86">
        <v>1</v>
      </c>
      <c r="AR86" t="s">
        <v>19</v>
      </c>
      <c r="AS86" t="s">
        <v>19</v>
      </c>
      <c r="AT86" t="s">
        <v>19</v>
      </c>
      <c r="AU86" t="s">
        <v>19</v>
      </c>
      <c r="AV86" t="s">
        <v>19</v>
      </c>
      <c r="AW86" t="s">
        <v>19</v>
      </c>
      <c r="AX86">
        <v>10</v>
      </c>
      <c r="AY86">
        <v>3</v>
      </c>
      <c r="AZ86">
        <v>5</v>
      </c>
      <c r="BA86">
        <v>2</v>
      </c>
      <c r="BB86">
        <v>7</v>
      </c>
      <c r="BC86">
        <v>2</v>
      </c>
      <c r="BD86">
        <v>2</v>
      </c>
      <c r="BE86">
        <v>3</v>
      </c>
      <c r="BF86" t="s">
        <v>19</v>
      </c>
      <c r="BG86" t="s">
        <v>19</v>
      </c>
      <c r="BH86" t="s">
        <v>19</v>
      </c>
      <c r="BI86" t="s">
        <v>19</v>
      </c>
      <c r="BJ86" t="s">
        <v>19</v>
      </c>
      <c r="BK86" t="s">
        <v>19</v>
      </c>
      <c r="BL86" t="s">
        <v>19</v>
      </c>
      <c r="BM86" t="s">
        <v>19</v>
      </c>
      <c r="BN86">
        <v>52</v>
      </c>
      <c r="BO86">
        <v>20</v>
      </c>
      <c r="BP86">
        <v>11</v>
      </c>
      <c r="BQ86">
        <v>21</v>
      </c>
    </row>
    <row r="87" spans="1:69">
      <c r="A87" t="s">
        <v>851</v>
      </c>
      <c r="B87">
        <v>370</v>
      </c>
      <c r="C87">
        <v>211</v>
      </c>
      <c r="D87">
        <v>84</v>
      </c>
      <c r="E87">
        <v>75</v>
      </c>
      <c r="F87">
        <v>232</v>
      </c>
      <c r="G87">
        <v>161</v>
      </c>
      <c r="H87">
        <v>34</v>
      </c>
      <c r="I87">
        <v>37</v>
      </c>
      <c r="J87">
        <v>111</v>
      </c>
      <c r="K87">
        <v>76</v>
      </c>
      <c r="L87">
        <v>28</v>
      </c>
      <c r="M87">
        <v>7</v>
      </c>
      <c r="N87">
        <v>14</v>
      </c>
      <c r="O87">
        <v>5</v>
      </c>
      <c r="P87">
        <v>9</v>
      </c>
      <c r="Q87" t="s">
        <v>19</v>
      </c>
      <c r="R87">
        <v>2</v>
      </c>
      <c r="S87">
        <v>1</v>
      </c>
      <c r="T87">
        <v>1</v>
      </c>
      <c r="U87" t="s">
        <v>19</v>
      </c>
      <c r="V87">
        <v>19</v>
      </c>
      <c r="W87">
        <v>9</v>
      </c>
      <c r="X87">
        <v>5</v>
      </c>
      <c r="Y87">
        <v>5</v>
      </c>
      <c r="Z87">
        <v>24</v>
      </c>
      <c r="AA87">
        <v>9</v>
      </c>
      <c r="AB87">
        <v>4</v>
      </c>
      <c r="AC87">
        <v>11</v>
      </c>
      <c r="AD87">
        <v>14</v>
      </c>
      <c r="AE87">
        <v>7</v>
      </c>
      <c r="AF87">
        <v>7</v>
      </c>
      <c r="AG87" t="s">
        <v>19</v>
      </c>
      <c r="AH87">
        <v>18</v>
      </c>
      <c r="AI87">
        <v>6</v>
      </c>
      <c r="AJ87">
        <v>6</v>
      </c>
      <c r="AK87">
        <v>6</v>
      </c>
      <c r="AL87">
        <v>4</v>
      </c>
      <c r="AM87">
        <v>1</v>
      </c>
      <c r="AN87">
        <v>3</v>
      </c>
      <c r="AO87" t="s">
        <v>19</v>
      </c>
      <c r="AP87" t="s">
        <v>19</v>
      </c>
      <c r="AQ87" t="s">
        <v>19</v>
      </c>
      <c r="AR87" t="s">
        <v>19</v>
      </c>
      <c r="AS87" t="s">
        <v>19</v>
      </c>
      <c r="AT87" t="s">
        <v>19</v>
      </c>
      <c r="AU87" t="s">
        <v>19</v>
      </c>
      <c r="AV87" t="s">
        <v>19</v>
      </c>
      <c r="AW87" t="s">
        <v>19</v>
      </c>
      <c r="AX87">
        <v>3</v>
      </c>
      <c r="AY87">
        <v>2</v>
      </c>
      <c r="AZ87">
        <v>1</v>
      </c>
      <c r="BA87" t="s">
        <v>19</v>
      </c>
      <c r="BB87">
        <v>6</v>
      </c>
      <c r="BC87">
        <v>2</v>
      </c>
      <c r="BD87">
        <v>1</v>
      </c>
      <c r="BE87">
        <v>3</v>
      </c>
      <c r="BF87">
        <v>4</v>
      </c>
      <c r="BG87" t="s">
        <v>19</v>
      </c>
      <c r="BH87">
        <v>1</v>
      </c>
      <c r="BI87">
        <v>3</v>
      </c>
      <c r="BJ87">
        <v>1</v>
      </c>
      <c r="BK87">
        <v>1</v>
      </c>
      <c r="BL87" t="s">
        <v>19</v>
      </c>
      <c r="BM87" t="s">
        <v>19</v>
      </c>
      <c r="BN87">
        <v>49</v>
      </c>
      <c r="BO87">
        <v>14</v>
      </c>
      <c r="BP87">
        <v>19</v>
      </c>
      <c r="BQ87">
        <v>16</v>
      </c>
    </row>
    <row r="88" spans="1:69">
      <c r="A88" t="s">
        <v>850</v>
      </c>
      <c r="B88">
        <v>318</v>
      </c>
      <c r="C88">
        <v>80</v>
      </c>
      <c r="D88">
        <v>157</v>
      </c>
      <c r="E88">
        <v>81</v>
      </c>
      <c r="F88">
        <v>221</v>
      </c>
      <c r="G88">
        <v>57</v>
      </c>
      <c r="H88">
        <v>108</v>
      </c>
      <c r="I88">
        <v>56</v>
      </c>
      <c r="J88">
        <v>88</v>
      </c>
      <c r="K88">
        <v>30</v>
      </c>
      <c r="L88">
        <v>47</v>
      </c>
      <c r="M88">
        <v>11</v>
      </c>
      <c r="N88">
        <v>17</v>
      </c>
      <c r="O88">
        <v>7</v>
      </c>
      <c r="P88">
        <v>8</v>
      </c>
      <c r="Q88">
        <v>2</v>
      </c>
      <c r="R88">
        <v>5</v>
      </c>
      <c r="S88">
        <v>5</v>
      </c>
      <c r="T88" t="s">
        <v>19</v>
      </c>
      <c r="U88" t="s">
        <v>19</v>
      </c>
      <c r="V88">
        <v>15</v>
      </c>
      <c r="W88">
        <v>5</v>
      </c>
      <c r="X88">
        <v>3</v>
      </c>
      <c r="Y88">
        <v>7</v>
      </c>
      <c r="Z88">
        <v>26</v>
      </c>
      <c r="AA88">
        <v>2</v>
      </c>
      <c r="AB88">
        <v>13</v>
      </c>
      <c r="AC88">
        <v>11</v>
      </c>
      <c r="AD88">
        <v>12</v>
      </c>
      <c r="AE88">
        <v>4</v>
      </c>
      <c r="AF88">
        <v>6</v>
      </c>
      <c r="AG88">
        <v>2</v>
      </c>
      <c r="AH88">
        <v>9</v>
      </c>
      <c r="AI88">
        <v>4</v>
      </c>
      <c r="AJ88">
        <v>5</v>
      </c>
      <c r="AK88" t="s">
        <v>19</v>
      </c>
      <c r="AL88">
        <v>1</v>
      </c>
      <c r="AM88">
        <v>1</v>
      </c>
      <c r="AN88" t="s">
        <v>19</v>
      </c>
      <c r="AO88" t="s">
        <v>19</v>
      </c>
      <c r="AP88">
        <v>2</v>
      </c>
      <c r="AQ88" t="s">
        <v>19</v>
      </c>
      <c r="AR88">
        <v>2</v>
      </c>
      <c r="AS88" t="s">
        <v>19</v>
      </c>
      <c r="AT88" t="s">
        <v>19</v>
      </c>
      <c r="AU88" t="s">
        <v>19</v>
      </c>
      <c r="AV88" t="s">
        <v>19</v>
      </c>
      <c r="AW88" t="s">
        <v>19</v>
      </c>
      <c r="AX88">
        <v>1</v>
      </c>
      <c r="AY88" t="s">
        <v>19</v>
      </c>
      <c r="AZ88">
        <v>1</v>
      </c>
      <c r="BA88" t="s">
        <v>19</v>
      </c>
      <c r="BB88">
        <v>1</v>
      </c>
      <c r="BC88" t="s">
        <v>19</v>
      </c>
      <c r="BD88">
        <v>1</v>
      </c>
      <c r="BE88" t="s">
        <v>19</v>
      </c>
      <c r="BF88">
        <v>4</v>
      </c>
      <c r="BG88">
        <v>3</v>
      </c>
      <c r="BH88">
        <v>1</v>
      </c>
      <c r="BI88" t="s">
        <v>19</v>
      </c>
      <c r="BJ88" t="s">
        <v>19</v>
      </c>
      <c r="BK88" t="s">
        <v>19</v>
      </c>
      <c r="BL88" t="s">
        <v>19</v>
      </c>
      <c r="BM88" t="s">
        <v>19</v>
      </c>
      <c r="BN88">
        <v>18</v>
      </c>
      <c r="BO88">
        <v>1</v>
      </c>
      <c r="BP88">
        <v>14</v>
      </c>
      <c r="BQ88">
        <v>3</v>
      </c>
    </row>
    <row r="89" spans="1:69">
      <c r="A89" t="s">
        <v>849</v>
      </c>
      <c r="B89">
        <v>157</v>
      </c>
      <c r="C89">
        <v>61</v>
      </c>
      <c r="D89">
        <v>16</v>
      </c>
      <c r="E89">
        <v>80</v>
      </c>
      <c r="F89">
        <v>102</v>
      </c>
      <c r="G89">
        <v>46</v>
      </c>
      <c r="H89">
        <v>1</v>
      </c>
      <c r="I89">
        <v>55</v>
      </c>
      <c r="J89">
        <v>26</v>
      </c>
      <c r="K89">
        <v>17</v>
      </c>
      <c r="L89">
        <v>1</v>
      </c>
      <c r="M89">
        <v>8</v>
      </c>
      <c r="N89">
        <v>9</v>
      </c>
      <c r="O89">
        <v>2</v>
      </c>
      <c r="P89">
        <v>6</v>
      </c>
      <c r="Q89">
        <v>1</v>
      </c>
      <c r="R89" t="s">
        <v>19</v>
      </c>
      <c r="S89" t="s">
        <v>19</v>
      </c>
      <c r="T89" t="s">
        <v>19</v>
      </c>
      <c r="U89" t="s">
        <v>19</v>
      </c>
      <c r="V89">
        <v>16</v>
      </c>
      <c r="W89">
        <v>2</v>
      </c>
      <c r="X89">
        <v>1</v>
      </c>
      <c r="Y89">
        <v>13</v>
      </c>
      <c r="Z89">
        <v>7</v>
      </c>
      <c r="AA89">
        <v>6</v>
      </c>
      <c r="AB89">
        <v>1</v>
      </c>
      <c r="AC89" t="s">
        <v>19</v>
      </c>
      <c r="AD89">
        <v>6</v>
      </c>
      <c r="AE89">
        <v>2</v>
      </c>
      <c r="AF89">
        <v>2</v>
      </c>
      <c r="AG89">
        <v>2</v>
      </c>
      <c r="AH89">
        <v>5</v>
      </c>
      <c r="AI89">
        <v>1</v>
      </c>
      <c r="AJ89">
        <v>2</v>
      </c>
      <c r="AK89">
        <v>2</v>
      </c>
      <c r="AL89" t="s">
        <v>19</v>
      </c>
      <c r="AM89" t="s">
        <v>19</v>
      </c>
      <c r="AN89" t="s">
        <v>19</v>
      </c>
      <c r="AO89" t="s">
        <v>19</v>
      </c>
      <c r="AP89" t="s">
        <v>19</v>
      </c>
      <c r="AQ89" t="s">
        <v>19</v>
      </c>
      <c r="AR89" t="s">
        <v>19</v>
      </c>
      <c r="AS89" t="s">
        <v>19</v>
      </c>
      <c r="AT89" t="s">
        <v>19</v>
      </c>
      <c r="AU89" t="s">
        <v>19</v>
      </c>
      <c r="AV89" t="s">
        <v>19</v>
      </c>
      <c r="AW89" t="s">
        <v>19</v>
      </c>
      <c r="AX89">
        <v>2</v>
      </c>
      <c r="AY89" t="s">
        <v>19</v>
      </c>
      <c r="AZ89">
        <v>1</v>
      </c>
      <c r="BA89">
        <v>1</v>
      </c>
      <c r="BB89">
        <v>2</v>
      </c>
      <c r="BC89" t="s">
        <v>19</v>
      </c>
      <c r="BD89">
        <v>1</v>
      </c>
      <c r="BE89">
        <v>1</v>
      </c>
      <c r="BF89">
        <v>1</v>
      </c>
      <c r="BG89">
        <v>1</v>
      </c>
      <c r="BH89" t="s">
        <v>19</v>
      </c>
      <c r="BI89" t="s">
        <v>19</v>
      </c>
      <c r="BJ89" t="s">
        <v>19</v>
      </c>
      <c r="BK89" t="s">
        <v>19</v>
      </c>
      <c r="BL89" t="s">
        <v>19</v>
      </c>
      <c r="BM89" t="s">
        <v>19</v>
      </c>
      <c r="BN89">
        <v>12</v>
      </c>
      <c r="BO89">
        <v>2</v>
      </c>
      <c r="BP89">
        <v>3</v>
      </c>
      <c r="BQ89">
        <v>7</v>
      </c>
    </row>
    <row r="90" spans="1:69">
      <c r="A90" t="s">
        <v>848</v>
      </c>
      <c r="B90">
        <v>587</v>
      </c>
      <c r="C90">
        <v>290</v>
      </c>
      <c r="D90">
        <v>42</v>
      </c>
      <c r="E90">
        <v>255</v>
      </c>
      <c r="F90">
        <v>344</v>
      </c>
      <c r="G90">
        <v>200</v>
      </c>
      <c r="H90">
        <v>10</v>
      </c>
      <c r="I90">
        <v>134</v>
      </c>
      <c r="J90">
        <v>121</v>
      </c>
      <c r="K90">
        <v>93</v>
      </c>
      <c r="L90">
        <v>3</v>
      </c>
      <c r="M90">
        <v>25</v>
      </c>
      <c r="N90">
        <v>27</v>
      </c>
      <c r="O90">
        <v>15</v>
      </c>
      <c r="P90">
        <v>9</v>
      </c>
      <c r="Q90">
        <v>3</v>
      </c>
      <c r="R90">
        <v>2</v>
      </c>
      <c r="S90">
        <v>2</v>
      </c>
      <c r="T90" t="s">
        <v>19</v>
      </c>
      <c r="U90" t="s">
        <v>19</v>
      </c>
      <c r="V90">
        <v>63</v>
      </c>
      <c r="W90">
        <v>14</v>
      </c>
      <c r="X90">
        <v>4</v>
      </c>
      <c r="Y90">
        <v>45</v>
      </c>
      <c r="Z90">
        <v>36</v>
      </c>
      <c r="AA90">
        <v>16</v>
      </c>
      <c r="AB90">
        <v>1</v>
      </c>
      <c r="AC90">
        <v>19</v>
      </c>
      <c r="AD90">
        <v>22</v>
      </c>
      <c r="AE90">
        <v>13</v>
      </c>
      <c r="AF90">
        <v>7</v>
      </c>
      <c r="AG90">
        <v>2</v>
      </c>
      <c r="AH90">
        <v>21</v>
      </c>
      <c r="AI90">
        <v>6</v>
      </c>
      <c r="AJ90">
        <v>4</v>
      </c>
      <c r="AK90">
        <v>11</v>
      </c>
      <c r="AL90">
        <v>3</v>
      </c>
      <c r="AM90">
        <v>1</v>
      </c>
      <c r="AN90" t="s">
        <v>19</v>
      </c>
      <c r="AO90">
        <v>2</v>
      </c>
      <c r="AP90">
        <v>1</v>
      </c>
      <c r="AQ90">
        <v>1</v>
      </c>
      <c r="AR90" t="s">
        <v>19</v>
      </c>
      <c r="AS90" t="s">
        <v>19</v>
      </c>
      <c r="AT90" t="s">
        <v>19</v>
      </c>
      <c r="AU90" t="s">
        <v>19</v>
      </c>
      <c r="AV90" t="s">
        <v>19</v>
      </c>
      <c r="AW90" t="s">
        <v>19</v>
      </c>
      <c r="AX90">
        <v>9</v>
      </c>
      <c r="AY90" t="s">
        <v>19</v>
      </c>
      <c r="AZ90">
        <v>3</v>
      </c>
      <c r="BA90">
        <v>6</v>
      </c>
      <c r="BB90">
        <v>4</v>
      </c>
      <c r="BC90" t="s">
        <v>19</v>
      </c>
      <c r="BD90">
        <v>1</v>
      </c>
      <c r="BE90">
        <v>3</v>
      </c>
      <c r="BF90">
        <v>3</v>
      </c>
      <c r="BG90">
        <v>3</v>
      </c>
      <c r="BH90" t="s">
        <v>19</v>
      </c>
      <c r="BI90" t="s">
        <v>19</v>
      </c>
      <c r="BJ90">
        <v>1</v>
      </c>
      <c r="BK90">
        <v>1</v>
      </c>
      <c r="BL90" t="s">
        <v>19</v>
      </c>
      <c r="BM90" t="s">
        <v>19</v>
      </c>
      <c r="BN90">
        <v>74</v>
      </c>
      <c r="BO90">
        <v>26</v>
      </c>
      <c r="BP90">
        <v>7</v>
      </c>
      <c r="BQ90">
        <v>41</v>
      </c>
    </row>
    <row r="91" spans="1:69">
      <c r="A91" t="s">
        <v>847</v>
      </c>
      <c r="B91">
        <v>558</v>
      </c>
      <c r="C91">
        <v>276</v>
      </c>
      <c r="D91">
        <v>20</v>
      </c>
      <c r="E91">
        <v>262</v>
      </c>
      <c r="F91">
        <v>323</v>
      </c>
      <c r="G91">
        <v>175</v>
      </c>
      <c r="H91">
        <v>5</v>
      </c>
      <c r="I91">
        <v>143</v>
      </c>
      <c r="J91">
        <v>119</v>
      </c>
      <c r="K91">
        <v>81</v>
      </c>
      <c r="L91">
        <v>1</v>
      </c>
      <c r="M91">
        <v>37</v>
      </c>
      <c r="N91">
        <v>15</v>
      </c>
      <c r="O91">
        <v>12</v>
      </c>
      <c r="P91">
        <v>3</v>
      </c>
      <c r="Q91" t="s">
        <v>19</v>
      </c>
      <c r="R91" t="s">
        <v>19</v>
      </c>
      <c r="S91" t="s">
        <v>19</v>
      </c>
      <c r="T91" t="s">
        <v>19</v>
      </c>
      <c r="U91" t="s">
        <v>19</v>
      </c>
      <c r="V91">
        <v>34</v>
      </c>
      <c r="W91">
        <v>15</v>
      </c>
      <c r="X91">
        <v>1</v>
      </c>
      <c r="Y91">
        <v>18</v>
      </c>
      <c r="Z91">
        <v>22</v>
      </c>
      <c r="AA91">
        <v>11</v>
      </c>
      <c r="AB91">
        <v>3</v>
      </c>
      <c r="AC91">
        <v>8</v>
      </c>
      <c r="AD91">
        <v>15</v>
      </c>
      <c r="AE91">
        <v>11</v>
      </c>
      <c r="AF91">
        <v>2</v>
      </c>
      <c r="AG91">
        <v>2</v>
      </c>
      <c r="AH91">
        <v>18</v>
      </c>
      <c r="AI91">
        <v>6</v>
      </c>
      <c r="AJ91">
        <v>4</v>
      </c>
      <c r="AK91">
        <v>8</v>
      </c>
      <c r="AL91">
        <v>5</v>
      </c>
      <c r="AM91">
        <v>2</v>
      </c>
      <c r="AN91" t="s">
        <v>19</v>
      </c>
      <c r="AO91">
        <v>3</v>
      </c>
      <c r="AP91">
        <v>1</v>
      </c>
      <c r="AQ91" t="s">
        <v>19</v>
      </c>
      <c r="AR91" t="s">
        <v>19</v>
      </c>
      <c r="AS91">
        <v>1</v>
      </c>
      <c r="AT91" t="s">
        <v>19</v>
      </c>
      <c r="AU91" t="s">
        <v>19</v>
      </c>
      <c r="AV91" t="s">
        <v>19</v>
      </c>
      <c r="AW91" t="s">
        <v>19</v>
      </c>
      <c r="AX91">
        <v>4</v>
      </c>
      <c r="AY91" t="s">
        <v>19</v>
      </c>
      <c r="AZ91">
        <v>2</v>
      </c>
      <c r="BA91">
        <v>2</v>
      </c>
      <c r="BB91">
        <v>4</v>
      </c>
      <c r="BC91" t="s">
        <v>19</v>
      </c>
      <c r="BD91">
        <v>2</v>
      </c>
      <c r="BE91">
        <v>2</v>
      </c>
      <c r="BF91" t="s">
        <v>19</v>
      </c>
      <c r="BG91" t="s">
        <v>19</v>
      </c>
      <c r="BH91" t="s">
        <v>19</v>
      </c>
      <c r="BI91" t="s">
        <v>19</v>
      </c>
      <c r="BJ91">
        <v>4</v>
      </c>
      <c r="BK91">
        <v>4</v>
      </c>
      <c r="BL91" t="s">
        <v>19</v>
      </c>
      <c r="BM91" t="s">
        <v>19</v>
      </c>
      <c r="BN91">
        <v>131</v>
      </c>
      <c r="BO91">
        <v>46</v>
      </c>
      <c r="BP91">
        <v>2</v>
      </c>
      <c r="BQ91">
        <v>83</v>
      </c>
    </row>
    <row r="92" spans="1:69">
      <c r="A92" t="s">
        <v>846</v>
      </c>
      <c r="B92">
        <v>404</v>
      </c>
      <c r="C92">
        <v>220</v>
      </c>
      <c r="D92">
        <v>31</v>
      </c>
      <c r="E92">
        <v>153</v>
      </c>
      <c r="F92">
        <v>259</v>
      </c>
      <c r="G92">
        <v>145</v>
      </c>
      <c r="H92">
        <v>14</v>
      </c>
      <c r="I92">
        <v>100</v>
      </c>
      <c r="J92">
        <v>105</v>
      </c>
      <c r="K92">
        <v>74</v>
      </c>
      <c r="L92">
        <v>2</v>
      </c>
      <c r="M92">
        <v>29</v>
      </c>
      <c r="N92">
        <v>25</v>
      </c>
      <c r="O92">
        <v>20</v>
      </c>
      <c r="P92">
        <v>1</v>
      </c>
      <c r="Q92">
        <v>4</v>
      </c>
      <c r="R92">
        <v>3</v>
      </c>
      <c r="S92">
        <v>3</v>
      </c>
      <c r="T92" t="s">
        <v>19</v>
      </c>
      <c r="U92" t="s">
        <v>19</v>
      </c>
      <c r="V92">
        <v>33</v>
      </c>
      <c r="W92">
        <v>18</v>
      </c>
      <c r="X92">
        <v>2</v>
      </c>
      <c r="Y92">
        <v>13</v>
      </c>
      <c r="Z92">
        <v>19</v>
      </c>
      <c r="AA92">
        <v>8</v>
      </c>
      <c r="AB92">
        <v>5</v>
      </c>
      <c r="AC92">
        <v>6</v>
      </c>
      <c r="AD92">
        <v>10</v>
      </c>
      <c r="AE92">
        <v>5</v>
      </c>
      <c r="AF92">
        <v>3</v>
      </c>
      <c r="AG92">
        <v>2</v>
      </c>
      <c r="AH92">
        <v>11</v>
      </c>
      <c r="AI92">
        <v>3</v>
      </c>
      <c r="AJ92">
        <v>3</v>
      </c>
      <c r="AK92">
        <v>5</v>
      </c>
      <c r="AL92">
        <v>4</v>
      </c>
      <c r="AM92">
        <v>1</v>
      </c>
      <c r="AN92" t="s">
        <v>19</v>
      </c>
      <c r="AO92">
        <v>3</v>
      </c>
      <c r="AP92" t="s">
        <v>19</v>
      </c>
      <c r="AQ92" t="s">
        <v>19</v>
      </c>
      <c r="AR92" t="s">
        <v>19</v>
      </c>
      <c r="AS92" t="s">
        <v>19</v>
      </c>
      <c r="AT92" t="s">
        <v>19</v>
      </c>
      <c r="AU92" t="s">
        <v>19</v>
      </c>
      <c r="AV92" t="s">
        <v>19</v>
      </c>
      <c r="AW92" t="s">
        <v>19</v>
      </c>
      <c r="AX92">
        <v>4</v>
      </c>
      <c r="AY92">
        <v>1</v>
      </c>
      <c r="AZ92">
        <v>2</v>
      </c>
      <c r="BA92">
        <v>1</v>
      </c>
      <c r="BB92">
        <v>1</v>
      </c>
      <c r="BC92" t="s">
        <v>19</v>
      </c>
      <c r="BD92">
        <v>1</v>
      </c>
      <c r="BE92" t="s">
        <v>19</v>
      </c>
      <c r="BF92">
        <v>2</v>
      </c>
      <c r="BG92">
        <v>1</v>
      </c>
      <c r="BH92" t="s">
        <v>19</v>
      </c>
      <c r="BI92">
        <v>1</v>
      </c>
      <c r="BJ92" t="s">
        <v>19</v>
      </c>
      <c r="BK92" t="s">
        <v>19</v>
      </c>
      <c r="BL92" t="s">
        <v>19</v>
      </c>
      <c r="BM92" t="s">
        <v>19</v>
      </c>
      <c r="BN92">
        <v>47</v>
      </c>
      <c r="BO92">
        <v>21</v>
      </c>
      <c r="BP92">
        <v>3</v>
      </c>
      <c r="BQ92">
        <v>23</v>
      </c>
    </row>
    <row r="93" spans="1:69">
      <c r="A93" t="s">
        <v>845</v>
      </c>
      <c r="B93">
        <v>1064</v>
      </c>
      <c r="C93">
        <v>576</v>
      </c>
      <c r="D93">
        <v>80</v>
      </c>
      <c r="E93">
        <v>408</v>
      </c>
      <c r="F93">
        <v>670</v>
      </c>
      <c r="G93">
        <v>418</v>
      </c>
      <c r="H93">
        <v>16</v>
      </c>
      <c r="I93">
        <v>236</v>
      </c>
      <c r="J93">
        <v>254</v>
      </c>
      <c r="K93">
        <v>185</v>
      </c>
      <c r="L93">
        <v>10</v>
      </c>
      <c r="M93">
        <v>59</v>
      </c>
      <c r="N93">
        <v>39</v>
      </c>
      <c r="O93">
        <v>25</v>
      </c>
      <c r="P93">
        <v>14</v>
      </c>
      <c r="Q93" t="s">
        <v>19</v>
      </c>
      <c r="R93">
        <v>7</v>
      </c>
      <c r="S93">
        <v>4</v>
      </c>
      <c r="T93">
        <v>3</v>
      </c>
      <c r="U93" t="s">
        <v>19</v>
      </c>
      <c r="V93">
        <v>75</v>
      </c>
      <c r="W93">
        <v>34</v>
      </c>
      <c r="X93">
        <v>5</v>
      </c>
      <c r="Y93">
        <v>36</v>
      </c>
      <c r="Z93">
        <v>42</v>
      </c>
      <c r="AA93">
        <v>11</v>
      </c>
      <c r="AB93">
        <v>2</v>
      </c>
      <c r="AC93">
        <v>29</v>
      </c>
      <c r="AD93">
        <v>39</v>
      </c>
      <c r="AE93">
        <v>13</v>
      </c>
      <c r="AF93">
        <v>22</v>
      </c>
      <c r="AG93">
        <v>4</v>
      </c>
      <c r="AH93">
        <v>30</v>
      </c>
      <c r="AI93">
        <v>5</v>
      </c>
      <c r="AJ93">
        <v>7</v>
      </c>
      <c r="AK93">
        <v>18</v>
      </c>
      <c r="AL93">
        <v>7</v>
      </c>
      <c r="AM93">
        <v>1</v>
      </c>
      <c r="AN93" t="s">
        <v>19</v>
      </c>
      <c r="AO93">
        <v>6</v>
      </c>
      <c r="AP93">
        <v>3</v>
      </c>
      <c r="AQ93">
        <v>1</v>
      </c>
      <c r="AR93" t="s">
        <v>19</v>
      </c>
      <c r="AS93">
        <v>2</v>
      </c>
      <c r="AT93" t="s">
        <v>19</v>
      </c>
      <c r="AU93" t="s">
        <v>19</v>
      </c>
      <c r="AV93" t="s">
        <v>19</v>
      </c>
      <c r="AW93" t="s">
        <v>19</v>
      </c>
      <c r="AX93">
        <v>10</v>
      </c>
      <c r="AY93">
        <v>2</v>
      </c>
      <c r="AZ93">
        <v>4</v>
      </c>
      <c r="BA93">
        <v>4</v>
      </c>
      <c r="BB93">
        <v>6</v>
      </c>
      <c r="BC93">
        <v>1</v>
      </c>
      <c r="BD93">
        <v>3</v>
      </c>
      <c r="BE93">
        <v>2</v>
      </c>
      <c r="BF93">
        <v>2</v>
      </c>
      <c r="BG93" t="s">
        <v>19</v>
      </c>
      <c r="BH93" t="s">
        <v>19</v>
      </c>
      <c r="BI93">
        <v>2</v>
      </c>
      <c r="BJ93">
        <v>2</v>
      </c>
      <c r="BK93" t="s">
        <v>19</v>
      </c>
      <c r="BL93" t="s">
        <v>19</v>
      </c>
      <c r="BM93">
        <v>2</v>
      </c>
      <c r="BN93">
        <v>169</v>
      </c>
      <c r="BO93">
        <v>70</v>
      </c>
      <c r="BP93">
        <v>14</v>
      </c>
      <c r="BQ93">
        <v>85</v>
      </c>
    </row>
    <row r="94" spans="1:69">
      <c r="A94" t="s">
        <v>844</v>
      </c>
      <c r="B94">
        <v>715</v>
      </c>
      <c r="C94">
        <v>278</v>
      </c>
      <c r="D94">
        <v>68</v>
      </c>
      <c r="E94">
        <v>369</v>
      </c>
      <c r="F94">
        <v>414</v>
      </c>
      <c r="G94">
        <v>185</v>
      </c>
      <c r="H94">
        <v>31</v>
      </c>
      <c r="I94">
        <v>198</v>
      </c>
      <c r="J94">
        <v>134</v>
      </c>
      <c r="K94">
        <v>81</v>
      </c>
      <c r="L94">
        <v>15</v>
      </c>
      <c r="M94">
        <v>38</v>
      </c>
      <c r="N94">
        <v>21</v>
      </c>
      <c r="O94">
        <v>15</v>
      </c>
      <c r="P94">
        <v>6</v>
      </c>
      <c r="Q94" t="s">
        <v>19</v>
      </c>
      <c r="R94">
        <v>4</v>
      </c>
      <c r="S94">
        <v>1</v>
      </c>
      <c r="T94">
        <v>3</v>
      </c>
      <c r="U94" t="s">
        <v>19</v>
      </c>
      <c r="V94">
        <v>59</v>
      </c>
      <c r="W94">
        <v>21</v>
      </c>
      <c r="X94">
        <v>4</v>
      </c>
      <c r="Y94">
        <v>34</v>
      </c>
      <c r="Z94">
        <v>27</v>
      </c>
      <c r="AA94">
        <v>11</v>
      </c>
      <c r="AB94">
        <v>5</v>
      </c>
      <c r="AC94">
        <v>11</v>
      </c>
      <c r="AD94">
        <v>23</v>
      </c>
      <c r="AE94">
        <v>15</v>
      </c>
      <c r="AF94">
        <v>4</v>
      </c>
      <c r="AG94">
        <v>4</v>
      </c>
      <c r="AH94">
        <v>18</v>
      </c>
      <c r="AI94">
        <v>3</v>
      </c>
      <c r="AJ94">
        <v>7</v>
      </c>
      <c r="AK94">
        <v>8</v>
      </c>
      <c r="AL94">
        <v>1</v>
      </c>
      <c r="AM94">
        <v>1</v>
      </c>
      <c r="AN94" t="s">
        <v>19</v>
      </c>
      <c r="AO94" t="s">
        <v>19</v>
      </c>
      <c r="AP94" t="s">
        <v>19</v>
      </c>
      <c r="AQ94" t="s">
        <v>19</v>
      </c>
      <c r="AR94" t="s">
        <v>19</v>
      </c>
      <c r="AS94" t="s">
        <v>19</v>
      </c>
      <c r="AT94" t="s">
        <v>19</v>
      </c>
      <c r="AU94" t="s">
        <v>19</v>
      </c>
      <c r="AV94" t="s">
        <v>19</v>
      </c>
      <c r="AW94" t="s">
        <v>19</v>
      </c>
      <c r="AX94">
        <v>10</v>
      </c>
      <c r="AY94" t="s">
        <v>19</v>
      </c>
      <c r="AZ94">
        <v>4</v>
      </c>
      <c r="BA94">
        <v>6</v>
      </c>
      <c r="BB94">
        <v>4</v>
      </c>
      <c r="BC94" t="s">
        <v>19</v>
      </c>
      <c r="BD94">
        <v>3</v>
      </c>
      <c r="BE94">
        <v>1</v>
      </c>
      <c r="BF94" t="s">
        <v>19</v>
      </c>
      <c r="BG94" t="s">
        <v>19</v>
      </c>
      <c r="BH94" t="s">
        <v>19</v>
      </c>
      <c r="BI94" t="s">
        <v>19</v>
      </c>
      <c r="BJ94">
        <v>3</v>
      </c>
      <c r="BK94">
        <v>2</v>
      </c>
      <c r="BL94" t="s">
        <v>19</v>
      </c>
      <c r="BM94">
        <v>1</v>
      </c>
      <c r="BN94">
        <v>153</v>
      </c>
      <c r="BO94">
        <v>28</v>
      </c>
      <c r="BP94">
        <v>11</v>
      </c>
      <c r="BQ94">
        <v>114</v>
      </c>
    </row>
    <row r="95" spans="1:69">
      <c r="A95" t="s">
        <v>843</v>
      </c>
      <c r="B95">
        <v>47</v>
      </c>
      <c r="C95">
        <v>16</v>
      </c>
      <c r="D95">
        <v>3</v>
      </c>
      <c r="E95">
        <v>28</v>
      </c>
      <c r="F95">
        <v>31</v>
      </c>
      <c r="G95">
        <v>10</v>
      </c>
      <c r="H95" t="s">
        <v>19</v>
      </c>
      <c r="I95">
        <v>21</v>
      </c>
      <c r="J95">
        <v>9</v>
      </c>
      <c r="K95">
        <v>5</v>
      </c>
      <c r="L95" t="s">
        <v>19</v>
      </c>
      <c r="M95">
        <v>4</v>
      </c>
      <c r="N95">
        <v>2</v>
      </c>
      <c r="O95">
        <v>2</v>
      </c>
      <c r="P95" t="s">
        <v>19</v>
      </c>
      <c r="Q95" t="s">
        <v>19</v>
      </c>
      <c r="R95">
        <v>1</v>
      </c>
      <c r="S95">
        <v>1</v>
      </c>
      <c r="T95" t="s">
        <v>19</v>
      </c>
      <c r="U95" t="s">
        <v>19</v>
      </c>
      <c r="V95">
        <v>3</v>
      </c>
      <c r="W95">
        <v>1</v>
      </c>
      <c r="X95" t="s">
        <v>19</v>
      </c>
      <c r="Y95">
        <v>2</v>
      </c>
      <c r="Z95">
        <v>2</v>
      </c>
      <c r="AA95">
        <v>1</v>
      </c>
      <c r="AB95" t="s">
        <v>19</v>
      </c>
      <c r="AC95">
        <v>1</v>
      </c>
      <c r="AD95">
        <v>2</v>
      </c>
      <c r="AE95" t="s">
        <v>19</v>
      </c>
      <c r="AF95">
        <v>2</v>
      </c>
      <c r="AG95" t="s">
        <v>19</v>
      </c>
      <c r="AH95">
        <v>2</v>
      </c>
      <c r="AI95">
        <v>1</v>
      </c>
      <c r="AJ95" t="s">
        <v>19</v>
      </c>
      <c r="AK95">
        <v>1</v>
      </c>
      <c r="AL95" t="s">
        <v>19</v>
      </c>
      <c r="AM95" t="s">
        <v>19</v>
      </c>
      <c r="AN95" t="s">
        <v>19</v>
      </c>
      <c r="AO95" t="s">
        <v>19</v>
      </c>
      <c r="AP95" t="s">
        <v>19</v>
      </c>
      <c r="AQ95" t="s">
        <v>19</v>
      </c>
      <c r="AR95" t="s">
        <v>19</v>
      </c>
      <c r="AS95" t="s">
        <v>19</v>
      </c>
      <c r="AT95" t="s">
        <v>19</v>
      </c>
      <c r="AU95" t="s">
        <v>19</v>
      </c>
      <c r="AV95" t="s">
        <v>19</v>
      </c>
      <c r="AW95" t="s">
        <v>19</v>
      </c>
      <c r="AX95" t="s">
        <v>19</v>
      </c>
      <c r="AY95" t="s">
        <v>19</v>
      </c>
      <c r="AZ95" t="s">
        <v>19</v>
      </c>
      <c r="BA95" t="s">
        <v>19</v>
      </c>
      <c r="BB95">
        <v>1</v>
      </c>
      <c r="BC95" t="s">
        <v>19</v>
      </c>
      <c r="BD95" t="s">
        <v>19</v>
      </c>
      <c r="BE95">
        <v>1</v>
      </c>
      <c r="BF95">
        <v>1</v>
      </c>
      <c r="BG95">
        <v>1</v>
      </c>
      <c r="BH95" t="s">
        <v>19</v>
      </c>
      <c r="BI95" t="s">
        <v>19</v>
      </c>
      <c r="BJ95" t="s">
        <v>19</v>
      </c>
      <c r="BK95" t="s">
        <v>19</v>
      </c>
      <c r="BL95" t="s">
        <v>19</v>
      </c>
      <c r="BM95" t="s">
        <v>19</v>
      </c>
      <c r="BN95">
        <v>5</v>
      </c>
      <c r="BO95">
        <v>1</v>
      </c>
      <c r="BP95">
        <v>1</v>
      </c>
      <c r="BQ95">
        <v>3</v>
      </c>
    </row>
    <row r="96" spans="1:69">
      <c r="A96" t="s">
        <v>842</v>
      </c>
      <c r="B96">
        <v>368</v>
      </c>
      <c r="C96">
        <v>237</v>
      </c>
      <c r="D96">
        <v>84</v>
      </c>
      <c r="E96">
        <v>47</v>
      </c>
      <c r="F96">
        <v>254</v>
      </c>
      <c r="G96">
        <v>182</v>
      </c>
      <c r="H96">
        <v>41</v>
      </c>
      <c r="I96">
        <v>31</v>
      </c>
      <c r="J96">
        <v>144</v>
      </c>
      <c r="K96">
        <v>103</v>
      </c>
      <c r="L96">
        <v>31</v>
      </c>
      <c r="M96">
        <v>10</v>
      </c>
      <c r="N96">
        <v>21</v>
      </c>
      <c r="O96">
        <v>11</v>
      </c>
      <c r="P96">
        <v>10</v>
      </c>
      <c r="Q96" t="s">
        <v>19</v>
      </c>
      <c r="R96">
        <v>6</v>
      </c>
      <c r="S96">
        <v>4</v>
      </c>
      <c r="T96">
        <v>2</v>
      </c>
      <c r="U96" t="s">
        <v>19</v>
      </c>
      <c r="V96">
        <v>24</v>
      </c>
      <c r="W96">
        <v>13</v>
      </c>
      <c r="X96">
        <v>5</v>
      </c>
      <c r="Y96">
        <v>6</v>
      </c>
      <c r="Z96">
        <v>13</v>
      </c>
      <c r="AA96">
        <v>8</v>
      </c>
      <c r="AB96">
        <v>3</v>
      </c>
      <c r="AC96">
        <v>2</v>
      </c>
      <c r="AD96">
        <v>19</v>
      </c>
      <c r="AE96">
        <v>3</v>
      </c>
      <c r="AF96">
        <v>15</v>
      </c>
      <c r="AG96">
        <v>1</v>
      </c>
      <c r="AH96">
        <v>12</v>
      </c>
      <c r="AI96">
        <v>4</v>
      </c>
      <c r="AJ96">
        <v>5</v>
      </c>
      <c r="AK96">
        <v>3</v>
      </c>
      <c r="AL96">
        <v>1</v>
      </c>
      <c r="AM96">
        <v>1</v>
      </c>
      <c r="AN96" t="s">
        <v>19</v>
      </c>
      <c r="AO96" t="s">
        <v>19</v>
      </c>
      <c r="AP96">
        <v>1</v>
      </c>
      <c r="AQ96">
        <v>1</v>
      </c>
      <c r="AR96" t="s">
        <v>19</v>
      </c>
      <c r="AS96" t="s">
        <v>19</v>
      </c>
      <c r="AT96" t="s">
        <v>19</v>
      </c>
      <c r="AU96" t="s">
        <v>19</v>
      </c>
      <c r="AV96" t="s">
        <v>19</v>
      </c>
      <c r="AW96" t="s">
        <v>19</v>
      </c>
      <c r="AX96">
        <v>7</v>
      </c>
      <c r="AY96">
        <v>2</v>
      </c>
      <c r="AZ96">
        <v>5</v>
      </c>
      <c r="BA96" t="s">
        <v>19</v>
      </c>
      <c r="BB96" t="s">
        <v>19</v>
      </c>
      <c r="BC96" t="s">
        <v>19</v>
      </c>
      <c r="BD96" t="s">
        <v>19</v>
      </c>
      <c r="BE96" t="s">
        <v>19</v>
      </c>
      <c r="BF96">
        <v>2</v>
      </c>
      <c r="BG96" t="s">
        <v>19</v>
      </c>
      <c r="BH96" t="s">
        <v>19</v>
      </c>
      <c r="BI96">
        <v>2</v>
      </c>
      <c r="BJ96">
        <v>1</v>
      </c>
      <c r="BK96" t="s">
        <v>19</v>
      </c>
      <c r="BL96" t="s">
        <v>19</v>
      </c>
      <c r="BM96">
        <v>1</v>
      </c>
      <c r="BN96">
        <v>25</v>
      </c>
      <c r="BO96">
        <v>16</v>
      </c>
      <c r="BP96">
        <v>5</v>
      </c>
      <c r="BQ96">
        <v>4</v>
      </c>
    </row>
    <row r="97" spans="1:69">
      <c r="A97" t="s">
        <v>841</v>
      </c>
      <c r="B97">
        <v>232</v>
      </c>
      <c r="C97">
        <v>105</v>
      </c>
      <c r="D97">
        <v>56</v>
      </c>
      <c r="E97">
        <v>71</v>
      </c>
      <c r="F97">
        <v>147</v>
      </c>
      <c r="G97">
        <v>76</v>
      </c>
      <c r="H97">
        <v>35</v>
      </c>
      <c r="I97">
        <v>36</v>
      </c>
      <c r="J97">
        <v>53</v>
      </c>
      <c r="K97">
        <v>23</v>
      </c>
      <c r="L97">
        <v>24</v>
      </c>
      <c r="M97">
        <v>6</v>
      </c>
      <c r="N97">
        <v>16</v>
      </c>
      <c r="O97">
        <v>5</v>
      </c>
      <c r="P97">
        <v>8</v>
      </c>
      <c r="Q97">
        <v>3</v>
      </c>
      <c r="R97">
        <v>1</v>
      </c>
      <c r="S97">
        <v>1</v>
      </c>
      <c r="T97" t="s">
        <v>19</v>
      </c>
      <c r="U97" t="s">
        <v>19</v>
      </c>
      <c r="V97">
        <v>18</v>
      </c>
      <c r="W97">
        <v>9</v>
      </c>
      <c r="X97" t="s">
        <v>19</v>
      </c>
      <c r="Y97">
        <v>9</v>
      </c>
      <c r="Z97">
        <v>8</v>
      </c>
      <c r="AA97">
        <v>3</v>
      </c>
      <c r="AB97">
        <v>2</v>
      </c>
      <c r="AC97">
        <v>3</v>
      </c>
      <c r="AD97">
        <v>12</v>
      </c>
      <c r="AE97">
        <v>6</v>
      </c>
      <c r="AF97">
        <v>3</v>
      </c>
      <c r="AG97">
        <v>3</v>
      </c>
      <c r="AH97">
        <v>9</v>
      </c>
      <c r="AI97">
        <v>2</v>
      </c>
      <c r="AJ97">
        <v>4</v>
      </c>
      <c r="AK97">
        <v>3</v>
      </c>
      <c r="AL97" t="s">
        <v>19</v>
      </c>
      <c r="AM97" t="s">
        <v>19</v>
      </c>
      <c r="AN97" t="s">
        <v>19</v>
      </c>
      <c r="AO97" t="s">
        <v>19</v>
      </c>
      <c r="AP97" t="s">
        <v>19</v>
      </c>
      <c r="AQ97" t="s">
        <v>19</v>
      </c>
      <c r="AR97" t="s">
        <v>19</v>
      </c>
      <c r="AS97" t="s">
        <v>19</v>
      </c>
      <c r="AT97" t="s">
        <v>19</v>
      </c>
      <c r="AU97" t="s">
        <v>19</v>
      </c>
      <c r="AV97" t="s">
        <v>19</v>
      </c>
      <c r="AW97" t="s">
        <v>19</v>
      </c>
      <c r="AX97">
        <v>4</v>
      </c>
      <c r="AY97">
        <v>1</v>
      </c>
      <c r="AZ97">
        <v>1</v>
      </c>
      <c r="BA97">
        <v>2</v>
      </c>
      <c r="BB97">
        <v>5</v>
      </c>
      <c r="BC97">
        <v>1</v>
      </c>
      <c r="BD97">
        <v>3</v>
      </c>
      <c r="BE97">
        <v>1</v>
      </c>
      <c r="BF97" t="s">
        <v>19</v>
      </c>
      <c r="BG97" t="s">
        <v>19</v>
      </c>
      <c r="BH97" t="s">
        <v>19</v>
      </c>
      <c r="BI97" t="s">
        <v>19</v>
      </c>
      <c r="BJ97" t="s">
        <v>19</v>
      </c>
      <c r="BK97" t="s">
        <v>19</v>
      </c>
      <c r="BL97" t="s">
        <v>19</v>
      </c>
      <c r="BM97" t="s">
        <v>19</v>
      </c>
      <c r="BN97">
        <v>22</v>
      </c>
      <c r="BO97">
        <v>4</v>
      </c>
      <c r="BP97">
        <v>4</v>
      </c>
      <c r="BQ97">
        <v>14</v>
      </c>
    </row>
    <row r="98" spans="1:69">
      <c r="A98" t="s">
        <v>840</v>
      </c>
      <c r="B98">
        <v>81</v>
      </c>
      <c r="C98">
        <v>50</v>
      </c>
      <c r="D98">
        <v>10</v>
      </c>
      <c r="E98">
        <v>21</v>
      </c>
      <c r="F98">
        <v>51</v>
      </c>
      <c r="G98">
        <v>40</v>
      </c>
      <c r="H98">
        <v>2</v>
      </c>
      <c r="I98">
        <v>9</v>
      </c>
      <c r="J98">
        <v>8</v>
      </c>
      <c r="K98">
        <v>5</v>
      </c>
      <c r="L98">
        <v>1</v>
      </c>
      <c r="M98">
        <v>2</v>
      </c>
      <c r="N98">
        <v>5</v>
      </c>
      <c r="O98">
        <v>3</v>
      </c>
      <c r="P98">
        <v>2</v>
      </c>
      <c r="Q98" t="s">
        <v>19</v>
      </c>
      <c r="R98" t="s">
        <v>19</v>
      </c>
      <c r="S98" t="s">
        <v>19</v>
      </c>
      <c r="T98" t="s">
        <v>19</v>
      </c>
      <c r="U98" t="s">
        <v>19</v>
      </c>
      <c r="V98">
        <v>10</v>
      </c>
      <c r="W98">
        <v>1</v>
      </c>
      <c r="X98">
        <v>1</v>
      </c>
      <c r="Y98">
        <v>8</v>
      </c>
      <c r="Z98">
        <v>1</v>
      </c>
      <c r="AA98">
        <v>1</v>
      </c>
      <c r="AB98" t="s">
        <v>19</v>
      </c>
      <c r="AC98" t="s">
        <v>19</v>
      </c>
      <c r="AD98">
        <v>3</v>
      </c>
      <c r="AE98" t="s">
        <v>19</v>
      </c>
      <c r="AF98">
        <v>3</v>
      </c>
      <c r="AG98" t="s">
        <v>19</v>
      </c>
      <c r="AH98">
        <v>2</v>
      </c>
      <c r="AI98" t="s">
        <v>19</v>
      </c>
      <c r="AJ98">
        <v>1</v>
      </c>
      <c r="AK98">
        <v>1</v>
      </c>
      <c r="AL98" t="s">
        <v>19</v>
      </c>
      <c r="AM98" t="s">
        <v>19</v>
      </c>
      <c r="AN98" t="s">
        <v>19</v>
      </c>
      <c r="AO98" t="s">
        <v>19</v>
      </c>
      <c r="AP98" t="s">
        <v>19</v>
      </c>
      <c r="AQ98" t="s">
        <v>19</v>
      </c>
      <c r="AR98" t="s">
        <v>19</v>
      </c>
      <c r="AS98" t="s">
        <v>19</v>
      </c>
      <c r="AT98" t="s">
        <v>19</v>
      </c>
      <c r="AU98" t="s">
        <v>19</v>
      </c>
      <c r="AV98" t="s">
        <v>19</v>
      </c>
      <c r="AW98" t="s">
        <v>19</v>
      </c>
      <c r="AX98">
        <v>2</v>
      </c>
      <c r="AY98" t="s">
        <v>19</v>
      </c>
      <c r="AZ98">
        <v>1</v>
      </c>
      <c r="BA98">
        <v>1</v>
      </c>
      <c r="BB98" t="s">
        <v>19</v>
      </c>
      <c r="BC98" t="s">
        <v>19</v>
      </c>
      <c r="BD98" t="s">
        <v>19</v>
      </c>
      <c r="BE98" t="s">
        <v>19</v>
      </c>
      <c r="BF98" t="s">
        <v>19</v>
      </c>
      <c r="BG98" t="s">
        <v>19</v>
      </c>
      <c r="BH98" t="s">
        <v>19</v>
      </c>
      <c r="BI98" t="s">
        <v>19</v>
      </c>
      <c r="BJ98" t="s">
        <v>19</v>
      </c>
      <c r="BK98" t="s">
        <v>19</v>
      </c>
      <c r="BL98" t="s">
        <v>19</v>
      </c>
      <c r="BM98" t="s">
        <v>19</v>
      </c>
      <c r="BN98">
        <v>9</v>
      </c>
      <c r="BO98">
        <v>5</v>
      </c>
      <c r="BP98">
        <v>1</v>
      </c>
      <c r="BQ98">
        <v>3</v>
      </c>
    </row>
    <row r="99" spans="1:69">
      <c r="A99" t="s">
        <v>839</v>
      </c>
      <c r="B99">
        <v>144</v>
      </c>
      <c r="C99">
        <v>60</v>
      </c>
      <c r="D99">
        <v>25</v>
      </c>
      <c r="E99">
        <v>59</v>
      </c>
      <c r="F99">
        <v>89</v>
      </c>
      <c r="G99">
        <v>39</v>
      </c>
      <c r="H99">
        <v>7</v>
      </c>
      <c r="I99">
        <v>43</v>
      </c>
      <c r="J99">
        <v>30</v>
      </c>
      <c r="K99">
        <v>11</v>
      </c>
      <c r="L99">
        <v>3</v>
      </c>
      <c r="M99">
        <v>16</v>
      </c>
      <c r="N99">
        <v>7</v>
      </c>
      <c r="O99">
        <v>1</v>
      </c>
      <c r="P99">
        <v>6</v>
      </c>
      <c r="Q99" t="s">
        <v>19</v>
      </c>
      <c r="R99">
        <v>2</v>
      </c>
      <c r="S99">
        <v>1</v>
      </c>
      <c r="T99">
        <v>1</v>
      </c>
      <c r="U99" t="s">
        <v>19</v>
      </c>
      <c r="V99">
        <v>7</v>
      </c>
      <c r="W99">
        <v>3</v>
      </c>
      <c r="X99" t="s">
        <v>19</v>
      </c>
      <c r="Y99">
        <v>4</v>
      </c>
      <c r="Z99">
        <v>8</v>
      </c>
      <c r="AA99">
        <v>5</v>
      </c>
      <c r="AB99" t="s">
        <v>19</v>
      </c>
      <c r="AC99">
        <v>3</v>
      </c>
      <c r="AD99">
        <v>5</v>
      </c>
      <c r="AE99">
        <v>1</v>
      </c>
      <c r="AF99">
        <v>4</v>
      </c>
      <c r="AG99" t="s">
        <v>19</v>
      </c>
      <c r="AH99">
        <v>4</v>
      </c>
      <c r="AI99">
        <v>3</v>
      </c>
      <c r="AJ99" t="s">
        <v>19</v>
      </c>
      <c r="AK99">
        <v>1</v>
      </c>
      <c r="AL99" t="s">
        <v>19</v>
      </c>
      <c r="AM99" t="s">
        <v>19</v>
      </c>
      <c r="AN99" t="s">
        <v>19</v>
      </c>
      <c r="AO99" t="s">
        <v>19</v>
      </c>
      <c r="AP99" t="s">
        <v>19</v>
      </c>
      <c r="AQ99" t="s">
        <v>19</v>
      </c>
      <c r="AR99" t="s">
        <v>19</v>
      </c>
      <c r="AS99" t="s">
        <v>19</v>
      </c>
      <c r="AT99" t="s">
        <v>19</v>
      </c>
      <c r="AU99" t="s">
        <v>19</v>
      </c>
      <c r="AV99" t="s">
        <v>19</v>
      </c>
      <c r="AW99" t="s">
        <v>19</v>
      </c>
      <c r="AX99">
        <v>1</v>
      </c>
      <c r="AY99">
        <v>1</v>
      </c>
      <c r="AZ99" t="s">
        <v>19</v>
      </c>
      <c r="BA99" t="s">
        <v>19</v>
      </c>
      <c r="BB99">
        <v>2</v>
      </c>
      <c r="BC99">
        <v>1</v>
      </c>
      <c r="BD99" t="s">
        <v>19</v>
      </c>
      <c r="BE99">
        <v>1</v>
      </c>
      <c r="BF99">
        <v>1</v>
      </c>
      <c r="BG99">
        <v>1</v>
      </c>
      <c r="BH99" t="s">
        <v>19</v>
      </c>
      <c r="BI99" t="s">
        <v>19</v>
      </c>
      <c r="BJ99" t="s">
        <v>19</v>
      </c>
      <c r="BK99" t="s">
        <v>19</v>
      </c>
      <c r="BL99" t="s">
        <v>19</v>
      </c>
      <c r="BM99" t="s">
        <v>19</v>
      </c>
      <c r="BN99">
        <v>24</v>
      </c>
      <c r="BO99">
        <v>8</v>
      </c>
      <c r="BP99">
        <v>8</v>
      </c>
      <c r="BQ99">
        <v>8</v>
      </c>
    </row>
    <row r="100" spans="1:69">
      <c r="A100" t="s">
        <v>838</v>
      </c>
      <c r="B100">
        <v>145</v>
      </c>
      <c r="C100">
        <v>66</v>
      </c>
      <c r="D100">
        <v>21</v>
      </c>
      <c r="E100">
        <v>58</v>
      </c>
      <c r="F100">
        <v>86</v>
      </c>
      <c r="G100">
        <v>41</v>
      </c>
      <c r="H100">
        <v>9</v>
      </c>
      <c r="I100">
        <v>36</v>
      </c>
      <c r="J100">
        <v>18</v>
      </c>
      <c r="K100">
        <v>12</v>
      </c>
      <c r="L100">
        <v>6</v>
      </c>
      <c r="M100" t="s">
        <v>19</v>
      </c>
      <c r="N100">
        <v>7</v>
      </c>
      <c r="O100">
        <v>6</v>
      </c>
      <c r="P100">
        <v>1</v>
      </c>
      <c r="Q100" t="s">
        <v>19</v>
      </c>
      <c r="R100" t="s">
        <v>19</v>
      </c>
      <c r="S100" t="s">
        <v>19</v>
      </c>
      <c r="T100" t="s">
        <v>19</v>
      </c>
      <c r="U100" t="s">
        <v>19</v>
      </c>
      <c r="V100">
        <v>24</v>
      </c>
      <c r="W100">
        <v>8</v>
      </c>
      <c r="X100">
        <v>4</v>
      </c>
      <c r="Y100">
        <v>12</v>
      </c>
      <c r="Z100">
        <v>15</v>
      </c>
      <c r="AA100">
        <v>8</v>
      </c>
      <c r="AB100" t="s">
        <v>19</v>
      </c>
      <c r="AC100">
        <v>7</v>
      </c>
      <c r="AD100">
        <v>6</v>
      </c>
      <c r="AE100">
        <v>3</v>
      </c>
      <c r="AF100">
        <v>2</v>
      </c>
      <c r="AG100">
        <v>1</v>
      </c>
      <c r="AH100">
        <v>5</v>
      </c>
      <c r="AI100" t="s">
        <v>19</v>
      </c>
      <c r="AJ100">
        <v>3</v>
      </c>
      <c r="AK100">
        <v>2</v>
      </c>
      <c r="AL100">
        <v>1</v>
      </c>
      <c r="AM100" t="s">
        <v>19</v>
      </c>
      <c r="AN100" t="s">
        <v>19</v>
      </c>
      <c r="AO100">
        <v>1</v>
      </c>
      <c r="AP100" t="s">
        <v>19</v>
      </c>
      <c r="AQ100" t="s">
        <v>19</v>
      </c>
      <c r="AR100" t="s">
        <v>19</v>
      </c>
      <c r="AS100" t="s">
        <v>19</v>
      </c>
      <c r="AT100" t="s">
        <v>19</v>
      </c>
      <c r="AU100" t="s">
        <v>19</v>
      </c>
      <c r="AV100" t="s">
        <v>19</v>
      </c>
      <c r="AW100" t="s">
        <v>19</v>
      </c>
      <c r="AX100">
        <v>3</v>
      </c>
      <c r="AY100" t="s">
        <v>19</v>
      </c>
      <c r="AZ100">
        <v>3</v>
      </c>
      <c r="BA100" t="s">
        <v>19</v>
      </c>
      <c r="BB100">
        <v>1</v>
      </c>
      <c r="BC100" t="s">
        <v>19</v>
      </c>
      <c r="BD100" t="s">
        <v>19</v>
      </c>
      <c r="BE100">
        <v>1</v>
      </c>
      <c r="BF100" t="s">
        <v>19</v>
      </c>
      <c r="BG100" t="s">
        <v>19</v>
      </c>
      <c r="BH100" t="s">
        <v>19</v>
      </c>
      <c r="BI100" t="s">
        <v>19</v>
      </c>
      <c r="BJ100" t="s">
        <v>19</v>
      </c>
      <c r="BK100" t="s">
        <v>19</v>
      </c>
      <c r="BL100" t="s">
        <v>19</v>
      </c>
      <c r="BM100" t="s">
        <v>19</v>
      </c>
      <c r="BN100">
        <v>2</v>
      </c>
      <c r="BO100" t="s">
        <v>19</v>
      </c>
      <c r="BP100">
        <v>2</v>
      </c>
      <c r="BQ100" t="s">
        <v>19</v>
      </c>
    </row>
    <row r="101" spans="1:69">
      <c r="A101" t="s">
        <v>837</v>
      </c>
      <c r="B101">
        <v>236</v>
      </c>
      <c r="C101">
        <v>131</v>
      </c>
      <c r="D101">
        <v>26</v>
      </c>
      <c r="E101">
        <v>79</v>
      </c>
      <c r="F101">
        <v>151</v>
      </c>
      <c r="G101">
        <v>98</v>
      </c>
      <c r="H101">
        <v>1</v>
      </c>
      <c r="I101">
        <v>52</v>
      </c>
      <c r="J101">
        <v>58</v>
      </c>
      <c r="K101">
        <v>52</v>
      </c>
      <c r="L101" t="s">
        <v>19</v>
      </c>
      <c r="M101">
        <v>6</v>
      </c>
      <c r="N101">
        <v>13</v>
      </c>
      <c r="O101">
        <v>8</v>
      </c>
      <c r="P101">
        <v>5</v>
      </c>
      <c r="Q101" t="s">
        <v>19</v>
      </c>
      <c r="R101">
        <v>2</v>
      </c>
      <c r="S101">
        <v>1</v>
      </c>
      <c r="T101">
        <v>1</v>
      </c>
      <c r="U101" t="s">
        <v>19</v>
      </c>
      <c r="V101">
        <v>13</v>
      </c>
      <c r="W101">
        <v>5</v>
      </c>
      <c r="X101">
        <v>1</v>
      </c>
      <c r="Y101">
        <v>7</v>
      </c>
      <c r="Z101">
        <v>16</v>
      </c>
      <c r="AA101">
        <v>4</v>
      </c>
      <c r="AB101">
        <v>1</v>
      </c>
      <c r="AC101">
        <v>11</v>
      </c>
      <c r="AD101">
        <v>10</v>
      </c>
      <c r="AE101">
        <v>4</v>
      </c>
      <c r="AF101">
        <v>6</v>
      </c>
      <c r="AG101" t="s">
        <v>19</v>
      </c>
      <c r="AH101">
        <v>8</v>
      </c>
      <c r="AI101">
        <v>3</v>
      </c>
      <c r="AJ101">
        <v>4</v>
      </c>
      <c r="AK101">
        <v>1</v>
      </c>
      <c r="AL101" t="s">
        <v>19</v>
      </c>
      <c r="AM101" t="s">
        <v>19</v>
      </c>
      <c r="AN101" t="s">
        <v>19</v>
      </c>
      <c r="AO101" t="s">
        <v>19</v>
      </c>
      <c r="AP101" t="s">
        <v>19</v>
      </c>
      <c r="AQ101" t="s">
        <v>19</v>
      </c>
      <c r="AR101" t="s">
        <v>19</v>
      </c>
      <c r="AS101" t="s">
        <v>19</v>
      </c>
      <c r="AT101" t="s">
        <v>19</v>
      </c>
      <c r="AU101" t="s">
        <v>19</v>
      </c>
      <c r="AV101" t="s">
        <v>19</v>
      </c>
      <c r="AW101" t="s">
        <v>19</v>
      </c>
      <c r="AX101">
        <v>4</v>
      </c>
      <c r="AY101" t="s">
        <v>19</v>
      </c>
      <c r="AZ101">
        <v>3</v>
      </c>
      <c r="BA101">
        <v>1</v>
      </c>
      <c r="BB101">
        <v>3</v>
      </c>
      <c r="BC101">
        <v>2</v>
      </c>
      <c r="BD101">
        <v>1</v>
      </c>
      <c r="BE101" t="s">
        <v>19</v>
      </c>
      <c r="BF101">
        <v>1</v>
      </c>
      <c r="BG101">
        <v>1</v>
      </c>
      <c r="BH101" t="s">
        <v>19</v>
      </c>
      <c r="BI101" t="s">
        <v>19</v>
      </c>
      <c r="BJ101" t="s">
        <v>19</v>
      </c>
      <c r="BK101" t="s">
        <v>19</v>
      </c>
      <c r="BL101" t="s">
        <v>19</v>
      </c>
      <c r="BM101" t="s">
        <v>19</v>
      </c>
      <c r="BN101">
        <v>25</v>
      </c>
      <c r="BO101">
        <v>9</v>
      </c>
      <c r="BP101">
        <v>8</v>
      </c>
      <c r="BQ101">
        <v>8</v>
      </c>
    </row>
    <row r="102" spans="1:69">
      <c r="A102" t="s">
        <v>836</v>
      </c>
      <c r="B102">
        <v>358</v>
      </c>
      <c r="C102">
        <v>171</v>
      </c>
      <c r="D102">
        <v>56</v>
      </c>
      <c r="E102">
        <v>131</v>
      </c>
      <c r="F102">
        <v>229</v>
      </c>
      <c r="G102">
        <v>124</v>
      </c>
      <c r="H102">
        <v>35</v>
      </c>
      <c r="I102">
        <v>70</v>
      </c>
      <c r="J102">
        <v>100</v>
      </c>
      <c r="K102">
        <v>59</v>
      </c>
      <c r="L102">
        <v>18</v>
      </c>
      <c r="M102">
        <v>23</v>
      </c>
      <c r="N102">
        <v>8</v>
      </c>
      <c r="O102">
        <v>4</v>
      </c>
      <c r="P102">
        <v>4</v>
      </c>
      <c r="Q102" t="s">
        <v>19</v>
      </c>
      <c r="R102">
        <v>3</v>
      </c>
      <c r="S102">
        <v>3</v>
      </c>
      <c r="T102" t="s">
        <v>19</v>
      </c>
      <c r="U102" t="s">
        <v>19</v>
      </c>
      <c r="V102">
        <v>31</v>
      </c>
      <c r="W102">
        <v>10</v>
      </c>
      <c r="X102">
        <v>1</v>
      </c>
      <c r="Y102">
        <v>20</v>
      </c>
      <c r="Z102">
        <v>13</v>
      </c>
      <c r="AA102">
        <v>8</v>
      </c>
      <c r="AB102" t="s">
        <v>19</v>
      </c>
      <c r="AC102">
        <v>5</v>
      </c>
      <c r="AD102">
        <v>11</v>
      </c>
      <c r="AE102">
        <v>6</v>
      </c>
      <c r="AF102">
        <v>5</v>
      </c>
      <c r="AG102" t="s">
        <v>19</v>
      </c>
      <c r="AH102">
        <v>14</v>
      </c>
      <c r="AI102">
        <v>4</v>
      </c>
      <c r="AJ102">
        <v>1</v>
      </c>
      <c r="AK102">
        <v>9</v>
      </c>
      <c r="AL102">
        <v>2</v>
      </c>
      <c r="AM102">
        <v>1</v>
      </c>
      <c r="AN102" t="s">
        <v>19</v>
      </c>
      <c r="AO102">
        <v>1</v>
      </c>
      <c r="AP102">
        <v>1</v>
      </c>
      <c r="AQ102" t="s">
        <v>19</v>
      </c>
      <c r="AR102" t="s">
        <v>19</v>
      </c>
      <c r="AS102">
        <v>1</v>
      </c>
      <c r="AT102">
        <v>1</v>
      </c>
      <c r="AU102" t="s">
        <v>19</v>
      </c>
      <c r="AV102" t="s">
        <v>19</v>
      </c>
      <c r="AW102">
        <v>1</v>
      </c>
      <c r="AX102" t="s">
        <v>19</v>
      </c>
      <c r="AY102" t="s">
        <v>19</v>
      </c>
      <c r="AZ102" t="s">
        <v>19</v>
      </c>
      <c r="BA102" t="s">
        <v>19</v>
      </c>
      <c r="BB102">
        <v>4</v>
      </c>
      <c r="BC102">
        <v>1</v>
      </c>
      <c r="BD102">
        <v>1</v>
      </c>
      <c r="BE102">
        <v>2</v>
      </c>
      <c r="BF102">
        <v>4</v>
      </c>
      <c r="BG102" t="s">
        <v>19</v>
      </c>
      <c r="BH102" t="s">
        <v>19</v>
      </c>
      <c r="BI102">
        <v>4</v>
      </c>
      <c r="BJ102">
        <v>2</v>
      </c>
      <c r="BK102">
        <v>2</v>
      </c>
      <c r="BL102" t="s">
        <v>19</v>
      </c>
      <c r="BM102" t="s">
        <v>19</v>
      </c>
      <c r="BN102">
        <v>52</v>
      </c>
      <c r="BO102">
        <v>15</v>
      </c>
      <c r="BP102">
        <v>10</v>
      </c>
      <c r="BQ102">
        <v>27</v>
      </c>
    </row>
    <row r="103" spans="1:69">
      <c r="A103" t="s">
        <v>835</v>
      </c>
      <c r="B103">
        <v>337</v>
      </c>
      <c r="C103">
        <v>168</v>
      </c>
      <c r="D103">
        <v>17</v>
      </c>
      <c r="E103">
        <v>152</v>
      </c>
      <c r="F103">
        <v>221</v>
      </c>
      <c r="G103">
        <v>111</v>
      </c>
      <c r="H103">
        <v>7</v>
      </c>
      <c r="I103">
        <v>103</v>
      </c>
      <c r="J103">
        <v>69</v>
      </c>
      <c r="K103">
        <v>44</v>
      </c>
      <c r="L103">
        <v>5</v>
      </c>
      <c r="M103">
        <v>20</v>
      </c>
      <c r="N103">
        <v>14</v>
      </c>
      <c r="O103">
        <v>8</v>
      </c>
      <c r="P103">
        <v>5</v>
      </c>
      <c r="Q103">
        <v>1</v>
      </c>
      <c r="R103">
        <v>2</v>
      </c>
      <c r="S103" t="s">
        <v>19</v>
      </c>
      <c r="T103">
        <v>1</v>
      </c>
      <c r="U103">
        <v>1</v>
      </c>
      <c r="V103">
        <v>23</v>
      </c>
      <c r="W103">
        <v>10</v>
      </c>
      <c r="X103" t="s">
        <v>19</v>
      </c>
      <c r="Y103">
        <v>13</v>
      </c>
      <c r="Z103">
        <v>11</v>
      </c>
      <c r="AA103">
        <v>5</v>
      </c>
      <c r="AB103" t="s">
        <v>19</v>
      </c>
      <c r="AC103">
        <v>6</v>
      </c>
      <c r="AD103">
        <v>11</v>
      </c>
      <c r="AE103">
        <v>9</v>
      </c>
      <c r="AF103">
        <v>2</v>
      </c>
      <c r="AG103" t="s">
        <v>19</v>
      </c>
      <c r="AH103">
        <v>10</v>
      </c>
      <c r="AI103">
        <v>4</v>
      </c>
      <c r="AJ103" t="s">
        <v>19</v>
      </c>
      <c r="AK103">
        <v>6</v>
      </c>
      <c r="AL103" t="s">
        <v>19</v>
      </c>
      <c r="AM103" t="s">
        <v>19</v>
      </c>
      <c r="AN103" t="s">
        <v>19</v>
      </c>
      <c r="AO103" t="s">
        <v>19</v>
      </c>
      <c r="AP103">
        <v>1</v>
      </c>
      <c r="AQ103" t="s">
        <v>19</v>
      </c>
      <c r="AR103" t="s">
        <v>19</v>
      </c>
      <c r="AS103">
        <v>1</v>
      </c>
      <c r="AT103" t="s">
        <v>19</v>
      </c>
      <c r="AU103" t="s">
        <v>19</v>
      </c>
      <c r="AV103" t="s">
        <v>19</v>
      </c>
      <c r="AW103" t="s">
        <v>19</v>
      </c>
      <c r="AX103">
        <v>5</v>
      </c>
      <c r="AY103">
        <v>2</v>
      </c>
      <c r="AZ103" t="s">
        <v>19</v>
      </c>
      <c r="BA103">
        <v>3</v>
      </c>
      <c r="BB103">
        <v>1</v>
      </c>
      <c r="BC103" t="s">
        <v>19</v>
      </c>
      <c r="BD103" t="s">
        <v>19</v>
      </c>
      <c r="BE103">
        <v>1</v>
      </c>
      <c r="BF103">
        <v>3</v>
      </c>
      <c r="BG103">
        <v>2</v>
      </c>
      <c r="BH103" t="s">
        <v>19</v>
      </c>
      <c r="BI103">
        <v>1</v>
      </c>
      <c r="BJ103" t="s">
        <v>19</v>
      </c>
      <c r="BK103" t="s">
        <v>19</v>
      </c>
      <c r="BL103" t="s">
        <v>19</v>
      </c>
      <c r="BM103" t="s">
        <v>19</v>
      </c>
      <c r="BN103">
        <v>47</v>
      </c>
      <c r="BO103">
        <v>21</v>
      </c>
      <c r="BP103">
        <v>3</v>
      </c>
      <c r="BQ103">
        <v>23</v>
      </c>
    </row>
    <row r="104" spans="1:69">
      <c r="A104" t="s">
        <v>834</v>
      </c>
      <c r="B104">
        <v>305</v>
      </c>
      <c r="C104">
        <v>131</v>
      </c>
      <c r="D104">
        <v>48</v>
      </c>
      <c r="E104">
        <v>126</v>
      </c>
      <c r="F104">
        <v>224</v>
      </c>
      <c r="G104">
        <v>95</v>
      </c>
      <c r="H104">
        <v>31</v>
      </c>
      <c r="I104">
        <v>98</v>
      </c>
      <c r="J104">
        <v>50</v>
      </c>
      <c r="K104">
        <v>25</v>
      </c>
      <c r="L104">
        <v>7</v>
      </c>
      <c r="M104">
        <v>18</v>
      </c>
      <c r="N104">
        <v>11</v>
      </c>
      <c r="O104">
        <v>8</v>
      </c>
      <c r="P104">
        <v>3</v>
      </c>
      <c r="Q104" t="s">
        <v>19</v>
      </c>
      <c r="R104">
        <v>4</v>
      </c>
      <c r="S104">
        <v>2</v>
      </c>
      <c r="T104">
        <v>2</v>
      </c>
      <c r="U104" t="s">
        <v>19</v>
      </c>
      <c r="V104">
        <v>21</v>
      </c>
      <c r="W104">
        <v>8</v>
      </c>
      <c r="X104">
        <v>2</v>
      </c>
      <c r="Y104">
        <v>11</v>
      </c>
      <c r="Z104">
        <v>18</v>
      </c>
      <c r="AA104">
        <v>6</v>
      </c>
      <c r="AB104">
        <v>4</v>
      </c>
      <c r="AC104">
        <v>8</v>
      </c>
      <c r="AD104">
        <v>11</v>
      </c>
      <c r="AE104">
        <v>5</v>
      </c>
      <c r="AF104">
        <v>5</v>
      </c>
      <c r="AG104">
        <v>1</v>
      </c>
      <c r="AH104">
        <v>7</v>
      </c>
      <c r="AI104">
        <v>2</v>
      </c>
      <c r="AJ104">
        <v>1</v>
      </c>
      <c r="AK104">
        <v>4</v>
      </c>
      <c r="AL104">
        <v>2</v>
      </c>
      <c r="AM104">
        <v>1</v>
      </c>
      <c r="AN104" t="s">
        <v>19</v>
      </c>
      <c r="AO104">
        <v>1</v>
      </c>
      <c r="AP104">
        <v>1</v>
      </c>
      <c r="AQ104" t="s">
        <v>19</v>
      </c>
      <c r="AR104" t="s">
        <v>19</v>
      </c>
      <c r="AS104">
        <v>1</v>
      </c>
      <c r="AT104" t="s">
        <v>19</v>
      </c>
      <c r="AU104" t="s">
        <v>19</v>
      </c>
      <c r="AV104" t="s">
        <v>19</v>
      </c>
      <c r="AW104" t="s">
        <v>19</v>
      </c>
      <c r="AX104">
        <v>1</v>
      </c>
      <c r="AY104" t="s">
        <v>19</v>
      </c>
      <c r="AZ104" t="s">
        <v>19</v>
      </c>
      <c r="BA104">
        <v>1</v>
      </c>
      <c r="BB104">
        <v>2</v>
      </c>
      <c r="BC104" t="s">
        <v>19</v>
      </c>
      <c r="BD104">
        <v>1</v>
      </c>
      <c r="BE104">
        <v>1</v>
      </c>
      <c r="BF104">
        <v>1</v>
      </c>
      <c r="BG104">
        <v>1</v>
      </c>
      <c r="BH104" t="s">
        <v>19</v>
      </c>
      <c r="BI104" t="s">
        <v>19</v>
      </c>
      <c r="BJ104" t="s">
        <v>19</v>
      </c>
      <c r="BK104" t="s">
        <v>19</v>
      </c>
      <c r="BL104" t="s">
        <v>19</v>
      </c>
      <c r="BM104" t="s">
        <v>19</v>
      </c>
      <c r="BN104">
        <v>13</v>
      </c>
      <c r="BO104">
        <v>7</v>
      </c>
      <c r="BP104">
        <v>2</v>
      </c>
      <c r="BQ104">
        <v>4</v>
      </c>
    </row>
    <row r="105" spans="1:69">
      <c r="A105" t="s">
        <v>833</v>
      </c>
      <c r="B105">
        <v>775</v>
      </c>
      <c r="C105">
        <v>443</v>
      </c>
      <c r="D105">
        <v>52</v>
      </c>
      <c r="E105">
        <v>280</v>
      </c>
      <c r="F105">
        <v>557</v>
      </c>
      <c r="G105">
        <v>353</v>
      </c>
      <c r="H105">
        <v>23</v>
      </c>
      <c r="I105">
        <v>181</v>
      </c>
      <c r="J105">
        <v>204</v>
      </c>
      <c r="K105">
        <v>159</v>
      </c>
      <c r="L105">
        <v>16</v>
      </c>
      <c r="M105">
        <v>29</v>
      </c>
      <c r="N105">
        <v>26</v>
      </c>
      <c r="O105">
        <v>17</v>
      </c>
      <c r="P105">
        <v>9</v>
      </c>
      <c r="Q105" t="s">
        <v>19</v>
      </c>
      <c r="R105">
        <v>4</v>
      </c>
      <c r="S105">
        <v>2</v>
      </c>
      <c r="T105">
        <v>2</v>
      </c>
      <c r="U105" t="s">
        <v>19</v>
      </c>
      <c r="V105">
        <v>93</v>
      </c>
      <c r="W105">
        <v>27</v>
      </c>
      <c r="X105">
        <v>3</v>
      </c>
      <c r="Y105">
        <v>63</v>
      </c>
      <c r="Z105">
        <v>18</v>
      </c>
      <c r="AA105">
        <v>8</v>
      </c>
      <c r="AB105">
        <v>3</v>
      </c>
      <c r="AC105">
        <v>7</v>
      </c>
      <c r="AD105">
        <v>21</v>
      </c>
      <c r="AE105">
        <v>11</v>
      </c>
      <c r="AF105">
        <v>7</v>
      </c>
      <c r="AG105">
        <v>3</v>
      </c>
      <c r="AH105">
        <v>18</v>
      </c>
      <c r="AI105">
        <v>5</v>
      </c>
      <c r="AJ105">
        <v>5</v>
      </c>
      <c r="AK105">
        <v>8</v>
      </c>
      <c r="AL105">
        <v>5</v>
      </c>
      <c r="AM105">
        <v>1</v>
      </c>
      <c r="AN105">
        <v>1</v>
      </c>
      <c r="AO105">
        <v>3</v>
      </c>
      <c r="AP105">
        <v>1</v>
      </c>
      <c r="AQ105" t="s">
        <v>19</v>
      </c>
      <c r="AR105" t="s">
        <v>19</v>
      </c>
      <c r="AS105">
        <v>1</v>
      </c>
      <c r="AT105" t="s">
        <v>19</v>
      </c>
      <c r="AU105" t="s">
        <v>19</v>
      </c>
      <c r="AV105" t="s">
        <v>19</v>
      </c>
      <c r="AW105" t="s">
        <v>19</v>
      </c>
      <c r="AX105">
        <v>6</v>
      </c>
      <c r="AY105">
        <v>1</v>
      </c>
      <c r="AZ105">
        <v>2</v>
      </c>
      <c r="BA105">
        <v>3</v>
      </c>
      <c r="BB105">
        <v>2</v>
      </c>
      <c r="BC105" t="s">
        <v>19</v>
      </c>
      <c r="BD105">
        <v>2</v>
      </c>
      <c r="BE105" t="s">
        <v>19</v>
      </c>
      <c r="BF105">
        <v>4</v>
      </c>
      <c r="BG105">
        <v>3</v>
      </c>
      <c r="BH105" t="s">
        <v>19</v>
      </c>
      <c r="BI105">
        <v>1</v>
      </c>
      <c r="BJ105" t="s">
        <v>19</v>
      </c>
      <c r="BK105" t="s">
        <v>19</v>
      </c>
      <c r="BL105" t="s">
        <v>19</v>
      </c>
      <c r="BM105" t="s">
        <v>19</v>
      </c>
      <c r="BN105">
        <v>42</v>
      </c>
      <c r="BO105">
        <v>22</v>
      </c>
      <c r="BP105">
        <v>2</v>
      </c>
      <c r="BQ105">
        <v>18</v>
      </c>
    </row>
    <row r="106" spans="1:69">
      <c r="A106" t="s">
        <v>832</v>
      </c>
      <c r="B106">
        <v>708</v>
      </c>
      <c r="C106">
        <v>460</v>
      </c>
      <c r="D106">
        <v>77</v>
      </c>
      <c r="E106">
        <v>171</v>
      </c>
      <c r="F106">
        <v>465</v>
      </c>
      <c r="G106">
        <v>337</v>
      </c>
      <c r="H106">
        <v>32</v>
      </c>
      <c r="I106">
        <v>96</v>
      </c>
      <c r="J106">
        <v>213</v>
      </c>
      <c r="K106">
        <v>164</v>
      </c>
      <c r="L106">
        <v>23</v>
      </c>
      <c r="M106">
        <v>26</v>
      </c>
      <c r="N106">
        <v>24</v>
      </c>
      <c r="O106">
        <v>13</v>
      </c>
      <c r="P106">
        <v>9</v>
      </c>
      <c r="Q106">
        <v>2</v>
      </c>
      <c r="R106">
        <v>7</v>
      </c>
      <c r="S106">
        <v>5</v>
      </c>
      <c r="T106">
        <v>2</v>
      </c>
      <c r="U106" t="s">
        <v>19</v>
      </c>
      <c r="V106">
        <v>52</v>
      </c>
      <c r="W106">
        <v>27</v>
      </c>
      <c r="X106">
        <v>5</v>
      </c>
      <c r="Y106">
        <v>20</v>
      </c>
      <c r="Z106">
        <v>21</v>
      </c>
      <c r="AA106">
        <v>10</v>
      </c>
      <c r="AB106">
        <v>3</v>
      </c>
      <c r="AC106">
        <v>8</v>
      </c>
      <c r="AD106">
        <v>25</v>
      </c>
      <c r="AE106">
        <v>9</v>
      </c>
      <c r="AF106">
        <v>13</v>
      </c>
      <c r="AG106">
        <v>3</v>
      </c>
      <c r="AH106">
        <v>19</v>
      </c>
      <c r="AI106">
        <v>6</v>
      </c>
      <c r="AJ106">
        <v>5</v>
      </c>
      <c r="AK106">
        <v>8</v>
      </c>
      <c r="AL106">
        <v>2</v>
      </c>
      <c r="AM106" t="s">
        <v>19</v>
      </c>
      <c r="AN106" t="s">
        <v>19</v>
      </c>
      <c r="AO106">
        <v>2</v>
      </c>
      <c r="AP106">
        <v>1</v>
      </c>
      <c r="AQ106">
        <v>1</v>
      </c>
      <c r="AR106" t="s">
        <v>19</v>
      </c>
      <c r="AS106" t="s">
        <v>19</v>
      </c>
      <c r="AT106" t="s">
        <v>19</v>
      </c>
      <c r="AU106" t="s">
        <v>19</v>
      </c>
      <c r="AV106" t="s">
        <v>19</v>
      </c>
      <c r="AW106" t="s">
        <v>19</v>
      </c>
      <c r="AX106">
        <v>10</v>
      </c>
      <c r="AY106">
        <v>5</v>
      </c>
      <c r="AZ106">
        <v>2</v>
      </c>
      <c r="BA106">
        <v>3</v>
      </c>
      <c r="BB106">
        <v>4</v>
      </c>
      <c r="BC106" t="s">
        <v>19</v>
      </c>
      <c r="BD106">
        <v>3</v>
      </c>
      <c r="BE106">
        <v>1</v>
      </c>
      <c r="BF106" t="s">
        <v>19</v>
      </c>
      <c r="BG106" t="s">
        <v>19</v>
      </c>
      <c r="BH106" t="s">
        <v>19</v>
      </c>
      <c r="BI106" t="s">
        <v>19</v>
      </c>
      <c r="BJ106">
        <v>2</v>
      </c>
      <c r="BK106" t="s">
        <v>19</v>
      </c>
      <c r="BL106" t="s">
        <v>19</v>
      </c>
      <c r="BM106">
        <v>2</v>
      </c>
      <c r="BN106">
        <v>102</v>
      </c>
      <c r="BO106">
        <v>58</v>
      </c>
      <c r="BP106">
        <v>10</v>
      </c>
      <c r="BQ106">
        <v>34</v>
      </c>
    </row>
    <row r="107" spans="1:69">
      <c r="A107" t="s">
        <v>831</v>
      </c>
      <c r="B107">
        <v>371</v>
      </c>
      <c r="C107">
        <v>231</v>
      </c>
      <c r="D107">
        <v>31</v>
      </c>
      <c r="E107">
        <v>109</v>
      </c>
      <c r="F107">
        <v>263</v>
      </c>
      <c r="G107">
        <v>181</v>
      </c>
      <c r="H107">
        <v>1</v>
      </c>
      <c r="I107">
        <v>81</v>
      </c>
      <c r="J107">
        <v>67</v>
      </c>
      <c r="K107">
        <v>46</v>
      </c>
      <c r="L107">
        <v>1</v>
      </c>
      <c r="M107">
        <v>20</v>
      </c>
      <c r="N107">
        <v>13</v>
      </c>
      <c r="O107">
        <v>7</v>
      </c>
      <c r="P107">
        <v>6</v>
      </c>
      <c r="Q107" t="s">
        <v>19</v>
      </c>
      <c r="R107" t="s">
        <v>19</v>
      </c>
      <c r="S107" t="s">
        <v>19</v>
      </c>
      <c r="T107" t="s">
        <v>19</v>
      </c>
      <c r="U107" t="s">
        <v>19</v>
      </c>
      <c r="V107">
        <v>16</v>
      </c>
      <c r="W107">
        <v>8</v>
      </c>
      <c r="X107">
        <v>4</v>
      </c>
      <c r="Y107">
        <v>4</v>
      </c>
      <c r="Z107">
        <v>22</v>
      </c>
      <c r="AA107">
        <v>11</v>
      </c>
      <c r="AB107">
        <v>2</v>
      </c>
      <c r="AC107">
        <v>9</v>
      </c>
      <c r="AD107">
        <v>17</v>
      </c>
      <c r="AE107">
        <v>5</v>
      </c>
      <c r="AF107">
        <v>11</v>
      </c>
      <c r="AG107">
        <v>1</v>
      </c>
      <c r="AH107">
        <v>12</v>
      </c>
      <c r="AI107">
        <v>2</v>
      </c>
      <c r="AJ107">
        <v>3</v>
      </c>
      <c r="AK107">
        <v>7</v>
      </c>
      <c r="AL107" t="s">
        <v>19</v>
      </c>
      <c r="AM107" t="s">
        <v>19</v>
      </c>
      <c r="AN107" t="s">
        <v>19</v>
      </c>
      <c r="AO107" t="s">
        <v>19</v>
      </c>
      <c r="AP107" t="s">
        <v>19</v>
      </c>
      <c r="AQ107" t="s">
        <v>19</v>
      </c>
      <c r="AR107" t="s">
        <v>19</v>
      </c>
      <c r="AS107" t="s">
        <v>19</v>
      </c>
      <c r="AT107" t="s">
        <v>19</v>
      </c>
      <c r="AU107" t="s">
        <v>19</v>
      </c>
      <c r="AV107" t="s">
        <v>19</v>
      </c>
      <c r="AW107" t="s">
        <v>19</v>
      </c>
      <c r="AX107">
        <v>6</v>
      </c>
      <c r="AY107" t="s">
        <v>19</v>
      </c>
      <c r="AZ107">
        <v>1</v>
      </c>
      <c r="BA107">
        <v>5</v>
      </c>
      <c r="BB107">
        <v>4</v>
      </c>
      <c r="BC107" t="s">
        <v>19</v>
      </c>
      <c r="BD107">
        <v>2</v>
      </c>
      <c r="BE107">
        <v>2</v>
      </c>
      <c r="BF107">
        <v>1</v>
      </c>
      <c r="BG107">
        <v>1</v>
      </c>
      <c r="BH107" t="s">
        <v>19</v>
      </c>
      <c r="BI107" t="s">
        <v>19</v>
      </c>
      <c r="BJ107">
        <v>1</v>
      </c>
      <c r="BK107">
        <v>1</v>
      </c>
      <c r="BL107" t="s">
        <v>19</v>
      </c>
      <c r="BM107" t="s">
        <v>19</v>
      </c>
      <c r="BN107">
        <v>28</v>
      </c>
      <c r="BO107">
        <v>17</v>
      </c>
      <c r="BP107">
        <v>4</v>
      </c>
      <c r="BQ107">
        <v>7</v>
      </c>
    </row>
    <row r="108" spans="1:69">
      <c r="A108" t="s">
        <v>830</v>
      </c>
      <c r="B108">
        <v>582</v>
      </c>
      <c r="C108">
        <v>287</v>
      </c>
      <c r="D108">
        <v>82</v>
      </c>
      <c r="E108">
        <v>213</v>
      </c>
      <c r="F108">
        <v>396</v>
      </c>
      <c r="G108">
        <v>221</v>
      </c>
      <c r="H108">
        <v>41</v>
      </c>
      <c r="I108">
        <v>134</v>
      </c>
      <c r="J108">
        <v>164</v>
      </c>
      <c r="K108">
        <v>99</v>
      </c>
      <c r="L108">
        <v>27</v>
      </c>
      <c r="M108">
        <v>38</v>
      </c>
      <c r="N108">
        <v>29</v>
      </c>
      <c r="O108">
        <v>13</v>
      </c>
      <c r="P108">
        <v>16</v>
      </c>
      <c r="Q108" t="s">
        <v>19</v>
      </c>
      <c r="R108">
        <v>3</v>
      </c>
      <c r="S108">
        <v>2</v>
      </c>
      <c r="T108">
        <v>1</v>
      </c>
      <c r="U108" t="s">
        <v>19</v>
      </c>
      <c r="V108">
        <v>54</v>
      </c>
      <c r="W108">
        <v>16</v>
      </c>
      <c r="X108">
        <v>5</v>
      </c>
      <c r="Y108">
        <v>33</v>
      </c>
      <c r="Z108">
        <v>22</v>
      </c>
      <c r="AA108">
        <v>9</v>
      </c>
      <c r="AB108">
        <v>2</v>
      </c>
      <c r="AC108">
        <v>11</v>
      </c>
      <c r="AD108">
        <v>19</v>
      </c>
      <c r="AE108">
        <v>9</v>
      </c>
      <c r="AF108">
        <v>7</v>
      </c>
      <c r="AG108">
        <v>3</v>
      </c>
      <c r="AH108">
        <v>31</v>
      </c>
      <c r="AI108">
        <v>4</v>
      </c>
      <c r="AJ108">
        <v>9</v>
      </c>
      <c r="AK108">
        <v>18</v>
      </c>
      <c r="AL108">
        <v>7</v>
      </c>
      <c r="AM108">
        <v>1</v>
      </c>
      <c r="AN108" t="s">
        <v>19</v>
      </c>
      <c r="AO108">
        <v>6</v>
      </c>
      <c r="AP108">
        <v>2</v>
      </c>
      <c r="AQ108">
        <v>1</v>
      </c>
      <c r="AR108" t="s">
        <v>19</v>
      </c>
      <c r="AS108">
        <v>1</v>
      </c>
      <c r="AT108" t="s">
        <v>19</v>
      </c>
      <c r="AU108" t="s">
        <v>19</v>
      </c>
      <c r="AV108" t="s">
        <v>19</v>
      </c>
      <c r="AW108" t="s">
        <v>19</v>
      </c>
      <c r="AX108">
        <v>12</v>
      </c>
      <c r="AY108">
        <v>1</v>
      </c>
      <c r="AZ108">
        <v>6</v>
      </c>
      <c r="BA108">
        <v>5</v>
      </c>
      <c r="BB108">
        <v>10</v>
      </c>
      <c r="BC108">
        <v>1</v>
      </c>
      <c r="BD108">
        <v>3</v>
      </c>
      <c r="BE108">
        <v>6</v>
      </c>
      <c r="BF108" t="s">
        <v>19</v>
      </c>
      <c r="BG108" t="s">
        <v>19</v>
      </c>
      <c r="BH108" t="s">
        <v>19</v>
      </c>
      <c r="BI108" t="s">
        <v>19</v>
      </c>
      <c r="BJ108" t="s">
        <v>19</v>
      </c>
      <c r="BK108" t="s">
        <v>19</v>
      </c>
      <c r="BL108" t="s">
        <v>19</v>
      </c>
      <c r="BM108" t="s">
        <v>19</v>
      </c>
      <c r="BN108">
        <v>31</v>
      </c>
      <c r="BO108">
        <v>15</v>
      </c>
      <c r="BP108">
        <v>2</v>
      </c>
      <c r="BQ108">
        <v>14</v>
      </c>
    </row>
    <row r="109" spans="1:69">
      <c r="A109" t="s">
        <v>829</v>
      </c>
      <c r="B109">
        <v>252</v>
      </c>
      <c r="C109">
        <v>172</v>
      </c>
      <c r="D109">
        <v>22</v>
      </c>
      <c r="E109">
        <v>58</v>
      </c>
      <c r="F109">
        <v>178</v>
      </c>
      <c r="G109">
        <v>134</v>
      </c>
      <c r="H109">
        <v>10</v>
      </c>
      <c r="I109">
        <v>34</v>
      </c>
      <c r="J109">
        <v>72</v>
      </c>
      <c r="K109">
        <v>66</v>
      </c>
      <c r="L109">
        <v>4</v>
      </c>
      <c r="M109">
        <v>2</v>
      </c>
      <c r="N109">
        <v>11</v>
      </c>
      <c r="O109">
        <v>10</v>
      </c>
      <c r="P109">
        <v>1</v>
      </c>
      <c r="Q109" t="s">
        <v>19</v>
      </c>
      <c r="R109" t="s">
        <v>19</v>
      </c>
      <c r="S109" t="s">
        <v>19</v>
      </c>
      <c r="T109" t="s">
        <v>19</v>
      </c>
      <c r="U109" t="s">
        <v>19</v>
      </c>
      <c r="V109">
        <v>16</v>
      </c>
      <c r="W109">
        <v>7</v>
      </c>
      <c r="X109">
        <v>2</v>
      </c>
      <c r="Y109">
        <v>7</v>
      </c>
      <c r="Z109">
        <v>13</v>
      </c>
      <c r="AA109">
        <v>4</v>
      </c>
      <c r="AB109">
        <v>1</v>
      </c>
      <c r="AC109">
        <v>8</v>
      </c>
      <c r="AD109">
        <v>9</v>
      </c>
      <c r="AE109">
        <v>7</v>
      </c>
      <c r="AF109">
        <v>2</v>
      </c>
      <c r="AG109" t="s">
        <v>19</v>
      </c>
      <c r="AH109">
        <v>5</v>
      </c>
      <c r="AI109">
        <v>1</v>
      </c>
      <c r="AJ109">
        <v>3</v>
      </c>
      <c r="AK109">
        <v>1</v>
      </c>
      <c r="AL109" t="s">
        <v>19</v>
      </c>
      <c r="AM109" t="s">
        <v>19</v>
      </c>
      <c r="AN109" t="s">
        <v>19</v>
      </c>
      <c r="AO109" t="s">
        <v>19</v>
      </c>
      <c r="AP109" t="s">
        <v>19</v>
      </c>
      <c r="AQ109" t="s">
        <v>19</v>
      </c>
      <c r="AR109" t="s">
        <v>19</v>
      </c>
      <c r="AS109" t="s">
        <v>19</v>
      </c>
      <c r="AT109" t="s">
        <v>19</v>
      </c>
      <c r="AU109" t="s">
        <v>19</v>
      </c>
      <c r="AV109" t="s">
        <v>19</v>
      </c>
      <c r="AW109" t="s">
        <v>19</v>
      </c>
      <c r="AX109">
        <v>2</v>
      </c>
      <c r="AY109" t="s">
        <v>19</v>
      </c>
      <c r="AZ109">
        <v>2</v>
      </c>
      <c r="BA109" t="s">
        <v>19</v>
      </c>
      <c r="BB109">
        <v>3</v>
      </c>
      <c r="BC109">
        <v>1</v>
      </c>
      <c r="BD109">
        <v>1</v>
      </c>
      <c r="BE109">
        <v>1</v>
      </c>
      <c r="BF109" t="s">
        <v>19</v>
      </c>
      <c r="BG109" t="s">
        <v>19</v>
      </c>
      <c r="BH109" t="s">
        <v>19</v>
      </c>
      <c r="BI109" t="s">
        <v>19</v>
      </c>
      <c r="BJ109" t="s">
        <v>19</v>
      </c>
      <c r="BK109" t="s">
        <v>19</v>
      </c>
      <c r="BL109" t="s">
        <v>19</v>
      </c>
      <c r="BM109" t="s">
        <v>19</v>
      </c>
      <c r="BN109">
        <v>20</v>
      </c>
      <c r="BO109">
        <v>9</v>
      </c>
      <c r="BP109">
        <v>3</v>
      </c>
      <c r="BQ109">
        <v>8</v>
      </c>
    </row>
    <row r="110" spans="1:69">
      <c r="A110" t="s">
        <v>828</v>
      </c>
      <c r="B110">
        <v>459</v>
      </c>
      <c r="C110">
        <v>223</v>
      </c>
      <c r="D110">
        <v>66</v>
      </c>
      <c r="E110">
        <v>170</v>
      </c>
      <c r="F110">
        <v>288</v>
      </c>
      <c r="G110">
        <v>153</v>
      </c>
      <c r="H110">
        <v>36</v>
      </c>
      <c r="I110">
        <v>99</v>
      </c>
      <c r="J110">
        <v>121</v>
      </c>
      <c r="K110">
        <v>78</v>
      </c>
      <c r="L110">
        <v>23</v>
      </c>
      <c r="M110">
        <v>20</v>
      </c>
      <c r="N110">
        <v>15</v>
      </c>
      <c r="O110">
        <v>8</v>
      </c>
      <c r="P110">
        <v>7</v>
      </c>
      <c r="Q110" t="s">
        <v>19</v>
      </c>
      <c r="R110">
        <v>1</v>
      </c>
      <c r="S110">
        <v>1</v>
      </c>
      <c r="T110" t="s">
        <v>19</v>
      </c>
      <c r="U110" t="s">
        <v>19</v>
      </c>
      <c r="V110">
        <v>27</v>
      </c>
      <c r="W110">
        <v>10</v>
      </c>
      <c r="X110">
        <v>2</v>
      </c>
      <c r="Y110">
        <v>15</v>
      </c>
      <c r="Z110">
        <v>14</v>
      </c>
      <c r="AA110">
        <v>5</v>
      </c>
      <c r="AB110">
        <v>5</v>
      </c>
      <c r="AC110">
        <v>4</v>
      </c>
      <c r="AD110">
        <v>11</v>
      </c>
      <c r="AE110">
        <v>9</v>
      </c>
      <c r="AF110">
        <v>2</v>
      </c>
      <c r="AG110" t="s">
        <v>19</v>
      </c>
      <c r="AH110">
        <v>14</v>
      </c>
      <c r="AI110">
        <v>4</v>
      </c>
      <c r="AJ110">
        <v>7</v>
      </c>
      <c r="AK110">
        <v>3</v>
      </c>
      <c r="AL110">
        <v>2</v>
      </c>
      <c r="AM110" t="s">
        <v>19</v>
      </c>
      <c r="AN110" t="s">
        <v>19</v>
      </c>
      <c r="AO110">
        <v>2</v>
      </c>
      <c r="AP110" t="s">
        <v>19</v>
      </c>
      <c r="AQ110" t="s">
        <v>19</v>
      </c>
      <c r="AR110" t="s">
        <v>19</v>
      </c>
      <c r="AS110" t="s">
        <v>19</v>
      </c>
      <c r="AT110" t="s">
        <v>19</v>
      </c>
      <c r="AU110" t="s">
        <v>19</v>
      </c>
      <c r="AV110" t="s">
        <v>19</v>
      </c>
      <c r="AW110" t="s">
        <v>19</v>
      </c>
      <c r="AX110">
        <v>6</v>
      </c>
      <c r="AY110">
        <v>2</v>
      </c>
      <c r="AZ110">
        <v>4</v>
      </c>
      <c r="BA110" t="s">
        <v>19</v>
      </c>
      <c r="BB110">
        <v>5</v>
      </c>
      <c r="BC110">
        <v>1</v>
      </c>
      <c r="BD110">
        <v>3</v>
      </c>
      <c r="BE110">
        <v>1</v>
      </c>
      <c r="BF110" t="s">
        <v>19</v>
      </c>
      <c r="BG110" t="s">
        <v>19</v>
      </c>
      <c r="BH110" t="s">
        <v>19</v>
      </c>
      <c r="BI110" t="s">
        <v>19</v>
      </c>
      <c r="BJ110">
        <v>1</v>
      </c>
      <c r="BK110">
        <v>1</v>
      </c>
      <c r="BL110" t="s">
        <v>19</v>
      </c>
      <c r="BM110" t="s">
        <v>19</v>
      </c>
      <c r="BN110">
        <v>90</v>
      </c>
      <c r="BO110">
        <v>34</v>
      </c>
      <c r="BP110">
        <v>7</v>
      </c>
      <c r="BQ110">
        <v>49</v>
      </c>
    </row>
    <row r="111" spans="1:69">
      <c r="A111" t="s">
        <v>827</v>
      </c>
      <c r="B111">
        <v>242</v>
      </c>
      <c r="C111">
        <v>104</v>
      </c>
      <c r="D111">
        <v>58</v>
      </c>
      <c r="E111">
        <v>80</v>
      </c>
      <c r="F111">
        <v>161</v>
      </c>
      <c r="G111">
        <v>79</v>
      </c>
      <c r="H111">
        <v>30</v>
      </c>
      <c r="I111">
        <v>52</v>
      </c>
      <c r="J111">
        <v>46</v>
      </c>
      <c r="K111">
        <v>19</v>
      </c>
      <c r="L111">
        <v>20</v>
      </c>
      <c r="M111">
        <v>7</v>
      </c>
      <c r="N111">
        <v>15</v>
      </c>
      <c r="O111">
        <v>8</v>
      </c>
      <c r="P111">
        <v>7</v>
      </c>
      <c r="Q111" t="s">
        <v>19</v>
      </c>
      <c r="R111" t="s">
        <v>19</v>
      </c>
      <c r="S111" t="s">
        <v>19</v>
      </c>
      <c r="T111" t="s">
        <v>19</v>
      </c>
      <c r="U111" t="s">
        <v>19</v>
      </c>
      <c r="V111">
        <v>16</v>
      </c>
      <c r="W111">
        <v>7</v>
      </c>
      <c r="X111">
        <v>3</v>
      </c>
      <c r="Y111">
        <v>6</v>
      </c>
      <c r="Z111">
        <v>19</v>
      </c>
      <c r="AA111">
        <v>2</v>
      </c>
      <c r="AB111">
        <v>4</v>
      </c>
      <c r="AC111">
        <v>13</v>
      </c>
      <c r="AD111">
        <v>10</v>
      </c>
      <c r="AE111">
        <v>7</v>
      </c>
      <c r="AF111">
        <v>3</v>
      </c>
      <c r="AG111" t="s">
        <v>19</v>
      </c>
      <c r="AH111">
        <v>13</v>
      </c>
      <c r="AI111">
        <v>1</v>
      </c>
      <c r="AJ111">
        <v>6</v>
      </c>
      <c r="AK111">
        <v>6</v>
      </c>
      <c r="AL111" t="s">
        <v>19</v>
      </c>
      <c r="AM111" t="s">
        <v>19</v>
      </c>
      <c r="AN111" t="s">
        <v>19</v>
      </c>
      <c r="AO111" t="s">
        <v>19</v>
      </c>
      <c r="AP111">
        <v>1</v>
      </c>
      <c r="AQ111" t="s">
        <v>19</v>
      </c>
      <c r="AR111">
        <v>1</v>
      </c>
      <c r="AS111" t="s">
        <v>19</v>
      </c>
      <c r="AT111" t="s">
        <v>19</v>
      </c>
      <c r="AU111" t="s">
        <v>19</v>
      </c>
      <c r="AV111" t="s">
        <v>19</v>
      </c>
      <c r="AW111" t="s">
        <v>19</v>
      </c>
      <c r="AX111">
        <v>5</v>
      </c>
      <c r="AY111" t="s">
        <v>19</v>
      </c>
      <c r="AZ111">
        <v>3</v>
      </c>
      <c r="BA111">
        <v>2</v>
      </c>
      <c r="BB111">
        <v>6</v>
      </c>
      <c r="BC111" t="s">
        <v>19</v>
      </c>
      <c r="BD111">
        <v>2</v>
      </c>
      <c r="BE111">
        <v>4</v>
      </c>
      <c r="BF111">
        <v>1</v>
      </c>
      <c r="BG111">
        <v>1</v>
      </c>
      <c r="BH111" t="s">
        <v>19</v>
      </c>
      <c r="BI111" t="s">
        <v>19</v>
      </c>
      <c r="BJ111" t="s">
        <v>19</v>
      </c>
      <c r="BK111" t="s">
        <v>19</v>
      </c>
      <c r="BL111" t="s">
        <v>19</v>
      </c>
      <c r="BM111" t="s">
        <v>19</v>
      </c>
      <c r="BN111">
        <v>8</v>
      </c>
      <c r="BO111" t="s">
        <v>19</v>
      </c>
      <c r="BP111">
        <v>5</v>
      </c>
      <c r="BQ111">
        <v>3</v>
      </c>
    </row>
    <row r="112" spans="1:69">
      <c r="A112" t="s">
        <v>826</v>
      </c>
      <c r="B112">
        <v>829</v>
      </c>
      <c r="C112">
        <v>514</v>
      </c>
      <c r="D112">
        <v>144</v>
      </c>
      <c r="E112">
        <v>171</v>
      </c>
      <c r="F112">
        <v>562</v>
      </c>
      <c r="G112">
        <v>387</v>
      </c>
      <c r="H112">
        <v>54</v>
      </c>
      <c r="I112">
        <v>121</v>
      </c>
      <c r="J112">
        <v>233</v>
      </c>
      <c r="K112">
        <v>187</v>
      </c>
      <c r="L112">
        <v>23</v>
      </c>
      <c r="M112">
        <v>23</v>
      </c>
      <c r="N112">
        <v>35</v>
      </c>
      <c r="O112">
        <v>22</v>
      </c>
      <c r="P112">
        <v>13</v>
      </c>
      <c r="Q112" t="s">
        <v>19</v>
      </c>
      <c r="R112">
        <v>7</v>
      </c>
      <c r="S112">
        <v>6</v>
      </c>
      <c r="T112">
        <v>1</v>
      </c>
      <c r="U112" t="s">
        <v>19</v>
      </c>
      <c r="V112">
        <v>66</v>
      </c>
      <c r="W112">
        <v>32</v>
      </c>
      <c r="X112">
        <v>12</v>
      </c>
      <c r="Y112">
        <v>22</v>
      </c>
      <c r="Z112">
        <v>48</v>
      </c>
      <c r="AA112">
        <v>22</v>
      </c>
      <c r="AB112">
        <v>17</v>
      </c>
      <c r="AC112">
        <v>9</v>
      </c>
      <c r="AD112">
        <v>29</v>
      </c>
      <c r="AE112">
        <v>13</v>
      </c>
      <c r="AF112">
        <v>16</v>
      </c>
      <c r="AG112" t="s">
        <v>19</v>
      </c>
      <c r="AH112">
        <v>27</v>
      </c>
      <c r="AI112">
        <v>10</v>
      </c>
      <c r="AJ112">
        <v>15</v>
      </c>
      <c r="AK112">
        <v>2</v>
      </c>
      <c r="AL112">
        <v>3</v>
      </c>
      <c r="AM112">
        <v>3</v>
      </c>
      <c r="AN112" t="s">
        <v>19</v>
      </c>
      <c r="AO112" t="s">
        <v>19</v>
      </c>
      <c r="AP112">
        <v>2</v>
      </c>
      <c r="AQ112">
        <v>1</v>
      </c>
      <c r="AR112" t="s">
        <v>19</v>
      </c>
      <c r="AS112">
        <v>1</v>
      </c>
      <c r="AT112">
        <v>1</v>
      </c>
      <c r="AU112">
        <v>1</v>
      </c>
      <c r="AV112" t="s">
        <v>19</v>
      </c>
      <c r="AW112" t="s">
        <v>19</v>
      </c>
      <c r="AX112">
        <v>11</v>
      </c>
      <c r="AY112">
        <v>2</v>
      </c>
      <c r="AZ112">
        <v>9</v>
      </c>
      <c r="BA112" t="s">
        <v>19</v>
      </c>
      <c r="BB112">
        <v>10</v>
      </c>
      <c r="BC112">
        <v>3</v>
      </c>
      <c r="BD112">
        <v>6</v>
      </c>
      <c r="BE112">
        <v>1</v>
      </c>
      <c r="BF112" t="s">
        <v>19</v>
      </c>
      <c r="BG112" t="s">
        <v>19</v>
      </c>
      <c r="BH112" t="s">
        <v>19</v>
      </c>
      <c r="BI112" t="s">
        <v>19</v>
      </c>
      <c r="BJ112" t="s">
        <v>19</v>
      </c>
      <c r="BK112" t="s">
        <v>19</v>
      </c>
      <c r="BL112" t="s">
        <v>19</v>
      </c>
      <c r="BM112" t="s">
        <v>19</v>
      </c>
      <c r="BN112">
        <v>62</v>
      </c>
      <c r="BO112">
        <v>28</v>
      </c>
      <c r="BP112">
        <v>17</v>
      </c>
      <c r="BQ112">
        <v>17</v>
      </c>
    </row>
    <row r="113" spans="1:69">
      <c r="A113" t="s">
        <v>825</v>
      </c>
      <c r="B113">
        <v>445</v>
      </c>
      <c r="C113">
        <v>268</v>
      </c>
      <c r="D113">
        <v>76</v>
      </c>
      <c r="E113">
        <v>101</v>
      </c>
      <c r="F113">
        <v>304</v>
      </c>
      <c r="G113">
        <v>205</v>
      </c>
      <c r="H113">
        <v>24</v>
      </c>
      <c r="I113">
        <v>75</v>
      </c>
      <c r="J113">
        <v>112</v>
      </c>
      <c r="K113">
        <v>82</v>
      </c>
      <c r="L113">
        <v>16</v>
      </c>
      <c r="M113">
        <v>14</v>
      </c>
      <c r="N113">
        <v>26</v>
      </c>
      <c r="O113">
        <v>15</v>
      </c>
      <c r="P113">
        <v>10</v>
      </c>
      <c r="Q113">
        <v>1</v>
      </c>
      <c r="R113">
        <v>4</v>
      </c>
      <c r="S113">
        <v>3</v>
      </c>
      <c r="T113">
        <v>1</v>
      </c>
      <c r="U113" t="s">
        <v>19</v>
      </c>
      <c r="V113">
        <v>27</v>
      </c>
      <c r="W113">
        <v>17</v>
      </c>
      <c r="X113">
        <v>4</v>
      </c>
      <c r="Y113">
        <v>6</v>
      </c>
      <c r="Z113">
        <v>17</v>
      </c>
      <c r="AA113">
        <v>10</v>
      </c>
      <c r="AB113">
        <v>1</v>
      </c>
      <c r="AC113">
        <v>6</v>
      </c>
      <c r="AD113">
        <v>19</v>
      </c>
      <c r="AE113">
        <v>7</v>
      </c>
      <c r="AF113">
        <v>12</v>
      </c>
      <c r="AG113" t="s">
        <v>19</v>
      </c>
      <c r="AH113">
        <v>19</v>
      </c>
      <c r="AI113">
        <v>5</v>
      </c>
      <c r="AJ113">
        <v>8</v>
      </c>
      <c r="AK113">
        <v>6</v>
      </c>
      <c r="AL113">
        <v>3</v>
      </c>
      <c r="AM113">
        <v>2</v>
      </c>
      <c r="AN113" t="s">
        <v>19</v>
      </c>
      <c r="AO113">
        <v>1</v>
      </c>
      <c r="AP113">
        <v>2</v>
      </c>
      <c r="AQ113">
        <v>1</v>
      </c>
      <c r="AR113" t="s">
        <v>19</v>
      </c>
      <c r="AS113">
        <v>1</v>
      </c>
      <c r="AT113" t="s">
        <v>19</v>
      </c>
      <c r="AU113" t="s">
        <v>19</v>
      </c>
      <c r="AV113" t="s">
        <v>19</v>
      </c>
      <c r="AW113" t="s">
        <v>19</v>
      </c>
      <c r="AX113">
        <v>8</v>
      </c>
      <c r="AY113">
        <v>1</v>
      </c>
      <c r="AZ113">
        <v>6</v>
      </c>
      <c r="BA113">
        <v>1</v>
      </c>
      <c r="BB113">
        <v>5</v>
      </c>
      <c r="BC113">
        <v>1</v>
      </c>
      <c r="BD113">
        <v>1</v>
      </c>
      <c r="BE113">
        <v>3</v>
      </c>
      <c r="BF113">
        <v>1</v>
      </c>
      <c r="BG113" t="s">
        <v>19</v>
      </c>
      <c r="BH113">
        <v>1</v>
      </c>
      <c r="BI113" t="s">
        <v>19</v>
      </c>
      <c r="BJ113" t="s">
        <v>19</v>
      </c>
      <c r="BK113" t="s">
        <v>19</v>
      </c>
      <c r="BL113" t="s">
        <v>19</v>
      </c>
      <c r="BM113" t="s">
        <v>19</v>
      </c>
      <c r="BN113">
        <v>33</v>
      </c>
      <c r="BO113">
        <v>9</v>
      </c>
      <c r="BP113">
        <v>17</v>
      </c>
      <c r="BQ113">
        <v>7</v>
      </c>
    </row>
    <row r="114" spans="1:69">
      <c r="A114" t="s">
        <v>824</v>
      </c>
      <c r="B114">
        <v>105</v>
      </c>
      <c r="C114">
        <v>57</v>
      </c>
      <c r="D114">
        <v>18</v>
      </c>
      <c r="E114">
        <v>30</v>
      </c>
      <c r="F114">
        <v>76</v>
      </c>
      <c r="G114">
        <v>42</v>
      </c>
      <c r="H114">
        <v>8</v>
      </c>
      <c r="I114">
        <v>26</v>
      </c>
      <c r="J114">
        <v>44</v>
      </c>
      <c r="K114">
        <v>27</v>
      </c>
      <c r="L114">
        <v>3</v>
      </c>
      <c r="M114">
        <v>14</v>
      </c>
      <c r="N114">
        <v>5</v>
      </c>
      <c r="O114">
        <v>1</v>
      </c>
      <c r="P114">
        <v>4</v>
      </c>
      <c r="Q114" t="s">
        <v>19</v>
      </c>
      <c r="R114" t="s">
        <v>19</v>
      </c>
      <c r="S114" t="s">
        <v>19</v>
      </c>
      <c r="T114" t="s">
        <v>19</v>
      </c>
      <c r="U114" t="s">
        <v>19</v>
      </c>
      <c r="V114">
        <v>5</v>
      </c>
      <c r="W114">
        <v>3</v>
      </c>
      <c r="X114" t="s">
        <v>19</v>
      </c>
      <c r="Y114">
        <v>2</v>
      </c>
      <c r="Z114">
        <v>5</v>
      </c>
      <c r="AA114">
        <v>4</v>
      </c>
      <c r="AB114" t="s">
        <v>19</v>
      </c>
      <c r="AC114">
        <v>1</v>
      </c>
      <c r="AD114">
        <v>5</v>
      </c>
      <c r="AE114">
        <v>1</v>
      </c>
      <c r="AF114">
        <v>4</v>
      </c>
      <c r="AG114" t="s">
        <v>19</v>
      </c>
      <c r="AH114">
        <v>2</v>
      </c>
      <c r="AI114">
        <v>2</v>
      </c>
      <c r="AJ114" t="s">
        <v>19</v>
      </c>
      <c r="AK114" t="s">
        <v>19</v>
      </c>
      <c r="AL114" t="s">
        <v>19</v>
      </c>
      <c r="AM114" t="s">
        <v>19</v>
      </c>
      <c r="AN114" t="s">
        <v>19</v>
      </c>
      <c r="AO114" t="s">
        <v>19</v>
      </c>
      <c r="AP114">
        <v>1</v>
      </c>
      <c r="AQ114">
        <v>1</v>
      </c>
      <c r="AR114" t="s">
        <v>19</v>
      </c>
      <c r="AS114" t="s">
        <v>19</v>
      </c>
      <c r="AT114" t="s">
        <v>19</v>
      </c>
      <c r="AU114" t="s">
        <v>19</v>
      </c>
      <c r="AV114" t="s">
        <v>19</v>
      </c>
      <c r="AW114" t="s">
        <v>19</v>
      </c>
      <c r="AX114" t="s">
        <v>19</v>
      </c>
      <c r="AY114" t="s">
        <v>19</v>
      </c>
      <c r="AZ114" t="s">
        <v>19</v>
      </c>
      <c r="BA114" t="s">
        <v>19</v>
      </c>
      <c r="BB114">
        <v>1</v>
      </c>
      <c r="BC114">
        <v>1</v>
      </c>
      <c r="BD114" t="s">
        <v>19</v>
      </c>
      <c r="BE114" t="s">
        <v>19</v>
      </c>
      <c r="BF114" t="s">
        <v>19</v>
      </c>
      <c r="BG114" t="s">
        <v>19</v>
      </c>
      <c r="BH114" t="s">
        <v>19</v>
      </c>
      <c r="BI114" t="s">
        <v>19</v>
      </c>
      <c r="BJ114" t="s">
        <v>19</v>
      </c>
      <c r="BK114" t="s">
        <v>19</v>
      </c>
      <c r="BL114" t="s">
        <v>19</v>
      </c>
      <c r="BM114" t="s">
        <v>19</v>
      </c>
      <c r="BN114">
        <v>7</v>
      </c>
      <c r="BO114">
        <v>4</v>
      </c>
      <c r="BP114">
        <v>2</v>
      </c>
      <c r="BQ114">
        <v>1</v>
      </c>
    </row>
    <row r="115" spans="1:69">
      <c r="A115" t="s">
        <v>823</v>
      </c>
      <c r="B115">
        <v>531</v>
      </c>
      <c r="C115">
        <v>294</v>
      </c>
      <c r="D115">
        <v>117</v>
      </c>
      <c r="E115">
        <v>120</v>
      </c>
      <c r="F115">
        <v>328</v>
      </c>
      <c r="G115">
        <v>201</v>
      </c>
      <c r="H115">
        <v>49</v>
      </c>
      <c r="I115">
        <v>78</v>
      </c>
      <c r="J115">
        <v>148</v>
      </c>
      <c r="K115">
        <v>95</v>
      </c>
      <c r="L115">
        <v>30</v>
      </c>
      <c r="M115">
        <v>23</v>
      </c>
      <c r="N115">
        <v>33</v>
      </c>
      <c r="O115">
        <v>10</v>
      </c>
      <c r="P115">
        <v>23</v>
      </c>
      <c r="Q115" t="s">
        <v>19</v>
      </c>
      <c r="R115">
        <v>3</v>
      </c>
      <c r="S115" t="s">
        <v>19</v>
      </c>
      <c r="T115">
        <v>3</v>
      </c>
      <c r="U115" t="s">
        <v>19</v>
      </c>
      <c r="V115">
        <v>32</v>
      </c>
      <c r="W115">
        <v>19</v>
      </c>
      <c r="X115">
        <v>3</v>
      </c>
      <c r="Y115">
        <v>10</v>
      </c>
      <c r="Z115">
        <v>46</v>
      </c>
      <c r="AA115">
        <v>20</v>
      </c>
      <c r="AB115">
        <v>14</v>
      </c>
      <c r="AC115">
        <v>12</v>
      </c>
      <c r="AD115">
        <v>26</v>
      </c>
      <c r="AE115">
        <v>9</v>
      </c>
      <c r="AF115">
        <v>15</v>
      </c>
      <c r="AG115">
        <v>2</v>
      </c>
      <c r="AH115">
        <v>23</v>
      </c>
      <c r="AI115">
        <v>9</v>
      </c>
      <c r="AJ115">
        <v>6</v>
      </c>
      <c r="AK115">
        <v>8</v>
      </c>
      <c r="AL115" t="s">
        <v>19</v>
      </c>
      <c r="AM115" t="s">
        <v>19</v>
      </c>
      <c r="AN115" t="s">
        <v>19</v>
      </c>
      <c r="AO115" t="s">
        <v>19</v>
      </c>
      <c r="AP115">
        <v>3</v>
      </c>
      <c r="AQ115">
        <v>2</v>
      </c>
      <c r="AR115">
        <v>1</v>
      </c>
      <c r="AS115" t="s">
        <v>19</v>
      </c>
      <c r="AT115" t="s">
        <v>19</v>
      </c>
      <c r="AU115" t="s">
        <v>19</v>
      </c>
      <c r="AV115" t="s">
        <v>19</v>
      </c>
      <c r="AW115" t="s">
        <v>19</v>
      </c>
      <c r="AX115">
        <v>8</v>
      </c>
      <c r="AY115">
        <v>2</v>
      </c>
      <c r="AZ115">
        <v>3</v>
      </c>
      <c r="BA115">
        <v>3</v>
      </c>
      <c r="BB115">
        <v>5</v>
      </c>
      <c r="BC115">
        <v>1</v>
      </c>
      <c r="BD115">
        <v>2</v>
      </c>
      <c r="BE115">
        <v>2</v>
      </c>
      <c r="BF115">
        <v>1</v>
      </c>
      <c r="BG115">
        <v>1</v>
      </c>
      <c r="BH115" t="s">
        <v>19</v>
      </c>
      <c r="BI115" t="s">
        <v>19</v>
      </c>
      <c r="BJ115">
        <v>6</v>
      </c>
      <c r="BK115">
        <v>3</v>
      </c>
      <c r="BL115" t="s">
        <v>19</v>
      </c>
      <c r="BM115">
        <v>3</v>
      </c>
      <c r="BN115">
        <v>43</v>
      </c>
      <c r="BO115">
        <v>26</v>
      </c>
      <c r="BP115">
        <v>7</v>
      </c>
      <c r="BQ115">
        <v>10</v>
      </c>
    </row>
    <row r="116" spans="1:69">
      <c r="A116" t="s">
        <v>822</v>
      </c>
      <c r="B116">
        <v>1115</v>
      </c>
      <c r="C116">
        <v>726</v>
      </c>
      <c r="D116">
        <v>124</v>
      </c>
      <c r="E116">
        <v>265</v>
      </c>
      <c r="F116">
        <v>741</v>
      </c>
      <c r="G116">
        <v>541</v>
      </c>
      <c r="H116">
        <v>22</v>
      </c>
      <c r="I116">
        <v>178</v>
      </c>
      <c r="J116">
        <v>313</v>
      </c>
      <c r="K116">
        <v>255</v>
      </c>
      <c r="L116">
        <v>11</v>
      </c>
      <c r="M116">
        <v>47</v>
      </c>
      <c r="N116">
        <v>45</v>
      </c>
      <c r="O116">
        <v>34</v>
      </c>
      <c r="P116">
        <v>11</v>
      </c>
      <c r="Q116" t="s">
        <v>19</v>
      </c>
      <c r="R116">
        <v>13</v>
      </c>
      <c r="S116">
        <v>8</v>
      </c>
      <c r="T116">
        <v>5</v>
      </c>
      <c r="U116" t="s">
        <v>19</v>
      </c>
      <c r="V116">
        <v>68</v>
      </c>
      <c r="W116">
        <v>32</v>
      </c>
      <c r="X116">
        <v>13</v>
      </c>
      <c r="Y116">
        <v>23</v>
      </c>
      <c r="Z116">
        <v>67</v>
      </c>
      <c r="AA116">
        <v>31</v>
      </c>
      <c r="AB116">
        <v>11</v>
      </c>
      <c r="AC116">
        <v>25</v>
      </c>
      <c r="AD116">
        <v>45</v>
      </c>
      <c r="AE116">
        <v>21</v>
      </c>
      <c r="AF116">
        <v>23</v>
      </c>
      <c r="AG116">
        <v>1</v>
      </c>
      <c r="AH116">
        <v>51</v>
      </c>
      <c r="AI116">
        <v>12</v>
      </c>
      <c r="AJ116">
        <v>17</v>
      </c>
      <c r="AK116">
        <v>22</v>
      </c>
      <c r="AL116">
        <v>5</v>
      </c>
      <c r="AM116">
        <v>2</v>
      </c>
      <c r="AN116" t="s">
        <v>19</v>
      </c>
      <c r="AO116">
        <v>3</v>
      </c>
      <c r="AP116">
        <v>1</v>
      </c>
      <c r="AQ116">
        <v>1</v>
      </c>
      <c r="AR116" t="s">
        <v>19</v>
      </c>
      <c r="AS116" t="s">
        <v>19</v>
      </c>
      <c r="AT116" t="s">
        <v>19</v>
      </c>
      <c r="AU116" t="s">
        <v>19</v>
      </c>
      <c r="AV116" t="s">
        <v>19</v>
      </c>
      <c r="AW116" t="s">
        <v>19</v>
      </c>
      <c r="AX116">
        <v>26</v>
      </c>
      <c r="AY116">
        <v>6</v>
      </c>
      <c r="AZ116">
        <v>10</v>
      </c>
      <c r="BA116">
        <v>10</v>
      </c>
      <c r="BB116">
        <v>17</v>
      </c>
      <c r="BC116">
        <v>2</v>
      </c>
      <c r="BD116">
        <v>6</v>
      </c>
      <c r="BE116">
        <v>9</v>
      </c>
      <c r="BF116">
        <v>1</v>
      </c>
      <c r="BG116">
        <v>1</v>
      </c>
      <c r="BH116" t="s">
        <v>19</v>
      </c>
      <c r="BI116" t="s">
        <v>19</v>
      </c>
      <c r="BJ116">
        <v>1</v>
      </c>
      <c r="BK116" t="s">
        <v>19</v>
      </c>
      <c r="BL116">
        <v>1</v>
      </c>
      <c r="BM116" t="s">
        <v>19</v>
      </c>
      <c r="BN116">
        <v>98</v>
      </c>
      <c r="BO116">
        <v>55</v>
      </c>
      <c r="BP116">
        <v>27</v>
      </c>
      <c r="BQ116">
        <v>16</v>
      </c>
    </row>
    <row r="117" spans="1:69">
      <c r="A117" t="s">
        <v>821</v>
      </c>
      <c r="B117">
        <v>283</v>
      </c>
      <c r="C117">
        <v>217</v>
      </c>
      <c r="D117">
        <v>39</v>
      </c>
      <c r="E117">
        <v>27</v>
      </c>
      <c r="F117">
        <v>184</v>
      </c>
      <c r="G117">
        <v>161</v>
      </c>
      <c r="H117">
        <v>2</v>
      </c>
      <c r="I117">
        <v>21</v>
      </c>
      <c r="J117">
        <v>109</v>
      </c>
      <c r="K117">
        <v>104</v>
      </c>
      <c r="L117">
        <v>2</v>
      </c>
      <c r="M117">
        <v>3</v>
      </c>
      <c r="N117">
        <v>16</v>
      </c>
      <c r="O117">
        <v>7</v>
      </c>
      <c r="P117">
        <v>9</v>
      </c>
      <c r="Q117" t="s">
        <v>19</v>
      </c>
      <c r="R117">
        <v>2</v>
      </c>
      <c r="S117" t="s">
        <v>19</v>
      </c>
      <c r="T117">
        <v>2</v>
      </c>
      <c r="U117" t="s">
        <v>19</v>
      </c>
      <c r="V117">
        <v>16</v>
      </c>
      <c r="W117">
        <v>12</v>
      </c>
      <c r="X117">
        <v>3</v>
      </c>
      <c r="Y117">
        <v>1</v>
      </c>
      <c r="Z117">
        <v>10</v>
      </c>
      <c r="AA117">
        <v>8</v>
      </c>
      <c r="AB117">
        <v>2</v>
      </c>
      <c r="AC117" t="s">
        <v>19</v>
      </c>
      <c r="AD117">
        <v>12</v>
      </c>
      <c r="AE117">
        <v>4</v>
      </c>
      <c r="AF117">
        <v>8</v>
      </c>
      <c r="AG117" t="s">
        <v>19</v>
      </c>
      <c r="AH117">
        <v>11</v>
      </c>
      <c r="AI117">
        <v>4</v>
      </c>
      <c r="AJ117">
        <v>6</v>
      </c>
      <c r="AK117">
        <v>1</v>
      </c>
      <c r="AL117">
        <v>1</v>
      </c>
      <c r="AM117">
        <v>1</v>
      </c>
      <c r="AN117" t="s">
        <v>19</v>
      </c>
      <c r="AO117" t="s">
        <v>19</v>
      </c>
      <c r="AP117" t="s">
        <v>19</v>
      </c>
      <c r="AQ117" t="s">
        <v>19</v>
      </c>
      <c r="AR117" t="s">
        <v>19</v>
      </c>
      <c r="AS117" t="s">
        <v>19</v>
      </c>
      <c r="AT117" t="s">
        <v>19</v>
      </c>
      <c r="AU117" t="s">
        <v>19</v>
      </c>
      <c r="AV117" t="s">
        <v>19</v>
      </c>
      <c r="AW117" t="s">
        <v>19</v>
      </c>
      <c r="AX117">
        <v>5</v>
      </c>
      <c r="AY117">
        <v>1</v>
      </c>
      <c r="AZ117">
        <v>3</v>
      </c>
      <c r="BA117">
        <v>1</v>
      </c>
      <c r="BB117">
        <v>5</v>
      </c>
      <c r="BC117">
        <v>2</v>
      </c>
      <c r="BD117">
        <v>3</v>
      </c>
      <c r="BE117" t="s">
        <v>19</v>
      </c>
      <c r="BF117" t="s">
        <v>19</v>
      </c>
      <c r="BG117" t="s">
        <v>19</v>
      </c>
      <c r="BH117" t="s">
        <v>19</v>
      </c>
      <c r="BI117" t="s">
        <v>19</v>
      </c>
      <c r="BJ117" t="s">
        <v>19</v>
      </c>
      <c r="BK117" t="s">
        <v>19</v>
      </c>
      <c r="BL117" t="s">
        <v>19</v>
      </c>
      <c r="BM117" t="s">
        <v>19</v>
      </c>
      <c r="BN117">
        <v>34</v>
      </c>
      <c r="BO117">
        <v>21</v>
      </c>
      <c r="BP117">
        <v>9</v>
      </c>
      <c r="BQ117">
        <v>4</v>
      </c>
    </row>
    <row r="118" spans="1:69">
      <c r="A118" t="s">
        <v>820</v>
      </c>
      <c r="B118">
        <v>254</v>
      </c>
      <c r="C118">
        <v>143</v>
      </c>
      <c r="D118">
        <v>73</v>
      </c>
      <c r="E118">
        <v>38</v>
      </c>
      <c r="F118">
        <v>153</v>
      </c>
      <c r="G118">
        <v>94</v>
      </c>
      <c r="H118">
        <v>35</v>
      </c>
      <c r="I118">
        <v>24</v>
      </c>
      <c r="J118">
        <v>63</v>
      </c>
      <c r="K118">
        <v>44</v>
      </c>
      <c r="L118">
        <v>12</v>
      </c>
      <c r="M118">
        <v>7</v>
      </c>
      <c r="N118">
        <v>17</v>
      </c>
      <c r="O118">
        <v>6</v>
      </c>
      <c r="P118">
        <v>11</v>
      </c>
      <c r="Q118" t="s">
        <v>19</v>
      </c>
      <c r="R118" t="s">
        <v>19</v>
      </c>
      <c r="S118" t="s">
        <v>19</v>
      </c>
      <c r="T118" t="s">
        <v>19</v>
      </c>
      <c r="U118" t="s">
        <v>19</v>
      </c>
      <c r="V118">
        <v>12</v>
      </c>
      <c r="W118">
        <v>9</v>
      </c>
      <c r="X118">
        <v>2</v>
      </c>
      <c r="Y118">
        <v>1</v>
      </c>
      <c r="Z118">
        <v>21</v>
      </c>
      <c r="AA118">
        <v>10</v>
      </c>
      <c r="AB118">
        <v>5</v>
      </c>
      <c r="AC118">
        <v>6</v>
      </c>
      <c r="AD118">
        <v>14</v>
      </c>
      <c r="AE118">
        <v>6</v>
      </c>
      <c r="AF118">
        <v>8</v>
      </c>
      <c r="AG118" t="s">
        <v>19</v>
      </c>
      <c r="AH118">
        <v>10</v>
      </c>
      <c r="AI118">
        <v>6</v>
      </c>
      <c r="AJ118">
        <v>3</v>
      </c>
      <c r="AK118">
        <v>1</v>
      </c>
      <c r="AL118">
        <v>2</v>
      </c>
      <c r="AM118">
        <v>1</v>
      </c>
      <c r="AN118" t="s">
        <v>19</v>
      </c>
      <c r="AO118">
        <v>1</v>
      </c>
      <c r="AP118" t="s">
        <v>19</v>
      </c>
      <c r="AQ118" t="s">
        <v>19</v>
      </c>
      <c r="AR118" t="s">
        <v>19</v>
      </c>
      <c r="AS118" t="s">
        <v>19</v>
      </c>
      <c r="AT118" t="s">
        <v>19</v>
      </c>
      <c r="AU118" t="s">
        <v>19</v>
      </c>
      <c r="AV118" t="s">
        <v>19</v>
      </c>
      <c r="AW118" t="s">
        <v>19</v>
      </c>
      <c r="AX118">
        <v>2</v>
      </c>
      <c r="AY118">
        <v>1</v>
      </c>
      <c r="AZ118">
        <v>1</v>
      </c>
      <c r="BA118" t="s">
        <v>19</v>
      </c>
      <c r="BB118">
        <v>6</v>
      </c>
      <c r="BC118">
        <v>4</v>
      </c>
      <c r="BD118">
        <v>2</v>
      </c>
      <c r="BE118" t="s">
        <v>19</v>
      </c>
      <c r="BF118" t="s">
        <v>19</v>
      </c>
      <c r="BG118" t="s">
        <v>19</v>
      </c>
      <c r="BH118" t="s">
        <v>19</v>
      </c>
      <c r="BI118" t="s">
        <v>19</v>
      </c>
      <c r="BJ118" t="s">
        <v>19</v>
      </c>
      <c r="BK118" t="s">
        <v>19</v>
      </c>
      <c r="BL118" t="s">
        <v>19</v>
      </c>
      <c r="BM118" t="s">
        <v>19</v>
      </c>
      <c r="BN118">
        <v>27</v>
      </c>
      <c r="BO118">
        <v>12</v>
      </c>
      <c r="BP118">
        <v>9</v>
      </c>
      <c r="BQ118">
        <v>6</v>
      </c>
    </row>
    <row r="119" spans="1:69">
      <c r="A119" t="s">
        <v>819</v>
      </c>
      <c r="B119">
        <v>311</v>
      </c>
      <c r="C119">
        <v>152</v>
      </c>
      <c r="D119">
        <v>104</v>
      </c>
      <c r="E119">
        <v>55</v>
      </c>
      <c r="F119">
        <v>175</v>
      </c>
      <c r="G119">
        <v>111</v>
      </c>
      <c r="H119">
        <v>35</v>
      </c>
      <c r="I119">
        <v>29</v>
      </c>
      <c r="J119">
        <v>89</v>
      </c>
      <c r="K119">
        <v>56</v>
      </c>
      <c r="L119">
        <v>26</v>
      </c>
      <c r="M119">
        <v>7</v>
      </c>
      <c r="N119">
        <v>26</v>
      </c>
      <c r="O119">
        <v>8</v>
      </c>
      <c r="P119">
        <v>17</v>
      </c>
      <c r="Q119">
        <v>1</v>
      </c>
      <c r="R119">
        <v>7</v>
      </c>
      <c r="S119">
        <v>3</v>
      </c>
      <c r="T119">
        <v>4</v>
      </c>
      <c r="U119" t="s">
        <v>19</v>
      </c>
      <c r="V119">
        <v>16</v>
      </c>
      <c r="W119">
        <v>4</v>
      </c>
      <c r="X119">
        <v>7</v>
      </c>
      <c r="Y119">
        <v>5</v>
      </c>
      <c r="Z119">
        <v>10</v>
      </c>
      <c r="AA119">
        <v>2</v>
      </c>
      <c r="AB119">
        <v>6</v>
      </c>
      <c r="AC119">
        <v>2</v>
      </c>
      <c r="AD119">
        <v>14</v>
      </c>
      <c r="AE119">
        <v>7</v>
      </c>
      <c r="AF119">
        <v>7</v>
      </c>
      <c r="AG119" t="s">
        <v>19</v>
      </c>
      <c r="AH119">
        <v>16</v>
      </c>
      <c r="AI119">
        <v>1</v>
      </c>
      <c r="AJ119">
        <v>10</v>
      </c>
      <c r="AK119">
        <v>5</v>
      </c>
      <c r="AL119">
        <v>1</v>
      </c>
      <c r="AM119" t="s">
        <v>19</v>
      </c>
      <c r="AN119" t="s">
        <v>19</v>
      </c>
      <c r="AO119">
        <v>1</v>
      </c>
      <c r="AP119">
        <v>1</v>
      </c>
      <c r="AQ119">
        <v>1</v>
      </c>
      <c r="AR119" t="s">
        <v>19</v>
      </c>
      <c r="AS119" t="s">
        <v>19</v>
      </c>
      <c r="AT119">
        <v>1</v>
      </c>
      <c r="AU119" t="s">
        <v>19</v>
      </c>
      <c r="AV119" t="s">
        <v>19</v>
      </c>
      <c r="AW119">
        <v>1</v>
      </c>
      <c r="AX119">
        <v>7</v>
      </c>
      <c r="AY119" t="s">
        <v>19</v>
      </c>
      <c r="AZ119">
        <v>5</v>
      </c>
      <c r="BA119">
        <v>2</v>
      </c>
      <c r="BB119">
        <v>6</v>
      </c>
      <c r="BC119" t="s">
        <v>19</v>
      </c>
      <c r="BD119">
        <v>5</v>
      </c>
      <c r="BE119">
        <v>1</v>
      </c>
      <c r="BF119" t="s">
        <v>19</v>
      </c>
      <c r="BG119" t="s">
        <v>19</v>
      </c>
      <c r="BH119" t="s">
        <v>19</v>
      </c>
      <c r="BI119" t="s">
        <v>19</v>
      </c>
      <c r="BJ119" t="s">
        <v>19</v>
      </c>
      <c r="BK119" t="s">
        <v>19</v>
      </c>
      <c r="BL119" t="s">
        <v>19</v>
      </c>
      <c r="BM119" t="s">
        <v>19</v>
      </c>
      <c r="BN119">
        <v>54</v>
      </c>
      <c r="BO119">
        <v>19</v>
      </c>
      <c r="BP119">
        <v>22</v>
      </c>
      <c r="BQ119">
        <v>13</v>
      </c>
    </row>
    <row r="120" spans="1:69">
      <c r="A120" t="s">
        <v>818</v>
      </c>
      <c r="B120">
        <v>253</v>
      </c>
      <c r="C120">
        <v>149</v>
      </c>
      <c r="D120">
        <v>45</v>
      </c>
      <c r="E120">
        <v>59</v>
      </c>
      <c r="F120">
        <v>157</v>
      </c>
      <c r="G120">
        <v>106</v>
      </c>
      <c r="H120">
        <v>14</v>
      </c>
      <c r="I120">
        <v>37</v>
      </c>
      <c r="J120">
        <v>88</v>
      </c>
      <c r="K120">
        <v>66</v>
      </c>
      <c r="L120">
        <v>5</v>
      </c>
      <c r="M120">
        <v>17</v>
      </c>
      <c r="N120">
        <v>16</v>
      </c>
      <c r="O120">
        <v>5</v>
      </c>
      <c r="P120">
        <v>9</v>
      </c>
      <c r="Q120">
        <v>2</v>
      </c>
      <c r="R120">
        <v>5</v>
      </c>
      <c r="S120">
        <v>1</v>
      </c>
      <c r="T120">
        <v>3</v>
      </c>
      <c r="U120">
        <v>1</v>
      </c>
      <c r="V120">
        <v>23</v>
      </c>
      <c r="W120">
        <v>14</v>
      </c>
      <c r="X120">
        <v>2</v>
      </c>
      <c r="Y120">
        <v>7</v>
      </c>
      <c r="Z120">
        <v>12</v>
      </c>
      <c r="AA120">
        <v>4</v>
      </c>
      <c r="AB120">
        <v>3</v>
      </c>
      <c r="AC120">
        <v>5</v>
      </c>
      <c r="AD120">
        <v>10</v>
      </c>
      <c r="AE120">
        <v>4</v>
      </c>
      <c r="AF120">
        <v>6</v>
      </c>
      <c r="AG120" t="s">
        <v>19</v>
      </c>
      <c r="AH120">
        <v>10</v>
      </c>
      <c r="AI120">
        <v>2</v>
      </c>
      <c r="AJ120">
        <v>4</v>
      </c>
      <c r="AK120">
        <v>4</v>
      </c>
      <c r="AL120">
        <v>1</v>
      </c>
      <c r="AM120" t="s">
        <v>19</v>
      </c>
      <c r="AN120" t="s">
        <v>19</v>
      </c>
      <c r="AO120">
        <v>1</v>
      </c>
      <c r="AP120">
        <v>1</v>
      </c>
      <c r="AQ120" t="s">
        <v>19</v>
      </c>
      <c r="AR120">
        <v>1</v>
      </c>
      <c r="AS120" t="s">
        <v>19</v>
      </c>
      <c r="AT120" t="s">
        <v>19</v>
      </c>
      <c r="AU120" t="s">
        <v>19</v>
      </c>
      <c r="AV120" t="s">
        <v>19</v>
      </c>
      <c r="AW120" t="s">
        <v>19</v>
      </c>
      <c r="AX120">
        <v>5</v>
      </c>
      <c r="AY120" t="s">
        <v>19</v>
      </c>
      <c r="AZ120">
        <v>2</v>
      </c>
      <c r="BA120">
        <v>3</v>
      </c>
      <c r="BB120">
        <v>3</v>
      </c>
      <c r="BC120">
        <v>2</v>
      </c>
      <c r="BD120">
        <v>1</v>
      </c>
      <c r="BE120" t="s">
        <v>19</v>
      </c>
      <c r="BF120" t="s">
        <v>19</v>
      </c>
      <c r="BG120" t="s">
        <v>19</v>
      </c>
      <c r="BH120" t="s">
        <v>19</v>
      </c>
      <c r="BI120" t="s">
        <v>19</v>
      </c>
      <c r="BJ120" t="s">
        <v>19</v>
      </c>
      <c r="BK120" t="s">
        <v>19</v>
      </c>
      <c r="BL120" t="s">
        <v>19</v>
      </c>
      <c r="BM120" t="s">
        <v>19</v>
      </c>
      <c r="BN120">
        <v>25</v>
      </c>
      <c r="BO120">
        <v>14</v>
      </c>
      <c r="BP120">
        <v>7</v>
      </c>
      <c r="BQ120">
        <v>4</v>
      </c>
    </row>
    <row r="121" spans="1:69">
      <c r="A121" t="s">
        <v>817</v>
      </c>
      <c r="B121">
        <v>587</v>
      </c>
      <c r="C121">
        <v>279</v>
      </c>
      <c r="D121">
        <v>213</v>
      </c>
      <c r="E121">
        <v>95</v>
      </c>
      <c r="F121">
        <v>370</v>
      </c>
      <c r="G121">
        <v>203</v>
      </c>
      <c r="H121">
        <v>107</v>
      </c>
      <c r="I121">
        <v>60</v>
      </c>
      <c r="J121">
        <v>188</v>
      </c>
      <c r="K121">
        <v>97</v>
      </c>
      <c r="L121">
        <v>71</v>
      </c>
      <c r="M121">
        <v>20</v>
      </c>
      <c r="N121">
        <v>36</v>
      </c>
      <c r="O121">
        <v>10</v>
      </c>
      <c r="P121">
        <v>26</v>
      </c>
      <c r="Q121" t="s">
        <v>19</v>
      </c>
      <c r="R121">
        <v>6</v>
      </c>
      <c r="S121">
        <v>1</v>
      </c>
      <c r="T121">
        <v>5</v>
      </c>
      <c r="U121" t="s">
        <v>19</v>
      </c>
      <c r="V121">
        <v>32</v>
      </c>
      <c r="W121">
        <v>13</v>
      </c>
      <c r="X121">
        <v>12</v>
      </c>
      <c r="Y121">
        <v>7</v>
      </c>
      <c r="Z121">
        <v>40</v>
      </c>
      <c r="AA121">
        <v>18</v>
      </c>
      <c r="AB121">
        <v>14</v>
      </c>
      <c r="AC121">
        <v>8</v>
      </c>
      <c r="AD121">
        <v>30</v>
      </c>
      <c r="AE121">
        <v>9</v>
      </c>
      <c r="AF121">
        <v>19</v>
      </c>
      <c r="AG121">
        <v>2</v>
      </c>
      <c r="AH121">
        <v>29</v>
      </c>
      <c r="AI121">
        <v>4</v>
      </c>
      <c r="AJ121">
        <v>16</v>
      </c>
      <c r="AK121">
        <v>9</v>
      </c>
      <c r="AL121">
        <v>8</v>
      </c>
      <c r="AM121">
        <v>1</v>
      </c>
      <c r="AN121">
        <v>3</v>
      </c>
      <c r="AO121">
        <v>4</v>
      </c>
      <c r="AP121" t="s">
        <v>19</v>
      </c>
      <c r="AQ121" t="s">
        <v>19</v>
      </c>
      <c r="AR121" t="s">
        <v>19</v>
      </c>
      <c r="AS121" t="s">
        <v>19</v>
      </c>
      <c r="AT121" t="s">
        <v>19</v>
      </c>
      <c r="AU121" t="s">
        <v>19</v>
      </c>
      <c r="AV121" t="s">
        <v>19</v>
      </c>
      <c r="AW121" t="s">
        <v>19</v>
      </c>
      <c r="AX121">
        <v>11</v>
      </c>
      <c r="AY121">
        <v>1</v>
      </c>
      <c r="AZ121">
        <v>6</v>
      </c>
      <c r="BA121">
        <v>4</v>
      </c>
      <c r="BB121">
        <v>10</v>
      </c>
      <c r="BC121">
        <v>2</v>
      </c>
      <c r="BD121">
        <v>7</v>
      </c>
      <c r="BE121">
        <v>1</v>
      </c>
      <c r="BF121" t="s">
        <v>19</v>
      </c>
      <c r="BG121" t="s">
        <v>19</v>
      </c>
      <c r="BH121" t="s">
        <v>19</v>
      </c>
      <c r="BI121" t="s">
        <v>19</v>
      </c>
      <c r="BJ121" t="s">
        <v>19</v>
      </c>
      <c r="BK121" t="s">
        <v>19</v>
      </c>
      <c r="BL121" t="s">
        <v>19</v>
      </c>
      <c r="BM121" t="s">
        <v>19</v>
      </c>
      <c r="BN121">
        <v>50</v>
      </c>
      <c r="BO121">
        <v>22</v>
      </c>
      <c r="BP121">
        <v>19</v>
      </c>
      <c r="BQ121">
        <v>9</v>
      </c>
    </row>
    <row r="122" spans="1:69">
      <c r="A122" t="s">
        <v>816</v>
      </c>
      <c r="B122">
        <v>438</v>
      </c>
      <c r="C122">
        <v>257</v>
      </c>
      <c r="D122">
        <v>77</v>
      </c>
      <c r="E122">
        <v>104</v>
      </c>
      <c r="F122">
        <v>259</v>
      </c>
      <c r="G122">
        <v>182</v>
      </c>
      <c r="H122">
        <v>16</v>
      </c>
      <c r="I122">
        <v>61</v>
      </c>
      <c r="J122">
        <v>122</v>
      </c>
      <c r="K122">
        <v>101</v>
      </c>
      <c r="L122">
        <v>8</v>
      </c>
      <c r="M122">
        <v>13</v>
      </c>
      <c r="N122">
        <v>22</v>
      </c>
      <c r="O122">
        <v>10</v>
      </c>
      <c r="P122">
        <v>11</v>
      </c>
      <c r="Q122">
        <v>1</v>
      </c>
      <c r="R122">
        <v>5</v>
      </c>
      <c r="S122">
        <v>3</v>
      </c>
      <c r="T122">
        <v>2</v>
      </c>
      <c r="U122" t="s">
        <v>19</v>
      </c>
      <c r="V122">
        <v>37</v>
      </c>
      <c r="W122">
        <v>16</v>
      </c>
      <c r="X122">
        <v>6</v>
      </c>
      <c r="Y122">
        <v>15</v>
      </c>
      <c r="Z122">
        <v>15</v>
      </c>
      <c r="AA122">
        <v>5</v>
      </c>
      <c r="AB122">
        <v>9</v>
      </c>
      <c r="AC122">
        <v>1</v>
      </c>
      <c r="AD122">
        <v>20</v>
      </c>
      <c r="AE122">
        <v>8</v>
      </c>
      <c r="AF122">
        <v>10</v>
      </c>
      <c r="AG122">
        <v>2</v>
      </c>
      <c r="AH122">
        <v>34</v>
      </c>
      <c r="AI122">
        <v>4</v>
      </c>
      <c r="AJ122">
        <v>16</v>
      </c>
      <c r="AK122">
        <v>14</v>
      </c>
      <c r="AL122">
        <v>11</v>
      </c>
      <c r="AM122">
        <v>2</v>
      </c>
      <c r="AN122" t="s">
        <v>19</v>
      </c>
      <c r="AO122">
        <v>9</v>
      </c>
      <c r="AP122" t="s">
        <v>19</v>
      </c>
      <c r="AQ122" t="s">
        <v>19</v>
      </c>
      <c r="AR122" t="s">
        <v>19</v>
      </c>
      <c r="AS122" t="s">
        <v>19</v>
      </c>
      <c r="AT122" t="s">
        <v>19</v>
      </c>
      <c r="AU122" t="s">
        <v>19</v>
      </c>
      <c r="AV122" t="s">
        <v>19</v>
      </c>
      <c r="AW122" t="s">
        <v>19</v>
      </c>
      <c r="AX122">
        <v>14</v>
      </c>
      <c r="AY122">
        <v>2</v>
      </c>
      <c r="AZ122">
        <v>7</v>
      </c>
      <c r="BA122">
        <v>5</v>
      </c>
      <c r="BB122">
        <v>9</v>
      </c>
      <c r="BC122" t="s">
        <v>19</v>
      </c>
      <c r="BD122">
        <v>9</v>
      </c>
      <c r="BE122" t="s">
        <v>19</v>
      </c>
      <c r="BF122" t="s">
        <v>19</v>
      </c>
      <c r="BG122" t="s">
        <v>19</v>
      </c>
      <c r="BH122" t="s">
        <v>19</v>
      </c>
      <c r="BI122" t="s">
        <v>19</v>
      </c>
      <c r="BJ122" t="s">
        <v>19</v>
      </c>
      <c r="BK122" t="s">
        <v>19</v>
      </c>
      <c r="BL122" t="s">
        <v>19</v>
      </c>
      <c r="BM122" t="s">
        <v>19</v>
      </c>
      <c r="BN122">
        <v>51</v>
      </c>
      <c r="BO122">
        <v>32</v>
      </c>
      <c r="BP122">
        <v>9</v>
      </c>
      <c r="BQ122">
        <v>10</v>
      </c>
    </row>
    <row r="123" spans="1:69">
      <c r="A123" t="s">
        <v>815</v>
      </c>
      <c r="B123">
        <v>152</v>
      </c>
      <c r="C123">
        <v>121</v>
      </c>
      <c r="D123">
        <v>13</v>
      </c>
      <c r="E123">
        <v>18</v>
      </c>
      <c r="F123">
        <v>102</v>
      </c>
      <c r="G123">
        <v>87</v>
      </c>
      <c r="H123">
        <v>2</v>
      </c>
      <c r="I123">
        <v>13</v>
      </c>
      <c r="J123">
        <v>20</v>
      </c>
      <c r="K123">
        <v>20</v>
      </c>
      <c r="L123" t="s">
        <v>19</v>
      </c>
      <c r="M123" t="s">
        <v>19</v>
      </c>
      <c r="N123">
        <v>7</v>
      </c>
      <c r="O123">
        <v>5</v>
      </c>
      <c r="P123">
        <v>2</v>
      </c>
      <c r="Q123" t="s">
        <v>19</v>
      </c>
      <c r="R123">
        <v>1</v>
      </c>
      <c r="S123">
        <v>1</v>
      </c>
      <c r="T123" t="s">
        <v>19</v>
      </c>
      <c r="U123" t="s">
        <v>19</v>
      </c>
      <c r="V123">
        <v>10</v>
      </c>
      <c r="W123">
        <v>8</v>
      </c>
      <c r="X123" t="s">
        <v>19</v>
      </c>
      <c r="Y123">
        <v>2</v>
      </c>
      <c r="Z123">
        <v>5</v>
      </c>
      <c r="AA123">
        <v>3</v>
      </c>
      <c r="AB123">
        <v>1</v>
      </c>
      <c r="AC123">
        <v>1</v>
      </c>
      <c r="AD123">
        <v>6</v>
      </c>
      <c r="AE123">
        <v>5</v>
      </c>
      <c r="AF123">
        <v>1</v>
      </c>
      <c r="AG123" t="s">
        <v>19</v>
      </c>
      <c r="AH123">
        <v>6</v>
      </c>
      <c r="AI123">
        <v>5</v>
      </c>
      <c r="AJ123">
        <v>1</v>
      </c>
      <c r="AK123" t="s">
        <v>19</v>
      </c>
      <c r="AL123">
        <v>1</v>
      </c>
      <c r="AM123">
        <v>1</v>
      </c>
      <c r="AN123" t="s">
        <v>19</v>
      </c>
      <c r="AO123" t="s">
        <v>19</v>
      </c>
      <c r="AP123" t="s">
        <v>19</v>
      </c>
      <c r="AQ123" t="s">
        <v>19</v>
      </c>
      <c r="AR123" t="s">
        <v>19</v>
      </c>
      <c r="AS123" t="s">
        <v>19</v>
      </c>
      <c r="AT123" t="s">
        <v>19</v>
      </c>
      <c r="AU123" t="s">
        <v>19</v>
      </c>
      <c r="AV123" t="s">
        <v>19</v>
      </c>
      <c r="AW123" t="s">
        <v>19</v>
      </c>
      <c r="AX123">
        <v>1</v>
      </c>
      <c r="AY123" t="s">
        <v>19</v>
      </c>
      <c r="AZ123">
        <v>1</v>
      </c>
      <c r="BA123" t="s">
        <v>19</v>
      </c>
      <c r="BB123" t="s">
        <v>19</v>
      </c>
      <c r="BC123" t="s">
        <v>19</v>
      </c>
      <c r="BD123" t="s">
        <v>19</v>
      </c>
      <c r="BE123" t="s">
        <v>19</v>
      </c>
      <c r="BF123">
        <v>1</v>
      </c>
      <c r="BG123">
        <v>1</v>
      </c>
      <c r="BH123" t="s">
        <v>19</v>
      </c>
      <c r="BI123" t="s">
        <v>19</v>
      </c>
      <c r="BJ123">
        <v>3</v>
      </c>
      <c r="BK123">
        <v>3</v>
      </c>
      <c r="BL123" t="s">
        <v>19</v>
      </c>
      <c r="BM123" t="s">
        <v>19</v>
      </c>
      <c r="BN123">
        <v>16</v>
      </c>
      <c r="BO123">
        <v>8</v>
      </c>
      <c r="BP123">
        <v>6</v>
      </c>
      <c r="BQ123">
        <v>2</v>
      </c>
    </row>
  </sheetData>
  <phoneticPr fontId="40"/>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theme="8"/>
  </sheetPr>
  <dimension ref="A1:BQ121"/>
  <sheetViews>
    <sheetView workbookViewId="0"/>
  </sheetViews>
  <sheetFormatPr defaultRowHeight="13.5"/>
  <sheetData>
    <row r="1" spans="1:69">
      <c r="A1" t="s">
        <v>788</v>
      </c>
      <c r="B1" t="s">
        <v>787</v>
      </c>
      <c r="C1" s="271">
        <v>42278</v>
      </c>
    </row>
    <row r="2" spans="1:69">
      <c r="A2" t="s">
        <v>2556</v>
      </c>
    </row>
    <row r="3" spans="1:69">
      <c r="A3" t="s">
        <v>2555</v>
      </c>
    </row>
    <row r="4" spans="1:69">
      <c r="B4" t="s">
        <v>44</v>
      </c>
      <c r="F4" t="s">
        <v>777</v>
      </c>
      <c r="J4" t="s">
        <v>767</v>
      </c>
      <c r="N4" t="s">
        <v>810</v>
      </c>
      <c r="R4" t="s">
        <v>791</v>
      </c>
      <c r="V4" t="s">
        <v>779</v>
      </c>
      <c r="Z4" t="s">
        <v>778</v>
      </c>
      <c r="AD4" t="s">
        <v>949</v>
      </c>
      <c r="AH4" t="s">
        <v>809</v>
      </c>
      <c r="AL4" t="s">
        <v>806</v>
      </c>
      <c r="AP4" t="s">
        <v>805</v>
      </c>
      <c r="AT4" t="s">
        <v>804</v>
      </c>
      <c r="AX4" t="s">
        <v>932</v>
      </c>
      <c r="BB4" t="s">
        <v>931</v>
      </c>
      <c r="BF4" t="s">
        <v>801</v>
      </c>
      <c r="BJ4" t="s">
        <v>943</v>
      </c>
      <c r="BN4" t="s">
        <v>792</v>
      </c>
    </row>
    <row r="5" spans="1:69">
      <c r="B5" t="s">
        <v>44</v>
      </c>
      <c r="C5" t="s">
        <v>790</v>
      </c>
      <c r="E5" t="s">
        <v>765</v>
      </c>
      <c r="F5" t="s">
        <v>44</v>
      </c>
      <c r="G5" t="s">
        <v>790</v>
      </c>
      <c r="I5" t="s">
        <v>765</v>
      </c>
      <c r="J5" t="s">
        <v>44</v>
      </c>
      <c r="K5" t="s">
        <v>790</v>
      </c>
      <c r="M5" t="s">
        <v>765</v>
      </c>
      <c r="N5" t="s">
        <v>44</v>
      </c>
      <c r="O5" t="s">
        <v>790</v>
      </c>
      <c r="Q5" t="s">
        <v>765</v>
      </c>
      <c r="R5" t="s">
        <v>44</v>
      </c>
      <c r="S5" t="s">
        <v>790</v>
      </c>
      <c r="U5" t="s">
        <v>765</v>
      </c>
      <c r="V5" t="s">
        <v>44</v>
      </c>
      <c r="W5" t="s">
        <v>790</v>
      </c>
      <c r="Y5" t="s">
        <v>765</v>
      </c>
      <c r="Z5" t="s">
        <v>44</v>
      </c>
      <c r="AA5" t="s">
        <v>790</v>
      </c>
      <c r="AC5" t="s">
        <v>765</v>
      </c>
      <c r="AD5" t="s">
        <v>44</v>
      </c>
      <c r="AE5" t="s">
        <v>790</v>
      </c>
      <c r="AG5" t="s">
        <v>765</v>
      </c>
      <c r="AH5" t="s">
        <v>44</v>
      </c>
      <c r="AI5" t="s">
        <v>790</v>
      </c>
      <c r="AK5" t="s">
        <v>765</v>
      </c>
      <c r="AL5" t="s">
        <v>44</v>
      </c>
      <c r="AM5" t="s">
        <v>790</v>
      </c>
      <c r="AO5" t="s">
        <v>765</v>
      </c>
      <c r="AP5" t="s">
        <v>44</v>
      </c>
      <c r="AQ5" t="s">
        <v>790</v>
      </c>
      <c r="AS5" t="s">
        <v>765</v>
      </c>
      <c r="AT5" t="s">
        <v>44</v>
      </c>
      <c r="AU5" t="s">
        <v>790</v>
      </c>
      <c r="AW5" t="s">
        <v>765</v>
      </c>
      <c r="AX5" t="s">
        <v>44</v>
      </c>
      <c r="AY5" t="s">
        <v>790</v>
      </c>
      <c r="BA5" t="s">
        <v>765</v>
      </c>
      <c r="BB5" t="s">
        <v>44</v>
      </c>
      <c r="BC5" t="s">
        <v>790</v>
      </c>
      <c r="BE5" t="s">
        <v>765</v>
      </c>
      <c r="BF5" t="s">
        <v>44</v>
      </c>
      <c r="BG5" t="s">
        <v>790</v>
      </c>
      <c r="BI5" t="s">
        <v>765</v>
      </c>
      <c r="BJ5" t="s">
        <v>44</v>
      </c>
      <c r="BK5" t="s">
        <v>790</v>
      </c>
      <c r="BM5" t="s">
        <v>765</v>
      </c>
      <c r="BN5" t="s">
        <v>44</v>
      </c>
      <c r="BO5" t="s">
        <v>790</v>
      </c>
      <c r="BQ5" t="s">
        <v>765</v>
      </c>
    </row>
    <row r="6" spans="1:69">
      <c r="C6" t="s">
        <v>2551</v>
      </c>
      <c r="D6" t="s">
        <v>2550</v>
      </c>
      <c r="G6" t="s">
        <v>2551</v>
      </c>
      <c r="H6" t="s">
        <v>2550</v>
      </c>
      <c r="K6" t="s">
        <v>2551</v>
      </c>
      <c r="L6" t="s">
        <v>2550</v>
      </c>
      <c r="O6" t="s">
        <v>2551</v>
      </c>
      <c r="P6" t="s">
        <v>2550</v>
      </c>
      <c r="S6" t="s">
        <v>2551</v>
      </c>
      <c r="T6" t="s">
        <v>2550</v>
      </c>
      <c r="W6" t="s">
        <v>2551</v>
      </c>
      <c r="X6" t="s">
        <v>2550</v>
      </c>
      <c r="AA6" t="s">
        <v>2551</v>
      </c>
      <c r="AB6" t="s">
        <v>2550</v>
      </c>
      <c r="AE6" t="s">
        <v>2551</v>
      </c>
      <c r="AF6" t="s">
        <v>2550</v>
      </c>
      <c r="AI6" t="s">
        <v>2551</v>
      </c>
      <c r="AJ6" t="s">
        <v>2550</v>
      </c>
      <c r="AM6" t="s">
        <v>2551</v>
      </c>
      <c r="AN6" t="s">
        <v>2550</v>
      </c>
      <c r="AQ6" t="s">
        <v>2551</v>
      </c>
      <c r="AR6" t="s">
        <v>2550</v>
      </c>
      <c r="AU6" t="s">
        <v>2551</v>
      </c>
      <c r="AV6" t="s">
        <v>2550</v>
      </c>
      <c r="AY6" t="s">
        <v>2551</v>
      </c>
      <c r="AZ6" t="s">
        <v>2550</v>
      </c>
      <c r="BC6" t="s">
        <v>2551</v>
      </c>
      <c r="BD6" t="s">
        <v>2550</v>
      </c>
      <c r="BG6" t="s">
        <v>2551</v>
      </c>
      <c r="BH6" t="s">
        <v>2550</v>
      </c>
      <c r="BK6" t="s">
        <v>2551</v>
      </c>
      <c r="BL6" t="s">
        <v>2550</v>
      </c>
      <c r="BO6" t="s">
        <v>2551</v>
      </c>
      <c r="BP6" t="s">
        <v>2550</v>
      </c>
    </row>
    <row r="7" spans="1:69">
      <c r="A7" t="s">
        <v>928</v>
      </c>
      <c r="B7">
        <v>5427</v>
      </c>
      <c r="C7">
        <v>2814</v>
      </c>
      <c r="D7">
        <v>1249</v>
      </c>
      <c r="E7">
        <v>1364</v>
      </c>
      <c r="F7">
        <v>3385</v>
      </c>
      <c r="G7">
        <v>2210</v>
      </c>
      <c r="H7">
        <v>335</v>
      </c>
      <c r="I7">
        <v>840</v>
      </c>
      <c r="J7">
        <v>1316</v>
      </c>
      <c r="K7">
        <v>974</v>
      </c>
      <c r="L7">
        <v>164</v>
      </c>
      <c r="M7">
        <v>178</v>
      </c>
      <c r="N7">
        <v>304</v>
      </c>
      <c r="O7">
        <v>106</v>
      </c>
      <c r="P7">
        <v>185</v>
      </c>
      <c r="Q7">
        <v>13</v>
      </c>
      <c r="R7">
        <v>32</v>
      </c>
      <c r="S7">
        <v>11</v>
      </c>
      <c r="T7">
        <v>21</v>
      </c>
      <c r="U7" t="s">
        <v>19</v>
      </c>
      <c r="V7">
        <v>316</v>
      </c>
      <c r="W7">
        <v>115</v>
      </c>
      <c r="X7">
        <v>89</v>
      </c>
      <c r="Y7">
        <v>112</v>
      </c>
      <c r="Z7">
        <v>258</v>
      </c>
      <c r="AA7">
        <v>99</v>
      </c>
      <c r="AB7">
        <v>75</v>
      </c>
      <c r="AC7">
        <v>84</v>
      </c>
      <c r="AD7">
        <v>283</v>
      </c>
      <c r="AE7">
        <v>68</v>
      </c>
      <c r="AF7">
        <v>180</v>
      </c>
      <c r="AG7">
        <v>35</v>
      </c>
      <c r="AH7">
        <v>294</v>
      </c>
      <c r="AI7">
        <v>56</v>
      </c>
      <c r="AJ7">
        <v>150</v>
      </c>
      <c r="AK7">
        <v>88</v>
      </c>
      <c r="AL7">
        <v>22</v>
      </c>
      <c r="AM7">
        <v>6</v>
      </c>
      <c r="AN7">
        <v>8</v>
      </c>
      <c r="AO7">
        <v>8</v>
      </c>
      <c r="AP7">
        <v>14</v>
      </c>
      <c r="AQ7">
        <v>2</v>
      </c>
      <c r="AR7">
        <v>7</v>
      </c>
      <c r="AS7">
        <v>5</v>
      </c>
      <c r="AT7" t="s">
        <v>19</v>
      </c>
      <c r="AU7" t="s">
        <v>19</v>
      </c>
      <c r="AV7" t="s">
        <v>19</v>
      </c>
      <c r="AW7" t="s">
        <v>19</v>
      </c>
      <c r="AX7">
        <v>123</v>
      </c>
      <c r="AY7">
        <v>21</v>
      </c>
      <c r="AZ7">
        <v>69</v>
      </c>
      <c r="BA7">
        <v>33</v>
      </c>
      <c r="BB7">
        <v>110</v>
      </c>
      <c r="BC7">
        <v>16</v>
      </c>
      <c r="BD7">
        <v>61</v>
      </c>
      <c r="BE7">
        <v>33</v>
      </c>
      <c r="BF7">
        <v>15</v>
      </c>
      <c r="BG7">
        <v>6</v>
      </c>
      <c r="BH7">
        <v>4</v>
      </c>
      <c r="BI7">
        <v>5</v>
      </c>
      <c r="BJ7">
        <v>10</v>
      </c>
      <c r="BK7">
        <v>5</v>
      </c>
      <c r="BL7">
        <v>1</v>
      </c>
      <c r="BM7">
        <v>4</v>
      </c>
      <c r="BN7">
        <v>587</v>
      </c>
      <c r="BO7">
        <v>160</v>
      </c>
      <c r="BP7">
        <v>235</v>
      </c>
      <c r="BQ7">
        <v>192</v>
      </c>
    </row>
    <row r="8" spans="1:69">
      <c r="A8" t="s">
        <v>927</v>
      </c>
      <c r="B8">
        <v>454</v>
      </c>
      <c r="C8">
        <v>289</v>
      </c>
      <c r="D8">
        <v>104</v>
      </c>
      <c r="E8">
        <v>61</v>
      </c>
      <c r="F8">
        <v>297</v>
      </c>
      <c r="G8">
        <v>244</v>
      </c>
      <c r="H8">
        <v>16</v>
      </c>
      <c r="I8">
        <v>37</v>
      </c>
      <c r="J8">
        <v>133</v>
      </c>
      <c r="K8">
        <v>121</v>
      </c>
      <c r="L8">
        <v>8</v>
      </c>
      <c r="M8">
        <v>4</v>
      </c>
      <c r="N8">
        <v>28</v>
      </c>
      <c r="O8">
        <v>12</v>
      </c>
      <c r="P8">
        <v>16</v>
      </c>
      <c r="Q8" t="s">
        <v>19</v>
      </c>
      <c r="R8">
        <v>2</v>
      </c>
      <c r="S8" t="s">
        <v>19</v>
      </c>
      <c r="T8">
        <v>2</v>
      </c>
      <c r="U8" t="s">
        <v>19</v>
      </c>
      <c r="V8">
        <v>10</v>
      </c>
      <c r="W8">
        <v>3</v>
      </c>
      <c r="X8">
        <v>2</v>
      </c>
      <c r="Y8">
        <v>5</v>
      </c>
      <c r="Z8">
        <v>35</v>
      </c>
      <c r="AA8">
        <v>13</v>
      </c>
      <c r="AB8">
        <v>13</v>
      </c>
      <c r="AC8">
        <v>9</v>
      </c>
      <c r="AD8">
        <v>27</v>
      </c>
      <c r="AE8">
        <v>6</v>
      </c>
      <c r="AF8">
        <v>20</v>
      </c>
      <c r="AG8">
        <v>1</v>
      </c>
      <c r="AH8">
        <v>25</v>
      </c>
      <c r="AI8">
        <v>4</v>
      </c>
      <c r="AJ8">
        <v>15</v>
      </c>
      <c r="AK8">
        <v>6</v>
      </c>
      <c r="AL8">
        <v>1</v>
      </c>
      <c r="AM8" t="s">
        <v>19</v>
      </c>
      <c r="AN8" t="s">
        <v>19</v>
      </c>
      <c r="AO8">
        <v>1</v>
      </c>
      <c r="AP8">
        <v>2</v>
      </c>
      <c r="AQ8" t="s">
        <v>19</v>
      </c>
      <c r="AR8">
        <v>1</v>
      </c>
      <c r="AS8">
        <v>1</v>
      </c>
      <c r="AT8" t="s">
        <v>19</v>
      </c>
      <c r="AU8" t="s">
        <v>19</v>
      </c>
      <c r="AV8" t="s">
        <v>19</v>
      </c>
      <c r="AW8" t="s">
        <v>19</v>
      </c>
      <c r="AX8">
        <v>4</v>
      </c>
      <c r="AY8">
        <v>1</v>
      </c>
      <c r="AZ8">
        <v>2</v>
      </c>
      <c r="BA8">
        <v>1</v>
      </c>
      <c r="BB8">
        <v>17</v>
      </c>
      <c r="BC8">
        <v>2</v>
      </c>
      <c r="BD8">
        <v>12</v>
      </c>
      <c r="BE8">
        <v>3</v>
      </c>
      <c r="BF8" t="s">
        <v>19</v>
      </c>
      <c r="BG8" t="s">
        <v>19</v>
      </c>
      <c r="BH8" t="s">
        <v>19</v>
      </c>
      <c r="BI8" t="s">
        <v>19</v>
      </c>
      <c r="BJ8">
        <v>1</v>
      </c>
      <c r="BK8">
        <v>1</v>
      </c>
      <c r="BL8" t="s">
        <v>19</v>
      </c>
      <c r="BM8" t="s">
        <v>19</v>
      </c>
      <c r="BN8">
        <v>32</v>
      </c>
      <c r="BO8">
        <v>7</v>
      </c>
      <c r="BP8">
        <v>22</v>
      </c>
      <c r="BQ8">
        <v>3</v>
      </c>
    </row>
    <row r="9" spans="1:69">
      <c r="A9" t="s">
        <v>926</v>
      </c>
      <c r="B9">
        <v>36</v>
      </c>
      <c r="C9">
        <v>16</v>
      </c>
      <c r="D9">
        <v>14</v>
      </c>
      <c r="E9">
        <v>6</v>
      </c>
      <c r="F9">
        <v>16</v>
      </c>
      <c r="G9">
        <v>14</v>
      </c>
      <c r="H9">
        <v>1</v>
      </c>
      <c r="I9">
        <v>1</v>
      </c>
      <c r="J9">
        <v>10</v>
      </c>
      <c r="K9">
        <v>9</v>
      </c>
      <c r="L9">
        <v>1</v>
      </c>
      <c r="M9" t="s">
        <v>19</v>
      </c>
      <c r="N9">
        <v>2</v>
      </c>
      <c r="O9" t="s">
        <v>19</v>
      </c>
      <c r="P9">
        <v>2</v>
      </c>
      <c r="Q9" t="s">
        <v>19</v>
      </c>
      <c r="R9" t="s">
        <v>19</v>
      </c>
      <c r="S9" t="s">
        <v>19</v>
      </c>
      <c r="T9" t="s">
        <v>19</v>
      </c>
      <c r="U9" t="s">
        <v>19</v>
      </c>
      <c r="V9">
        <v>1</v>
      </c>
      <c r="W9">
        <v>1</v>
      </c>
      <c r="X9" t="s">
        <v>19</v>
      </c>
      <c r="Y9" t="s">
        <v>19</v>
      </c>
      <c r="Z9">
        <v>2</v>
      </c>
      <c r="AA9" t="s">
        <v>19</v>
      </c>
      <c r="AB9">
        <v>2</v>
      </c>
      <c r="AC9" t="s">
        <v>19</v>
      </c>
      <c r="AD9">
        <v>2</v>
      </c>
      <c r="AE9" t="s">
        <v>19</v>
      </c>
      <c r="AF9">
        <v>2</v>
      </c>
      <c r="AG9" t="s">
        <v>19</v>
      </c>
      <c r="AH9">
        <v>2</v>
      </c>
      <c r="AI9" t="s">
        <v>19</v>
      </c>
      <c r="AJ9">
        <v>2</v>
      </c>
      <c r="AK9" t="s">
        <v>19</v>
      </c>
      <c r="AL9" t="s">
        <v>19</v>
      </c>
      <c r="AM9" t="s">
        <v>19</v>
      </c>
      <c r="AN9" t="s">
        <v>19</v>
      </c>
      <c r="AO9" t="s">
        <v>19</v>
      </c>
      <c r="AP9" t="s">
        <v>19</v>
      </c>
      <c r="AQ9" t="s">
        <v>19</v>
      </c>
      <c r="AR9" t="s">
        <v>19</v>
      </c>
      <c r="AS9" t="s">
        <v>19</v>
      </c>
      <c r="AT9" t="s">
        <v>19</v>
      </c>
      <c r="AU9" t="s">
        <v>19</v>
      </c>
      <c r="AV9" t="s">
        <v>19</v>
      </c>
      <c r="AW9" t="s">
        <v>19</v>
      </c>
      <c r="AX9">
        <v>1</v>
      </c>
      <c r="AY9" t="s">
        <v>19</v>
      </c>
      <c r="AZ9">
        <v>1</v>
      </c>
      <c r="BA9" t="s">
        <v>19</v>
      </c>
      <c r="BB9">
        <v>1</v>
      </c>
      <c r="BC9" t="s">
        <v>19</v>
      </c>
      <c r="BD9">
        <v>1</v>
      </c>
      <c r="BE9" t="s">
        <v>19</v>
      </c>
      <c r="BF9" t="s">
        <v>19</v>
      </c>
      <c r="BG9" t="s">
        <v>19</v>
      </c>
      <c r="BH9" t="s">
        <v>19</v>
      </c>
      <c r="BI9" t="s">
        <v>19</v>
      </c>
      <c r="BJ9" t="s">
        <v>19</v>
      </c>
      <c r="BK9" t="s">
        <v>19</v>
      </c>
      <c r="BL9" t="s">
        <v>19</v>
      </c>
      <c r="BM9" t="s">
        <v>19</v>
      </c>
      <c r="BN9">
        <v>11</v>
      </c>
      <c r="BO9">
        <v>1</v>
      </c>
      <c r="BP9">
        <v>5</v>
      </c>
      <c r="BQ9">
        <v>5</v>
      </c>
    </row>
    <row r="10" spans="1:69">
      <c r="A10" t="s">
        <v>925</v>
      </c>
      <c r="B10">
        <v>88</v>
      </c>
      <c r="C10">
        <v>53</v>
      </c>
      <c r="D10">
        <v>24</v>
      </c>
      <c r="E10">
        <v>11</v>
      </c>
      <c r="F10">
        <v>61</v>
      </c>
      <c r="G10">
        <v>46</v>
      </c>
      <c r="H10">
        <v>9</v>
      </c>
      <c r="I10">
        <v>6</v>
      </c>
      <c r="J10">
        <v>10</v>
      </c>
      <c r="K10">
        <v>8</v>
      </c>
      <c r="L10">
        <v>2</v>
      </c>
      <c r="M10" t="s">
        <v>19</v>
      </c>
      <c r="N10">
        <v>6</v>
      </c>
      <c r="O10">
        <v>2</v>
      </c>
      <c r="P10">
        <v>4</v>
      </c>
      <c r="Q10" t="s">
        <v>19</v>
      </c>
      <c r="R10">
        <v>2</v>
      </c>
      <c r="S10">
        <v>1</v>
      </c>
      <c r="T10">
        <v>1</v>
      </c>
      <c r="U10" t="s">
        <v>19</v>
      </c>
      <c r="V10">
        <v>4</v>
      </c>
      <c r="W10">
        <v>1</v>
      </c>
      <c r="X10">
        <v>2</v>
      </c>
      <c r="Y10">
        <v>1</v>
      </c>
      <c r="Z10">
        <v>2</v>
      </c>
      <c r="AA10">
        <v>1</v>
      </c>
      <c r="AB10">
        <v>1</v>
      </c>
      <c r="AC10" t="s">
        <v>19</v>
      </c>
      <c r="AD10">
        <v>5</v>
      </c>
      <c r="AE10">
        <v>1</v>
      </c>
      <c r="AF10">
        <v>3</v>
      </c>
      <c r="AG10">
        <v>1</v>
      </c>
      <c r="AH10">
        <v>4</v>
      </c>
      <c r="AI10" t="s">
        <v>19</v>
      </c>
      <c r="AJ10">
        <v>2</v>
      </c>
      <c r="AK10">
        <v>2</v>
      </c>
      <c r="AL10" t="s">
        <v>19</v>
      </c>
      <c r="AM10" t="s">
        <v>19</v>
      </c>
      <c r="AN10" t="s">
        <v>19</v>
      </c>
      <c r="AO10" t="s">
        <v>19</v>
      </c>
      <c r="AP10" t="s">
        <v>19</v>
      </c>
      <c r="AQ10" t="s">
        <v>19</v>
      </c>
      <c r="AR10" t="s">
        <v>19</v>
      </c>
      <c r="AS10" t="s">
        <v>19</v>
      </c>
      <c r="AT10" t="s">
        <v>19</v>
      </c>
      <c r="AU10" t="s">
        <v>19</v>
      </c>
      <c r="AV10" t="s">
        <v>19</v>
      </c>
      <c r="AW10" t="s">
        <v>19</v>
      </c>
      <c r="AX10">
        <v>2</v>
      </c>
      <c r="AY10" t="s">
        <v>19</v>
      </c>
      <c r="AZ10">
        <v>1</v>
      </c>
      <c r="BA10">
        <v>1</v>
      </c>
      <c r="BB10">
        <v>2</v>
      </c>
      <c r="BC10" t="s">
        <v>19</v>
      </c>
      <c r="BD10">
        <v>1</v>
      </c>
      <c r="BE10">
        <v>1</v>
      </c>
      <c r="BF10" t="s">
        <v>19</v>
      </c>
      <c r="BG10" t="s">
        <v>19</v>
      </c>
      <c r="BH10" t="s">
        <v>19</v>
      </c>
      <c r="BI10" t="s">
        <v>19</v>
      </c>
      <c r="BJ10" t="s">
        <v>19</v>
      </c>
      <c r="BK10" t="s">
        <v>19</v>
      </c>
      <c r="BL10" t="s">
        <v>19</v>
      </c>
      <c r="BM10" t="s">
        <v>19</v>
      </c>
      <c r="BN10">
        <v>6</v>
      </c>
      <c r="BO10">
        <v>2</v>
      </c>
      <c r="BP10">
        <v>3</v>
      </c>
      <c r="BQ10">
        <v>1</v>
      </c>
    </row>
    <row r="11" spans="1:69">
      <c r="A11" t="s">
        <v>924</v>
      </c>
      <c r="B11" t="s">
        <v>19</v>
      </c>
      <c r="C11" t="s">
        <v>19</v>
      </c>
      <c r="D11" t="s">
        <v>19</v>
      </c>
      <c r="E11" t="s">
        <v>19</v>
      </c>
      <c r="F11" t="s">
        <v>19</v>
      </c>
      <c r="G11" t="s">
        <v>19</v>
      </c>
      <c r="H11" t="s">
        <v>19</v>
      </c>
      <c r="I11" t="s">
        <v>19</v>
      </c>
      <c r="J11" t="s">
        <v>19</v>
      </c>
      <c r="K11" t="s">
        <v>19</v>
      </c>
      <c r="L11" t="s">
        <v>19</v>
      </c>
      <c r="M11" t="s">
        <v>19</v>
      </c>
      <c r="N11" t="s">
        <v>19</v>
      </c>
      <c r="O11" t="s">
        <v>19</v>
      </c>
      <c r="P11" t="s">
        <v>19</v>
      </c>
      <c r="Q11" t="s">
        <v>19</v>
      </c>
      <c r="R11" t="s">
        <v>19</v>
      </c>
      <c r="S11" t="s">
        <v>19</v>
      </c>
      <c r="T11" t="s">
        <v>19</v>
      </c>
      <c r="U11" t="s">
        <v>19</v>
      </c>
      <c r="V11" t="s">
        <v>19</v>
      </c>
      <c r="W11" t="s">
        <v>19</v>
      </c>
      <c r="X11" t="s">
        <v>19</v>
      </c>
      <c r="Y11" t="s">
        <v>19</v>
      </c>
      <c r="Z11" t="s">
        <v>19</v>
      </c>
      <c r="AA11" t="s">
        <v>19</v>
      </c>
      <c r="AB11" t="s">
        <v>19</v>
      </c>
      <c r="AC11" t="s">
        <v>19</v>
      </c>
      <c r="AD11" t="s">
        <v>19</v>
      </c>
      <c r="AE11" t="s">
        <v>19</v>
      </c>
      <c r="AF11" t="s">
        <v>19</v>
      </c>
      <c r="AG11" t="s">
        <v>19</v>
      </c>
      <c r="AH11" t="s">
        <v>19</v>
      </c>
      <c r="AI11" t="s">
        <v>19</v>
      </c>
      <c r="AJ11" t="s">
        <v>19</v>
      </c>
      <c r="AK11" t="s">
        <v>19</v>
      </c>
      <c r="AL11" t="s">
        <v>19</v>
      </c>
      <c r="AM11" t="s">
        <v>19</v>
      </c>
      <c r="AN11" t="s">
        <v>19</v>
      </c>
      <c r="AO11" t="s">
        <v>19</v>
      </c>
      <c r="AP11" t="s">
        <v>19</v>
      </c>
      <c r="AQ11" t="s">
        <v>19</v>
      </c>
      <c r="AR11" t="s">
        <v>19</v>
      </c>
      <c r="AS11" t="s">
        <v>19</v>
      </c>
      <c r="AT11" t="s">
        <v>19</v>
      </c>
      <c r="AU11" t="s">
        <v>19</v>
      </c>
      <c r="AV11" t="s">
        <v>19</v>
      </c>
      <c r="AW11" t="s">
        <v>19</v>
      </c>
      <c r="AX11" t="s">
        <v>19</v>
      </c>
      <c r="AY11" t="s">
        <v>19</v>
      </c>
      <c r="AZ11" t="s">
        <v>19</v>
      </c>
      <c r="BA11" t="s">
        <v>19</v>
      </c>
      <c r="BB11" t="s">
        <v>19</v>
      </c>
      <c r="BC11" t="s">
        <v>19</v>
      </c>
      <c r="BD11" t="s">
        <v>19</v>
      </c>
      <c r="BE11" t="s">
        <v>19</v>
      </c>
      <c r="BF11" t="s">
        <v>19</v>
      </c>
      <c r="BG11" t="s">
        <v>19</v>
      </c>
      <c r="BH11" t="s">
        <v>19</v>
      </c>
      <c r="BI11" t="s">
        <v>19</v>
      </c>
      <c r="BJ11" t="s">
        <v>19</v>
      </c>
      <c r="BK11" t="s">
        <v>19</v>
      </c>
      <c r="BL11" t="s">
        <v>19</v>
      </c>
      <c r="BM11" t="s">
        <v>19</v>
      </c>
      <c r="BN11" t="s">
        <v>19</v>
      </c>
      <c r="BO11" t="s">
        <v>19</v>
      </c>
      <c r="BP11" t="s">
        <v>19</v>
      </c>
      <c r="BQ11" t="s">
        <v>19</v>
      </c>
    </row>
    <row r="12" spans="1:69">
      <c r="A12" t="s">
        <v>923</v>
      </c>
      <c r="B12">
        <v>177</v>
      </c>
      <c r="C12">
        <v>105</v>
      </c>
      <c r="D12">
        <v>39</v>
      </c>
      <c r="E12">
        <v>33</v>
      </c>
      <c r="F12">
        <v>105</v>
      </c>
      <c r="G12">
        <v>86</v>
      </c>
      <c r="H12">
        <v>6</v>
      </c>
      <c r="I12">
        <v>13</v>
      </c>
      <c r="J12">
        <v>56</v>
      </c>
      <c r="K12">
        <v>48</v>
      </c>
      <c r="L12">
        <v>5</v>
      </c>
      <c r="M12">
        <v>3</v>
      </c>
      <c r="N12">
        <v>10</v>
      </c>
      <c r="O12">
        <v>3</v>
      </c>
      <c r="P12">
        <v>7</v>
      </c>
      <c r="Q12" t="s">
        <v>19</v>
      </c>
      <c r="R12" t="s">
        <v>19</v>
      </c>
      <c r="S12" t="s">
        <v>19</v>
      </c>
      <c r="T12" t="s">
        <v>19</v>
      </c>
      <c r="U12" t="s">
        <v>19</v>
      </c>
      <c r="V12">
        <v>13</v>
      </c>
      <c r="W12">
        <v>6</v>
      </c>
      <c r="X12">
        <v>3</v>
      </c>
      <c r="Y12">
        <v>4</v>
      </c>
      <c r="Z12">
        <v>4</v>
      </c>
      <c r="AA12">
        <v>1</v>
      </c>
      <c r="AB12">
        <v>1</v>
      </c>
      <c r="AC12">
        <v>2</v>
      </c>
      <c r="AD12">
        <v>10</v>
      </c>
      <c r="AE12">
        <v>2</v>
      </c>
      <c r="AF12">
        <v>6</v>
      </c>
      <c r="AG12">
        <v>2</v>
      </c>
      <c r="AH12">
        <v>12</v>
      </c>
      <c r="AI12" t="s">
        <v>19</v>
      </c>
      <c r="AJ12">
        <v>6</v>
      </c>
      <c r="AK12">
        <v>6</v>
      </c>
      <c r="AL12" t="s">
        <v>19</v>
      </c>
      <c r="AM12" t="s">
        <v>19</v>
      </c>
      <c r="AN12" t="s">
        <v>19</v>
      </c>
      <c r="AO12" t="s">
        <v>19</v>
      </c>
      <c r="AP12" t="s">
        <v>19</v>
      </c>
      <c r="AQ12" t="s">
        <v>19</v>
      </c>
      <c r="AR12" t="s">
        <v>19</v>
      </c>
      <c r="AS12" t="s">
        <v>19</v>
      </c>
      <c r="AT12" t="s">
        <v>19</v>
      </c>
      <c r="AU12" t="s">
        <v>19</v>
      </c>
      <c r="AV12" t="s">
        <v>19</v>
      </c>
      <c r="AW12" t="s">
        <v>19</v>
      </c>
      <c r="AX12">
        <v>6</v>
      </c>
      <c r="AY12" t="s">
        <v>19</v>
      </c>
      <c r="AZ12">
        <v>4</v>
      </c>
      <c r="BA12">
        <v>2</v>
      </c>
      <c r="BB12">
        <v>4</v>
      </c>
      <c r="BC12" t="s">
        <v>19</v>
      </c>
      <c r="BD12">
        <v>1</v>
      </c>
      <c r="BE12">
        <v>3</v>
      </c>
      <c r="BF12">
        <v>2</v>
      </c>
      <c r="BG12" t="s">
        <v>19</v>
      </c>
      <c r="BH12">
        <v>1</v>
      </c>
      <c r="BI12">
        <v>1</v>
      </c>
      <c r="BJ12" t="s">
        <v>19</v>
      </c>
      <c r="BK12" t="s">
        <v>19</v>
      </c>
      <c r="BL12" t="s">
        <v>19</v>
      </c>
      <c r="BM12" t="s">
        <v>19</v>
      </c>
      <c r="BN12">
        <v>23</v>
      </c>
      <c r="BO12">
        <v>7</v>
      </c>
      <c r="BP12">
        <v>10</v>
      </c>
      <c r="BQ12">
        <v>6</v>
      </c>
    </row>
    <row r="13" spans="1:69">
      <c r="A13" t="s">
        <v>922</v>
      </c>
      <c r="B13" t="s">
        <v>19</v>
      </c>
      <c r="C13" t="s">
        <v>19</v>
      </c>
      <c r="D13" t="s">
        <v>19</v>
      </c>
      <c r="E13" t="s">
        <v>19</v>
      </c>
      <c r="F13" t="s">
        <v>19</v>
      </c>
      <c r="G13" t="s">
        <v>19</v>
      </c>
      <c r="H13" t="s">
        <v>19</v>
      </c>
      <c r="I13" t="s">
        <v>19</v>
      </c>
      <c r="J13" t="s">
        <v>19</v>
      </c>
      <c r="K13" t="s">
        <v>19</v>
      </c>
      <c r="L13" t="s">
        <v>19</v>
      </c>
      <c r="M13" t="s">
        <v>19</v>
      </c>
      <c r="N13" t="s">
        <v>19</v>
      </c>
      <c r="O13" t="s">
        <v>19</v>
      </c>
      <c r="P13" t="s">
        <v>19</v>
      </c>
      <c r="Q13" t="s">
        <v>19</v>
      </c>
      <c r="R13" t="s">
        <v>19</v>
      </c>
      <c r="S13" t="s">
        <v>19</v>
      </c>
      <c r="T13" t="s">
        <v>19</v>
      </c>
      <c r="U13" t="s">
        <v>19</v>
      </c>
      <c r="V13" t="s">
        <v>19</v>
      </c>
      <c r="W13" t="s">
        <v>19</v>
      </c>
      <c r="X13" t="s">
        <v>19</v>
      </c>
      <c r="Y13" t="s">
        <v>19</v>
      </c>
      <c r="Z13" t="s">
        <v>19</v>
      </c>
      <c r="AA13" t="s">
        <v>19</v>
      </c>
      <c r="AB13" t="s">
        <v>19</v>
      </c>
      <c r="AC13" t="s">
        <v>19</v>
      </c>
      <c r="AD13" t="s">
        <v>19</v>
      </c>
      <c r="AE13" t="s">
        <v>19</v>
      </c>
      <c r="AF13" t="s">
        <v>19</v>
      </c>
      <c r="AG13" t="s">
        <v>19</v>
      </c>
      <c r="AH13" t="s">
        <v>19</v>
      </c>
      <c r="AI13" t="s">
        <v>19</v>
      </c>
      <c r="AJ13" t="s">
        <v>19</v>
      </c>
      <c r="AK13" t="s">
        <v>19</v>
      </c>
      <c r="AL13" t="s">
        <v>19</v>
      </c>
      <c r="AM13" t="s">
        <v>19</v>
      </c>
      <c r="AN13" t="s">
        <v>19</v>
      </c>
      <c r="AO13" t="s">
        <v>19</v>
      </c>
      <c r="AP13" t="s">
        <v>19</v>
      </c>
      <c r="AQ13" t="s">
        <v>19</v>
      </c>
      <c r="AR13" t="s">
        <v>19</v>
      </c>
      <c r="AS13" t="s">
        <v>19</v>
      </c>
      <c r="AT13" t="s">
        <v>19</v>
      </c>
      <c r="AU13" t="s">
        <v>19</v>
      </c>
      <c r="AV13" t="s">
        <v>19</v>
      </c>
      <c r="AW13" t="s">
        <v>19</v>
      </c>
      <c r="AX13" t="s">
        <v>19</v>
      </c>
      <c r="AY13" t="s">
        <v>19</v>
      </c>
      <c r="AZ13" t="s">
        <v>19</v>
      </c>
      <c r="BA13" t="s">
        <v>19</v>
      </c>
      <c r="BB13" t="s">
        <v>19</v>
      </c>
      <c r="BC13" t="s">
        <v>19</v>
      </c>
      <c r="BD13" t="s">
        <v>19</v>
      </c>
      <c r="BE13" t="s">
        <v>19</v>
      </c>
      <c r="BF13" t="s">
        <v>19</v>
      </c>
      <c r="BG13" t="s">
        <v>19</v>
      </c>
      <c r="BH13" t="s">
        <v>19</v>
      </c>
      <c r="BI13" t="s">
        <v>19</v>
      </c>
      <c r="BJ13" t="s">
        <v>19</v>
      </c>
      <c r="BK13" t="s">
        <v>19</v>
      </c>
      <c r="BL13" t="s">
        <v>19</v>
      </c>
      <c r="BM13" t="s">
        <v>19</v>
      </c>
      <c r="BN13" t="s">
        <v>19</v>
      </c>
      <c r="BO13" t="s">
        <v>19</v>
      </c>
      <c r="BP13" t="s">
        <v>19</v>
      </c>
      <c r="BQ13" t="s">
        <v>19</v>
      </c>
    </row>
    <row r="14" spans="1:69">
      <c r="A14" t="s">
        <v>921</v>
      </c>
      <c r="B14">
        <v>88</v>
      </c>
      <c r="C14">
        <v>38</v>
      </c>
      <c r="D14">
        <v>31</v>
      </c>
      <c r="E14">
        <v>19</v>
      </c>
      <c r="F14">
        <v>52</v>
      </c>
      <c r="G14">
        <v>26</v>
      </c>
      <c r="H14">
        <v>15</v>
      </c>
      <c r="I14">
        <v>11</v>
      </c>
      <c r="J14">
        <v>22</v>
      </c>
      <c r="K14">
        <v>15</v>
      </c>
      <c r="L14">
        <v>5</v>
      </c>
      <c r="M14">
        <v>2</v>
      </c>
      <c r="N14">
        <v>5</v>
      </c>
      <c r="O14">
        <v>2</v>
      </c>
      <c r="P14">
        <v>3</v>
      </c>
      <c r="Q14" t="s">
        <v>19</v>
      </c>
      <c r="R14">
        <v>1</v>
      </c>
      <c r="S14">
        <v>1</v>
      </c>
      <c r="T14" t="s">
        <v>19</v>
      </c>
      <c r="U14" t="s">
        <v>19</v>
      </c>
      <c r="V14">
        <v>3</v>
      </c>
      <c r="W14">
        <v>2</v>
      </c>
      <c r="X14">
        <v>1</v>
      </c>
      <c r="Y14" t="s">
        <v>19</v>
      </c>
      <c r="Z14">
        <v>9</v>
      </c>
      <c r="AA14">
        <v>4</v>
      </c>
      <c r="AB14">
        <v>2</v>
      </c>
      <c r="AC14">
        <v>3</v>
      </c>
      <c r="AD14">
        <v>5</v>
      </c>
      <c r="AE14">
        <v>1</v>
      </c>
      <c r="AF14">
        <v>4</v>
      </c>
      <c r="AG14" t="s">
        <v>19</v>
      </c>
      <c r="AH14" t="s">
        <v>19</v>
      </c>
      <c r="AI14" t="s">
        <v>19</v>
      </c>
      <c r="AJ14" t="s">
        <v>19</v>
      </c>
      <c r="AK14" t="s">
        <v>19</v>
      </c>
      <c r="AL14" t="s">
        <v>19</v>
      </c>
      <c r="AM14" t="s">
        <v>19</v>
      </c>
      <c r="AN14" t="s">
        <v>19</v>
      </c>
      <c r="AO14" t="s">
        <v>19</v>
      </c>
      <c r="AP14" t="s">
        <v>19</v>
      </c>
      <c r="AQ14" t="s">
        <v>19</v>
      </c>
      <c r="AR14" t="s">
        <v>19</v>
      </c>
      <c r="AS14" t="s">
        <v>19</v>
      </c>
      <c r="AT14" t="s">
        <v>19</v>
      </c>
      <c r="AU14" t="s">
        <v>19</v>
      </c>
      <c r="AV14" t="s">
        <v>19</v>
      </c>
      <c r="AW14" t="s">
        <v>19</v>
      </c>
      <c r="AX14" t="s">
        <v>19</v>
      </c>
      <c r="AY14" t="s">
        <v>19</v>
      </c>
      <c r="AZ14" t="s">
        <v>19</v>
      </c>
      <c r="BA14" t="s">
        <v>19</v>
      </c>
      <c r="BB14" t="s">
        <v>19</v>
      </c>
      <c r="BC14" t="s">
        <v>19</v>
      </c>
      <c r="BD14" t="s">
        <v>19</v>
      </c>
      <c r="BE14" t="s">
        <v>19</v>
      </c>
      <c r="BF14" t="s">
        <v>19</v>
      </c>
      <c r="BG14" t="s">
        <v>19</v>
      </c>
      <c r="BH14" t="s">
        <v>19</v>
      </c>
      <c r="BI14" t="s">
        <v>19</v>
      </c>
      <c r="BJ14" t="s">
        <v>19</v>
      </c>
      <c r="BK14" t="s">
        <v>19</v>
      </c>
      <c r="BL14" t="s">
        <v>19</v>
      </c>
      <c r="BM14" t="s">
        <v>19</v>
      </c>
      <c r="BN14">
        <v>14</v>
      </c>
      <c r="BO14">
        <v>3</v>
      </c>
      <c r="BP14">
        <v>6</v>
      </c>
      <c r="BQ14">
        <v>5</v>
      </c>
    </row>
    <row r="15" spans="1:69">
      <c r="A15" t="s">
        <v>920</v>
      </c>
      <c r="B15">
        <v>41</v>
      </c>
      <c r="C15">
        <v>11</v>
      </c>
      <c r="D15">
        <v>16</v>
      </c>
      <c r="E15">
        <v>14</v>
      </c>
      <c r="F15">
        <v>28</v>
      </c>
      <c r="G15">
        <v>7</v>
      </c>
      <c r="H15">
        <v>12</v>
      </c>
      <c r="I15">
        <v>9</v>
      </c>
      <c r="J15">
        <v>20</v>
      </c>
      <c r="K15">
        <v>3</v>
      </c>
      <c r="L15">
        <v>10</v>
      </c>
      <c r="M15">
        <v>7</v>
      </c>
      <c r="N15">
        <v>2</v>
      </c>
      <c r="O15">
        <v>1</v>
      </c>
      <c r="P15">
        <v>1</v>
      </c>
      <c r="Q15" t="s">
        <v>19</v>
      </c>
      <c r="R15" t="s">
        <v>19</v>
      </c>
      <c r="S15" t="s">
        <v>19</v>
      </c>
      <c r="T15" t="s">
        <v>19</v>
      </c>
      <c r="U15" t="s">
        <v>19</v>
      </c>
      <c r="V15">
        <v>5</v>
      </c>
      <c r="W15" t="s">
        <v>19</v>
      </c>
      <c r="X15" t="s">
        <v>19</v>
      </c>
      <c r="Y15">
        <v>5</v>
      </c>
      <c r="Z15">
        <v>1</v>
      </c>
      <c r="AA15">
        <v>1</v>
      </c>
      <c r="AB15" t="s">
        <v>19</v>
      </c>
      <c r="AC15" t="s">
        <v>19</v>
      </c>
      <c r="AD15">
        <v>2</v>
      </c>
      <c r="AE15" t="s">
        <v>19</v>
      </c>
      <c r="AF15">
        <v>2</v>
      </c>
      <c r="AG15" t="s">
        <v>19</v>
      </c>
      <c r="AH15">
        <v>1</v>
      </c>
      <c r="AI15">
        <v>1</v>
      </c>
      <c r="AJ15" t="s">
        <v>19</v>
      </c>
      <c r="AK15" t="s">
        <v>19</v>
      </c>
      <c r="AL15" t="s">
        <v>19</v>
      </c>
      <c r="AM15" t="s">
        <v>19</v>
      </c>
      <c r="AN15" t="s">
        <v>19</v>
      </c>
      <c r="AO15" t="s">
        <v>19</v>
      </c>
      <c r="AP15" t="s">
        <v>19</v>
      </c>
      <c r="AQ15" t="s">
        <v>19</v>
      </c>
      <c r="AR15" t="s">
        <v>19</v>
      </c>
      <c r="AS15" t="s">
        <v>19</v>
      </c>
      <c r="AT15" t="s">
        <v>19</v>
      </c>
      <c r="AU15" t="s">
        <v>19</v>
      </c>
      <c r="AV15" t="s">
        <v>19</v>
      </c>
      <c r="AW15" t="s">
        <v>19</v>
      </c>
      <c r="AX15">
        <v>1</v>
      </c>
      <c r="AY15">
        <v>1</v>
      </c>
      <c r="AZ15" t="s">
        <v>19</v>
      </c>
      <c r="BA15" t="s">
        <v>19</v>
      </c>
      <c r="BB15" t="s">
        <v>19</v>
      </c>
      <c r="BC15" t="s">
        <v>19</v>
      </c>
      <c r="BD15" t="s">
        <v>19</v>
      </c>
      <c r="BE15" t="s">
        <v>19</v>
      </c>
      <c r="BF15" t="s">
        <v>19</v>
      </c>
      <c r="BG15" t="s">
        <v>19</v>
      </c>
      <c r="BH15" t="s">
        <v>19</v>
      </c>
      <c r="BI15" t="s">
        <v>19</v>
      </c>
      <c r="BJ15" t="s">
        <v>19</v>
      </c>
      <c r="BK15" t="s">
        <v>19</v>
      </c>
      <c r="BL15" t="s">
        <v>19</v>
      </c>
      <c r="BM15" t="s">
        <v>19</v>
      </c>
      <c r="BN15">
        <v>2</v>
      </c>
      <c r="BO15">
        <v>1</v>
      </c>
      <c r="BP15">
        <v>1</v>
      </c>
      <c r="BQ15" t="s">
        <v>19</v>
      </c>
    </row>
    <row r="16" spans="1:69">
      <c r="A16" t="s">
        <v>919</v>
      </c>
      <c r="B16" t="s">
        <v>19</v>
      </c>
      <c r="C16" t="s">
        <v>19</v>
      </c>
      <c r="D16" t="s">
        <v>19</v>
      </c>
      <c r="E16" t="s">
        <v>19</v>
      </c>
      <c r="F16" t="s">
        <v>19</v>
      </c>
      <c r="G16" t="s">
        <v>19</v>
      </c>
      <c r="H16" t="s">
        <v>19</v>
      </c>
      <c r="I16" t="s">
        <v>19</v>
      </c>
      <c r="J16" t="s">
        <v>19</v>
      </c>
      <c r="K16" t="s">
        <v>19</v>
      </c>
      <c r="L16" t="s">
        <v>19</v>
      </c>
      <c r="M16" t="s">
        <v>19</v>
      </c>
      <c r="N16" t="s">
        <v>19</v>
      </c>
      <c r="O16" t="s">
        <v>19</v>
      </c>
      <c r="P16" t="s">
        <v>19</v>
      </c>
      <c r="Q16" t="s">
        <v>19</v>
      </c>
      <c r="R16" t="s">
        <v>19</v>
      </c>
      <c r="S16" t="s">
        <v>19</v>
      </c>
      <c r="T16" t="s">
        <v>19</v>
      </c>
      <c r="U16" t="s">
        <v>19</v>
      </c>
      <c r="V16" t="s">
        <v>19</v>
      </c>
      <c r="W16" t="s">
        <v>19</v>
      </c>
      <c r="X16" t="s">
        <v>19</v>
      </c>
      <c r="Y16" t="s">
        <v>19</v>
      </c>
      <c r="Z16" t="s">
        <v>19</v>
      </c>
      <c r="AA16" t="s">
        <v>19</v>
      </c>
      <c r="AB16" t="s">
        <v>19</v>
      </c>
      <c r="AC16" t="s">
        <v>19</v>
      </c>
      <c r="AD16" t="s">
        <v>19</v>
      </c>
      <c r="AE16" t="s">
        <v>19</v>
      </c>
      <c r="AF16" t="s">
        <v>19</v>
      </c>
      <c r="AG16" t="s">
        <v>19</v>
      </c>
      <c r="AH16" t="s">
        <v>19</v>
      </c>
      <c r="AI16" t="s">
        <v>19</v>
      </c>
      <c r="AJ16" t="s">
        <v>19</v>
      </c>
      <c r="AK16" t="s">
        <v>19</v>
      </c>
      <c r="AL16" t="s">
        <v>19</v>
      </c>
      <c r="AM16" t="s">
        <v>19</v>
      </c>
      <c r="AN16" t="s">
        <v>19</v>
      </c>
      <c r="AO16" t="s">
        <v>19</v>
      </c>
      <c r="AP16" t="s">
        <v>19</v>
      </c>
      <c r="AQ16" t="s">
        <v>19</v>
      </c>
      <c r="AR16" t="s">
        <v>19</v>
      </c>
      <c r="AS16" t="s">
        <v>19</v>
      </c>
      <c r="AT16" t="s">
        <v>19</v>
      </c>
      <c r="AU16" t="s">
        <v>19</v>
      </c>
      <c r="AV16" t="s">
        <v>19</v>
      </c>
      <c r="AW16" t="s">
        <v>19</v>
      </c>
      <c r="AX16" t="s">
        <v>19</v>
      </c>
      <c r="AY16" t="s">
        <v>19</v>
      </c>
      <c r="AZ16" t="s">
        <v>19</v>
      </c>
      <c r="BA16" t="s">
        <v>19</v>
      </c>
      <c r="BB16" t="s">
        <v>19</v>
      </c>
      <c r="BC16" t="s">
        <v>19</v>
      </c>
      <c r="BD16" t="s">
        <v>19</v>
      </c>
      <c r="BE16" t="s">
        <v>19</v>
      </c>
      <c r="BF16" t="s">
        <v>19</v>
      </c>
      <c r="BG16" t="s">
        <v>19</v>
      </c>
      <c r="BH16" t="s">
        <v>19</v>
      </c>
      <c r="BI16" t="s">
        <v>19</v>
      </c>
      <c r="BJ16" t="s">
        <v>19</v>
      </c>
      <c r="BK16" t="s">
        <v>19</v>
      </c>
      <c r="BL16" t="s">
        <v>19</v>
      </c>
      <c r="BM16" t="s">
        <v>19</v>
      </c>
      <c r="BN16" t="s">
        <v>19</v>
      </c>
      <c r="BO16" t="s">
        <v>19</v>
      </c>
      <c r="BP16" t="s">
        <v>19</v>
      </c>
      <c r="BQ16" t="s">
        <v>19</v>
      </c>
    </row>
    <row r="17" spans="1:69">
      <c r="A17" t="s">
        <v>918</v>
      </c>
      <c r="B17">
        <v>45</v>
      </c>
      <c r="C17">
        <v>12</v>
      </c>
      <c r="D17">
        <v>15</v>
      </c>
      <c r="E17">
        <v>18</v>
      </c>
      <c r="F17">
        <v>23</v>
      </c>
      <c r="G17">
        <v>10</v>
      </c>
      <c r="H17">
        <v>2</v>
      </c>
      <c r="I17">
        <v>11</v>
      </c>
      <c r="J17">
        <v>5</v>
      </c>
      <c r="K17">
        <v>2</v>
      </c>
      <c r="L17">
        <v>2</v>
      </c>
      <c r="M17">
        <v>1</v>
      </c>
      <c r="N17">
        <v>3</v>
      </c>
      <c r="O17" t="s">
        <v>19</v>
      </c>
      <c r="P17">
        <v>3</v>
      </c>
      <c r="Q17" t="s">
        <v>19</v>
      </c>
      <c r="R17" t="s">
        <v>19</v>
      </c>
      <c r="S17" t="s">
        <v>19</v>
      </c>
      <c r="T17" t="s">
        <v>19</v>
      </c>
      <c r="U17" t="s">
        <v>19</v>
      </c>
      <c r="V17">
        <v>2</v>
      </c>
      <c r="W17" t="s">
        <v>19</v>
      </c>
      <c r="X17">
        <v>1</v>
      </c>
      <c r="Y17">
        <v>1</v>
      </c>
      <c r="Z17">
        <v>6</v>
      </c>
      <c r="AA17">
        <v>1</v>
      </c>
      <c r="AB17">
        <v>2</v>
      </c>
      <c r="AC17">
        <v>3</v>
      </c>
      <c r="AD17">
        <v>2</v>
      </c>
      <c r="AE17" t="s">
        <v>19</v>
      </c>
      <c r="AF17">
        <v>2</v>
      </c>
      <c r="AG17" t="s">
        <v>19</v>
      </c>
      <c r="AH17">
        <v>5</v>
      </c>
      <c r="AI17" t="s">
        <v>19</v>
      </c>
      <c r="AJ17">
        <v>3</v>
      </c>
      <c r="AK17">
        <v>2</v>
      </c>
      <c r="AL17" t="s">
        <v>19</v>
      </c>
      <c r="AM17" t="s">
        <v>19</v>
      </c>
      <c r="AN17" t="s">
        <v>19</v>
      </c>
      <c r="AO17" t="s">
        <v>19</v>
      </c>
      <c r="AP17" t="s">
        <v>19</v>
      </c>
      <c r="AQ17" t="s">
        <v>19</v>
      </c>
      <c r="AR17" t="s">
        <v>19</v>
      </c>
      <c r="AS17" t="s">
        <v>19</v>
      </c>
      <c r="AT17" t="s">
        <v>19</v>
      </c>
      <c r="AU17" t="s">
        <v>19</v>
      </c>
      <c r="AV17" t="s">
        <v>19</v>
      </c>
      <c r="AW17" t="s">
        <v>19</v>
      </c>
      <c r="AX17">
        <v>1</v>
      </c>
      <c r="AY17" t="s">
        <v>19</v>
      </c>
      <c r="AZ17">
        <v>1</v>
      </c>
      <c r="BA17" t="s">
        <v>19</v>
      </c>
      <c r="BB17">
        <v>4</v>
      </c>
      <c r="BC17" t="s">
        <v>19</v>
      </c>
      <c r="BD17">
        <v>2</v>
      </c>
      <c r="BE17">
        <v>2</v>
      </c>
      <c r="BF17" t="s">
        <v>19</v>
      </c>
      <c r="BG17" t="s">
        <v>19</v>
      </c>
      <c r="BH17" t="s">
        <v>19</v>
      </c>
      <c r="BI17" t="s">
        <v>19</v>
      </c>
      <c r="BJ17" t="s">
        <v>19</v>
      </c>
      <c r="BK17" t="s">
        <v>19</v>
      </c>
      <c r="BL17" t="s">
        <v>19</v>
      </c>
      <c r="BM17" t="s">
        <v>19</v>
      </c>
      <c r="BN17">
        <v>4</v>
      </c>
      <c r="BO17">
        <v>1</v>
      </c>
      <c r="BP17">
        <v>2</v>
      </c>
      <c r="BQ17">
        <v>1</v>
      </c>
    </row>
    <row r="18" spans="1:69">
      <c r="A18" t="s">
        <v>917</v>
      </c>
      <c r="B18">
        <v>219</v>
      </c>
      <c r="C18">
        <v>99</v>
      </c>
      <c r="D18">
        <v>58</v>
      </c>
      <c r="E18">
        <v>62</v>
      </c>
      <c r="F18">
        <v>139</v>
      </c>
      <c r="G18">
        <v>78</v>
      </c>
      <c r="H18">
        <v>17</v>
      </c>
      <c r="I18">
        <v>44</v>
      </c>
      <c r="J18">
        <v>58</v>
      </c>
      <c r="K18">
        <v>35</v>
      </c>
      <c r="L18">
        <v>7</v>
      </c>
      <c r="M18">
        <v>16</v>
      </c>
      <c r="N18">
        <v>15</v>
      </c>
      <c r="O18">
        <v>3</v>
      </c>
      <c r="P18">
        <v>9</v>
      </c>
      <c r="Q18">
        <v>3</v>
      </c>
      <c r="R18" t="s">
        <v>19</v>
      </c>
      <c r="S18" t="s">
        <v>19</v>
      </c>
      <c r="T18" t="s">
        <v>19</v>
      </c>
      <c r="U18" t="s">
        <v>19</v>
      </c>
      <c r="V18">
        <v>18</v>
      </c>
      <c r="W18">
        <v>6</v>
      </c>
      <c r="X18">
        <v>5</v>
      </c>
      <c r="Y18">
        <v>7</v>
      </c>
      <c r="Z18">
        <v>8</v>
      </c>
      <c r="AA18">
        <v>4</v>
      </c>
      <c r="AB18">
        <v>2</v>
      </c>
      <c r="AC18">
        <v>2</v>
      </c>
      <c r="AD18">
        <v>12</v>
      </c>
      <c r="AE18">
        <v>2</v>
      </c>
      <c r="AF18">
        <v>9</v>
      </c>
      <c r="AG18">
        <v>1</v>
      </c>
      <c r="AH18">
        <v>9</v>
      </c>
      <c r="AI18">
        <v>1</v>
      </c>
      <c r="AJ18">
        <v>4</v>
      </c>
      <c r="AK18">
        <v>4</v>
      </c>
      <c r="AL18">
        <v>1</v>
      </c>
      <c r="AM18">
        <v>1</v>
      </c>
      <c r="AN18" t="s">
        <v>19</v>
      </c>
      <c r="AO18" t="s">
        <v>19</v>
      </c>
      <c r="AP18" t="s">
        <v>19</v>
      </c>
      <c r="AQ18" t="s">
        <v>19</v>
      </c>
      <c r="AR18" t="s">
        <v>19</v>
      </c>
      <c r="AS18" t="s">
        <v>19</v>
      </c>
      <c r="AT18" t="s">
        <v>19</v>
      </c>
      <c r="AU18" t="s">
        <v>19</v>
      </c>
      <c r="AV18" t="s">
        <v>19</v>
      </c>
      <c r="AW18" t="s">
        <v>19</v>
      </c>
      <c r="AX18">
        <v>6</v>
      </c>
      <c r="AY18" t="s">
        <v>19</v>
      </c>
      <c r="AZ18">
        <v>3</v>
      </c>
      <c r="BA18">
        <v>3</v>
      </c>
      <c r="BB18">
        <v>2</v>
      </c>
      <c r="BC18" t="s">
        <v>19</v>
      </c>
      <c r="BD18">
        <v>1</v>
      </c>
      <c r="BE18">
        <v>1</v>
      </c>
      <c r="BF18" t="s">
        <v>19</v>
      </c>
      <c r="BG18" t="s">
        <v>19</v>
      </c>
      <c r="BH18" t="s">
        <v>19</v>
      </c>
      <c r="BI18" t="s">
        <v>19</v>
      </c>
      <c r="BJ18" t="s">
        <v>19</v>
      </c>
      <c r="BK18" t="s">
        <v>19</v>
      </c>
      <c r="BL18" t="s">
        <v>19</v>
      </c>
      <c r="BM18" t="s">
        <v>19</v>
      </c>
      <c r="BN18">
        <v>18</v>
      </c>
      <c r="BO18">
        <v>5</v>
      </c>
      <c r="BP18">
        <v>12</v>
      </c>
      <c r="BQ18">
        <v>1</v>
      </c>
    </row>
    <row r="19" spans="1:69">
      <c r="A19" t="s">
        <v>916</v>
      </c>
      <c r="B19">
        <v>171</v>
      </c>
      <c r="C19">
        <v>53</v>
      </c>
      <c r="D19">
        <v>40</v>
      </c>
      <c r="E19">
        <v>78</v>
      </c>
      <c r="F19">
        <v>96</v>
      </c>
      <c r="G19">
        <v>44</v>
      </c>
      <c r="H19">
        <v>8</v>
      </c>
      <c r="I19">
        <v>44</v>
      </c>
      <c r="J19">
        <v>31</v>
      </c>
      <c r="K19">
        <v>22</v>
      </c>
      <c r="L19">
        <v>3</v>
      </c>
      <c r="M19">
        <v>6</v>
      </c>
      <c r="N19">
        <v>12</v>
      </c>
      <c r="O19">
        <v>3</v>
      </c>
      <c r="P19">
        <v>7</v>
      </c>
      <c r="Q19">
        <v>2</v>
      </c>
      <c r="R19">
        <v>1</v>
      </c>
      <c r="S19">
        <v>1</v>
      </c>
      <c r="T19" t="s">
        <v>19</v>
      </c>
      <c r="U19" t="s">
        <v>19</v>
      </c>
      <c r="V19">
        <v>8</v>
      </c>
      <c r="W19">
        <v>4</v>
      </c>
      <c r="X19" t="s">
        <v>19</v>
      </c>
      <c r="Y19">
        <v>4</v>
      </c>
      <c r="Z19">
        <v>9</v>
      </c>
      <c r="AA19">
        <v>1</v>
      </c>
      <c r="AB19">
        <v>2</v>
      </c>
      <c r="AC19">
        <v>6</v>
      </c>
      <c r="AD19">
        <v>7</v>
      </c>
      <c r="AE19" t="s">
        <v>19</v>
      </c>
      <c r="AF19">
        <v>3</v>
      </c>
      <c r="AG19">
        <v>4</v>
      </c>
      <c r="AH19">
        <v>19</v>
      </c>
      <c r="AI19" t="s">
        <v>19</v>
      </c>
      <c r="AJ19">
        <v>11</v>
      </c>
      <c r="AK19">
        <v>8</v>
      </c>
      <c r="AL19">
        <v>6</v>
      </c>
      <c r="AM19" t="s">
        <v>19</v>
      </c>
      <c r="AN19">
        <v>5</v>
      </c>
      <c r="AO19">
        <v>1</v>
      </c>
      <c r="AP19">
        <v>4</v>
      </c>
      <c r="AQ19" t="s">
        <v>19</v>
      </c>
      <c r="AR19">
        <v>4</v>
      </c>
      <c r="AS19" t="s">
        <v>19</v>
      </c>
      <c r="AT19" t="s">
        <v>19</v>
      </c>
      <c r="AU19" t="s">
        <v>19</v>
      </c>
      <c r="AV19" t="s">
        <v>19</v>
      </c>
      <c r="AW19" t="s">
        <v>19</v>
      </c>
      <c r="AX19">
        <v>4</v>
      </c>
      <c r="AY19" t="s">
        <v>19</v>
      </c>
      <c r="AZ19" t="s">
        <v>19</v>
      </c>
      <c r="BA19">
        <v>4</v>
      </c>
      <c r="BB19">
        <v>5</v>
      </c>
      <c r="BC19" t="s">
        <v>19</v>
      </c>
      <c r="BD19">
        <v>2</v>
      </c>
      <c r="BE19">
        <v>3</v>
      </c>
      <c r="BF19" t="s">
        <v>19</v>
      </c>
      <c r="BG19" t="s">
        <v>19</v>
      </c>
      <c r="BH19" t="s">
        <v>19</v>
      </c>
      <c r="BI19" t="s">
        <v>19</v>
      </c>
      <c r="BJ19" t="s">
        <v>19</v>
      </c>
      <c r="BK19" t="s">
        <v>19</v>
      </c>
      <c r="BL19" t="s">
        <v>19</v>
      </c>
      <c r="BM19" t="s">
        <v>19</v>
      </c>
      <c r="BN19">
        <v>20</v>
      </c>
      <c r="BO19">
        <v>1</v>
      </c>
      <c r="BP19">
        <v>9</v>
      </c>
      <c r="BQ19">
        <v>10</v>
      </c>
    </row>
    <row r="20" spans="1:69">
      <c r="A20" t="s">
        <v>915</v>
      </c>
      <c r="B20">
        <v>135</v>
      </c>
      <c r="C20">
        <v>68</v>
      </c>
      <c r="D20">
        <v>33</v>
      </c>
      <c r="E20">
        <v>34</v>
      </c>
      <c r="F20">
        <v>74</v>
      </c>
      <c r="G20">
        <v>51</v>
      </c>
      <c r="H20">
        <v>10</v>
      </c>
      <c r="I20">
        <v>13</v>
      </c>
      <c r="J20">
        <v>40</v>
      </c>
      <c r="K20">
        <v>34</v>
      </c>
      <c r="L20">
        <v>3</v>
      </c>
      <c r="M20">
        <v>3</v>
      </c>
      <c r="N20">
        <v>10</v>
      </c>
      <c r="O20">
        <v>3</v>
      </c>
      <c r="P20">
        <v>7</v>
      </c>
      <c r="Q20" t="s">
        <v>19</v>
      </c>
      <c r="R20" t="s">
        <v>19</v>
      </c>
      <c r="S20" t="s">
        <v>19</v>
      </c>
      <c r="T20" t="s">
        <v>19</v>
      </c>
      <c r="U20" t="s">
        <v>19</v>
      </c>
      <c r="V20">
        <v>11</v>
      </c>
      <c r="W20">
        <v>6</v>
      </c>
      <c r="X20">
        <v>1</v>
      </c>
      <c r="Y20">
        <v>4</v>
      </c>
      <c r="Z20">
        <v>6</v>
      </c>
      <c r="AA20">
        <v>3</v>
      </c>
      <c r="AB20">
        <v>1</v>
      </c>
      <c r="AC20">
        <v>2</v>
      </c>
      <c r="AD20">
        <v>8</v>
      </c>
      <c r="AE20">
        <v>2</v>
      </c>
      <c r="AF20">
        <v>5</v>
      </c>
      <c r="AG20">
        <v>1</v>
      </c>
      <c r="AH20">
        <v>6</v>
      </c>
      <c r="AI20">
        <v>1</v>
      </c>
      <c r="AJ20">
        <v>1</v>
      </c>
      <c r="AK20">
        <v>4</v>
      </c>
      <c r="AL20">
        <v>4</v>
      </c>
      <c r="AM20" t="s">
        <v>19</v>
      </c>
      <c r="AN20">
        <v>1</v>
      </c>
      <c r="AO20">
        <v>3</v>
      </c>
      <c r="AP20">
        <v>1</v>
      </c>
      <c r="AQ20">
        <v>1</v>
      </c>
      <c r="AR20" t="s">
        <v>19</v>
      </c>
      <c r="AS20" t="s">
        <v>19</v>
      </c>
      <c r="AT20" t="s">
        <v>19</v>
      </c>
      <c r="AU20" t="s">
        <v>19</v>
      </c>
      <c r="AV20" t="s">
        <v>19</v>
      </c>
      <c r="AW20" t="s">
        <v>19</v>
      </c>
      <c r="AX20" t="s">
        <v>19</v>
      </c>
      <c r="AY20" t="s">
        <v>19</v>
      </c>
      <c r="AZ20" t="s">
        <v>19</v>
      </c>
      <c r="BA20" t="s">
        <v>19</v>
      </c>
      <c r="BB20" t="s">
        <v>19</v>
      </c>
      <c r="BC20" t="s">
        <v>19</v>
      </c>
      <c r="BD20" t="s">
        <v>19</v>
      </c>
      <c r="BE20" t="s">
        <v>19</v>
      </c>
      <c r="BF20" t="s">
        <v>19</v>
      </c>
      <c r="BG20" t="s">
        <v>19</v>
      </c>
      <c r="BH20" t="s">
        <v>19</v>
      </c>
      <c r="BI20" t="s">
        <v>19</v>
      </c>
      <c r="BJ20">
        <v>1</v>
      </c>
      <c r="BK20" t="s">
        <v>19</v>
      </c>
      <c r="BL20" t="s">
        <v>19</v>
      </c>
      <c r="BM20">
        <v>1</v>
      </c>
      <c r="BN20">
        <v>20</v>
      </c>
      <c r="BO20">
        <v>2</v>
      </c>
      <c r="BP20">
        <v>8</v>
      </c>
      <c r="BQ20">
        <v>10</v>
      </c>
    </row>
    <row r="21" spans="1:69">
      <c r="A21" t="s">
        <v>914</v>
      </c>
      <c r="B21">
        <v>218</v>
      </c>
      <c r="C21">
        <v>65</v>
      </c>
      <c r="D21">
        <v>38</v>
      </c>
      <c r="E21">
        <v>115</v>
      </c>
      <c r="F21">
        <v>137</v>
      </c>
      <c r="G21">
        <v>52</v>
      </c>
      <c r="H21">
        <v>9</v>
      </c>
      <c r="I21">
        <v>76</v>
      </c>
      <c r="J21">
        <v>32</v>
      </c>
      <c r="K21">
        <v>14</v>
      </c>
      <c r="L21">
        <v>7</v>
      </c>
      <c r="M21">
        <v>11</v>
      </c>
      <c r="N21">
        <v>13</v>
      </c>
      <c r="O21">
        <v>1</v>
      </c>
      <c r="P21">
        <v>11</v>
      </c>
      <c r="Q21">
        <v>1</v>
      </c>
      <c r="R21">
        <v>1</v>
      </c>
      <c r="S21" t="s">
        <v>19</v>
      </c>
      <c r="T21">
        <v>1</v>
      </c>
      <c r="U21" t="s">
        <v>19</v>
      </c>
      <c r="V21">
        <v>9</v>
      </c>
      <c r="W21">
        <v>3</v>
      </c>
      <c r="X21">
        <v>1</v>
      </c>
      <c r="Y21">
        <v>5</v>
      </c>
      <c r="Z21">
        <v>12</v>
      </c>
      <c r="AA21">
        <v>2</v>
      </c>
      <c r="AB21">
        <v>2</v>
      </c>
      <c r="AC21">
        <v>8</v>
      </c>
      <c r="AD21">
        <v>8</v>
      </c>
      <c r="AE21">
        <v>3</v>
      </c>
      <c r="AF21">
        <v>3</v>
      </c>
      <c r="AG21">
        <v>2</v>
      </c>
      <c r="AH21">
        <v>13</v>
      </c>
      <c r="AI21">
        <v>1</v>
      </c>
      <c r="AJ21">
        <v>5</v>
      </c>
      <c r="AK21">
        <v>7</v>
      </c>
      <c r="AL21">
        <v>1</v>
      </c>
      <c r="AM21">
        <v>1</v>
      </c>
      <c r="AN21" t="s">
        <v>19</v>
      </c>
      <c r="AO21" t="s">
        <v>19</v>
      </c>
      <c r="AP21">
        <v>1</v>
      </c>
      <c r="AQ21" t="s">
        <v>19</v>
      </c>
      <c r="AR21">
        <v>1</v>
      </c>
      <c r="AS21" t="s">
        <v>19</v>
      </c>
      <c r="AT21" t="s">
        <v>19</v>
      </c>
      <c r="AU21" t="s">
        <v>19</v>
      </c>
      <c r="AV21" t="s">
        <v>19</v>
      </c>
      <c r="AW21" t="s">
        <v>19</v>
      </c>
      <c r="AX21">
        <v>4</v>
      </c>
      <c r="AY21" t="s">
        <v>19</v>
      </c>
      <c r="AZ21">
        <v>1</v>
      </c>
      <c r="BA21">
        <v>3</v>
      </c>
      <c r="BB21">
        <v>7</v>
      </c>
      <c r="BC21" t="s">
        <v>19</v>
      </c>
      <c r="BD21">
        <v>3</v>
      </c>
      <c r="BE21">
        <v>4</v>
      </c>
      <c r="BF21" t="s">
        <v>19</v>
      </c>
      <c r="BG21" t="s">
        <v>19</v>
      </c>
      <c r="BH21" t="s">
        <v>19</v>
      </c>
      <c r="BI21" t="s">
        <v>19</v>
      </c>
      <c r="BJ21" t="s">
        <v>19</v>
      </c>
      <c r="BK21" t="s">
        <v>19</v>
      </c>
      <c r="BL21" t="s">
        <v>19</v>
      </c>
      <c r="BM21" t="s">
        <v>19</v>
      </c>
      <c r="BN21">
        <v>26</v>
      </c>
      <c r="BO21">
        <v>3</v>
      </c>
      <c r="BP21">
        <v>7</v>
      </c>
      <c r="BQ21">
        <v>16</v>
      </c>
    </row>
    <row r="22" spans="1:69">
      <c r="A22" t="s">
        <v>913</v>
      </c>
      <c r="B22">
        <v>115</v>
      </c>
      <c r="C22">
        <v>68</v>
      </c>
      <c r="D22">
        <v>34</v>
      </c>
      <c r="E22">
        <v>13</v>
      </c>
      <c r="F22">
        <v>74</v>
      </c>
      <c r="G22">
        <v>59</v>
      </c>
      <c r="H22">
        <v>6</v>
      </c>
      <c r="I22">
        <v>9</v>
      </c>
      <c r="J22">
        <v>43</v>
      </c>
      <c r="K22">
        <v>36</v>
      </c>
      <c r="L22">
        <v>4</v>
      </c>
      <c r="M22">
        <v>3</v>
      </c>
      <c r="N22">
        <v>6</v>
      </c>
      <c r="O22">
        <v>3</v>
      </c>
      <c r="P22">
        <v>3</v>
      </c>
      <c r="Q22" t="s">
        <v>19</v>
      </c>
      <c r="R22">
        <v>2</v>
      </c>
      <c r="S22" t="s">
        <v>19</v>
      </c>
      <c r="T22">
        <v>2</v>
      </c>
      <c r="U22" t="s">
        <v>19</v>
      </c>
      <c r="V22">
        <v>6</v>
      </c>
      <c r="W22">
        <v>1</v>
      </c>
      <c r="X22">
        <v>5</v>
      </c>
      <c r="Y22" t="s">
        <v>19</v>
      </c>
      <c r="Z22">
        <v>4</v>
      </c>
      <c r="AA22">
        <v>2</v>
      </c>
      <c r="AB22">
        <v>1</v>
      </c>
      <c r="AC22">
        <v>1</v>
      </c>
      <c r="AD22">
        <v>7</v>
      </c>
      <c r="AE22" t="s">
        <v>19</v>
      </c>
      <c r="AF22">
        <v>7</v>
      </c>
      <c r="AG22" t="s">
        <v>19</v>
      </c>
      <c r="AH22">
        <v>8</v>
      </c>
      <c r="AI22">
        <v>1</v>
      </c>
      <c r="AJ22">
        <v>7</v>
      </c>
      <c r="AK22" t="s">
        <v>19</v>
      </c>
      <c r="AL22" t="s">
        <v>19</v>
      </c>
      <c r="AM22" t="s">
        <v>19</v>
      </c>
      <c r="AN22" t="s">
        <v>19</v>
      </c>
      <c r="AO22" t="s">
        <v>19</v>
      </c>
      <c r="AP22" t="s">
        <v>19</v>
      </c>
      <c r="AQ22" t="s">
        <v>19</v>
      </c>
      <c r="AR22" t="s">
        <v>19</v>
      </c>
      <c r="AS22" t="s">
        <v>19</v>
      </c>
      <c r="AT22" t="s">
        <v>19</v>
      </c>
      <c r="AU22" t="s">
        <v>19</v>
      </c>
      <c r="AV22" t="s">
        <v>19</v>
      </c>
      <c r="AW22" t="s">
        <v>19</v>
      </c>
      <c r="AX22">
        <v>4</v>
      </c>
      <c r="AY22">
        <v>1</v>
      </c>
      <c r="AZ22">
        <v>3</v>
      </c>
      <c r="BA22" t="s">
        <v>19</v>
      </c>
      <c r="BB22">
        <v>1</v>
      </c>
      <c r="BC22" t="s">
        <v>19</v>
      </c>
      <c r="BD22">
        <v>1</v>
      </c>
      <c r="BE22" t="s">
        <v>19</v>
      </c>
      <c r="BF22">
        <v>2</v>
      </c>
      <c r="BG22" t="s">
        <v>19</v>
      </c>
      <c r="BH22">
        <v>2</v>
      </c>
      <c r="BI22" t="s">
        <v>19</v>
      </c>
      <c r="BJ22">
        <v>1</v>
      </c>
      <c r="BK22" t="s">
        <v>19</v>
      </c>
      <c r="BL22">
        <v>1</v>
      </c>
      <c r="BM22" t="s">
        <v>19</v>
      </c>
      <c r="BN22">
        <v>10</v>
      </c>
      <c r="BO22">
        <v>2</v>
      </c>
      <c r="BP22">
        <v>5</v>
      </c>
      <c r="BQ22">
        <v>3</v>
      </c>
    </row>
    <row r="23" spans="1:69">
      <c r="A23" t="s">
        <v>912</v>
      </c>
      <c r="B23" t="s">
        <v>19</v>
      </c>
      <c r="C23" t="s">
        <v>19</v>
      </c>
      <c r="D23" t="s">
        <v>19</v>
      </c>
      <c r="E23" t="s">
        <v>19</v>
      </c>
      <c r="F23" t="s">
        <v>19</v>
      </c>
      <c r="G23" t="s">
        <v>19</v>
      </c>
      <c r="H23" t="s">
        <v>19</v>
      </c>
      <c r="I23" t="s">
        <v>19</v>
      </c>
      <c r="J23" t="s">
        <v>19</v>
      </c>
      <c r="K23" t="s">
        <v>19</v>
      </c>
      <c r="L23" t="s">
        <v>19</v>
      </c>
      <c r="M23" t="s">
        <v>19</v>
      </c>
      <c r="N23" t="s">
        <v>19</v>
      </c>
      <c r="O23" t="s">
        <v>19</v>
      </c>
      <c r="P23" t="s">
        <v>19</v>
      </c>
      <c r="Q23" t="s">
        <v>19</v>
      </c>
      <c r="R23" t="s">
        <v>19</v>
      </c>
      <c r="S23" t="s">
        <v>19</v>
      </c>
      <c r="T23" t="s">
        <v>19</v>
      </c>
      <c r="U23" t="s">
        <v>19</v>
      </c>
      <c r="V23" t="s">
        <v>19</v>
      </c>
      <c r="W23" t="s">
        <v>19</v>
      </c>
      <c r="X23" t="s">
        <v>19</v>
      </c>
      <c r="Y23" t="s">
        <v>19</v>
      </c>
      <c r="Z23" t="s">
        <v>19</v>
      </c>
      <c r="AA23" t="s">
        <v>19</v>
      </c>
      <c r="AB23" t="s">
        <v>19</v>
      </c>
      <c r="AC23" t="s">
        <v>19</v>
      </c>
      <c r="AD23" t="s">
        <v>19</v>
      </c>
      <c r="AE23" t="s">
        <v>19</v>
      </c>
      <c r="AF23" t="s">
        <v>19</v>
      </c>
      <c r="AG23" t="s">
        <v>19</v>
      </c>
      <c r="AH23" t="s">
        <v>19</v>
      </c>
      <c r="AI23" t="s">
        <v>19</v>
      </c>
      <c r="AJ23" t="s">
        <v>19</v>
      </c>
      <c r="AK23" t="s">
        <v>19</v>
      </c>
      <c r="AL23" t="s">
        <v>19</v>
      </c>
      <c r="AM23" t="s">
        <v>19</v>
      </c>
      <c r="AN23" t="s">
        <v>19</v>
      </c>
      <c r="AO23" t="s">
        <v>19</v>
      </c>
      <c r="AP23" t="s">
        <v>19</v>
      </c>
      <c r="AQ23" t="s">
        <v>19</v>
      </c>
      <c r="AR23" t="s">
        <v>19</v>
      </c>
      <c r="AS23" t="s">
        <v>19</v>
      </c>
      <c r="AT23" t="s">
        <v>19</v>
      </c>
      <c r="AU23" t="s">
        <v>19</v>
      </c>
      <c r="AV23" t="s">
        <v>19</v>
      </c>
      <c r="AW23" t="s">
        <v>19</v>
      </c>
      <c r="AX23" t="s">
        <v>19</v>
      </c>
      <c r="AY23" t="s">
        <v>19</v>
      </c>
      <c r="AZ23" t="s">
        <v>19</v>
      </c>
      <c r="BA23" t="s">
        <v>19</v>
      </c>
      <c r="BB23" t="s">
        <v>19</v>
      </c>
      <c r="BC23" t="s">
        <v>19</v>
      </c>
      <c r="BD23" t="s">
        <v>19</v>
      </c>
      <c r="BE23" t="s">
        <v>19</v>
      </c>
      <c r="BF23" t="s">
        <v>19</v>
      </c>
      <c r="BG23" t="s">
        <v>19</v>
      </c>
      <c r="BH23" t="s">
        <v>19</v>
      </c>
      <c r="BI23" t="s">
        <v>19</v>
      </c>
      <c r="BJ23" t="s">
        <v>19</v>
      </c>
      <c r="BK23" t="s">
        <v>19</v>
      </c>
      <c r="BL23" t="s">
        <v>19</v>
      </c>
      <c r="BM23" t="s">
        <v>19</v>
      </c>
      <c r="BN23" t="s">
        <v>19</v>
      </c>
      <c r="BO23" t="s">
        <v>19</v>
      </c>
      <c r="BP23" t="s">
        <v>19</v>
      </c>
      <c r="BQ23" t="s">
        <v>19</v>
      </c>
    </row>
    <row r="24" spans="1:69">
      <c r="A24" t="s">
        <v>911</v>
      </c>
      <c r="B24">
        <v>24</v>
      </c>
      <c r="C24">
        <v>13</v>
      </c>
      <c r="D24">
        <v>6</v>
      </c>
      <c r="E24">
        <v>5</v>
      </c>
      <c r="F24">
        <v>13</v>
      </c>
      <c r="G24">
        <v>11</v>
      </c>
      <c r="H24">
        <v>1</v>
      </c>
      <c r="I24">
        <v>1</v>
      </c>
      <c r="J24">
        <v>11</v>
      </c>
      <c r="K24">
        <v>10</v>
      </c>
      <c r="L24">
        <v>1</v>
      </c>
      <c r="M24" t="s">
        <v>19</v>
      </c>
      <c r="N24">
        <v>1</v>
      </c>
      <c r="O24" t="s">
        <v>19</v>
      </c>
      <c r="P24">
        <v>1</v>
      </c>
      <c r="Q24" t="s">
        <v>19</v>
      </c>
      <c r="R24" t="s">
        <v>19</v>
      </c>
      <c r="S24" t="s">
        <v>19</v>
      </c>
      <c r="T24" t="s">
        <v>19</v>
      </c>
      <c r="U24" t="s">
        <v>19</v>
      </c>
      <c r="V24">
        <v>3</v>
      </c>
      <c r="W24">
        <v>1</v>
      </c>
      <c r="X24" t="s">
        <v>19</v>
      </c>
      <c r="Y24">
        <v>2</v>
      </c>
      <c r="Z24" t="s">
        <v>19</v>
      </c>
      <c r="AA24" t="s">
        <v>19</v>
      </c>
      <c r="AB24" t="s">
        <v>19</v>
      </c>
      <c r="AC24" t="s">
        <v>19</v>
      </c>
      <c r="AD24">
        <v>2</v>
      </c>
      <c r="AE24" t="s">
        <v>19</v>
      </c>
      <c r="AF24">
        <v>2</v>
      </c>
      <c r="AG24" t="s">
        <v>19</v>
      </c>
      <c r="AH24" t="s">
        <v>19</v>
      </c>
      <c r="AI24" t="s">
        <v>19</v>
      </c>
      <c r="AJ24" t="s">
        <v>19</v>
      </c>
      <c r="AK24" t="s">
        <v>19</v>
      </c>
      <c r="AL24" t="s">
        <v>19</v>
      </c>
      <c r="AM24" t="s">
        <v>19</v>
      </c>
      <c r="AN24" t="s">
        <v>19</v>
      </c>
      <c r="AO24" t="s">
        <v>19</v>
      </c>
      <c r="AP24" t="s">
        <v>19</v>
      </c>
      <c r="AQ24" t="s">
        <v>19</v>
      </c>
      <c r="AR24" t="s">
        <v>19</v>
      </c>
      <c r="AS24" t="s">
        <v>19</v>
      </c>
      <c r="AT24" t="s">
        <v>19</v>
      </c>
      <c r="AU24" t="s">
        <v>19</v>
      </c>
      <c r="AV24" t="s">
        <v>19</v>
      </c>
      <c r="AW24" t="s">
        <v>19</v>
      </c>
      <c r="AX24" t="s">
        <v>19</v>
      </c>
      <c r="AY24" t="s">
        <v>19</v>
      </c>
      <c r="AZ24" t="s">
        <v>19</v>
      </c>
      <c r="BA24" t="s">
        <v>19</v>
      </c>
      <c r="BB24" t="s">
        <v>19</v>
      </c>
      <c r="BC24" t="s">
        <v>19</v>
      </c>
      <c r="BD24" t="s">
        <v>19</v>
      </c>
      <c r="BE24" t="s">
        <v>19</v>
      </c>
      <c r="BF24" t="s">
        <v>19</v>
      </c>
      <c r="BG24" t="s">
        <v>19</v>
      </c>
      <c r="BH24" t="s">
        <v>19</v>
      </c>
      <c r="BI24" t="s">
        <v>19</v>
      </c>
      <c r="BJ24" t="s">
        <v>19</v>
      </c>
      <c r="BK24" t="s">
        <v>19</v>
      </c>
      <c r="BL24" t="s">
        <v>19</v>
      </c>
      <c r="BM24" t="s">
        <v>19</v>
      </c>
      <c r="BN24">
        <v>5</v>
      </c>
      <c r="BO24">
        <v>1</v>
      </c>
      <c r="BP24">
        <v>2</v>
      </c>
      <c r="BQ24">
        <v>2</v>
      </c>
    </row>
    <row r="25" spans="1:69">
      <c r="A25" t="s">
        <v>910</v>
      </c>
      <c r="B25" t="s">
        <v>19</v>
      </c>
      <c r="C25" t="s">
        <v>19</v>
      </c>
      <c r="D25" t="s">
        <v>19</v>
      </c>
      <c r="E25" t="s">
        <v>19</v>
      </c>
      <c r="F25" t="s">
        <v>19</v>
      </c>
      <c r="G25" t="s">
        <v>19</v>
      </c>
      <c r="H25" t="s">
        <v>19</v>
      </c>
      <c r="I25" t="s">
        <v>19</v>
      </c>
      <c r="J25" t="s">
        <v>19</v>
      </c>
      <c r="K25" t="s">
        <v>19</v>
      </c>
      <c r="L25" t="s">
        <v>19</v>
      </c>
      <c r="M25" t="s">
        <v>19</v>
      </c>
      <c r="N25" t="s">
        <v>19</v>
      </c>
      <c r="O25" t="s">
        <v>19</v>
      </c>
      <c r="P25" t="s">
        <v>19</v>
      </c>
      <c r="Q25" t="s">
        <v>19</v>
      </c>
      <c r="R25" t="s">
        <v>19</v>
      </c>
      <c r="S25" t="s">
        <v>19</v>
      </c>
      <c r="T25" t="s">
        <v>19</v>
      </c>
      <c r="U25" t="s">
        <v>19</v>
      </c>
      <c r="V25" t="s">
        <v>19</v>
      </c>
      <c r="W25" t="s">
        <v>19</v>
      </c>
      <c r="X25" t="s">
        <v>19</v>
      </c>
      <c r="Y25" t="s">
        <v>19</v>
      </c>
      <c r="Z25" t="s">
        <v>19</v>
      </c>
      <c r="AA25" t="s">
        <v>19</v>
      </c>
      <c r="AB25" t="s">
        <v>19</v>
      </c>
      <c r="AC25" t="s">
        <v>19</v>
      </c>
      <c r="AD25" t="s">
        <v>19</v>
      </c>
      <c r="AE25" t="s">
        <v>19</v>
      </c>
      <c r="AF25" t="s">
        <v>19</v>
      </c>
      <c r="AG25" t="s">
        <v>19</v>
      </c>
      <c r="AH25" t="s">
        <v>19</v>
      </c>
      <c r="AI25" t="s">
        <v>19</v>
      </c>
      <c r="AJ25" t="s">
        <v>19</v>
      </c>
      <c r="AK25" t="s">
        <v>19</v>
      </c>
      <c r="AL25" t="s">
        <v>19</v>
      </c>
      <c r="AM25" t="s">
        <v>19</v>
      </c>
      <c r="AN25" t="s">
        <v>19</v>
      </c>
      <c r="AO25" t="s">
        <v>19</v>
      </c>
      <c r="AP25" t="s">
        <v>19</v>
      </c>
      <c r="AQ25" t="s">
        <v>19</v>
      </c>
      <c r="AR25" t="s">
        <v>19</v>
      </c>
      <c r="AS25" t="s">
        <v>19</v>
      </c>
      <c r="AT25" t="s">
        <v>19</v>
      </c>
      <c r="AU25" t="s">
        <v>19</v>
      </c>
      <c r="AV25" t="s">
        <v>19</v>
      </c>
      <c r="AW25" t="s">
        <v>19</v>
      </c>
      <c r="AX25" t="s">
        <v>19</v>
      </c>
      <c r="AY25" t="s">
        <v>19</v>
      </c>
      <c r="AZ25" t="s">
        <v>19</v>
      </c>
      <c r="BA25" t="s">
        <v>19</v>
      </c>
      <c r="BB25" t="s">
        <v>19</v>
      </c>
      <c r="BC25" t="s">
        <v>19</v>
      </c>
      <c r="BD25" t="s">
        <v>19</v>
      </c>
      <c r="BE25" t="s">
        <v>19</v>
      </c>
      <c r="BF25" t="s">
        <v>19</v>
      </c>
      <c r="BG25" t="s">
        <v>19</v>
      </c>
      <c r="BH25" t="s">
        <v>19</v>
      </c>
      <c r="BI25" t="s">
        <v>19</v>
      </c>
      <c r="BJ25" t="s">
        <v>19</v>
      </c>
      <c r="BK25" t="s">
        <v>19</v>
      </c>
      <c r="BL25" t="s">
        <v>19</v>
      </c>
      <c r="BM25" t="s">
        <v>19</v>
      </c>
      <c r="BN25" t="s">
        <v>19</v>
      </c>
      <c r="BO25" t="s">
        <v>19</v>
      </c>
      <c r="BP25" t="s">
        <v>19</v>
      </c>
      <c r="BQ25" t="s">
        <v>19</v>
      </c>
    </row>
    <row r="26" spans="1:69">
      <c r="A26" t="s">
        <v>909</v>
      </c>
      <c r="B26">
        <v>50</v>
      </c>
      <c r="C26">
        <v>24</v>
      </c>
      <c r="D26">
        <v>15</v>
      </c>
      <c r="E26">
        <v>11</v>
      </c>
      <c r="F26">
        <v>31</v>
      </c>
      <c r="G26">
        <v>17</v>
      </c>
      <c r="H26">
        <v>5</v>
      </c>
      <c r="I26">
        <v>9</v>
      </c>
      <c r="J26">
        <v>2</v>
      </c>
      <c r="K26">
        <v>1</v>
      </c>
      <c r="L26" t="s">
        <v>19</v>
      </c>
      <c r="M26">
        <v>1</v>
      </c>
      <c r="N26">
        <v>4</v>
      </c>
      <c r="O26">
        <v>1</v>
      </c>
      <c r="P26">
        <v>3</v>
      </c>
      <c r="Q26" t="s">
        <v>19</v>
      </c>
      <c r="R26" t="s">
        <v>19</v>
      </c>
      <c r="S26" t="s">
        <v>19</v>
      </c>
      <c r="T26" t="s">
        <v>19</v>
      </c>
      <c r="U26" t="s">
        <v>19</v>
      </c>
      <c r="V26">
        <v>3</v>
      </c>
      <c r="W26">
        <v>1</v>
      </c>
      <c r="X26">
        <v>1</v>
      </c>
      <c r="Y26">
        <v>1</v>
      </c>
      <c r="Z26">
        <v>3</v>
      </c>
      <c r="AA26">
        <v>1</v>
      </c>
      <c r="AB26">
        <v>2</v>
      </c>
      <c r="AC26" t="s">
        <v>19</v>
      </c>
      <c r="AD26">
        <v>3</v>
      </c>
      <c r="AE26">
        <v>2</v>
      </c>
      <c r="AF26">
        <v>1</v>
      </c>
      <c r="AG26" t="s">
        <v>19</v>
      </c>
      <c r="AH26">
        <v>3</v>
      </c>
      <c r="AI26" t="s">
        <v>19</v>
      </c>
      <c r="AJ26">
        <v>2</v>
      </c>
      <c r="AK26">
        <v>1</v>
      </c>
      <c r="AL26" t="s">
        <v>19</v>
      </c>
      <c r="AM26" t="s">
        <v>19</v>
      </c>
      <c r="AN26" t="s">
        <v>19</v>
      </c>
      <c r="AO26" t="s">
        <v>19</v>
      </c>
      <c r="AP26" t="s">
        <v>19</v>
      </c>
      <c r="AQ26" t="s">
        <v>19</v>
      </c>
      <c r="AR26" t="s">
        <v>19</v>
      </c>
      <c r="AS26" t="s">
        <v>19</v>
      </c>
      <c r="AT26" t="s">
        <v>19</v>
      </c>
      <c r="AU26" t="s">
        <v>19</v>
      </c>
      <c r="AV26" t="s">
        <v>19</v>
      </c>
      <c r="AW26" t="s">
        <v>19</v>
      </c>
      <c r="AX26">
        <v>2</v>
      </c>
      <c r="AY26" t="s">
        <v>19</v>
      </c>
      <c r="AZ26">
        <v>1</v>
      </c>
      <c r="BA26">
        <v>1</v>
      </c>
      <c r="BB26">
        <v>1</v>
      </c>
      <c r="BC26" t="s">
        <v>19</v>
      </c>
      <c r="BD26">
        <v>1</v>
      </c>
      <c r="BE26" t="s">
        <v>19</v>
      </c>
      <c r="BF26" t="s">
        <v>19</v>
      </c>
      <c r="BG26" t="s">
        <v>19</v>
      </c>
      <c r="BH26" t="s">
        <v>19</v>
      </c>
      <c r="BI26" t="s">
        <v>19</v>
      </c>
      <c r="BJ26" t="s">
        <v>19</v>
      </c>
      <c r="BK26" t="s">
        <v>19</v>
      </c>
      <c r="BL26" t="s">
        <v>19</v>
      </c>
      <c r="BM26" t="s">
        <v>19</v>
      </c>
      <c r="BN26">
        <v>3</v>
      </c>
      <c r="BO26">
        <v>2</v>
      </c>
      <c r="BP26">
        <v>1</v>
      </c>
      <c r="BQ26" t="s">
        <v>19</v>
      </c>
    </row>
    <row r="27" spans="1:69">
      <c r="A27" t="s">
        <v>908</v>
      </c>
      <c r="B27">
        <v>404</v>
      </c>
      <c r="C27">
        <v>211</v>
      </c>
      <c r="D27">
        <v>68</v>
      </c>
      <c r="E27">
        <v>125</v>
      </c>
      <c r="F27">
        <v>258</v>
      </c>
      <c r="G27">
        <v>162</v>
      </c>
      <c r="H27">
        <v>29</v>
      </c>
      <c r="I27">
        <v>67</v>
      </c>
      <c r="J27">
        <v>98</v>
      </c>
      <c r="K27">
        <v>68</v>
      </c>
      <c r="L27">
        <v>8</v>
      </c>
      <c r="M27">
        <v>22</v>
      </c>
      <c r="N27">
        <v>17</v>
      </c>
      <c r="O27">
        <v>10</v>
      </c>
      <c r="P27">
        <v>7</v>
      </c>
      <c r="Q27" t="s">
        <v>19</v>
      </c>
      <c r="R27">
        <v>5</v>
      </c>
      <c r="S27">
        <v>3</v>
      </c>
      <c r="T27">
        <v>2</v>
      </c>
      <c r="U27" t="s">
        <v>19</v>
      </c>
      <c r="V27">
        <v>30</v>
      </c>
      <c r="W27">
        <v>10</v>
      </c>
      <c r="X27">
        <v>9</v>
      </c>
      <c r="Y27">
        <v>11</v>
      </c>
      <c r="Z27">
        <v>15</v>
      </c>
      <c r="AA27">
        <v>6</v>
      </c>
      <c r="AB27">
        <v>1</v>
      </c>
      <c r="AC27">
        <v>8</v>
      </c>
      <c r="AD27">
        <v>17</v>
      </c>
      <c r="AE27">
        <v>6</v>
      </c>
      <c r="AF27">
        <v>7</v>
      </c>
      <c r="AG27">
        <v>4</v>
      </c>
      <c r="AH27">
        <v>22</v>
      </c>
      <c r="AI27">
        <v>2</v>
      </c>
      <c r="AJ27">
        <v>7</v>
      </c>
      <c r="AK27">
        <v>13</v>
      </c>
      <c r="AL27" t="s">
        <v>19</v>
      </c>
      <c r="AM27" t="s">
        <v>19</v>
      </c>
      <c r="AN27" t="s">
        <v>19</v>
      </c>
      <c r="AO27" t="s">
        <v>19</v>
      </c>
      <c r="AP27" t="s">
        <v>19</v>
      </c>
      <c r="AQ27" t="s">
        <v>19</v>
      </c>
      <c r="AR27" t="s">
        <v>19</v>
      </c>
      <c r="AS27" t="s">
        <v>19</v>
      </c>
      <c r="AT27" t="s">
        <v>19</v>
      </c>
      <c r="AU27" t="s">
        <v>19</v>
      </c>
      <c r="AV27" t="s">
        <v>19</v>
      </c>
      <c r="AW27" t="s">
        <v>19</v>
      </c>
      <c r="AX27">
        <v>13</v>
      </c>
      <c r="AY27" t="s">
        <v>19</v>
      </c>
      <c r="AZ27">
        <v>6</v>
      </c>
      <c r="BA27">
        <v>7</v>
      </c>
      <c r="BB27">
        <v>5</v>
      </c>
      <c r="BC27">
        <v>1</v>
      </c>
      <c r="BD27">
        <v>1</v>
      </c>
      <c r="BE27">
        <v>3</v>
      </c>
      <c r="BF27">
        <v>3</v>
      </c>
      <c r="BG27">
        <v>1</v>
      </c>
      <c r="BH27" t="s">
        <v>19</v>
      </c>
      <c r="BI27">
        <v>2</v>
      </c>
      <c r="BJ27">
        <v>1</v>
      </c>
      <c r="BK27" t="s">
        <v>19</v>
      </c>
      <c r="BL27" t="s">
        <v>19</v>
      </c>
      <c r="BM27">
        <v>1</v>
      </c>
      <c r="BN27">
        <v>45</v>
      </c>
      <c r="BO27">
        <v>15</v>
      </c>
      <c r="BP27">
        <v>8</v>
      </c>
      <c r="BQ27">
        <v>22</v>
      </c>
    </row>
    <row r="28" spans="1:69">
      <c r="A28" t="s">
        <v>907</v>
      </c>
      <c r="B28">
        <v>98</v>
      </c>
      <c r="C28">
        <v>47</v>
      </c>
      <c r="D28">
        <v>19</v>
      </c>
      <c r="E28">
        <v>32</v>
      </c>
      <c r="F28">
        <v>60</v>
      </c>
      <c r="G28">
        <v>41</v>
      </c>
      <c r="H28">
        <v>4</v>
      </c>
      <c r="I28">
        <v>15</v>
      </c>
      <c r="J28">
        <v>17</v>
      </c>
      <c r="K28">
        <v>11</v>
      </c>
      <c r="L28">
        <v>3</v>
      </c>
      <c r="M28">
        <v>3</v>
      </c>
      <c r="N28">
        <v>5</v>
      </c>
      <c r="O28">
        <v>1</v>
      </c>
      <c r="P28">
        <v>4</v>
      </c>
      <c r="Q28" t="s">
        <v>19</v>
      </c>
      <c r="R28" t="s">
        <v>19</v>
      </c>
      <c r="S28" t="s">
        <v>19</v>
      </c>
      <c r="T28" t="s">
        <v>19</v>
      </c>
      <c r="U28" t="s">
        <v>19</v>
      </c>
      <c r="V28">
        <v>8</v>
      </c>
      <c r="W28">
        <v>2</v>
      </c>
      <c r="X28">
        <v>1</v>
      </c>
      <c r="Y28">
        <v>5</v>
      </c>
      <c r="Z28">
        <v>1</v>
      </c>
      <c r="AA28">
        <v>1</v>
      </c>
      <c r="AB28" t="s">
        <v>19</v>
      </c>
      <c r="AC28" t="s">
        <v>19</v>
      </c>
      <c r="AD28">
        <v>4</v>
      </c>
      <c r="AE28" t="s">
        <v>19</v>
      </c>
      <c r="AF28">
        <v>3</v>
      </c>
      <c r="AG28">
        <v>1</v>
      </c>
      <c r="AH28">
        <v>5</v>
      </c>
      <c r="AI28" t="s">
        <v>19</v>
      </c>
      <c r="AJ28">
        <v>2</v>
      </c>
      <c r="AK28">
        <v>3</v>
      </c>
      <c r="AL28" t="s">
        <v>19</v>
      </c>
      <c r="AM28" t="s">
        <v>19</v>
      </c>
      <c r="AN28" t="s">
        <v>19</v>
      </c>
      <c r="AO28" t="s">
        <v>19</v>
      </c>
      <c r="AP28" t="s">
        <v>19</v>
      </c>
      <c r="AQ28" t="s">
        <v>19</v>
      </c>
      <c r="AR28" t="s">
        <v>19</v>
      </c>
      <c r="AS28" t="s">
        <v>19</v>
      </c>
      <c r="AT28" t="s">
        <v>19</v>
      </c>
      <c r="AU28" t="s">
        <v>19</v>
      </c>
      <c r="AV28" t="s">
        <v>19</v>
      </c>
      <c r="AW28" t="s">
        <v>19</v>
      </c>
      <c r="AX28">
        <v>3</v>
      </c>
      <c r="AY28" t="s">
        <v>19</v>
      </c>
      <c r="AZ28" t="s">
        <v>19</v>
      </c>
      <c r="BA28">
        <v>3</v>
      </c>
      <c r="BB28">
        <v>2</v>
      </c>
      <c r="BC28" t="s">
        <v>19</v>
      </c>
      <c r="BD28">
        <v>2</v>
      </c>
      <c r="BE28" t="s">
        <v>19</v>
      </c>
      <c r="BF28" t="s">
        <v>19</v>
      </c>
      <c r="BG28" t="s">
        <v>19</v>
      </c>
      <c r="BH28" t="s">
        <v>19</v>
      </c>
      <c r="BI28" t="s">
        <v>19</v>
      </c>
      <c r="BJ28" t="s">
        <v>19</v>
      </c>
      <c r="BK28" t="s">
        <v>19</v>
      </c>
      <c r="BL28" t="s">
        <v>19</v>
      </c>
      <c r="BM28" t="s">
        <v>19</v>
      </c>
      <c r="BN28">
        <v>15</v>
      </c>
      <c r="BO28">
        <v>2</v>
      </c>
      <c r="BP28">
        <v>5</v>
      </c>
      <c r="BQ28">
        <v>8</v>
      </c>
    </row>
    <row r="29" spans="1:69">
      <c r="A29" t="s">
        <v>906</v>
      </c>
      <c r="B29">
        <v>309</v>
      </c>
      <c r="C29">
        <v>166</v>
      </c>
      <c r="D29">
        <v>68</v>
      </c>
      <c r="E29">
        <v>75</v>
      </c>
      <c r="F29">
        <v>200</v>
      </c>
      <c r="G29">
        <v>120</v>
      </c>
      <c r="H29">
        <v>26</v>
      </c>
      <c r="I29">
        <v>54</v>
      </c>
      <c r="J29">
        <v>71</v>
      </c>
      <c r="K29">
        <v>50</v>
      </c>
      <c r="L29">
        <v>13</v>
      </c>
      <c r="M29">
        <v>8</v>
      </c>
      <c r="N29">
        <v>19</v>
      </c>
      <c r="O29">
        <v>11</v>
      </c>
      <c r="P29">
        <v>8</v>
      </c>
      <c r="Q29" t="s">
        <v>19</v>
      </c>
      <c r="R29" t="s">
        <v>19</v>
      </c>
      <c r="S29" t="s">
        <v>19</v>
      </c>
      <c r="T29" t="s">
        <v>19</v>
      </c>
      <c r="U29" t="s">
        <v>19</v>
      </c>
      <c r="V29">
        <v>28</v>
      </c>
      <c r="W29">
        <v>11</v>
      </c>
      <c r="X29">
        <v>7</v>
      </c>
      <c r="Y29">
        <v>10</v>
      </c>
      <c r="Z29">
        <v>9</v>
      </c>
      <c r="AA29">
        <v>1</v>
      </c>
      <c r="AB29">
        <v>4</v>
      </c>
      <c r="AC29">
        <v>4</v>
      </c>
      <c r="AD29">
        <v>17</v>
      </c>
      <c r="AE29">
        <v>7</v>
      </c>
      <c r="AF29">
        <v>10</v>
      </c>
      <c r="AG29" t="s">
        <v>19</v>
      </c>
      <c r="AH29">
        <v>16</v>
      </c>
      <c r="AI29">
        <v>7</v>
      </c>
      <c r="AJ29">
        <v>7</v>
      </c>
      <c r="AK29">
        <v>2</v>
      </c>
      <c r="AL29">
        <v>2</v>
      </c>
      <c r="AM29">
        <v>2</v>
      </c>
      <c r="AN29" t="s">
        <v>19</v>
      </c>
      <c r="AO29" t="s">
        <v>19</v>
      </c>
      <c r="AP29">
        <v>1</v>
      </c>
      <c r="AQ29" t="s">
        <v>19</v>
      </c>
      <c r="AR29" t="s">
        <v>19</v>
      </c>
      <c r="AS29">
        <v>1</v>
      </c>
      <c r="AT29" t="s">
        <v>19</v>
      </c>
      <c r="AU29" t="s">
        <v>19</v>
      </c>
      <c r="AV29" t="s">
        <v>19</v>
      </c>
      <c r="AW29" t="s">
        <v>19</v>
      </c>
      <c r="AX29">
        <v>9</v>
      </c>
      <c r="AY29">
        <v>3</v>
      </c>
      <c r="AZ29">
        <v>5</v>
      </c>
      <c r="BA29">
        <v>1</v>
      </c>
      <c r="BB29">
        <v>3</v>
      </c>
      <c r="BC29">
        <v>1</v>
      </c>
      <c r="BD29">
        <v>2</v>
      </c>
      <c r="BE29" t="s">
        <v>19</v>
      </c>
      <c r="BF29" t="s">
        <v>19</v>
      </c>
      <c r="BG29" t="s">
        <v>19</v>
      </c>
      <c r="BH29" t="s">
        <v>19</v>
      </c>
      <c r="BI29" t="s">
        <v>19</v>
      </c>
      <c r="BJ29">
        <v>1</v>
      </c>
      <c r="BK29">
        <v>1</v>
      </c>
      <c r="BL29" t="s">
        <v>19</v>
      </c>
      <c r="BM29" t="s">
        <v>19</v>
      </c>
      <c r="BN29">
        <v>20</v>
      </c>
      <c r="BO29">
        <v>9</v>
      </c>
      <c r="BP29">
        <v>6</v>
      </c>
      <c r="BQ29">
        <v>5</v>
      </c>
    </row>
    <row r="30" spans="1:69">
      <c r="A30" t="s">
        <v>905</v>
      </c>
      <c r="B30">
        <v>329</v>
      </c>
      <c r="C30">
        <v>158</v>
      </c>
      <c r="D30">
        <v>56</v>
      </c>
      <c r="E30">
        <v>115</v>
      </c>
      <c r="F30">
        <v>206</v>
      </c>
      <c r="G30">
        <v>128</v>
      </c>
      <c r="H30">
        <v>13</v>
      </c>
      <c r="I30">
        <v>65</v>
      </c>
      <c r="J30">
        <v>78</v>
      </c>
      <c r="K30">
        <v>57</v>
      </c>
      <c r="L30">
        <v>5</v>
      </c>
      <c r="M30">
        <v>16</v>
      </c>
      <c r="N30">
        <v>13</v>
      </c>
      <c r="O30">
        <v>5</v>
      </c>
      <c r="P30">
        <v>7</v>
      </c>
      <c r="Q30">
        <v>1</v>
      </c>
      <c r="R30" t="s">
        <v>19</v>
      </c>
      <c r="S30" t="s">
        <v>19</v>
      </c>
      <c r="T30" t="s">
        <v>19</v>
      </c>
      <c r="U30" t="s">
        <v>19</v>
      </c>
      <c r="V30">
        <v>28</v>
      </c>
      <c r="W30">
        <v>11</v>
      </c>
      <c r="X30">
        <v>6</v>
      </c>
      <c r="Y30">
        <v>11</v>
      </c>
      <c r="Z30">
        <v>13</v>
      </c>
      <c r="AA30">
        <v>1</v>
      </c>
      <c r="AB30">
        <v>4</v>
      </c>
      <c r="AC30">
        <v>8</v>
      </c>
      <c r="AD30">
        <v>15</v>
      </c>
      <c r="AE30">
        <v>1</v>
      </c>
      <c r="AF30">
        <v>8</v>
      </c>
      <c r="AG30">
        <v>6</v>
      </c>
      <c r="AH30">
        <v>22</v>
      </c>
      <c r="AI30">
        <v>6</v>
      </c>
      <c r="AJ30">
        <v>8</v>
      </c>
      <c r="AK30">
        <v>8</v>
      </c>
      <c r="AL30" t="s">
        <v>19</v>
      </c>
      <c r="AM30" t="s">
        <v>19</v>
      </c>
      <c r="AN30" t="s">
        <v>19</v>
      </c>
      <c r="AO30" t="s">
        <v>19</v>
      </c>
      <c r="AP30">
        <v>1</v>
      </c>
      <c r="AQ30" t="s">
        <v>19</v>
      </c>
      <c r="AR30" t="s">
        <v>19</v>
      </c>
      <c r="AS30">
        <v>1</v>
      </c>
      <c r="AT30" t="s">
        <v>19</v>
      </c>
      <c r="AU30" t="s">
        <v>19</v>
      </c>
      <c r="AV30" t="s">
        <v>19</v>
      </c>
      <c r="AW30" t="s">
        <v>19</v>
      </c>
      <c r="AX30">
        <v>11</v>
      </c>
      <c r="AY30">
        <v>3</v>
      </c>
      <c r="AZ30">
        <v>6</v>
      </c>
      <c r="BA30">
        <v>2</v>
      </c>
      <c r="BB30">
        <v>7</v>
      </c>
      <c r="BC30">
        <v>3</v>
      </c>
      <c r="BD30">
        <v>2</v>
      </c>
      <c r="BE30">
        <v>2</v>
      </c>
      <c r="BF30">
        <v>1</v>
      </c>
      <c r="BG30" t="s">
        <v>19</v>
      </c>
      <c r="BH30" t="s">
        <v>19</v>
      </c>
      <c r="BI30">
        <v>1</v>
      </c>
      <c r="BJ30">
        <v>2</v>
      </c>
      <c r="BK30" t="s">
        <v>19</v>
      </c>
      <c r="BL30" t="s">
        <v>19</v>
      </c>
      <c r="BM30">
        <v>2</v>
      </c>
      <c r="BN30">
        <v>32</v>
      </c>
      <c r="BO30">
        <v>6</v>
      </c>
      <c r="BP30">
        <v>10</v>
      </c>
      <c r="BQ30">
        <v>16</v>
      </c>
    </row>
    <row r="31" spans="1:69">
      <c r="A31" t="s">
        <v>904</v>
      </c>
      <c r="B31">
        <v>75</v>
      </c>
      <c r="C31">
        <v>31</v>
      </c>
      <c r="D31">
        <v>9</v>
      </c>
      <c r="E31">
        <v>35</v>
      </c>
      <c r="F31">
        <v>53</v>
      </c>
      <c r="G31">
        <v>24</v>
      </c>
      <c r="H31">
        <v>2</v>
      </c>
      <c r="I31">
        <v>27</v>
      </c>
      <c r="J31">
        <v>11</v>
      </c>
      <c r="K31">
        <v>4</v>
      </c>
      <c r="L31">
        <v>2</v>
      </c>
      <c r="M31">
        <v>5</v>
      </c>
      <c r="N31">
        <v>6</v>
      </c>
      <c r="O31">
        <v>1</v>
      </c>
      <c r="P31">
        <v>3</v>
      </c>
      <c r="Q31">
        <v>2</v>
      </c>
      <c r="R31" t="s">
        <v>19</v>
      </c>
      <c r="S31" t="s">
        <v>19</v>
      </c>
      <c r="T31" t="s">
        <v>19</v>
      </c>
      <c r="U31" t="s">
        <v>19</v>
      </c>
      <c r="V31">
        <v>3</v>
      </c>
      <c r="W31">
        <v>2</v>
      </c>
      <c r="X31" t="s">
        <v>19</v>
      </c>
      <c r="Y31">
        <v>1</v>
      </c>
      <c r="Z31">
        <v>4</v>
      </c>
      <c r="AA31">
        <v>2</v>
      </c>
      <c r="AB31" t="s">
        <v>19</v>
      </c>
      <c r="AC31">
        <v>2</v>
      </c>
      <c r="AD31">
        <v>4</v>
      </c>
      <c r="AE31">
        <v>1</v>
      </c>
      <c r="AF31">
        <v>2</v>
      </c>
      <c r="AG31">
        <v>1</v>
      </c>
      <c r="AH31">
        <v>3</v>
      </c>
      <c r="AI31">
        <v>1</v>
      </c>
      <c r="AJ31" t="s">
        <v>19</v>
      </c>
      <c r="AK31">
        <v>2</v>
      </c>
      <c r="AL31" t="s">
        <v>19</v>
      </c>
      <c r="AM31" t="s">
        <v>19</v>
      </c>
      <c r="AN31" t="s">
        <v>19</v>
      </c>
      <c r="AO31" t="s">
        <v>19</v>
      </c>
      <c r="AP31" t="s">
        <v>19</v>
      </c>
      <c r="AQ31" t="s">
        <v>19</v>
      </c>
      <c r="AR31" t="s">
        <v>19</v>
      </c>
      <c r="AS31" t="s">
        <v>19</v>
      </c>
      <c r="AT31" t="s">
        <v>19</v>
      </c>
      <c r="AU31" t="s">
        <v>19</v>
      </c>
      <c r="AV31" t="s">
        <v>19</v>
      </c>
      <c r="AW31" t="s">
        <v>19</v>
      </c>
      <c r="AX31">
        <v>1</v>
      </c>
      <c r="AY31">
        <v>1</v>
      </c>
      <c r="AZ31" t="s">
        <v>19</v>
      </c>
      <c r="BA31" t="s">
        <v>19</v>
      </c>
      <c r="BB31">
        <v>2</v>
      </c>
      <c r="BC31" t="s">
        <v>19</v>
      </c>
      <c r="BD31" t="s">
        <v>19</v>
      </c>
      <c r="BE31">
        <v>2</v>
      </c>
      <c r="BF31" t="s">
        <v>19</v>
      </c>
      <c r="BG31" t="s">
        <v>19</v>
      </c>
      <c r="BH31" t="s">
        <v>19</v>
      </c>
      <c r="BI31" t="s">
        <v>19</v>
      </c>
      <c r="BJ31" t="s">
        <v>19</v>
      </c>
      <c r="BK31" t="s">
        <v>19</v>
      </c>
      <c r="BL31" t="s">
        <v>19</v>
      </c>
      <c r="BM31" t="s">
        <v>19</v>
      </c>
      <c r="BN31">
        <v>2</v>
      </c>
      <c r="BO31" t="s">
        <v>19</v>
      </c>
      <c r="BP31">
        <v>2</v>
      </c>
      <c r="BQ31" t="s">
        <v>19</v>
      </c>
    </row>
    <row r="32" spans="1:69">
      <c r="A32" t="s">
        <v>903</v>
      </c>
      <c r="B32">
        <v>17</v>
      </c>
      <c r="C32">
        <v>9</v>
      </c>
      <c r="D32">
        <v>6</v>
      </c>
      <c r="E32">
        <v>2</v>
      </c>
      <c r="F32">
        <v>11</v>
      </c>
      <c r="G32">
        <v>8</v>
      </c>
      <c r="H32">
        <v>3</v>
      </c>
      <c r="I32" t="s">
        <v>19</v>
      </c>
      <c r="J32">
        <v>4</v>
      </c>
      <c r="K32">
        <v>2</v>
      </c>
      <c r="L32">
        <v>2</v>
      </c>
      <c r="M32" t="s">
        <v>19</v>
      </c>
      <c r="N32">
        <v>2</v>
      </c>
      <c r="O32" t="s">
        <v>19</v>
      </c>
      <c r="P32">
        <v>1</v>
      </c>
      <c r="Q32">
        <v>1</v>
      </c>
      <c r="R32" t="s">
        <v>19</v>
      </c>
      <c r="S32" t="s">
        <v>19</v>
      </c>
      <c r="T32" t="s">
        <v>19</v>
      </c>
      <c r="U32" t="s">
        <v>19</v>
      </c>
      <c r="V32">
        <v>1</v>
      </c>
      <c r="W32">
        <v>1</v>
      </c>
      <c r="X32" t="s">
        <v>19</v>
      </c>
      <c r="Y32" t="s">
        <v>19</v>
      </c>
      <c r="Z32" t="s">
        <v>19</v>
      </c>
      <c r="AA32" t="s">
        <v>19</v>
      </c>
      <c r="AB32" t="s">
        <v>19</v>
      </c>
      <c r="AC32" t="s">
        <v>19</v>
      </c>
      <c r="AD32">
        <v>1</v>
      </c>
      <c r="AE32" t="s">
        <v>19</v>
      </c>
      <c r="AF32" t="s">
        <v>19</v>
      </c>
      <c r="AG32">
        <v>1</v>
      </c>
      <c r="AH32">
        <v>1</v>
      </c>
      <c r="AI32" t="s">
        <v>19</v>
      </c>
      <c r="AJ32">
        <v>1</v>
      </c>
      <c r="AK32" t="s">
        <v>19</v>
      </c>
      <c r="AL32" t="s">
        <v>19</v>
      </c>
      <c r="AM32" t="s">
        <v>19</v>
      </c>
      <c r="AN32" t="s">
        <v>19</v>
      </c>
      <c r="AO32" t="s">
        <v>19</v>
      </c>
      <c r="AP32" t="s">
        <v>19</v>
      </c>
      <c r="AQ32" t="s">
        <v>19</v>
      </c>
      <c r="AR32" t="s">
        <v>19</v>
      </c>
      <c r="AS32" t="s">
        <v>19</v>
      </c>
      <c r="AT32" t="s">
        <v>19</v>
      </c>
      <c r="AU32" t="s">
        <v>19</v>
      </c>
      <c r="AV32" t="s">
        <v>19</v>
      </c>
      <c r="AW32" t="s">
        <v>19</v>
      </c>
      <c r="AX32" t="s">
        <v>19</v>
      </c>
      <c r="AY32" t="s">
        <v>19</v>
      </c>
      <c r="AZ32" t="s">
        <v>19</v>
      </c>
      <c r="BA32" t="s">
        <v>19</v>
      </c>
      <c r="BB32">
        <v>1</v>
      </c>
      <c r="BC32" t="s">
        <v>19</v>
      </c>
      <c r="BD32">
        <v>1</v>
      </c>
      <c r="BE32" t="s">
        <v>19</v>
      </c>
      <c r="BF32" t="s">
        <v>19</v>
      </c>
      <c r="BG32" t="s">
        <v>19</v>
      </c>
      <c r="BH32" t="s">
        <v>19</v>
      </c>
      <c r="BI32" t="s">
        <v>19</v>
      </c>
      <c r="BJ32" t="s">
        <v>19</v>
      </c>
      <c r="BK32" t="s">
        <v>19</v>
      </c>
      <c r="BL32" t="s">
        <v>19</v>
      </c>
      <c r="BM32" t="s">
        <v>19</v>
      </c>
      <c r="BN32">
        <v>1</v>
      </c>
      <c r="BO32" t="s">
        <v>19</v>
      </c>
      <c r="BP32">
        <v>1</v>
      </c>
      <c r="BQ32" t="s">
        <v>19</v>
      </c>
    </row>
    <row r="33" spans="1:69">
      <c r="A33" t="s">
        <v>902</v>
      </c>
      <c r="B33">
        <v>272</v>
      </c>
      <c r="C33">
        <v>131</v>
      </c>
      <c r="D33">
        <v>63</v>
      </c>
      <c r="E33">
        <v>78</v>
      </c>
      <c r="F33">
        <v>163</v>
      </c>
      <c r="G33">
        <v>99</v>
      </c>
      <c r="H33">
        <v>15</v>
      </c>
      <c r="I33">
        <v>49</v>
      </c>
      <c r="J33">
        <v>59</v>
      </c>
      <c r="K33">
        <v>38</v>
      </c>
      <c r="L33">
        <v>8</v>
      </c>
      <c r="M33">
        <v>13</v>
      </c>
      <c r="N33">
        <v>15</v>
      </c>
      <c r="O33">
        <v>7</v>
      </c>
      <c r="P33">
        <v>8</v>
      </c>
      <c r="Q33" t="s">
        <v>19</v>
      </c>
      <c r="R33">
        <v>5</v>
      </c>
      <c r="S33">
        <v>2</v>
      </c>
      <c r="T33">
        <v>3</v>
      </c>
      <c r="U33" t="s">
        <v>19</v>
      </c>
      <c r="V33">
        <v>17</v>
      </c>
      <c r="W33">
        <v>4</v>
      </c>
      <c r="X33">
        <v>6</v>
      </c>
      <c r="Y33">
        <v>7</v>
      </c>
      <c r="Z33">
        <v>11</v>
      </c>
      <c r="AA33">
        <v>4</v>
      </c>
      <c r="AB33">
        <v>4</v>
      </c>
      <c r="AC33">
        <v>3</v>
      </c>
      <c r="AD33">
        <v>17</v>
      </c>
      <c r="AE33">
        <v>4</v>
      </c>
      <c r="AF33">
        <v>12</v>
      </c>
      <c r="AG33">
        <v>1</v>
      </c>
      <c r="AH33">
        <v>12</v>
      </c>
      <c r="AI33">
        <v>1</v>
      </c>
      <c r="AJ33">
        <v>7</v>
      </c>
      <c r="AK33">
        <v>4</v>
      </c>
      <c r="AL33" t="s">
        <v>19</v>
      </c>
      <c r="AM33" t="s">
        <v>19</v>
      </c>
      <c r="AN33" t="s">
        <v>19</v>
      </c>
      <c r="AO33" t="s">
        <v>19</v>
      </c>
      <c r="AP33" t="s">
        <v>19</v>
      </c>
      <c r="AQ33" t="s">
        <v>19</v>
      </c>
      <c r="AR33" t="s">
        <v>19</v>
      </c>
      <c r="AS33" t="s">
        <v>19</v>
      </c>
      <c r="AT33" t="s">
        <v>19</v>
      </c>
      <c r="AU33" t="s">
        <v>19</v>
      </c>
      <c r="AV33" t="s">
        <v>19</v>
      </c>
      <c r="AW33" t="s">
        <v>19</v>
      </c>
      <c r="AX33">
        <v>5</v>
      </c>
      <c r="AY33" t="s">
        <v>19</v>
      </c>
      <c r="AZ33">
        <v>5</v>
      </c>
      <c r="BA33" t="s">
        <v>19</v>
      </c>
      <c r="BB33">
        <v>4</v>
      </c>
      <c r="BC33" t="s">
        <v>19</v>
      </c>
      <c r="BD33">
        <v>1</v>
      </c>
      <c r="BE33">
        <v>3</v>
      </c>
      <c r="BF33">
        <v>3</v>
      </c>
      <c r="BG33">
        <v>1</v>
      </c>
      <c r="BH33">
        <v>1</v>
      </c>
      <c r="BI33">
        <v>1</v>
      </c>
      <c r="BJ33" t="s">
        <v>19</v>
      </c>
      <c r="BK33" t="s">
        <v>19</v>
      </c>
      <c r="BL33" t="s">
        <v>19</v>
      </c>
      <c r="BM33" t="s">
        <v>19</v>
      </c>
      <c r="BN33">
        <v>37</v>
      </c>
      <c r="BO33">
        <v>12</v>
      </c>
      <c r="BP33">
        <v>11</v>
      </c>
      <c r="BQ33">
        <v>14</v>
      </c>
    </row>
    <row r="34" spans="1:69">
      <c r="A34" t="s">
        <v>901</v>
      </c>
      <c r="B34">
        <v>157</v>
      </c>
      <c r="C34">
        <v>100</v>
      </c>
      <c r="D34">
        <v>31</v>
      </c>
      <c r="E34">
        <v>26</v>
      </c>
      <c r="F34">
        <v>105</v>
      </c>
      <c r="G34">
        <v>78</v>
      </c>
      <c r="H34">
        <v>10</v>
      </c>
      <c r="I34">
        <v>17</v>
      </c>
      <c r="J34">
        <v>16</v>
      </c>
      <c r="K34">
        <v>13</v>
      </c>
      <c r="L34">
        <v>1</v>
      </c>
      <c r="M34">
        <v>2</v>
      </c>
      <c r="N34">
        <v>9</v>
      </c>
      <c r="O34">
        <v>5</v>
      </c>
      <c r="P34">
        <v>4</v>
      </c>
      <c r="Q34" t="s">
        <v>19</v>
      </c>
      <c r="R34">
        <v>2</v>
      </c>
      <c r="S34">
        <v>1</v>
      </c>
      <c r="T34">
        <v>1</v>
      </c>
      <c r="U34" t="s">
        <v>19</v>
      </c>
      <c r="V34">
        <v>7</v>
      </c>
      <c r="W34">
        <v>3</v>
      </c>
      <c r="X34">
        <v>2</v>
      </c>
      <c r="Y34">
        <v>2</v>
      </c>
      <c r="Z34">
        <v>4</v>
      </c>
      <c r="AA34">
        <v>2</v>
      </c>
      <c r="AB34">
        <v>1</v>
      </c>
      <c r="AC34">
        <v>1</v>
      </c>
      <c r="AD34">
        <v>8</v>
      </c>
      <c r="AE34">
        <v>2</v>
      </c>
      <c r="AF34">
        <v>4</v>
      </c>
      <c r="AG34">
        <v>2</v>
      </c>
      <c r="AH34">
        <v>10</v>
      </c>
      <c r="AI34">
        <v>3</v>
      </c>
      <c r="AJ34">
        <v>5</v>
      </c>
      <c r="AK34">
        <v>2</v>
      </c>
      <c r="AL34" t="s">
        <v>19</v>
      </c>
      <c r="AM34" t="s">
        <v>19</v>
      </c>
      <c r="AN34" t="s">
        <v>19</v>
      </c>
      <c r="AO34" t="s">
        <v>19</v>
      </c>
      <c r="AP34" t="s">
        <v>19</v>
      </c>
      <c r="AQ34" t="s">
        <v>19</v>
      </c>
      <c r="AR34" t="s">
        <v>19</v>
      </c>
      <c r="AS34" t="s">
        <v>19</v>
      </c>
      <c r="AT34" t="s">
        <v>19</v>
      </c>
      <c r="AU34" t="s">
        <v>19</v>
      </c>
      <c r="AV34" t="s">
        <v>19</v>
      </c>
      <c r="AW34" t="s">
        <v>19</v>
      </c>
      <c r="AX34">
        <v>4</v>
      </c>
      <c r="AY34" t="s">
        <v>19</v>
      </c>
      <c r="AZ34">
        <v>4</v>
      </c>
      <c r="BA34" t="s">
        <v>19</v>
      </c>
      <c r="BB34">
        <v>3</v>
      </c>
      <c r="BC34" t="s">
        <v>19</v>
      </c>
      <c r="BD34">
        <v>1</v>
      </c>
      <c r="BE34">
        <v>2</v>
      </c>
      <c r="BF34">
        <v>3</v>
      </c>
      <c r="BG34">
        <v>3</v>
      </c>
      <c r="BH34" t="s">
        <v>19</v>
      </c>
      <c r="BI34" t="s">
        <v>19</v>
      </c>
      <c r="BJ34" t="s">
        <v>19</v>
      </c>
      <c r="BK34" t="s">
        <v>19</v>
      </c>
      <c r="BL34" t="s">
        <v>19</v>
      </c>
      <c r="BM34" t="s">
        <v>19</v>
      </c>
      <c r="BN34">
        <v>14</v>
      </c>
      <c r="BO34">
        <v>7</v>
      </c>
      <c r="BP34">
        <v>5</v>
      </c>
      <c r="BQ34">
        <v>2</v>
      </c>
    </row>
    <row r="35" spans="1:69">
      <c r="A35" t="s">
        <v>900</v>
      </c>
      <c r="B35">
        <v>113</v>
      </c>
      <c r="C35">
        <v>51</v>
      </c>
      <c r="D35">
        <v>31</v>
      </c>
      <c r="E35">
        <v>31</v>
      </c>
      <c r="F35">
        <v>77</v>
      </c>
      <c r="G35">
        <v>46</v>
      </c>
      <c r="H35">
        <v>12</v>
      </c>
      <c r="I35">
        <v>19</v>
      </c>
      <c r="J35">
        <v>30</v>
      </c>
      <c r="K35">
        <v>22</v>
      </c>
      <c r="L35">
        <v>2</v>
      </c>
      <c r="M35">
        <v>6</v>
      </c>
      <c r="N35">
        <v>8</v>
      </c>
      <c r="O35">
        <v>2</v>
      </c>
      <c r="P35">
        <v>6</v>
      </c>
      <c r="Q35" t="s">
        <v>19</v>
      </c>
      <c r="R35">
        <v>2</v>
      </c>
      <c r="S35" t="s">
        <v>19</v>
      </c>
      <c r="T35">
        <v>2</v>
      </c>
      <c r="U35" t="s">
        <v>19</v>
      </c>
      <c r="V35">
        <v>10</v>
      </c>
      <c r="W35">
        <v>1</v>
      </c>
      <c r="X35">
        <v>1</v>
      </c>
      <c r="Y35">
        <v>8</v>
      </c>
      <c r="Z35">
        <v>4</v>
      </c>
      <c r="AA35" t="s">
        <v>19</v>
      </c>
      <c r="AB35">
        <v>2</v>
      </c>
      <c r="AC35">
        <v>2</v>
      </c>
      <c r="AD35">
        <v>5</v>
      </c>
      <c r="AE35">
        <v>1</v>
      </c>
      <c r="AF35">
        <v>3</v>
      </c>
      <c r="AG35">
        <v>1</v>
      </c>
      <c r="AH35">
        <v>4</v>
      </c>
      <c r="AI35" t="s">
        <v>19</v>
      </c>
      <c r="AJ35">
        <v>3</v>
      </c>
      <c r="AK35">
        <v>1</v>
      </c>
      <c r="AL35" t="s">
        <v>19</v>
      </c>
      <c r="AM35" t="s">
        <v>19</v>
      </c>
      <c r="AN35" t="s">
        <v>19</v>
      </c>
      <c r="AO35" t="s">
        <v>19</v>
      </c>
      <c r="AP35">
        <v>1</v>
      </c>
      <c r="AQ35" t="s">
        <v>19</v>
      </c>
      <c r="AR35" t="s">
        <v>19</v>
      </c>
      <c r="AS35">
        <v>1</v>
      </c>
      <c r="AT35" t="s">
        <v>19</v>
      </c>
      <c r="AU35" t="s">
        <v>19</v>
      </c>
      <c r="AV35" t="s">
        <v>19</v>
      </c>
      <c r="AW35" t="s">
        <v>19</v>
      </c>
      <c r="AX35">
        <v>2</v>
      </c>
      <c r="AY35" t="s">
        <v>19</v>
      </c>
      <c r="AZ35">
        <v>2</v>
      </c>
      <c r="BA35" t="s">
        <v>19</v>
      </c>
      <c r="BB35">
        <v>1</v>
      </c>
      <c r="BC35" t="s">
        <v>19</v>
      </c>
      <c r="BD35">
        <v>1</v>
      </c>
      <c r="BE35" t="s">
        <v>19</v>
      </c>
      <c r="BF35" t="s">
        <v>19</v>
      </c>
      <c r="BG35" t="s">
        <v>19</v>
      </c>
      <c r="BH35" t="s">
        <v>19</v>
      </c>
      <c r="BI35" t="s">
        <v>19</v>
      </c>
      <c r="BJ35" t="s">
        <v>19</v>
      </c>
      <c r="BK35" t="s">
        <v>19</v>
      </c>
      <c r="BL35" t="s">
        <v>19</v>
      </c>
      <c r="BM35" t="s">
        <v>19</v>
      </c>
      <c r="BN35">
        <v>5</v>
      </c>
      <c r="BO35">
        <v>1</v>
      </c>
      <c r="BP35">
        <v>4</v>
      </c>
      <c r="BQ35" t="s">
        <v>19</v>
      </c>
    </row>
    <row r="36" spans="1:69">
      <c r="A36" t="s">
        <v>899</v>
      </c>
      <c r="B36" t="s">
        <v>19</v>
      </c>
      <c r="C36" t="s">
        <v>19</v>
      </c>
      <c r="D36" t="s">
        <v>19</v>
      </c>
      <c r="E36" t="s">
        <v>19</v>
      </c>
      <c r="F36" t="s">
        <v>19</v>
      </c>
      <c r="G36" t="s">
        <v>19</v>
      </c>
      <c r="H36" t="s">
        <v>19</v>
      </c>
      <c r="I36" t="s">
        <v>19</v>
      </c>
      <c r="J36" t="s">
        <v>19</v>
      </c>
      <c r="K36" t="s">
        <v>19</v>
      </c>
      <c r="L36" t="s">
        <v>19</v>
      </c>
      <c r="M36" t="s">
        <v>19</v>
      </c>
      <c r="N36" t="s">
        <v>19</v>
      </c>
      <c r="O36" t="s">
        <v>19</v>
      </c>
      <c r="P36" t="s">
        <v>19</v>
      </c>
      <c r="Q36" t="s">
        <v>19</v>
      </c>
      <c r="R36" t="s">
        <v>19</v>
      </c>
      <c r="S36" t="s">
        <v>19</v>
      </c>
      <c r="T36" t="s">
        <v>19</v>
      </c>
      <c r="U36" t="s">
        <v>19</v>
      </c>
      <c r="V36" t="s">
        <v>19</v>
      </c>
      <c r="W36" t="s">
        <v>19</v>
      </c>
      <c r="X36" t="s">
        <v>19</v>
      </c>
      <c r="Y36" t="s">
        <v>19</v>
      </c>
      <c r="Z36" t="s">
        <v>19</v>
      </c>
      <c r="AA36" t="s">
        <v>19</v>
      </c>
      <c r="AB36" t="s">
        <v>19</v>
      </c>
      <c r="AC36" t="s">
        <v>19</v>
      </c>
      <c r="AD36" t="s">
        <v>19</v>
      </c>
      <c r="AE36" t="s">
        <v>19</v>
      </c>
      <c r="AF36" t="s">
        <v>19</v>
      </c>
      <c r="AG36" t="s">
        <v>19</v>
      </c>
      <c r="AH36" t="s">
        <v>19</v>
      </c>
      <c r="AI36" t="s">
        <v>19</v>
      </c>
      <c r="AJ36" t="s">
        <v>19</v>
      </c>
      <c r="AK36" t="s">
        <v>19</v>
      </c>
      <c r="AL36" t="s">
        <v>19</v>
      </c>
      <c r="AM36" t="s">
        <v>19</v>
      </c>
      <c r="AN36" t="s">
        <v>19</v>
      </c>
      <c r="AO36" t="s">
        <v>19</v>
      </c>
      <c r="AP36" t="s">
        <v>19</v>
      </c>
      <c r="AQ36" t="s">
        <v>19</v>
      </c>
      <c r="AR36" t="s">
        <v>19</v>
      </c>
      <c r="AS36" t="s">
        <v>19</v>
      </c>
      <c r="AT36" t="s">
        <v>19</v>
      </c>
      <c r="AU36" t="s">
        <v>19</v>
      </c>
      <c r="AV36" t="s">
        <v>19</v>
      </c>
      <c r="AW36" t="s">
        <v>19</v>
      </c>
      <c r="AX36" t="s">
        <v>19</v>
      </c>
      <c r="AY36" t="s">
        <v>19</v>
      </c>
      <c r="AZ36" t="s">
        <v>19</v>
      </c>
      <c r="BA36" t="s">
        <v>19</v>
      </c>
      <c r="BB36" t="s">
        <v>19</v>
      </c>
      <c r="BC36" t="s">
        <v>19</v>
      </c>
      <c r="BD36" t="s">
        <v>19</v>
      </c>
      <c r="BE36" t="s">
        <v>19</v>
      </c>
      <c r="BF36" t="s">
        <v>19</v>
      </c>
      <c r="BG36" t="s">
        <v>19</v>
      </c>
      <c r="BH36" t="s">
        <v>19</v>
      </c>
      <c r="BI36" t="s">
        <v>19</v>
      </c>
      <c r="BJ36" t="s">
        <v>19</v>
      </c>
      <c r="BK36" t="s">
        <v>19</v>
      </c>
      <c r="BL36" t="s">
        <v>19</v>
      </c>
      <c r="BM36" t="s">
        <v>19</v>
      </c>
      <c r="BN36" t="s">
        <v>19</v>
      </c>
      <c r="BO36" t="s">
        <v>19</v>
      </c>
      <c r="BP36" t="s">
        <v>19</v>
      </c>
      <c r="BQ36" t="s">
        <v>19</v>
      </c>
    </row>
    <row r="37" spans="1:69">
      <c r="A37" t="s">
        <v>898</v>
      </c>
      <c r="B37">
        <v>161</v>
      </c>
      <c r="C37">
        <v>97</v>
      </c>
      <c r="D37">
        <v>33</v>
      </c>
      <c r="E37">
        <v>31</v>
      </c>
      <c r="F37">
        <v>107</v>
      </c>
      <c r="G37">
        <v>83</v>
      </c>
      <c r="H37">
        <v>5</v>
      </c>
      <c r="I37">
        <v>19</v>
      </c>
      <c r="J37">
        <v>49</v>
      </c>
      <c r="K37">
        <v>40</v>
      </c>
      <c r="L37">
        <v>5</v>
      </c>
      <c r="M37">
        <v>4</v>
      </c>
      <c r="N37">
        <v>10</v>
      </c>
      <c r="O37">
        <v>3</v>
      </c>
      <c r="P37">
        <v>7</v>
      </c>
      <c r="Q37" t="s">
        <v>19</v>
      </c>
      <c r="R37">
        <v>1</v>
      </c>
      <c r="S37" t="s">
        <v>19</v>
      </c>
      <c r="T37">
        <v>1</v>
      </c>
      <c r="U37" t="s">
        <v>19</v>
      </c>
      <c r="V37">
        <v>7</v>
      </c>
      <c r="W37">
        <v>2</v>
      </c>
      <c r="X37">
        <v>3</v>
      </c>
      <c r="Y37">
        <v>2</v>
      </c>
      <c r="Z37">
        <v>3</v>
      </c>
      <c r="AA37" t="s">
        <v>19</v>
      </c>
      <c r="AB37">
        <v>2</v>
      </c>
      <c r="AC37">
        <v>1</v>
      </c>
      <c r="AD37">
        <v>8</v>
      </c>
      <c r="AE37">
        <v>2</v>
      </c>
      <c r="AF37">
        <v>4</v>
      </c>
      <c r="AG37">
        <v>2</v>
      </c>
      <c r="AH37">
        <v>9</v>
      </c>
      <c r="AI37">
        <v>1</v>
      </c>
      <c r="AJ37">
        <v>6</v>
      </c>
      <c r="AK37">
        <v>2</v>
      </c>
      <c r="AL37" t="s">
        <v>19</v>
      </c>
      <c r="AM37" t="s">
        <v>19</v>
      </c>
      <c r="AN37" t="s">
        <v>19</v>
      </c>
      <c r="AO37" t="s">
        <v>19</v>
      </c>
      <c r="AP37" t="s">
        <v>19</v>
      </c>
      <c r="AQ37" t="s">
        <v>19</v>
      </c>
      <c r="AR37" t="s">
        <v>19</v>
      </c>
      <c r="AS37" t="s">
        <v>19</v>
      </c>
      <c r="AT37" t="s">
        <v>19</v>
      </c>
      <c r="AU37" t="s">
        <v>19</v>
      </c>
      <c r="AV37" t="s">
        <v>19</v>
      </c>
      <c r="AW37" t="s">
        <v>19</v>
      </c>
      <c r="AX37">
        <v>5</v>
      </c>
      <c r="AY37">
        <v>1</v>
      </c>
      <c r="AZ37">
        <v>3</v>
      </c>
      <c r="BA37">
        <v>1</v>
      </c>
      <c r="BB37">
        <v>4</v>
      </c>
      <c r="BC37" t="s">
        <v>19</v>
      </c>
      <c r="BD37">
        <v>3</v>
      </c>
      <c r="BE37">
        <v>1</v>
      </c>
      <c r="BF37" t="s">
        <v>19</v>
      </c>
      <c r="BG37" t="s">
        <v>19</v>
      </c>
      <c r="BH37" t="s">
        <v>19</v>
      </c>
      <c r="BI37" t="s">
        <v>19</v>
      </c>
      <c r="BJ37" t="s">
        <v>19</v>
      </c>
      <c r="BK37" t="s">
        <v>19</v>
      </c>
      <c r="BL37" t="s">
        <v>19</v>
      </c>
      <c r="BM37" t="s">
        <v>19</v>
      </c>
      <c r="BN37">
        <v>17</v>
      </c>
      <c r="BO37">
        <v>6</v>
      </c>
      <c r="BP37">
        <v>6</v>
      </c>
      <c r="BQ37">
        <v>5</v>
      </c>
    </row>
    <row r="38" spans="1:69">
      <c r="A38" t="s">
        <v>897</v>
      </c>
      <c r="B38">
        <v>41</v>
      </c>
      <c r="C38">
        <v>26</v>
      </c>
      <c r="D38">
        <v>7</v>
      </c>
      <c r="E38">
        <v>8</v>
      </c>
      <c r="F38">
        <v>27</v>
      </c>
      <c r="G38">
        <v>23</v>
      </c>
      <c r="H38" t="s">
        <v>19</v>
      </c>
      <c r="I38">
        <v>4</v>
      </c>
      <c r="J38">
        <v>8</v>
      </c>
      <c r="K38">
        <v>7</v>
      </c>
      <c r="L38" t="s">
        <v>19</v>
      </c>
      <c r="M38">
        <v>1</v>
      </c>
      <c r="N38">
        <v>1</v>
      </c>
      <c r="O38">
        <v>1</v>
      </c>
      <c r="P38" t="s">
        <v>19</v>
      </c>
      <c r="Q38" t="s">
        <v>19</v>
      </c>
      <c r="R38" t="s">
        <v>19</v>
      </c>
      <c r="S38" t="s">
        <v>19</v>
      </c>
      <c r="T38" t="s">
        <v>19</v>
      </c>
      <c r="U38" t="s">
        <v>19</v>
      </c>
      <c r="V38">
        <v>2</v>
      </c>
      <c r="W38" t="s">
        <v>19</v>
      </c>
      <c r="X38">
        <v>1</v>
      </c>
      <c r="Y38">
        <v>1</v>
      </c>
      <c r="Z38">
        <v>2</v>
      </c>
      <c r="AA38" t="s">
        <v>19</v>
      </c>
      <c r="AB38">
        <v>1</v>
      </c>
      <c r="AC38">
        <v>1</v>
      </c>
      <c r="AD38">
        <v>2</v>
      </c>
      <c r="AE38" t="s">
        <v>19</v>
      </c>
      <c r="AF38">
        <v>2</v>
      </c>
      <c r="AG38" t="s">
        <v>19</v>
      </c>
      <c r="AH38">
        <v>2</v>
      </c>
      <c r="AI38" t="s">
        <v>19</v>
      </c>
      <c r="AJ38">
        <v>2</v>
      </c>
      <c r="AK38" t="s">
        <v>19</v>
      </c>
      <c r="AL38" t="s">
        <v>19</v>
      </c>
      <c r="AM38" t="s">
        <v>19</v>
      </c>
      <c r="AN38" t="s">
        <v>19</v>
      </c>
      <c r="AO38" t="s">
        <v>19</v>
      </c>
      <c r="AP38" t="s">
        <v>19</v>
      </c>
      <c r="AQ38" t="s">
        <v>19</v>
      </c>
      <c r="AR38" t="s">
        <v>19</v>
      </c>
      <c r="AS38" t="s">
        <v>19</v>
      </c>
      <c r="AT38" t="s">
        <v>19</v>
      </c>
      <c r="AU38" t="s">
        <v>19</v>
      </c>
      <c r="AV38" t="s">
        <v>19</v>
      </c>
      <c r="AW38" t="s">
        <v>19</v>
      </c>
      <c r="AX38">
        <v>1</v>
      </c>
      <c r="AY38" t="s">
        <v>19</v>
      </c>
      <c r="AZ38">
        <v>1</v>
      </c>
      <c r="BA38" t="s">
        <v>19</v>
      </c>
      <c r="BB38">
        <v>1</v>
      </c>
      <c r="BC38" t="s">
        <v>19</v>
      </c>
      <c r="BD38">
        <v>1</v>
      </c>
      <c r="BE38" t="s">
        <v>19</v>
      </c>
      <c r="BF38" t="s">
        <v>19</v>
      </c>
      <c r="BG38" t="s">
        <v>19</v>
      </c>
      <c r="BH38" t="s">
        <v>19</v>
      </c>
      <c r="BI38" t="s">
        <v>19</v>
      </c>
      <c r="BJ38" t="s">
        <v>19</v>
      </c>
      <c r="BK38" t="s">
        <v>19</v>
      </c>
      <c r="BL38" t="s">
        <v>19</v>
      </c>
      <c r="BM38" t="s">
        <v>19</v>
      </c>
      <c r="BN38">
        <v>5</v>
      </c>
      <c r="BO38">
        <v>2</v>
      </c>
      <c r="BP38">
        <v>1</v>
      </c>
      <c r="BQ38">
        <v>2</v>
      </c>
    </row>
    <row r="39" spans="1:69">
      <c r="A39" t="s">
        <v>896</v>
      </c>
      <c r="B39">
        <v>18</v>
      </c>
      <c r="C39">
        <v>12</v>
      </c>
      <c r="D39">
        <v>6</v>
      </c>
      <c r="E39" t="s">
        <v>19</v>
      </c>
      <c r="F39">
        <v>11</v>
      </c>
      <c r="G39">
        <v>10</v>
      </c>
      <c r="H39">
        <v>1</v>
      </c>
      <c r="I39" t="s">
        <v>19</v>
      </c>
      <c r="J39">
        <v>6</v>
      </c>
      <c r="K39">
        <v>6</v>
      </c>
      <c r="L39" t="s">
        <v>19</v>
      </c>
      <c r="M39" t="s">
        <v>19</v>
      </c>
      <c r="N39">
        <v>1</v>
      </c>
      <c r="O39" t="s">
        <v>19</v>
      </c>
      <c r="P39">
        <v>1</v>
      </c>
      <c r="Q39" t="s">
        <v>19</v>
      </c>
      <c r="R39" t="s">
        <v>19</v>
      </c>
      <c r="S39" t="s">
        <v>19</v>
      </c>
      <c r="T39" t="s">
        <v>19</v>
      </c>
      <c r="U39" t="s">
        <v>19</v>
      </c>
      <c r="V39" t="s">
        <v>19</v>
      </c>
      <c r="W39" t="s">
        <v>19</v>
      </c>
      <c r="X39" t="s">
        <v>19</v>
      </c>
      <c r="Y39" t="s">
        <v>19</v>
      </c>
      <c r="Z39">
        <v>1</v>
      </c>
      <c r="AA39">
        <v>1</v>
      </c>
      <c r="AB39" t="s">
        <v>19</v>
      </c>
      <c r="AC39" t="s">
        <v>19</v>
      </c>
      <c r="AD39">
        <v>1</v>
      </c>
      <c r="AE39" t="s">
        <v>19</v>
      </c>
      <c r="AF39">
        <v>1</v>
      </c>
      <c r="AG39" t="s">
        <v>19</v>
      </c>
      <c r="AH39">
        <v>1</v>
      </c>
      <c r="AI39">
        <v>1</v>
      </c>
      <c r="AJ39" t="s">
        <v>19</v>
      </c>
      <c r="AK39" t="s">
        <v>19</v>
      </c>
      <c r="AL39" t="s">
        <v>19</v>
      </c>
      <c r="AM39" t="s">
        <v>19</v>
      </c>
      <c r="AN39" t="s">
        <v>19</v>
      </c>
      <c r="AO39" t="s">
        <v>19</v>
      </c>
      <c r="AP39" t="s">
        <v>19</v>
      </c>
      <c r="AQ39" t="s">
        <v>19</v>
      </c>
      <c r="AR39" t="s">
        <v>19</v>
      </c>
      <c r="AS39" t="s">
        <v>19</v>
      </c>
      <c r="AT39" t="s">
        <v>19</v>
      </c>
      <c r="AU39" t="s">
        <v>19</v>
      </c>
      <c r="AV39" t="s">
        <v>19</v>
      </c>
      <c r="AW39" t="s">
        <v>19</v>
      </c>
      <c r="AX39">
        <v>1</v>
      </c>
      <c r="AY39">
        <v>1</v>
      </c>
      <c r="AZ39" t="s">
        <v>19</v>
      </c>
      <c r="BA39" t="s">
        <v>19</v>
      </c>
      <c r="BB39" t="s">
        <v>19</v>
      </c>
      <c r="BC39" t="s">
        <v>19</v>
      </c>
      <c r="BD39" t="s">
        <v>19</v>
      </c>
      <c r="BE39" t="s">
        <v>19</v>
      </c>
      <c r="BF39" t="s">
        <v>19</v>
      </c>
      <c r="BG39" t="s">
        <v>19</v>
      </c>
      <c r="BH39" t="s">
        <v>19</v>
      </c>
      <c r="BI39" t="s">
        <v>19</v>
      </c>
      <c r="BJ39" t="s">
        <v>19</v>
      </c>
      <c r="BK39" t="s">
        <v>19</v>
      </c>
      <c r="BL39" t="s">
        <v>19</v>
      </c>
      <c r="BM39" t="s">
        <v>19</v>
      </c>
      <c r="BN39">
        <v>3</v>
      </c>
      <c r="BO39" t="s">
        <v>19</v>
      </c>
      <c r="BP39">
        <v>3</v>
      </c>
      <c r="BQ39" t="s">
        <v>19</v>
      </c>
    </row>
    <row r="40" spans="1:69">
      <c r="A40" t="s">
        <v>895</v>
      </c>
      <c r="B40">
        <v>111</v>
      </c>
      <c r="C40">
        <v>60</v>
      </c>
      <c r="D40">
        <v>35</v>
      </c>
      <c r="E40">
        <v>16</v>
      </c>
      <c r="F40">
        <v>74</v>
      </c>
      <c r="G40">
        <v>52</v>
      </c>
      <c r="H40">
        <v>10</v>
      </c>
      <c r="I40">
        <v>12</v>
      </c>
      <c r="J40">
        <v>34</v>
      </c>
      <c r="K40">
        <v>26</v>
      </c>
      <c r="L40">
        <v>5</v>
      </c>
      <c r="M40">
        <v>3</v>
      </c>
      <c r="N40">
        <v>6</v>
      </c>
      <c r="O40">
        <v>1</v>
      </c>
      <c r="P40">
        <v>5</v>
      </c>
      <c r="Q40" t="s">
        <v>19</v>
      </c>
      <c r="R40">
        <v>1</v>
      </c>
      <c r="S40">
        <v>1</v>
      </c>
      <c r="T40" t="s">
        <v>19</v>
      </c>
      <c r="U40" t="s">
        <v>19</v>
      </c>
      <c r="V40">
        <v>8</v>
      </c>
      <c r="W40">
        <v>3</v>
      </c>
      <c r="X40">
        <v>5</v>
      </c>
      <c r="Y40" t="s">
        <v>19</v>
      </c>
      <c r="Z40">
        <v>6</v>
      </c>
      <c r="AA40">
        <v>2</v>
      </c>
      <c r="AB40">
        <v>2</v>
      </c>
      <c r="AC40">
        <v>2</v>
      </c>
      <c r="AD40">
        <v>5</v>
      </c>
      <c r="AE40">
        <v>1</v>
      </c>
      <c r="AF40">
        <v>4</v>
      </c>
      <c r="AG40" t="s">
        <v>19</v>
      </c>
      <c r="AH40">
        <v>6</v>
      </c>
      <c r="AI40">
        <v>1</v>
      </c>
      <c r="AJ40">
        <v>5</v>
      </c>
      <c r="AK40" t="s">
        <v>19</v>
      </c>
      <c r="AL40" t="s">
        <v>19</v>
      </c>
      <c r="AM40" t="s">
        <v>19</v>
      </c>
      <c r="AN40" t="s">
        <v>19</v>
      </c>
      <c r="AO40" t="s">
        <v>19</v>
      </c>
      <c r="AP40" t="s">
        <v>19</v>
      </c>
      <c r="AQ40" t="s">
        <v>19</v>
      </c>
      <c r="AR40" t="s">
        <v>19</v>
      </c>
      <c r="AS40" t="s">
        <v>19</v>
      </c>
      <c r="AT40" t="s">
        <v>19</v>
      </c>
      <c r="AU40" t="s">
        <v>19</v>
      </c>
      <c r="AV40" t="s">
        <v>19</v>
      </c>
      <c r="AW40" t="s">
        <v>19</v>
      </c>
      <c r="AX40">
        <v>4</v>
      </c>
      <c r="AY40">
        <v>1</v>
      </c>
      <c r="AZ40">
        <v>3</v>
      </c>
      <c r="BA40" t="s">
        <v>19</v>
      </c>
      <c r="BB40">
        <v>2</v>
      </c>
      <c r="BC40" t="s">
        <v>19</v>
      </c>
      <c r="BD40">
        <v>2</v>
      </c>
      <c r="BE40" t="s">
        <v>19</v>
      </c>
      <c r="BF40" t="s">
        <v>19</v>
      </c>
      <c r="BG40" t="s">
        <v>19</v>
      </c>
      <c r="BH40" t="s">
        <v>19</v>
      </c>
      <c r="BI40" t="s">
        <v>19</v>
      </c>
      <c r="BJ40" t="s">
        <v>19</v>
      </c>
      <c r="BK40" t="s">
        <v>19</v>
      </c>
      <c r="BL40" t="s">
        <v>19</v>
      </c>
      <c r="BM40" t="s">
        <v>19</v>
      </c>
      <c r="BN40">
        <v>6</v>
      </c>
      <c r="BO40" t="s">
        <v>19</v>
      </c>
      <c r="BP40">
        <v>4</v>
      </c>
      <c r="BQ40">
        <v>2</v>
      </c>
    </row>
    <row r="41" spans="1:69">
      <c r="A41" t="s">
        <v>894</v>
      </c>
      <c r="B41">
        <v>38</v>
      </c>
      <c r="C41">
        <v>18</v>
      </c>
      <c r="D41">
        <v>11</v>
      </c>
      <c r="E41">
        <v>9</v>
      </c>
      <c r="F41">
        <v>16</v>
      </c>
      <c r="G41">
        <v>9</v>
      </c>
      <c r="H41">
        <v>3</v>
      </c>
      <c r="I41">
        <v>4</v>
      </c>
      <c r="J41">
        <v>6</v>
      </c>
      <c r="K41">
        <v>5</v>
      </c>
      <c r="L41" t="s">
        <v>19</v>
      </c>
      <c r="M41">
        <v>1</v>
      </c>
      <c r="N41">
        <v>1</v>
      </c>
      <c r="O41">
        <v>1</v>
      </c>
      <c r="P41" t="s">
        <v>19</v>
      </c>
      <c r="Q41" t="s">
        <v>19</v>
      </c>
      <c r="R41" t="s">
        <v>19</v>
      </c>
      <c r="S41" t="s">
        <v>19</v>
      </c>
      <c r="T41" t="s">
        <v>19</v>
      </c>
      <c r="U41" t="s">
        <v>19</v>
      </c>
      <c r="V41">
        <v>1</v>
      </c>
      <c r="W41">
        <v>1</v>
      </c>
      <c r="X41" t="s">
        <v>19</v>
      </c>
      <c r="Y41" t="s">
        <v>19</v>
      </c>
      <c r="Z41">
        <v>1</v>
      </c>
      <c r="AA41">
        <v>1</v>
      </c>
      <c r="AB41" t="s">
        <v>19</v>
      </c>
      <c r="AC41" t="s">
        <v>19</v>
      </c>
      <c r="AD41">
        <v>4</v>
      </c>
      <c r="AE41">
        <v>2</v>
      </c>
      <c r="AF41">
        <v>2</v>
      </c>
      <c r="AG41" t="s">
        <v>19</v>
      </c>
      <c r="AH41">
        <v>1</v>
      </c>
      <c r="AI41">
        <v>1</v>
      </c>
      <c r="AJ41" t="s">
        <v>19</v>
      </c>
      <c r="AK41" t="s">
        <v>19</v>
      </c>
      <c r="AL41" t="s">
        <v>19</v>
      </c>
      <c r="AM41" t="s">
        <v>19</v>
      </c>
      <c r="AN41" t="s">
        <v>19</v>
      </c>
      <c r="AO41" t="s">
        <v>19</v>
      </c>
      <c r="AP41" t="s">
        <v>19</v>
      </c>
      <c r="AQ41" t="s">
        <v>19</v>
      </c>
      <c r="AR41" t="s">
        <v>19</v>
      </c>
      <c r="AS41" t="s">
        <v>19</v>
      </c>
      <c r="AT41" t="s">
        <v>19</v>
      </c>
      <c r="AU41" t="s">
        <v>19</v>
      </c>
      <c r="AV41" t="s">
        <v>19</v>
      </c>
      <c r="AW41" t="s">
        <v>19</v>
      </c>
      <c r="AX41" t="s">
        <v>19</v>
      </c>
      <c r="AY41" t="s">
        <v>19</v>
      </c>
      <c r="AZ41" t="s">
        <v>19</v>
      </c>
      <c r="BA41" t="s">
        <v>19</v>
      </c>
      <c r="BB41">
        <v>1</v>
      </c>
      <c r="BC41">
        <v>1</v>
      </c>
      <c r="BD41" t="s">
        <v>19</v>
      </c>
      <c r="BE41" t="s">
        <v>19</v>
      </c>
      <c r="BF41" t="s">
        <v>19</v>
      </c>
      <c r="BG41" t="s">
        <v>19</v>
      </c>
      <c r="BH41" t="s">
        <v>19</v>
      </c>
      <c r="BI41" t="s">
        <v>19</v>
      </c>
      <c r="BJ41" t="s">
        <v>19</v>
      </c>
      <c r="BK41" t="s">
        <v>19</v>
      </c>
      <c r="BL41" t="s">
        <v>19</v>
      </c>
      <c r="BM41" t="s">
        <v>19</v>
      </c>
      <c r="BN41">
        <v>14</v>
      </c>
      <c r="BO41">
        <v>3</v>
      </c>
      <c r="BP41">
        <v>6</v>
      </c>
      <c r="BQ41">
        <v>5</v>
      </c>
    </row>
    <row r="42" spans="1:69">
      <c r="A42" t="s">
        <v>893</v>
      </c>
      <c r="B42">
        <v>81</v>
      </c>
      <c r="C42">
        <v>45</v>
      </c>
      <c r="D42">
        <v>14</v>
      </c>
      <c r="E42">
        <v>22</v>
      </c>
      <c r="F42">
        <v>54</v>
      </c>
      <c r="G42">
        <v>35</v>
      </c>
      <c r="H42">
        <v>3</v>
      </c>
      <c r="I42">
        <v>16</v>
      </c>
      <c r="J42">
        <v>15</v>
      </c>
      <c r="K42">
        <v>11</v>
      </c>
      <c r="L42">
        <v>1</v>
      </c>
      <c r="M42">
        <v>3</v>
      </c>
      <c r="N42">
        <v>4</v>
      </c>
      <c r="O42">
        <v>2</v>
      </c>
      <c r="P42">
        <v>2</v>
      </c>
      <c r="Q42" t="s">
        <v>19</v>
      </c>
      <c r="R42" t="s">
        <v>19</v>
      </c>
      <c r="S42" t="s">
        <v>19</v>
      </c>
      <c r="T42" t="s">
        <v>19</v>
      </c>
      <c r="U42" t="s">
        <v>19</v>
      </c>
      <c r="V42">
        <v>2</v>
      </c>
      <c r="W42" t="s">
        <v>19</v>
      </c>
      <c r="X42">
        <v>1</v>
      </c>
      <c r="Y42">
        <v>1</v>
      </c>
      <c r="Z42">
        <v>3</v>
      </c>
      <c r="AA42">
        <v>3</v>
      </c>
      <c r="AB42" t="s">
        <v>19</v>
      </c>
      <c r="AC42" t="s">
        <v>19</v>
      </c>
      <c r="AD42">
        <v>5</v>
      </c>
      <c r="AE42">
        <v>2</v>
      </c>
      <c r="AF42">
        <v>3</v>
      </c>
      <c r="AG42" t="s">
        <v>19</v>
      </c>
      <c r="AH42">
        <v>3</v>
      </c>
      <c r="AI42">
        <v>2</v>
      </c>
      <c r="AJ42">
        <v>1</v>
      </c>
      <c r="AK42" t="s">
        <v>19</v>
      </c>
      <c r="AL42" t="s">
        <v>19</v>
      </c>
      <c r="AM42" t="s">
        <v>19</v>
      </c>
      <c r="AN42" t="s">
        <v>19</v>
      </c>
      <c r="AO42" t="s">
        <v>19</v>
      </c>
      <c r="AP42" t="s">
        <v>19</v>
      </c>
      <c r="AQ42" t="s">
        <v>19</v>
      </c>
      <c r="AR42" t="s">
        <v>19</v>
      </c>
      <c r="AS42" t="s">
        <v>19</v>
      </c>
      <c r="AT42" t="s">
        <v>19</v>
      </c>
      <c r="AU42" t="s">
        <v>19</v>
      </c>
      <c r="AV42" t="s">
        <v>19</v>
      </c>
      <c r="AW42" t="s">
        <v>19</v>
      </c>
      <c r="AX42">
        <v>3</v>
      </c>
      <c r="AY42">
        <v>2</v>
      </c>
      <c r="AZ42">
        <v>1</v>
      </c>
      <c r="BA42" t="s">
        <v>19</v>
      </c>
      <c r="BB42" t="s">
        <v>19</v>
      </c>
      <c r="BC42" t="s">
        <v>19</v>
      </c>
      <c r="BD42" t="s">
        <v>19</v>
      </c>
      <c r="BE42" t="s">
        <v>19</v>
      </c>
      <c r="BF42" t="s">
        <v>19</v>
      </c>
      <c r="BG42" t="s">
        <v>19</v>
      </c>
      <c r="BH42" t="s">
        <v>19</v>
      </c>
      <c r="BI42" t="s">
        <v>19</v>
      </c>
      <c r="BJ42" t="s">
        <v>19</v>
      </c>
      <c r="BK42" t="s">
        <v>19</v>
      </c>
      <c r="BL42" t="s">
        <v>19</v>
      </c>
      <c r="BM42" t="s">
        <v>19</v>
      </c>
      <c r="BN42">
        <v>10</v>
      </c>
      <c r="BO42">
        <v>1</v>
      </c>
      <c r="BP42">
        <v>4</v>
      </c>
      <c r="BQ42">
        <v>5</v>
      </c>
    </row>
    <row r="43" spans="1:69">
      <c r="A43" t="s">
        <v>892</v>
      </c>
      <c r="B43" t="s">
        <v>19</v>
      </c>
      <c r="C43" t="s">
        <v>19</v>
      </c>
      <c r="D43" t="s">
        <v>19</v>
      </c>
      <c r="E43" t="s">
        <v>19</v>
      </c>
      <c r="F43" t="s">
        <v>19</v>
      </c>
      <c r="G43" t="s">
        <v>19</v>
      </c>
      <c r="H43" t="s">
        <v>19</v>
      </c>
      <c r="I43" t="s">
        <v>19</v>
      </c>
      <c r="J43" t="s">
        <v>19</v>
      </c>
      <c r="K43" t="s">
        <v>19</v>
      </c>
      <c r="L43" t="s">
        <v>19</v>
      </c>
      <c r="M43" t="s">
        <v>19</v>
      </c>
      <c r="N43" t="s">
        <v>19</v>
      </c>
      <c r="O43" t="s">
        <v>19</v>
      </c>
      <c r="P43" t="s">
        <v>19</v>
      </c>
      <c r="Q43" t="s">
        <v>19</v>
      </c>
      <c r="R43" t="s">
        <v>19</v>
      </c>
      <c r="S43" t="s">
        <v>19</v>
      </c>
      <c r="T43" t="s">
        <v>19</v>
      </c>
      <c r="U43" t="s">
        <v>19</v>
      </c>
      <c r="V43" t="s">
        <v>19</v>
      </c>
      <c r="W43" t="s">
        <v>19</v>
      </c>
      <c r="X43" t="s">
        <v>19</v>
      </c>
      <c r="Y43" t="s">
        <v>19</v>
      </c>
      <c r="Z43" t="s">
        <v>19</v>
      </c>
      <c r="AA43" t="s">
        <v>19</v>
      </c>
      <c r="AB43" t="s">
        <v>19</v>
      </c>
      <c r="AC43" t="s">
        <v>19</v>
      </c>
      <c r="AD43" t="s">
        <v>19</v>
      </c>
      <c r="AE43" t="s">
        <v>19</v>
      </c>
      <c r="AF43" t="s">
        <v>19</v>
      </c>
      <c r="AG43" t="s">
        <v>19</v>
      </c>
      <c r="AH43" t="s">
        <v>19</v>
      </c>
      <c r="AI43" t="s">
        <v>19</v>
      </c>
      <c r="AJ43" t="s">
        <v>19</v>
      </c>
      <c r="AK43" t="s">
        <v>19</v>
      </c>
      <c r="AL43" t="s">
        <v>19</v>
      </c>
      <c r="AM43" t="s">
        <v>19</v>
      </c>
      <c r="AN43" t="s">
        <v>19</v>
      </c>
      <c r="AO43" t="s">
        <v>19</v>
      </c>
      <c r="AP43" t="s">
        <v>19</v>
      </c>
      <c r="AQ43" t="s">
        <v>19</v>
      </c>
      <c r="AR43" t="s">
        <v>19</v>
      </c>
      <c r="AS43" t="s">
        <v>19</v>
      </c>
      <c r="AT43" t="s">
        <v>19</v>
      </c>
      <c r="AU43" t="s">
        <v>19</v>
      </c>
      <c r="AV43" t="s">
        <v>19</v>
      </c>
      <c r="AW43" t="s">
        <v>19</v>
      </c>
      <c r="AX43" t="s">
        <v>19</v>
      </c>
      <c r="AY43" t="s">
        <v>19</v>
      </c>
      <c r="AZ43" t="s">
        <v>19</v>
      </c>
      <c r="BA43" t="s">
        <v>19</v>
      </c>
      <c r="BB43" t="s">
        <v>19</v>
      </c>
      <c r="BC43" t="s">
        <v>19</v>
      </c>
      <c r="BD43" t="s">
        <v>19</v>
      </c>
      <c r="BE43" t="s">
        <v>19</v>
      </c>
      <c r="BF43" t="s">
        <v>19</v>
      </c>
      <c r="BG43" t="s">
        <v>19</v>
      </c>
      <c r="BH43" t="s">
        <v>19</v>
      </c>
      <c r="BI43" t="s">
        <v>19</v>
      </c>
      <c r="BJ43" t="s">
        <v>19</v>
      </c>
      <c r="BK43" t="s">
        <v>19</v>
      </c>
      <c r="BL43" t="s">
        <v>19</v>
      </c>
      <c r="BM43" t="s">
        <v>19</v>
      </c>
      <c r="BN43" t="s">
        <v>19</v>
      </c>
      <c r="BO43" t="s">
        <v>19</v>
      </c>
      <c r="BP43" t="s">
        <v>19</v>
      </c>
      <c r="BQ43" t="s">
        <v>19</v>
      </c>
    </row>
    <row r="44" spans="1:69">
      <c r="A44" t="s">
        <v>891</v>
      </c>
      <c r="B44">
        <v>16</v>
      </c>
      <c r="C44">
        <v>14</v>
      </c>
      <c r="D44">
        <v>1</v>
      </c>
      <c r="E44">
        <v>1</v>
      </c>
      <c r="F44">
        <v>6</v>
      </c>
      <c r="G44">
        <v>4</v>
      </c>
      <c r="H44">
        <v>1</v>
      </c>
      <c r="I44">
        <v>1</v>
      </c>
      <c r="J44">
        <v>3</v>
      </c>
      <c r="K44">
        <v>2</v>
      </c>
      <c r="L44" t="s">
        <v>19</v>
      </c>
      <c r="M44">
        <v>1</v>
      </c>
      <c r="N44">
        <v>1</v>
      </c>
      <c r="O44">
        <v>1</v>
      </c>
      <c r="P44" t="s">
        <v>19</v>
      </c>
      <c r="Q44" t="s">
        <v>19</v>
      </c>
      <c r="R44" t="s">
        <v>19</v>
      </c>
      <c r="S44" t="s">
        <v>19</v>
      </c>
      <c r="T44" t="s">
        <v>19</v>
      </c>
      <c r="U44" t="s">
        <v>19</v>
      </c>
      <c r="V44">
        <v>1</v>
      </c>
      <c r="W44">
        <v>1</v>
      </c>
      <c r="X44" t="s">
        <v>19</v>
      </c>
      <c r="Y44" t="s">
        <v>19</v>
      </c>
      <c r="Z44">
        <v>5</v>
      </c>
      <c r="AA44">
        <v>5</v>
      </c>
      <c r="AB44" t="s">
        <v>19</v>
      </c>
      <c r="AC44" t="s">
        <v>19</v>
      </c>
      <c r="AD44">
        <v>1</v>
      </c>
      <c r="AE44">
        <v>1</v>
      </c>
      <c r="AF44" t="s">
        <v>19</v>
      </c>
      <c r="AG44" t="s">
        <v>19</v>
      </c>
      <c r="AH44">
        <v>1</v>
      </c>
      <c r="AI44">
        <v>1</v>
      </c>
      <c r="AJ44" t="s">
        <v>19</v>
      </c>
      <c r="AK44" t="s">
        <v>19</v>
      </c>
      <c r="AL44" t="s">
        <v>19</v>
      </c>
      <c r="AM44" t="s">
        <v>19</v>
      </c>
      <c r="AN44" t="s">
        <v>19</v>
      </c>
      <c r="AO44" t="s">
        <v>19</v>
      </c>
      <c r="AP44" t="s">
        <v>19</v>
      </c>
      <c r="AQ44" t="s">
        <v>19</v>
      </c>
      <c r="AR44" t="s">
        <v>19</v>
      </c>
      <c r="AS44" t="s">
        <v>19</v>
      </c>
      <c r="AT44" t="s">
        <v>19</v>
      </c>
      <c r="AU44" t="s">
        <v>19</v>
      </c>
      <c r="AV44" t="s">
        <v>19</v>
      </c>
      <c r="AW44" t="s">
        <v>19</v>
      </c>
      <c r="AX44" t="s">
        <v>19</v>
      </c>
      <c r="AY44" t="s">
        <v>19</v>
      </c>
      <c r="AZ44" t="s">
        <v>19</v>
      </c>
      <c r="BA44" t="s">
        <v>19</v>
      </c>
      <c r="BB44">
        <v>1</v>
      </c>
      <c r="BC44">
        <v>1</v>
      </c>
      <c r="BD44" t="s">
        <v>19</v>
      </c>
      <c r="BE44" t="s">
        <v>19</v>
      </c>
      <c r="BF44" t="s">
        <v>19</v>
      </c>
      <c r="BG44" t="s">
        <v>19</v>
      </c>
      <c r="BH44" t="s">
        <v>19</v>
      </c>
      <c r="BI44" t="s">
        <v>19</v>
      </c>
      <c r="BJ44" t="s">
        <v>19</v>
      </c>
      <c r="BK44" t="s">
        <v>19</v>
      </c>
      <c r="BL44" t="s">
        <v>19</v>
      </c>
      <c r="BM44" t="s">
        <v>19</v>
      </c>
      <c r="BN44">
        <v>1</v>
      </c>
      <c r="BO44">
        <v>1</v>
      </c>
      <c r="BP44" t="s">
        <v>19</v>
      </c>
      <c r="BQ44" t="s">
        <v>19</v>
      </c>
    </row>
    <row r="45" spans="1:69">
      <c r="A45" t="s">
        <v>890</v>
      </c>
      <c r="B45" t="s">
        <v>19</v>
      </c>
      <c r="C45" t="s">
        <v>19</v>
      </c>
      <c r="D45" t="s">
        <v>19</v>
      </c>
      <c r="E45" t="s">
        <v>19</v>
      </c>
      <c r="F45" t="s">
        <v>19</v>
      </c>
      <c r="G45" t="s">
        <v>19</v>
      </c>
      <c r="H45" t="s">
        <v>19</v>
      </c>
      <c r="I45" t="s">
        <v>19</v>
      </c>
      <c r="J45" t="s">
        <v>19</v>
      </c>
      <c r="K45" t="s">
        <v>19</v>
      </c>
      <c r="L45" t="s">
        <v>19</v>
      </c>
      <c r="M45" t="s">
        <v>19</v>
      </c>
      <c r="N45" t="s">
        <v>19</v>
      </c>
      <c r="O45" t="s">
        <v>19</v>
      </c>
      <c r="P45" t="s">
        <v>19</v>
      </c>
      <c r="Q45" t="s">
        <v>19</v>
      </c>
      <c r="R45" t="s">
        <v>19</v>
      </c>
      <c r="S45" t="s">
        <v>19</v>
      </c>
      <c r="T45" t="s">
        <v>19</v>
      </c>
      <c r="U45" t="s">
        <v>19</v>
      </c>
      <c r="V45" t="s">
        <v>19</v>
      </c>
      <c r="W45" t="s">
        <v>19</v>
      </c>
      <c r="X45" t="s">
        <v>19</v>
      </c>
      <c r="Y45" t="s">
        <v>19</v>
      </c>
      <c r="Z45" t="s">
        <v>19</v>
      </c>
      <c r="AA45" t="s">
        <v>19</v>
      </c>
      <c r="AB45" t="s">
        <v>19</v>
      </c>
      <c r="AC45" t="s">
        <v>19</v>
      </c>
      <c r="AD45" t="s">
        <v>19</v>
      </c>
      <c r="AE45" t="s">
        <v>19</v>
      </c>
      <c r="AF45" t="s">
        <v>19</v>
      </c>
      <c r="AG45" t="s">
        <v>19</v>
      </c>
      <c r="AH45" t="s">
        <v>19</v>
      </c>
      <c r="AI45" t="s">
        <v>19</v>
      </c>
      <c r="AJ45" t="s">
        <v>19</v>
      </c>
      <c r="AK45" t="s">
        <v>19</v>
      </c>
      <c r="AL45" t="s">
        <v>19</v>
      </c>
      <c r="AM45" t="s">
        <v>19</v>
      </c>
      <c r="AN45" t="s">
        <v>19</v>
      </c>
      <c r="AO45" t="s">
        <v>19</v>
      </c>
      <c r="AP45" t="s">
        <v>19</v>
      </c>
      <c r="AQ45" t="s">
        <v>19</v>
      </c>
      <c r="AR45" t="s">
        <v>19</v>
      </c>
      <c r="AS45" t="s">
        <v>19</v>
      </c>
      <c r="AT45" t="s">
        <v>19</v>
      </c>
      <c r="AU45" t="s">
        <v>19</v>
      </c>
      <c r="AV45" t="s">
        <v>19</v>
      </c>
      <c r="AW45" t="s">
        <v>19</v>
      </c>
      <c r="AX45" t="s">
        <v>19</v>
      </c>
      <c r="AY45" t="s">
        <v>19</v>
      </c>
      <c r="AZ45" t="s">
        <v>19</v>
      </c>
      <c r="BA45" t="s">
        <v>19</v>
      </c>
      <c r="BB45" t="s">
        <v>19</v>
      </c>
      <c r="BC45" t="s">
        <v>19</v>
      </c>
      <c r="BD45" t="s">
        <v>19</v>
      </c>
      <c r="BE45" t="s">
        <v>19</v>
      </c>
      <c r="BF45" t="s">
        <v>19</v>
      </c>
      <c r="BG45" t="s">
        <v>19</v>
      </c>
      <c r="BH45" t="s">
        <v>19</v>
      </c>
      <c r="BI45" t="s">
        <v>19</v>
      </c>
      <c r="BJ45" t="s">
        <v>19</v>
      </c>
      <c r="BK45" t="s">
        <v>19</v>
      </c>
      <c r="BL45" t="s">
        <v>19</v>
      </c>
      <c r="BM45" t="s">
        <v>19</v>
      </c>
      <c r="BN45" t="s">
        <v>19</v>
      </c>
      <c r="BO45" t="s">
        <v>19</v>
      </c>
      <c r="BP45" t="s">
        <v>19</v>
      </c>
      <c r="BQ45" t="s">
        <v>19</v>
      </c>
    </row>
    <row r="46" spans="1:69">
      <c r="A46" t="s">
        <v>889</v>
      </c>
      <c r="B46">
        <v>150</v>
      </c>
      <c r="C46">
        <v>111</v>
      </c>
      <c r="D46">
        <v>27</v>
      </c>
      <c r="E46">
        <v>12</v>
      </c>
      <c r="F46">
        <v>102</v>
      </c>
      <c r="G46">
        <v>86</v>
      </c>
      <c r="H46">
        <v>8</v>
      </c>
      <c r="I46">
        <v>8</v>
      </c>
      <c r="J46">
        <v>63</v>
      </c>
      <c r="K46">
        <v>57</v>
      </c>
      <c r="L46">
        <v>5</v>
      </c>
      <c r="M46">
        <v>1</v>
      </c>
      <c r="N46">
        <v>8</v>
      </c>
      <c r="O46">
        <v>4</v>
      </c>
      <c r="P46">
        <v>4</v>
      </c>
      <c r="Q46" t="s">
        <v>19</v>
      </c>
      <c r="R46">
        <v>1</v>
      </c>
      <c r="S46" t="s">
        <v>19</v>
      </c>
      <c r="T46">
        <v>1</v>
      </c>
      <c r="U46" t="s">
        <v>19</v>
      </c>
      <c r="V46">
        <v>6</v>
      </c>
      <c r="W46">
        <v>5</v>
      </c>
      <c r="X46">
        <v>1</v>
      </c>
      <c r="Y46" t="s">
        <v>19</v>
      </c>
      <c r="Z46">
        <v>6</v>
      </c>
      <c r="AA46">
        <v>4</v>
      </c>
      <c r="AB46">
        <v>2</v>
      </c>
      <c r="AC46" t="s">
        <v>19</v>
      </c>
      <c r="AD46">
        <v>9</v>
      </c>
      <c r="AE46">
        <v>3</v>
      </c>
      <c r="AF46">
        <v>6</v>
      </c>
      <c r="AG46" t="s">
        <v>19</v>
      </c>
      <c r="AH46">
        <v>7</v>
      </c>
      <c r="AI46">
        <v>4</v>
      </c>
      <c r="AJ46">
        <v>2</v>
      </c>
      <c r="AK46">
        <v>1</v>
      </c>
      <c r="AL46">
        <v>1</v>
      </c>
      <c r="AM46" t="s">
        <v>19</v>
      </c>
      <c r="AN46" t="s">
        <v>19</v>
      </c>
      <c r="AO46">
        <v>1</v>
      </c>
      <c r="AP46" t="s">
        <v>19</v>
      </c>
      <c r="AQ46" t="s">
        <v>19</v>
      </c>
      <c r="AR46" t="s">
        <v>19</v>
      </c>
      <c r="AS46" t="s">
        <v>19</v>
      </c>
      <c r="AT46" t="s">
        <v>19</v>
      </c>
      <c r="AU46" t="s">
        <v>19</v>
      </c>
      <c r="AV46" t="s">
        <v>19</v>
      </c>
      <c r="AW46" t="s">
        <v>19</v>
      </c>
      <c r="AX46">
        <v>2</v>
      </c>
      <c r="AY46">
        <v>1</v>
      </c>
      <c r="AZ46">
        <v>1</v>
      </c>
      <c r="BA46" t="s">
        <v>19</v>
      </c>
      <c r="BB46">
        <v>3</v>
      </c>
      <c r="BC46">
        <v>2</v>
      </c>
      <c r="BD46">
        <v>1</v>
      </c>
      <c r="BE46" t="s">
        <v>19</v>
      </c>
      <c r="BF46">
        <v>1</v>
      </c>
      <c r="BG46">
        <v>1</v>
      </c>
      <c r="BH46" t="s">
        <v>19</v>
      </c>
      <c r="BI46" t="s">
        <v>19</v>
      </c>
      <c r="BJ46" t="s">
        <v>19</v>
      </c>
      <c r="BK46" t="s">
        <v>19</v>
      </c>
      <c r="BL46" t="s">
        <v>19</v>
      </c>
      <c r="BM46" t="s">
        <v>19</v>
      </c>
      <c r="BN46">
        <v>12</v>
      </c>
      <c r="BO46">
        <v>5</v>
      </c>
      <c r="BP46">
        <v>4</v>
      </c>
      <c r="BQ46">
        <v>3</v>
      </c>
    </row>
    <row r="47" spans="1:69">
      <c r="A47" t="s">
        <v>888</v>
      </c>
      <c r="B47">
        <v>337</v>
      </c>
      <c r="C47">
        <v>167</v>
      </c>
      <c r="D47">
        <v>92</v>
      </c>
      <c r="E47">
        <v>78</v>
      </c>
      <c r="F47">
        <v>204</v>
      </c>
      <c r="G47">
        <v>126</v>
      </c>
      <c r="H47">
        <v>20</v>
      </c>
      <c r="I47">
        <v>58</v>
      </c>
      <c r="J47">
        <v>70</v>
      </c>
      <c r="K47">
        <v>52</v>
      </c>
      <c r="L47">
        <v>11</v>
      </c>
      <c r="M47">
        <v>7</v>
      </c>
      <c r="N47">
        <v>21</v>
      </c>
      <c r="O47">
        <v>2</v>
      </c>
      <c r="P47">
        <v>19</v>
      </c>
      <c r="Q47" t="s">
        <v>19</v>
      </c>
      <c r="R47">
        <v>4</v>
      </c>
      <c r="S47">
        <v>1</v>
      </c>
      <c r="T47">
        <v>3</v>
      </c>
      <c r="U47" t="s">
        <v>19</v>
      </c>
      <c r="V47">
        <v>10</v>
      </c>
      <c r="W47">
        <v>4</v>
      </c>
      <c r="X47">
        <v>4</v>
      </c>
      <c r="Y47">
        <v>2</v>
      </c>
      <c r="Z47">
        <v>20</v>
      </c>
      <c r="AA47">
        <v>11</v>
      </c>
      <c r="AB47">
        <v>5</v>
      </c>
      <c r="AC47">
        <v>4</v>
      </c>
      <c r="AD47">
        <v>18</v>
      </c>
      <c r="AE47">
        <v>5</v>
      </c>
      <c r="AF47">
        <v>13</v>
      </c>
      <c r="AG47" t="s">
        <v>19</v>
      </c>
      <c r="AH47">
        <v>19</v>
      </c>
      <c r="AI47">
        <v>7</v>
      </c>
      <c r="AJ47">
        <v>7</v>
      </c>
      <c r="AK47">
        <v>5</v>
      </c>
      <c r="AL47">
        <v>1</v>
      </c>
      <c r="AM47" t="s">
        <v>19</v>
      </c>
      <c r="AN47" t="s">
        <v>19</v>
      </c>
      <c r="AO47">
        <v>1</v>
      </c>
      <c r="AP47">
        <v>1</v>
      </c>
      <c r="AQ47" t="s">
        <v>19</v>
      </c>
      <c r="AR47" t="s">
        <v>19</v>
      </c>
      <c r="AS47">
        <v>1</v>
      </c>
      <c r="AT47" t="s">
        <v>19</v>
      </c>
      <c r="AU47" t="s">
        <v>19</v>
      </c>
      <c r="AV47" t="s">
        <v>19</v>
      </c>
      <c r="AW47" t="s">
        <v>19</v>
      </c>
      <c r="AX47">
        <v>6</v>
      </c>
      <c r="AY47">
        <v>2</v>
      </c>
      <c r="AZ47">
        <v>2</v>
      </c>
      <c r="BA47">
        <v>2</v>
      </c>
      <c r="BB47">
        <v>9</v>
      </c>
      <c r="BC47">
        <v>3</v>
      </c>
      <c r="BD47">
        <v>5</v>
      </c>
      <c r="BE47">
        <v>1</v>
      </c>
      <c r="BF47" t="s">
        <v>19</v>
      </c>
      <c r="BG47" t="s">
        <v>19</v>
      </c>
      <c r="BH47" t="s">
        <v>19</v>
      </c>
      <c r="BI47" t="s">
        <v>19</v>
      </c>
      <c r="BJ47">
        <v>2</v>
      </c>
      <c r="BK47">
        <v>2</v>
      </c>
      <c r="BL47" t="s">
        <v>19</v>
      </c>
      <c r="BM47" t="s">
        <v>19</v>
      </c>
      <c r="BN47">
        <v>45</v>
      </c>
      <c r="BO47">
        <v>12</v>
      </c>
      <c r="BP47">
        <v>24</v>
      </c>
      <c r="BQ47">
        <v>9</v>
      </c>
    </row>
    <row r="48" spans="1:69">
      <c r="A48" t="s">
        <v>887</v>
      </c>
      <c r="B48">
        <v>94</v>
      </c>
      <c r="C48">
        <v>29</v>
      </c>
      <c r="D48">
        <v>39</v>
      </c>
      <c r="E48">
        <v>26</v>
      </c>
      <c r="F48">
        <v>64</v>
      </c>
      <c r="G48">
        <v>23</v>
      </c>
      <c r="H48">
        <v>20</v>
      </c>
      <c r="I48">
        <v>21</v>
      </c>
      <c r="J48">
        <v>30</v>
      </c>
      <c r="K48">
        <v>11</v>
      </c>
      <c r="L48">
        <v>15</v>
      </c>
      <c r="M48">
        <v>4</v>
      </c>
      <c r="N48">
        <v>3</v>
      </c>
      <c r="O48" t="s">
        <v>19</v>
      </c>
      <c r="P48">
        <v>3</v>
      </c>
      <c r="Q48" t="s">
        <v>19</v>
      </c>
      <c r="R48">
        <v>1</v>
      </c>
      <c r="S48" t="s">
        <v>19</v>
      </c>
      <c r="T48">
        <v>1</v>
      </c>
      <c r="U48" t="s">
        <v>19</v>
      </c>
      <c r="V48">
        <v>12</v>
      </c>
      <c r="W48">
        <v>4</v>
      </c>
      <c r="X48">
        <v>6</v>
      </c>
      <c r="Y48">
        <v>2</v>
      </c>
      <c r="Z48">
        <v>3</v>
      </c>
      <c r="AA48">
        <v>2</v>
      </c>
      <c r="AB48" t="s">
        <v>19</v>
      </c>
      <c r="AC48">
        <v>1</v>
      </c>
      <c r="AD48">
        <v>4</v>
      </c>
      <c r="AE48" t="s">
        <v>19</v>
      </c>
      <c r="AF48">
        <v>3</v>
      </c>
      <c r="AG48">
        <v>1</v>
      </c>
      <c r="AH48">
        <v>4</v>
      </c>
      <c r="AI48" t="s">
        <v>19</v>
      </c>
      <c r="AJ48">
        <v>4</v>
      </c>
      <c r="AK48" t="s">
        <v>19</v>
      </c>
      <c r="AL48">
        <v>1</v>
      </c>
      <c r="AM48" t="s">
        <v>19</v>
      </c>
      <c r="AN48">
        <v>1</v>
      </c>
      <c r="AO48" t="s">
        <v>19</v>
      </c>
      <c r="AP48">
        <v>1</v>
      </c>
      <c r="AQ48" t="s">
        <v>19</v>
      </c>
      <c r="AR48">
        <v>1</v>
      </c>
      <c r="AS48" t="s">
        <v>19</v>
      </c>
      <c r="AT48" t="s">
        <v>19</v>
      </c>
      <c r="AU48" t="s">
        <v>19</v>
      </c>
      <c r="AV48" t="s">
        <v>19</v>
      </c>
      <c r="AW48" t="s">
        <v>19</v>
      </c>
      <c r="AX48">
        <v>2</v>
      </c>
      <c r="AY48" t="s">
        <v>19</v>
      </c>
      <c r="AZ48">
        <v>2</v>
      </c>
      <c r="BA48" t="s">
        <v>19</v>
      </c>
      <c r="BB48" t="s">
        <v>19</v>
      </c>
      <c r="BC48" t="s">
        <v>19</v>
      </c>
      <c r="BD48" t="s">
        <v>19</v>
      </c>
      <c r="BE48" t="s">
        <v>19</v>
      </c>
      <c r="BF48" t="s">
        <v>19</v>
      </c>
      <c r="BG48" t="s">
        <v>19</v>
      </c>
      <c r="BH48" t="s">
        <v>19</v>
      </c>
      <c r="BI48" t="s">
        <v>19</v>
      </c>
      <c r="BJ48" t="s">
        <v>19</v>
      </c>
      <c r="BK48" t="s">
        <v>19</v>
      </c>
      <c r="BL48" t="s">
        <v>19</v>
      </c>
      <c r="BM48" t="s">
        <v>19</v>
      </c>
      <c r="BN48">
        <v>4</v>
      </c>
      <c r="BO48" t="s">
        <v>19</v>
      </c>
      <c r="BP48">
        <v>3</v>
      </c>
      <c r="BQ48">
        <v>1</v>
      </c>
    </row>
    <row r="49" spans="1:69">
      <c r="A49" t="s">
        <v>886</v>
      </c>
      <c r="B49" t="s">
        <v>19</v>
      </c>
      <c r="C49" t="s">
        <v>19</v>
      </c>
      <c r="D49" t="s">
        <v>19</v>
      </c>
      <c r="E49" t="s">
        <v>19</v>
      </c>
      <c r="F49" t="s">
        <v>19</v>
      </c>
      <c r="G49" t="s">
        <v>19</v>
      </c>
      <c r="H49" t="s">
        <v>19</v>
      </c>
      <c r="I49" t="s">
        <v>19</v>
      </c>
      <c r="J49" t="s">
        <v>19</v>
      </c>
      <c r="K49" t="s">
        <v>19</v>
      </c>
      <c r="L49" t="s">
        <v>19</v>
      </c>
      <c r="M49" t="s">
        <v>19</v>
      </c>
      <c r="N49" t="s">
        <v>19</v>
      </c>
      <c r="O49" t="s">
        <v>19</v>
      </c>
      <c r="P49" t="s">
        <v>19</v>
      </c>
      <c r="Q49" t="s">
        <v>19</v>
      </c>
      <c r="R49" t="s">
        <v>19</v>
      </c>
      <c r="S49" t="s">
        <v>19</v>
      </c>
      <c r="T49" t="s">
        <v>19</v>
      </c>
      <c r="U49" t="s">
        <v>19</v>
      </c>
      <c r="V49" t="s">
        <v>19</v>
      </c>
      <c r="W49" t="s">
        <v>19</v>
      </c>
      <c r="X49" t="s">
        <v>19</v>
      </c>
      <c r="Y49" t="s">
        <v>19</v>
      </c>
      <c r="Z49" t="s">
        <v>19</v>
      </c>
      <c r="AA49" t="s">
        <v>19</v>
      </c>
      <c r="AB49" t="s">
        <v>19</v>
      </c>
      <c r="AC49" t="s">
        <v>19</v>
      </c>
      <c r="AD49" t="s">
        <v>19</v>
      </c>
      <c r="AE49" t="s">
        <v>19</v>
      </c>
      <c r="AF49" t="s">
        <v>19</v>
      </c>
      <c r="AG49" t="s">
        <v>19</v>
      </c>
      <c r="AH49" t="s">
        <v>19</v>
      </c>
      <c r="AI49" t="s">
        <v>19</v>
      </c>
      <c r="AJ49" t="s">
        <v>19</v>
      </c>
      <c r="AK49" t="s">
        <v>19</v>
      </c>
      <c r="AL49" t="s">
        <v>19</v>
      </c>
      <c r="AM49" t="s">
        <v>19</v>
      </c>
      <c r="AN49" t="s">
        <v>19</v>
      </c>
      <c r="AO49" t="s">
        <v>19</v>
      </c>
      <c r="AP49" t="s">
        <v>19</v>
      </c>
      <c r="AQ49" t="s">
        <v>19</v>
      </c>
      <c r="AR49" t="s">
        <v>19</v>
      </c>
      <c r="AS49" t="s">
        <v>19</v>
      </c>
      <c r="AT49" t="s">
        <v>19</v>
      </c>
      <c r="AU49" t="s">
        <v>19</v>
      </c>
      <c r="AV49" t="s">
        <v>19</v>
      </c>
      <c r="AW49" t="s">
        <v>19</v>
      </c>
      <c r="AX49" t="s">
        <v>19</v>
      </c>
      <c r="AY49" t="s">
        <v>19</v>
      </c>
      <c r="AZ49" t="s">
        <v>19</v>
      </c>
      <c r="BA49" t="s">
        <v>19</v>
      </c>
      <c r="BB49" t="s">
        <v>19</v>
      </c>
      <c r="BC49" t="s">
        <v>19</v>
      </c>
      <c r="BD49" t="s">
        <v>19</v>
      </c>
      <c r="BE49" t="s">
        <v>19</v>
      </c>
      <c r="BF49" t="s">
        <v>19</v>
      </c>
      <c r="BG49" t="s">
        <v>19</v>
      </c>
      <c r="BH49" t="s">
        <v>19</v>
      </c>
      <c r="BI49" t="s">
        <v>19</v>
      </c>
      <c r="BJ49" t="s">
        <v>19</v>
      </c>
      <c r="BK49" t="s">
        <v>19</v>
      </c>
      <c r="BL49" t="s">
        <v>19</v>
      </c>
      <c r="BM49" t="s">
        <v>19</v>
      </c>
      <c r="BN49" t="s">
        <v>19</v>
      </c>
      <c r="BO49" t="s">
        <v>19</v>
      </c>
      <c r="BP49" t="s">
        <v>19</v>
      </c>
      <c r="BQ49" t="s">
        <v>19</v>
      </c>
    </row>
    <row r="50" spans="1:69">
      <c r="A50" t="s">
        <v>885</v>
      </c>
      <c r="B50">
        <v>199</v>
      </c>
      <c r="C50">
        <v>97</v>
      </c>
      <c r="D50">
        <v>58</v>
      </c>
      <c r="E50">
        <v>44</v>
      </c>
      <c r="F50">
        <v>120</v>
      </c>
      <c r="G50">
        <v>76</v>
      </c>
      <c r="H50">
        <v>13</v>
      </c>
      <c r="I50">
        <v>31</v>
      </c>
      <c r="J50">
        <v>53</v>
      </c>
      <c r="K50">
        <v>42</v>
      </c>
      <c r="L50">
        <v>5</v>
      </c>
      <c r="M50">
        <v>6</v>
      </c>
      <c r="N50">
        <v>11</v>
      </c>
      <c r="O50">
        <v>5</v>
      </c>
      <c r="P50">
        <v>6</v>
      </c>
      <c r="Q50" t="s">
        <v>19</v>
      </c>
      <c r="R50">
        <v>1</v>
      </c>
      <c r="S50" t="s">
        <v>19</v>
      </c>
      <c r="T50">
        <v>1</v>
      </c>
      <c r="U50" t="s">
        <v>19</v>
      </c>
      <c r="V50">
        <v>11</v>
      </c>
      <c r="W50">
        <v>4</v>
      </c>
      <c r="X50">
        <v>5</v>
      </c>
      <c r="Y50">
        <v>2</v>
      </c>
      <c r="Z50">
        <v>12</v>
      </c>
      <c r="AA50">
        <v>6</v>
      </c>
      <c r="AB50">
        <v>4</v>
      </c>
      <c r="AC50">
        <v>2</v>
      </c>
      <c r="AD50">
        <v>10</v>
      </c>
      <c r="AE50" t="s">
        <v>19</v>
      </c>
      <c r="AF50">
        <v>8</v>
      </c>
      <c r="AG50">
        <v>2</v>
      </c>
      <c r="AH50">
        <v>11</v>
      </c>
      <c r="AI50">
        <v>3</v>
      </c>
      <c r="AJ50">
        <v>7</v>
      </c>
      <c r="AK50">
        <v>1</v>
      </c>
      <c r="AL50" t="s">
        <v>19</v>
      </c>
      <c r="AM50" t="s">
        <v>19</v>
      </c>
      <c r="AN50" t="s">
        <v>19</v>
      </c>
      <c r="AO50" t="s">
        <v>19</v>
      </c>
      <c r="AP50" t="s">
        <v>19</v>
      </c>
      <c r="AQ50" t="s">
        <v>19</v>
      </c>
      <c r="AR50" t="s">
        <v>19</v>
      </c>
      <c r="AS50" t="s">
        <v>19</v>
      </c>
      <c r="AT50" t="s">
        <v>19</v>
      </c>
      <c r="AU50" t="s">
        <v>19</v>
      </c>
      <c r="AV50" t="s">
        <v>19</v>
      </c>
      <c r="AW50" t="s">
        <v>19</v>
      </c>
      <c r="AX50">
        <v>5</v>
      </c>
      <c r="AY50">
        <v>1</v>
      </c>
      <c r="AZ50">
        <v>3</v>
      </c>
      <c r="BA50">
        <v>1</v>
      </c>
      <c r="BB50">
        <v>6</v>
      </c>
      <c r="BC50">
        <v>2</v>
      </c>
      <c r="BD50">
        <v>4</v>
      </c>
      <c r="BE50" t="s">
        <v>19</v>
      </c>
      <c r="BF50" t="s">
        <v>19</v>
      </c>
      <c r="BG50" t="s">
        <v>19</v>
      </c>
      <c r="BH50" t="s">
        <v>19</v>
      </c>
      <c r="BI50" t="s">
        <v>19</v>
      </c>
      <c r="BJ50" t="s">
        <v>19</v>
      </c>
      <c r="BK50" t="s">
        <v>19</v>
      </c>
      <c r="BL50" t="s">
        <v>19</v>
      </c>
      <c r="BM50" t="s">
        <v>19</v>
      </c>
      <c r="BN50">
        <v>24</v>
      </c>
      <c r="BO50">
        <v>3</v>
      </c>
      <c r="BP50">
        <v>15</v>
      </c>
      <c r="BQ50">
        <v>6</v>
      </c>
    </row>
    <row r="51" spans="1:69">
      <c r="A51" t="s">
        <v>884</v>
      </c>
      <c r="B51">
        <v>169</v>
      </c>
      <c r="C51">
        <v>79</v>
      </c>
      <c r="D51">
        <v>34</v>
      </c>
      <c r="E51">
        <v>56</v>
      </c>
      <c r="F51">
        <v>101</v>
      </c>
      <c r="G51">
        <v>64</v>
      </c>
      <c r="H51">
        <v>2</v>
      </c>
      <c r="I51">
        <v>35</v>
      </c>
      <c r="J51">
        <v>29</v>
      </c>
      <c r="K51">
        <v>21</v>
      </c>
      <c r="L51">
        <v>2</v>
      </c>
      <c r="M51">
        <v>6</v>
      </c>
      <c r="N51">
        <v>9</v>
      </c>
      <c r="O51">
        <v>1</v>
      </c>
      <c r="P51">
        <v>6</v>
      </c>
      <c r="Q51">
        <v>2</v>
      </c>
      <c r="R51" t="s">
        <v>19</v>
      </c>
      <c r="S51" t="s">
        <v>19</v>
      </c>
      <c r="T51" t="s">
        <v>19</v>
      </c>
      <c r="U51" t="s">
        <v>19</v>
      </c>
      <c r="V51">
        <v>7</v>
      </c>
      <c r="W51">
        <v>1</v>
      </c>
      <c r="X51">
        <v>2</v>
      </c>
      <c r="Y51">
        <v>4</v>
      </c>
      <c r="Z51">
        <v>15</v>
      </c>
      <c r="AA51">
        <v>4</v>
      </c>
      <c r="AB51">
        <v>6</v>
      </c>
      <c r="AC51">
        <v>5</v>
      </c>
      <c r="AD51">
        <v>9</v>
      </c>
      <c r="AE51">
        <v>2</v>
      </c>
      <c r="AF51">
        <v>7</v>
      </c>
      <c r="AG51" t="s">
        <v>19</v>
      </c>
      <c r="AH51">
        <v>10</v>
      </c>
      <c r="AI51">
        <v>1</v>
      </c>
      <c r="AJ51">
        <v>5</v>
      </c>
      <c r="AK51">
        <v>4</v>
      </c>
      <c r="AL51">
        <v>1</v>
      </c>
      <c r="AM51" t="s">
        <v>19</v>
      </c>
      <c r="AN51" t="s">
        <v>19</v>
      </c>
      <c r="AO51">
        <v>1</v>
      </c>
      <c r="AP51">
        <v>1</v>
      </c>
      <c r="AQ51">
        <v>1</v>
      </c>
      <c r="AR51" t="s">
        <v>19</v>
      </c>
      <c r="AS51" t="s">
        <v>19</v>
      </c>
      <c r="AT51" t="s">
        <v>19</v>
      </c>
      <c r="AU51" t="s">
        <v>19</v>
      </c>
      <c r="AV51" t="s">
        <v>19</v>
      </c>
      <c r="AW51" t="s">
        <v>19</v>
      </c>
      <c r="AX51">
        <v>2</v>
      </c>
      <c r="AY51" t="s">
        <v>19</v>
      </c>
      <c r="AZ51">
        <v>1</v>
      </c>
      <c r="BA51">
        <v>1</v>
      </c>
      <c r="BB51">
        <v>6</v>
      </c>
      <c r="BC51" t="s">
        <v>19</v>
      </c>
      <c r="BD51">
        <v>4</v>
      </c>
      <c r="BE51">
        <v>2</v>
      </c>
      <c r="BF51" t="s">
        <v>19</v>
      </c>
      <c r="BG51" t="s">
        <v>19</v>
      </c>
      <c r="BH51" t="s">
        <v>19</v>
      </c>
      <c r="BI51" t="s">
        <v>19</v>
      </c>
      <c r="BJ51" t="s">
        <v>19</v>
      </c>
      <c r="BK51" t="s">
        <v>19</v>
      </c>
      <c r="BL51" t="s">
        <v>19</v>
      </c>
      <c r="BM51" t="s">
        <v>19</v>
      </c>
      <c r="BN51">
        <v>18</v>
      </c>
      <c r="BO51">
        <v>6</v>
      </c>
      <c r="BP51">
        <v>6</v>
      </c>
      <c r="BQ51">
        <v>6</v>
      </c>
    </row>
    <row r="52" spans="1:69">
      <c r="A52" t="s">
        <v>883</v>
      </c>
      <c r="B52" t="s">
        <v>19</v>
      </c>
      <c r="C52" t="s">
        <v>19</v>
      </c>
      <c r="D52" t="s">
        <v>19</v>
      </c>
      <c r="E52" t="s">
        <v>19</v>
      </c>
      <c r="F52" t="s">
        <v>19</v>
      </c>
      <c r="G52" t="s">
        <v>19</v>
      </c>
      <c r="H52" t="s">
        <v>19</v>
      </c>
      <c r="I52" t="s">
        <v>19</v>
      </c>
      <c r="J52" t="s">
        <v>19</v>
      </c>
      <c r="K52" t="s">
        <v>19</v>
      </c>
      <c r="L52" t="s">
        <v>19</v>
      </c>
      <c r="M52" t="s">
        <v>19</v>
      </c>
      <c r="N52" t="s">
        <v>19</v>
      </c>
      <c r="O52" t="s">
        <v>19</v>
      </c>
      <c r="P52" t="s">
        <v>19</v>
      </c>
      <c r="Q52" t="s">
        <v>19</v>
      </c>
      <c r="R52" t="s">
        <v>19</v>
      </c>
      <c r="S52" t="s">
        <v>19</v>
      </c>
      <c r="T52" t="s">
        <v>19</v>
      </c>
      <c r="U52" t="s">
        <v>19</v>
      </c>
      <c r="V52" t="s">
        <v>19</v>
      </c>
      <c r="W52" t="s">
        <v>19</v>
      </c>
      <c r="X52" t="s">
        <v>19</v>
      </c>
      <c r="Y52" t="s">
        <v>19</v>
      </c>
      <c r="Z52" t="s">
        <v>19</v>
      </c>
      <c r="AA52" t="s">
        <v>19</v>
      </c>
      <c r="AB52" t="s">
        <v>19</v>
      </c>
      <c r="AC52" t="s">
        <v>19</v>
      </c>
      <c r="AD52" t="s">
        <v>19</v>
      </c>
      <c r="AE52" t="s">
        <v>19</v>
      </c>
      <c r="AF52" t="s">
        <v>19</v>
      </c>
      <c r="AG52" t="s">
        <v>19</v>
      </c>
      <c r="AH52" t="s">
        <v>19</v>
      </c>
      <c r="AI52" t="s">
        <v>19</v>
      </c>
      <c r="AJ52" t="s">
        <v>19</v>
      </c>
      <c r="AK52" t="s">
        <v>19</v>
      </c>
      <c r="AL52" t="s">
        <v>19</v>
      </c>
      <c r="AM52" t="s">
        <v>19</v>
      </c>
      <c r="AN52" t="s">
        <v>19</v>
      </c>
      <c r="AO52" t="s">
        <v>19</v>
      </c>
      <c r="AP52" t="s">
        <v>19</v>
      </c>
      <c r="AQ52" t="s">
        <v>19</v>
      </c>
      <c r="AR52" t="s">
        <v>19</v>
      </c>
      <c r="AS52" t="s">
        <v>19</v>
      </c>
      <c r="AT52" t="s">
        <v>19</v>
      </c>
      <c r="AU52" t="s">
        <v>19</v>
      </c>
      <c r="AV52" t="s">
        <v>19</v>
      </c>
      <c r="AW52" t="s">
        <v>19</v>
      </c>
      <c r="AX52" t="s">
        <v>19</v>
      </c>
      <c r="AY52" t="s">
        <v>19</v>
      </c>
      <c r="AZ52" t="s">
        <v>19</v>
      </c>
      <c r="BA52" t="s">
        <v>19</v>
      </c>
      <c r="BB52" t="s">
        <v>19</v>
      </c>
      <c r="BC52" t="s">
        <v>19</v>
      </c>
      <c r="BD52" t="s">
        <v>19</v>
      </c>
      <c r="BE52" t="s">
        <v>19</v>
      </c>
      <c r="BF52" t="s">
        <v>19</v>
      </c>
      <c r="BG52" t="s">
        <v>19</v>
      </c>
      <c r="BH52" t="s">
        <v>19</v>
      </c>
      <c r="BI52" t="s">
        <v>19</v>
      </c>
      <c r="BJ52" t="s">
        <v>19</v>
      </c>
      <c r="BK52" t="s">
        <v>19</v>
      </c>
      <c r="BL52" t="s">
        <v>19</v>
      </c>
      <c r="BM52" t="s">
        <v>19</v>
      </c>
      <c r="BN52" t="s">
        <v>19</v>
      </c>
      <c r="BO52" t="s">
        <v>19</v>
      </c>
      <c r="BP52" t="s">
        <v>19</v>
      </c>
      <c r="BQ52" t="s">
        <v>19</v>
      </c>
    </row>
    <row r="53" spans="1:69">
      <c r="A53" t="s">
        <v>882</v>
      </c>
      <c r="B53">
        <v>313</v>
      </c>
      <c r="C53">
        <v>196</v>
      </c>
      <c r="D53">
        <v>64</v>
      </c>
      <c r="E53">
        <v>53</v>
      </c>
      <c r="F53">
        <v>179</v>
      </c>
      <c r="G53">
        <v>134</v>
      </c>
      <c r="H53">
        <v>17</v>
      </c>
      <c r="I53">
        <v>28</v>
      </c>
      <c r="J53">
        <v>81</v>
      </c>
      <c r="K53">
        <v>61</v>
      </c>
      <c r="L53">
        <v>12</v>
      </c>
      <c r="M53">
        <v>8</v>
      </c>
      <c r="N53">
        <v>14</v>
      </c>
      <c r="O53">
        <v>8</v>
      </c>
      <c r="P53">
        <v>5</v>
      </c>
      <c r="Q53">
        <v>1</v>
      </c>
      <c r="R53" t="s">
        <v>19</v>
      </c>
      <c r="S53" t="s">
        <v>19</v>
      </c>
      <c r="T53" t="s">
        <v>19</v>
      </c>
      <c r="U53" t="s">
        <v>19</v>
      </c>
      <c r="V53">
        <v>17</v>
      </c>
      <c r="W53">
        <v>8</v>
      </c>
      <c r="X53">
        <v>5</v>
      </c>
      <c r="Y53">
        <v>4</v>
      </c>
      <c r="Z53">
        <v>16</v>
      </c>
      <c r="AA53">
        <v>8</v>
      </c>
      <c r="AB53">
        <v>6</v>
      </c>
      <c r="AC53">
        <v>2</v>
      </c>
      <c r="AD53">
        <v>16</v>
      </c>
      <c r="AE53">
        <v>7</v>
      </c>
      <c r="AF53">
        <v>8</v>
      </c>
      <c r="AG53">
        <v>1</v>
      </c>
      <c r="AH53">
        <v>15</v>
      </c>
      <c r="AI53">
        <v>4</v>
      </c>
      <c r="AJ53">
        <v>11</v>
      </c>
      <c r="AK53" t="s">
        <v>19</v>
      </c>
      <c r="AL53">
        <v>2</v>
      </c>
      <c r="AM53">
        <v>1</v>
      </c>
      <c r="AN53">
        <v>1</v>
      </c>
      <c r="AO53" t="s">
        <v>19</v>
      </c>
      <c r="AP53" t="s">
        <v>19</v>
      </c>
      <c r="AQ53" t="s">
        <v>19</v>
      </c>
      <c r="AR53" t="s">
        <v>19</v>
      </c>
      <c r="AS53" t="s">
        <v>19</v>
      </c>
      <c r="AT53" t="s">
        <v>19</v>
      </c>
      <c r="AU53" t="s">
        <v>19</v>
      </c>
      <c r="AV53" t="s">
        <v>19</v>
      </c>
      <c r="AW53" t="s">
        <v>19</v>
      </c>
      <c r="AX53">
        <v>7</v>
      </c>
      <c r="AY53">
        <v>2</v>
      </c>
      <c r="AZ53">
        <v>5</v>
      </c>
      <c r="BA53" t="s">
        <v>19</v>
      </c>
      <c r="BB53">
        <v>5</v>
      </c>
      <c r="BC53" t="s">
        <v>19</v>
      </c>
      <c r="BD53">
        <v>5</v>
      </c>
      <c r="BE53" t="s">
        <v>19</v>
      </c>
      <c r="BF53" t="s">
        <v>19</v>
      </c>
      <c r="BG53" t="s">
        <v>19</v>
      </c>
      <c r="BH53" t="s">
        <v>19</v>
      </c>
      <c r="BI53" t="s">
        <v>19</v>
      </c>
      <c r="BJ53">
        <v>1</v>
      </c>
      <c r="BK53">
        <v>1</v>
      </c>
      <c r="BL53" t="s">
        <v>19</v>
      </c>
      <c r="BM53" t="s">
        <v>19</v>
      </c>
      <c r="BN53">
        <v>56</v>
      </c>
      <c r="BO53">
        <v>27</v>
      </c>
      <c r="BP53">
        <v>12</v>
      </c>
      <c r="BQ53">
        <v>17</v>
      </c>
    </row>
    <row r="54" spans="1:69">
      <c r="A54" t="s">
        <v>881</v>
      </c>
      <c r="B54">
        <v>64</v>
      </c>
      <c r="C54">
        <v>45</v>
      </c>
      <c r="D54">
        <v>10</v>
      </c>
      <c r="E54">
        <v>9</v>
      </c>
      <c r="F54">
        <v>41</v>
      </c>
      <c r="G54">
        <v>34</v>
      </c>
      <c r="H54">
        <v>1</v>
      </c>
      <c r="I54">
        <v>6</v>
      </c>
      <c r="J54">
        <v>12</v>
      </c>
      <c r="K54">
        <v>10</v>
      </c>
      <c r="L54">
        <v>1</v>
      </c>
      <c r="M54">
        <v>1</v>
      </c>
      <c r="N54">
        <v>3</v>
      </c>
      <c r="O54">
        <v>1</v>
      </c>
      <c r="P54">
        <v>2</v>
      </c>
      <c r="Q54" t="s">
        <v>19</v>
      </c>
      <c r="R54" t="s">
        <v>19</v>
      </c>
      <c r="S54" t="s">
        <v>19</v>
      </c>
      <c r="T54" t="s">
        <v>19</v>
      </c>
      <c r="U54" t="s">
        <v>19</v>
      </c>
      <c r="V54">
        <v>4</v>
      </c>
      <c r="W54">
        <v>2</v>
      </c>
      <c r="X54">
        <v>2</v>
      </c>
      <c r="Y54" t="s">
        <v>19</v>
      </c>
      <c r="Z54">
        <v>3</v>
      </c>
      <c r="AA54">
        <v>1</v>
      </c>
      <c r="AB54" t="s">
        <v>19</v>
      </c>
      <c r="AC54">
        <v>2</v>
      </c>
      <c r="AD54">
        <v>3</v>
      </c>
      <c r="AE54">
        <v>2</v>
      </c>
      <c r="AF54">
        <v>1</v>
      </c>
      <c r="AG54" t="s">
        <v>19</v>
      </c>
      <c r="AH54">
        <v>3</v>
      </c>
      <c r="AI54">
        <v>1</v>
      </c>
      <c r="AJ54">
        <v>2</v>
      </c>
      <c r="AK54" t="s">
        <v>19</v>
      </c>
      <c r="AL54">
        <v>1</v>
      </c>
      <c r="AM54">
        <v>1</v>
      </c>
      <c r="AN54" t="s">
        <v>19</v>
      </c>
      <c r="AO54" t="s">
        <v>19</v>
      </c>
      <c r="AP54" t="s">
        <v>19</v>
      </c>
      <c r="AQ54" t="s">
        <v>19</v>
      </c>
      <c r="AR54" t="s">
        <v>19</v>
      </c>
      <c r="AS54" t="s">
        <v>19</v>
      </c>
      <c r="AT54" t="s">
        <v>19</v>
      </c>
      <c r="AU54" t="s">
        <v>19</v>
      </c>
      <c r="AV54" t="s">
        <v>19</v>
      </c>
      <c r="AW54" t="s">
        <v>19</v>
      </c>
      <c r="AX54">
        <v>2</v>
      </c>
      <c r="AY54" t="s">
        <v>19</v>
      </c>
      <c r="AZ54">
        <v>2</v>
      </c>
      <c r="BA54" t="s">
        <v>19</v>
      </c>
      <c r="BB54" t="s">
        <v>19</v>
      </c>
      <c r="BC54" t="s">
        <v>19</v>
      </c>
      <c r="BD54" t="s">
        <v>19</v>
      </c>
      <c r="BE54" t="s">
        <v>19</v>
      </c>
      <c r="BF54" t="s">
        <v>19</v>
      </c>
      <c r="BG54" t="s">
        <v>19</v>
      </c>
      <c r="BH54" t="s">
        <v>19</v>
      </c>
      <c r="BI54" t="s">
        <v>19</v>
      </c>
      <c r="BJ54" t="s">
        <v>19</v>
      </c>
      <c r="BK54" t="s">
        <v>19</v>
      </c>
      <c r="BL54" t="s">
        <v>19</v>
      </c>
      <c r="BM54" t="s">
        <v>19</v>
      </c>
      <c r="BN54">
        <v>7</v>
      </c>
      <c r="BO54">
        <v>4</v>
      </c>
      <c r="BP54">
        <v>2</v>
      </c>
      <c r="BQ54">
        <v>1</v>
      </c>
    </row>
    <row r="55" spans="1:69">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c r="AT55" t="s">
        <v>789</v>
      </c>
      <c r="AU55" t="s">
        <v>789</v>
      </c>
      <c r="AV55" t="s">
        <v>789</v>
      </c>
      <c r="AW55" t="s">
        <v>789</v>
      </c>
      <c r="AX55" t="s">
        <v>789</v>
      </c>
      <c r="AY55" t="s">
        <v>789</v>
      </c>
      <c r="AZ55" t="s">
        <v>789</v>
      </c>
      <c r="BA55" t="s">
        <v>789</v>
      </c>
      <c r="BB55" t="s">
        <v>789</v>
      </c>
      <c r="BC55" t="s">
        <v>789</v>
      </c>
      <c r="BD55" t="s">
        <v>789</v>
      </c>
      <c r="BE55" t="s">
        <v>789</v>
      </c>
      <c r="BF55" t="s">
        <v>789</v>
      </c>
      <c r="BG55" t="s">
        <v>789</v>
      </c>
      <c r="BH55" t="s">
        <v>789</v>
      </c>
      <c r="BI55" t="s">
        <v>789</v>
      </c>
      <c r="BJ55" t="s">
        <v>789</v>
      </c>
      <c r="BK55" t="s">
        <v>789</v>
      </c>
      <c r="BL55" t="s">
        <v>789</v>
      </c>
      <c r="BM55" t="s">
        <v>789</v>
      </c>
      <c r="BN55" t="s">
        <v>789</v>
      </c>
      <c r="BO55" t="s">
        <v>789</v>
      </c>
      <c r="BP55" t="s">
        <v>789</v>
      </c>
      <c r="BQ55" t="s">
        <v>789</v>
      </c>
    </row>
    <row r="56" spans="1:69">
      <c r="A56" t="s">
        <v>880</v>
      </c>
      <c r="B56">
        <v>16</v>
      </c>
      <c r="C56">
        <v>2</v>
      </c>
      <c r="D56">
        <v>11</v>
      </c>
      <c r="E56">
        <v>3</v>
      </c>
      <c r="F56">
        <v>8</v>
      </c>
      <c r="G56">
        <v>1</v>
      </c>
      <c r="H56">
        <v>6</v>
      </c>
      <c r="I56">
        <v>1</v>
      </c>
      <c r="J56">
        <v>5</v>
      </c>
      <c r="K56">
        <v>1</v>
      </c>
      <c r="L56">
        <v>4</v>
      </c>
      <c r="M56" t="s">
        <v>19</v>
      </c>
      <c r="N56">
        <v>1</v>
      </c>
      <c r="O56">
        <v>1</v>
      </c>
      <c r="P56" t="s">
        <v>19</v>
      </c>
      <c r="Q56" t="s">
        <v>19</v>
      </c>
      <c r="R56" t="s">
        <v>19</v>
      </c>
      <c r="S56" t="s">
        <v>19</v>
      </c>
      <c r="T56" t="s">
        <v>19</v>
      </c>
      <c r="U56" t="s">
        <v>19</v>
      </c>
      <c r="V56" t="s">
        <v>19</v>
      </c>
      <c r="W56" t="s">
        <v>19</v>
      </c>
      <c r="X56" t="s">
        <v>19</v>
      </c>
      <c r="Y56" t="s">
        <v>19</v>
      </c>
      <c r="Z56">
        <v>2</v>
      </c>
      <c r="AA56" t="s">
        <v>19</v>
      </c>
      <c r="AB56">
        <v>1</v>
      </c>
      <c r="AC56">
        <v>1</v>
      </c>
      <c r="AD56">
        <v>1</v>
      </c>
      <c r="AE56" t="s">
        <v>19</v>
      </c>
      <c r="AF56">
        <v>1</v>
      </c>
      <c r="AG56" t="s">
        <v>19</v>
      </c>
      <c r="AH56">
        <v>2</v>
      </c>
      <c r="AI56" t="s">
        <v>19</v>
      </c>
      <c r="AJ56">
        <v>1</v>
      </c>
      <c r="AK56">
        <v>1</v>
      </c>
      <c r="AL56" t="s">
        <v>19</v>
      </c>
      <c r="AM56" t="s">
        <v>19</v>
      </c>
      <c r="AN56" t="s">
        <v>19</v>
      </c>
      <c r="AO56" t="s">
        <v>19</v>
      </c>
      <c r="AP56" t="s">
        <v>19</v>
      </c>
      <c r="AQ56" t="s">
        <v>19</v>
      </c>
      <c r="AR56" t="s">
        <v>19</v>
      </c>
      <c r="AS56" t="s">
        <v>19</v>
      </c>
      <c r="AT56" t="s">
        <v>19</v>
      </c>
      <c r="AU56" t="s">
        <v>19</v>
      </c>
      <c r="AV56" t="s">
        <v>19</v>
      </c>
      <c r="AW56" t="s">
        <v>19</v>
      </c>
      <c r="AX56" t="s">
        <v>19</v>
      </c>
      <c r="AY56" t="s">
        <v>19</v>
      </c>
      <c r="AZ56" t="s">
        <v>19</v>
      </c>
      <c r="BA56" t="s">
        <v>19</v>
      </c>
      <c r="BB56">
        <v>2</v>
      </c>
      <c r="BC56" t="s">
        <v>19</v>
      </c>
      <c r="BD56">
        <v>1</v>
      </c>
      <c r="BE56">
        <v>1</v>
      </c>
      <c r="BF56" t="s">
        <v>19</v>
      </c>
      <c r="BG56" t="s">
        <v>19</v>
      </c>
      <c r="BH56" t="s">
        <v>19</v>
      </c>
      <c r="BI56" t="s">
        <v>19</v>
      </c>
      <c r="BJ56" t="s">
        <v>19</v>
      </c>
      <c r="BK56" t="s">
        <v>19</v>
      </c>
      <c r="BL56" t="s">
        <v>19</v>
      </c>
      <c r="BM56" t="s">
        <v>19</v>
      </c>
      <c r="BN56">
        <v>2</v>
      </c>
      <c r="BO56" t="s">
        <v>19</v>
      </c>
      <c r="BP56">
        <v>2</v>
      </c>
      <c r="BQ56" t="s">
        <v>19</v>
      </c>
    </row>
    <row r="57" spans="1:69">
      <c r="A57" t="s">
        <v>879</v>
      </c>
      <c r="B57" t="s">
        <v>19</v>
      </c>
      <c r="C57" t="s">
        <v>19</v>
      </c>
      <c r="D57" t="s">
        <v>19</v>
      </c>
      <c r="E57" t="s">
        <v>19</v>
      </c>
      <c r="F57" t="s">
        <v>19</v>
      </c>
      <c r="G57" t="s">
        <v>19</v>
      </c>
      <c r="H57" t="s">
        <v>19</v>
      </c>
      <c r="I57" t="s">
        <v>19</v>
      </c>
      <c r="J57" t="s">
        <v>19</v>
      </c>
      <c r="K57" t="s">
        <v>19</v>
      </c>
      <c r="L57" t="s">
        <v>19</v>
      </c>
      <c r="M57" t="s">
        <v>19</v>
      </c>
      <c r="N57" t="s">
        <v>19</v>
      </c>
      <c r="O57" t="s">
        <v>19</v>
      </c>
      <c r="P57" t="s">
        <v>19</v>
      </c>
      <c r="Q57" t="s">
        <v>19</v>
      </c>
      <c r="R57" t="s">
        <v>19</v>
      </c>
      <c r="S57" t="s">
        <v>19</v>
      </c>
      <c r="T57" t="s">
        <v>19</v>
      </c>
      <c r="U57" t="s">
        <v>19</v>
      </c>
      <c r="V57" t="s">
        <v>19</v>
      </c>
      <c r="W57" t="s">
        <v>19</v>
      </c>
      <c r="X57" t="s">
        <v>19</v>
      </c>
      <c r="Y57" t="s">
        <v>19</v>
      </c>
      <c r="Z57" t="s">
        <v>19</v>
      </c>
      <c r="AA57" t="s">
        <v>19</v>
      </c>
      <c r="AB57" t="s">
        <v>19</v>
      </c>
      <c r="AC57" t="s">
        <v>19</v>
      </c>
      <c r="AD57" t="s">
        <v>19</v>
      </c>
      <c r="AE57" t="s">
        <v>19</v>
      </c>
      <c r="AF57" t="s">
        <v>19</v>
      </c>
      <c r="AG57" t="s">
        <v>19</v>
      </c>
      <c r="AH57" t="s">
        <v>19</v>
      </c>
      <c r="AI57" t="s">
        <v>19</v>
      </c>
      <c r="AJ57" t="s">
        <v>19</v>
      </c>
      <c r="AK57" t="s">
        <v>19</v>
      </c>
      <c r="AL57" t="s">
        <v>19</v>
      </c>
      <c r="AM57" t="s">
        <v>19</v>
      </c>
      <c r="AN57" t="s">
        <v>19</v>
      </c>
      <c r="AO57" t="s">
        <v>19</v>
      </c>
      <c r="AP57" t="s">
        <v>19</v>
      </c>
      <c r="AQ57" t="s">
        <v>19</v>
      </c>
      <c r="AR57" t="s">
        <v>19</v>
      </c>
      <c r="AS57" t="s">
        <v>19</v>
      </c>
      <c r="AT57" t="s">
        <v>19</v>
      </c>
      <c r="AU57" t="s">
        <v>19</v>
      </c>
      <c r="AV57" t="s">
        <v>19</v>
      </c>
      <c r="AW57" t="s">
        <v>19</v>
      </c>
      <c r="AX57" t="s">
        <v>19</v>
      </c>
      <c r="AY57" t="s">
        <v>19</v>
      </c>
      <c r="AZ57" t="s">
        <v>19</v>
      </c>
      <c r="BA57" t="s">
        <v>19</v>
      </c>
      <c r="BB57" t="s">
        <v>19</v>
      </c>
      <c r="BC57" t="s">
        <v>19</v>
      </c>
      <c r="BD57" t="s">
        <v>19</v>
      </c>
      <c r="BE57" t="s">
        <v>19</v>
      </c>
      <c r="BF57" t="s">
        <v>19</v>
      </c>
      <c r="BG57" t="s">
        <v>19</v>
      </c>
      <c r="BH57" t="s">
        <v>19</v>
      </c>
      <c r="BI57" t="s">
        <v>19</v>
      </c>
      <c r="BJ57" t="s">
        <v>19</v>
      </c>
      <c r="BK57" t="s">
        <v>19</v>
      </c>
      <c r="BL57" t="s">
        <v>19</v>
      </c>
      <c r="BM57" t="s">
        <v>19</v>
      </c>
      <c r="BN57" t="s">
        <v>19</v>
      </c>
      <c r="BO57" t="s">
        <v>19</v>
      </c>
      <c r="BP57" t="s">
        <v>19</v>
      </c>
      <c r="BQ57" t="s">
        <v>19</v>
      </c>
    </row>
    <row r="58" spans="1:69">
      <c r="A58" t="s">
        <v>878</v>
      </c>
      <c r="B58">
        <v>28</v>
      </c>
      <c r="C58">
        <v>6</v>
      </c>
      <c r="D58">
        <v>5</v>
      </c>
      <c r="E58">
        <v>17</v>
      </c>
      <c r="F58">
        <v>19</v>
      </c>
      <c r="G58">
        <v>5</v>
      </c>
      <c r="H58">
        <v>2</v>
      </c>
      <c r="I58">
        <v>12</v>
      </c>
      <c r="J58">
        <v>6</v>
      </c>
      <c r="K58" t="s">
        <v>19</v>
      </c>
      <c r="L58">
        <v>2</v>
      </c>
      <c r="M58">
        <v>4</v>
      </c>
      <c r="N58">
        <v>2</v>
      </c>
      <c r="O58" t="s">
        <v>19</v>
      </c>
      <c r="P58">
        <v>1</v>
      </c>
      <c r="Q58">
        <v>1</v>
      </c>
      <c r="R58" t="s">
        <v>19</v>
      </c>
      <c r="S58" t="s">
        <v>19</v>
      </c>
      <c r="T58" t="s">
        <v>19</v>
      </c>
      <c r="U58" t="s">
        <v>19</v>
      </c>
      <c r="V58">
        <v>3</v>
      </c>
      <c r="W58">
        <v>1</v>
      </c>
      <c r="X58" t="s">
        <v>19</v>
      </c>
      <c r="Y58">
        <v>2</v>
      </c>
      <c r="Z58">
        <v>1</v>
      </c>
      <c r="AA58" t="s">
        <v>19</v>
      </c>
      <c r="AB58" t="s">
        <v>19</v>
      </c>
      <c r="AC58">
        <v>1</v>
      </c>
      <c r="AD58">
        <v>1</v>
      </c>
      <c r="AE58" t="s">
        <v>19</v>
      </c>
      <c r="AF58">
        <v>1</v>
      </c>
      <c r="AG58" t="s">
        <v>19</v>
      </c>
      <c r="AH58">
        <v>1</v>
      </c>
      <c r="AI58" t="s">
        <v>19</v>
      </c>
      <c r="AJ58" t="s">
        <v>19</v>
      </c>
      <c r="AK58">
        <v>1</v>
      </c>
      <c r="AL58" t="s">
        <v>19</v>
      </c>
      <c r="AM58" t="s">
        <v>19</v>
      </c>
      <c r="AN58" t="s">
        <v>19</v>
      </c>
      <c r="AO58" t="s">
        <v>19</v>
      </c>
      <c r="AP58" t="s">
        <v>19</v>
      </c>
      <c r="AQ58" t="s">
        <v>19</v>
      </c>
      <c r="AR58" t="s">
        <v>19</v>
      </c>
      <c r="AS58" t="s">
        <v>19</v>
      </c>
      <c r="AT58" t="s">
        <v>19</v>
      </c>
      <c r="AU58" t="s">
        <v>19</v>
      </c>
      <c r="AV58" t="s">
        <v>19</v>
      </c>
      <c r="AW58" t="s">
        <v>19</v>
      </c>
      <c r="AX58">
        <v>1</v>
      </c>
      <c r="AY58" t="s">
        <v>19</v>
      </c>
      <c r="AZ58" t="s">
        <v>19</v>
      </c>
      <c r="BA58">
        <v>1</v>
      </c>
      <c r="BB58" t="s">
        <v>19</v>
      </c>
      <c r="BC58" t="s">
        <v>19</v>
      </c>
      <c r="BD58" t="s">
        <v>19</v>
      </c>
      <c r="BE58" t="s">
        <v>19</v>
      </c>
      <c r="BF58" t="s">
        <v>19</v>
      </c>
      <c r="BG58" t="s">
        <v>19</v>
      </c>
      <c r="BH58" t="s">
        <v>19</v>
      </c>
      <c r="BI58" t="s">
        <v>19</v>
      </c>
      <c r="BJ58" t="s">
        <v>19</v>
      </c>
      <c r="BK58" t="s">
        <v>19</v>
      </c>
      <c r="BL58" t="s">
        <v>19</v>
      </c>
      <c r="BM58" t="s">
        <v>19</v>
      </c>
      <c r="BN58">
        <v>1</v>
      </c>
      <c r="BO58" t="s">
        <v>19</v>
      </c>
      <c r="BP58">
        <v>1</v>
      </c>
      <c r="BQ58" t="s">
        <v>19</v>
      </c>
    </row>
    <row r="59" spans="1:69">
      <c r="A59" t="s">
        <v>877</v>
      </c>
      <c r="B59">
        <v>24</v>
      </c>
      <c r="C59">
        <v>4</v>
      </c>
      <c r="D59">
        <v>5</v>
      </c>
      <c r="E59">
        <v>15</v>
      </c>
      <c r="F59">
        <v>12</v>
      </c>
      <c r="G59">
        <v>3</v>
      </c>
      <c r="H59">
        <v>2</v>
      </c>
      <c r="I59">
        <v>7</v>
      </c>
      <c r="J59">
        <v>1</v>
      </c>
      <c r="K59" t="s">
        <v>19</v>
      </c>
      <c r="L59" t="s">
        <v>19</v>
      </c>
      <c r="M59">
        <v>1</v>
      </c>
      <c r="N59">
        <v>3</v>
      </c>
      <c r="O59" t="s">
        <v>19</v>
      </c>
      <c r="P59">
        <v>2</v>
      </c>
      <c r="Q59">
        <v>1</v>
      </c>
      <c r="R59" t="s">
        <v>19</v>
      </c>
      <c r="S59" t="s">
        <v>19</v>
      </c>
      <c r="T59" t="s">
        <v>19</v>
      </c>
      <c r="U59" t="s">
        <v>19</v>
      </c>
      <c r="V59">
        <v>3</v>
      </c>
      <c r="W59">
        <v>1</v>
      </c>
      <c r="X59" t="s">
        <v>19</v>
      </c>
      <c r="Y59">
        <v>2</v>
      </c>
      <c r="Z59">
        <v>1</v>
      </c>
      <c r="AA59" t="s">
        <v>19</v>
      </c>
      <c r="AB59" t="s">
        <v>19</v>
      </c>
      <c r="AC59">
        <v>1</v>
      </c>
      <c r="AD59">
        <v>1</v>
      </c>
      <c r="AE59" t="s">
        <v>19</v>
      </c>
      <c r="AF59" t="s">
        <v>19</v>
      </c>
      <c r="AG59">
        <v>1</v>
      </c>
      <c r="AH59">
        <v>3</v>
      </c>
      <c r="AI59" t="s">
        <v>19</v>
      </c>
      <c r="AJ59" t="s">
        <v>19</v>
      </c>
      <c r="AK59">
        <v>3</v>
      </c>
      <c r="AL59" t="s">
        <v>19</v>
      </c>
      <c r="AM59" t="s">
        <v>19</v>
      </c>
      <c r="AN59" t="s">
        <v>19</v>
      </c>
      <c r="AO59" t="s">
        <v>19</v>
      </c>
      <c r="AP59" t="s">
        <v>19</v>
      </c>
      <c r="AQ59" t="s">
        <v>19</v>
      </c>
      <c r="AR59" t="s">
        <v>19</v>
      </c>
      <c r="AS59" t="s">
        <v>19</v>
      </c>
      <c r="AT59" t="s">
        <v>19</v>
      </c>
      <c r="AU59" t="s">
        <v>19</v>
      </c>
      <c r="AV59" t="s">
        <v>19</v>
      </c>
      <c r="AW59" t="s">
        <v>19</v>
      </c>
      <c r="AX59">
        <v>3</v>
      </c>
      <c r="AY59" t="s">
        <v>19</v>
      </c>
      <c r="AZ59" t="s">
        <v>19</v>
      </c>
      <c r="BA59">
        <v>3</v>
      </c>
      <c r="BB59" t="s">
        <v>19</v>
      </c>
      <c r="BC59" t="s">
        <v>19</v>
      </c>
      <c r="BD59" t="s">
        <v>19</v>
      </c>
      <c r="BE59" t="s">
        <v>19</v>
      </c>
      <c r="BF59" t="s">
        <v>19</v>
      </c>
      <c r="BG59" t="s">
        <v>19</v>
      </c>
      <c r="BH59" t="s">
        <v>19</v>
      </c>
      <c r="BI59" t="s">
        <v>19</v>
      </c>
      <c r="BJ59" t="s">
        <v>19</v>
      </c>
      <c r="BK59" t="s">
        <v>19</v>
      </c>
      <c r="BL59" t="s">
        <v>19</v>
      </c>
      <c r="BM59" t="s">
        <v>19</v>
      </c>
      <c r="BN59">
        <v>1</v>
      </c>
      <c r="BO59" t="s">
        <v>19</v>
      </c>
      <c r="BP59">
        <v>1</v>
      </c>
      <c r="BQ59" t="s">
        <v>19</v>
      </c>
    </row>
    <row r="60" spans="1:69">
      <c r="A60" t="s">
        <v>876</v>
      </c>
      <c r="B60">
        <v>16</v>
      </c>
      <c r="C60">
        <v>8</v>
      </c>
      <c r="D60" t="s">
        <v>19</v>
      </c>
      <c r="E60">
        <v>8</v>
      </c>
      <c r="F60">
        <v>11</v>
      </c>
      <c r="G60">
        <v>5</v>
      </c>
      <c r="H60" t="s">
        <v>19</v>
      </c>
      <c r="I60">
        <v>6</v>
      </c>
      <c r="J60" t="s">
        <v>19</v>
      </c>
      <c r="K60" t="s">
        <v>19</v>
      </c>
      <c r="L60" t="s">
        <v>19</v>
      </c>
      <c r="M60" t="s">
        <v>19</v>
      </c>
      <c r="N60">
        <v>1</v>
      </c>
      <c r="O60">
        <v>1</v>
      </c>
      <c r="P60" t="s">
        <v>19</v>
      </c>
      <c r="Q60" t="s">
        <v>19</v>
      </c>
      <c r="R60" t="s">
        <v>19</v>
      </c>
      <c r="S60" t="s">
        <v>19</v>
      </c>
      <c r="T60" t="s">
        <v>19</v>
      </c>
      <c r="U60" t="s">
        <v>19</v>
      </c>
      <c r="V60">
        <v>1</v>
      </c>
      <c r="W60">
        <v>1</v>
      </c>
      <c r="X60" t="s">
        <v>19</v>
      </c>
      <c r="Y60" t="s">
        <v>19</v>
      </c>
      <c r="Z60">
        <v>1</v>
      </c>
      <c r="AA60" t="s">
        <v>19</v>
      </c>
      <c r="AB60" t="s">
        <v>19</v>
      </c>
      <c r="AC60">
        <v>1</v>
      </c>
      <c r="AD60">
        <v>1</v>
      </c>
      <c r="AE60">
        <v>1</v>
      </c>
      <c r="AF60" t="s">
        <v>19</v>
      </c>
      <c r="AG60" t="s">
        <v>19</v>
      </c>
      <c r="AH60">
        <v>1</v>
      </c>
      <c r="AI60" t="s">
        <v>19</v>
      </c>
      <c r="AJ60" t="s">
        <v>19</v>
      </c>
      <c r="AK60">
        <v>1</v>
      </c>
      <c r="AL60" t="s">
        <v>19</v>
      </c>
      <c r="AM60" t="s">
        <v>19</v>
      </c>
      <c r="AN60" t="s">
        <v>19</v>
      </c>
      <c r="AO60" t="s">
        <v>19</v>
      </c>
      <c r="AP60" t="s">
        <v>19</v>
      </c>
      <c r="AQ60" t="s">
        <v>19</v>
      </c>
      <c r="AR60" t="s">
        <v>19</v>
      </c>
      <c r="AS60" t="s">
        <v>19</v>
      </c>
      <c r="AT60" t="s">
        <v>19</v>
      </c>
      <c r="AU60" t="s">
        <v>19</v>
      </c>
      <c r="AV60" t="s">
        <v>19</v>
      </c>
      <c r="AW60" t="s">
        <v>19</v>
      </c>
      <c r="AX60" t="s">
        <v>19</v>
      </c>
      <c r="AY60" t="s">
        <v>19</v>
      </c>
      <c r="AZ60" t="s">
        <v>19</v>
      </c>
      <c r="BA60" t="s">
        <v>19</v>
      </c>
      <c r="BB60">
        <v>1</v>
      </c>
      <c r="BC60" t="s">
        <v>19</v>
      </c>
      <c r="BD60" t="s">
        <v>19</v>
      </c>
      <c r="BE60">
        <v>1</v>
      </c>
      <c r="BF60" t="s">
        <v>19</v>
      </c>
      <c r="BG60" t="s">
        <v>19</v>
      </c>
      <c r="BH60" t="s">
        <v>19</v>
      </c>
      <c r="BI60" t="s">
        <v>19</v>
      </c>
      <c r="BJ60" t="s">
        <v>19</v>
      </c>
      <c r="BK60" t="s">
        <v>19</v>
      </c>
      <c r="BL60" t="s">
        <v>19</v>
      </c>
      <c r="BM60" t="s">
        <v>19</v>
      </c>
      <c r="BN60" t="s">
        <v>19</v>
      </c>
      <c r="BO60" t="s">
        <v>19</v>
      </c>
      <c r="BP60" t="s">
        <v>19</v>
      </c>
      <c r="BQ60" t="s">
        <v>19</v>
      </c>
    </row>
    <row r="61" spans="1:69">
      <c r="A61" t="s">
        <v>875</v>
      </c>
      <c r="B61" t="s">
        <v>19</v>
      </c>
      <c r="C61" t="s">
        <v>19</v>
      </c>
      <c r="D61" t="s">
        <v>19</v>
      </c>
      <c r="E61" t="s">
        <v>19</v>
      </c>
      <c r="F61" t="s">
        <v>19</v>
      </c>
      <c r="G61" t="s">
        <v>19</v>
      </c>
      <c r="H61" t="s">
        <v>19</v>
      </c>
      <c r="I61" t="s">
        <v>19</v>
      </c>
      <c r="J61" t="s">
        <v>19</v>
      </c>
      <c r="K61" t="s">
        <v>19</v>
      </c>
      <c r="L61" t="s">
        <v>19</v>
      </c>
      <c r="M61" t="s">
        <v>19</v>
      </c>
      <c r="N61" t="s">
        <v>19</v>
      </c>
      <c r="O61" t="s">
        <v>19</v>
      </c>
      <c r="P61" t="s">
        <v>19</v>
      </c>
      <c r="Q61" t="s">
        <v>19</v>
      </c>
      <c r="R61" t="s">
        <v>19</v>
      </c>
      <c r="S61" t="s">
        <v>19</v>
      </c>
      <c r="T61" t="s">
        <v>19</v>
      </c>
      <c r="U61" t="s">
        <v>19</v>
      </c>
      <c r="V61" t="s">
        <v>19</v>
      </c>
      <c r="W61" t="s">
        <v>19</v>
      </c>
      <c r="X61" t="s">
        <v>19</v>
      </c>
      <c r="Y61" t="s">
        <v>19</v>
      </c>
      <c r="Z61" t="s">
        <v>19</v>
      </c>
      <c r="AA61" t="s">
        <v>19</v>
      </c>
      <c r="AB61" t="s">
        <v>19</v>
      </c>
      <c r="AC61" t="s">
        <v>19</v>
      </c>
      <c r="AD61" t="s">
        <v>19</v>
      </c>
      <c r="AE61" t="s">
        <v>19</v>
      </c>
      <c r="AF61" t="s">
        <v>19</v>
      </c>
      <c r="AG61" t="s">
        <v>19</v>
      </c>
      <c r="AH61" t="s">
        <v>19</v>
      </c>
      <c r="AI61" t="s">
        <v>19</v>
      </c>
      <c r="AJ61" t="s">
        <v>19</v>
      </c>
      <c r="AK61" t="s">
        <v>19</v>
      </c>
      <c r="AL61" t="s">
        <v>19</v>
      </c>
      <c r="AM61" t="s">
        <v>19</v>
      </c>
      <c r="AN61" t="s">
        <v>19</v>
      </c>
      <c r="AO61" t="s">
        <v>19</v>
      </c>
      <c r="AP61" t="s">
        <v>19</v>
      </c>
      <c r="AQ61" t="s">
        <v>19</v>
      </c>
      <c r="AR61" t="s">
        <v>19</v>
      </c>
      <c r="AS61" t="s">
        <v>19</v>
      </c>
      <c r="AT61" t="s">
        <v>19</v>
      </c>
      <c r="AU61" t="s">
        <v>19</v>
      </c>
      <c r="AV61" t="s">
        <v>19</v>
      </c>
      <c r="AW61" t="s">
        <v>19</v>
      </c>
      <c r="AX61" t="s">
        <v>19</v>
      </c>
      <c r="AY61" t="s">
        <v>19</v>
      </c>
      <c r="AZ61" t="s">
        <v>19</v>
      </c>
      <c r="BA61" t="s">
        <v>19</v>
      </c>
      <c r="BB61" t="s">
        <v>19</v>
      </c>
      <c r="BC61" t="s">
        <v>19</v>
      </c>
      <c r="BD61" t="s">
        <v>19</v>
      </c>
      <c r="BE61" t="s">
        <v>19</v>
      </c>
      <c r="BF61" t="s">
        <v>19</v>
      </c>
      <c r="BG61" t="s">
        <v>19</v>
      </c>
      <c r="BH61" t="s">
        <v>19</v>
      </c>
      <c r="BI61" t="s">
        <v>19</v>
      </c>
      <c r="BJ61" t="s">
        <v>19</v>
      </c>
      <c r="BK61" t="s">
        <v>19</v>
      </c>
      <c r="BL61" t="s">
        <v>19</v>
      </c>
      <c r="BM61" t="s">
        <v>19</v>
      </c>
      <c r="BN61" t="s">
        <v>19</v>
      </c>
      <c r="BO61" t="s">
        <v>19</v>
      </c>
      <c r="BP61" t="s">
        <v>19</v>
      </c>
      <c r="BQ61" t="s">
        <v>19</v>
      </c>
    </row>
    <row r="62" spans="1:69">
      <c r="A62" t="s">
        <v>874</v>
      </c>
      <c r="B62" t="s">
        <v>19</v>
      </c>
      <c r="C62" t="s">
        <v>19</v>
      </c>
      <c r="D62" t="s">
        <v>19</v>
      </c>
      <c r="E62" t="s">
        <v>19</v>
      </c>
      <c r="F62" t="s">
        <v>19</v>
      </c>
      <c r="G62" t="s">
        <v>19</v>
      </c>
      <c r="H62" t="s">
        <v>19</v>
      </c>
      <c r="I62" t="s">
        <v>19</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t="s">
        <v>19</v>
      </c>
      <c r="AA62" t="s">
        <v>19</v>
      </c>
      <c r="AB62" t="s">
        <v>19</v>
      </c>
      <c r="AC62" t="s">
        <v>19</v>
      </c>
      <c r="AD62" t="s">
        <v>19</v>
      </c>
      <c r="AE62" t="s">
        <v>19</v>
      </c>
      <c r="AF62" t="s">
        <v>19</v>
      </c>
      <c r="AG62" t="s">
        <v>19</v>
      </c>
      <c r="AH62" t="s">
        <v>19</v>
      </c>
      <c r="AI62" t="s">
        <v>19</v>
      </c>
      <c r="AJ62" t="s">
        <v>19</v>
      </c>
      <c r="AK62" t="s">
        <v>19</v>
      </c>
      <c r="AL62" t="s">
        <v>19</v>
      </c>
      <c r="AM62" t="s">
        <v>19</v>
      </c>
      <c r="AN62" t="s">
        <v>19</v>
      </c>
      <c r="AO62" t="s">
        <v>19</v>
      </c>
      <c r="AP62" t="s">
        <v>19</v>
      </c>
      <c r="AQ62" t="s">
        <v>19</v>
      </c>
      <c r="AR62" t="s">
        <v>19</v>
      </c>
      <c r="AS62" t="s">
        <v>19</v>
      </c>
      <c r="AT62" t="s">
        <v>19</v>
      </c>
      <c r="AU62" t="s">
        <v>19</v>
      </c>
      <c r="AV62" t="s">
        <v>19</v>
      </c>
      <c r="AW62" t="s">
        <v>19</v>
      </c>
      <c r="AX62" t="s">
        <v>19</v>
      </c>
      <c r="AY62" t="s">
        <v>19</v>
      </c>
      <c r="AZ62" t="s">
        <v>19</v>
      </c>
      <c r="BA62" t="s">
        <v>19</v>
      </c>
      <c r="BB62" t="s">
        <v>19</v>
      </c>
      <c r="BC62" t="s">
        <v>19</v>
      </c>
      <c r="BD62" t="s">
        <v>19</v>
      </c>
      <c r="BE62" t="s">
        <v>19</v>
      </c>
      <c r="BF62" t="s">
        <v>19</v>
      </c>
      <c r="BG62" t="s">
        <v>19</v>
      </c>
      <c r="BH62" t="s">
        <v>19</v>
      </c>
      <c r="BI62" t="s">
        <v>19</v>
      </c>
      <c r="BJ62" t="s">
        <v>19</v>
      </c>
      <c r="BK62" t="s">
        <v>19</v>
      </c>
      <c r="BL62" t="s">
        <v>19</v>
      </c>
      <c r="BM62" t="s">
        <v>19</v>
      </c>
      <c r="BN62" t="s">
        <v>19</v>
      </c>
      <c r="BO62" t="s">
        <v>19</v>
      </c>
      <c r="BP62" t="s">
        <v>19</v>
      </c>
      <c r="BQ62" t="s">
        <v>19</v>
      </c>
    </row>
    <row r="63" spans="1:69">
      <c r="A63" t="s">
        <v>873</v>
      </c>
      <c r="B63">
        <v>25</v>
      </c>
      <c r="C63">
        <v>16</v>
      </c>
      <c r="D63">
        <v>7</v>
      </c>
      <c r="E63">
        <v>2</v>
      </c>
      <c r="F63">
        <v>16</v>
      </c>
      <c r="G63">
        <v>15</v>
      </c>
      <c r="H63">
        <v>1</v>
      </c>
      <c r="I63" t="s">
        <v>19</v>
      </c>
      <c r="J63">
        <v>11</v>
      </c>
      <c r="K63">
        <v>10</v>
      </c>
      <c r="L63">
        <v>1</v>
      </c>
      <c r="M63" t="s">
        <v>19</v>
      </c>
      <c r="N63">
        <v>1</v>
      </c>
      <c r="O63">
        <v>1</v>
      </c>
      <c r="P63" t="s">
        <v>19</v>
      </c>
      <c r="Q63" t="s">
        <v>19</v>
      </c>
      <c r="R63" t="s">
        <v>19</v>
      </c>
      <c r="S63" t="s">
        <v>19</v>
      </c>
      <c r="T63" t="s">
        <v>19</v>
      </c>
      <c r="U63" t="s">
        <v>19</v>
      </c>
      <c r="V63">
        <v>1</v>
      </c>
      <c r="W63" t="s">
        <v>19</v>
      </c>
      <c r="X63">
        <v>1</v>
      </c>
      <c r="Y63" t="s">
        <v>19</v>
      </c>
      <c r="Z63">
        <v>2</v>
      </c>
      <c r="AA63" t="s">
        <v>19</v>
      </c>
      <c r="AB63">
        <v>1</v>
      </c>
      <c r="AC63">
        <v>1</v>
      </c>
      <c r="AD63">
        <v>1</v>
      </c>
      <c r="AE63" t="s">
        <v>19</v>
      </c>
      <c r="AF63">
        <v>1</v>
      </c>
      <c r="AG63" t="s">
        <v>19</v>
      </c>
      <c r="AH63">
        <v>2</v>
      </c>
      <c r="AI63" t="s">
        <v>19</v>
      </c>
      <c r="AJ63">
        <v>2</v>
      </c>
      <c r="AK63" t="s">
        <v>19</v>
      </c>
      <c r="AL63" t="s">
        <v>19</v>
      </c>
      <c r="AM63" t="s">
        <v>19</v>
      </c>
      <c r="AN63" t="s">
        <v>19</v>
      </c>
      <c r="AO63" t="s">
        <v>19</v>
      </c>
      <c r="AP63" t="s">
        <v>19</v>
      </c>
      <c r="AQ63" t="s">
        <v>19</v>
      </c>
      <c r="AR63" t="s">
        <v>19</v>
      </c>
      <c r="AS63" t="s">
        <v>19</v>
      </c>
      <c r="AT63" t="s">
        <v>19</v>
      </c>
      <c r="AU63" t="s">
        <v>19</v>
      </c>
      <c r="AV63" t="s">
        <v>19</v>
      </c>
      <c r="AW63" t="s">
        <v>19</v>
      </c>
      <c r="AX63">
        <v>1</v>
      </c>
      <c r="AY63" t="s">
        <v>19</v>
      </c>
      <c r="AZ63">
        <v>1</v>
      </c>
      <c r="BA63" t="s">
        <v>19</v>
      </c>
      <c r="BB63">
        <v>1</v>
      </c>
      <c r="BC63" t="s">
        <v>19</v>
      </c>
      <c r="BD63">
        <v>1</v>
      </c>
      <c r="BE63" t="s">
        <v>19</v>
      </c>
      <c r="BF63" t="s">
        <v>19</v>
      </c>
      <c r="BG63" t="s">
        <v>19</v>
      </c>
      <c r="BH63" t="s">
        <v>19</v>
      </c>
      <c r="BI63" t="s">
        <v>19</v>
      </c>
      <c r="BJ63" t="s">
        <v>19</v>
      </c>
      <c r="BK63" t="s">
        <v>19</v>
      </c>
      <c r="BL63" t="s">
        <v>19</v>
      </c>
      <c r="BM63" t="s">
        <v>19</v>
      </c>
      <c r="BN63">
        <v>2</v>
      </c>
      <c r="BO63" t="s">
        <v>19</v>
      </c>
      <c r="BP63">
        <v>1</v>
      </c>
      <c r="BQ63">
        <v>1</v>
      </c>
    </row>
    <row r="64" spans="1:69">
      <c r="A64" t="s">
        <v>872</v>
      </c>
      <c r="B64">
        <v>85</v>
      </c>
      <c r="C64">
        <v>65</v>
      </c>
      <c r="D64">
        <v>12</v>
      </c>
      <c r="E64">
        <v>8</v>
      </c>
      <c r="F64">
        <v>55</v>
      </c>
      <c r="G64">
        <v>51</v>
      </c>
      <c r="H64" t="s">
        <v>19</v>
      </c>
      <c r="I64">
        <v>4</v>
      </c>
      <c r="J64">
        <v>29</v>
      </c>
      <c r="K64">
        <v>28</v>
      </c>
      <c r="L64" t="s">
        <v>19</v>
      </c>
      <c r="M64">
        <v>1</v>
      </c>
      <c r="N64">
        <v>5</v>
      </c>
      <c r="O64">
        <v>4</v>
      </c>
      <c r="P64">
        <v>1</v>
      </c>
      <c r="Q64" t="s">
        <v>19</v>
      </c>
      <c r="R64" t="s">
        <v>19</v>
      </c>
      <c r="S64" t="s">
        <v>19</v>
      </c>
      <c r="T64" t="s">
        <v>19</v>
      </c>
      <c r="U64" t="s">
        <v>19</v>
      </c>
      <c r="V64">
        <v>8</v>
      </c>
      <c r="W64">
        <v>4</v>
      </c>
      <c r="X64">
        <v>3</v>
      </c>
      <c r="Y64">
        <v>1</v>
      </c>
      <c r="Z64">
        <v>3</v>
      </c>
      <c r="AA64" t="s">
        <v>19</v>
      </c>
      <c r="AB64">
        <v>1</v>
      </c>
      <c r="AC64">
        <v>2</v>
      </c>
      <c r="AD64">
        <v>5</v>
      </c>
      <c r="AE64">
        <v>3</v>
      </c>
      <c r="AF64">
        <v>2</v>
      </c>
      <c r="AG64" t="s">
        <v>19</v>
      </c>
      <c r="AH64">
        <v>6</v>
      </c>
      <c r="AI64">
        <v>1</v>
      </c>
      <c r="AJ64">
        <v>4</v>
      </c>
      <c r="AK64">
        <v>1</v>
      </c>
      <c r="AL64" t="s">
        <v>19</v>
      </c>
      <c r="AM64" t="s">
        <v>19</v>
      </c>
      <c r="AN64" t="s">
        <v>19</v>
      </c>
      <c r="AO64" t="s">
        <v>19</v>
      </c>
      <c r="AP64" t="s">
        <v>19</v>
      </c>
      <c r="AQ64" t="s">
        <v>19</v>
      </c>
      <c r="AR64" t="s">
        <v>19</v>
      </c>
      <c r="AS64" t="s">
        <v>19</v>
      </c>
      <c r="AT64" t="s">
        <v>19</v>
      </c>
      <c r="AU64" t="s">
        <v>19</v>
      </c>
      <c r="AV64" t="s">
        <v>19</v>
      </c>
      <c r="AW64" t="s">
        <v>19</v>
      </c>
      <c r="AX64">
        <v>6</v>
      </c>
      <c r="AY64">
        <v>1</v>
      </c>
      <c r="AZ64">
        <v>4</v>
      </c>
      <c r="BA64">
        <v>1</v>
      </c>
      <c r="BB64" t="s">
        <v>19</v>
      </c>
      <c r="BC64" t="s">
        <v>19</v>
      </c>
      <c r="BD64" t="s">
        <v>19</v>
      </c>
      <c r="BE64" t="s">
        <v>19</v>
      </c>
      <c r="BF64" t="s">
        <v>19</v>
      </c>
      <c r="BG64" t="s">
        <v>19</v>
      </c>
      <c r="BH64" t="s">
        <v>19</v>
      </c>
      <c r="BI64" t="s">
        <v>19</v>
      </c>
      <c r="BJ64" t="s">
        <v>19</v>
      </c>
      <c r="BK64" t="s">
        <v>19</v>
      </c>
      <c r="BL64" t="s">
        <v>19</v>
      </c>
      <c r="BM64" t="s">
        <v>19</v>
      </c>
      <c r="BN64">
        <v>3</v>
      </c>
      <c r="BO64">
        <v>2</v>
      </c>
      <c r="BP64">
        <v>1</v>
      </c>
      <c r="BQ64" t="s">
        <v>19</v>
      </c>
    </row>
    <row r="65" spans="1:69">
      <c r="A65" t="s">
        <v>871</v>
      </c>
      <c r="B65">
        <v>125</v>
      </c>
      <c r="C65">
        <v>77</v>
      </c>
      <c r="D65">
        <v>16</v>
      </c>
      <c r="E65">
        <v>32</v>
      </c>
      <c r="F65">
        <v>80</v>
      </c>
      <c r="G65">
        <v>53</v>
      </c>
      <c r="H65">
        <v>3</v>
      </c>
      <c r="I65">
        <v>24</v>
      </c>
      <c r="J65">
        <v>27</v>
      </c>
      <c r="K65">
        <v>20</v>
      </c>
      <c r="L65">
        <v>2</v>
      </c>
      <c r="M65">
        <v>5</v>
      </c>
      <c r="N65">
        <v>6</v>
      </c>
      <c r="O65">
        <v>4</v>
      </c>
      <c r="P65">
        <v>2</v>
      </c>
      <c r="Q65" t="s">
        <v>19</v>
      </c>
      <c r="R65" t="s">
        <v>19</v>
      </c>
      <c r="S65" t="s">
        <v>19</v>
      </c>
      <c r="T65" t="s">
        <v>19</v>
      </c>
      <c r="U65" t="s">
        <v>19</v>
      </c>
      <c r="V65">
        <v>12</v>
      </c>
      <c r="W65">
        <v>6</v>
      </c>
      <c r="X65">
        <v>3</v>
      </c>
      <c r="Y65">
        <v>3</v>
      </c>
      <c r="Z65">
        <v>1</v>
      </c>
      <c r="AA65" t="s">
        <v>19</v>
      </c>
      <c r="AB65" t="s">
        <v>19</v>
      </c>
      <c r="AC65">
        <v>1</v>
      </c>
      <c r="AD65">
        <v>8</v>
      </c>
      <c r="AE65">
        <v>3</v>
      </c>
      <c r="AF65">
        <v>5</v>
      </c>
      <c r="AG65" t="s">
        <v>19</v>
      </c>
      <c r="AH65">
        <v>7</v>
      </c>
      <c r="AI65">
        <v>5</v>
      </c>
      <c r="AJ65">
        <v>1</v>
      </c>
      <c r="AK65">
        <v>1</v>
      </c>
      <c r="AL65">
        <v>2</v>
      </c>
      <c r="AM65">
        <v>2</v>
      </c>
      <c r="AN65" t="s">
        <v>19</v>
      </c>
      <c r="AO65" t="s">
        <v>19</v>
      </c>
      <c r="AP65">
        <v>1</v>
      </c>
      <c r="AQ65" t="s">
        <v>19</v>
      </c>
      <c r="AR65" t="s">
        <v>19</v>
      </c>
      <c r="AS65">
        <v>1</v>
      </c>
      <c r="AT65" t="s">
        <v>19</v>
      </c>
      <c r="AU65" t="s">
        <v>19</v>
      </c>
      <c r="AV65" t="s">
        <v>19</v>
      </c>
      <c r="AW65" t="s">
        <v>19</v>
      </c>
      <c r="AX65">
        <v>3</v>
      </c>
      <c r="AY65">
        <v>2</v>
      </c>
      <c r="AZ65">
        <v>1</v>
      </c>
      <c r="BA65" t="s">
        <v>19</v>
      </c>
      <c r="BB65" t="s">
        <v>19</v>
      </c>
      <c r="BC65" t="s">
        <v>19</v>
      </c>
      <c r="BD65" t="s">
        <v>19</v>
      </c>
      <c r="BE65" t="s">
        <v>19</v>
      </c>
      <c r="BF65" t="s">
        <v>19</v>
      </c>
      <c r="BG65" t="s">
        <v>19</v>
      </c>
      <c r="BH65" t="s">
        <v>19</v>
      </c>
      <c r="BI65" t="s">
        <v>19</v>
      </c>
      <c r="BJ65">
        <v>1</v>
      </c>
      <c r="BK65">
        <v>1</v>
      </c>
      <c r="BL65" t="s">
        <v>19</v>
      </c>
      <c r="BM65" t="s">
        <v>19</v>
      </c>
      <c r="BN65">
        <v>11</v>
      </c>
      <c r="BO65">
        <v>6</v>
      </c>
      <c r="BP65">
        <v>2</v>
      </c>
      <c r="BQ65">
        <v>3</v>
      </c>
    </row>
    <row r="66" spans="1:69">
      <c r="A66" t="s">
        <v>870</v>
      </c>
      <c r="B66">
        <v>93</v>
      </c>
      <c r="C66">
        <v>45</v>
      </c>
      <c r="D66">
        <v>14</v>
      </c>
      <c r="E66">
        <v>34</v>
      </c>
      <c r="F66">
        <v>71</v>
      </c>
      <c r="G66">
        <v>40</v>
      </c>
      <c r="H66">
        <v>3</v>
      </c>
      <c r="I66">
        <v>28</v>
      </c>
      <c r="J66">
        <v>28</v>
      </c>
      <c r="K66">
        <v>18</v>
      </c>
      <c r="L66" t="s">
        <v>19</v>
      </c>
      <c r="M66">
        <v>10</v>
      </c>
      <c r="N66">
        <v>3</v>
      </c>
      <c r="O66" t="s">
        <v>19</v>
      </c>
      <c r="P66">
        <v>2</v>
      </c>
      <c r="Q66">
        <v>1</v>
      </c>
      <c r="R66" t="s">
        <v>19</v>
      </c>
      <c r="S66" t="s">
        <v>19</v>
      </c>
      <c r="T66" t="s">
        <v>19</v>
      </c>
      <c r="U66" t="s">
        <v>19</v>
      </c>
      <c r="V66">
        <v>5</v>
      </c>
      <c r="W66">
        <v>3</v>
      </c>
      <c r="X66">
        <v>1</v>
      </c>
      <c r="Y66">
        <v>1</v>
      </c>
      <c r="Z66">
        <v>2</v>
      </c>
      <c r="AA66" t="s">
        <v>19</v>
      </c>
      <c r="AB66">
        <v>1</v>
      </c>
      <c r="AC66">
        <v>1</v>
      </c>
      <c r="AD66">
        <v>4</v>
      </c>
      <c r="AE66" t="s">
        <v>19</v>
      </c>
      <c r="AF66">
        <v>2</v>
      </c>
      <c r="AG66">
        <v>2</v>
      </c>
      <c r="AH66">
        <v>4</v>
      </c>
      <c r="AI66">
        <v>2</v>
      </c>
      <c r="AJ66">
        <v>2</v>
      </c>
      <c r="AK66" t="s">
        <v>19</v>
      </c>
      <c r="AL66" t="s">
        <v>19</v>
      </c>
      <c r="AM66" t="s">
        <v>19</v>
      </c>
      <c r="AN66" t="s">
        <v>19</v>
      </c>
      <c r="AO66" t="s">
        <v>19</v>
      </c>
      <c r="AP66" t="s">
        <v>19</v>
      </c>
      <c r="AQ66" t="s">
        <v>19</v>
      </c>
      <c r="AR66" t="s">
        <v>19</v>
      </c>
      <c r="AS66" t="s">
        <v>19</v>
      </c>
      <c r="AT66" t="s">
        <v>19</v>
      </c>
      <c r="AU66" t="s">
        <v>19</v>
      </c>
      <c r="AV66" t="s">
        <v>19</v>
      </c>
      <c r="AW66" t="s">
        <v>19</v>
      </c>
      <c r="AX66">
        <v>1</v>
      </c>
      <c r="AY66" t="s">
        <v>19</v>
      </c>
      <c r="AZ66">
        <v>1</v>
      </c>
      <c r="BA66" t="s">
        <v>19</v>
      </c>
      <c r="BB66">
        <v>3</v>
      </c>
      <c r="BC66">
        <v>2</v>
      </c>
      <c r="BD66">
        <v>1</v>
      </c>
      <c r="BE66" t="s">
        <v>19</v>
      </c>
      <c r="BF66" t="s">
        <v>19</v>
      </c>
      <c r="BG66" t="s">
        <v>19</v>
      </c>
      <c r="BH66" t="s">
        <v>19</v>
      </c>
      <c r="BI66" t="s">
        <v>19</v>
      </c>
      <c r="BJ66" t="s">
        <v>19</v>
      </c>
      <c r="BK66" t="s">
        <v>19</v>
      </c>
      <c r="BL66" t="s">
        <v>19</v>
      </c>
      <c r="BM66" t="s">
        <v>19</v>
      </c>
      <c r="BN66">
        <v>4</v>
      </c>
      <c r="BO66" t="s">
        <v>19</v>
      </c>
      <c r="BP66">
        <v>3</v>
      </c>
      <c r="BQ66">
        <v>1</v>
      </c>
    </row>
    <row r="67" spans="1:69">
      <c r="A67" t="s">
        <v>869</v>
      </c>
      <c r="B67">
        <v>203</v>
      </c>
      <c r="C67">
        <v>83</v>
      </c>
      <c r="D67">
        <v>54</v>
      </c>
      <c r="E67">
        <v>66</v>
      </c>
      <c r="F67">
        <v>117</v>
      </c>
      <c r="G67">
        <v>67</v>
      </c>
      <c r="H67">
        <v>10</v>
      </c>
      <c r="I67">
        <v>40</v>
      </c>
      <c r="J67">
        <v>37</v>
      </c>
      <c r="K67">
        <v>22</v>
      </c>
      <c r="L67">
        <v>5</v>
      </c>
      <c r="M67">
        <v>10</v>
      </c>
      <c r="N67">
        <v>11</v>
      </c>
      <c r="O67">
        <v>3</v>
      </c>
      <c r="P67">
        <v>8</v>
      </c>
      <c r="Q67" t="s">
        <v>19</v>
      </c>
      <c r="R67">
        <v>5</v>
      </c>
      <c r="S67">
        <v>2</v>
      </c>
      <c r="T67">
        <v>3</v>
      </c>
      <c r="U67" t="s">
        <v>19</v>
      </c>
      <c r="V67">
        <v>14</v>
      </c>
      <c r="W67">
        <v>1</v>
      </c>
      <c r="X67">
        <v>6</v>
      </c>
      <c r="Y67">
        <v>7</v>
      </c>
      <c r="Z67">
        <v>9</v>
      </c>
      <c r="AA67">
        <v>2</v>
      </c>
      <c r="AB67">
        <v>4</v>
      </c>
      <c r="AC67">
        <v>3</v>
      </c>
      <c r="AD67">
        <v>14</v>
      </c>
      <c r="AE67">
        <v>2</v>
      </c>
      <c r="AF67">
        <v>11</v>
      </c>
      <c r="AG67">
        <v>1</v>
      </c>
      <c r="AH67">
        <v>9</v>
      </c>
      <c r="AI67">
        <v>1</v>
      </c>
      <c r="AJ67">
        <v>6</v>
      </c>
      <c r="AK67">
        <v>2</v>
      </c>
      <c r="AL67" t="s">
        <v>19</v>
      </c>
      <c r="AM67" t="s">
        <v>19</v>
      </c>
      <c r="AN67" t="s">
        <v>19</v>
      </c>
      <c r="AO67" t="s">
        <v>19</v>
      </c>
      <c r="AP67" t="s">
        <v>19</v>
      </c>
      <c r="AQ67" t="s">
        <v>19</v>
      </c>
      <c r="AR67" t="s">
        <v>19</v>
      </c>
      <c r="AS67" t="s">
        <v>19</v>
      </c>
      <c r="AT67" t="s">
        <v>19</v>
      </c>
      <c r="AU67" t="s">
        <v>19</v>
      </c>
      <c r="AV67" t="s">
        <v>19</v>
      </c>
      <c r="AW67" t="s">
        <v>19</v>
      </c>
      <c r="AX67">
        <v>4</v>
      </c>
      <c r="AY67" t="s">
        <v>19</v>
      </c>
      <c r="AZ67">
        <v>4</v>
      </c>
      <c r="BA67" t="s">
        <v>19</v>
      </c>
      <c r="BB67">
        <v>2</v>
      </c>
      <c r="BC67" t="s">
        <v>19</v>
      </c>
      <c r="BD67">
        <v>1</v>
      </c>
      <c r="BE67">
        <v>1</v>
      </c>
      <c r="BF67">
        <v>3</v>
      </c>
      <c r="BG67">
        <v>1</v>
      </c>
      <c r="BH67">
        <v>1</v>
      </c>
      <c r="BI67">
        <v>1</v>
      </c>
      <c r="BJ67" t="s">
        <v>19</v>
      </c>
      <c r="BK67" t="s">
        <v>19</v>
      </c>
      <c r="BL67" t="s">
        <v>19</v>
      </c>
      <c r="BM67" t="s">
        <v>19</v>
      </c>
      <c r="BN67">
        <v>29</v>
      </c>
      <c r="BO67">
        <v>7</v>
      </c>
      <c r="BP67">
        <v>9</v>
      </c>
      <c r="BQ67">
        <v>13</v>
      </c>
    </row>
    <row r="68" spans="1:69">
      <c r="A68" t="s">
        <v>868</v>
      </c>
      <c r="B68">
        <v>68</v>
      </c>
      <c r="C68">
        <v>43</v>
      </c>
      <c r="D68">
        <v>18</v>
      </c>
      <c r="E68">
        <v>7</v>
      </c>
      <c r="F68">
        <v>52</v>
      </c>
      <c r="G68">
        <v>38</v>
      </c>
      <c r="H68">
        <v>9</v>
      </c>
      <c r="I68">
        <v>5</v>
      </c>
      <c r="J68" t="s">
        <v>19</v>
      </c>
      <c r="K68" t="s">
        <v>19</v>
      </c>
      <c r="L68" t="s">
        <v>19</v>
      </c>
      <c r="M68" t="s">
        <v>19</v>
      </c>
      <c r="N68">
        <v>3</v>
      </c>
      <c r="O68">
        <v>1</v>
      </c>
      <c r="P68">
        <v>2</v>
      </c>
      <c r="Q68" t="s">
        <v>19</v>
      </c>
      <c r="R68">
        <v>1</v>
      </c>
      <c r="S68" t="s">
        <v>19</v>
      </c>
      <c r="T68">
        <v>1</v>
      </c>
      <c r="U68" t="s">
        <v>19</v>
      </c>
      <c r="V68">
        <v>3</v>
      </c>
      <c r="W68">
        <v>1</v>
      </c>
      <c r="X68">
        <v>1</v>
      </c>
      <c r="Y68">
        <v>1</v>
      </c>
      <c r="Z68">
        <v>1</v>
      </c>
      <c r="AA68">
        <v>1</v>
      </c>
      <c r="AB68" t="s">
        <v>19</v>
      </c>
      <c r="AC68" t="s">
        <v>19</v>
      </c>
      <c r="AD68">
        <v>3</v>
      </c>
      <c r="AE68" t="s">
        <v>19</v>
      </c>
      <c r="AF68">
        <v>2</v>
      </c>
      <c r="AG68">
        <v>1</v>
      </c>
      <c r="AH68">
        <v>3</v>
      </c>
      <c r="AI68">
        <v>1</v>
      </c>
      <c r="AJ68">
        <v>2</v>
      </c>
      <c r="AK68" t="s">
        <v>19</v>
      </c>
      <c r="AL68" t="s">
        <v>19</v>
      </c>
      <c r="AM68" t="s">
        <v>19</v>
      </c>
      <c r="AN68" t="s">
        <v>19</v>
      </c>
      <c r="AO68" t="s">
        <v>19</v>
      </c>
      <c r="AP68" t="s">
        <v>19</v>
      </c>
      <c r="AQ68" t="s">
        <v>19</v>
      </c>
      <c r="AR68" t="s">
        <v>19</v>
      </c>
      <c r="AS68" t="s">
        <v>19</v>
      </c>
      <c r="AT68" t="s">
        <v>19</v>
      </c>
      <c r="AU68" t="s">
        <v>19</v>
      </c>
      <c r="AV68" t="s">
        <v>19</v>
      </c>
      <c r="AW68" t="s">
        <v>19</v>
      </c>
      <c r="AX68">
        <v>2</v>
      </c>
      <c r="AY68" t="s">
        <v>19</v>
      </c>
      <c r="AZ68">
        <v>2</v>
      </c>
      <c r="BA68" t="s">
        <v>19</v>
      </c>
      <c r="BB68" t="s">
        <v>19</v>
      </c>
      <c r="BC68" t="s">
        <v>19</v>
      </c>
      <c r="BD68" t="s">
        <v>19</v>
      </c>
      <c r="BE68" t="s">
        <v>19</v>
      </c>
      <c r="BF68">
        <v>1</v>
      </c>
      <c r="BG68">
        <v>1</v>
      </c>
      <c r="BH68" t="s">
        <v>19</v>
      </c>
      <c r="BI68" t="s">
        <v>19</v>
      </c>
      <c r="BJ68" t="s">
        <v>19</v>
      </c>
      <c r="BK68" t="s">
        <v>19</v>
      </c>
      <c r="BL68" t="s">
        <v>19</v>
      </c>
      <c r="BM68" t="s">
        <v>19</v>
      </c>
      <c r="BN68">
        <v>3</v>
      </c>
      <c r="BO68">
        <v>1</v>
      </c>
      <c r="BP68">
        <v>2</v>
      </c>
      <c r="BQ68" t="s">
        <v>19</v>
      </c>
    </row>
    <row r="69" spans="1:69">
      <c r="A69" t="s">
        <v>867</v>
      </c>
      <c r="B69" t="s">
        <v>19</v>
      </c>
      <c r="C69" t="s">
        <v>19</v>
      </c>
      <c r="D69" t="s">
        <v>19</v>
      </c>
      <c r="E69" t="s">
        <v>19</v>
      </c>
      <c r="F69" t="s">
        <v>19</v>
      </c>
      <c r="G69" t="s">
        <v>19</v>
      </c>
      <c r="H69" t="s">
        <v>19</v>
      </c>
      <c r="I69" t="s">
        <v>19</v>
      </c>
      <c r="J69" t="s">
        <v>19</v>
      </c>
      <c r="K69" t="s">
        <v>19</v>
      </c>
      <c r="L69" t="s">
        <v>19</v>
      </c>
      <c r="M69" t="s">
        <v>19</v>
      </c>
      <c r="N69" t="s">
        <v>19</v>
      </c>
      <c r="O69" t="s">
        <v>19</v>
      </c>
      <c r="P69" t="s">
        <v>19</v>
      </c>
      <c r="Q69" t="s">
        <v>19</v>
      </c>
      <c r="R69" t="s">
        <v>19</v>
      </c>
      <c r="S69" t="s">
        <v>19</v>
      </c>
      <c r="T69" t="s">
        <v>19</v>
      </c>
      <c r="U69" t="s">
        <v>19</v>
      </c>
      <c r="V69" t="s">
        <v>19</v>
      </c>
      <c r="W69" t="s">
        <v>19</v>
      </c>
      <c r="X69" t="s">
        <v>19</v>
      </c>
      <c r="Y69" t="s">
        <v>19</v>
      </c>
      <c r="Z69" t="s">
        <v>19</v>
      </c>
      <c r="AA69" t="s">
        <v>19</v>
      </c>
      <c r="AB69" t="s">
        <v>19</v>
      </c>
      <c r="AC69" t="s">
        <v>19</v>
      </c>
      <c r="AD69" t="s">
        <v>19</v>
      </c>
      <c r="AE69" t="s">
        <v>19</v>
      </c>
      <c r="AF69" t="s">
        <v>19</v>
      </c>
      <c r="AG69" t="s">
        <v>19</v>
      </c>
      <c r="AH69" t="s">
        <v>19</v>
      </c>
      <c r="AI69" t="s">
        <v>19</v>
      </c>
      <c r="AJ69" t="s">
        <v>19</v>
      </c>
      <c r="AK69" t="s">
        <v>19</v>
      </c>
      <c r="AL69" t="s">
        <v>19</v>
      </c>
      <c r="AM69" t="s">
        <v>19</v>
      </c>
      <c r="AN69" t="s">
        <v>19</v>
      </c>
      <c r="AO69" t="s">
        <v>19</v>
      </c>
      <c r="AP69" t="s">
        <v>19</v>
      </c>
      <c r="AQ69" t="s">
        <v>19</v>
      </c>
      <c r="AR69" t="s">
        <v>19</v>
      </c>
      <c r="AS69" t="s">
        <v>19</v>
      </c>
      <c r="AT69" t="s">
        <v>19</v>
      </c>
      <c r="AU69" t="s">
        <v>19</v>
      </c>
      <c r="AV69" t="s">
        <v>19</v>
      </c>
      <c r="AW69" t="s">
        <v>19</v>
      </c>
      <c r="AX69" t="s">
        <v>19</v>
      </c>
      <c r="AY69" t="s">
        <v>19</v>
      </c>
      <c r="AZ69" t="s">
        <v>19</v>
      </c>
      <c r="BA69" t="s">
        <v>19</v>
      </c>
      <c r="BB69" t="s">
        <v>19</v>
      </c>
      <c r="BC69" t="s">
        <v>19</v>
      </c>
      <c r="BD69" t="s">
        <v>19</v>
      </c>
      <c r="BE69" t="s">
        <v>19</v>
      </c>
      <c r="BF69" t="s">
        <v>19</v>
      </c>
      <c r="BG69" t="s">
        <v>19</v>
      </c>
      <c r="BH69" t="s">
        <v>19</v>
      </c>
      <c r="BI69" t="s">
        <v>19</v>
      </c>
      <c r="BJ69" t="s">
        <v>19</v>
      </c>
      <c r="BK69" t="s">
        <v>19</v>
      </c>
      <c r="BL69" t="s">
        <v>19</v>
      </c>
      <c r="BM69" t="s">
        <v>19</v>
      </c>
      <c r="BN69" t="s">
        <v>19</v>
      </c>
      <c r="BO69" t="s">
        <v>19</v>
      </c>
      <c r="BP69" t="s">
        <v>19</v>
      </c>
      <c r="BQ69" t="s">
        <v>19</v>
      </c>
    </row>
    <row r="70" spans="1:69">
      <c r="A70" t="s">
        <v>866</v>
      </c>
      <c r="B70" t="s">
        <v>19</v>
      </c>
      <c r="C70" t="s">
        <v>19</v>
      </c>
      <c r="D70" t="s">
        <v>19</v>
      </c>
      <c r="E70" t="s">
        <v>19</v>
      </c>
      <c r="F70" t="s">
        <v>19</v>
      </c>
      <c r="G70" t="s">
        <v>19</v>
      </c>
      <c r="H70" t="s">
        <v>19</v>
      </c>
      <c r="I70" t="s">
        <v>19</v>
      </c>
      <c r="J70" t="s">
        <v>19</v>
      </c>
      <c r="K70" t="s">
        <v>19</v>
      </c>
      <c r="L70" t="s">
        <v>19</v>
      </c>
      <c r="M70" t="s">
        <v>19</v>
      </c>
      <c r="N70" t="s">
        <v>19</v>
      </c>
      <c r="O70" t="s">
        <v>19</v>
      </c>
      <c r="P70" t="s">
        <v>19</v>
      </c>
      <c r="Q70" t="s">
        <v>19</v>
      </c>
      <c r="R70" t="s">
        <v>19</v>
      </c>
      <c r="S70" t="s">
        <v>19</v>
      </c>
      <c r="T70" t="s">
        <v>19</v>
      </c>
      <c r="U70" t="s">
        <v>19</v>
      </c>
      <c r="V70" t="s">
        <v>19</v>
      </c>
      <c r="W70" t="s">
        <v>19</v>
      </c>
      <c r="X70" t="s">
        <v>19</v>
      </c>
      <c r="Y70" t="s">
        <v>19</v>
      </c>
      <c r="Z70" t="s">
        <v>19</v>
      </c>
      <c r="AA70" t="s">
        <v>19</v>
      </c>
      <c r="AB70" t="s">
        <v>19</v>
      </c>
      <c r="AC70" t="s">
        <v>19</v>
      </c>
      <c r="AD70" t="s">
        <v>19</v>
      </c>
      <c r="AE70" t="s">
        <v>19</v>
      </c>
      <c r="AF70" t="s">
        <v>19</v>
      </c>
      <c r="AG70" t="s">
        <v>19</v>
      </c>
      <c r="AH70" t="s">
        <v>19</v>
      </c>
      <c r="AI70" t="s">
        <v>19</v>
      </c>
      <c r="AJ70" t="s">
        <v>19</v>
      </c>
      <c r="AK70" t="s">
        <v>19</v>
      </c>
      <c r="AL70" t="s">
        <v>19</v>
      </c>
      <c r="AM70" t="s">
        <v>19</v>
      </c>
      <c r="AN70" t="s">
        <v>19</v>
      </c>
      <c r="AO70" t="s">
        <v>19</v>
      </c>
      <c r="AP70" t="s">
        <v>19</v>
      </c>
      <c r="AQ70" t="s">
        <v>19</v>
      </c>
      <c r="AR70" t="s">
        <v>19</v>
      </c>
      <c r="AS70" t="s">
        <v>19</v>
      </c>
      <c r="AT70" t="s">
        <v>19</v>
      </c>
      <c r="AU70" t="s">
        <v>19</v>
      </c>
      <c r="AV70" t="s">
        <v>19</v>
      </c>
      <c r="AW70" t="s">
        <v>19</v>
      </c>
      <c r="AX70" t="s">
        <v>19</v>
      </c>
      <c r="AY70" t="s">
        <v>19</v>
      </c>
      <c r="AZ70" t="s">
        <v>19</v>
      </c>
      <c r="BA70" t="s">
        <v>19</v>
      </c>
      <c r="BB70" t="s">
        <v>19</v>
      </c>
      <c r="BC70" t="s">
        <v>19</v>
      </c>
      <c r="BD70" t="s">
        <v>19</v>
      </c>
      <c r="BE70" t="s">
        <v>19</v>
      </c>
      <c r="BF70" t="s">
        <v>19</v>
      </c>
      <c r="BG70" t="s">
        <v>19</v>
      </c>
      <c r="BH70" t="s">
        <v>19</v>
      </c>
      <c r="BI70" t="s">
        <v>19</v>
      </c>
      <c r="BJ70" t="s">
        <v>19</v>
      </c>
      <c r="BK70" t="s">
        <v>19</v>
      </c>
      <c r="BL70" t="s">
        <v>19</v>
      </c>
      <c r="BM70" t="s">
        <v>19</v>
      </c>
      <c r="BN70" t="s">
        <v>19</v>
      </c>
      <c r="BO70" t="s">
        <v>19</v>
      </c>
      <c r="BP70" t="s">
        <v>19</v>
      </c>
      <c r="BQ70" t="s">
        <v>19</v>
      </c>
    </row>
    <row r="71" spans="1:69">
      <c r="A71" t="s">
        <v>865</v>
      </c>
      <c r="B71" t="s">
        <v>19</v>
      </c>
      <c r="C71" t="s">
        <v>19</v>
      </c>
      <c r="D71" t="s">
        <v>19</v>
      </c>
      <c r="E71" t="s">
        <v>19</v>
      </c>
      <c r="F71" t="s">
        <v>19</v>
      </c>
      <c r="G71" t="s">
        <v>19</v>
      </c>
      <c r="H71" t="s">
        <v>19</v>
      </c>
      <c r="I71" t="s">
        <v>19</v>
      </c>
      <c r="J71" t="s">
        <v>19</v>
      </c>
      <c r="K71" t="s">
        <v>19</v>
      </c>
      <c r="L71" t="s">
        <v>19</v>
      </c>
      <c r="M71" t="s">
        <v>19</v>
      </c>
      <c r="N71" t="s">
        <v>19</v>
      </c>
      <c r="O71" t="s">
        <v>19</v>
      </c>
      <c r="P71" t="s">
        <v>19</v>
      </c>
      <c r="Q71" t="s">
        <v>19</v>
      </c>
      <c r="R71" t="s">
        <v>19</v>
      </c>
      <c r="S71" t="s">
        <v>19</v>
      </c>
      <c r="T71" t="s">
        <v>19</v>
      </c>
      <c r="U71" t="s">
        <v>19</v>
      </c>
      <c r="V71" t="s">
        <v>19</v>
      </c>
      <c r="W71" t="s">
        <v>19</v>
      </c>
      <c r="X71" t="s">
        <v>19</v>
      </c>
      <c r="Y71" t="s">
        <v>19</v>
      </c>
      <c r="Z71" t="s">
        <v>19</v>
      </c>
      <c r="AA71" t="s">
        <v>19</v>
      </c>
      <c r="AB71" t="s">
        <v>19</v>
      </c>
      <c r="AC71" t="s">
        <v>19</v>
      </c>
      <c r="AD71" t="s">
        <v>19</v>
      </c>
      <c r="AE71" t="s">
        <v>19</v>
      </c>
      <c r="AF71" t="s">
        <v>19</v>
      </c>
      <c r="AG71" t="s">
        <v>19</v>
      </c>
      <c r="AH71" t="s">
        <v>19</v>
      </c>
      <c r="AI71" t="s">
        <v>19</v>
      </c>
      <c r="AJ71" t="s">
        <v>19</v>
      </c>
      <c r="AK71" t="s">
        <v>19</v>
      </c>
      <c r="AL71" t="s">
        <v>19</v>
      </c>
      <c r="AM71" t="s">
        <v>19</v>
      </c>
      <c r="AN71" t="s">
        <v>19</v>
      </c>
      <c r="AO71" t="s">
        <v>19</v>
      </c>
      <c r="AP71" t="s">
        <v>19</v>
      </c>
      <c r="AQ71" t="s">
        <v>19</v>
      </c>
      <c r="AR71" t="s">
        <v>19</v>
      </c>
      <c r="AS71" t="s">
        <v>19</v>
      </c>
      <c r="AT71" t="s">
        <v>19</v>
      </c>
      <c r="AU71" t="s">
        <v>19</v>
      </c>
      <c r="AV71" t="s">
        <v>19</v>
      </c>
      <c r="AW71" t="s">
        <v>19</v>
      </c>
      <c r="AX71" t="s">
        <v>19</v>
      </c>
      <c r="AY71" t="s">
        <v>19</v>
      </c>
      <c r="AZ71" t="s">
        <v>19</v>
      </c>
      <c r="BA71" t="s">
        <v>19</v>
      </c>
      <c r="BB71" t="s">
        <v>19</v>
      </c>
      <c r="BC71" t="s">
        <v>19</v>
      </c>
      <c r="BD71" t="s">
        <v>19</v>
      </c>
      <c r="BE71" t="s">
        <v>19</v>
      </c>
      <c r="BF71" t="s">
        <v>19</v>
      </c>
      <c r="BG71" t="s">
        <v>19</v>
      </c>
      <c r="BH71" t="s">
        <v>19</v>
      </c>
      <c r="BI71" t="s">
        <v>19</v>
      </c>
      <c r="BJ71" t="s">
        <v>19</v>
      </c>
      <c r="BK71" t="s">
        <v>19</v>
      </c>
      <c r="BL71" t="s">
        <v>19</v>
      </c>
      <c r="BM71" t="s">
        <v>19</v>
      </c>
      <c r="BN71" t="s">
        <v>19</v>
      </c>
      <c r="BO71" t="s">
        <v>19</v>
      </c>
      <c r="BP71" t="s">
        <v>19</v>
      </c>
      <c r="BQ71" t="s">
        <v>19</v>
      </c>
    </row>
    <row r="72" spans="1:69">
      <c r="A72" t="s">
        <v>864</v>
      </c>
      <c r="B72" t="s">
        <v>19</v>
      </c>
      <c r="C72" t="s">
        <v>19</v>
      </c>
      <c r="D72" t="s">
        <v>19</v>
      </c>
      <c r="E72" t="s">
        <v>19</v>
      </c>
      <c r="F72" t="s">
        <v>19</v>
      </c>
      <c r="G72" t="s">
        <v>19</v>
      </c>
      <c r="H72" t="s">
        <v>19</v>
      </c>
      <c r="I72" t="s">
        <v>19</v>
      </c>
      <c r="J72" t="s">
        <v>19</v>
      </c>
      <c r="K72" t="s">
        <v>19</v>
      </c>
      <c r="L72" t="s">
        <v>19</v>
      </c>
      <c r="M72" t="s">
        <v>19</v>
      </c>
      <c r="N72" t="s">
        <v>19</v>
      </c>
      <c r="O72" t="s">
        <v>19</v>
      </c>
      <c r="P72" t="s">
        <v>19</v>
      </c>
      <c r="Q72" t="s">
        <v>19</v>
      </c>
      <c r="R72" t="s">
        <v>19</v>
      </c>
      <c r="S72" t="s">
        <v>19</v>
      </c>
      <c r="T72" t="s">
        <v>19</v>
      </c>
      <c r="U72" t="s">
        <v>19</v>
      </c>
      <c r="V72" t="s">
        <v>19</v>
      </c>
      <c r="W72" t="s">
        <v>19</v>
      </c>
      <c r="X72" t="s">
        <v>19</v>
      </c>
      <c r="Y72" t="s">
        <v>19</v>
      </c>
      <c r="Z72" t="s">
        <v>19</v>
      </c>
      <c r="AA72" t="s">
        <v>19</v>
      </c>
      <c r="AB72" t="s">
        <v>19</v>
      </c>
      <c r="AC72" t="s">
        <v>19</v>
      </c>
      <c r="AD72" t="s">
        <v>19</v>
      </c>
      <c r="AE72" t="s">
        <v>19</v>
      </c>
      <c r="AF72" t="s">
        <v>19</v>
      </c>
      <c r="AG72" t="s">
        <v>19</v>
      </c>
      <c r="AH72" t="s">
        <v>19</v>
      </c>
      <c r="AI72" t="s">
        <v>19</v>
      </c>
      <c r="AJ72" t="s">
        <v>19</v>
      </c>
      <c r="AK72" t="s">
        <v>19</v>
      </c>
      <c r="AL72" t="s">
        <v>19</v>
      </c>
      <c r="AM72" t="s">
        <v>19</v>
      </c>
      <c r="AN72" t="s">
        <v>19</v>
      </c>
      <c r="AO72" t="s">
        <v>19</v>
      </c>
      <c r="AP72" t="s">
        <v>19</v>
      </c>
      <c r="AQ72" t="s">
        <v>19</v>
      </c>
      <c r="AR72" t="s">
        <v>19</v>
      </c>
      <c r="AS72" t="s">
        <v>19</v>
      </c>
      <c r="AT72" t="s">
        <v>19</v>
      </c>
      <c r="AU72" t="s">
        <v>19</v>
      </c>
      <c r="AV72" t="s">
        <v>19</v>
      </c>
      <c r="AW72" t="s">
        <v>19</v>
      </c>
      <c r="AX72" t="s">
        <v>19</v>
      </c>
      <c r="AY72" t="s">
        <v>19</v>
      </c>
      <c r="AZ72" t="s">
        <v>19</v>
      </c>
      <c r="BA72" t="s">
        <v>19</v>
      </c>
      <c r="BB72" t="s">
        <v>19</v>
      </c>
      <c r="BC72" t="s">
        <v>19</v>
      </c>
      <c r="BD72" t="s">
        <v>19</v>
      </c>
      <c r="BE72" t="s">
        <v>19</v>
      </c>
      <c r="BF72" t="s">
        <v>19</v>
      </c>
      <c r="BG72" t="s">
        <v>19</v>
      </c>
      <c r="BH72" t="s">
        <v>19</v>
      </c>
      <c r="BI72" t="s">
        <v>19</v>
      </c>
      <c r="BJ72" t="s">
        <v>19</v>
      </c>
      <c r="BK72" t="s">
        <v>19</v>
      </c>
      <c r="BL72" t="s">
        <v>19</v>
      </c>
      <c r="BM72" t="s">
        <v>19</v>
      </c>
      <c r="BN72" t="s">
        <v>19</v>
      </c>
      <c r="BO72" t="s">
        <v>19</v>
      </c>
      <c r="BP72" t="s">
        <v>19</v>
      </c>
      <c r="BQ72" t="s">
        <v>19</v>
      </c>
    </row>
    <row r="73" spans="1:69">
      <c r="A73" t="s">
        <v>863</v>
      </c>
      <c r="B73" t="s">
        <v>19</v>
      </c>
      <c r="C73" t="s">
        <v>19</v>
      </c>
      <c r="D73" t="s">
        <v>19</v>
      </c>
      <c r="E73" t="s">
        <v>19</v>
      </c>
      <c r="F73" t="s">
        <v>19</v>
      </c>
      <c r="G73" t="s">
        <v>19</v>
      </c>
      <c r="H73" t="s">
        <v>19</v>
      </c>
      <c r="I73" t="s">
        <v>19</v>
      </c>
      <c r="J73" t="s">
        <v>19</v>
      </c>
      <c r="K73" t="s">
        <v>19</v>
      </c>
      <c r="L73" t="s">
        <v>19</v>
      </c>
      <c r="M73" t="s">
        <v>19</v>
      </c>
      <c r="N73" t="s">
        <v>19</v>
      </c>
      <c r="O73" t="s">
        <v>19</v>
      </c>
      <c r="P73" t="s">
        <v>19</v>
      </c>
      <c r="Q73" t="s">
        <v>19</v>
      </c>
      <c r="R73" t="s">
        <v>19</v>
      </c>
      <c r="S73" t="s">
        <v>19</v>
      </c>
      <c r="T73" t="s">
        <v>19</v>
      </c>
      <c r="U73" t="s">
        <v>19</v>
      </c>
      <c r="V73" t="s">
        <v>19</v>
      </c>
      <c r="W73" t="s">
        <v>19</v>
      </c>
      <c r="X73" t="s">
        <v>19</v>
      </c>
      <c r="Y73" t="s">
        <v>19</v>
      </c>
      <c r="Z73" t="s">
        <v>19</v>
      </c>
      <c r="AA73" t="s">
        <v>19</v>
      </c>
      <c r="AB73" t="s">
        <v>19</v>
      </c>
      <c r="AC73" t="s">
        <v>19</v>
      </c>
      <c r="AD73" t="s">
        <v>19</v>
      </c>
      <c r="AE73" t="s">
        <v>19</v>
      </c>
      <c r="AF73" t="s">
        <v>19</v>
      </c>
      <c r="AG73" t="s">
        <v>19</v>
      </c>
      <c r="AH73" t="s">
        <v>19</v>
      </c>
      <c r="AI73" t="s">
        <v>19</v>
      </c>
      <c r="AJ73" t="s">
        <v>19</v>
      </c>
      <c r="AK73" t="s">
        <v>19</v>
      </c>
      <c r="AL73" t="s">
        <v>19</v>
      </c>
      <c r="AM73" t="s">
        <v>19</v>
      </c>
      <c r="AN73" t="s">
        <v>19</v>
      </c>
      <c r="AO73" t="s">
        <v>19</v>
      </c>
      <c r="AP73" t="s">
        <v>19</v>
      </c>
      <c r="AQ73" t="s">
        <v>19</v>
      </c>
      <c r="AR73" t="s">
        <v>19</v>
      </c>
      <c r="AS73" t="s">
        <v>19</v>
      </c>
      <c r="AT73" t="s">
        <v>19</v>
      </c>
      <c r="AU73" t="s">
        <v>19</v>
      </c>
      <c r="AV73" t="s">
        <v>19</v>
      </c>
      <c r="AW73" t="s">
        <v>19</v>
      </c>
      <c r="AX73" t="s">
        <v>19</v>
      </c>
      <c r="AY73" t="s">
        <v>19</v>
      </c>
      <c r="AZ73" t="s">
        <v>19</v>
      </c>
      <c r="BA73" t="s">
        <v>19</v>
      </c>
      <c r="BB73" t="s">
        <v>19</v>
      </c>
      <c r="BC73" t="s">
        <v>19</v>
      </c>
      <c r="BD73" t="s">
        <v>19</v>
      </c>
      <c r="BE73" t="s">
        <v>19</v>
      </c>
      <c r="BF73" t="s">
        <v>19</v>
      </c>
      <c r="BG73" t="s">
        <v>19</v>
      </c>
      <c r="BH73" t="s">
        <v>19</v>
      </c>
      <c r="BI73" t="s">
        <v>19</v>
      </c>
      <c r="BJ73" t="s">
        <v>19</v>
      </c>
      <c r="BK73" t="s">
        <v>19</v>
      </c>
      <c r="BL73" t="s">
        <v>19</v>
      </c>
      <c r="BM73" t="s">
        <v>19</v>
      </c>
      <c r="BN73" t="s">
        <v>19</v>
      </c>
      <c r="BO73" t="s">
        <v>19</v>
      </c>
      <c r="BP73" t="s">
        <v>19</v>
      </c>
      <c r="BQ73" t="s">
        <v>19</v>
      </c>
    </row>
    <row r="74" spans="1:69">
      <c r="A74" t="s">
        <v>862</v>
      </c>
      <c r="B74">
        <v>41</v>
      </c>
      <c r="C74">
        <v>28</v>
      </c>
      <c r="D74">
        <v>8</v>
      </c>
      <c r="E74">
        <v>5</v>
      </c>
      <c r="F74">
        <v>25</v>
      </c>
      <c r="G74">
        <v>21</v>
      </c>
      <c r="H74" t="s">
        <v>19</v>
      </c>
      <c r="I74">
        <v>4</v>
      </c>
      <c r="J74">
        <v>15</v>
      </c>
      <c r="K74">
        <v>14</v>
      </c>
      <c r="L74" t="s">
        <v>19</v>
      </c>
      <c r="M74">
        <v>1</v>
      </c>
      <c r="N74">
        <v>2</v>
      </c>
      <c r="O74">
        <v>1</v>
      </c>
      <c r="P74">
        <v>1</v>
      </c>
      <c r="Q74" t="s">
        <v>19</v>
      </c>
      <c r="R74" t="s">
        <v>19</v>
      </c>
      <c r="S74" t="s">
        <v>19</v>
      </c>
      <c r="T74" t="s">
        <v>19</v>
      </c>
      <c r="U74" t="s">
        <v>19</v>
      </c>
      <c r="V74" t="s">
        <v>19</v>
      </c>
      <c r="W74" t="s">
        <v>19</v>
      </c>
      <c r="X74" t="s">
        <v>19</v>
      </c>
      <c r="Y74" t="s">
        <v>19</v>
      </c>
      <c r="Z74">
        <v>1</v>
      </c>
      <c r="AA74">
        <v>1</v>
      </c>
      <c r="AB74" t="s">
        <v>19</v>
      </c>
      <c r="AC74" t="s">
        <v>19</v>
      </c>
      <c r="AD74">
        <v>2</v>
      </c>
      <c r="AE74">
        <v>1</v>
      </c>
      <c r="AF74">
        <v>1</v>
      </c>
      <c r="AG74" t="s">
        <v>19</v>
      </c>
      <c r="AH74">
        <v>1</v>
      </c>
      <c r="AI74">
        <v>1</v>
      </c>
      <c r="AJ74" t="s">
        <v>19</v>
      </c>
      <c r="AK74" t="s">
        <v>19</v>
      </c>
      <c r="AL74" t="s">
        <v>19</v>
      </c>
      <c r="AM74" t="s">
        <v>19</v>
      </c>
      <c r="AN74" t="s">
        <v>19</v>
      </c>
      <c r="AO74" t="s">
        <v>19</v>
      </c>
      <c r="AP74" t="s">
        <v>19</v>
      </c>
      <c r="AQ74" t="s">
        <v>19</v>
      </c>
      <c r="AR74" t="s">
        <v>19</v>
      </c>
      <c r="AS74" t="s">
        <v>19</v>
      </c>
      <c r="AT74" t="s">
        <v>19</v>
      </c>
      <c r="AU74" t="s">
        <v>19</v>
      </c>
      <c r="AV74" t="s">
        <v>19</v>
      </c>
      <c r="AW74" t="s">
        <v>19</v>
      </c>
      <c r="AX74">
        <v>1</v>
      </c>
      <c r="AY74">
        <v>1</v>
      </c>
      <c r="AZ74" t="s">
        <v>19</v>
      </c>
      <c r="BA74" t="s">
        <v>19</v>
      </c>
      <c r="BB74" t="s">
        <v>19</v>
      </c>
      <c r="BC74" t="s">
        <v>19</v>
      </c>
      <c r="BD74" t="s">
        <v>19</v>
      </c>
      <c r="BE74" t="s">
        <v>19</v>
      </c>
      <c r="BF74" t="s">
        <v>19</v>
      </c>
      <c r="BG74" t="s">
        <v>19</v>
      </c>
      <c r="BH74" t="s">
        <v>19</v>
      </c>
      <c r="BI74" t="s">
        <v>19</v>
      </c>
      <c r="BJ74" t="s">
        <v>19</v>
      </c>
      <c r="BK74" t="s">
        <v>19</v>
      </c>
      <c r="BL74" t="s">
        <v>19</v>
      </c>
      <c r="BM74" t="s">
        <v>19</v>
      </c>
      <c r="BN74">
        <v>10</v>
      </c>
      <c r="BO74">
        <v>3</v>
      </c>
      <c r="BP74">
        <v>6</v>
      </c>
      <c r="BQ74">
        <v>1</v>
      </c>
    </row>
    <row r="75" spans="1:69">
      <c r="A75" t="s">
        <v>861</v>
      </c>
      <c r="B75">
        <v>23</v>
      </c>
      <c r="C75">
        <v>14</v>
      </c>
      <c r="D75">
        <v>3</v>
      </c>
      <c r="E75">
        <v>6</v>
      </c>
      <c r="F75">
        <v>16</v>
      </c>
      <c r="G75">
        <v>13</v>
      </c>
      <c r="H75" t="s">
        <v>19</v>
      </c>
      <c r="I75">
        <v>3</v>
      </c>
      <c r="J75">
        <v>5</v>
      </c>
      <c r="K75">
        <v>5</v>
      </c>
      <c r="L75" t="s">
        <v>19</v>
      </c>
      <c r="M75" t="s">
        <v>19</v>
      </c>
      <c r="N75">
        <v>2</v>
      </c>
      <c r="O75" t="s">
        <v>19</v>
      </c>
      <c r="P75">
        <v>2</v>
      </c>
      <c r="Q75" t="s">
        <v>19</v>
      </c>
      <c r="R75">
        <v>1</v>
      </c>
      <c r="S75" t="s">
        <v>19</v>
      </c>
      <c r="T75">
        <v>1</v>
      </c>
      <c r="U75" t="s">
        <v>19</v>
      </c>
      <c r="V75">
        <v>2</v>
      </c>
      <c r="W75" t="s">
        <v>19</v>
      </c>
      <c r="X75">
        <v>1</v>
      </c>
      <c r="Y75">
        <v>1</v>
      </c>
      <c r="Z75">
        <v>1</v>
      </c>
      <c r="AA75">
        <v>1</v>
      </c>
      <c r="AB75" t="s">
        <v>19</v>
      </c>
      <c r="AC75" t="s">
        <v>19</v>
      </c>
      <c r="AD75">
        <v>1</v>
      </c>
      <c r="AE75" t="s">
        <v>19</v>
      </c>
      <c r="AF75" t="s">
        <v>19</v>
      </c>
      <c r="AG75">
        <v>1</v>
      </c>
      <c r="AH75">
        <v>1</v>
      </c>
      <c r="AI75" t="s">
        <v>19</v>
      </c>
      <c r="AJ75" t="s">
        <v>19</v>
      </c>
      <c r="AK75">
        <v>1</v>
      </c>
      <c r="AL75" t="s">
        <v>19</v>
      </c>
      <c r="AM75" t="s">
        <v>19</v>
      </c>
      <c r="AN75" t="s">
        <v>19</v>
      </c>
      <c r="AO75" t="s">
        <v>19</v>
      </c>
      <c r="AP75" t="s">
        <v>19</v>
      </c>
      <c r="AQ75" t="s">
        <v>19</v>
      </c>
      <c r="AR75" t="s">
        <v>19</v>
      </c>
      <c r="AS75" t="s">
        <v>19</v>
      </c>
      <c r="AT75" t="s">
        <v>19</v>
      </c>
      <c r="AU75" t="s">
        <v>19</v>
      </c>
      <c r="AV75" t="s">
        <v>19</v>
      </c>
      <c r="AW75" t="s">
        <v>19</v>
      </c>
      <c r="AX75">
        <v>1</v>
      </c>
      <c r="AY75" t="s">
        <v>19</v>
      </c>
      <c r="AZ75" t="s">
        <v>19</v>
      </c>
      <c r="BA75">
        <v>1</v>
      </c>
      <c r="BB75" t="s">
        <v>19</v>
      </c>
      <c r="BC75" t="s">
        <v>19</v>
      </c>
      <c r="BD75" t="s">
        <v>19</v>
      </c>
      <c r="BE75" t="s">
        <v>19</v>
      </c>
      <c r="BF75" t="s">
        <v>19</v>
      </c>
      <c r="BG75" t="s">
        <v>19</v>
      </c>
      <c r="BH75" t="s">
        <v>19</v>
      </c>
      <c r="BI75" t="s">
        <v>19</v>
      </c>
      <c r="BJ75" t="s">
        <v>19</v>
      </c>
      <c r="BK75" t="s">
        <v>19</v>
      </c>
      <c r="BL75" t="s">
        <v>19</v>
      </c>
      <c r="BM75" t="s">
        <v>19</v>
      </c>
      <c r="BN75" t="s">
        <v>19</v>
      </c>
      <c r="BO75" t="s">
        <v>19</v>
      </c>
      <c r="BP75" t="s">
        <v>19</v>
      </c>
      <c r="BQ75" t="s">
        <v>19</v>
      </c>
    </row>
    <row r="76" spans="1:69">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c r="AT76" t="s">
        <v>789</v>
      </c>
      <c r="AU76" t="s">
        <v>789</v>
      </c>
      <c r="AV76" t="s">
        <v>789</v>
      </c>
      <c r="AW76" t="s">
        <v>789</v>
      </c>
      <c r="AX76" t="s">
        <v>789</v>
      </c>
      <c r="AY76" t="s">
        <v>789</v>
      </c>
      <c r="AZ76" t="s">
        <v>789</v>
      </c>
      <c r="BA76" t="s">
        <v>789</v>
      </c>
      <c r="BB76" t="s">
        <v>789</v>
      </c>
      <c r="BC76" t="s">
        <v>789</v>
      </c>
      <c r="BD76" t="s">
        <v>789</v>
      </c>
      <c r="BE76" t="s">
        <v>789</v>
      </c>
      <c r="BF76" t="s">
        <v>789</v>
      </c>
      <c r="BG76" t="s">
        <v>789</v>
      </c>
      <c r="BH76" t="s">
        <v>789</v>
      </c>
      <c r="BI76" t="s">
        <v>789</v>
      </c>
      <c r="BJ76" t="s">
        <v>789</v>
      </c>
      <c r="BK76" t="s">
        <v>789</v>
      </c>
      <c r="BL76" t="s">
        <v>789</v>
      </c>
      <c r="BM76" t="s">
        <v>789</v>
      </c>
      <c r="BN76" t="s">
        <v>789</v>
      </c>
      <c r="BO76" t="s">
        <v>789</v>
      </c>
      <c r="BP76" t="s">
        <v>789</v>
      </c>
      <c r="BQ76" t="s">
        <v>789</v>
      </c>
    </row>
    <row r="77" spans="1:69">
      <c r="A77" t="s">
        <v>859</v>
      </c>
      <c r="B77" t="s">
        <v>19</v>
      </c>
      <c r="C77" t="s">
        <v>19</v>
      </c>
      <c r="D77" t="s">
        <v>19</v>
      </c>
      <c r="E77" t="s">
        <v>19</v>
      </c>
      <c r="F77" t="s">
        <v>19</v>
      </c>
      <c r="G77" t="s">
        <v>19</v>
      </c>
      <c r="H77" t="s">
        <v>19</v>
      </c>
      <c r="I77" t="s">
        <v>19</v>
      </c>
      <c r="J77" t="s">
        <v>19</v>
      </c>
      <c r="K77" t="s">
        <v>19</v>
      </c>
      <c r="L77" t="s">
        <v>19</v>
      </c>
      <c r="M77" t="s">
        <v>19</v>
      </c>
      <c r="N77" t="s">
        <v>19</v>
      </c>
      <c r="O77" t="s">
        <v>19</v>
      </c>
      <c r="P77" t="s">
        <v>19</v>
      </c>
      <c r="Q77" t="s">
        <v>19</v>
      </c>
      <c r="R77" t="s">
        <v>19</v>
      </c>
      <c r="S77" t="s">
        <v>19</v>
      </c>
      <c r="T77" t="s">
        <v>19</v>
      </c>
      <c r="U77" t="s">
        <v>19</v>
      </c>
      <c r="V77" t="s">
        <v>19</v>
      </c>
      <c r="W77" t="s">
        <v>19</v>
      </c>
      <c r="X77" t="s">
        <v>19</v>
      </c>
      <c r="Y77" t="s">
        <v>19</v>
      </c>
      <c r="Z77" t="s">
        <v>19</v>
      </c>
      <c r="AA77" t="s">
        <v>19</v>
      </c>
      <c r="AB77" t="s">
        <v>19</v>
      </c>
      <c r="AC77" t="s">
        <v>19</v>
      </c>
      <c r="AD77" t="s">
        <v>19</v>
      </c>
      <c r="AE77" t="s">
        <v>19</v>
      </c>
      <c r="AF77" t="s">
        <v>19</v>
      </c>
      <c r="AG77" t="s">
        <v>19</v>
      </c>
      <c r="AH77" t="s">
        <v>19</v>
      </c>
      <c r="AI77" t="s">
        <v>19</v>
      </c>
      <c r="AJ77" t="s">
        <v>19</v>
      </c>
      <c r="AK77" t="s">
        <v>19</v>
      </c>
      <c r="AL77" t="s">
        <v>19</v>
      </c>
      <c r="AM77" t="s">
        <v>19</v>
      </c>
      <c r="AN77" t="s">
        <v>19</v>
      </c>
      <c r="AO77" t="s">
        <v>19</v>
      </c>
      <c r="AP77" t="s">
        <v>19</v>
      </c>
      <c r="AQ77" t="s">
        <v>19</v>
      </c>
      <c r="AR77" t="s">
        <v>19</v>
      </c>
      <c r="AS77" t="s">
        <v>19</v>
      </c>
      <c r="AT77" t="s">
        <v>19</v>
      </c>
      <c r="AU77" t="s">
        <v>19</v>
      </c>
      <c r="AV77" t="s">
        <v>19</v>
      </c>
      <c r="AW77" t="s">
        <v>19</v>
      </c>
      <c r="AX77" t="s">
        <v>19</v>
      </c>
      <c r="AY77" t="s">
        <v>19</v>
      </c>
      <c r="AZ77" t="s">
        <v>19</v>
      </c>
      <c r="BA77" t="s">
        <v>19</v>
      </c>
      <c r="BB77" t="s">
        <v>19</v>
      </c>
      <c r="BC77" t="s">
        <v>19</v>
      </c>
      <c r="BD77" t="s">
        <v>19</v>
      </c>
      <c r="BE77" t="s">
        <v>19</v>
      </c>
      <c r="BF77" t="s">
        <v>19</v>
      </c>
      <c r="BG77" t="s">
        <v>19</v>
      </c>
      <c r="BH77" t="s">
        <v>19</v>
      </c>
      <c r="BI77" t="s">
        <v>19</v>
      </c>
      <c r="BJ77" t="s">
        <v>19</v>
      </c>
      <c r="BK77" t="s">
        <v>19</v>
      </c>
      <c r="BL77" t="s">
        <v>19</v>
      </c>
      <c r="BM77" t="s">
        <v>19</v>
      </c>
      <c r="BN77" t="s">
        <v>19</v>
      </c>
      <c r="BO77" t="s">
        <v>19</v>
      </c>
      <c r="BP77" t="s">
        <v>19</v>
      </c>
      <c r="BQ77" t="s">
        <v>19</v>
      </c>
    </row>
    <row r="78" spans="1:69">
      <c r="A78" t="s">
        <v>858</v>
      </c>
      <c r="B78">
        <v>225</v>
      </c>
      <c r="C78">
        <v>165</v>
      </c>
      <c r="D78">
        <v>32</v>
      </c>
      <c r="E78">
        <v>28</v>
      </c>
      <c r="F78">
        <v>161</v>
      </c>
      <c r="G78">
        <v>136</v>
      </c>
      <c r="H78">
        <v>5</v>
      </c>
      <c r="I78">
        <v>20</v>
      </c>
      <c r="J78">
        <v>60</v>
      </c>
      <c r="K78">
        <v>58</v>
      </c>
      <c r="L78">
        <v>2</v>
      </c>
      <c r="M78" t="s">
        <v>19</v>
      </c>
      <c r="N78">
        <v>12</v>
      </c>
      <c r="O78">
        <v>7</v>
      </c>
      <c r="P78">
        <v>5</v>
      </c>
      <c r="Q78" t="s">
        <v>19</v>
      </c>
      <c r="R78" t="s">
        <v>19</v>
      </c>
      <c r="S78" t="s">
        <v>19</v>
      </c>
      <c r="T78" t="s">
        <v>19</v>
      </c>
      <c r="U78" t="s">
        <v>19</v>
      </c>
      <c r="V78">
        <v>6</v>
      </c>
      <c r="W78">
        <v>3</v>
      </c>
      <c r="X78" t="s">
        <v>19</v>
      </c>
      <c r="Y78">
        <v>3</v>
      </c>
      <c r="Z78">
        <v>16</v>
      </c>
      <c r="AA78">
        <v>8</v>
      </c>
      <c r="AB78">
        <v>5</v>
      </c>
      <c r="AC78">
        <v>3</v>
      </c>
      <c r="AD78">
        <v>10</v>
      </c>
      <c r="AE78">
        <v>3</v>
      </c>
      <c r="AF78">
        <v>7</v>
      </c>
      <c r="AG78" t="s">
        <v>19</v>
      </c>
      <c r="AH78">
        <v>10</v>
      </c>
      <c r="AI78">
        <v>4</v>
      </c>
      <c r="AJ78">
        <v>5</v>
      </c>
      <c r="AK78">
        <v>1</v>
      </c>
      <c r="AL78" t="s">
        <v>19</v>
      </c>
      <c r="AM78" t="s">
        <v>19</v>
      </c>
      <c r="AN78" t="s">
        <v>19</v>
      </c>
      <c r="AO78" t="s">
        <v>19</v>
      </c>
      <c r="AP78" t="s">
        <v>19</v>
      </c>
      <c r="AQ78" t="s">
        <v>19</v>
      </c>
      <c r="AR78" t="s">
        <v>19</v>
      </c>
      <c r="AS78" t="s">
        <v>19</v>
      </c>
      <c r="AT78" t="s">
        <v>19</v>
      </c>
      <c r="AU78" t="s">
        <v>19</v>
      </c>
      <c r="AV78" t="s">
        <v>19</v>
      </c>
      <c r="AW78" t="s">
        <v>19</v>
      </c>
      <c r="AX78">
        <v>2</v>
      </c>
      <c r="AY78">
        <v>1</v>
      </c>
      <c r="AZ78" t="s">
        <v>19</v>
      </c>
      <c r="BA78">
        <v>1</v>
      </c>
      <c r="BB78">
        <v>7</v>
      </c>
      <c r="BC78">
        <v>2</v>
      </c>
      <c r="BD78">
        <v>5</v>
      </c>
      <c r="BE78" t="s">
        <v>19</v>
      </c>
      <c r="BF78" t="s">
        <v>19</v>
      </c>
      <c r="BG78" t="s">
        <v>19</v>
      </c>
      <c r="BH78" t="s">
        <v>19</v>
      </c>
      <c r="BI78" t="s">
        <v>19</v>
      </c>
      <c r="BJ78">
        <v>1</v>
      </c>
      <c r="BK78">
        <v>1</v>
      </c>
      <c r="BL78" t="s">
        <v>19</v>
      </c>
      <c r="BM78" t="s">
        <v>19</v>
      </c>
      <c r="BN78">
        <v>10</v>
      </c>
      <c r="BO78">
        <v>4</v>
      </c>
      <c r="BP78">
        <v>5</v>
      </c>
      <c r="BQ78">
        <v>1</v>
      </c>
    </row>
    <row r="79" spans="1:69">
      <c r="A79" t="s">
        <v>857</v>
      </c>
      <c r="B79">
        <v>20</v>
      </c>
      <c r="C79">
        <v>9</v>
      </c>
      <c r="D79">
        <v>7</v>
      </c>
      <c r="E79">
        <v>4</v>
      </c>
      <c r="F79">
        <v>10</v>
      </c>
      <c r="G79">
        <v>9</v>
      </c>
      <c r="H79" t="s">
        <v>19</v>
      </c>
      <c r="I79">
        <v>1</v>
      </c>
      <c r="J79">
        <v>7</v>
      </c>
      <c r="K79">
        <v>7</v>
      </c>
      <c r="L79" t="s">
        <v>19</v>
      </c>
      <c r="M79" t="s">
        <v>19</v>
      </c>
      <c r="N79">
        <v>1</v>
      </c>
      <c r="O79" t="s">
        <v>19</v>
      </c>
      <c r="P79">
        <v>1</v>
      </c>
      <c r="Q79" t="s">
        <v>19</v>
      </c>
      <c r="R79" t="s">
        <v>19</v>
      </c>
      <c r="S79" t="s">
        <v>19</v>
      </c>
      <c r="T79" t="s">
        <v>19</v>
      </c>
      <c r="U79" t="s">
        <v>19</v>
      </c>
      <c r="V79" t="s">
        <v>19</v>
      </c>
      <c r="W79" t="s">
        <v>19</v>
      </c>
      <c r="X79" t="s">
        <v>19</v>
      </c>
      <c r="Y79" t="s">
        <v>19</v>
      </c>
      <c r="Z79" t="s">
        <v>19</v>
      </c>
      <c r="AA79" t="s">
        <v>19</v>
      </c>
      <c r="AB79" t="s">
        <v>19</v>
      </c>
      <c r="AC79" t="s">
        <v>19</v>
      </c>
      <c r="AD79">
        <v>1</v>
      </c>
      <c r="AE79" t="s">
        <v>19</v>
      </c>
      <c r="AF79">
        <v>1</v>
      </c>
      <c r="AG79" t="s">
        <v>19</v>
      </c>
      <c r="AH79">
        <v>1</v>
      </c>
      <c r="AI79" t="s">
        <v>19</v>
      </c>
      <c r="AJ79">
        <v>1</v>
      </c>
      <c r="AK79" t="s">
        <v>19</v>
      </c>
      <c r="AL79" t="s">
        <v>19</v>
      </c>
      <c r="AM79" t="s">
        <v>19</v>
      </c>
      <c r="AN79" t="s">
        <v>19</v>
      </c>
      <c r="AO79" t="s">
        <v>19</v>
      </c>
      <c r="AP79" t="s">
        <v>19</v>
      </c>
      <c r="AQ79" t="s">
        <v>19</v>
      </c>
      <c r="AR79" t="s">
        <v>19</v>
      </c>
      <c r="AS79" t="s">
        <v>19</v>
      </c>
      <c r="AT79" t="s">
        <v>19</v>
      </c>
      <c r="AU79" t="s">
        <v>19</v>
      </c>
      <c r="AV79" t="s">
        <v>19</v>
      </c>
      <c r="AW79" t="s">
        <v>19</v>
      </c>
      <c r="AX79">
        <v>1</v>
      </c>
      <c r="AY79" t="s">
        <v>19</v>
      </c>
      <c r="AZ79">
        <v>1</v>
      </c>
      <c r="BA79" t="s">
        <v>19</v>
      </c>
      <c r="BB79" t="s">
        <v>19</v>
      </c>
      <c r="BC79" t="s">
        <v>19</v>
      </c>
      <c r="BD79" t="s">
        <v>19</v>
      </c>
      <c r="BE79" t="s">
        <v>19</v>
      </c>
      <c r="BF79" t="s">
        <v>19</v>
      </c>
      <c r="BG79" t="s">
        <v>19</v>
      </c>
      <c r="BH79" t="s">
        <v>19</v>
      </c>
      <c r="BI79" t="s">
        <v>19</v>
      </c>
      <c r="BJ79" t="s">
        <v>19</v>
      </c>
      <c r="BK79" t="s">
        <v>19</v>
      </c>
      <c r="BL79" t="s">
        <v>19</v>
      </c>
      <c r="BM79" t="s">
        <v>19</v>
      </c>
      <c r="BN79">
        <v>7</v>
      </c>
      <c r="BO79" t="s">
        <v>19</v>
      </c>
      <c r="BP79">
        <v>4</v>
      </c>
      <c r="BQ79">
        <v>3</v>
      </c>
    </row>
    <row r="80" spans="1:69">
      <c r="A80" t="s">
        <v>856</v>
      </c>
      <c r="B80" t="s">
        <v>19</v>
      </c>
      <c r="C80" t="s">
        <v>19</v>
      </c>
      <c r="D80" t="s">
        <v>19</v>
      </c>
      <c r="E80" t="s">
        <v>19</v>
      </c>
      <c r="F80" t="s">
        <v>19</v>
      </c>
      <c r="G80" t="s">
        <v>19</v>
      </c>
      <c r="H80" t="s">
        <v>19</v>
      </c>
      <c r="I80" t="s">
        <v>19</v>
      </c>
      <c r="J80" t="s">
        <v>19</v>
      </c>
      <c r="K80" t="s">
        <v>19</v>
      </c>
      <c r="L80" t="s">
        <v>19</v>
      </c>
      <c r="M80" t="s">
        <v>19</v>
      </c>
      <c r="N80" t="s">
        <v>19</v>
      </c>
      <c r="O80" t="s">
        <v>19</v>
      </c>
      <c r="P80" t="s">
        <v>19</v>
      </c>
      <c r="Q80" t="s">
        <v>19</v>
      </c>
      <c r="R80" t="s">
        <v>19</v>
      </c>
      <c r="S80" t="s">
        <v>19</v>
      </c>
      <c r="T80" t="s">
        <v>19</v>
      </c>
      <c r="U80" t="s">
        <v>19</v>
      </c>
      <c r="V80" t="s">
        <v>19</v>
      </c>
      <c r="W80" t="s">
        <v>19</v>
      </c>
      <c r="X80" t="s">
        <v>19</v>
      </c>
      <c r="Y80" t="s">
        <v>19</v>
      </c>
      <c r="Z80" t="s">
        <v>19</v>
      </c>
      <c r="AA80" t="s">
        <v>19</v>
      </c>
      <c r="AB80" t="s">
        <v>19</v>
      </c>
      <c r="AC80" t="s">
        <v>19</v>
      </c>
      <c r="AD80" t="s">
        <v>19</v>
      </c>
      <c r="AE80" t="s">
        <v>19</v>
      </c>
      <c r="AF80" t="s">
        <v>19</v>
      </c>
      <c r="AG80" t="s">
        <v>19</v>
      </c>
      <c r="AH80" t="s">
        <v>19</v>
      </c>
      <c r="AI80" t="s">
        <v>19</v>
      </c>
      <c r="AJ80" t="s">
        <v>19</v>
      </c>
      <c r="AK80" t="s">
        <v>19</v>
      </c>
      <c r="AL80" t="s">
        <v>19</v>
      </c>
      <c r="AM80" t="s">
        <v>19</v>
      </c>
      <c r="AN80" t="s">
        <v>19</v>
      </c>
      <c r="AO80" t="s">
        <v>19</v>
      </c>
      <c r="AP80" t="s">
        <v>19</v>
      </c>
      <c r="AQ80" t="s">
        <v>19</v>
      </c>
      <c r="AR80" t="s">
        <v>19</v>
      </c>
      <c r="AS80" t="s">
        <v>19</v>
      </c>
      <c r="AT80" t="s">
        <v>19</v>
      </c>
      <c r="AU80" t="s">
        <v>19</v>
      </c>
      <c r="AV80" t="s">
        <v>19</v>
      </c>
      <c r="AW80" t="s">
        <v>19</v>
      </c>
      <c r="AX80" t="s">
        <v>19</v>
      </c>
      <c r="AY80" t="s">
        <v>19</v>
      </c>
      <c r="AZ80" t="s">
        <v>19</v>
      </c>
      <c r="BA80" t="s">
        <v>19</v>
      </c>
      <c r="BB80" t="s">
        <v>19</v>
      </c>
      <c r="BC80" t="s">
        <v>19</v>
      </c>
      <c r="BD80" t="s">
        <v>19</v>
      </c>
      <c r="BE80" t="s">
        <v>19</v>
      </c>
      <c r="BF80" t="s">
        <v>19</v>
      </c>
      <c r="BG80" t="s">
        <v>19</v>
      </c>
      <c r="BH80" t="s">
        <v>19</v>
      </c>
      <c r="BI80" t="s">
        <v>19</v>
      </c>
      <c r="BJ80" t="s">
        <v>19</v>
      </c>
      <c r="BK80" t="s">
        <v>19</v>
      </c>
      <c r="BL80" t="s">
        <v>19</v>
      </c>
      <c r="BM80" t="s">
        <v>19</v>
      </c>
      <c r="BN80" t="s">
        <v>19</v>
      </c>
      <c r="BO80" t="s">
        <v>19</v>
      </c>
      <c r="BP80" t="s">
        <v>19</v>
      </c>
      <c r="BQ80" t="s">
        <v>19</v>
      </c>
    </row>
    <row r="81" spans="1:69">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c r="BA81" t="s">
        <v>19</v>
      </c>
      <c r="BB81" t="s">
        <v>19</v>
      </c>
      <c r="BC81" t="s">
        <v>19</v>
      </c>
      <c r="BD81" t="s">
        <v>19</v>
      </c>
      <c r="BE81" t="s">
        <v>19</v>
      </c>
      <c r="BF81" t="s">
        <v>19</v>
      </c>
      <c r="BG81" t="s">
        <v>19</v>
      </c>
      <c r="BH81" t="s">
        <v>19</v>
      </c>
      <c r="BI81" t="s">
        <v>19</v>
      </c>
      <c r="BJ81" t="s">
        <v>19</v>
      </c>
      <c r="BK81" t="s">
        <v>19</v>
      </c>
      <c r="BL81" t="s">
        <v>19</v>
      </c>
      <c r="BM81" t="s">
        <v>19</v>
      </c>
      <c r="BN81" t="s">
        <v>19</v>
      </c>
      <c r="BO81" t="s">
        <v>19</v>
      </c>
      <c r="BP81" t="s">
        <v>19</v>
      </c>
      <c r="BQ81" t="s">
        <v>19</v>
      </c>
    </row>
    <row r="82" spans="1:69">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c r="BA82" t="s">
        <v>19</v>
      </c>
      <c r="BB82" t="s">
        <v>19</v>
      </c>
      <c r="BC82" t="s">
        <v>19</v>
      </c>
      <c r="BD82" t="s">
        <v>19</v>
      </c>
      <c r="BE82" t="s">
        <v>19</v>
      </c>
      <c r="BF82" t="s">
        <v>19</v>
      </c>
      <c r="BG82" t="s">
        <v>19</v>
      </c>
      <c r="BH82" t="s">
        <v>19</v>
      </c>
      <c r="BI82" t="s">
        <v>19</v>
      </c>
      <c r="BJ82" t="s">
        <v>19</v>
      </c>
      <c r="BK82" t="s">
        <v>19</v>
      </c>
      <c r="BL82" t="s">
        <v>19</v>
      </c>
      <c r="BM82" t="s">
        <v>19</v>
      </c>
      <c r="BN82" t="s">
        <v>19</v>
      </c>
      <c r="BO82" t="s">
        <v>19</v>
      </c>
      <c r="BP82" t="s">
        <v>19</v>
      </c>
      <c r="BQ82" t="s">
        <v>19</v>
      </c>
    </row>
    <row r="83" spans="1:69">
      <c r="A83" t="s">
        <v>853</v>
      </c>
      <c r="B83">
        <v>16</v>
      </c>
      <c r="C83">
        <v>11</v>
      </c>
      <c r="D83">
        <v>5</v>
      </c>
      <c r="E83" t="s">
        <v>19</v>
      </c>
      <c r="F83">
        <v>9</v>
      </c>
      <c r="G83">
        <v>7</v>
      </c>
      <c r="H83">
        <v>2</v>
      </c>
      <c r="I83" t="s">
        <v>19</v>
      </c>
      <c r="J83">
        <v>7</v>
      </c>
      <c r="K83">
        <v>5</v>
      </c>
      <c r="L83">
        <v>2</v>
      </c>
      <c r="M83" t="s">
        <v>19</v>
      </c>
      <c r="N83">
        <v>1</v>
      </c>
      <c r="O83" t="s">
        <v>19</v>
      </c>
      <c r="P83">
        <v>1</v>
      </c>
      <c r="Q83" t="s">
        <v>19</v>
      </c>
      <c r="R83" t="s">
        <v>19</v>
      </c>
      <c r="S83" t="s">
        <v>19</v>
      </c>
      <c r="T83" t="s">
        <v>19</v>
      </c>
      <c r="U83" t="s">
        <v>19</v>
      </c>
      <c r="V83">
        <v>2</v>
      </c>
      <c r="W83">
        <v>2</v>
      </c>
      <c r="X83" t="s">
        <v>19</v>
      </c>
      <c r="Y83" t="s">
        <v>19</v>
      </c>
      <c r="Z83">
        <v>3</v>
      </c>
      <c r="AA83">
        <v>2</v>
      </c>
      <c r="AB83">
        <v>1</v>
      </c>
      <c r="AC83" t="s">
        <v>19</v>
      </c>
      <c r="AD83">
        <v>1</v>
      </c>
      <c r="AE83" t="s">
        <v>19</v>
      </c>
      <c r="AF83">
        <v>1</v>
      </c>
      <c r="AG83" t="s">
        <v>19</v>
      </c>
      <c r="AH83" t="s">
        <v>19</v>
      </c>
      <c r="AI83" t="s">
        <v>19</v>
      </c>
      <c r="AJ83" t="s">
        <v>19</v>
      </c>
      <c r="AK83" t="s">
        <v>19</v>
      </c>
      <c r="AL83" t="s">
        <v>19</v>
      </c>
      <c r="AM83" t="s">
        <v>19</v>
      </c>
      <c r="AN83" t="s">
        <v>19</v>
      </c>
      <c r="AO83" t="s">
        <v>19</v>
      </c>
      <c r="AP83" t="s">
        <v>19</v>
      </c>
      <c r="AQ83" t="s">
        <v>19</v>
      </c>
      <c r="AR83" t="s">
        <v>19</v>
      </c>
      <c r="AS83" t="s">
        <v>19</v>
      </c>
      <c r="AT83" t="s">
        <v>19</v>
      </c>
      <c r="AU83" t="s">
        <v>19</v>
      </c>
      <c r="AV83" t="s">
        <v>19</v>
      </c>
      <c r="AW83" t="s">
        <v>19</v>
      </c>
      <c r="AX83" t="s">
        <v>19</v>
      </c>
      <c r="AY83" t="s">
        <v>19</v>
      </c>
      <c r="AZ83" t="s">
        <v>19</v>
      </c>
      <c r="BA83" t="s">
        <v>19</v>
      </c>
      <c r="BB83" t="s">
        <v>19</v>
      </c>
      <c r="BC83" t="s">
        <v>19</v>
      </c>
      <c r="BD83" t="s">
        <v>19</v>
      </c>
      <c r="BE83" t="s">
        <v>19</v>
      </c>
      <c r="BF83" t="s">
        <v>19</v>
      </c>
      <c r="BG83" t="s">
        <v>19</v>
      </c>
      <c r="BH83" t="s">
        <v>19</v>
      </c>
      <c r="BI83" t="s">
        <v>19</v>
      </c>
      <c r="BJ83" t="s">
        <v>19</v>
      </c>
      <c r="BK83" t="s">
        <v>19</v>
      </c>
      <c r="BL83" t="s">
        <v>19</v>
      </c>
      <c r="BM83" t="s">
        <v>19</v>
      </c>
      <c r="BN83" t="s">
        <v>19</v>
      </c>
      <c r="BO83" t="s">
        <v>19</v>
      </c>
      <c r="BP83" t="s">
        <v>19</v>
      </c>
      <c r="BQ83" t="s">
        <v>19</v>
      </c>
    </row>
    <row r="84" spans="1:69">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c r="AI84" t="s">
        <v>19</v>
      </c>
      <c r="AJ84" t="s">
        <v>19</v>
      </c>
      <c r="AK84" t="s">
        <v>19</v>
      </c>
      <c r="AL84" t="s">
        <v>19</v>
      </c>
      <c r="AM84" t="s">
        <v>19</v>
      </c>
      <c r="AN84" t="s">
        <v>19</v>
      </c>
      <c r="AO84" t="s">
        <v>19</v>
      </c>
      <c r="AP84" t="s">
        <v>19</v>
      </c>
      <c r="AQ84" t="s">
        <v>19</v>
      </c>
      <c r="AR84" t="s">
        <v>19</v>
      </c>
      <c r="AS84" t="s">
        <v>19</v>
      </c>
      <c r="AT84" t="s">
        <v>19</v>
      </c>
      <c r="AU84" t="s">
        <v>19</v>
      </c>
      <c r="AV84" t="s">
        <v>19</v>
      </c>
      <c r="AW84" t="s">
        <v>19</v>
      </c>
      <c r="AX84" t="s">
        <v>19</v>
      </c>
      <c r="AY84" t="s">
        <v>19</v>
      </c>
      <c r="AZ84" t="s">
        <v>19</v>
      </c>
      <c r="BA84" t="s">
        <v>19</v>
      </c>
      <c r="BB84" t="s">
        <v>19</v>
      </c>
      <c r="BC84" t="s">
        <v>19</v>
      </c>
      <c r="BD84" t="s">
        <v>19</v>
      </c>
      <c r="BE84" t="s">
        <v>19</v>
      </c>
      <c r="BF84" t="s">
        <v>19</v>
      </c>
      <c r="BG84" t="s">
        <v>19</v>
      </c>
      <c r="BH84" t="s">
        <v>19</v>
      </c>
      <c r="BI84" t="s">
        <v>19</v>
      </c>
      <c r="BJ84" t="s">
        <v>19</v>
      </c>
      <c r="BK84" t="s">
        <v>19</v>
      </c>
      <c r="BL84" t="s">
        <v>19</v>
      </c>
      <c r="BM84" t="s">
        <v>19</v>
      </c>
      <c r="BN84" t="s">
        <v>19</v>
      </c>
      <c r="BO84" t="s">
        <v>19</v>
      </c>
      <c r="BP84" t="s">
        <v>19</v>
      </c>
      <c r="BQ84" t="s">
        <v>19</v>
      </c>
    </row>
    <row r="85" spans="1:69">
      <c r="A85" t="s">
        <v>851</v>
      </c>
      <c r="B85" t="s">
        <v>19</v>
      </c>
      <c r="C85" t="s">
        <v>19</v>
      </c>
      <c r="D85" t="s">
        <v>19</v>
      </c>
      <c r="E85" t="s">
        <v>19</v>
      </c>
      <c r="F85" t="s">
        <v>19</v>
      </c>
      <c r="G85" t="s">
        <v>19</v>
      </c>
      <c r="H85" t="s">
        <v>19</v>
      </c>
      <c r="I85" t="s">
        <v>19</v>
      </c>
      <c r="J85" t="s">
        <v>19</v>
      </c>
      <c r="K85" t="s">
        <v>19</v>
      </c>
      <c r="L85" t="s">
        <v>19</v>
      </c>
      <c r="M85" t="s">
        <v>19</v>
      </c>
      <c r="N85" t="s">
        <v>19</v>
      </c>
      <c r="O85" t="s">
        <v>19</v>
      </c>
      <c r="P85" t="s">
        <v>19</v>
      </c>
      <c r="Q85" t="s">
        <v>19</v>
      </c>
      <c r="R85" t="s">
        <v>19</v>
      </c>
      <c r="S85" t="s">
        <v>19</v>
      </c>
      <c r="T85" t="s">
        <v>19</v>
      </c>
      <c r="U85" t="s">
        <v>19</v>
      </c>
      <c r="V85" t="s">
        <v>19</v>
      </c>
      <c r="W85" t="s">
        <v>19</v>
      </c>
      <c r="X85" t="s">
        <v>19</v>
      </c>
      <c r="Y85" t="s">
        <v>19</v>
      </c>
      <c r="Z85" t="s">
        <v>19</v>
      </c>
      <c r="AA85" t="s">
        <v>19</v>
      </c>
      <c r="AB85" t="s">
        <v>19</v>
      </c>
      <c r="AC85" t="s">
        <v>19</v>
      </c>
      <c r="AD85" t="s">
        <v>19</v>
      </c>
      <c r="AE85" t="s">
        <v>19</v>
      </c>
      <c r="AF85" t="s">
        <v>19</v>
      </c>
      <c r="AG85" t="s">
        <v>19</v>
      </c>
      <c r="AH85" t="s">
        <v>19</v>
      </c>
      <c r="AI85" t="s">
        <v>19</v>
      </c>
      <c r="AJ85" t="s">
        <v>19</v>
      </c>
      <c r="AK85" t="s">
        <v>19</v>
      </c>
      <c r="AL85" t="s">
        <v>19</v>
      </c>
      <c r="AM85" t="s">
        <v>19</v>
      </c>
      <c r="AN85" t="s">
        <v>19</v>
      </c>
      <c r="AO85" t="s">
        <v>19</v>
      </c>
      <c r="AP85" t="s">
        <v>19</v>
      </c>
      <c r="AQ85" t="s">
        <v>19</v>
      </c>
      <c r="AR85" t="s">
        <v>19</v>
      </c>
      <c r="AS85" t="s">
        <v>19</v>
      </c>
      <c r="AT85" t="s">
        <v>19</v>
      </c>
      <c r="AU85" t="s">
        <v>19</v>
      </c>
      <c r="AV85" t="s">
        <v>19</v>
      </c>
      <c r="AW85" t="s">
        <v>19</v>
      </c>
      <c r="AX85" t="s">
        <v>19</v>
      </c>
      <c r="AY85" t="s">
        <v>19</v>
      </c>
      <c r="AZ85" t="s">
        <v>19</v>
      </c>
      <c r="BA85" t="s">
        <v>19</v>
      </c>
      <c r="BB85" t="s">
        <v>19</v>
      </c>
      <c r="BC85" t="s">
        <v>19</v>
      </c>
      <c r="BD85" t="s">
        <v>19</v>
      </c>
      <c r="BE85" t="s">
        <v>19</v>
      </c>
      <c r="BF85" t="s">
        <v>19</v>
      </c>
      <c r="BG85" t="s">
        <v>19</v>
      </c>
      <c r="BH85" t="s">
        <v>19</v>
      </c>
      <c r="BI85" t="s">
        <v>19</v>
      </c>
      <c r="BJ85" t="s">
        <v>19</v>
      </c>
      <c r="BK85" t="s">
        <v>19</v>
      </c>
      <c r="BL85" t="s">
        <v>19</v>
      </c>
      <c r="BM85" t="s">
        <v>19</v>
      </c>
      <c r="BN85" t="s">
        <v>19</v>
      </c>
      <c r="BO85" t="s">
        <v>19</v>
      </c>
      <c r="BP85" t="s">
        <v>19</v>
      </c>
      <c r="BQ85" t="s">
        <v>19</v>
      </c>
    </row>
    <row r="86" spans="1:69">
      <c r="A86" t="s">
        <v>850</v>
      </c>
      <c r="B86" t="s">
        <v>19</v>
      </c>
      <c r="C86" t="s">
        <v>19</v>
      </c>
      <c r="D86" t="s">
        <v>19</v>
      </c>
      <c r="E86" t="s">
        <v>19</v>
      </c>
      <c r="F86" t="s">
        <v>19</v>
      </c>
      <c r="G86" t="s">
        <v>19</v>
      </c>
      <c r="H86" t="s">
        <v>19</v>
      </c>
      <c r="I86" t="s">
        <v>19</v>
      </c>
      <c r="J86" t="s">
        <v>19</v>
      </c>
      <c r="K86" t="s">
        <v>19</v>
      </c>
      <c r="L86" t="s">
        <v>19</v>
      </c>
      <c r="M86" t="s">
        <v>19</v>
      </c>
      <c r="N86" t="s">
        <v>19</v>
      </c>
      <c r="O86" t="s">
        <v>19</v>
      </c>
      <c r="P86" t="s">
        <v>19</v>
      </c>
      <c r="Q86" t="s">
        <v>19</v>
      </c>
      <c r="R86" t="s">
        <v>19</v>
      </c>
      <c r="S86" t="s">
        <v>19</v>
      </c>
      <c r="T86" t="s">
        <v>19</v>
      </c>
      <c r="U86" t="s">
        <v>19</v>
      </c>
      <c r="V86" t="s">
        <v>19</v>
      </c>
      <c r="W86" t="s">
        <v>19</v>
      </c>
      <c r="X86" t="s">
        <v>19</v>
      </c>
      <c r="Y86" t="s">
        <v>19</v>
      </c>
      <c r="Z86" t="s">
        <v>19</v>
      </c>
      <c r="AA86" t="s">
        <v>19</v>
      </c>
      <c r="AB86" t="s">
        <v>19</v>
      </c>
      <c r="AC86" t="s">
        <v>19</v>
      </c>
      <c r="AD86" t="s">
        <v>19</v>
      </c>
      <c r="AE86" t="s">
        <v>19</v>
      </c>
      <c r="AF86" t="s">
        <v>19</v>
      </c>
      <c r="AG86" t="s">
        <v>19</v>
      </c>
      <c r="AH86" t="s">
        <v>19</v>
      </c>
      <c r="AI86" t="s">
        <v>19</v>
      </c>
      <c r="AJ86" t="s">
        <v>19</v>
      </c>
      <c r="AK86" t="s">
        <v>19</v>
      </c>
      <c r="AL86" t="s">
        <v>19</v>
      </c>
      <c r="AM86" t="s">
        <v>19</v>
      </c>
      <c r="AN86" t="s">
        <v>19</v>
      </c>
      <c r="AO86" t="s">
        <v>19</v>
      </c>
      <c r="AP86" t="s">
        <v>19</v>
      </c>
      <c r="AQ86" t="s">
        <v>19</v>
      </c>
      <c r="AR86" t="s">
        <v>19</v>
      </c>
      <c r="AS86" t="s">
        <v>19</v>
      </c>
      <c r="AT86" t="s">
        <v>19</v>
      </c>
      <c r="AU86" t="s">
        <v>19</v>
      </c>
      <c r="AV86" t="s">
        <v>19</v>
      </c>
      <c r="AW86" t="s">
        <v>19</v>
      </c>
      <c r="AX86" t="s">
        <v>19</v>
      </c>
      <c r="AY86" t="s">
        <v>19</v>
      </c>
      <c r="AZ86" t="s">
        <v>19</v>
      </c>
      <c r="BA86" t="s">
        <v>19</v>
      </c>
      <c r="BB86" t="s">
        <v>19</v>
      </c>
      <c r="BC86" t="s">
        <v>19</v>
      </c>
      <c r="BD86" t="s">
        <v>19</v>
      </c>
      <c r="BE86" t="s">
        <v>19</v>
      </c>
      <c r="BF86" t="s">
        <v>19</v>
      </c>
      <c r="BG86" t="s">
        <v>19</v>
      </c>
      <c r="BH86" t="s">
        <v>19</v>
      </c>
      <c r="BI86" t="s">
        <v>19</v>
      </c>
      <c r="BJ86" t="s">
        <v>19</v>
      </c>
      <c r="BK86" t="s">
        <v>19</v>
      </c>
      <c r="BL86" t="s">
        <v>19</v>
      </c>
      <c r="BM86" t="s">
        <v>19</v>
      </c>
      <c r="BN86" t="s">
        <v>19</v>
      </c>
      <c r="BO86" t="s">
        <v>19</v>
      </c>
      <c r="BP86" t="s">
        <v>19</v>
      </c>
      <c r="BQ86" t="s">
        <v>19</v>
      </c>
    </row>
    <row r="87" spans="1:69">
      <c r="A87" t="s">
        <v>849</v>
      </c>
      <c r="B87">
        <v>44</v>
      </c>
      <c r="C87">
        <v>13</v>
      </c>
      <c r="D87">
        <v>11</v>
      </c>
      <c r="E87">
        <v>20</v>
      </c>
      <c r="F87">
        <v>26</v>
      </c>
      <c r="G87">
        <v>12</v>
      </c>
      <c r="H87">
        <v>2</v>
      </c>
      <c r="I87">
        <v>12</v>
      </c>
      <c r="J87">
        <v>11</v>
      </c>
      <c r="K87">
        <v>6</v>
      </c>
      <c r="L87" t="s">
        <v>19</v>
      </c>
      <c r="M87">
        <v>5</v>
      </c>
      <c r="N87">
        <v>3</v>
      </c>
      <c r="O87" t="s">
        <v>19</v>
      </c>
      <c r="P87">
        <v>2</v>
      </c>
      <c r="Q87">
        <v>1</v>
      </c>
      <c r="R87" t="s">
        <v>19</v>
      </c>
      <c r="S87" t="s">
        <v>19</v>
      </c>
      <c r="T87" t="s">
        <v>19</v>
      </c>
      <c r="U87" t="s">
        <v>19</v>
      </c>
      <c r="V87">
        <v>6</v>
      </c>
      <c r="W87">
        <v>1</v>
      </c>
      <c r="X87">
        <v>2</v>
      </c>
      <c r="Y87">
        <v>3</v>
      </c>
      <c r="Z87">
        <v>1</v>
      </c>
      <c r="AA87" t="s">
        <v>19</v>
      </c>
      <c r="AB87" t="s">
        <v>19</v>
      </c>
      <c r="AC87">
        <v>1</v>
      </c>
      <c r="AD87">
        <v>2</v>
      </c>
      <c r="AE87" t="s">
        <v>19</v>
      </c>
      <c r="AF87">
        <v>2</v>
      </c>
      <c r="AG87" t="s">
        <v>19</v>
      </c>
      <c r="AH87">
        <v>4</v>
      </c>
      <c r="AI87" t="s">
        <v>19</v>
      </c>
      <c r="AJ87">
        <v>1</v>
      </c>
      <c r="AK87">
        <v>3</v>
      </c>
      <c r="AL87" t="s">
        <v>19</v>
      </c>
      <c r="AM87" t="s">
        <v>19</v>
      </c>
      <c r="AN87" t="s">
        <v>19</v>
      </c>
      <c r="AO87" t="s">
        <v>19</v>
      </c>
      <c r="AP87" t="s">
        <v>19</v>
      </c>
      <c r="AQ87" t="s">
        <v>19</v>
      </c>
      <c r="AR87" t="s">
        <v>19</v>
      </c>
      <c r="AS87" t="s">
        <v>19</v>
      </c>
      <c r="AT87" t="s">
        <v>19</v>
      </c>
      <c r="AU87" t="s">
        <v>19</v>
      </c>
      <c r="AV87" t="s">
        <v>19</v>
      </c>
      <c r="AW87" t="s">
        <v>19</v>
      </c>
      <c r="AX87">
        <v>3</v>
      </c>
      <c r="AY87" t="s">
        <v>19</v>
      </c>
      <c r="AZ87">
        <v>1</v>
      </c>
      <c r="BA87">
        <v>2</v>
      </c>
      <c r="BB87">
        <v>1</v>
      </c>
      <c r="BC87" t="s">
        <v>19</v>
      </c>
      <c r="BD87" t="s">
        <v>19</v>
      </c>
      <c r="BE87">
        <v>1</v>
      </c>
      <c r="BF87" t="s">
        <v>19</v>
      </c>
      <c r="BG87" t="s">
        <v>19</v>
      </c>
      <c r="BH87" t="s">
        <v>19</v>
      </c>
      <c r="BI87" t="s">
        <v>19</v>
      </c>
      <c r="BJ87" t="s">
        <v>19</v>
      </c>
      <c r="BK87" t="s">
        <v>19</v>
      </c>
      <c r="BL87" t="s">
        <v>19</v>
      </c>
      <c r="BM87" t="s">
        <v>19</v>
      </c>
      <c r="BN87">
        <v>2</v>
      </c>
      <c r="BO87" t="s">
        <v>19</v>
      </c>
      <c r="BP87">
        <v>2</v>
      </c>
      <c r="BQ87" t="s">
        <v>19</v>
      </c>
    </row>
    <row r="88" spans="1:69">
      <c r="A88" t="s">
        <v>848</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t="s">
        <v>19</v>
      </c>
      <c r="AI88" t="s">
        <v>19</v>
      </c>
      <c r="AJ88" t="s">
        <v>19</v>
      </c>
      <c r="AK88" t="s">
        <v>19</v>
      </c>
      <c r="AL88" t="s">
        <v>19</v>
      </c>
      <c r="AM88" t="s">
        <v>19</v>
      </c>
      <c r="AN88" t="s">
        <v>19</v>
      </c>
      <c r="AO88" t="s">
        <v>19</v>
      </c>
      <c r="AP88" t="s">
        <v>19</v>
      </c>
      <c r="AQ88" t="s">
        <v>19</v>
      </c>
      <c r="AR88" t="s">
        <v>19</v>
      </c>
      <c r="AS88" t="s">
        <v>19</v>
      </c>
      <c r="AT88" t="s">
        <v>19</v>
      </c>
      <c r="AU88" t="s">
        <v>19</v>
      </c>
      <c r="AV88" t="s">
        <v>19</v>
      </c>
      <c r="AW88" t="s">
        <v>19</v>
      </c>
      <c r="AX88" t="s">
        <v>19</v>
      </c>
      <c r="AY88" t="s">
        <v>19</v>
      </c>
      <c r="AZ88" t="s">
        <v>19</v>
      </c>
      <c r="BA88" t="s">
        <v>19</v>
      </c>
      <c r="BB88" t="s">
        <v>19</v>
      </c>
      <c r="BC88" t="s">
        <v>19</v>
      </c>
      <c r="BD88" t="s">
        <v>19</v>
      </c>
      <c r="BE88" t="s">
        <v>19</v>
      </c>
      <c r="BF88" t="s">
        <v>19</v>
      </c>
      <c r="BG88" t="s">
        <v>19</v>
      </c>
      <c r="BH88" t="s">
        <v>19</v>
      </c>
      <c r="BI88" t="s">
        <v>19</v>
      </c>
      <c r="BJ88" t="s">
        <v>19</v>
      </c>
      <c r="BK88" t="s">
        <v>19</v>
      </c>
      <c r="BL88" t="s">
        <v>19</v>
      </c>
      <c r="BM88" t="s">
        <v>19</v>
      </c>
      <c r="BN88" t="s">
        <v>19</v>
      </c>
      <c r="BO88" t="s">
        <v>19</v>
      </c>
      <c r="BP88" t="s">
        <v>19</v>
      </c>
      <c r="BQ88" t="s">
        <v>19</v>
      </c>
    </row>
    <row r="89" spans="1:69">
      <c r="A89" t="s">
        <v>847</v>
      </c>
      <c r="B89">
        <v>50</v>
      </c>
      <c r="C89">
        <v>27</v>
      </c>
      <c r="D89">
        <v>12</v>
      </c>
      <c r="E89">
        <v>11</v>
      </c>
      <c r="F89">
        <v>29</v>
      </c>
      <c r="G89">
        <v>21</v>
      </c>
      <c r="H89">
        <v>1</v>
      </c>
      <c r="I89">
        <v>7</v>
      </c>
      <c r="J89">
        <v>15</v>
      </c>
      <c r="K89">
        <v>12</v>
      </c>
      <c r="L89">
        <v>1</v>
      </c>
      <c r="M89">
        <v>2</v>
      </c>
      <c r="N89">
        <v>2</v>
      </c>
      <c r="O89">
        <v>2</v>
      </c>
      <c r="P89" t="s">
        <v>19</v>
      </c>
      <c r="Q89" t="s">
        <v>19</v>
      </c>
      <c r="R89">
        <v>1</v>
      </c>
      <c r="S89">
        <v>1</v>
      </c>
      <c r="T89" t="s">
        <v>19</v>
      </c>
      <c r="U89" t="s">
        <v>19</v>
      </c>
      <c r="V89">
        <v>3</v>
      </c>
      <c r="W89">
        <v>2</v>
      </c>
      <c r="X89" t="s">
        <v>19</v>
      </c>
      <c r="Y89">
        <v>1</v>
      </c>
      <c r="Z89">
        <v>2</v>
      </c>
      <c r="AA89">
        <v>1</v>
      </c>
      <c r="AB89" t="s">
        <v>19</v>
      </c>
      <c r="AC89">
        <v>1</v>
      </c>
      <c r="AD89">
        <v>2</v>
      </c>
      <c r="AE89" t="s">
        <v>19</v>
      </c>
      <c r="AF89">
        <v>1</v>
      </c>
      <c r="AG89">
        <v>1</v>
      </c>
      <c r="AH89">
        <v>9</v>
      </c>
      <c r="AI89" t="s">
        <v>19</v>
      </c>
      <c r="AJ89">
        <v>8</v>
      </c>
      <c r="AK89">
        <v>1</v>
      </c>
      <c r="AL89">
        <v>4</v>
      </c>
      <c r="AM89" t="s">
        <v>19</v>
      </c>
      <c r="AN89">
        <v>4</v>
      </c>
      <c r="AO89" t="s">
        <v>19</v>
      </c>
      <c r="AP89">
        <v>4</v>
      </c>
      <c r="AQ89" t="s">
        <v>19</v>
      </c>
      <c r="AR89">
        <v>4</v>
      </c>
      <c r="AS89" t="s">
        <v>19</v>
      </c>
      <c r="AT89" t="s">
        <v>19</v>
      </c>
      <c r="AU89" t="s">
        <v>19</v>
      </c>
      <c r="AV89" t="s">
        <v>19</v>
      </c>
      <c r="AW89" t="s">
        <v>19</v>
      </c>
      <c r="AX89">
        <v>1</v>
      </c>
      <c r="AY89" t="s">
        <v>19</v>
      </c>
      <c r="AZ89" t="s">
        <v>19</v>
      </c>
      <c r="BA89">
        <v>1</v>
      </c>
      <c r="BB89" t="s">
        <v>19</v>
      </c>
      <c r="BC89" t="s">
        <v>19</v>
      </c>
      <c r="BD89" t="s">
        <v>19</v>
      </c>
      <c r="BE89" t="s">
        <v>19</v>
      </c>
      <c r="BF89" t="s">
        <v>19</v>
      </c>
      <c r="BG89" t="s">
        <v>19</v>
      </c>
      <c r="BH89" t="s">
        <v>19</v>
      </c>
      <c r="BI89" t="s">
        <v>19</v>
      </c>
      <c r="BJ89" t="s">
        <v>19</v>
      </c>
      <c r="BK89" t="s">
        <v>19</v>
      </c>
      <c r="BL89" t="s">
        <v>19</v>
      </c>
      <c r="BM89" t="s">
        <v>19</v>
      </c>
      <c r="BN89">
        <v>3</v>
      </c>
      <c r="BO89">
        <v>1</v>
      </c>
      <c r="BP89">
        <v>2</v>
      </c>
      <c r="BQ89" t="s">
        <v>19</v>
      </c>
    </row>
    <row r="90" spans="1:69">
      <c r="A90" t="s">
        <v>846</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c r="AI90" t="s">
        <v>19</v>
      </c>
      <c r="AJ90" t="s">
        <v>19</v>
      </c>
      <c r="AK90" t="s">
        <v>19</v>
      </c>
      <c r="AL90" t="s">
        <v>19</v>
      </c>
      <c r="AM90" t="s">
        <v>19</v>
      </c>
      <c r="AN90" t="s">
        <v>19</v>
      </c>
      <c r="AO90" t="s">
        <v>19</v>
      </c>
      <c r="AP90" t="s">
        <v>19</v>
      </c>
      <c r="AQ90" t="s">
        <v>19</v>
      </c>
      <c r="AR90" t="s">
        <v>19</v>
      </c>
      <c r="AS90" t="s">
        <v>19</v>
      </c>
      <c r="AT90" t="s">
        <v>19</v>
      </c>
      <c r="AU90" t="s">
        <v>19</v>
      </c>
      <c r="AV90" t="s">
        <v>19</v>
      </c>
      <c r="AW90" t="s">
        <v>19</v>
      </c>
      <c r="AX90" t="s">
        <v>19</v>
      </c>
      <c r="AY90" t="s">
        <v>19</v>
      </c>
      <c r="AZ90" t="s">
        <v>19</v>
      </c>
      <c r="BA90" t="s">
        <v>19</v>
      </c>
      <c r="BB90" t="s">
        <v>19</v>
      </c>
      <c r="BC90" t="s">
        <v>19</v>
      </c>
      <c r="BD90" t="s">
        <v>19</v>
      </c>
      <c r="BE90" t="s">
        <v>19</v>
      </c>
      <c r="BF90" t="s">
        <v>19</v>
      </c>
      <c r="BG90" t="s">
        <v>19</v>
      </c>
      <c r="BH90" t="s">
        <v>19</v>
      </c>
      <c r="BI90" t="s">
        <v>19</v>
      </c>
      <c r="BJ90" t="s">
        <v>19</v>
      </c>
      <c r="BK90" t="s">
        <v>19</v>
      </c>
      <c r="BL90" t="s">
        <v>19</v>
      </c>
      <c r="BM90" t="s">
        <v>19</v>
      </c>
      <c r="BN90" t="s">
        <v>19</v>
      </c>
      <c r="BO90" t="s">
        <v>19</v>
      </c>
      <c r="BP90" t="s">
        <v>19</v>
      </c>
      <c r="BQ90" t="s">
        <v>19</v>
      </c>
    </row>
    <row r="91" spans="1:69">
      <c r="A91" t="s">
        <v>845</v>
      </c>
      <c r="B91" t="s">
        <v>19</v>
      </c>
      <c r="C91" t="s">
        <v>19</v>
      </c>
      <c r="D91" t="s">
        <v>19</v>
      </c>
      <c r="E91" t="s">
        <v>19</v>
      </c>
      <c r="F91" t="s">
        <v>19</v>
      </c>
      <c r="G91" t="s">
        <v>19</v>
      </c>
      <c r="H91" t="s">
        <v>19</v>
      </c>
      <c r="I91" t="s">
        <v>19</v>
      </c>
      <c r="J91" t="s">
        <v>19</v>
      </c>
      <c r="K91" t="s">
        <v>19</v>
      </c>
      <c r="L91" t="s">
        <v>19</v>
      </c>
      <c r="M91" t="s">
        <v>19</v>
      </c>
      <c r="N91" t="s">
        <v>19</v>
      </c>
      <c r="O91" t="s">
        <v>19</v>
      </c>
      <c r="P91" t="s">
        <v>19</v>
      </c>
      <c r="Q91" t="s">
        <v>19</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t="s">
        <v>19</v>
      </c>
      <c r="AI91" t="s">
        <v>19</v>
      </c>
      <c r="AJ91" t="s">
        <v>19</v>
      </c>
      <c r="AK91" t="s">
        <v>19</v>
      </c>
      <c r="AL91" t="s">
        <v>19</v>
      </c>
      <c r="AM91" t="s">
        <v>19</v>
      </c>
      <c r="AN91" t="s">
        <v>19</v>
      </c>
      <c r="AO91" t="s">
        <v>19</v>
      </c>
      <c r="AP91" t="s">
        <v>19</v>
      </c>
      <c r="AQ91" t="s">
        <v>19</v>
      </c>
      <c r="AR91" t="s">
        <v>19</v>
      </c>
      <c r="AS91" t="s">
        <v>19</v>
      </c>
      <c r="AT91" t="s">
        <v>19</v>
      </c>
      <c r="AU91" t="s">
        <v>19</v>
      </c>
      <c r="AV91" t="s">
        <v>19</v>
      </c>
      <c r="AW91" t="s">
        <v>19</v>
      </c>
      <c r="AX91" t="s">
        <v>19</v>
      </c>
      <c r="AY91" t="s">
        <v>19</v>
      </c>
      <c r="AZ91" t="s">
        <v>19</v>
      </c>
      <c r="BA91" t="s">
        <v>19</v>
      </c>
      <c r="BB91" t="s">
        <v>19</v>
      </c>
      <c r="BC91" t="s">
        <v>19</v>
      </c>
      <c r="BD91" t="s">
        <v>19</v>
      </c>
      <c r="BE91" t="s">
        <v>19</v>
      </c>
      <c r="BF91" t="s">
        <v>19</v>
      </c>
      <c r="BG91" t="s">
        <v>19</v>
      </c>
      <c r="BH91" t="s">
        <v>19</v>
      </c>
      <c r="BI91" t="s">
        <v>19</v>
      </c>
      <c r="BJ91" t="s">
        <v>19</v>
      </c>
      <c r="BK91" t="s">
        <v>19</v>
      </c>
      <c r="BL91" t="s">
        <v>19</v>
      </c>
      <c r="BM91" t="s">
        <v>19</v>
      </c>
      <c r="BN91" t="s">
        <v>19</v>
      </c>
      <c r="BO91" t="s">
        <v>19</v>
      </c>
      <c r="BP91" t="s">
        <v>19</v>
      </c>
      <c r="BQ91" t="s">
        <v>19</v>
      </c>
    </row>
    <row r="92" spans="1:69">
      <c r="A92" t="s">
        <v>844</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c r="V92" t="s">
        <v>19</v>
      </c>
      <c r="W92" t="s">
        <v>19</v>
      </c>
      <c r="X92" t="s">
        <v>19</v>
      </c>
      <c r="Y92" t="s">
        <v>19</v>
      </c>
      <c r="Z92" t="s">
        <v>19</v>
      </c>
      <c r="AA92" t="s">
        <v>19</v>
      </c>
      <c r="AB92" t="s">
        <v>19</v>
      </c>
      <c r="AC92" t="s">
        <v>19</v>
      </c>
      <c r="AD92" t="s">
        <v>19</v>
      </c>
      <c r="AE92" t="s">
        <v>19</v>
      </c>
      <c r="AF92" t="s">
        <v>19</v>
      </c>
      <c r="AG92" t="s">
        <v>19</v>
      </c>
      <c r="AH92" t="s">
        <v>19</v>
      </c>
      <c r="AI92" t="s">
        <v>19</v>
      </c>
      <c r="AJ92" t="s">
        <v>19</v>
      </c>
      <c r="AK92" t="s">
        <v>19</v>
      </c>
      <c r="AL92" t="s">
        <v>19</v>
      </c>
      <c r="AM92" t="s">
        <v>19</v>
      </c>
      <c r="AN92" t="s">
        <v>19</v>
      </c>
      <c r="AO92" t="s">
        <v>19</v>
      </c>
      <c r="AP92" t="s">
        <v>19</v>
      </c>
      <c r="AQ92" t="s">
        <v>19</v>
      </c>
      <c r="AR92" t="s">
        <v>19</v>
      </c>
      <c r="AS92" t="s">
        <v>19</v>
      </c>
      <c r="AT92" t="s">
        <v>19</v>
      </c>
      <c r="AU92" t="s">
        <v>19</v>
      </c>
      <c r="AV92" t="s">
        <v>19</v>
      </c>
      <c r="AW92" t="s">
        <v>19</v>
      </c>
      <c r="AX92" t="s">
        <v>19</v>
      </c>
      <c r="AY92" t="s">
        <v>19</v>
      </c>
      <c r="AZ92" t="s">
        <v>19</v>
      </c>
      <c r="BA92" t="s">
        <v>19</v>
      </c>
      <c r="BB92" t="s">
        <v>19</v>
      </c>
      <c r="BC92" t="s">
        <v>19</v>
      </c>
      <c r="BD92" t="s">
        <v>19</v>
      </c>
      <c r="BE92" t="s">
        <v>19</v>
      </c>
      <c r="BF92" t="s">
        <v>19</v>
      </c>
      <c r="BG92" t="s">
        <v>19</v>
      </c>
      <c r="BH92" t="s">
        <v>19</v>
      </c>
      <c r="BI92" t="s">
        <v>19</v>
      </c>
      <c r="BJ92" t="s">
        <v>19</v>
      </c>
      <c r="BK92" t="s">
        <v>19</v>
      </c>
      <c r="BL92" t="s">
        <v>19</v>
      </c>
      <c r="BM92" t="s">
        <v>19</v>
      </c>
      <c r="BN92" t="s">
        <v>19</v>
      </c>
      <c r="BO92" t="s">
        <v>19</v>
      </c>
      <c r="BP92" t="s">
        <v>19</v>
      </c>
      <c r="BQ92" t="s">
        <v>19</v>
      </c>
    </row>
    <row r="93" spans="1:69">
      <c r="A93" t="s">
        <v>843</v>
      </c>
      <c r="B93" t="s">
        <v>19</v>
      </c>
      <c r="C93" t="s">
        <v>19</v>
      </c>
      <c r="D93" t="s">
        <v>19</v>
      </c>
      <c r="E93" t="s">
        <v>19</v>
      </c>
      <c r="F93" t="s">
        <v>19</v>
      </c>
      <c r="G93" t="s">
        <v>19</v>
      </c>
      <c r="H93" t="s">
        <v>19</v>
      </c>
      <c r="I93" t="s">
        <v>19</v>
      </c>
      <c r="J93" t="s">
        <v>19</v>
      </c>
      <c r="K93" t="s">
        <v>19</v>
      </c>
      <c r="L93" t="s">
        <v>19</v>
      </c>
      <c r="M93" t="s">
        <v>19</v>
      </c>
      <c r="N93" t="s">
        <v>19</v>
      </c>
      <c r="O93" t="s">
        <v>19</v>
      </c>
      <c r="P93" t="s">
        <v>19</v>
      </c>
      <c r="Q93" t="s">
        <v>19</v>
      </c>
      <c r="R93" t="s">
        <v>19</v>
      </c>
      <c r="S93" t="s">
        <v>19</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t="s">
        <v>19</v>
      </c>
      <c r="AM93" t="s">
        <v>19</v>
      </c>
      <c r="AN93" t="s">
        <v>19</v>
      </c>
      <c r="AO93" t="s">
        <v>19</v>
      </c>
      <c r="AP93" t="s">
        <v>19</v>
      </c>
      <c r="AQ93" t="s">
        <v>19</v>
      </c>
      <c r="AR93" t="s">
        <v>19</v>
      </c>
      <c r="AS93" t="s">
        <v>19</v>
      </c>
      <c r="AT93" t="s">
        <v>19</v>
      </c>
      <c r="AU93" t="s">
        <v>19</v>
      </c>
      <c r="AV93" t="s">
        <v>19</v>
      </c>
      <c r="AW93" t="s">
        <v>19</v>
      </c>
      <c r="AX93" t="s">
        <v>19</v>
      </c>
      <c r="AY93" t="s">
        <v>19</v>
      </c>
      <c r="AZ93" t="s">
        <v>19</v>
      </c>
      <c r="BA93" t="s">
        <v>19</v>
      </c>
      <c r="BB93" t="s">
        <v>19</v>
      </c>
      <c r="BC93" t="s">
        <v>19</v>
      </c>
      <c r="BD93" t="s">
        <v>19</v>
      </c>
      <c r="BE93" t="s">
        <v>19</v>
      </c>
      <c r="BF93" t="s">
        <v>19</v>
      </c>
      <c r="BG93" t="s">
        <v>19</v>
      </c>
      <c r="BH93" t="s">
        <v>19</v>
      </c>
      <c r="BI93" t="s">
        <v>19</v>
      </c>
      <c r="BJ93" t="s">
        <v>19</v>
      </c>
      <c r="BK93" t="s">
        <v>19</v>
      </c>
      <c r="BL93" t="s">
        <v>19</v>
      </c>
      <c r="BM93" t="s">
        <v>19</v>
      </c>
      <c r="BN93" t="s">
        <v>19</v>
      </c>
      <c r="BO93" t="s">
        <v>19</v>
      </c>
      <c r="BP93" t="s">
        <v>19</v>
      </c>
      <c r="BQ93" t="s">
        <v>19</v>
      </c>
    </row>
    <row r="94" spans="1:69">
      <c r="A94" t="s">
        <v>842</v>
      </c>
      <c r="B94" t="s">
        <v>19</v>
      </c>
      <c r="C94" t="s">
        <v>19</v>
      </c>
      <c r="D94" t="s">
        <v>19</v>
      </c>
      <c r="E94" t="s">
        <v>19</v>
      </c>
      <c r="F94" t="s">
        <v>19</v>
      </c>
      <c r="G94" t="s">
        <v>19</v>
      </c>
      <c r="H94" t="s">
        <v>19</v>
      </c>
      <c r="I94" t="s">
        <v>19</v>
      </c>
      <c r="J94" t="s">
        <v>19</v>
      </c>
      <c r="K94" t="s">
        <v>19</v>
      </c>
      <c r="L94" t="s">
        <v>19</v>
      </c>
      <c r="M94" t="s">
        <v>19</v>
      </c>
      <c r="N94" t="s">
        <v>19</v>
      </c>
      <c r="O94" t="s">
        <v>19</v>
      </c>
      <c r="P94" t="s">
        <v>19</v>
      </c>
      <c r="Q94" t="s">
        <v>19</v>
      </c>
      <c r="R94" t="s">
        <v>19</v>
      </c>
      <c r="S94" t="s">
        <v>19</v>
      </c>
      <c r="T94" t="s">
        <v>19</v>
      </c>
      <c r="U94" t="s">
        <v>19</v>
      </c>
      <c r="V94" t="s">
        <v>19</v>
      </c>
      <c r="W94" t="s">
        <v>19</v>
      </c>
      <c r="X94" t="s">
        <v>19</v>
      </c>
      <c r="Y94" t="s">
        <v>19</v>
      </c>
      <c r="Z94" t="s">
        <v>19</v>
      </c>
      <c r="AA94" t="s">
        <v>19</v>
      </c>
      <c r="AB94" t="s">
        <v>19</v>
      </c>
      <c r="AC94" t="s">
        <v>19</v>
      </c>
      <c r="AD94" t="s">
        <v>19</v>
      </c>
      <c r="AE94" t="s">
        <v>19</v>
      </c>
      <c r="AF94" t="s">
        <v>19</v>
      </c>
      <c r="AG94" t="s">
        <v>19</v>
      </c>
      <c r="AH94" t="s">
        <v>19</v>
      </c>
      <c r="AI94" t="s">
        <v>19</v>
      </c>
      <c r="AJ94" t="s">
        <v>19</v>
      </c>
      <c r="AK94" t="s">
        <v>19</v>
      </c>
      <c r="AL94" t="s">
        <v>19</v>
      </c>
      <c r="AM94" t="s">
        <v>19</v>
      </c>
      <c r="AN94" t="s">
        <v>19</v>
      </c>
      <c r="AO94" t="s">
        <v>19</v>
      </c>
      <c r="AP94" t="s">
        <v>19</v>
      </c>
      <c r="AQ94" t="s">
        <v>19</v>
      </c>
      <c r="AR94" t="s">
        <v>19</v>
      </c>
      <c r="AS94" t="s">
        <v>19</v>
      </c>
      <c r="AT94" t="s">
        <v>19</v>
      </c>
      <c r="AU94" t="s">
        <v>19</v>
      </c>
      <c r="AV94" t="s">
        <v>19</v>
      </c>
      <c r="AW94" t="s">
        <v>19</v>
      </c>
      <c r="AX94" t="s">
        <v>19</v>
      </c>
      <c r="AY94" t="s">
        <v>19</v>
      </c>
      <c r="AZ94" t="s">
        <v>19</v>
      </c>
      <c r="BA94" t="s">
        <v>19</v>
      </c>
      <c r="BB94" t="s">
        <v>19</v>
      </c>
      <c r="BC94" t="s">
        <v>19</v>
      </c>
      <c r="BD94" t="s">
        <v>19</v>
      </c>
      <c r="BE94" t="s">
        <v>19</v>
      </c>
      <c r="BF94" t="s">
        <v>19</v>
      </c>
      <c r="BG94" t="s">
        <v>19</v>
      </c>
      <c r="BH94" t="s">
        <v>19</v>
      </c>
      <c r="BI94" t="s">
        <v>19</v>
      </c>
      <c r="BJ94" t="s">
        <v>19</v>
      </c>
      <c r="BK94" t="s">
        <v>19</v>
      </c>
      <c r="BL94" t="s">
        <v>19</v>
      </c>
      <c r="BM94" t="s">
        <v>19</v>
      </c>
      <c r="BN94" t="s">
        <v>19</v>
      </c>
      <c r="BO94" t="s">
        <v>19</v>
      </c>
      <c r="BP94" t="s">
        <v>19</v>
      </c>
      <c r="BQ94" t="s">
        <v>19</v>
      </c>
    </row>
    <row r="95" spans="1:69">
      <c r="A95" t="s">
        <v>841</v>
      </c>
      <c r="B95">
        <v>255</v>
      </c>
      <c r="C95">
        <v>142</v>
      </c>
      <c r="D95">
        <v>43</v>
      </c>
      <c r="E95">
        <v>70</v>
      </c>
      <c r="F95">
        <v>170</v>
      </c>
      <c r="G95">
        <v>112</v>
      </c>
      <c r="H95">
        <v>21</v>
      </c>
      <c r="I95">
        <v>37</v>
      </c>
      <c r="J95">
        <v>73</v>
      </c>
      <c r="K95">
        <v>55</v>
      </c>
      <c r="L95">
        <v>3</v>
      </c>
      <c r="M95">
        <v>15</v>
      </c>
      <c r="N95">
        <v>9</v>
      </c>
      <c r="O95">
        <v>5</v>
      </c>
      <c r="P95">
        <v>4</v>
      </c>
      <c r="Q95" t="s">
        <v>19</v>
      </c>
      <c r="R95">
        <v>4</v>
      </c>
      <c r="S95">
        <v>2</v>
      </c>
      <c r="T95">
        <v>2</v>
      </c>
      <c r="U95" t="s">
        <v>19</v>
      </c>
      <c r="V95">
        <v>15</v>
      </c>
      <c r="W95">
        <v>6</v>
      </c>
      <c r="X95">
        <v>5</v>
      </c>
      <c r="Y95">
        <v>4</v>
      </c>
      <c r="Z95">
        <v>9</v>
      </c>
      <c r="AA95">
        <v>2</v>
      </c>
      <c r="AB95">
        <v>1</v>
      </c>
      <c r="AC95">
        <v>6</v>
      </c>
      <c r="AD95">
        <v>10</v>
      </c>
      <c r="AE95">
        <v>3</v>
      </c>
      <c r="AF95">
        <v>5</v>
      </c>
      <c r="AG95">
        <v>2</v>
      </c>
      <c r="AH95">
        <v>10</v>
      </c>
      <c r="AI95">
        <v>1</v>
      </c>
      <c r="AJ95">
        <v>3</v>
      </c>
      <c r="AK95">
        <v>6</v>
      </c>
      <c r="AL95" t="s">
        <v>19</v>
      </c>
      <c r="AM95" t="s">
        <v>19</v>
      </c>
      <c r="AN95" t="s">
        <v>19</v>
      </c>
      <c r="AO95" t="s">
        <v>19</v>
      </c>
      <c r="AP95" t="s">
        <v>19</v>
      </c>
      <c r="AQ95" t="s">
        <v>19</v>
      </c>
      <c r="AR95" t="s">
        <v>19</v>
      </c>
      <c r="AS95" t="s">
        <v>19</v>
      </c>
      <c r="AT95" t="s">
        <v>19</v>
      </c>
      <c r="AU95" t="s">
        <v>19</v>
      </c>
      <c r="AV95" t="s">
        <v>19</v>
      </c>
      <c r="AW95" t="s">
        <v>19</v>
      </c>
      <c r="AX95">
        <v>5</v>
      </c>
      <c r="AY95" t="s">
        <v>19</v>
      </c>
      <c r="AZ95">
        <v>3</v>
      </c>
      <c r="BA95">
        <v>2</v>
      </c>
      <c r="BB95">
        <v>2</v>
      </c>
      <c r="BC95" t="s">
        <v>19</v>
      </c>
      <c r="BD95" t="s">
        <v>19</v>
      </c>
      <c r="BE95">
        <v>2</v>
      </c>
      <c r="BF95">
        <v>2</v>
      </c>
      <c r="BG95">
        <v>1</v>
      </c>
      <c r="BH95" t="s">
        <v>19</v>
      </c>
      <c r="BI95">
        <v>1</v>
      </c>
      <c r="BJ95">
        <v>1</v>
      </c>
      <c r="BK95" t="s">
        <v>19</v>
      </c>
      <c r="BL95" t="s">
        <v>19</v>
      </c>
      <c r="BM95">
        <v>1</v>
      </c>
      <c r="BN95">
        <v>32</v>
      </c>
      <c r="BO95">
        <v>13</v>
      </c>
      <c r="BP95">
        <v>4</v>
      </c>
      <c r="BQ95">
        <v>15</v>
      </c>
    </row>
    <row r="96" spans="1:69">
      <c r="A96" t="s">
        <v>840</v>
      </c>
      <c r="B96">
        <v>48</v>
      </c>
      <c r="C96">
        <v>20</v>
      </c>
      <c r="D96">
        <v>12</v>
      </c>
      <c r="E96">
        <v>16</v>
      </c>
      <c r="F96">
        <v>29</v>
      </c>
      <c r="G96">
        <v>19</v>
      </c>
      <c r="H96">
        <v>2</v>
      </c>
      <c r="I96">
        <v>8</v>
      </c>
      <c r="J96">
        <v>11</v>
      </c>
      <c r="K96">
        <v>7</v>
      </c>
      <c r="L96">
        <v>2</v>
      </c>
      <c r="M96">
        <v>2</v>
      </c>
      <c r="N96">
        <v>3</v>
      </c>
      <c r="O96" t="s">
        <v>19</v>
      </c>
      <c r="P96">
        <v>3</v>
      </c>
      <c r="Q96" t="s">
        <v>19</v>
      </c>
      <c r="R96" t="s">
        <v>19</v>
      </c>
      <c r="S96" t="s">
        <v>19</v>
      </c>
      <c r="T96" t="s">
        <v>19</v>
      </c>
      <c r="U96" t="s">
        <v>19</v>
      </c>
      <c r="V96">
        <v>5</v>
      </c>
      <c r="W96">
        <v>1</v>
      </c>
      <c r="X96">
        <v>1</v>
      </c>
      <c r="Y96">
        <v>3</v>
      </c>
      <c r="Z96" t="s">
        <v>19</v>
      </c>
      <c r="AA96" t="s">
        <v>19</v>
      </c>
      <c r="AB96" t="s">
        <v>19</v>
      </c>
      <c r="AC96" t="s">
        <v>19</v>
      </c>
      <c r="AD96">
        <v>2</v>
      </c>
      <c r="AE96" t="s">
        <v>19</v>
      </c>
      <c r="AF96">
        <v>1</v>
      </c>
      <c r="AG96">
        <v>1</v>
      </c>
      <c r="AH96">
        <v>4</v>
      </c>
      <c r="AI96" t="s">
        <v>19</v>
      </c>
      <c r="AJ96">
        <v>1</v>
      </c>
      <c r="AK96">
        <v>3</v>
      </c>
      <c r="AL96" t="s">
        <v>19</v>
      </c>
      <c r="AM96" t="s">
        <v>19</v>
      </c>
      <c r="AN96" t="s">
        <v>19</v>
      </c>
      <c r="AO96" t="s">
        <v>19</v>
      </c>
      <c r="AP96" t="s">
        <v>19</v>
      </c>
      <c r="AQ96" t="s">
        <v>19</v>
      </c>
      <c r="AR96" t="s">
        <v>19</v>
      </c>
      <c r="AS96" t="s">
        <v>19</v>
      </c>
      <c r="AT96" t="s">
        <v>19</v>
      </c>
      <c r="AU96" t="s">
        <v>19</v>
      </c>
      <c r="AV96" t="s">
        <v>19</v>
      </c>
      <c r="AW96" t="s">
        <v>19</v>
      </c>
      <c r="AX96">
        <v>3</v>
      </c>
      <c r="AY96" t="s">
        <v>19</v>
      </c>
      <c r="AZ96" t="s">
        <v>19</v>
      </c>
      <c r="BA96">
        <v>3</v>
      </c>
      <c r="BB96">
        <v>1</v>
      </c>
      <c r="BC96" t="s">
        <v>19</v>
      </c>
      <c r="BD96">
        <v>1</v>
      </c>
      <c r="BE96" t="s">
        <v>19</v>
      </c>
      <c r="BF96" t="s">
        <v>19</v>
      </c>
      <c r="BG96" t="s">
        <v>19</v>
      </c>
      <c r="BH96" t="s">
        <v>19</v>
      </c>
      <c r="BI96" t="s">
        <v>19</v>
      </c>
      <c r="BJ96" t="s">
        <v>19</v>
      </c>
      <c r="BK96" t="s">
        <v>19</v>
      </c>
      <c r="BL96" t="s">
        <v>19</v>
      </c>
      <c r="BM96" t="s">
        <v>19</v>
      </c>
      <c r="BN96">
        <v>5</v>
      </c>
      <c r="BO96" t="s">
        <v>19</v>
      </c>
      <c r="BP96">
        <v>4</v>
      </c>
      <c r="BQ96">
        <v>1</v>
      </c>
    </row>
    <row r="97" spans="1:69">
      <c r="A97" t="s">
        <v>839</v>
      </c>
      <c r="B97" t="s">
        <v>19</v>
      </c>
      <c r="C97" t="s">
        <v>19</v>
      </c>
      <c r="D97" t="s">
        <v>19</v>
      </c>
      <c r="E97" t="s">
        <v>19</v>
      </c>
      <c r="F97" t="s">
        <v>19</v>
      </c>
      <c r="G97" t="s">
        <v>19</v>
      </c>
      <c r="H97" t="s">
        <v>19</v>
      </c>
      <c r="I97" t="s">
        <v>19</v>
      </c>
      <c r="J97" t="s">
        <v>19</v>
      </c>
      <c r="K97" t="s">
        <v>19</v>
      </c>
      <c r="L97" t="s">
        <v>19</v>
      </c>
      <c r="M97" t="s">
        <v>19</v>
      </c>
      <c r="N97" t="s">
        <v>19</v>
      </c>
      <c r="O97" t="s">
        <v>19</v>
      </c>
      <c r="P97" t="s">
        <v>19</v>
      </c>
      <c r="Q97" t="s">
        <v>19</v>
      </c>
      <c r="R97" t="s">
        <v>19</v>
      </c>
      <c r="S97" t="s">
        <v>19</v>
      </c>
      <c r="T97" t="s">
        <v>19</v>
      </c>
      <c r="U97" t="s">
        <v>19</v>
      </c>
      <c r="V97" t="s">
        <v>19</v>
      </c>
      <c r="W97" t="s">
        <v>19</v>
      </c>
      <c r="X97" t="s">
        <v>19</v>
      </c>
      <c r="Y97" t="s">
        <v>19</v>
      </c>
      <c r="Z97" t="s">
        <v>19</v>
      </c>
      <c r="AA97" t="s">
        <v>19</v>
      </c>
      <c r="AB97" t="s">
        <v>19</v>
      </c>
      <c r="AC97" t="s">
        <v>19</v>
      </c>
      <c r="AD97" t="s">
        <v>19</v>
      </c>
      <c r="AE97" t="s">
        <v>19</v>
      </c>
      <c r="AF97" t="s">
        <v>19</v>
      </c>
      <c r="AG97" t="s">
        <v>19</v>
      </c>
      <c r="AH97" t="s">
        <v>19</v>
      </c>
      <c r="AI97" t="s">
        <v>19</v>
      </c>
      <c r="AJ97" t="s">
        <v>19</v>
      </c>
      <c r="AK97" t="s">
        <v>19</v>
      </c>
      <c r="AL97" t="s">
        <v>19</v>
      </c>
      <c r="AM97" t="s">
        <v>19</v>
      </c>
      <c r="AN97" t="s">
        <v>19</v>
      </c>
      <c r="AO97" t="s">
        <v>19</v>
      </c>
      <c r="AP97" t="s">
        <v>19</v>
      </c>
      <c r="AQ97" t="s">
        <v>19</v>
      </c>
      <c r="AR97" t="s">
        <v>19</v>
      </c>
      <c r="AS97" t="s">
        <v>19</v>
      </c>
      <c r="AT97" t="s">
        <v>19</v>
      </c>
      <c r="AU97" t="s">
        <v>19</v>
      </c>
      <c r="AV97" t="s">
        <v>19</v>
      </c>
      <c r="AW97" t="s">
        <v>19</v>
      </c>
      <c r="AX97" t="s">
        <v>19</v>
      </c>
      <c r="AY97" t="s">
        <v>19</v>
      </c>
      <c r="AZ97" t="s">
        <v>19</v>
      </c>
      <c r="BA97" t="s">
        <v>19</v>
      </c>
      <c r="BB97" t="s">
        <v>19</v>
      </c>
      <c r="BC97" t="s">
        <v>19</v>
      </c>
      <c r="BD97" t="s">
        <v>19</v>
      </c>
      <c r="BE97" t="s">
        <v>19</v>
      </c>
      <c r="BF97" t="s">
        <v>19</v>
      </c>
      <c r="BG97" t="s">
        <v>19</v>
      </c>
      <c r="BH97" t="s">
        <v>19</v>
      </c>
      <c r="BI97" t="s">
        <v>19</v>
      </c>
      <c r="BJ97" t="s">
        <v>19</v>
      </c>
      <c r="BK97" t="s">
        <v>19</v>
      </c>
      <c r="BL97" t="s">
        <v>19</v>
      </c>
      <c r="BM97" t="s">
        <v>19</v>
      </c>
      <c r="BN97" t="s">
        <v>19</v>
      </c>
      <c r="BO97" t="s">
        <v>19</v>
      </c>
      <c r="BP97" t="s">
        <v>19</v>
      </c>
      <c r="BQ97" t="s">
        <v>19</v>
      </c>
    </row>
    <row r="98" spans="1:69">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c r="AI98" t="s">
        <v>19</v>
      </c>
      <c r="AJ98" t="s">
        <v>19</v>
      </c>
      <c r="AK98" t="s">
        <v>19</v>
      </c>
      <c r="AL98" t="s">
        <v>19</v>
      </c>
      <c r="AM98" t="s">
        <v>19</v>
      </c>
      <c r="AN98" t="s">
        <v>19</v>
      </c>
      <c r="AO98" t="s">
        <v>19</v>
      </c>
      <c r="AP98" t="s">
        <v>19</v>
      </c>
      <c r="AQ98" t="s">
        <v>19</v>
      </c>
      <c r="AR98" t="s">
        <v>19</v>
      </c>
      <c r="AS98" t="s">
        <v>19</v>
      </c>
      <c r="AT98" t="s">
        <v>19</v>
      </c>
      <c r="AU98" t="s">
        <v>19</v>
      </c>
      <c r="AV98" t="s">
        <v>19</v>
      </c>
      <c r="AW98" t="s">
        <v>19</v>
      </c>
      <c r="AX98" t="s">
        <v>19</v>
      </c>
      <c r="AY98" t="s">
        <v>19</v>
      </c>
      <c r="AZ98" t="s">
        <v>19</v>
      </c>
      <c r="BA98" t="s">
        <v>19</v>
      </c>
      <c r="BB98" t="s">
        <v>19</v>
      </c>
      <c r="BC98" t="s">
        <v>19</v>
      </c>
      <c r="BD98" t="s">
        <v>19</v>
      </c>
      <c r="BE98" t="s">
        <v>19</v>
      </c>
      <c r="BF98" t="s">
        <v>19</v>
      </c>
      <c r="BG98" t="s">
        <v>19</v>
      </c>
      <c r="BH98" t="s">
        <v>19</v>
      </c>
      <c r="BI98" t="s">
        <v>19</v>
      </c>
      <c r="BJ98" t="s">
        <v>19</v>
      </c>
      <c r="BK98" t="s">
        <v>19</v>
      </c>
      <c r="BL98" t="s">
        <v>19</v>
      </c>
      <c r="BM98" t="s">
        <v>19</v>
      </c>
      <c r="BN98" t="s">
        <v>19</v>
      </c>
      <c r="BO98" t="s">
        <v>19</v>
      </c>
      <c r="BP98" t="s">
        <v>19</v>
      </c>
      <c r="BQ98" t="s">
        <v>19</v>
      </c>
    </row>
    <row r="99" spans="1:69">
      <c r="A99" t="s">
        <v>837</v>
      </c>
      <c r="B99">
        <v>74</v>
      </c>
      <c r="C99">
        <v>33</v>
      </c>
      <c r="D99">
        <v>9</v>
      </c>
      <c r="E99">
        <v>32</v>
      </c>
      <c r="F99">
        <v>45</v>
      </c>
      <c r="G99">
        <v>27</v>
      </c>
      <c r="H99">
        <v>2</v>
      </c>
      <c r="I99">
        <v>16</v>
      </c>
      <c r="J99">
        <v>11</v>
      </c>
      <c r="K99">
        <v>10</v>
      </c>
      <c r="L99" t="s">
        <v>19</v>
      </c>
      <c r="M99">
        <v>1</v>
      </c>
      <c r="N99">
        <v>2</v>
      </c>
      <c r="O99">
        <v>1</v>
      </c>
      <c r="P99">
        <v>1</v>
      </c>
      <c r="Q99" t="s">
        <v>19</v>
      </c>
      <c r="R99" t="s">
        <v>19</v>
      </c>
      <c r="S99" t="s">
        <v>19</v>
      </c>
      <c r="T99" t="s">
        <v>19</v>
      </c>
      <c r="U99" t="s">
        <v>19</v>
      </c>
      <c r="V99">
        <v>8</v>
      </c>
      <c r="W99">
        <v>3</v>
      </c>
      <c r="X99" t="s">
        <v>19</v>
      </c>
      <c r="Y99">
        <v>5</v>
      </c>
      <c r="Z99">
        <v>1</v>
      </c>
      <c r="AA99" t="s">
        <v>19</v>
      </c>
      <c r="AB99">
        <v>1</v>
      </c>
      <c r="AC99" t="s">
        <v>19</v>
      </c>
      <c r="AD99">
        <v>3</v>
      </c>
      <c r="AE99" t="s">
        <v>19</v>
      </c>
      <c r="AF99">
        <v>1</v>
      </c>
      <c r="AG99">
        <v>2</v>
      </c>
      <c r="AH99">
        <v>3</v>
      </c>
      <c r="AI99">
        <v>2</v>
      </c>
      <c r="AJ99">
        <v>1</v>
      </c>
      <c r="AK99" t="s">
        <v>19</v>
      </c>
      <c r="AL99" t="s">
        <v>19</v>
      </c>
      <c r="AM99" t="s">
        <v>19</v>
      </c>
      <c r="AN99" t="s">
        <v>19</v>
      </c>
      <c r="AO99" t="s">
        <v>19</v>
      </c>
      <c r="AP99" t="s">
        <v>19</v>
      </c>
      <c r="AQ99" t="s">
        <v>19</v>
      </c>
      <c r="AR99" t="s">
        <v>19</v>
      </c>
      <c r="AS99" t="s">
        <v>19</v>
      </c>
      <c r="AT99" t="s">
        <v>19</v>
      </c>
      <c r="AU99" t="s">
        <v>19</v>
      </c>
      <c r="AV99" t="s">
        <v>19</v>
      </c>
      <c r="AW99" t="s">
        <v>19</v>
      </c>
      <c r="AX99">
        <v>2</v>
      </c>
      <c r="AY99">
        <v>2</v>
      </c>
      <c r="AZ99" t="s">
        <v>19</v>
      </c>
      <c r="BA99" t="s">
        <v>19</v>
      </c>
      <c r="BB99">
        <v>1</v>
      </c>
      <c r="BC99" t="s">
        <v>19</v>
      </c>
      <c r="BD99">
        <v>1</v>
      </c>
      <c r="BE99" t="s">
        <v>19</v>
      </c>
      <c r="BF99" t="s">
        <v>19</v>
      </c>
      <c r="BG99" t="s">
        <v>19</v>
      </c>
      <c r="BH99" t="s">
        <v>19</v>
      </c>
      <c r="BI99" t="s">
        <v>19</v>
      </c>
      <c r="BJ99" t="s">
        <v>19</v>
      </c>
      <c r="BK99" t="s">
        <v>19</v>
      </c>
      <c r="BL99" t="s">
        <v>19</v>
      </c>
      <c r="BM99" t="s">
        <v>19</v>
      </c>
      <c r="BN99">
        <v>12</v>
      </c>
      <c r="BO99" t="s">
        <v>19</v>
      </c>
      <c r="BP99">
        <v>3</v>
      </c>
      <c r="BQ99">
        <v>9</v>
      </c>
    </row>
    <row r="100" spans="1:69">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t="s">
        <v>19</v>
      </c>
      <c r="AM100" t="s">
        <v>19</v>
      </c>
      <c r="AN100" t="s">
        <v>19</v>
      </c>
      <c r="AO100" t="s">
        <v>19</v>
      </c>
      <c r="AP100" t="s">
        <v>19</v>
      </c>
      <c r="AQ100" t="s">
        <v>19</v>
      </c>
      <c r="AR100" t="s">
        <v>19</v>
      </c>
      <c r="AS100" t="s">
        <v>19</v>
      </c>
      <c r="AT100" t="s">
        <v>19</v>
      </c>
      <c r="AU100" t="s">
        <v>19</v>
      </c>
      <c r="AV100" t="s">
        <v>19</v>
      </c>
      <c r="AW100" t="s">
        <v>19</v>
      </c>
      <c r="AX100" t="s">
        <v>19</v>
      </c>
      <c r="AY100" t="s">
        <v>19</v>
      </c>
      <c r="AZ100" t="s">
        <v>19</v>
      </c>
      <c r="BA100" t="s">
        <v>19</v>
      </c>
      <c r="BB100" t="s">
        <v>19</v>
      </c>
      <c r="BC100" t="s">
        <v>19</v>
      </c>
      <c r="BD100" t="s">
        <v>19</v>
      </c>
      <c r="BE100" t="s">
        <v>19</v>
      </c>
      <c r="BF100" t="s">
        <v>19</v>
      </c>
      <c r="BG100" t="s">
        <v>19</v>
      </c>
      <c r="BH100" t="s">
        <v>19</v>
      </c>
      <c r="BI100" t="s">
        <v>19</v>
      </c>
      <c r="BJ100" t="s">
        <v>19</v>
      </c>
      <c r="BK100" t="s">
        <v>19</v>
      </c>
      <c r="BL100" t="s">
        <v>19</v>
      </c>
      <c r="BM100" t="s">
        <v>19</v>
      </c>
      <c r="BN100" t="s">
        <v>19</v>
      </c>
      <c r="BO100" t="s">
        <v>19</v>
      </c>
      <c r="BP100" t="s">
        <v>19</v>
      </c>
      <c r="BQ100" t="s">
        <v>19</v>
      </c>
    </row>
    <row r="101" spans="1:69">
      <c r="A101" t="s">
        <v>835</v>
      </c>
      <c r="B101">
        <v>47</v>
      </c>
      <c r="C101">
        <v>22</v>
      </c>
      <c r="D101">
        <v>8</v>
      </c>
      <c r="E101">
        <v>17</v>
      </c>
      <c r="F101">
        <v>29</v>
      </c>
      <c r="G101">
        <v>17</v>
      </c>
      <c r="H101" t="s">
        <v>19</v>
      </c>
      <c r="I101">
        <v>12</v>
      </c>
      <c r="J101">
        <v>10</v>
      </c>
      <c r="K101">
        <v>8</v>
      </c>
      <c r="L101" t="s">
        <v>19</v>
      </c>
      <c r="M101">
        <v>2</v>
      </c>
      <c r="N101">
        <v>3</v>
      </c>
      <c r="O101">
        <v>1</v>
      </c>
      <c r="P101">
        <v>2</v>
      </c>
      <c r="Q101" t="s">
        <v>19</v>
      </c>
      <c r="R101">
        <v>1</v>
      </c>
      <c r="S101">
        <v>1</v>
      </c>
      <c r="T101" t="s">
        <v>19</v>
      </c>
      <c r="U101" t="s">
        <v>19</v>
      </c>
      <c r="V101">
        <v>2</v>
      </c>
      <c r="W101">
        <v>1</v>
      </c>
      <c r="X101">
        <v>1</v>
      </c>
      <c r="Y101" t="s">
        <v>19</v>
      </c>
      <c r="Z101">
        <v>1</v>
      </c>
      <c r="AA101" t="s">
        <v>19</v>
      </c>
      <c r="AB101" t="s">
        <v>19</v>
      </c>
      <c r="AC101">
        <v>1</v>
      </c>
      <c r="AD101">
        <v>2</v>
      </c>
      <c r="AE101" t="s">
        <v>19</v>
      </c>
      <c r="AF101">
        <v>1</v>
      </c>
      <c r="AG101">
        <v>1</v>
      </c>
      <c r="AH101">
        <v>4</v>
      </c>
      <c r="AI101" t="s">
        <v>19</v>
      </c>
      <c r="AJ101">
        <v>2</v>
      </c>
      <c r="AK101">
        <v>2</v>
      </c>
      <c r="AL101" t="s">
        <v>19</v>
      </c>
      <c r="AM101" t="s">
        <v>19</v>
      </c>
      <c r="AN101" t="s">
        <v>19</v>
      </c>
      <c r="AO101" t="s">
        <v>19</v>
      </c>
      <c r="AP101" t="s">
        <v>19</v>
      </c>
      <c r="AQ101" t="s">
        <v>19</v>
      </c>
      <c r="AR101" t="s">
        <v>19</v>
      </c>
      <c r="AS101" t="s">
        <v>19</v>
      </c>
      <c r="AT101" t="s">
        <v>19</v>
      </c>
      <c r="AU101" t="s">
        <v>19</v>
      </c>
      <c r="AV101" t="s">
        <v>19</v>
      </c>
      <c r="AW101" t="s">
        <v>19</v>
      </c>
      <c r="AX101">
        <v>2</v>
      </c>
      <c r="AY101" t="s">
        <v>19</v>
      </c>
      <c r="AZ101">
        <v>2</v>
      </c>
      <c r="BA101" t="s">
        <v>19</v>
      </c>
      <c r="BB101">
        <v>2</v>
      </c>
      <c r="BC101" t="s">
        <v>19</v>
      </c>
      <c r="BD101" t="s">
        <v>19</v>
      </c>
      <c r="BE101">
        <v>2</v>
      </c>
      <c r="BF101" t="s">
        <v>19</v>
      </c>
      <c r="BG101" t="s">
        <v>19</v>
      </c>
      <c r="BH101" t="s">
        <v>19</v>
      </c>
      <c r="BI101" t="s">
        <v>19</v>
      </c>
      <c r="BJ101" t="s">
        <v>19</v>
      </c>
      <c r="BK101" t="s">
        <v>19</v>
      </c>
      <c r="BL101" t="s">
        <v>19</v>
      </c>
      <c r="BM101" t="s">
        <v>19</v>
      </c>
      <c r="BN101">
        <v>6</v>
      </c>
      <c r="BO101">
        <v>3</v>
      </c>
      <c r="BP101">
        <v>2</v>
      </c>
      <c r="BQ101">
        <v>1</v>
      </c>
    </row>
    <row r="102" spans="1:69">
      <c r="A102" t="s">
        <v>834</v>
      </c>
      <c r="B102" t="s">
        <v>19</v>
      </c>
      <c r="C102" t="s">
        <v>19</v>
      </c>
      <c r="D102" t="s">
        <v>19</v>
      </c>
      <c r="E102" t="s">
        <v>19</v>
      </c>
      <c r="F102" t="s">
        <v>19</v>
      </c>
      <c r="G102" t="s">
        <v>19</v>
      </c>
      <c r="H102" t="s">
        <v>19</v>
      </c>
      <c r="I102" t="s">
        <v>19</v>
      </c>
      <c r="J102" t="s">
        <v>19</v>
      </c>
      <c r="K102" t="s">
        <v>19</v>
      </c>
      <c r="L102" t="s">
        <v>19</v>
      </c>
      <c r="M102" t="s">
        <v>19</v>
      </c>
      <c r="N102" t="s">
        <v>19</v>
      </c>
      <c r="O102" t="s">
        <v>19</v>
      </c>
      <c r="P102" t="s">
        <v>19</v>
      </c>
      <c r="Q102" t="s">
        <v>19</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t="s">
        <v>19</v>
      </c>
      <c r="AI102" t="s">
        <v>19</v>
      </c>
      <c r="AJ102" t="s">
        <v>19</v>
      </c>
      <c r="AK102" t="s">
        <v>19</v>
      </c>
      <c r="AL102" t="s">
        <v>19</v>
      </c>
      <c r="AM102" t="s">
        <v>19</v>
      </c>
      <c r="AN102" t="s">
        <v>19</v>
      </c>
      <c r="AO102" t="s">
        <v>19</v>
      </c>
      <c r="AP102" t="s">
        <v>19</v>
      </c>
      <c r="AQ102" t="s">
        <v>19</v>
      </c>
      <c r="AR102" t="s">
        <v>19</v>
      </c>
      <c r="AS102" t="s">
        <v>19</v>
      </c>
      <c r="AT102" t="s">
        <v>19</v>
      </c>
      <c r="AU102" t="s">
        <v>19</v>
      </c>
      <c r="AV102" t="s">
        <v>19</v>
      </c>
      <c r="AW102" t="s">
        <v>19</v>
      </c>
      <c r="AX102" t="s">
        <v>19</v>
      </c>
      <c r="AY102" t="s">
        <v>19</v>
      </c>
      <c r="AZ102" t="s">
        <v>19</v>
      </c>
      <c r="BA102" t="s">
        <v>19</v>
      </c>
      <c r="BB102" t="s">
        <v>19</v>
      </c>
      <c r="BC102" t="s">
        <v>19</v>
      </c>
      <c r="BD102" t="s">
        <v>19</v>
      </c>
      <c r="BE102" t="s">
        <v>19</v>
      </c>
      <c r="BF102" t="s">
        <v>19</v>
      </c>
      <c r="BG102" t="s">
        <v>19</v>
      </c>
      <c r="BH102" t="s">
        <v>19</v>
      </c>
      <c r="BI102" t="s">
        <v>19</v>
      </c>
      <c r="BJ102" t="s">
        <v>19</v>
      </c>
      <c r="BK102" t="s">
        <v>19</v>
      </c>
      <c r="BL102" t="s">
        <v>19</v>
      </c>
      <c r="BM102" t="s">
        <v>19</v>
      </c>
      <c r="BN102" t="s">
        <v>19</v>
      </c>
      <c r="BO102" t="s">
        <v>19</v>
      </c>
      <c r="BP102" t="s">
        <v>19</v>
      </c>
      <c r="BQ102" t="s">
        <v>19</v>
      </c>
    </row>
    <row r="103" spans="1:69">
      <c r="A103" t="s">
        <v>833</v>
      </c>
      <c r="B103" t="s">
        <v>19</v>
      </c>
      <c r="C103" t="s">
        <v>19</v>
      </c>
      <c r="D103" t="s">
        <v>19</v>
      </c>
      <c r="E103" t="s">
        <v>19</v>
      </c>
      <c r="F103" t="s">
        <v>19</v>
      </c>
      <c r="G103" t="s">
        <v>19</v>
      </c>
      <c r="H103" t="s">
        <v>19</v>
      </c>
      <c r="I103" t="s">
        <v>19</v>
      </c>
      <c r="J103" t="s">
        <v>19</v>
      </c>
      <c r="K103" t="s">
        <v>19</v>
      </c>
      <c r="L103" t="s">
        <v>19</v>
      </c>
      <c r="M103" t="s">
        <v>19</v>
      </c>
      <c r="N103" t="s">
        <v>19</v>
      </c>
      <c r="O103" t="s">
        <v>19</v>
      </c>
      <c r="P103" t="s">
        <v>19</v>
      </c>
      <c r="Q103" t="s">
        <v>19</v>
      </c>
      <c r="R103" t="s">
        <v>19</v>
      </c>
      <c r="S103" t="s">
        <v>19</v>
      </c>
      <c r="T103" t="s">
        <v>19</v>
      </c>
      <c r="U103" t="s">
        <v>19</v>
      </c>
      <c r="V103" t="s">
        <v>19</v>
      </c>
      <c r="W103" t="s">
        <v>19</v>
      </c>
      <c r="X103" t="s">
        <v>19</v>
      </c>
      <c r="Y103" t="s">
        <v>19</v>
      </c>
      <c r="Z103" t="s">
        <v>19</v>
      </c>
      <c r="AA103" t="s">
        <v>19</v>
      </c>
      <c r="AB103" t="s">
        <v>19</v>
      </c>
      <c r="AC103" t="s">
        <v>19</v>
      </c>
      <c r="AD103" t="s">
        <v>19</v>
      </c>
      <c r="AE103" t="s">
        <v>19</v>
      </c>
      <c r="AF103" t="s">
        <v>19</v>
      </c>
      <c r="AG103" t="s">
        <v>19</v>
      </c>
      <c r="AH103" t="s">
        <v>19</v>
      </c>
      <c r="AI103" t="s">
        <v>19</v>
      </c>
      <c r="AJ103" t="s">
        <v>19</v>
      </c>
      <c r="AK103" t="s">
        <v>19</v>
      </c>
      <c r="AL103" t="s">
        <v>19</v>
      </c>
      <c r="AM103" t="s">
        <v>19</v>
      </c>
      <c r="AN103" t="s">
        <v>19</v>
      </c>
      <c r="AO103" t="s">
        <v>19</v>
      </c>
      <c r="AP103" t="s">
        <v>19</v>
      </c>
      <c r="AQ103" t="s">
        <v>19</v>
      </c>
      <c r="AR103" t="s">
        <v>19</v>
      </c>
      <c r="AS103" t="s">
        <v>19</v>
      </c>
      <c r="AT103" t="s">
        <v>19</v>
      </c>
      <c r="AU103" t="s">
        <v>19</v>
      </c>
      <c r="AV103" t="s">
        <v>19</v>
      </c>
      <c r="AW103" t="s">
        <v>19</v>
      </c>
      <c r="AX103" t="s">
        <v>19</v>
      </c>
      <c r="AY103" t="s">
        <v>19</v>
      </c>
      <c r="AZ103" t="s">
        <v>19</v>
      </c>
      <c r="BA103" t="s">
        <v>19</v>
      </c>
      <c r="BB103" t="s">
        <v>19</v>
      </c>
      <c r="BC103" t="s">
        <v>19</v>
      </c>
      <c r="BD103" t="s">
        <v>19</v>
      </c>
      <c r="BE103" t="s">
        <v>19</v>
      </c>
      <c r="BF103" t="s">
        <v>19</v>
      </c>
      <c r="BG103" t="s">
        <v>19</v>
      </c>
      <c r="BH103" t="s">
        <v>19</v>
      </c>
      <c r="BI103" t="s">
        <v>19</v>
      </c>
      <c r="BJ103" t="s">
        <v>19</v>
      </c>
      <c r="BK103" t="s">
        <v>19</v>
      </c>
      <c r="BL103" t="s">
        <v>19</v>
      </c>
      <c r="BM103" t="s">
        <v>19</v>
      </c>
      <c r="BN103" t="s">
        <v>19</v>
      </c>
      <c r="BO103" t="s">
        <v>19</v>
      </c>
      <c r="BP103" t="s">
        <v>19</v>
      </c>
      <c r="BQ103" t="s">
        <v>19</v>
      </c>
    </row>
    <row r="104" spans="1:69">
      <c r="A104" t="s">
        <v>832</v>
      </c>
      <c r="B104" t="s">
        <v>19</v>
      </c>
      <c r="C104" t="s">
        <v>19</v>
      </c>
      <c r="D104" t="s">
        <v>19</v>
      </c>
      <c r="E104" t="s">
        <v>19</v>
      </c>
      <c r="F104" t="s">
        <v>19</v>
      </c>
      <c r="G104" t="s">
        <v>19</v>
      </c>
      <c r="H104" t="s">
        <v>19</v>
      </c>
      <c r="I104" t="s">
        <v>19</v>
      </c>
      <c r="J104" t="s">
        <v>19</v>
      </c>
      <c r="K104" t="s">
        <v>19</v>
      </c>
      <c r="L104" t="s">
        <v>19</v>
      </c>
      <c r="M104" t="s">
        <v>19</v>
      </c>
      <c r="N104" t="s">
        <v>19</v>
      </c>
      <c r="O104" t="s">
        <v>19</v>
      </c>
      <c r="P104" t="s">
        <v>19</v>
      </c>
      <c r="Q104" t="s">
        <v>19</v>
      </c>
      <c r="R104" t="s">
        <v>19</v>
      </c>
      <c r="S104" t="s">
        <v>19</v>
      </c>
      <c r="T104" t="s">
        <v>19</v>
      </c>
      <c r="U104" t="s">
        <v>19</v>
      </c>
      <c r="V104" t="s">
        <v>19</v>
      </c>
      <c r="W104" t="s">
        <v>19</v>
      </c>
      <c r="X104" t="s">
        <v>19</v>
      </c>
      <c r="Y104" t="s">
        <v>19</v>
      </c>
      <c r="Z104" t="s">
        <v>19</v>
      </c>
      <c r="AA104" t="s">
        <v>19</v>
      </c>
      <c r="AB104" t="s">
        <v>19</v>
      </c>
      <c r="AC104" t="s">
        <v>19</v>
      </c>
      <c r="AD104" t="s">
        <v>19</v>
      </c>
      <c r="AE104" t="s">
        <v>19</v>
      </c>
      <c r="AF104" t="s">
        <v>19</v>
      </c>
      <c r="AG104" t="s">
        <v>19</v>
      </c>
      <c r="AH104" t="s">
        <v>19</v>
      </c>
      <c r="AI104" t="s">
        <v>19</v>
      </c>
      <c r="AJ104" t="s">
        <v>19</v>
      </c>
      <c r="AK104" t="s">
        <v>19</v>
      </c>
      <c r="AL104" t="s">
        <v>19</v>
      </c>
      <c r="AM104" t="s">
        <v>19</v>
      </c>
      <c r="AN104" t="s">
        <v>19</v>
      </c>
      <c r="AO104" t="s">
        <v>19</v>
      </c>
      <c r="AP104" t="s">
        <v>19</v>
      </c>
      <c r="AQ104" t="s">
        <v>19</v>
      </c>
      <c r="AR104" t="s">
        <v>19</v>
      </c>
      <c r="AS104" t="s">
        <v>19</v>
      </c>
      <c r="AT104" t="s">
        <v>19</v>
      </c>
      <c r="AU104" t="s">
        <v>19</v>
      </c>
      <c r="AV104" t="s">
        <v>19</v>
      </c>
      <c r="AW104" t="s">
        <v>19</v>
      </c>
      <c r="AX104" t="s">
        <v>19</v>
      </c>
      <c r="AY104" t="s">
        <v>19</v>
      </c>
      <c r="AZ104" t="s">
        <v>19</v>
      </c>
      <c r="BA104" t="s">
        <v>19</v>
      </c>
      <c r="BB104" t="s">
        <v>19</v>
      </c>
      <c r="BC104" t="s">
        <v>19</v>
      </c>
      <c r="BD104" t="s">
        <v>19</v>
      </c>
      <c r="BE104" t="s">
        <v>19</v>
      </c>
      <c r="BF104" t="s">
        <v>19</v>
      </c>
      <c r="BG104" t="s">
        <v>19</v>
      </c>
      <c r="BH104" t="s">
        <v>19</v>
      </c>
      <c r="BI104" t="s">
        <v>19</v>
      </c>
      <c r="BJ104" t="s">
        <v>19</v>
      </c>
      <c r="BK104" t="s">
        <v>19</v>
      </c>
      <c r="BL104" t="s">
        <v>19</v>
      </c>
      <c r="BM104" t="s">
        <v>19</v>
      </c>
      <c r="BN104" t="s">
        <v>19</v>
      </c>
      <c r="BO104" t="s">
        <v>19</v>
      </c>
      <c r="BP104" t="s">
        <v>19</v>
      </c>
      <c r="BQ104" t="s">
        <v>19</v>
      </c>
    </row>
    <row r="105" spans="1:69">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c r="Q105" t="s">
        <v>19</v>
      </c>
      <c r="R105" t="s">
        <v>19</v>
      </c>
      <c r="S105" t="s">
        <v>19</v>
      </c>
      <c r="T105" t="s">
        <v>19</v>
      </c>
      <c r="U105" t="s">
        <v>19</v>
      </c>
      <c r="V105" t="s">
        <v>19</v>
      </c>
      <c r="W105" t="s">
        <v>19</v>
      </c>
      <c r="X105" t="s">
        <v>19</v>
      </c>
      <c r="Y105" t="s">
        <v>19</v>
      </c>
      <c r="Z105" t="s">
        <v>19</v>
      </c>
      <c r="AA105" t="s">
        <v>19</v>
      </c>
      <c r="AB105" t="s">
        <v>19</v>
      </c>
      <c r="AC105" t="s">
        <v>19</v>
      </c>
      <c r="AD105" t="s">
        <v>19</v>
      </c>
      <c r="AE105" t="s">
        <v>19</v>
      </c>
      <c r="AF105" t="s">
        <v>19</v>
      </c>
      <c r="AG105" t="s">
        <v>19</v>
      </c>
      <c r="AH105" t="s">
        <v>19</v>
      </c>
      <c r="AI105" t="s">
        <v>19</v>
      </c>
      <c r="AJ105" t="s">
        <v>19</v>
      </c>
      <c r="AK105" t="s">
        <v>19</v>
      </c>
      <c r="AL105" t="s">
        <v>19</v>
      </c>
      <c r="AM105" t="s">
        <v>19</v>
      </c>
      <c r="AN105" t="s">
        <v>19</v>
      </c>
      <c r="AO105" t="s">
        <v>19</v>
      </c>
      <c r="AP105" t="s">
        <v>19</v>
      </c>
      <c r="AQ105" t="s">
        <v>19</v>
      </c>
      <c r="AR105" t="s">
        <v>19</v>
      </c>
      <c r="AS105" t="s">
        <v>19</v>
      </c>
      <c r="AT105" t="s">
        <v>19</v>
      </c>
      <c r="AU105" t="s">
        <v>19</v>
      </c>
      <c r="AV105" t="s">
        <v>19</v>
      </c>
      <c r="AW105" t="s">
        <v>19</v>
      </c>
      <c r="AX105" t="s">
        <v>19</v>
      </c>
      <c r="AY105" t="s">
        <v>19</v>
      </c>
      <c r="AZ105" t="s">
        <v>19</v>
      </c>
      <c r="BA105" t="s">
        <v>19</v>
      </c>
      <c r="BB105" t="s">
        <v>19</v>
      </c>
      <c r="BC105" t="s">
        <v>19</v>
      </c>
      <c r="BD105" t="s">
        <v>19</v>
      </c>
      <c r="BE105" t="s">
        <v>19</v>
      </c>
      <c r="BF105" t="s">
        <v>19</v>
      </c>
      <c r="BG105" t="s">
        <v>19</v>
      </c>
      <c r="BH105" t="s">
        <v>19</v>
      </c>
      <c r="BI105" t="s">
        <v>19</v>
      </c>
      <c r="BJ105" t="s">
        <v>19</v>
      </c>
      <c r="BK105" t="s">
        <v>19</v>
      </c>
      <c r="BL105" t="s">
        <v>19</v>
      </c>
      <c r="BM105" t="s">
        <v>19</v>
      </c>
      <c r="BN105" t="s">
        <v>19</v>
      </c>
      <c r="BO105" t="s">
        <v>19</v>
      </c>
      <c r="BP105" t="s">
        <v>19</v>
      </c>
      <c r="BQ105" t="s">
        <v>19</v>
      </c>
    </row>
    <row r="106" spans="1:69">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c r="AT106" t="s">
        <v>19</v>
      </c>
      <c r="AU106" t="s">
        <v>19</v>
      </c>
      <c r="AV106" t="s">
        <v>19</v>
      </c>
      <c r="AW106" t="s">
        <v>19</v>
      </c>
      <c r="AX106" t="s">
        <v>19</v>
      </c>
      <c r="AY106" t="s">
        <v>19</v>
      </c>
      <c r="AZ106" t="s">
        <v>19</v>
      </c>
      <c r="BA106" t="s">
        <v>19</v>
      </c>
      <c r="BB106" t="s">
        <v>19</v>
      </c>
      <c r="BC106" t="s">
        <v>19</v>
      </c>
      <c r="BD106" t="s">
        <v>19</v>
      </c>
      <c r="BE106" t="s">
        <v>19</v>
      </c>
      <c r="BF106" t="s">
        <v>19</v>
      </c>
      <c r="BG106" t="s">
        <v>19</v>
      </c>
      <c r="BH106" t="s">
        <v>19</v>
      </c>
      <c r="BI106" t="s">
        <v>19</v>
      </c>
      <c r="BJ106" t="s">
        <v>19</v>
      </c>
      <c r="BK106" t="s">
        <v>19</v>
      </c>
      <c r="BL106" t="s">
        <v>19</v>
      </c>
      <c r="BM106" t="s">
        <v>19</v>
      </c>
      <c r="BN106" t="s">
        <v>19</v>
      </c>
      <c r="BO106" t="s">
        <v>19</v>
      </c>
      <c r="BP106" t="s">
        <v>19</v>
      </c>
      <c r="BQ106" t="s">
        <v>19</v>
      </c>
    </row>
    <row r="107" spans="1:69">
      <c r="A107" t="s">
        <v>829</v>
      </c>
      <c r="B107">
        <v>40</v>
      </c>
      <c r="C107">
        <v>23</v>
      </c>
      <c r="D107">
        <v>10</v>
      </c>
      <c r="E107">
        <v>7</v>
      </c>
      <c r="F107">
        <v>27</v>
      </c>
      <c r="G107">
        <v>21</v>
      </c>
      <c r="H107">
        <v>3</v>
      </c>
      <c r="I107">
        <v>3</v>
      </c>
      <c r="J107">
        <v>12</v>
      </c>
      <c r="K107">
        <v>9</v>
      </c>
      <c r="L107">
        <v>2</v>
      </c>
      <c r="M107">
        <v>1</v>
      </c>
      <c r="N107">
        <v>3</v>
      </c>
      <c r="O107" t="s">
        <v>19</v>
      </c>
      <c r="P107">
        <v>3</v>
      </c>
      <c r="Q107" t="s">
        <v>19</v>
      </c>
      <c r="R107">
        <v>2</v>
      </c>
      <c r="S107" t="s">
        <v>19</v>
      </c>
      <c r="T107">
        <v>2</v>
      </c>
      <c r="U107" t="s">
        <v>19</v>
      </c>
      <c r="V107">
        <v>1</v>
      </c>
      <c r="W107">
        <v>1</v>
      </c>
      <c r="X107" t="s">
        <v>19</v>
      </c>
      <c r="Y107" t="s">
        <v>19</v>
      </c>
      <c r="Z107">
        <v>3</v>
      </c>
      <c r="AA107" t="s">
        <v>19</v>
      </c>
      <c r="AB107">
        <v>1</v>
      </c>
      <c r="AC107">
        <v>2</v>
      </c>
      <c r="AD107">
        <v>2</v>
      </c>
      <c r="AE107">
        <v>1</v>
      </c>
      <c r="AF107" t="s">
        <v>19</v>
      </c>
      <c r="AG107">
        <v>1</v>
      </c>
      <c r="AH107">
        <v>2</v>
      </c>
      <c r="AI107" t="s">
        <v>19</v>
      </c>
      <c r="AJ107">
        <v>1</v>
      </c>
      <c r="AK107">
        <v>1</v>
      </c>
      <c r="AL107" t="s">
        <v>19</v>
      </c>
      <c r="AM107" t="s">
        <v>19</v>
      </c>
      <c r="AN107" t="s">
        <v>19</v>
      </c>
      <c r="AO107" t="s">
        <v>19</v>
      </c>
      <c r="AP107">
        <v>1</v>
      </c>
      <c r="AQ107" t="s">
        <v>19</v>
      </c>
      <c r="AR107" t="s">
        <v>19</v>
      </c>
      <c r="AS107">
        <v>1</v>
      </c>
      <c r="AT107" t="s">
        <v>19</v>
      </c>
      <c r="AU107" t="s">
        <v>19</v>
      </c>
      <c r="AV107" t="s">
        <v>19</v>
      </c>
      <c r="AW107" t="s">
        <v>19</v>
      </c>
      <c r="AX107">
        <v>1</v>
      </c>
      <c r="AY107" t="s">
        <v>19</v>
      </c>
      <c r="AZ107">
        <v>1</v>
      </c>
      <c r="BA107" t="s">
        <v>19</v>
      </c>
      <c r="BB107" t="s">
        <v>19</v>
      </c>
      <c r="BC107" t="s">
        <v>19</v>
      </c>
      <c r="BD107" t="s">
        <v>19</v>
      </c>
      <c r="BE107" t="s">
        <v>19</v>
      </c>
      <c r="BF107" t="s">
        <v>19</v>
      </c>
      <c r="BG107" t="s">
        <v>19</v>
      </c>
      <c r="BH107" t="s">
        <v>19</v>
      </c>
      <c r="BI107" t="s">
        <v>19</v>
      </c>
      <c r="BJ107" t="s">
        <v>19</v>
      </c>
      <c r="BK107" t="s">
        <v>19</v>
      </c>
      <c r="BL107" t="s">
        <v>19</v>
      </c>
      <c r="BM107" t="s">
        <v>19</v>
      </c>
      <c r="BN107">
        <v>2</v>
      </c>
      <c r="BO107" t="s">
        <v>19</v>
      </c>
      <c r="BP107">
        <v>2</v>
      </c>
      <c r="BQ107" t="s">
        <v>19</v>
      </c>
    </row>
    <row r="108" spans="1:69">
      <c r="A108" t="s">
        <v>828</v>
      </c>
      <c r="B108" t="s">
        <v>19</v>
      </c>
      <c r="C108" t="s">
        <v>19</v>
      </c>
      <c r="D108" t="s">
        <v>19</v>
      </c>
      <c r="E108" t="s">
        <v>19</v>
      </c>
      <c r="F108" t="s">
        <v>19</v>
      </c>
      <c r="G108" t="s">
        <v>19</v>
      </c>
      <c r="H108" t="s">
        <v>19</v>
      </c>
      <c r="I108" t="s">
        <v>19</v>
      </c>
      <c r="J108" t="s">
        <v>19</v>
      </c>
      <c r="K108" t="s">
        <v>19</v>
      </c>
      <c r="L108" t="s">
        <v>19</v>
      </c>
      <c r="M108" t="s">
        <v>19</v>
      </c>
      <c r="N108" t="s">
        <v>19</v>
      </c>
      <c r="O108" t="s">
        <v>19</v>
      </c>
      <c r="P108" t="s">
        <v>19</v>
      </c>
      <c r="Q108" t="s">
        <v>19</v>
      </c>
      <c r="R108" t="s">
        <v>19</v>
      </c>
      <c r="S108" t="s">
        <v>19</v>
      </c>
      <c r="T108" t="s">
        <v>19</v>
      </c>
      <c r="U108" t="s">
        <v>19</v>
      </c>
      <c r="V108" t="s">
        <v>19</v>
      </c>
      <c r="W108" t="s">
        <v>19</v>
      </c>
      <c r="X108" t="s">
        <v>19</v>
      </c>
      <c r="Y108" t="s">
        <v>19</v>
      </c>
      <c r="Z108" t="s">
        <v>19</v>
      </c>
      <c r="AA108" t="s">
        <v>19</v>
      </c>
      <c r="AB108" t="s">
        <v>19</v>
      </c>
      <c r="AC108" t="s">
        <v>19</v>
      </c>
      <c r="AD108" t="s">
        <v>19</v>
      </c>
      <c r="AE108" t="s">
        <v>19</v>
      </c>
      <c r="AF108" t="s">
        <v>19</v>
      </c>
      <c r="AG108" t="s">
        <v>19</v>
      </c>
      <c r="AH108" t="s">
        <v>19</v>
      </c>
      <c r="AI108" t="s">
        <v>19</v>
      </c>
      <c r="AJ108" t="s">
        <v>19</v>
      </c>
      <c r="AK108" t="s">
        <v>19</v>
      </c>
      <c r="AL108" t="s">
        <v>19</v>
      </c>
      <c r="AM108" t="s">
        <v>19</v>
      </c>
      <c r="AN108" t="s">
        <v>19</v>
      </c>
      <c r="AO108" t="s">
        <v>19</v>
      </c>
      <c r="AP108" t="s">
        <v>19</v>
      </c>
      <c r="AQ108" t="s">
        <v>19</v>
      </c>
      <c r="AR108" t="s">
        <v>19</v>
      </c>
      <c r="AS108" t="s">
        <v>19</v>
      </c>
      <c r="AT108" t="s">
        <v>19</v>
      </c>
      <c r="AU108" t="s">
        <v>19</v>
      </c>
      <c r="AV108" t="s">
        <v>19</v>
      </c>
      <c r="AW108" t="s">
        <v>19</v>
      </c>
      <c r="AX108" t="s">
        <v>19</v>
      </c>
      <c r="AY108" t="s">
        <v>19</v>
      </c>
      <c r="AZ108" t="s">
        <v>19</v>
      </c>
      <c r="BA108" t="s">
        <v>19</v>
      </c>
      <c r="BB108" t="s">
        <v>19</v>
      </c>
      <c r="BC108" t="s">
        <v>19</v>
      </c>
      <c r="BD108" t="s">
        <v>19</v>
      </c>
      <c r="BE108" t="s">
        <v>19</v>
      </c>
      <c r="BF108" t="s">
        <v>19</v>
      </c>
      <c r="BG108" t="s">
        <v>19</v>
      </c>
      <c r="BH108" t="s">
        <v>19</v>
      </c>
      <c r="BI108" t="s">
        <v>19</v>
      </c>
      <c r="BJ108" t="s">
        <v>19</v>
      </c>
      <c r="BK108" t="s">
        <v>19</v>
      </c>
      <c r="BL108" t="s">
        <v>19</v>
      </c>
      <c r="BM108" t="s">
        <v>19</v>
      </c>
      <c r="BN108" t="s">
        <v>19</v>
      </c>
      <c r="BO108" t="s">
        <v>19</v>
      </c>
      <c r="BP108" t="s">
        <v>19</v>
      </c>
      <c r="BQ108" t="s">
        <v>19</v>
      </c>
    </row>
    <row r="109" spans="1:69">
      <c r="A109" t="s">
        <v>827</v>
      </c>
      <c r="B109">
        <v>42</v>
      </c>
      <c r="C109">
        <v>27</v>
      </c>
      <c r="D109">
        <v>9</v>
      </c>
      <c r="E109">
        <v>6</v>
      </c>
      <c r="F109">
        <v>28</v>
      </c>
      <c r="G109">
        <v>22</v>
      </c>
      <c r="H109">
        <v>2</v>
      </c>
      <c r="I109">
        <v>4</v>
      </c>
      <c r="J109">
        <v>15</v>
      </c>
      <c r="K109">
        <v>13</v>
      </c>
      <c r="L109">
        <v>2</v>
      </c>
      <c r="M109" t="s">
        <v>19</v>
      </c>
      <c r="N109">
        <v>3</v>
      </c>
      <c r="O109">
        <v>2</v>
      </c>
      <c r="P109">
        <v>1</v>
      </c>
      <c r="Q109" t="s">
        <v>19</v>
      </c>
      <c r="R109" t="s">
        <v>19</v>
      </c>
      <c r="S109" t="s">
        <v>19</v>
      </c>
      <c r="T109" t="s">
        <v>19</v>
      </c>
      <c r="U109" t="s">
        <v>19</v>
      </c>
      <c r="V109">
        <v>1</v>
      </c>
      <c r="W109" t="s">
        <v>19</v>
      </c>
      <c r="X109">
        <v>1</v>
      </c>
      <c r="Y109" t="s">
        <v>19</v>
      </c>
      <c r="Z109">
        <v>1</v>
      </c>
      <c r="AA109" t="s">
        <v>19</v>
      </c>
      <c r="AB109" t="s">
        <v>19</v>
      </c>
      <c r="AC109">
        <v>1</v>
      </c>
      <c r="AD109">
        <v>2</v>
      </c>
      <c r="AE109" t="s">
        <v>19</v>
      </c>
      <c r="AF109">
        <v>1</v>
      </c>
      <c r="AG109">
        <v>1</v>
      </c>
      <c r="AH109">
        <v>2</v>
      </c>
      <c r="AI109" t="s">
        <v>19</v>
      </c>
      <c r="AJ109">
        <v>2</v>
      </c>
      <c r="AK109" t="s">
        <v>19</v>
      </c>
      <c r="AL109" t="s">
        <v>19</v>
      </c>
      <c r="AM109" t="s">
        <v>19</v>
      </c>
      <c r="AN109" t="s">
        <v>19</v>
      </c>
      <c r="AO109" t="s">
        <v>19</v>
      </c>
      <c r="AP109" t="s">
        <v>19</v>
      </c>
      <c r="AQ109" t="s">
        <v>19</v>
      </c>
      <c r="AR109" t="s">
        <v>19</v>
      </c>
      <c r="AS109" t="s">
        <v>19</v>
      </c>
      <c r="AT109" t="s">
        <v>19</v>
      </c>
      <c r="AU109" t="s">
        <v>19</v>
      </c>
      <c r="AV109" t="s">
        <v>19</v>
      </c>
      <c r="AW109" t="s">
        <v>19</v>
      </c>
      <c r="AX109">
        <v>1</v>
      </c>
      <c r="AY109" t="s">
        <v>19</v>
      </c>
      <c r="AZ109">
        <v>1</v>
      </c>
      <c r="BA109" t="s">
        <v>19</v>
      </c>
      <c r="BB109">
        <v>1</v>
      </c>
      <c r="BC109" t="s">
        <v>19</v>
      </c>
      <c r="BD109">
        <v>1</v>
      </c>
      <c r="BE109" t="s">
        <v>19</v>
      </c>
      <c r="BF109" t="s">
        <v>19</v>
      </c>
      <c r="BG109" t="s">
        <v>19</v>
      </c>
      <c r="BH109" t="s">
        <v>19</v>
      </c>
      <c r="BI109" t="s">
        <v>19</v>
      </c>
      <c r="BJ109" t="s">
        <v>19</v>
      </c>
      <c r="BK109" t="s">
        <v>19</v>
      </c>
      <c r="BL109" t="s">
        <v>19</v>
      </c>
      <c r="BM109" t="s">
        <v>19</v>
      </c>
      <c r="BN109">
        <v>5</v>
      </c>
      <c r="BO109">
        <v>3</v>
      </c>
      <c r="BP109">
        <v>2</v>
      </c>
      <c r="BQ109" t="s">
        <v>19</v>
      </c>
    </row>
    <row r="110" spans="1:69">
      <c r="A110" t="s">
        <v>826</v>
      </c>
      <c r="B110">
        <v>18</v>
      </c>
      <c r="C110">
        <v>12</v>
      </c>
      <c r="D110">
        <v>3</v>
      </c>
      <c r="E110">
        <v>3</v>
      </c>
      <c r="F110">
        <v>12</v>
      </c>
      <c r="G110">
        <v>9</v>
      </c>
      <c r="H110">
        <v>1</v>
      </c>
      <c r="I110">
        <v>2</v>
      </c>
      <c r="J110">
        <v>5</v>
      </c>
      <c r="K110">
        <v>3</v>
      </c>
      <c r="L110">
        <v>1</v>
      </c>
      <c r="M110">
        <v>1</v>
      </c>
      <c r="N110">
        <v>1</v>
      </c>
      <c r="O110">
        <v>1</v>
      </c>
      <c r="P110" t="s">
        <v>19</v>
      </c>
      <c r="Q110" t="s">
        <v>19</v>
      </c>
      <c r="R110">
        <v>1</v>
      </c>
      <c r="S110">
        <v>1</v>
      </c>
      <c r="T110" t="s">
        <v>19</v>
      </c>
      <c r="U110" t="s">
        <v>19</v>
      </c>
      <c r="V110">
        <v>2</v>
      </c>
      <c r="W110">
        <v>1</v>
      </c>
      <c r="X110">
        <v>1</v>
      </c>
      <c r="Y110" t="s">
        <v>19</v>
      </c>
      <c r="Z110">
        <v>1</v>
      </c>
      <c r="AA110" t="s">
        <v>19</v>
      </c>
      <c r="AB110" t="s">
        <v>19</v>
      </c>
      <c r="AC110">
        <v>1</v>
      </c>
      <c r="AD110" t="s">
        <v>19</v>
      </c>
      <c r="AE110" t="s">
        <v>19</v>
      </c>
      <c r="AF110" t="s">
        <v>19</v>
      </c>
      <c r="AG110" t="s">
        <v>19</v>
      </c>
      <c r="AH110">
        <v>1</v>
      </c>
      <c r="AI110">
        <v>1</v>
      </c>
      <c r="AJ110" t="s">
        <v>19</v>
      </c>
      <c r="AK110" t="s">
        <v>19</v>
      </c>
      <c r="AL110" t="s">
        <v>19</v>
      </c>
      <c r="AM110" t="s">
        <v>19</v>
      </c>
      <c r="AN110" t="s">
        <v>19</v>
      </c>
      <c r="AO110" t="s">
        <v>19</v>
      </c>
      <c r="AP110" t="s">
        <v>19</v>
      </c>
      <c r="AQ110" t="s">
        <v>19</v>
      </c>
      <c r="AR110" t="s">
        <v>19</v>
      </c>
      <c r="AS110" t="s">
        <v>19</v>
      </c>
      <c r="AT110" t="s">
        <v>19</v>
      </c>
      <c r="AU110" t="s">
        <v>19</v>
      </c>
      <c r="AV110" t="s">
        <v>19</v>
      </c>
      <c r="AW110" t="s">
        <v>19</v>
      </c>
      <c r="AX110">
        <v>1</v>
      </c>
      <c r="AY110">
        <v>1</v>
      </c>
      <c r="AZ110" t="s">
        <v>19</v>
      </c>
      <c r="BA110" t="s">
        <v>19</v>
      </c>
      <c r="BB110" t="s">
        <v>19</v>
      </c>
      <c r="BC110" t="s">
        <v>19</v>
      </c>
      <c r="BD110" t="s">
        <v>19</v>
      </c>
      <c r="BE110" t="s">
        <v>19</v>
      </c>
      <c r="BF110" t="s">
        <v>19</v>
      </c>
      <c r="BG110" t="s">
        <v>19</v>
      </c>
      <c r="BH110" t="s">
        <v>19</v>
      </c>
      <c r="BI110" t="s">
        <v>19</v>
      </c>
      <c r="BJ110" t="s">
        <v>19</v>
      </c>
      <c r="BK110" t="s">
        <v>19</v>
      </c>
      <c r="BL110" t="s">
        <v>19</v>
      </c>
      <c r="BM110" t="s">
        <v>19</v>
      </c>
      <c r="BN110">
        <v>1</v>
      </c>
      <c r="BO110" t="s">
        <v>19</v>
      </c>
      <c r="BP110">
        <v>1</v>
      </c>
      <c r="BQ110" t="s">
        <v>19</v>
      </c>
    </row>
    <row r="111" spans="1:69">
      <c r="A111" t="s">
        <v>825</v>
      </c>
      <c r="B111" t="s">
        <v>19</v>
      </c>
      <c r="C111" t="s">
        <v>19</v>
      </c>
      <c r="D111" t="s">
        <v>19</v>
      </c>
      <c r="E111" t="s">
        <v>19</v>
      </c>
      <c r="F111" t="s">
        <v>19</v>
      </c>
      <c r="G111" t="s">
        <v>19</v>
      </c>
      <c r="H111" t="s">
        <v>19</v>
      </c>
      <c r="I111" t="s">
        <v>19</v>
      </c>
      <c r="J111" t="s">
        <v>19</v>
      </c>
      <c r="K111" t="s">
        <v>19</v>
      </c>
      <c r="L111" t="s">
        <v>19</v>
      </c>
      <c r="M111" t="s">
        <v>19</v>
      </c>
      <c r="N111" t="s">
        <v>19</v>
      </c>
      <c r="O111" t="s">
        <v>19</v>
      </c>
      <c r="P111" t="s">
        <v>19</v>
      </c>
      <c r="Q111" t="s">
        <v>19</v>
      </c>
      <c r="R111" t="s">
        <v>19</v>
      </c>
      <c r="S111" t="s">
        <v>19</v>
      </c>
      <c r="T111" t="s">
        <v>19</v>
      </c>
      <c r="U111" t="s">
        <v>19</v>
      </c>
      <c r="V111" t="s">
        <v>19</v>
      </c>
      <c r="W111" t="s">
        <v>19</v>
      </c>
      <c r="X111" t="s">
        <v>19</v>
      </c>
      <c r="Y111" t="s">
        <v>19</v>
      </c>
      <c r="Z111" t="s">
        <v>19</v>
      </c>
      <c r="AA111" t="s">
        <v>19</v>
      </c>
      <c r="AB111" t="s">
        <v>19</v>
      </c>
      <c r="AC111" t="s">
        <v>19</v>
      </c>
      <c r="AD111" t="s">
        <v>19</v>
      </c>
      <c r="AE111" t="s">
        <v>19</v>
      </c>
      <c r="AF111" t="s">
        <v>19</v>
      </c>
      <c r="AG111" t="s">
        <v>19</v>
      </c>
      <c r="AH111" t="s">
        <v>19</v>
      </c>
      <c r="AI111" t="s">
        <v>19</v>
      </c>
      <c r="AJ111" t="s">
        <v>19</v>
      </c>
      <c r="AK111" t="s">
        <v>19</v>
      </c>
      <c r="AL111" t="s">
        <v>19</v>
      </c>
      <c r="AM111" t="s">
        <v>19</v>
      </c>
      <c r="AN111" t="s">
        <v>19</v>
      </c>
      <c r="AO111" t="s">
        <v>19</v>
      </c>
      <c r="AP111" t="s">
        <v>19</v>
      </c>
      <c r="AQ111" t="s">
        <v>19</v>
      </c>
      <c r="AR111" t="s">
        <v>19</v>
      </c>
      <c r="AS111" t="s">
        <v>19</v>
      </c>
      <c r="AT111" t="s">
        <v>19</v>
      </c>
      <c r="AU111" t="s">
        <v>19</v>
      </c>
      <c r="AV111" t="s">
        <v>19</v>
      </c>
      <c r="AW111" t="s">
        <v>19</v>
      </c>
      <c r="AX111" t="s">
        <v>19</v>
      </c>
      <c r="AY111" t="s">
        <v>19</v>
      </c>
      <c r="AZ111" t="s">
        <v>19</v>
      </c>
      <c r="BA111" t="s">
        <v>19</v>
      </c>
      <c r="BB111" t="s">
        <v>19</v>
      </c>
      <c r="BC111" t="s">
        <v>19</v>
      </c>
      <c r="BD111" t="s">
        <v>19</v>
      </c>
      <c r="BE111" t="s">
        <v>19</v>
      </c>
      <c r="BF111" t="s">
        <v>19</v>
      </c>
      <c r="BG111" t="s">
        <v>19</v>
      </c>
      <c r="BH111" t="s">
        <v>19</v>
      </c>
      <c r="BI111" t="s">
        <v>19</v>
      </c>
      <c r="BJ111" t="s">
        <v>19</v>
      </c>
      <c r="BK111" t="s">
        <v>19</v>
      </c>
      <c r="BL111" t="s">
        <v>19</v>
      </c>
      <c r="BM111" t="s">
        <v>19</v>
      </c>
      <c r="BN111" t="s">
        <v>19</v>
      </c>
      <c r="BO111" t="s">
        <v>19</v>
      </c>
      <c r="BP111" t="s">
        <v>19</v>
      </c>
      <c r="BQ111" t="s">
        <v>19</v>
      </c>
    </row>
    <row r="112" spans="1:69">
      <c r="A112" t="s">
        <v>824</v>
      </c>
      <c r="B112" t="s">
        <v>19</v>
      </c>
      <c r="C112" t="s">
        <v>19</v>
      </c>
      <c r="D112" t="s">
        <v>19</v>
      </c>
      <c r="E112" t="s">
        <v>19</v>
      </c>
      <c r="F112" t="s">
        <v>19</v>
      </c>
      <c r="G112" t="s">
        <v>19</v>
      </c>
      <c r="H112" t="s">
        <v>19</v>
      </c>
      <c r="I112" t="s">
        <v>19</v>
      </c>
      <c r="J112" t="s">
        <v>19</v>
      </c>
      <c r="K112" t="s">
        <v>19</v>
      </c>
      <c r="L112" t="s">
        <v>19</v>
      </c>
      <c r="M112" t="s">
        <v>19</v>
      </c>
      <c r="N112" t="s">
        <v>19</v>
      </c>
      <c r="O112" t="s">
        <v>19</v>
      </c>
      <c r="P112" t="s">
        <v>19</v>
      </c>
      <c r="Q112" t="s">
        <v>19</v>
      </c>
      <c r="R112" t="s">
        <v>19</v>
      </c>
      <c r="S112" t="s">
        <v>19</v>
      </c>
      <c r="T112" t="s">
        <v>19</v>
      </c>
      <c r="U112" t="s">
        <v>19</v>
      </c>
      <c r="V112" t="s">
        <v>19</v>
      </c>
      <c r="W112" t="s">
        <v>19</v>
      </c>
      <c r="X112" t="s">
        <v>19</v>
      </c>
      <c r="Y112" t="s">
        <v>19</v>
      </c>
      <c r="Z112" t="s">
        <v>19</v>
      </c>
      <c r="AA112" t="s">
        <v>19</v>
      </c>
      <c r="AB112" t="s">
        <v>19</v>
      </c>
      <c r="AC112" t="s">
        <v>19</v>
      </c>
      <c r="AD112" t="s">
        <v>19</v>
      </c>
      <c r="AE112" t="s">
        <v>19</v>
      </c>
      <c r="AF112" t="s">
        <v>19</v>
      </c>
      <c r="AG112" t="s">
        <v>19</v>
      </c>
      <c r="AH112" t="s">
        <v>19</v>
      </c>
      <c r="AI112" t="s">
        <v>19</v>
      </c>
      <c r="AJ112" t="s">
        <v>19</v>
      </c>
      <c r="AK112" t="s">
        <v>19</v>
      </c>
      <c r="AL112" t="s">
        <v>19</v>
      </c>
      <c r="AM112" t="s">
        <v>19</v>
      </c>
      <c r="AN112" t="s">
        <v>19</v>
      </c>
      <c r="AO112" t="s">
        <v>19</v>
      </c>
      <c r="AP112" t="s">
        <v>19</v>
      </c>
      <c r="AQ112" t="s">
        <v>19</v>
      </c>
      <c r="AR112" t="s">
        <v>19</v>
      </c>
      <c r="AS112" t="s">
        <v>19</v>
      </c>
      <c r="AT112" t="s">
        <v>19</v>
      </c>
      <c r="AU112" t="s">
        <v>19</v>
      </c>
      <c r="AV112" t="s">
        <v>19</v>
      </c>
      <c r="AW112" t="s">
        <v>19</v>
      </c>
      <c r="AX112" t="s">
        <v>19</v>
      </c>
      <c r="AY112" t="s">
        <v>19</v>
      </c>
      <c r="AZ112" t="s">
        <v>19</v>
      </c>
      <c r="BA112" t="s">
        <v>19</v>
      </c>
      <c r="BB112" t="s">
        <v>19</v>
      </c>
      <c r="BC112" t="s">
        <v>19</v>
      </c>
      <c r="BD112" t="s">
        <v>19</v>
      </c>
      <c r="BE112" t="s">
        <v>19</v>
      </c>
      <c r="BF112" t="s">
        <v>19</v>
      </c>
      <c r="BG112" t="s">
        <v>19</v>
      </c>
      <c r="BH112" t="s">
        <v>19</v>
      </c>
      <c r="BI112" t="s">
        <v>19</v>
      </c>
      <c r="BJ112" t="s">
        <v>19</v>
      </c>
      <c r="BK112" t="s">
        <v>19</v>
      </c>
      <c r="BL112" t="s">
        <v>19</v>
      </c>
      <c r="BM112" t="s">
        <v>19</v>
      </c>
      <c r="BN112" t="s">
        <v>19</v>
      </c>
      <c r="BO112" t="s">
        <v>19</v>
      </c>
      <c r="BP112" t="s">
        <v>19</v>
      </c>
      <c r="BQ112" t="s">
        <v>19</v>
      </c>
    </row>
    <row r="113" spans="1:69">
      <c r="A113" t="s">
        <v>823</v>
      </c>
      <c r="B113">
        <v>16</v>
      </c>
      <c r="C113">
        <v>14</v>
      </c>
      <c r="D113">
        <v>1</v>
      </c>
      <c r="E113">
        <v>1</v>
      </c>
      <c r="F113">
        <v>6</v>
      </c>
      <c r="G113">
        <v>4</v>
      </c>
      <c r="H113">
        <v>1</v>
      </c>
      <c r="I113">
        <v>1</v>
      </c>
      <c r="J113">
        <v>3</v>
      </c>
      <c r="K113">
        <v>2</v>
      </c>
      <c r="L113" t="s">
        <v>19</v>
      </c>
      <c r="M113">
        <v>1</v>
      </c>
      <c r="N113">
        <v>1</v>
      </c>
      <c r="O113">
        <v>1</v>
      </c>
      <c r="P113" t="s">
        <v>19</v>
      </c>
      <c r="Q113" t="s">
        <v>19</v>
      </c>
      <c r="R113" t="s">
        <v>19</v>
      </c>
      <c r="S113" t="s">
        <v>19</v>
      </c>
      <c r="T113" t="s">
        <v>19</v>
      </c>
      <c r="U113" t="s">
        <v>19</v>
      </c>
      <c r="V113">
        <v>1</v>
      </c>
      <c r="W113">
        <v>1</v>
      </c>
      <c r="X113" t="s">
        <v>19</v>
      </c>
      <c r="Y113" t="s">
        <v>19</v>
      </c>
      <c r="Z113">
        <v>5</v>
      </c>
      <c r="AA113">
        <v>5</v>
      </c>
      <c r="AB113" t="s">
        <v>19</v>
      </c>
      <c r="AC113" t="s">
        <v>19</v>
      </c>
      <c r="AD113">
        <v>1</v>
      </c>
      <c r="AE113">
        <v>1</v>
      </c>
      <c r="AF113" t="s">
        <v>19</v>
      </c>
      <c r="AG113" t="s">
        <v>19</v>
      </c>
      <c r="AH113">
        <v>1</v>
      </c>
      <c r="AI113">
        <v>1</v>
      </c>
      <c r="AJ113" t="s">
        <v>19</v>
      </c>
      <c r="AK113" t="s">
        <v>19</v>
      </c>
      <c r="AL113" t="s">
        <v>19</v>
      </c>
      <c r="AM113" t="s">
        <v>19</v>
      </c>
      <c r="AN113" t="s">
        <v>19</v>
      </c>
      <c r="AO113" t="s">
        <v>19</v>
      </c>
      <c r="AP113" t="s">
        <v>19</v>
      </c>
      <c r="AQ113" t="s">
        <v>19</v>
      </c>
      <c r="AR113" t="s">
        <v>19</v>
      </c>
      <c r="AS113" t="s">
        <v>19</v>
      </c>
      <c r="AT113" t="s">
        <v>19</v>
      </c>
      <c r="AU113" t="s">
        <v>19</v>
      </c>
      <c r="AV113" t="s">
        <v>19</v>
      </c>
      <c r="AW113" t="s">
        <v>19</v>
      </c>
      <c r="AX113" t="s">
        <v>19</v>
      </c>
      <c r="AY113" t="s">
        <v>19</v>
      </c>
      <c r="AZ113" t="s">
        <v>19</v>
      </c>
      <c r="BA113" t="s">
        <v>19</v>
      </c>
      <c r="BB113">
        <v>1</v>
      </c>
      <c r="BC113">
        <v>1</v>
      </c>
      <c r="BD113" t="s">
        <v>19</v>
      </c>
      <c r="BE113" t="s">
        <v>19</v>
      </c>
      <c r="BF113" t="s">
        <v>19</v>
      </c>
      <c r="BG113" t="s">
        <v>19</v>
      </c>
      <c r="BH113" t="s">
        <v>19</v>
      </c>
      <c r="BI113" t="s">
        <v>19</v>
      </c>
      <c r="BJ113" t="s">
        <v>19</v>
      </c>
      <c r="BK113" t="s">
        <v>19</v>
      </c>
      <c r="BL113" t="s">
        <v>19</v>
      </c>
      <c r="BM113" t="s">
        <v>19</v>
      </c>
      <c r="BN113">
        <v>1</v>
      </c>
      <c r="BO113">
        <v>1</v>
      </c>
      <c r="BP113" t="s">
        <v>19</v>
      </c>
      <c r="BQ113" t="s">
        <v>19</v>
      </c>
    </row>
    <row r="114" spans="1:69">
      <c r="A114" t="s">
        <v>822</v>
      </c>
      <c r="B114" t="s">
        <v>19</v>
      </c>
      <c r="C114" t="s">
        <v>19</v>
      </c>
      <c r="D114" t="s">
        <v>19</v>
      </c>
      <c r="E114" t="s">
        <v>19</v>
      </c>
      <c r="F114" t="s">
        <v>19</v>
      </c>
      <c r="G114" t="s">
        <v>19</v>
      </c>
      <c r="H114" t="s">
        <v>19</v>
      </c>
      <c r="I114" t="s">
        <v>19</v>
      </c>
      <c r="J114" t="s">
        <v>19</v>
      </c>
      <c r="K114" t="s">
        <v>19</v>
      </c>
      <c r="L114" t="s">
        <v>19</v>
      </c>
      <c r="M114" t="s">
        <v>19</v>
      </c>
      <c r="N114" t="s">
        <v>19</v>
      </c>
      <c r="O114" t="s">
        <v>19</v>
      </c>
      <c r="P114" t="s">
        <v>19</v>
      </c>
      <c r="Q114" t="s">
        <v>19</v>
      </c>
      <c r="R114" t="s">
        <v>19</v>
      </c>
      <c r="S114" t="s">
        <v>19</v>
      </c>
      <c r="T114" t="s">
        <v>19</v>
      </c>
      <c r="U114" t="s">
        <v>19</v>
      </c>
      <c r="V114" t="s">
        <v>19</v>
      </c>
      <c r="W114" t="s">
        <v>19</v>
      </c>
      <c r="X114" t="s">
        <v>19</v>
      </c>
      <c r="Y114" t="s">
        <v>19</v>
      </c>
      <c r="Z114" t="s">
        <v>19</v>
      </c>
      <c r="AA114" t="s">
        <v>19</v>
      </c>
      <c r="AB114" t="s">
        <v>19</v>
      </c>
      <c r="AC114" t="s">
        <v>19</v>
      </c>
      <c r="AD114" t="s">
        <v>19</v>
      </c>
      <c r="AE114" t="s">
        <v>19</v>
      </c>
      <c r="AF114" t="s">
        <v>19</v>
      </c>
      <c r="AG114" t="s">
        <v>19</v>
      </c>
      <c r="AH114" t="s">
        <v>19</v>
      </c>
      <c r="AI114" t="s">
        <v>19</v>
      </c>
      <c r="AJ114" t="s">
        <v>19</v>
      </c>
      <c r="AK114" t="s">
        <v>19</v>
      </c>
      <c r="AL114" t="s">
        <v>19</v>
      </c>
      <c r="AM114" t="s">
        <v>19</v>
      </c>
      <c r="AN114" t="s">
        <v>19</v>
      </c>
      <c r="AO114" t="s">
        <v>19</v>
      </c>
      <c r="AP114" t="s">
        <v>19</v>
      </c>
      <c r="AQ114" t="s">
        <v>19</v>
      </c>
      <c r="AR114" t="s">
        <v>19</v>
      </c>
      <c r="AS114" t="s">
        <v>19</v>
      </c>
      <c r="AT114" t="s">
        <v>19</v>
      </c>
      <c r="AU114" t="s">
        <v>19</v>
      </c>
      <c r="AV114" t="s">
        <v>19</v>
      </c>
      <c r="AW114" t="s">
        <v>19</v>
      </c>
      <c r="AX114" t="s">
        <v>19</v>
      </c>
      <c r="AY114" t="s">
        <v>19</v>
      </c>
      <c r="AZ114" t="s">
        <v>19</v>
      </c>
      <c r="BA114" t="s">
        <v>19</v>
      </c>
      <c r="BB114" t="s">
        <v>19</v>
      </c>
      <c r="BC114" t="s">
        <v>19</v>
      </c>
      <c r="BD114" t="s">
        <v>19</v>
      </c>
      <c r="BE114" t="s">
        <v>19</v>
      </c>
      <c r="BF114" t="s">
        <v>19</v>
      </c>
      <c r="BG114" t="s">
        <v>19</v>
      </c>
      <c r="BH114" t="s">
        <v>19</v>
      </c>
      <c r="BI114" t="s">
        <v>19</v>
      </c>
      <c r="BJ114" t="s">
        <v>19</v>
      </c>
      <c r="BK114" t="s">
        <v>19</v>
      </c>
      <c r="BL114" t="s">
        <v>19</v>
      </c>
      <c r="BM114" t="s">
        <v>19</v>
      </c>
      <c r="BN114" t="s">
        <v>19</v>
      </c>
      <c r="BO114" t="s">
        <v>19</v>
      </c>
      <c r="BP114" t="s">
        <v>19</v>
      </c>
      <c r="BQ114" t="s">
        <v>19</v>
      </c>
    </row>
    <row r="115" spans="1:69">
      <c r="A115" t="s">
        <v>821</v>
      </c>
      <c r="B115">
        <v>87</v>
      </c>
      <c r="C115">
        <v>70</v>
      </c>
      <c r="D115">
        <v>13</v>
      </c>
      <c r="E115">
        <v>4</v>
      </c>
      <c r="F115">
        <v>61</v>
      </c>
      <c r="G115">
        <v>55</v>
      </c>
      <c r="H115">
        <v>3</v>
      </c>
      <c r="I115">
        <v>3</v>
      </c>
      <c r="J115">
        <v>42</v>
      </c>
      <c r="K115">
        <v>40</v>
      </c>
      <c r="L115">
        <v>2</v>
      </c>
      <c r="M115" t="s">
        <v>19</v>
      </c>
      <c r="N115">
        <v>5</v>
      </c>
      <c r="O115">
        <v>3</v>
      </c>
      <c r="P115">
        <v>2</v>
      </c>
      <c r="Q115" t="s">
        <v>19</v>
      </c>
      <c r="R115">
        <v>1</v>
      </c>
      <c r="S115" t="s">
        <v>19</v>
      </c>
      <c r="T115">
        <v>1</v>
      </c>
      <c r="U115" t="s">
        <v>19</v>
      </c>
      <c r="V115">
        <v>3</v>
      </c>
      <c r="W115">
        <v>2</v>
      </c>
      <c r="X115">
        <v>1</v>
      </c>
      <c r="Y115" t="s">
        <v>19</v>
      </c>
      <c r="Z115">
        <v>3</v>
      </c>
      <c r="AA115">
        <v>2</v>
      </c>
      <c r="AB115">
        <v>1</v>
      </c>
      <c r="AC115" t="s">
        <v>19</v>
      </c>
      <c r="AD115">
        <v>4</v>
      </c>
      <c r="AE115">
        <v>2</v>
      </c>
      <c r="AF115">
        <v>2</v>
      </c>
      <c r="AG115" t="s">
        <v>19</v>
      </c>
      <c r="AH115">
        <v>4</v>
      </c>
      <c r="AI115">
        <v>1</v>
      </c>
      <c r="AJ115">
        <v>2</v>
      </c>
      <c r="AK115">
        <v>1</v>
      </c>
      <c r="AL115">
        <v>1</v>
      </c>
      <c r="AM115" t="s">
        <v>19</v>
      </c>
      <c r="AN115" t="s">
        <v>19</v>
      </c>
      <c r="AO115">
        <v>1</v>
      </c>
      <c r="AP115" t="s">
        <v>19</v>
      </c>
      <c r="AQ115" t="s">
        <v>19</v>
      </c>
      <c r="AR115" t="s">
        <v>19</v>
      </c>
      <c r="AS115" t="s">
        <v>19</v>
      </c>
      <c r="AT115" t="s">
        <v>19</v>
      </c>
      <c r="AU115" t="s">
        <v>19</v>
      </c>
      <c r="AV115" t="s">
        <v>19</v>
      </c>
      <c r="AW115" t="s">
        <v>19</v>
      </c>
      <c r="AX115">
        <v>2</v>
      </c>
      <c r="AY115">
        <v>1</v>
      </c>
      <c r="AZ115">
        <v>1</v>
      </c>
      <c r="BA115" t="s">
        <v>19</v>
      </c>
      <c r="BB115">
        <v>1</v>
      </c>
      <c r="BC115" t="s">
        <v>19</v>
      </c>
      <c r="BD115">
        <v>1</v>
      </c>
      <c r="BE115" t="s">
        <v>19</v>
      </c>
      <c r="BF115" t="s">
        <v>19</v>
      </c>
      <c r="BG115" t="s">
        <v>19</v>
      </c>
      <c r="BH115" t="s">
        <v>19</v>
      </c>
      <c r="BI115" t="s">
        <v>19</v>
      </c>
      <c r="BJ115" t="s">
        <v>19</v>
      </c>
      <c r="BK115" t="s">
        <v>19</v>
      </c>
      <c r="BL115" t="s">
        <v>19</v>
      </c>
      <c r="BM115" t="s">
        <v>19</v>
      </c>
      <c r="BN115">
        <v>7</v>
      </c>
      <c r="BO115">
        <v>5</v>
      </c>
      <c r="BP115">
        <v>2</v>
      </c>
      <c r="BQ115" t="s">
        <v>19</v>
      </c>
    </row>
    <row r="116" spans="1:69">
      <c r="A116" t="s">
        <v>820</v>
      </c>
      <c r="B116" t="s">
        <v>19</v>
      </c>
      <c r="C116" t="s">
        <v>19</v>
      </c>
      <c r="D116" t="s">
        <v>19</v>
      </c>
      <c r="E116" t="s">
        <v>19</v>
      </c>
      <c r="F116" t="s">
        <v>19</v>
      </c>
      <c r="G116" t="s">
        <v>19</v>
      </c>
      <c r="H116" t="s">
        <v>19</v>
      </c>
      <c r="I116" t="s">
        <v>19</v>
      </c>
      <c r="J116" t="s">
        <v>19</v>
      </c>
      <c r="K116" t="s">
        <v>19</v>
      </c>
      <c r="L116" t="s">
        <v>19</v>
      </c>
      <c r="M116" t="s">
        <v>19</v>
      </c>
      <c r="N116" t="s">
        <v>19</v>
      </c>
      <c r="O116" t="s">
        <v>19</v>
      </c>
      <c r="P116" t="s">
        <v>19</v>
      </c>
      <c r="Q116" t="s">
        <v>19</v>
      </c>
      <c r="R116" t="s">
        <v>19</v>
      </c>
      <c r="S116" t="s">
        <v>19</v>
      </c>
      <c r="T116" t="s">
        <v>19</v>
      </c>
      <c r="U116" t="s">
        <v>19</v>
      </c>
      <c r="V116" t="s">
        <v>19</v>
      </c>
      <c r="W116" t="s">
        <v>19</v>
      </c>
      <c r="X116" t="s">
        <v>19</v>
      </c>
      <c r="Y116" t="s">
        <v>19</v>
      </c>
      <c r="Z116" t="s">
        <v>19</v>
      </c>
      <c r="AA116" t="s">
        <v>19</v>
      </c>
      <c r="AB116" t="s">
        <v>19</v>
      </c>
      <c r="AC116" t="s">
        <v>19</v>
      </c>
      <c r="AD116" t="s">
        <v>19</v>
      </c>
      <c r="AE116" t="s">
        <v>19</v>
      </c>
      <c r="AF116" t="s">
        <v>19</v>
      </c>
      <c r="AG116" t="s">
        <v>19</v>
      </c>
      <c r="AH116" t="s">
        <v>19</v>
      </c>
      <c r="AI116" t="s">
        <v>19</v>
      </c>
      <c r="AJ116" t="s">
        <v>19</v>
      </c>
      <c r="AK116" t="s">
        <v>19</v>
      </c>
      <c r="AL116" t="s">
        <v>19</v>
      </c>
      <c r="AM116" t="s">
        <v>19</v>
      </c>
      <c r="AN116" t="s">
        <v>19</v>
      </c>
      <c r="AO116" t="s">
        <v>19</v>
      </c>
      <c r="AP116" t="s">
        <v>19</v>
      </c>
      <c r="AQ116" t="s">
        <v>19</v>
      </c>
      <c r="AR116" t="s">
        <v>19</v>
      </c>
      <c r="AS116" t="s">
        <v>19</v>
      </c>
      <c r="AT116" t="s">
        <v>19</v>
      </c>
      <c r="AU116" t="s">
        <v>19</v>
      </c>
      <c r="AV116" t="s">
        <v>19</v>
      </c>
      <c r="AW116" t="s">
        <v>19</v>
      </c>
      <c r="AX116" t="s">
        <v>19</v>
      </c>
      <c r="AY116" t="s">
        <v>19</v>
      </c>
      <c r="AZ116" t="s">
        <v>19</v>
      </c>
      <c r="BA116" t="s">
        <v>19</v>
      </c>
      <c r="BB116" t="s">
        <v>19</v>
      </c>
      <c r="BC116" t="s">
        <v>19</v>
      </c>
      <c r="BD116" t="s">
        <v>19</v>
      </c>
      <c r="BE116" t="s">
        <v>19</v>
      </c>
      <c r="BF116" t="s">
        <v>19</v>
      </c>
      <c r="BG116" t="s">
        <v>19</v>
      </c>
      <c r="BH116" t="s">
        <v>19</v>
      </c>
      <c r="BI116" t="s">
        <v>19</v>
      </c>
      <c r="BJ116" t="s">
        <v>19</v>
      </c>
      <c r="BK116" t="s">
        <v>19</v>
      </c>
      <c r="BL116" t="s">
        <v>19</v>
      </c>
      <c r="BM116" t="s">
        <v>19</v>
      </c>
      <c r="BN116" t="s">
        <v>19</v>
      </c>
      <c r="BO116" t="s">
        <v>19</v>
      </c>
      <c r="BP116" t="s">
        <v>19</v>
      </c>
      <c r="BQ116" t="s">
        <v>19</v>
      </c>
    </row>
    <row r="117" spans="1:69">
      <c r="A117" t="s">
        <v>819</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c r="AF117" t="s">
        <v>19</v>
      </c>
      <c r="AG117" t="s">
        <v>19</v>
      </c>
      <c r="AH117" t="s">
        <v>19</v>
      </c>
      <c r="AI117" t="s">
        <v>19</v>
      </c>
      <c r="AJ117" t="s">
        <v>19</v>
      </c>
      <c r="AK117" t="s">
        <v>19</v>
      </c>
      <c r="AL117" t="s">
        <v>19</v>
      </c>
      <c r="AM117" t="s">
        <v>19</v>
      </c>
      <c r="AN117" t="s">
        <v>19</v>
      </c>
      <c r="AO117" t="s">
        <v>19</v>
      </c>
      <c r="AP117" t="s">
        <v>19</v>
      </c>
      <c r="AQ117" t="s">
        <v>19</v>
      </c>
      <c r="AR117" t="s">
        <v>19</v>
      </c>
      <c r="AS117" t="s">
        <v>19</v>
      </c>
      <c r="AT117" t="s">
        <v>19</v>
      </c>
      <c r="AU117" t="s">
        <v>19</v>
      </c>
      <c r="AV117" t="s">
        <v>19</v>
      </c>
      <c r="AW117" t="s">
        <v>19</v>
      </c>
      <c r="AX117" t="s">
        <v>19</v>
      </c>
      <c r="AY117" t="s">
        <v>19</v>
      </c>
      <c r="AZ117" t="s">
        <v>19</v>
      </c>
      <c r="BA117" t="s">
        <v>19</v>
      </c>
      <c r="BB117" t="s">
        <v>19</v>
      </c>
      <c r="BC117" t="s">
        <v>19</v>
      </c>
      <c r="BD117" t="s">
        <v>19</v>
      </c>
      <c r="BE117" t="s">
        <v>19</v>
      </c>
      <c r="BF117" t="s">
        <v>19</v>
      </c>
      <c r="BG117" t="s">
        <v>19</v>
      </c>
      <c r="BH117" t="s">
        <v>19</v>
      </c>
      <c r="BI117" t="s">
        <v>19</v>
      </c>
      <c r="BJ117" t="s">
        <v>19</v>
      </c>
      <c r="BK117" t="s">
        <v>19</v>
      </c>
      <c r="BL117" t="s">
        <v>19</v>
      </c>
      <c r="BM117" t="s">
        <v>19</v>
      </c>
      <c r="BN117" t="s">
        <v>19</v>
      </c>
      <c r="BO117" t="s">
        <v>19</v>
      </c>
      <c r="BP117" t="s">
        <v>19</v>
      </c>
      <c r="BQ117" t="s">
        <v>19</v>
      </c>
    </row>
    <row r="118" spans="1:69">
      <c r="A118" t="s">
        <v>818</v>
      </c>
      <c r="B118" t="s">
        <v>19</v>
      </c>
      <c r="C118" t="s">
        <v>19</v>
      </c>
      <c r="D118" t="s">
        <v>19</v>
      </c>
      <c r="E118" t="s">
        <v>19</v>
      </c>
      <c r="F118" t="s">
        <v>19</v>
      </c>
      <c r="G118" t="s">
        <v>19</v>
      </c>
      <c r="H118" t="s">
        <v>19</v>
      </c>
      <c r="I118" t="s">
        <v>19</v>
      </c>
      <c r="J118" t="s">
        <v>19</v>
      </c>
      <c r="K118" t="s">
        <v>19</v>
      </c>
      <c r="L118" t="s">
        <v>19</v>
      </c>
      <c r="M118" t="s">
        <v>19</v>
      </c>
      <c r="N118" t="s">
        <v>19</v>
      </c>
      <c r="O118" t="s">
        <v>19</v>
      </c>
      <c r="P118" t="s">
        <v>19</v>
      </c>
      <c r="Q118" t="s">
        <v>19</v>
      </c>
      <c r="R118" t="s">
        <v>19</v>
      </c>
      <c r="S118" t="s">
        <v>19</v>
      </c>
      <c r="T118" t="s">
        <v>19</v>
      </c>
      <c r="U118" t="s">
        <v>19</v>
      </c>
      <c r="V118" t="s">
        <v>19</v>
      </c>
      <c r="W118" t="s">
        <v>19</v>
      </c>
      <c r="X118" t="s">
        <v>19</v>
      </c>
      <c r="Y118" t="s">
        <v>19</v>
      </c>
      <c r="Z118" t="s">
        <v>19</v>
      </c>
      <c r="AA118" t="s">
        <v>19</v>
      </c>
      <c r="AB118" t="s">
        <v>19</v>
      </c>
      <c r="AC118" t="s">
        <v>19</v>
      </c>
      <c r="AD118" t="s">
        <v>19</v>
      </c>
      <c r="AE118" t="s">
        <v>19</v>
      </c>
      <c r="AF118" t="s">
        <v>19</v>
      </c>
      <c r="AG118" t="s">
        <v>19</v>
      </c>
      <c r="AH118" t="s">
        <v>19</v>
      </c>
      <c r="AI118" t="s">
        <v>19</v>
      </c>
      <c r="AJ118" t="s">
        <v>19</v>
      </c>
      <c r="AK118" t="s">
        <v>19</v>
      </c>
      <c r="AL118" t="s">
        <v>19</v>
      </c>
      <c r="AM118" t="s">
        <v>19</v>
      </c>
      <c r="AN118" t="s">
        <v>19</v>
      </c>
      <c r="AO118" t="s">
        <v>19</v>
      </c>
      <c r="AP118" t="s">
        <v>19</v>
      </c>
      <c r="AQ118" t="s">
        <v>19</v>
      </c>
      <c r="AR118" t="s">
        <v>19</v>
      </c>
      <c r="AS118" t="s">
        <v>19</v>
      </c>
      <c r="AT118" t="s">
        <v>19</v>
      </c>
      <c r="AU118" t="s">
        <v>19</v>
      </c>
      <c r="AV118" t="s">
        <v>19</v>
      </c>
      <c r="AW118" t="s">
        <v>19</v>
      </c>
      <c r="AX118" t="s">
        <v>19</v>
      </c>
      <c r="AY118" t="s">
        <v>19</v>
      </c>
      <c r="AZ118" t="s">
        <v>19</v>
      </c>
      <c r="BA118" t="s">
        <v>19</v>
      </c>
      <c r="BB118" t="s">
        <v>19</v>
      </c>
      <c r="BC118" t="s">
        <v>19</v>
      </c>
      <c r="BD118" t="s">
        <v>19</v>
      </c>
      <c r="BE118" t="s">
        <v>19</v>
      </c>
      <c r="BF118" t="s">
        <v>19</v>
      </c>
      <c r="BG118" t="s">
        <v>19</v>
      </c>
      <c r="BH118" t="s">
        <v>19</v>
      </c>
      <c r="BI118" t="s">
        <v>19</v>
      </c>
      <c r="BJ118" t="s">
        <v>19</v>
      </c>
      <c r="BK118" t="s">
        <v>19</v>
      </c>
      <c r="BL118" t="s">
        <v>19</v>
      </c>
      <c r="BM118" t="s">
        <v>19</v>
      </c>
      <c r="BN118" t="s">
        <v>19</v>
      </c>
      <c r="BO118" t="s">
        <v>19</v>
      </c>
      <c r="BP118" t="s">
        <v>19</v>
      </c>
      <c r="BQ118" t="s">
        <v>19</v>
      </c>
    </row>
    <row r="119" spans="1:69">
      <c r="A119" t="s">
        <v>817</v>
      </c>
      <c r="B119" t="s">
        <v>19</v>
      </c>
      <c r="C119" t="s">
        <v>19</v>
      </c>
      <c r="D119" t="s">
        <v>19</v>
      </c>
      <c r="E119" t="s">
        <v>19</v>
      </c>
      <c r="F119" t="s">
        <v>19</v>
      </c>
      <c r="G119" t="s">
        <v>19</v>
      </c>
      <c r="H119" t="s">
        <v>19</v>
      </c>
      <c r="I119" t="s">
        <v>19</v>
      </c>
      <c r="J119" t="s">
        <v>19</v>
      </c>
      <c r="K119" t="s">
        <v>19</v>
      </c>
      <c r="L119" t="s">
        <v>19</v>
      </c>
      <c r="M119" t="s">
        <v>19</v>
      </c>
      <c r="N119" t="s">
        <v>19</v>
      </c>
      <c r="O119" t="s">
        <v>19</v>
      </c>
      <c r="P119" t="s">
        <v>19</v>
      </c>
      <c r="Q119" t="s">
        <v>19</v>
      </c>
      <c r="R119" t="s">
        <v>19</v>
      </c>
      <c r="S119" t="s">
        <v>19</v>
      </c>
      <c r="T119" t="s">
        <v>19</v>
      </c>
      <c r="U119" t="s">
        <v>19</v>
      </c>
      <c r="V119" t="s">
        <v>19</v>
      </c>
      <c r="W119" t="s">
        <v>19</v>
      </c>
      <c r="X119" t="s">
        <v>19</v>
      </c>
      <c r="Y119" t="s">
        <v>19</v>
      </c>
      <c r="Z119" t="s">
        <v>19</v>
      </c>
      <c r="AA119" t="s">
        <v>19</v>
      </c>
      <c r="AB119" t="s">
        <v>19</v>
      </c>
      <c r="AC119" t="s">
        <v>19</v>
      </c>
      <c r="AD119" t="s">
        <v>19</v>
      </c>
      <c r="AE119" t="s">
        <v>19</v>
      </c>
      <c r="AF119" t="s">
        <v>19</v>
      </c>
      <c r="AG119" t="s">
        <v>19</v>
      </c>
      <c r="AH119" t="s">
        <v>19</v>
      </c>
      <c r="AI119" t="s">
        <v>19</v>
      </c>
      <c r="AJ119" t="s">
        <v>19</v>
      </c>
      <c r="AK119" t="s">
        <v>19</v>
      </c>
      <c r="AL119" t="s">
        <v>19</v>
      </c>
      <c r="AM119" t="s">
        <v>19</v>
      </c>
      <c r="AN119" t="s">
        <v>19</v>
      </c>
      <c r="AO119" t="s">
        <v>19</v>
      </c>
      <c r="AP119" t="s">
        <v>19</v>
      </c>
      <c r="AQ119" t="s">
        <v>19</v>
      </c>
      <c r="AR119" t="s">
        <v>19</v>
      </c>
      <c r="AS119" t="s">
        <v>19</v>
      </c>
      <c r="AT119" t="s">
        <v>19</v>
      </c>
      <c r="AU119" t="s">
        <v>19</v>
      </c>
      <c r="AV119" t="s">
        <v>19</v>
      </c>
      <c r="AW119" t="s">
        <v>19</v>
      </c>
      <c r="AX119" t="s">
        <v>19</v>
      </c>
      <c r="AY119" t="s">
        <v>19</v>
      </c>
      <c r="AZ119" t="s">
        <v>19</v>
      </c>
      <c r="BA119" t="s">
        <v>19</v>
      </c>
      <c r="BB119" t="s">
        <v>19</v>
      </c>
      <c r="BC119" t="s">
        <v>19</v>
      </c>
      <c r="BD119" t="s">
        <v>19</v>
      </c>
      <c r="BE119" t="s">
        <v>19</v>
      </c>
      <c r="BF119" t="s">
        <v>19</v>
      </c>
      <c r="BG119" t="s">
        <v>19</v>
      </c>
      <c r="BH119" t="s">
        <v>19</v>
      </c>
      <c r="BI119" t="s">
        <v>19</v>
      </c>
      <c r="BJ119" t="s">
        <v>19</v>
      </c>
      <c r="BK119" t="s">
        <v>19</v>
      </c>
      <c r="BL119" t="s">
        <v>19</v>
      </c>
      <c r="BM119" t="s">
        <v>19</v>
      </c>
      <c r="BN119" t="s">
        <v>19</v>
      </c>
      <c r="BO119" t="s">
        <v>19</v>
      </c>
      <c r="BP119" t="s">
        <v>19</v>
      </c>
      <c r="BQ119" t="s">
        <v>19</v>
      </c>
    </row>
    <row r="120" spans="1:69">
      <c r="A120" t="s">
        <v>816</v>
      </c>
      <c r="B120">
        <v>53</v>
      </c>
      <c r="C120">
        <v>44</v>
      </c>
      <c r="D120">
        <v>5</v>
      </c>
      <c r="E120">
        <v>4</v>
      </c>
      <c r="F120">
        <v>35</v>
      </c>
      <c r="G120">
        <v>31</v>
      </c>
      <c r="H120" t="s">
        <v>19</v>
      </c>
      <c r="I120">
        <v>4</v>
      </c>
      <c r="J120">
        <v>23</v>
      </c>
      <c r="K120">
        <v>22</v>
      </c>
      <c r="L120" t="s">
        <v>19</v>
      </c>
      <c r="M120">
        <v>1</v>
      </c>
      <c r="N120">
        <v>2</v>
      </c>
      <c r="O120">
        <v>2</v>
      </c>
      <c r="P120" t="s">
        <v>19</v>
      </c>
      <c r="Q120" t="s">
        <v>19</v>
      </c>
      <c r="R120" t="s">
        <v>19</v>
      </c>
      <c r="S120" t="s">
        <v>19</v>
      </c>
      <c r="T120" t="s">
        <v>19</v>
      </c>
      <c r="U120" t="s">
        <v>19</v>
      </c>
      <c r="V120">
        <v>3</v>
      </c>
      <c r="W120">
        <v>2</v>
      </c>
      <c r="X120">
        <v>1</v>
      </c>
      <c r="Y120" t="s">
        <v>19</v>
      </c>
      <c r="Z120">
        <v>1</v>
      </c>
      <c r="AA120">
        <v>1</v>
      </c>
      <c r="AB120" t="s">
        <v>19</v>
      </c>
      <c r="AC120" t="s">
        <v>19</v>
      </c>
      <c r="AD120">
        <v>2</v>
      </c>
      <c r="AE120">
        <v>1</v>
      </c>
      <c r="AF120">
        <v>1</v>
      </c>
      <c r="AG120" t="s">
        <v>19</v>
      </c>
      <c r="AH120">
        <v>2</v>
      </c>
      <c r="AI120">
        <v>1</v>
      </c>
      <c r="AJ120">
        <v>1</v>
      </c>
      <c r="AK120" t="s">
        <v>19</v>
      </c>
      <c r="AL120" t="s">
        <v>19</v>
      </c>
      <c r="AM120" t="s">
        <v>19</v>
      </c>
      <c r="AN120" t="s">
        <v>19</v>
      </c>
      <c r="AO120" t="s">
        <v>19</v>
      </c>
      <c r="AP120" t="s">
        <v>19</v>
      </c>
      <c r="AQ120" t="s">
        <v>19</v>
      </c>
      <c r="AR120" t="s">
        <v>19</v>
      </c>
      <c r="AS120" t="s">
        <v>19</v>
      </c>
      <c r="AT120" t="s">
        <v>19</v>
      </c>
      <c r="AU120" t="s">
        <v>19</v>
      </c>
      <c r="AV120" t="s">
        <v>19</v>
      </c>
      <c r="AW120" t="s">
        <v>19</v>
      </c>
      <c r="AX120">
        <v>2</v>
      </c>
      <c r="AY120">
        <v>1</v>
      </c>
      <c r="AZ120">
        <v>1</v>
      </c>
      <c r="BA120" t="s">
        <v>19</v>
      </c>
      <c r="BB120" t="s">
        <v>19</v>
      </c>
      <c r="BC120" t="s">
        <v>19</v>
      </c>
      <c r="BD120" t="s">
        <v>19</v>
      </c>
      <c r="BE120" t="s">
        <v>19</v>
      </c>
      <c r="BF120" t="s">
        <v>19</v>
      </c>
      <c r="BG120" t="s">
        <v>19</v>
      </c>
      <c r="BH120" t="s">
        <v>19</v>
      </c>
      <c r="BI120" t="s">
        <v>19</v>
      </c>
      <c r="BJ120" t="s">
        <v>19</v>
      </c>
      <c r="BK120" t="s">
        <v>19</v>
      </c>
      <c r="BL120" t="s">
        <v>19</v>
      </c>
      <c r="BM120" t="s">
        <v>19</v>
      </c>
      <c r="BN120">
        <v>8</v>
      </c>
      <c r="BO120">
        <v>6</v>
      </c>
      <c r="BP120">
        <v>2</v>
      </c>
      <c r="BQ120" t="s">
        <v>19</v>
      </c>
    </row>
    <row r="121" spans="1:69">
      <c r="A121" t="s">
        <v>815</v>
      </c>
      <c r="B121">
        <v>42</v>
      </c>
      <c r="C121">
        <v>31</v>
      </c>
      <c r="D121">
        <v>7</v>
      </c>
      <c r="E121">
        <v>4</v>
      </c>
      <c r="F121">
        <v>27</v>
      </c>
      <c r="G121">
        <v>24</v>
      </c>
      <c r="H121">
        <v>1</v>
      </c>
      <c r="I121">
        <v>2</v>
      </c>
      <c r="J121">
        <v>7</v>
      </c>
      <c r="K121">
        <v>5</v>
      </c>
      <c r="L121">
        <v>1</v>
      </c>
      <c r="M121">
        <v>1</v>
      </c>
      <c r="N121">
        <v>2</v>
      </c>
      <c r="O121">
        <v>1</v>
      </c>
      <c r="P121">
        <v>1</v>
      </c>
      <c r="Q121" t="s">
        <v>19</v>
      </c>
      <c r="R121" t="s">
        <v>19</v>
      </c>
      <c r="S121" t="s">
        <v>19</v>
      </c>
      <c r="T121" t="s">
        <v>19</v>
      </c>
      <c r="U121" t="s">
        <v>19</v>
      </c>
      <c r="V121">
        <v>2</v>
      </c>
      <c r="W121">
        <v>1</v>
      </c>
      <c r="X121">
        <v>1</v>
      </c>
      <c r="Y121" t="s">
        <v>19</v>
      </c>
      <c r="Z121">
        <v>2</v>
      </c>
      <c r="AA121">
        <v>1</v>
      </c>
      <c r="AB121" t="s">
        <v>19</v>
      </c>
      <c r="AC121">
        <v>1</v>
      </c>
      <c r="AD121">
        <v>2</v>
      </c>
      <c r="AE121">
        <v>1</v>
      </c>
      <c r="AF121">
        <v>1</v>
      </c>
      <c r="AG121" t="s">
        <v>19</v>
      </c>
      <c r="AH121">
        <v>2</v>
      </c>
      <c r="AI121">
        <v>1</v>
      </c>
      <c r="AJ121">
        <v>1</v>
      </c>
      <c r="AK121" t="s">
        <v>19</v>
      </c>
      <c r="AL121">
        <v>1</v>
      </c>
      <c r="AM121">
        <v>1</v>
      </c>
      <c r="AN121" t="s">
        <v>19</v>
      </c>
      <c r="AO121" t="s">
        <v>19</v>
      </c>
      <c r="AP121" t="s">
        <v>19</v>
      </c>
      <c r="AQ121" t="s">
        <v>19</v>
      </c>
      <c r="AR121" t="s">
        <v>19</v>
      </c>
      <c r="AS121" t="s">
        <v>19</v>
      </c>
      <c r="AT121" t="s">
        <v>19</v>
      </c>
      <c r="AU121" t="s">
        <v>19</v>
      </c>
      <c r="AV121" t="s">
        <v>19</v>
      </c>
      <c r="AW121" t="s">
        <v>19</v>
      </c>
      <c r="AX121">
        <v>1</v>
      </c>
      <c r="AY121" t="s">
        <v>19</v>
      </c>
      <c r="AZ121">
        <v>1</v>
      </c>
      <c r="BA121" t="s">
        <v>19</v>
      </c>
      <c r="BB121" t="s">
        <v>19</v>
      </c>
      <c r="BC121" t="s">
        <v>19</v>
      </c>
      <c r="BD121" t="s">
        <v>19</v>
      </c>
      <c r="BE121" t="s">
        <v>19</v>
      </c>
      <c r="BF121" t="s">
        <v>19</v>
      </c>
      <c r="BG121" t="s">
        <v>19</v>
      </c>
      <c r="BH121" t="s">
        <v>19</v>
      </c>
      <c r="BI121" t="s">
        <v>19</v>
      </c>
      <c r="BJ121" t="s">
        <v>19</v>
      </c>
      <c r="BK121" t="s">
        <v>19</v>
      </c>
      <c r="BL121" t="s">
        <v>19</v>
      </c>
      <c r="BM121" t="s">
        <v>19</v>
      </c>
      <c r="BN121">
        <v>5</v>
      </c>
      <c r="BO121">
        <v>2</v>
      </c>
      <c r="BP121">
        <v>2</v>
      </c>
      <c r="BQ121">
        <v>1</v>
      </c>
    </row>
  </sheetData>
  <phoneticPr fontId="40"/>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theme="8"/>
  </sheetPr>
  <dimension ref="A1:AG123"/>
  <sheetViews>
    <sheetView workbookViewId="0"/>
  </sheetViews>
  <sheetFormatPr defaultRowHeight="13.5"/>
  <sheetData>
    <row r="1" spans="1:33">
      <c r="A1" t="s">
        <v>788</v>
      </c>
      <c r="B1" t="s">
        <v>787</v>
      </c>
      <c r="C1" s="271">
        <v>42278</v>
      </c>
    </row>
    <row r="2" spans="1:33">
      <c r="A2" t="s">
        <v>2557</v>
      </c>
    </row>
    <row r="3" spans="1:33">
      <c r="A3" t="s">
        <v>938</v>
      </c>
    </row>
    <row r="4" spans="1:33">
      <c r="A4" t="s">
        <v>946</v>
      </c>
    </row>
    <row r="5" spans="1:33">
      <c r="A5" t="s">
        <v>945</v>
      </c>
    </row>
    <row r="6" spans="1:33">
      <c r="B6" t="s">
        <v>44</v>
      </c>
      <c r="F6" t="s">
        <v>777</v>
      </c>
      <c r="J6" t="s">
        <v>932</v>
      </c>
      <c r="N6" t="s">
        <v>931</v>
      </c>
      <c r="R6" t="s">
        <v>767</v>
      </c>
      <c r="V6" t="s">
        <v>949</v>
      </c>
      <c r="Z6" t="s">
        <v>930</v>
      </c>
      <c r="AD6" t="s">
        <v>792</v>
      </c>
    </row>
    <row r="7" spans="1:33">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row>
    <row r="8" spans="1:33">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row>
    <row r="9" spans="1:33">
      <c r="A9" t="s">
        <v>928</v>
      </c>
      <c r="B9">
        <v>204768</v>
      </c>
      <c r="C9">
        <v>103675</v>
      </c>
      <c r="D9">
        <v>45605</v>
      </c>
      <c r="E9">
        <v>55488</v>
      </c>
      <c r="F9">
        <v>167553</v>
      </c>
      <c r="G9">
        <v>95818</v>
      </c>
      <c r="H9">
        <v>21971</v>
      </c>
      <c r="I9">
        <v>49764</v>
      </c>
      <c r="J9">
        <v>4008</v>
      </c>
      <c r="K9">
        <v>736</v>
      </c>
      <c r="L9">
        <v>872</v>
      </c>
      <c r="M9">
        <v>2400</v>
      </c>
      <c r="N9">
        <v>2461</v>
      </c>
      <c r="O9">
        <v>986</v>
      </c>
      <c r="P9">
        <v>442</v>
      </c>
      <c r="Q9">
        <v>1033</v>
      </c>
      <c r="R9">
        <v>60127</v>
      </c>
      <c r="S9">
        <v>38405</v>
      </c>
      <c r="T9">
        <v>12040</v>
      </c>
      <c r="U9">
        <v>9682</v>
      </c>
      <c r="V9">
        <v>20744</v>
      </c>
      <c r="W9">
        <v>3846</v>
      </c>
      <c r="X9">
        <v>13958</v>
      </c>
      <c r="Y9">
        <v>2940</v>
      </c>
      <c r="Z9">
        <v>12981</v>
      </c>
      <c r="AA9">
        <v>2321</v>
      </c>
      <c r="AB9">
        <v>8232</v>
      </c>
      <c r="AC9">
        <v>2428</v>
      </c>
      <c r="AD9">
        <v>16471</v>
      </c>
      <c r="AE9">
        <v>4011</v>
      </c>
      <c r="AF9">
        <v>9676</v>
      </c>
      <c r="AG9">
        <v>2784</v>
      </c>
    </row>
    <row r="10" spans="1:33">
      <c r="A10" t="s">
        <v>927</v>
      </c>
      <c r="B10">
        <v>16436</v>
      </c>
      <c r="C10">
        <v>9222</v>
      </c>
      <c r="D10">
        <v>3936</v>
      </c>
      <c r="E10">
        <v>3278</v>
      </c>
      <c r="F10">
        <v>13356</v>
      </c>
      <c r="G10">
        <v>8575</v>
      </c>
      <c r="H10">
        <v>1841</v>
      </c>
      <c r="I10">
        <v>2940</v>
      </c>
      <c r="J10">
        <v>266</v>
      </c>
      <c r="K10">
        <v>37</v>
      </c>
      <c r="L10">
        <v>40</v>
      </c>
      <c r="M10">
        <v>189</v>
      </c>
      <c r="N10">
        <v>132</v>
      </c>
      <c r="O10">
        <v>48</v>
      </c>
      <c r="P10">
        <v>29</v>
      </c>
      <c r="Q10">
        <v>55</v>
      </c>
      <c r="R10">
        <v>4997</v>
      </c>
      <c r="S10">
        <v>3438</v>
      </c>
      <c r="T10">
        <v>1059</v>
      </c>
      <c r="U10">
        <v>500</v>
      </c>
      <c r="V10">
        <v>1668</v>
      </c>
      <c r="W10">
        <v>259</v>
      </c>
      <c r="X10">
        <v>1231</v>
      </c>
      <c r="Y10">
        <v>178</v>
      </c>
      <c r="Z10">
        <v>989</v>
      </c>
      <c r="AA10">
        <v>165</v>
      </c>
      <c r="AB10">
        <v>684</v>
      </c>
      <c r="AC10">
        <v>140</v>
      </c>
      <c r="AD10">
        <v>1412</v>
      </c>
      <c r="AE10">
        <v>388</v>
      </c>
      <c r="AF10">
        <v>864</v>
      </c>
      <c r="AG10">
        <v>160</v>
      </c>
    </row>
    <row r="11" spans="1:33">
      <c r="A11" t="s">
        <v>926</v>
      </c>
      <c r="B11">
        <v>4984</v>
      </c>
      <c r="C11">
        <v>2970</v>
      </c>
      <c r="D11">
        <v>1435</v>
      </c>
      <c r="E11">
        <v>579</v>
      </c>
      <c r="F11">
        <v>3973</v>
      </c>
      <c r="G11">
        <v>2766</v>
      </c>
      <c r="H11">
        <v>687</v>
      </c>
      <c r="I11">
        <v>520</v>
      </c>
      <c r="J11">
        <v>96</v>
      </c>
      <c r="K11">
        <v>19</v>
      </c>
      <c r="L11">
        <v>45</v>
      </c>
      <c r="M11">
        <v>32</v>
      </c>
      <c r="N11">
        <v>66</v>
      </c>
      <c r="O11">
        <v>22</v>
      </c>
      <c r="P11">
        <v>29</v>
      </c>
      <c r="Q11">
        <v>15</v>
      </c>
      <c r="R11">
        <v>1842</v>
      </c>
      <c r="S11">
        <v>1361</v>
      </c>
      <c r="T11">
        <v>384</v>
      </c>
      <c r="U11">
        <v>97</v>
      </c>
      <c r="V11">
        <v>573</v>
      </c>
      <c r="W11">
        <v>117</v>
      </c>
      <c r="X11">
        <v>430</v>
      </c>
      <c r="Y11">
        <v>26</v>
      </c>
      <c r="Z11">
        <v>364</v>
      </c>
      <c r="AA11">
        <v>73</v>
      </c>
      <c r="AB11">
        <v>268</v>
      </c>
      <c r="AC11">
        <v>23</v>
      </c>
      <c r="AD11">
        <v>438</v>
      </c>
      <c r="AE11">
        <v>87</v>
      </c>
      <c r="AF11">
        <v>318</v>
      </c>
      <c r="AG11">
        <v>33</v>
      </c>
    </row>
    <row r="12" spans="1:33">
      <c r="A12" t="s">
        <v>925</v>
      </c>
      <c r="B12">
        <v>2609</v>
      </c>
      <c r="C12">
        <v>1485</v>
      </c>
      <c r="D12">
        <v>765</v>
      </c>
      <c r="E12">
        <v>359</v>
      </c>
      <c r="F12">
        <v>2100</v>
      </c>
      <c r="G12">
        <v>1364</v>
      </c>
      <c r="H12">
        <v>421</v>
      </c>
      <c r="I12">
        <v>315</v>
      </c>
      <c r="J12">
        <v>55</v>
      </c>
      <c r="K12">
        <v>12</v>
      </c>
      <c r="L12">
        <v>14</v>
      </c>
      <c r="M12">
        <v>29</v>
      </c>
      <c r="N12">
        <v>11</v>
      </c>
      <c r="O12">
        <v>5</v>
      </c>
      <c r="P12">
        <v>4</v>
      </c>
      <c r="Q12">
        <v>2</v>
      </c>
      <c r="R12">
        <v>945</v>
      </c>
      <c r="S12">
        <v>626</v>
      </c>
      <c r="T12">
        <v>263</v>
      </c>
      <c r="U12">
        <v>56</v>
      </c>
      <c r="V12">
        <v>252</v>
      </c>
      <c r="W12">
        <v>61</v>
      </c>
      <c r="X12">
        <v>177</v>
      </c>
      <c r="Y12">
        <v>14</v>
      </c>
      <c r="Z12">
        <v>186</v>
      </c>
      <c r="AA12">
        <v>47</v>
      </c>
      <c r="AB12">
        <v>128</v>
      </c>
      <c r="AC12">
        <v>11</v>
      </c>
      <c r="AD12">
        <v>257</v>
      </c>
      <c r="AE12">
        <v>60</v>
      </c>
      <c r="AF12">
        <v>167</v>
      </c>
      <c r="AG12">
        <v>30</v>
      </c>
    </row>
    <row r="13" spans="1:33">
      <c r="A13" t="s">
        <v>924</v>
      </c>
      <c r="B13">
        <v>3554</v>
      </c>
      <c r="C13">
        <v>2207</v>
      </c>
      <c r="D13">
        <v>890</v>
      </c>
      <c r="E13">
        <v>457</v>
      </c>
      <c r="F13">
        <v>2855</v>
      </c>
      <c r="G13">
        <v>2010</v>
      </c>
      <c r="H13">
        <v>454</v>
      </c>
      <c r="I13">
        <v>391</v>
      </c>
      <c r="J13">
        <v>43</v>
      </c>
      <c r="K13">
        <v>18</v>
      </c>
      <c r="L13">
        <v>15</v>
      </c>
      <c r="M13">
        <v>10</v>
      </c>
      <c r="N13">
        <v>25</v>
      </c>
      <c r="O13">
        <v>9</v>
      </c>
      <c r="P13">
        <v>6</v>
      </c>
      <c r="Q13">
        <v>10</v>
      </c>
      <c r="R13">
        <v>1150</v>
      </c>
      <c r="S13">
        <v>829</v>
      </c>
      <c r="T13">
        <v>251</v>
      </c>
      <c r="U13">
        <v>70</v>
      </c>
      <c r="V13">
        <v>394</v>
      </c>
      <c r="W13">
        <v>98</v>
      </c>
      <c r="X13">
        <v>279</v>
      </c>
      <c r="Y13">
        <v>17</v>
      </c>
      <c r="Z13">
        <v>244</v>
      </c>
      <c r="AA13">
        <v>57</v>
      </c>
      <c r="AB13">
        <v>170</v>
      </c>
      <c r="AC13">
        <v>17</v>
      </c>
      <c r="AD13">
        <v>305</v>
      </c>
      <c r="AE13">
        <v>99</v>
      </c>
      <c r="AF13">
        <v>157</v>
      </c>
      <c r="AG13">
        <v>49</v>
      </c>
    </row>
    <row r="14" spans="1:33">
      <c r="A14" t="s">
        <v>923</v>
      </c>
      <c r="B14">
        <v>2627</v>
      </c>
      <c r="C14">
        <v>1618</v>
      </c>
      <c r="D14">
        <v>639</v>
      </c>
      <c r="E14">
        <v>370</v>
      </c>
      <c r="F14">
        <v>2118</v>
      </c>
      <c r="G14">
        <v>1533</v>
      </c>
      <c r="H14">
        <v>270</v>
      </c>
      <c r="I14">
        <v>315</v>
      </c>
      <c r="J14">
        <v>43</v>
      </c>
      <c r="K14">
        <v>7</v>
      </c>
      <c r="L14">
        <v>10</v>
      </c>
      <c r="M14">
        <v>26</v>
      </c>
      <c r="N14">
        <v>17</v>
      </c>
      <c r="O14">
        <v>10</v>
      </c>
      <c r="P14">
        <v>6</v>
      </c>
      <c r="Q14">
        <v>1</v>
      </c>
      <c r="R14">
        <v>912</v>
      </c>
      <c r="S14">
        <v>693</v>
      </c>
      <c r="T14">
        <v>168</v>
      </c>
      <c r="U14">
        <v>51</v>
      </c>
      <c r="V14">
        <v>266</v>
      </c>
      <c r="W14">
        <v>29</v>
      </c>
      <c r="X14">
        <v>221</v>
      </c>
      <c r="Y14">
        <v>16</v>
      </c>
      <c r="Z14">
        <v>198</v>
      </c>
      <c r="AA14">
        <v>23</v>
      </c>
      <c r="AB14">
        <v>160</v>
      </c>
      <c r="AC14">
        <v>15</v>
      </c>
      <c r="AD14">
        <v>243</v>
      </c>
      <c r="AE14">
        <v>56</v>
      </c>
      <c r="AF14">
        <v>148</v>
      </c>
      <c r="AG14">
        <v>39</v>
      </c>
    </row>
    <row r="15" spans="1:33">
      <c r="A15" t="s">
        <v>922</v>
      </c>
      <c r="B15">
        <v>1965</v>
      </c>
      <c r="C15">
        <v>1084</v>
      </c>
      <c r="D15">
        <v>623</v>
      </c>
      <c r="E15">
        <v>258</v>
      </c>
      <c r="F15">
        <v>1551</v>
      </c>
      <c r="G15">
        <v>1043</v>
      </c>
      <c r="H15">
        <v>299</v>
      </c>
      <c r="I15">
        <v>209</v>
      </c>
      <c r="J15">
        <v>52</v>
      </c>
      <c r="K15">
        <v>2</v>
      </c>
      <c r="L15">
        <v>14</v>
      </c>
      <c r="M15">
        <v>36</v>
      </c>
      <c r="N15">
        <v>9</v>
      </c>
      <c r="O15">
        <v>2</v>
      </c>
      <c r="P15">
        <v>3</v>
      </c>
      <c r="Q15">
        <v>4</v>
      </c>
      <c r="R15">
        <v>762</v>
      </c>
      <c r="S15">
        <v>546</v>
      </c>
      <c r="T15">
        <v>171</v>
      </c>
      <c r="U15">
        <v>45</v>
      </c>
      <c r="V15">
        <v>209</v>
      </c>
      <c r="W15">
        <v>26</v>
      </c>
      <c r="X15">
        <v>170</v>
      </c>
      <c r="Y15">
        <v>13</v>
      </c>
      <c r="Z15">
        <v>140</v>
      </c>
      <c r="AA15">
        <v>12</v>
      </c>
      <c r="AB15">
        <v>118</v>
      </c>
      <c r="AC15">
        <v>10</v>
      </c>
      <c r="AD15">
        <v>205</v>
      </c>
      <c r="AE15">
        <v>15</v>
      </c>
      <c r="AF15">
        <v>154</v>
      </c>
      <c r="AG15">
        <v>36</v>
      </c>
    </row>
    <row r="16" spans="1:33">
      <c r="A16" t="s">
        <v>921</v>
      </c>
      <c r="B16">
        <v>3321</v>
      </c>
      <c r="C16">
        <v>1933</v>
      </c>
      <c r="D16">
        <v>860</v>
      </c>
      <c r="E16">
        <v>528</v>
      </c>
      <c r="F16">
        <v>2665</v>
      </c>
      <c r="G16">
        <v>1775</v>
      </c>
      <c r="H16">
        <v>445</v>
      </c>
      <c r="I16">
        <v>445</v>
      </c>
      <c r="J16">
        <v>56</v>
      </c>
      <c r="K16">
        <v>11</v>
      </c>
      <c r="L16">
        <v>16</v>
      </c>
      <c r="M16">
        <v>29</v>
      </c>
      <c r="N16">
        <v>38</v>
      </c>
      <c r="O16">
        <v>18</v>
      </c>
      <c r="P16">
        <v>12</v>
      </c>
      <c r="Q16">
        <v>8</v>
      </c>
      <c r="R16">
        <v>974</v>
      </c>
      <c r="S16">
        <v>662</v>
      </c>
      <c r="T16">
        <v>232</v>
      </c>
      <c r="U16">
        <v>80</v>
      </c>
      <c r="V16">
        <v>352</v>
      </c>
      <c r="W16">
        <v>65</v>
      </c>
      <c r="X16">
        <v>240</v>
      </c>
      <c r="Y16">
        <v>47</v>
      </c>
      <c r="Z16">
        <v>209</v>
      </c>
      <c r="AA16">
        <v>33</v>
      </c>
      <c r="AB16">
        <v>132</v>
      </c>
      <c r="AC16">
        <v>44</v>
      </c>
      <c r="AD16">
        <v>304</v>
      </c>
      <c r="AE16">
        <v>93</v>
      </c>
      <c r="AF16">
        <v>175</v>
      </c>
      <c r="AG16">
        <v>36</v>
      </c>
    </row>
    <row r="17" spans="1:33">
      <c r="A17" t="s">
        <v>920</v>
      </c>
      <c r="B17">
        <v>4045</v>
      </c>
      <c r="C17">
        <v>1993</v>
      </c>
      <c r="D17">
        <v>953</v>
      </c>
      <c r="E17">
        <v>1099</v>
      </c>
      <c r="F17">
        <v>3318</v>
      </c>
      <c r="G17">
        <v>1842</v>
      </c>
      <c r="H17">
        <v>478</v>
      </c>
      <c r="I17">
        <v>998</v>
      </c>
      <c r="J17">
        <v>52</v>
      </c>
      <c r="K17">
        <v>9</v>
      </c>
      <c r="L17">
        <v>15</v>
      </c>
      <c r="M17">
        <v>28</v>
      </c>
      <c r="N17">
        <v>33</v>
      </c>
      <c r="O17">
        <v>6</v>
      </c>
      <c r="P17">
        <v>13</v>
      </c>
      <c r="Q17">
        <v>14</v>
      </c>
      <c r="R17">
        <v>896</v>
      </c>
      <c r="S17">
        <v>516</v>
      </c>
      <c r="T17">
        <v>220</v>
      </c>
      <c r="U17">
        <v>160</v>
      </c>
      <c r="V17">
        <v>409</v>
      </c>
      <c r="W17">
        <v>68</v>
      </c>
      <c r="X17">
        <v>274</v>
      </c>
      <c r="Y17">
        <v>67</v>
      </c>
      <c r="Z17">
        <v>228</v>
      </c>
      <c r="AA17">
        <v>38</v>
      </c>
      <c r="AB17">
        <v>137</v>
      </c>
      <c r="AC17">
        <v>53</v>
      </c>
      <c r="AD17">
        <v>318</v>
      </c>
      <c r="AE17">
        <v>83</v>
      </c>
      <c r="AF17">
        <v>201</v>
      </c>
      <c r="AG17">
        <v>34</v>
      </c>
    </row>
    <row r="18" spans="1:33">
      <c r="A18" t="s">
        <v>919</v>
      </c>
      <c r="B18">
        <v>2061</v>
      </c>
      <c r="C18">
        <v>1202</v>
      </c>
      <c r="D18">
        <v>476</v>
      </c>
      <c r="E18">
        <v>383</v>
      </c>
      <c r="F18">
        <v>1691</v>
      </c>
      <c r="G18">
        <v>1127</v>
      </c>
      <c r="H18">
        <v>225</v>
      </c>
      <c r="I18">
        <v>339</v>
      </c>
      <c r="J18">
        <v>44</v>
      </c>
      <c r="K18">
        <v>9</v>
      </c>
      <c r="L18">
        <v>12</v>
      </c>
      <c r="M18">
        <v>23</v>
      </c>
      <c r="N18">
        <v>44</v>
      </c>
      <c r="O18">
        <v>19</v>
      </c>
      <c r="P18">
        <v>7</v>
      </c>
      <c r="Q18">
        <v>18</v>
      </c>
      <c r="R18">
        <v>601</v>
      </c>
      <c r="S18">
        <v>411</v>
      </c>
      <c r="T18">
        <v>113</v>
      </c>
      <c r="U18">
        <v>77</v>
      </c>
      <c r="V18">
        <v>207</v>
      </c>
      <c r="W18">
        <v>51</v>
      </c>
      <c r="X18">
        <v>134</v>
      </c>
      <c r="Y18">
        <v>22</v>
      </c>
      <c r="Z18">
        <v>133</v>
      </c>
      <c r="AA18">
        <v>33</v>
      </c>
      <c r="AB18">
        <v>85</v>
      </c>
      <c r="AC18">
        <v>15</v>
      </c>
      <c r="AD18">
        <v>163</v>
      </c>
      <c r="AE18">
        <v>24</v>
      </c>
      <c r="AF18">
        <v>117</v>
      </c>
      <c r="AG18">
        <v>22</v>
      </c>
    </row>
    <row r="19" spans="1:33">
      <c r="A19" t="s">
        <v>918</v>
      </c>
      <c r="B19">
        <v>3058</v>
      </c>
      <c r="C19">
        <v>1415</v>
      </c>
      <c r="D19">
        <v>757</v>
      </c>
      <c r="E19">
        <v>886</v>
      </c>
      <c r="F19">
        <v>2507</v>
      </c>
      <c r="G19">
        <v>1356</v>
      </c>
      <c r="H19">
        <v>398</v>
      </c>
      <c r="I19">
        <v>753</v>
      </c>
      <c r="J19">
        <v>66</v>
      </c>
      <c r="K19">
        <v>13</v>
      </c>
      <c r="L19">
        <v>17</v>
      </c>
      <c r="M19">
        <v>36</v>
      </c>
      <c r="N19">
        <v>34</v>
      </c>
      <c r="O19">
        <v>7</v>
      </c>
      <c r="P19">
        <v>10</v>
      </c>
      <c r="Q19">
        <v>17</v>
      </c>
      <c r="R19">
        <v>851</v>
      </c>
      <c r="S19">
        <v>490</v>
      </c>
      <c r="T19">
        <v>218</v>
      </c>
      <c r="U19">
        <v>143</v>
      </c>
      <c r="V19">
        <v>297</v>
      </c>
      <c r="W19">
        <v>30</v>
      </c>
      <c r="X19">
        <v>177</v>
      </c>
      <c r="Y19">
        <v>90</v>
      </c>
      <c r="Z19">
        <v>223</v>
      </c>
      <c r="AA19">
        <v>22</v>
      </c>
      <c r="AB19">
        <v>122</v>
      </c>
      <c r="AC19">
        <v>79</v>
      </c>
      <c r="AD19">
        <v>254</v>
      </c>
      <c r="AE19">
        <v>29</v>
      </c>
      <c r="AF19">
        <v>182</v>
      </c>
      <c r="AG19">
        <v>43</v>
      </c>
    </row>
    <row r="20" spans="1:33">
      <c r="A20" t="s">
        <v>917</v>
      </c>
      <c r="B20">
        <v>8091</v>
      </c>
      <c r="C20">
        <v>3618</v>
      </c>
      <c r="D20">
        <v>1719</v>
      </c>
      <c r="E20">
        <v>2754</v>
      </c>
      <c r="F20">
        <v>6625</v>
      </c>
      <c r="G20">
        <v>3299</v>
      </c>
      <c r="H20">
        <v>869</v>
      </c>
      <c r="I20">
        <v>2457</v>
      </c>
      <c r="J20">
        <v>129</v>
      </c>
      <c r="K20">
        <v>16</v>
      </c>
      <c r="L20">
        <v>20</v>
      </c>
      <c r="M20">
        <v>93</v>
      </c>
      <c r="N20">
        <v>37</v>
      </c>
      <c r="O20">
        <v>10</v>
      </c>
      <c r="P20">
        <v>3</v>
      </c>
      <c r="Q20">
        <v>24</v>
      </c>
      <c r="R20">
        <v>2127</v>
      </c>
      <c r="S20">
        <v>1132</v>
      </c>
      <c r="T20">
        <v>483</v>
      </c>
      <c r="U20">
        <v>512</v>
      </c>
      <c r="V20">
        <v>844</v>
      </c>
      <c r="W20">
        <v>137</v>
      </c>
      <c r="X20">
        <v>528</v>
      </c>
      <c r="Y20">
        <v>179</v>
      </c>
      <c r="Z20">
        <v>515</v>
      </c>
      <c r="AA20">
        <v>76</v>
      </c>
      <c r="AB20">
        <v>305</v>
      </c>
      <c r="AC20">
        <v>134</v>
      </c>
      <c r="AD20">
        <v>622</v>
      </c>
      <c r="AE20">
        <v>182</v>
      </c>
      <c r="AF20">
        <v>322</v>
      </c>
      <c r="AG20">
        <v>118</v>
      </c>
    </row>
    <row r="21" spans="1:33">
      <c r="A21" t="s">
        <v>916</v>
      </c>
      <c r="B21">
        <v>7393</v>
      </c>
      <c r="C21">
        <v>3151</v>
      </c>
      <c r="D21">
        <v>1497</v>
      </c>
      <c r="E21">
        <v>2745</v>
      </c>
      <c r="F21">
        <v>6046</v>
      </c>
      <c r="G21">
        <v>2858</v>
      </c>
      <c r="H21">
        <v>688</v>
      </c>
      <c r="I21">
        <v>2500</v>
      </c>
      <c r="J21">
        <v>97</v>
      </c>
      <c r="K21">
        <v>8</v>
      </c>
      <c r="L21">
        <v>22</v>
      </c>
      <c r="M21">
        <v>67</v>
      </c>
      <c r="N21">
        <v>37</v>
      </c>
      <c r="O21">
        <v>10</v>
      </c>
      <c r="P21">
        <v>9</v>
      </c>
      <c r="Q21">
        <v>18</v>
      </c>
      <c r="R21">
        <v>1617</v>
      </c>
      <c r="S21">
        <v>945</v>
      </c>
      <c r="T21">
        <v>301</v>
      </c>
      <c r="U21">
        <v>371</v>
      </c>
      <c r="V21">
        <v>714</v>
      </c>
      <c r="W21">
        <v>135</v>
      </c>
      <c r="X21">
        <v>439</v>
      </c>
      <c r="Y21">
        <v>140</v>
      </c>
      <c r="Z21">
        <v>434</v>
      </c>
      <c r="AA21">
        <v>86</v>
      </c>
      <c r="AB21">
        <v>229</v>
      </c>
      <c r="AC21">
        <v>119</v>
      </c>
      <c r="AD21">
        <v>633</v>
      </c>
      <c r="AE21">
        <v>158</v>
      </c>
      <c r="AF21">
        <v>370</v>
      </c>
      <c r="AG21">
        <v>105</v>
      </c>
    </row>
    <row r="22" spans="1:33">
      <c r="A22" t="s">
        <v>915</v>
      </c>
      <c r="B22">
        <v>9901</v>
      </c>
      <c r="C22">
        <v>4666</v>
      </c>
      <c r="D22">
        <v>2287</v>
      </c>
      <c r="E22">
        <v>2948</v>
      </c>
      <c r="F22">
        <v>8248</v>
      </c>
      <c r="G22">
        <v>4263</v>
      </c>
      <c r="H22">
        <v>1249</v>
      </c>
      <c r="I22">
        <v>2736</v>
      </c>
      <c r="J22">
        <v>94</v>
      </c>
      <c r="K22">
        <v>7</v>
      </c>
      <c r="L22">
        <v>17</v>
      </c>
      <c r="M22">
        <v>70</v>
      </c>
      <c r="N22">
        <v>12</v>
      </c>
      <c r="O22">
        <v>1</v>
      </c>
      <c r="P22">
        <v>3</v>
      </c>
      <c r="Q22">
        <v>8</v>
      </c>
      <c r="R22">
        <v>2861</v>
      </c>
      <c r="S22">
        <v>1580</v>
      </c>
      <c r="T22">
        <v>647</v>
      </c>
      <c r="U22">
        <v>634</v>
      </c>
      <c r="V22">
        <v>990</v>
      </c>
      <c r="W22">
        <v>209</v>
      </c>
      <c r="X22">
        <v>664</v>
      </c>
      <c r="Y22">
        <v>117</v>
      </c>
      <c r="Z22">
        <v>565</v>
      </c>
      <c r="AA22">
        <v>112</v>
      </c>
      <c r="AB22">
        <v>361</v>
      </c>
      <c r="AC22">
        <v>92</v>
      </c>
      <c r="AD22">
        <v>663</v>
      </c>
      <c r="AE22">
        <v>194</v>
      </c>
      <c r="AF22">
        <v>374</v>
      </c>
      <c r="AG22">
        <v>95</v>
      </c>
    </row>
    <row r="23" spans="1:33">
      <c r="A23" t="s">
        <v>914</v>
      </c>
      <c r="B23">
        <v>12428</v>
      </c>
      <c r="C23">
        <v>4575</v>
      </c>
      <c r="D23">
        <v>2531</v>
      </c>
      <c r="E23">
        <v>5322</v>
      </c>
      <c r="F23">
        <v>10402</v>
      </c>
      <c r="G23">
        <v>4184</v>
      </c>
      <c r="H23">
        <v>1292</v>
      </c>
      <c r="I23">
        <v>4926</v>
      </c>
      <c r="J23">
        <v>187</v>
      </c>
      <c r="K23">
        <v>20</v>
      </c>
      <c r="L23">
        <v>21</v>
      </c>
      <c r="M23">
        <v>146</v>
      </c>
      <c r="N23">
        <v>26</v>
      </c>
      <c r="O23">
        <v>7</v>
      </c>
      <c r="P23">
        <v>6</v>
      </c>
      <c r="Q23">
        <v>13</v>
      </c>
      <c r="R23">
        <v>3126</v>
      </c>
      <c r="S23">
        <v>1491</v>
      </c>
      <c r="T23">
        <v>675</v>
      </c>
      <c r="U23">
        <v>960</v>
      </c>
      <c r="V23">
        <v>1202</v>
      </c>
      <c r="W23">
        <v>195</v>
      </c>
      <c r="X23">
        <v>770</v>
      </c>
      <c r="Y23">
        <v>237</v>
      </c>
      <c r="Z23">
        <v>703</v>
      </c>
      <c r="AA23">
        <v>100</v>
      </c>
      <c r="AB23">
        <v>404</v>
      </c>
      <c r="AC23">
        <v>199</v>
      </c>
      <c r="AD23">
        <v>824</v>
      </c>
      <c r="AE23">
        <v>196</v>
      </c>
      <c r="AF23">
        <v>469</v>
      </c>
      <c r="AG23">
        <v>159</v>
      </c>
    </row>
    <row r="24" spans="1:33">
      <c r="A24" t="s">
        <v>913</v>
      </c>
      <c r="B24">
        <v>3445</v>
      </c>
      <c r="C24">
        <v>1866</v>
      </c>
      <c r="D24">
        <v>1010</v>
      </c>
      <c r="E24">
        <v>569</v>
      </c>
      <c r="F24">
        <v>2778</v>
      </c>
      <c r="G24">
        <v>1781</v>
      </c>
      <c r="H24">
        <v>508</v>
      </c>
      <c r="I24">
        <v>489</v>
      </c>
      <c r="J24">
        <v>62</v>
      </c>
      <c r="K24">
        <v>9</v>
      </c>
      <c r="L24">
        <v>20</v>
      </c>
      <c r="M24">
        <v>33</v>
      </c>
      <c r="N24">
        <v>12</v>
      </c>
      <c r="O24">
        <v>2</v>
      </c>
      <c r="P24">
        <v>2</v>
      </c>
      <c r="Q24">
        <v>8</v>
      </c>
      <c r="R24">
        <v>1228</v>
      </c>
      <c r="S24">
        <v>839</v>
      </c>
      <c r="T24">
        <v>292</v>
      </c>
      <c r="U24">
        <v>97</v>
      </c>
      <c r="V24">
        <v>361</v>
      </c>
      <c r="W24">
        <v>42</v>
      </c>
      <c r="X24">
        <v>294</v>
      </c>
      <c r="Y24">
        <v>25</v>
      </c>
      <c r="Z24">
        <v>246</v>
      </c>
      <c r="AA24">
        <v>29</v>
      </c>
      <c r="AB24">
        <v>199</v>
      </c>
      <c r="AC24">
        <v>18</v>
      </c>
      <c r="AD24">
        <v>306</v>
      </c>
      <c r="AE24">
        <v>43</v>
      </c>
      <c r="AF24">
        <v>208</v>
      </c>
      <c r="AG24">
        <v>55</v>
      </c>
    </row>
    <row r="25" spans="1:33">
      <c r="A25" t="s">
        <v>912</v>
      </c>
      <c r="B25">
        <v>2229</v>
      </c>
      <c r="C25">
        <v>1209</v>
      </c>
      <c r="D25">
        <v>409</v>
      </c>
      <c r="E25">
        <v>611</v>
      </c>
      <c r="F25">
        <v>1769</v>
      </c>
      <c r="G25">
        <v>1062</v>
      </c>
      <c r="H25">
        <v>185</v>
      </c>
      <c r="I25">
        <v>522</v>
      </c>
      <c r="J25">
        <v>76</v>
      </c>
      <c r="K25">
        <v>18</v>
      </c>
      <c r="L25">
        <v>11</v>
      </c>
      <c r="M25">
        <v>47</v>
      </c>
      <c r="N25">
        <v>28</v>
      </c>
      <c r="O25">
        <v>7</v>
      </c>
      <c r="P25">
        <v>5</v>
      </c>
      <c r="Q25">
        <v>16</v>
      </c>
      <c r="R25">
        <v>667</v>
      </c>
      <c r="S25">
        <v>458</v>
      </c>
      <c r="T25">
        <v>116</v>
      </c>
      <c r="U25">
        <v>93</v>
      </c>
      <c r="V25">
        <v>229</v>
      </c>
      <c r="W25">
        <v>74</v>
      </c>
      <c r="X25">
        <v>128</v>
      </c>
      <c r="Y25">
        <v>27</v>
      </c>
      <c r="Z25">
        <v>150</v>
      </c>
      <c r="AA25">
        <v>42</v>
      </c>
      <c r="AB25">
        <v>85</v>
      </c>
      <c r="AC25">
        <v>23</v>
      </c>
      <c r="AD25">
        <v>231</v>
      </c>
      <c r="AE25">
        <v>73</v>
      </c>
      <c r="AF25">
        <v>96</v>
      </c>
      <c r="AG25">
        <v>62</v>
      </c>
    </row>
    <row r="26" spans="1:33">
      <c r="A26" t="s">
        <v>911</v>
      </c>
      <c r="B26">
        <v>2787</v>
      </c>
      <c r="C26">
        <v>1509</v>
      </c>
      <c r="D26">
        <v>566</v>
      </c>
      <c r="E26">
        <v>712</v>
      </c>
      <c r="F26">
        <v>2287</v>
      </c>
      <c r="G26">
        <v>1382</v>
      </c>
      <c r="H26">
        <v>272</v>
      </c>
      <c r="I26">
        <v>633</v>
      </c>
      <c r="J26">
        <v>83</v>
      </c>
      <c r="K26">
        <v>15</v>
      </c>
      <c r="L26">
        <v>17</v>
      </c>
      <c r="M26">
        <v>51</v>
      </c>
      <c r="N26">
        <v>35</v>
      </c>
      <c r="O26">
        <v>13</v>
      </c>
      <c r="P26">
        <v>4</v>
      </c>
      <c r="Q26">
        <v>18</v>
      </c>
      <c r="R26">
        <v>898</v>
      </c>
      <c r="S26">
        <v>609</v>
      </c>
      <c r="T26">
        <v>151</v>
      </c>
      <c r="U26">
        <v>138</v>
      </c>
      <c r="V26">
        <v>292</v>
      </c>
      <c r="W26">
        <v>66</v>
      </c>
      <c r="X26">
        <v>178</v>
      </c>
      <c r="Y26">
        <v>48</v>
      </c>
      <c r="Z26">
        <v>177</v>
      </c>
      <c r="AA26">
        <v>35</v>
      </c>
      <c r="AB26">
        <v>103</v>
      </c>
      <c r="AC26">
        <v>39</v>
      </c>
      <c r="AD26">
        <v>208</v>
      </c>
      <c r="AE26">
        <v>61</v>
      </c>
      <c r="AF26">
        <v>116</v>
      </c>
      <c r="AG26">
        <v>31</v>
      </c>
    </row>
    <row r="27" spans="1:33">
      <c r="A27" t="s">
        <v>910</v>
      </c>
      <c r="B27">
        <v>1180</v>
      </c>
      <c r="C27">
        <v>575</v>
      </c>
      <c r="D27">
        <v>265</v>
      </c>
      <c r="E27">
        <v>340</v>
      </c>
      <c r="F27">
        <v>943</v>
      </c>
      <c r="G27">
        <v>516</v>
      </c>
      <c r="H27">
        <v>121</v>
      </c>
      <c r="I27">
        <v>306</v>
      </c>
      <c r="J27">
        <v>31</v>
      </c>
      <c r="K27">
        <v>4</v>
      </c>
      <c r="L27">
        <v>9</v>
      </c>
      <c r="M27">
        <v>18</v>
      </c>
      <c r="N27">
        <v>30</v>
      </c>
      <c r="O27">
        <v>7</v>
      </c>
      <c r="P27">
        <v>7</v>
      </c>
      <c r="Q27">
        <v>16</v>
      </c>
      <c r="R27">
        <v>360</v>
      </c>
      <c r="S27">
        <v>222</v>
      </c>
      <c r="T27">
        <v>81</v>
      </c>
      <c r="U27">
        <v>57</v>
      </c>
      <c r="V27">
        <v>127</v>
      </c>
      <c r="W27">
        <v>34</v>
      </c>
      <c r="X27">
        <v>81</v>
      </c>
      <c r="Y27">
        <v>12</v>
      </c>
      <c r="Z27">
        <v>74</v>
      </c>
      <c r="AA27">
        <v>14</v>
      </c>
      <c r="AB27">
        <v>49</v>
      </c>
      <c r="AC27">
        <v>11</v>
      </c>
      <c r="AD27">
        <v>110</v>
      </c>
      <c r="AE27">
        <v>25</v>
      </c>
      <c r="AF27">
        <v>63</v>
      </c>
      <c r="AG27">
        <v>22</v>
      </c>
    </row>
    <row r="28" spans="1:33">
      <c r="A28" t="s">
        <v>909</v>
      </c>
      <c r="B28">
        <v>929</v>
      </c>
      <c r="C28">
        <v>488</v>
      </c>
      <c r="D28">
        <v>219</v>
      </c>
      <c r="E28">
        <v>222</v>
      </c>
      <c r="F28">
        <v>733</v>
      </c>
      <c r="G28">
        <v>456</v>
      </c>
      <c r="H28">
        <v>110</v>
      </c>
      <c r="I28">
        <v>167</v>
      </c>
      <c r="J28">
        <v>12</v>
      </c>
      <c r="K28">
        <v>2</v>
      </c>
      <c r="L28">
        <v>3</v>
      </c>
      <c r="M28">
        <v>7</v>
      </c>
      <c r="N28">
        <v>7</v>
      </c>
      <c r="O28">
        <v>6</v>
      </c>
      <c r="P28" t="s">
        <v>19</v>
      </c>
      <c r="Q28">
        <v>1</v>
      </c>
      <c r="R28">
        <v>262</v>
      </c>
      <c r="S28">
        <v>175</v>
      </c>
      <c r="T28">
        <v>56</v>
      </c>
      <c r="U28">
        <v>31</v>
      </c>
      <c r="V28">
        <v>98</v>
      </c>
      <c r="W28">
        <v>15</v>
      </c>
      <c r="X28">
        <v>61</v>
      </c>
      <c r="Y28">
        <v>22</v>
      </c>
      <c r="Z28">
        <v>66</v>
      </c>
      <c r="AA28">
        <v>9</v>
      </c>
      <c r="AB28">
        <v>41</v>
      </c>
      <c r="AC28">
        <v>16</v>
      </c>
      <c r="AD28">
        <v>98</v>
      </c>
      <c r="AE28">
        <v>17</v>
      </c>
      <c r="AF28">
        <v>48</v>
      </c>
      <c r="AG28">
        <v>33</v>
      </c>
    </row>
    <row r="29" spans="1:33">
      <c r="A29" t="s">
        <v>908</v>
      </c>
      <c r="B29">
        <v>3153</v>
      </c>
      <c r="C29">
        <v>1687</v>
      </c>
      <c r="D29">
        <v>667</v>
      </c>
      <c r="E29">
        <v>799</v>
      </c>
      <c r="F29">
        <v>2542</v>
      </c>
      <c r="G29">
        <v>1560</v>
      </c>
      <c r="H29">
        <v>289</v>
      </c>
      <c r="I29">
        <v>693</v>
      </c>
      <c r="J29">
        <v>76</v>
      </c>
      <c r="K29">
        <v>12</v>
      </c>
      <c r="L29">
        <v>15</v>
      </c>
      <c r="M29">
        <v>49</v>
      </c>
      <c r="N29">
        <v>31</v>
      </c>
      <c r="O29">
        <v>16</v>
      </c>
      <c r="P29">
        <v>6</v>
      </c>
      <c r="Q29">
        <v>9</v>
      </c>
      <c r="R29">
        <v>1090</v>
      </c>
      <c r="S29">
        <v>739</v>
      </c>
      <c r="T29">
        <v>169</v>
      </c>
      <c r="U29">
        <v>182</v>
      </c>
      <c r="V29">
        <v>315</v>
      </c>
      <c r="W29">
        <v>60</v>
      </c>
      <c r="X29">
        <v>210</v>
      </c>
      <c r="Y29">
        <v>45</v>
      </c>
      <c r="Z29">
        <v>203</v>
      </c>
      <c r="AA29">
        <v>40</v>
      </c>
      <c r="AB29">
        <v>129</v>
      </c>
      <c r="AC29">
        <v>34</v>
      </c>
      <c r="AD29">
        <v>296</v>
      </c>
      <c r="AE29">
        <v>67</v>
      </c>
      <c r="AF29">
        <v>168</v>
      </c>
      <c r="AG29">
        <v>61</v>
      </c>
    </row>
    <row r="30" spans="1:33">
      <c r="A30" t="s">
        <v>907</v>
      </c>
      <c r="B30">
        <v>4580</v>
      </c>
      <c r="C30">
        <v>2037</v>
      </c>
      <c r="D30">
        <v>846</v>
      </c>
      <c r="E30">
        <v>1697</v>
      </c>
      <c r="F30">
        <v>3694</v>
      </c>
      <c r="G30">
        <v>1849</v>
      </c>
      <c r="H30">
        <v>405</v>
      </c>
      <c r="I30">
        <v>1440</v>
      </c>
      <c r="J30">
        <v>94</v>
      </c>
      <c r="K30">
        <v>15</v>
      </c>
      <c r="L30">
        <v>25</v>
      </c>
      <c r="M30">
        <v>54</v>
      </c>
      <c r="N30">
        <v>63</v>
      </c>
      <c r="O30">
        <v>24</v>
      </c>
      <c r="P30">
        <v>12</v>
      </c>
      <c r="Q30">
        <v>27</v>
      </c>
      <c r="R30">
        <v>1094</v>
      </c>
      <c r="S30">
        <v>639</v>
      </c>
      <c r="T30">
        <v>204</v>
      </c>
      <c r="U30">
        <v>251</v>
      </c>
      <c r="V30">
        <v>456</v>
      </c>
      <c r="W30">
        <v>84</v>
      </c>
      <c r="X30">
        <v>256</v>
      </c>
      <c r="Y30">
        <v>116</v>
      </c>
      <c r="Z30">
        <v>286</v>
      </c>
      <c r="AA30">
        <v>46</v>
      </c>
      <c r="AB30">
        <v>144</v>
      </c>
      <c r="AC30">
        <v>96</v>
      </c>
      <c r="AD30">
        <v>430</v>
      </c>
      <c r="AE30">
        <v>104</v>
      </c>
      <c r="AF30">
        <v>185</v>
      </c>
      <c r="AG30">
        <v>141</v>
      </c>
    </row>
    <row r="31" spans="1:33">
      <c r="A31" t="s">
        <v>906</v>
      </c>
      <c r="B31">
        <v>5888</v>
      </c>
      <c r="C31">
        <v>3064</v>
      </c>
      <c r="D31">
        <v>1250</v>
      </c>
      <c r="E31">
        <v>1574</v>
      </c>
      <c r="F31">
        <v>4874</v>
      </c>
      <c r="G31">
        <v>2875</v>
      </c>
      <c r="H31">
        <v>616</v>
      </c>
      <c r="I31">
        <v>1383</v>
      </c>
      <c r="J31">
        <v>93</v>
      </c>
      <c r="K31">
        <v>12</v>
      </c>
      <c r="L31">
        <v>13</v>
      </c>
      <c r="M31">
        <v>68</v>
      </c>
      <c r="N31">
        <v>17</v>
      </c>
      <c r="O31">
        <v>7</v>
      </c>
      <c r="P31">
        <v>3</v>
      </c>
      <c r="Q31">
        <v>7</v>
      </c>
      <c r="R31">
        <v>1508</v>
      </c>
      <c r="S31">
        <v>1001</v>
      </c>
      <c r="T31">
        <v>299</v>
      </c>
      <c r="U31">
        <v>208</v>
      </c>
      <c r="V31">
        <v>594</v>
      </c>
      <c r="W31">
        <v>92</v>
      </c>
      <c r="X31">
        <v>389</v>
      </c>
      <c r="Y31">
        <v>113</v>
      </c>
      <c r="Z31">
        <v>350</v>
      </c>
      <c r="AA31">
        <v>45</v>
      </c>
      <c r="AB31">
        <v>206</v>
      </c>
      <c r="AC31">
        <v>99</v>
      </c>
      <c r="AD31">
        <v>420</v>
      </c>
      <c r="AE31">
        <v>97</v>
      </c>
      <c r="AF31">
        <v>245</v>
      </c>
      <c r="AG31">
        <v>78</v>
      </c>
    </row>
    <row r="32" spans="1:33">
      <c r="A32" t="s">
        <v>905</v>
      </c>
      <c r="B32">
        <v>8649</v>
      </c>
      <c r="C32">
        <v>3632</v>
      </c>
      <c r="D32">
        <v>1665</v>
      </c>
      <c r="E32">
        <v>3352</v>
      </c>
      <c r="F32">
        <v>7175</v>
      </c>
      <c r="G32">
        <v>3392</v>
      </c>
      <c r="H32">
        <v>781</v>
      </c>
      <c r="I32">
        <v>3002</v>
      </c>
      <c r="J32">
        <v>158</v>
      </c>
      <c r="K32">
        <v>17</v>
      </c>
      <c r="L32">
        <v>16</v>
      </c>
      <c r="M32">
        <v>125</v>
      </c>
      <c r="N32">
        <v>67</v>
      </c>
      <c r="O32">
        <v>14</v>
      </c>
      <c r="P32">
        <v>8</v>
      </c>
      <c r="Q32">
        <v>45</v>
      </c>
      <c r="R32">
        <v>2269</v>
      </c>
      <c r="S32">
        <v>1227</v>
      </c>
      <c r="T32">
        <v>403</v>
      </c>
      <c r="U32">
        <v>639</v>
      </c>
      <c r="V32">
        <v>855</v>
      </c>
      <c r="W32">
        <v>105</v>
      </c>
      <c r="X32">
        <v>529</v>
      </c>
      <c r="Y32">
        <v>221</v>
      </c>
      <c r="Z32">
        <v>502</v>
      </c>
      <c r="AA32">
        <v>48</v>
      </c>
      <c r="AB32">
        <v>271</v>
      </c>
      <c r="AC32">
        <v>183</v>
      </c>
      <c r="AD32">
        <v>619</v>
      </c>
      <c r="AE32">
        <v>135</v>
      </c>
      <c r="AF32">
        <v>355</v>
      </c>
      <c r="AG32">
        <v>129</v>
      </c>
    </row>
    <row r="33" spans="1:33">
      <c r="A33" t="s">
        <v>904</v>
      </c>
      <c r="B33">
        <v>2681</v>
      </c>
      <c r="C33">
        <v>1238</v>
      </c>
      <c r="D33">
        <v>523</v>
      </c>
      <c r="E33">
        <v>920</v>
      </c>
      <c r="F33">
        <v>2168</v>
      </c>
      <c r="G33">
        <v>1127</v>
      </c>
      <c r="H33">
        <v>229</v>
      </c>
      <c r="I33">
        <v>812</v>
      </c>
      <c r="J33">
        <v>63</v>
      </c>
      <c r="K33">
        <v>7</v>
      </c>
      <c r="L33">
        <v>7</v>
      </c>
      <c r="M33">
        <v>49</v>
      </c>
      <c r="N33">
        <v>26</v>
      </c>
      <c r="O33">
        <v>7</v>
      </c>
      <c r="P33">
        <v>4</v>
      </c>
      <c r="Q33">
        <v>15</v>
      </c>
      <c r="R33">
        <v>692</v>
      </c>
      <c r="S33">
        <v>407</v>
      </c>
      <c r="T33">
        <v>134</v>
      </c>
      <c r="U33">
        <v>151</v>
      </c>
      <c r="V33">
        <v>257</v>
      </c>
      <c r="W33">
        <v>38</v>
      </c>
      <c r="X33">
        <v>167</v>
      </c>
      <c r="Y33">
        <v>52</v>
      </c>
      <c r="Z33">
        <v>171</v>
      </c>
      <c r="AA33">
        <v>30</v>
      </c>
      <c r="AB33">
        <v>97</v>
      </c>
      <c r="AC33">
        <v>44</v>
      </c>
      <c r="AD33">
        <v>256</v>
      </c>
      <c r="AE33">
        <v>73</v>
      </c>
      <c r="AF33">
        <v>127</v>
      </c>
      <c r="AG33">
        <v>56</v>
      </c>
    </row>
    <row r="34" spans="1:33">
      <c r="A34" t="s">
        <v>903</v>
      </c>
      <c r="B34">
        <v>2040</v>
      </c>
      <c r="C34">
        <v>774</v>
      </c>
      <c r="D34">
        <v>491</v>
      </c>
      <c r="E34">
        <v>775</v>
      </c>
      <c r="F34">
        <v>1688</v>
      </c>
      <c r="G34">
        <v>738</v>
      </c>
      <c r="H34">
        <v>264</v>
      </c>
      <c r="I34">
        <v>686</v>
      </c>
      <c r="J34">
        <v>34</v>
      </c>
      <c r="K34">
        <v>2</v>
      </c>
      <c r="L34">
        <v>8</v>
      </c>
      <c r="M34">
        <v>24</v>
      </c>
      <c r="N34">
        <v>12</v>
      </c>
      <c r="O34">
        <v>3</v>
      </c>
      <c r="P34">
        <v>3</v>
      </c>
      <c r="Q34">
        <v>6</v>
      </c>
      <c r="R34">
        <v>601</v>
      </c>
      <c r="S34">
        <v>300</v>
      </c>
      <c r="T34">
        <v>144</v>
      </c>
      <c r="U34">
        <v>157</v>
      </c>
      <c r="V34">
        <v>190</v>
      </c>
      <c r="W34">
        <v>21</v>
      </c>
      <c r="X34">
        <v>121</v>
      </c>
      <c r="Y34">
        <v>48</v>
      </c>
      <c r="Z34">
        <v>116</v>
      </c>
      <c r="AA34">
        <v>11</v>
      </c>
      <c r="AB34">
        <v>73</v>
      </c>
      <c r="AC34">
        <v>32</v>
      </c>
      <c r="AD34">
        <v>162</v>
      </c>
      <c r="AE34">
        <v>15</v>
      </c>
      <c r="AF34">
        <v>106</v>
      </c>
      <c r="AG34">
        <v>41</v>
      </c>
    </row>
    <row r="35" spans="1:33">
      <c r="A35" t="s">
        <v>902</v>
      </c>
      <c r="B35">
        <v>2999</v>
      </c>
      <c r="C35">
        <v>1523</v>
      </c>
      <c r="D35">
        <v>670</v>
      </c>
      <c r="E35">
        <v>806</v>
      </c>
      <c r="F35">
        <v>2498</v>
      </c>
      <c r="G35">
        <v>1437</v>
      </c>
      <c r="H35">
        <v>318</v>
      </c>
      <c r="I35">
        <v>743</v>
      </c>
      <c r="J35">
        <v>55</v>
      </c>
      <c r="K35">
        <v>8</v>
      </c>
      <c r="L35">
        <v>12</v>
      </c>
      <c r="M35">
        <v>35</v>
      </c>
      <c r="N35">
        <v>14</v>
      </c>
      <c r="O35">
        <v>5</v>
      </c>
      <c r="P35">
        <v>3</v>
      </c>
      <c r="Q35">
        <v>6</v>
      </c>
      <c r="R35">
        <v>1134</v>
      </c>
      <c r="S35">
        <v>671</v>
      </c>
      <c r="T35">
        <v>222</v>
      </c>
      <c r="U35">
        <v>241</v>
      </c>
      <c r="V35">
        <v>303</v>
      </c>
      <c r="W35">
        <v>52</v>
      </c>
      <c r="X35">
        <v>213</v>
      </c>
      <c r="Y35">
        <v>38</v>
      </c>
      <c r="Z35">
        <v>194</v>
      </c>
      <c r="AA35">
        <v>31</v>
      </c>
      <c r="AB35">
        <v>132</v>
      </c>
      <c r="AC35">
        <v>31</v>
      </c>
      <c r="AD35">
        <v>198</v>
      </c>
      <c r="AE35">
        <v>34</v>
      </c>
      <c r="AF35">
        <v>139</v>
      </c>
      <c r="AG35">
        <v>25</v>
      </c>
    </row>
    <row r="36" spans="1:33">
      <c r="A36" t="s">
        <v>901</v>
      </c>
      <c r="B36">
        <v>10527</v>
      </c>
      <c r="C36">
        <v>4867</v>
      </c>
      <c r="D36">
        <v>1942</v>
      </c>
      <c r="E36">
        <v>3718</v>
      </c>
      <c r="F36">
        <v>8693</v>
      </c>
      <c r="G36">
        <v>4457</v>
      </c>
      <c r="H36">
        <v>874</v>
      </c>
      <c r="I36">
        <v>3362</v>
      </c>
      <c r="J36">
        <v>123</v>
      </c>
      <c r="K36">
        <v>10</v>
      </c>
      <c r="L36">
        <v>30</v>
      </c>
      <c r="M36">
        <v>83</v>
      </c>
      <c r="N36">
        <v>58</v>
      </c>
      <c r="O36">
        <v>12</v>
      </c>
      <c r="P36">
        <v>5</v>
      </c>
      <c r="Q36">
        <v>41</v>
      </c>
      <c r="R36">
        <v>3054</v>
      </c>
      <c r="S36">
        <v>1836</v>
      </c>
      <c r="T36">
        <v>502</v>
      </c>
      <c r="U36">
        <v>716</v>
      </c>
      <c r="V36">
        <v>1066</v>
      </c>
      <c r="W36">
        <v>168</v>
      </c>
      <c r="X36">
        <v>688</v>
      </c>
      <c r="Y36">
        <v>210</v>
      </c>
      <c r="Z36">
        <v>683</v>
      </c>
      <c r="AA36">
        <v>95</v>
      </c>
      <c r="AB36">
        <v>408</v>
      </c>
      <c r="AC36">
        <v>180</v>
      </c>
      <c r="AD36">
        <v>768</v>
      </c>
      <c r="AE36">
        <v>242</v>
      </c>
      <c r="AF36">
        <v>380</v>
      </c>
      <c r="AG36">
        <v>146</v>
      </c>
    </row>
    <row r="37" spans="1:33">
      <c r="A37" t="s">
        <v>900</v>
      </c>
      <c r="B37">
        <v>6349</v>
      </c>
      <c r="C37">
        <v>2873</v>
      </c>
      <c r="D37">
        <v>1134</v>
      </c>
      <c r="E37">
        <v>2342</v>
      </c>
      <c r="F37">
        <v>5228</v>
      </c>
      <c r="G37">
        <v>2650</v>
      </c>
      <c r="H37">
        <v>457</v>
      </c>
      <c r="I37">
        <v>2121</v>
      </c>
      <c r="J37">
        <v>101</v>
      </c>
      <c r="K37">
        <v>14</v>
      </c>
      <c r="L37">
        <v>21</v>
      </c>
      <c r="M37">
        <v>66</v>
      </c>
      <c r="N37">
        <v>37</v>
      </c>
      <c r="O37">
        <v>6</v>
      </c>
      <c r="P37">
        <v>4</v>
      </c>
      <c r="Q37">
        <v>27</v>
      </c>
      <c r="R37">
        <v>1948</v>
      </c>
      <c r="S37">
        <v>1172</v>
      </c>
      <c r="T37">
        <v>289</v>
      </c>
      <c r="U37">
        <v>487</v>
      </c>
      <c r="V37">
        <v>636</v>
      </c>
      <c r="W37">
        <v>120</v>
      </c>
      <c r="X37">
        <v>430</v>
      </c>
      <c r="Y37">
        <v>86</v>
      </c>
      <c r="Z37">
        <v>364</v>
      </c>
      <c r="AA37">
        <v>65</v>
      </c>
      <c r="AB37">
        <v>223</v>
      </c>
      <c r="AC37">
        <v>76</v>
      </c>
      <c r="AD37">
        <v>485</v>
      </c>
      <c r="AE37">
        <v>103</v>
      </c>
      <c r="AF37">
        <v>247</v>
      </c>
      <c r="AG37">
        <v>135</v>
      </c>
    </row>
    <row r="38" spans="1:33">
      <c r="A38" t="s">
        <v>899</v>
      </c>
      <c r="B38">
        <v>2056</v>
      </c>
      <c r="C38">
        <v>892</v>
      </c>
      <c r="D38">
        <v>342</v>
      </c>
      <c r="E38">
        <v>822</v>
      </c>
      <c r="F38">
        <v>1706</v>
      </c>
      <c r="G38">
        <v>794</v>
      </c>
      <c r="H38">
        <v>161</v>
      </c>
      <c r="I38">
        <v>751</v>
      </c>
      <c r="J38">
        <v>54</v>
      </c>
      <c r="K38">
        <v>5</v>
      </c>
      <c r="L38">
        <v>13</v>
      </c>
      <c r="M38">
        <v>36</v>
      </c>
      <c r="N38">
        <v>8</v>
      </c>
      <c r="O38">
        <v>3</v>
      </c>
      <c r="P38">
        <v>1</v>
      </c>
      <c r="Q38">
        <v>4</v>
      </c>
      <c r="R38">
        <v>545</v>
      </c>
      <c r="S38">
        <v>293</v>
      </c>
      <c r="T38">
        <v>98</v>
      </c>
      <c r="U38">
        <v>154</v>
      </c>
      <c r="V38">
        <v>193</v>
      </c>
      <c r="W38">
        <v>46</v>
      </c>
      <c r="X38">
        <v>107</v>
      </c>
      <c r="Y38">
        <v>40</v>
      </c>
      <c r="Z38">
        <v>124</v>
      </c>
      <c r="AA38">
        <v>29</v>
      </c>
      <c r="AB38">
        <v>62</v>
      </c>
      <c r="AC38">
        <v>33</v>
      </c>
      <c r="AD38">
        <v>157</v>
      </c>
      <c r="AE38">
        <v>52</v>
      </c>
      <c r="AF38">
        <v>74</v>
      </c>
      <c r="AG38">
        <v>31</v>
      </c>
    </row>
    <row r="39" spans="1:33">
      <c r="A39" t="s">
        <v>898</v>
      </c>
      <c r="B39">
        <v>1839</v>
      </c>
      <c r="C39">
        <v>929</v>
      </c>
      <c r="D39">
        <v>527</v>
      </c>
      <c r="E39">
        <v>383</v>
      </c>
      <c r="F39">
        <v>1497</v>
      </c>
      <c r="G39">
        <v>889</v>
      </c>
      <c r="H39">
        <v>246</v>
      </c>
      <c r="I39">
        <v>362</v>
      </c>
      <c r="J39">
        <v>28</v>
      </c>
      <c r="K39">
        <v>4</v>
      </c>
      <c r="L39">
        <v>14</v>
      </c>
      <c r="M39">
        <v>10</v>
      </c>
      <c r="N39">
        <v>9</v>
      </c>
      <c r="O39">
        <v>1</v>
      </c>
      <c r="P39">
        <v>1</v>
      </c>
      <c r="Q39">
        <v>7</v>
      </c>
      <c r="R39">
        <v>549</v>
      </c>
      <c r="S39">
        <v>350</v>
      </c>
      <c r="T39">
        <v>140</v>
      </c>
      <c r="U39">
        <v>59</v>
      </c>
      <c r="V39">
        <v>185</v>
      </c>
      <c r="W39">
        <v>24</v>
      </c>
      <c r="X39">
        <v>151</v>
      </c>
      <c r="Y39">
        <v>10</v>
      </c>
      <c r="Z39">
        <v>115</v>
      </c>
      <c r="AA39">
        <v>15</v>
      </c>
      <c r="AB39">
        <v>92</v>
      </c>
      <c r="AC39">
        <v>8</v>
      </c>
      <c r="AD39">
        <v>157</v>
      </c>
      <c r="AE39">
        <v>16</v>
      </c>
      <c r="AF39">
        <v>130</v>
      </c>
      <c r="AG39">
        <v>11</v>
      </c>
    </row>
    <row r="40" spans="1:33">
      <c r="A40" t="s">
        <v>897</v>
      </c>
      <c r="B40">
        <v>1311</v>
      </c>
      <c r="C40">
        <v>838</v>
      </c>
      <c r="D40">
        <v>321</v>
      </c>
      <c r="E40">
        <v>152</v>
      </c>
      <c r="F40">
        <v>1076</v>
      </c>
      <c r="G40">
        <v>770</v>
      </c>
      <c r="H40">
        <v>177</v>
      </c>
      <c r="I40">
        <v>129</v>
      </c>
      <c r="J40">
        <v>29</v>
      </c>
      <c r="K40">
        <v>6</v>
      </c>
      <c r="L40">
        <v>7</v>
      </c>
      <c r="M40">
        <v>16</v>
      </c>
      <c r="N40">
        <v>20</v>
      </c>
      <c r="O40">
        <v>10</v>
      </c>
      <c r="P40">
        <v>1</v>
      </c>
      <c r="Q40">
        <v>9</v>
      </c>
      <c r="R40">
        <v>534</v>
      </c>
      <c r="S40">
        <v>412</v>
      </c>
      <c r="T40">
        <v>100</v>
      </c>
      <c r="U40">
        <v>22</v>
      </c>
      <c r="V40">
        <v>131</v>
      </c>
      <c r="W40">
        <v>40</v>
      </c>
      <c r="X40">
        <v>82</v>
      </c>
      <c r="Y40">
        <v>9</v>
      </c>
      <c r="Z40">
        <v>79</v>
      </c>
      <c r="AA40">
        <v>23</v>
      </c>
      <c r="AB40">
        <v>50</v>
      </c>
      <c r="AC40">
        <v>6</v>
      </c>
      <c r="AD40">
        <v>104</v>
      </c>
      <c r="AE40">
        <v>28</v>
      </c>
      <c r="AF40">
        <v>62</v>
      </c>
      <c r="AG40">
        <v>14</v>
      </c>
    </row>
    <row r="41" spans="1:33">
      <c r="A41" t="s">
        <v>896</v>
      </c>
      <c r="B41">
        <v>2188</v>
      </c>
      <c r="C41">
        <v>1074</v>
      </c>
      <c r="D41">
        <v>521</v>
      </c>
      <c r="E41">
        <v>593</v>
      </c>
      <c r="F41">
        <v>1784</v>
      </c>
      <c r="G41">
        <v>990</v>
      </c>
      <c r="H41">
        <v>267</v>
      </c>
      <c r="I41">
        <v>527</v>
      </c>
      <c r="J41">
        <v>53</v>
      </c>
      <c r="K41">
        <v>8</v>
      </c>
      <c r="L41">
        <v>14</v>
      </c>
      <c r="M41">
        <v>31</v>
      </c>
      <c r="N41">
        <v>40</v>
      </c>
      <c r="O41">
        <v>14</v>
      </c>
      <c r="P41">
        <v>7</v>
      </c>
      <c r="Q41">
        <v>19</v>
      </c>
      <c r="R41">
        <v>670</v>
      </c>
      <c r="S41">
        <v>431</v>
      </c>
      <c r="T41">
        <v>171</v>
      </c>
      <c r="U41">
        <v>68</v>
      </c>
      <c r="V41">
        <v>202</v>
      </c>
      <c r="W41">
        <v>43</v>
      </c>
      <c r="X41">
        <v>149</v>
      </c>
      <c r="Y41">
        <v>10</v>
      </c>
      <c r="Z41">
        <v>131</v>
      </c>
      <c r="AA41">
        <v>24</v>
      </c>
      <c r="AB41">
        <v>99</v>
      </c>
      <c r="AC41">
        <v>8</v>
      </c>
      <c r="AD41">
        <v>202</v>
      </c>
      <c r="AE41">
        <v>41</v>
      </c>
      <c r="AF41">
        <v>105</v>
      </c>
      <c r="AG41">
        <v>56</v>
      </c>
    </row>
    <row r="42" spans="1:33">
      <c r="A42" t="s">
        <v>895</v>
      </c>
      <c r="B42">
        <v>5324</v>
      </c>
      <c r="C42">
        <v>2733</v>
      </c>
      <c r="D42">
        <v>1279</v>
      </c>
      <c r="E42">
        <v>1312</v>
      </c>
      <c r="F42">
        <v>4387</v>
      </c>
      <c r="G42">
        <v>2549</v>
      </c>
      <c r="H42">
        <v>629</v>
      </c>
      <c r="I42">
        <v>1209</v>
      </c>
      <c r="J42">
        <v>125</v>
      </c>
      <c r="K42">
        <v>18</v>
      </c>
      <c r="L42">
        <v>27</v>
      </c>
      <c r="M42">
        <v>80</v>
      </c>
      <c r="N42">
        <v>67</v>
      </c>
      <c r="O42">
        <v>21</v>
      </c>
      <c r="P42">
        <v>19</v>
      </c>
      <c r="Q42">
        <v>27</v>
      </c>
      <c r="R42">
        <v>1744</v>
      </c>
      <c r="S42">
        <v>1069</v>
      </c>
      <c r="T42">
        <v>395</v>
      </c>
      <c r="U42">
        <v>280</v>
      </c>
      <c r="V42">
        <v>561</v>
      </c>
      <c r="W42">
        <v>93</v>
      </c>
      <c r="X42">
        <v>400</v>
      </c>
      <c r="Y42">
        <v>68</v>
      </c>
      <c r="Z42">
        <v>352</v>
      </c>
      <c r="AA42">
        <v>64</v>
      </c>
      <c r="AB42">
        <v>233</v>
      </c>
      <c r="AC42">
        <v>55</v>
      </c>
      <c r="AD42">
        <v>376</v>
      </c>
      <c r="AE42">
        <v>91</v>
      </c>
      <c r="AF42">
        <v>250</v>
      </c>
      <c r="AG42">
        <v>35</v>
      </c>
    </row>
    <row r="43" spans="1:33">
      <c r="A43" t="s">
        <v>894</v>
      </c>
      <c r="B43">
        <v>5678</v>
      </c>
      <c r="C43">
        <v>2904</v>
      </c>
      <c r="D43">
        <v>1273</v>
      </c>
      <c r="E43">
        <v>1501</v>
      </c>
      <c r="F43">
        <v>4723</v>
      </c>
      <c r="G43">
        <v>2753</v>
      </c>
      <c r="H43">
        <v>628</v>
      </c>
      <c r="I43">
        <v>1342</v>
      </c>
      <c r="J43">
        <v>125</v>
      </c>
      <c r="K43">
        <v>28</v>
      </c>
      <c r="L43">
        <v>19</v>
      </c>
      <c r="M43">
        <v>78</v>
      </c>
      <c r="N43">
        <v>77</v>
      </c>
      <c r="O43">
        <v>29</v>
      </c>
      <c r="P43">
        <v>9</v>
      </c>
      <c r="Q43">
        <v>39</v>
      </c>
      <c r="R43">
        <v>1698</v>
      </c>
      <c r="S43">
        <v>1102</v>
      </c>
      <c r="T43">
        <v>336</v>
      </c>
      <c r="U43">
        <v>260</v>
      </c>
      <c r="V43">
        <v>566</v>
      </c>
      <c r="W43">
        <v>78</v>
      </c>
      <c r="X43">
        <v>392</v>
      </c>
      <c r="Y43">
        <v>96</v>
      </c>
      <c r="Z43">
        <v>338</v>
      </c>
      <c r="AA43">
        <v>46</v>
      </c>
      <c r="AB43">
        <v>208</v>
      </c>
      <c r="AC43">
        <v>84</v>
      </c>
      <c r="AD43">
        <v>389</v>
      </c>
      <c r="AE43">
        <v>73</v>
      </c>
      <c r="AF43">
        <v>253</v>
      </c>
      <c r="AG43">
        <v>63</v>
      </c>
    </row>
    <row r="44" spans="1:33">
      <c r="A44" t="s">
        <v>893</v>
      </c>
      <c r="B44">
        <v>2878</v>
      </c>
      <c r="C44">
        <v>1366</v>
      </c>
      <c r="D44">
        <v>683</v>
      </c>
      <c r="E44">
        <v>829</v>
      </c>
      <c r="F44">
        <v>2367</v>
      </c>
      <c r="G44">
        <v>1301</v>
      </c>
      <c r="H44">
        <v>319</v>
      </c>
      <c r="I44">
        <v>747</v>
      </c>
      <c r="J44">
        <v>76</v>
      </c>
      <c r="K44">
        <v>13</v>
      </c>
      <c r="L44">
        <v>19</v>
      </c>
      <c r="M44">
        <v>44</v>
      </c>
      <c r="N44">
        <v>52</v>
      </c>
      <c r="O44">
        <v>17</v>
      </c>
      <c r="P44">
        <v>12</v>
      </c>
      <c r="Q44">
        <v>23</v>
      </c>
      <c r="R44">
        <v>923</v>
      </c>
      <c r="S44">
        <v>574</v>
      </c>
      <c r="T44">
        <v>193</v>
      </c>
      <c r="U44">
        <v>156</v>
      </c>
      <c r="V44">
        <v>283</v>
      </c>
      <c r="W44">
        <v>33</v>
      </c>
      <c r="X44">
        <v>214</v>
      </c>
      <c r="Y44">
        <v>36</v>
      </c>
      <c r="Z44">
        <v>192</v>
      </c>
      <c r="AA44">
        <v>21</v>
      </c>
      <c r="AB44">
        <v>140</v>
      </c>
      <c r="AC44">
        <v>31</v>
      </c>
      <c r="AD44">
        <v>228</v>
      </c>
      <c r="AE44">
        <v>32</v>
      </c>
      <c r="AF44">
        <v>150</v>
      </c>
      <c r="AG44">
        <v>46</v>
      </c>
    </row>
    <row r="45" spans="1:33">
      <c r="A45" t="s">
        <v>892</v>
      </c>
      <c r="B45">
        <v>2250</v>
      </c>
      <c r="C45">
        <v>1444</v>
      </c>
      <c r="D45">
        <v>319</v>
      </c>
      <c r="E45">
        <v>487</v>
      </c>
      <c r="F45">
        <v>1880</v>
      </c>
      <c r="G45">
        <v>1305</v>
      </c>
      <c r="H45">
        <v>115</v>
      </c>
      <c r="I45">
        <v>460</v>
      </c>
      <c r="J45">
        <v>47</v>
      </c>
      <c r="K45">
        <v>11</v>
      </c>
      <c r="L45">
        <v>11</v>
      </c>
      <c r="M45">
        <v>25</v>
      </c>
      <c r="N45">
        <v>26</v>
      </c>
      <c r="O45">
        <v>13</v>
      </c>
      <c r="P45">
        <v>4</v>
      </c>
      <c r="Q45">
        <v>9</v>
      </c>
      <c r="R45">
        <v>772</v>
      </c>
      <c r="S45">
        <v>601</v>
      </c>
      <c r="T45">
        <v>71</v>
      </c>
      <c r="U45">
        <v>100</v>
      </c>
      <c r="V45">
        <v>242</v>
      </c>
      <c r="W45">
        <v>99</v>
      </c>
      <c r="X45">
        <v>132</v>
      </c>
      <c r="Y45">
        <v>11</v>
      </c>
      <c r="Z45">
        <v>151</v>
      </c>
      <c r="AA45">
        <v>71</v>
      </c>
      <c r="AB45">
        <v>70</v>
      </c>
      <c r="AC45">
        <v>10</v>
      </c>
      <c r="AD45">
        <v>128</v>
      </c>
      <c r="AE45">
        <v>40</v>
      </c>
      <c r="AF45">
        <v>72</v>
      </c>
      <c r="AG45">
        <v>16</v>
      </c>
    </row>
    <row r="46" spans="1:33">
      <c r="A46" t="s">
        <v>891</v>
      </c>
      <c r="B46">
        <v>1884</v>
      </c>
      <c r="C46">
        <v>964</v>
      </c>
      <c r="D46">
        <v>478</v>
      </c>
      <c r="E46">
        <v>442</v>
      </c>
      <c r="F46">
        <v>1525</v>
      </c>
      <c r="G46">
        <v>900</v>
      </c>
      <c r="H46">
        <v>222</v>
      </c>
      <c r="I46">
        <v>403</v>
      </c>
      <c r="J46">
        <v>55</v>
      </c>
      <c r="K46">
        <v>15</v>
      </c>
      <c r="L46">
        <v>9</v>
      </c>
      <c r="M46">
        <v>31</v>
      </c>
      <c r="N46">
        <v>51</v>
      </c>
      <c r="O46">
        <v>13</v>
      </c>
      <c r="P46">
        <v>8</v>
      </c>
      <c r="Q46">
        <v>30</v>
      </c>
      <c r="R46">
        <v>596</v>
      </c>
      <c r="S46">
        <v>393</v>
      </c>
      <c r="T46">
        <v>123</v>
      </c>
      <c r="U46">
        <v>80</v>
      </c>
      <c r="V46">
        <v>206</v>
      </c>
      <c r="W46">
        <v>37</v>
      </c>
      <c r="X46">
        <v>149</v>
      </c>
      <c r="Y46">
        <v>20</v>
      </c>
      <c r="Z46">
        <v>114</v>
      </c>
      <c r="AA46">
        <v>17</v>
      </c>
      <c r="AB46">
        <v>77</v>
      </c>
      <c r="AC46">
        <v>20</v>
      </c>
      <c r="AD46">
        <v>153</v>
      </c>
      <c r="AE46">
        <v>27</v>
      </c>
      <c r="AF46">
        <v>107</v>
      </c>
      <c r="AG46">
        <v>19</v>
      </c>
    </row>
    <row r="47" spans="1:33">
      <c r="A47" t="s">
        <v>890</v>
      </c>
      <c r="B47">
        <v>5136</v>
      </c>
      <c r="C47">
        <v>2935</v>
      </c>
      <c r="D47">
        <v>1054</v>
      </c>
      <c r="E47">
        <v>1147</v>
      </c>
      <c r="F47">
        <v>4231</v>
      </c>
      <c r="G47">
        <v>2713</v>
      </c>
      <c r="H47">
        <v>502</v>
      </c>
      <c r="I47">
        <v>1016</v>
      </c>
      <c r="J47">
        <v>136</v>
      </c>
      <c r="K47">
        <v>45</v>
      </c>
      <c r="L47">
        <v>31</v>
      </c>
      <c r="M47">
        <v>60</v>
      </c>
      <c r="N47">
        <v>154</v>
      </c>
      <c r="O47">
        <v>81</v>
      </c>
      <c r="P47">
        <v>22</v>
      </c>
      <c r="Q47">
        <v>51</v>
      </c>
      <c r="R47">
        <v>1453</v>
      </c>
      <c r="S47">
        <v>981</v>
      </c>
      <c r="T47">
        <v>299</v>
      </c>
      <c r="U47">
        <v>173</v>
      </c>
      <c r="V47">
        <v>542</v>
      </c>
      <c r="W47">
        <v>134</v>
      </c>
      <c r="X47">
        <v>357</v>
      </c>
      <c r="Y47">
        <v>51</v>
      </c>
      <c r="Z47">
        <v>313</v>
      </c>
      <c r="AA47">
        <v>67</v>
      </c>
      <c r="AB47">
        <v>205</v>
      </c>
      <c r="AC47">
        <v>41</v>
      </c>
      <c r="AD47">
        <v>363</v>
      </c>
      <c r="AE47">
        <v>88</v>
      </c>
      <c r="AF47">
        <v>195</v>
      </c>
      <c r="AG47">
        <v>80</v>
      </c>
    </row>
    <row r="48" spans="1:33">
      <c r="A48" t="s">
        <v>889</v>
      </c>
      <c r="B48">
        <v>2276</v>
      </c>
      <c r="C48">
        <v>1287</v>
      </c>
      <c r="D48">
        <v>520</v>
      </c>
      <c r="E48">
        <v>469</v>
      </c>
      <c r="F48">
        <v>1863</v>
      </c>
      <c r="G48">
        <v>1222</v>
      </c>
      <c r="H48">
        <v>209</v>
      </c>
      <c r="I48">
        <v>432</v>
      </c>
      <c r="J48">
        <v>41</v>
      </c>
      <c r="K48">
        <v>7</v>
      </c>
      <c r="L48">
        <v>7</v>
      </c>
      <c r="M48">
        <v>27</v>
      </c>
      <c r="N48">
        <v>26</v>
      </c>
      <c r="O48">
        <v>8</v>
      </c>
      <c r="P48">
        <v>5</v>
      </c>
      <c r="Q48">
        <v>13</v>
      </c>
      <c r="R48">
        <v>751</v>
      </c>
      <c r="S48">
        <v>539</v>
      </c>
      <c r="T48">
        <v>138</v>
      </c>
      <c r="U48">
        <v>74</v>
      </c>
      <c r="V48">
        <v>234</v>
      </c>
      <c r="W48">
        <v>31</v>
      </c>
      <c r="X48">
        <v>180</v>
      </c>
      <c r="Y48">
        <v>23</v>
      </c>
      <c r="Z48">
        <v>145</v>
      </c>
      <c r="AA48">
        <v>21</v>
      </c>
      <c r="AB48">
        <v>107</v>
      </c>
      <c r="AC48">
        <v>17</v>
      </c>
      <c r="AD48">
        <v>179</v>
      </c>
      <c r="AE48">
        <v>34</v>
      </c>
      <c r="AF48">
        <v>131</v>
      </c>
      <c r="AG48">
        <v>14</v>
      </c>
    </row>
    <row r="49" spans="1:33">
      <c r="A49" t="s">
        <v>888</v>
      </c>
      <c r="B49">
        <v>10469</v>
      </c>
      <c r="C49">
        <v>5598</v>
      </c>
      <c r="D49">
        <v>2396</v>
      </c>
      <c r="E49">
        <v>2475</v>
      </c>
      <c r="F49">
        <v>8441</v>
      </c>
      <c r="G49">
        <v>5161</v>
      </c>
      <c r="H49">
        <v>1096</v>
      </c>
      <c r="I49">
        <v>2184</v>
      </c>
      <c r="J49">
        <v>305</v>
      </c>
      <c r="K49">
        <v>67</v>
      </c>
      <c r="L49">
        <v>58</v>
      </c>
      <c r="M49">
        <v>180</v>
      </c>
      <c r="N49">
        <v>250</v>
      </c>
      <c r="O49">
        <v>100</v>
      </c>
      <c r="P49">
        <v>34</v>
      </c>
      <c r="Q49">
        <v>116</v>
      </c>
      <c r="R49">
        <v>2910</v>
      </c>
      <c r="S49">
        <v>1961</v>
      </c>
      <c r="T49">
        <v>555</v>
      </c>
      <c r="U49">
        <v>394</v>
      </c>
      <c r="V49">
        <v>1041</v>
      </c>
      <c r="W49">
        <v>183</v>
      </c>
      <c r="X49">
        <v>726</v>
      </c>
      <c r="Y49">
        <v>132</v>
      </c>
      <c r="Z49">
        <v>673</v>
      </c>
      <c r="AA49">
        <v>116</v>
      </c>
      <c r="AB49">
        <v>455</v>
      </c>
      <c r="AC49">
        <v>102</v>
      </c>
      <c r="AD49">
        <v>987</v>
      </c>
      <c r="AE49">
        <v>254</v>
      </c>
      <c r="AF49">
        <v>574</v>
      </c>
      <c r="AG49">
        <v>159</v>
      </c>
    </row>
    <row r="50" spans="1:33">
      <c r="A50" t="s">
        <v>887</v>
      </c>
      <c r="B50">
        <v>2300</v>
      </c>
      <c r="C50">
        <v>1195</v>
      </c>
      <c r="D50">
        <v>500</v>
      </c>
      <c r="E50">
        <v>605</v>
      </c>
      <c r="F50">
        <v>1883</v>
      </c>
      <c r="G50">
        <v>1107</v>
      </c>
      <c r="H50">
        <v>252</v>
      </c>
      <c r="I50">
        <v>524</v>
      </c>
      <c r="J50">
        <v>88</v>
      </c>
      <c r="K50">
        <v>16</v>
      </c>
      <c r="L50">
        <v>21</v>
      </c>
      <c r="M50">
        <v>51</v>
      </c>
      <c r="N50">
        <v>64</v>
      </c>
      <c r="O50">
        <v>32</v>
      </c>
      <c r="P50">
        <v>8</v>
      </c>
      <c r="Q50">
        <v>24</v>
      </c>
      <c r="R50">
        <v>696</v>
      </c>
      <c r="S50">
        <v>464</v>
      </c>
      <c r="T50">
        <v>130</v>
      </c>
      <c r="U50">
        <v>102</v>
      </c>
      <c r="V50">
        <v>225</v>
      </c>
      <c r="W50">
        <v>43</v>
      </c>
      <c r="X50">
        <v>145</v>
      </c>
      <c r="Y50">
        <v>37</v>
      </c>
      <c r="Z50">
        <v>156</v>
      </c>
      <c r="AA50">
        <v>29</v>
      </c>
      <c r="AB50">
        <v>94</v>
      </c>
      <c r="AC50">
        <v>33</v>
      </c>
      <c r="AD50">
        <v>192</v>
      </c>
      <c r="AE50">
        <v>45</v>
      </c>
      <c r="AF50">
        <v>103</v>
      </c>
      <c r="AG50">
        <v>44</v>
      </c>
    </row>
    <row r="51" spans="1:33">
      <c r="A51" t="s">
        <v>886</v>
      </c>
      <c r="B51">
        <v>4605</v>
      </c>
      <c r="C51">
        <v>2487</v>
      </c>
      <c r="D51">
        <v>1182</v>
      </c>
      <c r="E51">
        <v>936</v>
      </c>
      <c r="F51">
        <v>3770</v>
      </c>
      <c r="G51">
        <v>2319</v>
      </c>
      <c r="H51">
        <v>640</v>
      </c>
      <c r="I51">
        <v>811</v>
      </c>
      <c r="J51">
        <v>113</v>
      </c>
      <c r="K51">
        <v>33</v>
      </c>
      <c r="L51">
        <v>26</v>
      </c>
      <c r="M51">
        <v>54</v>
      </c>
      <c r="N51">
        <v>109</v>
      </c>
      <c r="O51">
        <v>50</v>
      </c>
      <c r="P51">
        <v>19</v>
      </c>
      <c r="Q51">
        <v>40</v>
      </c>
      <c r="R51">
        <v>1358</v>
      </c>
      <c r="S51">
        <v>900</v>
      </c>
      <c r="T51">
        <v>330</v>
      </c>
      <c r="U51">
        <v>128</v>
      </c>
      <c r="V51">
        <v>476</v>
      </c>
      <c r="W51">
        <v>98</v>
      </c>
      <c r="X51">
        <v>320</v>
      </c>
      <c r="Y51">
        <v>58</v>
      </c>
      <c r="Z51">
        <v>307</v>
      </c>
      <c r="AA51">
        <v>62</v>
      </c>
      <c r="AB51">
        <v>196</v>
      </c>
      <c r="AC51">
        <v>49</v>
      </c>
      <c r="AD51">
        <v>359</v>
      </c>
      <c r="AE51">
        <v>70</v>
      </c>
      <c r="AF51">
        <v>222</v>
      </c>
      <c r="AG51">
        <v>67</v>
      </c>
    </row>
    <row r="52" spans="1:33">
      <c r="A52" t="s">
        <v>885</v>
      </c>
      <c r="B52">
        <v>3257</v>
      </c>
      <c r="C52">
        <v>1899</v>
      </c>
      <c r="D52">
        <v>830</v>
      </c>
      <c r="E52">
        <v>528</v>
      </c>
      <c r="F52">
        <v>2620</v>
      </c>
      <c r="G52">
        <v>1721</v>
      </c>
      <c r="H52">
        <v>405</v>
      </c>
      <c r="I52">
        <v>494</v>
      </c>
      <c r="J52">
        <v>125</v>
      </c>
      <c r="K52">
        <v>37</v>
      </c>
      <c r="L52">
        <v>46</v>
      </c>
      <c r="M52">
        <v>42</v>
      </c>
      <c r="N52">
        <v>156</v>
      </c>
      <c r="O52">
        <v>81</v>
      </c>
      <c r="P52">
        <v>34</v>
      </c>
      <c r="Q52">
        <v>41</v>
      </c>
      <c r="R52">
        <v>1032</v>
      </c>
      <c r="S52">
        <v>743</v>
      </c>
      <c r="T52">
        <v>191</v>
      </c>
      <c r="U52">
        <v>98</v>
      </c>
      <c r="V52">
        <v>325</v>
      </c>
      <c r="W52">
        <v>80</v>
      </c>
      <c r="X52">
        <v>228</v>
      </c>
      <c r="Y52">
        <v>17</v>
      </c>
      <c r="Z52">
        <v>239</v>
      </c>
      <c r="AA52">
        <v>59</v>
      </c>
      <c r="AB52">
        <v>166</v>
      </c>
      <c r="AC52">
        <v>14</v>
      </c>
      <c r="AD52">
        <v>312</v>
      </c>
      <c r="AE52">
        <v>98</v>
      </c>
      <c r="AF52">
        <v>197</v>
      </c>
      <c r="AG52">
        <v>17</v>
      </c>
    </row>
    <row r="53" spans="1:33">
      <c r="A53" t="s">
        <v>884</v>
      </c>
      <c r="B53">
        <v>1913</v>
      </c>
      <c r="C53">
        <v>1125</v>
      </c>
      <c r="D53">
        <v>466</v>
      </c>
      <c r="E53">
        <v>322</v>
      </c>
      <c r="F53">
        <v>1534</v>
      </c>
      <c r="G53">
        <v>1042</v>
      </c>
      <c r="H53">
        <v>210</v>
      </c>
      <c r="I53">
        <v>282</v>
      </c>
      <c r="J53">
        <v>41</v>
      </c>
      <c r="K53">
        <v>13</v>
      </c>
      <c r="L53">
        <v>9</v>
      </c>
      <c r="M53">
        <v>19</v>
      </c>
      <c r="N53">
        <v>43</v>
      </c>
      <c r="O53">
        <v>26</v>
      </c>
      <c r="P53">
        <v>8</v>
      </c>
      <c r="Q53">
        <v>9</v>
      </c>
      <c r="R53">
        <v>572</v>
      </c>
      <c r="S53">
        <v>443</v>
      </c>
      <c r="T53">
        <v>88</v>
      </c>
      <c r="U53">
        <v>41</v>
      </c>
      <c r="V53">
        <v>196</v>
      </c>
      <c r="W53">
        <v>31</v>
      </c>
      <c r="X53">
        <v>152</v>
      </c>
      <c r="Y53">
        <v>13</v>
      </c>
      <c r="Z53">
        <v>145</v>
      </c>
      <c r="AA53">
        <v>25</v>
      </c>
      <c r="AB53">
        <v>109</v>
      </c>
      <c r="AC53">
        <v>11</v>
      </c>
      <c r="AD53">
        <v>183</v>
      </c>
      <c r="AE53">
        <v>52</v>
      </c>
      <c r="AF53">
        <v>104</v>
      </c>
      <c r="AG53">
        <v>27</v>
      </c>
    </row>
    <row r="54" spans="1:33">
      <c r="A54" t="s">
        <v>883</v>
      </c>
      <c r="B54">
        <v>2467</v>
      </c>
      <c r="C54">
        <v>1437</v>
      </c>
      <c r="D54">
        <v>498</v>
      </c>
      <c r="E54">
        <v>532</v>
      </c>
      <c r="F54">
        <v>1984</v>
      </c>
      <c r="G54">
        <v>1318</v>
      </c>
      <c r="H54">
        <v>209</v>
      </c>
      <c r="I54">
        <v>457</v>
      </c>
      <c r="J54">
        <v>52</v>
      </c>
      <c r="K54">
        <v>20</v>
      </c>
      <c r="L54">
        <v>15</v>
      </c>
      <c r="M54">
        <v>17</v>
      </c>
      <c r="N54">
        <v>98</v>
      </c>
      <c r="O54">
        <v>51</v>
      </c>
      <c r="P54">
        <v>15</v>
      </c>
      <c r="Q54">
        <v>32</v>
      </c>
      <c r="R54">
        <v>706</v>
      </c>
      <c r="S54">
        <v>529</v>
      </c>
      <c r="T54">
        <v>115</v>
      </c>
      <c r="U54">
        <v>62</v>
      </c>
      <c r="V54">
        <v>262</v>
      </c>
      <c r="W54">
        <v>66</v>
      </c>
      <c r="X54">
        <v>157</v>
      </c>
      <c r="Y54">
        <v>39</v>
      </c>
      <c r="Z54">
        <v>180</v>
      </c>
      <c r="AA54">
        <v>48</v>
      </c>
      <c r="AB54">
        <v>97</v>
      </c>
      <c r="AC54">
        <v>35</v>
      </c>
      <c r="AD54">
        <v>221</v>
      </c>
      <c r="AE54">
        <v>53</v>
      </c>
      <c r="AF54">
        <v>132</v>
      </c>
      <c r="AG54">
        <v>36</v>
      </c>
    </row>
    <row r="55" spans="1:33">
      <c r="A55" t="s">
        <v>882</v>
      </c>
      <c r="B55">
        <v>6013</v>
      </c>
      <c r="C55">
        <v>3463</v>
      </c>
      <c r="D55">
        <v>1197</v>
      </c>
      <c r="E55">
        <v>1353</v>
      </c>
      <c r="F55">
        <v>4927</v>
      </c>
      <c r="G55">
        <v>3104</v>
      </c>
      <c r="H55">
        <v>565</v>
      </c>
      <c r="I55">
        <v>1258</v>
      </c>
      <c r="J55">
        <v>142</v>
      </c>
      <c r="K55">
        <v>46</v>
      </c>
      <c r="L55">
        <v>39</v>
      </c>
      <c r="M55">
        <v>57</v>
      </c>
      <c r="N55">
        <v>246</v>
      </c>
      <c r="O55">
        <v>132</v>
      </c>
      <c r="P55">
        <v>26</v>
      </c>
      <c r="Q55">
        <v>88</v>
      </c>
      <c r="R55">
        <v>1874</v>
      </c>
      <c r="S55">
        <v>1379</v>
      </c>
      <c r="T55">
        <v>285</v>
      </c>
      <c r="U55">
        <v>210</v>
      </c>
      <c r="V55">
        <v>622</v>
      </c>
      <c r="W55">
        <v>211</v>
      </c>
      <c r="X55">
        <v>382</v>
      </c>
      <c r="Y55">
        <v>29</v>
      </c>
      <c r="Z55">
        <v>435</v>
      </c>
      <c r="AA55">
        <v>146</v>
      </c>
      <c r="AB55">
        <v>265</v>
      </c>
      <c r="AC55">
        <v>24</v>
      </c>
      <c r="AD55">
        <v>464</v>
      </c>
      <c r="AE55">
        <v>148</v>
      </c>
      <c r="AF55">
        <v>250</v>
      </c>
      <c r="AG55">
        <v>66</v>
      </c>
    </row>
    <row r="56" spans="1:33">
      <c r="A56" t="s">
        <v>881</v>
      </c>
      <c r="B56">
        <v>1015</v>
      </c>
      <c r="C56">
        <v>624</v>
      </c>
      <c r="D56">
        <v>194</v>
      </c>
      <c r="E56">
        <v>197</v>
      </c>
      <c r="F56">
        <v>830</v>
      </c>
      <c r="G56">
        <v>583</v>
      </c>
      <c r="H56">
        <v>74</v>
      </c>
      <c r="I56">
        <v>173</v>
      </c>
      <c r="J56">
        <v>32</v>
      </c>
      <c r="K56">
        <v>11</v>
      </c>
      <c r="L56">
        <v>2</v>
      </c>
      <c r="M56">
        <v>19</v>
      </c>
      <c r="N56">
        <v>7</v>
      </c>
      <c r="O56">
        <v>1</v>
      </c>
      <c r="P56">
        <v>3</v>
      </c>
      <c r="Q56">
        <v>3</v>
      </c>
      <c r="R56">
        <v>278</v>
      </c>
      <c r="S56">
        <v>226</v>
      </c>
      <c r="T56">
        <v>35</v>
      </c>
      <c r="U56">
        <v>17</v>
      </c>
      <c r="V56">
        <v>96</v>
      </c>
      <c r="W56">
        <v>25</v>
      </c>
      <c r="X56">
        <v>56</v>
      </c>
      <c r="Y56">
        <v>15</v>
      </c>
      <c r="Z56">
        <v>79</v>
      </c>
      <c r="AA56">
        <v>21</v>
      </c>
      <c r="AB56">
        <v>44</v>
      </c>
      <c r="AC56">
        <v>14</v>
      </c>
      <c r="AD56">
        <v>89</v>
      </c>
      <c r="AE56">
        <v>16</v>
      </c>
      <c r="AF56">
        <v>64</v>
      </c>
      <c r="AG56">
        <v>9</v>
      </c>
    </row>
    <row r="57" spans="1:33">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row>
    <row r="58" spans="1:33">
      <c r="A58" t="s">
        <v>880</v>
      </c>
      <c r="B58">
        <v>4360</v>
      </c>
      <c r="C58">
        <v>2520</v>
      </c>
      <c r="D58">
        <v>1122</v>
      </c>
      <c r="E58">
        <v>718</v>
      </c>
      <c r="F58">
        <v>3519</v>
      </c>
      <c r="G58">
        <v>2365</v>
      </c>
      <c r="H58">
        <v>537</v>
      </c>
      <c r="I58">
        <v>617</v>
      </c>
      <c r="J58">
        <v>70</v>
      </c>
      <c r="K58">
        <v>5</v>
      </c>
      <c r="L58">
        <v>18</v>
      </c>
      <c r="M58">
        <v>47</v>
      </c>
      <c r="N58">
        <v>24</v>
      </c>
      <c r="O58">
        <v>7</v>
      </c>
      <c r="P58">
        <v>8</v>
      </c>
      <c r="Q58">
        <v>9</v>
      </c>
      <c r="R58">
        <v>1414</v>
      </c>
      <c r="S58">
        <v>971</v>
      </c>
      <c r="T58">
        <v>319</v>
      </c>
      <c r="U58">
        <v>124</v>
      </c>
      <c r="V58">
        <v>461</v>
      </c>
      <c r="W58">
        <v>55</v>
      </c>
      <c r="X58">
        <v>349</v>
      </c>
      <c r="Y58">
        <v>57</v>
      </c>
      <c r="Z58">
        <v>282</v>
      </c>
      <c r="AA58">
        <v>39</v>
      </c>
      <c r="AB58">
        <v>196</v>
      </c>
      <c r="AC58">
        <v>47</v>
      </c>
      <c r="AD58">
        <v>380</v>
      </c>
      <c r="AE58">
        <v>100</v>
      </c>
      <c r="AF58">
        <v>236</v>
      </c>
      <c r="AG58">
        <v>44</v>
      </c>
    </row>
    <row r="59" spans="1:33">
      <c r="A59" t="s">
        <v>879</v>
      </c>
      <c r="B59">
        <v>1371</v>
      </c>
      <c r="C59">
        <v>869</v>
      </c>
      <c r="D59">
        <v>299</v>
      </c>
      <c r="E59">
        <v>203</v>
      </c>
      <c r="F59">
        <v>1112</v>
      </c>
      <c r="G59">
        <v>797</v>
      </c>
      <c r="H59">
        <v>145</v>
      </c>
      <c r="I59">
        <v>170</v>
      </c>
      <c r="J59">
        <v>15</v>
      </c>
      <c r="K59">
        <v>6</v>
      </c>
      <c r="L59">
        <v>6</v>
      </c>
      <c r="M59">
        <v>3</v>
      </c>
      <c r="N59">
        <v>4</v>
      </c>
      <c r="O59">
        <v>1</v>
      </c>
      <c r="P59">
        <v>1</v>
      </c>
      <c r="Q59">
        <v>2</v>
      </c>
      <c r="R59">
        <v>419</v>
      </c>
      <c r="S59">
        <v>305</v>
      </c>
      <c r="T59">
        <v>86</v>
      </c>
      <c r="U59">
        <v>28</v>
      </c>
      <c r="V59">
        <v>144</v>
      </c>
      <c r="W59">
        <v>34</v>
      </c>
      <c r="X59">
        <v>101</v>
      </c>
      <c r="Y59">
        <v>9</v>
      </c>
      <c r="Z59">
        <v>86</v>
      </c>
      <c r="AA59">
        <v>18</v>
      </c>
      <c r="AB59">
        <v>59</v>
      </c>
      <c r="AC59">
        <v>9</v>
      </c>
      <c r="AD59">
        <v>115</v>
      </c>
      <c r="AE59">
        <v>38</v>
      </c>
      <c r="AF59">
        <v>53</v>
      </c>
      <c r="AG59">
        <v>24</v>
      </c>
    </row>
    <row r="60" spans="1:33">
      <c r="A60" t="s">
        <v>878</v>
      </c>
      <c r="B60">
        <v>927</v>
      </c>
      <c r="C60">
        <v>442</v>
      </c>
      <c r="D60">
        <v>207</v>
      </c>
      <c r="E60">
        <v>278</v>
      </c>
      <c r="F60">
        <v>748</v>
      </c>
      <c r="G60">
        <v>398</v>
      </c>
      <c r="H60">
        <v>103</v>
      </c>
      <c r="I60">
        <v>247</v>
      </c>
      <c r="J60">
        <v>8</v>
      </c>
      <c r="K60">
        <v>1</v>
      </c>
      <c r="L60" t="s">
        <v>19</v>
      </c>
      <c r="M60">
        <v>7</v>
      </c>
      <c r="N60" t="s">
        <v>19</v>
      </c>
      <c r="O60" t="s">
        <v>19</v>
      </c>
      <c r="P60" t="s">
        <v>19</v>
      </c>
      <c r="Q60" t="s">
        <v>19</v>
      </c>
      <c r="R60">
        <v>228</v>
      </c>
      <c r="S60">
        <v>118</v>
      </c>
      <c r="T60">
        <v>60</v>
      </c>
      <c r="U60">
        <v>50</v>
      </c>
      <c r="V60">
        <v>107</v>
      </c>
      <c r="W60">
        <v>17</v>
      </c>
      <c r="X60">
        <v>71</v>
      </c>
      <c r="Y60">
        <v>19</v>
      </c>
      <c r="Z60">
        <v>64</v>
      </c>
      <c r="AA60">
        <v>10</v>
      </c>
      <c r="AB60">
        <v>38</v>
      </c>
      <c r="AC60">
        <v>16</v>
      </c>
      <c r="AD60">
        <v>72</v>
      </c>
      <c r="AE60">
        <v>27</v>
      </c>
      <c r="AF60">
        <v>33</v>
      </c>
      <c r="AG60">
        <v>12</v>
      </c>
    </row>
    <row r="61" spans="1:33">
      <c r="A61" t="s">
        <v>877</v>
      </c>
      <c r="B61">
        <v>1858</v>
      </c>
      <c r="C61">
        <v>763</v>
      </c>
      <c r="D61">
        <v>371</v>
      </c>
      <c r="E61">
        <v>724</v>
      </c>
      <c r="F61">
        <v>1540</v>
      </c>
      <c r="G61">
        <v>694</v>
      </c>
      <c r="H61">
        <v>179</v>
      </c>
      <c r="I61">
        <v>667</v>
      </c>
      <c r="J61">
        <v>18</v>
      </c>
      <c r="K61">
        <v>2</v>
      </c>
      <c r="L61">
        <v>1</v>
      </c>
      <c r="M61">
        <v>15</v>
      </c>
      <c r="N61">
        <v>3</v>
      </c>
      <c r="O61">
        <v>1</v>
      </c>
      <c r="P61">
        <v>2</v>
      </c>
      <c r="Q61" t="s">
        <v>19</v>
      </c>
      <c r="R61">
        <v>392</v>
      </c>
      <c r="S61">
        <v>232</v>
      </c>
      <c r="T61">
        <v>69</v>
      </c>
      <c r="U61">
        <v>91</v>
      </c>
      <c r="V61">
        <v>186</v>
      </c>
      <c r="W61">
        <v>35</v>
      </c>
      <c r="X61">
        <v>110</v>
      </c>
      <c r="Y61">
        <v>41</v>
      </c>
      <c r="Z61">
        <v>109</v>
      </c>
      <c r="AA61">
        <v>23</v>
      </c>
      <c r="AB61">
        <v>52</v>
      </c>
      <c r="AC61">
        <v>34</v>
      </c>
      <c r="AD61">
        <v>132</v>
      </c>
      <c r="AE61">
        <v>34</v>
      </c>
      <c r="AF61">
        <v>82</v>
      </c>
      <c r="AG61">
        <v>16</v>
      </c>
    </row>
    <row r="62" spans="1:33">
      <c r="A62" t="s">
        <v>876</v>
      </c>
      <c r="B62">
        <v>5644</v>
      </c>
      <c r="C62">
        <v>2055</v>
      </c>
      <c r="D62">
        <v>1070</v>
      </c>
      <c r="E62">
        <v>2519</v>
      </c>
      <c r="F62">
        <v>4762</v>
      </c>
      <c r="G62">
        <v>1894</v>
      </c>
      <c r="H62">
        <v>508</v>
      </c>
      <c r="I62">
        <v>2360</v>
      </c>
      <c r="J62">
        <v>79</v>
      </c>
      <c r="K62">
        <v>13</v>
      </c>
      <c r="L62">
        <v>9</v>
      </c>
      <c r="M62">
        <v>57</v>
      </c>
      <c r="N62">
        <v>15</v>
      </c>
      <c r="O62">
        <v>5</v>
      </c>
      <c r="P62">
        <v>2</v>
      </c>
      <c r="Q62">
        <v>8</v>
      </c>
      <c r="R62">
        <v>1408</v>
      </c>
      <c r="S62">
        <v>686</v>
      </c>
      <c r="T62">
        <v>282</v>
      </c>
      <c r="U62">
        <v>440</v>
      </c>
      <c r="V62">
        <v>551</v>
      </c>
      <c r="W62">
        <v>90</v>
      </c>
      <c r="X62">
        <v>352</v>
      </c>
      <c r="Y62">
        <v>109</v>
      </c>
      <c r="Z62">
        <v>315</v>
      </c>
      <c r="AA62">
        <v>47</v>
      </c>
      <c r="AB62">
        <v>175</v>
      </c>
      <c r="AC62">
        <v>93</v>
      </c>
      <c r="AD62">
        <v>331</v>
      </c>
      <c r="AE62">
        <v>71</v>
      </c>
      <c r="AF62">
        <v>210</v>
      </c>
      <c r="AG62">
        <v>50</v>
      </c>
    </row>
    <row r="63" spans="1:33">
      <c r="A63" t="s">
        <v>875</v>
      </c>
      <c r="B63">
        <v>1801</v>
      </c>
      <c r="C63">
        <v>686</v>
      </c>
      <c r="D63">
        <v>418</v>
      </c>
      <c r="E63">
        <v>697</v>
      </c>
      <c r="F63">
        <v>1504</v>
      </c>
      <c r="G63">
        <v>634</v>
      </c>
      <c r="H63">
        <v>237</v>
      </c>
      <c r="I63">
        <v>633</v>
      </c>
      <c r="J63">
        <v>31</v>
      </c>
      <c r="K63">
        <v>4</v>
      </c>
      <c r="L63">
        <v>2</v>
      </c>
      <c r="M63">
        <v>25</v>
      </c>
      <c r="N63">
        <v>5</v>
      </c>
      <c r="O63">
        <v>2</v>
      </c>
      <c r="P63">
        <v>2</v>
      </c>
      <c r="Q63">
        <v>1</v>
      </c>
      <c r="R63">
        <v>403</v>
      </c>
      <c r="S63">
        <v>181</v>
      </c>
      <c r="T63">
        <v>104</v>
      </c>
      <c r="U63">
        <v>118</v>
      </c>
      <c r="V63">
        <v>177</v>
      </c>
      <c r="W63">
        <v>24</v>
      </c>
      <c r="X63">
        <v>116</v>
      </c>
      <c r="Y63">
        <v>37</v>
      </c>
      <c r="Z63">
        <v>100</v>
      </c>
      <c r="AA63">
        <v>9</v>
      </c>
      <c r="AB63">
        <v>63</v>
      </c>
      <c r="AC63">
        <v>28</v>
      </c>
      <c r="AD63">
        <v>120</v>
      </c>
      <c r="AE63">
        <v>28</v>
      </c>
      <c r="AF63">
        <v>65</v>
      </c>
      <c r="AG63">
        <v>27</v>
      </c>
    </row>
    <row r="64" spans="1:33">
      <c r="A64" t="s">
        <v>874</v>
      </c>
      <c r="B64">
        <v>1021</v>
      </c>
      <c r="C64">
        <v>380</v>
      </c>
      <c r="D64">
        <v>182</v>
      </c>
      <c r="E64">
        <v>459</v>
      </c>
      <c r="F64">
        <v>871</v>
      </c>
      <c r="G64">
        <v>359</v>
      </c>
      <c r="H64">
        <v>88</v>
      </c>
      <c r="I64">
        <v>424</v>
      </c>
      <c r="J64">
        <v>11</v>
      </c>
      <c r="K64">
        <v>1</v>
      </c>
      <c r="L64">
        <v>1</v>
      </c>
      <c r="M64">
        <v>9</v>
      </c>
      <c r="N64">
        <v>1</v>
      </c>
      <c r="O64" t="s">
        <v>19</v>
      </c>
      <c r="P64" t="s">
        <v>19</v>
      </c>
      <c r="Q64">
        <v>1</v>
      </c>
      <c r="R64">
        <v>251</v>
      </c>
      <c r="S64">
        <v>119</v>
      </c>
      <c r="T64">
        <v>57</v>
      </c>
      <c r="U64">
        <v>75</v>
      </c>
      <c r="V64">
        <v>102</v>
      </c>
      <c r="W64">
        <v>12</v>
      </c>
      <c r="X64">
        <v>61</v>
      </c>
      <c r="Y64">
        <v>29</v>
      </c>
      <c r="Z64">
        <v>60</v>
      </c>
      <c r="AA64">
        <v>5</v>
      </c>
      <c r="AB64">
        <v>32</v>
      </c>
      <c r="AC64">
        <v>23</v>
      </c>
      <c r="AD64">
        <v>48</v>
      </c>
      <c r="AE64">
        <v>9</v>
      </c>
      <c r="AF64">
        <v>33</v>
      </c>
      <c r="AG64">
        <v>6</v>
      </c>
    </row>
    <row r="65" spans="1:33">
      <c r="A65" t="s">
        <v>873</v>
      </c>
      <c r="B65">
        <v>706</v>
      </c>
      <c r="C65">
        <v>386</v>
      </c>
      <c r="D65">
        <v>222</v>
      </c>
      <c r="E65">
        <v>98</v>
      </c>
      <c r="F65">
        <v>555</v>
      </c>
      <c r="G65">
        <v>363</v>
      </c>
      <c r="H65">
        <v>116</v>
      </c>
      <c r="I65">
        <v>76</v>
      </c>
      <c r="J65">
        <v>10</v>
      </c>
      <c r="K65">
        <v>3</v>
      </c>
      <c r="L65">
        <v>2</v>
      </c>
      <c r="M65">
        <v>5</v>
      </c>
      <c r="N65">
        <v>1</v>
      </c>
      <c r="O65" t="s">
        <v>19</v>
      </c>
      <c r="P65" t="s">
        <v>19</v>
      </c>
      <c r="Q65">
        <v>1</v>
      </c>
      <c r="R65">
        <v>260</v>
      </c>
      <c r="S65">
        <v>180</v>
      </c>
      <c r="T65">
        <v>64</v>
      </c>
      <c r="U65">
        <v>16</v>
      </c>
      <c r="V65">
        <v>74</v>
      </c>
      <c r="W65">
        <v>8</v>
      </c>
      <c r="X65">
        <v>59</v>
      </c>
      <c r="Y65">
        <v>7</v>
      </c>
      <c r="Z65">
        <v>53</v>
      </c>
      <c r="AA65">
        <v>5</v>
      </c>
      <c r="AB65">
        <v>42</v>
      </c>
      <c r="AC65">
        <v>6</v>
      </c>
      <c r="AD65">
        <v>77</v>
      </c>
      <c r="AE65">
        <v>15</v>
      </c>
      <c r="AF65">
        <v>47</v>
      </c>
      <c r="AG65">
        <v>15</v>
      </c>
    </row>
    <row r="66" spans="1:33">
      <c r="A66" t="s">
        <v>872</v>
      </c>
      <c r="B66">
        <v>1735</v>
      </c>
      <c r="C66">
        <v>913</v>
      </c>
      <c r="D66">
        <v>372</v>
      </c>
      <c r="E66">
        <v>450</v>
      </c>
      <c r="F66">
        <v>1430</v>
      </c>
      <c r="G66">
        <v>854</v>
      </c>
      <c r="H66">
        <v>184</v>
      </c>
      <c r="I66">
        <v>392</v>
      </c>
      <c r="J66">
        <v>12</v>
      </c>
      <c r="K66" t="s">
        <v>19</v>
      </c>
      <c r="L66">
        <v>1</v>
      </c>
      <c r="M66">
        <v>11</v>
      </c>
      <c r="N66">
        <v>1</v>
      </c>
      <c r="O66" t="s">
        <v>19</v>
      </c>
      <c r="P66" t="s">
        <v>19</v>
      </c>
      <c r="Q66">
        <v>1</v>
      </c>
      <c r="R66">
        <v>458</v>
      </c>
      <c r="S66">
        <v>306</v>
      </c>
      <c r="T66">
        <v>101</v>
      </c>
      <c r="U66">
        <v>51</v>
      </c>
      <c r="V66">
        <v>176</v>
      </c>
      <c r="W66">
        <v>22</v>
      </c>
      <c r="X66">
        <v>115</v>
      </c>
      <c r="Y66">
        <v>39</v>
      </c>
      <c r="Z66">
        <v>110</v>
      </c>
      <c r="AA66">
        <v>12</v>
      </c>
      <c r="AB66">
        <v>66</v>
      </c>
      <c r="AC66">
        <v>32</v>
      </c>
      <c r="AD66">
        <v>129</v>
      </c>
      <c r="AE66">
        <v>37</v>
      </c>
      <c r="AF66">
        <v>73</v>
      </c>
      <c r="AG66">
        <v>19</v>
      </c>
    </row>
    <row r="67" spans="1:33">
      <c r="A67" t="s">
        <v>871</v>
      </c>
      <c r="B67">
        <v>1078</v>
      </c>
      <c r="C67">
        <v>601</v>
      </c>
      <c r="D67">
        <v>253</v>
      </c>
      <c r="E67">
        <v>224</v>
      </c>
      <c r="F67">
        <v>910</v>
      </c>
      <c r="G67">
        <v>581</v>
      </c>
      <c r="H67">
        <v>129</v>
      </c>
      <c r="I67">
        <v>200</v>
      </c>
      <c r="J67">
        <v>15</v>
      </c>
      <c r="K67">
        <v>4</v>
      </c>
      <c r="L67">
        <v>4</v>
      </c>
      <c r="M67">
        <v>7</v>
      </c>
      <c r="N67">
        <v>3</v>
      </c>
      <c r="O67">
        <v>1</v>
      </c>
      <c r="P67">
        <v>2</v>
      </c>
      <c r="Q67" t="s">
        <v>19</v>
      </c>
      <c r="R67">
        <v>286</v>
      </c>
      <c r="S67">
        <v>194</v>
      </c>
      <c r="T67">
        <v>60</v>
      </c>
      <c r="U67">
        <v>32</v>
      </c>
      <c r="V67">
        <v>113</v>
      </c>
      <c r="W67">
        <v>14</v>
      </c>
      <c r="X67">
        <v>80</v>
      </c>
      <c r="Y67">
        <v>19</v>
      </c>
      <c r="Z67">
        <v>56</v>
      </c>
      <c r="AA67">
        <v>4</v>
      </c>
      <c r="AB67">
        <v>36</v>
      </c>
      <c r="AC67">
        <v>16</v>
      </c>
      <c r="AD67">
        <v>55</v>
      </c>
      <c r="AE67">
        <v>6</v>
      </c>
      <c r="AF67">
        <v>44</v>
      </c>
      <c r="AG67">
        <v>5</v>
      </c>
    </row>
    <row r="68" spans="1:33">
      <c r="A68" t="s">
        <v>870</v>
      </c>
      <c r="B68">
        <v>3090</v>
      </c>
      <c r="C68">
        <v>1232</v>
      </c>
      <c r="D68">
        <v>578</v>
      </c>
      <c r="E68">
        <v>1280</v>
      </c>
      <c r="F68">
        <v>2574</v>
      </c>
      <c r="G68">
        <v>1148</v>
      </c>
      <c r="H68">
        <v>267</v>
      </c>
      <c r="I68">
        <v>1159</v>
      </c>
      <c r="J68">
        <v>56</v>
      </c>
      <c r="K68">
        <v>4</v>
      </c>
      <c r="L68">
        <v>6</v>
      </c>
      <c r="M68">
        <v>46</v>
      </c>
      <c r="N68">
        <v>19</v>
      </c>
      <c r="O68">
        <v>2</v>
      </c>
      <c r="P68">
        <v>2</v>
      </c>
      <c r="Q68">
        <v>15</v>
      </c>
      <c r="R68">
        <v>740</v>
      </c>
      <c r="S68">
        <v>406</v>
      </c>
      <c r="T68">
        <v>129</v>
      </c>
      <c r="U68">
        <v>205</v>
      </c>
      <c r="V68">
        <v>312</v>
      </c>
      <c r="W68">
        <v>44</v>
      </c>
      <c r="X68">
        <v>179</v>
      </c>
      <c r="Y68">
        <v>89</v>
      </c>
      <c r="Z68">
        <v>168</v>
      </c>
      <c r="AA68">
        <v>14</v>
      </c>
      <c r="AB68">
        <v>83</v>
      </c>
      <c r="AC68">
        <v>71</v>
      </c>
      <c r="AD68">
        <v>204</v>
      </c>
      <c r="AE68">
        <v>40</v>
      </c>
      <c r="AF68">
        <v>132</v>
      </c>
      <c r="AG68">
        <v>32</v>
      </c>
    </row>
    <row r="69" spans="1:33">
      <c r="A69" t="s">
        <v>869</v>
      </c>
      <c r="B69">
        <v>1627</v>
      </c>
      <c r="C69">
        <v>846</v>
      </c>
      <c r="D69">
        <v>330</v>
      </c>
      <c r="E69">
        <v>451</v>
      </c>
      <c r="F69">
        <v>1371</v>
      </c>
      <c r="G69">
        <v>804</v>
      </c>
      <c r="H69">
        <v>148</v>
      </c>
      <c r="I69">
        <v>419</v>
      </c>
      <c r="J69">
        <v>25</v>
      </c>
      <c r="K69">
        <v>4</v>
      </c>
      <c r="L69">
        <v>3</v>
      </c>
      <c r="M69">
        <v>18</v>
      </c>
      <c r="N69">
        <v>3</v>
      </c>
      <c r="O69" t="s">
        <v>19</v>
      </c>
      <c r="P69" t="s">
        <v>19</v>
      </c>
      <c r="Q69">
        <v>3</v>
      </c>
      <c r="R69">
        <v>603</v>
      </c>
      <c r="S69">
        <v>364</v>
      </c>
      <c r="T69">
        <v>106</v>
      </c>
      <c r="U69">
        <v>133</v>
      </c>
      <c r="V69">
        <v>165</v>
      </c>
      <c r="W69">
        <v>25</v>
      </c>
      <c r="X69">
        <v>115</v>
      </c>
      <c r="Y69">
        <v>25</v>
      </c>
      <c r="Z69">
        <v>96</v>
      </c>
      <c r="AA69">
        <v>12</v>
      </c>
      <c r="AB69">
        <v>64</v>
      </c>
      <c r="AC69">
        <v>20</v>
      </c>
      <c r="AD69">
        <v>91</v>
      </c>
      <c r="AE69">
        <v>17</v>
      </c>
      <c r="AF69">
        <v>67</v>
      </c>
      <c r="AG69">
        <v>7</v>
      </c>
    </row>
    <row r="70" spans="1:33">
      <c r="A70" t="s">
        <v>868</v>
      </c>
      <c r="B70">
        <v>3312</v>
      </c>
      <c r="C70">
        <v>1763</v>
      </c>
      <c r="D70">
        <v>546</v>
      </c>
      <c r="E70">
        <v>1003</v>
      </c>
      <c r="F70">
        <v>2759</v>
      </c>
      <c r="G70">
        <v>1614</v>
      </c>
      <c r="H70">
        <v>226</v>
      </c>
      <c r="I70">
        <v>919</v>
      </c>
      <c r="J70">
        <v>28</v>
      </c>
      <c r="K70">
        <v>1</v>
      </c>
      <c r="L70">
        <v>9</v>
      </c>
      <c r="M70">
        <v>18</v>
      </c>
      <c r="N70">
        <v>16</v>
      </c>
      <c r="O70">
        <v>6</v>
      </c>
      <c r="P70" t="s">
        <v>19</v>
      </c>
      <c r="Q70">
        <v>10</v>
      </c>
      <c r="R70">
        <v>859</v>
      </c>
      <c r="S70">
        <v>573</v>
      </c>
      <c r="T70">
        <v>112</v>
      </c>
      <c r="U70">
        <v>174</v>
      </c>
      <c r="V70">
        <v>358</v>
      </c>
      <c r="W70">
        <v>63</v>
      </c>
      <c r="X70">
        <v>225</v>
      </c>
      <c r="Y70">
        <v>70</v>
      </c>
      <c r="Z70">
        <v>225</v>
      </c>
      <c r="AA70">
        <v>38</v>
      </c>
      <c r="AB70">
        <v>126</v>
      </c>
      <c r="AC70">
        <v>61</v>
      </c>
      <c r="AD70">
        <v>195</v>
      </c>
      <c r="AE70">
        <v>86</v>
      </c>
      <c r="AF70">
        <v>95</v>
      </c>
      <c r="AG70">
        <v>14</v>
      </c>
    </row>
    <row r="71" spans="1:33">
      <c r="A71" t="s">
        <v>867</v>
      </c>
      <c r="B71">
        <v>1125</v>
      </c>
      <c r="C71">
        <v>575</v>
      </c>
      <c r="D71">
        <v>217</v>
      </c>
      <c r="E71">
        <v>333</v>
      </c>
      <c r="F71">
        <v>920</v>
      </c>
      <c r="G71">
        <v>539</v>
      </c>
      <c r="H71">
        <v>85</v>
      </c>
      <c r="I71">
        <v>296</v>
      </c>
      <c r="J71">
        <v>5</v>
      </c>
      <c r="K71" t="s">
        <v>19</v>
      </c>
      <c r="L71" t="s">
        <v>19</v>
      </c>
      <c r="M71">
        <v>5</v>
      </c>
      <c r="N71">
        <v>5</v>
      </c>
      <c r="O71" t="s">
        <v>19</v>
      </c>
      <c r="P71">
        <v>1</v>
      </c>
      <c r="Q71">
        <v>4</v>
      </c>
      <c r="R71">
        <v>365</v>
      </c>
      <c r="S71">
        <v>241</v>
      </c>
      <c r="T71">
        <v>59</v>
      </c>
      <c r="U71">
        <v>65</v>
      </c>
      <c r="V71">
        <v>123</v>
      </c>
      <c r="W71">
        <v>19</v>
      </c>
      <c r="X71">
        <v>87</v>
      </c>
      <c r="Y71">
        <v>17</v>
      </c>
      <c r="Z71">
        <v>78</v>
      </c>
      <c r="AA71">
        <v>10</v>
      </c>
      <c r="AB71">
        <v>52</v>
      </c>
      <c r="AC71">
        <v>16</v>
      </c>
      <c r="AD71">
        <v>82</v>
      </c>
      <c r="AE71">
        <v>17</v>
      </c>
      <c r="AF71">
        <v>45</v>
      </c>
      <c r="AG71">
        <v>20</v>
      </c>
    </row>
    <row r="72" spans="1:33">
      <c r="A72" t="s">
        <v>866</v>
      </c>
      <c r="B72">
        <v>2010</v>
      </c>
      <c r="C72">
        <v>861</v>
      </c>
      <c r="D72">
        <v>333</v>
      </c>
      <c r="E72">
        <v>816</v>
      </c>
      <c r="F72">
        <v>1661</v>
      </c>
      <c r="G72">
        <v>782</v>
      </c>
      <c r="H72">
        <v>129</v>
      </c>
      <c r="I72">
        <v>750</v>
      </c>
      <c r="J72">
        <v>25</v>
      </c>
      <c r="K72">
        <v>3</v>
      </c>
      <c r="L72">
        <v>8</v>
      </c>
      <c r="M72">
        <v>14</v>
      </c>
      <c r="N72">
        <v>16</v>
      </c>
      <c r="O72">
        <v>2</v>
      </c>
      <c r="P72">
        <v>2</v>
      </c>
      <c r="Q72">
        <v>12</v>
      </c>
      <c r="R72">
        <v>580</v>
      </c>
      <c r="S72">
        <v>330</v>
      </c>
      <c r="T72">
        <v>79</v>
      </c>
      <c r="U72">
        <v>171</v>
      </c>
      <c r="V72">
        <v>196</v>
      </c>
      <c r="W72">
        <v>39</v>
      </c>
      <c r="X72">
        <v>132</v>
      </c>
      <c r="Y72">
        <v>25</v>
      </c>
      <c r="Z72">
        <v>102</v>
      </c>
      <c r="AA72">
        <v>16</v>
      </c>
      <c r="AB72">
        <v>61</v>
      </c>
      <c r="AC72">
        <v>25</v>
      </c>
      <c r="AD72">
        <v>153</v>
      </c>
      <c r="AE72">
        <v>40</v>
      </c>
      <c r="AF72">
        <v>72</v>
      </c>
      <c r="AG72">
        <v>41</v>
      </c>
    </row>
    <row r="73" spans="1:33">
      <c r="A73" t="s">
        <v>865</v>
      </c>
      <c r="B73">
        <v>1698</v>
      </c>
      <c r="C73">
        <v>878</v>
      </c>
      <c r="D73">
        <v>416</v>
      </c>
      <c r="E73">
        <v>404</v>
      </c>
      <c r="F73">
        <v>1402</v>
      </c>
      <c r="G73">
        <v>831</v>
      </c>
      <c r="H73">
        <v>203</v>
      </c>
      <c r="I73">
        <v>368</v>
      </c>
      <c r="J73">
        <v>37</v>
      </c>
      <c r="K73">
        <v>7</v>
      </c>
      <c r="L73">
        <v>14</v>
      </c>
      <c r="M73">
        <v>16</v>
      </c>
      <c r="N73">
        <v>21</v>
      </c>
      <c r="O73">
        <v>8</v>
      </c>
      <c r="P73">
        <v>4</v>
      </c>
      <c r="Q73">
        <v>9</v>
      </c>
      <c r="R73">
        <v>592</v>
      </c>
      <c r="S73">
        <v>360</v>
      </c>
      <c r="T73">
        <v>132</v>
      </c>
      <c r="U73">
        <v>100</v>
      </c>
      <c r="V73">
        <v>179</v>
      </c>
      <c r="W73">
        <v>25</v>
      </c>
      <c r="X73">
        <v>136</v>
      </c>
      <c r="Y73">
        <v>18</v>
      </c>
      <c r="Z73">
        <v>112</v>
      </c>
      <c r="AA73">
        <v>19</v>
      </c>
      <c r="AB73">
        <v>77</v>
      </c>
      <c r="AC73">
        <v>16</v>
      </c>
      <c r="AD73">
        <v>117</v>
      </c>
      <c r="AE73">
        <v>22</v>
      </c>
      <c r="AF73">
        <v>77</v>
      </c>
      <c r="AG73">
        <v>18</v>
      </c>
    </row>
    <row r="74" spans="1:33">
      <c r="A74" t="s">
        <v>864</v>
      </c>
      <c r="B74">
        <v>2577</v>
      </c>
      <c r="C74">
        <v>1331</v>
      </c>
      <c r="D74">
        <v>527</v>
      </c>
      <c r="E74">
        <v>719</v>
      </c>
      <c r="F74">
        <v>2138</v>
      </c>
      <c r="G74">
        <v>1260</v>
      </c>
      <c r="H74">
        <v>244</v>
      </c>
      <c r="I74">
        <v>634</v>
      </c>
      <c r="J74">
        <v>49</v>
      </c>
      <c r="K74">
        <v>9</v>
      </c>
      <c r="L74">
        <v>8</v>
      </c>
      <c r="M74">
        <v>32</v>
      </c>
      <c r="N74">
        <v>30</v>
      </c>
      <c r="O74">
        <v>10</v>
      </c>
      <c r="P74">
        <v>2</v>
      </c>
      <c r="Q74">
        <v>18</v>
      </c>
      <c r="R74">
        <v>790</v>
      </c>
      <c r="S74">
        <v>513</v>
      </c>
      <c r="T74">
        <v>151</v>
      </c>
      <c r="U74">
        <v>126</v>
      </c>
      <c r="V74">
        <v>253</v>
      </c>
      <c r="W74">
        <v>36</v>
      </c>
      <c r="X74">
        <v>175</v>
      </c>
      <c r="Y74">
        <v>42</v>
      </c>
      <c r="Z74">
        <v>148</v>
      </c>
      <c r="AA74">
        <v>19</v>
      </c>
      <c r="AB74">
        <v>94</v>
      </c>
      <c r="AC74">
        <v>35</v>
      </c>
      <c r="AD74">
        <v>186</v>
      </c>
      <c r="AE74">
        <v>35</v>
      </c>
      <c r="AF74">
        <v>108</v>
      </c>
      <c r="AG74">
        <v>43</v>
      </c>
    </row>
    <row r="75" spans="1:33">
      <c r="A75" t="s">
        <v>863</v>
      </c>
      <c r="B75">
        <v>2246</v>
      </c>
      <c r="C75">
        <v>1224</v>
      </c>
      <c r="D75">
        <v>520</v>
      </c>
      <c r="E75">
        <v>502</v>
      </c>
      <c r="F75">
        <v>1800</v>
      </c>
      <c r="G75">
        <v>1128</v>
      </c>
      <c r="H75">
        <v>247</v>
      </c>
      <c r="I75">
        <v>425</v>
      </c>
      <c r="J75">
        <v>56</v>
      </c>
      <c r="K75">
        <v>11</v>
      </c>
      <c r="L75">
        <v>9</v>
      </c>
      <c r="M75">
        <v>36</v>
      </c>
      <c r="N75">
        <v>19</v>
      </c>
      <c r="O75">
        <v>6</v>
      </c>
      <c r="P75">
        <v>3</v>
      </c>
      <c r="Q75">
        <v>10</v>
      </c>
      <c r="R75">
        <v>618</v>
      </c>
      <c r="S75">
        <v>421</v>
      </c>
      <c r="T75">
        <v>127</v>
      </c>
      <c r="U75">
        <v>70</v>
      </c>
      <c r="V75">
        <v>223</v>
      </c>
      <c r="W75">
        <v>31</v>
      </c>
      <c r="X75">
        <v>162</v>
      </c>
      <c r="Y75">
        <v>30</v>
      </c>
      <c r="Z75">
        <v>138</v>
      </c>
      <c r="AA75">
        <v>17</v>
      </c>
      <c r="AB75">
        <v>96</v>
      </c>
      <c r="AC75">
        <v>25</v>
      </c>
      <c r="AD75">
        <v>223</v>
      </c>
      <c r="AE75">
        <v>65</v>
      </c>
      <c r="AF75">
        <v>111</v>
      </c>
      <c r="AG75">
        <v>47</v>
      </c>
    </row>
    <row r="76" spans="1:33">
      <c r="A76" t="s">
        <v>862</v>
      </c>
      <c r="B76">
        <v>1983</v>
      </c>
      <c r="C76">
        <v>1092</v>
      </c>
      <c r="D76">
        <v>489</v>
      </c>
      <c r="E76">
        <v>402</v>
      </c>
      <c r="F76">
        <v>1607</v>
      </c>
      <c r="G76">
        <v>1027</v>
      </c>
      <c r="H76">
        <v>225</v>
      </c>
      <c r="I76">
        <v>355</v>
      </c>
      <c r="J76">
        <v>54</v>
      </c>
      <c r="K76">
        <v>16</v>
      </c>
      <c r="L76">
        <v>12</v>
      </c>
      <c r="M76">
        <v>26</v>
      </c>
      <c r="N76">
        <v>47</v>
      </c>
      <c r="O76">
        <v>19</v>
      </c>
      <c r="P76">
        <v>6</v>
      </c>
      <c r="Q76">
        <v>22</v>
      </c>
      <c r="R76">
        <v>620</v>
      </c>
      <c r="S76">
        <v>411</v>
      </c>
      <c r="T76">
        <v>128</v>
      </c>
      <c r="U76">
        <v>81</v>
      </c>
      <c r="V76">
        <v>203</v>
      </c>
      <c r="W76">
        <v>23</v>
      </c>
      <c r="X76">
        <v>150</v>
      </c>
      <c r="Y76">
        <v>30</v>
      </c>
      <c r="Z76">
        <v>127</v>
      </c>
      <c r="AA76">
        <v>14</v>
      </c>
      <c r="AB76">
        <v>88</v>
      </c>
      <c r="AC76">
        <v>25</v>
      </c>
      <c r="AD76">
        <v>173</v>
      </c>
      <c r="AE76">
        <v>42</v>
      </c>
      <c r="AF76">
        <v>114</v>
      </c>
      <c r="AG76">
        <v>17</v>
      </c>
    </row>
    <row r="77" spans="1:33">
      <c r="A77" t="s">
        <v>861</v>
      </c>
      <c r="B77">
        <v>942</v>
      </c>
      <c r="C77">
        <v>540</v>
      </c>
      <c r="D77">
        <v>263</v>
      </c>
      <c r="E77">
        <v>139</v>
      </c>
      <c r="F77">
        <v>760</v>
      </c>
      <c r="G77">
        <v>491</v>
      </c>
      <c r="H77">
        <v>140</v>
      </c>
      <c r="I77">
        <v>129</v>
      </c>
      <c r="J77">
        <v>44</v>
      </c>
      <c r="K77">
        <v>13</v>
      </c>
      <c r="L77">
        <v>20</v>
      </c>
      <c r="M77">
        <v>11</v>
      </c>
      <c r="N77">
        <v>38</v>
      </c>
      <c r="O77">
        <v>25</v>
      </c>
      <c r="P77">
        <v>5</v>
      </c>
      <c r="Q77">
        <v>8</v>
      </c>
      <c r="R77">
        <v>274</v>
      </c>
      <c r="S77">
        <v>185</v>
      </c>
      <c r="T77">
        <v>65</v>
      </c>
      <c r="U77">
        <v>24</v>
      </c>
      <c r="V77">
        <v>93</v>
      </c>
      <c r="W77">
        <v>22</v>
      </c>
      <c r="X77">
        <v>65</v>
      </c>
      <c r="Y77">
        <v>6</v>
      </c>
      <c r="Z77">
        <v>63</v>
      </c>
      <c r="AA77">
        <v>13</v>
      </c>
      <c r="AB77">
        <v>45</v>
      </c>
      <c r="AC77">
        <v>5</v>
      </c>
      <c r="AD77">
        <v>89</v>
      </c>
      <c r="AE77">
        <v>27</v>
      </c>
      <c r="AF77">
        <v>58</v>
      </c>
      <c r="AG77">
        <v>4</v>
      </c>
    </row>
    <row r="78" spans="1:33">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row>
    <row r="79" spans="1:33">
      <c r="A79" t="s">
        <v>859</v>
      </c>
      <c r="B79">
        <v>1601</v>
      </c>
      <c r="C79">
        <v>792</v>
      </c>
      <c r="D79">
        <v>366</v>
      </c>
      <c r="E79">
        <v>443</v>
      </c>
      <c r="F79">
        <v>1279</v>
      </c>
      <c r="G79">
        <v>719</v>
      </c>
      <c r="H79">
        <v>152</v>
      </c>
      <c r="I79">
        <v>408</v>
      </c>
      <c r="J79">
        <v>23</v>
      </c>
      <c r="K79">
        <v>5</v>
      </c>
      <c r="L79">
        <v>3</v>
      </c>
      <c r="M79">
        <v>15</v>
      </c>
      <c r="N79">
        <v>13</v>
      </c>
      <c r="O79">
        <v>3</v>
      </c>
      <c r="P79">
        <v>1</v>
      </c>
      <c r="Q79">
        <v>9</v>
      </c>
      <c r="R79">
        <v>402</v>
      </c>
      <c r="S79">
        <v>273</v>
      </c>
      <c r="T79">
        <v>76</v>
      </c>
      <c r="U79">
        <v>53</v>
      </c>
      <c r="V79">
        <v>154</v>
      </c>
      <c r="W79">
        <v>25</v>
      </c>
      <c r="X79">
        <v>118</v>
      </c>
      <c r="Y79">
        <v>11</v>
      </c>
      <c r="Z79">
        <v>98</v>
      </c>
      <c r="AA79">
        <v>20</v>
      </c>
      <c r="AB79">
        <v>69</v>
      </c>
      <c r="AC79">
        <v>9</v>
      </c>
      <c r="AD79">
        <v>168</v>
      </c>
      <c r="AE79">
        <v>48</v>
      </c>
      <c r="AF79">
        <v>96</v>
      </c>
      <c r="AG79">
        <v>24</v>
      </c>
    </row>
    <row r="80" spans="1:33">
      <c r="A80" t="s">
        <v>858</v>
      </c>
      <c r="B80">
        <v>800</v>
      </c>
      <c r="C80">
        <v>515</v>
      </c>
      <c r="D80">
        <v>173</v>
      </c>
      <c r="E80">
        <v>112</v>
      </c>
      <c r="F80">
        <v>659</v>
      </c>
      <c r="G80">
        <v>492</v>
      </c>
      <c r="H80">
        <v>67</v>
      </c>
      <c r="I80">
        <v>100</v>
      </c>
      <c r="J80">
        <v>1</v>
      </c>
      <c r="K80" t="s">
        <v>19</v>
      </c>
      <c r="L80" t="s">
        <v>19</v>
      </c>
      <c r="M80">
        <v>1</v>
      </c>
      <c r="N80">
        <v>6</v>
      </c>
      <c r="O80">
        <v>3</v>
      </c>
      <c r="P80">
        <v>1</v>
      </c>
      <c r="Q80">
        <v>2</v>
      </c>
      <c r="R80">
        <v>291</v>
      </c>
      <c r="S80">
        <v>222</v>
      </c>
      <c r="T80">
        <v>51</v>
      </c>
      <c r="U80">
        <v>18</v>
      </c>
      <c r="V80">
        <v>91</v>
      </c>
      <c r="W80">
        <v>13</v>
      </c>
      <c r="X80">
        <v>66</v>
      </c>
      <c r="Y80">
        <v>12</v>
      </c>
      <c r="Z80">
        <v>43</v>
      </c>
      <c r="AA80">
        <v>6</v>
      </c>
      <c r="AB80">
        <v>33</v>
      </c>
      <c r="AC80">
        <v>4</v>
      </c>
      <c r="AD80">
        <v>50</v>
      </c>
      <c r="AE80">
        <v>10</v>
      </c>
      <c r="AF80">
        <v>40</v>
      </c>
      <c r="AG80" t="s">
        <v>19</v>
      </c>
    </row>
    <row r="81" spans="1:33">
      <c r="A81" t="s">
        <v>857</v>
      </c>
      <c r="B81">
        <v>991</v>
      </c>
      <c r="C81">
        <v>595</v>
      </c>
      <c r="D81">
        <v>272</v>
      </c>
      <c r="E81">
        <v>124</v>
      </c>
      <c r="F81">
        <v>782</v>
      </c>
      <c r="G81">
        <v>564</v>
      </c>
      <c r="H81">
        <v>109</v>
      </c>
      <c r="I81">
        <v>109</v>
      </c>
      <c r="J81">
        <v>11</v>
      </c>
      <c r="K81">
        <v>1</v>
      </c>
      <c r="L81">
        <v>3</v>
      </c>
      <c r="M81">
        <v>7</v>
      </c>
      <c r="N81">
        <v>12</v>
      </c>
      <c r="O81">
        <v>1</v>
      </c>
      <c r="P81">
        <v>8</v>
      </c>
      <c r="Q81">
        <v>3</v>
      </c>
      <c r="R81">
        <v>368</v>
      </c>
      <c r="S81">
        <v>270</v>
      </c>
      <c r="T81">
        <v>69</v>
      </c>
      <c r="U81">
        <v>29</v>
      </c>
      <c r="V81">
        <v>116</v>
      </c>
      <c r="W81">
        <v>15</v>
      </c>
      <c r="X81">
        <v>91</v>
      </c>
      <c r="Y81">
        <v>10</v>
      </c>
      <c r="Z81">
        <v>68</v>
      </c>
      <c r="AA81">
        <v>9</v>
      </c>
      <c r="AB81">
        <v>50</v>
      </c>
      <c r="AC81">
        <v>9</v>
      </c>
      <c r="AD81">
        <v>93</v>
      </c>
      <c r="AE81">
        <v>16</v>
      </c>
      <c r="AF81">
        <v>72</v>
      </c>
      <c r="AG81">
        <v>5</v>
      </c>
    </row>
    <row r="82" spans="1:33">
      <c r="A82" t="s">
        <v>856</v>
      </c>
      <c r="B82">
        <v>458</v>
      </c>
      <c r="C82">
        <v>249</v>
      </c>
      <c r="D82">
        <v>148</v>
      </c>
      <c r="E82">
        <v>61</v>
      </c>
      <c r="F82">
        <v>378</v>
      </c>
      <c r="G82">
        <v>230</v>
      </c>
      <c r="H82">
        <v>99</v>
      </c>
      <c r="I82">
        <v>49</v>
      </c>
      <c r="J82">
        <v>5</v>
      </c>
      <c r="K82">
        <v>1</v>
      </c>
      <c r="L82">
        <v>2</v>
      </c>
      <c r="M82">
        <v>2</v>
      </c>
      <c r="N82">
        <v>5</v>
      </c>
      <c r="O82">
        <v>3</v>
      </c>
      <c r="P82">
        <v>2</v>
      </c>
      <c r="Q82" t="s">
        <v>19</v>
      </c>
      <c r="R82">
        <v>200</v>
      </c>
      <c r="S82">
        <v>109</v>
      </c>
      <c r="T82">
        <v>79</v>
      </c>
      <c r="U82">
        <v>12</v>
      </c>
      <c r="V82">
        <v>45</v>
      </c>
      <c r="W82">
        <v>9</v>
      </c>
      <c r="X82">
        <v>30</v>
      </c>
      <c r="Y82">
        <v>6</v>
      </c>
      <c r="Z82">
        <v>28</v>
      </c>
      <c r="AA82">
        <v>6</v>
      </c>
      <c r="AB82">
        <v>17</v>
      </c>
      <c r="AC82">
        <v>5</v>
      </c>
      <c r="AD82">
        <v>35</v>
      </c>
      <c r="AE82">
        <v>10</v>
      </c>
      <c r="AF82">
        <v>19</v>
      </c>
      <c r="AG82">
        <v>6</v>
      </c>
    </row>
    <row r="83" spans="1:33">
      <c r="A83" t="s">
        <v>855</v>
      </c>
      <c r="B83">
        <v>354</v>
      </c>
      <c r="C83">
        <v>235</v>
      </c>
      <c r="D83">
        <v>75</v>
      </c>
      <c r="E83">
        <v>44</v>
      </c>
      <c r="F83">
        <v>284</v>
      </c>
      <c r="G83">
        <v>222</v>
      </c>
      <c r="H83">
        <v>27</v>
      </c>
      <c r="I83">
        <v>35</v>
      </c>
      <c r="J83">
        <v>10</v>
      </c>
      <c r="K83">
        <v>4</v>
      </c>
      <c r="L83">
        <v>1</v>
      </c>
      <c r="M83">
        <v>5</v>
      </c>
      <c r="N83">
        <v>3</v>
      </c>
      <c r="O83">
        <v>2</v>
      </c>
      <c r="P83">
        <v>1</v>
      </c>
      <c r="Q83" t="s">
        <v>19</v>
      </c>
      <c r="R83">
        <v>128</v>
      </c>
      <c r="S83">
        <v>103</v>
      </c>
      <c r="T83">
        <v>20</v>
      </c>
      <c r="U83">
        <v>5</v>
      </c>
      <c r="V83">
        <v>37</v>
      </c>
      <c r="W83">
        <v>8</v>
      </c>
      <c r="X83">
        <v>26</v>
      </c>
      <c r="Y83">
        <v>3</v>
      </c>
      <c r="Z83">
        <v>26</v>
      </c>
      <c r="AA83">
        <v>7</v>
      </c>
      <c r="AB83">
        <v>16</v>
      </c>
      <c r="AC83">
        <v>3</v>
      </c>
      <c r="AD83">
        <v>33</v>
      </c>
      <c r="AE83">
        <v>5</v>
      </c>
      <c r="AF83">
        <v>22</v>
      </c>
      <c r="AG83">
        <v>6</v>
      </c>
    </row>
    <row r="84" spans="1:33">
      <c r="A84" t="s">
        <v>854</v>
      </c>
      <c r="B84">
        <v>669</v>
      </c>
      <c r="C84">
        <v>356</v>
      </c>
      <c r="D84">
        <v>190</v>
      </c>
      <c r="E84">
        <v>123</v>
      </c>
      <c r="F84">
        <v>534</v>
      </c>
      <c r="G84">
        <v>325</v>
      </c>
      <c r="H84">
        <v>103</v>
      </c>
      <c r="I84">
        <v>106</v>
      </c>
      <c r="J84">
        <v>13</v>
      </c>
      <c r="K84">
        <v>1</v>
      </c>
      <c r="L84">
        <v>3</v>
      </c>
      <c r="M84">
        <v>9</v>
      </c>
      <c r="N84">
        <v>9</v>
      </c>
      <c r="O84">
        <v>6</v>
      </c>
      <c r="P84">
        <v>1</v>
      </c>
      <c r="Q84">
        <v>2</v>
      </c>
      <c r="R84">
        <v>235</v>
      </c>
      <c r="S84">
        <v>145</v>
      </c>
      <c r="T84">
        <v>61</v>
      </c>
      <c r="U84">
        <v>29</v>
      </c>
      <c r="V84">
        <v>66</v>
      </c>
      <c r="W84">
        <v>12</v>
      </c>
      <c r="X84">
        <v>43</v>
      </c>
      <c r="Y84">
        <v>11</v>
      </c>
      <c r="Z84">
        <v>35</v>
      </c>
      <c r="AA84">
        <v>4</v>
      </c>
      <c r="AB84">
        <v>21</v>
      </c>
      <c r="AC84">
        <v>10</v>
      </c>
      <c r="AD84">
        <v>69</v>
      </c>
      <c r="AE84">
        <v>19</v>
      </c>
      <c r="AF84">
        <v>44</v>
      </c>
      <c r="AG84">
        <v>6</v>
      </c>
    </row>
    <row r="85" spans="1:33">
      <c r="A85" t="s">
        <v>853</v>
      </c>
      <c r="B85">
        <v>550</v>
      </c>
      <c r="C85">
        <v>289</v>
      </c>
      <c r="D85">
        <v>145</v>
      </c>
      <c r="E85">
        <v>116</v>
      </c>
      <c r="F85">
        <v>442</v>
      </c>
      <c r="G85">
        <v>271</v>
      </c>
      <c r="H85">
        <v>73</v>
      </c>
      <c r="I85">
        <v>98</v>
      </c>
      <c r="J85">
        <v>7</v>
      </c>
      <c r="K85" t="s">
        <v>19</v>
      </c>
      <c r="L85">
        <v>2</v>
      </c>
      <c r="M85">
        <v>5</v>
      </c>
      <c r="N85">
        <v>9</v>
      </c>
      <c r="O85">
        <v>3</v>
      </c>
      <c r="P85">
        <v>2</v>
      </c>
      <c r="Q85">
        <v>4</v>
      </c>
      <c r="R85">
        <v>114</v>
      </c>
      <c r="S85">
        <v>64</v>
      </c>
      <c r="T85">
        <v>33</v>
      </c>
      <c r="U85">
        <v>17</v>
      </c>
      <c r="V85">
        <v>61</v>
      </c>
      <c r="W85">
        <v>6</v>
      </c>
      <c r="X85">
        <v>46</v>
      </c>
      <c r="Y85">
        <v>9</v>
      </c>
      <c r="Z85">
        <v>41</v>
      </c>
      <c r="AA85">
        <v>2</v>
      </c>
      <c r="AB85">
        <v>30</v>
      </c>
      <c r="AC85">
        <v>9</v>
      </c>
      <c r="AD85">
        <v>47</v>
      </c>
      <c r="AE85">
        <v>12</v>
      </c>
      <c r="AF85">
        <v>26</v>
      </c>
      <c r="AG85">
        <v>9</v>
      </c>
    </row>
    <row r="86" spans="1:33">
      <c r="A86" t="s">
        <v>852</v>
      </c>
      <c r="B86">
        <v>347</v>
      </c>
      <c r="C86">
        <v>220</v>
      </c>
      <c r="D86">
        <v>67</v>
      </c>
      <c r="E86">
        <v>60</v>
      </c>
      <c r="F86">
        <v>295</v>
      </c>
      <c r="G86">
        <v>208</v>
      </c>
      <c r="H86">
        <v>33</v>
      </c>
      <c r="I86">
        <v>54</v>
      </c>
      <c r="J86">
        <v>6</v>
      </c>
      <c r="K86">
        <v>1</v>
      </c>
      <c r="L86" t="s">
        <v>19</v>
      </c>
      <c r="M86">
        <v>5</v>
      </c>
      <c r="N86">
        <v>2</v>
      </c>
      <c r="O86" t="s">
        <v>19</v>
      </c>
      <c r="P86">
        <v>1</v>
      </c>
      <c r="Q86">
        <v>1</v>
      </c>
      <c r="R86">
        <v>107</v>
      </c>
      <c r="S86">
        <v>76</v>
      </c>
      <c r="T86">
        <v>17</v>
      </c>
      <c r="U86">
        <v>14</v>
      </c>
      <c r="V86">
        <v>34</v>
      </c>
      <c r="W86">
        <v>9</v>
      </c>
      <c r="X86">
        <v>22</v>
      </c>
      <c r="Y86">
        <v>3</v>
      </c>
      <c r="Z86">
        <v>17</v>
      </c>
      <c r="AA86">
        <v>4</v>
      </c>
      <c r="AB86">
        <v>12</v>
      </c>
      <c r="AC86">
        <v>1</v>
      </c>
      <c r="AD86">
        <v>18</v>
      </c>
      <c r="AE86">
        <v>3</v>
      </c>
      <c r="AF86">
        <v>12</v>
      </c>
      <c r="AG86">
        <v>3</v>
      </c>
    </row>
    <row r="87" spans="1:33">
      <c r="A87" t="s">
        <v>851</v>
      </c>
      <c r="B87">
        <v>464</v>
      </c>
      <c r="C87">
        <v>202</v>
      </c>
      <c r="D87">
        <v>144</v>
      </c>
      <c r="E87">
        <v>118</v>
      </c>
      <c r="F87">
        <v>390</v>
      </c>
      <c r="G87">
        <v>194</v>
      </c>
      <c r="H87">
        <v>95</v>
      </c>
      <c r="I87">
        <v>101</v>
      </c>
      <c r="J87">
        <v>12</v>
      </c>
      <c r="K87">
        <v>3</v>
      </c>
      <c r="L87">
        <v>3</v>
      </c>
      <c r="M87">
        <v>6</v>
      </c>
      <c r="N87">
        <v>3</v>
      </c>
      <c r="O87" t="s">
        <v>19</v>
      </c>
      <c r="P87">
        <v>2</v>
      </c>
      <c r="Q87">
        <v>1</v>
      </c>
      <c r="R87">
        <v>134</v>
      </c>
      <c r="S87">
        <v>53</v>
      </c>
      <c r="T87">
        <v>53</v>
      </c>
      <c r="U87">
        <v>28</v>
      </c>
      <c r="V87">
        <v>41</v>
      </c>
      <c r="W87">
        <v>6</v>
      </c>
      <c r="X87">
        <v>24</v>
      </c>
      <c r="Y87">
        <v>11</v>
      </c>
      <c r="Z87">
        <v>29</v>
      </c>
      <c r="AA87">
        <v>4</v>
      </c>
      <c r="AB87">
        <v>18</v>
      </c>
      <c r="AC87">
        <v>7</v>
      </c>
      <c r="AD87">
        <v>33</v>
      </c>
      <c r="AE87">
        <v>2</v>
      </c>
      <c r="AF87">
        <v>25</v>
      </c>
      <c r="AG87">
        <v>6</v>
      </c>
    </row>
    <row r="88" spans="1:33">
      <c r="A88" t="s">
        <v>850</v>
      </c>
      <c r="B88">
        <v>625</v>
      </c>
      <c r="C88">
        <v>294</v>
      </c>
      <c r="D88">
        <v>127</v>
      </c>
      <c r="E88">
        <v>204</v>
      </c>
      <c r="F88">
        <v>515</v>
      </c>
      <c r="G88">
        <v>280</v>
      </c>
      <c r="H88">
        <v>60</v>
      </c>
      <c r="I88">
        <v>175</v>
      </c>
      <c r="J88">
        <v>8</v>
      </c>
      <c r="K88">
        <v>1</v>
      </c>
      <c r="L88">
        <v>2</v>
      </c>
      <c r="M88">
        <v>5</v>
      </c>
      <c r="N88">
        <v>3</v>
      </c>
      <c r="O88">
        <v>1</v>
      </c>
      <c r="P88" t="s">
        <v>19</v>
      </c>
      <c r="Q88">
        <v>2</v>
      </c>
      <c r="R88">
        <v>189</v>
      </c>
      <c r="S88">
        <v>105</v>
      </c>
      <c r="T88">
        <v>47</v>
      </c>
      <c r="U88">
        <v>37</v>
      </c>
      <c r="V88">
        <v>61</v>
      </c>
      <c r="W88">
        <v>5</v>
      </c>
      <c r="X88">
        <v>29</v>
      </c>
      <c r="Y88">
        <v>27</v>
      </c>
      <c r="Z88">
        <v>47</v>
      </c>
      <c r="AA88">
        <v>4</v>
      </c>
      <c r="AB88">
        <v>22</v>
      </c>
      <c r="AC88">
        <v>21</v>
      </c>
      <c r="AD88">
        <v>49</v>
      </c>
      <c r="AE88">
        <v>9</v>
      </c>
      <c r="AF88">
        <v>38</v>
      </c>
      <c r="AG88">
        <v>2</v>
      </c>
    </row>
    <row r="89" spans="1:33">
      <c r="A89" t="s">
        <v>849</v>
      </c>
      <c r="B89">
        <v>266</v>
      </c>
      <c r="C89">
        <v>114</v>
      </c>
      <c r="D89">
        <v>52</v>
      </c>
      <c r="E89">
        <v>100</v>
      </c>
      <c r="F89">
        <v>217</v>
      </c>
      <c r="G89">
        <v>106</v>
      </c>
      <c r="H89">
        <v>22</v>
      </c>
      <c r="I89">
        <v>89</v>
      </c>
      <c r="J89">
        <v>4</v>
      </c>
      <c r="K89">
        <v>1</v>
      </c>
      <c r="L89" t="s">
        <v>19</v>
      </c>
      <c r="M89">
        <v>3</v>
      </c>
      <c r="N89">
        <v>2</v>
      </c>
      <c r="O89" t="s">
        <v>19</v>
      </c>
      <c r="P89" t="s">
        <v>19</v>
      </c>
      <c r="Q89">
        <v>2</v>
      </c>
      <c r="R89">
        <v>86</v>
      </c>
      <c r="S89">
        <v>45</v>
      </c>
      <c r="T89">
        <v>15</v>
      </c>
      <c r="U89">
        <v>26</v>
      </c>
      <c r="V89">
        <v>27</v>
      </c>
      <c r="W89">
        <v>3</v>
      </c>
      <c r="X89">
        <v>19</v>
      </c>
      <c r="Y89">
        <v>5</v>
      </c>
      <c r="Z89">
        <v>14</v>
      </c>
      <c r="AA89">
        <v>2</v>
      </c>
      <c r="AB89">
        <v>11</v>
      </c>
      <c r="AC89">
        <v>1</v>
      </c>
      <c r="AD89">
        <v>22</v>
      </c>
      <c r="AE89">
        <v>5</v>
      </c>
      <c r="AF89">
        <v>11</v>
      </c>
      <c r="AG89">
        <v>6</v>
      </c>
    </row>
    <row r="90" spans="1:33">
      <c r="A90" t="s">
        <v>848</v>
      </c>
      <c r="B90">
        <v>281</v>
      </c>
      <c r="C90">
        <v>133</v>
      </c>
      <c r="D90">
        <v>56</v>
      </c>
      <c r="E90">
        <v>92</v>
      </c>
      <c r="F90">
        <v>226</v>
      </c>
      <c r="G90">
        <v>123</v>
      </c>
      <c r="H90">
        <v>26</v>
      </c>
      <c r="I90">
        <v>77</v>
      </c>
      <c r="J90">
        <v>5</v>
      </c>
      <c r="K90" t="s">
        <v>19</v>
      </c>
      <c r="L90">
        <v>1</v>
      </c>
      <c r="M90">
        <v>4</v>
      </c>
      <c r="N90" t="s">
        <v>19</v>
      </c>
      <c r="O90" t="s">
        <v>19</v>
      </c>
      <c r="P90" t="s">
        <v>19</v>
      </c>
      <c r="Q90" t="s">
        <v>19</v>
      </c>
      <c r="R90">
        <v>76</v>
      </c>
      <c r="S90">
        <v>43</v>
      </c>
      <c r="T90">
        <v>14</v>
      </c>
      <c r="U90">
        <v>19</v>
      </c>
      <c r="V90">
        <v>30</v>
      </c>
      <c r="W90">
        <v>4</v>
      </c>
      <c r="X90">
        <v>20</v>
      </c>
      <c r="Y90">
        <v>6</v>
      </c>
      <c r="Z90">
        <v>16</v>
      </c>
      <c r="AA90">
        <v>2</v>
      </c>
      <c r="AB90">
        <v>8</v>
      </c>
      <c r="AC90">
        <v>6</v>
      </c>
      <c r="AD90">
        <v>25</v>
      </c>
      <c r="AE90">
        <v>6</v>
      </c>
      <c r="AF90">
        <v>10</v>
      </c>
      <c r="AG90">
        <v>9</v>
      </c>
    </row>
    <row r="91" spans="1:33">
      <c r="A91" t="s">
        <v>847</v>
      </c>
      <c r="B91">
        <v>769</v>
      </c>
      <c r="C91">
        <v>310</v>
      </c>
      <c r="D91">
        <v>172</v>
      </c>
      <c r="E91">
        <v>287</v>
      </c>
      <c r="F91">
        <v>633</v>
      </c>
      <c r="G91">
        <v>285</v>
      </c>
      <c r="H91">
        <v>84</v>
      </c>
      <c r="I91">
        <v>264</v>
      </c>
      <c r="J91">
        <v>9</v>
      </c>
      <c r="K91">
        <v>1</v>
      </c>
      <c r="L91">
        <v>4</v>
      </c>
      <c r="M91">
        <v>4</v>
      </c>
      <c r="N91" t="s">
        <v>19</v>
      </c>
      <c r="O91" t="s">
        <v>19</v>
      </c>
      <c r="P91" t="s">
        <v>19</v>
      </c>
      <c r="Q91" t="s">
        <v>19</v>
      </c>
      <c r="R91">
        <v>189</v>
      </c>
      <c r="S91">
        <v>101</v>
      </c>
      <c r="T91">
        <v>39</v>
      </c>
      <c r="U91">
        <v>49</v>
      </c>
      <c r="V91">
        <v>70</v>
      </c>
      <c r="W91">
        <v>12</v>
      </c>
      <c r="X91">
        <v>46</v>
      </c>
      <c r="Y91">
        <v>12</v>
      </c>
      <c r="Z91">
        <v>36</v>
      </c>
      <c r="AA91">
        <v>4</v>
      </c>
      <c r="AB91">
        <v>24</v>
      </c>
      <c r="AC91">
        <v>8</v>
      </c>
      <c r="AD91">
        <v>66</v>
      </c>
      <c r="AE91">
        <v>13</v>
      </c>
      <c r="AF91">
        <v>42</v>
      </c>
      <c r="AG91">
        <v>11</v>
      </c>
    </row>
    <row r="92" spans="1:33">
      <c r="A92" t="s">
        <v>846</v>
      </c>
      <c r="B92">
        <v>491</v>
      </c>
      <c r="C92">
        <v>178</v>
      </c>
      <c r="D92">
        <v>74</v>
      </c>
      <c r="E92">
        <v>239</v>
      </c>
      <c r="F92">
        <v>393</v>
      </c>
      <c r="G92">
        <v>156</v>
      </c>
      <c r="H92">
        <v>27</v>
      </c>
      <c r="I92">
        <v>210</v>
      </c>
      <c r="J92">
        <v>4</v>
      </c>
      <c r="K92" t="s">
        <v>19</v>
      </c>
      <c r="L92" t="s">
        <v>19</v>
      </c>
      <c r="M92">
        <v>4</v>
      </c>
      <c r="N92">
        <v>7</v>
      </c>
      <c r="O92">
        <v>4</v>
      </c>
      <c r="P92" t="s">
        <v>19</v>
      </c>
      <c r="Q92">
        <v>3</v>
      </c>
      <c r="R92">
        <v>97</v>
      </c>
      <c r="S92">
        <v>53</v>
      </c>
      <c r="T92">
        <v>16</v>
      </c>
      <c r="U92">
        <v>28</v>
      </c>
      <c r="V92">
        <v>45</v>
      </c>
      <c r="W92">
        <v>10</v>
      </c>
      <c r="X92">
        <v>28</v>
      </c>
      <c r="Y92">
        <v>7</v>
      </c>
      <c r="Z92">
        <v>28</v>
      </c>
      <c r="AA92">
        <v>6</v>
      </c>
      <c r="AB92">
        <v>15</v>
      </c>
      <c r="AC92">
        <v>7</v>
      </c>
      <c r="AD92">
        <v>53</v>
      </c>
      <c r="AE92">
        <v>12</v>
      </c>
      <c r="AF92">
        <v>19</v>
      </c>
      <c r="AG92">
        <v>22</v>
      </c>
    </row>
    <row r="93" spans="1:33">
      <c r="A93" t="s">
        <v>845</v>
      </c>
      <c r="B93">
        <v>394</v>
      </c>
      <c r="C93">
        <v>211</v>
      </c>
      <c r="D93">
        <v>73</v>
      </c>
      <c r="E93">
        <v>110</v>
      </c>
      <c r="F93">
        <v>330</v>
      </c>
      <c r="G93">
        <v>196</v>
      </c>
      <c r="H93">
        <v>30</v>
      </c>
      <c r="I93">
        <v>104</v>
      </c>
      <c r="J93">
        <v>1</v>
      </c>
      <c r="K93">
        <v>1</v>
      </c>
      <c r="L93" t="s">
        <v>19</v>
      </c>
      <c r="M93" t="s">
        <v>19</v>
      </c>
      <c r="N93" t="s">
        <v>19</v>
      </c>
      <c r="O93" t="s">
        <v>19</v>
      </c>
      <c r="P93" t="s">
        <v>19</v>
      </c>
      <c r="Q93" t="s">
        <v>19</v>
      </c>
      <c r="R93">
        <v>120</v>
      </c>
      <c r="S93">
        <v>72</v>
      </c>
      <c r="T93">
        <v>18</v>
      </c>
      <c r="U93">
        <v>30</v>
      </c>
      <c r="V93">
        <v>38</v>
      </c>
      <c r="W93">
        <v>8</v>
      </c>
      <c r="X93">
        <v>27</v>
      </c>
      <c r="Y93">
        <v>3</v>
      </c>
      <c r="Z93">
        <v>18</v>
      </c>
      <c r="AA93">
        <v>5</v>
      </c>
      <c r="AB93">
        <v>12</v>
      </c>
      <c r="AC93">
        <v>1</v>
      </c>
      <c r="AD93">
        <v>26</v>
      </c>
      <c r="AE93">
        <v>7</v>
      </c>
      <c r="AF93">
        <v>16</v>
      </c>
      <c r="AG93">
        <v>3</v>
      </c>
    </row>
    <row r="94" spans="1:33">
      <c r="A94" t="s">
        <v>844</v>
      </c>
      <c r="B94">
        <v>874</v>
      </c>
      <c r="C94">
        <v>263</v>
      </c>
      <c r="D94">
        <v>170</v>
      </c>
      <c r="E94">
        <v>441</v>
      </c>
      <c r="F94">
        <v>718</v>
      </c>
      <c r="G94">
        <v>215</v>
      </c>
      <c r="H94">
        <v>88</v>
      </c>
      <c r="I94">
        <v>415</v>
      </c>
      <c r="J94">
        <v>24</v>
      </c>
      <c r="K94">
        <v>1</v>
      </c>
      <c r="L94">
        <v>4</v>
      </c>
      <c r="M94">
        <v>19</v>
      </c>
      <c r="N94" t="s">
        <v>19</v>
      </c>
      <c r="O94" t="s">
        <v>19</v>
      </c>
      <c r="P94" t="s">
        <v>19</v>
      </c>
      <c r="Q94" t="s">
        <v>19</v>
      </c>
      <c r="R94">
        <v>237</v>
      </c>
      <c r="S94">
        <v>94</v>
      </c>
      <c r="T94">
        <v>45</v>
      </c>
      <c r="U94">
        <v>98</v>
      </c>
      <c r="V94">
        <v>73</v>
      </c>
      <c r="W94">
        <v>22</v>
      </c>
      <c r="X94">
        <v>45</v>
      </c>
      <c r="Y94">
        <v>6</v>
      </c>
      <c r="Z94">
        <v>51</v>
      </c>
      <c r="AA94">
        <v>14</v>
      </c>
      <c r="AB94">
        <v>31</v>
      </c>
      <c r="AC94">
        <v>6</v>
      </c>
      <c r="AD94">
        <v>83</v>
      </c>
      <c r="AE94">
        <v>26</v>
      </c>
      <c r="AF94">
        <v>37</v>
      </c>
      <c r="AG94">
        <v>20</v>
      </c>
    </row>
    <row r="95" spans="1:33">
      <c r="A95" t="s">
        <v>843</v>
      </c>
      <c r="B95">
        <v>552</v>
      </c>
      <c r="C95">
        <v>331</v>
      </c>
      <c r="D95">
        <v>95</v>
      </c>
      <c r="E95">
        <v>126</v>
      </c>
      <c r="F95">
        <v>416</v>
      </c>
      <c r="G95">
        <v>283</v>
      </c>
      <c r="H95">
        <v>39</v>
      </c>
      <c r="I95">
        <v>94</v>
      </c>
      <c r="J95">
        <v>19</v>
      </c>
      <c r="K95">
        <v>5</v>
      </c>
      <c r="L95">
        <v>2</v>
      </c>
      <c r="M95">
        <v>12</v>
      </c>
      <c r="N95">
        <v>5</v>
      </c>
      <c r="O95" t="s">
        <v>19</v>
      </c>
      <c r="P95">
        <v>1</v>
      </c>
      <c r="Q95">
        <v>4</v>
      </c>
      <c r="R95">
        <v>194</v>
      </c>
      <c r="S95">
        <v>141</v>
      </c>
      <c r="T95">
        <v>31</v>
      </c>
      <c r="U95">
        <v>22</v>
      </c>
      <c r="V95">
        <v>54</v>
      </c>
      <c r="W95">
        <v>21</v>
      </c>
      <c r="X95">
        <v>27</v>
      </c>
      <c r="Y95">
        <v>6</v>
      </c>
      <c r="Z95">
        <v>40</v>
      </c>
      <c r="AA95">
        <v>13</v>
      </c>
      <c r="AB95">
        <v>22</v>
      </c>
      <c r="AC95">
        <v>5</v>
      </c>
      <c r="AD95">
        <v>82</v>
      </c>
      <c r="AE95">
        <v>27</v>
      </c>
      <c r="AF95">
        <v>29</v>
      </c>
      <c r="AG95">
        <v>26</v>
      </c>
    </row>
    <row r="96" spans="1:33">
      <c r="A96" t="s">
        <v>842</v>
      </c>
      <c r="B96">
        <v>901</v>
      </c>
      <c r="C96">
        <v>506</v>
      </c>
      <c r="D96">
        <v>161</v>
      </c>
      <c r="E96">
        <v>234</v>
      </c>
      <c r="F96">
        <v>734</v>
      </c>
      <c r="G96">
        <v>452</v>
      </c>
      <c r="H96">
        <v>70</v>
      </c>
      <c r="I96">
        <v>212</v>
      </c>
      <c r="J96">
        <v>26</v>
      </c>
      <c r="K96">
        <v>5</v>
      </c>
      <c r="L96">
        <v>6</v>
      </c>
      <c r="M96">
        <v>15</v>
      </c>
      <c r="N96">
        <v>4</v>
      </c>
      <c r="O96" t="s">
        <v>19</v>
      </c>
      <c r="P96">
        <v>2</v>
      </c>
      <c r="Q96">
        <v>2</v>
      </c>
      <c r="R96">
        <v>330</v>
      </c>
      <c r="S96">
        <v>240</v>
      </c>
      <c r="T96">
        <v>36</v>
      </c>
      <c r="U96">
        <v>54</v>
      </c>
      <c r="V96">
        <v>97</v>
      </c>
      <c r="W96">
        <v>24</v>
      </c>
      <c r="X96">
        <v>56</v>
      </c>
      <c r="Y96">
        <v>17</v>
      </c>
      <c r="Z96">
        <v>47</v>
      </c>
      <c r="AA96">
        <v>10</v>
      </c>
      <c r="AB96">
        <v>22</v>
      </c>
      <c r="AC96">
        <v>15</v>
      </c>
      <c r="AD96">
        <v>70</v>
      </c>
      <c r="AE96">
        <v>30</v>
      </c>
      <c r="AF96">
        <v>35</v>
      </c>
      <c r="AG96">
        <v>5</v>
      </c>
    </row>
    <row r="97" spans="1:33">
      <c r="A97" t="s">
        <v>841</v>
      </c>
      <c r="B97">
        <v>639</v>
      </c>
      <c r="C97">
        <v>375</v>
      </c>
      <c r="D97">
        <v>118</v>
      </c>
      <c r="E97">
        <v>146</v>
      </c>
      <c r="F97">
        <v>505</v>
      </c>
      <c r="G97">
        <v>338</v>
      </c>
      <c r="H97">
        <v>42</v>
      </c>
      <c r="I97">
        <v>125</v>
      </c>
      <c r="J97">
        <v>13</v>
      </c>
      <c r="K97">
        <v>2</v>
      </c>
      <c r="L97">
        <v>1</v>
      </c>
      <c r="M97">
        <v>10</v>
      </c>
      <c r="N97">
        <v>3</v>
      </c>
      <c r="O97">
        <v>3</v>
      </c>
      <c r="P97" t="s">
        <v>19</v>
      </c>
      <c r="Q97" t="s">
        <v>19</v>
      </c>
      <c r="R97">
        <v>226</v>
      </c>
      <c r="S97">
        <v>169</v>
      </c>
      <c r="T97">
        <v>30</v>
      </c>
      <c r="U97">
        <v>27</v>
      </c>
      <c r="V97">
        <v>67</v>
      </c>
      <c r="W97">
        <v>12</v>
      </c>
      <c r="X97">
        <v>46</v>
      </c>
      <c r="Y97">
        <v>9</v>
      </c>
      <c r="Z97">
        <v>37</v>
      </c>
      <c r="AA97">
        <v>6</v>
      </c>
      <c r="AB97">
        <v>24</v>
      </c>
      <c r="AC97">
        <v>7</v>
      </c>
      <c r="AD97">
        <v>67</v>
      </c>
      <c r="AE97">
        <v>25</v>
      </c>
      <c r="AF97">
        <v>30</v>
      </c>
      <c r="AG97">
        <v>12</v>
      </c>
    </row>
    <row r="98" spans="1:33">
      <c r="A98" t="s">
        <v>840</v>
      </c>
      <c r="B98">
        <v>833</v>
      </c>
      <c r="C98">
        <v>378</v>
      </c>
      <c r="D98">
        <v>141</v>
      </c>
      <c r="E98">
        <v>314</v>
      </c>
      <c r="F98">
        <v>671</v>
      </c>
      <c r="G98">
        <v>341</v>
      </c>
      <c r="H98">
        <v>65</v>
      </c>
      <c r="I98">
        <v>265</v>
      </c>
      <c r="J98">
        <v>9</v>
      </c>
      <c r="K98">
        <v>1</v>
      </c>
      <c r="L98">
        <v>5</v>
      </c>
      <c r="M98">
        <v>3</v>
      </c>
      <c r="N98">
        <v>7</v>
      </c>
      <c r="O98">
        <v>2</v>
      </c>
      <c r="P98">
        <v>1</v>
      </c>
      <c r="Q98">
        <v>4</v>
      </c>
      <c r="R98">
        <v>182</v>
      </c>
      <c r="S98">
        <v>121</v>
      </c>
      <c r="T98">
        <v>27</v>
      </c>
      <c r="U98">
        <v>34</v>
      </c>
      <c r="V98">
        <v>92</v>
      </c>
      <c r="W98">
        <v>18</v>
      </c>
      <c r="X98">
        <v>47</v>
      </c>
      <c r="Y98">
        <v>27</v>
      </c>
      <c r="Z98">
        <v>53</v>
      </c>
      <c r="AA98">
        <v>8</v>
      </c>
      <c r="AB98">
        <v>24</v>
      </c>
      <c r="AC98">
        <v>21</v>
      </c>
      <c r="AD98">
        <v>70</v>
      </c>
      <c r="AE98">
        <v>19</v>
      </c>
      <c r="AF98">
        <v>29</v>
      </c>
      <c r="AG98">
        <v>22</v>
      </c>
    </row>
    <row r="99" spans="1:33">
      <c r="A99" t="s">
        <v>839</v>
      </c>
      <c r="B99">
        <v>426</v>
      </c>
      <c r="C99">
        <v>255</v>
      </c>
      <c r="D99">
        <v>85</v>
      </c>
      <c r="E99">
        <v>86</v>
      </c>
      <c r="F99">
        <v>348</v>
      </c>
      <c r="G99">
        <v>237</v>
      </c>
      <c r="H99">
        <v>38</v>
      </c>
      <c r="I99">
        <v>73</v>
      </c>
      <c r="J99">
        <v>14</v>
      </c>
      <c r="K99">
        <v>1</v>
      </c>
      <c r="L99">
        <v>4</v>
      </c>
      <c r="M99">
        <v>9</v>
      </c>
      <c r="N99" t="s">
        <v>19</v>
      </c>
      <c r="O99" t="s">
        <v>19</v>
      </c>
      <c r="P99" t="s">
        <v>19</v>
      </c>
      <c r="Q99" t="s">
        <v>19</v>
      </c>
      <c r="R99">
        <v>146</v>
      </c>
      <c r="S99">
        <v>110</v>
      </c>
      <c r="T99">
        <v>19</v>
      </c>
      <c r="U99">
        <v>17</v>
      </c>
      <c r="V99">
        <v>43</v>
      </c>
      <c r="W99">
        <v>6</v>
      </c>
      <c r="X99">
        <v>34</v>
      </c>
      <c r="Y99">
        <v>3</v>
      </c>
      <c r="Z99">
        <v>22</v>
      </c>
      <c r="AA99">
        <v>4</v>
      </c>
      <c r="AB99">
        <v>15</v>
      </c>
      <c r="AC99">
        <v>3</v>
      </c>
      <c r="AD99">
        <v>35</v>
      </c>
      <c r="AE99">
        <v>12</v>
      </c>
      <c r="AF99">
        <v>13</v>
      </c>
      <c r="AG99">
        <v>10</v>
      </c>
    </row>
    <row r="100" spans="1:33">
      <c r="A100" t="s">
        <v>838</v>
      </c>
      <c r="B100">
        <v>405</v>
      </c>
      <c r="C100">
        <v>174</v>
      </c>
      <c r="D100">
        <v>89</v>
      </c>
      <c r="E100">
        <v>142</v>
      </c>
      <c r="F100">
        <v>340</v>
      </c>
      <c r="G100">
        <v>173</v>
      </c>
      <c r="H100">
        <v>38</v>
      </c>
      <c r="I100">
        <v>129</v>
      </c>
      <c r="J100">
        <v>6</v>
      </c>
      <c r="K100" t="s">
        <v>19</v>
      </c>
      <c r="L100" t="s">
        <v>19</v>
      </c>
      <c r="M100">
        <v>6</v>
      </c>
      <c r="N100">
        <v>3</v>
      </c>
      <c r="O100">
        <v>2</v>
      </c>
      <c r="P100" t="s">
        <v>19</v>
      </c>
      <c r="Q100">
        <v>1</v>
      </c>
      <c r="R100">
        <v>92</v>
      </c>
      <c r="S100">
        <v>55</v>
      </c>
      <c r="T100">
        <v>21</v>
      </c>
      <c r="U100">
        <v>16</v>
      </c>
      <c r="V100">
        <v>40</v>
      </c>
      <c r="W100" t="s">
        <v>19</v>
      </c>
      <c r="X100">
        <v>29</v>
      </c>
      <c r="Y100">
        <v>11</v>
      </c>
      <c r="Z100">
        <v>24</v>
      </c>
      <c r="AA100" t="s">
        <v>19</v>
      </c>
      <c r="AB100">
        <v>15</v>
      </c>
      <c r="AC100">
        <v>9</v>
      </c>
      <c r="AD100">
        <v>25</v>
      </c>
      <c r="AE100">
        <v>1</v>
      </c>
      <c r="AF100">
        <v>22</v>
      </c>
      <c r="AG100">
        <v>2</v>
      </c>
    </row>
    <row r="101" spans="1:33">
      <c r="A101" t="s">
        <v>837</v>
      </c>
      <c r="B101">
        <v>351</v>
      </c>
      <c r="C101">
        <v>141</v>
      </c>
      <c r="D101">
        <v>58</v>
      </c>
      <c r="E101">
        <v>152</v>
      </c>
      <c r="F101">
        <v>297</v>
      </c>
      <c r="G101">
        <v>135</v>
      </c>
      <c r="H101">
        <v>25</v>
      </c>
      <c r="I101">
        <v>137</v>
      </c>
      <c r="J101">
        <v>5</v>
      </c>
      <c r="K101" t="s">
        <v>19</v>
      </c>
      <c r="L101" t="s">
        <v>19</v>
      </c>
      <c r="M101">
        <v>5</v>
      </c>
      <c r="N101">
        <v>5</v>
      </c>
      <c r="O101">
        <v>1</v>
      </c>
      <c r="P101">
        <v>1</v>
      </c>
      <c r="Q101">
        <v>3</v>
      </c>
      <c r="R101">
        <v>87</v>
      </c>
      <c r="S101">
        <v>45</v>
      </c>
      <c r="T101">
        <v>14</v>
      </c>
      <c r="U101">
        <v>28</v>
      </c>
      <c r="V101">
        <v>34</v>
      </c>
      <c r="W101">
        <v>2</v>
      </c>
      <c r="X101">
        <v>20</v>
      </c>
      <c r="Y101">
        <v>12</v>
      </c>
      <c r="Z101">
        <v>21</v>
      </c>
      <c r="AA101" t="s">
        <v>19</v>
      </c>
      <c r="AB101">
        <v>10</v>
      </c>
      <c r="AC101">
        <v>11</v>
      </c>
      <c r="AD101">
        <v>20</v>
      </c>
      <c r="AE101">
        <v>4</v>
      </c>
      <c r="AF101">
        <v>13</v>
      </c>
      <c r="AG101">
        <v>3</v>
      </c>
    </row>
    <row r="102" spans="1:33">
      <c r="A102" t="s">
        <v>836</v>
      </c>
      <c r="B102">
        <v>688</v>
      </c>
      <c r="C102">
        <v>246</v>
      </c>
      <c r="D102">
        <v>194</v>
      </c>
      <c r="E102">
        <v>248</v>
      </c>
      <c r="F102">
        <v>583</v>
      </c>
      <c r="G102">
        <v>240</v>
      </c>
      <c r="H102">
        <v>119</v>
      </c>
      <c r="I102">
        <v>224</v>
      </c>
      <c r="J102">
        <v>7</v>
      </c>
      <c r="K102" t="s">
        <v>19</v>
      </c>
      <c r="L102">
        <v>3</v>
      </c>
      <c r="M102">
        <v>4</v>
      </c>
      <c r="N102">
        <v>4</v>
      </c>
      <c r="O102">
        <v>3</v>
      </c>
      <c r="P102">
        <v>1</v>
      </c>
      <c r="Q102" t="s">
        <v>19</v>
      </c>
      <c r="R102">
        <v>201</v>
      </c>
      <c r="S102">
        <v>94</v>
      </c>
      <c r="T102">
        <v>55</v>
      </c>
      <c r="U102">
        <v>52</v>
      </c>
      <c r="V102">
        <v>61</v>
      </c>
      <c r="W102">
        <v>3</v>
      </c>
      <c r="X102">
        <v>50</v>
      </c>
      <c r="Y102">
        <v>8</v>
      </c>
      <c r="Z102">
        <v>37</v>
      </c>
      <c r="AA102">
        <v>1</v>
      </c>
      <c r="AB102">
        <v>31</v>
      </c>
      <c r="AC102">
        <v>5</v>
      </c>
      <c r="AD102">
        <v>44</v>
      </c>
      <c r="AE102">
        <v>3</v>
      </c>
      <c r="AF102">
        <v>25</v>
      </c>
      <c r="AG102">
        <v>16</v>
      </c>
    </row>
    <row r="103" spans="1:33">
      <c r="A103" t="s">
        <v>835</v>
      </c>
      <c r="B103">
        <v>452</v>
      </c>
      <c r="C103">
        <v>122</v>
      </c>
      <c r="D103">
        <v>96</v>
      </c>
      <c r="E103">
        <v>234</v>
      </c>
      <c r="F103">
        <v>385</v>
      </c>
      <c r="G103">
        <v>114</v>
      </c>
      <c r="H103">
        <v>52</v>
      </c>
      <c r="I103">
        <v>219</v>
      </c>
      <c r="J103">
        <v>7</v>
      </c>
      <c r="K103">
        <v>2</v>
      </c>
      <c r="L103">
        <v>1</v>
      </c>
      <c r="M103">
        <v>4</v>
      </c>
      <c r="N103">
        <v>1</v>
      </c>
      <c r="O103" t="s">
        <v>19</v>
      </c>
      <c r="P103" t="s">
        <v>19</v>
      </c>
      <c r="Q103">
        <v>1</v>
      </c>
      <c r="R103">
        <v>141</v>
      </c>
      <c r="S103">
        <v>43</v>
      </c>
      <c r="T103">
        <v>37</v>
      </c>
      <c r="U103">
        <v>61</v>
      </c>
      <c r="V103">
        <v>39</v>
      </c>
      <c r="W103">
        <v>3</v>
      </c>
      <c r="X103">
        <v>26</v>
      </c>
      <c r="Y103">
        <v>10</v>
      </c>
      <c r="Z103">
        <v>28</v>
      </c>
      <c r="AA103">
        <v>2</v>
      </c>
      <c r="AB103">
        <v>18</v>
      </c>
      <c r="AC103">
        <v>8</v>
      </c>
      <c r="AD103">
        <v>28</v>
      </c>
      <c r="AE103">
        <v>5</v>
      </c>
      <c r="AF103">
        <v>18</v>
      </c>
      <c r="AG103">
        <v>5</v>
      </c>
    </row>
    <row r="104" spans="1:33">
      <c r="A104" t="s">
        <v>834</v>
      </c>
      <c r="B104">
        <v>548</v>
      </c>
      <c r="C104">
        <v>280</v>
      </c>
      <c r="D104">
        <v>110</v>
      </c>
      <c r="E104">
        <v>158</v>
      </c>
      <c r="F104">
        <v>447</v>
      </c>
      <c r="G104">
        <v>261</v>
      </c>
      <c r="H104">
        <v>44</v>
      </c>
      <c r="I104">
        <v>142</v>
      </c>
      <c r="J104">
        <v>7</v>
      </c>
      <c r="K104" t="s">
        <v>19</v>
      </c>
      <c r="L104">
        <v>1</v>
      </c>
      <c r="M104">
        <v>6</v>
      </c>
      <c r="N104">
        <v>2</v>
      </c>
      <c r="O104" t="s">
        <v>19</v>
      </c>
      <c r="P104">
        <v>1</v>
      </c>
      <c r="Q104">
        <v>1</v>
      </c>
      <c r="R104">
        <v>169</v>
      </c>
      <c r="S104">
        <v>102</v>
      </c>
      <c r="T104">
        <v>36</v>
      </c>
      <c r="U104">
        <v>31</v>
      </c>
      <c r="V104">
        <v>60</v>
      </c>
      <c r="W104">
        <v>6</v>
      </c>
      <c r="X104">
        <v>44</v>
      </c>
      <c r="Y104">
        <v>10</v>
      </c>
      <c r="Z104">
        <v>37</v>
      </c>
      <c r="AA104">
        <v>2</v>
      </c>
      <c r="AB104">
        <v>25</v>
      </c>
      <c r="AC104">
        <v>10</v>
      </c>
      <c r="AD104">
        <v>41</v>
      </c>
      <c r="AE104">
        <v>13</v>
      </c>
      <c r="AF104">
        <v>22</v>
      </c>
      <c r="AG104">
        <v>6</v>
      </c>
    </row>
    <row r="105" spans="1:33">
      <c r="A105" t="s">
        <v>833</v>
      </c>
      <c r="B105">
        <v>570</v>
      </c>
      <c r="C105">
        <v>198</v>
      </c>
      <c r="D105">
        <v>113</v>
      </c>
      <c r="E105">
        <v>259</v>
      </c>
      <c r="F105">
        <v>458</v>
      </c>
      <c r="G105">
        <v>170</v>
      </c>
      <c r="H105">
        <v>60</v>
      </c>
      <c r="I105">
        <v>228</v>
      </c>
      <c r="J105">
        <v>6</v>
      </c>
      <c r="K105">
        <v>1</v>
      </c>
      <c r="L105">
        <v>2</v>
      </c>
      <c r="M105">
        <v>3</v>
      </c>
      <c r="N105">
        <v>4</v>
      </c>
      <c r="O105" t="s">
        <v>19</v>
      </c>
      <c r="P105" t="s">
        <v>19</v>
      </c>
      <c r="Q105">
        <v>4</v>
      </c>
      <c r="R105">
        <v>138</v>
      </c>
      <c r="S105">
        <v>57</v>
      </c>
      <c r="T105">
        <v>33</v>
      </c>
      <c r="U105">
        <v>48</v>
      </c>
      <c r="V105">
        <v>64</v>
      </c>
      <c r="W105">
        <v>12</v>
      </c>
      <c r="X105">
        <v>37</v>
      </c>
      <c r="Y105">
        <v>15</v>
      </c>
      <c r="Z105">
        <v>35</v>
      </c>
      <c r="AA105">
        <v>5</v>
      </c>
      <c r="AB105">
        <v>16</v>
      </c>
      <c r="AC105">
        <v>14</v>
      </c>
      <c r="AD105">
        <v>48</v>
      </c>
      <c r="AE105">
        <v>16</v>
      </c>
      <c r="AF105">
        <v>16</v>
      </c>
      <c r="AG105">
        <v>16</v>
      </c>
    </row>
    <row r="106" spans="1:33">
      <c r="A106" t="s">
        <v>832</v>
      </c>
      <c r="B106">
        <v>534</v>
      </c>
      <c r="C106">
        <v>156</v>
      </c>
      <c r="D106">
        <v>141</v>
      </c>
      <c r="E106">
        <v>237</v>
      </c>
      <c r="F106">
        <v>443</v>
      </c>
      <c r="G106">
        <v>150</v>
      </c>
      <c r="H106">
        <v>76</v>
      </c>
      <c r="I106">
        <v>217</v>
      </c>
      <c r="J106">
        <v>7</v>
      </c>
      <c r="K106" t="s">
        <v>19</v>
      </c>
      <c r="L106">
        <v>1</v>
      </c>
      <c r="M106">
        <v>6</v>
      </c>
      <c r="N106">
        <v>3</v>
      </c>
      <c r="O106" t="s">
        <v>19</v>
      </c>
      <c r="P106">
        <v>1</v>
      </c>
      <c r="Q106">
        <v>2</v>
      </c>
      <c r="R106">
        <v>144</v>
      </c>
      <c r="S106">
        <v>72</v>
      </c>
      <c r="T106">
        <v>34</v>
      </c>
      <c r="U106">
        <v>38</v>
      </c>
      <c r="V106">
        <v>53</v>
      </c>
      <c r="W106">
        <v>3</v>
      </c>
      <c r="X106">
        <v>35</v>
      </c>
      <c r="Y106">
        <v>15</v>
      </c>
      <c r="Z106">
        <v>33</v>
      </c>
      <c r="AA106">
        <v>2</v>
      </c>
      <c r="AB106">
        <v>20</v>
      </c>
      <c r="AC106">
        <v>11</v>
      </c>
      <c r="AD106">
        <v>38</v>
      </c>
      <c r="AE106">
        <v>3</v>
      </c>
      <c r="AF106">
        <v>30</v>
      </c>
      <c r="AG106">
        <v>5</v>
      </c>
    </row>
    <row r="107" spans="1:33">
      <c r="A107" t="s">
        <v>831</v>
      </c>
      <c r="B107">
        <v>440</v>
      </c>
      <c r="C107">
        <v>216</v>
      </c>
      <c r="D107">
        <v>89</v>
      </c>
      <c r="E107">
        <v>135</v>
      </c>
      <c r="F107">
        <v>360</v>
      </c>
      <c r="G107">
        <v>205</v>
      </c>
      <c r="H107">
        <v>31</v>
      </c>
      <c r="I107">
        <v>124</v>
      </c>
      <c r="J107">
        <v>12</v>
      </c>
      <c r="K107">
        <v>4</v>
      </c>
      <c r="L107">
        <v>1</v>
      </c>
      <c r="M107">
        <v>7</v>
      </c>
      <c r="N107">
        <v>3</v>
      </c>
      <c r="O107">
        <v>1</v>
      </c>
      <c r="P107" t="s">
        <v>19</v>
      </c>
      <c r="Q107">
        <v>2</v>
      </c>
      <c r="R107">
        <v>118</v>
      </c>
      <c r="S107">
        <v>77</v>
      </c>
      <c r="T107">
        <v>22</v>
      </c>
      <c r="U107">
        <v>19</v>
      </c>
      <c r="V107">
        <v>48</v>
      </c>
      <c r="W107">
        <v>4</v>
      </c>
      <c r="X107">
        <v>36</v>
      </c>
      <c r="Y107">
        <v>8</v>
      </c>
      <c r="Z107">
        <v>25</v>
      </c>
      <c r="AA107">
        <v>3</v>
      </c>
      <c r="AB107">
        <v>15</v>
      </c>
      <c r="AC107">
        <v>7</v>
      </c>
      <c r="AD107">
        <v>32</v>
      </c>
      <c r="AE107">
        <v>7</v>
      </c>
      <c r="AF107">
        <v>22</v>
      </c>
      <c r="AG107">
        <v>3</v>
      </c>
    </row>
    <row r="108" spans="1:33">
      <c r="A108" t="s">
        <v>830</v>
      </c>
      <c r="B108">
        <v>439</v>
      </c>
      <c r="C108">
        <v>186</v>
      </c>
      <c r="D108">
        <v>83</v>
      </c>
      <c r="E108">
        <v>170</v>
      </c>
      <c r="F108">
        <v>352</v>
      </c>
      <c r="G108">
        <v>159</v>
      </c>
      <c r="H108">
        <v>52</v>
      </c>
      <c r="I108">
        <v>141</v>
      </c>
      <c r="J108">
        <v>12</v>
      </c>
      <c r="K108">
        <v>2</v>
      </c>
      <c r="L108">
        <v>2</v>
      </c>
      <c r="M108">
        <v>8</v>
      </c>
      <c r="N108">
        <v>2</v>
      </c>
      <c r="O108">
        <v>1</v>
      </c>
      <c r="P108">
        <v>1</v>
      </c>
      <c r="Q108" t="s">
        <v>19</v>
      </c>
      <c r="R108">
        <v>111</v>
      </c>
      <c r="S108">
        <v>76</v>
      </c>
      <c r="T108">
        <v>19</v>
      </c>
      <c r="U108">
        <v>16</v>
      </c>
      <c r="V108">
        <v>40</v>
      </c>
      <c r="W108">
        <v>14</v>
      </c>
      <c r="X108">
        <v>17</v>
      </c>
      <c r="Y108">
        <v>9</v>
      </c>
      <c r="Z108">
        <v>18</v>
      </c>
      <c r="AA108">
        <v>6</v>
      </c>
      <c r="AB108">
        <v>6</v>
      </c>
      <c r="AC108">
        <v>6</v>
      </c>
      <c r="AD108">
        <v>47</v>
      </c>
      <c r="AE108">
        <v>13</v>
      </c>
      <c r="AF108">
        <v>14</v>
      </c>
      <c r="AG108">
        <v>20</v>
      </c>
    </row>
    <row r="109" spans="1:33">
      <c r="A109" t="s">
        <v>829</v>
      </c>
      <c r="B109">
        <v>408</v>
      </c>
      <c r="C109">
        <v>204</v>
      </c>
      <c r="D109">
        <v>76</v>
      </c>
      <c r="E109">
        <v>128</v>
      </c>
      <c r="F109">
        <v>335</v>
      </c>
      <c r="G109">
        <v>196</v>
      </c>
      <c r="H109">
        <v>29</v>
      </c>
      <c r="I109">
        <v>110</v>
      </c>
      <c r="J109">
        <v>4</v>
      </c>
      <c r="K109" t="s">
        <v>19</v>
      </c>
      <c r="L109">
        <v>1</v>
      </c>
      <c r="M109">
        <v>3</v>
      </c>
      <c r="N109" t="s">
        <v>19</v>
      </c>
      <c r="O109" t="s">
        <v>19</v>
      </c>
      <c r="P109" t="s">
        <v>19</v>
      </c>
      <c r="Q109" t="s">
        <v>19</v>
      </c>
      <c r="R109">
        <v>98</v>
      </c>
      <c r="S109">
        <v>61</v>
      </c>
      <c r="T109">
        <v>24</v>
      </c>
      <c r="U109">
        <v>13</v>
      </c>
      <c r="V109">
        <v>43</v>
      </c>
      <c r="W109">
        <v>6</v>
      </c>
      <c r="X109">
        <v>31</v>
      </c>
      <c r="Y109">
        <v>6</v>
      </c>
      <c r="Z109">
        <v>24</v>
      </c>
      <c r="AA109">
        <v>2</v>
      </c>
      <c r="AB109">
        <v>16</v>
      </c>
      <c r="AC109">
        <v>6</v>
      </c>
      <c r="AD109">
        <v>30</v>
      </c>
      <c r="AE109">
        <v>2</v>
      </c>
      <c r="AF109">
        <v>16</v>
      </c>
      <c r="AG109">
        <v>12</v>
      </c>
    </row>
    <row r="110" spans="1:33">
      <c r="A110" t="s">
        <v>828</v>
      </c>
      <c r="B110">
        <v>595</v>
      </c>
      <c r="C110">
        <v>246</v>
      </c>
      <c r="D110">
        <v>103</v>
      </c>
      <c r="E110">
        <v>246</v>
      </c>
      <c r="F110">
        <v>487</v>
      </c>
      <c r="G110">
        <v>211</v>
      </c>
      <c r="H110">
        <v>50</v>
      </c>
      <c r="I110">
        <v>226</v>
      </c>
      <c r="J110">
        <v>15</v>
      </c>
      <c r="K110">
        <v>1</v>
      </c>
      <c r="L110">
        <v>2</v>
      </c>
      <c r="M110">
        <v>12</v>
      </c>
      <c r="N110">
        <v>2</v>
      </c>
      <c r="O110">
        <v>1</v>
      </c>
      <c r="P110" t="s">
        <v>19</v>
      </c>
      <c r="Q110">
        <v>1</v>
      </c>
      <c r="R110">
        <v>147</v>
      </c>
      <c r="S110">
        <v>80</v>
      </c>
      <c r="T110">
        <v>27</v>
      </c>
      <c r="U110">
        <v>40</v>
      </c>
      <c r="V110">
        <v>54</v>
      </c>
      <c r="W110">
        <v>12</v>
      </c>
      <c r="X110">
        <v>30</v>
      </c>
      <c r="Y110">
        <v>12</v>
      </c>
      <c r="Z110">
        <v>33</v>
      </c>
      <c r="AA110">
        <v>5</v>
      </c>
      <c r="AB110">
        <v>18</v>
      </c>
      <c r="AC110">
        <v>10</v>
      </c>
      <c r="AD110">
        <v>54</v>
      </c>
      <c r="AE110">
        <v>23</v>
      </c>
      <c r="AF110">
        <v>23</v>
      </c>
      <c r="AG110">
        <v>8</v>
      </c>
    </row>
    <row r="111" spans="1:33">
      <c r="A111" t="s">
        <v>827</v>
      </c>
      <c r="B111">
        <v>810</v>
      </c>
      <c r="C111">
        <v>397</v>
      </c>
      <c r="D111">
        <v>248</v>
      </c>
      <c r="E111">
        <v>165</v>
      </c>
      <c r="F111">
        <v>664</v>
      </c>
      <c r="G111">
        <v>377</v>
      </c>
      <c r="H111">
        <v>128</v>
      </c>
      <c r="I111">
        <v>159</v>
      </c>
      <c r="J111">
        <v>11</v>
      </c>
      <c r="K111" t="s">
        <v>19</v>
      </c>
      <c r="L111">
        <v>5</v>
      </c>
      <c r="M111">
        <v>6</v>
      </c>
      <c r="N111">
        <v>6</v>
      </c>
      <c r="O111">
        <v>1</v>
      </c>
      <c r="P111">
        <v>1</v>
      </c>
      <c r="Q111">
        <v>4</v>
      </c>
      <c r="R111">
        <v>229</v>
      </c>
      <c r="S111">
        <v>135</v>
      </c>
      <c r="T111">
        <v>76</v>
      </c>
      <c r="U111">
        <v>18</v>
      </c>
      <c r="V111">
        <v>85</v>
      </c>
      <c r="W111">
        <v>14</v>
      </c>
      <c r="X111">
        <v>67</v>
      </c>
      <c r="Y111">
        <v>4</v>
      </c>
      <c r="Z111">
        <v>52</v>
      </c>
      <c r="AA111">
        <v>9</v>
      </c>
      <c r="AB111">
        <v>40</v>
      </c>
      <c r="AC111">
        <v>3</v>
      </c>
      <c r="AD111">
        <v>61</v>
      </c>
      <c r="AE111">
        <v>6</v>
      </c>
      <c r="AF111">
        <v>53</v>
      </c>
      <c r="AG111">
        <v>2</v>
      </c>
    </row>
    <row r="112" spans="1:33">
      <c r="A112" t="s">
        <v>826</v>
      </c>
      <c r="B112">
        <v>1274</v>
      </c>
      <c r="C112">
        <v>666</v>
      </c>
      <c r="D112">
        <v>298</v>
      </c>
      <c r="E112">
        <v>310</v>
      </c>
      <c r="F112">
        <v>1054</v>
      </c>
      <c r="G112">
        <v>601</v>
      </c>
      <c r="H112">
        <v>162</v>
      </c>
      <c r="I112">
        <v>291</v>
      </c>
      <c r="J112">
        <v>36</v>
      </c>
      <c r="K112">
        <v>6</v>
      </c>
      <c r="L112">
        <v>5</v>
      </c>
      <c r="M112">
        <v>25</v>
      </c>
      <c r="N112">
        <v>24</v>
      </c>
      <c r="O112">
        <v>7</v>
      </c>
      <c r="P112">
        <v>6</v>
      </c>
      <c r="Q112">
        <v>11</v>
      </c>
      <c r="R112">
        <v>416</v>
      </c>
      <c r="S112">
        <v>248</v>
      </c>
      <c r="T112">
        <v>102</v>
      </c>
      <c r="U112">
        <v>66</v>
      </c>
      <c r="V112">
        <v>132</v>
      </c>
      <c r="W112">
        <v>29</v>
      </c>
      <c r="X112">
        <v>86</v>
      </c>
      <c r="Y112">
        <v>17</v>
      </c>
      <c r="Z112">
        <v>73</v>
      </c>
      <c r="AA112">
        <v>15</v>
      </c>
      <c r="AB112">
        <v>46</v>
      </c>
      <c r="AC112">
        <v>12</v>
      </c>
      <c r="AD112">
        <v>88</v>
      </c>
      <c r="AE112">
        <v>36</v>
      </c>
      <c r="AF112">
        <v>50</v>
      </c>
      <c r="AG112">
        <v>2</v>
      </c>
    </row>
    <row r="113" spans="1:33">
      <c r="A113" t="s">
        <v>825</v>
      </c>
      <c r="B113">
        <v>1158</v>
      </c>
      <c r="C113">
        <v>639</v>
      </c>
      <c r="D113">
        <v>264</v>
      </c>
      <c r="E113">
        <v>255</v>
      </c>
      <c r="F113">
        <v>964</v>
      </c>
      <c r="G113">
        <v>601</v>
      </c>
      <c r="H113">
        <v>142</v>
      </c>
      <c r="I113">
        <v>221</v>
      </c>
      <c r="J113">
        <v>33</v>
      </c>
      <c r="K113">
        <v>8</v>
      </c>
      <c r="L113">
        <v>5</v>
      </c>
      <c r="M113">
        <v>20</v>
      </c>
      <c r="N113">
        <v>16</v>
      </c>
      <c r="O113">
        <v>6</v>
      </c>
      <c r="P113">
        <v>4</v>
      </c>
      <c r="Q113">
        <v>6</v>
      </c>
      <c r="R113">
        <v>350</v>
      </c>
      <c r="S113">
        <v>230</v>
      </c>
      <c r="T113">
        <v>70</v>
      </c>
      <c r="U113">
        <v>50</v>
      </c>
      <c r="V113">
        <v>122</v>
      </c>
      <c r="W113">
        <v>25</v>
      </c>
      <c r="X113">
        <v>72</v>
      </c>
      <c r="Y113">
        <v>25</v>
      </c>
      <c r="Z113">
        <v>72</v>
      </c>
      <c r="AA113">
        <v>15</v>
      </c>
      <c r="AB113">
        <v>33</v>
      </c>
      <c r="AC113">
        <v>24</v>
      </c>
      <c r="AD113">
        <v>72</v>
      </c>
      <c r="AE113">
        <v>13</v>
      </c>
      <c r="AF113">
        <v>50</v>
      </c>
      <c r="AG113">
        <v>9</v>
      </c>
    </row>
    <row r="114" spans="1:33">
      <c r="A114" t="s">
        <v>824</v>
      </c>
      <c r="B114">
        <v>416</v>
      </c>
      <c r="C114">
        <v>206</v>
      </c>
      <c r="D114">
        <v>76</v>
      </c>
      <c r="E114">
        <v>134</v>
      </c>
      <c r="F114">
        <v>350</v>
      </c>
      <c r="G114">
        <v>190</v>
      </c>
      <c r="H114">
        <v>33</v>
      </c>
      <c r="I114">
        <v>127</v>
      </c>
      <c r="J114">
        <v>13</v>
      </c>
      <c r="K114">
        <v>1</v>
      </c>
      <c r="L114">
        <v>4</v>
      </c>
      <c r="M114">
        <v>8</v>
      </c>
      <c r="N114">
        <v>14</v>
      </c>
      <c r="O114">
        <v>5</v>
      </c>
      <c r="P114">
        <v>1</v>
      </c>
      <c r="Q114">
        <v>8</v>
      </c>
      <c r="R114">
        <v>130</v>
      </c>
      <c r="S114">
        <v>85</v>
      </c>
      <c r="T114">
        <v>20</v>
      </c>
      <c r="U114">
        <v>25</v>
      </c>
      <c r="V114">
        <v>38</v>
      </c>
      <c r="W114">
        <v>8</v>
      </c>
      <c r="X114">
        <v>23</v>
      </c>
      <c r="Y114">
        <v>7</v>
      </c>
      <c r="Z114">
        <v>28</v>
      </c>
      <c r="AA114">
        <v>5</v>
      </c>
      <c r="AB114">
        <v>16</v>
      </c>
      <c r="AC114">
        <v>7</v>
      </c>
      <c r="AD114">
        <v>28</v>
      </c>
      <c r="AE114">
        <v>8</v>
      </c>
      <c r="AF114">
        <v>20</v>
      </c>
      <c r="AG114" t="s">
        <v>19</v>
      </c>
    </row>
    <row r="115" spans="1:33">
      <c r="A115" t="s">
        <v>823</v>
      </c>
      <c r="B115">
        <v>872</v>
      </c>
      <c r="C115">
        <v>472</v>
      </c>
      <c r="D115">
        <v>203</v>
      </c>
      <c r="E115">
        <v>197</v>
      </c>
      <c r="F115">
        <v>705</v>
      </c>
      <c r="G115">
        <v>443</v>
      </c>
      <c r="H115">
        <v>84</v>
      </c>
      <c r="I115">
        <v>178</v>
      </c>
      <c r="J115">
        <v>30</v>
      </c>
      <c r="K115">
        <v>7</v>
      </c>
      <c r="L115">
        <v>6</v>
      </c>
      <c r="M115">
        <v>17</v>
      </c>
      <c r="N115">
        <v>29</v>
      </c>
      <c r="O115">
        <v>7</v>
      </c>
      <c r="P115">
        <v>6</v>
      </c>
      <c r="Q115">
        <v>16</v>
      </c>
      <c r="R115">
        <v>244</v>
      </c>
      <c r="S115">
        <v>167</v>
      </c>
      <c r="T115">
        <v>43</v>
      </c>
      <c r="U115">
        <v>34</v>
      </c>
      <c r="V115">
        <v>93</v>
      </c>
      <c r="W115">
        <v>18</v>
      </c>
      <c r="X115">
        <v>64</v>
      </c>
      <c r="Y115">
        <v>11</v>
      </c>
      <c r="Z115">
        <v>48</v>
      </c>
      <c r="AA115">
        <v>8</v>
      </c>
      <c r="AB115">
        <v>29</v>
      </c>
      <c r="AC115">
        <v>11</v>
      </c>
      <c r="AD115">
        <v>74</v>
      </c>
      <c r="AE115">
        <v>11</v>
      </c>
      <c r="AF115">
        <v>55</v>
      </c>
      <c r="AG115">
        <v>8</v>
      </c>
    </row>
    <row r="116" spans="1:33">
      <c r="A116" t="s">
        <v>822</v>
      </c>
      <c r="B116">
        <v>1945</v>
      </c>
      <c r="C116">
        <v>1053</v>
      </c>
      <c r="D116">
        <v>373</v>
      </c>
      <c r="E116">
        <v>519</v>
      </c>
      <c r="F116">
        <v>1579</v>
      </c>
      <c r="G116">
        <v>957</v>
      </c>
      <c r="H116">
        <v>177</v>
      </c>
      <c r="I116">
        <v>445</v>
      </c>
      <c r="J116">
        <v>59</v>
      </c>
      <c r="K116">
        <v>24</v>
      </c>
      <c r="L116">
        <v>10</v>
      </c>
      <c r="M116">
        <v>25</v>
      </c>
      <c r="N116">
        <v>50</v>
      </c>
      <c r="O116">
        <v>30</v>
      </c>
      <c r="P116">
        <v>5</v>
      </c>
      <c r="Q116">
        <v>15</v>
      </c>
      <c r="R116">
        <v>501</v>
      </c>
      <c r="S116">
        <v>312</v>
      </c>
      <c r="T116">
        <v>109</v>
      </c>
      <c r="U116">
        <v>80</v>
      </c>
      <c r="V116">
        <v>200</v>
      </c>
      <c r="W116">
        <v>55</v>
      </c>
      <c r="X116">
        <v>123</v>
      </c>
      <c r="Y116">
        <v>22</v>
      </c>
      <c r="Z116">
        <v>113</v>
      </c>
      <c r="AA116">
        <v>28</v>
      </c>
      <c r="AB116">
        <v>67</v>
      </c>
      <c r="AC116">
        <v>18</v>
      </c>
      <c r="AD116">
        <v>166</v>
      </c>
      <c r="AE116">
        <v>41</v>
      </c>
      <c r="AF116">
        <v>73</v>
      </c>
      <c r="AG116">
        <v>52</v>
      </c>
    </row>
    <row r="117" spans="1:33">
      <c r="A117" t="s">
        <v>821</v>
      </c>
      <c r="B117">
        <v>812</v>
      </c>
      <c r="C117">
        <v>435</v>
      </c>
      <c r="D117">
        <v>188</v>
      </c>
      <c r="E117">
        <v>189</v>
      </c>
      <c r="F117">
        <v>670</v>
      </c>
      <c r="G117">
        <v>415</v>
      </c>
      <c r="H117">
        <v>79</v>
      </c>
      <c r="I117">
        <v>176</v>
      </c>
      <c r="J117">
        <v>14</v>
      </c>
      <c r="K117">
        <v>3</v>
      </c>
      <c r="L117">
        <v>2</v>
      </c>
      <c r="M117">
        <v>9</v>
      </c>
      <c r="N117">
        <v>9</v>
      </c>
      <c r="O117">
        <v>1</v>
      </c>
      <c r="P117">
        <v>1</v>
      </c>
      <c r="Q117">
        <v>7</v>
      </c>
      <c r="R117">
        <v>303</v>
      </c>
      <c r="S117">
        <v>210</v>
      </c>
      <c r="T117">
        <v>56</v>
      </c>
      <c r="U117">
        <v>37</v>
      </c>
      <c r="V117">
        <v>81</v>
      </c>
      <c r="W117">
        <v>7</v>
      </c>
      <c r="X117">
        <v>67</v>
      </c>
      <c r="Y117">
        <v>7</v>
      </c>
      <c r="Z117">
        <v>45</v>
      </c>
      <c r="AA117">
        <v>4</v>
      </c>
      <c r="AB117">
        <v>36</v>
      </c>
      <c r="AC117">
        <v>5</v>
      </c>
      <c r="AD117">
        <v>61</v>
      </c>
      <c r="AE117">
        <v>13</v>
      </c>
      <c r="AF117">
        <v>42</v>
      </c>
      <c r="AG117">
        <v>6</v>
      </c>
    </row>
    <row r="118" spans="1:33">
      <c r="A118" t="s">
        <v>820</v>
      </c>
      <c r="B118">
        <v>782</v>
      </c>
      <c r="C118">
        <v>426</v>
      </c>
      <c r="D118">
        <v>190</v>
      </c>
      <c r="E118">
        <v>166</v>
      </c>
      <c r="F118">
        <v>638</v>
      </c>
      <c r="G118">
        <v>410</v>
      </c>
      <c r="H118">
        <v>83</v>
      </c>
      <c r="I118">
        <v>145</v>
      </c>
      <c r="J118">
        <v>33</v>
      </c>
      <c r="K118">
        <v>6</v>
      </c>
      <c r="L118">
        <v>9</v>
      </c>
      <c r="M118">
        <v>18</v>
      </c>
      <c r="N118">
        <v>26</v>
      </c>
      <c r="O118">
        <v>11</v>
      </c>
      <c r="P118">
        <v>5</v>
      </c>
      <c r="Q118">
        <v>10</v>
      </c>
      <c r="R118">
        <v>270</v>
      </c>
      <c r="S118">
        <v>189</v>
      </c>
      <c r="T118">
        <v>46</v>
      </c>
      <c r="U118">
        <v>35</v>
      </c>
      <c r="V118">
        <v>79</v>
      </c>
      <c r="W118">
        <v>5</v>
      </c>
      <c r="X118">
        <v>65</v>
      </c>
      <c r="Y118">
        <v>9</v>
      </c>
      <c r="Z118">
        <v>41</v>
      </c>
      <c r="AA118">
        <v>4</v>
      </c>
      <c r="AB118">
        <v>32</v>
      </c>
      <c r="AC118">
        <v>5</v>
      </c>
      <c r="AD118">
        <v>65</v>
      </c>
      <c r="AE118">
        <v>11</v>
      </c>
      <c r="AF118">
        <v>42</v>
      </c>
      <c r="AG118">
        <v>12</v>
      </c>
    </row>
    <row r="119" spans="1:33">
      <c r="A119" t="s">
        <v>819</v>
      </c>
      <c r="B119">
        <v>966</v>
      </c>
      <c r="C119">
        <v>552</v>
      </c>
      <c r="D119">
        <v>244</v>
      </c>
      <c r="E119">
        <v>170</v>
      </c>
      <c r="F119">
        <v>792</v>
      </c>
      <c r="G119">
        <v>515</v>
      </c>
      <c r="H119">
        <v>133</v>
      </c>
      <c r="I119">
        <v>144</v>
      </c>
      <c r="J119">
        <v>33</v>
      </c>
      <c r="K119">
        <v>9</v>
      </c>
      <c r="L119">
        <v>6</v>
      </c>
      <c r="M119">
        <v>18</v>
      </c>
      <c r="N119">
        <v>10</v>
      </c>
      <c r="O119">
        <v>6</v>
      </c>
      <c r="P119" t="s">
        <v>19</v>
      </c>
      <c r="Q119">
        <v>4</v>
      </c>
      <c r="R119">
        <v>257</v>
      </c>
      <c r="S119">
        <v>178</v>
      </c>
      <c r="T119">
        <v>60</v>
      </c>
      <c r="U119">
        <v>19</v>
      </c>
      <c r="V119">
        <v>100</v>
      </c>
      <c r="W119">
        <v>23</v>
      </c>
      <c r="X119">
        <v>64</v>
      </c>
      <c r="Y119">
        <v>13</v>
      </c>
      <c r="Z119">
        <v>64</v>
      </c>
      <c r="AA119">
        <v>13</v>
      </c>
      <c r="AB119">
        <v>39</v>
      </c>
      <c r="AC119">
        <v>12</v>
      </c>
      <c r="AD119">
        <v>74</v>
      </c>
      <c r="AE119">
        <v>14</v>
      </c>
      <c r="AF119">
        <v>47</v>
      </c>
      <c r="AG119">
        <v>13</v>
      </c>
    </row>
    <row r="120" spans="1:33">
      <c r="A120" t="s">
        <v>818</v>
      </c>
      <c r="B120">
        <v>575</v>
      </c>
      <c r="C120">
        <v>354</v>
      </c>
      <c r="D120">
        <v>127</v>
      </c>
      <c r="E120">
        <v>94</v>
      </c>
      <c r="F120">
        <v>461</v>
      </c>
      <c r="G120">
        <v>329</v>
      </c>
      <c r="H120">
        <v>51</v>
      </c>
      <c r="I120">
        <v>81</v>
      </c>
      <c r="J120">
        <v>13</v>
      </c>
      <c r="K120">
        <v>3</v>
      </c>
      <c r="L120">
        <v>3</v>
      </c>
      <c r="M120">
        <v>7</v>
      </c>
      <c r="N120">
        <v>6</v>
      </c>
      <c r="O120">
        <v>2</v>
      </c>
      <c r="P120">
        <v>1</v>
      </c>
      <c r="Q120">
        <v>3</v>
      </c>
      <c r="R120">
        <v>196</v>
      </c>
      <c r="S120">
        <v>167</v>
      </c>
      <c r="T120">
        <v>19</v>
      </c>
      <c r="U120">
        <v>10</v>
      </c>
      <c r="V120">
        <v>62</v>
      </c>
      <c r="W120">
        <v>9</v>
      </c>
      <c r="X120">
        <v>48</v>
      </c>
      <c r="Y120">
        <v>5</v>
      </c>
      <c r="Z120">
        <v>41</v>
      </c>
      <c r="AA120">
        <v>5</v>
      </c>
      <c r="AB120">
        <v>32</v>
      </c>
      <c r="AC120">
        <v>4</v>
      </c>
      <c r="AD120">
        <v>52</v>
      </c>
      <c r="AE120">
        <v>16</v>
      </c>
      <c r="AF120">
        <v>28</v>
      </c>
      <c r="AG120">
        <v>8</v>
      </c>
    </row>
    <row r="121" spans="1:33">
      <c r="A121" t="s">
        <v>817</v>
      </c>
      <c r="B121">
        <v>731</v>
      </c>
      <c r="C121">
        <v>394</v>
      </c>
      <c r="D121">
        <v>136</v>
      </c>
      <c r="E121">
        <v>201</v>
      </c>
      <c r="F121">
        <v>563</v>
      </c>
      <c r="G121">
        <v>349</v>
      </c>
      <c r="H121">
        <v>53</v>
      </c>
      <c r="I121">
        <v>161</v>
      </c>
      <c r="J121">
        <v>12</v>
      </c>
      <c r="K121">
        <v>3</v>
      </c>
      <c r="L121">
        <v>2</v>
      </c>
      <c r="M121">
        <v>7</v>
      </c>
      <c r="N121">
        <v>36</v>
      </c>
      <c r="O121">
        <v>16</v>
      </c>
      <c r="P121">
        <v>5</v>
      </c>
      <c r="Q121">
        <v>15</v>
      </c>
      <c r="R121">
        <v>201</v>
      </c>
      <c r="S121">
        <v>143</v>
      </c>
      <c r="T121">
        <v>28</v>
      </c>
      <c r="U121">
        <v>30</v>
      </c>
      <c r="V121">
        <v>71</v>
      </c>
      <c r="W121">
        <v>18</v>
      </c>
      <c r="X121">
        <v>33</v>
      </c>
      <c r="Y121">
        <v>20</v>
      </c>
      <c r="Z121">
        <v>52</v>
      </c>
      <c r="AA121">
        <v>13</v>
      </c>
      <c r="AB121">
        <v>21</v>
      </c>
      <c r="AC121">
        <v>18</v>
      </c>
      <c r="AD121">
        <v>97</v>
      </c>
      <c r="AE121">
        <v>27</v>
      </c>
      <c r="AF121">
        <v>50</v>
      </c>
      <c r="AG121">
        <v>20</v>
      </c>
    </row>
    <row r="122" spans="1:33">
      <c r="A122" t="s">
        <v>816</v>
      </c>
      <c r="B122">
        <v>1970</v>
      </c>
      <c r="C122">
        <v>1082</v>
      </c>
      <c r="D122">
        <v>363</v>
      </c>
      <c r="E122">
        <v>525</v>
      </c>
      <c r="F122">
        <v>1633</v>
      </c>
      <c r="G122">
        <v>966</v>
      </c>
      <c r="H122">
        <v>177</v>
      </c>
      <c r="I122">
        <v>490</v>
      </c>
      <c r="J122">
        <v>44</v>
      </c>
      <c r="K122">
        <v>12</v>
      </c>
      <c r="L122">
        <v>14</v>
      </c>
      <c r="M122">
        <v>18</v>
      </c>
      <c r="N122">
        <v>84</v>
      </c>
      <c r="O122">
        <v>47</v>
      </c>
      <c r="P122">
        <v>4</v>
      </c>
      <c r="Q122">
        <v>33</v>
      </c>
      <c r="R122">
        <v>696</v>
      </c>
      <c r="S122">
        <v>509</v>
      </c>
      <c r="T122">
        <v>100</v>
      </c>
      <c r="U122">
        <v>87</v>
      </c>
      <c r="V122">
        <v>204</v>
      </c>
      <c r="W122">
        <v>66</v>
      </c>
      <c r="X122">
        <v>125</v>
      </c>
      <c r="Y122">
        <v>13</v>
      </c>
      <c r="Z122">
        <v>135</v>
      </c>
      <c r="AA122">
        <v>41</v>
      </c>
      <c r="AB122">
        <v>82</v>
      </c>
      <c r="AC122">
        <v>12</v>
      </c>
      <c r="AD122">
        <v>133</v>
      </c>
      <c r="AE122">
        <v>50</v>
      </c>
      <c r="AF122">
        <v>61</v>
      </c>
      <c r="AG122">
        <v>22</v>
      </c>
    </row>
    <row r="123" spans="1:33">
      <c r="A123" t="s">
        <v>815</v>
      </c>
      <c r="B123">
        <v>274</v>
      </c>
      <c r="C123">
        <v>193</v>
      </c>
      <c r="D123">
        <v>50</v>
      </c>
      <c r="E123">
        <v>31</v>
      </c>
      <c r="F123">
        <v>219</v>
      </c>
      <c r="G123">
        <v>180</v>
      </c>
      <c r="H123">
        <v>15</v>
      </c>
      <c r="I123">
        <v>24</v>
      </c>
      <c r="J123">
        <v>11</v>
      </c>
      <c r="K123">
        <v>6</v>
      </c>
      <c r="L123" t="s">
        <v>19</v>
      </c>
      <c r="M123">
        <v>5</v>
      </c>
      <c r="N123">
        <v>1</v>
      </c>
      <c r="O123" t="s">
        <v>19</v>
      </c>
      <c r="P123">
        <v>1</v>
      </c>
      <c r="Q123" t="s">
        <v>19</v>
      </c>
      <c r="R123">
        <v>87</v>
      </c>
      <c r="S123">
        <v>75</v>
      </c>
      <c r="T123">
        <v>10</v>
      </c>
      <c r="U123">
        <v>2</v>
      </c>
      <c r="V123">
        <v>26</v>
      </c>
      <c r="W123">
        <v>7</v>
      </c>
      <c r="X123">
        <v>16</v>
      </c>
      <c r="Y123">
        <v>3</v>
      </c>
      <c r="Z123">
        <v>23</v>
      </c>
      <c r="AA123">
        <v>7</v>
      </c>
      <c r="AB123">
        <v>13</v>
      </c>
      <c r="AC123">
        <v>3</v>
      </c>
      <c r="AD123">
        <v>29</v>
      </c>
      <c r="AE123">
        <v>6</v>
      </c>
      <c r="AF123">
        <v>19</v>
      </c>
      <c r="AG123">
        <v>4</v>
      </c>
    </row>
  </sheetData>
  <phoneticPr fontId="40"/>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theme="8"/>
  </sheetPr>
  <dimension ref="A1:BU121"/>
  <sheetViews>
    <sheetView workbookViewId="0"/>
  </sheetViews>
  <sheetFormatPr defaultRowHeight="13.5"/>
  <sheetData>
    <row r="1" spans="1:73">
      <c r="A1" t="s">
        <v>788</v>
      </c>
      <c r="B1" t="s">
        <v>787</v>
      </c>
      <c r="C1" s="271">
        <v>42278</v>
      </c>
    </row>
    <row r="2" spans="1:73">
      <c r="A2" t="s">
        <v>2559</v>
      </c>
    </row>
    <row r="3" spans="1:73">
      <c r="A3" t="s">
        <v>2555</v>
      </c>
    </row>
    <row r="4" spans="1:73">
      <c r="B4" t="s">
        <v>44</v>
      </c>
      <c r="F4" t="s">
        <v>936</v>
      </c>
      <c r="J4" t="s">
        <v>767</v>
      </c>
      <c r="N4" t="s">
        <v>779</v>
      </c>
      <c r="R4" t="s">
        <v>778</v>
      </c>
      <c r="V4" t="s">
        <v>773</v>
      </c>
      <c r="Z4" t="s">
        <v>772</v>
      </c>
      <c r="AD4" t="s">
        <v>771</v>
      </c>
      <c r="AH4" t="s">
        <v>935</v>
      </c>
      <c r="AL4" t="s">
        <v>934</v>
      </c>
      <c r="AP4" t="s">
        <v>933</v>
      </c>
      <c r="AT4" t="s">
        <v>932</v>
      </c>
      <c r="AX4" t="s">
        <v>931</v>
      </c>
      <c r="BB4" t="s">
        <v>791</v>
      </c>
      <c r="BF4" t="s">
        <v>767</v>
      </c>
      <c r="BJ4" t="s">
        <v>930</v>
      </c>
      <c r="BN4" t="s">
        <v>929</v>
      </c>
      <c r="BR4" t="s">
        <v>792</v>
      </c>
    </row>
    <row r="5" spans="1:73">
      <c r="B5" t="s">
        <v>44</v>
      </c>
      <c r="C5" t="s">
        <v>790</v>
      </c>
      <c r="E5" t="s">
        <v>765</v>
      </c>
      <c r="F5" t="s">
        <v>44</v>
      </c>
      <c r="G5" t="s">
        <v>790</v>
      </c>
      <c r="I5" t="s">
        <v>765</v>
      </c>
      <c r="J5" t="s">
        <v>44</v>
      </c>
      <c r="K5" t="s">
        <v>790</v>
      </c>
      <c r="M5" t="s">
        <v>765</v>
      </c>
      <c r="N5" t="s">
        <v>44</v>
      </c>
      <c r="O5" t="s">
        <v>790</v>
      </c>
      <c r="Q5" t="s">
        <v>765</v>
      </c>
      <c r="R5" t="s">
        <v>44</v>
      </c>
      <c r="S5" t="s">
        <v>790</v>
      </c>
      <c r="U5" t="s">
        <v>765</v>
      </c>
      <c r="V5" t="s">
        <v>44</v>
      </c>
      <c r="W5" t="s">
        <v>790</v>
      </c>
      <c r="Y5" t="s">
        <v>765</v>
      </c>
      <c r="Z5" t="s">
        <v>44</v>
      </c>
      <c r="AA5" t="s">
        <v>790</v>
      </c>
      <c r="AC5" t="s">
        <v>765</v>
      </c>
      <c r="AD5" t="s">
        <v>44</v>
      </c>
      <c r="AE5" t="s">
        <v>790</v>
      </c>
      <c r="AG5" t="s">
        <v>765</v>
      </c>
      <c r="AH5" t="s">
        <v>44</v>
      </c>
      <c r="AI5" t="s">
        <v>790</v>
      </c>
      <c r="AK5" t="s">
        <v>765</v>
      </c>
      <c r="AL5" t="s">
        <v>44</v>
      </c>
      <c r="AM5" t="s">
        <v>790</v>
      </c>
      <c r="AO5" t="s">
        <v>765</v>
      </c>
      <c r="AP5" t="s">
        <v>44</v>
      </c>
      <c r="AQ5" t="s">
        <v>790</v>
      </c>
      <c r="AS5" t="s">
        <v>765</v>
      </c>
      <c r="AT5" t="s">
        <v>44</v>
      </c>
      <c r="AU5" t="s">
        <v>790</v>
      </c>
      <c r="AW5" t="s">
        <v>765</v>
      </c>
      <c r="AX5" t="s">
        <v>44</v>
      </c>
      <c r="AY5" t="s">
        <v>790</v>
      </c>
      <c r="BA5" t="s">
        <v>765</v>
      </c>
      <c r="BB5" t="s">
        <v>44</v>
      </c>
      <c r="BC5" t="s">
        <v>790</v>
      </c>
      <c r="BE5" t="s">
        <v>765</v>
      </c>
      <c r="BF5" t="s">
        <v>44</v>
      </c>
      <c r="BG5" t="s">
        <v>790</v>
      </c>
      <c r="BI5" t="s">
        <v>765</v>
      </c>
      <c r="BJ5" t="s">
        <v>44</v>
      </c>
      <c r="BK5" t="s">
        <v>790</v>
      </c>
      <c r="BM5" t="s">
        <v>765</v>
      </c>
      <c r="BN5" t="s">
        <v>44</v>
      </c>
      <c r="BO5" t="s">
        <v>790</v>
      </c>
      <c r="BQ5" t="s">
        <v>765</v>
      </c>
      <c r="BR5" t="s">
        <v>44</v>
      </c>
      <c r="BS5" t="s">
        <v>790</v>
      </c>
      <c r="BU5" t="s">
        <v>765</v>
      </c>
    </row>
    <row r="6" spans="1:73">
      <c r="C6" t="s">
        <v>2551</v>
      </c>
      <c r="D6" t="s">
        <v>2550</v>
      </c>
      <c r="G6" t="s">
        <v>2551</v>
      </c>
      <c r="H6" t="s">
        <v>2550</v>
      </c>
      <c r="K6" t="s">
        <v>2551</v>
      </c>
      <c r="L6" t="s">
        <v>2550</v>
      </c>
      <c r="O6" t="s">
        <v>2551</v>
      </c>
      <c r="P6" t="s">
        <v>2550</v>
      </c>
      <c r="S6" t="s">
        <v>2551</v>
      </c>
      <c r="T6" t="s">
        <v>2550</v>
      </c>
      <c r="W6" t="s">
        <v>2551</v>
      </c>
      <c r="X6" t="s">
        <v>2550</v>
      </c>
      <c r="AA6" t="s">
        <v>2551</v>
      </c>
      <c r="AB6" t="s">
        <v>2550</v>
      </c>
      <c r="AE6" t="s">
        <v>2551</v>
      </c>
      <c r="AF6" t="s">
        <v>2550</v>
      </c>
      <c r="AI6" t="s">
        <v>2551</v>
      </c>
      <c r="AJ6" t="s">
        <v>2550</v>
      </c>
      <c r="AM6" t="s">
        <v>2551</v>
      </c>
      <c r="AN6" t="s">
        <v>2550</v>
      </c>
      <c r="AQ6" t="s">
        <v>2551</v>
      </c>
      <c r="AR6" t="s">
        <v>2550</v>
      </c>
      <c r="AU6" t="s">
        <v>2551</v>
      </c>
      <c r="AV6" t="s">
        <v>2550</v>
      </c>
      <c r="AY6" t="s">
        <v>2551</v>
      </c>
      <c r="AZ6" t="s">
        <v>2550</v>
      </c>
      <c r="BC6" t="s">
        <v>2551</v>
      </c>
      <c r="BD6" t="s">
        <v>2550</v>
      </c>
      <c r="BG6" t="s">
        <v>2551</v>
      </c>
      <c r="BH6" t="s">
        <v>2550</v>
      </c>
      <c r="BK6" t="s">
        <v>2551</v>
      </c>
      <c r="BL6" t="s">
        <v>2550</v>
      </c>
      <c r="BO6" t="s">
        <v>2551</v>
      </c>
      <c r="BP6" t="s">
        <v>2550</v>
      </c>
      <c r="BS6" t="s">
        <v>2551</v>
      </c>
      <c r="BT6" t="s">
        <v>2550</v>
      </c>
    </row>
    <row r="7" spans="1:73">
      <c r="A7" t="s">
        <v>928</v>
      </c>
      <c r="B7">
        <v>17800</v>
      </c>
      <c r="C7">
        <v>2381</v>
      </c>
      <c r="D7">
        <v>8057</v>
      </c>
      <c r="E7">
        <v>7362</v>
      </c>
      <c r="F7">
        <v>10818</v>
      </c>
      <c r="G7">
        <v>1278</v>
      </c>
      <c r="H7">
        <v>3817</v>
      </c>
      <c r="I7">
        <v>5723</v>
      </c>
      <c r="J7">
        <v>5339</v>
      </c>
      <c r="K7">
        <v>721</v>
      </c>
      <c r="L7">
        <v>2580</v>
      </c>
      <c r="M7">
        <v>2038</v>
      </c>
      <c r="N7">
        <v>989</v>
      </c>
      <c r="O7">
        <v>219</v>
      </c>
      <c r="P7">
        <v>401</v>
      </c>
      <c r="Q7">
        <v>369</v>
      </c>
      <c r="R7">
        <v>234</v>
      </c>
      <c r="S7">
        <v>51</v>
      </c>
      <c r="T7">
        <v>77</v>
      </c>
      <c r="U7">
        <v>106</v>
      </c>
      <c r="V7">
        <v>163</v>
      </c>
      <c r="W7">
        <v>38</v>
      </c>
      <c r="X7">
        <v>70</v>
      </c>
      <c r="Y7">
        <v>55</v>
      </c>
      <c r="Z7">
        <v>68</v>
      </c>
      <c r="AA7">
        <v>16</v>
      </c>
      <c r="AB7">
        <v>33</v>
      </c>
      <c r="AC7">
        <v>19</v>
      </c>
      <c r="AD7">
        <v>13</v>
      </c>
      <c r="AE7">
        <v>2</v>
      </c>
      <c r="AF7">
        <v>5</v>
      </c>
      <c r="AG7">
        <v>6</v>
      </c>
      <c r="AH7">
        <v>5068</v>
      </c>
      <c r="AI7">
        <v>674</v>
      </c>
      <c r="AJ7">
        <v>3345</v>
      </c>
      <c r="AK7">
        <v>1049</v>
      </c>
      <c r="AL7">
        <v>11</v>
      </c>
      <c r="AM7" t="s">
        <v>19</v>
      </c>
      <c r="AN7">
        <v>7</v>
      </c>
      <c r="AO7">
        <v>4</v>
      </c>
      <c r="AP7">
        <v>14</v>
      </c>
      <c r="AQ7">
        <v>3</v>
      </c>
      <c r="AR7">
        <v>1</v>
      </c>
      <c r="AS7">
        <v>10</v>
      </c>
      <c r="AT7">
        <v>426</v>
      </c>
      <c r="AU7">
        <v>50</v>
      </c>
      <c r="AV7">
        <v>221</v>
      </c>
      <c r="AW7">
        <v>155</v>
      </c>
      <c r="AX7">
        <v>184</v>
      </c>
      <c r="AY7">
        <v>26</v>
      </c>
      <c r="AZ7">
        <v>97</v>
      </c>
      <c r="BA7">
        <v>61</v>
      </c>
      <c r="BB7">
        <v>72</v>
      </c>
      <c r="BC7">
        <v>16</v>
      </c>
      <c r="BD7">
        <v>47</v>
      </c>
      <c r="BE7">
        <v>9</v>
      </c>
      <c r="BF7">
        <v>3941</v>
      </c>
      <c r="BG7">
        <v>524</v>
      </c>
      <c r="BH7">
        <v>2663</v>
      </c>
      <c r="BI7">
        <v>754</v>
      </c>
      <c r="BJ7">
        <v>197</v>
      </c>
      <c r="BK7">
        <v>27</v>
      </c>
      <c r="BL7">
        <v>127</v>
      </c>
      <c r="BM7">
        <v>43</v>
      </c>
      <c r="BN7">
        <v>223</v>
      </c>
      <c r="BO7">
        <v>28</v>
      </c>
      <c r="BP7">
        <v>182</v>
      </c>
      <c r="BQ7">
        <v>13</v>
      </c>
      <c r="BR7">
        <v>447</v>
      </c>
      <c r="BS7">
        <v>103</v>
      </c>
      <c r="BT7">
        <v>309</v>
      </c>
      <c r="BU7">
        <v>35</v>
      </c>
    </row>
    <row r="8" spans="1:73">
      <c r="A8" t="s">
        <v>927</v>
      </c>
      <c r="B8">
        <v>2471</v>
      </c>
      <c r="C8">
        <v>447</v>
      </c>
      <c r="D8">
        <v>1193</v>
      </c>
      <c r="E8">
        <v>831</v>
      </c>
      <c r="F8">
        <v>1460</v>
      </c>
      <c r="G8">
        <v>258</v>
      </c>
      <c r="H8">
        <v>571</v>
      </c>
      <c r="I8">
        <v>631</v>
      </c>
      <c r="J8">
        <v>829</v>
      </c>
      <c r="K8">
        <v>140</v>
      </c>
      <c r="L8">
        <v>375</v>
      </c>
      <c r="M8">
        <v>314</v>
      </c>
      <c r="N8">
        <v>122</v>
      </c>
      <c r="O8">
        <v>27</v>
      </c>
      <c r="P8">
        <v>41</v>
      </c>
      <c r="Q8">
        <v>54</v>
      </c>
      <c r="R8">
        <v>43</v>
      </c>
      <c r="S8">
        <v>10</v>
      </c>
      <c r="T8">
        <v>9</v>
      </c>
      <c r="U8">
        <v>24</v>
      </c>
      <c r="V8">
        <v>2</v>
      </c>
      <c r="W8" t="s">
        <v>19</v>
      </c>
      <c r="X8">
        <v>2</v>
      </c>
      <c r="Y8" t="s">
        <v>19</v>
      </c>
      <c r="Z8">
        <v>3</v>
      </c>
      <c r="AA8" t="s">
        <v>19</v>
      </c>
      <c r="AB8">
        <v>1</v>
      </c>
      <c r="AC8">
        <v>2</v>
      </c>
      <c r="AD8">
        <v>1</v>
      </c>
      <c r="AE8" t="s">
        <v>19</v>
      </c>
      <c r="AF8">
        <v>1</v>
      </c>
      <c r="AG8" t="s">
        <v>19</v>
      </c>
      <c r="AH8">
        <v>748</v>
      </c>
      <c r="AI8">
        <v>145</v>
      </c>
      <c r="AJ8">
        <v>485</v>
      </c>
      <c r="AK8">
        <v>118</v>
      </c>
      <c r="AL8" t="s">
        <v>19</v>
      </c>
      <c r="AM8" t="s">
        <v>19</v>
      </c>
      <c r="AN8" t="s">
        <v>19</v>
      </c>
      <c r="AO8" t="s">
        <v>19</v>
      </c>
      <c r="AP8" t="s">
        <v>19</v>
      </c>
      <c r="AQ8" t="s">
        <v>19</v>
      </c>
      <c r="AR8" t="s">
        <v>19</v>
      </c>
      <c r="AS8" t="s">
        <v>19</v>
      </c>
      <c r="AT8">
        <v>65</v>
      </c>
      <c r="AU8">
        <v>10</v>
      </c>
      <c r="AV8">
        <v>31</v>
      </c>
      <c r="AW8">
        <v>24</v>
      </c>
      <c r="AX8">
        <v>16</v>
      </c>
      <c r="AY8">
        <v>2</v>
      </c>
      <c r="AZ8">
        <v>7</v>
      </c>
      <c r="BA8">
        <v>7</v>
      </c>
      <c r="BB8">
        <v>6</v>
      </c>
      <c r="BC8">
        <v>3</v>
      </c>
      <c r="BD8">
        <v>2</v>
      </c>
      <c r="BE8">
        <v>1</v>
      </c>
      <c r="BF8">
        <v>600</v>
      </c>
      <c r="BG8">
        <v>112</v>
      </c>
      <c r="BH8">
        <v>403</v>
      </c>
      <c r="BI8">
        <v>85</v>
      </c>
      <c r="BJ8">
        <v>30</v>
      </c>
      <c r="BK8">
        <v>8</v>
      </c>
      <c r="BL8">
        <v>21</v>
      </c>
      <c r="BM8">
        <v>1</v>
      </c>
      <c r="BN8">
        <v>31</v>
      </c>
      <c r="BO8">
        <v>10</v>
      </c>
      <c r="BP8">
        <v>21</v>
      </c>
      <c r="BQ8" t="s">
        <v>19</v>
      </c>
      <c r="BR8">
        <v>92</v>
      </c>
      <c r="BS8">
        <v>7</v>
      </c>
      <c r="BT8">
        <v>83</v>
      </c>
      <c r="BU8">
        <v>2</v>
      </c>
    </row>
    <row r="9" spans="1:73">
      <c r="A9" t="s">
        <v>926</v>
      </c>
      <c r="B9" t="s">
        <v>19</v>
      </c>
      <c r="C9" t="s">
        <v>19</v>
      </c>
      <c r="D9" t="s">
        <v>19</v>
      </c>
      <c r="E9" t="s">
        <v>19</v>
      </c>
      <c r="F9" t="s">
        <v>19</v>
      </c>
      <c r="G9" t="s">
        <v>19</v>
      </c>
      <c r="H9" t="s">
        <v>19</v>
      </c>
      <c r="I9" t="s">
        <v>19</v>
      </c>
      <c r="J9" t="s">
        <v>19</v>
      </c>
      <c r="K9" t="s">
        <v>19</v>
      </c>
      <c r="L9" t="s">
        <v>19</v>
      </c>
      <c r="M9" t="s">
        <v>19</v>
      </c>
      <c r="N9" t="s">
        <v>19</v>
      </c>
      <c r="O9" t="s">
        <v>19</v>
      </c>
      <c r="P9" t="s">
        <v>19</v>
      </c>
      <c r="Q9" t="s">
        <v>19</v>
      </c>
      <c r="R9" t="s">
        <v>19</v>
      </c>
      <c r="S9" t="s">
        <v>19</v>
      </c>
      <c r="T9" t="s">
        <v>19</v>
      </c>
      <c r="U9" t="s">
        <v>19</v>
      </c>
      <c r="V9" t="s">
        <v>19</v>
      </c>
      <c r="W9" t="s">
        <v>19</v>
      </c>
      <c r="X9" t="s">
        <v>19</v>
      </c>
      <c r="Y9" t="s">
        <v>19</v>
      </c>
      <c r="Z9" t="s">
        <v>19</v>
      </c>
      <c r="AA9" t="s">
        <v>19</v>
      </c>
      <c r="AB9" t="s">
        <v>19</v>
      </c>
      <c r="AC9" t="s">
        <v>19</v>
      </c>
      <c r="AD9" t="s">
        <v>19</v>
      </c>
      <c r="AE9" t="s">
        <v>19</v>
      </c>
      <c r="AF9" t="s">
        <v>19</v>
      </c>
      <c r="AG9" t="s">
        <v>19</v>
      </c>
      <c r="AH9" t="s">
        <v>19</v>
      </c>
      <c r="AI9" t="s">
        <v>19</v>
      </c>
      <c r="AJ9" t="s">
        <v>19</v>
      </c>
      <c r="AK9" t="s">
        <v>19</v>
      </c>
      <c r="AL9" t="s">
        <v>19</v>
      </c>
      <c r="AM9" t="s">
        <v>19</v>
      </c>
      <c r="AN9" t="s">
        <v>19</v>
      </c>
      <c r="AO9" t="s">
        <v>19</v>
      </c>
      <c r="AP9" t="s">
        <v>19</v>
      </c>
      <c r="AQ9" t="s">
        <v>19</v>
      </c>
      <c r="AR9" t="s">
        <v>19</v>
      </c>
      <c r="AS9" t="s">
        <v>19</v>
      </c>
      <c r="AT9" t="s">
        <v>19</v>
      </c>
      <c r="AU9" t="s">
        <v>19</v>
      </c>
      <c r="AV9" t="s">
        <v>19</v>
      </c>
      <c r="AW9" t="s">
        <v>19</v>
      </c>
      <c r="AX9" t="s">
        <v>19</v>
      </c>
      <c r="AY9" t="s">
        <v>19</v>
      </c>
      <c r="AZ9" t="s">
        <v>19</v>
      </c>
      <c r="BA9" t="s">
        <v>19</v>
      </c>
      <c r="BB9" t="s">
        <v>19</v>
      </c>
      <c r="BC9" t="s">
        <v>19</v>
      </c>
      <c r="BD9" t="s">
        <v>19</v>
      </c>
      <c r="BE9" t="s">
        <v>19</v>
      </c>
      <c r="BF9" t="s">
        <v>19</v>
      </c>
      <c r="BG9" t="s">
        <v>19</v>
      </c>
      <c r="BH9" t="s">
        <v>19</v>
      </c>
      <c r="BI9" t="s">
        <v>19</v>
      </c>
      <c r="BJ9" t="s">
        <v>19</v>
      </c>
      <c r="BK9" t="s">
        <v>19</v>
      </c>
      <c r="BL9" t="s">
        <v>19</v>
      </c>
      <c r="BM9" t="s">
        <v>19</v>
      </c>
      <c r="BN9" t="s">
        <v>19</v>
      </c>
      <c r="BO9" t="s">
        <v>19</v>
      </c>
      <c r="BP9" t="s">
        <v>19</v>
      </c>
      <c r="BQ9" t="s">
        <v>19</v>
      </c>
      <c r="BR9" t="s">
        <v>19</v>
      </c>
      <c r="BS9" t="s">
        <v>19</v>
      </c>
      <c r="BT9" t="s">
        <v>19</v>
      </c>
      <c r="BU9" t="s">
        <v>19</v>
      </c>
    </row>
    <row r="10" spans="1:73">
      <c r="A10" t="s">
        <v>925</v>
      </c>
      <c r="B10">
        <v>100</v>
      </c>
      <c r="C10">
        <v>46</v>
      </c>
      <c r="D10">
        <v>31</v>
      </c>
      <c r="E10">
        <v>23</v>
      </c>
      <c r="F10">
        <v>72</v>
      </c>
      <c r="G10">
        <v>27</v>
      </c>
      <c r="H10">
        <v>24</v>
      </c>
      <c r="I10">
        <v>21</v>
      </c>
      <c r="J10">
        <v>38</v>
      </c>
      <c r="K10">
        <v>18</v>
      </c>
      <c r="L10">
        <v>14</v>
      </c>
      <c r="M10">
        <v>6</v>
      </c>
      <c r="N10">
        <v>7</v>
      </c>
      <c r="O10">
        <v>3</v>
      </c>
      <c r="P10">
        <v>2</v>
      </c>
      <c r="Q10">
        <v>2</v>
      </c>
      <c r="R10" t="s">
        <v>19</v>
      </c>
      <c r="S10" t="s">
        <v>19</v>
      </c>
      <c r="T10" t="s">
        <v>19</v>
      </c>
      <c r="U10" t="s">
        <v>19</v>
      </c>
      <c r="V10" t="s">
        <v>19</v>
      </c>
      <c r="W10" t="s">
        <v>19</v>
      </c>
      <c r="X10" t="s">
        <v>19</v>
      </c>
      <c r="Y10" t="s">
        <v>19</v>
      </c>
      <c r="Z10" t="s">
        <v>19</v>
      </c>
      <c r="AA10" t="s">
        <v>19</v>
      </c>
      <c r="AB10" t="s">
        <v>19</v>
      </c>
      <c r="AC10" t="s">
        <v>19</v>
      </c>
      <c r="AD10" t="s">
        <v>19</v>
      </c>
      <c r="AE10" t="s">
        <v>19</v>
      </c>
      <c r="AF10" t="s">
        <v>19</v>
      </c>
      <c r="AG10" t="s">
        <v>19</v>
      </c>
      <c r="AH10">
        <v>20</v>
      </c>
      <c r="AI10">
        <v>15</v>
      </c>
      <c r="AJ10">
        <v>5</v>
      </c>
      <c r="AK10" t="s">
        <v>19</v>
      </c>
      <c r="AL10">
        <v>1</v>
      </c>
      <c r="AM10" t="s">
        <v>19</v>
      </c>
      <c r="AN10">
        <v>1</v>
      </c>
      <c r="AO10" t="s">
        <v>19</v>
      </c>
      <c r="AP10" t="s">
        <v>19</v>
      </c>
      <c r="AQ10" t="s">
        <v>19</v>
      </c>
      <c r="AR10" t="s">
        <v>19</v>
      </c>
      <c r="AS10" t="s">
        <v>19</v>
      </c>
      <c r="AT10">
        <v>1</v>
      </c>
      <c r="AU10" t="s">
        <v>19</v>
      </c>
      <c r="AV10">
        <v>1</v>
      </c>
      <c r="AW10" t="s">
        <v>19</v>
      </c>
      <c r="AX10" t="s">
        <v>19</v>
      </c>
      <c r="AY10" t="s">
        <v>19</v>
      </c>
      <c r="AZ10" t="s">
        <v>19</v>
      </c>
      <c r="BA10" t="s">
        <v>19</v>
      </c>
      <c r="BB10" t="s">
        <v>19</v>
      </c>
      <c r="BC10" t="s">
        <v>19</v>
      </c>
      <c r="BD10" t="s">
        <v>19</v>
      </c>
      <c r="BE10" t="s">
        <v>19</v>
      </c>
      <c r="BF10">
        <v>18</v>
      </c>
      <c r="BG10">
        <v>15</v>
      </c>
      <c r="BH10">
        <v>3</v>
      </c>
      <c r="BI10" t="s">
        <v>19</v>
      </c>
      <c r="BJ10" t="s">
        <v>19</v>
      </c>
      <c r="BK10" t="s">
        <v>19</v>
      </c>
      <c r="BL10" t="s">
        <v>19</v>
      </c>
      <c r="BM10" t="s">
        <v>19</v>
      </c>
      <c r="BN10" t="s">
        <v>19</v>
      </c>
      <c r="BO10" t="s">
        <v>19</v>
      </c>
      <c r="BP10" t="s">
        <v>19</v>
      </c>
      <c r="BQ10" t="s">
        <v>19</v>
      </c>
      <c r="BR10">
        <v>1</v>
      </c>
      <c r="BS10">
        <v>1</v>
      </c>
      <c r="BT10" t="s">
        <v>19</v>
      </c>
      <c r="BU10" t="s">
        <v>19</v>
      </c>
    </row>
    <row r="11" spans="1:73">
      <c r="A11" t="s">
        <v>924</v>
      </c>
      <c r="B11">
        <v>377</v>
      </c>
      <c r="C11">
        <v>53</v>
      </c>
      <c r="D11">
        <v>252</v>
      </c>
      <c r="E11">
        <v>72</v>
      </c>
      <c r="F11">
        <v>205</v>
      </c>
      <c r="G11">
        <v>29</v>
      </c>
      <c r="H11">
        <v>127</v>
      </c>
      <c r="I11">
        <v>49</v>
      </c>
      <c r="J11">
        <v>160</v>
      </c>
      <c r="K11">
        <v>20</v>
      </c>
      <c r="L11">
        <v>102</v>
      </c>
      <c r="M11">
        <v>38</v>
      </c>
      <c r="N11">
        <v>20</v>
      </c>
      <c r="O11">
        <v>3</v>
      </c>
      <c r="P11">
        <v>12</v>
      </c>
      <c r="Q11">
        <v>5</v>
      </c>
      <c r="R11" t="s">
        <v>19</v>
      </c>
      <c r="S11" t="s">
        <v>19</v>
      </c>
      <c r="T11" t="s">
        <v>19</v>
      </c>
      <c r="U11" t="s">
        <v>19</v>
      </c>
      <c r="V11">
        <v>3</v>
      </c>
      <c r="W11" t="s">
        <v>19</v>
      </c>
      <c r="X11">
        <v>3</v>
      </c>
      <c r="Y11" t="s">
        <v>19</v>
      </c>
      <c r="Z11">
        <v>6</v>
      </c>
      <c r="AA11" t="s">
        <v>19</v>
      </c>
      <c r="AB11">
        <v>6</v>
      </c>
      <c r="AC11" t="s">
        <v>19</v>
      </c>
      <c r="AD11" t="s">
        <v>19</v>
      </c>
      <c r="AE11" t="s">
        <v>19</v>
      </c>
      <c r="AF11" t="s">
        <v>19</v>
      </c>
      <c r="AG11" t="s">
        <v>19</v>
      </c>
      <c r="AH11">
        <v>125</v>
      </c>
      <c r="AI11">
        <v>10</v>
      </c>
      <c r="AJ11">
        <v>101</v>
      </c>
      <c r="AK11">
        <v>14</v>
      </c>
      <c r="AL11" t="s">
        <v>19</v>
      </c>
      <c r="AM11" t="s">
        <v>19</v>
      </c>
      <c r="AN11" t="s">
        <v>19</v>
      </c>
      <c r="AO11" t="s">
        <v>19</v>
      </c>
      <c r="AP11" t="s">
        <v>19</v>
      </c>
      <c r="AQ11" t="s">
        <v>19</v>
      </c>
      <c r="AR11" t="s">
        <v>19</v>
      </c>
      <c r="AS11" t="s">
        <v>19</v>
      </c>
      <c r="AT11">
        <v>17</v>
      </c>
      <c r="AU11" t="s">
        <v>19</v>
      </c>
      <c r="AV11">
        <v>4</v>
      </c>
      <c r="AW11">
        <v>13</v>
      </c>
      <c r="AX11" t="s">
        <v>19</v>
      </c>
      <c r="AY11" t="s">
        <v>19</v>
      </c>
      <c r="AZ11" t="s">
        <v>19</v>
      </c>
      <c r="BA11" t="s">
        <v>19</v>
      </c>
      <c r="BB11" t="s">
        <v>19</v>
      </c>
      <c r="BC11" t="s">
        <v>19</v>
      </c>
      <c r="BD11" t="s">
        <v>19</v>
      </c>
      <c r="BE11" t="s">
        <v>19</v>
      </c>
      <c r="BF11">
        <v>103</v>
      </c>
      <c r="BG11">
        <v>9</v>
      </c>
      <c r="BH11">
        <v>93</v>
      </c>
      <c r="BI11">
        <v>1</v>
      </c>
      <c r="BJ11">
        <v>4</v>
      </c>
      <c r="BK11">
        <v>1</v>
      </c>
      <c r="BL11">
        <v>3</v>
      </c>
      <c r="BM11" t="s">
        <v>19</v>
      </c>
      <c r="BN11">
        <v>1</v>
      </c>
      <c r="BO11" t="s">
        <v>19</v>
      </c>
      <c r="BP11">
        <v>1</v>
      </c>
      <c r="BQ11" t="s">
        <v>19</v>
      </c>
      <c r="BR11">
        <v>18</v>
      </c>
      <c r="BS11">
        <v>11</v>
      </c>
      <c r="BT11">
        <v>3</v>
      </c>
      <c r="BU11">
        <v>4</v>
      </c>
    </row>
    <row r="12" spans="1:73">
      <c r="A12" t="s">
        <v>923</v>
      </c>
      <c r="B12">
        <v>32</v>
      </c>
      <c r="C12">
        <v>7</v>
      </c>
      <c r="D12">
        <v>23</v>
      </c>
      <c r="E12">
        <v>2</v>
      </c>
      <c r="F12">
        <v>16</v>
      </c>
      <c r="G12">
        <v>6</v>
      </c>
      <c r="H12">
        <v>10</v>
      </c>
      <c r="I12" t="s">
        <v>19</v>
      </c>
      <c r="J12">
        <v>11</v>
      </c>
      <c r="K12">
        <v>1</v>
      </c>
      <c r="L12">
        <v>10</v>
      </c>
      <c r="M12" t="s">
        <v>19</v>
      </c>
      <c r="N12">
        <v>1</v>
      </c>
      <c r="O12" t="s">
        <v>19</v>
      </c>
      <c r="P12" t="s">
        <v>19</v>
      </c>
      <c r="Q12">
        <v>1</v>
      </c>
      <c r="R12" t="s">
        <v>19</v>
      </c>
      <c r="S12" t="s">
        <v>19</v>
      </c>
      <c r="T12" t="s">
        <v>19</v>
      </c>
      <c r="U12" t="s">
        <v>19</v>
      </c>
      <c r="V12" t="s">
        <v>19</v>
      </c>
      <c r="W12" t="s">
        <v>19</v>
      </c>
      <c r="X12" t="s">
        <v>19</v>
      </c>
      <c r="Y12" t="s">
        <v>19</v>
      </c>
      <c r="Z12" t="s">
        <v>19</v>
      </c>
      <c r="AA12" t="s">
        <v>19</v>
      </c>
      <c r="AB12" t="s">
        <v>19</v>
      </c>
      <c r="AC12" t="s">
        <v>19</v>
      </c>
      <c r="AD12" t="s">
        <v>19</v>
      </c>
      <c r="AE12" t="s">
        <v>19</v>
      </c>
      <c r="AF12" t="s">
        <v>19</v>
      </c>
      <c r="AG12" t="s">
        <v>19</v>
      </c>
      <c r="AH12">
        <v>14</v>
      </c>
      <c r="AI12" t="s">
        <v>19</v>
      </c>
      <c r="AJ12">
        <v>13</v>
      </c>
      <c r="AK12">
        <v>1</v>
      </c>
      <c r="AL12" t="s">
        <v>19</v>
      </c>
      <c r="AM12" t="s">
        <v>19</v>
      </c>
      <c r="AN12" t="s">
        <v>19</v>
      </c>
      <c r="AO12" t="s">
        <v>19</v>
      </c>
      <c r="AP12" t="s">
        <v>19</v>
      </c>
      <c r="AQ12" t="s">
        <v>19</v>
      </c>
      <c r="AR12" t="s">
        <v>19</v>
      </c>
      <c r="AS12" t="s">
        <v>19</v>
      </c>
      <c r="AT12">
        <v>2</v>
      </c>
      <c r="AU12" t="s">
        <v>19</v>
      </c>
      <c r="AV12">
        <v>1</v>
      </c>
      <c r="AW12">
        <v>1</v>
      </c>
      <c r="AX12" t="s">
        <v>19</v>
      </c>
      <c r="AY12" t="s">
        <v>19</v>
      </c>
      <c r="AZ12" t="s">
        <v>19</v>
      </c>
      <c r="BA12" t="s">
        <v>19</v>
      </c>
      <c r="BB12" t="s">
        <v>19</v>
      </c>
      <c r="BC12" t="s">
        <v>19</v>
      </c>
      <c r="BD12" t="s">
        <v>19</v>
      </c>
      <c r="BE12" t="s">
        <v>19</v>
      </c>
      <c r="BF12">
        <v>11</v>
      </c>
      <c r="BG12" t="s">
        <v>19</v>
      </c>
      <c r="BH12">
        <v>11</v>
      </c>
      <c r="BI12" t="s">
        <v>19</v>
      </c>
      <c r="BJ12">
        <v>1</v>
      </c>
      <c r="BK12" t="s">
        <v>19</v>
      </c>
      <c r="BL12">
        <v>1</v>
      </c>
      <c r="BM12" t="s">
        <v>19</v>
      </c>
      <c r="BN12" t="s">
        <v>19</v>
      </c>
      <c r="BO12" t="s">
        <v>19</v>
      </c>
      <c r="BP12" t="s">
        <v>19</v>
      </c>
      <c r="BQ12" t="s">
        <v>19</v>
      </c>
      <c r="BR12">
        <v>1</v>
      </c>
      <c r="BS12">
        <v>1</v>
      </c>
      <c r="BT12" t="s">
        <v>19</v>
      </c>
      <c r="BU12" t="s">
        <v>19</v>
      </c>
    </row>
    <row r="13" spans="1:73">
      <c r="A13" t="s">
        <v>922</v>
      </c>
      <c r="B13">
        <v>141</v>
      </c>
      <c r="C13">
        <v>14</v>
      </c>
      <c r="D13">
        <v>116</v>
      </c>
      <c r="E13">
        <v>11</v>
      </c>
      <c r="F13">
        <v>65</v>
      </c>
      <c r="G13">
        <v>13</v>
      </c>
      <c r="H13">
        <v>48</v>
      </c>
      <c r="I13">
        <v>4</v>
      </c>
      <c r="J13">
        <v>52</v>
      </c>
      <c r="K13">
        <v>13</v>
      </c>
      <c r="L13">
        <v>38</v>
      </c>
      <c r="M13">
        <v>1</v>
      </c>
      <c r="N13">
        <v>8</v>
      </c>
      <c r="O13">
        <v>1</v>
      </c>
      <c r="P13">
        <v>5</v>
      </c>
      <c r="Q13">
        <v>2</v>
      </c>
      <c r="R13">
        <v>6</v>
      </c>
      <c r="S13" t="s">
        <v>19</v>
      </c>
      <c r="T13">
        <v>4</v>
      </c>
      <c r="U13">
        <v>2</v>
      </c>
      <c r="V13">
        <v>2</v>
      </c>
      <c r="W13" t="s">
        <v>19</v>
      </c>
      <c r="X13">
        <v>2</v>
      </c>
      <c r="Y13" t="s">
        <v>19</v>
      </c>
      <c r="Z13">
        <v>1</v>
      </c>
      <c r="AA13" t="s">
        <v>19</v>
      </c>
      <c r="AB13">
        <v>1</v>
      </c>
      <c r="AC13" t="s">
        <v>19</v>
      </c>
      <c r="AD13">
        <v>1</v>
      </c>
      <c r="AE13" t="s">
        <v>19</v>
      </c>
      <c r="AF13" t="s">
        <v>19</v>
      </c>
      <c r="AG13">
        <v>1</v>
      </c>
      <c r="AH13">
        <v>50</v>
      </c>
      <c r="AI13" t="s">
        <v>19</v>
      </c>
      <c r="AJ13">
        <v>49</v>
      </c>
      <c r="AK13">
        <v>1</v>
      </c>
      <c r="AL13" t="s">
        <v>19</v>
      </c>
      <c r="AM13" t="s">
        <v>19</v>
      </c>
      <c r="AN13" t="s">
        <v>19</v>
      </c>
      <c r="AO13" t="s">
        <v>19</v>
      </c>
      <c r="AP13" t="s">
        <v>19</v>
      </c>
      <c r="AQ13" t="s">
        <v>19</v>
      </c>
      <c r="AR13" t="s">
        <v>19</v>
      </c>
      <c r="AS13" t="s">
        <v>19</v>
      </c>
      <c r="AT13">
        <v>2</v>
      </c>
      <c r="AU13" t="s">
        <v>19</v>
      </c>
      <c r="AV13">
        <v>2</v>
      </c>
      <c r="AW13" t="s">
        <v>19</v>
      </c>
      <c r="AX13">
        <v>3</v>
      </c>
      <c r="AY13" t="s">
        <v>19</v>
      </c>
      <c r="AZ13">
        <v>2</v>
      </c>
      <c r="BA13">
        <v>1</v>
      </c>
      <c r="BB13" t="s">
        <v>19</v>
      </c>
      <c r="BC13" t="s">
        <v>19</v>
      </c>
      <c r="BD13" t="s">
        <v>19</v>
      </c>
      <c r="BE13" t="s">
        <v>19</v>
      </c>
      <c r="BF13">
        <v>40</v>
      </c>
      <c r="BG13" t="s">
        <v>19</v>
      </c>
      <c r="BH13">
        <v>40</v>
      </c>
      <c r="BI13" t="s">
        <v>19</v>
      </c>
      <c r="BJ13">
        <v>1</v>
      </c>
      <c r="BK13" t="s">
        <v>19</v>
      </c>
      <c r="BL13">
        <v>1</v>
      </c>
      <c r="BM13" t="s">
        <v>19</v>
      </c>
      <c r="BN13">
        <v>4</v>
      </c>
      <c r="BO13" t="s">
        <v>19</v>
      </c>
      <c r="BP13">
        <v>4</v>
      </c>
      <c r="BQ13" t="s">
        <v>19</v>
      </c>
      <c r="BR13">
        <v>8</v>
      </c>
      <c r="BS13" t="s">
        <v>19</v>
      </c>
      <c r="BT13">
        <v>7</v>
      </c>
      <c r="BU13">
        <v>1</v>
      </c>
    </row>
    <row r="14" spans="1:73">
      <c r="A14" t="s">
        <v>921</v>
      </c>
      <c r="B14">
        <v>183</v>
      </c>
      <c r="C14">
        <v>56</v>
      </c>
      <c r="D14">
        <v>105</v>
      </c>
      <c r="E14">
        <v>22</v>
      </c>
      <c r="F14">
        <v>94</v>
      </c>
      <c r="G14">
        <v>35</v>
      </c>
      <c r="H14">
        <v>47</v>
      </c>
      <c r="I14">
        <v>12</v>
      </c>
      <c r="J14">
        <v>60</v>
      </c>
      <c r="K14">
        <v>17</v>
      </c>
      <c r="L14">
        <v>41</v>
      </c>
      <c r="M14">
        <v>2</v>
      </c>
      <c r="N14">
        <v>9</v>
      </c>
      <c r="O14">
        <v>6</v>
      </c>
      <c r="P14">
        <v>2</v>
      </c>
      <c r="Q14">
        <v>1</v>
      </c>
      <c r="R14">
        <v>5</v>
      </c>
      <c r="S14">
        <v>4</v>
      </c>
      <c r="T14" t="s">
        <v>19</v>
      </c>
      <c r="U14">
        <v>1</v>
      </c>
      <c r="V14">
        <v>2</v>
      </c>
      <c r="W14" t="s">
        <v>19</v>
      </c>
      <c r="X14">
        <v>2</v>
      </c>
      <c r="Y14" t="s">
        <v>19</v>
      </c>
      <c r="Z14">
        <v>3</v>
      </c>
      <c r="AA14">
        <v>1</v>
      </c>
      <c r="AB14">
        <v>1</v>
      </c>
      <c r="AC14">
        <v>1</v>
      </c>
      <c r="AD14" t="s">
        <v>19</v>
      </c>
      <c r="AE14" t="s">
        <v>19</v>
      </c>
      <c r="AF14" t="s">
        <v>19</v>
      </c>
      <c r="AG14" t="s">
        <v>19</v>
      </c>
      <c r="AH14">
        <v>58</v>
      </c>
      <c r="AI14">
        <v>8</v>
      </c>
      <c r="AJ14">
        <v>47</v>
      </c>
      <c r="AK14">
        <v>3</v>
      </c>
      <c r="AL14" t="s">
        <v>19</v>
      </c>
      <c r="AM14" t="s">
        <v>19</v>
      </c>
      <c r="AN14" t="s">
        <v>19</v>
      </c>
      <c r="AO14" t="s">
        <v>19</v>
      </c>
      <c r="AP14" t="s">
        <v>19</v>
      </c>
      <c r="AQ14" t="s">
        <v>19</v>
      </c>
      <c r="AR14" t="s">
        <v>19</v>
      </c>
      <c r="AS14" t="s">
        <v>19</v>
      </c>
      <c r="AT14">
        <v>2</v>
      </c>
      <c r="AU14" t="s">
        <v>19</v>
      </c>
      <c r="AV14">
        <v>1</v>
      </c>
      <c r="AW14">
        <v>1</v>
      </c>
      <c r="AX14">
        <v>1</v>
      </c>
      <c r="AY14" t="s">
        <v>19</v>
      </c>
      <c r="AZ14">
        <v>1</v>
      </c>
      <c r="BA14" t="s">
        <v>19</v>
      </c>
      <c r="BB14">
        <v>3</v>
      </c>
      <c r="BC14">
        <v>1</v>
      </c>
      <c r="BD14">
        <v>2</v>
      </c>
      <c r="BE14" t="s">
        <v>19</v>
      </c>
      <c r="BF14">
        <v>47</v>
      </c>
      <c r="BG14">
        <v>5</v>
      </c>
      <c r="BH14">
        <v>40</v>
      </c>
      <c r="BI14">
        <v>2</v>
      </c>
      <c r="BJ14">
        <v>4</v>
      </c>
      <c r="BK14">
        <v>1</v>
      </c>
      <c r="BL14">
        <v>3</v>
      </c>
      <c r="BM14" t="s">
        <v>19</v>
      </c>
      <c r="BN14">
        <v>1</v>
      </c>
      <c r="BO14">
        <v>1</v>
      </c>
      <c r="BP14" t="s">
        <v>19</v>
      </c>
      <c r="BQ14" t="s">
        <v>19</v>
      </c>
      <c r="BR14">
        <v>12</v>
      </c>
      <c r="BS14">
        <v>2</v>
      </c>
      <c r="BT14">
        <v>6</v>
      </c>
      <c r="BU14">
        <v>4</v>
      </c>
    </row>
    <row r="15" spans="1:73">
      <c r="A15" t="s">
        <v>920</v>
      </c>
      <c r="B15">
        <v>87</v>
      </c>
      <c r="C15">
        <v>19</v>
      </c>
      <c r="D15">
        <v>45</v>
      </c>
      <c r="E15">
        <v>23</v>
      </c>
      <c r="F15">
        <v>38</v>
      </c>
      <c r="G15">
        <v>12</v>
      </c>
      <c r="H15">
        <v>15</v>
      </c>
      <c r="I15">
        <v>11</v>
      </c>
      <c r="J15">
        <v>10</v>
      </c>
      <c r="K15">
        <v>4</v>
      </c>
      <c r="L15">
        <v>3</v>
      </c>
      <c r="M15">
        <v>3</v>
      </c>
      <c r="N15">
        <v>10</v>
      </c>
      <c r="O15">
        <v>3</v>
      </c>
      <c r="P15">
        <v>5</v>
      </c>
      <c r="Q15">
        <v>2</v>
      </c>
      <c r="R15">
        <v>1</v>
      </c>
      <c r="S15" t="s">
        <v>19</v>
      </c>
      <c r="T15">
        <v>1</v>
      </c>
      <c r="U15" t="s">
        <v>19</v>
      </c>
      <c r="V15" t="s">
        <v>19</v>
      </c>
      <c r="W15" t="s">
        <v>19</v>
      </c>
      <c r="X15" t="s">
        <v>19</v>
      </c>
      <c r="Y15" t="s">
        <v>19</v>
      </c>
      <c r="Z15" t="s">
        <v>19</v>
      </c>
      <c r="AA15" t="s">
        <v>19</v>
      </c>
      <c r="AB15" t="s">
        <v>19</v>
      </c>
      <c r="AC15" t="s">
        <v>19</v>
      </c>
      <c r="AD15" t="s">
        <v>19</v>
      </c>
      <c r="AE15" t="s">
        <v>19</v>
      </c>
      <c r="AF15" t="s">
        <v>19</v>
      </c>
      <c r="AG15" t="s">
        <v>19</v>
      </c>
      <c r="AH15">
        <v>37</v>
      </c>
      <c r="AI15">
        <v>4</v>
      </c>
      <c r="AJ15">
        <v>23</v>
      </c>
      <c r="AK15">
        <v>10</v>
      </c>
      <c r="AL15" t="s">
        <v>19</v>
      </c>
      <c r="AM15" t="s">
        <v>19</v>
      </c>
      <c r="AN15" t="s">
        <v>19</v>
      </c>
      <c r="AO15" t="s">
        <v>19</v>
      </c>
      <c r="AP15" t="s">
        <v>19</v>
      </c>
      <c r="AQ15" t="s">
        <v>19</v>
      </c>
      <c r="AR15" t="s">
        <v>19</v>
      </c>
      <c r="AS15" t="s">
        <v>19</v>
      </c>
      <c r="AT15">
        <v>5</v>
      </c>
      <c r="AU15">
        <v>2</v>
      </c>
      <c r="AV15">
        <v>1</v>
      </c>
      <c r="AW15">
        <v>2</v>
      </c>
      <c r="AX15">
        <v>1</v>
      </c>
      <c r="AY15" t="s">
        <v>19</v>
      </c>
      <c r="AZ15">
        <v>1</v>
      </c>
      <c r="BA15" t="s">
        <v>19</v>
      </c>
      <c r="BB15" t="s">
        <v>19</v>
      </c>
      <c r="BC15" t="s">
        <v>19</v>
      </c>
      <c r="BD15" t="s">
        <v>19</v>
      </c>
      <c r="BE15" t="s">
        <v>19</v>
      </c>
      <c r="BF15">
        <v>29</v>
      </c>
      <c r="BG15">
        <v>2</v>
      </c>
      <c r="BH15">
        <v>19</v>
      </c>
      <c r="BI15">
        <v>8</v>
      </c>
      <c r="BJ15">
        <v>1</v>
      </c>
      <c r="BK15" t="s">
        <v>19</v>
      </c>
      <c r="BL15">
        <v>1</v>
      </c>
      <c r="BM15" t="s">
        <v>19</v>
      </c>
      <c r="BN15">
        <v>1</v>
      </c>
      <c r="BO15" t="s">
        <v>19</v>
      </c>
      <c r="BP15">
        <v>1</v>
      </c>
      <c r="BQ15" t="s">
        <v>19</v>
      </c>
      <c r="BR15">
        <v>1</v>
      </c>
      <c r="BS15" t="s">
        <v>19</v>
      </c>
      <c r="BT15">
        <v>1</v>
      </c>
      <c r="BU15" t="s">
        <v>19</v>
      </c>
    </row>
    <row r="16" spans="1:73">
      <c r="A16" t="s">
        <v>919</v>
      </c>
      <c r="B16">
        <v>36</v>
      </c>
      <c r="C16" t="s">
        <v>19</v>
      </c>
      <c r="D16">
        <v>22</v>
      </c>
      <c r="E16">
        <v>14</v>
      </c>
      <c r="F16">
        <v>15</v>
      </c>
      <c r="G16" t="s">
        <v>19</v>
      </c>
      <c r="H16">
        <v>7</v>
      </c>
      <c r="I16">
        <v>8</v>
      </c>
      <c r="J16">
        <v>6</v>
      </c>
      <c r="K16" t="s">
        <v>19</v>
      </c>
      <c r="L16">
        <v>5</v>
      </c>
      <c r="M16">
        <v>1</v>
      </c>
      <c r="N16">
        <v>6</v>
      </c>
      <c r="O16" t="s">
        <v>19</v>
      </c>
      <c r="P16">
        <v>4</v>
      </c>
      <c r="Q16">
        <v>2</v>
      </c>
      <c r="R16" t="s">
        <v>19</v>
      </c>
      <c r="S16" t="s">
        <v>19</v>
      </c>
      <c r="T16" t="s">
        <v>19</v>
      </c>
      <c r="U16" t="s">
        <v>19</v>
      </c>
      <c r="V16">
        <v>6</v>
      </c>
      <c r="W16" t="s">
        <v>19</v>
      </c>
      <c r="X16">
        <v>2</v>
      </c>
      <c r="Y16">
        <v>4</v>
      </c>
      <c r="Z16" t="s">
        <v>19</v>
      </c>
      <c r="AA16" t="s">
        <v>19</v>
      </c>
      <c r="AB16" t="s">
        <v>19</v>
      </c>
      <c r="AC16" t="s">
        <v>19</v>
      </c>
      <c r="AD16" t="s">
        <v>19</v>
      </c>
      <c r="AE16" t="s">
        <v>19</v>
      </c>
      <c r="AF16" t="s">
        <v>19</v>
      </c>
      <c r="AG16" t="s">
        <v>19</v>
      </c>
      <c r="AH16">
        <v>9</v>
      </c>
      <c r="AI16" t="s">
        <v>19</v>
      </c>
      <c r="AJ16">
        <v>9</v>
      </c>
      <c r="AK16" t="s">
        <v>19</v>
      </c>
      <c r="AL16" t="s">
        <v>19</v>
      </c>
      <c r="AM16" t="s">
        <v>19</v>
      </c>
      <c r="AN16" t="s">
        <v>19</v>
      </c>
      <c r="AO16" t="s">
        <v>19</v>
      </c>
      <c r="AP16" t="s">
        <v>19</v>
      </c>
      <c r="AQ16" t="s">
        <v>19</v>
      </c>
      <c r="AR16" t="s">
        <v>19</v>
      </c>
      <c r="AS16" t="s">
        <v>19</v>
      </c>
      <c r="AT16">
        <v>1</v>
      </c>
      <c r="AU16" t="s">
        <v>19</v>
      </c>
      <c r="AV16">
        <v>1</v>
      </c>
      <c r="AW16" t="s">
        <v>19</v>
      </c>
      <c r="AX16" t="s">
        <v>19</v>
      </c>
      <c r="AY16" t="s">
        <v>19</v>
      </c>
      <c r="AZ16" t="s">
        <v>19</v>
      </c>
      <c r="BA16" t="s">
        <v>19</v>
      </c>
      <c r="BB16" t="s">
        <v>19</v>
      </c>
      <c r="BC16" t="s">
        <v>19</v>
      </c>
      <c r="BD16" t="s">
        <v>19</v>
      </c>
      <c r="BE16" t="s">
        <v>19</v>
      </c>
      <c r="BF16">
        <v>7</v>
      </c>
      <c r="BG16" t="s">
        <v>19</v>
      </c>
      <c r="BH16">
        <v>7</v>
      </c>
      <c r="BI16" t="s">
        <v>19</v>
      </c>
      <c r="BJ16" t="s">
        <v>19</v>
      </c>
      <c r="BK16" t="s">
        <v>19</v>
      </c>
      <c r="BL16" t="s">
        <v>19</v>
      </c>
      <c r="BM16" t="s">
        <v>19</v>
      </c>
      <c r="BN16">
        <v>1</v>
      </c>
      <c r="BO16" t="s">
        <v>19</v>
      </c>
      <c r="BP16">
        <v>1</v>
      </c>
      <c r="BQ16" t="s">
        <v>19</v>
      </c>
      <c r="BR16" t="s">
        <v>19</v>
      </c>
      <c r="BS16" t="s">
        <v>19</v>
      </c>
      <c r="BT16" t="s">
        <v>19</v>
      </c>
      <c r="BU16" t="s">
        <v>19</v>
      </c>
    </row>
    <row r="17" spans="1:73">
      <c r="A17" t="s">
        <v>918</v>
      </c>
      <c r="B17">
        <v>103</v>
      </c>
      <c r="C17">
        <v>24</v>
      </c>
      <c r="D17">
        <v>70</v>
      </c>
      <c r="E17">
        <v>9</v>
      </c>
      <c r="F17">
        <v>54</v>
      </c>
      <c r="G17">
        <v>11</v>
      </c>
      <c r="H17">
        <v>40</v>
      </c>
      <c r="I17">
        <v>3</v>
      </c>
      <c r="J17">
        <v>35</v>
      </c>
      <c r="K17">
        <v>6</v>
      </c>
      <c r="L17">
        <v>28</v>
      </c>
      <c r="M17">
        <v>1</v>
      </c>
      <c r="N17">
        <v>11</v>
      </c>
      <c r="O17">
        <v>8</v>
      </c>
      <c r="P17" t="s">
        <v>19</v>
      </c>
      <c r="Q17">
        <v>3</v>
      </c>
      <c r="R17">
        <v>5</v>
      </c>
      <c r="S17">
        <v>3</v>
      </c>
      <c r="T17">
        <v>1</v>
      </c>
      <c r="U17">
        <v>1</v>
      </c>
      <c r="V17">
        <v>1</v>
      </c>
      <c r="W17" t="s">
        <v>19</v>
      </c>
      <c r="X17" t="s">
        <v>19</v>
      </c>
      <c r="Y17">
        <v>1</v>
      </c>
      <c r="Z17" t="s">
        <v>19</v>
      </c>
      <c r="AA17" t="s">
        <v>19</v>
      </c>
      <c r="AB17" t="s">
        <v>19</v>
      </c>
      <c r="AC17" t="s">
        <v>19</v>
      </c>
      <c r="AD17" t="s">
        <v>19</v>
      </c>
      <c r="AE17" t="s">
        <v>19</v>
      </c>
      <c r="AF17" t="s">
        <v>19</v>
      </c>
      <c r="AG17" t="s">
        <v>19</v>
      </c>
      <c r="AH17">
        <v>30</v>
      </c>
      <c r="AI17">
        <v>2</v>
      </c>
      <c r="AJ17">
        <v>27</v>
      </c>
      <c r="AK17">
        <v>1</v>
      </c>
      <c r="AL17" t="s">
        <v>19</v>
      </c>
      <c r="AM17" t="s">
        <v>19</v>
      </c>
      <c r="AN17" t="s">
        <v>19</v>
      </c>
      <c r="AO17" t="s">
        <v>19</v>
      </c>
      <c r="AP17" t="s">
        <v>19</v>
      </c>
      <c r="AQ17" t="s">
        <v>19</v>
      </c>
      <c r="AR17" t="s">
        <v>19</v>
      </c>
      <c r="AS17" t="s">
        <v>19</v>
      </c>
      <c r="AT17">
        <v>2</v>
      </c>
      <c r="AU17">
        <v>1</v>
      </c>
      <c r="AV17" t="s">
        <v>19</v>
      </c>
      <c r="AW17">
        <v>1</v>
      </c>
      <c r="AX17">
        <v>1</v>
      </c>
      <c r="AY17" t="s">
        <v>19</v>
      </c>
      <c r="AZ17">
        <v>1</v>
      </c>
      <c r="BA17" t="s">
        <v>19</v>
      </c>
      <c r="BB17">
        <v>1</v>
      </c>
      <c r="BC17" t="s">
        <v>19</v>
      </c>
      <c r="BD17">
        <v>1</v>
      </c>
      <c r="BE17" t="s">
        <v>19</v>
      </c>
      <c r="BF17">
        <v>25</v>
      </c>
      <c r="BG17">
        <v>1</v>
      </c>
      <c r="BH17">
        <v>24</v>
      </c>
      <c r="BI17" t="s">
        <v>19</v>
      </c>
      <c r="BJ17">
        <v>1</v>
      </c>
      <c r="BK17" t="s">
        <v>19</v>
      </c>
      <c r="BL17">
        <v>1</v>
      </c>
      <c r="BM17" t="s">
        <v>19</v>
      </c>
      <c r="BN17" t="s">
        <v>19</v>
      </c>
      <c r="BO17" t="s">
        <v>19</v>
      </c>
      <c r="BP17" t="s">
        <v>19</v>
      </c>
      <c r="BQ17" t="s">
        <v>19</v>
      </c>
      <c r="BR17">
        <v>2</v>
      </c>
      <c r="BS17" t="s">
        <v>19</v>
      </c>
      <c r="BT17">
        <v>2</v>
      </c>
      <c r="BU17" t="s">
        <v>19</v>
      </c>
    </row>
    <row r="18" spans="1:73">
      <c r="A18" t="s">
        <v>917</v>
      </c>
      <c r="B18">
        <v>507</v>
      </c>
      <c r="C18">
        <v>115</v>
      </c>
      <c r="D18">
        <v>182</v>
      </c>
      <c r="E18">
        <v>210</v>
      </c>
      <c r="F18">
        <v>262</v>
      </c>
      <c r="G18">
        <v>58</v>
      </c>
      <c r="H18">
        <v>78</v>
      </c>
      <c r="I18">
        <v>126</v>
      </c>
      <c r="J18">
        <v>132</v>
      </c>
      <c r="K18">
        <v>29</v>
      </c>
      <c r="L18">
        <v>57</v>
      </c>
      <c r="M18">
        <v>46</v>
      </c>
      <c r="N18">
        <v>59</v>
      </c>
      <c r="O18">
        <v>21</v>
      </c>
      <c r="P18">
        <v>14</v>
      </c>
      <c r="Q18">
        <v>24</v>
      </c>
      <c r="R18">
        <v>1</v>
      </c>
      <c r="S18" t="s">
        <v>19</v>
      </c>
      <c r="T18" t="s">
        <v>19</v>
      </c>
      <c r="U18">
        <v>1</v>
      </c>
      <c r="V18">
        <v>5</v>
      </c>
      <c r="W18">
        <v>3</v>
      </c>
      <c r="X18" t="s">
        <v>19</v>
      </c>
      <c r="Y18">
        <v>2</v>
      </c>
      <c r="Z18">
        <v>5</v>
      </c>
      <c r="AA18">
        <v>2</v>
      </c>
      <c r="AB18" t="s">
        <v>19</v>
      </c>
      <c r="AC18">
        <v>3</v>
      </c>
      <c r="AD18">
        <v>2</v>
      </c>
      <c r="AE18" t="s">
        <v>19</v>
      </c>
      <c r="AF18" t="s">
        <v>19</v>
      </c>
      <c r="AG18">
        <v>2</v>
      </c>
      <c r="AH18">
        <v>157</v>
      </c>
      <c r="AI18">
        <v>29</v>
      </c>
      <c r="AJ18">
        <v>76</v>
      </c>
      <c r="AK18">
        <v>52</v>
      </c>
      <c r="AL18">
        <v>4</v>
      </c>
      <c r="AM18" t="s">
        <v>19</v>
      </c>
      <c r="AN18">
        <v>1</v>
      </c>
      <c r="AO18">
        <v>3</v>
      </c>
      <c r="AP18">
        <v>13</v>
      </c>
      <c r="AQ18">
        <v>3</v>
      </c>
      <c r="AR18" t="s">
        <v>19</v>
      </c>
      <c r="AS18">
        <v>10</v>
      </c>
      <c r="AT18">
        <v>21</v>
      </c>
      <c r="AU18">
        <v>1</v>
      </c>
      <c r="AV18">
        <v>8</v>
      </c>
      <c r="AW18">
        <v>12</v>
      </c>
      <c r="AX18">
        <v>3</v>
      </c>
      <c r="AY18">
        <v>1</v>
      </c>
      <c r="AZ18">
        <v>1</v>
      </c>
      <c r="BA18">
        <v>1</v>
      </c>
      <c r="BB18" t="s">
        <v>19</v>
      </c>
      <c r="BC18" t="s">
        <v>19</v>
      </c>
      <c r="BD18" t="s">
        <v>19</v>
      </c>
      <c r="BE18" t="s">
        <v>19</v>
      </c>
      <c r="BF18">
        <v>106</v>
      </c>
      <c r="BG18">
        <v>23</v>
      </c>
      <c r="BH18">
        <v>57</v>
      </c>
      <c r="BI18">
        <v>26</v>
      </c>
      <c r="BJ18">
        <v>5</v>
      </c>
      <c r="BK18">
        <v>1</v>
      </c>
      <c r="BL18">
        <v>4</v>
      </c>
      <c r="BM18" t="s">
        <v>19</v>
      </c>
      <c r="BN18">
        <v>5</v>
      </c>
      <c r="BO18" t="s">
        <v>19</v>
      </c>
      <c r="BP18">
        <v>5</v>
      </c>
      <c r="BQ18" t="s">
        <v>19</v>
      </c>
      <c r="BR18">
        <v>16</v>
      </c>
      <c r="BS18">
        <v>2</v>
      </c>
      <c r="BT18">
        <v>14</v>
      </c>
      <c r="BU18" t="s">
        <v>19</v>
      </c>
    </row>
    <row r="19" spans="1:73">
      <c r="A19" t="s">
        <v>916</v>
      </c>
      <c r="B19">
        <v>779</v>
      </c>
      <c r="C19">
        <v>63</v>
      </c>
      <c r="D19">
        <v>327</v>
      </c>
      <c r="E19">
        <v>389</v>
      </c>
      <c r="F19">
        <v>526</v>
      </c>
      <c r="G19">
        <v>41</v>
      </c>
      <c r="H19">
        <v>141</v>
      </c>
      <c r="I19">
        <v>344</v>
      </c>
      <c r="J19">
        <v>200</v>
      </c>
      <c r="K19">
        <v>18</v>
      </c>
      <c r="L19">
        <v>98</v>
      </c>
      <c r="M19">
        <v>84</v>
      </c>
      <c r="N19">
        <v>32</v>
      </c>
      <c r="O19">
        <v>7</v>
      </c>
      <c r="P19">
        <v>14</v>
      </c>
      <c r="Q19">
        <v>11</v>
      </c>
      <c r="R19">
        <v>5</v>
      </c>
      <c r="S19">
        <v>2</v>
      </c>
      <c r="T19" t="s">
        <v>19</v>
      </c>
      <c r="U19">
        <v>3</v>
      </c>
      <c r="V19">
        <v>1</v>
      </c>
      <c r="W19" t="s">
        <v>19</v>
      </c>
      <c r="X19" t="s">
        <v>19</v>
      </c>
      <c r="Y19">
        <v>1</v>
      </c>
      <c r="Z19" t="s">
        <v>19</v>
      </c>
      <c r="AA19" t="s">
        <v>19</v>
      </c>
      <c r="AB19" t="s">
        <v>19</v>
      </c>
      <c r="AC19" t="s">
        <v>19</v>
      </c>
      <c r="AD19" t="s">
        <v>19</v>
      </c>
      <c r="AE19" t="s">
        <v>19</v>
      </c>
      <c r="AF19" t="s">
        <v>19</v>
      </c>
      <c r="AG19" t="s">
        <v>19</v>
      </c>
      <c r="AH19">
        <v>192</v>
      </c>
      <c r="AI19">
        <v>11</v>
      </c>
      <c r="AJ19">
        <v>151</v>
      </c>
      <c r="AK19">
        <v>30</v>
      </c>
      <c r="AL19" t="s">
        <v>19</v>
      </c>
      <c r="AM19" t="s">
        <v>19</v>
      </c>
      <c r="AN19" t="s">
        <v>19</v>
      </c>
      <c r="AO19" t="s">
        <v>19</v>
      </c>
      <c r="AP19" t="s">
        <v>19</v>
      </c>
      <c r="AQ19" t="s">
        <v>19</v>
      </c>
      <c r="AR19" t="s">
        <v>19</v>
      </c>
      <c r="AS19" t="s">
        <v>19</v>
      </c>
      <c r="AT19">
        <v>13</v>
      </c>
      <c r="AU19">
        <v>1</v>
      </c>
      <c r="AV19">
        <v>6</v>
      </c>
      <c r="AW19">
        <v>6</v>
      </c>
      <c r="AX19">
        <v>3</v>
      </c>
      <c r="AY19">
        <v>2</v>
      </c>
      <c r="AZ19">
        <v>1</v>
      </c>
      <c r="BA19" t="s">
        <v>19</v>
      </c>
      <c r="BB19">
        <v>5</v>
      </c>
      <c r="BC19" t="s">
        <v>19</v>
      </c>
      <c r="BD19">
        <v>5</v>
      </c>
      <c r="BE19" t="s">
        <v>19</v>
      </c>
      <c r="BF19">
        <v>156</v>
      </c>
      <c r="BG19">
        <v>8</v>
      </c>
      <c r="BH19">
        <v>124</v>
      </c>
      <c r="BI19">
        <v>24</v>
      </c>
      <c r="BJ19">
        <v>2</v>
      </c>
      <c r="BK19" t="s">
        <v>19</v>
      </c>
      <c r="BL19">
        <v>2</v>
      </c>
      <c r="BM19" t="s">
        <v>19</v>
      </c>
      <c r="BN19">
        <v>13</v>
      </c>
      <c r="BO19" t="s">
        <v>19</v>
      </c>
      <c r="BP19">
        <v>13</v>
      </c>
      <c r="BQ19" t="s">
        <v>19</v>
      </c>
      <c r="BR19">
        <v>23</v>
      </c>
      <c r="BS19">
        <v>2</v>
      </c>
      <c r="BT19">
        <v>21</v>
      </c>
      <c r="BU19" t="s">
        <v>19</v>
      </c>
    </row>
    <row r="20" spans="1:73">
      <c r="A20" t="s">
        <v>915</v>
      </c>
      <c r="B20">
        <v>2193</v>
      </c>
      <c r="C20">
        <v>98</v>
      </c>
      <c r="D20">
        <v>872</v>
      </c>
      <c r="E20">
        <v>1223</v>
      </c>
      <c r="F20">
        <v>1484</v>
      </c>
      <c r="G20">
        <v>53</v>
      </c>
      <c r="H20">
        <v>496</v>
      </c>
      <c r="I20">
        <v>935</v>
      </c>
      <c r="J20">
        <v>657</v>
      </c>
      <c r="K20">
        <v>19</v>
      </c>
      <c r="L20">
        <v>318</v>
      </c>
      <c r="M20">
        <v>320</v>
      </c>
      <c r="N20">
        <v>72</v>
      </c>
      <c r="O20">
        <v>7</v>
      </c>
      <c r="P20">
        <v>29</v>
      </c>
      <c r="Q20">
        <v>36</v>
      </c>
      <c r="R20">
        <v>7</v>
      </c>
      <c r="S20" t="s">
        <v>19</v>
      </c>
      <c r="T20">
        <v>1</v>
      </c>
      <c r="U20">
        <v>6</v>
      </c>
      <c r="V20">
        <v>9</v>
      </c>
      <c r="W20">
        <v>1</v>
      </c>
      <c r="X20">
        <v>5</v>
      </c>
      <c r="Y20">
        <v>3</v>
      </c>
      <c r="Z20">
        <v>3</v>
      </c>
      <c r="AA20" t="s">
        <v>19</v>
      </c>
      <c r="AB20">
        <v>1</v>
      </c>
      <c r="AC20">
        <v>2</v>
      </c>
      <c r="AD20">
        <v>2</v>
      </c>
      <c r="AE20" t="s">
        <v>19</v>
      </c>
      <c r="AF20" t="s">
        <v>19</v>
      </c>
      <c r="AG20">
        <v>2</v>
      </c>
      <c r="AH20">
        <v>577</v>
      </c>
      <c r="AI20">
        <v>33</v>
      </c>
      <c r="AJ20">
        <v>307</v>
      </c>
      <c r="AK20">
        <v>237</v>
      </c>
      <c r="AL20" t="s">
        <v>19</v>
      </c>
      <c r="AM20" t="s">
        <v>19</v>
      </c>
      <c r="AN20" t="s">
        <v>19</v>
      </c>
      <c r="AO20" t="s">
        <v>19</v>
      </c>
      <c r="AP20" t="s">
        <v>19</v>
      </c>
      <c r="AQ20" t="s">
        <v>19</v>
      </c>
      <c r="AR20" t="s">
        <v>19</v>
      </c>
      <c r="AS20" t="s">
        <v>19</v>
      </c>
      <c r="AT20">
        <v>46</v>
      </c>
      <c r="AU20">
        <v>4</v>
      </c>
      <c r="AV20">
        <v>12</v>
      </c>
      <c r="AW20">
        <v>30</v>
      </c>
      <c r="AX20">
        <v>2</v>
      </c>
      <c r="AY20" t="s">
        <v>19</v>
      </c>
      <c r="AZ20" t="s">
        <v>19</v>
      </c>
      <c r="BA20">
        <v>2</v>
      </c>
      <c r="BB20">
        <v>17</v>
      </c>
      <c r="BC20">
        <v>2</v>
      </c>
      <c r="BD20">
        <v>12</v>
      </c>
      <c r="BE20">
        <v>3</v>
      </c>
      <c r="BF20">
        <v>443</v>
      </c>
      <c r="BG20">
        <v>21</v>
      </c>
      <c r="BH20">
        <v>245</v>
      </c>
      <c r="BI20">
        <v>177</v>
      </c>
      <c r="BJ20">
        <v>28</v>
      </c>
      <c r="BK20">
        <v>4</v>
      </c>
      <c r="BL20">
        <v>4</v>
      </c>
      <c r="BM20">
        <v>20</v>
      </c>
      <c r="BN20">
        <v>41</v>
      </c>
      <c r="BO20">
        <v>2</v>
      </c>
      <c r="BP20">
        <v>34</v>
      </c>
      <c r="BQ20">
        <v>5</v>
      </c>
      <c r="BR20">
        <v>39</v>
      </c>
      <c r="BS20">
        <v>4</v>
      </c>
      <c r="BT20">
        <v>33</v>
      </c>
      <c r="BU20">
        <v>2</v>
      </c>
    </row>
    <row r="21" spans="1:73">
      <c r="A21" t="s">
        <v>914</v>
      </c>
      <c r="B21">
        <v>1744</v>
      </c>
      <c r="C21">
        <v>155</v>
      </c>
      <c r="D21">
        <v>756</v>
      </c>
      <c r="E21">
        <v>833</v>
      </c>
      <c r="F21">
        <v>1086</v>
      </c>
      <c r="G21">
        <v>63</v>
      </c>
      <c r="H21">
        <v>334</v>
      </c>
      <c r="I21">
        <v>689</v>
      </c>
      <c r="J21">
        <v>446</v>
      </c>
      <c r="K21">
        <v>27</v>
      </c>
      <c r="L21">
        <v>225</v>
      </c>
      <c r="M21">
        <v>194</v>
      </c>
      <c r="N21">
        <v>145</v>
      </c>
      <c r="O21">
        <v>32</v>
      </c>
      <c r="P21">
        <v>65</v>
      </c>
      <c r="Q21">
        <v>48</v>
      </c>
      <c r="R21">
        <v>9</v>
      </c>
      <c r="S21" t="s">
        <v>19</v>
      </c>
      <c r="T21">
        <v>3</v>
      </c>
      <c r="U21">
        <v>6</v>
      </c>
      <c r="V21">
        <v>42</v>
      </c>
      <c r="W21">
        <v>15</v>
      </c>
      <c r="X21">
        <v>26</v>
      </c>
      <c r="Y21">
        <v>1</v>
      </c>
      <c r="Z21">
        <v>25</v>
      </c>
      <c r="AA21">
        <v>10</v>
      </c>
      <c r="AB21">
        <v>13</v>
      </c>
      <c r="AC21">
        <v>2</v>
      </c>
      <c r="AD21">
        <v>4</v>
      </c>
      <c r="AE21">
        <v>2</v>
      </c>
      <c r="AF21">
        <v>2</v>
      </c>
      <c r="AG21" t="s">
        <v>19</v>
      </c>
      <c r="AH21">
        <v>402</v>
      </c>
      <c r="AI21">
        <v>31</v>
      </c>
      <c r="AJ21">
        <v>289</v>
      </c>
      <c r="AK21">
        <v>82</v>
      </c>
      <c r="AL21" t="s">
        <v>19</v>
      </c>
      <c r="AM21" t="s">
        <v>19</v>
      </c>
      <c r="AN21" t="s">
        <v>19</v>
      </c>
      <c r="AO21" t="s">
        <v>19</v>
      </c>
      <c r="AP21" t="s">
        <v>19</v>
      </c>
      <c r="AQ21" t="s">
        <v>19</v>
      </c>
      <c r="AR21" t="s">
        <v>19</v>
      </c>
      <c r="AS21" t="s">
        <v>19</v>
      </c>
      <c r="AT21">
        <v>22</v>
      </c>
      <c r="AU21">
        <v>2</v>
      </c>
      <c r="AV21">
        <v>17</v>
      </c>
      <c r="AW21">
        <v>3</v>
      </c>
      <c r="AX21">
        <v>4</v>
      </c>
      <c r="AY21" t="s">
        <v>19</v>
      </c>
      <c r="AZ21">
        <v>2</v>
      </c>
      <c r="BA21">
        <v>2</v>
      </c>
      <c r="BB21">
        <v>8</v>
      </c>
      <c r="BC21">
        <v>1</v>
      </c>
      <c r="BD21">
        <v>7</v>
      </c>
      <c r="BE21" t="s">
        <v>19</v>
      </c>
      <c r="BF21">
        <v>325</v>
      </c>
      <c r="BG21">
        <v>26</v>
      </c>
      <c r="BH21">
        <v>228</v>
      </c>
      <c r="BI21">
        <v>71</v>
      </c>
      <c r="BJ21">
        <v>21</v>
      </c>
      <c r="BK21">
        <v>2</v>
      </c>
      <c r="BL21">
        <v>13</v>
      </c>
      <c r="BM21">
        <v>6</v>
      </c>
      <c r="BN21">
        <v>22</v>
      </c>
      <c r="BO21" t="s">
        <v>19</v>
      </c>
      <c r="BP21">
        <v>22</v>
      </c>
      <c r="BQ21" t="s">
        <v>19</v>
      </c>
      <c r="BR21">
        <v>31</v>
      </c>
      <c r="BS21">
        <v>2</v>
      </c>
      <c r="BT21">
        <v>24</v>
      </c>
      <c r="BU21">
        <v>5</v>
      </c>
    </row>
    <row r="22" spans="1:73">
      <c r="A22" t="s">
        <v>913</v>
      </c>
      <c r="B22">
        <v>258</v>
      </c>
      <c r="C22">
        <v>45</v>
      </c>
      <c r="D22">
        <v>132</v>
      </c>
      <c r="E22">
        <v>81</v>
      </c>
      <c r="F22">
        <v>162</v>
      </c>
      <c r="G22">
        <v>22</v>
      </c>
      <c r="H22">
        <v>64</v>
      </c>
      <c r="I22">
        <v>76</v>
      </c>
      <c r="J22">
        <v>122</v>
      </c>
      <c r="K22">
        <v>17</v>
      </c>
      <c r="L22">
        <v>62</v>
      </c>
      <c r="M22">
        <v>43</v>
      </c>
      <c r="N22">
        <v>8</v>
      </c>
      <c r="O22">
        <v>3</v>
      </c>
      <c r="P22">
        <v>2</v>
      </c>
      <c r="Q22">
        <v>3</v>
      </c>
      <c r="R22">
        <v>2</v>
      </c>
      <c r="S22" t="s">
        <v>19</v>
      </c>
      <c r="T22" t="s">
        <v>19</v>
      </c>
      <c r="U22">
        <v>2</v>
      </c>
      <c r="V22" t="s">
        <v>19</v>
      </c>
      <c r="W22" t="s">
        <v>19</v>
      </c>
      <c r="X22" t="s">
        <v>19</v>
      </c>
      <c r="Y22" t="s">
        <v>19</v>
      </c>
      <c r="Z22" t="s">
        <v>19</v>
      </c>
      <c r="AA22" t="s">
        <v>19</v>
      </c>
      <c r="AB22" t="s">
        <v>19</v>
      </c>
      <c r="AC22" t="s">
        <v>19</v>
      </c>
      <c r="AD22" t="s">
        <v>19</v>
      </c>
      <c r="AE22" t="s">
        <v>19</v>
      </c>
      <c r="AF22" t="s">
        <v>19</v>
      </c>
      <c r="AG22" t="s">
        <v>19</v>
      </c>
      <c r="AH22">
        <v>80</v>
      </c>
      <c r="AI22">
        <v>17</v>
      </c>
      <c r="AJ22">
        <v>63</v>
      </c>
      <c r="AK22" t="s">
        <v>19</v>
      </c>
      <c r="AL22" t="s">
        <v>19</v>
      </c>
      <c r="AM22" t="s">
        <v>19</v>
      </c>
      <c r="AN22" t="s">
        <v>19</v>
      </c>
      <c r="AO22" t="s">
        <v>19</v>
      </c>
      <c r="AP22" t="s">
        <v>19</v>
      </c>
      <c r="AQ22" t="s">
        <v>19</v>
      </c>
      <c r="AR22" t="s">
        <v>19</v>
      </c>
      <c r="AS22" t="s">
        <v>19</v>
      </c>
      <c r="AT22" t="s">
        <v>19</v>
      </c>
      <c r="AU22" t="s">
        <v>19</v>
      </c>
      <c r="AV22" t="s">
        <v>19</v>
      </c>
      <c r="AW22" t="s">
        <v>19</v>
      </c>
      <c r="AX22" t="s">
        <v>19</v>
      </c>
      <c r="AY22" t="s">
        <v>19</v>
      </c>
      <c r="AZ22" t="s">
        <v>19</v>
      </c>
      <c r="BA22" t="s">
        <v>19</v>
      </c>
      <c r="BB22" t="s">
        <v>19</v>
      </c>
      <c r="BC22" t="s">
        <v>19</v>
      </c>
      <c r="BD22" t="s">
        <v>19</v>
      </c>
      <c r="BE22" t="s">
        <v>19</v>
      </c>
      <c r="BF22">
        <v>75</v>
      </c>
      <c r="BG22">
        <v>14</v>
      </c>
      <c r="BH22">
        <v>61</v>
      </c>
      <c r="BI22" t="s">
        <v>19</v>
      </c>
      <c r="BJ22" t="s">
        <v>19</v>
      </c>
      <c r="BK22" t="s">
        <v>19</v>
      </c>
      <c r="BL22" t="s">
        <v>19</v>
      </c>
      <c r="BM22" t="s">
        <v>19</v>
      </c>
      <c r="BN22">
        <v>5</v>
      </c>
      <c r="BO22">
        <v>3</v>
      </c>
      <c r="BP22">
        <v>2</v>
      </c>
      <c r="BQ22" t="s">
        <v>19</v>
      </c>
      <c r="BR22">
        <v>6</v>
      </c>
      <c r="BS22">
        <v>3</v>
      </c>
      <c r="BT22">
        <v>3</v>
      </c>
      <c r="BU22" t="s">
        <v>19</v>
      </c>
    </row>
    <row r="23" spans="1:73">
      <c r="A23" t="s">
        <v>912</v>
      </c>
      <c r="B23">
        <v>112</v>
      </c>
      <c r="C23">
        <v>19</v>
      </c>
      <c r="D23">
        <v>31</v>
      </c>
      <c r="E23">
        <v>62</v>
      </c>
      <c r="F23">
        <v>58</v>
      </c>
      <c r="G23">
        <v>14</v>
      </c>
      <c r="H23">
        <v>14</v>
      </c>
      <c r="I23">
        <v>30</v>
      </c>
      <c r="J23">
        <v>26</v>
      </c>
      <c r="K23">
        <v>2</v>
      </c>
      <c r="L23">
        <v>13</v>
      </c>
      <c r="M23">
        <v>11</v>
      </c>
      <c r="N23">
        <v>2</v>
      </c>
      <c r="O23" t="s">
        <v>19</v>
      </c>
      <c r="P23">
        <v>1</v>
      </c>
      <c r="Q23">
        <v>1</v>
      </c>
      <c r="R23">
        <v>5</v>
      </c>
      <c r="S23" t="s">
        <v>19</v>
      </c>
      <c r="T23" t="s">
        <v>19</v>
      </c>
      <c r="U23">
        <v>5</v>
      </c>
      <c r="V23" t="s">
        <v>19</v>
      </c>
      <c r="W23" t="s">
        <v>19</v>
      </c>
      <c r="X23" t="s">
        <v>19</v>
      </c>
      <c r="Y23" t="s">
        <v>19</v>
      </c>
      <c r="Z23" t="s">
        <v>19</v>
      </c>
      <c r="AA23" t="s">
        <v>19</v>
      </c>
      <c r="AB23" t="s">
        <v>19</v>
      </c>
      <c r="AC23" t="s">
        <v>19</v>
      </c>
      <c r="AD23" t="s">
        <v>19</v>
      </c>
      <c r="AE23" t="s">
        <v>19</v>
      </c>
      <c r="AF23" t="s">
        <v>19</v>
      </c>
      <c r="AG23" t="s">
        <v>19</v>
      </c>
      <c r="AH23">
        <v>38</v>
      </c>
      <c r="AI23">
        <v>3</v>
      </c>
      <c r="AJ23">
        <v>14</v>
      </c>
      <c r="AK23">
        <v>21</v>
      </c>
      <c r="AL23" t="s">
        <v>19</v>
      </c>
      <c r="AM23" t="s">
        <v>19</v>
      </c>
      <c r="AN23" t="s">
        <v>19</v>
      </c>
      <c r="AO23" t="s">
        <v>19</v>
      </c>
      <c r="AP23" t="s">
        <v>19</v>
      </c>
      <c r="AQ23" t="s">
        <v>19</v>
      </c>
      <c r="AR23" t="s">
        <v>19</v>
      </c>
      <c r="AS23" t="s">
        <v>19</v>
      </c>
      <c r="AT23">
        <v>3</v>
      </c>
      <c r="AU23" t="s">
        <v>19</v>
      </c>
      <c r="AV23">
        <v>1</v>
      </c>
      <c r="AW23">
        <v>2</v>
      </c>
      <c r="AX23">
        <v>6</v>
      </c>
      <c r="AY23" t="s">
        <v>19</v>
      </c>
      <c r="AZ23" t="s">
        <v>19</v>
      </c>
      <c r="BA23">
        <v>6</v>
      </c>
      <c r="BB23">
        <v>1</v>
      </c>
      <c r="BC23" t="s">
        <v>19</v>
      </c>
      <c r="BD23">
        <v>1</v>
      </c>
      <c r="BE23" t="s">
        <v>19</v>
      </c>
      <c r="BF23">
        <v>22</v>
      </c>
      <c r="BG23" t="s">
        <v>19</v>
      </c>
      <c r="BH23">
        <v>9</v>
      </c>
      <c r="BI23">
        <v>13</v>
      </c>
      <c r="BJ23">
        <v>4</v>
      </c>
      <c r="BK23">
        <v>2</v>
      </c>
      <c r="BL23">
        <v>2</v>
      </c>
      <c r="BM23" t="s">
        <v>19</v>
      </c>
      <c r="BN23">
        <v>2</v>
      </c>
      <c r="BO23">
        <v>1</v>
      </c>
      <c r="BP23">
        <v>1</v>
      </c>
      <c r="BQ23" t="s">
        <v>19</v>
      </c>
      <c r="BR23">
        <v>9</v>
      </c>
      <c r="BS23">
        <v>2</v>
      </c>
      <c r="BT23">
        <v>2</v>
      </c>
      <c r="BU23">
        <v>5</v>
      </c>
    </row>
    <row r="24" spans="1:73">
      <c r="A24" t="s">
        <v>911</v>
      </c>
      <c r="B24">
        <v>84</v>
      </c>
      <c r="C24">
        <v>2</v>
      </c>
      <c r="D24">
        <v>76</v>
      </c>
      <c r="E24">
        <v>6</v>
      </c>
      <c r="F24">
        <v>53</v>
      </c>
      <c r="G24" t="s">
        <v>19</v>
      </c>
      <c r="H24">
        <v>47</v>
      </c>
      <c r="I24">
        <v>6</v>
      </c>
      <c r="J24">
        <v>35</v>
      </c>
      <c r="K24" t="s">
        <v>19</v>
      </c>
      <c r="L24">
        <v>33</v>
      </c>
      <c r="M24">
        <v>2</v>
      </c>
      <c r="N24">
        <v>2</v>
      </c>
      <c r="O24" t="s">
        <v>19</v>
      </c>
      <c r="P24">
        <v>2</v>
      </c>
      <c r="Q24" t="s">
        <v>19</v>
      </c>
      <c r="R24">
        <v>2</v>
      </c>
      <c r="S24" t="s">
        <v>19</v>
      </c>
      <c r="T24">
        <v>2</v>
      </c>
      <c r="U24" t="s">
        <v>19</v>
      </c>
      <c r="V24" t="s">
        <v>19</v>
      </c>
      <c r="W24" t="s">
        <v>19</v>
      </c>
      <c r="X24" t="s">
        <v>19</v>
      </c>
      <c r="Y24" t="s">
        <v>19</v>
      </c>
      <c r="Z24" t="s">
        <v>19</v>
      </c>
      <c r="AA24" t="s">
        <v>19</v>
      </c>
      <c r="AB24" t="s">
        <v>19</v>
      </c>
      <c r="AC24" t="s">
        <v>19</v>
      </c>
      <c r="AD24" t="s">
        <v>19</v>
      </c>
      <c r="AE24" t="s">
        <v>19</v>
      </c>
      <c r="AF24" t="s">
        <v>19</v>
      </c>
      <c r="AG24" t="s">
        <v>19</v>
      </c>
      <c r="AH24">
        <v>24</v>
      </c>
      <c r="AI24" t="s">
        <v>19</v>
      </c>
      <c r="AJ24">
        <v>24</v>
      </c>
      <c r="AK24" t="s">
        <v>19</v>
      </c>
      <c r="AL24" t="s">
        <v>19</v>
      </c>
      <c r="AM24" t="s">
        <v>19</v>
      </c>
      <c r="AN24" t="s">
        <v>19</v>
      </c>
      <c r="AO24" t="s">
        <v>19</v>
      </c>
      <c r="AP24" t="s">
        <v>19</v>
      </c>
      <c r="AQ24" t="s">
        <v>19</v>
      </c>
      <c r="AR24" t="s">
        <v>19</v>
      </c>
      <c r="AS24" t="s">
        <v>19</v>
      </c>
      <c r="AT24" t="s">
        <v>19</v>
      </c>
      <c r="AU24" t="s">
        <v>19</v>
      </c>
      <c r="AV24" t="s">
        <v>19</v>
      </c>
      <c r="AW24" t="s">
        <v>19</v>
      </c>
      <c r="AX24" t="s">
        <v>19</v>
      </c>
      <c r="AY24" t="s">
        <v>19</v>
      </c>
      <c r="AZ24" t="s">
        <v>19</v>
      </c>
      <c r="BA24" t="s">
        <v>19</v>
      </c>
      <c r="BB24" t="s">
        <v>19</v>
      </c>
      <c r="BC24" t="s">
        <v>19</v>
      </c>
      <c r="BD24" t="s">
        <v>19</v>
      </c>
      <c r="BE24" t="s">
        <v>19</v>
      </c>
      <c r="BF24">
        <v>18</v>
      </c>
      <c r="BG24" t="s">
        <v>19</v>
      </c>
      <c r="BH24">
        <v>18</v>
      </c>
      <c r="BI24" t="s">
        <v>19</v>
      </c>
      <c r="BJ24">
        <v>6</v>
      </c>
      <c r="BK24" t="s">
        <v>19</v>
      </c>
      <c r="BL24">
        <v>6</v>
      </c>
      <c r="BM24" t="s">
        <v>19</v>
      </c>
      <c r="BN24" t="s">
        <v>19</v>
      </c>
      <c r="BO24" t="s">
        <v>19</v>
      </c>
      <c r="BP24" t="s">
        <v>19</v>
      </c>
      <c r="BQ24" t="s">
        <v>19</v>
      </c>
      <c r="BR24">
        <v>3</v>
      </c>
      <c r="BS24">
        <v>2</v>
      </c>
      <c r="BT24">
        <v>1</v>
      </c>
      <c r="BU24" t="s">
        <v>19</v>
      </c>
    </row>
    <row r="25" spans="1:73">
      <c r="A25" t="s">
        <v>910</v>
      </c>
      <c r="B25">
        <v>168</v>
      </c>
      <c r="C25">
        <v>11</v>
      </c>
      <c r="D25">
        <v>128</v>
      </c>
      <c r="E25">
        <v>29</v>
      </c>
      <c r="F25">
        <v>73</v>
      </c>
      <c r="G25">
        <v>8</v>
      </c>
      <c r="H25">
        <v>51</v>
      </c>
      <c r="I25">
        <v>14</v>
      </c>
      <c r="J25">
        <v>41</v>
      </c>
      <c r="K25">
        <v>5</v>
      </c>
      <c r="L25">
        <v>29</v>
      </c>
      <c r="M25">
        <v>7</v>
      </c>
      <c r="N25">
        <v>34</v>
      </c>
      <c r="O25">
        <v>1</v>
      </c>
      <c r="P25">
        <v>26</v>
      </c>
      <c r="Q25">
        <v>7</v>
      </c>
      <c r="R25">
        <v>4</v>
      </c>
      <c r="S25" t="s">
        <v>19</v>
      </c>
      <c r="T25">
        <v>2</v>
      </c>
      <c r="U25">
        <v>2</v>
      </c>
      <c r="V25">
        <v>3</v>
      </c>
      <c r="W25" t="s">
        <v>19</v>
      </c>
      <c r="X25">
        <v>3</v>
      </c>
      <c r="Y25" t="s">
        <v>19</v>
      </c>
      <c r="Z25">
        <v>2</v>
      </c>
      <c r="AA25" t="s">
        <v>19</v>
      </c>
      <c r="AB25">
        <v>1</v>
      </c>
      <c r="AC25">
        <v>1</v>
      </c>
      <c r="AD25" t="s">
        <v>19</v>
      </c>
      <c r="AE25" t="s">
        <v>19</v>
      </c>
      <c r="AF25" t="s">
        <v>19</v>
      </c>
      <c r="AG25" t="s">
        <v>19</v>
      </c>
      <c r="AH25">
        <v>47</v>
      </c>
      <c r="AI25">
        <v>1</v>
      </c>
      <c r="AJ25">
        <v>41</v>
      </c>
      <c r="AK25">
        <v>5</v>
      </c>
      <c r="AL25" t="s">
        <v>19</v>
      </c>
      <c r="AM25" t="s">
        <v>19</v>
      </c>
      <c r="AN25" t="s">
        <v>19</v>
      </c>
      <c r="AO25" t="s">
        <v>19</v>
      </c>
      <c r="AP25" t="s">
        <v>19</v>
      </c>
      <c r="AQ25" t="s">
        <v>19</v>
      </c>
      <c r="AR25" t="s">
        <v>19</v>
      </c>
      <c r="AS25" t="s">
        <v>19</v>
      </c>
      <c r="AT25">
        <v>6</v>
      </c>
      <c r="AU25" t="s">
        <v>19</v>
      </c>
      <c r="AV25">
        <v>4</v>
      </c>
      <c r="AW25">
        <v>2</v>
      </c>
      <c r="AX25">
        <v>2</v>
      </c>
      <c r="AY25" t="s">
        <v>19</v>
      </c>
      <c r="AZ25">
        <v>2</v>
      </c>
      <c r="BA25" t="s">
        <v>19</v>
      </c>
      <c r="BB25">
        <v>1</v>
      </c>
      <c r="BC25" t="s">
        <v>19</v>
      </c>
      <c r="BD25">
        <v>1</v>
      </c>
      <c r="BE25" t="s">
        <v>19</v>
      </c>
      <c r="BF25">
        <v>38</v>
      </c>
      <c r="BG25">
        <v>1</v>
      </c>
      <c r="BH25">
        <v>34</v>
      </c>
      <c r="BI25">
        <v>3</v>
      </c>
      <c r="BJ25" t="s">
        <v>19</v>
      </c>
      <c r="BK25" t="s">
        <v>19</v>
      </c>
      <c r="BL25" t="s">
        <v>19</v>
      </c>
      <c r="BM25" t="s">
        <v>19</v>
      </c>
      <c r="BN25" t="s">
        <v>19</v>
      </c>
      <c r="BO25" t="s">
        <v>19</v>
      </c>
      <c r="BP25" t="s">
        <v>19</v>
      </c>
      <c r="BQ25" t="s">
        <v>19</v>
      </c>
      <c r="BR25">
        <v>5</v>
      </c>
      <c r="BS25">
        <v>1</v>
      </c>
      <c r="BT25">
        <v>4</v>
      </c>
      <c r="BU25" t="s">
        <v>19</v>
      </c>
    </row>
    <row r="26" spans="1:73">
      <c r="A26" t="s">
        <v>909</v>
      </c>
      <c r="B26">
        <v>62</v>
      </c>
      <c r="C26">
        <v>7</v>
      </c>
      <c r="D26">
        <v>41</v>
      </c>
      <c r="E26">
        <v>14</v>
      </c>
      <c r="F26">
        <v>26</v>
      </c>
      <c r="G26">
        <v>4</v>
      </c>
      <c r="H26">
        <v>10</v>
      </c>
      <c r="I26">
        <v>12</v>
      </c>
      <c r="J26">
        <v>13</v>
      </c>
      <c r="K26">
        <v>1</v>
      </c>
      <c r="L26">
        <v>8</v>
      </c>
      <c r="M26">
        <v>4</v>
      </c>
      <c r="N26">
        <v>12</v>
      </c>
      <c r="O26">
        <v>3</v>
      </c>
      <c r="P26">
        <v>7</v>
      </c>
      <c r="Q26">
        <v>2</v>
      </c>
      <c r="R26" t="s">
        <v>19</v>
      </c>
      <c r="S26" t="s">
        <v>19</v>
      </c>
      <c r="T26" t="s">
        <v>19</v>
      </c>
      <c r="U26" t="s">
        <v>19</v>
      </c>
      <c r="V26">
        <v>3</v>
      </c>
      <c r="W26" t="s">
        <v>19</v>
      </c>
      <c r="X26">
        <v>3</v>
      </c>
      <c r="Y26" t="s">
        <v>19</v>
      </c>
      <c r="Z26">
        <v>3</v>
      </c>
      <c r="AA26" t="s">
        <v>19</v>
      </c>
      <c r="AB26">
        <v>3</v>
      </c>
      <c r="AC26" t="s">
        <v>19</v>
      </c>
      <c r="AD26">
        <v>1</v>
      </c>
      <c r="AE26" t="s">
        <v>19</v>
      </c>
      <c r="AF26">
        <v>1</v>
      </c>
      <c r="AG26" t="s">
        <v>19</v>
      </c>
      <c r="AH26">
        <v>17</v>
      </c>
      <c r="AI26" t="s">
        <v>19</v>
      </c>
      <c r="AJ26">
        <v>17</v>
      </c>
      <c r="AK26" t="s">
        <v>19</v>
      </c>
      <c r="AL26" t="s">
        <v>19</v>
      </c>
      <c r="AM26" t="s">
        <v>19</v>
      </c>
      <c r="AN26" t="s">
        <v>19</v>
      </c>
      <c r="AO26" t="s">
        <v>19</v>
      </c>
      <c r="AP26" t="s">
        <v>19</v>
      </c>
      <c r="AQ26" t="s">
        <v>19</v>
      </c>
      <c r="AR26" t="s">
        <v>19</v>
      </c>
      <c r="AS26" t="s">
        <v>19</v>
      </c>
      <c r="AT26">
        <v>7</v>
      </c>
      <c r="AU26" t="s">
        <v>19</v>
      </c>
      <c r="AV26">
        <v>7</v>
      </c>
      <c r="AW26" t="s">
        <v>19</v>
      </c>
      <c r="AX26" t="s">
        <v>19</v>
      </c>
      <c r="AY26" t="s">
        <v>19</v>
      </c>
      <c r="AZ26" t="s">
        <v>19</v>
      </c>
      <c r="BA26" t="s">
        <v>19</v>
      </c>
      <c r="BB26" t="s">
        <v>19</v>
      </c>
      <c r="BC26" t="s">
        <v>19</v>
      </c>
      <c r="BD26" t="s">
        <v>19</v>
      </c>
      <c r="BE26" t="s">
        <v>19</v>
      </c>
      <c r="BF26">
        <v>10</v>
      </c>
      <c r="BG26" t="s">
        <v>19</v>
      </c>
      <c r="BH26">
        <v>10</v>
      </c>
      <c r="BI26" t="s">
        <v>19</v>
      </c>
      <c r="BJ26" t="s">
        <v>19</v>
      </c>
      <c r="BK26" t="s">
        <v>19</v>
      </c>
      <c r="BL26" t="s">
        <v>19</v>
      </c>
      <c r="BM26" t="s">
        <v>19</v>
      </c>
      <c r="BN26" t="s">
        <v>19</v>
      </c>
      <c r="BO26" t="s">
        <v>19</v>
      </c>
      <c r="BP26" t="s">
        <v>19</v>
      </c>
      <c r="BQ26" t="s">
        <v>19</v>
      </c>
      <c r="BR26" t="s">
        <v>19</v>
      </c>
      <c r="BS26" t="s">
        <v>19</v>
      </c>
      <c r="BT26" t="s">
        <v>19</v>
      </c>
      <c r="BU26" t="s">
        <v>19</v>
      </c>
    </row>
    <row r="27" spans="1:73">
      <c r="A27" t="s">
        <v>908</v>
      </c>
      <c r="B27">
        <v>148</v>
      </c>
      <c r="C27">
        <v>32</v>
      </c>
      <c r="D27">
        <v>85</v>
      </c>
      <c r="E27">
        <v>31</v>
      </c>
      <c r="F27">
        <v>78</v>
      </c>
      <c r="G27">
        <v>23</v>
      </c>
      <c r="H27">
        <v>36</v>
      </c>
      <c r="I27">
        <v>19</v>
      </c>
      <c r="J27">
        <v>47</v>
      </c>
      <c r="K27">
        <v>7</v>
      </c>
      <c r="L27">
        <v>35</v>
      </c>
      <c r="M27">
        <v>5</v>
      </c>
      <c r="N27">
        <v>15</v>
      </c>
      <c r="O27" t="s">
        <v>19</v>
      </c>
      <c r="P27">
        <v>8</v>
      </c>
      <c r="Q27">
        <v>7</v>
      </c>
      <c r="R27">
        <v>4</v>
      </c>
      <c r="S27">
        <v>2</v>
      </c>
      <c r="T27">
        <v>2</v>
      </c>
      <c r="U27" t="s">
        <v>19</v>
      </c>
      <c r="V27" t="s">
        <v>19</v>
      </c>
      <c r="W27" t="s">
        <v>19</v>
      </c>
      <c r="X27" t="s">
        <v>19</v>
      </c>
      <c r="Y27" t="s">
        <v>19</v>
      </c>
      <c r="Z27" t="s">
        <v>19</v>
      </c>
      <c r="AA27" t="s">
        <v>19</v>
      </c>
      <c r="AB27" t="s">
        <v>19</v>
      </c>
      <c r="AC27" t="s">
        <v>19</v>
      </c>
      <c r="AD27" t="s">
        <v>19</v>
      </c>
      <c r="AE27" t="s">
        <v>19</v>
      </c>
      <c r="AF27" t="s">
        <v>19</v>
      </c>
      <c r="AG27" t="s">
        <v>19</v>
      </c>
      <c r="AH27">
        <v>48</v>
      </c>
      <c r="AI27">
        <v>7</v>
      </c>
      <c r="AJ27">
        <v>36</v>
      </c>
      <c r="AK27">
        <v>5</v>
      </c>
      <c r="AL27">
        <v>1</v>
      </c>
      <c r="AM27" t="s">
        <v>19</v>
      </c>
      <c r="AN27" t="s">
        <v>19</v>
      </c>
      <c r="AO27">
        <v>1</v>
      </c>
      <c r="AP27" t="s">
        <v>19</v>
      </c>
      <c r="AQ27" t="s">
        <v>19</v>
      </c>
      <c r="AR27" t="s">
        <v>19</v>
      </c>
      <c r="AS27" t="s">
        <v>19</v>
      </c>
      <c r="AT27">
        <v>10</v>
      </c>
      <c r="AU27" t="s">
        <v>19</v>
      </c>
      <c r="AV27">
        <v>8</v>
      </c>
      <c r="AW27">
        <v>2</v>
      </c>
      <c r="AX27">
        <v>4</v>
      </c>
      <c r="AY27">
        <v>2</v>
      </c>
      <c r="AZ27">
        <v>2</v>
      </c>
      <c r="BA27" t="s">
        <v>19</v>
      </c>
      <c r="BB27" t="s">
        <v>19</v>
      </c>
      <c r="BC27" t="s">
        <v>19</v>
      </c>
      <c r="BD27" t="s">
        <v>19</v>
      </c>
      <c r="BE27" t="s">
        <v>19</v>
      </c>
      <c r="BF27">
        <v>30</v>
      </c>
      <c r="BG27">
        <v>4</v>
      </c>
      <c r="BH27">
        <v>24</v>
      </c>
      <c r="BI27">
        <v>2</v>
      </c>
      <c r="BJ27">
        <v>3</v>
      </c>
      <c r="BK27">
        <v>1</v>
      </c>
      <c r="BL27">
        <v>2</v>
      </c>
      <c r="BM27" t="s">
        <v>19</v>
      </c>
      <c r="BN27" t="s">
        <v>19</v>
      </c>
      <c r="BO27" t="s">
        <v>19</v>
      </c>
      <c r="BP27" t="s">
        <v>19</v>
      </c>
      <c r="BQ27" t="s">
        <v>19</v>
      </c>
      <c r="BR27">
        <v>3</v>
      </c>
      <c r="BS27" t="s">
        <v>19</v>
      </c>
      <c r="BT27">
        <v>3</v>
      </c>
      <c r="BU27" t="s">
        <v>19</v>
      </c>
    </row>
    <row r="28" spans="1:73">
      <c r="A28" t="s">
        <v>907</v>
      </c>
      <c r="B28">
        <v>192</v>
      </c>
      <c r="C28">
        <v>8</v>
      </c>
      <c r="D28">
        <v>91</v>
      </c>
      <c r="E28">
        <v>93</v>
      </c>
      <c r="F28">
        <v>124</v>
      </c>
      <c r="G28">
        <v>6</v>
      </c>
      <c r="H28">
        <v>53</v>
      </c>
      <c r="I28">
        <v>65</v>
      </c>
      <c r="J28">
        <v>60</v>
      </c>
      <c r="K28">
        <v>6</v>
      </c>
      <c r="L28">
        <v>29</v>
      </c>
      <c r="M28">
        <v>25</v>
      </c>
      <c r="N28">
        <v>8</v>
      </c>
      <c r="O28" t="s">
        <v>19</v>
      </c>
      <c r="P28">
        <v>3</v>
      </c>
      <c r="Q28">
        <v>5</v>
      </c>
      <c r="R28">
        <v>3</v>
      </c>
      <c r="S28" t="s">
        <v>19</v>
      </c>
      <c r="T28">
        <v>1</v>
      </c>
      <c r="U28">
        <v>2</v>
      </c>
      <c r="V28" t="s">
        <v>19</v>
      </c>
      <c r="W28" t="s">
        <v>19</v>
      </c>
      <c r="X28" t="s">
        <v>19</v>
      </c>
      <c r="Y28" t="s">
        <v>19</v>
      </c>
      <c r="Z28" t="s">
        <v>19</v>
      </c>
      <c r="AA28" t="s">
        <v>19</v>
      </c>
      <c r="AB28" t="s">
        <v>19</v>
      </c>
      <c r="AC28" t="s">
        <v>19</v>
      </c>
      <c r="AD28" t="s">
        <v>19</v>
      </c>
      <c r="AE28" t="s">
        <v>19</v>
      </c>
      <c r="AF28" t="s">
        <v>19</v>
      </c>
      <c r="AG28" t="s">
        <v>19</v>
      </c>
      <c r="AH28">
        <v>53</v>
      </c>
      <c r="AI28">
        <v>2</v>
      </c>
      <c r="AJ28">
        <v>30</v>
      </c>
      <c r="AK28">
        <v>21</v>
      </c>
      <c r="AL28" t="s">
        <v>19</v>
      </c>
      <c r="AM28" t="s">
        <v>19</v>
      </c>
      <c r="AN28" t="s">
        <v>19</v>
      </c>
      <c r="AO28" t="s">
        <v>19</v>
      </c>
      <c r="AP28">
        <v>1</v>
      </c>
      <c r="AQ28" t="s">
        <v>19</v>
      </c>
      <c r="AR28">
        <v>1</v>
      </c>
      <c r="AS28" t="s">
        <v>19</v>
      </c>
      <c r="AT28">
        <v>3</v>
      </c>
      <c r="AU28" t="s">
        <v>19</v>
      </c>
      <c r="AV28">
        <v>2</v>
      </c>
      <c r="AW28">
        <v>1</v>
      </c>
      <c r="AX28">
        <v>5</v>
      </c>
      <c r="AY28" t="s">
        <v>19</v>
      </c>
      <c r="AZ28">
        <v>2</v>
      </c>
      <c r="BA28">
        <v>3</v>
      </c>
      <c r="BB28">
        <v>1</v>
      </c>
      <c r="BC28" t="s">
        <v>19</v>
      </c>
      <c r="BD28">
        <v>1</v>
      </c>
      <c r="BE28" t="s">
        <v>19</v>
      </c>
      <c r="BF28">
        <v>34</v>
      </c>
      <c r="BG28">
        <v>2</v>
      </c>
      <c r="BH28">
        <v>23</v>
      </c>
      <c r="BI28">
        <v>9</v>
      </c>
      <c r="BJ28">
        <v>4</v>
      </c>
      <c r="BK28" t="s">
        <v>19</v>
      </c>
      <c r="BL28" t="s">
        <v>19</v>
      </c>
      <c r="BM28">
        <v>4</v>
      </c>
      <c r="BN28">
        <v>5</v>
      </c>
      <c r="BO28" t="s">
        <v>19</v>
      </c>
      <c r="BP28">
        <v>1</v>
      </c>
      <c r="BQ28">
        <v>4</v>
      </c>
      <c r="BR28">
        <v>4</v>
      </c>
      <c r="BS28" t="s">
        <v>19</v>
      </c>
      <c r="BT28">
        <v>4</v>
      </c>
      <c r="BU28" t="s">
        <v>19</v>
      </c>
    </row>
    <row r="29" spans="1:73">
      <c r="A29" t="s">
        <v>906</v>
      </c>
      <c r="B29">
        <v>361</v>
      </c>
      <c r="C29">
        <v>49</v>
      </c>
      <c r="D29">
        <v>173</v>
      </c>
      <c r="E29">
        <v>139</v>
      </c>
      <c r="F29">
        <v>206</v>
      </c>
      <c r="G29">
        <v>26</v>
      </c>
      <c r="H29">
        <v>78</v>
      </c>
      <c r="I29">
        <v>102</v>
      </c>
      <c r="J29">
        <v>133</v>
      </c>
      <c r="K29">
        <v>15</v>
      </c>
      <c r="L29">
        <v>66</v>
      </c>
      <c r="M29">
        <v>52</v>
      </c>
      <c r="N29">
        <v>15</v>
      </c>
      <c r="O29">
        <v>6</v>
      </c>
      <c r="P29">
        <v>6</v>
      </c>
      <c r="Q29">
        <v>3</v>
      </c>
      <c r="R29">
        <v>2</v>
      </c>
      <c r="S29" t="s">
        <v>19</v>
      </c>
      <c r="T29" t="s">
        <v>19</v>
      </c>
      <c r="U29">
        <v>2</v>
      </c>
      <c r="V29">
        <v>1</v>
      </c>
      <c r="W29" t="s">
        <v>19</v>
      </c>
      <c r="X29">
        <v>1</v>
      </c>
      <c r="Y29" t="s">
        <v>19</v>
      </c>
      <c r="Z29" t="s">
        <v>19</v>
      </c>
      <c r="AA29" t="s">
        <v>19</v>
      </c>
      <c r="AB29" t="s">
        <v>19</v>
      </c>
      <c r="AC29" t="s">
        <v>19</v>
      </c>
      <c r="AD29" t="s">
        <v>19</v>
      </c>
      <c r="AE29" t="s">
        <v>19</v>
      </c>
      <c r="AF29" t="s">
        <v>19</v>
      </c>
      <c r="AG29" t="s">
        <v>19</v>
      </c>
      <c r="AH29">
        <v>129</v>
      </c>
      <c r="AI29">
        <v>15</v>
      </c>
      <c r="AJ29">
        <v>82</v>
      </c>
      <c r="AK29">
        <v>32</v>
      </c>
      <c r="AL29" t="s">
        <v>19</v>
      </c>
      <c r="AM29" t="s">
        <v>19</v>
      </c>
      <c r="AN29" t="s">
        <v>19</v>
      </c>
      <c r="AO29" t="s">
        <v>19</v>
      </c>
      <c r="AP29" t="s">
        <v>19</v>
      </c>
      <c r="AQ29" t="s">
        <v>19</v>
      </c>
      <c r="AR29" t="s">
        <v>19</v>
      </c>
      <c r="AS29" t="s">
        <v>19</v>
      </c>
      <c r="AT29">
        <v>5</v>
      </c>
      <c r="AU29">
        <v>1</v>
      </c>
      <c r="AV29">
        <v>4</v>
      </c>
      <c r="AW29" t="s">
        <v>19</v>
      </c>
      <c r="AX29">
        <v>8</v>
      </c>
      <c r="AY29" t="s">
        <v>19</v>
      </c>
      <c r="AZ29">
        <v>6</v>
      </c>
      <c r="BA29">
        <v>2</v>
      </c>
      <c r="BB29">
        <v>3</v>
      </c>
      <c r="BC29" t="s">
        <v>19</v>
      </c>
      <c r="BD29">
        <v>2</v>
      </c>
      <c r="BE29">
        <v>1</v>
      </c>
      <c r="BF29">
        <v>112</v>
      </c>
      <c r="BG29">
        <v>14</v>
      </c>
      <c r="BH29">
        <v>69</v>
      </c>
      <c r="BI29">
        <v>29</v>
      </c>
      <c r="BJ29">
        <v>1</v>
      </c>
      <c r="BK29" t="s">
        <v>19</v>
      </c>
      <c r="BL29">
        <v>1</v>
      </c>
      <c r="BM29" t="s">
        <v>19</v>
      </c>
      <c r="BN29" t="s">
        <v>19</v>
      </c>
      <c r="BO29" t="s">
        <v>19</v>
      </c>
      <c r="BP29" t="s">
        <v>19</v>
      </c>
      <c r="BQ29" t="s">
        <v>19</v>
      </c>
      <c r="BR29">
        <v>8</v>
      </c>
      <c r="BS29">
        <v>2</v>
      </c>
      <c r="BT29">
        <v>6</v>
      </c>
      <c r="BU29" t="s">
        <v>19</v>
      </c>
    </row>
    <row r="30" spans="1:73">
      <c r="A30" t="s">
        <v>905</v>
      </c>
      <c r="B30">
        <v>1090</v>
      </c>
      <c r="C30">
        <v>119</v>
      </c>
      <c r="D30">
        <v>417</v>
      </c>
      <c r="E30">
        <v>554</v>
      </c>
      <c r="F30">
        <v>770</v>
      </c>
      <c r="G30">
        <v>67</v>
      </c>
      <c r="H30">
        <v>218</v>
      </c>
      <c r="I30">
        <v>485</v>
      </c>
      <c r="J30">
        <v>342</v>
      </c>
      <c r="K30">
        <v>41</v>
      </c>
      <c r="L30">
        <v>134</v>
      </c>
      <c r="M30">
        <v>167</v>
      </c>
      <c r="N30">
        <v>15</v>
      </c>
      <c r="O30">
        <v>4</v>
      </c>
      <c r="P30">
        <v>4</v>
      </c>
      <c r="Q30">
        <v>7</v>
      </c>
      <c r="R30">
        <v>11</v>
      </c>
      <c r="S30">
        <v>2</v>
      </c>
      <c r="T30">
        <v>6</v>
      </c>
      <c r="U30">
        <v>3</v>
      </c>
      <c r="V30" t="s">
        <v>19</v>
      </c>
      <c r="W30" t="s">
        <v>19</v>
      </c>
      <c r="X30" t="s">
        <v>19</v>
      </c>
      <c r="Y30" t="s">
        <v>19</v>
      </c>
      <c r="Z30" t="s">
        <v>19</v>
      </c>
      <c r="AA30" t="s">
        <v>19</v>
      </c>
      <c r="AB30" t="s">
        <v>19</v>
      </c>
      <c r="AC30" t="s">
        <v>19</v>
      </c>
      <c r="AD30" t="s">
        <v>19</v>
      </c>
      <c r="AE30" t="s">
        <v>19</v>
      </c>
      <c r="AF30" t="s">
        <v>19</v>
      </c>
      <c r="AG30" t="s">
        <v>19</v>
      </c>
      <c r="AH30">
        <v>273</v>
      </c>
      <c r="AI30">
        <v>39</v>
      </c>
      <c r="AJ30">
        <v>177</v>
      </c>
      <c r="AK30">
        <v>57</v>
      </c>
      <c r="AL30" t="s">
        <v>19</v>
      </c>
      <c r="AM30" t="s">
        <v>19</v>
      </c>
      <c r="AN30" t="s">
        <v>19</v>
      </c>
      <c r="AO30" t="s">
        <v>19</v>
      </c>
      <c r="AP30" t="s">
        <v>19</v>
      </c>
      <c r="AQ30" t="s">
        <v>19</v>
      </c>
      <c r="AR30" t="s">
        <v>19</v>
      </c>
      <c r="AS30" t="s">
        <v>19</v>
      </c>
      <c r="AT30">
        <v>10</v>
      </c>
      <c r="AU30">
        <v>1</v>
      </c>
      <c r="AV30">
        <v>6</v>
      </c>
      <c r="AW30">
        <v>3</v>
      </c>
      <c r="AX30">
        <v>11</v>
      </c>
      <c r="AY30" t="s">
        <v>19</v>
      </c>
      <c r="AZ30">
        <v>5</v>
      </c>
      <c r="BA30">
        <v>6</v>
      </c>
      <c r="BB30">
        <v>3</v>
      </c>
      <c r="BC30">
        <v>3</v>
      </c>
      <c r="BD30" t="s">
        <v>19</v>
      </c>
      <c r="BE30" t="s">
        <v>19</v>
      </c>
      <c r="BF30">
        <v>228</v>
      </c>
      <c r="BG30">
        <v>34</v>
      </c>
      <c r="BH30">
        <v>147</v>
      </c>
      <c r="BI30">
        <v>47</v>
      </c>
      <c r="BJ30">
        <v>19</v>
      </c>
      <c r="BK30">
        <v>1</v>
      </c>
      <c r="BL30">
        <v>17</v>
      </c>
      <c r="BM30">
        <v>1</v>
      </c>
      <c r="BN30">
        <v>2</v>
      </c>
      <c r="BO30" t="s">
        <v>19</v>
      </c>
      <c r="BP30">
        <v>2</v>
      </c>
      <c r="BQ30" t="s">
        <v>19</v>
      </c>
      <c r="BR30">
        <v>21</v>
      </c>
      <c r="BS30">
        <v>7</v>
      </c>
      <c r="BT30">
        <v>12</v>
      </c>
      <c r="BU30">
        <v>2</v>
      </c>
    </row>
    <row r="31" spans="1:73">
      <c r="A31" t="s">
        <v>904</v>
      </c>
      <c r="B31">
        <v>68</v>
      </c>
      <c r="C31">
        <v>39</v>
      </c>
      <c r="D31">
        <v>21</v>
      </c>
      <c r="E31">
        <v>8</v>
      </c>
      <c r="F31">
        <v>43</v>
      </c>
      <c r="G31">
        <v>32</v>
      </c>
      <c r="H31">
        <v>3</v>
      </c>
      <c r="I31">
        <v>8</v>
      </c>
      <c r="J31">
        <v>27</v>
      </c>
      <c r="K31">
        <v>18</v>
      </c>
      <c r="L31">
        <v>3</v>
      </c>
      <c r="M31">
        <v>6</v>
      </c>
      <c r="N31" t="s">
        <v>19</v>
      </c>
      <c r="O31" t="s">
        <v>19</v>
      </c>
      <c r="P31" t="s">
        <v>19</v>
      </c>
      <c r="Q31" t="s">
        <v>19</v>
      </c>
      <c r="R31">
        <v>1</v>
      </c>
      <c r="S31">
        <v>1</v>
      </c>
      <c r="T31" t="s">
        <v>19</v>
      </c>
      <c r="U31" t="s">
        <v>19</v>
      </c>
      <c r="V31" t="s">
        <v>19</v>
      </c>
      <c r="W31" t="s">
        <v>19</v>
      </c>
      <c r="X31" t="s">
        <v>19</v>
      </c>
      <c r="Y31" t="s">
        <v>19</v>
      </c>
      <c r="Z31" t="s">
        <v>19</v>
      </c>
      <c r="AA31" t="s">
        <v>19</v>
      </c>
      <c r="AB31" t="s">
        <v>19</v>
      </c>
      <c r="AC31" t="s">
        <v>19</v>
      </c>
      <c r="AD31" t="s">
        <v>19</v>
      </c>
      <c r="AE31" t="s">
        <v>19</v>
      </c>
      <c r="AF31" t="s">
        <v>19</v>
      </c>
      <c r="AG31" t="s">
        <v>19</v>
      </c>
      <c r="AH31">
        <v>21</v>
      </c>
      <c r="AI31">
        <v>4</v>
      </c>
      <c r="AJ31">
        <v>17</v>
      </c>
      <c r="AK31" t="s">
        <v>19</v>
      </c>
      <c r="AL31" t="s">
        <v>19</v>
      </c>
      <c r="AM31" t="s">
        <v>19</v>
      </c>
      <c r="AN31" t="s">
        <v>19</v>
      </c>
      <c r="AO31" t="s">
        <v>19</v>
      </c>
      <c r="AP31" t="s">
        <v>19</v>
      </c>
      <c r="AQ31" t="s">
        <v>19</v>
      </c>
      <c r="AR31" t="s">
        <v>19</v>
      </c>
      <c r="AS31" t="s">
        <v>19</v>
      </c>
      <c r="AT31" t="s">
        <v>19</v>
      </c>
      <c r="AU31" t="s">
        <v>19</v>
      </c>
      <c r="AV31" t="s">
        <v>19</v>
      </c>
      <c r="AW31" t="s">
        <v>19</v>
      </c>
      <c r="AX31" t="s">
        <v>19</v>
      </c>
      <c r="AY31" t="s">
        <v>19</v>
      </c>
      <c r="AZ31" t="s">
        <v>19</v>
      </c>
      <c r="BA31" t="s">
        <v>19</v>
      </c>
      <c r="BB31" t="s">
        <v>19</v>
      </c>
      <c r="BC31" t="s">
        <v>19</v>
      </c>
      <c r="BD31" t="s">
        <v>19</v>
      </c>
      <c r="BE31" t="s">
        <v>19</v>
      </c>
      <c r="BF31">
        <v>18</v>
      </c>
      <c r="BG31">
        <v>4</v>
      </c>
      <c r="BH31">
        <v>14</v>
      </c>
      <c r="BI31" t="s">
        <v>19</v>
      </c>
      <c r="BJ31">
        <v>2</v>
      </c>
      <c r="BK31" t="s">
        <v>19</v>
      </c>
      <c r="BL31">
        <v>2</v>
      </c>
      <c r="BM31" t="s">
        <v>19</v>
      </c>
      <c r="BN31">
        <v>1</v>
      </c>
      <c r="BO31" t="s">
        <v>19</v>
      </c>
      <c r="BP31">
        <v>1</v>
      </c>
      <c r="BQ31" t="s">
        <v>19</v>
      </c>
      <c r="BR31">
        <v>3</v>
      </c>
      <c r="BS31">
        <v>2</v>
      </c>
      <c r="BT31">
        <v>1</v>
      </c>
      <c r="BU31" t="s">
        <v>19</v>
      </c>
    </row>
    <row r="32" spans="1:73">
      <c r="A32" t="s">
        <v>903</v>
      </c>
      <c r="B32">
        <v>112</v>
      </c>
      <c r="C32">
        <v>11</v>
      </c>
      <c r="D32">
        <v>30</v>
      </c>
      <c r="E32">
        <v>71</v>
      </c>
      <c r="F32">
        <v>54</v>
      </c>
      <c r="G32">
        <v>7</v>
      </c>
      <c r="H32">
        <v>7</v>
      </c>
      <c r="I32">
        <v>40</v>
      </c>
      <c r="J32">
        <v>30</v>
      </c>
      <c r="K32">
        <v>4</v>
      </c>
      <c r="L32">
        <v>7</v>
      </c>
      <c r="M32">
        <v>19</v>
      </c>
      <c r="N32">
        <v>22</v>
      </c>
      <c r="O32">
        <v>1</v>
      </c>
      <c r="P32">
        <v>4</v>
      </c>
      <c r="Q32">
        <v>17</v>
      </c>
      <c r="R32" t="s">
        <v>19</v>
      </c>
      <c r="S32" t="s">
        <v>19</v>
      </c>
      <c r="T32" t="s">
        <v>19</v>
      </c>
      <c r="U32" t="s">
        <v>19</v>
      </c>
      <c r="V32">
        <v>2</v>
      </c>
      <c r="W32" t="s">
        <v>19</v>
      </c>
      <c r="X32" t="s">
        <v>19</v>
      </c>
      <c r="Y32">
        <v>2</v>
      </c>
      <c r="Z32">
        <v>2</v>
      </c>
      <c r="AA32" t="s">
        <v>19</v>
      </c>
      <c r="AB32" t="s">
        <v>19</v>
      </c>
      <c r="AC32">
        <v>2</v>
      </c>
      <c r="AD32" t="s">
        <v>19</v>
      </c>
      <c r="AE32" t="s">
        <v>19</v>
      </c>
      <c r="AF32" t="s">
        <v>19</v>
      </c>
      <c r="AG32" t="s">
        <v>19</v>
      </c>
      <c r="AH32">
        <v>28</v>
      </c>
      <c r="AI32">
        <v>2</v>
      </c>
      <c r="AJ32">
        <v>16</v>
      </c>
      <c r="AK32">
        <v>10</v>
      </c>
      <c r="AL32" t="s">
        <v>19</v>
      </c>
      <c r="AM32" t="s">
        <v>19</v>
      </c>
      <c r="AN32" t="s">
        <v>19</v>
      </c>
      <c r="AO32" t="s">
        <v>19</v>
      </c>
      <c r="AP32" t="s">
        <v>19</v>
      </c>
      <c r="AQ32" t="s">
        <v>19</v>
      </c>
      <c r="AR32" t="s">
        <v>19</v>
      </c>
      <c r="AS32" t="s">
        <v>19</v>
      </c>
      <c r="AT32">
        <v>8</v>
      </c>
      <c r="AU32" t="s">
        <v>19</v>
      </c>
      <c r="AV32">
        <v>8</v>
      </c>
      <c r="AW32" t="s">
        <v>19</v>
      </c>
      <c r="AX32" t="s">
        <v>19</v>
      </c>
      <c r="AY32" t="s">
        <v>19</v>
      </c>
      <c r="AZ32" t="s">
        <v>19</v>
      </c>
      <c r="BA32" t="s">
        <v>19</v>
      </c>
      <c r="BB32">
        <v>1</v>
      </c>
      <c r="BC32">
        <v>1</v>
      </c>
      <c r="BD32" t="s">
        <v>19</v>
      </c>
      <c r="BE32" t="s">
        <v>19</v>
      </c>
      <c r="BF32">
        <v>18</v>
      </c>
      <c r="BG32">
        <v>1</v>
      </c>
      <c r="BH32">
        <v>7</v>
      </c>
      <c r="BI32">
        <v>10</v>
      </c>
      <c r="BJ32">
        <v>1</v>
      </c>
      <c r="BK32" t="s">
        <v>19</v>
      </c>
      <c r="BL32">
        <v>1</v>
      </c>
      <c r="BM32" t="s">
        <v>19</v>
      </c>
      <c r="BN32" t="s">
        <v>19</v>
      </c>
      <c r="BO32" t="s">
        <v>19</v>
      </c>
      <c r="BP32" t="s">
        <v>19</v>
      </c>
      <c r="BQ32" t="s">
        <v>19</v>
      </c>
      <c r="BR32">
        <v>4</v>
      </c>
      <c r="BS32">
        <v>1</v>
      </c>
      <c r="BT32">
        <v>3</v>
      </c>
      <c r="BU32" t="s">
        <v>19</v>
      </c>
    </row>
    <row r="33" spans="1:73">
      <c r="A33" t="s">
        <v>902</v>
      </c>
      <c r="B33">
        <v>692</v>
      </c>
      <c r="C33">
        <v>26</v>
      </c>
      <c r="D33">
        <v>377</v>
      </c>
      <c r="E33">
        <v>289</v>
      </c>
      <c r="F33">
        <v>479</v>
      </c>
      <c r="G33">
        <v>14</v>
      </c>
      <c r="H33">
        <v>213</v>
      </c>
      <c r="I33">
        <v>252</v>
      </c>
      <c r="J33">
        <v>158</v>
      </c>
      <c r="K33">
        <v>6</v>
      </c>
      <c r="L33">
        <v>75</v>
      </c>
      <c r="M33">
        <v>77</v>
      </c>
      <c r="N33">
        <v>43</v>
      </c>
      <c r="O33">
        <v>4</v>
      </c>
      <c r="P33">
        <v>24</v>
      </c>
      <c r="Q33">
        <v>15</v>
      </c>
      <c r="R33">
        <v>8</v>
      </c>
      <c r="S33" t="s">
        <v>19</v>
      </c>
      <c r="T33">
        <v>5</v>
      </c>
      <c r="U33">
        <v>3</v>
      </c>
      <c r="V33" t="s">
        <v>19</v>
      </c>
      <c r="W33" t="s">
        <v>19</v>
      </c>
      <c r="X33" t="s">
        <v>19</v>
      </c>
      <c r="Y33" t="s">
        <v>19</v>
      </c>
      <c r="Z33" t="s">
        <v>19</v>
      </c>
      <c r="AA33" t="s">
        <v>19</v>
      </c>
      <c r="AB33" t="s">
        <v>19</v>
      </c>
      <c r="AC33" t="s">
        <v>19</v>
      </c>
      <c r="AD33" t="s">
        <v>19</v>
      </c>
      <c r="AE33" t="s">
        <v>19</v>
      </c>
      <c r="AF33" t="s">
        <v>19</v>
      </c>
      <c r="AG33" t="s">
        <v>19</v>
      </c>
      <c r="AH33">
        <v>152</v>
      </c>
      <c r="AI33">
        <v>8</v>
      </c>
      <c r="AJ33">
        <v>126</v>
      </c>
      <c r="AK33">
        <v>18</v>
      </c>
      <c r="AL33" t="s">
        <v>19</v>
      </c>
      <c r="AM33" t="s">
        <v>19</v>
      </c>
      <c r="AN33" t="s">
        <v>19</v>
      </c>
      <c r="AO33" t="s">
        <v>19</v>
      </c>
      <c r="AP33" t="s">
        <v>19</v>
      </c>
      <c r="AQ33" t="s">
        <v>19</v>
      </c>
      <c r="AR33" t="s">
        <v>19</v>
      </c>
      <c r="AS33" t="s">
        <v>19</v>
      </c>
      <c r="AT33">
        <v>16</v>
      </c>
      <c r="AU33">
        <v>2</v>
      </c>
      <c r="AV33">
        <v>6</v>
      </c>
      <c r="AW33">
        <v>8</v>
      </c>
      <c r="AX33">
        <v>4</v>
      </c>
      <c r="AY33" t="s">
        <v>19</v>
      </c>
      <c r="AZ33">
        <v>3</v>
      </c>
      <c r="BA33">
        <v>1</v>
      </c>
      <c r="BB33">
        <v>1</v>
      </c>
      <c r="BC33" t="s">
        <v>19</v>
      </c>
      <c r="BD33">
        <v>1</v>
      </c>
      <c r="BE33" t="s">
        <v>19</v>
      </c>
      <c r="BF33">
        <v>109</v>
      </c>
      <c r="BG33">
        <v>6</v>
      </c>
      <c r="BH33">
        <v>94</v>
      </c>
      <c r="BI33">
        <v>9</v>
      </c>
      <c r="BJ33">
        <v>16</v>
      </c>
      <c r="BK33" t="s">
        <v>19</v>
      </c>
      <c r="BL33">
        <v>16</v>
      </c>
      <c r="BM33" t="s">
        <v>19</v>
      </c>
      <c r="BN33">
        <v>6</v>
      </c>
      <c r="BO33" t="s">
        <v>19</v>
      </c>
      <c r="BP33">
        <v>6</v>
      </c>
      <c r="BQ33" t="s">
        <v>19</v>
      </c>
      <c r="BR33">
        <v>10</v>
      </c>
      <c r="BS33" t="s">
        <v>19</v>
      </c>
      <c r="BT33">
        <v>9</v>
      </c>
      <c r="BU33">
        <v>1</v>
      </c>
    </row>
    <row r="34" spans="1:73">
      <c r="A34" t="s">
        <v>901</v>
      </c>
      <c r="B34">
        <v>1563</v>
      </c>
      <c r="C34">
        <v>190</v>
      </c>
      <c r="D34">
        <v>425</v>
      </c>
      <c r="E34">
        <v>948</v>
      </c>
      <c r="F34">
        <v>1063</v>
      </c>
      <c r="G34">
        <v>101</v>
      </c>
      <c r="H34">
        <v>173</v>
      </c>
      <c r="I34">
        <v>789</v>
      </c>
      <c r="J34">
        <v>427</v>
      </c>
      <c r="K34">
        <v>67</v>
      </c>
      <c r="L34">
        <v>123</v>
      </c>
      <c r="M34">
        <v>237</v>
      </c>
      <c r="N34">
        <v>70</v>
      </c>
      <c r="O34">
        <v>14</v>
      </c>
      <c r="P34">
        <v>36</v>
      </c>
      <c r="Q34">
        <v>20</v>
      </c>
      <c r="R34">
        <v>12</v>
      </c>
      <c r="S34" t="s">
        <v>19</v>
      </c>
      <c r="T34">
        <v>3</v>
      </c>
      <c r="U34">
        <v>9</v>
      </c>
      <c r="V34">
        <v>41</v>
      </c>
      <c r="W34">
        <v>6</v>
      </c>
      <c r="X34">
        <v>4</v>
      </c>
      <c r="Y34">
        <v>31</v>
      </c>
      <c r="Z34">
        <v>1</v>
      </c>
      <c r="AA34" t="s">
        <v>19</v>
      </c>
      <c r="AB34" t="s">
        <v>19</v>
      </c>
      <c r="AC34">
        <v>1</v>
      </c>
      <c r="AD34" t="s">
        <v>19</v>
      </c>
      <c r="AE34" t="s">
        <v>19</v>
      </c>
      <c r="AF34" t="s">
        <v>19</v>
      </c>
      <c r="AG34" t="s">
        <v>19</v>
      </c>
      <c r="AH34">
        <v>360</v>
      </c>
      <c r="AI34">
        <v>63</v>
      </c>
      <c r="AJ34">
        <v>201</v>
      </c>
      <c r="AK34">
        <v>96</v>
      </c>
      <c r="AL34" t="s">
        <v>19</v>
      </c>
      <c r="AM34" t="s">
        <v>19</v>
      </c>
      <c r="AN34" t="s">
        <v>19</v>
      </c>
      <c r="AO34" t="s">
        <v>19</v>
      </c>
      <c r="AP34" t="s">
        <v>19</v>
      </c>
      <c r="AQ34" t="s">
        <v>19</v>
      </c>
      <c r="AR34" t="s">
        <v>19</v>
      </c>
      <c r="AS34" t="s">
        <v>19</v>
      </c>
      <c r="AT34">
        <v>12</v>
      </c>
      <c r="AU34">
        <v>3</v>
      </c>
      <c r="AV34">
        <v>6</v>
      </c>
      <c r="AW34">
        <v>3</v>
      </c>
      <c r="AX34">
        <v>8</v>
      </c>
      <c r="AY34">
        <v>1</v>
      </c>
      <c r="AZ34">
        <v>6</v>
      </c>
      <c r="BA34">
        <v>1</v>
      </c>
      <c r="BB34">
        <v>6</v>
      </c>
      <c r="BC34">
        <v>1</v>
      </c>
      <c r="BD34">
        <v>5</v>
      </c>
      <c r="BE34" t="s">
        <v>19</v>
      </c>
      <c r="BF34">
        <v>304</v>
      </c>
      <c r="BG34">
        <v>56</v>
      </c>
      <c r="BH34">
        <v>163</v>
      </c>
      <c r="BI34">
        <v>85</v>
      </c>
      <c r="BJ34">
        <v>20</v>
      </c>
      <c r="BK34">
        <v>1</v>
      </c>
      <c r="BL34">
        <v>13</v>
      </c>
      <c r="BM34">
        <v>6</v>
      </c>
      <c r="BN34">
        <v>10</v>
      </c>
      <c r="BO34">
        <v>1</v>
      </c>
      <c r="BP34">
        <v>8</v>
      </c>
      <c r="BQ34">
        <v>1</v>
      </c>
      <c r="BR34">
        <v>16</v>
      </c>
      <c r="BS34">
        <v>6</v>
      </c>
      <c r="BT34">
        <v>8</v>
      </c>
      <c r="BU34">
        <v>2</v>
      </c>
    </row>
    <row r="35" spans="1:73">
      <c r="A35" t="s">
        <v>900</v>
      </c>
      <c r="B35">
        <v>452</v>
      </c>
      <c r="C35">
        <v>71</v>
      </c>
      <c r="D35">
        <v>192</v>
      </c>
      <c r="E35">
        <v>189</v>
      </c>
      <c r="F35">
        <v>247</v>
      </c>
      <c r="G35">
        <v>31</v>
      </c>
      <c r="H35">
        <v>99</v>
      </c>
      <c r="I35">
        <v>117</v>
      </c>
      <c r="J35">
        <v>129</v>
      </c>
      <c r="K35">
        <v>28</v>
      </c>
      <c r="L35">
        <v>65</v>
      </c>
      <c r="M35">
        <v>36</v>
      </c>
      <c r="N35">
        <v>27</v>
      </c>
      <c r="O35">
        <v>5</v>
      </c>
      <c r="P35">
        <v>6</v>
      </c>
      <c r="Q35">
        <v>16</v>
      </c>
      <c r="R35">
        <v>7</v>
      </c>
      <c r="S35">
        <v>1</v>
      </c>
      <c r="T35">
        <v>4</v>
      </c>
      <c r="U35">
        <v>2</v>
      </c>
      <c r="V35">
        <v>7</v>
      </c>
      <c r="W35" t="s">
        <v>19</v>
      </c>
      <c r="X35">
        <v>1</v>
      </c>
      <c r="Y35">
        <v>6</v>
      </c>
      <c r="Z35" t="s">
        <v>19</v>
      </c>
      <c r="AA35" t="s">
        <v>19</v>
      </c>
      <c r="AB35" t="s">
        <v>19</v>
      </c>
      <c r="AC35" t="s">
        <v>19</v>
      </c>
      <c r="AD35" t="s">
        <v>19</v>
      </c>
      <c r="AE35" t="s">
        <v>19</v>
      </c>
      <c r="AF35" t="s">
        <v>19</v>
      </c>
      <c r="AG35" t="s">
        <v>19</v>
      </c>
      <c r="AH35">
        <v>153</v>
      </c>
      <c r="AI35">
        <v>30</v>
      </c>
      <c r="AJ35">
        <v>77</v>
      </c>
      <c r="AK35">
        <v>46</v>
      </c>
      <c r="AL35" t="s">
        <v>19</v>
      </c>
      <c r="AM35" t="s">
        <v>19</v>
      </c>
      <c r="AN35" t="s">
        <v>19</v>
      </c>
      <c r="AO35" t="s">
        <v>19</v>
      </c>
      <c r="AP35" t="s">
        <v>19</v>
      </c>
      <c r="AQ35" t="s">
        <v>19</v>
      </c>
      <c r="AR35" t="s">
        <v>19</v>
      </c>
      <c r="AS35" t="s">
        <v>19</v>
      </c>
      <c r="AT35">
        <v>6</v>
      </c>
      <c r="AU35">
        <v>2</v>
      </c>
      <c r="AV35">
        <v>1</v>
      </c>
      <c r="AW35">
        <v>3</v>
      </c>
      <c r="AX35">
        <v>2</v>
      </c>
      <c r="AY35" t="s">
        <v>19</v>
      </c>
      <c r="AZ35">
        <v>2</v>
      </c>
      <c r="BA35" t="s">
        <v>19</v>
      </c>
      <c r="BB35">
        <v>1</v>
      </c>
      <c r="BC35" t="s">
        <v>19</v>
      </c>
      <c r="BD35">
        <v>1</v>
      </c>
      <c r="BE35" t="s">
        <v>19</v>
      </c>
      <c r="BF35">
        <v>120</v>
      </c>
      <c r="BG35">
        <v>23</v>
      </c>
      <c r="BH35">
        <v>56</v>
      </c>
      <c r="BI35">
        <v>41</v>
      </c>
      <c r="BJ35">
        <v>1</v>
      </c>
      <c r="BK35" t="s">
        <v>19</v>
      </c>
      <c r="BL35" t="s">
        <v>19</v>
      </c>
      <c r="BM35">
        <v>1</v>
      </c>
      <c r="BN35">
        <v>23</v>
      </c>
      <c r="BO35">
        <v>5</v>
      </c>
      <c r="BP35">
        <v>17</v>
      </c>
      <c r="BQ35">
        <v>1</v>
      </c>
      <c r="BR35">
        <v>11</v>
      </c>
      <c r="BS35">
        <v>4</v>
      </c>
      <c r="BT35">
        <v>5</v>
      </c>
      <c r="BU35">
        <v>2</v>
      </c>
    </row>
    <row r="36" spans="1:73">
      <c r="A36" t="s">
        <v>899</v>
      </c>
      <c r="B36">
        <v>277</v>
      </c>
      <c r="C36">
        <v>44</v>
      </c>
      <c r="D36">
        <v>93</v>
      </c>
      <c r="E36">
        <v>140</v>
      </c>
      <c r="F36">
        <v>146</v>
      </c>
      <c r="G36">
        <v>15</v>
      </c>
      <c r="H36">
        <v>37</v>
      </c>
      <c r="I36">
        <v>94</v>
      </c>
      <c r="J36">
        <v>45</v>
      </c>
      <c r="K36">
        <v>13</v>
      </c>
      <c r="L36">
        <v>15</v>
      </c>
      <c r="M36">
        <v>17</v>
      </c>
      <c r="N36">
        <v>43</v>
      </c>
      <c r="O36">
        <v>8</v>
      </c>
      <c r="P36">
        <v>8</v>
      </c>
      <c r="Q36">
        <v>27</v>
      </c>
      <c r="R36">
        <v>6</v>
      </c>
      <c r="S36">
        <v>1</v>
      </c>
      <c r="T36">
        <v>1</v>
      </c>
      <c r="U36">
        <v>4</v>
      </c>
      <c r="V36">
        <v>10</v>
      </c>
      <c r="W36">
        <v>4</v>
      </c>
      <c r="X36">
        <v>4</v>
      </c>
      <c r="Y36">
        <v>2</v>
      </c>
      <c r="Z36">
        <v>6</v>
      </c>
      <c r="AA36">
        <v>2</v>
      </c>
      <c r="AB36">
        <v>1</v>
      </c>
      <c r="AC36">
        <v>3</v>
      </c>
      <c r="AD36">
        <v>1</v>
      </c>
      <c r="AE36" t="s">
        <v>19</v>
      </c>
      <c r="AF36" t="s">
        <v>19</v>
      </c>
      <c r="AG36">
        <v>1</v>
      </c>
      <c r="AH36">
        <v>62</v>
      </c>
      <c r="AI36">
        <v>12</v>
      </c>
      <c r="AJ36">
        <v>41</v>
      </c>
      <c r="AK36">
        <v>9</v>
      </c>
      <c r="AL36">
        <v>5</v>
      </c>
      <c r="AM36" t="s">
        <v>19</v>
      </c>
      <c r="AN36">
        <v>5</v>
      </c>
      <c r="AO36" t="s">
        <v>19</v>
      </c>
      <c r="AP36" t="s">
        <v>19</v>
      </c>
      <c r="AQ36" t="s">
        <v>19</v>
      </c>
      <c r="AR36" t="s">
        <v>19</v>
      </c>
      <c r="AS36" t="s">
        <v>19</v>
      </c>
      <c r="AT36">
        <v>4</v>
      </c>
      <c r="AU36">
        <v>2</v>
      </c>
      <c r="AV36">
        <v>1</v>
      </c>
      <c r="AW36">
        <v>1</v>
      </c>
      <c r="AX36">
        <v>2</v>
      </c>
      <c r="AY36" t="s">
        <v>19</v>
      </c>
      <c r="AZ36">
        <v>1</v>
      </c>
      <c r="BA36">
        <v>1</v>
      </c>
      <c r="BB36">
        <v>1</v>
      </c>
      <c r="BC36">
        <v>1</v>
      </c>
      <c r="BD36" t="s">
        <v>19</v>
      </c>
      <c r="BE36" t="s">
        <v>19</v>
      </c>
      <c r="BF36">
        <v>44</v>
      </c>
      <c r="BG36">
        <v>7</v>
      </c>
      <c r="BH36">
        <v>31</v>
      </c>
      <c r="BI36">
        <v>6</v>
      </c>
      <c r="BJ36">
        <v>6</v>
      </c>
      <c r="BK36">
        <v>2</v>
      </c>
      <c r="BL36">
        <v>3</v>
      </c>
      <c r="BM36">
        <v>1</v>
      </c>
      <c r="BN36" t="s">
        <v>19</v>
      </c>
      <c r="BO36" t="s">
        <v>19</v>
      </c>
      <c r="BP36" t="s">
        <v>19</v>
      </c>
      <c r="BQ36" t="s">
        <v>19</v>
      </c>
      <c r="BR36">
        <v>3</v>
      </c>
      <c r="BS36">
        <v>2</v>
      </c>
      <c r="BT36">
        <v>1</v>
      </c>
      <c r="BU36" t="s">
        <v>19</v>
      </c>
    </row>
    <row r="37" spans="1:73">
      <c r="A37" t="s">
        <v>898</v>
      </c>
      <c r="B37">
        <v>42</v>
      </c>
      <c r="C37">
        <v>20</v>
      </c>
      <c r="D37">
        <v>15</v>
      </c>
      <c r="E37">
        <v>7</v>
      </c>
      <c r="F37">
        <v>23</v>
      </c>
      <c r="G37">
        <v>9</v>
      </c>
      <c r="H37">
        <v>8</v>
      </c>
      <c r="I37">
        <v>6</v>
      </c>
      <c r="J37">
        <v>15</v>
      </c>
      <c r="K37">
        <v>7</v>
      </c>
      <c r="L37">
        <v>4</v>
      </c>
      <c r="M37">
        <v>4</v>
      </c>
      <c r="N37" t="s">
        <v>19</v>
      </c>
      <c r="O37" t="s">
        <v>19</v>
      </c>
      <c r="P37" t="s">
        <v>19</v>
      </c>
      <c r="Q37" t="s">
        <v>19</v>
      </c>
      <c r="R37" t="s">
        <v>19</v>
      </c>
      <c r="S37" t="s">
        <v>19</v>
      </c>
      <c r="T37" t="s">
        <v>19</v>
      </c>
      <c r="U37" t="s">
        <v>19</v>
      </c>
      <c r="V37" t="s">
        <v>19</v>
      </c>
      <c r="W37" t="s">
        <v>19</v>
      </c>
      <c r="X37" t="s">
        <v>19</v>
      </c>
      <c r="Y37" t="s">
        <v>19</v>
      </c>
      <c r="Z37" t="s">
        <v>19</v>
      </c>
      <c r="AA37" t="s">
        <v>19</v>
      </c>
      <c r="AB37" t="s">
        <v>19</v>
      </c>
      <c r="AC37" t="s">
        <v>19</v>
      </c>
      <c r="AD37" t="s">
        <v>19</v>
      </c>
      <c r="AE37" t="s">
        <v>19</v>
      </c>
      <c r="AF37" t="s">
        <v>19</v>
      </c>
      <c r="AG37" t="s">
        <v>19</v>
      </c>
      <c r="AH37">
        <v>19</v>
      </c>
      <c r="AI37">
        <v>11</v>
      </c>
      <c r="AJ37">
        <v>7</v>
      </c>
      <c r="AK37">
        <v>1</v>
      </c>
      <c r="AL37" t="s">
        <v>19</v>
      </c>
      <c r="AM37" t="s">
        <v>19</v>
      </c>
      <c r="AN37" t="s">
        <v>19</v>
      </c>
      <c r="AO37" t="s">
        <v>19</v>
      </c>
      <c r="AP37" t="s">
        <v>19</v>
      </c>
      <c r="AQ37" t="s">
        <v>19</v>
      </c>
      <c r="AR37" t="s">
        <v>19</v>
      </c>
      <c r="AS37" t="s">
        <v>19</v>
      </c>
      <c r="AT37" t="s">
        <v>19</v>
      </c>
      <c r="AU37" t="s">
        <v>19</v>
      </c>
      <c r="AV37" t="s">
        <v>19</v>
      </c>
      <c r="AW37" t="s">
        <v>19</v>
      </c>
      <c r="AX37" t="s">
        <v>19</v>
      </c>
      <c r="AY37" t="s">
        <v>19</v>
      </c>
      <c r="AZ37" t="s">
        <v>19</v>
      </c>
      <c r="BA37" t="s">
        <v>19</v>
      </c>
      <c r="BB37" t="s">
        <v>19</v>
      </c>
      <c r="BC37" t="s">
        <v>19</v>
      </c>
      <c r="BD37" t="s">
        <v>19</v>
      </c>
      <c r="BE37" t="s">
        <v>19</v>
      </c>
      <c r="BF37">
        <v>19</v>
      </c>
      <c r="BG37">
        <v>11</v>
      </c>
      <c r="BH37">
        <v>7</v>
      </c>
      <c r="BI37">
        <v>1</v>
      </c>
      <c r="BJ37" t="s">
        <v>19</v>
      </c>
      <c r="BK37" t="s">
        <v>19</v>
      </c>
      <c r="BL37" t="s">
        <v>19</v>
      </c>
      <c r="BM37" t="s">
        <v>19</v>
      </c>
      <c r="BN37" t="s">
        <v>19</v>
      </c>
      <c r="BO37" t="s">
        <v>19</v>
      </c>
      <c r="BP37" t="s">
        <v>19</v>
      </c>
      <c r="BQ37" t="s">
        <v>19</v>
      </c>
      <c r="BR37" t="s">
        <v>19</v>
      </c>
      <c r="BS37" t="s">
        <v>19</v>
      </c>
      <c r="BT37" t="s">
        <v>19</v>
      </c>
      <c r="BU37" t="s">
        <v>19</v>
      </c>
    </row>
    <row r="38" spans="1:73">
      <c r="A38" t="s">
        <v>897</v>
      </c>
      <c r="B38">
        <v>195</v>
      </c>
      <c r="C38">
        <v>20</v>
      </c>
      <c r="D38">
        <v>106</v>
      </c>
      <c r="E38">
        <v>69</v>
      </c>
      <c r="F38">
        <v>93</v>
      </c>
      <c r="G38">
        <v>9</v>
      </c>
      <c r="H38">
        <v>50</v>
      </c>
      <c r="I38">
        <v>34</v>
      </c>
      <c r="J38">
        <v>69</v>
      </c>
      <c r="K38">
        <v>8</v>
      </c>
      <c r="L38">
        <v>45</v>
      </c>
      <c r="M38">
        <v>16</v>
      </c>
      <c r="N38">
        <v>4</v>
      </c>
      <c r="O38" t="s">
        <v>19</v>
      </c>
      <c r="P38">
        <v>3</v>
      </c>
      <c r="Q38">
        <v>1</v>
      </c>
      <c r="R38">
        <v>1</v>
      </c>
      <c r="S38" t="s">
        <v>19</v>
      </c>
      <c r="T38" t="s">
        <v>19</v>
      </c>
      <c r="U38">
        <v>1</v>
      </c>
      <c r="V38" t="s">
        <v>19</v>
      </c>
      <c r="W38" t="s">
        <v>19</v>
      </c>
      <c r="X38" t="s">
        <v>19</v>
      </c>
      <c r="Y38" t="s">
        <v>19</v>
      </c>
      <c r="Z38" t="s">
        <v>19</v>
      </c>
      <c r="AA38" t="s">
        <v>19</v>
      </c>
      <c r="AB38" t="s">
        <v>19</v>
      </c>
      <c r="AC38" t="s">
        <v>19</v>
      </c>
      <c r="AD38" t="s">
        <v>19</v>
      </c>
      <c r="AE38" t="s">
        <v>19</v>
      </c>
      <c r="AF38" t="s">
        <v>19</v>
      </c>
      <c r="AG38" t="s">
        <v>19</v>
      </c>
      <c r="AH38">
        <v>96</v>
      </c>
      <c r="AI38">
        <v>10</v>
      </c>
      <c r="AJ38">
        <v>53</v>
      </c>
      <c r="AK38">
        <v>33</v>
      </c>
      <c r="AL38" t="s">
        <v>19</v>
      </c>
      <c r="AM38" t="s">
        <v>19</v>
      </c>
      <c r="AN38" t="s">
        <v>19</v>
      </c>
      <c r="AO38" t="s">
        <v>19</v>
      </c>
      <c r="AP38" t="s">
        <v>19</v>
      </c>
      <c r="AQ38" t="s">
        <v>19</v>
      </c>
      <c r="AR38" t="s">
        <v>19</v>
      </c>
      <c r="AS38" t="s">
        <v>19</v>
      </c>
      <c r="AT38" t="s">
        <v>19</v>
      </c>
      <c r="AU38" t="s">
        <v>19</v>
      </c>
      <c r="AV38" t="s">
        <v>19</v>
      </c>
      <c r="AW38" t="s">
        <v>19</v>
      </c>
      <c r="AX38" t="s">
        <v>19</v>
      </c>
      <c r="AY38" t="s">
        <v>19</v>
      </c>
      <c r="AZ38" t="s">
        <v>19</v>
      </c>
      <c r="BA38" t="s">
        <v>19</v>
      </c>
      <c r="BB38" t="s">
        <v>19</v>
      </c>
      <c r="BC38" t="s">
        <v>19</v>
      </c>
      <c r="BD38" t="s">
        <v>19</v>
      </c>
      <c r="BE38" t="s">
        <v>19</v>
      </c>
      <c r="BF38">
        <v>96</v>
      </c>
      <c r="BG38">
        <v>10</v>
      </c>
      <c r="BH38">
        <v>53</v>
      </c>
      <c r="BI38">
        <v>33</v>
      </c>
      <c r="BJ38" t="s">
        <v>19</v>
      </c>
      <c r="BK38" t="s">
        <v>19</v>
      </c>
      <c r="BL38" t="s">
        <v>19</v>
      </c>
      <c r="BM38" t="s">
        <v>19</v>
      </c>
      <c r="BN38" t="s">
        <v>19</v>
      </c>
      <c r="BO38" t="s">
        <v>19</v>
      </c>
      <c r="BP38" t="s">
        <v>19</v>
      </c>
      <c r="BQ38" t="s">
        <v>19</v>
      </c>
      <c r="BR38">
        <v>1</v>
      </c>
      <c r="BS38">
        <v>1</v>
      </c>
      <c r="BT38" t="s">
        <v>19</v>
      </c>
      <c r="BU38" t="s">
        <v>19</v>
      </c>
    </row>
    <row r="39" spans="1:73">
      <c r="A39" t="s">
        <v>896</v>
      </c>
      <c r="B39">
        <v>40</v>
      </c>
      <c r="C39">
        <v>2</v>
      </c>
      <c r="D39">
        <v>6</v>
      </c>
      <c r="E39">
        <v>32</v>
      </c>
      <c r="F39">
        <v>28</v>
      </c>
      <c r="G39">
        <v>1</v>
      </c>
      <c r="H39">
        <v>5</v>
      </c>
      <c r="I39">
        <v>22</v>
      </c>
      <c r="J39">
        <v>15</v>
      </c>
      <c r="K39">
        <v>1</v>
      </c>
      <c r="L39">
        <v>2</v>
      </c>
      <c r="M39">
        <v>12</v>
      </c>
      <c r="N39" t="s">
        <v>19</v>
      </c>
      <c r="O39" t="s">
        <v>19</v>
      </c>
      <c r="P39" t="s">
        <v>19</v>
      </c>
      <c r="Q39" t="s">
        <v>19</v>
      </c>
      <c r="R39">
        <v>1</v>
      </c>
      <c r="S39" t="s">
        <v>19</v>
      </c>
      <c r="T39" t="s">
        <v>19</v>
      </c>
      <c r="U39">
        <v>1</v>
      </c>
      <c r="V39" t="s">
        <v>19</v>
      </c>
      <c r="W39" t="s">
        <v>19</v>
      </c>
      <c r="X39" t="s">
        <v>19</v>
      </c>
      <c r="Y39" t="s">
        <v>19</v>
      </c>
      <c r="Z39" t="s">
        <v>19</v>
      </c>
      <c r="AA39" t="s">
        <v>19</v>
      </c>
      <c r="AB39" t="s">
        <v>19</v>
      </c>
      <c r="AC39" t="s">
        <v>19</v>
      </c>
      <c r="AD39" t="s">
        <v>19</v>
      </c>
      <c r="AE39" t="s">
        <v>19</v>
      </c>
      <c r="AF39" t="s">
        <v>19</v>
      </c>
      <c r="AG39" t="s">
        <v>19</v>
      </c>
      <c r="AH39">
        <v>11</v>
      </c>
      <c r="AI39">
        <v>1</v>
      </c>
      <c r="AJ39">
        <v>1</v>
      </c>
      <c r="AK39">
        <v>9</v>
      </c>
      <c r="AL39" t="s">
        <v>19</v>
      </c>
      <c r="AM39" t="s">
        <v>19</v>
      </c>
      <c r="AN39" t="s">
        <v>19</v>
      </c>
      <c r="AO39" t="s">
        <v>19</v>
      </c>
      <c r="AP39" t="s">
        <v>19</v>
      </c>
      <c r="AQ39" t="s">
        <v>19</v>
      </c>
      <c r="AR39" t="s">
        <v>19</v>
      </c>
      <c r="AS39" t="s">
        <v>19</v>
      </c>
      <c r="AT39" t="s">
        <v>19</v>
      </c>
      <c r="AU39" t="s">
        <v>19</v>
      </c>
      <c r="AV39" t="s">
        <v>19</v>
      </c>
      <c r="AW39" t="s">
        <v>19</v>
      </c>
      <c r="AX39">
        <v>2</v>
      </c>
      <c r="AY39" t="s">
        <v>19</v>
      </c>
      <c r="AZ39" t="s">
        <v>19</v>
      </c>
      <c r="BA39">
        <v>2</v>
      </c>
      <c r="BB39" t="s">
        <v>19</v>
      </c>
      <c r="BC39" t="s">
        <v>19</v>
      </c>
      <c r="BD39" t="s">
        <v>19</v>
      </c>
      <c r="BE39" t="s">
        <v>19</v>
      </c>
      <c r="BF39">
        <v>9</v>
      </c>
      <c r="BG39">
        <v>1</v>
      </c>
      <c r="BH39">
        <v>1</v>
      </c>
      <c r="BI39">
        <v>7</v>
      </c>
      <c r="BJ39" t="s">
        <v>19</v>
      </c>
      <c r="BK39" t="s">
        <v>19</v>
      </c>
      <c r="BL39" t="s">
        <v>19</v>
      </c>
      <c r="BM39" t="s">
        <v>19</v>
      </c>
      <c r="BN39" t="s">
        <v>19</v>
      </c>
      <c r="BO39" t="s">
        <v>19</v>
      </c>
      <c r="BP39" t="s">
        <v>19</v>
      </c>
      <c r="BQ39" t="s">
        <v>19</v>
      </c>
      <c r="BR39" t="s">
        <v>19</v>
      </c>
      <c r="BS39" t="s">
        <v>19</v>
      </c>
      <c r="BT39" t="s">
        <v>19</v>
      </c>
      <c r="BU39" t="s">
        <v>19</v>
      </c>
    </row>
    <row r="40" spans="1:73">
      <c r="A40" t="s">
        <v>895</v>
      </c>
      <c r="B40">
        <v>243</v>
      </c>
      <c r="C40">
        <v>55</v>
      </c>
      <c r="D40">
        <v>82</v>
      </c>
      <c r="E40">
        <v>106</v>
      </c>
      <c r="F40">
        <v>144</v>
      </c>
      <c r="G40">
        <v>27</v>
      </c>
      <c r="H40">
        <v>30</v>
      </c>
      <c r="I40">
        <v>87</v>
      </c>
      <c r="J40">
        <v>79</v>
      </c>
      <c r="K40">
        <v>8</v>
      </c>
      <c r="L40">
        <v>26</v>
      </c>
      <c r="M40">
        <v>45</v>
      </c>
      <c r="N40">
        <v>10</v>
      </c>
      <c r="O40">
        <v>5</v>
      </c>
      <c r="P40">
        <v>2</v>
      </c>
      <c r="Q40">
        <v>3</v>
      </c>
      <c r="R40">
        <v>7</v>
      </c>
      <c r="S40">
        <v>3</v>
      </c>
      <c r="T40">
        <v>1</v>
      </c>
      <c r="U40">
        <v>3</v>
      </c>
      <c r="V40" t="s">
        <v>19</v>
      </c>
      <c r="W40" t="s">
        <v>19</v>
      </c>
      <c r="X40" t="s">
        <v>19</v>
      </c>
      <c r="Y40" t="s">
        <v>19</v>
      </c>
      <c r="Z40" t="s">
        <v>19</v>
      </c>
      <c r="AA40" t="s">
        <v>19</v>
      </c>
      <c r="AB40" t="s">
        <v>19</v>
      </c>
      <c r="AC40" t="s">
        <v>19</v>
      </c>
      <c r="AD40" t="s">
        <v>19</v>
      </c>
      <c r="AE40" t="s">
        <v>19</v>
      </c>
      <c r="AF40" t="s">
        <v>19</v>
      </c>
      <c r="AG40" t="s">
        <v>19</v>
      </c>
      <c r="AH40">
        <v>75</v>
      </c>
      <c r="AI40">
        <v>19</v>
      </c>
      <c r="AJ40">
        <v>45</v>
      </c>
      <c r="AK40">
        <v>11</v>
      </c>
      <c r="AL40" t="s">
        <v>19</v>
      </c>
      <c r="AM40" t="s">
        <v>19</v>
      </c>
      <c r="AN40" t="s">
        <v>19</v>
      </c>
      <c r="AO40" t="s">
        <v>19</v>
      </c>
      <c r="AP40" t="s">
        <v>19</v>
      </c>
      <c r="AQ40" t="s">
        <v>19</v>
      </c>
      <c r="AR40" t="s">
        <v>19</v>
      </c>
      <c r="AS40" t="s">
        <v>19</v>
      </c>
      <c r="AT40">
        <v>8</v>
      </c>
      <c r="AU40">
        <v>3</v>
      </c>
      <c r="AV40">
        <v>3</v>
      </c>
      <c r="AW40">
        <v>2</v>
      </c>
      <c r="AX40">
        <v>5</v>
      </c>
      <c r="AY40">
        <v>3</v>
      </c>
      <c r="AZ40" t="s">
        <v>19</v>
      </c>
      <c r="BA40">
        <v>2</v>
      </c>
      <c r="BB40">
        <v>2</v>
      </c>
      <c r="BC40">
        <v>1</v>
      </c>
      <c r="BD40" t="s">
        <v>19</v>
      </c>
      <c r="BE40">
        <v>1</v>
      </c>
      <c r="BF40">
        <v>52</v>
      </c>
      <c r="BG40">
        <v>11</v>
      </c>
      <c r="BH40">
        <v>35</v>
      </c>
      <c r="BI40">
        <v>6</v>
      </c>
      <c r="BJ40">
        <v>1</v>
      </c>
      <c r="BK40">
        <v>1</v>
      </c>
      <c r="BL40" t="s">
        <v>19</v>
      </c>
      <c r="BM40" t="s">
        <v>19</v>
      </c>
      <c r="BN40">
        <v>7</v>
      </c>
      <c r="BO40" t="s">
        <v>19</v>
      </c>
      <c r="BP40">
        <v>7</v>
      </c>
      <c r="BQ40" t="s">
        <v>19</v>
      </c>
      <c r="BR40">
        <v>7</v>
      </c>
      <c r="BS40">
        <v>1</v>
      </c>
      <c r="BT40">
        <v>4</v>
      </c>
      <c r="BU40">
        <v>2</v>
      </c>
    </row>
    <row r="41" spans="1:73">
      <c r="A41" t="s">
        <v>894</v>
      </c>
      <c r="B41">
        <v>489</v>
      </c>
      <c r="C41">
        <v>39</v>
      </c>
      <c r="D41">
        <v>285</v>
      </c>
      <c r="E41">
        <v>165</v>
      </c>
      <c r="F41">
        <v>276</v>
      </c>
      <c r="G41">
        <v>14</v>
      </c>
      <c r="H41">
        <v>148</v>
      </c>
      <c r="I41">
        <v>114</v>
      </c>
      <c r="J41">
        <v>158</v>
      </c>
      <c r="K41">
        <v>5</v>
      </c>
      <c r="L41">
        <v>99</v>
      </c>
      <c r="M41">
        <v>54</v>
      </c>
      <c r="N41">
        <v>17</v>
      </c>
      <c r="O41">
        <v>3</v>
      </c>
      <c r="P41">
        <v>8</v>
      </c>
      <c r="Q41">
        <v>6</v>
      </c>
      <c r="R41">
        <v>15</v>
      </c>
      <c r="S41">
        <v>3</v>
      </c>
      <c r="T41">
        <v>7</v>
      </c>
      <c r="U41">
        <v>5</v>
      </c>
      <c r="V41">
        <v>7</v>
      </c>
      <c r="W41">
        <v>3</v>
      </c>
      <c r="X41">
        <v>2</v>
      </c>
      <c r="Y41">
        <v>2</v>
      </c>
      <c r="Z41">
        <v>3</v>
      </c>
      <c r="AA41" t="s">
        <v>19</v>
      </c>
      <c r="AB41">
        <v>1</v>
      </c>
      <c r="AC41">
        <v>2</v>
      </c>
      <c r="AD41" t="s">
        <v>19</v>
      </c>
      <c r="AE41" t="s">
        <v>19</v>
      </c>
      <c r="AF41" t="s">
        <v>19</v>
      </c>
      <c r="AG41" t="s">
        <v>19</v>
      </c>
      <c r="AH41">
        <v>159</v>
      </c>
      <c r="AI41">
        <v>14</v>
      </c>
      <c r="AJ41">
        <v>109</v>
      </c>
      <c r="AK41">
        <v>36</v>
      </c>
      <c r="AL41" t="s">
        <v>19</v>
      </c>
      <c r="AM41" t="s">
        <v>19</v>
      </c>
      <c r="AN41" t="s">
        <v>19</v>
      </c>
      <c r="AO41" t="s">
        <v>19</v>
      </c>
      <c r="AP41" t="s">
        <v>19</v>
      </c>
      <c r="AQ41" t="s">
        <v>19</v>
      </c>
      <c r="AR41" t="s">
        <v>19</v>
      </c>
      <c r="AS41" t="s">
        <v>19</v>
      </c>
      <c r="AT41">
        <v>23</v>
      </c>
      <c r="AU41">
        <v>2</v>
      </c>
      <c r="AV41">
        <v>15</v>
      </c>
      <c r="AW41">
        <v>6</v>
      </c>
      <c r="AX41">
        <v>14</v>
      </c>
      <c r="AY41">
        <v>1</v>
      </c>
      <c r="AZ41">
        <v>6</v>
      </c>
      <c r="BA41">
        <v>7</v>
      </c>
      <c r="BB41" t="s">
        <v>19</v>
      </c>
      <c r="BC41" t="s">
        <v>19</v>
      </c>
      <c r="BD41" t="s">
        <v>19</v>
      </c>
      <c r="BE41" t="s">
        <v>19</v>
      </c>
      <c r="BF41">
        <v>106</v>
      </c>
      <c r="BG41">
        <v>9</v>
      </c>
      <c r="BH41">
        <v>74</v>
      </c>
      <c r="BI41">
        <v>23</v>
      </c>
      <c r="BJ41">
        <v>5</v>
      </c>
      <c r="BK41" t="s">
        <v>19</v>
      </c>
      <c r="BL41">
        <v>5</v>
      </c>
      <c r="BM41" t="s">
        <v>19</v>
      </c>
      <c r="BN41">
        <v>11</v>
      </c>
      <c r="BO41">
        <v>2</v>
      </c>
      <c r="BP41">
        <v>9</v>
      </c>
      <c r="BQ41" t="s">
        <v>19</v>
      </c>
      <c r="BR41">
        <v>12</v>
      </c>
      <c r="BS41">
        <v>2</v>
      </c>
      <c r="BT41">
        <v>10</v>
      </c>
      <c r="BU41" t="s">
        <v>19</v>
      </c>
    </row>
    <row r="42" spans="1:73">
      <c r="A42" t="s">
        <v>893</v>
      </c>
      <c r="B42">
        <v>77</v>
      </c>
      <c r="C42">
        <v>20</v>
      </c>
      <c r="D42">
        <v>25</v>
      </c>
      <c r="E42">
        <v>32</v>
      </c>
      <c r="F42">
        <v>39</v>
      </c>
      <c r="G42">
        <v>9</v>
      </c>
      <c r="H42">
        <v>11</v>
      </c>
      <c r="I42">
        <v>19</v>
      </c>
      <c r="J42">
        <v>16</v>
      </c>
      <c r="K42">
        <v>1</v>
      </c>
      <c r="L42">
        <v>7</v>
      </c>
      <c r="M42">
        <v>8</v>
      </c>
      <c r="N42" t="s">
        <v>19</v>
      </c>
      <c r="O42" t="s">
        <v>19</v>
      </c>
      <c r="P42" t="s">
        <v>19</v>
      </c>
      <c r="Q42" t="s">
        <v>19</v>
      </c>
      <c r="R42">
        <v>3</v>
      </c>
      <c r="S42" t="s">
        <v>19</v>
      </c>
      <c r="T42" t="s">
        <v>19</v>
      </c>
      <c r="U42">
        <v>3</v>
      </c>
      <c r="V42" t="s">
        <v>19</v>
      </c>
      <c r="W42" t="s">
        <v>19</v>
      </c>
      <c r="X42" t="s">
        <v>19</v>
      </c>
      <c r="Y42" t="s">
        <v>19</v>
      </c>
      <c r="Z42" t="s">
        <v>19</v>
      </c>
      <c r="AA42" t="s">
        <v>19</v>
      </c>
      <c r="AB42" t="s">
        <v>19</v>
      </c>
      <c r="AC42" t="s">
        <v>19</v>
      </c>
      <c r="AD42" t="s">
        <v>19</v>
      </c>
      <c r="AE42" t="s">
        <v>19</v>
      </c>
      <c r="AF42" t="s">
        <v>19</v>
      </c>
      <c r="AG42" t="s">
        <v>19</v>
      </c>
      <c r="AH42">
        <v>32</v>
      </c>
      <c r="AI42">
        <v>10</v>
      </c>
      <c r="AJ42">
        <v>12</v>
      </c>
      <c r="AK42">
        <v>10</v>
      </c>
      <c r="AL42" t="s">
        <v>19</v>
      </c>
      <c r="AM42" t="s">
        <v>19</v>
      </c>
      <c r="AN42" t="s">
        <v>19</v>
      </c>
      <c r="AO42" t="s">
        <v>19</v>
      </c>
      <c r="AP42" t="s">
        <v>19</v>
      </c>
      <c r="AQ42" t="s">
        <v>19</v>
      </c>
      <c r="AR42" t="s">
        <v>19</v>
      </c>
      <c r="AS42" t="s">
        <v>19</v>
      </c>
      <c r="AT42" t="s">
        <v>19</v>
      </c>
      <c r="AU42" t="s">
        <v>19</v>
      </c>
      <c r="AV42" t="s">
        <v>19</v>
      </c>
      <c r="AW42" t="s">
        <v>19</v>
      </c>
      <c r="AX42">
        <v>7</v>
      </c>
      <c r="AY42">
        <v>2</v>
      </c>
      <c r="AZ42">
        <v>1</v>
      </c>
      <c r="BA42">
        <v>4</v>
      </c>
      <c r="BB42">
        <v>4</v>
      </c>
      <c r="BC42">
        <v>2</v>
      </c>
      <c r="BD42" t="s">
        <v>19</v>
      </c>
      <c r="BE42">
        <v>2</v>
      </c>
      <c r="BF42">
        <v>21</v>
      </c>
      <c r="BG42">
        <v>6</v>
      </c>
      <c r="BH42">
        <v>11</v>
      </c>
      <c r="BI42">
        <v>4</v>
      </c>
      <c r="BJ42" t="s">
        <v>19</v>
      </c>
      <c r="BK42" t="s">
        <v>19</v>
      </c>
      <c r="BL42" t="s">
        <v>19</v>
      </c>
      <c r="BM42" t="s">
        <v>19</v>
      </c>
      <c r="BN42" t="s">
        <v>19</v>
      </c>
      <c r="BO42" t="s">
        <v>19</v>
      </c>
      <c r="BP42" t="s">
        <v>19</v>
      </c>
      <c r="BQ42" t="s">
        <v>19</v>
      </c>
      <c r="BR42">
        <v>3</v>
      </c>
      <c r="BS42">
        <v>1</v>
      </c>
      <c r="BT42">
        <v>2</v>
      </c>
      <c r="BU42" t="s">
        <v>19</v>
      </c>
    </row>
    <row r="43" spans="1:73">
      <c r="A43" t="s">
        <v>892</v>
      </c>
      <c r="B43" t="s">
        <v>19</v>
      </c>
      <c r="C43" t="s">
        <v>19</v>
      </c>
      <c r="D43" t="s">
        <v>19</v>
      </c>
      <c r="E43" t="s">
        <v>19</v>
      </c>
      <c r="F43" t="s">
        <v>19</v>
      </c>
      <c r="G43" t="s">
        <v>19</v>
      </c>
      <c r="H43" t="s">
        <v>19</v>
      </c>
      <c r="I43" t="s">
        <v>19</v>
      </c>
      <c r="J43" t="s">
        <v>19</v>
      </c>
      <c r="K43" t="s">
        <v>19</v>
      </c>
      <c r="L43" t="s">
        <v>19</v>
      </c>
      <c r="M43" t="s">
        <v>19</v>
      </c>
      <c r="N43" t="s">
        <v>19</v>
      </c>
      <c r="O43" t="s">
        <v>19</v>
      </c>
      <c r="P43" t="s">
        <v>19</v>
      </c>
      <c r="Q43" t="s">
        <v>19</v>
      </c>
      <c r="R43" t="s">
        <v>19</v>
      </c>
      <c r="S43" t="s">
        <v>19</v>
      </c>
      <c r="T43" t="s">
        <v>19</v>
      </c>
      <c r="U43" t="s">
        <v>19</v>
      </c>
      <c r="V43" t="s">
        <v>19</v>
      </c>
      <c r="W43" t="s">
        <v>19</v>
      </c>
      <c r="X43" t="s">
        <v>19</v>
      </c>
      <c r="Y43" t="s">
        <v>19</v>
      </c>
      <c r="Z43" t="s">
        <v>19</v>
      </c>
      <c r="AA43" t="s">
        <v>19</v>
      </c>
      <c r="AB43" t="s">
        <v>19</v>
      </c>
      <c r="AC43" t="s">
        <v>19</v>
      </c>
      <c r="AD43" t="s">
        <v>19</v>
      </c>
      <c r="AE43" t="s">
        <v>19</v>
      </c>
      <c r="AF43" t="s">
        <v>19</v>
      </c>
      <c r="AG43" t="s">
        <v>19</v>
      </c>
      <c r="AH43" t="s">
        <v>19</v>
      </c>
      <c r="AI43" t="s">
        <v>19</v>
      </c>
      <c r="AJ43" t="s">
        <v>19</v>
      </c>
      <c r="AK43" t="s">
        <v>19</v>
      </c>
      <c r="AL43" t="s">
        <v>19</v>
      </c>
      <c r="AM43" t="s">
        <v>19</v>
      </c>
      <c r="AN43" t="s">
        <v>19</v>
      </c>
      <c r="AO43" t="s">
        <v>19</v>
      </c>
      <c r="AP43" t="s">
        <v>19</v>
      </c>
      <c r="AQ43" t="s">
        <v>19</v>
      </c>
      <c r="AR43" t="s">
        <v>19</v>
      </c>
      <c r="AS43" t="s">
        <v>19</v>
      </c>
      <c r="AT43" t="s">
        <v>19</v>
      </c>
      <c r="AU43" t="s">
        <v>19</v>
      </c>
      <c r="AV43" t="s">
        <v>19</v>
      </c>
      <c r="AW43" t="s">
        <v>19</v>
      </c>
      <c r="AX43" t="s">
        <v>19</v>
      </c>
      <c r="AY43" t="s">
        <v>19</v>
      </c>
      <c r="AZ43" t="s">
        <v>19</v>
      </c>
      <c r="BA43" t="s">
        <v>19</v>
      </c>
      <c r="BB43" t="s">
        <v>19</v>
      </c>
      <c r="BC43" t="s">
        <v>19</v>
      </c>
      <c r="BD43" t="s">
        <v>19</v>
      </c>
      <c r="BE43" t="s">
        <v>19</v>
      </c>
      <c r="BF43" t="s">
        <v>19</v>
      </c>
      <c r="BG43" t="s">
        <v>19</v>
      </c>
      <c r="BH43" t="s">
        <v>19</v>
      </c>
      <c r="BI43" t="s">
        <v>19</v>
      </c>
      <c r="BJ43" t="s">
        <v>19</v>
      </c>
      <c r="BK43" t="s">
        <v>19</v>
      </c>
      <c r="BL43" t="s">
        <v>19</v>
      </c>
      <c r="BM43" t="s">
        <v>19</v>
      </c>
      <c r="BN43" t="s">
        <v>19</v>
      </c>
      <c r="BO43" t="s">
        <v>19</v>
      </c>
      <c r="BP43" t="s">
        <v>19</v>
      </c>
      <c r="BQ43" t="s">
        <v>19</v>
      </c>
      <c r="BR43" t="s">
        <v>19</v>
      </c>
      <c r="BS43" t="s">
        <v>19</v>
      </c>
      <c r="BT43" t="s">
        <v>19</v>
      </c>
      <c r="BU43" t="s">
        <v>19</v>
      </c>
    </row>
    <row r="44" spans="1:73">
      <c r="A44" t="s">
        <v>891</v>
      </c>
      <c r="B44">
        <v>86</v>
      </c>
      <c r="C44">
        <v>1</v>
      </c>
      <c r="D44">
        <v>63</v>
      </c>
      <c r="E44">
        <v>22</v>
      </c>
      <c r="F44">
        <v>37</v>
      </c>
      <c r="G44" t="s">
        <v>19</v>
      </c>
      <c r="H44">
        <v>22</v>
      </c>
      <c r="I44">
        <v>15</v>
      </c>
      <c r="J44">
        <v>19</v>
      </c>
      <c r="K44" t="s">
        <v>19</v>
      </c>
      <c r="L44">
        <v>14</v>
      </c>
      <c r="M44">
        <v>5</v>
      </c>
      <c r="N44">
        <v>5</v>
      </c>
      <c r="O44">
        <v>1</v>
      </c>
      <c r="P44">
        <v>3</v>
      </c>
      <c r="Q44">
        <v>1</v>
      </c>
      <c r="R44">
        <v>6</v>
      </c>
      <c r="S44" t="s">
        <v>19</v>
      </c>
      <c r="T44">
        <v>5</v>
      </c>
      <c r="U44">
        <v>1</v>
      </c>
      <c r="V44">
        <v>2</v>
      </c>
      <c r="W44" t="s">
        <v>19</v>
      </c>
      <c r="X44">
        <v>2</v>
      </c>
      <c r="Y44" t="s">
        <v>19</v>
      </c>
      <c r="Z44">
        <v>1</v>
      </c>
      <c r="AA44" t="s">
        <v>19</v>
      </c>
      <c r="AB44">
        <v>1</v>
      </c>
      <c r="AC44" t="s">
        <v>19</v>
      </c>
      <c r="AD44" t="s">
        <v>19</v>
      </c>
      <c r="AE44" t="s">
        <v>19</v>
      </c>
      <c r="AF44" t="s">
        <v>19</v>
      </c>
      <c r="AG44" t="s">
        <v>19</v>
      </c>
      <c r="AH44">
        <v>34</v>
      </c>
      <c r="AI44" t="s">
        <v>19</v>
      </c>
      <c r="AJ44">
        <v>29</v>
      </c>
      <c r="AK44">
        <v>5</v>
      </c>
      <c r="AL44" t="s">
        <v>19</v>
      </c>
      <c r="AM44" t="s">
        <v>19</v>
      </c>
      <c r="AN44" t="s">
        <v>19</v>
      </c>
      <c r="AO44" t="s">
        <v>19</v>
      </c>
      <c r="AP44" t="s">
        <v>19</v>
      </c>
      <c r="AQ44" t="s">
        <v>19</v>
      </c>
      <c r="AR44" t="s">
        <v>19</v>
      </c>
      <c r="AS44" t="s">
        <v>19</v>
      </c>
      <c r="AT44">
        <v>6</v>
      </c>
      <c r="AU44" t="s">
        <v>19</v>
      </c>
      <c r="AV44">
        <v>4</v>
      </c>
      <c r="AW44">
        <v>2</v>
      </c>
      <c r="AX44">
        <v>5</v>
      </c>
      <c r="AY44" t="s">
        <v>19</v>
      </c>
      <c r="AZ44">
        <v>5</v>
      </c>
      <c r="BA44" t="s">
        <v>19</v>
      </c>
      <c r="BB44">
        <v>2</v>
      </c>
      <c r="BC44" t="s">
        <v>19</v>
      </c>
      <c r="BD44">
        <v>1</v>
      </c>
      <c r="BE44">
        <v>1</v>
      </c>
      <c r="BF44">
        <v>20</v>
      </c>
      <c r="BG44" t="s">
        <v>19</v>
      </c>
      <c r="BH44">
        <v>18</v>
      </c>
      <c r="BI44">
        <v>2</v>
      </c>
      <c r="BJ44">
        <v>1</v>
      </c>
      <c r="BK44" t="s">
        <v>19</v>
      </c>
      <c r="BL44">
        <v>1</v>
      </c>
      <c r="BM44" t="s">
        <v>19</v>
      </c>
      <c r="BN44" t="s">
        <v>19</v>
      </c>
      <c r="BO44" t="s">
        <v>19</v>
      </c>
      <c r="BP44" t="s">
        <v>19</v>
      </c>
      <c r="BQ44" t="s">
        <v>19</v>
      </c>
      <c r="BR44">
        <v>1</v>
      </c>
      <c r="BS44" t="s">
        <v>19</v>
      </c>
      <c r="BT44">
        <v>1</v>
      </c>
      <c r="BU44" t="s">
        <v>19</v>
      </c>
    </row>
    <row r="45" spans="1:73">
      <c r="A45" t="s">
        <v>890</v>
      </c>
      <c r="B45">
        <v>171</v>
      </c>
      <c r="C45">
        <v>39</v>
      </c>
      <c r="D45">
        <v>74</v>
      </c>
      <c r="E45">
        <v>58</v>
      </c>
      <c r="F45">
        <v>88</v>
      </c>
      <c r="G45">
        <v>22</v>
      </c>
      <c r="H45">
        <v>28</v>
      </c>
      <c r="I45">
        <v>38</v>
      </c>
      <c r="J45">
        <v>50</v>
      </c>
      <c r="K45">
        <v>18</v>
      </c>
      <c r="L45">
        <v>24</v>
      </c>
      <c r="M45">
        <v>8</v>
      </c>
      <c r="N45">
        <v>15</v>
      </c>
      <c r="O45">
        <v>7</v>
      </c>
      <c r="P45">
        <v>4</v>
      </c>
      <c r="Q45">
        <v>4</v>
      </c>
      <c r="R45">
        <v>3</v>
      </c>
      <c r="S45" t="s">
        <v>19</v>
      </c>
      <c r="T45">
        <v>1</v>
      </c>
      <c r="U45">
        <v>2</v>
      </c>
      <c r="V45">
        <v>5</v>
      </c>
      <c r="W45">
        <v>5</v>
      </c>
      <c r="X45" t="s">
        <v>19</v>
      </c>
      <c r="Y45" t="s">
        <v>19</v>
      </c>
      <c r="Z45">
        <v>1</v>
      </c>
      <c r="AA45">
        <v>1</v>
      </c>
      <c r="AB45" t="s">
        <v>19</v>
      </c>
      <c r="AC45" t="s">
        <v>19</v>
      </c>
      <c r="AD45" t="s">
        <v>19</v>
      </c>
      <c r="AE45" t="s">
        <v>19</v>
      </c>
      <c r="AF45" t="s">
        <v>19</v>
      </c>
      <c r="AG45" t="s">
        <v>19</v>
      </c>
      <c r="AH45">
        <v>56</v>
      </c>
      <c r="AI45">
        <v>2</v>
      </c>
      <c r="AJ45">
        <v>40</v>
      </c>
      <c r="AK45">
        <v>14</v>
      </c>
      <c r="AL45" t="s">
        <v>19</v>
      </c>
      <c r="AM45" t="s">
        <v>19</v>
      </c>
      <c r="AN45" t="s">
        <v>19</v>
      </c>
      <c r="AO45" t="s">
        <v>19</v>
      </c>
      <c r="AP45" t="s">
        <v>19</v>
      </c>
      <c r="AQ45" t="s">
        <v>19</v>
      </c>
      <c r="AR45" t="s">
        <v>19</v>
      </c>
      <c r="AS45" t="s">
        <v>19</v>
      </c>
      <c r="AT45">
        <v>13</v>
      </c>
      <c r="AU45">
        <v>1</v>
      </c>
      <c r="AV45">
        <v>6</v>
      </c>
      <c r="AW45">
        <v>6</v>
      </c>
      <c r="AX45">
        <v>4</v>
      </c>
      <c r="AY45" t="s">
        <v>19</v>
      </c>
      <c r="AZ45">
        <v>2</v>
      </c>
      <c r="BA45">
        <v>2</v>
      </c>
      <c r="BB45" t="s">
        <v>19</v>
      </c>
      <c r="BC45" t="s">
        <v>19</v>
      </c>
      <c r="BD45" t="s">
        <v>19</v>
      </c>
      <c r="BE45" t="s">
        <v>19</v>
      </c>
      <c r="BF45">
        <v>37</v>
      </c>
      <c r="BG45">
        <v>1</v>
      </c>
      <c r="BH45">
        <v>30</v>
      </c>
      <c r="BI45">
        <v>6</v>
      </c>
      <c r="BJ45">
        <v>1</v>
      </c>
      <c r="BK45" t="s">
        <v>19</v>
      </c>
      <c r="BL45">
        <v>1</v>
      </c>
      <c r="BM45" t="s">
        <v>19</v>
      </c>
      <c r="BN45">
        <v>1</v>
      </c>
      <c r="BO45" t="s">
        <v>19</v>
      </c>
      <c r="BP45">
        <v>1</v>
      </c>
      <c r="BQ45" t="s">
        <v>19</v>
      </c>
      <c r="BR45">
        <v>3</v>
      </c>
      <c r="BS45">
        <v>2</v>
      </c>
      <c r="BT45">
        <v>1</v>
      </c>
      <c r="BU45" t="s">
        <v>19</v>
      </c>
    </row>
    <row r="46" spans="1:73">
      <c r="A46" t="s">
        <v>889</v>
      </c>
      <c r="B46">
        <v>81</v>
      </c>
      <c r="C46">
        <v>1</v>
      </c>
      <c r="D46">
        <v>38</v>
      </c>
      <c r="E46">
        <v>42</v>
      </c>
      <c r="F46">
        <v>34</v>
      </c>
      <c r="G46">
        <v>1</v>
      </c>
      <c r="H46">
        <v>21</v>
      </c>
      <c r="I46">
        <v>12</v>
      </c>
      <c r="J46">
        <v>18</v>
      </c>
      <c r="K46" t="s">
        <v>19</v>
      </c>
      <c r="L46">
        <v>16</v>
      </c>
      <c r="M46">
        <v>2</v>
      </c>
      <c r="N46">
        <v>10</v>
      </c>
      <c r="O46" t="s">
        <v>19</v>
      </c>
      <c r="P46" t="s">
        <v>19</v>
      </c>
      <c r="Q46">
        <v>10</v>
      </c>
      <c r="R46">
        <v>4</v>
      </c>
      <c r="S46" t="s">
        <v>19</v>
      </c>
      <c r="T46" t="s">
        <v>19</v>
      </c>
      <c r="U46">
        <v>4</v>
      </c>
      <c r="V46" t="s">
        <v>19</v>
      </c>
      <c r="W46" t="s">
        <v>19</v>
      </c>
      <c r="X46" t="s">
        <v>19</v>
      </c>
      <c r="Y46" t="s">
        <v>19</v>
      </c>
      <c r="Z46" t="s">
        <v>19</v>
      </c>
      <c r="AA46" t="s">
        <v>19</v>
      </c>
      <c r="AB46" t="s">
        <v>19</v>
      </c>
      <c r="AC46" t="s">
        <v>19</v>
      </c>
      <c r="AD46" t="s">
        <v>19</v>
      </c>
      <c r="AE46" t="s">
        <v>19</v>
      </c>
      <c r="AF46" t="s">
        <v>19</v>
      </c>
      <c r="AG46" t="s">
        <v>19</v>
      </c>
      <c r="AH46">
        <v>30</v>
      </c>
      <c r="AI46" t="s">
        <v>19</v>
      </c>
      <c r="AJ46">
        <v>14</v>
      </c>
      <c r="AK46">
        <v>16</v>
      </c>
      <c r="AL46" t="s">
        <v>19</v>
      </c>
      <c r="AM46" t="s">
        <v>19</v>
      </c>
      <c r="AN46" t="s">
        <v>19</v>
      </c>
      <c r="AO46" t="s">
        <v>19</v>
      </c>
      <c r="AP46" t="s">
        <v>19</v>
      </c>
      <c r="AQ46" t="s">
        <v>19</v>
      </c>
      <c r="AR46" t="s">
        <v>19</v>
      </c>
      <c r="AS46" t="s">
        <v>19</v>
      </c>
      <c r="AT46">
        <v>10</v>
      </c>
      <c r="AU46" t="s">
        <v>19</v>
      </c>
      <c r="AV46" t="s">
        <v>19</v>
      </c>
      <c r="AW46">
        <v>10</v>
      </c>
      <c r="AX46">
        <v>4</v>
      </c>
      <c r="AY46" t="s">
        <v>19</v>
      </c>
      <c r="AZ46" t="s">
        <v>19</v>
      </c>
      <c r="BA46">
        <v>4</v>
      </c>
      <c r="BB46">
        <v>1</v>
      </c>
      <c r="BC46" t="s">
        <v>19</v>
      </c>
      <c r="BD46">
        <v>1</v>
      </c>
      <c r="BE46" t="s">
        <v>19</v>
      </c>
      <c r="BF46">
        <v>15</v>
      </c>
      <c r="BG46" t="s">
        <v>19</v>
      </c>
      <c r="BH46">
        <v>13</v>
      </c>
      <c r="BI46">
        <v>2</v>
      </c>
      <c r="BJ46" t="s">
        <v>19</v>
      </c>
      <c r="BK46" t="s">
        <v>19</v>
      </c>
      <c r="BL46" t="s">
        <v>19</v>
      </c>
      <c r="BM46" t="s">
        <v>19</v>
      </c>
      <c r="BN46" t="s">
        <v>19</v>
      </c>
      <c r="BO46" t="s">
        <v>19</v>
      </c>
      <c r="BP46" t="s">
        <v>19</v>
      </c>
      <c r="BQ46" t="s">
        <v>19</v>
      </c>
      <c r="BR46">
        <v>3</v>
      </c>
      <c r="BS46" t="s">
        <v>19</v>
      </c>
      <c r="BT46">
        <v>3</v>
      </c>
      <c r="BU46" t="s">
        <v>19</v>
      </c>
    </row>
    <row r="47" spans="1:73">
      <c r="A47" t="s">
        <v>888</v>
      </c>
      <c r="B47">
        <v>601</v>
      </c>
      <c r="C47">
        <v>206</v>
      </c>
      <c r="D47">
        <v>276</v>
      </c>
      <c r="E47">
        <v>119</v>
      </c>
      <c r="F47">
        <v>293</v>
      </c>
      <c r="G47">
        <v>87</v>
      </c>
      <c r="H47">
        <v>124</v>
      </c>
      <c r="I47">
        <v>82</v>
      </c>
      <c r="J47">
        <v>174</v>
      </c>
      <c r="K47">
        <v>67</v>
      </c>
      <c r="L47">
        <v>77</v>
      </c>
      <c r="M47">
        <v>30</v>
      </c>
      <c r="N47">
        <v>52</v>
      </c>
      <c r="O47">
        <v>24</v>
      </c>
      <c r="P47">
        <v>16</v>
      </c>
      <c r="Q47">
        <v>12</v>
      </c>
      <c r="R47">
        <v>16</v>
      </c>
      <c r="S47">
        <v>10</v>
      </c>
      <c r="T47">
        <v>4</v>
      </c>
      <c r="U47">
        <v>2</v>
      </c>
      <c r="V47">
        <v>3</v>
      </c>
      <c r="W47">
        <v>1</v>
      </c>
      <c r="X47">
        <v>2</v>
      </c>
      <c r="Y47" t="s">
        <v>19</v>
      </c>
      <c r="Z47">
        <v>1</v>
      </c>
      <c r="AA47" t="s">
        <v>19</v>
      </c>
      <c r="AB47">
        <v>1</v>
      </c>
      <c r="AC47" t="s">
        <v>19</v>
      </c>
      <c r="AD47">
        <v>1</v>
      </c>
      <c r="AE47" t="s">
        <v>19</v>
      </c>
      <c r="AF47">
        <v>1</v>
      </c>
      <c r="AG47" t="s">
        <v>19</v>
      </c>
      <c r="AH47">
        <v>198</v>
      </c>
      <c r="AI47">
        <v>57</v>
      </c>
      <c r="AJ47">
        <v>118</v>
      </c>
      <c r="AK47">
        <v>23</v>
      </c>
      <c r="AL47" t="s">
        <v>19</v>
      </c>
      <c r="AM47" t="s">
        <v>19</v>
      </c>
      <c r="AN47" t="s">
        <v>19</v>
      </c>
      <c r="AO47" t="s">
        <v>19</v>
      </c>
      <c r="AP47" t="s">
        <v>19</v>
      </c>
      <c r="AQ47" t="s">
        <v>19</v>
      </c>
      <c r="AR47" t="s">
        <v>19</v>
      </c>
      <c r="AS47" t="s">
        <v>19</v>
      </c>
      <c r="AT47">
        <v>27</v>
      </c>
      <c r="AU47">
        <v>8</v>
      </c>
      <c r="AV47">
        <v>12</v>
      </c>
      <c r="AW47">
        <v>7</v>
      </c>
      <c r="AX47">
        <v>19</v>
      </c>
      <c r="AY47">
        <v>9</v>
      </c>
      <c r="AZ47">
        <v>8</v>
      </c>
      <c r="BA47">
        <v>2</v>
      </c>
      <c r="BB47" t="s">
        <v>19</v>
      </c>
      <c r="BC47" t="s">
        <v>19</v>
      </c>
      <c r="BD47" t="s">
        <v>19</v>
      </c>
      <c r="BE47" t="s">
        <v>19</v>
      </c>
      <c r="BF47">
        <v>137</v>
      </c>
      <c r="BG47">
        <v>37</v>
      </c>
      <c r="BH47">
        <v>88</v>
      </c>
      <c r="BI47">
        <v>12</v>
      </c>
      <c r="BJ47" t="s">
        <v>19</v>
      </c>
      <c r="BK47" t="s">
        <v>19</v>
      </c>
      <c r="BL47" t="s">
        <v>19</v>
      </c>
      <c r="BM47" t="s">
        <v>19</v>
      </c>
      <c r="BN47">
        <v>15</v>
      </c>
      <c r="BO47">
        <v>3</v>
      </c>
      <c r="BP47">
        <v>10</v>
      </c>
      <c r="BQ47">
        <v>2</v>
      </c>
      <c r="BR47">
        <v>37</v>
      </c>
      <c r="BS47">
        <v>27</v>
      </c>
      <c r="BT47">
        <v>10</v>
      </c>
      <c r="BU47" t="s">
        <v>19</v>
      </c>
    </row>
    <row r="48" spans="1:73">
      <c r="A48" t="s">
        <v>887</v>
      </c>
      <c r="B48">
        <v>73</v>
      </c>
      <c r="C48" t="s">
        <v>19</v>
      </c>
      <c r="D48">
        <v>59</v>
      </c>
      <c r="E48">
        <v>14</v>
      </c>
      <c r="F48">
        <v>32</v>
      </c>
      <c r="G48" t="s">
        <v>19</v>
      </c>
      <c r="H48">
        <v>20</v>
      </c>
      <c r="I48">
        <v>12</v>
      </c>
      <c r="J48">
        <v>19</v>
      </c>
      <c r="K48" t="s">
        <v>19</v>
      </c>
      <c r="L48">
        <v>16</v>
      </c>
      <c r="M48">
        <v>3</v>
      </c>
      <c r="N48">
        <v>6</v>
      </c>
      <c r="O48" t="s">
        <v>19</v>
      </c>
      <c r="P48">
        <v>4</v>
      </c>
      <c r="Q48">
        <v>2</v>
      </c>
      <c r="R48">
        <v>1</v>
      </c>
      <c r="S48" t="s">
        <v>19</v>
      </c>
      <c r="T48">
        <v>1</v>
      </c>
      <c r="U48" t="s">
        <v>19</v>
      </c>
      <c r="V48" t="s">
        <v>19</v>
      </c>
      <c r="W48" t="s">
        <v>19</v>
      </c>
      <c r="X48" t="s">
        <v>19</v>
      </c>
      <c r="Y48" t="s">
        <v>19</v>
      </c>
      <c r="Z48" t="s">
        <v>19</v>
      </c>
      <c r="AA48" t="s">
        <v>19</v>
      </c>
      <c r="AB48" t="s">
        <v>19</v>
      </c>
      <c r="AC48" t="s">
        <v>19</v>
      </c>
      <c r="AD48" t="s">
        <v>19</v>
      </c>
      <c r="AE48" t="s">
        <v>19</v>
      </c>
      <c r="AF48" t="s">
        <v>19</v>
      </c>
      <c r="AG48" t="s">
        <v>19</v>
      </c>
      <c r="AH48">
        <v>33</v>
      </c>
      <c r="AI48" t="s">
        <v>19</v>
      </c>
      <c r="AJ48">
        <v>33</v>
      </c>
      <c r="AK48" t="s">
        <v>19</v>
      </c>
      <c r="AL48" t="s">
        <v>19</v>
      </c>
      <c r="AM48" t="s">
        <v>19</v>
      </c>
      <c r="AN48" t="s">
        <v>19</v>
      </c>
      <c r="AO48" t="s">
        <v>19</v>
      </c>
      <c r="AP48" t="s">
        <v>19</v>
      </c>
      <c r="AQ48" t="s">
        <v>19</v>
      </c>
      <c r="AR48" t="s">
        <v>19</v>
      </c>
      <c r="AS48" t="s">
        <v>19</v>
      </c>
      <c r="AT48">
        <v>6</v>
      </c>
      <c r="AU48" t="s">
        <v>19</v>
      </c>
      <c r="AV48">
        <v>6</v>
      </c>
      <c r="AW48" t="s">
        <v>19</v>
      </c>
      <c r="AX48">
        <v>4</v>
      </c>
      <c r="AY48" t="s">
        <v>19</v>
      </c>
      <c r="AZ48">
        <v>4</v>
      </c>
      <c r="BA48" t="s">
        <v>19</v>
      </c>
      <c r="BB48" t="s">
        <v>19</v>
      </c>
      <c r="BC48" t="s">
        <v>19</v>
      </c>
      <c r="BD48" t="s">
        <v>19</v>
      </c>
      <c r="BE48" t="s">
        <v>19</v>
      </c>
      <c r="BF48">
        <v>23</v>
      </c>
      <c r="BG48" t="s">
        <v>19</v>
      </c>
      <c r="BH48">
        <v>23</v>
      </c>
      <c r="BI48" t="s">
        <v>19</v>
      </c>
      <c r="BJ48" t="s">
        <v>19</v>
      </c>
      <c r="BK48" t="s">
        <v>19</v>
      </c>
      <c r="BL48" t="s">
        <v>19</v>
      </c>
      <c r="BM48" t="s">
        <v>19</v>
      </c>
      <c r="BN48" t="s">
        <v>19</v>
      </c>
      <c r="BO48" t="s">
        <v>19</v>
      </c>
      <c r="BP48" t="s">
        <v>19</v>
      </c>
      <c r="BQ48" t="s">
        <v>19</v>
      </c>
      <c r="BR48">
        <v>1</v>
      </c>
      <c r="BS48" t="s">
        <v>19</v>
      </c>
      <c r="BT48">
        <v>1</v>
      </c>
      <c r="BU48" t="s">
        <v>19</v>
      </c>
    </row>
    <row r="49" spans="1:73">
      <c r="A49" t="s">
        <v>886</v>
      </c>
      <c r="B49">
        <v>474</v>
      </c>
      <c r="C49">
        <v>76</v>
      </c>
      <c r="D49">
        <v>293</v>
      </c>
      <c r="E49">
        <v>105</v>
      </c>
      <c r="F49">
        <v>287</v>
      </c>
      <c r="G49">
        <v>49</v>
      </c>
      <c r="H49">
        <v>141</v>
      </c>
      <c r="I49">
        <v>97</v>
      </c>
      <c r="J49">
        <v>179</v>
      </c>
      <c r="K49">
        <v>25</v>
      </c>
      <c r="L49">
        <v>115</v>
      </c>
      <c r="M49">
        <v>39</v>
      </c>
      <c r="N49">
        <v>8</v>
      </c>
      <c r="O49">
        <v>1</v>
      </c>
      <c r="P49">
        <v>6</v>
      </c>
      <c r="Q49">
        <v>1</v>
      </c>
      <c r="R49">
        <v>5</v>
      </c>
      <c r="S49">
        <v>4</v>
      </c>
      <c r="T49">
        <v>1</v>
      </c>
      <c r="U49" t="s">
        <v>19</v>
      </c>
      <c r="V49">
        <v>2</v>
      </c>
      <c r="W49" t="s">
        <v>19</v>
      </c>
      <c r="X49">
        <v>2</v>
      </c>
      <c r="Y49" t="s">
        <v>19</v>
      </c>
      <c r="Z49">
        <v>1</v>
      </c>
      <c r="AA49" t="s">
        <v>19</v>
      </c>
      <c r="AB49">
        <v>1</v>
      </c>
      <c r="AC49" t="s">
        <v>19</v>
      </c>
      <c r="AD49" t="s">
        <v>19</v>
      </c>
      <c r="AE49" t="s">
        <v>19</v>
      </c>
      <c r="AF49" t="s">
        <v>19</v>
      </c>
      <c r="AG49" t="s">
        <v>19</v>
      </c>
      <c r="AH49">
        <v>156</v>
      </c>
      <c r="AI49">
        <v>20</v>
      </c>
      <c r="AJ49">
        <v>131</v>
      </c>
      <c r="AK49">
        <v>5</v>
      </c>
      <c r="AL49" t="s">
        <v>19</v>
      </c>
      <c r="AM49" t="s">
        <v>19</v>
      </c>
      <c r="AN49" t="s">
        <v>19</v>
      </c>
      <c r="AO49" t="s">
        <v>19</v>
      </c>
      <c r="AP49" t="s">
        <v>19</v>
      </c>
      <c r="AQ49" t="s">
        <v>19</v>
      </c>
      <c r="AR49" t="s">
        <v>19</v>
      </c>
      <c r="AS49" t="s">
        <v>19</v>
      </c>
      <c r="AT49">
        <v>10</v>
      </c>
      <c r="AU49" t="s">
        <v>19</v>
      </c>
      <c r="AV49">
        <v>8</v>
      </c>
      <c r="AW49">
        <v>2</v>
      </c>
      <c r="AX49">
        <v>8</v>
      </c>
      <c r="AY49" t="s">
        <v>19</v>
      </c>
      <c r="AZ49">
        <v>8</v>
      </c>
      <c r="BA49" t="s">
        <v>19</v>
      </c>
      <c r="BB49">
        <v>3</v>
      </c>
      <c r="BC49" t="s">
        <v>19</v>
      </c>
      <c r="BD49">
        <v>3</v>
      </c>
      <c r="BE49" t="s">
        <v>19</v>
      </c>
      <c r="BF49">
        <v>123</v>
      </c>
      <c r="BG49">
        <v>20</v>
      </c>
      <c r="BH49">
        <v>103</v>
      </c>
      <c r="BI49" t="s">
        <v>19</v>
      </c>
      <c r="BJ49">
        <v>3</v>
      </c>
      <c r="BK49" t="s">
        <v>19</v>
      </c>
      <c r="BL49" t="s">
        <v>19</v>
      </c>
      <c r="BM49">
        <v>3</v>
      </c>
      <c r="BN49">
        <v>9</v>
      </c>
      <c r="BO49" t="s">
        <v>19</v>
      </c>
      <c r="BP49">
        <v>9</v>
      </c>
      <c r="BQ49" t="s">
        <v>19</v>
      </c>
      <c r="BR49">
        <v>15</v>
      </c>
      <c r="BS49">
        <v>2</v>
      </c>
      <c r="BT49">
        <v>11</v>
      </c>
      <c r="BU49">
        <v>2</v>
      </c>
    </row>
    <row r="50" spans="1:73">
      <c r="A50" t="s">
        <v>885</v>
      </c>
      <c r="B50">
        <v>242</v>
      </c>
      <c r="C50">
        <v>30</v>
      </c>
      <c r="D50">
        <v>155</v>
      </c>
      <c r="E50">
        <v>57</v>
      </c>
      <c r="F50">
        <v>134</v>
      </c>
      <c r="G50">
        <v>12</v>
      </c>
      <c r="H50">
        <v>67</v>
      </c>
      <c r="I50">
        <v>55</v>
      </c>
      <c r="J50">
        <v>70</v>
      </c>
      <c r="K50">
        <v>6</v>
      </c>
      <c r="L50">
        <v>48</v>
      </c>
      <c r="M50">
        <v>16</v>
      </c>
      <c r="N50">
        <v>10</v>
      </c>
      <c r="O50">
        <v>1</v>
      </c>
      <c r="P50">
        <v>8</v>
      </c>
      <c r="Q50">
        <v>1</v>
      </c>
      <c r="R50">
        <v>9</v>
      </c>
      <c r="S50">
        <v>5</v>
      </c>
      <c r="T50">
        <v>4</v>
      </c>
      <c r="U50" t="s">
        <v>19</v>
      </c>
      <c r="V50" t="s">
        <v>19</v>
      </c>
      <c r="W50" t="s">
        <v>19</v>
      </c>
      <c r="X50" t="s">
        <v>19</v>
      </c>
      <c r="Y50" t="s">
        <v>19</v>
      </c>
      <c r="Z50" t="s">
        <v>19</v>
      </c>
      <c r="AA50" t="s">
        <v>19</v>
      </c>
      <c r="AB50" t="s">
        <v>19</v>
      </c>
      <c r="AC50" t="s">
        <v>19</v>
      </c>
      <c r="AD50" t="s">
        <v>19</v>
      </c>
      <c r="AE50" t="s">
        <v>19</v>
      </c>
      <c r="AF50" t="s">
        <v>19</v>
      </c>
      <c r="AG50" t="s">
        <v>19</v>
      </c>
      <c r="AH50">
        <v>84</v>
      </c>
      <c r="AI50">
        <v>11</v>
      </c>
      <c r="AJ50">
        <v>72</v>
      </c>
      <c r="AK50">
        <v>1</v>
      </c>
      <c r="AL50" t="s">
        <v>19</v>
      </c>
      <c r="AM50" t="s">
        <v>19</v>
      </c>
      <c r="AN50" t="s">
        <v>19</v>
      </c>
      <c r="AO50" t="s">
        <v>19</v>
      </c>
      <c r="AP50" t="s">
        <v>19</v>
      </c>
      <c r="AQ50" t="s">
        <v>19</v>
      </c>
      <c r="AR50" t="s">
        <v>19</v>
      </c>
      <c r="AS50" t="s">
        <v>19</v>
      </c>
      <c r="AT50">
        <v>16</v>
      </c>
      <c r="AU50">
        <v>1</v>
      </c>
      <c r="AV50">
        <v>14</v>
      </c>
      <c r="AW50">
        <v>1</v>
      </c>
      <c r="AX50">
        <v>14</v>
      </c>
      <c r="AY50">
        <v>3</v>
      </c>
      <c r="AZ50">
        <v>11</v>
      </c>
      <c r="BA50" t="s">
        <v>19</v>
      </c>
      <c r="BB50" t="s">
        <v>19</v>
      </c>
      <c r="BC50" t="s">
        <v>19</v>
      </c>
      <c r="BD50" t="s">
        <v>19</v>
      </c>
      <c r="BE50" t="s">
        <v>19</v>
      </c>
      <c r="BF50">
        <v>46</v>
      </c>
      <c r="BG50">
        <v>5</v>
      </c>
      <c r="BH50">
        <v>41</v>
      </c>
      <c r="BI50" t="s">
        <v>19</v>
      </c>
      <c r="BJ50">
        <v>5</v>
      </c>
      <c r="BK50">
        <v>2</v>
      </c>
      <c r="BL50">
        <v>3</v>
      </c>
      <c r="BM50" t="s">
        <v>19</v>
      </c>
      <c r="BN50">
        <v>3</v>
      </c>
      <c r="BO50" t="s">
        <v>19</v>
      </c>
      <c r="BP50">
        <v>3</v>
      </c>
      <c r="BQ50" t="s">
        <v>19</v>
      </c>
      <c r="BR50">
        <v>5</v>
      </c>
      <c r="BS50">
        <v>1</v>
      </c>
      <c r="BT50">
        <v>4</v>
      </c>
      <c r="BU50" t="s">
        <v>19</v>
      </c>
    </row>
    <row r="51" spans="1:73">
      <c r="A51" t="s">
        <v>884</v>
      </c>
      <c r="B51">
        <v>297</v>
      </c>
      <c r="C51">
        <v>62</v>
      </c>
      <c r="D51">
        <v>82</v>
      </c>
      <c r="E51">
        <v>153</v>
      </c>
      <c r="F51">
        <v>206</v>
      </c>
      <c r="G51">
        <v>38</v>
      </c>
      <c r="H51">
        <v>34</v>
      </c>
      <c r="I51">
        <v>134</v>
      </c>
      <c r="J51">
        <v>96</v>
      </c>
      <c r="K51">
        <v>18</v>
      </c>
      <c r="L51">
        <v>20</v>
      </c>
      <c r="M51">
        <v>58</v>
      </c>
      <c r="N51">
        <v>18</v>
      </c>
      <c r="O51">
        <v>6</v>
      </c>
      <c r="P51">
        <v>6</v>
      </c>
      <c r="Q51">
        <v>6</v>
      </c>
      <c r="R51">
        <v>7</v>
      </c>
      <c r="S51" t="s">
        <v>19</v>
      </c>
      <c r="T51">
        <v>3</v>
      </c>
      <c r="U51">
        <v>4</v>
      </c>
      <c r="V51">
        <v>4</v>
      </c>
      <c r="W51" t="s">
        <v>19</v>
      </c>
      <c r="X51">
        <v>4</v>
      </c>
      <c r="Y51" t="s">
        <v>19</v>
      </c>
      <c r="Z51">
        <v>1</v>
      </c>
      <c r="AA51" t="s">
        <v>19</v>
      </c>
      <c r="AB51">
        <v>1</v>
      </c>
      <c r="AC51" t="s">
        <v>19</v>
      </c>
      <c r="AD51" t="s">
        <v>19</v>
      </c>
      <c r="AE51" t="s">
        <v>19</v>
      </c>
      <c r="AF51" t="s">
        <v>19</v>
      </c>
      <c r="AG51" t="s">
        <v>19</v>
      </c>
      <c r="AH51">
        <v>59</v>
      </c>
      <c r="AI51">
        <v>16</v>
      </c>
      <c r="AJ51">
        <v>34</v>
      </c>
      <c r="AK51">
        <v>9</v>
      </c>
      <c r="AL51" t="s">
        <v>19</v>
      </c>
      <c r="AM51" t="s">
        <v>19</v>
      </c>
      <c r="AN51" t="s">
        <v>19</v>
      </c>
      <c r="AO51" t="s">
        <v>19</v>
      </c>
      <c r="AP51" t="s">
        <v>19</v>
      </c>
      <c r="AQ51" t="s">
        <v>19</v>
      </c>
      <c r="AR51" t="s">
        <v>19</v>
      </c>
      <c r="AS51" t="s">
        <v>19</v>
      </c>
      <c r="AT51">
        <v>4</v>
      </c>
      <c r="AU51" t="s">
        <v>19</v>
      </c>
      <c r="AV51">
        <v>4</v>
      </c>
      <c r="AW51" t="s">
        <v>19</v>
      </c>
      <c r="AX51">
        <v>4</v>
      </c>
      <c r="AY51" t="s">
        <v>19</v>
      </c>
      <c r="AZ51">
        <v>2</v>
      </c>
      <c r="BA51">
        <v>2</v>
      </c>
      <c r="BB51">
        <v>1</v>
      </c>
      <c r="BC51" t="s">
        <v>19</v>
      </c>
      <c r="BD51">
        <v>1</v>
      </c>
      <c r="BE51" t="s">
        <v>19</v>
      </c>
      <c r="BF51">
        <v>50</v>
      </c>
      <c r="BG51">
        <v>16</v>
      </c>
      <c r="BH51">
        <v>27</v>
      </c>
      <c r="BI51">
        <v>7</v>
      </c>
      <c r="BJ51" t="s">
        <v>19</v>
      </c>
      <c r="BK51" t="s">
        <v>19</v>
      </c>
      <c r="BL51" t="s">
        <v>19</v>
      </c>
      <c r="BM51" t="s">
        <v>19</v>
      </c>
      <c r="BN51" t="s">
        <v>19</v>
      </c>
      <c r="BO51" t="s">
        <v>19</v>
      </c>
      <c r="BP51" t="s">
        <v>19</v>
      </c>
      <c r="BQ51" t="s">
        <v>19</v>
      </c>
      <c r="BR51">
        <v>2</v>
      </c>
      <c r="BS51">
        <v>2</v>
      </c>
      <c r="BT51" t="s">
        <v>19</v>
      </c>
      <c r="BU51" t="s">
        <v>19</v>
      </c>
    </row>
    <row r="52" spans="1:73">
      <c r="A52" t="s">
        <v>883</v>
      </c>
      <c r="B52">
        <v>73</v>
      </c>
      <c r="C52">
        <v>27</v>
      </c>
      <c r="D52">
        <v>42</v>
      </c>
      <c r="E52">
        <v>4</v>
      </c>
      <c r="F52">
        <v>38</v>
      </c>
      <c r="G52">
        <v>18</v>
      </c>
      <c r="H52">
        <v>18</v>
      </c>
      <c r="I52">
        <v>2</v>
      </c>
      <c r="J52">
        <v>26</v>
      </c>
      <c r="K52">
        <v>9</v>
      </c>
      <c r="L52">
        <v>17</v>
      </c>
      <c r="M52" t="s">
        <v>19</v>
      </c>
      <c r="N52">
        <v>8</v>
      </c>
      <c r="O52">
        <v>4</v>
      </c>
      <c r="P52">
        <v>3</v>
      </c>
      <c r="Q52">
        <v>1</v>
      </c>
      <c r="R52" t="s">
        <v>19</v>
      </c>
      <c r="S52" t="s">
        <v>19</v>
      </c>
      <c r="T52" t="s">
        <v>19</v>
      </c>
      <c r="U52" t="s">
        <v>19</v>
      </c>
      <c r="V52" t="s">
        <v>19</v>
      </c>
      <c r="W52" t="s">
        <v>19</v>
      </c>
      <c r="X52" t="s">
        <v>19</v>
      </c>
      <c r="Y52" t="s">
        <v>19</v>
      </c>
      <c r="Z52" t="s">
        <v>19</v>
      </c>
      <c r="AA52" t="s">
        <v>19</v>
      </c>
      <c r="AB52" t="s">
        <v>19</v>
      </c>
      <c r="AC52" t="s">
        <v>19</v>
      </c>
      <c r="AD52" t="s">
        <v>19</v>
      </c>
      <c r="AE52" t="s">
        <v>19</v>
      </c>
      <c r="AF52" t="s">
        <v>19</v>
      </c>
      <c r="AG52" t="s">
        <v>19</v>
      </c>
      <c r="AH52">
        <v>25</v>
      </c>
      <c r="AI52">
        <v>5</v>
      </c>
      <c r="AJ52">
        <v>20</v>
      </c>
      <c r="AK52" t="s">
        <v>19</v>
      </c>
      <c r="AL52" t="s">
        <v>19</v>
      </c>
      <c r="AM52" t="s">
        <v>19</v>
      </c>
      <c r="AN52" t="s">
        <v>19</v>
      </c>
      <c r="AO52" t="s">
        <v>19</v>
      </c>
      <c r="AP52" t="s">
        <v>19</v>
      </c>
      <c r="AQ52" t="s">
        <v>19</v>
      </c>
      <c r="AR52" t="s">
        <v>19</v>
      </c>
      <c r="AS52" t="s">
        <v>19</v>
      </c>
      <c r="AT52">
        <v>6</v>
      </c>
      <c r="AU52">
        <v>3</v>
      </c>
      <c r="AV52">
        <v>3</v>
      </c>
      <c r="AW52" t="s">
        <v>19</v>
      </c>
      <c r="AX52" t="s">
        <v>19</v>
      </c>
      <c r="AY52" t="s">
        <v>19</v>
      </c>
      <c r="AZ52" t="s">
        <v>19</v>
      </c>
      <c r="BA52" t="s">
        <v>19</v>
      </c>
      <c r="BB52" t="s">
        <v>19</v>
      </c>
      <c r="BC52" t="s">
        <v>19</v>
      </c>
      <c r="BD52" t="s">
        <v>19</v>
      </c>
      <c r="BE52" t="s">
        <v>19</v>
      </c>
      <c r="BF52">
        <v>19</v>
      </c>
      <c r="BG52">
        <v>2</v>
      </c>
      <c r="BH52">
        <v>17</v>
      </c>
      <c r="BI52" t="s">
        <v>19</v>
      </c>
      <c r="BJ52" t="s">
        <v>19</v>
      </c>
      <c r="BK52" t="s">
        <v>19</v>
      </c>
      <c r="BL52" t="s">
        <v>19</v>
      </c>
      <c r="BM52" t="s">
        <v>19</v>
      </c>
      <c r="BN52" t="s">
        <v>19</v>
      </c>
      <c r="BO52" t="s">
        <v>19</v>
      </c>
      <c r="BP52" t="s">
        <v>19</v>
      </c>
      <c r="BQ52" t="s">
        <v>19</v>
      </c>
      <c r="BR52">
        <v>2</v>
      </c>
      <c r="BS52" t="s">
        <v>19</v>
      </c>
      <c r="BT52">
        <v>1</v>
      </c>
      <c r="BU52">
        <v>1</v>
      </c>
    </row>
    <row r="53" spans="1:73">
      <c r="A53" t="s">
        <v>882</v>
      </c>
      <c r="B53">
        <v>224</v>
      </c>
      <c r="C53">
        <v>13</v>
      </c>
      <c r="D53">
        <v>150</v>
      </c>
      <c r="E53">
        <v>61</v>
      </c>
      <c r="F53">
        <v>107</v>
      </c>
      <c r="G53">
        <v>6</v>
      </c>
      <c r="H53">
        <v>49</v>
      </c>
      <c r="I53">
        <v>52</v>
      </c>
      <c r="J53">
        <v>65</v>
      </c>
      <c r="K53">
        <v>6</v>
      </c>
      <c r="L53">
        <v>39</v>
      </c>
      <c r="M53">
        <v>20</v>
      </c>
      <c r="N53">
        <v>8</v>
      </c>
      <c r="O53" t="s">
        <v>19</v>
      </c>
      <c r="P53">
        <v>8</v>
      </c>
      <c r="Q53" t="s">
        <v>19</v>
      </c>
      <c r="R53">
        <v>7</v>
      </c>
      <c r="S53" t="s">
        <v>19</v>
      </c>
      <c r="T53">
        <v>5</v>
      </c>
      <c r="U53">
        <v>2</v>
      </c>
      <c r="V53" t="s">
        <v>19</v>
      </c>
      <c r="W53" t="s">
        <v>19</v>
      </c>
      <c r="X53" t="s">
        <v>19</v>
      </c>
      <c r="Y53" t="s">
        <v>19</v>
      </c>
      <c r="Z53" t="s">
        <v>19</v>
      </c>
      <c r="AA53" t="s">
        <v>19</v>
      </c>
      <c r="AB53" t="s">
        <v>19</v>
      </c>
      <c r="AC53" t="s">
        <v>19</v>
      </c>
      <c r="AD53" t="s">
        <v>19</v>
      </c>
      <c r="AE53" t="s">
        <v>19</v>
      </c>
      <c r="AF53" t="s">
        <v>19</v>
      </c>
      <c r="AG53" t="s">
        <v>19</v>
      </c>
      <c r="AH53">
        <v>97</v>
      </c>
      <c r="AI53">
        <v>7</v>
      </c>
      <c r="AJ53">
        <v>83</v>
      </c>
      <c r="AK53">
        <v>7</v>
      </c>
      <c r="AL53" t="s">
        <v>19</v>
      </c>
      <c r="AM53" t="s">
        <v>19</v>
      </c>
      <c r="AN53" t="s">
        <v>19</v>
      </c>
      <c r="AO53" t="s">
        <v>19</v>
      </c>
      <c r="AP53" t="s">
        <v>19</v>
      </c>
      <c r="AQ53" t="s">
        <v>19</v>
      </c>
      <c r="AR53" t="s">
        <v>19</v>
      </c>
      <c r="AS53" t="s">
        <v>19</v>
      </c>
      <c r="AT53">
        <v>8</v>
      </c>
      <c r="AU53" t="s">
        <v>19</v>
      </c>
      <c r="AV53">
        <v>7</v>
      </c>
      <c r="AW53">
        <v>1</v>
      </c>
      <c r="AX53">
        <v>8</v>
      </c>
      <c r="AY53" t="s">
        <v>19</v>
      </c>
      <c r="AZ53">
        <v>5</v>
      </c>
      <c r="BA53">
        <v>3</v>
      </c>
      <c r="BB53" t="s">
        <v>19</v>
      </c>
      <c r="BC53" t="s">
        <v>19</v>
      </c>
      <c r="BD53" t="s">
        <v>19</v>
      </c>
      <c r="BE53" t="s">
        <v>19</v>
      </c>
      <c r="BF53">
        <v>78</v>
      </c>
      <c r="BG53">
        <v>7</v>
      </c>
      <c r="BH53">
        <v>68</v>
      </c>
      <c r="BI53">
        <v>3</v>
      </c>
      <c r="BJ53" t="s">
        <v>19</v>
      </c>
      <c r="BK53" t="s">
        <v>19</v>
      </c>
      <c r="BL53" t="s">
        <v>19</v>
      </c>
      <c r="BM53" t="s">
        <v>19</v>
      </c>
      <c r="BN53">
        <v>3</v>
      </c>
      <c r="BO53" t="s">
        <v>19</v>
      </c>
      <c r="BP53">
        <v>3</v>
      </c>
      <c r="BQ53" t="s">
        <v>19</v>
      </c>
      <c r="BR53">
        <v>5</v>
      </c>
      <c r="BS53" t="s">
        <v>19</v>
      </c>
      <c r="BT53">
        <v>5</v>
      </c>
      <c r="BU53" t="s">
        <v>19</v>
      </c>
    </row>
    <row r="54" spans="1:73">
      <c r="A54" t="s">
        <v>881</v>
      </c>
      <c r="B54" t="s">
        <v>19</v>
      </c>
      <c r="C54" t="s">
        <v>19</v>
      </c>
      <c r="D54" t="s">
        <v>19</v>
      </c>
      <c r="E54" t="s">
        <v>19</v>
      </c>
      <c r="F54" t="s">
        <v>19</v>
      </c>
      <c r="G54" t="s">
        <v>19</v>
      </c>
      <c r="H54" t="s">
        <v>19</v>
      </c>
      <c r="I54" t="s">
        <v>19</v>
      </c>
      <c r="J54" t="s">
        <v>19</v>
      </c>
      <c r="K54" t="s">
        <v>19</v>
      </c>
      <c r="L54" t="s">
        <v>19</v>
      </c>
      <c r="M54" t="s">
        <v>19</v>
      </c>
      <c r="N54" t="s">
        <v>19</v>
      </c>
      <c r="O54" t="s">
        <v>19</v>
      </c>
      <c r="P54" t="s">
        <v>19</v>
      </c>
      <c r="Q54" t="s">
        <v>19</v>
      </c>
      <c r="R54" t="s">
        <v>19</v>
      </c>
      <c r="S54" t="s">
        <v>19</v>
      </c>
      <c r="T54" t="s">
        <v>19</v>
      </c>
      <c r="U54" t="s">
        <v>19</v>
      </c>
      <c r="V54" t="s">
        <v>19</v>
      </c>
      <c r="W54" t="s">
        <v>19</v>
      </c>
      <c r="X54" t="s">
        <v>19</v>
      </c>
      <c r="Y54" t="s">
        <v>19</v>
      </c>
      <c r="Z54" t="s">
        <v>19</v>
      </c>
      <c r="AA54" t="s">
        <v>19</v>
      </c>
      <c r="AB54" t="s">
        <v>19</v>
      </c>
      <c r="AC54" t="s">
        <v>19</v>
      </c>
      <c r="AD54" t="s">
        <v>19</v>
      </c>
      <c r="AE54" t="s">
        <v>19</v>
      </c>
      <c r="AF54" t="s">
        <v>19</v>
      </c>
      <c r="AG54" t="s">
        <v>19</v>
      </c>
      <c r="AH54" t="s">
        <v>19</v>
      </c>
      <c r="AI54" t="s">
        <v>19</v>
      </c>
      <c r="AJ54" t="s">
        <v>19</v>
      </c>
      <c r="AK54" t="s">
        <v>19</v>
      </c>
      <c r="AL54" t="s">
        <v>19</v>
      </c>
      <c r="AM54" t="s">
        <v>19</v>
      </c>
      <c r="AN54" t="s">
        <v>19</v>
      </c>
      <c r="AO54" t="s">
        <v>19</v>
      </c>
      <c r="AP54" t="s">
        <v>19</v>
      </c>
      <c r="AQ54" t="s">
        <v>19</v>
      </c>
      <c r="AR54" t="s">
        <v>19</v>
      </c>
      <c r="AS54" t="s">
        <v>19</v>
      </c>
      <c r="AT54" t="s">
        <v>19</v>
      </c>
      <c r="AU54" t="s">
        <v>19</v>
      </c>
      <c r="AV54" t="s">
        <v>19</v>
      </c>
      <c r="AW54" t="s">
        <v>19</v>
      </c>
      <c r="AX54" t="s">
        <v>19</v>
      </c>
      <c r="AY54" t="s">
        <v>19</v>
      </c>
      <c r="AZ54" t="s">
        <v>19</v>
      </c>
      <c r="BA54" t="s">
        <v>19</v>
      </c>
      <c r="BB54" t="s">
        <v>19</v>
      </c>
      <c r="BC54" t="s">
        <v>19</v>
      </c>
      <c r="BD54" t="s">
        <v>19</v>
      </c>
      <c r="BE54" t="s">
        <v>19</v>
      </c>
      <c r="BF54" t="s">
        <v>19</v>
      </c>
      <c r="BG54" t="s">
        <v>19</v>
      </c>
      <c r="BH54" t="s">
        <v>19</v>
      </c>
      <c r="BI54" t="s">
        <v>19</v>
      </c>
      <c r="BJ54" t="s">
        <v>19</v>
      </c>
      <c r="BK54" t="s">
        <v>19</v>
      </c>
      <c r="BL54" t="s">
        <v>19</v>
      </c>
      <c r="BM54" t="s">
        <v>19</v>
      </c>
      <c r="BN54" t="s">
        <v>19</v>
      </c>
      <c r="BO54" t="s">
        <v>19</v>
      </c>
      <c r="BP54" t="s">
        <v>19</v>
      </c>
      <c r="BQ54" t="s">
        <v>19</v>
      </c>
      <c r="BR54" t="s">
        <v>19</v>
      </c>
      <c r="BS54" t="s">
        <v>19</v>
      </c>
      <c r="BT54" t="s">
        <v>19</v>
      </c>
      <c r="BU54" t="s">
        <v>19</v>
      </c>
    </row>
    <row r="55" spans="1:73">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c r="AT55" t="s">
        <v>789</v>
      </c>
      <c r="AU55" t="s">
        <v>789</v>
      </c>
      <c r="AV55" t="s">
        <v>789</v>
      </c>
      <c r="AW55" t="s">
        <v>789</v>
      </c>
      <c r="AX55" t="s">
        <v>789</v>
      </c>
      <c r="AY55" t="s">
        <v>789</v>
      </c>
      <c r="AZ55" t="s">
        <v>789</v>
      </c>
      <c r="BA55" t="s">
        <v>789</v>
      </c>
      <c r="BB55" t="s">
        <v>789</v>
      </c>
      <c r="BC55" t="s">
        <v>789</v>
      </c>
      <c r="BD55" t="s">
        <v>789</v>
      </c>
      <c r="BE55" t="s">
        <v>789</v>
      </c>
      <c r="BF55" t="s">
        <v>789</v>
      </c>
      <c r="BG55" t="s">
        <v>789</v>
      </c>
      <c r="BH55" t="s">
        <v>789</v>
      </c>
      <c r="BI55" t="s">
        <v>789</v>
      </c>
      <c r="BJ55" t="s">
        <v>789</v>
      </c>
      <c r="BK55" t="s">
        <v>789</v>
      </c>
      <c r="BL55" t="s">
        <v>789</v>
      </c>
      <c r="BM55" t="s">
        <v>789</v>
      </c>
      <c r="BN55" t="s">
        <v>789</v>
      </c>
      <c r="BO55" t="s">
        <v>789</v>
      </c>
      <c r="BP55" t="s">
        <v>789</v>
      </c>
      <c r="BQ55" t="s">
        <v>789</v>
      </c>
      <c r="BR55" t="s">
        <v>789</v>
      </c>
      <c r="BS55" t="s">
        <v>789</v>
      </c>
      <c r="BT55" t="s">
        <v>789</v>
      </c>
      <c r="BU55" t="s">
        <v>789</v>
      </c>
    </row>
    <row r="56" spans="1:73">
      <c r="A56" t="s">
        <v>880</v>
      </c>
      <c r="B56">
        <v>1861</v>
      </c>
      <c r="C56">
        <v>290</v>
      </c>
      <c r="D56">
        <v>915</v>
      </c>
      <c r="E56">
        <v>656</v>
      </c>
      <c r="F56">
        <v>1116</v>
      </c>
      <c r="G56">
        <v>159</v>
      </c>
      <c r="H56">
        <v>438</v>
      </c>
      <c r="I56">
        <v>519</v>
      </c>
      <c r="J56">
        <v>646</v>
      </c>
      <c r="K56">
        <v>89</v>
      </c>
      <c r="L56">
        <v>290</v>
      </c>
      <c r="M56">
        <v>267</v>
      </c>
      <c r="N56">
        <v>78</v>
      </c>
      <c r="O56">
        <v>10</v>
      </c>
      <c r="P56">
        <v>32</v>
      </c>
      <c r="Q56">
        <v>36</v>
      </c>
      <c r="R56">
        <v>15</v>
      </c>
      <c r="S56">
        <v>4</v>
      </c>
      <c r="T56">
        <v>2</v>
      </c>
      <c r="U56">
        <v>9</v>
      </c>
      <c r="V56">
        <v>1</v>
      </c>
      <c r="W56" t="s">
        <v>19</v>
      </c>
      <c r="X56">
        <v>1</v>
      </c>
      <c r="Y56" t="s">
        <v>19</v>
      </c>
      <c r="Z56">
        <v>2</v>
      </c>
      <c r="AA56" t="s">
        <v>19</v>
      </c>
      <c r="AB56">
        <v>1</v>
      </c>
      <c r="AC56">
        <v>1</v>
      </c>
      <c r="AD56">
        <v>1</v>
      </c>
      <c r="AE56" t="s">
        <v>19</v>
      </c>
      <c r="AF56">
        <v>1</v>
      </c>
      <c r="AG56" t="s">
        <v>19</v>
      </c>
      <c r="AH56">
        <v>571</v>
      </c>
      <c r="AI56">
        <v>112</v>
      </c>
      <c r="AJ56">
        <v>369</v>
      </c>
      <c r="AK56">
        <v>90</v>
      </c>
      <c r="AL56" t="s">
        <v>19</v>
      </c>
      <c r="AM56" t="s">
        <v>19</v>
      </c>
      <c r="AN56" t="s">
        <v>19</v>
      </c>
      <c r="AO56" t="s">
        <v>19</v>
      </c>
      <c r="AP56" t="s">
        <v>19</v>
      </c>
      <c r="AQ56" t="s">
        <v>19</v>
      </c>
      <c r="AR56" t="s">
        <v>19</v>
      </c>
      <c r="AS56" t="s">
        <v>19</v>
      </c>
      <c r="AT56">
        <v>34</v>
      </c>
      <c r="AU56">
        <v>5</v>
      </c>
      <c r="AV56">
        <v>12</v>
      </c>
      <c r="AW56">
        <v>17</v>
      </c>
      <c r="AX56">
        <v>5</v>
      </c>
      <c r="AY56">
        <v>1</v>
      </c>
      <c r="AZ56">
        <v>1</v>
      </c>
      <c r="BA56">
        <v>3</v>
      </c>
      <c r="BB56">
        <v>2</v>
      </c>
      <c r="BC56">
        <v>2</v>
      </c>
      <c r="BD56" t="s">
        <v>19</v>
      </c>
      <c r="BE56" t="s">
        <v>19</v>
      </c>
      <c r="BF56">
        <v>475</v>
      </c>
      <c r="BG56">
        <v>87</v>
      </c>
      <c r="BH56">
        <v>319</v>
      </c>
      <c r="BI56">
        <v>69</v>
      </c>
      <c r="BJ56">
        <v>24</v>
      </c>
      <c r="BK56">
        <v>7</v>
      </c>
      <c r="BL56">
        <v>16</v>
      </c>
      <c r="BM56">
        <v>1</v>
      </c>
      <c r="BN56">
        <v>31</v>
      </c>
      <c r="BO56">
        <v>10</v>
      </c>
      <c r="BP56">
        <v>21</v>
      </c>
      <c r="BQ56" t="s">
        <v>19</v>
      </c>
      <c r="BR56">
        <v>77</v>
      </c>
      <c r="BS56">
        <v>5</v>
      </c>
      <c r="BT56">
        <v>71</v>
      </c>
      <c r="BU56">
        <v>1</v>
      </c>
    </row>
    <row r="57" spans="1:73">
      <c r="A57" t="s">
        <v>879</v>
      </c>
      <c r="B57">
        <v>276</v>
      </c>
      <c r="C57">
        <v>49</v>
      </c>
      <c r="D57">
        <v>155</v>
      </c>
      <c r="E57">
        <v>72</v>
      </c>
      <c r="F57">
        <v>144</v>
      </c>
      <c r="G57">
        <v>26</v>
      </c>
      <c r="H57">
        <v>69</v>
      </c>
      <c r="I57">
        <v>49</v>
      </c>
      <c r="J57">
        <v>123</v>
      </c>
      <c r="K57">
        <v>20</v>
      </c>
      <c r="L57">
        <v>65</v>
      </c>
      <c r="M57">
        <v>38</v>
      </c>
      <c r="N57">
        <v>20</v>
      </c>
      <c r="O57">
        <v>3</v>
      </c>
      <c r="P57">
        <v>12</v>
      </c>
      <c r="Q57">
        <v>5</v>
      </c>
      <c r="R57" t="s">
        <v>19</v>
      </c>
      <c r="S57" t="s">
        <v>19</v>
      </c>
      <c r="T57" t="s">
        <v>19</v>
      </c>
      <c r="U57" t="s">
        <v>19</v>
      </c>
      <c r="V57">
        <v>3</v>
      </c>
      <c r="W57" t="s">
        <v>19</v>
      </c>
      <c r="X57">
        <v>3</v>
      </c>
      <c r="Y57" t="s">
        <v>19</v>
      </c>
      <c r="Z57">
        <v>6</v>
      </c>
      <c r="AA57" t="s">
        <v>19</v>
      </c>
      <c r="AB57">
        <v>6</v>
      </c>
      <c r="AC57" t="s">
        <v>19</v>
      </c>
      <c r="AD57" t="s">
        <v>19</v>
      </c>
      <c r="AE57" t="s">
        <v>19</v>
      </c>
      <c r="AF57" t="s">
        <v>19</v>
      </c>
      <c r="AG57" t="s">
        <v>19</v>
      </c>
      <c r="AH57">
        <v>87</v>
      </c>
      <c r="AI57">
        <v>10</v>
      </c>
      <c r="AJ57">
        <v>63</v>
      </c>
      <c r="AK57">
        <v>14</v>
      </c>
      <c r="AL57" t="s">
        <v>19</v>
      </c>
      <c r="AM57" t="s">
        <v>19</v>
      </c>
      <c r="AN57" t="s">
        <v>19</v>
      </c>
      <c r="AO57" t="s">
        <v>19</v>
      </c>
      <c r="AP57" t="s">
        <v>19</v>
      </c>
      <c r="AQ57" t="s">
        <v>19</v>
      </c>
      <c r="AR57" t="s">
        <v>19</v>
      </c>
      <c r="AS57" t="s">
        <v>19</v>
      </c>
      <c r="AT57">
        <v>16</v>
      </c>
      <c r="AU57" t="s">
        <v>19</v>
      </c>
      <c r="AV57">
        <v>3</v>
      </c>
      <c r="AW57">
        <v>13</v>
      </c>
      <c r="AX57" t="s">
        <v>19</v>
      </c>
      <c r="AY57" t="s">
        <v>19</v>
      </c>
      <c r="AZ57" t="s">
        <v>19</v>
      </c>
      <c r="BA57" t="s">
        <v>19</v>
      </c>
      <c r="BB57" t="s">
        <v>19</v>
      </c>
      <c r="BC57" t="s">
        <v>19</v>
      </c>
      <c r="BD57" t="s">
        <v>19</v>
      </c>
      <c r="BE57" t="s">
        <v>19</v>
      </c>
      <c r="BF57">
        <v>69</v>
      </c>
      <c r="BG57">
        <v>9</v>
      </c>
      <c r="BH57">
        <v>59</v>
      </c>
      <c r="BI57">
        <v>1</v>
      </c>
      <c r="BJ57">
        <v>2</v>
      </c>
      <c r="BK57">
        <v>1</v>
      </c>
      <c r="BL57">
        <v>1</v>
      </c>
      <c r="BM57" t="s">
        <v>19</v>
      </c>
      <c r="BN57" t="s">
        <v>19</v>
      </c>
      <c r="BO57" t="s">
        <v>19</v>
      </c>
      <c r="BP57" t="s">
        <v>19</v>
      </c>
      <c r="BQ57" t="s">
        <v>19</v>
      </c>
      <c r="BR57">
        <v>16</v>
      </c>
      <c r="BS57">
        <v>10</v>
      </c>
      <c r="BT57">
        <v>2</v>
      </c>
      <c r="BU57">
        <v>4</v>
      </c>
    </row>
    <row r="58" spans="1:73">
      <c r="A58" t="s">
        <v>878</v>
      </c>
      <c r="B58">
        <v>91</v>
      </c>
      <c r="C58">
        <v>7</v>
      </c>
      <c r="D58">
        <v>41</v>
      </c>
      <c r="E58">
        <v>43</v>
      </c>
      <c r="F58">
        <v>40</v>
      </c>
      <c r="G58">
        <v>6</v>
      </c>
      <c r="H58">
        <v>13</v>
      </c>
      <c r="I58">
        <v>21</v>
      </c>
      <c r="J58">
        <v>20</v>
      </c>
      <c r="K58">
        <v>1</v>
      </c>
      <c r="L58">
        <v>12</v>
      </c>
      <c r="M58">
        <v>7</v>
      </c>
      <c r="N58">
        <v>11</v>
      </c>
      <c r="O58" t="s">
        <v>19</v>
      </c>
      <c r="P58">
        <v>6</v>
      </c>
      <c r="Q58">
        <v>5</v>
      </c>
      <c r="R58" t="s">
        <v>19</v>
      </c>
      <c r="S58" t="s">
        <v>19</v>
      </c>
      <c r="T58" t="s">
        <v>19</v>
      </c>
      <c r="U58" t="s">
        <v>19</v>
      </c>
      <c r="V58" t="s">
        <v>19</v>
      </c>
      <c r="W58" t="s">
        <v>19</v>
      </c>
      <c r="X58" t="s">
        <v>19</v>
      </c>
      <c r="Y58" t="s">
        <v>19</v>
      </c>
      <c r="Z58" t="s">
        <v>19</v>
      </c>
      <c r="AA58" t="s">
        <v>19</v>
      </c>
      <c r="AB58" t="s">
        <v>19</v>
      </c>
      <c r="AC58" t="s">
        <v>19</v>
      </c>
      <c r="AD58" t="s">
        <v>19</v>
      </c>
      <c r="AE58" t="s">
        <v>19</v>
      </c>
      <c r="AF58" t="s">
        <v>19</v>
      </c>
      <c r="AG58" t="s">
        <v>19</v>
      </c>
      <c r="AH58">
        <v>36</v>
      </c>
      <c r="AI58">
        <v>1</v>
      </c>
      <c r="AJ58">
        <v>18</v>
      </c>
      <c r="AK58">
        <v>17</v>
      </c>
      <c r="AL58" t="s">
        <v>19</v>
      </c>
      <c r="AM58" t="s">
        <v>19</v>
      </c>
      <c r="AN58" t="s">
        <v>19</v>
      </c>
      <c r="AO58" t="s">
        <v>19</v>
      </c>
      <c r="AP58" t="s">
        <v>19</v>
      </c>
      <c r="AQ58" t="s">
        <v>19</v>
      </c>
      <c r="AR58" t="s">
        <v>19</v>
      </c>
      <c r="AS58" t="s">
        <v>19</v>
      </c>
      <c r="AT58">
        <v>8</v>
      </c>
      <c r="AU58" t="s">
        <v>19</v>
      </c>
      <c r="AV58">
        <v>4</v>
      </c>
      <c r="AW58">
        <v>4</v>
      </c>
      <c r="AX58" t="s">
        <v>19</v>
      </c>
      <c r="AY58" t="s">
        <v>19</v>
      </c>
      <c r="AZ58" t="s">
        <v>19</v>
      </c>
      <c r="BA58" t="s">
        <v>19</v>
      </c>
      <c r="BB58" t="s">
        <v>19</v>
      </c>
      <c r="BC58" t="s">
        <v>19</v>
      </c>
      <c r="BD58" t="s">
        <v>19</v>
      </c>
      <c r="BE58" t="s">
        <v>19</v>
      </c>
      <c r="BF58">
        <v>25</v>
      </c>
      <c r="BG58" t="s">
        <v>19</v>
      </c>
      <c r="BH58">
        <v>12</v>
      </c>
      <c r="BI58">
        <v>13</v>
      </c>
      <c r="BJ58">
        <v>1</v>
      </c>
      <c r="BK58">
        <v>1</v>
      </c>
      <c r="BL58" t="s">
        <v>19</v>
      </c>
      <c r="BM58" t="s">
        <v>19</v>
      </c>
      <c r="BN58">
        <v>2</v>
      </c>
      <c r="BO58" t="s">
        <v>19</v>
      </c>
      <c r="BP58">
        <v>2</v>
      </c>
      <c r="BQ58" t="s">
        <v>19</v>
      </c>
      <c r="BR58">
        <v>4</v>
      </c>
      <c r="BS58" t="s">
        <v>19</v>
      </c>
      <c r="BT58">
        <v>4</v>
      </c>
      <c r="BU58" t="s">
        <v>19</v>
      </c>
    </row>
    <row r="59" spans="1:73">
      <c r="A59" t="s">
        <v>877</v>
      </c>
      <c r="B59">
        <v>178</v>
      </c>
      <c r="C59">
        <v>5</v>
      </c>
      <c r="D59">
        <v>70</v>
      </c>
      <c r="E59">
        <v>103</v>
      </c>
      <c r="F59">
        <v>122</v>
      </c>
      <c r="G59">
        <v>4</v>
      </c>
      <c r="H59">
        <v>28</v>
      </c>
      <c r="I59">
        <v>90</v>
      </c>
      <c r="J59">
        <v>29</v>
      </c>
      <c r="K59">
        <v>1</v>
      </c>
      <c r="L59">
        <v>13</v>
      </c>
      <c r="M59">
        <v>15</v>
      </c>
      <c r="N59">
        <v>3</v>
      </c>
      <c r="O59" t="s">
        <v>19</v>
      </c>
      <c r="P59">
        <v>3</v>
      </c>
      <c r="Q59" t="s">
        <v>19</v>
      </c>
      <c r="R59" t="s">
        <v>19</v>
      </c>
      <c r="S59" t="s">
        <v>19</v>
      </c>
      <c r="T59" t="s">
        <v>19</v>
      </c>
      <c r="U59" t="s">
        <v>19</v>
      </c>
      <c r="V59" t="s">
        <v>19</v>
      </c>
      <c r="W59" t="s">
        <v>19</v>
      </c>
      <c r="X59" t="s">
        <v>19</v>
      </c>
      <c r="Y59" t="s">
        <v>19</v>
      </c>
      <c r="Z59" t="s">
        <v>19</v>
      </c>
      <c r="AA59" t="s">
        <v>19</v>
      </c>
      <c r="AB59" t="s">
        <v>19</v>
      </c>
      <c r="AC59" t="s">
        <v>19</v>
      </c>
      <c r="AD59" t="s">
        <v>19</v>
      </c>
      <c r="AE59" t="s">
        <v>19</v>
      </c>
      <c r="AF59" t="s">
        <v>19</v>
      </c>
      <c r="AG59" t="s">
        <v>19</v>
      </c>
      <c r="AH59">
        <v>51</v>
      </c>
      <c r="AI59">
        <v>1</v>
      </c>
      <c r="AJ59">
        <v>37</v>
      </c>
      <c r="AK59">
        <v>13</v>
      </c>
      <c r="AL59" t="s">
        <v>19</v>
      </c>
      <c r="AM59" t="s">
        <v>19</v>
      </c>
      <c r="AN59" t="s">
        <v>19</v>
      </c>
      <c r="AO59" t="s">
        <v>19</v>
      </c>
      <c r="AP59" t="s">
        <v>19</v>
      </c>
      <c r="AQ59" t="s">
        <v>19</v>
      </c>
      <c r="AR59" t="s">
        <v>19</v>
      </c>
      <c r="AS59" t="s">
        <v>19</v>
      </c>
      <c r="AT59">
        <v>7</v>
      </c>
      <c r="AU59" t="s">
        <v>19</v>
      </c>
      <c r="AV59">
        <v>2</v>
      </c>
      <c r="AW59">
        <v>5</v>
      </c>
      <c r="AX59">
        <v>1</v>
      </c>
      <c r="AY59" t="s">
        <v>19</v>
      </c>
      <c r="AZ59">
        <v>1</v>
      </c>
      <c r="BA59" t="s">
        <v>19</v>
      </c>
      <c r="BB59">
        <v>3</v>
      </c>
      <c r="BC59" t="s">
        <v>19</v>
      </c>
      <c r="BD59">
        <v>3</v>
      </c>
      <c r="BE59" t="s">
        <v>19</v>
      </c>
      <c r="BF59">
        <v>34</v>
      </c>
      <c r="BG59">
        <v>1</v>
      </c>
      <c r="BH59">
        <v>25</v>
      </c>
      <c r="BI59">
        <v>8</v>
      </c>
      <c r="BJ59">
        <v>1</v>
      </c>
      <c r="BK59" t="s">
        <v>19</v>
      </c>
      <c r="BL59">
        <v>1</v>
      </c>
      <c r="BM59" t="s">
        <v>19</v>
      </c>
      <c r="BN59">
        <v>5</v>
      </c>
      <c r="BO59" t="s">
        <v>19</v>
      </c>
      <c r="BP59">
        <v>5</v>
      </c>
      <c r="BQ59" t="s">
        <v>19</v>
      </c>
      <c r="BR59">
        <v>2</v>
      </c>
      <c r="BS59" t="s">
        <v>19</v>
      </c>
      <c r="BT59">
        <v>2</v>
      </c>
      <c r="BU59" t="s">
        <v>19</v>
      </c>
    </row>
    <row r="60" spans="1:73">
      <c r="A60" t="s">
        <v>876</v>
      </c>
      <c r="B60">
        <v>966</v>
      </c>
      <c r="C60">
        <v>127</v>
      </c>
      <c r="D60">
        <v>396</v>
      </c>
      <c r="E60">
        <v>443</v>
      </c>
      <c r="F60">
        <v>585</v>
      </c>
      <c r="G60">
        <v>46</v>
      </c>
      <c r="H60">
        <v>161</v>
      </c>
      <c r="I60">
        <v>378</v>
      </c>
      <c r="J60">
        <v>256</v>
      </c>
      <c r="K60">
        <v>24</v>
      </c>
      <c r="L60">
        <v>121</v>
      </c>
      <c r="M60">
        <v>111</v>
      </c>
      <c r="N60">
        <v>101</v>
      </c>
      <c r="O60">
        <v>30</v>
      </c>
      <c r="P60">
        <v>51</v>
      </c>
      <c r="Q60">
        <v>20</v>
      </c>
      <c r="R60">
        <v>1</v>
      </c>
      <c r="S60" t="s">
        <v>19</v>
      </c>
      <c r="T60">
        <v>1</v>
      </c>
      <c r="U60" t="s">
        <v>19</v>
      </c>
      <c r="V60">
        <v>39</v>
      </c>
      <c r="W60">
        <v>15</v>
      </c>
      <c r="X60">
        <v>23</v>
      </c>
      <c r="Y60">
        <v>1</v>
      </c>
      <c r="Z60">
        <v>24</v>
      </c>
      <c r="AA60">
        <v>10</v>
      </c>
      <c r="AB60">
        <v>13</v>
      </c>
      <c r="AC60">
        <v>1</v>
      </c>
      <c r="AD60">
        <v>4</v>
      </c>
      <c r="AE60">
        <v>2</v>
      </c>
      <c r="AF60">
        <v>2</v>
      </c>
      <c r="AG60" t="s">
        <v>19</v>
      </c>
      <c r="AH60">
        <v>202</v>
      </c>
      <c r="AI60">
        <v>24</v>
      </c>
      <c r="AJ60">
        <v>135</v>
      </c>
      <c r="AK60">
        <v>43</v>
      </c>
      <c r="AL60" t="s">
        <v>19</v>
      </c>
      <c r="AM60" t="s">
        <v>19</v>
      </c>
      <c r="AN60" t="s">
        <v>19</v>
      </c>
      <c r="AO60" t="s">
        <v>19</v>
      </c>
      <c r="AP60" t="s">
        <v>19</v>
      </c>
      <c r="AQ60" t="s">
        <v>19</v>
      </c>
      <c r="AR60" t="s">
        <v>19</v>
      </c>
      <c r="AS60" t="s">
        <v>19</v>
      </c>
      <c r="AT60">
        <v>2</v>
      </c>
      <c r="AU60">
        <v>1</v>
      </c>
      <c r="AV60">
        <v>1</v>
      </c>
      <c r="AW60" t="s">
        <v>19</v>
      </c>
      <c r="AX60" t="s">
        <v>19</v>
      </c>
      <c r="AY60" t="s">
        <v>19</v>
      </c>
      <c r="AZ60" t="s">
        <v>19</v>
      </c>
      <c r="BA60" t="s">
        <v>19</v>
      </c>
      <c r="BB60">
        <v>5</v>
      </c>
      <c r="BC60">
        <v>1</v>
      </c>
      <c r="BD60">
        <v>4</v>
      </c>
      <c r="BE60" t="s">
        <v>19</v>
      </c>
      <c r="BF60">
        <v>177</v>
      </c>
      <c r="BG60">
        <v>21</v>
      </c>
      <c r="BH60">
        <v>115</v>
      </c>
      <c r="BI60">
        <v>41</v>
      </c>
      <c r="BJ60">
        <v>11</v>
      </c>
      <c r="BK60">
        <v>1</v>
      </c>
      <c r="BL60">
        <v>8</v>
      </c>
      <c r="BM60">
        <v>2</v>
      </c>
      <c r="BN60">
        <v>7</v>
      </c>
      <c r="BO60" t="s">
        <v>19</v>
      </c>
      <c r="BP60">
        <v>7</v>
      </c>
      <c r="BQ60" t="s">
        <v>19</v>
      </c>
      <c r="BR60">
        <v>10</v>
      </c>
      <c r="BS60" t="s">
        <v>19</v>
      </c>
      <c r="BT60">
        <v>10</v>
      </c>
      <c r="BU60" t="s">
        <v>19</v>
      </c>
    </row>
    <row r="61" spans="1:73">
      <c r="A61" t="s">
        <v>875</v>
      </c>
      <c r="B61">
        <v>358</v>
      </c>
      <c r="C61">
        <v>10</v>
      </c>
      <c r="D61">
        <v>130</v>
      </c>
      <c r="E61">
        <v>218</v>
      </c>
      <c r="F61">
        <v>275</v>
      </c>
      <c r="G61">
        <v>4</v>
      </c>
      <c r="H61">
        <v>89</v>
      </c>
      <c r="I61">
        <v>182</v>
      </c>
      <c r="J61">
        <v>89</v>
      </c>
      <c r="K61">
        <v>1</v>
      </c>
      <c r="L61">
        <v>46</v>
      </c>
      <c r="M61">
        <v>42</v>
      </c>
      <c r="N61">
        <v>17</v>
      </c>
      <c r="O61">
        <v>2</v>
      </c>
      <c r="P61">
        <v>2</v>
      </c>
      <c r="Q61">
        <v>13</v>
      </c>
      <c r="R61" t="s">
        <v>19</v>
      </c>
      <c r="S61" t="s">
        <v>19</v>
      </c>
      <c r="T61" t="s">
        <v>19</v>
      </c>
      <c r="U61" t="s">
        <v>19</v>
      </c>
      <c r="V61" t="s">
        <v>19</v>
      </c>
      <c r="W61" t="s">
        <v>19</v>
      </c>
      <c r="X61" t="s">
        <v>19</v>
      </c>
      <c r="Y61" t="s">
        <v>19</v>
      </c>
      <c r="Z61" t="s">
        <v>19</v>
      </c>
      <c r="AA61" t="s">
        <v>19</v>
      </c>
      <c r="AB61" t="s">
        <v>19</v>
      </c>
      <c r="AC61" t="s">
        <v>19</v>
      </c>
      <c r="AD61" t="s">
        <v>19</v>
      </c>
      <c r="AE61" t="s">
        <v>19</v>
      </c>
      <c r="AF61" t="s">
        <v>19</v>
      </c>
      <c r="AG61" t="s">
        <v>19</v>
      </c>
      <c r="AH61">
        <v>56</v>
      </c>
      <c r="AI61">
        <v>2</v>
      </c>
      <c r="AJ61">
        <v>34</v>
      </c>
      <c r="AK61">
        <v>20</v>
      </c>
      <c r="AL61" t="s">
        <v>19</v>
      </c>
      <c r="AM61" t="s">
        <v>19</v>
      </c>
      <c r="AN61" t="s">
        <v>19</v>
      </c>
      <c r="AO61" t="s">
        <v>19</v>
      </c>
      <c r="AP61" t="s">
        <v>19</v>
      </c>
      <c r="AQ61" t="s">
        <v>19</v>
      </c>
      <c r="AR61" t="s">
        <v>19</v>
      </c>
      <c r="AS61" t="s">
        <v>19</v>
      </c>
      <c r="AT61">
        <v>1</v>
      </c>
      <c r="AU61">
        <v>1</v>
      </c>
      <c r="AV61" t="s">
        <v>19</v>
      </c>
      <c r="AW61" t="s">
        <v>19</v>
      </c>
      <c r="AX61" t="s">
        <v>19</v>
      </c>
      <c r="AY61" t="s">
        <v>19</v>
      </c>
      <c r="AZ61" t="s">
        <v>19</v>
      </c>
      <c r="BA61" t="s">
        <v>19</v>
      </c>
      <c r="BB61">
        <v>1</v>
      </c>
      <c r="BC61" t="s">
        <v>19</v>
      </c>
      <c r="BD61">
        <v>1</v>
      </c>
      <c r="BE61" t="s">
        <v>19</v>
      </c>
      <c r="BF61">
        <v>46</v>
      </c>
      <c r="BG61" t="s">
        <v>19</v>
      </c>
      <c r="BH61">
        <v>26</v>
      </c>
      <c r="BI61">
        <v>20</v>
      </c>
      <c r="BJ61">
        <v>1</v>
      </c>
      <c r="BK61">
        <v>1</v>
      </c>
      <c r="BL61" t="s">
        <v>19</v>
      </c>
      <c r="BM61" t="s">
        <v>19</v>
      </c>
      <c r="BN61">
        <v>7</v>
      </c>
      <c r="BO61" t="s">
        <v>19</v>
      </c>
      <c r="BP61">
        <v>7</v>
      </c>
      <c r="BQ61" t="s">
        <v>19</v>
      </c>
      <c r="BR61">
        <v>10</v>
      </c>
      <c r="BS61">
        <v>2</v>
      </c>
      <c r="BT61">
        <v>5</v>
      </c>
      <c r="BU61">
        <v>3</v>
      </c>
    </row>
    <row r="62" spans="1:73">
      <c r="A62" t="s">
        <v>874</v>
      </c>
      <c r="B62">
        <v>13</v>
      </c>
      <c r="C62">
        <v>9</v>
      </c>
      <c r="D62">
        <v>1</v>
      </c>
      <c r="E62">
        <v>3</v>
      </c>
      <c r="F62">
        <v>8</v>
      </c>
      <c r="G62">
        <v>4</v>
      </c>
      <c r="H62">
        <v>1</v>
      </c>
      <c r="I62">
        <v>3</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t="s">
        <v>19</v>
      </c>
      <c r="AA62" t="s">
        <v>19</v>
      </c>
      <c r="AB62" t="s">
        <v>19</v>
      </c>
      <c r="AC62" t="s">
        <v>19</v>
      </c>
      <c r="AD62" t="s">
        <v>19</v>
      </c>
      <c r="AE62" t="s">
        <v>19</v>
      </c>
      <c r="AF62" t="s">
        <v>19</v>
      </c>
      <c r="AG62" t="s">
        <v>19</v>
      </c>
      <c r="AH62">
        <v>5</v>
      </c>
      <c r="AI62">
        <v>5</v>
      </c>
      <c r="AJ62" t="s">
        <v>19</v>
      </c>
      <c r="AK62" t="s">
        <v>19</v>
      </c>
      <c r="AL62" t="s">
        <v>19</v>
      </c>
      <c r="AM62" t="s">
        <v>19</v>
      </c>
      <c r="AN62" t="s">
        <v>19</v>
      </c>
      <c r="AO62" t="s">
        <v>19</v>
      </c>
      <c r="AP62" t="s">
        <v>19</v>
      </c>
      <c r="AQ62" t="s">
        <v>19</v>
      </c>
      <c r="AR62" t="s">
        <v>19</v>
      </c>
      <c r="AS62" t="s">
        <v>19</v>
      </c>
      <c r="AT62" t="s">
        <v>19</v>
      </c>
      <c r="AU62" t="s">
        <v>19</v>
      </c>
      <c r="AV62" t="s">
        <v>19</v>
      </c>
      <c r="AW62" t="s">
        <v>19</v>
      </c>
      <c r="AX62" t="s">
        <v>19</v>
      </c>
      <c r="AY62" t="s">
        <v>19</v>
      </c>
      <c r="AZ62" t="s">
        <v>19</v>
      </c>
      <c r="BA62" t="s">
        <v>19</v>
      </c>
      <c r="BB62" t="s">
        <v>19</v>
      </c>
      <c r="BC62" t="s">
        <v>19</v>
      </c>
      <c r="BD62" t="s">
        <v>19</v>
      </c>
      <c r="BE62" t="s">
        <v>19</v>
      </c>
      <c r="BF62">
        <v>5</v>
      </c>
      <c r="BG62">
        <v>5</v>
      </c>
      <c r="BH62" t="s">
        <v>19</v>
      </c>
      <c r="BI62" t="s">
        <v>19</v>
      </c>
      <c r="BJ62" t="s">
        <v>19</v>
      </c>
      <c r="BK62" t="s">
        <v>19</v>
      </c>
      <c r="BL62" t="s">
        <v>19</v>
      </c>
      <c r="BM62" t="s">
        <v>19</v>
      </c>
      <c r="BN62" t="s">
        <v>19</v>
      </c>
      <c r="BO62" t="s">
        <v>19</v>
      </c>
      <c r="BP62" t="s">
        <v>19</v>
      </c>
      <c r="BQ62" t="s">
        <v>19</v>
      </c>
      <c r="BR62" t="s">
        <v>19</v>
      </c>
      <c r="BS62" t="s">
        <v>19</v>
      </c>
      <c r="BT62" t="s">
        <v>19</v>
      </c>
      <c r="BU62" t="s">
        <v>19</v>
      </c>
    </row>
    <row r="63" spans="1:73">
      <c r="A63" t="s">
        <v>873</v>
      </c>
      <c r="B63">
        <v>38</v>
      </c>
      <c r="C63" t="s">
        <v>19</v>
      </c>
      <c r="D63">
        <v>18</v>
      </c>
      <c r="E63">
        <v>20</v>
      </c>
      <c r="F63">
        <v>26</v>
      </c>
      <c r="G63" t="s">
        <v>19</v>
      </c>
      <c r="H63">
        <v>6</v>
      </c>
      <c r="I63">
        <v>20</v>
      </c>
      <c r="J63">
        <v>26</v>
      </c>
      <c r="K63" t="s">
        <v>19</v>
      </c>
      <c r="L63">
        <v>6</v>
      </c>
      <c r="M63">
        <v>20</v>
      </c>
      <c r="N63" t="s">
        <v>19</v>
      </c>
      <c r="O63" t="s">
        <v>19</v>
      </c>
      <c r="P63" t="s">
        <v>19</v>
      </c>
      <c r="Q63" t="s">
        <v>19</v>
      </c>
      <c r="R63" t="s">
        <v>19</v>
      </c>
      <c r="S63" t="s">
        <v>19</v>
      </c>
      <c r="T63" t="s">
        <v>19</v>
      </c>
      <c r="U63" t="s">
        <v>19</v>
      </c>
      <c r="V63" t="s">
        <v>19</v>
      </c>
      <c r="W63" t="s">
        <v>19</v>
      </c>
      <c r="X63" t="s">
        <v>19</v>
      </c>
      <c r="Y63" t="s">
        <v>19</v>
      </c>
      <c r="Z63" t="s">
        <v>19</v>
      </c>
      <c r="AA63" t="s">
        <v>19</v>
      </c>
      <c r="AB63" t="s">
        <v>19</v>
      </c>
      <c r="AC63" t="s">
        <v>19</v>
      </c>
      <c r="AD63" t="s">
        <v>19</v>
      </c>
      <c r="AE63" t="s">
        <v>19</v>
      </c>
      <c r="AF63" t="s">
        <v>19</v>
      </c>
      <c r="AG63" t="s">
        <v>19</v>
      </c>
      <c r="AH63">
        <v>12</v>
      </c>
      <c r="AI63" t="s">
        <v>19</v>
      </c>
      <c r="AJ63">
        <v>12</v>
      </c>
      <c r="AK63" t="s">
        <v>19</v>
      </c>
      <c r="AL63" t="s">
        <v>19</v>
      </c>
      <c r="AM63" t="s">
        <v>19</v>
      </c>
      <c r="AN63" t="s">
        <v>19</v>
      </c>
      <c r="AO63" t="s">
        <v>19</v>
      </c>
      <c r="AP63" t="s">
        <v>19</v>
      </c>
      <c r="AQ63" t="s">
        <v>19</v>
      </c>
      <c r="AR63" t="s">
        <v>19</v>
      </c>
      <c r="AS63" t="s">
        <v>19</v>
      </c>
      <c r="AT63" t="s">
        <v>19</v>
      </c>
      <c r="AU63" t="s">
        <v>19</v>
      </c>
      <c r="AV63" t="s">
        <v>19</v>
      </c>
      <c r="AW63" t="s">
        <v>19</v>
      </c>
      <c r="AX63" t="s">
        <v>19</v>
      </c>
      <c r="AY63" t="s">
        <v>19</v>
      </c>
      <c r="AZ63" t="s">
        <v>19</v>
      </c>
      <c r="BA63" t="s">
        <v>19</v>
      </c>
      <c r="BB63" t="s">
        <v>19</v>
      </c>
      <c r="BC63" t="s">
        <v>19</v>
      </c>
      <c r="BD63" t="s">
        <v>19</v>
      </c>
      <c r="BE63" t="s">
        <v>19</v>
      </c>
      <c r="BF63">
        <v>12</v>
      </c>
      <c r="BG63" t="s">
        <v>19</v>
      </c>
      <c r="BH63">
        <v>12</v>
      </c>
      <c r="BI63" t="s">
        <v>19</v>
      </c>
      <c r="BJ63" t="s">
        <v>19</v>
      </c>
      <c r="BK63" t="s">
        <v>19</v>
      </c>
      <c r="BL63" t="s">
        <v>19</v>
      </c>
      <c r="BM63" t="s">
        <v>19</v>
      </c>
      <c r="BN63" t="s">
        <v>19</v>
      </c>
      <c r="BO63" t="s">
        <v>19</v>
      </c>
      <c r="BP63" t="s">
        <v>19</v>
      </c>
      <c r="BQ63" t="s">
        <v>19</v>
      </c>
      <c r="BR63" t="s">
        <v>19</v>
      </c>
      <c r="BS63" t="s">
        <v>19</v>
      </c>
      <c r="BT63" t="s">
        <v>19</v>
      </c>
      <c r="BU63" t="s">
        <v>19</v>
      </c>
    </row>
    <row r="64" spans="1:73">
      <c r="A64" t="s">
        <v>872</v>
      </c>
      <c r="B64">
        <v>157</v>
      </c>
      <c r="C64">
        <v>20</v>
      </c>
      <c r="D64">
        <v>72</v>
      </c>
      <c r="E64">
        <v>65</v>
      </c>
      <c r="F64">
        <v>93</v>
      </c>
      <c r="G64">
        <v>12</v>
      </c>
      <c r="H64">
        <v>30</v>
      </c>
      <c r="I64">
        <v>51</v>
      </c>
      <c r="J64">
        <v>55</v>
      </c>
      <c r="K64">
        <v>8</v>
      </c>
      <c r="L64">
        <v>23</v>
      </c>
      <c r="M64">
        <v>24</v>
      </c>
      <c r="N64">
        <v>6</v>
      </c>
      <c r="O64" t="s">
        <v>19</v>
      </c>
      <c r="P64">
        <v>5</v>
      </c>
      <c r="Q64">
        <v>1</v>
      </c>
      <c r="R64" t="s">
        <v>19</v>
      </c>
      <c r="S64" t="s">
        <v>19</v>
      </c>
      <c r="T64" t="s">
        <v>19</v>
      </c>
      <c r="U64" t="s">
        <v>19</v>
      </c>
      <c r="V64" t="s">
        <v>19</v>
      </c>
      <c r="W64" t="s">
        <v>19</v>
      </c>
      <c r="X64" t="s">
        <v>19</v>
      </c>
      <c r="Y64" t="s">
        <v>19</v>
      </c>
      <c r="Z64" t="s">
        <v>19</v>
      </c>
      <c r="AA64" t="s">
        <v>19</v>
      </c>
      <c r="AB64" t="s">
        <v>19</v>
      </c>
      <c r="AC64" t="s">
        <v>19</v>
      </c>
      <c r="AD64" t="s">
        <v>19</v>
      </c>
      <c r="AE64" t="s">
        <v>19</v>
      </c>
      <c r="AF64" t="s">
        <v>19</v>
      </c>
      <c r="AG64" t="s">
        <v>19</v>
      </c>
      <c r="AH64">
        <v>55</v>
      </c>
      <c r="AI64">
        <v>8</v>
      </c>
      <c r="AJ64">
        <v>34</v>
      </c>
      <c r="AK64">
        <v>13</v>
      </c>
      <c r="AL64" t="s">
        <v>19</v>
      </c>
      <c r="AM64" t="s">
        <v>19</v>
      </c>
      <c r="AN64" t="s">
        <v>19</v>
      </c>
      <c r="AO64" t="s">
        <v>19</v>
      </c>
      <c r="AP64" t="s">
        <v>19</v>
      </c>
      <c r="AQ64" t="s">
        <v>19</v>
      </c>
      <c r="AR64" t="s">
        <v>19</v>
      </c>
      <c r="AS64" t="s">
        <v>19</v>
      </c>
      <c r="AT64" t="s">
        <v>19</v>
      </c>
      <c r="AU64" t="s">
        <v>19</v>
      </c>
      <c r="AV64" t="s">
        <v>19</v>
      </c>
      <c r="AW64" t="s">
        <v>19</v>
      </c>
      <c r="AX64">
        <v>6</v>
      </c>
      <c r="AY64" t="s">
        <v>19</v>
      </c>
      <c r="AZ64">
        <v>6</v>
      </c>
      <c r="BA64" t="s">
        <v>19</v>
      </c>
      <c r="BB64">
        <v>2</v>
      </c>
      <c r="BC64" t="s">
        <v>19</v>
      </c>
      <c r="BD64">
        <v>1</v>
      </c>
      <c r="BE64">
        <v>1</v>
      </c>
      <c r="BF64">
        <v>47</v>
      </c>
      <c r="BG64">
        <v>8</v>
      </c>
      <c r="BH64">
        <v>27</v>
      </c>
      <c r="BI64">
        <v>12</v>
      </c>
      <c r="BJ64" t="s">
        <v>19</v>
      </c>
      <c r="BK64" t="s">
        <v>19</v>
      </c>
      <c r="BL64" t="s">
        <v>19</v>
      </c>
      <c r="BM64" t="s">
        <v>19</v>
      </c>
      <c r="BN64" t="s">
        <v>19</v>
      </c>
      <c r="BO64" t="s">
        <v>19</v>
      </c>
      <c r="BP64" t="s">
        <v>19</v>
      </c>
      <c r="BQ64" t="s">
        <v>19</v>
      </c>
      <c r="BR64">
        <v>3</v>
      </c>
      <c r="BS64" t="s">
        <v>19</v>
      </c>
      <c r="BT64">
        <v>3</v>
      </c>
      <c r="BU64" t="s">
        <v>19</v>
      </c>
    </row>
    <row r="65" spans="1:73">
      <c r="A65" t="s">
        <v>871</v>
      </c>
      <c r="B65">
        <v>95</v>
      </c>
      <c r="C65">
        <v>17</v>
      </c>
      <c r="D65">
        <v>58</v>
      </c>
      <c r="E65">
        <v>20</v>
      </c>
      <c r="F65">
        <v>43</v>
      </c>
      <c r="G65">
        <v>6</v>
      </c>
      <c r="H65">
        <v>26</v>
      </c>
      <c r="I65">
        <v>11</v>
      </c>
      <c r="J65">
        <v>37</v>
      </c>
      <c r="K65">
        <v>6</v>
      </c>
      <c r="L65">
        <v>23</v>
      </c>
      <c r="M65">
        <v>8</v>
      </c>
      <c r="N65">
        <v>8</v>
      </c>
      <c r="O65">
        <v>5</v>
      </c>
      <c r="P65">
        <v>1</v>
      </c>
      <c r="Q65">
        <v>2</v>
      </c>
      <c r="R65">
        <v>1</v>
      </c>
      <c r="S65" t="s">
        <v>19</v>
      </c>
      <c r="T65" t="s">
        <v>19</v>
      </c>
      <c r="U65">
        <v>1</v>
      </c>
      <c r="V65">
        <v>1</v>
      </c>
      <c r="W65" t="s">
        <v>19</v>
      </c>
      <c r="X65">
        <v>1</v>
      </c>
      <c r="Y65" t="s">
        <v>19</v>
      </c>
      <c r="Z65" t="s">
        <v>19</v>
      </c>
      <c r="AA65" t="s">
        <v>19</v>
      </c>
      <c r="AB65" t="s">
        <v>19</v>
      </c>
      <c r="AC65" t="s">
        <v>19</v>
      </c>
      <c r="AD65" t="s">
        <v>19</v>
      </c>
      <c r="AE65" t="s">
        <v>19</v>
      </c>
      <c r="AF65" t="s">
        <v>19</v>
      </c>
      <c r="AG65" t="s">
        <v>19</v>
      </c>
      <c r="AH65">
        <v>39</v>
      </c>
      <c r="AI65">
        <v>5</v>
      </c>
      <c r="AJ65">
        <v>28</v>
      </c>
      <c r="AK65">
        <v>6</v>
      </c>
      <c r="AL65" t="s">
        <v>19</v>
      </c>
      <c r="AM65" t="s">
        <v>19</v>
      </c>
      <c r="AN65" t="s">
        <v>19</v>
      </c>
      <c r="AO65" t="s">
        <v>19</v>
      </c>
      <c r="AP65" t="s">
        <v>19</v>
      </c>
      <c r="AQ65" t="s">
        <v>19</v>
      </c>
      <c r="AR65" t="s">
        <v>19</v>
      </c>
      <c r="AS65" t="s">
        <v>19</v>
      </c>
      <c r="AT65">
        <v>4</v>
      </c>
      <c r="AU65" t="s">
        <v>19</v>
      </c>
      <c r="AV65">
        <v>4</v>
      </c>
      <c r="AW65" t="s">
        <v>19</v>
      </c>
      <c r="AX65">
        <v>2</v>
      </c>
      <c r="AY65" t="s">
        <v>19</v>
      </c>
      <c r="AZ65" t="s">
        <v>19</v>
      </c>
      <c r="BA65">
        <v>2</v>
      </c>
      <c r="BB65">
        <v>1</v>
      </c>
      <c r="BC65" t="s">
        <v>19</v>
      </c>
      <c r="BD65">
        <v>1</v>
      </c>
      <c r="BE65" t="s">
        <v>19</v>
      </c>
      <c r="BF65">
        <v>31</v>
      </c>
      <c r="BG65">
        <v>5</v>
      </c>
      <c r="BH65">
        <v>22</v>
      </c>
      <c r="BI65">
        <v>4</v>
      </c>
      <c r="BJ65">
        <v>1</v>
      </c>
      <c r="BK65" t="s">
        <v>19</v>
      </c>
      <c r="BL65">
        <v>1</v>
      </c>
      <c r="BM65" t="s">
        <v>19</v>
      </c>
      <c r="BN65" t="s">
        <v>19</v>
      </c>
      <c r="BO65" t="s">
        <v>19</v>
      </c>
      <c r="BP65" t="s">
        <v>19</v>
      </c>
      <c r="BQ65" t="s">
        <v>19</v>
      </c>
      <c r="BR65">
        <v>3</v>
      </c>
      <c r="BS65">
        <v>1</v>
      </c>
      <c r="BT65">
        <v>2</v>
      </c>
      <c r="BU65" t="s">
        <v>19</v>
      </c>
    </row>
    <row r="66" spans="1:73">
      <c r="A66" t="s">
        <v>870</v>
      </c>
      <c r="B66">
        <v>485</v>
      </c>
      <c r="C66">
        <v>49</v>
      </c>
      <c r="D66">
        <v>192</v>
      </c>
      <c r="E66">
        <v>244</v>
      </c>
      <c r="F66">
        <v>344</v>
      </c>
      <c r="G66">
        <v>24</v>
      </c>
      <c r="H66">
        <v>109</v>
      </c>
      <c r="I66">
        <v>211</v>
      </c>
      <c r="J66">
        <v>125</v>
      </c>
      <c r="K66">
        <v>17</v>
      </c>
      <c r="L66">
        <v>64</v>
      </c>
      <c r="M66">
        <v>44</v>
      </c>
      <c r="N66">
        <v>7</v>
      </c>
      <c r="O66">
        <v>1</v>
      </c>
      <c r="P66">
        <v>2</v>
      </c>
      <c r="Q66">
        <v>4</v>
      </c>
      <c r="R66">
        <v>4</v>
      </c>
      <c r="S66">
        <v>1</v>
      </c>
      <c r="T66">
        <v>2</v>
      </c>
      <c r="U66">
        <v>1</v>
      </c>
      <c r="V66" t="s">
        <v>19</v>
      </c>
      <c r="W66" t="s">
        <v>19</v>
      </c>
      <c r="X66" t="s">
        <v>19</v>
      </c>
      <c r="Y66" t="s">
        <v>19</v>
      </c>
      <c r="Z66" t="s">
        <v>19</v>
      </c>
      <c r="AA66" t="s">
        <v>19</v>
      </c>
      <c r="AB66" t="s">
        <v>19</v>
      </c>
      <c r="AC66" t="s">
        <v>19</v>
      </c>
      <c r="AD66" t="s">
        <v>19</v>
      </c>
      <c r="AE66" t="s">
        <v>19</v>
      </c>
      <c r="AF66" t="s">
        <v>19</v>
      </c>
      <c r="AG66" t="s">
        <v>19</v>
      </c>
      <c r="AH66">
        <v>123</v>
      </c>
      <c r="AI66">
        <v>22</v>
      </c>
      <c r="AJ66">
        <v>73</v>
      </c>
      <c r="AK66">
        <v>28</v>
      </c>
      <c r="AL66" t="s">
        <v>19</v>
      </c>
      <c r="AM66" t="s">
        <v>19</v>
      </c>
      <c r="AN66" t="s">
        <v>19</v>
      </c>
      <c r="AO66" t="s">
        <v>19</v>
      </c>
      <c r="AP66" t="s">
        <v>19</v>
      </c>
      <c r="AQ66" t="s">
        <v>19</v>
      </c>
      <c r="AR66" t="s">
        <v>19</v>
      </c>
      <c r="AS66" t="s">
        <v>19</v>
      </c>
      <c r="AT66">
        <v>2</v>
      </c>
      <c r="AU66">
        <v>1</v>
      </c>
      <c r="AV66">
        <v>1</v>
      </c>
      <c r="AW66" t="s">
        <v>19</v>
      </c>
      <c r="AX66">
        <v>6</v>
      </c>
      <c r="AY66" t="s">
        <v>19</v>
      </c>
      <c r="AZ66">
        <v>2</v>
      </c>
      <c r="BA66">
        <v>4</v>
      </c>
      <c r="BB66">
        <v>3</v>
      </c>
      <c r="BC66">
        <v>3</v>
      </c>
      <c r="BD66" t="s">
        <v>19</v>
      </c>
      <c r="BE66" t="s">
        <v>19</v>
      </c>
      <c r="BF66">
        <v>102</v>
      </c>
      <c r="BG66">
        <v>18</v>
      </c>
      <c r="BH66">
        <v>61</v>
      </c>
      <c r="BI66">
        <v>23</v>
      </c>
      <c r="BJ66">
        <v>8</v>
      </c>
      <c r="BK66" t="s">
        <v>19</v>
      </c>
      <c r="BL66">
        <v>7</v>
      </c>
      <c r="BM66">
        <v>1</v>
      </c>
      <c r="BN66">
        <v>2</v>
      </c>
      <c r="BO66" t="s">
        <v>19</v>
      </c>
      <c r="BP66">
        <v>2</v>
      </c>
      <c r="BQ66" t="s">
        <v>19</v>
      </c>
      <c r="BR66">
        <v>7</v>
      </c>
      <c r="BS66">
        <v>1</v>
      </c>
      <c r="BT66">
        <v>6</v>
      </c>
      <c r="BU66" t="s">
        <v>19</v>
      </c>
    </row>
    <row r="67" spans="1:73">
      <c r="A67" t="s">
        <v>869</v>
      </c>
      <c r="B67">
        <v>444</v>
      </c>
      <c r="C67">
        <v>6</v>
      </c>
      <c r="D67">
        <v>245</v>
      </c>
      <c r="E67">
        <v>193</v>
      </c>
      <c r="F67">
        <v>352</v>
      </c>
      <c r="G67">
        <v>5</v>
      </c>
      <c r="H67">
        <v>166</v>
      </c>
      <c r="I67">
        <v>181</v>
      </c>
      <c r="J67">
        <v>89</v>
      </c>
      <c r="K67">
        <v>1</v>
      </c>
      <c r="L67">
        <v>37</v>
      </c>
      <c r="M67">
        <v>51</v>
      </c>
      <c r="N67">
        <v>18</v>
      </c>
      <c r="O67" t="s">
        <v>19</v>
      </c>
      <c r="P67">
        <v>16</v>
      </c>
      <c r="Q67">
        <v>2</v>
      </c>
      <c r="R67">
        <v>1</v>
      </c>
      <c r="S67" t="s">
        <v>19</v>
      </c>
      <c r="T67">
        <v>1</v>
      </c>
      <c r="U67" t="s">
        <v>19</v>
      </c>
      <c r="V67" t="s">
        <v>19</v>
      </c>
      <c r="W67" t="s">
        <v>19</v>
      </c>
      <c r="X67" t="s">
        <v>19</v>
      </c>
      <c r="Y67" t="s">
        <v>19</v>
      </c>
      <c r="Z67" t="s">
        <v>19</v>
      </c>
      <c r="AA67" t="s">
        <v>19</v>
      </c>
      <c r="AB67" t="s">
        <v>19</v>
      </c>
      <c r="AC67" t="s">
        <v>19</v>
      </c>
      <c r="AD67" t="s">
        <v>19</v>
      </c>
      <c r="AE67" t="s">
        <v>19</v>
      </c>
      <c r="AF67" t="s">
        <v>19</v>
      </c>
      <c r="AG67" t="s">
        <v>19</v>
      </c>
      <c r="AH67">
        <v>66</v>
      </c>
      <c r="AI67">
        <v>1</v>
      </c>
      <c r="AJ67">
        <v>56</v>
      </c>
      <c r="AK67">
        <v>9</v>
      </c>
      <c r="AL67" t="s">
        <v>19</v>
      </c>
      <c r="AM67" t="s">
        <v>19</v>
      </c>
      <c r="AN67" t="s">
        <v>19</v>
      </c>
      <c r="AO67" t="s">
        <v>19</v>
      </c>
      <c r="AP67" t="s">
        <v>19</v>
      </c>
      <c r="AQ67" t="s">
        <v>19</v>
      </c>
      <c r="AR67" t="s">
        <v>19</v>
      </c>
      <c r="AS67" t="s">
        <v>19</v>
      </c>
      <c r="AT67">
        <v>7</v>
      </c>
      <c r="AU67" t="s">
        <v>19</v>
      </c>
      <c r="AV67">
        <v>4</v>
      </c>
      <c r="AW67">
        <v>3</v>
      </c>
      <c r="AX67">
        <v>1</v>
      </c>
      <c r="AY67" t="s">
        <v>19</v>
      </c>
      <c r="AZ67">
        <v>1</v>
      </c>
      <c r="BA67" t="s">
        <v>19</v>
      </c>
      <c r="BB67" t="s">
        <v>19</v>
      </c>
      <c r="BC67" t="s">
        <v>19</v>
      </c>
      <c r="BD67" t="s">
        <v>19</v>
      </c>
      <c r="BE67" t="s">
        <v>19</v>
      </c>
      <c r="BF67">
        <v>58</v>
      </c>
      <c r="BG67">
        <v>1</v>
      </c>
      <c r="BH67">
        <v>51</v>
      </c>
      <c r="BI67">
        <v>6</v>
      </c>
      <c r="BJ67" t="s">
        <v>19</v>
      </c>
      <c r="BK67" t="s">
        <v>19</v>
      </c>
      <c r="BL67" t="s">
        <v>19</v>
      </c>
      <c r="BM67" t="s">
        <v>19</v>
      </c>
      <c r="BN67" t="s">
        <v>19</v>
      </c>
      <c r="BO67" t="s">
        <v>19</v>
      </c>
      <c r="BP67" t="s">
        <v>19</v>
      </c>
      <c r="BQ67" t="s">
        <v>19</v>
      </c>
      <c r="BR67">
        <v>7</v>
      </c>
      <c r="BS67" t="s">
        <v>19</v>
      </c>
      <c r="BT67">
        <v>6</v>
      </c>
      <c r="BU67">
        <v>1</v>
      </c>
    </row>
    <row r="68" spans="1:73">
      <c r="A68" t="s">
        <v>868</v>
      </c>
      <c r="B68">
        <v>411</v>
      </c>
      <c r="C68">
        <v>31</v>
      </c>
      <c r="D68">
        <v>87</v>
      </c>
      <c r="E68">
        <v>293</v>
      </c>
      <c r="F68">
        <v>324</v>
      </c>
      <c r="G68">
        <v>16</v>
      </c>
      <c r="H68">
        <v>39</v>
      </c>
      <c r="I68">
        <v>269</v>
      </c>
      <c r="J68">
        <v>85</v>
      </c>
      <c r="K68">
        <v>12</v>
      </c>
      <c r="L68">
        <v>30</v>
      </c>
      <c r="M68">
        <v>43</v>
      </c>
      <c r="N68">
        <v>6</v>
      </c>
      <c r="O68">
        <v>2</v>
      </c>
      <c r="P68">
        <v>4</v>
      </c>
      <c r="Q68" t="s">
        <v>19</v>
      </c>
      <c r="R68" t="s">
        <v>19</v>
      </c>
      <c r="S68" t="s">
        <v>19</v>
      </c>
      <c r="T68" t="s">
        <v>19</v>
      </c>
      <c r="U68" t="s">
        <v>19</v>
      </c>
      <c r="V68" t="s">
        <v>19</v>
      </c>
      <c r="W68" t="s">
        <v>19</v>
      </c>
      <c r="X68" t="s">
        <v>19</v>
      </c>
      <c r="Y68" t="s">
        <v>19</v>
      </c>
      <c r="Z68" t="s">
        <v>19</v>
      </c>
      <c r="AA68" t="s">
        <v>19</v>
      </c>
      <c r="AB68" t="s">
        <v>19</v>
      </c>
      <c r="AC68" t="s">
        <v>19</v>
      </c>
      <c r="AD68" t="s">
        <v>19</v>
      </c>
      <c r="AE68" t="s">
        <v>19</v>
      </c>
      <c r="AF68" t="s">
        <v>19</v>
      </c>
      <c r="AG68" t="s">
        <v>19</v>
      </c>
      <c r="AH68">
        <v>74</v>
      </c>
      <c r="AI68">
        <v>10</v>
      </c>
      <c r="AJ68">
        <v>41</v>
      </c>
      <c r="AK68">
        <v>23</v>
      </c>
      <c r="AL68" t="s">
        <v>19</v>
      </c>
      <c r="AM68" t="s">
        <v>19</v>
      </c>
      <c r="AN68" t="s">
        <v>19</v>
      </c>
      <c r="AO68" t="s">
        <v>19</v>
      </c>
      <c r="AP68" t="s">
        <v>19</v>
      </c>
      <c r="AQ68" t="s">
        <v>19</v>
      </c>
      <c r="AR68" t="s">
        <v>19</v>
      </c>
      <c r="AS68" t="s">
        <v>19</v>
      </c>
      <c r="AT68" t="s">
        <v>19</v>
      </c>
      <c r="AU68" t="s">
        <v>19</v>
      </c>
      <c r="AV68" t="s">
        <v>19</v>
      </c>
      <c r="AW68" t="s">
        <v>19</v>
      </c>
      <c r="AX68" t="s">
        <v>19</v>
      </c>
      <c r="AY68" t="s">
        <v>19</v>
      </c>
      <c r="AZ68" t="s">
        <v>19</v>
      </c>
      <c r="BA68" t="s">
        <v>19</v>
      </c>
      <c r="BB68">
        <v>1</v>
      </c>
      <c r="BC68" t="s">
        <v>19</v>
      </c>
      <c r="BD68">
        <v>1</v>
      </c>
      <c r="BE68" t="s">
        <v>19</v>
      </c>
      <c r="BF68">
        <v>70</v>
      </c>
      <c r="BG68">
        <v>9</v>
      </c>
      <c r="BH68">
        <v>39</v>
      </c>
      <c r="BI68">
        <v>22</v>
      </c>
      <c r="BJ68" t="s">
        <v>19</v>
      </c>
      <c r="BK68" t="s">
        <v>19</v>
      </c>
      <c r="BL68" t="s">
        <v>19</v>
      </c>
      <c r="BM68" t="s">
        <v>19</v>
      </c>
      <c r="BN68">
        <v>3</v>
      </c>
      <c r="BO68">
        <v>1</v>
      </c>
      <c r="BP68">
        <v>1</v>
      </c>
      <c r="BQ68">
        <v>1</v>
      </c>
      <c r="BR68">
        <v>7</v>
      </c>
      <c r="BS68">
        <v>3</v>
      </c>
      <c r="BT68">
        <v>3</v>
      </c>
      <c r="BU68">
        <v>1</v>
      </c>
    </row>
    <row r="69" spans="1:73">
      <c r="A69" t="s">
        <v>867</v>
      </c>
      <c r="B69">
        <v>128</v>
      </c>
      <c r="C69">
        <v>7</v>
      </c>
      <c r="D69">
        <v>63</v>
      </c>
      <c r="E69">
        <v>58</v>
      </c>
      <c r="F69">
        <v>66</v>
      </c>
      <c r="G69">
        <v>1</v>
      </c>
      <c r="H69">
        <v>21</v>
      </c>
      <c r="I69">
        <v>44</v>
      </c>
      <c r="J69">
        <v>19</v>
      </c>
      <c r="K69" t="s">
        <v>19</v>
      </c>
      <c r="L69">
        <v>9</v>
      </c>
      <c r="M69">
        <v>10</v>
      </c>
      <c r="N69">
        <v>10</v>
      </c>
      <c r="O69">
        <v>2</v>
      </c>
      <c r="P69">
        <v>3</v>
      </c>
      <c r="Q69">
        <v>5</v>
      </c>
      <c r="R69">
        <v>1</v>
      </c>
      <c r="S69" t="s">
        <v>19</v>
      </c>
      <c r="T69" t="s">
        <v>19</v>
      </c>
      <c r="U69">
        <v>1</v>
      </c>
      <c r="V69" t="s">
        <v>19</v>
      </c>
      <c r="W69" t="s">
        <v>19</v>
      </c>
      <c r="X69" t="s">
        <v>19</v>
      </c>
      <c r="Y69" t="s">
        <v>19</v>
      </c>
      <c r="Z69" t="s">
        <v>19</v>
      </c>
      <c r="AA69" t="s">
        <v>19</v>
      </c>
      <c r="AB69" t="s">
        <v>19</v>
      </c>
      <c r="AC69" t="s">
        <v>19</v>
      </c>
      <c r="AD69" t="s">
        <v>19</v>
      </c>
      <c r="AE69" t="s">
        <v>19</v>
      </c>
      <c r="AF69" t="s">
        <v>19</v>
      </c>
      <c r="AG69" t="s">
        <v>19</v>
      </c>
      <c r="AH69">
        <v>49</v>
      </c>
      <c r="AI69">
        <v>3</v>
      </c>
      <c r="AJ69">
        <v>38</v>
      </c>
      <c r="AK69">
        <v>8</v>
      </c>
      <c r="AL69" t="s">
        <v>19</v>
      </c>
      <c r="AM69" t="s">
        <v>19</v>
      </c>
      <c r="AN69" t="s">
        <v>19</v>
      </c>
      <c r="AO69" t="s">
        <v>19</v>
      </c>
      <c r="AP69" t="s">
        <v>19</v>
      </c>
      <c r="AQ69" t="s">
        <v>19</v>
      </c>
      <c r="AR69" t="s">
        <v>19</v>
      </c>
      <c r="AS69" t="s">
        <v>19</v>
      </c>
      <c r="AT69" t="s">
        <v>19</v>
      </c>
      <c r="AU69" t="s">
        <v>19</v>
      </c>
      <c r="AV69" t="s">
        <v>19</v>
      </c>
      <c r="AW69" t="s">
        <v>19</v>
      </c>
      <c r="AX69" t="s">
        <v>19</v>
      </c>
      <c r="AY69" t="s">
        <v>19</v>
      </c>
      <c r="AZ69" t="s">
        <v>19</v>
      </c>
      <c r="BA69" t="s">
        <v>19</v>
      </c>
      <c r="BB69" t="s">
        <v>19</v>
      </c>
      <c r="BC69" t="s">
        <v>19</v>
      </c>
      <c r="BD69" t="s">
        <v>19</v>
      </c>
      <c r="BE69" t="s">
        <v>19</v>
      </c>
      <c r="BF69">
        <v>49</v>
      </c>
      <c r="BG69">
        <v>3</v>
      </c>
      <c r="BH69">
        <v>38</v>
      </c>
      <c r="BI69">
        <v>8</v>
      </c>
      <c r="BJ69" t="s">
        <v>19</v>
      </c>
      <c r="BK69" t="s">
        <v>19</v>
      </c>
      <c r="BL69" t="s">
        <v>19</v>
      </c>
      <c r="BM69" t="s">
        <v>19</v>
      </c>
      <c r="BN69" t="s">
        <v>19</v>
      </c>
      <c r="BO69" t="s">
        <v>19</v>
      </c>
      <c r="BP69" t="s">
        <v>19</v>
      </c>
      <c r="BQ69" t="s">
        <v>19</v>
      </c>
      <c r="BR69">
        <v>2</v>
      </c>
      <c r="BS69">
        <v>1</v>
      </c>
      <c r="BT69">
        <v>1</v>
      </c>
      <c r="BU69" t="s">
        <v>19</v>
      </c>
    </row>
    <row r="70" spans="1:73">
      <c r="A70" t="s">
        <v>866</v>
      </c>
      <c r="B70">
        <v>210</v>
      </c>
      <c r="C70">
        <v>55</v>
      </c>
      <c r="D70">
        <v>49</v>
      </c>
      <c r="E70">
        <v>106</v>
      </c>
      <c r="F70">
        <v>91</v>
      </c>
      <c r="G70">
        <v>22</v>
      </c>
      <c r="H70">
        <v>23</v>
      </c>
      <c r="I70">
        <v>46</v>
      </c>
      <c r="J70">
        <v>68</v>
      </c>
      <c r="K70">
        <v>21</v>
      </c>
      <c r="L70">
        <v>20</v>
      </c>
      <c r="M70">
        <v>27</v>
      </c>
      <c r="N70">
        <v>19</v>
      </c>
      <c r="O70">
        <v>5</v>
      </c>
      <c r="P70">
        <v>2</v>
      </c>
      <c r="Q70">
        <v>12</v>
      </c>
      <c r="R70">
        <v>3</v>
      </c>
      <c r="S70">
        <v>1</v>
      </c>
      <c r="T70">
        <v>1</v>
      </c>
      <c r="U70">
        <v>1</v>
      </c>
      <c r="V70">
        <v>6</v>
      </c>
      <c r="W70" t="s">
        <v>19</v>
      </c>
      <c r="X70">
        <v>1</v>
      </c>
      <c r="Y70">
        <v>5</v>
      </c>
      <c r="Z70" t="s">
        <v>19</v>
      </c>
      <c r="AA70" t="s">
        <v>19</v>
      </c>
      <c r="AB70" t="s">
        <v>19</v>
      </c>
      <c r="AC70" t="s">
        <v>19</v>
      </c>
      <c r="AD70" t="s">
        <v>19</v>
      </c>
      <c r="AE70" t="s">
        <v>19</v>
      </c>
      <c r="AF70" t="s">
        <v>19</v>
      </c>
      <c r="AG70" t="s">
        <v>19</v>
      </c>
      <c r="AH70">
        <v>85</v>
      </c>
      <c r="AI70">
        <v>24</v>
      </c>
      <c r="AJ70">
        <v>21</v>
      </c>
      <c r="AK70">
        <v>40</v>
      </c>
      <c r="AL70" t="s">
        <v>19</v>
      </c>
      <c r="AM70" t="s">
        <v>19</v>
      </c>
      <c r="AN70" t="s">
        <v>19</v>
      </c>
      <c r="AO70" t="s">
        <v>19</v>
      </c>
      <c r="AP70" t="s">
        <v>19</v>
      </c>
      <c r="AQ70" t="s">
        <v>19</v>
      </c>
      <c r="AR70" t="s">
        <v>19</v>
      </c>
      <c r="AS70" t="s">
        <v>19</v>
      </c>
      <c r="AT70">
        <v>3</v>
      </c>
      <c r="AU70">
        <v>2</v>
      </c>
      <c r="AV70" t="s">
        <v>19</v>
      </c>
      <c r="AW70">
        <v>1</v>
      </c>
      <c r="AX70" t="s">
        <v>19</v>
      </c>
      <c r="AY70" t="s">
        <v>19</v>
      </c>
      <c r="AZ70" t="s">
        <v>19</v>
      </c>
      <c r="BA70" t="s">
        <v>19</v>
      </c>
      <c r="BB70">
        <v>1</v>
      </c>
      <c r="BC70" t="s">
        <v>19</v>
      </c>
      <c r="BD70">
        <v>1</v>
      </c>
      <c r="BE70" t="s">
        <v>19</v>
      </c>
      <c r="BF70">
        <v>67</v>
      </c>
      <c r="BG70">
        <v>18</v>
      </c>
      <c r="BH70">
        <v>12</v>
      </c>
      <c r="BI70">
        <v>37</v>
      </c>
      <c r="BJ70">
        <v>1</v>
      </c>
      <c r="BK70" t="s">
        <v>19</v>
      </c>
      <c r="BL70" t="s">
        <v>19</v>
      </c>
      <c r="BM70">
        <v>1</v>
      </c>
      <c r="BN70">
        <v>13</v>
      </c>
      <c r="BO70">
        <v>4</v>
      </c>
      <c r="BP70">
        <v>8</v>
      </c>
      <c r="BQ70">
        <v>1</v>
      </c>
      <c r="BR70">
        <v>6</v>
      </c>
      <c r="BS70">
        <v>3</v>
      </c>
      <c r="BT70">
        <v>1</v>
      </c>
      <c r="BU70">
        <v>2</v>
      </c>
    </row>
    <row r="71" spans="1:73">
      <c r="A71" t="s">
        <v>865</v>
      </c>
      <c r="B71">
        <v>208</v>
      </c>
      <c r="C71">
        <v>22</v>
      </c>
      <c r="D71">
        <v>82</v>
      </c>
      <c r="E71">
        <v>104</v>
      </c>
      <c r="F71">
        <v>125</v>
      </c>
      <c r="G71">
        <v>9</v>
      </c>
      <c r="H71">
        <v>30</v>
      </c>
      <c r="I71">
        <v>86</v>
      </c>
      <c r="J71">
        <v>73</v>
      </c>
      <c r="K71">
        <v>2</v>
      </c>
      <c r="L71">
        <v>26</v>
      </c>
      <c r="M71">
        <v>45</v>
      </c>
      <c r="N71">
        <v>10</v>
      </c>
      <c r="O71">
        <v>5</v>
      </c>
      <c r="P71">
        <v>2</v>
      </c>
      <c r="Q71">
        <v>3</v>
      </c>
      <c r="R71">
        <v>7</v>
      </c>
      <c r="S71">
        <v>3</v>
      </c>
      <c r="T71">
        <v>1</v>
      </c>
      <c r="U71">
        <v>3</v>
      </c>
      <c r="V71" t="s">
        <v>19</v>
      </c>
      <c r="W71" t="s">
        <v>19</v>
      </c>
      <c r="X71" t="s">
        <v>19</v>
      </c>
      <c r="Y71" t="s">
        <v>19</v>
      </c>
      <c r="Z71" t="s">
        <v>19</v>
      </c>
      <c r="AA71" t="s">
        <v>19</v>
      </c>
      <c r="AB71" t="s">
        <v>19</v>
      </c>
      <c r="AC71" t="s">
        <v>19</v>
      </c>
      <c r="AD71" t="s">
        <v>19</v>
      </c>
      <c r="AE71" t="s">
        <v>19</v>
      </c>
      <c r="AF71" t="s">
        <v>19</v>
      </c>
      <c r="AG71" t="s">
        <v>19</v>
      </c>
      <c r="AH71">
        <v>60</v>
      </c>
      <c r="AI71">
        <v>5</v>
      </c>
      <c r="AJ71">
        <v>45</v>
      </c>
      <c r="AK71">
        <v>10</v>
      </c>
      <c r="AL71" t="s">
        <v>19</v>
      </c>
      <c r="AM71" t="s">
        <v>19</v>
      </c>
      <c r="AN71" t="s">
        <v>19</v>
      </c>
      <c r="AO71" t="s">
        <v>19</v>
      </c>
      <c r="AP71" t="s">
        <v>19</v>
      </c>
      <c r="AQ71" t="s">
        <v>19</v>
      </c>
      <c r="AR71" t="s">
        <v>19</v>
      </c>
      <c r="AS71" t="s">
        <v>19</v>
      </c>
      <c r="AT71">
        <v>8</v>
      </c>
      <c r="AU71">
        <v>3</v>
      </c>
      <c r="AV71">
        <v>3</v>
      </c>
      <c r="AW71">
        <v>2</v>
      </c>
      <c r="AX71">
        <v>3</v>
      </c>
      <c r="AY71">
        <v>2</v>
      </c>
      <c r="AZ71" t="s">
        <v>19</v>
      </c>
      <c r="BA71">
        <v>1</v>
      </c>
      <c r="BB71">
        <v>1</v>
      </c>
      <c r="BC71" t="s">
        <v>19</v>
      </c>
      <c r="BD71" t="s">
        <v>19</v>
      </c>
      <c r="BE71">
        <v>1</v>
      </c>
      <c r="BF71">
        <v>41</v>
      </c>
      <c r="BG71" t="s">
        <v>19</v>
      </c>
      <c r="BH71">
        <v>35</v>
      </c>
      <c r="BI71">
        <v>6</v>
      </c>
      <c r="BJ71" t="s">
        <v>19</v>
      </c>
      <c r="BK71" t="s">
        <v>19</v>
      </c>
      <c r="BL71" t="s">
        <v>19</v>
      </c>
      <c r="BM71" t="s">
        <v>19</v>
      </c>
      <c r="BN71">
        <v>7</v>
      </c>
      <c r="BO71" t="s">
        <v>19</v>
      </c>
      <c r="BP71">
        <v>7</v>
      </c>
      <c r="BQ71" t="s">
        <v>19</v>
      </c>
      <c r="BR71">
        <v>6</v>
      </c>
      <c r="BS71" t="s">
        <v>19</v>
      </c>
      <c r="BT71">
        <v>4</v>
      </c>
      <c r="BU71">
        <v>2</v>
      </c>
    </row>
    <row r="72" spans="1:73">
      <c r="A72" t="s">
        <v>864</v>
      </c>
      <c r="B72">
        <v>184</v>
      </c>
      <c r="C72">
        <v>19</v>
      </c>
      <c r="D72">
        <v>115</v>
      </c>
      <c r="E72">
        <v>50</v>
      </c>
      <c r="F72">
        <v>98</v>
      </c>
      <c r="G72">
        <v>7</v>
      </c>
      <c r="H72">
        <v>63</v>
      </c>
      <c r="I72">
        <v>28</v>
      </c>
      <c r="J72">
        <v>53</v>
      </c>
      <c r="K72">
        <v>2</v>
      </c>
      <c r="L72">
        <v>42</v>
      </c>
      <c r="M72">
        <v>9</v>
      </c>
      <c r="N72">
        <v>7</v>
      </c>
      <c r="O72">
        <v>1</v>
      </c>
      <c r="P72">
        <v>1</v>
      </c>
      <c r="Q72">
        <v>5</v>
      </c>
      <c r="R72">
        <v>2</v>
      </c>
      <c r="S72">
        <v>1</v>
      </c>
      <c r="T72" t="s">
        <v>19</v>
      </c>
      <c r="U72">
        <v>1</v>
      </c>
      <c r="V72">
        <v>5</v>
      </c>
      <c r="W72">
        <v>3</v>
      </c>
      <c r="X72" t="s">
        <v>19</v>
      </c>
      <c r="Y72">
        <v>2</v>
      </c>
      <c r="Z72">
        <v>2</v>
      </c>
      <c r="AA72" t="s">
        <v>19</v>
      </c>
      <c r="AB72" t="s">
        <v>19</v>
      </c>
      <c r="AC72">
        <v>2</v>
      </c>
      <c r="AD72" t="s">
        <v>19</v>
      </c>
      <c r="AE72" t="s">
        <v>19</v>
      </c>
      <c r="AF72" t="s">
        <v>19</v>
      </c>
      <c r="AG72" t="s">
        <v>19</v>
      </c>
      <c r="AH72">
        <v>65</v>
      </c>
      <c r="AI72">
        <v>6</v>
      </c>
      <c r="AJ72">
        <v>47</v>
      </c>
      <c r="AK72">
        <v>12</v>
      </c>
      <c r="AL72" t="s">
        <v>19</v>
      </c>
      <c r="AM72" t="s">
        <v>19</v>
      </c>
      <c r="AN72" t="s">
        <v>19</v>
      </c>
      <c r="AO72" t="s">
        <v>19</v>
      </c>
      <c r="AP72" t="s">
        <v>19</v>
      </c>
      <c r="AQ72" t="s">
        <v>19</v>
      </c>
      <c r="AR72" t="s">
        <v>19</v>
      </c>
      <c r="AS72" t="s">
        <v>19</v>
      </c>
      <c r="AT72">
        <v>7</v>
      </c>
      <c r="AU72" t="s">
        <v>19</v>
      </c>
      <c r="AV72">
        <v>6</v>
      </c>
      <c r="AW72">
        <v>1</v>
      </c>
      <c r="AX72">
        <v>2</v>
      </c>
      <c r="AY72" t="s">
        <v>19</v>
      </c>
      <c r="AZ72">
        <v>2</v>
      </c>
      <c r="BA72" t="s">
        <v>19</v>
      </c>
      <c r="BB72" t="s">
        <v>19</v>
      </c>
      <c r="BC72" t="s">
        <v>19</v>
      </c>
      <c r="BD72" t="s">
        <v>19</v>
      </c>
      <c r="BE72" t="s">
        <v>19</v>
      </c>
      <c r="BF72">
        <v>54</v>
      </c>
      <c r="BG72">
        <v>6</v>
      </c>
      <c r="BH72">
        <v>37</v>
      </c>
      <c r="BI72">
        <v>11</v>
      </c>
      <c r="BJ72" t="s">
        <v>19</v>
      </c>
      <c r="BK72" t="s">
        <v>19</v>
      </c>
      <c r="BL72" t="s">
        <v>19</v>
      </c>
      <c r="BM72" t="s">
        <v>19</v>
      </c>
      <c r="BN72">
        <v>2</v>
      </c>
      <c r="BO72" t="s">
        <v>19</v>
      </c>
      <c r="BP72">
        <v>2</v>
      </c>
      <c r="BQ72" t="s">
        <v>19</v>
      </c>
      <c r="BR72">
        <v>5</v>
      </c>
      <c r="BS72">
        <v>1</v>
      </c>
      <c r="BT72">
        <v>4</v>
      </c>
      <c r="BU72" t="s">
        <v>19</v>
      </c>
    </row>
    <row r="73" spans="1:73">
      <c r="A73" t="s">
        <v>863</v>
      </c>
      <c r="B73">
        <v>200</v>
      </c>
      <c r="C73">
        <v>50</v>
      </c>
      <c r="D73">
        <v>108</v>
      </c>
      <c r="E73">
        <v>42</v>
      </c>
      <c r="F73">
        <v>84</v>
      </c>
      <c r="G73">
        <v>5</v>
      </c>
      <c r="H73">
        <v>48</v>
      </c>
      <c r="I73">
        <v>31</v>
      </c>
      <c r="J73">
        <v>39</v>
      </c>
      <c r="K73">
        <v>4</v>
      </c>
      <c r="L73">
        <v>25</v>
      </c>
      <c r="M73">
        <v>10</v>
      </c>
      <c r="N73">
        <v>14</v>
      </c>
      <c r="O73">
        <v>6</v>
      </c>
      <c r="P73">
        <v>4</v>
      </c>
      <c r="Q73">
        <v>4</v>
      </c>
      <c r="R73">
        <v>3</v>
      </c>
      <c r="S73">
        <v>2</v>
      </c>
      <c r="T73">
        <v>1</v>
      </c>
      <c r="U73" t="s">
        <v>19</v>
      </c>
      <c r="V73" t="s">
        <v>19</v>
      </c>
      <c r="W73" t="s">
        <v>19</v>
      </c>
      <c r="X73" t="s">
        <v>19</v>
      </c>
      <c r="Y73" t="s">
        <v>19</v>
      </c>
      <c r="Z73" t="s">
        <v>19</v>
      </c>
      <c r="AA73" t="s">
        <v>19</v>
      </c>
      <c r="AB73" t="s">
        <v>19</v>
      </c>
      <c r="AC73" t="s">
        <v>19</v>
      </c>
      <c r="AD73" t="s">
        <v>19</v>
      </c>
      <c r="AE73" t="s">
        <v>19</v>
      </c>
      <c r="AF73" t="s">
        <v>19</v>
      </c>
      <c r="AG73" t="s">
        <v>19</v>
      </c>
      <c r="AH73">
        <v>74</v>
      </c>
      <c r="AI73">
        <v>15</v>
      </c>
      <c r="AJ73">
        <v>52</v>
      </c>
      <c r="AK73">
        <v>7</v>
      </c>
      <c r="AL73" t="s">
        <v>19</v>
      </c>
      <c r="AM73" t="s">
        <v>19</v>
      </c>
      <c r="AN73" t="s">
        <v>19</v>
      </c>
      <c r="AO73" t="s">
        <v>19</v>
      </c>
      <c r="AP73" t="s">
        <v>19</v>
      </c>
      <c r="AQ73" t="s">
        <v>19</v>
      </c>
      <c r="AR73" t="s">
        <v>19</v>
      </c>
      <c r="AS73" t="s">
        <v>19</v>
      </c>
      <c r="AT73">
        <v>16</v>
      </c>
      <c r="AU73">
        <v>6</v>
      </c>
      <c r="AV73">
        <v>9</v>
      </c>
      <c r="AW73">
        <v>1</v>
      </c>
      <c r="AX73">
        <v>8</v>
      </c>
      <c r="AY73">
        <v>1</v>
      </c>
      <c r="AZ73">
        <v>7</v>
      </c>
      <c r="BA73" t="s">
        <v>19</v>
      </c>
      <c r="BB73" t="s">
        <v>19</v>
      </c>
      <c r="BC73" t="s">
        <v>19</v>
      </c>
      <c r="BD73" t="s">
        <v>19</v>
      </c>
      <c r="BE73" t="s">
        <v>19</v>
      </c>
      <c r="BF73">
        <v>35</v>
      </c>
      <c r="BG73">
        <v>5</v>
      </c>
      <c r="BH73">
        <v>26</v>
      </c>
      <c r="BI73">
        <v>4</v>
      </c>
      <c r="BJ73" t="s">
        <v>19</v>
      </c>
      <c r="BK73" t="s">
        <v>19</v>
      </c>
      <c r="BL73" t="s">
        <v>19</v>
      </c>
      <c r="BM73" t="s">
        <v>19</v>
      </c>
      <c r="BN73">
        <v>15</v>
      </c>
      <c r="BO73">
        <v>3</v>
      </c>
      <c r="BP73">
        <v>10</v>
      </c>
      <c r="BQ73">
        <v>2</v>
      </c>
      <c r="BR73">
        <v>25</v>
      </c>
      <c r="BS73">
        <v>22</v>
      </c>
      <c r="BT73">
        <v>3</v>
      </c>
      <c r="BU73" t="s">
        <v>19</v>
      </c>
    </row>
    <row r="74" spans="1:73">
      <c r="A74" t="s">
        <v>862</v>
      </c>
      <c r="B74">
        <v>172</v>
      </c>
      <c r="C74">
        <v>106</v>
      </c>
      <c r="D74">
        <v>23</v>
      </c>
      <c r="E74">
        <v>43</v>
      </c>
      <c r="F74">
        <v>84</v>
      </c>
      <c r="G74">
        <v>51</v>
      </c>
      <c r="H74">
        <v>12</v>
      </c>
      <c r="I74">
        <v>21</v>
      </c>
      <c r="J74">
        <v>45</v>
      </c>
      <c r="K74">
        <v>35</v>
      </c>
      <c r="L74">
        <v>3</v>
      </c>
      <c r="M74">
        <v>7</v>
      </c>
      <c r="N74">
        <v>15</v>
      </c>
      <c r="O74">
        <v>7</v>
      </c>
      <c r="P74">
        <v>1</v>
      </c>
      <c r="Q74">
        <v>7</v>
      </c>
      <c r="R74">
        <v>10</v>
      </c>
      <c r="S74">
        <v>8</v>
      </c>
      <c r="T74" t="s">
        <v>19</v>
      </c>
      <c r="U74">
        <v>2</v>
      </c>
      <c r="V74">
        <v>1</v>
      </c>
      <c r="W74">
        <v>1</v>
      </c>
      <c r="X74" t="s">
        <v>19</v>
      </c>
      <c r="Y74" t="s">
        <v>19</v>
      </c>
      <c r="Z74" t="s">
        <v>19</v>
      </c>
      <c r="AA74" t="s">
        <v>19</v>
      </c>
      <c r="AB74" t="s">
        <v>19</v>
      </c>
      <c r="AC74" t="s">
        <v>19</v>
      </c>
      <c r="AD74" t="s">
        <v>19</v>
      </c>
      <c r="AE74" t="s">
        <v>19</v>
      </c>
      <c r="AF74" t="s">
        <v>19</v>
      </c>
      <c r="AG74" t="s">
        <v>19</v>
      </c>
      <c r="AH74">
        <v>55</v>
      </c>
      <c r="AI74">
        <v>34</v>
      </c>
      <c r="AJ74">
        <v>8</v>
      </c>
      <c r="AK74">
        <v>13</v>
      </c>
      <c r="AL74" t="s">
        <v>19</v>
      </c>
      <c r="AM74" t="s">
        <v>19</v>
      </c>
      <c r="AN74" t="s">
        <v>19</v>
      </c>
      <c r="AO74" t="s">
        <v>19</v>
      </c>
      <c r="AP74" t="s">
        <v>19</v>
      </c>
      <c r="AQ74" t="s">
        <v>19</v>
      </c>
      <c r="AR74" t="s">
        <v>19</v>
      </c>
      <c r="AS74" t="s">
        <v>19</v>
      </c>
      <c r="AT74">
        <v>8</v>
      </c>
      <c r="AU74">
        <v>2</v>
      </c>
      <c r="AV74" t="s">
        <v>19</v>
      </c>
      <c r="AW74">
        <v>6</v>
      </c>
      <c r="AX74">
        <v>10</v>
      </c>
      <c r="AY74">
        <v>8</v>
      </c>
      <c r="AZ74" t="s">
        <v>19</v>
      </c>
      <c r="BA74">
        <v>2</v>
      </c>
      <c r="BB74" t="s">
        <v>19</v>
      </c>
      <c r="BC74" t="s">
        <v>19</v>
      </c>
      <c r="BD74" t="s">
        <v>19</v>
      </c>
      <c r="BE74" t="s">
        <v>19</v>
      </c>
      <c r="BF74">
        <v>37</v>
      </c>
      <c r="BG74">
        <v>24</v>
      </c>
      <c r="BH74">
        <v>8</v>
      </c>
      <c r="BI74">
        <v>5</v>
      </c>
      <c r="BJ74" t="s">
        <v>19</v>
      </c>
      <c r="BK74" t="s">
        <v>19</v>
      </c>
      <c r="BL74" t="s">
        <v>19</v>
      </c>
      <c r="BM74" t="s">
        <v>19</v>
      </c>
      <c r="BN74" t="s">
        <v>19</v>
      </c>
      <c r="BO74" t="s">
        <v>19</v>
      </c>
      <c r="BP74" t="s">
        <v>19</v>
      </c>
      <c r="BQ74" t="s">
        <v>19</v>
      </c>
      <c r="BR74">
        <v>7</v>
      </c>
      <c r="BS74">
        <v>5</v>
      </c>
      <c r="BT74">
        <v>2</v>
      </c>
      <c r="BU74" t="s">
        <v>19</v>
      </c>
    </row>
    <row r="75" spans="1:73">
      <c r="A75" t="s">
        <v>861</v>
      </c>
      <c r="B75">
        <v>124</v>
      </c>
      <c r="C75">
        <v>5</v>
      </c>
      <c r="D75">
        <v>66</v>
      </c>
      <c r="E75">
        <v>53</v>
      </c>
      <c r="F75">
        <v>89</v>
      </c>
      <c r="G75">
        <v>1</v>
      </c>
      <c r="H75">
        <v>35</v>
      </c>
      <c r="I75">
        <v>53</v>
      </c>
      <c r="J75">
        <v>39</v>
      </c>
      <c r="K75">
        <v>1</v>
      </c>
      <c r="L75">
        <v>22</v>
      </c>
      <c r="M75">
        <v>16</v>
      </c>
      <c r="N75">
        <v>2</v>
      </c>
      <c r="O75" t="s">
        <v>19</v>
      </c>
      <c r="P75">
        <v>2</v>
      </c>
      <c r="Q75" t="s">
        <v>19</v>
      </c>
      <c r="R75">
        <v>4</v>
      </c>
      <c r="S75">
        <v>2</v>
      </c>
      <c r="T75">
        <v>2</v>
      </c>
      <c r="U75" t="s">
        <v>19</v>
      </c>
      <c r="V75" t="s">
        <v>19</v>
      </c>
      <c r="W75" t="s">
        <v>19</v>
      </c>
      <c r="X75" t="s">
        <v>19</v>
      </c>
      <c r="Y75" t="s">
        <v>19</v>
      </c>
      <c r="Z75" t="s">
        <v>19</v>
      </c>
      <c r="AA75" t="s">
        <v>19</v>
      </c>
      <c r="AB75" t="s">
        <v>19</v>
      </c>
      <c r="AC75" t="s">
        <v>19</v>
      </c>
      <c r="AD75" t="s">
        <v>19</v>
      </c>
      <c r="AE75" t="s">
        <v>19</v>
      </c>
      <c r="AF75" t="s">
        <v>19</v>
      </c>
      <c r="AG75" t="s">
        <v>19</v>
      </c>
      <c r="AH75">
        <v>27</v>
      </c>
      <c r="AI75">
        <v>1</v>
      </c>
      <c r="AJ75">
        <v>26</v>
      </c>
      <c r="AK75" t="s">
        <v>19</v>
      </c>
      <c r="AL75" t="s">
        <v>19</v>
      </c>
      <c r="AM75" t="s">
        <v>19</v>
      </c>
      <c r="AN75" t="s">
        <v>19</v>
      </c>
      <c r="AO75" t="s">
        <v>19</v>
      </c>
      <c r="AP75" t="s">
        <v>19</v>
      </c>
      <c r="AQ75" t="s">
        <v>19</v>
      </c>
      <c r="AR75" t="s">
        <v>19</v>
      </c>
      <c r="AS75" t="s">
        <v>19</v>
      </c>
      <c r="AT75">
        <v>7</v>
      </c>
      <c r="AU75" t="s">
        <v>19</v>
      </c>
      <c r="AV75">
        <v>7</v>
      </c>
      <c r="AW75" t="s">
        <v>19</v>
      </c>
      <c r="AX75">
        <v>2</v>
      </c>
      <c r="AY75" t="s">
        <v>19</v>
      </c>
      <c r="AZ75">
        <v>2</v>
      </c>
      <c r="BA75" t="s">
        <v>19</v>
      </c>
      <c r="BB75" t="s">
        <v>19</v>
      </c>
      <c r="BC75" t="s">
        <v>19</v>
      </c>
      <c r="BD75" t="s">
        <v>19</v>
      </c>
      <c r="BE75" t="s">
        <v>19</v>
      </c>
      <c r="BF75">
        <v>18</v>
      </c>
      <c r="BG75">
        <v>1</v>
      </c>
      <c r="BH75">
        <v>17</v>
      </c>
      <c r="BI75" t="s">
        <v>19</v>
      </c>
      <c r="BJ75" t="s">
        <v>19</v>
      </c>
      <c r="BK75" t="s">
        <v>19</v>
      </c>
      <c r="BL75" t="s">
        <v>19</v>
      </c>
      <c r="BM75" t="s">
        <v>19</v>
      </c>
      <c r="BN75" t="s">
        <v>19</v>
      </c>
      <c r="BO75" t="s">
        <v>19</v>
      </c>
      <c r="BP75" t="s">
        <v>19</v>
      </c>
      <c r="BQ75" t="s">
        <v>19</v>
      </c>
      <c r="BR75">
        <v>2</v>
      </c>
      <c r="BS75">
        <v>1</v>
      </c>
      <c r="BT75">
        <v>1</v>
      </c>
      <c r="BU75" t="s">
        <v>19</v>
      </c>
    </row>
    <row r="76" spans="1:73">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c r="AT76" t="s">
        <v>789</v>
      </c>
      <c r="AU76" t="s">
        <v>789</v>
      </c>
      <c r="AV76" t="s">
        <v>789</v>
      </c>
      <c r="AW76" t="s">
        <v>789</v>
      </c>
      <c r="AX76" t="s">
        <v>789</v>
      </c>
      <c r="AY76" t="s">
        <v>789</v>
      </c>
      <c r="AZ76" t="s">
        <v>789</v>
      </c>
      <c r="BA76" t="s">
        <v>789</v>
      </c>
      <c r="BB76" t="s">
        <v>789</v>
      </c>
      <c r="BC76" t="s">
        <v>789</v>
      </c>
      <c r="BD76" t="s">
        <v>789</v>
      </c>
      <c r="BE76" t="s">
        <v>789</v>
      </c>
      <c r="BF76" t="s">
        <v>789</v>
      </c>
      <c r="BG76" t="s">
        <v>789</v>
      </c>
      <c r="BH76" t="s">
        <v>789</v>
      </c>
      <c r="BI76" t="s">
        <v>789</v>
      </c>
      <c r="BJ76" t="s">
        <v>789</v>
      </c>
      <c r="BK76" t="s">
        <v>789</v>
      </c>
      <c r="BL76" t="s">
        <v>789</v>
      </c>
      <c r="BM76" t="s">
        <v>789</v>
      </c>
      <c r="BN76" t="s">
        <v>789</v>
      </c>
      <c r="BO76" t="s">
        <v>789</v>
      </c>
      <c r="BP76" t="s">
        <v>789</v>
      </c>
      <c r="BQ76" t="s">
        <v>789</v>
      </c>
      <c r="BR76" t="s">
        <v>789</v>
      </c>
      <c r="BS76" t="s">
        <v>789</v>
      </c>
      <c r="BT76" t="s">
        <v>789</v>
      </c>
      <c r="BU76" t="s">
        <v>789</v>
      </c>
    </row>
    <row r="77" spans="1:73">
      <c r="A77" t="s">
        <v>859</v>
      </c>
      <c r="B77">
        <v>34</v>
      </c>
      <c r="C77" t="s">
        <v>19</v>
      </c>
      <c r="D77">
        <v>21</v>
      </c>
      <c r="E77">
        <v>13</v>
      </c>
      <c r="F77">
        <v>22</v>
      </c>
      <c r="G77" t="s">
        <v>19</v>
      </c>
      <c r="H77">
        <v>9</v>
      </c>
      <c r="I77">
        <v>13</v>
      </c>
      <c r="J77">
        <v>7</v>
      </c>
      <c r="K77" t="s">
        <v>19</v>
      </c>
      <c r="L77">
        <v>1</v>
      </c>
      <c r="M77">
        <v>6</v>
      </c>
      <c r="N77" t="s">
        <v>19</v>
      </c>
      <c r="O77" t="s">
        <v>19</v>
      </c>
      <c r="P77" t="s">
        <v>19</v>
      </c>
      <c r="Q77" t="s">
        <v>19</v>
      </c>
      <c r="R77" t="s">
        <v>19</v>
      </c>
      <c r="S77" t="s">
        <v>19</v>
      </c>
      <c r="T77" t="s">
        <v>19</v>
      </c>
      <c r="U77" t="s">
        <v>19</v>
      </c>
      <c r="V77" t="s">
        <v>19</v>
      </c>
      <c r="W77" t="s">
        <v>19</v>
      </c>
      <c r="X77" t="s">
        <v>19</v>
      </c>
      <c r="Y77" t="s">
        <v>19</v>
      </c>
      <c r="Z77" t="s">
        <v>19</v>
      </c>
      <c r="AA77" t="s">
        <v>19</v>
      </c>
      <c r="AB77" t="s">
        <v>19</v>
      </c>
      <c r="AC77" t="s">
        <v>19</v>
      </c>
      <c r="AD77" t="s">
        <v>19</v>
      </c>
      <c r="AE77" t="s">
        <v>19</v>
      </c>
      <c r="AF77" t="s">
        <v>19</v>
      </c>
      <c r="AG77" t="s">
        <v>19</v>
      </c>
      <c r="AH77">
        <v>10</v>
      </c>
      <c r="AI77" t="s">
        <v>19</v>
      </c>
      <c r="AJ77">
        <v>10</v>
      </c>
      <c r="AK77" t="s">
        <v>19</v>
      </c>
      <c r="AL77" t="s">
        <v>19</v>
      </c>
      <c r="AM77" t="s">
        <v>19</v>
      </c>
      <c r="AN77" t="s">
        <v>19</v>
      </c>
      <c r="AO77" t="s">
        <v>19</v>
      </c>
      <c r="AP77" t="s">
        <v>19</v>
      </c>
      <c r="AQ77" t="s">
        <v>19</v>
      </c>
      <c r="AR77" t="s">
        <v>19</v>
      </c>
      <c r="AS77" t="s">
        <v>19</v>
      </c>
      <c r="AT77" t="s">
        <v>19</v>
      </c>
      <c r="AU77" t="s">
        <v>19</v>
      </c>
      <c r="AV77" t="s">
        <v>19</v>
      </c>
      <c r="AW77" t="s">
        <v>19</v>
      </c>
      <c r="AX77" t="s">
        <v>19</v>
      </c>
      <c r="AY77" t="s">
        <v>19</v>
      </c>
      <c r="AZ77" t="s">
        <v>19</v>
      </c>
      <c r="BA77" t="s">
        <v>19</v>
      </c>
      <c r="BB77" t="s">
        <v>19</v>
      </c>
      <c r="BC77" t="s">
        <v>19</v>
      </c>
      <c r="BD77" t="s">
        <v>19</v>
      </c>
      <c r="BE77" t="s">
        <v>19</v>
      </c>
      <c r="BF77">
        <v>10</v>
      </c>
      <c r="BG77" t="s">
        <v>19</v>
      </c>
      <c r="BH77">
        <v>10</v>
      </c>
      <c r="BI77" t="s">
        <v>19</v>
      </c>
      <c r="BJ77" t="s">
        <v>19</v>
      </c>
      <c r="BK77" t="s">
        <v>19</v>
      </c>
      <c r="BL77" t="s">
        <v>19</v>
      </c>
      <c r="BM77" t="s">
        <v>19</v>
      </c>
      <c r="BN77" t="s">
        <v>19</v>
      </c>
      <c r="BO77" t="s">
        <v>19</v>
      </c>
      <c r="BP77" t="s">
        <v>19</v>
      </c>
      <c r="BQ77" t="s">
        <v>19</v>
      </c>
      <c r="BR77">
        <v>2</v>
      </c>
      <c r="BS77" t="s">
        <v>19</v>
      </c>
      <c r="BT77">
        <v>2</v>
      </c>
      <c r="BU77" t="s">
        <v>19</v>
      </c>
    </row>
    <row r="78" spans="1:73">
      <c r="A78" t="s">
        <v>858</v>
      </c>
      <c r="B78">
        <v>364</v>
      </c>
      <c r="C78">
        <v>107</v>
      </c>
      <c r="D78">
        <v>157</v>
      </c>
      <c r="E78">
        <v>100</v>
      </c>
      <c r="F78">
        <v>219</v>
      </c>
      <c r="G78">
        <v>77</v>
      </c>
      <c r="H78">
        <v>73</v>
      </c>
      <c r="I78">
        <v>69</v>
      </c>
      <c r="J78">
        <v>127</v>
      </c>
      <c r="K78">
        <v>41</v>
      </c>
      <c r="L78">
        <v>57</v>
      </c>
      <c r="M78">
        <v>29</v>
      </c>
      <c r="N78">
        <v>11</v>
      </c>
      <c r="O78">
        <v>5</v>
      </c>
      <c r="P78">
        <v>2</v>
      </c>
      <c r="Q78">
        <v>4</v>
      </c>
      <c r="R78">
        <v>16</v>
      </c>
      <c r="S78">
        <v>2</v>
      </c>
      <c r="T78">
        <v>6</v>
      </c>
      <c r="U78">
        <v>8</v>
      </c>
      <c r="V78" t="s">
        <v>19</v>
      </c>
      <c r="W78" t="s">
        <v>19</v>
      </c>
      <c r="X78" t="s">
        <v>19</v>
      </c>
      <c r="Y78" t="s">
        <v>19</v>
      </c>
      <c r="Z78" t="s">
        <v>19</v>
      </c>
      <c r="AA78" t="s">
        <v>19</v>
      </c>
      <c r="AB78" t="s">
        <v>19</v>
      </c>
      <c r="AC78" t="s">
        <v>19</v>
      </c>
      <c r="AD78" t="s">
        <v>19</v>
      </c>
      <c r="AE78" t="s">
        <v>19</v>
      </c>
      <c r="AF78" t="s">
        <v>19</v>
      </c>
      <c r="AG78" t="s">
        <v>19</v>
      </c>
      <c r="AH78">
        <v>111</v>
      </c>
      <c r="AI78">
        <v>23</v>
      </c>
      <c r="AJ78">
        <v>70</v>
      </c>
      <c r="AK78">
        <v>18</v>
      </c>
      <c r="AL78" t="s">
        <v>19</v>
      </c>
      <c r="AM78" t="s">
        <v>19</v>
      </c>
      <c r="AN78" t="s">
        <v>19</v>
      </c>
      <c r="AO78" t="s">
        <v>19</v>
      </c>
      <c r="AP78" t="s">
        <v>19</v>
      </c>
      <c r="AQ78" t="s">
        <v>19</v>
      </c>
      <c r="AR78" t="s">
        <v>19</v>
      </c>
      <c r="AS78" t="s">
        <v>19</v>
      </c>
      <c r="AT78">
        <v>21</v>
      </c>
      <c r="AU78">
        <v>3</v>
      </c>
      <c r="AV78">
        <v>13</v>
      </c>
      <c r="AW78">
        <v>5</v>
      </c>
      <c r="AX78">
        <v>9</v>
      </c>
      <c r="AY78">
        <v>1</v>
      </c>
      <c r="AZ78">
        <v>5</v>
      </c>
      <c r="BA78">
        <v>3</v>
      </c>
      <c r="BB78">
        <v>2</v>
      </c>
      <c r="BC78" t="s">
        <v>19</v>
      </c>
      <c r="BD78">
        <v>1</v>
      </c>
      <c r="BE78">
        <v>1</v>
      </c>
      <c r="BF78">
        <v>76</v>
      </c>
      <c r="BG78">
        <v>19</v>
      </c>
      <c r="BH78">
        <v>48</v>
      </c>
      <c r="BI78">
        <v>9</v>
      </c>
      <c r="BJ78">
        <v>3</v>
      </c>
      <c r="BK78" t="s">
        <v>19</v>
      </c>
      <c r="BL78">
        <v>3</v>
      </c>
      <c r="BM78" t="s">
        <v>19</v>
      </c>
      <c r="BN78" t="s">
        <v>19</v>
      </c>
      <c r="BO78" t="s">
        <v>19</v>
      </c>
      <c r="BP78" t="s">
        <v>19</v>
      </c>
      <c r="BQ78" t="s">
        <v>19</v>
      </c>
      <c r="BR78">
        <v>7</v>
      </c>
      <c r="BS78" t="s">
        <v>19</v>
      </c>
      <c r="BT78">
        <v>6</v>
      </c>
      <c r="BU78">
        <v>1</v>
      </c>
    </row>
    <row r="79" spans="1:73">
      <c r="A79" t="s">
        <v>857</v>
      </c>
      <c r="B79" t="s">
        <v>19</v>
      </c>
      <c r="C79" t="s">
        <v>19</v>
      </c>
      <c r="D79" t="s">
        <v>19</v>
      </c>
      <c r="E79" t="s">
        <v>19</v>
      </c>
      <c r="F79" t="s">
        <v>19</v>
      </c>
      <c r="G79" t="s">
        <v>19</v>
      </c>
      <c r="H79" t="s">
        <v>19</v>
      </c>
      <c r="I79" t="s">
        <v>19</v>
      </c>
      <c r="J79" t="s">
        <v>19</v>
      </c>
      <c r="K79" t="s">
        <v>19</v>
      </c>
      <c r="L79" t="s">
        <v>19</v>
      </c>
      <c r="M79" t="s">
        <v>19</v>
      </c>
      <c r="N79" t="s">
        <v>19</v>
      </c>
      <c r="O79" t="s">
        <v>19</v>
      </c>
      <c r="P79" t="s">
        <v>19</v>
      </c>
      <c r="Q79" t="s">
        <v>19</v>
      </c>
      <c r="R79" t="s">
        <v>19</v>
      </c>
      <c r="S79" t="s">
        <v>19</v>
      </c>
      <c r="T79" t="s">
        <v>19</v>
      </c>
      <c r="U79" t="s">
        <v>19</v>
      </c>
      <c r="V79" t="s">
        <v>19</v>
      </c>
      <c r="W79" t="s">
        <v>19</v>
      </c>
      <c r="X79" t="s">
        <v>19</v>
      </c>
      <c r="Y79" t="s">
        <v>19</v>
      </c>
      <c r="Z79" t="s">
        <v>19</v>
      </c>
      <c r="AA79" t="s">
        <v>19</v>
      </c>
      <c r="AB79" t="s">
        <v>19</v>
      </c>
      <c r="AC79" t="s">
        <v>19</v>
      </c>
      <c r="AD79" t="s">
        <v>19</v>
      </c>
      <c r="AE79" t="s">
        <v>19</v>
      </c>
      <c r="AF79" t="s">
        <v>19</v>
      </c>
      <c r="AG79" t="s">
        <v>19</v>
      </c>
      <c r="AH79" t="s">
        <v>19</v>
      </c>
      <c r="AI79" t="s">
        <v>19</v>
      </c>
      <c r="AJ79" t="s">
        <v>19</v>
      </c>
      <c r="AK79" t="s">
        <v>19</v>
      </c>
      <c r="AL79" t="s">
        <v>19</v>
      </c>
      <c r="AM79" t="s">
        <v>19</v>
      </c>
      <c r="AN79" t="s">
        <v>19</v>
      </c>
      <c r="AO79" t="s">
        <v>19</v>
      </c>
      <c r="AP79" t="s">
        <v>19</v>
      </c>
      <c r="AQ79" t="s">
        <v>19</v>
      </c>
      <c r="AR79" t="s">
        <v>19</v>
      </c>
      <c r="AS79" t="s">
        <v>19</v>
      </c>
      <c r="AT79" t="s">
        <v>19</v>
      </c>
      <c r="AU79" t="s">
        <v>19</v>
      </c>
      <c r="AV79" t="s">
        <v>19</v>
      </c>
      <c r="AW79" t="s">
        <v>19</v>
      </c>
      <c r="AX79" t="s">
        <v>19</v>
      </c>
      <c r="AY79" t="s">
        <v>19</v>
      </c>
      <c r="AZ79" t="s">
        <v>19</v>
      </c>
      <c r="BA79" t="s">
        <v>19</v>
      </c>
      <c r="BB79" t="s">
        <v>19</v>
      </c>
      <c r="BC79" t="s">
        <v>19</v>
      </c>
      <c r="BD79" t="s">
        <v>19</v>
      </c>
      <c r="BE79" t="s">
        <v>19</v>
      </c>
      <c r="BF79" t="s">
        <v>19</v>
      </c>
      <c r="BG79" t="s">
        <v>19</v>
      </c>
      <c r="BH79" t="s">
        <v>19</v>
      </c>
      <c r="BI79" t="s">
        <v>19</v>
      </c>
      <c r="BJ79" t="s">
        <v>19</v>
      </c>
      <c r="BK79" t="s">
        <v>19</v>
      </c>
      <c r="BL79" t="s">
        <v>19</v>
      </c>
      <c r="BM79" t="s">
        <v>19</v>
      </c>
      <c r="BN79" t="s">
        <v>19</v>
      </c>
      <c r="BO79" t="s">
        <v>19</v>
      </c>
      <c r="BP79" t="s">
        <v>19</v>
      </c>
      <c r="BQ79" t="s">
        <v>19</v>
      </c>
      <c r="BR79" t="s">
        <v>19</v>
      </c>
      <c r="BS79" t="s">
        <v>19</v>
      </c>
      <c r="BT79" t="s">
        <v>19</v>
      </c>
      <c r="BU79" t="s">
        <v>19</v>
      </c>
    </row>
    <row r="80" spans="1:73">
      <c r="A80" t="s">
        <v>856</v>
      </c>
      <c r="B80">
        <v>54</v>
      </c>
      <c r="C80">
        <v>37</v>
      </c>
      <c r="D80" t="s">
        <v>19</v>
      </c>
      <c r="E80">
        <v>17</v>
      </c>
      <c r="F80">
        <v>40</v>
      </c>
      <c r="G80">
        <v>23</v>
      </c>
      <c r="H80" t="s">
        <v>19</v>
      </c>
      <c r="I80">
        <v>17</v>
      </c>
      <c r="J80">
        <v>21</v>
      </c>
      <c r="K80">
        <v>15</v>
      </c>
      <c r="L80" t="s">
        <v>19</v>
      </c>
      <c r="M80">
        <v>6</v>
      </c>
      <c r="N80" t="s">
        <v>19</v>
      </c>
      <c r="O80" t="s">
        <v>19</v>
      </c>
      <c r="P80" t="s">
        <v>19</v>
      </c>
      <c r="Q80" t="s">
        <v>19</v>
      </c>
      <c r="R80" t="s">
        <v>19</v>
      </c>
      <c r="S80" t="s">
        <v>19</v>
      </c>
      <c r="T80" t="s">
        <v>19</v>
      </c>
      <c r="U80" t="s">
        <v>19</v>
      </c>
      <c r="V80" t="s">
        <v>19</v>
      </c>
      <c r="W80" t="s">
        <v>19</v>
      </c>
      <c r="X80" t="s">
        <v>19</v>
      </c>
      <c r="Y80" t="s">
        <v>19</v>
      </c>
      <c r="Z80" t="s">
        <v>19</v>
      </c>
      <c r="AA80" t="s">
        <v>19</v>
      </c>
      <c r="AB80" t="s">
        <v>19</v>
      </c>
      <c r="AC80" t="s">
        <v>19</v>
      </c>
      <c r="AD80" t="s">
        <v>19</v>
      </c>
      <c r="AE80" t="s">
        <v>19</v>
      </c>
      <c r="AF80" t="s">
        <v>19</v>
      </c>
      <c r="AG80" t="s">
        <v>19</v>
      </c>
      <c r="AH80">
        <v>14</v>
      </c>
      <c r="AI80">
        <v>14</v>
      </c>
      <c r="AJ80" t="s">
        <v>19</v>
      </c>
      <c r="AK80" t="s">
        <v>19</v>
      </c>
      <c r="AL80" t="s">
        <v>19</v>
      </c>
      <c r="AM80" t="s">
        <v>19</v>
      </c>
      <c r="AN80" t="s">
        <v>19</v>
      </c>
      <c r="AO80" t="s">
        <v>19</v>
      </c>
      <c r="AP80" t="s">
        <v>19</v>
      </c>
      <c r="AQ80" t="s">
        <v>19</v>
      </c>
      <c r="AR80" t="s">
        <v>19</v>
      </c>
      <c r="AS80" t="s">
        <v>19</v>
      </c>
      <c r="AT80" t="s">
        <v>19</v>
      </c>
      <c r="AU80" t="s">
        <v>19</v>
      </c>
      <c r="AV80" t="s">
        <v>19</v>
      </c>
      <c r="AW80" t="s">
        <v>19</v>
      </c>
      <c r="AX80" t="s">
        <v>19</v>
      </c>
      <c r="AY80" t="s">
        <v>19</v>
      </c>
      <c r="AZ80" t="s">
        <v>19</v>
      </c>
      <c r="BA80" t="s">
        <v>19</v>
      </c>
      <c r="BB80" t="s">
        <v>19</v>
      </c>
      <c r="BC80" t="s">
        <v>19</v>
      </c>
      <c r="BD80" t="s">
        <v>19</v>
      </c>
      <c r="BE80" t="s">
        <v>19</v>
      </c>
      <c r="BF80">
        <v>14</v>
      </c>
      <c r="BG80">
        <v>14</v>
      </c>
      <c r="BH80" t="s">
        <v>19</v>
      </c>
      <c r="BI80" t="s">
        <v>19</v>
      </c>
      <c r="BJ80" t="s">
        <v>19</v>
      </c>
      <c r="BK80" t="s">
        <v>19</v>
      </c>
      <c r="BL80" t="s">
        <v>19</v>
      </c>
      <c r="BM80" t="s">
        <v>19</v>
      </c>
      <c r="BN80" t="s">
        <v>19</v>
      </c>
      <c r="BO80" t="s">
        <v>19</v>
      </c>
      <c r="BP80" t="s">
        <v>19</v>
      </c>
      <c r="BQ80" t="s">
        <v>19</v>
      </c>
      <c r="BR80" t="s">
        <v>19</v>
      </c>
      <c r="BS80" t="s">
        <v>19</v>
      </c>
      <c r="BT80" t="s">
        <v>19</v>
      </c>
      <c r="BU80" t="s">
        <v>19</v>
      </c>
    </row>
    <row r="81" spans="1:73">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c r="AT81" t="s">
        <v>19</v>
      </c>
      <c r="AU81" t="s">
        <v>19</v>
      </c>
      <c r="AV81" t="s">
        <v>19</v>
      </c>
      <c r="AW81" t="s">
        <v>19</v>
      </c>
      <c r="AX81" t="s">
        <v>19</v>
      </c>
      <c r="AY81" t="s">
        <v>19</v>
      </c>
      <c r="AZ81" t="s">
        <v>19</v>
      </c>
      <c r="BA81" t="s">
        <v>19</v>
      </c>
      <c r="BB81" t="s">
        <v>19</v>
      </c>
      <c r="BC81" t="s">
        <v>19</v>
      </c>
      <c r="BD81" t="s">
        <v>19</v>
      </c>
      <c r="BE81" t="s">
        <v>19</v>
      </c>
      <c r="BF81" t="s">
        <v>19</v>
      </c>
      <c r="BG81" t="s">
        <v>19</v>
      </c>
      <c r="BH81" t="s">
        <v>19</v>
      </c>
      <c r="BI81" t="s">
        <v>19</v>
      </c>
      <c r="BJ81" t="s">
        <v>19</v>
      </c>
      <c r="BK81" t="s">
        <v>19</v>
      </c>
      <c r="BL81" t="s">
        <v>19</v>
      </c>
      <c r="BM81" t="s">
        <v>19</v>
      </c>
      <c r="BN81" t="s">
        <v>19</v>
      </c>
      <c r="BO81" t="s">
        <v>19</v>
      </c>
      <c r="BP81" t="s">
        <v>19</v>
      </c>
      <c r="BQ81" t="s">
        <v>19</v>
      </c>
      <c r="BR81" t="s">
        <v>19</v>
      </c>
      <c r="BS81" t="s">
        <v>19</v>
      </c>
      <c r="BT81" t="s">
        <v>19</v>
      </c>
      <c r="BU81" t="s">
        <v>19</v>
      </c>
    </row>
    <row r="82" spans="1:73">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c r="AT82" t="s">
        <v>19</v>
      </c>
      <c r="AU82" t="s">
        <v>19</v>
      </c>
      <c r="AV82" t="s">
        <v>19</v>
      </c>
      <c r="AW82" t="s">
        <v>19</v>
      </c>
      <c r="AX82" t="s">
        <v>19</v>
      </c>
      <c r="AY82" t="s">
        <v>19</v>
      </c>
      <c r="AZ82" t="s">
        <v>19</v>
      </c>
      <c r="BA82" t="s">
        <v>19</v>
      </c>
      <c r="BB82" t="s">
        <v>19</v>
      </c>
      <c r="BC82" t="s">
        <v>19</v>
      </c>
      <c r="BD82" t="s">
        <v>19</v>
      </c>
      <c r="BE82" t="s">
        <v>19</v>
      </c>
      <c r="BF82" t="s">
        <v>19</v>
      </c>
      <c r="BG82" t="s">
        <v>19</v>
      </c>
      <c r="BH82" t="s">
        <v>19</v>
      </c>
      <c r="BI82" t="s">
        <v>19</v>
      </c>
      <c r="BJ82" t="s">
        <v>19</v>
      </c>
      <c r="BK82" t="s">
        <v>19</v>
      </c>
      <c r="BL82" t="s">
        <v>19</v>
      </c>
      <c r="BM82" t="s">
        <v>19</v>
      </c>
      <c r="BN82" t="s">
        <v>19</v>
      </c>
      <c r="BO82" t="s">
        <v>19</v>
      </c>
      <c r="BP82" t="s">
        <v>19</v>
      </c>
      <c r="BQ82" t="s">
        <v>19</v>
      </c>
      <c r="BR82" t="s">
        <v>19</v>
      </c>
      <c r="BS82" t="s">
        <v>19</v>
      </c>
      <c r="BT82" t="s">
        <v>19</v>
      </c>
      <c r="BU82" t="s">
        <v>19</v>
      </c>
    </row>
    <row r="83" spans="1:73">
      <c r="A83" t="s">
        <v>853</v>
      </c>
      <c r="B83" t="s">
        <v>19</v>
      </c>
      <c r="C83" t="s">
        <v>19</v>
      </c>
      <c r="D83" t="s">
        <v>19</v>
      </c>
      <c r="E83" t="s">
        <v>19</v>
      </c>
      <c r="F83" t="s">
        <v>19</v>
      </c>
      <c r="G83" t="s">
        <v>19</v>
      </c>
      <c r="H83" t="s">
        <v>19</v>
      </c>
      <c r="I83" t="s">
        <v>19</v>
      </c>
      <c r="J83" t="s">
        <v>19</v>
      </c>
      <c r="K83" t="s">
        <v>19</v>
      </c>
      <c r="L83" t="s">
        <v>19</v>
      </c>
      <c r="M83" t="s">
        <v>19</v>
      </c>
      <c r="N83" t="s">
        <v>19</v>
      </c>
      <c r="O83" t="s">
        <v>19</v>
      </c>
      <c r="P83" t="s">
        <v>19</v>
      </c>
      <c r="Q83" t="s">
        <v>19</v>
      </c>
      <c r="R83" t="s">
        <v>19</v>
      </c>
      <c r="S83" t="s">
        <v>19</v>
      </c>
      <c r="T83" t="s">
        <v>19</v>
      </c>
      <c r="U83" t="s">
        <v>19</v>
      </c>
      <c r="V83" t="s">
        <v>19</v>
      </c>
      <c r="W83" t="s">
        <v>19</v>
      </c>
      <c r="X83" t="s">
        <v>19</v>
      </c>
      <c r="Y83" t="s">
        <v>19</v>
      </c>
      <c r="Z83" t="s">
        <v>19</v>
      </c>
      <c r="AA83" t="s">
        <v>19</v>
      </c>
      <c r="AB83" t="s">
        <v>19</v>
      </c>
      <c r="AC83" t="s">
        <v>19</v>
      </c>
      <c r="AD83" t="s">
        <v>19</v>
      </c>
      <c r="AE83" t="s">
        <v>19</v>
      </c>
      <c r="AF83" t="s">
        <v>19</v>
      </c>
      <c r="AG83" t="s">
        <v>19</v>
      </c>
      <c r="AH83" t="s">
        <v>19</v>
      </c>
      <c r="AI83" t="s">
        <v>19</v>
      </c>
      <c r="AJ83" t="s">
        <v>19</v>
      </c>
      <c r="AK83" t="s">
        <v>19</v>
      </c>
      <c r="AL83" t="s">
        <v>19</v>
      </c>
      <c r="AM83" t="s">
        <v>19</v>
      </c>
      <c r="AN83" t="s">
        <v>19</v>
      </c>
      <c r="AO83" t="s">
        <v>19</v>
      </c>
      <c r="AP83" t="s">
        <v>19</v>
      </c>
      <c r="AQ83" t="s">
        <v>19</v>
      </c>
      <c r="AR83" t="s">
        <v>19</v>
      </c>
      <c r="AS83" t="s">
        <v>19</v>
      </c>
      <c r="AT83" t="s">
        <v>19</v>
      </c>
      <c r="AU83" t="s">
        <v>19</v>
      </c>
      <c r="AV83" t="s">
        <v>19</v>
      </c>
      <c r="AW83" t="s">
        <v>19</v>
      </c>
      <c r="AX83" t="s">
        <v>19</v>
      </c>
      <c r="AY83" t="s">
        <v>19</v>
      </c>
      <c r="AZ83" t="s">
        <v>19</v>
      </c>
      <c r="BA83" t="s">
        <v>19</v>
      </c>
      <c r="BB83" t="s">
        <v>19</v>
      </c>
      <c r="BC83" t="s">
        <v>19</v>
      </c>
      <c r="BD83" t="s">
        <v>19</v>
      </c>
      <c r="BE83" t="s">
        <v>19</v>
      </c>
      <c r="BF83" t="s">
        <v>19</v>
      </c>
      <c r="BG83" t="s">
        <v>19</v>
      </c>
      <c r="BH83" t="s">
        <v>19</v>
      </c>
      <c r="BI83" t="s">
        <v>19</v>
      </c>
      <c r="BJ83" t="s">
        <v>19</v>
      </c>
      <c r="BK83" t="s">
        <v>19</v>
      </c>
      <c r="BL83" t="s">
        <v>19</v>
      </c>
      <c r="BM83" t="s">
        <v>19</v>
      </c>
      <c r="BN83" t="s">
        <v>19</v>
      </c>
      <c r="BO83" t="s">
        <v>19</v>
      </c>
      <c r="BP83" t="s">
        <v>19</v>
      </c>
      <c r="BQ83" t="s">
        <v>19</v>
      </c>
      <c r="BR83" t="s">
        <v>19</v>
      </c>
      <c r="BS83" t="s">
        <v>19</v>
      </c>
      <c r="BT83" t="s">
        <v>19</v>
      </c>
      <c r="BU83" t="s">
        <v>19</v>
      </c>
    </row>
    <row r="84" spans="1:73">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c r="AI84" t="s">
        <v>19</v>
      </c>
      <c r="AJ84" t="s">
        <v>19</v>
      </c>
      <c r="AK84" t="s">
        <v>19</v>
      </c>
      <c r="AL84" t="s">
        <v>19</v>
      </c>
      <c r="AM84" t="s">
        <v>19</v>
      </c>
      <c r="AN84" t="s">
        <v>19</v>
      </c>
      <c r="AO84" t="s">
        <v>19</v>
      </c>
      <c r="AP84" t="s">
        <v>19</v>
      </c>
      <c r="AQ84" t="s">
        <v>19</v>
      </c>
      <c r="AR84" t="s">
        <v>19</v>
      </c>
      <c r="AS84" t="s">
        <v>19</v>
      </c>
      <c r="AT84" t="s">
        <v>19</v>
      </c>
      <c r="AU84" t="s">
        <v>19</v>
      </c>
      <c r="AV84" t="s">
        <v>19</v>
      </c>
      <c r="AW84" t="s">
        <v>19</v>
      </c>
      <c r="AX84" t="s">
        <v>19</v>
      </c>
      <c r="AY84" t="s">
        <v>19</v>
      </c>
      <c r="AZ84" t="s">
        <v>19</v>
      </c>
      <c r="BA84" t="s">
        <v>19</v>
      </c>
      <c r="BB84" t="s">
        <v>19</v>
      </c>
      <c r="BC84" t="s">
        <v>19</v>
      </c>
      <c r="BD84" t="s">
        <v>19</v>
      </c>
      <c r="BE84" t="s">
        <v>19</v>
      </c>
      <c r="BF84" t="s">
        <v>19</v>
      </c>
      <c r="BG84" t="s">
        <v>19</v>
      </c>
      <c r="BH84" t="s">
        <v>19</v>
      </c>
      <c r="BI84" t="s">
        <v>19</v>
      </c>
      <c r="BJ84" t="s">
        <v>19</v>
      </c>
      <c r="BK84" t="s">
        <v>19</v>
      </c>
      <c r="BL84" t="s">
        <v>19</v>
      </c>
      <c r="BM84" t="s">
        <v>19</v>
      </c>
      <c r="BN84" t="s">
        <v>19</v>
      </c>
      <c r="BO84" t="s">
        <v>19</v>
      </c>
      <c r="BP84" t="s">
        <v>19</v>
      </c>
      <c r="BQ84" t="s">
        <v>19</v>
      </c>
      <c r="BR84" t="s">
        <v>19</v>
      </c>
      <c r="BS84" t="s">
        <v>19</v>
      </c>
      <c r="BT84" t="s">
        <v>19</v>
      </c>
      <c r="BU84" t="s">
        <v>19</v>
      </c>
    </row>
    <row r="85" spans="1:73">
      <c r="A85" t="s">
        <v>851</v>
      </c>
      <c r="B85">
        <v>35</v>
      </c>
      <c r="C85" t="s">
        <v>19</v>
      </c>
      <c r="D85">
        <v>34</v>
      </c>
      <c r="E85">
        <v>1</v>
      </c>
      <c r="F85">
        <v>21</v>
      </c>
      <c r="G85" t="s">
        <v>19</v>
      </c>
      <c r="H85">
        <v>20</v>
      </c>
      <c r="I85">
        <v>1</v>
      </c>
      <c r="J85">
        <v>15</v>
      </c>
      <c r="K85" t="s">
        <v>19</v>
      </c>
      <c r="L85">
        <v>15</v>
      </c>
      <c r="M85" t="s">
        <v>19</v>
      </c>
      <c r="N85" t="s">
        <v>19</v>
      </c>
      <c r="O85" t="s">
        <v>19</v>
      </c>
      <c r="P85" t="s">
        <v>19</v>
      </c>
      <c r="Q85" t="s">
        <v>19</v>
      </c>
      <c r="R85" t="s">
        <v>19</v>
      </c>
      <c r="S85" t="s">
        <v>19</v>
      </c>
      <c r="T85" t="s">
        <v>19</v>
      </c>
      <c r="U85" t="s">
        <v>19</v>
      </c>
      <c r="V85" t="s">
        <v>19</v>
      </c>
      <c r="W85" t="s">
        <v>19</v>
      </c>
      <c r="X85" t="s">
        <v>19</v>
      </c>
      <c r="Y85" t="s">
        <v>19</v>
      </c>
      <c r="Z85" t="s">
        <v>19</v>
      </c>
      <c r="AA85" t="s">
        <v>19</v>
      </c>
      <c r="AB85" t="s">
        <v>19</v>
      </c>
      <c r="AC85" t="s">
        <v>19</v>
      </c>
      <c r="AD85" t="s">
        <v>19</v>
      </c>
      <c r="AE85" t="s">
        <v>19</v>
      </c>
      <c r="AF85" t="s">
        <v>19</v>
      </c>
      <c r="AG85" t="s">
        <v>19</v>
      </c>
      <c r="AH85">
        <v>13</v>
      </c>
      <c r="AI85" t="s">
        <v>19</v>
      </c>
      <c r="AJ85">
        <v>13</v>
      </c>
      <c r="AK85" t="s">
        <v>19</v>
      </c>
      <c r="AL85" t="s">
        <v>19</v>
      </c>
      <c r="AM85" t="s">
        <v>19</v>
      </c>
      <c r="AN85" t="s">
        <v>19</v>
      </c>
      <c r="AO85" t="s">
        <v>19</v>
      </c>
      <c r="AP85" t="s">
        <v>19</v>
      </c>
      <c r="AQ85" t="s">
        <v>19</v>
      </c>
      <c r="AR85" t="s">
        <v>19</v>
      </c>
      <c r="AS85" t="s">
        <v>19</v>
      </c>
      <c r="AT85" t="s">
        <v>19</v>
      </c>
      <c r="AU85" t="s">
        <v>19</v>
      </c>
      <c r="AV85" t="s">
        <v>19</v>
      </c>
      <c r="AW85" t="s">
        <v>19</v>
      </c>
      <c r="AX85" t="s">
        <v>19</v>
      </c>
      <c r="AY85" t="s">
        <v>19</v>
      </c>
      <c r="AZ85" t="s">
        <v>19</v>
      </c>
      <c r="BA85" t="s">
        <v>19</v>
      </c>
      <c r="BB85">
        <v>1</v>
      </c>
      <c r="BC85" t="s">
        <v>19</v>
      </c>
      <c r="BD85">
        <v>1</v>
      </c>
      <c r="BE85" t="s">
        <v>19</v>
      </c>
      <c r="BF85">
        <v>12</v>
      </c>
      <c r="BG85" t="s">
        <v>19</v>
      </c>
      <c r="BH85">
        <v>12</v>
      </c>
      <c r="BI85" t="s">
        <v>19</v>
      </c>
      <c r="BJ85" t="s">
        <v>19</v>
      </c>
      <c r="BK85" t="s">
        <v>19</v>
      </c>
      <c r="BL85" t="s">
        <v>19</v>
      </c>
      <c r="BM85" t="s">
        <v>19</v>
      </c>
      <c r="BN85" t="s">
        <v>19</v>
      </c>
      <c r="BO85" t="s">
        <v>19</v>
      </c>
      <c r="BP85" t="s">
        <v>19</v>
      </c>
      <c r="BQ85" t="s">
        <v>19</v>
      </c>
      <c r="BR85">
        <v>1</v>
      </c>
      <c r="BS85" t="s">
        <v>19</v>
      </c>
      <c r="BT85">
        <v>1</v>
      </c>
      <c r="BU85" t="s">
        <v>19</v>
      </c>
    </row>
    <row r="86" spans="1:73">
      <c r="A86" t="s">
        <v>850</v>
      </c>
      <c r="B86">
        <v>54</v>
      </c>
      <c r="C86">
        <v>24</v>
      </c>
      <c r="D86">
        <v>26</v>
      </c>
      <c r="E86">
        <v>4</v>
      </c>
      <c r="F86">
        <v>26</v>
      </c>
      <c r="G86">
        <v>11</v>
      </c>
      <c r="H86">
        <v>15</v>
      </c>
      <c r="I86" t="s">
        <v>19</v>
      </c>
      <c r="J86">
        <v>16</v>
      </c>
      <c r="K86">
        <v>6</v>
      </c>
      <c r="L86">
        <v>10</v>
      </c>
      <c r="M86" t="s">
        <v>19</v>
      </c>
      <c r="N86">
        <v>10</v>
      </c>
      <c r="O86">
        <v>8</v>
      </c>
      <c r="P86" t="s">
        <v>19</v>
      </c>
      <c r="Q86">
        <v>2</v>
      </c>
      <c r="R86">
        <v>4</v>
      </c>
      <c r="S86">
        <v>3</v>
      </c>
      <c r="T86" t="s">
        <v>19</v>
      </c>
      <c r="U86">
        <v>1</v>
      </c>
      <c r="V86">
        <v>1</v>
      </c>
      <c r="W86" t="s">
        <v>19</v>
      </c>
      <c r="X86" t="s">
        <v>19</v>
      </c>
      <c r="Y86">
        <v>1</v>
      </c>
      <c r="Z86" t="s">
        <v>19</v>
      </c>
      <c r="AA86" t="s">
        <v>19</v>
      </c>
      <c r="AB86" t="s">
        <v>19</v>
      </c>
      <c r="AC86" t="s">
        <v>19</v>
      </c>
      <c r="AD86" t="s">
        <v>19</v>
      </c>
      <c r="AE86" t="s">
        <v>19</v>
      </c>
      <c r="AF86" t="s">
        <v>19</v>
      </c>
      <c r="AG86" t="s">
        <v>19</v>
      </c>
      <c r="AH86">
        <v>12</v>
      </c>
      <c r="AI86">
        <v>2</v>
      </c>
      <c r="AJ86">
        <v>10</v>
      </c>
      <c r="AK86" t="s">
        <v>19</v>
      </c>
      <c r="AL86" t="s">
        <v>19</v>
      </c>
      <c r="AM86" t="s">
        <v>19</v>
      </c>
      <c r="AN86" t="s">
        <v>19</v>
      </c>
      <c r="AO86" t="s">
        <v>19</v>
      </c>
      <c r="AP86" t="s">
        <v>19</v>
      </c>
      <c r="AQ86" t="s">
        <v>19</v>
      </c>
      <c r="AR86" t="s">
        <v>19</v>
      </c>
      <c r="AS86" t="s">
        <v>19</v>
      </c>
      <c r="AT86">
        <v>1</v>
      </c>
      <c r="AU86">
        <v>1</v>
      </c>
      <c r="AV86" t="s">
        <v>19</v>
      </c>
      <c r="AW86" t="s">
        <v>19</v>
      </c>
      <c r="AX86" t="s">
        <v>19</v>
      </c>
      <c r="AY86" t="s">
        <v>19</v>
      </c>
      <c r="AZ86" t="s">
        <v>19</v>
      </c>
      <c r="BA86" t="s">
        <v>19</v>
      </c>
      <c r="BB86" t="s">
        <v>19</v>
      </c>
      <c r="BC86" t="s">
        <v>19</v>
      </c>
      <c r="BD86" t="s">
        <v>19</v>
      </c>
      <c r="BE86" t="s">
        <v>19</v>
      </c>
      <c r="BF86">
        <v>11</v>
      </c>
      <c r="BG86">
        <v>1</v>
      </c>
      <c r="BH86">
        <v>10</v>
      </c>
      <c r="BI86" t="s">
        <v>19</v>
      </c>
      <c r="BJ86" t="s">
        <v>19</v>
      </c>
      <c r="BK86" t="s">
        <v>19</v>
      </c>
      <c r="BL86" t="s">
        <v>19</v>
      </c>
      <c r="BM86" t="s">
        <v>19</v>
      </c>
      <c r="BN86" t="s">
        <v>19</v>
      </c>
      <c r="BO86" t="s">
        <v>19</v>
      </c>
      <c r="BP86" t="s">
        <v>19</v>
      </c>
      <c r="BQ86" t="s">
        <v>19</v>
      </c>
      <c r="BR86">
        <v>1</v>
      </c>
      <c r="BS86" t="s">
        <v>19</v>
      </c>
      <c r="BT86">
        <v>1</v>
      </c>
      <c r="BU86" t="s">
        <v>19</v>
      </c>
    </row>
    <row r="87" spans="1:73">
      <c r="A87" t="s">
        <v>849</v>
      </c>
      <c r="B87" t="s">
        <v>19</v>
      </c>
      <c r="C87" t="s">
        <v>19</v>
      </c>
      <c r="D87" t="s">
        <v>19</v>
      </c>
      <c r="E87" t="s">
        <v>19</v>
      </c>
      <c r="F87" t="s">
        <v>19</v>
      </c>
      <c r="G87" t="s">
        <v>19</v>
      </c>
      <c r="H87" t="s">
        <v>19</v>
      </c>
      <c r="I87" t="s">
        <v>19</v>
      </c>
      <c r="J87" t="s">
        <v>19</v>
      </c>
      <c r="K87" t="s">
        <v>19</v>
      </c>
      <c r="L87" t="s">
        <v>19</v>
      </c>
      <c r="M87" t="s">
        <v>19</v>
      </c>
      <c r="N87" t="s">
        <v>19</v>
      </c>
      <c r="O87" t="s">
        <v>19</v>
      </c>
      <c r="P87" t="s">
        <v>19</v>
      </c>
      <c r="Q87" t="s">
        <v>19</v>
      </c>
      <c r="R87" t="s">
        <v>19</v>
      </c>
      <c r="S87" t="s">
        <v>19</v>
      </c>
      <c r="T87" t="s">
        <v>19</v>
      </c>
      <c r="U87" t="s">
        <v>19</v>
      </c>
      <c r="V87" t="s">
        <v>19</v>
      </c>
      <c r="W87" t="s">
        <v>19</v>
      </c>
      <c r="X87" t="s">
        <v>19</v>
      </c>
      <c r="Y87" t="s">
        <v>19</v>
      </c>
      <c r="Z87" t="s">
        <v>19</v>
      </c>
      <c r="AA87" t="s">
        <v>19</v>
      </c>
      <c r="AB87" t="s">
        <v>19</v>
      </c>
      <c r="AC87" t="s">
        <v>19</v>
      </c>
      <c r="AD87" t="s">
        <v>19</v>
      </c>
      <c r="AE87" t="s">
        <v>19</v>
      </c>
      <c r="AF87" t="s">
        <v>19</v>
      </c>
      <c r="AG87" t="s">
        <v>19</v>
      </c>
      <c r="AH87" t="s">
        <v>19</v>
      </c>
      <c r="AI87" t="s">
        <v>19</v>
      </c>
      <c r="AJ87" t="s">
        <v>19</v>
      </c>
      <c r="AK87" t="s">
        <v>19</v>
      </c>
      <c r="AL87" t="s">
        <v>19</v>
      </c>
      <c r="AM87" t="s">
        <v>19</v>
      </c>
      <c r="AN87" t="s">
        <v>19</v>
      </c>
      <c r="AO87" t="s">
        <v>19</v>
      </c>
      <c r="AP87" t="s">
        <v>19</v>
      </c>
      <c r="AQ87" t="s">
        <v>19</v>
      </c>
      <c r="AR87" t="s">
        <v>19</v>
      </c>
      <c r="AS87" t="s">
        <v>19</v>
      </c>
      <c r="AT87" t="s">
        <v>19</v>
      </c>
      <c r="AU87" t="s">
        <v>19</v>
      </c>
      <c r="AV87" t="s">
        <v>19</v>
      </c>
      <c r="AW87" t="s">
        <v>19</v>
      </c>
      <c r="AX87" t="s">
        <v>19</v>
      </c>
      <c r="AY87" t="s">
        <v>19</v>
      </c>
      <c r="AZ87" t="s">
        <v>19</v>
      </c>
      <c r="BA87" t="s">
        <v>19</v>
      </c>
      <c r="BB87" t="s">
        <v>19</v>
      </c>
      <c r="BC87" t="s">
        <v>19</v>
      </c>
      <c r="BD87" t="s">
        <v>19</v>
      </c>
      <c r="BE87" t="s">
        <v>19</v>
      </c>
      <c r="BF87" t="s">
        <v>19</v>
      </c>
      <c r="BG87" t="s">
        <v>19</v>
      </c>
      <c r="BH87" t="s">
        <v>19</v>
      </c>
      <c r="BI87" t="s">
        <v>19</v>
      </c>
      <c r="BJ87" t="s">
        <v>19</v>
      </c>
      <c r="BK87" t="s">
        <v>19</v>
      </c>
      <c r="BL87" t="s">
        <v>19</v>
      </c>
      <c r="BM87" t="s">
        <v>19</v>
      </c>
      <c r="BN87" t="s">
        <v>19</v>
      </c>
      <c r="BO87" t="s">
        <v>19</v>
      </c>
      <c r="BP87" t="s">
        <v>19</v>
      </c>
      <c r="BQ87" t="s">
        <v>19</v>
      </c>
      <c r="BR87" t="s">
        <v>19</v>
      </c>
      <c r="BS87" t="s">
        <v>19</v>
      </c>
      <c r="BT87" t="s">
        <v>19</v>
      </c>
      <c r="BU87" t="s">
        <v>19</v>
      </c>
    </row>
    <row r="88" spans="1:73">
      <c r="A88" t="s">
        <v>848</v>
      </c>
      <c r="B88">
        <v>10</v>
      </c>
      <c r="C88">
        <v>1</v>
      </c>
      <c r="D88">
        <v>2</v>
      </c>
      <c r="E88">
        <v>7</v>
      </c>
      <c r="F88">
        <v>6</v>
      </c>
      <c r="G88">
        <v>1</v>
      </c>
      <c r="H88">
        <v>1</v>
      </c>
      <c r="I88">
        <v>4</v>
      </c>
      <c r="J88">
        <v>6</v>
      </c>
      <c r="K88">
        <v>1</v>
      </c>
      <c r="L88">
        <v>1</v>
      </c>
      <c r="M88">
        <v>4</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v>4</v>
      </c>
      <c r="AI88" t="s">
        <v>19</v>
      </c>
      <c r="AJ88">
        <v>1</v>
      </c>
      <c r="AK88">
        <v>3</v>
      </c>
      <c r="AL88">
        <v>4</v>
      </c>
      <c r="AM88" t="s">
        <v>19</v>
      </c>
      <c r="AN88">
        <v>1</v>
      </c>
      <c r="AO88">
        <v>3</v>
      </c>
      <c r="AP88" t="s">
        <v>19</v>
      </c>
      <c r="AQ88" t="s">
        <v>19</v>
      </c>
      <c r="AR88" t="s">
        <v>19</v>
      </c>
      <c r="AS88" t="s">
        <v>19</v>
      </c>
      <c r="AT88" t="s">
        <v>19</v>
      </c>
      <c r="AU88" t="s">
        <v>19</v>
      </c>
      <c r="AV88" t="s">
        <v>19</v>
      </c>
      <c r="AW88" t="s">
        <v>19</v>
      </c>
      <c r="AX88" t="s">
        <v>19</v>
      </c>
      <c r="AY88" t="s">
        <v>19</v>
      </c>
      <c r="AZ88" t="s">
        <v>19</v>
      </c>
      <c r="BA88" t="s">
        <v>19</v>
      </c>
      <c r="BB88" t="s">
        <v>19</v>
      </c>
      <c r="BC88" t="s">
        <v>19</v>
      </c>
      <c r="BD88" t="s">
        <v>19</v>
      </c>
      <c r="BE88" t="s">
        <v>19</v>
      </c>
      <c r="BF88" t="s">
        <v>19</v>
      </c>
      <c r="BG88" t="s">
        <v>19</v>
      </c>
      <c r="BH88" t="s">
        <v>19</v>
      </c>
      <c r="BI88" t="s">
        <v>19</v>
      </c>
      <c r="BJ88" t="s">
        <v>19</v>
      </c>
      <c r="BK88" t="s">
        <v>19</v>
      </c>
      <c r="BL88" t="s">
        <v>19</v>
      </c>
      <c r="BM88" t="s">
        <v>19</v>
      </c>
      <c r="BN88" t="s">
        <v>19</v>
      </c>
      <c r="BO88" t="s">
        <v>19</v>
      </c>
      <c r="BP88" t="s">
        <v>19</v>
      </c>
      <c r="BQ88" t="s">
        <v>19</v>
      </c>
      <c r="BR88" t="s">
        <v>19</v>
      </c>
      <c r="BS88" t="s">
        <v>19</v>
      </c>
      <c r="BT88" t="s">
        <v>19</v>
      </c>
      <c r="BU88" t="s">
        <v>19</v>
      </c>
    </row>
    <row r="89" spans="1:73">
      <c r="A89" t="s">
        <v>847</v>
      </c>
      <c r="B89">
        <v>220</v>
      </c>
      <c r="C89">
        <v>28</v>
      </c>
      <c r="D89">
        <v>64</v>
      </c>
      <c r="E89">
        <v>128</v>
      </c>
      <c r="F89">
        <v>172</v>
      </c>
      <c r="G89">
        <v>18</v>
      </c>
      <c r="H89">
        <v>35</v>
      </c>
      <c r="I89">
        <v>119</v>
      </c>
      <c r="J89">
        <v>68</v>
      </c>
      <c r="K89">
        <v>7</v>
      </c>
      <c r="L89">
        <v>25</v>
      </c>
      <c r="M89">
        <v>36</v>
      </c>
      <c r="N89">
        <v>7</v>
      </c>
      <c r="O89">
        <v>3</v>
      </c>
      <c r="P89" t="s">
        <v>19</v>
      </c>
      <c r="Q89">
        <v>4</v>
      </c>
      <c r="R89" t="s">
        <v>19</v>
      </c>
      <c r="S89" t="s">
        <v>19</v>
      </c>
      <c r="T89" t="s">
        <v>19</v>
      </c>
      <c r="U89" t="s">
        <v>19</v>
      </c>
      <c r="V89" t="s">
        <v>19</v>
      </c>
      <c r="W89" t="s">
        <v>19</v>
      </c>
      <c r="X89" t="s">
        <v>19</v>
      </c>
      <c r="Y89" t="s">
        <v>19</v>
      </c>
      <c r="Z89" t="s">
        <v>19</v>
      </c>
      <c r="AA89" t="s">
        <v>19</v>
      </c>
      <c r="AB89" t="s">
        <v>19</v>
      </c>
      <c r="AC89" t="s">
        <v>19</v>
      </c>
      <c r="AD89" t="s">
        <v>19</v>
      </c>
      <c r="AE89" t="s">
        <v>19</v>
      </c>
      <c r="AF89" t="s">
        <v>19</v>
      </c>
      <c r="AG89" t="s">
        <v>19</v>
      </c>
      <c r="AH89">
        <v>40</v>
      </c>
      <c r="AI89">
        <v>7</v>
      </c>
      <c r="AJ89">
        <v>28</v>
      </c>
      <c r="AK89">
        <v>5</v>
      </c>
      <c r="AL89" t="s">
        <v>19</v>
      </c>
      <c r="AM89" t="s">
        <v>19</v>
      </c>
      <c r="AN89" t="s">
        <v>19</v>
      </c>
      <c r="AO89" t="s">
        <v>19</v>
      </c>
      <c r="AP89" t="s">
        <v>19</v>
      </c>
      <c r="AQ89" t="s">
        <v>19</v>
      </c>
      <c r="AR89" t="s">
        <v>19</v>
      </c>
      <c r="AS89" t="s">
        <v>19</v>
      </c>
      <c r="AT89" t="s">
        <v>19</v>
      </c>
      <c r="AU89" t="s">
        <v>19</v>
      </c>
      <c r="AV89" t="s">
        <v>19</v>
      </c>
      <c r="AW89" t="s">
        <v>19</v>
      </c>
      <c r="AX89" t="s">
        <v>19</v>
      </c>
      <c r="AY89" t="s">
        <v>19</v>
      </c>
      <c r="AZ89" t="s">
        <v>19</v>
      </c>
      <c r="BA89" t="s">
        <v>19</v>
      </c>
      <c r="BB89" t="s">
        <v>19</v>
      </c>
      <c r="BC89" t="s">
        <v>19</v>
      </c>
      <c r="BD89" t="s">
        <v>19</v>
      </c>
      <c r="BE89" t="s">
        <v>19</v>
      </c>
      <c r="BF89">
        <v>32</v>
      </c>
      <c r="BG89">
        <v>7</v>
      </c>
      <c r="BH89">
        <v>20</v>
      </c>
      <c r="BI89">
        <v>5</v>
      </c>
      <c r="BJ89" t="s">
        <v>19</v>
      </c>
      <c r="BK89" t="s">
        <v>19</v>
      </c>
      <c r="BL89" t="s">
        <v>19</v>
      </c>
      <c r="BM89" t="s">
        <v>19</v>
      </c>
      <c r="BN89">
        <v>8</v>
      </c>
      <c r="BO89" t="s">
        <v>19</v>
      </c>
      <c r="BP89">
        <v>8</v>
      </c>
      <c r="BQ89" t="s">
        <v>19</v>
      </c>
      <c r="BR89">
        <v>1</v>
      </c>
      <c r="BS89" t="s">
        <v>19</v>
      </c>
      <c r="BT89">
        <v>1</v>
      </c>
      <c r="BU89" t="s">
        <v>19</v>
      </c>
    </row>
    <row r="90" spans="1:73">
      <c r="A90" t="s">
        <v>846</v>
      </c>
      <c r="B90">
        <v>153</v>
      </c>
      <c r="C90">
        <v>10</v>
      </c>
      <c r="D90">
        <v>53</v>
      </c>
      <c r="E90">
        <v>90</v>
      </c>
      <c r="F90">
        <v>115</v>
      </c>
      <c r="G90">
        <v>9</v>
      </c>
      <c r="H90">
        <v>26</v>
      </c>
      <c r="I90">
        <v>80</v>
      </c>
      <c r="J90">
        <v>34</v>
      </c>
      <c r="K90">
        <v>3</v>
      </c>
      <c r="L90">
        <v>20</v>
      </c>
      <c r="M90">
        <v>11</v>
      </c>
      <c r="N90">
        <v>6</v>
      </c>
      <c r="O90">
        <v>1</v>
      </c>
      <c r="P90" t="s">
        <v>19</v>
      </c>
      <c r="Q90">
        <v>5</v>
      </c>
      <c r="R90">
        <v>1</v>
      </c>
      <c r="S90" t="s">
        <v>19</v>
      </c>
      <c r="T90" t="s">
        <v>19</v>
      </c>
      <c r="U90">
        <v>1</v>
      </c>
      <c r="V90" t="s">
        <v>19</v>
      </c>
      <c r="W90" t="s">
        <v>19</v>
      </c>
      <c r="X90" t="s">
        <v>19</v>
      </c>
      <c r="Y90" t="s">
        <v>19</v>
      </c>
      <c r="Z90" t="s">
        <v>19</v>
      </c>
      <c r="AA90" t="s">
        <v>19</v>
      </c>
      <c r="AB90" t="s">
        <v>19</v>
      </c>
      <c r="AC90" t="s">
        <v>19</v>
      </c>
      <c r="AD90" t="s">
        <v>19</v>
      </c>
      <c r="AE90" t="s">
        <v>19</v>
      </c>
      <c r="AF90" t="s">
        <v>19</v>
      </c>
      <c r="AG90" t="s">
        <v>19</v>
      </c>
      <c r="AH90">
        <v>29</v>
      </c>
      <c r="AI90" t="s">
        <v>19</v>
      </c>
      <c r="AJ90">
        <v>25</v>
      </c>
      <c r="AK90">
        <v>4</v>
      </c>
      <c r="AL90" t="s">
        <v>19</v>
      </c>
      <c r="AM90" t="s">
        <v>19</v>
      </c>
      <c r="AN90" t="s">
        <v>19</v>
      </c>
      <c r="AO90" t="s">
        <v>19</v>
      </c>
      <c r="AP90" t="s">
        <v>19</v>
      </c>
      <c r="AQ90" t="s">
        <v>19</v>
      </c>
      <c r="AR90" t="s">
        <v>19</v>
      </c>
      <c r="AS90" t="s">
        <v>19</v>
      </c>
      <c r="AT90">
        <v>1</v>
      </c>
      <c r="AU90" t="s">
        <v>19</v>
      </c>
      <c r="AV90">
        <v>1</v>
      </c>
      <c r="AW90" t="s">
        <v>19</v>
      </c>
      <c r="AX90" t="s">
        <v>19</v>
      </c>
      <c r="AY90" t="s">
        <v>19</v>
      </c>
      <c r="AZ90" t="s">
        <v>19</v>
      </c>
      <c r="BA90" t="s">
        <v>19</v>
      </c>
      <c r="BB90">
        <v>1</v>
      </c>
      <c r="BC90" t="s">
        <v>19</v>
      </c>
      <c r="BD90">
        <v>1</v>
      </c>
      <c r="BE90" t="s">
        <v>19</v>
      </c>
      <c r="BF90">
        <v>27</v>
      </c>
      <c r="BG90" t="s">
        <v>19</v>
      </c>
      <c r="BH90">
        <v>23</v>
      </c>
      <c r="BI90">
        <v>4</v>
      </c>
      <c r="BJ90" t="s">
        <v>19</v>
      </c>
      <c r="BK90" t="s">
        <v>19</v>
      </c>
      <c r="BL90" t="s">
        <v>19</v>
      </c>
      <c r="BM90" t="s">
        <v>19</v>
      </c>
      <c r="BN90" t="s">
        <v>19</v>
      </c>
      <c r="BO90" t="s">
        <v>19</v>
      </c>
      <c r="BP90" t="s">
        <v>19</v>
      </c>
      <c r="BQ90" t="s">
        <v>19</v>
      </c>
      <c r="BR90">
        <v>2</v>
      </c>
      <c r="BS90" t="s">
        <v>19</v>
      </c>
      <c r="BT90">
        <v>2</v>
      </c>
      <c r="BU90" t="s">
        <v>19</v>
      </c>
    </row>
    <row r="91" spans="1:73">
      <c r="A91" t="s">
        <v>845</v>
      </c>
      <c r="B91">
        <v>85</v>
      </c>
      <c r="C91">
        <v>17</v>
      </c>
      <c r="D91">
        <v>3</v>
      </c>
      <c r="E91">
        <v>65</v>
      </c>
      <c r="F91">
        <v>46</v>
      </c>
      <c r="G91">
        <v>8</v>
      </c>
      <c r="H91">
        <v>1</v>
      </c>
      <c r="I91">
        <v>37</v>
      </c>
      <c r="J91">
        <v>35</v>
      </c>
      <c r="K91">
        <v>7</v>
      </c>
      <c r="L91">
        <v>1</v>
      </c>
      <c r="M91">
        <v>27</v>
      </c>
      <c r="N91">
        <v>1</v>
      </c>
      <c r="O91" t="s">
        <v>19</v>
      </c>
      <c r="P91" t="s">
        <v>19</v>
      </c>
      <c r="Q91">
        <v>1</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v>36</v>
      </c>
      <c r="AI91">
        <v>8</v>
      </c>
      <c r="AJ91">
        <v>1</v>
      </c>
      <c r="AK91">
        <v>27</v>
      </c>
      <c r="AL91" t="s">
        <v>19</v>
      </c>
      <c r="AM91" t="s">
        <v>19</v>
      </c>
      <c r="AN91" t="s">
        <v>19</v>
      </c>
      <c r="AO91" t="s">
        <v>19</v>
      </c>
      <c r="AP91" t="s">
        <v>19</v>
      </c>
      <c r="AQ91" t="s">
        <v>19</v>
      </c>
      <c r="AR91" t="s">
        <v>19</v>
      </c>
      <c r="AS91" t="s">
        <v>19</v>
      </c>
      <c r="AT91">
        <v>1</v>
      </c>
      <c r="AU91" t="s">
        <v>19</v>
      </c>
      <c r="AV91" t="s">
        <v>19</v>
      </c>
      <c r="AW91">
        <v>1</v>
      </c>
      <c r="AX91" t="s">
        <v>19</v>
      </c>
      <c r="AY91" t="s">
        <v>19</v>
      </c>
      <c r="AZ91" t="s">
        <v>19</v>
      </c>
      <c r="BA91" t="s">
        <v>19</v>
      </c>
      <c r="BB91">
        <v>3</v>
      </c>
      <c r="BC91">
        <v>1</v>
      </c>
      <c r="BD91" t="s">
        <v>19</v>
      </c>
      <c r="BE91">
        <v>2</v>
      </c>
      <c r="BF91">
        <v>30</v>
      </c>
      <c r="BG91">
        <v>7</v>
      </c>
      <c r="BH91">
        <v>1</v>
      </c>
      <c r="BI91">
        <v>22</v>
      </c>
      <c r="BJ91">
        <v>2</v>
      </c>
      <c r="BK91" t="s">
        <v>19</v>
      </c>
      <c r="BL91" t="s">
        <v>19</v>
      </c>
      <c r="BM91">
        <v>2</v>
      </c>
      <c r="BN91" t="s">
        <v>19</v>
      </c>
      <c r="BO91" t="s">
        <v>19</v>
      </c>
      <c r="BP91" t="s">
        <v>19</v>
      </c>
      <c r="BQ91" t="s">
        <v>19</v>
      </c>
      <c r="BR91">
        <v>2</v>
      </c>
      <c r="BS91">
        <v>1</v>
      </c>
      <c r="BT91">
        <v>1</v>
      </c>
      <c r="BU91" t="s">
        <v>19</v>
      </c>
    </row>
    <row r="92" spans="1:73">
      <c r="A92" t="s">
        <v>844</v>
      </c>
      <c r="B92">
        <v>181</v>
      </c>
      <c r="C92">
        <v>6</v>
      </c>
      <c r="D92">
        <v>78</v>
      </c>
      <c r="E92">
        <v>97</v>
      </c>
      <c r="F92">
        <v>104</v>
      </c>
      <c r="G92">
        <v>6</v>
      </c>
      <c r="H92">
        <v>25</v>
      </c>
      <c r="I92">
        <v>73</v>
      </c>
      <c r="J92">
        <v>31</v>
      </c>
      <c r="K92" t="s">
        <v>19</v>
      </c>
      <c r="L92">
        <v>16</v>
      </c>
      <c r="M92">
        <v>15</v>
      </c>
      <c r="N92">
        <v>14</v>
      </c>
      <c r="O92" t="s">
        <v>19</v>
      </c>
      <c r="P92">
        <v>5</v>
      </c>
      <c r="Q92">
        <v>9</v>
      </c>
      <c r="R92">
        <v>4</v>
      </c>
      <c r="S92" t="s">
        <v>19</v>
      </c>
      <c r="T92">
        <v>2</v>
      </c>
      <c r="U92">
        <v>2</v>
      </c>
      <c r="V92">
        <v>3</v>
      </c>
      <c r="W92" t="s">
        <v>19</v>
      </c>
      <c r="X92">
        <v>3</v>
      </c>
      <c r="Y92" t="s">
        <v>19</v>
      </c>
      <c r="Z92">
        <v>1</v>
      </c>
      <c r="AA92" t="s">
        <v>19</v>
      </c>
      <c r="AB92" t="s">
        <v>19</v>
      </c>
      <c r="AC92">
        <v>1</v>
      </c>
      <c r="AD92" t="s">
        <v>19</v>
      </c>
      <c r="AE92" t="s">
        <v>19</v>
      </c>
      <c r="AF92" t="s">
        <v>19</v>
      </c>
      <c r="AG92" t="s">
        <v>19</v>
      </c>
      <c r="AH92">
        <v>50</v>
      </c>
      <c r="AI92" t="s">
        <v>19</v>
      </c>
      <c r="AJ92">
        <v>40</v>
      </c>
      <c r="AK92">
        <v>10</v>
      </c>
      <c r="AL92" t="s">
        <v>19</v>
      </c>
      <c r="AM92" t="s">
        <v>19</v>
      </c>
      <c r="AN92" t="s">
        <v>19</v>
      </c>
      <c r="AO92" t="s">
        <v>19</v>
      </c>
      <c r="AP92" t="s">
        <v>19</v>
      </c>
      <c r="AQ92" t="s">
        <v>19</v>
      </c>
      <c r="AR92" t="s">
        <v>19</v>
      </c>
      <c r="AS92" t="s">
        <v>19</v>
      </c>
      <c r="AT92">
        <v>6</v>
      </c>
      <c r="AU92" t="s">
        <v>19</v>
      </c>
      <c r="AV92">
        <v>6</v>
      </c>
      <c r="AW92" t="s">
        <v>19</v>
      </c>
      <c r="AX92">
        <v>2</v>
      </c>
      <c r="AY92" t="s">
        <v>19</v>
      </c>
      <c r="AZ92" t="s">
        <v>19</v>
      </c>
      <c r="BA92">
        <v>2</v>
      </c>
      <c r="BB92" t="s">
        <v>19</v>
      </c>
      <c r="BC92" t="s">
        <v>19</v>
      </c>
      <c r="BD92" t="s">
        <v>19</v>
      </c>
      <c r="BE92" t="s">
        <v>19</v>
      </c>
      <c r="BF92">
        <v>38</v>
      </c>
      <c r="BG92" t="s">
        <v>19</v>
      </c>
      <c r="BH92">
        <v>32</v>
      </c>
      <c r="BI92">
        <v>6</v>
      </c>
      <c r="BJ92">
        <v>4</v>
      </c>
      <c r="BK92" t="s">
        <v>19</v>
      </c>
      <c r="BL92">
        <v>2</v>
      </c>
      <c r="BM92">
        <v>2</v>
      </c>
      <c r="BN92" t="s">
        <v>19</v>
      </c>
      <c r="BO92" t="s">
        <v>19</v>
      </c>
      <c r="BP92" t="s">
        <v>19</v>
      </c>
      <c r="BQ92" t="s">
        <v>19</v>
      </c>
      <c r="BR92">
        <v>5</v>
      </c>
      <c r="BS92" t="s">
        <v>19</v>
      </c>
      <c r="BT92">
        <v>3</v>
      </c>
      <c r="BU92">
        <v>2</v>
      </c>
    </row>
    <row r="93" spans="1:73">
      <c r="A93" t="s">
        <v>843</v>
      </c>
      <c r="B93">
        <v>55</v>
      </c>
      <c r="C93">
        <v>15</v>
      </c>
      <c r="D93">
        <v>18</v>
      </c>
      <c r="E93">
        <v>22</v>
      </c>
      <c r="F93">
        <v>34</v>
      </c>
      <c r="G93">
        <v>10</v>
      </c>
      <c r="H93">
        <v>9</v>
      </c>
      <c r="I93">
        <v>15</v>
      </c>
      <c r="J93">
        <v>14</v>
      </c>
      <c r="K93">
        <v>2</v>
      </c>
      <c r="L93">
        <v>8</v>
      </c>
      <c r="M93">
        <v>4</v>
      </c>
      <c r="N93">
        <v>1</v>
      </c>
      <c r="O93" t="s">
        <v>19</v>
      </c>
      <c r="P93" t="s">
        <v>19</v>
      </c>
      <c r="Q93">
        <v>1</v>
      </c>
      <c r="R93">
        <v>2</v>
      </c>
      <c r="S93" t="s">
        <v>19</v>
      </c>
      <c r="T93" t="s">
        <v>19</v>
      </c>
      <c r="U93">
        <v>2</v>
      </c>
      <c r="V93" t="s">
        <v>19</v>
      </c>
      <c r="W93" t="s">
        <v>19</v>
      </c>
      <c r="X93" t="s">
        <v>19</v>
      </c>
      <c r="Y93" t="s">
        <v>19</v>
      </c>
      <c r="Z93" t="s">
        <v>19</v>
      </c>
      <c r="AA93" t="s">
        <v>19</v>
      </c>
      <c r="AB93" t="s">
        <v>19</v>
      </c>
      <c r="AC93" t="s">
        <v>19</v>
      </c>
      <c r="AD93" t="s">
        <v>19</v>
      </c>
      <c r="AE93" t="s">
        <v>19</v>
      </c>
      <c r="AF93" t="s">
        <v>19</v>
      </c>
      <c r="AG93" t="s">
        <v>19</v>
      </c>
      <c r="AH93">
        <v>15</v>
      </c>
      <c r="AI93">
        <v>3</v>
      </c>
      <c r="AJ93">
        <v>8</v>
      </c>
      <c r="AK93">
        <v>4</v>
      </c>
      <c r="AL93" t="s">
        <v>19</v>
      </c>
      <c r="AM93" t="s">
        <v>19</v>
      </c>
      <c r="AN93" t="s">
        <v>19</v>
      </c>
      <c r="AO93" t="s">
        <v>19</v>
      </c>
      <c r="AP93" t="s">
        <v>19</v>
      </c>
      <c r="AQ93" t="s">
        <v>19</v>
      </c>
      <c r="AR93" t="s">
        <v>19</v>
      </c>
      <c r="AS93" t="s">
        <v>19</v>
      </c>
      <c r="AT93">
        <v>1</v>
      </c>
      <c r="AU93" t="s">
        <v>19</v>
      </c>
      <c r="AV93" t="s">
        <v>19</v>
      </c>
      <c r="AW93">
        <v>1</v>
      </c>
      <c r="AX93" t="s">
        <v>19</v>
      </c>
      <c r="AY93" t="s">
        <v>19</v>
      </c>
      <c r="AZ93" t="s">
        <v>19</v>
      </c>
      <c r="BA93" t="s">
        <v>19</v>
      </c>
      <c r="BB93">
        <v>1</v>
      </c>
      <c r="BC93" t="s">
        <v>19</v>
      </c>
      <c r="BD93">
        <v>1</v>
      </c>
      <c r="BE93" t="s">
        <v>19</v>
      </c>
      <c r="BF93">
        <v>8</v>
      </c>
      <c r="BG93" t="s">
        <v>19</v>
      </c>
      <c r="BH93">
        <v>5</v>
      </c>
      <c r="BI93">
        <v>3</v>
      </c>
      <c r="BJ93">
        <v>4</v>
      </c>
      <c r="BK93">
        <v>2</v>
      </c>
      <c r="BL93">
        <v>2</v>
      </c>
      <c r="BM93" t="s">
        <v>19</v>
      </c>
      <c r="BN93">
        <v>1</v>
      </c>
      <c r="BO93">
        <v>1</v>
      </c>
      <c r="BP93" t="s">
        <v>19</v>
      </c>
      <c r="BQ93" t="s">
        <v>19</v>
      </c>
      <c r="BR93">
        <v>3</v>
      </c>
      <c r="BS93">
        <v>2</v>
      </c>
      <c r="BT93">
        <v>1</v>
      </c>
      <c r="BU93" t="s">
        <v>19</v>
      </c>
    </row>
    <row r="94" spans="1:73">
      <c r="A94" t="s">
        <v>842</v>
      </c>
      <c r="B94">
        <v>18</v>
      </c>
      <c r="C94" t="s">
        <v>19</v>
      </c>
      <c r="D94">
        <v>16</v>
      </c>
      <c r="E94">
        <v>2</v>
      </c>
      <c r="F94">
        <v>10</v>
      </c>
      <c r="G94" t="s">
        <v>19</v>
      </c>
      <c r="H94">
        <v>8</v>
      </c>
      <c r="I94">
        <v>2</v>
      </c>
      <c r="J94">
        <v>10</v>
      </c>
      <c r="K94" t="s">
        <v>19</v>
      </c>
      <c r="L94">
        <v>8</v>
      </c>
      <c r="M94">
        <v>2</v>
      </c>
      <c r="N94" t="s">
        <v>19</v>
      </c>
      <c r="O94" t="s">
        <v>19</v>
      </c>
      <c r="P94" t="s">
        <v>19</v>
      </c>
      <c r="Q94" t="s">
        <v>19</v>
      </c>
      <c r="R94" t="s">
        <v>19</v>
      </c>
      <c r="S94" t="s">
        <v>19</v>
      </c>
      <c r="T94" t="s">
        <v>19</v>
      </c>
      <c r="U94" t="s">
        <v>19</v>
      </c>
      <c r="V94" t="s">
        <v>19</v>
      </c>
      <c r="W94" t="s">
        <v>19</v>
      </c>
      <c r="X94" t="s">
        <v>19</v>
      </c>
      <c r="Y94" t="s">
        <v>19</v>
      </c>
      <c r="Z94" t="s">
        <v>19</v>
      </c>
      <c r="AA94" t="s">
        <v>19</v>
      </c>
      <c r="AB94" t="s">
        <v>19</v>
      </c>
      <c r="AC94" t="s">
        <v>19</v>
      </c>
      <c r="AD94" t="s">
        <v>19</v>
      </c>
      <c r="AE94" t="s">
        <v>19</v>
      </c>
      <c r="AF94" t="s">
        <v>19</v>
      </c>
      <c r="AG94" t="s">
        <v>19</v>
      </c>
      <c r="AH94">
        <v>8</v>
      </c>
      <c r="AI94" t="s">
        <v>19</v>
      </c>
      <c r="AJ94">
        <v>8</v>
      </c>
      <c r="AK94" t="s">
        <v>19</v>
      </c>
      <c r="AL94" t="s">
        <v>19</v>
      </c>
      <c r="AM94" t="s">
        <v>19</v>
      </c>
      <c r="AN94" t="s">
        <v>19</v>
      </c>
      <c r="AO94" t="s">
        <v>19</v>
      </c>
      <c r="AP94" t="s">
        <v>19</v>
      </c>
      <c r="AQ94" t="s">
        <v>19</v>
      </c>
      <c r="AR94" t="s">
        <v>19</v>
      </c>
      <c r="AS94" t="s">
        <v>19</v>
      </c>
      <c r="AT94" t="s">
        <v>19</v>
      </c>
      <c r="AU94" t="s">
        <v>19</v>
      </c>
      <c r="AV94" t="s">
        <v>19</v>
      </c>
      <c r="AW94" t="s">
        <v>19</v>
      </c>
      <c r="AX94" t="s">
        <v>19</v>
      </c>
      <c r="AY94" t="s">
        <v>19</v>
      </c>
      <c r="AZ94" t="s">
        <v>19</v>
      </c>
      <c r="BA94" t="s">
        <v>19</v>
      </c>
      <c r="BB94" t="s">
        <v>19</v>
      </c>
      <c r="BC94" t="s">
        <v>19</v>
      </c>
      <c r="BD94" t="s">
        <v>19</v>
      </c>
      <c r="BE94" t="s">
        <v>19</v>
      </c>
      <c r="BF94">
        <v>8</v>
      </c>
      <c r="BG94" t="s">
        <v>19</v>
      </c>
      <c r="BH94">
        <v>8</v>
      </c>
      <c r="BI94" t="s">
        <v>19</v>
      </c>
      <c r="BJ94" t="s">
        <v>19</v>
      </c>
      <c r="BK94" t="s">
        <v>19</v>
      </c>
      <c r="BL94" t="s">
        <v>19</v>
      </c>
      <c r="BM94" t="s">
        <v>19</v>
      </c>
      <c r="BN94" t="s">
        <v>19</v>
      </c>
      <c r="BO94" t="s">
        <v>19</v>
      </c>
      <c r="BP94" t="s">
        <v>19</v>
      </c>
      <c r="BQ94" t="s">
        <v>19</v>
      </c>
      <c r="BR94" t="s">
        <v>19</v>
      </c>
      <c r="BS94" t="s">
        <v>19</v>
      </c>
      <c r="BT94" t="s">
        <v>19</v>
      </c>
      <c r="BU94" t="s">
        <v>19</v>
      </c>
    </row>
    <row r="95" spans="1:73">
      <c r="A95" t="s">
        <v>841</v>
      </c>
      <c r="B95">
        <v>59</v>
      </c>
      <c r="C95">
        <v>4</v>
      </c>
      <c r="D95">
        <v>47</v>
      </c>
      <c r="E95">
        <v>8</v>
      </c>
      <c r="F95">
        <v>18</v>
      </c>
      <c r="G95">
        <v>3</v>
      </c>
      <c r="H95">
        <v>13</v>
      </c>
      <c r="I95">
        <v>2</v>
      </c>
      <c r="J95">
        <v>16</v>
      </c>
      <c r="K95">
        <v>3</v>
      </c>
      <c r="L95">
        <v>12</v>
      </c>
      <c r="M95">
        <v>1</v>
      </c>
      <c r="N95">
        <v>10</v>
      </c>
      <c r="O95" t="s">
        <v>19</v>
      </c>
      <c r="P95">
        <v>8</v>
      </c>
      <c r="Q95">
        <v>2</v>
      </c>
      <c r="R95">
        <v>2</v>
      </c>
      <c r="S95" t="s">
        <v>19</v>
      </c>
      <c r="T95">
        <v>2</v>
      </c>
      <c r="U95" t="s">
        <v>19</v>
      </c>
      <c r="V95" t="s">
        <v>19</v>
      </c>
      <c r="W95" t="s">
        <v>19</v>
      </c>
      <c r="X95" t="s">
        <v>19</v>
      </c>
      <c r="Y95" t="s">
        <v>19</v>
      </c>
      <c r="Z95" t="s">
        <v>19</v>
      </c>
      <c r="AA95" t="s">
        <v>19</v>
      </c>
      <c r="AB95" t="s">
        <v>19</v>
      </c>
      <c r="AC95" t="s">
        <v>19</v>
      </c>
      <c r="AD95" t="s">
        <v>19</v>
      </c>
      <c r="AE95" t="s">
        <v>19</v>
      </c>
      <c r="AF95" t="s">
        <v>19</v>
      </c>
      <c r="AG95" t="s">
        <v>19</v>
      </c>
      <c r="AH95">
        <v>27</v>
      </c>
      <c r="AI95">
        <v>1</v>
      </c>
      <c r="AJ95">
        <v>22</v>
      </c>
      <c r="AK95">
        <v>4</v>
      </c>
      <c r="AL95">
        <v>1</v>
      </c>
      <c r="AM95" t="s">
        <v>19</v>
      </c>
      <c r="AN95" t="s">
        <v>19</v>
      </c>
      <c r="AO95">
        <v>1</v>
      </c>
      <c r="AP95" t="s">
        <v>19</v>
      </c>
      <c r="AQ95" t="s">
        <v>19</v>
      </c>
      <c r="AR95" t="s">
        <v>19</v>
      </c>
      <c r="AS95" t="s">
        <v>19</v>
      </c>
      <c r="AT95">
        <v>10</v>
      </c>
      <c r="AU95" t="s">
        <v>19</v>
      </c>
      <c r="AV95">
        <v>8</v>
      </c>
      <c r="AW95">
        <v>2</v>
      </c>
      <c r="AX95">
        <v>2</v>
      </c>
      <c r="AY95" t="s">
        <v>19</v>
      </c>
      <c r="AZ95">
        <v>2</v>
      </c>
      <c r="BA95" t="s">
        <v>19</v>
      </c>
      <c r="BB95" t="s">
        <v>19</v>
      </c>
      <c r="BC95" t="s">
        <v>19</v>
      </c>
      <c r="BD95" t="s">
        <v>19</v>
      </c>
      <c r="BE95" t="s">
        <v>19</v>
      </c>
      <c r="BF95">
        <v>11</v>
      </c>
      <c r="BG95" t="s">
        <v>19</v>
      </c>
      <c r="BH95">
        <v>10</v>
      </c>
      <c r="BI95">
        <v>1</v>
      </c>
      <c r="BJ95">
        <v>3</v>
      </c>
      <c r="BK95">
        <v>1</v>
      </c>
      <c r="BL95">
        <v>2</v>
      </c>
      <c r="BM95" t="s">
        <v>19</v>
      </c>
      <c r="BN95" t="s">
        <v>19</v>
      </c>
      <c r="BO95" t="s">
        <v>19</v>
      </c>
      <c r="BP95" t="s">
        <v>19</v>
      </c>
      <c r="BQ95" t="s">
        <v>19</v>
      </c>
      <c r="BR95">
        <v>2</v>
      </c>
      <c r="BS95" t="s">
        <v>19</v>
      </c>
      <c r="BT95">
        <v>2</v>
      </c>
      <c r="BU95" t="s">
        <v>19</v>
      </c>
    </row>
    <row r="96" spans="1:73">
      <c r="A96" t="s">
        <v>840</v>
      </c>
      <c r="B96">
        <v>145</v>
      </c>
      <c r="C96">
        <v>1</v>
      </c>
      <c r="D96">
        <v>59</v>
      </c>
      <c r="E96">
        <v>85</v>
      </c>
      <c r="F96">
        <v>96</v>
      </c>
      <c r="G96">
        <v>1</v>
      </c>
      <c r="H96">
        <v>35</v>
      </c>
      <c r="I96">
        <v>60</v>
      </c>
      <c r="J96">
        <v>43</v>
      </c>
      <c r="K96">
        <v>1</v>
      </c>
      <c r="L96">
        <v>20</v>
      </c>
      <c r="M96">
        <v>22</v>
      </c>
      <c r="N96">
        <v>8</v>
      </c>
      <c r="O96" t="s">
        <v>19</v>
      </c>
      <c r="P96">
        <v>3</v>
      </c>
      <c r="Q96">
        <v>5</v>
      </c>
      <c r="R96">
        <v>2</v>
      </c>
      <c r="S96" t="s">
        <v>19</v>
      </c>
      <c r="T96" t="s">
        <v>19</v>
      </c>
      <c r="U96">
        <v>2</v>
      </c>
      <c r="V96" t="s">
        <v>19</v>
      </c>
      <c r="W96" t="s">
        <v>19</v>
      </c>
      <c r="X96" t="s">
        <v>19</v>
      </c>
      <c r="Y96" t="s">
        <v>19</v>
      </c>
      <c r="Z96" t="s">
        <v>19</v>
      </c>
      <c r="AA96" t="s">
        <v>19</v>
      </c>
      <c r="AB96" t="s">
        <v>19</v>
      </c>
      <c r="AC96" t="s">
        <v>19</v>
      </c>
      <c r="AD96" t="s">
        <v>19</v>
      </c>
      <c r="AE96" t="s">
        <v>19</v>
      </c>
      <c r="AF96" t="s">
        <v>19</v>
      </c>
      <c r="AG96" t="s">
        <v>19</v>
      </c>
      <c r="AH96">
        <v>38</v>
      </c>
      <c r="AI96" t="s">
        <v>19</v>
      </c>
      <c r="AJ96">
        <v>20</v>
      </c>
      <c r="AK96">
        <v>18</v>
      </c>
      <c r="AL96" t="s">
        <v>19</v>
      </c>
      <c r="AM96" t="s">
        <v>19</v>
      </c>
      <c r="AN96" t="s">
        <v>19</v>
      </c>
      <c r="AO96" t="s">
        <v>19</v>
      </c>
      <c r="AP96">
        <v>1</v>
      </c>
      <c r="AQ96" t="s">
        <v>19</v>
      </c>
      <c r="AR96">
        <v>1</v>
      </c>
      <c r="AS96" t="s">
        <v>19</v>
      </c>
      <c r="AT96">
        <v>3</v>
      </c>
      <c r="AU96" t="s">
        <v>19</v>
      </c>
      <c r="AV96">
        <v>2</v>
      </c>
      <c r="AW96">
        <v>1</v>
      </c>
      <c r="AX96">
        <v>2</v>
      </c>
      <c r="AY96" t="s">
        <v>19</v>
      </c>
      <c r="AZ96" t="s">
        <v>19</v>
      </c>
      <c r="BA96">
        <v>2</v>
      </c>
      <c r="BB96" t="s">
        <v>19</v>
      </c>
      <c r="BC96" t="s">
        <v>19</v>
      </c>
      <c r="BD96" t="s">
        <v>19</v>
      </c>
      <c r="BE96" t="s">
        <v>19</v>
      </c>
      <c r="BF96">
        <v>26</v>
      </c>
      <c r="BG96" t="s">
        <v>19</v>
      </c>
      <c r="BH96">
        <v>17</v>
      </c>
      <c r="BI96">
        <v>9</v>
      </c>
      <c r="BJ96">
        <v>2</v>
      </c>
      <c r="BK96" t="s">
        <v>19</v>
      </c>
      <c r="BL96" t="s">
        <v>19</v>
      </c>
      <c r="BM96">
        <v>2</v>
      </c>
      <c r="BN96">
        <v>4</v>
      </c>
      <c r="BO96" t="s">
        <v>19</v>
      </c>
      <c r="BP96" t="s">
        <v>19</v>
      </c>
      <c r="BQ96">
        <v>4</v>
      </c>
      <c r="BR96">
        <v>1</v>
      </c>
      <c r="BS96" t="s">
        <v>19</v>
      </c>
      <c r="BT96">
        <v>1</v>
      </c>
      <c r="BU96" t="s">
        <v>19</v>
      </c>
    </row>
    <row r="97" spans="1:73">
      <c r="A97" t="s">
        <v>839</v>
      </c>
      <c r="B97">
        <v>209</v>
      </c>
      <c r="C97">
        <v>16</v>
      </c>
      <c r="D97">
        <v>44</v>
      </c>
      <c r="E97">
        <v>149</v>
      </c>
      <c r="F97">
        <v>178</v>
      </c>
      <c r="G97">
        <v>7</v>
      </c>
      <c r="H97">
        <v>27</v>
      </c>
      <c r="I97">
        <v>144</v>
      </c>
      <c r="J97">
        <v>94</v>
      </c>
      <c r="K97" t="s">
        <v>19</v>
      </c>
      <c r="L97">
        <v>23</v>
      </c>
      <c r="M97">
        <v>71</v>
      </c>
      <c r="N97">
        <v>5</v>
      </c>
      <c r="O97">
        <v>3</v>
      </c>
      <c r="P97" t="s">
        <v>19</v>
      </c>
      <c r="Q97">
        <v>2</v>
      </c>
      <c r="R97">
        <v>2</v>
      </c>
      <c r="S97">
        <v>1</v>
      </c>
      <c r="T97" t="s">
        <v>19</v>
      </c>
      <c r="U97">
        <v>1</v>
      </c>
      <c r="V97" t="s">
        <v>19</v>
      </c>
      <c r="W97" t="s">
        <v>19</v>
      </c>
      <c r="X97" t="s">
        <v>19</v>
      </c>
      <c r="Y97" t="s">
        <v>19</v>
      </c>
      <c r="Z97" t="s">
        <v>19</v>
      </c>
      <c r="AA97" t="s">
        <v>19</v>
      </c>
      <c r="AB97" t="s">
        <v>19</v>
      </c>
      <c r="AC97" t="s">
        <v>19</v>
      </c>
      <c r="AD97" t="s">
        <v>19</v>
      </c>
      <c r="AE97" t="s">
        <v>19</v>
      </c>
      <c r="AF97" t="s">
        <v>19</v>
      </c>
      <c r="AG97" t="s">
        <v>19</v>
      </c>
      <c r="AH97">
        <v>23</v>
      </c>
      <c r="AI97">
        <v>5</v>
      </c>
      <c r="AJ97">
        <v>16</v>
      </c>
      <c r="AK97">
        <v>2</v>
      </c>
      <c r="AL97" t="s">
        <v>19</v>
      </c>
      <c r="AM97" t="s">
        <v>19</v>
      </c>
      <c r="AN97" t="s">
        <v>19</v>
      </c>
      <c r="AO97" t="s">
        <v>19</v>
      </c>
      <c r="AP97" t="s">
        <v>19</v>
      </c>
      <c r="AQ97" t="s">
        <v>19</v>
      </c>
      <c r="AR97" t="s">
        <v>19</v>
      </c>
      <c r="AS97" t="s">
        <v>19</v>
      </c>
      <c r="AT97" t="s">
        <v>19</v>
      </c>
      <c r="AU97" t="s">
        <v>19</v>
      </c>
      <c r="AV97" t="s">
        <v>19</v>
      </c>
      <c r="AW97" t="s">
        <v>19</v>
      </c>
      <c r="AX97" t="s">
        <v>19</v>
      </c>
      <c r="AY97" t="s">
        <v>19</v>
      </c>
      <c r="AZ97" t="s">
        <v>19</v>
      </c>
      <c r="BA97" t="s">
        <v>19</v>
      </c>
      <c r="BB97" t="s">
        <v>19</v>
      </c>
      <c r="BC97" t="s">
        <v>19</v>
      </c>
      <c r="BD97" t="s">
        <v>19</v>
      </c>
      <c r="BE97" t="s">
        <v>19</v>
      </c>
      <c r="BF97">
        <v>23</v>
      </c>
      <c r="BG97">
        <v>5</v>
      </c>
      <c r="BH97">
        <v>16</v>
      </c>
      <c r="BI97">
        <v>2</v>
      </c>
      <c r="BJ97" t="s">
        <v>19</v>
      </c>
      <c r="BK97" t="s">
        <v>19</v>
      </c>
      <c r="BL97" t="s">
        <v>19</v>
      </c>
      <c r="BM97" t="s">
        <v>19</v>
      </c>
      <c r="BN97" t="s">
        <v>19</v>
      </c>
      <c r="BO97" t="s">
        <v>19</v>
      </c>
      <c r="BP97" t="s">
        <v>19</v>
      </c>
      <c r="BQ97" t="s">
        <v>19</v>
      </c>
      <c r="BR97">
        <v>1</v>
      </c>
      <c r="BS97" t="s">
        <v>19</v>
      </c>
      <c r="BT97">
        <v>1</v>
      </c>
      <c r="BU97" t="s">
        <v>19</v>
      </c>
    </row>
    <row r="98" spans="1:73">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c r="AI98" t="s">
        <v>19</v>
      </c>
      <c r="AJ98" t="s">
        <v>19</v>
      </c>
      <c r="AK98" t="s">
        <v>19</v>
      </c>
      <c r="AL98" t="s">
        <v>19</v>
      </c>
      <c r="AM98" t="s">
        <v>19</v>
      </c>
      <c r="AN98" t="s">
        <v>19</v>
      </c>
      <c r="AO98" t="s">
        <v>19</v>
      </c>
      <c r="AP98" t="s">
        <v>19</v>
      </c>
      <c r="AQ98" t="s">
        <v>19</v>
      </c>
      <c r="AR98" t="s">
        <v>19</v>
      </c>
      <c r="AS98" t="s">
        <v>19</v>
      </c>
      <c r="AT98" t="s">
        <v>19</v>
      </c>
      <c r="AU98" t="s">
        <v>19</v>
      </c>
      <c r="AV98" t="s">
        <v>19</v>
      </c>
      <c r="AW98" t="s">
        <v>19</v>
      </c>
      <c r="AX98" t="s">
        <v>19</v>
      </c>
      <c r="AY98" t="s">
        <v>19</v>
      </c>
      <c r="AZ98" t="s">
        <v>19</v>
      </c>
      <c r="BA98" t="s">
        <v>19</v>
      </c>
      <c r="BB98" t="s">
        <v>19</v>
      </c>
      <c r="BC98" t="s">
        <v>19</v>
      </c>
      <c r="BD98" t="s">
        <v>19</v>
      </c>
      <c r="BE98" t="s">
        <v>19</v>
      </c>
      <c r="BF98" t="s">
        <v>19</v>
      </c>
      <c r="BG98" t="s">
        <v>19</v>
      </c>
      <c r="BH98" t="s">
        <v>19</v>
      </c>
      <c r="BI98" t="s">
        <v>19</v>
      </c>
      <c r="BJ98" t="s">
        <v>19</v>
      </c>
      <c r="BK98" t="s">
        <v>19</v>
      </c>
      <c r="BL98" t="s">
        <v>19</v>
      </c>
      <c r="BM98" t="s">
        <v>19</v>
      </c>
      <c r="BN98" t="s">
        <v>19</v>
      </c>
      <c r="BO98" t="s">
        <v>19</v>
      </c>
      <c r="BP98" t="s">
        <v>19</v>
      </c>
      <c r="BQ98" t="s">
        <v>19</v>
      </c>
      <c r="BR98" t="s">
        <v>19</v>
      </c>
      <c r="BS98" t="s">
        <v>19</v>
      </c>
      <c r="BT98" t="s">
        <v>19</v>
      </c>
      <c r="BU98" t="s">
        <v>19</v>
      </c>
    </row>
    <row r="99" spans="1:73">
      <c r="A99" t="s">
        <v>837</v>
      </c>
      <c r="B99">
        <v>63</v>
      </c>
      <c r="C99">
        <v>11</v>
      </c>
      <c r="D99">
        <v>34</v>
      </c>
      <c r="E99">
        <v>18</v>
      </c>
      <c r="F99">
        <v>38</v>
      </c>
      <c r="G99">
        <v>10</v>
      </c>
      <c r="H99">
        <v>11</v>
      </c>
      <c r="I99">
        <v>17</v>
      </c>
      <c r="J99">
        <v>12</v>
      </c>
      <c r="K99" t="s">
        <v>19</v>
      </c>
      <c r="L99">
        <v>8</v>
      </c>
      <c r="M99">
        <v>4</v>
      </c>
      <c r="N99" t="s">
        <v>19</v>
      </c>
      <c r="O99" t="s">
        <v>19</v>
      </c>
      <c r="P99" t="s">
        <v>19</v>
      </c>
      <c r="Q99" t="s">
        <v>19</v>
      </c>
      <c r="R99" t="s">
        <v>19</v>
      </c>
      <c r="S99" t="s">
        <v>19</v>
      </c>
      <c r="T99" t="s">
        <v>19</v>
      </c>
      <c r="U99" t="s">
        <v>19</v>
      </c>
      <c r="V99" t="s">
        <v>19</v>
      </c>
      <c r="W99" t="s">
        <v>19</v>
      </c>
      <c r="X99" t="s">
        <v>19</v>
      </c>
      <c r="Y99" t="s">
        <v>19</v>
      </c>
      <c r="Z99" t="s">
        <v>19</v>
      </c>
      <c r="AA99" t="s">
        <v>19</v>
      </c>
      <c r="AB99" t="s">
        <v>19</v>
      </c>
      <c r="AC99" t="s">
        <v>19</v>
      </c>
      <c r="AD99" t="s">
        <v>19</v>
      </c>
      <c r="AE99" t="s">
        <v>19</v>
      </c>
      <c r="AF99" t="s">
        <v>19</v>
      </c>
      <c r="AG99" t="s">
        <v>19</v>
      </c>
      <c r="AH99">
        <v>21</v>
      </c>
      <c r="AI99" t="s">
        <v>19</v>
      </c>
      <c r="AJ99">
        <v>20</v>
      </c>
      <c r="AK99">
        <v>1</v>
      </c>
      <c r="AL99" t="s">
        <v>19</v>
      </c>
      <c r="AM99" t="s">
        <v>19</v>
      </c>
      <c r="AN99" t="s">
        <v>19</v>
      </c>
      <c r="AO99" t="s">
        <v>19</v>
      </c>
      <c r="AP99" t="s">
        <v>19</v>
      </c>
      <c r="AQ99" t="s">
        <v>19</v>
      </c>
      <c r="AR99" t="s">
        <v>19</v>
      </c>
      <c r="AS99" t="s">
        <v>19</v>
      </c>
      <c r="AT99">
        <v>1</v>
      </c>
      <c r="AU99" t="s">
        <v>19</v>
      </c>
      <c r="AV99">
        <v>1</v>
      </c>
      <c r="AW99" t="s">
        <v>19</v>
      </c>
      <c r="AX99" t="s">
        <v>19</v>
      </c>
      <c r="AY99" t="s">
        <v>19</v>
      </c>
      <c r="AZ99" t="s">
        <v>19</v>
      </c>
      <c r="BA99" t="s">
        <v>19</v>
      </c>
      <c r="BB99" t="s">
        <v>19</v>
      </c>
      <c r="BC99" t="s">
        <v>19</v>
      </c>
      <c r="BD99" t="s">
        <v>19</v>
      </c>
      <c r="BE99" t="s">
        <v>19</v>
      </c>
      <c r="BF99">
        <v>20</v>
      </c>
      <c r="BG99" t="s">
        <v>19</v>
      </c>
      <c r="BH99">
        <v>19</v>
      </c>
      <c r="BI99">
        <v>1</v>
      </c>
      <c r="BJ99" t="s">
        <v>19</v>
      </c>
      <c r="BK99" t="s">
        <v>19</v>
      </c>
      <c r="BL99" t="s">
        <v>19</v>
      </c>
      <c r="BM99" t="s">
        <v>19</v>
      </c>
      <c r="BN99" t="s">
        <v>19</v>
      </c>
      <c r="BO99" t="s">
        <v>19</v>
      </c>
      <c r="BP99" t="s">
        <v>19</v>
      </c>
      <c r="BQ99" t="s">
        <v>19</v>
      </c>
      <c r="BR99">
        <v>4</v>
      </c>
      <c r="BS99">
        <v>1</v>
      </c>
      <c r="BT99">
        <v>3</v>
      </c>
      <c r="BU99" t="s">
        <v>19</v>
      </c>
    </row>
    <row r="100" spans="1:73">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t="s">
        <v>19</v>
      </c>
      <c r="AM100" t="s">
        <v>19</v>
      </c>
      <c r="AN100" t="s">
        <v>19</v>
      </c>
      <c r="AO100" t="s">
        <v>19</v>
      </c>
      <c r="AP100" t="s">
        <v>19</v>
      </c>
      <c r="AQ100" t="s">
        <v>19</v>
      </c>
      <c r="AR100" t="s">
        <v>19</v>
      </c>
      <c r="AS100" t="s">
        <v>19</v>
      </c>
      <c r="AT100" t="s">
        <v>19</v>
      </c>
      <c r="AU100" t="s">
        <v>19</v>
      </c>
      <c r="AV100" t="s">
        <v>19</v>
      </c>
      <c r="AW100" t="s">
        <v>19</v>
      </c>
      <c r="AX100" t="s">
        <v>19</v>
      </c>
      <c r="AY100" t="s">
        <v>19</v>
      </c>
      <c r="AZ100" t="s">
        <v>19</v>
      </c>
      <c r="BA100" t="s">
        <v>19</v>
      </c>
      <c r="BB100" t="s">
        <v>19</v>
      </c>
      <c r="BC100" t="s">
        <v>19</v>
      </c>
      <c r="BD100" t="s">
        <v>19</v>
      </c>
      <c r="BE100" t="s">
        <v>19</v>
      </c>
      <c r="BF100" t="s">
        <v>19</v>
      </c>
      <c r="BG100" t="s">
        <v>19</v>
      </c>
      <c r="BH100" t="s">
        <v>19</v>
      </c>
      <c r="BI100" t="s">
        <v>19</v>
      </c>
      <c r="BJ100" t="s">
        <v>19</v>
      </c>
      <c r="BK100" t="s">
        <v>19</v>
      </c>
      <c r="BL100" t="s">
        <v>19</v>
      </c>
      <c r="BM100" t="s">
        <v>19</v>
      </c>
      <c r="BN100" t="s">
        <v>19</v>
      </c>
      <c r="BO100" t="s">
        <v>19</v>
      </c>
      <c r="BP100" t="s">
        <v>19</v>
      </c>
      <c r="BQ100" t="s">
        <v>19</v>
      </c>
      <c r="BR100" t="s">
        <v>19</v>
      </c>
      <c r="BS100" t="s">
        <v>19</v>
      </c>
      <c r="BT100" t="s">
        <v>19</v>
      </c>
      <c r="BU100" t="s">
        <v>19</v>
      </c>
    </row>
    <row r="101" spans="1:73">
      <c r="A101" t="s">
        <v>835</v>
      </c>
      <c r="B101">
        <v>8</v>
      </c>
      <c r="C101">
        <v>4</v>
      </c>
      <c r="D101">
        <v>4</v>
      </c>
      <c r="E101" t="s">
        <v>19</v>
      </c>
      <c r="F101">
        <v>4</v>
      </c>
      <c r="G101" t="s">
        <v>19</v>
      </c>
      <c r="H101">
        <v>4</v>
      </c>
      <c r="I101" t="s">
        <v>19</v>
      </c>
      <c r="J101">
        <v>4</v>
      </c>
      <c r="K101" t="s">
        <v>19</v>
      </c>
      <c r="L101">
        <v>4</v>
      </c>
      <c r="M101" t="s">
        <v>19</v>
      </c>
      <c r="N101" t="s">
        <v>19</v>
      </c>
      <c r="O101" t="s">
        <v>19</v>
      </c>
      <c r="P101" t="s">
        <v>19</v>
      </c>
      <c r="Q101" t="s">
        <v>19</v>
      </c>
      <c r="R101" t="s">
        <v>19</v>
      </c>
      <c r="S101" t="s">
        <v>19</v>
      </c>
      <c r="T101" t="s">
        <v>19</v>
      </c>
      <c r="U101" t="s">
        <v>19</v>
      </c>
      <c r="V101" t="s">
        <v>19</v>
      </c>
      <c r="W101" t="s">
        <v>19</v>
      </c>
      <c r="X101" t="s">
        <v>19</v>
      </c>
      <c r="Y101" t="s">
        <v>19</v>
      </c>
      <c r="Z101" t="s">
        <v>19</v>
      </c>
      <c r="AA101" t="s">
        <v>19</v>
      </c>
      <c r="AB101" t="s">
        <v>19</v>
      </c>
      <c r="AC101" t="s">
        <v>19</v>
      </c>
      <c r="AD101" t="s">
        <v>19</v>
      </c>
      <c r="AE101" t="s">
        <v>19</v>
      </c>
      <c r="AF101" t="s">
        <v>19</v>
      </c>
      <c r="AG101" t="s">
        <v>19</v>
      </c>
      <c r="AH101">
        <v>4</v>
      </c>
      <c r="AI101">
        <v>4</v>
      </c>
      <c r="AJ101" t="s">
        <v>19</v>
      </c>
      <c r="AK101" t="s">
        <v>19</v>
      </c>
      <c r="AL101" t="s">
        <v>19</v>
      </c>
      <c r="AM101" t="s">
        <v>19</v>
      </c>
      <c r="AN101" t="s">
        <v>19</v>
      </c>
      <c r="AO101" t="s">
        <v>19</v>
      </c>
      <c r="AP101" t="s">
        <v>19</v>
      </c>
      <c r="AQ101" t="s">
        <v>19</v>
      </c>
      <c r="AR101" t="s">
        <v>19</v>
      </c>
      <c r="AS101" t="s">
        <v>19</v>
      </c>
      <c r="AT101" t="s">
        <v>19</v>
      </c>
      <c r="AU101" t="s">
        <v>19</v>
      </c>
      <c r="AV101" t="s">
        <v>19</v>
      </c>
      <c r="AW101" t="s">
        <v>19</v>
      </c>
      <c r="AX101" t="s">
        <v>19</v>
      </c>
      <c r="AY101" t="s">
        <v>19</v>
      </c>
      <c r="AZ101" t="s">
        <v>19</v>
      </c>
      <c r="BA101" t="s">
        <v>19</v>
      </c>
      <c r="BB101" t="s">
        <v>19</v>
      </c>
      <c r="BC101" t="s">
        <v>19</v>
      </c>
      <c r="BD101" t="s">
        <v>19</v>
      </c>
      <c r="BE101" t="s">
        <v>19</v>
      </c>
      <c r="BF101">
        <v>4</v>
      </c>
      <c r="BG101">
        <v>4</v>
      </c>
      <c r="BH101" t="s">
        <v>19</v>
      </c>
      <c r="BI101" t="s">
        <v>19</v>
      </c>
      <c r="BJ101" t="s">
        <v>19</v>
      </c>
      <c r="BK101" t="s">
        <v>19</v>
      </c>
      <c r="BL101" t="s">
        <v>19</v>
      </c>
      <c r="BM101" t="s">
        <v>19</v>
      </c>
      <c r="BN101" t="s">
        <v>19</v>
      </c>
      <c r="BO101" t="s">
        <v>19</v>
      </c>
      <c r="BP101" t="s">
        <v>19</v>
      </c>
      <c r="BQ101" t="s">
        <v>19</v>
      </c>
      <c r="BR101" t="s">
        <v>19</v>
      </c>
      <c r="BS101" t="s">
        <v>19</v>
      </c>
      <c r="BT101" t="s">
        <v>19</v>
      </c>
      <c r="BU101" t="s">
        <v>19</v>
      </c>
    </row>
    <row r="102" spans="1:73">
      <c r="A102" t="s">
        <v>834</v>
      </c>
      <c r="B102">
        <v>126</v>
      </c>
      <c r="C102">
        <v>8</v>
      </c>
      <c r="D102">
        <v>44</v>
      </c>
      <c r="E102">
        <v>74</v>
      </c>
      <c r="F102">
        <v>77</v>
      </c>
      <c r="G102">
        <v>4</v>
      </c>
      <c r="H102">
        <v>14</v>
      </c>
      <c r="I102">
        <v>59</v>
      </c>
      <c r="J102">
        <v>12</v>
      </c>
      <c r="K102" t="s">
        <v>19</v>
      </c>
      <c r="L102">
        <v>7</v>
      </c>
      <c r="M102">
        <v>5</v>
      </c>
      <c r="N102">
        <v>7</v>
      </c>
      <c r="O102">
        <v>3</v>
      </c>
      <c r="P102" t="s">
        <v>19</v>
      </c>
      <c r="Q102">
        <v>4</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v>42</v>
      </c>
      <c r="AI102">
        <v>1</v>
      </c>
      <c r="AJ102">
        <v>30</v>
      </c>
      <c r="AK102">
        <v>11</v>
      </c>
      <c r="AL102" t="s">
        <v>19</v>
      </c>
      <c r="AM102" t="s">
        <v>19</v>
      </c>
      <c r="AN102" t="s">
        <v>19</v>
      </c>
      <c r="AO102" t="s">
        <v>19</v>
      </c>
      <c r="AP102" t="s">
        <v>19</v>
      </c>
      <c r="AQ102" t="s">
        <v>19</v>
      </c>
      <c r="AR102" t="s">
        <v>19</v>
      </c>
      <c r="AS102" t="s">
        <v>19</v>
      </c>
      <c r="AT102">
        <v>1</v>
      </c>
      <c r="AU102" t="s">
        <v>19</v>
      </c>
      <c r="AV102">
        <v>1</v>
      </c>
      <c r="AW102" t="s">
        <v>19</v>
      </c>
      <c r="AX102" t="s">
        <v>19</v>
      </c>
      <c r="AY102" t="s">
        <v>19</v>
      </c>
      <c r="AZ102" t="s">
        <v>19</v>
      </c>
      <c r="BA102" t="s">
        <v>19</v>
      </c>
      <c r="BB102">
        <v>3</v>
      </c>
      <c r="BC102" t="s">
        <v>19</v>
      </c>
      <c r="BD102">
        <v>3</v>
      </c>
      <c r="BE102" t="s">
        <v>19</v>
      </c>
      <c r="BF102">
        <v>26</v>
      </c>
      <c r="BG102">
        <v>1</v>
      </c>
      <c r="BH102">
        <v>14</v>
      </c>
      <c r="BI102">
        <v>11</v>
      </c>
      <c r="BJ102">
        <v>5</v>
      </c>
      <c r="BK102" t="s">
        <v>19</v>
      </c>
      <c r="BL102">
        <v>5</v>
      </c>
      <c r="BM102" t="s">
        <v>19</v>
      </c>
      <c r="BN102">
        <v>7</v>
      </c>
      <c r="BO102" t="s">
        <v>19</v>
      </c>
      <c r="BP102">
        <v>7</v>
      </c>
      <c r="BQ102" t="s">
        <v>19</v>
      </c>
      <c r="BR102" t="s">
        <v>19</v>
      </c>
      <c r="BS102" t="s">
        <v>19</v>
      </c>
      <c r="BT102" t="s">
        <v>19</v>
      </c>
      <c r="BU102" t="s">
        <v>19</v>
      </c>
    </row>
    <row r="103" spans="1:73">
      <c r="A103" t="s">
        <v>833</v>
      </c>
      <c r="B103">
        <v>170</v>
      </c>
      <c r="C103">
        <v>10</v>
      </c>
      <c r="D103">
        <v>51</v>
      </c>
      <c r="E103">
        <v>109</v>
      </c>
      <c r="F103">
        <v>102</v>
      </c>
      <c r="G103">
        <v>3</v>
      </c>
      <c r="H103">
        <v>30</v>
      </c>
      <c r="I103">
        <v>69</v>
      </c>
      <c r="J103">
        <v>40</v>
      </c>
      <c r="K103">
        <v>1</v>
      </c>
      <c r="L103">
        <v>20</v>
      </c>
      <c r="M103">
        <v>19</v>
      </c>
      <c r="N103">
        <v>5</v>
      </c>
      <c r="O103" t="s">
        <v>19</v>
      </c>
      <c r="P103">
        <v>5</v>
      </c>
      <c r="Q103" t="s">
        <v>19</v>
      </c>
      <c r="R103" t="s">
        <v>19</v>
      </c>
      <c r="S103" t="s">
        <v>19</v>
      </c>
      <c r="T103" t="s">
        <v>19</v>
      </c>
      <c r="U103" t="s">
        <v>19</v>
      </c>
      <c r="V103">
        <v>33</v>
      </c>
      <c r="W103">
        <v>6</v>
      </c>
      <c r="X103" t="s">
        <v>19</v>
      </c>
      <c r="Y103">
        <v>27</v>
      </c>
      <c r="Z103" t="s">
        <v>19</v>
      </c>
      <c r="AA103" t="s">
        <v>19</v>
      </c>
      <c r="AB103" t="s">
        <v>19</v>
      </c>
      <c r="AC103" t="s">
        <v>19</v>
      </c>
      <c r="AD103" t="s">
        <v>19</v>
      </c>
      <c r="AE103" t="s">
        <v>19</v>
      </c>
      <c r="AF103" t="s">
        <v>19</v>
      </c>
      <c r="AG103" t="s">
        <v>19</v>
      </c>
      <c r="AH103">
        <v>30</v>
      </c>
      <c r="AI103">
        <v>1</v>
      </c>
      <c r="AJ103">
        <v>16</v>
      </c>
      <c r="AK103">
        <v>13</v>
      </c>
      <c r="AL103" t="s">
        <v>19</v>
      </c>
      <c r="AM103" t="s">
        <v>19</v>
      </c>
      <c r="AN103" t="s">
        <v>19</v>
      </c>
      <c r="AO103" t="s">
        <v>19</v>
      </c>
      <c r="AP103" t="s">
        <v>19</v>
      </c>
      <c r="AQ103" t="s">
        <v>19</v>
      </c>
      <c r="AR103" t="s">
        <v>19</v>
      </c>
      <c r="AS103" t="s">
        <v>19</v>
      </c>
      <c r="AT103">
        <v>1</v>
      </c>
      <c r="AU103" t="s">
        <v>19</v>
      </c>
      <c r="AV103" t="s">
        <v>19</v>
      </c>
      <c r="AW103">
        <v>1</v>
      </c>
      <c r="AX103">
        <v>1</v>
      </c>
      <c r="AY103" t="s">
        <v>19</v>
      </c>
      <c r="AZ103" t="s">
        <v>19</v>
      </c>
      <c r="BA103">
        <v>1</v>
      </c>
      <c r="BB103" t="s">
        <v>19</v>
      </c>
      <c r="BC103" t="s">
        <v>19</v>
      </c>
      <c r="BD103" t="s">
        <v>19</v>
      </c>
      <c r="BE103" t="s">
        <v>19</v>
      </c>
      <c r="BF103">
        <v>15</v>
      </c>
      <c r="BG103">
        <v>1</v>
      </c>
      <c r="BH103">
        <v>9</v>
      </c>
      <c r="BI103">
        <v>5</v>
      </c>
      <c r="BJ103">
        <v>13</v>
      </c>
      <c r="BK103" t="s">
        <v>19</v>
      </c>
      <c r="BL103">
        <v>7</v>
      </c>
      <c r="BM103">
        <v>6</v>
      </c>
      <c r="BN103" t="s">
        <v>19</v>
      </c>
      <c r="BO103" t="s">
        <v>19</v>
      </c>
      <c r="BP103" t="s">
        <v>19</v>
      </c>
      <c r="BQ103" t="s">
        <v>19</v>
      </c>
      <c r="BR103" t="s">
        <v>19</v>
      </c>
      <c r="BS103" t="s">
        <v>19</v>
      </c>
      <c r="BT103" t="s">
        <v>19</v>
      </c>
      <c r="BU103" t="s">
        <v>19</v>
      </c>
    </row>
    <row r="104" spans="1:73">
      <c r="A104" t="s">
        <v>832</v>
      </c>
      <c r="B104">
        <v>27</v>
      </c>
      <c r="C104">
        <v>2</v>
      </c>
      <c r="D104">
        <v>6</v>
      </c>
      <c r="E104">
        <v>19</v>
      </c>
      <c r="F104">
        <v>11</v>
      </c>
      <c r="G104" t="s">
        <v>19</v>
      </c>
      <c r="H104">
        <v>1</v>
      </c>
      <c r="I104">
        <v>10</v>
      </c>
      <c r="J104" t="s">
        <v>19</v>
      </c>
      <c r="K104" t="s">
        <v>19</v>
      </c>
      <c r="L104" t="s">
        <v>19</v>
      </c>
      <c r="M104" t="s">
        <v>19</v>
      </c>
      <c r="N104">
        <v>4</v>
      </c>
      <c r="O104" t="s">
        <v>19</v>
      </c>
      <c r="P104">
        <v>2</v>
      </c>
      <c r="Q104">
        <v>2</v>
      </c>
      <c r="R104">
        <v>4</v>
      </c>
      <c r="S104" t="s">
        <v>19</v>
      </c>
      <c r="T104">
        <v>1</v>
      </c>
      <c r="U104">
        <v>3</v>
      </c>
      <c r="V104">
        <v>2</v>
      </c>
      <c r="W104" t="s">
        <v>19</v>
      </c>
      <c r="X104">
        <v>2</v>
      </c>
      <c r="Y104" t="s">
        <v>19</v>
      </c>
      <c r="Z104" t="s">
        <v>19</v>
      </c>
      <c r="AA104" t="s">
        <v>19</v>
      </c>
      <c r="AB104" t="s">
        <v>19</v>
      </c>
      <c r="AC104" t="s">
        <v>19</v>
      </c>
      <c r="AD104" t="s">
        <v>19</v>
      </c>
      <c r="AE104" t="s">
        <v>19</v>
      </c>
      <c r="AF104" t="s">
        <v>19</v>
      </c>
      <c r="AG104" t="s">
        <v>19</v>
      </c>
      <c r="AH104">
        <v>6</v>
      </c>
      <c r="AI104">
        <v>2</v>
      </c>
      <c r="AJ104" t="s">
        <v>19</v>
      </c>
      <c r="AK104">
        <v>4</v>
      </c>
      <c r="AL104" t="s">
        <v>19</v>
      </c>
      <c r="AM104" t="s">
        <v>19</v>
      </c>
      <c r="AN104" t="s">
        <v>19</v>
      </c>
      <c r="AO104" t="s">
        <v>19</v>
      </c>
      <c r="AP104" t="s">
        <v>19</v>
      </c>
      <c r="AQ104" t="s">
        <v>19</v>
      </c>
      <c r="AR104" t="s">
        <v>19</v>
      </c>
      <c r="AS104" t="s">
        <v>19</v>
      </c>
      <c r="AT104" t="s">
        <v>19</v>
      </c>
      <c r="AU104" t="s">
        <v>19</v>
      </c>
      <c r="AV104" t="s">
        <v>19</v>
      </c>
      <c r="AW104" t="s">
        <v>19</v>
      </c>
      <c r="AX104" t="s">
        <v>19</v>
      </c>
      <c r="AY104" t="s">
        <v>19</v>
      </c>
      <c r="AZ104" t="s">
        <v>19</v>
      </c>
      <c r="BA104" t="s">
        <v>19</v>
      </c>
      <c r="BB104" t="s">
        <v>19</v>
      </c>
      <c r="BC104" t="s">
        <v>19</v>
      </c>
      <c r="BD104" t="s">
        <v>19</v>
      </c>
      <c r="BE104" t="s">
        <v>19</v>
      </c>
      <c r="BF104">
        <v>5</v>
      </c>
      <c r="BG104">
        <v>1</v>
      </c>
      <c r="BH104" t="s">
        <v>19</v>
      </c>
      <c r="BI104">
        <v>4</v>
      </c>
      <c r="BJ104">
        <v>1</v>
      </c>
      <c r="BK104">
        <v>1</v>
      </c>
      <c r="BL104" t="s">
        <v>19</v>
      </c>
      <c r="BM104" t="s">
        <v>19</v>
      </c>
      <c r="BN104" t="s">
        <v>19</v>
      </c>
      <c r="BO104" t="s">
        <v>19</v>
      </c>
      <c r="BP104" t="s">
        <v>19</v>
      </c>
      <c r="BQ104" t="s">
        <v>19</v>
      </c>
      <c r="BR104" t="s">
        <v>19</v>
      </c>
      <c r="BS104" t="s">
        <v>19</v>
      </c>
      <c r="BT104" t="s">
        <v>19</v>
      </c>
      <c r="BU104" t="s">
        <v>19</v>
      </c>
    </row>
    <row r="105" spans="1:73">
      <c r="A105" t="s">
        <v>831</v>
      </c>
      <c r="B105">
        <v>61</v>
      </c>
      <c r="C105">
        <v>2</v>
      </c>
      <c r="D105">
        <v>27</v>
      </c>
      <c r="E105">
        <v>32</v>
      </c>
      <c r="F105">
        <v>42</v>
      </c>
      <c r="G105">
        <v>1</v>
      </c>
      <c r="H105">
        <v>9</v>
      </c>
      <c r="I105">
        <v>32</v>
      </c>
      <c r="J105">
        <v>10</v>
      </c>
      <c r="K105">
        <v>1</v>
      </c>
      <c r="L105">
        <v>9</v>
      </c>
      <c r="M105" t="s">
        <v>19</v>
      </c>
      <c r="N105" t="s">
        <v>19</v>
      </c>
      <c r="O105" t="s">
        <v>19</v>
      </c>
      <c r="P105" t="s">
        <v>19</v>
      </c>
      <c r="Q105" t="s">
        <v>19</v>
      </c>
      <c r="R105" t="s">
        <v>19</v>
      </c>
      <c r="S105" t="s">
        <v>19</v>
      </c>
      <c r="T105" t="s">
        <v>19</v>
      </c>
      <c r="U105" t="s">
        <v>19</v>
      </c>
      <c r="V105" t="s">
        <v>19</v>
      </c>
      <c r="W105" t="s">
        <v>19</v>
      </c>
      <c r="X105" t="s">
        <v>19</v>
      </c>
      <c r="Y105" t="s">
        <v>19</v>
      </c>
      <c r="Z105" t="s">
        <v>19</v>
      </c>
      <c r="AA105" t="s">
        <v>19</v>
      </c>
      <c r="AB105" t="s">
        <v>19</v>
      </c>
      <c r="AC105" t="s">
        <v>19</v>
      </c>
      <c r="AD105" t="s">
        <v>19</v>
      </c>
      <c r="AE105" t="s">
        <v>19</v>
      </c>
      <c r="AF105" t="s">
        <v>19</v>
      </c>
      <c r="AG105" t="s">
        <v>19</v>
      </c>
      <c r="AH105">
        <v>18</v>
      </c>
      <c r="AI105" t="s">
        <v>19</v>
      </c>
      <c r="AJ105">
        <v>18</v>
      </c>
      <c r="AK105" t="s">
        <v>19</v>
      </c>
      <c r="AL105" t="s">
        <v>19</v>
      </c>
      <c r="AM105" t="s">
        <v>19</v>
      </c>
      <c r="AN105" t="s">
        <v>19</v>
      </c>
      <c r="AO105" t="s">
        <v>19</v>
      </c>
      <c r="AP105" t="s">
        <v>19</v>
      </c>
      <c r="AQ105" t="s">
        <v>19</v>
      </c>
      <c r="AR105" t="s">
        <v>19</v>
      </c>
      <c r="AS105" t="s">
        <v>19</v>
      </c>
      <c r="AT105" t="s">
        <v>19</v>
      </c>
      <c r="AU105" t="s">
        <v>19</v>
      </c>
      <c r="AV105" t="s">
        <v>19</v>
      </c>
      <c r="AW105" t="s">
        <v>19</v>
      </c>
      <c r="AX105" t="s">
        <v>19</v>
      </c>
      <c r="AY105" t="s">
        <v>19</v>
      </c>
      <c r="AZ105" t="s">
        <v>19</v>
      </c>
      <c r="BA105" t="s">
        <v>19</v>
      </c>
      <c r="BB105" t="s">
        <v>19</v>
      </c>
      <c r="BC105" t="s">
        <v>19</v>
      </c>
      <c r="BD105" t="s">
        <v>19</v>
      </c>
      <c r="BE105" t="s">
        <v>19</v>
      </c>
      <c r="BF105">
        <v>9</v>
      </c>
      <c r="BG105" t="s">
        <v>19</v>
      </c>
      <c r="BH105">
        <v>9</v>
      </c>
      <c r="BI105" t="s">
        <v>19</v>
      </c>
      <c r="BJ105" t="s">
        <v>19</v>
      </c>
      <c r="BK105" t="s">
        <v>19</v>
      </c>
      <c r="BL105" t="s">
        <v>19</v>
      </c>
      <c r="BM105" t="s">
        <v>19</v>
      </c>
      <c r="BN105">
        <v>9</v>
      </c>
      <c r="BO105" t="s">
        <v>19</v>
      </c>
      <c r="BP105">
        <v>9</v>
      </c>
      <c r="BQ105" t="s">
        <v>19</v>
      </c>
      <c r="BR105">
        <v>1</v>
      </c>
      <c r="BS105">
        <v>1</v>
      </c>
      <c r="BT105" t="s">
        <v>19</v>
      </c>
      <c r="BU105" t="s">
        <v>19</v>
      </c>
    </row>
    <row r="106" spans="1:73">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c r="AT106" t="s">
        <v>19</v>
      </c>
      <c r="AU106" t="s">
        <v>19</v>
      </c>
      <c r="AV106" t="s">
        <v>19</v>
      </c>
      <c r="AW106" t="s">
        <v>19</v>
      </c>
      <c r="AX106" t="s">
        <v>19</v>
      </c>
      <c r="AY106" t="s">
        <v>19</v>
      </c>
      <c r="AZ106" t="s">
        <v>19</v>
      </c>
      <c r="BA106" t="s">
        <v>19</v>
      </c>
      <c r="BB106" t="s">
        <v>19</v>
      </c>
      <c r="BC106" t="s">
        <v>19</v>
      </c>
      <c r="BD106" t="s">
        <v>19</v>
      </c>
      <c r="BE106" t="s">
        <v>19</v>
      </c>
      <c r="BF106" t="s">
        <v>19</v>
      </c>
      <c r="BG106" t="s">
        <v>19</v>
      </c>
      <c r="BH106" t="s">
        <v>19</v>
      </c>
      <c r="BI106" t="s">
        <v>19</v>
      </c>
      <c r="BJ106" t="s">
        <v>19</v>
      </c>
      <c r="BK106" t="s">
        <v>19</v>
      </c>
      <c r="BL106" t="s">
        <v>19</v>
      </c>
      <c r="BM106" t="s">
        <v>19</v>
      </c>
      <c r="BN106" t="s">
        <v>19</v>
      </c>
      <c r="BO106" t="s">
        <v>19</v>
      </c>
      <c r="BP106" t="s">
        <v>19</v>
      </c>
      <c r="BQ106" t="s">
        <v>19</v>
      </c>
      <c r="BR106" t="s">
        <v>19</v>
      </c>
      <c r="BS106" t="s">
        <v>19</v>
      </c>
      <c r="BT106" t="s">
        <v>19</v>
      </c>
      <c r="BU106" t="s">
        <v>19</v>
      </c>
    </row>
    <row r="107" spans="1:73">
      <c r="A107" t="s">
        <v>829</v>
      </c>
      <c r="B107">
        <v>111</v>
      </c>
      <c r="C107">
        <v>14</v>
      </c>
      <c r="D107">
        <v>71</v>
      </c>
      <c r="E107">
        <v>26</v>
      </c>
      <c r="F107">
        <v>72</v>
      </c>
      <c r="G107">
        <v>8</v>
      </c>
      <c r="H107">
        <v>43</v>
      </c>
      <c r="I107">
        <v>21</v>
      </c>
      <c r="J107">
        <v>33</v>
      </c>
      <c r="K107">
        <v>6</v>
      </c>
      <c r="L107">
        <v>25</v>
      </c>
      <c r="M107">
        <v>2</v>
      </c>
      <c r="N107">
        <v>4</v>
      </c>
      <c r="O107" t="s">
        <v>19</v>
      </c>
      <c r="P107">
        <v>2</v>
      </c>
      <c r="Q107">
        <v>2</v>
      </c>
      <c r="R107">
        <v>1</v>
      </c>
      <c r="S107" t="s">
        <v>19</v>
      </c>
      <c r="T107">
        <v>1</v>
      </c>
      <c r="U107" t="s">
        <v>19</v>
      </c>
      <c r="V107">
        <v>1</v>
      </c>
      <c r="W107" t="s">
        <v>19</v>
      </c>
      <c r="X107" t="s">
        <v>19</v>
      </c>
      <c r="Y107">
        <v>1</v>
      </c>
      <c r="Z107" t="s">
        <v>19</v>
      </c>
      <c r="AA107" t="s">
        <v>19</v>
      </c>
      <c r="AB107" t="s">
        <v>19</v>
      </c>
      <c r="AC107" t="s">
        <v>19</v>
      </c>
      <c r="AD107" t="s">
        <v>19</v>
      </c>
      <c r="AE107" t="s">
        <v>19</v>
      </c>
      <c r="AF107" t="s">
        <v>19</v>
      </c>
      <c r="AG107" t="s">
        <v>19</v>
      </c>
      <c r="AH107">
        <v>32</v>
      </c>
      <c r="AI107">
        <v>6</v>
      </c>
      <c r="AJ107">
        <v>24</v>
      </c>
      <c r="AK107">
        <v>2</v>
      </c>
      <c r="AL107" t="s">
        <v>19</v>
      </c>
      <c r="AM107" t="s">
        <v>19</v>
      </c>
      <c r="AN107" t="s">
        <v>19</v>
      </c>
      <c r="AO107" t="s">
        <v>19</v>
      </c>
      <c r="AP107" t="s">
        <v>19</v>
      </c>
      <c r="AQ107" t="s">
        <v>19</v>
      </c>
      <c r="AR107" t="s">
        <v>19</v>
      </c>
      <c r="AS107" t="s">
        <v>19</v>
      </c>
      <c r="AT107" t="s">
        <v>19</v>
      </c>
      <c r="AU107" t="s">
        <v>19</v>
      </c>
      <c r="AV107" t="s">
        <v>19</v>
      </c>
      <c r="AW107" t="s">
        <v>19</v>
      </c>
      <c r="AX107" t="s">
        <v>19</v>
      </c>
      <c r="AY107" t="s">
        <v>19</v>
      </c>
      <c r="AZ107" t="s">
        <v>19</v>
      </c>
      <c r="BA107" t="s">
        <v>19</v>
      </c>
      <c r="BB107" t="s">
        <v>19</v>
      </c>
      <c r="BC107" t="s">
        <v>19</v>
      </c>
      <c r="BD107" t="s">
        <v>19</v>
      </c>
      <c r="BE107" t="s">
        <v>19</v>
      </c>
      <c r="BF107">
        <v>31</v>
      </c>
      <c r="BG107">
        <v>5</v>
      </c>
      <c r="BH107">
        <v>24</v>
      </c>
      <c r="BI107">
        <v>2</v>
      </c>
      <c r="BJ107" t="s">
        <v>19</v>
      </c>
      <c r="BK107" t="s">
        <v>19</v>
      </c>
      <c r="BL107" t="s">
        <v>19</v>
      </c>
      <c r="BM107" t="s">
        <v>19</v>
      </c>
      <c r="BN107">
        <v>1</v>
      </c>
      <c r="BO107">
        <v>1</v>
      </c>
      <c r="BP107" t="s">
        <v>19</v>
      </c>
      <c r="BQ107" t="s">
        <v>19</v>
      </c>
      <c r="BR107">
        <v>1</v>
      </c>
      <c r="BS107" t="s">
        <v>19</v>
      </c>
      <c r="BT107">
        <v>1</v>
      </c>
      <c r="BU107" t="s">
        <v>19</v>
      </c>
    </row>
    <row r="108" spans="1:73">
      <c r="A108" t="s">
        <v>828</v>
      </c>
      <c r="B108">
        <v>225</v>
      </c>
      <c r="C108">
        <v>29</v>
      </c>
      <c r="D108">
        <v>78</v>
      </c>
      <c r="E108">
        <v>118</v>
      </c>
      <c r="F108">
        <v>129</v>
      </c>
      <c r="G108">
        <v>9</v>
      </c>
      <c r="H108">
        <v>31</v>
      </c>
      <c r="I108">
        <v>89</v>
      </c>
      <c r="J108">
        <v>33</v>
      </c>
      <c r="K108">
        <v>7</v>
      </c>
      <c r="L108">
        <v>9</v>
      </c>
      <c r="M108">
        <v>17</v>
      </c>
      <c r="N108">
        <v>33</v>
      </c>
      <c r="O108">
        <v>7</v>
      </c>
      <c r="P108">
        <v>7</v>
      </c>
      <c r="Q108">
        <v>19</v>
      </c>
      <c r="R108">
        <v>6</v>
      </c>
      <c r="S108">
        <v>1</v>
      </c>
      <c r="T108">
        <v>1</v>
      </c>
      <c r="U108">
        <v>4</v>
      </c>
      <c r="V108">
        <v>2</v>
      </c>
      <c r="W108">
        <v>1</v>
      </c>
      <c r="X108">
        <v>1</v>
      </c>
      <c r="Y108" t="s">
        <v>19</v>
      </c>
      <c r="Z108">
        <v>1</v>
      </c>
      <c r="AA108">
        <v>1</v>
      </c>
      <c r="AB108" t="s">
        <v>19</v>
      </c>
      <c r="AC108" t="s">
        <v>19</v>
      </c>
      <c r="AD108" t="s">
        <v>19</v>
      </c>
      <c r="AE108" t="s">
        <v>19</v>
      </c>
      <c r="AF108" t="s">
        <v>19</v>
      </c>
      <c r="AG108" t="s">
        <v>19</v>
      </c>
      <c r="AH108">
        <v>51</v>
      </c>
      <c r="AI108">
        <v>8</v>
      </c>
      <c r="AJ108">
        <v>37</v>
      </c>
      <c r="AK108">
        <v>6</v>
      </c>
      <c r="AL108">
        <v>5</v>
      </c>
      <c r="AM108" t="s">
        <v>19</v>
      </c>
      <c r="AN108">
        <v>5</v>
      </c>
      <c r="AO108" t="s">
        <v>19</v>
      </c>
      <c r="AP108" t="s">
        <v>19</v>
      </c>
      <c r="AQ108" t="s">
        <v>19</v>
      </c>
      <c r="AR108" t="s">
        <v>19</v>
      </c>
      <c r="AS108" t="s">
        <v>19</v>
      </c>
      <c r="AT108">
        <v>4</v>
      </c>
      <c r="AU108">
        <v>2</v>
      </c>
      <c r="AV108">
        <v>1</v>
      </c>
      <c r="AW108">
        <v>1</v>
      </c>
      <c r="AX108">
        <v>2</v>
      </c>
      <c r="AY108" t="s">
        <v>19</v>
      </c>
      <c r="AZ108">
        <v>1</v>
      </c>
      <c r="BA108">
        <v>1</v>
      </c>
      <c r="BB108">
        <v>1</v>
      </c>
      <c r="BC108">
        <v>1</v>
      </c>
      <c r="BD108" t="s">
        <v>19</v>
      </c>
      <c r="BE108" t="s">
        <v>19</v>
      </c>
      <c r="BF108">
        <v>38</v>
      </c>
      <c r="BG108">
        <v>5</v>
      </c>
      <c r="BH108">
        <v>29</v>
      </c>
      <c r="BI108">
        <v>4</v>
      </c>
      <c r="BJ108">
        <v>1</v>
      </c>
      <c r="BK108" t="s">
        <v>19</v>
      </c>
      <c r="BL108">
        <v>1</v>
      </c>
      <c r="BM108" t="s">
        <v>19</v>
      </c>
      <c r="BN108" t="s">
        <v>19</v>
      </c>
      <c r="BO108" t="s">
        <v>19</v>
      </c>
      <c r="BP108" t="s">
        <v>19</v>
      </c>
      <c r="BQ108" t="s">
        <v>19</v>
      </c>
      <c r="BR108">
        <v>3</v>
      </c>
      <c r="BS108">
        <v>2</v>
      </c>
      <c r="BT108">
        <v>1</v>
      </c>
      <c r="BU108" t="s">
        <v>19</v>
      </c>
    </row>
    <row r="109" spans="1:73">
      <c r="A109" t="s">
        <v>827</v>
      </c>
      <c r="B109">
        <v>29</v>
      </c>
      <c r="C109">
        <v>16</v>
      </c>
      <c r="D109">
        <v>6</v>
      </c>
      <c r="E109">
        <v>7</v>
      </c>
      <c r="F109">
        <v>16</v>
      </c>
      <c r="G109">
        <v>7</v>
      </c>
      <c r="H109">
        <v>3</v>
      </c>
      <c r="I109">
        <v>6</v>
      </c>
      <c r="J109">
        <v>9</v>
      </c>
      <c r="K109">
        <v>5</v>
      </c>
      <c r="L109" t="s">
        <v>19</v>
      </c>
      <c r="M109">
        <v>4</v>
      </c>
      <c r="N109" t="s">
        <v>19</v>
      </c>
      <c r="O109" t="s">
        <v>19</v>
      </c>
      <c r="P109" t="s">
        <v>19</v>
      </c>
      <c r="Q109" t="s">
        <v>19</v>
      </c>
      <c r="R109" t="s">
        <v>19</v>
      </c>
      <c r="S109" t="s">
        <v>19</v>
      </c>
      <c r="T109" t="s">
        <v>19</v>
      </c>
      <c r="U109" t="s">
        <v>19</v>
      </c>
      <c r="V109" t="s">
        <v>19</v>
      </c>
      <c r="W109" t="s">
        <v>19</v>
      </c>
      <c r="X109" t="s">
        <v>19</v>
      </c>
      <c r="Y109" t="s">
        <v>19</v>
      </c>
      <c r="Z109" t="s">
        <v>19</v>
      </c>
      <c r="AA109" t="s">
        <v>19</v>
      </c>
      <c r="AB109" t="s">
        <v>19</v>
      </c>
      <c r="AC109" t="s">
        <v>19</v>
      </c>
      <c r="AD109" t="s">
        <v>19</v>
      </c>
      <c r="AE109" t="s">
        <v>19</v>
      </c>
      <c r="AF109" t="s">
        <v>19</v>
      </c>
      <c r="AG109" t="s">
        <v>19</v>
      </c>
      <c r="AH109">
        <v>13</v>
      </c>
      <c r="AI109">
        <v>9</v>
      </c>
      <c r="AJ109">
        <v>3</v>
      </c>
      <c r="AK109">
        <v>1</v>
      </c>
      <c r="AL109" t="s">
        <v>19</v>
      </c>
      <c r="AM109" t="s">
        <v>19</v>
      </c>
      <c r="AN109" t="s">
        <v>19</v>
      </c>
      <c r="AO109" t="s">
        <v>19</v>
      </c>
      <c r="AP109" t="s">
        <v>19</v>
      </c>
      <c r="AQ109" t="s">
        <v>19</v>
      </c>
      <c r="AR109" t="s">
        <v>19</v>
      </c>
      <c r="AS109" t="s">
        <v>19</v>
      </c>
      <c r="AT109" t="s">
        <v>19</v>
      </c>
      <c r="AU109" t="s">
        <v>19</v>
      </c>
      <c r="AV109" t="s">
        <v>19</v>
      </c>
      <c r="AW109" t="s">
        <v>19</v>
      </c>
      <c r="AX109" t="s">
        <v>19</v>
      </c>
      <c r="AY109" t="s">
        <v>19</v>
      </c>
      <c r="AZ109" t="s">
        <v>19</v>
      </c>
      <c r="BA109" t="s">
        <v>19</v>
      </c>
      <c r="BB109" t="s">
        <v>19</v>
      </c>
      <c r="BC109" t="s">
        <v>19</v>
      </c>
      <c r="BD109" t="s">
        <v>19</v>
      </c>
      <c r="BE109" t="s">
        <v>19</v>
      </c>
      <c r="BF109">
        <v>13</v>
      </c>
      <c r="BG109">
        <v>9</v>
      </c>
      <c r="BH109">
        <v>3</v>
      </c>
      <c r="BI109">
        <v>1</v>
      </c>
      <c r="BJ109" t="s">
        <v>19</v>
      </c>
      <c r="BK109" t="s">
        <v>19</v>
      </c>
      <c r="BL109" t="s">
        <v>19</v>
      </c>
      <c r="BM109" t="s">
        <v>19</v>
      </c>
      <c r="BN109" t="s">
        <v>19</v>
      </c>
      <c r="BO109" t="s">
        <v>19</v>
      </c>
      <c r="BP109" t="s">
        <v>19</v>
      </c>
      <c r="BQ109" t="s">
        <v>19</v>
      </c>
      <c r="BR109" t="s">
        <v>19</v>
      </c>
      <c r="BS109" t="s">
        <v>19</v>
      </c>
      <c r="BT109" t="s">
        <v>19</v>
      </c>
      <c r="BU109" t="s">
        <v>19</v>
      </c>
    </row>
    <row r="110" spans="1:73">
      <c r="A110" t="s">
        <v>826</v>
      </c>
      <c r="B110">
        <v>35</v>
      </c>
      <c r="C110">
        <v>33</v>
      </c>
      <c r="D110" t="s">
        <v>19</v>
      </c>
      <c r="E110">
        <v>2</v>
      </c>
      <c r="F110">
        <v>19</v>
      </c>
      <c r="G110">
        <v>18</v>
      </c>
      <c r="H110" t="s">
        <v>19</v>
      </c>
      <c r="I110">
        <v>1</v>
      </c>
      <c r="J110">
        <v>6</v>
      </c>
      <c r="K110">
        <v>6</v>
      </c>
      <c r="L110" t="s">
        <v>19</v>
      </c>
      <c r="M110" t="s">
        <v>19</v>
      </c>
      <c r="N110" t="s">
        <v>19</v>
      </c>
      <c r="O110" t="s">
        <v>19</v>
      </c>
      <c r="P110" t="s">
        <v>19</v>
      </c>
      <c r="Q110" t="s">
        <v>19</v>
      </c>
      <c r="R110" t="s">
        <v>19</v>
      </c>
      <c r="S110" t="s">
        <v>19</v>
      </c>
      <c r="T110" t="s">
        <v>19</v>
      </c>
      <c r="U110" t="s">
        <v>19</v>
      </c>
      <c r="V110" t="s">
        <v>19</v>
      </c>
      <c r="W110" t="s">
        <v>19</v>
      </c>
      <c r="X110" t="s">
        <v>19</v>
      </c>
      <c r="Y110" t="s">
        <v>19</v>
      </c>
      <c r="Z110" t="s">
        <v>19</v>
      </c>
      <c r="AA110" t="s">
        <v>19</v>
      </c>
      <c r="AB110" t="s">
        <v>19</v>
      </c>
      <c r="AC110" t="s">
        <v>19</v>
      </c>
      <c r="AD110" t="s">
        <v>19</v>
      </c>
      <c r="AE110" t="s">
        <v>19</v>
      </c>
      <c r="AF110" t="s">
        <v>19</v>
      </c>
      <c r="AG110" t="s">
        <v>19</v>
      </c>
      <c r="AH110">
        <v>15</v>
      </c>
      <c r="AI110">
        <v>14</v>
      </c>
      <c r="AJ110" t="s">
        <v>19</v>
      </c>
      <c r="AK110">
        <v>1</v>
      </c>
      <c r="AL110" t="s">
        <v>19</v>
      </c>
      <c r="AM110" t="s">
        <v>19</v>
      </c>
      <c r="AN110" t="s">
        <v>19</v>
      </c>
      <c r="AO110" t="s">
        <v>19</v>
      </c>
      <c r="AP110" t="s">
        <v>19</v>
      </c>
      <c r="AQ110" t="s">
        <v>19</v>
      </c>
      <c r="AR110" t="s">
        <v>19</v>
      </c>
      <c r="AS110" t="s">
        <v>19</v>
      </c>
      <c r="AT110" t="s">
        <v>19</v>
      </c>
      <c r="AU110" t="s">
        <v>19</v>
      </c>
      <c r="AV110" t="s">
        <v>19</v>
      </c>
      <c r="AW110" t="s">
        <v>19</v>
      </c>
      <c r="AX110">
        <v>2</v>
      </c>
      <c r="AY110">
        <v>1</v>
      </c>
      <c r="AZ110" t="s">
        <v>19</v>
      </c>
      <c r="BA110">
        <v>1</v>
      </c>
      <c r="BB110">
        <v>1</v>
      </c>
      <c r="BC110">
        <v>1</v>
      </c>
      <c r="BD110" t="s">
        <v>19</v>
      </c>
      <c r="BE110" t="s">
        <v>19</v>
      </c>
      <c r="BF110">
        <v>11</v>
      </c>
      <c r="BG110">
        <v>11</v>
      </c>
      <c r="BH110" t="s">
        <v>19</v>
      </c>
      <c r="BI110" t="s">
        <v>19</v>
      </c>
      <c r="BJ110">
        <v>1</v>
      </c>
      <c r="BK110">
        <v>1</v>
      </c>
      <c r="BL110" t="s">
        <v>19</v>
      </c>
      <c r="BM110" t="s">
        <v>19</v>
      </c>
      <c r="BN110" t="s">
        <v>19</v>
      </c>
      <c r="BO110" t="s">
        <v>19</v>
      </c>
      <c r="BP110" t="s">
        <v>19</v>
      </c>
      <c r="BQ110" t="s">
        <v>19</v>
      </c>
      <c r="BR110">
        <v>1</v>
      </c>
      <c r="BS110">
        <v>1</v>
      </c>
      <c r="BT110" t="s">
        <v>19</v>
      </c>
      <c r="BU110" t="s">
        <v>19</v>
      </c>
    </row>
    <row r="111" spans="1:73">
      <c r="A111" t="s">
        <v>825</v>
      </c>
      <c r="B111">
        <v>112</v>
      </c>
      <c r="C111" t="s">
        <v>19</v>
      </c>
      <c r="D111">
        <v>87</v>
      </c>
      <c r="E111">
        <v>25</v>
      </c>
      <c r="F111">
        <v>73</v>
      </c>
      <c r="G111" t="s">
        <v>19</v>
      </c>
      <c r="H111">
        <v>50</v>
      </c>
      <c r="I111">
        <v>23</v>
      </c>
      <c r="J111">
        <v>47</v>
      </c>
      <c r="K111" t="s">
        <v>19</v>
      </c>
      <c r="L111">
        <v>37</v>
      </c>
      <c r="M111">
        <v>10</v>
      </c>
      <c r="N111" t="s">
        <v>19</v>
      </c>
      <c r="O111" t="s">
        <v>19</v>
      </c>
      <c r="P111" t="s">
        <v>19</v>
      </c>
      <c r="Q111" t="s">
        <v>19</v>
      </c>
      <c r="R111" t="s">
        <v>19</v>
      </c>
      <c r="S111" t="s">
        <v>19</v>
      </c>
      <c r="T111" t="s">
        <v>19</v>
      </c>
      <c r="U111" t="s">
        <v>19</v>
      </c>
      <c r="V111" t="s">
        <v>19</v>
      </c>
      <c r="W111" t="s">
        <v>19</v>
      </c>
      <c r="X111" t="s">
        <v>19</v>
      </c>
      <c r="Y111" t="s">
        <v>19</v>
      </c>
      <c r="Z111" t="s">
        <v>19</v>
      </c>
      <c r="AA111" t="s">
        <v>19</v>
      </c>
      <c r="AB111" t="s">
        <v>19</v>
      </c>
      <c r="AC111" t="s">
        <v>19</v>
      </c>
      <c r="AD111" t="s">
        <v>19</v>
      </c>
      <c r="AE111" t="s">
        <v>19</v>
      </c>
      <c r="AF111" t="s">
        <v>19</v>
      </c>
      <c r="AG111" t="s">
        <v>19</v>
      </c>
      <c r="AH111">
        <v>36</v>
      </c>
      <c r="AI111" t="s">
        <v>19</v>
      </c>
      <c r="AJ111">
        <v>34</v>
      </c>
      <c r="AK111">
        <v>2</v>
      </c>
      <c r="AL111" t="s">
        <v>19</v>
      </c>
      <c r="AM111" t="s">
        <v>19</v>
      </c>
      <c r="AN111" t="s">
        <v>19</v>
      </c>
      <c r="AO111" t="s">
        <v>19</v>
      </c>
      <c r="AP111" t="s">
        <v>19</v>
      </c>
      <c r="AQ111" t="s">
        <v>19</v>
      </c>
      <c r="AR111" t="s">
        <v>19</v>
      </c>
      <c r="AS111" t="s">
        <v>19</v>
      </c>
      <c r="AT111">
        <v>2</v>
      </c>
      <c r="AU111" t="s">
        <v>19</v>
      </c>
      <c r="AV111">
        <v>2</v>
      </c>
      <c r="AW111" t="s">
        <v>19</v>
      </c>
      <c r="AX111" t="s">
        <v>19</v>
      </c>
      <c r="AY111" t="s">
        <v>19</v>
      </c>
      <c r="AZ111" t="s">
        <v>19</v>
      </c>
      <c r="BA111" t="s">
        <v>19</v>
      </c>
      <c r="BB111" t="s">
        <v>19</v>
      </c>
      <c r="BC111" t="s">
        <v>19</v>
      </c>
      <c r="BD111" t="s">
        <v>19</v>
      </c>
      <c r="BE111" t="s">
        <v>19</v>
      </c>
      <c r="BF111">
        <v>26</v>
      </c>
      <c r="BG111" t="s">
        <v>19</v>
      </c>
      <c r="BH111">
        <v>24</v>
      </c>
      <c r="BI111">
        <v>2</v>
      </c>
      <c r="BJ111">
        <v>5</v>
      </c>
      <c r="BK111" t="s">
        <v>19</v>
      </c>
      <c r="BL111">
        <v>5</v>
      </c>
      <c r="BM111" t="s">
        <v>19</v>
      </c>
      <c r="BN111">
        <v>3</v>
      </c>
      <c r="BO111" t="s">
        <v>19</v>
      </c>
      <c r="BP111">
        <v>3</v>
      </c>
      <c r="BQ111" t="s">
        <v>19</v>
      </c>
      <c r="BR111">
        <v>3</v>
      </c>
      <c r="BS111" t="s">
        <v>19</v>
      </c>
      <c r="BT111">
        <v>3</v>
      </c>
      <c r="BU111" t="s">
        <v>19</v>
      </c>
    </row>
    <row r="112" spans="1:73">
      <c r="A112" t="s">
        <v>824</v>
      </c>
      <c r="B112">
        <v>66</v>
      </c>
      <c r="C112">
        <v>15</v>
      </c>
      <c r="D112">
        <v>25</v>
      </c>
      <c r="E112">
        <v>26</v>
      </c>
      <c r="F112">
        <v>38</v>
      </c>
      <c r="G112">
        <v>9</v>
      </c>
      <c r="H112">
        <v>11</v>
      </c>
      <c r="I112">
        <v>18</v>
      </c>
      <c r="J112">
        <v>15</v>
      </c>
      <c r="K112">
        <v>1</v>
      </c>
      <c r="L112">
        <v>7</v>
      </c>
      <c r="M112">
        <v>7</v>
      </c>
      <c r="N112" t="s">
        <v>19</v>
      </c>
      <c r="O112" t="s">
        <v>19</v>
      </c>
      <c r="P112" t="s">
        <v>19</v>
      </c>
      <c r="Q112" t="s">
        <v>19</v>
      </c>
      <c r="R112">
        <v>3</v>
      </c>
      <c r="S112" t="s">
        <v>19</v>
      </c>
      <c r="T112" t="s">
        <v>19</v>
      </c>
      <c r="U112">
        <v>3</v>
      </c>
      <c r="V112" t="s">
        <v>19</v>
      </c>
      <c r="W112" t="s">
        <v>19</v>
      </c>
      <c r="X112" t="s">
        <v>19</v>
      </c>
      <c r="Y112" t="s">
        <v>19</v>
      </c>
      <c r="Z112" t="s">
        <v>19</v>
      </c>
      <c r="AA112" t="s">
        <v>19</v>
      </c>
      <c r="AB112" t="s">
        <v>19</v>
      </c>
      <c r="AC112" t="s">
        <v>19</v>
      </c>
      <c r="AD112" t="s">
        <v>19</v>
      </c>
      <c r="AE112" t="s">
        <v>19</v>
      </c>
      <c r="AF112" t="s">
        <v>19</v>
      </c>
      <c r="AG112" t="s">
        <v>19</v>
      </c>
      <c r="AH112">
        <v>22</v>
      </c>
      <c r="AI112">
        <v>5</v>
      </c>
      <c r="AJ112">
        <v>12</v>
      </c>
      <c r="AK112">
        <v>5</v>
      </c>
      <c r="AL112" t="s">
        <v>19</v>
      </c>
      <c r="AM112" t="s">
        <v>19</v>
      </c>
      <c r="AN112" t="s">
        <v>19</v>
      </c>
      <c r="AO112" t="s">
        <v>19</v>
      </c>
      <c r="AP112" t="s">
        <v>19</v>
      </c>
      <c r="AQ112" t="s">
        <v>19</v>
      </c>
      <c r="AR112" t="s">
        <v>19</v>
      </c>
      <c r="AS112" t="s">
        <v>19</v>
      </c>
      <c r="AT112" t="s">
        <v>19</v>
      </c>
      <c r="AU112" t="s">
        <v>19</v>
      </c>
      <c r="AV112" t="s">
        <v>19</v>
      </c>
      <c r="AW112" t="s">
        <v>19</v>
      </c>
      <c r="AX112">
        <v>7</v>
      </c>
      <c r="AY112">
        <v>2</v>
      </c>
      <c r="AZ112">
        <v>1</v>
      </c>
      <c r="BA112">
        <v>4</v>
      </c>
      <c r="BB112" t="s">
        <v>19</v>
      </c>
      <c r="BC112" t="s">
        <v>19</v>
      </c>
      <c r="BD112" t="s">
        <v>19</v>
      </c>
      <c r="BE112" t="s">
        <v>19</v>
      </c>
      <c r="BF112">
        <v>15</v>
      </c>
      <c r="BG112">
        <v>3</v>
      </c>
      <c r="BH112">
        <v>11</v>
      </c>
      <c r="BI112">
        <v>1</v>
      </c>
      <c r="BJ112" t="s">
        <v>19</v>
      </c>
      <c r="BK112" t="s">
        <v>19</v>
      </c>
      <c r="BL112" t="s">
        <v>19</v>
      </c>
      <c r="BM112" t="s">
        <v>19</v>
      </c>
      <c r="BN112" t="s">
        <v>19</v>
      </c>
      <c r="BO112" t="s">
        <v>19</v>
      </c>
      <c r="BP112" t="s">
        <v>19</v>
      </c>
      <c r="BQ112" t="s">
        <v>19</v>
      </c>
      <c r="BR112">
        <v>3</v>
      </c>
      <c r="BS112">
        <v>1</v>
      </c>
      <c r="BT112">
        <v>2</v>
      </c>
      <c r="BU112" t="s">
        <v>19</v>
      </c>
    </row>
    <row r="113" spans="1:73">
      <c r="A113" t="s">
        <v>823</v>
      </c>
      <c r="B113">
        <v>20</v>
      </c>
      <c r="C113" t="s">
        <v>19</v>
      </c>
      <c r="D113">
        <v>13</v>
      </c>
      <c r="E113">
        <v>7</v>
      </c>
      <c r="F113">
        <v>10</v>
      </c>
      <c r="G113" t="s">
        <v>19</v>
      </c>
      <c r="H113">
        <v>5</v>
      </c>
      <c r="I113">
        <v>5</v>
      </c>
      <c r="J113">
        <v>4</v>
      </c>
      <c r="K113" t="s">
        <v>19</v>
      </c>
      <c r="L113">
        <v>4</v>
      </c>
      <c r="M113" t="s">
        <v>19</v>
      </c>
      <c r="N113">
        <v>4</v>
      </c>
      <c r="O113" t="s">
        <v>19</v>
      </c>
      <c r="P113">
        <v>3</v>
      </c>
      <c r="Q113">
        <v>1</v>
      </c>
      <c r="R113">
        <v>2</v>
      </c>
      <c r="S113" t="s">
        <v>19</v>
      </c>
      <c r="T113">
        <v>1</v>
      </c>
      <c r="U113">
        <v>1</v>
      </c>
      <c r="V113">
        <v>1</v>
      </c>
      <c r="W113" t="s">
        <v>19</v>
      </c>
      <c r="X113">
        <v>1</v>
      </c>
      <c r="Y113" t="s">
        <v>19</v>
      </c>
      <c r="Z113" t="s">
        <v>19</v>
      </c>
      <c r="AA113" t="s">
        <v>19</v>
      </c>
      <c r="AB113" t="s">
        <v>19</v>
      </c>
      <c r="AC113" t="s">
        <v>19</v>
      </c>
      <c r="AD113" t="s">
        <v>19</v>
      </c>
      <c r="AE113" t="s">
        <v>19</v>
      </c>
      <c r="AF113" t="s">
        <v>19</v>
      </c>
      <c r="AG113" t="s">
        <v>19</v>
      </c>
      <c r="AH113">
        <v>2</v>
      </c>
      <c r="AI113" t="s">
        <v>19</v>
      </c>
      <c r="AJ113">
        <v>2</v>
      </c>
      <c r="AK113" t="s">
        <v>19</v>
      </c>
      <c r="AL113" t="s">
        <v>19</v>
      </c>
      <c r="AM113" t="s">
        <v>19</v>
      </c>
      <c r="AN113" t="s">
        <v>19</v>
      </c>
      <c r="AO113" t="s">
        <v>19</v>
      </c>
      <c r="AP113" t="s">
        <v>19</v>
      </c>
      <c r="AQ113" t="s">
        <v>19</v>
      </c>
      <c r="AR113" t="s">
        <v>19</v>
      </c>
      <c r="AS113" t="s">
        <v>19</v>
      </c>
      <c r="AT113">
        <v>1</v>
      </c>
      <c r="AU113" t="s">
        <v>19</v>
      </c>
      <c r="AV113">
        <v>1</v>
      </c>
      <c r="AW113" t="s">
        <v>19</v>
      </c>
      <c r="AX113" t="s">
        <v>19</v>
      </c>
      <c r="AY113" t="s">
        <v>19</v>
      </c>
      <c r="AZ113" t="s">
        <v>19</v>
      </c>
      <c r="BA113" t="s">
        <v>19</v>
      </c>
      <c r="BB113" t="s">
        <v>19</v>
      </c>
      <c r="BC113" t="s">
        <v>19</v>
      </c>
      <c r="BD113" t="s">
        <v>19</v>
      </c>
      <c r="BE113" t="s">
        <v>19</v>
      </c>
      <c r="BF113">
        <v>1</v>
      </c>
      <c r="BG113" t="s">
        <v>19</v>
      </c>
      <c r="BH113">
        <v>1</v>
      </c>
      <c r="BI113" t="s">
        <v>19</v>
      </c>
      <c r="BJ113" t="s">
        <v>19</v>
      </c>
      <c r="BK113" t="s">
        <v>19</v>
      </c>
      <c r="BL113" t="s">
        <v>19</v>
      </c>
      <c r="BM113" t="s">
        <v>19</v>
      </c>
      <c r="BN113" t="s">
        <v>19</v>
      </c>
      <c r="BO113" t="s">
        <v>19</v>
      </c>
      <c r="BP113" t="s">
        <v>19</v>
      </c>
      <c r="BQ113" t="s">
        <v>19</v>
      </c>
      <c r="BR113">
        <v>1</v>
      </c>
      <c r="BS113" t="s">
        <v>19</v>
      </c>
      <c r="BT113">
        <v>1</v>
      </c>
      <c r="BU113" t="s">
        <v>19</v>
      </c>
    </row>
    <row r="114" spans="1:73">
      <c r="A114" t="s">
        <v>822</v>
      </c>
      <c r="B114">
        <v>61</v>
      </c>
      <c r="C114">
        <v>5</v>
      </c>
      <c r="D114">
        <v>34</v>
      </c>
      <c r="E114">
        <v>22</v>
      </c>
      <c r="F114">
        <v>25</v>
      </c>
      <c r="G114">
        <v>1</v>
      </c>
      <c r="H114">
        <v>14</v>
      </c>
      <c r="I114">
        <v>10</v>
      </c>
      <c r="J114">
        <v>14</v>
      </c>
      <c r="K114">
        <v>1</v>
      </c>
      <c r="L114">
        <v>13</v>
      </c>
      <c r="M114" t="s">
        <v>19</v>
      </c>
      <c r="N114">
        <v>7</v>
      </c>
      <c r="O114">
        <v>1</v>
      </c>
      <c r="P114">
        <v>4</v>
      </c>
      <c r="Q114">
        <v>2</v>
      </c>
      <c r="R114">
        <v>3</v>
      </c>
      <c r="S114" t="s">
        <v>19</v>
      </c>
      <c r="T114">
        <v>1</v>
      </c>
      <c r="U114">
        <v>2</v>
      </c>
      <c r="V114" t="s">
        <v>19</v>
      </c>
      <c r="W114" t="s">
        <v>19</v>
      </c>
      <c r="X114" t="s">
        <v>19</v>
      </c>
      <c r="Y114" t="s">
        <v>19</v>
      </c>
      <c r="Z114" t="s">
        <v>19</v>
      </c>
      <c r="AA114" t="s">
        <v>19</v>
      </c>
      <c r="AB114" t="s">
        <v>19</v>
      </c>
      <c r="AC114" t="s">
        <v>19</v>
      </c>
      <c r="AD114" t="s">
        <v>19</v>
      </c>
      <c r="AE114" t="s">
        <v>19</v>
      </c>
      <c r="AF114" t="s">
        <v>19</v>
      </c>
      <c r="AG114" t="s">
        <v>19</v>
      </c>
      <c r="AH114">
        <v>25</v>
      </c>
      <c r="AI114">
        <v>2</v>
      </c>
      <c r="AJ114">
        <v>15</v>
      </c>
      <c r="AK114">
        <v>8</v>
      </c>
      <c r="AL114" t="s">
        <v>19</v>
      </c>
      <c r="AM114" t="s">
        <v>19</v>
      </c>
      <c r="AN114" t="s">
        <v>19</v>
      </c>
      <c r="AO114" t="s">
        <v>19</v>
      </c>
      <c r="AP114" t="s">
        <v>19</v>
      </c>
      <c r="AQ114" t="s">
        <v>19</v>
      </c>
      <c r="AR114" t="s">
        <v>19</v>
      </c>
      <c r="AS114" t="s">
        <v>19</v>
      </c>
      <c r="AT114">
        <v>7</v>
      </c>
      <c r="AU114">
        <v>1</v>
      </c>
      <c r="AV114">
        <v>4</v>
      </c>
      <c r="AW114">
        <v>2</v>
      </c>
      <c r="AX114">
        <v>3</v>
      </c>
      <c r="AY114" t="s">
        <v>19</v>
      </c>
      <c r="AZ114">
        <v>1</v>
      </c>
      <c r="BA114">
        <v>2</v>
      </c>
      <c r="BB114" t="s">
        <v>19</v>
      </c>
      <c r="BC114" t="s">
        <v>19</v>
      </c>
      <c r="BD114" t="s">
        <v>19</v>
      </c>
      <c r="BE114" t="s">
        <v>19</v>
      </c>
      <c r="BF114">
        <v>14</v>
      </c>
      <c r="BG114">
        <v>1</v>
      </c>
      <c r="BH114">
        <v>9</v>
      </c>
      <c r="BI114">
        <v>4</v>
      </c>
      <c r="BJ114" t="s">
        <v>19</v>
      </c>
      <c r="BK114" t="s">
        <v>19</v>
      </c>
      <c r="BL114" t="s">
        <v>19</v>
      </c>
      <c r="BM114" t="s">
        <v>19</v>
      </c>
      <c r="BN114">
        <v>1</v>
      </c>
      <c r="BO114" t="s">
        <v>19</v>
      </c>
      <c r="BP114">
        <v>1</v>
      </c>
      <c r="BQ114" t="s">
        <v>19</v>
      </c>
      <c r="BR114">
        <v>1</v>
      </c>
      <c r="BS114">
        <v>1</v>
      </c>
      <c r="BT114" t="s">
        <v>19</v>
      </c>
      <c r="BU114" t="s">
        <v>19</v>
      </c>
    </row>
    <row r="115" spans="1:73">
      <c r="A115" t="s">
        <v>821</v>
      </c>
      <c r="B115">
        <v>81</v>
      </c>
      <c r="C115">
        <v>1</v>
      </c>
      <c r="D115">
        <v>38</v>
      </c>
      <c r="E115">
        <v>42</v>
      </c>
      <c r="F115">
        <v>34</v>
      </c>
      <c r="G115">
        <v>1</v>
      </c>
      <c r="H115">
        <v>21</v>
      </c>
      <c r="I115">
        <v>12</v>
      </c>
      <c r="J115">
        <v>18</v>
      </c>
      <c r="K115" t="s">
        <v>19</v>
      </c>
      <c r="L115">
        <v>16</v>
      </c>
      <c r="M115">
        <v>2</v>
      </c>
      <c r="N115">
        <v>10</v>
      </c>
      <c r="O115" t="s">
        <v>19</v>
      </c>
      <c r="P115" t="s">
        <v>19</v>
      </c>
      <c r="Q115">
        <v>10</v>
      </c>
      <c r="R115">
        <v>4</v>
      </c>
      <c r="S115" t="s">
        <v>19</v>
      </c>
      <c r="T115" t="s">
        <v>19</v>
      </c>
      <c r="U115">
        <v>4</v>
      </c>
      <c r="V115" t="s">
        <v>19</v>
      </c>
      <c r="W115" t="s">
        <v>19</v>
      </c>
      <c r="X115" t="s">
        <v>19</v>
      </c>
      <c r="Y115" t="s">
        <v>19</v>
      </c>
      <c r="Z115" t="s">
        <v>19</v>
      </c>
      <c r="AA115" t="s">
        <v>19</v>
      </c>
      <c r="AB115" t="s">
        <v>19</v>
      </c>
      <c r="AC115" t="s">
        <v>19</v>
      </c>
      <c r="AD115" t="s">
        <v>19</v>
      </c>
      <c r="AE115" t="s">
        <v>19</v>
      </c>
      <c r="AF115" t="s">
        <v>19</v>
      </c>
      <c r="AG115" t="s">
        <v>19</v>
      </c>
      <c r="AH115">
        <v>30</v>
      </c>
      <c r="AI115" t="s">
        <v>19</v>
      </c>
      <c r="AJ115">
        <v>14</v>
      </c>
      <c r="AK115">
        <v>16</v>
      </c>
      <c r="AL115" t="s">
        <v>19</v>
      </c>
      <c r="AM115" t="s">
        <v>19</v>
      </c>
      <c r="AN115" t="s">
        <v>19</v>
      </c>
      <c r="AO115" t="s">
        <v>19</v>
      </c>
      <c r="AP115" t="s">
        <v>19</v>
      </c>
      <c r="AQ115" t="s">
        <v>19</v>
      </c>
      <c r="AR115" t="s">
        <v>19</v>
      </c>
      <c r="AS115" t="s">
        <v>19</v>
      </c>
      <c r="AT115">
        <v>10</v>
      </c>
      <c r="AU115" t="s">
        <v>19</v>
      </c>
      <c r="AV115" t="s">
        <v>19</v>
      </c>
      <c r="AW115">
        <v>10</v>
      </c>
      <c r="AX115">
        <v>4</v>
      </c>
      <c r="AY115" t="s">
        <v>19</v>
      </c>
      <c r="AZ115" t="s">
        <v>19</v>
      </c>
      <c r="BA115">
        <v>4</v>
      </c>
      <c r="BB115">
        <v>1</v>
      </c>
      <c r="BC115" t="s">
        <v>19</v>
      </c>
      <c r="BD115">
        <v>1</v>
      </c>
      <c r="BE115" t="s">
        <v>19</v>
      </c>
      <c r="BF115">
        <v>15</v>
      </c>
      <c r="BG115" t="s">
        <v>19</v>
      </c>
      <c r="BH115">
        <v>13</v>
      </c>
      <c r="BI115">
        <v>2</v>
      </c>
      <c r="BJ115" t="s">
        <v>19</v>
      </c>
      <c r="BK115" t="s">
        <v>19</v>
      </c>
      <c r="BL115" t="s">
        <v>19</v>
      </c>
      <c r="BM115" t="s">
        <v>19</v>
      </c>
      <c r="BN115" t="s">
        <v>19</v>
      </c>
      <c r="BO115" t="s">
        <v>19</v>
      </c>
      <c r="BP115" t="s">
        <v>19</v>
      </c>
      <c r="BQ115" t="s">
        <v>19</v>
      </c>
      <c r="BR115">
        <v>3</v>
      </c>
      <c r="BS115" t="s">
        <v>19</v>
      </c>
      <c r="BT115">
        <v>3</v>
      </c>
      <c r="BU115" t="s">
        <v>19</v>
      </c>
    </row>
    <row r="116" spans="1:73">
      <c r="A116" t="s">
        <v>820</v>
      </c>
      <c r="B116">
        <v>99</v>
      </c>
      <c r="C116">
        <v>18</v>
      </c>
      <c r="D116">
        <v>60</v>
      </c>
      <c r="E116">
        <v>21</v>
      </c>
      <c r="F116">
        <v>51</v>
      </c>
      <c r="G116">
        <v>5</v>
      </c>
      <c r="H116">
        <v>25</v>
      </c>
      <c r="I116">
        <v>21</v>
      </c>
      <c r="J116">
        <v>32</v>
      </c>
      <c r="K116">
        <v>4</v>
      </c>
      <c r="L116">
        <v>20</v>
      </c>
      <c r="M116">
        <v>8</v>
      </c>
      <c r="N116">
        <v>10</v>
      </c>
      <c r="O116">
        <v>9</v>
      </c>
      <c r="P116">
        <v>1</v>
      </c>
      <c r="Q116" t="s">
        <v>19</v>
      </c>
      <c r="R116">
        <v>2</v>
      </c>
      <c r="S116" t="s">
        <v>19</v>
      </c>
      <c r="T116">
        <v>2</v>
      </c>
      <c r="U116" t="s">
        <v>19</v>
      </c>
      <c r="V116" t="s">
        <v>19</v>
      </c>
      <c r="W116" t="s">
        <v>19</v>
      </c>
      <c r="X116" t="s">
        <v>19</v>
      </c>
      <c r="Y116" t="s">
        <v>19</v>
      </c>
      <c r="Z116" t="s">
        <v>19</v>
      </c>
      <c r="AA116" t="s">
        <v>19</v>
      </c>
      <c r="AB116" t="s">
        <v>19</v>
      </c>
      <c r="AC116" t="s">
        <v>19</v>
      </c>
      <c r="AD116" t="s">
        <v>19</v>
      </c>
      <c r="AE116" t="s">
        <v>19</v>
      </c>
      <c r="AF116" t="s">
        <v>19</v>
      </c>
      <c r="AG116" t="s">
        <v>19</v>
      </c>
      <c r="AH116">
        <v>35</v>
      </c>
      <c r="AI116">
        <v>4</v>
      </c>
      <c r="AJ116">
        <v>31</v>
      </c>
      <c r="AK116" t="s">
        <v>19</v>
      </c>
      <c r="AL116" t="s">
        <v>19</v>
      </c>
      <c r="AM116" t="s">
        <v>19</v>
      </c>
      <c r="AN116" t="s">
        <v>19</v>
      </c>
      <c r="AO116" t="s">
        <v>19</v>
      </c>
      <c r="AP116" t="s">
        <v>19</v>
      </c>
      <c r="AQ116" t="s">
        <v>19</v>
      </c>
      <c r="AR116" t="s">
        <v>19</v>
      </c>
      <c r="AS116" t="s">
        <v>19</v>
      </c>
      <c r="AT116" t="s">
        <v>19</v>
      </c>
      <c r="AU116" t="s">
        <v>19</v>
      </c>
      <c r="AV116" t="s">
        <v>19</v>
      </c>
      <c r="AW116" t="s">
        <v>19</v>
      </c>
      <c r="AX116">
        <v>1</v>
      </c>
      <c r="AY116" t="s">
        <v>19</v>
      </c>
      <c r="AZ116">
        <v>1</v>
      </c>
      <c r="BA116" t="s">
        <v>19</v>
      </c>
      <c r="BB116" t="s">
        <v>19</v>
      </c>
      <c r="BC116" t="s">
        <v>19</v>
      </c>
      <c r="BD116" t="s">
        <v>19</v>
      </c>
      <c r="BE116" t="s">
        <v>19</v>
      </c>
      <c r="BF116">
        <v>34</v>
      </c>
      <c r="BG116">
        <v>4</v>
      </c>
      <c r="BH116">
        <v>30</v>
      </c>
      <c r="BI116" t="s">
        <v>19</v>
      </c>
      <c r="BJ116" t="s">
        <v>19</v>
      </c>
      <c r="BK116" t="s">
        <v>19</v>
      </c>
      <c r="BL116" t="s">
        <v>19</v>
      </c>
      <c r="BM116" t="s">
        <v>19</v>
      </c>
      <c r="BN116" t="s">
        <v>19</v>
      </c>
      <c r="BO116" t="s">
        <v>19</v>
      </c>
      <c r="BP116" t="s">
        <v>19</v>
      </c>
      <c r="BQ116" t="s">
        <v>19</v>
      </c>
      <c r="BR116">
        <v>1</v>
      </c>
      <c r="BS116" t="s">
        <v>19</v>
      </c>
      <c r="BT116">
        <v>1</v>
      </c>
      <c r="BU116" t="s">
        <v>19</v>
      </c>
    </row>
    <row r="117" spans="1:73">
      <c r="A117" t="s">
        <v>819</v>
      </c>
      <c r="B117">
        <v>295</v>
      </c>
      <c r="C117">
        <v>39</v>
      </c>
      <c r="D117">
        <v>194</v>
      </c>
      <c r="E117">
        <v>62</v>
      </c>
      <c r="F117">
        <v>182</v>
      </c>
      <c r="G117">
        <v>23</v>
      </c>
      <c r="H117">
        <v>100</v>
      </c>
      <c r="I117">
        <v>59</v>
      </c>
      <c r="J117">
        <v>120</v>
      </c>
      <c r="K117">
        <v>15</v>
      </c>
      <c r="L117">
        <v>82</v>
      </c>
      <c r="M117">
        <v>23</v>
      </c>
      <c r="N117">
        <v>7</v>
      </c>
      <c r="O117">
        <v>1</v>
      </c>
      <c r="P117">
        <v>5</v>
      </c>
      <c r="Q117">
        <v>1</v>
      </c>
      <c r="R117">
        <v>4</v>
      </c>
      <c r="S117">
        <v>4</v>
      </c>
      <c r="T117" t="s">
        <v>19</v>
      </c>
      <c r="U117" t="s">
        <v>19</v>
      </c>
      <c r="V117">
        <v>2</v>
      </c>
      <c r="W117" t="s">
        <v>19</v>
      </c>
      <c r="X117">
        <v>2</v>
      </c>
      <c r="Y117" t="s">
        <v>19</v>
      </c>
      <c r="Z117">
        <v>1</v>
      </c>
      <c r="AA117" t="s">
        <v>19</v>
      </c>
      <c r="AB117">
        <v>1</v>
      </c>
      <c r="AC117" t="s">
        <v>19</v>
      </c>
      <c r="AD117" t="s">
        <v>19</v>
      </c>
      <c r="AE117" t="s">
        <v>19</v>
      </c>
      <c r="AF117" t="s">
        <v>19</v>
      </c>
      <c r="AG117" t="s">
        <v>19</v>
      </c>
      <c r="AH117">
        <v>91</v>
      </c>
      <c r="AI117">
        <v>9</v>
      </c>
      <c r="AJ117">
        <v>80</v>
      </c>
      <c r="AK117">
        <v>2</v>
      </c>
      <c r="AL117" t="s">
        <v>19</v>
      </c>
      <c r="AM117" t="s">
        <v>19</v>
      </c>
      <c r="AN117" t="s">
        <v>19</v>
      </c>
      <c r="AO117" t="s">
        <v>19</v>
      </c>
      <c r="AP117" t="s">
        <v>19</v>
      </c>
      <c r="AQ117" t="s">
        <v>19</v>
      </c>
      <c r="AR117" t="s">
        <v>19</v>
      </c>
      <c r="AS117" t="s">
        <v>19</v>
      </c>
      <c r="AT117">
        <v>3</v>
      </c>
      <c r="AU117" t="s">
        <v>19</v>
      </c>
      <c r="AV117">
        <v>1</v>
      </c>
      <c r="AW117">
        <v>2</v>
      </c>
      <c r="AX117">
        <v>2</v>
      </c>
      <c r="AY117" t="s">
        <v>19</v>
      </c>
      <c r="AZ117">
        <v>2</v>
      </c>
      <c r="BA117" t="s">
        <v>19</v>
      </c>
      <c r="BB117">
        <v>2</v>
      </c>
      <c r="BC117" t="s">
        <v>19</v>
      </c>
      <c r="BD117">
        <v>2</v>
      </c>
      <c r="BE117" t="s">
        <v>19</v>
      </c>
      <c r="BF117">
        <v>84</v>
      </c>
      <c r="BG117">
        <v>9</v>
      </c>
      <c r="BH117">
        <v>75</v>
      </c>
      <c r="BI117" t="s">
        <v>19</v>
      </c>
      <c r="BJ117" t="s">
        <v>19</v>
      </c>
      <c r="BK117" t="s">
        <v>19</v>
      </c>
      <c r="BL117" t="s">
        <v>19</v>
      </c>
      <c r="BM117" t="s">
        <v>19</v>
      </c>
      <c r="BN117" t="s">
        <v>19</v>
      </c>
      <c r="BO117" t="s">
        <v>19</v>
      </c>
      <c r="BP117" t="s">
        <v>19</v>
      </c>
      <c r="BQ117" t="s">
        <v>19</v>
      </c>
      <c r="BR117">
        <v>8</v>
      </c>
      <c r="BS117">
        <v>2</v>
      </c>
      <c r="BT117">
        <v>6</v>
      </c>
      <c r="BU117" t="s">
        <v>19</v>
      </c>
    </row>
    <row r="118" spans="1:73">
      <c r="A118" t="s">
        <v>818</v>
      </c>
      <c r="B118" t="s">
        <v>19</v>
      </c>
      <c r="C118" t="s">
        <v>19</v>
      </c>
      <c r="D118" t="s">
        <v>19</v>
      </c>
      <c r="E118" t="s">
        <v>19</v>
      </c>
      <c r="F118" t="s">
        <v>19</v>
      </c>
      <c r="G118" t="s">
        <v>19</v>
      </c>
      <c r="H118" t="s">
        <v>19</v>
      </c>
      <c r="I118" t="s">
        <v>19</v>
      </c>
      <c r="J118" t="s">
        <v>19</v>
      </c>
      <c r="K118" t="s">
        <v>19</v>
      </c>
      <c r="L118" t="s">
        <v>19</v>
      </c>
      <c r="M118" t="s">
        <v>19</v>
      </c>
      <c r="N118" t="s">
        <v>19</v>
      </c>
      <c r="O118" t="s">
        <v>19</v>
      </c>
      <c r="P118" t="s">
        <v>19</v>
      </c>
      <c r="Q118" t="s">
        <v>19</v>
      </c>
      <c r="R118" t="s">
        <v>19</v>
      </c>
      <c r="S118" t="s">
        <v>19</v>
      </c>
      <c r="T118" t="s">
        <v>19</v>
      </c>
      <c r="U118" t="s">
        <v>19</v>
      </c>
      <c r="V118" t="s">
        <v>19</v>
      </c>
      <c r="W118" t="s">
        <v>19</v>
      </c>
      <c r="X118" t="s">
        <v>19</v>
      </c>
      <c r="Y118" t="s">
        <v>19</v>
      </c>
      <c r="Z118" t="s">
        <v>19</v>
      </c>
      <c r="AA118" t="s">
        <v>19</v>
      </c>
      <c r="AB118" t="s">
        <v>19</v>
      </c>
      <c r="AC118" t="s">
        <v>19</v>
      </c>
      <c r="AD118" t="s">
        <v>19</v>
      </c>
      <c r="AE118" t="s">
        <v>19</v>
      </c>
      <c r="AF118" t="s">
        <v>19</v>
      </c>
      <c r="AG118" t="s">
        <v>19</v>
      </c>
      <c r="AH118" t="s">
        <v>19</v>
      </c>
      <c r="AI118" t="s">
        <v>19</v>
      </c>
      <c r="AJ118" t="s">
        <v>19</v>
      </c>
      <c r="AK118" t="s">
        <v>19</v>
      </c>
      <c r="AL118" t="s">
        <v>19</v>
      </c>
      <c r="AM118" t="s">
        <v>19</v>
      </c>
      <c r="AN118" t="s">
        <v>19</v>
      </c>
      <c r="AO118" t="s">
        <v>19</v>
      </c>
      <c r="AP118" t="s">
        <v>19</v>
      </c>
      <c r="AQ118" t="s">
        <v>19</v>
      </c>
      <c r="AR118" t="s">
        <v>19</v>
      </c>
      <c r="AS118" t="s">
        <v>19</v>
      </c>
      <c r="AT118" t="s">
        <v>19</v>
      </c>
      <c r="AU118" t="s">
        <v>19</v>
      </c>
      <c r="AV118" t="s">
        <v>19</v>
      </c>
      <c r="AW118" t="s">
        <v>19</v>
      </c>
      <c r="AX118" t="s">
        <v>19</v>
      </c>
      <c r="AY118" t="s">
        <v>19</v>
      </c>
      <c r="AZ118" t="s">
        <v>19</v>
      </c>
      <c r="BA118" t="s">
        <v>19</v>
      </c>
      <c r="BB118" t="s">
        <v>19</v>
      </c>
      <c r="BC118" t="s">
        <v>19</v>
      </c>
      <c r="BD118" t="s">
        <v>19</v>
      </c>
      <c r="BE118" t="s">
        <v>19</v>
      </c>
      <c r="BF118" t="s">
        <v>19</v>
      </c>
      <c r="BG118" t="s">
        <v>19</v>
      </c>
      <c r="BH118" t="s">
        <v>19</v>
      </c>
      <c r="BI118" t="s">
        <v>19</v>
      </c>
      <c r="BJ118" t="s">
        <v>19</v>
      </c>
      <c r="BK118" t="s">
        <v>19</v>
      </c>
      <c r="BL118" t="s">
        <v>19</v>
      </c>
      <c r="BM118" t="s">
        <v>19</v>
      </c>
      <c r="BN118" t="s">
        <v>19</v>
      </c>
      <c r="BO118" t="s">
        <v>19</v>
      </c>
      <c r="BP118" t="s">
        <v>19</v>
      </c>
      <c r="BQ118" t="s">
        <v>19</v>
      </c>
      <c r="BR118" t="s">
        <v>19</v>
      </c>
      <c r="BS118" t="s">
        <v>19</v>
      </c>
      <c r="BT118" t="s">
        <v>19</v>
      </c>
      <c r="BU118" t="s">
        <v>19</v>
      </c>
    </row>
    <row r="119" spans="1:73">
      <c r="A119" t="s">
        <v>817</v>
      </c>
      <c r="B119">
        <v>59</v>
      </c>
      <c r="C119">
        <v>15</v>
      </c>
      <c r="D119">
        <v>42</v>
      </c>
      <c r="E119">
        <v>2</v>
      </c>
      <c r="F119">
        <v>25</v>
      </c>
      <c r="G119">
        <v>6</v>
      </c>
      <c r="H119">
        <v>18</v>
      </c>
      <c r="I119">
        <v>1</v>
      </c>
      <c r="J119">
        <v>19</v>
      </c>
      <c r="K119">
        <v>2</v>
      </c>
      <c r="L119">
        <v>17</v>
      </c>
      <c r="M119" t="s">
        <v>19</v>
      </c>
      <c r="N119">
        <v>8</v>
      </c>
      <c r="O119">
        <v>4</v>
      </c>
      <c r="P119">
        <v>3</v>
      </c>
      <c r="Q119">
        <v>1</v>
      </c>
      <c r="R119" t="s">
        <v>19</v>
      </c>
      <c r="S119" t="s">
        <v>19</v>
      </c>
      <c r="T119" t="s">
        <v>19</v>
      </c>
      <c r="U119" t="s">
        <v>19</v>
      </c>
      <c r="V119" t="s">
        <v>19</v>
      </c>
      <c r="W119" t="s">
        <v>19</v>
      </c>
      <c r="X119" t="s">
        <v>19</v>
      </c>
      <c r="Y119" t="s">
        <v>19</v>
      </c>
      <c r="Z119" t="s">
        <v>19</v>
      </c>
      <c r="AA119" t="s">
        <v>19</v>
      </c>
      <c r="AB119" t="s">
        <v>19</v>
      </c>
      <c r="AC119" t="s">
        <v>19</v>
      </c>
      <c r="AD119" t="s">
        <v>19</v>
      </c>
      <c r="AE119" t="s">
        <v>19</v>
      </c>
      <c r="AF119" t="s">
        <v>19</v>
      </c>
      <c r="AG119" t="s">
        <v>19</v>
      </c>
      <c r="AH119">
        <v>25</v>
      </c>
      <c r="AI119">
        <v>5</v>
      </c>
      <c r="AJ119">
        <v>20</v>
      </c>
      <c r="AK119" t="s">
        <v>19</v>
      </c>
      <c r="AL119" t="s">
        <v>19</v>
      </c>
      <c r="AM119" t="s">
        <v>19</v>
      </c>
      <c r="AN119" t="s">
        <v>19</v>
      </c>
      <c r="AO119" t="s">
        <v>19</v>
      </c>
      <c r="AP119" t="s">
        <v>19</v>
      </c>
      <c r="AQ119" t="s">
        <v>19</v>
      </c>
      <c r="AR119" t="s">
        <v>19</v>
      </c>
      <c r="AS119" t="s">
        <v>19</v>
      </c>
      <c r="AT119">
        <v>6</v>
      </c>
      <c r="AU119">
        <v>3</v>
      </c>
      <c r="AV119">
        <v>3</v>
      </c>
      <c r="AW119" t="s">
        <v>19</v>
      </c>
      <c r="AX119" t="s">
        <v>19</v>
      </c>
      <c r="AY119" t="s">
        <v>19</v>
      </c>
      <c r="AZ119" t="s">
        <v>19</v>
      </c>
      <c r="BA119" t="s">
        <v>19</v>
      </c>
      <c r="BB119" t="s">
        <v>19</v>
      </c>
      <c r="BC119" t="s">
        <v>19</v>
      </c>
      <c r="BD119" t="s">
        <v>19</v>
      </c>
      <c r="BE119" t="s">
        <v>19</v>
      </c>
      <c r="BF119">
        <v>19</v>
      </c>
      <c r="BG119">
        <v>2</v>
      </c>
      <c r="BH119">
        <v>17</v>
      </c>
      <c r="BI119" t="s">
        <v>19</v>
      </c>
      <c r="BJ119" t="s">
        <v>19</v>
      </c>
      <c r="BK119" t="s">
        <v>19</v>
      </c>
      <c r="BL119" t="s">
        <v>19</v>
      </c>
      <c r="BM119" t="s">
        <v>19</v>
      </c>
      <c r="BN119" t="s">
        <v>19</v>
      </c>
      <c r="BO119" t="s">
        <v>19</v>
      </c>
      <c r="BP119" t="s">
        <v>19</v>
      </c>
      <c r="BQ119" t="s">
        <v>19</v>
      </c>
      <c r="BR119">
        <v>1</v>
      </c>
      <c r="BS119" t="s">
        <v>19</v>
      </c>
      <c r="BT119">
        <v>1</v>
      </c>
      <c r="BU119" t="s">
        <v>19</v>
      </c>
    </row>
    <row r="120" spans="1:73">
      <c r="A120" t="s">
        <v>816</v>
      </c>
      <c r="B120">
        <v>174</v>
      </c>
      <c r="C120">
        <v>13</v>
      </c>
      <c r="D120">
        <v>123</v>
      </c>
      <c r="E120">
        <v>38</v>
      </c>
      <c r="F120">
        <v>73</v>
      </c>
      <c r="G120">
        <v>6</v>
      </c>
      <c r="H120">
        <v>36</v>
      </c>
      <c r="I120">
        <v>31</v>
      </c>
      <c r="J120">
        <v>44</v>
      </c>
      <c r="K120">
        <v>6</v>
      </c>
      <c r="L120">
        <v>29</v>
      </c>
      <c r="M120">
        <v>9</v>
      </c>
      <c r="N120">
        <v>8</v>
      </c>
      <c r="O120" t="s">
        <v>19</v>
      </c>
      <c r="P120">
        <v>8</v>
      </c>
      <c r="Q120" t="s">
        <v>19</v>
      </c>
      <c r="R120">
        <v>4</v>
      </c>
      <c r="S120" t="s">
        <v>19</v>
      </c>
      <c r="T120">
        <v>4</v>
      </c>
      <c r="U120" t="s">
        <v>19</v>
      </c>
      <c r="V120" t="s">
        <v>19</v>
      </c>
      <c r="W120" t="s">
        <v>19</v>
      </c>
      <c r="X120" t="s">
        <v>19</v>
      </c>
      <c r="Y120" t="s">
        <v>19</v>
      </c>
      <c r="Z120" t="s">
        <v>19</v>
      </c>
      <c r="AA120" t="s">
        <v>19</v>
      </c>
      <c r="AB120" t="s">
        <v>19</v>
      </c>
      <c r="AC120" t="s">
        <v>19</v>
      </c>
      <c r="AD120" t="s">
        <v>19</v>
      </c>
      <c r="AE120" t="s">
        <v>19</v>
      </c>
      <c r="AF120" t="s">
        <v>19</v>
      </c>
      <c r="AG120" t="s">
        <v>19</v>
      </c>
      <c r="AH120">
        <v>86</v>
      </c>
      <c r="AI120">
        <v>7</v>
      </c>
      <c r="AJ120">
        <v>72</v>
      </c>
      <c r="AK120">
        <v>7</v>
      </c>
      <c r="AL120" t="s">
        <v>19</v>
      </c>
      <c r="AM120" t="s">
        <v>19</v>
      </c>
      <c r="AN120" t="s">
        <v>19</v>
      </c>
      <c r="AO120" t="s">
        <v>19</v>
      </c>
      <c r="AP120" t="s">
        <v>19</v>
      </c>
      <c r="AQ120" t="s">
        <v>19</v>
      </c>
      <c r="AR120" t="s">
        <v>19</v>
      </c>
      <c r="AS120" t="s">
        <v>19</v>
      </c>
      <c r="AT120">
        <v>8</v>
      </c>
      <c r="AU120" t="s">
        <v>19</v>
      </c>
      <c r="AV120">
        <v>7</v>
      </c>
      <c r="AW120">
        <v>1</v>
      </c>
      <c r="AX120">
        <v>7</v>
      </c>
      <c r="AY120" t="s">
        <v>19</v>
      </c>
      <c r="AZ120">
        <v>4</v>
      </c>
      <c r="BA120">
        <v>3</v>
      </c>
      <c r="BB120" t="s">
        <v>19</v>
      </c>
      <c r="BC120" t="s">
        <v>19</v>
      </c>
      <c r="BD120" t="s">
        <v>19</v>
      </c>
      <c r="BE120" t="s">
        <v>19</v>
      </c>
      <c r="BF120">
        <v>68</v>
      </c>
      <c r="BG120">
        <v>7</v>
      </c>
      <c r="BH120">
        <v>58</v>
      </c>
      <c r="BI120">
        <v>3</v>
      </c>
      <c r="BJ120" t="s">
        <v>19</v>
      </c>
      <c r="BK120" t="s">
        <v>19</v>
      </c>
      <c r="BL120" t="s">
        <v>19</v>
      </c>
      <c r="BM120" t="s">
        <v>19</v>
      </c>
      <c r="BN120">
        <v>3</v>
      </c>
      <c r="BO120" t="s">
        <v>19</v>
      </c>
      <c r="BP120">
        <v>3</v>
      </c>
      <c r="BQ120" t="s">
        <v>19</v>
      </c>
      <c r="BR120">
        <v>3</v>
      </c>
      <c r="BS120" t="s">
        <v>19</v>
      </c>
      <c r="BT120">
        <v>3</v>
      </c>
      <c r="BU120" t="s">
        <v>19</v>
      </c>
    </row>
    <row r="121" spans="1:73">
      <c r="A121" t="s">
        <v>815</v>
      </c>
      <c r="B121" t="s">
        <v>19</v>
      </c>
      <c r="C121" t="s">
        <v>19</v>
      </c>
      <c r="D121" t="s">
        <v>19</v>
      </c>
      <c r="E121" t="s">
        <v>19</v>
      </c>
      <c r="F121" t="s">
        <v>19</v>
      </c>
      <c r="G121" t="s">
        <v>19</v>
      </c>
      <c r="H121" t="s">
        <v>19</v>
      </c>
      <c r="I121" t="s">
        <v>19</v>
      </c>
      <c r="J121" t="s">
        <v>19</v>
      </c>
      <c r="K121" t="s">
        <v>19</v>
      </c>
      <c r="L121" t="s">
        <v>19</v>
      </c>
      <c r="M121" t="s">
        <v>19</v>
      </c>
      <c r="N121" t="s">
        <v>19</v>
      </c>
      <c r="O121" t="s">
        <v>19</v>
      </c>
      <c r="P121" t="s">
        <v>19</v>
      </c>
      <c r="Q121" t="s">
        <v>19</v>
      </c>
      <c r="R121" t="s">
        <v>19</v>
      </c>
      <c r="S121" t="s">
        <v>19</v>
      </c>
      <c r="T121" t="s">
        <v>19</v>
      </c>
      <c r="U121" t="s">
        <v>19</v>
      </c>
      <c r="V121" t="s">
        <v>19</v>
      </c>
      <c r="W121" t="s">
        <v>19</v>
      </c>
      <c r="X121" t="s">
        <v>19</v>
      </c>
      <c r="Y121" t="s">
        <v>19</v>
      </c>
      <c r="Z121" t="s">
        <v>19</v>
      </c>
      <c r="AA121" t="s">
        <v>19</v>
      </c>
      <c r="AB121" t="s">
        <v>19</v>
      </c>
      <c r="AC121" t="s">
        <v>19</v>
      </c>
      <c r="AD121" t="s">
        <v>19</v>
      </c>
      <c r="AE121" t="s">
        <v>19</v>
      </c>
      <c r="AF121" t="s">
        <v>19</v>
      </c>
      <c r="AG121" t="s">
        <v>19</v>
      </c>
      <c r="AH121" t="s">
        <v>19</v>
      </c>
      <c r="AI121" t="s">
        <v>19</v>
      </c>
      <c r="AJ121" t="s">
        <v>19</v>
      </c>
      <c r="AK121" t="s">
        <v>19</v>
      </c>
      <c r="AL121" t="s">
        <v>19</v>
      </c>
      <c r="AM121" t="s">
        <v>19</v>
      </c>
      <c r="AN121" t="s">
        <v>19</v>
      </c>
      <c r="AO121" t="s">
        <v>19</v>
      </c>
      <c r="AP121" t="s">
        <v>19</v>
      </c>
      <c r="AQ121" t="s">
        <v>19</v>
      </c>
      <c r="AR121" t="s">
        <v>19</v>
      </c>
      <c r="AS121" t="s">
        <v>19</v>
      </c>
      <c r="AT121" t="s">
        <v>19</v>
      </c>
      <c r="AU121" t="s">
        <v>19</v>
      </c>
      <c r="AV121" t="s">
        <v>19</v>
      </c>
      <c r="AW121" t="s">
        <v>19</v>
      </c>
      <c r="AX121" t="s">
        <v>19</v>
      </c>
      <c r="AY121" t="s">
        <v>19</v>
      </c>
      <c r="AZ121" t="s">
        <v>19</v>
      </c>
      <c r="BA121" t="s">
        <v>19</v>
      </c>
      <c r="BB121" t="s">
        <v>19</v>
      </c>
      <c r="BC121" t="s">
        <v>19</v>
      </c>
      <c r="BD121" t="s">
        <v>19</v>
      </c>
      <c r="BE121" t="s">
        <v>19</v>
      </c>
      <c r="BF121" t="s">
        <v>19</v>
      </c>
      <c r="BG121" t="s">
        <v>19</v>
      </c>
      <c r="BH121" t="s">
        <v>19</v>
      </c>
      <c r="BI121" t="s">
        <v>19</v>
      </c>
      <c r="BJ121" t="s">
        <v>19</v>
      </c>
      <c r="BK121" t="s">
        <v>19</v>
      </c>
      <c r="BL121" t="s">
        <v>19</v>
      </c>
      <c r="BM121" t="s">
        <v>19</v>
      </c>
      <c r="BN121" t="s">
        <v>19</v>
      </c>
      <c r="BO121" t="s">
        <v>19</v>
      </c>
      <c r="BP121" t="s">
        <v>19</v>
      </c>
      <c r="BQ121" t="s">
        <v>19</v>
      </c>
      <c r="BR121" t="s">
        <v>19</v>
      </c>
      <c r="BS121" t="s">
        <v>19</v>
      </c>
      <c r="BT121" t="s">
        <v>19</v>
      </c>
      <c r="BU121" t="s">
        <v>19</v>
      </c>
    </row>
  </sheetData>
  <phoneticPr fontId="4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rgb="FFFFFF00"/>
  </sheetPr>
  <dimension ref="A1:J29"/>
  <sheetViews>
    <sheetView workbookViewId="0"/>
  </sheetViews>
  <sheetFormatPr defaultRowHeight="12"/>
  <cols>
    <col min="1" max="16384" width="9" style="2"/>
  </cols>
  <sheetData>
    <row r="1" spans="1:10">
      <c r="A1" s="2" t="s">
        <v>206</v>
      </c>
      <c r="B1" s="2" t="s">
        <v>2801</v>
      </c>
    </row>
    <row r="2" spans="1:10">
      <c r="B2" s="2" t="s">
        <v>2802</v>
      </c>
    </row>
    <row r="3" spans="1:10">
      <c r="A3" s="2" t="s">
        <v>202</v>
      </c>
      <c r="C3" s="3" t="s">
        <v>6</v>
      </c>
      <c r="D3" s="3" t="s">
        <v>7</v>
      </c>
      <c r="E3" s="3" t="s">
        <v>8</v>
      </c>
      <c r="F3" s="3" t="s">
        <v>9</v>
      </c>
      <c r="G3" s="3" t="s">
        <v>10</v>
      </c>
      <c r="H3" s="3" t="s">
        <v>11</v>
      </c>
      <c r="I3" s="3" t="s">
        <v>12</v>
      </c>
      <c r="J3" s="3" t="s">
        <v>118</v>
      </c>
    </row>
    <row r="4" spans="1:10">
      <c r="B4" s="3" t="s">
        <v>146</v>
      </c>
      <c r="C4" s="100">
        <f>'2018（計画値を分解）'!F4/'2018（計画値を分解）'!$D4</f>
        <v>3.1039896599649393E-4</v>
      </c>
      <c r="D4" s="100">
        <f>'2018（計画値を分解）'!G4/'2018（計画値を分解）'!$D4</f>
        <v>4.6900023640701079E-4</v>
      </c>
      <c r="E4" s="100">
        <f>'2018（計画値を分解）'!H4/'2018（計画値を分解）'!$D4</f>
        <v>6.0052218085843644E-4</v>
      </c>
      <c r="F4" s="100">
        <f>'2018（計画値を分解）'!I4/'2018（計画値を分解）'!$D4</f>
        <v>7.9625583511177254E-4</v>
      </c>
      <c r="G4" s="100">
        <f>'2018（計画値を分解）'!J4/'2018（計画値を分解）'!$D4</f>
        <v>5.1874129869077174E-4</v>
      </c>
      <c r="H4" s="100">
        <f>'2018（計画値を分解）'!K4/'2018（計画値を分解）'!$D4</f>
        <v>3.8893357999234527E-4</v>
      </c>
      <c r="I4" s="100">
        <f>'2018（計画値を分解）'!L4/'2018（計画値を分解）'!$D4</f>
        <v>4.1713520814494595E-4</v>
      </c>
      <c r="J4" s="100">
        <f>'2018（計画値を分解）'!M4/'2018（計画値を分解）'!$D4</f>
        <v>3.5009873052017763E-3</v>
      </c>
    </row>
    <row r="5" spans="1:10">
      <c r="B5" s="263" t="s">
        <v>147</v>
      </c>
      <c r="C5" s="264">
        <f>'2018（計画値を分解）'!F5/'2018（計画値を分解）'!$D5</f>
        <v>3.1039896599649398E-4</v>
      </c>
      <c r="D5" s="264">
        <f>'2018（計画値を分解）'!G5/'2018（計画値を分解）'!$D5</f>
        <v>4.6900023640701079E-4</v>
      </c>
      <c r="E5" s="264">
        <f>'2018（計画値を分解）'!H5/'2018（計画値を分解）'!$D5</f>
        <v>6.0052218085843655E-4</v>
      </c>
      <c r="F5" s="264">
        <f>'2018（計画値を分解）'!I5/'2018（計画値を分解）'!$D5</f>
        <v>7.9654587177401405E-4</v>
      </c>
      <c r="G5" s="264">
        <f>'2018（計画値を分解）'!J5/'2018（計画値を分解）'!$D5</f>
        <v>5.1897777365706582E-4</v>
      </c>
      <c r="H5" s="264">
        <f>'2018（計画値を分解）'!K5/'2018（計画値を分解）'!$D5</f>
        <v>3.890223019319581E-4</v>
      </c>
      <c r="I5" s="264">
        <f>'2018（計画値を分解）'!L5/'2018（計画値を分解）'!$D5</f>
        <v>4.1713520814494595E-4</v>
      </c>
      <c r="J5" s="264">
        <f>'2018（計画値を分解）'!M5/'2018（計画値を分解）'!$D5</f>
        <v>3.5016025387699249E-3</v>
      </c>
    </row>
    <row r="6" spans="1:10">
      <c r="B6" s="263" t="s">
        <v>148</v>
      </c>
      <c r="C6" s="264">
        <f>'2018（計画値を分解）'!F6/'2018（計画値を分解）'!$D6</f>
        <v>3.1039896599649398E-4</v>
      </c>
      <c r="D6" s="264">
        <f>'2018（計画値を分解）'!G6/'2018（計画値を分解）'!$D6</f>
        <v>4.6900023640701085E-4</v>
      </c>
      <c r="E6" s="264">
        <f>'2018（計画値を分解）'!H6/'2018（計画値を分解）'!$D6</f>
        <v>6.0052218085843655E-4</v>
      </c>
      <c r="F6" s="264">
        <f>'2018（計画値を分解）'!I6/'2018（計画値を分解）'!$D6</f>
        <v>7.9701054188844017E-4</v>
      </c>
      <c r="G6" s="264">
        <f>'2018（計画値を分解）'!J6/'2018（計画値を分解）'!$D6</f>
        <v>5.1935669113094924E-4</v>
      </c>
      <c r="H6" s="264">
        <f>'2018（計画値を分解）'!K6/'2018（計画値を分解）'!$D6</f>
        <v>3.8916442859861868E-4</v>
      </c>
      <c r="I6" s="264">
        <f>'2018（計画値を分解）'!L6/'2018（計画値を分解）'!$D6</f>
        <v>4.171352081449459E-4</v>
      </c>
      <c r="J6" s="264">
        <f>'2018（計画値を分解）'!M6/'2018（計画値を分解）'!$D6</f>
        <v>3.5025882530248954E-3</v>
      </c>
    </row>
    <row r="7" spans="1:10">
      <c r="B7" s="263" t="s">
        <v>149</v>
      </c>
      <c r="C7" s="264">
        <f>'2018（計画値を分解）'!F7/'2018（計画値を分解）'!$D7</f>
        <v>3.1039896599649398E-4</v>
      </c>
      <c r="D7" s="264">
        <f>'2018（計画値を分解）'!G7/'2018（計画値を分解）'!$D7</f>
        <v>4.6900023640701085E-4</v>
      </c>
      <c r="E7" s="264">
        <f>'2018（計画値を分解）'!H7/'2018（計画値を分解）'!$D7</f>
        <v>6.0052218085843644E-4</v>
      </c>
      <c r="F7" s="264">
        <f>'2018（計画値を分解）'!I7/'2018（計画値を分解）'!$D7</f>
        <v>7.9764251074259372E-4</v>
      </c>
      <c r="G7" s="264">
        <f>'2018（計画値を分解）'!J7/'2018（計画値を分解）'!$D7</f>
        <v>5.1987228556180998E-4</v>
      </c>
      <c r="H7" s="264">
        <f>'2018（計画値を分解）'!K7/'2018（計画値を分解）'!$D7</f>
        <v>3.8935754460339559E-4</v>
      </c>
      <c r="I7" s="264">
        <f>'2018（計画値を分解）'!L7/'2018（計画値を分解）'!$D7</f>
        <v>4.1713520814494595E-4</v>
      </c>
      <c r="J7" s="264">
        <f>'2018（計画値を分解）'!M7/'2018（計画値を分解）'!$D7</f>
        <v>3.5039289323146859E-3</v>
      </c>
    </row>
    <row r="8" spans="1:10">
      <c r="B8" s="263" t="s">
        <v>150</v>
      </c>
      <c r="C8" s="264">
        <f>'2018（計画値を分解）'!F8/'2018（計画値を分解）'!$D8</f>
        <v>3.1039896599649398E-4</v>
      </c>
      <c r="D8" s="264">
        <f>'2018（計画値を分解）'!G8/'2018（計画値を分解）'!$D8</f>
        <v>4.6900023640701074E-4</v>
      </c>
      <c r="E8" s="264">
        <f>'2018（計画値を分解）'!H8/'2018（計画値を分解）'!$D8</f>
        <v>6.0052218085843655E-4</v>
      </c>
      <c r="F8" s="264">
        <f>'2018（計画値を分解）'!I8/'2018（計画値を分解）'!$D8</f>
        <v>7.9871261844409696E-4</v>
      </c>
      <c r="G8" s="264">
        <f>'2018（計画値を分解）'!J8/'2018（計画値を分解）'!$D8</f>
        <v>5.2074577121907274E-4</v>
      </c>
      <c r="H8" s="264">
        <f>'2018（計画値を分解）'!K8/'2018（計画値を分解）'!$D8</f>
        <v>3.8968432519449872E-4</v>
      </c>
      <c r="I8" s="264">
        <f>'2018（計画値を分解）'!L8/'2018（計画値を分解）'!$D8</f>
        <v>4.1713520814494595E-4</v>
      </c>
      <c r="J8" s="264">
        <f>'2018（計画値を分解）'!M8/'2018（計画値を分解）'!$D8</f>
        <v>3.5061993062645552E-3</v>
      </c>
    </row>
    <row r="9" spans="1:10">
      <c r="B9" s="3" t="s">
        <v>113</v>
      </c>
      <c r="C9" s="100">
        <f>'2018（計画値を分解）'!F9/'2018（計画値を分解）'!$D9</f>
        <v>4.2225666463268736E-3</v>
      </c>
      <c r="D9" s="100">
        <f>'2018（計画値を分解）'!G9/'2018（計画値を分解）'!$D9</f>
        <v>4.3399942706712118E-3</v>
      </c>
      <c r="E9" s="100">
        <f>'2018（計画値を分解）'!H9/'2018（計画値を分解）'!$D9</f>
        <v>6.1573109784214524E-3</v>
      </c>
      <c r="F9" s="100">
        <f>'2018（計画値を分解）'!I9/'2018（計画値を分解）'!$D9</f>
        <v>6.3188964848519659E-3</v>
      </c>
      <c r="G9" s="100">
        <f>'2018（計画値を分解）'!J9/'2018（計画値を分解）'!$D9</f>
        <v>4.3715016709287395E-3</v>
      </c>
      <c r="H9" s="100">
        <f>'2018（計画値を分解）'!K9/'2018（計画値を分解）'!$D9</f>
        <v>3.5833826926864941E-3</v>
      </c>
      <c r="I9" s="100">
        <f>'2018（計画値を分解）'!L9/'2018（計画値を分解）'!$D9</f>
        <v>3.1136962524203151E-3</v>
      </c>
      <c r="J9" s="100">
        <f>'2018（計画値を分解）'!M9/'2018（計画値を分解）'!$D9</f>
        <v>3.2107348996307052E-2</v>
      </c>
    </row>
    <row r="10" spans="1:10">
      <c r="B10" s="3" t="s">
        <v>114</v>
      </c>
      <c r="C10" s="100">
        <f>'2018（計画値を分解）'!F10/'2018（計画値を分解）'!$D10</f>
        <v>7.9375391651311192E-3</v>
      </c>
      <c r="D10" s="100">
        <f>'2018（計画値を分解）'!G10/'2018（計画値を分解）'!$D10</f>
        <v>7.7265695101307588E-3</v>
      </c>
      <c r="E10" s="100">
        <f>'2018（計画値を分解）'!H10/'2018（計画値を分解）'!$D10</f>
        <v>1.1652464664935355E-2</v>
      </c>
      <c r="F10" s="100">
        <f>'2018（計画値を分解）'!I10/'2018（計画値を分解）'!$D10</f>
        <v>1.1591173018858605E-2</v>
      </c>
      <c r="G10" s="100">
        <f>'2018（計画値を分解）'!J10/'2018（計画値を分解）'!$D10</f>
        <v>8.184943201676155E-3</v>
      </c>
      <c r="H10" s="100">
        <f>'2018（計画値を分解）'!K10/'2018（計画値を分解）'!$D10</f>
        <v>6.652420074901657E-3</v>
      </c>
      <c r="I10" s="100">
        <f>'2018（計画値を分解）'!L10/'2018（計画値を分解）'!$D10</f>
        <v>5.4495837798317166E-3</v>
      </c>
      <c r="J10" s="100">
        <f>'2018（計画値を分解）'!M10/'2018（計画値を分解）'!$D10</f>
        <v>5.9194693415465363E-2</v>
      </c>
    </row>
    <row r="11" spans="1:10">
      <c r="B11" s="3" t="s">
        <v>115</v>
      </c>
      <c r="C11" s="100">
        <f>'2018（計画値を分解）'!F11/'2018（計画値を分解）'!$D11</f>
        <v>1.597656964132883E-2</v>
      </c>
      <c r="D11" s="100">
        <f>'2018（計画値を分解）'!G11/'2018（計画値を分解）'!$D11</f>
        <v>1.3871986284593595E-2</v>
      </c>
      <c r="E11" s="100">
        <f>'2018（計画値を分解）'!H11/'2018（計画値を分解）'!$D11</f>
        <v>2.2982460148243598E-2</v>
      </c>
      <c r="F11" s="100">
        <f>'2018（計画値を分解）'!I11/'2018（計画値を分解）'!$D11</f>
        <v>2.0982096550751218E-2</v>
      </c>
      <c r="G11" s="100">
        <f>'2018（計画値を分解）'!J11/'2018（計画値を分解）'!$D11</f>
        <v>1.487028861810598E-2</v>
      </c>
      <c r="H11" s="100">
        <f>'2018（計画値を分解）'!K11/'2018（計画値を分解）'!$D11</f>
        <v>1.2294366272757869E-2</v>
      </c>
      <c r="I11" s="100">
        <f>'2018（計画値を分解）'!L11/'2018（計画値を分解）'!$D11</f>
        <v>9.3641548726740974E-3</v>
      </c>
      <c r="J11" s="100">
        <f>'2018（計画値を分解）'!M11/'2018（計画値を分解）'!$D11</f>
        <v>0.11034192238845521</v>
      </c>
    </row>
    <row r="12" spans="1:10">
      <c r="B12" s="3" t="s">
        <v>116</v>
      </c>
      <c r="C12" s="100">
        <f>'2018（計画値を分解）'!F12/'2018（計画値を分解）'!$D12</f>
        <v>3.3516471701139076E-2</v>
      </c>
      <c r="D12" s="100">
        <f>'2018（計画値を分解）'!G12/'2018（計画値を分解）'!$D12</f>
        <v>2.6893491310287787E-2</v>
      </c>
      <c r="E12" s="100">
        <f>'2018（計画値を分解）'!H12/'2018（計画値を分解）'!$D12</f>
        <v>4.8134610106161324E-2</v>
      </c>
      <c r="F12" s="100">
        <f>'2018（計画値を分解）'!I12/'2018（計画値を分解）'!$D12</f>
        <v>4.007962815738024E-2</v>
      </c>
      <c r="G12" s="100">
        <f>'2018（計画値を分解）'!J12/'2018（計画値を分解）'!$D12</f>
        <v>2.9083674789480513E-2</v>
      </c>
      <c r="H12" s="100">
        <f>'2018（計画値を分解）'!K12/'2018（計画値を分解）'!$D12</f>
        <v>2.37958554499592E-2</v>
      </c>
      <c r="I12" s="100">
        <f>'2018（計画値を分解）'!L12/'2018（計画値を分解）'!$D12</f>
        <v>1.6930030239960286E-2</v>
      </c>
      <c r="J12" s="100">
        <f>'2018（計画値を分解）'!M12/'2018（計画値を分解）'!$D12</f>
        <v>0.21843376175436843</v>
      </c>
    </row>
    <row r="13" spans="1:10">
      <c r="B13" s="3" t="s">
        <v>117</v>
      </c>
      <c r="C13" s="100">
        <f>'2018（計画値を分解）'!F13/'2018（計画値を分解）'!$D13</f>
        <v>5.6866420166404211E-2</v>
      </c>
      <c r="D13" s="100">
        <f>'2018（計画値を分解）'!G13/'2018（計画値を分解）'!$D13</f>
        <v>4.671583476580668E-2</v>
      </c>
      <c r="E13" s="100">
        <f>'2018（計画値を分解）'!H13/'2018（計画値を分解）'!$D13</f>
        <v>8.6522655962549141E-2</v>
      </c>
      <c r="F13" s="100">
        <f>'2018（計画値を分解）'!I13/'2018（計画値を分解）'!$D13</f>
        <v>7.2014054704947331E-2</v>
      </c>
      <c r="G13" s="100">
        <f>'2018（計画値を分解）'!J13/'2018（計画値を分解）'!$D13</f>
        <v>5.3917378343432305E-2</v>
      </c>
      <c r="H13" s="100">
        <f>'2018（計画値を分解）'!K13/'2018（計画値を分解）'!$D13</f>
        <v>4.3080600319757134E-2</v>
      </c>
      <c r="I13" s="100">
        <f>'2018（計画値を分解）'!L13/'2018（計画値を分解）'!$D13</f>
        <v>2.8386518252498483E-2</v>
      </c>
      <c r="J13" s="100">
        <f>'2018（計画値を分解）'!M13/'2018（計画値を分解）'!$D13</f>
        <v>0.3875034625153953</v>
      </c>
    </row>
    <row r="14" spans="1:10">
      <c r="B14" s="263" t="s">
        <v>412</v>
      </c>
      <c r="C14" s="264">
        <f>'2018（計画値を分解）'!F14/'2018（計画値を分解）'!$D14</f>
        <v>6.6342590450622893E-2</v>
      </c>
      <c r="D14" s="264">
        <f>'2018（計画値を分解）'!G14/'2018（計画値を分解）'!$D14</f>
        <v>6.3332567023115807E-2</v>
      </c>
      <c r="E14" s="264">
        <f>'2018（計画値を分解）'!H14/'2018（計画値を分解）'!$D14</f>
        <v>0.126293946144134</v>
      </c>
      <c r="F14" s="264">
        <f>'2018（計画値を分解）'!I14/'2018（計画値を分解）'!$D14</f>
        <v>0.11998099966652731</v>
      </c>
      <c r="G14" s="264">
        <f>'2018（計画値を分解）'!J14/'2018（計画値を分解）'!$D14</f>
        <v>9.8067036025807006E-2</v>
      </c>
      <c r="H14" s="264">
        <f>'2018（計画値を分解）'!K14/'2018（計画値を分解）'!$D14</f>
        <v>8.1196785229509016E-2</v>
      </c>
      <c r="I14" s="264">
        <f>'2018（計画値を分解）'!L14/'2018（計画値を分解）'!$D14</f>
        <v>4.6697713605730495E-2</v>
      </c>
      <c r="J14" s="264">
        <f>'2018（計画値を分解）'!M14/'2018（計画値を分解）'!$D14</f>
        <v>0.60191163814544646</v>
      </c>
    </row>
    <row r="15" spans="1:10">
      <c r="B15" s="3"/>
      <c r="C15" s="100"/>
      <c r="D15" s="100"/>
      <c r="E15" s="100"/>
      <c r="F15" s="100"/>
      <c r="G15" s="100"/>
      <c r="H15" s="100"/>
      <c r="I15" s="100"/>
      <c r="J15" s="100"/>
    </row>
    <row r="17" spans="1:10">
      <c r="A17" s="2" t="s">
        <v>203</v>
      </c>
      <c r="C17" s="3" t="s">
        <v>6</v>
      </c>
      <c r="D17" s="3" t="s">
        <v>7</v>
      </c>
      <c r="E17" s="3" t="s">
        <v>8</v>
      </c>
      <c r="F17" s="3" t="s">
        <v>9</v>
      </c>
      <c r="G17" s="3" t="s">
        <v>10</v>
      </c>
      <c r="H17" s="3" t="s">
        <v>11</v>
      </c>
      <c r="I17" s="3" t="s">
        <v>12</v>
      </c>
      <c r="J17" s="3" t="s">
        <v>118</v>
      </c>
    </row>
    <row r="18" spans="1:10">
      <c r="B18" s="3" t="s">
        <v>146</v>
      </c>
      <c r="C18" s="100">
        <f>'2018（計画値を分解）'!N4/'2018（計画値を分解）'!$E4</f>
        <v>2.7999628602959727E-4</v>
      </c>
      <c r="D18" s="100">
        <f>'2018（計画値を分解）'!O4/'2018（計画値を分解）'!$E4</f>
        <v>4.4721997990015099E-4</v>
      </c>
      <c r="E18" s="100">
        <f>'2018（計画値を分解）'!P4/'2018（計画値を分解）'!$E4</f>
        <v>4.5905973578364218E-4</v>
      </c>
      <c r="F18" s="100">
        <f>'2018（計画値を分解）'!Q4/'2018（計画値を分解）'!$E4</f>
        <v>6.3304768207885669E-4</v>
      </c>
      <c r="G18" s="100">
        <f>'2018（計画値を分解）'!R4/'2018（計画値を分解）'!$E4</f>
        <v>3.8898473165703974E-4</v>
      </c>
      <c r="H18" s="100">
        <f>'2018（計画値を分解）'!S4/'2018（計画値を分解）'!$E4</f>
        <v>3.3704033042900467E-4</v>
      </c>
      <c r="I18" s="100">
        <f>'2018（計画値を分解）'!T4/'2018（計画値を分解）'!$E4</f>
        <v>3.7245761744413491E-4</v>
      </c>
      <c r="J18" s="100">
        <f>'2018（計画値を分解）'!U4/'2018（計画値を分解）'!$E4</f>
        <v>2.9178063633224262E-3</v>
      </c>
    </row>
    <row r="19" spans="1:10">
      <c r="B19" s="263" t="s">
        <v>147</v>
      </c>
      <c r="C19" s="264">
        <f>'2018（計画値を分解）'!N5/'2018（計画値を分解）'!$E5</f>
        <v>2.7999628602959727E-4</v>
      </c>
      <c r="D19" s="264">
        <f>'2018（計画値を分解）'!O5/'2018（計画値を分解）'!$E5</f>
        <v>4.4721997990015093E-4</v>
      </c>
      <c r="E19" s="264">
        <f>'2018（計画値を分解）'!P5/'2018（計画値を分解）'!$E5</f>
        <v>4.5905973578364213E-4</v>
      </c>
      <c r="F19" s="264">
        <f>'2018（計画値を分解）'!Q5/'2018（計画値を分解）'!$E5</f>
        <v>6.3327827007413854E-4</v>
      </c>
      <c r="G19" s="264">
        <f>'2018（計画値を分解）'!R5/'2018（計画値を分解）'!$E5</f>
        <v>3.8916205540500374E-4</v>
      </c>
      <c r="H19" s="264">
        <f>'2018（計画値を分解）'!S5/'2018（計画値を分解）'!$E5</f>
        <v>3.3711721469249258E-4</v>
      </c>
      <c r="I19" s="264">
        <f>'2018（計画値を分解）'!T5/'2018（計画値を分解）'!$E5</f>
        <v>3.7245761744413486E-4</v>
      </c>
      <c r="J19" s="264">
        <f>'2018（計画値を分解）'!U5/'2018（計画値を分解）'!$E5</f>
        <v>2.91829115932916E-3</v>
      </c>
    </row>
    <row r="20" spans="1:10">
      <c r="B20" s="263" t="s">
        <v>148</v>
      </c>
      <c r="C20" s="264">
        <f>'2018（計画値を分解）'!N6/'2018（計画値を分解）'!$E6</f>
        <v>2.7999628602959727E-4</v>
      </c>
      <c r="D20" s="264">
        <f>'2018（計画値を分解）'!O6/'2018（計画値を分解）'!$E6</f>
        <v>4.4721997990015093E-4</v>
      </c>
      <c r="E20" s="264">
        <f>'2018（計画値を分解）'!P6/'2018（計画値を分解）'!$E6</f>
        <v>4.5905973578364213E-4</v>
      </c>
      <c r="F20" s="264">
        <f>'2018（計画値を分解）'!Q6/'2018（計画値を分解）'!$E6</f>
        <v>6.3364769699184205E-4</v>
      </c>
      <c r="G20" s="264">
        <f>'2018（計画値を分解）'!R6/'2018（計画値を分解）'!$E6</f>
        <v>3.8944619147103645E-4</v>
      </c>
      <c r="H20" s="264">
        <f>'2018（計画値を分解）'!S6/'2018（計画値を分解）'!$E6</f>
        <v>3.3724037818661662E-4</v>
      </c>
      <c r="I20" s="264">
        <f>'2018（計画値を分解）'!T6/'2018（計画値を分解）'!$E6</f>
        <v>3.7245761744413491E-4</v>
      </c>
      <c r="J20" s="264">
        <f>'2018（計画値を分解）'!U6/'2018（計画値を分解）'!$E6</f>
        <v>2.9190678858070206E-3</v>
      </c>
    </row>
    <row r="21" spans="1:10">
      <c r="B21" s="263" t="s">
        <v>149</v>
      </c>
      <c r="C21" s="264">
        <f>'2018（計画値を分解）'!N7/'2018（計画値を分解）'!$E7</f>
        <v>2.7999628602959727E-4</v>
      </c>
      <c r="D21" s="264">
        <f>'2018（計画値を分解）'!O7/'2018（計画値を分解）'!$E7</f>
        <v>4.4721997990015093E-4</v>
      </c>
      <c r="E21" s="264">
        <f>'2018（計画値を分解）'!P7/'2018（計画値を分解）'!$E7</f>
        <v>4.5905973578364218E-4</v>
      </c>
      <c r="F21" s="264">
        <f>'2018（計画値を分解）'!Q7/'2018（計画値を分解）'!$E7</f>
        <v>6.3415013151178735E-4</v>
      </c>
      <c r="G21" s="264">
        <f>'2018（計画値を分解）'!R7/'2018（計画値を分解）'!$E7</f>
        <v>3.8983281648400216E-4</v>
      </c>
      <c r="H21" s="264">
        <f>'2018（計画値を分解）'!S7/'2018（計画値を分解）'!$E7</f>
        <v>3.374077277943889E-4</v>
      </c>
      <c r="I21" s="264">
        <f>'2018（計画値を分解）'!T7/'2018（計画値を分解）'!$E7</f>
        <v>3.7245761744413486E-4</v>
      </c>
      <c r="J21" s="264">
        <f>'2018（計画値を分解）'!U7/'2018（計画値を分解）'!$E7</f>
        <v>2.9201242949477035E-3</v>
      </c>
    </row>
    <row r="22" spans="1:10">
      <c r="B22" s="263" t="s">
        <v>150</v>
      </c>
      <c r="C22" s="264">
        <f>'2018（計画値を分解）'!N8/'2018（計画値を分解）'!$E8</f>
        <v>2.7999628602959733E-4</v>
      </c>
      <c r="D22" s="264">
        <f>'2018（計画値を分解）'!O8/'2018（計画値を分解）'!$E8</f>
        <v>4.4721997990015099E-4</v>
      </c>
      <c r="E22" s="264">
        <f>'2018（計画値を分解）'!P8/'2018（計画値を分解）'!$E8</f>
        <v>4.5905973578364213E-4</v>
      </c>
      <c r="F22" s="264">
        <f>'2018（計画値を分解）'!Q8/'2018（計画値を分解）'!$E8</f>
        <v>6.350008997826614E-4</v>
      </c>
      <c r="G22" s="264">
        <f>'2018（計画値を分解）'!R8/'2018（計画値を分解）'!$E8</f>
        <v>3.9048781076507104E-4</v>
      </c>
      <c r="H22" s="264">
        <f>'2018（計画値を分解）'!S8/'2018（計画値を分解）'!$E8</f>
        <v>3.3769090786437751E-4</v>
      </c>
      <c r="I22" s="264">
        <f>'2018（計画値を分解）'!T8/'2018（計画値を分解）'!$E8</f>
        <v>3.7245761744413491E-4</v>
      </c>
      <c r="J22" s="264">
        <f>'2018（計画値を分解）'!U8/'2018（計画値を分解）'!$E8</f>
        <v>2.9219132375696349E-3</v>
      </c>
    </row>
    <row r="23" spans="1:10">
      <c r="B23" s="3" t="s">
        <v>113</v>
      </c>
      <c r="C23" s="100">
        <f>'2018（計画値を分解）'!N9/'2018（計画値を分解）'!$E9</f>
        <v>4.3758546853782578E-3</v>
      </c>
      <c r="D23" s="100">
        <f>'2018（計画値を分解）'!O9/'2018（計画値を分解）'!$E9</f>
        <v>4.6624406356599434E-3</v>
      </c>
      <c r="E23" s="100">
        <f>'2018（計画値を分解）'!P9/'2018（計画値を分解）'!$E9</f>
        <v>4.777692381018328E-3</v>
      </c>
      <c r="F23" s="100">
        <f>'2018（計画値を分解）'!Q9/'2018（計画値を分解）'!$E9</f>
        <v>4.3597234581717352E-3</v>
      </c>
      <c r="G23" s="100">
        <f>'2018（計画値を分解）'!R9/'2018（計画値を分解）'!$E9</f>
        <v>2.7951568249197766E-3</v>
      </c>
      <c r="H23" s="100">
        <f>'2018（計画値を分解）'!S9/'2018（計画値を分解）'!$E9</f>
        <v>2.5448360776637348E-3</v>
      </c>
      <c r="I23" s="100">
        <f>'2018（計画値を分解）'!T9/'2018（計画値を分解）'!$E9</f>
        <v>2.5154213974862855E-3</v>
      </c>
      <c r="J23" s="100">
        <f>'2018（計画値を分解）'!U9/'2018（計画値を分解）'!$E9</f>
        <v>2.6031125460298062E-2</v>
      </c>
    </row>
    <row r="24" spans="1:10">
      <c r="B24" s="3" t="s">
        <v>114</v>
      </c>
      <c r="C24" s="100">
        <f>'2018（計画値を分解）'!N10/'2018（計画値を分解）'!$E10</f>
        <v>1.1814886626491966E-2</v>
      </c>
      <c r="D24" s="100">
        <f>'2018（計画値を分解）'!O10/'2018（計画値を分解）'!$E10</f>
        <v>1.0931715305937112E-2</v>
      </c>
      <c r="E24" s="100">
        <f>'2018（計画値を分解）'!P10/'2018（計画値を分解）'!$E10</f>
        <v>1.119510119961719E-2</v>
      </c>
      <c r="F24" s="100">
        <f>'2018（計画値を分解）'!Q10/'2018（計画値を分解）'!$E10</f>
        <v>9.2334762685942224E-3</v>
      </c>
      <c r="G24" s="100">
        <f>'2018（計画値を分解）'!R10/'2018（計画値を分解）'!$E10</f>
        <v>5.9892113730285997E-3</v>
      </c>
      <c r="H24" s="100">
        <f>'2018（計画値を分解）'!S10/'2018（計画値を分解）'!$E10</f>
        <v>5.4900724912209818E-3</v>
      </c>
      <c r="I24" s="100">
        <f>'2018（計画値を分解）'!T10/'2018（計画値を分解）'!$E10</f>
        <v>4.9535104095311177E-3</v>
      </c>
      <c r="J24" s="100">
        <f>'2018（計画値を分解）'!U10/'2018（計画値を分解）'!$E10</f>
        <v>5.9607973674421187E-2</v>
      </c>
    </row>
    <row r="25" spans="1:10">
      <c r="B25" s="3" t="s">
        <v>115</v>
      </c>
      <c r="C25" s="100">
        <f>'2018（計画値を分解）'!N11/'2018（計画値を分解）'!$E11</f>
        <v>2.9971735322422324E-2</v>
      </c>
      <c r="D25" s="100">
        <f>'2018（計画値を分解）'!O11/'2018（計画値を分解）'!$E11</f>
        <v>2.5258102630673143E-2</v>
      </c>
      <c r="E25" s="100">
        <f>'2018（計画値を分解）'!P11/'2018（計画値を分解）'!$E11</f>
        <v>2.83939291476847E-2</v>
      </c>
      <c r="F25" s="100">
        <f>'2018（計画値を分解）'!Q11/'2018（計画値を分解）'!$E11</f>
        <v>2.0428837282484489E-2</v>
      </c>
      <c r="G25" s="100">
        <f>'2018（計画値を分解）'!R11/'2018（計画値を分解）'!$E11</f>
        <v>1.3725241368247701E-2</v>
      </c>
      <c r="H25" s="100">
        <f>'2018（計画値を分解）'!S11/'2018（計画値を分解）'!$E11</f>
        <v>1.2318457839969208E-2</v>
      </c>
      <c r="I25" s="100">
        <f>'2018（計画値を分解）'!T11/'2018（計画値を分解）'!$E11</f>
        <v>1.0746169033468816E-2</v>
      </c>
      <c r="J25" s="100">
        <f>'2018（計画値を分解）'!U11/'2018（計画値を分解）'!$E11</f>
        <v>0.14084247262495039</v>
      </c>
    </row>
    <row r="26" spans="1:10">
      <c r="B26" s="3" t="s">
        <v>116</v>
      </c>
      <c r="C26" s="100">
        <f>'2018（計画値を分解）'!N12/'2018（計画値を分解）'!$E12</f>
        <v>6.0103644213699937E-2</v>
      </c>
      <c r="D26" s="100">
        <f>'2018（計画値を分解）'!O12/'2018（計画値を分解）'!$E12</f>
        <v>5.4626913225743867E-2</v>
      </c>
      <c r="E26" s="100">
        <f>'2018（計画値を分解）'!P12/'2018（計画値を分解）'!$E12</f>
        <v>6.7883351738102907E-2</v>
      </c>
      <c r="F26" s="100">
        <f>'2018（計画値を分解）'!Q12/'2018（計画値を分解）'!$E12</f>
        <v>4.8512593703244698E-2</v>
      </c>
      <c r="G26" s="100">
        <f>'2018（計画値を分解）'!R12/'2018（計画値を分解）'!$E12</f>
        <v>3.3215594232441525E-2</v>
      </c>
      <c r="H26" s="100">
        <f>'2018（計画値を分解）'!S12/'2018（計画値を分解）'!$E12</f>
        <v>2.9770251448330322E-2</v>
      </c>
      <c r="I26" s="100">
        <f>'2018（計画値を分解）'!T12/'2018（計画値を分解）'!$E12</f>
        <v>2.4442007224410839E-2</v>
      </c>
      <c r="J26" s="100">
        <f>'2018（計画値を分解）'!U12/'2018（計画値を分解）'!$E12</f>
        <v>0.31855435578597407</v>
      </c>
    </row>
    <row r="27" spans="1:10">
      <c r="B27" s="3" t="s">
        <v>117</v>
      </c>
      <c r="C27" s="100">
        <f>'2018（計画値を分解）'!N13/'2018（計画値を分解）'!$E13</f>
        <v>7.3919966465544759E-2</v>
      </c>
      <c r="D27" s="100">
        <f>'2018（計画値を分解）'!O13/'2018（計画値を分解）'!$E13</f>
        <v>8.0195655834023757E-2</v>
      </c>
      <c r="E27" s="100">
        <f>'2018（計画値を分解）'!P13/'2018（計画値を分解）'!$E13</f>
        <v>0.11621561757813875</v>
      </c>
      <c r="F27" s="100">
        <f>'2018（計画値を分解）'!Q13/'2018（計画値を分解）'!$E13</f>
        <v>9.399106986503597E-2</v>
      </c>
      <c r="G27" s="100">
        <f>'2018（計画値を分解）'!R13/'2018（計画値を分解）'!$E13</f>
        <v>6.975632704868584E-2</v>
      </c>
      <c r="H27" s="100">
        <f>'2018（計画値を分解）'!S13/'2018（計画値を分解）'!$E13</f>
        <v>6.4607679110009891E-2</v>
      </c>
      <c r="I27" s="100">
        <f>'2018（計画値を分解）'!T13/'2018（計画値を分解）'!$E13</f>
        <v>5.0372466084216069E-2</v>
      </c>
      <c r="J27" s="100">
        <f>'2018（計画値を分解）'!U13/'2018（計画値を分解）'!$E13</f>
        <v>0.54905878198565505</v>
      </c>
    </row>
    <row r="28" spans="1:10">
      <c r="B28" s="263" t="s">
        <v>412</v>
      </c>
      <c r="C28" s="264">
        <f>'2018（計画値を分解）'!N14/'2018（計画値を分解）'!$E14</f>
        <v>4.6515272990178914E-2</v>
      </c>
      <c r="D28" s="264">
        <f>'2018（計画値を分解）'!O14/'2018（計画値を分解）'!$E14</f>
        <v>6.7599956550296339E-2</v>
      </c>
      <c r="E28" s="264">
        <f>'2018（計画値を分解）'!P14/'2018（計画値を分解）'!$E14</f>
        <v>0.13181209060482185</v>
      </c>
      <c r="F28" s="264">
        <f>'2018（計画値を分解）'!Q14/'2018（計画値を分解）'!$E14</f>
        <v>0.14014012772855541</v>
      </c>
      <c r="G28" s="264">
        <f>'2018（計画値を分解）'!R14/'2018（計画値を分解）'!$E14</f>
        <v>0.13216881608399456</v>
      </c>
      <c r="H28" s="264">
        <f>'2018（計画値を分解）'!S14/'2018（計画値を分解）'!$E14</f>
        <v>0.14368128025527727</v>
      </c>
      <c r="I28" s="264">
        <f>'2018（計画値を分解）'!T14/'2018（計画値を分解）'!$E14</f>
        <v>0.10837763142811166</v>
      </c>
      <c r="J28" s="264">
        <f>'2018（計画値を分解）'!U14/'2018（計画値を分解）'!$E14</f>
        <v>0.77029517564123595</v>
      </c>
    </row>
    <row r="29" spans="1:10">
      <c r="B29" s="3"/>
      <c r="C29" s="100"/>
      <c r="D29" s="100"/>
      <c r="E29" s="100"/>
      <c r="F29" s="100"/>
      <c r="G29" s="100"/>
      <c r="H29" s="100"/>
      <c r="I29" s="100"/>
      <c r="J29" s="100"/>
    </row>
  </sheetData>
  <phoneticPr fontId="40"/>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theme="8"/>
  </sheetPr>
  <dimension ref="A1:U121"/>
  <sheetViews>
    <sheetView workbookViewId="0"/>
  </sheetViews>
  <sheetFormatPr defaultRowHeight="13.5"/>
  <sheetData>
    <row r="1" spans="1:21">
      <c r="A1" t="s">
        <v>788</v>
      </c>
      <c r="B1" t="s">
        <v>787</v>
      </c>
      <c r="C1" s="271">
        <v>42278</v>
      </c>
    </row>
    <row r="2" spans="1:21">
      <c r="A2" t="s">
        <v>2560</v>
      </c>
    </row>
    <row r="3" spans="1:21">
      <c r="A3" t="s">
        <v>2555</v>
      </c>
    </row>
    <row r="4" spans="1:21">
      <c r="B4" t="s">
        <v>44</v>
      </c>
      <c r="F4" t="s">
        <v>941</v>
      </c>
      <c r="J4" t="s">
        <v>935</v>
      </c>
      <c r="N4" t="s">
        <v>940</v>
      </c>
      <c r="R4" t="s">
        <v>792</v>
      </c>
    </row>
    <row r="5" spans="1:21">
      <c r="B5" t="s">
        <v>44</v>
      </c>
      <c r="C5" t="s">
        <v>790</v>
      </c>
      <c r="E5" t="s">
        <v>765</v>
      </c>
      <c r="F5" t="s">
        <v>44</v>
      </c>
      <c r="G5" t="s">
        <v>790</v>
      </c>
      <c r="I5" t="s">
        <v>765</v>
      </c>
      <c r="J5" t="s">
        <v>44</v>
      </c>
      <c r="K5" t="s">
        <v>790</v>
      </c>
      <c r="M5" t="s">
        <v>765</v>
      </c>
      <c r="N5" t="s">
        <v>44</v>
      </c>
      <c r="O5" t="s">
        <v>790</v>
      </c>
      <c r="Q5" t="s">
        <v>765</v>
      </c>
      <c r="R5" t="s">
        <v>44</v>
      </c>
      <c r="S5" t="s">
        <v>790</v>
      </c>
      <c r="U5" t="s">
        <v>765</v>
      </c>
    </row>
    <row r="6" spans="1:21">
      <c r="C6" t="s">
        <v>2551</v>
      </c>
      <c r="D6" t="s">
        <v>2550</v>
      </c>
      <c r="G6" t="s">
        <v>2551</v>
      </c>
      <c r="H6" t="s">
        <v>2550</v>
      </c>
      <c r="K6" t="s">
        <v>2551</v>
      </c>
      <c r="L6" t="s">
        <v>2550</v>
      </c>
      <c r="O6" t="s">
        <v>2551</v>
      </c>
      <c r="P6" t="s">
        <v>2550</v>
      </c>
      <c r="S6" t="s">
        <v>2551</v>
      </c>
      <c r="T6" t="s">
        <v>2550</v>
      </c>
    </row>
    <row r="7" spans="1:21">
      <c r="A7" t="s">
        <v>928</v>
      </c>
      <c r="B7">
        <v>4750</v>
      </c>
      <c r="C7">
        <v>306</v>
      </c>
      <c r="D7">
        <v>2349</v>
      </c>
      <c r="E7">
        <v>2095</v>
      </c>
      <c r="F7">
        <v>2787</v>
      </c>
      <c r="G7">
        <v>127</v>
      </c>
      <c r="H7">
        <v>1024</v>
      </c>
      <c r="I7">
        <v>1636</v>
      </c>
      <c r="J7">
        <v>1368</v>
      </c>
      <c r="K7">
        <v>107</v>
      </c>
      <c r="L7">
        <v>868</v>
      </c>
      <c r="M7">
        <v>393</v>
      </c>
      <c r="N7">
        <v>508</v>
      </c>
      <c r="O7">
        <v>53</v>
      </c>
      <c r="P7">
        <v>395</v>
      </c>
      <c r="Q7">
        <v>60</v>
      </c>
      <c r="R7">
        <v>87</v>
      </c>
      <c r="S7">
        <v>19</v>
      </c>
      <c r="T7">
        <v>62</v>
      </c>
      <c r="U7">
        <v>6</v>
      </c>
    </row>
    <row r="8" spans="1:21">
      <c r="A8" t="s">
        <v>927</v>
      </c>
      <c r="B8">
        <v>247</v>
      </c>
      <c r="C8">
        <v>3</v>
      </c>
      <c r="D8">
        <v>114</v>
      </c>
      <c r="E8">
        <v>130</v>
      </c>
      <c r="F8">
        <v>139</v>
      </c>
      <c r="G8">
        <v>2</v>
      </c>
      <c r="H8">
        <v>50</v>
      </c>
      <c r="I8">
        <v>87</v>
      </c>
      <c r="J8">
        <v>62</v>
      </c>
      <c r="K8">
        <v>1</v>
      </c>
      <c r="L8">
        <v>28</v>
      </c>
      <c r="M8">
        <v>33</v>
      </c>
      <c r="N8">
        <v>41</v>
      </c>
      <c r="O8" t="s">
        <v>19</v>
      </c>
      <c r="P8">
        <v>32</v>
      </c>
      <c r="Q8">
        <v>9</v>
      </c>
      <c r="R8">
        <v>5</v>
      </c>
      <c r="S8" t="s">
        <v>19</v>
      </c>
      <c r="T8">
        <v>4</v>
      </c>
      <c r="U8">
        <v>1</v>
      </c>
    </row>
    <row r="9" spans="1:21">
      <c r="A9" t="s">
        <v>926</v>
      </c>
      <c r="B9">
        <v>5</v>
      </c>
      <c r="C9" t="s">
        <v>19</v>
      </c>
      <c r="D9">
        <v>5</v>
      </c>
      <c r="E9" t="s">
        <v>19</v>
      </c>
      <c r="F9">
        <v>2</v>
      </c>
      <c r="G9" t="s">
        <v>19</v>
      </c>
      <c r="H9">
        <v>2</v>
      </c>
      <c r="I9" t="s">
        <v>19</v>
      </c>
      <c r="J9">
        <v>2</v>
      </c>
      <c r="K9" t="s">
        <v>19</v>
      </c>
      <c r="L9">
        <v>2</v>
      </c>
      <c r="M9" t="s">
        <v>19</v>
      </c>
      <c r="N9">
        <v>1</v>
      </c>
      <c r="O9" t="s">
        <v>19</v>
      </c>
      <c r="P9">
        <v>1</v>
      </c>
      <c r="Q9" t="s">
        <v>19</v>
      </c>
      <c r="R9" t="s">
        <v>19</v>
      </c>
      <c r="S9" t="s">
        <v>19</v>
      </c>
      <c r="T9" t="s">
        <v>19</v>
      </c>
      <c r="U9" t="s">
        <v>19</v>
      </c>
    </row>
    <row r="10" spans="1:21">
      <c r="A10" t="s">
        <v>925</v>
      </c>
      <c r="B10">
        <v>28</v>
      </c>
      <c r="C10">
        <v>1</v>
      </c>
      <c r="D10">
        <v>23</v>
      </c>
      <c r="E10">
        <v>4</v>
      </c>
      <c r="F10">
        <v>19</v>
      </c>
      <c r="G10" t="s">
        <v>19</v>
      </c>
      <c r="H10">
        <v>15</v>
      </c>
      <c r="I10">
        <v>4</v>
      </c>
      <c r="J10">
        <v>8</v>
      </c>
      <c r="K10">
        <v>1</v>
      </c>
      <c r="L10">
        <v>7</v>
      </c>
      <c r="M10" t="s">
        <v>19</v>
      </c>
      <c r="N10">
        <v>1</v>
      </c>
      <c r="O10" t="s">
        <v>19</v>
      </c>
      <c r="P10">
        <v>1</v>
      </c>
      <c r="Q10" t="s">
        <v>19</v>
      </c>
      <c r="R10" t="s">
        <v>19</v>
      </c>
      <c r="S10" t="s">
        <v>19</v>
      </c>
      <c r="T10" t="s">
        <v>19</v>
      </c>
      <c r="U10" t="s">
        <v>19</v>
      </c>
    </row>
    <row r="11" spans="1:21">
      <c r="A11" t="s">
        <v>924</v>
      </c>
      <c r="B11">
        <v>9</v>
      </c>
      <c r="C11" t="s">
        <v>19</v>
      </c>
      <c r="D11">
        <v>4</v>
      </c>
      <c r="E11">
        <v>5</v>
      </c>
      <c r="F11">
        <v>5</v>
      </c>
      <c r="G11" t="s">
        <v>19</v>
      </c>
      <c r="H11">
        <v>2</v>
      </c>
      <c r="I11">
        <v>3</v>
      </c>
      <c r="J11">
        <v>4</v>
      </c>
      <c r="K11" t="s">
        <v>19</v>
      </c>
      <c r="L11">
        <v>2</v>
      </c>
      <c r="M11">
        <v>2</v>
      </c>
      <c r="N11" t="s">
        <v>19</v>
      </c>
      <c r="O11" t="s">
        <v>19</v>
      </c>
      <c r="P11" t="s">
        <v>19</v>
      </c>
      <c r="Q11" t="s">
        <v>19</v>
      </c>
      <c r="R11" t="s">
        <v>19</v>
      </c>
      <c r="S11" t="s">
        <v>19</v>
      </c>
      <c r="T11" t="s">
        <v>19</v>
      </c>
      <c r="U11" t="s">
        <v>19</v>
      </c>
    </row>
    <row r="12" spans="1:21">
      <c r="A12" t="s">
        <v>923</v>
      </c>
      <c r="B12" t="s">
        <v>19</v>
      </c>
      <c r="C12" t="s">
        <v>19</v>
      </c>
      <c r="D12" t="s">
        <v>19</v>
      </c>
      <c r="E12" t="s">
        <v>19</v>
      </c>
      <c r="F12" t="s">
        <v>19</v>
      </c>
      <c r="G12" t="s">
        <v>19</v>
      </c>
      <c r="H12" t="s">
        <v>19</v>
      </c>
      <c r="I12" t="s">
        <v>19</v>
      </c>
      <c r="J12" t="s">
        <v>19</v>
      </c>
      <c r="K12" t="s">
        <v>19</v>
      </c>
      <c r="L12" t="s">
        <v>19</v>
      </c>
      <c r="M12" t="s">
        <v>19</v>
      </c>
      <c r="N12" t="s">
        <v>19</v>
      </c>
      <c r="O12" t="s">
        <v>19</v>
      </c>
      <c r="P12" t="s">
        <v>19</v>
      </c>
      <c r="Q12" t="s">
        <v>19</v>
      </c>
      <c r="R12" t="s">
        <v>19</v>
      </c>
      <c r="S12" t="s">
        <v>19</v>
      </c>
      <c r="T12" t="s">
        <v>19</v>
      </c>
      <c r="U12" t="s">
        <v>19</v>
      </c>
    </row>
    <row r="13" spans="1:21">
      <c r="A13" t="s">
        <v>922</v>
      </c>
      <c r="B13">
        <v>13</v>
      </c>
      <c r="C13" t="s">
        <v>19</v>
      </c>
      <c r="D13">
        <v>13</v>
      </c>
      <c r="E13" t="s">
        <v>19</v>
      </c>
      <c r="F13">
        <v>13</v>
      </c>
      <c r="G13" t="s">
        <v>19</v>
      </c>
      <c r="H13">
        <v>13</v>
      </c>
      <c r="I13" t="s">
        <v>19</v>
      </c>
      <c r="J13" t="s">
        <v>19</v>
      </c>
      <c r="K13" t="s">
        <v>19</v>
      </c>
      <c r="L13" t="s">
        <v>19</v>
      </c>
      <c r="M13" t="s">
        <v>19</v>
      </c>
      <c r="N13" t="s">
        <v>19</v>
      </c>
      <c r="O13" t="s">
        <v>19</v>
      </c>
      <c r="P13" t="s">
        <v>19</v>
      </c>
      <c r="Q13" t="s">
        <v>19</v>
      </c>
      <c r="R13" t="s">
        <v>19</v>
      </c>
      <c r="S13" t="s">
        <v>19</v>
      </c>
      <c r="T13" t="s">
        <v>19</v>
      </c>
      <c r="U13" t="s">
        <v>19</v>
      </c>
    </row>
    <row r="14" spans="1:21">
      <c r="A14" t="s">
        <v>921</v>
      </c>
      <c r="B14">
        <v>49</v>
      </c>
      <c r="C14" t="s">
        <v>19</v>
      </c>
      <c r="D14">
        <v>49</v>
      </c>
      <c r="E14" t="s">
        <v>19</v>
      </c>
      <c r="F14">
        <v>19</v>
      </c>
      <c r="G14" t="s">
        <v>19</v>
      </c>
      <c r="H14">
        <v>19</v>
      </c>
      <c r="I14" t="s">
        <v>19</v>
      </c>
      <c r="J14">
        <v>14</v>
      </c>
      <c r="K14" t="s">
        <v>19</v>
      </c>
      <c r="L14">
        <v>14</v>
      </c>
      <c r="M14" t="s">
        <v>19</v>
      </c>
      <c r="N14">
        <v>14</v>
      </c>
      <c r="O14" t="s">
        <v>19</v>
      </c>
      <c r="P14">
        <v>14</v>
      </c>
      <c r="Q14" t="s">
        <v>19</v>
      </c>
      <c r="R14">
        <v>2</v>
      </c>
      <c r="S14" t="s">
        <v>19</v>
      </c>
      <c r="T14">
        <v>2</v>
      </c>
      <c r="U14" t="s">
        <v>19</v>
      </c>
    </row>
    <row r="15" spans="1:21">
      <c r="A15" t="s">
        <v>920</v>
      </c>
      <c r="B15">
        <v>15</v>
      </c>
      <c r="C15">
        <v>12</v>
      </c>
      <c r="D15">
        <v>1</v>
      </c>
      <c r="E15">
        <v>2</v>
      </c>
      <c r="F15">
        <v>13</v>
      </c>
      <c r="G15">
        <v>10</v>
      </c>
      <c r="H15">
        <v>1</v>
      </c>
      <c r="I15">
        <v>2</v>
      </c>
      <c r="J15">
        <v>1</v>
      </c>
      <c r="K15">
        <v>1</v>
      </c>
      <c r="L15" t="s">
        <v>19</v>
      </c>
      <c r="M15" t="s">
        <v>19</v>
      </c>
      <c r="N15" t="s">
        <v>19</v>
      </c>
      <c r="O15" t="s">
        <v>19</v>
      </c>
      <c r="P15" t="s">
        <v>19</v>
      </c>
      <c r="Q15" t="s">
        <v>19</v>
      </c>
      <c r="R15">
        <v>1</v>
      </c>
      <c r="S15">
        <v>1</v>
      </c>
      <c r="T15" t="s">
        <v>19</v>
      </c>
      <c r="U15" t="s">
        <v>19</v>
      </c>
    </row>
    <row r="16" spans="1:21">
      <c r="A16" t="s">
        <v>919</v>
      </c>
      <c r="B16" t="s">
        <v>19</v>
      </c>
      <c r="C16" t="s">
        <v>19</v>
      </c>
      <c r="D16" t="s">
        <v>19</v>
      </c>
      <c r="E16" t="s">
        <v>19</v>
      </c>
      <c r="F16" t="s">
        <v>19</v>
      </c>
      <c r="G16" t="s">
        <v>19</v>
      </c>
      <c r="H16" t="s">
        <v>19</v>
      </c>
      <c r="I16" t="s">
        <v>19</v>
      </c>
      <c r="J16" t="s">
        <v>19</v>
      </c>
      <c r="K16" t="s">
        <v>19</v>
      </c>
      <c r="L16" t="s">
        <v>19</v>
      </c>
      <c r="M16" t="s">
        <v>19</v>
      </c>
      <c r="N16" t="s">
        <v>19</v>
      </c>
      <c r="O16" t="s">
        <v>19</v>
      </c>
      <c r="P16" t="s">
        <v>19</v>
      </c>
      <c r="Q16" t="s">
        <v>19</v>
      </c>
      <c r="R16" t="s">
        <v>19</v>
      </c>
      <c r="S16" t="s">
        <v>19</v>
      </c>
      <c r="T16" t="s">
        <v>19</v>
      </c>
      <c r="U16" t="s">
        <v>19</v>
      </c>
    </row>
    <row r="17" spans="1:21">
      <c r="A17" t="s">
        <v>918</v>
      </c>
      <c r="B17" t="s">
        <v>19</v>
      </c>
      <c r="C17" t="s">
        <v>19</v>
      </c>
      <c r="D17" t="s">
        <v>19</v>
      </c>
      <c r="E17" t="s">
        <v>19</v>
      </c>
      <c r="F17" t="s">
        <v>19</v>
      </c>
      <c r="G17" t="s">
        <v>19</v>
      </c>
      <c r="H17" t="s">
        <v>19</v>
      </c>
      <c r="I17" t="s">
        <v>19</v>
      </c>
      <c r="J17" t="s">
        <v>19</v>
      </c>
      <c r="K17" t="s">
        <v>19</v>
      </c>
      <c r="L17" t="s">
        <v>19</v>
      </c>
      <c r="M17" t="s">
        <v>19</v>
      </c>
      <c r="N17" t="s">
        <v>19</v>
      </c>
      <c r="O17" t="s">
        <v>19</v>
      </c>
      <c r="P17" t="s">
        <v>19</v>
      </c>
      <c r="Q17" t="s">
        <v>19</v>
      </c>
      <c r="R17" t="s">
        <v>19</v>
      </c>
      <c r="S17" t="s">
        <v>19</v>
      </c>
      <c r="T17" t="s">
        <v>19</v>
      </c>
      <c r="U17" t="s">
        <v>19</v>
      </c>
    </row>
    <row r="18" spans="1:21">
      <c r="A18" t="s">
        <v>917</v>
      </c>
      <c r="B18">
        <v>56</v>
      </c>
      <c r="C18">
        <v>8</v>
      </c>
      <c r="D18">
        <v>21</v>
      </c>
      <c r="E18">
        <v>27</v>
      </c>
      <c r="F18">
        <v>32</v>
      </c>
      <c r="G18">
        <v>1</v>
      </c>
      <c r="H18">
        <v>7</v>
      </c>
      <c r="I18">
        <v>24</v>
      </c>
      <c r="J18">
        <v>18</v>
      </c>
      <c r="K18">
        <v>5</v>
      </c>
      <c r="L18">
        <v>10</v>
      </c>
      <c r="M18">
        <v>3</v>
      </c>
      <c r="N18">
        <v>5</v>
      </c>
      <c r="O18">
        <v>2</v>
      </c>
      <c r="P18">
        <v>3</v>
      </c>
      <c r="Q18" t="s">
        <v>19</v>
      </c>
      <c r="R18">
        <v>1</v>
      </c>
      <c r="S18" t="s">
        <v>19</v>
      </c>
      <c r="T18">
        <v>1</v>
      </c>
      <c r="U18" t="s">
        <v>19</v>
      </c>
    </row>
    <row r="19" spans="1:21">
      <c r="A19" t="s">
        <v>916</v>
      </c>
      <c r="B19">
        <v>182</v>
      </c>
      <c r="C19">
        <v>5</v>
      </c>
      <c r="D19">
        <v>129</v>
      </c>
      <c r="E19">
        <v>48</v>
      </c>
      <c r="F19">
        <v>90</v>
      </c>
      <c r="G19">
        <v>4</v>
      </c>
      <c r="H19">
        <v>53</v>
      </c>
      <c r="I19">
        <v>33</v>
      </c>
      <c r="J19">
        <v>63</v>
      </c>
      <c r="K19">
        <v>1</v>
      </c>
      <c r="L19">
        <v>48</v>
      </c>
      <c r="M19">
        <v>14</v>
      </c>
      <c r="N19">
        <v>27</v>
      </c>
      <c r="O19" t="s">
        <v>19</v>
      </c>
      <c r="P19">
        <v>26</v>
      </c>
      <c r="Q19">
        <v>1</v>
      </c>
      <c r="R19">
        <v>2</v>
      </c>
      <c r="S19" t="s">
        <v>19</v>
      </c>
      <c r="T19">
        <v>2</v>
      </c>
      <c r="U19" t="s">
        <v>19</v>
      </c>
    </row>
    <row r="20" spans="1:21">
      <c r="A20" t="s">
        <v>915</v>
      </c>
      <c r="B20">
        <v>937</v>
      </c>
      <c r="C20">
        <v>24</v>
      </c>
      <c r="D20">
        <v>435</v>
      </c>
      <c r="E20">
        <v>478</v>
      </c>
      <c r="F20">
        <v>506</v>
      </c>
      <c r="G20">
        <v>13</v>
      </c>
      <c r="H20">
        <v>178</v>
      </c>
      <c r="I20">
        <v>315</v>
      </c>
      <c r="J20">
        <v>302</v>
      </c>
      <c r="K20">
        <v>6</v>
      </c>
      <c r="L20">
        <v>157</v>
      </c>
      <c r="M20">
        <v>139</v>
      </c>
      <c r="N20">
        <v>109</v>
      </c>
      <c r="O20">
        <v>2</v>
      </c>
      <c r="P20">
        <v>83</v>
      </c>
      <c r="Q20">
        <v>24</v>
      </c>
      <c r="R20">
        <v>20</v>
      </c>
      <c r="S20">
        <v>3</v>
      </c>
      <c r="T20">
        <v>17</v>
      </c>
      <c r="U20" t="s">
        <v>19</v>
      </c>
    </row>
    <row r="21" spans="1:21">
      <c r="A21" t="s">
        <v>914</v>
      </c>
      <c r="B21">
        <v>943</v>
      </c>
      <c r="C21">
        <v>60</v>
      </c>
      <c r="D21">
        <v>443</v>
      </c>
      <c r="E21">
        <v>440</v>
      </c>
      <c r="F21">
        <v>608</v>
      </c>
      <c r="G21">
        <v>28</v>
      </c>
      <c r="H21">
        <v>208</v>
      </c>
      <c r="I21">
        <v>372</v>
      </c>
      <c r="J21">
        <v>236</v>
      </c>
      <c r="K21">
        <v>19</v>
      </c>
      <c r="L21">
        <v>155</v>
      </c>
      <c r="M21">
        <v>62</v>
      </c>
      <c r="N21">
        <v>81</v>
      </c>
      <c r="O21">
        <v>11</v>
      </c>
      <c r="P21">
        <v>68</v>
      </c>
      <c r="Q21">
        <v>2</v>
      </c>
      <c r="R21">
        <v>18</v>
      </c>
      <c r="S21">
        <v>2</v>
      </c>
      <c r="T21">
        <v>12</v>
      </c>
      <c r="U21">
        <v>4</v>
      </c>
    </row>
    <row r="22" spans="1:21">
      <c r="A22" t="s">
        <v>913</v>
      </c>
      <c r="B22">
        <v>70</v>
      </c>
      <c r="C22">
        <v>2</v>
      </c>
      <c r="D22">
        <v>59</v>
      </c>
      <c r="E22">
        <v>9</v>
      </c>
      <c r="F22">
        <v>31</v>
      </c>
      <c r="G22">
        <v>1</v>
      </c>
      <c r="H22">
        <v>21</v>
      </c>
      <c r="I22">
        <v>9</v>
      </c>
      <c r="J22">
        <v>19</v>
      </c>
      <c r="K22" t="s">
        <v>19</v>
      </c>
      <c r="L22">
        <v>19</v>
      </c>
      <c r="M22" t="s">
        <v>19</v>
      </c>
      <c r="N22">
        <v>19</v>
      </c>
      <c r="O22" t="s">
        <v>19</v>
      </c>
      <c r="P22">
        <v>19</v>
      </c>
      <c r="Q22" t="s">
        <v>19</v>
      </c>
      <c r="R22">
        <v>1</v>
      </c>
      <c r="S22">
        <v>1</v>
      </c>
      <c r="T22" t="s">
        <v>19</v>
      </c>
      <c r="U22" t="s">
        <v>19</v>
      </c>
    </row>
    <row r="23" spans="1:21">
      <c r="A23" t="s">
        <v>912</v>
      </c>
      <c r="B23">
        <v>20</v>
      </c>
      <c r="C23" t="s">
        <v>19</v>
      </c>
      <c r="D23">
        <v>7</v>
      </c>
      <c r="E23">
        <v>13</v>
      </c>
      <c r="F23">
        <v>7</v>
      </c>
      <c r="G23" t="s">
        <v>19</v>
      </c>
      <c r="H23">
        <v>3</v>
      </c>
      <c r="I23">
        <v>4</v>
      </c>
      <c r="J23">
        <v>10</v>
      </c>
      <c r="K23" t="s">
        <v>19</v>
      </c>
      <c r="L23">
        <v>1</v>
      </c>
      <c r="M23">
        <v>9</v>
      </c>
      <c r="N23">
        <v>2</v>
      </c>
      <c r="O23" t="s">
        <v>19</v>
      </c>
      <c r="P23">
        <v>2</v>
      </c>
      <c r="Q23" t="s">
        <v>19</v>
      </c>
      <c r="R23">
        <v>1</v>
      </c>
      <c r="S23" t="s">
        <v>19</v>
      </c>
      <c r="T23">
        <v>1</v>
      </c>
      <c r="U23" t="s">
        <v>19</v>
      </c>
    </row>
    <row r="24" spans="1:21">
      <c r="A24" t="s">
        <v>911</v>
      </c>
      <c r="B24">
        <v>8</v>
      </c>
      <c r="C24">
        <v>4</v>
      </c>
      <c r="D24">
        <v>4</v>
      </c>
      <c r="E24" t="s">
        <v>19</v>
      </c>
      <c r="F24">
        <v>3</v>
      </c>
      <c r="G24">
        <v>2</v>
      </c>
      <c r="H24">
        <v>1</v>
      </c>
      <c r="I24" t="s">
        <v>19</v>
      </c>
      <c r="J24">
        <v>2</v>
      </c>
      <c r="K24">
        <v>1</v>
      </c>
      <c r="L24">
        <v>1</v>
      </c>
      <c r="M24" t="s">
        <v>19</v>
      </c>
      <c r="N24">
        <v>2</v>
      </c>
      <c r="O24" t="s">
        <v>19</v>
      </c>
      <c r="P24">
        <v>2</v>
      </c>
      <c r="Q24" t="s">
        <v>19</v>
      </c>
      <c r="R24">
        <v>1</v>
      </c>
      <c r="S24">
        <v>1</v>
      </c>
      <c r="T24" t="s">
        <v>19</v>
      </c>
      <c r="U24" t="s">
        <v>19</v>
      </c>
    </row>
    <row r="25" spans="1:21">
      <c r="A25" t="s">
        <v>910</v>
      </c>
      <c r="B25">
        <v>5</v>
      </c>
      <c r="C25">
        <v>2</v>
      </c>
      <c r="D25">
        <v>3</v>
      </c>
      <c r="E25" t="s">
        <v>19</v>
      </c>
      <c r="F25">
        <v>2</v>
      </c>
      <c r="G25">
        <v>1</v>
      </c>
      <c r="H25">
        <v>1</v>
      </c>
      <c r="I25" t="s">
        <v>19</v>
      </c>
      <c r="J25">
        <v>2</v>
      </c>
      <c r="K25">
        <v>1</v>
      </c>
      <c r="L25">
        <v>1</v>
      </c>
      <c r="M25" t="s">
        <v>19</v>
      </c>
      <c r="N25">
        <v>1</v>
      </c>
      <c r="O25" t="s">
        <v>19</v>
      </c>
      <c r="P25">
        <v>1</v>
      </c>
      <c r="Q25" t="s">
        <v>19</v>
      </c>
      <c r="R25" t="s">
        <v>19</v>
      </c>
      <c r="S25" t="s">
        <v>19</v>
      </c>
      <c r="T25" t="s">
        <v>19</v>
      </c>
      <c r="U25" t="s">
        <v>19</v>
      </c>
    </row>
    <row r="26" spans="1:21">
      <c r="A26" t="s">
        <v>909</v>
      </c>
      <c r="B26" t="s">
        <v>19</v>
      </c>
      <c r="C26" t="s">
        <v>19</v>
      </c>
      <c r="D26" t="s">
        <v>19</v>
      </c>
      <c r="E26" t="s">
        <v>19</v>
      </c>
      <c r="F26" t="s">
        <v>19</v>
      </c>
      <c r="G26" t="s">
        <v>19</v>
      </c>
      <c r="H26" t="s">
        <v>19</v>
      </c>
      <c r="I26" t="s">
        <v>19</v>
      </c>
      <c r="J26" t="s">
        <v>19</v>
      </c>
      <c r="K26" t="s">
        <v>19</v>
      </c>
      <c r="L26" t="s">
        <v>19</v>
      </c>
      <c r="M26" t="s">
        <v>19</v>
      </c>
      <c r="N26" t="s">
        <v>19</v>
      </c>
      <c r="O26" t="s">
        <v>19</v>
      </c>
      <c r="P26" t="s">
        <v>19</v>
      </c>
      <c r="Q26" t="s">
        <v>19</v>
      </c>
      <c r="R26" t="s">
        <v>19</v>
      </c>
      <c r="S26" t="s">
        <v>19</v>
      </c>
      <c r="T26" t="s">
        <v>19</v>
      </c>
      <c r="U26" t="s">
        <v>19</v>
      </c>
    </row>
    <row r="27" spans="1:21">
      <c r="A27" t="s">
        <v>908</v>
      </c>
      <c r="B27">
        <v>20</v>
      </c>
      <c r="C27" t="s">
        <v>19</v>
      </c>
      <c r="D27">
        <v>20</v>
      </c>
      <c r="E27" t="s">
        <v>19</v>
      </c>
      <c r="F27">
        <v>7</v>
      </c>
      <c r="G27" t="s">
        <v>19</v>
      </c>
      <c r="H27">
        <v>7</v>
      </c>
      <c r="I27" t="s">
        <v>19</v>
      </c>
      <c r="J27">
        <v>11</v>
      </c>
      <c r="K27" t="s">
        <v>19</v>
      </c>
      <c r="L27">
        <v>11</v>
      </c>
      <c r="M27" t="s">
        <v>19</v>
      </c>
      <c r="N27">
        <v>2</v>
      </c>
      <c r="O27" t="s">
        <v>19</v>
      </c>
      <c r="P27">
        <v>2</v>
      </c>
      <c r="Q27" t="s">
        <v>19</v>
      </c>
      <c r="R27" t="s">
        <v>19</v>
      </c>
      <c r="S27" t="s">
        <v>19</v>
      </c>
      <c r="T27" t="s">
        <v>19</v>
      </c>
      <c r="U27" t="s">
        <v>19</v>
      </c>
    </row>
    <row r="28" spans="1:21">
      <c r="A28" t="s">
        <v>907</v>
      </c>
      <c r="B28">
        <v>48</v>
      </c>
      <c r="C28" t="s">
        <v>19</v>
      </c>
      <c r="D28">
        <v>39</v>
      </c>
      <c r="E28">
        <v>9</v>
      </c>
      <c r="F28">
        <v>14</v>
      </c>
      <c r="G28" t="s">
        <v>19</v>
      </c>
      <c r="H28">
        <v>11</v>
      </c>
      <c r="I28">
        <v>3</v>
      </c>
      <c r="J28">
        <v>19</v>
      </c>
      <c r="K28" t="s">
        <v>19</v>
      </c>
      <c r="L28">
        <v>16</v>
      </c>
      <c r="M28">
        <v>3</v>
      </c>
      <c r="N28">
        <v>14</v>
      </c>
      <c r="O28" t="s">
        <v>19</v>
      </c>
      <c r="P28">
        <v>11</v>
      </c>
      <c r="Q28">
        <v>3</v>
      </c>
      <c r="R28">
        <v>1</v>
      </c>
      <c r="S28" t="s">
        <v>19</v>
      </c>
      <c r="T28">
        <v>1</v>
      </c>
      <c r="U28" t="s">
        <v>19</v>
      </c>
    </row>
    <row r="29" spans="1:21">
      <c r="A29" t="s">
        <v>906</v>
      </c>
      <c r="B29">
        <v>35</v>
      </c>
      <c r="C29">
        <v>21</v>
      </c>
      <c r="D29">
        <v>3</v>
      </c>
      <c r="E29">
        <v>11</v>
      </c>
      <c r="F29">
        <v>12</v>
      </c>
      <c r="G29">
        <v>7</v>
      </c>
      <c r="H29" t="s">
        <v>19</v>
      </c>
      <c r="I29">
        <v>5</v>
      </c>
      <c r="J29">
        <v>13</v>
      </c>
      <c r="K29">
        <v>7</v>
      </c>
      <c r="L29">
        <v>2</v>
      </c>
      <c r="M29">
        <v>4</v>
      </c>
      <c r="N29">
        <v>10</v>
      </c>
      <c r="O29">
        <v>7</v>
      </c>
      <c r="P29">
        <v>1</v>
      </c>
      <c r="Q29">
        <v>2</v>
      </c>
      <c r="R29" t="s">
        <v>19</v>
      </c>
      <c r="S29" t="s">
        <v>19</v>
      </c>
      <c r="T29" t="s">
        <v>19</v>
      </c>
      <c r="U29" t="s">
        <v>19</v>
      </c>
    </row>
    <row r="30" spans="1:21">
      <c r="A30" t="s">
        <v>905</v>
      </c>
      <c r="B30">
        <v>370</v>
      </c>
      <c r="C30">
        <v>17</v>
      </c>
      <c r="D30">
        <v>113</v>
      </c>
      <c r="E30">
        <v>240</v>
      </c>
      <c r="F30">
        <v>279</v>
      </c>
      <c r="G30" t="s">
        <v>19</v>
      </c>
      <c r="H30">
        <v>51</v>
      </c>
      <c r="I30">
        <v>228</v>
      </c>
      <c r="J30">
        <v>71</v>
      </c>
      <c r="K30">
        <v>9</v>
      </c>
      <c r="L30">
        <v>52</v>
      </c>
      <c r="M30">
        <v>10</v>
      </c>
      <c r="N30">
        <v>16</v>
      </c>
      <c r="O30">
        <v>7</v>
      </c>
      <c r="P30">
        <v>7</v>
      </c>
      <c r="Q30">
        <v>2</v>
      </c>
      <c r="R30">
        <v>4</v>
      </c>
      <c r="S30">
        <v>1</v>
      </c>
      <c r="T30">
        <v>3</v>
      </c>
      <c r="U30" t="s">
        <v>19</v>
      </c>
    </row>
    <row r="31" spans="1:21">
      <c r="A31" t="s">
        <v>904</v>
      </c>
      <c r="B31">
        <v>40</v>
      </c>
      <c r="C31" t="s">
        <v>19</v>
      </c>
      <c r="D31">
        <v>20</v>
      </c>
      <c r="E31">
        <v>20</v>
      </c>
      <c r="F31">
        <v>19</v>
      </c>
      <c r="G31" t="s">
        <v>19</v>
      </c>
      <c r="H31">
        <v>9</v>
      </c>
      <c r="I31">
        <v>10</v>
      </c>
      <c r="J31">
        <v>17</v>
      </c>
      <c r="K31" t="s">
        <v>19</v>
      </c>
      <c r="L31">
        <v>9</v>
      </c>
      <c r="M31">
        <v>8</v>
      </c>
      <c r="N31">
        <v>3</v>
      </c>
      <c r="O31" t="s">
        <v>19</v>
      </c>
      <c r="P31">
        <v>1</v>
      </c>
      <c r="Q31">
        <v>2</v>
      </c>
      <c r="R31">
        <v>1</v>
      </c>
      <c r="S31" t="s">
        <v>19</v>
      </c>
      <c r="T31">
        <v>1</v>
      </c>
      <c r="U31" t="s">
        <v>19</v>
      </c>
    </row>
    <row r="32" spans="1:21">
      <c r="A32" t="s">
        <v>903</v>
      </c>
      <c r="B32" t="s">
        <v>19</v>
      </c>
      <c r="C32" t="s">
        <v>19</v>
      </c>
      <c r="D32" t="s">
        <v>19</v>
      </c>
      <c r="E32" t="s">
        <v>19</v>
      </c>
      <c r="F32" t="s">
        <v>19</v>
      </c>
      <c r="G32" t="s">
        <v>19</v>
      </c>
      <c r="H32" t="s">
        <v>19</v>
      </c>
      <c r="I32" t="s">
        <v>19</v>
      </c>
      <c r="J32" t="s">
        <v>19</v>
      </c>
      <c r="K32" t="s">
        <v>19</v>
      </c>
      <c r="L32" t="s">
        <v>19</v>
      </c>
      <c r="M32" t="s">
        <v>19</v>
      </c>
      <c r="N32" t="s">
        <v>19</v>
      </c>
      <c r="O32" t="s">
        <v>19</v>
      </c>
      <c r="P32" t="s">
        <v>19</v>
      </c>
      <c r="Q32" t="s">
        <v>19</v>
      </c>
      <c r="R32" t="s">
        <v>19</v>
      </c>
      <c r="S32" t="s">
        <v>19</v>
      </c>
      <c r="T32" t="s">
        <v>19</v>
      </c>
      <c r="U32" t="s">
        <v>19</v>
      </c>
    </row>
    <row r="33" spans="1:21">
      <c r="A33" t="s">
        <v>902</v>
      </c>
      <c r="B33">
        <v>226</v>
      </c>
      <c r="C33">
        <v>18</v>
      </c>
      <c r="D33">
        <v>145</v>
      </c>
      <c r="E33">
        <v>63</v>
      </c>
      <c r="F33">
        <v>126</v>
      </c>
      <c r="G33">
        <v>14</v>
      </c>
      <c r="H33">
        <v>59</v>
      </c>
      <c r="I33">
        <v>53</v>
      </c>
      <c r="J33">
        <v>56</v>
      </c>
      <c r="K33">
        <v>1</v>
      </c>
      <c r="L33">
        <v>45</v>
      </c>
      <c r="M33">
        <v>10</v>
      </c>
      <c r="N33">
        <v>35</v>
      </c>
      <c r="O33" t="s">
        <v>19</v>
      </c>
      <c r="P33">
        <v>35</v>
      </c>
      <c r="Q33" t="s">
        <v>19</v>
      </c>
      <c r="R33">
        <v>9</v>
      </c>
      <c r="S33">
        <v>3</v>
      </c>
      <c r="T33">
        <v>6</v>
      </c>
      <c r="U33" t="s">
        <v>19</v>
      </c>
    </row>
    <row r="34" spans="1:21">
      <c r="A34" t="s">
        <v>901</v>
      </c>
      <c r="B34">
        <v>454</v>
      </c>
      <c r="C34">
        <v>45</v>
      </c>
      <c r="D34">
        <v>136</v>
      </c>
      <c r="E34">
        <v>273</v>
      </c>
      <c r="F34">
        <v>305</v>
      </c>
      <c r="G34">
        <v>21</v>
      </c>
      <c r="H34">
        <v>40</v>
      </c>
      <c r="I34">
        <v>244</v>
      </c>
      <c r="J34">
        <v>111</v>
      </c>
      <c r="K34">
        <v>19</v>
      </c>
      <c r="L34">
        <v>64</v>
      </c>
      <c r="M34">
        <v>28</v>
      </c>
      <c r="N34">
        <v>33</v>
      </c>
      <c r="O34">
        <v>3</v>
      </c>
      <c r="P34">
        <v>29</v>
      </c>
      <c r="Q34">
        <v>1</v>
      </c>
      <c r="R34">
        <v>5</v>
      </c>
      <c r="S34">
        <v>2</v>
      </c>
      <c r="T34">
        <v>3</v>
      </c>
      <c r="U34" t="s">
        <v>19</v>
      </c>
    </row>
    <row r="35" spans="1:21">
      <c r="A35" t="s">
        <v>900</v>
      </c>
      <c r="B35">
        <v>42</v>
      </c>
      <c r="C35">
        <v>5</v>
      </c>
      <c r="D35">
        <v>27</v>
      </c>
      <c r="E35">
        <v>10</v>
      </c>
      <c r="F35">
        <v>20</v>
      </c>
      <c r="G35" t="s">
        <v>19</v>
      </c>
      <c r="H35">
        <v>12</v>
      </c>
      <c r="I35">
        <v>8</v>
      </c>
      <c r="J35">
        <v>20</v>
      </c>
      <c r="K35">
        <v>4</v>
      </c>
      <c r="L35">
        <v>14</v>
      </c>
      <c r="M35">
        <v>2</v>
      </c>
      <c r="N35">
        <v>2</v>
      </c>
      <c r="O35">
        <v>1</v>
      </c>
      <c r="P35">
        <v>1</v>
      </c>
      <c r="Q35" t="s">
        <v>19</v>
      </c>
      <c r="R35" t="s">
        <v>19</v>
      </c>
      <c r="S35" t="s">
        <v>19</v>
      </c>
      <c r="T35" t="s">
        <v>19</v>
      </c>
      <c r="U35" t="s">
        <v>19</v>
      </c>
    </row>
    <row r="36" spans="1:21">
      <c r="A36" t="s">
        <v>899</v>
      </c>
      <c r="B36" t="s">
        <v>19</v>
      </c>
      <c r="C36" t="s">
        <v>19</v>
      </c>
      <c r="D36" t="s">
        <v>19</v>
      </c>
      <c r="E36" t="s">
        <v>19</v>
      </c>
      <c r="F36" t="s">
        <v>19</v>
      </c>
      <c r="G36" t="s">
        <v>19</v>
      </c>
      <c r="H36" t="s">
        <v>19</v>
      </c>
      <c r="I36" t="s">
        <v>19</v>
      </c>
      <c r="J36" t="s">
        <v>19</v>
      </c>
      <c r="K36" t="s">
        <v>19</v>
      </c>
      <c r="L36" t="s">
        <v>19</v>
      </c>
      <c r="M36" t="s">
        <v>19</v>
      </c>
      <c r="N36" t="s">
        <v>19</v>
      </c>
      <c r="O36" t="s">
        <v>19</v>
      </c>
      <c r="P36" t="s">
        <v>19</v>
      </c>
      <c r="Q36" t="s">
        <v>19</v>
      </c>
      <c r="R36" t="s">
        <v>19</v>
      </c>
      <c r="S36" t="s">
        <v>19</v>
      </c>
      <c r="T36" t="s">
        <v>19</v>
      </c>
      <c r="U36" t="s">
        <v>19</v>
      </c>
    </row>
    <row r="37" spans="1:21">
      <c r="A37" t="s">
        <v>898</v>
      </c>
      <c r="B37">
        <v>7</v>
      </c>
      <c r="C37">
        <v>2</v>
      </c>
      <c r="D37">
        <v>4</v>
      </c>
      <c r="E37">
        <v>1</v>
      </c>
      <c r="F37">
        <v>3</v>
      </c>
      <c r="G37">
        <v>1</v>
      </c>
      <c r="H37">
        <v>1</v>
      </c>
      <c r="I37">
        <v>1</v>
      </c>
      <c r="J37">
        <v>2</v>
      </c>
      <c r="K37">
        <v>1</v>
      </c>
      <c r="L37">
        <v>1</v>
      </c>
      <c r="M37" t="s">
        <v>19</v>
      </c>
      <c r="N37">
        <v>1</v>
      </c>
      <c r="O37" t="s">
        <v>19</v>
      </c>
      <c r="P37">
        <v>1</v>
      </c>
      <c r="Q37" t="s">
        <v>19</v>
      </c>
      <c r="R37">
        <v>1</v>
      </c>
      <c r="S37" t="s">
        <v>19</v>
      </c>
      <c r="T37">
        <v>1</v>
      </c>
      <c r="U37" t="s">
        <v>19</v>
      </c>
    </row>
    <row r="38" spans="1:21">
      <c r="A38" t="s">
        <v>897</v>
      </c>
      <c r="B38">
        <v>8</v>
      </c>
      <c r="C38" t="s">
        <v>19</v>
      </c>
      <c r="D38">
        <v>1</v>
      </c>
      <c r="E38">
        <v>7</v>
      </c>
      <c r="F38">
        <v>4</v>
      </c>
      <c r="G38" t="s">
        <v>19</v>
      </c>
      <c r="H38" t="s">
        <v>19</v>
      </c>
      <c r="I38">
        <v>4</v>
      </c>
      <c r="J38">
        <v>3</v>
      </c>
      <c r="K38" t="s">
        <v>19</v>
      </c>
      <c r="L38">
        <v>1</v>
      </c>
      <c r="M38">
        <v>2</v>
      </c>
      <c r="N38">
        <v>1</v>
      </c>
      <c r="O38" t="s">
        <v>19</v>
      </c>
      <c r="P38" t="s">
        <v>19</v>
      </c>
      <c r="Q38">
        <v>1</v>
      </c>
      <c r="R38" t="s">
        <v>19</v>
      </c>
      <c r="S38" t="s">
        <v>19</v>
      </c>
      <c r="T38" t="s">
        <v>19</v>
      </c>
      <c r="U38" t="s">
        <v>19</v>
      </c>
    </row>
    <row r="39" spans="1:21">
      <c r="A39" t="s">
        <v>896</v>
      </c>
      <c r="B39">
        <v>40</v>
      </c>
      <c r="C39" t="s">
        <v>19</v>
      </c>
      <c r="D39">
        <v>34</v>
      </c>
      <c r="E39">
        <v>6</v>
      </c>
      <c r="F39">
        <v>27</v>
      </c>
      <c r="G39" t="s">
        <v>19</v>
      </c>
      <c r="H39">
        <v>21</v>
      </c>
      <c r="I39">
        <v>6</v>
      </c>
      <c r="J39">
        <v>6</v>
      </c>
      <c r="K39" t="s">
        <v>19</v>
      </c>
      <c r="L39">
        <v>6</v>
      </c>
      <c r="M39" t="s">
        <v>19</v>
      </c>
      <c r="N39">
        <v>6</v>
      </c>
      <c r="O39" t="s">
        <v>19</v>
      </c>
      <c r="P39">
        <v>6</v>
      </c>
      <c r="Q39" t="s">
        <v>19</v>
      </c>
      <c r="R39">
        <v>1</v>
      </c>
      <c r="S39" t="s">
        <v>19</v>
      </c>
      <c r="T39">
        <v>1</v>
      </c>
      <c r="U39" t="s">
        <v>19</v>
      </c>
    </row>
    <row r="40" spans="1:21">
      <c r="A40" t="s">
        <v>895</v>
      </c>
      <c r="B40">
        <v>18</v>
      </c>
      <c r="C40" t="s">
        <v>19</v>
      </c>
      <c r="D40" t="s">
        <v>19</v>
      </c>
      <c r="E40">
        <v>18</v>
      </c>
      <c r="F40">
        <v>5</v>
      </c>
      <c r="G40" t="s">
        <v>19</v>
      </c>
      <c r="H40" t="s">
        <v>19</v>
      </c>
      <c r="I40">
        <v>5</v>
      </c>
      <c r="J40">
        <v>9</v>
      </c>
      <c r="K40" t="s">
        <v>19</v>
      </c>
      <c r="L40" t="s">
        <v>19</v>
      </c>
      <c r="M40">
        <v>9</v>
      </c>
      <c r="N40">
        <v>3</v>
      </c>
      <c r="O40" t="s">
        <v>19</v>
      </c>
      <c r="P40" t="s">
        <v>19</v>
      </c>
      <c r="Q40">
        <v>3</v>
      </c>
      <c r="R40">
        <v>1</v>
      </c>
      <c r="S40" t="s">
        <v>19</v>
      </c>
      <c r="T40" t="s">
        <v>19</v>
      </c>
      <c r="U40">
        <v>1</v>
      </c>
    </row>
    <row r="41" spans="1:21">
      <c r="A41" t="s">
        <v>894</v>
      </c>
      <c r="B41">
        <v>184</v>
      </c>
      <c r="C41">
        <v>21</v>
      </c>
      <c r="D41">
        <v>120</v>
      </c>
      <c r="E41">
        <v>43</v>
      </c>
      <c r="F41">
        <v>88</v>
      </c>
      <c r="G41">
        <v>6</v>
      </c>
      <c r="H41">
        <v>44</v>
      </c>
      <c r="I41">
        <v>38</v>
      </c>
      <c r="J41">
        <v>64</v>
      </c>
      <c r="K41">
        <v>9</v>
      </c>
      <c r="L41">
        <v>50</v>
      </c>
      <c r="M41">
        <v>5</v>
      </c>
      <c r="N41">
        <v>29</v>
      </c>
      <c r="O41">
        <v>5</v>
      </c>
      <c r="P41">
        <v>24</v>
      </c>
      <c r="Q41" t="s">
        <v>19</v>
      </c>
      <c r="R41">
        <v>3</v>
      </c>
      <c r="S41">
        <v>1</v>
      </c>
      <c r="T41">
        <v>2</v>
      </c>
      <c r="U41" t="s">
        <v>19</v>
      </c>
    </row>
    <row r="42" spans="1:21">
      <c r="A42" t="s">
        <v>893</v>
      </c>
      <c r="B42">
        <v>51</v>
      </c>
      <c r="C42">
        <v>27</v>
      </c>
      <c r="D42">
        <v>15</v>
      </c>
      <c r="E42">
        <v>9</v>
      </c>
      <c r="F42">
        <v>24</v>
      </c>
      <c r="G42">
        <v>11</v>
      </c>
      <c r="H42">
        <v>8</v>
      </c>
      <c r="I42">
        <v>5</v>
      </c>
      <c r="J42">
        <v>19</v>
      </c>
      <c r="K42">
        <v>10</v>
      </c>
      <c r="L42">
        <v>5</v>
      </c>
      <c r="M42">
        <v>4</v>
      </c>
      <c r="N42">
        <v>7</v>
      </c>
      <c r="O42">
        <v>6</v>
      </c>
      <c r="P42">
        <v>1</v>
      </c>
      <c r="Q42" t="s">
        <v>19</v>
      </c>
      <c r="R42">
        <v>1</v>
      </c>
      <c r="S42" t="s">
        <v>19</v>
      </c>
      <c r="T42">
        <v>1</v>
      </c>
      <c r="U42" t="s">
        <v>19</v>
      </c>
    </row>
    <row r="43" spans="1:21">
      <c r="A43" t="s">
        <v>892</v>
      </c>
      <c r="B43" t="s">
        <v>19</v>
      </c>
      <c r="C43" t="s">
        <v>19</v>
      </c>
      <c r="D43" t="s">
        <v>19</v>
      </c>
      <c r="E43" t="s">
        <v>19</v>
      </c>
      <c r="F43" t="s">
        <v>19</v>
      </c>
      <c r="G43" t="s">
        <v>19</v>
      </c>
      <c r="H43" t="s">
        <v>19</v>
      </c>
      <c r="I43" t="s">
        <v>19</v>
      </c>
      <c r="J43" t="s">
        <v>19</v>
      </c>
      <c r="K43" t="s">
        <v>19</v>
      </c>
      <c r="L43" t="s">
        <v>19</v>
      </c>
      <c r="M43" t="s">
        <v>19</v>
      </c>
      <c r="N43" t="s">
        <v>19</v>
      </c>
      <c r="O43" t="s">
        <v>19</v>
      </c>
      <c r="P43" t="s">
        <v>19</v>
      </c>
      <c r="Q43" t="s">
        <v>19</v>
      </c>
      <c r="R43" t="s">
        <v>19</v>
      </c>
      <c r="S43" t="s">
        <v>19</v>
      </c>
      <c r="T43" t="s">
        <v>19</v>
      </c>
      <c r="U43" t="s">
        <v>19</v>
      </c>
    </row>
    <row r="44" spans="1:21">
      <c r="A44" t="s">
        <v>891</v>
      </c>
      <c r="B44">
        <v>68</v>
      </c>
      <c r="C44" t="s">
        <v>19</v>
      </c>
      <c r="D44">
        <v>67</v>
      </c>
      <c r="E44">
        <v>1</v>
      </c>
      <c r="F44">
        <v>60</v>
      </c>
      <c r="G44" t="s">
        <v>19</v>
      </c>
      <c r="H44">
        <v>59</v>
      </c>
      <c r="I44">
        <v>1</v>
      </c>
      <c r="J44">
        <v>7</v>
      </c>
      <c r="K44" t="s">
        <v>19</v>
      </c>
      <c r="L44">
        <v>7</v>
      </c>
      <c r="M44" t="s">
        <v>19</v>
      </c>
      <c r="N44">
        <v>1</v>
      </c>
      <c r="O44" t="s">
        <v>19</v>
      </c>
      <c r="P44">
        <v>1</v>
      </c>
      <c r="Q44" t="s">
        <v>19</v>
      </c>
      <c r="R44" t="s">
        <v>19</v>
      </c>
      <c r="S44" t="s">
        <v>19</v>
      </c>
      <c r="T44" t="s">
        <v>19</v>
      </c>
      <c r="U44" t="s">
        <v>19</v>
      </c>
    </row>
    <row r="45" spans="1:21">
      <c r="A45" t="s">
        <v>890</v>
      </c>
      <c r="B45">
        <v>135</v>
      </c>
      <c r="C45">
        <v>13</v>
      </c>
      <c r="D45">
        <v>25</v>
      </c>
      <c r="E45">
        <v>97</v>
      </c>
      <c r="F45">
        <v>91</v>
      </c>
      <c r="G45">
        <v>3</v>
      </c>
      <c r="H45">
        <v>15</v>
      </c>
      <c r="I45">
        <v>73</v>
      </c>
      <c r="J45">
        <v>28</v>
      </c>
      <c r="K45">
        <v>4</v>
      </c>
      <c r="L45">
        <v>10</v>
      </c>
      <c r="M45">
        <v>14</v>
      </c>
      <c r="N45">
        <v>14</v>
      </c>
      <c r="O45">
        <v>4</v>
      </c>
      <c r="P45" t="s">
        <v>19</v>
      </c>
      <c r="Q45">
        <v>10</v>
      </c>
      <c r="R45">
        <v>2</v>
      </c>
      <c r="S45">
        <v>2</v>
      </c>
      <c r="T45" t="s">
        <v>19</v>
      </c>
      <c r="U45" t="s">
        <v>19</v>
      </c>
    </row>
    <row r="46" spans="1:21">
      <c r="A46" t="s">
        <v>889</v>
      </c>
      <c r="B46" t="s">
        <v>19</v>
      </c>
      <c r="C46" t="s">
        <v>19</v>
      </c>
      <c r="D46" t="s">
        <v>19</v>
      </c>
      <c r="E46" t="s">
        <v>19</v>
      </c>
      <c r="F46" t="s">
        <v>19</v>
      </c>
      <c r="G46" t="s">
        <v>19</v>
      </c>
      <c r="H46" t="s">
        <v>19</v>
      </c>
      <c r="I46" t="s">
        <v>19</v>
      </c>
      <c r="J46" t="s">
        <v>19</v>
      </c>
      <c r="K46" t="s">
        <v>19</v>
      </c>
      <c r="L46" t="s">
        <v>19</v>
      </c>
      <c r="M46" t="s">
        <v>19</v>
      </c>
      <c r="N46" t="s">
        <v>19</v>
      </c>
      <c r="O46" t="s">
        <v>19</v>
      </c>
      <c r="P46" t="s">
        <v>19</v>
      </c>
      <c r="Q46" t="s">
        <v>19</v>
      </c>
      <c r="R46" t="s">
        <v>19</v>
      </c>
      <c r="S46" t="s">
        <v>19</v>
      </c>
      <c r="T46" t="s">
        <v>19</v>
      </c>
      <c r="U46" t="s">
        <v>19</v>
      </c>
    </row>
    <row r="47" spans="1:21">
      <c r="A47" t="s">
        <v>888</v>
      </c>
      <c r="B47">
        <v>67</v>
      </c>
      <c r="C47">
        <v>10</v>
      </c>
      <c r="D47">
        <v>10</v>
      </c>
      <c r="E47">
        <v>47</v>
      </c>
      <c r="F47">
        <v>35</v>
      </c>
      <c r="G47" t="s">
        <v>19</v>
      </c>
      <c r="H47">
        <v>6</v>
      </c>
      <c r="I47">
        <v>29</v>
      </c>
      <c r="J47">
        <v>27</v>
      </c>
      <c r="K47">
        <v>6</v>
      </c>
      <c r="L47">
        <v>3</v>
      </c>
      <c r="M47">
        <v>18</v>
      </c>
      <c r="N47">
        <v>4</v>
      </c>
      <c r="O47">
        <v>4</v>
      </c>
      <c r="P47" t="s">
        <v>19</v>
      </c>
      <c r="Q47" t="s">
        <v>19</v>
      </c>
      <c r="R47">
        <v>1</v>
      </c>
      <c r="S47" t="s">
        <v>19</v>
      </c>
      <c r="T47">
        <v>1</v>
      </c>
      <c r="U47" t="s">
        <v>19</v>
      </c>
    </row>
    <row r="48" spans="1:21">
      <c r="A48" t="s">
        <v>887</v>
      </c>
      <c r="B48">
        <v>49</v>
      </c>
      <c r="C48" t="s">
        <v>19</v>
      </c>
      <c r="D48">
        <v>42</v>
      </c>
      <c r="E48">
        <v>7</v>
      </c>
      <c r="F48">
        <v>16</v>
      </c>
      <c r="G48" t="s">
        <v>19</v>
      </c>
      <c r="H48">
        <v>9</v>
      </c>
      <c r="I48">
        <v>7</v>
      </c>
      <c r="J48">
        <v>32</v>
      </c>
      <c r="K48" t="s">
        <v>19</v>
      </c>
      <c r="L48">
        <v>32</v>
      </c>
      <c r="M48" t="s">
        <v>19</v>
      </c>
      <c r="N48" t="s">
        <v>19</v>
      </c>
      <c r="O48" t="s">
        <v>19</v>
      </c>
      <c r="P48" t="s">
        <v>19</v>
      </c>
      <c r="Q48" t="s">
        <v>19</v>
      </c>
      <c r="R48">
        <v>1</v>
      </c>
      <c r="S48" t="s">
        <v>19</v>
      </c>
      <c r="T48">
        <v>1</v>
      </c>
      <c r="U48" t="s">
        <v>19</v>
      </c>
    </row>
    <row r="49" spans="1:21">
      <c r="A49" t="s">
        <v>886</v>
      </c>
      <c r="B49">
        <v>115</v>
      </c>
      <c r="C49" t="s">
        <v>19</v>
      </c>
      <c r="D49">
        <v>88</v>
      </c>
      <c r="E49">
        <v>27</v>
      </c>
      <c r="F49">
        <v>64</v>
      </c>
      <c r="G49" t="s">
        <v>19</v>
      </c>
      <c r="H49">
        <v>39</v>
      </c>
      <c r="I49">
        <v>25</v>
      </c>
      <c r="J49">
        <v>45</v>
      </c>
      <c r="K49" t="s">
        <v>19</v>
      </c>
      <c r="L49">
        <v>43</v>
      </c>
      <c r="M49">
        <v>2</v>
      </c>
      <c r="N49">
        <v>4</v>
      </c>
      <c r="O49" t="s">
        <v>19</v>
      </c>
      <c r="P49">
        <v>4</v>
      </c>
      <c r="Q49" t="s">
        <v>19</v>
      </c>
      <c r="R49">
        <v>2</v>
      </c>
      <c r="S49" t="s">
        <v>19</v>
      </c>
      <c r="T49">
        <v>2</v>
      </c>
      <c r="U49" t="s">
        <v>19</v>
      </c>
    </row>
    <row r="50" spans="1:21">
      <c r="A50" t="s">
        <v>885</v>
      </c>
      <c r="B50">
        <v>47</v>
      </c>
      <c r="C50" t="s">
        <v>19</v>
      </c>
      <c r="D50">
        <v>27</v>
      </c>
      <c r="E50">
        <v>20</v>
      </c>
      <c r="F50">
        <v>35</v>
      </c>
      <c r="G50" t="s">
        <v>19</v>
      </c>
      <c r="H50">
        <v>18</v>
      </c>
      <c r="I50">
        <v>17</v>
      </c>
      <c r="J50">
        <v>10</v>
      </c>
      <c r="K50" t="s">
        <v>19</v>
      </c>
      <c r="L50">
        <v>7</v>
      </c>
      <c r="M50">
        <v>3</v>
      </c>
      <c r="N50">
        <v>2</v>
      </c>
      <c r="O50" t="s">
        <v>19</v>
      </c>
      <c r="P50">
        <v>2</v>
      </c>
      <c r="Q50" t="s">
        <v>19</v>
      </c>
      <c r="R50" t="s">
        <v>19</v>
      </c>
      <c r="S50" t="s">
        <v>19</v>
      </c>
      <c r="T50" t="s">
        <v>19</v>
      </c>
      <c r="U50" t="s">
        <v>19</v>
      </c>
    </row>
    <row r="51" spans="1:21">
      <c r="A51" t="s">
        <v>884</v>
      </c>
      <c r="B51">
        <v>89</v>
      </c>
      <c r="C51">
        <v>2</v>
      </c>
      <c r="D51">
        <v>75</v>
      </c>
      <c r="E51">
        <v>12</v>
      </c>
      <c r="F51">
        <v>37</v>
      </c>
      <c r="G51" t="s">
        <v>19</v>
      </c>
      <c r="H51">
        <v>25</v>
      </c>
      <c r="I51">
        <v>12</v>
      </c>
      <c r="J51">
        <v>34</v>
      </c>
      <c r="K51" t="s">
        <v>19</v>
      </c>
      <c r="L51">
        <v>34</v>
      </c>
      <c r="M51" t="s">
        <v>19</v>
      </c>
      <c r="N51">
        <v>16</v>
      </c>
      <c r="O51" t="s">
        <v>19</v>
      </c>
      <c r="P51">
        <v>16</v>
      </c>
      <c r="Q51" t="s">
        <v>19</v>
      </c>
      <c r="R51">
        <v>2</v>
      </c>
      <c r="S51">
        <v>2</v>
      </c>
      <c r="T51" t="s">
        <v>19</v>
      </c>
      <c r="U51" t="s">
        <v>19</v>
      </c>
    </row>
    <row r="52" spans="1:21">
      <c r="A52" t="s">
        <v>883</v>
      </c>
      <c r="B52">
        <v>28</v>
      </c>
      <c r="C52" t="s">
        <v>19</v>
      </c>
      <c r="D52">
        <v>20</v>
      </c>
      <c r="E52">
        <v>8</v>
      </c>
      <c r="F52">
        <v>14</v>
      </c>
      <c r="G52" t="s">
        <v>19</v>
      </c>
      <c r="H52">
        <v>10</v>
      </c>
      <c r="I52">
        <v>4</v>
      </c>
      <c r="J52">
        <v>14</v>
      </c>
      <c r="K52" t="s">
        <v>19</v>
      </c>
      <c r="L52">
        <v>10</v>
      </c>
      <c r="M52">
        <v>4</v>
      </c>
      <c r="N52" t="s">
        <v>19</v>
      </c>
      <c r="O52" t="s">
        <v>19</v>
      </c>
      <c r="P52" t="s">
        <v>19</v>
      </c>
      <c r="Q52" t="s">
        <v>19</v>
      </c>
      <c r="R52" t="s">
        <v>19</v>
      </c>
      <c r="S52" t="s">
        <v>19</v>
      </c>
      <c r="T52" t="s">
        <v>19</v>
      </c>
      <c r="U52" t="s">
        <v>19</v>
      </c>
    </row>
    <row r="53" spans="1:21">
      <c r="A53" t="s">
        <v>882</v>
      </c>
      <c r="B53">
        <v>9</v>
      </c>
      <c r="C53">
        <v>3</v>
      </c>
      <c r="D53" t="s">
        <v>19</v>
      </c>
      <c r="E53">
        <v>6</v>
      </c>
      <c r="F53">
        <v>4</v>
      </c>
      <c r="G53">
        <v>1</v>
      </c>
      <c r="H53" t="s">
        <v>19</v>
      </c>
      <c r="I53">
        <v>3</v>
      </c>
      <c r="J53">
        <v>4</v>
      </c>
      <c r="K53">
        <v>1</v>
      </c>
      <c r="L53" t="s">
        <v>19</v>
      </c>
      <c r="M53">
        <v>3</v>
      </c>
      <c r="N53">
        <v>1</v>
      </c>
      <c r="O53">
        <v>1</v>
      </c>
      <c r="P53" t="s">
        <v>19</v>
      </c>
      <c r="Q53" t="s">
        <v>19</v>
      </c>
      <c r="R53" t="s">
        <v>19</v>
      </c>
      <c r="S53" t="s">
        <v>19</v>
      </c>
      <c r="T53" t="s">
        <v>19</v>
      </c>
      <c r="U53" t="s">
        <v>19</v>
      </c>
    </row>
    <row r="54" spans="1:21">
      <c r="A54" t="s">
        <v>881</v>
      </c>
      <c r="B54">
        <v>13</v>
      </c>
      <c r="C54">
        <v>1</v>
      </c>
      <c r="D54">
        <v>8</v>
      </c>
      <c r="E54">
        <v>4</v>
      </c>
      <c r="F54">
        <v>9</v>
      </c>
      <c r="G54">
        <v>1</v>
      </c>
      <c r="H54">
        <v>6</v>
      </c>
      <c r="I54">
        <v>2</v>
      </c>
      <c r="J54">
        <v>3</v>
      </c>
      <c r="K54" t="s">
        <v>19</v>
      </c>
      <c r="L54">
        <v>1</v>
      </c>
      <c r="M54">
        <v>2</v>
      </c>
      <c r="N54">
        <v>1</v>
      </c>
      <c r="O54" t="s">
        <v>19</v>
      </c>
      <c r="P54">
        <v>1</v>
      </c>
      <c r="Q54" t="s">
        <v>19</v>
      </c>
      <c r="R54" t="s">
        <v>19</v>
      </c>
      <c r="S54" t="s">
        <v>19</v>
      </c>
      <c r="T54" t="s">
        <v>19</v>
      </c>
      <c r="U54" t="s">
        <v>19</v>
      </c>
    </row>
    <row r="55" spans="1:21">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row>
    <row r="56" spans="1:21">
      <c r="A56" t="s">
        <v>880</v>
      </c>
      <c r="B56">
        <v>135</v>
      </c>
      <c r="C56" t="s">
        <v>19</v>
      </c>
      <c r="D56">
        <v>67</v>
      </c>
      <c r="E56">
        <v>68</v>
      </c>
      <c r="F56">
        <v>84</v>
      </c>
      <c r="G56" t="s">
        <v>19</v>
      </c>
      <c r="H56">
        <v>34</v>
      </c>
      <c r="I56">
        <v>50</v>
      </c>
      <c r="J56">
        <v>24</v>
      </c>
      <c r="K56" t="s">
        <v>19</v>
      </c>
      <c r="L56">
        <v>9</v>
      </c>
      <c r="M56">
        <v>15</v>
      </c>
      <c r="N56">
        <v>24</v>
      </c>
      <c r="O56" t="s">
        <v>19</v>
      </c>
      <c r="P56">
        <v>21</v>
      </c>
      <c r="Q56">
        <v>3</v>
      </c>
      <c r="R56">
        <v>3</v>
      </c>
      <c r="S56" t="s">
        <v>19</v>
      </c>
      <c r="T56">
        <v>3</v>
      </c>
      <c r="U56" t="s">
        <v>19</v>
      </c>
    </row>
    <row r="57" spans="1:21">
      <c r="A57" t="s">
        <v>879</v>
      </c>
      <c r="B57">
        <v>9</v>
      </c>
      <c r="C57" t="s">
        <v>19</v>
      </c>
      <c r="D57">
        <v>4</v>
      </c>
      <c r="E57">
        <v>5</v>
      </c>
      <c r="F57">
        <v>5</v>
      </c>
      <c r="G57" t="s">
        <v>19</v>
      </c>
      <c r="H57">
        <v>2</v>
      </c>
      <c r="I57">
        <v>3</v>
      </c>
      <c r="J57">
        <v>4</v>
      </c>
      <c r="K57" t="s">
        <v>19</v>
      </c>
      <c r="L57">
        <v>2</v>
      </c>
      <c r="M57">
        <v>2</v>
      </c>
      <c r="N57" t="s">
        <v>19</v>
      </c>
      <c r="O57" t="s">
        <v>19</v>
      </c>
      <c r="P57" t="s">
        <v>19</v>
      </c>
      <c r="Q57" t="s">
        <v>19</v>
      </c>
      <c r="R57" t="s">
        <v>19</v>
      </c>
      <c r="S57" t="s">
        <v>19</v>
      </c>
      <c r="T57" t="s">
        <v>19</v>
      </c>
      <c r="U57" t="s">
        <v>19</v>
      </c>
    </row>
    <row r="58" spans="1:21">
      <c r="A58" t="s">
        <v>878</v>
      </c>
      <c r="B58">
        <v>12</v>
      </c>
      <c r="C58">
        <v>4</v>
      </c>
      <c r="D58" t="s">
        <v>19</v>
      </c>
      <c r="E58">
        <v>8</v>
      </c>
      <c r="F58">
        <v>9</v>
      </c>
      <c r="G58">
        <v>1</v>
      </c>
      <c r="H58" t="s">
        <v>19</v>
      </c>
      <c r="I58">
        <v>8</v>
      </c>
      <c r="J58">
        <v>2</v>
      </c>
      <c r="K58">
        <v>2</v>
      </c>
      <c r="L58" t="s">
        <v>19</v>
      </c>
      <c r="M58" t="s">
        <v>19</v>
      </c>
      <c r="N58">
        <v>1</v>
      </c>
      <c r="O58">
        <v>1</v>
      </c>
      <c r="P58" t="s">
        <v>19</v>
      </c>
      <c r="Q58" t="s">
        <v>19</v>
      </c>
      <c r="R58" t="s">
        <v>19</v>
      </c>
      <c r="S58" t="s">
        <v>19</v>
      </c>
      <c r="T58" t="s">
        <v>19</v>
      </c>
      <c r="U58" t="s">
        <v>19</v>
      </c>
    </row>
    <row r="59" spans="1:21">
      <c r="A59" t="s">
        <v>877</v>
      </c>
      <c r="B59" t="s">
        <v>19</v>
      </c>
      <c r="C59" t="s">
        <v>19</v>
      </c>
      <c r="D59" t="s">
        <v>19</v>
      </c>
      <c r="E59" t="s">
        <v>19</v>
      </c>
      <c r="F59" t="s">
        <v>19</v>
      </c>
      <c r="G59" t="s">
        <v>19</v>
      </c>
      <c r="H59" t="s">
        <v>19</v>
      </c>
      <c r="I59" t="s">
        <v>19</v>
      </c>
      <c r="J59" t="s">
        <v>19</v>
      </c>
      <c r="K59" t="s">
        <v>19</v>
      </c>
      <c r="L59" t="s">
        <v>19</v>
      </c>
      <c r="M59" t="s">
        <v>19</v>
      </c>
      <c r="N59" t="s">
        <v>19</v>
      </c>
      <c r="O59" t="s">
        <v>19</v>
      </c>
      <c r="P59" t="s">
        <v>19</v>
      </c>
      <c r="Q59" t="s">
        <v>19</v>
      </c>
      <c r="R59" t="s">
        <v>19</v>
      </c>
      <c r="S59" t="s">
        <v>19</v>
      </c>
      <c r="T59" t="s">
        <v>19</v>
      </c>
      <c r="U59" t="s">
        <v>19</v>
      </c>
    </row>
    <row r="60" spans="1:21">
      <c r="A60" t="s">
        <v>876</v>
      </c>
      <c r="B60">
        <v>625</v>
      </c>
      <c r="C60">
        <v>60</v>
      </c>
      <c r="D60">
        <v>278</v>
      </c>
      <c r="E60">
        <v>287</v>
      </c>
      <c r="F60">
        <v>406</v>
      </c>
      <c r="G60">
        <v>28</v>
      </c>
      <c r="H60">
        <v>131</v>
      </c>
      <c r="I60">
        <v>247</v>
      </c>
      <c r="J60">
        <v>153</v>
      </c>
      <c r="K60">
        <v>19</v>
      </c>
      <c r="L60">
        <v>95</v>
      </c>
      <c r="M60">
        <v>39</v>
      </c>
      <c r="N60">
        <v>56</v>
      </c>
      <c r="O60">
        <v>11</v>
      </c>
      <c r="P60">
        <v>45</v>
      </c>
      <c r="Q60" t="s">
        <v>19</v>
      </c>
      <c r="R60">
        <v>10</v>
      </c>
      <c r="S60">
        <v>2</v>
      </c>
      <c r="T60">
        <v>7</v>
      </c>
      <c r="U60">
        <v>1</v>
      </c>
    </row>
    <row r="61" spans="1:21">
      <c r="A61" t="s">
        <v>875</v>
      </c>
      <c r="B61">
        <v>251</v>
      </c>
      <c r="C61" t="s">
        <v>19</v>
      </c>
      <c r="D61">
        <v>108</v>
      </c>
      <c r="E61">
        <v>143</v>
      </c>
      <c r="F61">
        <v>177</v>
      </c>
      <c r="G61" t="s">
        <v>19</v>
      </c>
      <c r="H61">
        <v>60</v>
      </c>
      <c r="I61">
        <v>117</v>
      </c>
      <c r="J61">
        <v>50</v>
      </c>
      <c r="K61" t="s">
        <v>19</v>
      </c>
      <c r="L61">
        <v>29</v>
      </c>
      <c r="M61">
        <v>21</v>
      </c>
      <c r="N61">
        <v>18</v>
      </c>
      <c r="O61" t="s">
        <v>19</v>
      </c>
      <c r="P61">
        <v>16</v>
      </c>
      <c r="Q61">
        <v>2</v>
      </c>
      <c r="R61">
        <v>6</v>
      </c>
      <c r="S61" t="s">
        <v>19</v>
      </c>
      <c r="T61">
        <v>3</v>
      </c>
      <c r="U61">
        <v>3</v>
      </c>
    </row>
    <row r="62" spans="1:21">
      <c r="A62" t="s">
        <v>874</v>
      </c>
      <c r="B62">
        <v>10</v>
      </c>
      <c r="C62" t="s">
        <v>19</v>
      </c>
      <c r="D62">
        <v>3</v>
      </c>
      <c r="E62">
        <v>7</v>
      </c>
      <c r="F62">
        <v>5</v>
      </c>
      <c r="G62" t="s">
        <v>19</v>
      </c>
      <c r="H62" t="s">
        <v>19</v>
      </c>
      <c r="I62">
        <v>5</v>
      </c>
      <c r="J62">
        <v>3</v>
      </c>
      <c r="K62" t="s">
        <v>19</v>
      </c>
      <c r="L62">
        <v>1</v>
      </c>
      <c r="M62">
        <v>2</v>
      </c>
      <c r="N62">
        <v>1</v>
      </c>
      <c r="O62" t="s">
        <v>19</v>
      </c>
      <c r="P62">
        <v>1</v>
      </c>
      <c r="Q62" t="s">
        <v>19</v>
      </c>
      <c r="R62">
        <v>1</v>
      </c>
      <c r="S62" t="s">
        <v>19</v>
      </c>
      <c r="T62">
        <v>1</v>
      </c>
      <c r="U62" t="s">
        <v>19</v>
      </c>
    </row>
    <row r="63" spans="1:21">
      <c r="A63" t="s">
        <v>873</v>
      </c>
      <c r="B63">
        <v>5</v>
      </c>
      <c r="C63">
        <v>2</v>
      </c>
      <c r="D63">
        <v>1</v>
      </c>
      <c r="E63">
        <v>2</v>
      </c>
      <c r="F63">
        <v>4</v>
      </c>
      <c r="G63">
        <v>1</v>
      </c>
      <c r="H63">
        <v>1</v>
      </c>
      <c r="I63">
        <v>2</v>
      </c>
      <c r="J63" t="s">
        <v>19</v>
      </c>
      <c r="K63" t="s">
        <v>19</v>
      </c>
      <c r="L63" t="s">
        <v>19</v>
      </c>
      <c r="M63" t="s">
        <v>19</v>
      </c>
      <c r="N63" t="s">
        <v>19</v>
      </c>
      <c r="O63" t="s">
        <v>19</v>
      </c>
      <c r="P63" t="s">
        <v>19</v>
      </c>
      <c r="Q63" t="s">
        <v>19</v>
      </c>
      <c r="R63">
        <v>1</v>
      </c>
      <c r="S63">
        <v>1</v>
      </c>
      <c r="T63" t="s">
        <v>19</v>
      </c>
      <c r="U63" t="s">
        <v>19</v>
      </c>
    </row>
    <row r="64" spans="1:21">
      <c r="A64" t="s">
        <v>872</v>
      </c>
      <c r="B64">
        <v>35</v>
      </c>
      <c r="C64">
        <v>21</v>
      </c>
      <c r="D64">
        <v>3</v>
      </c>
      <c r="E64">
        <v>11</v>
      </c>
      <c r="F64">
        <v>12</v>
      </c>
      <c r="G64">
        <v>7</v>
      </c>
      <c r="H64" t="s">
        <v>19</v>
      </c>
      <c r="I64">
        <v>5</v>
      </c>
      <c r="J64">
        <v>13</v>
      </c>
      <c r="K64">
        <v>7</v>
      </c>
      <c r="L64">
        <v>2</v>
      </c>
      <c r="M64">
        <v>4</v>
      </c>
      <c r="N64">
        <v>10</v>
      </c>
      <c r="O64">
        <v>7</v>
      </c>
      <c r="P64">
        <v>1</v>
      </c>
      <c r="Q64">
        <v>2</v>
      </c>
      <c r="R64" t="s">
        <v>19</v>
      </c>
      <c r="S64" t="s">
        <v>19</v>
      </c>
      <c r="T64" t="s">
        <v>19</v>
      </c>
      <c r="U64" t="s">
        <v>19</v>
      </c>
    </row>
    <row r="65" spans="1:21">
      <c r="A65" t="s">
        <v>871</v>
      </c>
      <c r="B65" t="s">
        <v>19</v>
      </c>
      <c r="C65" t="s">
        <v>19</v>
      </c>
      <c r="D65" t="s">
        <v>19</v>
      </c>
      <c r="E65" t="s">
        <v>19</v>
      </c>
      <c r="F65" t="s">
        <v>19</v>
      </c>
      <c r="G65" t="s">
        <v>19</v>
      </c>
      <c r="H65" t="s">
        <v>19</v>
      </c>
      <c r="I65" t="s">
        <v>19</v>
      </c>
      <c r="J65" t="s">
        <v>19</v>
      </c>
      <c r="K65" t="s">
        <v>19</v>
      </c>
      <c r="L65" t="s">
        <v>19</v>
      </c>
      <c r="M65" t="s">
        <v>19</v>
      </c>
      <c r="N65" t="s">
        <v>19</v>
      </c>
      <c r="O65" t="s">
        <v>19</v>
      </c>
      <c r="P65" t="s">
        <v>19</v>
      </c>
      <c r="Q65" t="s">
        <v>19</v>
      </c>
      <c r="R65" t="s">
        <v>19</v>
      </c>
      <c r="S65" t="s">
        <v>19</v>
      </c>
      <c r="T65" t="s">
        <v>19</v>
      </c>
      <c r="U65" t="s">
        <v>19</v>
      </c>
    </row>
    <row r="66" spans="1:21">
      <c r="A66" t="s">
        <v>870</v>
      </c>
      <c r="B66">
        <v>311</v>
      </c>
      <c r="C66">
        <v>17</v>
      </c>
      <c r="D66">
        <v>70</v>
      </c>
      <c r="E66">
        <v>224</v>
      </c>
      <c r="F66">
        <v>273</v>
      </c>
      <c r="G66" t="s">
        <v>19</v>
      </c>
      <c r="H66">
        <v>49</v>
      </c>
      <c r="I66">
        <v>224</v>
      </c>
      <c r="J66">
        <v>25</v>
      </c>
      <c r="K66">
        <v>9</v>
      </c>
      <c r="L66">
        <v>16</v>
      </c>
      <c r="M66" t="s">
        <v>19</v>
      </c>
      <c r="N66">
        <v>10</v>
      </c>
      <c r="O66">
        <v>7</v>
      </c>
      <c r="P66">
        <v>3</v>
      </c>
      <c r="Q66" t="s">
        <v>19</v>
      </c>
      <c r="R66">
        <v>3</v>
      </c>
      <c r="S66">
        <v>1</v>
      </c>
      <c r="T66">
        <v>2</v>
      </c>
      <c r="U66" t="s">
        <v>19</v>
      </c>
    </row>
    <row r="67" spans="1:21">
      <c r="A67" t="s">
        <v>869</v>
      </c>
      <c r="B67">
        <v>211</v>
      </c>
      <c r="C67">
        <v>18</v>
      </c>
      <c r="D67">
        <v>136</v>
      </c>
      <c r="E67">
        <v>57</v>
      </c>
      <c r="F67">
        <v>116</v>
      </c>
      <c r="G67">
        <v>14</v>
      </c>
      <c r="H67">
        <v>55</v>
      </c>
      <c r="I67">
        <v>47</v>
      </c>
      <c r="J67">
        <v>52</v>
      </c>
      <c r="K67">
        <v>1</v>
      </c>
      <c r="L67">
        <v>41</v>
      </c>
      <c r="M67">
        <v>10</v>
      </c>
      <c r="N67">
        <v>34</v>
      </c>
      <c r="O67" t="s">
        <v>19</v>
      </c>
      <c r="P67">
        <v>34</v>
      </c>
      <c r="Q67" t="s">
        <v>19</v>
      </c>
      <c r="R67">
        <v>9</v>
      </c>
      <c r="S67">
        <v>3</v>
      </c>
      <c r="T67">
        <v>6</v>
      </c>
      <c r="U67" t="s">
        <v>19</v>
      </c>
    </row>
    <row r="68" spans="1:21">
      <c r="A68" t="s">
        <v>868</v>
      </c>
      <c r="B68">
        <v>231</v>
      </c>
      <c r="C68">
        <v>22</v>
      </c>
      <c r="D68">
        <v>47</v>
      </c>
      <c r="E68">
        <v>162</v>
      </c>
      <c r="F68">
        <v>159</v>
      </c>
      <c r="G68">
        <v>9</v>
      </c>
      <c r="H68">
        <v>5</v>
      </c>
      <c r="I68">
        <v>145</v>
      </c>
      <c r="J68">
        <v>51</v>
      </c>
      <c r="K68">
        <v>11</v>
      </c>
      <c r="L68">
        <v>24</v>
      </c>
      <c r="M68">
        <v>16</v>
      </c>
      <c r="N68">
        <v>19</v>
      </c>
      <c r="O68">
        <v>1</v>
      </c>
      <c r="P68">
        <v>17</v>
      </c>
      <c r="Q68">
        <v>1</v>
      </c>
      <c r="R68">
        <v>2</v>
      </c>
      <c r="S68">
        <v>1</v>
      </c>
      <c r="T68">
        <v>1</v>
      </c>
      <c r="U68" t="s">
        <v>19</v>
      </c>
    </row>
    <row r="69" spans="1:21">
      <c r="A69" t="s">
        <v>867</v>
      </c>
      <c r="B69" t="s">
        <v>19</v>
      </c>
      <c r="C69" t="s">
        <v>19</v>
      </c>
      <c r="D69" t="s">
        <v>19</v>
      </c>
      <c r="E69" t="s">
        <v>19</v>
      </c>
      <c r="F69" t="s">
        <v>19</v>
      </c>
      <c r="G69" t="s">
        <v>19</v>
      </c>
      <c r="H69" t="s">
        <v>19</v>
      </c>
      <c r="I69" t="s">
        <v>19</v>
      </c>
      <c r="J69" t="s">
        <v>19</v>
      </c>
      <c r="K69" t="s">
        <v>19</v>
      </c>
      <c r="L69" t="s">
        <v>19</v>
      </c>
      <c r="M69" t="s">
        <v>19</v>
      </c>
      <c r="N69" t="s">
        <v>19</v>
      </c>
      <c r="O69" t="s">
        <v>19</v>
      </c>
      <c r="P69" t="s">
        <v>19</v>
      </c>
      <c r="Q69" t="s">
        <v>19</v>
      </c>
      <c r="R69" t="s">
        <v>19</v>
      </c>
      <c r="S69" t="s">
        <v>19</v>
      </c>
      <c r="T69" t="s">
        <v>19</v>
      </c>
      <c r="U69" t="s">
        <v>19</v>
      </c>
    </row>
    <row r="70" spans="1:21">
      <c r="A70" t="s">
        <v>866</v>
      </c>
      <c r="B70">
        <v>12</v>
      </c>
      <c r="C70" t="s">
        <v>19</v>
      </c>
      <c r="D70">
        <v>12</v>
      </c>
      <c r="E70" t="s">
        <v>19</v>
      </c>
      <c r="F70">
        <v>6</v>
      </c>
      <c r="G70" t="s">
        <v>19</v>
      </c>
      <c r="H70">
        <v>6</v>
      </c>
      <c r="I70" t="s">
        <v>19</v>
      </c>
      <c r="J70">
        <v>6</v>
      </c>
      <c r="K70" t="s">
        <v>19</v>
      </c>
      <c r="L70">
        <v>6</v>
      </c>
      <c r="M70" t="s">
        <v>19</v>
      </c>
      <c r="N70" t="s">
        <v>19</v>
      </c>
      <c r="O70" t="s">
        <v>19</v>
      </c>
      <c r="P70" t="s">
        <v>19</v>
      </c>
      <c r="Q70" t="s">
        <v>19</v>
      </c>
      <c r="R70" t="s">
        <v>19</v>
      </c>
      <c r="S70" t="s">
        <v>19</v>
      </c>
      <c r="T70" t="s">
        <v>19</v>
      </c>
      <c r="U70" t="s">
        <v>19</v>
      </c>
    </row>
    <row r="71" spans="1:21">
      <c r="A71" t="s">
        <v>865</v>
      </c>
      <c r="B71">
        <v>18</v>
      </c>
      <c r="C71" t="s">
        <v>19</v>
      </c>
      <c r="D71" t="s">
        <v>19</v>
      </c>
      <c r="E71">
        <v>18</v>
      </c>
      <c r="F71">
        <v>5</v>
      </c>
      <c r="G71" t="s">
        <v>19</v>
      </c>
      <c r="H71" t="s">
        <v>19</v>
      </c>
      <c r="I71">
        <v>5</v>
      </c>
      <c r="J71">
        <v>9</v>
      </c>
      <c r="K71" t="s">
        <v>19</v>
      </c>
      <c r="L71" t="s">
        <v>19</v>
      </c>
      <c r="M71">
        <v>9</v>
      </c>
      <c r="N71">
        <v>3</v>
      </c>
      <c r="O71" t="s">
        <v>19</v>
      </c>
      <c r="P71" t="s">
        <v>19</v>
      </c>
      <c r="Q71">
        <v>3</v>
      </c>
      <c r="R71">
        <v>1</v>
      </c>
      <c r="S71" t="s">
        <v>19</v>
      </c>
      <c r="T71" t="s">
        <v>19</v>
      </c>
      <c r="U71">
        <v>1</v>
      </c>
    </row>
    <row r="72" spans="1:21">
      <c r="A72" t="s">
        <v>864</v>
      </c>
      <c r="B72">
        <v>121</v>
      </c>
      <c r="C72">
        <v>21</v>
      </c>
      <c r="D72">
        <v>66</v>
      </c>
      <c r="E72">
        <v>34</v>
      </c>
      <c r="F72">
        <v>56</v>
      </c>
      <c r="G72">
        <v>6</v>
      </c>
      <c r="H72">
        <v>21</v>
      </c>
      <c r="I72">
        <v>29</v>
      </c>
      <c r="J72">
        <v>49</v>
      </c>
      <c r="K72">
        <v>9</v>
      </c>
      <c r="L72">
        <v>35</v>
      </c>
      <c r="M72">
        <v>5</v>
      </c>
      <c r="N72">
        <v>14</v>
      </c>
      <c r="O72">
        <v>5</v>
      </c>
      <c r="P72">
        <v>9</v>
      </c>
      <c r="Q72" t="s">
        <v>19</v>
      </c>
      <c r="R72">
        <v>2</v>
      </c>
      <c r="S72">
        <v>1</v>
      </c>
      <c r="T72">
        <v>1</v>
      </c>
      <c r="U72" t="s">
        <v>19</v>
      </c>
    </row>
    <row r="73" spans="1:21">
      <c r="A73" t="s">
        <v>863</v>
      </c>
      <c r="B73">
        <v>20</v>
      </c>
      <c r="C73">
        <v>7</v>
      </c>
      <c r="D73">
        <v>2</v>
      </c>
      <c r="E73">
        <v>11</v>
      </c>
      <c r="F73">
        <v>7</v>
      </c>
      <c r="G73" t="s">
        <v>19</v>
      </c>
      <c r="H73" t="s">
        <v>19</v>
      </c>
      <c r="I73">
        <v>7</v>
      </c>
      <c r="J73">
        <v>12</v>
      </c>
      <c r="K73">
        <v>6</v>
      </c>
      <c r="L73">
        <v>2</v>
      </c>
      <c r="M73">
        <v>4</v>
      </c>
      <c r="N73">
        <v>1</v>
      </c>
      <c r="O73">
        <v>1</v>
      </c>
      <c r="P73" t="s">
        <v>19</v>
      </c>
      <c r="Q73" t="s">
        <v>19</v>
      </c>
      <c r="R73" t="s">
        <v>19</v>
      </c>
      <c r="S73" t="s">
        <v>19</v>
      </c>
      <c r="T73" t="s">
        <v>19</v>
      </c>
      <c r="U73" t="s">
        <v>19</v>
      </c>
    </row>
    <row r="74" spans="1:21">
      <c r="A74" t="s">
        <v>862</v>
      </c>
      <c r="B74">
        <v>22</v>
      </c>
      <c r="C74">
        <v>3</v>
      </c>
      <c r="D74">
        <v>1</v>
      </c>
      <c r="E74">
        <v>18</v>
      </c>
      <c r="F74">
        <v>5</v>
      </c>
      <c r="G74" t="s">
        <v>19</v>
      </c>
      <c r="H74">
        <v>1</v>
      </c>
      <c r="I74">
        <v>4</v>
      </c>
      <c r="J74">
        <v>14</v>
      </c>
      <c r="K74" t="s">
        <v>19</v>
      </c>
      <c r="L74" t="s">
        <v>19</v>
      </c>
      <c r="M74">
        <v>14</v>
      </c>
      <c r="N74">
        <v>3</v>
      </c>
      <c r="O74">
        <v>3</v>
      </c>
      <c r="P74" t="s">
        <v>19</v>
      </c>
      <c r="Q74" t="s">
        <v>19</v>
      </c>
      <c r="R74" t="s">
        <v>19</v>
      </c>
      <c r="S74" t="s">
        <v>19</v>
      </c>
      <c r="T74" t="s">
        <v>19</v>
      </c>
      <c r="U74" t="s">
        <v>19</v>
      </c>
    </row>
    <row r="75" spans="1:21">
      <c r="A75" t="s">
        <v>861</v>
      </c>
      <c r="B75">
        <v>47</v>
      </c>
      <c r="C75" t="s">
        <v>19</v>
      </c>
      <c r="D75">
        <v>27</v>
      </c>
      <c r="E75">
        <v>20</v>
      </c>
      <c r="F75">
        <v>35</v>
      </c>
      <c r="G75" t="s">
        <v>19</v>
      </c>
      <c r="H75">
        <v>18</v>
      </c>
      <c r="I75">
        <v>17</v>
      </c>
      <c r="J75">
        <v>10</v>
      </c>
      <c r="K75" t="s">
        <v>19</v>
      </c>
      <c r="L75">
        <v>7</v>
      </c>
      <c r="M75">
        <v>3</v>
      </c>
      <c r="N75">
        <v>2</v>
      </c>
      <c r="O75" t="s">
        <v>19</v>
      </c>
      <c r="P75">
        <v>2</v>
      </c>
      <c r="Q75" t="s">
        <v>19</v>
      </c>
      <c r="R75" t="s">
        <v>19</v>
      </c>
      <c r="S75" t="s">
        <v>19</v>
      </c>
      <c r="T75" t="s">
        <v>19</v>
      </c>
      <c r="U75" t="s">
        <v>19</v>
      </c>
    </row>
    <row r="76" spans="1:21">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row>
    <row r="77" spans="1:21">
      <c r="A77" t="s">
        <v>859</v>
      </c>
      <c r="B77">
        <v>34</v>
      </c>
      <c r="C77" t="s">
        <v>19</v>
      </c>
      <c r="D77">
        <v>20</v>
      </c>
      <c r="E77">
        <v>14</v>
      </c>
      <c r="F77">
        <v>22</v>
      </c>
      <c r="G77" t="s">
        <v>19</v>
      </c>
      <c r="H77">
        <v>9</v>
      </c>
      <c r="I77">
        <v>13</v>
      </c>
      <c r="J77">
        <v>10</v>
      </c>
      <c r="K77" t="s">
        <v>19</v>
      </c>
      <c r="L77">
        <v>10</v>
      </c>
      <c r="M77" t="s">
        <v>19</v>
      </c>
      <c r="N77">
        <v>2</v>
      </c>
      <c r="O77" t="s">
        <v>19</v>
      </c>
      <c r="P77">
        <v>1</v>
      </c>
      <c r="Q77">
        <v>1</v>
      </c>
      <c r="R77" t="s">
        <v>19</v>
      </c>
      <c r="S77" t="s">
        <v>19</v>
      </c>
      <c r="T77" t="s">
        <v>19</v>
      </c>
      <c r="U77" t="s">
        <v>19</v>
      </c>
    </row>
    <row r="78" spans="1:21">
      <c r="A78" t="s">
        <v>858</v>
      </c>
      <c r="B78">
        <v>36</v>
      </c>
      <c r="C78">
        <v>1</v>
      </c>
      <c r="D78">
        <v>21</v>
      </c>
      <c r="E78">
        <v>14</v>
      </c>
      <c r="F78">
        <v>21</v>
      </c>
      <c r="G78">
        <v>1</v>
      </c>
      <c r="H78">
        <v>7</v>
      </c>
      <c r="I78">
        <v>13</v>
      </c>
      <c r="J78">
        <v>7</v>
      </c>
      <c r="K78" t="s">
        <v>19</v>
      </c>
      <c r="L78">
        <v>7</v>
      </c>
      <c r="M78" t="s">
        <v>19</v>
      </c>
      <c r="N78">
        <v>7</v>
      </c>
      <c r="O78" t="s">
        <v>19</v>
      </c>
      <c r="P78">
        <v>7</v>
      </c>
      <c r="Q78" t="s">
        <v>19</v>
      </c>
      <c r="R78">
        <v>1</v>
      </c>
      <c r="S78" t="s">
        <v>19</v>
      </c>
      <c r="T78" t="s">
        <v>19</v>
      </c>
      <c r="U78">
        <v>1</v>
      </c>
    </row>
    <row r="79" spans="1:21">
      <c r="A79" t="s">
        <v>857</v>
      </c>
      <c r="B79" t="s">
        <v>19</v>
      </c>
      <c r="C79" t="s">
        <v>19</v>
      </c>
      <c r="D79" t="s">
        <v>19</v>
      </c>
      <c r="E79" t="s">
        <v>19</v>
      </c>
      <c r="F79" t="s">
        <v>19</v>
      </c>
      <c r="G79" t="s">
        <v>19</v>
      </c>
      <c r="H79" t="s">
        <v>19</v>
      </c>
      <c r="I79" t="s">
        <v>19</v>
      </c>
      <c r="J79" t="s">
        <v>19</v>
      </c>
      <c r="K79" t="s">
        <v>19</v>
      </c>
      <c r="L79" t="s">
        <v>19</v>
      </c>
      <c r="M79" t="s">
        <v>19</v>
      </c>
      <c r="N79" t="s">
        <v>19</v>
      </c>
      <c r="O79" t="s">
        <v>19</v>
      </c>
      <c r="P79" t="s">
        <v>19</v>
      </c>
      <c r="Q79" t="s">
        <v>19</v>
      </c>
      <c r="R79" t="s">
        <v>19</v>
      </c>
      <c r="S79" t="s">
        <v>19</v>
      </c>
      <c r="T79" t="s">
        <v>19</v>
      </c>
      <c r="U79" t="s">
        <v>19</v>
      </c>
    </row>
    <row r="80" spans="1:21">
      <c r="A80" t="s">
        <v>856</v>
      </c>
      <c r="B80" t="s">
        <v>19</v>
      </c>
      <c r="C80" t="s">
        <v>19</v>
      </c>
      <c r="D80" t="s">
        <v>19</v>
      </c>
      <c r="E80" t="s">
        <v>19</v>
      </c>
      <c r="F80" t="s">
        <v>19</v>
      </c>
      <c r="G80" t="s">
        <v>19</v>
      </c>
      <c r="H80" t="s">
        <v>19</v>
      </c>
      <c r="I80" t="s">
        <v>19</v>
      </c>
      <c r="J80" t="s">
        <v>19</v>
      </c>
      <c r="K80" t="s">
        <v>19</v>
      </c>
      <c r="L80" t="s">
        <v>19</v>
      </c>
      <c r="M80" t="s">
        <v>19</v>
      </c>
      <c r="N80" t="s">
        <v>19</v>
      </c>
      <c r="O80" t="s">
        <v>19</v>
      </c>
      <c r="P80" t="s">
        <v>19</v>
      </c>
      <c r="Q80" t="s">
        <v>19</v>
      </c>
      <c r="R80" t="s">
        <v>19</v>
      </c>
      <c r="S80" t="s">
        <v>19</v>
      </c>
      <c r="T80" t="s">
        <v>19</v>
      </c>
      <c r="U80" t="s">
        <v>19</v>
      </c>
    </row>
    <row r="81" spans="1:21">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row>
    <row r="82" spans="1:21">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row>
    <row r="83" spans="1:21">
      <c r="A83" t="s">
        <v>853</v>
      </c>
      <c r="B83" t="s">
        <v>19</v>
      </c>
      <c r="C83" t="s">
        <v>19</v>
      </c>
      <c r="D83" t="s">
        <v>19</v>
      </c>
      <c r="E83" t="s">
        <v>19</v>
      </c>
      <c r="F83" t="s">
        <v>19</v>
      </c>
      <c r="G83" t="s">
        <v>19</v>
      </c>
      <c r="H83" t="s">
        <v>19</v>
      </c>
      <c r="I83" t="s">
        <v>19</v>
      </c>
      <c r="J83" t="s">
        <v>19</v>
      </c>
      <c r="K83" t="s">
        <v>19</v>
      </c>
      <c r="L83" t="s">
        <v>19</v>
      </c>
      <c r="M83" t="s">
        <v>19</v>
      </c>
      <c r="N83" t="s">
        <v>19</v>
      </c>
      <c r="O83" t="s">
        <v>19</v>
      </c>
      <c r="P83" t="s">
        <v>19</v>
      </c>
      <c r="Q83" t="s">
        <v>19</v>
      </c>
      <c r="R83" t="s">
        <v>19</v>
      </c>
      <c r="S83" t="s">
        <v>19</v>
      </c>
      <c r="T83" t="s">
        <v>19</v>
      </c>
      <c r="U83" t="s">
        <v>19</v>
      </c>
    </row>
    <row r="84" spans="1:21">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row>
    <row r="85" spans="1:21">
      <c r="A85" t="s">
        <v>851</v>
      </c>
      <c r="B85" t="s">
        <v>19</v>
      </c>
      <c r="C85" t="s">
        <v>19</v>
      </c>
      <c r="D85" t="s">
        <v>19</v>
      </c>
      <c r="E85" t="s">
        <v>19</v>
      </c>
      <c r="F85" t="s">
        <v>19</v>
      </c>
      <c r="G85" t="s">
        <v>19</v>
      </c>
      <c r="H85" t="s">
        <v>19</v>
      </c>
      <c r="I85" t="s">
        <v>19</v>
      </c>
      <c r="J85" t="s">
        <v>19</v>
      </c>
      <c r="K85" t="s">
        <v>19</v>
      </c>
      <c r="L85" t="s">
        <v>19</v>
      </c>
      <c r="M85" t="s">
        <v>19</v>
      </c>
      <c r="N85" t="s">
        <v>19</v>
      </c>
      <c r="O85" t="s">
        <v>19</v>
      </c>
      <c r="P85" t="s">
        <v>19</v>
      </c>
      <c r="Q85" t="s">
        <v>19</v>
      </c>
      <c r="R85" t="s">
        <v>19</v>
      </c>
      <c r="S85" t="s">
        <v>19</v>
      </c>
      <c r="T85" t="s">
        <v>19</v>
      </c>
      <c r="U85" t="s">
        <v>19</v>
      </c>
    </row>
    <row r="86" spans="1:21">
      <c r="A86" t="s">
        <v>850</v>
      </c>
      <c r="B86" t="s">
        <v>19</v>
      </c>
      <c r="C86" t="s">
        <v>19</v>
      </c>
      <c r="D86" t="s">
        <v>19</v>
      </c>
      <c r="E86" t="s">
        <v>19</v>
      </c>
      <c r="F86" t="s">
        <v>19</v>
      </c>
      <c r="G86" t="s">
        <v>19</v>
      </c>
      <c r="H86" t="s">
        <v>19</v>
      </c>
      <c r="I86" t="s">
        <v>19</v>
      </c>
      <c r="J86" t="s">
        <v>19</v>
      </c>
      <c r="K86" t="s">
        <v>19</v>
      </c>
      <c r="L86" t="s">
        <v>19</v>
      </c>
      <c r="M86" t="s">
        <v>19</v>
      </c>
      <c r="N86" t="s">
        <v>19</v>
      </c>
      <c r="O86" t="s">
        <v>19</v>
      </c>
      <c r="P86" t="s">
        <v>19</v>
      </c>
      <c r="Q86" t="s">
        <v>19</v>
      </c>
      <c r="R86" t="s">
        <v>19</v>
      </c>
      <c r="S86" t="s">
        <v>19</v>
      </c>
      <c r="T86" t="s">
        <v>19</v>
      </c>
      <c r="U86" t="s">
        <v>19</v>
      </c>
    </row>
    <row r="87" spans="1:21">
      <c r="A87" t="s">
        <v>849</v>
      </c>
      <c r="B87" t="s">
        <v>19</v>
      </c>
      <c r="C87" t="s">
        <v>19</v>
      </c>
      <c r="D87" t="s">
        <v>19</v>
      </c>
      <c r="E87" t="s">
        <v>19</v>
      </c>
      <c r="F87" t="s">
        <v>19</v>
      </c>
      <c r="G87" t="s">
        <v>19</v>
      </c>
      <c r="H87" t="s">
        <v>19</v>
      </c>
      <c r="I87" t="s">
        <v>19</v>
      </c>
      <c r="J87" t="s">
        <v>19</v>
      </c>
      <c r="K87" t="s">
        <v>19</v>
      </c>
      <c r="L87" t="s">
        <v>19</v>
      </c>
      <c r="M87" t="s">
        <v>19</v>
      </c>
      <c r="N87" t="s">
        <v>19</v>
      </c>
      <c r="O87" t="s">
        <v>19</v>
      </c>
      <c r="P87" t="s">
        <v>19</v>
      </c>
      <c r="Q87" t="s">
        <v>19</v>
      </c>
      <c r="R87" t="s">
        <v>19</v>
      </c>
      <c r="S87" t="s">
        <v>19</v>
      </c>
      <c r="T87" t="s">
        <v>19</v>
      </c>
      <c r="U87" t="s">
        <v>19</v>
      </c>
    </row>
    <row r="88" spans="1:21">
      <c r="A88" t="s">
        <v>848</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row>
    <row r="89" spans="1:21">
      <c r="A89" t="s">
        <v>847</v>
      </c>
      <c r="B89">
        <v>30</v>
      </c>
      <c r="C89" t="s">
        <v>19</v>
      </c>
      <c r="D89">
        <v>20</v>
      </c>
      <c r="E89">
        <v>10</v>
      </c>
      <c r="F89">
        <v>13</v>
      </c>
      <c r="G89" t="s">
        <v>19</v>
      </c>
      <c r="H89">
        <v>7</v>
      </c>
      <c r="I89">
        <v>6</v>
      </c>
      <c r="J89">
        <v>11</v>
      </c>
      <c r="K89" t="s">
        <v>19</v>
      </c>
      <c r="L89">
        <v>7</v>
      </c>
      <c r="M89">
        <v>4</v>
      </c>
      <c r="N89">
        <v>5</v>
      </c>
      <c r="O89" t="s">
        <v>19</v>
      </c>
      <c r="P89">
        <v>5</v>
      </c>
      <c r="Q89" t="s">
        <v>19</v>
      </c>
      <c r="R89">
        <v>1</v>
      </c>
      <c r="S89" t="s">
        <v>19</v>
      </c>
      <c r="T89">
        <v>1</v>
      </c>
      <c r="U89" t="s">
        <v>19</v>
      </c>
    </row>
    <row r="90" spans="1:21">
      <c r="A90" t="s">
        <v>846</v>
      </c>
      <c r="B90">
        <v>10</v>
      </c>
      <c r="C90" t="s">
        <v>19</v>
      </c>
      <c r="D90">
        <v>6</v>
      </c>
      <c r="E90">
        <v>4</v>
      </c>
      <c r="F90">
        <v>4</v>
      </c>
      <c r="G90" t="s">
        <v>19</v>
      </c>
      <c r="H90">
        <v>2</v>
      </c>
      <c r="I90">
        <v>2</v>
      </c>
      <c r="J90">
        <v>4</v>
      </c>
      <c r="K90" t="s">
        <v>19</v>
      </c>
      <c r="L90">
        <v>2</v>
      </c>
      <c r="M90">
        <v>2</v>
      </c>
      <c r="N90">
        <v>2</v>
      </c>
      <c r="O90" t="s">
        <v>19</v>
      </c>
      <c r="P90">
        <v>2</v>
      </c>
      <c r="Q90" t="s">
        <v>19</v>
      </c>
      <c r="R90" t="s">
        <v>19</v>
      </c>
      <c r="S90" t="s">
        <v>19</v>
      </c>
      <c r="T90" t="s">
        <v>19</v>
      </c>
      <c r="U90" t="s">
        <v>19</v>
      </c>
    </row>
    <row r="91" spans="1:21">
      <c r="A91" t="s">
        <v>845</v>
      </c>
      <c r="B91">
        <v>72</v>
      </c>
      <c r="C91" t="s">
        <v>19</v>
      </c>
      <c r="D91">
        <v>18</v>
      </c>
      <c r="E91">
        <v>54</v>
      </c>
      <c r="F91">
        <v>36</v>
      </c>
      <c r="G91" t="s">
        <v>19</v>
      </c>
      <c r="H91">
        <v>5</v>
      </c>
      <c r="I91">
        <v>31</v>
      </c>
      <c r="J91">
        <v>32</v>
      </c>
      <c r="K91" t="s">
        <v>19</v>
      </c>
      <c r="L91">
        <v>9</v>
      </c>
      <c r="M91">
        <v>23</v>
      </c>
      <c r="N91">
        <v>3</v>
      </c>
      <c r="O91" t="s">
        <v>19</v>
      </c>
      <c r="P91">
        <v>3</v>
      </c>
      <c r="Q91" t="s">
        <v>19</v>
      </c>
      <c r="R91">
        <v>1</v>
      </c>
      <c r="S91" t="s">
        <v>19</v>
      </c>
      <c r="T91">
        <v>1</v>
      </c>
      <c r="U91" t="s">
        <v>19</v>
      </c>
    </row>
    <row r="92" spans="1:21">
      <c r="A92" t="s">
        <v>844</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row>
    <row r="93" spans="1:21">
      <c r="A93" t="s">
        <v>843</v>
      </c>
      <c r="B93">
        <v>6</v>
      </c>
      <c r="C93" t="s">
        <v>19</v>
      </c>
      <c r="D93">
        <v>2</v>
      </c>
      <c r="E93">
        <v>4</v>
      </c>
      <c r="F93">
        <v>2</v>
      </c>
      <c r="G93" t="s">
        <v>19</v>
      </c>
      <c r="H93">
        <v>1</v>
      </c>
      <c r="I93">
        <v>1</v>
      </c>
      <c r="J93">
        <v>3</v>
      </c>
      <c r="K93" t="s">
        <v>19</v>
      </c>
      <c r="L93" t="s">
        <v>19</v>
      </c>
      <c r="M93">
        <v>3</v>
      </c>
      <c r="N93">
        <v>1</v>
      </c>
      <c r="O93" t="s">
        <v>19</v>
      </c>
      <c r="P93">
        <v>1</v>
      </c>
      <c r="Q93" t="s">
        <v>19</v>
      </c>
      <c r="R93" t="s">
        <v>19</v>
      </c>
      <c r="S93" t="s">
        <v>19</v>
      </c>
      <c r="T93" t="s">
        <v>19</v>
      </c>
      <c r="U93" t="s">
        <v>19</v>
      </c>
    </row>
    <row r="94" spans="1:21">
      <c r="A94" t="s">
        <v>842</v>
      </c>
      <c r="B94" t="s">
        <v>19</v>
      </c>
      <c r="C94" t="s">
        <v>19</v>
      </c>
      <c r="D94" t="s">
        <v>19</v>
      </c>
      <c r="E94" t="s">
        <v>19</v>
      </c>
      <c r="F94" t="s">
        <v>19</v>
      </c>
      <c r="G94" t="s">
        <v>19</v>
      </c>
      <c r="H94" t="s">
        <v>19</v>
      </c>
      <c r="I94" t="s">
        <v>19</v>
      </c>
      <c r="J94" t="s">
        <v>19</v>
      </c>
      <c r="K94" t="s">
        <v>19</v>
      </c>
      <c r="L94" t="s">
        <v>19</v>
      </c>
      <c r="M94" t="s">
        <v>19</v>
      </c>
      <c r="N94" t="s">
        <v>19</v>
      </c>
      <c r="O94" t="s">
        <v>19</v>
      </c>
      <c r="P94" t="s">
        <v>19</v>
      </c>
      <c r="Q94" t="s">
        <v>19</v>
      </c>
      <c r="R94" t="s">
        <v>19</v>
      </c>
      <c r="S94" t="s">
        <v>19</v>
      </c>
      <c r="T94" t="s">
        <v>19</v>
      </c>
      <c r="U94" t="s">
        <v>19</v>
      </c>
    </row>
    <row r="95" spans="1:21">
      <c r="A95" t="s">
        <v>841</v>
      </c>
      <c r="B95" t="s">
        <v>19</v>
      </c>
      <c r="C95" t="s">
        <v>19</v>
      </c>
      <c r="D95" t="s">
        <v>19</v>
      </c>
      <c r="E95" t="s">
        <v>19</v>
      </c>
      <c r="F95" t="s">
        <v>19</v>
      </c>
      <c r="G95" t="s">
        <v>19</v>
      </c>
      <c r="H95" t="s">
        <v>19</v>
      </c>
      <c r="I95" t="s">
        <v>19</v>
      </c>
      <c r="J95" t="s">
        <v>19</v>
      </c>
      <c r="K95" t="s">
        <v>19</v>
      </c>
      <c r="L95" t="s">
        <v>19</v>
      </c>
      <c r="M95" t="s">
        <v>19</v>
      </c>
      <c r="N95" t="s">
        <v>19</v>
      </c>
      <c r="O95" t="s">
        <v>19</v>
      </c>
      <c r="P95" t="s">
        <v>19</v>
      </c>
      <c r="Q95" t="s">
        <v>19</v>
      </c>
      <c r="R95" t="s">
        <v>19</v>
      </c>
      <c r="S95" t="s">
        <v>19</v>
      </c>
      <c r="T95" t="s">
        <v>19</v>
      </c>
      <c r="U95" t="s">
        <v>19</v>
      </c>
    </row>
    <row r="96" spans="1:21">
      <c r="A96" t="s">
        <v>840</v>
      </c>
      <c r="B96">
        <v>32</v>
      </c>
      <c r="C96" t="s">
        <v>19</v>
      </c>
      <c r="D96">
        <v>23</v>
      </c>
      <c r="E96">
        <v>9</v>
      </c>
      <c r="F96">
        <v>8</v>
      </c>
      <c r="G96" t="s">
        <v>19</v>
      </c>
      <c r="H96">
        <v>5</v>
      </c>
      <c r="I96">
        <v>3</v>
      </c>
      <c r="J96">
        <v>12</v>
      </c>
      <c r="K96" t="s">
        <v>19</v>
      </c>
      <c r="L96">
        <v>9</v>
      </c>
      <c r="M96">
        <v>3</v>
      </c>
      <c r="N96">
        <v>12</v>
      </c>
      <c r="O96" t="s">
        <v>19</v>
      </c>
      <c r="P96">
        <v>9</v>
      </c>
      <c r="Q96">
        <v>3</v>
      </c>
      <c r="R96" t="s">
        <v>19</v>
      </c>
      <c r="S96" t="s">
        <v>19</v>
      </c>
      <c r="T96" t="s">
        <v>19</v>
      </c>
      <c r="U96" t="s">
        <v>19</v>
      </c>
    </row>
    <row r="97" spans="1:21">
      <c r="A97" t="s">
        <v>839</v>
      </c>
      <c r="B97" t="s">
        <v>19</v>
      </c>
      <c r="C97" t="s">
        <v>19</v>
      </c>
      <c r="D97" t="s">
        <v>19</v>
      </c>
      <c r="E97" t="s">
        <v>19</v>
      </c>
      <c r="F97" t="s">
        <v>19</v>
      </c>
      <c r="G97" t="s">
        <v>19</v>
      </c>
      <c r="H97" t="s">
        <v>19</v>
      </c>
      <c r="I97" t="s">
        <v>19</v>
      </c>
      <c r="J97" t="s">
        <v>19</v>
      </c>
      <c r="K97" t="s">
        <v>19</v>
      </c>
      <c r="L97" t="s">
        <v>19</v>
      </c>
      <c r="M97" t="s">
        <v>19</v>
      </c>
      <c r="N97" t="s">
        <v>19</v>
      </c>
      <c r="O97" t="s">
        <v>19</v>
      </c>
      <c r="P97" t="s">
        <v>19</v>
      </c>
      <c r="Q97" t="s">
        <v>19</v>
      </c>
      <c r="R97" t="s">
        <v>19</v>
      </c>
      <c r="S97" t="s">
        <v>19</v>
      </c>
      <c r="T97" t="s">
        <v>19</v>
      </c>
      <c r="U97" t="s">
        <v>19</v>
      </c>
    </row>
    <row r="98" spans="1:21">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row>
    <row r="99" spans="1:21">
      <c r="A99" t="s">
        <v>837</v>
      </c>
      <c r="B99" t="s">
        <v>19</v>
      </c>
      <c r="C99" t="s">
        <v>19</v>
      </c>
      <c r="D99" t="s">
        <v>19</v>
      </c>
      <c r="E99" t="s">
        <v>19</v>
      </c>
      <c r="F99" t="s">
        <v>19</v>
      </c>
      <c r="G99" t="s">
        <v>19</v>
      </c>
      <c r="H99" t="s">
        <v>19</v>
      </c>
      <c r="I99" t="s">
        <v>19</v>
      </c>
      <c r="J99" t="s">
        <v>19</v>
      </c>
      <c r="K99" t="s">
        <v>19</v>
      </c>
      <c r="L99" t="s">
        <v>19</v>
      </c>
      <c r="M99" t="s">
        <v>19</v>
      </c>
      <c r="N99" t="s">
        <v>19</v>
      </c>
      <c r="O99" t="s">
        <v>19</v>
      </c>
      <c r="P99" t="s">
        <v>19</v>
      </c>
      <c r="Q99" t="s">
        <v>19</v>
      </c>
      <c r="R99" t="s">
        <v>19</v>
      </c>
      <c r="S99" t="s">
        <v>19</v>
      </c>
      <c r="T99" t="s">
        <v>19</v>
      </c>
      <c r="U99" t="s">
        <v>19</v>
      </c>
    </row>
    <row r="100" spans="1:21">
      <c r="A100" t="s">
        <v>836</v>
      </c>
      <c r="B100" t="s">
        <v>19</v>
      </c>
      <c r="C100" t="s">
        <v>19</v>
      </c>
      <c r="D100" t="s">
        <v>19</v>
      </c>
      <c r="E100" t="s">
        <v>19</v>
      </c>
      <c r="F100" t="s">
        <v>19</v>
      </c>
      <c r="G100" t="s">
        <v>19</v>
      </c>
      <c r="H100" t="s">
        <v>19</v>
      </c>
      <c r="I100" t="s">
        <v>19</v>
      </c>
      <c r="J100" t="s">
        <v>19</v>
      </c>
      <c r="K100" t="s">
        <v>19</v>
      </c>
      <c r="L100" t="s">
        <v>19</v>
      </c>
      <c r="M100" t="s">
        <v>19</v>
      </c>
      <c r="N100" t="s">
        <v>19</v>
      </c>
      <c r="O100" t="s">
        <v>19</v>
      </c>
      <c r="P100" t="s">
        <v>19</v>
      </c>
      <c r="Q100" t="s">
        <v>19</v>
      </c>
      <c r="R100" t="s">
        <v>19</v>
      </c>
      <c r="S100" t="s">
        <v>19</v>
      </c>
      <c r="T100" t="s">
        <v>19</v>
      </c>
      <c r="U100" t="s">
        <v>19</v>
      </c>
    </row>
    <row r="101" spans="1:21">
      <c r="A101" t="s">
        <v>835</v>
      </c>
      <c r="B101" t="s">
        <v>19</v>
      </c>
      <c r="C101" t="s">
        <v>19</v>
      </c>
      <c r="D101" t="s">
        <v>19</v>
      </c>
      <c r="E101" t="s">
        <v>19</v>
      </c>
      <c r="F101" t="s">
        <v>19</v>
      </c>
      <c r="G101" t="s">
        <v>19</v>
      </c>
      <c r="H101" t="s">
        <v>19</v>
      </c>
      <c r="I101" t="s">
        <v>19</v>
      </c>
      <c r="J101" t="s">
        <v>19</v>
      </c>
      <c r="K101" t="s">
        <v>19</v>
      </c>
      <c r="L101" t="s">
        <v>19</v>
      </c>
      <c r="M101" t="s">
        <v>19</v>
      </c>
      <c r="N101" t="s">
        <v>19</v>
      </c>
      <c r="O101" t="s">
        <v>19</v>
      </c>
      <c r="P101" t="s">
        <v>19</v>
      </c>
      <c r="Q101" t="s">
        <v>19</v>
      </c>
      <c r="R101" t="s">
        <v>19</v>
      </c>
      <c r="S101" t="s">
        <v>19</v>
      </c>
      <c r="T101" t="s">
        <v>19</v>
      </c>
      <c r="U101" t="s">
        <v>19</v>
      </c>
    </row>
    <row r="102" spans="1:21">
      <c r="A102" t="s">
        <v>834</v>
      </c>
      <c r="B102">
        <v>27</v>
      </c>
      <c r="C102" t="s">
        <v>19</v>
      </c>
      <c r="D102">
        <v>26</v>
      </c>
      <c r="E102">
        <v>1</v>
      </c>
      <c r="F102">
        <v>12</v>
      </c>
      <c r="G102" t="s">
        <v>19</v>
      </c>
      <c r="H102">
        <v>11</v>
      </c>
      <c r="I102">
        <v>1</v>
      </c>
      <c r="J102">
        <v>15</v>
      </c>
      <c r="K102" t="s">
        <v>19</v>
      </c>
      <c r="L102">
        <v>15</v>
      </c>
      <c r="M102" t="s">
        <v>19</v>
      </c>
      <c r="N102" t="s">
        <v>19</v>
      </c>
      <c r="O102" t="s">
        <v>19</v>
      </c>
      <c r="P102" t="s">
        <v>19</v>
      </c>
      <c r="Q102" t="s">
        <v>19</v>
      </c>
      <c r="R102" t="s">
        <v>19</v>
      </c>
      <c r="S102" t="s">
        <v>19</v>
      </c>
      <c r="T102" t="s">
        <v>19</v>
      </c>
      <c r="U102" t="s">
        <v>19</v>
      </c>
    </row>
    <row r="103" spans="1:21">
      <c r="A103" t="s">
        <v>833</v>
      </c>
      <c r="B103">
        <v>22</v>
      </c>
      <c r="C103" t="s">
        <v>19</v>
      </c>
      <c r="D103">
        <v>12</v>
      </c>
      <c r="E103">
        <v>10</v>
      </c>
      <c r="F103">
        <v>9</v>
      </c>
      <c r="G103" t="s">
        <v>19</v>
      </c>
      <c r="H103">
        <v>4</v>
      </c>
      <c r="I103">
        <v>5</v>
      </c>
      <c r="J103">
        <v>9</v>
      </c>
      <c r="K103" t="s">
        <v>19</v>
      </c>
      <c r="L103">
        <v>4</v>
      </c>
      <c r="M103">
        <v>5</v>
      </c>
      <c r="N103">
        <v>4</v>
      </c>
      <c r="O103" t="s">
        <v>19</v>
      </c>
      <c r="P103">
        <v>4</v>
      </c>
      <c r="Q103" t="s">
        <v>19</v>
      </c>
      <c r="R103" t="s">
        <v>19</v>
      </c>
      <c r="S103" t="s">
        <v>19</v>
      </c>
      <c r="T103" t="s">
        <v>19</v>
      </c>
      <c r="U103" t="s">
        <v>19</v>
      </c>
    </row>
    <row r="104" spans="1:21">
      <c r="A104" t="s">
        <v>832</v>
      </c>
      <c r="B104">
        <v>4</v>
      </c>
      <c r="C104">
        <v>1</v>
      </c>
      <c r="D104" t="s">
        <v>19</v>
      </c>
      <c r="E104">
        <v>3</v>
      </c>
      <c r="F104">
        <v>4</v>
      </c>
      <c r="G104">
        <v>1</v>
      </c>
      <c r="H104" t="s">
        <v>19</v>
      </c>
      <c r="I104">
        <v>3</v>
      </c>
      <c r="J104" t="s">
        <v>19</v>
      </c>
      <c r="K104" t="s">
        <v>19</v>
      </c>
      <c r="L104" t="s">
        <v>19</v>
      </c>
      <c r="M104" t="s">
        <v>19</v>
      </c>
      <c r="N104" t="s">
        <v>19</v>
      </c>
      <c r="O104" t="s">
        <v>19</v>
      </c>
      <c r="P104" t="s">
        <v>19</v>
      </c>
      <c r="Q104" t="s">
        <v>19</v>
      </c>
      <c r="R104" t="s">
        <v>19</v>
      </c>
      <c r="S104" t="s">
        <v>19</v>
      </c>
      <c r="T104" t="s">
        <v>19</v>
      </c>
      <c r="U104" t="s">
        <v>19</v>
      </c>
    </row>
    <row r="105" spans="1:21">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c r="Q105" t="s">
        <v>19</v>
      </c>
      <c r="R105" t="s">
        <v>19</v>
      </c>
      <c r="S105" t="s">
        <v>19</v>
      </c>
      <c r="T105" t="s">
        <v>19</v>
      </c>
      <c r="U105" t="s">
        <v>19</v>
      </c>
    </row>
    <row r="106" spans="1:21">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row>
    <row r="107" spans="1:21">
      <c r="A107" t="s">
        <v>829</v>
      </c>
      <c r="B107" t="s">
        <v>19</v>
      </c>
      <c r="C107" t="s">
        <v>19</v>
      </c>
      <c r="D107" t="s">
        <v>19</v>
      </c>
      <c r="E107" t="s">
        <v>19</v>
      </c>
      <c r="F107" t="s">
        <v>19</v>
      </c>
      <c r="G107" t="s">
        <v>19</v>
      </c>
      <c r="H107" t="s">
        <v>19</v>
      </c>
      <c r="I107" t="s">
        <v>19</v>
      </c>
      <c r="J107" t="s">
        <v>19</v>
      </c>
      <c r="K107" t="s">
        <v>19</v>
      </c>
      <c r="L107" t="s">
        <v>19</v>
      </c>
      <c r="M107" t="s">
        <v>19</v>
      </c>
      <c r="N107" t="s">
        <v>19</v>
      </c>
      <c r="O107" t="s">
        <v>19</v>
      </c>
      <c r="P107" t="s">
        <v>19</v>
      </c>
      <c r="Q107" t="s">
        <v>19</v>
      </c>
      <c r="R107" t="s">
        <v>19</v>
      </c>
      <c r="S107" t="s">
        <v>19</v>
      </c>
      <c r="T107" t="s">
        <v>19</v>
      </c>
      <c r="U107" t="s">
        <v>19</v>
      </c>
    </row>
    <row r="108" spans="1:21">
      <c r="A108" t="s">
        <v>828</v>
      </c>
      <c r="B108" t="s">
        <v>19</v>
      </c>
      <c r="C108" t="s">
        <v>19</v>
      </c>
      <c r="D108" t="s">
        <v>19</v>
      </c>
      <c r="E108" t="s">
        <v>19</v>
      </c>
      <c r="F108" t="s">
        <v>19</v>
      </c>
      <c r="G108" t="s">
        <v>19</v>
      </c>
      <c r="H108" t="s">
        <v>19</v>
      </c>
      <c r="I108" t="s">
        <v>19</v>
      </c>
      <c r="J108" t="s">
        <v>19</v>
      </c>
      <c r="K108" t="s">
        <v>19</v>
      </c>
      <c r="L108" t="s">
        <v>19</v>
      </c>
      <c r="M108" t="s">
        <v>19</v>
      </c>
      <c r="N108" t="s">
        <v>19</v>
      </c>
      <c r="O108" t="s">
        <v>19</v>
      </c>
      <c r="P108" t="s">
        <v>19</v>
      </c>
      <c r="Q108" t="s">
        <v>19</v>
      </c>
      <c r="R108" t="s">
        <v>19</v>
      </c>
      <c r="S108" t="s">
        <v>19</v>
      </c>
      <c r="T108" t="s">
        <v>19</v>
      </c>
      <c r="U108" t="s">
        <v>19</v>
      </c>
    </row>
    <row r="109" spans="1:21">
      <c r="A109" t="s">
        <v>827</v>
      </c>
      <c r="B109">
        <v>7</v>
      </c>
      <c r="C109">
        <v>2</v>
      </c>
      <c r="D109">
        <v>4</v>
      </c>
      <c r="E109">
        <v>1</v>
      </c>
      <c r="F109">
        <v>3</v>
      </c>
      <c r="G109">
        <v>1</v>
      </c>
      <c r="H109">
        <v>1</v>
      </c>
      <c r="I109">
        <v>1</v>
      </c>
      <c r="J109">
        <v>2</v>
      </c>
      <c r="K109">
        <v>1</v>
      </c>
      <c r="L109">
        <v>1</v>
      </c>
      <c r="M109" t="s">
        <v>19</v>
      </c>
      <c r="N109">
        <v>1</v>
      </c>
      <c r="O109" t="s">
        <v>19</v>
      </c>
      <c r="P109">
        <v>1</v>
      </c>
      <c r="Q109" t="s">
        <v>19</v>
      </c>
      <c r="R109">
        <v>1</v>
      </c>
      <c r="S109" t="s">
        <v>19</v>
      </c>
      <c r="T109">
        <v>1</v>
      </c>
      <c r="U109" t="s">
        <v>19</v>
      </c>
    </row>
    <row r="110" spans="1:21">
      <c r="A110" t="s">
        <v>826</v>
      </c>
      <c r="B110" t="s">
        <v>19</v>
      </c>
      <c r="C110" t="s">
        <v>19</v>
      </c>
      <c r="D110" t="s">
        <v>19</v>
      </c>
      <c r="E110" t="s">
        <v>19</v>
      </c>
      <c r="F110" t="s">
        <v>19</v>
      </c>
      <c r="G110" t="s">
        <v>19</v>
      </c>
      <c r="H110" t="s">
        <v>19</v>
      </c>
      <c r="I110" t="s">
        <v>19</v>
      </c>
      <c r="J110" t="s">
        <v>19</v>
      </c>
      <c r="K110" t="s">
        <v>19</v>
      </c>
      <c r="L110" t="s">
        <v>19</v>
      </c>
      <c r="M110" t="s">
        <v>19</v>
      </c>
      <c r="N110" t="s">
        <v>19</v>
      </c>
      <c r="O110" t="s">
        <v>19</v>
      </c>
      <c r="P110" t="s">
        <v>19</v>
      </c>
      <c r="Q110" t="s">
        <v>19</v>
      </c>
      <c r="R110" t="s">
        <v>19</v>
      </c>
      <c r="S110" t="s">
        <v>19</v>
      </c>
      <c r="T110" t="s">
        <v>19</v>
      </c>
      <c r="U110" t="s">
        <v>19</v>
      </c>
    </row>
    <row r="111" spans="1:21">
      <c r="A111" t="s">
        <v>825</v>
      </c>
      <c r="B111">
        <v>63</v>
      </c>
      <c r="C111" t="s">
        <v>19</v>
      </c>
      <c r="D111">
        <v>54</v>
      </c>
      <c r="E111">
        <v>9</v>
      </c>
      <c r="F111">
        <v>32</v>
      </c>
      <c r="G111" t="s">
        <v>19</v>
      </c>
      <c r="H111">
        <v>23</v>
      </c>
      <c r="I111">
        <v>9</v>
      </c>
      <c r="J111">
        <v>15</v>
      </c>
      <c r="K111" t="s">
        <v>19</v>
      </c>
      <c r="L111">
        <v>15</v>
      </c>
      <c r="M111" t="s">
        <v>19</v>
      </c>
      <c r="N111">
        <v>15</v>
      </c>
      <c r="O111" t="s">
        <v>19</v>
      </c>
      <c r="P111">
        <v>15</v>
      </c>
      <c r="Q111" t="s">
        <v>19</v>
      </c>
      <c r="R111">
        <v>1</v>
      </c>
      <c r="S111" t="s">
        <v>19</v>
      </c>
      <c r="T111">
        <v>1</v>
      </c>
      <c r="U111" t="s">
        <v>19</v>
      </c>
    </row>
    <row r="112" spans="1:21">
      <c r="A112" t="s">
        <v>824</v>
      </c>
      <c r="B112">
        <v>21</v>
      </c>
      <c r="C112">
        <v>12</v>
      </c>
      <c r="D112" t="s">
        <v>19</v>
      </c>
      <c r="E112">
        <v>9</v>
      </c>
      <c r="F112">
        <v>9</v>
      </c>
      <c r="G112">
        <v>4</v>
      </c>
      <c r="H112" t="s">
        <v>19</v>
      </c>
      <c r="I112">
        <v>5</v>
      </c>
      <c r="J112">
        <v>8</v>
      </c>
      <c r="K112">
        <v>4</v>
      </c>
      <c r="L112" t="s">
        <v>19</v>
      </c>
      <c r="M112">
        <v>4</v>
      </c>
      <c r="N112">
        <v>4</v>
      </c>
      <c r="O112">
        <v>4</v>
      </c>
      <c r="P112" t="s">
        <v>19</v>
      </c>
      <c r="Q112" t="s">
        <v>19</v>
      </c>
      <c r="R112" t="s">
        <v>19</v>
      </c>
      <c r="S112" t="s">
        <v>19</v>
      </c>
      <c r="T112" t="s">
        <v>19</v>
      </c>
      <c r="U112" t="s">
        <v>19</v>
      </c>
    </row>
    <row r="113" spans="1:21">
      <c r="A113" t="s">
        <v>823</v>
      </c>
      <c r="B113">
        <v>64</v>
      </c>
      <c r="C113" t="s">
        <v>19</v>
      </c>
      <c r="D113">
        <v>64</v>
      </c>
      <c r="E113" t="s">
        <v>19</v>
      </c>
      <c r="F113">
        <v>56</v>
      </c>
      <c r="G113" t="s">
        <v>19</v>
      </c>
      <c r="H113">
        <v>56</v>
      </c>
      <c r="I113" t="s">
        <v>19</v>
      </c>
      <c r="J113">
        <v>7</v>
      </c>
      <c r="K113" t="s">
        <v>19</v>
      </c>
      <c r="L113">
        <v>7</v>
      </c>
      <c r="M113" t="s">
        <v>19</v>
      </c>
      <c r="N113">
        <v>1</v>
      </c>
      <c r="O113" t="s">
        <v>19</v>
      </c>
      <c r="P113">
        <v>1</v>
      </c>
      <c r="Q113" t="s">
        <v>19</v>
      </c>
      <c r="R113" t="s">
        <v>19</v>
      </c>
      <c r="S113" t="s">
        <v>19</v>
      </c>
      <c r="T113" t="s">
        <v>19</v>
      </c>
      <c r="U113" t="s">
        <v>19</v>
      </c>
    </row>
    <row r="114" spans="1:21">
      <c r="A114" t="s">
        <v>822</v>
      </c>
      <c r="B114" t="s">
        <v>19</v>
      </c>
      <c r="C114" t="s">
        <v>19</v>
      </c>
      <c r="D114" t="s">
        <v>19</v>
      </c>
      <c r="E114" t="s">
        <v>19</v>
      </c>
      <c r="F114" t="s">
        <v>19</v>
      </c>
      <c r="G114" t="s">
        <v>19</v>
      </c>
      <c r="H114" t="s">
        <v>19</v>
      </c>
      <c r="I114" t="s">
        <v>19</v>
      </c>
      <c r="J114" t="s">
        <v>19</v>
      </c>
      <c r="K114" t="s">
        <v>19</v>
      </c>
      <c r="L114" t="s">
        <v>19</v>
      </c>
      <c r="M114" t="s">
        <v>19</v>
      </c>
      <c r="N114" t="s">
        <v>19</v>
      </c>
      <c r="O114" t="s">
        <v>19</v>
      </c>
      <c r="P114" t="s">
        <v>19</v>
      </c>
      <c r="Q114" t="s">
        <v>19</v>
      </c>
      <c r="R114" t="s">
        <v>19</v>
      </c>
      <c r="S114" t="s">
        <v>19</v>
      </c>
      <c r="T114" t="s">
        <v>19</v>
      </c>
      <c r="U114" t="s">
        <v>19</v>
      </c>
    </row>
    <row r="115" spans="1:21">
      <c r="A115" t="s">
        <v>821</v>
      </c>
      <c r="B115" t="s">
        <v>19</v>
      </c>
      <c r="C115" t="s">
        <v>19</v>
      </c>
      <c r="D115" t="s">
        <v>19</v>
      </c>
      <c r="E115" t="s">
        <v>19</v>
      </c>
      <c r="F115" t="s">
        <v>19</v>
      </c>
      <c r="G115" t="s">
        <v>19</v>
      </c>
      <c r="H115" t="s">
        <v>19</v>
      </c>
      <c r="I115" t="s">
        <v>19</v>
      </c>
      <c r="J115" t="s">
        <v>19</v>
      </c>
      <c r="K115" t="s">
        <v>19</v>
      </c>
      <c r="L115" t="s">
        <v>19</v>
      </c>
      <c r="M115" t="s">
        <v>19</v>
      </c>
      <c r="N115" t="s">
        <v>19</v>
      </c>
      <c r="O115" t="s">
        <v>19</v>
      </c>
      <c r="P115" t="s">
        <v>19</v>
      </c>
      <c r="Q115" t="s">
        <v>19</v>
      </c>
      <c r="R115" t="s">
        <v>19</v>
      </c>
      <c r="S115" t="s">
        <v>19</v>
      </c>
      <c r="T115" t="s">
        <v>19</v>
      </c>
      <c r="U115" t="s">
        <v>19</v>
      </c>
    </row>
    <row r="116" spans="1:21">
      <c r="A116" t="s">
        <v>820</v>
      </c>
      <c r="B116" t="s">
        <v>19</v>
      </c>
      <c r="C116" t="s">
        <v>19</v>
      </c>
      <c r="D116" t="s">
        <v>19</v>
      </c>
      <c r="E116" t="s">
        <v>19</v>
      </c>
      <c r="F116" t="s">
        <v>19</v>
      </c>
      <c r="G116" t="s">
        <v>19</v>
      </c>
      <c r="H116" t="s">
        <v>19</v>
      </c>
      <c r="I116" t="s">
        <v>19</v>
      </c>
      <c r="J116" t="s">
        <v>19</v>
      </c>
      <c r="K116" t="s">
        <v>19</v>
      </c>
      <c r="L116" t="s">
        <v>19</v>
      </c>
      <c r="M116" t="s">
        <v>19</v>
      </c>
      <c r="N116" t="s">
        <v>19</v>
      </c>
      <c r="O116" t="s">
        <v>19</v>
      </c>
      <c r="P116" t="s">
        <v>19</v>
      </c>
      <c r="Q116" t="s">
        <v>19</v>
      </c>
      <c r="R116" t="s">
        <v>19</v>
      </c>
      <c r="S116" t="s">
        <v>19</v>
      </c>
      <c r="T116" t="s">
        <v>19</v>
      </c>
      <c r="U116" t="s">
        <v>19</v>
      </c>
    </row>
    <row r="117" spans="1:21">
      <c r="A117" t="s">
        <v>819</v>
      </c>
      <c r="B117">
        <v>52</v>
      </c>
      <c r="C117" t="s">
        <v>19</v>
      </c>
      <c r="D117">
        <v>45</v>
      </c>
      <c r="E117">
        <v>7</v>
      </c>
      <c r="F117">
        <v>24</v>
      </c>
      <c r="G117" t="s">
        <v>19</v>
      </c>
      <c r="H117">
        <v>17</v>
      </c>
      <c r="I117">
        <v>7</v>
      </c>
      <c r="J117">
        <v>23</v>
      </c>
      <c r="K117" t="s">
        <v>19</v>
      </c>
      <c r="L117">
        <v>23</v>
      </c>
      <c r="M117" t="s">
        <v>19</v>
      </c>
      <c r="N117">
        <v>4</v>
      </c>
      <c r="O117" t="s">
        <v>19</v>
      </c>
      <c r="P117">
        <v>4</v>
      </c>
      <c r="Q117" t="s">
        <v>19</v>
      </c>
      <c r="R117">
        <v>1</v>
      </c>
      <c r="S117" t="s">
        <v>19</v>
      </c>
      <c r="T117">
        <v>1</v>
      </c>
      <c r="U117" t="s">
        <v>19</v>
      </c>
    </row>
    <row r="118" spans="1:21">
      <c r="A118" t="s">
        <v>818</v>
      </c>
      <c r="B118">
        <v>34</v>
      </c>
      <c r="C118" t="s">
        <v>19</v>
      </c>
      <c r="D118">
        <v>29</v>
      </c>
      <c r="E118">
        <v>5</v>
      </c>
      <c r="F118">
        <v>15</v>
      </c>
      <c r="G118" t="s">
        <v>19</v>
      </c>
      <c r="H118">
        <v>10</v>
      </c>
      <c r="I118">
        <v>5</v>
      </c>
      <c r="J118">
        <v>14</v>
      </c>
      <c r="K118" t="s">
        <v>19</v>
      </c>
      <c r="L118">
        <v>14</v>
      </c>
      <c r="M118" t="s">
        <v>19</v>
      </c>
      <c r="N118">
        <v>5</v>
      </c>
      <c r="O118" t="s">
        <v>19</v>
      </c>
      <c r="P118">
        <v>5</v>
      </c>
      <c r="Q118" t="s">
        <v>19</v>
      </c>
      <c r="R118" t="s">
        <v>19</v>
      </c>
      <c r="S118" t="s">
        <v>19</v>
      </c>
      <c r="T118" t="s">
        <v>19</v>
      </c>
      <c r="U118" t="s">
        <v>19</v>
      </c>
    </row>
    <row r="119" spans="1:21">
      <c r="A119" t="s">
        <v>817</v>
      </c>
      <c r="B119">
        <v>28</v>
      </c>
      <c r="C119" t="s">
        <v>19</v>
      </c>
      <c r="D119">
        <v>20</v>
      </c>
      <c r="E119">
        <v>8</v>
      </c>
      <c r="F119">
        <v>14</v>
      </c>
      <c r="G119" t="s">
        <v>19</v>
      </c>
      <c r="H119">
        <v>10</v>
      </c>
      <c r="I119">
        <v>4</v>
      </c>
      <c r="J119">
        <v>14</v>
      </c>
      <c r="K119" t="s">
        <v>19</v>
      </c>
      <c r="L119">
        <v>10</v>
      </c>
      <c r="M119">
        <v>4</v>
      </c>
      <c r="N119" t="s">
        <v>19</v>
      </c>
      <c r="O119" t="s">
        <v>19</v>
      </c>
      <c r="P119" t="s">
        <v>19</v>
      </c>
      <c r="Q119" t="s">
        <v>19</v>
      </c>
      <c r="R119" t="s">
        <v>19</v>
      </c>
      <c r="S119" t="s">
        <v>19</v>
      </c>
      <c r="T119" t="s">
        <v>19</v>
      </c>
      <c r="U119" t="s">
        <v>19</v>
      </c>
    </row>
    <row r="120" spans="1:21">
      <c r="A120" t="s">
        <v>816</v>
      </c>
      <c r="B120">
        <v>9</v>
      </c>
      <c r="C120">
        <v>3</v>
      </c>
      <c r="D120" t="s">
        <v>19</v>
      </c>
      <c r="E120">
        <v>6</v>
      </c>
      <c r="F120">
        <v>4</v>
      </c>
      <c r="G120">
        <v>1</v>
      </c>
      <c r="H120" t="s">
        <v>19</v>
      </c>
      <c r="I120">
        <v>3</v>
      </c>
      <c r="J120">
        <v>4</v>
      </c>
      <c r="K120">
        <v>1</v>
      </c>
      <c r="L120" t="s">
        <v>19</v>
      </c>
      <c r="M120">
        <v>3</v>
      </c>
      <c r="N120">
        <v>1</v>
      </c>
      <c r="O120">
        <v>1</v>
      </c>
      <c r="P120" t="s">
        <v>19</v>
      </c>
      <c r="Q120" t="s">
        <v>19</v>
      </c>
      <c r="R120" t="s">
        <v>19</v>
      </c>
      <c r="S120" t="s">
        <v>19</v>
      </c>
      <c r="T120" t="s">
        <v>19</v>
      </c>
      <c r="U120" t="s">
        <v>19</v>
      </c>
    </row>
    <row r="121" spans="1:21">
      <c r="A121" t="s">
        <v>815</v>
      </c>
      <c r="B121">
        <v>8</v>
      </c>
      <c r="C121" t="s">
        <v>19</v>
      </c>
      <c r="D121">
        <v>4</v>
      </c>
      <c r="E121">
        <v>4</v>
      </c>
      <c r="F121">
        <v>4</v>
      </c>
      <c r="G121" t="s">
        <v>19</v>
      </c>
      <c r="H121">
        <v>2</v>
      </c>
      <c r="I121">
        <v>2</v>
      </c>
      <c r="J121">
        <v>3</v>
      </c>
      <c r="K121" t="s">
        <v>19</v>
      </c>
      <c r="L121">
        <v>1</v>
      </c>
      <c r="M121">
        <v>2</v>
      </c>
      <c r="N121">
        <v>1</v>
      </c>
      <c r="O121" t="s">
        <v>19</v>
      </c>
      <c r="P121">
        <v>1</v>
      </c>
      <c r="Q121" t="s">
        <v>19</v>
      </c>
      <c r="R121" t="s">
        <v>19</v>
      </c>
      <c r="S121" t="s">
        <v>19</v>
      </c>
      <c r="T121" t="s">
        <v>19</v>
      </c>
      <c r="U121" t="s">
        <v>19</v>
      </c>
    </row>
  </sheetData>
  <phoneticPr fontId="40"/>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8"/>
  </sheetPr>
  <dimension ref="A1:CG123"/>
  <sheetViews>
    <sheetView workbookViewId="0"/>
  </sheetViews>
  <sheetFormatPr defaultRowHeight="13.5"/>
  <sheetData>
    <row r="1" spans="1:85">
      <c r="A1" t="s">
        <v>788</v>
      </c>
      <c r="B1" t="s">
        <v>787</v>
      </c>
      <c r="C1" s="271">
        <v>42278</v>
      </c>
    </row>
    <row r="2" spans="1:85">
      <c r="A2" t="s">
        <v>2561</v>
      </c>
    </row>
    <row r="3" spans="1:85">
      <c r="A3" t="s">
        <v>938</v>
      </c>
    </row>
    <row r="4" spans="1:85">
      <c r="A4" t="s">
        <v>946</v>
      </c>
    </row>
    <row r="5" spans="1:85">
      <c r="A5" t="s">
        <v>945</v>
      </c>
    </row>
    <row r="6" spans="1:85">
      <c r="B6" t="s">
        <v>44</v>
      </c>
      <c r="F6" t="s">
        <v>797</v>
      </c>
      <c r="J6" t="s">
        <v>779</v>
      </c>
      <c r="N6" t="s">
        <v>778</v>
      </c>
      <c r="R6" t="s">
        <v>809</v>
      </c>
      <c r="V6" t="s">
        <v>806</v>
      </c>
      <c r="Z6" t="s">
        <v>805</v>
      </c>
      <c r="AD6" t="s">
        <v>804</v>
      </c>
      <c r="AH6" t="s">
        <v>932</v>
      </c>
      <c r="AL6" t="s">
        <v>931</v>
      </c>
      <c r="AP6" t="s">
        <v>801</v>
      </c>
      <c r="AT6" t="s">
        <v>943</v>
      </c>
      <c r="AX6" t="s">
        <v>793</v>
      </c>
      <c r="BB6" t="s">
        <v>775</v>
      </c>
      <c r="BF6" t="s">
        <v>794</v>
      </c>
      <c r="BJ6" t="s">
        <v>769</v>
      </c>
      <c r="BN6" t="s">
        <v>810</v>
      </c>
      <c r="BR6" t="s">
        <v>791</v>
      </c>
      <c r="BV6" t="s">
        <v>777</v>
      </c>
      <c r="BZ6" t="s">
        <v>767</v>
      </c>
      <c r="CD6" t="s">
        <v>792</v>
      </c>
    </row>
    <row r="7" spans="1:85">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c r="AH7" t="s">
        <v>44</v>
      </c>
      <c r="AI7" t="s">
        <v>790</v>
      </c>
      <c r="AK7" t="s">
        <v>765</v>
      </c>
      <c r="AL7" t="s">
        <v>44</v>
      </c>
      <c r="AM7" t="s">
        <v>790</v>
      </c>
      <c r="AO7" t="s">
        <v>765</v>
      </c>
      <c r="AP7" t="s">
        <v>44</v>
      </c>
      <c r="AQ7" t="s">
        <v>790</v>
      </c>
      <c r="AS7" t="s">
        <v>765</v>
      </c>
      <c r="AT7" t="s">
        <v>44</v>
      </c>
      <c r="AU7" t="s">
        <v>790</v>
      </c>
      <c r="AW7" t="s">
        <v>765</v>
      </c>
      <c r="AX7" t="s">
        <v>44</v>
      </c>
      <c r="AY7" t="s">
        <v>790</v>
      </c>
      <c r="BA7" t="s">
        <v>765</v>
      </c>
      <c r="BB7" t="s">
        <v>44</v>
      </c>
      <c r="BC7" t="s">
        <v>790</v>
      </c>
      <c r="BE7" t="s">
        <v>765</v>
      </c>
      <c r="BF7" t="s">
        <v>44</v>
      </c>
      <c r="BG7" t="s">
        <v>790</v>
      </c>
      <c r="BI7" t="s">
        <v>765</v>
      </c>
      <c r="BJ7" t="s">
        <v>44</v>
      </c>
      <c r="BK7" t="s">
        <v>790</v>
      </c>
      <c r="BM7" t="s">
        <v>765</v>
      </c>
      <c r="BN7" t="s">
        <v>44</v>
      </c>
      <c r="BO7" t="s">
        <v>790</v>
      </c>
      <c r="BQ7" t="s">
        <v>765</v>
      </c>
      <c r="BR7" t="s">
        <v>44</v>
      </c>
      <c r="BS7" t="s">
        <v>790</v>
      </c>
      <c r="BU7" t="s">
        <v>765</v>
      </c>
      <c r="BV7" t="s">
        <v>44</v>
      </c>
      <c r="BW7" t="s">
        <v>790</v>
      </c>
      <c r="BY7" t="s">
        <v>765</v>
      </c>
      <c r="BZ7" t="s">
        <v>44</v>
      </c>
      <c r="CA7" t="s">
        <v>790</v>
      </c>
      <c r="CC7" t="s">
        <v>765</v>
      </c>
      <c r="CD7" t="s">
        <v>44</v>
      </c>
      <c r="CE7" t="s">
        <v>790</v>
      </c>
      <c r="CG7" t="s">
        <v>765</v>
      </c>
    </row>
    <row r="8" spans="1:85">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c r="AM8" t="s">
        <v>2551</v>
      </c>
      <c r="AN8" t="s">
        <v>2550</v>
      </c>
      <c r="AQ8" t="s">
        <v>2551</v>
      </c>
      <c r="AR8" t="s">
        <v>2550</v>
      </c>
      <c r="AU8" t="s">
        <v>2551</v>
      </c>
      <c r="AV8" t="s">
        <v>2550</v>
      </c>
      <c r="AY8" t="s">
        <v>2551</v>
      </c>
      <c r="AZ8" t="s">
        <v>2550</v>
      </c>
      <c r="BC8" t="s">
        <v>2551</v>
      </c>
      <c r="BD8" t="s">
        <v>2550</v>
      </c>
      <c r="BG8" t="s">
        <v>2551</v>
      </c>
      <c r="BH8" t="s">
        <v>2550</v>
      </c>
      <c r="BK8" t="s">
        <v>2551</v>
      </c>
      <c r="BL8" t="s">
        <v>2550</v>
      </c>
      <c r="BO8" t="s">
        <v>2551</v>
      </c>
      <c r="BP8" t="s">
        <v>2550</v>
      </c>
      <c r="BS8" t="s">
        <v>2551</v>
      </c>
      <c r="BT8" t="s">
        <v>2550</v>
      </c>
      <c r="BW8" t="s">
        <v>2551</v>
      </c>
      <c r="BX8" t="s">
        <v>2550</v>
      </c>
      <c r="CA8" t="s">
        <v>2551</v>
      </c>
      <c r="CB8" t="s">
        <v>2550</v>
      </c>
      <c r="CE8" t="s">
        <v>2551</v>
      </c>
      <c r="CF8" t="s">
        <v>2550</v>
      </c>
    </row>
    <row r="9" spans="1:85">
      <c r="A9" t="s">
        <v>928</v>
      </c>
      <c r="B9">
        <v>49026</v>
      </c>
      <c r="C9">
        <v>11332</v>
      </c>
      <c r="D9">
        <v>17519</v>
      </c>
      <c r="E9">
        <v>20175</v>
      </c>
      <c r="F9">
        <v>40</v>
      </c>
      <c r="G9">
        <v>1</v>
      </c>
      <c r="H9">
        <v>13</v>
      </c>
      <c r="I9">
        <v>26</v>
      </c>
      <c r="J9">
        <v>2321</v>
      </c>
      <c r="K9">
        <v>134</v>
      </c>
      <c r="L9">
        <v>612</v>
      </c>
      <c r="M9">
        <v>1575</v>
      </c>
      <c r="N9">
        <v>1728</v>
      </c>
      <c r="O9">
        <v>153</v>
      </c>
      <c r="P9">
        <v>594</v>
      </c>
      <c r="Q9">
        <v>981</v>
      </c>
      <c r="R9">
        <v>4960</v>
      </c>
      <c r="S9">
        <v>231</v>
      </c>
      <c r="T9">
        <v>1547</v>
      </c>
      <c r="U9">
        <v>3182</v>
      </c>
      <c r="V9">
        <v>288</v>
      </c>
      <c r="W9">
        <v>18</v>
      </c>
      <c r="X9">
        <v>88</v>
      </c>
      <c r="Y9">
        <v>182</v>
      </c>
      <c r="Z9">
        <v>226</v>
      </c>
      <c r="AA9">
        <v>27</v>
      </c>
      <c r="AB9">
        <v>96</v>
      </c>
      <c r="AC9">
        <v>103</v>
      </c>
      <c r="AD9">
        <v>35</v>
      </c>
      <c r="AE9">
        <v>3</v>
      </c>
      <c r="AF9">
        <v>7</v>
      </c>
      <c r="AG9">
        <v>25</v>
      </c>
      <c r="AH9">
        <v>2353</v>
      </c>
      <c r="AI9">
        <v>86</v>
      </c>
      <c r="AJ9">
        <v>652</v>
      </c>
      <c r="AK9">
        <v>1615</v>
      </c>
      <c r="AL9">
        <v>1767</v>
      </c>
      <c r="AM9">
        <v>75</v>
      </c>
      <c r="AN9">
        <v>646</v>
      </c>
      <c r="AO9">
        <v>1046</v>
      </c>
      <c r="AP9">
        <v>115</v>
      </c>
      <c r="AQ9">
        <v>9</v>
      </c>
      <c r="AR9">
        <v>22</v>
      </c>
      <c r="AS9">
        <v>84</v>
      </c>
      <c r="AT9">
        <v>176</v>
      </c>
      <c r="AU9">
        <v>13</v>
      </c>
      <c r="AV9">
        <v>36</v>
      </c>
      <c r="AW9">
        <v>127</v>
      </c>
      <c r="AX9">
        <v>1629</v>
      </c>
      <c r="AY9">
        <v>148</v>
      </c>
      <c r="AZ9">
        <v>363</v>
      </c>
      <c r="BA9">
        <v>1118</v>
      </c>
      <c r="BB9">
        <v>283</v>
      </c>
      <c r="BC9">
        <v>33</v>
      </c>
      <c r="BD9">
        <v>201</v>
      </c>
      <c r="BE9">
        <v>49</v>
      </c>
      <c r="BF9">
        <v>127</v>
      </c>
      <c r="BG9">
        <v>20</v>
      </c>
      <c r="BH9">
        <v>68</v>
      </c>
      <c r="BI9">
        <v>39</v>
      </c>
      <c r="BJ9">
        <v>74</v>
      </c>
      <c r="BK9">
        <v>5</v>
      </c>
      <c r="BL9">
        <v>21</v>
      </c>
      <c r="BM9">
        <v>48</v>
      </c>
      <c r="BN9">
        <v>6947</v>
      </c>
      <c r="BO9">
        <v>1799</v>
      </c>
      <c r="BP9">
        <v>4201</v>
      </c>
      <c r="BQ9">
        <v>947</v>
      </c>
      <c r="BR9">
        <v>739</v>
      </c>
      <c r="BS9">
        <v>239</v>
      </c>
      <c r="BT9">
        <v>441</v>
      </c>
      <c r="BU9">
        <v>59</v>
      </c>
      <c r="BV9">
        <v>26078</v>
      </c>
      <c r="BW9">
        <v>8158</v>
      </c>
      <c r="BX9">
        <v>7085</v>
      </c>
      <c r="BY9">
        <v>10835</v>
      </c>
      <c r="BZ9">
        <v>10695</v>
      </c>
      <c r="CA9">
        <v>3687</v>
      </c>
      <c r="CB9">
        <v>3902</v>
      </c>
      <c r="CC9">
        <v>3106</v>
      </c>
      <c r="CD9">
        <v>4839</v>
      </c>
      <c r="CE9">
        <v>650</v>
      </c>
      <c r="CF9">
        <v>2814</v>
      </c>
      <c r="CG9">
        <v>1375</v>
      </c>
    </row>
    <row r="10" spans="1:85">
      <c r="A10" t="s">
        <v>927</v>
      </c>
      <c r="B10">
        <v>1967</v>
      </c>
      <c r="C10">
        <v>591</v>
      </c>
      <c r="D10">
        <v>741</v>
      </c>
      <c r="E10">
        <v>635</v>
      </c>
      <c r="F10">
        <v>1</v>
      </c>
      <c r="G10" t="s">
        <v>19</v>
      </c>
      <c r="H10" t="s">
        <v>19</v>
      </c>
      <c r="I10">
        <v>1</v>
      </c>
      <c r="J10">
        <v>84</v>
      </c>
      <c r="K10">
        <v>2</v>
      </c>
      <c r="L10">
        <v>27</v>
      </c>
      <c r="M10">
        <v>55</v>
      </c>
      <c r="N10">
        <v>58</v>
      </c>
      <c r="O10">
        <v>4</v>
      </c>
      <c r="P10">
        <v>14</v>
      </c>
      <c r="Q10">
        <v>40</v>
      </c>
      <c r="R10">
        <v>184</v>
      </c>
      <c r="S10">
        <v>4</v>
      </c>
      <c r="T10">
        <v>62</v>
      </c>
      <c r="U10">
        <v>118</v>
      </c>
      <c r="V10">
        <v>1</v>
      </c>
      <c r="W10" t="s">
        <v>19</v>
      </c>
      <c r="X10">
        <v>1</v>
      </c>
      <c r="Y10" t="s">
        <v>19</v>
      </c>
      <c r="Z10">
        <v>11</v>
      </c>
      <c r="AA10" t="s">
        <v>19</v>
      </c>
      <c r="AB10">
        <v>4</v>
      </c>
      <c r="AC10">
        <v>7</v>
      </c>
      <c r="AD10">
        <v>2</v>
      </c>
      <c r="AE10" t="s">
        <v>19</v>
      </c>
      <c r="AF10" t="s">
        <v>19</v>
      </c>
      <c r="AG10">
        <v>2</v>
      </c>
      <c r="AH10">
        <v>95</v>
      </c>
      <c r="AI10">
        <v>2</v>
      </c>
      <c r="AJ10">
        <v>36</v>
      </c>
      <c r="AK10">
        <v>57</v>
      </c>
      <c r="AL10">
        <v>69</v>
      </c>
      <c r="AM10">
        <v>2</v>
      </c>
      <c r="AN10">
        <v>20</v>
      </c>
      <c r="AO10">
        <v>47</v>
      </c>
      <c r="AP10">
        <v>4</v>
      </c>
      <c r="AQ10" t="s">
        <v>19</v>
      </c>
      <c r="AR10">
        <v>1</v>
      </c>
      <c r="AS10">
        <v>3</v>
      </c>
      <c r="AT10">
        <v>2</v>
      </c>
      <c r="AU10" t="s">
        <v>19</v>
      </c>
      <c r="AV10" t="s">
        <v>19</v>
      </c>
      <c r="AW10">
        <v>2</v>
      </c>
      <c r="AX10">
        <v>44</v>
      </c>
      <c r="AY10">
        <v>7</v>
      </c>
      <c r="AZ10">
        <v>4</v>
      </c>
      <c r="BA10">
        <v>33</v>
      </c>
      <c r="BB10">
        <v>4</v>
      </c>
      <c r="BC10">
        <v>1</v>
      </c>
      <c r="BD10">
        <v>2</v>
      </c>
      <c r="BE10">
        <v>1</v>
      </c>
      <c r="BF10">
        <v>6</v>
      </c>
      <c r="BG10">
        <v>2</v>
      </c>
      <c r="BH10">
        <v>1</v>
      </c>
      <c r="BI10">
        <v>3</v>
      </c>
      <c r="BJ10" t="s">
        <v>19</v>
      </c>
      <c r="BK10" t="s">
        <v>19</v>
      </c>
      <c r="BL10" t="s">
        <v>19</v>
      </c>
      <c r="BM10" t="s">
        <v>19</v>
      </c>
      <c r="BN10">
        <v>257</v>
      </c>
      <c r="BO10">
        <v>55</v>
      </c>
      <c r="BP10">
        <v>176</v>
      </c>
      <c r="BQ10">
        <v>26</v>
      </c>
      <c r="BR10">
        <v>43</v>
      </c>
      <c r="BS10">
        <v>9</v>
      </c>
      <c r="BT10">
        <v>30</v>
      </c>
      <c r="BU10">
        <v>4</v>
      </c>
      <c r="BV10">
        <v>1151</v>
      </c>
      <c r="BW10">
        <v>488</v>
      </c>
      <c r="BX10">
        <v>328</v>
      </c>
      <c r="BY10">
        <v>335</v>
      </c>
      <c r="BZ10">
        <v>516</v>
      </c>
      <c r="CA10">
        <v>238</v>
      </c>
      <c r="CB10">
        <v>172</v>
      </c>
      <c r="CC10">
        <v>106</v>
      </c>
      <c r="CD10">
        <v>178</v>
      </c>
      <c r="CE10">
        <v>28</v>
      </c>
      <c r="CF10">
        <v>127</v>
      </c>
      <c r="CG10">
        <v>23</v>
      </c>
    </row>
    <row r="11" spans="1:85">
      <c r="A11" t="s">
        <v>926</v>
      </c>
      <c r="B11">
        <v>678</v>
      </c>
      <c r="C11">
        <v>231</v>
      </c>
      <c r="D11">
        <v>330</v>
      </c>
      <c r="E11">
        <v>117</v>
      </c>
      <c r="F11" t="s">
        <v>19</v>
      </c>
      <c r="G11" t="s">
        <v>19</v>
      </c>
      <c r="H11" t="s">
        <v>19</v>
      </c>
      <c r="I11" t="s">
        <v>19</v>
      </c>
      <c r="J11">
        <v>7</v>
      </c>
      <c r="K11">
        <v>1</v>
      </c>
      <c r="L11">
        <v>2</v>
      </c>
      <c r="M11">
        <v>4</v>
      </c>
      <c r="N11">
        <v>31</v>
      </c>
      <c r="O11">
        <v>4</v>
      </c>
      <c r="P11">
        <v>18</v>
      </c>
      <c r="Q11">
        <v>9</v>
      </c>
      <c r="R11">
        <v>54</v>
      </c>
      <c r="S11">
        <v>4</v>
      </c>
      <c r="T11">
        <v>36</v>
      </c>
      <c r="U11">
        <v>14</v>
      </c>
      <c r="V11">
        <v>1</v>
      </c>
      <c r="W11" t="s">
        <v>19</v>
      </c>
      <c r="X11">
        <v>1</v>
      </c>
      <c r="Y11" t="s">
        <v>19</v>
      </c>
      <c r="Z11">
        <v>2</v>
      </c>
      <c r="AA11" t="s">
        <v>19</v>
      </c>
      <c r="AB11">
        <v>2</v>
      </c>
      <c r="AC11" t="s">
        <v>19</v>
      </c>
      <c r="AD11" t="s">
        <v>19</v>
      </c>
      <c r="AE11" t="s">
        <v>19</v>
      </c>
      <c r="AF11" t="s">
        <v>19</v>
      </c>
      <c r="AG11" t="s">
        <v>19</v>
      </c>
      <c r="AH11">
        <v>8</v>
      </c>
      <c r="AI11" t="s">
        <v>19</v>
      </c>
      <c r="AJ11">
        <v>4</v>
      </c>
      <c r="AK11">
        <v>4</v>
      </c>
      <c r="AL11">
        <v>36</v>
      </c>
      <c r="AM11">
        <v>2</v>
      </c>
      <c r="AN11">
        <v>26</v>
      </c>
      <c r="AO11">
        <v>8</v>
      </c>
      <c r="AP11">
        <v>3</v>
      </c>
      <c r="AQ11">
        <v>1</v>
      </c>
      <c r="AR11">
        <v>1</v>
      </c>
      <c r="AS11">
        <v>1</v>
      </c>
      <c r="AT11">
        <v>4</v>
      </c>
      <c r="AU11">
        <v>1</v>
      </c>
      <c r="AV11">
        <v>2</v>
      </c>
      <c r="AW11">
        <v>1</v>
      </c>
      <c r="AX11">
        <v>20</v>
      </c>
      <c r="AY11" t="s">
        <v>19</v>
      </c>
      <c r="AZ11">
        <v>11</v>
      </c>
      <c r="BA11">
        <v>9</v>
      </c>
      <c r="BB11">
        <v>1</v>
      </c>
      <c r="BC11" t="s">
        <v>19</v>
      </c>
      <c r="BD11">
        <v>1</v>
      </c>
      <c r="BE11" t="s">
        <v>19</v>
      </c>
      <c r="BF11">
        <v>2</v>
      </c>
      <c r="BG11" t="s">
        <v>19</v>
      </c>
      <c r="BH11">
        <v>2</v>
      </c>
      <c r="BI11" t="s">
        <v>19</v>
      </c>
      <c r="BJ11" t="s">
        <v>19</v>
      </c>
      <c r="BK11" t="s">
        <v>19</v>
      </c>
      <c r="BL11" t="s">
        <v>19</v>
      </c>
      <c r="BM11" t="s">
        <v>19</v>
      </c>
      <c r="BN11">
        <v>89</v>
      </c>
      <c r="BO11">
        <v>23</v>
      </c>
      <c r="BP11">
        <v>60</v>
      </c>
      <c r="BQ11">
        <v>6</v>
      </c>
      <c r="BR11">
        <v>7</v>
      </c>
      <c r="BS11">
        <v>2</v>
      </c>
      <c r="BT11">
        <v>5</v>
      </c>
      <c r="BU11" t="s">
        <v>19</v>
      </c>
      <c r="BV11">
        <v>412</v>
      </c>
      <c r="BW11">
        <v>187</v>
      </c>
      <c r="BX11">
        <v>155</v>
      </c>
      <c r="BY11">
        <v>70</v>
      </c>
      <c r="BZ11">
        <v>223</v>
      </c>
      <c r="CA11">
        <v>96</v>
      </c>
      <c r="CB11">
        <v>104</v>
      </c>
      <c r="CC11">
        <v>23</v>
      </c>
      <c r="CD11">
        <v>62</v>
      </c>
      <c r="CE11">
        <v>12</v>
      </c>
      <c r="CF11">
        <v>45</v>
      </c>
      <c r="CG11">
        <v>5</v>
      </c>
    </row>
    <row r="12" spans="1:85">
      <c r="A12" t="s">
        <v>925</v>
      </c>
      <c r="B12">
        <v>424</v>
      </c>
      <c r="C12">
        <v>158</v>
      </c>
      <c r="D12">
        <v>175</v>
      </c>
      <c r="E12">
        <v>91</v>
      </c>
      <c r="F12" t="s">
        <v>19</v>
      </c>
      <c r="G12" t="s">
        <v>19</v>
      </c>
      <c r="H12" t="s">
        <v>19</v>
      </c>
      <c r="I12" t="s">
        <v>19</v>
      </c>
      <c r="J12">
        <v>16</v>
      </c>
      <c r="K12">
        <v>4</v>
      </c>
      <c r="L12">
        <v>3</v>
      </c>
      <c r="M12">
        <v>9</v>
      </c>
      <c r="N12">
        <v>16</v>
      </c>
      <c r="O12">
        <v>2</v>
      </c>
      <c r="P12">
        <v>11</v>
      </c>
      <c r="Q12">
        <v>3</v>
      </c>
      <c r="R12">
        <v>19</v>
      </c>
      <c r="S12">
        <v>2</v>
      </c>
      <c r="T12">
        <v>10</v>
      </c>
      <c r="U12">
        <v>7</v>
      </c>
      <c r="V12">
        <v>2</v>
      </c>
      <c r="W12">
        <v>1</v>
      </c>
      <c r="X12">
        <v>1</v>
      </c>
      <c r="Y12" t="s">
        <v>19</v>
      </c>
      <c r="Z12" t="s">
        <v>19</v>
      </c>
      <c r="AA12" t="s">
        <v>19</v>
      </c>
      <c r="AB12" t="s">
        <v>19</v>
      </c>
      <c r="AC12" t="s">
        <v>19</v>
      </c>
      <c r="AD12" t="s">
        <v>19</v>
      </c>
      <c r="AE12" t="s">
        <v>19</v>
      </c>
      <c r="AF12" t="s">
        <v>19</v>
      </c>
      <c r="AG12" t="s">
        <v>19</v>
      </c>
      <c r="AH12">
        <v>8</v>
      </c>
      <c r="AI12">
        <v>1</v>
      </c>
      <c r="AJ12">
        <v>3</v>
      </c>
      <c r="AK12">
        <v>4</v>
      </c>
      <c r="AL12">
        <v>8</v>
      </c>
      <c r="AM12" t="s">
        <v>19</v>
      </c>
      <c r="AN12">
        <v>6</v>
      </c>
      <c r="AO12">
        <v>2</v>
      </c>
      <c r="AP12" t="s">
        <v>19</v>
      </c>
      <c r="AQ12" t="s">
        <v>19</v>
      </c>
      <c r="AR12" t="s">
        <v>19</v>
      </c>
      <c r="AS12" t="s">
        <v>19</v>
      </c>
      <c r="AT12">
        <v>1</v>
      </c>
      <c r="AU12" t="s">
        <v>19</v>
      </c>
      <c r="AV12" t="s">
        <v>19</v>
      </c>
      <c r="AW12">
        <v>1</v>
      </c>
      <c r="AX12">
        <v>28</v>
      </c>
      <c r="AY12">
        <v>6</v>
      </c>
      <c r="AZ12">
        <v>7</v>
      </c>
      <c r="BA12">
        <v>15</v>
      </c>
      <c r="BB12">
        <v>3</v>
      </c>
      <c r="BC12" t="s">
        <v>19</v>
      </c>
      <c r="BD12">
        <v>3</v>
      </c>
      <c r="BE12" t="s">
        <v>19</v>
      </c>
      <c r="BF12">
        <v>1</v>
      </c>
      <c r="BG12" t="s">
        <v>19</v>
      </c>
      <c r="BH12">
        <v>1</v>
      </c>
      <c r="BI12" t="s">
        <v>19</v>
      </c>
      <c r="BJ12">
        <v>1</v>
      </c>
      <c r="BK12" t="s">
        <v>19</v>
      </c>
      <c r="BL12">
        <v>1</v>
      </c>
      <c r="BM12" t="s">
        <v>19</v>
      </c>
      <c r="BN12">
        <v>53</v>
      </c>
      <c r="BO12">
        <v>15</v>
      </c>
      <c r="BP12">
        <v>35</v>
      </c>
      <c r="BQ12">
        <v>3</v>
      </c>
      <c r="BR12">
        <v>8</v>
      </c>
      <c r="BS12">
        <v>3</v>
      </c>
      <c r="BT12">
        <v>5</v>
      </c>
      <c r="BU12" t="s">
        <v>19</v>
      </c>
      <c r="BV12">
        <v>227</v>
      </c>
      <c r="BW12">
        <v>124</v>
      </c>
      <c r="BX12">
        <v>61</v>
      </c>
      <c r="BY12">
        <v>42</v>
      </c>
      <c r="BZ12">
        <v>109</v>
      </c>
      <c r="CA12">
        <v>65</v>
      </c>
      <c r="CB12">
        <v>38</v>
      </c>
      <c r="CC12">
        <v>6</v>
      </c>
      <c r="CD12">
        <v>60</v>
      </c>
      <c r="CE12">
        <v>5</v>
      </c>
      <c r="CF12">
        <v>43</v>
      </c>
      <c r="CG12">
        <v>12</v>
      </c>
    </row>
    <row r="13" spans="1:85">
      <c r="A13" t="s">
        <v>924</v>
      </c>
      <c r="B13">
        <v>707</v>
      </c>
      <c r="C13">
        <v>197</v>
      </c>
      <c r="D13">
        <v>295</v>
      </c>
      <c r="E13">
        <v>215</v>
      </c>
      <c r="F13" t="s">
        <v>19</v>
      </c>
      <c r="G13" t="s">
        <v>19</v>
      </c>
      <c r="H13" t="s">
        <v>19</v>
      </c>
      <c r="I13" t="s">
        <v>19</v>
      </c>
      <c r="J13">
        <v>38</v>
      </c>
      <c r="K13">
        <v>5</v>
      </c>
      <c r="L13">
        <v>7</v>
      </c>
      <c r="M13">
        <v>26</v>
      </c>
      <c r="N13">
        <v>21</v>
      </c>
      <c r="O13">
        <v>2</v>
      </c>
      <c r="P13">
        <v>11</v>
      </c>
      <c r="Q13">
        <v>8</v>
      </c>
      <c r="R13">
        <v>63</v>
      </c>
      <c r="S13">
        <v>1</v>
      </c>
      <c r="T13">
        <v>27</v>
      </c>
      <c r="U13">
        <v>35</v>
      </c>
      <c r="V13">
        <v>6</v>
      </c>
      <c r="W13" t="s">
        <v>19</v>
      </c>
      <c r="X13">
        <v>1</v>
      </c>
      <c r="Y13">
        <v>5</v>
      </c>
      <c r="Z13">
        <v>3</v>
      </c>
      <c r="AA13">
        <v>1</v>
      </c>
      <c r="AB13">
        <v>1</v>
      </c>
      <c r="AC13">
        <v>1</v>
      </c>
      <c r="AD13">
        <v>2</v>
      </c>
      <c r="AE13" t="s">
        <v>19</v>
      </c>
      <c r="AF13" t="s">
        <v>19</v>
      </c>
      <c r="AG13">
        <v>2</v>
      </c>
      <c r="AH13">
        <v>33</v>
      </c>
      <c r="AI13" t="s">
        <v>19</v>
      </c>
      <c r="AJ13">
        <v>12</v>
      </c>
      <c r="AK13">
        <v>21</v>
      </c>
      <c r="AL13">
        <v>18</v>
      </c>
      <c r="AM13" t="s">
        <v>19</v>
      </c>
      <c r="AN13">
        <v>12</v>
      </c>
      <c r="AO13">
        <v>6</v>
      </c>
      <c r="AP13" t="s">
        <v>19</v>
      </c>
      <c r="AQ13" t="s">
        <v>19</v>
      </c>
      <c r="AR13" t="s">
        <v>19</v>
      </c>
      <c r="AS13" t="s">
        <v>19</v>
      </c>
      <c r="AT13">
        <v>1</v>
      </c>
      <c r="AU13" t="s">
        <v>19</v>
      </c>
      <c r="AV13">
        <v>1</v>
      </c>
      <c r="AW13" t="s">
        <v>19</v>
      </c>
      <c r="AX13">
        <v>17</v>
      </c>
      <c r="AY13">
        <v>2</v>
      </c>
      <c r="AZ13">
        <v>1</v>
      </c>
      <c r="BA13">
        <v>14</v>
      </c>
      <c r="BB13">
        <v>5</v>
      </c>
      <c r="BC13" t="s">
        <v>19</v>
      </c>
      <c r="BD13">
        <v>4</v>
      </c>
      <c r="BE13">
        <v>1</v>
      </c>
      <c r="BF13">
        <v>2</v>
      </c>
      <c r="BG13">
        <v>2</v>
      </c>
      <c r="BH13" t="s">
        <v>19</v>
      </c>
      <c r="BI13" t="s">
        <v>19</v>
      </c>
      <c r="BJ13">
        <v>1</v>
      </c>
      <c r="BK13" t="s">
        <v>19</v>
      </c>
      <c r="BL13">
        <v>1</v>
      </c>
      <c r="BM13" t="s">
        <v>19</v>
      </c>
      <c r="BN13">
        <v>104</v>
      </c>
      <c r="BO13">
        <v>34</v>
      </c>
      <c r="BP13">
        <v>64</v>
      </c>
      <c r="BQ13">
        <v>6</v>
      </c>
      <c r="BR13">
        <v>8</v>
      </c>
      <c r="BS13">
        <v>2</v>
      </c>
      <c r="BT13">
        <v>6</v>
      </c>
      <c r="BU13" t="s">
        <v>19</v>
      </c>
      <c r="BV13">
        <v>403</v>
      </c>
      <c r="BW13">
        <v>141</v>
      </c>
      <c r="BX13">
        <v>143</v>
      </c>
      <c r="BY13">
        <v>119</v>
      </c>
      <c r="BZ13">
        <v>140</v>
      </c>
      <c r="CA13">
        <v>58</v>
      </c>
      <c r="CB13">
        <v>58</v>
      </c>
      <c r="CC13">
        <v>24</v>
      </c>
      <c r="CD13">
        <v>53</v>
      </c>
      <c r="CE13">
        <v>10</v>
      </c>
      <c r="CF13">
        <v>37</v>
      </c>
      <c r="CG13">
        <v>6</v>
      </c>
    </row>
    <row r="14" spans="1:85">
      <c r="A14" t="s">
        <v>923</v>
      </c>
      <c r="B14">
        <v>304</v>
      </c>
      <c r="C14">
        <v>98</v>
      </c>
      <c r="D14">
        <v>117</v>
      </c>
      <c r="E14">
        <v>89</v>
      </c>
      <c r="F14">
        <v>1</v>
      </c>
      <c r="G14" t="s">
        <v>19</v>
      </c>
      <c r="H14" t="s">
        <v>19</v>
      </c>
      <c r="I14">
        <v>1</v>
      </c>
      <c r="J14">
        <v>12</v>
      </c>
      <c r="K14" t="s">
        <v>19</v>
      </c>
      <c r="L14">
        <v>6</v>
      </c>
      <c r="M14">
        <v>6</v>
      </c>
      <c r="N14">
        <v>10</v>
      </c>
      <c r="O14" t="s">
        <v>19</v>
      </c>
      <c r="P14">
        <v>5</v>
      </c>
      <c r="Q14">
        <v>5</v>
      </c>
      <c r="R14">
        <v>22</v>
      </c>
      <c r="S14">
        <v>2</v>
      </c>
      <c r="T14">
        <v>10</v>
      </c>
      <c r="U14">
        <v>10</v>
      </c>
      <c r="V14" t="s">
        <v>19</v>
      </c>
      <c r="W14" t="s">
        <v>19</v>
      </c>
      <c r="X14" t="s">
        <v>19</v>
      </c>
      <c r="Y14" t="s">
        <v>19</v>
      </c>
      <c r="Z14">
        <v>1</v>
      </c>
      <c r="AA14" t="s">
        <v>19</v>
      </c>
      <c r="AB14" t="s">
        <v>19</v>
      </c>
      <c r="AC14">
        <v>1</v>
      </c>
      <c r="AD14" t="s">
        <v>19</v>
      </c>
      <c r="AE14" t="s">
        <v>19</v>
      </c>
      <c r="AF14" t="s">
        <v>19</v>
      </c>
      <c r="AG14" t="s">
        <v>19</v>
      </c>
      <c r="AH14">
        <v>8</v>
      </c>
      <c r="AI14">
        <v>1</v>
      </c>
      <c r="AJ14">
        <v>4</v>
      </c>
      <c r="AK14">
        <v>3</v>
      </c>
      <c r="AL14">
        <v>11</v>
      </c>
      <c r="AM14" t="s">
        <v>19</v>
      </c>
      <c r="AN14">
        <v>6</v>
      </c>
      <c r="AO14">
        <v>5</v>
      </c>
      <c r="AP14">
        <v>2</v>
      </c>
      <c r="AQ14">
        <v>1</v>
      </c>
      <c r="AR14" t="s">
        <v>19</v>
      </c>
      <c r="AS14">
        <v>1</v>
      </c>
      <c r="AT14" t="s">
        <v>19</v>
      </c>
      <c r="AU14" t="s">
        <v>19</v>
      </c>
      <c r="AV14" t="s">
        <v>19</v>
      </c>
      <c r="AW14" t="s">
        <v>19</v>
      </c>
      <c r="AX14">
        <v>13</v>
      </c>
      <c r="AY14">
        <v>4</v>
      </c>
      <c r="AZ14">
        <v>1</v>
      </c>
      <c r="BA14">
        <v>8</v>
      </c>
      <c r="BB14">
        <v>2</v>
      </c>
      <c r="BC14" t="s">
        <v>19</v>
      </c>
      <c r="BD14" t="s">
        <v>19</v>
      </c>
      <c r="BE14">
        <v>2</v>
      </c>
      <c r="BF14">
        <v>1</v>
      </c>
      <c r="BG14" t="s">
        <v>19</v>
      </c>
      <c r="BH14" t="s">
        <v>19</v>
      </c>
      <c r="BI14">
        <v>1</v>
      </c>
      <c r="BJ14" t="s">
        <v>19</v>
      </c>
      <c r="BK14" t="s">
        <v>19</v>
      </c>
      <c r="BL14" t="s">
        <v>19</v>
      </c>
      <c r="BM14" t="s">
        <v>19</v>
      </c>
      <c r="BN14">
        <v>41</v>
      </c>
      <c r="BO14">
        <v>9</v>
      </c>
      <c r="BP14">
        <v>22</v>
      </c>
      <c r="BQ14">
        <v>10</v>
      </c>
      <c r="BR14">
        <v>7</v>
      </c>
      <c r="BS14">
        <v>1</v>
      </c>
      <c r="BT14">
        <v>5</v>
      </c>
      <c r="BU14">
        <v>1</v>
      </c>
      <c r="BV14">
        <v>176</v>
      </c>
      <c r="BW14">
        <v>78</v>
      </c>
      <c r="BX14">
        <v>53</v>
      </c>
      <c r="BY14">
        <v>45</v>
      </c>
      <c r="BZ14">
        <v>78</v>
      </c>
      <c r="CA14">
        <v>38</v>
      </c>
      <c r="CB14">
        <v>27</v>
      </c>
      <c r="CC14">
        <v>13</v>
      </c>
      <c r="CD14">
        <v>26</v>
      </c>
      <c r="CE14">
        <v>5</v>
      </c>
      <c r="CF14">
        <v>20</v>
      </c>
      <c r="CG14">
        <v>1</v>
      </c>
    </row>
    <row r="15" spans="1:85">
      <c r="A15" t="s">
        <v>922</v>
      </c>
      <c r="B15">
        <v>927</v>
      </c>
      <c r="C15">
        <v>274</v>
      </c>
      <c r="D15">
        <v>486</v>
      </c>
      <c r="E15">
        <v>167</v>
      </c>
      <c r="F15" t="s">
        <v>19</v>
      </c>
      <c r="G15" t="s">
        <v>19</v>
      </c>
      <c r="H15" t="s">
        <v>19</v>
      </c>
      <c r="I15" t="s">
        <v>19</v>
      </c>
      <c r="J15">
        <v>43</v>
      </c>
      <c r="K15" t="s">
        <v>19</v>
      </c>
      <c r="L15">
        <v>23</v>
      </c>
      <c r="M15">
        <v>20</v>
      </c>
      <c r="N15">
        <v>29</v>
      </c>
      <c r="O15" t="s">
        <v>19</v>
      </c>
      <c r="P15">
        <v>14</v>
      </c>
      <c r="Q15">
        <v>15</v>
      </c>
      <c r="R15">
        <v>77</v>
      </c>
      <c r="S15">
        <v>7</v>
      </c>
      <c r="T15">
        <v>39</v>
      </c>
      <c r="U15">
        <v>31</v>
      </c>
      <c r="V15">
        <v>9</v>
      </c>
      <c r="W15">
        <v>1</v>
      </c>
      <c r="X15">
        <v>7</v>
      </c>
      <c r="Y15">
        <v>1</v>
      </c>
      <c r="Z15">
        <v>6</v>
      </c>
      <c r="AA15">
        <v>4</v>
      </c>
      <c r="AB15">
        <v>2</v>
      </c>
      <c r="AC15" t="s">
        <v>19</v>
      </c>
      <c r="AD15" t="s">
        <v>19</v>
      </c>
      <c r="AE15" t="s">
        <v>19</v>
      </c>
      <c r="AF15" t="s">
        <v>19</v>
      </c>
      <c r="AG15" t="s">
        <v>19</v>
      </c>
      <c r="AH15">
        <v>29</v>
      </c>
      <c r="AI15" t="s">
        <v>19</v>
      </c>
      <c r="AJ15">
        <v>17</v>
      </c>
      <c r="AK15">
        <v>12</v>
      </c>
      <c r="AL15">
        <v>29</v>
      </c>
      <c r="AM15">
        <v>1</v>
      </c>
      <c r="AN15">
        <v>11</v>
      </c>
      <c r="AO15">
        <v>17</v>
      </c>
      <c r="AP15">
        <v>2</v>
      </c>
      <c r="AQ15" t="s">
        <v>19</v>
      </c>
      <c r="AR15">
        <v>1</v>
      </c>
      <c r="AS15">
        <v>1</v>
      </c>
      <c r="AT15">
        <v>2</v>
      </c>
      <c r="AU15">
        <v>1</v>
      </c>
      <c r="AV15">
        <v>1</v>
      </c>
      <c r="AW15" t="s">
        <v>19</v>
      </c>
      <c r="AX15">
        <v>26</v>
      </c>
      <c r="AY15">
        <v>3</v>
      </c>
      <c r="AZ15">
        <v>15</v>
      </c>
      <c r="BA15">
        <v>8</v>
      </c>
      <c r="BB15">
        <v>10</v>
      </c>
      <c r="BC15" t="s">
        <v>19</v>
      </c>
      <c r="BD15">
        <v>10</v>
      </c>
      <c r="BE15" t="s">
        <v>19</v>
      </c>
      <c r="BF15">
        <v>4</v>
      </c>
      <c r="BG15" t="s">
        <v>19</v>
      </c>
      <c r="BH15">
        <v>3</v>
      </c>
      <c r="BI15">
        <v>1</v>
      </c>
      <c r="BJ15">
        <v>2</v>
      </c>
      <c r="BK15" t="s">
        <v>19</v>
      </c>
      <c r="BL15" t="s">
        <v>19</v>
      </c>
      <c r="BM15">
        <v>2</v>
      </c>
      <c r="BN15">
        <v>111</v>
      </c>
      <c r="BO15">
        <v>28</v>
      </c>
      <c r="BP15">
        <v>79</v>
      </c>
      <c r="BQ15">
        <v>4</v>
      </c>
      <c r="BR15">
        <v>9</v>
      </c>
      <c r="BS15">
        <v>6</v>
      </c>
      <c r="BT15">
        <v>3</v>
      </c>
      <c r="BU15" t="s">
        <v>19</v>
      </c>
      <c r="BV15">
        <v>518</v>
      </c>
      <c r="BW15">
        <v>231</v>
      </c>
      <c r="BX15">
        <v>214</v>
      </c>
      <c r="BY15">
        <v>73</v>
      </c>
      <c r="BZ15">
        <v>245</v>
      </c>
      <c r="CA15">
        <v>120</v>
      </c>
      <c r="CB15">
        <v>102</v>
      </c>
      <c r="CC15">
        <v>23</v>
      </c>
      <c r="CD15">
        <v>107</v>
      </c>
      <c r="CE15">
        <v>5</v>
      </c>
      <c r="CF15">
        <v>89</v>
      </c>
      <c r="CG15">
        <v>13</v>
      </c>
    </row>
    <row r="16" spans="1:85">
      <c r="A16" t="s">
        <v>921</v>
      </c>
      <c r="B16">
        <v>1032</v>
      </c>
      <c r="C16">
        <v>312</v>
      </c>
      <c r="D16">
        <v>459</v>
      </c>
      <c r="E16">
        <v>261</v>
      </c>
      <c r="F16">
        <v>2</v>
      </c>
      <c r="G16" t="s">
        <v>19</v>
      </c>
      <c r="H16">
        <v>2</v>
      </c>
      <c r="I16" t="s">
        <v>19</v>
      </c>
      <c r="J16">
        <v>38</v>
      </c>
      <c r="K16">
        <v>10</v>
      </c>
      <c r="L16">
        <v>13</v>
      </c>
      <c r="M16">
        <v>15</v>
      </c>
      <c r="N16">
        <v>62</v>
      </c>
      <c r="O16">
        <v>9</v>
      </c>
      <c r="P16">
        <v>29</v>
      </c>
      <c r="Q16">
        <v>24</v>
      </c>
      <c r="R16">
        <v>99</v>
      </c>
      <c r="S16">
        <v>15</v>
      </c>
      <c r="T16">
        <v>50</v>
      </c>
      <c r="U16">
        <v>34</v>
      </c>
      <c r="V16">
        <v>2</v>
      </c>
      <c r="W16" t="s">
        <v>19</v>
      </c>
      <c r="X16" t="s">
        <v>19</v>
      </c>
      <c r="Y16">
        <v>2</v>
      </c>
      <c r="Z16">
        <v>8</v>
      </c>
      <c r="AA16">
        <v>4</v>
      </c>
      <c r="AB16">
        <v>2</v>
      </c>
      <c r="AC16">
        <v>2</v>
      </c>
      <c r="AD16">
        <v>1</v>
      </c>
      <c r="AE16" t="s">
        <v>19</v>
      </c>
      <c r="AF16" t="s">
        <v>19</v>
      </c>
      <c r="AG16">
        <v>1</v>
      </c>
      <c r="AH16">
        <v>30</v>
      </c>
      <c r="AI16">
        <v>7</v>
      </c>
      <c r="AJ16">
        <v>16</v>
      </c>
      <c r="AK16">
        <v>7</v>
      </c>
      <c r="AL16">
        <v>46</v>
      </c>
      <c r="AM16">
        <v>4</v>
      </c>
      <c r="AN16">
        <v>28</v>
      </c>
      <c r="AO16">
        <v>14</v>
      </c>
      <c r="AP16">
        <v>11</v>
      </c>
      <c r="AQ16" t="s">
        <v>19</v>
      </c>
      <c r="AR16">
        <v>4</v>
      </c>
      <c r="AS16">
        <v>7</v>
      </c>
      <c r="AT16">
        <v>1</v>
      </c>
      <c r="AU16" t="s">
        <v>19</v>
      </c>
      <c r="AV16" t="s">
        <v>19</v>
      </c>
      <c r="AW16">
        <v>1</v>
      </c>
      <c r="AX16">
        <v>28</v>
      </c>
      <c r="AY16">
        <v>3</v>
      </c>
      <c r="AZ16">
        <v>6</v>
      </c>
      <c r="BA16">
        <v>19</v>
      </c>
      <c r="BB16">
        <v>9</v>
      </c>
      <c r="BC16" t="s">
        <v>19</v>
      </c>
      <c r="BD16">
        <v>9</v>
      </c>
      <c r="BE16" t="s">
        <v>19</v>
      </c>
      <c r="BF16">
        <v>3</v>
      </c>
      <c r="BG16" t="s">
        <v>19</v>
      </c>
      <c r="BH16">
        <v>3</v>
      </c>
      <c r="BI16" t="s">
        <v>19</v>
      </c>
      <c r="BJ16">
        <v>5</v>
      </c>
      <c r="BK16">
        <v>2</v>
      </c>
      <c r="BL16" t="s">
        <v>19</v>
      </c>
      <c r="BM16">
        <v>3</v>
      </c>
      <c r="BN16">
        <v>145</v>
      </c>
      <c r="BO16">
        <v>35</v>
      </c>
      <c r="BP16">
        <v>103</v>
      </c>
      <c r="BQ16">
        <v>7</v>
      </c>
      <c r="BR16">
        <v>8</v>
      </c>
      <c r="BS16">
        <v>1</v>
      </c>
      <c r="BT16">
        <v>6</v>
      </c>
      <c r="BU16">
        <v>1</v>
      </c>
      <c r="BV16">
        <v>534</v>
      </c>
      <c r="BW16">
        <v>224</v>
      </c>
      <c r="BX16">
        <v>176</v>
      </c>
      <c r="BY16">
        <v>134</v>
      </c>
      <c r="BZ16">
        <v>234</v>
      </c>
      <c r="CA16">
        <v>94</v>
      </c>
      <c r="CB16">
        <v>104</v>
      </c>
      <c r="CC16">
        <v>36</v>
      </c>
      <c r="CD16">
        <v>107</v>
      </c>
      <c r="CE16">
        <v>14</v>
      </c>
      <c r="CF16">
        <v>68</v>
      </c>
      <c r="CG16">
        <v>25</v>
      </c>
    </row>
    <row r="17" spans="1:85">
      <c r="A17" t="s">
        <v>920</v>
      </c>
      <c r="B17">
        <v>444</v>
      </c>
      <c r="C17">
        <v>163</v>
      </c>
      <c r="D17">
        <v>151</v>
      </c>
      <c r="E17">
        <v>130</v>
      </c>
      <c r="F17" t="s">
        <v>19</v>
      </c>
      <c r="G17" t="s">
        <v>19</v>
      </c>
      <c r="H17" t="s">
        <v>19</v>
      </c>
      <c r="I17" t="s">
        <v>19</v>
      </c>
      <c r="J17">
        <v>5</v>
      </c>
      <c r="K17" t="s">
        <v>19</v>
      </c>
      <c r="L17">
        <v>1</v>
      </c>
      <c r="M17">
        <v>4</v>
      </c>
      <c r="N17">
        <v>16</v>
      </c>
      <c r="O17">
        <v>1</v>
      </c>
      <c r="P17">
        <v>8</v>
      </c>
      <c r="Q17">
        <v>7</v>
      </c>
      <c r="R17">
        <v>36</v>
      </c>
      <c r="S17">
        <v>8</v>
      </c>
      <c r="T17">
        <v>9</v>
      </c>
      <c r="U17">
        <v>19</v>
      </c>
      <c r="V17">
        <v>2</v>
      </c>
      <c r="W17" t="s">
        <v>19</v>
      </c>
      <c r="X17" t="s">
        <v>19</v>
      </c>
      <c r="Y17">
        <v>2</v>
      </c>
      <c r="Z17">
        <v>1</v>
      </c>
      <c r="AA17" t="s">
        <v>19</v>
      </c>
      <c r="AB17">
        <v>1</v>
      </c>
      <c r="AC17" t="s">
        <v>19</v>
      </c>
      <c r="AD17" t="s">
        <v>19</v>
      </c>
      <c r="AE17" t="s">
        <v>19</v>
      </c>
      <c r="AF17" t="s">
        <v>19</v>
      </c>
      <c r="AG17" t="s">
        <v>19</v>
      </c>
      <c r="AH17">
        <v>17</v>
      </c>
      <c r="AI17">
        <v>6</v>
      </c>
      <c r="AJ17">
        <v>2</v>
      </c>
      <c r="AK17">
        <v>9</v>
      </c>
      <c r="AL17">
        <v>14</v>
      </c>
      <c r="AM17">
        <v>1</v>
      </c>
      <c r="AN17">
        <v>6</v>
      </c>
      <c r="AO17">
        <v>7</v>
      </c>
      <c r="AP17" t="s">
        <v>19</v>
      </c>
      <c r="AQ17" t="s">
        <v>19</v>
      </c>
      <c r="AR17" t="s">
        <v>19</v>
      </c>
      <c r="AS17" t="s">
        <v>19</v>
      </c>
      <c r="AT17">
        <v>2</v>
      </c>
      <c r="AU17">
        <v>1</v>
      </c>
      <c r="AV17" t="s">
        <v>19</v>
      </c>
      <c r="AW17">
        <v>1</v>
      </c>
      <c r="AX17">
        <v>4</v>
      </c>
      <c r="AY17">
        <v>2</v>
      </c>
      <c r="AZ17" t="s">
        <v>19</v>
      </c>
      <c r="BA17">
        <v>2</v>
      </c>
      <c r="BB17" t="s">
        <v>19</v>
      </c>
      <c r="BC17" t="s">
        <v>19</v>
      </c>
      <c r="BD17" t="s">
        <v>19</v>
      </c>
      <c r="BE17" t="s">
        <v>19</v>
      </c>
      <c r="BF17" t="s">
        <v>19</v>
      </c>
      <c r="BG17" t="s">
        <v>19</v>
      </c>
      <c r="BH17" t="s">
        <v>19</v>
      </c>
      <c r="BI17" t="s">
        <v>19</v>
      </c>
      <c r="BJ17" t="s">
        <v>19</v>
      </c>
      <c r="BK17" t="s">
        <v>19</v>
      </c>
      <c r="BL17" t="s">
        <v>19</v>
      </c>
      <c r="BM17" t="s">
        <v>19</v>
      </c>
      <c r="BN17">
        <v>60</v>
      </c>
      <c r="BO17">
        <v>16</v>
      </c>
      <c r="BP17">
        <v>38</v>
      </c>
      <c r="BQ17">
        <v>6</v>
      </c>
      <c r="BR17">
        <v>5</v>
      </c>
      <c r="BS17">
        <v>1</v>
      </c>
      <c r="BT17">
        <v>4</v>
      </c>
      <c r="BU17" t="s">
        <v>19</v>
      </c>
      <c r="BV17">
        <v>274</v>
      </c>
      <c r="BW17">
        <v>131</v>
      </c>
      <c r="BX17">
        <v>58</v>
      </c>
      <c r="BY17">
        <v>85</v>
      </c>
      <c r="BZ17">
        <v>124</v>
      </c>
      <c r="CA17">
        <v>65</v>
      </c>
      <c r="CB17">
        <v>38</v>
      </c>
      <c r="CC17">
        <v>21</v>
      </c>
      <c r="CD17">
        <v>49</v>
      </c>
      <c r="CE17">
        <v>5</v>
      </c>
      <c r="CF17">
        <v>37</v>
      </c>
      <c r="CG17">
        <v>7</v>
      </c>
    </row>
    <row r="18" spans="1:85">
      <c r="A18" t="s">
        <v>919</v>
      </c>
      <c r="B18">
        <v>536</v>
      </c>
      <c r="C18">
        <v>166</v>
      </c>
      <c r="D18">
        <v>191</v>
      </c>
      <c r="E18">
        <v>179</v>
      </c>
      <c r="F18">
        <v>1</v>
      </c>
      <c r="G18" t="s">
        <v>19</v>
      </c>
      <c r="H18" t="s">
        <v>19</v>
      </c>
      <c r="I18">
        <v>1</v>
      </c>
      <c r="J18">
        <v>23</v>
      </c>
      <c r="K18">
        <v>5</v>
      </c>
      <c r="L18">
        <v>8</v>
      </c>
      <c r="M18">
        <v>10</v>
      </c>
      <c r="N18">
        <v>18</v>
      </c>
      <c r="O18" t="s">
        <v>19</v>
      </c>
      <c r="P18">
        <v>7</v>
      </c>
      <c r="Q18">
        <v>11</v>
      </c>
      <c r="R18">
        <v>47</v>
      </c>
      <c r="S18">
        <v>3</v>
      </c>
      <c r="T18">
        <v>22</v>
      </c>
      <c r="U18">
        <v>22</v>
      </c>
      <c r="V18">
        <v>2</v>
      </c>
      <c r="W18" t="s">
        <v>19</v>
      </c>
      <c r="X18">
        <v>2</v>
      </c>
      <c r="Y18" t="s">
        <v>19</v>
      </c>
      <c r="Z18">
        <v>1</v>
      </c>
      <c r="AA18" t="s">
        <v>19</v>
      </c>
      <c r="AB18" t="s">
        <v>19</v>
      </c>
      <c r="AC18">
        <v>1</v>
      </c>
      <c r="AD18" t="s">
        <v>19</v>
      </c>
      <c r="AE18" t="s">
        <v>19</v>
      </c>
      <c r="AF18" t="s">
        <v>19</v>
      </c>
      <c r="AG18" t="s">
        <v>19</v>
      </c>
      <c r="AH18">
        <v>19</v>
      </c>
      <c r="AI18">
        <v>2</v>
      </c>
      <c r="AJ18">
        <v>10</v>
      </c>
      <c r="AK18">
        <v>7</v>
      </c>
      <c r="AL18">
        <v>25</v>
      </c>
      <c r="AM18">
        <v>1</v>
      </c>
      <c r="AN18">
        <v>10</v>
      </c>
      <c r="AO18">
        <v>14</v>
      </c>
      <c r="AP18" t="s">
        <v>19</v>
      </c>
      <c r="AQ18" t="s">
        <v>19</v>
      </c>
      <c r="AR18" t="s">
        <v>19</v>
      </c>
      <c r="AS18" t="s">
        <v>19</v>
      </c>
      <c r="AT18" t="s">
        <v>19</v>
      </c>
      <c r="AU18" t="s">
        <v>19</v>
      </c>
      <c r="AV18" t="s">
        <v>19</v>
      </c>
      <c r="AW18" t="s">
        <v>19</v>
      </c>
      <c r="AX18">
        <v>27</v>
      </c>
      <c r="AY18" t="s">
        <v>19</v>
      </c>
      <c r="AZ18">
        <v>10</v>
      </c>
      <c r="BA18">
        <v>17</v>
      </c>
      <c r="BB18">
        <v>3</v>
      </c>
      <c r="BC18">
        <v>2</v>
      </c>
      <c r="BD18">
        <v>1</v>
      </c>
      <c r="BE18" t="s">
        <v>19</v>
      </c>
      <c r="BF18">
        <v>8</v>
      </c>
      <c r="BG18">
        <v>1</v>
      </c>
      <c r="BH18">
        <v>7</v>
      </c>
      <c r="BI18" t="s">
        <v>19</v>
      </c>
      <c r="BJ18" t="s">
        <v>19</v>
      </c>
      <c r="BK18" t="s">
        <v>19</v>
      </c>
      <c r="BL18" t="s">
        <v>19</v>
      </c>
      <c r="BM18" t="s">
        <v>19</v>
      </c>
      <c r="BN18">
        <v>79</v>
      </c>
      <c r="BO18">
        <v>23</v>
      </c>
      <c r="BP18">
        <v>52</v>
      </c>
      <c r="BQ18">
        <v>4</v>
      </c>
      <c r="BR18">
        <v>16</v>
      </c>
      <c r="BS18">
        <v>3</v>
      </c>
      <c r="BT18">
        <v>11</v>
      </c>
      <c r="BU18">
        <v>2</v>
      </c>
      <c r="BV18">
        <v>285</v>
      </c>
      <c r="BW18">
        <v>127</v>
      </c>
      <c r="BX18">
        <v>50</v>
      </c>
      <c r="BY18">
        <v>108</v>
      </c>
      <c r="BZ18">
        <v>110</v>
      </c>
      <c r="CA18">
        <v>59</v>
      </c>
      <c r="CB18">
        <v>26</v>
      </c>
      <c r="CC18">
        <v>25</v>
      </c>
      <c r="CD18">
        <v>45</v>
      </c>
      <c r="CE18">
        <v>5</v>
      </c>
      <c r="CF18">
        <v>34</v>
      </c>
      <c r="CG18">
        <v>6</v>
      </c>
    </row>
    <row r="19" spans="1:85">
      <c r="A19" t="s">
        <v>918</v>
      </c>
      <c r="B19">
        <v>929</v>
      </c>
      <c r="C19">
        <v>304</v>
      </c>
      <c r="D19">
        <v>308</v>
      </c>
      <c r="E19">
        <v>317</v>
      </c>
      <c r="F19">
        <v>1</v>
      </c>
      <c r="G19" t="s">
        <v>19</v>
      </c>
      <c r="H19" t="s">
        <v>19</v>
      </c>
      <c r="I19">
        <v>1</v>
      </c>
      <c r="J19">
        <v>20</v>
      </c>
      <c r="K19">
        <v>2</v>
      </c>
      <c r="L19">
        <v>4</v>
      </c>
      <c r="M19">
        <v>14</v>
      </c>
      <c r="N19">
        <v>22</v>
      </c>
      <c r="O19">
        <v>3</v>
      </c>
      <c r="P19">
        <v>2</v>
      </c>
      <c r="Q19">
        <v>17</v>
      </c>
      <c r="R19">
        <v>49</v>
      </c>
      <c r="S19">
        <v>5</v>
      </c>
      <c r="T19">
        <v>14</v>
      </c>
      <c r="U19">
        <v>30</v>
      </c>
      <c r="V19">
        <v>2</v>
      </c>
      <c r="W19" t="s">
        <v>19</v>
      </c>
      <c r="X19" t="s">
        <v>19</v>
      </c>
      <c r="Y19">
        <v>2</v>
      </c>
      <c r="Z19">
        <v>2</v>
      </c>
      <c r="AA19">
        <v>2</v>
      </c>
      <c r="AB19" t="s">
        <v>19</v>
      </c>
      <c r="AC19" t="s">
        <v>19</v>
      </c>
      <c r="AD19" t="s">
        <v>19</v>
      </c>
      <c r="AE19" t="s">
        <v>19</v>
      </c>
      <c r="AF19" t="s">
        <v>19</v>
      </c>
      <c r="AG19" t="s">
        <v>19</v>
      </c>
      <c r="AH19">
        <v>17</v>
      </c>
      <c r="AI19">
        <v>2</v>
      </c>
      <c r="AJ19">
        <v>5</v>
      </c>
      <c r="AK19">
        <v>10</v>
      </c>
      <c r="AL19">
        <v>27</v>
      </c>
      <c r="AM19">
        <v>1</v>
      </c>
      <c r="AN19">
        <v>8</v>
      </c>
      <c r="AO19">
        <v>18</v>
      </c>
      <c r="AP19">
        <v>1</v>
      </c>
      <c r="AQ19" t="s">
        <v>19</v>
      </c>
      <c r="AR19">
        <v>1</v>
      </c>
      <c r="AS19" t="s">
        <v>19</v>
      </c>
      <c r="AT19" t="s">
        <v>19</v>
      </c>
      <c r="AU19" t="s">
        <v>19</v>
      </c>
      <c r="AV19" t="s">
        <v>19</v>
      </c>
      <c r="AW19" t="s">
        <v>19</v>
      </c>
      <c r="AX19">
        <v>9</v>
      </c>
      <c r="AY19">
        <v>1</v>
      </c>
      <c r="AZ19">
        <v>2</v>
      </c>
      <c r="BA19">
        <v>6</v>
      </c>
      <c r="BB19" t="s">
        <v>19</v>
      </c>
      <c r="BC19" t="s">
        <v>19</v>
      </c>
      <c r="BD19" t="s">
        <v>19</v>
      </c>
      <c r="BE19" t="s">
        <v>19</v>
      </c>
      <c r="BF19" t="s">
        <v>19</v>
      </c>
      <c r="BG19" t="s">
        <v>19</v>
      </c>
      <c r="BH19" t="s">
        <v>19</v>
      </c>
      <c r="BI19" t="s">
        <v>19</v>
      </c>
      <c r="BJ19" t="s">
        <v>19</v>
      </c>
      <c r="BK19" t="s">
        <v>19</v>
      </c>
      <c r="BL19" t="s">
        <v>19</v>
      </c>
      <c r="BM19" t="s">
        <v>19</v>
      </c>
      <c r="BN19">
        <v>105</v>
      </c>
      <c r="BO19">
        <v>25</v>
      </c>
      <c r="BP19">
        <v>69</v>
      </c>
      <c r="BQ19">
        <v>11</v>
      </c>
      <c r="BR19">
        <v>7</v>
      </c>
      <c r="BS19">
        <v>1</v>
      </c>
      <c r="BT19">
        <v>6</v>
      </c>
      <c r="BU19" t="s">
        <v>19</v>
      </c>
      <c r="BV19">
        <v>633</v>
      </c>
      <c r="BW19">
        <v>263</v>
      </c>
      <c r="BX19">
        <v>157</v>
      </c>
      <c r="BY19">
        <v>213</v>
      </c>
      <c r="BZ19">
        <v>234</v>
      </c>
      <c r="CA19">
        <v>90</v>
      </c>
      <c r="CB19">
        <v>85</v>
      </c>
      <c r="CC19">
        <v>59</v>
      </c>
      <c r="CD19">
        <v>90</v>
      </c>
      <c r="CE19">
        <v>5</v>
      </c>
      <c r="CF19">
        <v>60</v>
      </c>
      <c r="CG19">
        <v>25</v>
      </c>
    </row>
    <row r="20" spans="1:85">
      <c r="A20" t="s">
        <v>917</v>
      </c>
      <c r="B20">
        <v>1358</v>
      </c>
      <c r="C20">
        <v>307</v>
      </c>
      <c r="D20">
        <v>357</v>
      </c>
      <c r="E20">
        <v>694</v>
      </c>
      <c r="F20">
        <v>4</v>
      </c>
      <c r="G20" t="s">
        <v>19</v>
      </c>
      <c r="H20">
        <v>1</v>
      </c>
      <c r="I20">
        <v>3</v>
      </c>
      <c r="J20">
        <v>69</v>
      </c>
      <c r="K20">
        <v>2</v>
      </c>
      <c r="L20">
        <v>9</v>
      </c>
      <c r="M20">
        <v>58</v>
      </c>
      <c r="N20">
        <v>46</v>
      </c>
      <c r="O20">
        <v>6</v>
      </c>
      <c r="P20">
        <v>9</v>
      </c>
      <c r="Q20">
        <v>31</v>
      </c>
      <c r="R20">
        <v>122</v>
      </c>
      <c r="S20">
        <v>8</v>
      </c>
      <c r="T20">
        <v>22</v>
      </c>
      <c r="U20">
        <v>92</v>
      </c>
      <c r="V20">
        <v>9</v>
      </c>
      <c r="W20" t="s">
        <v>19</v>
      </c>
      <c r="X20">
        <v>4</v>
      </c>
      <c r="Y20">
        <v>5</v>
      </c>
      <c r="Z20">
        <v>9</v>
      </c>
      <c r="AA20">
        <v>2</v>
      </c>
      <c r="AB20">
        <v>3</v>
      </c>
      <c r="AC20">
        <v>4</v>
      </c>
      <c r="AD20" t="s">
        <v>19</v>
      </c>
      <c r="AE20" t="s">
        <v>19</v>
      </c>
      <c r="AF20" t="s">
        <v>19</v>
      </c>
      <c r="AG20" t="s">
        <v>19</v>
      </c>
      <c r="AH20">
        <v>68</v>
      </c>
      <c r="AI20">
        <v>5</v>
      </c>
      <c r="AJ20">
        <v>7</v>
      </c>
      <c r="AK20">
        <v>56</v>
      </c>
      <c r="AL20">
        <v>29</v>
      </c>
      <c r="AM20">
        <v>1</v>
      </c>
      <c r="AN20">
        <v>7</v>
      </c>
      <c r="AO20">
        <v>21</v>
      </c>
      <c r="AP20">
        <v>1</v>
      </c>
      <c r="AQ20" t="s">
        <v>19</v>
      </c>
      <c r="AR20" t="s">
        <v>19</v>
      </c>
      <c r="AS20">
        <v>1</v>
      </c>
      <c r="AT20">
        <v>6</v>
      </c>
      <c r="AU20" t="s">
        <v>19</v>
      </c>
      <c r="AV20">
        <v>1</v>
      </c>
      <c r="AW20">
        <v>5</v>
      </c>
      <c r="AX20">
        <v>50</v>
      </c>
      <c r="AY20">
        <v>6</v>
      </c>
      <c r="AZ20">
        <v>13</v>
      </c>
      <c r="BA20">
        <v>31</v>
      </c>
      <c r="BB20">
        <v>9</v>
      </c>
      <c r="BC20">
        <v>1</v>
      </c>
      <c r="BD20">
        <v>7</v>
      </c>
      <c r="BE20">
        <v>1</v>
      </c>
      <c r="BF20">
        <v>12</v>
      </c>
      <c r="BG20" t="s">
        <v>19</v>
      </c>
      <c r="BH20">
        <v>9</v>
      </c>
      <c r="BI20">
        <v>3</v>
      </c>
      <c r="BJ20" t="s">
        <v>19</v>
      </c>
      <c r="BK20" t="s">
        <v>19</v>
      </c>
      <c r="BL20" t="s">
        <v>19</v>
      </c>
      <c r="BM20" t="s">
        <v>19</v>
      </c>
      <c r="BN20">
        <v>172</v>
      </c>
      <c r="BO20">
        <v>40</v>
      </c>
      <c r="BP20">
        <v>90</v>
      </c>
      <c r="BQ20">
        <v>42</v>
      </c>
      <c r="BR20">
        <v>17</v>
      </c>
      <c r="BS20">
        <v>6</v>
      </c>
      <c r="BT20">
        <v>9</v>
      </c>
      <c r="BU20">
        <v>2</v>
      </c>
      <c r="BV20">
        <v>668</v>
      </c>
      <c r="BW20">
        <v>203</v>
      </c>
      <c r="BX20">
        <v>126</v>
      </c>
      <c r="BY20">
        <v>339</v>
      </c>
      <c r="BZ20">
        <v>239</v>
      </c>
      <c r="CA20">
        <v>67</v>
      </c>
      <c r="CB20">
        <v>62</v>
      </c>
      <c r="CC20">
        <v>110</v>
      </c>
      <c r="CD20">
        <v>206</v>
      </c>
      <c r="CE20">
        <v>41</v>
      </c>
      <c r="CF20">
        <v>71</v>
      </c>
      <c r="CG20">
        <v>94</v>
      </c>
    </row>
    <row r="21" spans="1:85">
      <c r="A21" t="s">
        <v>916</v>
      </c>
      <c r="B21">
        <v>844</v>
      </c>
      <c r="C21">
        <v>198</v>
      </c>
      <c r="D21">
        <v>269</v>
      </c>
      <c r="E21">
        <v>377</v>
      </c>
      <c r="F21" t="s">
        <v>19</v>
      </c>
      <c r="G21" t="s">
        <v>19</v>
      </c>
      <c r="H21" t="s">
        <v>19</v>
      </c>
      <c r="I21" t="s">
        <v>19</v>
      </c>
      <c r="J21">
        <v>41</v>
      </c>
      <c r="K21" t="s">
        <v>19</v>
      </c>
      <c r="L21">
        <v>14</v>
      </c>
      <c r="M21">
        <v>27</v>
      </c>
      <c r="N21">
        <v>30</v>
      </c>
      <c r="O21">
        <v>3</v>
      </c>
      <c r="P21">
        <v>13</v>
      </c>
      <c r="Q21">
        <v>14</v>
      </c>
      <c r="R21">
        <v>87</v>
      </c>
      <c r="S21">
        <v>2</v>
      </c>
      <c r="T21">
        <v>34</v>
      </c>
      <c r="U21">
        <v>51</v>
      </c>
      <c r="V21">
        <v>6</v>
      </c>
      <c r="W21">
        <v>1</v>
      </c>
      <c r="X21">
        <v>3</v>
      </c>
      <c r="Y21">
        <v>2</v>
      </c>
      <c r="Z21">
        <v>4</v>
      </c>
      <c r="AA21" t="s">
        <v>19</v>
      </c>
      <c r="AB21">
        <v>2</v>
      </c>
      <c r="AC21">
        <v>2</v>
      </c>
      <c r="AD21">
        <v>1</v>
      </c>
      <c r="AE21" t="s">
        <v>19</v>
      </c>
      <c r="AF21" t="s">
        <v>19</v>
      </c>
      <c r="AG21">
        <v>1</v>
      </c>
      <c r="AH21">
        <v>43</v>
      </c>
      <c r="AI21" t="s">
        <v>19</v>
      </c>
      <c r="AJ21">
        <v>14</v>
      </c>
      <c r="AK21">
        <v>29</v>
      </c>
      <c r="AL21">
        <v>30</v>
      </c>
      <c r="AM21">
        <v>1</v>
      </c>
      <c r="AN21">
        <v>15</v>
      </c>
      <c r="AO21">
        <v>14</v>
      </c>
      <c r="AP21" t="s">
        <v>19</v>
      </c>
      <c r="AQ21" t="s">
        <v>19</v>
      </c>
      <c r="AR21" t="s">
        <v>19</v>
      </c>
      <c r="AS21" t="s">
        <v>19</v>
      </c>
      <c r="AT21">
        <v>3</v>
      </c>
      <c r="AU21" t="s">
        <v>19</v>
      </c>
      <c r="AV21" t="s">
        <v>19</v>
      </c>
      <c r="AW21">
        <v>3</v>
      </c>
      <c r="AX21">
        <v>72</v>
      </c>
      <c r="AY21">
        <v>8</v>
      </c>
      <c r="AZ21">
        <v>24</v>
      </c>
      <c r="BA21">
        <v>40</v>
      </c>
      <c r="BB21">
        <v>12</v>
      </c>
      <c r="BC21">
        <v>2</v>
      </c>
      <c r="BD21">
        <v>9</v>
      </c>
      <c r="BE21">
        <v>1</v>
      </c>
      <c r="BF21">
        <v>2</v>
      </c>
      <c r="BG21" t="s">
        <v>19</v>
      </c>
      <c r="BH21">
        <v>2</v>
      </c>
      <c r="BI21" t="s">
        <v>19</v>
      </c>
      <c r="BJ21">
        <v>2</v>
      </c>
      <c r="BK21" t="s">
        <v>19</v>
      </c>
      <c r="BL21">
        <v>1</v>
      </c>
      <c r="BM21">
        <v>1</v>
      </c>
      <c r="BN21">
        <v>114</v>
      </c>
      <c r="BO21">
        <v>41</v>
      </c>
      <c r="BP21">
        <v>55</v>
      </c>
      <c r="BQ21">
        <v>18</v>
      </c>
      <c r="BR21">
        <v>10</v>
      </c>
      <c r="BS21">
        <v>7</v>
      </c>
      <c r="BT21">
        <v>3</v>
      </c>
      <c r="BU21" t="s">
        <v>19</v>
      </c>
      <c r="BV21">
        <v>388</v>
      </c>
      <c r="BW21">
        <v>131</v>
      </c>
      <c r="BX21">
        <v>62</v>
      </c>
      <c r="BY21">
        <v>195</v>
      </c>
      <c r="BZ21">
        <v>147</v>
      </c>
      <c r="CA21">
        <v>62</v>
      </c>
      <c r="CB21">
        <v>29</v>
      </c>
      <c r="CC21">
        <v>56</v>
      </c>
      <c r="CD21">
        <v>96</v>
      </c>
      <c r="CE21">
        <v>11</v>
      </c>
      <c r="CF21">
        <v>55</v>
      </c>
      <c r="CG21">
        <v>30</v>
      </c>
    </row>
    <row r="22" spans="1:85">
      <c r="A22" t="s">
        <v>915</v>
      </c>
      <c r="B22">
        <v>6217</v>
      </c>
      <c r="C22">
        <v>1012</v>
      </c>
      <c r="D22">
        <v>2121</v>
      </c>
      <c r="E22">
        <v>3084</v>
      </c>
      <c r="F22">
        <v>6</v>
      </c>
      <c r="G22" t="s">
        <v>19</v>
      </c>
      <c r="H22" t="s">
        <v>19</v>
      </c>
      <c r="I22">
        <v>6</v>
      </c>
      <c r="J22">
        <v>376</v>
      </c>
      <c r="K22">
        <v>19</v>
      </c>
      <c r="L22">
        <v>81</v>
      </c>
      <c r="M22">
        <v>276</v>
      </c>
      <c r="N22">
        <v>161</v>
      </c>
      <c r="O22">
        <v>12</v>
      </c>
      <c r="P22">
        <v>40</v>
      </c>
      <c r="Q22">
        <v>109</v>
      </c>
      <c r="R22">
        <v>699</v>
      </c>
      <c r="S22">
        <v>31</v>
      </c>
      <c r="T22">
        <v>169</v>
      </c>
      <c r="U22">
        <v>499</v>
      </c>
      <c r="V22">
        <v>112</v>
      </c>
      <c r="W22">
        <v>6</v>
      </c>
      <c r="X22">
        <v>16</v>
      </c>
      <c r="Y22">
        <v>90</v>
      </c>
      <c r="Z22">
        <v>49</v>
      </c>
      <c r="AA22">
        <v>2</v>
      </c>
      <c r="AB22">
        <v>13</v>
      </c>
      <c r="AC22">
        <v>34</v>
      </c>
      <c r="AD22">
        <v>6</v>
      </c>
      <c r="AE22" t="s">
        <v>19</v>
      </c>
      <c r="AF22">
        <v>1</v>
      </c>
      <c r="AG22">
        <v>5</v>
      </c>
      <c r="AH22">
        <v>314</v>
      </c>
      <c r="AI22">
        <v>11</v>
      </c>
      <c r="AJ22">
        <v>76</v>
      </c>
      <c r="AK22">
        <v>227</v>
      </c>
      <c r="AL22">
        <v>143</v>
      </c>
      <c r="AM22">
        <v>6</v>
      </c>
      <c r="AN22">
        <v>42</v>
      </c>
      <c r="AO22">
        <v>95</v>
      </c>
      <c r="AP22">
        <v>20</v>
      </c>
      <c r="AQ22">
        <v>3</v>
      </c>
      <c r="AR22">
        <v>4</v>
      </c>
      <c r="AS22">
        <v>13</v>
      </c>
      <c r="AT22">
        <v>55</v>
      </c>
      <c r="AU22">
        <v>3</v>
      </c>
      <c r="AV22">
        <v>17</v>
      </c>
      <c r="AW22">
        <v>35</v>
      </c>
      <c r="AX22">
        <v>225</v>
      </c>
      <c r="AY22">
        <v>26</v>
      </c>
      <c r="AZ22">
        <v>47</v>
      </c>
      <c r="BA22">
        <v>152</v>
      </c>
      <c r="BB22">
        <v>60</v>
      </c>
      <c r="BC22">
        <v>6</v>
      </c>
      <c r="BD22">
        <v>47</v>
      </c>
      <c r="BE22">
        <v>7</v>
      </c>
      <c r="BF22">
        <v>20</v>
      </c>
      <c r="BG22">
        <v>4</v>
      </c>
      <c r="BH22">
        <v>9</v>
      </c>
      <c r="BI22">
        <v>7</v>
      </c>
      <c r="BJ22">
        <v>27</v>
      </c>
      <c r="BK22" t="s">
        <v>19</v>
      </c>
      <c r="BL22">
        <v>3</v>
      </c>
      <c r="BM22">
        <v>24</v>
      </c>
      <c r="BN22">
        <v>1025</v>
      </c>
      <c r="BO22">
        <v>262</v>
      </c>
      <c r="BP22">
        <v>616</v>
      </c>
      <c r="BQ22">
        <v>147</v>
      </c>
      <c r="BR22">
        <v>126</v>
      </c>
      <c r="BS22">
        <v>41</v>
      </c>
      <c r="BT22">
        <v>75</v>
      </c>
      <c r="BU22">
        <v>10</v>
      </c>
      <c r="BV22">
        <v>2895</v>
      </c>
      <c r="BW22">
        <v>559</v>
      </c>
      <c r="BX22">
        <v>790</v>
      </c>
      <c r="BY22">
        <v>1546</v>
      </c>
      <c r="BZ22">
        <v>1356</v>
      </c>
      <c r="CA22">
        <v>300</v>
      </c>
      <c r="CB22">
        <v>483</v>
      </c>
      <c r="CC22">
        <v>573</v>
      </c>
      <c r="CD22">
        <v>723</v>
      </c>
      <c r="CE22">
        <v>93</v>
      </c>
      <c r="CF22">
        <v>319</v>
      </c>
      <c r="CG22">
        <v>311</v>
      </c>
    </row>
    <row r="23" spans="1:85">
      <c r="A23" t="s">
        <v>914</v>
      </c>
      <c r="B23">
        <v>4355</v>
      </c>
      <c r="C23">
        <v>467</v>
      </c>
      <c r="D23">
        <v>1153</v>
      </c>
      <c r="E23">
        <v>2735</v>
      </c>
      <c r="F23">
        <v>1</v>
      </c>
      <c r="G23" t="s">
        <v>19</v>
      </c>
      <c r="H23">
        <v>1</v>
      </c>
      <c r="I23" t="s">
        <v>19</v>
      </c>
      <c r="J23">
        <v>212</v>
      </c>
      <c r="K23">
        <v>2</v>
      </c>
      <c r="L23">
        <v>26</v>
      </c>
      <c r="M23">
        <v>184</v>
      </c>
      <c r="N23">
        <v>67</v>
      </c>
      <c r="O23">
        <v>1</v>
      </c>
      <c r="P23">
        <v>12</v>
      </c>
      <c r="Q23">
        <v>54</v>
      </c>
      <c r="R23">
        <v>606</v>
      </c>
      <c r="S23">
        <v>3</v>
      </c>
      <c r="T23">
        <v>121</v>
      </c>
      <c r="U23">
        <v>482</v>
      </c>
      <c r="V23">
        <v>5</v>
      </c>
      <c r="W23" t="s">
        <v>19</v>
      </c>
      <c r="X23">
        <v>1</v>
      </c>
      <c r="Y23">
        <v>4</v>
      </c>
      <c r="Z23">
        <v>6</v>
      </c>
      <c r="AA23" t="s">
        <v>19</v>
      </c>
      <c r="AB23">
        <v>2</v>
      </c>
      <c r="AC23">
        <v>4</v>
      </c>
      <c r="AD23">
        <v>2</v>
      </c>
      <c r="AE23" t="s">
        <v>19</v>
      </c>
      <c r="AF23">
        <v>1</v>
      </c>
      <c r="AG23">
        <v>1</v>
      </c>
      <c r="AH23">
        <v>348</v>
      </c>
      <c r="AI23">
        <v>2</v>
      </c>
      <c r="AJ23">
        <v>59</v>
      </c>
      <c r="AK23">
        <v>287</v>
      </c>
      <c r="AL23">
        <v>191</v>
      </c>
      <c r="AM23">
        <v>1</v>
      </c>
      <c r="AN23">
        <v>55</v>
      </c>
      <c r="AO23">
        <v>135</v>
      </c>
      <c r="AP23">
        <v>15</v>
      </c>
      <c r="AQ23" t="s">
        <v>19</v>
      </c>
      <c r="AR23" t="s">
        <v>19</v>
      </c>
      <c r="AS23">
        <v>15</v>
      </c>
      <c r="AT23">
        <v>39</v>
      </c>
      <c r="AU23" t="s">
        <v>19</v>
      </c>
      <c r="AV23">
        <v>3</v>
      </c>
      <c r="AW23">
        <v>36</v>
      </c>
      <c r="AX23">
        <v>187</v>
      </c>
      <c r="AY23">
        <v>7</v>
      </c>
      <c r="AZ23">
        <v>7</v>
      </c>
      <c r="BA23">
        <v>173</v>
      </c>
      <c r="BB23">
        <v>10</v>
      </c>
      <c r="BC23" t="s">
        <v>19</v>
      </c>
      <c r="BD23">
        <v>4</v>
      </c>
      <c r="BE23">
        <v>6</v>
      </c>
      <c r="BF23">
        <v>1</v>
      </c>
      <c r="BG23" t="s">
        <v>19</v>
      </c>
      <c r="BH23" t="s">
        <v>19</v>
      </c>
      <c r="BI23">
        <v>1</v>
      </c>
      <c r="BJ23">
        <v>3</v>
      </c>
      <c r="BK23" t="s">
        <v>19</v>
      </c>
      <c r="BL23">
        <v>1</v>
      </c>
      <c r="BM23">
        <v>2</v>
      </c>
      <c r="BN23">
        <v>580</v>
      </c>
      <c r="BO23">
        <v>103</v>
      </c>
      <c r="BP23">
        <v>337</v>
      </c>
      <c r="BQ23">
        <v>140</v>
      </c>
      <c r="BR23">
        <v>32</v>
      </c>
      <c r="BS23">
        <v>9</v>
      </c>
      <c r="BT23">
        <v>19</v>
      </c>
      <c r="BU23">
        <v>4</v>
      </c>
      <c r="BV23">
        <v>2250</v>
      </c>
      <c r="BW23">
        <v>324</v>
      </c>
      <c r="BX23">
        <v>455</v>
      </c>
      <c r="BY23">
        <v>1471</v>
      </c>
      <c r="BZ23">
        <v>723</v>
      </c>
      <c r="CA23">
        <v>109</v>
      </c>
      <c r="CB23">
        <v>238</v>
      </c>
      <c r="CC23">
        <v>376</v>
      </c>
      <c r="CD23">
        <v>438</v>
      </c>
      <c r="CE23">
        <v>27</v>
      </c>
      <c r="CF23">
        <v>189</v>
      </c>
      <c r="CG23">
        <v>222</v>
      </c>
    </row>
    <row r="24" spans="1:85">
      <c r="A24" t="s">
        <v>913</v>
      </c>
      <c r="B24">
        <v>1578</v>
      </c>
      <c r="C24">
        <v>405</v>
      </c>
      <c r="D24">
        <v>781</v>
      </c>
      <c r="E24">
        <v>392</v>
      </c>
      <c r="F24" t="s">
        <v>19</v>
      </c>
      <c r="G24" t="s">
        <v>19</v>
      </c>
      <c r="H24" t="s">
        <v>19</v>
      </c>
      <c r="I24" t="s">
        <v>19</v>
      </c>
      <c r="J24">
        <v>89</v>
      </c>
      <c r="K24">
        <v>4</v>
      </c>
      <c r="L24">
        <v>36</v>
      </c>
      <c r="M24">
        <v>49</v>
      </c>
      <c r="N24">
        <v>65</v>
      </c>
      <c r="O24">
        <v>5</v>
      </c>
      <c r="P24">
        <v>34</v>
      </c>
      <c r="Q24">
        <v>26</v>
      </c>
      <c r="R24">
        <v>157</v>
      </c>
      <c r="S24">
        <v>15</v>
      </c>
      <c r="T24">
        <v>71</v>
      </c>
      <c r="U24">
        <v>71</v>
      </c>
      <c r="V24">
        <v>20</v>
      </c>
      <c r="W24">
        <v>2</v>
      </c>
      <c r="X24">
        <v>9</v>
      </c>
      <c r="Y24">
        <v>9</v>
      </c>
      <c r="Z24">
        <v>3</v>
      </c>
      <c r="AA24" t="s">
        <v>19</v>
      </c>
      <c r="AB24">
        <v>2</v>
      </c>
      <c r="AC24">
        <v>1</v>
      </c>
      <c r="AD24">
        <v>1</v>
      </c>
      <c r="AE24">
        <v>1</v>
      </c>
      <c r="AF24" t="s">
        <v>19</v>
      </c>
      <c r="AG24" t="s">
        <v>19</v>
      </c>
      <c r="AH24">
        <v>73</v>
      </c>
      <c r="AI24">
        <v>7</v>
      </c>
      <c r="AJ24">
        <v>31</v>
      </c>
      <c r="AK24">
        <v>35</v>
      </c>
      <c r="AL24">
        <v>58</v>
      </c>
      <c r="AM24">
        <v>5</v>
      </c>
      <c r="AN24">
        <v>28</v>
      </c>
      <c r="AO24">
        <v>25</v>
      </c>
      <c r="AP24">
        <v>1</v>
      </c>
      <c r="AQ24" t="s">
        <v>19</v>
      </c>
      <c r="AR24">
        <v>1</v>
      </c>
      <c r="AS24" t="s">
        <v>19</v>
      </c>
      <c r="AT24">
        <v>1</v>
      </c>
      <c r="AU24" t="s">
        <v>19</v>
      </c>
      <c r="AV24" t="s">
        <v>19</v>
      </c>
      <c r="AW24">
        <v>1</v>
      </c>
      <c r="AX24">
        <v>36</v>
      </c>
      <c r="AY24" t="s">
        <v>19</v>
      </c>
      <c r="AZ24">
        <v>23</v>
      </c>
      <c r="BA24">
        <v>13</v>
      </c>
      <c r="BB24">
        <v>9</v>
      </c>
      <c r="BC24" t="s">
        <v>19</v>
      </c>
      <c r="BD24">
        <v>9</v>
      </c>
      <c r="BE24" t="s">
        <v>19</v>
      </c>
      <c r="BF24">
        <v>2</v>
      </c>
      <c r="BG24">
        <v>1</v>
      </c>
      <c r="BH24">
        <v>1</v>
      </c>
      <c r="BI24" t="s">
        <v>19</v>
      </c>
      <c r="BJ24">
        <v>2</v>
      </c>
      <c r="BK24" t="s">
        <v>19</v>
      </c>
      <c r="BL24">
        <v>1</v>
      </c>
      <c r="BM24">
        <v>1</v>
      </c>
      <c r="BN24">
        <v>190</v>
      </c>
      <c r="BO24">
        <v>44</v>
      </c>
      <c r="BP24">
        <v>137</v>
      </c>
      <c r="BQ24">
        <v>9</v>
      </c>
      <c r="BR24">
        <v>50</v>
      </c>
      <c r="BS24">
        <v>16</v>
      </c>
      <c r="BT24">
        <v>30</v>
      </c>
      <c r="BU24">
        <v>4</v>
      </c>
      <c r="BV24">
        <v>890</v>
      </c>
      <c r="BW24">
        <v>321</v>
      </c>
      <c r="BX24">
        <v>376</v>
      </c>
      <c r="BY24">
        <v>193</v>
      </c>
      <c r="BZ24">
        <v>492</v>
      </c>
      <c r="CA24">
        <v>179</v>
      </c>
      <c r="CB24">
        <v>243</v>
      </c>
      <c r="CC24">
        <v>70</v>
      </c>
      <c r="CD24">
        <v>138</v>
      </c>
      <c r="CE24">
        <v>15</v>
      </c>
      <c r="CF24">
        <v>93</v>
      </c>
      <c r="CG24">
        <v>30</v>
      </c>
    </row>
    <row r="25" spans="1:85">
      <c r="A25" t="s">
        <v>912</v>
      </c>
      <c r="B25">
        <v>725</v>
      </c>
      <c r="C25">
        <v>174</v>
      </c>
      <c r="D25">
        <v>283</v>
      </c>
      <c r="E25">
        <v>268</v>
      </c>
      <c r="F25" t="s">
        <v>19</v>
      </c>
      <c r="G25" t="s">
        <v>19</v>
      </c>
      <c r="H25" t="s">
        <v>19</v>
      </c>
      <c r="I25" t="s">
        <v>19</v>
      </c>
      <c r="J25">
        <v>33</v>
      </c>
      <c r="K25">
        <v>3</v>
      </c>
      <c r="L25">
        <v>11</v>
      </c>
      <c r="M25">
        <v>19</v>
      </c>
      <c r="N25">
        <v>28</v>
      </c>
      <c r="O25">
        <v>4</v>
      </c>
      <c r="P25">
        <v>8</v>
      </c>
      <c r="Q25">
        <v>16</v>
      </c>
      <c r="R25">
        <v>57</v>
      </c>
      <c r="S25">
        <v>2</v>
      </c>
      <c r="T25">
        <v>20</v>
      </c>
      <c r="U25">
        <v>35</v>
      </c>
      <c r="V25">
        <v>3</v>
      </c>
      <c r="W25">
        <v>1</v>
      </c>
      <c r="X25">
        <v>1</v>
      </c>
      <c r="Y25">
        <v>1</v>
      </c>
      <c r="Z25">
        <v>1</v>
      </c>
      <c r="AA25" t="s">
        <v>19</v>
      </c>
      <c r="AB25">
        <v>1</v>
      </c>
      <c r="AC25" t="s">
        <v>19</v>
      </c>
      <c r="AD25" t="s">
        <v>19</v>
      </c>
      <c r="AE25" t="s">
        <v>19</v>
      </c>
      <c r="AF25" t="s">
        <v>19</v>
      </c>
      <c r="AG25" t="s">
        <v>19</v>
      </c>
      <c r="AH25">
        <v>27</v>
      </c>
      <c r="AI25" t="s">
        <v>19</v>
      </c>
      <c r="AJ25">
        <v>10</v>
      </c>
      <c r="AK25">
        <v>17</v>
      </c>
      <c r="AL25">
        <v>22</v>
      </c>
      <c r="AM25" t="s">
        <v>19</v>
      </c>
      <c r="AN25">
        <v>8</v>
      </c>
      <c r="AO25">
        <v>14</v>
      </c>
      <c r="AP25">
        <v>2</v>
      </c>
      <c r="AQ25" t="s">
        <v>19</v>
      </c>
      <c r="AR25" t="s">
        <v>19</v>
      </c>
      <c r="AS25">
        <v>2</v>
      </c>
      <c r="AT25">
        <v>2</v>
      </c>
      <c r="AU25">
        <v>1</v>
      </c>
      <c r="AV25" t="s">
        <v>19</v>
      </c>
      <c r="AW25">
        <v>1</v>
      </c>
      <c r="AX25">
        <v>37</v>
      </c>
      <c r="AY25">
        <v>1</v>
      </c>
      <c r="AZ25">
        <v>12</v>
      </c>
      <c r="BA25">
        <v>24</v>
      </c>
      <c r="BB25">
        <v>4</v>
      </c>
      <c r="BC25">
        <v>2</v>
      </c>
      <c r="BD25">
        <v>2</v>
      </c>
      <c r="BE25" t="s">
        <v>19</v>
      </c>
      <c r="BF25">
        <v>3</v>
      </c>
      <c r="BG25" t="s">
        <v>19</v>
      </c>
      <c r="BH25">
        <v>2</v>
      </c>
      <c r="BI25">
        <v>1</v>
      </c>
      <c r="BJ25">
        <v>1</v>
      </c>
      <c r="BK25" t="s">
        <v>19</v>
      </c>
      <c r="BL25" t="s">
        <v>19</v>
      </c>
      <c r="BM25">
        <v>1</v>
      </c>
      <c r="BN25">
        <v>112</v>
      </c>
      <c r="BO25">
        <v>33</v>
      </c>
      <c r="BP25">
        <v>68</v>
      </c>
      <c r="BQ25">
        <v>11</v>
      </c>
      <c r="BR25">
        <v>14</v>
      </c>
      <c r="BS25">
        <v>3</v>
      </c>
      <c r="BT25">
        <v>10</v>
      </c>
      <c r="BU25">
        <v>1</v>
      </c>
      <c r="BV25">
        <v>374</v>
      </c>
      <c r="BW25">
        <v>117</v>
      </c>
      <c r="BX25">
        <v>124</v>
      </c>
      <c r="BY25">
        <v>133</v>
      </c>
      <c r="BZ25">
        <v>175</v>
      </c>
      <c r="CA25">
        <v>51</v>
      </c>
      <c r="CB25">
        <v>82</v>
      </c>
      <c r="CC25">
        <v>42</v>
      </c>
      <c r="CD25">
        <v>76</v>
      </c>
      <c r="CE25">
        <v>12</v>
      </c>
      <c r="CF25">
        <v>36</v>
      </c>
      <c r="CG25">
        <v>28</v>
      </c>
    </row>
    <row r="26" spans="1:85">
      <c r="A26" t="s">
        <v>911</v>
      </c>
      <c r="B26">
        <v>385</v>
      </c>
      <c r="C26">
        <v>119</v>
      </c>
      <c r="D26">
        <v>135</v>
      </c>
      <c r="E26">
        <v>131</v>
      </c>
      <c r="F26" t="s">
        <v>19</v>
      </c>
      <c r="G26" t="s">
        <v>19</v>
      </c>
      <c r="H26" t="s">
        <v>19</v>
      </c>
      <c r="I26" t="s">
        <v>19</v>
      </c>
      <c r="J26">
        <v>14</v>
      </c>
      <c r="K26">
        <v>2</v>
      </c>
      <c r="L26">
        <v>6</v>
      </c>
      <c r="M26">
        <v>6</v>
      </c>
      <c r="N26">
        <v>16</v>
      </c>
      <c r="O26">
        <v>5</v>
      </c>
      <c r="P26">
        <v>2</v>
      </c>
      <c r="Q26">
        <v>9</v>
      </c>
      <c r="R26">
        <v>27</v>
      </c>
      <c r="S26" t="s">
        <v>19</v>
      </c>
      <c r="T26">
        <v>4</v>
      </c>
      <c r="U26">
        <v>23</v>
      </c>
      <c r="V26">
        <v>1</v>
      </c>
      <c r="W26" t="s">
        <v>19</v>
      </c>
      <c r="X26" t="s">
        <v>19</v>
      </c>
      <c r="Y26">
        <v>1</v>
      </c>
      <c r="Z26">
        <v>2</v>
      </c>
      <c r="AA26" t="s">
        <v>19</v>
      </c>
      <c r="AB26" t="s">
        <v>19</v>
      </c>
      <c r="AC26">
        <v>2</v>
      </c>
      <c r="AD26" t="s">
        <v>19</v>
      </c>
      <c r="AE26" t="s">
        <v>19</v>
      </c>
      <c r="AF26" t="s">
        <v>19</v>
      </c>
      <c r="AG26" t="s">
        <v>19</v>
      </c>
      <c r="AH26">
        <v>12</v>
      </c>
      <c r="AI26" t="s">
        <v>19</v>
      </c>
      <c r="AJ26">
        <v>2</v>
      </c>
      <c r="AK26">
        <v>10</v>
      </c>
      <c r="AL26">
        <v>12</v>
      </c>
      <c r="AM26" t="s">
        <v>19</v>
      </c>
      <c r="AN26">
        <v>2</v>
      </c>
      <c r="AO26">
        <v>10</v>
      </c>
      <c r="AP26" t="s">
        <v>19</v>
      </c>
      <c r="AQ26" t="s">
        <v>19</v>
      </c>
      <c r="AR26" t="s">
        <v>19</v>
      </c>
      <c r="AS26" t="s">
        <v>19</v>
      </c>
      <c r="AT26" t="s">
        <v>19</v>
      </c>
      <c r="AU26" t="s">
        <v>19</v>
      </c>
      <c r="AV26" t="s">
        <v>19</v>
      </c>
      <c r="AW26" t="s">
        <v>19</v>
      </c>
      <c r="AX26">
        <v>9</v>
      </c>
      <c r="AY26" t="s">
        <v>19</v>
      </c>
      <c r="AZ26">
        <v>6</v>
      </c>
      <c r="BA26">
        <v>3</v>
      </c>
      <c r="BB26">
        <v>3</v>
      </c>
      <c r="BC26" t="s">
        <v>19</v>
      </c>
      <c r="BD26">
        <v>3</v>
      </c>
      <c r="BE26" t="s">
        <v>19</v>
      </c>
      <c r="BF26" t="s">
        <v>19</v>
      </c>
      <c r="BG26" t="s">
        <v>19</v>
      </c>
      <c r="BH26" t="s">
        <v>19</v>
      </c>
      <c r="BI26" t="s">
        <v>19</v>
      </c>
      <c r="BJ26" t="s">
        <v>19</v>
      </c>
      <c r="BK26" t="s">
        <v>19</v>
      </c>
      <c r="BL26" t="s">
        <v>19</v>
      </c>
      <c r="BM26" t="s">
        <v>19</v>
      </c>
      <c r="BN26">
        <v>48</v>
      </c>
      <c r="BO26">
        <v>12</v>
      </c>
      <c r="BP26">
        <v>32</v>
      </c>
      <c r="BQ26">
        <v>4</v>
      </c>
      <c r="BR26">
        <v>5</v>
      </c>
      <c r="BS26">
        <v>1</v>
      </c>
      <c r="BT26">
        <v>3</v>
      </c>
      <c r="BU26">
        <v>1</v>
      </c>
      <c r="BV26">
        <v>237</v>
      </c>
      <c r="BW26">
        <v>95</v>
      </c>
      <c r="BX26">
        <v>62</v>
      </c>
      <c r="BY26">
        <v>80</v>
      </c>
      <c r="BZ26">
        <v>105</v>
      </c>
      <c r="CA26">
        <v>37</v>
      </c>
      <c r="CB26">
        <v>47</v>
      </c>
      <c r="CC26">
        <v>21</v>
      </c>
      <c r="CD26">
        <v>31</v>
      </c>
      <c r="CE26">
        <v>5</v>
      </c>
      <c r="CF26">
        <v>20</v>
      </c>
      <c r="CG26">
        <v>6</v>
      </c>
    </row>
    <row r="27" spans="1:85">
      <c r="A27" t="s">
        <v>910</v>
      </c>
      <c r="B27">
        <v>602</v>
      </c>
      <c r="C27">
        <v>141</v>
      </c>
      <c r="D27">
        <v>268</v>
      </c>
      <c r="E27">
        <v>193</v>
      </c>
      <c r="F27">
        <v>2</v>
      </c>
      <c r="G27" t="s">
        <v>19</v>
      </c>
      <c r="H27" t="s">
        <v>19</v>
      </c>
      <c r="I27">
        <v>2</v>
      </c>
      <c r="J27">
        <v>20</v>
      </c>
      <c r="K27">
        <v>1</v>
      </c>
      <c r="L27">
        <v>6</v>
      </c>
      <c r="M27">
        <v>13</v>
      </c>
      <c r="N27">
        <v>23</v>
      </c>
      <c r="O27">
        <v>2</v>
      </c>
      <c r="P27">
        <v>11</v>
      </c>
      <c r="Q27">
        <v>10</v>
      </c>
      <c r="R27">
        <v>56</v>
      </c>
      <c r="S27">
        <v>3</v>
      </c>
      <c r="T27">
        <v>25</v>
      </c>
      <c r="U27">
        <v>28</v>
      </c>
      <c r="V27">
        <v>2</v>
      </c>
      <c r="W27">
        <v>1</v>
      </c>
      <c r="X27" t="s">
        <v>19</v>
      </c>
      <c r="Y27">
        <v>1</v>
      </c>
      <c r="Z27">
        <v>3</v>
      </c>
      <c r="AA27">
        <v>1</v>
      </c>
      <c r="AB27">
        <v>1</v>
      </c>
      <c r="AC27">
        <v>1</v>
      </c>
      <c r="AD27">
        <v>1</v>
      </c>
      <c r="AE27" t="s">
        <v>19</v>
      </c>
      <c r="AF27" t="s">
        <v>19</v>
      </c>
      <c r="AG27">
        <v>1</v>
      </c>
      <c r="AH27">
        <v>20</v>
      </c>
      <c r="AI27" t="s">
        <v>19</v>
      </c>
      <c r="AJ27">
        <v>10</v>
      </c>
      <c r="AK27">
        <v>10</v>
      </c>
      <c r="AL27">
        <v>27</v>
      </c>
      <c r="AM27">
        <v>1</v>
      </c>
      <c r="AN27">
        <v>14</v>
      </c>
      <c r="AO27">
        <v>12</v>
      </c>
      <c r="AP27">
        <v>1</v>
      </c>
      <c r="AQ27" t="s">
        <v>19</v>
      </c>
      <c r="AR27" t="s">
        <v>19</v>
      </c>
      <c r="AS27">
        <v>1</v>
      </c>
      <c r="AT27">
        <v>2</v>
      </c>
      <c r="AU27" t="s">
        <v>19</v>
      </c>
      <c r="AV27" t="s">
        <v>19</v>
      </c>
      <c r="AW27">
        <v>2</v>
      </c>
      <c r="AX27">
        <v>15</v>
      </c>
      <c r="AY27" t="s">
        <v>19</v>
      </c>
      <c r="AZ27">
        <v>10</v>
      </c>
      <c r="BA27">
        <v>5</v>
      </c>
      <c r="BB27">
        <v>3</v>
      </c>
      <c r="BC27" t="s">
        <v>19</v>
      </c>
      <c r="BD27">
        <v>2</v>
      </c>
      <c r="BE27">
        <v>1</v>
      </c>
      <c r="BF27" t="s">
        <v>19</v>
      </c>
      <c r="BG27" t="s">
        <v>19</v>
      </c>
      <c r="BH27" t="s">
        <v>19</v>
      </c>
      <c r="BI27" t="s">
        <v>19</v>
      </c>
      <c r="BJ27">
        <v>3</v>
      </c>
      <c r="BK27" t="s">
        <v>19</v>
      </c>
      <c r="BL27">
        <v>2</v>
      </c>
      <c r="BM27">
        <v>1</v>
      </c>
      <c r="BN27">
        <v>102</v>
      </c>
      <c r="BO27">
        <v>22</v>
      </c>
      <c r="BP27">
        <v>71</v>
      </c>
      <c r="BQ27">
        <v>9</v>
      </c>
      <c r="BR27">
        <v>6</v>
      </c>
      <c r="BS27">
        <v>2</v>
      </c>
      <c r="BT27">
        <v>4</v>
      </c>
      <c r="BU27" t="s">
        <v>19</v>
      </c>
      <c r="BV27">
        <v>309</v>
      </c>
      <c r="BW27">
        <v>104</v>
      </c>
      <c r="BX27">
        <v>96</v>
      </c>
      <c r="BY27">
        <v>109</v>
      </c>
      <c r="BZ27">
        <v>148</v>
      </c>
      <c r="CA27">
        <v>62</v>
      </c>
      <c r="CB27">
        <v>51</v>
      </c>
      <c r="CC27">
        <v>35</v>
      </c>
      <c r="CD27">
        <v>69</v>
      </c>
      <c r="CE27">
        <v>9</v>
      </c>
      <c r="CF27">
        <v>45</v>
      </c>
      <c r="CG27">
        <v>15</v>
      </c>
    </row>
    <row r="28" spans="1:85">
      <c r="A28" t="s">
        <v>909</v>
      </c>
      <c r="B28">
        <v>314</v>
      </c>
      <c r="C28">
        <v>72</v>
      </c>
      <c r="D28">
        <v>104</v>
      </c>
      <c r="E28">
        <v>138</v>
      </c>
      <c r="F28" t="s">
        <v>19</v>
      </c>
      <c r="G28" t="s">
        <v>19</v>
      </c>
      <c r="H28" t="s">
        <v>19</v>
      </c>
      <c r="I28" t="s">
        <v>19</v>
      </c>
      <c r="J28">
        <v>17</v>
      </c>
      <c r="K28">
        <v>2</v>
      </c>
      <c r="L28">
        <v>5</v>
      </c>
      <c r="M28">
        <v>10</v>
      </c>
      <c r="N28">
        <v>13</v>
      </c>
      <c r="O28">
        <v>2</v>
      </c>
      <c r="P28">
        <v>2</v>
      </c>
      <c r="Q28">
        <v>9</v>
      </c>
      <c r="R28">
        <v>30</v>
      </c>
      <c r="S28">
        <v>2</v>
      </c>
      <c r="T28">
        <v>13</v>
      </c>
      <c r="U28">
        <v>15</v>
      </c>
      <c r="V28">
        <v>2</v>
      </c>
      <c r="W28" t="s">
        <v>19</v>
      </c>
      <c r="X28">
        <v>2</v>
      </c>
      <c r="Y28" t="s">
        <v>19</v>
      </c>
      <c r="Z28">
        <v>5</v>
      </c>
      <c r="AA28">
        <v>1</v>
      </c>
      <c r="AB28">
        <v>4</v>
      </c>
      <c r="AC28" t="s">
        <v>19</v>
      </c>
      <c r="AD28" t="s">
        <v>19</v>
      </c>
      <c r="AE28" t="s">
        <v>19</v>
      </c>
      <c r="AF28" t="s">
        <v>19</v>
      </c>
      <c r="AG28" t="s">
        <v>19</v>
      </c>
      <c r="AH28">
        <v>14</v>
      </c>
      <c r="AI28">
        <v>1</v>
      </c>
      <c r="AJ28">
        <v>4</v>
      </c>
      <c r="AK28">
        <v>9</v>
      </c>
      <c r="AL28">
        <v>9</v>
      </c>
      <c r="AM28" t="s">
        <v>19</v>
      </c>
      <c r="AN28">
        <v>3</v>
      </c>
      <c r="AO28">
        <v>6</v>
      </c>
      <c r="AP28" t="s">
        <v>19</v>
      </c>
      <c r="AQ28" t="s">
        <v>19</v>
      </c>
      <c r="AR28" t="s">
        <v>19</v>
      </c>
      <c r="AS28" t="s">
        <v>19</v>
      </c>
      <c r="AT28" t="s">
        <v>19</v>
      </c>
      <c r="AU28" t="s">
        <v>19</v>
      </c>
      <c r="AV28" t="s">
        <v>19</v>
      </c>
      <c r="AW28" t="s">
        <v>19</v>
      </c>
      <c r="AX28">
        <v>10</v>
      </c>
      <c r="AY28">
        <v>3</v>
      </c>
      <c r="AZ28" t="s">
        <v>19</v>
      </c>
      <c r="BA28">
        <v>7</v>
      </c>
      <c r="BB28">
        <v>2</v>
      </c>
      <c r="BC28" t="s">
        <v>19</v>
      </c>
      <c r="BD28">
        <v>2</v>
      </c>
      <c r="BE28" t="s">
        <v>19</v>
      </c>
      <c r="BF28" t="s">
        <v>19</v>
      </c>
      <c r="BG28" t="s">
        <v>19</v>
      </c>
      <c r="BH28" t="s">
        <v>19</v>
      </c>
      <c r="BI28" t="s">
        <v>19</v>
      </c>
      <c r="BJ28">
        <v>2</v>
      </c>
      <c r="BK28" t="s">
        <v>19</v>
      </c>
      <c r="BL28" t="s">
        <v>19</v>
      </c>
      <c r="BM28">
        <v>2</v>
      </c>
      <c r="BN28">
        <v>37</v>
      </c>
      <c r="BO28">
        <v>10</v>
      </c>
      <c r="BP28">
        <v>23</v>
      </c>
      <c r="BQ28">
        <v>4</v>
      </c>
      <c r="BR28">
        <v>3</v>
      </c>
      <c r="BS28">
        <v>1</v>
      </c>
      <c r="BT28">
        <v>2</v>
      </c>
      <c r="BU28" t="s">
        <v>19</v>
      </c>
      <c r="BV28">
        <v>153</v>
      </c>
      <c r="BW28">
        <v>50</v>
      </c>
      <c r="BX28">
        <v>36</v>
      </c>
      <c r="BY28">
        <v>67</v>
      </c>
      <c r="BZ28">
        <v>57</v>
      </c>
      <c r="CA28">
        <v>19</v>
      </c>
      <c r="CB28">
        <v>24</v>
      </c>
      <c r="CC28">
        <v>14</v>
      </c>
      <c r="CD28">
        <v>50</v>
      </c>
      <c r="CE28">
        <v>3</v>
      </c>
      <c r="CF28">
        <v>23</v>
      </c>
      <c r="CG28">
        <v>24</v>
      </c>
    </row>
    <row r="29" spans="1:85">
      <c r="A29" t="s">
        <v>908</v>
      </c>
      <c r="B29">
        <v>1721</v>
      </c>
      <c r="C29">
        <v>349</v>
      </c>
      <c r="D29">
        <v>681</v>
      </c>
      <c r="E29">
        <v>691</v>
      </c>
      <c r="F29">
        <v>3</v>
      </c>
      <c r="G29" t="s">
        <v>19</v>
      </c>
      <c r="H29">
        <v>3</v>
      </c>
      <c r="I29" t="s">
        <v>19</v>
      </c>
      <c r="J29">
        <v>108</v>
      </c>
      <c r="K29">
        <v>14</v>
      </c>
      <c r="L29">
        <v>38</v>
      </c>
      <c r="M29">
        <v>56</v>
      </c>
      <c r="N29">
        <v>82</v>
      </c>
      <c r="O29">
        <v>5</v>
      </c>
      <c r="P29">
        <v>32</v>
      </c>
      <c r="Q29">
        <v>45</v>
      </c>
      <c r="R29">
        <v>141</v>
      </c>
      <c r="S29">
        <v>7</v>
      </c>
      <c r="T29">
        <v>54</v>
      </c>
      <c r="U29">
        <v>80</v>
      </c>
      <c r="V29">
        <v>2</v>
      </c>
      <c r="W29" t="s">
        <v>19</v>
      </c>
      <c r="X29">
        <v>1</v>
      </c>
      <c r="Y29">
        <v>1</v>
      </c>
      <c r="Z29">
        <v>7</v>
      </c>
      <c r="AA29" t="s">
        <v>19</v>
      </c>
      <c r="AB29">
        <v>5</v>
      </c>
      <c r="AC29">
        <v>2</v>
      </c>
      <c r="AD29" t="s">
        <v>19</v>
      </c>
      <c r="AE29" t="s">
        <v>19</v>
      </c>
      <c r="AF29" t="s">
        <v>19</v>
      </c>
      <c r="AG29" t="s">
        <v>19</v>
      </c>
      <c r="AH29">
        <v>76</v>
      </c>
      <c r="AI29">
        <v>4</v>
      </c>
      <c r="AJ29">
        <v>25</v>
      </c>
      <c r="AK29">
        <v>47</v>
      </c>
      <c r="AL29">
        <v>54</v>
      </c>
      <c r="AM29">
        <v>2</v>
      </c>
      <c r="AN29">
        <v>23</v>
      </c>
      <c r="AO29">
        <v>29</v>
      </c>
      <c r="AP29">
        <v>1</v>
      </c>
      <c r="AQ29">
        <v>1</v>
      </c>
      <c r="AR29" t="s">
        <v>19</v>
      </c>
      <c r="AS29" t="s">
        <v>19</v>
      </c>
      <c r="AT29">
        <v>1</v>
      </c>
      <c r="AU29" t="s">
        <v>19</v>
      </c>
      <c r="AV29" t="s">
        <v>19</v>
      </c>
      <c r="AW29">
        <v>1</v>
      </c>
      <c r="AX29">
        <v>64</v>
      </c>
      <c r="AY29">
        <v>2</v>
      </c>
      <c r="AZ29">
        <v>15</v>
      </c>
      <c r="BA29">
        <v>47</v>
      </c>
      <c r="BB29">
        <v>2</v>
      </c>
      <c r="BC29" t="s">
        <v>19</v>
      </c>
      <c r="BD29">
        <v>1</v>
      </c>
      <c r="BE29">
        <v>1</v>
      </c>
      <c r="BF29">
        <v>3</v>
      </c>
      <c r="BG29">
        <v>1</v>
      </c>
      <c r="BH29">
        <v>1</v>
      </c>
      <c r="BI29">
        <v>1</v>
      </c>
      <c r="BJ29">
        <v>4</v>
      </c>
      <c r="BK29">
        <v>1</v>
      </c>
      <c r="BL29">
        <v>1</v>
      </c>
      <c r="BM29">
        <v>2</v>
      </c>
      <c r="BN29">
        <v>254</v>
      </c>
      <c r="BO29">
        <v>55</v>
      </c>
      <c r="BP29">
        <v>168</v>
      </c>
      <c r="BQ29">
        <v>31</v>
      </c>
      <c r="BR29">
        <v>24</v>
      </c>
      <c r="BS29">
        <v>8</v>
      </c>
      <c r="BT29">
        <v>15</v>
      </c>
      <c r="BU29">
        <v>1</v>
      </c>
      <c r="BV29">
        <v>900</v>
      </c>
      <c r="BW29">
        <v>245</v>
      </c>
      <c r="BX29">
        <v>283</v>
      </c>
      <c r="BY29">
        <v>372</v>
      </c>
      <c r="BZ29">
        <v>397</v>
      </c>
      <c r="CA29">
        <v>118</v>
      </c>
      <c r="CB29">
        <v>162</v>
      </c>
      <c r="CC29">
        <v>117</v>
      </c>
      <c r="CD29">
        <v>160</v>
      </c>
      <c r="CE29">
        <v>19</v>
      </c>
      <c r="CF29">
        <v>85</v>
      </c>
      <c r="CG29">
        <v>56</v>
      </c>
    </row>
    <row r="30" spans="1:85">
      <c r="A30" t="s">
        <v>907</v>
      </c>
      <c r="B30">
        <v>637</v>
      </c>
      <c r="C30">
        <v>156</v>
      </c>
      <c r="D30">
        <v>182</v>
      </c>
      <c r="E30">
        <v>299</v>
      </c>
      <c r="F30">
        <v>1</v>
      </c>
      <c r="G30" t="s">
        <v>19</v>
      </c>
      <c r="H30">
        <v>1</v>
      </c>
      <c r="I30" t="s">
        <v>19</v>
      </c>
      <c r="J30">
        <v>23</v>
      </c>
      <c r="K30">
        <v>1</v>
      </c>
      <c r="L30">
        <v>4</v>
      </c>
      <c r="M30">
        <v>18</v>
      </c>
      <c r="N30">
        <v>22</v>
      </c>
      <c r="O30">
        <v>2</v>
      </c>
      <c r="P30">
        <v>5</v>
      </c>
      <c r="Q30">
        <v>15</v>
      </c>
      <c r="R30">
        <v>54</v>
      </c>
      <c r="S30">
        <v>2</v>
      </c>
      <c r="T30">
        <v>11</v>
      </c>
      <c r="U30">
        <v>41</v>
      </c>
      <c r="V30">
        <v>1</v>
      </c>
      <c r="W30" t="s">
        <v>19</v>
      </c>
      <c r="X30">
        <v>1</v>
      </c>
      <c r="Y30" t="s">
        <v>19</v>
      </c>
      <c r="Z30">
        <v>2</v>
      </c>
      <c r="AA30">
        <v>1</v>
      </c>
      <c r="AB30">
        <v>1</v>
      </c>
      <c r="AC30" t="s">
        <v>19</v>
      </c>
      <c r="AD30">
        <v>4</v>
      </c>
      <c r="AE30" t="s">
        <v>19</v>
      </c>
      <c r="AF30" t="s">
        <v>19</v>
      </c>
      <c r="AG30">
        <v>4</v>
      </c>
      <c r="AH30">
        <v>27</v>
      </c>
      <c r="AI30" t="s">
        <v>19</v>
      </c>
      <c r="AJ30">
        <v>4</v>
      </c>
      <c r="AK30">
        <v>23</v>
      </c>
      <c r="AL30">
        <v>17</v>
      </c>
      <c r="AM30">
        <v>1</v>
      </c>
      <c r="AN30">
        <v>3</v>
      </c>
      <c r="AO30">
        <v>13</v>
      </c>
      <c r="AP30">
        <v>1</v>
      </c>
      <c r="AQ30" t="s">
        <v>19</v>
      </c>
      <c r="AR30">
        <v>1</v>
      </c>
      <c r="AS30" t="s">
        <v>19</v>
      </c>
      <c r="AT30">
        <v>2</v>
      </c>
      <c r="AU30" t="s">
        <v>19</v>
      </c>
      <c r="AV30">
        <v>1</v>
      </c>
      <c r="AW30">
        <v>1</v>
      </c>
      <c r="AX30">
        <v>15</v>
      </c>
      <c r="AY30" t="s">
        <v>19</v>
      </c>
      <c r="AZ30">
        <v>1</v>
      </c>
      <c r="BA30">
        <v>14</v>
      </c>
      <c r="BB30">
        <v>12</v>
      </c>
      <c r="BC30">
        <v>4</v>
      </c>
      <c r="BD30">
        <v>3</v>
      </c>
      <c r="BE30">
        <v>5</v>
      </c>
      <c r="BF30">
        <v>2</v>
      </c>
      <c r="BG30" t="s">
        <v>19</v>
      </c>
      <c r="BH30" t="s">
        <v>19</v>
      </c>
      <c r="BI30">
        <v>2</v>
      </c>
      <c r="BJ30">
        <v>2</v>
      </c>
      <c r="BK30" t="s">
        <v>19</v>
      </c>
      <c r="BL30">
        <v>2</v>
      </c>
      <c r="BM30" t="s">
        <v>19</v>
      </c>
      <c r="BN30">
        <v>94</v>
      </c>
      <c r="BO30">
        <v>25</v>
      </c>
      <c r="BP30">
        <v>46</v>
      </c>
      <c r="BQ30">
        <v>23</v>
      </c>
      <c r="BR30">
        <v>9</v>
      </c>
      <c r="BS30">
        <v>2</v>
      </c>
      <c r="BT30">
        <v>6</v>
      </c>
      <c r="BU30">
        <v>1</v>
      </c>
      <c r="BV30">
        <v>354</v>
      </c>
      <c r="BW30">
        <v>115</v>
      </c>
      <c r="BX30">
        <v>76</v>
      </c>
      <c r="BY30">
        <v>163</v>
      </c>
      <c r="BZ30">
        <v>154</v>
      </c>
      <c r="CA30">
        <v>56</v>
      </c>
      <c r="CB30">
        <v>55</v>
      </c>
      <c r="CC30">
        <v>43</v>
      </c>
      <c r="CD30">
        <v>58</v>
      </c>
      <c r="CE30">
        <v>7</v>
      </c>
      <c r="CF30">
        <v>33</v>
      </c>
      <c r="CG30">
        <v>18</v>
      </c>
    </row>
    <row r="31" spans="1:85">
      <c r="A31" t="s">
        <v>906</v>
      </c>
      <c r="B31">
        <v>1531</v>
      </c>
      <c r="C31">
        <v>356</v>
      </c>
      <c r="D31">
        <v>516</v>
      </c>
      <c r="E31">
        <v>659</v>
      </c>
      <c r="F31" t="s">
        <v>19</v>
      </c>
      <c r="G31" t="s">
        <v>19</v>
      </c>
      <c r="H31" t="s">
        <v>19</v>
      </c>
      <c r="I31" t="s">
        <v>19</v>
      </c>
      <c r="J31">
        <v>96</v>
      </c>
      <c r="K31">
        <v>3</v>
      </c>
      <c r="L31">
        <v>19</v>
      </c>
      <c r="M31">
        <v>74</v>
      </c>
      <c r="N31">
        <v>57</v>
      </c>
      <c r="O31">
        <v>7</v>
      </c>
      <c r="P31">
        <v>12</v>
      </c>
      <c r="Q31">
        <v>38</v>
      </c>
      <c r="R31">
        <v>157</v>
      </c>
      <c r="S31">
        <v>15</v>
      </c>
      <c r="T31">
        <v>28</v>
      </c>
      <c r="U31">
        <v>114</v>
      </c>
      <c r="V31">
        <v>5</v>
      </c>
      <c r="W31" t="s">
        <v>19</v>
      </c>
      <c r="X31">
        <v>3</v>
      </c>
      <c r="Y31">
        <v>2</v>
      </c>
      <c r="Z31">
        <v>6</v>
      </c>
      <c r="AA31">
        <v>2</v>
      </c>
      <c r="AB31">
        <v>2</v>
      </c>
      <c r="AC31">
        <v>2</v>
      </c>
      <c r="AD31">
        <v>1</v>
      </c>
      <c r="AE31">
        <v>1</v>
      </c>
      <c r="AF31" t="s">
        <v>19</v>
      </c>
      <c r="AG31" t="s">
        <v>19</v>
      </c>
      <c r="AH31">
        <v>81</v>
      </c>
      <c r="AI31">
        <v>5</v>
      </c>
      <c r="AJ31">
        <v>10</v>
      </c>
      <c r="AK31">
        <v>66</v>
      </c>
      <c r="AL31">
        <v>40</v>
      </c>
      <c r="AM31">
        <v>2</v>
      </c>
      <c r="AN31">
        <v>9</v>
      </c>
      <c r="AO31">
        <v>29</v>
      </c>
      <c r="AP31">
        <v>8</v>
      </c>
      <c r="AQ31">
        <v>1</v>
      </c>
      <c r="AR31">
        <v>2</v>
      </c>
      <c r="AS31">
        <v>5</v>
      </c>
      <c r="AT31">
        <v>16</v>
      </c>
      <c r="AU31">
        <v>4</v>
      </c>
      <c r="AV31">
        <v>2</v>
      </c>
      <c r="AW31">
        <v>10</v>
      </c>
      <c r="AX31">
        <v>60</v>
      </c>
      <c r="AY31">
        <v>9</v>
      </c>
      <c r="AZ31">
        <v>25</v>
      </c>
      <c r="BA31">
        <v>26</v>
      </c>
      <c r="BB31">
        <v>11</v>
      </c>
      <c r="BC31">
        <v>1</v>
      </c>
      <c r="BD31">
        <v>10</v>
      </c>
      <c r="BE31" t="s">
        <v>19</v>
      </c>
      <c r="BF31">
        <v>5</v>
      </c>
      <c r="BG31" t="s">
        <v>19</v>
      </c>
      <c r="BH31">
        <v>3</v>
      </c>
      <c r="BI31">
        <v>2</v>
      </c>
      <c r="BJ31">
        <v>2</v>
      </c>
      <c r="BK31" t="s">
        <v>19</v>
      </c>
      <c r="BL31">
        <v>1</v>
      </c>
      <c r="BM31">
        <v>1</v>
      </c>
      <c r="BN31">
        <v>256</v>
      </c>
      <c r="BO31">
        <v>102</v>
      </c>
      <c r="BP31">
        <v>118</v>
      </c>
      <c r="BQ31">
        <v>36</v>
      </c>
      <c r="BR31">
        <v>24</v>
      </c>
      <c r="BS31">
        <v>14</v>
      </c>
      <c r="BT31">
        <v>8</v>
      </c>
      <c r="BU31">
        <v>2</v>
      </c>
      <c r="BV31">
        <v>747</v>
      </c>
      <c r="BW31">
        <v>198</v>
      </c>
      <c r="BX31">
        <v>225</v>
      </c>
      <c r="BY31">
        <v>324</v>
      </c>
      <c r="BZ31">
        <v>285</v>
      </c>
      <c r="CA31">
        <v>80</v>
      </c>
      <c r="CB31">
        <v>116</v>
      </c>
      <c r="CC31">
        <v>89</v>
      </c>
      <c r="CD31">
        <v>140</v>
      </c>
      <c r="CE31">
        <v>21</v>
      </c>
      <c r="CF31">
        <v>75</v>
      </c>
      <c r="CG31">
        <v>44</v>
      </c>
    </row>
    <row r="32" spans="1:85">
      <c r="A32" t="s">
        <v>905</v>
      </c>
      <c r="B32">
        <v>2170</v>
      </c>
      <c r="C32">
        <v>428</v>
      </c>
      <c r="D32">
        <v>717</v>
      </c>
      <c r="E32">
        <v>1025</v>
      </c>
      <c r="F32" t="s">
        <v>19</v>
      </c>
      <c r="G32" t="s">
        <v>19</v>
      </c>
      <c r="H32" t="s">
        <v>19</v>
      </c>
      <c r="I32" t="s">
        <v>19</v>
      </c>
      <c r="J32">
        <v>87</v>
      </c>
      <c r="K32">
        <v>2</v>
      </c>
      <c r="L32">
        <v>14</v>
      </c>
      <c r="M32">
        <v>71</v>
      </c>
      <c r="N32">
        <v>53</v>
      </c>
      <c r="O32">
        <v>5</v>
      </c>
      <c r="P32">
        <v>17</v>
      </c>
      <c r="Q32">
        <v>31</v>
      </c>
      <c r="R32">
        <v>196</v>
      </c>
      <c r="S32">
        <v>3</v>
      </c>
      <c r="T32">
        <v>47</v>
      </c>
      <c r="U32">
        <v>146</v>
      </c>
      <c r="V32">
        <v>7</v>
      </c>
      <c r="W32" t="s">
        <v>19</v>
      </c>
      <c r="X32">
        <v>1</v>
      </c>
      <c r="Y32">
        <v>6</v>
      </c>
      <c r="Z32">
        <v>4</v>
      </c>
      <c r="AA32" t="s">
        <v>19</v>
      </c>
      <c r="AB32">
        <v>4</v>
      </c>
      <c r="AC32" t="s">
        <v>19</v>
      </c>
      <c r="AD32">
        <v>2</v>
      </c>
      <c r="AE32" t="s">
        <v>19</v>
      </c>
      <c r="AF32" t="s">
        <v>19</v>
      </c>
      <c r="AG32">
        <v>2</v>
      </c>
      <c r="AH32">
        <v>100</v>
      </c>
      <c r="AI32">
        <v>2</v>
      </c>
      <c r="AJ32">
        <v>19</v>
      </c>
      <c r="AK32">
        <v>79</v>
      </c>
      <c r="AL32">
        <v>70</v>
      </c>
      <c r="AM32">
        <v>1</v>
      </c>
      <c r="AN32">
        <v>22</v>
      </c>
      <c r="AO32">
        <v>47</v>
      </c>
      <c r="AP32">
        <v>8</v>
      </c>
      <c r="AQ32" t="s">
        <v>19</v>
      </c>
      <c r="AR32">
        <v>1</v>
      </c>
      <c r="AS32">
        <v>7</v>
      </c>
      <c r="AT32">
        <v>5</v>
      </c>
      <c r="AU32" t="s">
        <v>19</v>
      </c>
      <c r="AV32" t="s">
        <v>19</v>
      </c>
      <c r="AW32">
        <v>5</v>
      </c>
      <c r="AX32">
        <v>36</v>
      </c>
      <c r="AY32">
        <v>2</v>
      </c>
      <c r="AZ32" t="s">
        <v>19</v>
      </c>
      <c r="BA32">
        <v>34</v>
      </c>
      <c r="BB32">
        <v>11</v>
      </c>
      <c r="BC32" t="s">
        <v>19</v>
      </c>
      <c r="BD32">
        <v>9</v>
      </c>
      <c r="BE32">
        <v>2</v>
      </c>
      <c r="BF32">
        <v>3</v>
      </c>
      <c r="BG32" t="s">
        <v>19</v>
      </c>
      <c r="BH32">
        <v>1</v>
      </c>
      <c r="BI32">
        <v>2</v>
      </c>
      <c r="BJ32">
        <v>1</v>
      </c>
      <c r="BK32" t="s">
        <v>19</v>
      </c>
      <c r="BL32" t="s">
        <v>19</v>
      </c>
      <c r="BM32">
        <v>1</v>
      </c>
      <c r="BN32">
        <v>302</v>
      </c>
      <c r="BO32">
        <v>75</v>
      </c>
      <c r="BP32">
        <v>171</v>
      </c>
      <c r="BQ32">
        <v>56</v>
      </c>
      <c r="BR32">
        <v>33</v>
      </c>
      <c r="BS32">
        <v>8</v>
      </c>
      <c r="BT32">
        <v>24</v>
      </c>
      <c r="BU32">
        <v>1</v>
      </c>
      <c r="BV32">
        <v>1310</v>
      </c>
      <c r="BW32">
        <v>321</v>
      </c>
      <c r="BX32">
        <v>352</v>
      </c>
      <c r="BY32">
        <v>637</v>
      </c>
      <c r="BZ32">
        <v>462</v>
      </c>
      <c r="CA32">
        <v>119</v>
      </c>
      <c r="CB32">
        <v>194</v>
      </c>
      <c r="CC32">
        <v>149</v>
      </c>
      <c r="CD32">
        <v>171</v>
      </c>
      <c r="CE32">
        <v>20</v>
      </c>
      <c r="CF32">
        <v>106</v>
      </c>
      <c r="CG32">
        <v>45</v>
      </c>
    </row>
    <row r="33" spans="1:85">
      <c r="A33" t="s">
        <v>904</v>
      </c>
      <c r="B33">
        <v>609</v>
      </c>
      <c r="C33">
        <v>133</v>
      </c>
      <c r="D33">
        <v>158</v>
      </c>
      <c r="E33">
        <v>318</v>
      </c>
      <c r="F33">
        <v>1</v>
      </c>
      <c r="G33" t="s">
        <v>19</v>
      </c>
      <c r="H33" t="s">
        <v>19</v>
      </c>
      <c r="I33">
        <v>1</v>
      </c>
      <c r="J33">
        <v>17</v>
      </c>
      <c r="K33">
        <v>2</v>
      </c>
      <c r="L33">
        <v>2</v>
      </c>
      <c r="M33">
        <v>13</v>
      </c>
      <c r="N33">
        <v>32</v>
      </c>
      <c r="O33" t="s">
        <v>19</v>
      </c>
      <c r="P33">
        <v>8</v>
      </c>
      <c r="Q33">
        <v>24</v>
      </c>
      <c r="R33">
        <v>67</v>
      </c>
      <c r="S33">
        <v>2</v>
      </c>
      <c r="T33">
        <v>9</v>
      </c>
      <c r="U33">
        <v>56</v>
      </c>
      <c r="V33">
        <v>8</v>
      </c>
      <c r="W33" t="s">
        <v>19</v>
      </c>
      <c r="X33">
        <v>1</v>
      </c>
      <c r="Y33">
        <v>7</v>
      </c>
      <c r="Z33">
        <v>7</v>
      </c>
      <c r="AA33" t="s">
        <v>19</v>
      </c>
      <c r="AB33">
        <v>1</v>
      </c>
      <c r="AC33">
        <v>6</v>
      </c>
      <c r="AD33">
        <v>1</v>
      </c>
      <c r="AE33" t="s">
        <v>19</v>
      </c>
      <c r="AF33" t="s">
        <v>19</v>
      </c>
      <c r="AG33">
        <v>1</v>
      </c>
      <c r="AH33">
        <v>17</v>
      </c>
      <c r="AI33">
        <v>1</v>
      </c>
      <c r="AJ33">
        <v>2</v>
      </c>
      <c r="AK33">
        <v>14</v>
      </c>
      <c r="AL33">
        <v>31</v>
      </c>
      <c r="AM33" t="s">
        <v>19</v>
      </c>
      <c r="AN33">
        <v>5</v>
      </c>
      <c r="AO33">
        <v>26</v>
      </c>
      <c r="AP33" t="s">
        <v>19</v>
      </c>
      <c r="AQ33" t="s">
        <v>19</v>
      </c>
      <c r="AR33" t="s">
        <v>19</v>
      </c>
      <c r="AS33" t="s">
        <v>19</v>
      </c>
      <c r="AT33">
        <v>3</v>
      </c>
      <c r="AU33">
        <v>1</v>
      </c>
      <c r="AV33" t="s">
        <v>19</v>
      </c>
      <c r="AW33">
        <v>2</v>
      </c>
      <c r="AX33">
        <v>24</v>
      </c>
      <c r="AY33">
        <v>1</v>
      </c>
      <c r="AZ33">
        <v>3</v>
      </c>
      <c r="BA33">
        <v>20</v>
      </c>
      <c r="BB33">
        <v>5</v>
      </c>
      <c r="BC33" t="s">
        <v>19</v>
      </c>
      <c r="BD33">
        <v>3</v>
      </c>
      <c r="BE33">
        <v>2</v>
      </c>
      <c r="BF33">
        <v>1</v>
      </c>
      <c r="BG33" t="s">
        <v>19</v>
      </c>
      <c r="BH33" t="s">
        <v>19</v>
      </c>
      <c r="BI33">
        <v>1</v>
      </c>
      <c r="BJ33" t="s">
        <v>19</v>
      </c>
      <c r="BK33" t="s">
        <v>19</v>
      </c>
      <c r="BL33" t="s">
        <v>19</v>
      </c>
      <c r="BM33" t="s">
        <v>19</v>
      </c>
      <c r="BN33">
        <v>94</v>
      </c>
      <c r="BO33">
        <v>28</v>
      </c>
      <c r="BP33">
        <v>42</v>
      </c>
      <c r="BQ33">
        <v>24</v>
      </c>
      <c r="BR33">
        <v>9</v>
      </c>
      <c r="BS33">
        <v>2</v>
      </c>
      <c r="BT33">
        <v>5</v>
      </c>
      <c r="BU33">
        <v>2</v>
      </c>
      <c r="BV33">
        <v>315</v>
      </c>
      <c r="BW33">
        <v>92</v>
      </c>
      <c r="BX33">
        <v>60</v>
      </c>
      <c r="BY33">
        <v>163</v>
      </c>
      <c r="BZ33">
        <v>130</v>
      </c>
      <c r="CA33">
        <v>41</v>
      </c>
      <c r="CB33">
        <v>27</v>
      </c>
      <c r="CC33">
        <v>62</v>
      </c>
      <c r="CD33">
        <v>53</v>
      </c>
      <c r="CE33">
        <v>8</v>
      </c>
      <c r="CF33">
        <v>31</v>
      </c>
      <c r="CG33">
        <v>14</v>
      </c>
    </row>
    <row r="34" spans="1:85">
      <c r="A34" t="s">
        <v>903</v>
      </c>
      <c r="B34">
        <v>799</v>
      </c>
      <c r="C34">
        <v>138</v>
      </c>
      <c r="D34">
        <v>253</v>
      </c>
      <c r="E34">
        <v>408</v>
      </c>
      <c r="F34">
        <v>1</v>
      </c>
      <c r="G34" t="s">
        <v>19</v>
      </c>
      <c r="H34" t="s">
        <v>19</v>
      </c>
      <c r="I34">
        <v>1</v>
      </c>
      <c r="J34">
        <v>58</v>
      </c>
      <c r="K34">
        <v>1</v>
      </c>
      <c r="L34">
        <v>9</v>
      </c>
      <c r="M34">
        <v>48</v>
      </c>
      <c r="N34">
        <v>19</v>
      </c>
      <c r="O34" t="s">
        <v>19</v>
      </c>
      <c r="P34">
        <v>5</v>
      </c>
      <c r="Q34">
        <v>14</v>
      </c>
      <c r="R34">
        <v>79</v>
      </c>
      <c r="S34">
        <v>2</v>
      </c>
      <c r="T34">
        <v>16</v>
      </c>
      <c r="U34">
        <v>61</v>
      </c>
      <c r="V34">
        <v>4</v>
      </c>
      <c r="W34" t="s">
        <v>19</v>
      </c>
      <c r="X34" t="s">
        <v>19</v>
      </c>
      <c r="Y34">
        <v>4</v>
      </c>
      <c r="Z34">
        <v>5</v>
      </c>
      <c r="AA34" t="s">
        <v>19</v>
      </c>
      <c r="AB34">
        <v>2</v>
      </c>
      <c r="AC34">
        <v>3</v>
      </c>
      <c r="AD34">
        <v>1</v>
      </c>
      <c r="AE34" t="s">
        <v>19</v>
      </c>
      <c r="AF34">
        <v>1</v>
      </c>
      <c r="AG34" t="s">
        <v>19</v>
      </c>
      <c r="AH34">
        <v>44</v>
      </c>
      <c r="AI34">
        <v>1</v>
      </c>
      <c r="AJ34">
        <v>10</v>
      </c>
      <c r="AK34">
        <v>33</v>
      </c>
      <c r="AL34">
        <v>21</v>
      </c>
      <c r="AM34" t="s">
        <v>19</v>
      </c>
      <c r="AN34">
        <v>3</v>
      </c>
      <c r="AO34">
        <v>18</v>
      </c>
      <c r="AP34">
        <v>1</v>
      </c>
      <c r="AQ34">
        <v>1</v>
      </c>
      <c r="AR34" t="s">
        <v>19</v>
      </c>
      <c r="AS34" t="s">
        <v>19</v>
      </c>
      <c r="AT34">
        <v>3</v>
      </c>
      <c r="AU34" t="s">
        <v>19</v>
      </c>
      <c r="AV34" t="s">
        <v>19</v>
      </c>
      <c r="AW34">
        <v>3</v>
      </c>
      <c r="AX34">
        <v>20</v>
      </c>
      <c r="AY34" t="s">
        <v>19</v>
      </c>
      <c r="AZ34" t="s">
        <v>19</v>
      </c>
      <c r="BA34">
        <v>20</v>
      </c>
      <c r="BB34">
        <v>1</v>
      </c>
      <c r="BC34" t="s">
        <v>19</v>
      </c>
      <c r="BD34">
        <v>1</v>
      </c>
      <c r="BE34" t="s">
        <v>19</v>
      </c>
      <c r="BF34">
        <v>1</v>
      </c>
      <c r="BG34" t="s">
        <v>19</v>
      </c>
      <c r="BH34">
        <v>1</v>
      </c>
      <c r="BI34" t="s">
        <v>19</v>
      </c>
      <c r="BJ34">
        <v>2</v>
      </c>
      <c r="BK34" t="s">
        <v>19</v>
      </c>
      <c r="BL34">
        <v>1</v>
      </c>
      <c r="BM34">
        <v>1</v>
      </c>
      <c r="BN34">
        <v>126</v>
      </c>
      <c r="BO34">
        <v>40</v>
      </c>
      <c r="BP34">
        <v>69</v>
      </c>
      <c r="BQ34">
        <v>17</v>
      </c>
      <c r="BR34">
        <v>16</v>
      </c>
      <c r="BS34">
        <v>5</v>
      </c>
      <c r="BT34">
        <v>10</v>
      </c>
      <c r="BU34">
        <v>1</v>
      </c>
      <c r="BV34">
        <v>413</v>
      </c>
      <c r="BW34">
        <v>91</v>
      </c>
      <c r="BX34">
        <v>93</v>
      </c>
      <c r="BY34">
        <v>229</v>
      </c>
      <c r="BZ34">
        <v>165</v>
      </c>
      <c r="CA34">
        <v>47</v>
      </c>
      <c r="CB34">
        <v>53</v>
      </c>
      <c r="CC34">
        <v>65</v>
      </c>
      <c r="CD34">
        <v>79</v>
      </c>
      <c r="CE34">
        <v>4</v>
      </c>
      <c r="CF34">
        <v>58</v>
      </c>
      <c r="CG34">
        <v>17</v>
      </c>
    </row>
    <row r="35" spans="1:85">
      <c r="A35" t="s">
        <v>902</v>
      </c>
      <c r="B35">
        <v>982</v>
      </c>
      <c r="C35">
        <v>196</v>
      </c>
      <c r="D35">
        <v>359</v>
      </c>
      <c r="E35">
        <v>427</v>
      </c>
      <c r="F35" t="s">
        <v>19</v>
      </c>
      <c r="G35" t="s">
        <v>19</v>
      </c>
      <c r="H35" t="s">
        <v>19</v>
      </c>
      <c r="I35" t="s">
        <v>19</v>
      </c>
      <c r="J35">
        <v>71</v>
      </c>
      <c r="K35">
        <v>1</v>
      </c>
      <c r="L35">
        <v>22</v>
      </c>
      <c r="M35">
        <v>48</v>
      </c>
      <c r="N35">
        <v>31</v>
      </c>
      <c r="O35">
        <v>4</v>
      </c>
      <c r="P35">
        <v>10</v>
      </c>
      <c r="Q35">
        <v>17</v>
      </c>
      <c r="R35">
        <v>105</v>
      </c>
      <c r="S35">
        <v>5</v>
      </c>
      <c r="T35">
        <v>30</v>
      </c>
      <c r="U35">
        <v>70</v>
      </c>
      <c r="V35">
        <v>1</v>
      </c>
      <c r="W35" t="s">
        <v>19</v>
      </c>
      <c r="X35" t="s">
        <v>19</v>
      </c>
      <c r="Y35">
        <v>1</v>
      </c>
      <c r="Z35">
        <v>5</v>
      </c>
      <c r="AA35">
        <v>1</v>
      </c>
      <c r="AB35">
        <v>2</v>
      </c>
      <c r="AC35">
        <v>2</v>
      </c>
      <c r="AD35">
        <v>3</v>
      </c>
      <c r="AE35" t="s">
        <v>19</v>
      </c>
      <c r="AF35" t="s">
        <v>19</v>
      </c>
      <c r="AG35">
        <v>3</v>
      </c>
      <c r="AH35">
        <v>64</v>
      </c>
      <c r="AI35">
        <v>2</v>
      </c>
      <c r="AJ35">
        <v>20</v>
      </c>
      <c r="AK35">
        <v>42</v>
      </c>
      <c r="AL35">
        <v>27</v>
      </c>
      <c r="AM35">
        <v>2</v>
      </c>
      <c r="AN35">
        <v>8</v>
      </c>
      <c r="AO35">
        <v>17</v>
      </c>
      <c r="AP35">
        <v>2</v>
      </c>
      <c r="AQ35" t="s">
        <v>19</v>
      </c>
      <c r="AR35" t="s">
        <v>19</v>
      </c>
      <c r="AS35">
        <v>2</v>
      </c>
      <c r="AT35">
        <v>3</v>
      </c>
      <c r="AU35" t="s">
        <v>19</v>
      </c>
      <c r="AV35" t="s">
        <v>19</v>
      </c>
      <c r="AW35">
        <v>3</v>
      </c>
      <c r="AX35">
        <v>27</v>
      </c>
      <c r="AY35">
        <v>2</v>
      </c>
      <c r="AZ35" t="s">
        <v>19</v>
      </c>
      <c r="BA35">
        <v>25</v>
      </c>
      <c r="BB35">
        <v>7</v>
      </c>
      <c r="BC35" t="s">
        <v>19</v>
      </c>
      <c r="BD35">
        <v>4</v>
      </c>
      <c r="BE35">
        <v>3</v>
      </c>
      <c r="BF35">
        <v>2</v>
      </c>
      <c r="BG35">
        <v>1</v>
      </c>
      <c r="BH35" t="s">
        <v>19</v>
      </c>
      <c r="BI35">
        <v>1</v>
      </c>
      <c r="BJ35" t="s">
        <v>19</v>
      </c>
      <c r="BK35" t="s">
        <v>19</v>
      </c>
      <c r="BL35" t="s">
        <v>19</v>
      </c>
      <c r="BM35" t="s">
        <v>19</v>
      </c>
      <c r="BN35">
        <v>164</v>
      </c>
      <c r="BO35">
        <v>43</v>
      </c>
      <c r="BP35">
        <v>107</v>
      </c>
      <c r="BQ35">
        <v>14</v>
      </c>
      <c r="BR35">
        <v>18</v>
      </c>
      <c r="BS35">
        <v>9</v>
      </c>
      <c r="BT35">
        <v>9</v>
      </c>
      <c r="BU35" t="s">
        <v>19</v>
      </c>
      <c r="BV35">
        <v>488</v>
      </c>
      <c r="BW35">
        <v>130</v>
      </c>
      <c r="BX35">
        <v>135</v>
      </c>
      <c r="BY35">
        <v>223</v>
      </c>
      <c r="BZ35">
        <v>199</v>
      </c>
      <c r="CA35">
        <v>51</v>
      </c>
      <c r="CB35">
        <v>70</v>
      </c>
      <c r="CC35">
        <v>78</v>
      </c>
      <c r="CD35">
        <v>87</v>
      </c>
      <c r="CE35">
        <v>10</v>
      </c>
      <c r="CF35">
        <v>51</v>
      </c>
      <c r="CG35">
        <v>26</v>
      </c>
    </row>
    <row r="36" spans="1:85">
      <c r="A36" t="s">
        <v>901</v>
      </c>
      <c r="B36">
        <v>2479</v>
      </c>
      <c r="C36">
        <v>555</v>
      </c>
      <c r="D36">
        <v>664</v>
      </c>
      <c r="E36">
        <v>1260</v>
      </c>
      <c r="F36">
        <v>2</v>
      </c>
      <c r="G36" t="s">
        <v>19</v>
      </c>
      <c r="H36" t="s">
        <v>19</v>
      </c>
      <c r="I36">
        <v>2</v>
      </c>
      <c r="J36">
        <v>111</v>
      </c>
      <c r="K36">
        <v>5</v>
      </c>
      <c r="L36">
        <v>17</v>
      </c>
      <c r="M36">
        <v>89</v>
      </c>
      <c r="N36">
        <v>60</v>
      </c>
      <c r="O36">
        <v>2</v>
      </c>
      <c r="P36">
        <v>19</v>
      </c>
      <c r="Q36">
        <v>39</v>
      </c>
      <c r="R36">
        <v>256</v>
      </c>
      <c r="S36">
        <v>6</v>
      </c>
      <c r="T36">
        <v>51</v>
      </c>
      <c r="U36">
        <v>199</v>
      </c>
      <c r="V36">
        <v>11</v>
      </c>
      <c r="W36" t="s">
        <v>19</v>
      </c>
      <c r="X36">
        <v>3</v>
      </c>
      <c r="Y36">
        <v>8</v>
      </c>
      <c r="Z36">
        <v>5</v>
      </c>
      <c r="AA36">
        <v>1</v>
      </c>
      <c r="AB36">
        <v>3</v>
      </c>
      <c r="AC36">
        <v>1</v>
      </c>
      <c r="AD36" t="s">
        <v>19</v>
      </c>
      <c r="AE36" t="s">
        <v>19</v>
      </c>
      <c r="AF36" t="s">
        <v>19</v>
      </c>
      <c r="AG36" t="s">
        <v>19</v>
      </c>
      <c r="AH36">
        <v>143</v>
      </c>
      <c r="AI36">
        <v>2</v>
      </c>
      <c r="AJ36">
        <v>28</v>
      </c>
      <c r="AK36">
        <v>113</v>
      </c>
      <c r="AL36">
        <v>69</v>
      </c>
      <c r="AM36">
        <v>2</v>
      </c>
      <c r="AN36">
        <v>16</v>
      </c>
      <c r="AO36">
        <v>51</v>
      </c>
      <c r="AP36">
        <v>22</v>
      </c>
      <c r="AQ36">
        <v>1</v>
      </c>
      <c r="AR36">
        <v>1</v>
      </c>
      <c r="AS36">
        <v>20</v>
      </c>
      <c r="AT36">
        <v>6</v>
      </c>
      <c r="AU36" t="s">
        <v>19</v>
      </c>
      <c r="AV36" t="s">
        <v>19</v>
      </c>
      <c r="AW36">
        <v>6</v>
      </c>
      <c r="AX36">
        <v>64</v>
      </c>
      <c r="AY36">
        <v>2</v>
      </c>
      <c r="AZ36">
        <v>4</v>
      </c>
      <c r="BA36">
        <v>58</v>
      </c>
      <c r="BB36">
        <v>10</v>
      </c>
      <c r="BC36">
        <v>3</v>
      </c>
      <c r="BD36">
        <v>7</v>
      </c>
      <c r="BE36" t="s">
        <v>19</v>
      </c>
      <c r="BF36">
        <v>5</v>
      </c>
      <c r="BG36">
        <v>1</v>
      </c>
      <c r="BH36">
        <v>3</v>
      </c>
      <c r="BI36">
        <v>1</v>
      </c>
      <c r="BJ36">
        <v>2</v>
      </c>
      <c r="BK36" t="s">
        <v>19</v>
      </c>
      <c r="BL36">
        <v>1</v>
      </c>
      <c r="BM36">
        <v>1</v>
      </c>
      <c r="BN36">
        <v>307</v>
      </c>
      <c r="BO36">
        <v>106</v>
      </c>
      <c r="BP36">
        <v>163</v>
      </c>
      <c r="BQ36">
        <v>38</v>
      </c>
      <c r="BR36">
        <v>42</v>
      </c>
      <c r="BS36">
        <v>16</v>
      </c>
      <c r="BT36">
        <v>23</v>
      </c>
      <c r="BU36">
        <v>3</v>
      </c>
      <c r="BV36">
        <v>1426</v>
      </c>
      <c r="BW36">
        <v>383</v>
      </c>
      <c r="BX36">
        <v>273</v>
      </c>
      <c r="BY36">
        <v>770</v>
      </c>
      <c r="BZ36">
        <v>511</v>
      </c>
      <c r="CA36">
        <v>187</v>
      </c>
      <c r="CB36">
        <v>138</v>
      </c>
      <c r="CC36">
        <v>186</v>
      </c>
      <c r="CD36">
        <v>236</v>
      </c>
      <c r="CE36">
        <v>47</v>
      </c>
      <c r="CF36">
        <v>126</v>
      </c>
      <c r="CG36">
        <v>63</v>
      </c>
    </row>
    <row r="37" spans="1:85">
      <c r="A37" t="s">
        <v>900</v>
      </c>
      <c r="B37">
        <v>1719</v>
      </c>
      <c r="C37">
        <v>407</v>
      </c>
      <c r="D37">
        <v>458</v>
      </c>
      <c r="E37">
        <v>854</v>
      </c>
      <c r="F37" t="s">
        <v>19</v>
      </c>
      <c r="G37" t="s">
        <v>19</v>
      </c>
      <c r="H37" t="s">
        <v>19</v>
      </c>
      <c r="I37" t="s">
        <v>19</v>
      </c>
      <c r="J37">
        <v>113</v>
      </c>
      <c r="K37">
        <v>7</v>
      </c>
      <c r="L37">
        <v>22</v>
      </c>
      <c r="M37">
        <v>84</v>
      </c>
      <c r="N37">
        <v>62</v>
      </c>
      <c r="O37">
        <v>2</v>
      </c>
      <c r="P37">
        <v>16</v>
      </c>
      <c r="Q37">
        <v>44</v>
      </c>
      <c r="R37">
        <v>191</v>
      </c>
      <c r="S37">
        <v>7</v>
      </c>
      <c r="T37">
        <v>48</v>
      </c>
      <c r="U37">
        <v>136</v>
      </c>
      <c r="V37">
        <v>9</v>
      </c>
      <c r="W37">
        <v>2</v>
      </c>
      <c r="X37">
        <v>4</v>
      </c>
      <c r="Y37">
        <v>3</v>
      </c>
      <c r="Z37">
        <v>9</v>
      </c>
      <c r="AA37">
        <v>1</v>
      </c>
      <c r="AB37">
        <v>5</v>
      </c>
      <c r="AC37">
        <v>3</v>
      </c>
      <c r="AD37" t="s">
        <v>19</v>
      </c>
      <c r="AE37" t="s">
        <v>19</v>
      </c>
      <c r="AF37" t="s">
        <v>19</v>
      </c>
      <c r="AG37" t="s">
        <v>19</v>
      </c>
      <c r="AH37">
        <v>105</v>
      </c>
      <c r="AI37">
        <v>4</v>
      </c>
      <c r="AJ37">
        <v>23</v>
      </c>
      <c r="AK37">
        <v>78</v>
      </c>
      <c r="AL37">
        <v>61</v>
      </c>
      <c r="AM37" t="s">
        <v>19</v>
      </c>
      <c r="AN37">
        <v>12</v>
      </c>
      <c r="AO37">
        <v>49</v>
      </c>
      <c r="AP37">
        <v>5</v>
      </c>
      <c r="AQ37" t="s">
        <v>19</v>
      </c>
      <c r="AR37">
        <v>3</v>
      </c>
      <c r="AS37">
        <v>2</v>
      </c>
      <c r="AT37">
        <v>2</v>
      </c>
      <c r="AU37" t="s">
        <v>19</v>
      </c>
      <c r="AV37">
        <v>1</v>
      </c>
      <c r="AW37">
        <v>1</v>
      </c>
      <c r="AX37">
        <v>35</v>
      </c>
      <c r="AY37">
        <v>1</v>
      </c>
      <c r="AZ37">
        <v>6</v>
      </c>
      <c r="BA37">
        <v>28</v>
      </c>
      <c r="BB37">
        <v>11</v>
      </c>
      <c r="BC37">
        <v>4</v>
      </c>
      <c r="BD37">
        <v>5</v>
      </c>
      <c r="BE37">
        <v>2</v>
      </c>
      <c r="BF37">
        <v>1</v>
      </c>
      <c r="BG37" t="s">
        <v>19</v>
      </c>
      <c r="BH37">
        <v>1</v>
      </c>
      <c r="BI37" t="s">
        <v>19</v>
      </c>
      <c r="BJ37">
        <v>1</v>
      </c>
      <c r="BK37" t="s">
        <v>19</v>
      </c>
      <c r="BL37">
        <v>1</v>
      </c>
      <c r="BM37" t="s">
        <v>19</v>
      </c>
      <c r="BN37">
        <v>227</v>
      </c>
      <c r="BO37">
        <v>75</v>
      </c>
      <c r="BP37">
        <v>109</v>
      </c>
      <c r="BQ37">
        <v>43</v>
      </c>
      <c r="BR37">
        <v>16</v>
      </c>
      <c r="BS37">
        <v>9</v>
      </c>
      <c r="BT37">
        <v>6</v>
      </c>
      <c r="BU37">
        <v>1</v>
      </c>
      <c r="BV37">
        <v>899</v>
      </c>
      <c r="BW37">
        <v>281</v>
      </c>
      <c r="BX37">
        <v>139</v>
      </c>
      <c r="BY37">
        <v>479</v>
      </c>
      <c r="BZ37">
        <v>386</v>
      </c>
      <c r="CA37">
        <v>142</v>
      </c>
      <c r="CB37">
        <v>84</v>
      </c>
      <c r="CC37">
        <v>160</v>
      </c>
      <c r="CD37">
        <v>179</v>
      </c>
      <c r="CE37">
        <v>30</v>
      </c>
      <c r="CF37">
        <v>111</v>
      </c>
      <c r="CG37">
        <v>38</v>
      </c>
    </row>
    <row r="38" spans="1:85">
      <c r="A38" t="s">
        <v>899</v>
      </c>
      <c r="B38">
        <v>297</v>
      </c>
      <c r="C38">
        <v>91</v>
      </c>
      <c r="D38">
        <v>83</v>
      </c>
      <c r="E38">
        <v>123</v>
      </c>
      <c r="F38" t="s">
        <v>19</v>
      </c>
      <c r="G38" t="s">
        <v>19</v>
      </c>
      <c r="H38" t="s">
        <v>19</v>
      </c>
      <c r="I38" t="s">
        <v>19</v>
      </c>
      <c r="J38">
        <v>14</v>
      </c>
      <c r="K38" t="s">
        <v>19</v>
      </c>
      <c r="L38">
        <v>5</v>
      </c>
      <c r="M38">
        <v>9</v>
      </c>
      <c r="N38">
        <v>6</v>
      </c>
      <c r="O38">
        <v>1</v>
      </c>
      <c r="P38">
        <v>1</v>
      </c>
      <c r="Q38">
        <v>4</v>
      </c>
      <c r="R38">
        <v>21</v>
      </c>
      <c r="S38" t="s">
        <v>19</v>
      </c>
      <c r="T38">
        <v>9</v>
      </c>
      <c r="U38">
        <v>12</v>
      </c>
      <c r="V38" t="s">
        <v>19</v>
      </c>
      <c r="W38" t="s">
        <v>19</v>
      </c>
      <c r="X38" t="s">
        <v>19</v>
      </c>
      <c r="Y38" t="s">
        <v>19</v>
      </c>
      <c r="Z38" t="s">
        <v>19</v>
      </c>
      <c r="AA38" t="s">
        <v>19</v>
      </c>
      <c r="AB38" t="s">
        <v>19</v>
      </c>
      <c r="AC38" t="s">
        <v>19</v>
      </c>
      <c r="AD38" t="s">
        <v>19</v>
      </c>
      <c r="AE38" t="s">
        <v>19</v>
      </c>
      <c r="AF38" t="s">
        <v>19</v>
      </c>
      <c r="AG38" t="s">
        <v>19</v>
      </c>
      <c r="AH38">
        <v>14</v>
      </c>
      <c r="AI38" t="s">
        <v>19</v>
      </c>
      <c r="AJ38">
        <v>5</v>
      </c>
      <c r="AK38">
        <v>9</v>
      </c>
      <c r="AL38">
        <v>5</v>
      </c>
      <c r="AM38" t="s">
        <v>19</v>
      </c>
      <c r="AN38">
        <v>3</v>
      </c>
      <c r="AO38">
        <v>2</v>
      </c>
      <c r="AP38">
        <v>1</v>
      </c>
      <c r="AQ38" t="s">
        <v>19</v>
      </c>
      <c r="AR38">
        <v>1</v>
      </c>
      <c r="AS38" t="s">
        <v>19</v>
      </c>
      <c r="AT38">
        <v>1</v>
      </c>
      <c r="AU38" t="s">
        <v>19</v>
      </c>
      <c r="AV38" t="s">
        <v>19</v>
      </c>
      <c r="AW38">
        <v>1</v>
      </c>
      <c r="AX38">
        <v>10</v>
      </c>
      <c r="AY38" t="s">
        <v>19</v>
      </c>
      <c r="AZ38">
        <v>1</v>
      </c>
      <c r="BA38">
        <v>9</v>
      </c>
      <c r="BB38" t="s">
        <v>19</v>
      </c>
      <c r="BC38" t="s">
        <v>19</v>
      </c>
      <c r="BD38" t="s">
        <v>19</v>
      </c>
      <c r="BE38" t="s">
        <v>19</v>
      </c>
      <c r="BF38">
        <v>1</v>
      </c>
      <c r="BG38" t="s">
        <v>19</v>
      </c>
      <c r="BH38">
        <v>1</v>
      </c>
      <c r="BI38" t="s">
        <v>19</v>
      </c>
      <c r="BJ38" t="s">
        <v>19</v>
      </c>
      <c r="BK38" t="s">
        <v>19</v>
      </c>
      <c r="BL38" t="s">
        <v>19</v>
      </c>
      <c r="BM38" t="s">
        <v>19</v>
      </c>
      <c r="BN38">
        <v>43</v>
      </c>
      <c r="BO38">
        <v>18</v>
      </c>
      <c r="BP38">
        <v>17</v>
      </c>
      <c r="BQ38">
        <v>8</v>
      </c>
      <c r="BR38">
        <v>4</v>
      </c>
      <c r="BS38">
        <v>1</v>
      </c>
      <c r="BT38">
        <v>1</v>
      </c>
      <c r="BU38">
        <v>2</v>
      </c>
      <c r="BV38">
        <v>174</v>
      </c>
      <c r="BW38">
        <v>65</v>
      </c>
      <c r="BX38">
        <v>33</v>
      </c>
      <c r="BY38">
        <v>76</v>
      </c>
      <c r="BZ38">
        <v>58</v>
      </c>
      <c r="CA38">
        <v>24</v>
      </c>
      <c r="CB38">
        <v>12</v>
      </c>
      <c r="CC38">
        <v>22</v>
      </c>
      <c r="CD38">
        <v>28</v>
      </c>
      <c r="CE38">
        <v>7</v>
      </c>
      <c r="CF38">
        <v>16</v>
      </c>
      <c r="CG38">
        <v>5</v>
      </c>
    </row>
    <row r="39" spans="1:85">
      <c r="A39" t="s">
        <v>898</v>
      </c>
      <c r="B39">
        <v>319</v>
      </c>
      <c r="C39">
        <v>86</v>
      </c>
      <c r="D39">
        <v>115</v>
      </c>
      <c r="E39">
        <v>118</v>
      </c>
      <c r="F39" t="s">
        <v>19</v>
      </c>
      <c r="G39" t="s">
        <v>19</v>
      </c>
      <c r="H39" t="s">
        <v>19</v>
      </c>
      <c r="I39" t="s">
        <v>19</v>
      </c>
      <c r="J39">
        <v>15</v>
      </c>
      <c r="K39" t="s">
        <v>19</v>
      </c>
      <c r="L39">
        <v>6</v>
      </c>
      <c r="M39">
        <v>9</v>
      </c>
      <c r="N39">
        <v>13</v>
      </c>
      <c r="O39" t="s">
        <v>19</v>
      </c>
      <c r="P39">
        <v>6</v>
      </c>
      <c r="Q39">
        <v>7</v>
      </c>
      <c r="R39">
        <v>36</v>
      </c>
      <c r="S39" t="s">
        <v>19</v>
      </c>
      <c r="T39">
        <v>11</v>
      </c>
      <c r="U39">
        <v>25</v>
      </c>
      <c r="V39" t="s">
        <v>19</v>
      </c>
      <c r="W39" t="s">
        <v>19</v>
      </c>
      <c r="X39" t="s">
        <v>19</v>
      </c>
      <c r="Y39" t="s">
        <v>19</v>
      </c>
      <c r="Z39" t="s">
        <v>19</v>
      </c>
      <c r="AA39" t="s">
        <v>19</v>
      </c>
      <c r="AB39" t="s">
        <v>19</v>
      </c>
      <c r="AC39" t="s">
        <v>19</v>
      </c>
      <c r="AD39" t="s">
        <v>19</v>
      </c>
      <c r="AE39" t="s">
        <v>19</v>
      </c>
      <c r="AF39" t="s">
        <v>19</v>
      </c>
      <c r="AG39" t="s">
        <v>19</v>
      </c>
      <c r="AH39">
        <v>18</v>
      </c>
      <c r="AI39" t="s">
        <v>19</v>
      </c>
      <c r="AJ39">
        <v>5</v>
      </c>
      <c r="AK39">
        <v>13</v>
      </c>
      <c r="AL39">
        <v>14</v>
      </c>
      <c r="AM39" t="s">
        <v>19</v>
      </c>
      <c r="AN39">
        <v>5</v>
      </c>
      <c r="AO39">
        <v>9</v>
      </c>
      <c r="AP39">
        <v>3</v>
      </c>
      <c r="AQ39" t="s">
        <v>19</v>
      </c>
      <c r="AR39" t="s">
        <v>19</v>
      </c>
      <c r="AS39">
        <v>3</v>
      </c>
      <c r="AT39">
        <v>1</v>
      </c>
      <c r="AU39" t="s">
        <v>19</v>
      </c>
      <c r="AV39">
        <v>1</v>
      </c>
      <c r="AW39" t="s">
        <v>19</v>
      </c>
      <c r="AX39">
        <v>7</v>
      </c>
      <c r="AY39">
        <v>3</v>
      </c>
      <c r="AZ39" t="s">
        <v>19</v>
      </c>
      <c r="BA39">
        <v>4</v>
      </c>
      <c r="BB39">
        <v>1</v>
      </c>
      <c r="BC39" t="s">
        <v>19</v>
      </c>
      <c r="BD39">
        <v>1</v>
      </c>
      <c r="BE39" t="s">
        <v>19</v>
      </c>
      <c r="BF39" t="s">
        <v>19</v>
      </c>
      <c r="BG39" t="s">
        <v>19</v>
      </c>
      <c r="BH39" t="s">
        <v>19</v>
      </c>
      <c r="BI39" t="s">
        <v>19</v>
      </c>
      <c r="BJ39" t="s">
        <v>19</v>
      </c>
      <c r="BK39" t="s">
        <v>19</v>
      </c>
      <c r="BL39" t="s">
        <v>19</v>
      </c>
      <c r="BM39" t="s">
        <v>19</v>
      </c>
      <c r="BN39">
        <v>38</v>
      </c>
      <c r="BO39">
        <v>10</v>
      </c>
      <c r="BP39">
        <v>25</v>
      </c>
      <c r="BQ39">
        <v>3</v>
      </c>
      <c r="BR39">
        <v>1</v>
      </c>
      <c r="BS39" t="s">
        <v>19</v>
      </c>
      <c r="BT39">
        <v>1</v>
      </c>
      <c r="BU39" t="s">
        <v>19</v>
      </c>
      <c r="BV39">
        <v>188</v>
      </c>
      <c r="BW39">
        <v>73</v>
      </c>
      <c r="BX39">
        <v>47</v>
      </c>
      <c r="BY39">
        <v>68</v>
      </c>
      <c r="BZ39">
        <v>68</v>
      </c>
      <c r="CA39">
        <v>33</v>
      </c>
      <c r="CB39">
        <v>18</v>
      </c>
      <c r="CC39">
        <v>17</v>
      </c>
      <c r="CD39">
        <v>21</v>
      </c>
      <c r="CE39" t="s">
        <v>19</v>
      </c>
      <c r="CF39">
        <v>19</v>
      </c>
      <c r="CG39">
        <v>2</v>
      </c>
    </row>
    <row r="40" spans="1:85">
      <c r="A40" t="s">
        <v>897</v>
      </c>
      <c r="B40">
        <v>385</v>
      </c>
      <c r="C40">
        <v>94</v>
      </c>
      <c r="D40">
        <v>175</v>
      </c>
      <c r="E40">
        <v>116</v>
      </c>
      <c r="F40">
        <v>1</v>
      </c>
      <c r="G40" t="s">
        <v>19</v>
      </c>
      <c r="H40">
        <v>1</v>
      </c>
      <c r="I40" t="s">
        <v>19</v>
      </c>
      <c r="J40">
        <v>12</v>
      </c>
      <c r="K40">
        <v>2</v>
      </c>
      <c r="L40">
        <v>2</v>
      </c>
      <c r="M40">
        <v>8</v>
      </c>
      <c r="N40">
        <v>9</v>
      </c>
      <c r="O40" t="s">
        <v>19</v>
      </c>
      <c r="P40">
        <v>1</v>
      </c>
      <c r="Q40">
        <v>8</v>
      </c>
      <c r="R40">
        <v>32</v>
      </c>
      <c r="S40">
        <v>3</v>
      </c>
      <c r="T40">
        <v>13</v>
      </c>
      <c r="U40">
        <v>16</v>
      </c>
      <c r="V40" t="s">
        <v>19</v>
      </c>
      <c r="W40" t="s">
        <v>19</v>
      </c>
      <c r="X40" t="s">
        <v>19</v>
      </c>
      <c r="Y40" t="s">
        <v>19</v>
      </c>
      <c r="Z40" t="s">
        <v>19</v>
      </c>
      <c r="AA40" t="s">
        <v>19</v>
      </c>
      <c r="AB40" t="s">
        <v>19</v>
      </c>
      <c r="AC40" t="s">
        <v>19</v>
      </c>
      <c r="AD40" t="s">
        <v>19</v>
      </c>
      <c r="AE40" t="s">
        <v>19</v>
      </c>
      <c r="AF40" t="s">
        <v>19</v>
      </c>
      <c r="AG40" t="s">
        <v>19</v>
      </c>
      <c r="AH40">
        <v>18</v>
      </c>
      <c r="AI40">
        <v>1</v>
      </c>
      <c r="AJ40">
        <v>7</v>
      </c>
      <c r="AK40">
        <v>10</v>
      </c>
      <c r="AL40">
        <v>14</v>
      </c>
      <c r="AM40">
        <v>2</v>
      </c>
      <c r="AN40">
        <v>6</v>
      </c>
      <c r="AO40">
        <v>6</v>
      </c>
      <c r="AP40" t="s">
        <v>19</v>
      </c>
      <c r="AQ40" t="s">
        <v>19</v>
      </c>
      <c r="AR40" t="s">
        <v>19</v>
      </c>
      <c r="AS40" t="s">
        <v>19</v>
      </c>
      <c r="AT40" t="s">
        <v>19</v>
      </c>
      <c r="AU40" t="s">
        <v>19</v>
      </c>
      <c r="AV40" t="s">
        <v>19</v>
      </c>
      <c r="AW40" t="s">
        <v>19</v>
      </c>
      <c r="AX40">
        <v>13</v>
      </c>
      <c r="AY40">
        <v>1</v>
      </c>
      <c r="AZ40">
        <v>2</v>
      </c>
      <c r="BA40">
        <v>10</v>
      </c>
      <c r="BB40">
        <v>5</v>
      </c>
      <c r="BC40" t="s">
        <v>19</v>
      </c>
      <c r="BD40">
        <v>5</v>
      </c>
      <c r="BE40" t="s">
        <v>19</v>
      </c>
      <c r="BF40">
        <v>2</v>
      </c>
      <c r="BG40" t="s">
        <v>19</v>
      </c>
      <c r="BH40">
        <v>2</v>
      </c>
      <c r="BI40" t="s">
        <v>19</v>
      </c>
      <c r="BJ40">
        <v>1</v>
      </c>
      <c r="BK40" t="s">
        <v>19</v>
      </c>
      <c r="BL40">
        <v>1</v>
      </c>
      <c r="BM40" t="s">
        <v>19</v>
      </c>
      <c r="BN40">
        <v>57</v>
      </c>
      <c r="BO40">
        <v>13</v>
      </c>
      <c r="BP40">
        <v>43</v>
      </c>
      <c r="BQ40">
        <v>1</v>
      </c>
      <c r="BR40">
        <v>4</v>
      </c>
      <c r="BS40">
        <v>3</v>
      </c>
      <c r="BT40">
        <v>1</v>
      </c>
      <c r="BU40" t="s">
        <v>19</v>
      </c>
      <c r="BV40">
        <v>217</v>
      </c>
      <c r="BW40">
        <v>74</v>
      </c>
      <c r="BX40">
        <v>83</v>
      </c>
      <c r="BY40">
        <v>60</v>
      </c>
      <c r="BZ40">
        <v>118</v>
      </c>
      <c r="CA40">
        <v>38</v>
      </c>
      <c r="CB40">
        <v>57</v>
      </c>
      <c r="CC40">
        <v>23</v>
      </c>
      <c r="CD40">
        <v>36</v>
      </c>
      <c r="CE40">
        <v>1</v>
      </c>
      <c r="CF40">
        <v>22</v>
      </c>
      <c r="CG40">
        <v>13</v>
      </c>
    </row>
    <row r="41" spans="1:85">
      <c r="A41" t="s">
        <v>896</v>
      </c>
      <c r="B41">
        <v>745</v>
      </c>
      <c r="C41">
        <v>117</v>
      </c>
      <c r="D41">
        <v>326</v>
      </c>
      <c r="E41">
        <v>302</v>
      </c>
      <c r="F41">
        <v>2</v>
      </c>
      <c r="G41" t="s">
        <v>19</v>
      </c>
      <c r="H41">
        <v>1</v>
      </c>
      <c r="I41">
        <v>1</v>
      </c>
      <c r="J41">
        <v>32</v>
      </c>
      <c r="K41">
        <v>1</v>
      </c>
      <c r="L41">
        <v>12</v>
      </c>
      <c r="M41">
        <v>19</v>
      </c>
      <c r="N41">
        <v>40</v>
      </c>
      <c r="O41">
        <v>2</v>
      </c>
      <c r="P41">
        <v>10</v>
      </c>
      <c r="Q41">
        <v>28</v>
      </c>
      <c r="R41">
        <v>89</v>
      </c>
      <c r="S41">
        <v>5</v>
      </c>
      <c r="T41">
        <v>34</v>
      </c>
      <c r="U41">
        <v>50</v>
      </c>
      <c r="V41">
        <v>5</v>
      </c>
      <c r="W41" t="s">
        <v>19</v>
      </c>
      <c r="X41">
        <v>4</v>
      </c>
      <c r="Y41">
        <v>1</v>
      </c>
      <c r="Z41">
        <v>2</v>
      </c>
      <c r="AA41">
        <v>1</v>
      </c>
      <c r="AB41">
        <v>1</v>
      </c>
      <c r="AC41" t="s">
        <v>19</v>
      </c>
      <c r="AD41">
        <v>1</v>
      </c>
      <c r="AE41">
        <v>1</v>
      </c>
      <c r="AF41" t="s">
        <v>19</v>
      </c>
      <c r="AG41" t="s">
        <v>19</v>
      </c>
      <c r="AH41">
        <v>40</v>
      </c>
      <c r="AI41">
        <v>1</v>
      </c>
      <c r="AJ41">
        <v>16</v>
      </c>
      <c r="AK41">
        <v>23</v>
      </c>
      <c r="AL41">
        <v>41</v>
      </c>
      <c r="AM41">
        <v>2</v>
      </c>
      <c r="AN41">
        <v>13</v>
      </c>
      <c r="AO41">
        <v>26</v>
      </c>
      <c r="AP41" t="s">
        <v>19</v>
      </c>
      <c r="AQ41" t="s">
        <v>19</v>
      </c>
      <c r="AR41" t="s">
        <v>19</v>
      </c>
      <c r="AS41" t="s">
        <v>19</v>
      </c>
      <c r="AT41" t="s">
        <v>19</v>
      </c>
      <c r="AU41" t="s">
        <v>19</v>
      </c>
      <c r="AV41" t="s">
        <v>19</v>
      </c>
      <c r="AW41" t="s">
        <v>19</v>
      </c>
      <c r="AX41">
        <v>30</v>
      </c>
      <c r="AY41">
        <v>5</v>
      </c>
      <c r="AZ41">
        <v>2</v>
      </c>
      <c r="BA41">
        <v>23</v>
      </c>
      <c r="BB41">
        <v>4</v>
      </c>
      <c r="BC41" t="s">
        <v>19</v>
      </c>
      <c r="BD41">
        <v>3</v>
      </c>
      <c r="BE41">
        <v>1</v>
      </c>
      <c r="BF41">
        <v>1</v>
      </c>
      <c r="BG41" t="s">
        <v>19</v>
      </c>
      <c r="BH41">
        <v>1</v>
      </c>
      <c r="BI41" t="s">
        <v>19</v>
      </c>
      <c r="BJ41">
        <v>1</v>
      </c>
      <c r="BK41" t="s">
        <v>19</v>
      </c>
      <c r="BL41">
        <v>1</v>
      </c>
      <c r="BM41" t="s">
        <v>19</v>
      </c>
      <c r="BN41">
        <v>123</v>
      </c>
      <c r="BO41">
        <v>15</v>
      </c>
      <c r="BP41">
        <v>94</v>
      </c>
      <c r="BQ41">
        <v>14</v>
      </c>
      <c r="BR41">
        <v>26</v>
      </c>
      <c r="BS41">
        <v>4</v>
      </c>
      <c r="BT41">
        <v>22</v>
      </c>
      <c r="BU41" t="s">
        <v>19</v>
      </c>
      <c r="BV41">
        <v>362</v>
      </c>
      <c r="BW41">
        <v>82</v>
      </c>
      <c r="BX41">
        <v>131</v>
      </c>
      <c r="BY41">
        <v>149</v>
      </c>
      <c r="BZ41">
        <v>127</v>
      </c>
      <c r="CA41">
        <v>38</v>
      </c>
      <c r="CB41">
        <v>60</v>
      </c>
      <c r="CC41">
        <v>29</v>
      </c>
      <c r="CD41">
        <v>61</v>
      </c>
      <c r="CE41">
        <v>7</v>
      </c>
      <c r="CF41">
        <v>37</v>
      </c>
      <c r="CG41">
        <v>17</v>
      </c>
    </row>
    <row r="42" spans="1:85">
      <c r="A42" t="s">
        <v>895</v>
      </c>
      <c r="B42">
        <v>622</v>
      </c>
      <c r="C42">
        <v>145</v>
      </c>
      <c r="D42">
        <v>197</v>
      </c>
      <c r="E42">
        <v>280</v>
      </c>
      <c r="F42" t="s">
        <v>19</v>
      </c>
      <c r="G42" t="s">
        <v>19</v>
      </c>
      <c r="H42" t="s">
        <v>19</v>
      </c>
      <c r="I42" t="s">
        <v>19</v>
      </c>
      <c r="J42">
        <v>29</v>
      </c>
      <c r="K42" t="s">
        <v>19</v>
      </c>
      <c r="L42">
        <v>8</v>
      </c>
      <c r="M42">
        <v>21</v>
      </c>
      <c r="N42">
        <v>19</v>
      </c>
      <c r="O42">
        <v>3</v>
      </c>
      <c r="P42">
        <v>7</v>
      </c>
      <c r="Q42">
        <v>9</v>
      </c>
      <c r="R42">
        <v>73</v>
      </c>
      <c r="S42">
        <v>2</v>
      </c>
      <c r="T42">
        <v>19</v>
      </c>
      <c r="U42">
        <v>52</v>
      </c>
      <c r="V42">
        <v>7</v>
      </c>
      <c r="W42" t="s">
        <v>19</v>
      </c>
      <c r="X42" t="s">
        <v>19</v>
      </c>
      <c r="Y42">
        <v>7</v>
      </c>
      <c r="Z42">
        <v>3</v>
      </c>
      <c r="AA42" t="s">
        <v>19</v>
      </c>
      <c r="AB42">
        <v>1</v>
      </c>
      <c r="AC42">
        <v>2</v>
      </c>
      <c r="AD42" t="s">
        <v>19</v>
      </c>
      <c r="AE42" t="s">
        <v>19</v>
      </c>
      <c r="AF42" t="s">
        <v>19</v>
      </c>
      <c r="AG42" t="s">
        <v>19</v>
      </c>
      <c r="AH42">
        <v>34</v>
      </c>
      <c r="AI42">
        <v>1</v>
      </c>
      <c r="AJ42">
        <v>7</v>
      </c>
      <c r="AK42">
        <v>26</v>
      </c>
      <c r="AL42">
        <v>29</v>
      </c>
      <c r="AM42">
        <v>1</v>
      </c>
      <c r="AN42">
        <v>11</v>
      </c>
      <c r="AO42">
        <v>17</v>
      </c>
      <c r="AP42" t="s">
        <v>19</v>
      </c>
      <c r="AQ42" t="s">
        <v>19</v>
      </c>
      <c r="AR42" t="s">
        <v>19</v>
      </c>
      <c r="AS42" t="s">
        <v>19</v>
      </c>
      <c r="AT42" t="s">
        <v>19</v>
      </c>
      <c r="AU42" t="s">
        <v>19</v>
      </c>
      <c r="AV42" t="s">
        <v>19</v>
      </c>
      <c r="AW42" t="s">
        <v>19</v>
      </c>
      <c r="AX42">
        <v>32</v>
      </c>
      <c r="AY42">
        <v>1</v>
      </c>
      <c r="AZ42">
        <v>6</v>
      </c>
      <c r="BA42">
        <v>25</v>
      </c>
      <c r="BB42">
        <v>5</v>
      </c>
      <c r="BC42" t="s">
        <v>19</v>
      </c>
      <c r="BD42">
        <v>3</v>
      </c>
      <c r="BE42">
        <v>2</v>
      </c>
      <c r="BF42">
        <v>2</v>
      </c>
      <c r="BG42" t="s">
        <v>19</v>
      </c>
      <c r="BH42">
        <v>1</v>
      </c>
      <c r="BI42">
        <v>1</v>
      </c>
      <c r="BJ42" t="s">
        <v>19</v>
      </c>
      <c r="BK42" t="s">
        <v>19</v>
      </c>
      <c r="BL42" t="s">
        <v>19</v>
      </c>
      <c r="BM42" t="s">
        <v>19</v>
      </c>
      <c r="BN42">
        <v>90</v>
      </c>
      <c r="BO42">
        <v>24</v>
      </c>
      <c r="BP42">
        <v>43</v>
      </c>
      <c r="BQ42">
        <v>23</v>
      </c>
      <c r="BR42">
        <v>12</v>
      </c>
      <c r="BS42">
        <v>6</v>
      </c>
      <c r="BT42">
        <v>3</v>
      </c>
      <c r="BU42">
        <v>3</v>
      </c>
      <c r="BV42">
        <v>310</v>
      </c>
      <c r="BW42">
        <v>105</v>
      </c>
      <c r="BX42">
        <v>73</v>
      </c>
      <c r="BY42">
        <v>132</v>
      </c>
      <c r="BZ42">
        <v>133</v>
      </c>
      <c r="CA42">
        <v>41</v>
      </c>
      <c r="CB42">
        <v>52</v>
      </c>
      <c r="CC42">
        <v>40</v>
      </c>
      <c r="CD42">
        <v>62</v>
      </c>
      <c r="CE42">
        <v>10</v>
      </c>
      <c r="CF42">
        <v>37</v>
      </c>
      <c r="CG42">
        <v>15</v>
      </c>
    </row>
    <row r="43" spans="1:85">
      <c r="A43" t="s">
        <v>894</v>
      </c>
      <c r="B43">
        <v>949</v>
      </c>
      <c r="C43">
        <v>221</v>
      </c>
      <c r="D43">
        <v>258</v>
      </c>
      <c r="E43">
        <v>470</v>
      </c>
      <c r="F43" t="s">
        <v>19</v>
      </c>
      <c r="G43" t="s">
        <v>19</v>
      </c>
      <c r="H43" t="s">
        <v>19</v>
      </c>
      <c r="I43" t="s">
        <v>19</v>
      </c>
      <c r="J43">
        <v>25</v>
      </c>
      <c r="K43">
        <v>3</v>
      </c>
      <c r="L43">
        <v>2</v>
      </c>
      <c r="M43">
        <v>20</v>
      </c>
      <c r="N43">
        <v>61</v>
      </c>
      <c r="O43">
        <v>2</v>
      </c>
      <c r="P43">
        <v>12</v>
      </c>
      <c r="Q43">
        <v>47</v>
      </c>
      <c r="R43">
        <v>100</v>
      </c>
      <c r="S43">
        <v>1</v>
      </c>
      <c r="T43">
        <v>17</v>
      </c>
      <c r="U43">
        <v>82</v>
      </c>
      <c r="V43">
        <v>2</v>
      </c>
      <c r="W43" t="s">
        <v>19</v>
      </c>
      <c r="X43" t="s">
        <v>19</v>
      </c>
      <c r="Y43">
        <v>2</v>
      </c>
      <c r="Z43">
        <v>5</v>
      </c>
      <c r="AA43" t="s">
        <v>19</v>
      </c>
      <c r="AB43" t="s">
        <v>19</v>
      </c>
      <c r="AC43">
        <v>5</v>
      </c>
      <c r="AD43" t="s">
        <v>19</v>
      </c>
      <c r="AE43" t="s">
        <v>19</v>
      </c>
      <c r="AF43" t="s">
        <v>19</v>
      </c>
      <c r="AG43" t="s">
        <v>19</v>
      </c>
      <c r="AH43">
        <v>30</v>
      </c>
      <c r="AI43">
        <v>1</v>
      </c>
      <c r="AJ43">
        <v>4</v>
      </c>
      <c r="AK43">
        <v>25</v>
      </c>
      <c r="AL43">
        <v>62</v>
      </c>
      <c r="AM43" t="s">
        <v>19</v>
      </c>
      <c r="AN43">
        <v>13</v>
      </c>
      <c r="AO43">
        <v>49</v>
      </c>
      <c r="AP43" t="s">
        <v>19</v>
      </c>
      <c r="AQ43" t="s">
        <v>19</v>
      </c>
      <c r="AR43" t="s">
        <v>19</v>
      </c>
      <c r="AS43" t="s">
        <v>19</v>
      </c>
      <c r="AT43">
        <v>1</v>
      </c>
      <c r="AU43" t="s">
        <v>19</v>
      </c>
      <c r="AV43" t="s">
        <v>19</v>
      </c>
      <c r="AW43">
        <v>1</v>
      </c>
      <c r="AX43">
        <v>25</v>
      </c>
      <c r="AY43">
        <v>3</v>
      </c>
      <c r="AZ43">
        <v>2</v>
      </c>
      <c r="BA43">
        <v>20</v>
      </c>
      <c r="BB43">
        <v>2</v>
      </c>
      <c r="BC43">
        <v>1</v>
      </c>
      <c r="BD43" t="s">
        <v>19</v>
      </c>
      <c r="BE43">
        <v>1</v>
      </c>
      <c r="BF43">
        <v>2</v>
      </c>
      <c r="BG43">
        <v>1</v>
      </c>
      <c r="BH43" t="s">
        <v>19</v>
      </c>
      <c r="BI43">
        <v>1</v>
      </c>
      <c r="BJ43">
        <v>2</v>
      </c>
      <c r="BK43">
        <v>1</v>
      </c>
      <c r="BL43" t="s">
        <v>19</v>
      </c>
      <c r="BM43">
        <v>1</v>
      </c>
      <c r="BN43">
        <v>120</v>
      </c>
      <c r="BO43">
        <v>25</v>
      </c>
      <c r="BP43">
        <v>62</v>
      </c>
      <c r="BQ43">
        <v>33</v>
      </c>
      <c r="BR43">
        <v>15</v>
      </c>
      <c r="BS43">
        <v>3</v>
      </c>
      <c r="BT43">
        <v>7</v>
      </c>
      <c r="BU43">
        <v>5</v>
      </c>
      <c r="BV43">
        <v>528</v>
      </c>
      <c r="BW43">
        <v>166</v>
      </c>
      <c r="BX43">
        <v>115</v>
      </c>
      <c r="BY43">
        <v>247</v>
      </c>
      <c r="BZ43">
        <v>184</v>
      </c>
      <c r="CA43">
        <v>58</v>
      </c>
      <c r="CB43">
        <v>57</v>
      </c>
      <c r="CC43">
        <v>69</v>
      </c>
      <c r="CD43">
        <v>84</v>
      </c>
      <c r="CE43">
        <v>18</v>
      </c>
      <c r="CF43">
        <v>48</v>
      </c>
      <c r="CG43">
        <v>18</v>
      </c>
    </row>
    <row r="44" spans="1:85">
      <c r="A44" t="s">
        <v>893</v>
      </c>
      <c r="B44">
        <v>942</v>
      </c>
      <c r="C44">
        <v>141</v>
      </c>
      <c r="D44">
        <v>430</v>
      </c>
      <c r="E44">
        <v>371</v>
      </c>
      <c r="F44" t="s">
        <v>19</v>
      </c>
      <c r="G44" t="s">
        <v>19</v>
      </c>
      <c r="H44" t="s">
        <v>19</v>
      </c>
      <c r="I44" t="s">
        <v>19</v>
      </c>
      <c r="J44">
        <v>38</v>
      </c>
      <c r="K44" t="s">
        <v>19</v>
      </c>
      <c r="L44">
        <v>13</v>
      </c>
      <c r="M44">
        <v>25</v>
      </c>
      <c r="N44">
        <v>38</v>
      </c>
      <c r="O44">
        <v>1</v>
      </c>
      <c r="P44">
        <v>21</v>
      </c>
      <c r="Q44">
        <v>16</v>
      </c>
      <c r="R44">
        <v>114</v>
      </c>
      <c r="S44" t="s">
        <v>19</v>
      </c>
      <c r="T44">
        <v>51</v>
      </c>
      <c r="U44">
        <v>63</v>
      </c>
      <c r="V44">
        <v>3</v>
      </c>
      <c r="W44" t="s">
        <v>19</v>
      </c>
      <c r="X44">
        <v>1</v>
      </c>
      <c r="Y44">
        <v>2</v>
      </c>
      <c r="Z44">
        <v>2</v>
      </c>
      <c r="AA44" t="s">
        <v>19</v>
      </c>
      <c r="AB44" t="s">
        <v>19</v>
      </c>
      <c r="AC44">
        <v>2</v>
      </c>
      <c r="AD44" t="s">
        <v>19</v>
      </c>
      <c r="AE44" t="s">
        <v>19</v>
      </c>
      <c r="AF44" t="s">
        <v>19</v>
      </c>
      <c r="AG44" t="s">
        <v>19</v>
      </c>
      <c r="AH44">
        <v>52</v>
      </c>
      <c r="AI44" t="s">
        <v>19</v>
      </c>
      <c r="AJ44">
        <v>23</v>
      </c>
      <c r="AK44">
        <v>29</v>
      </c>
      <c r="AL44">
        <v>57</v>
      </c>
      <c r="AM44" t="s">
        <v>19</v>
      </c>
      <c r="AN44">
        <v>27</v>
      </c>
      <c r="AO44">
        <v>30</v>
      </c>
      <c r="AP44" t="s">
        <v>19</v>
      </c>
      <c r="AQ44" t="s">
        <v>19</v>
      </c>
      <c r="AR44" t="s">
        <v>19</v>
      </c>
      <c r="AS44" t="s">
        <v>19</v>
      </c>
      <c r="AT44" t="s">
        <v>19</v>
      </c>
      <c r="AU44" t="s">
        <v>19</v>
      </c>
      <c r="AV44" t="s">
        <v>19</v>
      </c>
      <c r="AW44" t="s">
        <v>19</v>
      </c>
      <c r="AX44">
        <v>24</v>
      </c>
      <c r="AY44">
        <v>1</v>
      </c>
      <c r="AZ44">
        <v>5</v>
      </c>
      <c r="BA44">
        <v>18</v>
      </c>
      <c r="BB44">
        <v>6</v>
      </c>
      <c r="BC44">
        <v>1</v>
      </c>
      <c r="BD44">
        <v>4</v>
      </c>
      <c r="BE44">
        <v>1</v>
      </c>
      <c r="BF44" t="s">
        <v>19</v>
      </c>
      <c r="BG44" t="s">
        <v>19</v>
      </c>
      <c r="BH44" t="s">
        <v>19</v>
      </c>
      <c r="BI44" t="s">
        <v>19</v>
      </c>
      <c r="BJ44">
        <v>2</v>
      </c>
      <c r="BK44" t="s">
        <v>19</v>
      </c>
      <c r="BL44" t="s">
        <v>19</v>
      </c>
      <c r="BM44">
        <v>2</v>
      </c>
      <c r="BN44">
        <v>152</v>
      </c>
      <c r="BO44">
        <v>24</v>
      </c>
      <c r="BP44">
        <v>107</v>
      </c>
      <c r="BQ44">
        <v>21</v>
      </c>
      <c r="BR44">
        <v>11</v>
      </c>
      <c r="BS44">
        <v>2</v>
      </c>
      <c r="BT44">
        <v>8</v>
      </c>
      <c r="BU44">
        <v>1</v>
      </c>
      <c r="BV44">
        <v>493</v>
      </c>
      <c r="BW44">
        <v>110</v>
      </c>
      <c r="BX44">
        <v>179</v>
      </c>
      <c r="BY44">
        <v>204</v>
      </c>
      <c r="BZ44">
        <v>192</v>
      </c>
      <c r="CA44">
        <v>55</v>
      </c>
      <c r="CB44">
        <v>88</v>
      </c>
      <c r="CC44">
        <v>49</v>
      </c>
      <c r="CD44">
        <v>75</v>
      </c>
      <c r="CE44">
        <v>4</v>
      </c>
      <c r="CF44">
        <v>50</v>
      </c>
      <c r="CG44">
        <v>21</v>
      </c>
    </row>
    <row r="45" spans="1:85">
      <c r="A45" t="s">
        <v>892</v>
      </c>
      <c r="B45">
        <v>246</v>
      </c>
      <c r="C45">
        <v>75</v>
      </c>
      <c r="D45">
        <v>105</v>
      </c>
      <c r="E45">
        <v>66</v>
      </c>
      <c r="F45">
        <v>1</v>
      </c>
      <c r="G45" t="s">
        <v>19</v>
      </c>
      <c r="H45" t="s">
        <v>19</v>
      </c>
      <c r="I45">
        <v>1</v>
      </c>
      <c r="J45">
        <v>10</v>
      </c>
      <c r="K45" t="s">
        <v>19</v>
      </c>
      <c r="L45">
        <v>3</v>
      </c>
      <c r="M45">
        <v>7</v>
      </c>
      <c r="N45">
        <v>15</v>
      </c>
      <c r="O45">
        <v>1</v>
      </c>
      <c r="P45">
        <v>9</v>
      </c>
      <c r="Q45">
        <v>5</v>
      </c>
      <c r="R45">
        <v>20</v>
      </c>
      <c r="S45" t="s">
        <v>19</v>
      </c>
      <c r="T45">
        <v>10</v>
      </c>
      <c r="U45">
        <v>10</v>
      </c>
      <c r="V45">
        <v>1</v>
      </c>
      <c r="W45" t="s">
        <v>19</v>
      </c>
      <c r="X45">
        <v>1</v>
      </c>
      <c r="Y45" t="s">
        <v>19</v>
      </c>
      <c r="Z45">
        <v>2</v>
      </c>
      <c r="AA45" t="s">
        <v>19</v>
      </c>
      <c r="AB45">
        <v>1</v>
      </c>
      <c r="AC45">
        <v>1</v>
      </c>
      <c r="AD45" t="s">
        <v>19</v>
      </c>
      <c r="AE45" t="s">
        <v>19</v>
      </c>
      <c r="AF45" t="s">
        <v>19</v>
      </c>
      <c r="AG45" t="s">
        <v>19</v>
      </c>
      <c r="AH45">
        <v>6</v>
      </c>
      <c r="AI45" t="s">
        <v>19</v>
      </c>
      <c r="AJ45">
        <v>3</v>
      </c>
      <c r="AK45">
        <v>3</v>
      </c>
      <c r="AL45">
        <v>9</v>
      </c>
      <c r="AM45" t="s">
        <v>19</v>
      </c>
      <c r="AN45">
        <v>4</v>
      </c>
      <c r="AO45">
        <v>5</v>
      </c>
      <c r="AP45" t="s">
        <v>19</v>
      </c>
      <c r="AQ45" t="s">
        <v>19</v>
      </c>
      <c r="AR45" t="s">
        <v>19</v>
      </c>
      <c r="AS45" t="s">
        <v>19</v>
      </c>
      <c r="AT45">
        <v>2</v>
      </c>
      <c r="AU45" t="s">
        <v>19</v>
      </c>
      <c r="AV45">
        <v>1</v>
      </c>
      <c r="AW45">
        <v>1</v>
      </c>
      <c r="AX45">
        <v>6</v>
      </c>
      <c r="AY45" t="s">
        <v>19</v>
      </c>
      <c r="AZ45">
        <v>5</v>
      </c>
      <c r="BA45">
        <v>1</v>
      </c>
      <c r="BB45">
        <v>3</v>
      </c>
      <c r="BC45" t="s">
        <v>19</v>
      </c>
      <c r="BD45">
        <v>2</v>
      </c>
      <c r="BE45">
        <v>1</v>
      </c>
      <c r="BF45">
        <v>1</v>
      </c>
      <c r="BG45" t="s">
        <v>19</v>
      </c>
      <c r="BH45" t="s">
        <v>19</v>
      </c>
      <c r="BI45">
        <v>1</v>
      </c>
      <c r="BJ45">
        <v>1</v>
      </c>
      <c r="BK45" t="s">
        <v>19</v>
      </c>
      <c r="BL45">
        <v>1</v>
      </c>
      <c r="BM45" t="s">
        <v>19</v>
      </c>
      <c r="BN45">
        <v>34</v>
      </c>
      <c r="BO45">
        <v>14</v>
      </c>
      <c r="BP45">
        <v>19</v>
      </c>
      <c r="BQ45">
        <v>1</v>
      </c>
      <c r="BR45" t="s">
        <v>19</v>
      </c>
      <c r="BS45" t="s">
        <v>19</v>
      </c>
      <c r="BT45" t="s">
        <v>19</v>
      </c>
      <c r="BU45" t="s">
        <v>19</v>
      </c>
      <c r="BV45">
        <v>130</v>
      </c>
      <c r="BW45">
        <v>58</v>
      </c>
      <c r="BX45">
        <v>36</v>
      </c>
      <c r="BY45">
        <v>36</v>
      </c>
      <c r="BZ45">
        <v>66</v>
      </c>
      <c r="CA45">
        <v>33</v>
      </c>
      <c r="CB45">
        <v>23</v>
      </c>
      <c r="CC45">
        <v>10</v>
      </c>
      <c r="CD45">
        <v>25</v>
      </c>
      <c r="CE45">
        <v>2</v>
      </c>
      <c r="CF45">
        <v>20</v>
      </c>
      <c r="CG45">
        <v>3</v>
      </c>
    </row>
    <row r="46" spans="1:85">
      <c r="A46" t="s">
        <v>891</v>
      </c>
      <c r="B46">
        <v>465</v>
      </c>
      <c r="C46">
        <v>94</v>
      </c>
      <c r="D46">
        <v>206</v>
      </c>
      <c r="E46">
        <v>165</v>
      </c>
      <c r="F46">
        <v>1</v>
      </c>
      <c r="G46" t="s">
        <v>19</v>
      </c>
      <c r="H46">
        <v>1</v>
      </c>
      <c r="I46" t="s">
        <v>19</v>
      </c>
      <c r="J46">
        <v>23</v>
      </c>
      <c r="K46">
        <v>2</v>
      </c>
      <c r="L46">
        <v>12</v>
      </c>
      <c r="M46">
        <v>9</v>
      </c>
      <c r="N46">
        <v>34</v>
      </c>
      <c r="O46" t="s">
        <v>19</v>
      </c>
      <c r="P46">
        <v>10</v>
      </c>
      <c r="Q46">
        <v>24</v>
      </c>
      <c r="R46">
        <v>65</v>
      </c>
      <c r="S46">
        <v>1</v>
      </c>
      <c r="T46">
        <v>28</v>
      </c>
      <c r="U46">
        <v>36</v>
      </c>
      <c r="V46">
        <v>8</v>
      </c>
      <c r="W46" t="s">
        <v>19</v>
      </c>
      <c r="X46">
        <v>5</v>
      </c>
      <c r="Y46">
        <v>3</v>
      </c>
      <c r="Z46">
        <v>7</v>
      </c>
      <c r="AA46" t="s">
        <v>19</v>
      </c>
      <c r="AB46">
        <v>5</v>
      </c>
      <c r="AC46">
        <v>2</v>
      </c>
      <c r="AD46" t="s">
        <v>19</v>
      </c>
      <c r="AE46" t="s">
        <v>19</v>
      </c>
      <c r="AF46" t="s">
        <v>19</v>
      </c>
      <c r="AG46" t="s">
        <v>19</v>
      </c>
      <c r="AH46">
        <v>19</v>
      </c>
      <c r="AI46" t="s">
        <v>19</v>
      </c>
      <c r="AJ46">
        <v>11</v>
      </c>
      <c r="AK46">
        <v>8</v>
      </c>
      <c r="AL46">
        <v>29</v>
      </c>
      <c r="AM46">
        <v>1</v>
      </c>
      <c r="AN46">
        <v>7</v>
      </c>
      <c r="AO46">
        <v>21</v>
      </c>
      <c r="AP46" t="s">
        <v>19</v>
      </c>
      <c r="AQ46" t="s">
        <v>19</v>
      </c>
      <c r="AR46" t="s">
        <v>19</v>
      </c>
      <c r="AS46" t="s">
        <v>19</v>
      </c>
      <c r="AT46">
        <v>2</v>
      </c>
      <c r="AU46" t="s">
        <v>19</v>
      </c>
      <c r="AV46" t="s">
        <v>19</v>
      </c>
      <c r="AW46">
        <v>2</v>
      </c>
      <c r="AX46">
        <v>15</v>
      </c>
      <c r="AY46" t="s">
        <v>19</v>
      </c>
      <c r="AZ46">
        <v>5</v>
      </c>
      <c r="BA46">
        <v>10</v>
      </c>
      <c r="BB46">
        <v>6</v>
      </c>
      <c r="BC46" t="s">
        <v>19</v>
      </c>
      <c r="BD46">
        <v>6</v>
      </c>
      <c r="BE46" t="s">
        <v>19</v>
      </c>
      <c r="BF46">
        <v>2</v>
      </c>
      <c r="BG46" t="s">
        <v>19</v>
      </c>
      <c r="BH46">
        <v>1</v>
      </c>
      <c r="BI46">
        <v>1</v>
      </c>
      <c r="BJ46" t="s">
        <v>19</v>
      </c>
      <c r="BK46" t="s">
        <v>19</v>
      </c>
      <c r="BL46" t="s">
        <v>19</v>
      </c>
      <c r="BM46" t="s">
        <v>19</v>
      </c>
      <c r="BN46">
        <v>61</v>
      </c>
      <c r="BO46">
        <v>16</v>
      </c>
      <c r="BP46">
        <v>41</v>
      </c>
      <c r="BQ46">
        <v>4</v>
      </c>
      <c r="BR46">
        <v>3</v>
      </c>
      <c r="BS46" t="s">
        <v>19</v>
      </c>
      <c r="BT46">
        <v>1</v>
      </c>
      <c r="BU46">
        <v>2</v>
      </c>
      <c r="BV46">
        <v>228</v>
      </c>
      <c r="BW46">
        <v>74</v>
      </c>
      <c r="BX46">
        <v>77</v>
      </c>
      <c r="BY46">
        <v>77</v>
      </c>
      <c r="BZ46">
        <v>106</v>
      </c>
      <c r="CA46">
        <v>35</v>
      </c>
      <c r="CB46">
        <v>45</v>
      </c>
      <c r="CC46">
        <v>26</v>
      </c>
      <c r="CD46">
        <v>30</v>
      </c>
      <c r="CE46">
        <v>1</v>
      </c>
      <c r="CF46">
        <v>25</v>
      </c>
      <c r="CG46">
        <v>4</v>
      </c>
    </row>
    <row r="47" spans="1:85">
      <c r="A47" t="s">
        <v>890</v>
      </c>
      <c r="B47">
        <v>656</v>
      </c>
      <c r="C47">
        <v>172</v>
      </c>
      <c r="D47">
        <v>267</v>
      </c>
      <c r="E47">
        <v>217</v>
      </c>
      <c r="F47" t="s">
        <v>19</v>
      </c>
      <c r="G47" t="s">
        <v>19</v>
      </c>
      <c r="H47" t="s">
        <v>19</v>
      </c>
      <c r="I47" t="s">
        <v>19</v>
      </c>
      <c r="J47">
        <v>38</v>
      </c>
      <c r="K47">
        <v>1</v>
      </c>
      <c r="L47">
        <v>9</v>
      </c>
      <c r="M47">
        <v>28</v>
      </c>
      <c r="N47">
        <v>24</v>
      </c>
      <c r="O47">
        <v>1</v>
      </c>
      <c r="P47">
        <v>16</v>
      </c>
      <c r="Q47">
        <v>7</v>
      </c>
      <c r="R47">
        <v>50</v>
      </c>
      <c r="S47" t="s">
        <v>19</v>
      </c>
      <c r="T47">
        <v>22</v>
      </c>
      <c r="U47">
        <v>28</v>
      </c>
      <c r="V47" t="s">
        <v>19</v>
      </c>
      <c r="W47" t="s">
        <v>19</v>
      </c>
      <c r="X47" t="s">
        <v>19</v>
      </c>
      <c r="Y47" t="s">
        <v>19</v>
      </c>
      <c r="Z47">
        <v>1</v>
      </c>
      <c r="AA47" t="s">
        <v>19</v>
      </c>
      <c r="AB47">
        <v>1</v>
      </c>
      <c r="AC47" t="s">
        <v>19</v>
      </c>
      <c r="AD47" t="s">
        <v>19</v>
      </c>
      <c r="AE47" t="s">
        <v>19</v>
      </c>
      <c r="AF47" t="s">
        <v>19</v>
      </c>
      <c r="AG47" t="s">
        <v>19</v>
      </c>
      <c r="AH47">
        <v>27</v>
      </c>
      <c r="AI47" t="s">
        <v>19</v>
      </c>
      <c r="AJ47">
        <v>6</v>
      </c>
      <c r="AK47">
        <v>21</v>
      </c>
      <c r="AL47">
        <v>22</v>
      </c>
      <c r="AM47" t="s">
        <v>19</v>
      </c>
      <c r="AN47">
        <v>15</v>
      </c>
      <c r="AO47">
        <v>7</v>
      </c>
      <c r="AP47" t="s">
        <v>19</v>
      </c>
      <c r="AQ47" t="s">
        <v>19</v>
      </c>
      <c r="AR47" t="s">
        <v>19</v>
      </c>
      <c r="AS47" t="s">
        <v>19</v>
      </c>
      <c r="AT47" t="s">
        <v>19</v>
      </c>
      <c r="AU47" t="s">
        <v>19</v>
      </c>
      <c r="AV47" t="s">
        <v>19</v>
      </c>
      <c r="AW47" t="s">
        <v>19</v>
      </c>
      <c r="AX47">
        <v>20</v>
      </c>
      <c r="AY47">
        <v>4</v>
      </c>
      <c r="AZ47">
        <v>7</v>
      </c>
      <c r="BA47">
        <v>9</v>
      </c>
      <c r="BB47">
        <v>2</v>
      </c>
      <c r="BC47" t="s">
        <v>19</v>
      </c>
      <c r="BD47">
        <v>2</v>
      </c>
      <c r="BE47" t="s">
        <v>19</v>
      </c>
      <c r="BF47">
        <v>2</v>
      </c>
      <c r="BG47" t="s">
        <v>19</v>
      </c>
      <c r="BH47" t="s">
        <v>19</v>
      </c>
      <c r="BI47">
        <v>2</v>
      </c>
      <c r="BJ47" t="s">
        <v>19</v>
      </c>
      <c r="BK47" t="s">
        <v>19</v>
      </c>
      <c r="BL47" t="s">
        <v>19</v>
      </c>
      <c r="BM47" t="s">
        <v>19</v>
      </c>
      <c r="BN47">
        <v>70</v>
      </c>
      <c r="BO47">
        <v>13</v>
      </c>
      <c r="BP47">
        <v>42</v>
      </c>
      <c r="BQ47">
        <v>15</v>
      </c>
      <c r="BR47">
        <v>7</v>
      </c>
      <c r="BS47">
        <v>3</v>
      </c>
      <c r="BT47">
        <v>4</v>
      </c>
      <c r="BU47" t="s">
        <v>19</v>
      </c>
      <c r="BV47">
        <v>376</v>
      </c>
      <c r="BW47">
        <v>146</v>
      </c>
      <c r="BX47">
        <v>118</v>
      </c>
      <c r="BY47">
        <v>112</v>
      </c>
      <c r="BZ47">
        <v>147</v>
      </c>
      <c r="CA47">
        <v>61</v>
      </c>
      <c r="CB47">
        <v>60</v>
      </c>
      <c r="CC47">
        <v>26</v>
      </c>
      <c r="CD47">
        <v>74</v>
      </c>
      <c r="CE47">
        <v>7</v>
      </c>
      <c r="CF47">
        <v>51</v>
      </c>
      <c r="CG47">
        <v>16</v>
      </c>
    </row>
    <row r="48" spans="1:85">
      <c r="A48" t="s">
        <v>889</v>
      </c>
      <c r="B48">
        <v>273</v>
      </c>
      <c r="C48">
        <v>110</v>
      </c>
      <c r="D48">
        <v>111</v>
      </c>
      <c r="E48">
        <v>52</v>
      </c>
      <c r="F48" t="s">
        <v>19</v>
      </c>
      <c r="G48" t="s">
        <v>19</v>
      </c>
      <c r="H48" t="s">
        <v>19</v>
      </c>
      <c r="I48" t="s">
        <v>19</v>
      </c>
      <c r="J48">
        <v>8</v>
      </c>
      <c r="K48" t="s">
        <v>19</v>
      </c>
      <c r="L48">
        <v>6</v>
      </c>
      <c r="M48">
        <v>2</v>
      </c>
      <c r="N48">
        <v>11</v>
      </c>
      <c r="O48">
        <v>4</v>
      </c>
      <c r="P48">
        <v>6</v>
      </c>
      <c r="Q48">
        <v>1</v>
      </c>
      <c r="R48">
        <v>25</v>
      </c>
      <c r="S48">
        <v>3</v>
      </c>
      <c r="T48">
        <v>11</v>
      </c>
      <c r="U48">
        <v>11</v>
      </c>
      <c r="V48">
        <v>4</v>
      </c>
      <c r="W48" t="s">
        <v>19</v>
      </c>
      <c r="X48" t="s">
        <v>19</v>
      </c>
      <c r="Y48">
        <v>4</v>
      </c>
      <c r="Z48">
        <v>2</v>
      </c>
      <c r="AA48">
        <v>1</v>
      </c>
      <c r="AB48" t="s">
        <v>19</v>
      </c>
      <c r="AC48">
        <v>1</v>
      </c>
      <c r="AD48">
        <v>1</v>
      </c>
      <c r="AE48" t="s">
        <v>19</v>
      </c>
      <c r="AF48" t="s">
        <v>19</v>
      </c>
      <c r="AG48">
        <v>1</v>
      </c>
      <c r="AH48">
        <v>8</v>
      </c>
      <c r="AI48" t="s">
        <v>19</v>
      </c>
      <c r="AJ48">
        <v>5</v>
      </c>
      <c r="AK48">
        <v>3</v>
      </c>
      <c r="AL48">
        <v>8</v>
      </c>
      <c r="AM48">
        <v>1</v>
      </c>
      <c r="AN48">
        <v>5</v>
      </c>
      <c r="AO48">
        <v>2</v>
      </c>
      <c r="AP48" t="s">
        <v>19</v>
      </c>
      <c r="AQ48" t="s">
        <v>19</v>
      </c>
      <c r="AR48" t="s">
        <v>19</v>
      </c>
      <c r="AS48" t="s">
        <v>19</v>
      </c>
      <c r="AT48">
        <v>2</v>
      </c>
      <c r="AU48">
        <v>1</v>
      </c>
      <c r="AV48">
        <v>1</v>
      </c>
      <c r="AW48" t="s">
        <v>19</v>
      </c>
      <c r="AX48">
        <v>8</v>
      </c>
      <c r="AY48">
        <v>3</v>
      </c>
      <c r="AZ48">
        <v>2</v>
      </c>
      <c r="BA48">
        <v>3</v>
      </c>
      <c r="BB48">
        <v>1</v>
      </c>
      <c r="BC48" t="s">
        <v>19</v>
      </c>
      <c r="BD48">
        <v>1</v>
      </c>
      <c r="BE48" t="s">
        <v>19</v>
      </c>
      <c r="BF48">
        <v>2</v>
      </c>
      <c r="BG48" t="s">
        <v>19</v>
      </c>
      <c r="BH48">
        <v>2</v>
      </c>
      <c r="BI48" t="s">
        <v>19</v>
      </c>
      <c r="BJ48" t="s">
        <v>19</v>
      </c>
      <c r="BK48" t="s">
        <v>19</v>
      </c>
      <c r="BL48" t="s">
        <v>19</v>
      </c>
      <c r="BM48" t="s">
        <v>19</v>
      </c>
      <c r="BN48">
        <v>51</v>
      </c>
      <c r="BO48">
        <v>16</v>
      </c>
      <c r="BP48">
        <v>35</v>
      </c>
      <c r="BQ48" t="s">
        <v>19</v>
      </c>
      <c r="BR48">
        <v>3</v>
      </c>
      <c r="BS48">
        <v>1</v>
      </c>
      <c r="BT48">
        <v>2</v>
      </c>
      <c r="BU48" t="s">
        <v>19</v>
      </c>
      <c r="BV48">
        <v>147</v>
      </c>
      <c r="BW48">
        <v>80</v>
      </c>
      <c r="BX48">
        <v>37</v>
      </c>
      <c r="BY48">
        <v>30</v>
      </c>
      <c r="BZ48">
        <v>54</v>
      </c>
      <c r="CA48">
        <v>27</v>
      </c>
      <c r="CB48">
        <v>22</v>
      </c>
      <c r="CC48">
        <v>5</v>
      </c>
      <c r="CD48">
        <v>20</v>
      </c>
      <c r="CE48">
        <v>4</v>
      </c>
      <c r="CF48">
        <v>11</v>
      </c>
      <c r="CG48">
        <v>5</v>
      </c>
    </row>
    <row r="49" spans="1:85">
      <c r="A49" t="s">
        <v>888</v>
      </c>
      <c r="B49">
        <v>1427</v>
      </c>
      <c r="C49">
        <v>408</v>
      </c>
      <c r="D49">
        <v>508</v>
      </c>
      <c r="E49">
        <v>511</v>
      </c>
      <c r="F49">
        <v>1</v>
      </c>
      <c r="G49" t="s">
        <v>19</v>
      </c>
      <c r="H49" t="s">
        <v>19</v>
      </c>
      <c r="I49">
        <v>1</v>
      </c>
      <c r="J49">
        <v>50</v>
      </c>
      <c r="K49">
        <v>5</v>
      </c>
      <c r="L49">
        <v>16</v>
      </c>
      <c r="M49">
        <v>29</v>
      </c>
      <c r="N49">
        <v>56</v>
      </c>
      <c r="O49">
        <v>2</v>
      </c>
      <c r="P49">
        <v>16</v>
      </c>
      <c r="Q49">
        <v>38</v>
      </c>
      <c r="R49">
        <v>145</v>
      </c>
      <c r="S49">
        <v>9</v>
      </c>
      <c r="T49">
        <v>46</v>
      </c>
      <c r="U49">
        <v>90</v>
      </c>
      <c r="V49">
        <v>7</v>
      </c>
      <c r="W49">
        <v>2</v>
      </c>
      <c r="X49">
        <v>3</v>
      </c>
      <c r="Y49">
        <v>2</v>
      </c>
      <c r="Z49">
        <v>11</v>
      </c>
      <c r="AA49" t="s">
        <v>19</v>
      </c>
      <c r="AB49">
        <v>4</v>
      </c>
      <c r="AC49">
        <v>7</v>
      </c>
      <c r="AD49" t="s">
        <v>19</v>
      </c>
      <c r="AE49" t="s">
        <v>19</v>
      </c>
      <c r="AF49" t="s">
        <v>19</v>
      </c>
      <c r="AG49" t="s">
        <v>19</v>
      </c>
      <c r="AH49">
        <v>59</v>
      </c>
      <c r="AI49">
        <v>1</v>
      </c>
      <c r="AJ49">
        <v>17</v>
      </c>
      <c r="AK49">
        <v>41</v>
      </c>
      <c r="AL49">
        <v>66</v>
      </c>
      <c r="AM49">
        <v>6</v>
      </c>
      <c r="AN49">
        <v>21</v>
      </c>
      <c r="AO49">
        <v>39</v>
      </c>
      <c r="AP49" t="s">
        <v>19</v>
      </c>
      <c r="AQ49" t="s">
        <v>19</v>
      </c>
      <c r="AR49" t="s">
        <v>19</v>
      </c>
      <c r="AS49" t="s">
        <v>19</v>
      </c>
      <c r="AT49">
        <v>2</v>
      </c>
      <c r="AU49" t="s">
        <v>19</v>
      </c>
      <c r="AV49">
        <v>1</v>
      </c>
      <c r="AW49">
        <v>1</v>
      </c>
      <c r="AX49">
        <v>47</v>
      </c>
      <c r="AY49">
        <v>5</v>
      </c>
      <c r="AZ49">
        <v>6</v>
      </c>
      <c r="BA49">
        <v>36</v>
      </c>
      <c r="BB49">
        <v>5</v>
      </c>
      <c r="BC49">
        <v>2</v>
      </c>
      <c r="BD49">
        <v>2</v>
      </c>
      <c r="BE49">
        <v>1</v>
      </c>
      <c r="BF49">
        <v>1</v>
      </c>
      <c r="BG49">
        <v>1</v>
      </c>
      <c r="BH49" t="s">
        <v>19</v>
      </c>
      <c r="BI49" t="s">
        <v>19</v>
      </c>
      <c r="BJ49">
        <v>3</v>
      </c>
      <c r="BK49">
        <v>1</v>
      </c>
      <c r="BL49">
        <v>1</v>
      </c>
      <c r="BM49">
        <v>1</v>
      </c>
      <c r="BN49">
        <v>213</v>
      </c>
      <c r="BO49">
        <v>45</v>
      </c>
      <c r="BP49">
        <v>138</v>
      </c>
      <c r="BQ49">
        <v>30</v>
      </c>
      <c r="BR49">
        <v>30</v>
      </c>
      <c r="BS49">
        <v>7</v>
      </c>
      <c r="BT49">
        <v>21</v>
      </c>
      <c r="BU49">
        <v>2</v>
      </c>
      <c r="BV49">
        <v>775</v>
      </c>
      <c r="BW49">
        <v>309</v>
      </c>
      <c r="BX49">
        <v>194</v>
      </c>
      <c r="BY49">
        <v>272</v>
      </c>
      <c r="BZ49">
        <v>292</v>
      </c>
      <c r="CA49">
        <v>115</v>
      </c>
      <c r="CB49">
        <v>93</v>
      </c>
      <c r="CC49">
        <v>84</v>
      </c>
      <c r="CD49">
        <v>131</v>
      </c>
      <c r="CE49">
        <v>29</v>
      </c>
      <c r="CF49">
        <v>89</v>
      </c>
      <c r="CG49">
        <v>13</v>
      </c>
    </row>
    <row r="50" spans="1:85">
      <c r="A50" t="s">
        <v>887</v>
      </c>
      <c r="B50">
        <v>605</v>
      </c>
      <c r="C50">
        <v>95</v>
      </c>
      <c r="D50">
        <v>369</v>
      </c>
      <c r="E50">
        <v>141</v>
      </c>
      <c r="F50">
        <v>1</v>
      </c>
      <c r="G50" t="s">
        <v>19</v>
      </c>
      <c r="H50">
        <v>1</v>
      </c>
      <c r="I50" t="s">
        <v>19</v>
      </c>
      <c r="J50">
        <v>23</v>
      </c>
      <c r="K50">
        <v>2</v>
      </c>
      <c r="L50">
        <v>12</v>
      </c>
      <c r="M50">
        <v>9</v>
      </c>
      <c r="N50">
        <v>24</v>
      </c>
      <c r="O50" t="s">
        <v>19</v>
      </c>
      <c r="P50">
        <v>13</v>
      </c>
      <c r="Q50">
        <v>11</v>
      </c>
      <c r="R50">
        <v>59</v>
      </c>
      <c r="S50">
        <v>3</v>
      </c>
      <c r="T50">
        <v>27</v>
      </c>
      <c r="U50">
        <v>29</v>
      </c>
      <c r="V50">
        <v>3</v>
      </c>
      <c r="W50" t="s">
        <v>19</v>
      </c>
      <c r="X50">
        <v>3</v>
      </c>
      <c r="Y50" t="s">
        <v>19</v>
      </c>
      <c r="Z50">
        <v>4</v>
      </c>
      <c r="AA50">
        <v>1</v>
      </c>
      <c r="AB50">
        <v>2</v>
      </c>
      <c r="AC50">
        <v>1</v>
      </c>
      <c r="AD50" t="s">
        <v>19</v>
      </c>
      <c r="AE50" t="s">
        <v>19</v>
      </c>
      <c r="AF50" t="s">
        <v>19</v>
      </c>
      <c r="AG50" t="s">
        <v>19</v>
      </c>
      <c r="AH50">
        <v>27</v>
      </c>
      <c r="AI50">
        <v>1</v>
      </c>
      <c r="AJ50">
        <v>9</v>
      </c>
      <c r="AK50">
        <v>17</v>
      </c>
      <c r="AL50">
        <v>25</v>
      </c>
      <c r="AM50">
        <v>1</v>
      </c>
      <c r="AN50">
        <v>13</v>
      </c>
      <c r="AO50">
        <v>11</v>
      </c>
      <c r="AP50" t="s">
        <v>19</v>
      </c>
      <c r="AQ50" t="s">
        <v>19</v>
      </c>
      <c r="AR50" t="s">
        <v>19</v>
      </c>
      <c r="AS50" t="s">
        <v>19</v>
      </c>
      <c r="AT50" t="s">
        <v>19</v>
      </c>
      <c r="AU50" t="s">
        <v>19</v>
      </c>
      <c r="AV50" t="s">
        <v>19</v>
      </c>
      <c r="AW50" t="s">
        <v>19</v>
      </c>
      <c r="AX50">
        <v>40</v>
      </c>
      <c r="AY50">
        <v>4</v>
      </c>
      <c r="AZ50">
        <v>22</v>
      </c>
      <c r="BA50">
        <v>14</v>
      </c>
      <c r="BB50">
        <v>2</v>
      </c>
      <c r="BC50">
        <v>1</v>
      </c>
      <c r="BD50">
        <v>1</v>
      </c>
      <c r="BE50" t="s">
        <v>19</v>
      </c>
      <c r="BF50">
        <v>1</v>
      </c>
      <c r="BG50" t="s">
        <v>19</v>
      </c>
      <c r="BH50">
        <v>1</v>
      </c>
      <c r="BI50" t="s">
        <v>19</v>
      </c>
      <c r="BJ50" t="s">
        <v>19</v>
      </c>
      <c r="BK50" t="s">
        <v>19</v>
      </c>
      <c r="BL50" t="s">
        <v>19</v>
      </c>
      <c r="BM50" t="s">
        <v>19</v>
      </c>
      <c r="BN50">
        <v>87</v>
      </c>
      <c r="BO50">
        <v>15</v>
      </c>
      <c r="BP50">
        <v>67</v>
      </c>
      <c r="BQ50">
        <v>5</v>
      </c>
      <c r="BR50">
        <v>6</v>
      </c>
      <c r="BS50">
        <v>5</v>
      </c>
      <c r="BT50">
        <v>1</v>
      </c>
      <c r="BU50" t="s">
        <v>19</v>
      </c>
      <c r="BV50">
        <v>304</v>
      </c>
      <c r="BW50">
        <v>65</v>
      </c>
      <c r="BX50">
        <v>174</v>
      </c>
      <c r="BY50">
        <v>65</v>
      </c>
      <c r="BZ50">
        <v>111</v>
      </c>
      <c r="CA50">
        <v>27</v>
      </c>
      <c r="CB50">
        <v>72</v>
      </c>
      <c r="CC50">
        <v>12</v>
      </c>
      <c r="CD50">
        <v>64</v>
      </c>
      <c r="CE50">
        <v>5</v>
      </c>
      <c r="CF50">
        <v>51</v>
      </c>
      <c r="CG50">
        <v>8</v>
      </c>
    </row>
    <row r="51" spans="1:85">
      <c r="A51" t="s">
        <v>886</v>
      </c>
      <c r="B51">
        <v>1086</v>
      </c>
      <c r="C51">
        <v>395</v>
      </c>
      <c r="D51">
        <v>379</v>
      </c>
      <c r="E51">
        <v>312</v>
      </c>
      <c r="F51">
        <v>4</v>
      </c>
      <c r="G51" t="s">
        <v>19</v>
      </c>
      <c r="H51">
        <v>1</v>
      </c>
      <c r="I51">
        <v>3</v>
      </c>
      <c r="J51">
        <v>32</v>
      </c>
      <c r="K51">
        <v>1</v>
      </c>
      <c r="L51">
        <v>15</v>
      </c>
      <c r="M51">
        <v>16</v>
      </c>
      <c r="N51">
        <v>50</v>
      </c>
      <c r="O51">
        <v>10</v>
      </c>
      <c r="P51">
        <v>18</v>
      </c>
      <c r="Q51">
        <v>22</v>
      </c>
      <c r="R51">
        <v>74</v>
      </c>
      <c r="S51">
        <v>3</v>
      </c>
      <c r="T51">
        <v>34</v>
      </c>
      <c r="U51">
        <v>37</v>
      </c>
      <c r="V51">
        <v>2</v>
      </c>
      <c r="W51">
        <v>1</v>
      </c>
      <c r="X51">
        <v>1</v>
      </c>
      <c r="Y51" t="s">
        <v>19</v>
      </c>
      <c r="Z51" t="s">
        <v>19</v>
      </c>
      <c r="AA51" t="s">
        <v>19</v>
      </c>
      <c r="AB51" t="s">
        <v>19</v>
      </c>
      <c r="AC51" t="s">
        <v>19</v>
      </c>
      <c r="AD51" t="s">
        <v>19</v>
      </c>
      <c r="AE51" t="s">
        <v>19</v>
      </c>
      <c r="AF51" t="s">
        <v>19</v>
      </c>
      <c r="AG51" t="s">
        <v>19</v>
      </c>
      <c r="AH51">
        <v>40</v>
      </c>
      <c r="AI51">
        <v>1</v>
      </c>
      <c r="AJ51">
        <v>18</v>
      </c>
      <c r="AK51">
        <v>21</v>
      </c>
      <c r="AL51">
        <v>32</v>
      </c>
      <c r="AM51">
        <v>1</v>
      </c>
      <c r="AN51">
        <v>15</v>
      </c>
      <c r="AO51">
        <v>16</v>
      </c>
      <c r="AP51" t="s">
        <v>19</v>
      </c>
      <c r="AQ51" t="s">
        <v>19</v>
      </c>
      <c r="AR51" t="s">
        <v>19</v>
      </c>
      <c r="AS51" t="s">
        <v>19</v>
      </c>
      <c r="AT51" t="s">
        <v>19</v>
      </c>
      <c r="AU51" t="s">
        <v>19</v>
      </c>
      <c r="AV51" t="s">
        <v>19</v>
      </c>
      <c r="AW51" t="s">
        <v>19</v>
      </c>
      <c r="AX51">
        <v>41</v>
      </c>
      <c r="AY51">
        <v>4</v>
      </c>
      <c r="AZ51">
        <v>9</v>
      </c>
      <c r="BA51">
        <v>28</v>
      </c>
      <c r="BB51">
        <v>6</v>
      </c>
      <c r="BC51" t="s">
        <v>19</v>
      </c>
      <c r="BD51">
        <v>2</v>
      </c>
      <c r="BE51">
        <v>4</v>
      </c>
      <c r="BF51">
        <v>3</v>
      </c>
      <c r="BG51">
        <v>1</v>
      </c>
      <c r="BH51" t="s">
        <v>19</v>
      </c>
      <c r="BI51">
        <v>2</v>
      </c>
      <c r="BJ51">
        <v>1</v>
      </c>
      <c r="BK51" t="s">
        <v>19</v>
      </c>
      <c r="BL51" t="s">
        <v>19</v>
      </c>
      <c r="BM51">
        <v>1</v>
      </c>
      <c r="BN51">
        <v>123</v>
      </c>
      <c r="BO51">
        <v>35</v>
      </c>
      <c r="BP51">
        <v>76</v>
      </c>
      <c r="BQ51">
        <v>12</v>
      </c>
      <c r="BR51">
        <v>6</v>
      </c>
      <c r="BS51">
        <v>1</v>
      </c>
      <c r="BT51">
        <v>5</v>
      </c>
      <c r="BU51" t="s">
        <v>19</v>
      </c>
      <c r="BV51">
        <v>658</v>
      </c>
      <c r="BW51">
        <v>317</v>
      </c>
      <c r="BX51">
        <v>169</v>
      </c>
      <c r="BY51">
        <v>172</v>
      </c>
      <c r="BZ51">
        <v>285</v>
      </c>
      <c r="CA51">
        <v>135</v>
      </c>
      <c r="CB51">
        <v>107</v>
      </c>
      <c r="CC51">
        <v>43</v>
      </c>
      <c r="CD51">
        <v>94</v>
      </c>
      <c r="CE51">
        <v>24</v>
      </c>
      <c r="CF51">
        <v>55</v>
      </c>
      <c r="CG51">
        <v>15</v>
      </c>
    </row>
    <row r="52" spans="1:85">
      <c r="A52" t="s">
        <v>885</v>
      </c>
      <c r="B52">
        <v>1061</v>
      </c>
      <c r="C52">
        <v>327</v>
      </c>
      <c r="D52">
        <v>493</v>
      </c>
      <c r="E52">
        <v>241</v>
      </c>
      <c r="F52">
        <v>1</v>
      </c>
      <c r="G52" t="s">
        <v>19</v>
      </c>
      <c r="H52" t="s">
        <v>19</v>
      </c>
      <c r="I52">
        <v>1</v>
      </c>
      <c r="J52">
        <v>51</v>
      </c>
      <c r="K52">
        <v>4</v>
      </c>
      <c r="L52">
        <v>26</v>
      </c>
      <c r="M52">
        <v>21</v>
      </c>
      <c r="N52">
        <v>65</v>
      </c>
      <c r="O52">
        <v>14</v>
      </c>
      <c r="P52">
        <v>26</v>
      </c>
      <c r="Q52">
        <v>25</v>
      </c>
      <c r="R52">
        <v>116</v>
      </c>
      <c r="S52">
        <v>9</v>
      </c>
      <c r="T52">
        <v>66</v>
      </c>
      <c r="U52">
        <v>41</v>
      </c>
      <c r="V52">
        <v>4</v>
      </c>
      <c r="W52" t="s">
        <v>19</v>
      </c>
      <c r="X52">
        <v>3</v>
      </c>
      <c r="Y52">
        <v>1</v>
      </c>
      <c r="Z52">
        <v>12</v>
      </c>
      <c r="AA52" t="s">
        <v>19</v>
      </c>
      <c r="AB52">
        <v>11</v>
      </c>
      <c r="AC52">
        <v>1</v>
      </c>
      <c r="AD52">
        <v>2</v>
      </c>
      <c r="AE52" t="s">
        <v>19</v>
      </c>
      <c r="AF52">
        <v>2</v>
      </c>
      <c r="AG52" t="s">
        <v>19</v>
      </c>
      <c r="AH52">
        <v>41</v>
      </c>
      <c r="AI52">
        <v>4</v>
      </c>
      <c r="AJ52">
        <v>20</v>
      </c>
      <c r="AK52">
        <v>17</v>
      </c>
      <c r="AL52">
        <v>55</v>
      </c>
      <c r="AM52">
        <v>5</v>
      </c>
      <c r="AN52">
        <v>28</v>
      </c>
      <c r="AO52">
        <v>22</v>
      </c>
      <c r="AP52" t="s">
        <v>19</v>
      </c>
      <c r="AQ52" t="s">
        <v>19</v>
      </c>
      <c r="AR52" t="s">
        <v>19</v>
      </c>
      <c r="AS52" t="s">
        <v>19</v>
      </c>
      <c r="AT52">
        <v>2</v>
      </c>
      <c r="AU52" t="s">
        <v>19</v>
      </c>
      <c r="AV52">
        <v>2</v>
      </c>
      <c r="AW52" t="s">
        <v>19</v>
      </c>
      <c r="AX52">
        <v>29</v>
      </c>
      <c r="AY52">
        <v>2</v>
      </c>
      <c r="AZ52">
        <v>8</v>
      </c>
      <c r="BA52">
        <v>19</v>
      </c>
      <c r="BB52">
        <v>5</v>
      </c>
      <c r="BC52" t="s">
        <v>19</v>
      </c>
      <c r="BD52">
        <v>5</v>
      </c>
      <c r="BE52" t="s">
        <v>19</v>
      </c>
      <c r="BF52">
        <v>3</v>
      </c>
      <c r="BG52" t="s">
        <v>19</v>
      </c>
      <c r="BH52">
        <v>2</v>
      </c>
      <c r="BI52">
        <v>1</v>
      </c>
      <c r="BJ52" t="s">
        <v>19</v>
      </c>
      <c r="BK52" t="s">
        <v>19</v>
      </c>
      <c r="BL52" t="s">
        <v>19</v>
      </c>
      <c r="BM52" t="s">
        <v>19</v>
      </c>
      <c r="BN52">
        <v>148</v>
      </c>
      <c r="BO52">
        <v>33</v>
      </c>
      <c r="BP52">
        <v>107</v>
      </c>
      <c r="BQ52">
        <v>8</v>
      </c>
      <c r="BR52">
        <v>14</v>
      </c>
      <c r="BS52">
        <v>3</v>
      </c>
      <c r="BT52">
        <v>11</v>
      </c>
      <c r="BU52" t="s">
        <v>19</v>
      </c>
      <c r="BV52">
        <v>554</v>
      </c>
      <c r="BW52">
        <v>250</v>
      </c>
      <c r="BX52">
        <v>183</v>
      </c>
      <c r="BY52">
        <v>121</v>
      </c>
      <c r="BZ52">
        <v>219</v>
      </c>
      <c r="CA52">
        <v>106</v>
      </c>
      <c r="CB52">
        <v>85</v>
      </c>
      <c r="CC52">
        <v>28</v>
      </c>
      <c r="CD52">
        <v>89</v>
      </c>
      <c r="CE52">
        <v>15</v>
      </c>
      <c r="CF52">
        <v>70</v>
      </c>
      <c r="CG52">
        <v>4</v>
      </c>
    </row>
    <row r="53" spans="1:85">
      <c r="A53" t="s">
        <v>884</v>
      </c>
      <c r="B53">
        <v>578</v>
      </c>
      <c r="C53">
        <v>193</v>
      </c>
      <c r="D53">
        <v>223</v>
      </c>
      <c r="E53">
        <v>162</v>
      </c>
      <c r="F53">
        <v>1</v>
      </c>
      <c r="G53">
        <v>1</v>
      </c>
      <c r="H53" t="s">
        <v>19</v>
      </c>
      <c r="I53" t="s">
        <v>19</v>
      </c>
      <c r="J53">
        <v>25</v>
      </c>
      <c r="K53">
        <v>2</v>
      </c>
      <c r="L53">
        <v>6</v>
      </c>
      <c r="M53">
        <v>17</v>
      </c>
      <c r="N53">
        <v>37</v>
      </c>
      <c r="O53">
        <v>5</v>
      </c>
      <c r="P53">
        <v>17</v>
      </c>
      <c r="Q53">
        <v>15</v>
      </c>
      <c r="R53">
        <v>82</v>
      </c>
      <c r="S53">
        <v>11</v>
      </c>
      <c r="T53">
        <v>32</v>
      </c>
      <c r="U53">
        <v>39</v>
      </c>
      <c r="V53">
        <v>5</v>
      </c>
      <c r="W53" t="s">
        <v>19</v>
      </c>
      <c r="X53">
        <v>4</v>
      </c>
      <c r="Y53">
        <v>1</v>
      </c>
      <c r="Z53">
        <v>4</v>
      </c>
      <c r="AA53" t="s">
        <v>19</v>
      </c>
      <c r="AB53">
        <v>4</v>
      </c>
      <c r="AC53" t="s">
        <v>19</v>
      </c>
      <c r="AD53">
        <v>2</v>
      </c>
      <c r="AE53" t="s">
        <v>19</v>
      </c>
      <c r="AF53">
        <v>2</v>
      </c>
      <c r="AG53" t="s">
        <v>19</v>
      </c>
      <c r="AH53">
        <v>31</v>
      </c>
      <c r="AI53">
        <v>3</v>
      </c>
      <c r="AJ53">
        <v>6</v>
      </c>
      <c r="AK53">
        <v>22</v>
      </c>
      <c r="AL53">
        <v>40</v>
      </c>
      <c r="AM53">
        <v>8</v>
      </c>
      <c r="AN53">
        <v>16</v>
      </c>
      <c r="AO53">
        <v>16</v>
      </c>
      <c r="AP53" t="s">
        <v>19</v>
      </c>
      <c r="AQ53" t="s">
        <v>19</v>
      </c>
      <c r="AR53" t="s">
        <v>19</v>
      </c>
      <c r="AS53" t="s">
        <v>19</v>
      </c>
      <c r="AT53" t="s">
        <v>19</v>
      </c>
      <c r="AU53" t="s">
        <v>19</v>
      </c>
      <c r="AV53" t="s">
        <v>19</v>
      </c>
      <c r="AW53" t="s">
        <v>19</v>
      </c>
      <c r="AX53">
        <v>20</v>
      </c>
      <c r="AY53">
        <v>3</v>
      </c>
      <c r="AZ53">
        <v>7</v>
      </c>
      <c r="BA53">
        <v>10</v>
      </c>
      <c r="BB53">
        <v>5</v>
      </c>
      <c r="BC53">
        <v>1</v>
      </c>
      <c r="BD53">
        <v>3</v>
      </c>
      <c r="BE53">
        <v>1</v>
      </c>
      <c r="BF53">
        <v>6</v>
      </c>
      <c r="BG53">
        <v>1</v>
      </c>
      <c r="BH53">
        <v>4</v>
      </c>
      <c r="BI53">
        <v>1</v>
      </c>
      <c r="BJ53" t="s">
        <v>19</v>
      </c>
      <c r="BK53" t="s">
        <v>19</v>
      </c>
      <c r="BL53" t="s">
        <v>19</v>
      </c>
      <c r="BM53" t="s">
        <v>19</v>
      </c>
      <c r="BN53">
        <v>100</v>
      </c>
      <c r="BO53">
        <v>36</v>
      </c>
      <c r="BP53">
        <v>54</v>
      </c>
      <c r="BQ53">
        <v>10</v>
      </c>
      <c r="BR53">
        <v>12</v>
      </c>
      <c r="BS53">
        <v>4</v>
      </c>
      <c r="BT53">
        <v>7</v>
      </c>
      <c r="BU53">
        <v>1</v>
      </c>
      <c r="BV53">
        <v>243</v>
      </c>
      <c r="BW53">
        <v>118</v>
      </c>
      <c r="BX53">
        <v>61</v>
      </c>
      <c r="BY53">
        <v>64</v>
      </c>
      <c r="BZ53">
        <v>98</v>
      </c>
      <c r="CA53">
        <v>50</v>
      </c>
      <c r="CB53">
        <v>36</v>
      </c>
      <c r="CC53">
        <v>12</v>
      </c>
      <c r="CD53">
        <v>59</v>
      </c>
      <c r="CE53">
        <v>15</v>
      </c>
      <c r="CF53">
        <v>39</v>
      </c>
      <c r="CG53">
        <v>5</v>
      </c>
    </row>
    <row r="54" spans="1:85">
      <c r="A54" t="s">
        <v>883</v>
      </c>
      <c r="B54">
        <v>290</v>
      </c>
      <c r="C54">
        <v>77</v>
      </c>
      <c r="D54">
        <v>130</v>
      </c>
      <c r="E54">
        <v>83</v>
      </c>
      <c r="F54" t="s">
        <v>19</v>
      </c>
      <c r="G54" t="s">
        <v>19</v>
      </c>
      <c r="H54" t="s">
        <v>19</v>
      </c>
      <c r="I54" t="s">
        <v>19</v>
      </c>
      <c r="J54">
        <v>9</v>
      </c>
      <c r="K54">
        <v>1</v>
      </c>
      <c r="L54">
        <v>5</v>
      </c>
      <c r="M54">
        <v>3</v>
      </c>
      <c r="N54">
        <v>14</v>
      </c>
      <c r="O54">
        <v>3</v>
      </c>
      <c r="P54">
        <v>6</v>
      </c>
      <c r="Q54">
        <v>5</v>
      </c>
      <c r="R54">
        <v>21</v>
      </c>
      <c r="S54">
        <v>2</v>
      </c>
      <c r="T54">
        <v>11</v>
      </c>
      <c r="U54">
        <v>8</v>
      </c>
      <c r="V54">
        <v>1</v>
      </c>
      <c r="W54" t="s">
        <v>19</v>
      </c>
      <c r="X54" t="s">
        <v>19</v>
      </c>
      <c r="Y54">
        <v>1</v>
      </c>
      <c r="Z54" t="s">
        <v>19</v>
      </c>
      <c r="AA54" t="s">
        <v>19</v>
      </c>
      <c r="AB54" t="s">
        <v>19</v>
      </c>
      <c r="AC54" t="s">
        <v>19</v>
      </c>
      <c r="AD54" t="s">
        <v>19</v>
      </c>
      <c r="AE54" t="s">
        <v>19</v>
      </c>
      <c r="AF54" t="s">
        <v>19</v>
      </c>
      <c r="AG54" t="s">
        <v>19</v>
      </c>
      <c r="AH54">
        <v>10</v>
      </c>
      <c r="AI54">
        <v>1</v>
      </c>
      <c r="AJ54">
        <v>5</v>
      </c>
      <c r="AK54">
        <v>4</v>
      </c>
      <c r="AL54">
        <v>9</v>
      </c>
      <c r="AM54">
        <v>1</v>
      </c>
      <c r="AN54">
        <v>5</v>
      </c>
      <c r="AO54">
        <v>3</v>
      </c>
      <c r="AP54" t="s">
        <v>19</v>
      </c>
      <c r="AQ54" t="s">
        <v>19</v>
      </c>
      <c r="AR54" t="s">
        <v>19</v>
      </c>
      <c r="AS54" t="s">
        <v>19</v>
      </c>
      <c r="AT54">
        <v>1</v>
      </c>
      <c r="AU54" t="s">
        <v>19</v>
      </c>
      <c r="AV54">
        <v>1</v>
      </c>
      <c r="AW54" t="s">
        <v>19</v>
      </c>
      <c r="AX54">
        <v>30</v>
      </c>
      <c r="AY54">
        <v>7</v>
      </c>
      <c r="AZ54">
        <v>11</v>
      </c>
      <c r="BA54">
        <v>12</v>
      </c>
      <c r="BB54">
        <v>1</v>
      </c>
      <c r="BC54" t="s">
        <v>19</v>
      </c>
      <c r="BD54">
        <v>1</v>
      </c>
      <c r="BE54" t="s">
        <v>19</v>
      </c>
      <c r="BF54">
        <v>2</v>
      </c>
      <c r="BG54">
        <v>1</v>
      </c>
      <c r="BH54" t="s">
        <v>19</v>
      </c>
      <c r="BI54">
        <v>1</v>
      </c>
      <c r="BJ54" t="s">
        <v>19</v>
      </c>
      <c r="BK54" t="s">
        <v>19</v>
      </c>
      <c r="BL54" t="s">
        <v>19</v>
      </c>
      <c r="BM54" t="s">
        <v>19</v>
      </c>
      <c r="BN54">
        <v>33</v>
      </c>
      <c r="BO54">
        <v>7</v>
      </c>
      <c r="BP54">
        <v>25</v>
      </c>
      <c r="BQ54">
        <v>1</v>
      </c>
      <c r="BR54">
        <v>1</v>
      </c>
      <c r="BS54" t="s">
        <v>19</v>
      </c>
      <c r="BT54">
        <v>1</v>
      </c>
      <c r="BU54" t="s">
        <v>19</v>
      </c>
      <c r="BV54">
        <v>156</v>
      </c>
      <c r="BW54">
        <v>54</v>
      </c>
      <c r="BX54">
        <v>51</v>
      </c>
      <c r="BY54">
        <v>51</v>
      </c>
      <c r="BZ54">
        <v>63</v>
      </c>
      <c r="CA54">
        <v>30</v>
      </c>
      <c r="CB54">
        <v>26</v>
      </c>
      <c r="CC54">
        <v>7</v>
      </c>
      <c r="CD54">
        <v>24</v>
      </c>
      <c r="CE54">
        <v>2</v>
      </c>
      <c r="CF54">
        <v>20</v>
      </c>
      <c r="CG54">
        <v>2</v>
      </c>
    </row>
    <row r="55" spans="1:85">
      <c r="A55" t="s">
        <v>882</v>
      </c>
      <c r="B55">
        <v>778</v>
      </c>
      <c r="C55">
        <v>252</v>
      </c>
      <c r="D55">
        <v>310</v>
      </c>
      <c r="E55">
        <v>216</v>
      </c>
      <c r="F55" t="s">
        <v>19</v>
      </c>
      <c r="G55" t="s">
        <v>19</v>
      </c>
      <c r="H55" t="s">
        <v>19</v>
      </c>
      <c r="I55" t="s">
        <v>19</v>
      </c>
      <c r="J55">
        <v>27</v>
      </c>
      <c r="K55">
        <v>7</v>
      </c>
      <c r="L55">
        <v>11</v>
      </c>
      <c r="M55">
        <v>9</v>
      </c>
      <c r="N55">
        <v>53</v>
      </c>
      <c r="O55">
        <v>11</v>
      </c>
      <c r="P55">
        <v>22</v>
      </c>
      <c r="Q55">
        <v>20</v>
      </c>
      <c r="R55">
        <v>80</v>
      </c>
      <c r="S55">
        <v>13</v>
      </c>
      <c r="T55">
        <v>42</v>
      </c>
      <c r="U55">
        <v>25</v>
      </c>
      <c r="V55" t="s">
        <v>19</v>
      </c>
      <c r="W55" t="s">
        <v>19</v>
      </c>
      <c r="X55" t="s">
        <v>19</v>
      </c>
      <c r="Y55" t="s">
        <v>19</v>
      </c>
      <c r="Z55">
        <v>3</v>
      </c>
      <c r="AA55">
        <v>1</v>
      </c>
      <c r="AB55">
        <v>1</v>
      </c>
      <c r="AC55">
        <v>1</v>
      </c>
      <c r="AD55" t="s">
        <v>19</v>
      </c>
      <c r="AE55" t="s">
        <v>19</v>
      </c>
      <c r="AF55" t="s">
        <v>19</v>
      </c>
      <c r="AG55" t="s">
        <v>19</v>
      </c>
      <c r="AH55">
        <v>29</v>
      </c>
      <c r="AI55">
        <v>3</v>
      </c>
      <c r="AJ55">
        <v>14</v>
      </c>
      <c r="AK55">
        <v>12</v>
      </c>
      <c r="AL55">
        <v>48</v>
      </c>
      <c r="AM55">
        <v>9</v>
      </c>
      <c r="AN55">
        <v>27</v>
      </c>
      <c r="AO55">
        <v>12</v>
      </c>
      <c r="AP55" t="s">
        <v>19</v>
      </c>
      <c r="AQ55" t="s">
        <v>19</v>
      </c>
      <c r="AR55" t="s">
        <v>19</v>
      </c>
      <c r="AS55" t="s">
        <v>19</v>
      </c>
      <c r="AT55" t="s">
        <v>19</v>
      </c>
      <c r="AU55" t="s">
        <v>19</v>
      </c>
      <c r="AV55" t="s">
        <v>19</v>
      </c>
      <c r="AW55" t="s">
        <v>19</v>
      </c>
      <c r="AX55">
        <v>25</v>
      </c>
      <c r="AY55">
        <v>4</v>
      </c>
      <c r="AZ55">
        <v>9</v>
      </c>
      <c r="BA55">
        <v>12</v>
      </c>
      <c r="BB55">
        <v>5</v>
      </c>
      <c r="BC55">
        <v>1</v>
      </c>
      <c r="BD55">
        <v>2</v>
      </c>
      <c r="BE55">
        <v>2</v>
      </c>
      <c r="BF55">
        <v>4</v>
      </c>
      <c r="BG55" t="s">
        <v>19</v>
      </c>
      <c r="BH55">
        <v>3</v>
      </c>
      <c r="BI55">
        <v>1</v>
      </c>
      <c r="BJ55" t="s">
        <v>19</v>
      </c>
      <c r="BK55" t="s">
        <v>19</v>
      </c>
      <c r="BL55" t="s">
        <v>19</v>
      </c>
      <c r="BM55" t="s">
        <v>19</v>
      </c>
      <c r="BN55">
        <v>120</v>
      </c>
      <c r="BO55">
        <v>50</v>
      </c>
      <c r="BP55">
        <v>65</v>
      </c>
      <c r="BQ55">
        <v>5</v>
      </c>
      <c r="BR55">
        <v>8</v>
      </c>
      <c r="BS55">
        <v>6</v>
      </c>
      <c r="BT55">
        <v>2</v>
      </c>
      <c r="BU55" t="s">
        <v>19</v>
      </c>
      <c r="BV55">
        <v>399</v>
      </c>
      <c r="BW55">
        <v>148</v>
      </c>
      <c r="BX55">
        <v>112</v>
      </c>
      <c r="BY55">
        <v>139</v>
      </c>
      <c r="BZ55">
        <v>153</v>
      </c>
      <c r="CA55">
        <v>80</v>
      </c>
      <c r="CB55">
        <v>54</v>
      </c>
      <c r="CC55">
        <v>19</v>
      </c>
      <c r="CD55">
        <v>65</v>
      </c>
      <c r="CE55">
        <v>18</v>
      </c>
      <c r="CF55">
        <v>44</v>
      </c>
      <c r="CG55">
        <v>3</v>
      </c>
    </row>
    <row r="56" spans="1:85">
      <c r="A56" t="s">
        <v>881</v>
      </c>
      <c r="B56">
        <v>329</v>
      </c>
      <c r="C56">
        <v>132</v>
      </c>
      <c r="D56">
        <v>122</v>
      </c>
      <c r="E56">
        <v>75</v>
      </c>
      <c r="F56" t="s">
        <v>19</v>
      </c>
      <c r="G56" t="s">
        <v>19</v>
      </c>
      <c r="H56" t="s">
        <v>19</v>
      </c>
      <c r="I56" t="s">
        <v>19</v>
      </c>
      <c r="J56">
        <v>19</v>
      </c>
      <c r="K56">
        <v>3</v>
      </c>
      <c r="L56">
        <v>8</v>
      </c>
      <c r="M56">
        <v>8</v>
      </c>
      <c r="N56">
        <v>9</v>
      </c>
      <c r="O56">
        <v>1</v>
      </c>
      <c r="P56">
        <v>3</v>
      </c>
      <c r="Q56">
        <v>5</v>
      </c>
      <c r="R56">
        <v>21</v>
      </c>
      <c r="S56" t="s">
        <v>19</v>
      </c>
      <c r="T56">
        <v>12</v>
      </c>
      <c r="U56">
        <v>9</v>
      </c>
      <c r="V56">
        <v>1</v>
      </c>
      <c r="W56" t="s">
        <v>19</v>
      </c>
      <c r="X56" t="s">
        <v>19</v>
      </c>
      <c r="Y56">
        <v>1</v>
      </c>
      <c r="Z56">
        <v>1</v>
      </c>
      <c r="AA56" t="s">
        <v>19</v>
      </c>
      <c r="AB56" t="s">
        <v>19</v>
      </c>
      <c r="AC56">
        <v>1</v>
      </c>
      <c r="AD56">
        <v>1</v>
      </c>
      <c r="AE56" t="s">
        <v>19</v>
      </c>
      <c r="AF56" t="s">
        <v>19</v>
      </c>
      <c r="AG56">
        <v>1</v>
      </c>
      <c r="AH56">
        <v>10</v>
      </c>
      <c r="AI56" t="s">
        <v>19</v>
      </c>
      <c r="AJ56">
        <v>8</v>
      </c>
      <c r="AK56">
        <v>2</v>
      </c>
      <c r="AL56">
        <v>8</v>
      </c>
      <c r="AM56" t="s">
        <v>19</v>
      </c>
      <c r="AN56">
        <v>4</v>
      </c>
      <c r="AO56">
        <v>4</v>
      </c>
      <c r="AP56" t="s">
        <v>19</v>
      </c>
      <c r="AQ56" t="s">
        <v>19</v>
      </c>
      <c r="AR56" t="s">
        <v>19</v>
      </c>
      <c r="AS56" t="s">
        <v>19</v>
      </c>
      <c r="AT56" t="s">
        <v>19</v>
      </c>
      <c r="AU56" t="s">
        <v>19</v>
      </c>
      <c r="AV56" t="s">
        <v>19</v>
      </c>
      <c r="AW56" t="s">
        <v>19</v>
      </c>
      <c r="AX56">
        <v>5</v>
      </c>
      <c r="AY56" t="s">
        <v>19</v>
      </c>
      <c r="AZ56">
        <v>1</v>
      </c>
      <c r="BA56">
        <v>4</v>
      </c>
      <c r="BB56" t="s">
        <v>19</v>
      </c>
      <c r="BC56" t="s">
        <v>19</v>
      </c>
      <c r="BD56" t="s">
        <v>19</v>
      </c>
      <c r="BE56" t="s">
        <v>19</v>
      </c>
      <c r="BF56">
        <v>2</v>
      </c>
      <c r="BG56">
        <v>2</v>
      </c>
      <c r="BH56" t="s">
        <v>19</v>
      </c>
      <c r="BI56" t="s">
        <v>19</v>
      </c>
      <c r="BJ56" t="s">
        <v>19</v>
      </c>
      <c r="BK56" t="s">
        <v>19</v>
      </c>
      <c r="BL56" t="s">
        <v>19</v>
      </c>
      <c r="BM56" t="s">
        <v>19</v>
      </c>
      <c r="BN56">
        <v>36</v>
      </c>
      <c r="BO56">
        <v>11</v>
      </c>
      <c r="BP56">
        <v>21</v>
      </c>
      <c r="BQ56">
        <v>4</v>
      </c>
      <c r="BR56">
        <v>4</v>
      </c>
      <c r="BS56">
        <v>2</v>
      </c>
      <c r="BT56">
        <v>1</v>
      </c>
      <c r="BU56">
        <v>1</v>
      </c>
      <c r="BV56">
        <v>207</v>
      </c>
      <c r="BW56">
        <v>110</v>
      </c>
      <c r="BX56">
        <v>54</v>
      </c>
      <c r="BY56">
        <v>43</v>
      </c>
      <c r="BZ56">
        <v>77</v>
      </c>
      <c r="CA56">
        <v>51</v>
      </c>
      <c r="CB56">
        <v>23</v>
      </c>
      <c r="CC56">
        <v>3</v>
      </c>
      <c r="CD56">
        <v>30</v>
      </c>
      <c r="CE56">
        <v>5</v>
      </c>
      <c r="CF56">
        <v>23</v>
      </c>
      <c r="CG56">
        <v>2</v>
      </c>
    </row>
    <row r="57" spans="1:85">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c r="BA57" t="s">
        <v>789</v>
      </c>
      <c r="BB57" t="s">
        <v>789</v>
      </c>
      <c r="BC57" t="s">
        <v>789</v>
      </c>
      <c r="BD57" t="s">
        <v>789</v>
      </c>
      <c r="BE57" t="s">
        <v>789</v>
      </c>
      <c r="BF57" t="s">
        <v>789</v>
      </c>
      <c r="BG57" t="s">
        <v>789</v>
      </c>
      <c r="BH57" t="s">
        <v>789</v>
      </c>
      <c r="BI57" t="s">
        <v>789</v>
      </c>
      <c r="BJ57" t="s">
        <v>789</v>
      </c>
      <c r="BK57" t="s">
        <v>789</v>
      </c>
      <c r="BL57" t="s">
        <v>789</v>
      </c>
      <c r="BM57" t="s">
        <v>789</v>
      </c>
      <c r="BN57" t="s">
        <v>789</v>
      </c>
      <c r="BO57" t="s">
        <v>789</v>
      </c>
      <c r="BP57" t="s">
        <v>789</v>
      </c>
      <c r="BQ57" t="s">
        <v>789</v>
      </c>
      <c r="BR57" t="s">
        <v>789</v>
      </c>
      <c r="BS57" t="s">
        <v>789</v>
      </c>
      <c r="BT57" t="s">
        <v>789</v>
      </c>
      <c r="BU57" t="s">
        <v>789</v>
      </c>
      <c r="BV57" t="s">
        <v>789</v>
      </c>
      <c r="BW57" t="s">
        <v>789</v>
      </c>
      <c r="BX57" t="s">
        <v>789</v>
      </c>
      <c r="BY57" t="s">
        <v>789</v>
      </c>
      <c r="BZ57" t="s">
        <v>789</v>
      </c>
      <c r="CA57" t="s">
        <v>789</v>
      </c>
      <c r="CB57" t="s">
        <v>789</v>
      </c>
      <c r="CC57" t="s">
        <v>789</v>
      </c>
      <c r="CD57" t="s">
        <v>789</v>
      </c>
      <c r="CE57" t="s">
        <v>789</v>
      </c>
      <c r="CF57" t="s">
        <v>789</v>
      </c>
      <c r="CG57" t="s">
        <v>789</v>
      </c>
    </row>
    <row r="58" spans="1:85">
      <c r="A58" t="s">
        <v>880</v>
      </c>
      <c r="B58">
        <v>645</v>
      </c>
      <c r="C58">
        <v>226</v>
      </c>
      <c r="D58">
        <v>224</v>
      </c>
      <c r="E58">
        <v>195</v>
      </c>
      <c r="F58">
        <v>1</v>
      </c>
      <c r="G58" t="s">
        <v>19</v>
      </c>
      <c r="H58" t="s">
        <v>19</v>
      </c>
      <c r="I58">
        <v>1</v>
      </c>
      <c r="J58">
        <v>29</v>
      </c>
      <c r="K58">
        <v>2</v>
      </c>
      <c r="L58">
        <v>3</v>
      </c>
      <c r="M58">
        <v>24</v>
      </c>
      <c r="N58">
        <v>9</v>
      </c>
      <c r="O58" t="s">
        <v>19</v>
      </c>
      <c r="P58">
        <v>2</v>
      </c>
      <c r="Q58">
        <v>7</v>
      </c>
      <c r="R58">
        <v>57</v>
      </c>
      <c r="S58">
        <v>3</v>
      </c>
      <c r="T58">
        <v>11</v>
      </c>
      <c r="U58">
        <v>43</v>
      </c>
      <c r="V58" t="s">
        <v>19</v>
      </c>
      <c r="W58" t="s">
        <v>19</v>
      </c>
      <c r="X58" t="s">
        <v>19</v>
      </c>
      <c r="Y58" t="s">
        <v>19</v>
      </c>
      <c r="Z58">
        <v>5</v>
      </c>
      <c r="AA58" t="s">
        <v>19</v>
      </c>
      <c r="AB58">
        <v>1</v>
      </c>
      <c r="AC58">
        <v>4</v>
      </c>
      <c r="AD58">
        <v>1</v>
      </c>
      <c r="AE58" t="s">
        <v>19</v>
      </c>
      <c r="AF58" t="s">
        <v>19</v>
      </c>
      <c r="AG58">
        <v>1</v>
      </c>
      <c r="AH58">
        <v>34</v>
      </c>
      <c r="AI58">
        <v>2</v>
      </c>
      <c r="AJ58">
        <v>7</v>
      </c>
      <c r="AK58">
        <v>25</v>
      </c>
      <c r="AL58">
        <v>15</v>
      </c>
      <c r="AM58">
        <v>1</v>
      </c>
      <c r="AN58">
        <v>2</v>
      </c>
      <c r="AO58">
        <v>12</v>
      </c>
      <c r="AP58">
        <v>2</v>
      </c>
      <c r="AQ58" t="s">
        <v>19</v>
      </c>
      <c r="AR58">
        <v>1</v>
      </c>
      <c r="AS58">
        <v>1</v>
      </c>
      <c r="AT58" t="s">
        <v>19</v>
      </c>
      <c r="AU58" t="s">
        <v>19</v>
      </c>
      <c r="AV58" t="s">
        <v>19</v>
      </c>
      <c r="AW58" t="s">
        <v>19</v>
      </c>
      <c r="AX58">
        <v>7</v>
      </c>
      <c r="AY58">
        <v>1</v>
      </c>
      <c r="AZ58">
        <v>2</v>
      </c>
      <c r="BA58">
        <v>4</v>
      </c>
      <c r="BB58">
        <v>2</v>
      </c>
      <c r="BC58">
        <v>1</v>
      </c>
      <c r="BD58">
        <v>1</v>
      </c>
      <c r="BE58" t="s">
        <v>19</v>
      </c>
      <c r="BF58">
        <v>2</v>
      </c>
      <c r="BG58" t="s">
        <v>19</v>
      </c>
      <c r="BH58" t="s">
        <v>19</v>
      </c>
      <c r="BI58">
        <v>2</v>
      </c>
      <c r="BJ58" t="s">
        <v>19</v>
      </c>
      <c r="BK58" t="s">
        <v>19</v>
      </c>
      <c r="BL58" t="s">
        <v>19</v>
      </c>
      <c r="BM58" t="s">
        <v>19</v>
      </c>
      <c r="BN58">
        <v>83</v>
      </c>
      <c r="BO58">
        <v>19</v>
      </c>
      <c r="BP58">
        <v>60</v>
      </c>
      <c r="BQ58">
        <v>4</v>
      </c>
      <c r="BR58">
        <v>23</v>
      </c>
      <c r="BS58">
        <v>5</v>
      </c>
      <c r="BT58">
        <v>18</v>
      </c>
      <c r="BU58" t="s">
        <v>19</v>
      </c>
      <c r="BV58">
        <v>396</v>
      </c>
      <c r="BW58">
        <v>195</v>
      </c>
      <c r="BX58">
        <v>101</v>
      </c>
      <c r="BY58">
        <v>100</v>
      </c>
      <c r="BZ58">
        <v>184</v>
      </c>
      <c r="CA58">
        <v>91</v>
      </c>
      <c r="CB58">
        <v>57</v>
      </c>
      <c r="CC58">
        <v>36</v>
      </c>
      <c r="CD58">
        <v>59</v>
      </c>
      <c r="CE58">
        <v>5</v>
      </c>
      <c r="CF58">
        <v>44</v>
      </c>
      <c r="CG58">
        <v>10</v>
      </c>
    </row>
    <row r="59" spans="1:85">
      <c r="A59" t="s">
        <v>879</v>
      </c>
      <c r="B59">
        <v>283</v>
      </c>
      <c r="C59">
        <v>48</v>
      </c>
      <c r="D59">
        <v>113</v>
      </c>
      <c r="E59">
        <v>122</v>
      </c>
      <c r="F59" t="s">
        <v>19</v>
      </c>
      <c r="G59" t="s">
        <v>19</v>
      </c>
      <c r="H59" t="s">
        <v>19</v>
      </c>
      <c r="I59" t="s">
        <v>19</v>
      </c>
      <c r="J59">
        <v>14</v>
      </c>
      <c r="K59" t="s">
        <v>19</v>
      </c>
      <c r="L59">
        <v>1</v>
      </c>
      <c r="M59">
        <v>13</v>
      </c>
      <c r="N59">
        <v>5</v>
      </c>
      <c r="O59" t="s">
        <v>19</v>
      </c>
      <c r="P59">
        <v>4</v>
      </c>
      <c r="Q59">
        <v>1</v>
      </c>
      <c r="R59">
        <v>32</v>
      </c>
      <c r="S59">
        <v>1</v>
      </c>
      <c r="T59">
        <v>9</v>
      </c>
      <c r="U59">
        <v>22</v>
      </c>
      <c r="V59">
        <v>3</v>
      </c>
      <c r="W59" t="s">
        <v>19</v>
      </c>
      <c r="X59" t="s">
        <v>19</v>
      </c>
      <c r="Y59">
        <v>3</v>
      </c>
      <c r="Z59">
        <v>3</v>
      </c>
      <c r="AA59">
        <v>1</v>
      </c>
      <c r="AB59">
        <v>1</v>
      </c>
      <c r="AC59">
        <v>1</v>
      </c>
      <c r="AD59">
        <v>2</v>
      </c>
      <c r="AE59" t="s">
        <v>19</v>
      </c>
      <c r="AF59" t="s">
        <v>19</v>
      </c>
      <c r="AG59">
        <v>2</v>
      </c>
      <c r="AH59">
        <v>17</v>
      </c>
      <c r="AI59" t="s">
        <v>19</v>
      </c>
      <c r="AJ59">
        <v>3</v>
      </c>
      <c r="AK59">
        <v>14</v>
      </c>
      <c r="AL59">
        <v>7</v>
      </c>
      <c r="AM59" t="s">
        <v>19</v>
      </c>
      <c r="AN59">
        <v>5</v>
      </c>
      <c r="AO59">
        <v>2</v>
      </c>
      <c r="AP59" t="s">
        <v>19</v>
      </c>
      <c r="AQ59" t="s">
        <v>19</v>
      </c>
      <c r="AR59" t="s">
        <v>19</v>
      </c>
      <c r="AS59" t="s">
        <v>19</v>
      </c>
      <c r="AT59" t="s">
        <v>19</v>
      </c>
      <c r="AU59" t="s">
        <v>19</v>
      </c>
      <c r="AV59" t="s">
        <v>19</v>
      </c>
      <c r="AW59" t="s">
        <v>19</v>
      </c>
      <c r="AX59">
        <v>6</v>
      </c>
      <c r="AY59">
        <v>1</v>
      </c>
      <c r="AZ59" t="s">
        <v>19</v>
      </c>
      <c r="BA59">
        <v>5</v>
      </c>
      <c r="BB59">
        <v>2</v>
      </c>
      <c r="BC59" t="s">
        <v>19</v>
      </c>
      <c r="BD59">
        <v>2</v>
      </c>
      <c r="BE59" t="s">
        <v>19</v>
      </c>
      <c r="BF59" t="s">
        <v>19</v>
      </c>
      <c r="BG59" t="s">
        <v>19</v>
      </c>
      <c r="BH59" t="s">
        <v>19</v>
      </c>
      <c r="BI59" t="s">
        <v>19</v>
      </c>
      <c r="BJ59">
        <v>1</v>
      </c>
      <c r="BK59" t="s">
        <v>19</v>
      </c>
      <c r="BL59">
        <v>1</v>
      </c>
      <c r="BM59" t="s">
        <v>19</v>
      </c>
      <c r="BN59">
        <v>43</v>
      </c>
      <c r="BO59">
        <v>8</v>
      </c>
      <c r="BP59">
        <v>29</v>
      </c>
      <c r="BQ59">
        <v>6</v>
      </c>
      <c r="BR59">
        <v>6</v>
      </c>
      <c r="BS59">
        <v>1</v>
      </c>
      <c r="BT59">
        <v>5</v>
      </c>
      <c r="BU59" t="s">
        <v>19</v>
      </c>
      <c r="BV59">
        <v>163</v>
      </c>
      <c r="BW59">
        <v>37</v>
      </c>
      <c r="BX59">
        <v>52</v>
      </c>
      <c r="BY59">
        <v>74</v>
      </c>
      <c r="BZ59">
        <v>57</v>
      </c>
      <c r="CA59">
        <v>19</v>
      </c>
      <c r="CB59">
        <v>27</v>
      </c>
      <c r="CC59">
        <v>11</v>
      </c>
      <c r="CD59">
        <v>17</v>
      </c>
      <c r="CE59">
        <v>1</v>
      </c>
      <c r="CF59">
        <v>15</v>
      </c>
      <c r="CG59">
        <v>1</v>
      </c>
    </row>
    <row r="60" spans="1:85">
      <c r="A60" t="s">
        <v>878</v>
      </c>
      <c r="B60">
        <v>210</v>
      </c>
      <c r="C60">
        <v>76</v>
      </c>
      <c r="D60">
        <v>35</v>
      </c>
      <c r="E60">
        <v>99</v>
      </c>
      <c r="F60" t="s">
        <v>19</v>
      </c>
      <c r="G60" t="s">
        <v>19</v>
      </c>
      <c r="H60" t="s">
        <v>19</v>
      </c>
      <c r="I60" t="s">
        <v>19</v>
      </c>
      <c r="J60">
        <v>9</v>
      </c>
      <c r="K60" t="s">
        <v>19</v>
      </c>
      <c r="L60">
        <v>1</v>
      </c>
      <c r="M60">
        <v>8</v>
      </c>
      <c r="N60">
        <v>11</v>
      </c>
      <c r="O60">
        <v>4</v>
      </c>
      <c r="P60">
        <v>3</v>
      </c>
      <c r="Q60">
        <v>4</v>
      </c>
      <c r="R60">
        <v>21</v>
      </c>
      <c r="S60">
        <v>4</v>
      </c>
      <c r="T60">
        <v>4</v>
      </c>
      <c r="U60">
        <v>13</v>
      </c>
      <c r="V60">
        <v>1</v>
      </c>
      <c r="W60" t="s">
        <v>19</v>
      </c>
      <c r="X60" t="s">
        <v>19</v>
      </c>
      <c r="Y60">
        <v>1</v>
      </c>
      <c r="Z60" t="s">
        <v>19</v>
      </c>
      <c r="AA60" t="s">
        <v>19</v>
      </c>
      <c r="AB60" t="s">
        <v>19</v>
      </c>
      <c r="AC60" t="s">
        <v>19</v>
      </c>
      <c r="AD60" t="s">
        <v>19</v>
      </c>
      <c r="AE60" t="s">
        <v>19</v>
      </c>
      <c r="AF60" t="s">
        <v>19</v>
      </c>
      <c r="AG60" t="s">
        <v>19</v>
      </c>
      <c r="AH60">
        <v>18</v>
      </c>
      <c r="AI60">
        <v>4</v>
      </c>
      <c r="AJ60">
        <v>2</v>
      </c>
      <c r="AK60">
        <v>12</v>
      </c>
      <c r="AL60">
        <v>2</v>
      </c>
      <c r="AM60" t="s">
        <v>19</v>
      </c>
      <c r="AN60">
        <v>2</v>
      </c>
      <c r="AO60" t="s">
        <v>19</v>
      </c>
      <c r="AP60" t="s">
        <v>19</v>
      </c>
      <c r="AQ60" t="s">
        <v>19</v>
      </c>
      <c r="AR60" t="s">
        <v>19</v>
      </c>
      <c r="AS60" t="s">
        <v>19</v>
      </c>
      <c r="AT60" t="s">
        <v>19</v>
      </c>
      <c r="AU60" t="s">
        <v>19</v>
      </c>
      <c r="AV60" t="s">
        <v>19</v>
      </c>
      <c r="AW60" t="s">
        <v>19</v>
      </c>
      <c r="AX60">
        <v>4</v>
      </c>
      <c r="AY60">
        <v>2</v>
      </c>
      <c r="AZ60" t="s">
        <v>19</v>
      </c>
      <c r="BA60">
        <v>2</v>
      </c>
      <c r="BB60" t="s">
        <v>19</v>
      </c>
      <c r="BC60" t="s">
        <v>19</v>
      </c>
      <c r="BD60" t="s">
        <v>19</v>
      </c>
      <c r="BE60" t="s">
        <v>19</v>
      </c>
      <c r="BF60" t="s">
        <v>19</v>
      </c>
      <c r="BG60" t="s">
        <v>19</v>
      </c>
      <c r="BH60" t="s">
        <v>19</v>
      </c>
      <c r="BI60" t="s">
        <v>19</v>
      </c>
      <c r="BJ60" t="s">
        <v>19</v>
      </c>
      <c r="BK60" t="s">
        <v>19</v>
      </c>
      <c r="BL60" t="s">
        <v>19</v>
      </c>
      <c r="BM60" t="s">
        <v>19</v>
      </c>
      <c r="BN60">
        <v>23</v>
      </c>
      <c r="BO60">
        <v>7</v>
      </c>
      <c r="BP60">
        <v>10</v>
      </c>
      <c r="BQ60">
        <v>6</v>
      </c>
      <c r="BR60">
        <v>1</v>
      </c>
      <c r="BS60" t="s">
        <v>19</v>
      </c>
      <c r="BT60">
        <v>1</v>
      </c>
      <c r="BU60" t="s">
        <v>19</v>
      </c>
      <c r="BV60">
        <v>83</v>
      </c>
      <c r="BW60">
        <v>33</v>
      </c>
      <c r="BX60">
        <v>11</v>
      </c>
      <c r="BY60">
        <v>39</v>
      </c>
      <c r="BZ60">
        <v>27</v>
      </c>
      <c r="CA60">
        <v>4</v>
      </c>
      <c r="CB60">
        <v>8</v>
      </c>
      <c r="CC60">
        <v>15</v>
      </c>
      <c r="CD60">
        <v>59</v>
      </c>
      <c r="CE60">
        <v>26</v>
      </c>
      <c r="CF60">
        <v>6</v>
      </c>
      <c r="CG60">
        <v>27</v>
      </c>
    </row>
    <row r="61" spans="1:85">
      <c r="A61" t="s">
        <v>877</v>
      </c>
      <c r="B61">
        <v>84</v>
      </c>
      <c r="C61">
        <v>16</v>
      </c>
      <c r="D61">
        <v>23</v>
      </c>
      <c r="E61">
        <v>45</v>
      </c>
      <c r="F61" t="s">
        <v>19</v>
      </c>
      <c r="G61" t="s">
        <v>19</v>
      </c>
      <c r="H61" t="s">
        <v>19</v>
      </c>
      <c r="I61" t="s">
        <v>19</v>
      </c>
      <c r="J61">
        <v>9</v>
      </c>
      <c r="K61" t="s">
        <v>19</v>
      </c>
      <c r="L61">
        <v>1</v>
      </c>
      <c r="M61">
        <v>8</v>
      </c>
      <c r="N61">
        <v>2</v>
      </c>
      <c r="O61" t="s">
        <v>19</v>
      </c>
      <c r="P61">
        <v>2</v>
      </c>
      <c r="Q61" t="s">
        <v>19</v>
      </c>
      <c r="R61">
        <v>17</v>
      </c>
      <c r="S61" t="s">
        <v>19</v>
      </c>
      <c r="T61">
        <v>3</v>
      </c>
      <c r="U61">
        <v>14</v>
      </c>
      <c r="V61">
        <v>1</v>
      </c>
      <c r="W61" t="s">
        <v>19</v>
      </c>
      <c r="X61" t="s">
        <v>19</v>
      </c>
      <c r="Y61">
        <v>1</v>
      </c>
      <c r="Z61" t="s">
        <v>19</v>
      </c>
      <c r="AA61" t="s">
        <v>19</v>
      </c>
      <c r="AB61" t="s">
        <v>19</v>
      </c>
      <c r="AC61" t="s">
        <v>19</v>
      </c>
      <c r="AD61" t="s">
        <v>19</v>
      </c>
      <c r="AE61" t="s">
        <v>19</v>
      </c>
      <c r="AF61" t="s">
        <v>19</v>
      </c>
      <c r="AG61" t="s">
        <v>19</v>
      </c>
      <c r="AH61">
        <v>13</v>
      </c>
      <c r="AI61" t="s">
        <v>19</v>
      </c>
      <c r="AJ61">
        <v>1</v>
      </c>
      <c r="AK61">
        <v>12</v>
      </c>
      <c r="AL61">
        <v>2</v>
      </c>
      <c r="AM61" t="s">
        <v>19</v>
      </c>
      <c r="AN61">
        <v>2</v>
      </c>
      <c r="AO61" t="s">
        <v>19</v>
      </c>
      <c r="AP61" t="s">
        <v>19</v>
      </c>
      <c r="AQ61" t="s">
        <v>19</v>
      </c>
      <c r="AR61" t="s">
        <v>19</v>
      </c>
      <c r="AS61" t="s">
        <v>19</v>
      </c>
      <c r="AT61">
        <v>1</v>
      </c>
      <c r="AU61" t="s">
        <v>19</v>
      </c>
      <c r="AV61" t="s">
        <v>19</v>
      </c>
      <c r="AW61">
        <v>1</v>
      </c>
      <c r="AX61">
        <v>4</v>
      </c>
      <c r="AY61">
        <v>1</v>
      </c>
      <c r="AZ61" t="s">
        <v>19</v>
      </c>
      <c r="BA61">
        <v>3</v>
      </c>
      <c r="BB61">
        <v>2</v>
      </c>
      <c r="BC61" t="s">
        <v>19</v>
      </c>
      <c r="BD61">
        <v>2</v>
      </c>
      <c r="BE61" t="s">
        <v>19</v>
      </c>
      <c r="BF61" t="s">
        <v>19</v>
      </c>
      <c r="BG61" t="s">
        <v>19</v>
      </c>
      <c r="BH61" t="s">
        <v>19</v>
      </c>
      <c r="BI61" t="s">
        <v>19</v>
      </c>
      <c r="BJ61" t="s">
        <v>19</v>
      </c>
      <c r="BK61" t="s">
        <v>19</v>
      </c>
      <c r="BL61" t="s">
        <v>19</v>
      </c>
      <c r="BM61" t="s">
        <v>19</v>
      </c>
      <c r="BN61">
        <v>13</v>
      </c>
      <c r="BO61">
        <v>4</v>
      </c>
      <c r="BP61">
        <v>7</v>
      </c>
      <c r="BQ61">
        <v>2</v>
      </c>
      <c r="BR61">
        <v>1</v>
      </c>
      <c r="BS61">
        <v>1</v>
      </c>
      <c r="BT61" t="s">
        <v>19</v>
      </c>
      <c r="BU61" t="s">
        <v>19</v>
      </c>
      <c r="BV61">
        <v>30</v>
      </c>
      <c r="BW61">
        <v>9</v>
      </c>
      <c r="BX61">
        <v>6</v>
      </c>
      <c r="BY61">
        <v>15</v>
      </c>
      <c r="BZ61">
        <v>11</v>
      </c>
      <c r="CA61">
        <v>4</v>
      </c>
      <c r="CB61">
        <v>1</v>
      </c>
      <c r="CC61">
        <v>6</v>
      </c>
      <c r="CD61">
        <v>7</v>
      </c>
      <c r="CE61">
        <v>2</v>
      </c>
      <c r="CF61">
        <v>2</v>
      </c>
      <c r="CG61">
        <v>3</v>
      </c>
    </row>
    <row r="62" spans="1:85">
      <c r="A62" t="s">
        <v>876</v>
      </c>
      <c r="B62">
        <v>2589</v>
      </c>
      <c r="C62">
        <v>228</v>
      </c>
      <c r="D62">
        <v>602</v>
      </c>
      <c r="E62">
        <v>1759</v>
      </c>
      <c r="F62" t="s">
        <v>19</v>
      </c>
      <c r="G62" t="s">
        <v>19</v>
      </c>
      <c r="H62" t="s">
        <v>19</v>
      </c>
      <c r="I62" t="s">
        <v>19</v>
      </c>
      <c r="J62">
        <v>165</v>
      </c>
      <c r="K62">
        <v>1</v>
      </c>
      <c r="L62">
        <v>19</v>
      </c>
      <c r="M62">
        <v>145</v>
      </c>
      <c r="N62">
        <v>42</v>
      </c>
      <c r="O62" t="s">
        <v>19</v>
      </c>
      <c r="P62">
        <v>7</v>
      </c>
      <c r="Q62">
        <v>35</v>
      </c>
      <c r="R62">
        <v>376</v>
      </c>
      <c r="S62">
        <v>1</v>
      </c>
      <c r="T62">
        <v>54</v>
      </c>
      <c r="U62">
        <v>321</v>
      </c>
      <c r="V62" t="s">
        <v>19</v>
      </c>
      <c r="W62" t="s">
        <v>19</v>
      </c>
      <c r="X62" t="s">
        <v>19</v>
      </c>
      <c r="Y62" t="s">
        <v>19</v>
      </c>
      <c r="Z62">
        <v>5</v>
      </c>
      <c r="AA62" t="s">
        <v>19</v>
      </c>
      <c r="AB62">
        <v>1</v>
      </c>
      <c r="AC62">
        <v>4</v>
      </c>
      <c r="AD62">
        <v>1</v>
      </c>
      <c r="AE62" t="s">
        <v>19</v>
      </c>
      <c r="AF62" t="s">
        <v>19</v>
      </c>
      <c r="AG62">
        <v>1</v>
      </c>
      <c r="AH62">
        <v>235</v>
      </c>
      <c r="AI62">
        <v>1</v>
      </c>
      <c r="AJ62">
        <v>35</v>
      </c>
      <c r="AK62">
        <v>199</v>
      </c>
      <c r="AL62">
        <v>108</v>
      </c>
      <c r="AM62" t="s">
        <v>19</v>
      </c>
      <c r="AN62">
        <v>18</v>
      </c>
      <c r="AO62">
        <v>90</v>
      </c>
      <c r="AP62">
        <v>10</v>
      </c>
      <c r="AQ62" t="s">
        <v>19</v>
      </c>
      <c r="AR62" t="s">
        <v>19</v>
      </c>
      <c r="AS62">
        <v>10</v>
      </c>
      <c r="AT62">
        <v>17</v>
      </c>
      <c r="AU62" t="s">
        <v>19</v>
      </c>
      <c r="AV62" t="s">
        <v>19</v>
      </c>
      <c r="AW62">
        <v>17</v>
      </c>
      <c r="AX62">
        <v>136</v>
      </c>
      <c r="AY62">
        <v>2</v>
      </c>
      <c r="AZ62">
        <v>4</v>
      </c>
      <c r="BA62">
        <v>130</v>
      </c>
      <c r="BB62">
        <v>8</v>
      </c>
      <c r="BC62" t="s">
        <v>19</v>
      </c>
      <c r="BD62">
        <v>3</v>
      </c>
      <c r="BE62">
        <v>5</v>
      </c>
      <c r="BF62">
        <v>1</v>
      </c>
      <c r="BG62" t="s">
        <v>19</v>
      </c>
      <c r="BH62" t="s">
        <v>19</v>
      </c>
      <c r="BI62">
        <v>1</v>
      </c>
      <c r="BJ62">
        <v>3</v>
      </c>
      <c r="BK62" t="s">
        <v>19</v>
      </c>
      <c r="BL62">
        <v>1</v>
      </c>
      <c r="BM62">
        <v>2</v>
      </c>
      <c r="BN62">
        <v>326</v>
      </c>
      <c r="BO62">
        <v>45</v>
      </c>
      <c r="BP62">
        <v>188</v>
      </c>
      <c r="BQ62">
        <v>93</v>
      </c>
      <c r="BR62">
        <v>18</v>
      </c>
      <c r="BS62">
        <v>6</v>
      </c>
      <c r="BT62">
        <v>10</v>
      </c>
      <c r="BU62">
        <v>2</v>
      </c>
      <c r="BV62">
        <v>1286</v>
      </c>
      <c r="BW62">
        <v>164</v>
      </c>
      <c r="BX62">
        <v>229</v>
      </c>
      <c r="BY62">
        <v>893</v>
      </c>
      <c r="BZ62">
        <v>397</v>
      </c>
      <c r="CA62">
        <v>56</v>
      </c>
      <c r="CB62">
        <v>121</v>
      </c>
      <c r="CC62">
        <v>220</v>
      </c>
      <c r="CD62">
        <v>246</v>
      </c>
      <c r="CE62">
        <v>15</v>
      </c>
      <c r="CF62">
        <v>97</v>
      </c>
      <c r="CG62">
        <v>134</v>
      </c>
    </row>
    <row r="63" spans="1:85">
      <c r="A63" t="s">
        <v>875</v>
      </c>
      <c r="B63">
        <v>721</v>
      </c>
      <c r="C63">
        <v>107</v>
      </c>
      <c r="D63">
        <v>191</v>
      </c>
      <c r="E63">
        <v>423</v>
      </c>
      <c r="F63" t="s">
        <v>19</v>
      </c>
      <c r="G63" t="s">
        <v>19</v>
      </c>
      <c r="H63" t="s">
        <v>19</v>
      </c>
      <c r="I63" t="s">
        <v>19</v>
      </c>
      <c r="J63">
        <v>11</v>
      </c>
      <c r="K63" t="s">
        <v>19</v>
      </c>
      <c r="L63" t="s">
        <v>19</v>
      </c>
      <c r="M63">
        <v>11</v>
      </c>
      <c r="N63">
        <v>10</v>
      </c>
      <c r="O63">
        <v>1</v>
      </c>
      <c r="P63">
        <v>3</v>
      </c>
      <c r="Q63">
        <v>6</v>
      </c>
      <c r="R63">
        <v>100</v>
      </c>
      <c r="S63" t="s">
        <v>19</v>
      </c>
      <c r="T63">
        <v>18</v>
      </c>
      <c r="U63">
        <v>82</v>
      </c>
      <c r="V63">
        <v>2</v>
      </c>
      <c r="W63" t="s">
        <v>19</v>
      </c>
      <c r="X63" t="s">
        <v>19</v>
      </c>
      <c r="Y63">
        <v>2</v>
      </c>
      <c r="Z63">
        <v>1</v>
      </c>
      <c r="AA63" t="s">
        <v>19</v>
      </c>
      <c r="AB63">
        <v>1</v>
      </c>
      <c r="AC63" t="s">
        <v>19</v>
      </c>
      <c r="AD63" t="s">
        <v>19</v>
      </c>
      <c r="AE63" t="s">
        <v>19</v>
      </c>
      <c r="AF63" t="s">
        <v>19</v>
      </c>
      <c r="AG63" t="s">
        <v>19</v>
      </c>
      <c r="AH63">
        <v>43</v>
      </c>
      <c r="AI63" t="s">
        <v>19</v>
      </c>
      <c r="AJ63">
        <v>5</v>
      </c>
      <c r="AK63">
        <v>38</v>
      </c>
      <c r="AL63">
        <v>32</v>
      </c>
      <c r="AM63" t="s">
        <v>19</v>
      </c>
      <c r="AN63">
        <v>11</v>
      </c>
      <c r="AO63">
        <v>21</v>
      </c>
      <c r="AP63">
        <v>5</v>
      </c>
      <c r="AQ63" t="s">
        <v>19</v>
      </c>
      <c r="AR63" t="s">
        <v>19</v>
      </c>
      <c r="AS63">
        <v>5</v>
      </c>
      <c r="AT63">
        <v>17</v>
      </c>
      <c r="AU63" t="s">
        <v>19</v>
      </c>
      <c r="AV63">
        <v>1</v>
      </c>
      <c r="AW63">
        <v>16</v>
      </c>
      <c r="AX63">
        <v>26</v>
      </c>
      <c r="AY63">
        <v>3</v>
      </c>
      <c r="AZ63">
        <v>3</v>
      </c>
      <c r="BA63">
        <v>20</v>
      </c>
      <c r="BB63" t="s">
        <v>19</v>
      </c>
      <c r="BC63" t="s">
        <v>19</v>
      </c>
      <c r="BD63" t="s">
        <v>19</v>
      </c>
      <c r="BE63" t="s">
        <v>19</v>
      </c>
      <c r="BF63" t="s">
        <v>19</v>
      </c>
      <c r="BG63" t="s">
        <v>19</v>
      </c>
      <c r="BH63" t="s">
        <v>19</v>
      </c>
      <c r="BI63" t="s">
        <v>19</v>
      </c>
      <c r="BJ63" t="s">
        <v>19</v>
      </c>
      <c r="BK63" t="s">
        <v>19</v>
      </c>
      <c r="BL63" t="s">
        <v>19</v>
      </c>
      <c r="BM63" t="s">
        <v>19</v>
      </c>
      <c r="BN63">
        <v>120</v>
      </c>
      <c r="BO63">
        <v>30</v>
      </c>
      <c r="BP63">
        <v>68</v>
      </c>
      <c r="BQ63">
        <v>22</v>
      </c>
      <c r="BR63">
        <v>4</v>
      </c>
      <c r="BS63">
        <v>1</v>
      </c>
      <c r="BT63">
        <v>2</v>
      </c>
      <c r="BU63">
        <v>1</v>
      </c>
      <c r="BV63">
        <v>372</v>
      </c>
      <c r="BW63">
        <v>68</v>
      </c>
      <c r="BX63">
        <v>66</v>
      </c>
      <c r="BY63">
        <v>238</v>
      </c>
      <c r="BZ63">
        <v>85</v>
      </c>
      <c r="CA63">
        <v>16</v>
      </c>
      <c r="CB63">
        <v>32</v>
      </c>
      <c r="CC63">
        <v>37</v>
      </c>
      <c r="CD63">
        <v>82</v>
      </c>
      <c r="CE63">
        <v>5</v>
      </c>
      <c r="CF63">
        <v>33</v>
      </c>
      <c r="CG63">
        <v>44</v>
      </c>
    </row>
    <row r="64" spans="1:85">
      <c r="A64" t="s">
        <v>874</v>
      </c>
      <c r="B64">
        <v>162</v>
      </c>
      <c r="C64">
        <v>14</v>
      </c>
      <c r="D64">
        <v>57</v>
      </c>
      <c r="E64">
        <v>91</v>
      </c>
      <c r="F64">
        <v>1</v>
      </c>
      <c r="G64" t="s">
        <v>19</v>
      </c>
      <c r="H64">
        <v>1</v>
      </c>
      <c r="I64" t="s">
        <v>19</v>
      </c>
      <c r="J64">
        <v>3</v>
      </c>
      <c r="K64" t="s">
        <v>19</v>
      </c>
      <c r="L64">
        <v>1</v>
      </c>
      <c r="M64">
        <v>2</v>
      </c>
      <c r="N64">
        <v>3</v>
      </c>
      <c r="O64" t="s">
        <v>19</v>
      </c>
      <c r="P64">
        <v>1</v>
      </c>
      <c r="Q64">
        <v>2</v>
      </c>
      <c r="R64">
        <v>23</v>
      </c>
      <c r="S64" t="s">
        <v>19</v>
      </c>
      <c r="T64">
        <v>7</v>
      </c>
      <c r="U64">
        <v>16</v>
      </c>
      <c r="V64" t="s">
        <v>19</v>
      </c>
      <c r="W64" t="s">
        <v>19</v>
      </c>
      <c r="X64" t="s">
        <v>19</v>
      </c>
      <c r="Y64" t="s">
        <v>19</v>
      </c>
      <c r="Z64" t="s">
        <v>19</v>
      </c>
      <c r="AA64" t="s">
        <v>19</v>
      </c>
      <c r="AB64" t="s">
        <v>19</v>
      </c>
      <c r="AC64" t="s">
        <v>19</v>
      </c>
      <c r="AD64" t="s">
        <v>19</v>
      </c>
      <c r="AE64" t="s">
        <v>19</v>
      </c>
      <c r="AF64" t="s">
        <v>19</v>
      </c>
      <c r="AG64" t="s">
        <v>19</v>
      </c>
      <c r="AH64">
        <v>18</v>
      </c>
      <c r="AI64" t="s">
        <v>19</v>
      </c>
      <c r="AJ64">
        <v>5</v>
      </c>
      <c r="AK64">
        <v>13</v>
      </c>
      <c r="AL64">
        <v>5</v>
      </c>
      <c r="AM64" t="s">
        <v>19</v>
      </c>
      <c r="AN64">
        <v>2</v>
      </c>
      <c r="AO64">
        <v>3</v>
      </c>
      <c r="AP64" t="s">
        <v>19</v>
      </c>
      <c r="AQ64" t="s">
        <v>19</v>
      </c>
      <c r="AR64" t="s">
        <v>19</v>
      </c>
      <c r="AS64" t="s">
        <v>19</v>
      </c>
      <c r="AT64" t="s">
        <v>19</v>
      </c>
      <c r="AU64" t="s">
        <v>19</v>
      </c>
      <c r="AV64" t="s">
        <v>19</v>
      </c>
      <c r="AW64" t="s">
        <v>19</v>
      </c>
      <c r="AX64">
        <v>11</v>
      </c>
      <c r="AY64">
        <v>1</v>
      </c>
      <c r="AZ64" t="s">
        <v>19</v>
      </c>
      <c r="BA64">
        <v>10</v>
      </c>
      <c r="BB64" t="s">
        <v>19</v>
      </c>
      <c r="BC64" t="s">
        <v>19</v>
      </c>
      <c r="BD64" t="s">
        <v>19</v>
      </c>
      <c r="BE64" t="s">
        <v>19</v>
      </c>
      <c r="BF64" t="s">
        <v>19</v>
      </c>
      <c r="BG64" t="s">
        <v>19</v>
      </c>
      <c r="BH64" t="s">
        <v>19</v>
      </c>
      <c r="BI64" t="s">
        <v>19</v>
      </c>
      <c r="BJ64" t="s">
        <v>19</v>
      </c>
      <c r="BK64" t="s">
        <v>19</v>
      </c>
      <c r="BL64" t="s">
        <v>19</v>
      </c>
      <c r="BM64" t="s">
        <v>19</v>
      </c>
      <c r="BN64">
        <v>22</v>
      </c>
      <c r="BO64">
        <v>7</v>
      </c>
      <c r="BP64">
        <v>10</v>
      </c>
      <c r="BQ64">
        <v>5</v>
      </c>
      <c r="BR64">
        <v>4</v>
      </c>
      <c r="BS64">
        <v>1</v>
      </c>
      <c r="BT64">
        <v>2</v>
      </c>
      <c r="BU64">
        <v>1</v>
      </c>
      <c r="BV64">
        <v>73</v>
      </c>
      <c r="BW64">
        <v>6</v>
      </c>
      <c r="BX64">
        <v>30</v>
      </c>
      <c r="BY64">
        <v>37</v>
      </c>
      <c r="BZ64">
        <v>27</v>
      </c>
      <c r="CA64">
        <v>3</v>
      </c>
      <c r="CB64">
        <v>9</v>
      </c>
      <c r="CC64">
        <v>15</v>
      </c>
      <c r="CD64">
        <v>26</v>
      </c>
      <c r="CE64" t="s">
        <v>19</v>
      </c>
      <c r="CF64">
        <v>7</v>
      </c>
      <c r="CG64">
        <v>19</v>
      </c>
    </row>
    <row r="65" spans="1:85">
      <c r="A65" t="s">
        <v>873</v>
      </c>
      <c r="B65">
        <v>412</v>
      </c>
      <c r="C65">
        <v>120</v>
      </c>
      <c r="D65">
        <v>204</v>
      </c>
      <c r="E65">
        <v>88</v>
      </c>
      <c r="F65" t="s">
        <v>19</v>
      </c>
      <c r="G65" t="s">
        <v>19</v>
      </c>
      <c r="H65" t="s">
        <v>19</v>
      </c>
      <c r="I65" t="s">
        <v>19</v>
      </c>
      <c r="J65">
        <v>24</v>
      </c>
      <c r="K65">
        <v>1</v>
      </c>
      <c r="L65">
        <v>10</v>
      </c>
      <c r="M65">
        <v>13</v>
      </c>
      <c r="N65">
        <v>14</v>
      </c>
      <c r="O65">
        <v>3</v>
      </c>
      <c r="P65">
        <v>6</v>
      </c>
      <c r="Q65">
        <v>5</v>
      </c>
      <c r="R65">
        <v>50</v>
      </c>
      <c r="S65">
        <v>9</v>
      </c>
      <c r="T65">
        <v>20</v>
      </c>
      <c r="U65">
        <v>21</v>
      </c>
      <c r="V65">
        <v>5</v>
      </c>
      <c r="W65">
        <v>2</v>
      </c>
      <c r="X65">
        <v>2</v>
      </c>
      <c r="Y65">
        <v>1</v>
      </c>
      <c r="Z65">
        <v>1</v>
      </c>
      <c r="AA65" t="s">
        <v>19</v>
      </c>
      <c r="AB65">
        <v>1</v>
      </c>
      <c r="AC65" t="s">
        <v>19</v>
      </c>
      <c r="AD65">
        <v>1</v>
      </c>
      <c r="AE65">
        <v>1</v>
      </c>
      <c r="AF65" t="s">
        <v>19</v>
      </c>
      <c r="AG65" t="s">
        <v>19</v>
      </c>
      <c r="AH65">
        <v>25</v>
      </c>
      <c r="AI65">
        <v>3</v>
      </c>
      <c r="AJ65">
        <v>8</v>
      </c>
      <c r="AK65">
        <v>14</v>
      </c>
      <c r="AL65">
        <v>18</v>
      </c>
      <c r="AM65">
        <v>3</v>
      </c>
      <c r="AN65">
        <v>9</v>
      </c>
      <c r="AO65">
        <v>6</v>
      </c>
      <c r="AP65" t="s">
        <v>19</v>
      </c>
      <c r="AQ65" t="s">
        <v>19</v>
      </c>
      <c r="AR65" t="s">
        <v>19</v>
      </c>
      <c r="AS65" t="s">
        <v>19</v>
      </c>
      <c r="AT65" t="s">
        <v>19</v>
      </c>
      <c r="AU65" t="s">
        <v>19</v>
      </c>
      <c r="AV65" t="s">
        <v>19</v>
      </c>
      <c r="AW65" t="s">
        <v>19</v>
      </c>
      <c r="AX65">
        <v>3</v>
      </c>
      <c r="AY65" t="s">
        <v>19</v>
      </c>
      <c r="AZ65" t="s">
        <v>19</v>
      </c>
      <c r="BA65">
        <v>3</v>
      </c>
      <c r="BB65" t="s">
        <v>19</v>
      </c>
      <c r="BC65" t="s">
        <v>19</v>
      </c>
      <c r="BD65" t="s">
        <v>19</v>
      </c>
      <c r="BE65" t="s">
        <v>19</v>
      </c>
      <c r="BF65" t="s">
        <v>19</v>
      </c>
      <c r="BG65" t="s">
        <v>19</v>
      </c>
      <c r="BH65" t="s">
        <v>19</v>
      </c>
      <c r="BI65" t="s">
        <v>19</v>
      </c>
      <c r="BJ65" t="s">
        <v>19</v>
      </c>
      <c r="BK65" t="s">
        <v>19</v>
      </c>
      <c r="BL65" t="s">
        <v>19</v>
      </c>
      <c r="BM65" t="s">
        <v>19</v>
      </c>
      <c r="BN65">
        <v>53</v>
      </c>
      <c r="BO65">
        <v>15</v>
      </c>
      <c r="BP65">
        <v>36</v>
      </c>
      <c r="BQ65">
        <v>2</v>
      </c>
      <c r="BR65">
        <v>13</v>
      </c>
      <c r="BS65">
        <v>4</v>
      </c>
      <c r="BT65">
        <v>8</v>
      </c>
      <c r="BU65">
        <v>1</v>
      </c>
      <c r="BV65">
        <v>232</v>
      </c>
      <c r="BW65">
        <v>85</v>
      </c>
      <c r="BX65">
        <v>111</v>
      </c>
      <c r="BY65">
        <v>36</v>
      </c>
      <c r="BZ65">
        <v>107</v>
      </c>
      <c r="CA65">
        <v>41</v>
      </c>
      <c r="CB65">
        <v>45</v>
      </c>
      <c r="CC65">
        <v>21</v>
      </c>
      <c r="CD65">
        <v>36</v>
      </c>
      <c r="CE65">
        <v>7</v>
      </c>
      <c r="CF65">
        <v>21</v>
      </c>
      <c r="CG65">
        <v>8</v>
      </c>
    </row>
    <row r="66" spans="1:85">
      <c r="A66" t="s">
        <v>872</v>
      </c>
      <c r="B66">
        <v>356</v>
      </c>
      <c r="C66">
        <v>75</v>
      </c>
      <c r="D66">
        <v>118</v>
      </c>
      <c r="E66">
        <v>163</v>
      </c>
      <c r="F66" t="s">
        <v>19</v>
      </c>
      <c r="G66" t="s">
        <v>19</v>
      </c>
      <c r="H66" t="s">
        <v>19</v>
      </c>
      <c r="I66" t="s">
        <v>19</v>
      </c>
      <c r="J66">
        <v>21</v>
      </c>
      <c r="K66">
        <v>1</v>
      </c>
      <c r="L66">
        <v>3</v>
      </c>
      <c r="M66">
        <v>17</v>
      </c>
      <c r="N66">
        <v>12</v>
      </c>
      <c r="O66" t="s">
        <v>19</v>
      </c>
      <c r="P66">
        <v>2</v>
      </c>
      <c r="Q66">
        <v>10</v>
      </c>
      <c r="R66">
        <v>42</v>
      </c>
      <c r="S66">
        <v>3</v>
      </c>
      <c r="T66">
        <v>9</v>
      </c>
      <c r="U66">
        <v>30</v>
      </c>
      <c r="V66">
        <v>3</v>
      </c>
      <c r="W66" t="s">
        <v>19</v>
      </c>
      <c r="X66">
        <v>2</v>
      </c>
      <c r="Y66">
        <v>1</v>
      </c>
      <c r="Z66">
        <v>3</v>
      </c>
      <c r="AA66" t="s">
        <v>19</v>
      </c>
      <c r="AB66">
        <v>2</v>
      </c>
      <c r="AC66">
        <v>1</v>
      </c>
      <c r="AD66" t="s">
        <v>19</v>
      </c>
      <c r="AE66" t="s">
        <v>19</v>
      </c>
      <c r="AF66" t="s">
        <v>19</v>
      </c>
      <c r="AG66" t="s">
        <v>19</v>
      </c>
      <c r="AH66">
        <v>25</v>
      </c>
      <c r="AI66">
        <v>2</v>
      </c>
      <c r="AJ66">
        <v>2</v>
      </c>
      <c r="AK66">
        <v>21</v>
      </c>
      <c r="AL66">
        <v>9</v>
      </c>
      <c r="AM66">
        <v>1</v>
      </c>
      <c r="AN66">
        <v>2</v>
      </c>
      <c r="AO66">
        <v>6</v>
      </c>
      <c r="AP66">
        <v>2</v>
      </c>
      <c r="AQ66" t="s">
        <v>19</v>
      </c>
      <c r="AR66">
        <v>1</v>
      </c>
      <c r="AS66">
        <v>1</v>
      </c>
      <c r="AT66" t="s">
        <v>19</v>
      </c>
      <c r="AU66" t="s">
        <v>19</v>
      </c>
      <c r="AV66" t="s">
        <v>19</v>
      </c>
      <c r="AW66" t="s">
        <v>19</v>
      </c>
      <c r="AX66">
        <v>9</v>
      </c>
      <c r="AY66">
        <v>1</v>
      </c>
      <c r="AZ66">
        <v>2</v>
      </c>
      <c r="BA66">
        <v>6</v>
      </c>
      <c r="BB66">
        <v>1</v>
      </c>
      <c r="BC66" t="s">
        <v>19</v>
      </c>
      <c r="BD66">
        <v>1</v>
      </c>
      <c r="BE66" t="s">
        <v>19</v>
      </c>
      <c r="BF66">
        <v>1</v>
      </c>
      <c r="BG66" t="s">
        <v>19</v>
      </c>
      <c r="BH66">
        <v>1</v>
      </c>
      <c r="BI66" t="s">
        <v>19</v>
      </c>
      <c r="BJ66">
        <v>2</v>
      </c>
      <c r="BK66" t="s">
        <v>19</v>
      </c>
      <c r="BL66">
        <v>1</v>
      </c>
      <c r="BM66">
        <v>1</v>
      </c>
      <c r="BN66">
        <v>59</v>
      </c>
      <c r="BO66">
        <v>19</v>
      </c>
      <c r="BP66">
        <v>33</v>
      </c>
      <c r="BQ66">
        <v>7</v>
      </c>
      <c r="BR66">
        <v>6</v>
      </c>
      <c r="BS66">
        <v>3</v>
      </c>
      <c r="BT66">
        <v>3</v>
      </c>
      <c r="BU66" t="s">
        <v>19</v>
      </c>
      <c r="BV66">
        <v>179</v>
      </c>
      <c r="BW66">
        <v>45</v>
      </c>
      <c r="BX66">
        <v>50</v>
      </c>
      <c r="BY66">
        <v>84</v>
      </c>
      <c r="BZ66">
        <v>61</v>
      </c>
      <c r="CA66">
        <v>13</v>
      </c>
      <c r="CB66">
        <v>26</v>
      </c>
      <c r="CC66">
        <v>22</v>
      </c>
      <c r="CD66">
        <v>30</v>
      </c>
      <c r="CE66">
        <v>6</v>
      </c>
      <c r="CF66">
        <v>16</v>
      </c>
      <c r="CG66">
        <v>8</v>
      </c>
    </row>
    <row r="67" spans="1:85">
      <c r="A67" t="s">
        <v>871</v>
      </c>
      <c r="B67">
        <v>331</v>
      </c>
      <c r="C67">
        <v>72</v>
      </c>
      <c r="D67">
        <v>105</v>
      </c>
      <c r="E67">
        <v>154</v>
      </c>
      <c r="F67" t="s">
        <v>19</v>
      </c>
      <c r="G67" t="s">
        <v>19</v>
      </c>
      <c r="H67" t="s">
        <v>19</v>
      </c>
      <c r="I67" t="s">
        <v>19</v>
      </c>
      <c r="J67">
        <v>23</v>
      </c>
      <c r="K67" t="s">
        <v>19</v>
      </c>
      <c r="L67">
        <v>7</v>
      </c>
      <c r="M67">
        <v>16</v>
      </c>
      <c r="N67">
        <v>2</v>
      </c>
      <c r="O67" t="s">
        <v>19</v>
      </c>
      <c r="P67">
        <v>1</v>
      </c>
      <c r="Q67">
        <v>1</v>
      </c>
      <c r="R67">
        <v>40</v>
      </c>
      <c r="S67">
        <v>4</v>
      </c>
      <c r="T67">
        <v>8</v>
      </c>
      <c r="U67">
        <v>28</v>
      </c>
      <c r="V67" t="s">
        <v>19</v>
      </c>
      <c r="W67" t="s">
        <v>19</v>
      </c>
      <c r="X67" t="s">
        <v>19</v>
      </c>
      <c r="Y67" t="s">
        <v>19</v>
      </c>
      <c r="Z67">
        <v>1</v>
      </c>
      <c r="AA67" t="s">
        <v>19</v>
      </c>
      <c r="AB67" t="s">
        <v>19</v>
      </c>
      <c r="AC67">
        <v>1</v>
      </c>
      <c r="AD67" t="s">
        <v>19</v>
      </c>
      <c r="AE67" t="s">
        <v>19</v>
      </c>
      <c r="AF67" t="s">
        <v>19</v>
      </c>
      <c r="AG67" t="s">
        <v>19</v>
      </c>
      <c r="AH67">
        <v>25</v>
      </c>
      <c r="AI67">
        <v>1</v>
      </c>
      <c r="AJ67">
        <v>5</v>
      </c>
      <c r="AK67">
        <v>19</v>
      </c>
      <c r="AL67">
        <v>6</v>
      </c>
      <c r="AM67" t="s">
        <v>19</v>
      </c>
      <c r="AN67">
        <v>2</v>
      </c>
      <c r="AO67">
        <v>4</v>
      </c>
      <c r="AP67">
        <v>4</v>
      </c>
      <c r="AQ67">
        <v>1</v>
      </c>
      <c r="AR67" t="s">
        <v>19</v>
      </c>
      <c r="AS67">
        <v>3</v>
      </c>
      <c r="AT67">
        <v>4</v>
      </c>
      <c r="AU67">
        <v>2</v>
      </c>
      <c r="AV67">
        <v>1</v>
      </c>
      <c r="AW67">
        <v>1</v>
      </c>
      <c r="AX67">
        <v>2</v>
      </c>
      <c r="AY67" t="s">
        <v>19</v>
      </c>
      <c r="AZ67" t="s">
        <v>19</v>
      </c>
      <c r="BA67">
        <v>2</v>
      </c>
      <c r="BB67">
        <v>2</v>
      </c>
      <c r="BC67">
        <v>1</v>
      </c>
      <c r="BD67">
        <v>1</v>
      </c>
      <c r="BE67" t="s">
        <v>19</v>
      </c>
      <c r="BF67">
        <v>1</v>
      </c>
      <c r="BG67" t="s">
        <v>19</v>
      </c>
      <c r="BH67" t="s">
        <v>19</v>
      </c>
      <c r="BI67">
        <v>1</v>
      </c>
      <c r="BJ67" t="s">
        <v>19</v>
      </c>
      <c r="BK67" t="s">
        <v>19</v>
      </c>
      <c r="BL67" t="s">
        <v>19</v>
      </c>
      <c r="BM67" t="s">
        <v>19</v>
      </c>
      <c r="BN67">
        <v>48</v>
      </c>
      <c r="BO67">
        <v>20</v>
      </c>
      <c r="BP67">
        <v>15</v>
      </c>
      <c r="BQ67">
        <v>13</v>
      </c>
      <c r="BR67">
        <v>6</v>
      </c>
      <c r="BS67">
        <v>5</v>
      </c>
      <c r="BT67">
        <v>1</v>
      </c>
      <c r="BU67" t="s">
        <v>19</v>
      </c>
      <c r="BV67">
        <v>178</v>
      </c>
      <c r="BW67">
        <v>44</v>
      </c>
      <c r="BX67">
        <v>55</v>
      </c>
      <c r="BY67">
        <v>79</v>
      </c>
      <c r="BZ67">
        <v>69</v>
      </c>
      <c r="CA67">
        <v>22</v>
      </c>
      <c r="CB67">
        <v>24</v>
      </c>
      <c r="CC67">
        <v>23</v>
      </c>
      <c r="CD67">
        <v>35</v>
      </c>
      <c r="CE67">
        <v>3</v>
      </c>
      <c r="CF67">
        <v>18</v>
      </c>
      <c r="CG67">
        <v>14</v>
      </c>
    </row>
    <row r="68" spans="1:85">
      <c r="A68" t="s">
        <v>870</v>
      </c>
      <c r="B68">
        <v>602</v>
      </c>
      <c r="C68">
        <v>123</v>
      </c>
      <c r="D68">
        <v>169</v>
      </c>
      <c r="E68">
        <v>310</v>
      </c>
      <c r="F68" t="s">
        <v>19</v>
      </c>
      <c r="G68" t="s">
        <v>19</v>
      </c>
      <c r="H68" t="s">
        <v>19</v>
      </c>
      <c r="I68" t="s">
        <v>19</v>
      </c>
      <c r="J68">
        <v>20</v>
      </c>
      <c r="K68" t="s">
        <v>19</v>
      </c>
      <c r="L68" t="s">
        <v>19</v>
      </c>
      <c r="M68">
        <v>20</v>
      </c>
      <c r="N68">
        <v>10</v>
      </c>
      <c r="O68" t="s">
        <v>19</v>
      </c>
      <c r="P68">
        <v>3</v>
      </c>
      <c r="Q68">
        <v>7</v>
      </c>
      <c r="R68">
        <v>30</v>
      </c>
      <c r="S68" t="s">
        <v>19</v>
      </c>
      <c r="T68">
        <v>4</v>
      </c>
      <c r="U68">
        <v>26</v>
      </c>
      <c r="V68" t="s">
        <v>19</v>
      </c>
      <c r="W68" t="s">
        <v>19</v>
      </c>
      <c r="X68" t="s">
        <v>19</v>
      </c>
      <c r="Y68" t="s">
        <v>19</v>
      </c>
      <c r="Z68">
        <v>1</v>
      </c>
      <c r="AA68" t="s">
        <v>19</v>
      </c>
      <c r="AB68">
        <v>1</v>
      </c>
      <c r="AC68" t="s">
        <v>19</v>
      </c>
      <c r="AD68" t="s">
        <v>19</v>
      </c>
      <c r="AE68" t="s">
        <v>19</v>
      </c>
      <c r="AF68" t="s">
        <v>19</v>
      </c>
      <c r="AG68" t="s">
        <v>19</v>
      </c>
      <c r="AH68">
        <v>19</v>
      </c>
      <c r="AI68" t="s">
        <v>19</v>
      </c>
      <c r="AJ68" t="s">
        <v>19</v>
      </c>
      <c r="AK68">
        <v>19</v>
      </c>
      <c r="AL68">
        <v>10</v>
      </c>
      <c r="AM68" t="s">
        <v>19</v>
      </c>
      <c r="AN68">
        <v>3</v>
      </c>
      <c r="AO68">
        <v>7</v>
      </c>
      <c r="AP68" t="s">
        <v>19</v>
      </c>
      <c r="AQ68" t="s">
        <v>19</v>
      </c>
      <c r="AR68" t="s">
        <v>19</v>
      </c>
      <c r="AS68" t="s">
        <v>19</v>
      </c>
      <c r="AT68" t="s">
        <v>19</v>
      </c>
      <c r="AU68" t="s">
        <v>19</v>
      </c>
      <c r="AV68" t="s">
        <v>19</v>
      </c>
      <c r="AW68" t="s">
        <v>19</v>
      </c>
      <c r="AX68">
        <v>15</v>
      </c>
      <c r="AY68">
        <v>2</v>
      </c>
      <c r="AZ68" t="s">
        <v>19</v>
      </c>
      <c r="BA68">
        <v>13</v>
      </c>
      <c r="BB68" t="s">
        <v>19</v>
      </c>
      <c r="BC68" t="s">
        <v>19</v>
      </c>
      <c r="BD68" t="s">
        <v>19</v>
      </c>
      <c r="BE68" t="s">
        <v>19</v>
      </c>
      <c r="BF68">
        <v>2</v>
      </c>
      <c r="BG68" t="s">
        <v>19</v>
      </c>
      <c r="BH68" t="s">
        <v>19</v>
      </c>
      <c r="BI68">
        <v>2</v>
      </c>
      <c r="BJ68" t="s">
        <v>19</v>
      </c>
      <c r="BK68" t="s">
        <v>19</v>
      </c>
      <c r="BL68" t="s">
        <v>19</v>
      </c>
      <c r="BM68" t="s">
        <v>19</v>
      </c>
      <c r="BN68">
        <v>55</v>
      </c>
      <c r="BO68">
        <v>10</v>
      </c>
      <c r="BP68">
        <v>29</v>
      </c>
      <c r="BQ68">
        <v>16</v>
      </c>
      <c r="BR68">
        <v>4</v>
      </c>
      <c r="BS68" t="s">
        <v>19</v>
      </c>
      <c r="BT68">
        <v>4</v>
      </c>
      <c r="BU68" t="s">
        <v>19</v>
      </c>
      <c r="BV68">
        <v>425</v>
      </c>
      <c r="BW68">
        <v>102</v>
      </c>
      <c r="BX68">
        <v>107</v>
      </c>
      <c r="BY68">
        <v>216</v>
      </c>
      <c r="BZ68">
        <v>111</v>
      </c>
      <c r="CA68">
        <v>31</v>
      </c>
      <c r="CB68">
        <v>47</v>
      </c>
      <c r="CC68">
        <v>33</v>
      </c>
      <c r="CD68">
        <v>45</v>
      </c>
      <c r="CE68">
        <v>9</v>
      </c>
      <c r="CF68">
        <v>26</v>
      </c>
      <c r="CG68">
        <v>10</v>
      </c>
    </row>
    <row r="69" spans="1:85">
      <c r="A69" t="s">
        <v>869</v>
      </c>
      <c r="B69">
        <v>318</v>
      </c>
      <c r="C69">
        <v>73</v>
      </c>
      <c r="D69">
        <v>149</v>
      </c>
      <c r="E69">
        <v>96</v>
      </c>
      <c r="F69" t="s">
        <v>19</v>
      </c>
      <c r="G69" t="s">
        <v>19</v>
      </c>
      <c r="H69" t="s">
        <v>19</v>
      </c>
      <c r="I69" t="s">
        <v>19</v>
      </c>
      <c r="J69">
        <v>27</v>
      </c>
      <c r="K69" t="s">
        <v>19</v>
      </c>
      <c r="L69">
        <v>9</v>
      </c>
      <c r="M69">
        <v>18</v>
      </c>
      <c r="N69">
        <v>10</v>
      </c>
      <c r="O69" t="s">
        <v>19</v>
      </c>
      <c r="P69">
        <v>7</v>
      </c>
      <c r="Q69">
        <v>3</v>
      </c>
      <c r="R69">
        <v>30</v>
      </c>
      <c r="S69">
        <v>1</v>
      </c>
      <c r="T69">
        <v>15</v>
      </c>
      <c r="U69">
        <v>14</v>
      </c>
      <c r="V69">
        <v>1</v>
      </c>
      <c r="W69" t="s">
        <v>19</v>
      </c>
      <c r="X69" t="s">
        <v>19</v>
      </c>
      <c r="Y69">
        <v>1</v>
      </c>
      <c r="Z69">
        <v>1</v>
      </c>
      <c r="AA69" t="s">
        <v>19</v>
      </c>
      <c r="AB69">
        <v>1</v>
      </c>
      <c r="AC69" t="s">
        <v>19</v>
      </c>
      <c r="AD69" t="s">
        <v>19</v>
      </c>
      <c r="AE69" t="s">
        <v>19</v>
      </c>
      <c r="AF69" t="s">
        <v>19</v>
      </c>
      <c r="AG69" t="s">
        <v>19</v>
      </c>
      <c r="AH69">
        <v>20</v>
      </c>
      <c r="AI69">
        <v>1</v>
      </c>
      <c r="AJ69">
        <v>10</v>
      </c>
      <c r="AK69">
        <v>9</v>
      </c>
      <c r="AL69">
        <v>5</v>
      </c>
      <c r="AM69" t="s">
        <v>19</v>
      </c>
      <c r="AN69">
        <v>4</v>
      </c>
      <c r="AO69">
        <v>1</v>
      </c>
      <c r="AP69" t="s">
        <v>19</v>
      </c>
      <c r="AQ69" t="s">
        <v>19</v>
      </c>
      <c r="AR69" t="s">
        <v>19</v>
      </c>
      <c r="AS69" t="s">
        <v>19</v>
      </c>
      <c r="AT69">
        <v>3</v>
      </c>
      <c r="AU69" t="s">
        <v>19</v>
      </c>
      <c r="AV69" t="s">
        <v>19</v>
      </c>
      <c r="AW69">
        <v>3</v>
      </c>
      <c r="AX69">
        <v>7</v>
      </c>
      <c r="AY69" t="s">
        <v>19</v>
      </c>
      <c r="AZ69" t="s">
        <v>19</v>
      </c>
      <c r="BA69">
        <v>7</v>
      </c>
      <c r="BB69">
        <v>3</v>
      </c>
      <c r="BC69" t="s">
        <v>19</v>
      </c>
      <c r="BD69">
        <v>1</v>
      </c>
      <c r="BE69">
        <v>2</v>
      </c>
      <c r="BF69" t="s">
        <v>19</v>
      </c>
      <c r="BG69" t="s">
        <v>19</v>
      </c>
      <c r="BH69" t="s">
        <v>19</v>
      </c>
      <c r="BI69" t="s">
        <v>19</v>
      </c>
      <c r="BJ69" t="s">
        <v>19</v>
      </c>
      <c r="BK69" t="s">
        <v>19</v>
      </c>
      <c r="BL69" t="s">
        <v>19</v>
      </c>
      <c r="BM69" t="s">
        <v>19</v>
      </c>
      <c r="BN69">
        <v>55</v>
      </c>
      <c r="BO69">
        <v>14</v>
      </c>
      <c r="BP69">
        <v>40</v>
      </c>
      <c r="BQ69">
        <v>1</v>
      </c>
      <c r="BR69">
        <v>6</v>
      </c>
      <c r="BS69">
        <v>3</v>
      </c>
      <c r="BT69">
        <v>3</v>
      </c>
      <c r="BU69" t="s">
        <v>19</v>
      </c>
      <c r="BV69">
        <v>151</v>
      </c>
      <c r="BW69">
        <v>51</v>
      </c>
      <c r="BX69">
        <v>56</v>
      </c>
      <c r="BY69">
        <v>44</v>
      </c>
      <c r="BZ69">
        <v>69</v>
      </c>
      <c r="CA69">
        <v>19</v>
      </c>
      <c r="CB69">
        <v>28</v>
      </c>
      <c r="CC69">
        <v>22</v>
      </c>
      <c r="CD69">
        <v>35</v>
      </c>
      <c r="CE69">
        <v>7</v>
      </c>
      <c r="CF69">
        <v>21</v>
      </c>
      <c r="CG69">
        <v>7</v>
      </c>
    </row>
    <row r="70" spans="1:85">
      <c r="A70" t="s">
        <v>868</v>
      </c>
      <c r="B70">
        <v>771</v>
      </c>
      <c r="C70">
        <v>209</v>
      </c>
      <c r="D70">
        <v>182</v>
      </c>
      <c r="E70">
        <v>380</v>
      </c>
      <c r="F70" t="s">
        <v>19</v>
      </c>
      <c r="G70" t="s">
        <v>19</v>
      </c>
      <c r="H70" t="s">
        <v>19</v>
      </c>
      <c r="I70" t="s">
        <v>19</v>
      </c>
      <c r="J70">
        <v>34</v>
      </c>
      <c r="K70">
        <v>1</v>
      </c>
      <c r="L70">
        <v>2</v>
      </c>
      <c r="M70">
        <v>31</v>
      </c>
      <c r="N70">
        <v>14</v>
      </c>
      <c r="O70" t="s">
        <v>19</v>
      </c>
      <c r="P70" t="s">
        <v>19</v>
      </c>
      <c r="Q70">
        <v>14</v>
      </c>
      <c r="R70">
        <v>63</v>
      </c>
      <c r="S70">
        <v>1</v>
      </c>
      <c r="T70">
        <v>6</v>
      </c>
      <c r="U70">
        <v>56</v>
      </c>
      <c r="V70">
        <v>4</v>
      </c>
      <c r="W70" t="s">
        <v>19</v>
      </c>
      <c r="X70">
        <v>1</v>
      </c>
      <c r="Y70">
        <v>3</v>
      </c>
      <c r="Z70">
        <v>2</v>
      </c>
      <c r="AA70">
        <v>1</v>
      </c>
      <c r="AB70" t="s">
        <v>19</v>
      </c>
      <c r="AC70">
        <v>1</v>
      </c>
      <c r="AD70" t="s">
        <v>19</v>
      </c>
      <c r="AE70" t="s">
        <v>19</v>
      </c>
      <c r="AF70" t="s">
        <v>19</v>
      </c>
      <c r="AG70" t="s">
        <v>19</v>
      </c>
      <c r="AH70">
        <v>32</v>
      </c>
      <c r="AI70" t="s">
        <v>19</v>
      </c>
      <c r="AJ70">
        <v>4</v>
      </c>
      <c r="AK70">
        <v>28</v>
      </c>
      <c r="AL70">
        <v>19</v>
      </c>
      <c r="AM70" t="s">
        <v>19</v>
      </c>
      <c r="AN70">
        <v>1</v>
      </c>
      <c r="AO70">
        <v>18</v>
      </c>
      <c r="AP70">
        <v>5</v>
      </c>
      <c r="AQ70" t="s">
        <v>19</v>
      </c>
      <c r="AR70" t="s">
        <v>19</v>
      </c>
      <c r="AS70">
        <v>5</v>
      </c>
      <c r="AT70">
        <v>1</v>
      </c>
      <c r="AU70" t="s">
        <v>19</v>
      </c>
      <c r="AV70" t="s">
        <v>19</v>
      </c>
      <c r="AW70">
        <v>1</v>
      </c>
      <c r="AX70">
        <v>14</v>
      </c>
      <c r="AY70">
        <v>1</v>
      </c>
      <c r="AZ70" t="s">
        <v>19</v>
      </c>
      <c r="BA70">
        <v>13</v>
      </c>
      <c r="BB70">
        <v>1</v>
      </c>
      <c r="BC70">
        <v>1</v>
      </c>
      <c r="BD70" t="s">
        <v>19</v>
      </c>
      <c r="BE70" t="s">
        <v>19</v>
      </c>
      <c r="BF70">
        <v>1</v>
      </c>
      <c r="BG70">
        <v>1</v>
      </c>
      <c r="BH70" t="s">
        <v>19</v>
      </c>
      <c r="BI70" t="s">
        <v>19</v>
      </c>
      <c r="BJ70" t="s">
        <v>19</v>
      </c>
      <c r="BK70" t="s">
        <v>19</v>
      </c>
      <c r="BL70" t="s">
        <v>19</v>
      </c>
      <c r="BM70" t="s">
        <v>19</v>
      </c>
      <c r="BN70">
        <v>99</v>
      </c>
      <c r="BO70">
        <v>34</v>
      </c>
      <c r="BP70">
        <v>50</v>
      </c>
      <c r="BQ70">
        <v>15</v>
      </c>
      <c r="BR70">
        <v>9</v>
      </c>
      <c r="BS70">
        <v>3</v>
      </c>
      <c r="BT70">
        <v>6</v>
      </c>
      <c r="BU70" t="s">
        <v>19</v>
      </c>
      <c r="BV70">
        <v>470</v>
      </c>
      <c r="BW70">
        <v>147</v>
      </c>
      <c r="BX70">
        <v>84</v>
      </c>
      <c r="BY70">
        <v>239</v>
      </c>
      <c r="BZ70">
        <v>167</v>
      </c>
      <c r="CA70">
        <v>67</v>
      </c>
      <c r="CB70">
        <v>45</v>
      </c>
      <c r="CC70">
        <v>55</v>
      </c>
      <c r="CD70">
        <v>75</v>
      </c>
      <c r="CE70">
        <v>23</v>
      </c>
      <c r="CF70">
        <v>40</v>
      </c>
      <c r="CG70">
        <v>12</v>
      </c>
    </row>
    <row r="71" spans="1:85">
      <c r="A71" t="s">
        <v>867</v>
      </c>
      <c r="B71">
        <v>232</v>
      </c>
      <c r="C71">
        <v>50</v>
      </c>
      <c r="D71">
        <v>61</v>
      </c>
      <c r="E71">
        <v>121</v>
      </c>
      <c r="F71" t="s">
        <v>19</v>
      </c>
      <c r="G71" t="s">
        <v>19</v>
      </c>
      <c r="H71" t="s">
        <v>19</v>
      </c>
      <c r="I71" t="s">
        <v>19</v>
      </c>
      <c r="J71">
        <v>7</v>
      </c>
      <c r="K71" t="s">
        <v>19</v>
      </c>
      <c r="L71">
        <v>1</v>
      </c>
      <c r="M71">
        <v>6</v>
      </c>
      <c r="N71">
        <v>6</v>
      </c>
      <c r="O71" t="s">
        <v>19</v>
      </c>
      <c r="P71">
        <v>2</v>
      </c>
      <c r="Q71">
        <v>4</v>
      </c>
      <c r="R71">
        <v>34</v>
      </c>
      <c r="S71">
        <v>2</v>
      </c>
      <c r="T71">
        <v>6</v>
      </c>
      <c r="U71">
        <v>26</v>
      </c>
      <c r="V71" t="s">
        <v>19</v>
      </c>
      <c r="W71" t="s">
        <v>19</v>
      </c>
      <c r="X71" t="s">
        <v>19</v>
      </c>
      <c r="Y71" t="s">
        <v>19</v>
      </c>
      <c r="Z71" t="s">
        <v>19</v>
      </c>
      <c r="AA71" t="s">
        <v>19</v>
      </c>
      <c r="AB71" t="s">
        <v>19</v>
      </c>
      <c r="AC71" t="s">
        <v>19</v>
      </c>
      <c r="AD71" t="s">
        <v>19</v>
      </c>
      <c r="AE71" t="s">
        <v>19</v>
      </c>
      <c r="AF71" t="s">
        <v>19</v>
      </c>
      <c r="AG71" t="s">
        <v>19</v>
      </c>
      <c r="AH71">
        <v>18</v>
      </c>
      <c r="AI71" t="s">
        <v>19</v>
      </c>
      <c r="AJ71">
        <v>5</v>
      </c>
      <c r="AK71">
        <v>13</v>
      </c>
      <c r="AL71">
        <v>9</v>
      </c>
      <c r="AM71">
        <v>1</v>
      </c>
      <c r="AN71">
        <v>1</v>
      </c>
      <c r="AO71">
        <v>7</v>
      </c>
      <c r="AP71">
        <v>7</v>
      </c>
      <c r="AQ71">
        <v>1</v>
      </c>
      <c r="AR71" t="s">
        <v>19</v>
      </c>
      <c r="AS71">
        <v>6</v>
      </c>
      <c r="AT71" t="s">
        <v>19</v>
      </c>
      <c r="AU71" t="s">
        <v>19</v>
      </c>
      <c r="AV71" t="s">
        <v>19</v>
      </c>
      <c r="AW71" t="s">
        <v>19</v>
      </c>
      <c r="AX71">
        <v>4</v>
      </c>
      <c r="AY71" t="s">
        <v>19</v>
      </c>
      <c r="AZ71" t="s">
        <v>19</v>
      </c>
      <c r="BA71">
        <v>4</v>
      </c>
      <c r="BB71">
        <v>2</v>
      </c>
      <c r="BC71">
        <v>1</v>
      </c>
      <c r="BD71">
        <v>1</v>
      </c>
      <c r="BE71" t="s">
        <v>19</v>
      </c>
      <c r="BF71">
        <v>3</v>
      </c>
      <c r="BG71" t="s">
        <v>19</v>
      </c>
      <c r="BH71">
        <v>3</v>
      </c>
      <c r="BI71" t="s">
        <v>19</v>
      </c>
      <c r="BJ71" t="s">
        <v>19</v>
      </c>
      <c r="BK71" t="s">
        <v>19</v>
      </c>
      <c r="BL71" t="s">
        <v>19</v>
      </c>
      <c r="BM71" t="s">
        <v>19</v>
      </c>
      <c r="BN71">
        <v>31</v>
      </c>
      <c r="BO71">
        <v>11</v>
      </c>
      <c r="BP71">
        <v>14</v>
      </c>
      <c r="BQ71">
        <v>6</v>
      </c>
      <c r="BR71">
        <v>6</v>
      </c>
      <c r="BS71">
        <v>4</v>
      </c>
      <c r="BT71">
        <v>1</v>
      </c>
      <c r="BU71">
        <v>1</v>
      </c>
      <c r="BV71">
        <v>127</v>
      </c>
      <c r="BW71">
        <v>34</v>
      </c>
      <c r="BX71">
        <v>21</v>
      </c>
      <c r="BY71">
        <v>72</v>
      </c>
      <c r="BZ71">
        <v>33</v>
      </c>
      <c r="CA71">
        <v>13</v>
      </c>
      <c r="CB71">
        <v>11</v>
      </c>
      <c r="CC71">
        <v>9</v>
      </c>
      <c r="CD71">
        <v>18</v>
      </c>
      <c r="CE71">
        <v>2</v>
      </c>
      <c r="CF71">
        <v>13</v>
      </c>
      <c r="CG71">
        <v>3</v>
      </c>
    </row>
    <row r="72" spans="1:85">
      <c r="A72" t="s">
        <v>866</v>
      </c>
      <c r="B72">
        <v>348</v>
      </c>
      <c r="C72">
        <v>56</v>
      </c>
      <c r="D72">
        <v>94</v>
      </c>
      <c r="E72">
        <v>198</v>
      </c>
      <c r="F72" t="s">
        <v>19</v>
      </c>
      <c r="G72" t="s">
        <v>19</v>
      </c>
      <c r="H72" t="s">
        <v>19</v>
      </c>
      <c r="I72" t="s">
        <v>19</v>
      </c>
      <c r="J72">
        <v>33</v>
      </c>
      <c r="K72" t="s">
        <v>19</v>
      </c>
      <c r="L72">
        <v>6</v>
      </c>
      <c r="M72">
        <v>27</v>
      </c>
      <c r="N72">
        <v>9</v>
      </c>
      <c r="O72" t="s">
        <v>19</v>
      </c>
      <c r="P72">
        <v>2</v>
      </c>
      <c r="Q72">
        <v>7</v>
      </c>
      <c r="R72">
        <v>45</v>
      </c>
      <c r="S72">
        <v>1</v>
      </c>
      <c r="T72">
        <v>9</v>
      </c>
      <c r="U72">
        <v>35</v>
      </c>
      <c r="V72">
        <v>2</v>
      </c>
      <c r="W72" t="s">
        <v>19</v>
      </c>
      <c r="X72" t="s">
        <v>19</v>
      </c>
      <c r="Y72">
        <v>2</v>
      </c>
      <c r="Z72">
        <v>1</v>
      </c>
      <c r="AA72" t="s">
        <v>19</v>
      </c>
      <c r="AB72" t="s">
        <v>19</v>
      </c>
      <c r="AC72">
        <v>1</v>
      </c>
      <c r="AD72" t="s">
        <v>19</v>
      </c>
      <c r="AE72" t="s">
        <v>19</v>
      </c>
      <c r="AF72" t="s">
        <v>19</v>
      </c>
      <c r="AG72" t="s">
        <v>19</v>
      </c>
      <c r="AH72">
        <v>31</v>
      </c>
      <c r="AI72">
        <v>1</v>
      </c>
      <c r="AJ72">
        <v>6</v>
      </c>
      <c r="AK72">
        <v>24</v>
      </c>
      <c r="AL72">
        <v>7</v>
      </c>
      <c r="AM72" t="s">
        <v>19</v>
      </c>
      <c r="AN72">
        <v>2</v>
      </c>
      <c r="AO72">
        <v>5</v>
      </c>
      <c r="AP72">
        <v>2</v>
      </c>
      <c r="AQ72" t="s">
        <v>19</v>
      </c>
      <c r="AR72" t="s">
        <v>19</v>
      </c>
      <c r="AS72">
        <v>2</v>
      </c>
      <c r="AT72">
        <v>2</v>
      </c>
      <c r="AU72" t="s">
        <v>19</v>
      </c>
      <c r="AV72">
        <v>1</v>
      </c>
      <c r="AW72">
        <v>1</v>
      </c>
      <c r="AX72">
        <v>10</v>
      </c>
      <c r="AY72" t="s">
        <v>19</v>
      </c>
      <c r="AZ72" t="s">
        <v>19</v>
      </c>
      <c r="BA72">
        <v>10</v>
      </c>
      <c r="BB72">
        <v>7</v>
      </c>
      <c r="BC72">
        <v>4</v>
      </c>
      <c r="BD72">
        <v>2</v>
      </c>
      <c r="BE72">
        <v>1</v>
      </c>
      <c r="BF72">
        <v>1</v>
      </c>
      <c r="BG72" t="s">
        <v>19</v>
      </c>
      <c r="BH72">
        <v>1</v>
      </c>
      <c r="BI72" t="s">
        <v>19</v>
      </c>
      <c r="BJ72" t="s">
        <v>19</v>
      </c>
      <c r="BK72" t="s">
        <v>19</v>
      </c>
      <c r="BL72" t="s">
        <v>19</v>
      </c>
      <c r="BM72" t="s">
        <v>19</v>
      </c>
      <c r="BN72">
        <v>49</v>
      </c>
      <c r="BO72">
        <v>15</v>
      </c>
      <c r="BP72">
        <v>23</v>
      </c>
      <c r="BQ72">
        <v>11</v>
      </c>
      <c r="BR72">
        <v>4</v>
      </c>
      <c r="BS72">
        <v>4</v>
      </c>
      <c r="BT72" t="s">
        <v>19</v>
      </c>
      <c r="BU72" t="s">
        <v>19</v>
      </c>
      <c r="BV72">
        <v>154</v>
      </c>
      <c r="BW72">
        <v>32</v>
      </c>
      <c r="BX72">
        <v>25</v>
      </c>
      <c r="BY72">
        <v>97</v>
      </c>
      <c r="BZ72">
        <v>62</v>
      </c>
      <c r="CA72">
        <v>11</v>
      </c>
      <c r="CB72">
        <v>10</v>
      </c>
      <c r="CC72">
        <v>41</v>
      </c>
      <c r="CD72">
        <v>40</v>
      </c>
      <c r="CE72">
        <v>4</v>
      </c>
      <c r="CF72">
        <v>26</v>
      </c>
      <c r="CG72">
        <v>10</v>
      </c>
    </row>
    <row r="73" spans="1:85">
      <c r="A73" t="s">
        <v>865</v>
      </c>
      <c r="B73">
        <v>151</v>
      </c>
      <c r="C73">
        <v>37</v>
      </c>
      <c r="D73">
        <v>37</v>
      </c>
      <c r="E73">
        <v>77</v>
      </c>
      <c r="F73" t="s">
        <v>19</v>
      </c>
      <c r="G73" t="s">
        <v>19</v>
      </c>
      <c r="H73" t="s">
        <v>19</v>
      </c>
      <c r="I73" t="s">
        <v>19</v>
      </c>
      <c r="J73">
        <v>2</v>
      </c>
      <c r="K73" t="s">
        <v>19</v>
      </c>
      <c r="L73" t="s">
        <v>19</v>
      </c>
      <c r="M73">
        <v>2</v>
      </c>
      <c r="N73">
        <v>5</v>
      </c>
      <c r="O73" t="s">
        <v>19</v>
      </c>
      <c r="P73">
        <v>1</v>
      </c>
      <c r="Q73">
        <v>4</v>
      </c>
      <c r="R73">
        <v>19</v>
      </c>
      <c r="S73" t="s">
        <v>19</v>
      </c>
      <c r="T73">
        <v>2</v>
      </c>
      <c r="U73">
        <v>17</v>
      </c>
      <c r="V73">
        <v>3</v>
      </c>
      <c r="W73" t="s">
        <v>19</v>
      </c>
      <c r="X73" t="s">
        <v>19</v>
      </c>
      <c r="Y73">
        <v>3</v>
      </c>
      <c r="Z73">
        <v>1</v>
      </c>
      <c r="AA73" t="s">
        <v>19</v>
      </c>
      <c r="AB73" t="s">
        <v>19</v>
      </c>
      <c r="AC73">
        <v>1</v>
      </c>
      <c r="AD73" t="s">
        <v>19</v>
      </c>
      <c r="AE73" t="s">
        <v>19</v>
      </c>
      <c r="AF73" t="s">
        <v>19</v>
      </c>
      <c r="AG73" t="s">
        <v>19</v>
      </c>
      <c r="AH73">
        <v>9</v>
      </c>
      <c r="AI73" t="s">
        <v>19</v>
      </c>
      <c r="AJ73" t="s">
        <v>19</v>
      </c>
      <c r="AK73">
        <v>9</v>
      </c>
      <c r="AL73">
        <v>6</v>
      </c>
      <c r="AM73" t="s">
        <v>19</v>
      </c>
      <c r="AN73">
        <v>2</v>
      </c>
      <c r="AO73">
        <v>4</v>
      </c>
      <c r="AP73" t="s">
        <v>19</v>
      </c>
      <c r="AQ73" t="s">
        <v>19</v>
      </c>
      <c r="AR73" t="s">
        <v>19</v>
      </c>
      <c r="AS73" t="s">
        <v>19</v>
      </c>
      <c r="AT73" t="s">
        <v>19</v>
      </c>
      <c r="AU73" t="s">
        <v>19</v>
      </c>
      <c r="AV73" t="s">
        <v>19</v>
      </c>
      <c r="AW73" t="s">
        <v>19</v>
      </c>
      <c r="AX73">
        <v>4</v>
      </c>
      <c r="AY73" t="s">
        <v>19</v>
      </c>
      <c r="AZ73" t="s">
        <v>19</v>
      </c>
      <c r="BA73">
        <v>4</v>
      </c>
      <c r="BB73">
        <v>1</v>
      </c>
      <c r="BC73" t="s">
        <v>19</v>
      </c>
      <c r="BD73">
        <v>1</v>
      </c>
      <c r="BE73" t="s">
        <v>19</v>
      </c>
      <c r="BF73" t="s">
        <v>19</v>
      </c>
      <c r="BG73" t="s">
        <v>19</v>
      </c>
      <c r="BH73" t="s">
        <v>19</v>
      </c>
      <c r="BI73" t="s">
        <v>19</v>
      </c>
      <c r="BJ73" t="s">
        <v>19</v>
      </c>
      <c r="BK73" t="s">
        <v>19</v>
      </c>
      <c r="BL73" t="s">
        <v>19</v>
      </c>
      <c r="BM73" t="s">
        <v>19</v>
      </c>
      <c r="BN73">
        <v>21</v>
      </c>
      <c r="BO73">
        <v>4</v>
      </c>
      <c r="BP73">
        <v>12</v>
      </c>
      <c r="BQ73">
        <v>5</v>
      </c>
      <c r="BR73">
        <v>1</v>
      </c>
      <c r="BS73">
        <v>1</v>
      </c>
      <c r="BT73" t="s">
        <v>19</v>
      </c>
      <c r="BU73" t="s">
        <v>19</v>
      </c>
      <c r="BV73">
        <v>85</v>
      </c>
      <c r="BW73">
        <v>30</v>
      </c>
      <c r="BX73">
        <v>12</v>
      </c>
      <c r="BY73">
        <v>43</v>
      </c>
      <c r="BZ73">
        <v>30</v>
      </c>
      <c r="CA73">
        <v>9</v>
      </c>
      <c r="CB73">
        <v>8</v>
      </c>
      <c r="CC73">
        <v>13</v>
      </c>
      <c r="CD73">
        <v>14</v>
      </c>
      <c r="CE73">
        <v>3</v>
      </c>
      <c r="CF73">
        <v>9</v>
      </c>
      <c r="CG73">
        <v>2</v>
      </c>
    </row>
    <row r="74" spans="1:85">
      <c r="A74" t="s">
        <v>864</v>
      </c>
      <c r="B74">
        <v>337</v>
      </c>
      <c r="C74">
        <v>80</v>
      </c>
      <c r="D74">
        <v>80</v>
      </c>
      <c r="E74">
        <v>177</v>
      </c>
      <c r="F74" t="s">
        <v>19</v>
      </c>
      <c r="G74" t="s">
        <v>19</v>
      </c>
      <c r="H74" t="s">
        <v>19</v>
      </c>
      <c r="I74" t="s">
        <v>19</v>
      </c>
      <c r="J74">
        <v>14</v>
      </c>
      <c r="K74" t="s">
        <v>19</v>
      </c>
      <c r="L74">
        <v>1</v>
      </c>
      <c r="M74">
        <v>13</v>
      </c>
      <c r="N74">
        <v>12</v>
      </c>
      <c r="O74">
        <v>1</v>
      </c>
      <c r="P74">
        <v>2</v>
      </c>
      <c r="Q74">
        <v>9</v>
      </c>
      <c r="R74">
        <v>27</v>
      </c>
      <c r="S74" t="s">
        <v>19</v>
      </c>
      <c r="T74">
        <v>3</v>
      </c>
      <c r="U74">
        <v>24</v>
      </c>
      <c r="V74">
        <v>2</v>
      </c>
      <c r="W74" t="s">
        <v>19</v>
      </c>
      <c r="X74" t="s">
        <v>19</v>
      </c>
      <c r="Y74">
        <v>2</v>
      </c>
      <c r="Z74">
        <v>2</v>
      </c>
      <c r="AA74" t="s">
        <v>19</v>
      </c>
      <c r="AB74" t="s">
        <v>19</v>
      </c>
      <c r="AC74">
        <v>2</v>
      </c>
      <c r="AD74" t="s">
        <v>19</v>
      </c>
      <c r="AE74" t="s">
        <v>19</v>
      </c>
      <c r="AF74" t="s">
        <v>19</v>
      </c>
      <c r="AG74" t="s">
        <v>19</v>
      </c>
      <c r="AH74">
        <v>13</v>
      </c>
      <c r="AI74" t="s">
        <v>19</v>
      </c>
      <c r="AJ74">
        <v>1</v>
      </c>
      <c r="AK74">
        <v>12</v>
      </c>
      <c r="AL74">
        <v>9</v>
      </c>
      <c r="AM74" t="s">
        <v>19</v>
      </c>
      <c r="AN74">
        <v>2</v>
      </c>
      <c r="AO74">
        <v>7</v>
      </c>
      <c r="AP74" t="s">
        <v>19</v>
      </c>
      <c r="AQ74" t="s">
        <v>19</v>
      </c>
      <c r="AR74" t="s">
        <v>19</v>
      </c>
      <c r="AS74" t="s">
        <v>19</v>
      </c>
      <c r="AT74">
        <v>1</v>
      </c>
      <c r="AU74" t="s">
        <v>19</v>
      </c>
      <c r="AV74" t="s">
        <v>19</v>
      </c>
      <c r="AW74">
        <v>1</v>
      </c>
      <c r="AX74">
        <v>14</v>
      </c>
      <c r="AY74">
        <v>3</v>
      </c>
      <c r="AZ74">
        <v>2</v>
      </c>
      <c r="BA74">
        <v>9</v>
      </c>
      <c r="BB74">
        <v>2</v>
      </c>
      <c r="BC74">
        <v>1</v>
      </c>
      <c r="BD74" t="s">
        <v>19</v>
      </c>
      <c r="BE74">
        <v>1</v>
      </c>
      <c r="BF74">
        <v>2</v>
      </c>
      <c r="BG74">
        <v>1</v>
      </c>
      <c r="BH74" t="s">
        <v>19</v>
      </c>
      <c r="BI74">
        <v>1</v>
      </c>
      <c r="BJ74">
        <v>1</v>
      </c>
      <c r="BK74" t="s">
        <v>19</v>
      </c>
      <c r="BL74" t="s">
        <v>19</v>
      </c>
      <c r="BM74">
        <v>1</v>
      </c>
      <c r="BN74">
        <v>40</v>
      </c>
      <c r="BO74">
        <v>9</v>
      </c>
      <c r="BP74">
        <v>17</v>
      </c>
      <c r="BQ74">
        <v>14</v>
      </c>
      <c r="BR74">
        <v>7</v>
      </c>
      <c r="BS74">
        <v>1</v>
      </c>
      <c r="BT74">
        <v>4</v>
      </c>
      <c r="BU74">
        <v>2</v>
      </c>
      <c r="BV74">
        <v>188</v>
      </c>
      <c r="BW74">
        <v>57</v>
      </c>
      <c r="BX74">
        <v>38</v>
      </c>
      <c r="BY74">
        <v>93</v>
      </c>
      <c r="BZ74">
        <v>66</v>
      </c>
      <c r="CA74">
        <v>17</v>
      </c>
      <c r="CB74">
        <v>26</v>
      </c>
      <c r="CC74">
        <v>23</v>
      </c>
      <c r="CD74">
        <v>37</v>
      </c>
      <c r="CE74">
        <v>8</v>
      </c>
      <c r="CF74">
        <v>17</v>
      </c>
      <c r="CG74">
        <v>12</v>
      </c>
    </row>
    <row r="75" spans="1:85">
      <c r="A75" t="s">
        <v>863</v>
      </c>
      <c r="B75">
        <v>431</v>
      </c>
      <c r="C75">
        <v>110</v>
      </c>
      <c r="D75">
        <v>162</v>
      </c>
      <c r="E75">
        <v>159</v>
      </c>
      <c r="F75" t="s">
        <v>19</v>
      </c>
      <c r="G75" t="s">
        <v>19</v>
      </c>
      <c r="H75" t="s">
        <v>19</v>
      </c>
      <c r="I75" t="s">
        <v>19</v>
      </c>
      <c r="J75">
        <v>16</v>
      </c>
      <c r="K75">
        <v>2</v>
      </c>
      <c r="L75">
        <v>3</v>
      </c>
      <c r="M75">
        <v>11</v>
      </c>
      <c r="N75">
        <v>20</v>
      </c>
      <c r="O75">
        <v>1</v>
      </c>
      <c r="P75">
        <v>1</v>
      </c>
      <c r="Q75">
        <v>18</v>
      </c>
      <c r="R75">
        <v>41</v>
      </c>
      <c r="S75">
        <v>1</v>
      </c>
      <c r="T75">
        <v>7</v>
      </c>
      <c r="U75">
        <v>33</v>
      </c>
      <c r="V75">
        <v>2</v>
      </c>
      <c r="W75" t="s">
        <v>19</v>
      </c>
      <c r="X75">
        <v>1</v>
      </c>
      <c r="Y75">
        <v>1</v>
      </c>
      <c r="Z75">
        <v>5</v>
      </c>
      <c r="AA75" t="s">
        <v>19</v>
      </c>
      <c r="AB75" t="s">
        <v>19</v>
      </c>
      <c r="AC75">
        <v>5</v>
      </c>
      <c r="AD75" t="s">
        <v>19</v>
      </c>
      <c r="AE75" t="s">
        <v>19</v>
      </c>
      <c r="AF75" t="s">
        <v>19</v>
      </c>
      <c r="AG75" t="s">
        <v>19</v>
      </c>
      <c r="AH75">
        <v>19</v>
      </c>
      <c r="AI75" t="s">
        <v>19</v>
      </c>
      <c r="AJ75">
        <v>4</v>
      </c>
      <c r="AK75">
        <v>15</v>
      </c>
      <c r="AL75">
        <v>15</v>
      </c>
      <c r="AM75">
        <v>1</v>
      </c>
      <c r="AN75">
        <v>2</v>
      </c>
      <c r="AO75">
        <v>12</v>
      </c>
      <c r="AP75" t="s">
        <v>19</v>
      </c>
      <c r="AQ75" t="s">
        <v>19</v>
      </c>
      <c r="AR75" t="s">
        <v>19</v>
      </c>
      <c r="AS75" t="s">
        <v>19</v>
      </c>
      <c r="AT75" t="s">
        <v>19</v>
      </c>
      <c r="AU75" t="s">
        <v>19</v>
      </c>
      <c r="AV75" t="s">
        <v>19</v>
      </c>
      <c r="AW75" t="s">
        <v>19</v>
      </c>
      <c r="AX75">
        <v>15</v>
      </c>
      <c r="AY75" t="s">
        <v>19</v>
      </c>
      <c r="AZ75" t="s">
        <v>19</v>
      </c>
      <c r="BA75">
        <v>15</v>
      </c>
      <c r="BB75">
        <v>1</v>
      </c>
      <c r="BC75">
        <v>1</v>
      </c>
      <c r="BD75" t="s">
        <v>19</v>
      </c>
      <c r="BE75" t="s">
        <v>19</v>
      </c>
      <c r="BF75" t="s">
        <v>19</v>
      </c>
      <c r="BG75" t="s">
        <v>19</v>
      </c>
      <c r="BH75" t="s">
        <v>19</v>
      </c>
      <c r="BI75" t="s">
        <v>19</v>
      </c>
      <c r="BJ75" t="s">
        <v>19</v>
      </c>
      <c r="BK75" t="s">
        <v>19</v>
      </c>
      <c r="BL75" t="s">
        <v>19</v>
      </c>
      <c r="BM75" t="s">
        <v>19</v>
      </c>
      <c r="BN75">
        <v>69</v>
      </c>
      <c r="BO75">
        <v>11</v>
      </c>
      <c r="BP75">
        <v>45</v>
      </c>
      <c r="BQ75">
        <v>13</v>
      </c>
      <c r="BR75">
        <v>5</v>
      </c>
      <c r="BS75">
        <v>1</v>
      </c>
      <c r="BT75">
        <v>3</v>
      </c>
      <c r="BU75">
        <v>1</v>
      </c>
      <c r="BV75">
        <v>236</v>
      </c>
      <c r="BW75">
        <v>90</v>
      </c>
      <c r="BX75">
        <v>82</v>
      </c>
      <c r="BY75">
        <v>64</v>
      </c>
      <c r="BZ75">
        <v>68</v>
      </c>
      <c r="CA75">
        <v>21</v>
      </c>
      <c r="CB75">
        <v>30</v>
      </c>
      <c r="CC75">
        <v>17</v>
      </c>
      <c r="CD75">
        <v>33</v>
      </c>
      <c r="CE75">
        <v>4</v>
      </c>
      <c r="CF75">
        <v>24</v>
      </c>
      <c r="CG75">
        <v>5</v>
      </c>
    </row>
    <row r="76" spans="1:85">
      <c r="A76" t="s">
        <v>862</v>
      </c>
      <c r="B76">
        <v>220</v>
      </c>
      <c r="C76">
        <v>56</v>
      </c>
      <c r="D76">
        <v>68</v>
      </c>
      <c r="E76">
        <v>96</v>
      </c>
      <c r="F76" t="s">
        <v>19</v>
      </c>
      <c r="G76" t="s">
        <v>19</v>
      </c>
      <c r="H76" t="s">
        <v>19</v>
      </c>
      <c r="I76" t="s">
        <v>19</v>
      </c>
      <c r="J76">
        <v>15</v>
      </c>
      <c r="K76">
        <v>2</v>
      </c>
      <c r="L76">
        <v>3</v>
      </c>
      <c r="M76">
        <v>10</v>
      </c>
      <c r="N76">
        <v>8</v>
      </c>
      <c r="O76" t="s">
        <v>19</v>
      </c>
      <c r="P76">
        <v>3</v>
      </c>
      <c r="Q76">
        <v>5</v>
      </c>
      <c r="R76">
        <v>20</v>
      </c>
      <c r="S76">
        <v>1</v>
      </c>
      <c r="T76">
        <v>5</v>
      </c>
      <c r="U76">
        <v>14</v>
      </c>
      <c r="V76">
        <v>2</v>
      </c>
      <c r="W76">
        <v>1</v>
      </c>
      <c r="X76" t="s">
        <v>19</v>
      </c>
      <c r="Y76">
        <v>1</v>
      </c>
      <c r="Z76" t="s">
        <v>19</v>
      </c>
      <c r="AA76" t="s">
        <v>19</v>
      </c>
      <c r="AB76" t="s">
        <v>19</v>
      </c>
      <c r="AC76" t="s">
        <v>19</v>
      </c>
      <c r="AD76" t="s">
        <v>19</v>
      </c>
      <c r="AE76" t="s">
        <v>19</v>
      </c>
      <c r="AF76" t="s">
        <v>19</v>
      </c>
      <c r="AG76" t="s">
        <v>19</v>
      </c>
      <c r="AH76">
        <v>12</v>
      </c>
      <c r="AI76" t="s">
        <v>19</v>
      </c>
      <c r="AJ76">
        <v>4</v>
      </c>
      <c r="AK76">
        <v>8</v>
      </c>
      <c r="AL76">
        <v>5</v>
      </c>
      <c r="AM76" t="s">
        <v>19</v>
      </c>
      <c r="AN76">
        <v>1</v>
      </c>
      <c r="AO76">
        <v>4</v>
      </c>
      <c r="AP76" t="s">
        <v>19</v>
      </c>
      <c r="AQ76" t="s">
        <v>19</v>
      </c>
      <c r="AR76" t="s">
        <v>19</v>
      </c>
      <c r="AS76" t="s">
        <v>19</v>
      </c>
      <c r="AT76">
        <v>1</v>
      </c>
      <c r="AU76" t="s">
        <v>19</v>
      </c>
      <c r="AV76" t="s">
        <v>19</v>
      </c>
      <c r="AW76">
        <v>1</v>
      </c>
      <c r="AX76">
        <v>2</v>
      </c>
      <c r="AY76" t="s">
        <v>19</v>
      </c>
      <c r="AZ76" t="s">
        <v>19</v>
      </c>
      <c r="BA76">
        <v>2</v>
      </c>
      <c r="BB76">
        <v>2</v>
      </c>
      <c r="BC76" t="s">
        <v>19</v>
      </c>
      <c r="BD76">
        <v>1</v>
      </c>
      <c r="BE76">
        <v>1</v>
      </c>
      <c r="BF76">
        <v>1</v>
      </c>
      <c r="BG76">
        <v>1</v>
      </c>
      <c r="BH76" t="s">
        <v>19</v>
      </c>
      <c r="BI76" t="s">
        <v>19</v>
      </c>
      <c r="BJ76">
        <v>1</v>
      </c>
      <c r="BK76" t="s">
        <v>19</v>
      </c>
      <c r="BL76" t="s">
        <v>19</v>
      </c>
      <c r="BM76">
        <v>1</v>
      </c>
      <c r="BN76">
        <v>40</v>
      </c>
      <c r="BO76">
        <v>10</v>
      </c>
      <c r="BP76">
        <v>27</v>
      </c>
      <c r="BQ76">
        <v>3</v>
      </c>
      <c r="BR76">
        <v>8</v>
      </c>
      <c r="BS76">
        <v>2</v>
      </c>
      <c r="BT76">
        <v>5</v>
      </c>
      <c r="BU76">
        <v>1</v>
      </c>
      <c r="BV76">
        <v>120</v>
      </c>
      <c r="BW76">
        <v>40</v>
      </c>
      <c r="BX76">
        <v>21</v>
      </c>
      <c r="BY76">
        <v>59</v>
      </c>
      <c r="BZ76">
        <v>53</v>
      </c>
      <c r="CA76">
        <v>25</v>
      </c>
      <c r="CB76">
        <v>11</v>
      </c>
      <c r="CC76">
        <v>17</v>
      </c>
      <c r="CD76">
        <v>11</v>
      </c>
      <c r="CE76">
        <v>2</v>
      </c>
      <c r="CF76">
        <v>8</v>
      </c>
      <c r="CG76">
        <v>1</v>
      </c>
    </row>
    <row r="77" spans="1:85">
      <c r="A77" t="s">
        <v>861</v>
      </c>
      <c r="B77">
        <v>485</v>
      </c>
      <c r="C77">
        <v>138</v>
      </c>
      <c r="D77">
        <v>236</v>
      </c>
      <c r="E77">
        <v>111</v>
      </c>
      <c r="F77" t="s">
        <v>19</v>
      </c>
      <c r="G77" t="s">
        <v>19</v>
      </c>
      <c r="H77" t="s">
        <v>19</v>
      </c>
      <c r="I77" t="s">
        <v>19</v>
      </c>
      <c r="J77">
        <v>27</v>
      </c>
      <c r="K77">
        <v>1</v>
      </c>
      <c r="L77">
        <v>16</v>
      </c>
      <c r="M77">
        <v>10</v>
      </c>
      <c r="N77">
        <v>27</v>
      </c>
      <c r="O77">
        <v>5</v>
      </c>
      <c r="P77">
        <v>8</v>
      </c>
      <c r="Q77">
        <v>14</v>
      </c>
      <c r="R77">
        <v>53</v>
      </c>
      <c r="S77">
        <v>2</v>
      </c>
      <c r="T77">
        <v>30</v>
      </c>
      <c r="U77">
        <v>21</v>
      </c>
      <c r="V77">
        <v>4</v>
      </c>
      <c r="W77" t="s">
        <v>19</v>
      </c>
      <c r="X77">
        <v>3</v>
      </c>
      <c r="Y77">
        <v>1</v>
      </c>
      <c r="Z77">
        <v>7</v>
      </c>
      <c r="AA77" t="s">
        <v>19</v>
      </c>
      <c r="AB77">
        <v>7</v>
      </c>
      <c r="AC77" t="s">
        <v>19</v>
      </c>
      <c r="AD77">
        <v>1</v>
      </c>
      <c r="AE77" t="s">
        <v>19</v>
      </c>
      <c r="AF77">
        <v>1</v>
      </c>
      <c r="AG77" t="s">
        <v>19</v>
      </c>
      <c r="AH77">
        <v>21</v>
      </c>
      <c r="AI77">
        <v>1</v>
      </c>
      <c r="AJ77">
        <v>12</v>
      </c>
      <c r="AK77">
        <v>8</v>
      </c>
      <c r="AL77">
        <v>20</v>
      </c>
      <c r="AM77">
        <v>1</v>
      </c>
      <c r="AN77">
        <v>7</v>
      </c>
      <c r="AO77">
        <v>12</v>
      </c>
      <c r="AP77" t="s">
        <v>19</v>
      </c>
      <c r="AQ77" t="s">
        <v>19</v>
      </c>
      <c r="AR77" t="s">
        <v>19</v>
      </c>
      <c r="AS77" t="s">
        <v>19</v>
      </c>
      <c r="AT77" t="s">
        <v>19</v>
      </c>
      <c r="AU77" t="s">
        <v>19</v>
      </c>
      <c r="AV77" t="s">
        <v>19</v>
      </c>
      <c r="AW77" t="s">
        <v>19</v>
      </c>
      <c r="AX77">
        <v>3</v>
      </c>
      <c r="AY77" t="s">
        <v>19</v>
      </c>
      <c r="AZ77" t="s">
        <v>19</v>
      </c>
      <c r="BA77">
        <v>3</v>
      </c>
      <c r="BB77">
        <v>2</v>
      </c>
      <c r="BC77" t="s">
        <v>19</v>
      </c>
      <c r="BD77">
        <v>2</v>
      </c>
      <c r="BE77" t="s">
        <v>19</v>
      </c>
      <c r="BF77" t="s">
        <v>19</v>
      </c>
      <c r="BG77" t="s">
        <v>19</v>
      </c>
      <c r="BH77" t="s">
        <v>19</v>
      </c>
      <c r="BI77" t="s">
        <v>19</v>
      </c>
      <c r="BJ77" t="s">
        <v>19</v>
      </c>
      <c r="BK77" t="s">
        <v>19</v>
      </c>
      <c r="BL77" t="s">
        <v>19</v>
      </c>
      <c r="BM77" t="s">
        <v>19</v>
      </c>
      <c r="BN77">
        <v>72</v>
      </c>
      <c r="BO77">
        <v>17</v>
      </c>
      <c r="BP77">
        <v>52</v>
      </c>
      <c r="BQ77">
        <v>3</v>
      </c>
      <c r="BR77">
        <v>12</v>
      </c>
      <c r="BS77">
        <v>3</v>
      </c>
      <c r="BT77">
        <v>9</v>
      </c>
      <c r="BU77" t="s">
        <v>19</v>
      </c>
      <c r="BV77">
        <v>262</v>
      </c>
      <c r="BW77">
        <v>107</v>
      </c>
      <c r="BX77">
        <v>96</v>
      </c>
      <c r="BY77">
        <v>59</v>
      </c>
      <c r="BZ77">
        <v>83</v>
      </c>
      <c r="CA77">
        <v>33</v>
      </c>
      <c r="CB77">
        <v>40</v>
      </c>
      <c r="CC77">
        <v>10</v>
      </c>
      <c r="CD77">
        <v>39</v>
      </c>
      <c r="CE77">
        <v>6</v>
      </c>
      <c r="CF77">
        <v>32</v>
      </c>
      <c r="CG77">
        <v>1</v>
      </c>
    </row>
    <row r="78" spans="1:85">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c r="BA78" t="s">
        <v>789</v>
      </c>
      <c r="BB78" t="s">
        <v>789</v>
      </c>
      <c r="BC78" t="s">
        <v>789</v>
      </c>
      <c r="BD78" t="s">
        <v>789</v>
      </c>
      <c r="BE78" t="s">
        <v>789</v>
      </c>
      <c r="BF78" t="s">
        <v>789</v>
      </c>
      <c r="BG78" t="s">
        <v>789</v>
      </c>
      <c r="BH78" t="s">
        <v>789</v>
      </c>
      <c r="BI78" t="s">
        <v>789</v>
      </c>
      <c r="BJ78" t="s">
        <v>789</v>
      </c>
      <c r="BK78" t="s">
        <v>789</v>
      </c>
      <c r="BL78" t="s">
        <v>789</v>
      </c>
      <c r="BM78" t="s">
        <v>789</v>
      </c>
      <c r="BN78" t="s">
        <v>789</v>
      </c>
      <c r="BO78" t="s">
        <v>789</v>
      </c>
      <c r="BP78" t="s">
        <v>789</v>
      </c>
      <c r="BQ78" t="s">
        <v>789</v>
      </c>
      <c r="BR78" t="s">
        <v>789</v>
      </c>
      <c r="BS78" t="s">
        <v>789</v>
      </c>
      <c r="BT78" t="s">
        <v>789</v>
      </c>
      <c r="BU78" t="s">
        <v>789</v>
      </c>
      <c r="BV78" t="s">
        <v>789</v>
      </c>
      <c r="BW78" t="s">
        <v>789</v>
      </c>
      <c r="BX78" t="s">
        <v>789</v>
      </c>
      <c r="BY78" t="s">
        <v>789</v>
      </c>
      <c r="BZ78" t="s">
        <v>789</v>
      </c>
      <c r="CA78" t="s">
        <v>789</v>
      </c>
      <c r="CB78" t="s">
        <v>789</v>
      </c>
      <c r="CC78" t="s">
        <v>789</v>
      </c>
      <c r="CD78" t="s">
        <v>789</v>
      </c>
      <c r="CE78" t="s">
        <v>789</v>
      </c>
      <c r="CF78" t="s">
        <v>789</v>
      </c>
      <c r="CG78" t="s">
        <v>789</v>
      </c>
    </row>
    <row r="79" spans="1:85">
      <c r="A79" t="s">
        <v>859</v>
      </c>
      <c r="B79">
        <v>204</v>
      </c>
      <c r="C79">
        <v>45</v>
      </c>
      <c r="D79">
        <v>97</v>
      </c>
      <c r="E79">
        <v>62</v>
      </c>
      <c r="F79" t="s">
        <v>19</v>
      </c>
      <c r="G79" t="s">
        <v>19</v>
      </c>
      <c r="H79" t="s">
        <v>19</v>
      </c>
      <c r="I79" t="s">
        <v>19</v>
      </c>
      <c r="J79">
        <v>7</v>
      </c>
      <c r="K79" t="s">
        <v>19</v>
      </c>
      <c r="L79">
        <v>1</v>
      </c>
      <c r="M79">
        <v>6</v>
      </c>
      <c r="N79">
        <v>4</v>
      </c>
      <c r="O79">
        <v>1</v>
      </c>
      <c r="P79" t="s">
        <v>19</v>
      </c>
      <c r="Q79">
        <v>3</v>
      </c>
      <c r="R79">
        <v>11</v>
      </c>
      <c r="S79" t="s">
        <v>19</v>
      </c>
      <c r="T79">
        <v>2</v>
      </c>
      <c r="U79">
        <v>9</v>
      </c>
      <c r="V79" t="s">
        <v>19</v>
      </c>
      <c r="W79" t="s">
        <v>19</v>
      </c>
      <c r="X79" t="s">
        <v>19</v>
      </c>
      <c r="Y79" t="s">
        <v>19</v>
      </c>
      <c r="Z79" t="s">
        <v>19</v>
      </c>
      <c r="AA79" t="s">
        <v>19</v>
      </c>
      <c r="AB79" t="s">
        <v>19</v>
      </c>
      <c r="AC79" t="s">
        <v>19</v>
      </c>
      <c r="AD79" t="s">
        <v>19</v>
      </c>
      <c r="AE79" t="s">
        <v>19</v>
      </c>
      <c r="AF79" t="s">
        <v>19</v>
      </c>
      <c r="AG79" t="s">
        <v>19</v>
      </c>
      <c r="AH79">
        <v>8</v>
      </c>
      <c r="AI79" t="s">
        <v>19</v>
      </c>
      <c r="AJ79">
        <v>1</v>
      </c>
      <c r="AK79">
        <v>7</v>
      </c>
      <c r="AL79">
        <v>3</v>
      </c>
      <c r="AM79" t="s">
        <v>19</v>
      </c>
      <c r="AN79">
        <v>1</v>
      </c>
      <c r="AO79">
        <v>2</v>
      </c>
      <c r="AP79" t="s">
        <v>19</v>
      </c>
      <c r="AQ79" t="s">
        <v>19</v>
      </c>
      <c r="AR79" t="s">
        <v>19</v>
      </c>
      <c r="AS79" t="s">
        <v>19</v>
      </c>
      <c r="AT79" t="s">
        <v>19</v>
      </c>
      <c r="AU79" t="s">
        <v>19</v>
      </c>
      <c r="AV79" t="s">
        <v>19</v>
      </c>
      <c r="AW79" t="s">
        <v>19</v>
      </c>
      <c r="AX79">
        <v>7</v>
      </c>
      <c r="AY79" t="s">
        <v>19</v>
      </c>
      <c r="AZ79" t="s">
        <v>19</v>
      </c>
      <c r="BA79">
        <v>7</v>
      </c>
      <c r="BB79">
        <v>1</v>
      </c>
      <c r="BC79" t="s">
        <v>19</v>
      </c>
      <c r="BD79" t="s">
        <v>19</v>
      </c>
      <c r="BE79">
        <v>1</v>
      </c>
      <c r="BF79">
        <v>1</v>
      </c>
      <c r="BG79" t="s">
        <v>19</v>
      </c>
      <c r="BH79">
        <v>1</v>
      </c>
      <c r="BI79" t="s">
        <v>19</v>
      </c>
      <c r="BJ79" t="s">
        <v>19</v>
      </c>
      <c r="BK79" t="s">
        <v>19</v>
      </c>
      <c r="BL79" t="s">
        <v>19</v>
      </c>
      <c r="BM79" t="s">
        <v>19</v>
      </c>
      <c r="BN79">
        <v>18</v>
      </c>
      <c r="BO79">
        <v>3</v>
      </c>
      <c r="BP79">
        <v>14</v>
      </c>
      <c r="BQ79">
        <v>1</v>
      </c>
      <c r="BR79">
        <v>2</v>
      </c>
      <c r="BS79">
        <v>1</v>
      </c>
      <c r="BT79" t="s">
        <v>19</v>
      </c>
      <c r="BU79">
        <v>1</v>
      </c>
      <c r="BV79">
        <v>141</v>
      </c>
      <c r="BW79">
        <v>39</v>
      </c>
      <c r="BX79">
        <v>67</v>
      </c>
      <c r="BY79">
        <v>35</v>
      </c>
      <c r="BZ79">
        <v>55</v>
      </c>
      <c r="CA79">
        <v>12</v>
      </c>
      <c r="CB79">
        <v>36</v>
      </c>
      <c r="CC79">
        <v>7</v>
      </c>
      <c r="CD79">
        <v>14</v>
      </c>
      <c r="CE79">
        <v>2</v>
      </c>
      <c r="CF79">
        <v>12</v>
      </c>
      <c r="CG79" t="s">
        <v>19</v>
      </c>
    </row>
    <row r="80" spans="1:85">
      <c r="A80" t="s">
        <v>858</v>
      </c>
      <c r="B80">
        <v>28</v>
      </c>
      <c r="C80">
        <v>17</v>
      </c>
      <c r="D80">
        <v>7</v>
      </c>
      <c r="E80">
        <v>4</v>
      </c>
      <c r="F80" t="s">
        <v>19</v>
      </c>
      <c r="G80" t="s">
        <v>19</v>
      </c>
      <c r="H80" t="s">
        <v>19</v>
      </c>
      <c r="I80" t="s">
        <v>19</v>
      </c>
      <c r="J80">
        <v>1</v>
      </c>
      <c r="K80" t="s">
        <v>19</v>
      </c>
      <c r="L80">
        <v>1</v>
      </c>
      <c r="M80" t="s">
        <v>19</v>
      </c>
      <c r="N80" t="s">
        <v>19</v>
      </c>
      <c r="O80" t="s">
        <v>19</v>
      </c>
      <c r="P80" t="s">
        <v>19</v>
      </c>
      <c r="Q80" t="s">
        <v>19</v>
      </c>
      <c r="R80">
        <v>2</v>
      </c>
      <c r="S80" t="s">
        <v>19</v>
      </c>
      <c r="T80">
        <v>1</v>
      </c>
      <c r="U80">
        <v>1</v>
      </c>
      <c r="V80" t="s">
        <v>19</v>
      </c>
      <c r="W80" t="s">
        <v>19</v>
      </c>
      <c r="X80" t="s">
        <v>19</v>
      </c>
      <c r="Y80" t="s">
        <v>19</v>
      </c>
      <c r="Z80" t="s">
        <v>19</v>
      </c>
      <c r="AA80" t="s">
        <v>19</v>
      </c>
      <c r="AB80" t="s">
        <v>19</v>
      </c>
      <c r="AC80" t="s">
        <v>19</v>
      </c>
      <c r="AD80">
        <v>1</v>
      </c>
      <c r="AE80" t="s">
        <v>19</v>
      </c>
      <c r="AF80" t="s">
        <v>19</v>
      </c>
      <c r="AG80">
        <v>1</v>
      </c>
      <c r="AH80">
        <v>1</v>
      </c>
      <c r="AI80" t="s">
        <v>19</v>
      </c>
      <c r="AJ80">
        <v>1</v>
      </c>
      <c r="AK80" t="s">
        <v>19</v>
      </c>
      <c r="AL80" t="s">
        <v>19</v>
      </c>
      <c r="AM80" t="s">
        <v>19</v>
      </c>
      <c r="AN80" t="s">
        <v>19</v>
      </c>
      <c r="AO80" t="s">
        <v>19</v>
      </c>
      <c r="AP80" t="s">
        <v>19</v>
      </c>
      <c r="AQ80" t="s">
        <v>19</v>
      </c>
      <c r="AR80" t="s">
        <v>19</v>
      </c>
      <c r="AS80" t="s">
        <v>19</v>
      </c>
      <c r="AT80" t="s">
        <v>19</v>
      </c>
      <c r="AU80" t="s">
        <v>19</v>
      </c>
      <c r="AV80" t="s">
        <v>19</v>
      </c>
      <c r="AW80" t="s">
        <v>19</v>
      </c>
      <c r="AX80" t="s">
        <v>19</v>
      </c>
      <c r="AY80" t="s">
        <v>19</v>
      </c>
      <c r="AZ80" t="s">
        <v>19</v>
      </c>
      <c r="BA80" t="s">
        <v>19</v>
      </c>
      <c r="BB80" t="s">
        <v>19</v>
      </c>
      <c r="BC80" t="s">
        <v>19</v>
      </c>
      <c r="BD80" t="s">
        <v>19</v>
      </c>
      <c r="BE80" t="s">
        <v>19</v>
      </c>
      <c r="BF80" t="s">
        <v>19</v>
      </c>
      <c r="BG80" t="s">
        <v>19</v>
      </c>
      <c r="BH80" t="s">
        <v>19</v>
      </c>
      <c r="BI80" t="s">
        <v>19</v>
      </c>
      <c r="BJ80" t="s">
        <v>19</v>
      </c>
      <c r="BK80" t="s">
        <v>19</v>
      </c>
      <c r="BL80" t="s">
        <v>19</v>
      </c>
      <c r="BM80" t="s">
        <v>19</v>
      </c>
      <c r="BN80">
        <v>4</v>
      </c>
      <c r="BO80">
        <v>2</v>
      </c>
      <c r="BP80">
        <v>1</v>
      </c>
      <c r="BQ80">
        <v>1</v>
      </c>
      <c r="BR80">
        <v>1</v>
      </c>
      <c r="BS80" t="s">
        <v>19</v>
      </c>
      <c r="BT80" t="s">
        <v>19</v>
      </c>
      <c r="BU80">
        <v>1</v>
      </c>
      <c r="BV80">
        <v>16</v>
      </c>
      <c r="BW80">
        <v>13</v>
      </c>
      <c r="BX80">
        <v>1</v>
      </c>
      <c r="BY80">
        <v>2</v>
      </c>
      <c r="BZ80">
        <v>11</v>
      </c>
      <c r="CA80">
        <v>8</v>
      </c>
      <c r="CB80">
        <v>1</v>
      </c>
      <c r="CC80">
        <v>2</v>
      </c>
      <c r="CD80">
        <v>5</v>
      </c>
      <c r="CE80">
        <v>2</v>
      </c>
      <c r="CF80">
        <v>3</v>
      </c>
      <c r="CG80" t="s">
        <v>19</v>
      </c>
    </row>
    <row r="81" spans="1:85">
      <c r="A81" t="s">
        <v>857</v>
      </c>
      <c r="B81">
        <v>87</v>
      </c>
      <c r="C81">
        <v>48</v>
      </c>
      <c r="D81">
        <v>28</v>
      </c>
      <c r="E81">
        <v>11</v>
      </c>
      <c r="F81" t="s">
        <v>19</v>
      </c>
      <c r="G81" t="s">
        <v>19</v>
      </c>
      <c r="H81" t="s">
        <v>19</v>
      </c>
      <c r="I81" t="s">
        <v>19</v>
      </c>
      <c r="J81">
        <v>1</v>
      </c>
      <c r="K81">
        <v>1</v>
      </c>
      <c r="L81" t="s">
        <v>19</v>
      </c>
      <c r="M81" t="s">
        <v>19</v>
      </c>
      <c r="N81">
        <v>7</v>
      </c>
      <c r="O81">
        <v>2</v>
      </c>
      <c r="P81">
        <v>3</v>
      </c>
      <c r="Q81">
        <v>2</v>
      </c>
      <c r="R81">
        <v>5</v>
      </c>
      <c r="S81">
        <v>1</v>
      </c>
      <c r="T81">
        <v>3</v>
      </c>
      <c r="U81">
        <v>1</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v>4</v>
      </c>
      <c r="AM81" t="s">
        <v>19</v>
      </c>
      <c r="AN81">
        <v>3</v>
      </c>
      <c r="AO81">
        <v>1</v>
      </c>
      <c r="AP81" t="s">
        <v>19</v>
      </c>
      <c r="AQ81" t="s">
        <v>19</v>
      </c>
      <c r="AR81" t="s">
        <v>19</v>
      </c>
      <c r="AS81" t="s">
        <v>19</v>
      </c>
      <c r="AT81">
        <v>1</v>
      </c>
      <c r="AU81">
        <v>1</v>
      </c>
      <c r="AV81" t="s">
        <v>19</v>
      </c>
      <c r="AW81" t="s">
        <v>19</v>
      </c>
      <c r="AX81">
        <v>9</v>
      </c>
      <c r="AY81" t="s">
        <v>19</v>
      </c>
      <c r="AZ81">
        <v>5</v>
      </c>
      <c r="BA81">
        <v>4</v>
      </c>
      <c r="BB81" t="s">
        <v>19</v>
      </c>
      <c r="BC81" t="s">
        <v>19</v>
      </c>
      <c r="BD81" t="s">
        <v>19</v>
      </c>
      <c r="BE81" t="s">
        <v>19</v>
      </c>
      <c r="BF81">
        <v>2</v>
      </c>
      <c r="BG81" t="s">
        <v>19</v>
      </c>
      <c r="BH81">
        <v>2</v>
      </c>
      <c r="BI81" t="s">
        <v>19</v>
      </c>
      <c r="BJ81" t="s">
        <v>19</v>
      </c>
      <c r="BK81" t="s">
        <v>19</v>
      </c>
      <c r="BL81" t="s">
        <v>19</v>
      </c>
      <c r="BM81" t="s">
        <v>19</v>
      </c>
      <c r="BN81">
        <v>13</v>
      </c>
      <c r="BO81">
        <v>7</v>
      </c>
      <c r="BP81">
        <v>6</v>
      </c>
      <c r="BQ81" t="s">
        <v>19</v>
      </c>
      <c r="BR81">
        <v>1</v>
      </c>
      <c r="BS81">
        <v>1</v>
      </c>
      <c r="BT81" t="s">
        <v>19</v>
      </c>
      <c r="BU81" t="s">
        <v>19</v>
      </c>
      <c r="BV81">
        <v>41</v>
      </c>
      <c r="BW81">
        <v>34</v>
      </c>
      <c r="BX81">
        <v>4</v>
      </c>
      <c r="BY81">
        <v>3</v>
      </c>
      <c r="BZ81">
        <v>25</v>
      </c>
      <c r="CA81">
        <v>20</v>
      </c>
      <c r="CB81">
        <v>2</v>
      </c>
      <c r="CC81">
        <v>3</v>
      </c>
      <c r="CD81">
        <v>9</v>
      </c>
      <c r="CE81">
        <v>3</v>
      </c>
      <c r="CF81">
        <v>5</v>
      </c>
      <c r="CG81">
        <v>1</v>
      </c>
    </row>
    <row r="82" spans="1:85">
      <c r="A82" t="s">
        <v>856</v>
      </c>
      <c r="B82">
        <v>103</v>
      </c>
      <c r="C82">
        <v>26</v>
      </c>
      <c r="D82">
        <v>56</v>
      </c>
      <c r="E82">
        <v>21</v>
      </c>
      <c r="F82" t="s">
        <v>19</v>
      </c>
      <c r="G82" t="s">
        <v>19</v>
      </c>
      <c r="H82" t="s">
        <v>19</v>
      </c>
      <c r="I82" t="s">
        <v>19</v>
      </c>
      <c r="J82">
        <v>6</v>
      </c>
      <c r="K82">
        <v>1</v>
      </c>
      <c r="L82">
        <v>1</v>
      </c>
      <c r="M82">
        <v>4</v>
      </c>
      <c r="N82">
        <v>5</v>
      </c>
      <c r="O82">
        <v>1</v>
      </c>
      <c r="P82">
        <v>3</v>
      </c>
      <c r="Q82">
        <v>1</v>
      </c>
      <c r="R82">
        <v>7</v>
      </c>
      <c r="S82">
        <v>1</v>
      </c>
      <c r="T82">
        <v>4</v>
      </c>
      <c r="U82">
        <v>2</v>
      </c>
      <c r="V82">
        <v>1</v>
      </c>
      <c r="W82">
        <v>1</v>
      </c>
      <c r="X82" t="s">
        <v>19</v>
      </c>
      <c r="Y82" t="s">
        <v>19</v>
      </c>
      <c r="Z82" t="s">
        <v>19</v>
      </c>
      <c r="AA82" t="s">
        <v>19</v>
      </c>
      <c r="AB82" t="s">
        <v>19</v>
      </c>
      <c r="AC82" t="s">
        <v>19</v>
      </c>
      <c r="AD82" t="s">
        <v>19</v>
      </c>
      <c r="AE82" t="s">
        <v>19</v>
      </c>
      <c r="AF82" t="s">
        <v>19</v>
      </c>
      <c r="AG82" t="s">
        <v>19</v>
      </c>
      <c r="AH82">
        <v>4</v>
      </c>
      <c r="AI82" t="s">
        <v>19</v>
      </c>
      <c r="AJ82">
        <v>2</v>
      </c>
      <c r="AK82">
        <v>2</v>
      </c>
      <c r="AL82">
        <v>2</v>
      </c>
      <c r="AM82" t="s">
        <v>19</v>
      </c>
      <c r="AN82">
        <v>2</v>
      </c>
      <c r="AO82" t="s">
        <v>19</v>
      </c>
      <c r="AP82" t="s">
        <v>19</v>
      </c>
      <c r="AQ82" t="s">
        <v>19</v>
      </c>
      <c r="AR82" t="s">
        <v>19</v>
      </c>
      <c r="AS82" t="s">
        <v>19</v>
      </c>
      <c r="AT82" t="s">
        <v>19</v>
      </c>
      <c r="AU82" t="s">
        <v>19</v>
      </c>
      <c r="AV82" t="s">
        <v>19</v>
      </c>
      <c r="AW82" t="s">
        <v>19</v>
      </c>
      <c r="AX82">
        <v>6</v>
      </c>
      <c r="AY82" t="s">
        <v>19</v>
      </c>
      <c r="AZ82">
        <v>3</v>
      </c>
      <c r="BA82">
        <v>3</v>
      </c>
      <c r="BB82" t="s">
        <v>19</v>
      </c>
      <c r="BC82" t="s">
        <v>19</v>
      </c>
      <c r="BD82" t="s">
        <v>19</v>
      </c>
      <c r="BE82" t="s">
        <v>19</v>
      </c>
      <c r="BF82" t="s">
        <v>19</v>
      </c>
      <c r="BG82" t="s">
        <v>19</v>
      </c>
      <c r="BH82" t="s">
        <v>19</v>
      </c>
      <c r="BI82" t="s">
        <v>19</v>
      </c>
      <c r="BJ82" t="s">
        <v>19</v>
      </c>
      <c r="BK82" t="s">
        <v>19</v>
      </c>
      <c r="BL82" t="s">
        <v>19</v>
      </c>
      <c r="BM82" t="s">
        <v>19</v>
      </c>
      <c r="BN82">
        <v>17</v>
      </c>
      <c r="BO82">
        <v>6</v>
      </c>
      <c r="BP82">
        <v>10</v>
      </c>
      <c r="BQ82">
        <v>1</v>
      </c>
      <c r="BR82">
        <v>4</v>
      </c>
      <c r="BS82">
        <v>1</v>
      </c>
      <c r="BT82">
        <v>3</v>
      </c>
      <c r="BU82" t="s">
        <v>19</v>
      </c>
      <c r="BV82">
        <v>44</v>
      </c>
      <c r="BW82">
        <v>17</v>
      </c>
      <c r="BX82">
        <v>21</v>
      </c>
      <c r="BY82">
        <v>6</v>
      </c>
      <c r="BZ82">
        <v>20</v>
      </c>
      <c r="CA82">
        <v>9</v>
      </c>
      <c r="CB82">
        <v>11</v>
      </c>
      <c r="CC82" t="s">
        <v>19</v>
      </c>
      <c r="CD82">
        <v>18</v>
      </c>
      <c r="CE82" t="s">
        <v>19</v>
      </c>
      <c r="CF82">
        <v>14</v>
      </c>
      <c r="CG82">
        <v>4</v>
      </c>
    </row>
    <row r="83" spans="1:85">
      <c r="A83" t="s">
        <v>855</v>
      </c>
      <c r="B83">
        <v>57</v>
      </c>
      <c r="C83">
        <v>13</v>
      </c>
      <c r="D83">
        <v>26</v>
      </c>
      <c r="E83">
        <v>18</v>
      </c>
      <c r="F83">
        <v>1</v>
      </c>
      <c r="G83" t="s">
        <v>19</v>
      </c>
      <c r="H83" t="s">
        <v>19</v>
      </c>
      <c r="I83">
        <v>1</v>
      </c>
      <c r="J83">
        <v>2</v>
      </c>
      <c r="K83" t="s">
        <v>19</v>
      </c>
      <c r="L83">
        <v>2</v>
      </c>
      <c r="M83" t="s">
        <v>19</v>
      </c>
      <c r="N83">
        <v>2</v>
      </c>
      <c r="O83" t="s">
        <v>19</v>
      </c>
      <c r="P83">
        <v>2</v>
      </c>
      <c r="Q83" t="s">
        <v>19</v>
      </c>
      <c r="R83">
        <v>7</v>
      </c>
      <c r="S83" t="s">
        <v>19</v>
      </c>
      <c r="T83">
        <v>4</v>
      </c>
      <c r="U83">
        <v>3</v>
      </c>
      <c r="V83" t="s">
        <v>19</v>
      </c>
      <c r="W83" t="s">
        <v>19</v>
      </c>
      <c r="X83" t="s">
        <v>19</v>
      </c>
      <c r="Y83" t="s">
        <v>19</v>
      </c>
      <c r="Z83">
        <v>1</v>
      </c>
      <c r="AA83" t="s">
        <v>19</v>
      </c>
      <c r="AB83" t="s">
        <v>19</v>
      </c>
      <c r="AC83">
        <v>1</v>
      </c>
      <c r="AD83" t="s">
        <v>19</v>
      </c>
      <c r="AE83" t="s">
        <v>19</v>
      </c>
      <c r="AF83" t="s">
        <v>19</v>
      </c>
      <c r="AG83" t="s">
        <v>19</v>
      </c>
      <c r="AH83">
        <v>3</v>
      </c>
      <c r="AI83" t="s">
        <v>19</v>
      </c>
      <c r="AJ83">
        <v>2</v>
      </c>
      <c r="AK83">
        <v>1</v>
      </c>
      <c r="AL83">
        <v>2</v>
      </c>
      <c r="AM83" t="s">
        <v>19</v>
      </c>
      <c r="AN83">
        <v>2</v>
      </c>
      <c r="AO83" t="s">
        <v>19</v>
      </c>
      <c r="AP83">
        <v>1</v>
      </c>
      <c r="AQ83" t="s">
        <v>19</v>
      </c>
      <c r="AR83" t="s">
        <v>19</v>
      </c>
      <c r="AS83">
        <v>1</v>
      </c>
      <c r="AT83" t="s">
        <v>19</v>
      </c>
      <c r="AU83" t="s">
        <v>19</v>
      </c>
      <c r="AV83" t="s">
        <v>19</v>
      </c>
      <c r="AW83" t="s">
        <v>19</v>
      </c>
      <c r="AX83">
        <v>8</v>
      </c>
      <c r="AY83">
        <v>3</v>
      </c>
      <c r="AZ83" t="s">
        <v>19</v>
      </c>
      <c r="BA83">
        <v>5</v>
      </c>
      <c r="BB83">
        <v>1</v>
      </c>
      <c r="BC83" t="s">
        <v>19</v>
      </c>
      <c r="BD83" t="s">
        <v>19</v>
      </c>
      <c r="BE83">
        <v>1</v>
      </c>
      <c r="BF83">
        <v>1</v>
      </c>
      <c r="BG83" t="s">
        <v>19</v>
      </c>
      <c r="BH83" t="s">
        <v>19</v>
      </c>
      <c r="BI83">
        <v>1</v>
      </c>
      <c r="BJ83" t="s">
        <v>19</v>
      </c>
      <c r="BK83" t="s">
        <v>19</v>
      </c>
      <c r="BL83" t="s">
        <v>19</v>
      </c>
      <c r="BM83" t="s">
        <v>19</v>
      </c>
      <c r="BN83">
        <v>11</v>
      </c>
      <c r="BO83">
        <v>1</v>
      </c>
      <c r="BP83">
        <v>7</v>
      </c>
      <c r="BQ83">
        <v>3</v>
      </c>
      <c r="BR83">
        <v>2</v>
      </c>
      <c r="BS83" t="s">
        <v>19</v>
      </c>
      <c r="BT83">
        <v>1</v>
      </c>
      <c r="BU83">
        <v>1</v>
      </c>
      <c r="BV83">
        <v>19</v>
      </c>
      <c r="BW83">
        <v>9</v>
      </c>
      <c r="BX83">
        <v>7</v>
      </c>
      <c r="BY83">
        <v>3</v>
      </c>
      <c r="BZ83">
        <v>6</v>
      </c>
      <c r="CA83">
        <v>3</v>
      </c>
      <c r="CB83">
        <v>2</v>
      </c>
      <c r="CC83">
        <v>1</v>
      </c>
      <c r="CD83">
        <v>5</v>
      </c>
      <c r="CE83" t="s">
        <v>19</v>
      </c>
      <c r="CF83">
        <v>4</v>
      </c>
      <c r="CG83">
        <v>1</v>
      </c>
    </row>
    <row r="84" spans="1:85">
      <c r="A84" t="s">
        <v>854</v>
      </c>
      <c r="B84">
        <v>105</v>
      </c>
      <c r="C84">
        <v>14</v>
      </c>
      <c r="D84">
        <v>47</v>
      </c>
      <c r="E84">
        <v>44</v>
      </c>
      <c r="F84" t="s">
        <v>19</v>
      </c>
      <c r="G84" t="s">
        <v>19</v>
      </c>
      <c r="H84" t="s">
        <v>19</v>
      </c>
      <c r="I84" t="s">
        <v>19</v>
      </c>
      <c r="J84">
        <v>4</v>
      </c>
      <c r="K84" t="s">
        <v>19</v>
      </c>
      <c r="L84">
        <v>1</v>
      </c>
      <c r="M84">
        <v>3</v>
      </c>
      <c r="N84">
        <v>7</v>
      </c>
      <c r="O84" t="s">
        <v>19</v>
      </c>
      <c r="P84">
        <v>1</v>
      </c>
      <c r="Q84">
        <v>6</v>
      </c>
      <c r="R84">
        <v>13</v>
      </c>
      <c r="S84" t="s">
        <v>19</v>
      </c>
      <c r="T84">
        <v>5</v>
      </c>
      <c r="U84">
        <v>8</v>
      </c>
      <c r="V84" t="s">
        <v>19</v>
      </c>
      <c r="W84" t="s">
        <v>19</v>
      </c>
      <c r="X84" t="s">
        <v>19</v>
      </c>
      <c r="Y84" t="s">
        <v>19</v>
      </c>
      <c r="Z84" t="s">
        <v>19</v>
      </c>
      <c r="AA84" t="s">
        <v>19</v>
      </c>
      <c r="AB84" t="s">
        <v>19</v>
      </c>
      <c r="AC84" t="s">
        <v>19</v>
      </c>
      <c r="AD84" t="s">
        <v>19</v>
      </c>
      <c r="AE84" t="s">
        <v>19</v>
      </c>
      <c r="AF84" t="s">
        <v>19</v>
      </c>
      <c r="AG84" t="s">
        <v>19</v>
      </c>
      <c r="AH84">
        <v>6</v>
      </c>
      <c r="AI84" t="s">
        <v>19</v>
      </c>
      <c r="AJ84">
        <v>4</v>
      </c>
      <c r="AK84">
        <v>2</v>
      </c>
      <c r="AL84">
        <v>7</v>
      </c>
      <c r="AM84" t="s">
        <v>19</v>
      </c>
      <c r="AN84">
        <v>1</v>
      </c>
      <c r="AO84">
        <v>6</v>
      </c>
      <c r="AP84" t="s">
        <v>19</v>
      </c>
      <c r="AQ84" t="s">
        <v>19</v>
      </c>
      <c r="AR84" t="s">
        <v>19</v>
      </c>
      <c r="AS84" t="s">
        <v>19</v>
      </c>
      <c r="AT84" t="s">
        <v>19</v>
      </c>
      <c r="AU84" t="s">
        <v>19</v>
      </c>
      <c r="AV84" t="s">
        <v>19</v>
      </c>
      <c r="AW84" t="s">
        <v>19</v>
      </c>
      <c r="AX84">
        <v>5</v>
      </c>
      <c r="AY84" t="s">
        <v>19</v>
      </c>
      <c r="AZ84" t="s">
        <v>19</v>
      </c>
      <c r="BA84">
        <v>5</v>
      </c>
      <c r="BB84">
        <v>1</v>
      </c>
      <c r="BC84" t="s">
        <v>19</v>
      </c>
      <c r="BD84">
        <v>1</v>
      </c>
      <c r="BE84" t="s">
        <v>19</v>
      </c>
      <c r="BF84" t="s">
        <v>19</v>
      </c>
      <c r="BG84" t="s">
        <v>19</v>
      </c>
      <c r="BH84" t="s">
        <v>19</v>
      </c>
      <c r="BI84" t="s">
        <v>19</v>
      </c>
      <c r="BJ84" t="s">
        <v>19</v>
      </c>
      <c r="BK84" t="s">
        <v>19</v>
      </c>
      <c r="BL84" t="s">
        <v>19</v>
      </c>
      <c r="BM84" t="s">
        <v>19</v>
      </c>
      <c r="BN84">
        <v>18</v>
      </c>
      <c r="BO84">
        <v>3</v>
      </c>
      <c r="BP84">
        <v>13</v>
      </c>
      <c r="BQ84">
        <v>2</v>
      </c>
      <c r="BR84">
        <v>3</v>
      </c>
      <c r="BS84">
        <v>1</v>
      </c>
      <c r="BT84">
        <v>2</v>
      </c>
      <c r="BU84" t="s">
        <v>19</v>
      </c>
      <c r="BV84">
        <v>46</v>
      </c>
      <c r="BW84">
        <v>11</v>
      </c>
      <c r="BX84">
        <v>18</v>
      </c>
      <c r="BY84">
        <v>17</v>
      </c>
      <c r="BZ84">
        <v>23</v>
      </c>
      <c r="CA84">
        <v>6</v>
      </c>
      <c r="CB84">
        <v>12</v>
      </c>
      <c r="CC84">
        <v>5</v>
      </c>
      <c r="CD84">
        <v>11</v>
      </c>
      <c r="CE84" t="s">
        <v>19</v>
      </c>
      <c r="CF84">
        <v>8</v>
      </c>
      <c r="CG84">
        <v>3</v>
      </c>
    </row>
    <row r="85" spans="1:85">
      <c r="A85" t="s">
        <v>853</v>
      </c>
      <c r="B85">
        <v>204</v>
      </c>
      <c r="C85">
        <v>53</v>
      </c>
      <c r="D85">
        <v>103</v>
      </c>
      <c r="E85">
        <v>48</v>
      </c>
      <c r="F85">
        <v>2</v>
      </c>
      <c r="G85" t="s">
        <v>19</v>
      </c>
      <c r="H85">
        <v>2</v>
      </c>
      <c r="I85" t="s">
        <v>19</v>
      </c>
      <c r="J85">
        <v>7</v>
      </c>
      <c r="K85">
        <v>2</v>
      </c>
      <c r="L85">
        <v>2</v>
      </c>
      <c r="M85">
        <v>3</v>
      </c>
      <c r="N85">
        <v>16</v>
      </c>
      <c r="O85" t="s">
        <v>19</v>
      </c>
      <c r="P85">
        <v>9</v>
      </c>
      <c r="Q85">
        <v>7</v>
      </c>
      <c r="R85">
        <v>15</v>
      </c>
      <c r="S85" t="s">
        <v>19</v>
      </c>
      <c r="T85">
        <v>11</v>
      </c>
      <c r="U85">
        <v>4</v>
      </c>
      <c r="V85" t="s">
        <v>19</v>
      </c>
      <c r="W85" t="s">
        <v>19</v>
      </c>
      <c r="X85" t="s">
        <v>19</v>
      </c>
      <c r="Y85" t="s">
        <v>19</v>
      </c>
      <c r="Z85" t="s">
        <v>19</v>
      </c>
      <c r="AA85" t="s">
        <v>19</v>
      </c>
      <c r="AB85" t="s">
        <v>19</v>
      </c>
      <c r="AC85" t="s">
        <v>19</v>
      </c>
      <c r="AD85" t="s">
        <v>19</v>
      </c>
      <c r="AE85" t="s">
        <v>19</v>
      </c>
      <c r="AF85" t="s">
        <v>19</v>
      </c>
      <c r="AG85" t="s">
        <v>19</v>
      </c>
      <c r="AH85">
        <v>3</v>
      </c>
      <c r="AI85" t="s">
        <v>19</v>
      </c>
      <c r="AJ85">
        <v>2</v>
      </c>
      <c r="AK85">
        <v>1</v>
      </c>
      <c r="AL85">
        <v>12</v>
      </c>
      <c r="AM85" t="s">
        <v>19</v>
      </c>
      <c r="AN85">
        <v>9</v>
      </c>
      <c r="AO85">
        <v>3</v>
      </c>
      <c r="AP85" t="s">
        <v>19</v>
      </c>
      <c r="AQ85" t="s">
        <v>19</v>
      </c>
      <c r="AR85" t="s">
        <v>19</v>
      </c>
      <c r="AS85" t="s">
        <v>19</v>
      </c>
      <c r="AT85" t="s">
        <v>19</v>
      </c>
      <c r="AU85" t="s">
        <v>19</v>
      </c>
      <c r="AV85" t="s">
        <v>19</v>
      </c>
      <c r="AW85" t="s">
        <v>19</v>
      </c>
      <c r="AX85">
        <v>9</v>
      </c>
      <c r="AY85">
        <v>2</v>
      </c>
      <c r="AZ85">
        <v>2</v>
      </c>
      <c r="BA85">
        <v>5</v>
      </c>
      <c r="BB85" t="s">
        <v>19</v>
      </c>
      <c r="BC85" t="s">
        <v>19</v>
      </c>
      <c r="BD85" t="s">
        <v>19</v>
      </c>
      <c r="BE85" t="s">
        <v>19</v>
      </c>
      <c r="BF85">
        <v>1</v>
      </c>
      <c r="BG85" t="s">
        <v>19</v>
      </c>
      <c r="BH85">
        <v>1</v>
      </c>
      <c r="BI85" t="s">
        <v>19</v>
      </c>
      <c r="BJ85" t="s">
        <v>19</v>
      </c>
      <c r="BK85" t="s">
        <v>19</v>
      </c>
      <c r="BL85" t="s">
        <v>19</v>
      </c>
      <c r="BM85" t="s">
        <v>19</v>
      </c>
      <c r="BN85">
        <v>30</v>
      </c>
      <c r="BO85">
        <v>6</v>
      </c>
      <c r="BP85">
        <v>20</v>
      </c>
      <c r="BQ85">
        <v>4</v>
      </c>
      <c r="BR85" t="s">
        <v>19</v>
      </c>
      <c r="BS85" t="s">
        <v>19</v>
      </c>
      <c r="BT85" t="s">
        <v>19</v>
      </c>
      <c r="BU85" t="s">
        <v>19</v>
      </c>
      <c r="BV85">
        <v>103</v>
      </c>
      <c r="BW85">
        <v>40</v>
      </c>
      <c r="BX85">
        <v>42</v>
      </c>
      <c r="BY85">
        <v>21</v>
      </c>
      <c r="BZ85">
        <v>33</v>
      </c>
      <c r="CA85">
        <v>14</v>
      </c>
      <c r="CB85">
        <v>14</v>
      </c>
      <c r="CC85">
        <v>5</v>
      </c>
      <c r="CD85">
        <v>21</v>
      </c>
      <c r="CE85">
        <v>3</v>
      </c>
      <c r="CF85">
        <v>14</v>
      </c>
      <c r="CG85">
        <v>4</v>
      </c>
    </row>
    <row r="86" spans="1:85">
      <c r="A86" t="s">
        <v>852</v>
      </c>
      <c r="B86">
        <v>140</v>
      </c>
      <c r="C86">
        <v>45</v>
      </c>
      <c r="D86">
        <v>42</v>
      </c>
      <c r="E86">
        <v>53</v>
      </c>
      <c r="F86" t="s">
        <v>19</v>
      </c>
      <c r="G86" t="s">
        <v>19</v>
      </c>
      <c r="H86" t="s">
        <v>19</v>
      </c>
      <c r="I86" t="s">
        <v>19</v>
      </c>
      <c r="J86">
        <v>5</v>
      </c>
      <c r="K86">
        <v>2</v>
      </c>
      <c r="L86">
        <v>1</v>
      </c>
      <c r="M86">
        <v>2</v>
      </c>
      <c r="N86">
        <v>4</v>
      </c>
      <c r="O86" t="s">
        <v>19</v>
      </c>
      <c r="P86">
        <v>1</v>
      </c>
      <c r="Q86">
        <v>3</v>
      </c>
      <c r="R86">
        <v>6</v>
      </c>
      <c r="S86">
        <v>1</v>
      </c>
      <c r="T86">
        <v>2</v>
      </c>
      <c r="U86">
        <v>3</v>
      </c>
      <c r="V86" t="s">
        <v>19</v>
      </c>
      <c r="W86" t="s">
        <v>19</v>
      </c>
      <c r="X86" t="s">
        <v>19</v>
      </c>
      <c r="Y86" t="s">
        <v>19</v>
      </c>
      <c r="Z86" t="s">
        <v>19</v>
      </c>
      <c r="AA86" t="s">
        <v>19</v>
      </c>
      <c r="AB86" t="s">
        <v>19</v>
      </c>
      <c r="AC86" t="s">
        <v>19</v>
      </c>
      <c r="AD86" t="s">
        <v>19</v>
      </c>
      <c r="AE86" t="s">
        <v>19</v>
      </c>
      <c r="AF86" t="s">
        <v>19</v>
      </c>
      <c r="AG86" t="s">
        <v>19</v>
      </c>
      <c r="AH86">
        <v>3</v>
      </c>
      <c r="AI86">
        <v>1</v>
      </c>
      <c r="AJ86">
        <v>1</v>
      </c>
      <c r="AK86">
        <v>1</v>
      </c>
      <c r="AL86">
        <v>3</v>
      </c>
      <c r="AM86" t="s">
        <v>19</v>
      </c>
      <c r="AN86">
        <v>1</v>
      </c>
      <c r="AO86">
        <v>2</v>
      </c>
      <c r="AP86" t="s">
        <v>19</v>
      </c>
      <c r="AQ86" t="s">
        <v>19</v>
      </c>
      <c r="AR86" t="s">
        <v>19</v>
      </c>
      <c r="AS86" t="s">
        <v>19</v>
      </c>
      <c r="AT86" t="s">
        <v>19</v>
      </c>
      <c r="AU86" t="s">
        <v>19</v>
      </c>
      <c r="AV86" t="s">
        <v>19</v>
      </c>
      <c r="AW86" t="s">
        <v>19</v>
      </c>
      <c r="AX86">
        <v>3</v>
      </c>
      <c r="AY86" t="s">
        <v>19</v>
      </c>
      <c r="AZ86">
        <v>1</v>
      </c>
      <c r="BA86">
        <v>2</v>
      </c>
      <c r="BB86">
        <v>1</v>
      </c>
      <c r="BC86">
        <v>1</v>
      </c>
      <c r="BD86" t="s">
        <v>19</v>
      </c>
      <c r="BE86" t="s">
        <v>19</v>
      </c>
      <c r="BF86">
        <v>1</v>
      </c>
      <c r="BG86" t="s">
        <v>19</v>
      </c>
      <c r="BH86">
        <v>1</v>
      </c>
      <c r="BI86" t="s">
        <v>19</v>
      </c>
      <c r="BJ86" t="s">
        <v>19</v>
      </c>
      <c r="BK86" t="s">
        <v>19</v>
      </c>
      <c r="BL86" t="s">
        <v>19</v>
      </c>
      <c r="BM86" t="s">
        <v>19</v>
      </c>
      <c r="BN86">
        <v>21</v>
      </c>
      <c r="BO86">
        <v>3</v>
      </c>
      <c r="BP86">
        <v>16</v>
      </c>
      <c r="BQ86">
        <v>2</v>
      </c>
      <c r="BR86">
        <v>3</v>
      </c>
      <c r="BS86" t="s">
        <v>19</v>
      </c>
      <c r="BT86">
        <v>2</v>
      </c>
      <c r="BU86">
        <v>1</v>
      </c>
      <c r="BV86">
        <v>87</v>
      </c>
      <c r="BW86">
        <v>36</v>
      </c>
      <c r="BX86">
        <v>12</v>
      </c>
      <c r="BY86">
        <v>39</v>
      </c>
      <c r="BZ86">
        <v>35</v>
      </c>
      <c r="CA86">
        <v>16</v>
      </c>
      <c r="CB86">
        <v>7</v>
      </c>
      <c r="CC86">
        <v>12</v>
      </c>
      <c r="CD86">
        <v>12</v>
      </c>
      <c r="CE86">
        <v>2</v>
      </c>
      <c r="CF86">
        <v>8</v>
      </c>
      <c r="CG86">
        <v>2</v>
      </c>
    </row>
    <row r="87" spans="1:85">
      <c r="A87" t="s">
        <v>851</v>
      </c>
      <c r="B87">
        <v>41</v>
      </c>
      <c r="C87">
        <v>9</v>
      </c>
      <c r="D87">
        <v>13</v>
      </c>
      <c r="E87">
        <v>19</v>
      </c>
      <c r="F87" t="s">
        <v>19</v>
      </c>
      <c r="G87" t="s">
        <v>19</v>
      </c>
      <c r="H87" t="s">
        <v>19</v>
      </c>
      <c r="I87" t="s">
        <v>19</v>
      </c>
      <c r="J87">
        <v>2</v>
      </c>
      <c r="K87" t="s">
        <v>19</v>
      </c>
      <c r="L87">
        <v>1</v>
      </c>
      <c r="M87">
        <v>1</v>
      </c>
      <c r="N87" t="s">
        <v>19</v>
      </c>
      <c r="O87" t="s">
        <v>19</v>
      </c>
      <c r="P87" t="s">
        <v>19</v>
      </c>
      <c r="Q87" t="s">
        <v>19</v>
      </c>
      <c r="R87">
        <v>2</v>
      </c>
      <c r="S87" t="s">
        <v>19</v>
      </c>
      <c r="T87">
        <v>1</v>
      </c>
      <c r="U87">
        <v>1</v>
      </c>
      <c r="V87" t="s">
        <v>19</v>
      </c>
      <c r="W87" t="s">
        <v>19</v>
      </c>
      <c r="X87" t="s">
        <v>19</v>
      </c>
      <c r="Y87" t="s">
        <v>19</v>
      </c>
      <c r="Z87" t="s">
        <v>19</v>
      </c>
      <c r="AA87" t="s">
        <v>19</v>
      </c>
      <c r="AB87" t="s">
        <v>19</v>
      </c>
      <c r="AC87" t="s">
        <v>19</v>
      </c>
      <c r="AD87" t="s">
        <v>19</v>
      </c>
      <c r="AE87" t="s">
        <v>19</v>
      </c>
      <c r="AF87" t="s">
        <v>19</v>
      </c>
      <c r="AG87" t="s">
        <v>19</v>
      </c>
      <c r="AH87">
        <v>2</v>
      </c>
      <c r="AI87" t="s">
        <v>19</v>
      </c>
      <c r="AJ87">
        <v>1</v>
      </c>
      <c r="AK87">
        <v>1</v>
      </c>
      <c r="AL87" t="s">
        <v>19</v>
      </c>
      <c r="AM87" t="s">
        <v>19</v>
      </c>
      <c r="AN87" t="s">
        <v>19</v>
      </c>
      <c r="AO87" t="s">
        <v>19</v>
      </c>
      <c r="AP87" t="s">
        <v>19</v>
      </c>
      <c r="AQ87" t="s">
        <v>19</v>
      </c>
      <c r="AR87" t="s">
        <v>19</v>
      </c>
      <c r="AS87" t="s">
        <v>19</v>
      </c>
      <c r="AT87" t="s">
        <v>19</v>
      </c>
      <c r="AU87" t="s">
        <v>19</v>
      </c>
      <c r="AV87" t="s">
        <v>19</v>
      </c>
      <c r="AW87" t="s">
        <v>19</v>
      </c>
      <c r="AX87" t="s">
        <v>19</v>
      </c>
      <c r="AY87" t="s">
        <v>19</v>
      </c>
      <c r="AZ87" t="s">
        <v>19</v>
      </c>
      <c r="BA87" t="s">
        <v>19</v>
      </c>
      <c r="BB87" t="s">
        <v>19</v>
      </c>
      <c r="BC87" t="s">
        <v>19</v>
      </c>
      <c r="BD87" t="s">
        <v>19</v>
      </c>
      <c r="BE87" t="s">
        <v>19</v>
      </c>
      <c r="BF87" t="s">
        <v>19</v>
      </c>
      <c r="BG87" t="s">
        <v>19</v>
      </c>
      <c r="BH87" t="s">
        <v>19</v>
      </c>
      <c r="BI87" t="s">
        <v>19</v>
      </c>
      <c r="BJ87" t="s">
        <v>19</v>
      </c>
      <c r="BK87" t="s">
        <v>19</v>
      </c>
      <c r="BL87" t="s">
        <v>19</v>
      </c>
      <c r="BM87" t="s">
        <v>19</v>
      </c>
      <c r="BN87">
        <v>6</v>
      </c>
      <c r="BO87">
        <v>2</v>
      </c>
      <c r="BP87">
        <v>2</v>
      </c>
      <c r="BQ87">
        <v>2</v>
      </c>
      <c r="BR87" t="s">
        <v>19</v>
      </c>
      <c r="BS87" t="s">
        <v>19</v>
      </c>
      <c r="BT87" t="s">
        <v>19</v>
      </c>
      <c r="BU87" t="s">
        <v>19</v>
      </c>
      <c r="BV87">
        <v>28</v>
      </c>
      <c r="BW87">
        <v>7</v>
      </c>
      <c r="BX87">
        <v>7</v>
      </c>
      <c r="BY87">
        <v>14</v>
      </c>
      <c r="BZ87">
        <v>16</v>
      </c>
      <c r="CA87">
        <v>4</v>
      </c>
      <c r="CB87">
        <v>6</v>
      </c>
      <c r="CC87">
        <v>6</v>
      </c>
      <c r="CD87">
        <v>3</v>
      </c>
      <c r="CE87" t="s">
        <v>19</v>
      </c>
      <c r="CF87">
        <v>2</v>
      </c>
      <c r="CG87">
        <v>1</v>
      </c>
    </row>
    <row r="88" spans="1:85">
      <c r="A88" t="s">
        <v>850</v>
      </c>
      <c r="B88">
        <v>348</v>
      </c>
      <c r="C88">
        <v>103</v>
      </c>
      <c r="D88">
        <v>132</v>
      </c>
      <c r="E88">
        <v>113</v>
      </c>
      <c r="F88" t="s">
        <v>19</v>
      </c>
      <c r="G88" t="s">
        <v>19</v>
      </c>
      <c r="H88" t="s">
        <v>19</v>
      </c>
      <c r="I88" t="s">
        <v>19</v>
      </c>
      <c r="J88">
        <v>5</v>
      </c>
      <c r="K88" t="s">
        <v>19</v>
      </c>
      <c r="L88">
        <v>1</v>
      </c>
      <c r="M88">
        <v>4</v>
      </c>
      <c r="N88">
        <v>7</v>
      </c>
      <c r="O88" t="s">
        <v>19</v>
      </c>
      <c r="P88">
        <v>2</v>
      </c>
      <c r="Q88">
        <v>5</v>
      </c>
      <c r="R88">
        <v>20</v>
      </c>
      <c r="S88" t="s">
        <v>19</v>
      </c>
      <c r="T88">
        <v>6</v>
      </c>
      <c r="U88">
        <v>14</v>
      </c>
      <c r="V88" t="s">
        <v>19</v>
      </c>
      <c r="W88" t="s">
        <v>19</v>
      </c>
      <c r="X88" t="s">
        <v>19</v>
      </c>
      <c r="Y88" t="s">
        <v>19</v>
      </c>
      <c r="Z88" t="s">
        <v>19</v>
      </c>
      <c r="AA88" t="s">
        <v>19</v>
      </c>
      <c r="AB88" t="s">
        <v>19</v>
      </c>
      <c r="AC88" t="s">
        <v>19</v>
      </c>
      <c r="AD88" t="s">
        <v>19</v>
      </c>
      <c r="AE88" t="s">
        <v>19</v>
      </c>
      <c r="AF88" t="s">
        <v>19</v>
      </c>
      <c r="AG88" t="s">
        <v>19</v>
      </c>
      <c r="AH88">
        <v>7</v>
      </c>
      <c r="AI88" t="s">
        <v>19</v>
      </c>
      <c r="AJ88">
        <v>2</v>
      </c>
      <c r="AK88">
        <v>5</v>
      </c>
      <c r="AL88">
        <v>12</v>
      </c>
      <c r="AM88" t="s">
        <v>19</v>
      </c>
      <c r="AN88">
        <v>3</v>
      </c>
      <c r="AO88">
        <v>9</v>
      </c>
      <c r="AP88">
        <v>1</v>
      </c>
      <c r="AQ88" t="s">
        <v>19</v>
      </c>
      <c r="AR88">
        <v>1</v>
      </c>
      <c r="AS88" t="s">
        <v>19</v>
      </c>
      <c r="AT88" t="s">
        <v>19</v>
      </c>
      <c r="AU88" t="s">
        <v>19</v>
      </c>
      <c r="AV88" t="s">
        <v>19</v>
      </c>
      <c r="AW88" t="s">
        <v>19</v>
      </c>
      <c r="AX88" t="s">
        <v>19</v>
      </c>
      <c r="AY88" t="s">
        <v>19</v>
      </c>
      <c r="AZ88" t="s">
        <v>19</v>
      </c>
      <c r="BA88" t="s">
        <v>19</v>
      </c>
      <c r="BB88" t="s">
        <v>19</v>
      </c>
      <c r="BC88" t="s">
        <v>19</v>
      </c>
      <c r="BD88" t="s">
        <v>19</v>
      </c>
      <c r="BE88" t="s">
        <v>19</v>
      </c>
      <c r="BF88" t="s">
        <v>19</v>
      </c>
      <c r="BG88" t="s">
        <v>19</v>
      </c>
      <c r="BH88" t="s">
        <v>19</v>
      </c>
      <c r="BI88" t="s">
        <v>19</v>
      </c>
      <c r="BJ88" t="s">
        <v>19</v>
      </c>
      <c r="BK88" t="s">
        <v>19</v>
      </c>
      <c r="BL88" t="s">
        <v>19</v>
      </c>
      <c r="BM88" t="s">
        <v>19</v>
      </c>
      <c r="BN88">
        <v>48</v>
      </c>
      <c r="BO88">
        <v>2</v>
      </c>
      <c r="BP88">
        <v>40</v>
      </c>
      <c r="BQ88">
        <v>6</v>
      </c>
      <c r="BR88">
        <v>4</v>
      </c>
      <c r="BS88" t="s">
        <v>19</v>
      </c>
      <c r="BT88">
        <v>4</v>
      </c>
      <c r="BU88" t="s">
        <v>19</v>
      </c>
      <c r="BV88">
        <v>230</v>
      </c>
      <c r="BW88">
        <v>101</v>
      </c>
      <c r="BX88">
        <v>59</v>
      </c>
      <c r="BY88">
        <v>70</v>
      </c>
      <c r="BZ88">
        <v>104</v>
      </c>
      <c r="CA88">
        <v>33</v>
      </c>
      <c r="CB88">
        <v>44</v>
      </c>
      <c r="CC88">
        <v>27</v>
      </c>
      <c r="CD88">
        <v>38</v>
      </c>
      <c r="CE88" t="s">
        <v>19</v>
      </c>
      <c r="CF88">
        <v>24</v>
      </c>
      <c r="CG88">
        <v>14</v>
      </c>
    </row>
    <row r="89" spans="1:85">
      <c r="A89" t="s">
        <v>849</v>
      </c>
      <c r="B89">
        <v>107</v>
      </c>
      <c r="C89">
        <v>40</v>
      </c>
      <c r="D89">
        <v>24</v>
      </c>
      <c r="E89">
        <v>43</v>
      </c>
      <c r="F89">
        <v>1</v>
      </c>
      <c r="G89" t="s">
        <v>19</v>
      </c>
      <c r="H89">
        <v>1</v>
      </c>
      <c r="I89" t="s">
        <v>19</v>
      </c>
      <c r="J89">
        <v>2</v>
      </c>
      <c r="K89" t="s">
        <v>19</v>
      </c>
      <c r="L89" t="s">
        <v>19</v>
      </c>
      <c r="M89">
        <v>2</v>
      </c>
      <c r="N89">
        <v>1</v>
      </c>
      <c r="O89" t="s">
        <v>19</v>
      </c>
      <c r="P89">
        <v>1</v>
      </c>
      <c r="Q89" t="s">
        <v>19</v>
      </c>
      <c r="R89">
        <v>5</v>
      </c>
      <c r="S89" t="s">
        <v>19</v>
      </c>
      <c r="T89">
        <v>4</v>
      </c>
      <c r="U89">
        <v>1</v>
      </c>
      <c r="V89">
        <v>1</v>
      </c>
      <c r="W89" t="s">
        <v>19</v>
      </c>
      <c r="X89">
        <v>1</v>
      </c>
      <c r="Y89" t="s">
        <v>19</v>
      </c>
      <c r="Z89">
        <v>1</v>
      </c>
      <c r="AA89" t="s">
        <v>19</v>
      </c>
      <c r="AB89">
        <v>1</v>
      </c>
      <c r="AC89" t="s">
        <v>19</v>
      </c>
      <c r="AD89" t="s">
        <v>19</v>
      </c>
      <c r="AE89" t="s">
        <v>19</v>
      </c>
      <c r="AF89" t="s">
        <v>19</v>
      </c>
      <c r="AG89" t="s">
        <v>19</v>
      </c>
      <c r="AH89">
        <v>1</v>
      </c>
      <c r="AI89" t="s">
        <v>19</v>
      </c>
      <c r="AJ89" t="s">
        <v>19</v>
      </c>
      <c r="AK89">
        <v>1</v>
      </c>
      <c r="AL89">
        <v>2</v>
      </c>
      <c r="AM89" t="s">
        <v>19</v>
      </c>
      <c r="AN89">
        <v>2</v>
      </c>
      <c r="AO89" t="s">
        <v>19</v>
      </c>
      <c r="AP89" t="s">
        <v>19</v>
      </c>
      <c r="AQ89" t="s">
        <v>19</v>
      </c>
      <c r="AR89" t="s">
        <v>19</v>
      </c>
      <c r="AS89" t="s">
        <v>19</v>
      </c>
      <c r="AT89" t="s">
        <v>19</v>
      </c>
      <c r="AU89" t="s">
        <v>19</v>
      </c>
      <c r="AV89" t="s">
        <v>19</v>
      </c>
      <c r="AW89" t="s">
        <v>19</v>
      </c>
      <c r="AX89">
        <v>3</v>
      </c>
      <c r="AY89">
        <v>3</v>
      </c>
      <c r="AZ89" t="s">
        <v>19</v>
      </c>
      <c r="BA89" t="s">
        <v>19</v>
      </c>
      <c r="BB89">
        <v>1</v>
      </c>
      <c r="BC89">
        <v>1</v>
      </c>
      <c r="BD89" t="s">
        <v>19</v>
      </c>
      <c r="BE89" t="s">
        <v>19</v>
      </c>
      <c r="BF89" t="s">
        <v>19</v>
      </c>
      <c r="BG89" t="s">
        <v>19</v>
      </c>
      <c r="BH89" t="s">
        <v>19</v>
      </c>
      <c r="BI89" t="s">
        <v>19</v>
      </c>
      <c r="BJ89" t="s">
        <v>19</v>
      </c>
      <c r="BK89" t="s">
        <v>19</v>
      </c>
      <c r="BL89" t="s">
        <v>19</v>
      </c>
      <c r="BM89" t="s">
        <v>19</v>
      </c>
      <c r="BN89">
        <v>13</v>
      </c>
      <c r="BO89">
        <v>6</v>
      </c>
      <c r="BP89">
        <v>7</v>
      </c>
      <c r="BQ89" t="s">
        <v>19</v>
      </c>
      <c r="BR89">
        <v>3</v>
      </c>
      <c r="BS89">
        <v>2</v>
      </c>
      <c r="BT89">
        <v>1</v>
      </c>
      <c r="BU89" t="s">
        <v>19</v>
      </c>
      <c r="BV89">
        <v>69</v>
      </c>
      <c r="BW89">
        <v>25</v>
      </c>
      <c r="BX89">
        <v>8</v>
      </c>
      <c r="BY89">
        <v>36</v>
      </c>
      <c r="BZ89">
        <v>33</v>
      </c>
      <c r="CA89">
        <v>16</v>
      </c>
      <c r="CB89">
        <v>2</v>
      </c>
      <c r="CC89">
        <v>15</v>
      </c>
      <c r="CD89">
        <v>12</v>
      </c>
      <c r="CE89">
        <v>5</v>
      </c>
      <c r="CF89">
        <v>3</v>
      </c>
      <c r="CG89">
        <v>4</v>
      </c>
    </row>
    <row r="90" spans="1:85">
      <c r="A90" t="s">
        <v>848</v>
      </c>
      <c r="B90">
        <v>77</v>
      </c>
      <c r="C90">
        <v>10</v>
      </c>
      <c r="D90">
        <v>23</v>
      </c>
      <c r="E90">
        <v>44</v>
      </c>
      <c r="F90" t="s">
        <v>19</v>
      </c>
      <c r="G90" t="s">
        <v>19</v>
      </c>
      <c r="H90" t="s">
        <v>19</v>
      </c>
      <c r="I90" t="s">
        <v>19</v>
      </c>
      <c r="J90">
        <v>4</v>
      </c>
      <c r="K90" t="s">
        <v>19</v>
      </c>
      <c r="L90">
        <v>1</v>
      </c>
      <c r="M90">
        <v>3</v>
      </c>
      <c r="N90">
        <v>3</v>
      </c>
      <c r="O90" t="s">
        <v>19</v>
      </c>
      <c r="P90" t="s">
        <v>19</v>
      </c>
      <c r="Q90">
        <v>3</v>
      </c>
      <c r="R90">
        <v>16</v>
      </c>
      <c r="S90" t="s">
        <v>19</v>
      </c>
      <c r="T90">
        <v>1</v>
      </c>
      <c r="U90">
        <v>15</v>
      </c>
      <c r="V90" t="s">
        <v>19</v>
      </c>
      <c r="W90" t="s">
        <v>19</v>
      </c>
      <c r="X90" t="s">
        <v>19</v>
      </c>
      <c r="Y90" t="s">
        <v>19</v>
      </c>
      <c r="Z90">
        <v>1</v>
      </c>
      <c r="AA90" t="s">
        <v>19</v>
      </c>
      <c r="AB90" t="s">
        <v>19</v>
      </c>
      <c r="AC90">
        <v>1</v>
      </c>
      <c r="AD90" t="s">
        <v>19</v>
      </c>
      <c r="AE90" t="s">
        <v>19</v>
      </c>
      <c r="AF90" t="s">
        <v>19</v>
      </c>
      <c r="AG90" t="s">
        <v>19</v>
      </c>
      <c r="AH90">
        <v>10</v>
      </c>
      <c r="AI90" t="s">
        <v>19</v>
      </c>
      <c r="AJ90">
        <v>1</v>
      </c>
      <c r="AK90">
        <v>9</v>
      </c>
      <c r="AL90">
        <v>5</v>
      </c>
      <c r="AM90" t="s">
        <v>19</v>
      </c>
      <c r="AN90" t="s">
        <v>19</v>
      </c>
      <c r="AO90">
        <v>5</v>
      </c>
      <c r="AP90" t="s">
        <v>19</v>
      </c>
      <c r="AQ90" t="s">
        <v>19</v>
      </c>
      <c r="AR90" t="s">
        <v>19</v>
      </c>
      <c r="AS90" t="s">
        <v>19</v>
      </c>
      <c r="AT90" t="s">
        <v>19</v>
      </c>
      <c r="AU90" t="s">
        <v>19</v>
      </c>
      <c r="AV90" t="s">
        <v>19</v>
      </c>
      <c r="AW90" t="s">
        <v>19</v>
      </c>
      <c r="AX90" t="s">
        <v>19</v>
      </c>
      <c r="AY90" t="s">
        <v>19</v>
      </c>
      <c r="AZ90" t="s">
        <v>19</v>
      </c>
      <c r="BA90" t="s">
        <v>19</v>
      </c>
      <c r="BB90">
        <v>2</v>
      </c>
      <c r="BC90" t="s">
        <v>19</v>
      </c>
      <c r="BD90">
        <v>2</v>
      </c>
      <c r="BE90" t="s">
        <v>19</v>
      </c>
      <c r="BF90" t="s">
        <v>19</v>
      </c>
      <c r="BG90" t="s">
        <v>19</v>
      </c>
      <c r="BH90" t="s">
        <v>19</v>
      </c>
      <c r="BI90" t="s">
        <v>19</v>
      </c>
      <c r="BJ90" t="s">
        <v>19</v>
      </c>
      <c r="BK90" t="s">
        <v>19</v>
      </c>
      <c r="BL90" t="s">
        <v>19</v>
      </c>
      <c r="BM90" t="s">
        <v>19</v>
      </c>
      <c r="BN90">
        <v>12</v>
      </c>
      <c r="BO90">
        <v>4</v>
      </c>
      <c r="BP90">
        <v>7</v>
      </c>
      <c r="BQ90">
        <v>1</v>
      </c>
      <c r="BR90">
        <v>1</v>
      </c>
      <c r="BS90" t="s">
        <v>19</v>
      </c>
      <c r="BT90">
        <v>1</v>
      </c>
      <c r="BU90" t="s">
        <v>19</v>
      </c>
      <c r="BV90">
        <v>36</v>
      </c>
      <c r="BW90">
        <v>6</v>
      </c>
      <c r="BX90">
        <v>8</v>
      </c>
      <c r="BY90">
        <v>22</v>
      </c>
      <c r="BZ90">
        <v>13</v>
      </c>
      <c r="CA90">
        <v>2</v>
      </c>
      <c r="CB90">
        <v>2</v>
      </c>
      <c r="CC90">
        <v>9</v>
      </c>
      <c r="CD90">
        <v>4</v>
      </c>
      <c r="CE90" t="s">
        <v>19</v>
      </c>
      <c r="CF90">
        <v>4</v>
      </c>
      <c r="CG90" t="s">
        <v>19</v>
      </c>
    </row>
    <row r="91" spans="1:85">
      <c r="A91" t="s">
        <v>847</v>
      </c>
      <c r="B91">
        <v>112</v>
      </c>
      <c r="C91">
        <v>23</v>
      </c>
      <c r="D91">
        <v>42</v>
      </c>
      <c r="E91">
        <v>47</v>
      </c>
      <c r="F91" t="s">
        <v>19</v>
      </c>
      <c r="G91" t="s">
        <v>19</v>
      </c>
      <c r="H91" t="s">
        <v>19</v>
      </c>
      <c r="I91" t="s">
        <v>19</v>
      </c>
      <c r="J91">
        <v>8</v>
      </c>
      <c r="K91" t="s">
        <v>19</v>
      </c>
      <c r="L91">
        <v>3</v>
      </c>
      <c r="M91">
        <v>5</v>
      </c>
      <c r="N91" t="s">
        <v>19</v>
      </c>
      <c r="O91" t="s">
        <v>19</v>
      </c>
      <c r="P91" t="s">
        <v>19</v>
      </c>
      <c r="Q91" t="s">
        <v>19</v>
      </c>
      <c r="R91">
        <v>10</v>
      </c>
      <c r="S91" t="s">
        <v>19</v>
      </c>
      <c r="T91">
        <v>4</v>
      </c>
      <c r="U91">
        <v>6</v>
      </c>
      <c r="V91">
        <v>1</v>
      </c>
      <c r="W91" t="s">
        <v>19</v>
      </c>
      <c r="X91">
        <v>1</v>
      </c>
      <c r="Y91" t="s">
        <v>19</v>
      </c>
      <c r="Z91">
        <v>1</v>
      </c>
      <c r="AA91" t="s">
        <v>19</v>
      </c>
      <c r="AB91" t="s">
        <v>19</v>
      </c>
      <c r="AC91">
        <v>1</v>
      </c>
      <c r="AD91" t="s">
        <v>19</v>
      </c>
      <c r="AE91" t="s">
        <v>19</v>
      </c>
      <c r="AF91" t="s">
        <v>19</v>
      </c>
      <c r="AG91" t="s">
        <v>19</v>
      </c>
      <c r="AH91">
        <v>8</v>
      </c>
      <c r="AI91" t="s">
        <v>19</v>
      </c>
      <c r="AJ91">
        <v>3</v>
      </c>
      <c r="AK91">
        <v>5</v>
      </c>
      <c r="AL91" t="s">
        <v>19</v>
      </c>
      <c r="AM91" t="s">
        <v>19</v>
      </c>
      <c r="AN91" t="s">
        <v>19</v>
      </c>
      <c r="AO91" t="s">
        <v>19</v>
      </c>
      <c r="AP91" t="s">
        <v>19</v>
      </c>
      <c r="AQ91" t="s">
        <v>19</v>
      </c>
      <c r="AR91" t="s">
        <v>19</v>
      </c>
      <c r="AS91" t="s">
        <v>19</v>
      </c>
      <c r="AT91" t="s">
        <v>19</v>
      </c>
      <c r="AU91" t="s">
        <v>19</v>
      </c>
      <c r="AV91" t="s">
        <v>19</v>
      </c>
      <c r="AW91" t="s">
        <v>19</v>
      </c>
      <c r="AX91">
        <v>10</v>
      </c>
      <c r="AY91" t="s">
        <v>19</v>
      </c>
      <c r="AZ91">
        <v>5</v>
      </c>
      <c r="BA91">
        <v>5</v>
      </c>
      <c r="BB91">
        <v>1</v>
      </c>
      <c r="BC91" t="s">
        <v>19</v>
      </c>
      <c r="BD91">
        <v>1</v>
      </c>
      <c r="BE91" t="s">
        <v>19</v>
      </c>
      <c r="BF91" t="s">
        <v>19</v>
      </c>
      <c r="BG91" t="s">
        <v>19</v>
      </c>
      <c r="BH91" t="s">
        <v>19</v>
      </c>
      <c r="BI91" t="s">
        <v>19</v>
      </c>
      <c r="BJ91" t="s">
        <v>19</v>
      </c>
      <c r="BK91" t="s">
        <v>19</v>
      </c>
      <c r="BL91" t="s">
        <v>19</v>
      </c>
      <c r="BM91" t="s">
        <v>19</v>
      </c>
      <c r="BN91">
        <v>8</v>
      </c>
      <c r="BO91">
        <v>2</v>
      </c>
      <c r="BP91">
        <v>4</v>
      </c>
      <c r="BQ91">
        <v>2</v>
      </c>
      <c r="BR91">
        <v>3</v>
      </c>
      <c r="BS91">
        <v>1</v>
      </c>
      <c r="BT91">
        <v>2</v>
      </c>
      <c r="BU91" t="s">
        <v>19</v>
      </c>
      <c r="BV91">
        <v>62</v>
      </c>
      <c r="BW91">
        <v>19</v>
      </c>
      <c r="BX91">
        <v>16</v>
      </c>
      <c r="BY91">
        <v>27</v>
      </c>
      <c r="BZ91">
        <v>17</v>
      </c>
      <c r="CA91">
        <v>7</v>
      </c>
      <c r="CB91">
        <v>5</v>
      </c>
      <c r="CC91">
        <v>5</v>
      </c>
      <c r="CD91">
        <v>13</v>
      </c>
      <c r="CE91">
        <v>2</v>
      </c>
      <c r="CF91">
        <v>9</v>
      </c>
      <c r="CG91">
        <v>2</v>
      </c>
    </row>
    <row r="92" spans="1:85">
      <c r="A92" t="s">
        <v>846</v>
      </c>
      <c r="B92">
        <v>36</v>
      </c>
      <c r="C92">
        <v>7</v>
      </c>
      <c r="D92">
        <v>1</v>
      </c>
      <c r="E92">
        <v>28</v>
      </c>
      <c r="F92" t="s">
        <v>19</v>
      </c>
      <c r="G92" t="s">
        <v>19</v>
      </c>
      <c r="H92" t="s">
        <v>19</v>
      </c>
      <c r="I92" t="s">
        <v>19</v>
      </c>
      <c r="J92">
        <v>6</v>
      </c>
      <c r="K92" t="s">
        <v>19</v>
      </c>
      <c r="L92" t="s">
        <v>19</v>
      </c>
      <c r="M92">
        <v>6</v>
      </c>
      <c r="N92">
        <v>2</v>
      </c>
      <c r="O92" t="s">
        <v>19</v>
      </c>
      <c r="P92" t="s">
        <v>19</v>
      </c>
      <c r="Q92">
        <v>2</v>
      </c>
      <c r="R92">
        <v>6</v>
      </c>
      <c r="S92" t="s">
        <v>19</v>
      </c>
      <c r="T92" t="s">
        <v>19</v>
      </c>
      <c r="U92">
        <v>6</v>
      </c>
      <c r="V92" t="s">
        <v>19</v>
      </c>
      <c r="W92" t="s">
        <v>19</v>
      </c>
      <c r="X92" t="s">
        <v>19</v>
      </c>
      <c r="Y92" t="s">
        <v>19</v>
      </c>
      <c r="Z92" t="s">
        <v>19</v>
      </c>
      <c r="AA92" t="s">
        <v>19</v>
      </c>
      <c r="AB92" t="s">
        <v>19</v>
      </c>
      <c r="AC92" t="s">
        <v>19</v>
      </c>
      <c r="AD92" t="s">
        <v>19</v>
      </c>
      <c r="AE92" t="s">
        <v>19</v>
      </c>
      <c r="AF92" t="s">
        <v>19</v>
      </c>
      <c r="AG92" t="s">
        <v>19</v>
      </c>
      <c r="AH92">
        <v>5</v>
      </c>
      <c r="AI92" t="s">
        <v>19</v>
      </c>
      <c r="AJ92" t="s">
        <v>19</v>
      </c>
      <c r="AK92">
        <v>5</v>
      </c>
      <c r="AL92">
        <v>1</v>
      </c>
      <c r="AM92" t="s">
        <v>19</v>
      </c>
      <c r="AN92" t="s">
        <v>19</v>
      </c>
      <c r="AO92">
        <v>1</v>
      </c>
      <c r="AP92" t="s">
        <v>19</v>
      </c>
      <c r="AQ92" t="s">
        <v>19</v>
      </c>
      <c r="AR92" t="s">
        <v>19</v>
      </c>
      <c r="AS92" t="s">
        <v>19</v>
      </c>
      <c r="AT92" t="s">
        <v>19</v>
      </c>
      <c r="AU92" t="s">
        <v>19</v>
      </c>
      <c r="AV92" t="s">
        <v>19</v>
      </c>
      <c r="AW92" t="s">
        <v>19</v>
      </c>
      <c r="AX92">
        <v>2</v>
      </c>
      <c r="AY92" t="s">
        <v>19</v>
      </c>
      <c r="AZ92" t="s">
        <v>19</v>
      </c>
      <c r="BA92">
        <v>2</v>
      </c>
      <c r="BB92" t="s">
        <v>19</v>
      </c>
      <c r="BC92" t="s">
        <v>19</v>
      </c>
      <c r="BD92" t="s">
        <v>19</v>
      </c>
      <c r="BE92" t="s">
        <v>19</v>
      </c>
      <c r="BF92" t="s">
        <v>19</v>
      </c>
      <c r="BG92" t="s">
        <v>19</v>
      </c>
      <c r="BH92" t="s">
        <v>19</v>
      </c>
      <c r="BI92" t="s">
        <v>19</v>
      </c>
      <c r="BJ92" t="s">
        <v>19</v>
      </c>
      <c r="BK92" t="s">
        <v>19</v>
      </c>
      <c r="BL92" t="s">
        <v>19</v>
      </c>
      <c r="BM92" t="s">
        <v>19</v>
      </c>
      <c r="BN92">
        <v>4</v>
      </c>
      <c r="BO92">
        <v>1</v>
      </c>
      <c r="BP92" t="s">
        <v>19</v>
      </c>
      <c r="BQ92">
        <v>3</v>
      </c>
      <c r="BR92" t="s">
        <v>19</v>
      </c>
      <c r="BS92" t="s">
        <v>19</v>
      </c>
      <c r="BT92" t="s">
        <v>19</v>
      </c>
      <c r="BU92" t="s">
        <v>19</v>
      </c>
      <c r="BV92">
        <v>12</v>
      </c>
      <c r="BW92">
        <v>4</v>
      </c>
      <c r="BX92">
        <v>1</v>
      </c>
      <c r="BY92">
        <v>7</v>
      </c>
      <c r="BZ92">
        <v>5</v>
      </c>
      <c r="CA92">
        <v>2</v>
      </c>
      <c r="CB92" t="s">
        <v>19</v>
      </c>
      <c r="CC92">
        <v>3</v>
      </c>
      <c r="CD92">
        <v>4</v>
      </c>
      <c r="CE92">
        <v>2</v>
      </c>
      <c r="CF92" t="s">
        <v>19</v>
      </c>
      <c r="CG92">
        <v>2</v>
      </c>
    </row>
    <row r="93" spans="1:85">
      <c r="A93" t="s">
        <v>845</v>
      </c>
      <c r="B93">
        <v>261</v>
      </c>
      <c r="C93">
        <v>27</v>
      </c>
      <c r="D93">
        <v>64</v>
      </c>
      <c r="E93">
        <v>170</v>
      </c>
      <c r="F93" t="s">
        <v>19</v>
      </c>
      <c r="G93" t="s">
        <v>19</v>
      </c>
      <c r="H93" t="s">
        <v>19</v>
      </c>
      <c r="I93" t="s">
        <v>19</v>
      </c>
      <c r="J93">
        <v>17</v>
      </c>
      <c r="K93" t="s">
        <v>19</v>
      </c>
      <c r="L93">
        <v>2</v>
      </c>
      <c r="M93">
        <v>15</v>
      </c>
      <c r="N93">
        <v>8</v>
      </c>
      <c r="O93" t="s">
        <v>19</v>
      </c>
      <c r="P93">
        <v>1</v>
      </c>
      <c r="Q93">
        <v>7</v>
      </c>
      <c r="R93">
        <v>24</v>
      </c>
      <c r="S93" t="s">
        <v>19</v>
      </c>
      <c r="T93">
        <v>4</v>
      </c>
      <c r="U93">
        <v>20</v>
      </c>
      <c r="V93" t="s">
        <v>19</v>
      </c>
      <c r="W93" t="s">
        <v>19</v>
      </c>
      <c r="X93" t="s">
        <v>19</v>
      </c>
      <c r="Y93" t="s">
        <v>19</v>
      </c>
      <c r="Z93">
        <v>1</v>
      </c>
      <c r="AA93" t="s">
        <v>19</v>
      </c>
      <c r="AB93">
        <v>1</v>
      </c>
      <c r="AC93" t="s">
        <v>19</v>
      </c>
      <c r="AD93" t="s">
        <v>19</v>
      </c>
      <c r="AE93" t="s">
        <v>19</v>
      </c>
      <c r="AF93" t="s">
        <v>19</v>
      </c>
      <c r="AG93" t="s">
        <v>19</v>
      </c>
      <c r="AH93">
        <v>14</v>
      </c>
      <c r="AI93" t="s">
        <v>19</v>
      </c>
      <c r="AJ93">
        <v>1</v>
      </c>
      <c r="AK93">
        <v>13</v>
      </c>
      <c r="AL93">
        <v>7</v>
      </c>
      <c r="AM93" t="s">
        <v>19</v>
      </c>
      <c r="AN93">
        <v>1</v>
      </c>
      <c r="AO93">
        <v>6</v>
      </c>
      <c r="AP93" t="s">
        <v>19</v>
      </c>
      <c r="AQ93" t="s">
        <v>19</v>
      </c>
      <c r="AR93" t="s">
        <v>19</v>
      </c>
      <c r="AS93" t="s">
        <v>19</v>
      </c>
      <c r="AT93">
        <v>2</v>
      </c>
      <c r="AU93" t="s">
        <v>19</v>
      </c>
      <c r="AV93">
        <v>1</v>
      </c>
      <c r="AW93">
        <v>1</v>
      </c>
      <c r="AX93">
        <v>18</v>
      </c>
      <c r="AY93">
        <v>1</v>
      </c>
      <c r="AZ93" t="s">
        <v>19</v>
      </c>
      <c r="BA93">
        <v>17</v>
      </c>
      <c r="BB93">
        <v>3</v>
      </c>
      <c r="BC93">
        <v>1</v>
      </c>
      <c r="BD93">
        <v>1</v>
      </c>
      <c r="BE93">
        <v>1</v>
      </c>
      <c r="BF93">
        <v>3</v>
      </c>
      <c r="BG93">
        <v>1</v>
      </c>
      <c r="BH93" t="s">
        <v>19</v>
      </c>
      <c r="BI93">
        <v>2</v>
      </c>
      <c r="BJ93" t="s">
        <v>19</v>
      </c>
      <c r="BK93" t="s">
        <v>19</v>
      </c>
      <c r="BL93" t="s">
        <v>19</v>
      </c>
      <c r="BM93" t="s">
        <v>19</v>
      </c>
      <c r="BN93">
        <v>34</v>
      </c>
      <c r="BO93">
        <v>12</v>
      </c>
      <c r="BP93">
        <v>20</v>
      </c>
      <c r="BQ93">
        <v>2</v>
      </c>
      <c r="BR93">
        <v>2</v>
      </c>
      <c r="BS93" t="s">
        <v>19</v>
      </c>
      <c r="BT93">
        <v>2</v>
      </c>
      <c r="BU93" t="s">
        <v>19</v>
      </c>
      <c r="BV93">
        <v>98</v>
      </c>
      <c r="BW93">
        <v>7</v>
      </c>
      <c r="BX93">
        <v>24</v>
      </c>
      <c r="BY93">
        <v>67</v>
      </c>
      <c r="BZ93">
        <v>56</v>
      </c>
      <c r="CA93">
        <v>3</v>
      </c>
      <c r="CB93">
        <v>21</v>
      </c>
      <c r="CC93">
        <v>32</v>
      </c>
      <c r="CD93">
        <v>56</v>
      </c>
      <c r="CE93">
        <v>5</v>
      </c>
      <c r="CF93">
        <v>12</v>
      </c>
      <c r="CG93">
        <v>39</v>
      </c>
    </row>
    <row r="94" spans="1:85">
      <c r="A94" t="s">
        <v>844</v>
      </c>
      <c r="B94">
        <v>267</v>
      </c>
      <c r="C94">
        <v>56</v>
      </c>
      <c r="D94">
        <v>59</v>
      </c>
      <c r="E94">
        <v>152</v>
      </c>
      <c r="F94" t="s">
        <v>19</v>
      </c>
      <c r="G94" t="s">
        <v>19</v>
      </c>
      <c r="H94" t="s">
        <v>19</v>
      </c>
      <c r="I94" t="s">
        <v>19</v>
      </c>
      <c r="J94">
        <v>7</v>
      </c>
      <c r="K94">
        <v>1</v>
      </c>
      <c r="L94" t="s">
        <v>19</v>
      </c>
      <c r="M94">
        <v>6</v>
      </c>
      <c r="N94">
        <v>2</v>
      </c>
      <c r="O94" t="s">
        <v>19</v>
      </c>
      <c r="P94" t="s">
        <v>19</v>
      </c>
      <c r="Q94">
        <v>2</v>
      </c>
      <c r="R94">
        <v>26</v>
      </c>
      <c r="S94">
        <v>2</v>
      </c>
      <c r="T94">
        <v>6</v>
      </c>
      <c r="U94">
        <v>18</v>
      </c>
      <c r="V94">
        <v>3</v>
      </c>
      <c r="W94" t="s">
        <v>19</v>
      </c>
      <c r="X94">
        <v>1</v>
      </c>
      <c r="Y94">
        <v>2</v>
      </c>
      <c r="Z94" t="s">
        <v>19</v>
      </c>
      <c r="AA94" t="s">
        <v>19</v>
      </c>
      <c r="AB94" t="s">
        <v>19</v>
      </c>
      <c r="AC94" t="s">
        <v>19</v>
      </c>
      <c r="AD94">
        <v>1</v>
      </c>
      <c r="AE94" t="s">
        <v>19</v>
      </c>
      <c r="AF94">
        <v>1</v>
      </c>
      <c r="AG94" t="s">
        <v>19</v>
      </c>
      <c r="AH94">
        <v>10</v>
      </c>
      <c r="AI94">
        <v>1</v>
      </c>
      <c r="AJ94">
        <v>1</v>
      </c>
      <c r="AK94">
        <v>8</v>
      </c>
      <c r="AL94">
        <v>8</v>
      </c>
      <c r="AM94">
        <v>1</v>
      </c>
      <c r="AN94">
        <v>1</v>
      </c>
      <c r="AO94">
        <v>6</v>
      </c>
      <c r="AP94" t="s">
        <v>19</v>
      </c>
      <c r="AQ94" t="s">
        <v>19</v>
      </c>
      <c r="AR94" t="s">
        <v>19</v>
      </c>
      <c r="AS94" t="s">
        <v>19</v>
      </c>
      <c r="AT94">
        <v>4</v>
      </c>
      <c r="AU94" t="s">
        <v>19</v>
      </c>
      <c r="AV94">
        <v>2</v>
      </c>
      <c r="AW94">
        <v>2</v>
      </c>
      <c r="AX94">
        <v>5</v>
      </c>
      <c r="AY94" t="s">
        <v>19</v>
      </c>
      <c r="AZ94" t="s">
        <v>19</v>
      </c>
      <c r="BA94">
        <v>5</v>
      </c>
      <c r="BB94" t="s">
        <v>19</v>
      </c>
      <c r="BC94" t="s">
        <v>19</v>
      </c>
      <c r="BD94" t="s">
        <v>19</v>
      </c>
      <c r="BE94" t="s">
        <v>19</v>
      </c>
      <c r="BF94" t="s">
        <v>19</v>
      </c>
      <c r="BG94" t="s">
        <v>19</v>
      </c>
      <c r="BH94" t="s">
        <v>19</v>
      </c>
      <c r="BI94" t="s">
        <v>19</v>
      </c>
      <c r="BJ94" t="s">
        <v>19</v>
      </c>
      <c r="BK94" t="s">
        <v>19</v>
      </c>
      <c r="BL94" t="s">
        <v>19</v>
      </c>
      <c r="BM94" t="s">
        <v>19</v>
      </c>
      <c r="BN94">
        <v>31</v>
      </c>
      <c r="BO94">
        <v>7</v>
      </c>
      <c r="BP94">
        <v>16</v>
      </c>
      <c r="BQ94">
        <v>8</v>
      </c>
      <c r="BR94">
        <v>3</v>
      </c>
      <c r="BS94">
        <v>1</v>
      </c>
      <c r="BT94">
        <v>2</v>
      </c>
      <c r="BU94" t="s">
        <v>19</v>
      </c>
      <c r="BV94">
        <v>169</v>
      </c>
      <c r="BW94">
        <v>42</v>
      </c>
      <c r="BX94">
        <v>24</v>
      </c>
      <c r="BY94">
        <v>103</v>
      </c>
      <c r="BZ94">
        <v>85</v>
      </c>
      <c r="CA94">
        <v>19</v>
      </c>
      <c r="CB94">
        <v>18</v>
      </c>
      <c r="CC94">
        <v>48</v>
      </c>
      <c r="CD94">
        <v>27</v>
      </c>
      <c r="CE94">
        <v>4</v>
      </c>
      <c r="CF94">
        <v>13</v>
      </c>
      <c r="CG94">
        <v>10</v>
      </c>
    </row>
    <row r="95" spans="1:85">
      <c r="A95" t="s">
        <v>843</v>
      </c>
      <c r="B95">
        <v>230</v>
      </c>
      <c r="C95">
        <v>74</v>
      </c>
      <c r="D95">
        <v>46</v>
      </c>
      <c r="E95">
        <v>110</v>
      </c>
      <c r="F95" t="s">
        <v>19</v>
      </c>
      <c r="G95" t="s">
        <v>19</v>
      </c>
      <c r="H95" t="s">
        <v>19</v>
      </c>
      <c r="I95" t="s">
        <v>19</v>
      </c>
      <c r="J95">
        <v>14</v>
      </c>
      <c r="K95">
        <v>1</v>
      </c>
      <c r="L95">
        <v>3</v>
      </c>
      <c r="M95">
        <v>10</v>
      </c>
      <c r="N95">
        <v>12</v>
      </c>
      <c r="O95">
        <v>3</v>
      </c>
      <c r="P95" t="s">
        <v>19</v>
      </c>
      <c r="Q95">
        <v>9</v>
      </c>
      <c r="R95">
        <v>17</v>
      </c>
      <c r="S95" t="s">
        <v>19</v>
      </c>
      <c r="T95">
        <v>2</v>
      </c>
      <c r="U95">
        <v>15</v>
      </c>
      <c r="V95">
        <v>1</v>
      </c>
      <c r="W95" t="s">
        <v>19</v>
      </c>
      <c r="X95" t="s">
        <v>19</v>
      </c>
      <c r="Y95">
        <v>1</v>
      </c>
      <c r="Z95" t="s">
        <v>19</v>
      </c>
      <c r="AA95" t="s">
        <v>19</v>
      </c>
      <c r="AB95" t="s">
        <v>19</v>
      </c>
      <c r="AC95" t="s">
        <v>19</v>
      </c>
      <c r="AD95" t="s">
        <v>19</v>
      </c>
      <c r="AE95" t="s">
        <v>19</v>
      </c>
      <c r="AF95" t="s">
        <v>19</v>
      </c>
      <c r="AG95" t="s">
        <v>19</v>
      </c>
      <c r="AH95">
        <v>9</v>
      </c>
      <c r="AI95" t="s">
        <v>19</v>
      </c>
      <c r="AJ95">
        <v>2</v>
      </c>
      <c r="AK95">
        <v>7</v>
      </c>
      <c r="AL95">
        <v>6</v>
      </c>
      <c r="AM95" t="s">
        <v>19</v>
      </c>
      <c r="AN95" t="s">
        <v>19</v>
      </c>
      <c r="AO95">
        <v>6</v>
      </c>
      <c r="AP95" t="s">
        <v>19</v>
      </c>
      <c r="AQ95" t="s">
        <v>19</v>
      </c>
      <c r="AR95" t="s">
        <v>19</v>
      </c>
      <c r="AS95" t="s">
        <v>19</v>
      </c>
      <c r="AT95">
        <v>1</v>
      </c>
      <c r="AU95" t="s">
        <v>19</v>
      </c>
      <c r="AV95" t="s">
        <v>19</v>
      </c>
      <c r="AW95">
        <v>1</v>
      </c>
      <c r="AX95">
        <v>13</v>
      </c>
      <c r="AY95">
        <v>1</v>
      </c>
      <c r="AZ95">
        <v>3</v>
      </c>
      <c r="BA95">
        <v>9</v>
      </c>
      <c r="BB95">
        <v>1</v>
      </c>
      <c r="BC95">
        <v>1</v>
      </c>
      <c r="BD95" t="s">
        <v>19</v>
      </c>
      <c r="BE95" t="s">
        <v>19</v>
      </c>
      <c r="BF95" t="s">
        <v>19</v>
      </c>
      <c r="BG95" t="s">
        <v>19</v>
      </c>
      <c r="BH95" t="s">
        <v>19</v>
      </c>
      <c r="BI95" t="s">
        <v>19</v>
      </c>
      <c r="BJ95" t="s">
        <v>19</v>
      </c>
      <c r="BK95" t="s">
        <v>19</v>
      </c>
      <c r="BL95" t="s">
        <v>19</v>
      </c>
      <c r="BM95" t="s">
        <v>19</v>
      </c>
      <c r="BN95">
        <v>40</v>
      </c>
      <c r="BO95">
        <v>14</v>
      </c>
      <c r="BP95">
        <v>18</v>
      </c>
      <c r="BQ95">
        <v>8</v>
      </c>
      <c r="BR95">
        <v>4</v>
      </c>
      <c r="BS95">
        <v>1</v>
      </c>
      <c r="BT95">
        <v>2</v>
      </c>
      <c r="BU95">
        <v>1</v>
      </c>
      <c r="BV95">
        <v>114</v>
      </c>
      <c r="BW95">
        <v>48</v>
      </c>
      <c r="BX95">
        <v>15</v>
      </c>
      <c r="BY95">
        <v>51</v>
      </c>
      <c r="BZ95">
        <v>38</v>
      </c>
      <c r="CA95">
        <v>15</v>
      </c>
      <c r="CB95">
        <v>7</v>
      </c>
      <c r="CC95">
        <v>16</v>
      </c>
      <c r="CD95">
        <v>19</v>
      </c>
      <c r="CE95">
        <v>6</v>
      </c>
      <c r="CF95">
        <v>5</v>
      </c>
      <c r="CG95">
        <v>8</v>
      </c>
    </row>
    <row r="96" spans="1:85">
      <c r="A96" t="s">
        <v>842</v>
      </c>
      <c r="B96">
        <v>58</v>
      </c>
      <c r="C96">
        <v>10</v>
      </c>
      <c r="D96">
        <v>27</v>
      </c>
      <c r="E96">
        <v>21</v>
      </c>
      <c r="F96" t="s">
        <v>19</v>
      </c>
      <c r="G96" t="s">
        <v>19</v>
      </c>
      <c r="H96" t="s">
        <v>19</v>
      </c>
      <c r="I96" t="s">
        <v>19</v>
      </c>
      <c r="J96">
        <v>1</v>
      </c>
      <c r="K96" t="s">
        <v>19</v>
      </c>
      <c r="L96">
        <v>1</v>
      </c>
      <c r="M96" t="s">
        <v>19</v>
      </c>
      <c r="N96">
        <v>1</v>
      </c>
      <c r="O96" t="s">
        <v>19</v>
      </c>
      <c r="P96" t="s">
        <v>19</v>
      </c>
      <c r="Q96">
        <v>1</v>
      </c>
      <c r="R96">
        <v>6</v>
      </c>
      <c r="S96" t="s">
        <v>19</v>
      </c>
      <c r="T96">
        <v>2</v>
      </c>
      <c r="U96">
        <v>4</v>
      </c>
      <c r="V96">
        <v>1</v>
      </c>
      <c r="W96" t="s">
        <v>19</v>
      </c>
      <c r="X96" t="s">
        <v>19</v>
      </c>
      <c r="Y96">
        <v>1</v>
      </c>
      <c r="Z96" t="s">
        <v>19</v>
      </c>
      <c r="AA96" t="s">
        <v>19</v>
      </c>
      <c r="AB96" t="s">
        <v>19</v>
      </c>
      <c r="AC96" t="s">
        <v>19</v>
      </c>
      <c r="AD96" t="s">
        <v>19</v>
      </c>
      <c r="AE96" t="s">
        <v>19</v>
      </c>
      <c r="AF96" t="s">
        <v>19</v>
      </c>
      <c r="AG96" t="s">
        <v>19</v>
      </c>
      <c r="AH96">
        <v>4</v>
      </c>
      <c r="AI96" t="s">
        <v>19</v>
      </c>
      <c r="AJ96">
        <v>2</v>
      </c>
      <c r="AK96">
        <v>2</v>
      </c>
      <c r="AL96">
        <v>1</v>
      </c>
      <c r="AM96" t="s">
        <v>19</v>
      </c>
      <c r="AN96" t="s">
        <v>19</v>
      </c>
      <c r="AO96">
        <v>1</v>
      </c>
      <c r="AP96" t="s">
        <v>19</v>
      </c>
      <c r="AQ96" t="s">
        <v>19</v>
      </c>
      <c r="AR96" t="s">
        <v>19</v>
      </c>
      <c r="AS96" t="s">
        <v>19</v>
      </c>
      <c r="AT96" t="s">
        <v>19</v>
      </c>
      <c r="AU96" t="s">
        <v>19</v>
      </c>
      <c r="AV96" t="s">
        <v>19</v>
      </c>
      <c r="AW96" t="s">
        <v>19</v>
      </c>
      <c r="AX96" t="s">
        <v>19</v>
      </c>
      <c r="AY96" t="s">
        <v>19</v>
      </c>
      <c r="AZ96" t="s">
        <v>19</v>
      </c>
      <c r="BA96" t="s">
        <v>19</v>
      </c>
      <c r="BB96" t="s">
        <v>19</v>
      </c>
      <c r="BC96" t="s">
        <v>19</v>
      </c>
      <c r="BD96" t="s">
        <v>19</v>
      </c>
      <c r="BE96" t="s">
        <v>19</v>
      </c>
      <c r="BF96" t="s">
        <v>19</v>
      </c>
      <c r="BG96" t="s">
        <v>19</v>
      </c>
      <c r="BH96" t="s">
        <v>19</v>
      </c>
      <c r="BI96" t="s">
        <v>19</v>
      </c>
      <c r="BJ96" t="s">
        <v>19</v>
      </c>
      <c r="BK96" t="s">
        <v>19</v>
      </c>
      <c r="BL96" t="s">
        <v>19</v>
      </c>
      <c r="BM96" t="s">
        <v>19</v>
      </c>
      <c r="BN96">
        <v>13</v>
      </c>
      <c r="BO96">
        <v>2</v>
      </c>
      <c r="BP96">
        <v>10</v>
      </c>
      <c r="BQ96">
        <v>1</v>
      </c>
      <c r="BR96">
        <v>2</v>
      </c>
      <c r="BS96" t="s">
        <v>19</v>
      </c>
      <c r="BT96">
        <v>2</v>
      </c>
      <c r="BU96" t="s">
        <v>19</v>
      </c>
      <c r="BV96">
        <v>33</v>
      </c>
      <c r="BW96">
        <v>8</v>
      </c>
      <c r="BX96">
        <v>11</v>
      </c>
      <c r="BY96">
        <v>14</v>
      </c>
      <c r="BZ96">
        <v>19</v>
      </c>
      <c r="CA96">
        <v>4</v>
      </c>
      <c r="CB96">
        <v>11</v>
      </c>
      <c r="CC96">
        <v>4</v>
      </c>
      <c r="CD96">
        <v>4</v>
      </c>
      <c r="CE96" t="s">
        <v>19</v>
      </c>
      <c r="CF96">
        <v>3</v>
      </c>
      <c r="CG96">
        <v>1</v>
      </c>
    </row>
    <row r="97" spans="1:85">
      <c r="A97" t="s">
        <v>841</v>
      </c>
      <c r="B97">
        <v>293</v>
      </c>
      <c r="C97">
        <v>75</v>
      </c>
      <c r="D97">
        <v>120</v>
      </c>
      <c r="E97">
        <v>98</v>
      </c>
      <c r="F97" t="s">
        <v>19</v>
      </c>
      <c r="G97" t="s">
        <v>19</v>
      </c>
      <c r="H97" t="s">
        <v>19</v>
      </c>
      <c r="I97" t="s">
        <v>19</v>
      </c>
      <c r="J97">
        <v>13</v>
      </c>
      <c r="K97">
        <v>3</v>
      </c>
      <c r="L97">
        <v>7</v>
      </c>
      <c r="M97">
        <v>3</v>
      </c>
      <c r="N97">
        <v>16</v>
      </c>
      <c r="O97">
        <v>1</v>
      </c>
      <c r="P97">
        <v>8</v>
      </c>
      <c r="Q97">
        <v>7</v>
      </c>
      <c r="R97">
        <v>20</v>
      </c>
      <c r="S97">
        <v>3</v>
      </c>
      <c r="T97">
        <v>8</v>
      </c>
      <c r="U97">
        <v>9</v>
      </c>
      <c r="V97" t="s">
        <v>19</v>
      </c>
      <c r="W97" t="s">
        <v>19</v>
      </c>
      <c r="X97" t="s">
        <v>19</v>
      </c>
      <c r="Y97" t="s">
        <v>19</v>
      </c>
      <c r="Z97" t="s">
        <v>19</v>
      </c>
      <c r="AA97" t="s">
        <v>19</v>
      </c>
      <c r="AB97" t="s">
        <v>19</v>
      </c>
      <c r="AC97" t="s">
        <v>19</v>
      </c>
      <c r="AD97" t="s">
        <v>19</v>
      </c>
      <c r="AE97" t="s">
        <v>19</v>
      </c>
      <c r="AF97" t="s">
        <v>19</v>
      </c>
      <c r="AG97" t="s">
        <v>19</v>
      </c>
      <c r="AH97">
        <v>10</v>
      </c>
      <c r="AI97">
        <v>2</v>
      </c>
      <c r="AJ97">
        <v>4</v>
      </c>
      <c r="AK97">
        <v>4</v>
      </c>
      <c r="AL97">
        <v>10</v>
      </c>
      <c r="AM97">
        <v>1</v>
      </c>
      <c r="AN97">
        <v>4</v>
      </c>
      <c r="AO97">
        <v>5</v>
      </c>
      <c r="AP97" t="s">
        <v>19</v>
      </c>
      <c r="AQ97" t="s">
        <v>19</v>
      </c>
      <c r="AR97" t="s">
        <v>19</v>
      </c>
      <c r="AS97" t="s">
        <v>19</v>
      </c>
      <c r="AT97" t="s">
        <v>19</v>
      </c>
      <c r="AU97" t="s">
        <v>19</v>
      </c>
      <c r="AV97" t="s">
        <v>19</v>
      </c>
      <c r="AW97" t="s">
        <v>19</v>
      </c>
      <c r="AX97">
        <v>1</v>
      </c>
      <c r="AY97" t="s">
        <v>19</v>
      </c>
      <c r="AZ97" t="s">
        <v>19</v>
      </c>
      <c r="BA97">
        <v>1</v>
      </c>
      <c r="BB97" t="s">
        <v>19</v>
      </c>
      <c r="BC97" t="s">
        <v>19</v>
      </c>
      <c r="BD97" t="s">
        <v>19</v>
      </c>
      <c r="BE97" t="s">
        <v>19</v>
      </c>
      <c r="BF97" t="s">
        <v>19</v>
      </c>
      <c r="BG97" t="s">
        <v>19</v>
      </c>
      <c r="BH97" t="s">
        <v>19</v>
      </c>
      <c r="BI97" t="s">
        <v>19</v>
      </c>
      <c r="BJ97" t="s">
        <v>19</v>
      </c>
      <c r="BK97" t="s">
        <v>19</v>
      </c>
      <c r="BL97" t="s">
        <v>19</v>
      </c>
      <c r="BM97" t="s">
        <v>19</v>
      </c>
      <c r="BN97">
        <v>45</v>
      </c>
      <c r="BO97">
        <v>15</v>
      </c>
      <c r="BP97">
        <v>25</v>
      </c>
      <c r="BQ97">
        <v>5</v>
      </c>
      <c r="BR97">
        <v>6</v>
      </c>
      <c r="BS97">
        <v>2</v>
      </c>
      <c r="BT97">
        <v>4</v>
      </c>
      <c r="BU97" t="s">
        <v>19</v>
      </c>
      <c r="BV97">
        <v>169</v>
      </c>
      <c r="BW97">
        <v>52</v>
      </c>
      <c r="BX97">
        <v>65</v>
      </c>
      <c r="BY97">
        <v>52</v>
      </c>
      <c r="BZ97">
        <v>80</v>
      </c>
      <c r="CA97">
        <v>28</v>
      </c>
      <c r="CB97">
        <v>33</v>
      </c>
      <c r="CC97">
        <v>19</v>
      </c>
      <c r="CD97">
        <v>29</v>
      </c>
      <c r="CE97">
        <v>1</v>
      </c>
      <c r="CF97">
        <v>7</v>
      </c>
      <c r="CG97">
        <v>21</v>
      </c>
    </row>
    <row r="98" spans="1:85">
      <c r="A98" t="s">
        <v>840</v>
      </c>
      <c r="B98">
        <v>145</v>
      </c>
      <c r="C98">
        <v>32</v>
      </c>
      <c r="D98">
        <v>48</v>
      </c>
      <c r="E98">
        <v>65</v>
      </c>
      <c r="F98" t="s">
        <v>19</v>
      </c>
      <c r="G98" t="s">
        <v>19</v>
      </c>
      <c r="H98" t="s">
        <v>19</v>
      </c>
      <c r="I98" t="s">
        <v>19</v>
      </c>
      <c r="J98">
        <v>6</v>
      </c>
      <c r="K98" t="s">
        <v>19</v>
      </c>
      <c r="L98">
        <v>1</v>
      </c>
      <c r="M98">
        <v>5</v>
      </c>
      <c r="N98">
        <v>2</v>
      </c>
      <c r="O98" t="s">
        <v>19</v>
      </c>
      <c r="P98">
        <v>1</v>
      </c>
      <c r="Q98">
        <v>1</v>
      </c>
      <c r="R98">
        <v>16</v>
      </c>
      <c r="S98">
        <v>1</v>
      </c>
      <c r="T98">
        <v>2</v>
      </c>
      <c r="U98">
        <v>13</v>
      </c>
      <c r="V98" t="s">
        <v>19</v>
      </c>
      <c r="W98" t="s">
        <v>19</v>
      </c>
      <c r="X98" t="s">
        <v>19</v>
      </c>
      <c r="Y98" t="s">
        <v>19</v>
      </c>
      <c r="Z98">
        <v>1</v>
      </c>
      <c r="AA98">
        <v>1</v>
      </c>
      <c r="AB98" t="s">
        <v>19</v>
      </c>
      <c r="AC98" t="s">
        <v>19</v>
      </c>
      <c r="AD98" t="s">
        <v>19</v>
      </c>
      <c r="AE98" t="s">
        <v>19</v>
      </c>
      <c r="AF98" t="s">
        <v>19</v>
      </c>
      <c r="AG98" t="s">
        <v>19</v>
      </c>
      <c r="AH98">
        <v>9</v>
      </c>
      <c r="AI98" t="s">
        <v>19</v>
      </c>
      <c r="AJ98">
        <v>1</v>
      </c>
      <c r="AK98">
        <v>8</v>
      </c>
      <c r="AL98">
        <v>4</v>
      </c>
      <c r="AM98" t="s">
        <v>19</v>
      </c>
      <c r="AN98" t="s">
        <v>19</v>
      </c>
      <c r="AO98">
        <v>4</v>
      </c>
      <c r="AP98">
        <v>1</v>
      </c>
      <c r="AQ98" t="s">
        <v>19</v>
      </c>
      <c r="AR98">
        <v>1</v>
      </c>
      <c r="AS98" t="s">
        <v>19</v>
      </c>
      <c r="AT98">
        <v>1</v>
      </c>
      <c r="AU98" t="s">
        <v>19</v>
      </c>
      <c r="AV98" t="s">
        <v>19</v>
      </c>
      <c r="AW98">
        <v>1</v>
      </c>
      <c r="AX98">
        <v>3</v>
      </c>
      <c r="AY98" t="s">
        <v>19</v>
      </c>
      <c r="AZ98" t="s">
        <v>19</v>
      </c>
      <c r="BA98">
        <v>3</v>
      </c>
      <c r="BB98">
        <v>3</v>
      </c>
      <c r="BC98">
        <v>2</v>
      </c>
      <c r="BD98" t="s">
        <v>19</v>
      </c>
      <c r="BE98">
        <v>1</v>
      </c>
      <c r="BF98">
        <v>1</v>
      </c>
      <c r="BG98" t="s">
        <v>19</v>
      </c>
      <c r="BH98" t="s">
        <v>19</v>
      </c>
      <c r="BI98">
        <v>1</v>
      </c>
      <c r="BJ98" t="s">
        <v>19</v>
      </c>
      <c r="BK98" t="s">
        <v>19</v>
      </c>
      <c r="BL98" t="s">
        <v>19</v>
      </c>
      <c r="BM98" t="s">
        <v>19</v>
      </c>
      <c r="BN98">
        <v>18</v>
      </c>
      <c r="BO98">
        <v>2</v>
      </c>
      <c r="BP98">
        <v>14</v>
      </c>
      <c r="BQ98">
        <v>2</v>
      </c>
      <c r="BR98">
        <v>4</v>
      </c>
      <c r="BS98">
        <v>1</v>
      </c>
      <c r="BT98">
        <v>3</v>
      </c>
      <c r="BU98" t="s">
        <v>19</v>
      </c>
      <c r="BV98">
        <v>87</v>
      </c>
      <c r="BW98">
        <v>27</v>
      </c>
      <c r="BX98">
        <v>24</v>
      </c>
      <c r="BY98">
        <v>36</v>
      </c>
      <c r="BZ98">
        <v>39</v>
      </c>
      <c r="CA98">
        <v>13</v>
      </c>
      <c r="CB98">
        <v>14</v>
      </c>
      <c r="CC98">
        <v>12</v>
      </c>
      <c r="CD98">
        <v>9</v>
      </c>
      <c r="CE98" t="s">
        <v>19</v>
      </c>
      <c r="CF98">
        <v>6</v>
      </c>
      <c r="CG98">
        <v>3</v>
      </c>
    </row>
    <row r="99" spans="1:85">
      <c r="A99" t="s">
        <v>839</v>
      </c>
      <c r="B99">
        <v>198</v>
      </c>
      <c r="C99">
        <v>47</v>
      </c>
      <c r="D99">
        <v>67</v>
      </c>
      <c r="E99">
        <v>84</v>
      </c>
      <c r="F99" t="s">
        <v>19</v>
      </c>
      <c r="G99" t="s">
        <v>19</v>
      </c>
      <c r="H99" t="s">
        <v>19</v>
      </c>
      <c r="I99" t="s">
        <v>19</v>
      </c>
      <c r="J99">
        <v>14</v>
      </c>
      <c r="K99" t="s">
        <v>19</v>
      </c>
      <c r="L99">
        <v>3</v>
      </c>
      <c r="M99">
        <v>11</v>
      </c>
      <c r="N99">
        <v>6</v>
      </c>
      <c r="O99" t="s">
        <v>19</v>
      </c>
      <c r="P99">
        <v>2</v>
      </c>
      <c r="Q99">
        <v>4</v>
      </c>
      <c r="R99">
        <v>11</v>
      </c>
      <c r="S99" t="s">
        <v>19</v>
      </c>
      <c r="T99">
        <v>1</v>
      </c>
      <c r="U99">
        <v>10</v>
      </c>
      <c r="V99" t="s">
        <v>19</v>
      </c>
      <c r="W99" t="s">
        <v>19</v>
      </c>
      <c r="X99" t="s">
        <v>19</v>
      </c>
      <c r="Y99" t="s">
        <v>19</v>
      </c>
      <c r="Z99" t="s">
        <v>19</v>
      </c>
      <c r="AA99" t="s">
        <v>19</v>
      </c>
      <c r="AB99" t="s">
        <v>19</v>
      </c>
      <c r="AC99" t="s">
        <v>19</v>
      </c>
      <c r="AD99" t="s">
        <v>19</v>
      </c>
      <c r="AE99" t="s">
        <v>19</v>
      </c>
      <c r="AF99" t="s">
        <v>19</v>
      </c>
      <c r="AG99" t="s">
        <v>19</v>
      </c>
      <c r="AH99">
        <v>9</v>
      </c>
      <c r="AI99" t="s">
        <v>19</v>
      </c>
      <c r="AJ99">
        <v>1</v>
      </c>
      <c r="AK99">
        <v>8</v>
      </c>
      <c r="AL99">
        <v>2</v>
      </c>
      <c r="AM99" t="s">
        <v>19</v>
      </c>
      <c r="AN99" t="s">
        <v>19</v>
      </c>
      <c r="AO99">
        <v>2</v>
      </c>
      <c r="AP99" t="s">
        <v>19</v>
      </c>
      <c r="AQ99" t="s">
        <v>19</v>
      </c>
      <c r="AR99" t="s">
        <v>19</v>
      </c>
      <c r="AS99" t="s">
        <v>19</v>
      </c>
      <c r="AT99" t="s">
        <v>19</v>
      </c>
      <c r="AU99" t="s">
        <v>19</v>
      </c>
      <c r="AV99" t="s">
        <v>19</v>
      </c>
      <c r="AW99" t="s">
        <v>19</v>
      </c>
      <c r="AX99">
        <v>8</v>
      </c>
      <c r="AY99" t="s">
        <v>19</v>
      </c>
      <c r="AZ99" t="s">
        <v>19</v>
      </c>
      <c r="BA99">
        <v>8</v>
      </c>
      <c r="BB99">
        <v>1</v>
      </c>
      <c r="BC99" t="s">
        <v>19</v>
      </c>
      <c r="BD99">
        <v>1</v>
      </c>
      <c r="BE99" t="s">
        <v>19</v>
      </c>
      <c r="BF99" t="s">
        <v>19</v>
      </c>
      <c r="BG99" t="s">
        <v>19</v>
      </c>
      <c r="BH99" t="s">
        <v>19</v>
      </c>
      <c r="BI99" t="s">
        <v>19</v>
      </c>
      <c r="BJ99" t="s">
        <v>19</v>
      </c>
      <c r="BK99" t="s">
        <v>19</v>
      </c>
      <c r="BL99" t="s">
        <v>19</v>
      </c>
      <c r="BM99" t="s">
        <v>19</v>
      </c>
      <c r="BN99">
        <v>19</v>
      </c>
      <c r="BO99">
        <v>6</v>
      </c>
      <c r="BP99">
        <v>5</v>
      </c>
      <c r="BQ99">
        <v>8</v>
      </c>
      <c r="BR99" t="s">
        <v>19</v>
      </c>
      <c r="BS99" t="s">
        <v>19</v>
      </c>
      <c r="BT99" t="s">
        <v>19</v>
      </c>
      <c r="BU99" t="s">
        <v>19</v>
      </c>
      <c r="BV99">
        <v>128</v>
      </c>
      <c r="BW99">
        <v>39</v>
      </c>
      <c r="BX99">
        <v>47</v>
      </c>
      <c r="BY99">
        <v>42</v>
      </c>
      <c r="BZ99">
        <v>59</v>
      </c>
      <c r="CA99">
        <v>17</v>
      </c>
      <c r="CB99">
        <v>25</v>
      </c>
      <c r="CC99">
        <v>17</v>
      </c>
      <c r="CD99">
        <v>11</v>
      </c>
      <c r="CE99">
        <v>2</v>
      </c>
      <c r="CF99">
        <v>8</v>
      </c>
      <c r="CG99">
        <v>1</v>
      </c>
    </row>
    <row r="100" spans="1:85">
      <c r="A100" t="s">
        <v>838</v>
      </c>
      <c r="B100">
        <v>173</v>
      </c>
      <c r="C100">
        <v>10</v>
      </c>
      <c r="D100">
        <v>65</v>
      </c>
      <c r="E100">
        <v>98</v>
      </c>
      <c r="F100" t="s">
        <v>19</v>
      </c>
      <c r="G100" t="s">
        <v>19</v>
      </c>
      <c r="H100" t="s">
        <v>19</v>
      </c>
      <c r="I100" t="s">
        <v>19</v>
      </c>
      <c r="J100">
        <v>9</v>
      </c>
      <c r="K100" t="s">
        <v>19</v>
      </c>
      <c r="L100">
        <v>3</v>
      </c>
      <c r="M100">
        <v>6</v>
      </c>
      <c r="N100">
        <v>7</v>
      </c>
      <c r="O100" t="s">
        <v>19</v>
      </c>
      <c r="P100">
        <v>2</v>
      </c>
      <c r="Q100">
        <v>5</v>
      </c>
      <c r="R100">
        <v>25</v>
      </c>
      <c r="S100" t="s">
        <v>19</v>
      </c>
      <c r="T100">
        <v>9</v>
      </c>
      <c r="U100">
        <v>16</v>
      </c>
      <c r="V100" t="s">
        <v>19</v>
      </c>
      <c r="W100" t="s">
        <v>19</v>
      </c>
      <c r="X100" t="s">
        <v>19</v>
      </c>
      <c r="Y100" t="s">
        <v>19</v>
      </c>
      <c r="Z100" t="s">
        <v>19</v>
      </c>
      <c r="AA100" t="s">
        <v>19</v>
      </c>
      <c r="AB100" t="s">
        <v>19</v>
      </c>
      <c r="AC100" t="s">
        <v>19</v>
      </c>
      <c r="AD100" t="s">
        <v>19</v>
      </c>
      <c r="AE100" t="s">
        <v>19</v>
      </c>
      <c r="AF100" t="s">
        <v>19</v>
      </c>
      <c r="AG100" t="s">
        <v>19</v>
      </c>
      <c r="AH100">
        <v>14</v>
      </c>
      <c r="AI100" t="s">
        <v>19</v>
      </c>
      <c r="AJ100">
        <v>4</v>
      </c>
      <c r="AK100">
        <v>10</v>
      </c>
      <c r="AL100">
        <v>11</v>
      </c>
      <c r="AM100" t="s">
        <v>19</v>
      </c>
      <c r="AN100">
        <v>5</v>
      </c>
      <c r="AO100">
        <v>6</v>
      </c>
      <c r="AP100" t="s">
        <v>19</v>
      </c>
      <c r="AQ100" t="s">
        <v>19</v>
      </c>
      <c r="AR100" t="s">
        <v>19</v>
      </c>
      <c r="AS100" t="s">
        <v>19</v>
      </c>
      <c r="AT100" t="s">
        <v>19</v>
      </c>
      <c r="AU100" t="s">
        <v>19</v>
      </c>
      <c r="AV100" t="s">
        <v>19</v>
      </c>
      <c r="AW100" t="s">
        <v>19</v>
      </c>
      <c r="AX100">
        <v>4</v>
      </c>
      <c r="AY100" t="s">
        <v>19</v>
      </c>
      <c r="AZ100" t="s">
        <v>19</v>
      </c>
      <c r="BA100">
        <v>4</v>
      </c>
      <c r="BB100">
        <v>3</v>
      </c>
      <c r="BC100" t="s">
        <v>19</v>
      </c>
      <c r="BD100">
        <v>3</v>
      </c>
      <c r="BE100" t="s">
        <v>19</v>
      </c>
      <c r="BF100" t="s">
        <v>19</v>
      </c>
      <c r="BG100" t="s">
        <v>19</v>
      </c>
      <c r="BH100" t="s">
        <v>19</v>
      </c>
      <c r="BI100" t="s">
        <v>19</v>
      </c>
      <c r="BJ100" t="s">
        <v>19</v>
      </c>
      <c r="BK100" t="s">
        <v>19</v>
      </c>
      <c r="BL100" t="s">
        <v>19</v>
      </c>
      <c r="BM100" t="s">
        <v>19</v>
      </c>
      <c r="BN100">
        <v>24</v>
      </c>
      <c r="BO100">
        <v>7</v>
      </c>
      <c r="BP100">
        <v>12</v>
      </c>
      <c r="BQ100">
        <v>5</v>
      </c>
      <c r="BR100">
        <v>3</v>
      </c>
      <c r="BS100">
        <v>1</v>
      </c>
      <c r="BT100">
        <v>2</v>
      </c>
      <c r="BU100" t="s">
        <v>19</v>
      </c>
      <c r="BV100">
        <v>93</v>
      </c>
      <c r="BW100">
        <v>2</v>
      </c>
      <c r="BX100">
        <v>30</v>
      </c>
      <c r="BY100">
        <v>61</v>
      </c>
      <c r="BZ100">
        <v>29</v>
      </c>
      <c r="CA100">
        <v>1</v>
      </c>
      <c r="CB100">
        <v>11</v>
      </c>
      <c r="CC100">
        <v>17</v>
      </c>
      <c r="CD100">
        <v>8</v>
      </c>
      <c r="CE100">
        <v>1</v>
      </c>
      <c r="CF100">
        <v>6</v>
      </c>
      <c r="CG100">
        <v>1</v>
      </c>
    </row>
    <row r="101" spans="1:85">
      <c r="A101" t="s">
        <v>837</v>
      </c>
      <c r="B101">
        <v>129</v>
      </c>
      <c r="C101">
        <v>41</v>
      </c>
      <c r="D101">
        <v>27</v>
      </c>
      <c r="E101">
        <v>61</v>
      </c>
      <c r="F101" t="s">
        <v>19</v>
      </c>
      <c r="G101" t="s">
        <v>19</v>
      </c>
      <c r="H101" t="s">
        <v>19</v>
      </c>
      <c r="I101" t="s">
        <v>19</v>
      </c>
      <c r="J101">
        <v>5</v>
      </c>
      <c r="K101" t="s">
        <v>19</v>
      </c>
      <c r="L101">
        <v>2</v>
      </c>
      <c r="M101">
        <v>3</v>
      </c>
      <c r="N101">
        <v>5</v>
      </c>
      <c r="O101">
        <v>1</v>
      </c>
      <c r="P101">
        <v>1</v>
      </c>
      <c r="Q101">
        <v>3</v>
      </c>
      <c r="R101">
        <v>10</v>
      </c>
      <c r="S101">
        <v>2</v>
      </c>
      <c r="T101">
        <v>2</v>
      </c>
      <c r="U101">
        <v>6</v>
      </c>
      <c r="V101" t="s">
        <v>19</v>
      </c>
      <c r="W101" t="s">
        <v>19</v>
      </c>
      <c r="X101" t="s">
        <v>19</v>
      </c>
      <c r="Y101" t="s">
        <v>19</v>
      </c>
      <c r="Z101" t="s">
        <v>19</v>
      </c>
      <c r="AA101" t="s">
        <v>19</v>
      </c>
      <c r="AB101" t="s">
        <v>19</v>
      </c>
      <c r="AC101" t="s">
        <v>19</v>
      </c>
      <c r="AD101" t="s">
        <v>19</v>
      </c>
      <c r="AE101" t="s">
        <v>19</v>
      </c>
      <c r="AF101" t="s">
        <v>19</v>
      </c>
      <c r="AG101" t="s">
        <v>19</v>
      </c>
      <c r="AH101">
        <v>5</v>
      </c>
      <c r="AI101">
        <v>1</v>
      </c>
      <c r="AJ101">
        <v>1</v>
      </c>
      <c r="AK101">
        <v>3</v>
      </c>
      <c r="AL101">
        <v>5</v>
      </c>
      <c r="AM101">
        <v>1</v>
      </c>
      <c r="AN101">
        <v>1</v>
      </c>
      <c r="AO101">
        <v>3</v>
      </c>
      <c r="AP101" t="s">
        <v>19</v>
      </c>
      <c r="AQ101" t="s">
        <v>19</v>
      </c>
      <c r="AR101" t="s">
        <v>19</v>
      </c>
      <c r="AS101" t="s">
        <v>19</v>
      </c>
      <c r="AT101" t="s">
        <v>19</v>
      </c>
      <c r="AU101" t="s">
        <v>19</v>
      </c>
      <c r="AV101" t="s">
        <v>19</v>
      </c>
      <c r="AW101" t="s">
        <v>19</v>
      </c>
      <c r="AX101" t="s">
        <v>19</v>
      </c>
      <c r="AY101" t="s">
        <v>19</v>
      </c>
      <c r="AZ101" t="s">
        <v>19</v>
      </c>
      <c r="BA101" t="s">
        <v>19</v>
      </c>
      <c r="BB101">
        <v>1</v>
      </c>
      <c r="BC101" t="s">
        <v>19</v>
      </c>
      <c r="BD101" t="s">
        <v>19</v>
      </c>
      <c r="BE101">
        <v>1</v>
      </c>
      <c r="BF101" t="s">
        <v>19</v>
      </c>
      <c r="BG101" t="s">
        <v>19</v>
      </c>
      <c r="BH101" t="s">
        <v>19</v>
      </c>
      <c r="BI101" t="s">
        <v>19</v>
      </c>
      <c r="BJ101">
        <v>1</v>
      </c>
      <c r="BK101" t="s">
        <v>19</v>
      </c>
      <c r="BL101" t="s">
        <v>19</v>
      </c>
      <c r="BM101">
        <v>1</v>
      </c>
      <c r="BN101">
        <v>18</v>
      </c>
      <c r="BO101">
        <v>11</v>
      </c>
      <c r="BP101">
        <v>6</v>
      </c>
      <c r="BQ101">
        <v>1</v>
      </c>
      <c r="BR101">
        <v>4</v>
      </c>
      <c r="BS101">
        <v>1</v>
      </c>
      <c r="BT101">
        <v>3</v>
      </c>
      <c r="BU101" t="s">
        <v>19</v>
      </c>
      <c r="BV101">
        <v>80</v>
      </c>
      <c r="BW101">
        <v>25</v>
      </c>
      <c r="BX101">
        <v>11</v>
      </c>
      <c r="BY101">
        <v>44</v>
      </c>
      <c r="BZ101">
        <v>27</v>
      </c>
      <c r="CA101">
        <v>12</v>
      </c>
      <c r="CB101">
        <v>7</v>
      </c>
      <c r="CC101">
        <v>8</v>
      </c>
      <c r="CD101">
        <v>9</v>
      </c>
      <c r="CE101">
        <v>2</v>
      </c>
      <c r="CF101">
        <v>5</v>
      </c>
      <c r="CG101">
        <v>2</v>
      </c>
    </row>
    <row r="102" spans="1:85">
      <c r="A102" t="s">
        <v>836</v>
      </c>
      <c r="B102">
        <v>162</v>
      </c>
      <c r="C102">
        <v>20</v>
      </c>
      <c r="D102">
        <v>48</v>
      </c>
      <c r="E102">
        <v>94</v>
      </c>
      <c r="F102" t="s">
        <v>19</v>
      </c>
      <c r="G102" t="s">
        <v>19</v>
      </c>
      <c r="H102" t="s">
        <v>19</v>
      </c>
      <c r="I102" t="s">
        <v>19</v>
      </c>
      <c r="J102">
        <v>10</v>
      </c>
      <c r="K102" t="s">
        <v>19</v>
      </c>
      <c r="L102">
        <v>2</v>
      </c>
      <c r="M102">
        <v>8</v>
      </c>
      <c r="N102">
        <v>3</v>
      </c>
      <c r="O102" t="s">
        <v>19</v>
      </c>
      <c r="P102">
        <v>1</v>
      </c>
      <c r="Q102">
        <v>2</v>
      </c>
      <c r="R102">
        <v>14</v>
      </c>
      <c r="S102" t="s">
        <v>19</v>
      </c>
      <c r="T102">
        <v>1</v>
      </c>
      <c r="U102">
        <v>13</v>
      </c>
      <c r="V102" t="s">
        <v>19</v>
      </c>
      <c r="W102" t="s">
        <v>19</v>
      </c>
      <c r="X102" t="s">
        <v>19</v>
      </c>
      <c r="Y102" t="s">
        <v>19</v>
      </c>
      <c r="Z102">
        <v>1</v>
      </c>
      <c r="AA102" t="s">
        <v>19</v>
      </c>
      <c r="AB102" t="s">
        <v>19</v>
      </c>
      <c r="AC102">
        <v>1</v>
      </c>
      <c r="AD102" t="s">
        <v>19</v>
      </c>
      <c r="AE102" t="s">
        <v>19</v>
      </c>
      <c r="AF102" t="s">
        <v>19</v>
      </c>
      <c r="AG102" t="s">
        <v>19</v>
      </c>
      <c r="AH102">
        <v>11</v>
      </c>
      <c r="AI102" t="s">
        <v>19</v>
      </c>
      <c r="AJ102">
        <v>1</v>
      </c>
      <c r="AK102">
        <v>10</v>
      </c>
      <c r="AL102">
        <v>2</v>
      </c>
      <c r="AM102" t="s">
        <v>19</v>
      </c>
      <c r="AN102" t="s">
        <v>19</v>
      </c>
      <c r="AO102">
        <v>2</v>
      </c>
      <c r="AP102" t="s">
        <v>19</v>
      </c>
      <c r="AQ102" t="s">
        <v>19</v>
      </c>
      <c r="AR102" t="s">
        <v>19</v>
      </c>
      <c r="AS102" t="s">
        <v>19</v>
      </c>
      <c r="AT102" t="s">
        <v>19</v>
      </c>
      <c r="AU102" t="s">
        <v>19</v>
      </c>
      <c r="AV102" t="s">
        <v>19</v>
      </c>
      <c r="AW102" t="s">
        <v>19</v>
      </c>
      <c r="AX102">
        <v>3</v>
      </c>
      <c r="AY102" t="s">
        <v>19</v>
      </c>
      <c r="AZ102" t="s">
        <v>19</v>
      </c>
      <c r="BA102">
        <v>3</v>
      </c>
      <c r="BB102" t="s">
        <v>19</v>
      </c>
      <c r="BC102" t="s">
        <v>19</v>
      </c>
      <c r="BD102" t="s">
        <v>19</v>
      </c>
      <c r="BE102" t="s">
        <v>19</v>
      </c>
      <c r="BF102" t="s">
        <v>19</v>
      </c>
      <c r="BG102" t="s">
        <v>19</v>
      </c>
      <c r="BH102" t="s">
        <v>19</v>
      </c>
      <c r="BI102" t="s">
        <v>19</v>
      </c>
      <c r="BJ102" t="s">
        <v>19</v>
      </c>
      <c r="BK102" t="s">
        <v>19</v>
      </c>
      <c r="BL102" t="s">
        <v>19</v>
      </c>
      <c r="BM102" t="s">
        <v>19</v>
      </c>
      <c r="BN102">
        <v>24</v>
      </c>
      <c r="BO102">
        <v>8</v>
      </c>
      <c r="BP102">
        <v>9</v>
      </c>
      <c r="BQ102">
        <v>7</v>
      </c>
      <c r="BR102">
        <v>2</v>
      </c>
      <c r="BS102" t="s">
        <v>19</v>
      </c>
      <c r="BT102">
        <v>2</v>
      </c>
      <c r="BU102" t="s">
        <v>19</v>
      </c>
      <c r="BV102">
        <v>96</v>
      </c>
      <c r="BW102">
        <v>12</v>
      </c>
      <c r="BX102">
        <v>25</v>
      </c>
      <c r="BY102">
        <v>59</v>
      </c>
      <c r="BZ102">
        <v>32</v>
      </c>
      <c r="CA102">
        <v>7</v>
      </c>
      <c r="CB102">
        <v>10</v>
      </c>
      <c r="CC102">
        <v>15</v>
      </c>
      <c r="CD102">
        <v>12</v>
      </c>
      <c r="CE102" t="s">
        <v>19</v>
      </c>
      <c r="CF102">
        <v>10</v>
      </c>
      <c r="CG102">
        <v>2</v>
      </c>
    </row>
    <row r="103" spans="1:85">
      <c r="A103" t="s">
        <v>835</v>
      </c>
      <c r="B103">
        <v>135</v>
      </c>
      <c r="C103">
        <v>17</v>
      </c>
      <c r="D103">
        <v>49</v>
      </c>
      <c r="E103">
        <v>69</v>
      </c>
      <c r="F103" t="s">
        <v>19</v>
      </c>
      <c r="G103" t="s">
        <v>19</v>
      </c>
      <c r="H103" t="s">
        <v>19</v>
      </c>
      <c r="I103" t="s">
        <v>19</v>
      </c>
      <c r="J103">
        <v>12</v>
      </c>
      <c r="K103" t="s">
        <v>19</v>
      </c>
      <c r="L103">
        <v>4</v>
      </c>
      <c r="M103">
        <v>8</v>
      </c>
      <c r="N103">
        <v>4</v>
      </c>
      <c r="O103" t="s">
        <v>19</v>
      </c>
      <c r="P103">
        <v>1</v>
      </c>
      <c r="Q103">
        <v>3</v>
      </c>
      <c r="R103">
        <v>22</v>
      </c>
      <c r="S103" t="s">
        <v>19</v>
      </c>
      <c r="T103">
        <v>7</v>
      </c>
      <c r="U103">
        <v>15</v>
      </c>
      <c r="V103">
        <v>1</v>
      </c>
      <c r="W103" t="s">
        <v>19</v>
      </c>
      <c r="X103" t="s">
        <v>19</v>
      </c>
      <c r="Y103">
        <v>1</v>
      </c>
      <c r="Z103">
        <v>1</v>
      </c>
      <c r="AA103" t="s">
        <v>19</v>
      </c>
      <c r="AB103">
        <v>1</v>
      </c>
      <c r="AC103" t="s">
        <v>19</v>
      </c>
      <c r="AD103" t="s">
        <v>19</v>
      </c>
      <c r="AE103" t="s">
        <v>19</v>
      </c>
      <c r="AF103" t="s">
        <v>19</v>
      </c>
      <c r="AG103" t="s">
        <v>19</v>
      </c>
      <c r="AH103">
        <v>12</v>
      </c>
      <c r="AI103" t="s">
        <v>19</v>
      </c>
      <c r="AJ103">
        <v>3</v>
      </c>
      <c r="AK103">
        <v>9</v>
      </c>
      <c r="AL103">
        <v>6</v>
      </c>
      <c r="AM103" t="s">
        <v>19</v>
      </c>
      <c r="AN103">
        <v>2</v>
      </c>
      <c r="AO103">
        <v>4</v>
      </c>
      <c r="AP103">
        <v>1</v>
      </c>
      <c r="AQ103" t="s">
        <v>19</v>
      </c>
      <c r="AR103">
        <v>1</v>
      </c>
      <c r="AS103" t="s">
        <v>19</v>
      </c>
      <c r="AT103">
        <v>1</v>
      </c>
      <c r="AU103" t="s">
        <v>19</v>
      </c>
      <c r="AV103" t="s">
        <v>19</v>
      </c>
      <c r="AW103">
        <v>1</v>
      </c>
      <c r="AX103" t="s">
        <v>19</v>
      </c>
      <c r="AY103" t="s">
        <v>19</v>
      </c>
      <c r="AZ103" t="s">
        <v>19</v>
      </c>
      <c r="BA103" t="s">
        <v>19</v>
      </c>
      <c r="BB103">
        <v>2</v>
      </c>
      <c r="BC103">
        <v>1</v>
      </c>
      <c r="BD103">
        <v>1</v>
      </c>
      <c r="BE103" t="s">
        <v>19</v>
      </c>
      <c r="BF103" t="s">
        <v>19</v>
      </c>
      <c r="BG103" t="s">
        <v>19</v>
      </c>
      <c r="BH103" t="s">
        <v>19</v>
      </c>
      <c r="BI103" t="s">
        <v>19</v>
      </c>
      <c r="BJ103" t="s">
        <v>19</v>
      </c>
      <c r="BK103" t="s">
        <v>19</v>
      </c>
      <c r="BL103" t="s">
        <v>19</v>
      </c>
      <c r="BM103" t="s">
        <v>19</v>
      </c>
      <c r="BN103">
        <v>22</v>
      </c>
      <c r="BO103">
        <v>7</v>
      </c>
      <c r="BP103">
        <v>12</v>
      </c>
      <c r="BQ103">
        <v>3</v>
      </c>
      <c r="BR103">
        <v>2</v>
      </c>
      <c r="BS103">
        <v>1</v>
      </c>
      <c r="BT103">
        <v>1</v>
      </c>
      <c r="BU103" t="s">
        <v>19</v>
      </c>
      <c r="BV103">
        <v>62</v>
      </c>
      <c r="BW103">
        <v>7</v>
      </c>
      <c r="BX103">
        <v>19</v>
      </c>
      <c r="BY103">
        <v>36</v>
      </c>
      <c r="BZ103">
        <v>24</v>
      </c>
      <c r="CA103">
        <v>4</v>
      </c>
      <c r="CB103">
        <v>7</v>
      </c>
      <c r="CC103">
        <v>13</v>
      </c>
      <c r="CD103">
        <v>11</v>
      </c>
      <c r="CE103">
        <v>2</v>
      </c>
      <c r="CF103">
        <v>5</v>
      </c>
      <c r="CG103">
        <v>4</v>
      </c>
    </row>
    <row r="104" spans="1:85">
      <c r="A104" t="s">
        <v>834</v>
      </c>
      <c r="B104">
        <v>133</v>
      </c>
      <c r="C104">
        <v>39</v>
      </c>
      <c r="D104">
        <v>38</v>
      </c>
      <c r="E104">
        <v>56</v>
      </c>
      <c r="F104" t="s">
        <v>19</v>
      </c>
      <c r="G104" t="s">
        <v>19</v>
      </c>
      <c r="H104" t="s">
        <v>19</v>
      </c>
      <c r="I104" t="s">
        <v>19</v>
      </c>
      <c r="J104">
        <v>7</v>
      </c>
      <c r="K104" t="s">
        <v>19</v>
      </c>
      <c r="L104">
        <v>2</v>
      </c>
      <c r="M104">
        <v>5</v>
      </c>
      <c r="N104">
        <v>9</v>
      </c>
      <c r="O104">
        <v>1</v>
      </c>
      <c r="P104">
        <v>3</v>
      </c>
      <c r="Q104">
        <v>5</v>
      </c>
      <c r="R104">
        <v>17</v>
      </c>
      <c r="S104">
        <v>2</v>
      </c>
      <c r="T104">
        <v>4</v>
      </c>
      <c r="U104">
        <v>11</v>
      </c>
      <c r="V104" t="s">
        <v>19</v>
      </c>
      <c r="W104" t="s">
        <v>19</v>
      </c>
      <c r="X104" t="s">
        <v>19</v>
      </c>
      <c r="Y104" t="s">
        <v>19</v>
      </c>
      <c r="Z104" t="s">
        <v>19</v>
      </c>
      <c r="AA104" t="s">
        <v>19</v>
      </c>
      <c r="AB104" t="s">
        <v>19</v>
      </c>
      <c r="AC104" t="s">
        <v>19</v>
      </c>
      <c r="AD104" t="s">
        <v>19</v>
      </c>
      <c r="AE104" t="s">
        <v>19</v>
      </c>
      <c r="AF104" t="s">
        <v>19</v>
      </c>
      <c r="AG104" t="s">
        <v>19</v>
      </c>
      <c r="AH104">
        <v>8</v>
      </c>
      <c r="AI104">
        <v>1</v>
      </c>
      <c r="AJ104">
        <v>2</v>
      </c>
      <c r="AK104">
        <v>5</v>
      </c>
      <c r="AL104">
        <v>8</v>
      </c>
      <c r="AM104">
        <v>1</v>
      </c>
      <c r="AN104">
        <v>2</v>
      </c>
      <c r="AO104">
        <v>5</v>
      </c>
      <c r="AP104" t="s">
        <v>19</v>
      </c>
      <c r="AQ104" t="s">
        <v>19</v>
      </c>
      <c r="AR104" t="s">
        <v>19</v>
      </c>
      <c r="AS104" t="s">
        <v>19</v>
      </c>
      <c r="AT104">
        <v>1</v>
      </c>
      <c r="AU104" t="s">
        <v>19</v>
      </c>
      <c r="AV104" t="s">
        <v>19</v>
      </c>
      <c r="AW104">
        <v>1</v>
      </c>
      <c r="AX104" t="s">
        <v>19</v>
      </c>
      <c r="AY104" t="s">
        <v>19</v>
      </c>
      <c r="AZ104" t="s">
        <v>19</v>
      </c>
      <c r="BA104" t="s">
        <v>19</v>
      </c>
      <c r="BB104">
        <v>2</v>
      </c>
      <c r="BC104" t="s">
        <v>19</v>
      </c>
      <c r="BD104">
        <v>2</v>
      </c>
      <c r="BE104" t="s">
        <v>19</v>
      </c>
      <c r="BF104" t="s">
        <v>19</v>
      </c>
      <c r="BG104" t="s">
        <v>19</v>
      </c>
      <c r="BH104" t="s">
        <v>19</v>
      </c>
      <c r="BI104" t="s">
        <v>19</v>
      </c>
      <c r="BJ104">
        <v>1</v>
      </c>
      <c r="BK104" t="s">
        <v>19</v>
      </c>
      <c r="BL104" t="s">
        <v>19</v>
      </c>
      <c r="BM104">
        <v>1</v>
      </c>
      <c r="BN104">
        <v>20</v>
      </c>
      <c r="BO104">
        <v>7</v>
      </c>
      <c r="BP104">
        <v>11</v>
      </c>
      <c r="BQ104">
        <v>2</v>
      </c>
      <c r="BR104">
        <v>3</v>
      </c>
      <c r="BS104">
        <v>1</v>
      </c>
      <c r="BT104">
        <v>2</v>
      </c>
      <c r="BU104" t="s">
        <v>19</v>
      </c>
      <c r="BV104">
        <v>61</v>
      </c>
      <c r="BW104">
        <v>26</v>
      </c>
      <c r="BX104">
        <v>11</v>
      </c>
      <c r="BY104">
        <v>24</v>
      </c>
      <c r="BZ104">
        <v>23</v>
      </c>
      <c r="CA104">
        <v>11</v>
      </c>
      <c r="CB104">
        <v>6</v>
      </c>
      <c r="CC104">
        <v>6</v>
      </c>
      <c r="CD104">
        <v>16</v>
      </c>
      <c r="CE104">
        <v>3</v>
      </c>
      <c r="CF104">
        <v>5</v>
      </c>
      <c r="CG104">
        <v>8</v>
      </c>
    </row>
    <row r="105" spans="1:85">
      <c r="A105" t="s">
        <v>833</v>
      </c>
      <c r="B105">
        <v>114</v>
      </c>
      <c r="C105">
        <v>13</v>
      </c>
      <c r="D105">
        <v>44</v>
      </c>
      <c r="E105">
        <v>57</v>
      </c>
      <c r="F105" t="s">
        <v>19</v>
      </c>
      <c r="G105" t="s">
        <v>19</v>
      </c>
      <c r="H105" t="s">
        <v>19</v>
      </c>
      <c r="I105" t="s">
        <v>19</v>
      </c>
      <c r="J105">
        <v>5</v>
      </c>
      <c r="K105">
        <v>1</v>
      </c>
      <c r="L105">
        <v>1</v>
      </c>
      <c r="M105">
        <v>3</v>
      </c>
      <c r="N105" t="s">
        <v>19</v>
      </c>
      <c r="O105" t="s">
        <v>19</v>
      </c>
      <c r="P105" t="s">
        <v>19</v>
      </c>
      <c r="Q105" t="s">
        <v>19</v>
      </c>
      <c r="R105">
        <v>6</v>
      </c>
      <c r="S105" t="s">
        <v>19</v>
      </c>
      <c r="T105">
        <v>1</v>
      </c>
      <c r="U105">
        <v>5</v>
      </c>
      <c r="V105" t="s">
        <v>19</v>
      </c>
      <c r="W105" t="s">
        <v>19</v>
      </c>
      <c r="X105" t="s">
        <v>19</v>
      </c>
      <c r="Y105" t="s">
        <v>19</v>
      </c>
      <c r="Z105" t="s">
        <v>19</v>
      </c>
      <c r="AA105" t="s">
        <v>19</v>
      </c>
      <c r="AB105" t="s">
        <v>19</v>
      </c>
      <c r="AC105" t="s">
        <v>19</v>
      </c>
      <c r="AD105" t="s">
        <v>19</v>
      </c>
      <c r="AE105" t="s">
        <v>19</v>
      </c>
      <c r="AF105" t="s">
        <v>19</v>
      </c>
      <c r="AG105" t="s">
        <v>19</v>
      </c>
      <c r="AH105">
        <v>4</v>
      </c>
      <c r="AI105" t="s">
        <v>19</v>
      </c>
      <c r="AJ105">
        <v>1</v>
      </c>
      <c r="AK105">
        <v>3</v>
      </c>
      <c r="AL105" t="s">
        <v>19</v>
      </c>
      <c r="AM105" t="s">
        <v>19</v>
      </c>
      <c r="AN105" t="s">
        <v>19</v>
      </c>
      <c r="AO105" t="s">
        <v>19</v>
      </c>
      <c r="AP105">
        <v>1</v>
      </c>
      <c r="AQ105" t="s">
        <v>19</v>
      </c>
      <c r="AR105" t="s">
        <v>19</v>
      </c>
      <c r="AS105">
        <v>1</v>
      </c>
      <c r="AT105">
        <v>1</v>
      </c>
      <c r="AU105" t="s">
        <v>19</v>
      </c>
      <c r="AV105" t="s">
        <v>19</v>
      </c>
      <c r="AW105">
        <v>1</v>
      </c>
      <c r="AX105" t="s">
        <v>19</v>
      </c>
      <c r="AY105" t="s">
        <v>19</v>
      </c>
      <c r="AZ105" t="s">
        <v>19</v>
      </c>
      <c r="BA105" t="s">
        <v>19</v>
      </c>
      <c r="BB105">
        <v>1</v>
      </c>
      <c r="BC105" t="s">
        <v>19</v>
      </c>
      <c r="BD105">
        <v>1</v>
      </c>
      <c r="BE105" t="s">
        <v>19</v>
      </c>
      <c r="BF105" t="s">
        <v>19</v>
      </c>
      <c r="BG105" t="s">
        <v>19</v>
      </c>
      <c r="BH105" t="s">
        <v>19</v>
      </c>
      <c r="BI105" t="s">
        <v>19</v>
      </c>
      <c r="BJ105">
        <v>1</v>
      </c>
      <c r="BK105" t="s">
        <v>19</v>
      </c>
      <c r="BL105">
        <v>1</v>
      </c>
      <c r="BM105" t="s">
        <v>19</v>
      </c>
      <c r="BN105">
        <v>10</v>
      </c>
      <c r="BO105">
        <v>5</v>
      </c>
      <c r="BP105">
        <v>3</v>
      </c>
      <c r="BQ105">
        <v>2</v>
      </c>
      <c r="BR105">
        <v>1</v>
      </c>
      <c r="BS105" t="s">
        <v>19</v>
      </c>
      <c r="BT105">
        <v>1</v>
      </c>
      <c r="BU105" t="s">
        <v>19</v>
      </c>
      <c r="BV105">
        <v>79</v>
      </c>
      <c r="BW105">
        <v>5</v>
      </c>
      <c r="BX105">
        <v>32</v>
      </c>
      <c r="BY105">
        <v>42</v>
      </c>
      <c r="BZ105">
        <v>20</v>
      </c>
      <c r="CA105">
        <v>4</v>
      </c>
      <c r="CB105">
        <v>9</v>
      </c>
      <c r="CC105">
        <v>7</v>
      </c>
      <c r="CD105">
        <v>12</v>
      </c>
      <c r="CE105">
        <v>2</v>
      </c>
      <c r="CF105">
        <v>5</v>
      </c>
      <c r="CG105">
        <v>5</v>
      </c>
    </row>
    <row r="106" spans="1:85">
      <c r="A106" t="s">
        <v>832</v>
      </c>
      <c r="B106">
        <v>148</v>
      </c>
      <c r="C106">
        <v>45</v>
      </c>
      <c r="D106">
        <v>30</v>
      </c>
      <c r="E106">
        <v>73</v>
      </c>
      <c r="F106" t="s">
        <v>19</v>
      </c>
      <c r="G106" t="s">
        <v>19</v>
      </c>
      <c r="H106" t="s">
        <v>19</v>
      </c>
      <c r="I106" t="s">
        <v>19</v>
      </c>
      <c r="J106">
        <v>3</v>
      </c>
      <c r="K106" t="s">
        <v>19</v>
      </c>
      <c r="L106" t="s">
        <v>19</v>
      </c>
      <c r="M106">
        <v>3</v>
      </c>
      <c r="N106">
        <v>2</v>
      </c>
      <c r="O106">
        <v>1</v>
      </c>
      <c r="P106">
        <v>1</v>
      </c>
      <c r="Q106" t="s">
        <v>19</v>
      </c>
      <c r="R106">
        <v>3</v>
      </c>
      <c r="S106" t="s">
        <v>19</v>
      </c>
      <c r="T106" t="s">
        <v>19</v>
      </c>
      <c r="U106">
        <v>3</v>
      </c>
      <c r="V106" t="s">
        <v>19</v>
      </c>
      <c r="W106" t="s">
        <v>19</v>
      </c>
      <c r="X106" t="s">
        <v>19</v>
      </c>
      <c r="Y106" t="s">
        <v>19</v>
      </c>
      <c r="Z106" t="s">
        <v>19</v>
      </c>
      <c r="AA106" t="s">
        <v>19</v>
      </c>
      <c r="AB106" t="s">
        <v>19</v>
      </c>
      <c r="AC106" t="s">
        <v>19</v>
      </c>
      <c r="AD106" t="s">
        <v>19</v>
      </c>
      <c r="AE106" t="s">
        <v>19</v>
      </c>
      <c r="AF106" t="s">
        <v>19</v>
      </c>
      <c r="AG106" t="s">
        <v>19</v>
      </c>
      <c r="AH106">
        <v>3</v>
      </c>
      <c r="AI106" t="s">
        <v>19</v>
      </c>
      <c r="AJ106" t="s">
        <v>19</v>
      </c>
      <c r="AK106">
        <v>3</v>
      </c>
      <c r="AL106" t="s">
        <v>19</v>
      </c>
      <c r="AM106" t="s">
        <v>19</v>
      </c>
      <c r="AN106" t="s">
        <v>19</v>
      </c>
      <c r="AO106" t="s">
        <v>19</v>
      </c>
      <c r="AP106" t="s">
        <v>19</v>
      </c>
      <c r="AQ106" t="s">
        <v>19</v>
      </c>
      <c r="AR106" t="s">
        <v>19</v>
      </c>
      <c r="AS106" t="s">
        <v>19</v>
      </c>
      <c r="AT106" t="s">
        <v>19</v>
      </c>
      <c r="AU106" t="s">
        <v>19</v>
      </c>
      <c r="AV106" t="s">
        <v>19</v>
      </c>
      <c r="AW106" t="s">
        <v>19</v>
      </c>
      <c r="AX106" t="s">
        <v>19</v>
      </c>
      <c r="AY106" t="s">
        <v>19</v>
      </c>
      <c r="AZ106" t="s">
        <v>19</v>
      </c>
      <c r="BA106" t="s">
        <v>19</v>
      </c>
      <c r="BB106" t="s">
        <v>19</v>
      </c>
      <c r="BC106" t="s">
        <v>19</v>
      </c>
      <c r="BD106" t="s">
        <v>19</v>
      </c>
      <c r="BE106" t="s">
        <v>19</v>
      </c>
      <c r="BF106" t="s">
        <v>19</v>
      </c>
      <c r="BG106" t="s">
        <v>19</v>
      </c>
      <c r="BH106" t="s">
        <v>19</v>
      </c>
      <c r="BI106" t="s">
        <v>19</v>
      </c>
      <c r="BJ106" t="s">
        <v>19</v>
      </c>
      <c r="BK106" t="s">
        <v>19</v>
      </c>
      <c r="BL106" t="s">
        <v>19</v>
      </c>
      <c r="BM106" t="s">
        <v>19</v>
      </c>
      <c r="BN106">
        <v>9</v>
      </c>
      <c r="BO106">
        <v>5</v>
      </c>
      <c r="BP106">
        <v>4</v>
      </c>
      <c r="BQ106" t="s">
        <v>19</v>
      </c>
      <c r="BR106" t="s">
        <v>19</v>
      </c>
      <c r="BS106" t="s">
        <v>19</v>
      </c>
      <c r="BT106" t="s">
        <v>19</v>
      </c>
      <c r="BU106" t="s">
        <v>19</v>
      </c>
      <c r="BV106">
        <v>122</v>
      </c>
      <c r="BW106">
        <v>39</v>
      </c>
      <c r="BX106">
        <v>18</v>
      </c>
      <c r="BY106">
        <v>65</v>
      </c>
      <c r="BZ106">
        <v>46</v>
      </c>
      <c r="CA106">
        <v>19</v>
      </c>
      <c r="CB106">
        <v>8</v>
      </c>
      <c r="CC106">
        <v>19</v>
      </c>
      <c r="CD106">
        <v>9</v>
      </c>
      <c r="CE106" t="s">
        <v>19</v>
      </c>
      <c r="CF106">
        <v>7</v>
      </c>
      <c r="CG106">
        <v>2</v>
      </c>
    </row>
    <row r="107" spans="1:85">
      <c r="A107" t="s">
        <v>831</v>
      </c>
      <c r="B107">
        <v>32</v>
      </c>
      <c r="C107">
        <v>2</v>
      </c>
      <c r="D107">
        <v>9</v>
      </c>
      <c r="E107">
        <v>21</v>
      </c>
      <c r="F107" t="s">
        <v>19</v>
      </c>
      <c r="G107" t="s">
        <v>19</v>
      </c>
      <c r="H107" t="s">
        <v>19</v>
      </c>
      <c r="I107" t="s">
        <v>19</v>
      </c>
      <c r="J107">
        <v>2</v>
      </c>
      <c r="K107" t="s">
        <v>19</v>
      </c>
      <c r="L107">
        <v>1</v>
      </c>
      <c r="M107">
        <v>1</v>
      </c>
      <c r="N107">
        <v>2</v>
      </c>
      <c r="O107" t="s">
        <v>19</v>
      </c>
      <c r="P107" t="s">
        <v>19</v>
      </c>
      <c r="Q107">
        <v>2</v>
      </c>
      <c r="R107">
        <v>6</v>
      </c>
      <c r="S107" t="s">
        <v>19</v>
      </c>
      <c r="T107">
        <v>1</v>
      </c>
      <c r="U107">
        <v>5</v>
      </c>
      <c r="V107" t="s">
        <v>19</v>
      </c>
      <c r="W107" t="s">
        <v>19</v>
      </c>
      <c r="X107" t="s">
        <v>19</v>
      </c>
      <c r="Y107" t="s">
        <v>19</v>
      </c>
      <c r="Z107" t="s">
        <v>19</v>
      </c>
      <c r="AA107" t="s">
        <v>19</v>
      </c>
      <c r="AB107" t="s">
        <v>19</v>
      </c>
      <c r="AC107" t="s">
        <v>19</v>
      </c>
      <c r="AD107" t="s">
        <v>19</v>
      </c>
      <c r="AE107" t="s">
        <v>19</v>
      </c>
      <c r="AF107" t="s">
        <v>19</v>
      </c>
      <c r="AG107" t="s">
        <v>19</v>
      </c>
      <c r="AH107">
        <v>2</v>
      </c>
      <c r="AI107" t="s">
        <v>19</v>
      </c>
      <c r="AJ107">
        <v>1</v>
      </c>
      <c r="AK107">
        <v>1</v>
      </c>
      <c r="AL107">
        <v>4</v>
      </c>
      <c r="AM107" t="s">
        <v>19</v>
      </c>
      <c r="AN107" t="s">
        <v>19</v>
      </c>
      <c r="AO107">
        <v>4</v>
      </c>
      <c r="AP107" t="s">
        <v>19</v>
      </c>
      <c r="AQ107" t="s">
        <v>19</v>
      </c>
      <c r="AR107" t="s">
        <v>19</v>
      </c>
      <c r="AS107" t="s">
        <v>19</v>
      </c>
      <c r="AT107" t="s">
        <v>19</v>
      </c>
      <c r="AU107" t="s">
        <v>19</v>
      </c>
      <c r="AV107" t="s">
        <v>19</v>
      </c>
      <c r="AW107" t="s">
        <v>19</v>
      </c>
      <c r="AX107" t="s">
        <v>19</v>
      </c>
      <c r="AY107" t="s">
        <v>19</v>
      </c>
      <c r="AZ107" t="s">
        <v>19</v>
      </c>
      <c r="BA107" t="s">
        <v>19</v>
      </c>
      <c r="BB107" t="s">
        <v>19</v>
      </c>
      <c r="BC107" t="s">
        <v>19</v>
      </c>
      <c r="BD107" t="s">
        <v>19</v>
      </c>
      <c r="BE107" t="s">
        <v>19</v>
      </c>
      <c r="BF107" t="s">
        <v>19</v>
      </c>
      <c r="BG107" t="s">
        <v>19</v>
      </c>
      <c r="BH107" t="s">
        <v>19</v>
      </c>
      <c r="BI107" t="s">
        <v>19</v>
      </c>
      <c r="BJ107" t="s">
        <v>19</v>
      </c>
      <c r="BK107" t="s">
        <v>19</v>
      </c>
      <c r="BL107" t="s">
        <v>19</v>
      </c>
      <c r="BM107" t="s">
        <v>19</v>
      </c>
      <c r="BN107">
        <v>6</v>
      </c>
      <c r="BO107">
        <v>1</v>
      </c>
      <c r="BP107">
        <v>3</v>
      </c>
      <c r="BQ107">
        <v>2</v>
      </c>
      <c r="BR107">
        <v>1</v>
      </c>
      <c r="BS107" t="s">
        <v>19</v>
      </c>
      <c r="BT107">
        <v>1</v>
      </c>
      <c r="BU107" t="s">
        <v>19</v>
      </c>
      <c r="BV107">
        <v>13</v>
      </c>
      <c r="BW107">
        <v>1</v>
      </c>
      <c r="BX107">
        <v>1</v>
      </c>
      <c r="BY107">
        <v>11</v>
      </c>
      <c r="BZ107">
        <v>4</v>
      </c>
      <c r="CA107" t="s">
        <v>19</v>
      </c>
      <c r="CB107">
        <v>1</v>
      </c>
      <c r="CC107">
        <v>3</v>
      </c>
      <c r="CD107">
        <v>3</v>
      </c>
      <c r="CE107" t="s">
        <v>19</v>
      </c>
      <c r="CF107">
        <v>3</v>
      </c>
      <c r="CG107" t="s">
        <v>19</v>
      </c>
    </row>
    <row r="108" spans="1:85">
      <c r="A108" t="s">
        <v>830</v>
      </c>
      <c r="B108">
        <v>98</v>
      </c>
      <c r="C108">
        <v>33</v>
      </c>
      <c r="D108">
        <v>29</v>
      </c>
      <c r="E108">
        <v>36</v>
      </c>
      <c r="F108" t="s">
        <v>19</v>
      </c>
      <c r="G108" t="s">
        <v>19</v>
      </c>
      <c r="H108" t="s">
        <v>19</v>
      </c>
      <c r="I108" t="s">
        <v>19</v>
      </c>
      <c r="J108">
        <v>5</v>
      </c>
      <c r="K108">
        <v>1</v>
      </c>
      <c r="L108" t="s">
        <v>19</v>
      </c>
      <c r="M108">
        <v>4</v>
      </c>
      <c r="N108">
        <v>1</v>
      </c>
      <c r="O108" t="s">
        <v>19</v>
      </c>
      <c r="P108">
        <v>1</v>
      </c>
      <c r="Q108" t="s">
        <v>19</v>
      </c>
      <c r="R108">
        <v>8</v>
      </c>
      <c r="S108" t="s">
        <v>19</v>
      </c>
      <c r="T108" t="s">
        <v>19</v>
      </c>
      <c r="U108">
        <v>8</v>
      </c>
      <c r="V108" t="s">
        <v>19</v>
      </c>
      <c r="W108" t="s">
        <v>19</v>
      </c>
      <c r="X108" t="s">
        <v>19</v>
      </c>
      <c r="Y108" t="s">
        <v>19</v>
      </c>
      <c r="Z108" t="s">
        <v>19</v>
      </c>
      <c r="AA108" t="s">
        <v>19</v>
      </c>
      <c r="AB108" t="s">
        <v>19</v>
      </c>
      <c r="AC108" t="s">
        <v>19</v>
      </c>
      <c r="AD108" t="s">
        <v>19</v>
      </c>
      <c r="AE108" t="s">
        <v>19</v>
      </c>
      <c r="AF108" t="s">
        <v>19</v>
      </c>
      <c r="AG108" t="s">
        <v>19</v>
      </c>
      <c r="AH108">
        <v>7</v>
      </c>
      <c r="AI108" t="s">
        <v>19</v>
      </c>
      <c r="AJ108" t="s">
        <v>19</v>
      </c>
      <c r="AK108">
        <v>7</v>
      </c>
      <c r="AL108">
        <v>1</v>
      </c>
      <c r="AM108" t="s">
        <v>19</v>
      </c>
      <c r="AN108" t="s">
        <v>19</v>
      </c>
      <c r="AO108">
        <v>1</v>
      </c>
      <c r="AP108" t="s">
        <v>19</v>
      </c>
      <c r="AQ108" t="s">
        <v>19</v>
      </c>
      <c r="AR108" t="s">
        <v>19</v>
      </c>
      <c r="AS108" t="s">
        <v>19</v>
      </c>
      <c r="AT108" t="s">
        <v>19</v>
      </c>
      <c r="AU108" t="s">
        <v>19</v>
      </c>
      <c r="AV108" t="s">
        <v>19</v>
      </c>
      <c r="AW108" t="s">
        <v>19</v>
      </c>
      <c r="AX108" t="s">
        <v>19</v>
      </c>
      <c r="AY108" t="s">
        <v>19</v>
      </c>
      <c r="AZ108" t="s">
        <v>19</v>
      </c>
      <c r="BA108" t="s">
        <v>19</v>
      </c>
      <c r="BB108" t="s">
        <v>19</v>
      </c>
      <c r="BC108" t="s">
        <v>19</v>
      </c>
      <c r="BD108" t="s">
        <v>19</v>
      </c>
      <c r="BE108" t="s">
        <v>19</v>
      </c>
      <c r="BF108" t="s">
        <v>19</v>
      </c>
      <c r="BG108" t="s">
        <v>19</v>
      </c>
      <c r="BH108" t="s">
        <v>19</v>
      </c>
      <c r="BI108" t="s">
        <v>19</v>
      </c>
      <c r="BJ108" t="s">
        <v>19</v>
      </c>
      <c r="BK108" t="s">
        <v>19</v>
      </c>
      <c r="BL108" t="s">
        <v>19</v>
      </c>
      <c r="BM108" t="s">
        <v>19</v>
      </c>
      <c r="BN108">
        <v>13</v>
      </c>
      <c r="BO108">
        <v>6</v>
      </c>
      <c r="BP108">
        <v>6</v>
      </c>
      <c r="BQ108">
        <v>1</v>
      </c>
      <c r="BR108">
        <v>3</v>
      </c>
      <c r="BS108">
        <v>1</v>
      </c>
      <c r="BT108">
        <v>2</v>
      </c>
      <c r="BU108" t="s">
        <v>19</v>
      </c>
      <c r="BV108">
        <v>58</v>
      </c>
      <c r="BW108">
        <v>23</v>
      </c>
      <c r="BX108">
        <v>13</v>
      </c>
      <c r="BY108">
        <v>22</v>
      </c>
      <c r="BZ108">
        <v>26</v>
      </c>
      <c r="CA108">
        <v>10</v>
      </c>
      <c r="CB108">
        <v>9</v>
      </c>
      <c r="CC108">
        <v>7</v>
      </c>
      <c r="CD108">
        <v>13</v>
      </c>
      <c r="CE108">
        <v>3</v>
      </c>
      <c r="CF108">
        <v>9</v>
      </c>
      <c r="CG108">
        <v>1</v>
      </c>
    </row>
    <row r="109" spans="1:85">
      <c r="A109" t="s">
        <v>829</v>
      </c>
      <c r="B109">
        <v>99</v>
      </c>
      <c r="C109">
        <v>16</v>
      </c>
      <c r="D109">
        <v>41</v>
      </c>
      <c r="E109">
        <v>42</v>
      </c>
      <c r="F109" t="s">
        <v>19</v>
      </c>
      <c r="G109" t="s">
        <v>19</v>
      </c>
      <c r="H109" t="s">
        <v>19</v>
      </c>
      <c r="I109" t="s">
        <v>19</v>
      </c>
      <c r="J109">
        <v>7</v>
      </c>
      <c r="K109" t="s">
        <v>19</v>
      </c>
      <c r="L109">
        <v>4</v>
      </c>
      <c r="M109">
        <v>3</v>
      </c>
      <c r="N109">
        <v>9</v>
      </c>
      <c r="O109" t="s">
        <v>19</v>
      </c>
      <c r="P109">
        <v>4</v>
      </c>
      <c r="Q109">
        <v>5</v>
      </c>
      <c r="R109">
        <v>14</v>
      </c>
      <c r="S109" t="s">
        <v>19</v>
      </c>
      <c r="T109">
        <v>7</v>
      </c>
      <c r="U109">
        <v>7</v>
      </c>
      <c r="V109" t="s">
        <v>19</v>
      </c>
      <c r="W109" t="s">
        <v>19</v>
      </c>
      <c r="X109" t="s">
        <v>19</v>
      </c>
      <c r="Y109" t="s">
        <v>19</v>
      </c>
      <c r="Z109" t="s">
        <v>19</v>
      </c>
      <c r="AA109" t="s">
        <v>19</v>
      </c>
      <c r="AB109" t="s">
        <v>19</v>
      </c>
      <c r="AC109" t="s">
        <v>19</v>
      </c>
      <c r="AD109" t="s">
        <v>19</v>
      </c>
      <c r="AE109" t="s">
        <v>19</v>
      </c>
      <c r="AF109" t="s">
        <v>19</v>
      </c>
      <c r="AG109" t="s">
        <v>19</v>
      </c>
      <c r="AH109">
        <v>6</v>
      </c>
      <c r="AI109" t="s">
        <v>19</v>
      </c>
      <c r="AJ109">
        <v>3</v>
      </c>
      <c r="AK109">
        <v>3</v>
      </c>
      <c r="AL109">
        <v>7</v>
      </c>
      <c r="AM109" t="s">
        <v>19</v>
      </c>
      <c r="AN109">
        <v>3</v>
      </c>
      <c r="AO109">
        <v>4</v>
      </c>
      <c r="AP109">
        <v>1</v>
      </c>
      <c r="AQ109" t="s">
        <v>19</v>
      </c>
      <c r="AR109">
        <v>1</v>
      </c>
      <c r="AS109" t="s">
        <v>19</v>
      </c>
      <c r="AT109" t="s">
        <v>19</v>
      </c>
      <c r="AU109" t="s">
        <v>19</v>
      </c>
      <c r="AV109" t="s">
        <v>19</v>
      </c>
      <c r="AW109" t="s">
        <v>19</v>
      </c>
      <c r="AX109">
        <v>4</v>
      </c>
      <c r="AY109" t="s">
        <v>19</v>
      </c>
      <c r="AZ109" t="s">
        <v>19</v>
      </c>
      <c r="BA109">
        <v>4</v>
      </c>
      <c r="BB109">
        <v>1</v>
      </c>
      <c r="BC109" t="s">
        <v>19</v>
      </c>
      <c r="BD109">
        <v>1</v>
      </c>
      <c r="BE109" t="s">
        <v>19</v>
      </c>
      <c r="BF109" t="s">
        <v>19</v>
      </c>
      <c r="BG109" t="s">
        <v>19</v>
      </c>
      <c r="BH109" t="s">
        <v>19</v>
      </c>
      <c r="BI109" t="s">
        <v>19</v>
      </c>
      <c r="BJ109" t="s">
        <v>19</v>
      </c>
      <c r="BK109" t="s">
        <v>19</v>
      </c>
      <c r="BL109" t="s">
        <v>19</v>
      </c>
      <c r="BM109" t="s">
        <v>19</v>
      </c>
      <c r="BN109">
        <v>19</v>
      </c>
      <c r="BO109">
        <v>5</v>
      </c>
      <c r="BP109">
        <v>9</v>
      </c>
      <c r="BQ109">
        <v>5</v>
      </c>
      <c r="BR109" t="s">
        <v>19</v>
      </c>
      <c r="BS109" t="s">
        <v>19</v>
      </c>
      <c r="BT109" t="s">
        <v>19</v>
      </c>
      <c r="BU109" t="s">
        <v>19</v>
      </c>
      <c r="BV109">
        <v>35</v>
      </c>
      <c r="BW109">
        <v>11</v>
      </c>
      <c r="BX109">
        <v>9</v>
      </c>
      <c r="BY109">
        <v>15</v>
      </c>
      <c r="BZ109">
        <v>10</v>
      </c>
      <c r="CA109">
        <v>2</v>
      </c>
      <c r="CB109">
        <v>4</v>
      </c>
      <c r="CC109">
        <v>4</v>
      </c>
      <c r="CD109">
        <v>10</v>
      </c>
      <c r="CE109" t="s">
        <v>19</v>
      </c>
      <c r="CF109">
        <v>7</v>
      </c>
      <c r="CG109">
        <v>3</v>
      </c>
    </row>
    <row r="110" spans="1:85">
      <c r="A110" t="s">
        <v>828</v>
      </c>
      <c r="B110">
        <v>115</v>
      </c>
      <c r="C110">
        <v>34</v>
      </c>
      <c r="D110">
        <v>33</v>
      </c>
      <c r="E110">
        <v>48</v>
      </c>
      <c r="F110" t="s">
        <v>19</v>
      </c>
      <c r="G110" t="s">
        <v>19</v>
      </c>
      <c r="H110" t="s">
        <v>19</v>
      </c>
      <c r="I110" t="s">
        <v>19</v>
      </c>
      <c r="J110">
        <v>4</v>
      </c>
      <c r="K110" t="s">
        <v>19</v>
      </c>
      <c r="L110">
        <v>2</v>
      </c>
      <c r="M110">
        <v>2</v>
      </c>
      <c r="N110">
        <v>2</v>
      </c>
      <c r="O110" t="s">
        <v>19</v>
      </c>
      <c r="P110">
        <v>1</v>
      </c>
      <c r="Q110">
        <v>1</v>
      </c>
      <c r="R110">
        <v>7</v>
      </c>
      <c r="S110" t="s">
        <v>19</v>
      </c>
      <c r="T110">
        <v>4</v>
      </c>
      <c r="U110">
        <v>3</v>
      </c>
      <c r="V110" t="s">
        <v>19</v>
      </c>
      <c r="W110" t="s">
        <v>19</v>
      </c>
      <c r="X110" t="s">
        <v>19</v>
      </c>
      <c r="Y110" t="s">
        <v>19</v>
      </c>
      <c r="Z110" t="s">
        <v>19</v>
      </c>
      <c r="AA110" t="s">
        <v>19</v>
      </c>
      <c r="AB110" t="s">
        <v>19</v>
      </c>
      <c r="AC110" t="s">
        <v>19</v>
      </c>
      <c r="AD110" t="s">
        <v>19</v>
      </c>
      <c r="AE110" t="s">
        <v>19</v>
      </c>
      <c r="AF110" t="s">
        <v>19</v>
      </c>
      <c r="AG110" t="s">
        <v>19</v>
      </c>
      <c r="AH110">
        <v>6</v>
      </c>
      <c r="AI110" t="s">
        <v>19</v>
      </c>
      <c r="AJ110">
        <v>3</v>
      </c>
      <c r="AK110">
        <v>3</v>
      </c>
      <c r="AL110" t="s">
        <v>19</v>
      </c>
      <c r="AM110" t="s">
        <v>19</v>
      </c>
      <c r="AN110" t="s">
        <v>19</v>
      </c>
      <c r="AO110" t="s">
        <v>19</v>
      </c>
      <c r="AP110">
        <v>1</v>
      </c>
      <c r="AQ110" t="s">
        <v>19</v>
      </c>
      <c r="AR110">
        <v>1</v>
      </c>
      <c r="AS110" t="s">
        <v>19</v>
      </c>
      <c r="AT110" t="s">
        <v>19</v>
      </c>
      <c r="AU110" t="s">
        <v>19</v>
      </c>
      <c r="AV110" t="s">
        <v>19</v>
      </c>
      <c r="AW110" t="s">
        <v>19</v>
      </c>
      <c r="AX110" t="s">
        <v>19</v>
      </c>
      <c r="AY110" t="s">
        <v>19</v>
      </c>
      <c r="AZ110" t="s">
        <v>19</v>
      </c>
      <c r="BA110" t="s">
        <v>19</v>
      </c>
      <c r="BB110" t="s">
        <v>19</v>
      </c>
      <c r="BC110" t="s">
        <v>19</v>
      </c>
      <c r="BD110" t="s">
        <v>19</v>
      </c>
      <c r="BE110" t="s">
        <v>19</v>
      </c>
      <c r="BF110" t="s">
        <v>19</v>
      </c>
      <c r="BG110" t="s">
        <v>19</v>
      </c>
      <c r="BH110" t="s">
        <v>19</v>
      </c>
      <c r="BI110" t="s">
        <v>19</v>
      </c>
      <c r="BJ110" t="s">
        <v>19</v>
      </c>
      <c r="BK110" t="s">
        <v>19</v>
      </c>
      <c r="BL110" t="s">
        <v>19</v>
      </c>
      <c r="BM110" t="s">
        <v>19</v>
      </c>
      <c r="BN110">
        <v>18</v>
      </c>
      <c r="BO110">
        <v>6</v>
      </c>
      <c r="BP110">
        <v>6</v>
      </c>
      <c r="BQ110">
        <v>6</v>
      </c>
      <c r="BR110">
        <v>3</v>
      </c>
      <c r="BS110" t="s">
        <v>19</v>
      </c>
      <c r="BT110">
        <v>1</v>
      </c>
      <c r="BU110">
        <v>2</v>
      </c>
      <c r="BV110">
        <v>73</v>
      </c>
      <c r="BW110">
        <v>25</v>
      </c>
      <c r="BX110">
        <v>13</v>
      </c>
      <c r="BY110">
        <v>35</v>
      </c>
      <c r="BZ110">
        <v>26</v>
      </c>
      <c r="CA110">
        <v>10</v>
      </c>
      <c r="CB110">
        <v>2</v>
      </c>
      <c r="CC110">
        <v>14</v>
      </c>
      <c r="CD110">
        <v>11</v>
      </c>
      <c r="CE110">
        <v>3</v>
      </c>
      <c r="CF110">
        <v>7</v>
      </c>
      <c r="CG110">
        <v>1</v>
      </c>
    </row>
    <row r="111" spans="1:85">
      <c r="A111" t="s">
        <v>827</v>
      </c>
      <c r="B111">
        <v>172</v>
      </c>
      <c r="C111">
        <v>52</v>
      </c>
      <c r="D111">
        <v>58</v>
      </c>
      <c r="E111">
        <v>62</v>
      </c>
      <c r="F111" t="s">
        <v>19</v>
      </c>
      <c r="G111" t="s">
        <v>19</v>
      </c>
      <c r="H111" t="s">
        <v>19</v>
      </c>
      <c r="I111" t="s">
        <v>19</v>
      </c>
      <c r="J111">
        <v>5</v>
      </c>
      <c r="K111" t="s">
        <v>19</v>
      </c>
      <c r="L111">
        <v>2</v>
      </c>
      <c r="M111">
        <v>3</v>
      </c>
      <c r="N111">
        <v>3</v>
      </c>
      <c r="O111" t="s">
        <v>19</v>
      </c>
      <c r="P111">
        <v>1</v>
      </c>
      <c r="Q111">
        <v>2</v>
      </c>
      <c r="R111">
        <v>14</v>
      </c>
      <c r="S111" t="s">
        <v>19</v>
      </c>
      <c r="T111">
        <v>2</v>
      </c>
      <c r="U111">
        <v>12</v>
      </c>
      <c r="V111" t="s">
        <v>19</v>
      </c>
      <c r="W111" t="s">
        <v>19</v>
      </c>
      <c r="X111" t="s">
        <v>19</v>
      </c>
      <c r="Y111" t="s">
        <v>19</v>
      </c>
      <c r="Z111" t="s">
        <v>19</v>
      </c>
      <c r="AA111" t="s">
        <v>19</v>
      </c>
      <c r="AB111" t="s">
        <v>19</v>
      </c>
      <c r="AC111" t="s">
        <v>19</v>
      </c>
      <c r="AD111" t="s">
        <v>19</v>
      </c>
      <c r="AE111" t="s">
        <v>19</v>
      </c>
      <c r="AF111" t="s">
        <v>19</v>
      </c>
      <c r="AG111" t="s">
        <v>19</v>
      </c>
      <c r="AH111">
        <v>6</v>
      </c>
      <c r="AI111" t="s">
        <v>19</v>
      </c>
      <c r="AJ111">
        <v>1</v>
      </c>
      <c r="AK111">
        <v>5</v>
      </c>
      <c r="AL111">
        <v>4</v>
      </c>
      <c r="AM111" t="s">
        <v>19</v>
      </c>
      <c r="AN111" t="s">
        <v>19</v>
      </c>
      <c r="AO111">
        <v>4</v>
      </c>
      <c r="AP111">
        <v>3</v>
      </c>
      <c r="AQ111" t="s">
        <v>19</v>
      </c>
      <c r="AR111" t="s">
        <v>19</v>
      </c>
      <c r="AS111">
        <v>3</v>
      </c>
      <c r="AT111">
        <v>1</v>
      </c>
      <c r="AU111" t="s">
        <v>19</v>
      </c>
      <c r="AV111">
        <v>1</v>
      </c>
      <c r="AW111" t="s">
        <v>19</v>
      </c>
      <c r="AX111">
        <v>3</v>
      </c>
      <c r="AY111">
        <v>1</v>
      </c>
      <c r="AZ111" t="s">
        <v>19</v>
      </c>
      <c r="BA111">
        <v>2</v>
      </c>
      <c r="BB111" t="s">
        <v>19</v>
      </c>
      <c r="BC111" t="s">
        <v>19</v>
      </c>
      <c r="BD111" t="s">
        <v>19</v>
      </c>
      <c r="BE111" t="s">
        <v>19</v>
      </c>
      <c r="BF111" t="s">
        <v>19</v>
      </c>
      <c r="BG111" t="s">
        <v>19</v>
      </c>
      <c r="BH111" t="s">
        <v>19</v>
      </c>
      <c r="BI111" t="s">
        <v>19</v>
      </c>
      <c r="BJ111" t="s">
        <v>19</v>
      </c>
      <c r="BK111" t="s">
        <v>19</v>
      </c>
      <c r="BL111" t="s">
        <v>19</v>
      </c>
      <c r="BM111" t="s">
        <v>19</v>
      </c>
      <c r="BN111">
        <v>17</v>
      </c>
      <c r="BO111">
        <v>5</v>
      </c>
      <c r="BP111">
        <v>12</v>
      </c>
      <c r="BQ111" t="s">
        <v>19</v>
      </c>
      <c r="BR111" t="s">
        <v>19</v>
      </c>
      <c r="BS111" t="s">
        <v>19</v>
      </c>
      <c r="BT111" t="s">
        <v>19</v>
      </c>
      <c r="BU111" t="s">
        <v>19</v>
      </c>
      <c r="BV111">
        <v>117</v>
      </c>
      <c r="BW111">
        <v>46</v>
      </c>
      <c r="BX111">
        <v>30</v>
      </c>
      <c r="BY111">
        <v>41</v>
      </c>
      <c r="BZ111">
        <v>34</v>
      </c>
      <c r="CA111">
        <v>21</v>
      </c>
      <c r="CB111">
        <v>8</v>
      </c>
      <c r="CC111">
        <v>5</v>
      </c>
      <c r="CD111">
        <v>13</v>
      </c>
      <c r="CE111" t="s">
        <v>19</v>
      </c>
      <c r="CF111">
        <v>11</v>
      </c>
      <c r="CG111">
        <v>2</v>
      </c>
    </row>
    <row r="112" spans="1:85">
      <c r="A112" t="s">
        <v>826</v>
      </c>
      <c r="B112">
        <v>169</v>
      </c>
      <c r="C112">
        <v>45</v>
      </c>
      <c r="D112">
        <v>52</v>
      </c>
      <c r="E112">
        <v>72</v>
      </c>
      <c r="F112" t="s">
        <v>19</v>
      </c>
      <c r="G112" t="s">
        <v>19</v>
      </c>
      <c r="H112" t="s">
        <v>19</v>
      </c>
      <c r="I112" t="s">
        <v>19</v>
      </c>
      <c r="J112">
        <v>14</v>
      </c>
      <c r="K112" t="s">
        <v>19</v>
      </c>
      <c r="L112">
        <v>4</v>
      </c>
      <c r="M112">
        <v>10</v>
      </c>
      <c r="N112">
        <v>5</v>
      </c>
      <c r="O112">
        <v>1</v>
      </c>
      <c r="P112">
        <v>1</v>
      </c>
      <c r="Q112">
        <v>3</v>
      </c>
      <c r="R112">
        <v>22</v>
      </c>
      <c r="S112" t="s">
        <v>19</v>
      </c>
      <c r="T112">
        <v>7</v>
      </c>
      <c r="U112">
        <v>15</v>
      </c>
      <c r="V112" t="s">
        <v>19</v>
      </c>
      <c r="W112" t="s">
        <v>19</v>
      </c>
      <c r="X112" t="s">
        <v>19</v>
      </c>
      <c r="Y112" t="s">
        <v>19</v>
      </c>
      <c r="Z112" t="s">
        <v>19</v>
      </c>
      <c r="AA112" t="s">
        <v>19</v>
      </c>
      <c r="AB112" t="s">
        <v>19</v>
      </c>
      <c r="AC112" t="s">
        <v>19</v>
      </c>
      <c r="AD112" t="s">
        <v>19</v>
      </c>
      <c r="AE112" t="s">
        <v>19</v>
      </c>
      <c r="AF112" t="s">
        <v>19</v>
      </c>
      <c r="AG112" t="s">
        <v>19</v>
      </c>
      <c r="AH112">
        <v>14</v>
      </c>
      <c r="AI112" t="s">
        <v>19</v>
      </c>
      <c r="AJ112">
        <v>4</v>
      </c>
      <c r="AK112">
        <v>10</v>
      </c>
      <c r="AL112">
        <v>8</v>
      </c>
      <c r="AM112" t="s">
        <v>19</v>
      </c>
      <c r="AN112">
        <v>3</v>
      </c>
      <c r="AO112">
        <v>5</v>
      </c>
      <c r="AP112" t="s">
        <v>19</v>
      </c>
      <c r="AQ112" t="s">
        <v>19</v>
      </c>
      <c r="AR112" t="s">
        <v>19</v>
      </c>
      <c r="AS112" t="s">
        <v>19</v>
      </c>
      <c r="AT112" t="s">
        <v>19</v>
      </c>
      <c r="AU112" t="s">
        <v>19</v>
      </c>
      <c r="AV112" t="s">
        <v>19</v>
      </c>
      <c r="AW112" t="s">
        <v>19</v>
      </c>
      <c r="AX112">
        <v>8</v>
      </c>
      <c r="AY112">
        <v>1</v>
      </c>
      <c r="AZ112">
        <v>4</v>
      </c>
      <c r="BA112">
        <v>3</v>
      </c>
      <c r="BB112">
        <v>2</v>
      </c>
      <c r="BC112" t="s">
        <v>19</v>
      </c>
      <c r="BD112">
        <v>1</v>
      </c>
      <c r="BE112">
        <v>1</v>
      </c>
      <c r="BF112" t="s">
        <v>19</v>
      </c>
      <c r="BG112" t="s">
        <v>19</v>
      </c>
      <c r="BH112" t="s">
        <v>19</v>
      </c>
      <c r="BI112" t="s">
        <v>19</v>
      </c>
      <c r="BJ112" t="s">
        <v>19</v>
      </c>
      <c r="BK112" t="s">
        <v>19</v>
      </c>
      <c r="BL112" t="s">
        <v>19</v>
      </c>
      <c r="BM112" t="s">
        <v>19</v>
      </c>
      <c r="BN112">
        <v>27</v>
      </c>
      <c r="BO112">
        <v>10</v>
      </c>
      <c r="BP112">
        <v>12</v>
      </c>
      <c r="BQ112">
        <v>5</v>
      </c>
      <c r="BR112">
        <v>8</v>
      </c>
      <c r="BS112">
        <v>4</v>
      </c>
      <c r="BT112">
        <v>3</v>
      </c>
      <c r="BU112">
        <v>1</v>
      </c>
      <c r="BV112">
        <v>67</v>
      </c>
      <c r="BW112">
        <v>27</v>
      </c>
      <c r="BX112">
        <v>12</v>
      </c>
      <c r="BY112">
        <v>28</v>
      </c>
      <c r="BZ112">
        <v>24</v>
      </c>
      <c r="CA112">
        <v>7</v>
      </c>
      <c r="CB112">
        <v>10</v>
      </c>
      <c r="CC112">
        <v>7</v>
      </c>
      <c r="CD112">
        <v>24</v>
      </c>
      <c r="CE112">
        <v>6</v>
      </c>
      <c r="CF112">
        <v>11</v>
      </c>
      <c r="CG112">
        <v>7</v>
      </c>
    </row>
    <row r="113" spans="1:85">
      <c r="A113" t="s">
        <v>825</v>
      </c>
      <c r="B113">
        <v>208</v>
      </c>
      <c r="C113">
        <v>59</v>
      </c>
      <c r="D113">
        <v>58</v>
      </c>
      <c r="E113">
        <v>91</v>
      </c>
      <c r="F113" t="s">
        <v>19</v>
      </c>
      <c r="G113" t="s">
        <v>19</v>
      </c>
      <c r="H113" t="s">
        <v>19</v>
      </c>
      <c r="I113" t="s">
        <v>19</v>
      </c>
      <c r="J113">
        <v>3</v>
      </c>
      <c r="K113" t="s">
        <v>19</v>
      </c>
      <c r="L113" t="s">
        <v>19</v>
      </c>
      <c r="M113">
        <v>3</v>
      </c>
      <c r="N113">
        <v>6</v>
      </c>
      <c r="O113" t="s">
        <v>19</v>
      </c>
      <c r="P113">
        <v>1</v>
      </c>
      <c r="Q113">
        <v>5</v>
      </c>
      <c r="R113">
        <v>19</v>
      </c>
      <c r="S113" t="s">
        <v>19</v>
      </c>
      <c r="T113">
        <v>3</v>
      </c>
      <c r="U113">
        <v>16</v>
      </c>
      <c r="V113" t="s">
        <v>19</v>
      </c>
      <c r="W113" t="s">
        <v>19</v>
      </c>
      <c r="X113" t="s">
        <v>19</v>
      </c>
      <c r="Y113" t="s">
        <v>19</v>
      </c>
      <c r="Z113">
        <v>3</v>
      </c>
      <c r="AA113" t="s">
        <v>19</v>
      </c>
      <c r="AB113" t="s">
        <v>19</v>
      </c>
      <c r="AC113">
        <v>3</v>
      </c>
      <c r="AD113" t="s">
        <v>19</v>
      </c>
      <c r="AE113" t="s">
        <v>19</v>
      </c>
      <c r="AF113" t="s">
        <v>19</v>
      </c>
      <c r="AG113" t="s">
        <v>19</v>
      </c>
      <c r="AH113">
        <v>6</v>
      </c>
      <c r="AI113" t="s">
        <v>19</v>
      </c>
      <c r="AJ113">
        <v>2</v>
      </c>
      <c r="AK113">
        <v>4</v>
      </c>
      <c r="AL113">
        <v>10</v>
      </c>
      <c r="AM113" t="s">
        <v>19</v>
      </c>
      <c r="AN113">
        <v>1</v>
      </c>
      <c r="AO113">
        <v>9</v>
      </c>
      <c r="AP113" t="s">
        <v>19</v>
      </c>
      <c r="AQ113" t="s">
        <v>19</v>
      </c>
      <c r="AR113" t="s">
        <v>19</v>
      </c>
      <c r="AS113" t="s">
        <v>19</v>
      </c>
      <c r="AT113" t="s">
        <v>19</v>
      </c>
      <c r="AU113" t="s">
        <v>19</v>
      </c>
      <c r="AV113" t="s">
        <v>19</v>
      </c>
      <c r="AW113" t="s">
        <v>19</v>
      </c>
      <c r="AX113">
        <v>3</v>
      </c>
      <c r="AY113" t="s">
        <v>19</v>
      </c>
      <c r="AZ113" t="s">
        <v>19</v>
      </c>
      <c r="BA113">
        <v>3</v>
      </c>
      <c r="BB113" t="s">
        <v>19</v>
      </c>
      <c r="BC113" t="s">
        <v>19</v>
      </c>
      <c r="BD113" t="s">
        <v>19</v>
      </c>
      <c r="BE113" t="s">
        <v>19</v>
      </c>
      <c r="BF113" t="s">
        <v>19</v>
      </c>
      <c r="BG113" t="s">
        <v>19</v>
      </c>
      <c r="BH113" t="s">
        <v>19</v>
      </c>
      <c r="BI113" t="s">
        <v>19</v>
      </c>
      <c r="BJ113" t="s">
        <v>19</v>
      </c>
      <c r="BK113" t="s">
        <v>19</v>
      </c>
      <c r="BL113" t="s">
        <v>19</v>
      </c>
      <c r="BM113" t="s">
        <v>19</v>
      </c>
      <c r="BN113">
        <v>27</v>
      </c>
      <c r="BO113">
        <v>4</v>
      </c>
      <c r="BP113">
        <v>14</v>
      </c>
      <c r="BQ113">
        <v>9</v>
      </c>
      <c r="BR113">
        <v>1</v>
      </c>
      <c r="BS113" t="s">
        <v>19</v>
      </c>
      <c r="BT113">
        <v>1</v>
      </c>
      <c r="BU113" t="s">
        <v>19</v>
      </c>
      <c r="BV113">
        <v>137</v>
      </c>
      <c r="BW113">
        <v>54</v>
      </c>
      <c r="BX113">
        <v>30</v>
      </c>
      <c r="BY113">
        <v>53</v>
      </c>
      <c r="BZ113">
        <v>41</v>
      </c>
      <c r="CA113">
        <v>18</v>
      </c>
      <c r="CB113">
        <v>14</v>
      </c>
      <c r="CC113">
        <v>9</v>
      </c>
      <c r="CD113">
        <v>13</v>
      </c>
      <c r="CE113">
        <v>1</v>
      </c>
      <c r="CF113">
        <v>10</v>
      </c>
      <c r="CG113">
        <v>2</v>
      </c>
    </row>
    <row r="114" spans="1:85">
      <c r="A114" t="s">
        <v>824</v>
      </c>
      <c r="B114">
        <v>156</v>
      </c>
      <c r="C114">
        <v>21</v>
      </c>
      <c r="D114">
        <v>76</v>
      </c>
      <c r="E114">
        <v>59</v>
      </c>
      <c r="F114" t="s">
        <v>19</v>
      </c>
      <c r="G114" t="s">
        <v>19</v>
      </c>
      <c r="H114" t="s">
        <v>19</v>
      </c>
      <c r="I114" t="s">
        <v>19</v>
      </c>
      <c r="J114">
        <v>5</v>
      </c>
      <c r="K114" t="s">
        <v>19</v>
      </c>
      <c r="L114">
        <v>1</v>
      </c>
      <c r="M114">
        <v>4</v>
      </c>
      <c r="N114">
        <v>10</v>
      </c>
      <c r="O114" t="s">
        <v>19</v>
      </c>
      <c r="P114">
        <v>8</v>
      </c>
      <c r="Q114">
        <v>2</v>
      </c>
      <c r="R114">
        <v>22</v>
      </c>
      <c r="S114" t="s">
        <v>19</v>
      </c>
      <c r="T114">
        <v>12</v>
      </c>
      <c r="U114">
        <v>10</v>
      </c>
      <c r="V114">
        <v>1</v>
      </c>
      <c r="W114" t="s">
        <v>19</v>
      </c>
      <c r="X114">
        <v>1</v>
      </c>
      <c r="Y114" t="s">
        <v>19</v>
      </c>
      <c r="Z114" t="s">
        <v>19</v>
      </c>
      <c r="AA114" t="s">
        <v>19</v>
      </c>
      <c r="AB114" t="s">
        <v>19</v>
      </c>
      <c r="AC114" t="s">
        <v>19</v>
      </c>
      <c r="AD114" t="s">
        <v>19</v>
      </c>
      <c r="AE114" t="s">
        <v>19</v>
      </c>
      <c r="AF114" t="s">
        <v>19</v>
      </c>
      <c r="AG114" t="s">
        <v>19</v>
      </c>
      <c r="AH114">
        <v>5</v>
      </c>
      <c r="AI114" t="s">
        <v>19</v>
      </c>
      <c r="AJ114">
        <v>3</v>
      </c>
      <c r="AK114">
        <v>2</v>
      </c>
      <c r="AL114">
        <v>16</v>
      </c>
      <c r="AM114" t="s">
        <v>19</v>
      </c>
      <c r="AN114">
        <v>8</v>
      </c>
      <c r="AO114">
        <v>8</v>
      </c>
      <c r="AP114" t="s">
        <v>19</v>
      </c>
      <c r="AQ114" t="s">
        <v>19</v>
      </c>
      <c r="AR114" t="s">
        <v>19</v>
      </c>
      <c r="AS114" t="s">
        <v>19</v>
      </c>
      <c r="AT114" t="s">
        <v>19</v>
      </c>
      <c r="AU114" t="s">
        <v>19</v>
      </c>
      <c r="AV114" t="s">
        <v>19</v>
      </c>
      <c r="AW114" t="s">
        <v>19</v>
      </c>
      <c r="AX114">
        <v>10</v>
      </c>
      <c r="AY114">
        <v>1</v>
      </c>
      <c r="AZ114" t="s">
        <v>19</v>
      </c>
      <c r="BA114">
        <v>9</v>
      </c>
      <c r="BB114">
        <v>2</v>
      </c>
      <c r="BC114">
        <v>1</v>
      </c>
      <c r="BD114" t="s">
        <v>19</v>
      </c>
      <c r="BE114">
        <v>1</v>
      </c>
      <c r="BF114" t="s">
        <v>19</v>
      </c>
      <c r="BG114" t="s">
        <v>19</v>
      </c>
      <c r="BH114" t="s">
        <v>19</v>
      </c>
      <c r="BI114" t="s">
        <v>19</v>
      </c>
      <c r="BJ114" t="s">
        <v>19</v>
      </c>
      <c r="BK114" t="s">
        <v>19</v>
      </c>
      <c r="BL114" t="s">
        <v>19</v>
      </c>
      <c r="BM114" t="s">
        <v>19</v>
      </c>
      <c r="BN114">
        <v>28</v>
      </c>
      <c r="BO114">
        <v>6</v>
      </c>
      <c r="BP114">
        <v>15</v>
      </c>
      <c r="BQ114">
        <v>7</v>
      </c>
      <c r="BR114">
        <v>1</v>
      </c>
      <c r="BS114" t="s">
        <v>19</v>
      </c>
      <c r="BT114">
        <v>1</v>
      </c>
      <c r="BU114" t="s">
        <v>19</v>
      </c>
      <c r="BV114">
        <v>71</v>
      </c>
      <c r="BW114">
        <v>12</v>
      </c>
      <c r="BX114">
        <v>33</v>
      </c>
      <c r="BY114">
        <v>26</v>
      </c>
      <c r="BZ114">
        <v>33</v>
      </c>
      <c r="CA114">
        <v>4</v>
      </c>
      <c r="CB114">
        <v>22</v>
      </c>
      <c r="CC114">
        <v>7</v>
      </c>
      <c r="CD114">
        <v>8</v>
      </c>
      <c r="CE114">
        <v>1</v>
      </c>
      <c r="CF114">
        <v>7</v>
      </c>
      <c r="CG114" t="s">
        <v>19</v>
      </c>
    </row>
    <row r="115" spans="1:85">
      <c r="A115" t="s">
        <v>823</v>
      </c>
      <c r="B115">
        <v>243</v>
      </c>
      <c r="C115">
        <v>57</v>
      </c>
      <c r="D115">
        <v>94</v>
      </c>
      <c r="E115">
        <v>92</v>
      </c>
      <c r="F115">
        <v>1</v>
      </c>
      <c r="G115" t="s">
        <v>19</v>
      </c>
      <c r="H115">
        <v>1</v>
      </c>
      <c r="I115" t="s">
        <v>19</v>
      </c>
      <c r="J115">
        <v>11</v>
      </c>
      <c r="K115" t="s">
        <v>19</v>
      </c>
      <c r="L115">
        <v>5</v>
      </c>
      <c r="M115">
        <v>6</v>
      </c>
      <c r="N115">
        <v>17</v>
      </c>
      <c r="O115" t="s">
        <v>19</v>
      </c>
      <c r="P115">
        <v>6</v>
      </c>
      <c r="Q115">
        <v>11</v>
      </c>
      <c r="R115">
        <v>33</v>
      </c>
      <c r="S115" t="s">
        <v>19</v>
      </c>
      <c r="T115">
        <v>13</v>
      </c>
      <c r="U115">
        <v>20</v>
      </c>
      <c r="V115">
        <v>1</v>
      </c>
      <c r="W115" t="s">
        <v>19</v>
      </c>
      <c r="X115">
        <v>1</v>
      </c>
      <c r="Y115" t="s">
        <v>19</v>
      </c>
      <c r="Z115">
        <v>2</v>
      </c>
      <c r="AA115" t="s">
        <v>19</v>
      </c>
      <c r="AB115">
        <v>1</v>
      </c>
      <c r="AC115">
        <v>1</v>
      </c>
      <c r="AD115" t="s">
        <v>19</v>
      </c>
      <c r="AE115" t="s">
        <v>19</v>
      </c>
      <c r="AF115" t="s">
        <v>19</v>
      </c>
      <c r="AG115" t="s">
        <v>19</v>
      </c>
      <c r="AH115">
        <v>10</v>
      </c>
      <c r="AI115" t="s">
        <v>19</v>
      </c>
      <c r="AJ115">
        <v>6</v>
      </c>
      <c r="AK115">
        <v>4</v>
      </c>
      <c r="AL115">
        <v>18</v>
      </c>
      <c r="AM115" t="s">
        <v>19</v>
      </c>
      <c r="AN115">
        <v>5</v>
      </c>
      <c r="AO115">
        <v>13</v>
      </c>
      <c r="AP115" t="s">
        <v>19</v>
      </c>
      <c r="AQ115" t="s">
        <v>19</v>
      </c>
      <c r="AR115" t="s">
        <v>19</v>
      </c>
      <c r="AS115" t="s">
        <v>19</v>
      </c>
      <c r="AT115">
        <v>2</v>
      </c>
      <c r="AU115" t="s">
        <v>19</v>
      </c>
      <c r="AV115" t="s">
        <v>19</v>
      </c>
      <c r="AW115">
        <v>2</v>
      </c>
      <c r="AX115">
        <v>12</v>
      </c>
      <c r="AY115" t="s">
        <v>19</v>
      </c>
      <c r="AZ115">
        <v>5</v>
      </c>
      <c r="BA115">
        <v>7</v>
      </c>
      <c r="BB115">
        <v>4</v>
      </c>
      <c r="BC115" t="s">
        <v>19</v>
      </c>
      <c r="BD115">
        <v>4</v>
      </c>
      <c r="BE115" t="s">
        <v>19</v>
      </c>
      <c r="BF115">
        <v>1</v>
      </c>
      <c r="BG115" t="s">
        <v>19</v>
      </c>
      <c r="BH115" t="s">
        <v>19</v>
      </c>
      <c r="BI115">
        <v>1</v>
      </c>
      <c r="BJ115" t="s">
        <v>19</v>
      </c>
      <c r="BK115" t="s">
        <v>19</v>
      </c>
      <c r="BL115" t="s">
        <v>19</v>
      </c>
      <c r="BM115" t="s">
        <v>19</v>
      </c>
      <c r="BN115">
        <v>31</v>
      </c>
      <c r="BO115">
        <v>12</v>
      </c>
      <c r="BP115">
        <v>18</v>
      </c>
      <c r="BQ115">
        <v>1</v>
      </c>
      <c r="BR115">
        <v>2</v>
      </c>
      <c r="BS115" t="s">
        <v>19</v>
      </c>
      <c r="BT115">
        <v>1</v>
      </c>
      <c r="BU115">
        <v>1</v>
      </c>
      <c r="BV115">
        <v>119</v>
      </c>
      <c r="BW115">
        <v>44</v>
      </c>
      <c r="BX115">
        <v>30</v>
      </c>
      <c r="BY115">
        <v>45</v>
      </c>
      <c r="BZ115">
        <v>56</v>
      </c>
      <c r="CA115">
        <v>17</v>
      </c>
      <c r="CB115">
        <v>20</v>
      </c>
      <c r="CC115">
        <v>19</v>
      </c>
      <c r="CD115">
        <v>14</v>
      </c>
      <c r="CE115">
        <v>1</v>
      </c>
      <c r="CF115">
        <v>12</v>
      </c>
      <c r="CG115">
        <v>1</v>
      </c>
    </row>
    <row r="116" spans="1:85">
      <c r="A116" t="s">
        <v>822</v>
      </c>
      <c r="B116">
        <v>128</v>
      </c>
      <c r="C116">
        <v>34</v>
      </c>
      <c r="D116">
        <v>54</v>
      </c>
      <c r="E116">
        <v>40</v>
      </c>
      <c r="F116" t="s">
        <v>19</v>
      </c>
      <c r="G116" t="s">
        <v>19</v>
      </c>
      <c r="H116" t="s">
        <v>19</v>
      </c>
      <c r="I116" t="s">
        <v>19</v>
      </c>
      <c r="J116">
        <v>4</v>
      </c>
      <c r="K116" t="s">
        <v>19</v>
      </c>
      <c r="L116">
        <v>2</v>
      </c>
      <c r="M116">
        <v>2</v>
      </c>
      <c r="N116">
        <v>7</v>
      </c>
      <c r="O116" t="s">
        <v>19</v>
      </c>
      <c r="P116">
        <v>4</v>
      </c>
      <c r="Q116">
        <v>3</v>
      </c>
      <c r="R116">
        <v>10</v>
      </c>
      <c r="S116" t="s">
        <v>19</v>
      </c>
      <c r="T116">
        <v>5</v>
      </c>
      <c r="U116">
        <v>5</v>
      </c>
      <c r="V116" t="s">
        <v>19</v>
      </c>
      <c r="W116" t="s">
        <v>19</v>
      </c>
      <c r="X116" t="s">
        <v>19</v>
      </c>
      <c r="Y116" t="s">
        <v>19</v>
      </c>
      <c r="Z116">
        <v>1</v>
      </c>
      <c r="AA116" t="s">
        <v>19</v>
      </c>
      <c r="AB116">
        <v>1</v>
      </c>
      <c r="AC116" t="s">
        <v>19</v>
      </c>
      <c r="AD116" t="s">
        <v>19</v>
      </c>
      <c r="AE116" t="s">
        <v>19</v>
      </c>
      <c r="AF116" t="s">
        <v>19</v>
      </c>
      <c r="AG116" t="s">
        <v>19</v>
      </c>
      <c r="AH116">
        <v>5</v>
      </c>
      <c r="AI116" t="s">
        <v>19</v>
      </c>
      <c r="AJ116">
        <v>1</v>
      </c>
      <c r="AK116">
        <v>4</v>
      </c>
      <c r="AL116">
        <v>4</v>
      </c>
      <c r="AM116" t="s">
        <v>19</v>
      </c>
      <c r="AN116">
        <v>3</v>
      </c>
      <c r="AO116">
        <v>1</v>
      </c>
      <c r="AP116" t="s">
        <v>19</v>
      </c>
      <c r="AQ116" t="s">
        <v>19</v>
      </c>
      <c r="AR116" t="s">
        <v>19</v>
      </c>
      <c r="AS116" t="s">
        <v>19</v>
      </c>
      <c r="AT116" t="s">
        <v>19</v>
      </c>
      <c r="AU116" t="s">
        <v>19</v>
      </c>
      <c r="AV116" t="s">
        <v>19</v>
      </c>
      <c r="AW116" t="s">
        <v>19</v>
      </c>
      <c r="AX116" t="s">
        <v>19</v>
      </c>
      <c r="AY116" t="s">
        <v>19</v>
      </c>
      <c r="AZ116" t="s">
        <v>19</v>
      </c>
      <c r="BA116" t="s">
        <v>19</v>
      </c>
      <c r="BB116">
        <v>1</v>
      </c>
      <c r="BC116" t="s">
        <v>19</v>
      </c>
      <c r="BD116">
        <v>1</v>
      </c>
      <c r="BE116" t="s">
        <v>19</v>
      </c>
      <c r="BF116">
        <v>1</v>
      </c>
      <c r="BG116" t="s">
        <v>19</v>
      </c>
      <c r="BH116" t="s">
        <v>19</v>
      </c>
      <c r="BI116">
        <v>1</v>
      </c>
      <c r="BJ116" t="s">
        <v>19</v>
      </c>
      <c r="BK116" t="s">
        <v>19</v>
      </c>
      <c r="BL116" t="s">
        <v>19</v>
      </c>
      <c r="BM116" t="s">
        <v>19</v>
      </c>
      <c r="BN116">
        <v>19</v>
      </c>
      <c r="BO116">
        <v>2</v>
      </c>
      <c r="BP116">
        <v>14</v>
      </c>
      <c r="BQ116">
        <v>3</v>
      </c>
      <c r="BR116" t="s">
        <v>19</v>
      </c>
      <c r="BS116" t="s">
        <v>19</v>
      </c>
      <c r="BT116" t="s">
        <v>19</v>
      </c>
      <c r="BU116" t="s">
        <v>19</v>
      </c>
      <c r="BV116">
        <v>65</v>
      </c>
      <c r="BW116">
        <v>27</v>
      </c>
      <c r="BX116">
        <v>14</v>
      </c>
      <c r="BY116">
        <v>24</v>
      </c>
      <c r="BZ116">
        <v>16</v>
      </c>
      <c r="CA116">
        <v>9</v>
      </c>
      <c r="CB116">
        <v>5</v>
      </c>
      <c r="CC116">
        <v>2</v>
      </c>
      <c r="CD116">
        <v>21</v>
      </c>
      <c r="CE116">
        <v>5</v>
      </c>
      <c r="CF116">
        <v>14</v>
      </c>
      <c r="CG116">
        <v>2</v>
      </c>
    </row>
    <row r="117" spans="1:85">
      <c r="A117" t="s">
        <v>821</v>
      </c>
      <c r="B117">
        <v>151</v>
      </c>
      <c r="C117">
        <v>63</v>
      </c>
      <c r="D117">
        <v>59</v>
      </c>
      <c r="E117">
        <v>29</v>
      </c>
      <c r="F117" t="s">
        <v>19</v>
      </c>
      <c r="G117" t="s">
        <v>19</v>
      </c>
      <c r="H117" t="s">
        <v>19</v>
      </c>
      <c r="I117" t="s">
        <v>19</v>
      </c>
      <c r="J117">
        <v>7</v>
      </c>
      <c r="K117" t="s">
        <v>19</v>
      </c>
      <c r="L117">
        <v>5</v>
      </c>
      <c r="M117">
        <v>2</v>
      </c>
      <c r="N117">
        <v>7</v>
      </c>
      <c r="O117">
        <v>3</v>
      </c>
      <c r="P117">
        <v>3</v>
      </c>
      <c r="Q117">
        <v>1</v>
      </c>
      <c r="R117">
        <v>14</v>
      </c>
      <c r="S117">
        <v>3</v>
      </c>
      <c r="T117">
        <v>6</v>
      </c>
      <c r="U117">
        <v>5</v>
      </c>
      <c r="V117">
        <v>2</v>
      </c>
      <c r="W117" t="s">
        <v>19</v>
      </c>
      <c r="X117" t="s">
        <v>19</v>
      </c>
      <c r="Y117">
        <v>2</v>
      </c>
      <c r="Z117">
        <v>1</v>
      </c>
      <c r="AA117">
        <v>1</v>
      </c>
      <c r="AB117" t="s">
        <v>19</v>
      </c>
      <c r="AC117" t="s">
        <v>19</v>
      </c>
      <c r="AD117" t="s">
        <v>19</v>
      </c>
      <c r="AE117" t="s">
        <v>19</v>
      </c>
      <c r="AF117" t="s">
        <v>19</v>
      </c>
      <c r="AG117" t="s">
        <v>19</v>
      </c>
      <c r="AH117">
        <v>6</v>
      </c>
      <c r="AI117" t="s">
        <v>19</v>
      </c>
      <c r="AJ117">
        <v>4</v>
      </c>
      <c r="AK117">
        <v>2</v>
      </c>
      <c r="AL117">
        <v>4</v>
      </c>
      <c r="AM117">
        <v>1</v>
      </c>
      <c r="AN117">
        <v>2</v>
      </c>
      <c r="AO117">
        <v>1</v>
      </c>
      <c r="AP117" t="s">
        <v>19</v>
      </c>
      <c r="AQ117" t="s">
        <v>19</v>
      </c>
      <c r="AR117" t="s">
        <v>19</v>
      </c>
      <c r="AS117" t="s">
        <v>19</v>
      </c>
      <c r="AT117">
        <v>1</v>
      </c>
      <c r="AU117">
        <v>1</v>
      </c>
      <c r="AV117" t="s">
        <v>19</v>
      </c>
      <c r="AW117" t="s">
        <v>19</v>
      </c>
      <c r="AX117">
        <v>5</v>
      </c>
      <c r="AY117">
        <v>2</v>
      </c>
      <c r="AZ117">
        <v>2</v>
      </c>
      <c r="BA117">
        <v>1</v>
      </c>
      <c r="BB117">
        <v>1</v>
      </c>
      <c r="BC117" t="s">
        <v>19</v>
      </c>
      <c r="BD117">
        <v>1</v>
      </c>
      <c r="BE117" t="s">
        <v>19</v>
      </c>
      <c r="BF117">
        <v>1</v>
      </c>
      <c r="BG117" t="s">
        <v>19</v>
      </c>
      <c r="BH117">
        <v>1</v>
      </c>
      <c r="BI117" t="s">
        <v>19</v>
      </c>
      <c r="BJ117" t="s">
        <v>19</v>
      </c>
      <c r="BK117" t="s">
        <v>19</v>
      </c>
      <c r="BL117" t="s">
        <v>19</v>
      </c>
      <c r="BM117" t="s">
        <v>19</v>
      </c>
      <c r="BN117">
        <v>27</v>
      </c>
      <c r="BO117">
        <v>8</v>
      </c>
      <c r="BP117">
        <v>19</v>
      </c>
      <c r="BQ117" t="s">
        <v>19</v>
      </c>
      <c r="BR117">
        <v>1</v>
      </c>
      <c r="BS117" t="s">
        <v>19</v>
      </c>
      <c r="BT117">
        <v>1</v>
      </c>
      <c r="BU117" t="s">
        <v>19</v>
      </c>
      <c r="BV117">
        <v>77</v>
      </c>
      <c r="BW117">
        <v>44</v>
      </c>
      <c r="BX117">
        <v>16</v>
      </c>
      <c r="BY117">
        <v>17</v>
      </c>
      <c r="BZ117">
        <v>24</v>
      </c>
      <c r="CA117">
        <v>16</v>
      </c>
      <c r="CB117">
        <v>6</v>
      </c>
      <c r="CC117">
        <v>2</v>
      </c>
      <c r="CD117">
        <v>12</v>
      </c>
      <c r="CE117">
        <v>3</v>
      </c>
      <c r="CF117">
        <v>6</v>
      </c>
      <c r="CG117">
        <v>3</v>
      </c>
    </row>
    <row r="118" spans="1:85">
      <c r="A118" t="s">
        <v>820</v>
      </c>
      <c r="B118">
        <v>146</v>
      </c>
      <c r="C118">
        <v>60</v>
      </c>
      <c r="D118">
        <v>44</v>
      </c>
      <c r="E118">
        <v>42</v>
      </c>
      <c r="F118" t="s">
        <v>19</v>
      </c>
      <c r="G118" t="s">
        <v>19</v>
      </c>
      <c r="H118" t="s">
        <v>19</v>
      </c>
      <c r="I118" t="s">
        <v>19</v>
      </c>
      <c r="J118">
        <v>5</v>
      </c>
      <c r="K118">
        <v>1</v>
      </c>
      <c r="L118">
        <v>1</v>
      </c>
      <c r="M118">
        <v>3</v>
      </c>
      <c r="N118">
        <v>2</v>
      </c>
      <c r="O118" t="s">
        <v>19</v>
      </c>
      <c r="P118">
        <v>1</v>
      </c>
      <c r="Q118">
        <v>1</v>
      </c>
      <c r="R118">
        <v>11</v>
      </c>
      <c r="S118" t="s">
        <v>19</v>
      </c>
      <c r="T118">
        <v>4</v>
      </c>
      <c r="U118">
        <v>7</v>
      </c>
      <c r="V118" t="s">
        <v>19</v>
      </c>
      <c r="W118" t="s">
        <v>19</v>
      </c>
      <c r="X118" t="s">
        <v>19</v>
      </c>
      <c r="Y118" t="s">
        <v>19</v>
      </c>
      <c r="Z118" t="s">
        <v>19</v>
      </c>
      <c r="AA118" t="s">
        <v>19</v>
      </c>
      <c r="AB118" t="s">
        <v>19</v>
      </c>
      <c r="AC118" t="s">
        <v>19</v>
      </c>
      <c r="AD118" t="s">
        <v>19</v>
      </c>
      <c r="AE118" t="s">
        <v>19</v>
      </c>
      <c r="AF118" t="s">
        <v>19</v>
      </c>
      <c r="AG118" t="s">
        <v>19</v>
      </c>
      <c r="AH118">
        <v>7</v>
      </c>
      <c r="AI118" t="s">
        <v>19</v>
      </c>
      <c r="AJ118">
        <v>2</v>
      </c>
      <c r="AK118">
        <v>5</v>
      </c>
      <c r="AL118">
        <v>4</v>
      </c>
      <c r="AM118" t="s">
        <v>19</v>
      </c>
      <c r="AN118">
        <v>2</v>
      </c>
      <c r="AO118">
        <v>2</v>
      </c>
      <c r="AP118" t="s">
        <v>19</v>
      </c>
      <c r="AQ118" t="s">
        <v>19</v>
      </c>
      <c r="AR118" t="s">
        <v>19</v>
      </c>
      <c r="AS118" t="s">
        <v>19</v>
      </c>
      <c r="AT118" t="s">
        <v>19</v>
      </c>
      <c r="AU118" t="s">
        <v>19</v>
      </c>
      <c r="AV118" t="s">
        <v>19</v>
      </c>
      <c r="AW118" t="s">
        <v>19</v>
      </c>
      <c r="AX118">
        <v>2</v>
      </c>
      <c r="AY118">
        <v>2</v>
      </c>
      <c r="AZ118" t="s">
        <v>19</v>
      </c>
      <c r="BA118" t="s">
        <v>19</v>
      </c>
      <c r="BB118" t="s">
        <v>19</v>
      </c>
      <c r="BC118" t="s">
        <v>19</v>
      </c>
      <c r="BD118" t="s">
        <v>19</v>
      </c>
      <c r="BE118" t="s">
        <v>19</v>
      </c>
      <c r="BF118" t="s">
        <v>19</v>
      </c>
      <c r="BG118" t="s">
        <v>19</v>
      </c>
      <c r="BH118" t="s">
        <v>19</v>
      </c>
      <c r="BI118" t="s">
        <v>19</v>
      </c>
      <c r="BJ118" t="s">
        <v>19</v>
      </c>
      <c r="BK118" t="s">
        <v>19</v>
      </c>
      <c r="BL118" t="s">
        <v>19</v>
      </c>
      <c r="BM118" t="s">
        <v>19</v>
      </c>
      <c r="BN118">
        <v>14</v>
      </c>
      <c r="BO118">
        <v>2</v>
      </c>
      <c r="BP118">
        <v>9</v>
      </c>
      <c r="BQ118">
        <v>3</v>
      </c>
      <c r="BR118">
        <v>3</v>
      </c>
      <c r="BS118" t="s">
        <v>19</v>
      </c>
      <c r="BT118">
        <v>3</v>
      </c>
      <c r="BU118" t="s">
        <v>19</v>
      </c>
      <c r="BV118">
        <v>99</v>
      </c>
      <c r="BW118">
        <v>51</v>
      </c>
      <c r="BX118">
        <v>20</v>
      </c>
      <c r="BY118">
        <v>28</v>
      </c>
      <c r="BZ118">
        <v>46</v>
      </c>
      <c r="CA118">
        <v>16</v>
      </c>
      <c r="CB118">
        <v>17</v>
      </c>
      <c r="CC118">
        <v>13</v>
      </c>
      <c r="CD118">
        <v>13</v>
      </c>
      <c r="CE118">
        <v>4</v>
      </c>
      <c r="CF118">
        <v>9</v>
      </c>
      <c r="CG118" t="s">
        <v>19</v>
      </c>
    </row>
    <row r="119" spans="1:85">
      <c r="A119" t="s">
        <v>819</v>
      </c>
      <c r="B119">
        <v>312</v>
      </c>
      <c r="C119">
        <v>91</v>
      </c>
      <c r="D119">
        <v>138</v>
      </c>
      <c r="E119">
        <v>83</v>
      </c>
      <c r="F119">
        <v>1</v>
      </c>
      <c r="G119" t="s">
        <v>19</v>
      </c>
      <c r="H119">
        <v>1</v>
      </c>
      <c r="I119" t="s">
        <v>19</v>
      </c>
      <c r="J119">
        <v>12</v>
      </c>
      <c r="K119" t="s">
        <v>19</v>
      </c>
      <c r="L119">
        <v>4</v>
      </c>
      <c r="M119">
        <v>8</v>
      </c>
      <c r="N119">
        <v>23</v>
      </c>
      <c r="O119">
        <v>7</v>
      </c>
      <c r="P119">
        <v>7</v>
      </c>
      <c r="Q119">
        <v>9</v>
      </c>
      <c r="R119">
        <v>21</v>
      </c>
      <c r="S119" t="s">
        <v>19</v>
      </c>
      <c r="T119">
        <v>11</v>
      </c>
      <c r="U119">
        <v>10</v>
      </c>
      <c r="V119">
        <v>1</v>
      </c>
      <c r="W119" t="s">
        <v>19</v>
      </c>
      <c r="X119">
        <v>1</v>
      </c>
      <c r="Y119" t="s">
        <v>19</v>
      </c>
      <c r="Z119" t="s">
        <v>19</v>
      </c>
      <c r="AA119" t="s">
        <v>19</v>
      </c>
      <c r="AB119" t="s">
        <v>19</v>
      </c>
      <c r="AC119" t="s">
        <v>19</v>
      </c>
      <c r="AD119" t="s">
        <v>19</v>
      </c>
      <c r="AE119" t="s">
        <v>19</v>
      </c>
      <c r="AF119" t="s">
        <v>19</v>
      </c>
      <c r="AG119" t="s">
        <v>19</v>
      </c>
      <c r="AH119">
        <v>14</v>
      </c>
      <c r="AI119" t="s">
        <v>19</v>
      </c>
      <c r="AJ119">
        <v>6</v>
      </c>
      <c r="AK119">
        <v>8</v>
      </c>
      <c r="AL119">
        <v>6</v>
      </c>
      <c r="AM119" t="s">
        <v>19</v>
      </c>
      <c r="AN119">
        <v>4</v>
      </c>
      <c r="AO119">
        <v>2</v>
      </c>
      <c r="AP119" t="s">
        <v>19</v>
      </c>
      <c r="AQ119" t="s">
        <v>19</v>
      </c>
      <c r="AR119" t="s">
        <v>19</v>
      </c>
      <c r="AS119" t="s">
        <v>19</v>
      </c>
      <c r="AT119" t="s">
        <v>19</v>
      </c>
      <c r="AU119" t="s">
        <v>19</v>
      </c>
      <c r="AV119" t="s">
        <v>19</v>
      </c>
      <c r="AW119" t="s">
        <v>19</v>
      </c>
      <c r="AX119">
        <v>22</v>
      </c>
      <c r="AY119">
        <v>2</v>
      </c>
      <c r="AZ119">
        <v>3</v>
      </c>
      <c r="BA119">
        <v>17</v>
      </c>
      <c r="BB119">
        <v>3</v>
      </c>
      <c r="BC119" t="s">
        <v>19</v>
      </c>
      <c r="BD119" t="s">
        <v>19</v>
      </c>
      <c r="BE119">
        <v>3</v>
      </c>
      <c r="BF119" t="s">
        <v>19</v>
      </c>
      <c r="BG119" t="s">
        <v>19</v>
      </c>
      <c r="BH119" t="s">
        <v>19</v>
      </c>
      <c r="BI119" t="s">
        <v>19</v>
      </c>
      <c r="BJ119">
        <v>1</v>
      </c>
      <c r="BK119" t="s">
        <v>19</v>
      </c>
      <c r="BL119" t="s">
        <v>19</v>
      </c>
      <c r="BM119">
        <v>1</v>
      </c>
      <c r="BN119">
        <v>53</v>
      </c>
      <c r="BO119">
        <v>12</v>
      </c>
      <c r="BP119">
        <v>39</v>
      </c>
      <c r="BQ119">
        <v>2</v>
      </c>
      <c r="BR119">
        <v>5</v>
      </c>
      <c r="BS119">
        <v>1</v>
      </c>
      <c r="BT119">
        <v>4</v>
      </c>
      <c r="BU119" t="s">
        <v>19</v>
      </c>
      <c r="BV119">
        <v>152</v>
      </c>
      <c r="BW119">
        <v>65</v>
      </c>
      <c r="BX119">
        <v>58</v>
      </c>
      <c r="BY119">
        <v>29</v>
      </c>
      <c r="BZ119">
        <v>74</v>
      </c>
      <c r="CA119">
        <v>19</v>
      </c>
      <c r="CB119">
        <v>40</v>
      </c>
      <c r="CC119">
        <v>15</v>
      </c>
      <c r="CD119">
        <v>24</v>
      </c>
      <c r="CE119">
        <v>5</v>
      </c>
      <c r="CF119">
        <v>15</v>
      </c>
      <c r="CG119">
        <v>4</v>
      </c>
    </row>
    <row r="120" spans="1:85">
      <c r="A120" t="s">
        <v>818</v>
      </c>
      <c r="B120">
        <v>154</v>
      </c>
      <c r="C120">
        <v>40</v>
      </c>
      <c r="D120">
        <v>62</v>
      </c>
      <c r="E120">
        <v>52</v>
      </c>
      <c r="F120">
        <v>1</v>
      </c>
      <c r="G120">
        <v>1</v>
      </c>
      <c r="H120" t="s">
        <v>19</v>
      </c>
      <c r="I120" t="s">
        <v>19</v>
      </c>
      <c r="J120">
        <v>10</v>
      </c>
      <c r="K120">
        <v>1</v>
      </c>
      <c r="L120">
        <v>2</v>
      </c>
      <c r="M120">
        <v>7</v>
      </c>
      <c r="N120">
        <v>12</v>
      </c>
      <c r="O120" t="s">
        <v>19</v>
      </c>
      <c r="P120">
        <v>5</v>
      </c>
      <c r="Q120">
        <v>7</v>
      </c>
      <c r="R120">
        <v>20</v>
      </c>
      <c r="S120">
        <v>2</v>
      </c>
      <c r="T120">
        <v>6</v>
      </c>
      <c r="U120">
        <v>12</v>
      </c>
      <c r="V120" t="s">
        <v>19</v>
      </c>
      <c r="W120" t="s">
        <v>19</v>
      </c>
      <c r="X120" t="s">
        <v>19</v>
      </c>
      <c r="Y120" t="s">
        <v>19</v>
      </c>
      <c r="Z120" t="s">
        <v>19</v>
      </c>
      <c r="AA120" t="s">
        <v>19</v>
      </c>
      <c r="AB120" t="s">
        <v>19</v>
      </c>
      <c r="AC120" t="s">
        <v>19</v>
      </c>
      <c r="AD120" t="s">
        <v>19</v>
      </c>
      <c r="AE120" t="s">
        <v>19</v>
      </c>
      <c r="AF120" t="s">
        <v>19</v>
      </c>
      <c r="AG120" t="s">
        <v>19</v>
      </c>
      <c r="AH120">
        <v>9</v>
      </c>
      <c r="AI120" t="s">
        <v>19</v>
      </c>
      <c r="AJ120">
        <v>2</v>
      </c>
      <c r="AK120">
        <v>7</v>
      </c>
      <c r="AL120">
        <v>11</v>
      </c>
      <c r="AM120">
        <v>2</v>
      </c>
      <c r="AN120">
        <v>4</v>
      </c>
      <c r="AO120">
        <v>5</v>
      </c>
      <c r="AP120" t="s">
        <v>19</v>
      </c>
      <c r="AQ120" t="s">
        <v>19</v>
      </c>
      <c r="AR120" t="s">
        <v>19</v>
      </c>
      <c r="AS120" t="s">
        <v>19</v>
      </c>
      <c r="AT120" t="s">
        <v>19</v>
      </c>
      <c r="AU120" t="s">
        <v>19</v>
      </c>
      <c r="AV120" t="s">
        <v>19</v>
      </c>
      <c r="AW120" t="s">
        <v>19</v>
      </c>
      <c r="AX120">
        <v>10</v>
      </c>
      <c r="AY120">
        <v>1</v>
      </c>
      <c r="AZ120">
        <v>6</v>
      </c>
      <c r="BA120">
        <v>3</v>
      </c>
      <c r="BB120" t="s">
        <v>19</v>
      </c>
      <c r="BC120" t="s">
        <v>19</v>
      </c>
      <c r="BD120" t="s">
        <v>19</v>
      </c>
      <c r="BE120" t="s">
        <v>19</v>
      </c>
      <c r="BF120">
        <v>2</v>
      </c>
      <c r="BG120" t="s">
        <v>19</v>
      </c>
      <c r="BH120">
        <v>2</v>
      </c>
      <c r="BI120" t="s">
        <v>19</v>
      </c>
      <c r="BJ120" t="s">
        <v>19</v>
      </c>
      <c r="BK120" t="s">
        <v>19</v>
      </c>
      <c r="BL120" t="s">
        <v>19</v>
      </c>
      <c r="BM120" t="s">
        <v>19</v>
      </c>
      <c r="BN120">
        <v>30</v>
      </c>
      <c r="BO120">
        <v>7</v>
      </c>
      <c r="BP120">
        <v>20</v>
      </c>
      <c r="BQ120">
        <v>3</v>
      </c>
      <c r="BR120">
        <v>3</v>
      </c>
      <c r="BS120">
        <v>2</v>
      </c>
      <c r="BT120">
        <v>1</v>
      </c>
      <c r="BU120" t="s">
        <v>19</v>
      </c>
      <c r="BV120">
        <v>60</v>
      </c>
      <c r="BW120">
        <v>27</v>
      </c>
      <c r="BX120">
        <v>13</v>
      </c>
      <c r="BY120">
        <v>20</v>
      </c>
      <c r="BZ120">
        <v>21</v>
      </c>
      <c r="CA120">
        <v>8</v>
      </c>
      <c r="CB120">
        <v>11</v>
      </c>
      <c r="CC120">
        <v>2</v>
      </c>
      <c r="CD120">
        <v>9</v>
      </c>
      <c r="CE120">
        <v>1</v>
      </c>
      <c r="CF120">
        <v>8</v>
      </c>
      <c r="CG120" t="s">
        <v>19</v>
      </c>
    </row>
    <row r="121" spans="1:85">
      <c r="A121" t="s">
        <v>817</v>
      </c>
      <c r="B121">
        <v>118</v>
      </c>
      <c r="C121">
        <v>23</v>
      </c>
      <c r="D121">
        <v>61</v>
      </c>
      <c r="E121">
        <v>34</v>
      </c>
      <c r="F121" t="s">
        <v>19</v>
      </c>
      <c r="G121" t="s">
        <v>19</v>
      </c>
      <c r="H121" t="s">
        <v>19</v>
      </c>
      <c r="I121" t="s">
        <v>19</v>
      </c>
      <c r="J121">
        <v>5</v>
      </c>
      <c r="K121" t="s">
        <v>19</v>
      </c>
      <c r="L121">
        <v>3</v>
      </c>
      <c r="M121">
        <v>2</v>
      </c>
      <c r="N121">
        <v>3</v>
      </c>
      <c r="O121">
        <v>1</v>
      </c>
      <c r="P121">
        <v>2</v>
      </c>
      <c r="Q121" t="s">
        <v>19</v>
      </c>
      <c r="R121">
        <v>9</v>
      </c>
      <c r="S121" t="s">
        <v>19</v>
      </c>
      <c r="T121">
        <v>5</v>
      </c>
      <c r="U121">
        <v>4</v>
      </c>
      <c r="V121" t="s">
        <v>19</v>
      </c>
      <c r="W121" t="s">
        <v>19</v>
      </c>
      <c r="X121" t="s">
        <v>19</v>
      </c>
      <c r="Y121" t="s">
        <v>19</v>
      </c>
      <c r="Z121" t="s">
        <v>19</v>
      </c>
      <c r="AA121" t="s">
        <v>19</v>
      </c>
      <c r="AB121" t="s">
        <v>19</v>
      </c>
      <c r="AC121" t="s">
        <v>19</v>
      </c>
      <c r="AD121" t="s">
        <v>19</v>
      </c>
      <c r="AE121" t="s">
        <v>19</v>
      </c>
      <c r="AF121" t="s">
        <v>19</v>
      </c>
      <c r="AG121" t="s">
        <v>19</v>
      </c>
      <c r="AH121">
        <v>6</v>
      </c>
      <c r="AI121" t="s">
        <v>19</v>
      </c>
      <c r="AJ121">
        <v>3</v>
      </c>
      <c r="AK121">
        <v>3</v>
      </c>
      <c r="AL121">
        <v>3</v>
      </c>
      <c r="AM121" t="s">
        <v>19</v>
      </c>
      <c r="AN121">
        <v>2</v>
      </c>
      <c r="AO121">
        <v>1</v>
      </c>
      <c r="AP121" t="s">
        <v>19</v>
      </c>
      <c r="AQ121" t="s">
        <v>19</v>
      </c>
      <c r="AR121" t="s">
        <v>19</v>
      </c>
      <c r="AS121" t="s">
        <v>19</v>
      </c>
      <c r="AT121" t="s">
        <v>19</v>
      </c>
      <c r="AU121" t="s">
        <v>19</v>
      </c>
      <c r="AV121" t="s">
        <v>19</v>
      </c>
      <c r="AW121" t="s">
        <v>19</v>
      </c>
      <c r="AX121">
        <v>20</v>
      </c>
      <c r="AY121" t="s">
        <v>19</v>
      </c>
      <c r="AZ121">
        <v>11</v>
      </c>
      <c r="BA121">
        <v>9</v>
      </c>
      <c r="BB121">
        <v>1</v>
      </c>
      <c r="BC121" t="s">
        <v>19</v>
      </c>
      <c r="BD121">
        <v>1</v>
      </c>
      <c r="BE121" t="s">
        <v>19</v>
      </c>
      <c r="BF121" t="s">
        <v>19</v>
      </c>
      <c r="BG121" t="s">
        <v>19</v>
      </c>
      <c r="BH121" t="s">
        <v>19</v>
      </c>
      <c r="BI121" t="s">
        <v>19</v>
      </c>
      <c r="BJ121" t="s">
        <v>19</v>
      </c>
      <c r="BK121" t="s">
        <v>19</v>
      </c>
      <c r="BL121" t="s">
        <v>19</v>
      </c>
      <c r="BM121" t="s">
        <v>19</v>
      </c>
      <c r="BN121">
        <v>15</v>
      </c>
      <c r="BO121">
        <v>4</v>
      </c>
      <c r="BP121">
        <v>10</v>
      </c>
      <c r="BQ121">
        <v>1</v>
      </c>
      <c r="BR121" t="s">
        <v>19</v>
      </c>
      <c r="BS121" t="s">
        <v>19</v>
      </c>
      <c r="BT121" t="s">
        <v>19</v>
      </c>
      <c r="BU121" t="s">
        <v>19</v>
      </c>
      <c r="BV121">
        <v>58</v>
      </c>
      <c r="BW121">
        <v>17</v>
      </c>
      <c r="BX121">
        <v>23</v>
      </c>
      <c r="BY121">
        <v>18</v>
      </c>
      <c r="BZ121">
        <v>23</v>
      </c>
      <c r="CA121">
        <v>8</v>
      </c>
      <c r="CB121">
        <v>11</v>
      </c>
      <c r="CC121">
        <v>4</v>
      </c>
      <c r="CD121">
        <v>7</v>
      </c>
      <c r="CE121">
        <v>1</v>
      </c>
      <c r="CF121">
        <v>6</v>
      </c>
      <c r="CG121" t="s">
        <v>19</v>
      </c>
    </row>
    <row r="122" spans="1:85">
      <c r="A122" t="s">
        <v>816</v>
      </c>
      <c r="B122">
        <v>303</v>
      </c>
      <c r="C122">
        <v>103</v>
      </c>
      <c r="D122">
        <v>110</v>
      </c>
      <c r="E122">
        <v>90</v>
      </c>
      <c r="F122" t="s">
        <v>19</v>
      </c>
      <c r="G122" t="s">
        <v>19</v>
      </c>
      <c r="H122" t="s">
        <v>19</v>
      </c>
      <c r="I122" t="s">
        <v>19</v>
      </c>
      <c r="J122">
        <v>13</v>
      </c>
      <c r="K122">
        <v>4</v>
      </c>
      <c r="L122">
        <v>4</v>
      </c>
      <c r="M122">
        <v>5</v>
      </c>
      <c r="N122">
        <v>20</v>
      </c>
      <c r="O122">
        <v>4</v>
      </c>
      <c r="P122">
        <v>5</v>
      </c>
      <c r="Q122">
        <v>11</v>
      </c>
      <c r="R122">
        <v>37</v>
      </c>
      <c r="S122">
        <v>7</v>
      </c>
      <c r="T122">
        <v>14</v>
      </c>
      <c r="U122">
        <v>16</v>
      </c>
      <c r="V122" t="s">
        <v>19</v>
      </c>
      <c r="W122" t="s">
        <v>19</v>
      </c>
      <c r="X122" t="s">
        <v>19</v>
      </c>
      <c r="Y122" t="s">
        <v>19</v>
      </c>
      <c r="Z122">
        <v>1</v>
      </c>
      <c r="AA122" t="s">
        <v>19</v>
      </c>
      <c r="AB122">
        <v>1</v>
      </c>
      <c r="AC122" t="s">
        <v>19</v>
      </c>
      <c r="AD122" t="s">
        <v>19</v>
      </c>
      <c r="AE122" t="s">
        <v>19</v>
      </c>
      <c r="AF122" t="s">
        <v>19</v>
      </c>
      <c r="AG122" t="s">
        <v>19</v>
      </c>
      <c r="AH122">
        <v>13</v>
      </c>
      <c r="AI122">
        <v>2</v>
      </c>
      <c r="AJ122">
        <v>4</v>
      </c>
      <c r="AK122">
        <v>7</v>
      </c>
      <c r="AL122">
        <v>23</v>
      </c>
      <c r="AM122">
        <v>5</v>
      </c>
      <c r="AN122">
        <v>9</v>
      </c>
      <c r="AO122">
        <v>9</v>
      </c>
      <c r="AP122" t="s">
        <v>19</v>
      </c>
      <c r="AQ122" t="s">
        <v>19</v>
      </c>
      <c r="AR122" t="s">
        <v>19</v>
      </c>
      <c r="AS122" t="s">
        <v>19</v>
      </c>
      <c r="AT122" t="s">
        <v>19</v>
      </c>
      <c r="AU122" t="s">
        <v>19</v>
      </c>
      <c r="AV122" t="s">
        <v>19</v>
      </c>
      <c r="AW122" t="s">
        <v>19</v>
      </c>
      <c r="AX122">
        <v>7</v>
      </c>
      <c r="AY122">
        <v>1</v>
      </c>
      <c r="AZ122" t="s">
        <v>19</v>
      </c>
      <c r="BA122">
        <v>6</v>
      </c>
      <c r="BB122">
        <v>2</v>
      </c>
      <c r="BC122">
        <v>1</v>
      </c>
      <c r="BD122" t="s">
        <v>19</v>
      </c>
      <c r="BE122">
        <v>1</v>
      </c>
      <c r="BF122" t="s">
        <v>19</v>
      </c>
      <c r="BG122" t="s">
        <v>19</v>
      </c>
      <c r="BH122" t="s">
        <v>19</v>
      </c>
      <c r="BI122" t="s">
        <v>19</v>
      </c>
      <c r="BJ122" t="s">
        <v>19</v>
      </c>
      <c r="BK122" t="s">
        <v>19</v>
      </c>
      <c r="BL122" t="s">
        <v>19</v>
      </c>
      <c r="BM122" t="s">
        <v>19</v>
      </c>
      <c r="BN122">
        <v>53</v>
      </c>
      <c r="BO122">
        <v>28</v>
      </c>
      <c r="BP122">
        <v>25</v>
      </c>
      <c r="BQ122" t="s">
        <v>19</v>
      </c>
      <c r="BR122">
        <v>5</v>
      </c>
      <c r="BS122">
        <v>4</v>
      </c>
      <c r="BT122">
        <v>1</v>
      </c>
      <c r="BU122" t="s">
        <v>19</v>
      </c>
      <c r="BV122">
        <v>155</v>
      </c>
      <c r="BW122">
        <v>52</v>
      </c>
      <c r="BX122">
        <v>52</v>
      </c>
      <c r="BY122">
        <v>51</v>
      </c>
      <c r="BZ122">
        <v>72</v>
      </c>
      <c r="CA122">
        <v>38</v>
      </c>
      <c r="CB122">
        <v>25</v>
      </c>
      <c r="CC122">
        <v>9</v>
      </c>
      <c r="CD122">
        <v>16</v>
      </c>
      <c r="CE122">
        <v>6</v>
      </c>
      <c r="CF122">
        <v>10</v>
      </c>
      <c r="CG122" t="s">
        <v>19</v>
      </c>
    </row>
    <row r="123" spans="1:85">
      <c r="A123" t="s">
        <v>815</v>
      </c>
      <c r="B123">
        <v>46</v>
      </c>
      <c r="C123">
        <v>24</v>
      </c>
      <c r="D123">
        <v>15</v>
      </c>
      <c r="E123">
        <v>7</v>
      </c>
      <c r="F123" t="s">
        <v>19</v>
      </c>
      <c r="G123" t="s">
        <v>19</v>
      </c>
      <c r="H123" t="s">
        <v>19</v>
      </c>
      <c r="I123" t="s">
        <v>19</v>
      </c>
      <c r="J123">
        <v>2</v>
      </c>
      <c r="K123" t="s">
        <v>19</v>
      </c>
      <c r="L123" t="s">
        <v>19</v>
      </c>
      <c r="M123">
        <v>2</v>
      </c>
      <c r="N123">
        <v>2</v>
      </c>
      <c r="O123" t="s">
        <v>19</v>
      </c>
      <c r="P123">
        <v>2</v>
      </c>
      <c r="Q123" t="s">
        <v>19</v>
      </c>
      <c r="R123">
        <v>3</v>
      </c>
      <c r="S123" t="s">
        <v>19</v>
      </c>
      <c r="T123">
        <v>2</v>
      </c>
      <c r="U123">
        <v>1</v>
      </c>
      <c r="V123" t="s">
        <v>19</v>
      </c>
      <c r="W123" t="s">
        <v>19</v>
      </c>
      <c r="X123" t="s">
        <v>19</v>
      </c>
      <c r="Y123" t="s">
        <v>19</v>
      </c>
      <c r="Z123" t="s">
        <v>19</v>
      </c>
      <c r="AA123" t="s">
        <v>19</v>
      </c>
      <c r="AB123" t="s">
        <v>19</v>
      </c>
      <c r="AC123" t="s">
        <v>19</v>
      </c>
      <c r="AD123" t="s">
        <v>19</v>
      </c>
      <c r="AE123" t="s">
        <v>19</v>
      </c>
      <c r="AF123" t="s">
        <v>19</v>
      </c>
      <c r="AG123" t="s">
        <v>19</v>
      </c>
      <c r="AH123" t="s">
        <v>19</v>
      </c>
      <c r="AI123" t="s">
        <v>19</v>
      </c>
      <c r="AJ123" t="s">
        <v>19</v>
      </c>
      <c r="AK123" t="s">
        <v>19</v>
      </c>
      <c r="AL123">
        <v>3</v>
      </c>
      <c r="AM123" t="s">
        <v>19</v>
      </c>
      <c r="AN123">
        <v>2</v>
      </c>
      <c r="AO123">
        <v>1</v>
      </c>
      <c r="AP123" t="s">
        <v>19</v>
      </c>
      <c r="AQ123" t="s">
        <v>19</v>
      </c>
      <c r="AR123" t="s">
        <v>19</v>
      </c>
      <c r="AS123" t="s">
        <v>19</v>
      </c>
      <c r="AT123" t="s">
        <v>19</v>
      </c>
      <c r="AU123" t="s">
        <v>19</v>
      </c>
      <c r="AV123" t="s">
        <v>19</v>
      </c>
      <c r="AW123" t="s">
        <v>19</v>
      </c>
      <c r="AX123" t="s">
        <v>19</v>
      </c>
      <c r="AY123" t="s">
        <v>19</v>
      </c>
      <c r="AZ123" t="s">
        <v>19</v>
      </c>
      <c r="BA123" t="s">
        <v>19</v>
      </c>
      <c r="BB123" t="s">
        <v>19</v>
      </c>
      <c r="BC123" t="s">
        <v>19</v>
      </c>
      <c r="BD123" t="s">
        <v>19</v>
      </c>
      <c r="BE123" t="s">
        <v>19</v>
      </c>
      <c r="BF123" t="s">
        <v>19</v>
      </c>
      <c r="BG123" t="s">
        <v>19</v>
      </c>
      <c r="BH123" t="s">
        <v>19</v>
      </c>
      <c r="BI123" t="s">
        <v>19</v>
      </c>
      <c r="BJ123" t="s">
        <v>19</v>
      </c>
      <c r="BK123" t="s">
        <v>19</v>
      </c>
      <c r="BL123" t="s">
        <v>19</v>
      </c>
      <c r="BM123" t="s">
        <v>19</v>
      </c>
      <c r="BN123">
        <v>7</v>
      </c>
      <c r="BO123">
        <v>2</v>
      </c>
      <c r="BP123">
        <v>3</v>
      </c>
      <c r="BQ123">
        <v>2</v>
      </c>
      <c r="BR123" t="s">
        <v>19</v>
      </c>
      <c r="BS123" t="s">
        <v>19</v>
      </c>
      <c r="BT123" t="s">
        <v>19</v>
      </c>
      <c r="BU123" t="s">
        <v>19</v>
      </c>
      <c r="BV123">
        <v>28</v>
      </c>
      <c r="BW123">
        <v>21</v>
      </c>
      <c r="BX123">
        <v>5</v>
      </c>
      <c r="BY123">
        <v>2</v>
      </c>
      <c r="BZ123">
        <v>12</v>
      </c>
      <c r="CA123">
        <v>10</v>
      </c>
      <c r="CB123">
        <v>2</v>
      </c>
      <c r="CC123" t="s">
        <v>19</v>
      </c>
      <c r="CD123">
        <v>4</v>
      </c>
      <c r="CE123">
        <v>1</v>
      </c>
      <c r="CF123">
        <v>3</v>
      </c>
      <c r="CG123" t="s">
        <v>19</v>
      </c>
    </row>
  </sheetData>
  <phoneticPr fontId="40"/>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theme="8"/>
  </sheetPr>
  <dimension ref="A1:AC123"/>
  <sheetViews>
    <sheetView workbookViewId="0"/>
  </sheetViews>
  <sheetFormatPr defaultRowHeight="13.5"/>
  <sheetData>
    <row r="1" spans="1:29">
      <c r="A1" t="s">
        <v>788</v>
      </c>
      <c r="B1" t="s">
        <v>787</v>
      </c>
      <c r="C1" s="271">
        <v>42278</v>
      </c>
    </row>
    <row r="2" spans="1:29">
      <c r="A2" t="s">
        <v>2562</v>
      </c>
    </row>
    <row r="3" spans="1:29">
      <c r="A3" t="s">
        <v>938</v>
      </c>
    </row>
    <row r="4" spans="1:29">
      <c r="A4" t="s">
        <v>946</v>
      </c>
    </row>
    <row r="5" spans="1:29">
      <c r="A5" t="s">
        <v>945</v>
      </c>
    </row>
    <row r="6" spans="1:29">
      <c r="B6" t="s">
        <v>44</v>
      </c>
      <c r="F6" t="s">
        <v>777</v>
      </c>
      <c r="J6" t="s">
        <v>767</v>
      </c>
      <c r="N6" t="s">
        <v>779</v>
      </c>
      <c r="R6" t="s">
        <v>778</v>
      </c>
      <c r="V6" t="s">
        <v>776</v>
      </c>
      <c r="Z6" t="s">
        <v>792</v>
      </c>
    </row>
    <row r="7" spans="1:29">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row>
    <row r="8" spans="1:29">
      <c r="C8" t="s">
        <v>2551</v>
      </c>
      <c r="D8" t="s">
        <v>2550</v>
      </c>
      <c r="G8" t="s">
        <v>2551</v>
      </c>
      <c r="H8" t="s">
        <v>2550</v>
      </c>
      <c r="K8" t="s">
        <v>2551</v>
      </c>
      <c r="L8" t="s">
        <v>2550</v>
      </c>
      <c r="O8" t="s">
        <v>2551</v>
      </c>
      <c r="P8" t="s">
        <v>2550</v>
      </c>
      <c r="S8" t="s">
        <v>2551</v>
      </c>
      <c r="T8" t="s">
        <v>2550</v>
      </c>
      <c r="W8" t="s">
        <v>2551</v>
      </c>
      <c r="X8" t="s">
        <v>2550</v>
      </c>
      <c r="AA8" t="s">
        <v>2551</v>
      </c>
      <c r="AB8" t="s">
        <v>2550</v>
      </c>
    </row>
    <row r="9" spans="1:29">
      <c r="A9" t="s">
        <v>928</v>
      </c>
      <c r="B9">
        <v>69372</v>
      </c>
      <c r="C9">
        <v>31670</v>
      </c>
      <c r="D9">
        <v>13346</v>
      </c>
      <c r="E9">
        <v>24356</v>
      </c>
      <c r="F9">
        <v>51691</v>
      </c>
      <c r="G9">
        <v>26920</v>
      </c>
      <c r="H9">
        <v>5966</v>
      </c>
      <c r="I9">
        <v>18805</v>
      </c>
      <c r="J9">
        <v>19350</v>
      </c>
      <c r="K9">
        <v>12136</v>
      </c>
      <c r="L9">
        <v>3140</v>
      </c>
      <c r="M9">
        <v>4074</v>
      </c>
      <c r="N9">
        <v>3574</v>
      </c>
      <c r="O9">
        <v>1271</v>
      </c>
      <c r="P9">
        <v>372</v>
      </c>
      <c r="Q9">
        <v>1931</v>
      </c>
      <c r="R9">
        <v>3076</v>
      </c>
      <c r="S9">
        <v>1351</v>
      </c>
      <c r="T9">
        <v>390</v>
      </c>
      <c r="U9">
        <v>1335</v>
      </c>
      <c r="V9">
        <v>5027</v>
      </c>
      <c r="W9">
        <v>1108</v>
      </c>
      <c r="X9">
        <v>3162</v>
      </c>
      <c r="Y9">
        <v>757</v>
      </c>
      <c r="Z9">
        <v>6004</v>
      </c>
      <c r="AA9">
        <v>1020</v>
      </c>
      <c r="AB9">
        <v>3456</v>
      </c>
      <c r="AC9">
        <v>1528</v>
      </c>
    </row>
    <row r="10" spans="1:29">
      <c r="A10" t="s">
        <v>927</v>
      </c>
      <c r="B10">
        <v>4107</v>
      </c>
      <c r="C10">
        <v>2014</v>
      </c>
      <c r="D10">
        <v>899</v>
      </c>
      <c r="E10">
        <v>1194</v>
      </c>
      <c r="F10">
        <v>3142</v>
      </c>
      <c r="G10">
        <v>1798</v>
      </c>
      <c r="H10">
        <v>422</v>
      </c>
      <c r="I10">
        <v>922</v>
      </c>
      <c r="J10">
        <v>1285</v>
      </c>
      <c r="K10">
        <v>816</v>
      </c>
      <c r="L10">
        <v>253</v>
      </c>
      <c r="M10">
        <v>216</v>
      </c>
      <c r="N10">
        <v>192</v>
      </c>
      <c r="O10">
        <v>60</v>
      </c>
      <c r="P10">
        <v>18</v>
      </c>
      <c r="Q10">
        <v>114</v>
      </c>
      <c r="R10">
        <v>167</v>
      </c>
      <c r="S10">
        <v>72</v>
      </c>
      <c r="T10">
        <v>26</v>
      </c>
      <c r="U10">
        <v>69</v>
      </c>
      <c r="V10">
        <v>297</v>
      </c>
      <c r="W10">
        <v>44</v>
      </c>
      <c r="X10">
        <v>215</v>
      </c>
      <c r="Y10">
        <v>38</v>
      </c>
      <c r="Z10">
        <v>309</v>
      </c>
      <c r="AA10">
        <v>40</v>
      </c>
      <c r="AB10">
        <v>218</v>
      </c>
      <c r="AC10">
        <v>51</v>
      </c>
    </row>
    <row r="11" spans="1:29">
      <c r="A11" t="s">
        <v>926</v>
      </c>
      <c r="B11">
        <v>413</v>
      </c>
      <c r="C11">
        <v>262</v>
      </c>
      <c r="D11">
        <v>75</v>
      </c>
      <c r="E11">
        <v>76</v>
      </c>
      <c r="F11">
        <v>288</v>
      </c>
      <c r="G11">
        <v>214</v>
      </c>
      <c r="H11">
        <v>27</v>
      </c>
      <c r="I11">
        <v>47</v>
      </c>
      <c r="J11">
        <v>162</v>
      </c>
      <c r="K11">
        <v>127</v>
      </c>
      <c r="L11">
        <v>21</v>
      </c>
      <c r="M11">
        <v>14</v>
      </c>
      <c r="N11">
        <v>19</v>
      </c>
      <c r="O11">
        <v>12</v>
      </c>
      <c r="P11" t="s">
        <v>19</v>
      </c>
      <c r="Q11">
        <v>7</v>
      </c>
      <c r="R11">
        <v>20</v>
      </c>
      <c r="S11">
        <v>14</v>
      </c>
      <c r="T11">
        <v>1</v>
      </c>
      <c r="U11">
        <v>5</v>
      </c>
      <c r="V11">
        <v>30</v>
      </c>
      <c r="W11">
        <v>8</v>
      </c>
      <c r="X11">
        <v>19</v>
      </c>
      <c r="Y11">
        <v>3</v>
      </c>
      <c r="Z11">
        <v>56</v>
      </c>
      <c r="AA11">
        <v>14</v>
      </c>
      <c r="AB11">
        <v>28</v>
      </c>
      <c r="AC11">
        <v>14</v>
      </c>
    </row>
    <row r="12" spans="1:29">
      <c r="A12" t="s">
        <v>925</v>
      </c>
      <c r="B12">
        <v>1062</v>
      </c>
      <c r="C12">
        <v>545</v>
      </c>
      <c r="D12">
        <v>292</v>
      </c>
      <c r="E12">
        <v>225</v>
      </c>
      <c r="F12">
        <v>812</v>
      </c>
      <c r="G12">
        <v>455</v>
      </c>
      <c r="H12">
        <v>181</v>
      </c>
      <c r="I12">
        <v>176</v>
      </c>
      <c r="J12">
        <v>311</v>
      </c>
      <c r="K12">
        <v>215</v>
      </c>
      <c r="L12">
        <v>83</v>
      </c>
      <c r="M12">
        <v>13</v>
      </c>
      <c r="N12">
        <v>52</v>
      </c>
      <c r="O12">
        <v>25</v>
      </c>
      <c r="P12">
        <v>6</v>
      </c>
      <c r="Q12">
        <v>21</v>
      </c>
      <c r="R12">
        <v>48</v>
      </c>
      <c r="S12">
        <v>27</v>
      </c>
      <c r="T12">
        <v>4</v>
      </c>
      <c r="U12">
        <v>17</v>
      </c>
      <c r="V12">
        <v>72</v>
      </c>
      <c r="W12">
        <v>19</v>
      </c>
      <c r="X12">
        <v>52</v>
      </c>
      <c r="Y12">
        <v>1</v>
      </c>
      <c r="Z12">
        <v>78</v>
      </c>
      <c r="AA12">
        <v>19</v>
      </c>
      <c r="AB12">
        <v>49</v>
      </c>
      <c r="AC12">
        <v>10</v>
      </c>
    </row>
    <row r="13" spans="1:29">
      <c r="A13" t="s">
        <v>924</v>
      </c>
      <c r="B13">
        <v>672</v>
      </c>
      <c r="C13">
        <v>403</v>
      </c>
      <c r="D13">
        <v>129</v>
      </c>
      <c r="E13">
        <v>140</v>
      </c>
      <c r="F13">
        <v>499</v>
      </c>
      <c r="G13">
        <v>347</v>
      </c>
      <c r="H13">
        <v>64</v>
      </c>
      <c r="I13">
        <v>88</v>
      </c>
      <c r="J13">
        <v>172</v>
      </c>
      <c r="K13">
        <v>124</v>
      </c>
      <c r="L13">
        <v>29</v>
      </c>
      <c r="M13">
        <v>19</v>
      </c>
      <c r="N13">
        <v>31</v>
      </c>
      <c r="O13">
        <v>11</v>
      </c>
      <c r="P13">
        <v>5</v>
      </c>
      <c r="Q13">
        <v>15</v>
      </c>
      <c r="R13">
        <v>32</v>
      </c>
      <c r="S13">
        <v>14</v>
      </c>
      <c r="T13">
        <v>2</v>
      </c>
      <c r="U13">
        <v>16</v>
      </c>
      <c r="V13">
        <v>51</v>
      </c>
      <c r="W13">
        <v>15</v>
      </c>
      <c r="X13">
        <v>26</v>
      </c>
      <c r="Y13">
        <v>10</v>
      </c>
      <c r="Z13">
        <v>59</v>
      </c>
      <c r="AA13">
        <v>16</v>
      </c>
      <c r="AB13">
        <v>32</v>
      </c>
      <c r="AC13">
        <v>11</v>
      </c>
    </row>
    <row r="14" spans="1:29">
      <c r="A14" t="s">
        <v>923</v>
      </c>
      <c r="B14">
        <v>990</v>
      </c>
      <c r="C14">
        <v>573</v>
      </c>
      <c r="D14">
        <v>146</v>
      </c>
      <c r="E14">
        <v>271</v>
      </c>
      <c r="F14">
        <v>747</v>
      </c>
      <c r="G14">
        <v>511</v>
      </c>
      <c r="H14">
        <v>52</v>
      </c>
      <c r="I14">
        <v>184</v>
      </c>
      <c r="J14">
        <v>294</v>
      </c>
      <c r="K14">
        <v>236</v>
      </c>
      <c r="L14">
        <v>22</v>
      </c>
      <c r="M14">
        <v>36</v>
      </c>
      <c r="N14">
        <v>48</v>
      </c>
      <c r="O14">
        <v>19</v>
      </c>
      <c r="P14">
        <v>4</v>
      </c>
      <c r="Q14">
        <v>25</v>
      </c>
      <c r="R14">
        <v>36</v>
      </c>
      <c r="S14">
        <v>13</v>
      </c>
      <c r="T14">
        <v>3</v>
      </c>
      <c r="U14">
        <v>20</v>
      </c>
      <c r="V14">
        <v>65</v>
      </c>
      <c r="W14">
        <v>16</v>
      </c>
      <c r="X14">
        <v>40</v>
      </c>
      <c r="Y14">
        <v>9</v>
      </c>
      <c r="Z14">
        <v>94</v>
      </c>
      <c r="AA14">
        <v>14</v>
      </c>
      <c r="AB14">
        <v>47</v>
      </c>
      <c r="AC14">
        <v>33</v>
      </c>
    </row>
    <row r="15" spans="1:29">
      <c r="A15" t="s">
        <v>922</v>
      </c>
      <c r="B15">
        <v>1464</v>
      </c>
      <c r="C15">
        <v>890</v>
      </c>
      <c r="D15">
        <v>317</v>
      </c>
      <c r="E15">
        <v>257</v>
      </c>
      <c r="F15">
        <v>1099</v>
      </c>
      <c r="G15">
        <v>792</v>
      </c>
      <c r="H15">
        <v>121</v>
      </c>
      <c r="I15">
        <v>186</v>
      </c>
      <c r="J15">
        <v>457</v>
      </c>
      <c r="K15">
        <v>354</v>
      </c>
      <c r="L15">
        <v>81</v>
      </c>
      <c r="M15">
        <v>22</v>
      </c>
      <c r="N15">
        <v>77</v>
      </c>
      <c r="O15">
        <v>35</v>
      </c>
      <c r="P15">
        <v>8</v>
      </c>
      <c r="Q15">
        <v>34</v>
      </c>
      <c r="R15">
        <v>53</v>
      </c>
      <c r="S15">
        <v>30</v>
      </c>
      <c r="T15">
        <v>5</v>
      </c>
      <c r="U15">
        <v>18</v>
      </c>
      <c r="V15">
        <v>112</v>
      </c>
      <c r="W15">
        <v>18</v>
      </c>
      <c r="X15">
        <v>85</v>
      </c>
      <c r="Y15">
        <v>9</v>
      </c>
      <c r="Z15">
        <v>123</v>
      </c>
      <c r="AA15">
        <v>15</v>
      </c>
      <c r="AB15">
        <v>98</v>
      </c>
      <c r="AC15">
        <v>10</v>
      </c>
    </row>
    <row r="16" spans="1:29">
      <c r="A16" t="s">
        <v>921</v>
      </c>
      <c r="B16">
        <v>1451</v>
      </c>
      <c r="C16">
        <v>771</v>
      </c>
      <c r="D16">
        <v>407</v>
      </c>
      <c r="E16">
        <v>273</v>
      </c>
      <c r="F16">
        <v>1047</v>
      </c>
      <c r="G16">
        <v>650</v>
      </c>
      <c r="H16">
        <v>208</v>
      </c>
      <c r="I16">
        <v>189</v>
      </c>
      <c r="J16">
        <v>352</v>
      </c>
      <c r="K16">
        <v>269</v>
      </c>
      <c r="L16">
        <v>61</v>
      </c>
      <c r="M16">
        <v>22</v>
      </c>
      <c r="N16">
        <v>69</v>
      </c>
      <c r="O16">
        <v>28</v>
      </c>
      <c r="P16">
        <v>18</v>
      </c>
      <c r="Q16">
        <v>23</v>
      </c>
      <c r="R16">
        <v>105</v>
      </c>
      <c r="S16">
        <v>42</v>
      </c>
      <c r="T16">
        <v>26</v>
      </c>
      <c r="U16">
        <v>37</v>
      </c>
      <c r="V16">
        <v>107</v>
      </c>
      <c r="W16">
        <v>25</v>
      </c>
      <c r="X16">
        <v>74</v>
      </c>
      <c r="Y16">
        <v>8</v>
      </c>
      <c r="Z16">
        <v>123</v>
      </c>
      <c r="AA16">
        <v>26</v>
      </c>
      <c r="AB16">
        <v>81</v>
      </c>
      <c r="AC16">
        <v>16</v>
      </c>
    </row>
    <row r="17" spans="1:29">
      <c r="A17" t="s">
        <v>920</v>
      </c>
      <c r="B17">
        <v>866</v>
      </c>
      <c r="C17">
        <v>421</v>
      </c>
      <c r="D17">
        <v>168</v>
      </c>
      <c r="E17">
        <v>277</v>
      </c>
      <c r="F17">
        <v>653</v>
      </c>
      <c r="G17">
        <v>353</v>
      </c>
      <c r="H17">
        <v>88</v>
      </c>
      <c r="I17">
        <v>212</v>
      </c>
      <c r="J17">
        <v>258</v>
      </c>
      <c r="K17">
        <v>170</v>
      </c>
      <c r="L17">
        <v>48</v>
      </c>
      <c r="M17">
        <v>40</v>
      </c>
      <c r="N17">
        <v>36</v>
      </c>
      <c r="O17">
        <v>13</v>
      </c>
      <c r="P17">
        <v>3</v>
      </c>
      <c r="Q17">
        <v>20</v>
      </c>
      <c r="R17">
        <v>48</v>
      </c>
      <c r="S17">
        <v>25</v>
      </c>
      <c r="T17">
        <v>3</v>
      </c>
      <c r="U17">
        <v>20</v>
      </c>
      <c r="V17">
        <v>64</v>
      </c>
      <c r="W17">
        <v>15</v>
      </c>
      <c r="X17">
        <v>36</v>
      </c>
      <c r="Y17">
        <v>13</v>
      </c>
      <c r="Z17">
        <v>65</v>
      </c>
      <c r="AA17">
        <v>15</v>
      </c>
      <c r="AB17">
        <v>38</v>
      </c>
      <c r="AC17">
        <v>12</v>
      </c>
    </row>
    <row r="18" spans="1:29">
      <c r="A18" t="s">
        <v>919</v>
      </c>
      <c r="B18">
        <v>1024</v>
      </c>
      <c r="C18">
        <v>548</v>
      </c>
      <c r="D18">
        <v>200</v>
      </c>
      <c r="E18">
        <v>276</v>
      </c>
      <c r="F18">
        <v>753</v>
      </c>
      <c r="G18">
        <v>474</v>
      </c>
      <c r="H18">
        <v>69</v>
      </c>
      <c r="I18">
        <v>210</v>
      </c>
      <c r="J18">
        <v>247</v>
      </c>
      <c r="K18">
        <v>183</v>
      </c>
      <c r="L18">
        <v>24</v>
      </c>
      <c r="M18">
        <v>40</v>
      </c>
      <c r="N18">
        <v>39</v>
      </c>
      <c r="O18">
        <v>14</v>
      </c>
      <c r="P18">
        <v>3</v>
      </c>
      <c r="Q18">
        <v>22</v>
      </c>
      <c r="R18">
        <v>74</v>
      </c>
      <c r="S18">
        <v>40</v>
      </c>
      <c r="T18">
        <v>10</v>
      </c>
      <c r="U18">
        <v>24</v>
      </c>
      <c r="V18">
        <v>77</v>
      </c>
      <c r="W18">
        <v>14</v>
      </c>
      <c r="X18">
        <v>56</v>
      </c>
      <c r="Y18">
        <v>7</v>
      </c>
      <c r="Z18">
        <v>81</v>
      </c>
      <c r="AA18">
        <v>6</v>
      </c>
      <c r="AB18">
        <v>62</v>
      </c>
      <c r="AC18">
        <v>13</v>
      </c>
    </row>
    <row r="19" spans="1:29">
      <c r="A19" t="s">
        <v>918</v>
      </c>
      <c r="B19">
        <v>1529</v>
      </c>
      <c r="C19">
        <v>602</v>
      </c>
      <c r="D19">
        <v>316</v>
      </c>
      <c r="E19">
        <v>611</v>
      </c>
      <c r="F19">
        <v>1171</v>
      </c>
      <c r="G19">
        <v>509</v>
      </c>
      <c r="H19">
        <v>179</v>
      </c>
      <c r="I19">
        <v>483</v>
      </c>
      <c r="J19">
        <v>408</v>
      </c>
      <c r="K19">
        <v>219</v>
      </c>
      <c r="L19">
        <v>83</v>
      </c>
      <c r="M19">
        <v>106</v>
      </c>
      <c r="N19">
        <v>62</v>
      </c>
      <c r="O19">
        <v>21</v>
      </c>
      <c r="P19">
        <v>8</v>
      </c>
      <c r="Q19">
        <v>33</v>
      </c>
      <c r="R19">
        <v>68</v>
      </c>
      <c r="S19">
        <v>31</v>
      </c>
      <c r="T19">
        <v>6</v>
      </c>
      <c r="U19">
        <v>31</v>
      </c>
      <c r="V19">
        <v>101</v>
      </c>
      <c r="W19">
        <v>20</v>
      </c>
      <c r="X19">
        <v>55</v>
      </c>
      <c r="Y19">
        <v>26</v>
      </c>
      <c r="Z19">
        <v>127</v>
      </c>
      <c r="AA19">
        <v>21</v>
      </c>
      <c r="AB19">
        <v>68</v>
      </c>
      <c r="AC19">
        <v>38</v>
      </c>
    </row>
    <row r="20" spans="1:29">
      <c r="A20" t="s">
        <v>917</v>
      </c>
      <c r="B20">
        <v>1485</v>
      </c>
      <c r="C20">
        <v>483</v>
      </c>
      <c r="D20">
        <v>262</v>
      </c>
      <c r="E20">
        <v>740</v>
      </c>
      <c r="F20">
        <v>1055</v>
      </c>
      <c r="G20">
        <v>412</v>
      </c>
      <c r="H20">
        <v>109</v>
      </c>
      <c r="I20">
        <v>534</v>
      </c>
      <c r="J20">
        <v>344</v>
      </c>
      <c r="K20">
        <v>155</v>
      </c>
      <c r="L20">
        <v>63</v>
      </c>
      <c r="M20">
        <v>126</v>
      </c>
      <c r="N20">
        <v>87</v>
      </c>
      <c r="O20">
        <v>13</v>
      </c>
      <c r="P20">
        <v>3</v>
      </c>
      <c r="Q20">
        <v>71</v>
      </c>
      <c r="R20">
        <v>69</v>
      </c>
      <c r="S20">
        <v>17</v>
      </c>
      <c r="T20">
        <v>3</v>
      </c>
      <c r="U20">
        <v>49</v>
      </c>
      <c r="V20">
        <v>117</v>
      </c>
      <c r="W20">
        <v>27</v>
      </c>
      <c r="X20">
        <v>64</v>
      </c>
      <c r="Y20">
        <v>26</v>
      </c>
      <c r="Z20">
        <v>157</v>
      </c>
      <c r="AA20">
        <v>14</v>
      </c>
      <c r="AB20">
        <v>83</v>
      </c>
      <c r="AC20">
        <v>60</v>
      </c>
    </row>
    <row r="21" spans="1:29">
      <c r="A21" t="s">
        <v>916</v>
      </c>
      <c r="B21">
        <v>1595</v>
      </c>
      <c r="C21">
        <v>570</v>
      </c>
      <c r="D21">
        <v>288</v>
      </c>
      <c r="E21">
        <v>737</v>
      </c>
      <c r="F21">
        <v>1181</v>
      </c>
      <c r="G21">
        <v>482</v>
      </c>
      <c r="H21">
        <v>129</v>
      </c>
      <c r="I21">
        <v>570</v>
      </c>
      <c r="J21">
        <v>367</v>
      </c>
      <c r="K21">
        <v>200</v>
      </c>
      <c r="L21">
        <v>59</v>
      </c>
      <c r="M21">
        <v>108</v>
      </c>
      <c r="N21">
        <v>91</v>
      </c>
      <c r="O21">
        <v>19</v>
      </c>
      <c r="P21">
        <v>8</v>
      </c>
      <c r="Q21">
        <v>64</v>
      </c>
      <c r="R21">
        <v>40</v>
      </c>
      <c r="S21">
        <v>13</v>
      </c>
      <c r="T21">
        <v>6</v>
      </c>
      <c r="U21">
        <v>21</v>
      </c>
      <c r="V21">
        <v>113</v>
      </c>
      <c r="W21">
        <v>29</v>
      </c>
      <c r="X21">
        <v>64</v>
      </c>
      <c r="Y21">
        <v>20</v>
      </c>
      <c r="Z21">
        <v>170</v>
      </c>
      <c r="AA21">
        <v>27</v>
      </c>
      <c r="AB21">
        <v>81</v>
      </c>
      <c r="AC21">
        <v>62</v>
      </c>
    </row>
    <row r="22" spans="1:29">
      <c r="A22" t="s">
        <v>915</v>
      </c>
      <c r="B22">
        <v>2387</v>
      </c>
      <c r="C22">
        <v>943</v>
      </c>
      <c r="D22">
        <v>395</v>
      </c>
      <c r="E22">
        <v>1049</v>
      </c>
      <c r="F22">
        <v>1816</v>
      </c>
      <c r="G22">
        <v>792</v>
      </c>
      <c r="H22">
        <v>180</v>
      </c>
      <c r="I22">
        <v>844</v>
      </c>
      <c r="J22">
        <v>589</v>
      </c>
      <c r="K22">
        <v>322</v>
      </c>
      <c r="L22">
        <v>89</v>
      </c>
      <c r="M22">
        <v>178</v>
      </c>
      <c r="N22">
        <v>160</v>
      </c>
      <c r="O22">
        <v>42</v>
      </c>
      <c r="P22">
        <v>15</v>
      </c>
      <c r="Q22">
        <v>103</v>
      </c>
      <c r="R22">
        <v>60</v>
      </c>
      <c r="S22">
        <v>20</v>
      </c>
      <c r="T22">
        <v>12</v>
      </c>
      <c r="U22">
        <v>28</v>
      </c>
      <c r="V22">
        <v>159</v>
      </c>
      <c r="W22">
        <v>55</v>
      </c>
      <c r="X22">
        <v>92</v>
      </c>
      <c r="Y22">
        <v>12</v>
      </c>
      <c r="Z22">
        <v>192</v>
      </c>
      <c r="AA22">
        <v>34</v>
      </c>
      <c r="AB22">
        <v>96</v>
      </c>
      <c r="AC22">
        <v>62</v>
      </c>
    </row>
    <row r="23" spans="1:29">
      <c r="A23" t="s">
        <v>914</v>
      </c>
      <c r="B23">
        <v>3890</v>
      </c>
      <c r="C23">
        <v>1044</v>
      </c>
      <c r="D23">
        <v>665</v>
      </c>
      <c r="E23">
        <v>2181</v>
      </c>
      <c r="F23">
        <v>2928</v>
      </c>
      <c r="G23">
        <v>910</v>
      </c>
      <c r="H23">
        <v>322</v>
      </c>
      <c r="I23">
        <v>1696</v>
      </c>
      <c r="J23">
        <v>898</v>
      </c>
      <c r="K23">
        <v>356</v>
      </c>
      <c r="L23">
        <v>180</v>
      </c>
      <c r="M23">
        <v>362</v>
      </c>
      <c r="N23">
        <v>229</v>
      </c>
      <c r="O23">
        <v>33</v>
      </c>
      <c r="P23">
        <v>15</v>
      </c>
      <c r="Q23">
        <v>181</v>
      </c>
      <c r="R23">
        <v>80</v>
      </c>
      <c r="S23">
        <v>18</v>
      </c>
      <c r="T23">
        <v>5</v>
      </c>
      <c r="U23">
        <v>57</v>
      </c>
      <c r="V23">
        <v>256</v>
      </c>
      <c r="W23">
        <v>42</v>
      </c>
      <c r="X23">
        <v>146</v>
      </c>
      <c r="Y23">
        <v>68</v>
      </c>
      <c r="Z23">
        <v>397</v>
      </c>
      <c r="AA23">
        <v>41</v>
      </c>
      <c r="AB23">
        <v>177</v>
      </c>
      <c r="AC23">
        <v>179</v>
      </c>
    </row>
    <row r="24" spans="1:29">
      <c r="A24" t="s">
        <v>913</v>
      </c>
      <c r="B24">
        <v>2534</v>
      </c>
      <c r="C24">
        <v>1330</v>
      </c>
      <c r="D24">
        <v>588</v>
      </c>
      <c r="E24">
        <v>616</v>
      </c>
      <c r="F24">
        <v>1936</v>
      </c>
      <c r="G24">
        <v>1180</v>
      </c>
      <c r="H24">
        <v>302</v>
      </c>
      <c r="I24">
        <v>454</v>
      </c>
      <c r="J24">
        <v>868</v>
      </c>
      <c r="K24">
        <v>593</v>
      </c>
      <c r="L24">
        <v>170</v>
      </c>
      <c r="M24">
        <v>105</v>
      </c>
      <c r="N24">
        <v>121</v>
      </c>
      <c r="O24">
        <v>44</v>
      </c>
      <c r="P24">
        <v>17</v>
      </c>
      <c r="Q24">
        <v>60</v>
      </c>
      <c r="R24">
        <v>79</v>
      </c>
      <c r="S24">
        <v>27</v>
      </c>
      <c r="T24">
        <v>8</v>
      </c>
      <c r="U24">
        <v>44</v>
      </c>
      <c r="V24">
        <v>164</v>
      </c>
      <c r="W24">
        <v>38</v>
      </c>
      <c r="X24">
        <v>116</v>
      </c>
      <c r="Y24">
        <v>10</v>
      </c>
      <c r="Z24">
        <v>234</v>
      </c>
      <c r="AA24">
        <v>41</v>
      </c>
      <c r="AB24">
        <v>145</v>
      </c>
      <c r="AC24">
        <v>48</v>
      </c>
    </row>
    <row r="25" spans="1:29">
      <c r="A25" t="s">
        <v>912</v>
      </c>
      <c r="B25">
        <v>1082</v>
      </c>
      <c r="C25">
        <v>554</v>
      </c>
      <c r="D25">
        <v>169</v>
      </c>
      <c r="E25">
        <v>359</v>
      </c>
      <c r="F25">
        <v>786</v>
      </c>
      <c r="G25">
        <v>455</v>
      </c>
      <c r="H25">
        <v>68</v>
      </c>
      <c r="I25">
        <v>263</v>
      </c>
      <c r="J25">
        <v>312</v>
      </c>
      <c r="K25">
        <v>228</v>
      </c>
      <c r="L25">
        <v>34</v>
      </c>
      <c r="M25">
        <v>50</v>
      </c>
      <c r="N25">
        <v>63</v>
      </c>
      <c r="O25">
        <v>24</v>
      </c>
      <c r="P25">
        <v>3</v>
      </c>
      <c r="Q25">
        <v>36</v>
      </c>
      <c r="R25">
        <v>49</v>
      </c>
      <c r="S25">
        <v>23</v>
      </c>
      <c r="T25">
        <v>5</v>
      </c>
      <c r="U25">
        <v>21</v>
      </c>
      <c r="V25">
        <v>76</v>
      </c>
      <c r="W25">
        <v>26</v>
      </c>
      <c r="X25">
        <v>41</v>
      </c>
      <c r="Y25">
        <v>9</v>
      </c>
      <c r="Z25">
        <v>108</v>
      </c>
      <c r="AA25">
        <v>26</v>
      </c>
      <c r="AB25">
        <v>52</v>
      </c>
      <c r="AC25">
        <v>30</v>
      </c>
    </row>
    <row r="26" spans="1:29">
      <c r="A26" t="s">
        <v>911</v>
      </c>
      <c r="B26">
        <v>987</v>
      </c>
      <c r="C26">
        <v>514</v>
      </c>
      <c r="D26">
        <v>221</v>
      </c>
      <c r="E26">
        <v>252</v>
      </c>
      <c r="F26">
        <v>738</v>
      </c>
      <c r="G26">
        <v>449</v>
      </c>
      <c r="H26">
        <v>91</v>
      </c>
      <c r="I26">
        <v>198</v>
      </c>
      <c r="J26">
        <v>332</v>
      </c>
      <c r="K26">
        <v>237</v>
      </c>
      <c r="L26">
        <v>56</v>
      </c>
      <c r="M26">
        <v>39</v>
      </c>
      <c r="N26">
        <v>41</v>
      </c>
      <c r="O26">
        <v>20</v>
      </c>
      <c r="P26">
        <v>4</v>
      </c>
      <c r="Q26">
        <v>17</v>
      </c>
      <c r="R26">
        <v>57</v>
      </c>
      <c r="S26">
        <v>25</v>
      </c>
      <c r="T26">
        <v>7</v>
      </c>
      <c r="U26">
        <v>25</v>
      </c>
      <c r="V26">
        <v>70</v>
      </c>
      <c r="W26">
        <v>13</v>
      </c>
      <c r="X26">
        <v>52</v>
      </c>
      <c r="Y26">
        <v>5</v>
      </c>
      <c r="Z26">
        <v>81</v>
      </c>
      <c r="AA26">
        <v>7</v>
      </c>
      <c r="AB26">
        <v>67</v>
      </c>
      <c r="AC26">
        <v>7</v>
      </c>
    </row>
    <row r="27" spans="1:29">
      <c r="A27" t="s">
        <v>910</v>
      </c>
      <c r="B27">
        <v>987</v>
      </c>
      <c r="C27">
        <v>375</v>
      </c>
      <c r="D27">
        <v>219</v>
      </c>
      <c r="E27">
        <v>393</v>
      </c>
      <c r="F27">
        <v>733</v>
      </c>
      <c r="G27">
        <v>316</v>
      </c>
      <c r="H27">
        <v>95</v>
      </c>
      <c r="I27">
        <v>322</v>
      </c>
      <c r="J27">
        <v>330</v>
      </c>
      <c r="K27">
        <v>177</v>
      </c>
      <c r="L27">
        <v>65</v>
      </c>
      <c r="M27">
        <v>88</v>
      </c>
      <c r="N27">
        <v>41</v>
      </c>
      <c r="O27">
        <v>17</v>
      </c>
      <c r="P27">
        <v>8</v>
      </c>
      <c r="Q27">
        <v>16</v>
      </c>
      <c r="R27">
        <v>54</v>
      </c>
      <c r="S27">
        <v>18</v>
      </c>
      <c r="T27">
        <v>10</v>
      </c>
      <c r="U27">
        <v>26</v>
      </c>
      <c r="V27">
        <v>79</v>
      </c>
      <c r="W27">
        <v>13</v>
      </c>
      <c r="X27">
        <v>52</v>
      </c>
      <c r="Y27">
        <v>14</v>
      </c>
      <c r="Z27">
        <v>80</v>
      </c>
      <c r="AA27">
        <v>11</v>
      </c>
      <c r="AB27">
        <v>54</v>
      </c>
      <c r="AC27">
        <v>15</v>
      </c>
    </row>
    <row r="28" spans="1:29">
      <c r="A28" t="s">
        <v>909</v>
      </c>
      <c r="B28">
        <v>301</v>
      </c>
      <c r="C28">
        <v>148</v>
      </c>
      <c r="D28">
        <v>82</v>
      </c>
      <c r="E28">
        <v>71</v>
      </c>
      <c r="F28">
        <v>215</v>
      </c>
      <c r="G28">
        <v>127</v>
      </c>
      <c r="H28">
        <v>40</v>
      </c>
      <c r="I28">
        <v>48</v>
      </c>
      <c r="J28">
        <v>98</v>
      </c>
      <c r="K28">
        <v>55</v>
      </c>
      <c r="L28">
        <v>29</v>
      </c>
      <c r="M28">
        <v>14</v>
      </c>
      <c r="N28">
        <v>12</v>
      </c>
      <c r="O28">
        <v>5</v>
      </c>
      <c r="P28">
        <v>1</v>
      </c>
      <c r="Q28">
        <v>6</v>
      </c>
      <c r="R28">
        <v>15</v>
      </c>
      <c r="S28">
        <v>7</v>
      </c>
      <c r="T28">
        <v>4</v>
      </c>
      <c r="U28">
        <v>4</v>
      </c>
      <c r="V28">
        <v>22</v>
      </c>
      <c r="W28">
        <v>5</v>
      </c>
      <c r="X28">
        <v>17</v>
      </c>
      <c r="Y28" t="s">
        <v>19</v>
      </c>
      <c r="Z28">
        <v>37</v>
      </c>
      <c r="AA28">
        <v>4</v>
      </c>
      <c r="AB28">
        <v>20</v>
      </c>
      <c r="AC28">
        <v>13</v>
      </c>
    </row>
    <row r="29" spans="1:29">
      <c r="A29" t="s">
        <v>908</v>
      </c>
      <c r="B29">
        <v>1203</v>
      </c>
      <c r="C29">
        <v>629</v>
      </c>
      <c r="D29">
        <v>182</v>
      </c>
      <c r="E29">
        <v>392</v>
      </c>
      <c r="F29">
        <v>818</v>
      </c>
      <c r="G29">
        <v>510</v>
      </c>
      <c r="H29">
        <v>55</v>
      </c>
      <c r="I29">
        <v>253</v>
      </c>
      <c r="J29">
        <v>382</v>
      </c>
      <c r="K29">
        <v>271</v>
      </c>
      <c r="L29">
        <v>39</v>
      </c>
      <c r="M29">
        <v>72</v>
      </c>
      <c r="N29">
        <v>96</v>
      </c>
      <c r="O29">
        <v>35</v>
      </c>
      <c r="P29">
        <v>8</v>
      </c>
      <c r="Q29">
        <v>53</v>
      </c>
      <c r="R29">
        <v>52</v>
      </c>
      <c r="S29">
        <v>19</v>
      </c>
      <c r="T29">
        <v>5</v>
      </c>
      <c r="U29">
        <v>28</v>
      </c>
      <c r="V29">
        <v>101</v>
      </c>
      <c r="W29">
        <v>37</v>
      </c>
      <c r="X29">
        <v>52</v>
      </c>
      <c r="Y29">
        <v>12</v>
      </c>
      <c r="Z29">
        <v>136</v>
      </c>
      <c r="AA29">
        <v>28</v>
      </c>
      <c r="AB29">
        <v>62</v>
      </c>
      <c r="AC29">
        <v>46</v>
      </c>
    </row>
    <row r="30" spans="1:29">
      <c r="A30" t="s">
        <v>907</v>
      </c>
      <c r="B30">
        <v>1121</v>
      </c>
      <c r="C30">
        <v>492</v>
      </c>
      <c r="D30">
        <v>188</v>
      </c>
      <c r="E30">
        <v>441</v>
      </c>
      <c r="F30">
        <v>831</v>
      </c>
      <c r="G30">
        <v>403</v>
      </c>
      <c r="H30">
        <v>75</v>
      </c>
      <c r="I30">
        <v>353</v>
      </c>
      <c r="J30">
        <v>285</v>
      </c>
      <c r="K30">
        <v>176</v>
      </c>
      <c r="L30">
        <v>34</v>
      </c>
      <c r="M30">
        <v>75</v>
      </c>
      <c r="N30">
        <v>49</v>
      </c>
      <c r="O30">
        <v>26</v>
      </c>
      <c r="P30">
        <v>5</v>
      </c>
      <c r="Q30">
        <v>18</v>
      </c>
      <c r="R30">
        <v>65</v>
      </c>
      <c r="S30">
        <v>31</v>
      </c>
      <c r="T30">
        <v>11</v>
      </c>
      <c r="U30">
        <v>23</v>
      </c>
      <c r="V30">
        <v>75</v>
      </c>
      <c r="W30">
        <v>12</v>
      </c>
      <c r="X30">
        <v>47</v>
      </c>
      <c r="Y30">
        <v>16</v>
      </c>
      <c r="Z30">
        <v>101</v>
      </c>
      <c r="AA30">
        <v>20</v>
      </c>
      <c r="AB30">
        <v>50</v>
      </c>
      <c r="AC30">
        <v>31</v>
      </c>
    </row>
    <row r="31" spans="1:29">
      <c r="A31" t="s">
        <v>906</v>
      </c>
      <c r="B31">
        <v>1758</v>
      </c>
      <c r="C31">
        <v>750</v>
      </c>
      <c r="D31">
        <v>323</v>
      </c>
      <c r="E31">
        <v>685</v>
      </c>
      <c r="F31">
        <v>1358</v>
      </c>
      <c r="G31">
        <v>667</v>
      </c>
      <c r="H31">
        <v>165</v>
      </c>
      <c r="I31">
        <v>526</v>
      </c>
      <c r="J31">
        <v>416</v>
      </c>
      <c r="K31">
        <v>236</v>
      </c>
      <c r="L31">
        <v>74</v>
      </c>
      <c r="M31">
        <v>106</v>
      </c>
      <c r="N31">
        <v>92</v>
      </c>
      <c r="O31">
        <v>22</v>
      </c>
      <c r="P31">
        <v>7</v>
      </c>
      <c r="Q31">
        <v>63</v>
      </c>
      <c r="R31">
        <v>50</v>
      </c>
      <c r="S31">
        <v>14</v>
      </c>
      <c r="T31">
        <v>5</v>
      </c>
      <c r="U31">
        <v>31</v>
      </c>
      <c r="V31">
        <v>116</v>
      </c>
      <c r="W31">
        <v>21</v>
      </c>
      <c r="X31">
        <v>70</v>
      </c>
      <c r="Y31">
        <v>25</v>
      </c>
      <c r="Z31">
        <v>142</v>
      </c>
      <c r="AA31">
        <v>26</v>
      </c>
      <c r="AB31">
        <v>76</v>
      </c>
      <c r="AC31">
        <v>40</v>
      </c>
    </row>
    <row r="32" spans="1:29">
      <c r="A32" t="s">
        <v>905</v>
      </c>
      <c r="B32">
        <v>2355</v>
      </c>
      <c r="C32">
        <v>789</v>
      </c>
      <c r="D32">
        <v>437</v>
      </c>
      <c r="E32">
        <v>1129</v>
      </c>
      <c r="F32">
        <v>1804</v>
      </c>
      <c r="G32">
        <v>670</v>
      </c>
      <c r="H32">
        <v>218</v>
      </c>
      <c r="I32">
        <v>916</v>
      </c>
      <c r="J32">
        <v>585</v>
      </c>
      <c r="K32">
        <v>291</v>
      </c>
      <c r="L32">
        <v>96</v>
      </c>
      <c r="M32">
        <v>198</v>
      </c>
      <c r="N32">
        <v>122</v>
      </c>
      <c r="O32">
        <v>33</v>
      </c>
      <c r="P32">
        <v>8</v>
      </c>
      <c r="Q32">
        <v>81</v>
      </c>
      <c r="R32">
        <v>92</v>
      </c>
      <c r="S32">
        <v>31</v>
      </c>
      <c r="T32">
        <v>15</v>
      </c>
      <c r="U32">
        <v>46</v>
      </c>
      <c r="V32">
        <v>161</v>
      </c>
      <c r="W32">
        <v>28</v>
      </c>
      <c r="X32">
        <v>83</v>
      </c>
      <c r="Y32">
        <v>50</v>
      </c>
      <c r="Z32">
        <v>176</v>
      </c>
      <c r="AA32">
        <v>27</v>
      </c>
      <c r="AB32">
        <v>113</v>
      </c>
      <c r="AC32">
        <v>36</v>
      </c>
    </row>
    <row r="33" spans="1:29">
      <c r="A33" t="s">
        <v>904</v>
      </c>
      <c r="B33">
        <v>929</v>
      </c>
      <c r="C33">
        <v>353</v>
      </c>
      <c r="D33">
        <v>142</v>
      </c>
      <c r="E33">
        <v>434</v>
      </c>
      <c r="F33">
        <v>681</v>
      </c>
      <c r="G33">
        <v>280</v>
      </c>
      <c r="H33">
        <v>64</v>
      </c>
      <c r="I33">
        <v>337</v>
      </c>
      <c r="J33">
        <v>199</v>
      </c>
      <c r="K33">
        <v>99</v>
      </c>
      <c r="L33">
        <v>38</v>
      </c>
      <c r="M33">
        <v>62</v>
      </c>
      <c r="N33">
        <v>46</v>
      </c>
      <c r="O33">
        <v>9</v>
      </c>
      <c r="P33">
        <v>4</v>
      </c>
      <c r="Q33">
        <v>33</v>
      </c>
      <c r="R33">
        <v>34</v>
      </c>
      <c r="S33">
        <v>13</v>
      </c>
      <c r="T33">
        <v>3</v>
      </c>
      <c r="U33">
        <v>18</v>
      </c>
      <c r="V33">
        <v>54</v>
      </c>
      <c r="W33">
        <v>5</v>
      </c>
      <c r="X33">
        <v>35</v>
      </c>
      <c r="Y33">
        <v>14</v>
      </c>
      <c r="Z33">
        <v>114</v>
      </c>
      <c r="AA33">
        <v>46</v>
      </c>
      <c r="AB33">
        <v>36</v>
      </c>
      <c r="AC33">
        <v>32</v>
      </c>
    </row>
    <row r="34" spans="1:29">
      <c r="A34" t="s">
        <v>903</v>
      </c>
      <c r="B34">
        <v>904</v>
      </c>
      <c r="C34">
        <v>327</v>
      </c>
      <c r="D34">
        <v>165</v>
      </c>
      <c r="E34">
        <v>412</v>
      </c>
      <c r="F34">
        <v>671</v>
      </c>
      <c r="G34">
        <v>293</v>
      </c>
      <c r="H34">
        <v>63</v>
      </c>
      <c r="I34">
        <v>315</v>
      </c>
      <c r="J34">
        <v>267</v>
      </c>
      <c r="K34">
        <v>146</v>
      </c>
      <c r="L34">
        <v>41</v>
      </c>
      <c r="M34">
        <v>80</v>
      </c>
      <c r="N34">
        <v>61</v>
      </c>
      <c r="O34">
        <v>15</v>
      </c>
      <c r="P34">
        <v>6</v>
      </c>
      <c r="Q34">
        <v>40</v>
      </c>
      <c r="R34">
        <v>23</v>
      </c>
      <c r="S34">
        <v>10</v>
      </c>
      <c r="T34">
        <v>1</v>
      </c>
      <c r="U34">
        <v>12</v>
      </c>
      <c r="V34">
        <v>67</v>
      </c>
      <c r="W34">
        <v>7</v>
      </c>
      <c r="X34">
        <v>48</v>
      </c>
      <c r="Y34">
        <v>12</v>
      </c>
      <c r="Z34">
        <v>82</v>
      </c>
      <c r="AA34">
        <v>2</v>
      </c>
      <c r="AB34">
        <v>47</v>
      </c>
      <c r="AC34">
        <v>33</v>
      </c>
    </row>
    <row r="35" spans="1:29">
      <c r="A35" t="s">
        <v>902</v>
      </c>
      <c r="B35">
        <v>1870</v>
      </c>
      <c r="C35">
        <v>758</v>
      </c>
      <c r="D35">
        <v>410</v>
      </c>
      <c r="E35">
        <v>702</v>
      </c>
      <c r="F35">
        <v>1393</v>
      </c>
      <c r="G35">
        <v>676</v>
      </c>
      <c r="H35">
        <v>176</v>
      </c>
      <c r="I35">
        <v>541</v>
      </c>
      <c r="J35">
        <v>656</v>
      </c>
      <c r="K35">
        <v>391</v>
      </c>
      <c r="L35">
        <v>129</v>
      </c>
      <c r="M35">
        <v>136</v>
      </c>
      <c r="N35">
        <v>102</v>
      </c>
      <c r="O35">
        <v>30</v>
      </c>
      <c r="P35">
        <v>14</v>
      </c>
      <c r="Q35">
        <v>58</v>
      </c>
      <c r="R35">
        <v>62</v>
      </c>
      <c r="S35">
        <v>22</v>
      </c>
      <c r="T35">
        <v>5</v>
      </c>
      <c r="U35">
        <v>35</v>
      </c>
      <c r="V35">
        <v>147</v>
      </c>
      <c r="W35">
        <v>18</v>
      </c>
      <c r="X35">
        <v>114</v>
      </c>
      <c r="Y35">
        <v>15</v>
      </c>
      <c r="Z35">
        <v>166</v>
      </c>
      <c r="AA35">
        <v>12</v>
      </c>
      <c r="AB35">
        <v>101</v>
      </c>
      <c r="AC35">
        <v>53</v>
      </c>
    </row>
    <row r="36" spans="1:29">
      <c r="A36" t="s">
        <v>901</v>
      </c>
      <c r="B36">
        <v>2729</v>
      </c>
      <c r="C36">
        <v>958</v>
      </c>
      <c r="D36">
        <v>492</v>
      </c>
      <c r="E36">
        <v>1279</v>
      </c>
      <c r="F36">
        <v>2066</v>
      </c>
      <c r="G36">
        <v>814</v>
      </c>
      <c r="H36">
        <v>230</v>
      </c>
      <c r="I36">
        <v>1022</v>
      </c>
      <c r="J36">
        <v>693</v>
      </c>
      <c r="K36">
        <v>361</v>
      </c>
      <c r="L36">
        <v>113</v>
      </c>
      <c r="M36">
        <v>219</v>
      </c>
      <c r="N36">
        <v>160</v>
      </c>
      <c r="O36">
        <v>32</v>
      </c>
      <c r="P36">
        <v>13</v>
      </c>
      <c r="Q36">
        <v>115</v>
      </c>
      <c r="R36">
        <v>92</v>
      </c>
      <c r="S36">
        <v>25</v>
      </c>
      <c r="T36">
        <v>13</v>
      </c>
      <c r="U36">
        <v>54</v>
      </c>
      <c r="V36">
        <v>191</v>
      </c>
      <c r="W36">
        <v>41</v>
      </c>
      <c r="X36">
        <v>114</v>
      </c>
      <c r="Y36">
        <v>36</v>
      </c>
      <c r="Z36">
        <v>220</v>
      </c>
      <c r="AA36">
        <v>46</v>
      </c>
      <c r="AB36">
        <v>122</v>
      </c>
      <c r="AC36">
        <v>52</v>
      </c>
    </row>
    <row r="37" spans="1:29">
      <c r="A37" t="s">
        <v>900</v>
      </c>
      <c r="B37">
        <v>3148</v>
      </c>
      <c r="C37">
        <v>1156</v>
      </c>
      <c r="D37">
        <v>458</v>
      </c>
      <c r="E37">
        <v>1534</v>
      </c>
      <c r="F37">
        <v>2411</v>
      </c>
      <c r="G37">
        <v>1003</v>
      </c>
      <c r="H37">
        <v>162</v>
      </c>
      <c r="I37">
        <v>1246</v>
      </c>
      <c r="J37">
        <v>906</v>
      </c>
      <c r="K37">
        <v>487</v>
      </c>
      <c r="L37">
        <v>98</v>
      </c>
      <c r="M37">
        <v>321</v>
      </c>
      <c r="N37">
        <v>184</v>
      </c>
      <c r="O37">
        <v>44</v>
      </c>
      <c r="P37">
        <v>17</v>
      </c>
      <c r="Q37">
        <v>123</v>
      </c>
      <c r="R37">
        <v>100</v>
      </c>
      <c r="S37">
        <v>34</v>
      </c>
      <c r="T37">
        <v>5</v>
      </c>
      <c r="U37">
        <v>61</v>
      </c>
      <c r="V37">
        <v>219</v>
      </c>
      <c r="W37">
        <v>30</v>
      </c>
      <c r="X37">
        <v>139</v>
      </c>
      <c r="Y37">
        <v>50</v>
      </c>
      <c r="Z37">
        <v>234</v>
      </c>
      <c r="AA37">
        <v>45</v>
      </c>
      <c r="AB37">
        <v>135</v>
      </c>
      <c r="AC37">
        <v>54</v>
      </c>
    </row>
    <row r="38" spans="1:29">
      <c r="A38" t="s">
        <v>899</v>
      </c>
      <c r="B38">
        <v>475</v>
      </c>
      <c r="C38">
        <v>174</v>
      </c>
      <c r="D38">
        <v>84</v>
      </c>
      <c r="E38">
        <v>217</v>
      </c>
      <c r="F38">
        <v>360</v>
      </c>
      <c r="G38">
        <v>150</v>
      </c>
      <c r="H38">
        <v>47</v>
      </c>
      <c r="I38">
        <v>163</v>
      </c>
      <c r="J38">
        <v>104</v>
      </c>
      <c r="K38">
        <v>54</v>
      </c>
      <c r="L38">
        <v>19</v>
      </c>
      <c r="M38">
        <v>31</v>
      </c>
      <c r="N38">
        <v>31</v>
      </c>
      <c r="O38">
        <v>4</v>
      </c>
      <c r="P38">
        <v>1</v>
      </c>
      <c r="Q38">
        <v>26</v>
      </c>
      <c r="R38">
        <v>13</v>
      </c>
      <c r="S38">
        <v>6</v>
      </c>
      <c r="T38" t="s">
        <v>19</v>
      </c>
      <c r="U38">
        <v>7</v>
      </c>
      <c r="V38">
        <v>36</v>
      </c>
      <c r="W38">
        <v>9</v>
      </c>
      <c r="X38">
        <v>19</v>
      </c>
      <c r="Y38">
        <v>8</v>
      </c>
      <c r="Z38">
        <v>35</v>
      </c>
      <c r="AA38">
        <v>5</v>
      </c>
      <c r="AB38">
        <v>17</v>
      </c>
      <c r="AC38">
        <v>13</v>
      </c>
    </row>
    <row r="39" spans="1:29">
      <c r="A39" t="s">
        <v>898</v>
      </c>
      <c r="B39">
        <v>702</v>
      </c>
      <c r="C39">
        <v>312</v>
      </c>
      <c r="D39">
        <v>163</v>
      </c>
      <c r="E39">
        <v>227</v>
      </c>
      <c r="F39">
        <v>528</v>
      </c>
      <c r="G39">
        <v>274</v>
      </c>
      <c r="H39">
        <v>87</v>
      </c>
      <c r="I39">
        <v>167</v>
      </c>
      <c r="J39">
        <v>152</v>
      </c>
      <c r="K39">
        <v>100</v>
      </c>
      <c r="L39">
        <v>29</v>
      </c>
      <c r="M39">
        <v>23</v>
      </c>
      <c r="N39">
        <v>42</v>
      </c>
      <c r="O39">
        <v>16</v>
      </c>
      <c r="P39">
        <v>5</v>
      </c>
      <c r="Q39">
        <v>21</v>
      </c>
      <c r="R39">
        <v>33</v>
      </c>
      <c r="S39">
        <v>9</v>
      </c>
      <c r="T39">
        <v>2</v>
      </c>
      <c r="U39">
        <v>22</v>
      </c>
      <c r="V39">
        <v>45</v>
      </c>
      <c r="W39">
        <v>9</v>
      </c>
      <c r="X39">
        <v>35</v>
      </c>
      <c r="Y39">
        <v>1</v>
      </c>
      <c r="Z39">
        <v>54</v>
      </c>
      <c r="AA39">
        <v>4</v>
      </c>
      <c r="AB39">
        <v>34</v>
      </c>
      <c r="AC39">
        <v>16</v>
      </c>
    </row>
    <row r="40" spans="1:29">
      <c r="A40" t="s">
        <v>897</v>
      </c>
      <c r="B40">
        <v>1314</v>
      </c>
      <c r="C40">
        <v>796</v>
      </c>
      <c r="D40">
        <v>222</v>
      </c>
      <c r="E40">
        <v>296</v>
      </c>
      <c r="F40">
        <v>891</v>
      </c>
      <c r="G40">
        <v>587</v>
      </c>
      <c r="H40">
        <v>59</v>
      </c>
      <c r="I40">
        <v>245</v>
      </c>
      <c r="J40">
        <v>453</v>
      </c>
      <c r="K40">
        <v>365</v>
      </c>
      <c r="L40">
        <v>36</v>
      </c>
      <c r="M40">
        <v>52</v>
      </c>
      <c r="N40">
        <v>59</v>
      </c>
      <c r="O40">
        <v>49</v>
      </c>
      <c r="P40">
        <v>1</v>
      </c>
      <c r="Q40">
        <v>9</v>
      </c>
      <c r="R40">
        <v>82</v>
      </c>
      <c r="S40">
        <v>63</v>
      </c>
      <c r="T40">
        <v>3</v>
      </c>
      <c r="U40">
        <v>16</v>
      </c>
      <c r="V40">
        <v>173</v>
      </c>
      <c r="W40">
        <v>88</v>
      </c>
      <c r="X40">
        <v>80</v>
      </c>
      <c r="Y40">
        <v>5</v>
      </c>
      <c r="Z40">
        <v>109</v>
      </c>
      <c r="AA40">
        <v>9</v>
      </c>
      <c r="AB40">
        <v>79</v>
      </c>
      <c r="AC40">
        <v>21</v>
      </c>
    </row>
    <row r="41" spans="1:29">
      <c r="A41" t="s">
        <v>896</v>
      </c>
      <c r="B41">
        <v>1053</v>
      </c>
      <c r="C41">
        <v>483</v>
      </c>
      <c r="D41">
        <v>201</v>
      </c>
      <c r="E41">
        <v>369</v>
      </c>
      <c r="F41">
        <v>762</v>
      </c>
      <c r="G41">
        <v>409</v>
      </c>
      <c r="H41">
        <v>86</v>
      </c>
      <c r="I41">
        <v>267</v>
      </c>
      <c r="J41">
        <v>287</v>
      </c>
      <c r="K41">
        <v>174</v>
      </c>
      <c r="L41">
        <v>51</v>
      </c>
      <c r="M41">
        <v>62</v>
      </c>
      <c r="N41">
        <v>46</v>
      </c>
      <c r="O41">
        <v>13</v>
      </c>
      <c r="P41">
        <v>10</v>
      </c>
      <c r="Q41">
        <v>23</v>
      </c>
      <c r="R41">
        <v>51</v>
      </c>
      <c r="S41">
        <v>26</v>
      </c>
      <c r="T41">
        <v>7</v>
      </c>
      <c r="U41">
        <v>18</v>
      </c>
      <c r="V41">
        <v>72</v>
      </c>
      <c r="W41">
        <v>15</v>
      </c>
      <c r="X41">
        <v>49</v>
      </c>
      <c r="Y41">
        <v>8</v>
      </c>
      <c r="Z41">
        <v>122</v>
      </c>
      <c r="AA41">
        <v>20</v>
      </c>
      <c r="AB41">
        <v>49</v>
      </c>
      <c r="AC41">
        <v>53</v>
      </c>
    </row>
    <row r="42" spans="1:29">
      <c r="A42" t="s">
        <v>895</v>
      </c>
      <c r="B42">
        <v>2146</v>
      </c>
      <c r="C42">
        <v>977</v>
      </c>
      <c r="D42">
        <v>380</v>
      </c>
      <c r="E42">
        <v>789</v>
      </c>
      <c r="F42">
        <v>1600</v>
      </c>
      <c r="G42">
        <v>853</v>
      </c>
      <c r="H42">
        <v>152</v>
      </c>
      <c r="I42">
        <v>595</v>
      </c>
      <c r="J42">
        <v>627</v>
      </c>
      <c r="K42">
        <v>373</v>
      </c>
      <c r="L42">
        <v>102</v>
      </c>
      <c r="M42">
        <v>152</v>
      </c>
      <c r="N42">
        <v>128</v>
      </c>
      <c r="O42">
        <v>44</v>
      </c>
      <c r="P42">
        <v>12</v>
      </c>
      <c r="Q42">
        <v>72</v>
      </c>
      <c r="R42">
        <v>87</v>
      </c>
      <c r="S42">
        <v>27</v>
      </c>
      <c r="T42">
        <v>14</v>
      </c>
      <c r="U42">
        <v>46</v>
      </c>
      <c r="V42">
        <v>153</v>
      </c>
      <c r="W42">
        <v>27</v>
      </c>
      <c r="X42">
        <v>97</v>
      </c>
      <c r="Y42">
        <v>29</v>
      </c>
      <c r="Z42">
        <v>178</v>
      </c>
      <c r="AA42">
        <v>26</v>
      </c>
      <c r="AB42">
        <v>105</v>
      </c>
      <c r="AC42">
        <v>47</v>
      </c>
    </row>
    <row r="43" spans="1:29">
      <c r="A43" t="s">
        <v>894</v>
      </c>
      <c r="B43">
        <v>2971</v>
      </c>
      <c r="C43">
        <v>1422</v>
      </c>
      <c r="D43">
        <v>598</v>
      </c>
      <c r="E43">
        <v>951</v>
      </c>
      <c r="F43">
        <v>2228</v>
      </c>
      <c r="G43">
        <v>1223</v>
      </c>
      <c r="H43">
        <v>281</v>
      </c>
      <c r="I43">
        <v>724</v>
      </c>
      <c r="J43">
        <v>816</v>
      </c>
      <c r="K43">
        <v>518</v>
      </c>
      <c r="L43">
        <v>149</v>
      </c>
      <c r="M43">
        <v>149</v>
      </c>
      <c r="N43">
        <v>102</v>
      </c>
      <c r="O43">
        <v>36</v>
      </c>
      <c r="P43">
        <v>14</v>
      </c>
      <c r="Q43">
        <v>52</v>
      </c>
      <c r="R43">
        <v>179</v>
      </c>
      <c r="S43">
        <v>73</v>
      </c>
      <c r="T43">
        <v>24</v>
      </c>
      <c r="U43">
        <v>82</v>
      </c>
      <c r="V43">
        <v>231</v>
      </c>
      <c r="W43">
        <v>41</v>
      </c>
      <c r="X43">
        <v>132</v>
      </c>
      <c r="Y43">
        <v>58</v>
      </c>
      <c r="Z43">
        <v>231</v>
      </c>
      <c r="AA43">
        <v>49</v>
      </c>
      <c r="AB43">
        <v>147</v>
      </c>
      <c r="AC43">
        <v>35</v>
      </c>
    </row>
    <row r="44" spans="1:29">
      <c r="A44" t="s">
        <v>893</v>
      </c>
      <c r="B44">
        <v>1109</v>
      </c>
      <c r="C44">
        <v>478</v>
      </c>
      <c r="D44">
        <v>264</v>
      </c>
      <c r="E44">
        <v>367</v>
      </c>
      <c r="F44">
        <v>817</v>
      </c>
      <c r="G44">
        <v>406</v>
      </c>
      <c r="H44">
        <v>125</v>
      </c>
      <c r="I44">
        <v>286</v>
      </c>
      <c r="J44">
        <v>341</v>
      </c>
      <c r="K44">
        <v>191</v>
      </c>
      <c r="L44">
        <v>72</v>
      </c>
      <c r="M44">
        <v>78</v>
      </c>
      <c r="N44">
        <v>50</v>
      </c>
      <c r="O44">
        <v>21</v>
      </c>
      <c r="P44">
        <v>11</v>
      </c>
      <c r="Q44">
        <v>18</v>
      </c>
      <c r="R44">
        <v>62</v>
      </c>
      <c r="S44">
        <v>32</v>
      </c>
      <c r="T44">
        <v>5</v>
      </c>
      <c r="U44">
        <v>25</v>
      </c>
      <c r="V44">
        <v>77</v>
      </c>
      <c r="W44">
        <v>10</v>
      </c>
      <c r="X44">
        <v>57</v>
      </c>
      <c r="Y44">
        <v>10</v>
      </c>
      <c r="Z44">
        <v>103</v>
      </c>
      <c r="AA44">
        <v>9</v>
      </c>
      <c r="AB44">
        <v>66</v>
      </c>
      <c r="AC44">
        <v>28</v>
      </c>
    </row>
    <row r="45" spans="1:29">
      <c r="A45" t="s">
        <v>892</v>
      </c>
      <c r="B45">
        <v>455</v>
      </c>
      <c r="C45">
        <v>248</v>
      </c>
      <c r="D45">
        <v>53</v>
      </c>
      <c r="E45">
        <v>154</v>
      </c>
      <c r="F45">
        <v>353</v>
      </c>
      <c r="G45">
        <v>211</v>
      </c>
      <c r="H45">
        <v>10</v>
      </c>
      <c r="I45">
        <v>132</v>
      </c>
      <c r="J45">
        <v>132</v>
      </c>
      <c r="K45">
        <v>97</v>
      </c>
      <c r="L45">
        <v>8</v>
      </c>
      <c r="M45">
        <v>27</v>
      </c>
      <c r="N45">
        <v>27</v>
      </c>
      <c r="O45">
        <v>14</v>
      </c>
      <c r="P45">
        <v>1</v>
      </c>
      <c r="Q45">
        <v>12</v>
      </c>
      <c r="R45">
        <v>14</v>
      </c>
      <c r="S45">
        <v>9</v>
      </c>
      <c r="T45">
        <v>2</v>
      </c>
      <c r="U45">
        <v>3</v>
      </c>
      <c r="V45">
        <v>29</v>
      </c>
      <c r="W45">
        <v>10</v>
      </c>
      <c r="X45">
        <v>18</v>
      </c>
      <c r="Y45">
        <v>1</v>
      </c>
      <c r="Z45">
        <v>32</v>
      </c>
      <c r="AA45">
        <v>4</v>
      </c>
      <c r="AB45">
        <v>22</v>
      </c>
      <c r="AC45">
        <v>6</v>
      </c>
    </row>
    <row r="46" spans="1:29">
      <c r="A46" t="s">
        <v>891</v>
      </c>
      <c r="B46">
        <v>637</v>
      </c>
      <c r="C46">
        <v>248</v>
      </c>
      <c r="D46">
        <v>137</v>
      </c>
      <c r="E46">
        <v>252</v>
      </c>
      <c r="F46">
        <v>476</v>
      </c>
      <c r="G46">
        <v>207</v>
      </c>
      <c r="H46">
        <v>66</v>
      </c>
      <c r="I46">
        <v>203</v>
      </c>
      <c r="J46">
        <v>161</v>
      </c>
      <c r="K46">
        <v>84</v>
      </c>
      <c r="L46">
        <v>34</v>
      </c>
      <c r="M46">
        <v>43</v>
      </c>
      <c r="N46">
        <v>31</v>
      </c>
      <c r="O46">
        <v>14</v>
      </c>
      <c r="P46">
        <v>6</v>
      </c>
      <c r="Q46">
        <v>11</v>
      </c>
      <c r="R46">
        <v>41</v>
      </c>
      <c r="S46">
        <v>15</v>
      </c>
      <c r="T46">
        <v>4</v>
      </c>
      <c r="U46">
        <v>22</v>
      </c>
      <c r="V46">
        <v>45</v>
      </c>
      <c r="W46">
        <v>6</v>
      </c>
      <c r="X46">
        <v>34</v>
      </c>
      <c r="Y46">
        <v>5</v>
      </c>
      <c r="Z46">
        <v>44</v>
      </c>
      <c r="AA46">
        <v>6</v>
      </c>
      <c r="AB46">
        <v>27</v>
      </c>
      <c r="AC46">
        <v>11</v>
      </c>
    </row>
    <row r="47" spans="1:29">
      <c r="A47" t="s">
        <v>890</v>
      </c>
      <c r="B47">
        <v>1576</v>
      </c>
      <c r="C47">
        <v>768</v>
      </c>
      <c r="D47">
        <v>238</v>
      </c>
      <c r="E47">
        <v>570</v>
      </c>
      <c r="F47">
        <v>1156</v>
      </c>
      <c r="G47">
        <v>620</v>
      </c>
      <c r="H47">
        <v>78</v>
      </c>
      <c r="I47">
        <v>458</v>
      </c>
      <c r="J47">
        <v>378</v>
      </c>
      <c r="K47">
        <v>251</v>
      </c>
      <c r="L47">
        <v>40</v>
      </c>
      <c r="M47">
        <v>87</v>
      </c>
      <c r="N47">
        <v>68</v>
      </c>
      <c r="O47">
        <v>31</v>
      </c>
      <c r="P47">
        <v>11</v>
      </c>
      <c r="Q47">
        <v>26</v>
      </c>
      <c r="R47">
        <v>91</v>
      </c>
      <c r="S47">
        <v>48</v>
      </c>
      <c r="T47">
        <v>11</v>
      </c>
      <c r="U47">
        <v>32</v>
      </c>
      <c r="V47">
        <v>115</v>
      </c>
      <c r="W47">
        <v>34</v>
      </c>
      <c r="X47">
        <v>65</v>
      </c>
      <c r="Y47">
        <v>16</v>
      </c>
      <c r="Z47">
        <v>146</v>
      </c>
      <c r="AA47">
        <v>35</v>
      </c>
      <c r="AB47">
        <v>73</v>
      </c>
      <c r="AC47">
        <v>38</v>
      </c>
    </row>
    <row r="48" spans="1:29">
      <c r="A48" t="s">
        <v>889</v>
      </c>
      <c r="B48">
        <v>402</v>
      </c>
      <c r="C48">
        <v>264</v>
      </c>
      <c r="D48">
        <v>57</v>
      </c>
      <c r="E48">
        <v>81</v>
      </c>
      <c r="F48">
        <v>309</v>
      </c>
      <c r="G48">
        <v>227</v>
      </c>
      <c r="H48">
        <v>11</v>
      </c>
      <c r="I48">
        <v>71</v>
      </c>
      <c r="J48">
        <v>120</v>
      </c>
      <c r="K48">
        <v>104</v>
      </c>
      <c r="L48">
        <v>6</v>
      </c>
      <c r="M48">
        <v>10</v>
      </c>
      <c r="N48">
        <v>11</v>
      </c>
      <c r="O48">
        <v>5</v>
      </c>
      <c r="P48" t="s">
        <v>19</v>
      </c>
      <c r="Q48">
        <v>6</v>
      </c>
      <c r="R48">
        <v>20</v>
      </c>
      <c r="S48">
        <v>14</v>
      </c>
      <c r="T48">
        <v>3</v>
      </c>
      <c r="U48">
        <v>3</v>
      </c>
      <c r="V48">
        <v>25</v>
      </c>
      <c r="W48">
        <v>6</v>
      </c>
      <c r="X48">
        <v>19</v>
      </c>
      <c r="Y48" t="s">
        <v>19</v>
      </c>
      <c r="Z48">
        <v>37</v>
      </c>
      <c r="AA48">
        <v>12</v>
      </c>
      <c r="AB48">
        <v>24</v>
      </c>
      <c r="AC48">
        <v>1</v>
      </c>
    </row>
    <row r="49" spans="1:29">
      <c r="A49" t="s">
        <v>888</v>
      </c>
      <c r="B49">
        <v>3427</v>
      </c>
      <c r="C49">
        <v>1651</v>
      </c>
      <c r="D49">
        <v>710</v>
      </c>
      <c r="E49">
        <v>1066</v>
      </c>
      <c r="F49">
        <v>2492</v>
      </c>
      <c r="G49">
        <v>1375</v>
      </c>
      <c r="H49">
        <v>289</v>
      </c>
      <c r="I49">
        <v>828</v>
      </c>
      <c r="J49">
        <v>934</v>
      </c>
      <c r="K49">
        <v>613</v>
      </c>
      <c r="L49">
        <v>141</v>
      </c>
      <c r="M49">
        <v>180</v>
      </c>
      <c r="N49">
        <v>195</v>
      </c>
      <c r="O49">
        <v>93</v>
      </c>
      <c r="P49">
        <v>20</v>
      </c>
      <c r="Q49">
        <v>82</v>
      </c>
      <c r="R49">
        <v>183</v>
      </c>
      <c r="S49">
        <v>89</v>
      </c>
      <c r="T49">
        <v>30</v>
      </c>
      <c r="U49">
        <v>64</v>
      </c>
      <c r="V49">
        <v>265</v>
      </c>
      <c r="W49">
        <v>44</v>
      </c>
      <c r="X49">
        <v>186</v>
      </c>
      <c r="Y49">
        <v>35</v>
      </c>
      <c r="Z49">
        <v>292</v>
      </c>
      <c r="AA49">
        <v>50</v>
      </c>
      <c r="AB49">
        <v>185</v>
      </c>
      <c r="AC49">
        <v>57</v>
      </c>
    </row>
    <row r="50" spans="1:29">
      <c r="A50" t="s">
        <v>887</v>
      </c>
      <c r="B50">
        <v>563</v>
      </c>
      <c r="C50">
        <v>300</v>
      </c>
      <c r="D50">
        <v>118</v>
      </c>
      <c r="E50">
        <v>145</v>
      </c>
      <c r="F50">
        <v>408</v>
      </c>
      <c r="G50">
        <v>241</v>
      </c>
      <c r="H50">
        <v>62</v>
      </c>
      <c r="I50">
        <v>105</v>
      </c>
      <c r="J50">
        <v>147</v>
      </c>
      <c r="K50">
        <v>103</v>
      </c>
      <c r="L50">
        <v>26</v>
      </c>
      <c r="M50">
        <v>18</v>
      </c>
      <c r="N50">
        <v>38</v>
      </c>
      <c r="O50">
        <v>17</v>
      </c>
      <c r="P50">
        <v>6</v>
      </c>
      <c r="Q50">
        <v>15</v>
      </c>
      <c r="R50">
        <v>33</v>
      </c>
      <c r="S50">
        <v>20</v>
      </c>
      <c r="T50">
        <v>2</v>
      </c>
      <c r="U50">
        <v>11</v>
      </c>
      <c r="V50">
        <v>46</v>
      </c>
      <c r="W50">
        <v>15</v>
      </c>
      <c r="X50">
        <v>24</v>
      </c>
      <c r="Y50">
        <v>7</v>
      </c>
      <c r="Z50">
        <v>38</v>
      </c>
      <c r="AA50">
        <v>7</v>
      </c>
      <c r="AB50">
        <v>24</v>
      </c>
      <c r="AC50">
        <v>7</v>
      </c>
    </row>
    <row r="51" spans="1:29">
      <c r="A51" t="s">
        <v>886</v>
      </c>
      <c r="B51">
        <v>1611</v>
      </c>
      <c r="C51">
        <v>834</v>
      </c>
      <c r="D51">
        <v>322</v>
      </c>
      <c r="E51">
        <v>455</v>
      </c>
      <c r="F51">
        <v>1193</v>
      </c>
      <c r="G51">
        <v>707</v>
      </c>
      <c r="H51">
        <v>149</v>
      </c>
      <c r="I51">
        <v>337</v>
      </c>
      <c r="J51">
        <v>450</v>
      </c>
      <c r="K51">
        <v>306</v>
      </c>
      <c r="L51">
        <v>61</v>
      </c>
      <c r="M51">
        <v>83</v>
      </c>
      <c r="N51">
        <v>74</v>
      </c>
      <c r="O51">
        <v>32</v>
      </c>
      <c r="P51">
        <v>5</v>
      </c>
      <c r="Q51">
        <v>37</v>
      </c>
      <c r="R51">
        <v>88</v>
      </c>
      <c r="S51">
        <v>43</v>
      </c>
      <c r="T51">
        <v>11</v>
      </c>
      <c r="U51">
        <v>34</v>
      </c>
      <c r="V51">
        <v>115</v>
      </c>
      <c r="W51">
        <v>25</v>
      </c>
      <c r="X51">
        <v>73</v>
      </c>
      <c r="Y51">
        <v>17</v>
      </c>
      <c r="Z51">
        <v>141</v>
      </c>
      <c r="AA51">
        <v>27</v>
      </c>
      <c r="AB51">
        <v>84</v>
      </c>
      <c r="AC51">
        <v>30</v>
      </c>
    </row>
    <row r="52" spans="1:29">
      <c r="A52" t="s">
        <v>885</v>
      </c>
      <c r="B52">
        <v>2080</v>
      </c>
      <c r="C52">
        <v>1180</v>
      </c>
      <c r="D52">
        <v>436</v>
      </c>
      <c r="E52">
        <v>464</v>
      </c>
      <c r="F52">
        <v>1513</v>
      </c>
      <c r="G52">
        <v>949</v>
      </c>
      <c r="H52">
        <v>201</v>
      </c>
      <c r="I52">
        <v>363</v>
      </c>
      <c r="J52">
        <v>648</v>
      </c>
      <c r="K52">
        <v>452</v>
      </c>
      <c r="L52">
        <v>105</v>
      </c>
      <c r="M52">
        <v>91</v>
      </c>
      <c r="N52">
        <v>113</v>
      </c>
      <c r="O52">
        <v>74</v>
      </c>
      <c r="P52">
        <v>12</v>
      </c>
      <c r="Q52">
        <v>27</v>
      </c>
      <c r="R52">
        <v>144</v>
      </c>
      <c r="S52">
        <v>79</v>
      </c>
      <c r="T52">
        <v>28</v>
      </c>
      <c r="U52">
        <v>37</v>
      </c>
      <c r="V52">
        <v>148</v>
      </c>
      <c r="W52">
        <v>39</v>
      </c>
      <c r="X52">
        <v>96</v>
      </c>
      <c r="Y52">
        <v>13</v>
      </c>
      <c r="Z52">
        <v>162</v>
      </c>
      <c r="AA52">
        <v>39</v>
      </c>
      <c r="AB52">
        <v>99</v>
      </c>
      <c r="AC52">
        <v>24</v>
      </c>
    </row>
    <row r="53" spans="1:29">
      <c r="A53" t="s">
        <v>884</v>
      </c>
      <c r="B53">
        <v>598</v>
      </c>
      <c r="C53">
        <v>322</v>
      </c>
      <c r="D53">
        <v>119</v>
      </c>
      <c r="E53">
        <v>157</v>
      </c>
      <c r="F53">
        <v>424</v>
      </c>
      <c r="G53">
        <v>258</v>
      </c>
      <c r="H53">
        <v>59</v>
      </c>
      <c r="I53">
        <v>107</v>
      </c>
      <c r="J53">
        <v>163</v>
      </c>
      <c r="K53">
        <v>116</v>
      </c>
      <c r="L53">
        <v>36</v>
      </c>
      <c r="M53">
        <v>11</v>
      </c>
      <c r="N53">
        <v>28</v>
      </c>
      <c r="O53">
        <v>16</v>
      </c>
      <c r="P53">
        <v>4</v>
      </c>
      <c r="Q53">
        <v>8</v>
      </c>
      <c r="R53">
        <v>38</v>
      </c>
      <c r="S53">
        <v>18</v>
      </c>
      <c r="T53">
        <v>2</v>
      </c>
      <c r="U53">
        <v>18</v>
      </c>
      <c r="V53">
        <v>45</v>
      </c>
      <c r="W53">
        <v>15</v>
      </c>
      <c r="X53">
        <v>27</v>
      </c>
      <c r="Y53">
        <v>3</v>
      </c>
      <c r="Z53">
        <v>63</v>
      </c>
      <c r="AA53">
        <v>15</v>
      </c>
      <c r="AB53">
        <v>27</v>
      </c>
      <c r="AC53">
        <v>21</v>
      </c>
    </row>
    <row r="54" spans="1:29">
      <c r="A54" t="s">
        <v>883</v>
      </c>
      <c r="B54">
        <v>768</v>
      </c>
      <c r="C54">
        <v>504</v>
      </c>
      <c r="D54">
        <v>115</v>
      </c>
      <c r="E54">
        <v>149</v>
      </c>
      <c r="F54">
        <v>578</v>
      </c>
      <c r="G54">
        <v>414</v>
      </c>
      <c r="H54">
        <v>47</v>
      </c>
      <c r="I54">
        <v>117</v>
      </c>
      <c r="J54">
        <v>244</v>
      </c>
      <c r="K54">
        <v>201</v>
      </c>
      <c r="L54">
        <v>21</v>
      </c>
      <c r="M54">
        <v>22</v>
      </c>
      <c r="N54">
        <v>33</v>
      </c>
      <c r="O54">
        <v>25</v>
      </c>
      <c r="P54">
        <v>3</v>
      </c>
      <c r="Q54">
        <v>5</v>
      </c>
      <c r="R54">
        <v>44</v>
      </c>
      <c r="S54">
        <v>26</v>
      </c>
      <c r="T54">
        <v>7</v>
      </c>
      <c r="U54">
        <v>11</v>
      </c>
      <c r="V54">
        <v>56</v>
      </c>
      <c r="W54">
        <v>20</v>
      </c>
      <c r="X54">
        <v>30</v>
      </c>
      <c r="Y54">
        <v>6</v>
      </c>
      <c r="Z54">
        <v>57</v>
      </c>
      <c r="AA54">
        <v>19</v>
      </c>
      <c r="AB54">
        <v>28</v>
      </c>
      <c r="AC54">
        <v>10</v>
      </c>
    </row>
    <row r="55" spans="1:29">
      <c r="A55" t="s">
        <v>882</v>
      </c>
      <c r="B55">
        <v>1766</v>
      </c>
      <c r="C55">
        <v>941</v>
      </c>
      <c r="D55">
        <v>365</v>
      </c>
      <c r="E55">
        <v>460</v>
      </c>
      <c r="F55">
        <v>1303</v>
      </c>
      <c r="G55">
        <v>785</v>
      </c>
      <c r="H55">
        <v>170</v>
      </c>
      <c r="I55">
        <v>348</v>
      </c>
      <c r="J55">
        <v>475</v>
      </c>
      <c r="K55">
        <v>337</v>
      </c>
      <c r="L55">
        <v>71</v>
      </c>
      <c r="M55">
        <v>67</v>
      </c>
      <c r="N55">
        <v>74</v>
      </c>
      <c r="O55">
        <v>39</v>
      </c>
      <c r="P55">
        <v>14</v>
      </c>
      <c r="Q55">
        <v>21</v>
      </c>
      <c r="R55">
        <v>112</v>
      </c>
      <c r="S55">
        <v>53</v>
      </c>
      <c r="T55">
        <v>26</v>
      </c>
      <c r="U55">
        <v>33</v>
      </c>
      <c r="V55">
        <v>128</v>
      </c>
      <c r="W55">
        <v>40</v>
      </c>
      <c r="X55">
        <v>74</v>
      </c>
      <c r="Y55">
        <v>14</v>
      </c>
      <c r="Z55">
        <v>149</v>
      </c>
      <c r="AA55">
        <v>24</v>
      </c>
      <c r="AB55">
        <v>81</v>
      </c>
      <c r="AC55">
        <v>44</v>
      </c>
    </row>
    <row r="56" spans="1:29">
      <c r="A56" t="s">
        <v>881</v>
      </c>
      <c r="B56">
        <v>876</v>
      </c>
      <c r="C56">
        <v>566</v>
      </c>
      <c r="D56">
        <v>129</v>
      </c>
      <c r="E56">
        <v>181</v>
      </c>
      <c r="F56">
        <v>668</v>
      </c>
      <c r="G56">
        <v>482</v>
      </c>
      <c r="H56">
        <v>32</v>
      </c>
      <c r="I56">
        <v>154</v>
      </c>
      <c r="J56">
        <v>245</v>
      </c>
      <c r="K56">
        <v>203</v>
      </c>
      <c r="L56">
        <v>21</v>
      </c>
      <c r="M56">
        <v>21</v>
      </c>
      <c r="N56">
        <v>42</v>
      </c>
      <c r="O56">
        <v>27</v>
      </c>
      <c r="P56">
        <v>7</v>
      </c>
      <c r="Q56">
        <v>8</v>
      </c>
      <c r="R56">
        <v>37</v>
      </c>
      <c r="S56">
        <v>26</v>
      </c>
      <c r="T56" t="s">
        <v>19</v>
      </c>
      <c r="U56">
        <v>11</v>
      </c>
      <c r="V56">
        <v>60</v>
      </c>
      <c r="W56">
        <v>14</v>
      </c>
      <c r="X56">
        <v>43</v>
      </c>
      <c r="Y56">
        <v>3</v>
      </c>
      <c r="Z56">
        <v>69</v>
      </c>
      <c r="AA56">
        <v>17</v>
      </c>
      <c r="AB56">
        <v>47</v>
      </c>
      <c r="AC56">
        <v>5</v>
      </c>
    </row>
    <row r="57" spans="1:29">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row>
    <row r="58" spans="1:29">
      <c r="A58" t="s">
        <v>880</v>
      </c>
      <c r="B58">
        <v>1718</v>
      </c>
      <c r="C58">
        <v>844</v>
      </c>
      <c r="D58">
        <v>333</v>
      </c>
      <c r="E58">
        <v>541</v>
      </c>
      <c r="F58">
        <v>1351</v>
      </c>
      <c r="G58">
        <v>758</v>
      </c>
      <c r="H58">
        <v>163</v>
      </c>
      <c r="I58">
        <v>430</v>
      </c>
      <c r="J58">
        <v>563</v>
      </c>
      <c r="K58">
        <v>360</v>
      </c>
      <c r="L58">
        <v>90</v>
      </c>
      <c r="M58">
        <v>113</v>
      </c>
      <c r="N58">
        <v>96</v>
      </c>
      <c r="O58">
        <v>30</v>
      </c>
      <c r="P58">
        <v>7</v>
      </c>
      <c r="Q58">
        <v>59</v>
      </c>
      <c r="R58">
        <v>47</v>
      </c>
      <c r="S58">
        <v>17</v>
      </c>
      <c r="T58">
        <v>4</v>
      </c>
      <c r="U58">
        <v>26</v>
      </c>
      <c r="V58">
        <v>116</v>
      </c>
      <c r="W58">
        <v>19</v>
      </c>
      <c r="X58">
        <v>82</v>
      </c>
      <c r="Y58">
        <v>15</v>
      </c>
      <c r="Z58">
        <v>108</v>
      </c>
      <c r="AA58">
        <v>20</v>
      </c>
      <c r="AB58">
        <v>77</v>
      </c>
      <c r="AC58">
        <v>11</v>
      </c>
    </row>
    <row r="59" spans="1:29">
      <c r="A59" t="s">
        <v>879</v>
      </c>
      <c r="B59">
        <v>450</v>
      </c>
      <c r="C59">
        <v>259</v>
      </c>
      <c r="D59">
        <v>100</v>
      </c>
      <c r="E59">
        <v>91</v>
      </c>
      <c r="F59">
        <v>343</v>
      </c>
      <c r="G59">
        <v>225</v>
      </c>
      <c r="H59">
        <v>53</v>
      </c>
      <c r="I59">
        <v>65</v>
      </c>
      <c r="J59">
        <v>126</v>
      </c>
      <c r="K59">
        <v>89</v>
      </c>
      <c r="L59">
        <v>23</v>
      </c>
      <c r="M59">
        <v>14</v>
      </c>
      <c r="N59">
        <v>22</v>
      </c>
      <c r="O59">
        <v>7</v>
      </c>
      <c r="P59">
        <v>4</v>
      </c>
      <c r="Q59">
        <v>11</v>
      </c>
      <c r="R59">
        <v>14</v>
      </c>
      <c r="S59">
        <v>7</v>
      </c>
      <c r="T59" t="s">
        <v>19</v>
      </c>
      <c r="U59">
        <v>7</v>
      </c>
      <c r="V59">
        <v>34</v>
      </c>
      <c r="W59">
        <v>11</v>
      </c>
      <c r="X59">
        <v>18</v>
      </c>
      <c r="Y59">
        <v>5</v>
      </c>
      <c r="Z59">
        <v>37</v>
      </c>
      <c r="AA59">
        <v>9</v>
      </c>
      <c r="AB59">
        <v>25</v>
      </c>
      <c r="AC59">
        <v>3</v>
      </c>
    </row>
    <row r="60" spans="1:29">
      <c r="A60" t="s">
        <v>878</v>
      </c>
      <c r="B60">
        <v>185</v>
      </c>
      <c r="C60">
        <v>59</v>
      </c>
      <c r="D60">
        <v>27</v>
      </c>
      <c r="E60">
        <v>99</v>
      </c>
      <c r="F60">
        <v>139</v>
      </c>
      <c r="G60">
        <v>50</v>
      </c>
      <c r="H60">
        <v>9</v>
      </c>
      <c r="I60">
        <v>80</v>
      </c>
      <c r="J60">
        <v>55</v>
      </c>
      <c r="K60">
        <v>21</v>
      </c>
      <c r="L60">
        <v>8</v>
      </c>
      <c r="M60">
        <v>26</v>
      </c>
      <c r="N60">
        <v>12</v>
      </c>
      <c r="O60">
        <v>4</v>
      </c>
      <c r="P60" t="s">
        <v>19</v>
      </c>
      <c r="Q60">
        <v>8</v>
      </c>
      <c r="R60">
        <v>5</v>
      </c>
      <c r="S60">
        <v>2</v>
      </c>
      <c r="T60" t="s">
        <v>19</v>
      </c>
      <c r="U60">
        <v>3</v>
      </c>
      <c r="V60">
        <v>14</v>
      </c>
      <c r="W60">
        <v>2</v>
      </c>
      <c r="X60">
        <v>8</v>
      </c>
      <c r="Y60">
        <v>4</v>
      </c>
      <c r="Z60">
        <v>15</v>
      </c>
      <c r="AA60">
        <v>1</v>
      </c>
      <c r="AB60">
        <v>10</v>
      </c>
      <c r="AC60">
        <v>4</v>
      </c>
    </row>
    <row r="61" spans="1:29">
      <c r="A61" t="s">
        <v>877</v>
      </c>
      <c r="B61">
        <v>170</v>
      </c>
      <c r="C61">
        <v>65</v>
      </c>
      <c r="D61">
        <v>20</v>
      </c>
      <c r="E61">
        <v>85</v>
      </c>
      <c r="F61">
        <v>135</v>
      </c>
      <c r="G61">
        <v>51</v>
      </c>
      <c r="H61">
        <v>11</v>
      </c>
      <c r="I61">
        <v>73</v>
      </c>
      <c r="J61">
        <v>36</v>
      </c>
      <c r="K61">
        <v>22</v>
      </c>
      <c r="L61">
        <v>1</v>
      </c>
      <c r="M61">
        <v>13</v>
      </c>
      <c r="N61">
        <v>9</v>
      </c>
      <c r="O61">
        <v>2</v>
      </c>
      <c r="P61" t="s">
        <v>19</v>
      </c>
      <c r="Q61">
        <v>7</v>
      </c>
      <c r="R61">
        <v>3</v>
      </c>
      <c r="S61">
        <v>1</v>
      </c>
      <c r="T61" t="s">
        <v>19</v>
      </c>
      <c r="U61">
        <v>2</v>
      </c>
      <c r="V61">
        <v>11</v>
      </c>
      <c r="W61">
        <v>6</v>
      </c>
      <c r="X61">
        <v>4</v>
      </c>
      <c r="Y61">
        <v>1</v>
      </c>
      <c r="Z61">
        <v>12</v>
      </c>
      <c r="AA61">
        <v>5</v>
      </c>
      <c r="AB61">
        <v>5</v>
      </c>
      <c r="AC61">
        <v>2</v>
      </c>
    </row>
    <row r="62" spans="1:29">
      <c r="A62" t="s">
        <v>876</v>
      </c>
      <c r="B62">
        <v>1819</v>
      </c>
      <c r="C62">
        <v>453</v>
      </c>
      <c r="D62">
        <v>324</v>
      </c>
      <c r="E62">
        <v>1042</v>
      </c>
      <c r="F62">
        <v>1336</v>
      </c>
      <c r="G62">
        <v>397</v>
      </c>
      <c r="H62">
        <v>151</v>
      </c>
      <c r="I62">
        <v>788</v>
      </c>
      <c r="J62">
        <v>431</v>
      </c>
      <c r="K62">
        <v>170</v>
      </c>
      <c r="L62">
        <v>89</v>
      </c>
      <c r="M62">
        <v>172</v>
      </c>
      <c r="N62">
        <v>117</v>
      </c>
      <c r="O62">
        <v>14</v>
      </c>
      <c r="P62">
        <v>9</v>
      </c>
      <c r="Q62">
        <v>94</v>
      </c>
      <c r="R62">
        <v>29</v>
      </c>
      <c r="S62">
        <v>7</v>
      </c>
      <c r="T62">
        <v>2</v>
      </c>
      <c r="U62">
        <v>20</v>
      </c>
      <c r="V62">
        <v>120</v>
      </c>
      <c r="W62">
        <v>16</v>
      </c>
      <c r="X62">
        <v>76</v>
      </c>
      <c r="Y62">
        <v>28</v>
      </c>
      <c r="Z62">
        <v>217</v>
      </c>
      <c r="AA62">
        <v>19</v>
      </c>
      <c r="AB62">
        <v>86</v>
      </c>
      <c r="AC62">
        <v>112</v>
      </c>
    </row>
    <row r="63" spans="1:29">
      <c r="A63" t="s">
        <v>875</v>
      </c>
      <c r="B63">
        <v>573</v>
      </c>
      <c r="C63">
        <v>170</v>
      </c>
      <c r="D63">
        <v>115</v>
      </c>
      <c r="E63">
        <v>288</v>
      </c>
      <c r="F63">
        <v>442</v>
      </c>
      <c r="G63">
        <v>149</v>
      </c>
      <c r="H63">
        <v>68</v>
      </c>
      <c r="I63">
        <v>225</v>
      </c>
      <c r="J63">
        <v>145</v>
      </c>
      <c r="K63">
        <v>55</v>
      </c>
      <c r="L63">
        <v>33</v>
      </c>
      <c r="M63">
        <v>57</v>
      </c>
      <c r="N63">
        <v>31</v>
      </c>
      <c r="O63">
        <v>5</v>
      </c>
      <c r="P63">
        <v>2</v>
      </c>
      <c r="Q63">
        <v>24</v>
      </c>
      <c r="R63">
        <v>16</v>
      </c>
      <c r="S63">
        <v>6</v>
      </c>
      <c r="T63" t="s">
        <v>19</v>
      </c>
      <c r="U63">
        <v>10</v>
      </c>
      <c r="V63">
        <v>37</v>
      </c>
      <c r="W63">
        <v>5</v>
      </c>
      <c r="X63">
        <v>19</v>
      </c>
      <c r="Y63">
        <v>13</v>
      </c>
      <c r="Z63">
        <v>47</v>
      </c>
      <c r="AA63">
        <v>5</v>
      </c>
      <c r="AB63">
        <v>26</v>
      </c>
      <c r="AC63">
        <v>16</v>
      </c>
    </row>
    <row r="64" spans="1:29">
      <c r="A64" t="s">
        <v>874</v>
      </c>
      <c r="B64">
        <v>221</v>
      </c>
      <c r="C64">
        <v>48</v>
      </c>
      <c r="D64">
        <v>32</v>
      </c>
      <c r="E64">
        <v>141</v>
      </c>
      <c r="F64">
        <v>166</v>
      </c>
      <c r="G64">
        <v>41</v>
      </c>
      <c r="H64">
        <v>16</v>
      </c>
      <c r="I64">
        <v>109</v>
      </c>
      <c r="J64">
        <v>36</v>
      </c>
      <c r="K64">
        <v>8</v>
      </c>
      <c r="L64">
        <v>13</v>
      </c>
      <c r="M64">
        <v>15</v>
      </c>
      <c r="N64">
        <v>15</v>
      </c>
      <c r="O64">
        <v>1</v>
      </c>
      <c r="P64">
        <v>1</v>
      </c>
      <c r="Q64">
        <v>13</v>
      </c>
      <c r="R64">
        <v>4</v>
      </c>
      <c r="S64" t="s">
        <v>19</v>
      </c>
      <c r="T64" t="s">
        <v>19</v>
      </c>
      <c r="U64">
        <v>4</v>
      </c>
      <c r="V64">
        <v>18</v>
      </c>
      <c r="W64">
        <v>1</v>
      </c>
      <c r="X64">
        <v>6</v>
      </c>
      <c r="Y64">
        <v>11</v>
      </c>
      <c r="Z64">
        <v>18</v>
      </c>
      <c r="AA64">
        <v>5</v>
      </c>
      <c r="AB64">
        <v>9</v>
      </c>
      <c r="AC64">
        <v>4</v>
      </c>
    </row>
    <row r="65" spans="1:29">
      <c r="A65" t="s">
        <v>873</v>
      </c>
      <c r="B65">
        <v>834</v>
      </c>
      <c r="C65">
        <v>493</v>
      </c>
      <c r="D65">
        <v>154</v>
      </c>
      <c r="E65">
        <v>187</v>
      </c>
      <c r="F65">
        <v>640</v>
      </c>
      <c r="G65">
        <v>441</v>
      </c>
      <c r="H65">
        <v>70</v>
      </c>
      <c r="I65">
        <v>129</v>
      </c>
      <c r="J65">
        <v>289</v>
      </c>
      <c r="K65">
        <v>217</v>
      </c>
      <c r="L65">
        <v>40</v>
      </c>
      <c r="M65">
        <v>32</v>
      </c>
      <c r="N65">
        <v>41</v>
      </c>
      <c r="O65">
        <v>17</v>
      </c>
      <c r="P65">
        <v>3</v>
      </c>
      <c r="Q65">
        <v>21</v>
      </c>
      <c r="R65">
        <v>25</v>
      </c>
      <c r="S65">
        <v>10</v>
      </c>
      <c r="T65">
        <v>1</v>
      </c>
      <c r="U65">
        <v>14</v>
      </c>
      <c r="V65">
        <v>52</v>
      </c>
      <c r="W65">
        <v>14</v>
      </c>
      <c r="X65">
        <v>36</v>
      </c>
      <c r="Y65">
        <v>2</v>
      </c>
      <c r="Z65">
        <v>76</v>
      </c>
      <c r="AA65">
        <v>11</v>
      </c>
      <c r="AB65">
        <v>44</v>
      </c>
      <c r="AC65">
        <v>21</v>
      </c>
    </row>
    <row r="66" spans="1:29">
      <c r="A66" t="s">
        <v>872</v>
      </c>
      <c r="B66">
        <v>354</v>
      </c>
      <c r="C66">
        <v>146</v>
      </c>
      <c r="D66">
        <v>58</v>
      </c>
      <c r="E66">
        <v>150</v>
      </c>
      <c r="F66">
        <v>269</v>
      </c>
      <c r="G66">
        <v>124</v>
      </c>
      <c r="H66">
        <v>32</v>
      </c>
      <c r="I66">
        <v>113</v>
      </c>
      <c r="J66">
        <v>71</v>
      </c>
      <c r="K66">
        <v>41</v>
      </c>
      <c r="L66">
        <v>10</v>
      </c>
      <c r="M66">
        <v>20</v>
      </c>
      <c r="N66">
        <v>20</v>
      </c>
      <c r="O66">
        <v>8</v>
      </c>
      <c r="P66">
        <v>1</v>
      </c>
      <c r="Q66">
        <v>11</v>
      </c>
      <c r="R66">
        <v>10</v>
      </c>
      <c r="S66">
        <v>2</v>
      </c>
      <c r="T66" t="s">
        <v>19</v>
      </c>
      <c r="U66">
        <v>8</v>
      </c>
      <c r="V66">
        <v>25</v>
      </c>
      <c r="W66">
        <v>4</v>
      </c>
      <c r="X66">
        <v>12</v>
      </c>
      <c r="Y66">
        <v>9</v>
      </c>
      <c r="Z66">
        <v>30</v>
      </c>
      <c r="AA66">
        <v>8</v>
      </c>
      <c r="AB66">
        <v>13</v>
      </c>
      <c r="AC66">
        <v>9</v>
      </c>
    </row>
    <row r="67" spans="1:29">
      <c r="A67" t="s">
        <v>871</v>
      </c>
      <c r="B67">
        <v>397</v>
      </c>
      <c r="C67">
        <v>173</v>
      </c>
      <c r="D67">
        <v>66</v>
      </c>
      <c r="E67">
        <v>158</v>
      </c>
      <c r="F67">
        <v>316</v>
      </c>
      <c r="G67">
        <v>156</v>
      </c>
      <c r="H67">
        <v>35</v>
      </c>
      <c r="I67">
        <v>125</v>
      </c>
      <c r="J67">
        <v>99</v>
      </c>
      <c r="K67">
        <v>57</v>
      </c>
      <c r="L67">
        <v>18</v>
      </c>
      <c r="M67">
        <v>24</v>
      </c>
      <c r="N67">
        <v>18</v>
      </c>
      <c r="O67">
        <v>3</v>
      </c>
      <c r="P67">
        <v>2</v>
      </c>
      <c r="Q67">
        <v>13</v>
      </c>
      <c r="R67">
        <v>13</v>
      </c>
      <c r="S67">
        <v>2</v>
      </c>
      <c r="T67" t="s">
        <v>19</v>
      </c>
      <c r="U67">
        <v>11</v>
      </c>
      <c r="V67">
        <v>26</v>
      </c>
      <c r="W67">
        <v>5</v>
      </c>
      <c r="X67">
        <v>15</v>
      </c>
      <c r="Y67">
        <v>6</v>
      </c>
      <c r="Z67">
        <v>24</v>
      </c>
      <c r="AA67">
        <v>7</v>
      </c>
      <c r="AB67">
        <v>14</v>
      </c>
      <c r="AC67">
        <v>3</v>
      </c>
    </row>
    <row r="68" spans="1:29">
      <c r="A68" t="s">
        <v>870</v>
      </c>
      <c r="B68">
        <v>994</v>
      </c>
      <c r="C68">
        <v>330</v>
      </c>
      <c r="D68">
        <v>164</v>
      </c>
      <c r="E68">
        <v>500</v>
      </c>
      <c r="F68">
        <v>779</v>
      </c>
      <c r="G68">
        <v>279</v>
      </c>
      <c r="H68">
        <v>85</v>
      </c>
      <c r="I68">
        <v>415</v>
      </c>
      <c r="J68">
        <v>205</v>
      </c>
      <c r="K68">
        <v>108</v>
      </c>
      <c r="L68">
        <v>30</v>
      </c>
      <c r="M68">
        <v>67</v>
      </c>
      <c r="N68">
        <v>45</v>
      </c>
      <c r="O68">
        <v>11</v>
      </c>
      <c r="P68">
        <v>2</v>
      </c>
      <c r="Q68">
        <v>32</v>
      </c>
      <c r="R68">
        <v>34</v>
      </c>
      <c r="S68">
        <v>11</v>
      </c>
      <c r="T68">
        <v>5</v>
      </c>
      <c r="U68">
        <v>18</v>
      </c>
      <c r="V68">
        <v>66</v>
      </c>
      <c r="W68">
        <v>16</v>
      </c>
      <c r="X68">
        <v>25</v>
      </c>
      <c r="Y68">
        <v>25</v>
      </c>
      <c r="Z68">
        <v>70</v>
      </c>
      <c r="AA68">
        <v>13</v>
      </c>
      <c r="AB68">
        <v>47</v>
      </c>
      <c r="AC68">
        <v>10</v>
      </c>
    </row>
    <row r="69" spans="1:29">
      <c r="A69" t="s">
        <v>869</v>
      </c>
      <c r="B69">
        <v>881</v>
      </c>
      <c r="C69">
        <v>338</v>
      </c>
      <c r="D69">
        <v>199</v>
      </c>
      <c r="E69">
        <v>344</v>
      </c>
      <c r="F69">
        <v>676</v>
      </c>
      <c r="G69">
        <v>309</v>
      </c>
      <c r="H69">
        <v>88</v>
      </c>
      <c r="I69">
        <v>279</v>
      </c>
      <c r="J69">
        <v>307</v>
      </c>
      <c r="K69">
        <v>173</v>
      </c>
      <c r="L69">
        <v>62</v>
      </c>
      <c r="M69">
        <v>72</v>
      </c>
      <c r="N69">
        <v>44</v>
      </c>
      <c r="O69">
        <v>11</v>
      </c>
      <c r="P69">
        <v>6</v>
      </c>
      <c r="Q69">
        <v>27</v>
      </c>
      <c r="R69">
        <v>21</v>
      </c>
      <c r="S69">
        <v>8</v>
      </c>
      <c r="T69" t="s">
        <v>19</v>
      </c>
      <c r="U69">
        <v>13</v>
      </c>
      <c r="V69">
        <v>74</v>
      </c>
      <c r="W69">
        <v>6</v>
      </c>
      <c r="X69">
        <v>58</v>
      </c>
      <c r="Y69">
        <v>10</v>
      </c>
      <c r="Z69">
        <v>66</v>
      </c>
      <c r="AA69">
        <v>4</v>
      </c>
      <c r="AB69">
        <v>47</v>
      </c>
      <c r="AC69">
        <v>15</v>
      </c>
    </row>
    <row r="70" spans="1:29">
      <c r="A70" t="s">
        <v>868</v>
      </c>
      <c r="B70">
        <v>774</v>
      </c>
      <c r="C70">
        <v>279</v>
      </c>
      <c r="D70">
        <v>145</v>
      </c>
      <c r="E70">
        <v>350</v>
      </c>
      <c r="F70">
        <v>567</v>
      </c>
      <c r="G70">
        <v>228</v>
      </c>
      <c r="H70">
        <v>61</v>
      </c>
      <c r="I70">
        <v>278</v>
      </c>
      <c r="J70">
        <v>206</v>
      </c>
      <c r="K70">
        <v>96</v>
      </c>
      <c r="L70">
        <v>29</v>
      </c>
      <c r="M70">
        <v>81</v>
      </c>
      <c r="N70">
        <v>46</v>
      </c>
      <c r="O70">
        <v>8</v>
      </c>
      <c r="P70">
        <v>4</v>
      </c>
      <c r="Q70">
        <v>34</v>
      </c>
      <c r="R70">
        <v>23</v>
      </c>
      <c r="S70">
        <v>8</v>
      </c>
      <c r="T70">
        <v>2</v>
      </c>
      <c r="U70">
        <v>13</v>
      </c>
      <c r="V70">
        <v>66</v>
      </c>
      <c r="W70">
        <v>18</v>
      </c>
      <c r="X70">
        <v>34</v>
      </c>
      <c r="Y70">
        <v>14</v>
      </c>
      <c r="Z70">
        <v>72</v>
      </c>
      <c r="AA70">
        <v>17</v>
      </c>
      <c r="AB70">
        <v>44</v>
      </c>
      <c r="AC70">
        <v>11</v>
      </c>
    </row>
    <row r="71" spans="1:29">
      <c r="A71" t="s">
        <v>867</v>
      </c>
      <c r="B71">
        <v>286</v>
      </c>
      <c r="C71">
        <v>118</v>
      </c>
      <c r="D71">
        <v>41</v>
      </c>
      <c r="E71">
        <v>127</v>
      </c>
      <c r="F71">
        <v>222</v>
      </c>
      <c r="G71">
        <v>107</v>
      </c>
      <c r="H71">
        <v>19</v>
      </c>
      <c r="I71">
        <v>96</v>
      </c>
      <c r="J71">
        <v>86</v>
      </c>
      <c r="K71">
        <v>54</v>
      </c>
      <c r="L71">
        <v>13</v>
      </c>
      <c r="M71">
        <v>19</v>
      </c>
      <c r="N71">
        <v>17</v>
      </c>
      <c r="O71">
        <v>1</v>
      </c>
      <c r="P71" t="s">
        <v>19</v>
      </c>
      <c r="Q71">
        <v>16</v>
      </c>
      <c r="R71">
        <v>11</v>
      </c>
      <c r="S71">
        <v>3</v>
      </c>
      <c r="T71">
        <v>2</v>
      </c>
      <c r="U71">
        <v>6</v>
      </c>
      <c r="V71">
        <v>17</v>
      </c>
      <c r="W71">
        <v>4</v>
      </c>
      <c r="X71">
        <v>8</v>
      </c>
      <c r="Y71">
        <v>5</v>
      </c>
      <c r="Z71">
        <v>19</v>
      </c>
      <c r="AA71">
        <v>3</v>
      </c>
      <c r="AB71">
        <v>12</v>
      </c>
      <c r="AC71">
        <v>4</v>
      </c>
    </row>
    <row r="72" spans="1:29">
      <c r="A72" t="s">
        <v>866</v>
      </c>
      <c r="B72">
        <v>606</v>
      </c>
      <c r="C72">
        <v>212</v>
      </c>
      <c r="D72">
        <v>88</v>
      </c>
      <c r="E72">
        <v>306</v>
      </c>
      <c r="F72">
        <v>473</v>
      </c>
      <c r="G72">
        <v>190</v>
      </c>
      <c r="H72">
        <v>23</v>
      </c>
      <c r="I72">
        <v>260</v>
      </c>
      <c r="J72">
        <v>159</v>
      </c>
      <c r="K72">
        <v>89</v>
      </c>
      <c r="L72">
        <v>16</v>
      </c>
      <c r="M72">
        <v>54</v>
      </c>
      <c r="N72">
        <v>33</v>
      </c>
      <c r="O72">
        <v>6</v>
      </c>
      <c r="P72">
        <v>3</v>
      </c>
      <c r="Q72">
        <v>24</v>
      </c>
      <c r="R72">
        <v>20</v>
      </c>
      <c r="S72">
        <v>4</v>
      </c>
      <c r="T72" t="s">
        <v>19</v>
      </c>
      <c r="U72">
        <v>16</v>
      </c>
      <c r="V72">
        <v>39</v>
      </c>
      <c r="W72">
        <v>2</v>
      </c>
      <c r="X72">
        <v>35</v>
      </c>
      <c r="Y72">
        <v>2</v>
      </c>
      <c r="Z72">
        <v>41</v>
      </c>
      <c r="AA72">
        <v>10</v>
      </c>
      <c r="AB72">
        <v>27</v>
      </c>
      <c r="AC72">
        <v>4</v>
      </c>
    </row>
    <row r="73" spans="1:29">
      <c r="A73" t="s">
        <v>865</v>
      </c>
      <c r="B73">
        <v>948</v>
      </c>
      <c r="C73">
        <v>392</v>
      </c>
      <c r="D73">
        <v>152</v>
      </c>
      <c r="E73">
        <v>404</v>
      </c>
      <c r="F73">
        <v>693</v>
      </c>
      <c r="G73">
        <v>336</v>
      </c>
      <c r="H73">
        <v>62</v>
      </c>
      <c r="I73">
        <v>295</v>
      </c>
      <c r="J73">
        <v>251</v>
      </c>
      <c r="K73">
        <v>139</v>
      </c>
      <c r="L73">
        <v>44</v>
      </c>
      <c r="M73">
        <v>68</v>
      </c>
      <c r="N73">
        <v>72</v>
      </c>
      <c r="O73">
        <v>18</v>
      </c>
      <c r="P73">
        <v>7</v>
      </c>
      <c r="Q73">
        <v>47</v>
      </c>
      <c r="R73">
        <v>34</v>
      </c>
      <c r="S73">
        <v>6</v>
      </c>
      <c r="T73">
        <v>5</v>
      </c>
      <c r="U73">
        <v>23</v>
      </c>
      <c r="V73">
        <v>66</v>
      </c>
      <c r="W73">
        <v>16</v>
      </c>
      <c r="X73">
        <v>36</v>
      </c>
      <c r="Y73">
        <v>14</v>
      </c>
      <c r="Z73">
        <v>83</v>
      </c>
      <c r="AA73">
        <v>16</v>
      </c>
      <c r="AB73">
        <v>42</v>
      </c>
      <c r="AC73">
        <v>25</v>
      </c>
    </row>
    <row r="74" spans="1:29">
      <c r="A74" t="s">
        <v>864</v>
      </c>
      <c r="B74">
        <v>467</v>
      </c>
      <c r="C74">
        <v>209</v>
      </c>
      <c r="D74">
        <v>99</v>
      </c>
      <c r="E74">
        <v>159</v>
      </c>
      <c r="F74">
        <v>351</v>
      </c>
      <c r="G74">
        <v>186</v>
      </c>
      <c r="H74">
        <v>53</v>
      </c>
      <c r="I74">
        <v>112</v>
      </c>
      <c r="J74">
        <v>158</v>
      </c>
      <c r="K74">
        <v>103</v>
      </c>
      <c r="L74">
        <v>28</v>
      </c>
      <c r="M74">
        <v>27</v>
      </c>
      <c r="N74">
        <v>16</v>
      </c>
      <c r="O74">
        <v>3</v>
      </c>
      <c r="P74">
        <v>1</v>
      </c>
      <c r="Q74">
        <v>12</v>
      </c>
      <c r="R74">
        <v>24</v>
      </c>
      <c r="S74">
        <v>6</v>
      </c>
      <c r="T74">
        <v>3</v>
      </c>
      <c r="U74">
        <v>15</v>
      </c>
      <c r="V74">
        <v>34</v>
      </c>
      <c r="W74">
        <v>6</v>
      </c>
      <c r="X74">
        <v>18</v>
      </c>
      <c r="Y74">
        <v>10</v>
      </c>
      <c r="Z74">
        <v>42</v>
      </c>
      <c r="AA74">
        <v>8</v>
      </c>
      <c r="AB74">
        <v>24</v>
      </c>
      <c r="AC74">
        <v>10</v>
      </c>
    </row>
    <row r="75" spans="1:29">
      <c r="A75" t="s">
        <v>863</v>
      </c>
      <c r="B75">
        <v>558</v>
      </c>
      <c r="C75">
        <v>271</v>
      </c>
      <c r="D75">
        <v>117</v>
      </c>
      <c r="E75">
        <v>170</v>
      </c>
      <c r="F75">
        <v>405</v>
      </c>
      <c r="G75">
        <v>234</v>
      </c>
      <c r="H75">
        <v>41</v>
      </c>
      <c r="I75">
        <v>130</v>
      </c>
      <c r="J75">
        <v>126</v>
      </c>
      <c r="K75">
        <v>80</v>
      </c>
      <c r="L75">
        <v>19</v>
      </c>
      <c r="M75">
        <v>27</v>
      </c>
      <c r="N75">
        <v>38</v>
      </c>
      <c r="O75">
        <v>17</v>
      </c>
      <c r="P75">
        <v>7</v>
      </c>
      <c r="Q75">
        <v>14</v>
      </c>
      <c r="R75">
        <v>26</v>
      </c>
      <c r="S75">
        <v>9</v>
      </c>
      <c r="T75">
        <v>5</v>
      </c>
      <c r="U75">
        <v>12</v>
      </c>
      <c r="V75">
        <v>43</v>
      </c>
      <c r="W75">
        <v>4</v>
      </c>
      <c r="X75">
        <v>31</v>
      </c>
      <c r="Y75">
        <v>8</v>
      </c>
      <c r="Z75">
        <v>46</v>
      </c>
      <c r="AA75">
        <v>7</v>
      </c>
      <c r="AB75">
        <v>33</v>
      </c>
      <c r="AC75">
        <v>6</v>
      </c>
    </row>
    <row r="76" spans="1:29">
      <c r="A76" t="s">
        <v>862</v>
      </c>
      <c r="B76">
        <v>594</v>
      </c>
      <c r="C76">
        <v>294</v>
      </c>
      <c r="D76">
        <v>114</v>
      </c>
      <c r="E76">
        <v>186</v>
      </c>
      <c r="F76">
        <v>429</v>
      </c>
      <c r="G76">
        <v>251</v>
      </c>
      <c r="H76">
        <v>48</v>
      </c>
      <c r="I76">
        <v>130</v>
      </c>
      <c r="J76">
        <v>181</v>
      </c>
      <c r="K76">
        <v>122</v>
      </c>
      <c r="L76">
        <v>30</v>
      </c>
      <c r="M76">
        <v>29</v>
      </c>
      <c r="N76">
        <v>34</v>
      </c>
      <c r="O76">
        <v>13</v>
      </c>
      <c r="P76">
        <v>1</v>
      </c>
      <c r="Q76">
        <v>20</v>
      </c>
      <c r="R76">
        <v>25</v>
      </c>
      <c r="S76">
        <v>14</v>
      </c>
      <c r="T76" t="s">
        <v>19</v>
      </c>
      <c r="U76">
        <v>11</v>
      </c>
      <c r="V76">
        <v>47</v>
      </c>
      <c r="W76">
        <v>6</v>
      </c>
      <c r="X76">
        <v>34</v>
      </c>
      <c r="Y76">
        <v>7</v>
      </c>
      <c r="Z76">
        <v>59</v>
      </c>
      <c r="AA76">
        <v>10</v>
      </c>
      <c r="AB76">
        <v>31</v>
      </c>
      <c r="AC76">
        <v>18</v>
      </c>
    </row>
    <row r="77" spans="1:29">
      <c r="A77" t="s">
        <v>861</v>
      </c>
      <c r="B77">
        <v>746</v>
      </c>
      <c r="C77">
        <v>453</v>
      </c>
      <c r="D77">
        <v>123</v>
      </c>
      <c r="E77">
        <v>170</v>
      </c>
      <c r="F77">
        <v>565</v>
      </c>
      <c r="G77">
        <v>375</v>
      </c>
      <c r="H77">
        <v>46</v>
      </c>
      <c r="I77">
        <v>144</v>
      </c>
      <c r="J77">
        <v>260</v>
      </c>
      <c r="K77">
        <v>186</v>
      </c>
      <c r="L77">
        <v>26</v>
      </c>
      <c r="M77">
        <v>48</v>
      </c>
      <c r="N77">
        <v>40</v>
      </c>
      <c r="O77">
        <v>28</v>
      </c>
      <c r="P77">
        <v>3</v>
      </c>
      <c r="Q77">
        <v>9</v>
      </c>
      <c r="R77">
        <v>40</v>
      </c>
      <c r="S77">
        <v>29</v>
      </c>
      <c r="T77">
        <v>3</v>
      </c>
      <c r="U77">
        <v>8</v>
      </c>
      <c r="V77">
        <v>51</v>
      </c>
      <c r="W77">
        <v>12</v>
      </c>
      <c r="X77">
        <v>35</v>
      </c>
      <c r="Y77">
        <v>4</v>
      </c>
      <c r="Z77">
        <v>50</v>
      </c>
      <c r="AA77">
        <v>9</v>
      </c>
      <c r="AB77">
        <v>36</v>
      </c>
      <c r="AC77">
        <v>5</v>
      </c>
    </row>
    <row r="78" spans="1:29">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row>
    <row r="79" spans="1:29">
      <c r="A79" t="s">
        <v>859</v>
      </c>
      <c r="B79">
        <v>210</v>
      </c>
      <c r="C79">
        <v>84</v>
      </c>
      <c r="D79">
        <v>41</v>
      </c>
      <c r="E79">
        <v>85</v>
      </c>
      <c r="F79">
        <v>159</v>
      </c>
      <c r="G79">
        <v>72</v>
      </c>
      <c r="H79">
        <v>20</v>
      </c>
      <c r="I79">
        <v>67</v>
      </c>
      <c r="J79">
        <v>75</v>
      </c>
      <c r="K79">
        <v>39</v>
      </c>
      <c r="L79">
        <v>13</v>
      </c>
      <c r="M79">
        <v>23</v>
      </c>
      <c r="N79">
        <v>12</v>
      </c>
      <c r="O79">
        <v>3</v>
      </c>
      <c r="P79">
        <v>1</v>
      </c>
      <c r="Q79">
        <v>8</v>
      </c>
      <c r="R79">
        <v>9</v>
      </c>
      <c r="S79">
        <v>4</v>
      </c>
      <c r="T79">
        <v>1</v>
      </c>
      <c r="U79">
        <v>4</v>
      </c>
      <c r="V79">
        <v>15</v>
      </c>
      <c r="W79">
        <v>2</v>
      </c>
      <c r="X79">
        <v>10</v>
      </c>
      <c r="Y79">
        <v>3</v>
      </c>
      <c r="Z79">
        <v>15</v>
      </c>
      <c r="AA79">
        <v>3</v>
      </c>
      <c r="AB79">
        <v>9</v>
      </c>
      <c r="AC79">
        <v>3</v>
      </c>
    </row>
    <row r="80" spans="1:29">
      <c r="A80" t="s">
        <v>858</v>
      </c>
      <c r="B80">
        <v>215</v>
      </c>
      <c r="C80">
        <v>112</v>
      </c>
      <c r="D80">
        <v>35</v>
      </c>
      <c r="E80">
        <v>68</v>
      </c>
      <c r="F80">
        <v>161</v>
      </c>
      <c r="G80">
        <v>99</v>
      </c>
      <c r="H80">
        <v>12</v>
      </c>
      <c r="I80">
        <v>50</v>
      </c>
      <c r="J80">
        <v>68</v>
      </c>
      <c r="K80">
        <v>44</v>
      </c>
      <c r="L80">
        <v>9</v>
      </c>
      <c r="M80">
        <v>15</v>
      </c>
      <c r="N80">
        <v>5</v>
      </c>
      <c r="O80">
        <v>1</v>
      </c>
      <c r="P80" t="s">
        <v>19</v>
      </c>
      <c r="Q80">
        <v>4</v>
      </c>
      <c r="R80">
        <v>11</v>
      </c>
      <c r="S80">
        <v>7</v>
      </c>
      <c r="T80">
        <v>1</v>
      </c>
      <c r="U80">
        <v>3</v>
      </c>
      <c r="V80">
        <v>18</v>
      </c>
      <c r="W80">
        <v>3</v>
      </c>
      <c r="X80">
        <v>8</v>
      </c>
      <c r="Y80">
        <v>7</v>
      </c>
      <c r="Z80">
        <v>20</v>
      </c>
      <c r="AA80">
        <v>2</v>
      </c>
      <c r="AB80">
        <v>14</v>
      </c>
      <c r="AC80">
        <v>4</v>
      </c>
    </row>
    <row r="81" spans="1:29">
      <c r="A81" t="s">
        <v>857</v>
      </c>
      <c r="B81">
        <v>18</v>
      </c>
      <c r="C81">
        <v>13</v>
      </c>
      <c r="D81">
        <v>1</v>
      </c>
      <c r="E81">
        <v>4</v>
      </c>
      <c r="F81">
        <v>15</v>
      </c>
      <c r="G81">
        <v>11</v>
      </c>
      <c r="H81" t="s">
        <v>19</v>
      </c>
      <c r="I81">
        <v>4</v>
      </c>
      <c r="J81">
        <v>8</v>
      </c>
      <c r="K81">
        <v>8</v>
      </c>
      <c r="L81" t="s">
        <v>19</v>
      </c>
      <c r="M81" t="s">
        <v>19</v>
      </c>
      <c r="N81" t="s">
        <v>19</v>
      </c>
      <c r="O81" t="s">
        <v>19</v>
      </c>
      <c r="P81" t="s">
        <v>19</v>
      </c>
      <c r="Q81" t="s">
        <v>19</v>
      </c>
      <c r="R81">
        <v>1</v>
      </c>
      <c r="S81">
        <v>1</v>
      </c>
      <c r="T81" t="s">
        <v>19</v>
      </c>
      <c r="U81" t="s">
        <v>19</v>
      </c>
      <c r="V81">
        <v>1</v>
      </c>
      <c r="W81" t="s">
        <v>19</v>
      </c>
      <c r="X81">
        <v>1</v>
      </c>
      <c r="Y81" t="s">
        <v>19</v>
      </c>
      <c r="Z81">
        <v>1</v>
      </c>
      <c r="AA81">
        <v>1</v>
      </c>
      <c r="AB81" t="s">
        <v>19</v>
      </c>
      <c r="AC81" t="s">
        <v>19</v>
      </c>
    </row>
    <row r="82" spans="1:29">
      <c r="A82" t="s">
        <v>856</v>
      </c>
      <c r="B82">
        <v>93</v>
      </c>
      <c r="C82">
        <v>52</v>
      </c>
      <c r="D82">
        <v>15</v>
      </c>
      <c r="E82">
        <v>26</v>
      </c>
      <c r="F82">
        <v>72</v>
      </c>
      <c r="G82">
        <v>46</v>
      </c>
      <c r="H82">
        <v>5</v>
      </c>
      <c r="I82">
        <v>21</v>
      </c>
      <c r="J82">
        <v>31</v>
      </c>
      <c r="K82">
        <v>29</v>
      </c>
      <c r="L82">
        <v>1</v>
      </c>
      <c r="M82">
        <v>1</v>
      </c>
      <c r="N82">
        <v>7</v>
      </c>
      <c r="O82">
        <v>2</v>
      </c>
      <c r="P82" t="s">
        <v>19</v>
      </c>
      <c r="Q82">
        <v>5</v>
      </c>
      <c r="R82">
        <v>3</v>
      </c>
      <c r="S82">
        <v>3</v>
      </c>
      <c r="T82" t="s">
        <v>19</v>
      </c>
      <c r="U82" t="s">
        <v>19</v>
      </c>
      <c r="V82">
        <v>6</v>
      </c>
      <c r="W82" t="s">
        <v>19</v>
      </c>
      <c r="X82">
        <v>6</v>
      </c>
      <c r="Y82" t="s">
        <v>19</v>
      </c>
      <c r="Z82">
        <v>5</v>
      </c>
      <c r="AA82">
        <v>1</v>
      </c>
      <c r="AB82">
        <v>4</v>
      </c>
      <c r="AC82" t="s">
        <v>19</v>
      </c>
    </row>
    <row r="83" spans="1:29">
      <c r="A83" t="s">
        <v>855</v>
      </c>
      <c r="B83">
        <v>390</v>
      </c>
      <c r="C83">
        <v>220</v>
      </c>
      <c r="D83">
        <v>41</v>
      </c>
      <c r="E83">
        <v>129</v>
      </c>
      <c r="F83">
        <v>292</v>
      </c>
      <c r="G83">
        <v>193</v>
      </c>
      <c r="H83">
        <v>19</v>
      </c>
      <c r="I83">
        <v>80</v>
      </c>
      <c r="J83">
        <v>102</v>
      </c>
      <c r="K83">
        <v>76</v>
      </c>
      <c r="L83">
        <v>6</v>
      </c>
      <c r="M83">
        <v>20</v>
      </c>
      <c r="N83">
        <v>21</v>
      </c>
      <c r="O83">
        <v>7</v>
      </c>
      <c r="P83">
        <v>1</v>
      </c>
      <c r="Q83">
        <v>13</v>
      </c>
      <c r="R83">
        <v>11</v>
      </c>
      <c r="S83">
        <v>3</v>
      </c>
      <c r="T83" t="s">
        <v>19</v>
      </c>
      <c r="U83">
        <v>8</v>
      </c>
      <c r="V83">
        <v>25</v>
      </c>
      <c r="W83">
        <v>11</v>
      </c>
      <c r="X83">
        <v>8</v>
      </c>
      <c r="Y83">
        <v>6</v>
      </c>
      <c r="Z83">
        <v>41</v>
      </c>
      <c r="AA83">
        <v>6</v>
      </c>
      <c r="AB83">
        <v>13</v>
      </c>
      <c r="AC83">
        <v>22</v>
      </c>
    </row>
    <row r="84" spans="1:29">
      <c r="A84" t="s">
        <v>854</v>
      </c>
      <c r="B84">
        <v>398</v>
      </c>
      <c r="C84">
        <v>195</v>
      </c>
      <c r="D84">
        <v>127</v>
      </c>
      <c r="E84">
        <v>76</v>
      </c>
      <c r="F84">
        <v>289</v>
      </c>
      <c r="G84">
        <v>154</v>
      </c>
      <c r="H84">
        <v>80</v>
      </c>
      <c r="I84">
        <v>55</v>
      </c>
      <c r="J84">
        <v>94</v>
      </c>
      <c r="K84">
        <v>67</v>
      </c>
      <c r="L84">
        <v>22</v>
      </c>
      <c r="M84">
        <v>5</v>
      </c>
      <c r="N84">
        <v>21</v>
      </c>
      <c r="O84">
        <v>7</v>
      </c>
      <c r="P84">
        <v>8</v>
      </c>
      <c r="Q84">
        <v>6</v>
      </c>
      <c r="R84">
        <v>23</v>
      </c>
      <c r="S84">
        <v>15</v>
      </c>
      <c r="T84">
        <v>2</v>
      </c>
      <c r="U84">
        <v>6</v>
      </c>
      <c r="V84">
        <v>31</v>
      </c>
      <c r="W84">
        <v>9</v>
      </c>
      <c r="X84">
        <v>18</v>
      </c>
      <c r="Y84">
        <v>4</v>
      </c>
      <c r="Z84">
        <v>34</v>
      </c>
      <c r="AA84">
        <v>10</v>
      </c>
      <c r="AB84">
        <v>19</v>
      </c>
      <c r="AC84">
        <v>5</v>
      </c>
    </row>
    <row r="85" spans="1:29">
      <c r="A85" t="s">
        <v>853</v>
      </c>
      <c r="B85">
        <v>361</v>
      </c>
      <c r="C85">
        <v>203</v>
      </c>
      <c r="D85">
        <v>70</v>
      </c>
      <c r="E85">
        <v>88</v>
      </c>
      <c r="F85">
        <v>252</v>
      </c>
      <c r="G85">
        <v>168</v>
      </c>
      <c r="H85">
        <v>23</v>
      </c>
      <c r="I85">
        <v>61</v>
      </c>
      <c r="J85">
        <v>68</v>
      </c>
      <c r="K85">
        <v>50</v>
      </c>
      <c r="L85">
        <v>8</v>
      </c>
      <c r="M85">
        <v>10</v>
      </c>
      <c r="N85">
        <v>13</v>
      </c>
      <c r="O85">
        <v>5</v>
      </c>
      <c r="P85">
        <v>2</v>
      </c>
      <c r="Q85">
        <v>6</v>
      </c>
      <c r="R85">
        <v>34</v>
      </c>
      <c r="S85">
        <v>14</v>
      </c>
      <c r="T85">
        <v>6</v>
      </c>
      <c r="U85">
        <v>14</v>
      </c>
      <c r="V85">
        <v>27</v>
      </c>
      <c r="W85">
        <v>7</v>
      </c>
      <c r="X85">
        <v>20</v>
      </c>
      <c r="Y85" t="s">
        <v>19</v>
      </c>
      <c r="Z85">
        <v>35</v>
      </c>
      <c r="AA85">
        <v>9</v>
      </c>
      <c r="AB85">
        <v>19</v>
      </c>
      <c r="AC85">
        <v>7</v>
      </c>
    </row>
    <row r="86" spans="1:29">
      <c r="A86" t="s">
        <v>852</v>
      </c>
      <c r="B86">
        <v>236</v>
      </c>
      <c r="C86">
        <v>118</v>
      </c>
      <c r="D86">
        <v>38</v>
      </c>
      <c r="E86">
        <v>80</v>
      </c>
      <c r="F86">
        <v>172</v>
      </c>
      <c r="G86">
        <v>103</v>
      </c>
      <c r="H86">
        <v>9</v>
      </c>
      <c r="I86">
        <v>60</v>
      </c>
      <c r="J86">
        <v>60</v>
      </c>
      <c r="K86">
        <v>43</v>
      </c>
      <c r="L86">
        <v>4</v>
      </c>
      <c r="M86">
        <v>13</v>
      </c>
      <c r="N86">
        <v>13</v>
      </c>
      <c r="O86">
        <v>4</v>
      </c>
      <c r="P86">
        <v>1</v>
      </c>
      <c r="Q86">
        <v>8</v>
      </c>
      <c r="R86">
        <v>17</v>
      </c>
      <c r="S86">
        <v>9</v>
      </c>
      <c r="T86">
        <v>1</v>
      </c>
      <c r="U86">
        <v>7</v>
      </c>
      <c r="V86">
        <v>17</v>
      </c>
      <c r="W86">
        <v>2</v>
      </c>
      <c r="X86">
        <v>13</v>
      </c>
      <c r="Y86">
        <v>2</v>
      </c>
      <c r="Z86">
        <v>17</v>
      </c>
      <c r="AA86" t="s">
        <v>19</v>
      </c>
      <c r="AB86">
        <v>14</v>
      </c>
      <c r="AC86">
        <v>3</v>
      </c>
    </row>
    <row r="87" spans="1:29">
      <c r="A87" t="s">
        <v>851</v>
      </c>
      <c r="B87">
        <v>264</v>
      </c>
      <c r="C87">
        <v>45</v>
      </c>
      <c r="D87">
        <v>96</v>
      </c>
      <c r="E87">
        <v>123</v>
      </c>
      <c r="F87">
        <v>215</v>
      </c>
      <c r="G87">
        <v>34</v>
      </c>
      <c r="H87">
        <v>75</v>
      </c>
      <c r="I87">
        <v>106</v>
      </c>
      <c r="J87">
        <v>79</v>
      </c>
      <c r="K87">
        <v>11</v>
      </c>
      <c r="L87">
        <v>39</v>
      </c>
      <c r="M87">
        <v>29</v>
      </c>
      <c r="N87">
        <v>8</v>
      </c>
      <c r="O87">
        <v>3</v>
      </c>
      <c r="P87">
        <v>1</v>
      </c>
      <c r="Q87">
        <v>4</v>
      </c>
      <c r="R87">
        <v>13</v>
      </c>
      <c r="S87">
        <v>5</v>
      </c>
      <c r="T87">
        <v>2</v>
      </c>
      <c r="U87">
        <v>6</v>
      </c>
      <c r="V87">
        <v>13</v>
      </c>
      <c r="W87">
        <v>2</v>
      </c>
      <c r="X87">
        <v>7</v>
      </c>
      <c r="Y87">
        <v>4</v>
      </c>
      <c r="Z87">
        <v>15</v>
      </c>
      <c r="AA87">
        <v>1</v>
      </c>
      <c r="AB87">
        <v>11</v>
      </c>
      <c r="AC87">
        <v>3</v>
      </c>
    </row>
    <row r="88" spans="1:29">
      <c r="A88" t="s">
        <v>850</v>
      </c>
      <c r="B88">
        <v>276</v>
      </c>
      <c r="C88">
        <v>160</v>
      </c>
      <c r="D88">
        <v>34</v>
      </c>
      <c r="E88">
        <v>82</v>
      </c>
      <c r="F88">
        <v>216</v>
      </c>
      <c r="G88">
        <v>143</v>
      </c>
      <c r="H88">
        <v>7</v>
      </c>
      <c r="I88">
        <v>66</v>
      </c>
      <c r="J88">
        <v>64</v>
      </c>
      <c r="K88">
        <v>48</v>
      </c>
      <c r="L88">
        <v>4</v>
      </c>
      <c r="M88">
        <v>12</v>
      </c>
      <c r="N88">
        <v>13</v>
      </c>
      <c r="O88">
        <v>5</v>
      </c>
      <c r="P88" t="s">
        <v>19</v>
      </c>
      <c r="Q88">
        <v>8</v>
      </c>
      <c r="R88">
        <v>11</v>
      </c>
      <c r="S88">
        <v>8</v>
      </c>
      <c r="T88" t="s">
        <v>19</v>
      </c>
      <c r="U88">
        <v>3</v>
      </c>
      <c r="V88">
        <v>19</v>
      </c>
      <c r="W88">
        <v>3</v>
      </c>
      <c r="X88">
        <v>13</v>
      </c>
      <c r="Y88">
        <v>3</v>
      </c>
      <c r="Z88">
        <v>17</v>
      </c>
      <c r="AA88">
        <v>1</v>
      </c>
      <c r="AB88">
        <v>14</v>
      </c>
      <c r="AC88">
        <v>2</v>
      </c>
    </row>
    <row r="89" spans="1:29">
      <c r="A89" t="s">
        <v>849</v>
      </c>
      <c r="B89">
        <v>73</v>
      </c>
      <c r="C89">
        <v>30</v>
      </c>
      <c r="D89">
        <v>12</v>
      </c>
      <c r="E89">
        <v>31</v>
      </c>
      <c r="F89">
        <v>57</v>
      </c>
      <c r="G89">
        <v>26</v>
      </c>
      <c r="H89">
        <v>5</v>
      </c>
      <c r="I89">
        <v>26</v>
      </c>
      <c r="J89">
        <v>31</v>
      </c>
      <c r="K89">
        <v>19</v>
      </c>
      <c r="L89">
        <v>4</v>
      </c>
      <c r="M89">
        <v>8</v>
      </c>
      <c r="N89">
        <v>3</v>
      </c>
      <c r="O89">
        <v>2</v>
      </c>
      <c r="P89" t="s">
        <v>19</v>
      </c>
      <c r="Q89">
        <v>1</v>
      </c>
      <c r="R89">
        <v>1</v>
      </c>
      <c r="S89" t="s">
        <v>19</v>
      </c>
      <c r="T89" t="s">
        <v>19</v>
      </c>
      <c r="U89">
        <v>1</v>
      </c>
      <c r="V89">
        <v>5</v>
      </c>
      <c r="W89">
        <v>1</v>
      </c>
      <c r="X89">
        <v>4</v>
      </c>
      <c r="Y89" t="s">
        <v>19</v>
      </c>
      <c r="Z89">
        <v>7</v>
      </c>
      <c r="AA89">
        <v>1</v>
      </c>
      <c r="AB89">
        <v>3</v>
      </c>
      <c r="AC89">
        <v>3</v>
      </c>
    </row>
    <row r="90" spans="1:29">
      <c r="A90" t="s">
        <v>848</v>
      </c>
      <c r="B90">
        <v>61</v>
      </c>
      <c r="C90">
        <v>26</v>
      </c>
      <c r="D90">
        <v>9</v>
      </c>
      <c r="E90">
        <v>26</v>
      </c>
      <c r="F90">
        <v>41</v>
      </c>
      <c r="G90">
        <v>21</v>
      </c>
      <c r="H90">
        <v>1</v>
      </c>
      <c r="I90">
        <v>19</v>
      </c>
      <c r="J90">
        <v>13</v>
      </c>
      <c r="K90">
        <v>7</v>
      </c>
      <c r="L90" t="s">
        <v>19</v>
      </c>
      <c r="M90">
        <v>6</v>
      </c>
      <c r="N90" t="s">
        <v>19</v>
      </c>
      <c r="O90" t="s">
        <v>19</v>
      </c>
      <c r="P90" t="s">
        <v>19</v>
      </c>
      <c r="Q90" t="s">
        <v>19</v>
      </c>
      <c r="R90">
        <v>5</v>
      </c>
      <c r="S90">
        <v>1</v>
      </c>
      <c r="T90" t="s">
        <v>19</v>
      </c>
      <c r="U90">
        <v>4</v>
      </c>
      <c r="V90">
        <v>5</v>
      </c>
      <c r="W90">
        <v>2</v>
      </c>
      <c r="X90">
        <v>3</v>
      </c>
      <c r="Y90" t="s">
        <v>19</v>
      </c>
      <c r="Z90">
        <v>10</v>
      </c>
      <c r="AA90">
        <v>2</v>
      </c>
      <c r="AB90">
        <v>5</v>
      </c>
      <c r="AC90">
        <v>3</v>
      </c>
    </row>
    <row r="91" spans="1:29">
      <c r="A91" t="s">
        <v>847</v>
      </c>
      <c r="B91">
        <v>126</v>
      </c>
      <c r="C91">
        <v>31</v>
      </c>
      <c r="D91">
        <v>25</v>
      </c>
      <c r="E91">
        <v>70</v>
      </c>
      <c r="F91">
        <v>101</v>
      </c>
      <c r="G91">
        <v>26</v>
      </c>
      <c r="H91">
        <v>12</v>
      </c>
      <c r="I91">
        <v>63</v>
      </c>
      <c r="J91">
        <v>30</v>
      </c>
      <c r="K91">
        <v>15</v>
      </c>
      <c r="L91">
        <v>4</v>
      </c>
      <c r="M91">
        <v>11</v>
      </c>
      <c r="N91">
        <v>4</v>
      </c>
      <c r="O91">
        <v>2</v>
      </c>
      <c r="P91" t="s">
        <v>19</v>
      </c>
      <c r="Q91">
        <v>2</v>
      </c>
      <c r="R91">
        <v>3</v>
      </c>
      <c r="S91">
        <v>1</v>
      </c>
      <c r="T91" t="s">
        <v>19</v>
      </c>
      <c r="U91">
        <v>2</v>
      </c>
      <c r="V91">
        <v>6</v>
      </c>
      <c r="W91">
        <v>2</v>
      </c>
      <c r="X91">
        <v>4</v>
      </c>
      <c r="Y91" t="s">
        <v>19</v>
      </c>
      <c r="Z91">
        <v>12</v>
      </c>
      <c r="AA91" t="s">
        <v>19</v>
      </c>
      <c r="AB91">
        <v>9</v>
      </c>
      <c r="AC91">
        <v>3</v>
      </c>
    </row>
    <row r="92" spans="1:29">
      <c r="A92" t="s">
        <v>846</v>
      </c>
      <c r="B92">
        <v>128</v>
      </c>
      <c r="C92">
        <v>35</v>
      </c>
      <c r="D92">
        <v>24</v>
      </c>
      <c r="E92">
        <v>69</v>
      </c>
      <c r="F92">
        <v>89</v>
      </c>
      <c r="G92">
        <v>33</v>
      </c>
      <c r="H92">
        <v>9</v>
      </c>
      <c r="I92">
        <v>47</v>
      </c>
      <c r="J92">
        <v>26</v>
      </c>
      <c r="K92">
        <v>14</v>
      </c>
      <c r="L92">
        <v>6</v>
      </c>
      <c r="M92">
        <v>6</v>
      </c>
      <c r="N92">
        <v>10</v>
      </c>
      <c r="O92" t="s">
        <v>19</v>
      </c>
      <c r="P92">
        <v>1</v>
      </c>
      <c r="Q92">
        <v>9</v>
      </c>
      <c r="R92">
        <v>3</v>
      </c>
      <c r="S92">
        <v>1</v>
      </c>
      <c r="T92" t="s">
        <v>19</v>
      </c>
      <c r="U92">
        <v>2</v>
      </c>
      <c r="V92">
        <v>11</v>
      </c>
      <c r="W92">
        <v>1</v>
      </c>
      <c r="X92">
        <v>7</v>
      </c>
      <c r="Y92">
        <v>3</v>
      </c>
      <c r="Z92">
        <v>15</v>
      </c>
      <c r="AA92" t="s">
        <v>19</v>
      </c>
      <c r="AB92">
        <v>7</v>
      </c>
      <c r="AC92">
        <v>8</v>
      </c>
    </row>
    <row r="93" spans="1:29">
      <c r="A93" t="s">
        <v>845</v>
      </c>
      <c r="B93">
        <v>158</v>
      </c>
      <c r="C93">
        <v>72</v>
      </c>
      <c r="D93">
        <v>26</v>
      </c>
      <c r="E93">
        <v>60</v>
      </c>
      <c r="F93">
        <v>116</v>
      </c>
      <c r="G93">
        <v>54</v>
      </c>
      <c r="H93">
        <v>10</v>
      </c>
      <c r="I93">
        <v>52</v>
      </c>
      <c r="J93">
        <v>48</v>
      </c>
      <c r="K93">
        <v>24</v>
      </c>
      <c r="L93">
        <v>9</v>
      </c>
      <c r="M93">
        <v>15</v>
      </c>
      <c r="N93">
        <v>8</v>
      </c>
      <c r="O93">
        <v>5</v>
      </c>
      <c r="P93" t="s">
        <v>19</v>
      </c>
      <c r="Q93">
        <v>3</v>
      </c>
      <c r="R93">
        <v>8</v>
      </c>
      <c r="S93">
        <v>6</v>
      </c>
      <c r="T93">
        <v>1</v>
      </c>
      <c r="U93">
        <v>1</v>
      </c>
      <c r="V93">
        <v>13</v>
      </c>
      <c r="W93">
        <v>4</v>
      </c>
      <c r="X93">
        <v>9</v>
      </c>
      <c r="Y93" t="s">
        <v>19</v>
      </c>
      <c r="Z93">
        <v>13</v>
      </c>
      <c r="AA93">
        <v>3</v>
      </c>
      <c r="AB93">
        <v>6</v>
      </c>
      <c r="AC93">
        <v>4</v>
      </c>
    </row>
    <row r="94" spans="1:29">
      <c r="A94" t="s">
        <v>844</v>
      </c>
      <c r="B94">
        <v>81</v>
      </c>
      <c r="C94">
        <v>22</v>
      </c>
      <c r="D94">
        <v>12</v>
      </c>
      <c r="E94">
        <v>47</v>
      </c>
      <c r="F94">
        <v>65</v>
      </c>
      <c r="G94">
        <v>18</v>
      </c>
      <c r="H94">
        <v>4</v>
      </c>
      <c r="I94">
        <v>43</v>
      </c>
      <c r="J94">
        <v>19</v>
      </c>
      <c r="K94">
        <v>5</v>
      </c>
      <c r="L94">
        <v>3</v>
      </c>
      <c r="M94">
        <v>11</v>
      </c>
      <c r="N94">
        <v>3</v>
      </c>
      <c r="O94">
        <v>1</v>
      </c>
      <c r="P94" t="s">
        <v>19</v>
      </c>
      <c r="Q94">
        <v>2</v>
      </c>
      <c r="R94">
        <v>2</v>
      </c>
      <c r="S94" t="s">
        <v>19</v>
      </c>
      <c r="T94" t="s">
        <v>19</v>
      </c>
      <c r="U94">
        <v>2</v>
      </c>
      <c r="V94">
        <v>7</v>
      </c>
      <c r="W94">
        <v>3</v>
      </c>
      <c r="X94">
        <v>4</v>
      </c>
      <c r="Y94" t="s">
        <v>19</v>
      </c>
      <c r="Z94">
        <v>4</v>
      </c>
      <c r="AA94" t="s">
        <v>19</v>
      </c>
      <c r="AB94">
        <v>4</v>
      </c>
      <c r="AC94" t="s">
        <v>19</v>
      </c>
    </row>
    <row r="95" spans="1:29">
      <c r="A95" t="s">
        <v>843</v>
      </c>
      <c r="B95">
        <v>388</v>
      </c>
      <c r="C95">
        <v>226</v>
      </c>
      <c r="D95">
        <v>63</v>
      </c>
      <c r="E95">
        <v>99</v>
      </c>
      <c r="F95">
        <v>290</v>
      </c>
      <c r="G95">
        <v>187</v>
      </c>
      <c r="H95">
        <v>27</v>
      </c>
      <c r="I95">
        <v>76</v>
      </c>
      <c r="J95">
        <v>125</v>
      </c>
      <c r="K95">
        <v>98</v>
      </c>
      <c r="L95">
        <v>14</v>
      </c>
      <c r="M95">
        <v>13</v>
      </c>
      <c r="N95">
        <v>24</v>
      </c>
      <c r="O95">
        <v>14</v>
      </c>
      <c r="P95">
        <v>3</v>
      </c>
      <c r="Q95">
        <v>7</v>
      </c>
      <c r="R95">
        <v>15</v>
      </c>
      <c r="S95">
        <v>7</v>
      </c>
      <c r="T95">
        <v>1</v>
      </c>
      <c r="U95">
        <v>7</v>
      </c>
      <c r="V95">
        <v>26</v>
      </c>
      <c r="W95">
        <v>8</v>
      </c>
      <c r="X95">
        <v>15</v>
      </c>
      <c r="Y95">
        <v>3</v>
      </c>
      <c r="Z95">
        <v>33</v>
      </c>
      <c r="AA95">
        <v>10</v>
      </c>
      <c r="AB95">
        <v>17</v>
      </c>
      <c r="AC95">
        <v>6</v>
      </c>
    </row>
    <row r="96" spans="1:29">
      <c r="A96" t="s">
        <v>842</v>
      </c>
      <c r="B96">
        <v>306</v>
      </c>
      <c r="C96">
        <v>124</v>
      </c>
      <c r="D96">
        <v>83</v>
      </c>
      <c r="E96">
        <v>99</v>
      </c>
      <c r="F96">
        <v>239</v>
      </c>
      <c r="G96">
        <v>107</v>
      </c>
      <c r="H96">
        <v>48</v>
      </c>
      <c r="I96">
        <v>84</v>
      </c>
      <c r="J96">
        <v>103</v>
      </c>
      <c r="K96">
        <v>60</v>
      </c>
      <c r="L96">
        <v>28</v>
      </c>
      <c r="M96">
        <v>15</v>
      </c>
      <c r="N96">
        <v>13</v>
      </c>
      <c r="O96">
        <v>6</v>
      </c>
      <c r="P96">
        <v>2</v>
      </c>
      <c r="Q96">
        <v>5</v>
      </c>
      <c r="R96">
        <v>11</v>
      </c>
      <c r="S96">
        <v>3</v>
      </c>
      <c r="T96">
        <v>2</v>
      </c>
      <c r="U96">
        <v>6</v>
      </c>
      <c r="V96">
        <v>22</v>
      </c>
      <c r="W96">
        <v>5</v>
      </c>
      <c r="X96">
        <v>14</v>
      </c>
      <c r="Y96">
        <v>3</v>
      </c>
      <c r="Z96">
        <v>21</v>
      </c>
      <c r="AA96">
        <v>3</v>
      </c>
      <c r="AB96">
        <v>17</v>
      </c>
      <c r="AC96">
        <v>1</v>
      </c>
    </row>
    <row r="97" spans="1:29">
      <c r="A97" t="s">
        <v>841</v>
      </c>
      <c r="B97">
        <v>128</v>
      </c>
      <c r="C97">
        <v>77</v>
      </c>
      <c r="D97">
        <v>15</v>
      </c>
      <c r="E97">
        <v>36</v>
      </c>
      <c r="F97">
        <v>94</v>
      </c>
      <c r="G97">
        <v>66</v>
      </c>
      <c r="H97">
        <v>5</v>
      </c>
      <c r="I97">
        <v>23</v>
      </c>
      <c r="J97">
        <v>58</v>
      </c>
      <c r="K97">
        <v>43</v>
      </c>
      <c r="L97">
        <v>4</v>
      </c>
      <c r="M97">
        <v>11</v>
      </c>
      <c r="N97">
        <v>5</v>
      </c>
      <c r="O97" t="s">
        <v>19</v>
      </c>
      <c r="P97" t="s">
        <v>19</v>
      </c>
      <c r="Q97">
        <v>5</v>
      </c>
      <c r="R97">
        <v>8</v>
      </c>
      <c r="S97">
        <v>3</v>
      </c>
      <c r="T97" t="s">
        <v>19</v>
      </c>
      <c r="U97">
        <v>5</v>
      </c>
      <c r="V97">
        <v>8</v>
      </c>
      <c r="W97">
        <v>3</v>
      </c>
      <c r="X97">
        <v>5</v>
      </c>
      <c r="Y97" t="s">
        <v>19</v>
      </c>
      <c r="Z97">
        <v>13</v>
      </c>
      <c r="AA97">
        <v>5</v>
      </c>
      <c r="AB97">
        <v>5</v>
      </c>
      <c r="AC97">
        <v>3</v>
      </c>
    </row>
    <row r="98" spans="1:29">
      <c r="A98" t="s">
        <v>840</v>
      </c>
      <c r="B98">
        <v>265</v>
      </c>
      <c r="C98">
        <v>124</v>
      </c>
      <c r="D98">
        <v>43</v>
      </c>
      <c r="E98">
        <v>98</v>
      </c>
      <c r="F98">
        <v>197</v>
      </c>
      <c r="G98">
        <v>104</v>
      </c>
      <c r="H98">
        <v>15</v>
      </c>
      <c r="I98">
        <v>78</v>
      </c>
      <c r="J98">
        <v>65</v>
      </c>
      <c r="K98">
        <v>46</v>
      </c>
      <c r="L98">
        <v>9</v>
      </c>
      <c r="M98">
        <v>10</v>
      </c>
      <c r="N98">
        <v>9</v>
      </c>
      <c r="O98">
        <v>5</v>
      </c>
      <c r="P98">
        <v>1</v>
      </c>
      <c r="Q98">
        <v>3</v>
      </c>
      <c r="R98">
        <v>12</v>
      </c>
      <c r="S98">
        <v>7</v>
      </c>
      <c r="T98">
        <v>3</v>
      </c>
      <c r="U98">
        <v>2</v>
      </c>
      <c r="V98">
        <v>16</v>
      </c>
      <c r="W98">
        <v>2</v>
      </c>
      <c r="X98">
        <v>12</v>
      </c>
      <c r="Y98">
        <v>2</v>
      </c>
      <c r="Z98">
        <v>31</v>
      </c>
      <c r="AA98">
        <v>6</v>
      </c>
      <c r="AB98">
        <v>12</v>
      </c>
      <c r="AC98">
        <v>13</v>
      </c>
    </row>
    <row r="99" spans="1:29">
      <c r="A99" t="s">
        <v>839</v>
      </c>
      <c r="B99">
        <v>20</v>
      </c>
      <c r="C99" t="s">
        <v>19</v>
      </c>
      <c r="D99">
        <v>15</v>
      </c>
      <c r="E99">
        <v>5</v>
      </c>
      <c r="F99">
        <v>18</v>
      </c>
      <c r="G99" t="s">
        <v>19</v>
      </c>
      <c r="H99">
        <v>13</v>
      </c>
      <c r="I99">
        <v>5</v>
      </c>
      <c r="J99">
        <v>6</v>
      </c>
      <c r="K99" t="s">
        <v>19</v>
      </c>
      <c r="L99">
        <v>6</v>
      </c>
      <c r="M99" t="s">
        <v>19</v>
      </c>
      <c r="N99" t="s">
        <v>19</v>
      </c>
      <c r="O99" t="s">
        <v>19</v>
      </c>
      <c r="P99" t="s">
        <v>19</v>
      </c>
      <c r="Q99" t="s">
        <v>19</v>
      </c>
      <c r="R99">
        <v>1</v>
      </c>
      <c r="S99" t="s">
        <v>19</v>
      </c>
      <c r="T99">
        <v>1</v>
      </c>
      <c r="U99" t="s">
        <v>19</v>
      </c>
      <c r="V99">
        <v>1</v>
      </c>
      <c r="W99" t="s">
        <v>19</v>
      </c>
      <c r="X99">
        <v>1</v>
      </c>
      <c r="Y99" t="s">
        <v>19</v>
      </c>
      <c r="Z99" t="s">
        <v>19</v>
      </c>
      <c r="AA99" t="s">
        <v>19</v>
      </c>
      <c r="AB99" t="s">
        <v>19</v>
      </c>
      <c r="AC99" t="s">
        <v>19</v>
      </c>
    </row>
    <row r="100" spans="1:29">
      <c r="A100" t="s">
        <v>838</v>
      </c>
      <c r="B100">
        <v>23</v>
      </c>
      <c r="C100">
        <v>2</v>
      </c>
      <c r="D100">
        <v>11</v>
      </c>
      <c r="E100">
        <v>10</v>
      </c>
      <c r="F100">
        <v>14</v>
      </c>
      <c r="G100">
        <v>2</v>
      </c>
      <c r="H100">
        <v>4</v>
      </c>
      <c r="I100">
        <v>8</v>
      </c>
      <c r="J100">
        <v>7</v>
      </c>
      <c r="K100" t="s">
        <v>19</v>
      </c>
      <c r="L100">
        <v>4</v>
      </c>
      <c r="M100">
        <v>3</v>
      </c>
      <c r="N100">
        <v>1</v>
      </c>
      <c r="O100" t="s">
        <v>19</v>
      </c>
      <c r="P100" t="s">
        <v>19</v>
      </c>
      <c r="Q100">
        <v>1</v>
      </c>
      <c r="R100">
        <v>4</v>
      </c>
      <c r="S100" t="s">
        <v>19</v>
      </c>
      <c r="T100">
        <v>4</v>
      </c>
      <c r="U100" t="s">
        <v>19</v>
      </c>
      <c r="V100">
        <v>2</v>
      </c>
      <c r="W100" t="s">
        <v>19</v>
      </c>
      <c r="X100">
        <v>1</v>
      </c>
      <c r="Y100">
        <v>1</v>
      </c>
      <c r="Z100">
        <v>2</v>
      </c>
      <c r="AA100" t="s">
        <v>19</v>
      </c>
      <c r="AB100">
        <v>2</v>
      </c>
      <c r="AC100" t="s">
        <v>19</v>
      </c>
    </row>
    <row r="101" spans="1:29">
      <c r="A101" t="s">
        <v>837</v>
      </c>
      <c r="B101">
        <v>37</v>
      </c>
      <c r="C101">
        <v>19</v>
      </c>
      <c r="D101">
        <v>7</v>
      </c>
      <c r="E101">
        <v>11</v>
      </c>
      <c r="F101">
        <v>24</v>
      </c>
      <c r="G101">
        <v>15</v>
      </c>
      <c r="H101">
        <v>2</v>
      </c>
      <c r="I101">
        <v>7</v>
      </c>
      <c r="J101">
        <v>14</v>
      </c>
      <c r="K101">
        <v>10</v>
      </c>
      <c r="L101">
        <v>1</v>
      </c>
      <c r="M101">
        <v>3</v>
      </c>
      <c r="N101">
        <v>2</v>
      </c>
      <c r="O101">
        <v>2</v>
      </c>
      <c r="P101" t="s">
        <v>19</v>
      </c>
      <c r="Q101" t="s">
        <v>19</v>
      </c>
      <c r="R101">
        <v>3</v>
      </c>
      <c r="S101" t="s">
        <v>19</v>
      </c>
      <c r="T101" t="s">
        <v>19</v>
      </c>
      <c r="U101">
        <v>3</v>
      </c>
      <c r="V101">
        <v>5</v>
      </c>
      <c r="W101">
        <v>1</v>
      </c>
      <c r="X101">
        <v>3</v>
      </c>
      <c r="Y101">
        <v>1</v>
      </c>
      <c r="Z101">
        <v>3</v>
      </c>
      <c r="AA101">
        <v>1</v>
      </c>
      <c r="AB101">
        <v>2</v>
      </c>
      <c r="AC101" t="s">
        <v>19</v>
      </c>
    </row>
    <row r="102" spans="1:29">
      <c r="A102" t="s">
        <v>836</v>
      </c>
      <c r="B102">
        <v>221</v>
      </c>
      <c r="C102">
        <v>80</v>
      </c>
      <c r="D102">
        <v>49</v>
      </c>
      <c r="E102">
        <v>92</v>
      </c>
      <c r="F102">
        <v>173</v>
      </c>
      <c r="G102">
        <v>70</v>
      </c>
      <c r="H102">
        <v>24</v>
      </c>
      <c r="I102">
        <v>79</v>
      </c>
      <c r="J102">
        <v>63</v>
      </c>
      <c r="K102">
        <v>33</v>
      </c>
      <c r="L102">
        <v>14</v>
      </c>
      <c r="M102">
        <v>16</v>
      </c>
      <c r="N102">
        <v>12</v>
      </c>
      <c r="O102">
        <v>5</v>
      </c>
      <c r="P102">
        <v>1</v>
      </c>
      <c r="Q102">
        <v>6</v>
      </c>
      <c r="R102">
        <v>5</v>
      </c>
      <c r="S102">
        <v>4</v>
      </c>
      <c r="T102">
        <v>1</v>
      </c>
      <c r="U102" t="s">
        <v>19</v>
      </c>
      <c r="V102">
        <v>15</v>
      </c>
      <c r="W102">
        <v>1</v>
      </c>
      <c r="X102">
        <v>12</v>
      </c>
      <c r="Y102">
        <v>2</v>
      </c>
      <c r="Z102">
        <v>16</v>
      </c>
      <c r="AA102" t="s">
        <v>19</v>
      </c>
      <c r="AB102">
        <v>11</v>
      </c>
      <c r="AC102">
        <v>5</v>
      </c>
    </row>
    <row r="103" spans="1:29">
      <c r="A103" t="s">
        <v>835</v>
      </c>
      <c r="B103">
        <v>126</v>
      </c>
      <c r="C103">
        <v>39</v>
      </c>
      <c r="D103">
        <v>21</v>
      </c>
      <c r="E103">
        <v>66</v>
      </c>
      <c r="F103">
        <v>95</v>
      </c>
      <c r="G103">
        <v>36</v>
      </c>
      <c r="H103">
        <v>10</v>
      </c>
      <c r="I103">
        <v>49</v>
      </c>
      <c r="J103">
        <v>33</v>
      </c>
      <c r="K103">
        <v>19</v>
      </c>
      <c r="L103">
        <v>4</v>
      </c>
      <c r="M103">
        <v>10</v>
      </c>
      <c r="N103">
        <v>11</v>
      </c>
      <c r="O103">
        <v>1</v>
      </c>
      <c r="P103" t="s">
        <v>19</v>
      </c>
      <c r="Q103">
        <v>10</v>
      </c>
      <c r="R103">
        <v>4</v>
      </c>
      <c r="S103" t="s">
        <v>19</v>
      </c>
      <c r="T103">
        <v>1</v>
      </c>
      <c r="U103">
        <v>3</v>
      </c>
      <c r="V103">
        <v>7</v>
      </c>
      <c r="W103" t="s">
        <v>19</v>
      </c>
      <c r="X103">
        <v>5</v>
      </c>
      <c r="Y103">
        <v>2</v>
      </c>
      <c r="Z103">
        <v>9</v>
      </c>
      <c r="AA103">
        <v>2</v>
      </c>
      <c r="AB103">
        <v>5</v>
      </c>
      <c r="AC103">
        <v>2</v>
      </c>
    </row>
    <row r="104" spans="1:29">
      <c r="A104" t="s">
        <v>834</v>
      </c>
      <c r="B104">
        <v>49</v>
      </c>
      <c r="C104">
        <v>18</v>
      </c>
      <c r="D104">
        <v>9</v>
      </c>
      <c r="E104">
        <v>22</v>
      </c>
      <c r="F104">
        <v>36</v>
      </c>
      <c r="G104">
        <v>15</v>
      </c>
      <c r="H104">
        <v>1</v>
      </c>
      <c r="I104">
        <v>20</v>
      </c>
      <c r="J104">
        <v>8</v>
      </c>
      <c r="K104">
        <v>4</v>
      </c>
      <c r="L104">
        <v>1</v>
      </c>
      <c r="M104">
        <v>3</v>
      </c>
      <c r="N104">
        <v>3</v>
      </c>
      <c r="O104">
        <v>2</v>
      </c>
      <c r="P104" t="s">
        <v>19</v>
      </c>
      <c r="Q104">
        <v>1</v>
      </c>
      <c r="R104">
        <v>1</v>
      </c>
      <c r="S104" t="s">
        <v>19</v>
      </c>
      <c r="T104" t="s">
        <v>19</v>
      </c>
      <c r="U104">
        <v>1</v>
      </c>
      <c r="V104">
        <v>5</v>
      </c>
      <c r="W104">
        <v>1</v>
      </c>
      <c r="X104">
        <v>4</v>
      </c>
      <c r="Y104" t="s">
        <v>19</v>
      </c>
      <c r="Z104">
        <v>4</v>
      </c>
      <c r="AA104" t="s">
        <v>19</v>
      </c>
      <c r="AB104">
        <v>4</v>
      </c>
      <c r="AC104" t="s">
        <v>19</v>
      </c>
    </row>
    <row r="105" spans="1:29">
      <c r="A105" t="s">
        <v>833</v>
      </c>
      <c r="B105">
        <v>290</v>
      </c>
      <c r="C105">
        <v>109</v>
      </c>
      <c r="D105">
        <v>33</v>
      </c>
      <c r="E105">
        <v>148</v>
      </c>
      <c r="F105">
        <v>226</v>
      </c>
      <c r="G105">
        <v>92</v>
      </c>
      <c r="H105">
        <v>15</v>
      </c>
      <c r="I105">
        <v>119</v>
      </c>
      <c r="J105">
        <v>45</v>
      </c>
      <c r="K105">
        <v>31</v>
      </c>
      <c r="L105">
        <v>2</v>
      </c>
      <c r="M105">
        <v>12</v>
      </c>
      <c r="N105">
        <v>15</v>
      </c>
      <c r="O105">
        <v>4</v>
      </c>
      <c r="P105">
        <v>2</v>
      </c>
      <c r="Q105">
        <v>9</v>
      </c>
      <c r="R105">
        <v>14</v>
      </c>
      <c r="S105">
        <v>3</v>
      </c>
      <c r="T105" t="s">
        <v>19</v>
      </c>
      <c r="U105">
        <v>11</v>
      </c>
      <c r="V105">
        <v>18</v>
      </c>
      <c r="W105">
        <v>1</v>
      </c>
      <c r="X105">
        <v>10</v>
      </c>
      <c r="Y105">
        <v>7</v>
      </c>
      <c r="Z105">
        <v>17</v>
      </c>
      <c r="AA105">
        <v>9</v>
      </c>
      <c r="AB105">
        <v>6</v>
      </c>
      <c r="AC105">
        <v>2</v>
      </c>
    </row>
    <row r="106" spans="1:29">
      <c r="A106" t="s">
        <v>832</v>
      </c>
      <c r="B106">
        <v>85</v>
      </c>
      <c r="C106">
        <v>17</v>
      </c>
      <c r="D106">
        <v>35</v>
      </c>
      <c r="E106">
        <v>33</v>
      </c>
      <c r="F106">
        <v>69</v>
      </c>
      <c r="G106">
        <v>16</v>
      </c>
      <c r="H106">
        <v>25</v>
      </c>
      <c r="I106">
        <v>28</v>
      </c>
      <c r="J106">
        <v>33</v>
      </c>
      <c r="K106">
        <v>13</v>
      </c>
      <c r="L106">
        <v>5</v>
      </c>
      <c r="M106">
        <v>15</v>
      </c>
      <c r="N106">
        <v>6</v>
      </c>
      <c r="O106" t="s">
        <v>19</v>
      </c>
      <c r="P106">
        <v>3</v>
      </c>
      <c r="Q106">
        <v>3</v>
      </c>
      <c r="R106">
        <v>1</v>
      </c>
      <c r="S106" t="s">
        <v>19</v>
      </c>
      <c r="T106" t="s">
        <v>19</v>
      </c>
      <c r="U106">
        <v>1</v>
      </c>
      <c r="V106">
        <v>6</v>
      </c>
      <c r="W106">
        <v>1</v>
      </c>
      <c r="X106">
        <v>4</v>
      </c>
      <c r="Y106">
        <v>1</v>
      </c>
      <c r="Z106">
        <v>3</v>
      </c>
      <c r="AA106" t="s">
        <v>19</v>
      </c>
      <c r="AB106">
        <v>3</v>
      </c>
      <c r="AC106" t="s">
        <v>19</v>
      </c>
    </row>
    <row r="107" spans="1:29">
      <c r="A107" t="s">
        <v>831</v>
      </c>
      <c r="B107">
        <v>352</v>
      </c>
      <c r="C107">
        <v>113</v>
      </c>
      <c r="D107">
        <v>41</v>
      </c>
      <c r="E107">
        <v>198</v>
      </c>
      <c r="F107">
        <v>275</v>
      </c>
      <c r="G107">
        <v>93</v>
      </c>
      <c r="H107">
        <v>14</v>
      </c>
      <c r="I107">
        <v>168</v>
      </c>
      <c r="J107">
        <v>105</v>
      </c>
      <c r="K107">
        <v>42</v>
      </c>
      <c r="L107">
        <v>12</v>
      </c>
      <c r="M107">
        <v>51</v>
      </c>
      <c r="N107">
        <v>23</v>
      </c>
      <c r="O107">
        <v>10</v>
      </c>
      <c r="P107">
        <v>4</v>
      </c>
      <c r="Q107">
        <v>9</v>
      </c>
      <c r="R107">
        <v>6</v>
      </c>
      <c r="S107">
        <v>3</v>
      </c>
      <c r="T107" t="s">
        <v>19</v>
      </c>
      <c r="U107">
        <v>3</v>
      </c>
      <c r="V107">
        <v>33</v>
      </c>
      <c r="W107">
        <v>4</v>
      </c>
      <c r="X107">
        <v>12</v>
      </c>
      <c r="Y107">
        <v>17</v>
      </c>
      <c r="Z107">
        <v>15</v>
      </c>
      <c r="AA107">
        <v>3</v>
      </c>
      <c r="AB107">
        <v>11</v>
      </c>
      <c r="AC107">
        <v>1</v>
      </c>
    </row>
    <row r="108" spans="1:29">
      <c r="A108" t="s">
        <v>830</v>
      </c>
      <c r="B108">
        <v>70</v>
      </c>
      <c r="C108">
        <v>9</v>
      </c>
      <c r="D108">
        <v>19</v>
      </c>
      <c r="E108">
        <v>42</v>
      </c>
      <c r="F108">
        <v>52</v>
      </c>
      <c r="G108">
        <v>7</v>
      </c>
      <c r="H108">
        <v>13</v>
      </c>
      <c r="I108">
        <v>32</v>
      </c>
      <c r="J108">
        <v>13</v>
      </c>
      <c r="K108">
        <v>2</v>
      </c>
      <c r="L108">
        <v>4</v>
      </c>
      <c r="M108">
        <v>7</v>
      </c>
      <c r="N108">
        <v>5</v>
      </c>
      <c r="O108">
        <v>1</v>
      </c>
      <c r="P108" t="s">
        <v>19</v>
      </c>
      <c r="Q108">
        <v>4</v>
      </c>
      <c r="R108">
        <v>3</v>
      </c>
      <c r="S108" t="s">
        <v>19</v>
      </c>
      <c r="T108" t="s">
        <v>19</v>
      </c>
      <c r="U108">
        <v>3</v>
      </c>
      <c r="V108">
        <v>4</v>
      </c>
      <c r="W108">
        <v>1</v>
      </c>
      <c r="X108">
        <v>1</v>
      </c>
      <c r="Y108">
        <v>2</v>
      </c>
      <c r="Z108">
        <v>6</v>
      </c>
      <c r="AA108" t="s">
        <v>19</v>
      </c>
      <c r="AB108">
        <v>5</v>
      </c>
      <c r="AC108">
        <v>1</v>
      </c>
    </row>
    <row r="109" spans="1:29">
      <c r="A109" t="s">
        <v>829</v>
      </c>
      <c r="B109">
        <v>166</v>
      </c>
      <c r="C109">
        <v>61</v>
      </c>
      <c r="D109">
        <v>31</v>
      </c>
      <c r="E109">
        <v>74</v>
      </c>
      <c r="F109">
        <v>133</v>
      </c>
      <c r="G109">
        <v>56</v>
      </c>
      <c r="H109">
        <v>15</v>
      </c>
      <c r="I109">
        <v>62</v>
      </c>
      <c r="J109">
        <v>52</v>
      </c>
      <c r="K109">
        <v>23</v>
      </c>
      <c r="L109">
        <v>12</v>
      </c>
      <c r="M109">
        <v>17</v>
      </c>
      <c r="N109">
        <v>11</v>
      </c>
      <c r="O109">
        <v>3</v>
      </c>
      <c r="P109">
        <v>2</v>
      </c>
      <c r="Q109">
        <v>6</v>
      </c>
      <c r="R109">
        <v>4</v>
      </c>
      <c r="S109" t="s">
        <v>19</v>
      </c>
      <c r="T109" t="s">
        <v>19</v>
      </c>
      <c r="U109">
        <v>4</v>
      </c>
      <c r="V109">
        <v>10</v>
      </c>
      <c r="W109">
        <v>1</v>
      </c>
      <c r="X109">
        <v>7</v>
      </c>
      <c r="Y109">
        <v>2</v>
      </c>
      <c r="Z109">
        <v>8</v>
      </c>
      <c r="AA109">
        <v>1</v>
      </c>
      <c r="AB109">
        <v>7</v>
      </c>
      <c r="AC109" t="s">
        <v>19</v>
      </c>
    </row>
    <row r="110" spans="1:29">
      <c r="A110" t="s">
        <v>828</v>
      </c>
      <c r="B110">
        <v>155</v>
      </c>
      <c r="C110">
        <v>67</v>
      </c>
      <c r="D110">
        <v>20</v>
      </c>
      <c r="E110">
        <v>68</v>
      </c>
      <c r="F110">
        <v>119</v>
      </c>
      <c r="G110">
        <v>57</v>
      </c>
      <c r="H110">
        <v>12</v>
      </c>
      <c r="I110">
        <v>50</v>
      </c>
      <c r="J110">
        <v>29</v>
      </c>
      <c r="K110">
        <v>21</v>
      </c>
      <c r="L110">
        <v>2</v>
      </c>
      <c r="M110">
        <v>6</v>
      </c>
      <c r="N110">
        <v>12</v>
      </c>
      <c r="O110">
        <v>3</v>
      </c>
      <c r="P110" t="s">
        <v>19</v>
      </c>
      <c r="Q110">
        <v>9</v>
      </c>
      <c r="R110">
        <v>3</v>
      </c>
      <c r="S110">
        <v>2</v>
      </c>
      <c r="T110" t="s">
        <v>19</v>
      </c>
      <c r="U110">
        <v>1</v>
      </c>
      <c r="V110">
        <v>10</v>
      </c>
      <c r="W110">
        <v>4</v>
      </c>
      <c r="X110">
        <v>3</v>
      </c>
      <c r="Y110">
        <v>3</v>
      </c>
      <c r="Z110">
        <v>11</v>
      </c>
      <c r="AA110">
        <v>1</v>
      </c>
      <c r="AB110">
        <v>5</v>
      </c>
      <c r="AC110">
        <v>5</v>
      </c>
    </row>
    <row r="111" spans="1:29">
      <c r="A111" t="s">
        <v>827</v>
      </c>
      <c r="B111">
        <v>318</v>
      </c>
      <c r="C111">
        <v>158</v>
      </c>
      <c r="D111">
        <v>69</v>
      </c>
      <c r="E111">
        <v>91</v>
      </c>
      <c r="F111">
        <v>241</v>
      </c>
      <c r="G111">
        <v>134</v>
      </c>
      <c r="H111">
        <v>42</v>
      </c>
      <c r="I111">
        <v>65</v>
      </c>
      <c r="J111">
        <v>76</v>
      </c>
      <c r="K111">
        <v>56</v>
      </c>
      <c r="L111">
        <v>14</v>
      </c>
      <c r="M111">
        <v>6</v>
      </c>
      <c r="N111">
        <v>24</v>
      </c>
      <c r="O111">
        <v>12</v>
      </c>
      <c r="P111">
        <v>2</v>
      </c>
      <c r="Q111">
        <v>10</v>
      </c>
      <c r="R111">
        <v>14</v>
      </c>
      <c r="S111">
        <v>5</v>
      </c>
      <c r="T111" t="s">
        <v>19</v>
      </c>
      <c r="U111">
        <v>9</v>
      </c>
      <c r="V111">
        <v>19</v>
      </c>
      <c r="W111">
        <v>4</v>
      </c>
      <c r="X111">
        <v>15</v>
      </c>
      <c r="Y111" t="s">
        <v>19</v>
      </c>
      <c r="Z111">
        <v>20</v>
      </c>
      <c r="AA111">
        <v>3</v>
      </c>
      <c r="AB111">
        <v>10</v>
      </c>
      <c r="AC111">
        <v>7</v>
      </c>
    </row>
    <row r="112" spans="1:29">
      <c r="A112" t="s">
        <v>826</v>
      </c>
      <c r="B112">
        <v>382</v>
      </c>
      <c r="C112">
        <v>194</v>
      </c>
      <c r="D112">
        <v>66</v>
      </c>
      <c r="E112">
        <v>122</v>
      </c>
      <c r="F112">
        <v>282</v>
      </c>
      <c r="G112">
        <v>174</v>
      </c>
      <c r="H112">
        <v>19</v>
      </c>
      <c r="I112">
        <v>89</v>
      </c>
      <c r="J112">
        <v>117</v>
      </c>
      <c r="K112">
        <v>73</v>
      </c>
      <c r="L112">
        <v>15</v>
      </c>
      <c r="M112">
        <v>29</v>
      </c>
      <c r="N112">
        <v>13</v>
      </c>
      <c r="O112">
        <v>7</v>
      </c>
      <c r="P112" t="s">
        <v>19</v>
      </c>
      <c r="Q112">
        <v>6</v>
      </c>
      <c r="R112">
        <v>20</v>
      </c>
      <c r="S112">
        <v>9</v>
      </c>
      <c r="T112">
        <v>3</v>
      </c>
      <c r="U112">
        <v>8</v>
      </c>
      <c r="V112">
        <v>27</v>
      </c>
      <c r="W112">
        <v>2</v>
      </c>
      <c r="X112">
        <v>19</v>
      </c>
      <c r="Y112">
        <v>6</v>
      </c>
      <c r="Z112">
        <v>40</v>
      </c>
      <c r="AA112">
        <v>2</v>
      </c>
      <c r="AB112">
        <v>25</v>
      </c>
      <c r="AC112">
        <v>13</v>
      </c>
    </row>
    <row r="113" spans="1:29">
      <c r="A113" t="s">
        <v>825</v>
      </c>
      <c r="B113">
        <v>1311</v>
      </c>
      <c r="C113">
        <v>676</v>
      </c>
      <c r="D113">
        <v>265</v>
      </c>
      <c r="E113">
        <v>370</v>
      </c>
      <c r="F113">
        <v>986</v>
      </c>
      <c r="G113">
        <v>575</v>
      </c>
      <c r="H113">
        <v>125</v>
      </c>
      <c r="I113">
        <v>286</v>
      </c>
      <c r="J113">
        <v>323</v>
      </c>
      <c r="K113">
        <v>197</v>
      </c>
      <c r="L113">
        <v>66</v>
      </c>
      <c r="M113">
        <v>60</v>
      </c>
      <c r="N113">
        <v>31</v>
      </c>
      <c r="O113">
        <v>12</v>
      </c>
      <c r="P113">
        <v>5</v>
      </c>
      <c r="Q113">
        <v>14</v>
      </c>
      <c r="R113">
        <v>85</v>
      </c>
      <c r="S113">
        <v>37</v>
      </c>
      <c r="T113">
        <v>12</v>
      </c>
      <c r="U113">
        <v>36</v>
      </c>
      <c r="V113">
        <v>104</v>
      </c>
      <c r="W113">
        <v>24</v>
      </c>
      <c r="X113">
        <v>57</v>
      </c>
      <c r="Y113">
        <v>23</v>
      </c>
      <c r="Z113">
        <v>105</v>
      </c>
      <c r="AA113">
        <v>28</v>
      </c>
      <c r="AB113">
        <v>66</v>
      </c>
      <c r="AC113">
        <v>11</v>
      </c>
    </row>
    <row r="114" spans="1:29">
      <c r="A114" t="s">
        <v>824</v>
      </c>
      <c r="B114">
        <v>166</v>
      </c>
      <c r="C114">
        <v>80</v>
      </c>
      <c r="D114">
        <v>37</v>
      </c>
      <c r="E114">
        <v>49</v>
      </c>
      <c r="F114">
        <v>126</v>
      </c>
      <c r="G114">
        <v>68</v>
      </c>
      <c r="H114">
        <v>18</v>
      </c>
      <c r="I114">
        <v>40</v>
      </c>
      <c r="J114">
        <v>61</v>
      </c>
      <c r="K114">
        <v>33</v>
      </c>
      <c r="L114">
        <v>13</v>
      </c>
      <c r="M114">
        <v>15</v>
      </c>
      <c r="N114">
        <v>7</v>
      </c>
      <c r="O114">
        <v>5</v>
      </c>
      <c r="P114">
        <v>1</v>
      </c>
      <c r="Q114">
        <v>1</v>
      </c>
      <c r="R114">
        <v>10</v>
      </c>
      <c r="S114">
        <v>6</v>
      </c>
      <c r="T114" t="s">
        <v>19</v>
      </c>
      <c r="U114">
        <v>4</v>
      </c>
      <c r="V114">
        <v>11</v>
      </c>
      <c r="W114" t="s">
        <v>19</v>
      </c>
      <c r="X114">
        <v>10</v>
      </c>
      <c r="Y114">
        <v>1</v>
      </c>
      <c r="Z114">
        <v>12</v>
      </c>
      <c r="AA114">
        <v>1</v>
      </c>
      <c r="AB114">
        <v>8</v>
      </c>
      <c r="AC114">
        <v>3</v>
      </c>
    </row>
    <row r="115" spans="1:29">
      <c r="A115" t="s">
        <v>823</v>
      </c>
      <c r="B115">
        <v>208</v>
      </c>
      <c r="C115">
        <v>68</v>
      </c>
      <c r="D115">
        <v>46</v>
      </c>
      <c r="E115">
        <v>94</v>
      </c>
      <c r="F115">
        <v>148</v>
      </c>
      <c r="G115">
        <v>58</v>
      </c>
      <c r="H115">
        <v>18</v>
      </c>
      <c r="I115">
        <v>72</v>
      </c>
      <c r="J115">
        <v>44</v>
      </c>
      <c r="K115">
        <v>24</v>
      </c>
      <c r="L115">
        <v>10</v>
      </c>
      <c r="M115">
        <v>10</v>
      </c>
      <c r="N115">
        <v>12</v>
      </c>
      <c r="O115">
        <v>3</v>
      </c>
      <c r="P115">
        <v>4</v>
      </c>
      <c r="Q115">
        <v>5</v>
      </c>
      <c r="R115">
        <v>16</v>
      </c>
      <c r="S115">
        <v>5</v>
      </c>
      <c r="T115">
        <v>3</v>
      </c>
      <c r="U115">
        <v>8</v>
      </c>
      <c r="V115">
        <v>14</v>
      </c>
      <c r="W115">
        <v>1</v>
      </c>
      <c r="X115">
        <v>10</v>
      </c>
      <c r="Y115">
        <v>3</v>
      </c>
      <c r="Z115">
        <v>18</v>
      </c>
      <c r="AA115">
        <v>1</v>
      </c>
      <c r="AB115">
        <v>11</v>
      </c>
      <c r="AC115">
        <v>6</v>
      </c>
    </row>
    <row r="116" spans="1:29">
      <c r="A116" t="s">
        <v>822</v>
      </c>
      <c r="B116">
        <v>701</v>
      </c>
      <c r="C116">
        <v>307</v>
      </c>
      <c r="D116">
        <v>127</v>
      </c>
      <c r="E116">
        <v>267</v>
      </c>
      <c r="F116">
        <v>514</v>
      </c>
      <c r="G116">
        <v>247</v>
      </c>
      <c r="H116">
        <v>53</v>
      </c>
      <c r="I116">
        <v>214</v>
      </c>
      <c r="J116">
        <v>162</v>
      </c>
      <c r="K116">
        <v>98</v>
      </c>
      <c r="L116">
        <v>27</v>
      </c>
      <c r="M116">
        <v>37</v>
      </c>
      <c r="N116">
        <v>30</v>
      </c>
      <c r="O116">
        <v>12</v>
      </c>
      <c r="P116">
        <v>5</v>
      </c>
      <c r="Q116">
        <v>13</v>
      </c>
      <c r="R116">
        <v>37</v>
      </c>
      <c r="S116">
        <v>15</v>
      </c>
      <c r="T116">
        <v>7</v>
      </c>
      <c r="U116">
        <v>15</v>
      </c>
      <c r="V116">
        <v>51</v>
      </c>
      <c r="W116">
        <v>17</v>
      </c>
      <c r="X116">
        <v>28</v>
      </c>
      <c r="Y116">
        <v>6</v>
      </c>
      <c r="Z116">
        <v>69</v>
      </c>
      <c r="AA116">
        <v>16</v>
      </c>
      <c r="AB116">
        <v>34</v>
      </c>
      <c r="AC116">
        <v>19</v>
      </c>
    </row>
    <row r="117" spans="1:29">
      <c r="A117" t="s">
        <v>821</v>
      </c>
      <c r="B117">
        <v>210</v>
      </c>
      <c r="C117">
        <v>146</v>
      </c>
      <c r="D117">
        <v>36</v>
      </c>
      <c r="E117">
        <v>28</v>
      </c>
      <c r="F117">
        <v>160</v>
      </c>
      <c r="G117">
        <v>129</v>
      </c>
      <c r="H117">
        <v>6</v>
      </c>
      <c r="I117">
        <v>25</v>
      </c>
      <c r="J117">
        <v>73</v>
      </c>
      <c r="K117">
        <v>65</v>
      </c>
      <c r="L117">
        <v>3</v>
      </c>
      <c r="M117">
        <v>5</v>
      </c>
      <c r="N117">
        <v>4</v>
      </c>
      <c r="O117">
        <v>1</v>
      </c>
      <c r="P117" t="s">
        <v>19</v>
      </c>
      <c r="Q117">
        <v>3</v>
      </c>
      <c r="R117">
        <v>11</v>
      </c>
      <c r="S117">
        <v>8</v>
      </c>
      <c r="T117">
        <v>3</v>
      </c>
      <c r="U117" t="s">
        <v>19</v>
      </c>
      <c r="V117">
        <v>13</v>
      </c>
      <c r="W117">
        <v>4</v>
      </c>
      <c r="X117">
        <v>9</v>
      </c>
      <c r="Y117" t="s">
        <v>19</v>
      </c>
      <c r="Z117">
        <v>22</v>
      </c>
      <c r="AA117">
        <v>4</v>
      </c>
      <c r="AB117">
        <v>18</v>
      </c>
      <c r="AC117" t="s">
        <v>19</v>
      </c>
    </row>
    <row r="118" spans="1:29">
      <c r="A118" t="s">
        <v>820</v>
      </c>
      <c r="B118">
        <v>495</v>
      </c>
      <c r="C118">
        <v>246</v>
      </c>
      <c r="D118">
        <v>108</v>
      </c>
      <c r="E118">
        <v>141</v>
      </c>
      <c r="F118">
        <v>362</v>
      </c>
      <c r="G118">
        <v>199</v>
      </c>
      <c r="H118">
        <v>47</v>
      </c>
      <c r="I118">
        <v>116</v>
      </c>
      <c r="J118">
        <v>168</v>
      </c>
      <c r="K118">
        <v>112</v>
      </c>
      <c r="L118">
        <v>24</v>
      </c>
      <c r="M118">
        <v>32</v>
      </c>
      <c r="N118">
        <v>31</v>
      </c>
      <c r="O118">
        <v>19</v>
      </c>
      <c r="P118">
        <v>4</v>
      </c>
      <c r="Q118">
        <v>8</v>
      </c>
      <c r="R118">
        <v>23</v>
      </c>
      <c r="S118">
        <v>9</v>
      </c>
      <c r="T118">
        <v>6</v>
      </c>
      <c r="U118">
        <v>8</v>
      </c>
      <c r="V118">
        <v>38</v>
      </c>
      <c r="W118">
        <v>7</v>
      </c>
      <c r="X118">
        <v>27</v>
      </c>
      <c r="Y118">
        <v>4</v>
      </c>
      <c r="Z118">
        <v>41</v>
      </c>
      <c r="AA118">
        <v>12</v>
      </c>
      <c r="AB118">
        <v>24</v>
      </c>
      <c r="AC118">
        <v>5</v>
      </c>
    </row>
    <row r="119" spans="1:29">
      <c r="A119" t="s">
        <v>819</v>
      </c>
      <c r="B119">
        <v>428</v>
      </c>
      <c r="C119">
        <v>211</v>
      </c>
      <c r="D119">
        <v>84</v>
      </c>
      <c r="E119">
        <v>133</v>
      </c>
      <c r="F119">
        <v>316</v>
      </c>
      <c r="G119">
        <v>185</v>
      </c>
      <c r="H119">
        <v>39</v>
      </c>
      <c r="I119">
        <v>92</v>
      </c>
      <c r="J119">
        <v>135</v>
      </c>
      <c r="K119">
        <v>84</v>
      </c>
      <c r="L119">
        <v>23</v>
      </c>
      <c r="M119">
        <v>28</v>
      </c>
      <c r="N119">
        <v>29</v>
      </c>
      <c r="O119">
        <v>10</v>
      </c>
      <c r="P119">
        <v>3</v>
      </c>
      <c r="Q119">
        <v>16</v>
      </c>
      <c r="R119">
        <v>14</v>
      </c>
      <c r="S119">
        <v>6</v>
      </c>
      <c r="T119">
        <v>1</v>
      </c>
      <c r="U119">
        <v>7</v>
      </c>
      <c r="V119">
        <v>29</v>
      </c>
      <c r="W119">
        <v>6</v>
      </c>
      <c r="X119">
        <v>20</v>
      </c>
      <c r="Y119">
        <v>3</v>
      </c>
      <c r="Z119">
        <v>40</v>
      </c>
      <c r="AA119">
        <v>4</v>
      </c>
      <c r="AB119">
        <v>21</v>
      </c>
      <c r="AC119">
        <v>15</v>
      </c>
    </row>
    <row r="120" spans="1:29">
      <c r="A120" t="s">
        <v>818</v>
      </c>
      <c r="B120">
        <v>137</v>
      </c>
      <c r="C120">
        <v>78</v>
      </c>
      <c r="D120">
        <v>30</v>
      </c>
      <c r="E120">
        <v>29</v>
      </c>
      <c r="F120">
        <v>100</v>
      </c>
      <c r="G120">
        <v>58</v>
      </c>
      <c r="H120">
        <v>19</v>
      </c>
      <c r="I120">
        <v>23</v>
      </c>
      <c r="J120">
        <v>50</v>
      </c>
      <c r="K120">
        <v>32</v>
      </c>
      <c r="L120">
        <v>11</v>
      </c>
      <c r="M120">
        <v>7</v>
      </c>
      <c r="N120">
        <v>6</v>
      </c>
      <c r="O120">
        <v>4</v>
      </c>
      <c r="P120">
        <v>1</v>
      </c>
      <c r="Q120">
        <v>1</v>
      </c>
      <c r="R120">
        <v>10</v>
      </c>
      <c r="S120">
        <v>7</v>
      </c>
      <c r="T120" t="s">
        <v>19</v>
      </c>
      <c r="U120">
        <v>3</v>
      </c>
      <c r="V120">
        <v>9</v>
      </c>
      <c r="W120">
        <v>4</v>
      </c>
      <c r="X120">
        <v>5</v>
      </c>
      <c r="Y120" t="s">
        <v>19</v>
      </c>
      <c r="Z120">
        <v>12</v>
      </c>
      <c r="AA120">
        <v>5</v>
      </c>
      <c r="AB120">
        <v>5</v>
      </c>
      <c r="AC120">
        <v>2</v>
      </c>
    </row>
    <row r="121" spans="1:29">
      <c r="A121" t="s">
        <v>817</v>
      </c>
      <c r="B121">
        <v>390</v>
      </c>
      <c r="C121">
        <v>254</v>
      </c>
      <c r="D121">
        <v>58</v>
      </c>
      <c r="E121">
        <v>78</v>
      </c>
      <c r="F121">
        <v>297</v>
      </c>
      <c r="G121">
        <v>214</v>
      </c>
      <c r="H121">
        <v>26</v>
      </c>
      <c r="I121">
        <v>57</v>
      </c>
      <c r="J121">
        <v>131</v>
      </c>
      <c r="K121">
        <v>106</v>
      </c>
      <c r="L121">
        <v>14</v>
      </c>
      <c r="M121">
        <v>11</v>
      </c>
      <c r="N121">
        <v>19</v>
      </c>
      <c r="O121">
        <v>13</v>
      </c>
      <c r="P121">
        <v>1</v>
      </c>
      <c r="Q121">
        <v>5</v>
      </c>
      <c r="R121">
        <v>17</v>
      </c>
      <c r="S121">
        <v>9</v>
      </c>
      <c r="T121">
        <v>3</v>
      </c>
      <c r="U121">
        <v>5</v>
      </c>
      <c r="V121">
        <v>25</v>
      </c>
      <c r="W121">
        <v>8</v>
      </c>
      <c r="X121">
        <v>14</v>
      </c>
      <c r="Y121">
        <v>3</v>
      </c>
      <c r="Z121">
        <v>32</v>
      </c>
      <c r="AA121">
        <v>10</v>
      </c>
      <c r="AB121">
        <v>14</v>
      </c>
      <c r="AC121">
        <v>8</v>
      </c>
    </row>
    <row r="122" spans="1:29">
      <c r="A122" t="s">
        <v>816</v>
      </c>
      <c r="B122">
        <v>379</v>
      </c>
      <c r="C122">
        <v>192</v>
      </c>
      <c r="D122">
        <v>87</v>
      </c>
      <c r="E122">
        <v>100</v>
      </c>
      <c r="F122">
        <v>283</v>
      </c>
      <c r="G122">
        <v>162</v>
      </c>
      <c r="H122">
        <v>40</v>
      </c>
      <c r="I122">
        <v>81</v>
      </c>
      <c r="J122">
        <v>104</v>
      </c>
      <c r="K122">
        <v>83</v>
      </c>
      <c r="L122">
        <v>9</v>
      </c>
      <c r="M122">
        <v>12</v>
      </c>
      <c r="N122">
        <v>13</v>
      </c>
      <c r="O122">
        <v>4</v>
      </c>
      <c r="P122">
        <v>4</v>
      </c>
      <c r="Q122">
        <v>5</v>
      </c>
      <c r="R122">
        <v>26</v>
      </c>
      <c r="S122">
        <v>9</v>
      </c>
      <c r="T122">
        <v>9</v>
      </c>
      <c r="U122">
        <v>8</v>
      </c>
      <c r="V122">
        <v>27</v>
      </c>
      <c r="W122">
        <v>10</v>
      </c>
      <c r="X122">
        <v>15</v>
      </c>
      <c r="Y122">
        <v>2</v>
      </c>
      <c r="Z122">
        <v>30</v>
      </c>
      <c r="AA122">
        <v>7</v>
      </c>
      <c r="AB122">
        <v>19</v>
      </c>
      <c r="AC122">
        <v>4</v>
      </c>
    </row>
    <row r="123" spans="1:29">
      <c r="A123" t="s">
        <v>815</v>
      </c>
      <c r="B123">
        <v>208</v>
      </c>
      <c r="C123">
        <v>156</v>
      </c>
      <c r="D123">
        <v>38</v>
      </c>
      <c r="E123">
        <v>14</v>
      </c>
      <c r="F123">
        <v>157</v>
      </c>
      <c r="G123">
        <v>134</v>
      </c>
      <c r="H123">
        <v>9</v>
      </c>
      <c r="I123">
        <v>14</v>
      </c>
      <c r="J123">
        <v>65</v>
      </c>
      <c r="K123">
        <v>53</v>
      </c>
      <c r="L123">
        <v>8</v>
      </c>
      <c r="M123">
        <v>4</v>
      </c>
      <c r="N123">
        <v>6</v>
      </c>
      <c r="O123">
        <v>5</v>
      </c>
      <c r="P123">
        <v>1</v>
      </c>
      <c r="Q123" t="s">
        <v>19</v>
      </c>
      <c r="R123">
        <v>12</v>
      </c>
      <c r="S123">
        <v>12</v>
      </c>
      <c r="T123" t="s">
        <v>19</v>
      </c>
      <c r="U123" t="s">
        <v>19</v>
      </c>
      <c r="V123">
        <v>16</v>
      </c>
      <c r="W123">
        <v>2</v>
      </c>
      <c r="X123">
        <v>14</v>
      </c>
      <c r="Y123" t="s">
        <v>19</v>
      </c>
      <c r="Z123">
        <v>17</v>
      </c>
      <c r="AA123">
        <v>3</v>
      </c>
      <c r="AB123">
        <v>14</v>
      </c>
      <c r="AC123" t="s">
        <v>19</v>
      </c>
    </row>
  </sheetData>
  <phoneticPr fontId="40"/>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theme="8"/>
  </sheetPr>
  <dimension ref="A1:AS121"/>
  <sheetViews>
    <sheetView workbookViewId="0"/>
  </sheetViews>
  <sheetFormatPr defaultRowHeight="13.5"/>
  <sheetData>
    <row r="1" spans="1:45">
      <c r="A1" t="s">
        <v>788</v>
      </c>
      <c r="B1" t="s">
        <v>787</v>
      </c>
      <c r="C1" s="271">
        <v>42278</v>
      </c>
    </row>
    <row r="2" spans="1:45">
      <c r="A2" t="s">
        <v>2563</v>
      </c>
    </row>
    <row r="3" spans="1:45">
      <c r="A3" t="s">
        <v>2555</v>
      </c>
    </row>
    <row r="4" spans="1:45">
      <c r="B4" t="s">
        <v>44</v>
      </c>
      <c r="F4" t="s">
        <v>777</v>
      </c>
      <c r="J4" t="s">
        <v>767</v>
      </c>
      <c r="N4" t="s">
        <v>952</v>
      </c>
      <c r="R4" t="s">
        <v>779</v>
      </c>
      <c r="V4" t="s">
        <v>778</v>
      </c>
      <c r="Z4" t="s">
        <v>773</v>
      </c>
      <c r="AD4" t="s">
        <v>772</v>
      </c>
      <c r="AH4" t="s">
        <v>771</v>
      </c>
      <c r="AL4" t="s">
        <v>776</v>
      </c>
      <c r="AP4" t="s">
        <v>792</v>
      </c>
    </row>
    <row r="5" spans="1:45">
      <c r="B5" t="s">
        <v>44</v>
      </c>
      <c r="C5" t="s">
        <v>790</v>
      </c>
      <c r="E5" t="s">
        <v>765</v>
      </c>
      <c r="F5" t="s">
        <v>44</v>
      </c>
      <c r="G5" t="s">
        <v>790</v>
      </c>
      <c r="I5" t="s">
        <v>765</v>
      </c>
      <c r="J5" t="s">
        <v>44</v>
      </c>
      <c r="K5" t="s">
        <v>790</v>
      </c>
      <c r="M5" t="s">
        <v>765</v>
      </c>
      <c r="N5" t="s">
        <v>44</v>
      </c>
      <c r="O5" t="s">
        <v>790</v>
      </c>
      <c r="Q5" t="s">
        <v>765</v>
      </c>
      <c r="R5" t="s">
        <v>44</v>
      </c>
      <c r="S5" t="s">
        <v>790</v>
      </c>
      <c r="U5" t="s">
        <v>765</v>
      </c>
      <c r="V5" t="s">
        <v>44</v>
      </c>
      <c r="W5" t="s">
        <v>790</v>
      </c>
      <c r="Y5" t="s">
        <v>765</v>
      </c>
      <c r="Z5" t="s">
        <v>44</v>
      </c>
      <c r="AA5" t="s">
        <v>790</v>
      </c>
      <c r="AC5" t="s">
        <v>765</v>
      </c>
      <c r="AD5" t="s">
        <v>44</v>
      </c>
      <c r="AE5" t="s">
        <v>790</v>
      </c>
      <c r="AG5" t="s">
        <v>765</v>
      </c>
      <c r="AH5" t="s">
        <v>44</v>
      </c>
      <c r="AI5" t="s">
        <v>790</v>
      </c>
      <c r="AK5" t="s">
        <v>765</v>
      </c>
      <c r="AL5" t="s">
        <v>44</v>
      </c>
      <c r="AM5" t="s">
        <v>790</v>
      </c>
      <c r="AO5" t="s">
        <v>765</v>
      </c>
      <c r="AP5" t="s">
        <v>44</v>
      </c>
      <c r="AQ5" t="s">
        <v>790</v>
      </c>
      <c r="AS5" t="s">
        <v>765</v>
      </c>
    </row>
    <row r="6" spans="1:45">
      <c r="C6" t="s">
        <v>2551</v>
      </c>
      <c r="D6" t="s">
        <v>2550</v>
      </c>
      <c r="G6" t="s">
        <v>2551</v>
      </c>
      <c r="H6" t="s">
        <v>2550</v>
      </c>
      <c r="K6" t="s">
        <v>2551</v>
      </c>
      <c r="L6" t="s">
        <v>2550</v>
      </c>
      <c r="O6" t="s">
        <v>2551</v>
      </c>
      <c r="P6" t="s">
        <v>2550</v>
      </c>
      <c r="S6" t="s">
        <v>2551</v>
      </c>
      <c r="T6" t="s">
        <v>2550</v>
      </c>
      <c r="W6" t="s">
        <v>2551</v>
      </c>
      <c r="X6" t="s">
        <v>2550</v>
      </c>
      <c r="AA6" t="s">
        <v>2551</v>
      </c>
      <c r="AB6" t="s">
        <v>2550</v>
      </c>
      <c r="AE6" t="s">
        <v>2551</v>
      </c>
      <c r="AF6" t="s">
        <v>2550</v>
      </c>
      <c r="AI6" t="s">
        <v>2551</v>
      </c>
      <c r="AJ6" t="s">
        <v>2550</v>
      </c>
      <c r="AM6" t="s">
        <v>2551</v>
      </c>
      <c r="AN6" t="s">
        <v>2550</v>
      </c>
      <c r="AQ6" t="s">
        <v>2551</v>
      </c>
      <c r="AR6" t="s">
        <v>2550</v>
      </c>
    </row>
    <row r="7" spans="1:45">
      <c r="A7" t="s">
        <v>928</v>
      </c>
      <c r="B7">
        <v>4429</v>
      </c>
      <c r="C7">
        <v>1830</v>
      </c>
      <c r="D7">
        <v>1063</v>
      </c>
      <c r="E7">
        <v>1536</v>
      </c>
      <c r="F7">
        <v>2422</v>
      </c>
      <c r="G7">
        <v>1317</v>
      </c>
      <c r="H7">
        <v>283</v>
      </c>
      <c r="I7">
        <v>822</v>
      </c>
      <c r="J7">
        <v>1079</v>
      </c>
      <c r="K7">
        <v>700</v>
      </c>
      <c r="L7">
        <v>178</v>
      </c>
      <c r="M7">
        <v>201</v>
      </c>
      <c r="N7">
        <v>13</v>
      </c>
      <c r="O7" t="s">
        <v>19</v>
      </c>
      <c r="P7">
        <v>7</v>
      </c>
      <c r="Q7">
        <v>6</v>
      </c>
      <c r="R7">
        <v>1069</v>
      </c>
      <c r="S7">
        <v>298</v>
      </c>
      <c r="T7">
        <v>361</v>
      </c>
      <c r="U7">
        <v>410</v>
      </c>
      <c r="V7">
        <v>298</v>
      </c>
      <c r="W7">
        <v>111</v>
      </c>
      <c r="X7">
        <v>58</v>
      </c>
      <c r="Y7">
        <v>129</v>
      </c>
      <c r="Z7">
        <v>93</v>
      </c>
      <c r="AA7">
        <v>6</v>
      </c>
      <c r="AB7">
        <v>44</v>
      </c>
      <c r="AC7">
        <v>43</v>
      </c>
      <c r="AD7">
        <v>39</v>
      </c>
      <c r="AE7">
        <v>5</v>
      </c>
      <c r="AF7">
        <v>16</v>
      </c>
      <c r="AG7">
        <v>18</v>
      </c>
      <c r="AH7">
        <v>8</v>
      </c>
      <c r="AI7" t="s">
        <v>19</v>
      </c>
      <c r="AJ7">
        <v>1</v>
      </c>
      <c r="AK7">
        <v>7</v>
      </c>
      <c r="AL7">
        <v>227</v>
      </c>
      <c r="AM7">
        <v>52</v>
      </c>
      <c r="AN7">
        <v>143</v>
      </c>
      <c r="AO7">
        <v>32</v>
      </c>
      <c r="AP7">
        <v>260</v>
      </c>
      <c r="AQ7">
        <v>41</v>
      </c>
      <c r="AR7">
        <v>150</v>
      </c>
      <c r="AS7">
        <v>69</v>
      </c>
    </row>
    <row r="8" spans="1:45">
      <c r="A8" t="s">
        <v>927</v>
      </c>
      <c r="B8">
        <v>550</v>
      </c>
      <c r="C8">
        <v>215</v>
      </c>
      <c r="D8">
        <v>157</v>
      </c>
      <c r="E8">
        <v>178</v>
      </c>
      <c r="F8">
        <v>293</v>
      </c>
      <c r="G8">
        <v>169</v>
      </c>
      <c r="H8">
        <v>46</v>
      </c>
      <c r="I8">
        <v>78</v>
      </c>
      <c r="J8">
        <v>146</v>
      </c>
      <c r="K8">
        <v>96</v>
      </c>
      <c r="L8">
        <v>32</v>
      </c>
      <c r="M8">
        <v>18</v>
      </c>
      <c r="N8">
        <v>5</v>
      </c>
      <c r="O8" t="s">
        <v>19</v>
      </c>
      <c r="P8">
        <v>3</v>
      </c>
      <c r="Q8">
        <v>2</v>
      </c>
      <c r="R8">
        <v>144</v>
      </c>
      <c r="S8">
        <v>26</v>
      </c>
      <c r="T8">
        <v>56</v>
      </c>
      <c r="U8">
        <v>62</v>
      </c>
      <c r="V8">
        <v>45</v>
      </c>
      <c r="W8">
        <v>14</v>
      </c>
      <c r="X8">
        <v>15</v>
      </c>
      <c r="Y8">
        <v>16</v>
      </c>
      <c r="Z8">
        <v>10</v>
      </c>
      <c r="AA8" t="s">
        <v>19</v>
      </c>
      <c r="AB8">
        <v>5</v>
      </c>
      <c r="AC8">
        <v>5</v>
      </c>
      <c r="AD8">
        <v>2</v>
      </c>
      <c r="AE8" t="s">
        <v>19</v>
      </c>
      <c r="AF8" t="s">
        <v>19</v>
      </c>
      <c r="AG8">
        <v>2</v>
      </c>
      <c r="AH8" t="s">
        <v>19</v>
      </c>
      <c r="AI8" t="s">
        <v>19</v>
      </c>
      <c r="AJ8" t="s">
        <v>19</v>
      </c>
      <c r="AK8" t="s">
        <v>19</v>
      </c>
      <c r="AL8">
        <v>22</v>
      </c>
      <c r="AM8">
        <v>1</v>
      </c>
      <c r="AN8">
        <v>18</v>
      </c>
      <c r="AO8">
        <v>3</v>
      </c>
      <c r="AP8">
        <v>29</v>
      </c>
      <c r="AQ8">
        <v>5</v>
      </c>
      <c r="AR8">
        <v>14</v>
      </c>
      <c r="AS8">
        <v>10</v>
      </c>
    </row>
    <row r="9" spans="1:45">
      <c r="A9" t="s">
        <v>926</v>
      </c>
      <c r="B9">
        <v>51</v>
      </c>
      <c r="C9">
        <v>29</v>
      </c>
      <c r="D9">
        <v>10</v>
      </c>
      <c r="E9">
        <v>12</v>
      </c>
      <c r="F9">
        <v>33</v>
      </c>
      <c r="G9">
        <v>22</v>
      </c>
      <c r="H9" t="s">
        <v>19</v>
      </c>
      <c r="I9">
        <v>11</v>
      </c>
      <c r="J9">
        <v>18</v>
      </c>
      <c r="K9">
        <v>18</v>
      </c>
      <c r="L9" t="s">
        <v>19</v>
      </c>
      <c r="M9" t="s">
        <v>19</v>
      </c>
      <c r="N9" t="s">
        <v>19</v>
      </c>
      <c r="O9" t="s">
        <v>19</v>
      </c>
      <c r="P9" t="s">
        <v>19</v>
      </c>
      <c r="Q9" t="s">
        <v>19</v>
      </c>
      <c r="R9">
        <v>7</v>
      </c>
      <c r="S9">
        <v>4</v>
      </c>
      <c r="T9">
        <v>3</v>
      </c>
      <c r="U9" t="s">
        <v>19</v>
      </c>
      <c r="V9">
        <v>3</v>
      </c>
      <c r="W9">
        <v>1</v>
      </c>
      <c r="X9">
        <v>2</v>
      </c>
      <c r="Y9" t="s">
        <v>19</v>
      </c>
      <c r="Z9" t="s">
        <v>19</v>
      </c>
      <c r="AA9" t="s">
        <v>19</v>
      </c>
      <c r="AB9" t="s">
        <v>19</v>
      </c>
      <c r="AC9" t="s">
        <v>19</v>
      </c>
      <c r="AD9" t="s">
        <v>19</v>
      </c>
      <c r="AE9" t="s">
        <v>19</v>
      </c>
      <c r="AF9" t="s">
        <v>19</v>
      </c>
      <c r="AG9" t="s">
        <v>19</v>
      </c>
      <c r="AH9" t="s">
        <v>19</v>
      </c>
      <c r="AI9" t="s">
        <v>19</v>
      </c>
      <c r="AJ9" t="s">
        <v>19</v>
      </c>
      <c r="AK9" t="s">
        <v>19</v>
      </c>
      <c r="AL9">
        <v>3</v>
      </c>
      <c r="AM9">
        <v>1</v>
      </c>
      <c r="AN9">
        <v>2</v>
      </c>
      <c r="AO9" t="s">
        <v>19</v>
      </c>
      <c r="AP9">
        <v>5</v>
      </c>
      <c r="AQ9">
        <v>1</v>
      </c>
      <c r="AR9">
        <v>3</v>
      </c>
      <c r="AS9">
        <v>1</v>
      </c>
    </row>
    <row r="10" spans="1:45">
      <c r="A10" t="s">
        <v>925</v>
      </c>
      <c r="B10">
        <v>17</v>
      </c>
      <c r="C10">
        <v>12</v>
      </c>
      <c r="D10">
        <v>1</v>
      </c>
      <c r="E10">
        <v>4</v>
      </c>
      <c r="F10">
        <v>11</v>
      </c>
      <c r="G10">
        <v>9</v>
      </c>
      <c r="H10" t="s">
        <v>19</v>
      </c>
      <c r="I10">
        <v>2</v>
      </c>
      <c r="J10" t="s">
        <v>19</v>
      </c>
      <c r="K10" t="s">
        <v>19</v>
      </c>
      <c r="L10" t="s">
        <v>19</v>
      </c>
      <c r="M10" t="s">
        <v>19</v>
      </c>
      <c r="N10" t="s">
        <v>19</v>
      </c>
      <c r="O10" t="s">
        <v>19</v>
      </c>
      <c r="P10" t="s">
        <v>19</v>
      </c>
      <c r="Q10" t="s">
        <v>19</v>
      </c>
      <c r="R10">
        <v>4</v>
      </c>
      <c r="S10">
        <v>2</v>
      </c>
      <c r="T10" t="s">
        <v>19</v>
      </c>
      <c r="U10">
        <v>2</v>
      </c>
      <c r="V10" t="s">
        <v>19</v>
      </c>
      <c r="W10" t="s">
        <v>19</v>
      </c>
      <c r="X10" t="s">
        <v>19</v>
      </c>
      <c r="Y10" t="s">
        <v>19</v>
      </c>
      <c r="Z10" t="s">
        <v>19</v>
      </c>
      <c r="AA10" t="s">
        <v>19</v>
      </c>
      <c r="AB10" t="s">
        <v>19</v>
      </c>
      <c r="AC10" t="s">
        <v>19</v>
      </c>
      <c r="AD10" t="s">
        <v>19</v>
      </c>
      <c r="AE10" t="s">
        <v>19</v>
      </c>
      <c r="AF10" t="s">
        <v>19</v>
      </c>
      <c r="AG10" t="s">
        <v>19</v>
      </c>
      <c r="AH10" t="s">
        <v>19</v>
      </c>
      <c r="AI10" t="s">
        <v>19</v>
      </c>
      <c r="AJ10" t="s">
        <v>19</v>
      </c>
      <c r="AK10" t="s">
        <v>19</v>
      </c>
      <c r="AL10">
        <v>1</v>
      </c>
      <c r="AM10">
        <v>1</v>
      </c>
      <c r="AN10" t="s">
        <v>19</v>
      </c>
      <c r="AO10" t="s">
        <v>19</v>
      </c>
      <c r="AP10">
        <v>1</v>
      </c>
      <c r="AQ10" t="s">
        <v>19</v>
      </c>
      <c r="AR10">
        <v>1</v>
      </c>
      <c r="AS10" t="s">
        <v>19</v>
      </c>
    </row>
    <row r="11" spans="1:45">
      <c r="A11" t="s">
        <v>924</v>
      </c>
      <c r="B11">
        <v>51</v>
      </c>
      <c r="C11">
        <v>25</v>
      </c>
      <c r="D11">
        <v>14</v>
      </c>
      <c r="E11">
        <v>12</v>
      </c>
      <c r="F11">
        <v>27</v>
      </c>
      <c r="G11">
        <v>21</v>
      </c>
      <c r="H11">
        <v>2</v>
      </c>
      <c r="I11">
        <v>4</v>
      </c>
      <c r="J11">
        <v>16</v>
      </c>
      <c r="K11">
        <v>12</v>
      </c>
      <c r="L11">
        <v>2</v>
      </c>
      <c r="M11">
        <v>2</v>
      </c>
      <c r="N11" t="s">
        <v>19</v>
      </c>
      <c r="O11" t="s">
        <v>19</v>
      </c>
      <c r="P11" t="s">
        <v>19</v>
      </c>
      <c r="Q11" t="s">
        <v>19</v>
      </c>
      <c r="R11">
        <v>17</v>
      </c>
      <c r="S11">
        <v>2</v>
      </c>
      <c r="T11">
        <v>7</v>
      </c>
      <c r="U11">
        <v>8</v>
      </c>
      <c r="V11" t="s">
        <v>19</v>
      </c>
      <c r="W11" t="s">
        <v>19</v>
      </c>
      <c r="X11" t="s">
        <v>19</v>
      </c>
      <c r="Y11" t="s">
        <v>19</v>
      </c>
      <c r="Z11">
        <v>1</v>
      </c>
      <c r="AA11" t="s">
        <v>19</v>
      </c>
      <c r="AB11">
        <v>1</v>
      </c>
      <c r="AC11" t="s">
        <v>19</v>
      </c>
      <c r="AD11" t="s">
        <v>19</v>
      </c>
      <c r="AE11" t="s">
        <v>19</v>
      </c>
      <c r="AF11" t="s">
        <v>19</v>
      </c>
      <c r="AG11" t="s">
        <v>19</v>
      </c>
      <c r="AH11" t="s">
        <v>19</v>
      </c>
      <c r="AI11" t="s">
        <v>19</v>
      </c>
      <c r="AJ11" t="s">
        <v>19</v>
      </c>
      <c r="AK11" t="s">
        <v>19</v>
      </c>
      <c r="AL11">
        <v>3</v>
      </c>
      <c r="AM11">
        <v>2</v>
      </c>
      <c r="AN11">
        <v>1</v>
      </c>
      <c r="AO11" t="s">
        <v>19</v>
      </c>
      <c r="AP11">
        <v>3</v>
      </c>
      <c r="AQ11" t="s">
        <v>19</v>
      </c>
      <c r="AR11">
        <v>3</v>
      </c>
      <c r="AS11" t="s">
        <v>19</v>
      </c>
    </row>
    <row r="12" spans="1:45">
      <c r="A12" t="s">
        <v>923</v>
      </c>
      <c r="B12">
        <v>83</v>
      </c>
      <c r="C12">
        <v>45</v>
      </c>
      <c r="D12">
        <v>17</v>
      </c>
      <c r="E12">
        <v>21</v>
      </c>
      <c r="F12">
        <v>54</v>
      </c>
      <c r="G12">
        <v>34</v>
      </c>
      <c r="H12">
        <v>9</v>
      </c>
      <c r="I12">
        <v>11</v>
      </c>
      <c r="J12">
        <v>19</v>
      </c>
      <c r="K12">
        <v>16</v>
      </c>
      <c r="L12">
        <v>2</v>
      </c>
      <c r="M12">
        <v>1</v>
      </c>
      <c r="N12" t="s">
        <v>19</v>
      </c>
      <c r="O12" t="s">
        <v>19</v>
      </c>
      <c r="P12" t="s">
        <v>19</v>
      </c>
      <c r="Q12" t="s">
        <v>19</v>
      </c>
      <c r="R12">
        <v>9</v>
      </c>
      <c r="S12">
        <v>4</v>
      </c>
      <c r="T12">
        <v>1</v>
      </c>
      <c r="U12">
        <v>4</v>
      </c>
      <c r="V12">
        <v>10</v>
      </c>
      <c r="W12">
        <v>5</v>
      </c>
      <c r="X12">
        <v>1</v>
      </c>
      <c r="Y12">
        <v>4</v>
      </c>
      <c r="Z12" t="s">
        <v>19</v>
      </c>
      <c r="AA12" t="s">
        <v>19</v>
      </c>
      <c r="AB12" t="s">
        <v>19</v>
      </c>
      <c r="AC12" t="s">
        <v>19</v>
      </c>
      <c r="AD12" t="s">
        <v>19</v>
      </c>
      <c r="AE12" t="s">
        <v>19</v>
      </c>
      <c r="AF12" t="s">
        <v>19</v>
      </c>
      <c r="AG12" t="s">
        <v>19</v>
      </c>
      <c r="AH12" t="s">
        <v>19</v>
      </c>
      <c r="AI12" t="s">
        <v>19</v>
      </c>
      <c r="AJ12" t="s">
        <v>19</v>
      </c>
      <c r="AK12" t="s">
        <v>19</v>
      </c>
      <c r="AL12">
        <v>5</v>
      </c>
      <c r="AM12">
        <v>1</v>
      </c>
      <c r="AN12">
        <v>2</v>
      </c>
      <c r="AO12">
        <v>2</v>
      </c>
      <c r="AP12">
        <v>5</v>
      </c>
      <c r="AQ12">
        <v>1</v>
      </c>
      <c r="AR12">
        <v>4</v>
      </c>
      <c r="AS12" t="s">
        <v>19</v>
      </c>
    </row>
    <row r="13" spans="1:45">
      <c r="A13" t="s">
        <v>922</v>
      </c>
      <c r="B13">
        <v>73</v>
      </c>
      <c r="C13">
        <v>37</v>
      </c>
      <c r="D13">
        <v>26</v>
      </c>
      <c r="E13">
        <v>10</v>
      </c>
      <c r="F13">
        <v>41</v>
      </c>
      <c r="G13">
        <v>26</v>
      </c>
      <c r="H13">
        <v>14</v>
      </c>
      <c r="I13">
        <v>1</v>
      </c>
      <c r="J13">
        <v>25</v>
      </c>
      <c r="K13">
        <v>16</v>
      </c>
      <c r="L13">
        <v>9</v>
      </c>
      <c r="M13" t="s">
        <v>19</v>
      </c>
      <c r="N13" t="s">
        <v>19</v>
      </c>
      <c r="O13" t="s">
        <v>19</v>
      </c>
      <c r="P13" t="s">
        <v>19</v>
      </c>
      <c r="Q13" t="s">
        <v>19</v>
      </c>
      <c r="R13">
        <v>12</v>
      </c>
      <c r="S13">
        <v>5</v>
      </c>
      <c r="T13">
        <v>3</v>
      </c>
      <c r="U13">
        <v>4</v>
      </c>
      <c r="V13">
        <v>11</v>
      </c>
      <c r="W13">
        <v>4</v>
      </c>
      <c r="X13">
        <v>4</v>
      </c>
      <c r="Y13">
        <v>3</v>
      </c>
      <c r="Z13">
        <v>1</v>
      </c>
      <c r="AA13">
        <v>1</v>
      </c>
      <c r="AB13" t="s">
        <v>19</v>
      </c>
      <c r="AC13" t="s">
        <v>19</v>
      </c>
      <c r="AD13">
        <v>1</v>
      </c>
      <c r="AE13">
        <v>1</v>
      </c>
      <c r="AF13" t="s">
        <v>19</v>
      </c>
      <c r="AG13" t="s">
        <v>19</v>
      </c>
      <c r="AH13" t="s">
        <v>19</v>
      </c>
      <c r="AI13" t="s">
        <v>19</v>
      </c>
      <c r="AJ13" t="s">
        <v>19</v>
      </c>
      <c r="AK13" t="s">
        <v>19</v>
      </c>
      <c r="AL13">
        <v>3</v>
      </c>
      <c r="AM13" t="s">
        <v>19</v>
      </c>
      <c r="AN13">
        <v>2</v>
      </c>
      <c r="AO13">
        <v>1</v>
      </c>
      <c r="AP13">
        <v>4</v>
      </c>
      <c r="AQ13" t="s">
        <v>19</v>
      </c>
      <c r="AR13">
        <v>3</v>
      </c>
      <c r="AS13">
        <v>1</v>
      </c>
    </row>
    <row r="14" spans="1:45">
      <c r="A14" t="s">
        <v>921</v>
      </c>
      <c r="B14">
        <v>102</v>
      </c>
      <c r="C14">
        <v>46</v>
      </c>
      <c r="D14">
        <v>30</v>
      </c>
      <c r="E14">
        <v>26</v>
      </c>
      <c r="F14">
        <v>57</v>
      </c>
      <c r="G14">
        <v>37</v>
      </c>
      <c r="H14">
        <v>5</v>
      </c>
      <c r="I14">
        <v>15</v>
      </c>
      <c r="J14">
        <v>26</v>
      </c>
      <c r="K14">
        <v>17</v>
      </c>
      <c r="L14">
        <v>4</v>
      </c>
      <c r="M14">
        <v>5</v>
      </c>
      <c r="N14" t="s">
        <v>19</v>
      </c>
      <c r="O14" t="s">
        <v>19</v>
      </c>
      <c r="P14" t="s">
        <v>19</v>
      </c>
      <c r="Q14" t="s">
        <v>19</v>
      </c>
      <c r="R14">
        <v>24</v>
      </c>
      <c r="S14">
        <v>7</v>
      </c>
      <c r="T14">
        <v>12</v>
      </c>
      <c r="U14">
        <v>5</v>
      </c>
      <c r="V14">
        <v>6</v>
      </c>
      <c r="W14" t="s">
        <v>19</v>
      </c>
      <c r="X14">
        <v>4</v>
      </c>
      <c r="Y14">
        <v>2</v>
      </c>
      <c r="Z14" t="s">
        <v>19</v>
      </c>
      <c r="AA14" t="s">
        <v>19</v>
      </c>
      <c r="AB14" t="s">
        <v>19</v>
      </c>
      <c r="AC14" t="s">
        <v>19</v>
      </c>
      <c r="AD14" t="s">
        <v>19</v>
      </c>
      <c r="AE14" t="s">
        <v>19</v>
      </c>
      <c r="AF14" t="s">
        <v>19</v>
      </c>
      <c r="AG14" t="s">
        <v>19</v>
      </c>
      <c r="AH14" t="s">
        <v>19</v>
      </c>
      <c r="AI14" t="s">
        <v>19</v>
      </c>
      <c r="AJ14" t="s">
        <v>19</v>
      </c>
      <c r="AK14" t="s">
        <v>19</v>
      </c>
      <c r="AL14">
        <v>8</v>
      </c>
      <c r="AM14">
        <v>1</v>
      </c>
      <c r="AN14">
        <v>6</v>
      </c>
      <c r="AO14">
        <v>1</v>
      </c>
      <c r="AP14">
        <v>7</v>
      </c>
      <c r="AQ14">
        <v>1</v>
      </c>
      <c r="AR14">
        <v>3</v>
      </c>
      <c r="AS14">
        <v>3</v>
      </c>
    </row>
    <row r="15" spans="1:45">
      <c r="A15" t="s">
        <v>920</v>
      </c>
      <c r="B15">
        <v>31</v>
      </c>
      <c r="C15">
        <v>17</v>
      </c>
      <c r="D15">
        <v>9</v>
      </c>
      <c r="E15">
        <v>5</v>
      </c>
      <c r="F15">
        <v>19</v>
      </c>
      <c r="G15">
        <v>16</v>
      </c>
      <c r="H15">
        <v>2</v>
      </c>
      <c r="I15">
        <v>1</v>
      </c>
      <c r="J15">
        <v>9</v>
      </c>
      <c r="K15">
        <v>8</v>
      </c>
      <c r="L15">
        <v>1</v>
      </c>
      <c r="M15" t="s">
        <v>19</v>
      </c>
      <c r="N15">
        <v>1</v>
      </c>
      <c r="O15" t="s">
        <v>19</v>
      </c>
      <c r="P15">
        <v>1</v>
      </c>
      <c r="Q15" t="s">
        <v>19</v>
      </c>
      <c r="R15">
        <v>8</v>
      </c>
      <c r="S15" t="s">
        <v>19</v>
      </c>
      <c r="T15">
        <v>4</v>
      </c>
      <c r="U15">
        <v>4</v>
      </c>
      <c r="V15">
        <v>2</v>
      </c>
      <c r="W15">
        <v>1</v>
      </c>
      <c r="X15">
        <v>1</v>
      </c>
      <c r="Y15" t="s">
        <v>19</v>
      </c>
      <c r="Z15" t="s">
        <v>19</v>
      </c>
      <c r="AA15" t="s">
        <v>19</v>
      </c>
      <c r="AB15" t="s">
        <v>19</v>
      </c>
      <c r="AC15" t="s">
        <v>19</v>
      </c>
      <c r="AD15" t="s">
        <v>19</v>
      </c>
      <c r="AE15" t="s">
        <v>19</v>
      </c>
      <c r="AF15" t="s">
        <v>19</v>
      </c>
      <c r="AG15" t="s">
        <v>19</v>
      </c>
      <c r="AH15" t="s">
        <v>19</v>
      </c>
      <c r="AI15" t="s">
        <v>19</v>
      </c>
      <c r="AJ15" t="s">
        <v>19</v>
      </c>
      <c r="AK15" t="s">
        <v>19</v>
      </c>
      <c r="AL15">
        <v>1</v>
      </c>
      <c r="AM15" t="s">
        <v>19</v>
      </c>
      <c r="AN15">
        <v>1</v>
      </c>
      <c r="AO15" t="s">
        <v>19</v>
      </c>
      <c r="AP15" t="s">
        <v>19</v>
      </c>
      <c r="AQ15" t="s">
        <v>19</v>
      </c>
      <c r="AR15" t="s">
        <v>19</v>
      </c>
      <c r="AS15" t="s">
        <v>19</v>
      </c>
    </row>
    <row r="16" spans="1:45">
      <c r="A16" t="s">
        <v>919</v>
      </c>
      <c r="B16">
        <v>34</v>
      </c>
      <c r="C16">
        <v>23</v>
      </c>
      <c r="D16">
        <v>7</v>
      </c>
      <c r="E16">
        <v>4</v>
      </c>
      <c r="F16">
        <v>21</v>
      </c>
      <c r="G16">
        <v>17</v>
      </c>
      <c r="H16" t="s">
        <v>19</v>
      </c>
      <c r="I16">
        <v>4</v>
      </c>
      <c r="J16">
        <v>4</v>
      </c>
      <c r="K16">
        <v>4</v>
      </c>
      <c r="L16" t="s">
        <v>19</v>
      </c>
      <c r="M16" t="s">
        <v>19</v>
      </c>
      <c r="N16" t="s">
        <v>19</v>
      </c>
      <c r="O16" t="s">
        <v>19</v>
      </c>
      <c r="P16" t="s">
        <v>19</v>
      </c>
      <c r="Q16" t="s">
        <v>19</v>
      </c>
      <c r="R16">
        <v>7</v>
      </c>
      <c r="S16">
        <v>4</v>
      </c>
      <c r="T16">
        <v>3</v>
      </c>
      <c r="U16" t="s">
        <v>19</v>
      </c>
      <c r="V16">
        <v>1</v>
      </c>
      <c r="W16">
        <v>1</v>
      </c>
      <c r="X16" t="s">
        <v>19</v>
      </c>
      <c r="Y16" t="s">
        <v>19</v>
      </c>
      <c r="Z16" t="s">
        <v>19</v>
      </c>
      <c r="AA16" t="s">
        <v>19</v>
      </c>
      <c r="AB16" t="s">
        <v>19</v>
      </c>
      <c r="AC16" t="s">
        <v>19</v>
      </c>
      <c r="AD16" t="s">
        <v>19</v>
      </c>
      <c r="AE16" t="s">
        <v>19</v>
      </c>
      <c r="AF16" t="s">
        <v>19</v>
      </c>
      <c r="AG16" t="s">
        <v>19</v>
      </c>
      <c r="AH16" t="s">
        <v>19</v>
      </c>
      <c r="AI16" t="s">
        <v>19</v>
      </c>
      <c r="AJ16" t="s">
        <v>19</v>
      </c>
      <c r="AK16" t="s">
        <v>19</v>
      </c>
      <c r="AL16">
        <v>2</v>
      </c>
      <c r="AM16">
        <v>1</v>
      </c>
      <c r="AN16">
        <v>1</v>
      </c>
      <c r="AO16" t="s">
        <v>19</v>
      </c>
      <c r="AP16">
        <v>3</v>
      </c>
      <c r="AQ16" t="s">
        <v>19</v>
      </c>
      <c r="AR16">
        <v>3</v>
      </c>
      <c r="AS16" t="s">
        <v>19</v>
      </c>
    </row>
    <row r="17" spans="1:45">
      <c r="A17" t="s">
        <v>918</v>
      </c>
      <c r="B17">
        <v>112</v>
      </c>
      <c r="C17">
        <v>53</v>
      </c>
      <c r="D17">
        <v>16</v>
      </c>
      <c r="E17">
        <v>43</v>
      </c>
      <c r="F17">
        <v>67</v>
      </c>
      <c r="G17">
        <v>40</v>
      </c>
      <c r="H17">
        <v>4</v>
      </c>
      <c r="I17">
        <v>23</v>
      </c>
      <c r="J17">
        <v>29</v>
      </c>
      <c r="K17">
        <v>24</v>
      </c>
      <c r="L17">
        <v>3</v>
      </c>
      <c r="M17">
        <v>2</v>
      </c>
      <c r="N17">
        <v>1</v>
      </c>
      <c r="O17" t="s">
        <v>19</v>
      </c>
      <c r="P17">
        <v>1</v>
      </c>
      <c r="Q17" t="s">
        <v>19</v>
      </c>
      <c r="R17">
        <v>27</v>
      </c>
      <c r="S17">
        <v>9</v>
      </c>
      <c r="T17">
        <v>5</v>
      </c>
      <c r="U17">
        <v>13</v>
      </c>
      <c r="V17">
        <v>10</v>
      </c>
      <c r="W17">
        <v>2</v>
      </c>
      <c r="X17">
        <v>2</v>
      </c>
      <c r="Y17">
        <v>6</v>
      </c>
      <c r="Z17" t="s">
        <v>19</v>
      </c>
      <c r="AA17" t="s">
        <v>19</v>
      </c>
      <c r="AB17" t="s">
        <v>19</v>
      </c>
      <c r="AC17" t="s">
        <v>19</v>
      </c>
      <c r="AD17" t="s">
        <v>19</v>
      </c>
      <c r="AE17" t="s">
        <v>19</v>
      </c>
      <c r="AF17" t="s">
        <v>19</v>
      </c>
      <c r="AG17" t="s">
        <v>19</v>
      </c>
      <c r="AH17" t="s">
        <v>19</v>
      </c>
      <c r="AI17" t="s">
        <v>19</v>
      </c>
      <c r="AJ17" t="s">
        <v>19</v>
      </c>
      <c r="AK17" t="s">
        <v>19</v>
      </c>
      <c r="AL17">
        <v>5</v>
      </c>
      <c r="AM17">
        <v>2</v>
      </c>
      <c r="AN17">
        <v>2</v>
      </c>
      <c r="AO17">
        <v>1</v>
      </c>
      <c r="AP17">
        <v>2</v>
      </c>
      <c r="AQ17" t="s">
        <v>19</v>
      </c>
      <c r="AR17">
        <v>2</v>
      </c>
      <c r="AS17" t="s">
        <v>19</v>
      </c>
    </row>
    <row r="18" spans="1:45">
      <c r="A18" t="s">
        <v>917</v>
      </c>
      <c r="B18">
        <v>55</v>
      </c>
      <c r="C18">
        <v>20</v>
      </c>
      <c r="D18">
        <v>14</v>
      </c>
      <c r="E18">
        <v>21</v>
      </c>
      <c r="F18">
        <v>30</v>
      </c>
      <c r="G18">
        <v>13</v>
      </c>
      <c r="H18">
        <v>3</v>
      </c>
      <c r="I18">
        <v>14</v>
      </c>
      <c r="J18">
        <v>7</v>
      </c>
      <c r="K18">
        <v>3</v>
      </c>
      <c r="L18">
        <v>2</v>
      </c>
      <c r="M18">
        <v>2</v>
      </c>
      <c r="N18" t="s">
        <v>19</v>
      </c>
      <c r="O18" t="s">
        <v>19</v>
      </c>
      <c r="P18" t="s">
        <v>19</v>
      </c>
      <c r="Q18" t="s">
        <v>19</v>
      </c>
      <c r="R18">
        <v>17</v>
      </c>
      <c r="S18">
        <v>5</v>
      </c>
      <c r="T18">
        <v>7</v>
      </c>
      <c r="U18">
        <v>5</v>
      </c>
      <c r="V18" t="s">
        <v>19</v>
      </c>
      <c r="W18" t="s">
        <v>19</v>
      </c>
      <c r="X18" t="s">
        <v>19</v>
      </c>
      <c r="Y18" t="s">
        <v>19</v>
      </c>
      <c r="Z18">
        <v>2</v>
      </c>
      <c r="AA18" t="s">
        <v>19</v>
      </c>
      <c r="AB18">
        <v>1</v>
      </c>
      <c r="AC18">
        <v>1</v>
      </c>
      <c r="AD18" t="s">
        <v>19</v>
      </c>
      <c r="AE18" t="s">
        <v>19</v>
      </c>
      <c r="AF18" t="s">
        <v>19</v>
      </c>
      <c r="AG18" t="s">
        <v>19</v>
      </c>
      <c r="AH18" t="s">
        <v>19</v>
      </c>
      <c r="AI18" t="s">
        <v>19</v>
      </c>
      <c r="AJ18" t="s">
        <v>19</v>
      </c>
      <c r="AK18" t="s">
        <v>19</v>
      </c>
      <c r="AL18">
        <v>3</v>
      </c>
      <c r="AM18">
        <v>1</v>
      </c>
      <c r="AN18">
        <v>2</v>
      </c>
      <c r="AO18" t="s">
        <v>19</v>
      </c>
      <c r="AP18">
        <v>3</v>
      </c>
      <c r="AQ18">
        <v>1</v>
      </c>
      <c r="AR18">
        <v>1</v>
      </c>
      <c r="AS18">
        <v>1</v>
      </c>
    </row>
    <row r="19" spans="1:45">
      <c r="A19" t="s">
        <v>916</v>
      </c>
      <c r="B19">
        <v>64</v>
      </c>
      <c r="C19">
        <v>24</v>
      </c>
      <c r="D19">
        <v>20</v>
      </c>
      <c r="E19">
        <v>20</v>
      </c>
      <c r="F19">
        <v>31</v>
      </c>
      <c r="G19">
        <v>17</v>
      </c>
      <c r="H19">
        <v>4</v>
      </c>
      <c r="I19">
        <v>10</v>
      </c>
      <c r="J19">
        <v>16</v>
      </c>
      <c r="K19">
        <v>12</v>
      </c>
      <c r="L19">
        <v>1</v>
      </c>
      <c r="M19">
        <v>3</v>
      </c>
      <c r="N19" t="s">
        <v>19</v>
      </c>
      <c r="O19" t="s">
        <v>19</v>
      </c>
      <c r="P19" t="s">
        <v>19</v>
      </c>
      <c r="Q19" t="s">
        <v>19</v>
      </c>
      <c r="R19">
        <v>12</v>
      </c>
      <c r="S19">
        <v>2</v>
      </c>
      <c r="T19">
        <v>3</v>
      </c>
      <c r="U19">
        <v>7</v>
      </c>
      <c r="V19">
        <v>3</v>
      </c>
      <c r="W19">
        <v>2</v>
      </c>
      <c r="X19" t="s">
        <v>19</v>
      </c>
      <c r="Y19">
        <v>1</v>
      </c>
      <c r="Z19">
        <v>6</v>
      </c>
      <c r="AA19" t="s">
        <v>19</v>
      </c>
      <c r="AB19">
        <v>6</v>
      </c>
      <c r="AC19" t="s">
        <v>19</v>
      </c>
      <c r="AD19" t="s">
        <v>19</v>
      </c>
      <c r="AE19" t="s">
        <v>19</v>
      </c>
      <c r="AF19" t="s">
        <v>19</v>
      </c>
      <c r="AG19" t="s">
        <v>19</v>
      </c>
      <c r="AH19">
        <v>1</v>
      </c>
      <c r="AI19" t="s">
        <v>19</v>
      </c>
      <c r="AJ19">
        <v>1</v>
      </c>
      <c r="AK19" t="s">
        <v>19</v>
      </c>
      <c r="AL19">
        <v>4</v>
      </c>
      <c r="AM19">
        <v>1</v>
      </c>
      <c r="AN19">
        <v>3</v>
      </c>
      <c r="AO19" t="s">
        <v>19</v>
      </c>
      <c r="AP19">
        <v>7</v>
      </c>
      <c r="AQ19">
        <v>2</v>
      </c>
      <c r="AR19">
        <v>3</v>
      </c>
      <c r="AS19">
        <v>2</v>
      </c>
    </row>
    <row r="20" spans="1:45">
      <c r="A20" t="s">
        <v>915</v>
      </c>
      <c r="B20">
        <v>318</v>
      </c>
      <c r="C20">
        <v>95</v>
      </c>
      <c r="D20">
        <v>94</v>
      </c>
      <c r="E20">
        <v>129</v>
      </c>
      <c r="F20">
        <v>146</v>
      </c>
      <c r="G20">
        <v>68</v>
      </c>
      <c r="H20">
        <v>19</v>
      </c>
      <c r="I20">
        <v>59</v>
      </c>
      <c r="J20">
        <v>66</v>
      </c>
      <c r="K20">
        <v>40</v>
      </c>
      <c r="L20">
        <v>11</v>
      </c>
      <c r="M20">
        <v>15</v>
      </c>
      <c r="N20" t="s">
        <v>19</v>
      </c>
      <c r="O20" t="s">
        <v>19</v>
      </c>
      <c r="P20" t="s">
        <v>19</v>
      </c>
      <c r="Q20" t="s">
        <v>19</v>
      </c>
      <c r="R20">
        <v>111</v>
      </c>
      <c r="S20">
        <v>17</v>
      </c>
      <c r="T20">
        <v>41</v>
      </c>
      <c r="U20">
        <v>53</v>
      </c>
      <c r="V20">
        <v>8</v>
      </c>
      <c r="W20">
        <v>4</v>
      </c>
      <c r="X20">
        <v>2</v>
      </c>
      <c r="Y20">
        <v>2</v>
      </c>
      <c r="Z20">
        <v>11</v>
      </c>
      <c r="AA20" t="s">
        <v>19</v>
      </c>
      <c r="AB20">
        <v>4</v>
      </c>
      <c r="AC20">
        <v>7</v>
      </c>
      <c r="AD20" t="s">
        <v>19</v>
      </c>
      <c r="AE20" t="s">
        <v>19</v>
      </c>
      <c r="AF20" t="s">
        <v>19</v>
      </c>
      <c r="AG20" t="s">
        <v>19</v>
      </c>
      <c r="AH20" t="s">
        <v>19</v>
      </c>
      <c r="AI20" t="s">
        <v>19</v>
      </c>
      <c r="AJ20" t="s">
        <v>19</v>
      </c>
      <c r="AK20" t="s">
        <v>19</v>
      </c>
      <c r="AL20">
        <v>21</v>
      </c>
      <c r="AM20">
        <v>4</v>
      </c>
      <c r="AN20">
        <v>15</v>
      </c>
      <c r="AO20">
        <v>2</v>
      </c>
      <c r="AP20">
        <v>21</v>
      </c>
      <c r="AQ20">
        <v>2</v>
      </c>
      <c r="AR20">
        <v>13</v>
      </c>
      <c r="AS20">
        <v>6</v>
      </c>
    </row>
    <row r="21" spans="1:45">
      <c r="A21" t="s">
        <v>914</v>
      </c>
      <c r="B21">
        <v>414</v>
      </c>
      <c r="C21">
        <v>98</v>
      </c>
      <c r="D21">
        <v>106</v>
      </c>
      <c r="E21">
        <v>210</v>
      </c>
      <c r="F21">
        <v>245</v>
      </c>
      <c r="G21">
        <v>71</v>
      </c>
      <c r="H21">
        <v>32</v>
      </c>
      <c r="I21">
        <v>142</v>
      </c>
      <c r="J21">
        <v>99</v>
      </c>
      <c r="K21">
        <v>38</v>
      </c>
      <c r="L21">
        <v>21</v>
      </c>
      <c r="M21">
        <v>40</v>
      </c>
      <c r="N21">
        <v>3</v>
      </c>
      <c r="O21" t="s">
        <v>19</v>
      </c>
      <c r="P21" t="s">
        <v>19</v>
      </c>
      <c r="Q21">
        <v>3</v>
      </c>
      <c r="R21">
        <v>91</v>
      </c>
      <c r="S21">
        <v>17</v>
      </c>
      <c r="T21">
        <v>37</v>
      </c>
      <c r="U21">
        <v>37</v>
      </c>
      <c r="V21">
        <v>20</v>
      </c>
      <c r="W21">
        <v>6</v>
      </c>
      <c r="X21">
        <v>3</v>
      </c>
      <c r="Y21">
        <v>11</v>
      </c>
      <c r="Z21">
        <v>3</v>
      </c>
      <c r="AA21" t="s">
        <v>19</v>
      </c>
      <c r="AB21">
        <v>2</v>
      </c>
      <c r="AC21">
        <v>1</v>
      </c>
      <c r="AD21">
        <v>6</v>
      </c>
      <c r="AE21" t="s">
        <v>19</v>
      </c>
      <c r="AF21">
        <v>1</v>
      </c>
      <c r="AG21">
        <v>5</v>
      </c>
      <c r="AH21" t="s">
        <v>19</v>
      </c>
      <c r="AI21" t="s">
        <v>19</v>
      </c>
      <c r="AJ21" t="s">
        <v>19</v>
      </c>
      <c r="AK21" t="s">
        <v>19</v>
      </c>
      <c r="AL21">
        <v>17</v>
      </c>
      <c r="AM21">
        <v>1</v>
      </c>
      <c r="AN21">
        <v>12</v>
      </c>
      <c r="AO21">
        <v>4</v>
      </c>
      <c r="AP21">
        <v>29</v>
      </c>
      <c r="AQ21">
        <v>3</v>
      </c>
      <c r="AR21">
        <v>19</v>
      </c>
      <c r="AS21">
        <v>7</v>
      </c>
    </row>
    <row r="22" spans="1:45">
      <c r="A22" t="s">
        <v>913</v>
      </c>
      <c r="B22">
        <v>76</v>
      </c>
      <c r="C22">
        <v>33</v>
      </c>
      <c r="D22">
        <v>19</v>
      </c>
      <c r="E22">
        <v>24</v>
      </c>
      <c r="F22">
        <v>52</v>
      </c>
      <c r="G22">
        <v>27</v>
      </c>
      <c r="H22">
        <v>9</v>
      </c>
      <c r="I22">
        <v>16</v>
      </c>
      <c r="J22">
        <v>29</v>
      </c>
      <c r="K22">
        <v>17</v>
      </c>
      <c r="L22">
        <v>8</v>
      </c>
      <c r="M22">
        <v>4</v>
      </c>
      <c r="N22" t="s">
        <v>19</v>
      </c>
      <c r="O22" t="s">
        <v>19</v>
      </c>
      <c r="P22" t="s">
        <v>19</v>
      </c>
      <c r="Q22" t="s">
        <v>19</v>
      </c>
      <c r="R22">
        <v>12</v>
      </c>
      <c r="S22">
        <v>3</v>
      </c>
      <c r="T22">
        <v>3</v>
      </c>
      <c r="U22">
        <v>6</v>
      </c>
      <c r="V22">
        <v>2</v>
      </c>
      <c r="W22">
        <v>1</v>
      </c>
      <c r="X22" t="s">
        <v>19</v>
      </c>
      <c r="Y22">
        <v>1</v>
      </c>
      <c r="Z22" t="s">
        <v>19</v>
      </c>
      <c r="AA22" t="s">
        <v>19</v>
      </c>
      <c r="AB22" t="s">
        <v>19</v>
      </c>
      <c r="AC22" t="s">
        <v>19</v>
      </c>
      <c r="AD22" t="s">
        <v>19</v>
      </c>
      <c r="AE22" t="s">
        <v>19</v>
      </c>
      <c r="AF22" t="s">
        <v>19</v>
      </c>
      <c r="AG22" t="s">
        <v>19</v>
      </c>
      <c r="AH22" t="s">
        <v>19</v>
      </c>
      <c r="AI22" t="s">
        <v>19</v>
      </c>
      <c r="AJ22" t="s">
        <v>19</v>
      </c>
      <c r="AK22" t="s">
        <v>19</v>
      </c>
      <c r="AL22">
        <v>4</v>
      </c>
      <c r="AM22">
        <v>1</v>
      </c>
      <c r="AN22">
        <v>3</v>
      </c>
      <c r="AO22" t="s">
        <v>19</v>
      </c>
      <c r="AP22">
        <v>6</v>
      </c>
      <c r="AQ22">
        <v>1</v>
      </c>
      <c r="AR22">
        <v>4</v>
      </c>
      <c r="AS22">
        <v>1</v>
      </c>
    </row>
    <row r="23" spans="1:45">
      <c r="A23" t="s">
        <v>912</v>
      </c>
      <c r="B23">
        <v>19</v>
      </c>
      <c r="C23">
        <v>13</v>
      </c>
      <c r="D23">
        <v>4</v>
      </c>
      <c r="E23">
        <v>2</v>
      </c>
      <c r="F23">
        <v>11</v>
      </c>
      <c r="G23">
        <v>10</v>
      </c>
      <c r="H23" t="s">
        <v>19</v>
      </c>
      <c r="I23">
        <v>1</v>
      </c>
      <c r="J23">
        <v>4</v>
      </c>
      <c r="K23">
        <v>3</v>
      </c>
      <c r="L23" t="s">
        <v>19</v>
      </c>
      <c r="M23">
        <v>1</v>
      </c>
      <c r="N23" t="s">
        <v>19</v>
      </c>
      <c r="O23" t="s">
        <v>19</v>
      </c>
      <c r="P23" t="s">
        <v>19</v>
      </c>
      <c r="Q23" t="s">
        <v>19</v>
      </c>
      <c r="R23">
        <v>3</v>
      </c>
      <c r="S23">
        <v>3</v>
      </c>
      <c r="T23" t="s">
        <v>19</v>
      </c>
      <c r="U23" t="s">
        <v>19</v>
      </c>
      <c r="V23" t="s">
        <v>19</v>
      </c>
      <c r="W23" t="s">
        <v>19</v>
      </c>
      <c r="X23" t="s">
        <v>19</v>
      </c>
      <c r="Y23" t="s">
        <v>19</v>
      </c>
      <c r="Z23" t="s">
        <v>19</v>
      </c>
      <c r="AA23" t="s">
        <v>19</v>
      </c>
      <c r="AB23" t="s">
        <v>19</v>
      </c>
      <c r="AC23" t="s">
        <v>19</v>
      </c>
      <c r="AD23" t="s">
        <v>19</v>
      </c>
      <c r="AE23" t="s">
        <v>19</v>
      </c>
      <c r="AF23" t="s">
        <v>19</v>
      </c>
      <c r="AG23" t="s">
        <v>19</v>
      </c>
      <c r="AH23" t="s">
        <v>19</v>
      </c>
      <c r="AI23" t="s">
        <v>19</v>
      </c>
      <c r="AJ23" t="s">
        <v>19</v>
      </c>
      <c r="AK23" t="s">
        <v>19</v>
      </c>
      <c r="AL23">
        <v>2</v>
      </c>
      <c r="AM23" t="s">
        <v>19</v>
      </c>
      <c r="AN23">
        <v>1</v>
      </c>
      <c r="AO23">
        <v>1</v>
      </c>
      <c r="AP23">
        <v>3</v>
      </c>
      <c r="AQ23" t="s">
        <v>19</v>
      </c>
      <c r="AR23">
        <v>3</v>
      </c>
      <c r="AS23" t="s">
        <v>19</v>
      </c>
    </row>
    <row r="24" spans="1:45">
      <c r="A24" t="s">
        <v>911</v>
      </c>
      <c r="B24">
        <v>36</v>
      </c>
      <c r="C24">
        <v>19</v>
      </c>
      <c r="D24">
        <v>4</v>
      </c>
      <c r="E24">
        <v>13</v>
      </c>
      <c r="F24">
        <v>21</v>
      </c>
      <c r="G24">
        <v>12</v>
      </c>
      <c r="H24" t="s">
        <v>19</v>
      </c>
      <c r="I24">
        <v>9</v>
      </c>
      <c r="J24">
        <v>10</v>
      </c>
      <c r="K24">
        <v>7</v>
      </c>
      <c r="L24" t="s">
        <v>19</v>
      </c>
      <c r="M24">
        <v>3</v>
      </c>
      <c r="N24" t="s">
        <v>19</v>
      </c>
      <c r="O24" t="s">
        <v>19</v>
      </c>
      <c r="P24" t="s">
        <v>19</v>
      </c>
      <c r="Q24" t="s">
        <v>19</v>
      </c>
      <c r="R24">
        <v>7</v>
      </c>
      <c r="S24">
        <v>3</v>
      </c>
      <c r="T24">
        <v>2</v>
      </c>
      <c r="U24">
        <v>2</v>
      </c>
      <c r="V24">
        <v>3</v>
      </c>
      <c r="W24">
        <v>2</v>
      </c>
      <c r="X24" t="s">
        <v>19</v>
      </c>
      <c r="Y24">
        <v>1</v>
      </c>
      <c r="Z24" t="s">
        <v>19</v>
      </c>
      <c r="AA24" t="s">
        <v>19</v>
      </c>
      <c r="AB24" t="s">
        <v>19</v>
      </c>
      <c r="AC24" t="s">
        <v>19</v>
      </c>
      <c r="AD24" t="s">
        <v>19</v>
      </c>
      <c r="AE24" t="s">
        <v>19</v>
      </c>
      <c r="AF24" t="s">
        <v>19</v>
      </c>
      <c r="AG24" t="s">
        <v>19</v>
      </c>
      <c r="AH24" t="s">
        <v>19</v>
      </c>
      <c r="AI24" t="s">
        <v>19</v>
      </c>
      <c r="AJ24" t="s">
        <v>19</v>
      </c>
      <c r="AK24" t="s">
        <v>19</v>
      </c>
      <c r="AL24">
        <v>3</v>
      </c>
      <c r="AM24">
        <v>1</v>
      </c>
      <c r="AN24">
        <v>1</v>
      </c>
      <c r="AO24">
        <v>1</v>
      </c>
      <c r="AP24">
        <v>2</v>
      </c>
      <c r="AQ24">
        <v>1</v>
      </c>
      <c r="AR24">
        <v>1</v>
      </c>
      <c r="AS24" t="s">
        <v>19</v>
      </c>
    </row>
    <row r="25" spans="1:45">
      <c r="A25" t="s">
        <v>910</v>
      </c>
      <c r="B25">
        <v>76</v>
      </c>
      <c r="C25">
        <v>37</v>
      </c>
      <c r="D25">
        <v>15</v>
      </c>
      <c r="E25">
        <v>24</v>
      </c>
      <c r="F25">
        <v>40</v>
      </c>
      <c r="G25">
        <v>28</v>
      </c>
      <c r="H25">
        <v>3</v>
      </c>
      <c r="I25">
        <v>9</v>
      </c>
      <c r="J25">
        <v>19</v>
      </c>
      <c r="K25">
        <v>15</v>
      </c>
      <c r="L25">
        <v>2</v>
      </c>
      <c r="M25">
        <v>2</v>
      </c>
      <c r="N25" t="s">
        <v>19</v>
      </c>
      <c r="O25" t="s">
        <v>19</v>
      </c>
      <c r="P25" t="s">
        <v>19</v>
      </c>
      <c r="Q25" t="s">
        <v>19</v>
      </c>
      <c r="R25">
        <v>14</v>
      </c>
      <c r="S25">
        <v>6</v>
      </c>
      <c r="T25">
        <v>1</v>
      </c>
      <c r="U25">
        <v>7</v>
      </c>
      <c r="V25">
        <v>6</v>
      </c>
      <c r="W25">
        <v>3</v>
      </c>
      <c r="X25" t="s">
        <v>19</v>
      </c>
      <c r="Y25">
        <v>3</v>
      </c>
      <c r="Z25">
        <v>3</v>
      </c>
      <c r="AA25" t="s">
        <v>19</v>
      </c>
      <c r="AB25">
        <v>3</v>
      </c>
      <c r="AC25" t="s">
        <v>19</v>
      </c>
      <c r="AD25" t="s">
        <v>19</v>
      </c>
      <c r="AE25" t="s">
        <v>19</v>
      </c>
      <c r="AF25" t="s">
        <v>19</v>
      </c>
      <c r="AG25" t="s">
        <v>19</v>
      </c>
      <c r="AH25" t="s">
        <v>19</v>
      </c>
      <c r="AI25" t="s">
        <v>19</v>
      </c>
      <c r="AJ25" t="s">
        <v>19</v>
      </c>
      <c r="AK25" t="s">
        <v>19</v>
      </c>
      <c r="AL25">
        <v>4</v>
      </c>
      <c r="AM25" t="s">
        <v>19</v>
      </c>
      <c r="AN25">
        <v>4</v>
      </c>
      <c r="AO25" t="s">
        <v>19</v>
      </c>
      <c r="AP25">
        <v>9</v>
      </c>
      <c r="AQ25" t="s">
        <v>19</v>
      </c>
      <c r="AR25">
        <v>4</v>
      </c>
      <c r="AS25">
        <v>5</v>
      </c>
    </row>
    <row r="26" spans="1:45">
      <c r="A26" t="s">
        <v>909</v>
      </c>
      <c r="B26">
        <v>51</v>
      </c>
      <c r="C26">
        <v>16</v>
      </c>
      <c r="D26">
        <v>14</v>
      </c>
      <c r="E26">
        <v>21</v>
      </c>
      <c r="F26">
        <v>23</v>
      </c>
      <c r="G26">
        <v>14</v>
      </c>
      <c r="H26">
        <v>2</v>
      </c>
      <c r="I26">
        <v>7</v>
      </c>
      <c r="J26">
        <v>9</v>
      </c>
      <c r="K26">
        <v>8</v>
      </c>
      <c r="L26" t="s">
        <v>19</v>
      </c>
      <c r="M26">
        <v>1</v>
      </c>
      <c r="N26">
        <v>1</v>
      </c>
      <c r="O26" t="s">
        <v>19</v>
      </c>
      <c r="P26">
        <v>1</v>
      </c>
      <c r="Q26" t="s">
        <v>19</v>
      </c>
      <c r="R26">
        <v>11</v>
      </c>
      <c r="S26">
        <v>1</v>
      </c>
      <c r="T26">
        <v>5</v>
      </c>
      <c r="U26">
        <v>5</v>
      </c>
      <c r="V26">
        <v>7</v>
      </c>
      <c r="W26" t="s">
        <v>19</v>
      </c>
      <c r="X26">
        <v>2</v>
      </c>
      <c r="Y26">
        <v>5</v>
      </c>
      <c r="Z26" t="s">
        <v>19</v>
      </c>
      <c r="AA26" t="s">
        <v>19</v>
      </c>
      <c r="AB26" t="s">
        <v>19</v>
      </c>
      <c r="AC26" t="s">
        <v>19</v>
      </c>
      <c r="AD26">
        <v>2</v>
      </c>
      <c r="AE26" t="s">
        <v>19</v>
      </c>
      <c r="AF26">
        <v>1</v>
      </c>
      <c r="AG26">
        <v>1</v>
      </c>
      <c r="AH26" t="s">
        <v>19</v>
      </c>
      <c r="AI26" t="s">
        <v>19</v>
      </c>
      <c r="AJ26" t="s">
        <v>19</v>
      </c>
      <c r="AK26" t="s">
        <v>19</v>
      </c>
      <c r="AL26">
        <v>3</v>
      </c>
      <c r="AM26">
        <v>1</v>
      </c>
      <c r="AN26">
        <v>1</v>
      </c>
      <c r="AO26">
        <v>1</v>
      </c>
      <c r="AP26">
        <v>4</v>
      </c>
      <c r="AQ26" t="s">
        <v>19</v>
      </c>
      <c r="AR26">
        <v>2</v>
      </c>
      <c r="AS26">
        <v>2</v>
      </c>
    </row>
    <row r="27" spans="1:45">
      <c r="A27" t="s">
        <v>908</v>
      </c>
      <c r="B27">
        <v>24</v>
      </c>
      <c r="C27">
        <v>12</v>
      </c>
      <c r="D27">
        <v>2</v>
      </c>
      <c r="E27">
        <v>10</v>
      </c>
      <c r="F27">
        <v>13</v>
      </c>
      <c r="G27">
        <v>10</v>
      </c>
      <c r="H27">
        <v>1</v>
      </c>
      <c r="I27">
        <v>2</v>
      </c>
      <c r="J27">
        <v>8</v>
      </c>
      <c r="K27">
        <v>6</v>
      </c>
      <c r="L27">
        <v>1</v>
      </c>
      <c r="M27">
        <v>1</v>
      </c>
      <c r="N27" t="s">
        <v>19</v>
      </c>
      <c r="O27" t="s">
        <v>19</v>
      </c>
      <c r="P27" t="s">
        <v>19</v>
      </c>
      <c r="Q27" t="s">
        <v>19</v>
      </c>
      <c r="R27">
        <v>10</v>
      </c>
      <c r="S27">
        <v>2</v>
      </c>
      <c r="T27" t="s">
        <v>19</v>
      </c>
      <c r="U27">
        <v>8</v>
      </c>
      <c r="V27" t="s">
        <v>19</v>
      </c>
      <c r="W27" t="s">
        <v>19</v>
      </c>
      <c r="X27" t="s">
        <v>19</v>
      </c>
      <c r="Y27" t="s">
        <v>19</v>
      </c>
      <c r="Z27" t="s">
        <v>19</v>
      </c>
      <c r="AA27" t="s">
        <v>19</v>
      </c>
      <c r="AB27" t="s">
        <v>19</v>
      </c>
      <c r="AC27" t="s">
        <v>19</v>
      </c>
      <c r="AD27" t="s">
        <v>19</v>
      </c>
      <c r="AE27" t="s">
        <v>19</v>
      </c>
      <c r="AF27" t="s">
        <v>19</v>
      </c>
      <c r="AG27" t="s">
        <v>19</v>
      </c>
      <c r="AH27" t="s">
        <v>19</v>
      </c>
      <c r="AI27" t="s">
        <v>19</v>
      </c>
      <c r="AJ27" t="s">
        <v>19</v>
      </c>
      <c r="AK27" t="s">
        <v>19</v>
      </c>
      <c r="AL27">
        <v>1</v>
      </c>
      <c r="AM27" t="s">
        <v>19</v>
      </c>
      <c r="AN27">
        <v>1</v>
      </c>
      <c r="AO27" t="s">
        <v>19</v>
      </c>
      <c r="AP27" t="s">
        <v>19</v>
      </c>
      <c r="AQ27" t="s">
        <v>19</v>
      </c>
      <c r="AR27" t="s">
        <v>19</v>
      </c>
      <c r="AS27" t="s">
        <v>19</v>
      </c>
    </row>
    <row r="28" spans="1:45">
      <c r="A28" t="s">
        <v>907</v>
      </c>
      <c r="B28">
        <v>60</v>
      </c>
      <c r="C28">
        <v>23</v>
      </c>
      <c r="D28">
        <v>13</v>
      </c>
      <c r="E28">
        <v>24</v>
      </c>
      <c r="F28">
        <v>30</v>
      </c>
      <c r="G28">
        <v>18</v>
      </c>
      <c r="H28" t="s">
        <v>19</v>
      </c>
      <c r="I28">
        <v>12</v>
      </c>
      <c r="J28">
        <v>16</v>
      </c>
      <c r="K28">
        <v>10</v>
      </c>
      <c r="L28" t="s">
        <v>19</v>
      </c>
      <c r="M28">
        <v>6</v>
      </c>
      <c r="N28" t="s">
        <v>19</v>
      </c>
      <c r="O28" t="s">
        <v>19</v>
      </c>
      <c r="P28" t="s">
        <v>19</v>
      </c>
      <c r="Q28" t="s">
        <v>19</v>
      </c>
      <c r="R28">
        <v>15</v>
      </c>
      <c r="S28">
        <v>3</v>
      </c>
      <c r="T28">
        <v>8</v>
      </c>
      <c r="U28">
        <v>4</v>
      </c>
      <c r="V28">
        <v>4</v>
      </c>
      <c r="W28" t="s">
        <v>19</v>
      </c>
      <c r="X28">
        <v>1</v>
      </c>
      <c r="Y28">
        <v>3</v>
      </c>
      <c r="Z28" t="s">
        <v>19</v>
      </c>
      <c r="AA28" t="s">
        <v>19</v>
      </c>
      <c r="AB28" t="s">
        <v>19</v>
      </c>
      <c r="AC28" t="s">
        <v>19</v>
      </c>
      <c r="AD28" t="s">
        <v>19</v>
      </c>
      <c r="AE28" t="s">
        <v>19</v>
      </c>
      <c r="AF28" t="s">
        <v>19</v>
      </c>
      <c r="AG28" t="s">
        <v>19</v>
      </c>
      <c r="AH28" t="s">
        <v>19</v>
      </c>
      <c r="AI28" t="s">
        <v>19</v>
      </c>
      <c r="AJ28" t="s">
        <v>19</v>
      </c>
      <c r="AK28" t="s">
        <v>19</v>
      </c>
      <c r="AL28">
        <v>4</v>
      </c>
      <c r="AM28">
        <v>1</v>
      </c>
      <c r="AN28">
        <v>2</v>
      </c>
      <c r="AO28">
        <v>1</v>
      </c>
      <c r="AP28">
        <v>7</v>
      </c>
      <c r="AQ28">
        <v>1</v>
      </c>
      <c r="AR28">
        <v>2</v>
      </c>
      <c r="AS28">
        <v>4</v>
      </c>
    </row>
    <row r="29" spans="1:45">
      <c r="A29" t="s">
        <v>906</v>
      </c>
      <c r="B29">
        <v>84</v>
      </c>
      <c r="C29">
        <v>51</v>
      </c>
      <c r="D29">
        <v>21</v>
      </c>
      <c r="E29">
        <v>12</v>
      </c>
      <c r="F29">
        <v>48</v>
      </c>
      <c r="G29">
        <v>39</v>
      </c>
      <c r="H29">
        <v>5</v>
      </c>
      <c r="I29">
        <v>4</v>
      </c>
      <c r="J29">
        <v>23</v>
      </c>
      <c r="K29">
        <v>18</v>
      </c>
      <c r="L29">
        <v>5</v>
      </c>
      <c r="M29" t="s">
        <v>19</v>
      </c>
      <c r="N29" t="s">
        <v>19</v>
      </c>
      <c r="O29" t="s">
        <v>19</v>
      </c>
      <c r="P29" t="s">
        <v>19</v>
      </c>
      <c r="Q29" t="s">
        <v>19</v>
      </c>
      <c r="R29">
        <v>21</v>
      </c>
      <c r="S29">
        <v>6</v>
      </c>
      <c r="T29">
        <v>11</v>
      </c>
      <c r="U29">
        <v>4</v>
      </c>
      <c r="V29">
        <v>4</v>
      </c>
      <c r="W29">
        <v>3</v>
      </c>
      <c r="X29" t="s">
        <v>19</v>
      </c>
      <c r="Y29">
        <v>1</v>
      </c>
      <c r="Z29">
        <v>2</v>
      </c>
      <c r="AA29">
        <v>1</v>
      </c>
      <c r="AB29" t="s">
        <v>19</v>
      </c>
      <c r="AC29">
        <v>1</v>
      </c>
      <c r="AD29">
        <v>1</v>
      </c>
      <c r="AE29">
        <v>1</v>
      </c>
      <c r="AF29" t="s">
        <v>19</v>
      </c>
      <c r="AG29" t="s">
        <v>19</v>
      </c>
      <c r="AH29" t="s">
        <v>19</v>
      </c>
      <c r="AI29" t="s">
        <v>19</v>
      </c>
      <c r="AJ29" t="s">
        <v>19</v>
      </c>
      <c r="AK29" t="s">
        <v>19</v>
      </c>
      <c r="AL29">
        <v>3</v>
      </c>
      <c r="AM29" t="s">
        <v>19</v>
      </c>
      <c r="AN29">
        <v>3</v>
      </c>
      <c r="AO29" t="s">
        <v>19</v>
      </c>
      <c r="AP29">
        <v>5</v>
      </c>
      <c r="AQ29">
        <v>1</v>
      </c>
      <c r="AR29">
        <v>2</v>
      </c>
      <c r="AS29">
        <v>2</v>
      </c>
    </row>
    <row r="30" spans="1:45">
      <c r="A30" t="s">
        <v>905</v>
      </c>
      <c r="B30">
        <v>155</v>
      </c>
      <c r="C30">
        <v>71</v>
      </c>
      <c r="D30">
        <v>28</v>
      </c>
      <c r="E30">
        <v>56</v>
      </c>
      <c r="F30">
        <v>72</v>
      </c>
      <c r="G30">
        <v>44</v>
      </c>
      <c r="H30">
        <v>8</v>
      </c>
      <c r="I30">
        <v>20</v>
      </c>
      <c r="J30">
        <v>31</v>
      </c>
      <c r="K30">
        <v>21</v>
      </c>
      <c r="L30">
        <v>3</v>
      </c>
      <c r="M30">
        <v>7</v>
      </c>
      <c r="N30" t="s">
        <v>19</v>
      </c>
      <c r="O30" t="s">
        <v>19</v>
      </c>
      <c r="P30" t="s">
        <v>19</v>
      </c>
      <c r="Q30" t="s">
        <v>19</v>
      </c>
      <c r="R30">
        <v>46</v>
      </c>
      <c r="S30">
        <v>20</v>
      </c>
      <c r="T30">
        <v>7</v>
      </c>
      <c r="U30">
        <v>19</v>
      </c>
      <c r="V30">
        <v>9</v>
      </c>
      <c r="W30">
        <v>4</v>
      </c>
      <c r="X30" t="s">
        <v>19</v>
      </c>
      <c r="Y30">
        <v>5</v>
      </c>
      <c r="Z30">
        <v>11</v>
      </c>
      <c r="AA30">
        <v>1</v>
      </c>
      <c r="AB30">
        <v>5</v>
      </c>
      <c r="AC30">
        <v>5</v>
      </c>
      <c r="AD30">
        <v>2</v>
      </c>
      <c r="AE30" t="s">
        <v>19</v>
      </c>
      <c r="AF30" t="s">
        <v>19</v>
      </c>
      <c r="AG30">
        <v>2</v>
      </c>
      <c r="AH30">
        <v>2</v>
      </c>
      <c r="AI30" t="s">
        <v>19</v>
      </c>
      <c r="AJ30" t="s">
        <v>19</v>
      </c>
      <c r="AK30">
        <v>2</v>
      </c>
      <c r="AL30">
        <v>5</v>
      </c>
      <c r="AM30">
        <v>1</v>
      </c>
      <c r="AN30">
        <v>4</v>
      </c>
      <c r="AO30" t="s">
        <v>19</v>
      </c>
      <c r="AP30">
        <v>8</v>
      </c>
      <c r="AQ30">
        <v>1</v>
      </c>
      <c r="AR30">
        <v>4</v>
      </c>
      <c r="AS30">
        <v>3</v>
      </c>
    </row>
    <row r="31" spans="1:45">
      <c r="A31" t="s">
        <v>904</v>
      </c>
      <c r="B31">
        <v>52</v>
      </c>
      <c r="C31">
        <v>16</v>
      </c>
      <c r="D31">
        <v>8</v>
      </c>
      <c r="E31">
        <v>28</v>
      </c>
      <c r="F31">
        <v>31</v>
      </c>
      <c r="G31">
        <v>12</v>
      </c>
      <c r="H31">
        <v>1</v>
      </c>
      <c r="I31">
        <v>18</v>
      </c>
      <c r="J31">
        <v>12</v>
      </c>
      <c r="K31">
        <v>6</v>
      </c>
      <c r="L31">
        <v>1</v>
      </c>
      <c r="M31">
        <v>5</v>
      </c>
      <c r="N31" t="s">
        <v>19</v>
      </c>
      <c r="O31" t="s">
        <v>19</v>
      </c>
      <c r="P31" t="s">
        <v>19</v>
      </c>
      <c r="Q31" t="s">
        <v>19</v>
      </c>
      <c r="R31">
        <v>12</v>
      </c>
      <c r="S31">
        <v>3</v>
      </c>
      <c r="T31">
        <v>2</v>
      </c>
      <c r="U31">
        <v>7</v>
      </c>
      <c r="V31">
        <v>3</v>
      </c>
      <c r="W31" t="s">
        <v>19</v>
      </c>
      <c r="X31">
        <v>1</v>
      </c>
      <c r="Y31">
        <v>2</v>
      </c>
      <c r="Z31" t="s">
        <v>19</v>
      </c>
      <c r="AA31" t="s">
        <v>19</v>
      </c>
      <c r="AB31" t="s">
        <v>19</v>
      </c>
      <c r="AC31" t="s">
        <v>19</v>
      </c>
      <c r="AD31" t="s">
        <v>19</v>
      </c>
      <c r="AE31" t="s">
        <v>19</v>
      </c>
      <c r="AF31" t="s">
        <v>19</v>
      </c>
      <c r="AG31" t="s">
        <v>19</v>
      </c>
      <c r="AH31" t="s">
        <v>19</v>
      </c>
      <c r="AI31" t="s">
        <v>19</v>
      </c>
      <c r="AJ31" t="s">
        <v>19</v>
      </c>
      <c r="AK31" t="s">
        <v>19</v>
      </c>
      <c r="AL31">
        <v>3</v>
      </c>
      <c r="AM31">
        <v>1</v>
      </c>
      <c r="AN31">
        <v>2</v>
      </c>
      <c r="AO31" t="s">
        <v>19</v>
      </c>
      <c r="AP31">
        <v>3</v>
      </c>
      <c r="AQ31" t="s">
        <v>19</v>
      </c>
      <c r="AR31">
        <v>2</v>
      </c>
      <c r="AS31">
        <v>1</v>
      </c>
    </row>
    <row r="32" spans="1:45">
      <c r="A32" t="s">
        <v>903</v>
      </c>
      <c r="B32">
        <v>23</v>
      </c>
      <c r="C32">
        <v>3</v>
      </c>
      <c r="D32">
        <v>4</v>
      </c>
      <c r="E32">
        <v>16</v>
      </c>
      <c r="F32">
        <v>16</v>
      </c>
      <c r="G32">
        <v>1</v>
      </c>
      <c r="H32">
        <v>1</v>
      </c>
      <c r="I32">
        <v>14</v>
      </c>
      <c r="J32">
        <v>4</v>
      </c>
      <c r="K32" t="s">
        <v>19</v>
      </c>
      <c r="L32">
        <v>1</v>
      </c>
      <c r="M32">
        <v>3</v>
      </c>
      <c r="N32" t="s">
        <v>19</v>
      </c>
      <c r="O32" t="s">
        <v>19</v>
      </c>
      <c r="P32" t="s">
        <v>19</v>
      </c>
      <c r="Q32" t="s">
        <v>19</v>
      </c>
      <c r="R32">
        <v>5</v>
      </c>
      <c r="S32">
        <v>2</v>
      </c>
      <c r="T32">
        <v>1</v>
      </c>
      <c r="U32">
        <v>2</v>
      </c>
      <c r="V32" t="s">
        <v>19</v>
      </c>
      <c r="W32" t="s">
        <v>19</v>
      </c>
      <c r="X32" t="s">
        <v>19</v>
      </c>
      <c r="Y32" t="s">
        <v>19</v>
      </c>
      <c r="Z32" t="s">
        <v>19</v>
      </c>
      <c r="AA32" t="s">
        <v>19</v>
      </c>
      <c r="AB32" t="s">
        <v>19</v>
      </c>
      <c r="AC32" t="s">
        <v>19</v>
      </c>
      <c r="AD32" t="s">
        <v>19</v>
      </c>
      <c r="AE32" t="s">
        <v>19</v>
      </c>
      <c r="AF32" t="s">
        <v>19</v>
      </c>
      <c r="AG32" t="s">
        <v>19</v>
      </c>
      <c r="AH32" t="s">
        <v>19</v>
      </c>
      <c r="AI32" t="s">
        <v>19</v>
      </c>
      <c r="AJ32" t="s">
        <v>19</v>
      </c>
      <c r="AK32" t="s">
        <v>19</v>
      </c>
      <c r="AL32">
        <v>2</v>
      </c>
      <c r="AM32" t="s">
        <v>19</v>
      </c>
      <c r="AN32">
        <v>2</v>
      </c>
      <c r="AO32" t="s">
        <v>19</v>
      </c>
      <c r="AP32" t="s">
        <v>19</v>
      </c>
      <c r="AQ32" t="s">
        <v>19</v>
      </c>
      <c r="AR32" t="s">
        <v>19</v>
      </c>
      <c r="AS32" t="s">
        <v>19</v>
      </c>
    </row>
    <row r="33" spans="1:45">
      <c r="A33" t="s">
        <v>902</v>
      </c>
      <c r="B33">
        <v>100</v>
      </c>
      <c r="C33">
        <v>36</v>
      </c>
      <c r="D33">
        <v>29</v>
      </c>
      <c r="E33">
        <v>35</v>
      </c>
      <c r="F33">
        <v>62</v>
      </c>
      <c r="G33">
        <v>28</v>
      </c>
      <c r="H33">
        <v>7</v>
      </c>
      <c r="I33">
        <v>27</v>
      </c>
      <c r="J33">
        <v>31</v>
      </c>
      <c r="K33">
        <v>19</v>
      </c>
      <c r="L33">
        <v>5</v>
      </c>
      <c r="M33">
        <v>7</v>
      </c>
      <c r="N33" t="s">
        <v>19</v>
      </c>
      <c r="O33" t="s">
        <v>19</v>
      </c>
      <c r="P33" t="s">
        <v>19</v>
      </c>
      <c r="Q33" t="s">
        <v>19</v>
      </c>
      <c r="R33">
        <v>25</v>
      </c>
      <c r="S33">
        <v>8</v>
      </c>
      <c r="T33">
        <v>11</v>
      </c>
      <c r="U33">
        <v>6</v>
      </c>
      <c r="V33">
        <v>2</v>
      </c>
      <c r="W33" t="s">
        <v>19</v>
      </c>
      <c r="X33" t="s">
        <v>19</v>
      </c>
      <c r="Y33">
        <v>2</v>
      </c>
      <c r="Z33" t="s">
        <v>19</v>
      </c>
      <c r="AA33" t="s">
        <v>19</v>
      </c>
      <c r="AB33" t="s">
        <v>19</v>
      </c>
      <c r="AC33" t="s">
        <v>19</v>
      </c>
      <c r="AD33" t="s">
        <v>19</v>
      </c>
      <c r="AE33" t="s">
        <v>19</v>
      </c>
      <c r="AF33" t="s">
        <v>19</v>
      </c>
      <c r="AG33" t="s">
        <v>19</v>
      </c>
      <c r="AH33" t="s">
        <v>19</v>
      </c>
      <c r="AI33" t="s">
        <v>19</v>
      </c>
      <c r="AJ33" t="s">
        <v>19</v>
      </c>
      <c r="AK33" t="s">
        <v>19</v>
      </c>
      <c r="AL33">
        <v>5</v>
      </c>
      <c r="AM33" t="s">
        <v>19</v>
      </c>
      <c r="AN33">
        <v>5</v>
      </c>
      <c r="AO33" t="s">
        <v>19</v>
      </c>
      <c r="AP33">
        <v>6</v>
      </c>
      <c r="AQ33" t="s">
        <v>19</v>
      </c>
      <c r="AR33">
        <v>6</v>
      </c>
      <c r="AS33" t="s">
        <v>19</v>
      </c>
    </row>
    <row r="34" spans="1:45">
      <c r="A34" t="s">
        <v>901</v>
      </c>
      <c r="B34">
        <v>370</v>
      </c>
      <c r="C34">
        <v>134</v>
      </c>
      <c r="D34">
        <v>55</v>
      </c>
      <c r="E34">
        <v>181</v>
      </c>
      <c r="F34">
        <v>214</v>
      </c>
      <c r="G34">
        <v>92</v>
      </c>
      <c r="H34">
        <v>19</v>
      </c>
      <c r="I34">
        <v>103</v>
      </c>
      <c r="J34">
        <v>72</v>
      </c>
      <c r="K34">
        <v>41</v>
      </c>
      <c r="L34">
        <v>11</v>
      </c>
      <c r="M34">
        <v>20</v>
      </c>
      <c r="N34" t="s">
        <v>19</v>
      </c>
      <c r="O34" t="s">
        <v>19</v>
      </c>
      <c r="P34" t="s">
        <v>19</v>
      </c>
      <c r="Q34" t="s">
        <v>19</v>
      </c>
      <c r="R34">
        <v>86</v>
      </c>
      <c r="S34">
        <v>23</v>
      </c>
      <c r="T34">
        <v>22</v>
      </c>
      <c r="U34">
        <v>41</v>
      </c>
      <c r="V34">
        <v>19</v>
      </c>
      <c r="W34">
        <v>6</v>
      </c>
      <c r="X34" t="s">
        <v>19</v>
      </c>
      <c r="Y34">
        <v>13</v>
      </c>
      <c r="Z34">
        <v>22</v>
      </c>
      <c r="AA34">
        <v>2</v>
      </c>
      <c r="AB34">
        <v>4</v>
      </c>
      <c r="AC34">
        <v>16</v>
      </c>
      <c r="AD34">
        <v>4</v>
      </c>
      <c r="AE34" t="s">
        <v>19</v>
      </c>
      <c r="AF34">
        <v>3</v>
      </c>
      <c r="AG34">
        <v>1</v>
      </c>
      <c r="AH34">
        <v>2</v>
      </c>
      <c r="AI34" t="s">
        <v>19</v>
      </c>
      <c r="AJ34" t="s">
        <v>19</v>
      </c>
      <c r="AK34">
        <v>2</v>
      </c>
      <c r="AL34">
        <v>14</v>
      </c>
      <c r="AM34">
        <v>6</v>
      </c>
      <c r="AN34">
        <v>4</v>
      </c>
      <c r="AO34">
        <v>4</v>
      </c>
      <c r="AP34">
        <v>9</v>
      </c>
      <c r="AQ34">
        <v>5</v>
      </c>
      <c r="AR34">
        <v>3</v>
      </c>
      <c r="AS34">
        <v>1</v>
      </c>
    </row>
    <row r="35" spans="1:45">
      <c r="A35" t="s">
        <v>900</v>
      </c>
      <c r="B35">
        <v>117</v>
      </c>
      <c r="C35">
        <v>49</v>
      </c>
      <c r="D35">
        <v>28</v>
      </c>
      <c r="E35">
        <v>40</v>
      </c>
      <c r="F35">
        <v>67</v>
      </c>
      <c r="G35">
        <v>37</v>
      </c>
      <c r="H35">
        <v>6</v>
      </c>
      <c r="I35">
        <v>24</v>
      </c>
      <c r="J35">
        <v>33</v>
      </c>
      <c r="K35">
        <v>22</v>
      </c>
      <c r="L35">
        <v>3</v>
      </c>
      <c r="M35">
        <v>8</v>
      </c>
      <c r="N35" t="s">
        <v>19</v>
      </c>
      <c r="O35" t="s">
        <v>19</v>
      </c>
      <c r="P35" t="s">
        <v>19</v>
      </c>
      <c r="Q35" t="s">
        <v>19</v>
      </c>
      <c r="R35">
        <v>22</v>
      </c>
      <c r="S35">
        <v>6</v>
      </c>
      <c r="T35">
        <v>9</v>
      </c>
      <c r="U35">
        <v>7</v>
      </c>
      <c r="V35">
        <v>6</v>
      </c>
      <c r="W35">
        <v>3</v>
      </c>
      <c r="X35" t="s">
        <v>19</v>
      </c>
      <c r="Y35">
        <v>3</v>
      </c>
      <c r="Z35">
        <v>3</v>
      </c>
      <c r="AA35" t="s">
        <v>19</v>
      </c>
      <c r="AB35">
        <v>3</v>
      </c>
      <c r="AC35" t="s">
        <v>19</v>
      </c>
      <c r="AD35" t="s">
        <v>19</v>
      </c>
      <c r="AE35" t="s">
        <v>19</v>
      </c>
      <c r="AF35" t="s">
        <v>19</v>
      </c>
      <c r="AG35" t="s">
        <v>19</v>
      </c>
      <c r="AH35" t="s">
        <v>19</v>
      </c>
      <c r="AI35" t="s">
        <v>19</v>
      </c>
      <c r="AJ35" t="s">
        <v>19</v>
      </c>
      <c r="AK35" t="s">
        <v>19</v>
      </c>
      <c r="AL35">
        <v>6</v>
      </c>
      <c r="AM35">
        <v>1</v>
      </c>
      <c r="AN35">
        <v>5</v>
      </c>
      <c r="AO35" t="s">
        <v>19</v>
      </c>
      <c r="AP35">
        <v>13</v>
      </c>
      <c r="AQ35">
        <v>2</v>
      </c>
      <c r="AR35">
        <v>5</v>
      </c>
      <c r="AS35">
        <v>6</v>
      </c>
    </row>
    <row r="36" spans="1:45">
      <c r="A36" t="s">
        <v>899</v>
      </c>
      <c r="B36">
        <v>19</v>
      </c>
      <c r="C36">
        <v>10</v>
      </c>
      <c r="D36">
        <v>5</v>
      </c>
      <c r="E36">
        <v>4</v>
      </c>
      <c r="F36">
        <v>11</v>
      </c>
      <c r="G36">
        <v>7</v>
      </c>
      <c r="H36">
        <v>2</v>
      </c>
      <c r="I36">
        <v>2</v>
      </c>
      <c r="J36" t="s">
        <v>19</v>
      </c>
      <c r="K36" t="s">
        <v>19</v>
      </c>
      <c r="L36" t="s">
        <v>19</v>
      </c>
      <c r="M36" t="s">
        <v>19</v>
      </c>
      <c r="N36" t="s">
        <v>19</v>
      </c>
      <c r="O36" t="s">
        <v>19</v>
      </c>
      <c r="P36" t="s">
        <v>19</v>
      </c>
      <c r="Q36" t="s">
        <v>19</v>
      </c>
      <c r="R36">
        <v>5</v>
      </c>
      <c r="S36">
        <v>3</v>
      </c>
      <c r="T36" t="s">
        <v>19</v>
      </c>
      <c r="U36">
        <v>2</v>
      </c>
      <c r="V36" t="s">
        <v>19</v>
      </c>
      <c r="W36" t="s">
        <v>19</v>
      </c>
      <c r="X36" t="s">
        <v>19</v>
      </c>
      <c r="Y36" t="s">
        <v>19</v>
      </c>
      <c r="Z36">
        <v>1</v>
      </c>
      <c r="AA36" t="s">
        <v>19</v>
      </c>
      <c r="AB36">
        <v>1</v>
      </c>
      <c r="AC36" t="s">
        <v>19</v>
      </c>
      <c r="AD36" t="s">
        <v>19</v>
      </c>
      <c r="AE36" t="s">
        <v>19</v>
      </c>
      <c r="AF36" t="s">
        <v>19</v>
      </c>
      <c r="AG36" t="s">
        <v>19</v>
      </c>
      <c r="AH36" t="s">
        <v>19</v>
      </c>
      <c r="AI36" t="s">
        <v>19</v>
      </c>
      <c r="AJ36" t="s">
        <v>19</v>
      </c>
      <c r="AK36" t="s">
        <v>19</v>
      </c>
      <c r="AL36">
        <v>2</v>
      </c>
      <c r="AM36" t="s">
        <v>19</v>
      </c>
      <c r="AN36">
        <v>2</v>
      </c>
      <c r="AO36" t="s">
        <v>19</v>
      </c>
      <c r="AP36" t="s">
        <v>19</v>
      </c>
      <c r="AQ36" t="s">
        <v>19</v>
      </c>
      <c r="AR36" t="s">
        <v>19</v>
      </c>
      <c r="AS36" t="s">
        <v>19</v>
      </c>
    </row>
    <row r="37" spans="1:45">
      <c r="A37" t="s">
        <v>898</v>
      </c>
      <c r="B37">
        <v>38</v>
      </c>
      <c r="C37">
        <v>17</v>
      </c>
      <c r="D37">
        <v>8</v>
      </c>
      <c r="E37">
        <v>13</v>
      </c>
      <c r="F37">
        <v>20</v>
      </c>
      <c r="G37">
        <v>14</v>
      </c>
      <c r="H37">
        <v>3</v>
      </c>
      <c r="I37">
        <v>3</v>
      </c>
      <c r="J37">
        <v>12</v>
      </c>
      <c r="K37">
        <v>7</v>
      </c>
      <c r="L37">
        <v>3</v>
      </c>
      <c r="M37">
        <v>2</v>
      </c>
      <c r="N37" t="s">
        <v>19</v>
      </c>
      <c r="O37" t="s">
        <v>19</v>
      </c>
      <c r="P37" t="s">
        <v>19</v>
      </c>
      <c r="Q37" t="s">
        <v>19</v>
      </c>
      <c r="R37">
        <v>14</v>
      </c>
      <c r="S37">
        <v>1</v>
      </c>
      <c r="T37">
        <v>5</v>
      </c>
      <c r="U37">
        <v>8</v>
      </c>
      <c r="V37" t="s">
        <v>19</v>
      </c>
      <c r="W37" t="s">
        <v>19</v>
      </c>
      <c r="X37" t="s">
        <v>19</v>
      </c>
      <c r="Y37" t="s">
        <v>19</v>
      </c>
      <c r="Z37" t="s">
        <v>19</v>
      </c>
      <c r="AA37" t="s">
        <v>19</v>
      </c>
      <c r="AB37" t="s">
        <v>19</v>
      </c>
      <c r="AC37" t="s">
        <v>19</v>
      </c>
      <c r="AD37" t="s">
        <v>19</v>
      </c>
      <c r="AE37" t="s">
        <v>19</v>
      </c>
      <c r="AF37" t="s">
        <v>19</v>
      </c>
      <c r="AG37" t="s">
        <v>19</v>
      </c>
      <c r="AH37" t="s">
        <v>19</v>
      </c>
      <c r="AI37" t="s">
        <v>19</v>
      </c>
      <c r="AJ37" t="s">
        <v>19</v>
      </c>
      <c r="AK37" t="s">
        <v>19</v>
      </c>
      <c r="AL37">
        <v>2</v>
      </c>
      <c r="AM37">
        <v>1</v>
      </c>
      <c r="AN37" t="s">
        <v>19</v>
      </c>
      <c r="AO37">
        <v>1</v>
      </c>
      <c r="AP37">
        <v>2</v>
      </c>
      <c r="AQ37">
        <v>1</v>
      </c>
      <c r="AR37" t="s">
        <v>19</v>
      </c>
      <c r="AS37">
        <v>1</v>
      </c>
    </row>
    <row r="38" spans="1:45">
      <c r="A38" t="s">
        <v>897</v>
      </c>
      <c r="B38" t="s">
        <v>19</v>
      </c>
      <c r="C38" t="s">
        <v>19</v>
      </c>
      <c r="D38" t="s">
        <v>19</v>
      </c>
      <c r="E38" t="s">
        <v>19</v>
      </c>
      <c r="F38" t="s">
        <v>19</v>
      </c>
      <c r="G38" t="s">
        <v>19</v>
      </c>
      <c r="H38" t="s">
        <v>19</v>
      </c>
      <c r="I38" t="s">
        <v>19</v>
      </c>
      <c r="J38" t="s">
        <v>19</v>
      </c>
      <c r="K38" t="s">
        <v>19</v>
      </c>
      <c r="L38" t="s">
        <v>19</v>
      </c>
      <c r="M38" t="s">
        <v>19</v>
      </c>
      <c r="N38" t="s">
        <v>19</v>
      </c>
      <c r="O38" t="s">
        <v>19</v>
      </c>
      <c r="P38" t="s">
        <v>19</v>
      </c>
      <c r="Q38" t="s">
        <v>19</v>
      </c>
      <c r="R38" t="s">
        <v>19</v>
      </c>
      <c r="S38" t="s">
        <v>19</v>
      </c>
      <c r="T38" t="s">
        <v>19</v>
      </c>
      <c r="U38" t="s">
        <v>19</v>
      </c>
      <c r="V38" t="s">
        <v>19</v>
      </c>
      <c r="W38" t="s">
        <v>19</v>
      </c>
      <c r="X38" t="s">
        <v>19</v>
      </c>
      <c r="Y38" t="s">
        <v>19</v>
      </c>
      <c r="Z38" t="s">
        <v>19</v>
      </c>
      <c r="AA38" t="s">
        <v>19</v>
      </c>
      <c r="AB38" t="s">
        <v>19</v>
      </c>
      <c r="AC38" t="s">
        <v>19</v>
      </c>
      <c r="AD38" t="s">
        <v>19</v>
      </c>
      <c r="AE38" t="s">
        <v>19</v>
      </c>
      <c r="AF38" t="s">
        <v>19</v>
      </c>
      <c r="AG38" t="s">
        <v>19</v>
      </c>
      <c r="AH38" t="s">
        <v>19</v>
      </c>
      <c r="AI38" t="s">
        <v>19</v>
      </c>
      <c r="AJ38" t="s">
        <v>19</v>
      </c>
      <c r="AK38" t="s">
        <v>19</v>
      </c>
      <c r="AL38" t="s">
        <v>19</v>
      </c>
      <c r="AM38" t="s">
        <v>19</v>
      </c>
      <c r="AN38" t="s">
        <v>19</v>
      </c>
      <c r="AO38" t="s">
        <v>19</v>
      </c>
      <c r="AP38" t="s">
        <v>19</v>
      </c>
      <c r="AQ38" t="s">
        <v>19</v>
      </c>
      <c r="AR38" t="s">
        <v>19</v>
      </c>
      <c r="AS38" t="s">
        <v>19</v>
      </c>
    </row>
    <row r="39" spans="1:45">
      <c r="A39" t="s">
        <v>896</v>
      </c>
      <c r="B39">
        <v>23</v>
      </c>
      <c r="C39">
        <v>12</v>
      </c>
      <c r="D39">
        <v>5</v>
      </c>
      <c r="E39">
        <v>6</v>
      </c>
      <c r="F39">
        <v>10</v>
      </c>
      <c r="G39">
        <v>6</v>
      </c>
      <c r="H39" t="s">
        <v>19</v>
      </c>
      <c r="I39">
        <v>4</v>
      </c>
      <c r="J39">
        <v>4</v>
      </c>
      <c r="K39">
        <v>4</v>
      </c>
      <c r="L39" t="s">
        <v>19</v>
      </c>
      <c r="M39" t="s">
        <v>19</v>
      </c>
      <c r="N39" t="s">
        <v>19</v>
      </c>
      <c r="O39" t="s">
        <v>19</v>
      </c>
      <c r="P39" t="s">
        <v>19</v>
      </c>
      <c r="Q39" t="s">
        <v>19</v>
      </c>
      <c r="R39">
        <v>5</v>
      </c>
      <c r="S39">
        <v>2</v>
      </c>
      <c r="T39">
        <v>2</v>
      </c>
      <c r="U39">
        <v>1</v>
      </c>
      <c r="V39">
        <v>2</v>
      </c>
      <c r="W39">
        <v>2</v>
      </c>
      <c r="X39" t="s">
        <v>19</v>
      </c>
      <c r="Y39" t="s">
        <v>19</v>
      </c>
      <c r="Z39">
        <v>2</v>
      </c>
      <c r="AA39">
        <v>1</v>
      </c>
      <c r="AB39">
        <v>1</v>
      </c>
      <c r="AC39" t="s">
        <v>19</v>
      </c>
      <c r="AD39">
        <v>2</v>
      </c>
      <c r="AE39" t="s">
        <v>19</v>
      </c>
      <c r="AF39">
        <v>1</v>
      </c>
      <c r="AG39">
        <v>1</v>
      </c>
      <c r="AH39" t="s">
        <v>19</v>
      </c>
      <c r="AI39" t="s">
        <v>19</v>
      </c>
      <c r="AJ39" t="s">
        <v>19</v>
      </c>
      <c r="AK39" t="s">
        <v>19</v>
      </c>
      <c r="AL39">
        <v>1</v>
      </c>
      <c r="AM39">
        <v>1</v>
      </c>
      <c r="AN39" t="s">
        <v>19</v>
      </c>
      <c r="AO39" t="s">
        <v>19</v>
      </c>
      <c r="AP39">
        <v>1</v>
      </c>
      <c r="AQ39" t="s">
        <v>19</v>
      </c>
      <c r="AR39">
        <v>1</v>
      </c>
      <c r="AS39" t="s">
        <v>19</v>
      </c>
    </row>
    <row r="40" spans="1:45">
      <c r="A40" t="s">
        <v>895</v>
      </c>
      <c r="B40">
        <v>57</v>
      </c>
      <c r="C40">
        <v>24</v>
      </c>
      <c r="D40">
        <v>14</v>
      </c>
      <c r="E40">
        <v>19</v>
      </c>
      <c r="F40">
        <v>33</v>
      </c>
      <c r="G40">
        <v>15</v>
      </c>
      <c r="H40">
        <v>3</v>
      </c>
      <c r="I40">
        <v>15</v>
      </c>
      <c r="J40">
        <v>20</v>
      </c>
      <c r="K40">
        <v>14</v>
      </c>
      <c r="L40">
        <v>1</v>
      </c>
      <c r="M40">
        <v>5</v>
      </c>
      <c r="N40" t="s">
        <v>19</v>
      </c>
      <c r="O40" t="s">
        <v>19</v>
      </c>
      <c r="P40" t="s">
        <v>19</v>
      </c>
      <c r="Q40" t="s">
        <v>19</v>
      </c>
      <c r="R40">
        <v>12</v>
      </c>
      <c r="S40">
        <v>6</v>
      </c>
      <c r="T40">
        <v>6</v>
      </c>
      <c r="U40" t="s">
        <v>19</v>
      </c>
      <c r="V40">
        <v>4</v>
      </c>
      <c r="W40">
        <v>2</v>
      </c>
      <c r="X40" t="s">
        <v>19</v>
      </c>
      <c r="Y40">
        <v>2</v>
      </c>
      <c r="Z40" t="s">
        <v>19</v>
      </c>
      <c r="AA40" t="s">
        <v>19</v>
      </c>
      <c r="AB40" t="s">
        <v>19</v>
      </c>
      <c r="AC40" t="s">
        <v>19</v>
      </c>
      <c r="AD40" t="s">
        <v>19</v>
      </c>
      <c r="AE40" t="s">
        <v>19</v>
      </c>
      <c r="AF40" t="s">
        <v>19</v>
      </c>
      <c r="AG40" t="s">
        <v>19</v>
      </c>
      <c r="AH40" t="s">
        <v>19</v>
      </c>
      <c r="AI40" t="s">
        <v>19</v>
      </c>
      <c r="AJ40" t="s">
        <v>19</v>
      </c>
      <c r="AK40" t="s">
        <v>19</v>
      </c>
      <c r="AL40">
        <v>5</v>
      </c>
      <c r="AM40">
        <v>1</v>
      </c>
      <c r="AN40">
        <v>4</v>
      </c>
      <c r="AO40" t="s">
        <v>19</v>
      </c>
      <c r="AP40">
        <v>3</v>
      </c>
      <c r="AQ40" t="s">
        <v>19</v>
      </c>
      <c r="AR40">
        <v>1</v>
      </c>
      <c r="AS40">
        <v>2</v>
      </c>
    </row>
    <row r="41" spans="1:45">
      <c r="A41" t="s">
        <v>894</v>
      </c>
      <c r="B41">
        <v>254</v>
      </c>
      <c r="C41">
        <v>127</v>
      </c>
      <c r="D41">
        <v>55</v>
      </c>
      <c r="E41">
        <v>72</v>
      </c>
      <c r="F41">
        <v>150</v>
      </c>
      <c r="G41">
        <v>94</v>
      </c>
      <c r="H41">
        <v>15</v>
      </c>
      <c r="I41">
        <v>41</v>
      </c>
      <c r="J41">
        <v>66</v>
      </c>
      <c r="K41">
        <v>47</v>
      </c>
      <c r="L41">
        <v>11</v>
      </c>
      <c r="M41">
        <v>8</v>
      </c>
      <c r="N41" t="s">
        <v>19</v>
      </c>
      <c r="O41" t="s">
        <v>19</v>
      </c>
      <c r="P41" t="s">
        <v>19</v>
      </c>
      <c r="Q41" t="s">
        <v>19</v>
      </c>
      <c r="R41">
        <v>53</v>
      </c>
      <c r="S41">
        <v>22</v>
      </c>
      <c r="T41">
        <v>17</v>
      </c>
      <c r="U41">
        <v>14</v>
      </c>
      <c r="V41">
        <v>18</v>
      </c>
      <c r="W41">
        <v>5</v>
      </c>
      <c r="X41">
        <v>1</v>
      </c>
      <c r="Y41">
        <v>12</v>
      </c>
      <c r="Z41">
        <v>6</v>
      </c>
      <c r="AA41" t="s">
        <v>19</v>
      </c>
      <c r="AB41">
        <v>5</v>
      </c>
      <c r="AC41">
        <v>1</v>
      </c>
      <c r="AD41">
        <v>6</v>
      </c>
      <c r="AE41">
        <v>1</v>
      </c>
      <c r="AF41">
        <v>4</v>
      </c>
      <c r="AG41">
        <v>1</v>
      </c>
      <c r="AH41">
        <v>1</v>
      </c>
      <c r="AI41" t="s">
        <v>19</v>
      </c>
      <c r="AJ41" t="s">
        <v>19</v>
      </c>
      <c r="AK41">
        <v>1</v>
      </c>
      <c r="AL41">
        <v>12</v>
      </c>
      <c r="AM41">
        <v>4</v>
      </c>
      <c r="AN41">
        <v>7</v>
      </c>
      <c r="AO41">
        <v>1</v>
      </c>
      <c r="AP41">
        <v>8</v>
      </c>
      <c r="AQ41">
        <v>1</v>
      </c>
      <c r="AR41">
        <v>6</v>
      </c>
      <c r="AS41">
        <v>1</v>
      </c>
    </row>
    <row r="42" spans="1:45">
      <c r="A42" t="s">
        <v>893</v>
      </c>
      <c r="B42">
        <v>19</v>
      </c>
      <c r="C42">
        <v>6</v>
      </c>
      <c r="D42">
        <v>7</v>
      </c>
      <c r="E42">
        <v>6</v>
      </c>
      <c r="F42">
        <v>11</v>
      </c>
      <c r="G42">
        <v>6</v>
      </c>
      <c r="H42" t="s">
        <v>19</v>
      </c>
      <c r="I42">
        <v>5</v>
      </c>
      <c r="J42">
        <v>5</v>
      </c>
      <c r="K42">
        <v>5</v>
      </c>
      <c r="L42" t="s">
        <v>19</v>
      </c>
      <c r="M42" t="s">
        <v>19</v>
      </c>
      <c r="N42" t="s">
        <v>19</v>
      </c>
      <c r="O42" t="s">
        <v>19</v>
      </c>
      <c r="P42" t="s">
        <v>19</v>
      </c>
      <c r="Q42" t="s">
        <v>19</v>
      </c>
      <c r="R42">
        <v>7</v>
      </c>
      <c r="S42" t="s">
        <v>19</v>
      </c>
      <c r="T42">
        <v>6</v>
      </c>
      <c r="U42">
        <v>1</v>
      </c>
      <c r="V42" t="s">
        <v>19</v>
      </c>
      <c r="W42" t="s">
        <v>19</v>
      </c>
      <c r="X42" t="s">
        <v>19</v>
      </c>
      <c r="Y42" t="s">
        <v>19</v>
      </c>
      <c r="Z42" t="s">
        <v>19</v>
      </c>
      <c r="AA42" t="s">
        <v>19</v>
      </c>
      <c r="AB42" t="s">
        <v>19</v>
      </c>
      <c r="AC42" t="s">
        <v>19</v>
      </c>
      <c r="AD42" t="s">
        <v>19</v>
      </c>
      <c r="AE42" t="s">
        <v>19</v>
      </c>
      <c r="AF42" t="s">
        <v>19</v>
      </c>
      <c r="AG42" t="s">
        <v>19</v>
      </c>
      <c r="AH42" t="s">
        <v>19</v>
      </c>
      <c r="AI42" t="s">
        <v>19</v>
      </c>
      <c r="AJ42" t="s">
        <v>19</v>
      </c>
      <c r="AK42" t="s">
        <v>19</v>
      </c>
      <c r="AL42">
        <v>1</v>
      </c>
      <c r="AM42" t="s">
        <v>19</v>
      </c>
      <c r="AN42">
        <v>1</v>
      </c>
      <c r="AO42" t="s">
        <v>19</v>
      </c>
      <c r="AP42" t="s">
        <v>19</v>
      </c>
      <c r="AQ42" t="s">
        <v>19</v>
      </c>
      <c r="AR42" t="s">
        <v>19</v>
      </c>
      <c r="AS42" t="s">
        <v>19</v>
      </c>
    </row>
    <row r="43" spans="1:45">
      <c r="A43" t="s">
        <v>892</v>
      </c>
      <c r="B43">
        <v>22</v>
      </c>
      <c r="C43">
        <v>9</v>
      </c>
      <c r="D43">
        <v>2</v>
      </c>
      <c r="E43">
        <v>11</v>
      </c>
      <c r="F43">
        <v>11</v>
      </c>
      <c r="G43">
        <v>4</v>
      </c>
      <c r="H43">
        <v>1</v>
      </c>
      <c r="I43">
        <v>6</v>
      </c>
      <c r="J43">
        <v>9</v>
      </c>
      <c r="K43">
        <v>3</v>
      </c>
      <c r="L43">
        <v>1</v>
      </c>
      <c r="M43">
        <v>5</v>
      </c>
      <c r="N43" t="s">
        <v>19</v>
      </c>
      <c r="O43" t="s">
        <v>19</v>
      </c>
      <c r="P43" t="s">
        <v>19</v>
      </c>
      <c r="Q43" t="s">
        <v>19</v>
      </c>
      <c r="R43">
        <v>5</v>
      </c>
      <c r="S43">
        <v>3</v>
      </c>
      <c r="T43" t="s">
        <v>19</v>
      </c>
      <c r="U43">
        <v>2</v>
      </c>
      <c r="V43">
        <v>5</v>
      </c>
      <c r="W43">
        <v>2</v>
      </c>
      <c r="X43" t="s">
        <v>19</v>
      </c>
      <c r="Y43">
        <v>3</v>
      </c>
      <c r="Z43" t="s">
        <v>19</v>
      </c>
      <c r="AA43" t="s">
        <v>19</v>
      </c>
      <c r="AB43" t="s">
        <v>19</v>
      </c>
      <c r="AC43" t="s">
        <v>19</v>
      </c>
      <c r="AD43" t="s">
        <v>19</v>
      </c>
      <c r="AE43" t="s">
        <v>19</v>
      </c>
      <c r="AF43" t="s">
        <v>19</v>
      </c>
      <c r="AG43" t="s">
        <v>19</v>
      </c>
      <c r="AH43" t="s">
        <v>19</v>
      </c>
      <c r="AI43" t="s">
        <v>19</v>
      </c>
      <c r="AJ43" t="s">
        <v>19</v>
      </c>
      <c r="AK43" t="s">
        <v>19</v>
      </c>
      <c r="AL43">
        <v>1</v>
      </c>
      <c r="AM43" t="s">
        <v>19</v>
      </c>
      <c r="AN43">
        <v>1</v>
      </c>
      <c r="AO43" t="s">
        <v>19</v>
      </c>
      <c r="AP43" t="s">
        <v>19</v>
      </c>
      <c r="AQ43" t="s">
        <v>19</v>
      </c>
      <c r="AR43" t="s">
        <v>19</v>
      </c>
      <c r="AS43" t="s">
        <v>19</v>
      </c>
    </row>
    <row r="44" spans="1:45">
      <c r="A44" t="s">
        <v>891</v>
      </c>
      <c r="B44">
        <v>61</v>
      </c>
      <c r="C44">
        <v>22</v>
      </c>
      <c r="D44">
        <v>8</v>
      </c>
      <c r="E44">
        <v>31</v>
      </c>
      <c r="F44">
        <v>28</v>
      </c>
      <c r="G44">
        <v>11</v>
      </c>
      <c r="H44">
        <v>1</v>
      </c>
      <c r="I44">
        <v>16</v>
      </c>
      <c r="J44">
        <v>5</v>
      </c>
      <c r="K44">
        <v>3</v>
      </c>
      <c r="L44" t="s">
        <v>19</v>
      </c>
      <c r="M44">
        <v>2</v>
      </c>
      <c r="N44" t="s">
        <v>19</v>
      </c>
      <c r="O44" t="s">
        <v>19</v>
      </c>
      <c r="P44" t="s">
        <v>19</v>
      </c>
      <c r="Q44" t="s">
        <v>19</v>
      </c>
      <c r="R44">
        <v>19</v>
      </c>
      <c r="S44">
        <v>7</v>
      </c>
      <c r="T44">
        <v>2</v>
      </c>
      <c r="U44">
        <v>10</v>
      </c>
      <c r="V44">
        <v>5</v>
      </c>
      <c r="W44">
        <v>2</v>
      </c>
      <c r="X44">
        <v>1</v>
      </c>
      <c r="Y44">
        <v>2</v>
      </c>
      <c r="Z44" t="s">
        <v>19</v>
      </c>
      <c r="AA44" t="s">
        <v>19</v>
      </c>
      <c r="AB44" t="s">
        <v>19</v>
      </c>
      <c r="AC44" t="s">
        <v>19</v>
      </c>
      <c r="AD44">
        <v>1</v>
      </c>
      <c r="AE44" t="s">
        <v>19</v>
      </c>
      <c r="AF44">
        <v>1</v>
      </c>
      <c r="AG44" t="s">
        <v>19</v>
      </c>
      <c r="AH44">
        <v>1</v>
      </c>
      <c r="AI44" t="s">
        <v>19</v>
      </c>
      <c r="AJ44" t="s">
        <v>19</v>
      </c>
      <c r="AK44">
        <v>1</v>
      </c>
      <c r="AL44">
        <v>4</v>
      </c>
      <c r="AM44">
        <v>1</v>
      </c>
      <c r="AN44">
        <v>1</v>
      </c>
      <c r="AO44">
        <v>2</v>
      </c>
      <c r="AP44">
        <v>3</v>
      </c>
      <c r="AQ44">
        <v>1</v>
      </c>
      <c r="AR44">
        <v>2</v>
      </c>
      <c r="AS44" t="s">
        <v>19</v>
      </c>
    </row>
    <row r="45" spans="1:45">
      <c r="A45" t="s">
        <v>890</v>
      </c>
      <c r="B45">
        <v>122</v>
      </c>
      <c r="C45">
        <v>67</v>
      </c>
      <c r="D45">
        <v>26</v>
      </c>
      <c r="E45">
        <v>29</v>
      </c>
      <c r="F45">
        <v>58</v>
      </c>
      <c r="G45">
        <v>47</v>
      </c>
      <c r="H45">
        <v>2</v>
      </c>
      <c r="I45">
        <v>9</v>
      </c>
      <c r="J45">
        <v>36</v>
      </c>
      <c r="K45">
        <v>31</v>
      </c>
      <c r="L45">
        <v>1</v>
      </c>
      <c r="M45">
        <v>4</v>
      </c>
      <c r="N45">
        <v>1</v>
      </c>
      <c r="O45" t="s">
        <v>19</v>
      </c>
      <c r="P45">
        <v>1</v>
      </c>
      <c r="Q45" t="s">
        <v>19</v>
      </c>
      <c r="R45">
        <v>33</v>
      </c>
      <c r="S45">
        <v>10</v>
      </c>
      <c r="T45">
        <v>9</v>
      </c>
      <c r="U45">
        <v>14</v>
      </c>
      <c r="V45">
        <v>8</v>
      </c>
      <c r="W45">
        <v>4</v>
      </c>
      <c r="X45">
        <v>2</v>
      </c>
      <c r="Y45">
        <v>2</v>
      </c>
      <c r="Z45">
        <v>1</v>
      </c>
      <c r="AA45" t="s">
        <v>19</v>
      </c>
      <c r="AB45">
        <v>1</v>
      </c>
      <c r="AC45" t="s">
        <v>19</v>
      </c>
      <c r="AD45">
        <v>3</v>
      </c>
      <c r="AE45" t="s">
        <v>19</v>
      </c>
      <c r="AF45">
        <v>2</v>
      </c>
      <c r="AG45">
        <v>1</v>
      </c>
      <c r="AH45" t="s">
        <v>19</v>
      </c>
      <c r="AI45" t="s">
        <v>19</v>
      </c>
      <c r="AJ45" t="s">
        <v>19</v>
      </c>
      <c r="AK45" t="s">
        <v>19</v>
      </c>
      <c r="AL45">
        <v>7</v>
      </c>
      <c r="AM45">
        <v>3</v>
      </c>
      <c r="AN45">
        <v>4</v>
      </c>
      <c r="AO45" t="s">
        <v>19</v>
      </c>
      <c r="AP45">
        <v>11</v>
      </c>
      <c r="AQ45">
        <v>3</v>
      </c>
      <c r="AR45">
        <v>5</v>
      </c>
      <c r="AS45">
        <v>3</v>
      </c>
    </row>
    <row r="46" spans="1:45">
      <c r="A46" t="s">
        <v>889</v>
      </c>
      <c r="B46">
        <v>15</v>
      </c>
      <c r="C46">
        <v>8</v>
      </c>
      <c r="D46">
        <v>7</v>
      </c>
      <c r="E46" t="s">
        <v>19</v>
      </c>
      <c r="F46">
        <v>10</v>
      </c>
      <c r="G46">
        <v>8</v>
      </c>
      <c r="H46">
        <v>2</v>
      </c>
      <c r="I46" t="s">
        <v>19</v>
      </c>
      <c r="J46">
        <v>6</v>
      </c>
      <c r="K46">
        <v>4</v>
      </c>
      <c r="L46">
        <v>2</v>
      </c>
      <c r="M46" t="s">
        <v>19</v>
      </c>
      <c r="N46" t="s">
        <v>19</v>
      </c>
      <c r="O46" t="s">
        <v>19</v>
      </c>
      <c r="P46" t="s">
        <v>19</v>
      </c>
      <c r="Q46" t="s">
        <v>19</v>
      </c>
      <c r="R46">
        <v>3</v>
      </c>
      <c r="S46" t="s">
        <v>19</v>
      </c>
      <c r="T46">
        <v>3</v>
      </c>
      <c r="U46" t="s">
        <v>19</v>
      </c>
      <c r="V46" t="s">
        <v>19</v>
      </c>
      <c r="W46" t="s">
        <v>19</v>
      </c>
      <c r="X46" t="s">
        <v>19</v>
      </c>
      <c r="Y46" t="s">
        <v>19</v>
      </c>
      <c r="Z46" t="s">
        <v>19</v>
      </c>
      <c r="AA46" t="s">
        <v>19</v>
      </c>
      <c r="AB46" t="s">
        <v>19</v>
      </c>
      <c r="AC46" t="s">
        <v>19</v>
      </c>
      <c r="AD46" t="s">
        <v>19</v>
      </c>
      <c r="AE46" t="s">
        <v>19</v>
      </c>
      <c r="AF46" t="s">
        <v>19</v>
      </c>
      <c r="AG46" t="s">
        <v>19</v>
      </c>
      <c r="AH46" t="s">
        <v>19</v>
      </c>
      <c r="AI46" t="s">
        <v>19</v>
      </c>
      <c r="AJ46" t="s">
        <v>19</v>
      </c>
      <c r="AK46" t="s">
        <v>19</v>
      </c>
      <c r="AL46">
        <v>1</v>
      </c>
      <c r="AM46" t="s">
        <v>19</v>
      </c>
      <c r="AN46">
        <v>1</v>
      </c>
      <c r="AO46" t="s">
        <v>19</v>
      </c>
      <c r="AP46">
        <v>1</v>
      </c>
      <c r="AQ46" t="s">
        <v>19</v>
      </c>
      <c r="AR46">
        <v>1</v>
      </c>
      <c r="AS46" t="s">
        <v>19</v>
      </c>
    </row>
    <row r="47" spans="1:45">
      <c r="A47" t="s">
        <v>888</v>
      </c>
      <c r="B47">
        <v>181</v>
      </c>
      <c r="C47">
        <v>89</v>
      </c>
      <c r="D47">
        <v>34</v>
      </c>
      <c r="E47">
        <v>58</v>
      </c>
      <c r="F47">
        <v>94</v>
      </c>
      <c r="G47">
        <v>58</v>
      </c>
      <c r="H47">
        <v>10</v>
      </c>
      <c r="I47">
        <v>26</v>
      </c>
      <c r="J47">
        <v>47</v>
      </c>
      <c r="K47">
        <v>32</v>
      </c>
      <c r="L47">
        <v>6</v>
      </c>
      <c r="M47">
        <v>9</v>
      </c>
      <c r="N47" t="s">
        <v>19</v>
      </c>
      <c r="O47" t="s">
        <v>19</v>
      </c>
      <c r="P47" t="s">
        <v>19</v>
      </c>
      <c r="Q47" t="s">
        <v>19</v>
      </c>
      <c r="R47">
        <v>45</v>
      </c>
      <c r="S47">
        <v>16</v>
      </c>
      <c r="T47">
        <v>13</v>
      </c>
      <c r="U47">
        <v>16</v>
      </c>
      <c r="V47">
        <v>15</v>
      </c>
      <c r="W47">
        <v>8</v>
      </c>
      <c r="X47">
        <v>1</v>
      </c>
      <c r="Y47">
        <v>6</v>
      </c>
      <c r="Z47">
        <v>2</v>
      </c>
      <c r="AA47" t="s">
        <v>19</v>
      </c>
      <c r="AB47">
        <v>1</v>
      </c>
      <c r="AC47">
        <v>1</v>
      </c>
      <c r="AD47">
        <v>3</v>
      </c>
      <c r="AE47">
        <v>2</v>
      </c>
      <c r="AF47" t="s">
        <v>19</v>
      </c>
      <c r="AG47">
        <v>1</v>
      </c>
      <c r="AH47" t="s">
        <v>19</v>
      </c>
      <c r="AI47" t="s">
        <v>19</v>
      </c>
      <c r="AJ47" t="s">
        <v>19</v>
      </c>
      <c r="AK47" t="s">
        <v>19</v>
      </c>
      <c r="AL47">
        <v>11</v>
      </c>
      <c r="AM47">
        <v>3</v>
      </c>
      <c r="AN47">
        <v>5</v>
      </c>
      <c r="AO47">
        <v>3</v>
      </c>
      <c r="AP47">
        <v>11</v>
      </c>
      <c r="AQ47">
        <v>2</v>
      </c>
      <c r="AR47">
        <v>4</v>
      </c>
      <c r="AS47">
        <v>5</v>
      </c>
    </row>
    <row r="48" spans="1:45">
      <c r="A48" t="s">
        <v>887</v>
      </c>
      <c r="B48">
        <v>68</v>
      </c>
      <c r="C48">
        <v>22</v>
      </c>
      <c r="D48">
        <v>21</v>
      </c>
      <c r="E48">
        <v>25</v>
      </c>
      <c r="F48">
        <v>29</v>
      </c>
      <c r="G48">
        <v>11</v>
      </c>
      <c r="H48">
        <v>8</v>
      </c>
      <c r="I48">
        <v>10</v>
      </c>
      <c r="J48">
        <v>13</v>
      </c>
      <c r="K48">
        <v>4</v>
      </c>
      <c r="L48">
        <v>7</v>
      </c>
      <c r="M48">
        <v>2</v>
      </c>
      <c r="N48">
        <v>1</v>
      </c>
      <c r="O48" t="s">
        <v>19</v>
      </c>
      <c r="P48" t="s">
        <v>19</v>
      </c>
      <c r="Q48">
        <v>1</v>
      </c>
      <c r="R48">
        <v>18</v>
      </c>
      <c r="S48">
        <v>5</v>
      </c>
      <c r="T48">
        <v>5</v>
      </c>
      <c r="U48">
        <v>8</v>
      </c>
      <c r="V48">
        <v>8</v>
      </c>
      <c r="W48">
        <v>4</v>
      </c>
      <c r="X48">
        <v>2</v>
      </c>
      <c r="Y48">
        <v>2</v>
      </c>
      <c r="Z48">
        <v>1</v>
      </c>
      <c r="AA48" t="s">
        <v>19</v>
      </c>
      <c r="AB48" t="s">
        <v>19</v>
      </c>
      <c r="AC48">
        <v>1</v>
      </c>
      <c r="AD48">
        <v>1</v>
      </c>
      <c r="AE48" t="s">
        <v>19</v>
      </c>
      <c r="AF48" t="s">
        <v>19</v>
      </c>
      <c r="AG48">
        <v>1</v>
      </c>
      <c r="AH48">
        <v>1</v>
      </c>
      <c r="AI48" t="s">
        <v>19</v>
      </c>
      <c r="AJ48" t="s">
        <v>19</v>
      </c>
      <c r="AK48">
        <v>1</v>
      </c>
      <c r="AL48">
        <v>4</v>
      </c>
      <c r="AM48">
        <v>1</v>
      </c>
      <c r="AN48">
        <v>2</v>
      </c>
      <c r="AO48">
        <v>1</v>
      </c>
      <c r="AP48">
        <v>5</v>
      </c>
      <c r="AQ48">
        <v>1</v>
      </c>
      <c r="AR48">
        <v>4</v>
      </c>
      <c r="AS48" t="s">
        <v>19</v>
      </c>
    </row>
    <row r="49" spans="1:45">
      <c r="A49" t="s">
        <v>886</v>
      </c>
      <c r="B49">
        <v>42</v>
      </c>
      <c r="C49">
        <v>22</v>
      </c>
      <c r="D49">
        <v>7</v>
      </c>
      <c r="E49">
        <v>13</v>
      </c>
      <c r="F49">
        <v>17</v>
      </c>
      <c r="G49">
        <v>11</v>
      </c>
      <c r="H49">
        <v>1</v>
      </c>
      <c r="I49">
        <v>5</v>
      </c>
      <c r="J49">
        <v>6</v>
      </c>
      <c r="K49">
        <v>5</v>
      </c>
      <c r="L49">
        <v>1</v>
      </c>
      <c r="M49" t="s">
        <v>19</v>
      </c>
      <c r="N49" t="s">
        <v>19</v>
      </c>
      <c r="O49" t="s">
        <v>19</v>
      </c>
      <c r="P49" t="s">
        <v>19</v>
      </c>
      <c r="Q49" t="s">
        <v>19</v>
      </c>
      <c r="R49">
        <v>9</v>
      </c>
      <c r="S49">
        <v>6</v>
      </c>
      <c r="T49">
        <v>2</v>
      </c>
      <c r="U49">
        <v>1</v>
      </c>
      <c r="V49">
        <v>7</v>
      </c>
      <c r="W49">
        <v>4</v>
      </c>
      <c r="X49" t="s">
        <v>19</v>
      </c>
      <c r="Y49">
        <v>3</v>
      </c>
      <c r="Z49">
        <v>1</v>
      </c>
      <c r="AA49" t="s">
        <v>19</v>
      </c>
      <c r="AB49" t="s">
        <v>19</v>
      </c>
      <c r="AC49">
        <v>1</v>
      </c>
      <c r="AD49">
        <v>1</v>
      </c>
      <c r="AE49" t="s">
        <v>19</v>
      </c>
      <c r="AF49" t="s">
        <v>19</v>
      </c>
      <c r="AG49">
        <v>1</v>
      </c>
      <c r="AH49" t="s">
        <v>19</v>
      </c>
      <c r="AI49" t="s">
        <v>19</v>
      </c>
      <c r="AJ49" t="s">
        <v>19</v>
      </c>
      <c r="AK49" t="s">
        <v>19</v>
      </c>
      <c r="AL49">
        <v>3</v>
      </c>
      <c r="AM49">
        <v>1</v>
      </c>
      <c r="AN49">
        <v>1</v>
      </c>
      <c r="AO49">
        <v>1</v>
      </c>
      <c r="AP49">
        <v>4</v>
      </c>
      <c r="AQ49" t="s">
        <v>19</v>
      </c>
      <c r="AR49">
        <v>3</v>
      </c>
      <c r="AS49">
        <v>1</v>
      </c>
    </row>
    <row r="50" spans="1:45">
      <c r="A50" t="s">
        <v>885</v>
      </c>
      <c r="B50">
        <v>105</v>
      </c>
      <c r="C50">
        <v>38</v>
      </c>
      <c r="D50">
        <v>41</v>
      </c>
      <c r="E50">
        <v>26</v>
      </c>
      <c r="F50">
        <v>51</v>
      </c>
      <c r="G50">
        <v>23</v>
      </c>
      <c r="H50">
        <v>15</v>
      </c>
      <c r="I50">
        <v>13</v>
      </c>
      <c r="J50">
        <v>17</v>
      </c>
      <c r="K50">
        <v>11</v>
      </c>
      <c r="L50">
        <v>3</v>
      </c>
      <c r="M50">
        <v>3</v>
      </c>
      <c r="N50" t="s">
        <v>19</v>
      </c>
      <c r="O50" t="s">
        <v>19</v>
      </c>
      <c r="P50" t="s">
        <v>19</v>
      </c>
      <c r="Q50" t="s">
        <v>19</v>
      </c>
      <c r="R50">
        <v>20</v>
      </c>
      <c r="S50">
        <v>9</v>
      </c>
      <c r="T50">
        <v>7</v>
      </c>
      <c r="U50">
        <v>4</v>
      </c>
      <c r="V50">
        <v>16</v>
      </c>
      <c r="W50">
        <v>4</v>
      </c>
      <c r="X50">
        <v>7</v>
      </c>
      <c r="Y50">
        <v>5</v>
      </c>
      <c r="Z50">
        <v>4</v>
      </c>
      <c r="AA50" t="s">
        <v>19</v>
      </c>
      <c r="AB50">
        <v>1</v>
      </c>
      <c r="AC50">
        <v>3</v>
      </c>
      <c r="AD50">
        <v>3</v>
      </c>
      <c r="AE50" t="s">
        <v>19</v>
      </c>
      <c r="AF50">
        <v>2</v>
      </c>
      <c r="AG50">
        <v>1</v>
      </c>
      <c r="AH50" t="s">
        <v>19</v>
      </c>
      <c r="AI50" t="s">
        <v>19</v>
      </c>
      <c r="AJ50" t="s">
        <v>19</v>
      </c>
      <c r="AK50" t="s">
        <v>19</v>
      </c>
      <c r="AL50">
        <v>5</v>
      </c>
      <c r="AM50">
        <v>1</v>
      </c>
      <c r="AN50">
        <v>4</v>
      </c>
      <c r="AO50" t="s">
        <v>19</v>
      </c>
      <c r="AP50">
        <v>6</v>
      </c>
      <c r="AQ50">
        <v>1</v>
      </c>
      <c r="AR50">
        <v>5</v>
      </c>
      <c r="AS50" t="s">
        <v>19</v>
      </c>
    </row>
    <row r="51" spans="1:45">
      <c r="A51" t="s">
        <v>884</v>
      </c>
      <c r="B51">
        <v>115</v>
      </c>
      <c r="C51">
        <v>46</v>
      </c>
      <c r="D51">
        <v>35</v>
      </c>
      <c r="E51">
        <v>34</v>
      </c>
      <c r="F51">
        <v>62</v>
      </c>
      <c r="G51">
        <v>31</v>
      </c>
      <c r="H51">
        <v>12</v>
      </c>
      <c r="I51">
        <v>19</v>
      </c>
      <c r="J51">
        <v>24</v>
      </c>
      <c r="K51">
        <v>13</v>
      </c>
      <c r="L51">
        <v>8</v>
      </c>
      <c r="M51">
        <v>3</v>
      </c>
      <c r="N51" t="s">
        <v>19</v>
      </c>
      <c r="O51" t="s">
        <v>19</v>
      </c>
      <c r="P51" t="s">
        <v>19</v>
      </c>
      <c r="Q51" t="s">
        <v>19</v>
      </c>
      <c r="R51">
        <v>23</v>
      </c>
      <c r="S51">
        <v>5</v>
      </c>
      <c r="T51">
        <v>12</v>
      </c>
      <c r="U51">
        <v>6</v>
      </c>
      <c r="V51">
        <v>21</v>
      </c>
      <c r="W51">
        <v>7</v>
      </c>
      <c r="X51">
        <v>6</v>
      </c>
      <c r="Y51">
        <v>8</v>
      </c>
      <c r="Z51" t="s">
        <v>19</v>
      </c>
      <c r="AA51" t="s">
        <v>19</v>
      </c>
      <c r="AB51" t="s">
        <v>19</v>
      </c>
      <c r="AC51" t="s">
        <v>19</v>
      </c>
      <c r="AD51" t="s">
        <v>19</v>
      </c>
      <c r="AE51" t="s">
        <v>19</v>
      </c>
      <c r="AF51" t="s">
        <v>19</v>
      </c>
      <c r="AG51" t="s">
        <v>19</v>
      </c>
      <c r="AH51" t="s">
        <v>19</v>
      </c>
      <c r="AI51" t="s">
        <v>19</v>
      </c>
      <c r="AJ51" t="s">
        <v>19</v>
      </c>
      <c r="AK51" t="s">
        <v>19</v>
      </c>
      <c r="AL51">
        <v>5</v>
      </c>
      <c r="AM51">
        <v>2</v>
      </c>
      <c r="AN51">
        <v>2</v>
      </c>
      <c r="AO51">
        <v>1</v>
      </c>
      <c r="AP51">
        <v>4</v>
      </c>
      <c r="AQ51">
        <v>1</v>
      </c>
      <c r="AR51">
        <v>3</v>
      </c>
      <c r="AS51" t="s">
        <v>19</v>
      </c>
    </row>
    <row r="52" spans="1:45">
      <c r="A52" t="s">
        <v>883</v>
      </c>
      <c r="B52">
        <v>49</v>
      </c>
      <c r="C52">
        <v>30</v>
      </c>
      <c r="D52">
        <v>11</v>
      </c>
      <c r="E52">
        <v>8</v>
      </c>
      <c r="F52">
        <v>31</v>
      </c>
      <c r="G52">
        <v>23</v>
      </c>
      <c r="H52">
        <v>1</v>
      </c>
      <c r="I52">
        <v>7</v>
      </c>
      <c r="J52">
        <v>15</v>
      </c>
      <c r="K52">
        <v>12</v>
      </c>
      <c r="L52">
        <v>1</v>
      </c>
      <c r="M52">
        <v>2</v>
      </c>
      <c r="N52" t="s">
        <v>19</v>
      </c>
      <c r="O52" t="s">
        <v>19</v>
      </c>
      <c r="P52" t="s">
        <v>19</v>
      </c>
      <c r="Q52" t="s">
        <v>19</v>
      </c>
      <c r="R52">
        <v>11</v>
      </c>
      <c r="S52">
        <v>5</v>
      </c>
      <c r="T52">
        <v>5</v>
      </c>
      <c r="U52">
        <v>1</v>
      </c>
      <c r="V52">
        <v>1</v>
      </c>
      <c r="W52">
        <v>1</v>
      </c>
      <c r="X52" t="s">
        <v>19</v>
      </c>
      <c r="Y52" t="s">
        <v>19</v>
      </c>
      <c r="Z52" t="s">
        <v>19</v>
      </c>
      <c r="AA52" t="s">
        <v>19</v>
      </c>
      <c r="AB52" t="s">
        <v>19</v>
      </c>
      <c r="AC52" t="s">
        <v>19</v>
      </c>
      <c r="AD52" t="s">
        <v>19</v>
      </c>
      <c r="AE52" t="s">
        <v>19</v>
      </c>
      <c r="AF52" t="s">
        <v>19</v>
      </c>
      <c r="AG52" t="s">
        <v>19</v>
      </c>
      <c r="AH52" t="s">
        <v>19</v>
      </c>
      <c r="AI52" t="s">
        <v>19</v>
      </c>
      <c r="AJ52" t="s">
        <v>19</v>
      </c>
      <c r="AK52" t="s">
        <v>19</v>
      </c>
      <c r="AL52">
        <v>3</v>
      </c>
      <c r="AM52">
        <v>1</v>
      </c>
      <c r="AN52">
        <v>2</v>
      </c>
      <c r="AO52" t="s">
        <v>19</v>
      </c>
      <c r="AP52">
        <v>3</v>
      </c>
      <c r="AQ52" t="s">
        <v>19</v>
      </c>
      <c r="AR52">
        <v>3</v>
      </c>
      <c r="AS52" t="s">
        <v>19</v>
      </c>
    </row>
    <row r="53" spans="1:45">
      <c r="A53" t="s">
        <v>882</v>
      </c>
      <c r="B53">
        <v>27</v>
      </c>
      <c r="C53">
        <v>17</v>
      </c>
      <c r="D53">
        <v>10</v>
      </c>
      <c r="E53" t="s">
        <v>19</v>
      </c>
      <c r="F53">
        <v>13</v>
      </c>
      <c r="G53">
        <v>8</v>
      </c>
      <c r="H53">
        <v>5</v>
      </c>
      <c r="I53" t="s">
        <v>19</v>
      </c>
      <c r="J53">
        <v>12</v>
      </c>
      <c r="K53">
        <v>7</v>
      </c>
      <c r="L53">
        <v>5</v>
      </c>
      <c r="M53" t="s">
        <v>19</v>
      </c>
      <c r="N53" t="s">
        <v>19</v>
      </c>
      <c r="O53" t="s">
        <v>19</v>
      </c>
      <c r="P53" t="s">
        <v>19</v>
      </c>
      <c r="Q53" t="s">
        <v>19</v>
      </c>
      <c r="R53">
        <v>6</v>
      </c>
      <c r="S53">
        <v>4</v>
      </c>
      <c r="T53">
        <v>2</v>
      </c>
      <c r="U53" t="s">
        <v>19</v>
      </c>
      <c r="V53">
        <v>3</v>
      </c>
      <c r="W53">
        <v>3</v>
      </c>
      <c r="X53" t="s">
        <v>19</v>
      </c>
      <c r="Y53" t="s">
        <v>19</v>
      </c>
      <c r="Z53" t="s">
        <v>19</v>
      </c>
      <c r="AA53" t="s">
        <v>19</v>
      </c>
      <c r="AB53" t="s">
        <v>19</v>
      </c>
      <c r="AC53" t="s">
        <v>19</v>
      </c>
      <c r="AD53">
        <v>1</v>
      </c>
      <c r="AE53" t="s">
        <v>19</v>
      </c>
      <c r="AF53">
        <v>1</v>
      </c>
      <c r="AG53" t="s">
        <v>19</v>
      </c>
      <c r="AH53" t="s">
        <v>19</v>
      </c>
      <c r="AI53" t="s">
        <v>19</v>
      </c>
      <c r="AJ53" t="s">
        <v>19</v>
      </c>
      <c r="AK53" t="s">
        <v>19</v>
      </c>
      <c r="AL53">
        <v>2</v>
      </c>
      <c r="AM53">
        <v>1</v>
      </c>
      <c r="AN53">
        <v>1</v>
      </c>
      <c r="AO53" t="s">
        <v>19</v>
      </c>
      <c r="AP53">
        <v>2</v>
      </c>
      <c r="AQ53">
        <v>1</v>
      </c>
      <c r="AR53">
        <v>1</v>
      </c>
      <c r="AS53" t="s">
        <v>19</v>
      </c>
    </row>
    <row r="54" spans="1:45">
      <c r="A54" t="s">
        <v>881</v>
      </c>
      <c r="B54">
        <v>14</v>
      </c>
      <c r="C54">
        <v>12</v>
      </c>
      <c r="D54">
        <v>2</v>
      </c>
      <c r="E54" t="s">
        <v>19</v>
      </c>
      <c r="F54">
        <v>8</v>
      </c>
      <c r="G54">
        <v>8</v>
      </c>
      <c r="H54" t="s">
        <v>19</v>
      </c>
      <c r="I54" t="s">
        <v>19</v>
      </c>
      <c r="J54">
        <v>1</v>
      </c>
      <c r="K54">
        <v>1</v>
      </c>
      <c r="L54" t="s">
        <v>19</v>
      </c>
      <c r="M54" t="s">
        <v>19</v>
      </c>
      <c r="N54" t="s">
        <v>19</v>
      </c>
      <c r="O54" t="s">
        <v>19</v>
      </c>
      <c r="P54" t="s">
        <v>19</v>
      </c>
      <c r="Q54" t="s">
        <v>19</v>
      </c>
      <c r="R54">
        <v>2</v>
      </c>
      <c r="S54">
        <v>1</v>
      </c>
      <c r="T54">
        <v>1</v>
      </c>
      <c r="U54" t="s">
        <v>19</v>
      </c>
      <c r="V54">
        <v>1</v>
      </c>
      <c r="W54">
        <v>1</v>
      </c>
      <c r="X54" t="s">
        <v>19</v>
      </c>
      <c r="Y54" t="s">
        <v>19</v>
      </c>
      <c r="Z54" t="s">
        <v>19</v>
      </c>
      <c r="AA54" t="s">
        <v>19</v>
      </c>
      <c r="AB54" t="s">
        <v>19</v>
      </c>
      <c r="AC54" t="s">
        <v>19</v>
      </c>
      <c r="AD54" t="s">
        <v>19</v>
      </c>
      <c r="AE54" t="s">
        <v>19</v>
      </c>
      <c r="AF54" t="s">
        <v>19</v>
      </c>
      <c r="AG54" t="s">
        <v>19</v>
      </c>
      <c r="AH54" t="s">
        <v>19</v>
      </c>
      <c r="AI54" t="s">
        <v>19</v>
      </c>
      <c r="AJ54" t="s">
        <v>19</v>
      </c>
      <c r="AK54" t="s">
        <v>19</v>
      </c>
      <c r="AL54">
        <v>1</v>
      </c>
      <c r="AM54">
        <v>1</v>
      </c>
      <c r="AN54" t="s">
        <v>19</v>
      </c>
      <c r="AO54" t="s">
        <v>19</v>
      </c>
      <c r="AP54">
        <v>2</v>
      </c>
      <c r="AQ54">
        <v>1</v>
      </c>
      <c r="AR54">
        <v>1</v>
      </c>
      <c r="AS54" t="s">
        <v>19</v>
      </c>
    </row>
    <row r="55" spans="1:45">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c r="AH55" t="s">
        <v>789</v>
      </c>
      <c r="AI55" t="s">
        <v>789</v>
      </c>
      <c r="AJ55" t="s">
        <v>789</v>
      </c>
      <c r="AK55" t="s">
        <v>789</v>
      </c>
      <c r="AL55" t="s">
        <v>789</v>
      </c>
      <c r="AM55" t="s">
        <v>789</v>
      </c>
      <c r="AN55" t="s">
        <v>789</v>
      </c>
      <c r="AO55" t="s">
        <v>789</v>
      </c>
      <c r="AP55" t="s">
        <v>789</v>
      </c>
      <c r="AQ55" t="s">
        <v>789</v>
      </c>
      <c r="AR55" t="s">
        <v>789</v>
      </c>
      <c r="AS55" t="s">
        <v>789</v>
      </c>
    </row>
    <row r="56" spans="1:45">
      <c r="A56" t="s">
        <v>880</v>
      </c>
      <c r="B56">
        <v>377</v>
      </c>
      <c r="C56">
        <v>126</v>
      </c>
      <c r="D56">
        <v>123</v>
      </c>
      <c r="E56">
        <v>128</v>
      </c>
      <c r="F56">
        <v>194</v>
      </c>
      <c r="G56">
        <v>111</v>
      </c>
      <c r="H56">
        <v>38</v>
      </c>
      <c r="I56">
        <v>45</v>
      </c>
      <c r="J56">
        <v>100</v>
      </c>
      <c r="K56">
        <v>59</v>
      </c>
      <c r="L56">
        <v>26</v>
      </c>
      <c r="M56">
        <v>15</v>
      </c>
      <c r="N56">
        <v>5</v>
      </c>
      <c r="O56" t="s">
        <v>19</v>
      </c>
      <c r="P56">
        <v>3</v>
      </c>
      <c r="Q56">
        <v>2</v>
      </c>
      <c r="R56">
        <v>115</v>
      </c>
      <c r="S56">
        <v>11</v>
      </c>
      <c r="T56">
        <v>47</v>
      </c>
      <c r="U56">
        <v>57</v>
      </c>
      <c r="V56">
        <v>23</v>
      </c>
      <c r="W56">
        <v>4</v>
      </c>
      <c r="X56">
        <v>8</v>
      </c>
      <c r="Y56">
        <v>11</v>
      </c>
      <c r="Z56">
        <v>10</v>
      </c>
      <c r="AA56" t="s">
        <v>19</v>
      </c>
      <c r="AB56">
        <v>5</v>
      </c>
      <c r="AC56">
        <v>5</v>
      </c>
      <c r="AD56">
        <v>2</v>
      </c>
      <c r="AE56" t="s">
        <v>19</v>
      </c>
      <c r="AF56" t="s">
        <v>19</v>
      </c>
      <c r="AG56">
        <v>2</v>
      </c>
      <c r="AH56" t="s">
        <v>19</v>
      </c>
      <c r="AI56" t="s">
        <v>19</v>
      </c>
      <c r="AJ56" t="s">
        <v>19</v>
      </c>
      <c r="AK56" t="s">
        <v>19</v>
      </c>
      <c r="AL56">
        <v>15</v>
      </c>
      <c r="AM56" t="s">
        <v>19</v>
      </c>
      <c r="AN56">
        <v>13</v>
      </c>
      <c r="AO56">
        <v>2</v>
      </c>
      <c r="AP56">
        <v>13</v>
      </c>
      <c r="AQ56" t="s">
        <v>19</v>
      </c>
      <c r="AR56">
        <v>9</v>
      </c>
      <c r="AS56">
        <v>4</v>
      </c>
    </row>
    <row r="57" spans="1:45">
      <c r="A57" t="s">
        <v>879</v>
      </c>
      <c r="B57">
        <v>13</v>
      </c>
      <c r="C57">
        <v>7</v>
      </c>
      <c r="D57">
        <v>4</v>
      </c>
      <c r="E57">
        <v>2</v>
      </c>
      <c r="F57">
        <v>9</v>
      </c>
      <c r="G57">
        <v>7</v>
      </c>
      <c r="H57">
        <v>2</v>
      </c>
      <c r="I57" t="s">
        <v>19</v>
      </c>
      <c r="J57">
        <v>3</v>
      </c>
      <c r="K57">
        <v>1</v>
      </c>
      <c r="L57">
        <v>2</v>
      </c>
      <c r="M57" t="s">
        <v>19</v>
      </c>
      <c r="N57" t="s">
        <v>19</v>
      </c>
      <c r="O57" t="s">
        <v>19</v>
      </c>
      <c r="P57" t="s">
        <v>19</v>
      </c>
      <c r="Q57" t="s">
        <v>19</v>
      </c>
      <c r="R57">
        <v>2</v>
      </c>
      <c r="S57" t="s">
        <v>19</v>
      </c>
      <c r="T57" t="s">
        <v>19</v>
      </c>
      <c r="U57">
        <v>2</v>
      </c>
      <c r="V57" t="s">
        <v>19</v>
      </c>
      <c r="W57" t="s">
        <v>19</v>
      </c>
      <c r="X57" t="s">
        <v>19</v>
      </c>
      <c r="Y57" t="s">
        <v>19</v>
      </c>
      <c r="Z57" t="s">
        <v>19</v>
      </c>
      <c r="AA57" t="s">
        <v>19</v>
      </c>
      <c r="AB57" t="s">
        <v>19</v>
      </c>
      <c r="AC57" t="s">
        <v>19</v>
      </c>
      <c r="AD57" t="s">
        <v>19</v>
      </c>
      <c r="AE57" t="s">
        <v>19</v>
      </c>
      <c r="AF57" t="s">
        <v>19</v>
      </c>
      <c r="AG57" t="s">
        <v>19</v>
      </c>
      <c r="AH57" t="s">
        <v>19</v>
      </c>
      <c r="AI57" t="s">
        <v>19</v>
      </c>
      <c r="AJ57" t="s">
        <v>19</v>
      </c>
      <c r="AK57" t="s">
        <v>19</v>
      </c>
      <c r="AL57">
        <v>1</v>
      </c>
      <c r="AM57" t="s">
        <v>19</v>
      </c>
      <c r="AN57">
        <v>1</v>
      </c>
      <c r="AO57" t="s">
        <v>19</v>
      </c>
      <c r="AP57">
        <v>1</v>
      </c>
      <c r="AQ57" t="s">
        <v>19</v>
      </c>
      <c r="AR57">
        <v>1</v>
      </c>
      <c r="AS57" t="s">
        <v>19</v>
      </c>
    </row>
    <row r="58" spans="1:45">
      <c r="A58" t="s">
        <v>878</v>
      </c>
      <c r="B58" t="s">
        <v>19</v>
      </c>
      <c r="C58" t="s">
        <v>19</v>
      </c>
      <c r="D58" t="s">
        <v>19</v>
      </c>
      <c r="E58" t="s">
        <v>19</v>
      </c>
      <c r="F58" t="s">
        <v>19</v>
      </c>
      <c r="G58" t="s">
        <v>19</v>
      </c>
      <c r="H58" t="s">
        <v>19</v>
      </c>
      <c r="I58" t="s">
        <v>19</v>
      </c>
      <c r="J58" t="s">
        <v>19</v>
      </c>
      <c r="K58" t="s">
        <v>19</v>
      </c>
      <c r="L58" t="s">
        <v>19</v>
      </c>
      <c r="M58" t="s">
        <v>19</v>
      </c>
      <c r="N58" t="s">
        <v>19</v>
      </c>
      <c r="O58" t="s">
        <v>19</v>
      </c>
      <c r="P58" t="s">
        <v>19</v>
      </c>
      <c r="Q58" t="s">
        <v>19</v>
      </c>
      <c r="R58" t="s">
        <v>19</v>
      </c>
      <c r="S58" t="s">
        <v>19</v>
      </c>
      <c r="T58" t="s">
        <v>19</v>
      </c>
      <c r="U58" t="s">
        <v>19</v>
      </c>
      <c r="V58" t="s">
        <v>19</v>
      </c>
      <c r="W58" t="s">
        <v>19</v>
      </c>
      <c r="X58" t="s">
        <v>19</v>
      </c>
      <c r="Y58" t="s">
        <v>19</v>
      </c>
      <c r="Z58" t="s">
        <v>19</v>
      </c>
      <c r="AA58" t="s">
        <v>19</v>
      </c>
      <c r="AB58" t="s">
        <v>19</v>
      </c>
      <c r="AC58" t="s">
        <v>19</v>
      </c>
      <c r="AD58" t="s">
        <v>19</v>
      </c>
      <c r="AE58" t="s">
        <v>19</v>
      </c>
      <c r="AF58" t="s">
        <v>19</v>
      </c>
      <c r="AG58" t="s">
        <v>19</v>
      </c>
      <c r="AH58" t="s">
        <v>19</v>
      </c>
      <c r="AI58" t="s">
        <v>19</v>
      </c>
      <c r="AJ58" t="s">
        <v>19</v>
      </c>
      <c r="AK58" t="s">
        <v>19</v>
      </c>
      <c r="AL58" t="s">
        <v>19</v>
      </c>
      <c r="AM58" t="s">
        <v>19</v>
      </c>
      <c r="AN58" t="s">
        <v>19</v>
      </c>
      <c r="AO58" t="s">
        <v>19</v>
      </c>
      <c r="AP58" t="s">
        <v>19</v>
      </c>
      <c r="AQ58" t="s">
        <v>19</v>
      </c>
      <c r="AR58" t="s">
        <v>19</v>
      </c>
      <c r="AS58" t="s">
        <v>19</v>
      </c>
    </row>
    <row r="59" spans="1:45">
      <c r="A59" t="s">
        <v>877</v>
      </c>
      <c r="B59">
        <v>22</v>
      </c>
      <c r="C59">
        <v>10</v>
      </c>
      <c r="D59">
        <v>1</v>
      </c>
      <c r="E59">
        <v>11</v>
      </c>
      <c r="F59">
        <v>13</v>
      </c>
      <c r="G59">
        <v>5</v>
      </c>
      <c r="H59">
        <v>1</v>
      </c>
      <c r="I59">
        <v>7</v>
      </c>
      <c r="J59">
        <v>5</v>
      </c>
      <c r="K59">
        <v>5</v>
      </c>
      <c r="L59" t="s">
        <v>19</v>
      </c>
      <c r="M59" t="s">
        <v>19</v>
      </c>
      <c r="N59" t="s">
        <v>19</v>
      </c>
      <c r="O59" t="s">
        <v>19</v>
      </c>
      <c r="P59" t="s">
        <v>19</v>
      </c>
      <c r="Q59" t="s">
        <v>19</v>
      </c>
      <c r="R59">
        <v>4</v>
      </c>
      <c r="S59">
        <v>1</v>
      </c>
      <c r="T59" t="s">
        <v>19</v>
      </c>
      <c r="U59">
        <v>3</v>
      </c>
      <c r="V59">
        <v>2</v>
      </c>
      <c r="W59">
        <v>1</v>
      </c>
      <c r="X59" t="s">
        <v>19</v>
      </c>
      <c r="Y59">
        <v>1</v>
      </c>
      <c r="Z59" t="s">
        <v>19</v>
      </c>
      <c r="AA59" t="s">
        <v>19</v>
      </c>
      <c r="AB59" t="s">
        <v>19</v>
      </c>
      <c r="AC59" t="s">
        <v>19</v>
      </c>
      <c r="AD59" t="s">
        <v>19</v>
      </c>
      <c r="AE59" t="s">
        <v>19</v>
      </c>
      <c r="AF59" t="s">
        <v>19</v>
      </c>
      <c r="AG59" t="s">
        <v>19</v>
      </c>
      <c r="AH59" t="s">
        <v>19</v>
      </c>
      <c r="AI59" t="s">
        <v>19</v>
      </c>
      <c r="AJ59" t="s">
        <v>19</v>
      </c>
      <c r="AK59" t="s">
        <v>19</v>
      </c>
      <c r="AL59">
        <v>1</v>
      </c>
      <c r="AM59">
        <v>1</v>
      </c>
      <c r="AN59" t="s">
        <v>19</v>
      </c>
      <c r="AO59" t="s">
        <v>19</v>
      </c>
      <c r="AP59">
        <v>2</v>
      </c>
      <c r="AQ59">
        <v>2</v>
      </c>
      <c r="AR59" t="s">
        <v>19</v>
      </c>
      <c r="AS59" t="s">
        <v>19</v>
      </c>
    </row>
    <row r="60" spans="1:45">
      <c r="A60" t="s">
        <v>876</v>
      </c>
      <c r="B60">
        <v>186</v>
      </c>
      <c r="C60">
        <v>45</v>
      </c>
      <c r="D60">
        <v>52</v>
      </c>
      <c r="E60">
        <v>89</v>
      </c>
      <c r="F60">
        <v>119</v>
      </c>
      <c r="G60">
        <v>38</v>
      </c>
      <c r="H60">
        <v>19</v>
      </c>
      <c r="I60">
        <v>62</v>
      </c>
      <c r="J60">
        <v>48</v>
      </c>
      <c r="K60">
        <v>22</v>
      </c>
      <c r="L60">
        <v>13</v>
      </c>
      <c r="M60">
        <v>13</v>
      </c>
      <c r="N60">
        <v>1</v>
      </c>
      <c r="O60" t="s">
        <v>19</v>
      </c>
      <c r="P60" t="s">
        <v>19</v>
      </c>
      <c r="Q60">
        <v>1</v>
      </c>
      <c r="R60">
        <v>39</v>
      </c>
      <c r="S60">
        <v>4</v>
      </c>
      <c r="T60">
        <v>17</v>
      </c>
      <c r="U60">
        <v>18</v>
      </c>
      <c r="V60">
        <v>12</v>
      </c>
      <c r="W60">
        <v>3</v>
      </c>
      <c r="X60">
        <v>3</v>
      </c>
      <c r="Y60">
        <v>6</v>
      </c>
      <c r="Z60" t="s">
        <v>19</v>
      </c>
      <c r="AA60" t="s">
        <v>19</v>
      </c>
      <c r="AB60" t="s">
        <v>19</v>
      </c>
      <c r="AC60" t="s">
        <v>19</v>
      </c>
      <c r="AD60" t="s">
        <v>19</v>
      </c>
      <c r="AE60" t="s">
        <v>19</v>
      </c>
      <c r="AF60" t="s">
        <v>19</v>
      </c>
      <c r="AG60" t="s">
        <v>19</v>
      </c>
      <c r="AH60" t="s">
        <v>19</v>
      </c>
      <c r="AI60" t="s">
        <v>19</v>
      </c>
      <c r="AJ60" t="s">
        <v>19</v>
      </c>
      <c r="AK60" t="s">
        <v>19</v>
      </c>
      <c r="AL60">
        <v>6</v>
      </c>
      <c r="AM60" t="s">
        <v>19</v>
      </c>
      <c r="AN60">
        <v>4</v>
      </c>
      <c r="AO60">
        <v>2</v>
      </c>
      <c r="AP60">
        <v>9</v>
      </c>
      <c r="AQ60" t="s">
        <v>19</v>
      </c>
      <c r="AR60">
        <v>9</v>
      </c>
      <c r="AS60" t="s">
        <v>19</v>
      </c>
    </row>
    <row r="61" spans="1:45">
      <c r="A61" t="s">
        <v>875</v>
      </c>
      <c r="B61">
        <v>76</v>
      </c>
      <c r="C61">
        <v>11</v>
      </c>
      <c r="D61">
        <v>21</v>
      </c>
      <c r="E61">
        <v>44</v>
      </c>
      <c r="F61">
        <v>37</v>
      </c>
      <c r="G61">
        <v>9</v>
      </c>
      <c r="H61">
        <v>4</v>
      </c>
      <c r="I61">
        <v>24</v>
      </c>
      <c r="J61">
        <v>15</v>
      </c>
      <c r="K61">
        <v>7</v>
      </c>
      <c r="L61">
        <v>2</v>
      </c>
      <c r="M61">
        <v>6</v>
      </c>
      <c r="N61">
        <v>1</v>
      </c>
      <c r="O61" t="s">
        <v>19</v>
      </c>
      <c r="P61" t="s">
        <v>19</v>
      </c>
      <c r="Q61">
        <v>1</v>
      </c>
      <c r="R61">
        <v>20</v>
      </c>
      <c r="S61">
        <v>1</v>
      </c>
      <c r="T61">
        <v>9</v>
      </c>
      <c r="U61">
        <v>10</v>
      </c>
      <c r="V61">
        <v>2</v>
      </c>
      <c r="W61">
        <v>1</v>
      </c>
      <c r="X61" t="s">
        <v>19</v>
      </c>
      <c r="Y61">
        <v>1</v>
      </c>
      <c r="Z61">
        <v>2</v>
      </c>
      <c r="AA61" t="s">
        <v>19</v>
      </c>
      <c r="AB61">
        <v>1</v>
      </c>
      <c r="AC61">
        <v>1</v>
      </c>
      <c r="AD61">
        <v>3</v>
      </c>
      <c r="AE61" t="s">
        <v>19</v>
      </c>
      <c r="AF61" t="s">
        <v>19</v>
      </c>
      <c r="AG61">
        <v>3</v>
      </c>
      <c r="AH61" t="s">
        <v>19</v>
      </c>
      <c r="AI61" t="s">
        <v>19</v>
      </c>
      <c r="AJ61" t="s">
        <v>19</v>
      </c>
      <c r="AK61" t="s">
        <v>19</v>
      </c>
      <c r="AL61">
        <v>5</v>
      </c>
      <c r="AM61" t="s">
        <v>19</v>
      </c>
      <c r="AN61">
        <v>3</v>
      </c>
      <c r="AO61">
        <v>2</v>
      </c>
      <c r="AP61">
        <v>6</v>
      </c>
      <c r="AQ61" t="s">
        <v>19</v>
      </c>
      <c r="AR61">
        <v>4</v>
      </c>
      <c r="AS61">
        <v>2</v>
      </c>
    </row>
    <row r="62" spans="1:45">
      <c r="A62" t="s">
        <v>874</v>
      </c>
      <c r="B62" t="s">
        <v>19</v>
      </c>
      <c r="C62" t="s">
        <v>19</v>
      </c>
      <c r="D62" t="s">
        <v>19</v>
      </c>
      <c r="E62" t="s">
        <v>19</v>
      </c>
      <c r="F62" t="s">
        <v>19</v>
      </c>
      <c r="G62" t="s">
        <v>19</v>
      </c>
      <c r="H62" t="s">
        <v>19</v>
      </c>
      <c r="I62" t="s">
        <v>19</v>
      </c>
      <c r="J62" t="s">
        <v>19</v>
      </c>
      <c r="K62" t="s">
        <v>19</v>
      </c>
      <c r="L62" t="s">
        <v>19</v>
      </c>
      <c r="M62" t="s">
        <v>19</v>
      </c>
      <c r="N62" t="s">
        <v>19</v>
      </c>
      <c r="O62" t="s">
        <v>19</v>
      </c>
      <c r="P62" t="s">
        <v>19</v>
      </c>
      <c r="Q62" t="s">
        <v>19</v>
      </c>
      <c r="R62" t="s">
        <v>19</v>
      </c>
      <c r="S62" t="s">
        <v>19</v>
      </c>
      <c r="T62" t="s">
        <v>19</v>
      </c>
      <c r="U62" t="s">
        <v>19</v>
      </c>
      <c r="V62" t="s">
        <v>19</v>
      </c>
      <c r="W62" t="s">
        <v>19</v>
      </c>
      <c r="X62" t="s">
        <v>19</v>
      </c>
      <c r="Y62" t="s">
        <v>19</v>
      </c>
      <c r="Z62" t="s">
        <v>19</v>
      </c>
      <c r="AA62" t="s">
        <v>19</v>
      </c>
      <c r="AB62" t="s">
        <v>19</v>
      </c>
      <c r="AC62" t="s">
        <v>19</v>
      </c>
      <c r="AD62" t="s">
        <v>19</v>
      </c>
      <c r="AE62" t="s">
        <v>19</v>
      </c>
      <c r="AF62" t="s">
        <v>19</v>
      </c>
      <c r="AG62" t="s">
        <v>19</v>
      </c>
      <c r="AH62" t="s">
        <v>19</v>
      </c>
      <c r="AI62" t="s">
        <v>19</v>
      </c>
      <c r="AJ62" t="s">
        <v>19</v>
      </c>
      <c r="AK62" t="s">
        <v>19</v>
      </c>
      <c r="AL62" t="s">
        <v>19</v>
      </c>
      <c r="AM62" t="s">
        <v>19</v>
      </c>
      <c r="AN62" t="s">
        <v>19</v>
      </c>
      <c r="AO62" t="s">
        <v>19</v>
      </c>
      <c r="AP62" t="s">
        <v>19</v>
      </c>
      <c r="AQ62" t="s">
        <v>19</v>
      </c>
      <c r="AR62" t="s">
        <v>19</v>
      </c>
      <c r="AS62" t="s">
        <v>19</v>
      </c>
    </row>
    <row r="63" spans="1:45">
      <c r="A63" t="s">
        <v>873</v>
      </c>
      <c r="B63">
        <v>59</v>
      </c>
      <c r="C63">
        <v>33</v>
      </c>
      <c r="D63">
        <v>6</v>
      </c>
      <c r="E63">
        <v>20</v>
      </c>
      <c r="F63">
        <v>40</v>
      </c>
      <c r="G63">
        <v>27</v>
      </c>
      <c r="H63" t="s">
        <v>19</v>
      </c>
      <c r="I63">
        <v>13</v>
      </c>
      <c r="J63">
        <v>21</v>
      </c>
      <c r="K63">
        <v>17</v>
      </c>
      <c r="L63" t="s">
        <v>19</v>
      </c>
      <c r="M63">
        <v>4</v>
      </c>
      <c r="N63" t="s">
        <v>19</v>
      </c>
      <c r="O63" t="s">
        <v>19</v>
      </c>
      <c r="P63" t="s">
        <v>19</v>
      </c>
      <c r="Q63" t="s">
        <v>19</v>
      </c>
      <c r="R63">
        <v>9</v>
      </c>
      <c r="S63">
        <v>3</v>
      </c>
      <c r="T63">
        <v>1</v>
      </c>
      <c r="U63">
        <v>5</v>
      </c>
      <c r="V63">
        <v>2</v>
      </c>
      <c r="W63">
        <v>1</v>
      </c>
      <c r="X63" t="s">
        <v>19</v>
      </c>
      <c r="Y63">
        <v>1</v>
      </c>
      <c r="Z63" t="s">
        <v>19</v>
      </c>
      <c r="AA63" t="s">
        <v>19</v>
      </c>
      <c r="AB63" t="s">
        <v>19</v>
      </c>
      <c r="AC63" t="s">
        <v>19</v>
      </c>
      <c r="AD63" t="s">
        <v>19</v>
      </c>
      <c r="AE63" t="s">
        <v>19</v>
      </c>
      <c r="AF63" t="s">
        <v>19</v>
      </c>
      <c r="AG63" t="s">
        <v>19</v>
      </c>
      <c r="AH63" t="s">
        <v>19</v>
      </c>
      <c r="AI63" t="s">
        <v>19</v>
      </c>
      <c r="AJ63" t="s">
        <v>19</v>
      </c>
      <c r="AK63" t="s">
        <v>19</v>
      </c>
      <c r="AL63">
        <v>3</v>
      </c>
      <c r="AM63">
        <v>1</v>
      </c>
      <c r="AN63">
        <v>2</v>
      </c>
      <c r="AO63" t="s">
        <v>19</v>
      </c>
      <c r="AP63">
        <v>5</v>
      </c>
      <c r="AQ63">
        <v>1</v>
      </c>
      <c r="AR63">
        <v>3</v>
      </c>
      <c r="AS63">
        <v>1</v>
      </c>
    </row>
    <row r="64" spans="1:45">
      <c r="A64" t="s">
        <v>872</v>
      </c>
      <c r="B64">
        <v>27</v>
      </c>
      <c r="C64">
        <v>25</v>
      </c>
      <c r="D64" t="s">
        <v>19</v>
      </c>
      <c r="E64">
        <v>2</v>
      </c>
      <c r="F64">
        <v>20</v>
      </c>
      <c r="G64">
        <v>20</v>
      </c>
      <c r="H64" t="s">
        <v>19</v>
      </c>
      <c r="I64" t="s">
        <v>19</v>
      </c>
      <c r="J64">
        <v>3</v>
      </c>
      <c r="K64">
        <v>3</v>
      </c>
      <c r="L64" t="s">
        <v>19</v>
      </c>
      <c r="M64" t="s">
        <v>19</v>
      </c>
      <c r="N64" t="s">
        <v>19</v>
      </c>
      <c r="O64" t="s">
        <v>19</v>
      </c>
      <c r="P64" t="s">
        <v>19</v>
      </c>
      <c r="Q64" t="s">
        <v>19</v>
      </c>
      <c r="R64">
        <v>4</v>
      </c>
      <c r="S64">
        <v>2</v>
      </c>
      <c r="T64" t="s">
        <v>19</v>
      </c>
      <c r="U64">
        <v>2</v>
      </c>
      <c r="V64">
        <v>2</v>
      </c>
      <c r="W64">
        <v>2</v>
      </c>
      <c r="X64" t="s">
        <v>19</v>
      </c>
      <c r="Y64" t="s">
        <v>19</v>
      </c>
      <c r="Z64" t="s">
        <v>19</v>
      </c>
      <c r="AA64" t="s">
        <v>19</v>
      </c>
      <c r="AB64" t="s">
        <v>19</v>
      </c>
      <c r="AC64" t="s">
        <v>19</v>
      </c>
      <c r="AD64" t="s">
        <v>19</v>
      </c>
      <c r="AE64" t="s">
        <v>19</v>
      </c>
      <c r="AF64" t="s">
        <v>19</v>
      </c>
      <c r="AG64" t="s">
        <v>19</v>
      </c>
      <c r="AH64" t="s">
        <v>19</v>
      </c>
      <c r="AI64" t="s">
        <v>19</v>
      </c>
      <c r="AJ64" t="s">
        <v>19</v>
      </c>
      <c r="AK64" t="s">
        <v>19</v>
      </c>
      <c r="AL64" t="s">
        <v>19</v>
      </c>
      <c r="AM64" t="s">
        <v>19</v>
      </c>
      <c r="AN64" t="s">
        <v>19</v>
      </c>
      <c r="AO64" t="s">
        <v>19</v>
      </c>
      <c r="AP64">
        <v>1</v>
      </c>
      <c r="AQ64">
        <v>1</v>
      </c>
      <c r="AR64" t="s">
        <v>19</v>
      </c>
      <c r="AS64" t="s">
        <v>19</v>
      </c>
    </row>
    <row r="65" spans="1:45">
      <c r="A65" t="s">
        <v>871</v>
      </c>
      <c r="B65" t="s">
        <v>19</v>
      </c>
      <c r="C65" t="s">
        <v>19</v>
      </c>
      <c r="D65" t="s">
        <v>19</v>
      </c>
      <c r="E65" t="s">
        <v>19</v>
      </c>
      <c r="F65" t="s">
        <v>19</v>
      </c>
      <c r="G65" t="s">
        <v>19</v>
      </c>
      <c r="H65" t="s">
        <v>19</v>
      </c>
      <c r="I65" t="s">
        <v>19</v>
      </c>
      <c r="J65" t="s">
        <v>19</v>
      </c>
      <c r="K65" t="s">
        <v>19</v>
      </c>
      <c r="L65" t="s">
        <v>19</v>
      </c>
      <c r="M65" t="s">
        <v>19</v>
      </c>
      <c r="N65" t="s">
        <v>19</v>
      </c>
      <c r="O65" t="s">
        <v>19</v>
      </c>
      <c r="P65" t="s">
        <v>19</v>
      </c>
      <c r="Q65" t="s">
        <v>19</v>
      </c>
      <c r="R65" t="s">
        <v>19</v>
      </c>
      <c r="S65" t="s">
        <v>19</v>
      </c>
      <c r="T65" t="s">
        <v>19</v>
      </c>
      <c r="U65" t="s">
        <v>19</v>
      </c>
      <c r="V65" t="s">
        <v>19</v>
      </c>
      <c r="W65" t="s">
        <v>19</v>
      </c>
      <c r="X65" t="s">
        <v>19</v>
      </c>
      <c r="Y65" t="s">
        <v>19</v>
      </c>
      <c r="Z65" t="s">
        <v>19</v>
      </c>
      <c r="AA65" t="s">
        <v>19</v>
      </c>
      <c r="AB65" t="s">
        <v>19</v>
      </c>
      <c r="AC65" t="s">
        <v>19</v>
      </c>
      <c r="AD65" t="s">
        <v>19</v>
      </c>
      <c r="AE65" t="s">
        <v>19</v>
      </c>
      <c r="AF65" t="s">
        <v>19</v>
      </c>
      <c r="AG65" t="s">
        <v>19</v>
      </c>
      <c r="AH65" t="s">
        <v>19</v>
      </c>
      <c r="AI65" t="s">
        <v>19</v>
      </c>
      <c r="AJ65" t="s">
        <v>19</v>
      </c>
      <c r="AK65" t="s">
        <v>19</v>
      </c>
      <c r="AL65" t="s">
        <v>19</v>
      </c>
      <c r="AM65" t="s">
        <v>19</v>
      </c>
      <c r="AN65" t="s">
        <v>19</v>
      </c>
      <c r="AO65" t="s">
        <v>19</v>
      </c>
      <c r="AP65" t="s">
        <v>19</v>
      </c>
      <c r="AQ65" t="s">
        <v>19</v>
      </c>
      <c r="AR65" t="s">
        <v>19</v>
      </c>
      <c r="AS65" t="s">
        <v>19</v>
      </c>
    </row>
    <row r="66" spans="1:45">
      <c r="A66" t="s">
        <v>870</v>
      </c>
      <c r="B66">
        <v>83</v>
      </c>
      <c r="C66">
        <v>33</v>
      </c>
      <c r="D66">
        <v>7</v>
      </c>
      <c r="E66">
        <v>43</v>
      </c>
      <c r="F66">
        <v>34</v>
      </c>
      <c r="G66">
        <v>18</v>
      </c>
      <c r="H66">
        <v>2</v>
      </c>
      <c r="I66">
        <v>14</v>
      </c>
      <c r="J66">
        <v>13</v>
      </c>
      <c r="K66">
        <v>6</v>
      </c>
      <c r="L66">
        <v>2</v>
      </c>
      <c r="M66">
        <v>5</v>
      </c>
      <c r="N66" t="s">
        <v>19</v>
      </c>
      <c r="O66" t="s">
        <v>19</v>
      </c>
      <c r="P66" t="s">
        <v>19</v>
      </c>
      <c r="Q66" t="s">
        <v>19</v>
      </c>
      <c r="R66">
        <v>27</v>
      </c>
      <c r="S66">
        <v>10</v>
      </c>
      <c r="T66">
        <v>1</v>
      </c>
      <c r="U66">
        <v>16</v>
      </c>
      <c r="V66">
        <v>7</v>
      </c>
      <c r="W66">
        <v>2</v>
      </c>
      <c r="X66" t="s">
        <v>19</v>
      </c>
      <c r="Y66">
        <v>5</v>
      </c>
      <c r="Z66">
        <v>5</v>
      </c>
      <c r="AA66">
        <v>1</v>
      </c>
      <c r="AB66" t="s">
        <v>19</v>
      </c>
      <c r="AC66">
        <v>4</v>
      </c>
      <c r="AD66">
        <v>2</v>
      </c>
      <c r="AE66" t="s">
        <v>19</v>
      </c>
      <c r="AF66" t="s">
        <v>19</v>
      </c>
      <c r="AG66">
        <v>2</v>
      </c>
      <c r="AH66">
        <v>2</v>
      </c>
      <c r="AI66" t="s">
        <v>19</v>
      </c>
      <c r="AJ66" t="s">
        <v>19</v>
      </c>
      <c r="AK66">
        <v>2</v>
      </c>
      <c r="AL66">
        <v>3</v>
      </c>
      <c r="AM66">
        <v>1</v>
      </c>
      <c r="AN66">
        <v>2</v>
      </c>
      <c r="AO66" t="s">
        <v>19</v>
      </c>
      <c r="AP66">
        <v>3</v>
      </c>
      <c r="AQ66">
        <v>1</v>
      </c>
      <c r="AR66">
        <v>2</v>
      </c>
      <c r="AS66" t="s">
        <v>19</v>
      </c>
    </row>
    <row r="67" spans="1:45">
      <c r="A67" t="s">
        <v>869</v>
      </c>
      <c r="B67">
        <v>55</v>
      </c>
      <c r="C67">
        <v>23</v>
      </c>
      <c r="D67">
        <v>11</v>
      </c>
      <c r="E67">
        <v>21</v>
      </c>
      <c r="F67">
        <v>36</v>
      </c>
      <c r="G67">
        <v>18</v>
      </c>
      <c r="H67">
        <v>4</v>
      </c>
      <c r="I67">
        <v>14</v>
      </c>
      <c r="J67">
        <v>19</v>
      </c>
      <c r="K67">
        <v>12</v>
      </c>
      <c r="L67">
        <v>4</v>
      </c>
      <c r="M67">
        <v>3</v>
      </c>
      <c r="N67" t="s">
        <v>19</v>
      </c>
      <c r="O67" t="s">
        <v>19</v>
      </c>
      <c r="P67" t="s">
        <v>19</v>
      </c>
      <c r="Q67" t="s">
        <v>19</v>
      </c>
      <c r="R67">
        <v>12</v>
      </c>
      <c r="S67">
        <v>5</v>
      </c>
      <c r="T67">
        <v>2</v>
      </c>
      <c r="U67">
        <v>5</v>
      </c>
      <c r="V67">
        <v>2</v>
      </c>
      <c r="W67" t="s">
        <v>19</v>
      </c>
      <c r="X67" t="s">
        <v>19</v>
      </c>
      <c r="Y67">
        <v>2</v>
      </c>
      <c r="Z67" t="s">
        <v>19</v>
      </c>
      <c r="AA67" t="s">
        <v>19</v>
      </c>
      <c r="AB67" t="s">
        <v>19</v>
      </c>
      <c r="AC67" t="s">
        <v>19</v>
      </c>
      <c r="AD67" t="s">
        <v>19</v>
      </c>
      <c r="AE67" t="s">
        <v>19</v>
      </c>
      <c r="AF67" t="s">
        <v>19</v>
      </c>
      <c r="AG67" t="s">
        <v>19</v>
      </c>
      <c r="AH67" t="s">
        <v>19</v>
      </c>
      <c r="AI67" t="s">
        <v>19</v>
      </c>
      <c r="AJ67" t="s">
        <v>19</v>
      </c>
      <c r="AK67" t="s">
        <v>19</v>
      </c>
      <c r="AL67">
        <v>3</v>
      </c>
      <c r="AM67" t="s">
        <v>19</v>
      </c>
      <c r="AN67">
        <v>3</v>
      </c>
      <c r="AO67" t="s">
        <v>19</v>
      </c>
      <c r="AP67">
        <v>2</v>
      </c>
      <c r="AQ67" t="s">
        <v>19</v>
      </c>
      <c r="AR67">
        <v>2</v>
      </c>
      <c r="AS67" t="s">
        <v>19</v>
      </c>
    </row>
    <row r="68" spans="1:45">
      <c r="A68" t="s">
        <v>868</v>
      </c>
      <c r="B68">
        <v>129</v>
      </c>
      <c r="C68">
        <v>49</v>
      </c>
      <c r="D68">
        <v>4</v>
      </c>
      <c r="E68">
        <v>76</v>
      </c>
      <c r="F68">
        <v>70</v>
      </c>
      <c r="G68">
        <v>29</v>
      </c>
      <c r="H68">
        <v>1</v>
      </c>
      <c r="I68">
        <v>40</v>
      </c>
      <c r="J68">
        <v>20</v>
      </c>
      <c r="K68">
        <v>16</v>
      </c>
      <c r="L68" t="s">
        <v>19</v>
      </c>
      <c r="M68">
        <v>4</v>
      </c>
      <c r="N68" t="s">
        <v>19</v>
      </c>
      <c r="O68" t="s">
        <v>19</v>
      </c>
      <c r="P68" t="s">
        <v>19</v>
      </c>
      <c r="Q68" t="s">
        <v>19</v>
      </c>
      <c r="R68">
        <v>30</v>
      </c>
      <c r="S68">
        <v>12</v>
      </c>
      <c r="T68">
        <v>2</v>
      </c>
      <c r="U68">
        <v>16</v>
      </c>
      <c r="V68">
        <v>6</v>
      </c>
      <c r="W68">
        <v>2</v>
      </c>
      <c r="X68" t="s">
        <v>19</v>
      </c>
      <c r="Y68">
        <v>4</v>
      </c>
      <c r="Z68">
        <v>14</v>
      </c>
      <c r="AA68">
        <v>2</v>
      </c>
      <c r="AB68" t="s">
        <v>19</v>
      </c>
      <c r="AC68">
        <v>12</v>
      </c>
      <c r="AD68">
        <v>1</v>
      </c>
      <c r="AE68" t="s">
        <v>19</v>
      </c>
      <c r="AF68" t="s">
        <v>19</v>
      </c>
      <c r="AG68">
        <v>1</v>
      </c>
      <c r="AH68">
        <v>2</v>
      </c>
      <c r="AI68" t="s">
        <v>19</v>
      </c>
      <c r="AJ68" t="s">
        <v>19</v>
      </c>
      <c r="AK68">
        <v>2</v>
      </c>
      <c r="AL68">
        <v>3</v>
      </c>
      <c r="AM68">
        <v>3</v>
      </c>
      <c r="AN68" t="s">
        <v>19</v>
      </c>
      <c r="AO68" t="s">
        <v>19</v>
      </c>
      <c r="AP68">
        <v>3</v>
      </c>
      <c r="AQ68">
        <v>1</v>
      </c>
      <c r="AR68">
        <v>1</v>
      </c>
      <c r="AS68">
        <v>1</v>
      </c>
    </row>
    <row r="69" spans="1:45">
      <c r="A69" t="s">
        <v>867</v>
      </c>
      <c r="B69">
        <v>71</v>
      </c>
      <c r="C69">
        <v>26</v>
      </c>
      <c r="D69">
        <v>29</v>
      </c>
      <c r="E69">
        <v>16</v>
      </c>
      <c r="F69">
        <v>47</v>
      </c>
      <c r="G69">
        <v>24</v>
      </c>
      <c r="H69">
        <v>16</v>
      </c>
      <c r="I69">
        <v>7</v>
      </c>
      <c r="J69">
        <v>23</v>
      </c>
      <c r="K69">
        <v>12</v>
      </c>
      <c r="L69">
        <v>9</v>
      </c>
      <c r="M69">
        <v>2</v>
      </c>
      <c r="N69" t="s">
        <v>19</v>
      </c>
      <c r="O69" t="s">
        <v>19</v>
      </c>
      <c r="P69" t="s">
        <v>19</v>
      </c>
      <c r="Q69" t="s">
        <v>19</v>
      </c>
      <c r="R69">
        <v>18</v>
      </c>
      <c r="S69">
        <v>2</v>
      </c>
      <c r="T69">
        <v>11</v>
      </c>
      <c r="U69">
        <v>5</v>
      </c>
      <c r="V69">
        <v>3</v>
      </c>
      <c r="W69" t="s">
        <v>19</v>
      </c>
      <c r="X69" t="s">
        <v>19</v>
      </c>
      <c r="Y69">
        <v>3</v>
      </c>
      <c r="Z69" t="s">
        <v>19</v>
      </c>
      <c r="AA69" t="s">
        <v>19</v>
      </c>
      <c r="AB69" t="s">
        <v>19</v>
      </c>
      <c r="AC69" t="s">
        <v>19</v>
      </c>
      <c r="AD69" t="s">
        <v>19</v>
      </c>
      <c r="AE69" t="s">
        <v>19</v>
      </c>
      <c r="AF69" t="s">
        <v>19</v>
      </c>
      <c r="AG69" t="s">
        <v>19</v>
      </c>
      <c r="AH69" t="s">
        <v>19</v>
      </c>
      <c r="AI69" t="s">
        <v>19</v>
      </c>
      <c r="AJ69" t="s">
        <v>19</v>
      </c>
      <c r="AK69" t="s">
        <v>19</v>
      </c>
      <c r="AL69">
        <v>2</v>
      </c>
      <c r="AM69" t="s">
        <v>19</v>
      </c>
      <c r="AN69">
        <v>1</v>
      </c>
      <c r="AO69">
        <v>1</v>
      </c>
      <c r="AP69">
        <v>1</v>
      </c>
      <c r="AQ69" t="s">
        <v>19</v>
      </c>
      <c r="AR69">
        <v>1</v>
      </c>
      <c r="AS69" t="s">
        <v>19</v>
      </c>
    </row>
    <row r="70" spans="1:45">
      <c r="A70" t="s">
        <v>866</v>
      </c>
      <c r="B70">
        <v>56</v>
      </c>
      <c r="C70">
        <v>22</v>
      </c>
      <c r="D70">
        <v>7</v>
      </c>
      <c r="E70">
        <v>27</v>
      </c>
      <c r="F70">
        <v>33</v>
      </c>
      <c r="G70">
        <v>18</v>
      </c>
      <c r="H70" t="s">
        <v>19</v>
      </c>
      <c r="I70">
        <v>15</v>
      </c>
      <c r="J70">
        <v>18</v>
      </c>
      <c r="K70">
        <v>12</v>
      </c>
      <c r="L70" t="s">
        <v>19</v>
      </c>
      <c r="M70">
        <v>6</v>
      </c>
      <c r="N70" t="s">
        <v>19</v>
      </c>
      <c r="O70" t="s">
        <v>19</v>
      </c>
      <c r="P70" t="s">
        <v>19</v>
      </c>
      <c r="Q70" t="s">
        <v>19</v>
      </c>
      <c r="R70">
        <v>9</v>
      </c>
      <c r="S70">
        <v>2</v>
      </c>
      <c r="T70">
        <v>3</v>
      </c>
      <c r="U70">
        <v>4</v>
      </c>
      <c r="V70">
        <v>4</v>
      </c>
      <c r="W70">
        <v>2</v>
      </c>
      <c r="X70" t="s">
        <v>19</v>
      </c>
      <c r="Y70">
        <v>2</v>
      </c>
      <c r="Z70" t="s">
        <v>19</v>
      </c>
      <c r="AA70" t="s">
        <v>19</v>
      </c>
      <c r="AB70" t="s">
        <v>19</v>
      </c>
      <c r="AC70" t="s">
        <v>19</v>
      </c>
      <c r="AD70" t="s">
        <v>19</v>
      </c>
      <c r="AE70" t="s">
        <v>19</v>
      </c>
      <c r="AF70" t="s">
        <v>19</v>
      </c>
      <c r="AG70" t="s">
        <v>19</v>
      </c>
      <c r="AH70" t="s">
        <v>19</v>
      </c>
      <c r="AI70" t="s">
        <v>19</v>
      </c>
      <c r="AJ70" t="s">
        <v>19</v>
      </c>
      <c r="AK70" t="s">
        <v>19</v>
      </c>
      <c r="AL70">
        <v>2</v>
      </c>
      <c r="AM70" t="s">
        <v>19</v>
      </c>
      <c r="AN70">
        <v>2</v>
      </c>
      <c r="AO70" t="s">
        <v>19</v>
      </c>
      <c r="AP70">
        <v>8</v>
      </c>
      <c r="AQ70" t="s">
        <v>19</v>
      </c>
      <c r="AR70">
        <v>2</v>
      </c>
      <c r="AS70">
        <v>6</v>
      </c>
    </row>
    <row r="71" spans="1:45">
      <c r="A71" t="s">
        <v>865</v>
      </c>
      <c r="B71">
        <v>16</v>
      </c>
      <c r="C71">
        <v>3</v>
      </c>
      <c r="D71">
        <v>2</v>
      </c>
      <c r="E71">
        <v>11</v>
      </c>
      <c r="F71">
        <v>9</v>
      </c>
      <c r="G71" t="s">
        <v>19</v>
      </c>
      <c r="H71">
        <v>1</v>
      </c>
      <c r="I71">
        <v>8</v>
      </c>
      <c r="J71">
        <v>3</v>
      </c>
      <c r="K71" t="s">
        <v>19</v>
      </c>
      <c r="L71" t="s">
        <v>19</v>
      </c>
      <c r="M71">
        <v>3</v>
      </c>
      <c r="N71" t="s">
        <v>19</v>
      </c>
      <c r="O71" t="s">
        <v>19</v>
      </c>
      <c r="P71" t="s">
        <v>19</v>
      </c>
      <c r="Q71" t="s">
        <v>19</v>
      </c>
      <c r="R71">
        <v>2</v>
      </c>
      <c r="S71">
        <v>2</v>
      </c>
      <c r="T71" t="s">
        <v>19</v>
      </c>
      <c r="U71" t="s">
        <v>19</v>
      </c>
      <c r="V71">
        <v>1</v>
      </c>
      <c r="W71" t="s">
        <v>19</v>
      </c>
      <c r="X71" t="s">
        <v>19</v>
      </c>
      <c r="Y71">
        <v>1</v>
      </c>
      <c r="Z71" t="s">
        <v>19</v>
      </c>
      <c r="AA71" t="s">
        <v>19</v>
      </c>
      <c r="AB71" t="s">
        <v>19</v>
      </c>
      <c r="AC71" t="s">
        <v>19</v>
      </c>
      <c r="AD71" t="s">
        <v>19</v>
      </c>
      <c r="AE71" t="s">
        <v>19</v>
      </c>
      <c r="AF71" t="s">
        <v>19</v>
      </c>
      <c r="AG71" t="s">
        <v>19</v>
      </c>
      <c r="AH71" t="s">
        <v>19</v>
      </c>
      <c r="AI71" t="s">
        <v>19</v>
      </c>
      <c r="AJ71" t="s">
        <v>19</v>
      </c>
      <c r="AK71" t="s">
        <v>19</v>
      </c>
      <c r="AL71">
        <v>2</v>
      </c>
      <c r="AM71">
        <v>1</v>
      </c>
      <c r="AN71">
        <v>1</v>
      </c>
      <c r="AO71" t="s">
        <v>19</v>
      </c>
      <c r="AP71">
        <v>2</v>
      </c>
      <c r="AQ71" t="s">
        <v>19</v>
      </c>
      <c r="AR71" t="s">
        <v>19</v>
      </c>
      <c r="AS71">
        <v>2</v>
      </c>
    </row>
    <row r="72" spans="1:45">
      <c r="A72" t="s">
        <v>864</v>
      </c>
      <c r="B72">
        <v>68</v>
      </c>
      <c r="C72">
        <v>34</v>
      </c>
      <c r="D72">
        <v>12</v>
      </c>
      <c r="E72">
        <v>22</v>
      </c>
      <c r="F72">
        <v>39</v>
      </c>
      <c r="G72">
        <v>28</v>
      </c>
      <c r="H72">
        <v>2</v>
      </c>
      <c r="I72">
        <v>9</v>
      </c>
      <c r="J72">
        <v>11</v>
      </c>
      <c r="K72">
        <v>8</v>
      </c>
      <c r="L72">
        <v>1</v>
      </c>
      <c r="M72">
        <v>2</v>
      </c>
      <c r="N72" t="s">
        <v>19</v>
      </c>
      <c r="O72" t="s">
        <v>19</v>
      </c>
      <c r="P72" t="s">
        <v>19</v>
      </c>
      <c r="Q72" t="s">
        <v>19</v>
      </c>
      <c r="R72">
        <v>16</v>
      </c>
      <c r="S72">
        <v>3</v>
      </c>
      <c r="T72">
        <v>3</v>
      </c>
      <c r="U72">
        <v>10</v>
      </c>
      <c r="V72">
        <v>3</v>
      </c>
      <c r="W72">
        <v>1</v>
      </c>
      <c r="X72" t="s">
        <v>19</v>
      </c>
      <c r="Y72">
        <v>2</v>
      </c>
      <c r="Z72">
        <v>3</v>
      </c>
      <c r="AA72" t="s">
        <v>19</v>
      </c>
      <c r="AB72">
        <v>2</v>
      </c>
      <c r="AC72">
        <v>1</v>
      </c>
      <c r="AD72">
        <v>2</v>
      </c>
      <c r="AE72" t="s">
        <v>19</v>
      </c>
      <c r="AF72">
        <v>2</v>
      </c>
      <c r="AG72" t="s">
        <v>19</v>
      </c>
      <c r="AH72" t="s">
        <v>19</v>
      </c>
      <c r="AI72" t="s">
        <v>19</v>
      </c>
      <c r="AJ72" t="s">
        <v>19</v>
      </c>
      <c r="AK72" t="s">
        <v>19</v>
      </c>
      <c r="AL72">
        <v>3</v>
      </c>
      <c r="AM72">
        <v>2</v>
      </c>
      <c r="AN72">
        <v>1</v>
      </c>
      <c r="AO72" t="s">
        <v>19</v>
      </c>
      <c r="AP72">
        <v>2</v>
      </c>
      <c r="AQ72" t="s">
        <v>19</v>
      </c>
      <c r="AR72">
        <v>2</v>
      </c>
      <c r="AS72" t="s">
        <v>19</v>
      </c>
    </row>
    <row r="73" spans="1:45">
      <c r="A73" t="s">
        <v>863</v>
      </c>
      <c r="B73">
        <v>40</v>
      </c>
      <c r="C73">
        <v>11</v>
      </c>
      <c r="D73">
        <v>2</v>
      </c>
      <c r="E73">
        <v>27</v>
      </c>
      <c r="F73">
        <v>15</v>
      </c>
      <c r="G73">
        <v>6</v>
      </c>
      <c r="H73" t="s">
        <v>19</v>
      </c>
      <c r="I73">
        <v>9</v>
      </c>
      <c r="J73">
        <v>10</v>
      </c>
      <c r="K73">
        <v>5</v>
      </c>
      <c r="L73" t="s">
        <v>19</v>
      </c>
      <c r="M73">
        <v>5</v>
      </c>
      <c r="N73" t="s">
        <v>19</v>
      </c>
      <c r="O73" t="s">
        <v>19</v>
      </c>
      <c r="P73" t="s">
        <v>19</v>
      </c>
      <c r="Q73" t="s">
        <v>19</v>
      </c>
      <c r="R73">
        <v>10</v>
      </c>
      <c r="S73">
        <v>1</v>
      </c>
      <c r="T73">
        <v>1</v>
      </c>
      <c r="U73">
        <v>8</v>
      </c>
      <c r="V73">
        <v>3</v>
      </c>
      <c r="W73">
        <v>1</v>
      </c>
      <c r="X73" t="s">
        <v>19</v>
      </c>
      <c r="Y73">
        <v>2</v>
      </c>
      <c r="Z73" t="s">
        <v>19</v>
      </c>
      <c r="AA73" t="s">
        <v>19</v>
      </c>
      <c r="AB73" t="s">
        <v>19</v>
      </c>
      <c r="AC73" t="s">
        <v>19</v>
      </c>
      <c r="AD73">
        <v>3</v>
      </c>
      <c r="AE73">
        <v>2</v>
      </c>
      <c r="AF73" t="s">
        <v>19</v>
      </c>
      <c r="AG73">
        <v>1</v>
      </c>
      <c r="AH73" t="s">
        <v>19</v>
      </c>
      <c r="AI73" t="s">
        <v>19</v>
      </c>
      <c r="AJ73" t="s">
        <v>19</v>
      </c>
      <c r="AK73" t="s">
        <v>19</v>
      </c>
      <c r="AL73">
        <v>2</v>
      </c>
      <c r="AM73" t="s">
        <v>19</v>
      </c>
      <c r="AN73" t="s">
        <v>19</v>
      </c>
      <c r="AO73">
        <v>2</v>
      </c>
      <c r="AP73">
        <v>7</v>
      </c>
      <c r="AQ73">
        <v>1</v>
      </c>
      <c r="AR73">
        <v>1</v>
      </c>
      <c r="AS73">
        <v>5</v>
      </c>
    </row>
    <row r="74" spans="1:45">
      <c r="A74" t="s">
        <v>862</v>
      </c>
      <c r="B74">
        <v>37</v>
      </c>
      <c r="C74">
        <v>19</v>
      </c>
      <c r="D74">
        <v>9</v>
      </c>
      <c r="E74">
        <v>9</v>
      </c>
      <c r="F74">
        <v>20</v>
      </c>
      <c r="G74">
        <v>15</v>
      </c>
      <c r="H74">
        <v>2</v>
      </c>
      <c r="I74">
        <v>3</v>
      </c>
      <c r="J74">
        <v>16</v>
      </c>
      <c r="K74">
        <v>12</v>
      </c>
      <c r="L74">
        <v>2</v>
      </c>
      <c r="M74">
        <v>2</v>
      </c>
      <c r="N74" t="s">
        <v>19</v>
      </c>
      <c r="O74" t="s">
        <v>19</v>
      </c>
      <c r="P74" t="s">
        <v>19</v>
      </c>
      <c r="Q74" t="s">
        <v>19</v>
      </c>
      <c r="R74">
        <v>13</v>
      </c>
      <c r="S74">
        <v>3</v>
      </c>
      <c r="T74">
        <v>5</v>
      </c>
      <c r="U74">
        <v>5</v>
      </c>
      <c r="V74">
        <v>1</v>
      </c>
      <c r="W74" t="s">
        <v>19</v>
      </c>
      <c r="X74" t="s">
        <v>19</v>
      </c>
      <c r="Y74">
        <v>1</v>
      </c>
      <c r="Z74" t="s">
        <v>19</v>
      </c>
      <c r="AA74" t="s">
        <v>19</v>
      </c>
      <c r="AB74" t="s">
        <v>19</v>
      </c>
      <c r="AC74" t="s">
        <v>19</v>
      </c>
      <c r="AD74" t="s">
        <v>19</v>
      </c>
      <c r="AE74" t="s">
        <v>19</v>
      </c>
      <c r="AF74" t="s">
        <v>19</v>
      </c>
      <c r="AG74" t="s">
        <v>19</v>
      </c>
      <c r="AH74" t="s">
        <v>19</v>
      </c>
      <c r="AI74" t="s">
        <v>19</v>
      </c>
      <c r="AJ74" t="s">
        <v>19</v>
      </c>
      <c r="AK74" t="s">
        <v>19</v>
      </c>
      <c r="AL74">
        <v>2</v>
      </c>
      <c r="AM74">
        <v>1</v>
      </c>
      <c r="AN74">
        <v>1</v>
      </c>
      <c r="AO74" t="s">
        <v>19</v>
      </c>
      <c r="AP74">
        <v>1</v>
      </c>
      <c r="AQ74" t="s">
        <v>19</v>
      </c>
      <c r="AR74">
        <v>1</v>
      </c>
      <c r="AS74" t="s">
        <v>19</v>
      </c>
    </row>
    <row r="75" spans="1:45">
      <c r="A75" t="s">
        <v>861</v>
      </c>
      <c r="B75">
        <v>49</v>
      </c>
      <c r="C75">
        <v>24</v>
      </c>
      <c r="D75">
        <v>13</v>
      </c>
      <c r="E75">
        <v>12</v>
      </c>
      <c r="F75">
        <v>23</v>
      </c>
      <c r="G75">
        <v>15</v>
      </c>
      <c r="H75">
        <v>5</v>
      </c>
      <c r="I75">
        <v>3</v>
      </c>
      <c r="J75">
        <v>12</v>
      </c>
      <c r="K75">
        <v>8</v>
      </c>
      <c r="L75">
        <v>1</v>
      </c>
      <c r="M75">
        <v>3</v>
      </c>
      <c r="N75" t="s">
        <v>19</v>
      </c>
      <c r="O75" t="s">
        <v>19</v>
      </c>
      <c r="P75" t="s">
        <v>19</v>
      </c>
      <c r="Q75" t="s">
        <v>19</v>
      </c>
      <c r="R75">
        <v>15</v>
      </c>
      <c r="S75">
        <v>7</v>
      </c>
      <c r="T75">
        <v>5</v>
      </c>
      <c r="U75">
        <v>3</v>
      </c>
      <c r="V75">
        <v>2</v>
      </c>
      <c r="W75" t="s">
        <v>19</v>
      </c>
      <c r="X75" t="s">
        <v>19</v>
      </c>
      <c r="Y75">
        <v>2</v>
      </c>
      <c r="Z75">
        <v>3</v>
      </c>
      <c r="AA75" t="s">
        <v>19</v>
      </c>
      <c r="AB75" t="s">
        <v>19</v>
      </c>
      <c r="AC75">
        <v>3</v>
      </c>
      <c r="AD75">
        <v>2</v>
      </c>
      <c r="AE75" t="s">
        <v>19</v>
      </c>
      <c r="AF75">
        <v>1</v>
      </c>
      <c r="AG75">
        <v>1</v>
      </c>
      <c r="AH75" t="s">
        <v>19</v>
      </c>
      <c r="AI75" t="s">
        <v>19</v>
      </c>
      <c r="AJ75" t="s">
        <v>19</v>
      </c>
      <c r="AK75" t="s">
        <v>19</v>
      </c>
      <c r="AL75">
        <v>2</v>
      </c>
      <c r="AM75">
        <v>1</v>
      </c>
      <c r="AN75">
        <v>1</v>
      </c>
      <c r="AO75" t="s">
        <v>19</v>
      </c>
      <c r="AP75">
        <v>2</v>
      </c>
      <c r="AQ75">
        <v>1</v>
      </c>
      <c r="AR75">
        <v>1</v>
      </c>
      <c r="AS75" t="s">
        <v>19</v>
      </c>
    </row>
    <row r="76" spans="1:45">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c r="AH76" t="s">
        <v>789</v>
      </c>
      <c r="AI76" t="s">
        <v>789</v>
      </c>
      <c r="AJ76" t="s">
        <v>789</v>
      </c>
      <c r="AK76" t="s">
        <v>789</v>
      </c>
      <c r="AL76" t="s">
        <v>789</v>
      </c>
      <c r="AM76" t="s">
        <v>789</v>
      </c>
      <c r="AN76" t="s">
        <v>789</v>
      </c>
      <c r="AO76" t="s">
        <v>789</v>
      </c>
      <c r="AP76" t="s">
        <v>789</v>
      </c>
      <c r="AQ76" t="s">
        <v>789</v>
      </c>
      <c r="AR76" t="s">
        <v>789</v>
      </c>
      <c r="AS76" t="s">
        <v>789</v>
      </c>
    </row>
    <row r="77" spans="1:45">
      <c r="A77" t="s">
        <v>859</v>
      </c>
      <c r="B77" t="s">
        <v>19</v>
      </c>
      <c r="C77" t="s">
        <v>19</v>
      </c>
      <c r="D77" t="s">
        <v>19</v>
      </c>
      <c r="E77" t="s">
        <v>19</v>
      </c>
      <c r="F77" t="s">
        <v>19</v>
      </c>
      <c r="G77" t="s">
        <v>19</v>
      </c>
      <c r="H77" t="s">
        <v>19</v>
      </c>
      <c r="I77" t="s">
        <v>19</v>
      </c>
      <c r="J77" t="s">
        <v>19</v>
      </c>
      <c r="K77" t="s">
        <v>19</v>
      </c>
      <c r="L77" t="s">
        <v>19</v>
      </c>
      <c r="M77" t="s">
        <v>19</v>
      </c>
      <c r="N77" t="s">
        <v>19</v>
      </c>
      <c r="O77" t="s">
        <v>19</v>
      </c>
      <c r="P77" t="s">
        <v>19</v>
      </c>
      <c r="Q77" t="s">
        <v>19</v>
      </c>
      <c r="R77" t="s">
        <v>19</v>
      </c>
      <c r="S77" t="s">
        <v>19</v>
      </c>
      <c r="T77" t="s">
        <v>19</v>
      </c>
      <c r="U77" t="s">
        <v>19</v>
      </c>
      <c r="V77" t="s">
        <v>19</v>
      </c>
      <c r="W77" t="s">
        <v>19</v>
      </c>
      <c r="X77" t="s">
        <v>19</v>
      </c>
      <c r="Y77" t="s">
        <v>19</v>
      </c>
      <c r="Z77" t="s">
        <v>19</v>
      </c>
      <c r="AA77" t="s">
        <v>19</v>
      </c>
      <c r="AB77" t="s">
        <v>19</v>
      </c>
      <c r="AC77" t="s">
        <v>19</v>
      </c>
      <c r="AD77" t="s">
        <v>19</v>
      </c>
      <c r="AE77" t="s">
        <v>19</v>
      </c>
      <c r="AF77" t="s">
        <v>19</v>
      </c>
      <c r="AG77" t="s">
        <v>19</v>
      </c>
      <c r="AH77" t="s">
        <v>19</v>
      </c>
      <c r="AI77" t="s">
        <v>19</v>
      </c>
      <c r="AJ77" t="s">
        <v>19</v>
      </c>
      <c r="AK77" t="s">
        <v>19</v>
      </c>
      <c r="AL77" t="s">
        <v>19</v>
      </c>
      <c r="AM77" t="s">
        <v>19</v>
      </c>
      <c r="AN77" t="s">
        <v>19</v>
      </c>
      <c r="AO77" t="s">
        <v>19</v>
      </c>
      <c r="AP77" t="s">
        <v>19</v>
      </c>
      <c r="AQ77" t="s">
        <v>19</v>
      </c>
      <c r="AR77" t="s">
        <v>19</v>
      </c>
      <c r="AS77" t="s">
        <v>19</v>
      </c>
    </row>
    <row r="78" spans="1:45">
      <c r="A78" t="s">
        <v>858</v>
      </c>
      <c r="B78">
        <v>55</v>
      </c>
      <c r="C78">
        <v>26</v>
      </c>
      <c r="D78">
        <v>17</v>
      </c>
      <c r="E78">
        <v>12</v>
      </c>
      <c r="F78">
        <v>33</v>
      </c>
      <c r="G78">
        <v>18</v>
      </c>
      <c r="H78">
        <v>3</v>
      </c>
      <c r="I78">
        <v>12</v>
      </c>
      <c r="J78">
        <v>13</v>
      </c>
      <c r="K78">
        <v>11</v>
      </c>
      <c r="L78">
        <v>2</v>
      </c>
      <c r="M78" t="s">
        <v>19</v>
      </c>
      <c r="N78" t="s">
        <v>19</v>
      </c>
      <c r="O78" t="s">
        <v>19</v>
      </c>
      <c r="P78" t="s">
        <v>19</v>
      </c>
      <c r="Q78" t="s">
        <v>19</v>
      </c>
      <c r="R78">
        <v>10</v>
      </c>
      <c r="S78">
        <v>3</v>
      </c>
      <c r="T78">
        <v>7</v>
      </c>
      <c r="U78" t="s">
        <v>19</v>
      </c>
      <c r="V78">
        <v>6</v>
      </c>
      <c r="W78">
        <v>5</v>
      </c>
      <c r="X78">
        <v>1</v>
      </c>
      <c r="Y78" t="s">
        <v>19</v>
      </c>
      <c r="Z78" t="s">
        <v>19</v>
      </c>
      <c r="AA78" t="s">
        <v>19</v>
      </c>
      <c r="AB78" t="s">
        <v>19</v>
      </c>
      <c r="AC78" t="s">
        <v>19</v>
      </c>
      <c r="AD78" t="s">
        <v>19</v>
      </c>
      <c r="AE78" t="s">
        <v>19</v>
      </c>
      <c r="AF78" t="s">
        <v>19</v>
      </c>
      <c r="AG78" t="s">
        <v>19</v>
      </c>
      <c r="AH78" t="s">
        <v>19</v>
      </c>
      <c r="AI78" t="s">
        <v>19</v>
      </c>
      <c r="AJ78" t="s">
        <v>19</v>
      </c>
      <c r="AK78" t="s">
        <v>19</v>
      </c>
      <c r="AL78">
        <v>3</v>
      </c>
      <c r="AM78" t="s">
        <v>19</v>
      </c>
      <c r="AN78">
        <v>3</v>
      </c>
      <c r="AO78" t="s">
        <v>19</v>
      </c>
      <c r="AP78">
        <v>3</v>
      </c>
      <c r="AQ78" t="s">
        <v>19</v>
      </c>
      <c r="AR78">
        <v>3</v>
      </c>
      <c r="AS78" t="s">
        <v>19</v>
      </c>
    </row>
    <row r="79" spans="1:45">
      <c r="A79" t="s">
        <v>857</v>
      </c>
      <c r="B79">
        <v>25</v>
      </c>
      <c r="C79">
        <v>13</v>
      </c>
      <c r="D79">
        <v>5</v>
      </c>
      <c r="E79">
        <v>7</v>
      </c>
      <c r="F79">
        <v>14</v>
      </c>
      <c r="G79">
        <v>8</v>
      </c>
      <c r="H79" t="s">
        <v>19</v>
      </c>
      <c r="I79">
        <v>6</v>
      </c>
      <c r="J79">
        <v>8</v>
      </c>
      <c r="K79">
        <v>8</v>
      </c>
      <c r="L79" t="s">
        <v>19</v>
      </c>
      <c r="M79" t="s">
        <v>19</v>
      </c>
      <c r="N79" t="s">
        <v>19</v>
      </c>
      <c r="O79" t="s">
        <v>19</v>
      </c>
      <c r="P79" t="s">
        <v>19</v>
      </c>
      <c r="Q79" t="s">
        <v>19</v>
      </c>
      <c r="R79">
        <v>4</v>
      </c>
      <c r="S79">
        <v>2</v>
      </c>
      <c r="T79">
        <v>2</v>
      </c>
      <c r="U79" t="s">
        <v>19</v>
      </c>
      <c r="V79">
        <v>2</v>
      </c>
      <c r="W79">
        <v>1</v>
      </c>
      <c r="X79">
        <v>1</v>
      </c>
      <c r="Y79" t="s">
        <v>19</v>
      </c>
      <c r="Z79" t="s">
        <v>19</v>
      </c>
      <c r="AA79" t="s">
        <v>19</v>
      </c>
      <c r="AB79" t="s">
        <v>19</v>
      </c>
      <c r="AC79" t="s">
        <v>19</v>
      </c>
      <c r="AD79" t="s">
        <v>19</v>
      </c>
      <c r="AE79" t="s">
        <v>19</v>
      </c>
      <c r="AF79" t="s">
        <v>19</v>
      </c>
      <c r="AG79" t="s">
        <v>19</v>
      </c>
      <c r="AH79" t="s">
        <v>19</v>
      </c>
      <c r="AI79" t="s">
        <v>19</v>
      </c>
      <c r="AJ79" t="s">
        <v>19</v>
      </c>
      <c r="AK79" t="s">
        <v>19</v>
      </c>
      <c r="AL79">
        <v>2</v>
      </c>
      <c r="AM79">
        <v>1</v>
      </c>
      <c r="AN79">
        <v>1</v>
      </c>
      <c r="AO79" t="s">
        <v>19</v>
      </c>
      <c r="AP79">
        <v>3</v>
      </c>
      <c r="AQ79">
        <v>1</v>
      </c>
      <c r="AR79">
        <v>1</v>
      </c>
      <c r="AS79">
        <v>1</v>
      </c>
    </row>
    <row r="80" spans="1:45">
      <c r="A80" t="s">
        <v>856</v>
      </c>
      <c r="B80" t="s">
        <v>19</v>
      </c>
      <c r="C80" t="s">
        <v>19</v>
      </c>
      <c r="D80" t="s">
        <v>19</v>
      </c>
      <c r="E80" t="s">
        <v>19</v>
      </c>
      <c r="F80" t="s">
        <v>19</v>
      </c>
      <c r="G80" t="s">
        <v>19</v>
      </c>
      <c r="H80" t="s">
        <v>19</v>
      </c>
      <c r="I80" t="s">
        <v>19</v>
      </c>
      <c r="J80" t="s">
        <v>19</v>
      </c>
      <c r="K80" t="s">
        <v>19</v>
      </c>
      <c r="L80" t="s">
        <v>19</v>
      </c>
      <c r="M80" t="s">
        <v>19</v>
      </c>
      <c r="N80" t="s">
        <v>19</v>
      </c>
      <c r="O80" t="s">
        <v>19</v>
      </c>
      <c r="P80" t="s">
        <v>19</v>
      </c>
      <c r="Q80" t="s">
        <v>19</v>
      </c>
      <c r="R80" t="s">
        <v>19</v>
      </c>
      <c r="S80" t="s">
        <v>19</v>
      </c>
      <c r="T80" t="s">
        <v>19</v>
      </c>
      <c r="U80" t="s">
        <v>19</v>
      </c>
      <c r="V80" t="s">
        <v>19</v>
      </c>
      <c r="W80" t="s">
        <v>19</v>
      </c>
      <c r="X80" t="s">
        <v>19</v>
      </c>
      <c r="Y80" t="s">
        <v>19</v>
      </c>
      <c r="Z80" t="s">
        <v>19</v>
      </c>
      <c r="AA80" t="s">
        <v>19</v>
      </c>
      <c r="AB80" t="s">
        <v>19</v>
      </c>
      <c r="AC80" t="s">
        <v>19</v>
      </c>
      <c r="AD80" t="s">
        <v>19</v>
      </c>
      <c r="AE80" t="s">
        <v>19</v>
      </c>
      <c r="AF80" t="s">
        <v>19</v>
      </c>
      <c r="AG80" t="s">
        <v>19</v>
      </c>
      <c r="AH80" t="s">
        <v>19</v>
      </c>
      <c r="AI80" t="s">
        <v>19</v>
      </c>
      <c r="AJ80" t="s">
        <v>19</v>
      </c>
      <c r="AK80" t="s">
        <v>19</v>
      </c>
      <c r="AL80" t="s">
        <v>19</v>
      </c>
      <c r="AM80" t="s">
        <v>19</v>
      </c>
      <c r="AN80" t="s">
        <v>19</v>
      </c>
      <c r="AO80" t="s">
        <v>19</v>
      </c>
      <c r="AP80" t="s">
        <v>19</v>
      </c>
      <c r="AQ80" t="s">
        <v>19</v>
      </c>
      <c r="AR80" t="s">
        <v>19</v>
      </c>
      <c r="AS80" t="s">
        <v>19</v>
      </c>
    </row>
    <row r="81" spans="1:45">
      <c r="A81" t="s">
        <v>855</v>
      </c>
      <c r="B81" t="s">
        <v>19</v>
      </c>
      <c r="C81" t="s">
        <v>19</v>
      </c>
      <c r="D81" t="s">
        <v>19</v>
      </c>
      <c r="E81" t="s">
        <v>19</v>
      </c>
      <c r="F81" t="s">
        <v>19</v>
      </c>
      <c r="G81" t="s">
        <v>19</v>
      </c>
      <c r="H81" t="s">
        <v>19</v>
      </c>
      <c r="I81" t="s">
        <v>19</v>
      </c>
      <c r="J81" t="s">
        <v>19</v>
      </c>
      <c r="K81" t="s">
        <v>19</v>
      </c>
      <c r="L81" t="s">
        <v>19</v>
      </c>
      <c r="M81" t="s">
        <v>19</v>
      </c>
      <c r="N81" t="s">
        <v>19</v>
      </c>
      <c r="O81" t="s">
        <v>19</v>
      </c>
      <c r="P81" t="s">
        <v>19</v>
      </c>
      <c r="Q81" t="s">
        <v>19</v>
      </c>
      <c r="R81" t="s">
        <v>19</v>
      </c>
      <c r="S81" t="s">
        <v>19</v>
      </c>
      <c r="T81" t="s">
        <v>19</v>
      </c>
      <c r="U81" t="s">
        <v>19</v>
      </c>
      <c r="V81" t="s">
        <v>19</v>
      </c>
      <c r="W81" t="s">
        <v>19</v>
      </c>
      <c r="X81" t="s">
        <v>19</v>
      </c>
      <c r="Y81" t="s">
        <v>19</v>
      </c>
      <c r="Z81" t="s">
        <v>19</v>
      </c>
      <c r="AA81" t="s">
        <v>19</v>
      </c>
      <c r="AB81" t="s">
        <v>19</v>
      </c>
      <c r="AC81" t="s">
        <v>19</v>
      </c>
      <c r="AD81" t="s">
        <v>19</v>
      </c>
      <c r="AE81" t="s">
        <v>19</v>
      </c>
      <c r="AF81" t="s">
        <v>19</v>
      </c>
      <c r="AG81" t="s">
        <v>19</v>
      </c>
      <c r="AH81" t="s">
        <v>19</v>
      </c>
      <c r="AI81" t="s">
        <v>19</v>
      </c>
      <c r="AJ81" t="s">
        <v>19</v>
      </c>
      <c r="AK81" t="s">
        <v>19</v>
      </c>
      <c r="AL81" t="s">
        <v>19</v>
      </c>
      <c r="AM81" t="s">
        <v>19</v>
      </c>
      <c r="AN81" t="s">
        <v>19</v>
      </c>
      <c r="AO81" t="s">
        <v>19</v>
      </c>
      <c r="AP81" t="s">
        <v>19</v>
      </c>
      <c r="AQ81" t="s">
        <v>19</v>
      </c>
      <c r="AR81" t="s">
        <v>19</v>
      </c>
      <c r="AS81" t="s">
        <v>19</v>
      </c>
    </row>
    <row r="82" spans="1:45">
      <c r="A82" t="s">
        <v>854</v>
      </c>
      <c r="B82" t="s">
        <v>19</v>
      </c>
      <c r="C82" t="s">
        <v>19</v>
      </c>
      <c r="D82" t="s">
        <v>19</v>
      </c>
      <c r="E82" t="s">
        <v>19</v>
      </c>
      <c r="F82" t="s">
        <v>19</v>
      </c>
      <c r="G82" t="s">
        <v>19</v>
      </c>
      <c r="H82" t="s">
        <v>19</v>
      </c>
      <c r="I82" t="s">
        <v>19</v>
      </c>
      <c r="J82" t="s">
        <v>19</v>
      </c>
      <c r="K82" t="s">
        <v>19</v>
      </c>
      <c r="L82" t="s">
        <v>19</v>
      </c>
      <c r="M82" t="s">
        <v>19</v>
      </c>
      <c r="N82" t="s">
        <v>19</v>
      </c>
      <c r="O82" t="s">
        <v>19</v>
      </c>
      <c r="P82" t="s">
        <v>19</v>
      </c>
      <c r="Q82" t="s">
        <v>19</v>
      </c>
      <c r="R82" t="s">
        <v>19</v>
      </c>
      <c r="S82" t="s">
        <v>19</v>
      </c>
      <c r="T82" t="s">
        <v>19</v>
      </c>
      <c r="U82" t="s">
        <v>19</v>
      </c>
      <c r="V82" t="s">
        <v>19</v>
      </c>
      <c r="W82" t="s">
        <v>19</v>
      </c>
      <c r="X82" t="s">
        <v>19</v>
      </c>
      <c r="Y82" t="s">
        <v>19</v>
      </c>
      <c r="Z82" t="s">
        <v>19</v>
      </c>
      <c r="AA82" t="s">
        <v>19</v>
      </c>
      <c r="AB82" t="s">
        <v>19</v>
      </c>
      <c r="AC82" t="s">
        <v>19</v>
      </c>
      <c r="AD82" t="s">
        <v>19</v>
      </c>
      <c r="AE82" t="s">
        <v>19</v>
      </c>
      <c r="AF82" t="s">
        <v>19</v>
      </c>
      <c r="AG82" t="s">
        <v>19</v>
      </c>
      <c r="AH82" t="s">
        <v>19</v>
      </c>
      <c r="AI82" t="s">
        <v>19</v>
      </c>
      <c r="AJ82" t="s">
        <v>19</v>
      </c>
      <c r="AK82" t="s">
        <v>19</v>
      </c>
      <c r="AL82" t="s">
        <v>19</v>
      </c>
      <c r="AM82" t="s">
        <v>19</v>
      </c>
      <c r="AN82" t="s">
        <v>19</v>
      </c>
      <c r="AO82" t="s">
        <v>19</v>
      </c>
      <c r="AP82" t="s">
        <v>19</v>
      </c>
      <c r="AQ82" t="s">
        <v>19</v>
      </c>
      <c r="AR82" t="s">
        <v>19</v>
      </c>
      <c r="AS82" t="s">
        <v>19</v>
      </c>
    </row>
    <row r="83" spans="1:45">
      <c r="A83" t="s">
        <v>853</v>
      </c>
      <c r="B83">
        <v>19</v>
      </c>
      <c r="C83">
        <v>8</v>
      </c>
      <c r="D83">
        <v>4</v>
      </c>
      <c r="E83">
        <v>7</v>
      </c>
      <c r="F83">
        <v>9</v>
      </c>
      <c r="G83">
        <v>5</v>
      </c>
      <c r="H83">
        <v>1</v>
      </c>
      <c r="I83">
        <v>3</v>
      </c>
      <c r="J83">
        <v>1</v>
      </c>
      <c r="K83">
        <v>1</v>
      </c>
      <c r="L83" t="s">
        <v>19</v>
      </c>
      <c r="M83" t="s">
        <v>19</v>
      </c>
      <c r="N83" t="s">
        <v>19</v>
      </c>
      <c r="O83" t="s">
        <v>19</v>
      </c>
      <c r="P83" t="s">
        <v>19</v>
      </c>
      <c r="Q83" t="s">
        <v>19</v>
      </c>
      <c r="R83">
        <v>3</v>
      </c>
      <c r="S83">
        <v>2</v>
      </c>
      <c r="T83" t="s">
        <v>19</v>
      </c>
      <c r="U83">
        <v>1</v>
      </c>
      <c r="V83">
        <v>2</v>
      </c>
      <c r="W83" t="s">
        <v>19</v>
      </c>
      <c r="X83">
        <v>1</v>
      </c>
      <c r="Y83">
        <v>1</v>
      </c>
      <c r="Z83" t="s">
        <v>19</v>
      </c>
      <c r="AA83" t="s">
        <v>19</v>
      </c>
      <c r="AB83" t="s">
        <v>19</v>
      </c>
      <c r="AC83" t="s">
        <v>19</v>
      </c>
      <c r="AD83" t="s">
        <v>19</v>
      </c>
      <c r="AE83" t="s">
        <v>19</v>
      </c>
      <c r="AF83" t="s">
        <v>19</v>
      </c>
      <c r="AG83" t="s">
        <v>19</v>
      </c>
      <c r="AH83" t="s">
        <v>19</v>
      </c>
      <c r="AI83" t="s">
        <v>19</v>
      </c>
      <c r="AJ83" t="s">
        <v>19</v>
      </c>
      <c r="AK83" t="s">
        <v>19</v>
      </c>
      <c r="AL83">
        <v>2</v>
      </c>
      <c r="AM83" t="s">
        <v>19</v>
      </c>
      <c r="AN83">
        <v>1</v>
      </c>
      <c r="AO83">
        <v>1</v>
      </c>
      <c r="AP83">
        <v>3</v>
      </c>
      <c r="AQ83">
        <v>1</v>
      </c>
      <c r="AR83">
        <v>1</v>
      </c>
      <c r="AS83">
        <v>1</v>
      </c>
    </row>
    <row r="84" spans="1:45">
      <c r="A84" t="s">
        <v>852</v>
      </c>
      <c r="B84" t="s">
        <v>19</v>
      </c>
      <c r="C84" t="s">
        <v>19</v>
      </c>
      <c r="D84" t="s">
        <v>19</v>
      </c>
      <c r="E84" t="s">
        <v>19</v>
      </c>
      <c r="F84" t="s">
        <v>19</v>
      </c>
      <c r="G84" t="s">
        <v>19</v>
      </c>
      <c r="H84" t="s">
        <v>19</v>
      </c>
      <c r="I84" t="s">
        <v>19</v>
      </c>
      <c r="J84" t="s">
        <v>19</v>
      </c>
      <c r="K84" t="s">
        <v>19</v>
      </c>
      <c r="L84" t="s">
        <v>19</v>
      </c>
      <c r="M84" t="s">
        <v>19</v>
      </c>
      <c r="N84" t="s">
        <v>19</v>
      </c>
      <c r="O84" t="s">
        <v>19</v>
      </c>
      <c r="P84" t="s">
        <v>19</v>
      </c>
      <c r="Q84" t="s">
        <v>19</v>
      </c>
      <c r="R84" t="s">
        <v>19</v>
      </c>
      <c r="S84" t="s">
        <v>19</v>
      </c>
      <c r="T84" t="s">
        <v>19</v>
      </c>
      <c r="U84" t="s">
        <v>19</v>
      </c>
      <c r="V84" t="s">
        <v>19</v>
      </c>
      <c r="W84" t="s">
        <v>19</v>
      </c>
      <c r="X84" t="s">
        <v>19</v>
      </c>
      <c r="Y84" t="s">
        <v>19</v>
      </c>
      <c r="Z84" t="s">
        <v>19</v>
      </c>
      <c r="AA84" t="s">
        <v>19</v>
      </c>
      <c r="AB84" t="s">
        <v>19</v>
      </c>
      <c r="AC84" t="s">
        <v>19</v>
      </c>
      <c r="AD84" t="s">
        <v>19</v>
      </c>
      <c r="AE84" t="s">
        <v>19</v>
      </c>
      <c r="AF84" t="s">
        <v>19</v>
      </c>
      <c r="AG84" t="s">
        <v>19</v>
      </c>
      <c r="AH84" t="s">
        <v>19</v>
      </c>
      <c r="AI84" t="s">
        <v>19</v>
      </c>
      <c r="AJ84" t="s">
        <v>19</v>
      </c>
      <c r="AK84" t="s">
        <v>19</v>
      </c>
      <c r="AL84" t="s">
        <v>19</v>
      </c>
      <c r="AM84" t="s">
        <v>19</v>
      </c>
      <c r="AN84" t="s">
        <v>19</v>
      </c>
      <c r="AO84" t="s">
        <v>19</v>
      </c>
      <c r="AP84" t="s">
        <v>19</v>
      </c>
      <c r="AQ84" t="s">
        <v>19</v>
      </c>
      <c r="AR84" t="s">
        <v>19</v>
      </c>
      <c r="AS84" t="s">
        <v>19</v>
      </c>
    </row>
    <row r="85" spans="1:45">
      <c r="A85" t="s">
        <v>851</v>
      </c>
      <c r="B85" t="s">
        <v>19</v>
      </c>
      <c r="C85" t="s">
        <v>19</v>
      </c>
      <c r="D85" t="s">
        <v>19</v>
      </c>
      <c r="E85" t="s">
        <v>19</v>
      </c>
      <c r="F85" t="s">
        <v>19</v>
      </c>
      <c r="G85" t="s">
        <v>19</v>
      </c>
      <c r="H85" t="s">
        <v>19</v>
      </c>
      <c r="I85" t="s">
        <v>19</v>
      </c>
      <c r="J85" t="s">
        <v>19</v>
      </c>
      <c r="K85" t="s">
        <v>19</v>
      </c>
      <c r="L85" t="s">
        <v>19</v>
      </c>
      <c r="M85" t="s">
        <v>19</v>
      </c>
      <c r="N85" t="s">
        <v>19</v>
      </c>
      <c r="O85" t="s">
        <v>19</v>
      </c>
      <c r="P85" t="s">
        <v>19</v>
      </c>
      <c r="Q85" t="s">
        <v>19</v>
      </c>
      <c r="R85" t="s">
        <v>19</v>
      </c>
      <c r="S85" t="s">
        <v>19</v>
      </c>
      <c r="T85" t="s">
        <v>19</v>
      </c>
      <c r="U85" t="s">
        <v>19</v>
      </c>
      <c r="V85" t="s">
        <v>19</v>
      </c>
      <c r="W85" t="s">
        <v>19</v>
      </c>
      <c r="X85" t="s">
        <v>19</v>
      </c>
      <c r="Y85" t="s">
        <v>19</v>
      </c>
      <c r="Z85" t="s">
        <v>19</v>
      </c>
      <c r="AA85" t="s">
        <v>19</v>
      </c>
      <c r="AB85" t="s">
        <v>19</v>
      </c>
      <c r="AC85" t="s">
        <v>19</v>
      </c>
      <c r="AD85" t="s">
        <v>19</v>
      </c>
      <c r="AE85" t="s">
        <v>19</v>
      </c>
      <c r="AF85" t="s">
        <v>19</v>
      </c>
      <c r="AG85" t="s">
        <v>19</v>
      </c>
      <c r="AH85" t="s">
        <v>19</v>
      </c>
      <c r="AI85" t="s">
        <v>19</v>
      </c>
      <c r="AJ85" t="s">
        <v>19</v>
      </c>
      <c r="AK85" t="s">
        <v>19</v>
      </c>
      <c r="AL85" t="s">
        <v>19</v>
      </c>
      <c r="AM85" t="s">
        <v>19</v>
      </c>
      <c r="AN85" t="s">
        <v>19</v>
      </c>
      <c r="AO85" t="s">
        <v>19</v>
      </c>
      <c r="AP85" t="s">
        <v>19</v>
      </c>
      <c r="AQ85" t="s">
        <v>19</v>
      </c>
      <c r="AR85" t="s">
        <v>19</v>
      </c>
      <c r="AS85" t="s">
        <v>19</v>
      </c>
    </row>
    <row r="86" spans="1:45">
      <c r="A86" t="s">
        <v>850</v>
      </c>
      <c r="B86">
        <v>59</v>
      </c>
      <c r="C86">
        <v>31</v>
      </c>
      <c r="D86">
        <v>8</v>
      </c>
      <c r="E86">
        <v>20</v>
      </c>
      <c r="F86">
        <v>36</v>
      </c>
      <c r="G86">
        <v>24</v>
      </c>
      <c r="H86">
        <v>2</v>
      </c>
      <c r="I86">
        <v>10</v>
      </c>
      <c r="J86">
        <v>19</v>
      </c>
      <c r="K86">
        <v>16</v>
      </c>
      <c r="L86">
        <v>2</v>
      </c>
      <c r="M86">
        <v>1</v>
      </c>
      <c r="N86" t="s">
        <v>19</v>
      </c>
      <c r="O86" t="s">
        <v>19</v>
      </c>
      <c r="P86" t="s">
        <v>19</v>
      </c>
      <c r="Q86" t="s">
        <v>19</v>
      </c>
      <c r="R86">
        <v>13</v>
      </c>
      <c r="S86">
        <v>5</v>
      </c>
      <c r="T86">
        <v>1</v>
      </c>
      <c r="U86">
        <v>7</v>
      </c>
      <c r="V86">
        <v>6</v>
      </c>
      <c r="W86">
        <v>1</v>
      </c>
      <c r="X86">
        <v>2</v>
      </c>
      <c r="Y86">
        <v>3</v>
      </c>
      <c r="Z86" t="s">
        <v>19</v>
      </c>
      <c r="AA86" t="s">
        <v>19</v>
      </c>
      <c r="AB86" t="s">
        <v>19</v>
      </c>
      <c r="AC86" t="s">
        <v>19</v>
      </c>
      <c r="AD86" t="s">
        <v>19</v>
      </c>
      <c r="AE86" t="s">
        <v>19</v>
      </c>
      <c r="AF86" t="s">
        <v>19</v>
      </c>
      <c r="AG86" t="s">
        <v>19</v>
      </c>
      <c r="AH86" t="s">
        <v>19</v>
      </c>
      <c r="AI86" t="s">
        <v>19</v>
      </c>
      <c r="AJ86" t="s">
        <v>19</v>
      </c>
      <c r="AK86" t="s">
        <v>19</v>
      </c>
      <c r="AL86">
        <v>2</v>
      </c>
      <c r="AM86">
        <v>1</v>
      </c>
      <c r="AN86">
        <v>1</v>
      </c>
      <c r="AO86" t="s">
        <v>19</v>
      </c>
      <c r="AP86">
        <v>2</v>
      </c>
      <c r="AQ86" t="s">
        <v>19</v>
      </c>
      <c r="AR86">
        <v>2</v>
      </c>
      <c r="AS86" t="s">
        <v>19</v>
      </c>
    </row>
    <row r="87" spans="1:45">
      <c r="A87" t="s">
        <v>849</v>
      </c>
      <c r="B87">
        <v>17</v>
      </c>
      <c r="C87">
        <v>7</v>
      </c>
      <c r="D87">
        <v>1</v>
      </c>
      <c r="E87">
        <v>9</v>
      </c>
      <c r="F87">
        <v>13</v>
      </c>
      <c r="G87">
        <v>5</v>
      </c>
      <c r="H87">
        <v>1</v>
      </c>
      <c r="I87">
        <v>7</v>
      </c>
      <c r="J87" t="s">
        <v>19</v>
      </c>
      <c r="K87" t="s">
        <v>19</v>
      </c>
      <c r="L87" t="s">
        <v>19</v>
      </c>
      <c r="M87" t="s">
        <v>19</v>
      </c>
      <c r="N87" t="s">
        <v>19</v>
      </c>
      <c r="O87" t="s">
        <v>19</v>
      </c>
      <c r="P87" t="s">
        <v>19</v>
      </c>
      <c r="Q87" t="s">
        <v>19</v>
      </c>
      <c r="R87">
        <v>4</v>
      </c>
      <c r="S87">
        <v>2</v>
      </c>
      <c r="T87" t="s">
        <v>19</v>
      </c>
      <c r="U87">
        <v>2</v>
      </c>
      <c r="V87" t="s">
        <v>19</v>
      </c>
      <c r="W87" t="s">
        <v>19</v>
      </c>
      <c r="X87" t="s">
        <v>19</v>
      </c>
      <c r="Y87" t="s">
        <v>19</v>
      </c>
      <c r="Z87" t="s">
        <v>19</v>
      </c>
      <c r="AA87" t="s">
        <v>19</v>
      </c>
      <c r="AB87" t="s">
        <v>19</v>
      </c>
      <c r="AC87" t="s">
        <v>19</v>
      </c>
      <c r="AD87" t="s">
        <v>19</v>
      </c>
      <c r="AE87" t="s">
        <v>19</v>
      </c>
      <c r="AF87" t="s">
        <v>19</v>
      </c>
      <c r="AG87" t="s">
        <v>19</v>
      </c>
      <c r="AH87" t="s">
        <v>19</v>
      </c>
      <c r="AI87" t="s">
        <v>19</v>
      </c>
      <c r="AJ87" t="s">
        <v>19</v>
      </c>
      <c r="AK87" t="s">
        <v>19</v>
      </c>
      <c r="AL87" t="s">
        <v>19</v>
      </c>
      <c r="AM87" t="s">
        <v>19</v>
      </c>
      <c r="AN87" t="s">
        <v>19</v>
      </c>
      <c r="AO87" t="s">
        <v>19</v>
      </c>
      <c r="AP87" t="s">
        <v>19</v>
      </c>
      <c r="AQ87" t="s">
        <v>19</v>
      </c>
      <c r="AR87" t="s">
        <v>19</v>
      </c>
      <c r="AS87" t="s">
        <v>19</v>
      </c>
    </row>
    <row r="88" spans="1:45">
      <c r="A88" t="s">
        <v>848</v>
      </c>
      <c r="B88" t="s">
        <v>19</v>
      </c>
      <c r="C88" t="s">
        <v>19</v>
      </c>
      <c r="D88" t="s">
        <v>19</v>
      </c>
      <c r="E88" t="s">
        <v>19</v>
      </c>
      <c r="F88" t="s">
        <v>19</v>
      </c>
      <c r="G88" t="s">
        <v>19</v>
      </c>
      <c r="H88" t="s">
        <v>19</v>
      </c>
      <c r="I88" t="s">
        <v>19</v>
      </c>
      <c r="J88" t="s">
        <v>19</v>
      </c>
      <c r="K88" t="s">
        <v>19</v>
      </c>
      <c r="L88" t="s">
        <v>19</v>
      </c>
      <c r="M88" t="s">
        <v>19</v>
      </c>
      <c r="N88" t="s">
        <v>19</v>
      </c>
      <c r="O88" t="s">
        <v>19</v>
      </c>
      <c r="P88" t="s">
        <v>19</v>
      </c>
      <c r="Q88" t="s">
        <v>19</v>
      </c>
      <c r="R88" t="s">
        <v>19</v>
      </c>
      <c r="S88" t="s">
        <v>19</v>
      </c>
      <c r="T88" t="s">
        <v>19</v>
      </c>
      <c r="U88" t="s">
        <v>19</v>
      </c>
      <c r="V88" t="s">
        <v>19</v>
      </c>
      <c r="W88" t="s">
        <v>19</v>
      </c>
      <c r="X88" t="s">
        <v>19</v>
      </c>
      <c r="Y88" t="s">
        <v>19</v>
      </c>
      <c r="Z88" t="s">
        <v>19</v>
      </c>
      <c r="AA88" t="s">
        <v>19</v>
      </c>
      <c r="AB88" t="s">
        <v>19</v>
      </c>
      <c r="AC88" t="s">
        <v>19</v>
      </c>
      <c r="AD88" t="s">
        <v>19</v>
      </c>
      <c r="AE88" t="s">
        <v>19</v>
      </c>
      <c r="AF88" t="s">
        <v>19</v>
      </c>
      <c r="AG88" t="s">
        <v>19</v>
      </c>
      <c r="AH88" t="s">
        <v>19</v>
      </c>
      <c r="AI88" t="s">
        <v>19</v>
      </c>
      <c r="AJ88" t="s">
        <v>19</v>
      </c>
      <c r="AK88" t="s">
        <v>19</v>
      </c>
      <c r="AL88" t="s">
        <v>19</v>
      </c>
      <c r="AM88" t="s">
        <v>19</v>
      </c>
      <c r="AN88" t="s">
        <v>19</v>
      </c>
      <c r="AO88" t="s">
        <v>19</v>
      </c>
      <c r="AP88" t="s">
        <v>19</v>
      </c>
      <c r="AQ88" t="s">
        <v>19</v>
      </c>
      <c r="AR88" t="s">
        <v>19</v>
      </c>
      <c r="AS88" t="s">
        <v>19</v>
      </c>
    </row>
    <row r="89" spans="1:45">
      <c r="A89" t="s">
        <v>847</v>
      </c>
      <c r="B89" t="s">
        <v>19</v>
      </c>
      <c r="C89" t="s">
        <v>19</v>
      </c>
      <c r="D89" t="s">
        <v>19</v>
      </c>
      <c r="E89" t="s">
        <v>19</v>
      </c>
      <c r="F89" t="s">
        <v>19</v>
      </c>
      <c r="G89" t="s">
        <v>19</v>
      </c>
      <c r="H89" t="s">
        <v>19</v>
      </c>
      <c r="I89" t="s">
        <v>19</v>
      </c>
      <c r="J89" t="s">
        <v>19</v>
      </c>
      <c r="K89" t="s">
        <v>19</v>
      </c>
      <c r="L89" t="s">
        <v>19</v>
      </c>
      <c r="M89" t="s">
        <v>19</v>
      </c>
      <c r="N89" t="s">
        <v>19</v>
      </c>
      <c r="O89" t="s">
        <v>19</v>
      </c>
      <c r="P89" t="s">
        <v>19</v>
      </c>
      <c r="Q89" t="s">
        <v>19</v>
      </c>
      <c r="R89" t="s">
        <v>19</v>
      </c>
      <c r="S89" t="s">
        <v>19</v>
      </c>
      <c r="T89" t="s">
        <v>19</v>
      </c>
      <c r="U89" t="s">
        <v>19</v>
      </c>
      <c r="V89" t="s">
        <v>19</v>
      </c>
      <c r="W89" t="s">
        <v>19</v>
      </c>
      <c r="X89" t="s">
        <v>19</v>
      </c>
      <c r="Y89" t="s">
        <v>19</v>
      </c>
      <c r="Z89" t="s">
        <v>19</v>
      </c>
      <c r="AA89" t="s">
        <v>19</v>
      </c>
      <c r="AB89" t="s">
        <v>19</v>
      </c>
      <c r="AC89" t="s">
        <v>19</v>
      </c>
      <c r="AD89" t="s">
        <v>19</v>
      </c>
      <c r="AE89" t="s">
        <v>19</v>
      </c>
      <c r="AF89" t="s">
        <v>19</v>
      </c>
      <c r="AG89" t="s">
        <v>19</v>
      </c>
      <c r="AH89" t="s">
        <v>19</v>
      </c>
      <c r="AI89" t="s">
        <v>19</v>
      </c>
      <c r="AJ89" t="s">
        <v>19</v>
      </c>
      <c r="AK89" t="s">
        <v>19</v>
      </c>
      <c r="AL89" t="s">
        <v>19</v>
      </c>
      <c r="AM89" t="s">
        <v>19</v>
      </c>
      <c r="AN89" t="s">
        <v>19</v>
      </c>
      <c r="AO89" t="s">
        <v>19</v>
      </c>
      <c r="AP89" t="s">
        <v>19</v>
      </c>
      <c r="AQ89" t="s">
        <v>19</v>
      </c>
      <c r="AR89" t="s">
        <v>19</v>
      </c>
      <c r="AS89" t="s">
        <v>19</v>
      </c>
    </row>
    <row r="90" spans="1:45">
      <c r="A90" t="s">
        <v>846</v>
      </c>
      <c r="B90" t="s">
        <v>19</v>
      </c>
      <c r="C90" t="s">
        <v>19</v>
      </c>
      <c r="D90" t="s">
        <v>19</v>
      </c>
      <c r="E90" t="s">
        <v>19</v>
      </c>
      <c r="F90" t="s">
        <v>19</v>
      </c>
      <c r="G90" t="s">
        <v>19</v>
      </c>
      <c r="H90" t="s">
        <v>19</v>
      </c>
      <c r="I90" t="s">
        <v>19</v>
      </c>
      <c r="J90" t="s">
        <v>19</v>
      </c>
      <c r="K90" t="s">
        <v>19</v>
      </c>
      <c r="L90" t="s">
        <v>19</v>
      </c>
      <c r="M90" t="s">
        <v>19</v>
      </c>
      <c r="N90" t="s">
        <v>19</v>
      </c>
      <c r="O90" t="s">
        <v>19</v>
      </c>
      <c r="P90" t="s">
        <v>19</v>
      </c>
      <c r="Q90" t="s">
        <v>19</v>
      </c>
      <c r="R90" t="s">
        <v>19</v>
      </c>
      <c r="S90" t="s">
        <v>19</v>
      </c>
      <c r="T90" t="s">
        <v>19</v>
      </c>
      <c r="U90" t="s">
        <v>19</v>
      </c>
      <c r="V90" t="s">
        <v>19</v>
      </c>
      <c r="W90" t="s">
        <v>19</v>
      </c>
      <c r="X90" t="s">
        <v>19</v>
      </c>
      <c r="Y90" t="s">
        <v>19</v>
      </c>
      <c r="Z90" t="s">
        <v>19</v>
      </c>
      <c r="AA90" t="s">
        <v>19</v>
      </c>
      <c r="AB90" t="s">
        <v>19</v>
      </c>
      <c r="AC90" t="s">
        <v>19</v>
      </c>
      <c r="AD90" t="s">
        <v>19</v>
      </c>
      <c r="AE90" t="s">
        <v>19</v>
      </c>
      <c r="AF90" t="s">
        <v>19</v>
      </c>
      <c r="AG90" t="s">
        <v>19</v>
      </c>
      <c r="AH90" t="s">
        <v>19</v>
      </c>
      <c r="AI90" t="s">
        <v>19</v>
      </c>
      <c r="AJ90" t="s">
        <v>19</v>
      </c>
      <c r="AK90" t="s">
        <v>19</v>
      </c>
      <c r="AL90" t="s">
        <v>19</v>
      </c>
      <c r="AM90" t="s">
        <v>19</v>
      </c>
      <c r="AN90" t="s">
        <v>19</v>
      </c>
      <c r="AO90" t="s">
        <v>19</v>
      </c>
      <c r="AP90" t="s">
        <v>19</v>
      </c>
      <c r="AQ90" t="s">
        <v>19</v>
      </c>
      <c r="AR90" t="s">
        <v>19</v>
      </c>
      <c r="AS90" t="s">
        <v>19</v>
      </c>
    </row>
    <row r="91" spans="1:45">
      <c r="A91" t="s">
        <v>845</v>
      </c>
      <c r="B91" t="s">
        <v>19</v>
      </c>
      <c r="C91" t="s">
        <v>19</v>
      </c>
      <c r="D91" t="s">
        <v>19</v>
      </c>
      <c r="E91" t="s">
        <v>19</v>
      </c>
      <c r="F91" t="s">
        <v>19</v>
      </c>
      <c r="G91" t="s">
        <v>19</v>
      </c>
      <c r="H91" t="s">
        <v>19</v>
      </c>
      <c r="I91" t="s">
        <v>19</v>
      </c>
      <c r="J91" t="s">
        <v>19</v>
      </c>
      <c r="K91" t="s">
        <v>19</v>
      </c>
      <c r="L91" t="s">
        <v>19</v>
      </c>
      <c r="M91" t="s">
        <v>19</v>
      </c>
      <c r="N91" t="s">
        <v>19</v>
      </c>
      <c r="O91" t="s">
        <v>19</v>
      </c>
      <c r="P91" t="s">
        <v>19</v>
      </c>
      <c r="Q91" t="s">
        <v>19</v>
      </c>
      <c r="R91" t="s">
        <v>19</v>
      </c>
      <c r="S91" t="s">
        <v>19</v>
      </c>
      <c r="T91" t="s">
        <v>19</v>
      </c>
      <c r="U91" t="s">
        <v>19</v>
      </c>
      <c r="V91" t="s">
        <v>19</v>
      </c>
      <c r="W91" t="s">
        <v>19</v>
      </c>
      <c r="X91" t="s">
        <v>19</v>
      </c>
      <c r="Y91" t="s">
        <v>19</v>
      </c>
      <c r="Z91" t="s">
        <v>19</v>
      </c>
      <c r="AA91" t="s">
        <v>19</v>
      </c>
      <c r="AB91" t="s">
        <v>19</v>
      </c>
      <c r="AC91" t="s">
        <v>19</v>
      </c>
      <c r="AD91" t="s">
        <v>19</v>
      </c>
      <c r="AE91" t="s">
        <v>19</v>
      </c>
      <c r="AF91" t="s">
        <v>19</v>
      </c>
      <c r="AG91" t="s">
        <v>19</v>
      </c>
      <c r="AH91" t="s">
        <v>19</v>
      </c>
      <c r="AI91" t="s">
        <v>19</v>
      </c>
      <c r="AJ91" t="s">
        <v>19</v>
      </c>
      <c r="AK91" t="s">
        <v>19</v>
      </c>
      <c r="AL91" t="s">
        <v>19</v>
      </c>
      <c r="AM91" t="s">
        <v>19</v>
      </c>
      <c r="AN91" t="s">
        <v>19</v>
      </c>
      <c r="AO91" t="s">
        <v>19</v>
      </c>
      <c r="AP91" t="s">
        <v>19</v>
      </c>
      <c r="AQ91" t="s">
        <v>19</v>
      </c>
      <c r="AR91" t="s">
        <v>19</v>
      </c>
      <c r="AS91" t="s">
        <v>19</v>
      </c>
    </row>
    <row r="92" spans="1:45">
      <c r="A92" t="s">
        <v>844</v>
      </c>
      <c r="B92" t="s">
        <v>19</v>
      </c>
      <c r="C92" t="s">
        <v>19</v>
      </c>
      <c r="D92" t="s">
        <v>19</v>
      </c>
      <c r="E92" t="s">
        <v>19</v>
      </c>
      <c r="F92" t="s">
        <v>19</v>
      </c>
      <c r="G92" t="s">
        <v>19</v>
      </c>
      <c r="H92" t="s">
        <v>19</v>
      </c>
      <c r="I92" t="s">
        <v>19</v>
      </c>
      <c r="J92" t="s">
        <v>19</v>
      </c>
      <c r="K92" t="s">
        <v>19</v>
      </c>
      <c r="L92" t="s">
        <v>19</v>
      </c>
      <c r="M92" t="s">
        <v>19</v>
      </c>
      <c r="N92" t="s">
        <v>19</v>
      </c>
      <c r="O92" t="s">
        <v>19</v>
      </c>
      <c r="P92" t="s">
        <v>19</v>
      </c>
      <c r="Q92" t="s">
        <v>19</v>
      </c>
      <c r="R92" t="s">
        <v>19</v>
      </c>
      <c r="S92" t="s">
        <v>19</v>
      </c>
      <c r="T92" t="s">
        <v>19</v>
      </c>
      <c r="U92" t="s">
        <v>19</v>
      </c>
      <c r="V92" t="s">
        <v>19</v>
      </c>
      <c r="W92" t="s">
        <v>19</v>
      </c>
      <c r="X92" t="s">
        <v>19</v>
      </c>
      <c r="Y92" t="s">
        <v>19</v>
      </c>
      <c r="Z92" t="s">
        <v>19</v>
      </c>
      <c r="AA92" t="s">
        <v>19</v>
      </c>
      <c r="AB92" t="s">
        <v>19</v>
      </c>
      <c r="AC92" t="s">
        <v>19</v>
      </c>
      <c r="AD92" t="s">
        <v>19</v>
      </c>
      <c r="AE92" t="s">
        <v>19</v>
      </c>
      <c r="AF92" t="s">
        <v>19</v>
      </c>
      <c r="AG92" t="s">
        <v>19</v>
      </c>
      <c r="AH92" t="s">
        <v>19</v>
      </c>
      <c r="AI92" t="s">
        <v>19</v>
      </c>
      <c r="AJ92" t="s">
        <v>19</v>
      </c>
      <c r="AK92" t="s">
        <v>19</v>
      </c>
      <c r="AL92" t="s">
        <v>19</v>
      </c>
      <c r="AM92" t="s">
        <v>19</v>
      </c>
      <c r="AN92" t="s">
        <v>19</v>
      </c>
      <c r="AO92" t="s">
        <v>19</v>
      </c>
      <c r="AP92" t="s">
        <v>19</v>
      </c>
      <c r="AQ92" t="s">
        <v>19</v>
      </c>
      <c r="AR92" t="s">
        <v>19</v>
      </c>
      <c r="AS92" t="s">
        <v>19</v>
      </c>
    </row>
    <row r="93" spans="1:45">
      <c r="A93" t="s">
        <v>843</v>
      </c>
      <c r="B93">
        <v>19</v>
      </c>
      <c r="C93">
        <v>13</v>
      </c>
      <c r="D93">
        <v>4</v>
      </c>
      <c r="E93">
        <v>2</v>
      </c>
      <c r="F93">
        <v>11</v>
      </c>
      <c r="G93">
        <v>10</v>
      </c>
      <c r="H93" t="s">
        <v>19</v>
      </c>
      <c r="I93">
        <v>1</v>
      </c>
      <c r="J93">
        <v>4</v>
      </c>
      <c r="K93">
        <v>3</v>
      </c>
      <c r="L93" t="s">
        <v>19</v>
      </c>
      <c r="M93">
        <v>1</v>
      </c>
      <c r="N93" t="s">
        <v>19</v>
      </c>
      <c r="O93" t="s">
        <v>19</v>
      </c>
      <c r="P93" t="s">
        <v>19</v>
      </c>
      <c r="Q93" t="s">
        <v>19</v>
      </c>
      <c r="R93">
        <v>3</v>
      </c>
      <c r="S93">
        <v>3</v>
      </c>
      <c r="T93" t="s">
        <v>19</v>
      </c>
      <c r="U93" t="s">
        <v>19</v>
      </c>
      <c r="V93" t="s">
        <v>19</v>
      </c>
      <c r="W93" t="s">
        <v>19</v>
      </c>
      <c r="X93" t="s">
        <v>19</v>
      </c>
      <c r="Y93" t="s">
        <v>19</v>
      </c>
      <c r="Z93" t="s">
        <v>19</v>
      </c>
      <c r="AA93" t="s">
        <v>19</v>
      </c>
      <c r="AB93" t="s">
        <v>19</v>
      </c>
      <c r="AC93" t="s">
        <v>19</v>
      </c>
      <c r="AD93" t="s">
        <v>19</v>
      </c>
      <c r="AE93" t="s">
        <v>19</v>
      </c>
      <c r="AF93" t="s">
        <v>19</v>
      </c>
      <c r="AG93" t="s">
        <v>19</v>
      </c>
      <c r="AH93" t="s">
        <v>19</v>
      </c>
      <c r="AI93" t="s">
        <v>19</v>
      </c>
      <c r="AJ93" t="s">
        <v>19</v>
      </c>
      <c r="AK93" t="s">
        <v>19</v>
      </c>
      <c r="AL93">
        <v>2</v>
      </c>
      <c r="AM93" t="s">
        <v>19</v>
      </c>
      <c r="AN93">
        <v>1</v>
      </c>
      <c r="AO93">
        <v>1</v>
      </c>
      <c r="AP93">
        <v>3</v>
      </c>
      <c r="AQ93" t="s">
        <v>19</v>
      </c>
      <c r="AR93">
        <v>3</v>
      </c>
      <c r="AS93" t="s">
        <v>19</v>
      </c>
    </row>
    <row r="94" spans="1:45">
      <c r="A94" t="s">
        <v>842</v>
      </c>
      <c r="B94" t="s">
        <v>19</v>
      </c>
      <c r="C94" t="s">
        <v>19</v>
      </c>
      <c r="D94" t="s">
        <v>19</v>
      </c>
      <c r="E94" t="s">
        <v>19</v>
      </c>
      <c r="F94" t="s">
        <v>19</v>
      </c>
      <c r="G94" t="s">
        <v>19</v>
      </c>
      <c r="H94" t="s">
        <v>19</v>
      </c>
      <c r="I94" t="s">
        <v>19</v>
      </c>
      <c r="J94" t="s">
        <v>19</v>
      </c>
      <c r="K94" t="s">
        <v>19</v>
      </c>
      <c r="L94" t="s">
        <v>19</v>
      </c>
      <c r="M94" t="s">
        <v>19</v>
      </c>
      <c r="N94" t="s">
        <v>19</v>
      </c>
      <c r="O94" t="s">
        <v>19</v>
      </c>
      <c r="P94" t="s">
        <v>19</v>
      </c>
      <c r="Q94" t="s">
        <v>19</v>
      </c>
      <c r="R94" t="s">
        <v>19</v>
      </c>
      <c r="S94" t="s">
        <v>19</v>
      </c>
      <c r="T94" t="s">
        <v>19</v>
      </c>
      <c r="U94" t="s">
        <v>19</v>
      </c>
      <c r="V94" t="s">
        <v>19</v>
      </c>
      <c r="W94" t="s">
        <v>19</v>
      </c>
      <c r="X94" t="s">
        <v>19</v>
      </c>
      <c r="Y94" t="s">
        <v>19</v>
      </c>
      <c r="Z94" t="s">
        <v>19</v>
      </c>
      <c r="AA94" t="s">
        <v>19</v>
      </c>
      <c r="AB94" t="s">
        <v>19</v>
      </c>
      <c r="AC94" t="s">
        <v>19</v>
      </c>
      <c r="AD94" t="s">
        <v>19</v>
      </c>
      <c r="AE94" t="s">
        <v>19</v>
      </c>
      <c r="AF94" t="s">
        <v>19</v>
      </c>
      <c r="AG94" t="s">
        <v>19</v>
      </c>
      <c r="AH94" t="s">
        <v>19</v>
      </c>
      <c r="AI94" t="s">
        <v>19</v>
      </c>
      <c r="AJ94" t="s">
        <v>19</v>
      </c>
      <c r="AK94" t="s">
        <v>19</v>
      </c>
      <c r="AL94" t="s">
        <v>19</v>
      </c>
      <c r="AM94" t="s">
        <v>19</v>
      </c>
      <c r="AN94" t="s">
        <v>19</v>
      </c>
      <c r="AO94" t="s">
        <v>19</v>
      </c>
      <c r="AP94" t="s">
        <v>19</v>
      </c>
      <c r="AQ94" t="s">
        <v>19</v>
      </c>
      <c r="AR94" t="s">
        <v>19</v>
      </c>
      <c r="AS94" t="s">
        <v>19</v>
      </c>
    </row>
    <row r="95" spans="1:45">
      <c r="A95" t="s">
        <v>841</v>
      </c>
      <c r="B95">
        <v>24</v>
      </c>
      <c r="C95">
        <v>12</v>
      </c>
      <c r="D95">
        <v>2</v>
      </c>
      <c r="E95">
        <v>10</v>
      </c>
      <c r="F95">
        <v>13</v>
      </c>
      <c r="G95">
        <v>10</v>
      </c>
      <c r="H95">
        <v>1</v>
      </c>
      <c r="I95">
        <v>2</v>
      </c>
      <c r="J95">
        <v>8</v>
      </c>
      <c r="K95">
        <v>6</v>
      </c>
      <c r="L95">
        <v>1</v>
      </c>
      <c r="M95">
        <v>1</v>
      </c>
      <c r="N95" t="s">
        <v>19</v>
      </c>
      <c r="O95" t="s">
        <v>19</v>
      </c>
      <c r="P95" t="s">
        <v>19</v>
      </c>
      <c r="Q95" t="s">
        <v>19</v>
      </c>
      <c r="R95">
        <v>10</v>
      </c>
      <c r="S95">
        <v>2</v>
      </c>
      <c r="T95" t="s">
        <v>19</v>
      </c>
      <c r="U95">
        <v>8</v>
      </c>
      <c r="V95" t="s">
        <v>19</v>
      </c>
      <c r="W95" t="s">
        <v>19</v>
      </c>
      <c r="X95" t="s">
        <v>19</v>
      </c>
      <c r="Y95" t="s">
        <v>19</v>
      </c>
      <c r="Z95" t="s">
        <v>19</v>
      </c>
      <c r="AA95" t="s">
        <v>19</v>
      </c>
      <c r="AB95" t="s">
        <v>19</v>
      </c>
      <c r="AC95" t="s">
        <v>19</v>
      </c>
      <c r="AD95" t="s">
        <v>19</v>
      </c>
      <c r="AE95" t="s">
        <v>19</v>
      </c>
      <c r="AF95" t="s">
        <v>19</v>
      </c>
      <c r="AG95" t="s">
        <v>19</v>
      </c>
      <c r="AH95" t="s">
        <v>19</v>
      </c>
      <c r="AI95" t="s">
        <v>19</v>
      </c>
      <c r="AJ95" t="s">
        <v>19</v>
      </c>
      <c r="AK95" t="s">
        <v>19</v>
      </c>
      <c r="AL95">
        <v>1</v>
      </c>
      <c r="AM95" t="s">
        <v>19</v>
      </c>
      <c r="AN95">
        <v>1</v>
      </c>
      <c r="AO95" t="s">
        <v>19</v>
      </c>
      <c r="AP95" t="s">
        <v>19</v>
      </c>
      <c r="AQ95" t="s">
        <v>19</v>
      </c>
      <c r="AR95" t="s">
        <v>19</v>
      </c>
      <c r="AS95" t="s">
        <v>19</v>
      </c>
    </row>
    <row r="96" spans="1:45">
      <c r="A96" t="s">
        <v>840</v>
      </c>
      <c r="B96" t="s">
        <v>19</v>
      </c>
      <c r="C96" t="s">
        <v>19</v>
      </c>
      <c r="D96" t="s">
        <v>19</v>
      </c>
      <c r="E96" t="s">
        <v>19</v>
      </c>
      <c r="F96" t="s">
        <v>19</v>
      </c>
      <c r="G96" t="s">
        <v>19</v>
      </c>
      <c r="H96" t="s">
        <v>19</v>
      </c>
      <c r="I96" t="s">
        <v>19</v>
      </c>
      <c r="J96" t="s">
        <v>19</v>
      </c>
      <c r="K96" t="s">
        <v>19</v>
      </c>
      <c r="L96" t="s">
        <v>19</v>
      </c>
      <c r="M96" t="s">
        <v>19</v>
      </c>
      <c r="N96" t="s">
        <v>19</v>
      </c>
      <c r="O96" t="s">
        <v>19</v>
      </c>
      <c r="P96" t="s">
        <v>19</v>
      </c>
      <c r="Q96" t="s">
        <v>19</v>
      </c>
      <c r="R96" t="s">
        <v>19</v>
      </c>
      <c r="S96" t="s">
        <v>19</v>
      </c>
      <c r="T96" t="s">
        <v>19</v>
      </c>
      <c r="U96" t="s">
        <v>19</v>
      </c>
      <c r="V96" t="s">
        <v>19</v>
      </c>
      <c r="W96" t="s">
        <v>19</v>
      </c>
      <c r="X96" t="s">
        <v>19</v>
      </c>
      <c r="Y96" t="s">
        <v>19</v>
      </c>
      <c r="Z96" t="s">
        <v>19</v>
      </c>
      <c r="AA96" t="s">
        <v>19</v>
      </c>
      <c r="AB96" t="s">
        <v>19</v>
      </c>
      <c r="AC96" t="s">
        <v>19</v>
      </c>
      <c r="AD96" t="s">
        <v>19</v>
      </c>
      <c r="AE96" t="s">
        <v>19</v>
      </c>
      <c r="AF96" t="s">
        <v>19</v>
      </c>
      <c r="AG96" t="s">
        <v>19</v>
      </c>
      <c r="AH96" t="s">
        <v>19</v>
      </c>
      <c r="AI96" t="s">
        <v>19</v>
      </c>
      <c r="AJ96" t="s">
        <v>19</v>
      </c>
      <c r="AK96" t="s">
        <v>19</v>
      </c>
      <c r="AL96" t="s">
        <v>19</v>
      </c>
      <c r="AM96" t="s">
        <v>19</v>
      </c>
      <c r="AN96" t="s">
        <v>19</v>
      </c>
      <c r="AO96" t="s">
        <v>19</v>
      </c>
      <c r="AP96" t="s">
        <v>19</v>
      </c>
      <c r="AQ96" t="s">
        <v>19</v>
      </c>
      <c r="AR96" t="s">
        <v>19</v>
      </c>
      <c r="AS96" t="s">
        <v>19</v>
      </c>
    </row>
    <row r="97" spans="1:45">
      <c r="A97" t="s">
        <v>839</v>
      </c>
      <c r="B97">
        <v>52</v>
      </c>
      <c r="C97">
        <v>29</v>
      </c>
      <c r="D97">
        <v>14</v>
      </c>
      <c r="E97">
        <v>9</v>
      </c>
      <c r="F97">
        <v>28</v>
      </c>
      <c r="G97">
        <v>20</v>
      </c>
      <c r="H97">
        <v>2</v>
      </c>
      <c r="I97">
        <v>6</v>
      </c>
      <c r="J97">
        <v>13</v>
      </c>
      <c r="K97">
        <v>11</v>
      </c>
      <c r="L97" t="s">
        <v>19</v>
      </c>
      <c r="M97">
        <v>2</v>
      </c>
      <c r="N97" t="s">
        <v>19</v>
      </c>
      <c r="O97" t="s">
        <v>19</v>
      </c>
      <c r="P97" t="s">
        <v>19</v>
      </c>
      <c r="Q97" t="s">
        <v>19</v>
      </c>
      <c r="R97">
        <v>15</v>
      </c>
      <c r="S97">
        <v>8</v>
      </c>
      <c r="T97">
        <v>5</v>
      </c>
      <c r="U97">
        <v>2</v>
      </c>
      <c r="V97">
        <v>1</v>
      </c>
      <c r="W97">
        <v>1</v>
      </c>
      <c r="X97" t="s">
        <v>19</v>
      </c>
      <c r="Y97" t="s">
        <v>19</v>
      </c>
      <c r="Z97">
        <v>6</v>
      </c>
      <c r="AA97" t="s">
        <v>19</v>
      </c>
      <c r="AB97">
        <v>5</v>
      </c>
      <c r="AC97">
        <v>1</v>
      </c>
      <c r="AD97" t="s">
        <v>19</v>
      </c>
      <c r="AE97" t="s">
        <v>19</v>
      </c>
      <c r="AF97" t="s">
        <v>19</v>
      </c>
      <c r="AG97" t="s">
        <v>19</v>
      </c>
      <c r="AH97" t="s">
        <v>19</v>
      </c>
      <c r="AI97" t="s">
        <v>19</v>
      </c>
      <c r="AJ97" t="s">
        <v>19</v>
      </c>
      <c r="AK97" t="s">
        <v>19</v>
      </c>
      <c r="AL97">
        <v>1</v>
      </c>
      <c r="AM97" t="s">
        <v>19</v>
      </c>
      <c r="AN97">
        <v>1</v>
      </c>
      <c r="AO97" t="s">
        <v>19</v>
      </c>
      <c r="AP97">
        <v>1</v>
      </c>
      <c r="AQ97" t="s">
        <v>19</v>
      </c>
      <c r="AR97">
        <v>1</v>
      </c>
      <c r="AS97" t="s">
        <v>19</v>
      </c>
    </row>
    <row r="98" spans="1:45">
      <c r="A98" t="s">
        <v>838</v>
      </c>
      <c r="B98" t="s">
        <v>19</v>
      </c>
      <c r="C98" t="s">
        <v>19</v>
      </c>
      <c r="D98" t="s">
        <v>19</v>
      </c>
      <c r="E98" t="s">
        <v>19</v>
      </c>
      <c r="F98" t="s">
        <v>19</v>
      </c>
      <c r="G98" t="s">
        <v>19</v>
      </c>
      <c r="H98" t="s">
        <v>19</v>
      </c>
      <c r="I98" t="s">
        <v>19</v>
      </c>
      <c r="J98" t="s">
        <v>19</v>
      </c>
      <c r="K98" t="s">
        <v>19</v>
      </c>
      <c r="L98" t="s">
        <v>19</v>
      </c>
      <c r="M98" t="s">
        <v>19</v>
      </c>
      <c r="N98" t="s">
        <v>19</v>
      </c>
      <c r="O98" t="s">
        <v>19</v>
      </c>
      <c r="P98" t="s">
        <v>19</v>
      </c>
      <c r="Q98" t="s">
        <v>19</v>
      </c>
      <c r="R98" t="s">
        <v>19</v>
      </c>
      <c r="S98" t="s">
        <v>19</v>
      </c>
      <c r="T98" t="s">
        <v>19</v>
      </c>
      <c r="U98" t="s">
        <v>19</v>
      </c>
      <c r="V98" t="s">
        <v>19</v>
      </c>
      <c r="W98" t="s">
        <v>19</v>
      </c>
      <c r="X98" t="s">
        <v>19</v>
      </c>
      <c r="Y98" t="s">
        <v>19</v>
      </c>
      <c r="Z98" t="s">
        <v>19</v>
      </c>
      <c r="AA98" t="s">
        <v>19</v>
      </c>
      <c r="AB98" t="s">
        <v>19</v>
      </c>
      <c r="AC98" t="s">
        <v>19</v>
      </c>
      <c r="AD98" t="s">
        <v>19</v>
      </c>
      <c r="AE98" t="s">
        <v>19</v>
      </c>
      <c r="AF98" t="s">
        <v>19</v>
      </c>
      <c r="AG98" t="s">
        <v>19</v>
      </c>
      <c r="AH98" t="s">
        <v>19</v>
      </c>
      <c r="AI98" t="s">
        <v>19</v>
      </c>
      <c r="AJ98" t="s">
        <v>19</v>
      </c>
      <c r="AK98" t="s">
        <v>19</v>
      </c>
      <c r="AL98" t="s">
        <v>19</v>
      </c>
      <c r="AM98" t="s">
        <v>19</v>
      </c>
      <c r="AN98" t="s">
        <v>19</v>
      </c>
      <c r="AO98" t="s">
        <v>19</v>
      </c>
      <c r="AP98" t="s">
        <v>19</v>
      </c>
      <c r="AQ98" t="s">
        <v>19</v>
      </c>
      <c r="AR98" t="s">
        <v>19</v>
      </c>
      <c r="AS98" t="s">
        <v>19</v>
      </c>
    </row>
    <row r="99" spans="1:45">
      <c r="A99" t="s">
        <v>837</v>
      </c>
      <c r="B99" t="s">
        <v>19</v>
      </c>
      <c r="C99" t="s">
        <v>19</v>
      </c>
      <c r="D99" t="s">
        <v>19</v>
      </c>
      <c r="E99" t="s">
        <v>19</v>
      </c>
      <c r="F99" t="s">
        <v>19</v>
      </c>
      <c r="G99" t="s">
        <v>19</v>
      </c>
      <c r="H99" t="s">
        <v>19</v>
      </c>
      <c r="I99" t="s">
        <v>19</v>
      </c>
      <c r="J99" t="s">
        <v>19</v>
      </c>
      <c r="K99" t="s">
        <v>19</v>
      </c>
      <c r="L99" t="s">
        <v>19</v>
      </c>
      <c r="M99" t="s">
        <v>19</v>
      </c>
      <c r="N99" t="s">
        <v>19</v>
      </c>
      <c r="O99" t="s">
        <v>19</v>
      </c>
      <c r="P99" t="s">
        <v>19</v>
      </c>
      <c r="Q99" t="s">
        <v>19</v>
      </c>
      <c r="R99" t="s">
        <v>19</v>
      </c>
      <c r="S99" t="s">
        <v>19</v>
      </c>
      <c r="T99" t="s">
        <v>19</v>
      </c>
      <c r="U99" t="s">
        <v>19</v>
      </c>
      <c r="V99" t="s">
        <v>19</v>
      </c>
      <c r="W99" t="s">
        <v>19</v>
      </c>
      <c r="X99" t="s">
        <v>19</v>
      </c>
      <c r="Y99" t="s">
        <v>19</v>
      </c>
      <c r="Z99" t="s">
        <v>19</v>
      </c>
      <c r="AA99" t="s">
        <v>19</v>
      </c>
      <c r="AB99" t="s">
        <v>19</v>
      </c>
      <c r="AC99" t="s">
        <v>19</v>
      </c>
      <c r="AD99" t="s">
        <v>19</v>
      </c>
      <c r="AE99" t="s">
        <v>19</v>
      </c>
      <c r="AF99" t="s">
        <v>19</v>
      </c>
      <c r="AG99" t="s">
        <v>19</v>
      </c>
      <c r="AH99" t="s">
        <v>19</v>
      </c>
      <c r="AI99" t="s">
        <v>19</v>
      </c>
      <c r="AJ99" t="s">
        <v>19</v>
      </c>
      <c r="AK99" t="s">
        <v>19</v>
      </c>
      <c r="AL99" t="s">
        <v>19</v>
      </c>
      <c r="AM99" t="s">
        <v>19</v>
      </c>
      <c r="AN99" t="s">
        <v>19</v>
      </c>
      <c r="AO99" t="s">
        <v>19</v>
      </c>
      <c r="AP99" t="s">
        <v>19</v>
      </c>
      <c r="AQ99" t="s">
        <v>19</v>
      </c>
      <c r="AR99" t="s">
        <v>19</v>
      </c>
      <c r="AS99" t="s">
        <v>19</v>
      </c>
    </row>
    <row r="100" spans="1:45">
      <c r="A100" t="s">
        <v>836</v>
      </c>
      <c r="B100">
        <v>23</v>
      </c>
      <c r="C100">
        <v>3</v>
      </c>
      <c r="D100">
        <v>4</v>
      </c>
      <c r="E100">
        <v>16</v>
      </c>
      <c r="F100">
        <v>16</v>
      </c>
      <c r="G100">
        <v>1</v>
      </c>
      <c r="H100">
        <v>1</v>
      </c>
      <c r="I100">
        <v>14</v>
      </c>
      <c r="J100">
        <v>4</v>
      </c>
      <c r="K100" t="s">
        <v>19</v>
      </c>
      <c r="L100">
        <v>1</v>
      </c>
      <c r="M100">
        <v>3</v>
      </c>
      <c r="N100" t="s">
        <v>19</v>
      </c>
      <c r="O100" t="s">
        <v>19</v>
      </c>
      <c r="P100" t="s">
        <v>19</v>
      </c>
      <c r="Q100" t="s">
        <v>19</v>
      </c>
      <c r="R100">
        <v>5</v>
      </c>
      <c r="S100">
        <v>2</v>
      </c>
      <c r="T100">
        <v>1</v>
      </c>
      <c r="U100">
        <v>2</v>
      </c>
      <c r="V100" t="s">
        <v>19</v>
      </c>
      <c r="W100" t="s">
        <v>19</v>
      </c>
      <c r="X100" t="s">
        <v>19</v>
      </c>
      <c r="Y100" t="s">
        <v>19</v>
      </c>
      <c r="Z100" t="s">
        <v>19</v>
      </c>
      <c r="AA100" t="s">
        <v>19</v>
      </c>
      <c r="AB100" t="s">
        <v>19</v>
      </c>
      <c r="AC100" t="s">
        <v>19</v>
      </c>
      <c r="AD100" t="s">
        <v>19</v>
      </c>
      <c r="AE100" t="s">
        <v>19</v>
      </c>
      <c r="AF100" t="s">
        <v>19</v>
      </c>
      <c r="AG100" t="s">
        <v>19</v>
      </c>
      <c r="AH100" t="s">
        <v>19</v>
      </c>
      <c r="AI100" t="s">
        <v>19</v>
      </c>
      <c r="AJ100" t="s">
        <v>19</v>
      </c>
      <c r="AK100" t="s">
        <v>19</v>
      </c>
      <c r="AL100">
        <v>2</v>
      </c>
      <c r="AM100" t="s">
        <v>19</v>
      </c>
      <c r="AN100">
        <v>2</v>
      </c>
      <c r="AO100" t="s">
        <v>19</v>
      </c>
      <c r="AP100" t="s">
        <v>19</v>
      </c>
      <c r="AQ100" t="s">
        <v>19</v>
      </c>
      <c r="AR100" t="s">
        <v>19</v>
      </c>
      <c r="AS100" t="s">
        <v>19</v>
      </c>
    </row>
    <row r="101" spans="1:45">
      <c r="A101" t="s">
        <v>835</v>
      </c>
      <c r="B101">
        <v>13</v>
      </c>
      <c r="C101">
        <v>11</v>
      </c>
      <c r="D101" t="s">
        <v>19</v>
      </c>
      <c r="E101">
        <v>2</v>
      </c>
      <c r="F101">
        <v>9</v>
      </c>
      <c r="G101">
        <v>7</v>
      </c>
      <c r="H101" t="s">
        <v>19</v>
      </c>
      <c r="I101">
        <v>2</v>
      </c>
      <c r="J101">
        <v>3</v>
      </c>
      <c r="K101">
        <v>3</v>
      </c>
      <c r="L101" t="s">
        <v>19</v>
      </c>
      <c r="M101" t="s">
        <v>19</v>
      </c>
      <c r="N101" t="s">
        <v>19</v>
      </c>
      <c r="O101" t="s">
        <v>19</v>
      </c>
      <c r="P101" t="s">
        <v>19</v>
      </c>
      <c r="Q101" t="s">
        <v>19</v>
      </c>
      <c r="R101">
        <v>3</v>
      </c>
      <c r="S101">
        <v>3</v>
      </c>
      <c r="T101" t="s">
        <v>19</v>
      </c>
      <c r="U101" t="s">
        <v>19</v>
      </c>
      <c r="V101" t="s">
        <v>19</v>
      </c>
      <c r="W101" t="s">
        <v>19</v>
      </c>
      <c r="X101" t="s">
        <v>19</v>
      </c>
      <c r="Y101" t="s">
        <v>19</v>
      </c>
      <c r="Z101" t="s">
        <v>19</v>
      </c>
      <c r="AA101" t="s">
        <v>19</v>
      </c>
      <c r="AB101" t="s">
        <v>19</v>
      </c>
      <c r="AC101" t="s">
        <v>19</v>
      </c>
      <c r="AD101" t="s">
        <v>19</v>
      </c>
      <c r="AE101" t="s">
        <v>19</v>
      </c>
      <c r="AF101" t="s">
        <v>19</v>
      </c>
      <c r="AG101" t="s">
        <v>19</v>
      </c>
      <c r="AH101" t="s">
        <v>19</v>
      </c>
      <c r="AI101" t="s">
        <v>19</v>
      </c>
      <c r="AJ101" t="s">
        <v>19</v>
      </c>
      <c r="AK101" t="s">
        <v>19</v>
      </c>
      <c r="AL101">
        <v>1</v>
      </c>
      <c r="AM101">
        <v>1</v>
      </c>
      <c r="AN101" t="s">
        <v>19</v>
      </c>
      <c r="AO101" t="s">
        <v>19</v>
      </c>
      <c r="AP101" t="s">
        <v>19</v>
      </c>
      <c r="AQ101" t="s">
        <v>19</v>
      </c>
      <c r="AR101" t="s">
        <v>19</v>
      </c>
      <c r="AS101" t="s">
        <v>19</v>
      </c>
    </row>
    <row r="102" spans="1:45">
      <c r="A102" t="s">
        <v>834</v>
      </c>
      <c r="B102" t="s">
        <v>19</v>
      </c>
      <c r="C102" t="s">
        <v>19</v>
      </c>
      <c r="D102" t="s">
        <v>19</v>
      </c>
      <c r="E102" t="s">
        <v>19</v>
      </c>
      <c r="F102" t="s">
        <v>19</v>
      </c>
      <c r="G102" t="s">
        <v>19</v>
      </c>
      <c r="H102" t="s">
        <v>19</v>
      </c>
      <c r="I102" t="s">
        <v>19</v>
      </c>
      <c r="J102" t="s">
        <v>19</v>
      </c>
      <c r="K102" t="s">
        <v>19</v>
      </c>
      <c r="L102" t="s">
        <v>19</v>
      </c>
      <c r="M102" t="s">
        <v>19</v>
      </c>
      <c r="N102" t="s">
        <v>19</v>
      </c>
      <c r="O102" t="s">
        <v>19</v>
      </c>
      <c r="P102" t="s">
        <v>19</v>
      </c>
      <c r="Q102" t="s">
        <v>19</v>
      </c>
      <c r="R102" t="s">
        <v>19</v>
      </c>
      <c r="S102" t="s">
        <v>19</v>
      </c>
      <c r="T102" t="s">
        <v>19</v>
      </c>
      <c r="U102" t="s">
        <v>19</v>
      </c>
      <c r="V102" t="s">
        <v>19</v>
      </c>
      <c r="W102" t="s">
        <v>19</v>
      </c>
      <c r="X102" t="s">
        <v>19</v>
      </c>
      <c r="Y102" t="s">
        <v>19</v>
      </c>
      <c r="Z102" t="s">
        <v>19</v>
      </c>
      <c r="AA102" t="s">
        <v>19</v>
      </c>
      <c r="AB102" t="s">
        <v>19</v>
      </c>
      <c r="AC102" t="s">
        <v>19</v>
      </c>
      <c r="AD102" t="s">
        <v>19</v>
      </c>
      <c r="AE102" t="s">
        <v>19</v>
      </c>
      <c r="AF102" t="s">
        <v>19</v>
      </c>
      <c r="AG102" t="s">
        <v>19</v>
      </c>
      <c r="AH102" t="s">
        <v>19</v>
      </c>
      <c r="AI102" t="s">
        <v>19</v>
      </c>
      <c r="AJ102" t="s">
        <v>19</v>
      </c>
      <c r="AK102" t="s">
        <v>19</v>
      </c>
      <c r="AL102" t="s">
        <v>19</v>
      </c>
      <c r="AM102" t="s">
        <v>19</v>
      </c>
      <c r="AN102" t="s">
        <v>19</v>
      </c>
      <c r="AO102" t="s">
        <v>19</v>
      </c>
      <c r="AP102" t="s">
        <v>19</v>
      </c>
      <c r="AQ102" t="s">
        <v>19</v>
      </c>
      <c r="AR102" t="s">
        <v>19</v>
      </c>
      <c r="AS102" t="s">
        <v>19</v>
      </c>
    </row>
    <row r="103" spans="1:45">
      <c r="A103" t="s">
        <v>833</v>
      </c>
      <c r="B103">
        <v>27</v>
      </c>
      <c r="C103">
        <v>8</v>
      </c>
      <c r="D103">
        <v>1</v>
      </c>
      <c r="E103">
        <v>18</v>
      </c>
      <c r="F103">
        <v>11</v>
      </c>
      <c r="G103">
        <v>6</v>
      </c>
      <c r="H103" t="s">
        <v>19</v>
      </c>
      <c r="I103">
        <v>5</v>
      </c>
      <c r="J103">
        <v>1</v>
      </c>
      <c r="K103" t="s">
        <v>19</v>
      </c>
      <c r="L103" t="s">
        <v>19</v>
      </c>
      <c r="M103">
        <v>1</v>
      </c>
      <c r="N103" t="s">
        <v>19</v>
      </c>
      <c r="O103" t="s">
        <v>19</v>
      </c>
      <c r="P103" t="s">
        <v>19</v>
      </c>
      <c r="Q103" t="s">
        <v>19</v>
      </c>
      <c r="R103">
        <v>11</v>
      </c>
      <c r="S103">
        <v>1</v>
      </c>
      <c r="T103">
        <v>1</v>
      </c>
      <c r="U103">
        <v>9</v>
      </c>
      <c r="V103">
        <v>1</v>
      </c>
      <c r="W103" t="s">
        <v>19</v>
      </c>
      <c r="X103" t="s">
        <v>19</v>
      </c>
      <c r="Y103">
        <v>1</v>
      </c>
      <c r="Z103" t="s">
        <v>19</v>
      </c>
      <c r="AA103" t="s">
        <v>19</v>
      </c>
      <c r="AB103" t="s">
        <v>19</v>
      </c>
      <c r="AC103" t="s">
        <v>19</v>
      </c>
      <c r="AD103" t="s">
        <v>19</v>
      </c>
      <c r="AE103" t="s">
        <v>19</v>
      </c>
      <c r="AF103" t="s">
        <v>19</v>
      </c>
      <c r="AG103" t="s">
        <v>19</v>
      </c>
      <c r="AH103" t="s">
        <v>19</v>
      </c>
      <c r="AI103" t="s">
        <v>19</v>
      </c>
      <c r="AJ103" t="s">
        <v>19</v>
      </c>
      <c r="AK103" t="s">
        <v>19</v>
      </c>
      <c r="AL103">
        <v>3</v>
      </c>
      <c r="AM103" t="s">
        <v>19</v>
      </c>
      <c r="AN103" t="s">
        <v>19</v>
      </c>
      <c r="AO103">
        <v>3</v>
      </c>
      <c r="AP103">
        <v>1</v>
      </c>
      <c r="AQ103">
        <v>1</v>
      </c>
      <c r="AR103" t="s">
        <v>19</v>
      </c>
      <c r="AS103" t="s">
        <v>19</v>
      </c>
    </row>
    <row r="104" spans="1:45">
      <c r="A104" t="s">
        <v>832</v>
      </c>
      <c r="B104" t="s">
        <v>19</v>
      </c>
      <c r="C104" t="s">
        <v>19</v>
      </c>
      <c r="D104" t="s">
        <v>19</v>
      </c>
      <c r="E104" t="s">
        <v>19</v>
      </c>
      <c r="F104" t="s">
        <v>19</v>
      </c>
      <c r="G104" t="s">
        <v>19</v>
      </c>
      <c r="H104" t="s">
        <v>19</v>
      </c>
      <c r="I104" t="s">
        <v>19</v>
      </c>
      <c r="J104" t="s">
        <v>19</v>
      </c>
      <c r="K104" t="s">
        <v>19</v>
      </c>
      <c r="L104" t="s">
        <v>19</v>
      </c>
      <c r="M104" t="s">
        <v>19</v>
      </c>
      <c r="N104" t="s">
        <v>19</v>
      </c>
      <c r="O104" t="s">
        <v>19</v>
      </c>
      <c r="P104" t="s">
        <v>19</v>
      </c>
      <c r="Q104" t="s">
        <v>19</v>
      </c>
      <c r="R104" t="s">
        <v>19</v>
      </c>
      <c r="S104" t="s">
        <v>19</v>
      </c>
      <c r="T104" t="s">
        <v>19</v>
      </c>
      <c r="U104" t="s">
        <v>19</v>
      </c>
      <c r="V104" t="s">
        <v>19</v>
      </c>
      <c r="W104" t="s">
        <v>19</v>
      </c>
      <c r="X104" t="s">
        <v>19</v>
      </c>
      <c r="Y104" t="s">
        <v>19</v>
      </c>
      <c r="Z104" t="s">
        <v>19</v>
      </c>
      <c r="AA104" t="s">
        <v>19</v>
      </c>
      <c r="AB104" t="s">
        <v>19</v>
      </c>
      <c r="AC104" t="s">
        <v>19</v>
      </c>
      <c r="AD104" t="s">
        <v>19</v>
      </c>
      <c r="AE104" t="s">
        <v>19</v>
      </c>
      <c r="AF104" t="s">
        <v>19</v>
      </c>
      <c r="AG104" t="s">
        <v>19</v>
      </c>
      <c r="AH104" t="s">
        <v>19</v>
      </c>
      <c r="AI104" t="s">
        <v>19</v>
      </c>
      <c r="AJ104" t="s">
        <v>19</v>
      </c>
      <c r="AK104" t="s">
        <v>19</v>
      </c>
      <c r="AL104" t="s">
        <v>19</v>
      </c>
      <c r="AM104" t="s">
        <v>19</v>
      </c>
      <c r="AN104" t="s">
        <v>19</v>
      </c>
      <c r="AO104" t="s">
        <v>19</v>
      </c>
      <c r="AP104" t="s">
        <v>19</v>
      </c>
      <c r="AQ104" t="s">
        <v>19</v>
      </c>
      <c r="AR104" t="s">
        <v>19</v>
      </c>
      <c r="AS104" t="s">
        <v>19</v>
      </c>
    </row>
    <row r="105" spans="1:45">
      <c r="A105" t="s">
        <v>831</v>
      </c>
      <c r="B105" t="s">
        <v>19</v>
      </c>
      <c r="C105" t="s">
        <v>19</v>
      </c>
      <c r="D105" t="s">
        <v>19</v>
      </c>
      <c r="E105" t="s">
        <v>19</v>
      </c>
      <c r="F105" t="s">
        <v>19</v>
      </c>
      <c r="G105" t="s">
        <v>19</v>
      </c>
      <c r="H105" t="s">
        <v>19</v>
      </c>
      <c r="I105" t="s">
        <v>19</v>
      </c>
      <c r="J105" t="s">
        <v>19</v>
      </c>
      <c r="K105" t="s">
        <v>19</v>
      </c>
      <c r="L105" t="s">
        <v>19</v>
      </c>
      <c r="M105" t="s">
        <v>19</v>
      </c>
      <c r="N105" t="s">
        <v>19</v>
      </c>
      <c r="O105" t="s">
        <v>19</v>
      </c>
      <c r="P105" t="s">
        <v>19</v>
      </c>
      <c r="Q105" t="s">
        <v>19</v>
      </c>
      <c r="R105" t="s">
        <v>19</v>
      </c>
      <c r="S105" t="s">
        <v>19</v>
      </c>
      <c r="T105" t="s">
        <v>19</v>
      </c>
      <c r="U105" t="s">
        <v>19</v>
      </c>
      <c r="V105" t="s">
        <v>19</v>
      </c>
      <c r="W105" t="s">
        <v>19</v>
      </c>
      <c r="X105" t="s">
        <v>19</v>
      </c>
      <c r="Y105" t="s">
        <v>19</v>
      </c>
      <c r="Z105" t="s">
        <v>19</v>
      </c>
      <c r="AA105" t="s">
        <v>19</v>
      </c>
      <c r="AB105" t="s">
        <v>19</v>
      </c>
      <c r="AC105" t="s">
        <v>19</v>
      </c>
      <c r="AD105" t="s">
        <v>19</v>
      </c>
      <c r="AE105" t="s">
        <v>19</v>
      </c>
      <c r="AF105" t="s">
        <v>19</v>
      </c>
      <c r="AG105" t="s">
        <v>19</v>
      </c>
      <c r="AH105" t="s">
        <v>19</v>
      </c>
      <c r="AI105" t="s">
        <v>19</v>
      </c>
      <c r="AJ105" t="s">
        <v>19</v>
      </c>
      <c r="AK105" t="s">
        <v>19</v>
      </c>
      <c r="AL105" t="s">
        <v>19</v>
      </c>
      <c r="AM105" t="s">
        <v>19</v>
      </c>
      <c r="AN105" t="s">
        <v>19</v>
      </c>
      <c r="AO105" t="s">
        <v>19</v>
      </c>
      <c r="AP105" t="s">
        <v>19</v>
      </c>
      <c r="AQ105" t="s">
        <v>19</v>
      </c>
      <c r="AR105" t="s">
        <v>19</v>
      </c>
      <c r="AS105" t="s">
        <v>19</v>
      </c>
    </row>
    <row r="106" spans="1:45">
      <c r="A106" t="s">
        <v>830</v>
      </c>
      <c r="B106" t="s">
        <v>19</v>
      </c>
      <c r="C106" t="s">
        <v>19</v>
      </c>
      <c r="D106" t="s">
        <v>19</v>
      </c>
      <c r="E106" t="s">
        <v>19</v>
      </c>
      <c r="F106" t="s">
        <v>19</v>
      </c>
      <c r="G106" t="s">
        <v>19</v>
      </c>
      <c r="H106" t="s">
        <v>19</v>
      </c>
      <c r="I106" t="s">
        <v>19</v>
      </c>
      <c r="J106" t="s">
        <v>19</v>
      </c>
      <c r="K106" t="s">
        <v>19</v>
      </c>
      <c r="L106" t="s">
        <v>19</v>
      </c>
      <c r="M106" t="s">
        <v>19</v>
      </c>
      <c r="N106" t="s">
        <v>19</v>
      </c>
      <c r="O106" t="s">
        <v>19</v>
      </c>
      <c r="P106" t="s">
        <v>19</v>
      </c>
      <c r="Q106" t="s">
        <v>19</v>
      </c>
      <c r="R106" t="s">
        <v>19</v>
      </c>
      <c r="S106" t="s">
        <v>19</v>
      </c>
      <c r="T106" t="s">
        <v>19</v>
      </c>
      <c r="U106" t="s">
        <v>19</v>
      </c>
      <c r="V106" t="s">
        <v>19</v>
      </c>
      <c r="W106" t="s">
        <v>19</v>
      </c>
      <c r="X106" t="s">
        <v>19</v>
      </c>
      <c r="Y106" t="s">
        <v>19</v>
      </c>
      <c r="Z106" t="s">
        <v>19</v>
      </c>
      <c r="AA106" t="s">
        <v>19</v>
      </c>
      <c r="AB106" t="s">
        <v>19</v>
      </c>
      <c r="AC106" t="s">
        <v>19</v>
      </c>
      <c r="AD106" t="s">
        <v>19</v>
      </c>
      <c r="AE106" t="s">
        <v>19</v>
      </c>
      <c r="AF106" t="s">
        <v>19</v>
      </c>
      <c r="AG106" t="s">
        <v>19</v>
      </c>
      <c r="AH106" t="s">
        <v>19</v>
      </c>
      <c r="AI106" t="s">
        <v>19</v>
      </c>
      <c r="AJ106" t="s">
        <v>19</v>
      </c>
      <c r="AK106" t="s">
        <v>19</v>
      </c>
      <c r="AL106" t="s">
        <v>19</v>
      </c>
      <c r="AM106" t="s">
        <v>19</v>
      </c>
      <c r="AN106" t="s">
        <v>19</v>
      </c>
      <c r="AO106" t="s">
        <v>19</v>
      </c>
      <c r="AP106" t="s">
        <v>19</v>
      </c>
      <c r="AQ106" t="s">
        <v>19</v>
      </c>
      <c r="AR106" t="s">
        <v>19</v>
      </c>
      <c r="AS106" t="s">
        <v>19</v>
      </c>
    </row>
    <row r="107" spans="1:45">
      <c r="A107" t="s">
        <v>829</v>
      </c>
      <c r="B107" t="s">
        <v>19</v>
      </c>
      <c r="C107" t="s">
        <v>19</v>
      </c>
      <c r="D107" t="s">
        <v>19</v>
      </c>
      <c r="E107" t="s">
        <v>19</v>
      </c>
      <c r="F107" t="s">
        <v>19</v>
      </c>
      <c r="G107" t="s">
        <v>19</v>
      </c>
      <c r="H107" t="s">
        <v>19</v>
      </c>
      <c r="I107" t="s">
        <v>19</v>
      </c>
      <c r="J107" t="s">
        <v>19</v>
      </c>
      <c r="K107" t="s">
        <v>19</v>
      </c>
      <c r="L107" t="s">
        <v>19</v>
      </c>
      <c r="M107" t="s">
        <v>19</v>
      </c>
      <c r="N107" t="s">
        <v>19</v>
      </c>
      <c r="O107" t="s">
        <v>19</v>
      </c>
      <c r="P107" t="s">
        <v>19</v>
      </c>
      <c r="Q107" t="s">
        <v>19</v>
      </c>
      <c r="R107" t="s">
        <v>19</v>
      </c>
      <c r="S107" t="s">
        <v>19</v>
      </c>
      <c r="T107" t="s">
        <v>19</v>
      </c>
      <c r="U107" t="s">
        <v>19</v>
      </c>
      <c r="V107" t="s">
        <v>19</v>
      </c>
      <c r="W107" t="s">
        <v>19</v>
      </c>
      <c r="X107" t="s">
        <v>19</v>
      </c>
      <c r="Y107" t="s">
        <v>19</v>
      </c>
      <c r="Z107" t="s">
        <v>19</v>
      </c>
      <c r="AA107" t="s">
        <v>19</v>
      </c>
      <c r="AB107" t="s">
        <v>19</v>
      </c>
      <c r="AC107" t="s">
        <v>19</v>
      </c>
      <c r="AD107" t="s">
        <v>19</v>
      </c>
      <c r="AE107" t="s">
        <v>19</v>
      </c>
      <c r="AF107" t="s">
        <v>19</v>
      </c>
      <c r="AG107" t="s">
        <v>19</v>
      </c>
      <c r="AH107" t="s">
        <v>19</v>
      </c>
      <c r="AI107" t="s">
        <v>19</v>
      </c>
      <c r="AJ107" t="s">
        <v>19</v>
      </c>
      <c r="AK107" t="s">
        <v>19</v>
      </c>
      <c r="AL107" t="s">
        <v>19</v>
      </c>
      <c r="AM107" t="s">
        <v>19</v>
      </c>
      <c r="AN107" t="s">
        <v>19</v>
      </c>
      <c r="AO107" t="s">
        <v>19</v>
      </c>
      <c r="AP107" t="s">
        <v>19</v>
      </c>
      <c r="AQ107" t="s">
        <v>19</v>
      </c>
      <c r="AR107" t="s">
        <v>19</v>
      </c>
      <c r="AS107" t="s">
        <v>19</v>
      </c>
    </row>
    <row r="108" spans="1:45">
      <c r="A108" t="s">
        <v>828</v>
      </c>
      <c r="B108">
        <v>19</v>
      </c>
      <c r="C108">
        <v>10</v>
      </c>
      <c r="D108">
        <v>5</v>
      </c>
      <c r="E108">
        <v>4</v>
      </c>
      <c r="F108">
        <v>11</v>
      </c>
      <c r="G108">
        <v>7</v>
      </c>
      <c r="H108">
        <v>2</v>
      </c>
      <c r="I108">
        <v>2</v>
      </c>
      <c r="J108" t="s">
        <v>19</v>
      </c>
      <c r="K108" t="s">
        <v>19</v>
      </c>
      <c r="L108" t="s">
        <v>19</v>
      </c>
      <c r="M108" t="s">
        <v>19</v>
      </c>
      <c r="N108" t="s">
        <v>19</v>
      </c>
      <c r="O108" t="s">
        <v>19</v>
      </c>
      <c r="P108" t="s">
        <v>19</v>
      </c>
      <c r="Q108" t="s">
        <v>19</v>
      </c>
      <c r="R108">
        <v>5</v>
      </c>
      <c r="S108">
        <v>3</v>
      </c>
      <c r="T108" t="s">
        <v>19</v>
      </c>
      <c r="U108">
        <v>2</v>
      </c>
      <c r="V108" t="s">
        <v>19</v>
      </c>
      <c r="W108" t="s">
        <v>19</v>
      </c>
      <c r="X108" t="s">
        <v>19</v>
      </c>
      <c r="Y108" t="s">
        <v>19</v>
      </c>
      <c r="Z108">
        <v>1</v>
      </c>
      <c r="AA108" t="s">
        <v>19</v>
      </c>
      <c r="AB108">
        <v>1</v>
      </c>
      <c r="AC108" t="s">
        <v>19</v>
      </c>
      <c r="AD108" t="s">
        <v>19</v>
      </c>
      <c r="AE108" t="s">
        <v>19</v>
      </c>
      <c r="AF108" t="s">
        <v>19</v>
      </c>
      <c r="AG108" t="s">
        <v>19</v>
      </c>
      <c r="AH108" t="s">
        <v>19</v>
      </c>
      <c r="AI108" t="s">
        <v>19</v>
      </c>
      <c r="AJ108" t="s">
        <v>19</v>
      </c>
      <c r="AK108" t="s">
        <v>19</v>
      </c>
      <c r="AL108">
        <v>2</v>
      </c>
      <c r="AM108" t="s">
        <v>19</v>
      </c>
      <c r="AN108">
        <v>2</v>
      </c>
      <c r="AO108" t="s">
        <v>19</v>
      </c>
      <c r="AP108" t="s">
        <v>19</v>
      </c>
      <c r="AQ108" t="s">
        <v>19</v>
      </c>
      <c r="AR108" t="s">
        <v>19</v>
      </c>
      <c r="AS108" t="s">
        <v>19</v>
      </c>
    </row>
    <row r="109" spans="1:45">
      <c r="A109" t="s">
        <v>827</v>
      </c>
      <c r="B109">
        <v>38</v>
      </c>
      <c r="C109">
        <v>17</v>
      </c>
      <c r="D109">
        <v>8</v>
      </c>
      <c r="E109">
        <v>13</v>
      </c>
      <c r="F109">
        <v>20</v>
      </c>
      <c r="G109">
        <v>14</v>
      </c>
      <c r="H109">
        <v>3</v>
      </c>
      <c r="I109">
        <v>3</v>
      </c>
      <c r="J109">
        <v>12</v>
      </c>
      <c r="K109">
        <v>7</v>
      </c>
      <c r="L109">
        <v>3</v>
      </c>
      <c r="M109">
        <v>2</v>
      </c>
      <c r="N109" t="s">
        <v>19</v>
      </c>
      <c r="O109" t="s">
        <v>19</v>
      </c>
      <c r="P109" t="s">
        <v>19</v>
      </c>
      <c r="Q109" t="s">
        <v>19</v>
      </c>
      <c r="R109">
        <v>14</v>
      </c>
      <c r="S109">
        <v>1</v>
      </c>
      <c r="T109">
        <v>5</v>
      </c>
      <c r="U109">
        <v>8</v>
      </c>
      <c r="V109" t="s">
        <v>19</v>
      </c>
      <c r="W109" t="s">
        <v>19</v>
      </c>
      <c r="X109" t="s">
        <v>19</v>
      </c>
      <c r="Y109" t="s">
        <v>19</v>
      </c>
      <c r="Z109" t="s">
        <v>19</v>
      </c>
      <c r="AA109" t="s">
        <v>19</v>
      </c>
      <c r="AB109" t="s">
        <v>19</v>
      </c>
      <c r="AC109" t="s">
        <v>19</v>
      </c>
      <c r="AD109" t="s">
        <v>19</v>
      </c>
      <c r="AE109" t="s">
        <v>19</v>
      </c>
      <c r="AF109" t="s">
        <v>19</v>
      </c>
      <c r="AG109" t="s">
        <v>19</v>
      </c>
      <c r="AH109" t="s">
        <v>19</v>
      </c>
      <c r="AI109" t="s">
        <v>19</v>
      </c>
      <c r="AJ109" t="s">
        <v>19</v>
      </c>
      <c r="AK109" t="s">
        <v>19</v>
      </c>
      <c r="AL109">
        <v>2</v>
      </c>
      <c r="AM109">
        <v>1</v>
      </c>
      <c r="AN109" t="s">
        <v>19</v>
      </c>
      <c r="AO109">
        <v>1</v>
      </c>
      <c r="AP109">
        <v>2</v>
      </c>
      <c r="AQ109">
        <v>1</v>
      </c>
      <c r="AR109" t="s">
        <v>19</v>
      </c>
      <c r="AS109">
        <v>1</v>
      </c>
    </row>
    <row r="110" spans="1:45">
      <c r="A110" t="s">
        <v>826</v>
      </c>
      <c r="B110">
        <v>20</v>
      </c>
      <c r="C110">
        <v>13</v>
      </c>
      <c r="D110">
        <v>4</v>
      </c>
      <c r="E110">
        <v>3</v>
      </c>
      <c r="F110">
        <v>11</v>
      </c>
      <c r="G110">
        <v>7</v>
      </c>
      <c r="H110">
        <v>1</v>
      </c>
      <c r="I110">
        <v>3</v>
      </c>
      <c r="J110">
        <v>7</v>
      </c>
      <c r="K110">
        <v>7</v>
      </c>
      <c r="L110" t="s">
        <v>19</v>
      </c>
      <c r="M110" t="s">
        <v>19</v>
      </c>
      <c r="N110" t="s">
        <v>19</v>
      </c>
      <c r="O110" t="s">
        <v>19</v>
      </c>
      <c r="P110" t="s">
        <v>19</v>
      </c>
      <c r="Q110" t="s">
        <v>19</v>
      </c>
      <c r="R110">
        <v>5</v>
      </c>
      <c r="S110">
        <v>4</v>
      </c>
      <c r="T110">
        <v>1</v>
      </c>
      <c r="U110" t="s">
        <v>19</v>
      </c>
      <c r="V110">
        <v>2</v>
      </c>
      <c r="W110">
        <v>2</v>
      </c>
      <c r="X110" t="s">
        <v>19</v>
      </c>
      <c r="Y110" t="s">
        <v>19</v>
      </c>
      <c r="Z110" t="s">
        <v>19</v>
      </c>
      <c r="AA110" t="s">
        <v>19</v>
      </c>
      <c r="AB110" t="s">
        <v>19</v>
      </c>
      <c r="AC110" t="s">
        <v>19</v>
      </c>
      <c r="AD110" t="s">
        <v>19</v>
      </c>
      <c r="AE110" t="s">
        <v>19</v>
      </c>
      <c r="AF110" t="s">
        <v>19</v>
      </c>
      <c r="AG110" t="s">
        <v>19</v>
      </c>
      <c r="AH110" t="s">
        <v>19</v>
      </c>
      <c r="AI110" t="s">
        <v>19</v>
      </c>
      <c r="AJ110" t="s">
        <v>19</v>
      </c>
      <c r="AK110" t="s">
        <v>19</v>
      </c>
      <c r="AL110">
        <v>1</v>
      </c>
      <c r="AM110" t="s">
        <v>19</v>
      </c>
      <c r="AN110">
        <v>1</v>
      </c>
      <c r="AO110" t="s">
        <v>19</v>
      </c>
      <c r="AP110">
        <v>1</v>
      </c>
      <c r="AQ110" t="s">
        <v>19</v>
      </c>
      <c r="AR110">
        <v>1</v>
      </c>
      <c r="AS110" t="s">
        <v>19</v>
      </c>
    </row>
    <row r="111" spans="1:45">
      <c r="A111" t="s">
        <v>825</v>
      </c>
      <c r="B111">
        <v>100</v>
      </c>
      <c r="C111">
        <v>58</v>
      </c>
      <c r="D111">
        <v>25</v>
      </c>
      <c r="E111">
        <v>17</v>
      </c>
      <c r="F111">
        <v>55</v>
      </c>
      <c r="G111">
        <v>39</v>
      </c>
      <c r="H111">
        <v>5</v>
      </c>
      <c r="I111">
        <v>11</v>
      </c>
      <c r="J111">
        <v>33</v>
      </c>
      <c r="K111">
        <v>25</v>
      </c>
      <c r="L111">
        <v>5</v>
      </c>
      <c r="M111">
        <v>3</v>
      </c>
      <c r="N111" t="s">
        <v>19</v>
      </c>
      <c r="O111" t="s">
        <v>19</v>
      </c>
      <c r="P111" t="s">
        <v>19</v>
      </c>
      <c r="Q111" t="s">
        <v>19</v>
      </c>
      <c r="R111">
        <v>23</v>
      </c>
      <c r="S111">
        <v>11</v>
      </c>
      <c r="T111">
        <v>8</v>
      </c>
      <c r="U111">
        <v>4</v>
      </c>
      <c r="V111">
        <v>7</v>
      </c>
      <c r="W111">
        <v>4</v>
      </c>
      <c r="X111">
        <v>1</v>
      </c>
      <c r="Y111">
        <v>2</v>
      </c>
      <c r="Z111">
        <v>3</v>
      </c>
      <c r="AA111" t="s">
        <v>19</v>
      </c>
      <c r="AB111">
        <v>3</v>
      </c>
      <c r="AC111" t="s">
        <v>19</v>
      </c>
      <c r="AD111">
        <v>3</v>
      </c>
      <c r="AE111">
        <v>1</v>
      </c>
      <c r="AF111">
        <v>2</v>
      </c>
      <c r="AG111" t="s">
        <v>19</v>
      </c>
      <c r="AH111" t="s">
        <v>19</v>
      </c>
      <c r="AI111" t="s">
        <v>19</v>
      </c>
      <c r="AJ111" t="s">
        <v>19</v>
      </c>
      <c r="AK111" t="s">
        <v>19</v>
      </c>
      <c r="AL111">
        <v>6</v>
      </c>
      <c r="AM111">
        <v>2</v>
      </c>
      <c r="AN111">
        <v>4</v>
      </c>
      <c r="AO111" t="s">
        <v>19</v>
      </c>
      <c r="AP111">
        <v>3</v>
      </c>
      <c r="AQ111">
        <v>1</v>
      </c>
      <c r="AR111">
        <v>2</v>
      </c>
      <c r="AS111" t="s">
        <v>19</v>
      </c>
    </row>
    <row r="112" spans="1:45">
      <c r="A112" t="s">
        <v>824</v>
      </c>
      <c r="B112" t="s">
        <v>19</v>
      </c>
      <c r="C112" t="s">
        <v>19</v>
      </c>
      <c r="D112" t="s">
        <v>19</v>
      </c>
      <c r="E112" t="s">
        <v>19</v>
      </c>
      <c r="F112" t="s">
        <v>19</v>
      </c>
      <c r="G112" t="s">
        <v>19</v>
      </c>
      <c r="H112" t="s">
        <v>19</v>
      </c>
      <c r="I112" t="s">
        <v>19</v>
      </c>
      <c r="J112" t="s">
        <v>19</v>
      </c>
      <c r="K112" t="s">
        <v>19</v>
      </c>
      <c r="L112" t="s">
        <v>19</v>
      </c>
      <c r="M112" t="s">
        <v>19</v>
      </c>
      <c r="N112" t="s">
        <v>19</v>
      </c>
      <c r="O112" t="s">
        <v>19</v>
      </c>
      <c r="P112" t="s">
        <v>19</v>
      </c>
      <c r="Q112" t="s">
        <v>19</v>
      </c>
      <c r="R112" t="s">
        <v>19</v>
      </c>
      <c r="S112" t="s">
        <v>19</v>
      </c>
      <c r="T112" t="s">
        <v>19</v>
      </c>
      <c r="U112" t="s">
        <v>19</v>
      </c>
      <c r="V112" t="s">
        <v>19</v>
      </c>
      <c r="W112" t="s">
        <v>19</v>
      </c>
      <c r="X112" t="s">
        <v>19</v>
      </c>
      <c r="Y112" t="s">
        <v>19</v>
      </c>
      <c r="Z112" t="s">
        <v>19</v>
      </c>
      <c r="AA112" t="s">
        <v>19</v>
      </c>
      <c r="AB112" t="s">
        <v>19</v>
      </c>
      <c r="AC112" t="s">
        <v>19</v>
      </c>
      <c r="AD112" t="s">
        <v>19</v>
      </c>
      <c r="AE112" t="s">
        <v>19</v>
      </c>
      <c r="AF112" t="s">
        <v>19</v>
      </c>
      <c r="AG112" t="s">
        <v>19</v>
      </c>
      <c r="AH112" t="s">
        <v>19</v>
      </c>
      <c r="AI112" t="s">
        <v>19</v>
      </c>
      <c r="AJ112" t="s">
        <v>19</v>
      </c>
      <c r="AK112" t="s">
        <v>19</v>
      </c>
      <c r="AL112" t="s">
        <v>19</v>
      </c>
      <c r="AM112" t="s">
        <v>19</v>
      </c>
      <c r="AN112" t="s">
        <v>19</v>
      </c>
      <c r="AO112" t="s">
        <v>19</v>
      </c>
      <c r="AP112" t="s">
        <v>19</v>
      </c>
      <c r="AQ112" t="s">
        <v>19</v>
      </c>
      <c r="AR112" t="s">
        <v>19</v>
      </c>
      <c r="AS112" t="s">
        <v>19</v>
      </c>
    </row>
    <row r="113" spans="1:45">
      <c r="A113" t="s">
        <v>823</v>
      </c>
      <c r="B113">
        <v>42</v>
      </c>
      <c r="C113">
        <v>11</v>
      </c>
      <c r="D113">
        <v>6</v>
      </c>
      <c r="E113">
        <v>25</v>
      </c>
      <c r="F113">
        <v>17</v>
      </c>
      <c r="G113">
        <v>3</v>
      </c>
      <c r="H113">
        <v>1</v>
      </c>
      <c r="I113">
        <v>13</v>
      </c>
      <c r="J113">
        <v>2</v>
      </c>
      <c r="K113" t="s">
        <v>19</v>
      </c>
      <c r="L113" t="s">
        <v>19</v>
      </c>
      <c r="M113">
        <v>2</v>
      </c>
      <c r="N113" t="s">
        <v>19</v>
      </c>
      <c r="O113" t="s">
        <v>19</v>
      </c>
      <c r="P113" t="s">
        <v>19</v>
      </c>
      <c r="Q113" t="s">
        <v>19</v>
      </c>
      <c r="R113">
        <v>14</v>
      </c>
      <c r="S113">
        <v>6</v>
      </c>
      <c r="T113">
        <v>1</v>
      </c>
      <c r="U113">
        <v>7</v>
      </c>
      <c r="V113">
        <v>5</v>
      </c>
      <c r="W113">
        <v>2</v>
      </c>
      <c r="X113">
        <v>1</v>
      </c>
      <c r="Y113">
        <v>2</v>
      </c>
      <c r="Z113" t="s">
        <v>19</v>
      </c>
      <c r="AA113" t="s">
        <v>19</v>
      </c>
      <c r="AB113" t="s">
        <v>19</v>
      </c>
      <c r="AC113" t="s">
        <v>19</v>
      </c>
      <c r="AD113">
        <v>1</v>
      </c>
      <c r="AE113" t="s">
        <v>19</v>
      </c>
      <c r="AF113">
        <v>1</v>
      </c>
      <c r="AG113" t="s">
        <v>19</v>
      </c>
      <c r="AH113">
        <v>1</v>
      </c>
      <c r="AI113" t="s">
        <v>19</v>
      </c>
      <c r="AJ113" t="s">
        <v>19</v>
      </c>
      <c r="AK113">
        <v>1</v>
      </c>
      <c r="AL113">
        <v>2</v>
      </c>
      <c r="AM113" t="s">
        <v>19</v>
      </c>
      <c r="AN113" t="s">
        <v>19</v>
      </c>
      <c r="AO113">
        <v>2</v>
      </c>
      <c r="AP113">
        <v>2</v>
      </c>
      <c r="AQ113" t="s">
        <v>19</v>
      </c>
      <c r="AR113">
        <v>2</v>
      </c>
      <c r="AS113" t="s">
        <v>19</v>
      </c>
    </row>
    <row r="114" spans="1:45">
      <c r="A114" t="s">
        <v>822</v>
      </c>
      <c r="B114">
        <v>65</v>
      </c>
      <c r="C114">
        <v>26</v>
      </c>
      <c r="D114">
        <v>16</v>
      </c>
      <c r="E114">
        <v>23</v>
      </c>
      <c r="F114">
        <v>27</v>
      </c>
      <c r="G114">
        <v>18</v>
      </c>
      <c r="H114">
        <v>1</v>
      </c>
      <c r="I114">
        <v>8</v>
      </c>
      <c r="J114">
        <v>14</v>
      </c>
      <c r="K114">
        <v>10</v>
      </c>
      <c r="L114">
        <v>1</v>
      </c>
      <c r="M114">
        <v>3</v>
      </c>
      <c r="N114" t="s">
        <v>19</v>
      </c>
      <c r="O114" t="s">
        <v>19</v>
      </c>
      <c r="P114" t="s">
        <v>19</v>
      </c>
      <c r="Q114" t="s">
        <v>19</v>
      </c>
      <c r="R114">
        <v>22</v>
      </c>
      <c r="S114">
        <v>5</v>
      </c>
      <c r="T114">
        <v>6</v>
      </c>
      <c r="U114">
        <v>11</v>
      </c>
      <c r="V114">
        <v>2</v>
      </c>
      <c r="W114">
        <v>1</v>
      </c>
      <c r="X114" t="s">
        <v>19</v>
      </c>
      <c r="Y114">
        <v>1</v>
      </c>
      <c r="Z114">
        <v>1</v>
      </c>
      <c r="AA114" t="s">
        <v>19</v>
      </c>
      <c r="AB114">
        <v>1</v>
      </c>
      <c r="AC114" t="s">
        <v>19</v>
      </c>
      <c r="AD114">
        <v>3</v>
      </c>
      <c r="AE114" t="s">
        <v>19</v>
      </c>
      <c r="AF114">
        <v>2</v>
      </c>
      <c r="AG114">
        <v>1</v>
      </c>
      <c r="AH114" t="s">
        <v>19</v>
      </c>
      <c r="AI114" t="s">
        <v>19</v>
      </c>
      <c r="AJ114" t="s">
        <v>19</v>
      </c>
      <c r="AK114" t="s">
        <v>19</v>
      </c>
      <c r="AL114">
        <v>4</v>
      </c>
      <c r="AM114">
        <v>1</v>
      </c>
      <c r="AN114">
        <v>3</v>
      </c>
      <c r="AO114" t="s">
        <v>19</v>
      </c>
      <c r="AP114">
        <v>6</v>
      </c>
      <c r="AQ114">
        <v>1</v>
      </c>
      <c r="AR114">
        <v>3</v>
      </c>
      <c r="AS114">
        <v>2</v>
      </c>
    </row>
    <row r="115" spans="1:45">
      <c r="A115" t="s">
        <v>821</v>
      </c>
      <c r="B115">
        <v>15</v>
      </c>
      <c r="C115">
        <v>8</v>
      </c>
      <c r="D115">
        <v>7</v>
      </c>
      <c r="E115" t="s">
        <v>19</v>
      </c>
      <c r="F115">
        <v>10</v>
      </c>
      <c r="G115">
        <v>8</v>
      </c>
      <c r="H115">
        <v>2</v>
      </c>
      <c r="I115" t="s">
        <v>19</v>
      </c>
      <c r="J115">
        <v>6</v>
      </c>
      <c r="K115">
        <v>4</v>
      </c>
      <c r="L115">
        <v>2</v>
      </c>
      <c r="M115" t="s">
        <v>19</v>
      </c>
      <c r="N115" t="s">
        <v>19</v>
      </c>
      <c r="O115" t="s">
        <v>19</v>
      </c>
      <c r="P115" t="s">
        <v>19</v>
      </c>
      <c r="Q115" t="s">
        <v>19</v>
      </c>
      <c r="R115">
        <v>3</v>
      </c>
      <c r="S115" t="s">
        <v>19</v>
      </c>
      <c r="T115">
        <v>3</v>
      </c>
      <c r="U115" t="s">
        <v>19</v>
      </c>
      <c r="V115" t="s">
        <v>19</v>
      </c>
      <c r="W115" t="s">
        <v>19</v>
      </c>
      <c r="X115" t="s">
        <v>19</v>
      </c>
      <c r="Y115" t="s">
        <v>19</v>
      </c>
      <c r="Z115" t="s">
        <v>19</v>
      </c>
      <c r="AA115" t="s">
        <v>19</v>
      </c>
      <c r="AB115" t="s">
        <v>19</v>
      </c>
      <c r="AC115" t="s">
        <v>19</v>
      </c>
      <c r="AD115" t="s">
        <v>19</v>
      </c>
      <c r="AE115" t="s">
        <v>19</v>
      </c>
      <c r="AF115" t="s">
        <v>19</v>
      </c>
      <c r="AG115" t="s">
        <v>19</v>
      </c>
      <c r="AH115" t="s">
        <v>19</v>
      </c>
      <c r="AI115" t="s">
        <v>19</v>
      </c>
      <c r="AJ115" t="s">
        <v>19</v>
      </c>
      <c r="AK115" t="s">
        <v>19</v>
      </c>
      <c r="AL115">
        <v>1</v>
      </c>
      <c r="AM115" t="s">
        <v>19</v>
      </c>
      <c r="AN115">
        <v>1</v>
      </c>
      <c r="AO115" t="s">
        <v>19</v>
      </c>
      <c r="AP115">
        <v>1</v>
      </c>
      <c r="AQ115" t="s">
        <v>19</v>
      </c>
      <c r="AR115">
        <v>1</v>
      </c>
      <c r="AS115" t="s">
        <v>19</v>
      </c>
    </row>
    <row r="116" spans="1:45">
      <c r="A116" t="s">
        <v>820</v>
      </c>
      <c r="B116">
        <v>59</v>
      </c>
      <c r="C116">
        <v>30</v>
      </c>
      <c r="D116">
        <v>16</v>
      </c>
      <c r="E116">
        <v>13</v>
      </c>
      <c r="F116">
        <v>34</v>
      </c>
      <c r="G116">
        <v>19</v>
      </c>
      <c r="H116">
        <v>6</v>
      </c>
      <c r="I116">
        <v>9</v>
      </c>
      <c r="J116">
        <v>11</v>
      </c>
      <c r="K116">
        <v>7</v>
      </c>
      <c r="L116">
        <v>3</v>
      </c>
      <c r="M116">
        <v>1</v>
      </c>
      <c r="N116" t="s">
        <v>19</v>
      </c>
      <c r="O116" t="s">
        <v>19</v>
      </c>
      <c r="P116" t="s">
        <v>19</v>
      </c>
      <c r="Q116" t="s">
        <v>19</v>
      </c>
      <c r="R116">
        <v>14</v>
      </c>
      <c r="S116">
        <v>7</v>
      </c>
      <c r="T116">
        <v>6</v>
      </c>
      <c r="U116">
        <v>1</v>
      </c>
      <c r="V116">
        <v>6</v>
      </c>
      <c r="W116">
        <v>3</v>
      </c>
      <c r="X116">
        <v>1</v>
      </c>
      <c r="Y116">
        <v>2</v>
      </c>
      <c r="Z116">
        <v>1</v>
      </c>
      <c r="AA116" t="s">
        <v>19</v>
      </c>
      <c r="AB116" t="s">
        <v>19</v>
      </c>
      <c r="AC116">
        <v>1</v>
      </c>
      <c r="AD116" t="s">
        <v>19</v>
      </c>
      <c r="AE116" t="s">
        <v>19</v>
      </c>
      <c r="AF116" t="s">
        <v>19</v>
      </c>
      <c r="AG116" t="s">
        <v>19</v>
      </c>
      <c r="AH116" t="s">
        <v>19</v>
      </c>
      <c r="AI116" t="s">
        <v>19</v>
      </c>
      <c r="AJ116" t="s">
        <v>19</v>
      </c>
      <c r="AK116" t="s">
        <v>19</v>
      </c>
      <c r="AL116">
        <v>3</v>
      </c>
      <c r="AM116">
        <v>1</v>
      </c>
      <c r="AN116">
        <v>2</v>
      </c>
      <c r="AO116" t="s">
        <v>19</v>
      </c>
      <c r="AP116">
        <v>1</v>
      </c>
      <c r="AQ116" t="s">
        <v>19</v>
      </c>
      <c r="AR116">
        <v>1</v>
      </c>
      <c r="AS116" t="s">
        <v>19</v>
      </c>
    </row>
    <row r="117" spans="1:45">
      <c r="A117" t="s">
        <v>819</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c r="AF117" t="s">
        <v>19</v>
      </c>
      <c r="AG117" t="s">
        <v>19</v>
      </c>
      <c r="AH117" t="s">
        <v>19</v>
      </c>
      <c r="AI117" t="s">
        <v>19</v>
      </c>
      <c r="AJ117" t="s">
        <v>19</v>
      </c>
      <c r="AK117" t="s">
        <v>19</v>
      </c>
      <c r="AL117" t="s">
        <v>19</v>
      </c>
      <c r="AM117" t="s">
        <v>19</v>
      </c>
      <c r="AN117" t="s">
        <v>19</v>
      </c>
      <c r="AO117" t="s">
        <v>19</v>
      </c>
      <c r="AP117" t="s">
        <v>19</v>
      </c>
      <c r="AQ117" t="s">
        <v>19</v>
      </c>
      <c r="AR117" t="s">
        <v>19</v>
      </c>
      <c r="AS117" t="s">
        <v>19</v>
      </c>
    </row>
    <row r="118" spans="1:45">
      <c r="A118" t="s">
        <v>818</v>
      </c>
      <c r="B118">
        <v>62</v>
      </c>
      <c r="C118">
        <v>14</v>
      </c>
      <c r="D118">
        <v>27</v>
      </c>
      <c r="E118">
        <v>21</v>
      </c>
      <c r="F118">
        <v>38</v>
      </c>
      <c r="G118">
        <v>13</v>
      </c>
      <c r="H118">
        <v>12</v>
      </c>
      <c r="I118">
        <v>13</v>
      </c>
      <c r="J118">
        <v>17</v>
      </c>
      <c r="K118">
        <v>6</v>
      </c>
      <c r="L118">
        <v>8</v>
      </c>
      <c r="M118">
        <v>3</v>
      </c>
      <c r="N118" t="s">
        <v>19</v>
      </c>
      <c r="O118" t="s">
        <v>19</v>
      </c>
      <c r="P118" t="s">
        <v>19</v>
      </c>
      <c r="Q118" t="s">
        <v>19</v>
      </c>
      <c r="R118">
        <v>10</v>
      </c>
      <c r="S118" t="s">
        <v>19</v>
      </c>
      <c r="T118">
        <v>5</v>
      </c>
      <c r="U118">
        <v>5</v>
      </c>
      <c r="V118">
        <v>8</v>
      </c>
      <c r="W118" t="s">
        <v>19</v>
      </c>
      <c r="X118">
        <v>5</v>
      </c>
      <c r="Y118">
        <v>3</v>
      </c>
      <c r="Z118" t="s">
        <v>19</v>
      </c>
      <c r="AA118" t="s">
        <v>19</v>
      </c>
      <c r="AB118" t="s">
        <v>19</v>
      </c>
      <c r="AC118" t="s">
        <v>19</v>
      </c>
      <c r="AD118" t="s">
        <v>19</v>
      </c>
      <c r="AE118" t="s">
        <v>19</v>
      </c>
      <c r="AF118" t="s">
        <v>19</v>
      </c>
      <c r="AG118" t="s">
        <v>19</v>
      </c>
      <c r="AH118" t="s">
        <v>19</v>
      </c>
      <c r="AI118" t="s">
        <v>19</v>
      </c>
      <c r="AJ118" t="s">
        <v>19</v>
      </c>
      <c r="AK118" t="s">
        <v>19</v>
      </c>
      <c r="AL118">
        <v>3</v>
      </c>
      <c r="AM118">
        <v>1</v>
      </c>
      <c r="AN118">
        <v>2</v>
      </c>
      <c r="AO118" t="s">
        <v>19</v>
      </c>
      <c r="AP118">
        <v>3</v>
      </c>
      <c r="AQ118" t="s">
        <v>19</v>
      </c>
      <c r="AR118">
        <v>3</v>
      </c>
      <c r="AS118" t="s">
        <v>19</v>
      </c>
    </row>
    <row r="119" spans="1:45">
      <c r="A119" t="s">
        <v>817</v>
      </c>
      <c r="B119">
        <v>16</v>
      </c>
      <c r="C119">
        <v>11</v>
      </c>
      <c r="D119">
        <v>5</v>
      </c>
      <c r="E119" t="s">
        <v>19</v>
      </c>
      <c r="F119">
        <v>10</v>
      </c>
      <c r="G119">
        <v>10</v>
      </c>
      <c r="H119" t="s">
        <v>19</v>
      </c>
      <c r="I119" t="s">
        <v>19</v>
      </c>
      <c r="J119">
        <v>8</v>
      </c>
      <c r="K119">
        <v>8</v>
      </c>
      <c r="L119" t="s">
        <v>19</v>
      </c>
      <c r="M119" t="s">
        <v>19</v>
      </c>
      <c r="N119" t="s">
        <v>19</v>
      </c>
      <c r="O119" t="s">
        <v>19</v>
      </c>
      <c r="P119" t="s">
        <v>19</v>
      </c>
      <c r="Q119" t="s">
        <v>19</v>
      </c>
      <c r="R119">
        <v>4</v>
      </c>
      <c r="S119">
        <v>1</v>
      </c>
      <c r="T119">
        <v>3</v>
      </c>
      <c r="U119" t="s">
        <v>19</v>
      </c>
      <c r="V119" t="s">
        <v>19</v>
      </c>
      <c r="W119" t="s">
        <v>19</v>
      </c>
      <c r="X119" t="s">
        <v>19</v>
      </c>
      <c r="Y119" t="s">
        <v>19</v>
      </c>
      <c r="Z119" t="s">
        <v>19</v>
      </c>
      <c r="AA119" t="s">
        <v>19</v>
      </c>
      <c r="AB119" t="s">
        <v>19</v>
      </c>
      <c r="AC119" t="s">
        <v>19</v>
      </c>
      <c r="AD119" t="s">
        <v>19</v>
      </c>
      <c r="AE119" t="s">
        <v>19</v>
      </c>
      <c r="AF119" t="s">
        <v>19</v>
      </c>
      <c r="AG119" t="s">
        <v>19</v>
      </c>
      <c r="AH119" t="s">
        <v>19</v>
      </c>
      <c r="AI119" t="s">
        <v>19</v>
      </c>
      <c r="AJ119" t="s">
        <v>19</v>
      </c>
      <c r="AK119" t="s">
        <v>19</v>
      </c>
      <c r="AL119">
        <v>1</v>
      </c>
      <c r="AM119" t="s">
        <v>19</v>
      </c>
      <c r="AN119">
        <v>1</v>
      </c>
      <c r="AO119" t="s">
        <v>19</v>
      </c>
      <c r="AP119">
        <v>1</v>
      </c>
      <c r="AQ119" t="s">
        <v>19</v>
      </c>
      <c r="AR119">
        <v>1</v>
      </c>
      <c r="AS119" t="s">
        <v>19</v>
      </c>
    </row>
    <row r="120" spans="1:45">
      <c r="A120" t="s">
        <v>816</v>
      </c>
      <c r="B120">
        <v>27</v>
      </c>
      <c r="C120">
        <v>17</v>
      </c>
      <c r="D120">
        <v>10</v>
      </c>
      <c r="E120" t="s">
        <v>19</v>
      </c>
      <c r="F120">
        <v>13</v>
      </c>
      <c r="G120">
        <v>8</v>
      </c>
      <c r="H120">
        <v>5</v>
      </c>
      <c r="I120" t="s">
        <v>19</v>
      </c>
      <c r="J120">
        <v>12</v>
      </c>
      <c r="K120">
        <v>7</v>
      </c>
      <c r="L120">
        <v>5</v>
      </c>
      <c r="M120" t="s">
        <v>19</v>
      </c>
      <c r="N120" t="s">
        <v>19</v>
      </c>
      <c r="O120" t="s">
        <v>19</v>
      </c>
      <c r="P120" t="s">
        <v>19</v>
      </c>
      <c r="Q120" t="s">
        <v>19</v>
      </c>
      <c r="R120">
        <v>6</v>
      </c>
      <c r="S120">
        <v>4</v>
      </c>
      <c r="T120">
        <v>2</v>
      </c>
      <c r="U120" t="s">
        <v>19</v>
      </c>
      <c r="V120">
        <v>3</v>
      </c>
      <c r="W120">
        <v>3</v>
      </c>
      <c r="X120" t="s">
        <v>19</v>
      </c>
      <c r="Y120" t="s">
        <v>19</v>
      </c>
      <c r="Z120" t="s">
        <v>19</v>
      </c>
      <c r="AA120" t="s">
        <v>19</v>
      </c>
      <c r="AB120" t="s">
        <v>19</v>
      </c>
      <c r="AC120" t="s">
        <v>19</v>
      </c>
      <c r="AD120">
        <v>1</v>
      </c>
      <c r="AE120" t="s">
        <v>19</v>
      </c>
      <c r="AF120">
        <v>1</v>
      </c>
      <c r="AG120" t="s">
        <v>19</v>
      </c>
      <c r="AH120" t="s">
        <v>19</v>
      </c>
      <c r="AI120" t="s">
        <v>19</v>
      </c>
      <c r="AJ120" t="s">
        <v>19</v>
      </c>
      <c r="AK120" t="s">
        <v>19</v>
      </c>
      <c r="AL120">
        <v>2</v>
      </c>
      <c r="AM120">
        <v>1</v>
      </c>
      <c r="AN120">
        <v>1</v>
      </c>
      <c r="AO120" t="s">
        <v>19</v>
      </c>
      <c r="AP120">
        <v>2</v>
      </c>
      <c r="AQ120">
        <v>1</v>
      </c>
      <c r="AR120">
        <v>1</v>
      </c>
      <c r="AS120" t="s">
        <v>19</v>
      </c>
    </row>
    <row r="121" spans="1:45">
      <c r="A121" t="s">
        <v>815</v>
      </c>
      <c r="B121" t="s">
        <v>19</v>
      </c>
      <c r="C121" t="s">
        <v>19</v>
      </c>
      <c r="D121" t="s">
        <v>19</v>
      </c>
      <c r="E121" t="s">
        <v>19</v>
      </c>
      <c r="F121" t="s">
        <v>19</v>
      </c>
      <c r="G121" t="s">
        <v>19</v>
      </c>
      <c r="H121" t="s">
        <v>19</v>
      </c>
      <c r="I121" t="s">
        <v>19</v>
      </c>
      <c r="J121" t="s">
        <v>19</v>
      </c>
      <c r="K121" t="s">
        <v>19</v>
      </c>
      <c r="L121" t="s">
        <v>19</v>
      </c>
      <c r="M121" t="s">
        <v>19</v>
      </c>
      <c r="N121" t="s">
        <v>19</v>
      </c>
      <c r="O121" t="s">
        <v>19</v>
      </c>
      <c r="P121" t="s">
        <v>19</v>
      </c>
      <c r="Q121" t="s">
        <v>19</v>
      </c>
      <c r="R121" t="s">
        <v>19</v>
      </c>
      <c r="S121" t="s">
        <v>19</v>
      </c>
      <c r="T121" t="s">
        <v>19</v>
      </c>
      <c r="U121" t="s">
        <v>19</v>
      </c>
      <c r="V121" t="s">
        <v>19</v>
      </c>
      <c r="W121" t="s">
        <v>19</v>
      </c>
      <c r="X121" t="s">
        <v>19</v>
      </c>
      <c r="Y121" t="s">
        <v>19</v>
      </c>
      <c r="Z121" t="s">
        <v>19</v>
      </c>
      <c r="AA121" t="s">
        <v>19</v>
      </c>
      <c r="AB121" t="s">
        <v>19</v>
      </c>
      <c r="AC121" t="s">
        <v>19</v>
      </c>
      <c r="AD121" t="s">
        <v>19</v>
      </c>
      <c r="AE121" t="s">
        <v>19</v>
      </c>
      <c r="AF121" t="s">
        <v>19</v>
      </c>
      <c r="AG121" t="s">
        <v>19</v>
      </c>
      <c r="AH121" t="s">
        <v>19</v>
      </c>
      <c r="AI121" t="s">
        <v>19</v>
      </c>
      <c r="AJ121" t="s">
        <v>19</v>
      </c>
      <c r="AK121" t="s">
        <v>19</v>
      </c>
      <c r="AL121" t="s">
        <v>19</v>
      </c>
      <c r="AM121" t="s">
        <v>19</v>
      </c>
      <c r="AN121" t="s">
        <v>19</v>
      </c>
      <c r="AO121" t="s">
        <v>19</v>
      </c>
      <c r="AP121" t="s">
        <v>19</v>
      </c>
      <c r="AQ121" t="s">
        <v>19</v>
      </c>
      <c r="AR121" t="s">
        <v>19</v>
      </c>
      <c r="AS121" t="s">
        <v>19</v>
      </c>
    </row>
  </sheetData>
  <phoneticPr fontId="40"/>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theme="8"/>
  </sheetPr>
  <dimension ref="A1:AK123"/>
  <sheetViews>
    <sheetView topLeftCell="G1" workbookViewId="0"/>
  </sheetViews>
  <sheetFormatPr defaultRowHeight="13.5"/>
  <sheetData>
    <row r="1" spans="1:37">
      <c r="A1" t="s">
        <v>788</v>
      </c>
      <c r="B1" t="s">
        <v>787</v>
      </c>
      <c r="C1" s="271">
        <v>42278</v>
      </c>
    </row>
    <row r="2" spans="1:37">
      <c r="A2" t="s">
        <v>2564</v>
      </c>
    </row>
    <row r="3" spans="1:37">
      <c r="A3" t="s">
        <v>938</v>
      </c>
    </row>
    <row r="4" spans="1:37">
      <c r="A4" t="s">
        <v>960</v>
      </c>
    </row>
    <row r="5" spans="1:37">
      <c r="A5" t="s">
        <v>959</v>
      </c>
    </row>
    <row r="6" spans="1:37">
      <c r="B6" t="s">
        <v>44</v>
      </c>
      <c r="F6" t="s">
        <v>941</v>
      </c>
      <c r="J6" t="s">
        <v>767</v>
      </c>
      <c r="N6" t="s">
        <v>958</v>
      </c>
      <c r="R6" t="s">
        <v>957</v>
      </c>
      <c r="V6" t="s">
        <v>956</v>
      </c>
      <c r="Z6" t="s">
        <v>955</v>
      </c>
      <c r="AD6" t="s">
        <v>792</v>
      </c>
      <c r="AH6" t="s">
        <v>954</v>
      </c>
    </row>
    <row r="7" spans="1:37">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c r="AH7" t="s">
        <v>44</v>
      </c>
      <c r="AI7" t="s">
        <v>790</v>
      </c>
      <c r="AK7" t="s">
        <v>765</v>
      </c>
    </row>
    <row r="8" spans="1:37">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row>
    <row r="9" spans="1:37">
      <c r="A9" t="s">
        <v>928</v>
      </c>
      <c r="B9">
        <v>469815</v>
      </c>
      <c r="C9">
        <v>86548</v>
      </c>
      <c r="D9">
        <v>72890</v>
      </c>
      <c r="E9">
        <v>310377</v>
      </c>
      <c r="F9">
        <v>445517</v>
      </c>
      <c r="G9">
        <v>80234</v>
      </c>
      <c r="H9">
        <v>59036</v>
      </c>
      <c r="I9">
        <v>306247</v>
      </c>
      <c r="J9">
        <v>159719</v>
      </c>
      <c r="K9">
        <v>45077</v>
      </c>
      <c r="L9">
        <v>33914</v>
      </c>
      <c r="M9">
        <v>80728</v>
      </c>
      <c r="N9">
        <v>9307</v>
      </c>
      <c r="O9">
        <v>3390</v>
      </c>
      <c r="P9">
        <v>2210</v>
      </c>
      <c r="Q9">
        <v>3707</v>
      </c>
      <c r="R9">
        <v>8566</v>
      </c>
      <c r="S9">
        <v>2440</v>
      </c>
      <c r="T9">
        <v>1960</v>
      </c>
      <c r="U9">
        <v>4166</v>
      </c>
      <c r="V9">
        <v>13993</v>
      </c>
      <c r="W9">
        <v>2726</v>
      </c>
      <c r="X9">
        <v>2374</v>
      </c>
      <c r="Y9">
        <v>8893</v>
      </c>
      <c r="Z9">
        <v>251153</v>
      </c>
      <c r="AA9">
        <v>25666</v>
      </c>
      <c r="AB9">
        <v>17941</v>
      </c>
      <c r="AC9">
        <v>207546</v>
      </c>
      <c r="AD9">
        <v>24298</v>
      </c>
      <c r="AE9">
        <v>6314</v>
      </c>
      <c r="AF9">
        <v>13854</v>
      </c>
      <c r="AG9">
        <v>4130</v>
      </c>
      <c r="AH9">
        <v>2237</v>
      </c>
      <c r="AI9">
        <v>378</v>
      </c>
      <c r="AJ9">
        <v>285</v>
      </c>
      <c r="AK9">
        <v>1574</v>
      </c>
    </row>
    <row r="10" spans="1:37">
      <c r="A10" t="s">
        <v>927</v>
      </c>
      <c r="B10">
        <v>20673</v>
      </c>
      <c r="C10">
        <v>4944</v>
      </c>
      <c r="D10">
        <v>3823</v>
      </c>
      <c r="E10">
        <v>11906</v>
      </c>
      <c r="F10">
        <v>19535</v>
      </c>
      <c r="G10">
        <v>4647</v>
      </c>
      <c r="H10">
        <v>3103</v>
      </c>
      <c r="I10">
        <v>11785</v>
      </c>
      <c r="J10">
        <v>8260</v>
      </c>
      <c r="K10">
        <v>2554</v>
      </c>
      <c r="L10">
        <v>1812</v>
      </c>
      <c r="M10">
        <v>3894</v>
      </c>
      <c r="N10">
        <v>381</v>
      </c>
      <c r="O10">
        <v>140</v>
      </c>
      <c r="P10">
        <v>99</v>
      </c>
      <c r="Q10">
        <v>142</v>
      </c>
      <c r="R10">
        <v>291</v>
      </c>
      <c r="S10">
        <v>72</v>
      </c>
      <c r="T10">
        <v>47</v>
      </c>
      <c r="U10">
        <v>172</v>
      </c>
      <c r="V10">
        <v>602</v>
      </c>
      <c r="W10">
        <v>178</v>
      </c>
      <c r="X10">
        <v>119</v>
      </c>
      <c r="Y10">
        <v>305</v>
      </c>
      <c r="Z10">
        <v>9872</v>
      </c>
      <c r="AA10">
        <v>1651</v>
      </c>
      <c r="AB10">
        <v>997</v>
      </c>
      <c r="AC10">
        <v>7224</v>
      </c>
      <c r="AD10">
        <v>1138</v>
      </c>
      <c r="AE10">
        <v>297</v>
      </c>
      <c r="AF10">
        <v>720</v>
      </c>
      <c r="AG10">
        <v>121</v>
      </c>
      <c r="AH10">
        <v>157</v>
      </c>
      <c r="AI10">
        <v>42</v>
      </c>
      <c r="AJ10">
        <v>15</v>
      </c>
      <c r="AK10">
        <v>100</v>
      </c>
    </row>
    <row r="11" spans="1:37">
      <c r="A11" t="s">
        <v>926</v>
      </c>
      <c r="B11">
        <v>7258</v>
      </c>
      <c r="C11">
        <v>2495</v>
      </c>
      <c r="D11">
        <v>1920</v>
      </c>
      <c r="E11">
        <v>2843</v>
      </c>
      <c r="F11">
        <v>6826</v>
      </c>
      <c r="G11">
        <v>2372</v>
      </c>
      <c r="H11">
        <v>1680</v>
      </c>
      <c r="I11">
        <v>2774</v>
      </c>
      <c r="J11">
        <v>2928</v>
      </c>
      <c r="K11">
        <v>1322</v>
      </c>
      <c r="L11">
        <v>857</v>
      </c>
      <c r="M11">
        <v>749</v>
      </c>
      <c r="N11">
        <v>184</v>
      </c>
      <c r="O11">
        <v>67</v>
      </c>
      <c r="P11">
        <v>70</v>
      </c>
      <c r="Q11">
        <v>47</v>
      </c>
      <c r="R11">
        <v>203</v>
      </c>
      <c r="S11">
        <v>66</v>
      </c>
      <c r="T11">
        <v>60</v>
      </c>
      <c r="U11">
        <v>77</v>
      </c>
      <c r="V11">
        <v>230</v>
      </c>
      <c r="W11">
        <v>77</v>
      </c>
      <c r="X11">
        <v>42</v>
      </c>
      <c r="Y11">
        <v>111</v>
      </c>
      <c r="Z11">
        <v>3217</v>
      </c>
      <c r="AA11">
        <v>818</v>
      </c>
      <c r="AB11">
        <v>628</v>
      </c>
      <c r="AC11">
        <v>1771</v>
      </c>
      <c r="AD11">
        <v>432</v>
      </c>
      <c r="AE11">
        <v>123</v>
      </c>
      <c r="AF11">
        <v>240</v>
      </c>
      <c r="AG11">
        <v>69</v>
      </c>
      <c r="AH11">
        <v>102</v>
      </c>
      <c r="AI11">
        <v>35</v>
      </c>
      <c r="AJ11">
        <v>44</v>
      </c>
      <c r="AK11">
        <v>23</v>
      </c>
    </row>
    <row r="12" spans="1:37">
      <c r="A12" t="s">
        <v>925</v>
      </c>
      <c r="B12">
        <v>4307</v>
      </c>
      <c r="C12">
        <v>1084</v>
      </c>
      <c r="D12">
        <v>1031</v>
      </c>
      <c r="E12">
        <v>2192</v>
      </c>
      <c r="F12">
        <v>4028</v>
      </c>
      <c r="G12">
        <v>998</v>
      </c>
      <c r="H12">
        <v>860</v>
      </c>
      <c r="I12">
        <v>2170</v>
      </c>
      <c r="J12">
        <v>1702</v>
      </c>
      <c r="K12">
        <v>616</v>
      </c>
      <c r="L12">
        <v>489</v>
      </c>
      <c r="M12">
        <v>597</v>
      </c>
      <c r="N12">
        <v>61</v>
      </c>
      <c r="O12">
        <v>29</v>
      </c>
      <c r="P12">
        <v>10</v>
      </c>
      <c r="Q12">
        <v>22</v>
      </c>
      <c r="R12">
        <v>60</v>
      </c>
      <c r="S12">
        <v>17</v>
      </c>
      <c r="T12">
        <v>10</v>
      </c>
      <c r="U12">
        <v>33</v>
      </c>
      <c r="V12">
        <v>119</v>
      </c>
      <c r="W12">
        <v>30</v>
      </c>
      <c r="X12">
        <v>26</v>
      </c>
      <c r="Y12">
        <v>63</v>
      </c>
      <c r="Z12">
        <v>2062</v>
      </c>
      <c r="AA12">
        <v>299</v>
      </c>
      <c r="AB12">
        <v>317</v>
      </c>
      <c r="AC12">
        <v>1446</v>
      </c>
      <c r="AD12">
        <v>279</v>
      </c>
      <c r="AE12">
        <v>86</v>
      </c>
      <c r="AF12">
        <v>171</v>
      </c>
      <c r="AG12">
        <v>22</v>
      </c>
      <c r="AH12">
        <v>28</v>
      </c>
      <c r="AI12">
        <v>3</v>
      </c>
      <c r="AJ12">
        <v>7</v>
      </c>
      <c r="AK12">
        <v>18</v>
      </c>
    </row>
    <row r="13" spans="1:37">
      <c r="A13" t="s">
        <v>924</v>
      </c>
      <c r="B13">
        <v>6358</v>
      </c>
      <c r="C13">
        <v>1385</v>
      </c>
      <c r="D13">
        <v>1189</v>
      </c>
      <c r="E13">
        <v>3784</v>
      </c>
      <c r="F13">
        <v>5959</v>
      </c>
      <c r="G13">
        <v>1278</v>
      </c>
      <c r="H13">
        <v>964</v>
      </c>
      <c r="I13">
        <v>3717</v>
      </c>
      <c r="J13">
        <v>2425</v>
      </c>
      <c r="K13">
        <v>773</v>
      </c>
      <c r="L13">
        <v>570</v>
      </c>
      <c r="M13">
        <v>1082</v>
      </c>
      <c r="N13">
        <v>116</v>
      </c>
      <c r="O13">
        <v>35</v>
      </c>
      <c r="P13">
        <v>30</v>
      </c>
      <c r="Q13">
        <v>51</v>
      </c>
      <c r="R13">
        <v>128</v>
      </c>
      <c r="S13">
        <v>31</v>
      </c>
      <c r="T13">
        <v>43</v>
      </c>
      <c r="U13">
        <v>54</v>
      </c>
      <c r="V13">
        <v>171</v>
      </c>
      <c r="W13">
        <v>43</v>
      </c>
      <c r="X13">
        <v>28</v>
      </c>
      <c r="Y13">
        <v>100</v>
      </c>
      <c r="Z13">
        <v>3086</v>
      </c>
      <c r="AA13">
        <v>384</v>
      </c>
      <c r="AB13">
        <v>284</v>
      </c>
      <c r="AC13">
        <v>2418</v>
      </c>
      <c r="AD13">
        <v>399</v>
      </c>
      <c r="AE13">
        <v>107</v>
      </c>
      <c r="AF13">
        <v>225</v>
      </c>
      <c r="AG13">
        <v>67</v>
      </c>
      <c r="AH13">
        <v>14</v>
      </c>
      <c r="AI13">
        <v>1</v>
      </c>
      <c r="AJ13" t="s">
        <v>19</v>
      </c>
      <c r="AK13">
        <v>13</v>
      </c>
    </row>
    <row r="14" spans="1:37">
      <c r="A14" t="s">
        <v>923</v>
      </c>
      <c r="B14">
        <v>3500</v>
      </c>
      <c r="C14">
        <v>941</v>
      </c>
      <c r="D14">
        <v>819</v>
      </c>
      <c r="E14">
        <v>1740</v>
      </c>
      <c r="F14">
        <v>3328</v>
      </c>
      <c r="G14">
        <v>898</v>
      </c>
      <c r="H14">
        <v>702</v>
      </c>
      <c r="I14">
        <v>1728</v>
      </c>
      <c r="J14">
        <v>1407</v>
      </c>
      <c r="K14">
        <v>534</v>
      </c>
      <c r="L14">
        <v>418</v>
      </c>
      <c r="M14">
        <v>455</v>
      </c>
      <c r="N14">
        <v>31</v>
      </c>
      <c r="O14">
        <v>15</v>
      </c>
      <c r="P14">
        <v>8</v>
      </c>
      <c r="Q14">
        <v>8</v>
      </c>
      <c r="R14">
        <v>62</v>
      </c>
      <c r="S14">
        <v>19</v>
      </c>
      <c r="T14">
        <v>15</v>
      </c>
      <c r="U14">
        <v>28</v>
      </c>
      <c r="V14">
        <v>70</v>
      </c>
      <c r="W14">
        <v>11</v>
      </c>
      <c r="X14">
        <v>15</v>
      </c>
      <c r="Y14">
        <v>44</v>
      </c>
      <c r="Z14">
        <v>1723</v>
      </c>
      <c r="AA14">
        <v>305</v>
      </c>
      <c r="AB14">
        <v>243</v>
      </c>
      <c r="AC14">
        <v>1175</v>
      </c>
      <c r="AD14">
        <v>172</v>
      </c>
      <c r="AE14">
        <v>43</v>
      </c>
      <c r="AF14">
        <v>117</v>
      </c>
      <c r="AG14">
        <v>12</v>
      </c>
      <c r="AH14">
        <v>67</v>
      </c>
      <c r="AI14">
        <v>10</v>
      </c>
      <c r="AJ14">
        <v>12</v>
      </c>
      <c r="AK14">
        <v>45</v>
      </c>
    </row>
    <row r="15" spans="1:37">
      <c r="A15" t="s">
        <v>922</v>
      </c>
      <c r="B15">
        <v>3225</v>
      </c>
      <c r="C15">
        <v>780</v>
      </c>
      <c r="D15">
        <v>837</v>
      </c>
      <c r="E15">
        <v>1608</v>
      </c>
      <c r="F15">
        <v>3015</v>
      </c>
      <c r="G15">
        <v>746</v>
      </c>
      <c r="H15">
        <v>684</v>
      </c>
      <c r="I15">
        <v>1585</v>
      </c>
      <c r="J15">
        <v>1272</v>
      </c>
      <c r="K15">
        <v>466</v>
      </c>
      <c r="L15">
        <v>411</v>
      </c>
      <c r="M15">
        <v>395</v>
      </c>
      <c r="N15">
        <v>36</v>
      </c>
      <c r="O15">
        <v>5</v>
      </c>
      <c r="P15">
        <v>13</v>
      </c>
      <c r="Q15">
        <v>18</v>
      </c>
      <c r="R15">
        <v>34</v>
      </c>
      <c r="S15">
        <v>11</v>
      </c>
      <c r="T15">
        <v>10</v>
      </c>
      <c r="U15">
        <v>13</v>
      </c>
      <c r="V15">
        <v>84</v>
      </c>
      <c r="W15">
        <v>25</v>
      </c>
      <c r="X15">
        <v>26</v>
      </c>
      <c r="Y15">
        <v>33</v>
      </c>
      <c r="Z15">
        <v>1564</v>
      </c>
      <c r="AA15">
        <v>233</v>
      </c>
      <c r="AB15">
        <v>216</v>
      </c>
      <c r="AC15">
        <v>1115</v>
      </c>
      <c r="AD15">
        <v>210</v>
      </c>
      <c r="AE15">
        <v>34</v>
      </c>
      <c r="AF15">
        <v>153</v>
      </c>
      <c r="AG15">
        <v>23</v>
      </c>
      <c r="AH15">
        <v>118</v>
      </c>
      <c r="AI15">
        <v>45</v>
      </c>
      <c r="AJ15">
        <v>7</v>
      </c>
      <c r="AK15">
        <v>66</v>
      </c>
    </row>
    <row r="16" spans="1:37">
      <c r="A16" t="s">
        <v>921</v>
      </c>
      <c r="B16">
        <v>6388</v>
      </c>
      <c r="C16">
        <v>1425</v>
      </c>
      <c r="D16">
        <v>1218</v>
      </c>
      <c r="E16">
        <v>3745</v>
      </c>
      <c r="F16">
        <v>6002</v>
      </c>
      <c r="G16">
        <v>1317</v>
      </c>
      <c r="H16">
        <v>990</v>
      </c>
      <c r="I16">
        <v>3695</v>
      </c>
      <c r="J16">
        <v>2066</v>
      </c>
      <c r="K16">
        <v>749</v>
      </c>
      <c r="L16">
        <v>482</v>
      </c>
      <c r="M16">
        <v>835</v>
      </c>
      <c r="N16">
        <v>102</v>
      </c>
      <c r="O16">
        <v>44</v>
      </c>
      <c r="P16">
        <v>33</v>
      </c>
      <c r="Q16">
        <v>25</v>
      </c>
      <c r="R16">
        <v>76</v>
      </c>
      <c r="S16">
        <v>36</v>
      </c>
      <c r="T16">
        <v>19</v>
      </c>
      <c r="U16">
        <v>21</v>
      </c>
      <c r="V16">
        <v>228</v>
      </c>
      <c r="W16">
        <v>49</v>
      </c>
      <c r="X16">
        <v>52</v>
      </c>
      <c r="Y16">
        <v>127</v>
      </c>
      <c r="Z16">
        <v>3476</v>
      </c>
      <c r="AA16">
        <v>423</v>
      </c>
      <c r="AB16">
        <v>386</v>
      </c>
      <c r="AC16">
        <v>2667</v>
      </c>
      <c r="AD16">
        <v>386</v>
      </c>
      <c r="AE16">
        <v>108</v>
      </c>
      <c r="AF16">
        <v>228</v>
      </c>
      <c r="AG16">
        <v>50</v>
      </c>
      <c r="AH16">
        <v>68</v>
      </c>
      <c r="AI16">
        <v>14</v>
      </c>
      <c r="AJ16">
        <v>4</v>
      </c>
      <c r="AK16">
        <v>50</v>
      </c>
    </row>
    <row r="17" spans="1:37">
      <c r="A17" t="s">
        <v>920</v>
      </c>
      <c r="B17">
        <v>5510</v>
      </c>
      <c r="C17">
        <v>1278</v>
      </c>
      <c r="D17">
        <v>858</v>
      </c>
      <c r="E17">
        <v>3374</v>
      </c>
      <c r="F17">
        <v>5187</v>
      </c>
      <c r="G17">
        <v>1200</v>
      </c>
      <c r="H17">
        <v>652</v>
      </c>
      <c r="I17">
        <v>3335</v>
      </c>
      <c r="J17">
        <v>1653</v>
      </c>
      <c r="K17">
        <v>613</v>
      </c>
      <c r="L17">
        <v>353</v>
      </c>
      <c r="M17">
        <v>687</v>
      </c>
      <c r="N17">
        <v>83</v>
      </c>
      <c r="O17">
        <v>30</v>
      </c>
      <c r="P17">
        <v>17</v>
      </c>
      <c r="Q17">
        <v>36</v>
      </c>
      <c r="R17">
        <v>88</v>
      </c>
      <c r="S17">
        <v>38</v>
      </c>
      <c r="T17">
        <v>19</v>
      </c>
      <c r="U17">
        <v>31</v>
      </c>
      <c r="V17">
        <v>190</v>
      </c>
      <c r="W17">
        <v>53</v>
      </c>
      <c r="X17">
        <v>32</v>
      </c>
      <c r="Y17">
        <v>105</v>
      </c>
      <c r="Z17">
        <v>3132</v>
      </c>
      <c r="AA17">
        <v>452</v>
      </c>
      <c r="AB17">
        <v>215</v>
      </c>
      <c r="AC17">
        <v>2465</v>
      </c>
      <c r="AD17">
        <v>323</v>
      </c>
      <c r="AE17">
        <v>78</v>
      </c>
      <c r="AF17">
        <v>206</v>
      </c>
      <c r="AG17">
        <v>39</v>
      </c>
      <c r="AH17">
        <v>45</v>
      </c>
      <c r="AI17">
        <v>3</v>
      </c>
      <c r="AJ17">
        <v>2</v>
      </c>
      <c r="AK17">
        <v>40</v>
      </c>
    </row>
    <row r="18" spans="1:37">
      <c r="A18" t="s">
        <v>919</v>
      </c>
      <c r="B18">
        <v>4374</v>
      </c>
      <c r="C18">
        <v>830</v>
      </c>
      <c r="D18">
        <v>739</v>
      </c>
      <c r="E18">
        <v>2805</v>
      </c>
      <c r="F18">
        <v>4078</v>
      </c>
      <c r="G18">
        <v>765</v>
      </c>
      <c r="H18">
        <v>565</v>
      </c>
      <c r="I18">
        <v>2748</v>
      </c>
      <c r="J18">
        <v>1369</v>
      </c>
      <c r="K18">
        <v>420</v>
      </c>
      <c r="L18">
        <v>287</v>
      </c>
      <c r="M18">
        <v>662</v>
      </c>
      <c r="N18">
        <v>58</v>
      </c>
      <c r="O18">
        <v>19</v>
      </c>
      <c r="P18">
        <v>12</v>
      </c>
      <c r="Q18">
        <v>27</v>
      </c>
      <c r="R18">
        <v>79</v>
      </c>
      <c r="S18">
        <v>26</v>
      </c>
      <c r="T18">
        <v>22</v>
      </c>
      <c r="U18">
        <v>31</v>
      </c>
      <c r="V18">
        <v>153</v>
      </c>
      <c r="W18">
        <v>26</v>
      </c>
      <c r="X18">
        <v>19</v>
      </c>
      <c r="Y18">
        <v>108</v>
      </c>
      <c r="Z18">
        <v>2384</v>
      </c>
      <c r="AA18">
        <v>262</v>
      </c>
      <c r="AB18">
        <v>216</v>
      </c>
      <c r="AC18">
        <v>1906</v>
      </c>
      <c r="AD18">
        <v>296</v>
      </c>
      <c r="AE18">
        <v>65</v>
      </c>
      <c r="AF18">
        <v>174</v>
      </c>
      <c r="AG18">
        <v>57</v>
      </c>
      <c r="AH18">
        <v>16</v>
      </c>
      <c r="AI18">
        <v>1</v>
      </c>
      <c r="AJ18" t="s">
        <v>19</v>
      </c>
      <c r="AK18">
        <v>15</v>
      </c>
    </row>
    <row r="19" spans="1:37">
      <c r="A19" t="s">
        <v>918</v>
      </c>
      <c r="B19">
        <v>5802</v>
      </c>
      <c r="C19">
        <v>1121</v>
      </c>
      <c r="D19">
        <v>1025</v>
      </c>
      <c r="E19">
        <v>3656</v>
      </c>
      <c r="F19">
        <v>5433</v>
      </c>
      <c r="G19">
        <v>1050</v>
      </c>
      <c r="H19">
        <v>825</v>
      </c>
      <c r="I19">
        <v>3558</v>
      </c>
      <c r="J19">
        <v>1984</v>
      </c>
      <c r="K19">
        <v>569</v>
      </c>
      <c r="L19">
        <v>466</v>
      </c>
      <c r="M19">
        <v>949</v>
      </c>
      <c r="N19">
        <v>129</v>
      </c>
      <c r="O19">
        <v>65</v>
      </c>
      <c r="P19">
        <v>23</v>
      </c>
      <c r="Q19">
        <v>41</v>
      </c>
      <c r="R19">
        <v>209</v>
      </c>
      <c r="S19">
        <v>37</v>
      </c>
      <c r="T19">
        <v>43</v>
      </c>
      <c r="U19">
        <v>129</v>
      </c>
      <c r="V19">
        <v>144</v>
      </c>
      <c r="W19">
        <v>39</v>
      </c>
      <c r="X19">
        <v>28</v>
      </c>
      <c r="Y19">
        <v>77</v>
      </c>
      <c r="Z19">
        <v>2924</v>
      </c>
      <c r="AA19">
        <v>328</v>
      </c>
      <c r="AB19">
        <v>248</v>
      </c>
      <c r="AC19">
        <v>2348</v>
      </c>
      <c r="AD19">
        <v>369</v>
      </c>
      <c r="AE19">
        <v>71</v>
      </c>
      <c r="AF19">
        <v>200</v>
      </c>
      <c r="AG19">
        <v>98</v>
      </c>
      <c r="AH19">
        <v>17</v>
      </c>
      <c r="AI19">
        <v>6</v>
      </c>
      <c r="AJ19">
        <v>7</v>
      </c>
      <c r="AK19">
        <v>4</v>
      </c>
    </row>
    <row r="20" spans="1:37">
      <c r="A20" t="s">
        <v>917</v>
      </c>
      <c r="B20">
        <v>17512</v>
      </c>
      <c r="C20">
        <v>3078</v>
      </c>
      <c r="D20">
        <v>2037</v>
      </c>
      <c r="E20">
        <v>12397</v>
      </c>
      <c r="F20">
        <v>16571</v>
      </c>
      <c r="G20">
        <v>2857</v>
      </c>
      <c r="H20">
        <v>1487</v>
      </c>
      <c r="I20">
        <v>12227</v>
      </c>
      <c r="J20">
        <v>5955</v>
      </c>
      <c r="K20">
        <v>1639</v>
      </c>
      <c r="L20">
        <v>925</v>
      </c>
      <c r="M20">
        <v>3391</v>
      </c>
      <c r="N20">
        <v>350</v>
      </c>
      <c r="O20">
        <v>152</v>
      </c>
      <c r="P20">
        <v>75</v>
      </c>
      <c r="Q20">
        <v>123</v>
      </c>
      <c r="R20">
        <v>266</v>
      </c>
      <c r="S20">
        <v>98</v>
      </c>
      <c r="T20">
        <v>48</v>
      </c>
      <c r="U20">
        <v>120</v>
      </c>
      <c r="V20">
        <v>539</v>
      </c>
      <c r="W20">
        <v>113</v>
      </c>
      <c r="X20">
        <v>76</v>
      </c>
      <c r="Y20">
        <v>350</v>
      </c>
      <c r="Z20">
        <v>9357</v>
      </c>
      <c r="AA20">
        <v>816</v>
      </c>
      <c r="AB20">
        <v>348</v>
      </c>
      <c r="AC20">
        <v>8193</v>
      </c>
      <c r="AD20">
        <v>941</v>
      </c>
      <c r="AE20">
        <v>221</v>
      </c>
      <c r="AF20">
        <v>550</v>
      </c>
      <c r="AG20">
        <v>170</v>
      </c>
      <c r="AH20">
        <v>168</v>
      </c>
      <c r="AI20">
        <v>25</v>
      </c>
      <c r="AJ20">
        <v>9</v>
      </c>
      <c r="AK20">
        <v>134</v>
      </c>
    </row>
    <row r="21" spans="1:37">
      <c r="A21" t="s">
        <v>916</v>
      </c>
      <c r="B21">
        <v>19616</v>
      </c>
      <c r="C21">
        <v>3804</v>
      </c>
      <c r="D21">
        <v>2707</v>
      </c>
      <c r="E21">
        <v>13105</v>
      </c>
      <c r="F21">
        <v>18585</v>
      </c>
      <c r="G21">
        <v>3506</v>
      </c>
      <c r="H21">
        <v>2175</v>
      </c>
      <c r="I21">
        <v>12904</v>
      </c>
      <c r="J21">
        <v>6426</v>
      </c>
      <c r="K21">
        <v>1879</v>
      </c>
      <c r="L21">
        <v>1221</v>
      </c>
      <c r="M21">
        <v>3326</v>
      </c>
      <c r="N21">
        <v>409</v>
      </c>
      <c r="O21">
        <v>176</v>
      </c>
      <c r="P21">
        <v>90</v>
      </c>
      <c r="Q21">
        <v>143</v>
      </c>
      <c r="R21">
        <v>294</v>
      </c>
      <c r="S21">
        <v>116</v>
      </c>
      <c r="T21">
        <v>46</v>
      </c>
      <c r="U21">
        <v>132</v>
      </c>
      <c r="V21">
        <v>554</v>
      </c>
      <c r="W21">
        <v>118</v>
      </c>
      <c r="X21">
        <v>99</v>
      </c>
      <c r="Y21">
        <v>337</v>
      </c>
      <c r="Z21">
        <v>10769</v>
      </c>
      <c r="AA21">
        <v>1150</v>
      </c>
      <c r="AB21">
        <v>693</v>
      </c>
      <c r="AC21">
        <v>8926</v>
      </c>
      <c r="AD21">
        <v>1031</v>
      </c>
      <c r="AE21">
        <v>298</v>
      </c>
      <c r="AF21">
        <v>532</v>
      </c>
      <c r="AG21">
        <v>201</v>
      </c>
      <c r="AH21">
        <v>125</v>
      </c>
      <c r="AI21">
        <v>17</v>
      </c>
      <c r="AJ21">
        <v>1</v>
      </c>
      <c r="AK21">
        <v>107</v>
      </c>
    </row>
    <row r="22" spans="1:37">
      <c r="A22" t="s">
        <v>915</v>
      </c>
      <c r="B22">
        <v>48391</v>
      </c>
      <c r="C22">
        <v>6799</v>
      </c>
      <c r="D22">
        <v>5510</v>
      </c>
      <c r="E22">
        <v>36082</v>
      </c>
      <c r="F22">
        <v>46324</v>
      </c>
      <c r="G22">
        <v>6263</v>
      </c>
      <c r="H22">
        <v>4321</v>
      </c>
      <c r="I22">
        <v>35740</v>
      </c>
      <c r="J22">
        <v>15392</v>
      </c>
      <c r="K22">
        <v>3697</v>
      </c>
      <c r="L22">
        <v>2850</v>
      </c>
      <c r="M22">
        <v>8845</v>
      </c>
      <c r="N22">
        <v>958</v>
      </c>
      <c r="O22">
        <v>360</v>
      </c>
      <c r="P22">
        <v>197</v>
      </c>
      <c r="Q22">
        <v>401</v>
      </c>
      <c r="R22">
        <v>735</v>
      </c>
      <c r="S22">
        <v>220</v>
      </c>
      <c r="T22">
        <v>135</v>
      </c>
      <c r="U22">
        <v>380</v>
      </c>
      <c r="V22">
        <v>1196</v>
      </c>
      <c r="W22">
        <v>142</v>
      </c>
      <c r="X22">
        <v>162</v>
      </c>
      <c r="Y22">
        <v>892</v>
      </c>
      <c r="Z22">
        <v>27868</v>
      </c>
      <c r="AA22">
        <v>1795</v>
      </c>
      <c r="AB22">
        <v>933</v>
      </c>
      <c r="AC22">
        <v>25140</v>
      </c>
      <c r="AD22">
        <v>2067</v>
      </c>
      <c r="AE22">
        <v>536</v>
      </c>
      <c r="AF22">
        <v>1189</v>
      </c>
      <c r="AG22">
        <v>342</v>
      </c>
      <c r="AH22">
        <v>117</v>
      </c>
      <c r="AI22">
        <v>10</v>
      </c>
      <c r="AJ22">
        <v>15</v>
      </c>
      <c r="AK22">
        <v>92</v>
      </c>
    </row>
    <row r="23" spans="1:37">
      <c r="A23" t="s">
        <v>914</v>
      </c>
      <c r="B23">
        <v>33483</v>
      </c>
      <c r="C23">
        <v>3412</v>
      </c>
      <c r="D23">
        <v>4936</v>
      </c>
      <c r="E23">
        <v>25135</v>
      </c>
      <c r="F23">
        <v>31952</v>
      </c>
      <c r="G23">
        <v>3109</v>
      </c>
      <c r="H23">
        <v>4057</v>
      </c>
      <c r="I23">
        <v>24786</v>
      </c>
      <c r="J23">
        <v>10359</v>
      </c>
      <c r="K23">
        <v>1636</v>
      </c>
      <c r="L23">
        <v>2469</v>
      </c>
      <c r="M23">
        <v>6254</v>
      </c>
      <c r="N23">
        <v>695</v>
      </c>
      <c r="O23">
        <v>152</v>
      </c>
      <c r="P23">
        <v>217</v>
      </c>
      <c r="Q23">
        <v>326</v>
      </c>
      <c r="R23">
        <v>626</v>
      </c>
      <c r="S23">
        <v>129</v>
      </c>
      <c r="T23">
        <v>168</v>
      </c>
      <c r="U23">
        <v>329</v>
      </c>
      <c r="V23">
        <v>816</v>
      </c>
      <c r="W23">
        <v>79</v>
      </c>
      <c r="X23">
        <v>116</v>
      </c>
      <c r="Y23">
        <v>621</v>
      </c>
      <c r="Z23">
        <v>19253</v>
      </c>
      <c r="AA23">
        <v>1081</v>
      </c>
      <c r="AB23">
        <v>1058</v>
      </c>
      <c r="AC23">
        <v>17114</v>
      </c>
      <c r="AD23">
        <v>1531</v>
      </c>
      <c r="AE23">
        <v>303</v>
      </c>
      <c r="AF23">
        <v>879</v>
      </c>
      <c r="AG23">
        <v>349</v>
      </c>
      <c r="AH23">
        <v>82</v>
      </c>
      <c r="AI23">
        <v>1</v>
      </c>
      <c r="AJ23">
        <v>29</v>
      </c>
      <c r="AK23">
        <v>52</v>
      </c>
    </row>
    <row r="24" spans="1:37">
      <c r="A24" t="s">
        <v>913</v>
      </c>
      <c r="B24">
        <v>5858</v>
      </c>
      <c r="C24">
        <v>1253</v>
      </c>
      <c r="D24">
        <v>1332</v>
      </c>
      <c r="E24">
        <v>3273</v>
      </c>
      <c r="F24">
        <v>5541</v>
      </c>
      <c r="G24">
        <v>1190</v>
      </c>
      <c r="H24">
        <v>1104</v>
      </c>
      <c r="I24">
        <v>3247</v>
      </c>
      <c r="J24">
        <v>2557</v>
      </c>
      <c r="K24">
        <v>848</v>
      </c>
      <c r="L24">
        <v>700</v>
      </c>
      <c r="M24">
        <v>1009</v>
      </c>
      <c r="N24">
        <v>69</v>
      </c>
      <c r="O24">
        <v>17</v>
      </c>
      <c r="P24">
        <v>19</v>
      </c>
      <c r="Q24">
        <v>33</v>
      </c>
      <c r="R24">
        <v>50</v>
      </c>
      <c r="S24">
        <v>17</v>
      </c>
      <c r="T24">
        <v>14</v>
      </c>
      <c r="U24">
        <v>19</v>
      </c>
      <c r="V24">
        <v>121</v>
      </c>
      <c r="W24">
        <v>23</v>
      </c>
      <c r="X24">
        <v>35</v>
      </c>
      <c r="Y24">
        <v>63</v>
      </c>
      <c r="Z24">
        <v>2720</v>
      </c>
      <c r="AA24">
        <v>278</v>
      </c>
      <c r="AB24">
        <v>328</v>
      </c>
      <c r="AC24">
        <v>2114</v>
      </c>
      <c r="AD24">
        <v>317</v>
      </c>
      <c r="AE24">
        <v>63</v>
      </c>
      <c r="AF24">
        <v>228</v>
      </c>
      <c r="AG24">
        <v>26</v>
      </c>
      <c r="AH24">
        <v>118</v>
      </c>
      <c r="AI24">
        <v>32</v>
      </c>
      <c r="AJ24">
        <v>31</v>
      </c>
      <c r="AK24">
        <v>55</v>
      </c>
    </row>
    <row r="25" spans="1:37">
      <c r="A25" t="s">
        <v>912</v>
      </c>
      <c r="B25">
        <v>2680</v>
      </c>
      <c r="C25">
        <v>734</v>
      </c>
      <c r="D25">
        <v>396</v>
      </c>
      <c r="E25">
        <v>1550</v>
      </c>
      <c r="F25">
        <v>2522</v>
      </c>
      <c r="G25">
        <v>677</v>
      </c>
      <c r="H25">
        <v>326</v>
      </c>
      <c r="I25">
        <v>1519</v>
      </c>
      <c r="J25">
        <v>1031</v>
      </c>
      <c r="K25">
        <v>398</v>
      </c>
      <c r="L25">
        <v>175</v>
      </c>
      <c r="M25">
        <v>458</v>
      </c>
      <c r="N25">
        <v>51</v>
      </c>
      <c r="O25">
        <v>23</v>
      </c>
      <c r="P25">
        <v>9</v>
      </c>
      <c r="Q25">
        <v>19</v>
      </c>
      <c r="R25">
        <v>62</v>
      </c>
      <c r="S25">
        <v>14</v>
      </c>
      <c r="T25">
        <v>25</v>
      </c>
      <c r="U25">
        <v>23</v>
      </c>
      <c r="V25">
        <v>99</v>
      </c>
      <c r="W25">
        <v>23</v>
      </c>
      <c r="X25">
        <v>25</v>
      </c>
      <c r="Y25">
        <v>51</v>
      </c>
      <c r="Z25">
        <v>1248</v>
      </c>
      <c r="AA25">
        <v>208</v>
      </c>
      <c r="AB25">
        <v>85</v>
      </c>
      <c r="AC25">
        <v>955</v>
      </c>
      <c r="AD25">
        <v>158</v>
      </c>
      <c r="AE25">
        <v>57</v>
      </c>
      <c r="AF25">
        <v>70</v>
      </c>
      <c r="AG25">
        <v>31</v>
      </c>
      <c r="AH25">
        <v>23</v>
      </c>
      <c r="AI25" t="s">
        <v>19</v>
      </c>
      <c r="AJ25">
        <v>9</v>
      </c>
      <c r="AK25">
        <v>14</v>
      </c>
    </row>
    <row r="26" spans="1:37">
      <c r="A26" t="s">
        <v>911</v>
      </c>
      <c r="B26">
        <v>3060</v>
      </c>
      <c r="C26">
        <v>671</v>
      </c>
      <c r="D26">
        <v>665</v>
      </c>
      <c r="E26">
        <v>1724</v>
      </c>
      <c r="F26">
        <v>2863</v>
      </c>
      <c r="G26">
        <v>623</v>
      </c>
      <c r="H26">
        <v>543</v>
      </c>
      <c r="I26">
        <v>1697</v>
      </c>
      <c r="J26">
        <v>1266</v>
      </c>
      <c r="K26">
        <v>365</v>
      </c>
      <c r="L26">
        <v>337</v>
      </c>
      <c r="M26">
        <v>564</v>
      </c>
      <c r="N26">
        <v>45</v>
      </c>
      <c r="O26">
        <v>18</v>
      </c>
      <c r="P26">
        <v>9</v>
      </c>
      <c r="Q26">
        <v>18</v>
      </c>
      <c r="R26">
        <v>50</v>
      </c>
      <c r="S26">
        <v>20</v>
      </c>
      <c r="T26">
        <v>11</v>
      </c>
      <c r="U26">
        <v>19</v>
      </c>
      <c r="V26">
        <v>93</v>
      </c>
      <c r="W26">
        <v>17</v>
      </c>
      <c r="X26">
        <v>16</v>
      </c>
      <c r="Y26">
        <v>60</v>
      </c>
      <c r="Z26">
        <v>1375</v>
      </c>
      <c r="AA26">
        <v>190</v>
      </c>
      <c r="AB26">
        <v>161</v>
      </c>
      <c r="AC26">
        <v>1024</v>
      </c>
      <c r="AD26">
        <v>197</v>
      </c>
      <c r="AE26">
        <v>48</v>
      </c>
      <c r="AF26">
        <v>122</v>
      </c>
      <c r="AG26">
        <v>27</v>
      </c>
      <c r="AH26">
        <v>13</v>
      </c>
      <c r="AI26">
        <v>1</v>
      </c>
      <c r="AJ26">
        <v>8</v>
      </c>
      <c r="AK26">
        <v>4</v>
      </c>
    </row>
    <row r="27" spans="1:37">
      <c r="A27" t="s">
        <v>910</v>
      </c>
      <c r="B27">
        <v>1857</v>
      </c>
      <c r="C27">
        <v>282</v>
      </c>
      <c r="D27">
        <v>415</v>
      </c>
      <c r="E27">
        <v>1160</v>
      </c>
      <c r="F27">
        <v>1756</v>
      </c>
      <c r="G27">
        <v>267</v>
      </c>
      <c r="H27">
        <v>336</v>
      </c>
      <c r="I27">
        <v>1153</v>
      </c>
      <c r="J27">
        <v>695</v>
      </c>
      <c r="K27">
        <v>184</v>
      </c>
      <c r="L27">
        <v>229</v>
      </c>
      <c r="M27">
        <v>282</v>
      </c>
      <c r="N27">
        <v>22</v>
      </c>
      <c r="O27">
        <v>7</v>
      </c>
      <c r="P27">
        <v>3</v>
      </c>
      <c r="Q27">
        <v>12</v>
      </c>
      <c r="R27">
        <v>21</v>
      </c>
      <c r="S27">
        <v>4</v>
      </c>
      <c r="T27">
        <v>10</v>
      </c>
      <c r="U27">
        <v>7</v>
      </c>
      <c r="V27">
        <v>58</v>
      </c>
      <c r="W27">
        <v>3</v>
      </c>
      <c r="X27">
        <v>10</v>
      </c>
      <c r="Y27">
        <v>45</v>
      </c>
      <c r="Z27">
        <v>943</v>
      </c>
      <c r="AA27">
        <v>68</v>
      </c>
      <c r="AB27">
        <v>76</v>
      </c>
      <c r="AC27">
        <v>799</v>
      </c>
      <c r="AD27">
        <v>101</v>
      </c>
      <c r="AE27">
        <v>15</v>
      </c>
      <c r="AF27">
        <v>79</v>
      </c>
      <c r="AG27">
        <v>7</v>
      </c>
      <c r="AH27">
        <v>5</v>
      </c>
      <c r="AI27">
        <v>2</v>
      </c>
      <c r="AJ27" t="s">
        <v>19</v>
      </c>
      <c r="AK27">
        <v>3</v>
      </c>
    </row>
    <row r="28" spans="1:37">
      <c r="A28" t="s">
        <v>909</v>
      </c>
      <c r="B28">
        <v>2235</v>
      </c>
      <c r="C28">
        <v>440</v>
      </c>
      <c r="D28">
        <v>315</v>
      </c>
      <c r="E28">
        <v>1480</v>
      </c>
      <c r="F28">
        <v>2123</v>
      </c>
      <c r="G28">
        <v>411</v>
      </c>
      <c r="H28">
        <v>239</v>
      </c>
      <c r="I28">
        <v>1473</v>
      </c>
      <c r="J28">
        <v>756</v>
      </c>
      <c r="K28">
        <v>235</v>
      </c>
      <c r="L28">
        <v>158</v>
      </c>
      <c r="M28">
        <v>363</v>
      </c>
      <c r="N28">
        <v>20</v>
      </c>
      <c r="O28">
        <v>12</v>
      </c>
      <c r="P28">
        <v>4</v>
      </c>
      <c r="Q28">
        <v>4</v>
      </c>
      <c r="R28">
        <v>30</v>
      </c>
      <c r="S28">
        <v>12</v>
      </c>
      <c r="T28">
        <v>8</v>
      </c>
      <c r="U28">
        <v>10</v>
      </c>
      <c r="V28">
        <v>88</v>
      </c>
      <c r="W28">
        <v>20</v>
      </c>
      <c r="X28">
        <v>14</v>
      </c>
      <c r="Y28">
        <v>54</v>
      </c>
      <c r="Z28">
        <v>1220</v>
      </c>
      <c r="AA28">
        <v>125</v>
      </c>
      <c r="AB28">
        <v>53</v>
      </c>
      <c r="AC28">
        <v>1042</v>
      </c>
      <c r="AD28">
        <v>112</v>
      </c>
      <c r="AE28">
        <v>29</v>
      </c>
      <c r="AF28">
        <v>76</v>
      </c>
      <c r="AG28">
        <v>7</v>
      </c>
      <c r="AH28">
        <v>6</v>
      </c>
      <c r="AI28">
        <v>2</v>
      </c>
      <c r="AJ28">
        <v>2</v>
      </c>
      <c r="AK28">
        <v>2</v>
      </c>
    </row>
    <row r="29" spans="1:37">
      <c r="A29" t="s">
        <v>908</v>
      </c>
      <c r="B29">
        <v>6499</v>
      </c>
      <c r="C29">
        <v>1513</v>
      </c>
      <c r="D29">
        <v>1252</v>
      </c>
      <c r="E29">
        <v>3734</v>
      </c>
      <c r="F29">
        <v>6081</v>
      </c>
      <c r="G29">
        <v>1415</v>
      </c>
      <c r="H29">
        <v>1030</v>
      </c>
      <c r="I29">
        <v>3636</v>
      </c>
      <c r="J29">
        <v>2701</v>
      </c>
      <c r="K29">
        <v>916</v>
      </c>
      <c r="L29">
        <v>663</v>
      </c>
      <c r="M29">
        <v>1122</v>
      </c>
      <c r="N29">
        <v>104</v>
      </c>
      <c r="O29">
        <v>36</v>
      </c>
      <c r="P29">
        <v>32</v>
      </c>
      <c r="Q29">
        <v>36</v>
      </c>
      <c r="R29">
        <v>43</v>
      </c>
      <c r="S29">
        <v>13</v>
      </c>
      <c r="T29">
        <v>9</v>
      </c>
      <c r="U29">
        <v>21</v>
      </c>
      <c r="V29">
        <v>121</v>
      </c>
      <c r="W29">
        <v>27</v>
      </c>
      <c r="X29">
        <v>27</v>
      </c>
      <c r="Y29">
        <v>67</v>
      </c>
      <c r="Z29">
        <v>3056</v>
      </c>
      <c r="AA29">
        <v>396</v>
      </c>
      <c r="AB29">
        <v>292</v>
      </c>
      <c r="AC29">
        <v>2368</v>
      </c>
      <c r="AD29">
        <v>418</v>
      </c>
      <c r="AE29">
        <v>98</v>
      </c>
      <c r="AF29">
        <v>222</v>
      </c>
      <c r="AG29">
        <v>98</v>
      </c>
      <c r="AH29">
        <v>19</v>
      </c>
      <c r="AI29">
        <v>2</v>
      </c>
      <c r="AJ29">
        <v>7</v>
      </c>
      <c r="AK29">
        <v>10</v>
      </c>
    </row>
    <row r="30" spans="1:37">
      <c r="A30" t="s">
        <v>907</v>
      </c>
      <c r="B30">
        <v>5649</v>
      </c>
      <c r="C30">
        <v>1005</v>
      </c>
      <c r="D30">
        <v>935</v>
      </c>
      <c r="E30">
        <v>3709</v>
      </c>
      <c r="F30">
        <v>5334</v>
      </c>
      <c r="G30">
        <v>935</v>
      </c>
      <c r="H30">
        <v>751</v>
      </c>
      <c r="I30">
        <v>3648</v>
      </c>
      <c r="J30">
        <v>2035</v>
      </c>
      <c r="K30">
        <v>537</v>
      </c>
      <c r="L30">
        <v>421</v>
      </c>
      <c r="M30">
        <v>1077</v>
      </c>
      <c r="N30">
        <v>59</v>
      </c>
      <c r="O30">
        <v>27</v>
      </c>
      <c r="P30">
        <v>13</v>
      </c>
      <c r="Q30">
        <v>19</v>
      </c>
      <c r="R30">
        <v>80</v>
      </c>
      <c r="S30">
        <v>16</v>
      </c>
      <c r="T30">
        <v>12</v>
      </c>
      <c r="U30">
        <v>52</v>
      </c>
      <c r="V30">
        <v>124</v>
      </c>
      <c r="W30">
        <v>21</v>
      </c>
      <c r="X30">
        <v>26</v>
      </c>
      <c r="Y30">
        <v>77</v>
      </c>
      <c r="Z30">
        <v>2985</v>
      </c>
      <c r="AA30">
        <v>322</v>
      </c>
      <c r="AB30">
        <v>267</v>
      </c>
      <c r="AC30">
        <v>2396</v>
      </c>
      <c r="AD30">
        <v>315</v>
      </c>
      <c r="AE30">
        <v>70</v>
      </c>
      <c r="AF30">
        <v>184</v>
      </c>
      <c r="AG30">
        <v>61</v>
      </c>
      <c r="AH30">
        <v>97</v>
      </c>
      <c r="AI30">
        <v>16</v>
      </c>
      <c r="AJ30">
        <v>5</v>
      </c>
      <c r="AK30">
        <v>76</v>
      </c>
    </row>
    <row r="31" spans="1:37">
      <c r="A31" t="s">
        <v>906</v>
      </c>
      <c r="B31">
        <v>8186</v>
      </c>
      <c r="C31">
        <v>1521</v>
      </c>
      <c r="D31">
        <v>1213</v>
      </c>
      <c r="E31">
        <v>5452</v>
      </c>
      <c r="F31">
        <v>7742</v>
      </c>
      <c r="G31">
        <v>1430</v>
      </c>
      <c r="H31">
        <v>936</v>
      </c>
      <c r="I31">
        <v>5376</v>
      </c>
      <c r="J31">
        <v>3035</v>
      </c>
      <c r="K31">
        <v>854</v>
      </c>
      <c r="L31">
        <v>513</v>
      </c>
      <c r="M31">
        <v>1668</v>
      </c>
      <c r="N31">
        <v>144</v>
      </c>
      <c r="O31">
        <v>44</v>
      </c>
      <c r="P31">
        <v>27</v>
      </c>
      <c r="Q31">
        <v>73</v>
      </c>
      <c r="R31">
        <v>61</v>
      </c>
      <c r="S31">
        <v>27</v>
      </c>
      <c r="T31">
        <v>10</v>
      </c>
      <c r="U31">
        <v>24</v>
      </c>
      <c r="V31">
        <v>158</v>
      </c>
      <c r="W31">
        <v>31</v>
      </c>
      <c r="X31">
        <v>24</v>
      </c>
      <c r="Y31">
        <v>103</v>
      </c>
      <c r="Z31">
        <v>4295</v>
      </c>
      <c r="AA31">
        <v>454</v>
      </c>
      <c r="AB31">
        <v>357</v>
      </c>
      <c r="AC31">
        <v>3484</v>
      </c>
      <c r="AD31">
        <v>444</v>
      </c>
      <c r="AE31">
        <v>91</v>
      </c>
      <c r="AF31">
        <v>277</v>
      </c>
      <c r="AG31">
        <v>76</v>
      </c>
      <c r="AH31">
        <v>63</v>
      </c>
      <c r="AI31">
        <v>10</v>
      </c>
      <c r="AJ31">
        <v>8</v>
      </c>
      <c r="AK31">
        <v>45</v>
      </c>
    </row>
    <row r="32" spans="1:37">
      <c r="A32" t="s">
        <v>905</v>
      </c>
      <c r="B32">
        <v>24675</v>
      </c>
      <c r="C32">
        <v>4091</v>
      </c>
      <c r="D32">
        <v>3342</v>
      </c>
      <c r="E32">
        <v>17242</v>
      </c>
      <c r="F32">
        <v>23504</v>
      </c>
      <c r="G32">
        <v>3788</v>
      </c>
      <c r="H32">
        <v>2680</v>
      </c>
      <c r="I32">
        <v>17036</v>
      </c>
      <c r="J32">
        <v>8428</v>
      </c>
      <c r="K32">
        <v>2245</v>
      </c>
      <c r="L32">
        <v>1425</v>
      </c>
      <c r="M32">
        <v>4758</v>
      </c>
      <c r="N32">
        <v>492</v>
      </c>
      <c r="O32">
        <v>185</v>
      </c>
      <c r="P32">
        <v>97</v>
      </c>
      <c r="Q32">
        <v>210</v>
      </c>
      <c r="R32">
        <v>354</v>
      </c>
      <c r="S32">
        <v>109</v>
      </c>
      <c r="T32">
        <v>71</v>
      </c>
      <c r="U32">
        <v>174</v>
      </c>
      <c r="V32">
        <v>599</v>
      </c>
      <c r="W32">
        <v>98</v>
      </c>
      <c r="X32">
        <v>83</v>
      </c>
      <c r="Y32">
        <v>418</v>
      </c>
      <c r="Z32">
        <v>13485</v>
      </c>
      <c r="AA32">
        <v>1109</v>
      </c>
      <c r="AB32">
        <v>976</v>
      </c>
      <c r="AC32">
        <v>11400</v>
      </c>
      <c r="AD32">
        <v>1171</v>
      </c>
      <c r="AE32">
        <v>303</v>
      </c>
      <c r="AF32">
        <v>662</v>
      </c>
      <c r="AG32">
        <v>206</v>
      </c>
      <c r="AH32">
        <v>61</v>
      </c>
      <c r="AI32" t="s">
        <v>19</v>
      </c>
      <c r="AJ32">
        <v>9</v>
      </c>
      <c r="AK32">
        <v>52</v>
      </c>
    </row>
    <row r="33" spans="1:37">
      <c r="A33" t="s">
        <v>904</v>
      </c>
      <c r="B33">
        <v>5775</v>
      </c>
      <c r="C33">
        <v>1361</v>
      </c>
      <c r="D33">
        <v>784</v>
      </c>
      <c r="E33">
        <v>3630</v>
      </c>
      <c r="F33">
        <v>5421</v>
      </c>
      <c r="G33">
        <v>1251</v>
      </c>
      <c r="H33">
        <v>601</v>
      </c>
      <c r="I33">
        <v>3569</v>
      </c>
      <c r="J33">
        <v>2150</v>
      </c>
      <c r="K33">
        <v>686</v>
      </c>
      <c r="L33">
        <v>395</v>
      </c>
      <c r="M33">
        <v>1069</v>
      </c>
      <c r="N33">
        <v>106</v>
      </c>
      <c r="O33">
        <v>40</v>
      </c>
      <c r="P33">
        <v>23</v>
      </c>
      <c r="Q33">
        <v>43</v>
      </c>
      <c r="R33">
        <v>56</v>
      </c>
      <c r="S33">
        <v>22</v>
      </c>
      <c r="T33">
        <v>11</v>
      </c>
      <c r="U33">
        <v>23</v>
      </c>
      <c r="V33">
        <v>141</v>
      </c>
      <c r="W33">
        <v>36</v>
      </c>
      <c r="X33">
        <v>14</v>
      </c>
      <c r="Y33">
        <v>91</v>
      </c>
      <c r="Z33">
        <v>2907</v>
      </c>
      <c r="AA33">
        <v>440</v>
      </c>
      <c r="AB33">
        <v>148</v>
      </c>
      <c r="AC33">
        <v>2319</v>
      </c>
      <c r="AD33">
        <v>354</v>
      </c>
      <c r="AE33">
        <v>110</v>
      </c>
      <c r="AF33">
        <v>183</v>
      </c>
      <c r="AG33">
        <v>61</v>
      </c>
      <c r="AH33">
        <v>13</v>
      </c>
      <c r="AI33" t="s">
        <v>19</v>
      </c>
      <c r="AJ33">
        <v>2</v>
      </c>
      <c r="AK33">
        <v>11</v>
      </c>
    </row>
    <row r="34" spans="1:37">
      <c r="A34" t="s">
        <v>903</v>
      </c>
      <c r="B34">
        <v>3769</v>
      </c>
      <c r="C34">
        <v>722</v>
      </c>
      <c r="D34">
        <v>529</v>
      </c>
      <c r="E34">
        <v>2518</v>
      </c>
      <c r="F34">
        <v>3530</v>
      </c>
      <c r="G34">
        <v>667</v>
      </c>
      <c r="H34">
        <v>368</v>
      </c>
      <c r="I34">
        <v>2495</v>
      </c>
      <c r="J34">
        <v>1415</v>
      </c>
      <c r="K34">
        <v>427</v>
      </c>
      <c r="L34">
        <v>254</v>
      </c>
      <c r="M34">
        <v>734</v>
      </c>
      <c r="N34">
        <v>59</v>
      </c>
      <c r="O34">
        <v>18</v>
      </c>
      <c r="P34">
        <v>10</v>
      </c>
      <c r="Q34">
        <v>31</v>
      </c>
      <c r="R34">
        <v>62</v>
      </c>
      <c r="S34">
        <v>10</v>
      </c>
      <c r="T34">
        <v>15</v>
      </c>
      <c r="U34">
        <v>37</v>
      </c>
      <c r="V34">
        <v>92</v>
      </c>
      <c r="W34">
        <v>17</v>
      </c>
      <c r="X34">
        <v>13</v>
      </c>
      <c r="Y34">
        <v>62</v>
      </c>
      <c r="Z34">
        <v>1881</v>
      </c>
      <c r="AA34">
        <v>183</v>
      </c>
      <c r="AB34">
        <v>72</v>
      </c>
      <c r="AC34">
        <v>1626</v>
      </c>
      <c r="AD34">
        <v>239</v>
      </c>
      <c r="AE34">
        <v>55</v>
      </c>
      <c r="AF34">
        <v>161</v>
      </c>
      <c r="AG34">
        <v>23</v>
      </c>
      <c r="AH34" t="s">
        <v>19</v>
      </c>
      <c r="AI34" t="s">
        <v>19</v>
      </c>
      <c r="AJ34" t="s">
        <v>19</v>
      </c>
      <c r="AK34" t="s">
        <v>19</v>
      </c>
    </row>
    <row r="35" spans="1:37">
      <c r="A35" t="s">
        <v>902</v>
      </c>
      <c r="B35">
        <v>9235</v>
      </c>
      <c r="C35">
        <v>1732</v>
      </c>
      <c r="D35">
        <v>1151</v>
      </c>
      <c r="E35">
        <v>6352</v>
      </c>
      <c r="F35">
        <v>8845</v>
      </c>
      <c r="G35">
        <v>1617</v>
      </c>
      <c r="H35">
        <v>927</v>
      </c>
      <c r="I35">
        <v>6301</v>
      </c>
      <c r="J35">
        <v>3645</v>
      </c>
      <c r="K35">
        <v>1098</v>
      </c>
      <c r="L35">
        <v>605</v>
      </c>
      <c r="M35">
        <v>1942</v>
      </c>
      <c r="N35">
        <v>165</v>
      </c>
      <c r="O35">
        <v>59</v>
      </c>
      <c r="P35">
        <v>21</v>
      </c>
      <c r="Q35">
        <v>85</v>
      </c>
      <c r="R35">
        <v>93</v>
      </c>
      <c r="S35">
        <v>27</v>
      </c>
      <c r="T35">
        <v>17</v>
      </c>
      <c r="U35">
        <v>49</v>
      </c>
      <c r="V35">
        <v>206</v>
      </c>
      <c r="W35">
        <v>29</v>
      </c>
      <c r="X35">
        <v>15</v>
      </c>
      <c r="Y35">
        <v>162</v>
      </c>
      <c r="Z35">
        <v>4680</v>
      </c>
      <c r="AA35">
        <v>382</v>
      </c>
      <c r="AB35">
        <v>257</v>
      </c>
      <c r="AC35">
        <v>4041</v>
      </c>
      <c r="AD35">
        <v>390</v>
      </c>
      <c r="AE35">
        <v>115</v>
      </c>
      <c r="AF35">
        <v>224</v>
      </c>
      <c r="AG35">
        <v>51</v>
      </c>
      <c r="AH35">
        <v>48</v>
      </c>
      <c r="AI35" t="s">
        <v>19</v>
      </c>
      <c r="AJ35">
        <v>4</v>
      </c>
      <c r="AK35">
        <v>44</v>
      </c>
    </row>
    <row r="36" spans="1:37">
      <c r="A36" t="s">
        <v>901</v>
      </c>
      <c r="B36">
        <v>66724</v>
      </c>
      <c r="C36">
        <v>11384</v>
      </c>
      <c r="D36">
        <v>9055</v>
      </c>
      <c r="E36">
        <v>46285</v>
      </c>
      <c r="F36">
        <v>63608</v>
      </c>
      <c r="G36">
        <v>10450</v>
      </c>
      <c r="H36">
        <v>7532</v>
      </c>
      <c r="I36">
        <v>45626</v>
      </c>
      <c r="J36">
        <v>19959</v>
      </c>
      <c r="K36">
        <v>5102</v>
      </c>
      <c r="L36">
        <v>4146</v>
      </c>
      <c r="M36">
        <v>10711</v>
      </c>
      <c r="N36">
        <v>1722</v>
      </c>
      <c r="O36">
        <v>632</v>
      </c>
      <c r="P36">
        <v>433</v>
      </c>
      <c r="Q36">
        <v>657</v>
      </c>
      <c r="R36">
        <v>1805</v>
      </c>
      <c r="S36">
        <v>503</v>
      </c>
      <c r="T36">
        <v>428</v>
      </c>
      <c r="U36">
        <v>874</v>
      </c>
      <c r="V36">
        <v>1647</v>
      </c>
      <c r="W36">
        <v>321</v>
      </c>
      <c r="X36">
        <v>288</v>
      </c>
      <c r="Y36">
        <v>1038</v>
      </c>
      <c r="Z36">
        <v>38158</v>
      </c>
      <c r="AA36">
        <v>3760</v>
      </c>
      <c r="AB36">
        <v>2167</v>
      </c>
      <c r="AC36">
        <v>32231</v>
      </c>
      <c r="AD36">
        <v>3116</v>
      </c>
      <c r="AE36">
        <v>934</v>
      </c>
      <c r="AF36">
        <v>1523</v>
      </c>
      <c r="AG36">
        <v>659</v>
      </c>
      <c r="AH36">
        <v>129</v>
      </c>
      <c r="AI36">
        <v>17</v>
      </c>
      <c r="AJ36">
        <v>3</v>
      </c>
      <c r="AK36">
        <v>109</v>
      </c>
    </row>
    <row r="37" spans="1:37">
      <c r="A37" t="s">
        <v>900</v>
      </c>
      <c r="B37">
        <v>26632</v>
      </c>
      <c r="C37">
        <v>4345</v>
      </c>
      <c r="D37">
        <v>3082</v>
      </c>
      <c r="E37">
        <v>19205</v>
      </c>
      <c r="F37">
        <v>25404</v>
      </c>
      <c r="G37">
        <v>3976</v>
      </c>
      <c r="H37">
        <v>2466</v>
      </c>
      <c r="I37">
        <v>18962</v>
      </c>
      <c r="J37">
        <v>8835</v>
      </c>
      <c r="K37">
        <v>2335</v>
      </c>
      <c r="L37">
        <v>1624</v>
      </c>
      <c r="M37">
        <v>4876</v>
      </c>
      <c r="N37">
        <v>560</v>
      </c>
      <c r="O37">
        <v>188</v>
      </c>
      <c r="P37">
        <v>111</v>
      </c>
      <c r="Q37">
        <v>261</v>
      </c>
      <c r="R37">
        <v>449</v>
      </c>
      <c r="S37">
        <v>127</v>
      </c>
      <c r="T37">
        <v>73</v>
      </c>
      <c r="U37">
        <v>249</v>
      </c>
      <c r="V37">
        <v>747</v>
      </c>
      <c r="W37">
        <v>142</v>
      </c>
      <c r="X37">
        <v>121</v>
      </c>
      <c r="Y37">
        <v>484</v>
      </c>
      <c r="Z37">
        <v>14687</v>
      </c>
      <c r="AA37">
        <v>1151</v>
      </c>
      <c r="AB37">
        <v>509</v>
      </c>
      <c r="AC37">
        <v>13027</v>
      </c>
      <c r="AD37">
        <v>1228</v>
      </c>
      <c r="AE37">
        <v>369</v>
      </c>
      <c r="AF37">
        <v>616</v>
      </c>
      <c r="AG37">
        <v>243</v>
      </c>
      <c r="AH37">
        <v>90</v>
      </c>
      <c r="AI37">
        <v>2</v>
      </c>
      <c r="AJ37">
        <v>10</v>
      </c>
      <c r="AK37">
        <v>78</v>
      </c>
    </row>
    <row r="38" spans="1:37">
      <c r="A38" t="s">
        <v>899</v>
      </c>
      <c r="B38">
        <v>5786</v>
      </c>
      <c r="C38">
        <v>1185</v>
      </c>
      <c r="D38">
        <v>900</v>
      </c>
      <c r="E38">
        <v>3701</v>
      </c>
      <c r="F38">
        <v>5467</v>
      </c>
      <c r="G38">
        <v>1107</v>
      </c>
      <c r="H38">
        <v>736</v>
      </c>
      <c r="I38">
        <v>3624</v>
      </c>
      <c r="J38">
        <v>1812</v>
      </c>
      <c r="K38">
        <v>576</v>
      </c>
      <c r="L38">
        <v>359</v>
      </c>
      <c r="M38">
        <v>877</v>
      </c>
      <c r="N38">
        <v>91</v>
      </c>
      <c r="O38">
        <v>43</v>
      </c>
      <c r="P38">
        <v>15</v>
      </c>
      <c r="Q38">
        <v>33</v>
      </c>
      <c r="R38">
        <v>101</v>
      </c>
      <c r="S38">
        <v>21</v>
      </c>
      <c r="T38">
        <v>39</v>
      </c>
      <c r="U38">
        <v>41</v>
      </c>
      <c r="V38">
        <v>174</v>
      </c>
      <c r="W38">
        <v>40</v>
      </c>
      <c r="X38">
        <v>33</v>
      </c>
      <c r="Y38">
        <v>101</v>
      </c>
      <c r="Z38">
        <v>3247</v>
      </c>
      <c r="AA38">
        <v>412</v>
      </c>
      <c r="AB38">
        <v>284</v>
      </c>
      <c r="AC38">
        <v>2551</v>
      </c>
      <c r="AD38">
        <v>319</v>
      </c>
      <c r="AE38">
        <v>78</v>
      </c>
      <c r="AF38">
        <v>164</v>
      </c>
      <c r="AG38">
        <v>77</v>
      </c>
      <c r="AH38">
        <v>1</v>
      </c>
      <c r="AI38">
        <v>1</v>
      </c>
      <c r="AJ38" t="s">
        <v>19</v>
      </c>
      <c r="AK38" t="s">
        <v>19</v>
      </c>
    </row>
    <row r="39" spans="1:37">
      <c r="A39" t="s">
        <v>898</v>
      </c>
      <c r="B39">
        <v>6810</v>
      </c>
      <c r="C39">
        <v>1479</v>
      </c>
      <c r="D39">
        <v>1120</v>
      </c>
      <c r="E39">
        <v>4211</v>
      </c>
      <c r="F39">
        <v>6479</v>
      </c>
      <c r="G39">
        <v>1398</v>
      </c>
      <c r="H39">
        <v>924</v>
      </c>
      <c r="I39">
        <v>4157</v>
      </c>
      <c r="J39">
        <v>2140</v>
      </c>
      <c r="K39">
        <v>747</v>
      </c>
      <c r="L39">
        <v>471</v>
      </c>
      <c r="M39">
        <v>922</v>
      </c>
      <c r="N39">
        <v>112</v>
      </c>
      <c r="O39">
        <v>38</v>
      </c>
      <c r="P39">
        <v>22</v>
      </c>
      <c r="Q39">
        <v>52</v>
      </c>
      <c r="R39">
        <v>133</v>
      </c>
      <c r="S39">
        <v>40</v>
      </c>
      <c r="T39">
        <v>33</v>
      </c>
      <c r="U39">
        <v>60</v>
      </c>
      <c r="V39">
        <v>243</v>
      </c>
      <c r="W39">
        <v>59</v>
      </c>
      <c r="X39">
        <v>35</v>
      </c>
      <c r="Y39">
        <v>149</v>
      </c>
      <c r="Z39">
        <v>3812</v>
      </c>
      <c r="AA39">
        <v>501</v>
      </c>
      <c r="AB39">
        <v>353</v>
      </c>
      <c r="AC39">
        <v>2958</v>
      </c>
      <c r="AD39">
        <v>331</v>
      </c>
      <c r="AE39">
        <v>81</v>
      </c>
      <c r="AF39">
        <v>196</v>
      </c>
      <c r="AG39">
        <v>54</v>
      </c>
      <c r="AH39">
        <v>80</v>
      </c>
      <c r="AI39">
        <v>20</v>
      </c>
      <c r="AJ39" t="s">
        <v>19</v>
      </c>
      <c r="AK39">
        <v>60</v>
      </c>
    </row>
    <row r="40" spans="1:37">
      <c r="A40" t="s">
        <v>897</v>
      </c>
      <c r="B40">
        <v>1600</v>
      </c>
      <c r="C40">
        <v>450</v>
      </c>
      <c r="D40">
        <v>378</v>
      </c>
      <c r="E40">
        <v>772</v>
      </c>
      <c r="F40">
        <v>1524</v>
      </c>
      <c r="G40">
        <v>427</v>
      </c>
      <c r="H40">
        <v>334</v>
      </c>
      <c r="I40">
        <v>763</v>
      </c>
      <c r="J40">
        <v>700</v>
      </c>
      <c r="K40">
        <v>259</v>
      </c>
      <c r="L40">
        <v>217</v>
      </c>
      <c r="M40">
        <v>224</v>
      </c>
      <c r="N40">
        <v>43</v>
      </c>
      <c r="O40">
        <v>17</v>
      </c>
      <c r="P40">
        <v>6</v>
      </c>
      <c r="Q40">
        <v>20</v>
      </c>
      <c r="R40">
        <v>73</v>
      </c>
      <c r="S40">
        <v>16</v>
      </c>
      <c r="T40">
        <v>11</v>
      </c>
      <c r="U40">
        <v>46</v>
      </c>
      <c r="V40">
        <v>37</v>
      </c>
      <c r="W40">
        <v>5</v>
      </c>
      <c r="X40">
        <v>22</v>
      </c>
      <c r="Y40">
        <v>10</v>
      </c>
      <c r="Z40">
        <v>668</v>
      </c>
      <c r="AA40">
        <v>130</v>
      </c>
      <c r="AB40">
        <v>77</v>
      </c>
      <c r="AC40">
        <v>461</v>
      </c>
      <c r="AD40">
        <v>76</v>
      </c>
      <c r="AE40">
        <v>23</v>
      </c>
      <c r="AF40">
        <v>44</v>
      </c>
      <c r="AG40">
        <v>9</v>
      </c>
      <c r="AH40" t="s">
        <v>19</v>
      </c>
      <c r="AI40" t="s">
        <v>19</v>
      </c>
      <c r="AJ40" t="s">
        <v>19</v>
      </c>
      <c r="AK40" t="s">
        <v>19</v>
      </c>
    </row>
    <row r="41" spans="1:37">
      <c r="A41" t="s">
        <v>896</v>
      </c>
      <c r="B41">
        <v>2989</v>
      </c>
      <c r="C41">
        <v>717</v>
      </c>
      <c r="D41">
        <v>913</v>
      </c>
      <c r="E41">
        <v>1359</v>
      </c>
      <c r="F41">
        <v>2766</v>
      </c>
      <c r="G41">
        <v>670</v>
      </c>
      <c r="H41">
        <v>758</v>
      </c>
      <c r="I41">
        <v>1338</v>
      </c>
      <c r="J41">
        <v>1142</v>
      </c>
      <c r="K41">
        <v>401</v>
      </c>
      <c r="L41">
        <v>398</v>
      </c>
      <c r="M41">
        <v>343</v>
      </c>
      <c r="N41">
        <v>62</v>
      </c>
      <c r="O41">
        <v>22</v>
      </c>
      <c r="P41">
        <v>11</v>
      </c>
      <c r="Q41">
        <v>29</v>
      </c>
      <c r="R41">
        <v>42</v>
      </c>
      <c r="S41">
        <v>10</v>
      </c>
      <c r="T41">
        <v>16</v>
      </c>
      <c r="U41">
        <v>16</v>
      </c>
      <c r="V41">
        <v>98</v>
      </c>
      <c r="W41">
        <v>24</v>
      </c>
      <c r="X41">
        <v>23</v>
      </c>
      <c r="Y41">
        <v>51</v>
      </c>
      <c r="Z41">
        <v>1377</v>
      </c>
      <c r="AA41">
        <v>203</v>
      </c>
      <c r="AB41">
        <v>298</v>
      </c>
      <c r="AC41">
        <v>876</v>
      </c>
      <c r="AD41">
        <v>223</v>
      </c>
      <c r="AE41">
        <v>47</v>
      </c>
      <c r="AF41">
        <v>155</v>
      </c>
      <c r="AG41">
        <v>21</v>
      </c>
      <c r="AH41">
        <v>34</v>
      </c>
      <c r="AI41">
        <v>15</v>
      </c>
      <c r="AJ41">
        <v>6</v>
      </c>
      <c r="AK41">
        <v>13</v>
      </c>
    </row>
    <row r="42" spans="1:37">
      <c r="A42" t="s">
        <v>895</v>
      </c>
      <c r="B42">
        <v>5581</v>
      </c>
      <c r="C42">
        <v>890</v>
      </c>
      <c r="D42">
        <v>936</v>
      </c>
      <c r="E42">
        <v>3755</v>
      </c>
      <c r="F42">
        <v>5204</v>
      </c>
      <c r="G42">
        <v>831</v>
      </c>
      <c r="H42">
        <v>700</v>
      </c>
      <c r="I42">
        <v>3673</v>
      </c>
      <c r="J42">
        <v>1958</v>
      </c>
      <c r="K42">
        <v>448</v>
      </c>
      <c r="L42">
        <v>420</v>
      </c>
      <c r="M42">
        <v>1090</v>
      </c>
      <c r="N42">
        <v>107</v>
      </c>
      <c r="O42">
        <v>30</v>
      </c>
      <c r="P42">
        <v>27</v>
      </c>
      <c r="Q42">
        <v>50</v>
      </c>
      <c r="R42">
        <v>109</v>
      </c>
      <c r="S42">
        <v>21</v>
      </c>
      <c r="T42">
        <v>34</v>
      </c>
      <c r="U42">
        <v>54</v>
      </c>
      <c r="V42">
        <v>229</v>
      </c>
      <c r="W42">
        <v>32</v>
      </c>
      <c r="X42">
        <v>41</v>
      </c>
      <c r="Y42">
        <v>156</v>
      </c>
      <c r="Z42">
        <v>2777</v>
      </c>
      <c r="AA42">
        <v>289</v>
      </c>
      <c r="AB42">
        <v>173</v>
      </c>
      <c r="AC42">
        <v>2315</v>
      </c>
      <c r="AD42">
        <v>377</v>
      </c>
      <c r="AE42">
        <v>59</v>
      </c>
      <c r="AF42">
        <v>236</v>
      </c>
      <c r="AG42">
        <v>82</v>
      </c>
      <c r="AH42">
        <v>28</v>
      </c>
      <c r="AI42" t="s">
        <v>19</v>
      </c>
      <c r="AJ42" t="s">
        <v>19</v>
      </c>
      <c r="AK42">
        <v>28</v>
      </c>
    </row>
    <row r="43" spans="1:37">
      <c r="A43" t="s">
        <v>894</v>
      </c>
      <c r="B43">
        <v>11246</v>
      </c>
      <c r="C43">
        <v>2096</v>
      </c>
      <c r="D43">
        <v>1640</v>
      </c>
      <c r="E43">
        <v>7510</v>
      </c>
      <c r="F43">
        <v>10593</v>
      </c>
      <c r="G43">
        <v>1911</v>
      </c>
      <c r="H43">
        <v>1270</v>
      </c>
      <c r="I43">
        <v>7412</v>
      </c>
      <c r="J43">
        <v>4106</v>
      </c>
      <c r="K43">
        <v>979</v>
      </c>
      <c r="L43">
        <v>940</v>
      </c>
      <c r="M43">
        <v>2187</v>
      </c>
      <c r="N43">
        <v>233</v>
      </c>
      <c r="O43">
        <v>94</v>
      </c>
      <c r="P43">
        <v>44</v>
      </c>
      <c r="Q43">
        <v>95</v>
      </c>
      <c r="R43">
        <v>192</v>
      </c>
      <c r="S43">
        <v>38</v>
      </c>
      <c r="T43">
        <v>43</v>
      </c>
      <c r="U43">
        <v>111</v>
      </c>
      <c r="V43">
        <v>303</v>
      </c>
      <c r="W43">
        <v>50</v>
      </c>
      <c r="X43">
        <v>46</v>
      </c>
      <c r="Y43">
        <v>207</v>
      </c>
      <c r="Z43">
        <v>5695</v>
      </c>
      <c r="AA43">
        <v>730</v>
      </c>
      <c r="AB43">
        <v>182</v>
      </c>
      <c r="AC43">
        <v>4783</v>
      </c>
      <c r="AD43">
        <v>653</v>
      </c>
      <c r="AE43">
        <v>185</v>
      </c>
      <c r="AF43">
        <v>370</v>
      </c>
      <c r="AG43">
        <v>98</v>
      </c>
      <c r="AH43">
        <v>28</v>
      </c>
      <c r="AI43">
        <v>4</v>
      </c>
      <c r="AJ43">
        <v>1</v>
      </c>
      <c r="AK43">
        <v>23</v>
      </c>
    </row>
    <row r="44" spans="1:37">
      <c r="A44" t="s">
        <v>893</v>
      </c>
      <c r="B44">
        <v>5077</v>
      </c>
      <c r="C44">
        <v>848</v>
      </c>
      <c r="D44">
        <v>974</v>
      </c>
      <c r="E44">
        <v>3255</v>
      </c>
      <c r="F44">
        <v>4753</v>
      </c>
      <c r="G44">
        <v>773</v>
      </c>
      <c r="H44">
        <v>768</v>
      </c>
      <c r="I44">
        <v>3212</v>
      </c>
      <c r="J44">
        <v>1865</v>
      </c>
      <c r="K44">
        <v>479</v>
      </c>
      <c r="L44">
        <v>440</v>
      </c>
      <c r="M44">
        <v>946</v>
      </c>
      <c r="N44">
        <v>66</v>
      </c>
      <c r="O44">
        <v>16</v>
      </c>
      <c r="P44">
        <v>17</v>
      </c>
      <c r="Q44">
        <v>33</v>
      </c>
      <c r="R44">
        <v>117</v>
      </c>
      <c r="S44">
        <v>20</v>
      </c>
      <c r="T44">
        <v>32</v>
      </c>
      <c r="U44">
        <v>65</v>
      </c>
      <c r="V44">
        <v>288</v>
      </c>
      <c r="W44">
        <v>47</v>
      </c>
      <c r="X44">
        <v>37</v>
      </c>
      <c r="Y44">
        <v>204</v>
      </c>
      <c r="Z44">
        <v>2387</v>
      </c>
      <c r="AA44">
        <v>199</v>
      </c>
      <c r="AB44">
        <v>238</v>
      </c>
      <c r="AC44">
        <v>1950</v>
      </c>
      <c r="AD44">
        <v>324</v>
      </c>
      <c r="AE44">
        <v>75</v>
      </c>
      <c r="AF44">
        <v>206</v>
      </c>
      <c r="AG44">
        <v>43</v>
      </c>
      <c r="AH44">
        <v>7</v>
      </c>
      <c r="AI44" t="s">
        <v>19</v>
      </c>
      <c r="AJ44">
        <v>4</v>
      </c>
      <c r="AK44">
        <v>3</v>
      </c>
    </row>
    <row r="45" spans="1:37">
      <c r="A45" t="s">
        <v>892</v>
      </c>
      <c r="B45">
        <v>3832</v>
      </c>
      <c r="C45">
        <v>972</v>
      </c>
      <c r="D45">
        <v>659</v>
      </c>
      <c r="E45">
        <v>2201</v>
      </c>
      <c r="F45">
        <v>3643</v>
      </c>
      <c r="G45">
        <v>909</v>
      </c>
      <c r="H45">
        <v>546</v>
      </c>
      <c r="I45">
        <v>2188</v>
      </c>
      <c r="J45">
        <v>1267</v>
      </c>
      <c r="K45">
        <v>453</v>
      </c>
      <c r="L45">
        <v>276</v>
      </c>
      <c r="M45">
        <v>538</v>
      </c>
      <c r="N45">
        <v>83</v>
      </c>
      <c r="O45">
        <v>43</v>
      </c>
      <c r="P45">
        <v>12</v>
      </c>
      <c r="Q45">
        <v>28</v>
      </c>
      <c r="R45">
        <v>123</v>
      </c>
      <c r="S45">
        <v>37</v>
      </c>
      <c r="T45">
        <v>25</v>
      </c>
      <c r="U45">
        <v>61</v>
      </c>
      <c r="V45">
        <v>194</v>
      </c>
      <c r="W45">
        <v>66</v>
      </c>
      <c r="X45">
        <v>30</v>
      </c>
      <c r="Y45">
        <v>98</v>
      </c>
      <c r="Z45">
        <v>1941</v>
      </c>
      <c r="AA45">
        <v>298</v>
      </c>
      <c r="AB45">
        <v>191</v>
      </c>
      <c r="AC45">
        <v>1452</v>
      </c>
      <c r="AD45">
        <v>189</v>
      </c>
      <c r="AE45">
        <v>63</v>
      </c>
      <c r="AF45">
        <v>113</v>
      </c>
      <c r="AG45">
        <v>13</v>
      </c>
      <c r="AH45">
        <v>7</v>
      </c>
      <c r="AI45" t="s">
        <v>19</v>
      </c>
      <c r="AJ45">
        <v>2</v>
      </c>
      <c r="AK45">
        <v>5</v>
      </c>
    </row>
    <row r="46" spans="1:37">
      <c r="A46" t="s">
        <v>891</v>
      </c>
      <c r="B46">
        <v>3430</v>
      </c>
      <c r="C46">
        <v>585</v>
      </c>
      <c r="D46">
        <v>688</v>
      </c>
      <c r="E46">
        <v>2157</v>
      </c>
      <c r="F46">
        <v>3236</v>
      </c>
      <c r="G46">
        <v>539</v>
      </c>
      <c r="H46">
        <v>583</v>
      </c>
      <c r="I46">
        <v>2114</v>
      </c>
      <c r="J46">
        <v>1200</v>
      </c>
      <c r="K46">
        <v>312</v>
      </c>
      <c r="L46">
        <v>276</v>
      </c>
      <c r="M46">
        <v>612</v>
      </c>
      <c r="N46">
        <v>64</v>
      </c>
      <c r="O46">
        <v>17</v>
      </c>
      <c r="P46">
        <v>17</v>
      </c>
      <c r="Q46">
        <v>30</v>
      </c>
      <c r="R46">
        <v>94</v>
      </c>
      <c r="S46">
        <v>11</v>
      </c>
      <c r="T46">
        <v>55</v>
      </c>
      <c r="U46">
        <v>28</v>
      </c>
      <c r="V46">
        <v>186</v>
      </c>
      <c r="W46">
        <v>34</v>
      </c>
      <c r="X46">
        <v>38</v>
      </c>
      <c r="Y46">
        <v>114</v>
      </c>
      <c r="Z46">
        <v>1667</v>
      </c>
      <c r="AA46">
        <v>163</v>
      </c>
      <c r="AB46">
        <v>187</v>
      </c>
      <c r="AC46">
        <v>1317</v>
      </c>
      <c r="AD46">
        <v>194</v>
      </c>
      <c r="AE46">
        <v>46</v>
      </c>
      <c r="AF46">
        <v>105</v>
      </c>
      <c r="AG46">
        <v>43</v>
      </c>
      <c r="AH46">
        <v>21</v>
      </c>
      <c r="AI46" t="s">
        <v>19</v>
      </c>
      <c r="AJ46">
        <v>4</v>
      </c>
      <c r="AK46">
        <v>17</v>
      </c>
    </row>
    <row r="47" spans="1:37">
      <c r="A47" t="s">
        <v>890</v>
      </c>
      <c r="B47">
        <v>7214</v>
      </c>
      <c r="C47">
        <v>1334</v>
      </c>
      <c r="D47">
        <v>807</v>
      </c>
      <c r="E47">
        <v>5073</v>
      </c>
      <c r="F47">
        <v>6870</v>
      </c>
      <c r="G47">
        <v>1239</v>
      </c>
      <c r="H47">
        <v>646</v>
      </c>
      <c r="I47">
        <v>4985</v>
      </c>
      <c r="J47">
        <v>2631</v>
      </c>
      <c r="K47">
        <v>801</v>
      </c>
      <c r="L47">
        <v>389</v>
      </c>
      <c r="M47">
        <v>1441</v>
      </c>
      <c r="N47">
        <v>54</v>
      </c>
      <c r="O47">
        <v>29</v>
      </c>
      <c r="P47">
        <v>11</v>
      </c>
      <c r="Q47">
        <v>14</v>
      </c>
      <c r="R47">
        <v>66</v>
      </c>
      <c r="S47">
        <v>20</v>
      </c>
      <c r="T47">
        <v>11</v>
      </c>
      <c r="U47">
        <v>35</v>
      </c>
      <c r="V47">
        <v>332</v>
      </c>
      <c r="W47">
        <v>57</v>
      </c>
      <c r="X47">
        <v>35</v>
      </c>
      <c r="Y47">
        <v>240</v>
      </c>
      <c r="Z47">
        <v>3758</v>
      </c>
      <c r="AA47">
        <v>323</v>
      </c>
      <c r="AB47">
        <v>195</v>
      </c>
      <c r="AC47">
        <v>3240</v>
      </c>
      <c r="AD47">
        <v>344</v>
      </c>
      <c r="AE47">
        <v>95</v>
      </c>
      <c r="AF47">
        <v>161</v>
      </c>
      <c r="AG47">
        <v>88</v>
      </c>
      <c r="AH47">
        <v>73</v>
      </c>
      <c r="AI47">
        <v>14</v>
      </c>
      <c r="AJ47">
        <v>1</v>
      </c>
      <c r="AK47">
        <v>58</v>
      </c>
    </row>
    <row r="48" spans="1:37">
      <c r="A48" t="s">
        <v>889</v>
      </c>
      <c r="B48">
        <v>2376</v>
      </c>
      <c r="C48">
        <v>647</v>
      </c>
      <c r="D48">
        <v>329</v>
      </c>
      <c r="E48">
        <v>1400</v>
      </c>
      <c r="F48">
        <v>2236</v>
      </c>
      <c r="G48">
        <v>602</v>
      </c>
      <c r="H48">
        <v>245</v>
      </c>
      <c r="I48">
        <v>1389</v>
      </c>
      <c r="J48">
        <v>847</v>
      </c>
      <c r="K48">
        <v>366</v>
      </c>
      <c r="L48">
        <v>184</v>
      </c>
      <c r="M48">
        <v>297</v>
      </c>
      <c r="N48">
        <v>40</v>
      </c>
      <c r="O48">
        <v>28</v>
      </c>
      <c r="P48">
        <v>8</v>
      </c>
      <c r="Q48">
        <v>4</v>
      </c>
      <c r="R48">
        <v>30</v>
      </c>
      <c r="S48">
        <v>14</v>
      </c>
      <c r="T48">
        <v>5</v>
      </c>
      <c r="U48">
        <v>11</v>
      </c>
      <c r="V48">
        <v>57</v>
      </c>
      <c r="W48">
        <v>20</v>
      </c>
      <c r="X48">
        <v>6</v>
      </c>
      <c r="Y48">
        <v>31</v>
      </c>
      <c r="Z48">
        <v>1248</v>
      </c>
      <c r="AA48">
        <v>171</v>
      </c>
      <c r="AB48">
        <v>41</v>
      </c>
      <c r="AC48">
        <v>1036</v>
      </c>
      <c r="AD48">
        <v>140</v>
      </c>
      <c r="AE48">
        <v>45</v>
      </c>
      <c r="AF48">
        <v>84</v>
      </c>
      <c r="AG48">
        <v>11</v>
      </c>
      <c r="AH48" t="s">
        <v>19</v>
      </c>
      <c r="AI48" t="s">
        <v>19</v>
      </c>
      <c r="AJ48" t="s">
        <v>19</v>
      </c>
      <c r="AK48" t="s">
        <v>19</v>
      </c>
    </row>
    <row r="49" spans="1:37">
      <c r="A49" t="s">
        <v>888</v>
      </c>
      <c r="B49">
        <v>20741</v>
      </c>
      <c r="C49">
        <v>3937</v>
      </c>
      <c r="D49">
        <v>3436</v>
      </c>
      <c r="E49">
        <v>13368</v>
      </c>
      <c r="F49">
        <v>19561</v>
      </c>
      <c r="G49">
        <v>3605</v>
      </c>
      <c r="H49">
        <v>2767</v>
      </c>
      <c r="I49">
        <v>13189</v>
      </c>
      <c r="J49">
        <v>6302</v>
      </c>
      <c r="K49">
        <v>1894</v>
      </c>
      <c r="L49">
        <v>1412</v>
      </c>
      <c r="M49">
        <v>2996</v>
      </c>
      <c r="N49">
        <v>496</v>
      </c>
      <c r="O49">
        <v>192</v>
      </c>
      <c r="P49">
        <v>119</v>
      </c>
      <c r="Q49">
        <v>185</v>
      </c>
      <c r="R49">
        <v>389</v>
      </c>
      <c r="S49">
        <v>157</v>
      </c>
      <c r="T49">
        <v>89</v>
      </c>
      <c r="U49">
        <v>143</v>
      </c>
      <c r="V49">
        <v>1002</v>
      </c>
      <c r="W49">
        <v>207</v>
      </c>
      <c r="X49">
        <v>182</v>
      </c>
      <c r="Y49">
        <v>613</v>
      </c>
      <c r="Z49">
        <v>11231</v>
      </c>
      <c r="AA49">
        <v>1105</v>
      </c>
      <c r="AB49">
        <v>926</v>
      </c>
      <c r="AC49">
        <v>9200</v>
      </c>
      <c r="AD49">
        <v>1180</v>
      </c>
      <c r="AE49">
        <v>332</v>
      </c>
      <c r="AF49">
        <v>669</v>
      </c>
      <c r="AG49">
        <v>179</v>
      </c>
      <c r="AH49">
        <v>67</v>
      </c>
      <c r="AI49">
        <v>12</v>
      </c>
      <c r="AJ49">
        <v>10</v>
      </c>
      <c r="AK49">
        <v>45</v>
      </c>
    </row>
    <row r="50" spans="1:37">
      <c r="A50" t="s">
        <v>887</v>
      </c>
      <c r="B50">
        <v>2023</v>
      </c>
      <c r="C50">
        <v>433</v>
      </c>
      <c r="D50">
        <v>365</v>
      </c>
      <c r="E50">
        <v>1225</v>
      </c>
      <c r="F50">
        <v>1911</v>
      </c>
      <c r="G50">
        <v>414</v>
      </c>
      <c r="H50">
        <v>306</v>
      </c>
      <c r="I50">
        <v>1191</v>
      </c>
      <c r="J50">
        <v>724</v>
      </c>
      <c r="K50">
        <v>278</v>
      </c>
      <c r="L50">
        <v>162</v>
      </c>
      <c r="M50">
        <v>284</v>
      </c>
      <c r="N50">
        <v>48</v>
      </c>
      <c r="O50">
        <v>18</v>
      </c>
      <c r="P50">
        <v>22</v>
      </c>
      <c r="Q50">
        <v>8</v>
      </c>
      <c r="R50">
        <v>43</v>
      </c>
      <c r="S50">
        <v>7</v>
      </c>
      <c r="T50">
        <v>21</v>
      </c>
      <c r="U50">
        <v>15</v>
      </c>
      <c r="V50">
        <v>52</v>
      </c>
      <c r="W50">
        <v>10</v>
      </c>
      <c r="X50">
        <v>8</v>
      </c>
      <c r="Y50">
        <v>34</v>
      </c>
      <c r="Z50">
        <v>1030</v>
      </c>
      <c r="AA50">
        <v>99</v>
      </c>
      <c r="AB50">
        <v>90</v>
      </c>
      <c r="AC50">
        <v>841</v>
      </c>
      <c r="AD50">
        <v>112</v>
      </c>
      <c r="AE50">
        <v>19</v>
      </c>
      <c r="AF50">
        <v>59</v>
      </c>
      <c r="AG50">
        <v>34</v>
      </c>
      <c r="AH50">
        <v>8</v>
      </c>
      <c r="AI50" t="s">
        <v>19</v>
      </c>
      <c r="AJ50">
        <v>3</v>
      </c>
      <c r="AK50">
        <v>5</v>
      </c>
    </row>
    <row r="51" spans="1:37">
      <c r="A51" t="s">
        <v>886</v>
      </c>
      <c r="B51">
        <v>5413</v>
      </c>
      <c r="C51">
        <v>939</v>
      </c>
      <c r="D51">
        <v>1136</v>
      </c>
      <c r="E51">
        <v>3338</v>
      </c>
      <c r="F51">
        <v>5120</v>
      </c>
      <c r="G51">
        <v>868</v>
      </c>
      <c r="H51">
        <v>947</v>
      </c>
      <c r="I51">
        <v>3305</v>
      </c>
      <c r="J51">
        <v>2075</v>
      </c>
      <c r="K51">
        <v>536</v>
      </c>
      <c r="L51">
        <v>598</v>
      </c>
      <c r="M51">
        <v>941</v>
      </c>
      <c r="N51">
        <v>90</v>
      </c>
      <c r="O51">
        <v>24</v>
      </c>
      <c r="P51">
        <v>28</v>
      </c>
      <c r="Q51">
        <v>38</v>
      </c>
      <c r="R51">
        <v>141</v>
      </c>
      <c r="S51">
        <v>40</v>
      </c>
      <c r="T51">
        <v>21</v>
      </c>
      <c r="U51">
        <v>80</v>
      </c>
      <c r="V51">
        <v>137</v>
      </c>
      <c r="W51">
        <v>16</v>
      </c>
      <c r="X51">
        <v>17</v>
      </c>
      <c r="Y51">
        <v>104</v>
      </c>
      <c r="Z51">
        <v>2647</v>
      </c>
      <c r="AA51">
        <v>244</v>
      </c>
      <c r="AB51">
        <v>275</v>
      </c>
      <c r="AC51">
        <v>2128</v>
      </c>
      <c r="AD51">
        <v>293</v>
      </c>
      <c r="AE51">
        <v>71</v>
      </c>
      <c r="AF51">
        <v>189</v>
      </c>
      <c r="AG51">
        <v>33</v>
      </c>
      <c r="AH51">
        <v>15</v>
      </c>
      <c r="AI51">
        <v>6</v>
      </c>
      <c r="AJ51" t="s">
        <v>19</v>
      </c>
      <c r="AK51">
        <v>9</v>
      </c>
    </row>
    <row r="52" spans="1:37">
      <c r="A52" t="s">
        <v>885</v>
      </c>
      <c r="B52">
        <v>7335</v>
      </c>
      <c r="C52">
        <v>1661</v>
      </c>
      <c r="D52">
        <v>1850</v>
      </c>
      <c r="E52">
        <v>3824</v>
      </c>
      <c r="F52">
        <v>6951</v>
      </c>
      <c r="G52">
        <v>1562</v>
      </c>
      <c r="H52">
        <v>1593</v>
      </c>
      <c r="I52">
        <v>3796</v>
      </c>
      <c r="J52">
        <v>2520</v>
      </c>
      <c r="K52">
        <v>864</v>
      </c>
      <c r="L52">
        <v>720</v>
      </c>
      <c r="M52">
        <v>936</v>
      </c>
      <c r="N52">
        <v>154</v>
      </c>
      <c r="O52">
        <v>55</v>
      </c>
      <c r="P52">
        <v>59</v>
      </c>
      <c r="Q52">
        <v>40</v>
      </c>
      <c r="R52">
        <v>144</v>
      </c>
      <c r="S52">
        <v>46</v>
      </c>
      <c r="T52">
        <v>44</v>
      </c>
      <c r="U52">
        <v>54</v>
      </c>
      <c r="V52">
        <v>297</v>
      </c>
      <c r="W52">
        <v>73</v>
      </c>
      <c r="X52">
        <v>75</v>
      </c>
      <c r="Y52">
        <v>149</v>
      </c>
      <c r="Z52">
        <v>3783</v>
      </c>
      <c r="AA52">
        <v>498</v>
      </c>
      <c r="AB52">
        <v>679</v>
      </c>
      <c r="AC52">
        <v>2606</v>
      </c>
      <c r="AD52">
        <v>384</v>
      </c>
      <c r="AE52">
        <v>99</v>
      </c>
      <c r="AF52">
        <v>257</v>
      </c>
      <c r="AG52">
        <v>28</v>
      </c>
      <c r="AH52">
        <v>5</v>
      </c>
      <c r="AI52">
        <v>4</v>
      </c>
      <c r="AJ52" t="s">
        <v>19</v>
      </c>
      <c r="AK52">
        <v>1</v>
      </c>
    </row>
    <row r="53" spans="1:37">
      <c r="A53" t="s">
        <v>884</v>
      </c>
      <c r="B53">
        <v>5691</v>
      </c>
      <c r="C53">
        <v>1096</v>
      </c>
      <c r="D53">
        <v>936</v>
      </c>
      <c r="E53">
        <v>3659</v>
      </c>
      <c r="F53">
        <v>5445</v>
      </c>
      <c r="G53">
        <v>1022</v>
      </c>
      <c r="H53">
        <v>796</v>
      </c>
      <c r="I53">
        <v>3627</v>
      </c>
      <c r="J53">
        <v>2083</v>
      </c>
      <c r="K53">
        <v>581</v>
      </c>
      <c r="L53">
        <v>316</v>
      </c>
      <c r="M53">
        <v>1186</v>
      </c>
      <c r="N53">
        <v>112</v>
      </c>
      <c r="O53">
        <v>42</v>
      </c>
      <c r="P53">
        <v>30</v>
      </c>
      <c r="Q53">
        <v>40</v>
      </c>
      <c r="R53">
        <v>162</v>
      </c>
      <c r="S53">
        <v>47</v>
      </c>
      <c r="T53">
        <v>31</v>
      </c>
      <c r="U53">
        <v>84</v>
      </c>
      <c r="V53">
        <v>265</v>
      </c>
      <c r="W53">
        <v>59</v>
      </c>
      <c r="X53">
        <v>40</v>
      </c>
      <c r="Y53">
        <v>166</v>
      </c>
      <c r="Z53">
        <v>2788</v>
      </c>
      <c r="AA53">
        <v>286</v>
      </c>
      <c r="AB53">
        <v>374</v>
      </c>
      <c r="AC53">
        <v>2128</v>
      </c>
      <c r="AD53">
        <v>246</v>
      </c>
      <c r="AE53">
        <v>74</v>
      </c>
      <c r="AF53">
        <v>140</v>
      </c>
      <c r="AG53">
        <v>32</v>
      </c>
      <c r="AH53">
        <v>20</v>
      </c>
      <c r="AI53">
        <v>4</v>
      </c>
      <c r="AJ53">
        <v>3</v>
      </c>
      <c r="AK53">
        <v>13</v>
      </c>
    </row>
    <row r="54" spans="1:37">
      <c r="A54" t="s">
        <v>883</v>
      </c>
      <c r="B54">
        <v>5035</v>
      </c>
      <c r="C54">
        <v>1141</v>
      </c>
      <c r="D54">
        <v>1329</v>
      </c>
      <c r="E54">
        <v>2565</v>
      </c>
      <c r="F54">
        <v>4744</v>
      </c>
      <c r="G54">
        <v>1070</v>
      </c>
      <c r="H54">
        <v>1145</v>
      </c>
      <c r="I54">
        <v>2529</v>
      </c>
      <c r="J54">
        <v>1548</v>
      </c>
      <c r="K54">
        <v>486</v>
      </c>
      <c r="L54">
        <v>495</v>
      </c>
      <c r="M54">
        <v>567</v>
      </c>
      <c r="N54">
        <v>84</v>
      </c>
      <c r="O54">
        <v>33</v>
      </c>
      <c r="P54">
        <v>28</v>
      </c>
      <c r="Q54">
        <v>23</v>
      </c>
      <c r="R54">
        <v>93</v>
      </c>
      <c r="S54">
        <v>29</v>
      </c>
      <c r="T54">
        <v>29</v>
      </c>
      <c r="U54">
        <v>35</v>
      </c>
      <c r="V54">
        <v>273</v>
      </c>
      <c r="W54">
        <v>55</v>
      </c>
      <c r="X54">
        <v>73</v>
      </c>
      <c r="Y54">
        <v>145</v>
      </c>
      <c r="Z54">
        <v>2718</v>
      </c>
      <c r="AA54">
        <v>461</v>
      </c>
      <c r="AB54">
        <v>509</v>
      </c>
      <c r="AC54">
        <v>1748</v>
      </c>
      <c r="AD54">
        <v>291</v>
      </c>
      <c r="AE54">
        <v>71</v>
      </c>
      <c r="AF54">
        <v>184</v>
      </c>
      <c r="AG54">
        <v>36</v>
      </c>
      <c r="AH54">
        <v>22</v>
      </c>
      <c r="AI54" t="s">
        <v>19</v>
      </c>
      <c r="AJ54">
        <v>1</v>
      </c>
      <c r="AK54">
        <v>21</v>
      </c>
    </row>
    <row r="55" spans="1:37">
      <c r="A55" t="s">
        <v>882</v>
      </c>
      <c r="B55">
        <v>5300</v>
      </c>
      <c r="C55">
        <v>1055</v>
      </c>
      <c r="D55">
        <v>901</v>
      </c>
      <c r="E55">
        <v>3344</v>
      </c>
      <c r="F55">
        <v>4983</v>
      </c>
      <c r="G55">
        <v>981</v>
      </c>
      <c r="H55">
        <v>696</v>
      </c>
      <c r="I55">
        <v>3306</v>
      </c>
      <c r="J55">
        <v>2029</v>
      </c>
      <c r="K55">
        <v>617</v>
      </c>
      <c r="L55">
        <v>366</v>
      </c>
      <c r="M55">
        <v>1046</v>
      </c>
      <c r="N55">
        <v>92</v>
      </c>
      <c r="O55">
        <v>32</v>
      </c>
      <c r="P55">
        <v>15</v>
      </c>
      <c r="Q55">
        <v>45</v>
      </c>
      <c r="R55">
        <v>55</v>
      </c>
      <c r="S55">
        <v>18</v>
      </c>
      <c r="T55">
        <v>18</v>
      </c>
      <c r="U55">
        <v>19</v>
      </c>
      <c r="V55">
        <v>376</v>
      </c>
      <c r="W55">
        <v>63</v>
      </c>
      <c r="X55">
        <v>69</v>
      </c>
      <c r="Y55">
        <v>244</v>
      </c>
      <c r="Z55">
        <v>2408</v>
      </c>
      <c r="AA55">
        <v>247</v>
      </c>
      <c r="AB55">
        <v>221</v>
      </c>
      <c r="AC55">
        <v>1940</v>
      </c>
      <c r="AD55">
        <v>317</v>
      </c>
      <c r="AE55">
        <v>74</v>
      </c>
      <c r="AF55">
        <v>205</v>
      </c>
      <c r="AG55">
        <v>38</v>
      </c>
      <c r="AH55">
        <v>6</v>
      </c>
      <c r="AI55">
        <v>1</v>
      </c>
      <c r="AJ55" t="s">
        <v>19</v>
      </c>
      <c r="AK55">
        <v>5</v>
      </c>
    </row>
    <row r="56" spans="1:37">
      <c r="A56" t="s">
        <v>881</v>
      </c>
      <c r="B56">
        <v>3105</v>
      </c>
      <c r="C56">
        <v>653</v>
      </c>
      <c r="D56">
        <v>478</v>
      </c>
      <c r="E56">
        <v>1974</v>
      </c>
      <c r="F56">
        <v>2934</v>
      </c>
      <c r="G56">
        <v>603</v>
      </c>
      <c r="H56">
        <v>372</v>
      </c>
      <c r="I56">
        <v>1959</v>
      </c>
      <c r="J56">
        <v>1064</v>
      </c>
      <c r="K56">
        <v>303</v>
      </c>
      <c r="L56">
        <v>220</v>
      </c>
      <c r="M56">
        <v>541</v>
      </c>
      <c r="N56">
        <v>65</v>
      </c>
      <c r="O56">
        <v>22</v>
      </c>
      <c r="P56">
        <v>14</v>
      </c>
      <c r="Q56">
        <v>29</v>
      </c>
      <c r="R56">
        <v>92</v>
      </c>
      <c r="S56">
        <v>11</v>
      </c>
      <c r="T56">
        <v>4</v>
      </c>
      <c r="U56">
        <v>77</v>
      </c>
      <c r="V56">
        <v>60</v>
      </c>
      <c r="W56">
        <v>18</v>
      </c>
      <c r="X56">
        <v>13</v>
      </c>
      <c r="Y56">
        <v>29</v>
      </c>
      <c r="Z56">
        <v>1644</v>
      </c>
      <c r="AA56">
        <v>244</v>
      </c>
      <c r="AB56">
        <v>118</v>
      </c>
      <c r="AC56">
        <v>1282</v>
      </c>
      <c r="AD56">
        <v>171</v>
      </c>
      <c r="AE56">
        <v>50</v>
      </c>
      <c r="AF56">
        <v>106</v>
      </c>
      <c r="AG56">
        <v>15</v>
      </c>
      <c r="AH56">
        <v>6</v>
      </c>
      <c r="AI56" t="s">
        <v>19</v>
      </c>
      <c r="AJ56" t="s">
        <v>19</v>
      </c>
      <c r="AK56">
        <v>6</v>
      </c>
    </row>
    <row r="57" spans="1:37">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row>
    <row r="58" spans="1:37">
      <c r="A58" t="s">
        <v>880</v>
      </c>
      <c r="B58">
        <v>7462</v>
      </c>
      <c r="C58">
        <v>1474</v>
      </c>
      <c r="D58">
        <v>1210</v>
      </c>
      <c r="E58">
        <v>4778</v>
      </c>
      <c r="F58">
        <v>7132</v>
      </c>
      <c r="G58">
        <v>1394</v>
      </c>
      <c r="H58">
        <v>986</v>
      </c>
      <c r="I58">
        <v>4752</v>
      </c>
      <c r="J58">
        <v>3169</v>
      </c>
      <c r="K58">
        <v>830</v>
      </c>
      <c r="L58">
        <v>607</v>
      </c>
      <c r="M58">
        <v>1732</v>
      </c>
      <c r="N58">
        <v>228</v>
      </c>
      <c r="O58">
        <v>72</v>
      </c>
      <c r="P58">
        <v>59</v>
      </c>
      <c r="Q58">
        <v>97</v>
      </c>
      <c r="R58">
        <v>154</v>
      </c>
      <c r="S58">
        <v>32</v>
      </c>
      <c r="T58">
        <v>22</v>
      </c>
      <c r="U58">
        <v>100</v>
      </c>
      <c r="V58">
        <v>207</v>
      </c>
      <c r="W58">
        <v>40</v>
      </c>
      <c r="X58">
        <v>35</v>
      </c>
      <c r="Y58">
        <v>132</v>
      </c>
      <c r="Z58">
        <v>3335</v>
      </c>
      <c r="AA58">
        <v>408</v>
      </c>
      <c r="AB58">
        <v>258</v>
      </c>
      <c r="AC58">
        <v>2669</v>
      </c>
      <c r="AD58">
        <v>330</v>
      </c>
      <c r="AE58">
        <v>80</v>
      </c>
      <c r="AF58">
        <v>224</v>
      </c>
      <c r="AG58">
        <v>26</v>
      </c>
      <c r="AH58">
        <v>17</v>
      </c>
      <c r="AI58" t="s">
        <v>19</v>
      </c>
      <c r="AJ58">
        <v>1</v>
      </c>
      <c r="AK58">
        <v>16</v>
      </c>
    </row>
    <row r="59" spans="1:37">
      <c r="A59" t="s">
        <v>879</v>
      </c>
      <c r="B59">
        <v>3561</v>
      </c>
      <c r="C59">
        <v>631</v>
      </c>
      <c r="D59">
        <v>625</v>
      </c>
      <c r="E59">
        <v>2305</v>
      </c>
      <c r="F59">
        <v>3353</v>
      </c>
      <c r="G59">
        <v>571</v>
      </c>
      <c r="H59">
        <v>524</v>
      </c>
      <c r="I59">
        <v>2258</v>
      </c>
      <c r="J59">
        <v>1359</v>
      </c>
      <c r="K59">
        <v>358</v>
      </c>
      <c r="L59">
        <v>302</v>
      </c>
      <c r="M59">
        <v>699</v>
      </c>
      <c r="N59">
        <v>90</v>
      </c>
      <c r="O59">
        <v>21</v>
      </c>
      <c r="P59">
        <v>24</v>
      </c>
      <c r="Q59">
        <v>45</v>
      </c>
      <c r="R59">
        <v>72</v>
      </c>
      <c r="S59">
        <v>15</v>
      </c>
      <c r="T59">
        <v>19</v>
      </c>
      <c r="U59">
        <v>38</v>
      </c>
      <c r="V59">
        <v>82</v>
      </c>
      <c r="W59">
        <v>13</v>
      </c>
      <c r="X59">
        <v>13</v>
      </c>
      <c r="Y59">
        <v>56</v>
      </c>
      <c r="Z59">
        <v>1743</v>
      </c>
      <c r="AA59">
        <v>161</v>
      </c>
      <c r="AB59">
        <v>165</v>
      </c>
      <c r="AC59">
        <v>1417</v>
      </c>
      <c r="AD59">
        <v>208</v>
      </c>
      <c r="AE59">
        <v>60</v>
      </c>
      <c r="AF59">
        <v>101</v>
      </c>
      <c r="AG59">
        <v>47</v>
      </c>
      <c r="AH59">
        <v>14</v>
      </c>
      <c r="AI59">
        <v>1</v>
      </c>
      <c r="AJ59" t="s">
        <v>19</v>
      </c>
      <c r="AK59">
        <v>13</v>
      </c>
    </row>
    <row r="60" spans="1:37">
      <c r="A60" t="s">
        <v>878</v>
      </c>
      <c r="B60">
        <v>3286</v>
      </c>
      <c r="C60">
        <v>527</v>
      </c>
      <c r="D60">
        <v>406</v>
      </c>
      <c r="E60">
        <v>2353</v>
      </c>
      <c r="F60">
        <v>3090</v>
      </c>
      <c r="G60">
        <v>482</v>
      </c>
      <c r="H60">
        <v>298</v>
      </c>
      <c r="I60">
        <v>2310</v>
      </c>
      <c r="J60">
        <v>1122</v>
      </c>
      <c r="K60">
        <v>280</v>
      </c>
      <c r="L60">
        <v>199</v>
      </c>
      <c r="M60">
        <v>643</v>
      </c>
      <c r="N60">
        <v>67</v>
      </c>
      <c r="O60">
        <v>26</v>
      </c>
      <c r="P60">
        <v>17</v>
      </c>
      <c r="Q60">
        <v>24</v>
      </c>
      <c r="R60">
        <v>58</v>
      </c>
      <c r="S60">
        <v>13</v>
      </c>
      <c r="T60">
        <v>13</v>
      </c>
      <c r="U60">
        <v>32</v>
      </c>
      <c r="V60">
        <v>94</v>
      </c>
      <c r="W60">
        <v>19</v>
      </c>
      <c r="X60">
        <v>9</v>
      </c>
      <c r="Y60">
        <v>66</v>
      </c>
      <c r="Z60">
        <v>1732</v>
      </c>
      <c r="AA60">
        <v>137</v>
      </c>
      <c r="AB60">
        <v>58</v>
      </c>
      <c r="AC60">
        <v>1537</v>
      </c>
      <c r="AD60">
        <v>196</v>
      </c>
      <c r="AE60">
        <v>45</v>
      </c>
      <c r="AF60">
        <v>108</v>
      </c>
      <c r="AG60">
        <v>43</v>
      </c>
      <c r="AH60">
        <v>49</v>
      </c>
      <c r="AI60">
        <v>16</v>
      </c>
      <c r="AJ60">
        <v>4</v>
      </c>
      <c r="AK60">
        <v>29</v>
      </c>
    </row>
    <row r="61" spans="1:37">
      <c r="A61" t="s">
        <v>877</v>
      </c>
      <c r="B61">
        <v>3710</v>
      </c>
      <c r="C61">
        <v>753</v>
      </c>
      <c r="D61">
        <v>561</v>
      </c>
      <c r="E61">
        <v>2396</v>
      </c>
      <c r="F61">
        <v>3495</v>
      </c>
      <c r="G61">
        <v>692</v>
      </c>
      <c r="H61">
        <v>463</v>
      </c>
      <c r="I61">
        <v>2340</v>
      </c>
      <c r="J61">
        <v>1214</v>
      </c>
      <c r="K61">
        <v>335</v>
      </c>
      <c r="L61">
        <v>252</v>
      </c>
      <c r="M61">
        <v>627</v>
      </c>
      <c r="N61">
        <v>95</v>
      </c>
      <c r="O61">
        <v>51</v>
      </c>
      <c r="P61">
        <v>28</v>
      </c>
      <c r="Q61">
        <v>16</v>
      </c>
      <c r="R61">
        <v>80</v>
      </c>
      <c r="S61">
        <v>38</v>
      </c>
      <c r="T61">
        <v>15</v>
      </c>
      <c r="U61">
        <v>27</v>
      </c>
      <c r="V61">
        <v>115</v>
      </c>
      <c r="W61">
        <v>30</v>
      </c>
      <c r="X61">
        <v>16</v>
      </c>
      <c r="Y61">
        <v>69</v>
      </c>
      <c r="Z61">
        <v>1966</v>
      </c>
      <c r="AA61">
        <v>221</v>
      </c>
      <c r="AB61">
        <v>148</v>
      </c>
      <c r="AC61">
        <v>1597</v>
      </c>
      <c r="AD61">
        <v>215</v>
      </c>
      <c r="AE61">
        <v>61</v>
      </c>
      <c r="AF61">
        <v>98</v>
      </c>
      <c r="AG61">
        <v>56</v>
      </c>
      <c r="AH61">
        <v>73</v>
      </c>
      <c r="AI61">
        <v>11</v>
      </c>
      <c r="AJ61">
        <v>1</v>
      </c>
      <c r="AK61">
        <v>61</v>
      </c>
    </row>
    <row r="62" spans="1:37">
      <c r="A62" t="s">
        <v>876</v>
      </c>
      <c r="B62">
        <v>15724</v>
      </c>
      <c r="C62">
        <v>1316</v>
      </c>
      <c r="D62">
        <v>2206</v>
      </c>
      <c r="E62">
        <v>12202</v>
      </c>
      <c r="F62">
        <v>15065</v>
      </c>
      <c r="G62">
        <v>1192</v>
      </c>
      <c r="H62">
        <v>1844</v>
      </c>
      <c r="I62">
        <v>12029</v>
      </c>
      <c r="J62">
        <v>4599</v>
      </c>
      <c r="K62">
        <v>648</v>
      </c>
      <c r="L62">
        <v>1152</v>
      </c>
      <c r="M62">
        <v>2799</v>
      </c>
      <c r="N62">
        <v>296</v>
      </c>
      <c r="O62">
        <v>70</v>
      </c>
      <c r="P62">
        <v>107</v>
      </c>
      <c r="Q62">
        <v>119</v>
      </c>
      <c r="R62">
        <v>325</v>
      </c>
      <c r="S62">
        <v>57</v>
      </c>
      <c r="T62">
        <v>76</v>
      </c>
      <c r="U62">
        <v>192</v>
      </c>
      <c r="V62">
        <v>469</v>
      </c>
      <c r="W62">
        <v>31</v>
      </c>
      <c r="X62">
        <v>58</v>
      </c>
      <c r="Y62">
        <v>380</v>
      </c>
      <c r="Z62">
        <v>9234</v>
      </c>
      <c r="AA62">
        <v>376</v>
      </c>
      <c r="AB62">
        <v>437</v>
      </c>
      <c r="AC62">
        <v>8421</v>
      </c>
      <c r="AD62">
        <v>659</v>
      </c>
      <c r="AE62">
        <v>124</v>
      </c>
      <c r="AF62">
        <v>362</v>
      </c>
      <c r="AG62">
        <v>173</v>
      </c>
      <c r="AH62">
        <v>21</v>
      </c>
      <c r="AI62" t="s">
        <v>19</v>
      </c>
      <c r="AJ62" t="s">
        <v>19</v>
      </c>
      <c r="AK62">
        <v>21</v>
      </c>
    </row>
    <row r="63" spans="1:37">
      <c r="A63" t="s">
        <v>875</v>
      </c>
      <c r="B63">
        <v>4942</v>
      </c>
      <c r="C63">
        <v>528</v>
      </c>
      <c r="D63">
        <v>709</v>
      </c>
      <c r="E63">
        <v>3705</v>
      </c>
      <c r="F63">
        <v>4710</v>
      </c>
      <c r="G63">
        <v>479</v>
      </c>
      <c r="H63">
        <v>573</v>
      </c>
      <c r="I63">
        <v>3658</v>
      </c>
      <c r="J63">
        <v>1535</v>
      </c>
      <c r="K63">
        <v>242</v>
      </c>
      <c r="L63">
        <v>334</v>
      </c>
      <c r="M63">
        <v>959</v>
      </c>
      <c r="N63">
        <v>129</v>
      </c>
      <c r="O63">
        <v>20</v>
      </c>
      <c r="P63">
        <v>26</v>
      </c>
      <c r="Q63">
        <v>83</v>
      </c>
      <c r="R63">
        <v>84</v>
      </c>
      <c r="S63">
        <v>12</v>
      </c>
      <c r="T63">
        <v>32</v>
      </c>
      <c r="U63">
        <v>40</v>
      </c>
      <c r="V63">
        <v>107</v>
      </c>
      <c r="W63">
        <v>15</v>
      </c>
      <c r="X63">
        <v>25</v>
      </c>
      <c r="Y63">
        <v>67</v>
      </c>
      <c r="Z63">
        <v>2840</v>
      </c>
      <c r="AA63">
        <v>186</v>
      </c>
      <c r="AB63">
        <v>151</v>
      </c>
      <c r="AC63">
        <v>2503</v>
      </c>
      <c r="AD63">
        <v>232</v>
      </c>
      <c r="AE63">
        <v>49</v>
      </c>
      <c r="AF63">
        <v>136</v>
      </c>
      <c r="AG63">
        <v>47</v>
      </c>
      <c r="AH63">
        <v>4</v>
      </c>
      <c r="AI63" t="s">
        <v>19</v>
      </c>
      <c r="AJ63" t="s">
        <v>19</v>
      </c>
      <c r="AK63">
        <v>4</v>
      </c>
    </row>
    <row r="64" spans="1:37">
      <c r="A64" t="s">
        <v>874</v>
      </c>
      <c r="B64">
        <v>2464</v>
      </c>
      <c r="C64">
        <v>273</v>
      </c>
      <c r="D64">
        <v>393</v>
      </c>
      <c r="E64">
        <v>1798</v>
      </c>
      <c r="F64">
        <v>2339</v>
      </c>
      <c r="G64">
        <v>248</v>
      </c>
      <c r="H64">
        <v>316</v>
      </c>
      <c r="I64">
        <v>1775</v>
      </c>
      <c r="J64">
        <v>769</v>
      </c>
      <c r="K64">
        <v>125</v>
      </c>
      <c r="L64">
        <v>189</v>
      </c>
      <c r="M64">
        <v>455</v>
      </c>
      <c r="N64">
        <v>57</v>
      </c>
      <c r="O64">
        <v>8</v>
      </c>
      <c r="P64">
        <v>21</v>
      </c>
      <c r="Q64">
        <v>28</v>
      </c>
      <c r="R64">
        <v>43</v>
      </c>
      <c r="S64">
        <v>13</v>
      </c>
      <c r="T64">
        <v>18</v>
      </c>
      <c r="U64">
        <v>12</v>
      </c>
      <c r="V64">
        <v>21</v>
      </c>
      <c r="W64">
        <v>2</v>
      </c>
      <c r="X64">
        <v>5</v>
      </c>
      <c r="Y64">
        <v>14</v>
      </c>
      <c r="Z64">
        <v>1438</v>
      </c>
      <c r="AA64">
        <v>97</v>
      </c>
      <c r="AB64">
        <v>80</v>
      </c>
      <c r="AC64">
        <v>1261</v>
      </c>
      <c r="AD64">
        <v>125</v>
      </c>
      <c r="AE64">
        <v>25</v>
      </c>
      <c r="AF64">
        <v>77</v>
      </c>
      <c r="AG64">
        <v>23</v>
      </c>
      <c r="AH64">
        <v>12</v>
      </c>
      <c r="AI64" t="s">
        <v>19</v>
      </c>
      <c r="AJ64" t="s">
        <v>19</v>
      </c>
      <c r="AK64">
        <v>12</v>
      </c>
    </row>
    <row r="65" spans="1:37">
      <c r="A65" t="s">
        <v>873</v>
      </c>
      <c r="B65">
        <v>2256</v>
      </c>
      <c r="C65">
        <v>427</v>
      </c>
      <c r="D65">
        <v>402</v>
      </c>
      <c r="E65">
        <v>1427</v>
      </c>
      <c r="F65">
        <v>2150</v>
      </c>
      <c r="G65">
        <v>398</v>
      </c>
      <c r="H65">
        <v>336</v>
      </c>
      <c r="I65">
        <v>1416</v>
      </c>
      <c r="J65">
        <v>882</v>
      </c>
      <c r="K65">
        <v>253</v>
      </c>
      <c r="L65">
        <v>221</v>
      </c>
      <c r="M65">
        <v>408</v>
      </c>
      <c r="N65">
        <v>43</v>
      </c>
      <c r="O65">
        <v>10</v>
      </c>
      <c r="P65">
        <v>7</v>
      </c>
      <c r="Q65">
        <v>26</v>
      </c>
      <c r="R65">
        <v>31</v>
      </c>
      <c r="S65">
        <v>12</v>
      </c>
      <c r="T65">
        <v>7</v>
      </c>
      <c r="U65">
        <v>12</v>
      </c>
      <c r="V65">
        <v>29</v>
      </c>
      <c r="W65">
        <v>9</v>
      </c>
      <c r="X65">
        <v>4</v>
      </c>
      <c r="Y65">
        <v>16</v>
      </c>
      <c r="Z65">
        <v>1150</v>
      </c>
      <c r="AA65">
        <v>110</v>
      </c>
      <c r="AB65">
        <v>92</v>
      </c>
      <c r="AC65">
        <v>948</v>
      </c>
      <c r="AD65">
        <v>106</v>
      </c>
      <c r="AE65">
        <v>29</v>
      </c>
      <c r="AF65">
        <v>66</v>
      </c>
      <c r="AG65">
        <v>11</v>
      </c>
      <c r="AH65">
        <v>3</v>
      </c>
      <c r="AI65" t="s">
        <v>19</v>
      </c>
      <c r="AJ65" t="s">
        <v>19</v>
      </c>
      <c r="AK65">
        <v>3</v>
      </c>
    </row>
    <row r="66" spans="1:37">
      <c r="A66" t="s">
        <v>872</v>
      </c>
      <c r="B66">
        <v>1850</v>
      </c>
      <c r="C66">
        <v>314</v>
      </c>
      <c r="D66">
        <v>313</v>
      </c>
      <c r="E66">
        <v>1223</v>
      </c>
      <c r="F66">
        <v>1762</v>
      </c>
      <c r="G66">
        <v>290</v>
      </c>
      <c r="H66">
        <v>258</v>
      </c>
      <c r="I66">
        <v>1214</v>
      </c>
      <c r="J66">
        <v>685</v>
      </c>
      <c r="K66">
        <v>171</v>
      </c>
      <c r="L66">
        <v>105</v>
      </c>
      <c r="M66">
        <v>409</v>
      </c>
      <c r="N66">
        <v>25</v>
      </c>
      <c r="O66">
        <v>16</v>
      </c>
      <c r="P66">
        <v>5</v>
      </c>
      <c r="Q66">
        <v>4</v>
      </c>
      <c r="R66">
        <v>24</v>
      </c>
      <c r="S66">
        <v>8</v>
      </c>
      <c r="T66">
        <v>7</v>
      </c>
      <c r="U66">
        <v>9</v>
      </c>
      <c r="V66">
        <v>19</v>
      </c>
      <c r="W66">
        <v>2</v>
      </c>
      <c r="X66">
        <v>4</v>
      </c>
      <c r="Y66">
        <v>13</v>
      </c>
      <c r="Z66">
        <v>995</v>
      </c>
      <c r="AA66">
        <v>87</v>
      </c>
      <c r="AB66">
        <v>136</v>
      </c>
      <c r="AC66">
        <v>772</v>
      </c>
      <c r="AD66">
        <v>88</v>
      </c>
      <c r="AE66">
        <v>24</v>
      </c>
      <c r="AF66">
        <v>55</v>
      </c>
      <c r="AG66">
        <v>9</v>
      </c>
      <c r="AH66">
        <v>37</v>
      </c>
      <c r="AI66">
        <v>3</v>
      </c>
      <c r="AJ66">
        <v>3</v>
      </c>
      <c r="AK66">
        <v>31</v>
      </c>
    </row>
    <row r="67" spans="1:37">
      <c r="A67" t="s">
        <v>871</v>
      </c>
      <c r="B67">
        <v>1384</v>
      </c>
      <c r="C67">
        <v>280</v>
      </c>
      <c r="D67">
        <v>193</v>
      </c>
      <c r="E67">
        <v>911</v>
      </c>
      <c r="F67">
        <v>1308</v>
      </c>
      <c r="G67">
        <v>264</v>
      </c>
      <c r="H67">
        <v>145</v>
      </c>
      <c r="I67">
        <v>899</v>
      </c>
      <c r="J67">
        <v>550</v>
      </c>
      <c r="K67">
        <v>166</v>
      </c>
      <c r="L67">
        <v>86</v>
      </c>
      <c r="M67">
        <v>298</v>
      </c>
      <c r="N67">
        <v>40</v>
      </c>
      <c r="O67">
        <v>11</v>
      </c>
      <c r="P67">
        <v>6</v>
      </c>
      <c r="Q67">
        <v>23</v>
      </c>
      <c r="R67">
        <v>12</v>
      </c>
      <c r="S67">
        <v>9</v>
      </c>
      <c r="T67">
        <v>1</v>
      </c>
      <c r="U67">
        <v>2</v>
      </c>
      <c r="V67">
        <v>34</v>
      </c>
      <c r="W67">
        <v>5</v>
      </c>
      <c r="X67">
        <v>4</v>
      </c>
      <c r="Y67">
        <v>25</v>
      </c>
      <c r="Z67">
        <v>665</v>
      </c>
      <c r="AA67">
        <v>70</v>
      </c>
      <c r="AB67">
        <v>46</v>
      </c>
      <c r="AC67">
        <v>549</v>
      </c>
      <c r="AD67">
        <v>76</v>
      </c>
      <c r="AE67">
        <v>16</v>
      </c>
      <c r="AF67">
        <v>48</v>
      </c>
      <c r="AG67">
        <v>12</v>
      </c>
      <c r="AH67">
        <v>5</v>
      </c>
      <c r="AI67">
        <v>3</v>
      </c>
      <c r="AJ67" t="s">
        <v>19</v>
      </c>
      <c r="AK67">
        <v>2</v>
      </c>
    </row>
    <row r="68" spans="1:37">
      <c r="A68" t="s">
        <v>870</v>
      </c>
      <c r="B68">
        <v>12353</v>
      </c>
      <c r="C68">
        <v>1938</v>
      </c>
      <c r="D68">
        <v>1631</v>
      </c>
      <c r="E68">
        <v>8784</v>
      </c>
      <c r="F68">
        <v>11842</v>
      </c>
      <c r="G68">
        <v>1811</v>
      </c>
      <c r="H68">
        <v>1335</v>
      </c>
      <c r="I68">
        <v>8696</v>
      </c>
      <c r="J68">
        <v>3969</v>
      </c>
      <c r="K68">
        <v>1023</v>
      </c>
      <c r="L68">
        <v>696</v>
      </c>
      <c r="M68">
        <v>2250</v>
      </c>
      <c r="N68">
        <v>215</v>
      </c>
      <c r="O68">
        <v>98</v>
      </c>
      <c r="P68">
        <v>49</v>
      </c>
      <c r="Q68">
        <v>68</v>
      </c>
      <c r="R68">
        <v>171</v>
      </c>
      <c r="S68">
        <v>60</v>
      </c>
      <c r="T68">
        <v>40</v>
      </c>
      <c r="U68">
        <v>71</v>
      </c>
      <c r="V68">
        <v>267</v>
      </c>
      <c r="W68">
        <v>45</v>
      </c>
      <c r="X68">
        <v>31</v>
      </c>
      <c r="Y68">
        <v>191</v>
      </c>
      <c r="Z68">
        <v>7148</v>
      </c>
      <c r="AA68">
        <v>560</v>
      </c>
      <c r="AB68">
        <v>507</v>
      </c>
      <c r="AC68">
        <v>6081</v>
      </c>
      <c r="AD68">
        <v>511</v>
      </c>
      <c r="AE68">
        <v>127</v>
      </c>
      <c r="AF68">
        <v>296</v>
      </c>
      <c r="AG68">
        <v>88</v>
      </c>
      <c r="AH68">
        <v>17</v>
      </c>
      <c r="AI68" t="s">
        <v>19</v>
      </c>
      <c r="AJ68">
        <v>1</v>
      </c>
      <c r="AK68">
        <v>16</v>
      </c>
    </row>
    <row r="69" spans="1:37">
      <c r="A69" t="s">
        <v>869</v>
      </c>
      <c r="B69">
        <v>5894</v>
      </c>
      <c r="C69">
        <v>1199</v>
      </c>
      <c r="D69">
        <v>714</v>
      </c>
      <c r="E69">
        <v>3981</v>
      </c>
      <c r="F69">
        <v>5642</v>
      </c>
      <c r="G69">
        <v>1109</v>
      </c>
      <c r="H69">
        <v>588</v>
      </c>
      <c r="I69">
        <v>3945</v>
      </c>
      <c r="J69">
        <v>2275</v>
      </c>
      <c r="K69">
        <v>762</v>
      </c>
      <c r="L69">
        <v>340</v>
      </c>
      <c r="M69">
        <v>1173</v>
      </c>
      <c r="N69">
        <v>91</v>
      </c>
      <c r="O69">
        <v>40</v>
      </c>
      <c r="P69">
        <v>13</v>
      </c>
      <c r="Q69">
        <v>38</v>
      </c>
      <c r="R69">
        <v>62</v>
      </c>
      <c r="S69">
        <v>23</v>
      </c>
      <c r="T69">
        <v>8</v>
      </c>
      <c r="U69">
        <v>31</v>
      </c>
      <c r="V69">
        <v>143</v>
      </c>
      <c r="W69">
        <v>18</v>
      </c>
      <c r="X69">
        <v>8</v>
      </c>
      <c r="Y69">
        <v>117</v>
      </c>
      <c r="Z69">
        <v>3039</v>
      </c>
      <c r="AA69">
        <v>254</v>
      </c>
      <c r="AB69">
        <v>212</v>
      </c>
      <c r="AC69">
        <v>2573</v>
      </c>
      <c r="AD69">
        <v>252</v>
      </c>
      <c r="AE69">
        <v>90</v>
      </c>
      <c r="AF69">
        <v>126</v>
      </c>
      <c r="AG69">
        <v>36</v>
      </c>
      <c r="AH69">
        <v>27</v>
      </c>
      <c r="AI69" t="s">
        <v>19</v>
      </c>
      <c r="AJ69">
        <v>1</v>
      </c>
      <c r="AK69">
        <v>26</v>
      </c>
    </row>
    <row r="70" spans="1:37">
      <c r="A70" t="s">
        <v>868</v>
      </c>
      <c r="B70">
        <v>27233</v>
      </c>
      <c r="C70">
        <v>4893</v>
      </c>
      <c r="D70">
        <v>4020</v>
      </c>
      <c r="E70">
        <v>18320</v>
      </c>
      <c r="F70">
        <v>25868</v>
      </c>
      <c r="G70">
        <v>4492</v>
      </c>
      <c r="H70">
        <v>3373</v>
      </c>
      <c r="I70">
        <v>18003</v>
      </c>
      <c r="J70">
        <v>7555</v>
      </c>
      <c r="K70">
        <v>2046</v>
      </c>
      <c r="L70">
        <v>1723</v>
      </c>
      <c r="M70">
        <v>3786</v>
      </c>
      <c r="N70">
        <v>824</v>
      </c>
      <c r="O70">
        <v>301</v>
      </c>
      <c r="P70">
        <v>228</v>
      </c>
      <c r="Q70">
        <v>295</v>
      </c>
      <c r="R70">
        <v>864</v>
      </c>
      <c r="S70">
        <v>240</v>
      </c>
      <c r="T70">
        <v>237</v>
      </c>
      <c r="U70">
        <v>387</v>
      </c>
      <c r="V70">
        <v>748</v>
      </c>
      <c r="W70">
        <v>149</v>
      </c>
      <c r="X70">
        <v>131</v>
      </c>
      <c r="Y70">
        <v>468</v>
      </c>
      <c r="Z70">
        <v>15730</v>
      </c>
      <c r="AA70">
        <v>1699</v>
      </c>
      <c r="AB70">
        <v>1012</v>
      </c>
      <c r="AC70">
        <v>13019</v>
      </c>
      <c r="AD70">
        <v>1365</v>
      </c>
      <c r="AE70">
        <v>401</v>
      </c>
      <c r="AF70">
        <v>647</v>
      </c>
      <c r="AG70">
        <v>317</v>
      </c>
      <c r="AH70">
        <v>63</v>
      </c>
      <c r="AI70">
        <v>14</v>
      </c>
      <c r="AJ70">
        <v>1</v>
      </c>
      <c r="AK70">
        <v>48</v>
      </c>
    </row>
    <row r="71" spans="1:37">
      <c r="A71" t="s">
        <v>867</v>
      </c>
      <c r="B71">
        <v>7108</v>
      </c>
      <c r="C71">
        <v>1307</v>
      </c>
      <c r="D71">
        <v>909</v>
      </c>
      <c r="E71">
        <v>4892</v>
      </c>
      <c r="F71">
        <v>6812</v>
      </c>
      <c r="G71">
        <v>1199</v>
      </c>
      <c r="H71">
        <v>755</v>
      </c>
      <c r="I71">
        <v>4858</v>
      </c>
      <c r="J71">
        <v>2070</v>
      </c>
      <c r="K71">
        <v>579</v>
      </c>
      <c r="L71">
        <v>409</v>
      </c>
      <c r="M71">
        <v>1082</v>
      </c>
      <c r="N71">
        <v>182</v>
      </c>
      <c r="O71">
        <v>70</v>
      </c>
      <c r="P71">
        <v>39</v>
      </c>
      <c r="Q71">
        <v>73</v>
      </c>
      <c r="R71">
        <v>173</v>
      </c>
      <c r="S71">
        <v>45</v>
      </c>
      <c r="T71">
        <v>28</v>
      </c>
      <c r="U71">
        <v>100</v>
      </c>
      <c r="V71">
        <v>145</v>
      </c>
      <c r="W71">
        <v>38</v>
      </c>
      <c r="X71">
        <v>27</v>
      </c>
      <c r="Y71">
        <v>80</v>
      </c>
      <c r="Z71">
        <v>4222</v>
      </c>
      <c r="AA71">
        <v>456</v>
      </c>
      <c r="AB71">
        <v>245</v>
      </c>
      <c r="AC71">
        <v>3521</v>
      </c>
      <c r="AD71">
        <v>296</v>
      </c>
      <c r="AE71">
        <v>108</v>
      </c>
      <c r="AF71">
        <v>154</v>
      </c>
      <c r="AG71">
        <v>34</v>
      </c>
      <c r="AH71">
        <v>39</v>
      </c>
      <c r="AI71">
        <v>2</v>
      </c>
      <c r="AJ71" t="s">
        <v>19</v>
      </c>
      <c r="AK71">
        <v>37</v>
      </c>
    </row>
    <row r="72" spans="1:37">
      <c r="A72" t="s">
        <v>866</v>
      </c>
      <c r="B72">
        <v>9311</v>
      </c>
      <c r="C72">
        <v>1526</v>
      </c>
      <c r="D72">
        <v>868</v>
      </c>
      <c r="E72">
        <v>6917</v>
      </c>
      <c r="F72">
        <v>8900</v>
      </c>
      <c r="G72">
        <v>1382</v>
      </c>
      <c r="H72">
        <v>685</v>
      </c>
      <c r="I72">
        <v>6833</v>
      </c>
      <c r="J72">
        <v>2849</v>
      </c>
      <c r="K72">
        <v>819</v>
      </c>
      <c r="L72">
        <v>456</v>
      </c>
      <c r="M72">
        <v>1574</v>
      </c>
      <c r="N72">
        <v>194</v>
      </c>
      <c r="O72">
        <v>70</v>
      </c>
      <c r="P72">
        <v>31</v>
      </c>
      <c r="Q72">
        <v>93</v>
      </c>
      <c r="R72">
        <v>117</v>
      </c>
      <c r="S72">
        <v>38</v>
      </c>
      <c r="T72">
        <v>22</v>
      </c>
      <c r="U72">
        <v>57</v>
      </c>
      <c r="V72">
        <v>304</v>
      </c>
      <c r="W72">
        <v>64</v>
      </c>
      <c r="X72">
        <v>47</v>
      </c>
      <c r="Y72">
        <v>193</v>
      </c>
      <c r="Z72">
        <v>5389</v>
      </c>
      <c r="AA72">
        <v>377</v>
      </c>
      <c r="AB72">
        <v>120</v>
      </c>
      <c r="AC72">
        <v>4892</v>
      </c>
      <c r="AD72">
        <v>411</v>
      </c>
      <c r="AE72">
        <v>144</v>
      </c>
      <c r="AF72">
        <v>183</v>
      </c>
      <c r="AG72">
        <v>84</v>
      </c>
      <c r="AH72">
        <v>11</v>
      </c>
      <c r="AI72">
        <v>1</v>
      </c>
      <c r="AJ72" t="s">
        <v>19</v>
      </c>
      <c r="AK72">
        <v>10</v>
      </c>
    </row>
    <row r="73" spans="1:37">
      <c r="A73" t="s">
        <v>865</v>
      </c>
      <c r="B73">
        <v>2312</v>
      </c>
      <c r="C73">
        <v>317</v>
      </c>
      <c r="D73">
        <v>387</v>
      </c>
      <c r="E73">
        <v>1608</v>
      </c>
      <c r="F73">
        <v>2179</v>
      </c>
      <c r="G73">
        <v>296</v>
      </c>
      <c r="H73">
        <v>300</v>
      </c>
      <c r="I73">
        <v>1583</v>
      </c>
      <c r="J73">
        <v>806</v>
      </c>
      <c r="K73">
        <v>160</v>
      </c>
      <c r="L73">
        <v>162</v>
      </c>
      <c r="M73">
        <v>484</v>
      </c>
      <c r="N73">
        <v>58</v>
      </c>
      <c r="O73">
        <v>14</v>
      </c>
      <c r="P73">
        <v>15</v>
      </c>
      <c r="Q73">
        <v>29</v>
      </c>
      <c r="R73">
        <v>56</v>
      </c>
      <c r="S73">
        <v>9</v>
      </c>
      <c r="T73">
        <v>17</v>
      </c>
      <c r="U73">
        <v>30</v>
      </c>
      <c r="V73">
        <v>126</v>
      </c>
      <c r="W73">
        <v>9</v>
      </c>
      <c r="X73">
        <v>18</v>
      </c>
      <c r="Y73">
        <v>99</v>
      </c>
      <c r="Z73">
        <v>1122</v>
      </c>
      <c r="AA73">
        <v>102</v>
      </c>
      <c r="AB73">
        <v>84</v>
      </c>
      <c r="AC73">
        <v>936</v>
      </c>
      <c r="AD73">
        <v>133</v>
      </c>
      <c r="AE73">
        <v>21</v>
      </c>
      <c r="AF73">
        <v>87</v>
      </c>
      <c r="AG73">
        <v>25</v>
      </c>
      <c r="AH73">
        <v>12</v>
      </c>
      <c r="AI73" t="s">
        <v>19</v>
      </c>
      <c r="AJ73" t="s">
        <v>19</v>
      </c>
      <c r="AK73">
        <v>12</v>
      </c>
    </row>
    <row r="74" spans="1:37">
      <c r="A74" t="s">
        <v>864</v>
      </c>
      <c r="B74">
        <v>5856</v>
      </c>
      <c r="C74">
        <v>1134</v>
      </c>
      <c r="D74">
        <v>747</v>
      </c>
      <c r="E74">
        <v>3975</v>
      </c>
      <c r="F74">
        <v>5553</v>
      </c>
      <c r="G74">
        <v>1026</v>
      </c>
      <c r="H74">
        <v>590</v>
      </c>
      <c r="I74">
        <v>3937</v>
      </c>
      <c r="J74">
        <v>1993</v>
      </c>
      <c r="K74">
        <v>448</v>
      </c>
      <c r="L74">
        <v>452</v>
      </c>
      <c r="M74">
        <v>1093</v>
      </c>
      <c r="N74">
        <v>150</v>
      </c>
      <c r="O74">
        <v>61</v>
      </c>
      <c r="P74">
        <v>16</v>
      </c>
      <c r="Q74">
        <v>73</v>
      </c>
      <c r="R74">
        <v>77</v>
      </c>
      <c r="S74">
        <v>20</v>
      </c>
      <c r="T74">
        <v>17</v>
      </c>
      <c r="U74">
        <v>40</v>
      </c>
      <c r="V74">
        <v>161</v>
      </c>
      <c r="W74">
        <v>29</v>
      </c>
      <c r="X74">
        <v>18</v>
      </c>
      <c r="Y74">
        <v>114</v>
      </c>
      <c r="Z74">
        <v>3148</v>
      </c>
      <c r="AA74">
        <v>462</v>
      </c>
      <c r="AB74">
        <v>80</v>
      </c>
      <c r="AC74">
        <v>2606</v>
      </c>
      <c r="AD74">
        <v>303</v>
      </c>
      <c r="AE74">
        <v>108</v>
      </c>
      <c r="AF74">
        <v>157</v>
      </c>
      <c r="AG74">
        <v>38</v>
      </c>
      <c r="AH74" t="s">
        <v>19</v>
      </c>
      <c r="AI74" t="s">
        <v>19</v>
      </c>
      <c r="AJ74" t="s">
        <v>19</v>
      </c>
      <c r="AK74" t="s">
        <v>19</v>
      </c>
    </row>
    <row r="75" spans="1:37">
      <c r="A75" t="s">
        <v>863</v>
      </c>
      <c r="B75">
        <v>4989</v>
      </c>
      <c r="C75">
        <v>810</v>
      </c>
      <c r="D75">
        <v>733</v>
      </c>
      <c r="E75">
        <v>3446</v>
      </c>
      <c r="F75">
        <v>4727</v>
      </c>
      <c r="G75">
        <v>726</v>
      </c>
      <c r="H75">
        <v>580</v>
      </c>
      <c r="I75">
        <v>3421</v>
      </c>
      <c r="J75">
        <v>1406</v>
      </c>
      <c r="K75">
        <v>385</v>
      </c>
      <c r="L75">
        <v>306</v>
      </c>
      <c r="M75">
        <v>715</v>
      </c>
      <c r="N75">
        <v>69</v>
      </c>
      <c r="O75">
        <v>24</v>
      </c>
      <c r="P75">
        <v>20</v>
      </c>
      <c r="Q75">
        <v>25</v>
      </c>
      <c r="R75">
        <v>71</v>
      </c>
      <c r="S75">
        <v>41</v>
      </c>
      <c r="T75">
        <v>19</v>
      </c>
      <c r="U75">
        <v>11</v>
      </c>
      <c r="V75">
        <v>223</v>
      </c>
      <c r="W75">
        <v>51</v>
      </c>
      <c r="X75">
        <v>33</v>
      </c>
      <c r="Y75">
        <v>139</v>
      </c>
      <c r="Z75">
        <v>2932</v>
      </c>
      <c r="AA75">
        <v>218</v>
      </c>
      <c r="AB75">
        <v>195</v>
      </c>
      <c r="AC75">
        <v>2519</v>
      </c>
      <c r="AD75">
        <v>262</v>
      </c>
      <c r="AE75">
        <v>84</v>
      </c>
      <c r="AF75">
        <v>153</v>
      </c>
      <c r="AG75">
        <v>25</v>
      </c>
      <c r="AH75">
        <v>31</v>
      </c>
      <c r="AI75">
        <v>12</v>
      </c>
      <c r="AJ75">
        <v>6</v>
      </c>
      <c r="AK75">
        <v>13</v>
      </c>
    </row>
    <row r="76" spans="1:37">
      <c r="A76" t="s">
        <v>862</v>
      </c>
      <c r="B76">
        <v>5630</v>
      </c>
      <c r="C76">
        <v>1146</v>
      </c>
      <c r="D76">
        <v>912</v>
      </c>
      <c r="E76">
        <v>3572</v>
      </c>
      <c r="F76">
        <v>5355</v>
      </c>
      <c r="G76">
        <v>1065</v>
      </c>
      <c r="H76">
        <v>755</v>
      </c>
      <c r="I76">
        <v>3535</v>
      </c>
      <c r="J76">
        <v>1860</v>
      </c>
      <c r="K76">
        <v>576</v>
      </c>
      <c r="L76">
        <v>396</v>
      </c>
      <c r="M76">
        <v>888</v>
      </c>
      <c r="N76">
        <v>200</v>
      </c>
      <c r="O76">
        <v>73</v>
      </c>
      <c r="P76">
        <v>43</v>
      </c>
      <c r="Q76">
        <v>84</v>
      </c>
      <c r="R76">
        <v>119</v>
      </c>
      <c r="S76">
        <v>38</v>
      </c>
      <c r="T76">
        <v>28</v>
      </c>
      <c r="U76">
        <v>53</v>
      </c>
      <c r="V76">
        <v>201</v>
      </c>
      <c r="W76">
        <v>32</v>
      </c>
      <c r="X76">
        <v>52</v>
      </c>
      <c r="Y76">
        <v>117</v>
      </c>
      <c r="Z76">
        <v>2935</v>
      </c>
      <c r="AA76">
        <v>330</v>
      </c>
      <c r="AB76">
        <v>225</v>
      </c>
      <c r="AC76">
        <v>2380</v>
      </c>
      <c r="AD76">
        <v>275</v>
      </c>
      <c r="AE76">
        <v>81</v>
      </c>
      <c r="AF76">
        <v>157</v>
      </c>
      <c r="AG76">
        <v>37</v>
      </c>
      <c r="AH76">
        <v>24</v>
      </c>
      <c r="AI76" t="s">
        <v>19</v>
      </c>
      <c r="AJ76">
        <v>4</v>
      </c>
      <c r="AK76">
        <v>20</v>
      </c>
    </row>
    <row r="77" spans="1:37">
      <c r="A77" t="s">
        <v>861</v>
      </c>
      <c r="B77">
        <v>3082</v>
      </c>
      <c r="C77">
        <v>709</v>
      </c>
      <c r="D77">
        <v>697</v>
      </c>
      <c r="E77">
        <v>1676</v>
      </c>
      <c r="F77">
        <v>2940</v>
      </c>
      <c r="G77">
        <v>679</v>
      </c>
      <c r="H77">
        <v>594</v>
      </c>
      <c r="I77">
        <v>1667</v>
      </c>
      <c r="J77">
        <v>1053</v>
      </c>
      <c r="K77">
        <v>390</v>
      </c>
      <c r="L77">
        <v>266</v>
      </c>
      <c r="M77">
        <v>397</v>
      </c>
      <c r="N77">
        <v>66</v>
      </c>
      <c r="O77">
        <v>17</v>
      </c>
      <c r="P77">
        <v>27</v>
      </c>
      <c r="Q77">
        <v>22</v>
      </c>
      <c r="R77">
        <v>66</v>
      </c>
      <c r="S77">
        <v>19</v>
      </c>
      <c r="T77">
        <v>15</v>
      </c>
      <c r="U77">
        <v>32</v>
      </c>
      <c r="V77">
        <v>122</v>
      </c>
      <c r="W77">
        <v>33</v>
      </c>
      <c r="X77">
        <v>24</v>
      </c>
      <c r="Y77">
        <v>65</v>
      </c>
      <c r="Z77">
        <v>1608</v>
      </c>
      <c r="AA77">
        <v>208</v>
      </c>
      <c r="AB77">
        <v>257</v>
      </c>
      <c r="AC77">
        <v>1143</v>
      </c>
      <c r="AD77">
        <v>142</v>
      </c>
      <c r="AE77">
        <v>30</v>
      </c>
      <c r="AF77">
        <v>103</v>
      </c>
      <c r="AG77">
        <v>9</v>
      </c>
      <c r="AH77">
        <v>5</v>
      </c>
      <c r="AI77">
        <v>4</v>
      </c>
      <c r="AJ77" t="s">
        <v>19</v>
      </c>
      <c r="AK77">
        <v>1</v>
      </c>
    </row>
    <row r="78" spans="1:37">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row>
    <row r="79" spans="1:37">
      <c r="A79" t="s">
        <v>859</v>
      </c>
      <c r="B79">
        <v>2817</v>
      </c>
      <c r="C79">
        <v>897</v>
      </c>
      <c r="D79">
        <v>683</v>
      </c>
      <c r="E79">
        <v>1237</v>
      </c>
      <c r="F79">
        <v>2656</v>
      </c>
      <c r="G79">
        <v>840</v>
      </c>
      <c r="H79">
        <v>592</v>
      </c>
      <c r="I79">
        <v>1224</v>
      </c>
      <c r="J79">
        <v>1088</v>
      </c>
      <c r="K79">
        <v>410</v>
      </c>
      <c r="L79">
        <v>292</v>
      </c>
      <c r="M79">
        <v>386</v>
      </c>
      <c r="N79">
        <v>34</v>
      </c>
      <c r="O79">
        <v>15</v>
      </c>
      <c r="P79">
        <v>9</v>
      </c>
      <c r="Q79">
        <v>10</v>
      </c>
      <c r="R79">
        <v>25</v>
      </c>
      <c r="S79">
        <v>7</v>
      </c>
      <c r="T79">
        <v>3</v>
      </c>
      <c r="U79">
        <v>15</v>
      </c>
      <c r="V79">
        <v>68</v>
      </c>
      <c r="W79">
        <v>28</v>
      </c>
      <c r="X79">
        <v>23</v>
      </c>
      <c r="Y79">
        <v>17</v>
      </c>
      <c r="Z79">
        <v>1411</v>
      </c>
      <c r="AA79">
        <v>364</v>
      </c>
      <c r="AB79">
        <v>255</v>
      </c>
      <c r="AC79">
        <v>792</v>
      </c>
      <c r="AD79">
        <v>161</v>
      </c>
      <c r="AE79">
        <v>57</v>
      </c>
      <c r="AF79">
        <v>91</v>
      </c>
      <c r="AG79">
        <v>13</v>
      </c>
      <c r="AH79">
        <v>23</v>
      </c>
      <c r="AI79">
        <v>8</v>
      </c>
      <c r="AJ79" t="s">
        <v>19</v>
      </c>
      <c r="AK79">
        <v>15</v>
      </c>
    </row>
    <row r="80" spans="1:37">
      <c r="A80" t="s">
        <v>858</v>
      </c>
      <c r="B80">
        <v>1223</v>
      </c>
      <c r="C80">
        <v>210</v>
      </c>
      <c r="D80">
        <v>280</v>
      </c>
      <c r="E80">
        <v>733</v>
      </c>
      <c r="F80">
        <v>1166</v>
      </c>
      <c r="G80">
        <v>193</v>
      </c>
      <c r="H80">
        <v>243</v>
      </c>
      <c r="I80">
        <v>730</v>
      </c>
      <c r="J80">
        <v>485</v>
      </c>
      <c r="K80">
        <v>105</v>
      </c>
      <c r="L80">
        <v>163</v>
      </c>
      <c r="M80">
        <v>217</v>
      </c>
      <c r="N80">
        <v>8</v>
      </c>
      <c r="O80">
        <v>2</v>
      </c>
      <c r="P80">
        <v>3</v>
      </c>
      <c r="Q80">
        <v>3</v>
      </c>
      <c r="R80">
        <v>7</v>
      </c>
      <c r="S80" t="s">
        <v>19</v>
      </c>
      <c r="T80">
        <v>5</v>
      </c>
      <c r="U80">
        <v>2</v>
      </c>
      <c r="V80">
        <v>41</v>
      </c>
      <c r="W80">
        <v>12</v>
      </c>
      <c r="X80">
        <v>11</v>
      </c>
      <c r="Y80">
        <v>18</v>
      </c>
      <c r="Z80">
        <v>617</v>
      </c>
      <c r="AA80">
        <v>72</v>
      </c>
      <c r="AB80">
        <v>58</v>
      </c>
      <c r="AC80">
        <v>487</v>
      </c>
      <c r="AD80">
        <v>57</v>
      </c>
      <c r="AE80">
        <v>17</v>
      </c>
      <c r="AF80">
        <v>37</v>
      </c>
      <c r="AG80">
        <v>3</v>
      </c>
      <c r="AH80">
        <v>8</v>
      </c>
      <c r="AI80">
        <v>3</v>
      </c>
      <c r="AJ80">
        <v>2</v>
      </c>
      <c r="AK80">
        <v>3</v>
      </c>
    </row>
    <row r="81" spans="1:37">
      <c r="A81" t="s">
        <v>857</v>
      </c>
      <c r="B81">
        <v>2053</v>
      </c>
      <c r="C81">
        <v>534</v>
      </c>
      <c r="D81">
        <v>607</v>
      </c>
      <c r="E81">
        <v>912</v>
      </c>
      <c r="F81">
        <v>1927</v>
      </c>
      <c r="G81">
        <v>490</v>
      </c>
      <c r="H81">
        <v>553</v>
      </c>
      <c r="I81">
        <v>884</v>
      </c>
      <c r="J81">
        <v>786</v>
      </c>
      <c r="K81">
        <v>282</v>
      </c>
      <c r="L81">
        <v>241</v>
      </c>
      <c r="M81">
        <v>263</v>
      </c>
      <c r="N81">
        <v>84</v>
      </c>
      <c r="O81">
        <v>23</v>
      </c>
      <c r="P81">
        <v>44</v>
      </c>
      <c r="Q81">
        <v>17</v>
      </c>
      <c r="R81">
        <v>85</v>
      </c>
      <c r="S81">
        <v>26</v>
      </c>
      <c r="T81">
        <v>23</v>
      </c>
      <c r="U81">
        <v>36</v>
      </c>
      <c r="V81">
        <v>80</v>
      </c>
      <c r="W81">
        <v>23</v>
      </c>
      <c r="X81">
        <v>10</v>
      </c>
      <c r="Y81">
        <v>47</v>
      </c>
      <c r="Z81">
        <v>879</v>
      </c>
      <c r="AA81">
        <v>129</v>
      </c>
      <c r="AB81">
        <v>231</v>
      </c>
      <c r="AC81">
        <v>519</v>
      </c>
      <c r="AD81">
        <v>126</v>
      </c>
      <c r="AE81">
        <v>44</v>
      </c>
      <c r="AF81">
        <v>54</v>
      </c>
      <c r="AG81">
        <v>28</v>
      </c>
      <c r="AH81">
        <v>9</v>
      </c>
      <c r="AI81">
        <v>4</v>
      </c>
      <c r="AJ81" t="s">
        <v>19</v>
      </c>
      <c r="AK81">
        <v>5</v>
      </c>
    </row>
    <row r="82" spans="1:37">
      <c r="A82" t="s">
        <v>856</v>
      </c>
      <c r="B82">
        <v>1413</v>
      </c>
      <c r="C82">
        <v>383</v>
      </c>
      <c r="D82">
        <v>303</v>
      </c>
      <c r="E82">
        <v>727</v>
      </c>
      <c r="F82">
        <v>1332</v>
      </c>
      <c r="G82">
        <v>348</v>
      </c>
      <c r="H82">
        <v>265</v>
      </c>
      <c r="I82">
        <v>719</v>
      </c>
      <c r="J82">
        <v>578</v>
      </c>
      <c r="K82">
        <v>211</v>
      </c>
      <c r="L82">
        <v>156</v>
      </c>
      <c r="M82">
        <v>211</v>
      </c>
      <c r="N82">
        <v>26</v>
      </c>
      <c r="O82">
        <v>14</v>
      </c>
      <c r="P82">
        <v>4</v>
      </c>
      <c r="Q82">
        <v>8</v>
      </c>
      <c r="R82">
        <v>15</v>
      </c>
      <c r="S82">
        <v>8</v>
      </c>
      <c r="T82">
        <v>2</v>
      </c>
      <c r="U82">
        <v>5</v>
      </c>
      <c r="V82">
        <v>31</v>
      </c>
      <c r="W82">
        <v>11</v>
      </c>
      <c r="X82">
        <v>7</v>
      </c>
      <c r="Y82">
        <v>13</v>
      </c>
      <c r="Z82">
        <v>674</v>
      </c>
      <c r="AA82">
        <v>100</v>
      </c>
      <c r="AB82">
        <v>94</v>
      </c>
      <c r="AC82">
        <v>480</v>
      </c>
      <c r="AD82">
        <v>81</v>
      </c>
      <c r="AE82">
        <v>35</v>
      </c>
      <c r="AF82">
        <v>38</v>
      </c>
      <c r="AG82">
        <v>8</v>
      </c>
      <c r="AH82">
        <v>17</v>
      </c>
      <c r="AI82">
        <v>2</v>
      </c>
      <c r="AJ82">
        <v>1</v>
      </c>
      <c r="AK82">
        <v>14</v>
      </c>
    </row>
    <row r="83" spans="1:37">
      <c r="A83" t="s">
        <v>855</v>
      </c>
      <c r="B83">
        <v>1230</v>
      </c>
      <c r="C83">
        <v>305</v>
      </c>
      <c r="D83">
        <v>245</v>
      </c>
      <c r="E83">
        <v>680</v>
      </c>
      <c r="F83">
        <v>1180</v>
      </c>
      <c r="G83">
        <v>295</v>
      </c>
      <c r="H83">
        <v>213</v>
      </c>
      <c r="I83">
        <v>672</v>
      </c>
      <c r="J83">
        <v>507</v>
      </c>
      <c r="K83">
        <v>181</v>
      </c>
      <c r="L83">
        <v>121</v>
      </c>
      <c r="M83">
        <v>205</v>
      </c>
      <c r="N83">
        <v>13</v>
      </c>
      <c r="O83">
        <v>8</v>
      </c>
      <c r="P83">
        <v>1</v>
      </c>
      <c r="Q83">
        <v>4</v>
      </c>
      <c r="R83">
        <v>31</v>
      </c>
      <c r="S83">
        <v>10</v>
      </c>
      <c r="T83">
        <v>7</v>
      </c>
      <c r="U83">
        <v>14</v>
      </c>
      <c r="V83">
        <v>33</v>
      </c>
      <c r="W83">
        <v>6</v>
      </c>
      <c r="X83">
        <v>3</v>
      </c>
      <c r="Y83">
        <v>24</v>
      </c>
      <c r="Z83">
        <v>589</v>
      </c>
      <c r="AA83">
        <v>90</v>
      </c>
      <c r="AB83">
        <v>81</v>
      </c>
      <c r="AC83">
        <v>418</v>
      </c>
      <c r="AD83">
        <v>50</v>
      </c>
      <c r="AE83">
        <v>10</v>
      </c>
      <c r="AF83">
        <v>32</v>
      </c>
      <c r="AG83">
        <v>8</v>
      </c>
      <c r="AH83">
        <v>13</v>
      </c>
      <c r="AI83" t="s">
        <v>19</v>
      </c>
      <c r="AJ83">
        <v>10</v>
      </c>
      <c r="AK83">
        <v>3</v>
      </c>
    </row>
    <row r="84" spans="1:37">
      <c r="A84" t="s">
        <v>854</v>
      </c>
      <c r="B84">
        <v>822</v>
      </c>
      <c r="C84">
        <v>226</v>
      </c>
      <c r="D84">
        <v>93</v>
      </c>
      <c r="E84">
        <v>503</v>
      </c>
      <c r="F84">
        <v>788</v>
      </c>
      <c r="G84">
        <v>214</v>
      </c>
      <c r="H84">
        <v>73</v>
      </c>
      <c r="I84">
        <v>501</v>
      </c>
      <c r="J84">
        <v>290</v>
      </c>
      <c r="K84">
        <v>133</v>
      </c>
      <c r="L84">
        <v>45</v>
      </c>
      <c r="M84">
        <v>112</v>
      </c>
      <c r="N84">
        <v>9</v>
      </c>
      <c r="O84">
        <v>1</v>
      </c>
      <c r="P84">
        <v>4</v>
      </c>
      <c r="Q84">
        <v>4</v>
      </c>
      <c r="R84">
        <v>13</v>
      </c>
      <c r="S84">
        <v>6</v>
      </c>
      <c r="T84">
        <v>1</v>
      </c>
      <c r="U84">
        <v>6</v>
      </c>
      <c r="V84">
        <v>26</v>
      </c>
      <c r="W84">
        <v>6</v>
      </c>
      <c r="X84">
        <v>3</v>
      </c>
      <c r="Y84">
        <v>17</v>
      </c>
      <c r="Z84">
        <v>446</v>
      </c>
      <c r="AA84">
        <v>67</v>
      </c>
      <c r="AB84">
        <v>20</v>
      </c>
      <c r="AC84">
        <v>359</v>
      </c>
      <c r="AD84">
        <v>34</v>
      </c>
      <c r="AE84">
        <v>12</v>
      </c>
      <c r="AF84">
        <v>20</v>
      </c>
      <c r="AG84">
        <v>2</v>
      </c>
      <c r="AH84">
        <v>41</v>
      </c>
      <c r="AI84">
        <v>10</v>
      </c>
      <c r="AJ84">
        <v>1</v>
      </c>
      <c r="AK84">
        <v>30</v>
      </c>
    </row>
    <row r="85" spans="1:37">
      <c r="A85" t="s">
        <v>853</v>
      </c>
      <c r="B85">
        <v>1662</v>
      </c>
      <c r="C85">
        <v>390</v>
      </c>
      <c r="D85">
        <v>242</v>
      </c>
      <c r="E85">
        <v>1030</v>
      </c>
      <c r="F85">
        <v>1542</v>
      </c>
      <c r="G85">
        <v>356</v>
      </c>
      <c r="H85">
        <v>188</v>
      </c>
      <c r="I85">
        <v>998</v>
      </c>
      <c r="J85">
        <v>408</v>
      </c>
      <c r="K85">
        <v>177</v>
      </c>
      <c r="L85">
        <v>78</v>
      </c>
      <c r="M85">
        <v>153</v>
      </c>
      <c r="N85">
        <v>35</v>
      </c>
      <c r="O85">
        <v>18</v>
      </c>
      <c r="P85">
        <v>4</v>
      </c>
      <c r="Q85">
        <v>13</v>
      </c>
      <c r="R85">
        <v>14</v>
      </c>
      <c r="S85">
        <v>6</v>
      </c>
      <c r="T85">
        <v>4</v>
      </c>
      <c r="U85">
        <v>4</v>
      </c>
      <c r="V85">
        <v>46</v>
      </c>
      <c r="W85">
        <v>8</v>
      </c>
      <c r="X85">
        <v>10</v>
      </c>
      <c r="Y85">
        <v>28</v>
      </c>
      <c r="Z85">
        <v>1032</v>
      </c>
      <c r="AA85">
        <v>146</v>
      </c>
      <c r="AB85">
        <v>92</v>
      </c>
      <c r="AC85">
        <v>794</v>
      </c>
      <c r="AD85">
        <v>120</v>
      </c>
      <c r="AE85">
        <v>34</v>
      </c>
      <c r="AF85">
        <v>54</v>
      </c>
      <c r="AG85">
        <v>32</v>
      </c>
      <c r="AH85" t="s">
        <v>19</v>
      </c>
      <c r="AI85" t="s">
        <v>19</v>
      </c>
      <c r="AJ85" t="s">
        <v>19</v>
      </c>
      <c r="AK85" t="s">
        <v>19</v>
      </c>
    </row>
    <row r="86" spans="1:37">
      <c r="A86" t="s">
        <v>852</v>
      </c>
      <c r="B86">
        <v>1310</v>
      </c>
      <c r="C86">
        <v>227</v>
      </c>
      <c r="D86">
        <v>210</v>
      </c>
      <c r="E86">
        <v>873</v>
      </c>
      <c r="F86">
        <v>1240</v>
      </c>
      <c r="G86">
        <v>214</v>
      </c>
      <c r="H86">
        <v>171</v>
      </c>
      <c r="I86">
        <v>855</v>
      </c>
      <c r="J86">
        <v>401</v>
      </c>
      <c r="K86">
        <v>113</v>
      </c>
      <c r="L86">
        <v>83</v>
      </c>
      <c r="M86">
        <v>205</v>
      </c>
      <c r="N86">
        <v>25</v>
      </c>
      <c r="O86">
        <v>5</v>
      </c>
      <c r="P86">
        <v>2</v>
      </c>
      <c r="Q86">
        <v>18</v>
      </c>
      <c r="R86">
        <v>47</v>
      </c>
      <c r="S86">
        <v>11</v>
      </c>
      <c r="T86">
        <v>16</v>
      </c>
      <c r="U86">
        <v>20</v>
      </c>
      <c r="V86">
        <v>44</v>
      </c>
      <c r="W86">
        <v>5</v>
      </c>
      <c r="X86">
        <v>6</v>
      </c>
      <c r="Y86">
        <v>33</v>
      </c>
      <c r="Z86">
        <v>720</v>
      </c>
      <c r="AA86">
        <v>78</v>
      </c>
      <c r="AB86">
        <v>63</v>
      </c>
      <c r="AC86">
        <v>579</v>
      </c>
      <c r="AD86">
        <v>70</v>
      </c>
      <c r="AE86">
        <v>13</v>
      </c>
      <c r="AF86">
        <v>39</v>
      </c>
      <c r="AG86">
        <v>18</v>
      </c>
      <c r="AH86">
        <v>2</v>
      </c>
      <c r="AI86">
        <v>1</v>
      </c>
      <c r="AJ86" t="s">
        <v>19</v>
      </c>
      <c r="AK86">
        <v>1</v>
      </c>
    </row>
    <row r="87" spans="1:37">
      <c r="A87" t="s">
        <v>851</v>
      </c>
      <c r="B87">
        <v>1155</v>
      </c>
      <c r="C87">
        <v>213</v>
      </c>
      <c r="D87">
        <v>192</v>
      </c>
      <c r="E87">
        <v>750</v>
      </c>
      <c r="F87">
        <v>1097</v>
      </c>
      <c r="G87">
        <v>200</v>
      </c>
      <c r="H87">
        <v>157</v>
      </c>
      <c r="I87">
        <v>740</v>
      </c>
      <c r="J87">
        <v>390</v>
      </c>
      <c r="K87">
        <v>106</v>
      </c>
      <c r="L87">
        <v>88</v>
      </c>
      <c r="M87">
        <v>196</v>
      </c>
      <c r="N87">
        <v>55</v>
      </c>
      <c r="O87">
        <v>28</v>
      </c>
      <c r="P87">
        <v>2</v>
      </c>
      <c r="Q87">
        <v>25</v>
      </c>
      <c r="R87">
        <v>64</v>
      </c>
      <c r="S87">
        <v>10</v>
      </c>
      <c r="T87">
        <v>10</v>
      </c>
      <c r="U87">
        <v>44</v>
      </c>
      <c r="V87">
        <v>16</v>
      </c>
      <c r="W87">
        <v>8</v>
      </c>
      <c r="X87">
        <v>2</v>
      </c>
      <c r="Y87">
        <v>6</v>
      </c>
      <c r="Z87">
        <v>566</v>
      </c>
      <c r="AA87">
        <v>45</v>
      </c>
      <c r="AB87">
        <v>54</v>
      </c>
      <c r="AC87">
        <v>467</v>
      </c>
      <c r="AD87">
        <v>58</v>
      </c>
      <c r="AE87">
        <v>13</v>
      </c>
      <c r="AF87">
        <v>35</v>
      </c>
      <c r="AG87">
        <v>10</v>
      </c>
      <c r="AH87" t="s">
        <v>19</v>
      </c>
      <c r="AI87" t="s">
        <v>19</v>
      </c>
      <c r="AJ87" t="s">
        <v>19</v>
      </c>
      <c r="AK87" t="s">
        <v>19</v>
      </c>
    </row>
    <row r="88" spans="1:37">
      <c r="A88" t="s">
        <v>850</v>
      </c>
      <c r="B88">
        <v>1000</v>
      </c>
      <c r="C88">
        <v>218</v>
      </c>
      <c r="D88">
        <v>156</v>
      </c>
      <c r="E88">
        <v>626</v>
      </c>
      <c r="F88">
        <v>947</v>
      </c>
      <c r="G88">
        <v>207</v>
      </c>
      <c r="H88">
        <v>129</v>
      </c>
      <c r="I88">
        <v>611</v>
      </c>
      <c r="J88">
        <v>341</v>
      </c>
      <c r="K88">
        <v>111</v>
      </c>
      <c r="L88">
        <v>66</v>
      </c>
      <c r="M88">
        <v>164</v>
      </c>
      <c r="N88">
        <v>16</v>
      </c>
      <c r="O88">
        <v>6</v>
      </c>
      <c r="P88">
        <v>6</v>
      </c>
      <c r="Q88">
        <v>4</v>
      </c>
      <c r="R88">
        <v>18</v>
      </c>
      <c r="S88">
        <v>7</v>
      </c>
      <c r="T88">
        <v>5</v>
      </c>
      <c r="U88">
        <v>6</v>
      </c>
      <c r="V88">
        <v>26</v>
      </c>
      <c r="W88">
        <v>7</v>
      </c>
      <c r="X88">
        <v>3</v>
      </c>
      <c r="Y88">
        <v>16</v>
      </c>
      <c r="Z88">
        <v>533</v>
      </c>
      <c r="AA88">
        <v>72</v>
      </c>
      <c r="AB88">
        <v>43</v>
      </c>
      <c r="AC88">
        <v>418</v>
      </c>
      <c r="AD88">
        <v>53</v>
      </c>
      <c r="AE88">
        <v>11</v>
      </c>
      <c r="AF88">
        <v>27</v>
      </c>
      <c r="AG88">
        <v>15</v>
      </c>
      <c r="AH88" t="s">
        <v>19</v>
      </c>
      <c r="AI88" t="s">
        <v>19</v>
      </c>
      <c r="AJ88" t="s">
        <v>19</v>
      </c>
      <c r="AK88" t="s">
        <v>19</v>
      </c>
    </row>
    <row r="89" spans="1:37">
      <c r="A89" t="s">
        <v>849</v>
      </c>
      <c r="B89">
        <v>744</v>
      </c>
      <c r="C89">
        <v>159</v>
      </c>
      <c r="D89">
        <v>79</v>
      </c>
      <c r="E89">
        <v>506</v>
      </c>
      <c r="F89">
        <v>709</v>
      </c>
      <c r="G89">
        <v>150</v>
      </c>
      <c r="H89">
        <v>57</v>
      </c>
      <c r="I89">
        <v>502</v>
      </c>
      <c r="J89">
        <v>268</v>
      </c>
      <c r="K89">
        <v>79</v>
      </c>
      <c r="L89">
        <v>41</v>
      </c>
      <c r="M89">
        <v>148</v>
      </c>
      <c r="N89">
        <v>10</v>
      </c>
      <c r="O89">
        <v>8</v>
      </c>
      <c r="P89">
        <v>1</v>
      </c>
      <c r="Q89">
        <v>1</v>
      </c>
      <c r="R89">
        <v>9</v>
      </c>
      <c r="S89">
        <v>3</v>
      </c>
      <c r="T89">
        <v>5</v>
      </c>
      <c r="U89">
        <v>1</v>
      </c>
      <c r="V89">
        <v>18</v>
      </c>
      <c r="W89">
        <v>8</v>
      </c>
      <c r="X89">
        <v>2</v>
      </c>
      <c r="Y89">
        <v>8</v>
      </c>
      <c r="Z89">
        <v>401</v>
      </c>
      <c r="AA89">
        <v>52</v>
      </c>
      <c r="AB89">
        <v>7</v>
      </c>
      <c r="AC89">
        <v>342</v>
      </c>
      <c r="AD89">
        <v>35</v>
      </c>
      <c r="AE89">
        <v>9</v>
      </c>
      <c r="AF89">
        <v>22</v>
      </c>
      <c r="AG89">
        <v>4</v>
      </c>
      <c r="AH89" t="s">
        <v>19</v>
      </c>
      <c r="AI89" t="s">
        <v>19</v>
      </c>
      <c r="AJ89" t="s">
        <v>19</v>
      </c>
      <c r="AK89" t="s">
        <v>19</v>
      </c>
    </row>
    <row r="90" spans="1:37">
      <c r="A90" t="s">
        <v>848</v>
      </c>
      <c r="B90">
        <v>568</v>
      </c>
      <c r="C90">
        <v>75</v>
      </c>
      <c r="D90">
        <v>67</v>
      </c>
      <c r="E90">
        <v>426</v>
      </c>
      <c r="F90">
        <v>539</v>
      </c>
      <c r="G90">
        <v>69</v>
      </c>
      <c r="H90">
        <v>50</v>
      </c>
      <c r="I90">
        <v>420</v>
      </c>
      <c r="J90">
        <v>201</v>
      </c>
      <c r="K90">
        <v>36</v>
      </c>
      <c r="L90">
        <v>40</v>
      </c>
      <c r="M90">
        <v>125</v>
      </c>
      <c r="N90">
        <v>7</v>
      </c>
      <c r="O90">
        <v>5</v>
      </c>
      <c r="P90" t="s">
        <v>19</v>
      </c>
      <c r="Q90">
        <v>2</v>
      </c>
      <c r="R90">
        <v>7</v>
      </c>
      <c r="S90">
        <v>1</v>
      </c>
      <c r="T90">
        <v>4</v>
      </c>
      <c r="U90">
        <v>2</v>
      </c>
      <c r="V90">
        <v>15</v>
      </c>
      <c r="W90">
        <v>3</v>
      </c>
      <c r="X90">
        <v>2</v>
      </c>
      <c r="Y90">
        <v>10</v>
      </c>
      <c r="Z90">
        <v>306</v>
      </c>
      <c r="AA90">
        <v>24</v>
      </c>
      <c r="AB90">
        <v>4</v>
      </c>
      <c r="AC90">
        <v>278</v>
      </c>
      <c r="AD90">
        <v>29</v>
      </c>
      <c r="AE90">
        <v>6</v>
      </c>
      <c r="AF90">
        <v>17</v>
      </c>
      <c r="AG90">
        <v>6</v>
      </c>
      <c r="AH90" t="s">
        <v>19</v>
      </c>
      <c r="AI90" t="s">
        <v>19</v>
      </c>
      <c r="AJ90" t="s">
        <v>19</v>
      </c>
      <c r="AK90" t="s">
        <v>19</v>
      </c>
    </row>
    <row r="91" spans="1:37">
      <c r="A91" t="s">
        <v>847</v>
      </c>
      <c r="B91">
        <v>1931</v>
      </c>
      <c r="C91">
        <v>322</v>
      </c>
      <c r="D91">
        <v>238</v>
      </c>
      <c r="E91">
        <v>1371</v>
      </c>
      <c r="F91">
        <v>1846</v>
      </c>
      <c r="G91">
        <v>300</v>
      </c>
      <c r="H91">
        <v>189</v>
      </c>
      <c r="I91">
        <v>1357</v>
      </c>
      <c r="J91">
        <v>686</v>
      </c>
      <c r="K91">
        <v>164</v>
      </c>
      <c r="L91">
        <v>106</v>
      </c>
      <c r="M91">
        <v>416</v>
      </c>
      <c r="N91">
        <v>20</v>
      </c>
      <c r="O91">
        <v>11</v>
      </c>
      <c r="P91">
        <v>4</v>
      </c>
      <c r="Q91">
        <v>5</v>
      </c>
      <c r="R91">
        <v>22</v>
      </c>
      <c r="S91">
        <v>10</v>
      </c>
      <c r="T91">
        <v>6</v>
      </c>
      <c r="U91">
        <v>6</v>
      </c>
      <c r="V91">
        <v>29</v>
      </c>
      <c r="W91">
        <v>9</v>
      </c>
      <c r="X91">
        <v>6</v>
      </c>
      <c r="Y91">
        <v>14</v>
      </c>
      <c r="Z91">
        <v>1085</v>
      </c>
      <c r="AA91">
        <v>106</v>
      </c>
      <c r="AB91">
        <v>63</v>
      </c>
      <c r="AC91">
        <v>916</v>
      </c>
      <c r="AD91">
        <v>85</v>
      </c>
      <c r="AE91">
        <v>22</v>
      </c>
      <c r="AF91">
        <v>49</v>
      </c>
      <c r="AG91">
        <v>14</v>
      </c>
      <c r="AH91" t="s">
        <v>19</v>
      </c>
      <c r="AI91" t="s">
        <v>19</v>
      </c>
      <c r="AJ91" t="s">
        <v>19</v>
      </c>
      <c r="AK91" t="s">
        <v>19</v>
      </c>
    </row>
    <row r="92" spans="1:37">
      <c r="A92" t="s">
        <v>846</v>
      </c>
      <c r="B92">
        <v>1391</v>
      </c>
      <c r="C92">
        <v>245</v>
      </c>
      <c r="D92">
        <v>227</v>
      </c>
      <c r="E92">
        <v>919</v>
      </c>
      <c r="F92">
        <v>1327</v>
      </c>
      <c r="G92">
        <v>228</v>
      </c>
      <c r="H92">
        <v>196</v>
      </c>
      <c r="I92">
        <v>903</v>
      </c>
      <c r="J92">
        <v>442</v>
      </c>
      <c r="K92">
        <v>130</v>
      </c>
      <c r="L92">
        <v>83</v>
      </c>
      <c r="M92">
        <v>229</v>
      </c>
      <c r="N92">
        <v>44</v>
      </c>
      <c r="O92">
        <v>9</v>
      </c>
      <c r="P92">
        <v>15</v>
      </c>
      <c r="Q92">
        <v>20</v>
      </c>
      <c r="R92">
        <v>10</v>
      </c>
      <c r="S92">
        <v>6</v>
      </c>
      <c r="T92">
        <v>2</v>
      </c>
      <c r="U92">
        <v>2</v>
      </c>
      <c r="V92">
        <v>15</v>
      </c>
      <c r="W92">
        <v>5</v>
      </c>
      <c r="X92">
        <v>3</v>
      </c>
      <c r="Y92">
        <v>7</v>
      </c>
      <c r="Z92">
        <v>804</v>
      </c>
      <c r="AA92">
        <v>74</v>
      </c>
      <c r="AB92">
        <v>92</v>
      </c>
      <c r="AC92">
        <v>638</v>
      </c>
      <c r="AD92">
        <v>64</v>
      </c>
      <c r="AE92">
        <v>17</v>
      </c>
      <c r="AF92">
        <v>31</v>
      </c>
      <c r="AG92">
        <v>16</v>
      </c>
      <c r="AH92" t="s">
        <v>19</v>
      </c>
      <c r="AI92" t="s">
        <v>19</v>
      </c>
      <c r="AJ92" t="s">
        <v>19</v>
      </c>
      <c r="AK92" t="s">
        <v>19</v>
      </c>
    </row>
    <row r="93" spans="1:37">
      <c r="A93" t="s">
        <v>845</v>
      </c>
      <c r="B93">
        <v>2412</v>
      </c>
      <c r="C93">
        <v>234</v>
      </c>
      <c r="D93">
        <v>204</v>
      </c>
      <c r="E93">
        <v>1974</v>
      </c>
      <c r="F93">
        <v>2338</v>
      </c>
      <c r="G93">
        <v>214</v>
      </c>
      <c r="H93">
        <v>155</v>
      </c>
      <c r="I93">
        <v>1969</v>
      </c>
      <c r="J93">
        <v>677</v>
      </c>
      <c r="K93">
        <v>142</v>
      </c>
      <c r="L93">
        <v>104</v>
      </c>
      <c r="M93">
        <v>431</v>
      </c>
      <c r="N93">
        <v>76</v>
      </c>
      <c r="O93">
        <v>26</v>
      </c>
      <c r="P93">
        <v>12</v>
      </c>
      <c r="Q93">
        <v>38</v>
      </c>
      <c r="R93">
        <v>45</v>
      </c>
      <c r="S93">
        <v>4</v>
      </c>
      <c r="T93">
        <v>4</v>
      </c>
      <c r="U93">
        <v>37</v>
      </c>
      <c r="V93">
        <v>41</v>
      </c>
      <c r="W93">
        <v>3</v>
      </c>
      <c r="X93">
        <v>16</v>
      </c>
      <c r="Y93">
        <v>22</v>
      </c>
      <c r="Z93">
        <v>1492</v>
      </c>
      <c r="AA93">
        <v>37</v>
      </c>
      <c r="AB93">
        <v>19</v>
      </c>
      <c r="AC93">
        <v>1436</v>
      </c>
      <c r="AD93">
        <v>74</v>
      </c>
      <c r="AE93">
        <v>20</v>
      </c>
      <c r="AF93">
        <v>49</v>
      </c>
      <c r="AG93">
        <v>5</v>
      </c>
      <c r="AH93" t="s">
        <v>19</v>
      </c>
      <c r="AI93" t="s">
        <v>19</v>
      </c>
      <c r="AJ93" t="s">
        <v>19</v>
      </c>
      <c r="AK93" t="s">
        <v>19</v>
      </c>
    </row>
    <row r="94" spans="1:37">
      <c r="A94" t="s">
        <v>844</v>
      </c>
      <c r="B94">
        <v>1468</v>
      </c>
      <c r="C94">
        <v>163</v>
      </c>
      <c r="D94">
        <v>222</v>
      </c>
      <c r="E94">
        <v>1083</v>
      </c>
      <c r="F94">
        <v>1404</v>
      </c>
      <c r="G94">
        <v>149</v>
      </c>
      <c r="H94">
        <v>184</v>
      </c>
      <c r="I94">
        <v>1071</v>
      </c>
      <c r="J94">
        <v>428</v>
      </c>
      <c r="K94">
        <v>55</v>
      </c>
      <c r="L94">
        <v>119</v>
      </c>
      <c r="M94">
        <v>254</v>
      </c>
      <c r="N94">
        <v>36</v>
      </c>
      <c r="O94">
        <v>5</v>
      </c>
      <c r="P94">
        <v>10</v>
      </c>
      <c r="Q94">
        <v>21</v>
      </c>
      <c r="R94">
        <v>15</v>
      </c>
      <c r="S94">
        <v>7</v>
      </c>
      <c r="T94">
        <v>6</v>
      </c>
      <c r="U94">
        <v>2</v>
      </c>
      <c r="V94">
        <v>54</v>
      </c>
      <c r="W94">
        <v>6</v>
      </c>
      <c r="X94">
        <v>3</v>
      </c>
      <c r="Y94">
        <v>45</v>
      </c>
      <c r="Z94">
        <v>864</v>
      </c>
      <c r="AA94">
        <v>75</v>
      </c>
      <c r="AB94">
        <v>44</v>
      </c>
      <c r="AC94">
        <v>745</v>
      </c>
      <c r="AD94">
        <v>64</v>
      </c>
      <c r="AE94">
        <v>14</v>
      </c>
      <c r="AF94">
        <v>38</v>
      </c>
      <c r="AG94">
        <v>12</v>
      </c>
      <c r="AH94" t="s">
        <v>19</v>
      </c>
      <c r="AI94" t="s">
        <v>19</v>
      </c>
      <c r="AJ94" t="s">
        <v>19</v>
      </c>
      <c r="AK94" t="s">
        <v>19</v>
      </c>
    </row>
    <row r="95" spans="1:37">
      <c r="A95" t="s">
        <v>843</v>
      </c>
      <c r="B95">
        <v>1175</v>
      </c>
      <c r="C95">
        <v>292</v>
      </c>
      <c r="D95">
        <v>194</v>
      </c>
      <c r="E95">
        <v>689</v>
      </c>
      <c r="F95">
        <v>1109</v>
      </c>
      <c r="G95">
        <v>271</v>
      </c>
      <c r="H95">
        <v>160</v>
      </c>
      <c r="I95">
        <v>678</v>
      </c>
      <c r="J95">
        <v>451</v>
      </c>
      <c r="K95">
        <v>159</v>
      </c>
      <c r="L95">
        <v>78</v>
      </c>
      <c r="M95">
        <v>214</v>
      </c>
      <c r="N95">
        <v>29</v>
      </c>
      <c r="O95">
        <v>8</v>
      </c>
      <c r="P95">
        <v>6</v>
      </c>
      <c r="Q95">
        <v>15</v>
      </c>
      <c r="R95">
        <v>41</v>
      </c>
      <c r="S95">
        <v>5</v>
      </c>
      <c r="T95">
        <v>24</v>
      </c>
      <c r="U95">
        <v>12</v>
      </c>
      <c r="V95">
        <v>54</v>
      </c>
      <c r="W95">
        <v>11</v>
      </c>
      <c r="X95">
        <v>22</v>
      </c>
      <c r="Y95">
        <v>21</v>
      </c>
      <c r="Z95">
        <v>511</v>
      </c>
      <c r="AA95">
        <v>78</v>
      </c>
      <c r="AB95">
        <v>25</v>
      </c>
      <c r="AC95">
        <v>408</v>
      </c>
      <c r="AD95">
        <v>66</v>
      </c>
      <c r="AE95">
        <v>21</v>
      </c>
      <c r="AF95">
        <v>34</v>
      </c>
      <c r="AG95">
        <v>11</v>
      </c>
      <c r="AH95" t="s">
        <v>19</v>
      </c>
      <c r="AI95" t="s">
        <v>19</v>
      </c>
      <c r="AJ95" t="s">
        <v>19</v>
      </c>
      <c r="AK95" t="s">
        <v>19</v>
      </c>
    </row>
    <row r="96" spans="1:37">
      <c r="A96" t="s">
        <v>842</v>
      </c>
      <c r="B96">
        <v>1822</v>
      </c>
      <c r="C96">
        <v>357</v>
      </c>
      <c r="D96">
        <v>331</v>
      </c>
      <c r="E96">
        <v>1134</v>
      </c>
      <c r="F96">
        <v>1724</v>
      </c>
      <c r="G96">
        <v>327</v>
      </c>
      <c r="H96">
        <v>283</v>
      </c>
      <c r="I96">
        <v>1114</v>
      </c>
      <c r="J96">
        <v>725</v>
      </c>
      <c r="K96">
        <v>168</v>
      </c>
      <c r="L96">
        <v>175</v>
      </c>
      <c r="M96">
        <v>382</v>
      </c>
      <c r="N96">
        <v>36</v>
      </c>
      <c r="O96">
        <v>14</v>
      </c>
      <c r="P96">
        <v>5</v>
      </c>
      <c r="Q96">
        <v>17</v>
      </c>
      <c r="R96">
        <v>24</v>
      </c>
      <c r="S96">
        <v>12</v>
      </c>
      <c r="T96">
        <v>7</v>
      </c>
      <c r="U96">
        <v>5</v>
      </c>
      <c r="V96">
        <v>58</v>
      </c>
      <c r="W96">
        <v>12</v>
      </c>
      <c r="X96">
        <v>7</v>
      </c>
      <c r="Y96">
        <v>39</v>
      </c>
      <c r="Z96">
        <v>861</v>
      </c>
      <c r="AA96">
        <v>112</v>
      </c>
      <c r="AB96">
        <v>86</v>
      </c>
      <c r="AC96">
        <v>663</v>
      </c>
      <c r="AD96">
        <v>98</v>
      </c>
      <c r="AE96">
        <v>30</v>
      </c>
      <c r="AF96">
        <v>48</v>
      </c>
      <c r="AG96">
        <v>20</v>
      </c>
      <c r="AH96">
        <v>3</v>
      </c>
      <c r="AI96">
        <v>1</v>
      </c>
      <c r="AJ96">
        <v>1</v>
      </c>
      <c r="AK96">
        <v>1</v>
      </c>
    </row>
    <row r="97" spans="1:37">
      <c r="A97" t="s">
        <v>841</v>
      </c>
      <c r="B97">
        <v>1105</v>
      </c>
      <c r="C97">
        <v>215</v>
      </c>
      <c r="D97">
        <v>166</v>
      </c>
      <c r="E97">
        <v>724</v>
      </c>
      <c r="F97">
        <v>1041</v>
      </c>
      <c r="G97">
        <v>197</v>
      </c>
      <c r="H97">
        <v>134</v>
      </c>
      <c r="I97">
        <v>710</v>
      </c>
      <c r="J97">
        <v>435</v>
      </c>
      <c r="K97">
        <v>135</v>
      </c>
      <c r="L97">
        <v>86</v>
      </c>
      <c r="M97">
        <v>214</v>
      </c>
      <c r="N97">
        <v>21</v>
      </c>
      <c r="O97">
        <v>11</v>
      </c>
      <c r="P97">
        <v>3</v>
      </c>
      <c r="Q97">
        <v>7</v>
      </c>
      <c r="R97">
        <v>8</v>
      </c>
      <c r="S97">
        <v>4</v>
      </c>
      <c r="T97" t="s">
        <v>19</v>
      </c>
      <c r="U97">
        <v>4</v>
      </c>
      <c r="V97">
        <v>18</v>
      </c>
      <c r="W97">
        <v>4</v>
      </c>
      <c r="X97">
        <v>3</v>
      </c>
      <c r="Y97">
        <v>11</v>
      </c>
      <c r="Z97">
        <v>552</v>
      </c>
      <c r="AA97">
        <v>42</v>
      </c>
      <c r="AB97">
        <v>40</v>
      </c>
      <c r="AC97">
        <v>470</v>
      </c>
      <c r="AD97">
        <v>64</v>
      </c>
      <c r="AE97">
        <v>18</v>
      </c>
      <c r="AF97">
        <v>32</v>
      </c>
      <c r="AG97">
        <v>14</v>
      </c>
      <c r="AH97">
        <v>1</v>
      </c>
      <c r="AI97" t="s">
        <v>19</v>
      </c>
      <c r="AJ97">
        <v>1</v>
      </c>
      <c r="AK97" t="s">
        <v>19</v>
      </c>
    </row>
    <row r="98" spans="1:37">
      <c r="A98" t="s">
        <v>840</v>
      </c>
      <c r="B98">
        <v>1789</v>
      </c>
      <c r="C98">
        <v>304</v>
      </c>
      <c r="D98">
        <v>371</v>
      </c>
      <c r="E98">
        <v>1114</v>
      </c>
      <c r="F98">
        <v>1704</v>
      </c>
      <c r="G98">
        <v>281</v>
      </c>
      <c r="H98">
        <v>326</v>
      </c>
      <c r="I98">
        <v>1097</v>
      </c>
      <c r="J98">
        <v>555</v>
      </c>
      <c r="K98">
        <v>149</v>
      </c>
      <c r="L98">
        <v>153</v>
      </c>
      <c r="M98">
        <v>253</v>
      </c>
      <c r="N98">
        <v>16</v>
      </c>
      <c r="O98">
        <v>8</v>
      </c>
      <c r="P98">
        <v>5</v>
      </c>
      <c r="Q98">
        <v>3</v>
      </c>
      <c r="R98">
        <v>42</v>
      </c>
      <c r="S98">
        <v>7</v>
      </c>
      <c r="T98">
        <v>4</v>
      </c>
      <c r="U98">
        <v>31</v>
      </c>
      <c r="V98">
        <v>30</v>
      </c>
      <c r="W98">
        <v>10</v>
      </c>
      <c r="X98">
        <v>3</v>
      </c>
      <c r="Y98">
        <v>17</v>
      </c>
      <c r="Z98">
        <v>1042</v>
      </c>
      <c r="AA98">
        <v>105</v>
      </c>
      <c r="AB98">
        <v>158</v>
      </c>
      <c r="AC98">
        <v>779</v>
      </c>
      <c r="AD98">
        <v>85</v>
      </c>
      <c r="AE98">
        <v>23</v>
      </c>
      <c r="AF98">
        <v>45</v>
      </c>
      <c r="AG98">
        <v>17</v>
      </c>
      <c r="AH98">
        <v>13</v>
      </c>
      <c r="AI98">
        <v>2</v>
      </c>
      <c r="AJ98" t="s">
        <v>19</v>
      </c>
      <c r="AK98">
        <v>11</v>
      </c>
    </row>
    <row r="99" spans="1:37">
      <c r="A99" t="s">
        <v>839</v>
      </c>
      <c r="B99">
        <v>792</v>
      </c>
      <c r="C99">
        <v>133</v>
      </c>
      <c r="D99">
        <v>81</v>
      </c>
      <c r="E99">
        <v>578</v>
      </c>
      <c r="F99">
        <v>761</v>
      </c>
      <c r="G99">
        <v>129</v>
      </c>
      <c r="H99">
        <v>58</v>
      </c>
      <c r="I99">
        <v>574</v>
      </c>
      <c r="J99">
        <v>283</v>
      </c>
      <c r="K99">
        <v>79</v>
      </c>
      <c r="L99">
        <v>29</v>
      </c>
      <c r="M99">
        <v>175</v>
      </c>
      <c r="N99">
        <v>25</v>
      </c>
      <c r="O99">
        <v>8</v>
      </c>
      <c r="P99">
        <v>4</v>
      </c>
      <c r="Q99">
        <v>13</v>
      </c>
      <c r="R99">
        <v>14</v>
      </c>
      <c r="S99">
        <v>6</v>
      </c>
      <c r="T99">
        <v>4</v>
      </c>
      <c r="U99">
        <v>4</v>
      </c>
      <c r="V99">
        <v>13</v>
      </c>
      <c r="W99">
        <v>3</v>
      </c>
      <c r="X99">
        <v>2</v>
      </c>
      <c r="Y99">
        <v>8</v>
      </c>
      <c r="Z99">
        <v>419</v>
      </c>
      <c r="AA99">
        <v>33</v>
      </c>
      <c r="AB99">
        <v>16</v>
      </c>
      <c r="AC99">
        <v>370</v>
      </c>
      <c r="AD99">
        <v>31</v>
      </c>
      <c r="AE99">
        <v>4</v>
      </c>
      <c r="AF99">
        <v>23</v>
      </c>
      <c r="AG99">
        <v>4</v>
      </c>
      <c r="AH99" t="s">
        <v>19</v>
      </c>
      <c r="AI99" t="s">
        <v>19</v>
      </c>
      <c r="AJ99" t="s">
        <v>19</v>
      </c>
      <c r="AK99" t="s">
        <v>19</v>
      </c>
    </row>
    <row r="100" spans="1:37">
      <c r="A100" t="s">
        <v>838</v>
      </c>
      <c r="B100">
        <v>647</v>
      </c>
      <c r="C100">
        <v>117</v>
      </c>
      <c r="D100">
        <v>125</v>
      </c>
      <c r="E100">
        <v>405</v>
      </c>
      <c r="F100">
        <v>611</v>
      </c>
      <c r="G100">
        <v>109</v>
      </c>
      <c r="H100">
        <v>100</v>
      </c>
      <c r="I100">
        <v>402</v>
      </c>
      <c r="J100">
        <v>225</v>
      </c>
      <c r="K100">
        <v>68</v>
      </c>
      <c r="L100">
        <v>48</v>
      </c>
      <c r="M100">
        <v>109</v>
      </c>
      <c r="N100">
        <v>7</v>
      </c>
      <c r="O100">
        <v>1</v>
      </c>
      <c r="P100">
        <v>3</v>
      </c>
      <c r="Q100">
        <v>3</v>
      </c>
      <c r="R100">
        <v>48</v>
      </c>
      <c r="S100">
        <v>5</v>
      </c>
      <c r="T100">
        <v>4</v>
      </c>
      <c r="U100">
        <v>39</v>
      </c>
      <c r="V100">
        <v>14</v>
      </c>
      <c r="W100">
        <v>2</v>
      </c>
      <c r="X100">
        <v>3</v>
      </c>
      <c r="Y100">
        <v>9</v>
      </c>
      <c r="Z100">
        <v>315</v>
      </c>
      <c r="AA100">
        <v>33</v>
      </c>
      <c r="AB100">
        <v>42</v>
      </c>
      <c r="AC100">
        <v>240</v>
      </c>
      <c r="AD100">
        <v>36</v>
      </c>
      <c r="AE100">
        <v>8</v>
      </c>
      <c r="AF100">
        <v>25</v>
      </c>
      <c r="AG100">
        <v>3</v>
      </c>
      <c r="AH100" t="s">
        <v>19</v>
      </c>
      <c r="AI100" t="s">
        <v>19</v>
      </c>
      <c r="AJ100" t="s">
        <v>19</v>
      </c>
      <c r="AK100" t="s">
        <v>19</v>
      </c>
    </row>
    <row r="101" spans="1:37">
      <c r="A101" t="s">
        <v>837</v>
      </c>
      <c r="B101">
        <v>939</v>
      </c>
      <c r="C101">
        <v>141</v>
      </c>
      <c r="D101">
        <v>76</v>
      </c>
      <c r="E101">
        <v>722</v>
      </c>
      <c r="F101">
        <v>908</v>
      </c>
      <c r="G101">
        <v>131</v>
      </c>
      <c r="H101">
        <v>57</v>
      </c>
      <c r="I101">
        <v>720</v>
      </c>
      <c r="J101">
        <v>290</v>
      </c>
      <c r="K101">
        <v>85</v>
      </c>
      <c r="L101">
        <v>30</v>
      </c>
      <c r="M101">
        <v>175</v>
      </c>
      <c r="N101">
        <v>17</v>
      </c>
      <c r="O101">
        <v>7</v>
      </c>
      <c r="P101">
        <v>7</v>
      </c>
      <c r="Q101">
        <v>3</v>
      </c>
      <c r="R101">
        <v>7</v>
      </c>
      <c r="S101">
        <v>5</v>
      </c>
      <c r="T101">
        <v>1</v>
      </c>
      <c r="U101">
        <v>1</v>
      </c>
      <c r="V101">
        <v>25</v>
      </c>
      <c r="W101">
        <v>6</v>
      </c>
      <c r="X101">
        <v>4</v>
      </c>
      <c r="Y101">
        <v>15</v>
      </c>
      <c r="Z101">
        <v>568</v>
      </c>
      <c r="AA101">
        <v>27</v>
      </c>
      <c r="AB101">
        <v>15</v>
      </c>
      <c r="AC101">
        <v>526</v>
      </c>
      <c r="AD101">
        <v>31</v>
      </c>
      <c r="AE101">
        <v>10</v>
      </c>
      <c r="AF101">
        <v>19</v>
      </c>
      <c r="AG101">
        <v>2</v>
      </c>
      <c r="AH101" t="s">
        <v>19</v>
      </c>
      <c r="AI101" t="s">
        <v>19</v>
      </c>
      <c r="AJ101" t="s">
        <v>19</v>
      </c>
      <c r="AK101" t="s">
        <v>19</v>
      </c>
    </row>
    <row r="102" spans="1:37">
      <c r="A102" t="s">
        <v>836</v>
      </c>
      <c r="B102">
        <v>1377</v>
      </c>
      <c r="C102">
        <v>244</v>
      </c>
      <c r="D102">
        <v>174</v>
      </c>
      <c r="E102">
        <v>959</v>
      </c>
      <c r="F102">
        <v>1288</v>
      </c>
      <c r="G102">
        <v>219</v>
      </c>
      <c r="H102">
        <v>119</v>
      </c>
      <c r="I102">
        <v>950</v>
      </c>
      <c r="J102">
        <v>461</v>
      </c>
      <c r="K102">
        <v>132</v>
      </c>
      <c r="L102">
        <v>88</v>
      </c>
      <c r="M102">
        <v>241</v>
      </c>
      <c r="N102">
        <v>23</v>
      </c>
      <c r="O102">
        <v>6</v>
      </c>
      <c r="P102">
        <v>3</v>
      </c>
      <c r="Q102">
        <v>14</v>
      </c>
      <c r="R102">
        <v>32</v>
      </c>
      <c r="S102">
        <v>7</v>
      </c>
      <c r="T102">
        <v>6</v>
      </c>
      <c r="U102">
        <v>19</v>
      </c>
      <c r="V102">
        <v>29</v>
      </c>
      <c r="W102">
        <v>3</v>
      </c>
      <c r="X102">
        <v>1</v>
      </c>
      <c r="Y102">
        <v>25</v>
      </c>
      <c r="Z102">
        <v>734</v>
      </c>
      <c r="AA102">
        <v>66</v>
      </c>
      <c r="AB102">
        <v>18</v>
      </c>
      <c r="AC102">
        <v>650</v>
      </c>
      <c r="AD102">
        <v>89</v>
      </c>
      <c r="AE102">
        <v>25</v>
      </c>
      <c r="AF102">
        <v>55</v>
      </c>
      <c r="AG102">
        <v>9</v>
      </c>
      <c r="AH102" t="s">
        <v>19</v>
      </c>
      <c r="AI102" t="s">
        <v>19</v>
      </c>
      <c r="AJ102" t="s">
        <v>19</v>
      </c>
      <c r="AK102" t="s">
        <v>19</v>
      </c>
    </row>
    <row r="103" spans="1:37">
      <c r="A103" t="s">
        <v>835</v>
      </c>
      <c r="B103">
        <v>1361</v>
      </c>
      <c r="C103">
        <v>195</v>
      </c>
      <c r="D103">
        <v>114</v>
      </c>
      <c r="E103">
        <v>1052</v>
      </c>
      <c r="F103">
        <v>1317</v>
      </c>
      <c r="G103">
        <v>182</v>
      </c>
      <c r="H103">
        <v>98</v>
      </c>
      <c r="I103">
        <v>1037</v>
      </c>
      <c r="J103">
        <v>506</v>
      </c>
      <c r="K103">
        <v>111</v>
      </c>
      <c r="L103">
        <v>83</v>
      </c>
      <c r="M103">
        <v>312</v>
      </c>
      <c r="N103">
        <v>14</v>
      </c>
      <c r="O103">
        <v>8</v>
      </c>
      <c r="P103">
        <v>2</v>
      </c>
      <c r="Q103">
        <v>4</v>
      </c>
      <c r="R103">
        <v>27</v>
      </c>
      <c r="S103">
        <v>12</v>
      </c>
      <c r="T103">
        <v>1</v>
      </c>
      <c r="U103">
        <v>14</v>
      </c>
      <c r="V103">
        <v>22</v>
      </c>
      <c r="W103">
        <v>5</v>
      </c>
      <c r="X103" t="s">
        <v>19</v>
      </c>
      <c r="Y103">
        <v>17</v>
      </c>
      <c r="Z103">
        <v>745</v>
      </c>
      <c r="AA103">
        <v>46</v>
      </c>
      <c r="AB103">
        <v>9</v>
      </c>
      <c r="AC103">
        <v>690</v>
      </c>
      <c r="AD103">
        <v>44</v>
      </c>
      <c r="AE103">
        <v>13</v>
      </c>
      <c r="AF103">
        <v>16</v>
      </c>
      <c r="AG103">
        <v>15</v>
      </c>
      <c r="AH103" t="s">
        <v>19</v>
      </c>
      <c r="AI103" t="s">
        <v>19</v>
      </c>
      <c r="AJ103" t="s">
        <v>19</v>
      </c>
      <c r="AK103" t="s">
        <v>19</v>
      </c>
    </row>
    <row r="104" spans="1:37">
      <c r="A104" t="s">
        <v>834</v>
      </c>
      <c r="B104">
        <v>3529</v>
      </c>
      <c r="C104">
        <v>620</v>
      </c>
      <c r="D104">
        <v>458</v>
      </c>
      <c r="E104">
        <v>2451</v>
      </c>
      <c r="F104">
        <v>3387</v>
      </c>
      <c r="G104">
        <v>571</v>
      </c>
      <c r="H104">
        <v>387</v>
      </c>
      <c r="I104">
        <v>2429</v>
      </c>
      <c r="J104">
        <v>983</v>
      </c>
      <c r="K104">
        <v>272</v>
      </c>
      <c r="L104">
        <v>204</v>
      </c>
      <c r="M104">
        <v>507</v>
      </c>
      <c r="N104">
        <v>94</v>
      </c>
      <c r="O104">
        <v>43</v>
      </c>
      <c r="P104">
        <v>21</v>
      </c>
      <c r="Q104">
        <v>30</v>
      </c>
      <c r="R104">
        <v>127</v>
      </c>
      <c r="S104">
        <v>35</v>
      </c>
      <c r="T104">
        <v>27</v>
      </c>
      <c r="U104">
        <v>65</v>
      </c>
      <c r="V104">
        <v>74</v>
      </c>
      <c r="W104">
        <v>16</v>
      </c>
      <c r="X104">
        <v>20</v>
      </c>
      <c r="Y104">
        <v>38</v>
      </c>
      <c r="Z104">
        <v>2088</v>
      </c>
      <c r="AA104">
        <v>198</v>
      </c>
      <c r="AB104">
        <v>113</v>
      </c>
      <c r="AC104">
        <v>1777</v>
      </c>
      <c r="AD104">
        <v>142</v>
      </c>
      <c r="AE104">
        <v>49</v>
      </c>
      <c r="AF104">
        <v>71</v>
      </c>
      <c r="AG104">
        <v>22</v>
      </c>
      <c r="AH104" t="s">
        <v>19</v>
      </c>
      <c r="AI104" t="s">
        <v>19</v>
      </c>
      <c r="AJ104" t="s">
        <v>19</v>
      </c>
      <c r="AK104" t="s">
        <v>19</v>
      </c>
    </row>
    <row r="105" spans="1:37">
      <c r="A105" t="s">
        <v>833</v>
      </c>
      <c r="B105">
        <v>2961</v>
      </c>
      <c r="C105">
        <v>538</v>
      </c>
      <c r="D105">
        <v>353</v>
      </c>
      <c r="E105">
        <v>2070</v>
      </c>
      <c r="F105">
        <v>2868</v>
      </c>
      <c r="G105">
        <v>500</v>
      </c>
      <c r="H105">
        <v>308</v>
      </c>
      <c r="I105">
        <v>2060</v>
      </c>
      <c r="J105">
        <v>911</v>
      </c>
      <c r="K105">
        <v>227</v>
      </c>
      <c r="L105">
        <v>176</v>
      </c>
      <c r="M105">
        <v>508</v>
      </c>
      <c r="N105">
        <v>95</v>
      </c>
      <c r="O105">
        <v>36</v>
      </c>
      <c r="P105">
        <v>21</v>
      </c>
      <c r="Q105">
        <v>38</v>
      </c>
      <c r="R105">
        <v>70</v>
      </c>
      <c r="S105">
        <v>21</v>
      </c>
      <c r="T105">
        <v>12</v>
      </c>
      <c r="U105">
        <v>37</v>
      </c>
      <c r="V105">
        <v>94</v>
      </c>
      <c r="W105">
        <v>11</v>
      </c>
      <c r="X105">
        <v>11</v>
      </c>
      <c r="Y105">
        <v>72</v>
      </c>
      <c r="Z105">
        <v>1676</v>
      </c>
      <c r="AA105">
        <v>189</v>
      </c>
      <c r="AB105">
        <v>87</v>
      </c>
      <c r="AC105">
        <v>1400</v>
      </c>
      <c r="AD105">
        <v>93</v>
      </c>
      <c r="AE105">
        <v>38</v>
      </c>
      <c r="AF105">
        <v>45</v>
      </c>
      <c r="AG105">
        <v>10</v>
      </c>
      <c r="AH105">
        <v>1</v>
      </c>
      <c r="AI105" t="s">
        <v>19</v>
      </c>
      <c r="AJ105" t="s">
        <v>19</v>
      </c>
      <c r="AK105">
        <v>1</v>
      </c>
    </row>
    <row r="106" spans="1:37">
      <c r="A106" t="s">
        <v>832</v>
      </c>
      <c r="B106">
        <v>2989</v>
      </c>
      <c r="C106">
        <v>377</v>
      </c>
      <c r="D106">
        <v>571</v>
      </c>
      <c r="E106">
        <v>2041</v>
      </c>
      <c r="F106">
        <v>2833</v>
      </c>
      <c r="G106">
        <v>353</v>
      </c>
      <c r="H106">
        <v>471</v>
      </c>
      <c r="I106">
        <v>2009</v>
      </c>
      <c r="J106">
        <v>1097</v>
      </c>
      <c r="K106">
        <v>189</v>
      </c>
      <c r="L106">
        <v>303</v>
      </c>
      <c r="M106">
        <v>605</v>
      </c>
      <c r="N106">
        <v>59</v>
      </c>
      <c r="O106">
        <v>21</v>
      </c>
      <c r="P106">
        <v>7</v>
      </c>
      <c r="Q106">
        <v>31</v>
      </c>
      <c r="R106">
        <v>40</v>
      </c>
      <c r="S106">
        <v>10</v>
      </c>
      <c r="T106">
        <v>13</v>
      </c>
      <c r="U106">
        <v>17</v>
      </c>
      <c r="V106">
        <v>39</v>
      </c>
      <c r="W106">
        <v>8</v>
      </c>
      <c r="X106">
        <v>10</v>
      </c>
      <c r="Y106">
        <v>21</v>
      </c>
      <c r="Z106">
        <v>1590</v>
      </c>
      <c r="AA106">
        <v>121</v>
      </c>
      <c r="AB106">
        <v>137</v>
      </c>
      <c r="AC106">
        <v>1332</v>
      </c>
      <c r="AD106">
        <v>156</v>
      </c>
      <c r="AE106">
        <v>24</v>
      </c>
      <c r="AF106">
        <v>100</v>
      </c>
      <c r="AG106">
        <v>32</v>
      </c>
      <c r="AH106">
        <v>2</v>
      </c>
      <c r="AI106" t="s">
        <v>19</v>
      </c>
      <c r="AJ106">
        <v>1</v>
      </c>
      <c r="AK106">
        <v>1</v>
      </c>
    </row>
    <row r="107" spans="1:37">
      <c r="A107" t="s">
        <v>831</v>
      </c>
      <c r="B107">
        <v>2240</v>
      </c>
      <c r="C107">
        <v>340</v>
      </c>
      <c r="D107">
        <v>294</v>
      </c>
      <c r="E107">
        <v>1606</v>
      </c>
      <c r="F107">
        <v>2144</v>
      </c>
      <c r="G107">
        <v>310</v>
      </c>
      <c r="H107">
        <v>243</v>
      </c>
      <c r="I107">
        <v>1591</v>
      </c>
      <c r="J107">
        <v>782</v>
      </c>
      <c r="K107">
        <v>191</v>
      </c>
      <c r="L107">
        <v>162</v>
      </c>
      <c r="M107">
        <v>429</v>
      </c>
      <c r="N107">
        <v>37</v>
      </c>
      <c r="O107">
        <v>15</v>
      </c>
      <c r="P107">
        <v>4</v>
      </c>
      <c r="Q107">
        <v>18</v>
      </c>
      <c r="R107">
        <v>44</v>
      </c>
      <c r="S107">
        <v>10</v>
      </c>
      <c r="T107">
        <v>7</v>
      </c>
      <c r="U107">
        <v>27</v>
      </c>
      <c r="V107">
        <v>65</v>
      </c>
      <c r="W107">
        <v>9</v>
      </c>
      <c r="X107">
        <v>8</v>
      </c>
      <c r="Y107">
        <v>48</v>
      </c>
      <c r="Z107">
        <v>1205</v>
      </c>
      <c r="AA107">
        <v>85</v>
      </c>
      <c r="AB107">
        <v>55</v>
      </c>
      <c r="AC107">
        <v>1065</v>
      </c>
      <c r="AD107">
        <v>96</v>
      </c>
      <c r="AE107">
        <v>30</v>
      </c>
      <c r="AF107">
        <v>51</v>
      </c>
      <c r="AG107">
        <v>15</v>
      </c>
      <c r="AH107" t="s">
        <v>19</v>
      </c>
      <c r="AI107" t="s">
        <v>19</v>
      </c>
      <c r="AJ107" t="s">
        <v>19</v>
      </c>
      <c r="AK107" t="s">
        <v>19</v>
      </c>
    </row>
    <row r="108" spans="1:37">
      <c r="A108" t="s">
        <v>830</v>
      </c>
      <c r="B108">
        <v>2390</v>
      </c>
      <c r="C108">
        <v>339</v>
      </c>
      <c r="D108">
        <v>209</v>
      </c>
      <c r="E108">
        <v>1842</v>
      </c>
      <c r="F108">
        <v>2267</v>
      </c>
      <c r="G108">
        <v>302</v>
      </c>
      <c r="H108">
        <v>164</v>
      </c>
      <c r="I108">
        <v>1801</v>
      </c>
      <c r="J108">
        <v>808</v>
      </c>
      <c r="K108">
        <v>193</v>
      </c>
      <c r="L108">
        <v>123</v>
      </c>
      <c r="M108">
        <v>492</v>
      </c>
      <c r="N108">
        <v>35</v>
      </c>
      <c r="O108">
        <v>14</v>
      </c>
      <c r="P108">
        <v>7</v>
      </c>
      <c r="Q108">
        <v>14</v>
      </c>
      <c r="R108">
        <v>37</v>
      </c>
      <c r="S108">
        <v>15</v>
      </c>
      <c r="T108">
        <v>2</v>
      </c>
      <c r="U108">
        <v>20</v>
      </c>
      <c r="V108">
        <v>55</v>
      </c>
      <c r="W108">
        <v>10</v>
      </c>
      <c r="X108">
        <v>3</v>
      </c>
      <c r="Y108">
        <v>42</v>
      </c>
      <c r="Z108">
        <v>1322</v>
      </c>
      <c r="AA108">
        <v>66</v>
      </c>
      <c r="AB108">
        <v>28</v>
      </c>
      <c r="AC108">
        <v>1228</v>
      </c>
      <c r="AD108">
        <v>123</v>
      </c>
      <c r="AE108">
        <v>37</v>
      </c>
      <c r="AF108">
        <v>45</v>
      </c>
      <c r="AG108">
        <v>41</v>
      </c>
      <c r="AH108">
        <v>28</v>
      </c>
      <c r="AI108" t="s">
        <v>19</v>
      </c>
      <c r="AJ108" t="s">
        <v>19</v>
      </c>
      <c r="AK108">
        <v>28</v>
      </c>
    </row>
    <row r="109" spans="1:37">
      <c r="A109" t="s">
        <v>829</v>
      </c>
      <c r="B109">
        <v>3699</v>
      </c>
      <c r="C109">
        <v>709</v>
      </c>
      <c r="D109">
        <v>557</v>
      </c>
      <c r="E109">
        <v>2433</v>
      </c>
      <c r="F109">
        <v>3491</v>
      </c>
      <c r="G109">
        <v>652</v>
      </c>
      <c r="H109">
        <v>445</v>
      </c>
      <c r="I109">
        <v>2394</v>
      </c>
      <c r="J109">
        <v>1049</v>
      </c>
      <c r="K109">
        <v>302</v>
      </c>
      <c r="L109">
        <v>258</v>
      </c>
      <c r="M109">
        <v>489</v>
      </c>
      <c r="N109">
        <v>131</v>
      </c>
      <c r="O109">
        <v>43</v>
      </c>
      <c r="P109">
        <v>41</v>
      </c>
      <c r="Q109">
        <v>47</v>
      </c>
      <c r="R109">
        <v>113</v>
      </c>
      <c r="S109">
        <v>32</v>
      </c>
      <c r="T109">
        <v>32</v>
      </c>
      <c r="U109">
        <v>49</v>
      </c>
      <c r="V109">
        <v>124</v>
      </c>
      <c r="W109">
        <v>21</v>
      </c>
      <c r="X109">
        <v>25</v>
      </c>
      <c r="Y109">
        <v>78</v>
      </c>
      <c r="Z109">
        <v>2055</v>
      </c>
      <c r="AA109">
        <v>250</v>
      </c>
      <c r="AB109">
        <v>81</v>
      </c>
      <c r="AC109">
        <v>1724</v>
      </c>
      <c r="AD109">
        <v>208</v>
      </c>
      <c r="AE109">
        <v>57</v>
      </c>
      <c r="AF109">
        <v>112</v>
      </c>
      <c r="AG109">
        <v>39</v>
      </c>
      <c r="AH109" t="s">
        <v>19</v>
      </c>
      <c r="AI109" t="s">
        <v>19</v>
      </c>
      <c r="AJ109" t="s">
        <v>19</v>
      </c>
      <c r="AK109" t="s">
        <v>19</v>
      </c>
    </row>
    <row r="110" spans="1:37">
      <c r="A110" t="s">
        <v>828</v>
      </c>
      <c r="B110">
        <v>1951</v>
      </c>
      <c r="C110">
        <v>387</v>
      </c>
      <c r="D110">
        <v>303</v>
      </c>
      <c r="E110">
        <v>1261</v>
      </c>
      <c r="F110">
        <v>1868</v>
      </c>
      <c r="G110">
        <v>368</v>
      </c>
      <c r="H110">
        <v>273</v>
      </c>
      <c r="I110">
        <v>1227</v>
      </c>
      <c r="J110">
        <v>628</v>
      </c>
      <c r="K110">
        <v>207</v>
      </c>
      <c r="L110">
        <v>112</v>
      </c>
      <c r="M110">
        <v>309</v>
      </c>
      <c r="N110">
        <v>23</v>
      </c>
      <c r="O110">
        <v>4</v>
      </c>
      <c r="P110">
        <v>8</v>
      </c>
      <c r="Q110">
        <v>11</v>
      </c>
      <c r="R110">
        <v>32</v>
      </c>
      <c r="S110">
        <v>1</v>
      </c>
      <c r="T110">
        <v>25</v>
      </c>
      <c r="U110">
        <v>6</v>
      </c>
      <c r="V110">
        <v>54</v>
      </c>
      <c r="W110">
        <v>6</v>
      </c>
      <c r="X110">
        <v>7</v>
      </c>
      <c r="Y110">
        <v>41</v>
      </c>
      <c r="Z110">
        <v>1116</v>
      </c>
      <c r="AA110">
        <v>143</v>
      </c>
      <c r="AB110">
        <v>119</v>
      </c>
      <c r="AC110">
        <v>854</v>
      </c>
      <c r="AD110">
        <v>83</v>
      </c>
      <c r="AE110">
        <v>19</v>
      </c>
      <c r="AF110">
        <v>30</v>
      </c>
      <c r="AG110">
        <v>34</v>
      </c>
      <c r="AH110" t="s">
        <v>19</v>
      </c>
      <c r="AI110" t="s">
        <v>19</v>
      </c>
      <c r="AJ110" t="s">
        <v>19</v>
      </c>
      <c r="AK110" t="s">
        <v>19</v>
      </c>
    </row>
    <row r="111" spans="1:37">
      <c r="A111" t="s">
        <v>827</v>
      </c>
      <c r="B111">
        <v>3173</v>
      </c>
      <c r="C111">
        <v>686</v>
      </c>
      <c r="D111">
        <v>541</v>
      </c>
      <c r="E111">
        <v>1946</v>
      </c>
      <c r="F111">
        <v>3025</v>
      </c>
      <c r="G111">
        <v>642</v>
      </c>
      <c r="H111">
        <v>467</v>
      </c>
      <c r="I111">
        <v>1916</v>
      </c>
      <c r="J111">
        <v>878</v>
      </c>
      <c r="K111">
        <v>308</v>
      </c>
      <c r="L111">
        <v>208</v>
      </c>
      <c r="M111">
        <v>362</v>
      </c>
      <c r="N111">
        <v>57</v>
      </c>
      <c r="O111">
        <v>18</v>
      </c>
      <c r="P111">
        <v>13</v>
      </c>
      <c r="Q111">
        <v>26</v>
      </c>
      <c r="R111">
        <v>65</v>
      </c>
      <c r="S111">
        <v>15</v>
      </c>
      <c r="T111">
        <v>21</v>
      </c>
      <c r="U111">
        <v>29</v>
      </c>
      <c r="V111">
        <v>138</v>
      </c>
      <c r="W111">
        <v>41</v>
      </c>
      <c r="X111">
        <v>18</v>
      </c>
      <c r="Y111">
        <v>79</v>
      </c>
      <c r="Z111">
        <v>1869</v>
      </c>
      <c r="AA111">
        <v>253</v>
      </c>
      <c r="AB111">
        <v>202</v>
      </c>
      <c r="AC111">
        <v>1414</v>
      </c>
      <c r="AD111">
        <v>148</v>
      </c>
      <c r="AE111">
        <v>44</v>
      </c>
      <c r="AF111">
        <v>74</v>
      </c>
      <c r="AG111">
        <v>30</v>
      </c>
      <c r="AH111">
        <v>26</v>
      </c>
      <c r="AI111">
        <v>2</v>
      </c>
      <c r="AJ111" t="s">
        <v>19</v>
      </c>
      <c r="AK111">
        <v>24</v>
      </c>
    </row>
    <row r="112" spans="1:37">
      <c r="A112" t="s">
        <v>826</v>
      </c>
      <c r="B112">
        <v>1365</v>
      </c>
      <c r="C112">
        <v>242</v>
      </c>
      <c r="D112">
        <v>230</v>
      </c>
      <c r="E112">
        <v>893</v>
      </c>
      <c r="F112">
        <v>1257</v>
      </c>
      <c r="G112">
        <v>225</v>
      </c>
      <c r="H112">
        <v>176</v>
      </c>
      <c r="I112">
        <v>856</v>
      </c>
      <c r="J112">
        <v>464</v>
      </c>
      <c r="K112">
        <v>113</v>
      </c>
      <c r="L112">
        <v>103</v>
      </c>
      <c r="M112">
        <v>248</v>
      </c>
      <c r="N112">
        <v>20</v>
      </c>
      <c r="O112">
        <v>3</v>
      </c>
      <c r="P112">
        <v>4</v>
      </c>
      <c r="Q112">
        <v>13</v>
      </c>
      <c r="R112">
        <v>25</v>
      </c>
      <c r="S112">
        <v>8</v>
      </c>
      <c r="T112">
        <v>9</v>
      </c>
      <c r="U112">
        <v>8</v>
      </c>
      <c r="V112">
        <v>40</v>
      </c>
      <c r="W112">
        <v>9</v>
      </c>
      <c r="X112">
        <v>7</v>
      </c>
      <c r="Y112">
        <v>24</v>
      </c>
      <c r="Z112">
        <v>699</v>
      </c>
      <c r="AA112">
        <v>86</v>
      </c>
      <c r="AB112">
        <v>53</v>
      </c>
      <c r="AC112">
        <v>560</v>
      </c>
      <c r="AD112">
        <v>108</v>
      </c>
      <c r="AE112">
        <v>17</v>
      </c>
      <c r="AF112">
        <v>54</v>
      </c>
      <c r="AG112">
        <v>37</v>
      </c>
      <c r="AH112" t="s">
        <v>19</v>
      </c>
      <c r="AI112" t="s">
        <v>19</v>
      </c>
      <c r="AJ112" t="s">
        <v>19</v>
      </c>
      <c r="AK112" t="s">
        <v>19</v>
      </c>
    </row>
    <row r="113" spans="1:37">
      <c r="A113" t="s">
        <v>825</v>
      </c>
      <c r="B113">
        <v>1277</v>
      </c>
      <c r="C113">
        <v>225</v>
      </c>
      <c r="D113">
        <v>251</v>
      </c>
      <c r="E113">
        <v>801</v>
      </c>
      <c r="F113">
        <v>1207</v>
      </c>
      <c r="G113">
        <v>212</v>
      </c>
      <c r="H113">
        <v>205</v>
      </c>
      <c r="I113">
        <v>790</v>
      </c>
      <c r="J113">
        <v>492</v>
      </c>
      <c r="K113">
        <v>128</v>
      </c>
      <c r="L113">
        <v>139</v>
      </c>
      <c r="M113">
        <v>225</v>
      </c>
      <c r="N113">
        <v>27</v>
      </c>
      <c r="O113">
        <v>9</v>
      </c>
      <c r="P113">
        <v>14</v>
      </c>
      <c r="Q113">
        <v>4</v>
      </c>
      <c r="R113">
        <v>36</v>
      </c>
      <c r="S113">
        <v>6</v>
      </c>
      <c r="T113">
        <v>13</v>
      </c>
      <c r="U113">
        <v>17</v>
      </c>
      <c r="V113">
        <v>23</v>
      </c>
      <c r="W113">
        <v>4</v>
      </c>
      <c r="X113">
        <v>9</v>
      </c>
      <c r="Y113">
        <v>10</v>
      </c>
      <c r="Z113">
        <v>621</v>
      </c>
      <c r="AA113">
        <v>60</v>
      </c>
      <c r="AB113">
        <v>30</v>
      </c>
      <c r="AC113">
        <v>531</v>
      </c>
      <c r="AD113">
        <v>70</v>
      </c>
      <c r="AE113">
        <v>13</v>
      </c>
      <c r="AF113">
        <v>46</v>
      </c>
      <c r="AG113">
        <v>11</v>
      </c>
      <c r="AH113" t="s">
        <v>19</v>
      </c>
      <c r="AI113" t="s">
        <v>19</v>
      </c>
      <c r="AJ113" t="s">
        <v>19</v>
      </c>
      <c r="AK113" t="s">
        <v>19</v>
      </c>
    </row>
    <row r="114" spans="1:37">
      <c r="A114" t="s">
        <v>824</v>
      </c>
      <c r="B114">
        <v>1169</v>
      </c>
      <c r="C114">
        <v>185</v>
      </c>
      <c r="D114">
        <v>180</v>
      </c>
      <c r="E114">
        <v>804</v>
      </c>
      <c r="F114">
        <v>1103</v>
      </c>
      <c r="G114">
        <v>171</v>
      </c>
      <c r="H114">
        <v>145</v>
      </c>
      <c r="I114">
        <v>787</v>
      </c>
      <c r="J114">
        <v>408</v>
      </c>
      <c r="K114">
        <v>98</v>
      </c>
      <c r="L114">
        <v>86</v>
      </c>
      <c r="M114">
        <v>224</v>
      </c>
      <c r="N114">
        <v>17</v>
      </c>
      <c r="O114">
        <v>3</v>
      </c>
      <c r="P114" t="s">
        <v>19</v>
      </c>
      <c r="Q114">
        <v>14</v>
      </c>
      <c r="R114">
        <v>40</v>
      </c>
      <c r="S114">
        <v>4</v>
      </c>
      <c r="T114">
        <v>13</v>
      </c>
      <c r="U114">
        <v>23</v>
      </c>
      <c r="V114">
        <v>65</v>
      </c>
      <c r="W114">
        <v>3</v>
      </c>
      <c r="X114">
        <v>3</v>
      </c>
      <c r="Y114">
        <v>59</v>
      </c>
      <c r="Z114">
        <v>571</v>
      </c>
      <c r="AA114">
        <v>62</v>
      </c>
      <c r="AB114">
        <v>43</v>
      </c>
      <c r="AC114">
        <v>466</v>
      </c>
      <c r="AD114">
        <v>66</v>
      </c>
      <c r="AE114">
        <v>14</v>
      </c>
      <c r="AF114">
        <v>35</v>
      </c>
      <c r="AG114">
        <v>17</v>
      </c>
      <c r="AH114" t="s">
        <v>19</v>
      </c>
      <c r="AI114" t="s">
        <v>19</v>
      </c>
      <c r="AJ114" t="s">
        <v>19</v>
      </c>
      <c r="AK114" t="s">
        <v>19</v>
      </c>
    </row>
    <row r="115" spans="1:37">
      <c r="A115" t="s">
        <v>823</v>
      </c>
      <c r="B115">
        <v>1701</v>
      </c>
      <c r="C115">
        <v>266</v>
      </c>
      <c r="D115">
        <v>347</v>
      </c>
      <c r="E115">
        <v>1088</v>
      </c>
      <c r="F115">
        <v>1618</v>
      </c>
      <c r="G115">
        <v>248</v>
      </c>
      <c r="H115">
        <v>308</v>
      </c>
      <c r="I115">
        <v>1062</v>
      </c>
      <c r="J115">
        <v>572</v>
      </c>
      <c r="K115">
        <v>156</v>
      </c>
      <c r="L115">
        <v>121</v>
      </c>
      <c r="M115">
        <v>295</v>
      </c>
      <c r="N115">
        <v>49</v>
      </c>
      <c r="O115">
        <v>10</v>
      </c>
      <c r="P115">
        <v>14</v>
      </c>
      <c r="Q115">
        <v>25</v>
      </c>
      <c r="R115">
        <v>73</v>
      </c>
      <c r="S115">
        <v>5</v>
      </c>
      <c r="T115">
        <v>50</v>
      </c>
      <c r="U115">
        <v>18</v>
      </c>
      <c r="V115">
        <v>85</v>
      </c>
      <c r="W115">
        <v>14</v>
      </c>
      <c r="X115">
        <v>23</v>
      </c>
      <c r="Y115">
        <v>48</v>
      </c>
      <c r="Z115">
        <v>829</v>
      </c>
      <c r="AA115">
        <v>63</v>
      </c>
      <c r="AB115">
        <v>97</v>
      </c>
      <c r="AC115">
        <v>669</v>
      </c>
      <c r="AD115">
        <v>83</v>
      </c>
      <c r="AE115">
        <v>18</v>
      </c>
      <c r="AF115">
        <v>39</v>
      </c>
      <c r="AG115">
        <v>26</v>
      </c>
      <c r="AH115">
        <v>21</v>
      </c>
      <c r="AI115" t="s">
        <v>19</v>
      </c>
      <c r="AJ115">
        <v>4</v>
      </c>
      <c r="AK115">
        <v>17</v>
      </c>
    </row>
    <row r="116" spans="1:37">
      <c r="A116" t="s">
        <v>822</v>
      </c>
      <c r="B116">
        <v>3177</v>
      </c>
      <c r="C116">
        <v>538</v>
      </c>
      <c r="D116">
        <v>324</v>
      </c>
      <c r="E116">
        <v>2315</v>
      </c>
      <c r="F116">
        <v>3022</v>
      </c>
      <c r="G116">
        <v>500</v>
      </c>
      <c r="H116">
        <v>265</v>
      </c>
      <c r="I116">
        <v>2257</v>
      </c>
      <c r="J116">
        <v>1105</v>
      </c>
      <c r="K116">
        <v>313</v>
      </c>
      <c r="L116">
        <v>149</v>
      </c>
      <c r="M116">
        <v>643</v>
      </c>
      <c r="N116">
        <v>19</v>
      </c>
      <c r="O116">
        <v>12</v>
      </c>
      <c r="P116">
        <v>6</v>
      </c>
      <c r="Q116">
        <v>1</v>
      </c>
      <c r="R116">
        <v>39</v>
      </c>
      <c r="S116">
        <v>10</v>
      </c>
      <c r="T116">
        <v>4</v>
      </c>
      <c r="U116">
        <v>25</v>
      </c>
      <c r="V116">
        <v>134</v>
      </c>
      <c r="W116">
        <v>12</v>
      </c>
      <c r="X116">
        <v>14</v>
      </c>
      <c r="Y116">
        <v>108</v>
      </c>
      <c r="Z116">
        <v>1718</v>
      </c>
      <c r="AA116">
        <v>150</v>
      </c>
      <c r="AB116">
        <v>91</v>
      </c>
      <c r="AC116">
        <v>1477</v>
      </c>
      <c r="AD116">
        <v>155</v>
      </c>
      <c r="AE116">
        <v>38</v>
      </c>
      <c r="AF116">
        <v>59</v>
      </c>
      <c r="AG116">
        <v>58</v>
      </c>
      <c r="AH116">
        <v>32</v>
      </c>
      <c r="AI116">
        <v>6</v>
      </c>
      <c r="AJ116" t="s">
        <v>19</v>
      </c>
      <c r="AK116">
        <v>26</v>
      </c>
    </row>
    <row r="117" spans="1:37">
      <c r="A117" t="s">
        <v>821</v>
      </c>
      <c r="B117">
        <v>983</v>
      </c>
      <c r="C117">
        <v>274</v>
      </c>
      <c r="D117">
        <v>132</v>
      </c>
      <c r="E117">
        <v>577</v>
      </c>
      <c r="F117">
        <v>909</v>
      </c>
      <c r="G117">
        <v>250</v>
      </c>
      <c r="H117">
        <v>86</v>
      </c>
      <c r="I117">
        <v>573</v>
      </c>
      <c r="J117">
        <v>351</v>
      </c>
      <c r="K117">
        <v>168</v>
      </c>
      <c r="L117">
        <v>65</v>
      </c>
      <c r="M117">
        <v>118</v>
      </c>
      <c r="N117">
        <v>18</v>
      </c>
      <c r="O117">
        <v>12</v>
      </c>
      <c r="P117">
        <v>3</v>
      </c>
      <c r="Q117">
        <v>3</v>
      </c>
      <c r="R117">
        <v>16</v>
      </c>
      <c r="S117">
        <v>7</v>
      </c>
      <c r="T117">
        <v>2</v>
      </c>
      <c r="U117">
        <v>7</v>
      </c>
      <c r="V117">
        <v>26</v>
      </c>
      <c r="W117">
        <v>12</v>
      </c>
      <c r="X117">
        <v>4</v>
      </c>
      <c r="Y117">
        <v>10</v>
      </c>
      <c r="Z117">
        <v>495</v>
      </c>
      <c r="AA117">
        <v>49</v>
      </c>
      <c r="AB117">
        <v>12</v>
      </c>
      <c r="AC117">
        <v>434</v>
      </c>
      <c r="AD117">
        <v>74</v>
      </c>
      <c r="AE117">
        <v>24</v>
      </c>
      <c r="AF117">
        <v>46</v>
      </c>
      <c r="AG117">
        <v>4</v>
      </c>
      <c r="AH117" t="s">
        <v>19</v>
      </c>
      <c r="AI117" t="s">
        <v>19</v>
      </c>
      <c r="AJ117" t="s">
        <v>19</v>
      </c>
      <c r="AK117" t="s">
        <v>19</v>
      </c>
    </row>
    <row r="118" spans="1:37">
      <c r="A118" t="s">
        <v>820</v>
      </c>
      <c r="B118">
        <v>1047</v>
      </c>
      <c r="C118">
        <v>216</v>
      </c>
      <c r="D118">
        <v>163</v>
      </c>
      <c r="E118">
        <v>668</v>
      </c>
      <c r="F118">
        <v>952</v>
      </c>
      <c r="G118">
        <v>198</v>
      </c>
      <c r="H118">
        <v>129</v>
      </c>
      <c r="I118">
        <v>625</v>
      </c>
      <c r="J118">
        <v>385</v>
      </c>
      <c r="K118">
        <v>109</v>
      </c>
      <c r="L118">
        <v>86</v>
      </c>
      <c r="M118">
        <v>190</v>
      </c>
      <c r="N118">
        <v>18</v>
      </c>
      <c r="O118">
        <v>11</v>
      </c>
      <c r="P118">
        <v>3</v>
      </c>
      <c r="Q118">
        <v>4</v>
      </c>
      <c r="R118">
        <v>26</v>
      </c>
      <c r="S118">
        <v>15</v>
      </c>
      <c r="T118">
        <v>2</v>
      </c>
      <c r="U118">
        <v>9</v>
      </c>
      <c r="V118">
        <v>52</v>
      </c>
      <c r="W118">
        <v>11</v>
      </c>
      <c r="X118">
        <v>7</v>
      </c>
      <c r="Y118">
        <v>34</v>
      </c>
      <c r="Z118">
        <v>469</v>
      </c>
      <c r="AA118">
        <v>52</v>
      </c>
      <c r="AB118">
        <v>31</v>
      </c>
      <c r="AC118">
        <v>386</v>
      </c>
      <c r="AD118">
        <v>95</v>
      </c>
      <c r="AE118">
        <v>18</v>
      </c>
      <c r="AF118">
        <v>34</v>
      </c>
      <c r="AG118">
        <v>43</v>
      </c>
      <c r="AH118" t="s">
        <v>19</v>
      </c>
      <c r="AI118" t="s">
        <v>19</v>
      </c>
      <c r="AJ118" t="s">
        <v>19</v>
      </c>
      <c r="AK118" t="s">
        <v>19</v>
      </c>
    </row>
    <row r="119" spans="1:37">
      <c r="A119" t="s">
        <v>819</v>
      </c>
      <c r="B119">
        <v>2391</v>
      </c>
      <c r="C119">
        <v>387</v>
      </c>
      <c r="D119">
        <v>457</v>
      </c>
      <c r="E119">
        <v>1547</v>
      </c>
      <c r="F119">
        <v>2280</v>
      </c>
      <c r="G119">
        <v>352</v>
      </c>
      <c r="H119">
        <v>394</v>
      </c>
      <c r="I119">
        <v>1534</v>
      </c>
      <c r="J119">
        <v>878</v>
      </c>
      <c r="K119">
        <v>223</v>
      </c>
      <c r="L119">
        <v>252</v>
      </c>
      <c r="M119">
        <v>403</v>
      </c>
      <c r="N119">
        <v>47</v>
      </c>
      <c r="O119">
        <v>13</v>
      </c>
      <c r="P119">
        <v>18</v>
      </c>
      <c r="Q119">
        <v>16</v>
      </c>
      <c r="R119">
        <v>85</v>
      </c>
      <c r="S119">
        <v>30</v>
      </c>
      <c r="T119">
        <v>9</v>
      </c>
      <c r="U119">
        <v>46</v>
      </c>
      <c r="V119">
        <v>35</v>
      </c>
      <c r="W119">
        <v>3</v>
      </c>
      <c r="X119">
        <v>6</v>
      </c>
      <c r="Y119">
        <v>26</v>
      </c>
      <c r="Z119">
        <v>1226</v>
      </c>
      <c r="AA119">
        <v>80</v>
      </c>
      <c r="AB119">
        <v>107</v>
      </c>
      <c r="AC119">
        <v>1039</v>
      </c>
      <c r="AD119">
        <v>111</v>
      </c>
      <c r="AE119">
        <v>35</v>
      </c>
      <c r="AF119">
        <v>63</v>
      </c>
      <c r="AG119">
        <v>13</v>
      </c>
      <c r="AH119" t="s">
        <v>19</v>
      </c>
      <c r="AI119" t="s">
        <v>19</v>
      </c>
      <c r="AJ119" t="s">
        <v>19</v>
      </c>
      <c r="AK119" t="s">
        <v>19</v>
      </c>
    </row>
    <row r="120" spans="1:37">
      <c r="A120" t="s">
        <v>818</v>
      </c>
      <c r="B120">
        <v>2142</v>
      </c>
      <c r="C120">
        <v>409</v>
      </c>
      <c r="D120">
        <v>304</v>
      </c>
      <c r="E120">
        <v>1429</v>
      </c>
      <c r="F120">
        <v>2066</v>
      </c>
      <c r="G120">
        <v>384</v>
      </c>
      <c r="H120">
        <v>261</v>
      </c>
      <c r="I120">
        <v>1421</v>
      </c>
      <c r="J120">
        <v>834</v>
      </c>
      <c r="K120">
        <v>224</v>
      </c>
      <c r="L120">
        <v>93</v>
      </c>
      <c r="M120">
        <v>517</v>
      </c>
      <c r="N120">
        <v>54</v>
      </c>
      <c r="O120">
        <v>16</v>
      </c>
      <c r="P120">
        <v>16</v>
      </c>
      <c r="Q120">
        <v>22</v>
      </c>
      <c r="R120">
        <v>66</v>
      </c>
      <c r="S120">
        <v>15</v>
      </c>
      <c r="T120">
        <v>7</v>
      </c>
      <c r="U120">
        <v>44</v>
      </c>
      <c r="V120">
        <v>84</v>
      </c>
      <c r="W120">
        <v>14</v>
      </c>
      <c r="X120">
        <v>15</v>
      </c>
      <c r="Y120">
        <v>55</v>
      </c>
      <c r="Z120">
        <v>1024</v>
      </c>
      <c r="AA120">
        <v>113</v>
      </c>
      <c r="AB120">
        <v>129</v>
      </c>
      <c r="AC120">
        <v>782</v>
      </c>
      <c r="AD120">
        <v>76</v>
      </c>
      <c r="AE120">
        <v>25</v>
      </c>
      <c r="AF120">
        <v>43</v>
      </c>
      <c r="AG120">
        <v>8</v>
      </c>
      <c r="AH120">
        <v>7</v>
      </c>
      <c r="AI120">
        <v>4</v>
      </c>
      <c r="AJ120">
        <v>3</v>
      </c>
      <c r="AK120" t="s">
        <v>19</v>
      </c>
    </row>
    <row r="121" spans="1:37">
      <c r="A121" t="s">
        <v>817</v>
      </c>
      <c r="B121">
        <v>2015</v>
      </c>
      <c r="C121">
        <v>442</v>
      </c>
      <c r="D121">
        <v>624</v>
      </c>
      <c r="E121">
        <v>949</v>
      </c>
      <c r="F121">
        <v>1909</v>
      </c>
      <c r="G121">
        <v>409</v>
      </c>
      <c r="H121">
        <v>560</v>
      </c>
      <c r="I121">
        <v>940</v>
      </c>
      <c r="J121">
        <v>615</v>
      </c>
      <c r="K121">
        <v>180</v>
      </c>
      <c r="L121">
        <v>218</v>
      </c>
      <c r="M121">
        <v>217</v>
      </c>
      <c r="N121">
        <v>33</v>
      </c>
      <c r="O121">
        <v>15</v>
      </c>
      <c r="P121">
        <v>16</v>
      </c>
      <c r="Q121">
        <v>2</v>
      </c>
      <c r="R121">
        <v>30</v>
      </c>
      <c r="S121">
        <v>12</v>
      </c>
      <c r="T121">
        <v>13</v>
      </c>
      <c r="U121">
        <v>5</v>
      </c>
      <c r="V121">
        <v>125</v>
      </c>
      <c r="W121">
        <v>29</v>
      </c>
      <c r="X121">
        <v>50</v>
      </c>
      <c r="Y121">
        <v>46</v>
      </c>
      <c r="Z121">
        <v>1094</v>
      </c>
      <c r="AA121">
        <v>169</v>
      </c>
      <c r="AB121">
        <v>258</v>
      </c>
      <c r="AC121">
        <v>667</v>
      </c>
      <c r="AD121">
        <v>106</v>
      </c>
      <c r="AE121">
        <v>33</v>
      </c>
      <c r="AF121">
        <v>64</v>
      </c>
      <c r="AG121">
        <v>9</v>
      </c>
      <c r="AH121">
        <v>11</v>
      </c>
      <c r="AI121" t="s">
        <v>19</v>
      </c>
      <c r="AJ121">
        <v>1</v>
      </c>
      <c r="AK121">
        <v>10</v>
      </c>
    </row>
    <row r="122" spans="1:37">
      <c r="A122" t="s">
        <v>816</v>
      </c>
      <c r="B122">
        <v>1828</v>
      </c>
      <c r="C122">
        <v>372</v>
      </c>
      <c r="D122">
        <v>266</v>
      </c>
      <c r="E122">
        <v>1190</v>
      </c>
      <c r="F122">
        <v>1733</v>
      </c>
      <c r="G122">
        <v>338</v>
      </c>
      <c r="H122">
        <v>213</v>
      </c>
      <c r="I122">
        <v>1182</v>
      </c>
      <c r="J122">
        <v>702</v>
      </c>
      <c r="K122">
        <v>225</v>
      </c>
      <c r="L122">
        <v>105</v>
      </c>
      <c r="M122">
        <v>372</v>
      </c>
      <c r="N122">
        <v>46</v>
      </c>
      <c r="O122">
        <v>15</v>
      </c>
      <c r="P122">
        <v>12</v>
      </c>
      <c r="Q122">
        <v>19</v>
      </c>
      <c r="R122">
        <v>16</v>
      </c>
      <c r="S122">
        <v>5</v>
      </c>
      <c r="T122">
        <v>4</v>
      </c>
      <c r="U122">
        <v>7</v>
      </c>
      <c r="V122">
        <v>144</v>
      </c>
      <c r="W122">
        <v>21</v>
      </c>
      <c r="X122">
        <v>33</v>
      </c>
      <c r="Y122">
        <v>90</v>
      </c>
      <c r="Z122">
        <v>816</v>
      </c>
      <c r="AA122">
        <v>70</v>
      </c>
      <c r="AB122">
        <v>54</v>
      </c>
      <c r="AC122">
        <v>692</v>
      </c>
      <c r="AD122">
        <v>95</v>
      </c>
      <c r="AE122">
        <v>34</v>
      </c>
      <c r="AF122">
        <v>53</v>
      </c>
      <c r="AG122">
        <v>8</v>
      </c>
      <c r="AH122" t="s">
        <v>19</v>
      </c>
      <c r="AI122" t="s">
        <v>19</v>
      </c>
      <c r="AJ122" t="s">
        <v>19</v>
      </c>
      <c r="AK122" t="s">
        <v>19</v>
      </c>
    </row>
    <row r="123" spans="1:37">
      <c r="A123" t="s">
        <v>815</v>
      </c>
      <c r="B123">
        <v>555</v>
      </c>
      <c r="C123">
        <v>113</v>
      </c>
      <c r="D123">
        <v>64</v>
      </c>
      <c r="E123">
        <v>378</v>
      </c>
      <c r="F123">
        <v>523</v>
      </c>
      <c r="G123">
        <v>101</v>
      </c>
      <c r="H123">
        <v>45</v>
      </c>
      <c r="I123">
        <v>377</v>
      </c>
      <c r="J123">
        <v>188</v>
      </c>
      <c r="K123">
        <v>58</v>
      </c>
      <c r="L123">
        <v>29</v>
      </c>
      <c r="M123">
        <v>101</v>
      </c>
      <c r="N123">
        <v>10</v>
      </c>
      <c r="O123">
        <v>3</v>
      </c>
      <c r="P123">
        <v>2</v>
      </c>
      <c r="Q123">
        <v>5</v>
      </c>
      <c r="R123">
        <v>8</v>
      </c>
      <c r="S123">
        <v>2</v>
      </c>
      <c r="T123">
        <v>1</v>
      </c>
      <c r="U123">
        <v>5</v>
      </c>
      <c r="V123">
        <v>7</v>
      </c>
      <c r="W123">
        <v>5</v>
      </c>
      <c r="X123">
        <v>2</v>
      </c>
      <c r="Y123" t="s">
        <v>19</v>
      </c>
      <c r="Z123">
        <v>308</v>
      </c>
      <c r="AA123">
        <v>31</v>
      </c>
      <c r="AB123">
        <v>11</v>
      </c>
      <c r="AC123">
        <v>266</v>
      </c>
      <c r="AD123">
        <v>32</v>
      </c>
      <c r="AE123">
        <v>12</v>
      </c>
      <c r="AF123">
        <v>19</v>
      </c>
      <c r="AG123">
        <v>1</v>
      </c>
      <c r="AH123" t="s">
        <v>19</v>
      </c>
      <c r="AI123" t="s">
        <v>19</v>
      </c>
      <c r="AJ123" t="s">
        <v>19</v>
      </c>
      <c r="AK123" t="s">
        <v>19</v>
      </c>
    </row>
  </sheetData>
  <phoneticPr fontId="40"/>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theme="8"/>
  </sheetPr>
  <dimension ref="A1:AO123"/>
  <sheetViews>
    <sheetView workbookViewId="0"/>
  </sheetViews>
  <sheetFormatPr defaultRowHeight="13.5"/>
  <sheetData>
    <row r="1" spans="1:41">
      <c r="A1" t="s">
        <v>788</v>
      </c>
      <c r="B1" t="s">
        <v>787</v>
      </c>
      <c r="C1" s="271">
        <v>42278</v>
      </c>
    </row>
    <row r="2" spans="1:41">
      <c r="A2" t="s">
        <v>2565</v>
      </c>
    </row>
    <row r="3" spans="1:41">
      <c r="A3" t="s">
        <v>938</v>
      </c>
    </row>
    <row r="4" spans="1:41">
      <c r="A4" t="s">
        <v>960</v>
      </c>
    </row>
    <row r="5" spans="1:41">
      <c r="A5" t="s">
        <v>959</v>
      </c>
    </row>
    <row r="6" spans="1:41">
      <c r="B6" t="s">
        <v>44</v>
      </c>
      <c r="F6" t="s">
        <v>777</v>
      </c>
      <c r="J6" t="s">
        <v>767</v>
      </c>
      <c r="N6" t="s">
        <v>958</v>
      </c>
      <c r="R6" t="s">
        <v>957</v>
      </c>
      <c r="V6" t="s">
        <v>956</v>
      </c>
      <c r="Z6" t="s">
        <v>955</v>
      </c>
      <c r="AD6" t="s">
        <v>779</v>
      </c>
      <c r="AH6" t="s">
        <v>778</v>
      </c>
      <c r="AL6" t="s">
        <v>792</v>
      </c>
    </row>
    <row r="7" spans="1:41">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c r="AH7" t="s">
        <v>44</v>
      </c>
      <c r="AI7" t="s">
        <v>790</v>
      </c>
      <c r="AK7" t="s">
        <v>765</v>
      </c>
      <c r="AL7" t="s">
        <v>44</v>
      </c>
      <c r="AM7" t="s">
        <v>790</v>
      </c>
      <c r="AO7" t="s">
        <v>765</v>
      </c>
    </row>
    <row r="8" spans="1:41">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c r="AM8" t="s">
        <v>2551</v>
      </c>
      <c r="AN8" t="s">
        <v>2550</v>
      </c>
    </row>
    <row r="9" spans="1:41">
      <c r="A9" t="s">
        <v>928</v>
      </c>
      <c r="B9">
        <v>22185</v>
      </c>
      <c r="C9">
        <v>4210</v>
      </c>
      <c r="D9">
        <v>4234</v>
      </c>
      <c r="E9">
        <v>13741</v>
      </c>
      <c r="F9">
        <v>12197</v>
      </c>
      <c r="G9">
        <v>2870</v>
      </c>
      <c r="H9">
        <v>2476</v>
      </c>
      <c r="I9">
        <v>6851</v>
      </c>
      <c r="J9">
        <v>4484</v>
      </c>
      <c r="K9">
        <v>1174</v>
      </c>
      <c r="L9">
        <v>1367</v>
      </c>
      <c r="M9">
        <v>1943</v>
      </c>
      <c r="N9">
        <v>227</v>
      </c>
      <c r="O9">
        <v>90</v>
      </c>
      <c r="P9">
        <v>35</v>
      </c>
      <c r="Q9">
        <v>102</v>
      </c>
      <c r="R9">
        <v>122</v>
      </c>
      <c r="S9">
        <v>51</v>
      </c>
      <c r="T9">
        <v>21</v>
      </c>
      <c r="U9">
        <v>50</v>
      </c>
      <c r="V9">
        <v>200</v>
      </c>
      <c r="W9">
        <v>39</v>
      </c>
      <c r="X9">
        <v>38</v>
      </c>
      <c r="Y9">
        <v>123</v>
      </c>
      <c r="Z9">
        <v>3640</v>
      </c>
      <c r="AA9">
        <v>814</v>
      </c>
      <c r="AB9">
        <v>504</v>
      </c>
      <c r="AC9">
        <v>2322</v>
      </c>
      <c r="AD9">
        <v>4927</v>
      </c>
      <c r="AE9">
        <v>493</v>
      </c>
      <c r="AF9">
        <v>414</v>
      </c>
      <c r="AG9">
        <v>4020</v>
      </c>
      <c r="AH9">
        <v>3717</v>
      </c>
      <c r="AI9">
        <v>607</v>
      </c>
      <c r="AJ9">
        <v>464</v>
      </c>
      <c r="AK9">
        <v>2646</v>
      </c>
      <c r="AL9">
        <v>1344</v>
      </c>
      <c r="AM9">
        <v>240</v>
      </c>
      <c r="AN9">
        <v>880</v>
      </c>
      <c r="AO9">
        <v>224</v>
      </c>
    </row>
    <row r="10" spans="1:41">
      <c r="A10" t="s">
        <v>927</v>
      </c>
      <c r="B10">
        <v>460</v>
      </c>
      <c r="C10">
        <v>90</v>
      </c>
      <c r="D10">
        <v>88</v>
      </c>
      <c r="E10">
        <v>282</v>
      </c>
      <c r="F10">
        <v>264</v>
      </c>
      <c r="G10">
        <v>56</v>
      </c>
      <c r="H10">
        <v>46</v>
      </c>
      <c r="I10">
        <v>162</v>
      </c>
      <c r="J10">
        <v>118</v>
      </c>
      <c r="K10">
        <v>33</v>
      </c>
      <c r="L10">
        <v>27</v>
      </c>
      <c r="M10">
        <v>58</v>
      </c>
      <c r="N10">
        <v>1</v>
      </c>
      <c r="O10" t="s">
        <v>19</v>
      </c>
      <c r="P10" t="s">
        <v>19</v>
      </c>
      <c r="Q10">
        <v>1</v>
      </c>
      <c r="R10">
        <v>2</v>
      </c>
      <c r="S10">
        <v>2</v>
      </c>
      <c r="T10" t="s">
        <v>19</v>
      </c>
      <c r="U10" t="s">
        <v>19</v>
      </c>
      <c r="V10">
        <v>4</v>
      </c>
      <c r="W10" t="s">
        <v>19</v>
      </c>
      <c r="X10" t="s">
        <v>19</v>
      </c>
      <c r="Y10">
        <v>4</v>
      </c>
      <c r="Z10">
        <v>103</v>
      </c>
      <c r="AA10">
        <v>17</v>
      </c>
      <c r="AB10">
        <v>10</v>
      </c>
      <c r="AC10">
        <v>76</v>
      </c>
      <c r="AD10">
        <v>83</v>
      </c>
      <c r="AE10">
        <v>10</v>
      </c>
      <c r="AF10">
        <v>7</v>
      </c>
      <c r="AG10">
        <v>66</v>
      </c>
      <c r="AH10">
        <v>67</v>
      </c>
      <c r="AI10">
        <v>18</v>
      </c>
      <c r="AJ10">
        <v>7</v>
      </c>
      <c r="AK10">
        <v>42</v>
      </c>
      <c r="AL10">
        <v>46</v>
      </c>
      <c r="AM10">
        <v>6</v>
      </c>
      <c r="AN10">
        <v>28</v>
      </c>
      <c r="AO10">
        <v>12</v>
      </c>
    </row>
    <row r="11" spans="1:41">
      <c r="A11" t="s">
        <v>926</v>
      </c>
      <c r="B11">
        <v>420</v>
      </c>
      <c r="C11">
        <v>88</v>
      </c>
      <c r="D11">
        <v>176</v>
      </c>
      <c r="E11">
        <v>156</v>
      </c>
      <c r="F11">
        <v>253</v>
      </c>
      <c r="G11">
        <v>64</v>
      </c>
      <c r="H11">
        <v>105</v>
      </c>
      <c r="I11">
        <v>84</v>
      </c>
      <c r="J11">
        <v>122</v>
      </c>
      <c r="K11">
        <v>31</v>
      </c>
      <c r="L11">
        <v>67</v>
      </c>
      <c r="M11">
        <v>24</v>
      </c>
      <c r="N11">
        <v>8</v>
      </c>
      <c r="O11">
        <v>6</v>
      </c>
      <c r="P11">
        <v>1</v>
      </c>
      <c r="Q11">
        <v>1</v>
      </c>
      <c r="R11">
        <v>4</v>
      </c>
      <c r="S11" t="s">
        <v>19</v>
      </c>
      <c r="T11">
        <v>2</v>
      </c>
      <c r="U11">
        <v>2</v>
      </c>
      <c r="V11">
        <v>4</v>
      </c>
      <c r="W11" t="s">
        <v>19</v>
      </c>
      <c r="X11">
        <v>4</v>
      </c>
      <c r="Y11" t="s">
        <v>19</v>
      </c>
      <c r="Z11">
        <v>83</v>
      </c>
      <c r="AA11">
        <v>20</v>
      </c>
      <c r="AB11">
        <v>22</v>
      </c>
      <c r="AC11">
        <v>41</v>
      </c>
      <c r="AD11">
        <v>48</v>
      </c>
      <c r="AE11">
        <v>3</v>
      </c>
      <c r="AF11">
        <v>13</v>
      </c>
      <c r="AG11">
        <v>32</v>
      </c>
      <c r="AH11">
        <v>88</v>
      </c>
      <c r="AI11">
        <v>17</v>
      </c>
      <c r="AJ11">
        <v>34</v>
      </c>
      <c r="AK11">
        <v>37</v>
      </c>
      <c r="AL11">
        <v>31</v>
      </c>
      <c r="AM11">
        <v>4</v>
      </c>
      <c r="AN11">
        <v>24</v>
      </c>
      <c r="AO11">
        <v>3</v>
      </c>
    </row>
    <row r="12" spans="1:41">
      <c r="A12" t="s">
        <v>925</v>
      </c>
      <c r="B12">
        <v>389</v>
      </c>
      <c r="C12">
        <v>80</v>
      </c>
      <c r="D12">
        <v>196</v>
      </c>
      <c r="E12">
        <v>113</v>
      </c>
      <c r="F12">
        <v>250</v>
      </c>
      <c r="G12">
        <v>49</v>
      </c>
      <c r="H12">
        <v>129</v>
      </c>
      <c r="I12">
        <v>72</v>
      </c>
      <c r="J12">
        <v>131</v>
      </c>
      <c r="K12">
        <v>20</v>
      </c>
      <c r="L12">
        <v>80</v>
      </c>
      <c r="M12">
        <v>31</v>
      </c>
      <c r="N12">
        <v>8</v>
      </c>
      <c r="O12">
        <v>6</v>
      </c>
      <c r="P12">
        <v>1</v>
      </c>
      <c r="Q12">
        <v>1</v>
      </c>
      <c r="R12">
        <v>2</v>
      </c>
      <c r="S12">
        <v>2</v>
      </c>
      <c r="T12" t="s">
        <v>19</v>
      </c>
      <c r="U12" t="s">
        <v>19</v>
      </c>
      <c r="V12">
        <v>6</v>
      </c>
      <c r="W12">
        <v>2</v>
      </c>
      <c r="X12">
        <v>2</v>
      </c>
      <c r="Y12">
        <v>2</v>
      </c>
      <c r="Z12">
        <v>61</v>
      </c>
      <c r="AA12">
        <v>11</v>
      </c>
      <c r="AB12">
        <v>28</v>
      </c>
      <c r="AC12">
        <v>22</v>
      </c>
      <c r="AD12">
        <v>53</v>
      </c>
      <c r="AE12">
        <v>15</v>
      </c>
      <c r="AF12">
        <v>22</v>
      </c>
      <c r="AG12">
        <v>16</v>
      </c>
      <c r="AH12">
        <v>61</v>
      </c>
      <c r="AI12">
        <v>13</v>
      </c>
      <c r="AJ12">
        <v>24</v>
      </c>
      <c r="AK12">
        <v>24</v>
      </c>
      <c r="AL12">
        <v>25</v>
      </c>
      <c r="AM12">
        <v>3</v>
      </c>
      <c r="AN12">
        <v>21</v>
      </c>
      <c r="AO12">
        <v>1</v>
      </c>
    </row>
    <row r="13" spans="1:41">
      <c r="A13" t="s">
        <v>924</v>
      </c>
      <c r="B13">
        <v>639</v>
      </c>
      <c r="C13">
        <v>189</v>
      </c>
      <c r="D13">
        <v>156</v>
      </c>
      <c r="E13">
        <v>294</v>
      </c>
      <c r="F13">
        <v>372</v>
      </c>
      <c r="G13">
        <v>118</v>
      </c>
      <c r="H13">
        <v>90</v>
      </c>
      <c r="I13">
        <v>164</v>
      </c>
      <c r="J13">
        <v>163</v>
      </c>
      <c r="K13">
        <v>52</v>
      </c>
      <c r="L13">
        <v>45</v>
      </c>
      <c r="M13">
        <v>66</v>
      </c>
      <c r="N13">
        <v>12</v>
      </c>
      <c r="O13">
        <v>1</v>
      </c>
      <c r="P13" t="s">
        <v>19</v>
      </c>
      <c r="Q13">
        <v>11</v>
      </c>
      <c r="R13">
        <v>5</v>
      </c>
      <c r="S13">
        <v>4</v>
      </c>
      <c r="T13" t="s">
        <v>19</v>
      </c>
      <c r="U13">
        <v>1</v>
      </c>
      <c r="V13">
        <v>8</v>
      </c>
      <c r="W13">
        <v>4</v>
      </c>
      <c r="X13">
        <v>1</v>
      </c>
      <c r="Y13">
        <v>3</v>
      </c>
      <c r="Z13">
        <v>127</v>
      </c>
      <c r="AA13">
        <v>39</v>
      </c>
      <c r="AB13">
        <v>32</v>
      </c>
      <c r="AC13">
        <v>56</v>
      </c>
      <c r="AD13">
        <v>91</v>
      </c>
      <c r="AE13">
        <v>18</v>
      </c>
      <c r="AF13">
        <v>18</v>
      </c>
      <c r="AG13">
        <v>55</v>
      </c>
      <c r="AH13">
        <v>136</v>
      </c>
      <c r="AI13">
        <v>42</v>
      </c>
      <c r="AJ13">
        <v>23</v>
      </c>
      <c r="AK13">
        <v>71</v>
      </c>
      <c r="AL13">
        <v>40</v>
      </c>
      <c r="AM13">
        <v>11</v>
      </c>
      <c r="AN13">
        <v>25</v>
      </c>
      <c r="AO13">
        <v>4</v>
      </c>
    </row>
    <row r="14" spans="1:41">
      <c r="A14" t="s">
        <v>923</v>
      </c>
      <c r="B14">
        <v>268</v>
      </c>
      <c r="C14">
        <v>58</v>
      </c>
      <c r="D14">
        <v>94</v>
      </c>
      <c r="E14">
        <v>116</v>
      </c>
      <c r="F14">
        <v>167</v>
      </c>
      <c r="G14">
        <v>33</v>
      </c>
      <c r="H14">
        <v>51</v>
      </c>
      <c r="I14">
        <v>83</v>
      </c>
      <c r="J14">
        <v>77</v>
      </c>
      <c r="K14">
        <v>19</v>
      </c>
      <c r="L14">
        <v>37</v>
      </c>
      <c r="M14">
        <v>21</v>
      </c>
      <c r="N14" t="s">
        <v>19</v>
      </c>
      <c r="O14" t="s">
        <v>19</v>
      </c>
      <c r="P14" t="s">
        <v>19</v>
      </c>
      <c r="Q14" t="s">
        <v>19</v>
      </c>
      <c r="R14" t="s">
        <v>19</v>
      </c>
      <c r="S14" t="s">
        <v>19</v>
      </c>
      <c r="T14" t="s">
        <v>19</v>
      </c>
      <c r="U14" t="s">
        <v>19</v>
      </c>
      <c r="V14">
        <v>4</v>
      </c>
      <c r="W14" t="s">
        <v>19</v>
      </c>
      <c r="X14">
        <v>2</v>
      </c>
      <c r="Y14">
        <v>2</v>
      </c>
      <c r="Z14">
        <v>64</v>
      </c>
      <c r="AA14">
        <v>10</v>
      </c>
      <c r="AB14">
        <v>9</v>
      </c>
      <c r="AC14">
        <v>45</v>
      </c>
      <c r="AD14">
        <v>28</v>
      </c>
      <c r="AE14">
        <v>7</v>
      </c>
      <c r="AF14">
        <v>9</v>
      </c>
      <c r="AG14">
        <v>12</v>
      </c>
      <c r="AH14">
        <v>46</v>
      </c>
      <c r="AI14">
        <v>15</v>
      </c>
      <c r="AJ14">
        <v>13</v>
      </c>
      <c r="AK14">
        <v>18</v>
      </c>
      <c r="AL14">
        <v>27</v>
      </c>
      <c r="AM14">
        <v>3</v>
      </c>
      <c r="AN14">
        <v>21</v>
      </c>
      <c r="AO14">
        <v>3</v>
      </c>
    </row>
    <row r="15" spans="1:41">
      <c r="A15" t="s">
        <v>922</v>
      </c>
      <c r="B15">
        <v>274</v>
      </c>
      <c r="C15">
        <v>81</v>
      </c>
      <c r="D15">
        <v>82</v>
      </c>
      <c r="E15">
        <v>111</v>
      </c>
      <c r="F15">
        <v>147</v>
      </c>
      <c r="G15">
        <v>48</v>
      </c>
      <c r="H15">
        <v>47</v>
      </c>
      <c r="I15">
        <v>52</v>
      </c>
      <c r="J15">
        <v>72</v>
      </c>
      <c r="K15">
        <v>25</v>
      </c>
      <c r="L15">
        <v>32</v>
      </c>
      <c r="M15">
        <v>15</v>
      </c>
      <c r="N15">
        <v>3</v>
      </c>
      <c r="O15">
        <v>2</v>
      </c>
      <c r="P15">
        <v>1</v>
      </c>
      <c r="Q15" t="s">
        <v>19</v>
      </c>
      <c r="R15">
        <v>1</v>
      </c>
      <c r="S15">
        <v>1</v>
      </c>
      <c r="T15" t="s">
        <v>19</v>
      </c>
      <c r="U15" t="s">
        <v>19</v>
      </c>
      <c r="V15">
        <v>2</v>
      </c>
      <c r="W15" t="s">
        <v>19</v>
      </c>
      <c r="X15">
        <v>1</v>
      </c>
      <c r="Y15">
        <v>1</v>
      </c>
      <c r="Z15">
        <v>48</v>
      </c>
      <c r="AA15">
        <v>16</v>
      </c>
      <c r="AB15">
        <v>8</v>
      </c>
      <c r="AC15">
        <v>24</v>
      </c>
      <c r="AD15">
        <v>62</v>
      </c>
      <c r="AE15">
        <v>17</v>
      </c>
      <c r="AF15">
        <v>5</v>
      </c>
      <c r="AG15">
        <v>40</v>
      </c>
      <c r="AH15">
        <v>36</v>
      </c>
      <c r="AI15">
        <v>13</v>
      </c>
      <c r="AJ15">
        <v>10</v>
      </c>
      <c r="AK15">
        <v>13</v>
      </c>
      <c r="AL15">
        <v>29</v>
      </c>
      <c r="AM15">
        <v>3</v>
      </c>
      <c r="AN15">
        <v>20</v>
      </c>
      <c r="AO15">
        <v>6</v>
      </c>
    </row>
    <row r="16" spans="1:41">
      <c r="A16" t="s">
        <v>921</v>
      </c>
      <c r="B16">
        <v>543</v>
      </c>
      <c r="C16">
        <v>175</v>
      </c>
      <c r="D16">
        <v>128</v>
      </c>
      <c r="E16">
        <v>240</v>
      </c>
      <c r="F16">
        <v>320</v>
      </c>
      <c r="G16">
        <v>109</v>
      </c>
      <c r="H16">
        <v>65</v>
      </c>
      <c r="I16">
        <v>146</v>
      </c>
      <c r="J16">
        <v>107</v>
      </c>
      <c r="K16">
        <v>38</v>
      </c>
      <c r="L16">
        <v>31</v>
      </c>
      <c r="M16">
        <v>38</v>
      </c>
      <c r="N16">
        <v>10</v>
      </c>
      <c r="O16">
        <v>1</v>
      </c>
      <c r="P16">
        <v>1</v>
      </c>
      <c r="Q16">
        <v>8</v>
      </c>
      <c r="R16">
        <v>3</v>
      </c>
      <c r="S16">
        <v>2</v>
      </c>
      <c r="T16" t="s">
        <v>19</v>
      </c>
      <c r="U16">
        <v>1</v>
      </c>
      <c r="V16">
        <v>8</v>
      </c>
      <c r="W16">
        <v>5</v>
      </c>
      <c r="X16">
        <v>1</v>
      </c>
      <c r="Y16">
        <v>2</v>
      </c>
      <c r="Z16">
        <v>128</v>
      </c>
      <c r="AA16">
        <v>40</v>
      </c>
      <c r="AB16">
        <v>19</v>
      </c>
      <c r="AC16">
        <v>69</v>
      </c>
      <c r="AD16">
        <v>71</v>
      </c>
      <c r="AE16">
        <v>17</v>
      </c>
      <c r="AF16">
        <v>16</v>
      </c>
      <c r="AG16">
        <v>38</v>
      </c>
      <c r="AH16">
        <v>97</v>
      </c>
      <c r="AI16">
        <v>38</v>
      </c>
      <c r="AJ16">
        <v>15</v>
      </c>
      <c r="AK16">
        <v>44</v>
      </c>
      <c r="AL16">
        <v>55</v>
      </c>
      <c r="AM16">
        <v>11</v>
      </c>
      <c r="AN16">
        <v>32</v>
      </c>
      <c r="AO16">
        <v>12</v>
      </c>
    </row>
    <row r="17" spans="1:41">
      <c r="A17" t="s">
        <v>920</v>
      </c>
      <c r="B17">
        <v>438</v>
      </c>
      <c r="C17">
        <v>86</v>
      </c>
      <c r="D17">
        <v>104</v>
      </c>
      <c r="E17">
        <v>248</v>
      </c>
      <c r="F17">
        <v>259</v>
      </c>
      <c r="G17">
        <v>53</v>
      </c>
      <c r="H17">
        <v>65</v>
      </c>
      <c r="I17">
        <v>141</v>
      </c>
      <c r="J17">
        <v>111</v>
      </c>
      <c r="K17">
        <v>33</v>
      </c>
      <c r="L17">
        <v>38</v>
      </c>
      <c r="M17">
        <v>40</v>
      </c>
      <c r="N17" t="s">
        <v>19</v>
      </c>
      <c r="O17" t="s">
        <v>19</v>
      </c>
      <c r="P17" t="s">
        <v>19</v>
      </c>
      <c r="Q17" t="s">
        <v>19</v>
      </c>
      <c r="R17" t="s">
        <v>19</v>
      </c>
      <c r="S17" t="s">
        <v>19</v>
      </c>
      <c r="T17" t="s">
        <v>19</v>
      </c>
      <c r="U17" t="s">
        <v>19</v>
      </c>
      <c r="V17">
        <v>4</v>
      </c>
      <c r="W17">
        <v>1</v>
      </c>
      <c r="X17">
        <v>1</v>
      </c>
      <c r="Y17">
        <v>2</v>
      </c>
      <c r="Z17">
        <v>94</v>
      </c>
      <c r="AA17">
        <v>14</v>
      </c>
      <c r="AB17">
        <v>13</v>
      </c>
      <c r="AC17">
        <v>67</v>
      </c>
      <c r="AD17">
        <v>95</v>
      </c>
      <c r="AE17">
        <v>18</v>
      </c>
      <c r="AF17">
        <v>10</v>
      </c>
      <c r="AG17">
        <v>67</v>
      </c>
      <c r="AH17">
        <v>66</v>
      </c>
      <c r="AI17">
        <v>15</v>
      </c>
      <c r="AJ17">
        <v>14</v>
      </c>
      <c r="AK17">
        <v>37</v>
      </c>
      <c r="AL17">
        <v>18</v>
      </c>
      <c r="AM17" t="s">
        <v>19</v>
      </c>
      <c r="AN17">
        <v>15</v>
      </c>
      <c r="AO17">
        <v>3</v>
      </c>
    </row>
    <row r="18" spans="1:41">
      <c r="A18" t="s">
        <v>919</v>
      </c>
      <c r="B18">
        <v>215</v>
      </c>
      <c r="C18">
        <v>52</v>
      </c>
      <c r="D18">
        <v>39</v>
      </c>
      <c r="E18">
        <v>124</v>
      </c>
      <c r="F18">
        <v>120</v>
      </c>
      <c r="G18">
        <v>28</v>
      </c>
      <c r="H18">
        <v>23</v>
      </c>
      <c r="I18">
        <v>69</v>
      </c>
      <c r="J18">
        <v>40</v>
      </c>
      <c r="K18">
        <v>12</v>
      </c>
      <c r="L18">
        <v>13</v>
      </c>
      <c r="M18">
        <v>15</v>
      </c>
      <c r="N18">
        <v>2</v>
      </c>
      <c r="O18">
        <v>1</v>
      </c>
      <c r="P18" t="s">
        <v>19</v>
      </c>
      <c r="Q18">
        <v>1</v>
      </c>
      <c r="R18" t="s">
        <v>19</v>
      </c>
      <c r="S18" t="s">
        <v>19</v>
      </c>
      <c r="T18" t="s">
        <v>19</v>
      </c>
      <c r="U18" t="s">
        <v>19</v>
      </c>
      <c r="V18" t="s">
        <v>19</v>
      </c>
      <c r="W18" t="s">
        <v>19</v>
      </c>
      <c r="X18" t="s">
        <v>19</v>
      </c>
      <c r="Y18" t="s">
        <v>19</v>
      </c>
      <c r="Z18">
        <v>52</v>
      </c>
      <c r="AA18">
        <v>14</v>
      </c>
      <c r="AB18">
        <v>3</v>
      </c>
      <c r="AC18">
        <v>35</v>
      </c>
      <c r="AD18">
        <v>34</v>
      </c>
      <c r="AE18">
        <v>8</v>
      </c>
      <c r="AF18">
        <v>3</v>
      </c>
      <c r="AG18">
        <v>23</v>
      </c>
      <c r="AH18">
        <v>43</v>
      </c>
      <c r="AI18">
        <v>11</v>
      </c>
      <c r="AJ18">
        <v>5</v>
      </c>
      <c r="AK18">
        <v>27</v>
      </c>
      <c r="AL18">
        <v>18</v>
      </c>
      <c r="AM18">
        <v>5</v>
      </c>
      <c r="AN18">
        <v>8</v>
      </c>
      <c r="AO18">
        <v>5</v>
      </c>
    </row>
    <row r="19" spans="1:41">
      <c r="A19" t="s">
        <v>918</v>
      </c>
      <c r="B19">
        <v>306</v>
      </c>
      <c r="C19">
        <v>69</v>
      </c>
      <c r="D19">
        <v>86</v>
      </c>
      <c r="E19">
        <v>151</v>
      </c>
      <c r="F19">
        <v>180</v>
      </c>
      <c r="G19">
        <v>48</v>
      </c>
      <c r="H19">
        <v>47</v>
      </c>
      <c r="I19">
        <v>85</v>
      </c>
      <c r="J19">
        <v>77</v>
      </c>
      <c r="K19">
        <v>21</v>
      </c>
      <c r="L19">
        <v>32</v>
      </c>
      <c r="M19">
        <v>24</v>
      </c>
      <c r="N19">
        <v>2</v>
      </c>
      <c r="O19">
        <v>1</v>
      </c>
      <c r="P19" t="s">
        <v>19</v>
      </c>
      <c r="Q19">
        <v>1</v>
      </c>
      <c r="R19">
        <v>7</v>
      </c>
      <c r="S19" t="s">
        <v>19</v>
      </c>
      <c r="T19" t="s">
        <v>19</v>
      </c>
      <c r="U19">
        <v>7</v>
      </c>
      <c r="V19">
        <v>5</v>
      </c>
      <c r="W19" t="s">
        <v>19</v>
      </c>
      <c r="X19">
        <v>3</v>
      </c>
      <c r="Y19">
        <v>2</v>
      </c>
      <c r="Z19">
        <v>51</v>
      </c>
      <c r="AA19">
        <v>14</v>
      </c>
      <c r="AB19">
        <v>5</v>
      </c>
      <c r="AC19">
        <v>32</v>
      </c>
      <c r="AD19">
        <v>40</v>
      </c>
      <c r="AE19">
        <v>6</v>
      </c>
      <c r="AF19">
        <v>6</v>
      </c>
      <c r="AG19">
        <v>28</v>
      </c>
      <c r="AH19">
        <v>58</v>
      </c>
      <c r="AI19">
        <v>12</v>
      </c>
      <c r="AJ19">
        <v>11</v>
      </c>
      <c r="AK19">
        <v>35</v>
      </c>
      <c r="AL19">
        <v>28</v>
      </c>
      <c r="AM19">
        <v>3</v>
      </c>
      <c r="AN19">
        <v>22</v>
      </c>
      <c r="AO19">
        <v>3</v>
      </c>
    </row>
    <row r="20" spans="1:41">
      <c r="A20" t="s">
        <v>917</v>
      </c>
      <c r="B20">
        <v>969</v>
      </c>
      <c r="C20">
        <v>253</v>
      </c>
      <c r="D20">
        <v>92</v>
      </c>
      <c r="E20">
        <v>624</v>
      </c>
      <c r="F20">
        <v>505</v>
      </c>
      <c r="G20">
        <v>188</v>
      </c>
      <c r="H20">
        <v>52</v>
      </c>
      <c r="I20">
        <v>265</v>
      </c>
      <c r="J20">
        <v>189</v>
      </c>
      <c r="K20">
        <v>87</v>
      </c>
      <c r="L20">
        <v>30</v>
      </c>
      <c r="M20">
        <v>72</v>
      </c>
      <c r="N20">
        <v>4</v>
      </c>
      <c r="O20">
        <v>2</v>
      </c>
      <c r="P20" t="s">
        <v>19</v>
      </c>
      <c r="Q20">
        <v>2</v>
      </c>
      <c r="R20">
        <v>2</v>
      </c>
      <c r="S20">
        <v>1</v>
      </c>
      <c r="T20" t="s">
        <v>19</v>
      </c>
      <c r="U20">
        <v>1</v>
      </c>
      <c r="V20">
        <v>7</v>
      </c>
      <c r="W20">
        <v>5</v>
      </c>
      <c r="X20" t="s">
        <v>19</v>
      </c>
      <c r="Y20">
        <v>2</v>
      </c>
      <c r="Z20">
        <v>138</v>
      </c>
      <c r="AA20">
        <v>39</v>
      </c>
      <c r="AB20">
        <v>13</v>
      </c>
      <c r="AC20">
        <v>86</v>
      </c>
      <c r="AD20">
        <v>228</v>
      </c>
      <c r="AE20">
        <v>17</v>
      </c>
      <c r="AF20">
        <v>4</v>
      </c>
      <c r="AG20">
        <v>207</v>
      </c>
      <c r="AH20">
        <v>183</v>
      </c>
      <c r="AI20">
        <v>37</v>
      </c>
      <c r="AJ20">
        <v>2</v>
      </c>
      <c r="AK20">
        <v>144</v>
      </c>
      <c r="AL20">
        <v>53</v>
      </c>
      <c r="AM20">
        <v>11</v>
      </c>
      <c r="AN20">
        <v>34</v>
      </c>
      <c r="AO20">
        <v>8</v>
      </c>
    </row>
    <row r="21" spans="1:41">
      <c r="A21" t="s">
        <v>916</v>
      </c>
      <c r="B21">
        <v>1222</v>
      </c>
      <c r="C21">
        <v>316</v>
      </c>
      <c r="D21">
        <v>192</v>
      </c>
      <c r="E21">
        <v>714</v>
      </c>
      <c r="F21">
        <v>644</v>
      </c>
      <c r="G21">
        <v>219</v>
      </c>
      <c r="H21">
        <v>96</v>
      </c>
      <c r="I21">
        <v>329</v>
      </c>
      <c r="J21">
        <v>130</v>
      </c>
      <c r="K21">
        <v>61</v>
      </c>
      <c r="L21">
        <v>30</v>
      </c>
      <c r="M21">
        <v>39</v>
      </c>
      <c r="N21">
        <v>7</v>
      </c>
      <c r="O21">
        <v>3</v>
      </c>
      <c r="P21">
        <v>3</v>
      </c>
      <c r="Q21">
        <v>1</v>
      </c>
      <c r="R21">
        <v>4</v>
      </c>
      <c r="S21" t="s">
        <v>19</v>
      </c>
      <c r="T21">
        <v>3</v>
      </c>
      <c r="U21">
        <v>1</v>
      </c>
      <c r="V21">
        <v>3</v>
      </c>
      <c r="W21">
        <v>1</v>
      </c>
      <c r="X21">
        <v>1</v>
      </c>
      <c r="Y21">
        <v>1</v>
      </c>
      <c r="Z21">
        <v>173</v>
      </c>
      <c r="AA21">
        <v>57</v>
      </c>
      <c r="AB21">
        <v>20</v>
      </c>
      <c r="AC21">
        <v>96</v>
      </c>
      <c r="AD21">
        <v>316</v>
      </c>
      <c r="AE21">
        <v>27</v>
      </c>
      <c r="AF21">
        <v>36</v>
      </c>
      <c r="AG21">
        <v>253</v>
      </c>
      <c r="AH21">
        <v>187</v>
      </c>
      <c r="AI21">
        <v>47</v>
      </c>
      <c r="AJ21">
        <v>17</v>
      </c>
      <c r="AK21">
        <v>123</v>
      </c>
      <c r="AL21">
        <v>75</v>
      </c>
      <c r="AM21">
        <v>23</v>
      </c>
      <c r="AN21">
        <v>43</v>
      </c>
      <c r="AO21">
        <v>9</v>
      </c>
    </row>
    <row r="22" spans="1:41">
      <c r="A22" t="s">
        <v>915</v>
      </c>
      <c r="B22">
        <v>2329</v>
      </c>
      <c r="C22">
        <v>479</v>
      </c>
      <c r="D22">
        <v>219</v>
      </c>
      <c r="E22">
        <v>1631</v>
      </c>
      <c r="F22">
        <v>1160</v>
      </c>
      <c r="G22">
        <v>360</v>
      </c>
      <c r="H22">
        <v>132</v>
      </c>
      <c r="I22">
        <v>668</v>
      </c>
      <c r="J22">
        <v>355</v>
      </c>
      <c r="K22">
        <v>141</v>
      </c>
      <c r="L22">
        <v>67</v>
      </c>
      <c r="M22">
        <v>147</v>
      </c>
      <c r="N22">
        <v>24</v>
      </c>
      <c r="O22">
        <v>15</v>
      </c>
      <c r="P22">
        <v>1</v>
      </c>
      <c r="Q22">
        <v>8</v>
      </c>
      <c r="R22">
        <v>8</v>
      </c>
      <c r="S22">
        <v>7</v>
      </c>
      <c r="T22">
        <v>1</v>
      </c>
      <c r="U22" t="s">
        <v>19</v>
      </c>
      <c r="V22">
        <v>14</v>
      </c>
      <c r="W22">
        <v>5</v>
      </c>
      <c r="X22">
        <v>1</v>
      </c>
      <c r="Y22">
        <v>8</v>
      </c>
      <c r="Z22">
        <v>280</v>
      </c>
      <c r="AA22">
        <v>103</v>
      </c>
      <c r="AB22">
        <v>31</v>
      </c>
      <c r="AC22">
        <v>146</v>
      </c>
      <c r="AD22">
        <v>767</v>
      </c>
      <c r="AE22">
        <v>59</v>
      </c>
      <c r="AF22">
        <v>30</v>
      </c>
      <c r="AG22">
        <v>678</v>
      </c>
      <c r="AH22">
        <v>322</v>
      </c>
      <c r="AI22">
        <v>36</v>
      </c>
      <c r="AJ22">
        <v>11</v>
      </c>
      <c r="AK22">
        <v>275</v>
      </c>
      <c r="AL22">
        <v>80</v>
      </c>
      <c r="AM22">
        <v>24</v>
      </c>
      <c r="AN22">
        <v>46</v>
      </c>
      <c r="AO22">
        <v>10</v>
      </c>
    </row>
    <row r="23" spans="1:41">
      <c r="A23" t="s">
        <v>914</v>
      </c>
      <c r="B23">
        <v>1695</v>
      </c>
      <c r="C23">
        <v>306</v>
      </c>
      <c r="D23">
        <v>268</v>
      </c>
      <c r="E23">
        <v>1121</v>
      </c>
      <c r="F23">
        <v>827</v>
      </c>
      <c r="G23">
        <v>224</v>
      </c>
      <c r="H23">
        <v>166</v>
      </c>
      <c r="I23">
        <v>437</v>
      </c>
      <c r="J23">
        <v>236</v>
      </c>
      <c r="K23">
        <v>57</v>
      </c>
      <c r="L23">
        <v>74</v>
      </c>
      <c r="M23">
        <v>105</v>
      </c>
      <c r="N23">
        <v>20</v>
      </c>
      <c r="O23">
        <v>12</v>
      </c>
      <c r="P23">
        <v>2</v>
      </c>
      <c r="Q23">
        <v>6</v>
      </c>
      <c r="R23">
        <v>12</v>
      </c>
      <c r="S23">
        <v>10</v>
      </c>
      <c r="T23" t="s">
        <v>19</v>
      </c>
      <c r="U23">
        <v>2</v>
      </c>
      <c r="V23">
        <v>6</v>
      </c>
      <c r="W23">
        <v>6</v>
      </c>
      <c r="X23" t="s">
        <v>19</v>
      </c>
      <c r="Y23" t="s">
        <v>19</v>
      </c>
      <c r="Z23">
        <v>186</v>
      </c>
      <c r="AA23">
        <v>53</v>
      </c>
      <c r="AB23">
        <v>35</v>
      </c>
      <c r="AC23">
        <v>98</v>
      </c>
      <c r="AD23">
        <v>535</v>
      </c>
      <c r="AE23">
        <v>43</v>
      </c>
      <c r="AF23">
        <v>23</v>
      </c>
      <c r="AG23">
        <v>469</v>
      </c>
      <c r="AH23">
        <v>255</v>
      </c>
      <c r="AI23">
        <v>16</v>
      </c>
      <c r="AJ23">
        <v>41</v>
      </c>
      <c r="AK23">
        <v>198</v>
      </c>
      <c r="AL23">
        <v>78</v>
      </c>
      <c r="AM23">
        <v>23</v>
      </c>
      <c r="AN23">
        <v>38</v>
      </c>
      <c r="AO23">
        <v>17</v>
      </c>
    </row>
    <row r="24" spans="1:41">
      <c r="A24" t="s">
        <v>913</v>
      </c>
      <c r="B24">
        <v>370</v>
      </c>
      <c r="C24">
        <v>80</v>
      </c>
      <c r="D24">
        <v>80</v>
      </c>
      <c r="E24">
        <v>210</v>
      </c>
      <c r="F24">
        <v>214</v>
      </c>
      <c r="G24">
        <v>57</v>
      </c>
      <c r="H24">
        <v>39</v>
      </c>
      <c r="I24">
        <v>118</v>
      </c>
      <c r="J24">
        <v>102</v>
      </c>
      <c r="K24">
        <v>33</v>
      </c>
      <c r="L24">
        <v>26</v>
      </c>
      <c r="M24">
        <v>43</v>
      </c>
      <c r="N24">
        <v>1</v>
      </c>
      <c r="O24" t="s">
        <v>19</v>
      </c>
      <c r="P24" t="s">
        <v>19</v>
      </c>
      <c r="Q24">
        <v>1</v>
      </c>
      <c r="R24">
        <v>2</v>
      </c>
      <c r="S24">
        <v>1</v>
      </c>
      <c r="T24">
        <v>1</v>
      </c>
      <c r="U24" t="s">
        <v>19</v>
      </c>
      <c r="V24">
        <v>5</v>
      </c>
      <c r="W24" t="s">
        <v>19</v>
      </c>
      <c r="X24">
        <v>1</v>
      </c>
      <c r="Y24">
        <v>4</v>
      </c>
      <c r="Z24">
        <v>80</v>
      </c>
      <c r="AA24">
        <v>12</v>
      </c>
      <c r="AB24">
        <v>9</v>
      </c>
      <c r="AC24">
        <v>59</v>
      </c>
      <c r="AD24">
        <v>68</v>
      </c>
      <c r="AE24">
        <v>12</v>
      </c>
      <c r="AF24">
        <v>6</v>
      </c>
      <c r="AG24">
        <v>50</v>
      </c>
      <c r="AH24">
        <v>54</v>
      </c>
      <c r="AI24">
        <v>9</v>
      </c>
      <c r="AJ24">
        <v>8</v>
      </c>
      <c r="AK24">
        <v>37</v>
      </c>
      <c r="AL24">
        <v>34</v>
      </c>
      <c r="AM24">
        <v>2</v>
      </c>
      <c r="AN24">
        <v>27</v>
      </c>
      <c r="AO24">
        <v>5</v>
      </c>
    </row>
    <row r="25" spans="1:41">
      <c r="A25" t="s">
        <v>912</v>
      </c>
      <c r="B25">
        <v>127</v>
      </c>
      <c r="C25">
        <v>63</v>
      </c>
      <c r="D25">
        <v>20</v>
      </c>
      <c r="E25">
        <v>44</v>
      </c>
      <c r="F25">
        <v>70</v>
      </c>
      <c r="G25">
        <v>38</v>
      </c>
      <c r="H25">
        <v>11</v>
      </c>
      <c r="I25">
        <v>21</v>
      </c>
      <c r="J25">
        <v>36</v>
      </c>
      <c r="K25">
        <v>22</v>
      </c>
      <c r="L25">
        <v>8</v>
      </c>
      <c r="M25">
        <v>6</v>
      </c>
      <c r="N25">
        <v>4</v>
      </c>
      <c r="O25">
        <v>2</v>
      </c>
      <c r="P25">
        <v>2</v>
      </c>
      <c r="Q25" t="s">
        <v>19</v>
      </c>
      <c r="R25" t="s">
        <v>19</v>
      </c>
      <c r="S25" t="s">
        <v>19</v>
      </c>
      <c r="T25" t="s">
        <v>19</v>
      </c>
      <c r="U25" t="s">
        <v>19</v>
      </c>
      <c r="V25">
        <v>1</v>
      </c>
      <c r="W25" t="s">
        <v>19</v>
      </c>
      <c r="X25" t="s">
        <v>19</v>
      </c>
      <c r="Y25">
        <v>1</v>
      </c>
      <c r="Z25">
        <v>15</v>
      </c>
      <c r="AA25">
        <v>5</v>
      </c>
      <c r="AB25">
        <v>1</v>
      </c>
      <c r="AC25">
        <v>9</v>
      </c>
      <c r="AD25">
        <v>22</v>
      </c>
      <c r="AE25">
        <v>9</v>
      </c>
      <c r="AF25">
        <v>2</v>
      </c>
      <c r="AG25">
        <v>11</v>
      </c>
      <c r="AH25">
        <v>25</v>
      </c>
      <c r="AI25">
        <v>13</v>
      </c>
      <c r="AJ25">
        <v>3</v>
      </c>
      <c r="AK25">
        <v>9</v>
      </c>
      <c r="AL25">
        <v>10</v>
      </c>
      <c r="AM25">
        <v>3</v>
      </c>
      <c r="AN25">
        <v>4</v>
      </c>
      <c r="AO25">
        <v>3</v>
      </c>
    </row>
    <row r="26" spans="1:41">
      <c r="A26" t="s">
        <v>911</v>
      </c>
      <c r="B26">
        <v>141</v>
      </c>
      <c r="C26">
        <v>21</v>
      </c>
      <c r="D26">
        <v>51</v>
      </c>
      <c r="E26">
        <v>69</v>
      </c>
      <c r="F26">
        <v>80</v>
      </c>
      <c r="G26">
        <v>15</v>
      </c>
      <c r="H26">
        <v>25</v>
      </c>
      <c r="I26">
        <v>40</v>
      </c>
      <c r="J26">
        <v>44</v>
      </c>
      <c r="K26">
        <v>9</v>
      </c>
      <c r="L26">
        <v>20</v>
      </c>
      <c r="M26">
        <v>15</v>
      </c>
      <c r="N26" t="s">
        <v>19</v>
      </c>
      <c r="O26" t="s">
        <v>19</v>
      </c>
      <c r="P26" t="s">
        <v>19</v>
      </c>
      <c r="Q26" t="s">
        <v>19</v>
      </c>
      <c r="R26" t="s">
        <v>19</v>
      </c>
      <c r="S26" t="s">
        <v>19</v>
      </c>
      <c r="T26" t="s">
        <v>19</v>
      </c>
      <c r="U26" t="s">
        <v>19</v>
      </c>
      <c r="V26" t="s">
        <v>19</v>
      </c>
      <c r="W26" t="s">
        <v>19</v>
      </c>
      <c r="X26" t="s">
        <v>19</v>
      </c>
      <c r="Y26" t="s">
        <v>19</v>
      </c>
      <c r="Z26">
        <v>21</v>
      </c>
      <c r="AA26">
        <v>1</v>
      </c>
      <c r="AB26">
        <v>1</v>
      </c>
      <c r="AC26">
        <v>19</v>
      </c>
      <c r="AD26">
        <v>30</v>
      </c>
      <c r="AE26">
        <v>4</v>
      </c>
      <c r="AF26">
        <v>8</v>
      </c>
      <c r="AG26">
        <v>18</v>
      </c>
      <c r="AH26">
        <v>18</v>
      </c>
      <c r="AI26">
        <v>2</v>
      </c>
      <c r="AJ26">
        <v>10</v>
      </c>
      <c r="AK26">
        <v>6</v>
      </c>
      <c r="AL26">
        <v>13</v>
      </c>
      <c r="AM26" t="s">
        <v>19</v>
      </c>
      <c r="AN26">
        <v>8</v>
      </c>
      <c r="AO26">
        <v>5</v>
      </c>
    </row>
    <row r="27" spans="1:41">
      <c r="A27" t="s">
        <v>910</v>
      </c>
      <c r="B27">
        <v>150</v>
      </c>
      <c r="C27">
        <v>12</v>
      </c>
      <c r="D27">
        <v>65</v>
      </c>
      <c r="E27">
        <v>73</v>
      </c>
      <c r="F27">
        <v>90</v>
      </c>
      <c r="G27">
        <v>8</v>
      </c>
      <c r="H27">
        <v>39</v>
      </c>
      <c r="I27">
        <v>43</v>
      </c>
      <c r="J27">
        <v>45</v>
      </c>
      <c r="K27">
        <v>5</v>
      </c>
      <c r="L27">
        <v>27</v>
      </c>
      <c r="M27">
        <v>13</v>
      </c>
      <c r="N27" t="s">
        <v>19</v>
      </c>
      <c r="O27" t="s">
        <v>19</v>
      </c>
      <c r="P27" t="s">
        <v>19</v>
      </c>
      <c r="Q27" t="s">
        <v>19</v>
      </c>
      <c r="R27">
        <v>2</v>
      </c>
      <c r="S27" t="s">
        <v>19</v>
      </c>
      <c r="T27">
        <v>1</v>
      </c>
      <c r="U27">
        <v>1</v>
      </c>
      <c r="V27" t="s">
        <v>19</v>
      </c>
      <c r="W27" t="s">
        <v>19</v>
      </c>
      <c r="X27" t="s">
        <v>19</v>
      </c>
      <c r="Y27" t="s">
        <v>19</v>
      </c>
      <c r="Z27">
        <v>19</v>
      </c>
      <c r="AA27">
        <v>2</v>
      </c>
      <c r="AB27">
        <v>6</v>
      </c>
      <c r="AC27">
        <v>11</v>
      </c>
      <c r="AD27">
        <v>23</v>
      </c>
      <c r="AE27">
        <v>1</v>
      </c>
      <c r="AF27">
        <v>5</v>
      </c>
      <c r="AG27">
        <v>17</v>
      </c>
      <c r="AH27">
        <v>23</v>
      </c>
      <c r="AI27">
        <v>3</v>
      </c>
      <c r="AJ27">
        <v>12</v>
      </c>
      <c r="AK27">
        <v>8</v>
      </c>
      <c r="AL27">
        <v>14</v>
      </c>
      <c r="AM27" t="s">
        <v>19</v>
      </c>
      <c r="AN27">
        <v>9</v>
      </c>
      <c r="AO27">
        <v>5</v>
      </c>
    </row>
    <row r="28" spans="1:41">
      <c r="A28" t="s">
        <v>909</v>
      </c>
      <c r="B28">
        <v>165</v>
      </c>
      <c r="C28">
        <v>28</v>
      </c>
      <c r="D28">
        <v>41</v>
      </c>
      <c r="E28">
        <v>96</v>
      </c>
      <c r="F28">
        <v>87</v>
      </c>
      <c r="G28">
        <v>16</v>
      </c>
      <c r="H28">
        <v>23</v>
      </c>
      <c r="I28">
        <v>48</v>
      </c>
      <c r="J28">
        <v>21</v>
      </c>
      <c r="K28">
        <v>6</v>
      </c>
      <c r="L28">
        <v>7</v>
      </c>
      <c r="M28">
        <v>8</v>
      </c>
      <c r="N28" t="s">
        <v>19</v>
      </c>
      <c r="O28" t="s">
        <v>19</v>
      </c>
      <c r="P28" t="s">
        <v>19</v>
      </c>
      <c r="Q28" t="s">
        <v>19</v>
      </c>
      <c r="R28">
        <v>2</v>
      </c>
      <c r="S28" t="s">
        <v>19</v>
      </c>
      <c r="T28" t="s">
        <v>19</v>
      </c>
      <c r="U28">
        <v>2</v>
      </c>
      <c r="V28" t="s">
        <v>19</v>
      </c>
      <c r="W28" t="s">
        <v>19</v>
      </c>
      <c r="X28" t="s">
        <v>19</v>
      </c>
      <c r="Y28" t="s">
        <v>19</v>
      </c>
      <c r="Z28">
        <v>46</v>
      </c>
      <c r="AA28">
        <v>6</v>
      </c>
      <c r="AB28">
        <v>12</v>
      </c>
      <c r="AC28">
        <v>28</v>
      </c>
      <c r="AD28">
        <v>38</v>
      </c>
      <c r="AE28">
        <v>5</v>
      </c>
      <c r="AF28">
        <v>5</v>
      </c>
      <c r="AG28">
        <v>28</v>
      </c>
      <c r="AH28">
        <v>28</v>
      </c>
      <c r="AI28">
        <v>5</v>
      </c>
      <c r="AJ28">
        <v>3</v>
      </c>
      <c r="AK28">
        <v>20</v>
      </c>
      <c r="AL28">
        <v>12</v>
      </c>
      <c r="AM28">
        <v>2</v>
      </c>
      <c r="AN28">
        <v>10</v>
      </c>
      <c r="AO28" t="s">
        <v>19</v>
      </c>
    </row>
    <row r="29" spans="1:41">
      <c r="A29" t="s">
        <v>908</v>
      </c>
      <c r="B29">
        <v>440</v>
      </c>
      <c r="C29">
        <v>69</v>
      </c>
      <c r="D29">
        <v>95</v>
      </c>
      <c r="E29">
        <v>276</v>
      </c>
      <c r="F29">
        <v>252</v>
      </c>
      <c r="G29">
        <v>44</v>
      </c>
      <c r="H29">
        <v>50</v>
      </c>
      <c r="I29">
        <v>158</v>
      </c>
      <c r="J29">
        <v>114</v>
      </c>
      <c r="K29">
        <v>22</v>
      </c>
      <c r="L29">
        <v>34</v>
      </c>
      <c r="M29">
        <v>58</v>
      </c>
      <c r="N29">
        <v>2</v>
      </c>
      <c r="O29" t="s">
        <v>19</v>
      </c>
      <c r="P29">
        <v>2</v>
      </c>
      <c r="Q29" t="s">
        <v>19</v>
      </c>
      <c r="R29">
        <v>1</v>
      </c>
      <c r="S29" t="s">
        <v>19</v>
      </c>
      <c r="T29" t="s">
        <v>19</v>
      </c>
      <c r="U29">
        <v>1</v>
      </c>
      <c r="V29">
        <v>1</v>
      </c>
      <c r="W29" t="s">
        <v>19</v>
      </c>
      <c r="X29" t="s">
        <v>19</v>
      </c>
      <c r="Y29">
        <v>1</v>
      </c>
      <c r="Z29">
        <v>111</v>
      </c>
      <c r="AA29">
        <v>16</v>
      </c>
      <c r="AB29">
        <v>12</v>
      </c>
      <c r="AC29">
        <v>83</v>
      </c>
      <c r="AD29">
        <v>88</v>
      </c>
      <c r="AE29">
        <v>11</v>
      </c>
      <c r="AF29">
        <v>12</v>
      </c>
      <c r="AG29">
        <v>65</v>
      </c>
      <c r="AH29">
        <v>60</v>
      </c>
      <c r="AI29">
        <v>12</v>
      </c>
      <c r="AJ29">
        <v>5</v>
      </c>
      <c r="AK29">
        <v>43</v>
      </c>
      <c r="AL29">
        <v>40</v>
      </c>
      <c r="AM29">
        <v>2</v>
      </c>
      <c r="AN29">
        <v>28</v>
      </c>
      <c r="AO29">
        <v>10</v>
      </c>
    </row>
    <row r="30" spans="1:41">
      <c r="A30" t="s">
        <v>907</v>
      </c>
      <c r="B30">
        <v>425</v>
      </c>
      <c r="C30">
        <v>46</v>
      </c>
      <c r="D30">
        <v>85</v>
      </c>
      <c r="E30">
        <v>294</v>
      </c>
      <c r="F30">
        <v>254</v>
      </c>
      <c r="G30">
        <v>27</v>
      </c>
      <c r="H30">
        <v>54</v>
      </c>
      <c r="I30">
        <v>173</v>
      </c>
      <c r="J30">
        <v>107</v>
      </c>
      <c r="K30">
        <v>10</v>
      </c>
      <c r="L30">
        <v>28</v>
      </c>
      <c r="M30">
        <v>69</v>
      </c>
      <c r="N30">
        <v>4</v>
      </c>
      <c r="O30">
        <v>2</v>
      </c>
      <c r="P30" t="s">
        <v>19</v>
      </c>
      <c r="Q30">
        <v>2</v>
      </c>
      <c r="R30" t="s">
        <v>19</v>
      </c>
      <c r="S30" t="s">
        <v>19</v>
      </c>
      <c r="T30" t="s">
        <v>19</v>
      </c>
      <c r="U30" t="s">
        <v>19</v>
      </c>
      <c r="V30">
        <v>2</v>
      </c>
      <c r="W30" t="s">
        <v>19</v>
      </c>
      <c r="X30">
        <v>1</v>
      </c>
      <c r="Y30">
        <v>1</v>
      </c>
      <c r="Z30">
        <v>82</v>
      </c>
      <c r="AA30">
        <v>11</v>
      </c>
      <c r="AB30">
        <v>8</v>
      </c>
      <c r="AC30">
        <v>63</v>
      </c>
      <c r="AD30">
        <v>73</v>
      </c>
      <c r="AE30">
        <v>10</v>
      </c>
      <c r="AF30">
        <v>7</v>
      </c>
      <c r="AG30">
        <v>56</v>
      </c>
      <c r="AH30">
        <v>69</v>
      </c>
      <c r="AI30">
        <v>7</v>
      </c>
      <c r="AJ30">
        <v>5</v>
      </c>
      <c r="AK30">
        <v>57</v>
      </c>
      <c r="AL30">
        <v>29</v>
      </c>
      <c r="AM30">
        <v>2</v>
      </c>
      <c r="AN30">
        <v>19</v>
      </c>
      <c r="AO30">
        <v>8</v>
      </c>
    </row>
    <row r="31" spans="1:41">
      <c r="A31" t="s">
        <v>906</v>
      </c>
      <c r="B31">
        <v>1005</v>
      </c>
      <c r="C31">
        <v>111</v>
      </c>
      <c r="D31">
        <v>107</v>
      </c>
      <c r="E31">
        <v>787</v>
      </c>
      <c r="F31">
        <v>549</v>
      </c>
      <c r="G31">
        <v>78</v>
      </c>
      <c r="H31">
        <v>65</v>
      </c>
      <c r="I31">
        <v>406</v>
      </c>
      <c r="J31">
        <v>170</v>
      </c>
      <c r="K31">
        <v>26</v>
      </c>
      <c r="L31">
        <v>24</v>
      </c>
      <c r="M31">
        <v>120</v>
      </c>
      <c r="N31">
        <v>1</v>
      </c>
      <c r="O31">
        <v>1</v>
      </c>
      <c r="P31" t="s">
        <v>19</v>
      </c>
      <c r="Q31" t="s">
        <v>19</v>
      </c>
      <c r="R31" t="s">
        <v>19</v>
      </c>
      <c r="S31" t="s">
        <v>19</v>
      </c>
      <c r="T31" t="s">
        <v>19</v>
      </c>
      <c r="U31" t="s">
        <v>19</v>
      </c>
      <c r="V31">
        <v>8</v>
      </c>
      <c r="W31">
        <v>1</v>
      </c>
      <c r="X31">
        <v>1</v>
      </c>
      <c r="Y31">
        <v>6</v>
      </c>
      <c r="Z31">
        <v>169</v>
      </c>
      <c r="AA31">
        <v>21</v>
      </c>
      <c r="AB31">
        <v>14</v>
      </c>
      <c r="AC31">
        <v>134</v>
      </c>
      <c r="AD31">
        <v>223</v>
      </c>
      <c r="AE31">
        <v>17</v>
      </c>
      <c r="AF31">
        <v>6</v>
      </c>
      <c r="AG31">
        <v>200</v>
      </c>
      <c r="AH31">
        <v>190</v>
      </c>
      <c r="AI31">
        <v>13</v>
      </c>
      <c r="AJ31">
        <v>2</v>
      </c>
      <c r="AK31">
        <v>175</v>
      </c>
      <c r="AL31">
        <v>43</v>
      </c>
      <c r="AM31">
        <v>3</v>
      </c>
      <c r="AN31">
        <v>34</v>
      </c>
      <c r="AO31">
        <v>6</v>
      </c>
    </row>
    <row r="32" spans="1:41">
      <c r="A32" t="s">
        <v>905</v>
      </c>
      <c r="B32">
        <v>1316</v>
      </c>
      <c r="C32">
        <v>177</v>
      </c>
      <c r="D32">
        <v>155</v>
      </c>
      <c r="E32">
        <v>984</v>
      </c>
      <c r="F32">
        <v>699</v>
      </c>
      <c r="G32">
        <v>124</v>
      </c>
      <c r="H32">
        <v>93</v>
      </c>
      <c r="I32">
        <v>482</v>
      </c>
      <c r="J32">
        <v>228</v>
      </c>
      <c r="K32">
        <v>40</v>
      </c>
      <c r="L32">
        <v>51</v>
      </c>
      <c r="M32">
        <v>137</v>
      </c>
      <c r="N32">
        <v>29</v>
      </c>
      <c r="O32">
        <v>9</v>
      </c>
      <c r="P32">
        <v>2</v>
      </c>
      <c r="Q32">
        <v>18</v>
      </c>
      <c r="R32" t="s">
        <v>19</v>
      </c>
      <c r="S32" t="s">
        <v>19</v>
      </c>
      <c r="T32" t="s">
        <v>19</v>
      </c>
      <c r="U32" t="s">
        <v>19</v>
      </c>
      <c r="V32">
        <v>6</v>
      </c>
      <c r="W32">
        <v>3</v>
      </c>
      <c r="X32" t="s">
        <v>19</v>
      </c>
      <c r="Y32">
        <v>3</v>
      </c>
      <c r="Z32">
        <v>138</v>
      </c>
      <c r="AA32">
        <v>34</v>
      </c>
      <c r="AB32">
        <v>9</v>
      </c>
      <c r="AC32">
        <v>95</v>
      </c>
      <c r="AD32">
        <v>357</v>
      </c>
      <c r="AE32">
        <v>14</v>
      </c>
      <c r="AF32">
        <v>7</v>
      </c>
      <c r="AG32">
        <v>336</v>
      </c>
      <c r="AH32">
        <v>194</v>
      </c>
      <c r="AI32">
        <v>22</v>
      </c>
      <c r="AJ32">
        <v>11</v>
      </c>
      <c r="AK32">
        <v>161</v>
      </c>
      <c r="AL32">
        <v>66</v>
      </c>
      <c r="AM32">
        <v>17</v>
      </c>
      <c r="AN32">
        <v>44</v>
      </c>
      <c r="AO32">
        <v>5</v>
      </c>
    </row>
    <row r="33" spans="1:41">
      <c r="A33" t="s">
        <v>904</v>
      </c>
      <c r="B33">
        <v>297</v>
      </c>
      <c r="C33">
        <v>57</v>
      </c>
      <c r="D33">
        <v>44</v>
      </c>
      <c r="E33">
        <v>196</v>
      </c>
      <c r="F33">
        <v>173</v>
      </c>
      <c r="G33">
        <v>42</v>
      </c>
      <c r="H33">
        <v>24</v>
      </c>
      <c r="I33">
        <v>107</v>
      </c>
      <c r="J33">
        <v>50</v>
      </c>
      <c r="K33">
        <v>18</v>
      </c>
      <c r="L33">
        <v>8</v>
      </c>
      <c r="M33">
        <v>24</v>
      </c>
      <c r="N33">
        <v>1</v>
      </c>
      <c r="O33" t="s">
        <v>19</v>
      </c>
      <c r="P33">
        <v>1</v>
      </c>
      <c r="Q33" t="s">
        <v>19</v>
      </c>
      <c r="R33">
        <v>1</v>
      </c>
      <c r="S33" t="s">
        <v>19</v>
      </c>
      <c r="T33" t="s">
        <v>19</v>
      </c>
      <c r="U33">
        <v>1</v>
      </c>
      <c r="V33">
        <v>2</v>
      </c>
      <c r="W33">
        <v>1</v>
      </c>
      <c r="X33">
        <v>1</v>
      </c>
      <c r="Y33" t="s">
        <v>19</v>
      </c>
      <c r="Z33">
        <v>58</v>
      </c>
      <c r="AA33">
        <v>20</v>
      </c>
      <c r="AB33">
        <v>3</v>
      </c>
      <c r="AC33">
        <v>35</v>
      </c>
      <c r="AD33">
        <v>60</v>
      </c>
      <c r="AE33">
        <v>4</v>
      </c>
      <c r="AF33">
        <v>9</v>
      </c>
      <c r="AG33">
        <v>47</v>
      </c>
      <c r="AH33">
        <v>49</v>
      </c>
      <c r="AI33">
        <v>5</v>
      </c>
      <c r="AJ33">
        <v>6</v>
      </c>
      <c r="AK33">
        <v>38</v>
      </c>
      <c r="AL33">
        <v>15</v>
      </c>
      <c r="AM33">
        <v>6</v>
      </c>
      <c r="AN33">
        <v>5</v>
      </c>
      <c r="AO33">
        <v>4</v>
      </c>
    </row>
    <row r="34" spans="1:41">
      <c r="A34" t="s">
        <v>903</v>
      </c>
      <c r="B34">
        <v>492</v>
      </c>
      <c r="C34">
        <v>34</v>
      </c>
      <c r="D34">
        <v>72</v>
      </c>
      <c r="E34">
        <v>386</v>
      </c>
      <c r="F34">
        <v>263</v>
      </c>
      <c r="G34">
        <v>26</v>
      </c>
      <c r="H34">
        <v>32</v>
      </c>
      <c r="I34">
        <v>205</v>
      </c>
      <c r="J34">
        <v>94</v>
      </c>
      <c r="K34">
        <v>13</v>
      </c>
      <c r="L34">
        <v>14</v>
      </c>
      <c r="M34">
        <v>67</v>
      </c>
      <c r="N34">
        <v>3</v>
      </c>
      <c r="O34">
        <v>2</v>
      </c>
      <c r="P34">
        <v>1</v>
      </c>
      <c r="Q34" t="s">
        <v>19</v>
      </c>
      <c r="R34">
        <v>2</v>
      </c>
      <c r="S34" t="s">
        <v>19</v>
      </c>
      <c r="T34" t="s">
        <v>19</v>
      </c>
      <c r="U34">
        <v>2</v>
      </c>
      <c r="V34">
        <v>1</v>
      </c>
      <c r="W34" t="s">
        <v>19</v>
      </c>
      <c r="X34" t="s">
        <v>19</v>
      </c>
      <c r="Y34">
        <v>1</v>
      </c>
      <c r="Z34">
        <v>69</v>
      </c>
      <c r="AA34">
        <v>7</v>
      </c>
      <c r="AB34">
        <v>10</v>
      </c>
      <c r="AC34">
        <v>52</v>
      </c>
      <c r="AD34">
        <v>138</v>
      </c>
      <c r="AE34">
        <v>1</v>
      </c>
      <c r="AF34">
        <v>22</v>
      </c>
      <c r="AG34">
        <v>115</v>
      </c>
      <c r="AH34">
        <v>71</v>
      </c>
      <c r="AI34">
        <v>2</v>
      </c>
      <c r="AJ34">
        <v>4</v>
      </c>
      <c r="AK34">
        <v>65</v>
      </c>
      <c r="AL34">
        <v>20</v>
      </c>
      <c r="AM34">
        <v>5</v>
      </c>
      <c r="AN34">
        <v>14</v>
      </c>
      <c r="AO34">
        <v>1</v>
      </c>
    </row>
    <row r="35" spans="1:41">
      <c r="A35" t="s">
        <v>902</v>
      </c>
      <c r="B35">
        <v>735</v>
      </c>
      <c r="C35">
        <v>89</v>
      </c>
      <c r="D35">
        <v>133</v>
      </c>
      <c r="E35">
        <v>513</v>
      </c>
      <c r="F35">
        <v>371</v>
      </c>
      <c r="G35">
        <v>66</v>
      </c>
      <c r="H35">
        <v>84</v>
      </c>
      <c r="I35">
        <v>221</v>
      </c>
      <c r="J35">
        <v>134</v>
      </c>
      <c r="K35">
        <v>27</v>
      </c>
      <c r="L35">
        <v>53</v>
      </c>
      <c r="M35">
        <v>54</v>
      </c>
      <c r="N35">
        <v>4</v>
      </c>
      <c r="O35">
        <v>3</v>
      </c>
      <c r="P35">
        <v>1</v>
      </c>
      <c r="Q35" t="s">
        <v>19</v>
      </c>
      <c r="R35">
        <v>1</v>
      </c>
      <c r="S35" t="s">
        <v>19</v>
      </c>
      <c r="T35">
        <v>1</v>
      </c>
      <c r="U35" t="s">
        <v>19</v>
      </c>
      <c r="V35">
        <v>7</v>
      </c>
      <c r="W35">
        <v>2</v>
      </c>
      <c r="X35">
        <v>1</v>
      </c>
      <c r="Y35">
        <v>4</v>
      </c>
      <c r="Z35">
        <v>97</v>
      </c>
      <c r="AA35">
        <v>21</v>
      </c>
      <c r="AB35">
        <v>10</v>
      </c>
      <c r="AC35">
        <v>66</v>
      </c>
      <c r="AD35">
        <v>240</v>
      </c>
      <c r="AE35">
        <v>12</v>
      </c>
      <c r="AF35">
        <v>16</v>
      </c>
      <c r="AG35">
        <v>212</v>
      </c>
      <c r="AH35">
        <v>74</v>
      </c>
      <c r="AI35">
        <v>4</v>
      </c>
      <c r="AJ35">
        <v>7</v>
      </c>
      <c r="AK35">
        <v>63</v>
      </c>
      <c r="AL35">
        <v>50</v>
      </c>
      <c r="AM35">
        <v>7</v>
      </c>
      <c r="AN35">
        <v>26</v>
      </c>
      <c r="AO35">
        <v>17</v>
      </c>
    </row>
    <row r="36" spans="1:41">
      <c r="A36" t="s">
        <v>901</v>
      </c>
      <c r="B36">
        <v>1174</v>
      </c>
      <c r="C36">
        <v>281</v>
      </c>
      <c r="D36">
        <v>161</v>
      </c>
      <c r="E36">
        <v>732</v>
      </c>
      <c r="F36">
        <v>573</v>
      </c>
      <c r="G36">
        <v>208</v>
      </c>
      <c r="H36">
        <v>99</v>
      </c>
      <c r="I36">
        <v>266</v>
      </c>
      <c r="J36">
        <v>188</v>
      </c>
      <c r="K36">
        <v>77</v>
      </c>
      <c r="L36">
        <v>51</v>
      </c>
      <c r="M36">
        <v>60</v>
      </c>
      <c r="N36">
        <v>12</v>
      </c>
      <c r="O36">
        <v>4</v>
      </c>
      <c r="P36">
        <v>4</v>
      </c>
      <c r="Q36">
        <v>4</v>
      </c>
      <c r="R36">
        <v>12</v>
      </c>
      <c r="S36">
        <v>5</v>
      </c>
      <c r="T36" t="s">
        <v>19</v>
      </c>
      <c r="U36">
        <v>7</v>
      </c>
      <c r="V36" t="s">
        <v>19</v>
      </c>
      <c r="W36" t="s">
        <v>19</v>
      </c>
      <c r="X36" t="s">
        <v>19</v>
      </c>
      <c r="Y36" t="s">
        <v>19</v>
      </c>
      <c r="Z36">
        <v>185</v>
      </c>
      <c r="AA36">
        <v>71</v>
      </c>
      <c r="AB36">
        <v>29</v>
      </c>
      <c r="AC36">
        <v>85</v>
      </c>
      <c r="AD36">
        <v>327</v>
      </c>
      <c r="AE36">
        <v>30</v>
      </c>
      <c r="AF36">
        <v>11</v>
      </c>
      <c r="AG36">
        <v>286</v>
      </c>
      <c r="AH36">
        <v>211</v>
      </c>
      <c r="AI36">
        <v>26</v>
      </c>
      <c r="AJ36">
        <v>10</v>
      </c>
      <c r="AK36">
        <v>175</v>
      </c>
      <c r="AL36">
        <v>63</v>
      </c>
      <c r="AM36">
        <v>17</v>
      </c>
      <c r="AN36">
        <v>41</v>
      </c>
      <c r="AO36">
        <v>5</v>
      </c>
    </row>
    <row r="37" spans="1:41">
      <c r="A37" t="s">
        <v>900</v>
      </c>
      <c r="B37">
        <v>973</v>
      </c>
      <c r="C37">
        <v>169</v>
      </c>
      <c r="D37">
        <v>181</v>
      </c>
      <c r="E37">
        <v>623</v>
      </c>
      <c r="F37">
        <v>516</v>
      </c>
      <c r="G37">
        <v>114</v>
      </c>
      <c r="H37">
        <v>124</v>
      </c>
      <c r="I37">
        <v>278</v>
      </c>
      <c r="J37">
        <v>202</v>
      </c>
      <c r="K37">
        <v>58</v>
      </c>
      <c r="L37">
        <v>61</v>
      </c>
      <c r="M37">
        <v>83</v>
      </c>
      <c r="N37">
        <v>17</v>
      </c>
      <c r="O37">
        <v>3</v>
      </c>
      <c r="P37">
        <v>7</v>
      </c>
      <c r="Q37">
        <v>7</v>
      </c>
      <c r="R37">
        <v>13</v>
      </c>
      <c r="S37" t="s">
        <v>19</v>
      </c>
      <c r="T37">
        <v>7</v>
      </c>
      <c r="U37">
        <v>6</v>
      </c>
      <c r="V37">
        <v>15</v>
      </c>
      <c r="W37">
        <v>1</v>
      </c>
      <c r="X37">
        <v>7</v>
      </c>
      <c r="Y37">
        <v>7</v>
      </c>
      <c r="Z37">
        <v>160</v>
      </c>
      <c r="AA37">
        <v>32</v>
      </c>
      <c r="AB37">
        <v>25</v>
      </c>
      <c r="AC37">
        <v>103</v>
      </c>
      <c r="AD37">
        <v>226</v>
      </c>
      <c r="AE37">
        <v>23</v>
      </c>
      <c r="AF37">
        <v>17</v>
      </c>
      <c r="AG37">
        <v>186</v>
      </c>
      <c r="AH37">
        <v>178</v>
      </c>
      <c r="AI37">
        <v>27</v>
      </c>
      <c r="AJ37">
        <v>8</v>
      </c>
      <c r="AK37">
        <v>143</v>
      </c>
      <c r="AL37">
        <v>53</v>
      </c>
      <c r="AM37">
        <v>5</v>
      </c>
      <c r="AN37">
        <v>32</v>
      </c>
      <c r="AO37">
        <v>16</v>
      </c>
    </row>
    <row r="38" spans="1:41">
      <c r="A38" t="s">
        <v>899</v>
      </c>
      <c r="B38">
        <v>304</v>
      </c>
      <c r="C38">
        <v>39</v>
      </c>
      <c r="D38">
        <v>56</v>
      </c>
      <c r="E38">
        <v>209</v>
      </c>
      <c r="F38">
        <v>176</v>
      </c>
      <c r="G38">
        <v>30</v>
      </c>
      <c r="H38">
        <v>38</v>
      </c>
      <c r="I38">
        <v>108</v>
      </c>
      <c r="J38">
        <v>45</v>
      </c>
      <c r="K38">
        <v>10</v>
      </c>
      <c r="L38">
        <v>18</v>
      </c>
      <c r="M38">
        <v>17</v>
      </c>
      <c r="N38">
        <v>5</v>
      </c>
      <c r="O38">
        <v>3</v>
      </c>
      <c r="P38">
        <v>1</v>
      </c>
      <c r="Q38">
        <v>1</v>
      </c>
      <c r="R38">
        <v>7</v>
      </c>
      <c r="S38">
        <v>6</v>
      </c>
      <c r="T38" t="s">
        <v>19</v>
      </c>
      <c r="U38">
        <v>1</v>
      </c>
      <c r="V38">
        <v>10</v>
      </c>
      <c r="W38" t="s">
        <v>19</v>
      </c>
      <c r="X38">
        <v>1</v>
      </c>
      <c r="Y38">
        <v>9</v>
      </c>
      <c r="Z38">
        <v>28</v>
      </c>
      <c r="AA38">
        <v>3</v>
      </c>
      <c r="AB38">
        <v>8</v>
      </c>
      <c r="AC38">
        <v>17</v>
      </c>
      <c r="AD38">
        <v>65</v>
      </c>
      <c r="AE38">
        <v>5</v>
      </c>
      <c r="AF38">
        <v>5</v>
      </c>
      <c r="AG38">
        <v>55</v>
      </c>
      <c r="AH38">
        <v>50</v>
      </c>
      <c r="AI38">
        <v>4</v>
      </c>
      <c r="AJ38">
        <v>4</v>
      </c>
      <c r="AK38">
        <v>42</v>
      </c>
      <c r="AL38">
        <v>13</v>
      </c>
      <c r="AM38" t="s">
        <v>19</v>
      </c>
      <c r="AN38">
        <v>9</v>
      </c>
      <c r="AO38">
        <v>4</v>
      </c>
    </row>
    <row r="39" spans="1:41">
      <c r="A39" t="s">
        <v>898</v>
      </c>
      <c r="B39">
        <v>194</v>
      </c>
      <c r="C39">
        <v>44</v>
      </c>
      <c r="D39">
        <v>58</v>
      </c>
      <c r="E39">
        <v>92</v>
      </c>
      <c r="F39">
        <v>119</v>
      </c>
      <c r="G39">
        <v>30</v>
      </c>
      <c r="H39">
        <v>38</v>
      </c>
      <c r="I39">
        <v>51</v>
      </c>
      <c r="J39">
        <v>38</v>
      </c>
      <c r="K39">
        <v>14</v>
      </c>
      <c r="L39">
        <v>15</v>
      </c>
      <c r="M39">
        <v>9</v>
      </c>
      <c r="N39" t="s">
        <v>19</v>
      </c>
      <c r="O39" t="s">
        <v>19</v>
      </c>
      <c r="P39" t="s">
        <v>19</v>
      </c>
      <c r="Q39" t="s">
        <v>19</v>
      </c>
      <c r="R39" t="s">
        <v>19</v>
      </c>
      <c r="S39" t="s">
        <v>19</v>
      </c>
      <c r="T39" t="s">
        <v>19</v>
      </c>
      <c r="U39" t="s">
        <v>19</v>
      </c>
      <c r="V39" t="s">
        <v>19</v>
      </c>
      <c r="W39" t="s">
        <v>19</v>
      </c>
      <c r="X39" t="s">
        <v>19</v>
      </c>
      <c r="Y39" t="s">
        <v>19</v>
      </c>
      <c r="Z39">
        <v>42</v>
      </c>
      <c r="AA39">
        <v>5</v>
      </c>
      <c r="AB39">
        <v>10</v>
      </c>
      <c r="AC39">
        <v>27</v>
      </c>
      <c r="AD39">
        <v>32</v>
      </c>
      <c r="AE39">
        <v>5</v>
      </c>
      <c r="AF39">
        <v>5</v>
      </c>
      <c r="AG39">
        <v>22</v>
      </c>
      <c r="AH39">
        <v>35</v>
      </c>
      <c r="AI39">
        <v>8</v>
      </c>
      <c r="AJ39">
        <v>9</v>
      </c>
      <c r="AK39">
        <v>18</v>
      </c>
      <c r="AL39">
        <v>8</v>
      </c>
      <c r="AM39">
        <v>1</v>
      </c>
      <c r="AN39">
        <v>6</v>
      </c>
      <c r="AO39">
        <v>1</v>
      </c>
    </row>
    <row r="40" spans="1:41">
      <c r="A40" t="s">
        <v>897</v>
      </c>
      <c r="B40">
        <v>105</v>
      </c>
      <c r="C40">
        <v>27</v>
      </c>
      <c r="D40">
        <v>40</v>
      </c>
      <c r="E40">
        <v>38</v>
      </c>
      <c r="F40">
        <v>69</v>
      </c>
      <c r="G40">
        <v>18</v>
      </c>
      <c r="H40">
        <v>26</v>
      </c>
      <c r="I40">
        <v>25</v>
      </c>
      <c r="J40">
        <v>36</v>
      </c>
      <c r="K40">
        <v>7</v>
      </c>
      <c r="L40">
        <v>22</v>
      </c>
      <c r="M40">
        <v>7</v>
      </c>
      <c r="N40">
        <v>4</v>
      </c>
      <c r="O40">
        <v>1</v>
      </c>
      <c r="P40" t="s">
        <v>19</v>
      </c>
      <c r="Q40">
        <v>3</v>
      </c>
      <c r="R40">
        <v>1</v>
      </c>
      <c r="S40">
        <v>1</v>
      </c>
      <c r="T40" t="s">
        <v>19</v>
      </c>
      <c r="U40" t="s">
        <v>19</v>
      </c>
      <c r="V40" t="s">
        <v>19</v>
      </c>
      <c r="W40" t="s">
        <v>19</v>
      </c>
      <c r="X40" t="s">
        <v>19</v>
      </c>
      <c r="Y40" t="s">
        <v>19</v>
      </c>
      <c r="Z40">
        <v>19</v>
      </c>
      <c r="AA40">
        <v>5</v>
      </c>
      <c r="AB40">
        <v>2</v>
      </c>
      <c r="AC40">
        <v>12</v>
      </c>
      <c r="AD40">
        <v>19</v>
      </c>
      <c r="AE40">
        <v>7</v>
      </c>
      <c r="AF40">
        <v>4</v>
      </c>
      <c r="AG40">
        <v>8</v>
      </c>
      <c r="AH40">
        <v>13</v>
      </c>
      <c r="AI40">
        <v>1</v>
      </c>
      <c r="AJ40">
        <v>7</v>
      </c>
      <c r="AK40">
        <v>5</v>
      </c>
      <c r="AL40">
        <v>4</v>
      </c>
      <c r="AM40">
        <v>1</v>
      </c>
      <c r="AN40">
        <v>3</v>
      </c>
      <c r="AO40" t="s">
        <v>19</v>
      </c>
    </row>
    <row r="41" spans="1:41">
      <c r="A41" t="s">
        <v>896</v>
      </c>
      <c r="B41">
        <v>126</v>
      </c>
      <c r="C41">
        <v>15</v>
      </c>
      <c r="D41">
        <v>63</v>
      </c>
      <c r="E41">
        <v>48</v>
      </c>
      <c r="F41">
        <v>71</v>
      </c>
      <c r="G41">
        <v>12</v>
      </c>
      <c r="H41">
        <v>30</v>
      </c>
      <c r="I41">
        <v>29</v>
      </c>
      <c r="J41">
        <v>39</v>
      </c>
      <c r="K41">
        <v>8</v>
      </c>
      <c r="L41">
        <v>20</v>
      </c>
      <c r="M41">
        <v>11</v>
      </c>
      <c r="N41" t="s">
        <v>19</v>
      </c>
      <c r="O41" t="s">
        <v>19</v>
      </c>
      <c r="P41" t="s">
        <v>19</v>
      </c>
      <c r="Q41" t="s">
        <v>19</v>
      </c>
      <c r="R41" t="s">
        <v>19</v>
      </c>
      <c r="S41" t="s">
        <v>19</v>
      </c>
      <c r="T41" t="s">
        <v>19</v>
      </c>
      <c r="U41" t="s">
        <v>19</v>
      </c>
      <c r="V41">
        <v>3</v>
      </c>
      <c r="W41" t="s">
        <v>19</v>
      </c>
      <c r="X41">
        <v>3</v>
      </c>
      <c r="Y41" t="s">
        <v>19</v>
      </c>
      <c r="Z41">
        <v>18</v>
      </c>
      <c r="AA41">
        <v>3</v>
      </c>
      <c r="AB41">
        <v>3</v>
      </c>
      <c r="AC41">
        <v>12</v>
      </c>
      <c r="AD41">
        <v>17</v>
      </c>
      <c r="AE41" t="s">
        <v>19</v>
      </c>
      <c r="AF41">
        <v>9</v>
      </c>
      <c r="AG41">
        <v>8</v>
      </c>
      <c r="AH41">
        <v>27</v>
      </c>
      <c r="AI41">
        <v>3</v>
      </c>
      <c r="AJ41">
        <v>13</v>
      </c>
      <c r="AK41">
        <v>11</v>
      </c>
      <c r="AL41">
        <v>11</v>
      </c>
      <c r="AM41" t="s">
        <v>19</v>
      </c>
      <c r="AN41">
        <v>11</v>
      </c>
      <c r="AO41" t="s">
        <v>19</v>
      </c>
    </row>
    <row r="42" spans="1:41">
      <c r="A42" t="s">
        <v>895</v>
      </c>
      <c r="B42">
        <v>164</v>
      </c>
      <c r="C42">
        <v>20</v>
      </c>
      <c r="D42">
        <v>28</v>
      </c>
      <c r="E42">
        <v>116</v>
      </c>
      <c r="F42">
        <v>88</v>
      </c>
      <c r="G42">
        <v>11</v>
      </c>
      <c r="H42">
        <v>15</v>
      </c>
      <c r="I42">
        <v>62</v>
      </c>
      <c r="J42">
        <v>38</v>
      </c>
      <c r="K42">
        <v>7</v>
      </c>
      <c r="L42">
        <v>9</v>
      </c>
      <c r="M42">
        <v>22</v>
      </c>
      <c r="N42">
        <v>2</v>
      </c>
      <c r="O42" t="s">
        <v>19</v>
      </c>
      <c r="P42" t="s">
        <v>19</v>
      </c>
      <c r="Q42">
        <v>2</v>
      </c>
      <c r="R42">
        <v>1</v>
      </c>
      <c r="S42">
        <v>1</v>
      </c>
      <c r="T42" t="s">
        <v>19</v>
      </c>
      <c r="U42" t="s">
        <v>19</v>
      </c>
      <c r="V42">
        <v>2</v>
      </c>
      <c r="W42" t="s">
        <v>19</v>
      </c>
      <c r="X42" t="s">
        <v>19</v>
      </c>
      <c r="Y42">
        <v>2</v>
      </c>
      <c r="Z42">
        <v>28</v>
      </c>
      <c r="AA42">
        <v>1</v>
      </c>
      <c r="AB42">
        <v>4</v>
      </c>
      <c r="AC42">
        <v>23</v>
      </c>
      <c r="AD42">
        <v>36</v>
      </c>
      <c r="AE42">
        <v>5</v>
      </c>
      <c r="AF42">
        <v>2</v>
      </c>
      <c r="AG42">
        <v>29</v>
      </c>
      <c r="AH42">
        <v>26</v>
      </c>
      <c r="AI42">
        <v>3</v>
      </c>
      <c r="AJ42">
        <v>2</v>
      </c>
      <c r="AK42">
        <v>21</v>
      </c>
      <c r="AL42">
        <v>14</v>
      </c>
      <c r="AM42">
        <v>1</v>
      </c>
      <c r="AN42">
        <v>9</v>
      </c>
      <c r="AO42">
        <v>4</v>
      </c>
    </row>
    <row r="43" spans="1:41">
      <c r="A43" t="s">
        <v>894</v>
      </c>
      <c r="B43">
        <v>473</v>
      </c>
      <c r="C43">
        <v>66</v>
      </c>
      <c r="D43">
        <v>56</v>
      </c>
      <c r="E43">
        <v>351</v>
      </c>
      <c r="F43">
        <v>267</v>
      </c>
      <c r="G43">
        <v>39</v>
      </c>
      <c r="H43">
        <v>42</v>
      </c>
      <c r="I43">
        <v>186</v>
      </c>
      <c r="J43">
        <v>104</v>
      </c>
      <c r="K43">
        <v>17</v>
      </c>
      <c r="L43">
        <v>25</v>
      </c>
      <c r="M43">
        <v>62</v>
      </c>
      <c r="N43">
        <v>2</v>
      </c>
      <c r="O43">
        <v>1</v>
      </c>
      <c r="P43" t="s">
        <v>19</v>
      </c>
      <c r="Q43">
        <v>1</v>
      </c>
      <c r="R43">
        <v>6</v>
      </c>
      <c r="S43">
        <v>2</v>
      </c>
      <c r="T43" t="s">
        <v>19</v>
      </c>
      <c r="U43">
        <v>4</v>
      </c>
      <c r="V43">
        <v>6</v>
      </c>
      <c r="W43" t="s">
        <v>19</v>
      </c>
      <c r="X43">
        <v>1</v>
      </c>
      <c r="Y43">
        <v>5</v>
      </c>
      <c r="Z43">
        <v>52</v>
      </c>
      <c r="AA43">
        <v>8</v>
      </c>
      <c r="AB43">
        <v>5</v>
      </c>
      <c r="AC43">
        <v>39</v>
      </c>
      <c r="AD43">
        <v>67</v>
      </c>
      <c r="AE43">
        <v>6</v>
      </c>
      <c r="AF43">
        <v>2</v>
      </c>
      <c r="AG43">
        <v>59</v>
      </c>
      <c r="AH43">
        <v>122</v>
      </c>
      <c r="AI43">
        <v>15</v>
      </c>
      <c r="AJ43">
        <v>4</v>
      </c>
      <c r="AK43">
        <v>103</v>
      </c>
      <c r="AL43">
        <v>17</v>
      </c>
      <c r="AM43">
        <v>6</v>
      </c>
      <c r="AN43">
        <v>8</v>
      </c>
      <c r="AO43">
        <v>3</v>
      </c>
    </row>
    <row r="44" spans="1:41">
      <c r="A44" t="s">
        <v>893</v>
      </c>
      <c r="B44">
        <v>201</v>
      </c>
      <c r="C44">
        <v>18</v>
      </c>
      <c r="D44">
        <v>43</v>
      </c>
      <c r="E44">
        <v>140</v>
      </c>
      <c r="F44">
        <v>119</v>
      </c>
      <c r="G44">
        <v>10</v>
      </c>
      <c r="H44">
        <v>25</v>
      </c>
      <c r="I44">
        <v>84</v>
      </c>
      <c r="J44">
        <v>48</v>
      </c>
      <c r="K44">
        <v>6</v>
      </c>
      <c r="L44">
        <v>15</v>
      </c>
      <c r="M44">
        <v>27</v>
      </c>
      <c r="N44" t="s">
        <v>19</v>
      </c>
      <c r="O44" t="s">
        <v>19</v>
      </c>
      <c r="P44" t="s">
        <v>19</v>
      </c>
      <c r="Q44" t="s">
        <v>19</v>
      </c>
      <c r="R44">
        <v>1</v>
      </c>
      <c r="S44" t="s">
        <v>19</v>
      </c>
      <c r="T44" t="s">
        <v>19</v>
      </c>
      <c r="U44">
        <v>1</v>
      </c>
      <c r="V44" t="s">
        <v>19</v>
      </c>
      <c r="W44" t="s">
        <v>19</v>
      </c>
      <c r="X44" t="s">
        <v>19</v>
      </c>
      <c r="Y44" t="s">
        <v>19</v>
      </c>
      <c r="Z44">
        <v>44</v>
      </c>
      <c r="AA44">
        <v>1</v>
      </c>
      <c r="AB44">
        <v>5</v>
      </c>
      <c r="AC44">
        <v>38</v>
      </c>
      <c r="AD44">
        <v>30</v>
      </c>
      <c r="AE44">
        <v>2</v>
      </c>
      <c r="AF44">
        <v>1</v>
      </c>
      <c r="AG44">
        <v>27</v>
      </c>
      <c r="AH44">
        <v>36</v>
      </c>
      <c r="AI44">
        <v>5</v>
      </c>
      <c r="AJ44">
        <v>4</v>
      </c>
      <c r="AK44">
        <v>27</v>
      </c>
      <c r="AL44">
        <v>16</v>
      </c>
      <c r="AM44">
        <v>1</v>
      </c>
      <c r="AN44">
        <v>13</v>
      </c>
      <c r="AO44">
        <v>2</v>
      </c>
    </row>
    <row r="45" spans="1:41">
      <c r="A45" t="s">
        <v>892</v>
      </c>
      <c r="B45">
        <v>102</v>
      </c>
      <c r="C45">
        <v>18</v>
      </c>
      <c r="D45">
        <v>34</v>
      </c>
      <c r="E45">
        <v>50</v>
      </c>
      <c r="F45">
        <v>64</v>
      </c>
      <c r="G45">
        <v>12</v>
      </c>
      <c r="H45">
        <v>22</v>
      </c>
      <c r="I45">
        <v>30</v>
      </c>
      <c r="J45">
        <v>22</v>
      </c>
      <c r="K45">
        <v>5</v>
      </c>
      <c r="L45">
        <v>11</v>
      </c>
      <c r="M45">
        <v>6</v>
      </c>
      <c r="N45">
        <v>2</v>
      </c>
      <c r="O45">
        <v>1</v>
      </c>
      <c r="P45">
        <v>1</v>
      </c>
      <c r="Q45" t="s">
        <v>19</v>
      </c>
      <c r="R45" t="s">
        <v>19</v>
      </c>
      <c r="S45" t="s">
        <v>19</v>
      </c>
      <c r="T45" t="s">
        <v>19</v>
      </c>
      <c r="U45" t="s">
        <v>19</v>
      </c>
      <c r="V45">
        <v>3</v>
      </c>
      <c r="W45" t="s">
        <v>19</v>
      </c>
      <c r="X45" t="s">
        <v>19</v>
      </c>
      <c r="Y45">
        <v>3</v>
      </c>
      <c r="Z45">
        <v>20</v>
      </c>
      <c r="AA45">
        <v>2</v>
      </c>
      <c r="AB45">
        <v>1</v>
      </c>
      <c r="AC45">
        <v>17</v>
      </c>
      <c r="AD45">
        <v>13</v>
      </c>
      <c r="AE45">
        <v>2</v>
      </c>
      <c r="AF45">
        <v>3</v>
      </c>
      <c r="AG45">
        <v>8</v>
      </c>
      <c r="AH45">
        <v>21</v>
      </c>
      <c r="AI45">
        <v>3</v>
      </c>
      <c r="AJ45">
        <v>6</v>
      </c>
      <c r="AK45">
        <v>12</v>
      </c>
      <c r="AL45">
        <v>4</v>
      </c>
      <c r="AM45">
        <v>1</v>
      </c>
      <c r="AN45">
        <v>3</v>
      </c>
      <c r="AO45" t="s">
        <v>19</v>
      </c>
    </row>
    <row r="46" spans="1:41">
      <c r="A46" t="s">
        <v>891</v>
      </c>
      <c r="B46">
        <v>132</v>
      </c>
      <c r="C46">
        <v>23</v>
      </c>
      <c r="D46">
        <v>23</v>
      </c>
      <c r="E46">
        <v>86</v>
      </c>
      <c r="F46">
        <v>79</v>
      </c>
      <c r="G46">
        <v>13</v>
      </c>
      <c r="H46">
        <v>12</v>
      </c>
      <c r="I46">
        <v>54</v>
      </c>
      <c r="J46">
        <v>39</v>
      </c>
      <c r="K46">
        <v>5</v>
      </c>
      <c r="L46">
        <v>12</v>
      </c>
      <c r="M46">
        <v>22</v>
      </c>
      <c r="N46" t="s">
        <v>19</v>
      </c>
      <c r="O46" t="s">
        <v>19</v>
      </c>
      <c r="P46" t="s">
        <v>19</v>
      </c>
      <c r="Q46" t="s">
        <v>19</v>
      </c>
      <c r="R46" t="s">
        <v>19</v>
      </c>
      <c r="S46" t="s">
        <v>19</v>
      </c>
      <c r="T46" t="s">
        <v>19</v>
      </c>
      <c r="U46" t="s">
        <v>19</v>
      </c>
      <c r="V46">
        <v>8</v>
      </c>
      <c r="W46" t="s">
        <v>19</v>
      </c>
      <c r="X46" t="s">
        <v>19</v>
      </c>
      <c r="Y46">
        <v>8</v>
      </c>
      <c r="Z46">
        <v>23</v>
      </c>
      <c r="AA46">
        <v>1</v>
      </c>
      <c r="AB46" t="s">
        <v>19</v>
      </c>
      <c r="AC46">
        <v>22</v>
      </c>
      <c r="AD46">
        <v>19</v>
      </c>
      <c r="AE46" t="s">
        <v>19</v>
      </c>
      <c r="AF46">
        <v>3</v>
      </c>
      <c r="AG46">
        <v>16</v>
      </c>
      <c r="AH46">
        <v>19</v>
      </c>
      <c r="AI46">
        <v>6</v>
      </c>
      <c r="AJ46">
        <v>1</v>
      </c>
      <c r="AK46">
        <v>12</v>
      </c>
      <c r="AL46">
        <v>15</v>
      </c>
      <c r="AM46">
        <v>4</v>
      </c>
      <c r="AN46">
        <v>7</v>
      </c>
      <c r="AO46">
        <v>4</v>
      </c>
    </row>
    <row r="47" spans="1:41">
      <c r="A47" t="s">
        <v>890</v>
      </c>
      <c r="B47">
        <v>223</v>
      </c>
      <c r="C47">
        <v>49</v>
      </c>
      <c r="D47">
        <v>41</v>
      </c>
      <c r="E47">
        <v>133</v>
      </c>
      <c r="F47">
        <v>136</v>
      </c>
      <c r="G47">
        <v>36</v>
      </c>
      <c r="H47">
        <v>19</v>
      </c>
      <c r="I47">
        <v>81</v>
      </c>
      <c r="J47">
        <v>62</v>
      </c>
      <c r="K47">
        <v>21</v>
      </c>
      <c r="L47">
        <v>8</v>
      </c>
      <c r="M47">
        <v>33</v>
      </c>
      <c r="N47">
        <v>1</v>
      </c>
      <c r="O47" t="s">
        <v>19</v>
      </c>
      <c r="P47" t="s">
        <v>19</v>
      </c>
      <c r="Q47">
        <v>1</v>
      </c>
      <c r="R47" t="s">
        <v>19</v>
      </c>
      <c r="S47" t="s">
        <v>19</v>
      </c>
      <c r="T47" t="s">
        <v>19</v>
      </c>
      <c r="U47" t="s">
        <v>19</v>
      </c>
      <c r="V47">
        <v>2</v>
      </c>
      <c r="W47" t="s">
        <v>19</v>
      </c>
      <c r="X47">
        <v>1</v>
      </c>
      <c r="Y47">
        <v>1</v>
      </c>
      <c r="Z47">
        <v>37</v>
      </c>
      <c r="AA47">
        <v>10</v>
      </c>
      <c r="AB47">
        <v>3</v>
      </c>
      <c r="AC47">
        <v>24</v>
      </c>
      <c r="AD47">
        <v>33</v>
      </c>
      <c r="AE47">
        <v>7</v>
      </c>
      <c r="AF47">
        <v>2</v>
      </c>
      <c r="AG47">
        <v>24</v>
      </c>
      <c r="AH47">
        <v>36</v>
      </c>
      <c r="AI47">
        <v>3</v>
      </c>
      <c r="AJ47">
        <v>8</v>
      </c>
      <c r="AK47">
        <v>25</v>
      </c>
      <c r="AL47">
        <v>18</v>
      </c>
      <c r="AM47">
        <v>3</v>
      </c>
      <c r="AN47">
        <v>12</v>
      </c>
      <c r="AO47">
        <v>3</v>
      </c>
    </row>
    <row r="48" spans="1:41">
      <c r="A48" t="s">
        <v>889</v>
      </c>
      <c r="B48">
        <v>111</v>
      </c>
      <c r="C48">
        <v>16</v>
      </c>
      <c r="D48">
        <v>38</v>
      </c>
      <c r="E48">
        <v>57</v>
      </c>
      <c r="F48">
        <v>74</v>
      </c>
      <c r="G48">
        <v>10</v>
      </c>
      <c r="H48">
        <v>25</v>
      </c>
      <c r="I48">
        <v>39</v>
      </c>
      <c r="J48">
        <v>36</v>
      </c>
      <c r="K48">
        <v>5</v>
      </c>
      <c r="L48">
        <v>15</v>
      </c>
      <c r="M48">
        <v>16</v>
      </c>
      <c r="N48" t="s">
        <v>19</v>
      </c>
      <c r="O48" t="s">
        <v>19</v>
      </c>
      <c r="P48" t="s">
        <v>19</v>
      </c>
      <c r="Q48" t="s">
        <v>19</v>
      </c>
      <c r="R48">
        <v>2</v>
      </c>
      <c r="S48" t="s">
        <v>19</v>
      </c>
      <c r="T48">
        <v>1</v>
      </c>
      <c r="U48">
        <v>1</v>
      </c>
      <c r="V48">
        <v>1</v>
      </c>
      <c r="W48" t="s">
        <v>19</v>
      </c>
      <c r="X48" t="s">
        <v>19</v>
      </c>
      <c r="Y48">
        <v>1</v>
      </c>
      <c r="Z48">
        <v>22</v>
      </c>
      <c r="AA48">
        <v>3</v>
      </c>
      <c r="AB48">
        <v>4</v>
      </c>
      <c r="AC48">
        <v>15</v>
      </c>
      <c r="AD48">
        <v>11</v>
      </c>
      <c r="AE48">
        <v>1</v>
      </c>
      <c r="AF48">
        <v>3</v>
      </c>
      <c r="AG48">
        <v>7</v>
      </c>
      <c r="AH48">
        <v>19</v>
      </c>
      <c r="AI48">
        <v>3</v>
      </c>
      <c r="AJ48">
        <v>5</v>
      </c>
      <c r="AK48">
        <v>11</v>
      </c>
      <c r="AL48">
        <v>7</v>
      </c>
      <c r="AM48">
        <v>2</v>
      </c>
      <c r="AN48">
        <v>5</v>
      </c>
      <c r="AO48" t="s">
        <v>19</v>
      </c>
    </row>
    <row r="49" spans="1:41">
      <c r="A49" t="s">
        <v>888</v>
      </c>
      <c r="B49">
        <v>630</v>
      </c>
      <c r="C49">
        <v>82</v>
      </c>
      <c r="D49">
        <v>116</v>
      </c>
      <c r="E49">
        <v>432</v>
      </c>
      <c r="F49">
        <v>343</v>
      </c>
      <c r="G49">
        <v>55</v>
      </c>
      <c r="H49">
        <v>66</v>
      </c>
      <c r="I49">
        <v>222</v>
      </c>
      <c r="J49">
        <v>113</v>
      </c>
      <c r="K49">
        <v>19</v>
      </c>
      <c r="L49">
        <v>40</v>
      </c>
      <c r="M49">
        <v>54</v>
      </c>
      <c r="N49">
        <v>15</v>
      </c>
      <c r="O49">
        <v>2</v>
      </c>
      <c r="P49">
        <v>1</v>
      </c>
      <c r="Q49">
        <v>12</v>
      </c>
      <c r="R49">
        <v>5</v>
      </c>
      <c r="S49">
        <v>3</v>
      </c>
      <c r="T49">
        <v>1</v>
      </c>
      <c r="U49">
        <v>1</v>
      </c>
      <c r="V49">
        <v>5</v>
      </c>
      <c r="W49" t="s">
        <v>19</v>
      </c>
      <c r="X49" t="s">
        <v>19</v>
      </c>
      <c r="Y49">
        <v>5</v>
      </c>
      <c r="Z49">
        <v>127</v>
      </c>
      <c r="AA49">
        <v>30</v>
      </c>
      <c r="AB49">
        <v>10</v>
      </c>
      <c r="AC49">
        <v>87</v>
      </c>
      <c r="AD49">
        <v>67</v>
      </c>
      <c r="AE49">
        <v>6</v>
      </c>
      <c r="AF49">
        <v>10</v>
      </c>
      <c r="AG49">
        <v>51</v>
      </c>
      <c r="AH49">
        <v>182</v>
      </c>
      <c r="AI49">
        <v>17</v>
      </c>
      <c r="AJ49">
        <v>12</v>
      </c>
      <c r="AK49">
        <v>153</v>
      </c>
      <c r="AL49">
        <v>38</v>
      </c>
      <c r="AM49">
        <v>4</v>
      </c>
      <c r="AN49">
        <v>28</v>
      </c>
      <c r="AO49">
        <v>6</v>
      </c>
    </row>
    <row r="50" spans="1:41">
      <c r="A50" t="s">
        <v>887</v>
      </c>
      <c r="B50">
        <v>101</v>
      </c>
      <c r="C50">
        <v>23</v>
      </c>
      <c r="D50">
        <v>28</v>
      </c>
      <c r="E50">
        <v>50</v>
      </c>
      <c r="F50">
        <v>59</v>
      </c>
      <c r="G50">
        <v>13</v>
      </c>
      <c r="H50">
        <v>13</v>
      </c>
      <c r="I50">
        <v>33</v>
      </c>
      <c r="J50">
        <v>25</v>
      </c>
      <c r="K50">
        <v>5</v>
      </c>
      <c r="L50">
        <v>9</v>
      </c>
      <c r="M50">
        <v>11</v>
      </c>
      <c r="N50">
        <v>3</v>
      </c>
      <c r="O50" t="s">
        <v>19</v>
      </c>
      <c r="P50">
        <v>1</v>
      </c>
      <c r="Q50">
        <v>2</v>
      </c>
      <c r="R50" t="s">
        <v>19</v>
      </c>
      <c r="S50" t="s">
        <v>19</v>
      </c>
      <c r="T50" t="s">
        <v>19</v>
      </c>
      <c r="U50" t="s">
        <v>19</v>
      </c>
      <c r="V50">
        <v>7</v>
      </c>
      <c r="W50" t="s">
        <v>19</v>
      </c>
      <c r="X50">
        <v>1</v>
      </c>
      <c r="Y50">
        <v>6</v>
      </c>
      <c r="Z50">
        <v>17</v>
      </c>
      <c r="AA50">
        <v>6</v>
      </c>
      <c r="AB50" t="s">
        <v>19</v>
      </c>
      <c r="AC50">
        <v>11</v>
      </c>
      <c r="AD50">
        <v>18</v>
      </c>
      <c r="AE50">
        <v>7</v>
      </c>
      <c r="AF50">
        <v>5</v>
      </c>
      <c r="AG50">
        <v>6</v>
      </c>
      <c r="AH50">
        <v>17</v>
      </c>
      <c r="AI50">
        <v>3</v>
      </c>
      <c r="AJ50">
        <v>4</v>
      </c>
      <c r="AK50">
        <v>10</v>
      </c>
      <c r="AL50">
        <v>7</v>
      </c>
      <c r="AM50" t="s">
        <v>19</v>
      </c>
      <c r="AN50">
        <v>6</v>
      </c>
      <c r="AO50">
        <v>1</v>
      </c>
    </row>
    <row r="51" spans="1:41">
      <c r="A51" t="s">
        <v>886</v>
      </c>
      <c r="B51">
        <v>233</v>
      </c>
      <c r="C51">
        <v>22</v>
      </c>
      <c r="D51">
        <v>60</v>
      </c>
      <c r="E51">
        <v>151</v>
      </c>
      <c r="F51">
        <v>175</v>
      </c>
      <c r="G51">
        <v>12</v>
      </c>
      <c r="H51">
        <v>31</v>
      </c>
      <c r="I51">
        <v>132</v>
      </c>
      <c r="J51">
        <v>79</v>
      </c>
      <c r="K51">
        <v>4</v>
      </c>
      <c r="L51">
        <v>25</v>
      </c>
      <c r="M51">
        <v>50</v>
      </c>
      <c r="N51">
        <v>1</v>
      </c>
      <c r="O51">
        <v>1</v>
      </c>
      <c r="P51" t="s">
        <v>19</v>
      </c>
      <c r="Q51" t="s">
        <v>19</v>
      </c>
      <c r="R51">
        <v>2</v>
      </c>
      <c r="S51">
        <v>1</v>
      </c>
      <c r="T51" t="s">
        <v>19</v>
      </c>
      <c r="U51">
        <v>1</v>
      </c>
      <c r="V51">
        <v>4</v>
      </c>
      <c r="W51" t="s">
        <v>19</v>
      </c>
      <c r="X51" t="s">
        <v>19</v>
      </c>
      <c r="Y51">
        <v>4</v>
      </c>
      <c r="Z51">
        <v>72</v>
      </c>
      <c r="AA51">
        <v>4</v>
      </c>
      <c r="AB51">
        <v>6</v>
      </c>
      <c r="AC51">
        <v>62</v>
      </c>
      <c r="AD51">
        <v>7</v>
      </c>
      <c r="AE51">
        <v>1</v>
      </c>
      <c r="AF51">
        <v>2</v>
      </c>
      <c r="AG51">
        <v>4</v>
      </c>
      <c r="AH51">
        <v>28</v>
      </c>
      <c r="AI51">
        <v>4</v>
      </c>
      <c r="AJ51">
        <v>9</v>
      </c>
      <c r="AK51">
        <v>15</v>
      </c>
      <c r="AL51">
        <v>23</v>
      </c>
      <c r="AM51">
        <v>5</v>
      </c>
      <c r="AN51">
        <v>18</v>
      </c>
      <c r="AO51" t="s">
        <v>19</v>
      </c>
    </row>
    <row r="52" spans="1:41">
      <c r="A52" t="s">
        <v>885</v>
      </c>
      <c r="B52">
        <v>214</v>
      </c>
      <c r="C52">
        <v>28</v>
      </c>
      <c r="D52">
        <v>104</v>
      </c>
      <c r="E52">
        <v>82</v>
      </c>
      <c r="F52">
        <v>128</v>
      </c>
      <c r="G52">
        <v>13</v>
      </c>
      <c r="H52">
        <v>67</v>
      </c>
      <c r="I52">
        <v>48</v>
      </c>
      <c r="J52">
        <v>58</v>
      </c>
      <c r="K52">
        <v>6</v>
      </c>
      <c r="L52">
        <v>38</v>
      </c>
      <c r="M52">
        <v>14</v>
      </c>
      <c r="N52">
        <v>6</v>
      </c>
      <c r="O52">
        <v>2</v>
      </c>
      <c r="P52">
        <v>1</v>
      </c>
      <c r="Q52">
        <v>3</v>
      </c>
      <c r="R52">
        <v>2</v>
      </c>
      <c r="S52" t="s">
        <v>19</v>
      </c>
      <c r="T52">
        <v>1</v>
      </c>
      <c r="U52">
        <v>1</v>
      </c>
      <c r="V52">
        <v>1</v>
      </c>
      <c r="W52" t="s">
        <v>19</v>
      </c>
      <c r="X52" t="s">
        <v>19</v>
      </c>
      <c r="Y52">
        <v>1</v>
      </c>
      <c r="Z52">
        <v>35</v>
      </c>
      <c r="AA52">
        <v>2</v>
      </c>
      <c r="AB52">
        <v>15</v>
      </c>
      <c r="AC52">
        <v>18</v>
      </c>
      <c r="AD52">
        <v>29</v>
      </c>
      <c r="AE52">
        <v>6</v>
      </c>
      <c r="AF52">
        <v>7</v>
      </c>
      <c r="AG52">
        <v>16</v>
      </c>
      <c r="AH52">
        <v>45</v>
      </c>
      <c r="AI52">
        <v>9</v>
      </c>
      <c r="AJ52">
        <v>18</v>
      </c>
      <c r="AK52">
        <v>18</v>
      </c>
      <c r="AL52">
        <v>12</v>
      </c>
      <c r="AM52" t="s">
        <v>19</v>
      </c>
      <c r="AN52">
        <v>12</v>
      </c>
      <c r="AO52" t="s">
        <v>19</v>
      </c>
    </row>
    <row r="53" spans="1:41">
      <c r="A53" t="s">
        <v>884</v>
      </c>
      <c r="B53">
        <v>216</v>
      </c>
      <c r="C53">
        <v>41</v>
      </c>
      <c r="D53">
        <v>57</v>
      </c>
      <c r="E53">
        <v>118</v>
      </c>
      <c r="F53">
        <v>144</v>
      </c>
      <c r="G53">
        <v>27</v>
      </c>
      <c r="H53">
        <v>31</v>
      </c>
      <c r="I53">
        <v>86</v>
      </c>
      <c r="J53">
        <v>53</v>
      </c>
      <c r="K53">
        <v>7</v>
      </c>
      <c r="L53">
        <v>14</v>
      </c>
      <c r="M53">
        <v>32</v>
      </c>
      <c r="N53">
        <v>1</v>
      </c>
      <c r="O53">
        <v>1</v>
      </c>
      <c r="P53" t="s">
        <v>19</v>
      </c>
      <c r="Q53" t="s">
        <v>19</v>
      </c>
      <c r="R53">
        <v>5</v>
      </c>
      <c r="S53">
        <v>1</v>
      </c>
      <c r="T53" t="s">
        <v>19</v>
      </c>
      <c r="U53">
        <v>4</v>
      </c>
      <c r="V53">
        <v>4</v>
      </c>
      <c r="W53">
        <v>1</v>
      </c>
      <c r="X53" t="s">
        <v>19</v>
      </c>
      <c r="Y53">
        <v>3</v>
      </c>
      <c r="Z53">
        <v>57</v>
      </c>
      <c r="AA53">
        <v>9</v>
      </c>
      <c r="AB53">
        <v>9</v>
      </c>
      <c r="AC53">
        <v>39</v>
      </c>
      <c r="AD53">
        <v>20</v>
      </c>
      <c r="AE53">
        <v>3</v>
      </c>
      <c r="AF53">
        <v>4</v>
      </c>
      <c r="AG53">
        <v>13</v>
      </c>
      <c r="AH53">
        <v>42</v>
      </c>
      <c r="AI53">
        <v>9</v>
      </c>
      <c r="AJ53">
        <v>14</v>
      </c>
      <c r="AK53">
        <v>19</v>
      </c>
      <c r="AL53">
        <v>10</v>
      </c>
      <c r="AM53">
        <v>2</v>
      </c>
      <c r="AN53">
        <v>8</v>
      </c>
      <c r="AO53" t="s">
        <v>19</v>
      </c>
    </row>
    <row r="54" spans="1:41">
      <c r="A54" t="s">
        <v>883</v>
      </c>
      <c r="B54">
        <v>191</v>
      </c>
      <c r="C54">
        <v>51</v>
      </c>
      <c r="D54">
        <v>35</v>
      </c>
      <c r="E54">
        <v>105</v>
      </c>
      <c r="F54">
        <v>129</v>
      </c>
      <c r="G54">
        <v>30</v>
      </c>
      <c r="H54">
        <v>23</v>
      </c>
      <c r="I54">
        <v>76</v>
      </c>
      <c r="J54">
        <v>51</v>
      </c>
      <c r="K54">
        <v>13</v>
      </c>
      <c r="L54">
        <v>13</v>
      </c>
      <c r="M54">
        <v>25</v>
      </c>
      <c r="N54">
        <v>1</v>
      </c>
      <c r="O54">
        <v>1</v>
      </c>
      <c r="P54" t="s">
        <v>19</v>
      </c>
      <c r="Q54" t="s">
        <v>19</v>
      </c>
      <c r="R54">
        <v>1</v>
      </c>
      <c r="S54" t="s">
        <v>19</v>
      </c>
      <c r="T54">
        <v>1</v>
      </c>
      <c r="U54" t="s">
        <v>19</v>
      </c>
      <c r="V54">
        <v>8</v>
      </c>
      <c r="W54">
        <v>1</v>
      </c>
      <c r="X54" t="s">
        <v>19</v>
      </c>
      <c r="Y54">
        <v>7</v>
      </c>
      <c r="Z54">
        <v>58</v>
      </c>
      <c r="AA54">
        <v>7</v>
      </c>
      <c r="AB54">
        <v>9</v>
      </c>
      <c r="AC54">
        <v>42</v>
      </c>
      <c r="AD54">
        <v>18</v>
      </c>
      <c r="AE54">
        <v>2</v>
      </c>
      <c r="AF54">
        <v>1</v>
      </c>
      <c r="AG54">
        <v>15</v>
      </c>
      <c r="AH54">
        <v>31</v>
      </c>
      <c r="AI54">
        <v>14</v>
      </c>
      <c r="AJ54">
        <v>4</v>
      </c>
      <c r="AK54">
        <v>13</v>
      </c>
      <c r="AL54">
        <v>13</v>
      </c>
      <c r="AM54">
        <v>5</v>
      </c>
      <c r="AN54">
        <v>7</v>
      </c>
      <c r="AO54">
        <v>1</v>
      </c>
    </row>
    <row r="55" spans="1:41">
      <c r="A55" t="s">
        <v>882</v>
      </c>
      <c r="B55">
        <v>431</v>
      </c>
      <c r="C55">
        <v>55</v>
      </c>
      <c r="D55">
        <v>136</v>
      </c>
      <c r="E55">
        <v>240</v>
      </c>
      <c r="F55">
        <v>271</v>
      </c>
      <c r="G55">
        <v>32</v>
      </c>
      <c r="H55">
        <v>70</v>
      </c>
      <c r="I55">
        <v>169</v>
      </c>
      <c r="J55">
        <v>127</v>
      </c>
      <c r="K55">
        <v>19</v>
      </c>
      <c r="L55">
        <v>39</v>
      </c>
      <c r="M55">
        <v>69</v>
      </c>
      <c r="N55">
        <v>4</v>
      </c>
      <c r="O55" t="s">
        <v>19</v>
      </c>
      <c r="P55" t="s">
        <v>19</v>
      </c>
      <c r="Q55">
        <v>4</v>
      </c>
      <c r="R55">
        <v>1</v>
      </c>
      <c r="S55" t="s">
        <v>19</v>
      </c>
      <c r="T55">
        <v>1</v>
      </c>
      <c r="U55" t="s">
        <v>19</v>
      </c>
      <c r="V55">
        <v>13</v>
      </c>
      <c r="W55" t="s">
        <v>19</v>
      </c>
      <c r="X55">
        <v>2</v>
      </c>
      <c r="Y55">
        <v>11</v>
      </c>
      <c r="Z55">
        <v>89</v>
      </c>
      <c r="AA55">
        <v>4</v>
      </c>
      <c r="AB55">
        <v>11</v>
      </c>
      <c r="AC55">
        <v>74</v>
      </c>
      <c r="AD55">
        <v>47</v>
      </c>
      <c r="AE55">
        <v>8</v>
      </c>
      <c r="AF55">
        <v>11</v>
      </c>
      <c r="AG55">
        <v>28</v>
      </c>
      <c r="AH55">
        <v>67</v>
      </c>
      <c r="AI55">
        <v>13</v>
      </c>
      <c r="AJ55">
        <v>19</v>
      </c>
      <c r="AK55">
        <v>35</v>
      </c>
      <c r="AL55">
        <v>46</v>
      </c>
      <c r="AM55">
        <v>2</v>
      </c>
      <c r="AN55">
        <v>36</v>
      </c>
      <c r="AO55">
        <v>8</v>
      </c>
    </row>
    <row r="56" spans="1:41">
      <c r="A56" t="s">
        <v>881</v>
      </c>
      <c r="B56">
        <v>57</v>
      </c>
      <c r="C56">
        <v>14</v>
      </c>
      <c r="D56">
        <v>8</v>
      </c>
      <c r="E56">
        <v>35</v>
      </c>
      <c r="F56">
        <v>27</v>
      </c>
      <c r="G56">
        <v>7</v>
      </c>
      <c r="H56">
        <v>7</v>
      </c>
      <c r="I56">
        <v>13</v>
      </c>
      <c r="J56">
        <v>8</v>
      </c>
      <c r="K56" t="s">
        <v>19</v>
      </c>
      <c r="L56">
        <v>4</v>
      </c>
      <c r="M56">
        <v>4</v>
      </c>
      <c r="N56">
        <v>1</v>
      </c>
      <c r="O56">
        <v>1</v>
      </c>
      <c r="P56" t="s">
        <v>19</v>
      </c>
      <c r="Q56" t="s">
        <v>19</v>
      </c>
      <c r="R56">
        <v>2</v>
      </c>
      <c r="S56">
        <v>1</v>
      </c>
      <c r="T56" t="s">
        <v>19</v>
      </c>
      <c r="U56">
        <v>1</v>
      </c>
      <c r="V56" t="s">
        <v>19</v>
      </c>
      <c r="W56" t="s">
        <v>19</v>
      </c>
      <c r="X56" t="s">
        <v>19</v>
      </c>
      <c r="Y56" t="s">
        <v>19</v>
      </c>
      <c r="Z56">
        <v>14</v>
      </c>
      <c r="AA56">
        <v>4</v>
      </c>
      <c r="AB56">
        <v>2</v>
      </c>
      <c r="AC56">
        <v>8</v>
      </c>
      <c r="AD56">
        <v>15</v>
      </c>
      <c r="AE56">
        <v>2</v>
      </c>
      <c r="AF56" t="s">
        <v>19</v>
      </c>
      <c r="AG56">
        <v>13</v>
      </c>
      <c r="AH56">
        <v>12</v>
      </c>
      <c r="AI56">
        <v>4</v>
      </c>
      <c r="AJ56" t="s">
        <v>19</v>
      </c>
      <c r="AK56">
        <v>8</v>
      </c>
      <c r="AL56">
        <v>3</v>
      </c>
      <c r="AM56">
        <v>1</v>
      </c>
      <c r="AN56">
        <v>1</v>
      </c>
      <c r="AO56">
        <v>1</v>
      </c>
    </row>
    <row r="57" spans="1:41">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row>
    <row r="58" spans="1:41">
      <c r="A58" t="s">
        <v>880</v>
      </c>
      <c r="B58">
        <v>113</v>
      </c>
      <c r="C58">
        <v>39</v>
      </c>
      <c r="D58">
        <v>4</v>
      </c>
      <c r="E58">
        <v>70</v>
      </c>
      <c r="F58">
        <v>58</v>
      </c>
      <c r="G58">
        <v>24</v>
      </c>
      <c r="H58">
        <v>2</v>
      </c>
      <c r="I58">
        <v>32</v>
      </c>
      <c r="J58">
        <v>25</v>
      </c>
      <c r="K58">
        <v>12</v>
      </c>
      <c r="L58">
        <v>1</v>
      </c>
      <c r="M58">
        <v>12</v>
      </c>
      <c r="N58" t="s">
        <v>19</v>
      </c>
      <c r="O58" t="s">
        <v>19</v>
      </c>
      <c r="P58" t="s">
        <v>19</v>
      </c>
      <c r="Q58" t="s">
        <v>19</v>
      </c>
      <c r="R58">
        <v>1</v>
      </c>
      <c r="S58">
        <v>1</v>
      </c>
      <c r="T58" t="s">
        <v>19</v>
      </c>
      <c r="U58" t="s">
        <v>19</v>
      </c>
      <c r="V58">
        <v>1</v>
      </c>
      <c r="W58" t="s">
        <v>19</v>
      </c>
      <c r="X58" t="s">
        <v>19</v>
      </c>
      <c r="Y58">
        <v>1</v>
      </c>
      <c r="Z58">
        <v>25</v>
      </c>
      <c r="AA58">
        <v>10</v>
      </c>
      <c r="AB58" t="s">
        <v>19</v>
      </c>
      <c r="AC58">
        <v>15</v>
      </c>
      <c r="AD58">
        <v>32</v>
      </c>
      <c r="AE58">
        <v>6</v>
      </c>
      <c r="AF58" t="s">
        <v>19</v>
      </c>
      <c r="AG58">
        <v>26</v>
      </c>
      <c r="AH58">
        <v>17</v>
      </c>
      <c r="AI58">
        <v>7</v>
      </c>
      <c r="AJ58" t="s">
        <v>19</v>
      </c>
      <c r="AK58">
        <v>10</v>
      </c>
      <c r="AL58">
        <v>6</v>
      </c>
      <c r="AM58">
        <v>2</v>
      </c>
      <c r="AN58">
        <v>2</v>
      </c>
      <c r="AO58">
        <v>2</v>
      </c>
    </row>
    <row r="59" spans="1:41">
      <c r="A59" t="s">
        <v>879</v>
      </c>
      <c r="B59">
        <v>214</v>
      </c>
      <c r="C59">
        <v>70</v>
      </c>
      <c r="D59">
        <v>33</v>
      </c>
      <c r="E59">
        <v>111</v>
      </c>
      <c r="F59">
        <v>124</v>
      </c>
      <c r="G59">
        <v>51</v>
      </c>
      <c r="H59">
        <v>18</v>
      </c>
      <c r="I59">
        <v>55</v>
      </c>
      <c r="J59">
        <v>50</v>
      </c>
      <c r="K59">
        <v>20</v>
      </c>
      <c r="L59">
        <v>8</v>
      </c>
      <c r="M59">
        <v>22</v>
      </c>
      <c r="N59">
        <v>6</v>
      </c>
      <c r="O59">
        <v>1</v>
      </c>
      <c r="P59" t="s">
        <v>19</v>
      </c>
      <c r="Q59">
        <v>5</v>
      </c>
      <c r="R59">
        <v>5</v>
      </c>
      <c r="S59">
        <v>4</v>
      </c>
      <c r="T59" t="s">
        <v>19</v>
      </c>
      <c r="U59">
        <v>1</v>
      </c>
      <c r="V59">
        <v>4</v>
      </c>
      <c r="W59">
        <v>2</v>
      </c>
      <c r="X59" t="s">
        <v>19</v>
      </c>
      <c r="Y59">
        <v>2</v>
      </c>
      <c r="Z59">
        <v>35</v>
      </c>
      <c r="AA59">
        <v>12</v>
      </c>
      <c r="AB59">
        <v>4</v>
      </c>
      <c r="AC59">
        <v>19</v>
      </c>
      <c r="AD59">
        <v>38</v>
      </c>
      <c r="AE59">
        <v>6</v>
      </c>
      <c r="AF59">
        <v>2</v>
      </c>
      <c r="AG59">
        <v>30</v>
      </c>
      <c r="AH59">
        <v>43</v>
      </c>
      <c r="AI59">
        <v>12</v>
      </c>
      <c r="AJ59">
        <v>7</v>
      </c>
      <c r="AK59">
        <v>24</v>
      </c>
      <c r="AL59">
        <v>9</v>
      </c>
      <c r="AM59">
        <v>1</v>
      </c>
      <c r="AN59">
        <v>6</v>
      </c>
      <c r="AO59">
        <v>2</v>
      </c>
    </row>
    <row r="60" spans="1:41">
      <c r="A60" t="s">
        <v>878</v>
      </c>
      <c r="B60">
        <v>164</v>
      </c>
      <c r="C60">
        <v>58</v>
      </c>
      <c r="D60">
        <v>15</v>
      </c>
      <c r="E60">
        <v>91</v>
      </c>
      <c r="F60">
        <v>94</v>
      </c>
      <c r="G60">
        <v>50</v>
      </c>
      <c r="H60">
        <v>10</v>
      </c>
      <c r="I60">
        <v>34</v>
      </c>
      <c r="J60">
        <v>47</v>
      </c>
      <c r="K60">
        <v>25</v>
      </c>
      <c r="L60">
        <v>6</v>
      </c>
      <c r="M60">
        <v>16</v>
      </c>
      <c r="N60">
        <v>2</v>
      </c>
      <c r="O60">
        <v>1</v>
      </c>
      <c r="P60" t="s">
        <v>19</v>
      </c>
      <c r="Q60">
        <v>1</v>
      </c>
      <c r="R60">
        <v>1</v>
      </c>
      <c r="S60">
        <v>1</v>
      </c>
      <c r="T60" t="s">
        <v>19</v>
      </c>
      <c r="U60" t="s">
        <v>19</v>
      </c>
      <c r="V60" t="s">
        <v>19</v>
      </c>
      <c r="W60" t="s">
        <v>19</v>
      </c>
      <c r="X60" t="s">
        <v>19</v>
      </c>
      <c r="Y60" t="s">
        <v>19</v>
      </c>
      <c r="Z60">
        <v>20</v>
      </c>
      <c r="AA60">
        <v>5</v>
      </c>
      <c r="AB60">
        <v>4</v>
      </c>
      <c r="AC60">
        <v>11</v>
      </c>
      <c r="AD60">
        <v>34</v>
      </c>
      <c r="AE60">
        <v>3</v>
      </c>
      <c r="AF60" t="s">
        <v>19</v>
      </c>
      <c r="AG60">
        <v>31</v>
      </c>
      <c r="AH60">
        <v>29</v>
      </c>
      <c r="AI60">
        <v>4</v>
      </c>
      <c r="AJ60" t="s">
        <v>19</v>
      </c>
      <c r="AK60">
        <v>25</v>
      </c>
      <c r="AL60">
        <v>7</v>
      </c>
      <c r="AM60">
        <v>1</v>
      </c>
      <c r="AN60">
        <v>5</v>
      </c>
      <c r="AO60">
        <v>1</v>
      </c>
    </row>
    <row r="61" spans="1:41">
      <c r="A61" t="s">
        <v>877</v>
      </c>
      <c r="B61">
        <v>157</v>
      </c>
      <c r="C61">
        <v>28</v>
      </c>
      <c r="D61">
        <v>23</v>
      </c>
      <c r="E61">
        <v>106</v>
      </c>
      <c r="F61">
        <v>81</v>
      </c>
      <c r="G61">
        <v>19</v>
      </c>
      <c r="H61">
        <v>15</v>
      </c>
      <c r="I61">
        <v>47</v>
      </c>
      <c r="J61">
        <v>17</v>
      </c>
      <c r="K61">
        <v>5</v>
      </c>
      <c r="L61">
        <v>5</v>
      </c>
      <c r="M61">
        <v>7</v>
      </c>
      <c r="N61">
        <v>1</v>
      </c>
      <c r="O61" t="s">
        <v>19</v>
      </c>
      <c r="P61" t="s">
        <v>19</v>
      </c>
      <c r="Q61">
        <v>1</v>
      </c>
      <c r="R61">
        <v>1</v>
      </c>
      <c r="S61" t="s">
        <v>19</v>
      </c>
      <c r="T61">
        <v>1</v>
      </c>
      <c r="U61" t="s">
        <v>19</v>
      </c>
      <c r="V61">
        <v>1</v>
      </c>
      <c r="W61">
        <v>1</v>
      </c>
      <c r="X61" t="s">
        <v>19</v>
      </c>
      <c r="Y61" t="s">
        <v>19</v>
      </c>
      <c r="Z61">
        <v>30</v>
      </c>
      <c r="AA61">
        <v>8</v>
      </c>
      <c r="AB61">
        <v>6</v>
      </c>
      <c r="AC61">
        <v>16</v>
      </c>
      <c r="AD61">
        <v>55</v>
      </c>
      <c r="AE61">
        <v>4</v>
      </c>
      <c r="AF61" t="s">
        <v>19</v>
      </c>
      <c r="AG61">
        <v>51</v>
      </c>
      <c r="AH61">
        <v>6</v>
      </c>
      <c r="AI61" t="s">
        <v>19</v>
      </c>
      <c r="AJ61" t="s">
        <v>19</v>
      </c>
      <c r="AK61">
        <v>6</v>
      </c>
      <c r="AL61">
        <v>15</v>
      </c>
      <c r="AM61">
        <v>5</v>
      </c>
      <c r="AN61">
        <v>8</v>
      </c>
      <c r="AO61">
        <v>2</v>
      </c>
    </row>
    <row r="62" spans="1:41">
      <c r="A62" t="s">
        <v>876</v>
      </c>
      <c r="B62">
        <v>643</v>
      </c>
      <c r="C62">
        <v>128</v>
      </c>
      <c r="D62">
        <v>104</v>
      </c>
      <c r="E62">
        <v>411</v>
      </c>
      <c r="F62">
        <v>331</v>
      </c>
      <c r="G62">
        <v>101</v>
      </c>
      <c r="H62">
        <v>74</v>
      </c>
      <c r="I62">
        <v>156</v>
      </c>
      <c r="J62">
        <v>93</v>
      </c>
      <c r="K62">
        <v>24</v>
      </c>
      <c r="L62">
        <v>30</v>
      </c>
      <c r="M62">
        <v>39</v>
      </c>
      <c r="N62">
        <v>15</v>
      </c>
      <c r="O62">
        <v>10</v>
      </c>
      <c r="P62">
        <v>1</v>
      </c>
      <c r="Q62">
        <v>4</v>
      </c>
      <c r="R62">
        <v>9</v>
      </c>
      <c r="S62">
        <v>7</v>
      </c>
      <c r="T62" t="s">
        <v>19</v>
      </c>
      <c r="U62">
        <v>2</v>
      </c>
      <c r="V62">
        <v>3</v>
      </c>
      <c r="W62">
        <v>3</v>
      </c>
      <c r="X62" t="s">
        <v>19</v>
      </c>
      <c r="Y62" t="s">
        <v>19</v>
      </c>
      <c r="Z62">
        <v>95</v>
      </c>
      <c r="AA62">
        <v>28</v>
      </c>
      <c r="AB62">
        <v>18</v>
      </c>
      <c r="AC62">
        <v>49</v>
      </c>
      <c r="AD62">
        <v>194</v>
      </c>
      <c r="AE62">
        <v>17</v>
      </c>
      <c r="AF62">
        <v>14</v>
      </c>
      <c r="AG62">
        <v>163</v>
      </c>
      <c r="AH62">
        <v>92</v>
      </c>
      <c r="AI62">
        <v>5</v>
      </c>
      <c r="AJ62">
        <v>3</v>
      </c>
      <c r="AK62">
        <v>84</v>
      </c>
      <c r="AL62">
        <v>26</v>
      </c>
      <c r="AM62">
        <v>5</v>
      </c>
      <c r="AN62">
        <v>13</v>
      </c>
      <c r="AO62">
        <v>8</v>
      </c>
    </row>
    <row r="63" spans="1:41">
      <c r="A63" t="s">
        <v>875</v>
      </c>
      <c r="B63">
        <v>295</v>
      </c>
      <c r="C63">
        <v>45</v>
      </c>
      <c r="D63">
        <v>26</v>
      </c>
      <c r="E63">
        <v>224</v>
      </c>
      <c r="F63">
        <v>132</v>
      </c>
      <c r="G63">
        <v>30</v>
      </c>
      <c r="H63">
        <v>14</v>
      </c>
      <c r="I63">
        <v>88</v>
      </c>
      <c r="J63">
        <v>46</v>
      </c>
      <c r="K63">
        <v>4</v>
      </c>
      <c r="L63">
        <v>10</v>
      </c>
      <c r="M63">
        <v>32</v>
      </c>
      <c r="N63">
        <v>3</v>
      </c>
      <c r="O63">
        <v>1</v>
      </c>
      <c r="P63" t="s">
        <v>19</v>
      </c>
      <c r="Q63">
        <v>2</v>
      </c>
      <c r="R63">
        <v>1</v>
      </c>
      <c r="S63">
        <v>1</v>
      </c>
      <c r="T63" t="s">
        <v>19</v>
      </c>
      <c r="U63" t="s">
        <v>19</v>
      </c>
      <c r="V63">
        <v>2</v>
      </c>
      <c r="W63">
        <v>2</v>
      </c>
      <c r="X63" t="s">
        <v>19</v>
      </c>
      <c r="Y63" t="s">
        <v>19</v>
      </c>
      <c r="Z63">
        <v>20</v>
      </c>
      <c r="AA63">
        <v>8</v>
      </c>
      <c r="AB63">
        <v>3</v>
      </c>
      <c r="AC63">
        <v>9</v>
      </c>
      <c r="AD63">
        <v>118</v>
      </c>
      <c r="AE63">
        <v>15</v>
      </c>
      <c r="AF63">
        <v>4</v>
      </c>
      <c r="AG63">
        <v>99</v>
      </c>
      <c r="AH63">
        <v>39</v>
      </c>
      <c r="AI63" t="s">
        <v>19</v>
      </c>
      <c r="AJ63">
        <v>3</v>
      </c>
      <c r="AK63">
        <v>36</v>
      </c>
      <c r="AL63">
        <v>6</v>
      </c>
      <c r="AM63" t="s">
        <v>19</v>
      </c>
      <c r="AN63">
        <v>5</v>
      </c>
      <c r="AO63">
        <v>1</v>
      </c>
    </row>
    <row r="64" spans="1:41">
      <c r="A64" t="s">
        <v>874</v>
      </c>
      <c r="B64">
        <v>108</v>
      </c>
      <c r="C64">
        <v>18</v>
      </c>
      <c r="D64">
        <v>14</v>
      </c>
      <c r="E64">
        <v>76</v>
      </c>
      <c r="F64">
        <v>55</v>
      </c>
      <c r="G64">
        <v>14</v>
      </c>
      <c r="H64">
        <v>8</v>
      </c>
      <c r="I64">
        <v>33</v>
      </c>
      <c r="J64">
        <v>8</v>
      </c>
      <c r="K64">
        <v>3</v>
      </c>
      <c r="L64">
        <v>2</v>
      </c>
      <c r="M64">
        <v>3</v>
      </c>
      <c r="N64" t="s">
        <v>19</v>
      </c>
      <c r="O64" t="s">
        <v>19</v>
      </c>
      <c r="P64" t="s">
        <v>19</v>
      </c>
      <c r="Q64" t="s">
        <v>19</v>
      </c>
      <c r="R64">
        <v>2</v>
      </c>
      <c r="S64">
        <v>2</v>
      </c>
      <c r="T64" t="s">
        <v>19</v>
      </c>
      <c r="U64" t="s">
        <v>19</v>
      </c>
      <c r="V64" t="s">
        <v>19</v>
      </c>
      <c r="W64" t="s">
        <v>19</v>
      </c>
      <c r="X64" t="s">
        <v>19</v>
      </c>
      <c r="Y64" t="s">
        <v>19</v>
      </c>
      <c r="Z64">
        <v>12</v>
      </c>
      <c r="AA64">
        <v>2</v>
      </c>
      <c r="AB64">
        <v>3</v>
      </c>
      <c r="AC64">
        <v>7</v>
      </c>
      <c r="AD64">
        <v>38</v>
      </c>
      <c r="AE64">
        <v>2</v>
      </c>
      <c r="AF64">
        <v>2</v>
      </c>
      <c r="AG64">
        <v>34</v>
      </c>
      <c r="AH64">
        <v>11</v>
      </c>
      <c r="AI64">
        <v>1</v>
      </c>
      <c r="AJ64">
        <v>1</v>
      </c>
      <c r="AK64">
        <v>9</v>
      </c>
      <c r="AL64">
        <v>4</v>
      </c>
      <c r="AM64">
        <v>1</v>
      </c>
      <c r="AN64">
        <v>3</v>
      </c>
      <c r="AO64" t="s">
        <v>19</v>
      </c>
    </row>
    <row r="65" spans="1:41">
      <c r="A65" t="s">
        <v>873</v>
      </c>
      <c r="B65">
        <v>89</v>
      </c>
      <c r="C65">
        <v>22</v>
      </c>
      <c r="D65">
        <v>12</v>
      </c>
      <c r="E65">
        <v>55</v>
      </c>
      <c r="F65">
        <v>47</v>
      </c>
      <c r="G65">
        <v>14</v>
      </c>
      <c r="H65">
        <v>4</v>
      </c>
      <c r="I65">
        <v>29</v>
      </c>
      <c r="J65">
        <v>17</v>
      </c>
      <c r="K65">
        <v>7</v>
      </c>
      <c r="L65">
        <v>3</v>
      </c>
      <c r="M65">
        <v>7</v>
      </c>
      <c r="N65" t="s">
        <v>19</v>
      </c>
      <c r="O65" t="s">
        <v>19</v>
      </c>
      <c r="P65" t="s">
        <v>19</v>
      </c>
      <c r="Q65" t="s">
        <v>19</v>
      </c>
      <c r="R65" t="s">
        <v>19</v>
      </c>
      <c r="S65" t="s">
        <v>19</v>
      </c>
      <c r="T65" t="s">
        <v>19</v>
      </c>
      <c r="U65" t="s">
        <v>19</v>
      </c>
      <c r="V65" t="s">
        <v>19</v>
      </c>
      <c r="W65" t="s">
        <v>19</v>
      </c>
      <c r="X65" t="s">
        <v>19</v>
      </c>
      <c r="Y65" t="s">
        <v>19</v>
      </c>
      <c r="Z65">
        <v>23</v>
      </c>
      <c r="AA65">
        <v>1</v>
      </c>
      <c r="AB65" t="s">
        <v>19</v>
      </c>
      <c r="AC65">
        <v>22</v>
      </c>
      <c r="AD65">
        <v>20</v>
      </c>
      <c r="AE65">
        <v>4</v>
      </c>
      <c r="AF65" t="s">
        <v>19</v>
      </c>
      <c r="AG65">
        <v>16</v>
      </c>
      <c r="AH65">
        <v>13</v>
      </c>
      <c r="AI65">
        <v>3</v>
      </c>
      <c r="AJ65">
        <v>1</v>
      </c>
      <c r="AK65">
        <v>9</v>
      </c>
      <c r="AL65">
        <v>9</v>
      </c>
      <c r="AM65">
        <v>1</v>
      </c>
      <c r="AN65">
        <v>7</v>
      </c>
      <c r="AO65">
        <v>1</v>
      </c>
    </row>
    <row r="66" spans="1:41">
      <c r="A66" t="s">
        <v>872</v>
      </c>
      <c r="B66">
        <v>188</v>
      </c>
      <c r="C66">
        <v>30</v>
      </c>
      <c r="D66">
        <v>20</v>
      </c>
      <c r="E66">
        <v>138</v>
      </c>
      <c r="F66">
        <v>105</v>
      </c>
      <c r="G66">
        <v>20</v>
      </c>
      <c r="H66">
        <v>15</v>
      </c>
      <c r="I66">
        <v>70</v>
      </c>
      <c r="J66">
        <v>36</v>
      </c>
      <c r="K66">
        <v>7</v>
      </c>
      <c r="L66">
        <v>5</v>
      </c>
      <c r="M66">
        <v>24</v>
      </c>
      <c r="N66" t="s">
        <v>19</v>
      </c>
      <c r="O66" t="s">
        <v>19</v>
      </c>
      <c r="P66" t="s">
        <v>19</v>
      </c>
      <c r="Q66" t="s">
        <v>19</v>
      </c>
      <c r="R66" t="s">
        <v>19</v>
      </c>
      <c r="S66" t="s">
        <v>19</v>
      </c>
      <c r="T66" t="s">
        <v>19</v>
      </c>
      <c r="U66" t="s">
        <v>19</v>
      </c>
      <c r="V66">
        <v>3</v>
      </c>
      <c r="W66">
        <v>1</v>
      </c>
      <c r="X66" t="s">
        <v>19</v>
      </c>
      <c r="Y66">
        <v>2</v>
      </c>
      <c r="Z66">
        <v>19</v>
      </c>
      <c r="AA66">
        <v>5</v>
      </c>
      <c r="AB66">
        <v>1</v>
      </c>
      <c r="AC66">
        <v>13</v>
      </c>
      <c r="AD66">
        <v>41</v>
      </c>
      <c r="AE66">
        <v>6</v>
      </c>
      <c r="AF66">
        <v>1</v>
      </c>
      <c r="AG66">
        <v>34</v>
      </c>
      <c r="AH66">
        <v>35</v>
      </c>
      <c r="AI66">
        <v>2</v>
      </c>
      <c r="AJ66" t="s">
        <v>19</v>
      </c>
      <c r="AK66">
        <v>33</v>
      </c>
      <c r="AL66">
        <v>7</v>
      </c>
      <c r="AM66">
        <v>2</v>
      </c>
      <c r="AN66">
        <v>4</v>
      </c>
      <c r="AO66">
        <v>1</v>
      </c>
    </row>
    <row r="67" spans="1:41">
      <c r="A67" t="s">
        <v>871</v>
      </c>
      <c r="B67">
        <v>207</v>
      </c>
      <c r="C67">
        <v>24</v>
      </c>
      <c r="D67">
        <v>16</v>
      </c>
      <c r="E67">
        <v>167</v>
      </c>
      <c r="F67">
        <v>114</v>
      </c>
      <c r="G67">
        <v>18</v>
      </c>
      <c r="H67">
        <v>6</v>
      </c>
      <c r="I67">
        <v>90</v>
      </c>
      <c r="J67">
        <v>32</v>
      </c>
      <c r="K67">
        <v>8</v>
      </c>
      <c r="L67">
        <v>3</v>
      </c>
      <c r="M67">
        <v>21</v>
      </c>
      <c r="N67">
        <v>1</v>
      </c>
      <c r="O67">
        <v>1</v>
      </c>
      <c r="P67" t="s">
        <v>19</v>
      </c>
      <c r="Q67" t="s">
        <v>19</v>
      </c>
      <c r="R67" t="s">
        <v>19</v>
      </c>
      <c r="S67" t="s">
        <v>19</v>
      </c>
      <c r="T67" t="s">
        <v>19</v>
      </c>
      <c r="U67" t="s">
        <v>19</v>
      </c>
      <c r="V67">
        <v>2</v>
      </c>
      <c r="W67" t="s">
        <v>19</v>
      </c>
      <c r="X67" t="s">
        <v>19</v>
      </c>
      <c r="Y67">
        <v>2</v>
      </c>
      <c r="Z67">
        <v>29</v>
      </c>
      <c r="AA67">
        <v>3</v>
      </c>
      <c r="AB67" t="s">
        <v>19</v>
      </c>
      <c r="AC67">
        <v>26</v>
      </c>
      <c r="AD67">
        <v>44</v>
      </c>
      <c r="AE67">
        <v>5</v>
      </c>
      <c r="AF67">
        <v>2</v>
      </c>
      <c r="AG67">
        <v>37</v>
      </c>
      <c r="AH67">
        <v>41</v>
      </c>
      <c r="AI67">
        <v>1</v>
      </c>
      <c r="AJ67">
        <v>1</v>
      </c>
      <c r="AK67">
        <v>39</v>
      </c>
      <c r="AL67">
        <v>8</v>
      </c>
      <c r="AM67" t="s">
        <v>19</v>
      </c>
      <c r="AN67">
        <v>7</v>
      </c>
      <c r="AO67">
        <v>1</v>
      </c>
    </row>
    <row r="68" spans="1:41">
      <c r="A68" t="s">
        <v>870</v>
      </c>
      <c r="B68">
        <v>457</v>
      </c>
      <c r="C68">
        <v>55</v>
      </c>
      <c r="D68">
        <v>44</v>
      </c>
      <c r="E68">
        <v>358</v>
      </c>
      <c r="F68">
        <v>226</v>
      </c>
      <c r="G68">
        <v>39</v>
      </c>
      <c r="H68">
        <v>29</v>
      </c>
      <c r="I68">
        <v>158</v>
      </c>
      <c r="J68">
        <v>57</v>
      </c>
      <c r="K68">
        <v>7</v>
      </c>
      <c r="L68">
        <v>12</v>
      </c>
      <c r="M68">
        <v>38</v>
      </c>
      <c r="N68">
        <v>10</v>
      </c>
      <c r="O68" t="s">
        <v>19</v>
      </c>
      <c r="P68" t="s">
        <v>19</v>
      </c>
      <c r="Q68">
        <v>10</v>
      </c>
      <c r="R68" t="s">
        <v>19</v>
      </c>
      <c r="S68" t="s">
        <v>19</v>
      </c>
      <c r="T68" t="s">
        <v>19</v>
      </c>
      <c r="U68" t="s">
        <v>19</v>
      </c>
      <c r="V68" t="s">
        <v>19</v>
      </c>
      <c r="W68" t="s">
        <v>19</v>
      </c>
      <c r="X68" t="s">
        <v>19</v>
      </c>
      <c r="Y68" t="s">
        <v>19</v>
      </c>
      <c r="Z68">
        <v>53</v>
      </c>
      <c r="AA68">
        <v>16</v>
      </c>
      <c r="AB68">
        <v>7</v>
      </c>
      <c r="AC68">
        <v>30</v>
      </c>
      <c r="AD68">
        <v>158</v>
      </c>
      <c r="AE68">
        <v>4</v>
      </c>
      <c r="AF68" t="s">
        <v>19</v>
      </c>
      <c r="AG68">
        <v>154</v>
      </c>
      <c r="AH68">
        <v>50</v>
      </c>
      <c r="AI68">
        <v>3</v>
      </c>
      <c r="AJ68">
        <v>1</v>
      </c>
      <c r="AK68">
        <v>46</v>
      </c>
      <c r="AL68">
        <v>23</v>
      </c>
      <c r="AM68">
        <v>9</v>
      </c>
      <c r="AN68">
        <v>14</v>
      </c>
      <c r="AO68" t="s">
        <v>19</v>
      </c>
    </row>
    <row r="69" spans="1:41">
      <c r="A69" t="s">
        <v>869</v>
      </c>
      <c r="B69">
        <v>445</v>
      </c>
      <c r="C69">
        <v>69</v>
      </c>
      <c r="D69">
        <v>42</v>
      </c>
      <c r="E69">
        <v>334</v>
      </c>
      <c r="F69">
        <v>210</v>
      </c>
      <c r="G69">
        <v>49</v>
      </c>
      <c r="H69">
        <v>27</v>
      </c>
      <c r="I69">
        <v>134</v>
      </c>
      <c r="J69">
        <v>68</v>
      </c>
      <c r="K69">
        <v>20</v>
      </c>
      <c r="L69">
        <v>13</v>
      </c>
      <c r="M69">
        <v>35</v>
      </c>
      <c r="N69">
        <v>2</v>
      </c>
      <c r="O69">
        <v>2</v>
      </c>
      <c r="P69" t="s">
        <v>19</v>
      </c>
      <c r="Q69" t="s">
        <v>19</v>
      </c>
      <c r="R69" t="s">
        <v>19</v>
      </c>
      <c r="S69" t="s">
        <v>19</v>
      </c>
      <c r="T69" t="s">
        <v>19</v>
      </c>
      <c r="U69" t="s">
        <v>19</v>
      </c>
      <c r="V69">
        <v>4</v>
      </c>
      <c r="W69">
        <v>2</v>
      </c>
      <c r="X69">
        <v>1</v>
      </c>
      <c r="Y69">
        <v>1</v>
      </c>
      <c r="Z69">
        <v>47</v>
      </c>
      <c r="AA69">
        <v>14</v>
      </c>
      <c r="AB69">
        <v>5</v>
      </c>
      <c r="AC69">
        <v>28</v>
      </c>
      <c r="AD69">
        <v>178</v>
      </c>
      <c r="AE69">
        <v>10</v>
      </c>
      <c r="AF69">
        <v>8</v>
      </c>
      <c r="AG69">
        <v>160</v>
      </c>
      <c r="AH69">
        <v>43</v>
      </c>
      <c r="AI69">
        <v>3</v>
      </c>
      <c r="AJ69">
        <v>2</v>
      </c>
      <c r="AK69">
        <v>38</v>
      </c>
      <c r="AL69">
        <v>14</v>
      </c>
      <c r="AM69">
        <v>7</v>
      </c>
      <c r="AN69">
        <v>5</v>
      </c>
      <c r="AO69">
        <v>2</v>
      </c>
    </row>
    <row r="70" spans="1:41">
      <c r="A70" t="s">
        <v>868</v>
      </c>
      <c r="B70">
        <v>404</v>
      </c>
      <c r="C70">
        <v>113</v>
      </c>
      <c r="D70">
        <v>45</v>
      </c>
      <c r="E70">
        <v>246</v>
      </c>
      <c r="F70">
        <v>189</v>
      </c>
      <c r="G70">
        <v>84</v>
      </c>
      <c r="H70">
        <v>29</v>
      </c>
      <c r="I70">
        <v>76</v>
      </c>
      <c r="J70">
        <v>56</v>
      </c>
      <c r="K70">
        <v>32</v>
      </c>
      <c r="L70">
        <v>9</v>
      </c>
      <c r="M70">
        <v>15</v>
      </c>
      <c r="N70">
        <v>2</v>
      </c>
      <c r="O70" t="s">
        <v>19</v>
      </c>
      <c r="P70">
        <v>1</v>
      </c>
      <c r="Q70">
        <v>1</v>
      </c>
      <c r="R70">
        <v>1</v>
      </c>
      <c r="S70" t="s">
        <v>19</v>
      </c>
      <c r="T70" t="s">
        <v>19</v>
      </c>
      <c r="U70">
        <v>1</v>
      </c>
      <c r="V70" t="s">
        <v>19</v>
      </c>
      <c r="W70" t="s">
        <v>19</v>
      </c>
      <c r="X70" t="s">
        <v>19</v>
      </c>
      <c r="Y70" t="s">
        <v>19</v>
      </c>
      <c r="Z70">
        <v>66</v>
      </c>
      <c r="AA70">
        <v>29</v>
      </c>
      <c r="AB70">
        <v>15</v>
      </c>
      <c r="AC70">
        <v>22</v>
      </c>
      <c r="AD70">
        <v>115</v>
      </c>
      <c r="AE70">
        <v>11</v>
      </c>
      <c r="AF70">
        <v>2</v>
      </c>
      <c r="AG70">
        <v>102</v>
      </c>
      <c r="AH70">
        <v>78</v>
      </c>
      <c r="AI70">
        <v>9</v>
      </c>
      <c r="AJ70">
        <v>2</v>
      </c>
      <c r="AK70">
        <v>67</v>
      </c>
      <c r="AL70">
        <v>22</v>
      </c>
      <c r="AM70">
        <v>9</v>
      </c>
      <c r="AN70">
        <v>12</v>
      </c>
      <c r="AO70">
        <v>1</v>
      </c>
    </row>
    <row r="71" spans="1:41">
      <c r="A71" t="s">
        <v>867</v>
      </c>
      <c r="B71">
        <v>143</v>
      </c>
      <c r="C71">
        <v>37</v>
      </c>
      <c r="D71">
        <v>25</v>
      </c>
      <c r="E71">
        <v>81</v>
      </c>
      <c r="F71">
        <v>71</v>
      </c>
      <c r="G71">
        <v>22</v>
      </c>
      <c r="H71">
        <v>15</v>
      </c>
      <c r="I71">
        <v>34</v>
      </c>
      <c r="J71">
        <v>21</v>
      </c>
      <c r="K71">
        <v>5</v>
      </c>
      <c r="L71">
        <v>6</v>
      </c>
      <c r="M71">
        <v>10</v>
      </c>
      <c r="N71">
        <v>2</v>
      </c>
      <c r="O71" t="s">
        <v>19</v>
      </c>
      <c r="P71">
        <v>1</v>
      </c>
      <c r="Q71">
        <v>1</v>
      </c>
      <c r="R71" t="s">
        <v>19</v>
      </c>
      <c r="S71" t="s">
        <v>19</v>
      </c>
      <c r="T71" t="s">
        <v>19</v>
      </c>
      <c r="U71" t="s">
        <v>19</v>
      </c>
      <c r="V71" t="s">
        <v>19</v>
      </c>
      <c r="W71" t="s">
        <v>19</v>
      </c>
      <c r="X71" t="s">
        <v>19</v>
      </c>
      <c r="Y71" t="s">
        <v>19</v>
      </c>
      <c r="Z71">
        <v>20</v>
      </c>
      <c r="AA71">
        <v>7</v>
      </c>
      <c r="AB71">
        <v>5</v>
      </c>
      <c r="AC71">
        <v>8</v>
      </c>
      <c r="AD71">
        <v>30</v>
      </c>
      <c r="AE71">
        <v>3</v>
      </c>
      <c r="AF71">
        <v>1</v>
      </c>
      <c r="AG71">
        <v>26</v>
      </c>
      <c r="AH71">
        <v>31</v>
      </c>
      <c r="AI71">
        <v>8</v>
      </c>
      <c r="AJ71">
        <v>2</v>
      </c>
      <c r="AK71">
        <v>21</v>
      </c>
      <c r="AL71">
        <v>11</v>
      </c>
      <c r="AM71">
        <v>4</v>
      </c>
      <c r="AN71">
        <v>7</v>
      </c>
      <c r="AO71" t="s">
        <v>19</v>
      </c>
    </row>
    <row r="72" spans="1:41">
      <c r="A72" t="s">
        <v>866</v>
      </c>
      <c r="B72">
        <v>242</v>
      </c>
      <c r="C72">
        <v>49</v>
      </c>
      <c r="D72">
        <v>26</v>
      </c>
      <c r="E72">
        <v>167</v>
      </c>
      <c r="F72">
        <v>112</v>
      </c>
      <c r="G72">
        <v>45</v>
      </c>
      <c r="H72">
        <v>16</v>
      </c>
      <c r="I72">
        <v>51</v>
      </c>
      <c r="J72">
        <v>54</v>
      </c>
      <c r="K72">
        <v>23</v>
      </c>
      <c r="L72">
        <v>10</v>
      </c>
      <c r="M72">
        <v>21</v>
      </c>
      <c r="N72">
        <v>3</v>
      </c>
      <c r="O72">
        <v>2</v>
      </c>
      <c r="P72" t="s">
        <v>19</v>
      </c>
      <c r="Q72">
        <v>1</v>
      </c>
      <c r="R72" t="s">
        <v>19</v>
      </c>
      <c r="S72" t="s">
        <v>19</v>
      </c>
      <c r="T72" t="s">
        <v>19</v>
      </c>
      <c r="U72" t="s">
        <v>19</v>
      </c>
      <c r="V72" t="s">
        <v>19</v>
      </c>
      <c r="W72" t="s">
        <v>19</v>
      </c>
      <c r="X72" t="s">
        <v>19</v>
      </c>
      <c r="Y72" t="s">
        <v>19</v>
      </c>
      <c r="Z72">
        <v>41</v>
      </c>
      <c r="AA72">
        <v>16</v>
      </c>
      <c r="AB72">
        <v>5</v>
      </c>
      <c r="AC72">
        <v>20</v>
      </c>
      <c r="AD72">
        <v>75</v>
      </c>
      <c r="AE72">
        <v>2</v>
      </c>
      <c r="AF72">
        <v>3</v>
      </c>
      <c r="AG72">
        <v>70</v>
      </c>
      <c r="AH72">
        <v>48</v>
      </c>
      <c r="AI72">
        <v>2</v>
      </c>
      <c r="AJ72" t="s">
        <v>19</v>
      </c>
      <c r="AK72">
        <v>46</v>
      </c>
      <c r="AL72">
        <v>7</v>
      </c>
      <c r="AM72" t="s">
        <v>19</v>
      </c>
      <c r="AN72">
        <v>7</v>
      </c>
      <c r="AO72" t="s">
        <v>19</v>
      </c>
    </row>
    <row r="73" spans="1:41">
      <c r="A73" t="s">
        <v>865</v>
      </c>
      <c r="B73">
        <v>32</v>
      </c>
      <c r="C73">
        <v>4</v>
      </c>
      <c r="D73">
        <v>6</v>
      </c>
      <c r="E73">
        <v>22</v>
      </c>
      <c r="F73">
        <v>16</v>
      </c>
      <c r="G73">
        <v>2</v>
      </c>
      <c r="H73">
        <v>3</v>
      </c>
      <c r="I73">
        <v>11</v>
      </c>
      <c r="J73">
        <v>6</v>
      </c>
      <c r="K73">
        <v>1</v>
      </c>
      <c r="L73">
        <v>1</v>
      </c>
      <c r="M73">
        <v>4</v>
      </c>
      <c r="N73" t="s">
        <v>19</v>
      </c>
      <c r="O73" t="s">
        <v>19</v>
      </c>
      <c r="P73" t="s">
        <v>19</v>
      </c>
      <c r="Q73" t="s">
        <v>19</v>
      </c>
      <c r="R73" t="s">
        <v>19</v>
      </c>
      <c r="S73" t="s">
        <v>19</v>
      </c>
      <c r="T73" t="s">
        <v>19</v>
      </c>
      <c r="U73" t="s">
        <v>19</v>
      </c>
      <c r="V73" t="s">
        <v>19</v>
      </c>
      <c r="W73" t="s">
        <v>19</v>
      </c>
      <c r="X73" t="s">
        <v>19</v>
      </c>
      <c r="Y73" t="s">
        <v>19</v>
      </c>
      <c r="Z73">
        <v>3</v>
      </c>
      <c r="AA73" t="s">
        <v>19</v>
      </c>
      <c r="AB73">
        <v>1</v>
      </c>
      <c r="AC73">
        <v>2</v>
      </c>
      <c r="AD73">
        <v>7</v>
      </c>
      <c r="AE73">
        <v>1</v>
      </c>
      <c r="AF73" t="s">
        <v>19</v>
      </c>
      <c r="AG73">
        <v>6</v>
      </c>
      <c r="AH73">
        <v>6</v>
      </c>
      <c r="AI73" t="s">
        <v>19</v>
      </c>
      <c r="AJ73">
        <v>1</v>
      </c>
      <c r="AK73">
        <v>5</v>
      </c>
      <c r="AL73">
        <v>3</v>
      </c>
      <c r="AM73">
        <v>1</v>
      </c>
      <c r="AN73">
        <v>2</v>
      </c>
      <c r="AO73" t="s">
        <v>19</v>
      </c>
    </row>
    <row r="74" spans="1:41">
      <c r="A74" t="s">
        <v>864</v>
      </c>
      <c r="B74">
        <v>159</v>
      </c>
      <c r="C74">
        <v>19</v>
      </c>
      <c r="D74">
        <v>16</v>
      </c>
      <c r="E74">
        <v>124</v>
      </c>
      <c r="F74">
        <v>85</v>
      </c>
      <c r="G74">
        <v>12</v>
      </c>
      <c r="H74">
        <v>12</v>
      </c>
      <c r="I74">
        <v>61</v>
      </c>
      <c r="J74">
        <v>35</v>
      </c>
      <c r="K74">
        <v>6</v>
      </c>
      <c r="L74">
        <v>6</v>
      </c>
      <c r="M74">
        <v>23</v>
      </c>
      <c r="N74">
        <v>1</v>
      </c>
      <c r="O74">
        <v>1</v>
      </c>
      <c r="P74" t="s">
        <v>19</v>
      </c>
      <c r="Q74" t="s">
        <v>19</v>
      </c>
      <c r="R74" t="s">
        <v>19</v>
      </c>
      <c r="S74" t="s">
        <v>19</v>
      </c>
      <c r="T74" t="s">
        <v>19</v>
      </c>
      <c r="U74" t="s">
        <v>19</v>
      </c>
      <c r="V74" t="s">
        <v>19</v>
      </c>
      <c r="W74" t="s">
        <v>19</v>
      </c>
      <c r="X74" t="s">
        <v>19</v>
      </c>
      <c r="Y74" t="s">
        <v>19</v>
      </c>
      <c r="Z74">
        <v>8</v>
      </c>
      <c r="AA74">
        <v>1</v>
      </c>
      <c r="AB74" t="s">
        <v>19</v>
      </c>
      <c r="AC74">
        <v>7</v>
      </c>
      <c r="AD74">
        <v>27</v>
      </c>
      <c r="AE74">
        <v>2</v>
      </c>
      <c r="AF74" t="s">
        <v>19</v>
      </c>
      <c r="AG74">
        <v>25</v>
      </c>
      <c r="AH74">
        <v>43</v>
      </c>
      <c r="AI74">
        <v>3</v>
      </c>
      <c r="AJ74">
        <v>2</v>
      </c>
      <c r="AK74">
        <v>38</v>
      </c>
      <c r="AL74">
        <v>4</v>
      </c>
      <c r="AM74">
        <v>2</v>
      </c>
      <c r="AN74">
        <v>2</v>
      </c>
      <c r="AO74" t="s">
        <v>19</v>
      </c>
    </row>
    <row r="75" spans="1:41">
      <c r="A75" t="s">
        <v>863</v>
      </c>
      <c r="B75">
        <v>112</v>
      </c>
      <c r="C75">
        <v>21</v>
      </c>
      <c r="D75">
        <v>19</v>
      </c>
      <c r="E75">
        <v>72</v>
      </c>
      <c r="F75">
        <v>59</v>
      </c>
      <c r="G75">
        <v>14</v>
      </c>
      <c r="H75">
        <v>9</v>
      </c>
      <c r="I75">
        <v>36</v>
      </c>
      <c r="J75">
        <v>21</v>
      </c>
      <c r="K75">
        <v>5</v>
      </c>
      <c r="L75">
        <v>6</v>
      </c>
      <c r="M75">
        <v>10</v>
      </c>
      <c r="N75">
        <v>1</v>
      </c>
      <c r="O75">
        <v>1</v>
      </c>
      <c r="P75" t="s">
        <v>19</v>
      </c>
      <c r="Q75" t="s">
        <v>19</v>
      </c>
      <c r="R75" t="s">
        <v>19</v>
      </c>
      <c r="S75" t="s">
        <v>19</v>
      </c>
      <c r="T75" t="s">
        <v>19</v>
      </c>
      <c r="U75" t="s">
        <v>19</v>
      </c>
      <c r="V75">
        <v>1</v>
      </c>
      <c r="W75" t="s">
        <v>19</v>
      </c>
      <c r="X75" t="s">
        <v>19</v>
      </c>
      <c r="Y75">
        <v>1</v>
      </c>
      <c r="Z75">
        <v>27</v>
      </c>
      <c r="AA75">
        <v>8</v>
      </c>
      <c r="AB75">
        <v>2</v>
      </c>
      <c r="AC75">
        <v>17</v>
      </c>
      <c r="AD75">
        <v>13</v>
      </c>
      <c r="AE75">
        <v>3</v>
      </c>
      <c r="AF75">
        <v>1</v>
      </c>
      <c r="AG75">
        <v>9</v>
      </c>
      <c r="AH75">
        <v>31</v>
      </c>
      <c r="AI75">
        <v>4</v>
      </c>
      <c r="AJ75">
        <v>1</v>
      </c>
      <c r="AK75">
        <v>26</v>
      </c>
      <c r="AL75">
        <v>9</v>
      </c>
      <c r="AM75" t="s">
        <v>19</v>
      </c>
      <c r="AN75">
        <v>8</v>
      </c>
      <c r="AO75">
        <v>1</v>
      </c>
    </row>
    <row r="76" spans="1:41">
      <c r="A76" t="s">
        <v>862</v>
      </c>
      <c r="B76">
        <v>253</v>
      </c>
      <c r="C76">
        <v>18</v>
      </c>
      <c r="D76">
        <v>23</v>
      </c>
      <c r="E76">
        <v>212</v>
      </c>
      <c r="F76">
        <v>128</v>
      </c>
      <c r="G76">
        <v>12</v>
      </c>
      <c r="H76">
        <v>13</v>
      </c>
      <c r="I76">
        <v>103</v>
      </c>
      <c r="J76">
        <v>38</v>
      </c>
      <c r="K76">
        <v>5</v>
      </c>
      <c r="L76">
        <v>9</v>
      </c>
      <c r="M76">
        <v>24</v>
      </c>
      <c r="N76">
        <v>8</v>
      </c>
      <c r="O76" t="s">
        <v>19</v>
      </c>
      <c r="P76" t="s">
        <v>19</v>
      </c>
      <c r="Q76">
        <v>8</v>
      </c>
      <c r="R76">
        <v>1</v>
      </c>
      <c r="S76">
        <v>1</v>
      </c>
      <c r="T76" t="s">
        <v>19</v>
      </c>
      <c r="U76" t="s">
        <v>19</v>
      </c>
      <c r="V76">
        <v>2</v>
      </c>
      <c r="W76" t="s">
        <v>19</v>
      </c>
      <c r="X76" t="s">
        <v>19</v>
      </c>
      <c r="Y76">
        <v>2</v>
      </c>
      <c r="Z76">
        <v>43</v>
      </c>
      <c r="AA76">
        <v>6</v>
      </c>
      <c r="AB76" t="s">
        <v>19</v>
      </c>
      <c r="AC76">
        <v>37</v>
      </c>
      <c r="AD76">
        <v>28</v>
      </c>
      <c r="AE76">
        <v>1</v>
      </c>
      <c r="AF76">
        <v>3</v>
      </c>
      <c r="AG76">
        <v>24</v>
      </c>
      <c r="AH76">
        <v>90</v>
      </c>
      <c r="AI76">
        <v>3</v>
      </c>
      <c r="AJ76">
        <v>2</v>
      </c>
      <c r="AK76">
        <v>85</v>
      </c>
      <c r="AL76">
        <v>7</v>
      </c>
      <c r="AM76">
        <v>2</v>
      </c>
      <c r="AN76">
        <v>5</v>
      </c>
      <c r="AO76" t="s">
        <v>19</v>
      </c>
    </row>
    <row r="77" spans="1:41">
      <c r="A77" t="s">
        <v>861</v>
      </c>
      <c r="B77">
        <v>61</v>
      </c>
      <c r="C77">
        <v>10</v>
      </c>
      <c r="D77">
        <v>24</v>
      </c>
      <c r="E77">
        <v>27</v>
      </c>
      <c r="F77">
        <v>35</v>
      </c>
      <c r="G77">
        <v>3</v>
      </c>
      <c r="H77">
        <v>20</v>
      </c>
      <c r="I77">
        <v>12</v>
      </c>
      <c r="J77">
        <v>18</v>
      </c>
      <c r="K77">
        <v>2</v>
      </c>
      <c r="L77">
        <v>14</v>
      </c>
      <c r="M77">
        <v>2</v>
      </c>
      <c r="N77">
        <v>1</v>
      </c>
      <c r="O77" t="s">
        <v>19</v>
      </c>
      <c r="P77" t="s">
        <v>19</v>
      </c>
      <c r="Q77">
        <v>1</v>
      </c>
      <c r="R77" t="s">
        <v>19</v>
      </c>
      <c r="S77" t="s">
        <v>19</v>
      </c>
      <c r="T77" t="s">
        <v>19</v>
      </c>
      <c r="U77" t="s">
        <v>19</v>
      </c>
      <c r="V77" t="s">
        <v>19</v>
      </c>
      <c r="W77" t="s">
        <v>19</v>
      </c>
      <c r="X77" t="s">
        <v>19</v>
      </c>
      <c r="Y77" t="s">
        <v>19</v>
      </c>
      <c r="Z77">
        <v>8</v>
      </c>
      <c r="AA77">
        <v>1</v>
      </c>
      <c r="AB77">
        <v>4</v>
      </c>
      <c r="AC77">
        <v>3</v>
      </c>
      <c r="AD77">
        <v>7</v>
      </c>
      <c r="AE77">
        <v>1</v>
      </c>
      <c r="AF77" t="s">
        <v>19</v>
      </c>
      <c r="AG77">
        <v>6</v>
      </c>
      <c r="AH77">
        <v>16</v>
      </c>
      <c r="AI77">
        <v>6</v>
      </c>
      <c r="AJ77">
        <v>1</v>
      </c>
      <c r="AK77">
        <v>9</v>
      </c>
      <c r="AL77">
        <v>3</v>
      </c>
      <c r="AM77" t="s">
        <v>19</v>
      </c>
      <c r="AN77">
        <v>3</v>
      </c>
      <c r="AO77" t="s">
        <v>19</v>
      </c>
    </row>
    <row r="78" spans="1:41">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row>
    <row r="79" spans="1:41">
      <c r="A79" t="s">
        <v>859</v>
      </c>
      <c r="B79">
        <v>20</v>
      </c>
      <c r="C79">
        <v>8</v>
      </c>
      <c r="D79">
        <v>1</v>
      </c>
      <c r="E79">
        <v>11</v>
      </c>
      <c r="F79">
        <v>10</v>
      </c>
      <c r="G79">
        <v>4</v>
      </c>
      <c r="H79" t="s">
        <v>19</v>
      </c>
      <c r="I79">
        <v>6</v>
      </c>
      <c r="J79">
        <v>5</v>
      </c>
      <c r="K79">
        <v>2</v>
      </c>
      <c r="L79" t="s">
        <v>19</v>
      </c>
      <c r="M79">
        <v>3</v>
      </c>
      <c r="N79" t="s">
        <v>19</v>
      </c>
      <c r="O79" t="s">
        <v>19</v>
      </c>
      <c r="P79" t="s">
        <v>19</v>
      </c>
      <c r="Q79" t="s">
        <v>19</v>
      </c>
      <c r="R79" t="s">
        <v>19</v>
      </c>
      <c r="S79" t="s">
        <v>19</v>
      </c>
      <c r="T79" t="s">
        <v>19</v>
      </c>
      <c r="U79" t="s">
        <v>19</v>
      </c>
      <c r="V79">
        <v>1</v>
      </c>
      <c r="W79" t="s">
        <v>19</v>
      </c>
      <c r="X79" t="s">
        <v>19</v>
      </c>
      <c r="Y79">
        <v>1</v>
      </c>
      <c r="Z79">
        <v>3</v>
      </c>
      <c r="AA79">
        <v>1</v>
      </c>
      <c r="AB79" t="s">
        <v>19</v>
      </c>
      <c r="AC79">
        <v>2</v>
      </c>
      <c r="AD79">
        <v>3</v>
      </c>
      <c r="AE79" t="s">
        <v>19</v>
      </c>
      <c r="AF79" t="s">
        <v>19</v>
      </c>
      <c r="AG79">
        <v>3</v>
      </c>
      <c r="AH79">
        <v>5</v>
      </c>
      <c r="AI79">
        <v>3</v>
      </c>
      <c r="AJ79" t="s">
        <v>19</v>
      </c>
      <c r="AK79">
        <v>2</v>
      </c>
      <c r="AL79">
        <v>2</v>
      </c>
      <c r="AM79">
        <v>1</v>
      </c>
      <c r="AN79">
        <v>1</v>
      </c>
      <c r="AO79" t="s">
        <v>19</v>
      </c>
    </row>
    <row r="80" spans="1:41">
      <c r="A80" t="s">
        <v>858</v>
      </c>
      <c r="B80">
        <v>41</v>
      </c>
      <c r="C80">
        <v>12</v>
      </c>
      <c r="D80">
        <v>10</v>
      </c>
      <c r="E80">
        <v>19</v>
      </c>
      <c r="F80">
        <v>23</v>
      </c>
      <c r="G80">
        <v>7</v>
      </c>
      <c r="H80">
        <v>2</v>
      </c>
      <c r="I80">
        <v>14</v>
      </c>
      <c r="J80">
        <v>12</v>
      </c>
      <c r="K80">
        <v>5</v>
      </c>
      <c r="L80">
        <v>2</v>
      </c>
      <c r="M80">
        <v>5</v>
      </c>
      <c r="N80" t="s">
        <v>19</v>
      </c>
      <c r="O80" t="s">
        <v>19</v>
      </c>
      <c r="P80" t="s">
        <v>19</v>
      </c>
      <c r="Q80" t="s">
        <v>19</v>
      </c>
      <c r="R80" t="s">
        <v>19</v>
      </c>
      <c r="S80" t="s">
        <v>19</v>
      </c>
      <c r="T80" t="s">
        <v>19</v>
      </c>
      <c r="U80" t="s">
        <v>19</v>
      </c>
      <c r="V80">
        <v>1</v>
      </c>
      <c r="W80" t="s">
        <v>19</v>
      </c>
      <c r="X80" t="s">
        <v>19</v>
      </c>
      <c r="Y80">
        <v>1</v>
      </c>
      <c r="Z80">
        <v>7</v>
      </c>
      <c r="AA80">
        <v>1</v>
      </c>
      <c r="AB80" t="s">
        <v>19</v>
      </c>
      <c r="AC80">
        <v>6</v>
      </c>
      <c r="AD80">
        <v>4</v>
      </c>
      <c r="AE80">
        <v>1</v>
      </c>
      <c r="AF80" t="s">
        <v>19</v>
      </c>
      <c r="AG80">
        <v>3</v>
      </c>
      <c r="AH80">
        <v>6</v>
      </c>
      <c r="AI80">
        <v>4</v>
      </c>
      <c r="AJ80">
        <v>1</v>
      </c>
      <c r="AK80">
        <v>1</v>
      </c>
      <c r="AL80">
        <v>8</v>
      </c>
      <c r="AM80" t="s">
        <v>19</v>
      </c>
      <c r="AN80">
        <v>7</v>
      </c>
      <c r="AO80">
        <v>1</v>
      </c>
    </row>
    <row r="81" spans="1:41">
      <c r="A81" t="s">
        <v>857</v>
      </c>
      <c r="B81">
        <v>64</v>
      </c>
      <c r="C81">
        <v>29</v>
      </c>
      <c r="D81">
        <v>17</v>
      </c>
      <c r="E81">
        <v>18</v>
      </c>
      <c r="F81">
        <v>41</v>
      </c>
      <c r="G81">
        <v>17</v>
      </c>
      <c r="H81">
        <v>14</v>
      </c>
      <c r="I81">
        <v>10</v>
      </c>
      <c r="J81">
        <v>23</v>
      </c>
      <c r="K81">
        <v>10</v>
      </c>
      <c r="L81">
        <v>10</v>
      </c>
      <c r="M81">
        <v>3</v>
      </c>
      <c r="N81">
        <v>2</v>
      </c>
      <c r="O81">
        <v>1</v>
      </c>
      <c r="P81" t="s">
        <v>19</v>
      </c>
      <c r="Q81">
        <v>1</v>
      </c>
      <c r="R81" t="s">
        <v>19</v>
      </c>
      <c r="S81" t="s">
        <v>19</v>
      </c>
      <c r="T81" t="s">
        <v>19</v>
      </c>
      <c r="U81" t="s">
        <v>19</v>
      </c>
      <c r="V81" t="s">
        <v>19</v>
      </c>
      <c r="W81" t="s">
        <v>19</v>
      </c>
      <c r="X81" t="s">
        <v>19</v>
      </c>
      <c r="Y81" t="s">
        <v>19</v>
      </c>
      <c r="Z81">
        <v>12</v>
      </c>
      <c r="AA81">
        <v>4</v>
      </c>
      <c r="AB81">
        <v>3</v>
      </c>
      <c r="AC81">
        <v>5</v>
      </c>
      <c r="AD81">
        <v>9</v>
      </c>
      <c r="AE81">
        <v>2</v>
      </c>
      <c r="AF81">
        <v>1</v>
      </c>
      <c r="AG81">
        <v>6</v>
      </c>
      <c r="AH81">
        <v>10</v>
      </c>
      <c r="AI81">
        <v>8</v>
      </c>
      <c r="AJ81" t="s">
        <v>19</v>
      </c>
      <c r="AK81">
        <v>2</v>
      </c>
      <c r="AL81">
        <v>4</v>
      </c>
      <c r="AM81">
        <v>2</v>
      </c>
      <c r="AN81">
        <v>2</v>
      </c>
      <c r="AO81" t="s">
        <v>19</v>
      </c>
    </row>
    <row r="82" spans="1:41">
      <c r="A82" t="s">
        <v>856</v>
      </c>
      <c r="B82">
        <v>32</v>
      </c>
      <c r="C82">
        <v>5</v>
      </c>
      <c r="D82">
        <v>3</v>
      </c>
      <c r="E82">
        <v>24</v>
      </c>
      <c r="F82">
        <v>18</v>
      </c>
      <c r="G82">
        <v>2</v>
      </c>
      <c r="H82">
        <v>1</v>
      </c>
      <c r="I82">
        <v>15</v>
      </c>
      <c r="J82">
        <v>6</v>
      </c>
      <c r="K82">
        <v>1</v>
      </c>
      <c r="L82" t="s">
        <v>19</v>
      </c>
      <c r="M82">
        <v>5</v>
      </c>
      <c r="N82">
        <v>1</v>
      </c>
      <c r="O82" t="s">
        <v>19</v>
      </c>
      <c r="P82" t="s">
        <v>19</v>
      </c>
      <c r="Q82">
        <v>1</v>
      </c>
      <c r="R82" t="s">
        <v>19</v>
      </c>
      <c r="S82" t="s">
        <v>19</v>
      </c>
      <c r="T82" t="s">
        <v>19</v>
      </c>
      <c r="U82" t="s">
        <v>19</v>
      </c>
      <c r="V82" t="s">
        <v>19</v>
      </c>
      <c r="W82" t="s">
        <v>19</v>
      </c>
      <c r="X82" t="s">
        <v>19</v>
      </c>
      <c r="Y82" t="s">
        <v>19</v>
      </c>
      <c r="Z82">
        <v>4</v>
      </c>
      <c r="AA82" t="s">
        <v>19</v>
      </c>
      <c r="AB82" t="s">
        <v>19</v>
      </c>
      <c r="AC82">
        <v>4</v>
      </c>
      <c r="AD82">
        <v>3</v>
      </c>
      <c r="AE82">
        <v>1</v>
      </c>
      <c r="AF82" t="s">
        <v>19</v>
      </c>
      <c r="AG82">
        <v>2</v>
      </c>
      <c r="AH82">
        <v>9</v>
      </c>
      <c r="AI82">
        <v>2</v>
      </c>
      <c r="AJ82" t="s">
        <v>19</v>
      </c>
      <c r="AK82">
        <v>7</v>
      </c>
      <c r="AL82">
        <v>2</v>
      </c>
      <c r="AM82" t="s">
        <v>19</v>
      </c>
      <c r="AN82">
        <v>2</v>
      </c>
      <c r="AO82" t="s">
        <v>19</v>
      </c>
    </row>
    <row r="83" spans="1:41">
      <c r="A83" t="s">
        <v>855</v>
      </c>
      <c r="B83">
        <v>11</v>
      </c>
      <c r="C83">
        <v>2</v>
      </c>
      <c r="D83">
        <v>3</v>
      </c>
      <c r="E83">
        <v>6</v>
      </c>
      <c r="F83">
        <v>5</v>
      </c>
      <c r="G83" t="s">
        <v>19</v>
      </c>
      <c r="H83">
        <v>2</v>
      </c>
      <c r="I83">
        <v>3</v>
      </c>
      <c r="J83">
        <v>2</v>
      </c>
      <c r="K83" t="s">
        <v>19</v>
      </c>
      <c r="L83">
        <v>2</v>
      </c>
      <c r="M83" t="s">
        <v>19</v>
      </c>
      <c r="N83" t="s">
        <v>19</v>
      </c>
      <c r="O83" t="s">
        <v>19</v>
      </c>
      <c r="P83" t="s">
        <v>19</v>
      </c>
      <c r="Q83" t="s">
        <v>19</v>
      </c>
      <c r="R83" t="s">
        <v>19</v>
      </c>
      <c r="S83" t="s">
        <v>19</v>
      </c>
      <c r="T83" t="s">
        <v>19</v>
      </c>
      <c r="U83" t="s">
        <v>19</v>
      </c>
      <c r="V83" t="s">
        <v>19</v>
      </c>
      <c r="W83" t="s">
        <v>19</v>
      </c>
      <c r="X83" t="s">
        <v>19</v>
      </c>
      <c r="Y83" t="s">
        <v>19</v>
      </c>
      <c r="Z83">
        <v>3</v>
      </c>
      <c r="AA83" t="s">
        <v>19</v>
      </c>
      <c r="AB83" t="s">
        <v>19</v>
      </c>
      <c r="AC83">
        <v>3</v>
      </c>
      <c r="AD83">
        <v>2</v>
      </c>
      <c r="AE83" t="s">
        <v>19</v>
      </c>
      <c r="AF83" t="s">
        <v>19</v>
      </c>
      <c r="AG83">
        <v>2</v>
      </c>
      <c r="AH83">
        <v>1</v>
      </c>
      <c r="AI83">
        <v>1</v>
      </c>
      <c r="AJ83" t="s">
        <v>19</v>
      </c>
      <c r="AK83" t="s">
        <v>19</v>
      </c>
      <c r="AL83">
        <v>3</v>
      </c>
      <c r="AM83">
        <v>1</v>
      </c>
      <c r="AN83">
        <v>1</v>
      </c>
      <c r="AO83">
        <v>1</v>
      </c>
    </row>
    <row r="84" spans="1:41">
      <c r="A84" t="s">
        <v>854</v>
      </c>
      <c r="B84">
        <v>79</v>
      </c>
      <c r="C84">
        <v>30</v>
      </c>
      <c r="D84">
        <v>21</v>
      </c>
      <c r="E84">
        <v>28</v>
      </c>
      <c r="F84">
        <v>45</v>
      </c>
      <c r="G84">
        <v>21</v>
      </c>
      <c r="H84">
        <v>9</v>
      </c>
      <c r="I84">
        <v>15</v>
      </c>
      <c r="J84">
        <v>14</v>
      </c>
      <c r="K84">
        <v>7</v>
      </c>
      <c r="L84">
        <v>4</v>
      </c>
      <c r="M84">
        <v>3</v>
      </c>
      <c r="N84" t="s">
        <v>19</v>
      </c>
      <c r="O84" t="s">
        <v>19</v>
      </c>
      <c r="P84" t="s">
        <v>19</v>
      </c>
      <c r="Q84" t="s">
        <v>19</v>
      </c>
      <c r="R84">
        <v>1</v>
      </c>
      <c r="S84">
        <v>1</v>
      </c>
      <c r="T84" t="s">
        <v>19</v>
      </c>
      <c r="U84" t="s">
        <v>19</v>
      </c>
      <c r="V84">
        <v>1</v>
      </c>
      <c r="W84" t="s">
        <v>19</v>
      </c>
      <c r="X84" t="s">
        <v>19</v>
      </c>
      <c r="Y84">
        <v>1</v>
      </c>
      <c r="Z84">
        <v>22</v>
      </c>
      <c r="AA84">
        <v>8</v>
      </c>
      <c r="AB84">
        <v>5</v>
      </c>
      <c r="AC84">
        <v>9</v>
      </c>
      <c r="AD84">
        <v>13</v>
      </c>
      <c r="AE84">
        <v>2</v>
      </c>
      <c r="AF84">
        <v>3</v>
      </c>
      <c r="AG84">
        <v>8</v>
      </c>
      <c r="AH84">
        <v>14</v>
      </c>
      <c r="AI84">
        <v>7</v>
      </c>
      <c r="AJ84">
        <v>2</v>
      </c>
      <c r="AK84">
        <v>5</v>
      </c>
      <c r="AL84">
        <v>7</v>
      </c>
      <c r="AM84" t="s">
        <v>19</v>
      </c>
      <c r="AN84">
        <v>7</v>
      </c>
      <c r="AO84" t="s">
        <v>19</v>
      </c>
    </row>
    <row r="85" spans="1:41">
      <c r="A85" t="s">
        <v>853</v>
      </c>
      <c r="B85">
        <v>69</v>
      </c>
      <c r="C85">
        <v>9</v>
      </c>
      <c r="D85">
        <v>32</v>
      </c>
      <c r="E85">
        <v>28</v>
      </c>
      <c r="F85">
        <v>43</v>
      </c>
      <c r="G85">
        <v>5</v>
      </c>
      <c r="H85">
        <v>20</v>
      </c>
      <c r="I85">
        <v>18</v>
      </c>
      <c r="J85">
        <v>19</v>
      </c>
      <c r="K85">
        <v>2</v>
      </c>
      <c r="L85">
        <v>11</v>
      </c>
      <c r="M85">
        <v>6</v>
      </c>
      <c r="N85" t="s">
        <v>19</v>
      </c>
      <c r="O85" t="s">
        <v>19</v>
      </c>
      <c r="P85" t="s">
        <v>19</v>
      </c>
      <c r="Q85" t="s">
        <v>19</v>
      </c>
      <c r="R85" t="s">
        <v>19</v>
      </c>
      <c r="S85" t="s">
        <v>19</v>
      </c>
      <c r="T85" t="s">
        <v>19</v>
      </c>
      <c r="U85" t="s">
        <v>19</v>
      </c>
      <c r="V85" t="s">
        <v>19</v>
      </c>
      <c r="W85" t="s">
        <v>19</v>
      </c>
      <c r="X85" t="s">
        <v>19</v>
      </c>
      <c r="Y85" t="s">
        <v>19</v>
      </c>
      <c r="Z85">
        <v>11</v>
      </c>
      <c r="AA85">
        <v>3</v>
      </c>
      <c r="AB85" t="s">
        <v>19</v>
      </c>
      <c r="AC85">
        <v>8</v>
      </c>
      <c r="AD85">
        <v>11</v>
      </c>
      <c r="AE85" t="s">
        <v>19</v>
      </c>
      <c r="AF85">
        <v>6</v>
      </c>
      <c r="AG85">
        <v>5</v>
      </c>
      <c r="AH85">
        <v>12</v>
      </c>
      <c r="AI85">
        <v>4</v>
      </c>
      <c r="AJ85">
        <v>3</v>
      </c>
      <c r="AK85">
        <v>5</v>
      </c>
      <c r="AL85">
        <v>3</v>
      </c>
      <c r="AM85" t="s">
        <v>19</v>
      </c>
      <c r="AN85">
        <v>3</v>
      </c>
      <c r="AO85" t="s">
        <v>19</v>
      </c>
    </row>
    <row r="86" spans="1:41">
      <c r="A86" t="s">
        <v>852</v>
      </c>
      <c r="B86">
        <v>59</v>
      </c>
      <c r="C86">
        <v>12</v>
      </c>
      <c r="D86">
        <v>3</v>
      </c>
      <c r="E86">
        <v>44</v>
      </c>
      <c r="F86">
        <v>31</v>
      </c>
      <c r="G86">
        <v>7</v>
      </c>
      <c r="H86">
        <v>1</v>
      </c>
      <c r="I86">
        <v>23</v>
      </c>
      <c r="J86">
        <v>7</v>
      </c>
      <c r="K86">
        <v>2</v>
      </c>
      <c r="L86" t="s">
        <v>19</v>
      </c>
      <c r="M86">
        <v>5</v>
      </c>
      <c r="N86" t="s">
        <v>19</v>
      </c>
      <c r="O86" t="s">
        <v>19</v>
      </c>
      <c r="P86" t="s">
        <v>19</v>
      </c>
      <c r="Q86" t="s">
        <v>19</v>
      </c>
      <c r="R86" t="s">
        <v>19</v>
      </c>
      <c r="S86" t="s">
        <v>19</v>
      </c>
      <c r="T86" t="s">
        <v>19</v>
      </c>
      <c r="U86" t="s">
        <v>19</v>
      </c>
      <c r="V86" t="s">
        <v>19</v>
      </c>
      <c r="W86" t="s">
        <v>19</v>
      </c>
      <c r="X86" t="s">
        <v>19</v>
      </c>
      <c r="Y86" t="s">
        <v>19</v>
      </c>
      <c r="Z86">
        <v>15</v>
      </c>
      <c r="AA86">
        <v>4</v>
      </c>
      <c r="AB86" t="s">
        <v>19</v>
      </c>
      <c r="AC86">
        <v>11</v>
      </c>
      <c r="AD86">
        <v>7</v>
      </c>
      <c r="AE86" t="s">
        <v>19</v>
      </c>
      <c r="AF86" t="s">
        <v>19</v>
      </c>
      <c r="AG86">
        <v>7</v>
      </c>
      <c r="AH86">
        <v>16</v>
      </c>
      <c r="AI86">
        <v>3</v>
      </c>
      <c r="AJ86">
        <v>1</v>
      </c>
      <c r="AK86">
        <v>12</v>
      </c>
      <c r="AL86">
        <v>5</v>
      </c>
      <c r="AM86">
        <v>2</v>
      </c>
      <c r="AN86">
        <v>1</v>
      </c>
      <c r="AO86">
        <v>2</v>
      </c>
    </row>
    <row r="87" spans="1:41">
      <c r="A87" t="s">
        <v>851</v>
      </c>
      <c r="B87">
        <v>50</v>
      </c>
      <c r="C87">
        <v>24</v>
      </c>
      <c r="D87">
        <v>2</v>
      </c>
      <c r="E87">
        <v>24</v>
      </c>
      <c r="F87">
        <v>32</v>
      </c>
      <c r="G87">
        <v>15</v>
      </c>
      <c r="H87">
        <v>1</v>
      </c>
      <c r="I87">
        <v>16</v>
      </c>
      <c r="J87">
        <v>11</v>
      </c>
      <c r="K87">
        <v>7</v>
      </c>
      <c r="L87" t="s">
        <v>19</v>
      </c>
      <c r="M87">
        <v>4</v>
      </c>
      <c r="N87" t="s">
        <v>19</v>
      </c>
      <c r="O87" t="s">
        <v>19</v>
      </c>
      <c r="P87" t="s">
        <v>19</v>
      </c>
      <c r="Q87" t="s">
        <v>19</v>
      </c>
      <c r="R87">
        <v>7</v>
      </c>
      <c r="S87" t="s">
        <v>19</v>
      </c>
      <c r="T87" t="s">
        <v>19</v>
      </c>
      <c r="U87">
        <v>7</v>
      </c>
      <c r="V87" t="s">
        <v>19</v>
      </c>
      <c r="W87" t="s">
        <v>19</v>
      </c>
      <c r="X87" t="s">
        <v>19</v>
      </c>
      <c r="Y87" t="s">
        <v>19</v>
      </c>
      <c r="Z87">
        <v>7</v>
      </c>
      <c r="AA87">
        <v>5</v>
      </c>
      <c r="AB87" t="s">
        <v>19</v>
      </c>
      <c r="AC87">
        <v>2</v>
      </c>
      <c r="AD87">
        <v>3</v>
      </c>
      <c r="AE87">
        <v>2</v>
      </c>
      <c r="AF87" t="s">
        <v>19</v>
      </c>
      <c r="AG87">
        <v>1</v>
      </c>
      <c r="AH87">
        <v>11</v>
      </c>
      <c r="AI87">
        <v>4</v>
      </c>
      <c r="AJ87" t="s">
        <v>19</v>
      </c>
      <c r="AK87">
        <v>7</v>
      </c>
      <c r="AL87">
        <v>4</v>
      </c>
      <c r="AM87">
        <v>3</v>
      </c>
      <c r="AN87">
        <v>1</v>
      </c>
      <c r="AO87" t="s">
        <v>19</v>
      </c>
    </row>
    <row r="88" spans="1:41">
      <c r="A88" t="s">
        <v>850</v>
      </c>
      <c r="B88">
        <v>50</v>
      </c>
      <c r="C88">
        <v>22</v>
      </c>
      <c r="D88">
        <v>14</v>
      </c>
      <c r="E88">
        <v>14</v>
      </c>
      <c r="F88">
        <v>25</v>
      </c>
      <c r="G88">
        <v>17</v>
      </c>
      <c r="H88">
        <v>5</v>
      </c>
      <c r="I88">
        <v>3</v>
      </c>
      <c r="J88">
        <v>17</v>
      </c>
      <c r="K88">
        <v>11</v>
      </c>
      <c r="L88">
        <v>5</v>
      </c>
      <c r="M88">
        <v>1</v>
      </c>
      <c r="N88" t="s">
        <v>19</v>
      </c>
      <c r="O88" t="s">
        <v>19</v>
      </c>
      <c r="P88" t="s">
        <v>19</v>
      </c>
      <c r="Q88" t="s">
        <v>19</v>
      </c>
      <c r="R88" t="s">
        <v>19</v>
      </c>
      <c r="S88" t="s">
        <v>19</v>
      </c>
      <c r="T88" t="s">
        <v>19</v>
      </c>
      <c r="U88" t="s">
        <v>19</v>
      </c>
      <c r="V88" t="s">
        <v>19</v>
      </c>
      <c r="W88" t="s">
        <v>19</v>
      </c>
      <c r="X88" t="s">
        <v>19</v>
      </c>
      <c r="Y88" t="s">
        <v>19</v>
      </c>
      <c r="Z88">
        <v>2</v>
      </c>
      <c r="AA88">
        <v>2</v>
      </c>
      <c r="AB88" t="s">
        <v>19</v>
      </c>
      <c r="AC88" t="s">
        <v>19</v>
      </c>
      <c r="AD88">
        <v>10</v>
      </c>
      <c r="AE88">
        <v>2</v>
      </c>
      <c r="AF88">
        <v>2</v>
      </c>
      <c r="AG88">
        <v>6</v>
      </c>
      <c r="AH88">
        <v>12</v>
      </c>
      <c r="AI88">
        <v>3</v>
      </c>
      <c r="AJ88">
        <v>5</v>
      </c>
      <c r="AK88">
        <v>4</v>
      </c>
      <c r="AL88">
        <v>3</v>
      </c>
      <c r="AM88" t="s">
        <v>19</v>
      </c>
      <c r="AN88">
        <v>2</v>
      </c>
      <c r="AO88">
        <v>1</v>
      </c>
    </row>
    <row r="89" spans="1:41">
      <c r="A89" t="s">
        <v>849</v>
      </c>
      <c r="B89">
        <v>75</v>
      </c>
      <c r="C89">
        <v>14</v>
      </c>
      <c r="D89">
        <v>3</v>
      </c>
      <c r="E89">
        <v>58</v>
      </c>
      <c r="F89">
        <v>47</v>
      </c>
      <c r="G89">
        <v>10</v>
      </c>
      <c r="H89">
        <v>3</v>
      </c>
      <c r="I89">
        <v>34</v>
      </c>
      <c r="J89">
        <v>13</v>
      </c>
      <c r="K89">
        <v>6</v>
      </c>
      <c r="L89">
        <v>2</v>
      </c>
      <c r="M89">
        <v>5</v>
      </c>
      <c r="N89" t="s">
        <v>19</v>
      </c>
      <c r="O89" t="s">
        <v>19</v>
      </c>
      <c r="P89" t="s">
        <v>19</v>
      </c>
      <c r="Q89" t="s">
        <v>19</v>
      </c>
      <c r="R89" t="s">
        <v>19</v>
      </c>
      <c r="S89" t="s">
        <v>19</v>
      </c>
      <c r="T89" t="s">
        <v>19</v>
      </c>
      <c r="U89" t="s">
        <v>19</v>
      </c>
      <c r="V89">
        <v>2</v>
      </c>
      <c r="W89">
        <v>1</v>
      </c>
      <c r="X89" t="s">
        <v>19</v>
      </c>
      <c r="Y89">
        <v>1</v>
      </c>
      <c r="Z89">
        <v>7</v>
      </c>
      <c r="AA89">
        <v>1</v>
      </c>
      <c r="AB89" t="s">
        <v>19</v>
      </c>
      <c r="AC89">
        <v>6</v>
      </c>
      <c r="AD89">
        <v>20</v>
      </c>
      <c r="AE89">
        <v>1</v>
      </c>
      <c r="AF89" t="s">
        <v>19</v>
      </c>
      <c r="AG89">
        <v>19</v>
      </c>
      <c r="AH89">
        <v>8</v>
      </c>
      <c r="AI89">
        <v>3</v>
      </c>
      <c r="AJ89" t="s">
        <v>19</v>
      </c>
      <c r="AK89">
        <v>5</v>
      </c>
      <c r="AL89" t="s">
        <v>19</v>
      </c>
      <c r="AM89" t="s">
        <v>19</v>
      </c>
      <c r="AN89" t="s">
        <v>19</v>
      </c>
      <c r="AO89" t="s">
        <v>19</v>
      </c>
    </row>
    <row r="90" spans="1:41">
      <c r="A90" t="s">
        <v>848</v>
      </c>
      <c r="B90">
        <v>95</v>
      </c>
      <c r="C90">
        <v>23</v>
      </c>
      <c r="D90">
        <v>3</v>
      </c>
      <c r="E90">
        <v>69</v>
      </c>
      <c r="F90">
        <v>37</v>
      </c>
      <c r="G90">
        <v>22</v>
      </c>
      <c r="H90">
        <v>2</v>
      </c>
      <c r="I90">
        <v>13</v>
      </c>
      <c r="J90">
        <v>13</v>
      </c>
      <c r="K90">
        <v>10</v>
      </c>
      <c r="L90" t="s">
        <v>19</v>
      </c>
      <c r="M90">
        <v>3</v>
      </c>
      <c r="N90">
        <v>1</v>
      </c>
      <c r="O90" t="s">
        <v>19</v>
      </c>
      <c r="P90" t="s">
        <v>19</v>
      </c>
      <c r="Q90">
        <v>1</v>
      </c>
      <c r="R90" t="s">
        <v>19</v>
      </c>
      <c r="S90" t="s">
        <v>19</v>
      </c>
      <c r="T90" t="s">
        <v>19</v>
      </c>
      <c r="U90" t="s">
        <v>19</v>
      </c>
      <c r="V90">
        <v>1</v>
      </c>
      <c r="W90">
        <v>1</v>
      </c>
      <c r="X90" t="s">
        <v>19</v>
      </c>
      <c r="Y90" t="s">
        <v>19</v>
      </c>
      <c r="Z90">
        <v>10</v>
      </c>
      <c r="AA90">
        <v>4</v>
      </c>
      <c r="AB90">
        <v>1</v>
      </c>
      <c r="AC90">
        <v>5</v>
      </c>
      <c r="AD90">
        <v>31</v>
      </c>
      <c r="AE90" t="s">
        <v>19</v>
      </c>
      <c r="AF90" t="s">
        <v>19</v>
      </c>
      <c r="AG90">
        <v>31</v>
      </c>
      <c r="AH90">
        <v>26</v>
      </c>
      <c r="AI90">
        <v>1</v>
      </c>
      <c r="AJ90" t="s">
        <v>19</v>
      </c>
      <c r="AK90">
        <v>25</v>
      </c>
      <c r="AL90">
        <v>1</v>
      </c>
      <c r="AM90" t="s">
        <v>19</v>
      </c>
      <c r="AN90">
        <v>1</v>
      </c>
      <c r="AO90" t="s">
        <v>19</v>
      </c>
    </row>
    <row r="91" spans="1:41">
      <c r="A91" t="s">
        <v>847</v>
      </c>
      <c r="B91">
        <v>96</v>
      </c>
      <c r="C91">
        <v>19</v>
      </c>
      <c r="D91">
        <v>20</v>
      </c>
      <c r="E91">
        <v>57</v>
      </c>
      <c r="F91">
        <v>42</v>
      </c>
      <c r="G91">
        <v>16</v>
      </c>
      <c r="H91">
        <v>2</v>
      </c>
      <c r="I91">
        <v>24</v>
      </c>
      <c r="J91">
        <v>3</v>
      </c>
      <c r="K91">
        <v>3</v>
      </c>
      <c r="L91" t="s">
        <v>19</v>
      </c>
      <c r="M91" t="s">
        <v>19</v>
      </c>
      <c r="N91" t="s">
        <v>19</v>
      </c>
      <c r="O91" t="s">
        <v>19</v>
      </c>
      <c r="P91" t="s">
        <v>19</v>
      </c>
      <c r="Q91" t="s">
        <v>19</v>
      </c>
      <c r="R91" t="s">
        <v>19</v>
      </c>
      <c r="S91" t="s">
        <v>19</v>
      </c>
      <c r="T91" t="s">
        <v>19</v>
      </c>
      <c r="U91" t="s">
        <v>19</v>
      </c>
      <c r="V91" t="s">
        <v>19</v>
      </c>
      <c r="W91" t="s">
        <v>19</v>
      </c>
      <c r="X91" t="s">
        <v>19</v>
      </c>
      <c r="Y91" t="s">
        <v>19</v>
      </c>
      <c r="Z91">
        <v>5</v>
      </c>
      <c r="AA91">
        <v>2</v>
      </c>
      <c r="AB91">
        <v>1</v>
      </c>
      <c r="AC91">
        <v>2</v>
      </c>
      <c r="AD91">
        <v>48</v>
      </c>
      <c r="AE91" t="s">
        <v>19</v>
      </c>
      <c r="AF91">
        <v>17</v>
      </c>
      <c r="AG91">
        <v>31</v>
      </c>
      <c r="AH91">
        <v>3</v>
      </c>
      <c r="AI91">
        <v>1</v>
      </c>
      <c r="AJ91" t="s">
        <v>19</v>
      </c>
      <c r="AK91">
        <v>2</v>
      </c>
      <c r="AL91">
        <v>3</v>
      </c>
      <c r="AM91">
        <v>2</v>
      </c>
      <c r="AN91">
        <v>1</v>
      </c>
      <c r="AO91" t="s">
        <v>19</v>
      </c>
    </row>
    <row r="92" spans="1:41">
      <c r="A92" t="s">
        <v>846</v>
      </c>
      <c r="B92">
        <v>62</v>
      </c>
      <c r="C92">
        <v>10</v>
      </c>
      <c r="D92">
        <v>4</v>
      </c>
      <c r="E92">
        <v>48</v>
      </c>
      <c r="F92">
        <v>32</v>
      </c>
      <c r="G92">
        <v>7</v>
      </c>
      <c r="H92">
        <v>3</v>
      </c>
      <c r="I92">
        <v>22</v>
      </c>
      <c r="J92">
        <v>9</v>
      </c>
      <c r="K92">
        <v>5</v>
      </c>
      <c r="L92" t="s">
        <v>19</v>
      </c>
      <c r="M92">
        <v>4</v>
      </c>
      <c r="N92" t="s">
        <v>19</v>
      </c>
      <c r="O92" t="s">
        <v>19</v>
      </c>
      <c r="P92" t="s">
        <v>19</v>
      </c>
      <c r="Q92" t="s">
        <v>19</v>
      </c>
      <c r="R92" t="s">
        <v>19</v>
      </c>
      <c r="S92" t="s">
        <v>19</v>
      </c>
      <c r="T92" t="s">
        <v>19</v>
      </c>
      <c r="U92" t="s">
        <v>19</v>
      </c>
      <c r="V92" t="s">
        <v>19</v>
      </c>
      <c r="W92" t="s">
        <v>19</v>
      </c>
      <c r="X92" t="s">
        <v>19</v>
      </c>
      <c r="Y92" t="s">
        <v>19</v>
      </c>
      <c r="Z92">
        <v>13</v>
      </c>
      <c r="AA92">
        <v>1</v>
      </c>
      <c r="AB92">
        <v>1</v>
      </c>
      <c r="AC92">
        <v>11</v>
      </c>
      <c r="AD92">
        <v>17</v>
      </c>
      <c r="AE92">
        <v>2</v>
      </c>
      <c r="AF92" t="s">
        <v>19</v>
      </c>
      <c r="AG92">
        <v>15</v>
      </c>
      <c r="AH92">
        <v>11</v>
      </c>
      <c r="AI92" t="s">
        <v>19</v>
      </c>
      <c r="AJ92" t="s">
        <v>19</v>
      </c>
      <c r="AK92">
        <v>11</v>
      </c>
      <c r="AL92">
        <v>2</v>
      </c>
      <c r="AM92">
        <v>1</v>
      </c>
      <c r="AN92">
        <v>1</v>
      </c>
      <c r="AO92" t="s">
        <v>19</v>
      </c>
    </row>
    <row r="93" spans="1:41">
      <c r="A93" t="s">
        <v>845</v>
      </c>
      <c r="B93">
        <v>112</v>
      </c>
      <c r="C93">
        <v>11</v>
      </c>
      <c r="D93">
        <v>8</v>
      </c>
      <c r="E93">
        <v>93</v>
      </c>
      <c r="F93">
        <v>47</v>
      </c>
      <c r="G93">
        <v>10</v>
      </c>
      <c r="H93">
        <v>5</v>
      </c>
      <c r="I93">
        <v>32</v>
      </c>
      <c r="J93">
        <v>15</v>
      </c>
      <c r="K93">
        <v>6</v>
      </c>
      <c r="L93">
        <v>3</v>
      </c>
      <c r="M93">
        <v>6</v>
      </c>
      <c r="N93" t="s">
        <v>19</v>
      </c>
      <c r="O93" t="s">
        <v>19</v>
      </c>
      <c r="P93" t="s">
        <v>19</v>
      </c>
      <c r="Q93" t="s">
        <v>19</v>
      </c>
      <c r="R93" t="s">
        <v>19</v>
      </c>
      <c r="S93" t="s">
        <v>19</v>
      </c>
      <c r="T93" t="s">
        <v>19</v>
      </c>
      <c r="U93" t="s">
        <v>19</v>
      </c>
      <c r="V93" t="s">
        <v>19</v>
      </c>
      <c r="W93" t="s">
        <v>19</v>
      </c>
      <c r="X93" t="s">
        <v>19</v>
      </c>
      <c r="Y93" t="s">
        <v>19</v>
      </c>
      <c r="Z93">
        <v>15</v>
      </c>
      <c r="AA93">
        <v>3</v>
      </c>
      <c r="AB93">
        <v>1</v>
      </c>
      <c r="AC93">
        <v>11</v>
      </c>
      <c r="AD93">
        <v>42</v>
      </c>
      <c r="AE93" t="s">
        <v>19</v>
      </c>
      <c r="AF93" t="s">
        <v>19</v>
      </c>
      <c r="AG93">
        <v>42</v>
      </c>
      <c r="AH93">
        <v>18</v>
      </c>
      <c r="AI93" t="s">
        <v>19</v>
      </c>
      <c r="AJ93">
        <v>1</v>
      </c>
      <c r="AK93">
        <v>17</v>
      </c>
      <c r="AL93">
        <v>5</v>
      </c>
      <c r="AM93">
        <v>1</v>
      </c>
      <c r="AN93">
        <v>2</v>
      </c>
      <c r="AO93">
        <v>2</v>
      </c>
    </row>
    <row r="94" spans="1:41">
      <c r="A94" t="s">
        <v>844</v>
      </c>
      <c r="B94">
        <v>87</v>
      </c>
      <c r="C94">
        <v>17</v>
      </c>
      <c r="D94">
        <v>18</v>
      </c>
      <c r="E94">
        <v>52</v>
      </c>
      <c r="F94">
        <v>46</v>
      </c>
      <c r="G94">
        <v>10</v>
      </c>
      <c r="H94">
        <v>14</v>
      </c>
      <c r="I94">
        <v>22</v>
      </c>
      <c r="J94">
        <v>17</v>
      </c>
      <c r="K94">
        <v>4</v>
      </c>
      <c r="L94">
        <v>8</v>
      </c>
      <c r="M94">
        <v>5</v>
      </c>
      <c r="N94">
        <v>1</v>
      </c>
      <c r="O94">
        <v>1</v>
      </c>
      <c r="P94" t="s">
        <v>19</v>
      </c>
      <c r="Q94" t="s">
        <v>19</v>
      </c>
      <c r="R94" t="s">
        <v>19</v>
      </c>
      <c r="S94" t="s">
        <v>19</v>
      </c>
      <c r="T94" t="s">
        <v>19</v>
      </c>
      <c r="U94" t="s">
        <v>19</v>
      </c>
      <c r="V94" t="s">
        <v>19</v>
      </c>
      <c r="W94" t="s">
        <v>19</v>
      </c>
      <c r="X94" t="s">
        <v>19</v>
      </c>
      <c r="Y94" t="s">
        <v>19</v>
      </c>
      <c r="Z94">
        <v>10</v>
      </c>
      <c r="AA94">
        <v>4</v>
      </c>
      <c r="AB94">
        <v>1</v>
      </c>
      <c r="AC94">
        <v>5</v>
      </c>
      <c r="AD94">
        <v>22</v>
      </c>
      <c r="AE94">
        <v>1</v>
      </c>
      <c r="AF94">
        <v>1</v>
      </c>
      <c r="AG94">
        <v>20</v>
      </c>
      <c r="AH94">
        <v>10</v>
      </c>
      <c r="AI94">
        <v>2</v>
      </c>
      <c r="AJ94" t="s">
        <v>19</v>
      </c>
      <c r="AK94">
        <v>8</v>
      </c>
      <c r="AL94">
        <v>9</v>
      </c>
      <c r="AM94">
        <v>4</v>
      </c>
      <c r="AN94">
        <v>3</v>
      </c>
      <c r="AO94">
        <v>2</v>
      </c>
    </row>
    <row r="95" spans="1:41">
      <c r="A95" t="s">
        <v>843</v>
      </c>
      <c r="B95">
        <v>55</v>
      </c>
      <c r="C95">
        <v>33</v>
      </c>
      <c r="D95">
        <v>11</v>
      </c>
      <c r="E95">
        <v>11</v>
      </c>
      <c r="F95">
        <v>29</v>
      </c>
      <c r="G95">
        <v>19</v>
      </c>
      <c r="H95">
        <v>7</v>
      </c>
      <c r="I95">
        <v>3</v>
      </c>
      <c r="J95">
        <v>14</v>
      </c>
      <c r="K95">
        <v>10</v>
      </c>
      <c r="L95">
        <v>4</v>
      </c>
      <c r="M95" t="s">
        <v>19</v>
      </c>
      <c r="N95">
        <v>4</v>
      </c>
      <c r="O95">
        <v>2</v>
      </c>
      <c r="P95">
        <v>2</v>
      </c>
      <c r="Q95" t="s">
        <v>19</v>
      </c>
      <c r="R95" t="s">
        <v>19</v>
      </c>
      <c r="S95" t="s">
        <v>19</v>
      </c>
      <c r="T95" t="s">
        <v>19</v>
      </c>
      <c r="U95" t="s">
        <v>19</v>
      </c>
      <c r="V95" t="s">
        <v>19</v>
      </c>
      <c r="W95" t="s">
        <v>19</v>
      </c>
      <c r="X95" t="s">
        <v>19</v>
      </c>
      <c r="Y95" t="s">
        <v>19</v>
      </c>
      <c r="Z95">
        <v>2</v>
      </c>
      <c r="AA95">
        <v>1</v>
      </c>
      <c r="AB95">
        <v>1</v>
      </c>
      <c r="AC95" t="s">
        <v>19</v>
      </c>
      <c r="AD95">
        <v>11</v>
      </c>
      <c r="AE95">
        <v>7</v>
      </c>
      <c r="AF95">
        <v>1</v>
      </c>
      <c r="AG95">
        <v>3</v>
      </c>
      <c r="AH95">
        <v>11</v>
      </c>
      <c r="AI95">
        <v>5</v>
      </c>
      <c r="AJ95">
        <v>1</v>
      </c>
      <c r="AK95">
        <v>5</v>
      </c>
      <c r="AL95">
        <v>4</v>
      </c>
      <c r="AM95">
        <v>2</v>
      </c>
      <c r="AN95">
        <v>2</v>
      </c>
      <c r="AO95" t="s">
        <v>19</v>
      </c>
    </row>
    <row r="96" spans="1:41">
      <c r="A96" t="s">
        <v>842</v>
      </c>
      <c r="B96">
        <v>40</v>
      </c>
      <c r="C96">
        <v>3</v>
      </c>
      <c r="D96">
        <v>3</v>
      </c>
      <c r="E96">
        <v>34</v>
      </c>
      <c r="F96">
        <v>21</v>
      </c>
      <c r="G96">
        <v>3</v>
      </c>
      <c r="H96">
        <v>2</v>
      </c>
      <c r="I96">
        <v>16</v>
      </c>
      <c r="J96">
        <v>7</v>
      </c>
      <c r="K96">
        <v>1</v>
      </c>
      <c r="L96">
        <v>1</v>
      </c>
      <c r="M96">
        <v>5</v>
      </c>
      <c r="N96" t="s">
        <v>19</v>
      </c>
      <c r="O96" t="s">
        <v>19</v>
      </c>
      <c r="P96" t="s">
        <v>19</v>
      </c>
      <c r="Q96" t="s">
        <v>19</v>
      </c>
      <c r="R96" t="s">
        <v>19</v>
      </c>
      <c r="S96" t="s">
        <v>19</v>
      </c>
      <c r="T96" t="s">
        <v>19</v>
      </c>
      <c r="U96" t="s">
        <v>19</v>
      </c>
      <c r="V96" t="s">
        <v>19</v>
      </c>
      <c r="W96" t="s">
        <v>19</v>
      </c>
      <c r="X96" t="s">
        <v>19</v>
      </c>
      <c r="Y96" t="s">
        <v>19</v>
      </c>
      <c r="Z96">
        <v>13</v>
      </c>
      <c r="AA96">
        <v>1</v>
      </c>
      <c r="AB96">
        <v>1</v>
      </c>
      <c r="AC96">
        <v>11</v>
      </c>
      <c r="AD96">
        <v>12</v>
      </c>
      <c r="AE96" t="s">
        <v>19</v>
      </c>
      <c r="AF96" t="s">
        <v>19</v>
      </c>
      <c r="AG96">
        <v>12</v>
      </c>
      <c r="AH96">
        <v>3</v>
      </c>
      <c r="AI96" t="s">
        <v>19</v>
      </c>
      <c r="AJ96">
        <v>1</v>
      </c>
      <c r="AK96">
        <v>2</v>
      </c>
      <c r="AL96">
        <v>4</v>
      </c>
      <c r="AM96" t="s">
        <v>19</v>
      </c>
      <c r="AN96" t="s">
        <v>19</v>
      </c>
      <c r="AO96">
        <v>4</v>
      </c>
    </row>
    <row r="97" spans="1:41">
      <c r="A97" t="s">
        <v>841</v>
      </c>
      <c r="B97">
        <v>63</v>
      </c>
      <c r="C97">
        <v>15</v>
      </c>
      <c r="D97">
        <v>10</v>
      </c>
      <c r="E97">
        <v>38</v>
      </c>
      <c r="F97">
        <v>38</v>
      </c>
      <c r="G97">
        <v>12</v>
      </c>
      <c r="H97">
        <v>5</v>
      </c>
      <c r="I97">
        <v>21</v>
      </c>
      <c r="J97">
        <v>19</v>
      </c>
      <c r="K97">
        <v>7</v>
      </c>
      <c r="L97">
        <v>4</v>
      </c>
      <c r="M97">
        <v>8</v>
      </c>
      <c r="N97" t="s">
        <v>19</v>
      </c>
      <c r="O97" t="s">
        <v>19</v>
      </c>
      <c r="P97" t="s">
        <v>19</v>
      </c>
      <c r="Q97" t="s">
        <v>19</v>
      </c>
      <c r="R97" t="s">
        <v>19</v>
      </c>
      <c r="S97" t="s">
        <v>19</v>
      </c>
      <c r="T97" t="s">
        <v>19</v>
      </c>
      <c r="U97" t="s">
        <v>19</v>
      </c>
      <c r="V97" t="s">
        <v>19</v>
      </c>
      <c r="W97" t="s">
        <v>19</v>
      </c>
      <c r="X97" t="s">
        <v>19</v>
      </c>
      <c r="Y97" t="s">
        <v>19</v>
      </c>
      <c r="Z97">
        <v>17</v>
      </c>
      <c r="AA97">
        <v>5</v>
      </c>
      <c r="AB97" t="s">
        <v>19</v>
      </c>
      <c r="AC97">
        <v>12</v>
      </c>
      <c r="AD97">
        <v>11</v>
      </c>
      <c r="AE97" t="s">
        <v>19</v>
      </c>
      <c r="AF97">
        <v>1</v>
      </c>
      <c r="AG97">
        <v>10</v>
      </c>
      <c r="AH97">
        <v>9</v>
      </c>
      <c r="AI97">
        <v>3</v>
      </c>
      <c r="AJ97" t="s">
        <v>19</v>
      </c>
      <c r="AK97">
        <v>6</v>
      </c>
      <c r="AL97">
        <v>5</v>
      </c>
      <c r="AM97" t="s">
        <v>19</v>
      </c>
      <c r="AN97">
        <v>4</v>
      </c>
      <c r="AO97">
        <v>1</v>
      </c>
    </row>
    <row r="98" spans="1:41">
      <c r="A98" t="s">
        <v>840</v>
      </c>
      <c r="B98">
        <v>81</v>
      </c>
      <c r="C98">
        <v>13</v>
      </c>
      <c r="D98">
        <v>17</v>
      </c>
      <c r="E98">
        <v>51</v>
      </c>
      <c r="F98">
        <v>41</v>
      </c>
      <c r="G98">
        <v>8</v>
      </c>
      <c r="H98">
        <v>12</v>
      </c>
      <c r="I98">
        <v>21</v>
      </c>
      <c r="J98">
        <v>11</v>
      </c>
      <c r="K98">
        <v>3</v>
      </c>
      <c r="L98">
        <v>4</v>
      </c>
      <c r="M98">
        <v>4</v>
      </c>
      <c r="N98" t="s">
        <v>19</v>
      </c>
      <c r="O98" t="s">
        <v>19</v>
      </c>
      <c r="P98" t="s">
        <v>19</v>
      </c>
      <c r="Q98" t="s">
        <v>19</v>
      </c>
      <c r="R98" t="s">
        <v>19</v>
      </c>
      <c r="S98" t="s">
        <v>19</v>
      </c>
      <c r="T98" t="s">
        <v>19</v>
      </c>
      <c r="U98" t="s">
        <v>19</v>
      </c>
      <c r="V98" t="s">
        <v>19</v>
      </c>
      <c r="W98" t="s">
        <v>19</v>
      </c>
      <c r="X98" t="s">
        <v>19</v>
      </c>
      <c r="Y98" t="s">
        <v>19</v>
      </c>
      <c r="Z98">
        <v>22</v>
      </c>
      <c r="AA98">
        <v>4</v>
      </c>
      <c r="AB98">
        <v>1</v>
      </c>
      <c r="AC98">
        <v>17</v>
      </c>
      <c r="AD98">
        <v>17</v>
      </c>
      <c r="AE98">
        <v>3</v>
      </c>
      <c r="AF98">
        <v>1</v>
      </c>
      <c r="AG98">
        <v>13</v>
      </c>
      <c r="AH98">
        <v>10</v>
      </c>
      <c r="AI98">
        <v>1</v>
      </c>
      <c r="AJ98" t="s">
        <v>19</v>
      </c>
      <c r="AK98">
        <v>9</v>
      </c>
      <c r="AL98">
        <v>13</v>
      </c>
      <c r="AM98">
        <v>1</v>
      </c>
      <c r="AN98">
        <v>4</v>
      </c>
      <c r="AO98">
        <v>8</v>
      </c>
    </row>
    <row r="99" spans="1:41">
      <c r="A99" t="s">
        <v>839</v>
      </c>
      <c r="B99">
        <v>21</v>
      </c>
      <c r="C99">
        <v>2</v>
      </c>
      <c r="D99">
        <v>4</v>
      </c>
      <c r="E99">
        <v>15</v>
      </c>
      <c r="F99">
        <v>11</v>
      </c>
      <c r="G99">
        <v>1</v>
      </c>
      <c r="H99">
        <v>2</v>
      </c>
      <c r="I99">
        <v>8</v>
      </c>
      <c r="J99">
        <v>5</v>
      </c>
      <c r="K99" t="s">
        <v>19</v>
      </c>
      <c r="L99">
        <v>1</v>
      </c>
      <c r="M99">
        <v>4</v>
      </c>
      <c r="N99" t="s">
        <v>19</v>
      </c>
      <c r="O99" t="s">
        <v>19</v>
      </c>
      <c r="P99" t="s">
        <v>19</v>
      </c>
      <c r="Q99" t="s">
        <v>19</v>
      </c>
      <c r="R99" t="s">
        <v>19</v>
      </c>
      <c r="S99" t="s">
        <v>19</v>
      </c>
      <c r="T99" t="s">
        <v>19</v>
      </c>
      <c r="U99" t="s">
        <v>19</v>
      </c>
      <c r="V99" t="s">
        <v>19</v>
      </c>
      <c r="W99" t="s">
        <v>19</v>
      </c>
      <c r="X99" t="s">
        <v>19</v>
      </c>
      <c r="Y99" t="s">
        <v>19</v>
      </c>
      <c r="Z99">
        <v>1</v>
      </c>
      <c r="AA99" t="s">
        <v>19</v>
      </c>
      <c r="AB99" t="s">
        <v>19</v>
      </c>
      <c r="AC99">
        <v>1</v>
      </c>
      <c r="AD99">
        <v>3</v>
      </c>
      <c r="AE99" t="s">
        <v>19</v>
      </c>
      <c r="AF99" t="s">
        <v>19</v>
      </c>
      <c r="AG99">
        <v>3</v>
      </c>
      <c r="AH99">
        <v>5</v>
      </c>
      <c r="AI99">
        <v>1</v>
      </c>
      <c r="AJ99" t="s">
        <v>19</v>
      </c>
      <c r="AK99">
        <v>4</v>
      </c>
      <c r="AL99">
        <v>2</v>
      </c>
      <c r="AM99" t="s">
        <v>19</v>
      </c>
      <c r="AN99">
        <v>2</v>
      </c>
      <c r="AO99" t="s">
        <v>19</v>
      </c>
    </row>
    <row r="100" spans="1:41">
      <c r="A100" t="s">
        <v>838</v>
      </c>
      <c r="B100">
        <v>92</v>
      </c>
      <c r="C100">
        <v>19</v>
      </c>
      <c r="D100">
        <v>4</v>
      </c>
      <c r="E100">
        <v>69</v>
      </c>
      <c r="F100">
        <v>42</v>
      </c>
      <c r="G100">
        <v>15</v>
      </c>
      <c r="H100">
        <v>3</v>
      </c>
      <c r="I100">
        <v>24</v>
      </c>
      <c r="J100">
        <v>22</v>
      </c>
      <c r="K100">
        <v>8</v>
      </c>
      <c r="L100">
        <v>2</v>
      </c>
      <c r="M100">
        <v>12</v>
      </c>
      <c r="N100">
        <v>3</v>
      </c>
      <c r="O100" t="s">
        <v>19</v>
      </c>
      <c r="P100" t="s">
        <v>19</v>
      </c>
      <c r="Q100">
        <v>3</v>
      </c>
      <c r="R100" t="s">
        <v>19</v>
      </c>
      <c r="S100" t="s">
        <v>19</v>
      </c>
      <c r="T100" t="s">
        <v>19</v>
      </c>
      <c r="U100" t="s">
        <v>19</v>
      </c>
      <c r="V100" t="s">
        <v>19</v>
      </c>
      <c r="W100" t="s">
        <v>19</v>
      </c>
      <c r="X100" t="s">
        <v>19</v>
      </c>
      <c r="Y100" t="s">
        <v>19</v>
      </c>
      <c r="Z100">
        <v>6</v>
      </c>
      <c r="AA100">
        <v>3</v>
      </c>
      <c r="AB100" t="s">
        <v>19</v>
      </c>
      <c r="AC100">
        <v>3</v>
      </c>
      <c r="AD100">
        <v>27</v>
      </c>
      <c r="AE100" t="s">
        <v>19</v>
      </c>
      <c r="AF100" t="s">
        <v>19</v>
      </c>
      <c r="AG100">
        <v>27</v>
      </c>
      <c r="AH100">
        <v>19</v>
      </c>
      <c r="AI100">
        <v>1</v>
      </c>
      <c r="AJ100" t="s">
        <v>19</v>
      </c>
      <c r="AK100">
        <v>18</v>
      </c>
      <c r="AL100">
        <v>4</v>
      </c>
      <c r="AM100">
        <v>3</v>
      </c>
      <c r="AN100">
        <v>1</v>
      </c>
      <c r="AO100" t="s">
        <v>19</v>
      </c>
    </row>
    <row r="101" spans="1:41">
      <c r="A101" t="s">
        <v>837</v>
      </c>
      <c r="B101">
        <v>68</v>
      </c>
      <c r="C101">
        <v>9</v>
      </c>
      <c r="D101">
        <v>6</v>
      </c>
      <c r="E101">
        <v>53</v>
      </c>
      <c r="F101">
        <v>38</v>
      </c>
      <c r="G101">
        <v>7</v>
      </c>
      <c r="H101">
        <v>4</v>
      </c>
      <c r="I101">
        <v>27</v>
      </c>
      <c r="J101">
        <v>15</v>
      </c>
      <c r="K101">
        <v>4</v>
      </c>
      <c r="L101">
        <v>3</v>
      </c>
      <c r="M101">
        <v>8</v>
      </c>
      <c r="N101" t="s">
        <v>19</v>
      </c>
      <c r="O101" t="s">
        <v>19</v>
      </c>
      <c r="P101" t="s">
        <v>19</v>
      </c>
      <c r="Q101" t="s">
        <v>19</v>
      </c>
      <c r="R101" t="s">
        <v>19</v>
      </c>
      <c r="S101" t="s">
        <v>19</v>
      </c>
      <c r="T101" t="s">
        <v>19</v>
      </c>
      <c r="U101" t="s">
        <v>19</v>
      </c>
      <c r="V101" t="s">
        <v>19</v>
      </c>
      <c r="W101" t="s">
        <v>19</v>
      </c>
      <c r="X101" t="s">
        <v>19</v>
      </c>
      <c r="Y101" t="s">
        <v>19</v>
      </c>
      <c r="Z101">
        <v>8</v>
      </c>
      <c r="AA101">
        <v>2</v>
      </c>
      <c r="AB101" t="s">
        <v>19</v>
      </c>
      <c r="AC101">
        <v>6</v>
      </c>
      <c r="AD101">
        <v>14</v>
      </c>
      <c r="AE101" t="s">
        <v>19</v>
      </c>
      <c r="AF101" t="s">
        <v>19</v>
      </c>
      <c r="AG101">
        <v>14</v>
      </c>
      <c r="AH101">
        <v>12</v>
      </c>
      <c r="AI101">
        <v>2</v>
      </c>
      <c r="AJ101" t="s">
        <v>19</v>
      </c>
      <c r="AK101">
        <v>10</v>
      </c>
      <c r="AL101">
        <v>4</v>
      </c>
      <c r="AM101" t="s">
        <v>19</v>
      </c>
      <c r="AN101">
        <v>2</v>
      </c>
      <c r="AO101">
        <v>2</v>
      </c>
    </row>
    <row r="102" spans="1:41">
      <c r="A102" t="s">
        <v>836</v>
      </c>
      <c r="B102">
        <v>94</v>
      </c>
      <c r="C102">
        <v>2</v>
      </c>
      <c r="D102">
        <v>6</v>
      </c>
      <c r="E102">
        <v>86</v>
      </c>
      <c r="F102">
        <v>43</v>
      </c>
      <c r="G102" t="s">
        <v>19</v>
      </c>
      <c r="H102">
        <v>3</v>
      </c>
      <c r="I102">
        <v>40</v>
      </c>
      <c r="J102">
        <v>14</v>
      </c>
      <c r="K102" t="s">
        <v>19</v>
      </c>
      <c r="L102">
        <v>2</v>
      </c>
      <c r="M102">
        <v>12</v>
      </c>
      <c r="N102" t="s">
        <v>19</v>
      </c>
      <c r="O102" t="s">
        <v>19</v>
      </c>
      <c r="P102" t="s">
        <v>19</v>
      </c>
      <c r="Q102" t="s">
        <v>19</v>
      </c>
      <c r="R102" t="s">
        <v>19</v>
      </c>
      <c r="S102" t="s">
        <v>19</v>
      </c>
      <c r="T102" t="s">
        <v>19</v>
      </c>
      <c r="U102" t="s">
        <v>19</v>
      </c>
      <c r="V102" t="s">
        <v>19</v>
      </c>
      <c r="W102" t="s">
        <v>19</v>
      </c>
      <c r="X102" t="s">
        <v>19</v>
      </c>
      <c r="Y102" t="s">
        <v>19</v>
      </c>
      <c r="Z102">
        <v>7</v>
      </c>
      <c r="AA102" t="s">
        <v>19</v>
      </c>
      <c r="AB102" t="s">
        <v>19</v>
      </c>
      <c r="AC102">
        <v>7</v>
      </c>
      <c r="AD102">
        <v>38</v>
      </c>
      <c r="AE102" t="s">
        <v>19</v>
      </c>
      <c r="AF102" t="s">
        <v>19</v>
      </c>
      <c r="AG102">
        <v>38</v>
      </c>
      <c r="AH102">
        <v>9</v>
      </c>
      <c r="AI102" t="s">
        <v>19</v>
      </c>
      <c r="AJ102">
        <v>1</v>
      </c>
      <c r="AK102">
        <v>8</v>
      </c>
      <c r="AL102">
        <v>4</v>
      </c>
      <c r="AM102">
        <v>2</v>
      </c>
      <c r="AN102">
        <v>2</v>
      </c>
      <c r="AO102" t="s">
        <v>19</v>
      </c>
    </row>
    <row r="103" spans="1:41">
      <c r="A103" t="s">
        <v>835</v>
      </c>
      <c r="B103">
        <v>43</v>
      </c>
      <c r="C103" t="s">
        <v>19</v>
      </c>
      <c r="D103">
        <v>7</v>
      </c>
      <c r="E103">
        <v>36</v>
      </c>
      <c r="F103">
        <v>20</v>
      </c>
      <c r="G103" t="s">
        <v>19</v>
      </c>
      <c r="H103">
        <v>5</v>
      </c>
      <c r="I103">
        <v>15</v>
      </c>
      <c r="J103">
        <v>8</v>
      </c>
      <c r="K103" t="s">
        <v>19</v>
      </c>
      <c r="L103">
        <v>4</v>
      </c>
      <c r="M103">
        <v>4</v>
      </c>
      <c r="N103" t="s">
        <v>19</v>
      </c>
      <c r="O103" t="s">
        <v>19</v>
      </c>
      <c r="P103" t="s">
        <v>19</v>
      </c>
      <c r="Q103" t="s">
        <v>19</v>
      </c>
      <c r="R103" t="s">
        <v>19</v>
      </c>
      <c r="S103" t="s">
        <v>19</v>
      </c>
      <c r="T103" t="s">
        <v>19</v>
      </c>
      <c r="U103" t="s">
        <v>19</v>
      </c>
      <c r="V103" t="s">
        <v>19</v>
      </c>
      <c r="W103" t="s">
        <v>19</v>
      </c>
      <c r="X103" t="s">
        <v>19</v>
      </c>
      <c r="Y103" t="s">
        <v>19</v>
      </c>
      <c r="Z103">
        <v>3</v>
      </c>
      <c r="AA103" t="s">
        <v>19</v>
      </c>
      <c r="AB103" t="s">
        <v>19</v>
      </c>
      <c r="AC103">
        <v>3</v>
      </c>
      <c r="AD103">
        <v>11</v>
      </c>
      <c r="AE103" t="s">
        <v>19</v>
      </c>
      <c r="AF103" t="s">
        <v>19</v>
      </c>
      <c r="AG103">
        <v>11</v>
      </c>
      <c r="AH103">
        <v>11</v>
      </c>
      <c r="AI103" t="s">
        <v>19</v>
      </c>
      <c r="AJ103">
        <v>1</v>
      </c>
      <c r="AK103">
        <v>10</v>
      </c>
      <c r="AL103">
        <v>1</v>
      </c>
      <c r="AM103" t="s">
        <v>19</v>
      </c>
      <c r="AN103">
        <v>1</v>
      </c>
      <c r="AO103" t="s">
        <v>19</v>
      </c>
    </row>
    <row r="104" spans="1:41">
      <c r="A104" t="s">
        <v>834</v>
      </c>
      <c r="B104">
        <v>61</v>
      </c>
      <c r="C104">
        <v>11</v>
      </c>
      <c r="D104">
        <v>17</v>
      </c>
      <c r="E104">
        <v>33</v>
      </c>
      <c r="F104">
        <v>36</v>
      </c>
      <c r="G104">
        <v>9</v>
      </c>
      <c r="H104">
        <v>10</v>
      </c>
      <c r="I104">
        <v>17</v>
      </c>
      <c r="J104">
        <v>11</v>
      </c>
      <c r="K104">
        <v>2</v>
      </c>
      <c r="L104">
        <v>5</v>
      </c>
      <c r="M104">
        <v>4</v>
      </c>
      <c r="N104">
        <v>2</v>
      </c>
      <c r="O104">
        <v>1</v>
      </c>
      <c r="P104">
        <v>1</v>
      </c>
      <c r="Q104" t="s">
        <v>19</v>
      </c>
      <c r="R104">
        <v>1</v>
      </c>
      <c r="S104">
        <v>1</v>
      </c>
      <c r="T104" t="s">
        <v>19</v>
      </c>
      <c r="U104" t="s">
        <v>19</v>
      </c>
      <c r="V104" t="s">
        <v>19</v>
      </c>
      <c r="W104" t="s">
        <v>19</v>
      </c>
      <c r="X104" t="s">
        <v>19</v>
      </c>
      <c r="Y104" t="s">
        <v>19</v>
      </c>
      <c r="Z104">
        <v>14</v>
      </c>
      <c r="AA104">
        <v>4</v>
      </c>
      <c r="AB104">
        <v>3</v>
      </c>
      <c r="AC104">
        <v>7</v>
      </c>
      <c r="AD104">
        <v>6</v>
      </c>
      <c r="AE104" t="s">
        <v>19</v>
      </c>
      <c r="AF104">
        <v>1</v>
      </c>
      <c r="AG104">
        <v>5</v>
      </c>
      <c r="AH104">
        <v>13</v>
      </c>
      <c r="AI104">
        <v>2</v>
      </c>
      <c r="AJ104">
        <v>1</v>
      </c>
      <c r="AK104">
        <v>10</v>
      </c>
      <c r="AL104">
        <v>6</v>
      </c>
      <c r="AM104" t="s">
        <v>19</v>
      </c>
      <c r="AN104">
        <v>5</v>
      </c>
      <c r="AO104">
        <v>1</v>
      </c>
    </row>
    <row r="105" spans="1:41">
      <c r="A105" t="s">
        <v>833</v>
      </c>
      <c r="B105">
        <v>91</v>
      </c>
      <c r="C105">
        <v>29</v>
      </c>
      <c r="D105">
        <v>7</v>
      </c>
      <c r="E105">
        <v>55</v>
      </c>
      <c r="F105">
        <v>41</v>
      </c>
      <c r="G105">
        <v>23</v>
      </c>
      <c r="H105">
        <v>3</v>
      </c>
      <c r="I105">
        <v>15</v>
      </c>
      <c r="J105">
        <v>15</v>
      </c>
      <c r="K105">
        <v>8</v>
      </c>
      <c r="L105">
        <v>2</v>
      </c>
      <c r="M105">
        <v>5</v>
      </c>
      <c r="N105">
        <v>2</v>
      </c>
      <c r="O105">
        <v>1</v>
      </c>
      <c r="P105">
        <v>1</v>
      </c>
      <c r="Q105" t="s">
        <v>19</v>
      </c>
      <c r="R105">
        <v>1</v>
      </c>
      <c r="S105" t="s">
        <v>19</v>
      </c>
      <c r="T105" t="s">
        <v>19</v>
      </c>
      <c r="U105">
        <v>1</v>
      </c>
      <c r="V105" t="s">
        <v>19</v>
      </c>
      <c r="W105" t="s">
        <v>19</v>
      </c>
      <c r="X105" t="s">
        <v>19</v>
      </c>
      <c r="Y105" t="s">
        <v>19</v>
      </c>
      <c r="Z105">
        <v>18</v>
      </c>
      <c r="AA105">
        <v>13</v>
      </c>
      <c r="AB105" t="s">
        <v>19</v>
      </c>
      <c r="AC105">
        <v>5</v>
      </c>
      <c r="AD105">
        <v>34</v>
      </c>
      <c r="AE105">
        <v>5</v>
      </c>
      <c r="AF105">
        <v>1</v>
      </c>
      <c r="AG105">
        <v>28</v>
      </c>
      <c r="AH105">
        <v>12</v>
      </c>
      <c r="AI105">
        <v>1</v>
      </c>
      <c r="AJ105" t="s">
        <v>19</v>
      </c>
      <c r="AK105">
        <v>11</v>
      </c>
      <c r="AL105">
        <v>4</v>
      </c>
      <c r="AM105" t="s">
        <v>19</v>
      </c>
      <c r="AN105">
        <v>3</v>
      </c>
      <c r="AO105">
        <v>1</v>
      </c>
    </row>
    <row r="106" spans="1:41">
      <c r="A106" t="s">
        <v>832</v>
      </c>
      <c r="B106">
        <v>39</v>
      </c>
      <c r="C106">
        <v>8</v>
      </c>
      <c r="D106">
        <v>8</v>
      </c>
      <c r="E106">
        <v>23</v>
      </c>
      <c r="F106">
        <v>14</v>
      </c>
      <c r="G106">
        <v>7</v>
      </c>
      <c r="H106">
        <v>4</v>
      </c>
      <c r="I106">
        <v>3</v>
      </c>
      <c r="J106">
        <v>11</v>
      </c>
      <c r="K106">
        <v>4</v>
      </c>
      <c r="L106">
        <v>4</v>
      </c>
      <c r="M106">
        <v>3</v>
      </c>
      <c r="N106" t="s">
        <v>19</v>
      </c>
      <c r="O106" t="s">
        <v>19</v>
      </c>
      <c r="P106" t="s">
        <v>19</v>
      </c>
      <c r="Q106" t="s">
        <v>19</v>
      </c>
      <c r="R106">
        <v>1</v>
      </c>
      <c r="S106">
        <v>1</v>
      </c>
      <c r="T106" t="s">
        <v>19</v>
      </c>
      <c r="U106" t="s">
        <v>19</v>
      </c>
      <c r="V106" t="s">
        <v>19</v>
      </c>
      <c r="W106" t="s">
        <v>19</v>
      </c>
      <c r="X106" t="s">
        <v>19</v>
      </c>
      <c r="Y106" t="s">
        <v>19</v>
      </c>
      <c r="Z106">
        <v>2</v>
      </c>
      <c r="AA106">
        <v>2</v>
      </c>
      <c r="AB106" t="s">
        <v>19</v>
      </c>
      <c r="AC106" t="s">
        <v>19</v>
      </c>
      <c r="AD106">
        <v>19</v>
      </c>
      <c r="AE106" t="s">
        <v>19</v>
      </c>
      <c r="AF106" t="s">
        <v>19</v>
      </c>
      <c r="AG106">
        <v>19</v>
      </c>
      <c r="AH106">
        <v>4</v>
      </c>
      <c r="AI106">
        <v>1</v>
      </c>
      <c r="AJ106">
        <v>2</v>
      </c>
      <c r="AK106">
        <v>1</v>
      </c>
      <c r="AL106">
        <v>2</v>
      </c>
      <c r="AM106" t="s">
        <v>19</v>
      </c>
      <c r="AN106">
        <v>2</v>
      </c>
      <c r="AO106" t="s">
        <v>19</v>
      </c>
    </row>
    <row r="107" spans="1:41">
      <c r="A107" t="s">
        <v>831</v>
      </c>
      <c r="B107">
        <v>69</v>
      </c>
      <c r="C107">
        <v>19</v>
      </c>
      <c r="D107">
        <v>7</v>
      </c>
      <c r="E107">
        <v>43</v>
      </c>
      <c r="F107">
        <v>35</v>
      </c>
      <c r="G107">
        <v>12</v>
      </c>
      <c r="H107">
        <v>4</v>
      </c>
      <c r="I107">
        <v>19</v>
      </c>
      <c r="J107">
        <v>12</v>
      </c>
      <c r="K107">
        <v>6</v>
      </c>
      <c r="L107">
        <v>3</v>
      </c>
      <c r="M107">
        <v>3</v>
      </c>
      <c r="N107" t="s">
        <v>19</v>
      </c>
      <c r="O107" t="s">
        <v>19</v>
      </c>
      <c r="P107" t="s">
        <v>19</v>
      </c>
      <c r="Q107" t="s">
        <v>19</v>
      </c>
      <c r="R107" t="s">
        <v>19</v>
      </c>
      <c r="S107" t="s">
        <v>19</v>
      </c>
      <c r="T107" t="s">
        <v>19</v>
      </c>
      <c r="U107" t="s">
        <v>19</v>
      </c>
      <c r="V107" t="s">
        <v>19</v>
      </c>
      <c r="W107" t="s">
        <v>19</v>
      </c>
      <c r="X107" t="s">
        <v>19</v>
      </c>
      <c r="Y107" t="s">
        <v>19</v>
      </c>
      <c r="Z107">
        <v>11</v>
      </c>
      <c r="AA107">
        <v>2</v>
      </c>
      <c r="AB107" t="s">
        <v>19</v>
      </c>
      <c r="AC107">
        <v>9</v>
      </c>
      <c r="AD107">
        <v>7</v>
      </c>
      <c r="AE107" t="s">
        <v>19</v>
      </c>
      <c r="AF107" t="s">
        <v>19</v>
      </c>
      <c r="AG107">
        <v>7</v>
      </c>
      <c r="AH107">
        <v>25</v>
      </c>
      <c r="AI107">
        <v>7</v>
      </c>
      <c r="AJ107">
        <v>1</v>
      </c>
      <c r="AK107">
        <v>17</v>
      </c>
      <c r="AL107">
        <v>2</v>
      </c>
      <c r="AM107" t="s">
        <v>19</v>
      </c>
      <c r="AN107">
        <v>2</v>
      </c>
      <c r="AO107" t="s">
        <v>19</v>
      </c>
    </row>
    <row r="108" spans="1:41">
      <c r="A108" t="s">
        <v>830</v>
      </c>
      <c r="B108">
        <v>64</v>
      </c>
      <c r="C108">
        <v>12</v>
      </c>
      <c r="D108">
        <v>5</v>
      </c>
      <c r="E108">
        <v>47</v>
      </c>
      <c r="F108">
        <v>34</v>
      </c>
      <c r="G108">
        <v>11</v>
      </c>
      <c r="H108">
        <v>2</v>
      </c>
      <c r="I108">
        <v>21</v>
      </c>
      <c r="J108">
        <v>16</v>
      </c>
      <c r="K108">
        <v>7</v>
      </c>
      <c r="L108">
        <v>1</v>
      </c>
      <c r="M108">
        <v>8</v>
      </c>
      <c r="N108" t="s">
        <v>19</v>
      </c>
      <c r="O108" t="s">
        <v>19</v>
      </c>
      <c r="P108" t="s">
        <v>19</v>
      </c>
      <c r="Q108" t="s">
        <v>19</v>
      </c>
      <c r="R108" t="s">
        <v>19</v>
      </c>
      <c r="S108" t="s">
        <v>19</v>
      </c>
      <c r="T108" t="s">
        <v>19</v>
      </c>
      <c r="U108" t="s">
        <v>19</v>
      </c>
      <c r="V108" t="s">
        <v>19</v>
      </c>
      <c r="W108" t="s">
        <v>19</v>
      </c>
      <c r="X108" t="s">
        <v>19</v>
      </c>
      <c r="Y108" t="s">
        <v>19</v>
      </c>
      <c r="Z108">
        <v>7</v>
      </c>
      <c r="AA108" t="s">
        <v>19</v>
      </c>
      <c r="AB108" t="s">
        <v>19</v>
      </c>
      <c r="AC108">
        <v>7</v>
      </c>
      <c r="AD108">
        <v>18</v>
      </c>
      <c r="AE108">
        <v>1</v>
      </c>
      <c r="AF108">
        <v>1</v>
      </c>
      <c r="AG108">
        <v>16</v>
      </c>
      <c r="AH108">
        <v>10</v>
      </c>
      <c r="AI108" t="s">
        <v>19</v>
      </c>
      <c r="AJ108" t="s">
        <v>19</v>
      </c>
      <c r="AK108">
        <v>10</v>
      </c>
      <c r="AL108">
        <v>2</v>
      </c>
      <c r="AM108" t="s">
        <v>19</v>
      </c>
      <c r="AN108">
        <v>2</v>
      </c>
      <c r="AO108" t="s">
        <v>19</v>
      </c>
    </row>
    <row r="109" spans="1:41">
      <c r="A109" t="s">
        <v>829</v>
      </c>
      <c r="B109">
        <v>61</v>
      </c>
      <c r="C109">
        <v>15</v>
      </c>
      <c r="D109">
        <v>17</v>
      </c>
      <c r="E109">
        <v>29</v>
      </c>
      <c r="F109">
        <v>34</v>
      </c>
      <c r="G109">
        <v>10</v>
      </c>
      <c r="H109">
        <v>11</v>
      </c>
      <c r="I109">
        <v>13</v>
      </c>
      <c r="J109">
        <v>9</v>
      </c>
      <c r="K109">
        <v>3</v>
      </c>
      <c r="L109">
        <v>5</v>
      </c>
      <c r="M109">
        <v>1</v>
      </c>
      <c r="N109">
        <v>1</v>
      </c>
      <c r="O109">
        <v>1</v>
      </c>
      <c r="P109" t="s">
        <v>19</v>
      </c>
      <c r="Q109" t="s">
        <v>19</v>
      </c>
      <c r="R109">
        <v>1</v>
      </c>
      <c r="S109" t="s">
        <v>19</v>
      </c>
      <c r="T109">
        <v>1</v>
      </c>
      <c r="U109" t="s">
        <v>19</v>
      </c>
      <c r="V109">
        <v>2</v>
      </c>
      <c r="W109">
        <v>1</v>
      </c>
      <c r="X109">
        <v>1</v>
      </c>
      <c r="Y109" t="s">
        <v>19</v>
      </c>
      <c r="Z109">
        <v>11</v>
      </c>
      <c r="AA109">
        <v>2</v>
      </c>
      <c r="AB109">
        <v>2</v>
      </c>
      <c r="AC109">
        <v>7</v>
      </c>
      <c r="AD109">
        <v>10</v>
      </c>
      <c r="AE109">
        <v>1</v>
      </c>
      <c r="AF109">
        <v>1</v>
      </c>
      <c r="AG109">
        <v>8</v>
      </c>
      <c r="AH109">
        <v>15</v>
      </c>
      <c r="AI109">
        <v>4</v>
      </c>
      <c r="AJ109">
        <v>3</v>
      </c>
      <c r="AK109">
        <v>8</v>
      </c>
      <c r="AL109">
        <v>2</v>
      </c>
      <c r="AM109" t="s">
        <v>19</v>
      </c>
      <c r="AN109">
        <v>2</v>
      </c>
      <c r="AO109" t="s">
        <v>19</v>
      </c>
    </row>
    <row r="110" spans="1:41">
      <c r="A110" t="s">
        <v>828</v>
      </c>
      <c r="B110">
        <v>47</v>
      </c>
      <c r="C110" t="s">
        <v>19</v>
      </c>
      <c r="D110">
        <v>1</v>
      </c>
      <c r="E110">
        <v>46</v>
      </c>
      <c r="F110">
        <v>22</v>
      </c>
      <c r="G110" t="s">
        <v>19</v>
      </c>
      <c r="H110">
        <v>1</v>
      </c>
      <c r="I110">
        <v>21</v>
      </c>
      <c r="J110" t="s">
        <v>19</v>
      </c>
      <c r="K110" t="s">
        <v>19</v>
      </c>
      <c r="L110" t="s">
        <v>19</v>
      </c>
      <c r="M110" t="s">
        <v>19</v>
      </c>
      <c r="N110" t="s">
        <v>19</v>
      </c>
      <c r="O110" t="s">
        <v>19</v>
      </c>
      <c r="P110" t="s">
        <v>19</v>
      </c>
      <c r="Q110" t="s">
        <v>19</v>
      </c>
      <c r="R110" t="s">
        <v>19</v>
      </c>
      <c r="S110" t="s">
        <v>19</v>
      </c>
      <c r="T110" t="s">
        <v>19</v>
      </c>
      <c r="U110" t="s">
        <v>19</v>
      </c>
      <c r="V110" t="s">
        <v>19</v>
      </c>
      <c r="W110" t="s">
        <v>19</v>
      </c>
      <c r="X110" t="s">
        <v>19</v>
      </c>
      <c r="Y110" t="s">
        <v>19</v>
      </c>
      <c r="Z110" t="s">
        <v>19</v>
      </c>
      <c r="AA110" t="s">
        <v>19</v>
      </c>
      <c r="AB110" t="s">
        <v>19</v>
      </c>
      <c r="AC110" t="s">
        <v>19</v>
      </c>
      <c r="AD110">
        <v>14</v>
      </c>
      <c r="AE110" t="s">
        <v>19</v>
      </c>
      <c r="AF110" t="s">
        <v>19</v>
      </c>
      <c r="AG110">
        <v>14</v>
      </c>
      <c r="AH110">
        <v>11</v>
      </c>
      <c r="AI110" t="s">
        <v>19</v>
      </c>
      <c r="AJ110" t="s">
        <v>19</v>
      </c>
      <c r="AK110">
        <v>11</v>
      </c>
      <c r="AL110" t="s">
        <v>19</v>
      </c>
      <c r="AM110" t="s">
        <v>19</v>
      </c>
      <c r="AN110" t="s">
        <v>19</v>
      </c>
      <c r="AO110" t="s">
        <v>19</v>
      </c>
    </row>
    <row r="111" spans="1:41">
      <c r="A111" t="s">
        <v>827</v>
      </c>
      <c r="B111">
        <v>89</v>
      </c>
      <c r="C111">
        <v>36</v>
      </c>
      <c r="D111">
        <v>23</v>
      </c>
      <c r="E111">
        <v>30</v>
      </c>
      <c r="F111">
        <v>56</v>
      </c>
      <c r="G111">
        <v>25</v>
      </c>
      <c r="H111">
        <v>18</v>
      </c>
      <c r="I111">
        <v>13</v>
      </c>
      <c r="J111">
        <v>21</v>
      </c>
      <c r="K111">
        <v>11</v>
      </c>
      <c r="L111">
        <v>8</v>
      </c>
      <c r="M111">
        <v>2</v>
      </c>
      <c r="N111" t="s">
        <v>19</v>
      </c>
      <c r="O111" t="s">
        <v>19</v>
      </c>
      <c r="P111" t="s">
        <v>19</v>
      </c>
      <c r="Q111" t="s">
        <v>19</v>
      </c>
      <c r="R111" t="s">
        <v>19</v>
      </c>
      <c r="S111" t="s">
        <v>19</v>
      </c>
      <c r="T111" t="s">
        <v>19</v>
      </c>
      <c r="U111" t="s">
        <v>19</v>
      </c>
      <c r="V111" t="s">
        <v>19</v>
      </c>
      <c r="W111" t="s">
        <v>19</v>
      </c>
      <c r="X111" t="s">
        <v>19</v>
      </c>
      <c r="Y111" t="s">
        <v>19</v>
      </c>
      <c r="Z111">
        <v>16</v>
      </c>
      <c r="AA111">
        <v>5</v>
      </c>
      <c r="AB111">
        <v>3</v>
      </c>
      <c r="AC111">
        <v>8</v>
      </c>
      <c r="AD111">
        <v>13</v>
      </c>
      <c r="AE111">
        <v>2</v>
      </c>
      <c r="AF111">
        <v>2</v>
      </c>
      <c r="AG111">
        <v>9</v>
      </c>
      <c r="AH111">
        <v>18</v>
      </c>
      <c r="AI111">
        <v>8</v>
      </c>
      <c r="AJ111">
        <v>2</v>
      </c>
      <c r="AK111">
        <v>8</v>
      </c>
      <c r="AL111">
        <v>2</v>
      </c>
      <c r="AM111">
        <v>1</v>
      </c>
      <c r="AN111">
        <v>1</v>
      </c>
      <c r="AO111" t="s">
        <v>19</v>
      </c>
    </row>
    <row r="112" spans="1:41">
      <c r="A112" t="s">
        <v>826</v>
      </c>
      <c r="B112">
        <v>59</v>
      </c>
      <c r="C112">
        <v>10</v>
      </c>
      <c r="D112">
        <v>7</v>
      </c>
      <c r="E112">
        <v>42</v>
      </c>
      <c r="F112">
        <v>35</v>
      </c>
      <c r="G112">
        <v>7</v>
      </c>
      <c r="H112">
        <v>4</v>
      </c>
      <c r="I112">
        <v>24</v>
      </c>
      <c r="J112">
        <v>19</v>
      </c>
      <c r="K112">
        <v>6</v>
      </c>
      <c r="L112">
        <v>3</v>
      </c>
      <c r="M112">
        <v>10</v>
      </c>
      <c r="N112">
        <v>2</v>
      </c>
      <c r="O112" t="s">
        <v>19</v>
      </c>
      <c r="P112" t="s">
        <v>19</v>
      </c>
      <c r="Q112">
        <v>2</v>
      </c>
      <c r="R112" t="s">
        <v>19</v>
      </c>
      <c r="S112" t="s">
        <v>19</v>
      </c>
      <c r="T112" t="s">
        <v>19</v>
      </c>
      <c r="U112" t="s">
        <v>19</v>
      </c>
      <c r="V112">
        <v>2</v>
      </c>
      <c r="W112" t="s">
        <v>19</v>
      </c>
      <c r="X112" t="s">
        <v>19</v>
      </c>
      <c r="Y112">
        <v>2</v>
      </c>
      <c r="Z112">
        <v>7</v>
      </c>
      <c r="AA112">
        <v>1</v>
      </c>
      <c r="AB112">
        <v>1</v>
      </c>
      <c r="AC112">
        <v>5</v>
      </c>
      <c r="AD112">
        <v>13</v>
      </c>
      <c r="AE112">
        <v>2</v>
      </c>
      <c r="AF112">
        <v>1</v>
      </c>
      <c r="AG112">
        <v>10</v>
      </c>
      <c r="AH112">
        <v>9</v>
      </c>
      <c r="AI112">
        <v>1</v>
      </c>
      <c r="AJ112" t="s">
        <v>19</v>
      </c>
      <c r="AK112">
        <v>8</v>
      </c>
      <c r="AL112">
        <v>2</v>
      </c>
      <c r="AM112" t="s">
        <v>19</v>
      </c>
      <c r="AN112">
        <v>2</v>
      </c>
      <c r="AO112" t="s">
        <v>19</v>
      </c>
    </row>
    <row r="113" spans="1:41">
      <c r="A113" t="s">
        <v>825</v>
      </c>
      <c r="B113">
        <v>53</v>
      </c>
      <c r="C113">
        <v>5</v>
      </c>
      <c r="D113">
        <v>4</v>
      </c>
      <c r="E113">
        <v>44</v>
      </c>
      <c r="F113">
        <v>29</v>
      </c>
      <c r="G113">
        <v>2</v>
      </c>
      <c r="H113">
        <v>3</v>
      </c>
      <c r="I113">
        <v>24</v>
      </c>
      <c r="J113">
        <v>11</v>
      </c>
      <c r="K113" t="s">
        <v>19</v>
      </c>
      <c r="L113">
        <v>2</v>
      </c>
      <c r="M113">
        <v>9</v>
      </c>
      <c r="N113">
        <v>1</v>
      </c>
      <c r="O113" t="s">
        <v>19</v>
      </c>
      <c r="P113" t="s">
        <v>19</v>
      </c>
      <c r="Q113">
        <v>1</v>
      </c>
      <c r="R113" t="s">
        <v>19</v>
      </c>
      <c r="S113" t="s">
        <v>19</v>
      </c>
      <c r="T113" t="s">
        <v>19</v>
      </c>
      <c r="U113" t="s">
        <v>19</v>
      </c>
      <c r="V113">
        <v>5</v>
      </c>
      <c r="W113" t="s">
        <v>19</v>
      </c>
      <c r="X113" t="s">
        <v>19</v>
      </c>
      <c r="Y113">
        <v>5</v>
      </c>
      <c r="Z113">
        <v>2</v>
      </c>
      <c r="AA113" t="s">
        <v>19</v>
      </c>
      <c r="AB113" t="s">
        <v>19</v>
      </c>
      <c r="AC113">
        <v>2</v>
      </c>
      <c r="AD113">
        <v>6</v>
      </c>
      <c r="AE113" t="s">
        <v>19</v>
      </c>
      <c r="AF113" t="s">
        <v>19</v>
      </c>
      <c r="AG113">
        <v>6</v>
      </c>
      <c r="AH113">
        <v>14</v>
      </c>
      <c r="AI113" t="s">
        <v>19</v>
      </c>
      <c r="AJ113" t="s">
        <v>19</v>
      </c>
      <c r="AK113">
        <v>14</v>
      </c>
      <c r="AL113">
        <v>4</v>
      </c>
      <c r="AM113">
        <v>3</v>
      </c>
      <c r="AN113">
        <v>1</v>
      </c>
      <c r="AO113" t="s">
        <v>19</v>
      </c>
    </row>
    <row r="114" spans="1:41">
      <c r="A114" t="s">
        <v>824</v>
      </c>
      <c r="B114">
        <v>48</v>
      </c>
      <c r="C114">
        <v>5</v>
      </c>
      <c r="D114">
        <v>6</v>
      </c>
      <c r="E114">
        <v>37</v>
      </c>
      <c r="F114">
        <v>29</v>
      </c>
      <c r="G114">
        <v>3</v>
      </c>
      <c r="H114">
        <v>2</v>
      </c>
      <c r="I114">
        <v>24</v>
      </c>
      <c r="J114">
        <v>15</v>
      </c>
      <c r="K114">
        <v>1</v>
      </c>
      <c r="L114">
        <v>2</v>
      </c>
      <c r="M114">
        <v>12</v>
      </c>
      <c r="N114" t="s">
        <v>19</v>
      </c>
      <c r="O114" t="s">
        <v>19</v>
      </c>
      <c r="P114" t="s">
        <v>19</v>
      </c>
      <c r="Q114" t="s">
        <v>19</v>
      </c>
      <c r="R114" t="s">
        <v>19</v>
      </c>
      <c r="S114" t="s">
        <v>19</v>
      </c>
      <c r="T114" t="s">
        <v>19</v>
      </c>
      <c r="U114" t="s">
        <v>19</v>
      </c>
      <c r="V114" t="s">
        <v>19</v>
      </c>
      <c r="W114" t="s">
        <v>19</v>
      </c>
      <c r="X114" t="s">
        <v>19</v>
      </c>
      <c r="Y114" t="s">
        <v>19</v>
      </c>
      <c r="Z114">
        <v>11</v>
      </c>
      <c r="AA114" t="s">
        <v>19</v>
      </c>
      <c r="AB114" t="s">
        <v>19</v>
      </c>
      <c r="AC114">
        <v>11</v>
      </c>
      <c r="AD114">
        <v>5</v>
      </c>
      <c r="AE114" t="s">
        <v>19</v>
      </c>
      <c r="AF114" t="s">
        <v>19</v>
      </c>
      <c r="AG114">
        <v>5</v>
      </c>
      <c r="AH114">
        <v>10</v>
      </c>
      <c r="AI114">
        <v>2</v>
      </c>
      <c r="AJ114" t="s">
        <v>19</v>
      </c>
      <c r="AK114">
        <v>8</v>
      </c>
      <c r="AL114">
        <v>4</v>
      </c>
      <c r="AM114" t="s">
        <v>19</v>
      </c>
      <c r="AN114">
        <v>4</v>
      </c>
      <c r="AO114" t="s">
        <v>19</v>
      </c>
    </row>
    <row r="115" spans="1:41">
      <c r="A115" t="s">
        <v>823</v>
      </c>
      <c r="B115">
        <v>39</v>
      </c>
      <c r="C115">
        <v>6</v>
      </c>
      <c r="D115" t="s">
        <v>19</v>
      </c>
      <c r="E115">
        <v>33</v>
      </c>
      <c r="F115">
        <v>23</v>
      </c>
      <c r="G115">
        <v>4</v>
      </c>
      <c r="H115" t="s">
        <v>19</v>
      </c>
      <c r="I115">
        <v>19</v>
      </c>
      <c r="J115">
        <v>11</v>
      </c>
      <c r="K115">
        <v>2</v>
      </c>
      <c r="L115" t="s">
        <v>19</v>
      </c>
      <c r="M115">
        <v>9</v>
      </c>
      <c r="N115" t="s">
        <v>19</v>
      </c>
      <c r="O115" t="s">
        <v>19</v>
      </c>
      <c r="P115" t="s">
        <v>19</v>
      </c>
      <c r="Q115" t="s">
        <v>19</v>
      </c>
      <c r="R115" t="s">
        <v>19</v>
      </c>
      <c r="S115" t="s">
        <v>19</v>
      </c>
      <c r="T115" t="s">
        <v>19</v>
      </c>
      <c r="U115" t="s">
        <v>19</v>
      </c>
      <c r="V115">
        <v>1</v>
      </c>
      <c r="W115" t="s">
        <v>19</v>
      </c>
      <c r="X115" t="s">
        <v>19</v>
      </c>
      <c r="Y115">
        <v>1</v>
      </c>
      <c r="Z115">
        <v>7</v>
      </c>
      <c r="AA115" t="s">
        <v>19</v>
      </c>
      <c r="AB115" t="s">
        <v>19</v>
      </c>
      <c r="AC115">
        <v>7</v>
      </c>
      <c r="AD115">
        <v>7</v>
      </c>
      <c r="AE115" t="s">
        <v>19</v>
      </c>
      <c r="AF115" t="s">
        <v>19</v>
      </c>
      <c r="AG115">
        <v>7</v>
      </c>
      <c r="AH115">
        <v>6</v>
      </c>
      <c r="AI115" t="s">
        <v>19</v>
      </c>
      <c r="AJ115" t="s">
        <v>19</v>
      </c>
      <c r="AK115">
        <v>6</v>
      </c>
      <c r="AL115">
        <v>3</v>
      </c>
      <c r="AM115">
        <v>2</v>
      </c>
      <c r="AN115" t="s">
        <v>19</v>
      </c>
      <c r="AO115">
        <v>1</v>
      </c>
    </row>
    <row r="116" spans="1:41">
      <c r="A116" t="s">
        <v>822</v>
      </c>
      <c r="B116">
        <v>33</v>
      </c>
      <c r="C116">
        <v>7</v>
      </c>
      <c r="D116">
        <v>4</v>
      </c>
      <c r="E116">
        <v>22</v>
      </c>
      <c r="F116">
        <v>20</v>
      </c>
      <c r="G116">
        <v>4</v>
      </c>
      <c r="H116">
        <v>3</v>
      </c>
      <c r="I116">
        <v>13</v>
      </c>
      <c r="J116">
        <v>10</v>
      </c>
      <c r="K116">
        <v>4</v>
      </c>
      <c r="L116">
        <v>2</v>
      </c>
      <c r="M116">
        <v>4</v>
      </c>
      <c r="N116">
        <v>1</v>
      </c>
      <c r="O116" t="s">
        <v>19</v>
      </c>
      <c r="P116" t="s">
        <v>19</v>
      </c>
      <c r="Q116">
        <v>1</v>
      </c>
      <c r="R116" t="s">
        <v>19</v>
      </c>
      <c r="S116" t="s">
        <v>19</v>
      </c>
      <c r="T116" t="s">
        <v>19</v>
      </c>
      <c r="U116" t="s">
        <v>19</v>
      </c>
      <c r="V116" t="s">
        <v>19</v>
      </c>
      <c r="W116" t="s">
        <v>19</v>
      </c>
      <c r="X116" t="s">
        <v>19</v>
      </c>
      <c r="Y116" t="s">
        <v>19</v>
      </c>
      <c r="Z116">
        <v>5</v>
      </c>
      <c r="AA116" t="s">
        <v>19</v>
      </c>
      <c r="AB116">
        <v>1</v>
      </c>
      <c r="AC116">
        <v>4</v>
      </c>
      <c r="AD116">
        <v>7</v>
      </c>
      <c r="AE116">
        <v>3</v>
      </c>
      <c r="AF116" t="s">
        <v>19</v>
      </c>
      <c r="AG116">
        <v>4</v>
      </c>
      <c r="AH116">
        <v>3</v>
      </c>
      <c r="AI116" t="s">
        <v>19</v>
      </c>
      <c r="AJ116" t="s">
        <v>19</v>
      </c>
      <c r="AK116">
        <v>3</v>
      </c>
      <c r="AL116">
        <v>3</v>
      </c>
      <c r="AM116" t="s">
        <v>19</v>
      </c>
      <c r="AN116">
        <v>1</v>
      </c>
      <c r="AO116">
        <v>2</v>
      </c>
    </row>
    <row r="117" spans="1:41">
      <c r="A117" t="s">
        <v>821</v>
      </c>
      <c r="B117" t="s">
        <v>19</v>
      </c>
      <c r="C117" t="s">
        <v>19</v>
      </c>
      <c r="D117" t="s">
        <v>19</v>
      </c>
      <c r="E117" t="s">
        <v>19</v>
      </c>
      <c r="F117" t="s">
        <v>19</v>
      </c>
      <c r="G117" t="s">
        <v>19</v>
      </c>
      <c r="H117" t="s">
        <v>19</v>
      </c>
      <c r="I117" t="s">
        <v>19</v>
      </c>
      <c r="J117" t="s">
        <v>19</v>
      </c>
      <c r="K117" t="s">
        <v>19</v>
      </c>
      <c r="L117" t="s">
        <v>19</v>
      </c>
      <c r="M117" t="s">
        <v>19</v>
      </c>
      <c r="N117" t="s">
        <v>19</v>
      </c>
      <c r="O117" t="s">
        <v>19</v>
      </c>
      <c r="P117" t="s">
        <v>19</v>
      </c>
      <c r="Q117" t="s">
        <v>19</v>
      </c>
      <c r="R117" t="s">
        <v>19</v>
      </c>
      <c r="S117" t="s">
        <v>19</v>
      </c>
      <c r="T117" t="s">
        <v>19</v>
      </c>
      <c r="U117" t="s">
        <v>19</v>
      </c>
      <c r="V117" t="s">
        <v>19</v>
      </c>
      <c r="W117" t="s">
        <v>19</v>
      </c>
      <c r="X117" t="s">
        <v>19</v>
      </c>
      <c r="Y117" t="s">
        <v>19</v>
      </c>
      <c r="Z117" t="s">
        <v>19</v>
      </c>
      <c r="AA117" t="s">
        <v>19</v>
      </c>
      <c r="AB117" t="s">
        <v>19</v>
      </c>
      <c r="AC117" t="s">
        <v>19</v>
      </c>
      <c r="AD117" t="s">
        <v>19</v>
      </c>
      <c r="AE117" t="s">
        <v>19</v>
      </c>
      <c r="AF117" t="s">
        <v>19</v>
      </c>
      <c r="AG117" t="s">
        <v>19</v>
      </c>
      <c r="AH117" t="s">
        <v>19</v>
      </c>
      <c r="AI117" t="s">
        <v>19</v>
      </c>
      <c r="AJ117" t="s">
        <v>19</v>
      </c>
      <c r="AK117" t="s">
        <v>19</v>
      </c>
      <c r="AL117" t="s">
        <v>19</v>
      </c>
      <c r="AM117" t="s">
        <v>19</v>
      </c>
      <c r="AN117" t="s">
        <v>19</v>
      </c>
      <c r="AO117" t="s">
        <v>19</v>
      </c>
    </row>
    <row r="118" spans="1:41">
      <c r="A118" t="s">
        <v>820</v>
      </c>
      <c r="B118">
        <v>56</v>
      </c>
      <c r="C118">
        <v>10</v>
      </c>
      <c r="D118">
        <v>15</v>
      </c>
      <c r="E118">
        <v>31</v>
      </c>
      <c r="F118">
        <v>32</v>
      </c>
      <c r="G118">
        <v>7</v>
      </c>
      <c r="H118">
        <v>7</v>
      </c>
      <c r="I118">
        <v>18</v>
      </c>
      <c r="J118">
        <v>7</v>
      </c>
      <c r="K118">
        <v>3</v>
      </c>
      <c r="L118">
        <v>2</v>
      </c>
      <c r="M118">
        <v>2</v>
      </c>
      <c r="N118">
        <v>2</v>
      </c>
      <c r="O118">
        <v>1</v>
      </c>
      <c r="P118" t="s">
        <v>19</v>
      </c>
      <c r="Q118">
        <v>1</v>
      </c>
      <c r="R118">
        <v>1</v>
      </c>
      <c r="S118">
        <v>1</v>
      </c>
      <c r="T118" t="s">
        <v>19</v>
      </c>
      <c r="U118" t="s">
        <v>19</v>
      </c>
      <c r="V118">
        <v>1</v>
      </c>
      <c r="W118" t="s">
        <v>19</v>
      </c>
      <c r="X118" t="s">
        <v>19</v>
      </c>
      <c r="Y118">
        <v>1</v>
      </c>
      <c r="Z118">
        <v>10</v>
      </c>
      <c r="AA118">
        <v>2</v>
      </c>
      <c r="AB118">
        <v>3</v>
      </c>
      <c r="AC118">
        <v>5</v>
      </c>
      <c r="AD118">
        <v>8</v>
      </c>
      <c r="AE118" t="s">
        <v>19</v>
      </c>
      <c r="AF118">
        <v>2</v>
      </c>
      <c r="AG118">
        <v>6</v>
      </c>
      <c r="AH118">
        <v>9</v>
      </c>
      <c r="AI118">
        <v>2</v>
      </c>
      <c r="AJ118">
        <v>3</v>
      </c>
      <c r="AK118">
        <v>4</v>
      </c>
      <c r="AL118">
        <v>7</v>
      </c>
      <c r="AM118">
        <v>1</v>
      </c>
      <c r="AN118">
        <v>3</v>
      </c>
      <c r="AO118">
        <v>3</v>
      </c>
    </row>
    <row r="119" spans="1:41">
      <c r="A119" t="s">
        <v>819</v>
      </c>
      <c r="B119">
        <v>39</v>
      </c>
      <c r="C119">
        <v>9</v>
      </c>
      <c r="D119">
        <v>11</v>
      </c>
      <c r="E119">
        <v>19</v>
      </c>
      <c r="F119">
        <v>31</v>
      </c>
      <c r="G119">
        <v>5</v>
      </c>
      <c r="H119">
        <v>8</v>
      </c>
      <c r="I119">
        <v>18</v>
      </c>
      <c r="J119">
        <v>17</v>
      </c>
      <c r="K119">
        <v>2</v>
      </c>
      <c r="L119">
        <v>7</v>
      </c>
      <c r="M119">
        <v>8</v>
      </c>
      <c r="N119">
        <v>1</v>
      </c>
      <c r="O119">
        <v>1</v>
      </c>
      <c r="P119" t="s">
        <v>19</v>
      </c>
      <c r="Q119" t="s">
        <v>19</v>
      </c>
      <c r="R119">
        <v>1</v>
      </c>
      <c r="S119">
        <v>1</v>
      </c>
      <c r="T119" t="s">
        <v>19</v>
      </c>
      <c r="U119" t="s">
        <v>19</v>
      </c>
      <c r="V119" t="s">
        <v>19</v>
      </c>
      <c r="W119" t="s">
        <v>19</v>
      </c>
      <c r="X119" t="s">
        <v>19</v>
      </c>
      <c r="Y119" t="s">
        <v>19</v>
      </c>
      <c r="Z119">
        <v>10</v>
      </c>
      <c r="AA119" t="s">
        <v>19</v>
      </c>
      <c r="AB119">
        <v>1</v>
      </c>
      <c r="AC119">
        <v>9</v>
      </c>
      <c r="AD119">
        <v>2</v>
      </c>
      <c r="AE119">
        <v>1</v>
      </c>
      <c r="AF119" t="s">
        <v>19</v>
      </c>
      <c r="AG119">
        <v>1</v>
      </c>
      <c r="AH119">
        <v>3</v>
      </c>
      <c r="AI119">
        <v>2</v>
      </c>
      <c r="AJ119">
        <v>1</v>
      </c>
      <c r="AK119" t="s">
        <v>19</v>
      </c>
      <c r="AL119">
        <v>3</v>
      </c>
      <c r="AM119">
        <v>1</v>
      </c>
      <c r="AN119">
        <v>2</v>
      </c>
      <c r="AO119" t="s">
        <v>19</v>
      </c>
    </row>
    <row r="120" spans="1:41">
      <c r="A120" t="s">
        <v>818</v>
      </c>
      <c r="B120">
        <v>51</v>
      </c>
      <c r="C120">
        <v>19</v>
      </c>
      <c r="D120">
        <v>18</v>
      </c>
      <c r="E120">
        <v>14</v>
      </c>
      <c r="F120">
        <v>26</v>
      </c>
      <c r="G120">
        <v>13</v>
      </c>
      <c r="H120">
        <v>9</v>
      </c>
      <c r="I120">
        <v>4</v>
      </c>
      <c r="J120">
        <v>8</v>
      </c>
      <c r="K120">
        <v>4</v>
      </c>
      <c r="L120">
        <v>4</v>
      </c>
      <c r="M120" t="s">
        <v>19</v>
      </c>
      <c r="N120">
        <v>1</v>
      </c>
      <c r="O120">
        <v>1</v>
      </c>
      <c r="P120" t="s">
        <v>19</v>
      </c>
      <c r="Q120" t="s">
        <v>19</v>
      </c>
      <c r="R120" t="s">
        <v>19</v>
      </c>
      <c r="S120" t="s">
        <v>19</v>
      </c>
      <c r="T120" t="s">
        <v>19</v>
      </c>
      <c r="U120" t="s">
        <v>19</v>
      </c>
      <c r="V120">
        <v>2</v>
      </c>
      <c r="W120">
        <v>1</v>
      </c>
      <c r="X120" t="s">
        <v>19</v>
      </c>
      <c r="Y120">
        <v>1</v>
      </c>
      <c r="Z120">
        <v>7</v>
      </c>
      <c r="AA120">
        <v>4</v>
      </c>
      <c r="AB120">
        <v>1</v>
      </c>
      <c r="AC120">
        <v>2</v>
      </c>
      <c r="AD120">
        <v>6</v>
      </c>
      <c r="AE120">
        <v>1</v>
      </c>
      <c r="AF120" t="s">
        <v>19</v>
      </c>
      <c r="AG120">
        <v>5</v>
      </c>
      <c r="AH120">
        <v>17</v>
      </c>
      <c r="AI120">
        <v>5</v>
      </c>
      <c r="AJ120">
        <v>7</v>
      </c>
      <c r="AK120">
        <v>5</v>
      </c>
      <c r="AL120">
        <v>2</v>
      </c>
      <c r="AM120" t="s">
        <v>19</v>
      </c>
      <c r="AN120">
        <v>2</v>
      </c>
      <c r="AO120" t="s">
        <v>19</v>
      </c>
    </row>
    <row r="121" spans="1:41">
      <c r="A121" t="s">
        <v>817</v>
      </c>
      <c r="B121">
        <v>20</v>
      </c>
      <c r="C121">
        <v>7</v>
      </c>
      <c r="D121">
        <v>3</v>
      </c>
      <c r="E121">
        <v>10</v>
      </c>
      <c r="F121">
        <v>12</v>
      </c>
      <c r="G121">
        <v>3</v>
      </c>
      <c r="H121">
        <v>3</v>
      </c>
      <c r="I121">
        <v>6</v>
      </c>
      <c r="J121">
        <v>4</v>
      </c>
      <c r="K121">
        <v>2</v>
      </c>
      <c r="L121">
        <v>1</v>
      </c>
      <c r="M121">
        <v>1</v>
      </c>
      <c r="N121" t="s">
        <v>19</v>
      </c>
      <c r="O121" t="s">
        <v>19</v>
      </c>
      <c r="P121" t="s">
        <v>19</v>
      </c>
      <c r="Q121" t="s">
        <v>19</v>
      </c>
      <c r="R121">
        <v>1</v>
      </c>
      <c r="S121" t="s">
        <v>19</v>
      </c>
      <c r="T121">
        <v>1</v>
      </c>
      <c r="U121" t="s">
        <v>19</v>
      </c>
      <c r="V121" t="s">
        <v>19</v>
      </c>
      <c r="W121" t="s">
        <v>19</v>
      </c>
      <c r="X121" t="s">
        <v>19</v>
      </c>
      <c r="Y121" t="s">
        <v>19</v>
      </c>
      <c r="Z121">
        <v>6</v>
      </c>
      <c r="AA121" t="s">
        <v>19</v>
      </c>
      <c r="AB121">
        <v>1</v>
      </c>
      <c r="AC121">
        <v>5</v>
      </c>
      <c r="AD121">
        <v>6</v>
      </c>
      <c r="AE121">
        <v>2</v>
      </c>
      <c r="AF121" t="s">
        <v>19</v>
      </c>
      <c r="AG121">
        <v>4</v>
      </c>
      <c r="AH121">
        <v>2</v>
      </c>
      <c r="AI121">
        <v>2</v>
      </c>
      <c r="AJ121" t="s">
        <v>19</v>
      </c>
      <c r="AK121" t="s">
        <v>19</v>
      </c>
      <c r="AL121" t="s">
        <v>19</v>
      </c>
      <c r="AM121" t="s">
        <v>19</v>
      </c>
      <c r="AN121" t="s">
        <v>19</v>
      </c>
      <c r="AO121" t="s">
        <v>19</v>
      </c>
    </row>
    <row r="122" spans="1:41">
      <c r="A122" t="s">
        <v>816</v>
      </c>
      <c r="B122">
        <v>110</v>
      </c>
      <c r="C122">
        <v>28</v>
      </c>
      <c r="D122">
        <v>44</v>
      </c>
      <c r="E122">
        <v>38</v>
      </c>
      <c r="F122">
        <v>62</v>
      </c>
      <c r="G122">
        <v>20</v>
      </c>
      <c r="H122">
        <v>27</v>
      </c>
      <c r="I122">
        <v>15</v>
      </c>
      <c r="J122">
        <v>35</v>
      </c>
      <c r="K122">
        <v>13</v>
      </c>
      <c r="L122">
        <v>15</v>
      </c>
      <c r="M122">
        <v>7</v>
      </c>
      <c r="N122" t="s">
        <v>19</v>
      </c>
      <c r="O122" t="s">
        <v>19</v>
      </c>
      <c r="P122" t="s">
        <v>19</v>
      </c>
      <c r="Q122" t="s">
        <v>19</v>
      </c>
      <c r="R122" t="s">
        <v>19</v>
      </c>
      <c r="S122" t="s">
        <v>19</v>
      </c>
      <c r="T122" t="s">
        <v>19</v>
      </c>
      <c r="U122" t="s">
        <v>19</v>
      </c>
      <c r="V122" t="s">
        <v>19</v>
      </c>
      <c r="W122" t="s">
        <v>19</v>
      </c>
      <c r="X122" t="s">
        <v>19</v>
      </c>
      <c r="Y122" t="s">
        <v>19</v>
      </c>
      <c r="Z122">
        <v>12</v>
      </c>
      <c r="AA122">
        <v>3</v>
      </c>
      <c r="AB122">
        <v>3</v>
      </c>
      <c r="AC122">
        <v>6</v>
      </c>
      <c r="AD122">
        <v>23</v>
      </c>
      <c r="AE122">
        <v>2</v>
      </c>
      <c r="AF122">
        <v>7</v>
      </c>
      <c r="AG122">
        <v>14</v>
      </c>
      <c r="AH122">
        <v>15</v>
      </c>
      <c r="AI122">
        <v>6</v>
      </c>
      <c r="AJ122">
        <v>5</v>
      </c>
      <c r="AK122">
        <v>4</v>
      </c>
      <c r="AL122">
        <v>10</v>
      </c>
      <c r="AM122" t="s">
        <v>19</v>
      </c>
      <c r="AN122">
        <v>5</v>
      </c>
      <c r="AO122">
        <v>5</v>
      </c>
    </row>
    <row r="123" spans="1:41">
      <c r="A123" t="s">
        <v>815</v>
      </c>
      <c r="B123">
        <v>12</v>
      </c>
      <c r="C123">
        <v>4</v>
      </c>
      <c r="D123">
        <v>3</v>
      </c>
      <c r="E123">
        <v>5</v>
      </c>
      <c r="F123">
        <v>6</v>
      </c>
      <c r="G123">
        <v>2</v>
      </c>
      <c r="H123">
        <v>2</v>
      </c>
      <c r="I123">
        <v>2</v>
      </c>
      <c r="J123">
        <v>2</v>
      </c>
      <c r="K123" t="s">
        <v>19</v>
      </c>
      <c r="L123">
        <v>1</v>
      </c>
      <c r="M123">
        <v>1</v>
      </c>
      <c r="N123">
        <v>1</v>
      </c>
      <c r="O123">
        <v>1</v>
      </c>
      <c r="P123" t="s">
        <v>19</v>
      </c>
      <c r="Q123" t="s">
        <v>19</v>
      </c>
      <c r="R123" t="s">
        <v>19</v>
      </c>
      <c r="S123" t="s">
        <v>19</v>
      </c>
      <c r="T123" t="s">
        <v>19</v>
      </c>
      <c r="U123" t="s">
        <v>19</v>
      </c>
      <c r="V123" t="s">
        <v>19</v>
      </c>
      <c r="W123" t="s">
        <v>19</v>
      </c>
      <c r="X123" t="s">
        <v>19</v>
      </c>
      <c r="Y123" t="s">
        <v>19</v>
      </c>
      <c r="Z123">
        <v>2</v>
      </c>
      <c r="AA123">
        <v>1</v>
      </c>
      <c r="AB123" t="s">
        <v>19</v>
      </c>
      <c r="AC123">
        <v>1</v>
      </c>
      <c r="AD123">
        <v>3</v>
      </c>
      <c r="AE123">
        <v>1</v>
      </c>
      <c r="AF123" t="s">
        <v>19</v>
      </c>
      <c r="AG123">
        <v>2</v>
      </c>
      <c r="AH123">
        <v>2</v>
      </c>
      <c r="AI123">
        <v>1</v>
      </c>
      <c r="AJ123" t="s">
        <v>19</v>
      </c>
      <c r="AK123">
        <v>1</v>
      </c>
      <c r="AL123">
        <v>1</v>
      </c>
      <c r="AM123" t="s">
        <v>19</v>
      </c>
      <c r="AN123">
        <v>1</v>
      </c>
      <c r="AO123" t="s">
        <v>19</v>
      </c>
    </row>
  </sheetData>
  <phoneticPr fontId="40"/>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theme="8"/>
  </sheetPr>
  <dimension ref="A1:AO123"/>
  <sheetViews>
    <sheetView workbookViewId="0"/>
  </sheetViews>
  <sheetFormatPr defaultRowHeight="13.5"/>
  <sheetData>
    <row r="1" spans="1:41">
      <c r="A1" t="s">
        <v>1083</v>
      </c>
      <c r="B1" t="s">
        <v>787</v>
      </c>
      <c r="C1" s="271">
        <v>42278</v>
      </c>
    </row>
    <row r="2" spans="1:41">
      <c r="A2" t="s">
        <v>1082</v>
      </c>
      <c r="B2" t="s">
        <v>2566</v>
      </c>
    </row>
    <row r="3" spans="1:41">
      <c r="A3" t="s">
        <v>784</v>
      </c>
    </row>
    <row r="4" spans="1:41">
      <c r="A4" t="s">
        <v>1080</v>
      </c>
    </row>
    <row r="5" spans="1:41">
      <c r="A5" t="s">
        <v>1079</v>
      </c>
    </row>
    <row r="6" spans="1:41">
      <c r="B6" t="s">
        <v>123</v>
      </c>
      <c r="F6" t="s">
        <v>952</v>
      </c>
      <c r="J6" t="s">
        <v>1077</v>
      </c>
      <c r="N6" t="s">
        <v>779</v>
      </c>
      <c r="R6" t="s">
        <v>778</v>
      </c>
      <c r="V6" t="s">
        <v>773</v>
      </c>
      <c r="Z6" t="s">
        <v>772</v>
      </c>
      <c r="AD6" t="s">
        <v>771</v>
      </c>
      <c r="AH6" t="s">
        <v>792</v>
      </c>
      <c r="AL6" t="s">
        <v>1076</v>
      </c>
    </row>
    <row r="7" spans="1:41">
      <c r="B7" t="s">
        <v>123</v>
      </c>
      <c r="C7" t="s">
        <v>790</v>
      </c>
      <c r="E7" t="s">
        <v>765</v>
      </c>
      <c r="F7" t="s">
        <v>123</v>
      </c>
      <c r="G7" t="s">
        <v>790</v>
      </c>
      <c r="I7" t="s">
        <v>765</v>
      </c>
      <c r="J7" t="s">
        <v>123</v>
      </c>
      <c r="K7" t="s">
        <v>790</v>
      </c>
      <c r="M7" t="s">
        <v>765</v>
      </c>
      <c r="N7" t="s">
        <v>123</v>
      </c>
      <c r="O7" t="s">
        <v>790</v>
      </c>
      <c r="Q7" t="s">
        <v>765</v>
      </c>
      <c r="R7" t="s">
        <v>123</v>
      </c>
      <c r="S7" t="s">
        <v>790</v>
      </c>
      <c r="U7" t="s">
        <v>765</v>
      </c>
      <c r="V7" t="s">
        <v>123</v>
      </c>
      <c r="W7" t="s">
        <v>790</v>
      </c>
      <c r="Y7" t="s">
        <v>765</v>
      </c>
      <c r="Z7" t="s">
        <v>123</v>
      </c>
      <c r="AA7" t="s">
        <v>790</v>
      </c>
      <c r="AC7" t="s">
        <v>765</v>
      </c>
      <c r="AD7" t="s">
        <v>123</v>
      </c>
      <c r="AE7" t="s">
        <v>790</v>
      </c>
      <c r="AG7" t="s">
        <v>765</v>
      </c>
      <c r="AH7" t="s">
        <v>123</v>
      </c>
      <c r="AI7" t="s">
        <v>790</v>
      </c>
      <c r="AK7" t="s">
        <v>765</v>
      </c>
      <c r="AL7" t="s">
        <v>123</v>
      </c>
      <c r="AM7" t="s">
        <v>790</v>
      </c>
      <c r="AO7" t="s">
        <v>765</v>
      </c>
    </row>
    <row r="8" spans="1:41">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c r="AM8" t="s">
        <v>2551</v>
      </c>
      <c r="AN8" t="s">
        <v>2550</v>
      </c>
    </row>
    <row r="9" spans="1:41">
      <c r="A9" t="s">
        <v>1075</v>
      </c>
      <c r="B9">
        <v>72900</v>
      </c>
      <c r="C9">
        <v>31448</v>
      </c>
      <c r="D9">
        <v>13255</v>
      </c>
      <c r="E9">
        <v>28197</v>
      </c>
      <c r="F9">
        <v>940</v>
      </c>
      <c r="G9">
        <v>453</v>
      </c>
      <c r="H9">
        <v>207</v>
      </c>
      <c r="I9">
        <v>280</v>
      </c>
      <c r="J9">
        <v>53</v>
      </c>
      <c r="K9">
        <v>17</v>
      </c>
      <c r="L9">
        <v>7</v>
      </c>
      <c r="M9">
        <v>29</v>
      </c>
      <c r="N9">
        <v>44431</v>
      </c>
      <c r="O9">
        <v>20489</v>
      </c>
      <c r="P9">
        <v>6705</v>
      </c>
      <c r="Q9">
        <v>17237</v>
      </c>
      <c r="R9">
        <v>5193</v>
      </c>
      <c r="S9">
        <v>2106</v>
      </c>
      <c r="T9">
        <v>606</v>
      </c>
      <c r="U9">
        <v>2481</v>
      </c>
      <c r="V9">
        <v>10985</v>
      </c>
      <c r="W9">
        <v>4410</v>
      </c>
      <c r="X9">
        <v>2110</v>
      </c>
      <c r="Y9">
        <v>4465</v>
      </c>
      <c r="Z9">
        <v>4806</v>
      </c>
      <c r="AA9">
        <v>2072</v>
      </c>
      <c r="AB9">
        <v>919</v>
      </c>
      <c r="AC9">
        <v>1815</v>
      </c>
      <c r="AD9">
        <v>1206</v>
      </c>
      <c r="AE9">
        <v>309</v>
      </c>
      <c r="AF9">
        <v>345</v>
      </c>
      <c r="AG9">
        <v>552</v>
      </c>
      <c r="AH9">
        <v>5286</v>
      </c>
      <c r="AI9">
        <v>1592</v>
      </c>
      <c r="AJ9">
        <v>2356</v>
      </c>
      <c r="AK9">
        <v>1338</v>
      </c>
      <c r="AL9">
        <v>2178</v>
      </c>
      <c r="AM9">
        <v>1180</v>
      </c>
      <c r="AN9">
        <v>187</v>
      </c>
      <c r="AO9">
        <v>811</v>
      </c>
    </row>
    <row r="10" spans="1:41">
      <c r="A10" t="s">
        <v>1074</v>
      </c>
      <c r="B10">
        <v>3092</v>
      </c>
      <c r="C10">
        <v>1174</v>
      </c>
      <c r="D10">
        <v>670</v>
      </c>
      <c r="E10">
        <v>1248</v>
      </c>
      <c r="F10">
        <v>111</v>
      </c>
      <c r="G10">
        <v>38</v>
      </c>
      <c r="H10">
        <v>23</v>
      </c>
      <c r="I10">
        <v>50</v>
      </c>
      <c r="J10">
        <v>3</v>
      </c>
      <c r="K10" t="s">
        <v>19</v>
      </c>
      <c r="L10">
        <v>2</v>
      </c>
      <c r="M10">
        <v>1</v>
      </c>
      <c r="N10">
        <v>2071</v>
      </c>
      <c r="O10">
        <v>839</v>
      </c>
      <c r="P10">
        <v>393</v>
      </c>
      <c r="Q10">
        <v>839</v>
      </c>
      <c r="R10">
        <v>302</v>
      </c>
      <c r="S10">
        <v>90</v>
      </c>
      <c r="T10">
        <v>26</v>
      </c>
      <c r="U10">
        <v>186</v>
      </c>
      <c r="V10">
        <v>243</v>
      </c>
      <c r="W10">
        <v>113</v>
      </c>
      <c r="X10">
        <v>72</v>
      </c>
      <c r="Y10">
        <v>58</v>
      </c>
      <c r="Z10">
        <v>136</v>
      </c>
      <c r="AA10">
        <v>61</v>
      </c>
      <c r="AB10">
        <v>38</v>
      </c>
      <c r="AC10">
        <v>37</v>
      </c>
      <c r="AD10">
        <v>26</v>
      </c>
      <c r="AE10">
        <v>5</v>
      </c>
      <c r="AF10">
        <v>13</v>
      </c>
      <c r="AG10">
        <v>8</v>
      </c>
      <c r="AH10">
        <v>200</v>
      </c>
      <c r="AI10">
        <v>28</v>
      </c>
      <c r="AJ10">
        <v>103</v>
      </c>
      <c r="AK10">
        <v>69</v>
      </c>
      <c r="AL10">
        <v>111</v>
      </c>
      <c r="AM10">
        <v>35</v>
      </c>
      <c r="AN10">
        <v>18</v>
      </c>
      <c r="AO10">
        <v>58</v>
      </c>
    </row>
    <row r="11" spans="1:41">
      <c r="A11" t="s">
        <v>1073</v>
      </c>
      <c r="B11">
        <v>743</v>
      </c>
      <c r="C11">
        <v>420</v>
      </c>
      <c r="D11">
        <v>176</v>
      </c>
      <c r="E11">
        <v>147</v>
      </c>
      <c r="F11">
        <v>5</v>
      </c>
      <c r="G11">
        <v>3</v>
      </c>
      <c r="H11">
        <v>2</v>
      </c>
      <c r="I11" t="s">
        <v>19</v>
      </c>
      <c r="J11" t="s">
        <v>19</v>
      </c>
      <c r="K11" t="s">
        <v>19</v>
      </c>
      <c r="L11" t="s">
        <v>19</v>
      </c>
      <c r="M11" t="s">
        <v>19</v>
      </c>
      <c r="N11">
        <v>444</v>
      </c>
      <c r="O11">
        <v>269</v>
      </c>
      <c r="P11">
        <v>86</v>
      </c>
      <c r="Q11">
        <v>89</v>
      </c>
      <c r="R11">
        <v>178</v>
      </c>
      <c r="S11">
        <v>98</v>
      </c>
      <c r="T11">
        <v>38</v>
      </c>
      <c r="U11">
        <v>42</v>
      </c>
      <c r="V11">
        <v>38</v>
      </c>
      <c r="W11">
        <v>21</v>
      </c>
      <c r="X11">
        <v>11</v>
      </c>
      <c r="Y11">
        <v>6</v>
      </c>
      <c r="Z11">
        <v>24</v>
      </c>
      <c r="AA11">
        <v>14</v>
      </c>
      <c r="AB11">
        <v>9</v>
      </c>
      <c r="AC11">
        <v>1</v>
      </c>
      <c r="AD11">
        <v>1</v>
      </c>
      <c r="AE11" t="s">
        <v>19</v>
      </c>
      <c r="AF11">
        <v>1</v>
      </c>
      <c r="AG11" t="s">
        <v>19</v>
      </c>
      <c r="AH11">
        <v>53</v>
      </c>
      <c r="AI11">
        <v>15</v>
      </c>
      <c r="AJ11">
        <v>29</v>
      </c>
      <c r="AK11">
        <v>9</v>
      </c>
      <c r="AL11">
        <v>42</v>
      </c>
      <c r="AM11">
        <v>29</v>
      </c>
      <c r="AN11">
        <v>11</v>
      </c>
      <c r="AO11">
        <v>2</v>
      </c>
    </row>
    <row r="12" spans="1:41">
      <c r="A12" t="s">
        <v>1072</v>
      </c>
      <c r="B12">
        <v>554</v>
      </c>
      <c r="C12">
        <v>280</v>
      </c>
      <c r="D12">
        <v>147</v>
      </c>
      <c r="E12">
        <v>127</v>
      </c>
      <c r="F12">
        <v>19</v>
      </c>
      <c r="G12">
        <v>5</v>
      </c>
      <c r="H12">
        <v>5</v>
      </c>
      <c r="I12">
        <v>9</v>
      </c>
      <c r="J12" t="s">
        <v>19</v>
      </c>
      <c r="K12" t="s">
        <v>19</v>
      </c>
      <c r="L12" t="s">
        <v>19</v>
      </c>
      <c r="M12" t="s">
        <v>19</v>
      </c>
      <c r="N12">
        <v>362</v>
      </c>
      <c r="O12">
        <v>193</v>
      </c>
      <c r="P12">
        <v>79</v>
      </c>
      <c r="Q12">
        <v>90</v>
      </c>
      <c r="R12">
        <v>39</v>
      </c>
      <c r="S12">
        <v>16</v>
      </c>
      <c r="T12">
        <v>14</v>
      </c>
      <c r="U12">
        <v>9</v>
      </c>
      <c r="V12">
        <v>58</v>
      </c>
      <c r="W12">
        <v>33</v>
      </c>
      <c r="X12">
        <v>18</v>
      </c>
      <c r="Y12">
        <v>7</v>
      </c>
      <c r="Z12">
        <v>35</v>
      </c>
      <c r="AA12">
        <v>22</v>
      </c>
      <c r="AB12">
        <v>9</v>
      </c>
      <c r="AC12">
        <v>4</v>
      </c>
      <c r="AD12">
        <v>3</v>
      </c>
      <c r="AE12">
        <v>2</v>
      </c>
      <c r="AF12">
        <v>1</v>
      </c>
      <c r="AG12" t="s">
        <v>19</v>
      </c>
      <c r="AH12">
        <v>38</v>
      </c>
      <c r="AI12">
        <v>9</v>
      </c>
      <c r="AJ12">
        <v>21</v>
      </c>
      <c r="AK12">
        <v>8</v>
      </c>
      <c r="AL12" t="s">
        <v>19</v>
      </c>
      <c r="AM12" t="s">
        <v>19</v>
      </c>
      <c r="AN12" t="s">
        <v>19</v>
      </c>
      <c r="AO12" t="s">
        <v>19</v>
      </c>
    </row>
    <row r="13" spans="1:41">
      <c r="A13" t="s">
        <v>1071</v>
      </c>
      <c r="B13">
        <v>1089</v>
      </c>
      <c r="C13">
        <v>518</v>
      </c>
      <c r="D13">
        <v>238</v>
      </c>
      <c r="E13">
        <v>333</v>
      </c>
      <c r="F13">
        <v>3</v>
      </c>
      <c r="G13">
        <v>2</v>
      </c>
      <c r="H13">
        <v>1</v>
      </c>
      <c r="I13" t="s">
        <v>19</v>
      </c>
      <c r="J13">
        <v>1</v>
      </c>
      <c r="K13">
        <v>1</v>
      </c>
      <c r="L13" t="s">
        <v>19</v>
      </c>
      <c r="M13" t="s">
        <v>19</v>
      </c>
      <c r="N13">
        <v>670</v>
      </c>
      <c r="O13">
        <v>351</v>
      </c>
      <c r="P13">
        <v>126</v>
      </c>
      <c r="Q13">
        <v>193</v>
      </c>
      <c r="R13">
        <v>73</v>
      </c>
      <c r="S13">
        <v>35</v>
      </c>
      <c r="T13">
        <v>16</v>
      </c>
      <c r="U13">
        <v>22</v>
      </c>
      <c r="V13">
        <v>146</v>
      </c>
      <c r="W13">
        <v>64</v>
      </c>
      <c r="X13">
        <v>30</v>
      </c>
      <c r="Y13">
        <v>52</v>
      </c>
      <c r="Z13">
        <v>84</v>
      </c>
      <c r="AA13">
        <v>38</v>
      </c>
      <c r="AB13">
        <v>20</v>
      </c>
      <c r="AC13">
        <v>26</v>
      </c>
      <c r="AD13">
        <v>21</v>
      </c>
      <c r="AE13">
        <v>2</v>
      </c>
      <c r="AF13">
        <v>8</v>
      </c>
      <c r="AG13">
        <v>11</v>
      </c>
      <c r="AH13">
        <v>91</v>
      </c>
      <c r="AI13">
        <v>25</v>
      </c>
      <c r="AJ13">
        <v>37</v>
      </c>
      <c r="AK13">
        <v>29</v>
      </c>
      <c r="AL13">
        <v>81</v>
      </c>
      <c r="AM13">
        <v>44</v>
      </c>
      <c r="AN13">
        <v>7</v>
      </c>
      <c r="AO13">
        <v>30</v>
      </c>
    </row>
    <row r="14" spans="1:41">
      <c r="A14" t="s">
        <v>1070</v>
      </c>
      <c r="B14">
        <v>294</v>
      </c>
      <c r="C14">
        <v>155</v>
      </c>
      <c r="D14">
        <v>62</v>
      </c>
      <c r="E14">
        <v>77</v>
      </c>
      <c r="F14">
        <v>9</v>
      </c>
      <c r="G14">
        <v>4</v>
      </c>
      <c r="H14">
        <v>1</v>
      </c>
      <c r="I14">
        <v>4</v>
      </c>
      <c r="J14" t="s">
        <v>19</v>
      </c>
      <c r="K14" t="s">
        <v>19</v>
      </c>
      <c r="L14" t="s">
        <v>19</v>
      </c>
      <c r="M14" t="s">
        <v>19</v>
      </c>
      <c r="N14">
        <v>207</v>
      </c>
      <c r="O14">
        <v>121</v>
      </c>
      <c r="P14">
        <v>32</v>
      </c>
      <c r="Q14">
        <v>54</v>
      </c>
      <c r="R14">
        <v>25</v>
      </c>
      <c r="S14">
        <v>16</v>
      </c>
      <c r="T14">
        <v>1</v>
      </c>
      <c r="U14">
        <v>8</v>
      </c>
      <c r="V14">
        <v>17</v>
      </c>
      <c r="W14">
        <v>5</v>
      </c>
      <c r="X14">
        <v>8</v>
      </c>
      <c r="Y14">
        <v>4</v>
      </c>
      <c r="Z14">
        <v>11</v>
      </c>
      <c r="AA14">
        <v>4</v>
      </c>
      <c r="AB14">
        <v>5</v>
      </c>
      <c r="AC14">
        <v>2</v>
      </c>
      <c r="AD14">
        <v>1</v>
      </c>
      <c r="AE14" t="s">
        <v>19</v>
      </c>
      <c r="AF14">
        <v>1</v>
      </c>
      <c r="AG14" t="s">
        <v>19</v>
      </c>
      <c r="AH14">
        <v>24</v>
      </c>
      <c r="AI14">
        <v>5</v>
      </c>
      <c r="AJ14">
        <v>14</v>
      </c>
      <c r="AK14">
        <v>5</v>
      </c>
      <c r="AL14">
        <v>5</v>
      </c>
      <c r="AM14">
        <v>2</v>
      </c>
      <c r="AN14">
        <v>1</v>
      </c>
      <c r="AO14">
        <v>2</v>
      </c>
    </row>
    <row r="15" spans="1:41">
      <c r="A15" t="s">
        <v>1069</v>
      </c>
      <c r="B15">
        <v>508</v>
      </c>
      <c r="C15">
        <v>319</v>
      </c>
      <c r="D15">
        <v>88</v>
      </c>
      <c r="E15">
        <v>101</v>
      </c>
      <c r="F15">
        <v>16</v>
      </c>
      <c r="G15">
        <v>11</v>
      </c>
      <c r="H15">
        <v>4</v>
      </c>
      <c r="I15">
        <v>1</v>
      </c>
      <c r="J15">
        <v>1</v>
      </c>
      <c r="K15">
        <v>1</v>
      </c>
      <c r="L15" t="s">
        <v>19</v>
      </c>
      <c r="M15" t="s">
        <v>19</v>
      </c>
      <c r="N15">
        <v>279</v>
      </c>
      <c r="O15">
        <v>174</v>
      </c>
      <c r="P15">
        <v>48</v>
      </c>
      <c r="Q15">
        <v>57</v>
      </c>
      <c r="R15">
        <v>46</v>
      </c>
      <c r="S15">
        <v>20</v>
      </c>
      <c r="T15">
        <v>11</v>
      </c>
      <c r="U15">
        <v>15</v>
      </c>
      <c r="V15">
        <v>82</v>
      </c>
      <c r="W15">
        <v>64</v>
      </c>
      <c r="X15">
        <v>3</v>
      </c>
      <c r="Y15">
        <v>15</v>
      </c>
      <c r="Z15">
        <v>47</v>
      </c>
      <c r="AA15">
        <v>37</v>
      </c>
      <c r="AB15">
        <v>6</v>
      </c>
      <c r="AC15">
        <v>4</v>
      </c>
      <c r="AD15">
        <v>5</v>
      </c>
      <c r="AE15">
        <v>1</v>
      </c>
      <c r="AF15" t="s">
        <v>19</v>
      </c>
      <c r="AG15">
        <v>4</v>
      </c>
      <c r="AH15">
        <v>32</v>
      </c>
      <c r="AI15">
        <v>11</v>
      </c>
      <c r="AJ15">
        <v>16</v>
      </c>
      <c r="AK15">
        <v>5</v>
      </c>
      <c r="AL15">
        <v>53</v>
      </c>
      <c r="AM15">
        <v>40</v>
      </c>
      <c r="AN15">
        <v>4</v>
      </c>
      <c r="AO15">
        <v>9</v>
      </c>
    </row>
    <row r="16" spans="1:41">
      <c r="A16" t="s">
        <v>1068</v>
      </c>
      <c r="B16">
        <v>810</v>
      </c>
      <c r="C16">
        <v>473</v>
      </c>
      <c r="D16">
        <v>195</v>
      </c>
      <c r="E16">
        <v>142</v>
      </c>
      <c r="F16">
        <v>30</v>
      </c>
      <c r="G16">
        <v>24</v>
      </c>
      <c r="H16">
        <v>4</v>
      </c>
      <c r="I16">
        <v>2</v>
      </c>
      <c r="J16">
        <v>1</v>
      </c>
      <c r="K16">
        <v>1</v>
      </c>
      <c r="L16" t="s">
        <v>19</v>
      </c>
      <c r="M16" t="s">
        <v>19</v>
      </c>
      <c r="N16">
        <v>486</v>
      </c>
      <c r="O16">
        <v>305</v>
      </c>
      <c r="P16">
        <v>89</v>
      </c>
      <c r="Q16">
        <v>92</v>
      </c>
      <c r="R16">
        <v>81</v>
      </c>
      <c r="S16">
        <v>48</v>
      </c>
      <c r="T16">
        <v>17</v>
      </c>
      <c r="U16">
        <v>16</v>
      </c>
      <c r="V16">
        <v>94</v>
      </c>
      <c r="W16">
        <v>46</v>
      </c>
      <c r="X16">
        <v>38</v>
      </c>
      <c r="Y16">
        <v>10</v>
      </c>
      <c r="Z16">
        <v>56</v>
      </c>
      <c r="AA16">
        <v>31</v>
      </c>
      <c r="AB16">
        <v>13</v>
      </c>
      <c r="AC16">
        <v>12</v>
      </c>
      <c r="AD16">
        <v>10</v>
      </c>
      <c r="AE16">
        <v>4</v>
      </c>
      <c r="AF16">
        <v>4</v>
      </c>
      <c r="AG16">
        <v>2</v>
      </c>
      <c r="AH16">
        <v>52</v>
      </c>
      <c r="AI16">
        <v>14</v>
      </c>
      <c r="AJ16">
        <v>30</v>
      </c>
      <c r="AK16">
        <v>8</v>
      </c>
      <c r="AL16">
        <v>27</v>
      </c>
      <c r="AM16">
        <v>22</v>
      </c>
      <c r="AN16" t="s">
        <v>19</v>
      </c>
      <c r="AO16">
        <v>5</v>
      </c>
    </row>
    <row r="17" spans="1:41">
      <c r="A17" t="s">
        <v>1067</v>
      </c>
      <c r="B17">
        <v>964</v>
      </c>
      <c r="C17">
        <v>430</v>
      </c>
      <c r="D17">
        <v>228</v>
      </c>
      <c r="E17">
        <v>306</v>
      </c>
      <c r="F17">
        <v>11</v>
      </c>
      <c r="G17">
        <v>4</v>
      </c>
      <c r="H17">
        <v>5</v>
      </c>
      <c r="I17">
        <v>2</v>
      </c>
      <c r="J17" t="s">
        <v>19</v>
      </c>
      <c r="K17" t="s">
        <v>19</v>
      </c>
      <c r="L17" t="s">
        <v>19</v>
      </c>
      <c r="M17" t="s">
        <v>19</v>
      </c>
      <c r="N17">
        <v>646</v>
      </c>
      <c r="O17">
        <v>287</v>
      </c>
      <c r="P17">
        <v>125</v>
      </c>
      <c r="Q17">
        <v>234</v>
      </c>
      <c r="R17">
        <v>70</v>
      </c>
      <c r="S17">
        <v>49</v>
      </c>
      <c r="T17">
        <v>7</v>
      </c>
      <c r="U17">
        <v>14</v>
      </c>
      <c r="V17">
        <v>102</v>
      </c>
      <c r="W17">
        <v>47</v>
      </c>
      <c r="X17">
        <v>22</v>
      </c>
      <c r="Y17">
        <v>33</v>
      </c>
      <c r="Z17">
        <v>45</v>
      </c>
      <c r="AA17">
        <v>23</v>
      </c>
      <c r="AB17">
        <v>12</v>
      </c>
      <c r="AC17">
        <v>10</v>
      </c>
      <c r="AD17">
        <v>7</v>
      </c>
      <c r="AE17">
        <v>4</v>
      </c>
      <c r="AF17">
        <v>3</v>
      </c>
      <c r="AG17" t="s">
        <v>19</v>
      </c>
      <c r="AH17">
        <v>83</v>
      </c>
      <c r="AI17">
        <v>16</v>
      </c>
      <c r="AJ17">
        <v>54</v>
      </c>
      <c r="AK17">
        <v>13</v>
      </c>
      <c r="AL17">
        <v>19</v>
      </c>
      <c r="AM17">
        <v>6</v>
      </c>
      <c r="AN17">
        <v>1</v>
      </c>
      <c r="AO17">
        <v>12</v>
      </c>
    </row>
    <row r="18" spans="1:41">
      <c r="A18" t="s">
        <v>1066</v>
      </c>
      <c r="B18">
        <v>638</v>
      </c>
      <c r="C18">
        <v>277</v>
      </c>
      <c r="D18">
        <v>116</v>
      </c>
      <c r="E18">
        <v>245</v>
      </c>
      <c r="F18">
        <v>8</v>
      </c>
      <c r="G18">
        <v>3</v>
      </c>
      <c r="H18">
        <v>1</v>
      </c>
      <c r="I18">
        <v>4</v>
      </c>
      <c r="J18" t="s">
        <v>19</v>
      </c>
      <c r="K18" t="s">
        <v>19</v>
      </c>
      <c r="L18" t="s">
        <v>19</v>
      </c>
      <c r="M18" t="s">
        <v>19</v>
      </c>
      <c r="N18">
        <v>437</v>
      </c>
      <c r="O18">
        <v>203</v>
      </c>
      <c r="P18">
        <v>62</v>
      </c>
      <c r="Q18">
        <v>172</v>
      </c>
      <c r="R18">
        <v>39</v>
      </c>
      <c r="S18">
        <v>17</v>
      </c>
      <c r="T18">
        <v>1</v>
      </c>
      <c r="U18">
        <v>21</v>
      </c>
      <c r="V18">
        <v>74</v>
      </c>
      <c r="W18">
        <v>22</v>
      </c>
      <c r="X18">
        <v>24</v>
      </c>
      <c r="Y18">
        <v>28</v>
      </c>
      <c r="Z18">
        <v>25</v>
      </c>
      <c r="AA18">
        <v>13</v>
      </c>
      <c r="AB18">
        <v>8</v>
      </c>
      <c r="AC18">
        <v>4</v>
      </c>
      <c r="AD18">
        <v>7</v>
      </c>
      <c r="AE18">
        <v>1</v>
      </c>
      <c r="AF18">
        <v>2</v>
      </c>
      <c r="AG18">
        <v>4</v>
      </c>
      <c r="AH18">
        <v>48</v>
      </c>
      <c r="AI18">
        <v>18</v>
      </c>
      <c r="AJ18">
        <v>18</v>
      </c>
      <c r="AK18">
        <v>12</v>
      </c>
      <c r="AL18">
        <v>7</v>
      </c>
      <c r="AM18">
        <v>4</v>
      </c>
      <c r="AN18">
        <v>3</v>
      </c>
      <c r="AO18" t="s">
        <v>19</v>
      </c>
    </row>
    <row r="19" spans="1:41">
      <c r="A19" t="s">
        <v>1065</v>
      </c>
      <c r="B19">
        <v>1230</v>
      </c>
      <c r="C19">
        <v>482</v>
      </c>
      <c r="D19">
        <v>279</v>
      </c>
      <c r="E19">
        <v>469</v>
      </c>
      <c r="F19">
        <v>8</v>
      </c>
      <c r="G19">
        <v>3</v>
      </c>
      <c r="H19">
        <v>4</v>
      </c>
      <c r="I19">
        <v>1</v>
      </c>
      <c r="J19" t="s">
        <v>19</v>
      </c>
      <c r="K19" t="s">
        <v>19</v>
      </c>
      <c r="L19" t="s">
        <v>19</v>
      </c>
      <c r="M19" t="s">
        <v>19</v>
      </c>
      <c r="N19">
        <v>704</v>
      </c>
      <c r="O19">
        <v>306</v>
      </c>
      <c r="P19">
        <v>156</v>
      </c>
      <c r="Q19">
        <v>242</v>
      </c>
      <c r="R19">
        <v>150</v>
      </c>
      <c r="S19">
        <v>50</v>
      </c>
      <c r="T19">
        <v>25</v>
      </c>
      <c r="U19">
        <v>75</v>
      </c>
      <c r="V19">
        <v>148</v>
      </c>
      <c r="W19">
        <v>56</v>
      </c>
      <c r="X19">
        <v>26</v>
      </c>
      <c r="Y19">
        <v>66</v>
      </c>
      <c r="Z19">
        <v>79</v>
      </c>
      <c r="AA19">
        <v>28</v>
      </c>
      <c r="AB19">
        <v>12</v>
      </c>
      <c r="AC19">
        <v>39</v>
      </c>
      <c r="AD19">
        <v>24</v>
      </c>
      <c r="AE19">
        <v>3</v>
      </c>
      <c r="AF19">
        <v>6</v>
      </c>
      <c r="AG19">
        <v>15</v>
      </c>
      <c r="AH19">
        <v>117</v>
      </c>
      <c r="AI19">
        <v>36</v>
      </c>
      <c r="AJ19">
        <v>50</v>
      </c>
      <c r="AK19">
        <v>31</v>
      </c>
      <c r="AL19">
        <v>6</v>
      </c>
      <c r="AM19">
        <v>1</v>
      </c>
      <c r="AN19">
        <v>4</v>
      </c>
      <c r="AO19">
        <v>1</v>
      </c>
    </row>
    <row r="20" spans="1:41">
      <c r="A20" t="s">
        <v>1064</v>
      </c>
      <c r="B20">
        <v>2728</v>
      </c>
      <c r="C20">
        <v>1125</v>
      </c>
      <c r="D20">
        <v>381</v>
      </c>
      <c r="E20">
        <v>1222</v>
      </c>
      <c r="F20">
        <v>18</v>
      </c>
      <c r="G20">
        <v>8</v>
      </c>
      <c r="H20">
        <v>2</v>
      </c>
      <c r="I20">
        <v>8</v>
      </c>
      <c r="J20">
        <v>1</v>
      </c>
      <c r="K20" t="s">
        <v>19</v>
      </c>
      <c r="L20" t="s">
        <v>19</v>
      </c>
      <c r="M20">
        <v>1</v>
      </c>
      <c r="N20">
        <v>1744</v>
      </c>
      <c r="O20">
        <v>803</v>
      </c>
      <c r="P20">
        <v>220</v>
      </c>
      <c r="Q20">
        <v>721</v>
      </c>
      <c r="R20">
        <v>176</v>
      </c>
      <c r="S20">
        <v>74</v>
      </c>
      <c r="T20">
        <v>7</v>
      </c>
      <c r="U20">
        <v>95</v>
      </c>
      <c r="V20">
        <v>399</v>
      </c>
      <c r="W20">
        <v>123</v>
      </c>
      <c r="X20">
        <v>51</v>
      </c>
      <c r="Y20">
        <v>225</v>
      </c>
      <c r="Z20">
        <v>156</v>
      </c>
      <c r="AA20">
        <v>50</v>
      </c>
      <c r="AB20">
        <v>10</v>
      </c>
      <c r="AC20">
        <v>96</v>
      </c>
      <c r="AD20">
        <v>33</v>
      </c>
      <c r="AE20">
        <v>3</v>
      </c>
      <c r="AF20">
        <v>6</v>
      </c>
      <c r="AG20">
        <v>24</v>
      </c>
      <c r="AH20">
        <v>201</v>
      </c>
      <c r="AI20">
        <v>64</v>
      </c>
      <c r="AJ20">
        <v>85</v>
      </c>
      <c r="AK20">
        <v>52</v>
      </c>
      <c r="AL20">
        <v>11</v>
      </c>
      <c r="AM20">
        <v>10</v>
      </c>
      <c r="AN20" t="s">
        <v>19</v>
      </c>
      <c r="AO20">
        <v>1</v>
      </c>
    </row>
    <row r="21" spans="1:41">
      <c r="A21" t="s">
        <v>1063</v>
      </c>
      <c r="B21">
        <v>2023</v>
      </c>
      <c r="C21">
        <v>938</v>
      </c>
      <c r="D21">
        <v>414</v>
      </c>
      <c r="E21">
        <v>671</v>
      </c>
      <c r="F21">
        <v>35</v>
      </c>
      <c r="G21">
        <v>14</v>
      </c>
      <c r="H21">
        <v>9</v>
      </c>
      <c r="I21">
        <v>12</v>
      </c>
      <c r="J21">
        <v>2</v>
      </c>
      <c r="K21">
        <v>1</v>
      </c>
      <c r="L21" t="s">
        <v>19</v>
      </c>
      <c r="M21">
        <v>1</v>
      </c>
      <c r="N21">
        <v>1249</v>
      </c>
      <c r="O21">
        <v>603</v>
      </c>
      <c r="P21">
        <v>206</v>
      </c>
      <c r="Q21">
        <v>440</v>
      </c>
      <c r="R21">
        <v>119</v>
      </c>
      <c r="S21">
        <v>60</v>
      </c>
      <c r="T21">
        <v>11</v>
      </c>
      <c r="U21">
        <v>48</v>
      </c>
      <c r="V21">
        <v>286</v>
      </c>
      <c r="W21">
        <v>125</v>
      </c>
      <c r="X21">
        <v>77</v>
      </c>
      <c r="Y21">
        <v>84</v>
      </c>
      <c r="Z21">
        <v>132</v>
      </c>
      <c r="AA21">
        <v>68</v>
      </c>
      <c r="AB21">
        <v>28</v>
      </c>
      <c r="AC21">
        <v>36</v>
      </c>
      <c r="AD21">
        <v>27</v>
      </c>
      <c r="AE21">
        <v>9</v>
      </c>
      <c r="AF21">
        <v>10</v>
      </c>
      <c r="AG21">
        <v>8</v>
      </c>
      <c r="AH21">
        <v>173</v>
      </c>
      <c r="AI21">
        <v>58</v>
      </c>
      <c r="AJ21">
        <v>73</v>
      </c>
      <c r="AK21">
        <v>42</v>
      </c>
      <c r="AL21">
        <v>26</v>
      </c>
      <c r="AM21">
        <v>18</v>
      </c>
      <c r="AN21">
        <v>3</v>
      </c>
      <c r="AO21">
        <v>5</v>
      </c>
    </row>
    <row r="22" spans="1:41">
      <c r="A22" t="s">
        <v>1062</v>
      </c>
      <c r="B22">
        <v>8126</v>
      </c>
      <c r="C22">
        <v>3529</v>
      </c>
      <c r="D22">
        <v>1313</v>
      </c>
      <c r="E22">
        <v>3284</v>
      </c>
      <c r="F22">
        <v>142</v>
      </c>
      <c r="G22">
        <v>79</v>
      </c>
      <c r="H22">
        <v>28</v>
      </c>
      <c r="I22">
        <v>35</v>
      </c>
      <c r="J22">
        <v>5</v>
      </c>
      <c r="K22">
        <v>1</v>
      </c>
      <c r="L22">
        <v>1</v>
      </c>
      <c r="M22">
        <v>3</v>
      </c>
      <c r="N22">
        <v>4705</v>
      </c>
      <c r="O22">
        <v>2071</v>
      </c>
      <c r="P22">
        <v>760</v>
      </c>
      <c r="Q22">
        <v>1874</v>
      </c>
      <c r="R22">
        <v>304</v>
      </c>
      <c r="S22">
        <v>141</v>
      </c>
      <c r="T22">
        <v>19</v>
      </c>
      <c r="U22">
        <v>144</v>
      </c>
      <c r="V22">
        <v>1497</v>
      </c>
      <c r="W22">
        <v>629</v>
      </c>
      <c r="X22">
        <v>176</v>
      </c>
      <c r="Y22">
        <v>692</v>
      </c>
      <c r="Z22">
        <v>612</v>
      </c>
      <c r="AA22">
        <v>288</v>
      </c>
      <c r="AB22">
        <v>72</v>
      </c>
      <c r="AC22">
        <v>252</v>
      </c>
      <c r="AD22">
        <v>175</v>
      </c>
      <c r="AE22">
        <v>56</v>
      </c>
      <c r="AF22">
        <v>33</v>
      </c>
      <c r="AG22">
        <v>86</v>
      </c>
      <c r="AH22">
        <v>686</v>
      </c>
      <c r="AI22">
        <v>264</v>
      </c>
      <c r="AJ22">
        <v>224</v>
      </c>
      <c r="AK22">
        <v>198</v>
      </c>
      <c r="AL22">
        <v>581</v>
      </c>
      <c r="AM22">
        <v>348</v>
      </c>
      <c r="AN22">
        <v>36</v>
      </c>
      <c r="AO22">
        <v>197</v>
      </c>
    </row>
    <row r="23" spans="1:41">
      <c r="A23" t="s">
        <v>1061</v>
      </c>
      <c r="B23">
        <v>5071</v>
      </c>
      <c r="C23">
        <v>1891</v>
      </c>
      <c r="D23">
        <v>1078</v>
      </c>
      <c r="E23">
        <v>2102</v>
      </c>
      <c r="F23">
        <v>64</v>
      </c>
      <c r="G23">
        <v>25</v>
      </c>
      <c r="H23">
        <v>16</v>
      </c>
      <c r="I23">
        <v>23</v>
      </c>
      <c r="J23">
        <v>3</v>
      </c>
      <c r="K23" t="s">
        <v>19</v>
      </c>
      <c r="L23" t="s">
        <v>19</v>
      </c>
      <c r="M23">
        <v>3</v>
      </c>
      <c r="N23">
        <v>3181</v>
      </c>
      <c r="O23">
        <v>1157</v>
      </c>
      <c r="P23">
        <v>611</v>
      </c>
      <c r="Q23">
        <v>1413</v>
      </c>
      <c r="R23">
        <v>181</v>
      </c>
      <c r="S23">
        <v>53</v>
      </c>
      <c r="T23">
        <v>20</v>
      </c>
      <c r="U23">
        <v>108</v>
      </c>
      <c r="V23">
        <v>755</v>
      </c>
      <c r="W23">
        <v>319</v>
      </c>
      <c r="X23">
        <v>122</v>
      </c>
      <c r="Y23">
        <v>314</v>
      </c>
      <c r="Z23">
        <v>327</v>
      </c>
      <c r="AA23">
        <v>165</v>
      </c>
      <c r="AB23">
        <v>55</v>
      </c>
      <c r="AC23">
        <v>107</v>
      </c>
      <c r="AD23">
        <v>70</v>
      </c>
      <c r="AE23">
        <v>28</v>
      </c>
      <c r="AF23">
        <v>18</v>
      </c>
      <c r="AG23">
        <v>24</v>
      </c>
      <c r="AH23">
        <v>490</v>
      </c>
      <c r="AI23">
        <v>144</v>
      </c>
      <c r="AJ23">
        <v>236</v>
      </c>
      <c r="AK23">
        <v>110</v>
      </c>
      <c r="AL23">
        <v>76</v>
      </c>
      <c r="AM23">
        <v>46</v>
      </c>
      <c r="AN23">
        <v>4</v>
      </c>
      <c r="AO23">
        <v>26</v>
      </c>
    </row>
    <row r="24" spans="1:41">
      <c r="A24" t="s">
        <v>1060</v>
      </c>
      <c r="B24">
        <v>913</v>
      </c>
      <c r="C24">
        <v>483</v>
      </c>
      <c r="D24">
        <v>202</v>
      </c>
      <c r="E24">
        <v>228</v>
      </c>
      <c r="F24">
        <v>21</v>
      </c>
      <c r="G24">
        <v>17</v>
      </c>
      <c r="H24">
        <v>2</v>
      </c>
      <c r="I24">
        <v>2</v>
      </c>
      <c r="J24">
        <v>1</v>
      </c>
      <c r="K24">
        <v>1</v>
      </c>
      <c r="L24" t="s">
        <v>19</v>
      </c>
      <c r="M24" t="s">
        <v>19</v>
      </c>
      <c r="N24">
        <v>581</v>
      </c>
      <c r="O24">
        <v>351</v>
      </c>
      <c r="P24">
        <v>86</v>
      </c>
      <c r="Q24">
        <v>144</v>
      </c>
      <c r="R24">
        <v>60</v>
      </c>
      <c r="S24">
        <v>26</v>
      </c>
      <c r="T24">
        <v>11</v>
      </c>
      <c r="U24">
        <v>23</v>
      </c>
      <c r="V24">
        <v>126</v>
      </c>
      <c r="W24">
        <v>57</v>
      </c>
      <c r="X24">
        <v>43</v>
      </c>
      <c r="Y24">
        <v>26</v>
      </c>
      <c r="Z24">
        <v>46</v>
      </c>
      <c r="AA24">
        <v>14</v>
      </c>
      <c r="AB24">
        <v>21</v>
      </c>
      <c r="AC24">
        <v>11</v>
      </c>
      <c r="AD24">
        <v>20</v>
      </c>
      <c r="AE24">
        <v>7</v>
      </c>
      <c r="AF24">
        <v>9</v>
      </c>
      <c r="AG24">
        <v>4</v>
      </c>
      <c r="AH24">
        <v>58</v>
      </c>
      <c r="AI24">
        <v>10</v>
      </c>
      <c r="AJ24">
        <v>30</v>
      </c>
      <c r="AK24">
        <v>18</v>
      </c>
      <c r="AL24">
        <v>33</v>
      </c>
      <c r="AM24">
        <v>10</v>
      </c>
      <c r="AN24">
        <v>11</v>
      </c>
      <c r="AO24">
        <v>12</v>
      </c>
    </row>
    <row r="25" spans="1:41">
      <c r="A25" t="s">
        <v>1059</v>
      </c>
      <c r="B25">
        <v>453</v>
      </c>
      <c r="C25">
        <v>216</v>
      </c>
      <c r="D25">
        <v>63</v>
      </c>
      <c r="E25">
        <v>174</v>
      </c>
      <c r="F25">
        <v>14</v>
      </c>
      <c r="G25">
        <v>6</v>
      </c>
      <c r="H25">
        <v>1</v>
      </c>
      <c r="I25">
        <v>7</v>
      </c>
      <c r="J25">
        <v>3</v>
      </c>
      <c r="K25">
        <v>2</v>
      </c>
      <c r="L25">
        <v>1</v>
      </c>
      <c r="M25" t="s">
        <v>19</v>
      </c>
      <c r="N25">
        <v>313</v>
      </c>
      <c r="O25">
        <v>171</v>
      </c>
      <c r="P25">
        <v>25</v>
      </c>
      <c r="Q25">
        <v>117</v>
      </c>
      <c r="R25">
        <v>18</v>
      </c>
      <c r="S25">
        <v>8</v>
      </c>
      <c r="T25">
        <v>2</v>
      </c>
      <c r="U25">
        <v>8</v>
      </c>
      <c r="V25">
        <v>45</v>
      </c>
      <c r="W25">
        <v>13</v>
      </c>
      <c r="X25">
        <v>12</v>
      </c>
      <c r="Y25">
        <v>20</v>
      </c>
      <c r="Z25">
        <v>22</v>
      </c>
      <c r="AA25">
        <v>7</v>
      </c>
      <c r="AB25">
        <v>7</v>
      </c>
      <c r="AC25">
        <v>8</v>
      </c>
      <c r="AD25">
        <v>12</v>
      </c>
      <c r="AE25">
        <v>5</v>
      </c>
      <c r="AF25">
        <v>5</v>
      </c>
      <c r="AG25">
        <v>2</v>
      </c>
      <c r="AH25">
        <v>26</v>
      </c>
      <c r="AI25">
        <v>4</v>
      </c>
      <c r="AJ25">
        <v>10</v>
      </c>
      <c r="AK25">
        <v>12</v>
      </c>
      <c r="AL25">
        <v>14</v>
      </c>
      <c r="AM25">
        <v>5</v>
      </c>
      <c r="AN25">
        <v>1</v>
      </c>
      <c r="AO25">
        <v>8</v>
      </c>
    </row>
    <row r="26" spans="1:41">
      <c r="A26" t="s">
        <v>1058</v>
      </c>
      <c r="B26">
        <v>689</v>
      </c>
      <c r="C26">
        <v>264</v>
      </c>
      <c r="D26">
        <v>156</v>
      </c>
      <c r="E26">
        <v>269</v>
      </c>
      <c r="F26">
        <v>9</v>
      </c>
      <c r="G26">
        <v>4</v>
      </c>
      <c r="H26">
        <v>3</v>
      </c>
      <c r="I26">
        <v>2</v>
      </c>
      <c r="J26" t="s">
        <v>19</v>
      </c>
      <c r="K26" t="s">
        <v>19</v>
      </c>
      <c r="L26" t="s">
        <v>19</v>
      </c>
      <c r="M26" t="s">
        <v>19</v>
      </c>
      <c r="N26">
        <v>466</v>
      </c>
      <c r="O26">
        <v>182</v>
      </c>
      <c r="P26">
        <v>97</v>
      </c>
      <c r="Q26">
        <v>187</v>
      </c>
      <c r="R26">
        <v>40</v>
      </c>
      <c r="S26">
        <v>15</v>
      </c>
      <c r="T26">
        <v>8</v>
      </c>
      <c r="U26">
        <v>17</v>
      </c>
      <c r="V26">
        <v>69</v>
      </c>
      <c r="W26">
        <v>34</v>
      </c>
      <c r="X26">
        <v>17</v>
      </c>
      <c r="Y26">
        <v>18</v>
      </c>
      <c r="Z26">
        <v>49</v>
      </c>
      <c r="AA26">
        <v>18</v>
      </c>
      <c r="AB26">
        <v>8</v>
      </c>
      <c r="AC26">
        <v>23</v>
      </c>
      <c r="AD26">
        <v>12</v>
      </c>
      <c r="AE26">
        <v>2</v>
      </c>
      <c r="AF26">
        <v>1</v>
      </c>
      <c r="AG26">
        <v>9</v>
      </c>
      <c r="AH26">
        <v>44</v>
      </c>
      <c r="AI26">
        <v>9</v>
      </c>
      <c r="AJ26">
        <v>22</v>
      </c>
      <c r="AK26">
        <v>13</v>
      </c>
      <c r="AL26">
        <v>27</v>
      </c>
      <c r="AM26">
        <v>12</v>
      </c>
      <c r="AN26">
        <v>3</v>
      </c>
      <c r="AO26">
        <v>12</v>
      </c>
    </row>
    <row r="27" spans="1:41">
      <c r="A27" t="s">
        <v>1057</v>
      </c>
      <c r="B27">
        <v>664</v>
      </c>
      <c r="C27">
        <v>249</v>
      </c>
      <c r="D27">
        <v>227</v>
      </c>
      <c r="E27">
        <v>188</v>
      </c>
      <c r="F27">
        <v>22</v>
      </c>
      <c r="G27">
        <v>10</v>
      </c>
      <c r="H27">
        <v>10</v>
      </c>
      <c r="I27">
        <v>2</v>
      </c>
      <c r="J27" t="s">
        <v>19</v>
      </c>
      <c r="K27" t="s">
        <v>19</v>
      </c>
      <c r="L27" t="s">
        <v>19</v>
      </c>
      <c r="M27" t="s">
        <v>19</v>
      </c>
      <c r="N27">
        <v>357</v>
      </c>
      <c r="O27">
        <v>168</v>
      </c>
      <c r="P27">
        <v>83</v>
      </c>
      <c r="Q27">
        <v>106</v>
      </c>
      <c r="R27">
        <v>48</v>
      </c>
      <c r="S27">
        <v>24</v>
      </c>
      <c r="T27">
        <v>10</v>
      </c>
      <c r="U27">
        <v>14</v>
      </c>
      <c r="V27">
        <v>115</v>
      </c>
      <c r="W27">
        <v>21</v>
      </c>
      <c r="X27">
        <v>57</v>
      </c>
      <c r="Y27">
        <v>37</v>
      </c>
      <c r="Z27">
        <v>45</v>
      </c>
      <c r="AA27">
        <v>13</v>
      </c>
      <c r="AB27">
        <v>18</v>
      </c>
      <c r="AC27">
        <v>14</v>
      </c>
      <c r="AD27">
        <v>16</v>
      </c>
      <c r="AE27">
        <v>1</v>
      </c>
      <c r="AF27">
        <v>10</v>
      </c>
      <c r="AG27">
        <v>5</v>
      </c>
      <c r="AH27">
        <v>61</v>
      </c>
      <c r="AI27">
        <v>12</v>
      </c>
      <c r="AJ27">
        <v>39</v>
      </c>
      <c r="AK27">
        <v>10</v>
      </c>
      <c r="AL27">
        <v>29</v>
      </c>
      <c r="AM27">
        <v>7</v>
      </c>
      <c r="AN27">
        <v>14</v>
      </c>
      <c r="AO27">
        <v>8</v>
      </c>
    </row>
    <row r="28" spans="1:41">
      <c r="A28" t="s">
        <v>1056</v>
      </c>
      <c r="B28">
        <v>443</v>
      </c>
      <c r="C28">
        <v>149</v>
      </c>
      <c r="D28">
        <v>108</v>
      </c>
      <c r="E28">
        <v>186</v>
      </c>
      <c r="F28">
        <v>8</v>
      </c>
      <c r="G28">
        <v>5</v>
      </c>
      <c r="H28">
        <v>2</v>
      </c>
      <c r="I28">
        <v>1</v>
      </c>
      <c r="J28" t="s">
        <v>19</v>
      </c>
      <c r="K28" t="s">
        <v>19</v>
      </c>
      <c r="L28" t="s">
        <v>19</v>
      </c>
      <c r="M28" t="s">
        <v>19</v>
      </c>
      <c r="N28">
        <v>314</v>
      </c>
      <c r="O28">
        <v>126</v>
      </c>
      <c r="P28">
        <v>66</v>
      </c>
      <c r="Q28">
        <v>122</v>
      </c>
      <c r="R28">
        <v>15</v>
      </c>
      <c r="S28">
        <v>8</v>
      </c>
      <c r="T28">
        <v>2</v>
      </c>
      <c r="U28">
        <v>5</v>
      </c>
      <c r="V28">
        <v>36</v>
      </c>
      <c r="W28">
        <v>3</v>
      </c>
      <c r="X28">
        <v>8</v>
      </c>
      <c r="Y28">
        <v>25</v>
      </c>
      <c r="Z28">
        <v>31</v>
      </c>
      <c r="AA28">
        <v>2</v>
      </c>
      <c r="AB28">
        <v>11</v>
      </c>
      <c r="AC28">
        <v>18</v>
      </c>
      <c r="AD28">
        <v>10</v>
      </c>
      <c r="AE28" t="s">
        <v>19</v>
      </c>
      <c r="AF28">
        <v>1</v>
      </c>
      <c r="AG28">
        <v>9</v>
      </c>
      <c r="AH28">
        <v>29</v>
      </c>
      <c r="AI28">
        <v>5</v>
      </c>
      <c r="AJ28">
        <v>18</v>
      </c>
      <c r="AK28">
        <v>6</v>
      </c>
      <c r="AL28">
        <v>19</v>
      </c>
      <c r="AM28">
        <v>6</v>
      </c>
      <c r="AN28">
        <v>4</v>
      </c>
      <c r="AO28">
        <v>9</v>
      </c>
    </row>
    <row r="29" spans="1:41">
      <c r="A29" t="s">
        <v>1055</v>
      </c>
      <c r="B29">
        <v>1266</v>
      </c>
      <c r="C29">
        <v>522</v>
      </c>
      <c r="D29">
        <v>351</v>
      </c>
      <c r="E29">
        <v>393</v>
      </c>
      <c r="F29">
        <v>18</v>
      </c>
      <c r="G29">
        <v>13</v>
      </c>
      <c r="H29">
        <v>2</v>
      </c>
      <c r="I29">
        <v>3</v>
      </c>
      <c r="J29">
        <v>1</v>
      </c>
      <c r="K29">
        <v>1</v>
      </c>
      <c r="L29" t="s">
        <v>19</v>
      </c>
      <c r="M29" t="s">
        <v>19</v>
      </c>
      <c r="N29">
        <v>777</v>
      </c>
      <c r="O29">
        <v>440</v>
      </c>
      <c r="P29">
        <v>91</v>
      </c>
      <c r="Q29">
        <v>246</v>
      </c>
      <c r="R29">
        <v>45</v>
      </c>
      <c r="S29">
        <v>12</v>
      </c>
      <c r="T29">
        <v>11</v>
      </c>
      <c r="U29">
        <v>22</v>
      </c>
      <c r="V29">
        <v>189</v>
      </c>
      <c r="W29">
        <v>26</v>
      </c>
      <c r="X29">
        <v>113</v>
      </c>
      <c r="Y29">
        <v>50</v>
      </c>
      <c r="Z29">
        <v>109</v>
      </c>
      <c r="AA29">
        <v>15</v>
      </c>
      <c r="AB29">
        <v>57</v>
      </c>
      <c r="AC29">
        <v>37</v>
      </c>
      <c r="AD29">
        <v>30</v>
      </c>
      <c r="AE29">
        <v>1</v>
      </c>
      <c r="AF29">
        <v>21</v>
      </c>
      <c r="AG29">
        <v>8</v>
      </c>
      <c r="AH29">
        <v>97</v>
      </c>
      <c r="AI29">
        <v>14</v>
      </c>
      <c r="AJ29">
        <v>56</v>
      </c>
      <c r="AK29">
        <v>27</v>
      </c>
      <c r="AL29">
        <v>84</v>
      </c>
      <c r="AM29">
        <v>44</v>
      </c>
      <c r="AN29">
        <v>8</v>
      </c>
      <c r="AO29">
        <v>32</v>
      </c>
    </row>
    <row r="30" spans="1:41">
      <c r="A30" t="s">
        <v>1054</v>
      </c>
      <c r="B30">
        <v>1217</v>
      </c>
      <c r="C30">
        <v>492</v>
      </c>
      <c r="D30">
        <v>236</v>
      </c>
      <c r="E30">
        <v>489</v>
      </c>
      <c r="F30">
        <v>15</v>
      </c>
      <c r="G30">
        <v>6</v>
      </c>
      <c r="H30">
        <v>4</v>
      </c>
      <c r="I30">
        <v>5</v>
      </c>
      <c r="J30" t="s">
        <v>19</v>
      </c>
      <c r="K30" t="s">
        <v>19</v>
      </c>
      <c r="L30" t="s">
        <v>19</v>
      </c>
      <c r="M30" t="s">
        <v>19</v>
      </c>
      <c r="N30">
        <v>712</v>
      </c>
      <c r="O30">
        <v>300</v>
      </c>
      <c r="P30">
        <v>115</v>
      </c>
      <c r="Q30">
        <v>297</v>
      </c>
      <c r="R30">
        <v>102</v>
      </c>
      <c r="S30">
        <v>34</v>
      </c>
      <c r="T30">
        <v>9</v>
      </c>
      <c r="U30">
        <v>59</v>
      </c>
      <c r="V30">
        <v>217</v>
      </c>
      <c r="W30">
        <v>102</v>
      </c>
      <c r="X30">
        <v>43</v>
      </c>
      <c r="Y30">
        <v>72</v>
      </c>
      <c r="Z30">
        <v>81</v>
      </c>
      <c r="AA30">
        <v>29</v>
      </c>
      <c r="AB30">
        <v>21</v>
      </c>
      <c r="AC30">
        <v>31</v>
      </c>
      <c r="AD30">
        <v>24</v>
      </c>
      <c r="AE30">
        <v>4</v>
      </c>
      <c r="AF30">
        <v>8</v>
      </c>
      <c r="AG30">
        <v>12</v>
      </c>
      <c r="AH30">
        <v>66</v>
      </c>
      <c r="AI30">
        <v>17</v>
      </c>
      <c r="AJ30">
        <v>36</v>
      </c>
      <c r="AK30">
        <v>13</v>
      </c>
      <c r="AL30">
        <v>27</v>
      </c>
      <c r="AM30">
        <v>9</v>
      </c>
      <c r="AN30">
        <v>4</v>
      </c>
      <c r="AO30">
        <v>14</v>
      </c>
    </row>
    <row r="31" spans="1:41">
      <c r="A31" t="s">
        <v>1053</v>
      </c>
      <c r="B31">
        <v>1522</v>
      </c>
      <c r="C31">
        <v>659</v>
      </c>
      <c r="D31">
        <v>254</v>
      </c>
      <c r="E31">
        <v>609</v>
      </c>
      <c r="F31">
        <v>16</v>
      </c>
      <c r="G31">
        <v>6</v>
      </c>
      <c r="H31">
        <v>3</v>
      </c>
      <c r="I31">
        <v>7</v>
      </c>
      <c r="J31">
        <v>4</v>
      </c>
      <c r="K31">
        <v>1</v>
      </c>
      <c r="L31" t="s">
        <v>19</v>
      </c>
      <c r="M31">
        <v>3</v>
      </c>
      <c r="N31">
        <v>973</v>
      </c>
      <c r="O31">
        <v>434</v>
      </c>
      <c r="P31">
        <v>104</v>
      </c>
      <c r="Q31">
        <v>435</v>
      </c>
      <c r="R31">
        <v>61</v>
      </c>
      <c r="S31">
        <v>31</v>
      </c>
      <c r="T31">
        <v>2</v>
      </c>
      <c r="U31">
        <v>28</v>
      </c>
      <c r="V31">
        <v>227</v>
      </c>
      <c r="W31">
        <v>100</v>
      </c>
      <c r="X31">
        <v>58</v>
      </c>
      <c r="Y31">
        <v>69</v>
      </c>
      <c r="Z31">
        <v>99</v>
      </c>
      <c r="AA31">
        <v>42</v>
      </c>
      <c r="AB31">
        <v>28</v>
      </c>
      <c r="AC31">
        <v>29</v>
      </c>
      <c r="AD31">
        <v>9</v>
      </c>
      <c r="AE31">
        <v>1</v>
      </c>
      <c r="AF31">
        <v>2</v>
      </c>
      <c r="AG31">
        <v>6</v>
      </c>
      <c r="AH31">
        <v>133</v>
      </c>
      <c r="AI31">
        <v>44</v>
      </c>
      <c r="AJ31">
        <v>57</v>
      </c>
      <c r="AK31">
        <v>32</v>
      </c>
      <c r="AL31">
        <v>41</v>
      </c>
      <c r="AM31">
        <v>16</v>
      </c>
      <c r="AN31">
        <v>2</v>
      </c>
      <c r="AO31">
        <v>23</v>
      </c>
    </row>
    <row r="32" spans="1:41">
      <c r="A32" t="s">
        <v>1052</v>
      </c>
      <c r="B32">
        <v>4408</v>
      </c>
      <c r="C32">
        <v>1710</v>
      </c>
      <c r="D32">
        <v>706</v>
      </c>
      <c r="E32">
        <v>1992</v>
      </c>
      <c r="F32">
        <v>32</v>
      </c>
      <c r="G32">
        <v>15</v>
      </c>
      <c r="H32">
        <v>5</v>
      </c>
      <c r="I32">
        <v>12</v>
      </c>
      <c r="J32">
        <v>3</v>
      </c>
      <c r="K32" t="s">
        <v>19</v>
      </c>
      <c r="L32" t="s">
        <v>19</v>
      </c>
      <c r="M32">
        <v>3</v>
      </c>
      <c r="N32">
        <v>2719</v>
      </c>
      <c r="O32">
        <v>1115</v>
      </c>
      <c r="P32">
        <v>308</v>
      </c>
      <c r="Q32">
        <v>1296</v>
      </c>
      <c r="R32">
        <v>365</v>
      </c>
      <c r="S32">
        <v>98</v>
      </c>
      <c r="T32">
        <v>79</v>
      </c>
      <c r="U32">
        <v>188</v>
      </c>
      <c r="V32">
        <v>720</v>
      </c>
      <c r="W32">
        <v>308</v>
      </c>
      <c r="X32">
        <v>139</v>
      </c>
      <c r="Y32">
        <v>273</v>
      </c>
      <c r="Z32">
        <v>232</v>
      </c>
      <c r="AA32">
        <v>77</v>
      </c>
      <c r="AB32">
        <v>45</v>
      </c>
      <c r="AC32">
        <v>110</v>
      </c>
      <c r="AD32">
        <v>86</v>
      </c>
      <c r="AE32">
        <v>31</v>
      </c>
      <c r="AF32">
        <v>20</v>
      </c>
      <c r="AG32">
        <v>35</v>
      </c>
      <c r="AH32">
        <v>251</v>
      </c>
      <c r="AI32">
        <v>66</v>
      </c>
      <c r="AJ32">
        <v>110</v>
      </c>
      <c r="AK32">
        <v>75</v>
      </c>
      <c r="AL32">
        <v>21</v>
      </c>
      <c r="AM32">
        <v>17</v>
      </c>
      <c r="AN32" t="s">
        <v>19</v>
      </c>
      <c r="AO32">
        <v>4</v>
      </c>
    </row>
    <row r="33" spans="1:41">
      <c r="A33" t="s">
        <v>1051</v>
      </c>
      <c r="B33">
        <v>947</v>
      </c>
      <c r="C33">
        <v>359</v>
      </c>
      <c r="D33">
        <v>131</v>
      </c>
      <c r="E33">
        <v>457</v>
      </c>
      <c r="F33">
        <v>8</v>
      </c>
      <c r="G33">
        <v>5</v>
      </c>
      <c r="H33">
        <v>2</v>
      </c>
      <c r="I33">
        <v>1</v>
      </c>
      <c r="J33" t="s">
        <v>19</v>
      </c>
      <c r="K33" t="s">
        <v>19</v>
      </c>
      <c r="L33" t="s">
        <v>19</v>
      </c>
      <c r="M33" t="s">
        <v>19</v>
      </c>
      <c r="N33">
        <v>576</v>
      </c>
      <c r="O33">
        <v>237</v>
      </c>
      <c r="P33">
        <v>81</v>
      </c>
      <c r="Q33">
        <v>258</v>
      </c>
      <c r="R33">
        <v>94</v>
      </c>
      <c r="S33">
        <v>25</v>
      </c>
      <c r="T33">
        <v>5</v>
      </c>
      <c r="U33">
        <v>64</v>
      </c>
      <c r="V33">
        <v>133</v>
      </c>
      <c r="W33">
        <v>45</v>
      </c>
      <c r="X33">
        <v>10</v>
      </c>
      <c r="Y33">
        <v>78</v>
      </c>
      <c r="Z33">
        <v>57</v>
      </c>
      <c r="AA33">
        <v>22</v>
      </c>
      <c r="AB33">
        <v>5</v>
      </c>
      <c r="AC33">
        <v>30</v>
      </c>
      <c r="AD33">
        <v>7</v>
      </c>
      <c r="AE33">
        <v>2</v>
      </c>
      <c r="AF33" t="s">
        <v>19</v>
      </c>
      <c r="AG33">
        <v>5</v>
      </c>
      <c r="AH33">
        <v>72</v>
      </c>
      <c r="AI33">
        <v>23</v>
      </c>
      <c r="AJ33">
        <v>28</v>
      </c>
      <c r="AK33">
        <v>21</v>
      </c>
      <c r="AL33">
        <v>25</v>
      </c>
      <c r="AM33">
        <v>5</v>
      </c>
      <c r="AN33" t="s">
        <v>19</v>
      </c>
      <c r="AO33">
        <v>20</v>
      </c>
    </row>
    <row r="34" spans="1:41">
      <c r="A34" t="s">
        <v>1050</v>
      </c>
      <c r="B34">
        <v>797</v>
      </c>
      <c r="C34">
        <v>314</v>
      </c>
      <c r="D34">
        <v>150</v>
      </c>
      <c r="E34">
        <v>333</v>
      </c>
      <c r="F34">
        <v>11</v>
      </c>
      <c r="G34">
        <v>4</v>
      </c>
      <c r="H34">
        <v>2</v>
      </c>
      <c r="I34">
        <v>5</v>
      </c>
      <c r="J34" t="s">
        <v>19</v>
      </c>
      <c r="K34" t="s">
        <v>19</v>
      </c>
      <c r="L34" t="s">
        <v>19</v>
      </c>
      <c r="M34" t="s">
        <v>19</v>
      </c>
      <c r="N34">
        <v>604</v>
      </c>
      <c r="O34">
        <v>260</v>
      </c>
      <c r="P34">
        <v>76</v>
      </c>
      <c r="Q34">
        <v>268</v>
      </c>
      <c r="R34">
        <v>15</v>
      </c>
      <c r="S34">
        <v>7</v>
      </c>
      <c r="T34" t="s">
        <v>19</v>
      </c>
      <c r="U34">
        <v>8</v>
      </c>
      <c r="V34">
        <v>61</v>
      </c>
      <c r="W34">
        <v>15</v>
      </c>
      <c r="X34">
        <v>24</v>
      </c>
      <c r="Y34">
        <v>22</v>
      </c>
      <c r="Z34">
        <v>23</v>
      </c>
      <c r="AA34">
        <v>4</v>
      </c>
      <c r="AB34">
        <v>8</v>
      </c>
      <c r="AC34">
        <v>11</v>
      </c>
      <c r="AD34">
        <v>6</v>
      </c>
      <c r="AE34" t="s">
        <v>19</v>
      </c>
      <c r="AF34">
        <v>2</v>
      </c>
      <c r="AG34">
        <v>4</v>
      </c>
      <c r="AH34">
        <v>77</v>
      </c>
      <c r="AI34">
        <v>24</v>
      </c>
      <c r="AJ34">
        <v>38</v>
      </c>
      <c r="AK34">
        <v>15</v>
      </c>
      <c r="AL34">
        <v>64</v>
      </c>
      <c r="AM34">
        <v>27</v>
      </c>
      <c r="AN34">
        <v>6</v>
      </c>
      <c r="AO34">
        <v>31</v>
      </c>
    </row>
    <row r="35" spans="1:41">
      <c r="A35" t="s">
        <v>1049</v>
      </c>
      <c r="B35">
        <v>1584</v>
      </c>
      <c r="C35">
        <v>792</v>
      </c>
      <c r="D35">
        <v>230</v>
      </c>
      <c r="E35">
        <v>562</v>
      </c>
      <c r="F35">
        <v>20</v>
      </c>
      <c r="G35">
        <v>8</v>
      </c>
      <c r="H35">
        <v>5</v>
      </c>
      <c r="I35">
        <v>7</v>
      </c>
      <c r="J35">
        <v>1</v>
      </c>
      <c r="K35" t="s">
        <v>19</v>
      </c>
      <c r="L35" t="s">
        <v>19</v>
      </c>
      <c r="M35">
        <v>1</v>
      </c>
      <c r="N35">
        <v>1129</v>
      </c>
      <c r="O35">
        <v>599</v>
      </c>
      <c r="P35">
        <v>149</v>
      </c>
      <c r="Q35">
        <v>381</v>
      </c>
      <c r="R35">
        <v>85</v>
      </c>
      <c r="S35">
        <v>39</v>
      </c>
      <c r="T35">
        <v>8</v>
      </c>
      <c r="U35">
        <v>38</v>
      </c>
      <c r="V35">
        <v>157</v>
      </c>
      <c r="W35">
        <v>64</v>
      </c>
      <c r="X35">
        <v>25</v>
      </c>
      <c r="Y35">
        <v>68</v>
      </c>
      <c r="Z35">
        <v>66</v>
      </c>
      <c r="AA35">
        <v>32</v>
      </c>
      <c r="AB35">
        <v>5</v>
      </c>
      <c r="AC35">
        <v>29</v>
      </c>
      <c r="AD35">
        <v>14</v>
      </c>
      <c r="AE35">
        <v>6</v>
      </c>
      <c r="AF35" t="s">
        <v>19</v>
      </c>
      <c r="AG35">
        <v>8</v>
      </c>
      <c r="AH35">
        <v>112</v>
      </c>
      <c r="AI35">
        <v>44</v>
      </c>
      <c r="AJ35">
        <v>38</v>
      </c>
      <c r="AK35">
        <v>30</v>
      </c>
      <c r="AL35">
        <v>14</v>
      </c>
      <c r="AM35">
        <v>8</v>
      </c>
      <c r="AN35">
        <v>3</v>
      </c>
      <c r="AO35">
        <v>3</v>
      </c>
    </row>
    <row r="36" spans="1:41">
      <c r="A36" t="s">
        <v>1048</v>
      </c>
      <c r="B36">
        <v>8070</v>
      </c>
      <c r="C36">
        <v>3428</v>
      </c>
      <c r="D36">
        <v>1037</v>
      </c>
      <c r="E36">
        <v>3605</v>
      </c>
      <c r="F36">
        <v>54</v>
      </c>
      <c r="G36">
        <v>32</v>
      </c>
      <c r="H36">
        <v>5</v>
      </c>
      <c r="I36">
        <v>17</v>
      </c>
      <c r="J36">
        <v>7</v>
      </c>
      <c r="K36">
        <v>1</v>
      </c>
      <c r="L36">
        <v>1</v>
      </c>
      <c r="M36">
        <v>5</v>
      </c>
      <c r="N36">
        <v>4371</v>
      </c>
      <c r="O36">
        <v>2018</v>
      </c>
      <c r="P36">
        <v>535</v>
      </c>
      <c r="Q36">
        <v>1818</v>
      </c>
      <c r="R36">
        <v>720</v>
      </c>
      <c r="S36">
        <v>272</v>
      </c>
      <c r="T36">
        <v>62</v>
      </c>
      <c r="U36">
        <v>386</v>
      </c>
      <c r="V36">
        <v>1656</v>
      </c>
      <c r="W36">
        <v>612</v>
      </c>
      <c r="X36">
        <v>175</v>
      </c>
      <c r="Y36">
        <v>869</v>
      </c>
      <c r="Z36">
        <v>593</v>
      </c>
      <c r="AA36">
        <v>250</v>
      </c>
      <c r="AB36">
        <v>54</v>
      </c>
      <c r="AC36">
        <v>289</v>
      </c>
      <c r="AD36">
        <v>160</v>
      </c>
      <c r="AE36">
        <v>46</v>
      </c>
      <c r="AF36">
        <v>17</v>
      </c>
      <c r="AG36">
        <v>97</v>
      </c>
      <c r="AH36">
        <v>509</v>
      </c>
      <c r="AI36">
        <v>197</v>
      </c>
      <c r="AJ36">
        <v>188</v>
      </c>
      <c r="AK36">
        <v>124</v>
      </c>
      <c r="AL36">
        <v>398</v>
      </c>
      <c r="AM36">
        <v>212</v>
      </c>
      <c r="AN36">
        <v>12</v>
      </c>
      <c r="AO36">
        <v>174</v>
      </c>
    </row>
    <row r="37" spans="1:41">
      <c r="A37" t="s">
        <v>1047</v>
      </c>
      <c r="B37">
        <v>4430</v>
      </c>
      <c r="C37">
        <v>1813</v>
      </c>
      <c r="D37">
        <v>553</v>
      </c>
      <c r="E37">
        <v>2064</v>
      </c>
      <c r="F37">
        <v>27</v>
      </c>
      <c r="G37">
        <v>15</v>
      </c>
      <c r="H37">
        <v>3</v>
      </c>
      <c r="I37">
        <v>9</v>
      </c>
      <c r="J37">
        <v>2</v>
      </c>
      <c r="K37">
        <v>1</v>
      </c>
      <c r="L37" t="s">
        <v>19</v>
      </c>
      <c r="M37">
        <v>1</v>
      </c>
      <c r="N37">
        <v>2672</v>
      </c>
      <c r="O37">
        <v>1093</v>
      </c>
      <c r="P37">
        <v>298</v>
      </c>
      <c r="Q37">
        <v>1281</v>
      </c>
      <c r="R37">
        <v>228</v>
      </c>
      <c r="S37">
        <v>85</v>
      </c>
      <c r="T37">
        <v>15</v>
      </c>
      <c r="U37">
        <v>128</v>
      </c>
      <c r="V37">
        <v>828</v>
      </c>
      <c r="W37">
        <v>361</v>
      </c>
      <c r="X37">
        <v>97</v>
      </c>
      <c r="Y37">
        <v>370</v>
      </c>
      <c r="Z37">
        <v>291</v>
      </c>
      <c r="AA37">
        <v>135</v>
      </c>
      <c r="AB37">
        <v>25</v>
      </c>
      <c r="AC37">
        <v>131</v>
      </c>
      <c r="AD37">
        <v>111</v>
      </c>
      <c r="AE37">
        <v>34</v>
      </c>
      <c r="AF37">
        <v>16</v>
      </c>
      <c r="AG37">
        <v>61</v>
      </c>
      <c r="AH37">
        <v>271</v>
      </c>
      <c r="AI37">
        <v>89</v>
      </c>
      <c r="AJ37">
        <v>99</v>
      </c>
      <c r="AK37">
        <v>83</v>
      </c>
      <c r="AL37">
        <v>125</v>
      </c>
      <c r="AM37">
        <v>78</v>
      </c>
      <c r="AN37">
        <v>6</v>
      </c>
      <c r="AO37">
        <v>41</v>
      </c>
    </row>
    <row r="38" spans="1:41">
      <c r="A38" t="s">
        <v>1046</v>
      </c>
      <c r="B38">
        <v>966</v>
      </c>
      <c r="C38">
        <v>370</v>
      </c>
      <c r="D38">
        <v>175</v>
      </c>
      <c r="E38">
        <v>421</v>
      </c>
      <c r="F38">
        <v>4</v>
      </c>
      <c r="G38">
        <v>1</v>
      </c>
      <c r="H38" t="s">
        <v>19</v>
      </c>
      <c r="I38">
        <v>3</v>
      </c>
      <c r="J38">
        <v>5</v>
      </c>
      <c r="K38" t="s">
        <v>19</v>
      </c>
      <c r="L38">
        <v>2</v>
      </c>
      <c r="M38">
        <v>3</v>
      </c>
      <c r="N38">
        <v>565</v>
      </c>
      <c r="O38">
        <v>259</v>
      </c>
      <c r="P38">
        <v>57</v>
      </c>
      <c r="Q38">
        <v>249</v>
      </c>
      <c r="R38">
        <v>31</v>
      </c>
      <c r="S38">
        <v>11</v>
      </c>
      <c r="T38">
        <v>2</v>
      </c>
      <c r="U38">
        <v>18</v>
      </c>
      <c r="V38">
        <v>208</v>
      </c>
      <c r="W38">
        <v>57</v>
      </c>
      <c r="X38">
        <v>57</v>
      </c>
      <c r="Y38">
        <v>94</v>
      </c>
      <c r="Z38">
        <v>53</v>
      </c>
      <c r="AA38">
        <v>20</v>
      </c>
      <c r="AB38">
        <v>18</v>
      </c>
      <c r="AC38">
        <v>15</v>
      </c>
      <c r="AD38">
        <v>30</v>
      </c>
      <c r="AE38">
        <v>3</v>
      </c>
      <c r="AF38">
        <v>15</v>
      </c>
      <c r="AG38">
        <v>12</v>
      </c>
      <c r="AH38">
        <v>70</v>
      </c>
      <c r="AI38">
        <v>19</v>
      </c>
      <c r="AJ38">
        <v>24</v>
      </c>
      <c r="AK38">
        <v>27</v>
      </c>
      <c r="AL38">
        <v>15</v>
      </c>
      <c r="AM38">
        <v>7</v>
      </c>
      <c r="AN38">
        <v>3</v>
      </c>
      <c r="AO38">
        <v>5</v>
      </c>
    </row>
    <row r="39" spans="1:41">
      <c r="A39" t="s">
        <v>1045</v>
      </c>
      <c r="B39">
        <v>896</v>
      </c>
      <c r="C39">
        <v>344</v>
      </c>
      <c r="D39">
        <v>207</v>
      </c>
      <c r="E39">
        <v>345</v>
      </c>
      <c r="F39">
        <v>10</v>
      </c>
      <c r="G39">
        <v>3</v>
      </c>
      <c r="H39">
        <v>2</v>
      </c>
      <c r="I39">
        <v>5</v>
      </c>
      <c r="J39">
        <v>1</v>
      </c>
      <c r="K39">
        <v>1</v>
      </c>
      <c r="L39" t="s">
        <v>19</v>
      </c>
      <c r="M39" t="s">
        <v>19</v>
      </c>
      <c r="N39">
        <v>437</v>
      </c>
      <c r="O39">
        <v>183</v>
      </c>
      <c r="P39">
        <v>104</v>
      </c>
      <c r="Q39">
        <v>150</v>
      </c>
      <c r="R39">
        <v>112</v>
      </c>
      <c r="S39">
        <v>41</v>
      </c>
      <c r="T39">
        <v>6</v>
      </c>
      <c r="U39">
        <v>65</v>
      </c>
      <c r="V39">
        <v>208</v>
      </c>
      <c r="W39">
        <v>69</v>
      </c>
      <c r="X39">
        <v>51</v>
      </c>
      <c r="Y39">
        <v>88</v>
      </c>
      <c r="Z39">
        <v>52</v>
      </c>
      <c r="AA39">
        <v>26</v>
      </c>
      <c r="AB39">
        <v>4</v>
      </c>
      <c r="AC39">
        <v>22</v>
      </c>
      <c r="AD39">
        <v>13</v>
      </c>
      <c r="AE39">
        <v>2</v>
      </c>
      <c r="AF39">
        <v>4</v>
      </c>
      <c r="AG39">
        <v>7</v>
      </c>
      <c r="AH39">
        <v>63</v>
      </c>
      <c r="AI39">
        <v>19</v>
      </c>
      <c r="AJ39">
        <v>36</v>
      </c>
      <c r="AK39">
        <v>8</v>
      </c>
      <c r="AL39" t="s">
        <v>19</v>
      </c>
      <c r="AM39" t="s">
        <v>19</v>
      </c>
      <c r="AN39" t="s">
        <v>19</v>
      </c>
      <c r="AO39" t="s">
        <v>19</v>
      </c>
    </row>
    <row r="40" spans="1:41">
      <c r="A40" t="s">
        <v>1044</v>
      </c>
      <c r="B40">
        <v>331</v>
      </c>
      <c r="C40">
        <v>160</v>
      </c>
      <c r="D40">
        <v>82</v>
      </c>
      <c r="E40">
        <v>89</v>
      </c>
      <c r="F40">
        <v>2</v>
      </c>
      <c r="G40" t="s">
        <v>19</v>
      </c>
      <c r="H40">
        <v>1</v>
      </c>
      <c r="I40">
        <v>1</v>
      </c>
      <c r="J40" t="s">
        <v>19</v>
      </c>
      <c r="K40" t="s">
        <v>19</v>
      </c>
      <c r="L40" t="s">
        <v>19</v>
      </c>
      <c r="M40" t="s">
        <v>19</v>
      </c>
      <c r="N40">
        <v>205</v>
      </c>
      <c r="O40">
        <v>109</v>
      </c>
      <c r="P40">
        <v>37</v>
      </c>
      <c r="Q40">
        <v>59</v>
      </c>
      <c r="R40">
        <v>36</v>
      </c>
      <c r="S40">
        <v>20</v>
      </c>
      <c r="T40">
        <v>9</v>
      </c>
      <c r="U40">
        <v>7</v>
      </c>
      <c r="V40">
        <v>43</v>
      </c>
      <c r="W40">
        <v>19</v>
      </c>
      <c r="X40">
        <v>14</v>
      </c>
      <c r="Y40">
        <v>10</v>
      </c>
      <c r="Z40">
        <v>23</v>
      </c>
      <c r="AA40">
        <v>6</v>
      </c>
      <c r="AB40">
        <v>9</v>
      </c>
      <c r="AC40">
        <v>8</v>
      </c>
      <c r="AD40">
        <v>9</v>
      </c>
      <c r="AE40">
        <v>2</v>
      </c>
      <c r="AF40">
        <v>4</v>
      </c>
      <c r="AG40">
        <v>3</v>
      </c>
      <c r="AH40">
        <v>13</v>
      </c>
      <c r="AI40">
        <v>4</v>
      </c>
      <c r="AJ40">
        <v>8</v>
      </c>
      <c r="AK40">
        <v>1</v>
      </c>
      <c r="AL40">
        <v>4</v>
      </c>
      <c r="AM40">
        <v>4</v>
      </c>
      <c r="AN40" t="s">
        <v>19</v>
      </c>
      <c r="AO40" t="s">
        <v>19</v>
      </c>
    </row>
    <row r="41" spans="1:41">
      <c r="A41" t="s">
        <v>1043</v>
      </c>
      <c r="B41">
        <v>545</v>
      </c>
      <c r="C41">
        <v>214</v>
      </c>
      <c r="D41">
        <v>126</v>
      </c>
      <c r="E41">
        <v>205</v>
      </c>
      <c r="F41">
        <v>6</v>
      </c>
      <c r="G41">
        <v>5</v>
      </c>
      <c r="H41" t="s">
        <v>19</v>
      </c>
      <c r="I41">
        <v>1</v>
      </c>
      <c r="J41">
        <v>1</v>
      </c>
      <c r="K41" t="s">
        <v>19</v>
      </c>
      <c r="L41" t="s">
        <v>19</v>
      </c>
      <c r="M41">
        <v>1</v>
      </c>
      <c r="N41">
        <v>368</v>
      </c>
      <c r="O41">
        <v>155</v>
      </c>
      <c r="P41">
        <v>66</v>
      </c>
      <c r="Q41">
        <v>147</v>
      </c>
      <c r="R41">
        <v>38</v>
      </c>
      <c r="S41">
        <v>18</v>
      </c>
      <c r="T41">
        <v>9</v>
      </c>
      <c r="U41">
        <v>11</v>
      </c>
      <c r="V41">
        <v>58</v>
      </c>
      <c r="W41">
        <v>15</v>
      </c>
      <c r="X41">
        <v>16</v>
      </c>
      <c r="Y41">
        <v>27</v>
      </c>
      <c r="Z41">
        <v>32</v>
      </c>
      <c r="AA41">
        <v>14</v>
      </c>
      <c r="AB41">
        <v>10</v>
      </c>
      <c r="AC41">
        <v>8</v>
      </c>
      <c r="AD41">
        <v>10</v>
      </c>
      <c r="AE41" t="s">
        <v>19</v>
      </c>
      <c r="AF41">
        <v>4</v>
      </c>
      <c r="AG41">
        <v>6</v>
      </c>
      <c r="AH41">
        <v>32</v>
      </c>
      <c r="AI41">
        <v>7</v>
      </c>
      <c r="AJ41">
        <v>21</v>
      </c>
      <c r="AK41">
        <v>4</v>
      </c>
      <c r="AL41">
        <v>12</v>
      </c>
      <c r="AM41">
        <v>4</v>
      </c>
      <c r="AN41">
        <v>5</v>
      </c>
      <c r="AO41">
        <v>3</v>
      </c>
    </row>
    <row r="42" spans="1:41">
      <c r="A42" t="s">
        <v>1042</v>
      </c>
      <c r="B42">
        <v>1091</v>
      </c>
      <c r="C42">
        <v>543</v>
      </c>
      <c r="D42">
        <v>159</v>
      </c>
      <c r="E42">
        <v>389</v>
      </c>
      <c r="F42">
        <v>13</v>
      </c>
      <c r="G42">
        <v>9</v>
      </c>
      <c r="H42">
        <v>2</v>
      </c>
      <c r="I42">
        <v>2</v>
      </c>
      <c r="J42" t="s">
        <v>19</v>
      </c>
      <c r="K42" t="s">
        <v>19</v>
      </c>
      <c r="L42" t="s">
        <v>19</v>
      </c>
      <c r="M42" t="s">
        <v>19</v>
      </c>
      <c r="N42">
        <v>647</v>
      </c>
      <c r="O42">
        <v>333</v>
      </c>
      <c r="P42">
        <v>81</v>
      </c>
      <c r="Q42">
        <v>233</v>
      </c>
      <c r="R42">
        <v>42</v>
      </c>
      <c r="S42">
        <v>15</v>
      </c>
      <c r="T42">
        <v>9</v>
      </c>
      <c r="U42">
        <v>18</v>
      </c>
      <c r="V42">
        <v>164</v>
      </c>
      <c r="W42">
        <v>74</v>
      </c>
      <c r="X42">
        <v>17</v>
      </c>
      <c r="Y42">
        <v>73</v>
      </c>
      <c r="Z42">
        <v>147</v>
      </c>
      <c r="AA42">
        <v>90</v>
      </c>
      <c r="AB42">
        <v>18</v>
      </c>
      <c r="AC42">
        <v>39</v>
      </c>
      <c r="AD42">
        <v>13</v>
      </c>
      <c r="AE42">
        <v>2</v>
      </c>
      <c r="AF42">
        <v>4</v>
      </c>
      <c r="AG42">
        <v>7</v>
      </c>
      <c r="AH42">
        <v>65</v>
      </c>
      <c r="AI42">
        <v>20</v>
      </c>
      <c r="AJ42">
        <v>28</v>
      </c>
      <c r="AK42">
        <v>17</v>
      </c>
      <c r="AL42">
        <v>57</v>
      </c>
      <c r="AM42">
        <v>39</v>
      </c>
      <c r="AN42">
        <v>1</v>
      </c>
      <c r="AO42">
        <v>17</v>
      </c>
    </row>
    <row r="43" spans="1:41">
      <c r="A43" t="s">
        <v>1041</v>
      </c>
      <c r="B43">
        <v>2128</v>
      </c>
      <c r="C43">
        <v>936</v>
      </c>
      <c r="D43">
        <v>329</v>
      </c>
      <c r="E43">
        <v>863</v>
      </c>
      <c r="F43">
        <v>28</v>
      </c>
      <c r="G43">
        <v>8</v>
      </c>
      <c r="H43">
        <v>11</v>
      </c>
      <c r="I43">
        <v>9</v>
      </c>
      <c r="J43" t="s">
        <v>19</v>
      </c>
      <c r="K43" t="s">
        <v>19</v>
      </c>
      <c r="L43" t="s">
        <v>19</v>
      </c>
      <c r="M43" t="s">
        <v>19</v>
      </c>
      <c r="N43">
        <v>1224</v>
      </c>
      <c r="O43">
        <v>554</v>
      </c>
      <c r="P43">
        <v>166</v>
      </c>
      <c r="Q43">
        <v>504</v>
      </c>
      <c r="R43">
        <v>257</v>
      </c>
      <c r="S43">
        <v>115</v>
      </c>
      <c r="T43">
        <v>4</v>
      </c>
      <c r="U43">
        <v>138</v>
      </c>
      <c r="V43">
        <v>285</v>
      </c>
      <c r="W43">
        <v>141</v>
      </c>
      <c r="X43">
        <v>39</v>
      </c>
      <c r="Y43">
        <v>105</v>
      </c>
      <c r="Z43">
        <v>162</v>
      </c>
      <c r="AA43">
        <v>75</v>
      </c>
      <c r="AB43">
        <v>27</v>
      </c>
      <c r="AC43">
        <v>60</v>
      </c>
      <c r="AD43">
        <v>32</v>
      </c>
      <c r="AE43">
        <v>6</v>
      </c>
      <c r="AF43">
        <v>13</v>
      </c>
      <c r="AG43">
        <v>13</v>
      </c>
      <c r="AH43">
        <v>140</v>
      </c>
      <c r="AI43">
        <v>37</v>
      </c>
      <c r="AJ43">
        <v>69</v>
      </c>
      <c r="AK43">
        <v>34</v>
      </c>
      <c r="AL43">
        <v>12</v>
      </c>
      <c r="AM43">
        <v>3</v>
      </c>
      <c r="AN43" t="s">
        <v>19</v>
      </c>
      <c r="AO43">
        <v>9</v>
      </c>
    </row>
    <row r="44" spans="1:41">
      <c r="A44" t="s">
        <v>1040</v>
      </c>
      <c r="B44">
        <v>713</v>
      </c>
      <c r="C44">
        <v>324</v>
      </c>
      <c r="D44">
        <v>138</v>
      </c>
      <c r="E44">
        <v>251</v>
      </c>
      <c r="F44">
        <v>17</v>
      </c>
      <c r="G44">
        <v>7</v>
      </c>
      <c r="H44">
        <v>6</v>
      </c>
      <c r="I44">
        <v>4</v>
      </c>
      <c r="J44" t="s">
        <v>19</v>
      </c>
      <c r="K44" t="s">
        <v>19</v>
      </c>
      <c r="L44" t="s">
        <v>19</v>
      </c>
      <c r="M44" t="s">
        <v>19</v>
      </c>
      <c r="N44">
        <v>462</v>
      </c>
      <c r="O44">
        <v>240</v>
      </c>
      <c r="P44">
        <v>57</v>
      </c>
      <c r="Q44">
        <v>165</v>
      </c>
      <c r="R44">
        <v>53</v>
      </c>
      <c r="S44">
        <v>26</v>
      </c>
      <c r="T44">
        <v>3</v>
      </c>
      <c r="U44">
        <v>24</v>
      </c>
      <c r="V44">
        <v>71</v>
      </c>
      <c r="W44">
        <v>21</v>
      </c>
      <c r="X44">
        <v>27</v>
      </c>
      <c r="Y44">
        <v>23</v>
      </c>
      <c r="Z44">
        <v>55</v>
      </c>
      <c r="AA44">
        <v>17</v>
      </c>
      <c r="AB44">
        <v>19</v>
      </c>
      <c r="AC44">
        <v>19</v>
      </c>
      <c r="AD44">
        <v>10</v>
      </c>
      <c r="AE44">
        <v>1</v>
      </c>
      <c r="AF44">
        <v>5</v>
      </c>
      <c r="AG44">
        <v>4</v>
      </c>
      <c r="AH44">
        <v>45</v>
      </c>
      <c r="AI44">
        <v>12</v>
      </c>
      <c r="AJ44">
        <v>21</v>
      </c>
      <c r="AK44">
        <v>12</v>
      </c>
      <c r="AL44">
        <v>16</v>
      </c>
      <c r="AM44">
        <v>7</v>
      </c>
      <c r="AN44">
        <v>1</v>
      </c>
      <c r="AO44">
        <v>8</v>
      </c>
    </row>
    <row r="45" spans="1:41">
      <c r="A45" t="s">
        <v>1039</v>
      </c>
      <c r="B45">
        <v>566</v>
      </c>
      <c r="C45">
        <v>213</v>
      </c>
      <c r="D45">
        <v>121</v>
      </c>
      <c r="E45">
        <v>232</v>
      </c>
      <c r="F45">
        <v>2</v>
      </c>
      <c r="G45">
        <v>1</v>
      </c>
      <c r="H45">
        <v>1</v>
      </c>
      <c r="I45" t="s">
        <v>19</v>
      </c>
      <c r="J45" t="s">
        <v>19</v>
      </c>
      <c r="K45" t="s">
        <v>19</v>
      </c>
      <c r="L45" t="s">
        <v>19</v>
      </c>
      <c r="M45" t="s">
        <v>19</v>
      </c>
      <c r="N45">
        <v>293</v>
      </c>
      <c r="O45">
        <v>133</v>
      </c>
      <c r="P45">
        <v>58</v>
      </c>
      <c r="Q45">
        <v>102</v>
      </c>
      <c r="R45">
        <v>79</v>
      </c>
      <c r="S45">
        <v>31</v>
      </c>
      <c r="T45">
        <v>9</v>
      </c>
      <c r="U45">
        <v>39</v>
      </c>
      <c r="V45">
        <v>99</v>
      </c>
      <c r="W45">
        <v>19</v>
      </c>
      <c r="X45">
        <v>23</v>
      </c>
      <c r="Y45">
        <v>57</v>
      </c>
      <c r="Z45">
        <v>58</v>
      </c>
      <c r="AA45">
        <v>22</v>
      </c>
      <c r="AB45">
        <v>13</v>
      </c>
      <c r="AC45">
        <v>23</v>
      </c>
      <c r="AD45">
        <v>6</v>
      </c>
      <c r="AE45">
        <v>1</v>
      </c>
      <c r="AF45">
        <v>1</v>
      </c>
      <c r="AG45">
        <v>4</v>
      </c>
      <c r="AH45">
        <v>29</v>
      </c>
      <c r="AI45">
        <v>6</v>
      </c>
      <c r="AJ45">
        <v>16</v>
      </c>
      <c r="AK45">
        <v>7</v>
      </c>
      <c r="AL45">
        <v>4</v>
      </c>
      <c r="AM45">
        <v>3</v>
      </c>
      <c r="AN45" t="s">
        <v>19</v>
      </c>
      <c r="AO45">
        <v>1</v>
      </c>
    </row>
    <row r="46" spans="1:41">
      <c r="A46" t="s">
        <v>1038</v>
      </c>
      <c r="B46">
        <v>405</v>
      </c>
      <c r="C46">
        <v>151</v>
      </c>
      <c r="D46">
        <v>64</v>
      </c>
      <c r="E46">
        <v>190</v>
      </c>
      <c r="F46">
        <v>7</v>
      </c>
      <c r="G46">
        <v>3</v>
      </c>
      <c r="H46">
        <v>4</v>
      </c>
      <c r="I46" t="s">
        <v>19</v>
      </c>
      <c r="J46">
        <v>2</v>
      </c>
      <c r="K46">
        <v>1</v>
      </c>
      <c r="L46" t="s">
        <v>19</v>
      </c>
      <c r="M46">
        <v>1</v>
      </c>
      <c r="N46">
        <v>245</v>
      </c>
      <c r="O46">
        <v>102</v>
      </c>
      <c r="P46">
        <v>29</v>
      </c>
      <c r="Q46">
        <v>114</v>
      </c>
      <c r="R46">
        <v>52</v>
      </c>
      <c r="S46">
        <v>13</v>
      </c>
      <c r="T46">
        <v>5</v>
      </c>
      <c r="U46">
        <v>34</v>
      </c>
      <c r="V46">
        <v>47</v>
      </c>
      <c r="W46">
        <v>13</v>
      </c>
      <c r="X46">
        <v>12</v>
      </c>
      <c r="Y46">
        <v>22</v>
      </c>
      <c r="Z46">
        <v>27</v>
      </c>
      <c r="AA46">
        <v>8</v>
      </c>
      <c r="AB46">
        <v>7</v>
      </c>
      <c r="AC46">
        <v>12</v>
      </c>
      <c r="AD46">
        <v>2</v>
      </c>
      <c r="AE46" t="s">
        <v>19</v>
      </c>
      <c r="AF46">
        <v>1</v>
      </c>
      <c r="AG46">
        <v>1</v>
      </c>
      <c r="AH46">
        <v>23</v>
      </c>
      <c r="AI46">
        <v>11</v>
      </c>
      <c r="AJ46">
        <v>6</v>
      </c>
      <c r="AK46">
        <v>6</v>
      </c>
      <c r="AL46" t="s">
        <v>19</v>
      </c>
      <c r="AM46" t="s">
        <v>19</v>
      </c>
      <c r="AN46" t="s">
        <v>19</v>
      </c>
      <c r="AO46" t="s">
        <v>19</v>
      </c>
    </row>
    <row r="47" spans="1:41">
      <c r="A47" t="s">
        <v>1037</v>
      </c>
      <c r="B47">
        <v>930</v>
      </c>
      <c r="C47">
        <v>504</v>
      </c>
      <c r="D47">
        <v>181</v>
      </c>
      <c r="E47">
        <v>245</v>
      </c>
      <c r="F47">
        <v>13</v>
      </c>
      <c r="G47">
        <v>8</v>
      </c>
      <c r="H47">
        <v>5</v>
      </c>
      <c r="I47" t="s">
        <v>19</v>
      </c>
      <c r="J47" t="s">
        <v>19</v>
      </c>
      <c r="K47" t="s">
        <v>19</v>
      </c>
      <c r="L47" t="s">
        <v>19</v>
      </c>
      <c r="M47" t="s">
        <v>19</v>
      </c>
      <c r="N47">
        <v>504</v>
      </c>
      <c r="O47">
        <v>275</v>
      </c>
      <c r="P47">
        <v>88</v>
      </c>
      <c r="Q47">
        <v>141</v>
      </c>
      <c r="R47">
        <v>60</v>
      </c>
      <c r="S47">
        <v>37</v>
      </c>
      <c r="T47">
        <v>3</v>
      </c>
      <c r="U47">
        <v>20</v>
      </c>
      <c r="V47">
        <v>161</v>
      </c>
      <c r="W47">
        <v>100</v>
      </c>
      <c r="X47">
        <v>26</v>
      </c>
      <c r="Y47">
        <v>35</v>
      </c>
      <c r="Z47">
        <v>107</v>
      </c>
      <c r="AA47">
        <v>63</v>
      </c>
      <c r="AB47">
        <v>13</v>
      </c>
      <c r="AC47">
        <v>31</v>
      </c>
      <c r="AD47">
        <v>14</v>
      </c>
      <c r="AE47">
        <v>9</v>
      </c>
      <c r="AF47">
        <v>3</v>
      </c>
      <c r="AG47">
        <v>2</v>
      </c>
      <c r="AH47">
        <v>71</v>
      </c>
      <c r="AI47">
        <v>12</v>
      </c>
      <c r="AJ47">
        <v>43</v>
      </c>
      <c r="AK47">
        <v>16</v>
      </c>
      <c r="AL47">
        <v>6</v>
      </c>
      <c r="AM47">
        <v>3</v>
      </c>
      <c r="AN47" t="s">
        <v>19</v>
      </c>
      <c r="AO47">
        <v>3</v>
      </c>
    </row>
    <row r="48" spans="1:41">
      <c r="A48" t="s">
        <v>1036</v>
      </c>
      <c r="B48">
        <v>345</v>
      </c>
      <c r="C48">
        <v>197</v>
      </c>
      <c r="D48">
        <v>64</v>
      </c>
      <c r="E48">
        <v>84</v>
      </c>
      <c r="F48">
        <v>6</v>
      </c>
      <c r="G48">
        <v>4</v>
      </c>
      <c r="H48">
        <v>1</v>
      </c>
      <c r="I48">
        <v>1</v>
      </c>
      <c r="J48" t="s">
        <v>19</v>
      </c>
      <c r="K48" t="s">
        <v>19</v>
      </c>
      <c r="L48" t="s">
        <v>19</v>
      </c>
      <c r="M48" t="s">
        <v>19</v>
      </c>
      <c r="N48">
        <v>200</v>
      </c>
      <c r="O48">
        <v>135</v>
      </c>
      <c r="P48">
        <v>21</v>
      </c>
      <c r="Q48">
        <v>44</v>
      </c>
      <c r="R48">
        <v>24</v>
      </c>
      <c r="S48">
        <v>12</v>
      </c>
      <c r="T48">
        <v>1</v>
      </c>
      <c r="U48">
        <v>11</v>
      </c>
      <c r="V48">
        <v>67</v>
      </c>
      <c r="W48">
        <v>29</v>
      </c>
      <c r="X48">
        <v>21</v>
      </c>
      <c r="Y48">
        <v>17</v>
      </c>
      <c r="Z48">
        <v>18</v>
      </c>
      <c r="AA48">
        <v>9</v>
      </c>
      <c r="AB48">
        <v>3</v>
      </c>
      <c r="AC48">
        <v>6</v>
      </c>
      <c r="AD48">
        <v>9</v>
      </c>
      <c r="AE48">
        <v>1</v>
      </c>
      <c r="AF48">
        <v>5</v>
      </c>
      <c r="AG48">
        <v>3</v>
      </c>
      <c r="AH48">
        <v>21</v>
      </c>
      <c r="AI48">
        <v>7</v>
      </c>
      <c r="AJ48">
        <v>12</v>
      </c>
      <c r="AK48">
        <v>2</v>
      </c>
      <c r="AL48">
        <v>1</v>
      </c>
      <c r="AM48">
        <v>1</v>
      </c>
      <c r="AN48" t="s">
        <v>19</v>
      </c>
      <c r="AO48" t="s">
        <v>19</v>
      </c>
    </row>
    <row r="49" spans="1:41">
      <c r="A49" t="s">
        <v>1035</v>
      </c>
      <c r="B49">
        <v>3422</v>
      </c>
      <c r="C49">
        <v>1580</v>
      </c>
      <c r="D49">
        <v>651</v>
      </c>
      <c r="E49">
        <v>1191</v>
      </c>
      <c r="F49">
        <v>27</v>
      </c>
      <c r="G49">
        <v>16</v>
      </c>
      <c r="H49">
        <v>5</v>
      </c>
      <c r="I49">
        <v>6</v>
      </c>
      <c r="J49">
        <v>3</v>
      </c>
      <c r="K49">
        <v>2</v>
      </c>
      <c r="L49" t="s">
        <v>19</v>
      </c>
      <c r="M49">
        <v>1</v>
      </c>
      <c r="N49">
        <v>2121</v>
      </c>
      <c r="O49">
        <v>1042</v>
      </c>
      <c r="P49">
        <v>322</v>
      </c>
      <c r="Q49">
        <v>757</v>
      </c>
      <c r="R49">
        <v>291</v>
      </c>
      <c r="S49">
        <v>121</v>
      </c>
      <c r="T49">
        <v>31</v>
      </c>
      <c r="U49">
        <v>139</v>
      </c>
      <c r="V49">
        <v>391</v>
      </c>
      <c r="W49">
        <v>177</v>
      </c>
      <c r="X49">
        <v>78</v>
      </c>
      <c r="Y49">
        <v>136</v>
      </c>
      <c r="Z49">
        <v>275</v>
      </c>
      <c r="AA49">
        <v>132</v>
      </c>
      <c r="AB49">
        <v>60</v>
      </c>
      <c r="AC49">
        <v>83</v>
      </c>
      <c r="AD49">
        <v>54</v>
      </c>
      <c r="AE49">
        <v>12</v>
      </c>
      <c r="AF49">
        <v>23</v>
      </c>
      <c r="AG49">
        <v>19</v>
      </c>
      <c r="AH49">
        <v>260</v>
      </c>
      <c r="AI49">
        <v>78</v>
      </c>
      <c r="AJ49">
        <v>132</v>
      </c>
      <c r="AK49">
        <v>50</v>
      </c>
      <c r="AL49" t="s">
        <v>19</v>
      </c>
      <c r="AM49" t="s">
        <v>19</v>
      </c>
      <c r="AN49" t="s">
        <v>19</v>
      </c>
      <c r="AO49" t="s">
        <v>19</v>
      </c>
    </row>
    <row r="50" spans="1:41">
      <c r="A50" t="s">
        <v>1034</v>
      </c>
      <c r="B50">
        <v>401</v>
      </c>
      <c r="C50">
        <v>179</v>
      </c>
      <c r="D50">
        <v>117</v>
      </c>
      <c r="E50">
        <v>105</v>
      </c>
      <c r="F50">
        <v>2</v>
      </c>
      <c r="G50">
        <v>1</v>
      </c>
      <c r="H50" t="s">
        <v>19</v>
      </c>
      <c r="I50">
        <v>1</v>
      </c>
      <c r="J50" t="s">
        <v>19</v>
      </c>
      <c r="K50" t="s">
        <v>19</v>
      </c>
      <c r="L50" t="s">
        <v>19</v>
      </c>
      <c r="M50" t="s">
        <v>19</v>
      </c>
      <c r="N50">
        <v>282</v>
      </c>
      <c r="O50">
        <v>144</v>
      </c>
      <c r="P50">
        <v>60</v>
      </c>
      <c r="Q50">
        <v>78</v>
      </c>
      <c r="R50">
        <v>30</v>
      </c>
      <c r="S50">
        <v>15</v>
      </c>
      <c r="T50">
        <v>8</v>
      </c>
      <c r="U50">
        <v>7</v>
      </c>
      <c r="V50">
        <v>32</v>
      </c>
      <c r="W50">
        <v>8</v>
      </c>
      <c r="X50">
        <v>14</v>
      </c>
      <c r="Y50">
        <v>10</v>
      </c>
      <c r="Z50">
        <v>15</v>
      </c>
      <c r="AA50">
        <v>3</v>
      </c>
      <c r="AB50">
        <v>9</v>
      </c>
      <c r="AC50">
        <v>3</v>
      </c>
      <c r="AD50">
        <v>5</v>
      </c>
      <c r="AE50">
        <v>1</v>
      </c>
      <c r="AF50">
        <v>3</v>
      </c>
      <c r="AG50">
        <v>1</v>
      </c>
      <c r="AH50">
        <v>35</v>
      </c>
      <c r="AI50">
        <v>7</v>
      </c>
      <c r="AJ50">
        <v>23</v>
      </c>
      <c r="AK50">
        <v>5</v>
      </c>
      <c r="AL50">
        <v>2</v>
      </c>
      <c r="AM50">
        <v>2</v>
      </c>
      <c r="AN50" t="s">
        <v>19</v>
      </c>
      <c r="AO50" t="s">
        <v>19</v>
      </c>
    </row>
    <row r="51" spans="1:41">
      <c r="A51" t="s">
        <v>1033</v>
      </c>
      <c r="B51">
        <v>694</v>
      </c>
      <c r="C51">
        <v>373</v>
      </c>
      <c r="D51">
        <v>126</v>
      </c>
      <c r="E51">
        <v>195</v>
      </c>
      <c r="F51">
        <v>11</v>
      </c>
      <c r="G51">
        <v>7</v>
      </c>
      <c r="H51">
        <v>2</v>
      </c>
      <c r="I51">
        <v>2</v>
      </c>
      <c r="J51" t="s">
        <v>19</v>
      </c>
      <c r="K51" t="s">
        <v>19</v>
      </c>
      <c r="L51" t="s">
        <v>19</v>
      </c>
      <c r="M51" t="s">
        <v>19</v>
      </c>
      <c r="N51">
        <v>457</v>
      </c>
      <c r="O51">
        <v>264</v>
      </c>
      <c r="P51">
        <v>67</v>
      </c>
      <c r="Q51">
        <v>126</v>
      </c>
      <c r="R51">
        <v>49</v>
      </c>
      <c r="S51">
        <v>28</v>
      </c>
      <c r="T51">
        <v>3</v>
      </c>
      <c r="U51">
        <v>18</v>
      </c>
      <c r="V51">
        <v>77</v>
      </c>
      <c r="W51">
        <v>38</v>
      </c>
      <c r="X51">
        <v>14</v>
      </c>
      <c r="Y51">
        <v>25</v>
      </c>
      <c r="Z51">
        <v>26</v>
      </c>
      <c r="AA51">
        <v>15</v>
      </c>
      <c r="AB51">
        <v>2</v>
      </c>
      <c r="AC51">
        <v>9</v>
      </c>
      <c r="AD51">
        <v>11</v>
      </c>
      <c r="AE51">
        <v>5</v>
      </c>
      <c r="AF51">
        <v>2</v>
      </c>
      <c r="AG51">
        <v>4</v>
      </c>
      <c r="AH51">
        <v>63</v>
      </c>
      <c r="AI51">
        <v>16</v>
      </c>
      <c r="AJ51">
        <v>36</v>
      </c>
      <c r="AK51">
        <v>11</v>
      </c>
      <c r="AL51">
        <v>24</v>
      </c>
      <c r="AM51">
        <v>18</v>
      </c>
      <c r="AN51" t="s">
        <v>19</v>
      </c>
      <c r="AO51">
        <v>6</v>
      </c>
    </row>
    <row r="52" spans="1:41">
      <c r="A52" t="s">
        <v>1032</v>
      </c>
      <c r="B52">
        <v>1264</v>
      </c>
      <c r="C52">
        <v>559</v>
      </c>
      <c r="D52">
        <v>339</v>
      </c>
      <c r="E52">
        <v>366</v>
      </c>
      <c r="F52">
        <v>11</v>
      </c>
      <c r="G52">
        <v>2</v>
      </c>
      <c r="H52">
        <v>4</v>
      </c>
      <c r="I52">
        <v>5</v>
      </c>
      <c r="J52">
        <v>1</v>
      </c>
      <c r="K52" t="s">
        <v>19</v>
      </c>
      <c r="L52" t="s">
        <v>19</v>
      </c>
      <c r="M52">
        <v>1</v>
      </c>
      <c r="N52">
        <v>752</v>
      </c>
      <c r="O52">
        <v>401</v>
      </c>
      <c r="P52">
        <v>112</v>
      </c>
      <c r="Q52">
        <v>239</v>
      </c>
      <c r="R52">
        <v>125</v>
      </c>
      <c r="S52">
        <v>44</v>
      </c>
      <c r="T52">
        <v>35</v>
      </c>
      <c r="U52">
        <v>46</v>
      </c>
      <c r="V52">
        <v>206</v>
      </c>
      <c r="W52">
        <v>77</v>
      </c>
      <c r="X52">
        <v>91</v>
      </c>
      <c r="Y52">
        <v>38</v>
      </c>
      <c r="Z52">
        <v>84</v>
      </c>
      <c r="AA52">
        <v>21</v>
      </c>
      <c r="AB52">
        <v>47</v>
      </c>
      <c r="AC52">
        <v>16</v>
      </c>
      <c r="AD52">
        <v>22</v>
      </c>
      <c r="AE52">
        <v>3</v>
      </c>
      <c r="AF52">
        <v>13</v>
      </c>
      <c r="AG52">
        <v>6</v>
      </c>
      <c r="AH52">
        <v>63</v>
      </c>
      <c r="AI52">
        <v>11</v>
      </c>
      <c r="AJ52">
        <v>37</v>
      </c>
      <c r="AK52">
        <v>15</v>
      </c>
      <c r="AL52">
        <v>21</v>
      </c>
      <c r="AM52">
        <v>13</v>
      </c>
      <c r="AN52">
        <v>6</v>
      </c>
      <c r="AO52">
        <v>2</v>
      </c>
    </row>
    <row r="53" spans="1:41">
      <c r="A53" t="s">
        <v>1031</v>
      </c>
      <c r="B53">
        <v>758</v>
      </c>
      <c r="C53">
        <v>346</v>
      </c>
      <c r="D53">
        <v>138</v>
      </c>
      <c r="E53">
        <v>274</v>
      </c>
      <c r="F53">
        <v>8</v>
      </c>
      <c r="G53">
        <v>2</v>
      </c>
      <c r="H53">
        <v>2</v>
      </c>
      <c r="I53">
        <v>4</v>
      </c>
      <c r="J53" t="s">
        <v>19</v>
      </c>
      <c r="K53" t="s">
        <v>19</v>
      </c>
      <c r="L53" t="s">
        <v>19</v>
      </c>
      <c r="M53" t="s">
        <v>19</v>
      </c>
      <c r="N53">
        <v>474</v>
      </c>
      <c r="O53">
        <v>238</v>
      </c>
      <c r="P53">
        <v>67</v>
      </c>
      <c r="Q53">
        <v>169</v>
      </c>
      <c r="R53">
        <v>75</v>
      </c>
      <c r="S53">
        <v>35</v>
      </c>
      <c r="T53">
        <v>12</v>
      </c>
      <c r="U53">
        <v>28</v>
      </c>
      <c r="V53">
        <v>96</v>
      </c>
      <c r="W53">
        <v>37</v>
      </c>
      <c r="X53">
        <v>21</v>
      </c>
      <c r="Y53">
        <v>38</v>
      </c>
      <c r="Z53">
        <v>46</v>
      </c>
      <c r="AA53">
        <v>21</v>
      </c>
      <c r="AB53">
        <v>7</v>
      </c>
      <c r="AC53">
        <v>18</v>
      </c>
      <c r="AD53">
        <v>11</v>
      </c>
      <c r="AE53">
        <v>3</v>
      </c>
      <c r="AF53">
        <v>4</v>
      </c>
      <c r="AG53">
        <v>4</v>
      </c>
      <c r="AH53">
        <v>48</v>
      </c>
      <c r="AI53">
        <v>10</v>
      </c>
      <c r="AJ53">
        <v>25</v>
      </c>
      <c r="AK53">
        <v>13</v>
      </c>
      <c r="AL53">
        <v>16</v>
      </c>
      <c r="AM53">
        <v>12</v>
      </c>
      <c r="AN53" t="s">
        <v>19</v>
      </c>
      <c r="AO53">
        <v>4</v>
      </c>
    </row>
    <row r="54" spans="1:41">
      <c r="A54" t="s">
        <v>1030</v>
      </c>
      <c r="B54">
        <v>632</v>
      </c>
      <c r="C54">
        <v>346</v>
      </c>
      <c r="D54">
        <v>126</v>
      </c>
      <c r="E54">
        <v>160</v>
      </c>
      <c r="F54">
        <v>3</v>
      </c>
      <c r="G54">
        <v>2</v>
      </c>
      <c r="H54">
        <v>1</v>
      </c>
      <c r="I54" t="s">
        <v>19</v>
      </c>
      <c r="J54" t="s">
        <v>19</v>
      </c>
      <c r="K54" t="s">
        <v>19</v>
      </c>
      <c r="L54" t="s">
        <v>19</v>
      </c>
      <c r="M54" t="s">
        <v>19</v>
      </c>
      <c r="N54">
        <v>405</v>
      </c>
      <c r="O54">
        <v>258</v>
      </c>
      <c r="P54">
        <v>51</v>
      </c>
      <c r="Q54">
        <v>96</v>
      </c>
      <c r="R54">
        <v>47</v>
      </c>
      <c r="S54">
        <v>25</v>
      </c>
      <c r="T54">
        <v>2</v>
      </c>
      <c r="U54">
        <v>20</v>
      </c>
      <c r="V54">
        <v>93</v>
      </c>
      <c r="W54">
        <v>34</v>
      </c>
      <c r="X54">
        <v>32</v>
      </c>
      <c r="Y54">
        <v>27</v>
      </c>
      <c r="Z54">
        <v>25</v>
      </c>
      <c r="AA54">
        <v>10</v>
      </c>
      <c r="AB54">
        <v>9</v>
      </c>
      <c r="AC54">
        <v>6</v>
      </c>
      <c r="AD54">
        <v>7</v>
      </c>
      <c r="AE54" t="s">
        <v>19</v>
      </c>
      <c r="AF54">
        <v>7</v>
      </c>
      <c r="AG54" t="s">
        <v>19</v>
      </c>
      <c r="AH54">
        <v>52</v>
      </c>
      <c r="AI54">
        <v>17</v>
      </c>
      <c r="AJ54">
        <v>24</v>
      </c>
      <c r="AK54">
        <v>11</v>
      </c>
      <c r="AL54" t="s">
        <v>19</v>
      </c>
      <c r="AM54" t="s">
        <v>19</v>
      </c>
      <c r="AN54" t="s">
        <v>19</v>
      </c>
      <c r="AO54" t="s">
        <v>19</v>
      </c>
    </row>
    <row r="55" spans="1:41">
      <c r="A55" t="s">
        <v>1029</v>
      </c>
      <c r="B55">
        <v>1076</v>
      </c>
      <c r="C55">
        <v>437</v>
      </c>
      <c r="D55">
        <v>228</v>
      </c>
      <c r="E55">
        <v>411</v>
      </c>
      <c r="F55">
        <v>15</v>
      </c>
      <c r="G55">
        <v>4</v>
      </c>
      <c r="H55">
        <v>6</v>
      </c>
      <c r="I55">
        <v>5</v>
      </c>
      <c r="J55">
        <v>1</v>
      </c>
      <c r="K55">
        <v>1</v>
      </c>
      <c r="L55" t="s">
        <v>19</v>
      </c>
      <c r="M55" t="s">
        <v>19</v>
      </c>
      <c r="N55">
        <v>727</v>
      </c>
      <c r="O55">
        <v>331</v>
      </c>
      <c r="P55">
        <v>103</v>
      </c>
      <c r="Q55">
        <v>293</v>
      </c>
      <c r="R55">
        <v>74</v>
      </c>
      <c r="S55">
        <v>25</v>
      </c>
      <c r="T55">
        <v>15</v>
      </c>
      <c r="U55">
        <v>34</v>
      </c>
      <c r="V55">
        <v>119</v>
      </c>
      <c r="W55">
        <v>39</v>
      </c>
      <c r="X55">
        <v>48</v>
      </c>
      <c r="Y55">
        <v>32</v>
      </c>
      <c r="Z55">
        <v>60</v>
      </c>
      <c r="AA55">
        <v>14</v>
      </c>
      <c r="AB55">
        <v>27</v>
      </c>
      <c r="AC55">
        <v>19</v>
      </c>
      <c r="AD55">
        <v>13</v>
      </c>
      <c r="AE55" t="s">
        <v>19</v>
      </c>
      <c r="AF55">
        <v>11</v>
      </c>
      <c r="AG55">
        <v>2</v>
      </c>
      <c r="AH55">
        <v>67</v>
      </c>
      <c r="AI55">
        <v>23</v>
      </c>
      <c r="AJ55">
        <v>18</v>
      </c>
      <c r="AK55">
        <v>26</v>
      </c>
      <c r="AL55">
        <v>22</v>
      </c>
      <c r="AM55">
        <v>3</v>
      </c>
      <c r="AN55">
        <v>5</v>
      </c>
      <c r="AO55">
        <v>14</v>
      </c>
    </row>
    <row r="56" spans="1:41">
      <c r="A56" t="s">
        <v>1028</v>
      </c>
      <c r="B56">
        <v>464</v>
      </c>
      <c r="C56">
        <v>211</v>
      </c>
      <c r="D56">
        <v>95</v>
      </c>
      <c r="E56">
        <v>158</v>
      </c>
      <c r="F56">
        <v>1</v>
      </c>
      <c r="G56">
        <v>1</v>
      </c>
      <c r="H56" t="s">
        <v>19</v>
      </c>
      <c r="I56" t="s">
        <v>19</v>
      </c>
      <c r="J56" t="s">
        <v>19</v>
      </c>
      <c r="K56" t="s">
        <v>19</v>
      </c>
      <c r="L56" t="s">
        <v>19</v>
      </c>
      <c r="M56" t="s">
        <v>19</v>
      </c>
      <c r="N56">
        <v>314</v>
      </c>
      <c r="O56">
        <v>157</v>
      </c>
      <c r="P56">
        <v>52</v>
      </c>
      <c r="Q56">
        <v>105</v>
      </c>
      <c r="R56">
        <v>39</v>
      </c>
      <c r="S56">
        <v>23</v>
      </c>
      <c r="T56">
        <v>3</v>
      </c>
      <c r="U56">
        <v>13</v>
      </c>
      <c r="V56">
        <v>42</v>
      </c>
      <c r="W56">
        <v>15</v>
      </c>
      <c r="X56">
        <v>10</v>
      </c>
      <c r="Y56">
        <v>17</v>
      </c>
      <c r="Z56">
        <v>28</v>
      </c>
      <c r="AA56">
        <v>4</v>
      </c>
      <c r="AB56">
        <v>7</v>
      </c>
      <c r="AC56">
        <v>17</v>
      </c>
      <c r="AD56">
        <v>8</v>
      </c>
      <c r="AE56" t="s">
        <v>19</v>
      </c>
      <c r="AF56">
        <v>5</v>
      </c>
      <c r="AG56">
        <v>3</v>
      </c>
      <c r="AH56">
        <v>32</v>
      </c>
      <c r="AI56">
        <v>11</v>
      </c>
      <c r="AJ56">
        <v>18</v>
      </c>
      <c r="AK56">
        <v>3</v>
      </c>
      <c r="AL56" t="s">
        <v>19</v>
      </c>
      <c r="AM56" t="s">
        <v>19</v>
      </c>
      <c r="AN56" t="s">
        <v>19</v>
      </c>
      <c r="AO56" t="s">
        <v>19</v>
      </c>
    </row>
    <row r="57" spans="1:41">
      <c r="A57" t="s">
        <v>716</v>
      </c>
    </row>
    <row r="58" spans="1:41">
      <c r="A58" t="s">
        <v>1027</v>
      </c>
      <c r="B58">
        <v>1501</v>
      </c>
      <c r="C58">
        <v>571</v>
      </c>
      <c r="D58">
        <v>335</v>
      </c>
      <c r="E58">
        <v>595</v>
      </c>
      <c r="F58">
        <v>55</v>
      </c>
      <c r="G58">
        <v>23</v>
      </c>
      <c r="H58">
        <v>12</v>
      </c>
      <c r="I58">
        <v>20</v>
      </c>
      <c r="J58">
        <v>2</v>
      </c>
      <c r="K58" t="s">
        <v>19</v>
      </c>
      <c r="L58">
        <v>1</v>
      </c>
      <c r="M58">
        <v>1</v>
      </c>
      <c r="N58">
        <v>971</v>
      </c>
      <c r="O58">
        <v>379</v>
      </c>
      <c r="P58">
        <v>185</v>
      </c>
      <c r="Q58">
        <v>407</v>
      </c>
      <c r="R58">
        <v>129</v>
      </c>
      <c r="S58">
        <v>34</v>
      </c>
      <c r="T58">
        <v>12</v>
      </c>
      <c r="U58">
        <v>83</v>
      </c>
      <c r="V58">
        <v>157</v>
      </c>
      <c r="W58">
        <v>72</v>
      </c>
      <c r="X58">
        <v>48</v>
      </c>
      <c r="Y58">
        <v>37</v>
      </c>
      <c r="Z58">
        <v>86</v>
      </c>
      <c r="AA58">
        <v>42</v>
      </c>
      <c r="AB58">
        <v>26</v>
      </c>
      <c r="AC58">
        <v>18</v>
      </c>
      <c r="AD58">
        <v>19</v>
      </c>
      <c r="AE58">
        <v>5</v>
      </c>
      <c r="AF58">
        <v>8</v>
      </c>
      <c r="AG58">
        <v>6</v>
      </c>
      <c r="AH58">
        <v>82</v>
      </c>
      <c r="AI58">
        <v>16</v>
      </c>
      <c r="AJ58">
        <v>43</v>
      </c>
      <c r="AK58">
        <v>23</v>
      </c>
      <c r="AL58">
        <v>30</v>
      </c>
      <c r="AM58">
        <v>12</v>
      </c>
      <c r="AN58">
        <v>5</v>
      </c>
      <c r="AO58">
        <v>13</v>
      </c>
    </row>
    <row r="59" spans="1:41">
      <c r="A59" t="s">
        <v>1026</v>
      </c>
      <c r="B59">
        <v>541</v>
      </c>
      <c r="C59">
        <v>280</v>
      </c>
      <c r="D59">
        <v>101</v>
      </c>
      <c r="E59">
        <v>160</v>
      </c>
      <c r="F59">
        <v>2</v>
      </c>
      <c r="G59">
        <v>1</v>
      </c>
      <c r="H59">
        <v>1</v>
      </c>
      <c r="I59" t="s">
        <v>19</v>
      </c>
      <c r="J59">
        <v>1</v>
      </c>
      <c r="K59">
        <v>1</v>
      </c>
      <c r="L59" t="s">
        <v>19</v>
      </c>
      <c r="M59" t="s">
        <v>19</v>
      </c>
      <c r="N59">
        <v>355</v>
      </c>
      <c r="O59">
        <v>192</v>
      </c>
      <c r="P59">
        <v>61</v>
      </c>
      <c r="Q59">
        <v>102</v>
      </c>
      <c r="R59">
        <v>34</v>
      </c>
      <c r="S59">
        <v>15</v>
      </c>
      <c r="T59">
        <v>11</v>
      </c>
      <c r="U59">
        <v>8</v>
      </c>
      <c r="V59">
        <v>64</v>
      </c>
      <c r="W59">
        <v>35</v>
      </c>
      <c r="X59">
        <v>7</v>
      </c>
      <c r="Y59">
        <v>22</v>
      </c>
      <c r="Z59">
        <v>35</v>
      </c>
      <c r="AA59">
        <v>20</v>
      </c>
      <c r="AB59">
        <v>5</v>
      </c>
      <c r="AC59">
        <v>10</v>
      </c>
      <c r="AD59">
        <v>8</v>
      </c>
      <c r="AE59">
        <v>2</v>
      </c>
      <c r="AF59">
        <v>3</v>
      </c>
      <c r="AG59">
        <v>3</v>
      </c>
      <c r="AH59">
        <v>42</v>
      </c>
      <c r="AI59">
        <v>14</v>
      </c>
      <c r="AJ59">
        <v>13</v>
      </c>
      <c r="AK59">
        <v>15</v>
      </c>
      <c r="AL59">
        <v>3</v>
      </c>
      <c r="AM59">
        <v>2</v>
      </c>
      <c r="AN59">
        <v>1</v>
      </c>
      <c r="AO59" t="s">
        <v>19</v>
      </c>
    </row>
    <row r="60" spans="1:41">
      <c r="A60" t="s">
        <v>1025</v>
      </c>
      <c r="B60">
        <v>579</v>
      </c>
      <c r="C60">
        <v>224</v>
      </c>
      <c r="D60">
        <v>83</v>
      </c>
      <c r="E60">
        <v>272</v>
      </c>
      <c r="F60">
        <v>5</v>
      </c>
      <c r="G60">
        <v>2</v>
      </c>
      <c r="H60" t="s">
        <v>19</v>
      </c>
      <c r="I60">
        <v>3</v>
      </c>
      <c r="J60">
        <v>1</v>
      </c>
      <c r="K60" t="s">
        <v>19</v>
      </c>
      <c r="L60" t="s">
        <v>19</v>
      </c>
      <c r="M60">
        <v>1</v>
      </c>
      <c r="N60">
        <v>381</v>
      </c>
      <c r="O60">
        <v>154</v>
      </c>
      <c r="P60">
        <v>46</v>
      </c>
      <c r="Q60">
        <v>181</v>
      </c>
      <c r="R60">
        <v>21</v>
      </c>
      <c r="S60">
        <v>6</v>
      </c>
      <c r="T60" t="s">
        <v>19</v>
      </c>
      <c r="U60">
        <v>15</v>
      </c>
      <c r="V60">
        <v>94</v>
      </c>
      <c r="W60">
        <v>31</v>
      </c>
      <c r="X60">
        <v>16</v>
      </c>
      <c r="Y60">
        <v>47</v>
      </c>
      <c r="Z60">
        <v>30</v>
      </c>
      <c r="AA60">
        <v>14</v>
      </c>
      <c r="AB60">
        <v>2</v>
      </c>
      <c r="AC60">
        <v>14</v>
      </c>
      <c r="AD60">
        <v>3</v>
      </c>
      <c r="AE60" t="s">
        <v>19</v>
      </c>
      <c r="AF60">
        <v>1</v>
      </c>
      <c r="AG60">
        <v>2</v>
      </c>
      <c r="AH60">
        <v>44</v>
      </c>
      <c r="AI60">
        <v>17</v>
      </c>
      <c r="AJ60">
        <v>18</v>
      </c>
      <c r="AK60">
        <v>9</v>
      </c>
      <c r="AL60">
        <v>7</v>
      </c>
      <c r="AM60">
        <v>7</v>
      </c>
      <c r="AN60" t="s">
        <v>19</v>
      </c>
      <c r="AO60" t="s">
        <v>19</v>
      </c>
    </row>
    <row r="61" spans="1:41">
      <c r="A61" t="s">
        <v>1024</v>
      </c>
      <c r="B61">
        <v>412</v>
      </c>
      <c r="C61">
        <v>187</v>
      </c>
      <c r="D61">
        <v>61</v>
      </c>
      <c r="E61">
        <v>164</v>
      </c>
      <c r="F61">
        <v>13</v>
      </c>
      <c r="G61">
        <v>4</v>
      </c>
      <c r="H61">
        <v>3</v>
      </c>
      <c r="I61">
        <v>6</v>
      </c>
      <c r="J61">
        <v>1</v>
      </c>
      <c r="K61">
        <v>1</v>
      </c>
      <c r="L61" t="s">
        <v>19</v>
      </c>
      <c r="M61" t="s">
        <v>19</v>
      </c>
      <c r="N61">
        <v>259</v>
      </c>
      <c r="O61">
        <v>110</v>
      </c>
      <c r="P61">
        <v>40</v>
      </c>
      <c r="Q61">
        <v>109</v>
      </c>
      <c r="R61">
        <v>6</v>
      </c>
      <c r="S61">
        <v>1</v>
      </c>
      <c r="T61" t="s">
        <v>19</v>
      </c>
      <c r="U61">
        <v>5</v>
      </c>
      <c r="V61">
        <v>60</v>
      </c>
      <c r="W61">
        <v>34</v>
      </c>
      <c r="X61">
        <v>2</v>
      </c>
      <c r="Y61">
        <v>24</v>
      </c>
      <c r="Z61">
        <v>29</v>
      </c>
      <c r="AA61">
        <v>18</v>
      </c>
      <c r="AB61">
        <v>2</v>
      </c>
      <c r="AC61">
        <v>9</v>
      </c>
      <c r="AD61">
        <v>6</v>
      </c>
      <c r="AE61">
        <v>4</v>
      </c>
      <c r="AF61" t="s">
        <v>19</v>
      </c>
      <c r="AG61">
        <v>2</v>
      </c>
      <c r="AH61">
        <v>38</v>
      </c>
      <c r="AI61">
        <v>15</v>
      </c>
      <c r="AJ61">
        <v>14</v>
      </c>
      <c r="AK61">
        <v>9</v>
      </c>
      <c r="AL61">
        <v>22</v>
      </c>
      <c r="AM61">
        <v>14</v>
      </c>
      <c r="AN61">
        <v>3</v>
      </c>
      <c r="AO61">
        <v>5</v>
      </c>
    </row>
    <row r="62" spans="1:41">
      <c r="A62" t="s">
        <v>1023</v>
      </c>
      <c r="B62">
        <v>2502</v>
      </c>
      <c r="C62">
        <v>884</v>
      </c>
      <c r="D62">
        <v>548</v>
      </c>
      <c r="E62">
        <v>1070</v>
      </c>
      <c r="F62">
        <v>31</v>
      </c>
      <c r="G62">
        <v>11</v>
      </c>
      <c r="H62">
        <v>5</v>
      </c>
      <c r="I62">
        <v>15</v>
      </c>
      <c r="J62">
        <v>2</v>
      </c>
      <c r="K62" t="s">
        <v>19</v>
      </c>
      <c r="L62" t="s">
        <v>19</v>
      </c>
      <c r="M62">
        <v>2</v>
      </c>
      <c r="N62">
        <v>1527</v>
      </c>
      <c r="O62">
        <v>527</v>
      </c>
      <c r="P62">
        <v>305</v>
      </c>
      <c r="Q62">
        <v>695</v>
      </c>
      <c r="R62">
        <v>86</v>
      </c>
      <c r="S62">
        <v>27</v>
      </c>
      <c r="T62">
        <v>8</v>
      </c>
      <c r="U62">
        <v>51</v>
      </c>
      <c r="V62">
        <v>424</v>
      </c>
      <c r="W62">
        <v>172</v>
      </c>
      <c r="X62">
        <v>70</v>
      </c>
      <c r="Y62">
        <v>182</v>
      </c>
      <c r="Z62">
        <v>154</v>
      </c>
      <c r="AA62">
        <v>70</v>
      </c>
      <c r="AB62">
        <v>31</v>
      </c>
      <c r="AC62">
        <v>53</v>
      </c>
      <c r="AD62">
        <v>31</v>
      </c>
      <c r="AE62">
        <v>9</v>
      </c>
      <c r="AF62">
        <v>6</v>
      </c>
      <c r="AG62">
        <v>16</v>
      </c>
      <c r="AH62">
        <v>247</v>
      </c>
      <c r="AI62">
        <v>68</v>
      </c>
      <c r="AJ62">
        <v>123</v>
      </c>
      <c r="AK62">
        <v>56</v>
      </c>
      <c r="AL62">
        <v>9</v>
      </c>
      <c r="AM62">
        <v>8</v>
      </c>
      <c r="AN62" t="s">
        <v>19</v>
      </c>
      <c r="AO62">
        <v>1</v>
      </c>
    </row>
    <row r="63" spans="1:41">
      <c r="A63" t="s">
        <v>1022</v>
      </c>
      <c r="B63">
        <v>693</v>
      </c>
      <c r="C63">
        <v>331</v>
      </c>
      <c r="D63">
        <v>128</v>
      </c>
      <c r="E63">
        <v>234</v>
      </c>
      <c r="F63">
        <v>14</v>
      </c>
      <c r="G63">
        <v>5</v>
      </c>
      <c r="H63">
        <v>4</v>
      </c>
      <c r="I63">
        <v>5</v>
      </c>
      <c r="J63" t="s">
        <v>19</v>
      </c>
      <c r="K63" t="s">
        <v>19</v>
      </c>
      <c r="L63" t="s">
        <v>19</v>
      </c>
      <c r="M63" t="s">
        <v>19</v>
      </c>
      <c r="N63">
        <v>393</v>
      </c>
      <c r="O63">
        <v>170</v>
      </c>
      <c r="P63">
        <v>73</v>
      </c>
      <c r="Q63">
        <v>150</v>
      </c>
      <c r="R63">
        <v>25</v>
      </c>
      <c r="S63">
        <v>6</v>
      </c>
      <c r="T63">
        <v>1</v>
      </c>
      <c r="U63">
        <v>18</v>
      </c>
      <c r="V63">
        <v>108</v>
      </c>
      <c r="W63">
        <v>61</v>
      </c>
      <c r="X63">
        <v>14</v>
      </c>
      <c r="Y63">
        <v>33</v>
      </c>
      <c r="Z63">
        <v>66</v>
      </c>
      <c r="AA63">
        <v>48</v>
      </c>
      <c r="AB63">
        <v>6</v>
      </c>
      <c r="AC63">
        <v>12</v>
      </c>
      <c r="AD63">
        <v>17</v>
      </c>
      <c r="AE63">
        <v>12</v>
      </c>
      <c r="AF63">
        <v>3</v>
      </c>
      <c r="AG63">
        <v>2</v>
      </c>
      <c r="AH63">
        <v>70</v>
      </c>
      <c r="AI63">
        <v>29</v>
      </c>
      <c r="AJ63">
        <v>27</v>
      </c>
      <c r="AK63">
        <v>14</v>
      </c>
      <c r="AL63">
        <v>52</v>
      </c>
      <c r="AM63">
        <v>30</v>
      </c>
      <c r="AN63">
        <v>1</v>
      </c>
      <c r="AO63">
        <v>21</v>
      </c>
    </row>
    <row r="64" spans="1:41">
      <c r="A64" t="s">
        <v>1021</v>
      </c>
      <c r="B64">
        <v>264</v>
      </c>
      <c r="C64">
        <v>103</v>
      </c>
      <c r="D64">
        <v>35</v>
      </c>
      <c r="E64">
        <v>126</v>
      </c>
      <c r="F64">
        <v>4</v>
      </c>
      <c r="G64">
        <v>2</v>
      </c>
      <c r="H64">
        <v>1</v>
      </c>
      <c r="I64">
        <v>1</v>
      </c>
      <c r="J64">
        <v>1</v>
      </c>
      <c r="K64" t="s">
        <v>19</v>
      </c>
      <c r="L64" t="s">
        <v>19</v>
      </c>
      <c r="M64">
        <v>1</v>
      </c>
      <c r="N64">
        <v>172</v>
      </c>
      <c r="O64">
        <v>71</v>
      </c>
      <c r="P64">
        <v>22</v>
      </c>
      <c r="Q64">
        <v>79</v>
      </c>
      <c r="R64">
        <v>10</v>
      </c>
      <c r="S64">
        <v>3</v>
      </c>
      <c r="T64">
        <v>2</v>
      </c>
      <c r="U64">
        <v>5</v>
      </c>
      <c r="V64">
        <v>38</v>
      </c>
      <c r="W64">
        <v>15</v>
      </c>
      <c r="X64">
        <v>3</v>
      </c>
      <c r="Y64">
        <v>20</v>
      </c>
      <c r="Z64">
        <v>22</v>
      </c>
      <c r="AA64">
        <v>8</v>
      </c>
      <c r="AB64">
        <v>1</v>
      </c>
      <c r="AC64">
        <v>13</v>
      </c>
      <c r="AD64">
        <v>1</v>
      </c>
      <c r="AE64" t="s">
        <v>19</v>
      </c>
      <c r="AF64">
        <v>1</v>
      </c>
      <c r="AG64" t="s">
        <v>19</v>
      </c>
      <c r="AH64">
        <v>16</v>
      </c>
      <c r="AI64">
        <v>4</v>
      </c>
      <c r="AJ64">
        <v>5</v>
      </c>
      <c r="AK64">
        <v>7</v>
      </c>
      <c r="AL64">
        <v>6</v>
      </c>
      <c r="AM64">
        <v>3</v>
      </c>
      <c r="AN64" t="s">
        <v>19</v>
      </c>
      <c r="AO64">
        <v>3</v>
      </c>
    </row>
    <row r="65" spans="1:41">
      <c r="A65" t="s">
        <v>1020</v>
      </c>
      <c r="B65">
        <v>409</v>
      </c>
      <c r="C65">
        <v>203</v>
      </c>
      <c r="D65">
        <v>89</v>
      </c>
      <c r="E65">
        <v>117</v>
      </c>
      <c r="F65">
        <v>12</v>
      </c>
      <c r="G65">
        <v>11</v>
      </c>
      <c r="H65">
        <v>1</v>
      </c>
      <c r="I65" t="s">
        <v>19</v>
      </c>
      <c r="J65" t="s">
        <v>19</v>
      </c>
      <c r="K65" t="s">
        <v>19</v>
      </c>
      <c r="L65" t="s">
        <v>19</v>
      </c>
      <c r="M65" t="s">
        <v>19</v>
      </c>
      <c r="N65">
        <v>256</v>
      </c>
      <c r="O65">
        <v>155</v>
      </c>
      <c r="P65">
        <v>31</v>
      </c>
      <c r="Q65">
        <v>70</v>
      </c>
      <c r="R65">
        <v>10</v>
      </c>
      <c r="S65">
        <v>2</v>
      </c>
      <c r="T65">
        <v>3</v>
      </c>
      <c r="U65">
        <v>5</v>
      </c>
      <c r="V65">
        <v>66</v>
      </c>
      <c r="W65">
        <v>23</v>
      </c>
      <c r="X65">
        <v>23</v>
      </c>
      <c r="Y65">
        <v>20</v>
      </c>
      <c r="Z65">
        <v>27</v>
      </c>
      <c r="AA65">
        <v>5</v>
      </c>
      <c r="AB65">
        <v>13</v>
      </c>
      <c r="AC65">
        <v>9</v>
      </c>
      <c r="AD65">
        <v>12</v>
      </c>
      <c r="AE65">
        <v>3</v>
      </c>
      <c r="AF65">
        <v>6</v>
      </c>
      <c r="AG65">
        <v>3</v>
      </c>
      <c r="AH65">
        <v>26</v>
      </c>
      <c r="AI65">
        <v>4</v>
      </c>
      <c r="AJ65">
        <v>12</v>
      </c>
      <c r="AK65">
        <v>10</v>
      </c>
      <c r="AL65">
        <v>7</v>
      </c>
      <c r="AM65">
        <v>2</v>
      </c>
      <c r="AN65" t="s">
        <v>19</v>
      </c>
      <c r="AO65">
        <v>5</v>
      </c>
    </row>
    <row r="66" spans="1:41">
      <c r="A66" t="s">
        <v>1019</v>
      </c>
      <c r="B66">
        <v>346</v>
      </c>
      <c r="C66">
        <v>150</v>
      </c>
      <c r="D66">
        <v>56</v>
      </c>
      <c r="E66">
        <v>140</v>
      </c>
      <c r="F66">
        <v>5</v>
      </c>
      <c r="G66">
        <v>1</v>
      </c>
      <c r="H66" t="s">
        <v>19</v>
      </c>
      <c r="I66">
        <v>4</v>
      </c>
      <c r="J66" t="s">
        <v>19</v>
      </c>
      <c r="K66" t="s">
        <v>19</v>
      </c>
      <c r="L66" t="s">
        <v>19</v>
      </c>
      <c r="M66" t="s">
        <v>19</v>
      </c>
      <c r="N66">
        <v>210</v>
      </c>
      <c r="O66">
        <v>88</v>
      </c>
      <c r="P66">
        <v>15</v>
      </c>
      <c r="Q66">
        <v>107</v>
      </c>
      <c r="R66">
        <v>12</v>
      </c>
      <c r="S66">
        <v>7</v>
      </c>
      <c r="T66" t="s">
        <v>19</v>
      </c>
      <c r="U66">
        <v>5</v>
      </c>
      <c r="V66">
        <v>66</v>
      </c>
      <c r="W66">
        <v>33</v>
      </c>
      <c r="X66">
        <v>24</v>
      </c>
      <c r="Y66">
        <v>9</v>
      </c>
      <c r="Z66">
        <v>23</v>
      </c>
      <c r="AA66">
        <v>10</v>
      </c>
      <c r="AB66">
        <v>8</v>
      </c>
      <c r="AC66">
        <v>5</v>
      </c>
      <c r="AD66">
        <v>3</v>
      </c>
      <c r="AE66" t="s">
        <v>19</v>
      </c>
      <c r="AF66">
        <v>1</v>
      </c>
      <c r="AG66">
        <v>2</v>
      </c>
      <c r="AH66">
        <v>27</v>
      </c>
      <c r="AI66">
        <v>11</v>
      </c>
      <c r="AJ66">
        <v>8</v>
      </c>
      <c r="AK66">
        <v>8</v>
      </c>
      <c r="AL66">
        <v>32</v>
      </c>
      <c r="AM66">
        <v>13</v>
      </c>
      <c r="AN66" t="s">
        <v>19</v>
      </c>
      <c r="AO66">
        <v>19</v>
      </c>
    </row>
    <row r="67" spans="1:41">
      <c r="A67" t="s">
        <v>1018</v>
      </c>
      <c r="B67">
        <v>335</v>
      </c>
      <c r="C67">
        <v>142</v>
      </c>
      <c r="D67">
        <v>55</v>
      </c>
      <c r="E67">
        <v>138</v>
      </c>
      <c r="F67">
        <v>7</v>
      </c>
      <c r="G67">
        <v>3</v>
      </c>
      <c r="H67">
        <v>2</v>
      </c>
      <c r="I67">
        <v>2</v>
      </c>
      <c r="J67" t="s">
        <v>19</v>
      </c>
      <c r="K67" t="s">
        <v>19</v>
      </c>
      <c r="L67" t="s">
        <v>19</v>
      </c>
      <c r="M67" t="s">
        <v>19</v>
      </c>
      <c r="N67">
        <v>221</v>
      </c>
      <c r="O67">
        <v>103</v>
      </c>
      <c r="P67">
        <v>18</v>
      </c>
      <c r="Q67">
        <v>100</v>
      </c>
      <c r="R67">
        <v>5</v>
      </c>
      <c r="S67">
        <v>1</v>
      </c>
      <c r="T67" t="s">
        <v>19</v>
      </c>
      <c r="U67">
        <v>4</v>
      </c>
      <c r="V67">
        <v>49</v>
      </c>
      <c r="W67">
        <v>15</v>
      </c>
      <c r="X67">
        <v>13</v>
      </c>
      <c r="Y67">
        <v>21</v>
      </c>
      <c r="Z67">
        <v>30</v>
      </c>
      <c r="AA67">
        <v>11</v>
      </c>
      <c r="AB67">
        <v>12</v>
      </c>
      <c r="AC67">
        <v>7</v>
      </c>
      <c r="AD67" t="s">
        <v>19</v>
      </c>
      <c r="AE67" t="s">
        <v>19</v>
      </c>
      <c r="AF67" t="s">
        <v>19</v>
      </c>
      <c r="AG67" t="s">
        <v>19</v>
      </c>
      <c r="AH67">
        <v>23</v>
      </c>
      <c r="AI67">
        <v>9</v>
      </c>
      <c r="AJ67">
        <v>10</v>
      </c>
      <c r="AK67">
        <v>4</v>
      </c>
      <c r="AL67">
        <v>1</v>
      </c>
      <c r="AM67" t="s">
        <v>19</v>
      </c>
      <c r="AN67">
        <v>1</v>
      </c>
      <c r="AO67" t="s">
        <v>19</v>
      </c>
    </row>
    <row r="68" spans="1:41">
      <c r="A68" t="s">
        <v>1017</v>
      </c>
      <c r="B68">
        <v>2136</v>
      </c>
      <c r="C68">
        <v>813</v>
      </c>
      <c r="D68">
        <v>259</v>
      </c>
      <c r="E68">
        <v>1064</v>
      </c>
      <c r="F68">
        <v>17</v>
      </c>
      <c r="G68">
        <v>4</v>
      </c>
      <c r="H68">
        <v>3</v>
      </c>
      <c r="I68">
        <v>10</v>
      </c>
      <c r="J68">
        <v>1</v>
      </c>
      <c r="K68" t="s">
        <v>19</v>
      </c>
      <c r="L68" t="s">
        <v>19</v>
      </c>
      <c r="M68">
        <v>1</v>
      </c>
      <c r="N68">
        <v>1357</v>
      </c>
      <c r="O68">
        <v>526</v>
      </c>
      <c r="P68">
        <v>113</v>
      </c>
      <c r="Q68">
        <v>718</v>
      </c>
      <c r="R68">
        <v>193</v>
      </c>
      <c r="S68">
        <v>50</v>
      </c>
      <c r="T68">
        <v>37</v>
      </c>
      <c r="U68">
        <v>106</v>
      </c>
      <c r="V68">
        <v>290</v>
      </c>
      <c r="W68">
        <v>144</v>
      </c>
      <c r="X68">
        <v>37</v>
      </c>
      <c r="Y68">
        <v>109</v>
      </c>
      <c r="Z68">
        <v>121</v>
      </c>
      <c r="AA68">
        <v>44</v>
      </c>
      <c r="AB68">
        <v>11</v>
      </c>
      <c r="AC68">
        <v>66</v>
      </c>
      <c r="AD68">
        <v>45</v>
      </c>
      <c r="AE68">
        <v>19</v>
      </c>
      <c r="AF68">
        <v>9</v>
      </c>
      <c r="AG68">
        <v>17</v>
      </c>
      <c r="AH68">
        <v>112</v>
      </c>
      <c r="AI68">
        <v>26</v>
      </c>
      <c r="AJ68">
        <v>49</v>
      </c>
      <c r="AK68">
        <v>37</v>
      </c>
      <c r="AL68">
        <v>3</v>
      </c>
      <c r="AM68">
        <v>3</v>
      </c>
      <c r="AN68" t="s">
        <v>19</v>
      </c>
      <c r="AO68" t="s">
        <v>19</v>
      </c>
    </row>
    <row r="69" spans="1:41">
      <c r="A69" t="s">
        <v>1016</v>
      </c>
      <c r="B69">
        <v>964</v>
      </c>
      <c r="C69">
        <v>509</v>
      </c>
      <c r="D69">
        <v>114</v>
      </c>
      <c r="E69">
        <v>341</v>
      </c>
      <c r="F69">
        <v>18</v>
      </c>
      <c r="G69">
        <v>7</v>
      </c>
      <c r="H69">
        <v>4</v>
      </c>
      <c r="I69">
        <v>7</v>
      </c>
      <c r="J69">
        <v>1</v>
      </c>
      <c r="K69" t="s">
        <v>19</v>
      </c>
      <c r="L69" t="s">
        <v>19</v>
      </c>
      <c r="M69">
        <v>1</v>
      </c>
      <c r="N69">
        <v>693</v>
      </c>
      <c r="O69">
        <v>386</v>
      </c>
      <c r="P69">
        <v>72</v>
      </c>
      <c r="Q69">
        <v>235</v>
      </c>
      <c r="R69">
        <v>53</v>
      </c>
      <c r="S69">
        <v>21</v>
      </c>
      <c r="T69">
        <v>4</v>
      </c>
      <c r="U69">
        <v>28</v>
      </c>
      <c r="V69">
        <v>84</v>
      </c>
      <c r="W69">
        <v>40</v>
      </c>
      <c r="X69">
        <v>10</v>
      </c>
      <c r="Y69">
        <v>34</v>
      </c>
      <c r="Z69">
        <v>43</v>
      </c>
      <c r="AA69">
        <v>23</v>
      </c>
      <c r="AB69">
        <v>2</v>
      </c>
      <c r="AC69">
        <v>18</v>
      </c>
      <c r="AD69">
        <v>6</v>
      </c>
      <c r="AE69">
        <v>3</v>
      </c>
      <c r="AF69" t="s">
        <v>19</v>
      </c>
      <c r="AG69">
        <v>3</v>
      </c>
      <c r="AH69">
        <v>66</v>
      </c>
      <c r="AI69">
        <v>29</v>
      </c>
      <c r="AJ69">
        <v>22</v>
      </c>
      <c r="AK69">
        <v>15</v>
      </c>
      <c r="AL69" t="s">
        <v>19</v>
      </c>
      <c r="AM69" t="s">
        <v>19</v>
      </c>
      <c r="AN69" t="s">
        <v>19</v>
      </c>
      <c r="AO69" t="s">
        <v>19</v>
      </c>
    </row>
    <row r="70" spans="1:41">
      <c r="A70" t="s">
        <v>1015</v>
      </c>
      <c r="B70">
        <v>2862</v>
      </c>
      <c r="C70">
        <v>1204</v>
      </c>
      <c r="D70">
        <v>419</v>
      </c>
      <c r="E70">
        <v>1239</v>
      </c>
      <c r="F70">
        <v>20</v>
      </c>
      <c r="G70">
        <v>10</v>
      </c>
      <c r="H70">
        <v>1</v>
      </c>
      <c r="I70">
        <v>9</v>
      </c>
      <c r="J70">
        <v>2</v>
      </c>
      <c r="K70">
        <v>1</v>
      </c>
      <c r="L70" t="s">
        <v>19</v>
      </c>
      <c r="M70">
        <v>1</v>
      </c>
      <c r="N70">
        <v>1567</v>
      </c>
      <c r="O70">
        <v>699</v>
      </c>
      <c r="P70">
        <v>230</v>
      </c>
      <c r="Q70">
        <v>638</v>
      </c>
      <c r="R70">
        <v>283</v>
      </c>
      <c r="S70">
        <v>110</v>
      </c>
      <c r="T70">
        <v>30</v>
      </c>
      <c r="U70">
        <v>143</v>
      </c>
      <c r="V70">
        <v>547</v>
      </c>
      <c r="W70">
        <v>211</v>
      </c>
      <c r="X70">
        <v>71</v>
      </c>
      <c r="Y70">
        <v>265</v>
      </c>
      <c r="Z70">
        <v>199</v>
      </c>
      <c r="AA70">
        <v>77</v>
      </c>
      <c r="AB70">
        <v>13</v>
      </c>
      <c r="AC70">
        <v>109</v>
      </c>
      <c r="AD70">
        <v>58</v>
      </c>
      <c r="AE70">
        <v>13</v>
      </c>
      <c r="AF70">
        <v>8</v>
      </c>
      <c r="AG70">
        <v>37</v>
      </c>
      <c r="AH70">
        <v>186</v>
      </c>
      <c r="AI70">
        <v>83</v>
      </c>
      <c r="AJ70">
        <v>66</v>
      </c>
      <c r="AK70">
        <v>37</v>
      </c>
      <c r="AL70">
        <v>165</v>
      </c>
      <c r="AM70">
        <v>96</v>
      </c>
      <c r="AN70">
        <v>5</v>
      </c>
      <c r="AO70">
        <v>64</v>
      </c>
    </row>
    <row r="71" spans="1:41">
      <c r="A71" t="s">
        <v>1014</v>
      </c>
      <c r="B71">
        <v>961</v>
      </c>
      <c r="C71">
        <v>377</v>
      </c>
      <c r="D71">
        <v>122</v>
      </c>
      <c r="E71">
        <v>462</v>
      </c>
      <c r="F71">
        <v>2</v>
      </c>
      <c r="G71">
        <v>2</v>
      </c>
      <c r="H71" t="s">
        <v>19</v>
      </c>
      <c r="I71" t="s">
        <v>19</v>
      </c>
      <c r="J71" t="s">
        <v>19</v>
      </c>
      <c r="K71" t="s">
        <v>19</v>
      </c>
      <c r="L71" t="s">
        <v>19</v>
      </c>
      <c r="M71" t="s">
        <v>19</v>
      </c>
      <c r="N71">
        <v>575</v>
      </c>
      <c r="O71">
        <v>267</v>
      </c>
      <c r="P71">
        <v>58</v>
      </c>
      <c r="Q71">
        <v>250</v>
      </c>
      <c r="R71">
        <v>75</v>
      </c>
      <c r="S71">
        <v>31</v>
      </c>
      <c r="T71">
        <v>5</v>
      </c>
      <c r="U71">
        <v>39</v>
      </c>
      <c r="V71">
        <v>183</v>
      </c>
      <c r="W71">
        <v>47</v>
      </c>
      <c r="X71">
        <v>24</v>
      </c>
      <c r="Y71">
        <v>112</v>
      </c>
      <c r="Z71">
        <v>46</v>
      </c>
      <c r="AA71">
        <v>12</v>
      </c>
      <c r="AB71">
        <v>10</v>
      </c>
      <c r="AC71">
        <v>24</v>
      </c>
      <c r="AD71">
        <v>21</v>
      </c>
      <c r="AE71">
        <v>4</v>
      </c>
      <c r="AF71">
        <v>3</v>
      </c>
      <c r="AG71">
        <v>14</v>
      </c>
      <c r="AH71">
        <v>59</v>
      </c>
      <c r="AI71">
        <v>14</v>
      </c>
      <c r="AJ71">
        <v>22</v>
      </c>
      <c r="AK71">
        <v>23</v>
      </c>
      <c r="AL71">
        <v>39</v>
      </c>
      <c r="AM71">
        <v>28</v>
      </c>
      <c r="AN71" t="s">
        <v>19</v>
      </c>
      <c r="AO71">
        <v>11</v>
      </c>
    </row>
    <row r="72" spans="1:41">
      <c r="A72" t="s">
        <v>1013</v>
      </c>
      <c r="B72">
        <v>1470</v>
      </c>
      <c r="C72">
        <v>569</v>
      </c>
      <c r="D72">
        <v>158</v>
      </c>
      <c r="E72">
        <v>743</v>
      </c>
      <c r="F72">
        <v>8</v>
      </c>
      <c r="G72">
        <v>3</v>
      </c>
      <c r="H72">
        <v>2</v>
      </c>
      <c r="I72">
        <v>3</v>
      </c>
      <c r="J72">
        <v>2</v>
      </c>
      <c r="K72">
        <v>1</v>
      </c>
      <c r="L72" t="s">
        <v>19</v>
      </c>
      <c r="M72">
        <v>1</v>
      </c>
      <c r="N72">
        <v>869</v>
      </c>
      <c r="O72">
        <v>342</v>
      </c>
      <c r="P72">
        <v>82</v>
      </c>
      <c r="Q72">
        <v>445</v>
      </c>
      <c r="R72">
        <v>58</v>
      </c>
      <c r="S72">
        <v>18</v>
      </c>
      <c r="T72">
        <v>4</v>
      </c>
      <c r="U72">
        <v>36</v>
      </c>
      <c r="V72">
        <v>297</v>
      </c>
      <c r="W72">
        <v>122</v>
      </c>
      <c r="X72">
        <v>21</v>
      </c>
      <c r="Y72">
        <v>154</v>
      </c>
      <c r="Z72">
        <v>116</v>
      </c>
      <c r="AA72">
        <v>47</v>
      </c>
      <c r="AB72">
        <v>11</v>
      </c>
      <c r="AC72">
        <v>58</v>
      </c>
      <c r="AD72">
        <v>32</v>
      </c>
      <c r="AE72">
        <v>8</v>
      </c>
      <c r="AF72">
        <v>7</v>
      </c>
      <c r="AG72">
        <v>17</v>
      </c>
      <c r="AH72">
        <v>88</v>
      </c>
      <c r="AI72">
        <v>28</v>
      </c>
      <c r="AJ72">
        <v>31</v>
      </c>
      <c r="AK72">
        <v>29</v>
      </c>
      <c r="AL72">
        <v>54</v>
      </c>
      <c r="AM72">
        <v>34</v>
      </c>
      <c r="AN72">
        <v>1</v>
      </c>
      <c r="AO72">
        <v>19</v>
      </c>
    </row>
    <row r="73" spans="1:41">
      <c r="A73" t="s">
        <v>1012</v>
      </c>
      <c r="B73">
        <v>419</v>
      </c>
      <c r="C73">
        <v>204</v>
      </c>
      <c r="D73">
        <v>58</v>
      </c>
      <c r="E73">
        <v>157</v>
      </c>
      <c r="F73">
        <v>5</v>
      </c>
      <c r="G73">
        <v>3</v>
      </c>
      <c r="H73">
        <v>1</v>
      </c>
      <c r="I73">
        <v>1</v>
      </c>
      <c r="J73" t="s">
        <v>19</v>
      </c>
      <c r="K73" t="s">
        <v>19</v>
      </c>
      <c r="L73" t="s">
        <v>19</v>
      </c>
      <c r="M73" t="s">
        <v>19</v>
      </c>
      <c r="N73">
        <v>256</v>
      </c>
      <c r="O73">
        <v>132</v>
      </c>
      <c r="P73">
        <v>32</v>
      </c>
      <c r="Q73">
        <v>92</v>
      </c>
      <c r="R73">
        <v>18</v>
      </c>
      <c r="S73">
        <v>8</v>
      </c>
      <c r="T73">
        <v>5</v>
      </c>
      <c r="U73">
        <v>5</v>
      </c>
      <c r="V73">
        <v>57</v>
      </c>
      <c r="W73">
        <v>19</v>
      </c>
      <c r="X73">
        <v>5</v>
      </c>
      <c r="Y73">
        <v>33</v>
      </c>
      <c r="Z73">
        <v>57</v>
      </c>
      <c r="AA73">
        <v>34</v>
      </c>
      <c r="AB73">
        <v>6</v>
      </c>
      <c r="AC73">
        <v>17</v>
      </c>
      <c r="AD73">
        <v>3</v>
      </c>
      <c r="AE73" t="s">
        <v>19</v>
      </c>
      <c r="AF73">
        <v>1</v>
      </c>
      <c r="AG73">
        <v>2</v>
      </c>
      <c r="AH73">
        <v>23</v>
      </c>
      <c r="AI73">
        <v>8</v>
      </c>
      <c r="AJ73">
        <v>8</v>
      </c>
      <c r="AK73">
        <v>7</v>
      </c>
      <c r="AL73">
        <v>23</v>
      </c>
      <c r="AM73">
        <v>15</v>
      </c>
      <c r="AN73">
        <v>1</v>
      </c>
      <c r="AO73">
        <v>7</v>
      </c>
    </row>
    <row r="74" spans="1:41">
      <c r="A74" t="s">
        <v>1011</v>
      </c>
      <c r="B74">
        <v>1098</v>
      </c>
      <c r="C74">
        <v>575</v>
      </c>
      <c r="D74">
        <v>129</v>
      </c>
      <c r="E74">
        <v>394</v>
      </c>
      <c r="F74">
        <v>13</v>
      </c>
      <c r="G74">
        <v>6</v>
      </c>
      <c r="H74">
        <v>5</v>
      </c>
      <c r="I74">
        <v>2</v>
      </c>
      <c r="J74" t="s">
        <v>19</v>
      </c>
      <c r="K74" t="s">
        <v>19</v>
      </c>
      <c r="L74" t="s">
        <v>19</v>
      </c>
      <c r="M74" t="s">
        <v>19</v>
      </c>
      <c r="N74">
        <v>623</v>
      </c>
      <c r="O74">
        <v>317</v>
      </c>
      <c r="P74">
        <v>73</v>
      </c>
      <c r="Q74">
        <v>233</v>
      </c>
      <c r="R74">
        <v>118</v>
      </c>
      <c r="S74">
        <v>65</v>
      </c>
      <c r="T74">
        <v>1</v>
      </c>
      <c r="U74">
        <v>52</v>
      </c>
      <c r="V74">
        <v>164</v>
      </c>
      <c r="W74">
        <v>103</v>
      </c>
      <c r="X74">
        <v>11</v>
      </c>
      <c r="Y74">
        <v>50</v>
      </c>
      <c r="Z74">
        <v>99</v>
      </c>
      <c r="AA74">
        <v>55</v>
      </c>
      <c r="AB74">
        <v>6</v>
      </c>
      <c r="AC74">
        <v>38</v>
      </c>
      <c r="AD74">
        <v>13</v>
      </c>
      <c r="AE74">
        <v>5</v>
      </c>
      <c r="AF74">
        <v>3</v>
      </c>
      <c r="AG74">
        <v>5</v>
      </c>
      <c r="AH74">
        <v>68</v>
      </c>
      <c r="AI74">
        <v>24</v>
      </c>
      <c r="AJ74">
        <v>30</v>
      </c>
      <c r="AK74">
        <v>14</v>
      </c>
      <c r="AL74" t="s">
        <v>19</v>
      </c>
      <c r="AM74" t="s">
        <v>19</v>
      </c>
      <c r="AN74" t="s">
        <v>19</v>
      </c>
      <c r="AO74" t="s">
        <v>19</v>
      </c>
    </row>
    <row r="75" spans="1:41">
      <c r="A75" t="s">
        <v>1010</v>
      </c>
      <c r="B75">
        <v>669</v>
      </c>
      <c r="C75">
        <v>241</v>
      </c>
      <c r="D75">
        <v>142</v>
      </c>
      <c r="E75">
        <v>286</v>
      </c>
      <c r="F75">
        <v>1</v>
      </c>
      <c r="G75" t="s">
        <v>19</v>
      </c>
      <c r="H75">
        <v>1</v>
      </c>
      <c r="I75" t="s">
        <v>19</v>
      </c>
      <c r="J75" t="s">
        <v>19</v>
      </c>
      <c r="K75" t="s">
        <v>19</v>
      </c>
      <c r="L75" t="s">
        <v>19</v>
      </c>
      <c r="M75" t="s">
        <v>19</v>
      </c>
      <c r="N75">
        <v>442</v>
      </c>
      <c r="O75">
        <v>180</v>
      </c>
      <c r="P75">
        <v>65</v>
      </c>
      <c r="Q75">
        <v>197</v>
      </c>
      <c r="R75">
        <v>56</v>
      </c>
      <c r="S75">
        <v>15</v>
      </c>
      <c r="T75">
        <v>7</v>
      </c>
      <c r="U75">
        <v>34</v>
      </c>
      <c r="V75">
        <v>62</v>
      </c>
      <c r="W75">
        <v>13</v>
      </c>
      <c r="X75">
        <v>18</v>
      </c>
      <c r="Y75">
        <v>31</v>
      </c>
      <c r="Z75">
        <v>50</v>
      </c>
      <c r="AA75">
        <v>17</v>
      </c>
      <c r="AB75">
        <v>15</v>
      </c>
      <c r="AC75">
        <v>18</v>
      </c>
      <c r="AD75">
        <v>4</v>
      </c>
      <c r="AE75">
        <v>1</v>
      </c>
      <c r="AF75">
        <v>3</v>
      </c>
      <c r="AG75" t="s">
        <v>19</v>
      </c>
      <c r="AH75">
        <v>54</v>
      </c>
      <c r="AI75">
        <v>15</v>
      </c>
      <c r="AJ75">
        <v>33</v>
      </c>
      <c r="AK75">
        <v>6</v>
      </c>
      <c r="AL75" t="s">
        <v>19</v>
      </c>
      <c r="AM75" t="s">
        <v>19</v>
      </c>
      <c r="AN75" t="s">
        <v>19</v>
      </c>
      <c r="AO75" t="s">
        <v>19</v>
      </c>
    </row>
    <row r="76" spans="1:41">
      <c r="A76" t="s">
        <v>1009</v>
      </c>
      <c r="B76">
        <v>988</v>
      </c>
      <c r="C76">
        <v>483</v>
      </c>
      <c r="D76">
        <v>181</v>
      </c>
      <c r="E76">
        <v>324</v>
      </c>
      <c r="F76">
        <v>13</v>
      </c>
      <c r="G76">
        <v>10</v>
      </c>
      <c r="H76">
        <v>2</v>
      </c>
      <c r="I76">
        <v>1</v>
      </c>
      <c r="J76">
        <v>2</v>
      </c>
      <c r="K76">
        <v>1</v>
      </c>
      <c r="L76" t="s">
        <v>19</v>
      </c>
      <c r="M76">
        <v>1</v>
      </c>
      <c r="N76">
        <v>597</v>
      </c>
      <c r="O76">
        <v>295</v>
      </c>
      <c r="P76">
        <v>96</v>
      </c>
      <c r="Q76">
        <v>206</v>
      </c>
      <c r="R76">
        <v>67</v>
      </c>
      <c r="S76">
        <v>28</v>
      </c>
      <c r="T76">
        <v>5</v>
      </c>
      <c r="U76">
        <v>34</v>
      </c>
      <c r="V76">
        <v>125</v>
      </c>
      <c r="W76">
        <v>68</v>
      </c>
      <c r="X76">
        <v>20</v>
      </c>
      <c r="Y76">
        <v>37</v>
      </c>
      <c r="Z76">
        <v>100</v>
      </c>
      <c r="AA76">
        <v>52</v>
      </c>
      <c r="AB76">
        <v>19</v>
      </c>
      <c r="AC76">
        <v>29</v>
      </c>
      <c r="AD76">
        <v>18</v>
      </c>
      <c r="AE76">
        <v>6</v>
      </c>
      <c r="AF76">
        <v>4</v>
      </c>
      <c r="AG76">
        <v>8</v>
      </c>
      <c r="AH76">
        <v>66</v>
      </c>
      <c r="AI76">
        <v>23</v>
      </c>
      <c r="AJ76">
        <v>35</v>
      </c>
      <c r="AK76">
        <v>8</v>
      </c>
      <c r="AL76" t="s">
        <v>19</v>
      </c>
      <c r="AM76" t="s">
        <v>19</v>
      </c>
      <c r="AN76" t="s">
        <v>19</v>
      </c>
      <c r="AO76" t="s">
        <v>19</v>
      </c>
    </row>
    <row r="77" spans="1:41">
      <c r="A77" t="s">
        <v>1008</v>
      </c>
      <c r="B77">
        <v>523</v>
      </c>
      <c r="C77">
        <v>230</v>
      </c>
      <c r="D77">
        <v>136</v>
      </c>
      <c r="E77">
        <v>157</v>
      </c>
      <c r="F77">
        <v>8</v>
      </c>
      <c r="G77">
        <v>1</v>
      </c>
      <c r="H77">
        <v>2</v>
      </c>
      <c r="I77">
        <v>5</v>
      </c>
      <c r="J77" t="s">
        <v>19</v>
      </c>
      <c r="K77" t="s">
        <v>19</v>
      </c>
      <c r="L77" t="s">
        <v>19</v>
      </c>
      <c r="M77" t="s">
        <v>19</v>
      </c>
      <c r="N77">
        <v>305</v>
      </c>
      <c r="O77">
        <v>164</v>
      </c>
      <c r="P77">
        <v>36</v>
      </c>
      <c r="Q77">
        <v>105</v>
      </c>
      <c r="R77">
        <v>29</v>
      </c>
      <c r="S77">
        <v>6</v>
      </c>
      <c r="T77">
        <v>11</v>
      </c>
      <c r="U77">
        <v>12</v>
      </c>
      <c r="V77">
        <v>104</v>
      </c>
      <c r="W77">
        <v>41</v>
      </c>
      <c r="X77">
        <v>44</v>
      </c>
      <c r="Y77">
        <v>19</v>
      </c>
      <c r="Z77">
        <v>45</v>
      </c>
      <c r="AA77">
        <v>15</v>
      </c>
      <c r="AB77">
        <v>21</v>
      </c>
      <c r="AC77">
        <v>9</v>
      </c>
      <c r="AD77">
        <v>10</v>
      </c>
      <c r="AE77">
        <v>1</v>
      </c>
      <c r="AF77">
        <v>8</v>
      </c>
      <c r="AG77">
        <v>1</v>
      </c>
      <c r="AH77">
        <v>22</v>
      </c>
      <c r="AI77">
        <v>2</v>
      </c>
      <c r="AJ77">
        <v>14</v>
      </c>
      <c r="AK77">
        <v>6</v>
      </c>
      <c r="AL77">
        <v>3</v>
      </c>
      <c r="AM77">
        <v>1</v>
      </c>
      <c r="AN77" t="s">
        <v>19</v>
      </c>
      <c r="AO77">
        <v>2</v>
      </c>
    </row>
    <row r="78" spans="1:41">
      <c r="A78" t="s">
        <v>695</v>
      </c>
    </row>
    <row r="79" spans="1:41">
      <c r="A79" t="s">
        <v>1007</v>
      </c>
      <c r="B79">
        <v>278</v>
      </c>
      <c r="C79">
        <v>117</v>
      </c>
      <c r="D79">
        <v>62</v>
      </c>
      <c r="E79">
        <v>99</v>
      </c>
      <c r="F79">
        <v>11</v>
      </c>
      <c r="G79">
        <v>5</v>
      </c>
      <c r="H79">
        <v>4</v>
      </c>
      <c r="I79">
        <v>2</v>
      </c>
      <c r="J79" t="s">
        <v>19</v>
      </c>
      <c r="K79" t="s">
        <v>19</v>
      </c>
      <c r="L79" t="s">
        <v>19</v>
      </c>
      <c r="M79" t="s">
        <v>19</v>
      </c>
      <c r="N79">
        <v>169</v>
      </c>
      <c r="O79">
        <v>82</v>
      </c>
      <c r="P79">
        <v>25</v>
      </c>
      <c r="Q79">
        <v>62</v>
      </c>
      <c r="R79">
        <v>43</v>
      </c>
      <c r="S79">
        <v>14</v>
      </c>
      <c r="T79">
        <v>4</v>
      </c>
      <c r="U79">
        <v>25</v>
      </c>
      <c r="V79">
        <v>20</v>
      </c>
      <c r="W79">
        <v>12</v>
      </c>
      <c r="X79">
        <v>5</v>
      </c>
      <c r="Y79">
        <v>3</v>
      </c>
      <c r="Z79">
        <v>12</v>
      </c>
      <c r="AA79">
        <v>3</v>
      </c>
      <c r="AB79">
        <v>6</v>
      </c>
      <c r="AC79">
        <v>3</v>
      </c>
      <c r="AD79">
        <v>2</v>
      </c>
      <c r="AE79" t="s">
        <v>19</v>
      </c>
      <c r="AF79">
        <v>2</v>
      </c>
      <c r="AG79" t="s">
        <v>19</v>
      </c>
      <c r="AH79">
        <v>21</v>
      </c>
      <c r="AI79">
        <v>1</v>
      </c>
      <c r="AJ79">
        <v>16</v>
      </c>
      <c r="AK79">
        <v>4</v>
      </c>
      <c r="AL79">
        <v>3</v>
      </c>
      <c r="AM79">
        <v>1</v>
      </c>
      <c r="AN79">
        <v>1</v>
      </c>
      <c r="AO79">
        <v>1</v>
      </c>
    </row>
    <row r="80" spans="1:41">
      <c r="A80" t="s">
        <v>1006</v>
      </c>
      <c r="B80">
        <v>128</v>
      </c>
      <c r="C80">
        <v>59</v>
      </c>
      <c r="D80">
        <v>23</v>
      </c>
      <c r="E80">
        <v>46</v>
      </c>
      <c r="F80">
        <v>1</v>
      </c>
      <c r="G80" t="s">
        <v>19</v>
      </c>
      <c r="H80" t="s">
        <v>19</v>
      </c>
      <c r="I80">
        <v>1</v>
      </c>
      <c r="J80">
        <v>1</v>
      </c>
      <c r="K80" t="s">
        <v>19</v>
      </c>
      <c r="L80">
        <v>1</v>
      </c>
      <c r="M80" t="s">
        <v>19</v>
      </c>
      <c r="N80">
        <v>101</v>
      </c>
      <c r="O80">
        <v>55</v>
      </c>
      <c r="P80">
        <v>17</v>
      </c>
      <c r="Q80">
        <v>29</v>
      </c>
      <c r="R80">
        <v>15</v>
      </c>
      <c r="S80">
        <v>2</v>
      </c>
      <c r="T80">
        <v>2</v>
      </c>
      <c r="U80">
        <v>11</v>
      </c>
      <c r="V80">
        <v>5</v>
      </c>
      <c r="W80">
        <v>1</v>
      </c>
      <c r="X80">
        <v>1</v>
      </c>
      <c r="Y80">
        <v>3</v>
      </c>
      <c r="Z80">
        <v>1</v>
      </c>
      <c r="AA80">
        <v>1</v>
      </c>
      <c r="AB80" t="s">
        <v>19</v>
      </c>
      <c r="AC80" t="s">
        <v>19</v>
      </c>
      <c r="AD80" t="s">
        <v>19</v>
      </c>
      <c r="AE80" t="s">
        <v>19</v>
      </c>
      <c r="AF80" t="s">
        <v>19</v>
      </c>
      <c r="AG80" t="s">
        <v>19</v>
      </c>
      <c r="AH80">
        <v>4</v>
      </c>
      <c r="AI80" t="s">
        <v>19</v>
      </c>
      <c r="AJ80">
        <v>2</v>
      </c>
      <c r="AK80">
        <v>2</v>
      </c>
      <c r="AL80" t="s">
        <v>19</v>
      </c>
      <c r="AM80" t="s">
        <v>19</v>
      </c>
      <c r="AN80" t="s">
        <v>19</v>
      </c>
      <c r="AO80" t="s">
        <v>19</v>
      </c>
    </row>
    <row r="81" spans="1:41">
      <c r="A81" t="s">
        <v>1005</v>
      </c>
      <c r="B81">
        <v>164</v>
      </c>
      <c r="C81">
        <v>98</v>
      </c>
      <c r="D81">
        <v>27</v>
      </c>
      <c r="E81">
        <v>39</v>
      </c>
      <c r="F81">
        <v>1</v>
      </c>
      <c r="G81" t="s">
        <v>19</v>
      </c>
      <c r="H81">
        <v>1</v>
      </c>
      <c r="I81" t="s">
        <v>19</v>
      </c>
      <c r="J81" t="s">
        <v>19</v>
      </c>
      <c r="K81" t="s">
        <v>19</v>
      </c>
      <c r="L81" t="s">
        <v>19</v>
      </c>
      <c r="M81" t="s">
        <v>19</v>
      </c>
      <c r="N81">
        <v>89</v>
      </c>
      <c r="O81">
        <v>58</v>
      </c>
      <c r="P81">
        <v>11</v>
      </c>
      <c r="Q81">
        <v>20</v>
      </c>
      <c r="R81">
        <v>34</v>
      </c>
      <c r="S81">
        <v>18</v>
      </c>
      <c r="T81">
        <v>3</v>
      </c>
      <c r="U81">
        <v>13</v>
      </c>
      <c r="V81">
        <v>12</v>
      </c>
      <c r="W81">
        <v>7</v>
      </c>
      <c r="X81">
        <v>3</v>
      </c>
      <c r="Y81">
        <v>2</v>
      </c>
      <c r="Z81">
        <v>9</v>
      </c>
      <c r="AA81">
        <v>8</v>
      </c>
      <c r="AB81">
        <v>1</v>
      </c>
      <c r="AC81" t="s">
        <v>19</v>
      </c>
      <c r="AD81">
        <v>1</v>
      </c>
      <c r="AE81" t="s">
        <v>19</v>
      </c>
      <c r="AF81">
        <v>1</v>
      </c>
      <c r="AG81" t="s">
        <v>19</v>
      </c>
      <c r="AH81">
        <v>18</v>
      </c>
      <c r="AI81">
        <v>7</v>
      </c>
      <c r="AJ81">
        <v>7</v>
      </c>
      <c r="AK81">
        <v>4</v>
      </c>
      <c r="AL81">
        <v>21</v>
      </c>
      <c r="AM81">
        <v>18</v>
      </c>
      <c r="AN81">
        <v>1</v>
      </c>
      <c r="AO81">
        <v>2</v>
      </c>
    </row>
    <row r="82" spans="1:41">
      <c r="A82" t="s">
        <v>1004</v>
      </c>
      <c r="B82">
        <v>206</v>
      </c>
      <c r="C82">
        <v>116</v>
      </c>
      <c r="D82">
        <v>42</v>
      </c>
      <c r="E82">
        <v>48</v>
      </c>
      <c r="F82">
        <v>4</v>
      </c>
      <c r="G82">
        <v>4</v>
      </c>
      <c r="H82" t="s">
        <v>19</v>
      </c>
      <c r="I82" t="s">
        <v>19</v>
      </c>
      <c r="J82" t="s">
        <v>19</v>
      </c>
      <c r="K82" t="s">
        <v>19</v>
      </c>
      <c r="L82" t="s">
        <v>19</v>
      </c>
      <c r="M82" t="s">
        <v>19</v>
      </c>
      <c r="N82">
        <v>138</v>
      </c>
      <c r="O82">
        <v>78</v>
      </c>
      <c r="P82">
        <v>23</v>
      </c>
      <c r="Q82">
        <v>37</v>
      </c>
      <c r="R82">
        <v>5</v>
      </c>
      <c r="S82">
        <v>3</v>
      </c>
      <c r="T82" t="s">
        <v>19</v>
      </c>
      <c r="U82">
        <v>2</v>
      </c>
      <c r="V82">
        <v>30</v>
      </c>
      <c r="W82">
        <v>16</v>
      </c>
      <c r="X82">
        <v>9</v>
      </c>
      <c r="Y82">
        <v>5</v>
      </c>
      <c r="Z82">
        <v>16</v>
      </c>
      <c r="AA82">
        <v>9</v>
      </c>
      <c r="AB82">
        <v>5</v>
      </c>
      <c r="AC82">
        <v>2</v>
      </c>
      <c r="AD82">
        <v>1</v>
      </c>
      <c r="AE82">
        <v>1</v>
      </c>
      <c r="AF82" t="s">
        <v>19</v>
      </c>
      <c r="AG82" t="s">
        <v>19</v>
      </c>
      <c r="AH82">
        <v>12</v>
      </c>
      <c r="AI82">
        <v>5</v>
      </c>
      <c r="AJ82">
        <v>5</v>
      </c>
      <c r="AK82">
        <v>2</v>
      </c>
      <c r="AL82" t="s">
        <v>19</v>
      </c>
      <c r="AM82" t="s">
        <v>19</v>
      </c>
      <c r="AN82" t="s">
        <v>19</v>
      </c>
      <c r="AO82" t="s">
        <v>19</v>
      </c>
    </row>
    <row r="83" spans="1:41">
      <c r="A83" t="s">
        <v>1003</v>
      </c>
      <c r="B83">
        <v>108</v>
      </c>
      <c r="C83">
        <v>57</v>
      </c>
      <c r="D83">
        <v>16</v>
      </c>
      <c r="E83">
        <v>35</v>
      </c>
      <c r="F83">
        <v>1</v>
      </c>
      <c r="G83" t="s">
        <v>19</v>
      </c>
      <c r="H83">
        <v>1</v>
      </c>
      <c r="I83" t="s">
        <v>19</v>
      </c>
      <c r="J83" t="s">
        <v>19</v>
      </c>
      <c r="K83" t="s">
        <v>19</v>
      </c>
      <c r="L83" t="s">
        <v>19</v>
      </c>
      <c r="M83" t="s">
        <v>19</v>
      </c>
      <c r="N83">
        <v>82</v>
      </c>
      <c r="O83">
        <v>44</v>
      </c>
      <c r="P83">
        <v>9</v>
      </c>
      <c r="Q83">
        <v>29</v>
      </c>
      <c r="R83">
        <v>2</v>
      </c>
      <c r="S83">
        <v>2</v>
      </c>
      <c r="T83" t="s">
        <v>19</v>
      </c>
      <c r="U83" t="s">
        <v>19</v>
      </c>
      <c r="V83">
        <v>8</v>
      </c>
      <c r="W83">
        <v>3</v>
      </c>
      <c r="X83">
        <v>2</v>
      </c>
      <c r="Y83">
        <v>3</v>
      </c>
      <c r="Z83">
        <v>5</v>
      </c>
      <c r="AA83">
        <v>3</v>
      </c>
      <c r="AB83">
        <v>2</v>
      </c>
      <c r="AC83" t="s">
        <v>19</v>
      </c>
      <c r="AD83" t="s">
        <v>19</v>
      </c>
      <c r="AE83" t="s">
        <v>19</v>
      </c>
      <c r="AF83" t="s">
        <v>19</v>
      </c>
      <c r="AG83" t="s">
        <v>19</v>
      </c>
      <c r="AH83">
        <v>10</v>
      </c>
      <c r="AI83">
        <v>5</v>
      </c>
      <c r="AJ83">
        <v>2</v>
      </c>
      <c r="AK83">
        <v>3</v>
      </c>
      <c r="AL83" t="s">
        <v>19</v>
      </c>
      <c r="AM83" t="s">
        <v>19</v>
      </c>
      <c r="AN83" t="s">
        <v>19</v>
      </c>
      <c r="AO83" t="s">
        <v>19</v>
      </c>
    </row>
    <row r="84" spans="1:41">
      <c r="A84" t="s">
        <v>1002</v>
      </c>
      <c r="B84">
        <v>175</v>
      </c>
      <c r="C84">
        <v>112</v>
      </c>
      <c r="D84">
        <v>41</v>
      </c>
      <c r="E84">
        <v>22</v>
      </c>
      <c r="F84">
        <v>13</v>
      </c>
      <c r="G84">
        <v>13</v>
      </c>
      <c r="H84" t="s">
        <v>19</v>
      </c>
      <c r="I84" t="s">
        <v>19</v>
      </c>
      <c r="J84" t="s">
        <v>19</v>
      </c>
      <c r="K84" t="s">
        <v>19</v>
      </c>
      <c r="L84" t="s">
        <v>19</v>
      </c>
      <c r="M84" t="s">
        <v>19</v>
      </c>
      <c r="N84">
        <v>115</v>
      </c>
      <c r="O84">
        <v>77</v>
      </c>
      <c r="P84">
        <v>20</v>
      </c>
      <c r="Q84">
        <v>18</v>
      </c>
      <c r="R84">
        <v>6</v>
      </c>
      <c r="S84">
        <v>3</v>
      </c>
      <c r="T84">
        <v>3</v>
      </c>
      <c r="U84" t="s">
        <v>19</v>
      </c>
      <c r="V84">
        <v>18</v>
      </c>
      <c r="W84">
        <v>8</v>
      </c>
      <c r="X84">
        <v>9</v>
      </c>
      <c r="Y84">
        <v>1</v>
      </c>
      <c r="Z84">
        <v>10</v>
      </c>
      <c r="AA84">
        <v>5</v>
      </c>
      <c r="AB84">
        <v>2</v>
      </c>
      <c r="AC84">
        <v>3</v>
      </c>
      <c r="AD84" t="s">
        <v>19</v>
      </c>
      <c r="AE84" t="s">
        <v>19</v>
      </c>
      <c r="AF84" t="s">
        <v>19</v>
      </c>
      <c r="AG84" t="s">
        <v>19</v>
      </c>
      <c r="AH84">
        <v>13</v>
      </c>
      <c r="AI84">
        <v>6</v>
      </c>
      <c r="AJ84">
        <v>7</v>
      </c>
      <c r="AK84" t="s">
        <v>19</v>
      </c>
      <c r="AL84">
        <v>1</v>
      </c>
      <c r="AM84">
        <v>1</v>
      </c>
      <c r="AN84" t="s">
        <v>19</v>
      </c>
      <c r="AO84" t="s">
        <v>19</v>
      </c>
    </row>
    <row r="85" spans="1:41">
      <c r="A85" t="s">
        <v>1001</v>
      </c>
      <c r="B85">
        <v>92</v>
      </c>
      <c r="C85">
        <v>47</v>
      </c>
      <c r="D85">
        <v>27</v>
      </c>
      <c r="E85">
        <v>18</v>
      </c>
      <c r="F85">
        <v>1</v>
      </c>
      <c r="G85">
        <v>1</v>
      </c>
      <c r="H85" t="s">
        <v>19</v>
      </c>
      <c r="I85" t="s">
        <v>19</v>
      </c>
      <c r="J85" t="s">
        <v>19</v>
      </c>
      <c r="K85" t="s">
        <v>19</v>
      </c>
      <c r="L85" t="s">
        <v>19</v>
      </c>
      <c r="M85" t="s">
        <v>19</v>
      </c>
      <c r="N85">
        <v>70</v>
      </c>
      <c r="O85">
        <v>37</v>
      </c>
      <c r="P85">
        <v>17</v>
      </c>
      <c r="Q85">
        <v>16</v>
      </c>
      <c r="R85">
        <v>6</v>
      </c>
      <c r="S85">
        <v>2</v>
      </c>
      <c r="T85">
        <v>3</v>
      </c>
      <c r="U85">
        <v>1</v>
      </c>
      <c r="V85">
        <v>10</v>
      </c>
      <c r="W85">
        <v>4</v>
      </c>
      <c r="X85">
        <v>5</v>
      </c>
      <c r="Y85">
        <v>1</v>
      </c>
      <c r="Z85">
        <v>2</v>
      </c>
      <c r="AA85">
        <v>1</v>
      </c>
      <c r="AB85">
        <v>1</v>
      </c>
      <c r="AC85" t="s">
        <v>19</v>
      </c>
      <c r="AD85">
        <v>1</v>
      </c>
      <c r="AE85">
        <v>1</v>
      </c>
      <c r="AF85" t="s">
        <v>19</v>
      </c>
      <c r="AG85" t="s">
        <v>19</v>
      </c>
      <c r="AH85">
        <v>2</v>
      </c>
      <c r="AI85">
        <v>1</v>
      </c>
      <c r="AJ85">
        <v>1</v>
      </c>
      <c r="AK85" t="s">
        <v>19</v>
      </c>
      <c r="AL85" t="s">
        <v>19</v>
      </c>
      <c r="AM85" t="s">
        <v>19</v>
      </c>
      <c r="AN85" t="s">
        <v>19</v>
      </c>
      <c r="AO85" t="s">
        <v>19</v>
      </c>
    </row>
    <row r="86" spans="1:41">
      <c r="A86" t="s">
        <v>1000</v>
      </c>
      <c r="B86">
        <v>180</v>
      </c>
      <c r="C86">
        <v>78</v>
      </c>
      <c r="D86">
        <v>30</v>
      </c>
      <c r="E86">
        <v>72</v>
      </c>
      <c r="F86">
        <v>1</v>
      </c>
      <c r="G86" t="s">
        <v>19</v>
      </c>
      <c r="H86">
        <v>1</v>
      </c>
      <c r="I86" t="s">
        <v>19</v>
      </c>
      <c r="J86" t="s">
        <v>19</v>
      </c>
      <c r="K86" t="s">
        <v>19</v>
      </c>
      <c r="L86" t="s">
        <v>19</v>
      </c>
      <c r="M86" t="s">
        <v>19</v>
      </c>
      <c r="N86">
        <v>119</v>
      </c>
      <c r="O86">
        <v>55</v>
      </c>
      <c r="P86">
        <v>14</v>
      </c>
      <c r="Q86">
        <v>50</v>
      </c>
      <c r="R86">
        <v>11</v>
      </c>
      <c r="S86">
        <v>3</v>
      </c>
      <c r="T86" t="s">
        <v>19</v>
      </c>
      <c r="U86">
        <v>8</v>
      </c>
      <c r="V86">
        <v>22</v>
      </c>
      <c r="W86">
        <v>6</v>
      </c>
      <c r="X86">
        <v>10</v>
      </c>
      <c r="Y86">
        <v>6</v>
      </c>
      <c r="Z86">
        <v>12</v>
      </c>
      <c r="AA86">
        <v>7</v>
      </c>
      <c r="AB86">
        <v>2</v>
      </c>
      <c r="AC86">
        <v>3</v>
      </c>
      <c r="AD86">
        <v>3</v>
      </c>
      <c r="AE86" t="s">
        <v>19</v>
      </c>
      <c r="AF86">
        <v>1</v>
      </c>
      <c r="AG86">
        <v>2</v>
      </c>
      <c r="AH86">
        <v>12</v>
      </c>
      <c r="AI86">
        <v>7</v>
      </c>
      <c r="AJ86">
        <v>2</v>
      </c>
      <c r="AK86">
        <v>3</v>
      </c>
      <c r="AL86" t="s">
        <v>19</v>
      </c>
      <c r="AM86" t="s">
        <v>19</v>
      </c>
      <c r="AN86" t="s">
        <v>19</v>
      </c>
      <c r="AO86" t="s">
        <v>19</v>
      </c>
    </row>
    <row r="87" spans="1:41">
      <c r="A87" t="s">
        <v>999</v>
      </c>
      <c r="B87">
        <v>266</v>
      </c>
      <c r="C87">
        <v>87</v>
      </c>
      <c r="D87">
        <v>59</v>
      </c>
      <c r="E87">
        <v>120</v>
      </c>
      <c r="F87">
        <v>4</v>
      </c>
      <c r="G87">
        <v>2</v>
      </c>
      <c r="H87">
        <v>1</v>
      </c>
      <c r="I87">
        <v>1</v>
      </c>
      <c r="J87" t="s">
        <v>19</v>
      </c>
      <c r="K87" t="s">
        <v>19</v>
      </c>
      <c r="L87" t="s">
        <v>19</v>
      </c>
      <c r="M87" t="s">
        <v>19</v>
      </c>
      <c r="N87">
        <v>175</v>
      </c>
      <c r="O87">
        <v>65</v>
      </c>
      <c r="P87">
        <v>37</v>
      </c>
      <c r="Q87">
        <v>73</v>
      </c>
      <c r="R87">
        <v>26</v>
      </c>
      <c r="S87">
        <v>6</v>
      </c>
      <c r="T87">
        <v>1</v>
      </c>
      <c r="U87">
        <v>19</v>
      </c>
      <c r="V87">
        <v>25</v>
      </c>
      <c r="W87">
        <v>5</v>
      </c>
      <c r="X87">
        <v>6</v>
      </c>
      <c r="Y87">
        <v>14</v>
      </c>
      <c r="Z87">
        <v>16</v>
      </c>
      <c r="AA87">
        <v>6</v>
      </c>
      <c r="AB87">
        <v>4</v>
      </c>
      <c r="AC87">
        <v>6</v>
      </c>
      <c r="AD87">
        <v>3</v>
      </c>
      <c r="AE87" t="s">
        <v>19</v>
      </c>
      <c r="AF87">
        <v>1</v>
      </c>
      <c r="AG87">
        <v>2</v>
      </c>
      <c r="AH87">
        <v>17</v>
      </c>
      <c r="AI87">
        <v>3</v>
      </c>
      <c r="AJ87">
        <v>9</v>
      </c>
      <c r="AK87">
        <v>5</v>
      </c>
      <c r="AL87" t="s">
        <v>19</v>
      </c>
      <c r="AM87" t="s">
        <v>19</v>
      </c>
      <c r="AN87" t="s">
        <v>19</v>
      </c>
      <c r="AO87" t="s">
        <v>19</v>
      </c>
    </row>
    <row r="88" spans="1:41">
      <c r="A88" t="s">
        <v>998</v>
      </c>
      <c r="B88">
        <v>235</v>
      </c>
      <c r="C88">
        <v>89</v>
      </c>
      <c r="D88">
        <v>58</v>
      </c>
      <c r="E88">
        <v>88</v>
      </c>
      <c r="F88">
        <v>1</v>
      </c>
      <c r="G88">
        <v>1</v>
      </c>
      <c r="H88" t="s">
        <v>19</v>
      </c>
      <c r="I88" t="s">
        <v>19</v>
      </c>
      <c r="J88" t="s">
        <v>19</v>
      </c>
      <c r="K88" t="s">
        <v>19</v>
      </c>
      <c r="L88" t="s">
        <v>19</v>
      </c>
      <c r="M88" t="s">
        <v>19</v>
      </c>
      <c r="N88">
        <v>124</v>
      </c>
      <c r="O88">
        <v>53</v>
      </c>
      <c r="P88">
        <v>30</v>
      </c>
      <c r="Q88">
        <v>41</v>
      </c>
      <c r="R88">
        <v>42</v>
      </c>
      <c r="S88">
        <v>12</v>
      </c>
      <c r="T88">
        <v>8</v>
      </c>
      <c r="U88">
        <v>22</v>
      </c>
      <c r="V88">
        <v>16</v>
      </c>
      <c r="W88">
        <v>6</v>
      </c>
      <c r="X88">
        <v>6</v>
      </c>
      <c r="Y88">
        <v>4</v>
      </c>
      <c r="Z88">
        <v>5</v>
      </c>
      <c r="AA88">
        <v>1</v>
      </c>
      <c r="AB88">
        <v>1</v>
      </c>
      <c r="AC88">
        <v>3</v>
      </c>
      <c r="AD88">
        <v>3</v>
      </c>
      <c r="AE88" t="s">
        <v>19</v>
      </c>
      <c r="AF88">
        <v>2</v>
      </c>
      <c r="AG88">
        <v>1</v>
      </c>
      <c r="AH88">
        <v>44</v>
      </c>
      <c r="AI88">
        <v>16</v>
      </c>
      <c r="AJ88">
        <v>11</v>
      </c>
      <c r="AK88">
        <v>17</v>
      </c>
      <c r="AL88">
        <v>2</v>
      </c>
      <c r="AM88" t="s">
        <v>19</v>
      </c>
      <c r="AN88">
        <v>1</v>
      </c>
      <c r="AO88">
        <v>1</v>
      </c>
    </row>
    <row r="89" spans="1:41">
      <c r="A89" t="s">
        <v>997</v>
      </c>
      <c r="B89">
        <v>177</v>
      </c>
      <c r="C89">
        <v>74</v>
      </c>
      <c r="D89">
        <v>23</v>
      </c>
      <c r="E89">
        <v>80</v>
      </c>
      <c r="F89" t="s">
        <v>19</v>
      </c>
      <c r="G89" t="s">
        <v>19</v>
      </c>
      <c r="H89" t="s">
        <v>19</v>
      </c>
      <c r="I89" t="s">
        <v>19</v>
      </c>
      <c r="J89" t="s">
        <v>19</v>
      </c>
      <c r="K89" t="s">
        <v>19</v>
      </c>
      <c r="L89" t="s">
        <v>19</v>
      </c>
      <c r="M89" t="s">
        <v>19</v>
      </c>
      <c r="N89">
        <v>93</v>
      </c>
      <c r="O89">
        <v>48</v>
      </c>
      <c r="P89">
        <v>8</v>
      </c>
      <c r="Q89">
        <v>37</v>
      </c>
      <c r="R89">
        <v>8</v>
      </c>
      <c r="S89">
        <v>7</v>
      </c>
      <c r="T89" t="s">
        <v>19</v>
      </c>
      <c r="U89">
        <v>1</v>
      </c>
      <c r="V89">
        <v>44</v>
      </c>
      <c r="W89">
        <v>14</v>
      </c>
      <c r="X89">
        <v>5</v>
      </c>
      <c r="Y89">
        <v>25</v>
      </c>
      <c r="Z89">
        <v>14</v>
      </c>
      <c r="AA89">
        <v>1</v>
      </c>
      <c r="AB89">
        <v>4</v>
      </c>
      <c r="AC89">
        <v>9</v>
      </c>
      <c r="AD89">
        <v>6</v>
      </c>
      <c r="AE89" t="s">
        <v>19</v>
      </c>
      <c r="AF89">
        <v>2</v>
      </c>
      <c r="AG89">
        <v>4</v>
      </c>
      <c r="AH89">
        <v>12</v>
      </c>
      <c r="AI89">
        <v>4</v>
      </c>
      <c r="AJ89">
        <v>4</v>
      </c>
      <c r="AK89">
        <v>4</v>
      </c>
      <c r="AL89">
        <v>3</v>
      </c>
      <c r="AM89">
        <v>3</v>
      </c>
      <c r="AN89" t="s">
        <v>19</v>
      </c>
      <c r="AO89" t="s">
        <v>19</v>
      </c>
    </row>
    <row r="90" spans="1:41">
      <c r="A90" t="s">
        <v>996</v>
      </c>
      <c r="B90">
        <v>133</v>
      </c>
      <c r="C90">
        <v>63</v>
      </c>
      <c r="D90">
        <v>15</v>
      </c>
      <c r="E90">
        <v>55</v>
      </c>
      <c r="F90" t="s">
        <v>19</v>
      </c>
      <c r="G90" t="s">
        <v>19</v>
      </c>
      <c r="H90" t="s">
        <v>19</v>
      </c>
      <c r="I90" t="s">
        <v>19</v>
      </c>
      <c r="J90" t="s">
        <v>19</v>
      </c>
      <c r="K90" t="s">
        <v>19</v>
      </c>
      <c r="L90" t="s">
        <v>19</v>
      </c>
      <c r="M90" t="s">
        <v>19</v>
      </c>
      <c r="N90">
        <v>81</v>
      </c>
      <c r="O90">
        <v>41</v>
      </c>
      <c r="P90">
        <v>6</v>
      </c>
      <c r="Q90">
        <v>34</v>
      </c>
      <c r="R90">
        <v>8</v>
      </c>
      <c r="S90">
        <v>6</v>
      </c>
      <c r="T90" t="s">
        <v>19</v>
      </c>
      <c r="U90">
        <v>2</v>
      </c>
      <c r="V90">
        <v>19</v>
      </c>
      <c r="W90">
        <v>9</v>
      </c>
      <c r="X90">
        <v>2</v>
      </c>
      <c r="Y90">
        <v>8</v>
      </c>
      <c r="Z90">
        <v>11</v>
      </c>
      <c r="AA90">
        <v>4</v>
      </c>
      <c r="AB90">
        <v>1</v>
      </c>
      <c r="AC90">
        <v>6</v>
      </c>
      <c r="AD90">
        <v>4</v>
      </c>
      <c r="AE90">
        <v>1</v>
      </c>
      <c r="AF90" t="s">
        <v>19</v>
      </c>
      <c r="AG90">
        <v>3</v>
      </c>
      <c r="AH90">
        <v>10</v>
      </c>
      <c r="AI90">
        <v>2</v>
      </c>
      <c r="AJ90">
        <v>6</v>
      </c>
      <c r="AK90">
        <v>2</v>
      </c>
      <c r="AL90" t="s">
        <v>19</v>
      </c>
      <c r="AM90" t="s">
        <v>19</v>
      </c>
      <c r="AN90" t="s">
        <v>19</v>
      </c>
      <c r="AO90" t="s">
        <v>19</v>
      </c>
    </row>
    <row r="91" spans="1:41">
      <c r="A91" t="s">
        <v>995</v>
      </c>
      <c r="B91">
        <v>139</v>
      </c>
      <c r="C91">
        <v>72</v>
      </c>
      <c r="D91">
        <v>38</v>
      </c>
      <c r="E91">
        <v>29</v>
      </c>
      <c r="F91">
        <v>1</v>
      </c>
      <c r="G91" t="s">
        <v>19</v>
      </c>
      <c r="H91">
        <v>1</v>
      </c>
      <c r="I91" t="s">
        <v>19</v>
      </c>
      <c r="J91" t="s">
        <v>19</v>
      </c>
      <c r="K91" t="s">
        <v>19</v>
      </c>
      <c r="L91" t="s">
        <v>19</v>
      </c>
      <c r="M91" t="s">
        <v>19</v>
      </c>
      <c r="N91">
        <v>100</v>
      </c>
      <c r="O91">
        <v>59</v>
      </c>
      <c r="P91">
        <v>15</v>
      </c>
      <c r="Q91">
        <v>26</v>
      </c>
      <c r="R91">
        <v>5</v>
      </c>
      <c r="S91">
        <v>5</v>
      </c>
      <c r="T91" t="s">
        <v>19</v>
      </c>
      <c r="U91" t="s">
        <v>19</v>
      </c>
      <c r="V91">
        <v>17</v>
      </c>
      <c r="W91">
        <v>4</v>
      </c>
      <c r="X91">
        <v>13</v>
      </c>
      <c r="Y91" t="s">
        <v>19</v>
      </c>
      <c r="Z91">
        <v>6</v>
      </c>
      <c r="AA91">
        <v>2</v>
      </c>
      <c r="AB91">
        <v>3</v>
      </c>
      <c r="AC91">
        <v>1</v>
      </c>
      <c r="AD91" t="s">
        <v>19</v>
      </c>
      <c r="AE91" t="s">
        <v>19</v>
      </c>
      <c r="AF91" t="s">
        <v>19</v>
      </c>
      <c r="AG91" t="s">
        <v>19</v>
      </c>
      <c r="AH91">
        <v>10</v>
      </c>
      <c r="AI91">
        <v>2</v>
      </c>
      <c r="AJ91">
        <v>6</v>
      </c>
      <c r="AK91">
        <v>2</v>
      </c>
      <c r="AL91" t="s">
        <v>19</v>
      </c>
      <c r="AM91" t="s">
        <v>19</v>
      </c>
      <c r="AN91" t="s">
        <v>19</v>
      </c>
      <c r="AO91" t="s">
        <v>19</v>
      </c>
    </row>
    <row r="92" spans="1:41">
      <c r="A92" t="s">
        <v>994</v>
      </c>
      <c r="B92">
        <v>155</v>
      </c>
      <c r="C92">
        <v>74</v>
      </c>
      <c r="D92">
        <v>24</v>
      </c>
      <c r="E92">
        <v>57</v>
      </c>
      <c r="F92">
        <v>3</v>
      </c>
      <c r="G92">
        <v>1</v>
      </c>
      <c r="H92">
        <v>2</v>
      </c>
      <c r="I92" t="s">
        <v>19</v>
      </c>
      <c r="J92">
        <v>1</v>
      </c>
      <c r="K92" t="s">
        <v>19</v>
      </c>
      <c r="L92" t="s">
        <v>19</v>
      </c>
      <c r="M92">
        <v>1</v>
      </c>
      <c r="N92">
        <v>91</v>
      </c>
      <c r="O92">
        <v>37</v>
      </c>
      <c r="P92">
        <v>14</v>
      </c>
      <c r="Q92">
        <v>40</v>
      </c>
      <c r="R92">
        <v>16</v>
      </c>
      <c r="S92">
        <v>12</v>
      </c>
      <c r="T92" t="s">
        <v>19</v>
      </c>
      <c r="U92">
        <v>4</v>
      </c>
      <c r="V92">
        <v>20</v>
      </c>
      <c r="W92">
        <v>14</v>
      </c>
      <c r="X92">
        <v>1</v>
      </c>
      <c r="Y92">
        <v>5</v>
      </c>
      <c r="Z92">
        <v>4</v>
      </c>
      <c r="AA92">
        <v>4</v>
      </c>
      <c r="AB92" t="s">
        <v>19</v>
      </c>
      <c r="AC92" t="s">
        <v>19</v>
      </c>
      <c r="AD92">
        <v>3</v>
      </c>
      <c r="AE92" t="s">
        <v>19</v>
      </c>
      <c r="AF92">
        <v>1</v>
      </c>
      <c r="AG92">
        <v>2</v>
      </c>
      <c r="AH92">
        <v>17</v>
      </c>
      <c r="AI92">
        <v>6</v>
      </c>
      <c r="AJ92">
        <v>6</v>
      </c>
      <c r="AK92">
        <v>5</v>
      </c>
      <c r="AL92" t="s">
        <v>19</v>
      </c>
      <c r="AM92" t="s">
        <v>19</v>
      </c>
      <c r="AN92" t="s">
        <v>19</v>
      </c>
      <c r="AO92" t="s">
        <v>19</v>
      </c>
    </row>
    <row r="93" spans="1:41">
      <c r="A93" t="s">
        <v>993</v>
      </c>
      <c r="B93">
        <v>261</v>
      </c>
      <c r="C93">
        <v>143</v>
      </c>
      <c r="D93">
        <v>25</v>
      </c>
      <c r="E93">
        <v>93</v>
      </c>
      <c r="F93">
        <v>13</v>
      </c>
      <c r="G93">
        <v>9</v>
      </c>
      <c r="H93" t="s">
        <v>19</v>
      </c>
      <c r="I93">
        <v>4</v>
      </c>
      <c r="J93" t="s">
        <v>19</v>
      </c>
      <c r="K93" t="s">
        <v>19</v>
      </c>
      <c r="L93" t="s">
        <v>19</v>
      </c>
      <c r="M93" t="s">
        <v>19</v>
      </c>
      <c r="N93">
        <v>146</v>
      </c>
      <c r="O93">
        <v>73</v>
      </c>
      <c r="P93">
        <v>17</v>
      </c>
      <c r="Q93">
        <v>56</v>
      </c>
      <c r="R93">
        <v>11</v>
      </c>
      <c r="S93">
        <v>4</v>
      </c>
      <c r="T93" t="s">
        <v>19</v>
      </c>
      <c r="U93">
        <v>7</v>
      </c>
      <c r="V93">
        <v>36</v>
      </c>
      <c r="W93">
        <v>27</v>
      </c>
      <c r="X93">
        <v>3</v>
      </c>
      <c r="Y93">
        <v>6</v>
      </c>
      <c r="Z93">
        <v>26</v>
      </c>
      <c r="AA93">
        <v>21</v>
      </c>
      <c r="AB93" t="s">
        <v>19</v>
      </c>
      <c r="AC93">
        <v>5</v>
      </c>
      <c r="AD93">
        <v>10</v>
      </c>
      <c r="AE93">
        <v>3</v>
      </c>
      <c r="AF93">
        <v>2</v>
      </c>
      <c r="AG93">
        <v>5</v>
      </c>
      <c r="AH93">
        <v>19</v>
      </c>
      <c r="AI93">
        <v>6</v>
      </c>
      <c r="AJ93">
        <v>3</v>
      </c>
      <c r="AK93">
        <v>10</v>
      </c>
      <c r="AL93" t="s">
        <v>19</v>
      </c>
      <c r="AM93" t="s">
        <v>19</v>
      </c>
      <c r="AN93" t="s">
        <v>19</v>
      </c>
      <c r="AO93" t="s">
        <v>19</v>
      </c>
    </row>
    <row r="94" spans="1:41">
      <c r="A94" t="s">
        <v>992</v>
      </c>
      <c r="B94">
        <v>203</v>
      </c>
      <c r="C94">
        <v>61</v>
      </c>
      <c r="D94">
        <v>71</v>
      </c>
      <c r="E94">
        <v>71</v>
      </c>
      <c r="F94" t="s">
        <v>19</v>
      </c>
      <c r="G94" t="s">
        <v>19</v>
      </c>
      <c r="H94" t="s">
        <v>19</v>
      </c>
      <c r="I94" t="s">
        <v>19</v>
      </c>
      <c r="J94" t="s">
        <v>19</v>
      </c>
      <c r="K94" t="s">
        <v>19</v>
      </c>
      <c r="L94" t="s">
        <v>19</v>
      </c>
      <c r="M94" t="s">
        <v>19</v>
      </c>
      <c r="N94">
        <v>144</v>
      </c>
      <c r="O94">
        <v>49</v>
      </c>
      <c r="P94">
        <v>38</v>
      </c>
      <c r="Q94">
        <v>57</v>
      </c>
      <c r="R94">
        <v>15</v>
      </c>
      <c r="S94">
        <v>3</v>
      </c>
      <c r="T94">
        <v>7</v>
      </c>
      <c r="U94">
        <v>5</v>
      </c>
      <c r="V94">
        <v>10</v>
      </c>
      <c r="W94">
        <v>3</v>
      </c>
      <c r="X94">
        <v>3</v>
      </c>
      <c r="Y94">
        <v>4</v>
      </c>
      <c r="Z94">
        <v>11</v>
      </c>
      <c r="AA94">
        <v>3</v>
      </c>
      <c r="AB94">
        <v>5</v>
      </c>
      <c r="AC94">
        <v>3</v>
      </c>
      <c r="AD94">
        <v>1</v>
      </c>
      <c r="AE94" t="s">
        <v>19</v>
      </c>
      <c r="AF94" t="s">
        <v>19</v>
      </c>
      <c r="AG94">
        <v>1</v>
      </c>
      <c r="AH94">
        <v>22</v>
      </c>
      <c r="AI94">
        <v>3</v>
      </c>
      <c r="AJ94">
        <v>18</v>
      </c>
      <c r="AK94">
        <v>1</v>
      </c>
      <c r="AL94" t="s">
        <v>19</v>
      </c>
      <c r="AM94" t="s">
        <v>19</v>
      </c>
      <c r="AN94" t="s">
        <v>19</v>
      </c>
      <c r="AO94" t="s">
        <v>19</v>
      </c>
    </row>
    <row r="95" spans="1:41">
      <c r="A95" t="s">
        <v>991</v>
      </c>
      <c r="B95">
        <v>188</v>
      </c>
      <c r="C95">
        <v>70</v>
      </c>
      <c r="D95">
        <v>31</v>
      </c>
      <c r="E95">
        <v>87</v>
      </c>
      <c r="F95">
        <v>1</v>
      </c>
      <c r="G95" t="s">
        <v>19</v>
      </c>
      <c r="H95">
        <v>1</v>
      </c>
      <c r="I95" t="s">
        <v>19</v>
      </c>
      <c r="J95">
        <v>1</v>
      </c>
      <c r="K95" t="s">
        <v>19</v>
      </c>
      <c r="L95">
        <v>1</v>
      </c>
      <c r="M95" t="s">
        <v>19</v>
      </c>
      <c r="N95">
        <v>128</v>
      </c>
      <c r="O95">
        <v>57</v>
      </c>
      <c r="P95">
        <v>10</v>
      </c>
      <c r="Q95">
        <v>61</v>
      </c>
      <c r="R95">
        <v>6</v>
      </c>
      <c r="S95">
        <v>2</v>
      </c>
      <c r="T95">
        <v>1</v>
      </c>
      <c r="U95">
        <v>3</v>
      </c>
      <c r="V95">
        <v>24</v>
      </c>
      <c r="W95">
        <v>5</v>
      </c>
      <c r="X95">
        <v>7</v>
      </c>
      <c r="Y95">
        <v>12</v>
      </c>
      <c r="Z95">
        <v>12</v>
      </c>
      <c r="AA95">
        <v>2</v>
      </c>
      <c r="AB95">
        <v>4</v>
      </c>
      <c r="AC95">
        <v>6</v>
      </c>
      <c r="AD95">
        <v>8</v>
      </c>
      <c r="AE95">
        <v>3</v>
      </c>
      <c r="AF95">
        <v>3</v>
      </c>
      <c r="AG95">
        <v>2</v>
      </c>
      <c r="AH95">
        <v>8</v>
      </c>
      <c r="AI95">
        <v>1</v>
      </c>
      <c r="AJ95">
        <v>4</v>
      </c>
      <c r="AK95">
        <v>3</v>
      </c>
      <c r="AL95">
        <v>7</v>
      </c>
      <c r="AM95" t="s">
        <v>19</v>
      </c>
      <c r="AN95">
        <v>1</v>
      </c>
      <c r="AO95">
        <v>6</v>
      </c>
    </row>
    <row r="96" spans="1:41">
      <c r="A96" t="s">
        <v>990</v>
      </c>
      <c r="B96">
        <v>357</v>
      </c>
      <c r="C96">
        <v>158</v>
      </c>
      <c r="D96">
        <v>71</v>
      </c>
      <c r="E96">
        <v>128</v>
      </c>
      <c r="F96">
        <v>5</v>
      </c>
      <c r="G96">
        <v>3</v>
      </c>
      <c r="H96">
        <v>1</v>
      </c>
      <c r="I96">
        <v>1</v>
      </c>
      <c r="J96" t="s">
        <v>19</v>
      </c>
      <c r="K96" t="s">
        <v>19</v>
      </c>
      <c r="L96" t="s">
        <v>19</v>
      </c>
      <c r="M96" t="s">
        <v>19</v>
      </c>
      <c r="N96">
        <v>222</v>
      </c>
      <c r="O96">
        <v>100</v>
      </c>
      <c r="P96">
        <v>39</v>
      </c>
      <c r="Q96">
        <v>83</v>
      </c>
      <c r="R96">
        <v>10</v>
      </c>
      <c r="S96">
        <v>5</v>
      </c>
      <c r="T96">
        <v>2</v>
      </c>
      <c r="U96">
        <v>3</v>
      </c>
      <c r="V96">
        <v>58</v>
      </c>
      <c r="W96">
        <v>30</v>
      </c>
      <c r="X96">
        <v>14</v>
      </c>
      <c r="Y96">
        <v>14</v>
      </c>
      <c r="Z96">
        <v>33</v>
      </c>
      <c r="AA96">
        <v>10</v>
      </c>
      <c r="AB96">
        <v>5</v>
      </c>
      <c r="AC96">
        <v>18</v>
      </c>
      <c r="AD96">
        <v>8</v>
      </c>
      <c r="AE96">
        <v>2</v>
      </c>
      <c r="AF96">
        <v>1</v>
      </c>
      <c r="AG96">
        <v>5</v>
      </c>
      <c r="AH96">
        <v>21</v>
      </c>
      <c r="AI96">
        <v>8</v>
      </c>
      <c r="AJ96">
        <v>9</v>
      </c>
      <c r="AK96">
        <v>4</v>
      </c>
      <c r="AL96">
        <v>24</v>
      </c>
      <c r="AM96">
        <v>10</v>
      </c>
      <c r="AN96">
        <v>3</v>
      </c>
      <c r="AO96">
        <v>11</v>
      </c>
    </row>
    <row r="97" spans="1:41">
      <c r="A97" t="s">
        <v>989</v>
      </c>
      <c r="B97">
        <v>125</v>
      </c>
      <c r="C97">
        <v>70</v>
      </c>
      <c r="D97">
        <v>18</v>
      </c>
      <c r="E97">
        <v>37</v>
      </c>
      <c r="F97">
        <v>2</v>
      </c>
      <c r="G97">
        <v>1</v>
      </c>
      <c r="H97">
        <v>1</v>
      </c>
      <c r="I97" t="s">
        <v>19</v>
      </c>
      <c r="J97">
        <v>1</v>
      </c>
      <c r="K97">
        <v>1</v>
      </c>
      <c r="L97" t="s">
        <v>19</v>
      </c>
      <c r="M97" t="s">
        <v>19</v>
      </c>
      <c r="N97">
        <v>91</v>
      </c>
      <c r="O97">
        <v>62</v>
      </c>
      <c r="P97">
        <v>4</v>
      </c>
      <c r="Q97">
        <v>25</v>
      </c>
      <c r="R97">
        <v>7</v>
      </c>
      <c r="S97">
        <v>1</v>
      </c>
      <c r="T97">
        <v>1</v>
      </c>
      <c r="U97">
        <v>5</v>
      </c>
      <c r="V97">
        <v>14</v>
      </c>
      <c r="W97">
        <v>4</v>
      </c>
      <c r="X97">
        <v>6</v>
      </c>
      <c r="Y97">
        <v>4</v>
      </c>
      <c r="Z97">
        <v>6</v>
      </c>
      <c r="AA97">
        <v>1</v>
      </c>
      <c r="AB97">
        <v>4</v>
      </c>
      <c r="AC97">
        <v>1</v>
      </c>
      <c r="AD97" t="s">
        <v>19</v>
      </c>
      <c r="AE97" t="s">
        <v>19</v>
      </c>
      <c r="AF97" t="s">
        <v>19</v>
      </c>
      <c r="AG97" t="s">
        <v>19</v>
      </c>
      <c r="AH97">
        <v>4</v>
      </c>
      <c r="AI97" t="s">
        <v>19</v>
      </c>
      <c r="AJ97">
        <v>2</v>
      </c>
      <c r="AK97">
        <v>2</v>
      </c>
      <c r="AL97">
        <v>10</v>
      </c>
      <c r="AM97">
        <v>6</v>
      </c>
      <c r="AN97" t="s">
        <v>19</v>
      </c>
      <c r="AO97">
        <v>4</v>
      </c>
    </row>
    <row r="98" spans="1:41">
      <c r="A98" t="s">
        <v>988</v>
      </c>
      <c r="B98">
        <v>338</v>
      </c>
      <c r="C98">
        <v>121</v>
      </c>
      <c r="D98">
        <v>79</v>
      </c>
      <c r="E98">
        <v>138</v>
      </c>
      <c r="F98">
        <v>1</v>
      </c>
      <c r="G98">
        <v>1</v>
      </c>
      <c r="H98" t="s">
        <v>19</v>
      </c>
      <c r="I98" t="s">
        <v>19</v>
      </c>
      <c r="J98" t="s">
        <v>19</v>
      </c>
      <c r="K98" t="s">
        <v>19</v>
      </c>
      <c r="L98" t="s">
        <v>19</v>
      </c>
      <c r="M98" t="s">
        <v>19</v>
      </c>
      <c r="N98">
        <v>178</v>
      </c>
      <c r="O98">
        <v>64</v>
      </c>
      <c r="P98">
        <v>33</v>
      </c>
      <c r="Q98">
        <v>81</v>
      </c>
      <c r="R98">
        <v>35</v>
      </c>
      <c r="S98">
        <v>13</v>
      </c>
      <c r="T98">
        <v>4</v>
      </c>
      <c r="U98">
        <v>18</v>
      </c>
      <c r="V98">
        <v>76</v>
      </c>
      <c r="W98">
        <v>32</v>
      </c>
      <c r="X98">
        <v>20</v>
      </c>
      <c r="Y98">
        <v>24</v>
      </c>
      <c r="Z98">
        <v>19</v>
      </c>
      <c r="AA98">
        <v>6</v>
      </c>
      <c r="AB98">
        <v>6</v>
      </c>
      <c r="AC98">
        <v>7</v>
      </c>
      <c r="AD98">
        <v>9</v>
      </c>
      <c r="AE98">
        <v>1</v>
      </c>
      <c r="AF98">
        <v>4</v>
      </c>
      <c r="AG98">
        <v>4</v>
      </c>
      <c r="AH98">
        <v>20</v>
      </c>
      <c r="AI98">
        <v>4</v>
      </c>
      <c r="AJ98">
        <v>12</v>
      </c>
      <c r="AK98">
        <v>4</v>
      </c>
      <c r="AL98" t="s">
        <v>19</v>
      </c>
      <c r="AM98" t="s">
        <v>19</v>
      </c>
      <c r="AN98" t="s">
        <v>19</v>
      </c>
      <c r="AO98" t="s">
        <v>19</v>
      </c>
    </row>
    <row r="99" spans="1:41">
      <c r="A99" t="s">
        <v>987</v>
      </c>
      <c r="B99">
        <v>154</v>
      </c>
      <c r="C99">
        <v>56</v>
      </c>
      <c r="D99">
        <v>48</v>
      </c>
      <c r="E99">
        <v>50</v>
      </c>
      <c r="F99" t="s">
        <v>19</v>
      </c>
      <c r="G99" t="s">
        <v>19</v>
      </c>
      <c r="H99" t="s">
        <v>19</v>
      </c>
      <c r="I99" t="s">
        <v>19</v>
      </c>
      <c r="J99" t="s">
        <v>19</v>
      </c>
      <c r="K99" t="s">
        <v>19</v>
      </c>
      <c r="L99" t="s">
        <v>19</v>
      </c>
      <c r="M99" t="s">
        <v>19</v>
      </c>
      <c r="N99">
        <v>95</v>
      </c>
      <c r="O99">
        <v>42</v>
      </c>
      <c r="P99">
        <v>18</v>
      </c>
      <c r="Q99">
        <v>35</v>
      </c>
      <c r="R99">
        <v>13</v>
      </c>
      <c r="S99">
        <v>5</v>
      </c>
      <c r="T99">
        <v>4</v>
      </c>
      <c r="U99">
        <v>4</v>
      </c>
      <c r="V99">
        <v>23</v>
      </c>
      <c r="W99">
        <v>3</v>
      </c>
      <c r="X99">
        <v>11</v>
      </c>
      <c r="Y99">
        <v>9</v>
      </c>
      <c r="Z99">
        <v>11</v>
      </c>
      <c r="AA99" t="s">
        <v>19</v>
      </c>
      <c r="AB99">
        <v>11</v>
      </c>
      <c r="AC99" t="s">
        <v>19</v>
      </c>
      <c r="AD99" t="s">
        <v>19</v>
      </c>
      <c r="AE99" t="s">
        <v>19</v>
      </c>
      <c r="AF99" t="s">
        <v>19</v>
      </c>
      <c r="AG99" t="s">
        <v>19</v>
      </c>
      <c r="AH99">
        <v>12</v>
      </c>
      <c r="AI99">
        <v>6</v>
      </c>
      <c r="AJ99">
        <v>4</v>
      </c>
      <c r="AK99">
        <v>2</v>
      </c>
      <c r="AL99" t="s">
        <v>19</v>
      </c>
      <c r="AM99" t="s">
        <v>19</v>
      </c>
      <c r="AN99" t="s">
        <v>19</v>
      </c>
      <c r="AO99" t="s">
        <v>19</v>
      </c>
    </row>
    <row r="100" spans="1:41">
      <c r="A100" t="s">
        <v>986</v>
      </c>
      <c r="B100">
        <v>111</v>
      </c>
      <c r="C100">
        <v>43</v>
      </c>
      <c r="D100">
        <v>19</v>
      </c>
      <c r="E100">
        <v>49</v>
      </c>
      <c r="F100" t="s">
        <v>19</v>
      </c>
      <c r="G100" t="s">
        <v>19</v>
      </c>
      <c r="H100" t="s">
        <v>19</v>
      </c>
      <c r="I100" t="s">
        <v>19</v>
      </c>
      <c r="J100" t="s">
        <v>19</v>
      </c>
      <c r="K100" t="s">
        <v>19</v>
      </c>
      <c r="L100" t="s">
        <v>19</v>
      </c>
      <c r="M100" t="s">
        <v>19</v>
      </c>
      <c r="N100">
        <v>67</v>
      </c>
      <c r="O100">
        <v>32</v>
      </c>
      <c r="P100">
        <v>8</v>
      </c>
      <c r="Q100">
        <v>27</v>
      </c>
      <c r="R100">
        <v>15</v>
      </c>
      <c r="S100">
        <v>2</v>
      </c>
      <c r="T100">
        <v>8</v>
      </c>
      <c r="U100">
        <v>5</v>
      </c>
      <c r="V100">
        <v>18</v>
      </c>
      <c r="W100">
        <v>7</v>
      </c>
      <c r="X100">
        <v>1</v>
      </c>
      <c r="Y100">
        <v>10</v>
      </c>
      <c r="Z100">
        <v>7</v>
      </c>
      <c r="AA100">
        <v>2</v>
      </c>
      <c r="AB100">
        <v>2</v>
      </c>
      <c r="AC100">
        <v>3</v>
      </c>
      <c r="AD100">
        <v>3</v>
      </c>
      <c r="AE100" t="s">
        <v>19</v>
      </c>
      <c r="AF100" t="s">
        <v>19</v>
      </c>
      <c r="AG100">
        <v>3</v>
      </c>
      <c r="AH100">
        <v>1</v>
      </c>
      <c r="AI100" t="s">
        <v>19</v>
      </c>
      <c r="AJ100" t="s">
        <v>19</v>
      </c>
      <c r="AK100">
        <v>1</v>
      </c>
      <c r="AL100">
        <v>1</v>
      </c>
      <c r="AM100">
        <v>1</v>
      </c>
      <c r="AN100" t="s">
        <v>19</v>
      </c>
      <c r="AO100" t="s">
        <v>19</v>
      </c>
    </row>
    <row r="101" spans="1:41">
      <c r="A101" t="s">
        <v>985</v>
      </c>
      <c r="B101">
        <v>193</v>
      </c>
      <c r="C101">
        <v>79</v>
      </c>
      <c r="D101">
        <v>31</v>
      </c>
      <c r="E101">
        <v>83</v>
      </c>
      <c r="F101">
        <v>1</v>
      </c>
      <c r="G101">
        <v>1</v>
      </c>
      <c r="H101" t="s">
        <v>19</v>
      </c>
      <c r="I101" t="s">
        <v>19</v>
      </c>
      <c r="J101">
        <v>1</v>
      </c>
      <c r="K101" t="s">
        <v>19</v>
      </c>
      <c r="L101" t="s">
        <v>19</v>
      </c>
      <c r="M101">
        <v>1</v>
      </c>
      <c r="N101">
        <v>120</v>
      </c>
      <c r="O101">
        <v>52</v>
      </c>
      <c r="P101">
        <v>10</v>
      </c>
      <c r="Q101">
        <v>58</v>
      </c>
      <c r="R101">
        <v>10</v>
      </c>
      <c r="S101">
        <v>6</v>
      </c>
      <c r="T101">
        <v>1</v>
      </c>
      <c r="U101">
        <v>3</v>
      </c>
      <c r="V101">
        <v>34</v>
      </c>
      <c r="W101">
        <v>13</v>
      </c>
      <c r="X101">
        <v>11</v>
      </c>
      <c r="Y101">
        <v>10</v>
      </c>
      <c r="Z101">
        <v>9</v>
      </c>
      <c r="AA101">
        <v>2</v>
      </c>
      <c r="AB101">
        <v>3</v>
      </c>
      <c r="AC101">
        <v>4</v>
      </c>
      <c r="AD101">
        <v>7</v>
      </c>
      <c r="AE101">
        <v>2</v>
      </c>
      <c r="AF101">
        <v>2</v>
      </c>
      <c r="AG101">
        <v>3</v>
      </c>
      <c r="AH101">
        <v>11</v>
      </c>
      <c r="AI101">
        <v>3</v>
      </c>
      <c r="AJ101">
        <v>4</v>
      </c>
      <c r="AK101">
        <v>4</v>
      </c>
      <c r="AL101" t="s">
        <v>19</v>
      </c>
      <c r="AM101" t="s">
        <v>19</v>
      </c>
      <c r="AN101" t="s">
        <v>19</v>
      </c>
      <c r="AO101" t="s">
        <v>19</v>
      </c>
    </row>
    <row r="102" spans="1:41">
      <c r="A102" t="s">
        <v>984</v>
      </c>
      <c r="B102">
        <v>144</v>
      </c>
      <c r="C102">
        <v>55</v>
      </c>
      <c r="D102">
        <v>25</v>
      </c>
      <c r="E102">
        <v>64</v>
      </c>
      <c r="F102">
        <v>1</v>
      </c>
      <c r="G102" t="s">
        <v>19</v>
      </c>
      <c r="H102" t="s">
        <v>19</v>
      </c>
      <c r="I102">
        <v>1</v>
      </c>
      <c r="J102" t="s">
        <v>19</v>
      </c>
      <c r="K102" t="s">
        <v>19</v>
      </c>
      <c r="L102" t="s">
        <v>19</v>
      </c>
      <c r="M102" t="s">
        <v>19</v>
      </c>
      <c r="N102">
        <v>120</v>
      </c>
      <c r="O102">
        <v>50</v>
      </c>
      <c r="P102">
        <v>17</v>
      </c>
      <c r="Q102">
        <v>53</v>
      </c>
      <c r="R102">
        <v>2</v>
      </c>
      <c r="S102" t="s">
        <v>19</v>
      </c>
      <c r="T102" t="s">
        <v>19</v>
      </c>
      <c r="U102">
        <v>2</v>
      </c>
      <c r="V102">
        <v>11</v>
      </c>
      <c r="W102">
        <v>3</v>
      </c>
      <c r="X102">
        <v>4</v>
      </c>
      <c r="Y102">
        <v>4</v>
      </c>
      <c r="Z102">
        <v>4</v>
      </c>
      <c r="AA102">
        <v>1</v>
      </c>
      <c r="AB102" t="s">
        <v>19</v>
      </c>
      <c r="AC102">
        <v>3</v>
      </c>
      <c r="AD102" t="s">
        <v>19</v>
      </c>
      <c r="AE102" t="s">
        <v>19</v>
      </c>
      <c r="AF102" t="s">
        <v>19</v>
      </c>
      <c r="AG102" t="s">
        <v>19</v>
      </c>
      <c r="AH102">
        <v>6</v>
      </c>
      <c r="AI102">
        <v>1</v>
      </c>
      <c r="AJ102">
        <v>4</v>
      </c>
      <c r="AK102">
        <v>1</v>
      </c>
      <c r="AL102" t="s">
        <v>19</v>
      </c>
      <c r="AM102" t="s">
        <v>19</v>
      </c>
      <c r="AN102" t="s">
        <v>19</v>
      </c>
      <c r="AO102" t="s">
        <v>19</v>
      </c>
    </row>
    <row r="103" spans="1:41">
      <c r="A103" t="s">
        <v>983</v>
      </c>
      <c r="B103">
        <v>293</v>
      </c>
      <c r="C103">
        <v>157</v>
      </c>
      <c r="D103">
        <v>16</v>
      </c>
      <c r="E103">
        <v>120</v>
      </c>
      <c r="F103">
        <v>2</v>
      </c>
      <c r="G103">
        <v>1</v>
      </c>
      <c r="H103">
        <v>1</v>
      </c>
      <c r="I103" t="s">
        <v>19</v>
      </c>
      <c r="J103" t="s">
        <v>19</v>
      </c>
      <c r="K103" t="s">
        <v>19</v>
      </c>
      <c r="L103" t="s">
        <v>19</v>
      </c>
      <c r="M103" t="s">
        <v>19</v>
      </c>
      <c r="N103">
        <v>173</v>
      </c>
      <c r="O103">
        <v>93</v>
      </c>
      <c r="P103">
        <v>10</v>
      </c>
      <c r="Q103">
        <v>70</v>
      </c>
      <c r="R103">
        <v>21</v>
      </c>
      <c r="S103">
        <v>6</v>
      </c>
      <c r="T103" t="s">
        <v>19</v>
      </c>
      <c r="U103">
        <v>15</v>
      </c>
      <c r="V103">
        <v>46</v>
      </c>
      <c r="W103">
        <v>29</v>
      </c>
      <c r="X103">
        <v>1</v>
      </c>
      <c r="Y103">
        <v>16</v>
      </c>
      <c r="Z103">
        <v>33</v>
      </c>
      <c r="AA103">
        <v>17</v>
      </c>
      <c r="AB103" t="s">
        <v>19</v>
      </c>
      <c r="AC103">
        <v>16</v>
      </c>
      <c r="AD103">
        <v>6</v>
      </c>
      <c r="AE103">
        <v>3</v>
      </c>
      <c r="AF103">
        <v>2</v>
      </c>
      <c r="AG103">
        <v>1</v>
      </c>
      <c r="AH103">
        <v>12</v>
      </c>
      <c r="AI103">
        <v>8</v>
      </c>
      <c r="AJ103">
        <v>2</v>
      </c>
      <c r="AK103">
        <v>2</v>
      </c>
      <c r="AL103">
        <v>14</v>
      </c>
      <c r="AM103">
        <v>9</v>
      </c>
      <c r="AN103" t="s">
        <v>19</v>
      </c>
      <c r="AO103">
        <v>5</v>
      </c>
    </row>
    <row r="104" spans="1:41">
      <c r="A104" t="s">
        <v>982</v>
      </c>
      <c r="B104">
        <v>460</v>
      </c>
      <c r="C104">
        <v>198</v>
      </c>
      <c r="D104">
        <v>64</v>
      </c>
      <c r="E104">
        <v>198</v>
      </c>
      <c r="F104">
        <v>3</v>
      </c>
      <c r="G104">
        <v>1</v>
      </c>
      <c r="H104">
        <v>1</v>
      </c>
      <c r="I104">
        <v>1</v>
      </c>
      <c r="J104">
        <v>1</v>
      </c>
      <c r="K104" t="s">
        <v>19</v>
      </c>
      <c r="L104">
        <v>1</v>
      </c>
      <c r="M104" t="s">
        <v>19</v>
      </c>
      <c r="N104">
        <v>224</v>
      </c>
      <c r="O104">
        <v>122</v>
      </c>
      <c r="P104">
        <v>25</v>
      </c>
      <c r="Q104">
        <v>77</v>
      </c>
      <c r="R104">
        <v>46</v>
      </c>
      <c r="S104">
        <v>19</v>
      </c>
      <c r="T104">
        <v>4</v>
      </c>
      <c r="U104">
        <v>23</v>
      </c>
      <c r="V104">
        <v>117</v>
      </c>
      <c r="W104">
        <v>33</v>
      </c>
      <c r="X104">
        <v>13</v>
      </c>
      <c r="Y104">
        <v>71</v>
      </c>
      <c r="Z104">
        <v>36</v>
      </c>
      <c r="AA104">
        <v>11</v>
      </c>
      <c r="AB104">
        <v>7</v>
      </c>
      <c r="AC104">
        <v>18</v>
      </c>
      <c r="AD104">
        <v>9</v>
      </c>
      <c r="AE104">
        <v>3</v>
      </c>
      <c r="AF104">
        <v>1</v>
      </c>
      <c r="AG104">
        <v>5</v>
      </c>
      <c r="AH104">
        <v>24</v>
      </c>
      <c r="AI104">
        <v>9</v>
      </c>
      <c r="AJ104">
        <v>12</v>
      </c>
      <c r="AK104">
        <v>3</v>
      </c>
      <c r="AL104">
        <v>37</v>
      </c>
      <c r="AM104">
        <v>14</v>
      </c>
      <c r="AN104">
        <v>4</v>
      </c>
      <c r="AO104">
        <v>19</v>
      </c>
    </row>
    <row r="105" spans="1:41">
      <c r="A105" t="s">
        <v>981</v>
      </c>
      <c r="B105">
        <v>336</v>
      </c>
      <c r="C105">
        <v>151</v>
      </c>
      <c r="D105">
        <v>34</v>
      </c>
      <c r="E105">
        <v>151</v>
      </c>
      <c r="F105">
        <v>3</v>
      </c>
      <c r="G105">
        <v>2</v>
      </c>
      <c r="H105">
        <v>1</v>
      </c>
      <c r="I105" t="s">
        <v>19</v>
      </c>
      <c r="J105">
        <v>1</v>
      </c>
      <c r="K105" t="s">
        <v>19</v>
      </c>
      <c r="L105" t="s">
        <v>19</v>
      </c>
      <c r="M105">
        <v>1</v>
      </c>
      <c r="N105">
        <v>162</v>
      </c>
      <c r="O105">
        <v>92</v>
      </c>
      <c r="P105">
        <v>17</v>
      </c>
      <c r="Q105">
        <v>53</v>
      </c>
      <c r="R105">
        <v>14</v>
      </c>
      <c r="S105">
        <v>6</v>
      </c>
      <c r="T105">
        <v>1</v>
      </c>
      <c r="U105">
        <v>7</v>
      </c>
      <c r="V105">
        <v>94</v>
      </c>
      <c r="W105">
        <v>28</v>
      </c>
      <c r="X105">
        <v>2</v>
      </c>
      <c r="Y105">
        <v>64</v>
      </c>
      <c r="Z105">
        <v>26</v>
      </c>
      <c r="AA105">
        <v>7</v>
      </c>
      <c r="AB105">
        <v>4</v>
      </c>
      <c r="AC105">
        <v>15</v>
      </c>
      <c r="AD105">
        <v>10</v>
      </c>
      <c r="AE105">
        <v>2</v>
      </c>
      <c r="AF105" t="s">
        <v>19</v>
      </c>
      <c r="AG105">
        <v>8</v>
      </c>
      <c r="AH105">
        <v>26</v>
      </c>
      <c r="AI105">
        <v>14</v>
      </c>
      <c r="AJ105">
        <v>9</v>
      </c>
      <c r="AK105">
        <v>3</v>
      </c>
      <c r="AL105">
        <v>12</v>
      </c>
      <c r="AM105">
        <v>4</v>
      </c>
      <c r="AN105">
        <v>2</v>
      </c>
      <c r="AO105">
        <v>6</v>
      </c>
    </row>
    <row r="106" spans="1:41">
      <c r="A106" t="s">
        <v>980</v>
      </c>
      <c r="B106">
        <v>261</v>
      </c>
      <c r="C106">
        <v>102</v>
      </c>
      <c r="D106">
        <v>32</v>
      </c>
      <c r="E106">
        <v>127</v>
      </c>
      <c r="F106">
        <v>9</v>
      </c>
      <c r="G106">
        <v>7</v>
      </c>
      <c r="H106" t="s">
        <v>19</v>
      </c>
      <c r="I106">
        <v>2</v>
      </c>
      <c r="J106" t="s">
        <v>19</v>
      </c>
      <c r="K106" t="s">
        <v>19</v>
      </c>
      <c r="L106" t="s">
        <v>19</v>
      </c>
      <c r="M106" t="s">
        <v>19</v>
      </c>
      <c r="N106">
        <v>140</v>
      </c>
      <c r="O106">
        <v>57</v>
      </c>
      <c r="P106">
        <v>20</v>
      </c>
      <c r="Q106">
        <v>63</v>
      </c>
      <c r="R106">
        <v>20</v>
      </c>
      <c r="S106">
        <v>9</v>
      </c>
      <c r="T106">
        <v>2</v>
      </c>
      <c r="U106">
        <v>9</v>
      </c>
      <c r="V106">
        <v>52</v>
      </c>
      <c r="W106">
        <v>18</v>
      </c>
      <c r="X106">
        <v>1</v>
      </c>
      <c r="Y106">
        <v>33</v>
      </c>
      <c r="Z106">
        <v>16</v>
      </c>
      <c r="AA106">
        <v>4</v>
      </c>
      <c r="AB106" t="s">
        <v>19</v>
      </c>
      <c r="AC106">
        <v>12</v>
      </c>
      <c r="AD106">
        <v>3</v>
      </c>
      <c r="AE106">
        <v>1</v>
      </c>
      <c r="AF106" t="s">
        <v>19</v>
      </c>
      <c r="AG106">
        <v>2</v>
      </c>
      <c r="AH106">
        <v>21</v>
      </c>
      <c r="AI106">
        <v>6</v>
      </c>
      <c r="AJ106">
        <v>9</v>
      </c>
      <c r="AK106">
        <v>6</v>
      </c>
      <c r="AL106">
        <v>11</v>
      </c>
      <c r="AM106">
        <v>5</v>
      </c>
      <c r="AN106" t="s">
        <v>19</v>
      </c>
      <c r="AO106">
        <v>6</v>
      </c>
    </row>
    <row r="107" spans="1:41">
      <c r="A107" t="s">
        <v>979</v>
      </c>
      <c r="B107">
        <v>462</v>
      </c>
      <c r="C107">
        <v>208</v>
      </c>
      <c r="D107">
        <v>71</v>
      </c>
      <c r="E107">
        <v>183</v>
      </c>
      <c r="F107">
        <v>2</v>
      </c>
      <c r="G107">
        <v>2</v>
      </c>
      <c r="H107" t="s">
        <v>19</v>
      </c>
      <c r="I107" t="s">
        <v>19</v>
      </c>
      <c r="J107" t="s">
        <v>19</v>
      </c>
      <c r="K107" t="s">
        <v>19</v>
      </c>
      <c r="L107" t="s">
        <v>19</v>
      </c>
      <c r="M107" t="s">
        <v>19</v>
      </c>
      <c r="N107">
        <v>260</v>
      </c>
      <c r="O107">
        <v>107</v>
      </c>
      <c r="P107">
        <v>33</v>
      </c>
      <c r="Q107">
        <v>120</v>
      </c>
      <c r="R107">
        <v>23</v>
      </c>
      <c r="S107">
        <v>12</v>
      </c>
      <c r="T107">
        <v>1</v>
      </c>
      <c r="U107">
        <v>10</v>
      </c>
      <c r="V107">
        <v>99</v>
      </c>
      <c r="W107">
        <v>61</v>
      </c>
      <c r="X107">
        <v>15</v>
      </c>
      <c r="Y107">
        <v>23</v>
      </c>
      <c r="Z107">
        <v>27</v>
      </c>
      <c r="AA107">
        <v>17</v>
      </c>
      <c r="AB107">
        <v>3</v>
      </c>
      <c r="AC107">
        <v>7</v>
      </c>
      <c r="AD107">
        <v>19</v>
      </c>
      <c r="AE107">
        <v>4</v>
      </c>
      <c r="AF107">
        <v>6</v>
      </c>
      <c r="AG107">
        <v>9</v>
      </c>
      <c r="AH107">
        <v>32</v>
      </c>
      <c r="AI107">
        <v>5</v>
      </c>
      <c r="AJ107">
        <v>13</v>
      </c>
      <c r="AK107">
        <v>14</v>
      </c>
      <c r="AL107">
        <v>3</v>
      </c>
      <c r="AM107">
        <v>2</v>
      </c>
      <c r="AN107" t="s">
        <v>19</v>
      </c>
      <c r="AO107">
        <v>1</v>
      </c>
    </row>
    <row r="108" spans="1:41">
      <c r="A108" t="s">
        <v>978</v>
      </c>
      <c r="B108">
        <v>429</v>
      </c>
      <c r="C108">
        <v>223</v>
      </c>
      <c r="D108">
        <v>38</v>
      </c>
      <c r="E108">
        <v>168</v>
      </c>
      <c r="F108">
        <v>9</v>
      </c>
      <c r="G108">
        <v>6</v>
      </c>
      <c r="H108">
        <v>1</v>
      </c>
      <c r="I108">
        <v>2</v>
      </c>
      <c r="J108" t="s">
        <v>19</v>
      </c>
      <c r="K108" t="s">
        <v>19</v>
      </c>
      <c r="L108" t="s">
        <v>19</v>
      </c>
      <c r="M108" t="s">
        <v>19</v>
      </c>
      <c r="N108">
        <v>211</v>
      </c>
      <c r="O108">
        <v>108</v>
      </c>
      <c r="P108">
        <v>18</v>
      </c>
      <c r="Q108">
        <v>85</v>
      </c>
      <c r="R108">
        <v>14</v>
      </c>
      <c r="S108">
        <v>4</v>
      </c>
      <c r="T108" t="s">
        <v>19</v>
      </c>
      <c r="U108">
        <v>10</v>
      </c>
      <c r="V108">
        <v>112</v>
      </c>
      <c r="W108">
        <v>61</v>
      </c>
      <c r="X108">
        <v>8</v>
      </c>
      <c r="Y108">
        <v>43</v>
      </c>
      <c r="Z108">
        <v>40</v>
      </c>
      <c r="AA108">
        <v>25</v>
      </c>
      <c r="AB108" t="s">
        <v>19</v>
      </c>
      <c r="AC108">
        <v>15</v>
      </c>
      <c r="AD108">
        <v>21</v>
      </c>
      <c r="AE108">
        <v>13</v>
      </c>
      <c r="AF108" t="s">
        <v>19</v>
      </c>
      <c r="AG108">
        <v>8</v>
      </c>
      <c r="AH108">
        <v>22</v>
      </c>
      <c r="AI108">
        <v>6</v>
      </c>
      <c r="AJ108">
        <v>11</v>
      </c>
      <c r="AK108">
        <v>5</v>
      </c>
      <c r="AL108">
        <v>13</v>
      </c>
      <c r="AM108">
        <v>5</v>
      </c>
      <c r="AN108">
        <v>5</v>
      </c>
      <c r="AO108">
        <v>3</v>
      </c>
    </row>
    <row r="109" spans="1:41">
      <c r="A109" t="s">
        <v>977</v>
      </c>
      <c r="B109">
        <v>417</v>
      </c>
      <c r="C109">
        <v>170</v>
      </c>
      <c r="D109">
        <v>64</v>
      </c>
      <c r="E109">
        <v>183</v>
      </c>
      <c r="F109">
        <v>4</v>
      </c>
      <c r="G109">
        <v>2</v>
      </c>
      <c r="H109" t="s">
        <v>19</v>
      </c>
      <c r="I109">
        <v>2</v>
      </c>
      <c r="J109" t="s">
        <v>19</v>
      </c>
      <c r="K109" t="s">
        <v>19</v>
      </c>
      <c r="L109" t="s">
        <v>19</v>
      </c>
      <c r="M109" t="s">
        <v>19</v>
      </c>
      <c r="N109">
        <v>269</v>
      </c>
      <c r="O109">
        <v>118</v>
      </c>
      <c r="P109">
        <v>37</v>
      </c>
      <c r="Q109">
        <v>114</v>
      </c>
      <c r="R109">
        <v>47</v>
      </c>
      <c r="S109">
        <v>19</v>
      </c>
      <c r="T109">
        <v>3</v>
      </c>
      <c r="U109">
        <v>25</v>
      </c>
      <c r="V109">
        <v>49</v>
      </c>
      <c r="W109">
        <v>15</v>
      </c>
      <c r="X109">
        <v>11</v>
      </c>
      <c r="Y109">
        <v>23</v>
      </c>
      <c r="Z109">
        <v>11</v>
      </c>
      <c r="AA109">
        <v>5</v>
      </c>
      <c r="AB109" t="s">
        <v>19</v>
      </c>
      <c r="AC109">
        <v>6</v>
      </c>
      <c r="AD109">
        <v>7</v>
      </c>
      <c r="AE109">
        <v>1</v>
      </c>
      <c r="AF109">
        <v>1</v>
      </c>
      <c r="AG109">
        <v>5</v>
      </c>
      <c r="AH109">
        <v>30</v>
      </c>
      <c r="AI109">
        <v>10</v>
      </c>
      <c r="AJ109">
        <v>12</v>
      </c>
      <c r="AK109">
        <v>8</v>
      </c>
      <c r="AL109">
        <v>7</v>
      </c>
      <c r="AM109">
        <v>7</v>
      </c>
      <c r="AN109" t="s">
        <v>19</v>
      </c>
      <c r="AO109" t="s">
        <v>19</v>
      </c>
    </row>
    <row r="110" spans="1:41">
      <c r="A110" t="s">
        <v>976</v>
      </c>
      <c r="B110">
        <v>352</v>
      </c>
      <c r="C110">
        <v>159</v>
      </c>
      <c r="D110">
        <v>43</v>
      </c>
      <c r="E110">
        <v>150</v>
      </c>
      <c r="F110">
        <v>2</v>
      </c>
      <c r="G110" t="s">
        <v>19</v>
      </c>
      <c r="H110" t="s">
        <v>19</v>
      </c>
      <c r="I110">
        <v>2</v>
      </c>
      <c r="J110" t="s">
        <v>19</v>
      </c>
      <c r="K110" t="s">
        <v>19</v>
      </c>
      <c r="L110" t="s">
        <v>19</v>
      </c>
      <c r="M110" t="s">
        <v>19</v>
      </c>
      <c r="N110">
        <v>191</v>
      </c>
      <c r="O110">
        <v>102</v>
      </c>
      <c r="P110">
        <v>17</v>
      </c>
      <c r="Q110">
        <v>72</v>
      </c>
      <c r="R110">
        <v>9</v>
      </c>
      <c r="S110">
        <v>2</v>
      </c>
      <c r="T110">
        <v>1</v>
      </c>
      <c r="U110">
        <v>6</v>
      </c>
      <c r="V110">
        <v>98</v>
      </c>
      <c r="W110">
        <v>37</v>
      </c>
      <c r="X110">
        <v>11</v>
      </c>
      <c r="Y110">
        <v>50</v>
      </c>
      <c r="Z110">
        <v>17</v>
      </c>
      <c r="AA110">
        <v>9</v>
      </c>
      <c r="AB110">
        <v>4</v>
      </c>
      <c r="AC110">
        <v>4</v>
      </c>
      <c r="AD110">
        <v>12</v>
      </c>
      <c r="AE110">
        <v>2</v>
      </c>
      <c r="AF110">
        <v>6</v>
      </c>
      <c r="AG110">
        <v>4</v>
      </c>
      <c r="AH110">
        <v>23</v>
      </c>
      <c r="AI110">
        <v>7</v>
      </c>
      <c r="AJ110">
        <v>4</v>
      </c>
      <c r="AK110">
        <v>12</v>
      </c>
      <c r="AL110" t="s">
        <v>19</v>
      </c>
      <c r="AM110" t="s">
        <v>19</v>
      </c>
      <c r="AN110" t="s">
        <v>19</v>
      </c>
      <c r="AO110" t="s">
        <v>19</v>
      </c>
    </row>
    <row r="111" spans="1:41">
      <c r="A111" t="s">
        <v>975</v>
      </c>
      <c r="B111">
        <v>371</v>
      </c>
      <c r="C111">
        <v>126</v>
      </c>
      <c r="D111">
        <v>67</v>
      </c>
      <c r="E111">
        <v>178</v>
      </c>
      <c r="F111">
        <v>5</v>
      </c>
      <c r="G111">
        <v>1</v>
      </c>
      <c r="H111" t="s">
        <v>19</v>
      </c>
      <c r="I111">
        <v>4</v>
      </c>
      <c r="J111">
        <v>1</v>
      </c>
      <c r="K111">
        <v>1</v>
      </c>
      <c r="L111" t="s">
        <v>19</v>
      </c>
      <c r="M111" t="s">
        <v>19</v>
      </c>
      <c r="N111">
        <v>172</v>
      </c>
      <c r="O111">
        <v>71</v>
      </c>
      <c r="P111">
        <v>38</v>
      </c>
      <c r="Q111">
        <v>63</v>
      </c>
      <c r="R111">
        <v>46</v>
      </c>
      <c r="S111">
        <v>19</v>
      </c>
      <c r="T111">
        <v>1</v>
      </c>
      <c r="U111">
        <v>26</v>
      </c>
      <c r="V111">
        <v>98</v>
      </c>
      <c r="W111">
        <v>16</v>
      </c>
      <c r="X111">
        <v>16</v>
      </c>
      <c r="Y111">
        <v>66</v>
      </c>
      <c r="Z111">
        <v>21</v>
      </c>
      <c r="AA111">
        <v>9</v>
      </c>
      <c r="AB111" t="s">
        <v>19</v>
      </c>
      <c r="AC111">
        <v>12</v>
      </c>
      <c r="AD111">
        <v>6</v>
      </c>
      <c r="AE111">
        <v>2</v>
      </c>
      <c r="AF111" t="s">
        <v>19</v>
      </c>
      <c r="AG111">
        <v>4</v>
      </c>
      <c r="AH111">
        <v>22</v>
      </c>
      <c r="AI111">
        <v>7</v>
      </c>
      <c r="AJ111">
        <v>12</v>
      </c>
      <c r="AK111">
        <v>3</v>
      </c>
      <c r="AL111" t="s">
        <v>19</v>
      </c>
      <c r="AM111" t="s">
        <v>19</v>
      </c>
      <c r="AN111" t="s">
        <v>19</v>
      </c>
      <c r="AO111" t="s">
        <v>19</v>
      </c>
    </row>
    <row r="112" spans="1:41">
      <c r="A112" t="s">
        <v>974</v>
      </c>
      <c r="B112">
        <v>344</v>
      </c>
      <c r="C112">
        <v>156</v>
      </c>
      <c r="D112">
        <v>51</v>
      </c>
      <c r="E112">
        <v>137</v>
      </c>
      <c r="F112">
        <v>2</v>
      </c>
      <c r="G112">
        <v>2</v>
      </c>
      <c r="H112" t="s">
        <v>19</v>
      </c>
      <c r="I112" t="s">
        <v>19</v>
      </c>
      <c r="J112" t="s">
        <v>19</v>
      </c>
      <c r="K112" t="s">
        <v>19</v>
      </c>
      <c r="L112" t="s">
        <v>19</v>
      </c>
      <c r="M112" t="s">
        <v>19</v>
      </c>
      <c r="N112">
        <v>182</v>
      </c>
      <c r="O112">
        <v>83</v>
      </c>
      <c r="P112">
        <v>18</v>
      </c>
      <c r="Q112">
        <v>81</v>
      </c>
      <c r="R112">
        <v>9</v>
      </c>
      <c r="S112">
        <v>3</v>
      </c>
      <c r="T112" t="s">
        <v>19</v>
      </c>
      <c r="U112">
        <v>6</v>
      </c>
      <c r="V112">
        <v>59</v>
      </c>
      <c r="W112">
        <v>22</v>
      </c>
      <c r="X112">
        <v>10</v>
      </c>
      <c r="Y112">
        <v>27</v>
      </c>
      <c r="Z112">
        <v>64</v>
      </c>
      <c r="AA112">
        <v>40</v>
      </c>
      <c r="AB112">
        <v>10</v>
      </c>
      <c r="AC112">
        <v>14</v>
      </c>
      <c r="AD112">
        <v>8</v>
      </c>
      <c r="AE112" t="s">
        <v>19</v>
      </c>
      <c r="AF112">
        <v>3</v>
      </c>
      <c r="AG112">
        <v>5</v>
      </c>
      <c r="AH112">
        <v>20</v>
      </c>
      <c r="AI112">
        <v>6</v>
      </c>
      <c r="AJ112">
        <v>10</v>
      </c>
      <c r="AK112">
        <v>4</v>
      </c>
      <c r="AL112">
        <v>16</v>
      </c>
      <c r="AM112">
        <v>10</v>
      </c>
      <c r="AN112" t="s">
        <v>19</v>
      </c>
      <c r="AO112">
        <v>6</v>
      </c>
    </row>
    <row r="113" spans="1:41">
      <c r="A113" t="s">
        <v>973</v>
      </c>
      <c r="B113">
        <v>230</v>
      </c>
      <c r="C113">
        <v>93</v>
      </c>
      <c r="D113">
        <v>54</v>
      </c>
      <c r="E113">
        <v>83</v>
      </c>
      <c r="F113" t="s">
        <v>19</v>
      </c>
      <c r="G113" t="s">
        <v>19</v>
      </c>
      <c r="H113" t="s">
        <v>19</v>
      </c>
      <c r="I113" t="s">
        <v>19</v>
      </c>
      <c r="J113" t="s">
        <v>19</v>
      </c>
      <c r="K113" t="s">
        <v>19</v>
      </c>
      <c r="L113" t="s">
        <v>19</v>
      </c>
      <c r="M113" t="s">
        <v>19</v>
      </c>
      <c r="N113">
        <v>122</v>
      </c>
      <c r="O113">
        <v>55</v>
      </c>
      <c r="P113">
        <v>24</v>
      </c>
      <c r="Q113">
        <v>43</v>
      </c>
      <c r="R113">
        <v>36</v>
      </c>
      <c r="S113">
        <v>16</v>
      </c>
      <c r="T113">
        <v>1</v>
      </c>
      <c r="U113">
        <v>19</v>
      </c>
      <c r="V113">
        <v>36</v>
      </c>
      <c r="W113">
        <v>12</v>
      </c>
      <c r="X113">
        <v>11</v>
      </c>
      <c r="Y113">
        <v>13</v>
      </c>
      <c r="Z113">
        <v>18</v>
      </c>
      <c r="AA113">
        <v>9</v>
      </c>
      <c r="AB113">
        <v>6</v>
      </c>
      <c r="AC113">
        <v>3</v>
      </c>
      <c r="AD113">
        <v>8</v>
      </c>
      <c r="AE113">
        <v>1</v>
      </c>
      <c r="AF113">
        <v>4</v>
      </c>
      <c r="AG113">
        <v>3</v>
      </c>
      <c r="AH113">
        <v>10</v>
      </c>
      <c r="AI113" t="s">
        <v>19</v>
      </c>
      <c r="AJ113">
        <v>8</v>
      </c>
      <c r="AK113">
        <v>2</v>
      </c>
      <c r="AL113" t="s">
        <v>19</v>
      </c>
      <c r="AM113" t="s">
        <v>19</v>
      </c>
      <c r="AN113" t="s">
        <v>19</v>
      </c>
      <c r="AO113" t="s">
        <v>19</v>
      </c>
    </row>
    <row r="114" spans="1:41">
      <c r="A114" t="s">
        <v>972</v>
      </c>
      <c r="B114">
        <v>122</v>
      </c>
      <c r="C114">
        <v>51</v>
      </c>
      <c r="D114">
        <v>21</v>
      </c>
      <c r="E114">
        <v>50</v>
      </c>
      <c r="F114">
        <v>2</v>
      </c>
      <c r="G114">
        <v>1</v>
      </c>
      <c r="H114">
        <v>1</v>
      </c>
      <c r="I114" t="s">
        <v>19</v>
      </c>
      <c r="J114" t="s">
        <v>19</v>
      </c>
      <c r="K114" t="s">
        <v>19</v>
      </c>
      <c r="L114" t="s">
        <v>19</v>
      </c>
      <c r="M114" t="s">
        <v>19</v>
      </c>
      <c r="N114">
        <v>64</v>
      </c>
      <c r="O114">
        <v>35</v>
      </c>
      <c r="P114">
        <v>8</v>
      </c>
      <c r="Q114">
        <v>21</v>
      </c>
      <c r="R114">
        <v>13</v>
      </c>
      <c r="S114">
        <v>7</v>
      </c>
      <c r="T114">
        <v>1</v>
      </c>
      <c r="U114">
        <v>5</v>
      </c>
      <c r="V114">
        <v>18</v>
      </c>
      <c r="W114">
        <v>1</v>
      </c>
      <c r="X114">
        <v>4</v>
      </c>
      <c r="Y114">
        <v>13</v>
      </c>
      <c r="Z114">
        <v>13</v>
      </c>
      <c r="AA114">
        <v>4</v>
      </c>
      <c r="AB114">
        <v>3</v>
      </c>
      <c r="AC114">
        <v>6</v>
      </c>
      <c r="AD114">
        <v>5</v>
      </c>
      <c r="AE114">
        <v>1</v>
      </c>
      <c r="AF114">
        <v>1</v>
      </c>
      <c r="AG114">
        <v>3</v>
      </c>
      <c r="AH114">
        <v>7</v>
      </c>
      <c r="AI114">
        <v>2</v>
      </c>
      <c r="AJ114">
        <v>3</v>
      </c>
      <c r="AK114">
        <v>2</v>
      </c>
      <c r="AL114" t="s">
        <v>19</v>
      </c>
      <c r="AM114" t="s">
        <v>19</v>
      </c>
      <c r="AN114" t="s">
        <v>19</v>
      </c>
      <c r="AO114" t="s">
        <v>19</v>
      </c>
    </row>
    <row r="115" spans="1:41">
      <c r="A115" t="s">
        <v>971</v>
      </c>
      <c r="B115">
        <v>201</v>
      </c>
      <c r="C115">
        <v>81</v>
      </c>
      <c r="D115">
        <v>27</v>
      </c>
      <c r="E115">
        <v>93</v>
      </c>
      <c r="F115" t="s">
        <v>19</v>
      </c>
      <c r="G115" t="s">
        <v>19</v>
      </c>
      <c r="H115" t="s">
        <v>19</v>
      </c>
      <c r="I115" t="s">
        <v>19</v>
      </c>
      <c r="J115" t="s">
        <v>19</v>
      </c>
      <c r="K115" t="s">
        <v>19</v>
      </c>
      <c r="L115" t="s">
        <v>19</v>
      </c>
      <c r="M115" t="s">
        <v>19</v>
      </c>
      <c r="N115">
        <v>116</v>
      </c>
      <c r="O115">
        <v>51</v>
      </c>
      <c r="P115">
        <v>12</v>
      </c>
      <c r="Q115">
        <v>53</v>
      </c>
      <c r="R115">
        <v>29</v>
      </c>
      <c r="S115">
        <v>7</v>
      </c>
      <c r="T115">
        <v>2</v>
      </c>
      <c r="U115">
        <v>20</v>
      </c>
      <c r="V115">
        <v>32</v>
      </c>
      <c r="W115">
        <v>12</v>
      </c>
      <c r="X115">
        <v>8</v>
      </c>
      <c r="Y115">
        <v>12</v>
      </c>
      <c r="Z115">
        <v>16</v>
      </c>
      <c r="AA115">
        <v>7</v>
      </c>
      <c r="AB115">
        <v>3</v>
      </c>
      <c r="AC115">
        <v>6</v>
      </c>
      <c r="AD115" t="s">
        <v>19</v>
      </c>
      <c r="AE115" t="s">
        <v>19</v>
      </c>
      <c r="AF115" t="s">
        <v>19</v>
      </c>
      <c r="AG115" t="s">
        <v>19</v>
      </c>
      <c r="AH115">
        <v>8</v>
      </c>
      <c r="AI115">
        <v>4</v>
      </c>
      <c r="AJ115">
        <v>2</v>
      </c>
      <c r="AK115">
        <v>2</v>
      </c>
      <c r="AL115" t="s">
        <v>19</v>
      </c>
      <c r="AM115" t="s">
        <v>19</v>
      </c>
      <c r="AN115" t="s">
        <v>19</v>
      </c>
      <c r="AO115" t="s">
        <v>19</v>
      </c>
    </row>
    <row r="116" spans="1:41">
      <c r="A116" t="s">
        <v>970</v>
      </c>
      <c r="B116">
        <v>472</v>
      </c>
      <c r="C116">
        <v>264</v>
      </c>
      <c r="D116">
        <v>73</v>
      </c>
      <c r="E116">
        <v>135</v>
      </c>
      <c r="F116">
        <v>5</v>
      </c>
      <c r="G116">
        <v>3</v>
      </c>
      <c r="H116">
        <v>2</v>
      </c>
      <c r="I116" t="s">
        <v>19</v>
      </c>
      <c r="J116" t="s">
        <v>19</v>
      </c>
      <c r="K116" t="s">
        <v>19</v>
      </c>
      <c r="L116" t="s">
        <v>19</v>
      </c>
      <c r="M116" t="s">
        <v>19</v>
      </c>
      <c r="N116">
        <v>249</v>
      </c>
      <c r="O116">
        <v>131</v>
      </c>
      <c r="P116">
        <v>39</v>
      </c>
      <c r="Q116">
        <v>79</v>
      </c>
      <c r="R116">
        <v>15</v>
      </c>
      <c r="S116">
        <v>9</v>
      </c>
      <c r="T116">
        <v>1</v>
      </c>
      <c r="U116">
        <v>5</v>
      </c>
      <c r="V116">
        <v>87</v>
      </c>
      <c r="W116">
        <v>63</v>
      </c>
      <c r="X116">
        <v>3</v>
      </c>
      <c r="Y116">
        <v>21</v>
      </c>
      <c r="Z116">
        <v>68</v>
      </c>
      <c r="AA116">
        <v>41</v>
      </c>
      <c r="AB116">
        <v>6</v>
      </c>
      <c r="AC116">
        <v>21</v>
      </c>
      <c r="AD116">
        <v>14</v>
      </c>
      <c r="AE116">
        <v>9</v>
      </c>
      <c r="AF116">
        <v>3</v>
      </c>
      <c r="AG116">
        <v>2</v>
      </c>
      <c r="AH116">
        <v>34</v>
      </c>
      <c r="AI116">
        <v>8</v>
      </c>
      <c r="AJ116">
        <v>19</v>
      </c>
      <c r="AK116">
        <v>7</v>
      </c>
      <c r="AL116">
        <v>1</v>
      </c>
      <c r="AM116" t="s">
        <v>19</v>
      </c>
      <c r="AN116" t="s">
        <v>19</v>
      </c>
      <c r="AO116">
        <v>1</v>
      </c>
    </row>
    <row r="117" spans="1:41">
      <c r="A117" t="s">
        <v>969</v>
      </c>
      <c r="B117">
        <v>191</v>
      </c>
      <c r="C117">
        <v>106</v>
      </c>
      <c r="D117">
        <v>37</v>
      </c>
      <c r="E117">
        <v>48</v>
      </c>
      <c r="F117">
        <v>5</v>
      </c>
      <c r="G117">
        <v>3</v>
      </c>
      <c r="H117">
        <v>1</v>
      </c>
      <c r="I117">
        <v>1</v>
      </c>
      <c r="J117" t="s">
        <v>19</v>
      </c>
      <c r="K117" t="s">
        <v>19</v>
      </c>
      <c r="L117" t="s">
        <v>19</v>
      </c>
      <c r="M117" t="s">
        <v>19</v>
      </c>
      <c r="N117">
        <v>103</v>
      </c>
      <c r="O117">
        <v>69</v>
      </c>
      <c r="P117">
        <v>11</v>
      </c>
      <c r="Q117">
        <v>23</v>
      </c>
      <c r="R117">
        <v>10</v>
      </c>
      <c r="S117">
        <v>6</v>
      </c>
      <c r="T117" t="s">
        <v>19</v>
      </c>
      <c r="U117">
        <v>4</v>
      </c>
      <c r="V117">
        <v>39</v>
      </c>
      <c r="W117">
        <v>16</v>
      </c>
      <c r="X117">
        <v>12</v>
      </c>
      <c r="Y117">
        <v>11</v>
      </c>
      <c r="Z117">
        <v>12</v>
      </c>
      <c r="AA117">
        <v>6</v>
      </c>
      <c r="AB117">
        <v>2</v>
      </c>
      <c r="AC117">
        <v>4</v>
      </c>
      <c r="AD117">
        <v>8</v>
      </c>
      <c r="AE117">
        <v>1</v>
      </c>
      <c r="AF117">
        <v>4</v>
      </c>
      <c r="AG117">
        <v>3</v>
      </c>
      <c r="AH117">
        <v>14</v>
      </c>
      <c r="AI117">
        <v>5</v>
      </c>
      <c r="AJ117">
        <v>7</v>
      </c>
      <c r="AK117">
        <v>2</v>
      </c>
      <c r="AL117" t="s">
        <v>19</v>
      </c>
      <c r="AM117" t="s">
        <v>19</v>
      </c>
      <c r="AN117" t="s">
        <v>19</v>
      </c>
      <c r="AO117" t="s">
        <v>19</v>
      </c>
    </row>
    <row r="118" spans="1:41">
      <c r="A118" t="s">
        <v>968</v>
      </c>
      <c r="B118">
        <v>232</v>
      </c>
      <c r="C118">
        <v>109</v>
      </c>
      <c r="D118">
        <v>68</v>
      </c>
      <c r="E118">
        <v>55</v>
      </c>
      <c r="F118">
        <v>3</v>
      </c>
      <c r="G118">
        <v>1</v>
      </c>
      <c r="H118">
        <v>2</v>
      </c>
      <c r="I118" t="s">
        <v>19</v>
      </c>
      <c r="J118" t="s">
        <v>19</v>
      </c>
      <c r="K118" t="s">
        <v>19</v>
      </c>
      <c r="L118" t="s">
        <v>19</v>
      </c>
      <c r="M118" t="s">
        <v>19</v>
      </c>
      <c r="N118">
        <v>144</v>
      </c>
      <c r="O118">
        <v>79</v>
      </c>
      <c r="P118">
        <v>40</v>
      </c>
      <c r="Q118">
        <v>25</v>
      </c>
      <c r="R118">
        <v>18</v>
      </c>
      <c r="S118">
        <v>8</v>
      </c>
      <c r="T118">
        <v>5</v>
      </c>
      <c r="U118">
        <v>5</v>
      </c>
      <c r="V118">
        <v>23</v>
      </c>
      <c r="W118">
        <v>8</v>
      </c>
      <c r="X118">
        <v>7</v>
      </c>
      <c r="Y118">
        <v>8</v>
      </c>
      <c r="Z118">
        <v>19</v>
      </c>
      <c r="AA118">
        <v>5</v>
      </c>
      <c r="AB118">
        <v>5</v>
      </c>
      <c r="AC118">
        <v>9</v>
      </c>
      <c r="AD118">
        <v>6</v>
      </c>
      <c r="AE118">
        <v>2</v>
      </c>
      <c r="AF118">
        <v>2</v>
      </c>
      <c r="AG118">
        <v>2</v>
      </c>
      <c r="AH118">
        <v>19</v>
      </c>
      <c r="AI118">
        <v>6</v>
      </c>
      <c r="AJ118">
        <v>7</v>
      </c>
      <c r="AK118">
        <v>6</v>
      </c>
      <c r="AL118" t="s">
        <v>19</v>
      </c>
      <c r="AM118" t="s">
        <v>19</v>
      </c>
      <c r="AN118" t="s">
        <v>19</v>
      </c>
      <c r="AO118" t="s">
        <v>19</v>
      </c>
    </row>
    <row r="119" spans="1:41">
      <c r="A119" t="s">
        <v>967</v>
      </c>
      <c r="B119">
        <v>291</v>
      </c>
      <c r="C119">
        <v>156</v>
      </c>
      <c r="D119">
        <v>41</v>
      </c>
      <c r="E119">
        <v>94</v>
      </c>
      <c r="F119">
        <v>7</v>
      </c>
      <c r="G119">
        <v>6</v>
      </c>
      <c r="H119">
        <v>1</v>
      </c>
      <c r="I119" t="s">
        <v>19</v>
      </c>
      <c r="J119" t="s">
        <v>19</v>
      </c>
      <c r="K119" t="s">
        <v>19</v>
      </c>
      <c r="L119" t="s">
        <v>19</v>
      </c>
      <c r="M119" t="s">
        <v>19</v>
      </c>
      <c r="N119">
        <v>187</v>
      </c>
      <c r="O119">
        <v>99</v>
      </c>
      <c r="P119">
        <v>24</v>
      </c>
      <c r="Q119">
        <v>64</v>
      </c>
      <c r="R119">
        <v>19</v>
      </c>
      <c r="S119">
        <v>13</v>
      </c>
      <c r="T119" t="s">
        <v>19</v>
      </c>
      <c r="U119">
        <v>6</v>
      </c>
      <c r="V119">
        <v>33</v>
      </c>
      <c r="W119">
        <v>22</v>
      </c>
      <c r="X119">
        <v>2</v>
      </c>
      <c r="Y119">
        <v>9</v>
      </c>
      <c r="Z119">
        <v>14</v>
      </c>
      <c r="AA119">
        <v>9</v>
      </c>
      <c r="AB119" t="s">
        <v>19</v>
      </c>
      <c r="AC119">
        <v>5</v>
      </c>
      <c r="AD119">
        <v>6</v>
      </c>
      <c r="AE119">
        <v>1</v>
      </c>
      <c r="AF119">
        <v>2</v>
      </c>
      <c r="AG119">
        <v>3</v>
      </c>
      <c r="AH119">
        <v>25</v>
      </c>
      <c r="AI119">
        <v>6</v>
      </c>
      <c r="AJ119">
        <v>12</v>
      </c>
      <c r="AK119">
        <v>7</v>
      </c>
      <c r="AL119">
        <v>9</v>
      </c>
      <c r="AM119">
        <v>4</v>
      </c>
      <c r="AN119" t="s">
        <v>19</v>
      </c>
      <c r="AO119">
        <v>5</v>
      </c>
    </row>
    <row r="120" spans="1:41">
      <c r="A120" t="s">
        <v>966</v>
      </c>
      <c r="B120">
        <v>339</v>
      </c>
      <c r="C120">
        <v>146</v>
      </c>
      <c r="D120">
        <v>47</v>
      </c>
      <c r="E120">
        <v>146</v>
      </c>
      <c r="F120">
        <v>3</v>
      </c>
      <c r="G120" t="s">
        <v>19</v>
      </c>
      <c r="H120" t="s">
        <v>19</v>
      </c>
      <c r="I120">
        <v>3</v>
      </c>
      <c r="J120" t="s">
        <v>19</v>
      </c>
      <c r="K120" t="s">
        <v>19</v>
      </c>
      <c r="L120" t="s">
        <v>19</v>
      </c>
      <c r="M120" t="s">
        <v>19</v>
      </c>
      <c r="N120">
        <v>224</v>
      </c>
      <c r="O120">
        <v>109</v>
      </c>
      <c r="P120">
        <v>22</v>
      </c>
      <c r="Q120">
        <v>93</v>
      </c>
      <c r="R120">
        <v>31</v>
      </c>
      <c r="S120">
        <v>11</v>
      </c>
      <c r="T120">
        <v>7</v>
      </c>
      <c r="U120">
        <v>13</v>
      </c>
      <c r="V120">
        <v>32</v>
      </c>
      <c r="W120">
        <v>10</v>
      </c>
      <c r="X120">
        <v>6</v>
      </c>
      <c r="Y120">
        <v>16</v>
      </c>
      <c r="Z120">
        <v>21</v>
      </c>
      <c r="AA120">
        <v>8</v>
      </c>
      <c r="AB120">
        <v>3</v>
      </c>
      <c r="AC120">
        <v>10</v>
      </c>
      <c r="AD120">
        <v>6</v>
      </c>
      <c r="AE120">
        <v>2</v>
      </c>
      <c r="AF120">
        <v>2</v>
      </c>
      <c r="AG120">
        <v>2</v>
      </c>
      <c r="AH120">
        <v>22</v>
      </c>
      <c r="AI120">
        <v>6</v>
      </c>
      <c r="AJ120">
        <v>7</v>
      </c>
      <c r="AK120">
        <v>9</v>
      </c>
      <c r="AL120">
        <v>13</v>
      </c>
      <c r="AM120">
        <v>9</v>
      </c>
      <c r="AN120" t="s">
        <v>19</v>
      </c>
      <c r="AO120">
        <v>4</v>
      </c>
    </row>
    <row r="121" spans="1:41">
      <c r="A121" t="s">
        <v>965</v>
      </c>
      <c r="B121">
        <v>345</v>
      </c>
      <c r="C121">
        <v>190</v>
      </c>
      <c r="D121">
        <v>76</v>
      </c>
      <c r="E121">
        <v>79</v>
      </c>
      <c r="F121">
        <v>1</v>
      </c>
      <c r="G121">
        <v>1</v>
      </c>
      <c r="H121" t="s">
        <v>19</v>
      </c>
      <c r="I121" t="s">
        <v>19</v>
      </c>
      <c r="J121" t="s">
        <v>19</v>
      </c>
      <c r="K121" t="s">
        <v>19</v>
      </c>
      <c r="L121" t="s">
        <v>19</v>
      </c>
      <c r="M121" t="s">
        <v>19</v>
      </c>
      <c r="N121">
        <v>214</v>
      </c>
      <c r="O121">
        <v>144</v>
      </c>
      <c r="P121">
        <v>20</v>
      </c>
      <c r="Q121">
        <v>50</v>
      </c>
      <c r="R121">
        <v>17</v>
      </c>
      <c r="S121">
        <v>5</v>
      </c>
      <c r="T121">
        <v>1</v>
      </c>
      <c r="U121">
        <v>11</v>
      </c>
      <c r="V121">
        <v>59</v>
      </c>
      <c r="W121">
        <v>21</v>
      </c>
      <c r="X121">
        <v>28</v>
      </c>
      <c r="Y121">
        <v>10</v>
      </c>
      <c r="Z121">
        <v>18</v>
      </c>
      <c r="AA121">
        <v>7</v>
      </c>
      <c r="AB121">
        <v>9</v>
      </c>
      <c r="AC121">
        <v>2</v>
      </c>
      <c r="AD121">
        <v>7</v>
      </c>
      <c r="AE121" t="s">
        <v>19</v>
      </c>
      <c r="AF121">
        <v>7</v>
      </c>
      <c r="AG121" t="s">
        <v>19</v>
      </c>
      <c r="AH121">
        <v>29</v>
      </c>
      <c r="AI121">
        <v>12</v>
      </c>
      <c r="AJ121">
        <v>11</v>
      </c>
      <c r="AK121">
        <v>6</v>
      </c>
      <c r="AL121" t="s">
        <v>19</v>
      </c>
      <c r="AM121" t="s">
        <v>19</v>
      </c>
      <c r="AN121" t="s">
        <v>19</v>
      </c>
      <c r="AO121" t="s">
        <v>19</v>
      </c>
    </row>
    <row r="122" spans="1:41">
      <c r="A122" t="s">
        <v>964</v>
      </c>
      <c r="B122">
        <v>473</v>
      </c>
      <c r="C122">
        <v>172</v>
      </c>
      <c r="D122">
        <v>91</v>
      </c>
      <c r="E122">
        <v>210</v>
      </c>
      <c r="F122">
        <v>8</v>
      </c>
      <c r="G122">
        <v>2</v>
      </c>
      <c r="H122">
        <v>2</v>
      </c>
      <c r="I122">
        <v>4</v>
      </c>
      <c r="J122">
        <v>1</v>
      </c>
      <c r="K122">
        <v>1</v>
      </c>
      <c r="L122" t="s">
        <v>19</v>
      </c>
      <c r="M122" t="s">
        <v>19</v>
      </c>
      <c r="N122">
        <v>358</v>
      </c>
      <c r="O122">
        <v>149</v>
      </c>
      <c r="P122">
        <v>44</v>
      </c>
      <c r="Q122">
        <v>165</v>
      </c>
      <c r="R122">
        <v>17</v>
      </c>
      <c r="S122">
        <v>6</v>
      </c>
      <c r="T122">
        <v>4</v>
      </c>
      <c r="U122">
        <v>7</v>
      </c>
      <c r="V122">
        <v>43</v>
      </c>
      <c r="W122">
        <v>8</v>
      </c>
      <c r="X122">
        <v>21</v>
      </c>
      <c r="Y122">
        <v>14</v>
      </c>
      <c r="Z122">
        <v>16</v>
      </c>
      <c r="AA122">
        <v>1</v>
      </c>
      <c r="AB122">
        <v>8</v>
      </c>
      <c r="AC122">
        <v>7</v>
      </c>
      <c r="AD122">
        <v>4</v>
      </c>
      <c r="AE122" t="s">
        <v>19</v>
      </c>
      <c r="AF122">
        <v>4</v>
      </c>
      <c r="AG122" t="s">
        <v>19</v>
      </c>
      <c r="AH122">
        <v>26</v>
      </c>
      <c r="AI122">
        <v>5</v>
      </c>
      <c r="AJ122">
        <v>8</v>
      </c>
      <c r="AK122">
        <v>13</v>
      </c>
      <c r="AL122">
        <v>10</v>
      </c>
      <c r="AM122">
        <v>1</v>
      </c>
      <c r="AN122">
        <v>2</v>
      </c>
      <c r="AO122">
        <v>7</v>
      </c>
    </row>
    <row r="123" spans="1:41">
      <c r="A123" t="s">
        <v>963</v>
      </c>
      <c r="B123">
        <v>119</v>
      </c>
      <c r="C123">
        <v>51</v>
      </c>
      <c r="D123">
        <v>22</v>
      </c>
      <c r="E123">
        <v>46</v>
      </c>
      <c r="F123" t="s">
        <v>19</v>
      </c>
      <c r="G123" t="s">
        <v>19</v>
      </c>
      <c r="H123" t="s">
        <v>19</v>
      </c>
      <c r="I123" t="s">
        <v>19</v>
      </c>
      <c r="J123" t="s">
        <v>19</v>
      </c>
      <c r="K123" t="s">
        <v>19</v>
      </c>
      <c r="L123" t="s">
        <v>19</v>
      </c>
      <c r="M123" t="s">
        <v>19</v>
      </c>
      <c r="N123">
        <v>83</v>
      </c>
      <c r="O123">
        <v>43</v>
      </c>
      <c r="P123">
        <v>14</v>
      </c>
      <c r="Q123">
        <v>26</v>
      </c>
      <c r="R123">
        <v>4</v>
      </c>
      <c r="S123">
        <v>2</v>
      </c>
      <c r="T123">
        <v>1</v>
      </c>
      <c r="U123">
        <v>1</v>
      </c>
      <c r="V123">
        <v>11</v>
      </c>
      <c r="W123">
        <v>1</v>
      </c>
      <c r="X123">
        <v>2</v>
      </c>
      <c r="Y123">
        <v>8</v>
      </c>
      <c r="Z123">
        <v>14</v>
      </c>
      <c r="AA123">
        <v>2</v>
      </c>
      <c r="AB123">
        <v>1</v>
      </c>
      <c r="AC123">
        <v>11</v>
      </c>
      <c r="AD123" t="s">
        <v>19</v>
      </c>
      <c r="AE123" t="s">
        <v>19</v>
      </c>
      <c r="AF123" t="s">
        <v>19</v>
      </c>
      <c r="AG123" t="s">
        <v>19</v>
      </c>
      <c r="AH123">
        <v>7</v>
      </c>
      <c r="AI123">
        <v>3</v>
      </c>
      <c r="AJ123">
        <v>4</v>
      </c>
      <c r="AK123" t="s">
        <v>19</v>
      </c>
      <c r="AL123" t="s">
        <v>19</v>
      </c>
      <c r="AM123" t="s">
        <v>19</v>
      </c>
      <c r="AN123" t="s">
        <v>19</v>
      </c>
      <c r="AO123" t="s">
        <v>19</v>
      </c>
    </row>
  </sheetData>
  <phoneticPr fontId="40"/>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theme="8"/>
  </sheetPr>
  <dimension ref="A1:CG123"/>
  <sheetViews>
    <sheetView topLeftCell="BM1" workbookViewId="0"/>
  </sheetViews>
  <sheetFormatPr defaultRowHeight="13.5"/>
  <sheetData>
    <row r="1" spans="1:85">
      <c r="A1" t="s">
        <v>788</v>
      </c>
      <c r="B1" t="s">
        <v>787</v>
      </c>
      <c r="C1" s="271">
        <v>42278</v>
      </c>
    </row>
    <row r="2" spans="1:85">
      <c r="A2" t="s">
        <v>2567</v>
      </c>
    </row>
    <row r="3" spans="1:85">
      <c r="A3" t="s">
        <v>938</v>
      </c>
    </row>
    <row r="4" spans="1:85">
      <c r="A4" t="s">
        <v>960</v>
      </c>
    </row>
    <row r="5" spans="1:85">
      <c r="A5" t="s">
        <v>959</v>
      </c>
    </row>
    <row r="6" spans="1:85">
      <c r="B6" t="s">
        <v>44</v>
      </c>
      <c r="F6" t="s">
        <v>797</v>
      </c>
      <c r="J6" t="s">
        <v>779</v>
      </c>
      <c r="N6" t="s">
        <v>778</v>
      </c>
      <c r="R6" t="s">
        <v>809</v>
      </c>
      <c r="V6" t="s">
        <v>806</v>
      </c>
      <c r="Z6" t="s">
        <v>805</v>
      </c>
      <c r="AD6" t="s">
        <v>804</v>
      </c>
      <c r="AH6" t="s">
        <v>932</v>
      </c>
      <c r="AL6" t="s">
        <v>931</v>
      </c>
      <c r="AP6" t="s">
        <v>801</v>
      </c>
      <c r="AT6" t="s">
        <v>943</v>
      </c>
      <c r="AX6" t="s">
        <v>793</v>
      </c>
      <c r="BB6" t="s">
        <v>775</v>
      </c>
      <c r="BF6" t="s">
        <v>794</v>
      </c>
      <c r="BJ6" t="s">
        <v>769</v>
      </c>
      <c r="BN6" t="s">
        <v>810</v>
      </c>
      <c r="BR6" t="s">
        <v>791</v>
      </c>
      <c r="BV6" t="s">
        <v>777</v>
      </c>
      <c r="BZ6" t="s">
        <v>767</v>
      </c>
      <c r="CD6" t="s">
        <v>792</v>
      </c>
    </row>
    <row r="7" spans="1:85">
      <c r="B7" t="s">
        <v>44</v>
      </c>
      <c r="C7" t="s">
        <v>790</v>
      </c>
      <c r="E7" t="s">
        <v>765</v>
      </c>
      <c r="F7" t="s">
        <v>44</v>
      </c>
      <c r="G7" t="s">
        <v>790</v>
      </c>
      <c r="I7" t="s">
        <v>765</v>
      </c>
      <c r="J7" t="s">
        <v>44</v>
      </c>
      <c r="K7" t="s">
        <v>790</v>
      </c>
      <c r="M7" t="s">
        <v>765</v>
      </c>
      <c r="N7" t="s">
        <v>44</v>
      </c>
      <c r="O7" t="s">
        <v>790</v>
      </c>
      <c r="Q7" t="s">
        <v>765</v>
      </c>
      <c r="R7" t="s">
        <v>44</v>
      </c>
      <c r="S7" t="s">
        <v>790</v>
      </c>
      <c r="U7" t="s">
        <v>765</v>
      </c>
      <c r="V7" t="s">
        <v>44</v>
      </c>
      <c r="W7" t="s">
        <v>790</v>
      </c>
      <c r="Y7" t="s">
        <v>765</v>
      </c>
      <c r="Z7" t="s">
        <v>44</v>
      </c>
      <c r="AA7" t="s">
        <v>790</v>
      </c>
      <c r="AC7" t="s">
        <v>765</v>
      </c>
      <c r="AD7" t="s">
        <v>44</v>
      </c>
      <c r="AE7" t="s">
        <v>790</v>
      </c>
      <c r="AG7" t="s">
        <v>765</v>
      </c>
      <c r="AH7" t="s">
        <v>44</v>
      </c>
      <c r="AI7" t="s">
        <v>790</v>
      </c>
      <c r="AK7" t="s">
        <v>765</v>
      </c>
      <c r="AL7" t="s">
        <v>44</v>
      </c>
      <c r="AM7" t="s">
        <v>790</v>
      </c>
      <c r="AO7" t="s">
        <v>765</v>
      </c>
      <c r="AP7" t="s">
        <v>44</v>
      </c>
      <c r="AQ7" t="s">
        <v>790</v>
      </c>
      <c r="AS7" t="s">
        <v>765</v>
      </c>
      <c r="AT7" t="s">
        <v>44</v>
      </c>
      <c r="AU7" t="s">
        <v>790</v>
      </c>
      <c r="AW7" t="s">
        <v>765</v>
      </c>
      <c r="AX7" t="s">
        <v>44</v>
      </c>
      <c r="AY7" t="s">
        <v>790</v>
      </c>
      <c r="BA7" t="s">
        <v>765</v>
      </c>
      <c r="BB7" t="s">
        <v>44</v>
      </c>
      <c r="BC7" t="s">
        <v>790</v>
      </c>
      <c r="BE7" t="s">
        <v>765</v>
      </c>
      <c r="BF7" t="s">
        <v>44</v>
      </c>
      <c r="BG7" t="s">
        <v>790</v>
      </c>
      <c r="BI7" t="s">
        <v>765</v>
      </c>
      <c r="BJ7" t="s">
        <v>44</v>
      </c>
      <c r="BK7" t="s">
        <v>790</v>
      </c>
      <c r="BM7" t="s">
        <v>765</v>
      </c>
      <c r="BN7" t="s">
        <v>44</v>
      </c>
      <c r="BO7" t="s">
        <v>790</v>
      </c>
      <c r="BQ7" t="s">
        <v>765</v>
      </c>
      <c r="BR7" t="s">
        <v>44</v>
      </c>
      <c r="BS7" t="s">
        <v>790</v>
      </c>
      <c r="BU7" t="s">
        <v>765</v>
      </c>
      <c r="BV7" t="s">
        <v>44</v>
      </c>
      <c r="BW7" t="s">
        <v>790</v>
      </c>
      <c r="BY7" t="s">
        <v>765</v>
      </c>
      <c r="BZ7" t="s">
        <v>44</v>
      </c>
      <c r="CA7" t="s">
        <v>790</v>
      </c>
      <c r="CC7" t="s">
        <v>765</v>
      </c>
      <c r="CD7" t="s">
        <v>44</v>
      </c>
      <c r="CE7" t="s">
        <v>790</v>
      </c>
      <c r="CG7" t="s">
        <v>765</v>
      </c>
    </row>
    <row r="8" spans="1:85">
      <c r="C8" t="s">
        <v>2551</v>
      </c>
      <c r="D8" t="s">
        <v>2550</v>
      </c>
      <c r="G8" t="s">
        <v>2551</v>
      </c>
      <c r="H8" t="s">
        <v>2550</v>
      </c>
      <c r="K8" t="s">
        <v>2551</v>
      </c>
      <c r="L8" t="s">
        <v>2550</v>
      </c>
      <c r="O8" t="s">
        <v>2551</v>
      </c>
      <c r="P8" t="s">
        <v>2550</v>
      </c>
      <c r="S8" t="s">
        <v>2551</v>
      </c>
      <c r="T8" t="s">
        <v>2550</v>
      </c>
      <c r="W8" t="s">
        <v>2551</v>
      </c>
      <c r="X8" t="s">
        <v>2550</v>
      </c>
      <c r="AA8" t="s">
        <v>2551</v>
      </c>
      <c r="AB8" t="s">
        <v>2550</v>
      </c>
      <c r="AE8" t="s">
        <v>2551</v>
      </c>
      <c r="AF8" t="s">
        <v>2550</v>
      </c>
      <c r="AI8" t="s">
        <v>2551</v>
      </c>
      <c r="AJ8" t="s">
        <v>2550</v>
      </c>
      <c r="AM8" t="s">
        <v>2551</v>
      </c>
      <c r="AN8" t="s">
        <v>2550</v>
      </c>
      <c r="AQ8" t="s">
        <v>2551</v>
      </c>
      <c r="AR8" t="s">
        <v>2550</v>
      </c>
      <c r="AU8" t="s">
        <v>2551</v>
      </c>
      <c r="AV8" t="s">
        <v>2550</v>
      </c>
      <c r="AY8" t="s">
        <v>2551</v>
      </c>
      <c r="AZ8" t="s">
        <v>2550</v>
      </c>
      <c r="BC8" t="s">
        <v>2551</v>
      </c>
      <c r="BD8" t="s">
        <v>2550</v>
      </c>
      <c r="BG8" t="s">
        <v>2551</v>
      </c>
      <c r="BH8" t="s">
        <v>2550</v>
      </c>
      <c r="BK8" t="s">
        <v>2551</v>
      </c>
      <c r="BL8" t="s">
        <v>2550</v>
      </c>
      <c r="BO8" t="s">
        <v>2551</v>
      </c>
      <c r="BP8" t="s">
        <v>2550</v>
      </c>
      <c r="BS8" t="s">
        <v>2551</v>
      </c>
      <c r="BT8" t="s">
        <v>2550</v>
      </c>
      <c r="BW8" t="s">
        <v>2551</v>
      </c>
      <c r="BX8" t="s">
        <v>2550</v>
      </c>
      <c r="CA8" t="s">
        <v>2551</v>
      </c>
      <c r="CB8" t="s">
        <v>2550</v>
      </c>
      <c r="CE8" t="s">
        <v>2551</v>
      </c>
      <c r="CF8" t="s">
        <v>2550</v>
      </c>
    </row>
    <row r="9" spans="1:85">
      <c r="A9" t="s">
        <v>928</v>
      </c>
      <c r="B9">
        <v>547699</v>
      </c>
      <c r="C9">
        <v>135461</v>
      </c>
      <c r="D9">
        <v>157322</v>
      </c>
      <c r="E9">
        <v>254916</v>
      </c>
      <c r="F9">
        <v>411</v>
      </c>
      <c r="G9">
        <v>43</v>
      </c>
      <c r="H9">
        <v>140</v>
      </c>
      <c r="I9">
        <v>228</v>
      </c>
      <c r="J9">
        <v>37376</v>
      </c>
      <c r="K9">
        <v>3685</v>
      </c>
      <c r="L9">
        <v>7824</v>
      </c>
      <c r="M9">
        <v>25867</v>
      </c>
      <c r="N9">
        <v>32665</v>
      </c>
      <c r="O9">
        <v>3982</v>
      </c>
      <c r="P9">
        <v>9833</v>
      </c>
      <c r="Q9">
        <v>18850</v>
      </c>
      <c r="R9">
        <v>68199</v>
      </c>
      <c r="S9">
        <v>10472</v>
      </c>
      <c r="T9">
        <v>18221</v>
      </c>
      <c r="U9">
        <v>39506</v>
      </c>
      <c r="V9">
        <v>6663</v>
      </c>
      <c r="W9">
        <v>2177</v>
      </c>
      <c r="X9">
        <v>1249</v>
      </c>
      <c r="Y9">
        <v>3237</v>
      </c>
      <c r="Z9">
        <v>3068</v>
      </c>
      <c r="AA9">
        <v>1097</v>
      </c>
      <c r="AB9">
        <v>546</v>
      </c>
      <c r="AC9">
        <v>1425</v>
      </c>
      <c r="AD9">
        <v>614</v>
      </c>
      <c r="AE9">
        <v>100</v>
      </c>
      <c r="AF9">
        <v>128</v>
      </c>
      <c r="AG9">
        <v>386</v>
      </c>
      <c r="AH9">
        <v>26329</v>
      </c>
      <c r="AI9">
        <v>1737</v>
      </c>
      <c r="AJ9">
        <v>6755</v>
      </c>
      <c r="AK9">
        <v>17837</v>
      </c>
      <c r="AL9">
        <v>21677</v>
      </c>
      <c r="AM9">
        <v>1680</v>
      </c>
      <c r="AN9">
        <v>8047</v>
      </c>
      <c r="AO9">
        <v>11950</v>
      </c>
      <c r="AP9">
        <v>6191</v>
      </c>
      <c r="AQ9">
        <v>2751</v>
      </c>
      <c r="AR9">
        <v>1090</v>
      </c>
      <c r="AS9">
        <v>2350</v>
      </c>
      <c r="AT9">
        <v>3657</v>
      </c>
      <c r="AU9">
        <v>930</v>
      </c>
      <c r="AV9">
        <v>406</v>
      </c>
      <c r="AW9">
        <v>2321</v>
      </c>
      <c r="AX9">
        <v>25823</v>
      </c>
      <c r="AY9">
        <v>3186</v>
      </c>
      <c r="AZ9">
        <v>3833</v>
      </c>
      <c r="BA9">
        <v>18804</v>
      </c>
      <c r="BB9">
        <v>2418</v>
      </c>
      <c r="BC9">
        <v>389</v>
      </c>
      <c r="BD9">
        <v>1625</v>
      </c>
      <c r="BE9">
        <v>404</v>
      </c>
      <c r="BF9">
        <v>1894</v>
      </c>
      <c r="BG9">
        <v>538</v>
      </c>
      <c r="BH9">
        <v>792</v>
      </c>
      <c r="BI9">
        <v>564</v>
      </c>
      <c r="BJ9">
        <v>771</v>
      </c>
      <c r="BK9">
        <v>46</v>
      </c>
      <c r="BL9">
        <v>224</v>
      </c>
      <c r="BM9">
        <v>501</v>
      </c>
      <c r="BN9">
        <v>77761</v>
      </c>
      <c r="BO9">
        <v>23077</v>
      </c>
      <c r="BP9">
        <v>42095</v>
      </c>
      <c r="BQ9">
        <v>12589</v>
      </c>
      <c r="BR9">
        <v>7245</v>
      </c>
      <c r="BS9">
        <v>2789</v>
      </c>
      <c r="BT9">
        <v>3454</v>
      </c>
      <c r="BU9">
        <v>1002</v>
      </c>
      <c r="BV9">
        <v>248436</v>
      </c>
      <c r="BW9">
        <v>81477</v>
      </c>
      <c r="BX9">
        <v>48771</v>
      </c>
      <c r="BY9">
        <v>118188</v>
      </c>
      <c r="BZ9">
        <v>82828</v>
      </c>
      <c r="CA9">
        <v>31124</v>
      </c>
      <c r="CB9">
        <v>23792</v>
      </c>
      <c r="CC9">
        <v>27912</v>
      </c>
      <c r="CD9">
        <v>51945</v>
      </c>
      <c r="CE9">
        <v>8566</v>
      </c>
      <c r="CF9">
        <v>23964</v>
      </c>
      <c r="CG9">
        <v>19415</v>
      </c>
    </row>
    <row r="10" spans="1:85">
      <c r="A10" t="s">
        <v>927</v>
      </c>
      <c r="B10">
        <v>18378</v>
      </c>
      <c r="C10">
        <v>5115</v>
      </c>
      <c r="D10">
        <v>5418</v>
      </c>
      <c r="E10">
        <v>7845</v>
      </c>
      <c r="F10">
        <v>11</v>
      </c>
      <c r="G10">
        <v>1</v>
      </c>
      <c r="H10">
        <v>5</v>
      </c>
      <c r="I10">
        <v>5</v>
      </c>
      <c r="J10">
        <v>1335</v>
      </c>
      <c r="K10">
        <v>99</v>
      </c>
      <c r="L10">
        <v>271</v>
      </c>
      <c r="M10">
        <v>965</v>
      </c>
      <c r="N10">
        <v>1102</v>
      </c>
      <c r="O10">
        <v>100</v>
      </c>
      <c r="P10">
        <v>317</v>
      </c>
      <c r="Q10">
        <v>685</v>
      </c>
      <c r="R10">
        <v>2585</v>
      </c>
      <c r="S10">
        <v>418</v>
      </c>
      <c r="T10">
        <v>681</v>
      </c>
      <c r="U10">
        <v>1486</v>
      </c>
      <c r="V10">
        <v>161</v>
      </c>
      <c r="W10">
        <v>68</v>
      </c>
      <c r="X10">
        <v>21</v>
      </c>
      <c r="Y10">
        <v>72</v>
      </c>
      <c r="Z10">
        <v>108</v>
      </c>
      <c r="AA10">
        <v>42</v>
      </c>
      <c r="AB10">
        <v>16</v>
      </c>
      <c r="AC10">
        <v>50</v>
      </c>
      <c r="AD10">
        <v>30</v>
      </c>
      <c r="AE10">
        <v>2</v>
      </c>
      <c r="AF10">
        <v>4</v>
      </c>
      <c r="AG10">
        <v>24</v>
      </c>
      <c r="AH10">
        <v>1070</v>
      </c>
      <c r="AI10">
        <v>60</v>
      </c>
      <c r="AJ10">
        <v>268</v>
      </c>
      <c r="AK10">
        <v>742</v>
      </c>
      <c r="AL10">
        <v>863</v>
      </c>
      <c r="AM10">
        <v>54</v>
      </c>
      <c r="AN10">
        <v>299</v>
      </c>
      <c r="AO10">
        <v>510</v>
      </c>
      <c r="AP10">
        <v>304</v>
      </c>
      <c r="AQ10">
        <v>171</v>
      </c>
      <c r="AR10">
        <v>68</v>
      </c>
      <c r="AS10">
        <v>65</v>
      </c>
      <c r="AT10">
        <v>49</v>
      </c>
      <c r="AU10">
        <v>21</v>
      </c>
      <c r="AV10">
        <v>5</v>
      </c>
      <c r="AW10">
        <v>23</v>
      </c>
      <c r="AX10">
        <v>659</v>
      </c>
      <c r="AY10">
        <v>91</v>
      </c>
      <c r="AZ10">
        <v>145</v>
      </c>
      <c r="BA10">
        <v>423</v>
      </c>
      <c r="BB10">
        <v>85</v>
      </c>
      <c r="BC10">
        <v>11</v>
      </c>
      <c r="BD10">
        <v>63</v>
      </c>
      <c r="BE10">
        <v>11</v>
      </c>
      <c r="BF10">
        <v>44</v>
      </c>
      <c r="BG10">
        <v>8</v>
      </c>
      <c r="BH10">
        <v>26</v>
      </c>
      <c r="BI10">
        <v>10</v>
      </c>
      <c r="BJ10">
        <v>13</v>
      </c>
      <c r="BK10" t="s">
        <v>19</v>
      </c>
      <c r="BL10" t="s">
        <v>19</v>
      </c>
      <c r="BM10">
        <v>13</v>
      </c>
      <c r="BN10">
        <v>2691</v>
      </c>
      <c r="BO10">
        <v>914</v>
      </c>
      <c r="BP10">
        <v>1458</v>
      </c>
      <c r="BQ10">
        <v>319</v>
      </c>
      <c r="BR10">
        <v>276</v>
      </c>
      <c r="BS10">
        <v>107</v>
      </c>
      <c r="BT10">
        <v>138</v>
      </c>
      <c r="BU10">
        <v>31</v>
      </c>
      <c r="BV10">
        <v>8127</v>
      </c>
      <c r="BW10">
        <v>3189</v>
      </c>
      <c r="BX10">
        <v>1450</v>
      </c>
      <c r="BY10">
        <v>3488</v>
      </c>
      <c r="BZ10">
        <v>3219</v>
      </c>
      <c r="CA10">
        <v>1393</v>
      </c>
      <c r="CB10">
        <v>810</v>
      </c>
      <c r="CC10">
        <v>1016</v>
      </c>
      <c r="CD10">
        <v>1726</v>
      </c>
      <c r="CE10">
        <v>284</v>
      </c>
      <c r="CF10">
        <v>1002</v>
      </c>
      <c r="CG10">
        <v>440</v>
      </c>
    </row>
    <row r="11" spans="1:85">
      <c r="A11" t="s">
        <v>926</v>
      </c>
      <c r="B11">
        <v>6143</v>
      </c>
      <c r="C11">
        <v>1991</v>
      </c>
      <c r="D11">
        <v>2547</v>
      </c>
      <c r="E11">
        <v>1605</v>
      </c>
      <c r="F11">
        <v>4</v>
      </c>
      <c r="G11" t="s">
        <v>19</v>
      </c>
      <c r="H11">
        <v>2</v>
      </c>
      <c r="I11">
        <v>2</v>
      </c>
      <c r="J11">
        <v>246</v>
      </c>
      <c r="K11">
        <v>42</v>
      </c>
      <c r="L11">
        <v>106</v>
      </c>
      <c r="M11">
        <v>98</v>
      </c>
      <c r="N11">
        <v>533</v>
      </c>
      <c r="O11">
        <v>86</v>
      </c>
      <c r="P11">
        <v>291</v>
      </c>
      <c r="Q11">
        <v>156</v>
      </c>
      <c r="R11">
        <v>727</v>
      </c>
      <c r="S11">
        <v>120</v>
      </c>
      <c r="T11">
        <v>357</v>
      </c>
      <c r="U11">
        <v>250</v>
      </c>
      <c r="V11">
        <v>45</v>
      </c>
      <c r="W11">
        <v>11</v>
      </c>
      <c r="X11">
        <v>12</v>
      </c>
      <c r="Y11">
        <v>22</v>
      </c>
      <c r="Z11">
        <v>23</v>
      </c>
      <c r="AA11">
        <v>11</v>
      </c>
      <c r="AB11">
        <v>7</v>
      </c>
      <c r="AC11">
        <v>5</v>
      </c>
      <c r="AD11">
        <v>7</v>
      </c>
      <c r="AE11">
        <v>2</v>
      </c>
      <c r="AF11">
        <v>5</v>
      </c>
      <c r="AG11" t="s">
        <v>19</v>
      </c>
      <c r="AH11">
        <v>189</v>
      </c>
      <c r="AI11">
        <v>21</v>
      </c>
      <c r="AJ11">
        <v>97</v>
      </c>
      <c r="AK11">
        <v>71</v>
      </c>
      <c r="AL11">
        <v>334</v>
      </c>
      <c r="AM11">
        <v>31</v>
      </c>
      <c r="AN11">
        <v>217</v>
      </c>
      <c r="AO11">
        <v>86</v>
      </c>
      <c r="AP11">
        <v>72</v>
      </c>
      <c r="AQ11">
        <v>22</v>
      </c>
      <c r="AR11">
        <v>14</v>
      </c>
      <c r="AS11">
        <v>36</v>
      </c>
      <c r="AT11">
        <v>57</v>
      </c>
      <c r="AU11">
        <v>22</v>
      </c>
      <c r="AV11">
        <v>5</v>
      </c>
      <c r="AW11">
        <v>30</v>
      </c>
      <c r="AX11">
        <v>420</v>
      </c>
      <c r="AY11">
        <v>88</v>
      </c>
      <c r="AZ11">
        <v>152</v>
      </c>
      <c r="BA11">
        <v>180</v>
      </c>
      <c r="BB11">
        <v>17</v>
      </c>
      <c r="BC11">
        <v>3</v>
      </c>
      <c r="BD11">
        <v>12</v>
      </c>
      <c r="BE11">
        <v>2</v>
      </c>
      <c r="BF11">
        <v>41</v>
      </c>
      <c r="BG11">
        <v>12</v>
      </c>
      <c r="BH11">
        <v>23</v>
      </c>
      <c r="BI11">
        <v>6</v>
      </c>
      <c r="BJ11">
        <v>5</v>
      </c>
      <c r="BK11" t="s">
        <v>19</v>
      </c>
      <c r="BL11">
        <v>1</v>
      </c>
      <c r="BM11">
        <v>4</v>
      </c>
      <c r="BN11">
        <v>855</v>
      </c>
      <c r="BO11">
        <v>247</v>
      </c>
      <c r="BP11">
        <v>568</v>
      </c>
      <c r="BQ11">
        <v>40</v>
      </c>
      <c r="BR11">
        <v>52</v>
      </c>
      <c r="BS11">
        <v>23</v>
      </c>
      <c r="BT11">
        <v>24</v>
      </c>
      <c r="BU11">
        <v>5</v>
      </c>
      <c r="BV11">
        <v>2702</v>
      </c>
      <c r="BW11">
        <v>1282</v>
      </c>
      <c r="BX11">
        <v>722</v>
      </c>
      <c r="BY11">
        <v>698</v>
      </c>
      <c r="BZ11">
        <v>1333</v>
      </c>
      <c r="CA11">
        <v>675</v>
      </c>
      <c r="CB11">
        <v>443</v>
      </c>
      <c r="CC11">
        <v>215</v>
      </c>
      <c r="CD11">
        <v>593</v>
      </c>
      <c r="CE11">
        <v>111</v>
      </c>
      <c r="CF11">
        <v>313</v>
      </c>
      <c r="CG11">
        <v>169</v>
      </c>
    </row>
    <row r="12" spans="1:85">
      <c r="A12" t="s">
        <v>925</v>
      </c>
      <c r="B12">
        <v>6786</v>
      </c>
      <c r="C12">
        <v>2268</v>
      </c>
      <c r="D12">
        <v>2384</v>
      </c>
      <c r="E12">
        <v>2134</v>
      </c>
      <c r="F12">
        <v>3</v>
      </c>
      <c r="G12" t="s">
        <v>19</v>
      </c>
      <c r="H12">
        <v>1</v>
      </c>
      <c r="I12">
        <v>2</v>
      </c>
      <c r="J12">
        <v>520</v>
      </c>
      <c r="K12">
        <v>90</v>
      </c>
      <c r="L12">
        <v>172</v>
      </c>
      <c r="M12">
        <v>258</v>
      </c>
      <c r="N12">
        <v>399</v>
      </c>
      <c r="O12">
        <v>73</v>
      </c>
      <c r="P12">
        <v>160</v>
      </c>
      <c r="Q12">
        <v>166</v>
      </c>
      <c r="R12">
        <v>724</v>
      </c>
      <c r="S12">
        <v>125</v>
      </c>
      <c r="T12">
        <v>294</v>
      </c>
      <c r="U12">
        <v>305</v>
      </c>
      <c r="V12">
        <v>40</v>
      </c>
      <c r="W12">
        <v>18</v>
      </c>
      <c r="X12">
        <v>12</v>
      </c>
      <c r="Y12">
        <v>10</v>
      </c>
      <c r="Z12">
        <v>17</v>
      </c>
      <c r="AA12">
        <v>7</v>
      </c>
      <c r="AB12">
        <v>5</v>
      </c>
      <c r="AC12">
        <v>5</v>
      </c>
      <c r="AD12">
        <v>5</v>
      </c>
      <c r="AE12">
        <v>3</v>
      </c>
      <c r="AF12" t="s">
        <v>19</v>
      </c>
      <c r="AG12">
        <v>2</v>
      </c>
      <c r="AH12">
        <v>333</v>
      </c>
      <c r="AI12">
        <v>35</v>
      </c>
      <c r="AJ12">
        <v>145</v>
      </c>
      <c r="AK12">
        <v>153</v>
      </c>
      <c r="AL12">
        <v>227</v>
      </c>
      <c r="AM12">
        <v>17</v>
      </c>
      <c r="AN12">
        <v>110</v>
      </c>
      <c r="AO12">
        <v>100</v>
      </c>
      <c r="AP12">
        <v>69</v>
      </c>
      <c r="AQ12">
        <v>32</v>
      </c>
      <c r="AR12">
        <v>17</v>
      </c>
      <c r="AS12">
        <v>20</v>
      </c>
      <c r="AT12">
        <v>33</v>
      </c>
      <c r="AU12">
        <v>13</v>
      </c>
      <c r="AV12">
        <v>5</v>
      </c>
      <c r="AW12">
        <v>15</v>
      </c>
      <c r="AX12">
        <v>442</v>
      </c>
      <c r="AY12">
        <v>80</v>
      </c>
      <c r="AZ12">
        <v>76</v>
      </c>
      <c r="BA12">
        <v>286</v>
      </c>
      <c r="BB12">
        <v>19</v>
      </c>
      <c r="BC12">
        <v>1</v>
      </c>
      <c r="BD12">
        <v>17</v>
      </c>
      <c r="BE12">
        <v>1</v>
      </c>
      <c r="BF12">
        <v>52</v>
      </c>
      <c r="BG12">
        <v>12</v>
      </c>
      <c r="BH12">
        <v>31</v>
      </c>
      <c r="BI12">
        <v>9</v>
      </c>
      <c r="BJ12">
        <v>7</v>
      </c>
      <c r="BK12">
        <v>2</v>
      </c>
      <c r="BL12">
        <v>3</v>
      </c>
      <c r="BM12">
        <v>2</v>
      </c>
      <c r="BN12">
        <v>961</v>
      </c>
      <c r="BO12">
        <v>333</v>
      </c>
      <c r="BP12">
        <v>542</v>
      </c>
      <c r="BQ12">
        <v>86</v>
      </c>
      <c r="BR12">
        <v>77</v>
      </c>
      <c r="BS12">
        <v>29</v>
      </c>
      <c r="BT12">
        <v>44</v>
      </c>
      <c r="BU12">
        <v>4</v>
      </c>
      <c r="BV12">
        <v>2899</v>
      </c>
      <c r="BW12">
        <v>1436</v>
      </c>
      <c r="BX12">
        <v>695</v>
      </c>
      <c r="BY12">
        <v>768</v>
      </c>
      <c r="BZ12">
        <v>1117</v>
      </c>
      <c r="CA12">
        <v>658</v>
      </c>
      <c r="CB12">
        <v>265</v>
      </c>
      <c r="CC12">
        <v>194</v>
      </c>
      <c r="CD12">
        <v>760</v>
      </c>
      <c r="CE12">
        <v>116</v>
      </c>
      <c r="CF12">
        <v>393</v>
      </c>
      <c r="CG12">
        <v>251</v>
      </c>
    </row>
    <row r="13" spans="1:85">
      <c r="A13" t="s">
        <v>924</v>
      </c>
      <c r="B13">
        <v>10000</v>
      </c>
      <c r="C13">
        <v>3111</v>
      </c>
      <c r="D13">
        <v>3632</v>
      </c>
      <c r="E13">
        <v>3257</v>
      </c>
      <c r="F13">
        <v>5</v>
      </c>
      <c r="G13" t="s">
        <v>19</v>
      </c>
      <c r="H13">
        <v>1</v>
      </c>
      <c r="I13">
        <v>4</v>
      </c>
      <c r="J13">
        <v>472</v>
      </c>
      <c r="K13">
        <v>62</v>
      </c>
      <c r="L13">
        <v>134</v>
      </c>
      <c r="M13">
        <v>276</v>
      </c>
      <c r="N13">
        <v>665</v>
      </c>
      <c r="O13">
        <v>101</v>
      </c>
      <c r="P13">
        <v>251</v>
      </c>
      <c r="Q13">
        <v>313</v>
      </c>
      <c r="R13">
        <v>1114</v>
      </c>
      <c r="S13">
        <v>225</v>
      </c>
      <c r="T13">
        <v>387</v>
      </c>
      <c r="U13">
        <v>502</v>
      </c>
      <c r="V13">
        <v>100</v>
      </c>
      <c r="W13">
        <v>42</v>
      </c>
      <c r="X13">
        <v>18</v>
      </c>
      <c r="Y13">
        <v>40</v>
      </c>
      <c r="Z13">
        <v>37</v>
      </c>
      <c r="AA13">
        <v>19</v>
      </c>
      <c r="AB13">
        <v>9</v>
      </c>
      <c r="AC13">
        <v>9</v>
      </c>
      <c r="AD13">
        <v>6</v>
      </c>
      <c r="AE13">
        <v>2</v>
      </c>
      <c r="AF13">
        <v>2</v>
      </c>
      <c r="AG13">
        <v>2</v>
      </c>
      <c r="AH13">
        <v>321</v>
      </c>
      <c r="AI13">
        <v>34</v>
      </c>
      <c r="AJ13">
        <v>113</v>
      </c>
      <c r="AK13">
        <v>174</v>
      </c>
      <c r="AL13">
        <v>383</v>
      </c>
      <c r="AM13">
        <v>43</v>
      </c>
      <c r="AN13">
        <v>173</v>
      </c>
      <c r="AO13">
        <v>167</v>
      </c>
      <c r="AP13">
        <v>204</v>
      </c>
      <c r="AQ13">
        <v>70</v>
      </c>
      <c r="AR13">
        <v>63</v>
      </c>
      <c r="AS13">
        <v>71</v>
      </c>
      <c r="AT13">
        <v>63</v>
      </c>
      <c r="AU13">
        <v>15</v>
      </c>
      <c r="AV13">
        <v>9</v>
      </c>
      <c r="AW13">
        <v>39</v>
      </c>
      <c r="AX13">
        <v>463</v>
      </c>
      <c r="AY13">
        <v>73</v>
      </c>
      <c r="AZ13">
        <v>47</v>
      </c>
      <c r="BA13">
        <v>343</v>
      </c>
      <c r="BB13">
        <v>44</v>
      </c>
      <c r="BC13">
        <v>6</v>
      </c>
      <c r="BD13">
        <v>34</v>
      </c>
      <c r="BE13">
        <v>4</v>
      </c>
      <c r="BF13">
        <v>28</v>
      </c>
      <c r="BG13">
        <v>12</v>
      </c>
      <c r="BH13">
        <v>10</v>
      </c>
      <c r="BI13">
        <v>6</v>
      </c>
      <c r="BJ13">
        <v>2</v>
      </c>
      <c r="BK13" t="s">
        <v>19</v>
      </c>
      <c r="BL13" t="s">
        <v>19</v>
      </c>
      <c r="BM13">
        <v>2</v>
      </c>
      <c r="BN13">
        <v>1698</v>
      </c>
      <c r="BO13">
        <v>500</v>
      </c>
      <c r="BP13">
        <v>1040</v>
      </c>
      <c r="BQ13">
        <v>158</v>
      </c>
      <c r="BR13">
        <v>112</v>
      </c>
      <c r="BS13">
        <v>51</v>
      </c>
      <c r="BT13">
        <v>58</v>
      </c>
      <c r="BU13">
        <v>3</v>
      </c>
      <c r="BV13">
        <v>4590</v>
      </c>
      <c r="BW13">
        <v>1947</v>
      </c>
      <c r="BX13">
        <v>1219</v>
      </c>
      <c r="BY13">
        <v>1424</v>
      </c>
      <c r="BZ13">
        <v>1495</v>
      </c>
      <c r="CA13">
        <v>694</v>
      </c>
      <c r="CB13">
        <v>518</v>
      </c>
      <c r="CC13">
        <v>283</v>
      </c>
      <c r="CD13">
        <v>919</v>
      </c>
      <c r="CE13">
        <v>185</v>
      </c>
      <c r="CF13">
        <v>509</v>
      </c>
      <c r="CG13">
        <v>225</v>
      </c>
    </row>
    <row r="14" spans="1:85">
      <c r="A14" t="s">
        <v>923</v>
      </c>
      <c r="B14">
        <v>4748</v>
      </c>
      <c r="C14">
        <v>1675</v>
      </c>
      <c r="D14">
        <v>1635</v>
      </c>
      <c r="E14">
        <v>1438</v>
      </c>
      <c r="F14">
        <v>10</v>
      </c>
      <c r="G14">
        <v>1</v>
      </c>
      <c r="H14">
        <v>1</v>
      </c>
      <c r="I14">
        <v>8</v>
      </c>
      <c r="J14">
        <v>354</v>
      </c>
      <c r="K14">
        <v>47</v>
      </c>
      <c r="L14">
        <v>117</v>
      </c>
      <c r="M14">
        <v>190</v>
      </c>
      <c r="N14">
        <v>326</v>
      </c>
      <c r="O14">
        <v>58</v>
      </c>
      <c r="P14">
        <v>132</v>
      </c>
      <c r="Q14">
        <v>136</v>
      </c>
      <c r="R14">
        <v>516</v>
      </c>
      <c r="S14">
        <v>66</v>
      </c>
      <c r="T14">
        <v>235</v>
      </c>
      <c r="U14">
        <v>215</v>
      </c>
      <c r="V14">
        <v>14</v>
      </c>
      <c r="W14">
        <v>3</v>
      </c>
      <c r="X14">
        <v>5</v>
      </c>
      <c r="Y14">
        <v>6</v>
      </c>
      <c r="Z14">
        <v>18</v>
      </c>
      <c r="AA14">
        <v>10</v>
      </c>
      <c r="AB14">
        <v>3</v>
      </c>
      <c r="AC14">
        <v>5</v>
      </c>
      <c r="AD14" t="s">
        <v>19</v>
      </c>
      <c r="AE14" t="s">
        <v>19</v>
      </c>
      <c r="AF14" t="s">
        <v>19</v>
      </c>
      <c r="AG14" t="s">
        <v>19</v>
      </c>
      <c r="AH14">
        <v>235</v>
      </c>
      <c r="AI14">
        <v>16</v>
      </c>
      <c r="AJ14">
        <v>109</v>
      </c>
      <c r="AK14">
        <v>110</v>
      </c>
      <c r="AL14">
        <v>194</v>
      </c>
      <c r="AM14">
        <v>12</v>
      </c>
      <c r="AN14">
        <v>111</v>
      </c>
      <c r="AO14">
        <v>71</v>
      </c>
      <c r="AP14">
        <v>36</v>
      </c>
      <c r="AQ14">
        <v>16</v>
      </c>
      <c r="AR14">
        <v>5</v>
      </c>
      <c r="AS14">
        <v>15</v>
      </c>
      <c r="AT14">
        <v>19</v>
      </c>
      <c r="AU14">
        <v>9</v>
      </c>
      <c r="AV14">
        <v>2</v>
      </c>
      <c r="AW14">
        <v>8</v>
      </c>
      <c r="AX14">
        <v>324</v>
      </c>
      <c r="AY14">
        <v>90</v>
      </c>
      <c r="AZ14">
        <v>66</v>
      </c>
      <c r="BA14">
        <v>168</v>
      </c>
      <c r="BB14">
        <v>13</v>
      </c>
      <c r="BC14" t="s">
        <v>19</v>
      </c>
      <c r="BD14">
        <v>11</v>
      </c>
      <c r="BE14">
        <v>2</v>
      </c>
      <c r="BF14">
        <v>30</v>
      </c>
      <c r="BG14">
        <v>9</v>
      </c>
      <c r="BH14">
        <v>18</v>
      </c>
      <c r="BI14">
        <v>3</v>
      </c>
      <c r="BJ14">
        <v>9</v>
      </c>
      <c r="BK14">
        <v>2</v>
      </c>
      <c r="BL14">
        <v>6</v>
      </c>
      <c r="BM14">
        <v>1</v>
      </c>
      <c r="BN14">
        <v>637</v>
      </c>
      <c r="BO14">
        <v>204</v>
      </c>
      <c r="BP14">
        <v>381</v>
      </c>
      <c r="BQ14">
        <v>52</v>
      </c>
      <c r="BR14">
        <v>57</v>
      </c>
      <c r="BS14">
        <v>24</v>
      </c>
      <c r="BT14">
        <v>31</v>
      </c>
      <c r="BU14">
        <v>2</v>
      </c>
      <c r="BV14">
        <v>2075</v>
      </c>
      <c r="BW14">
        <v>1124</v>
      </c>
      <c r="BX14">
        <v>433</v>
      </c>
      <c r="BY14">
        <v>518</v>
      </c>
      <c r="BZ14">
        <v>936</v>
      </c>
      <c r="CA14">
        <v>552</v>
      </c>
      <c r="CB14">
        <v>241</v>
      </c>
      <c r="CC14">
        <v>143</v>
      </c>
      <c r="CD14">
        <v>454</v>
      </c>
      <c r="CE14">
        <v>74</v>
      </c>
      <c r="CF14">
        <v>235</v>
      </c>
      <c r="CG14">
        <v>145</v>
      </c>
    </row>
    <row r="15" spans="1:85">
      <c r="A15" t="s">
        <v>922</v>
      </c>
      <c r="B15">
        <v>6112</v>
      </c>
      <c r="C15">
        <v>1837</v>
      </c>
      <c r="D15">
        <v>2524</v>
      </c>
      <c r="E15">
        <v>1751</v>
      </c>
      <c r="F15">
        <v>5</v>
      </c>
      <c r="G15" t="s">
        <v>19</v>
      </c>
      <c r="H15">
        <v>2</v>
      </c>
      <c r="I15">
        <v>3</v>
      </c>
      <c r="J15">
        <v>366</v>
      </c>
      <c r="K15">
        <v>40</v>
      </c>
      <c r="L15">
        <v>135</v>
      </c>
      <c r="M15">
        <v>191</v>
      </c>
      <c r="N15">
        <v>388</v>
      </c>
      <c r="O15">
        <v>35</v>
      </c>
      <c r="P15">
        <v>173</v>
      </c>
      <c r="Q15">
        <v>180</v>
      </c>
      <c r="R15">
        <v>642</v>
      </c>
      <c r="S15">
        <v>113</v>
      </c>
      <c r="T15">
        <v>254</v>
      </c>
      <c r="U15">
        <v>275</v>
      </c>
      <c r="V15">
        <v>35</v>
      </c>
      <c r="W15">
        <v>18</v>
      </c>
      <c r="X15">
        <v>6</v>
      </c>
      <c r="Y15">
        <v>11</v>
      </c>
      <c r="Z15">
        <v>35</v>
      </c>
      <c r="AA15">
        <v>21</v>
      </c>
      <c r="AB15">
        <v>14</v>
      </c>
      <c r="AC15" t="s">
        <v>19</v>
      </c>
      <c r="AD15">
        <v>4</v>
      </c>
      <c r="AE15">
        <v>3</v>
      </c>
      <c r="AF15" t="s">
        <v>19</v>
      </c>
      <c r="AG15">
        <v>1</v>
      </c>
      <c r="AH15">
        <v>265</v>
      </c>
      <c r="AI15">
        <v>26</v>
      </c>
      <c r="AJ15">
        <v>103</v>
      </c>
      <c r="AK15">
        <v>136</v>
      </c>
      <c r="AL15">
        <v>240</v>
      </c>
      <c r="AM15">
        <v>23</v>
      </c>
      <c r="AN15">
        <v>121</v>
      </c>
      <c r="AO15">
        <v>96</v>
      </c>
      <c r="AP15">
        <v>38</v>
      </c>
      <c r="AQ15">
        <v>16</v>
      </c>
      <c r="AR15">
        <v>8</v>
      </c>
      <c r="AS15">
        <v>14</v>
      </c>
      <c r="AT15">
        <v>25</v>
      </c>
      <c r="AU15">
        <v>6</v>
      </c>
      <c r="AV15">
        <v>2</v>
      </c>
      <c r="AW15">
        <v>17</v>
      </c>
      <c r="AX15">
        <v>345</v>
      </c>
      <c r="AY15">
        <v>65</v>
      </c>
      <c r="AZ15">
        <v>91</v>
      </c>
      <c r="BA15">
        <v>189</v>
      </c>
      <c r="BB15">
        <v>50</v>
      </c>
      <c r="BC15">
        <v>4</v>
      </c>
      <c r="BD15">
        <v>43</v>
      </c>
      <c r="BE15">
        <v>3</v>
      </c>
      <c r="BF15">
        <v>29</v>
      </c>
      <c r="BG15">
        <v>8</v>
      </c>
      <c r="BH15">
        <v>16</v>
      </c>
      <c r="BI15">
        <v>5</v>
      </c>
      <c r="BJ15">
        <v>19</v>
      </c>
      <c r="BK15">
        <v>2</v>
      </c>
      <c r="BL15">
        <v>8</v>
      </c>
      <c r="BM15">
        <v>9</v>
      </c>
      <c r="BN15">
        <v>851</v>
      </c>
      <c r="BO15">
        <v>217</v>
      </c>
      <c r="BP15">
        <v>574</v>
      </c>
      <c r="BQ15">
        <v>60</v>
      </c>
      <c r="BR15">
        <v>92</v>
      </c>
      <c r="BS15">
        <v>39</v>
      </c>
      <c r="BT15">
        <v>51</v>
      </c>
      <c r="BU15">
        <v>2</v>
      </c>
      <c r="BV15">
        <v>2845</v>
      </c>
      <c r="BW15">
        <v>1295</v>
      </c>
      <c r="BX15">
        <v>857</v>
      </c>
      <c r="BY15">
        <v>693</v>
      </c>
      <c r="BZ15">
        <v>1215</v>
      </c>
      <c r="CA15">
        <v>617</v>
      </c>
      <c r="CB15">
        <v>432</v>
      </c>
      <c r="CC15">
        <v>166</v>
      </c>
      <c r="CD15">
        <v>572</v>
      </c>
      <c r="CE15">
        <v>58</v>
      </c>
      <c r="CF15">
        <v>371</v>
      </c>
      <c r="CG15">
        <v>143</v>
      </c>
    </row>
    <row r="16" spans="1:85">
      <c r="A16" t="s">
        <v>921</v>
      </c>
      <c r="B16">
        <v>8367</v>
      </c>
      <c r="C16">
        <v>2731</v>
      </c>
      <c r="D16">
        <v>3195</v>
      </c>
      <c r="E16">
        <v>2441</v>
      </c>
      <c r="F16">
        <v>6</v>
      </c>
      <c r="G16">
        <v>2</v>
      </c>
      <c r="H16">
        <v>2</v>
      </c>
      <c r="I16">
        <v>2</v>
      </c>
      <c r="J16">
        <v>408</v>
      </c>
      <c r="K16">
        <v>60</v>
      </c>
      <c r="L16">
        <v>160</v>
      </c>
      <c r="M16">
        <v>188</v>
      </c>
      <c r="N16">
        <v>699</v>
      </c>
      <c r="O16">
        <v>121</v>
      </c>
      <c r="P16">
        <v>312</v>
      </c>
      <c r="Q16">
        <v>266</v>
      </c>
      <c r="R16">
        <v>1032</v>
      </c>
      <c r="S16">
        <v>190</v>
      </c>
      <c r="T16">
        <v>472</v>
      </c>
      <c r="U16">
        <v>370</v>
      </c>
      <c r="V16">
        <v>43</v>
      </c>
      <c r="W16">
        <v>23</v>
      </c>
      <c r="X16">
        <v>2</v>
      </c>
      <c r="Y16">
        <v>18</v>
      </c>
      <c r="Z16">
        <v>27</v>
      </c>
      <c r="AA16">
        <v>12</v>
      </c>
      <c r="AB16">
        <v>6</v>
      </c>
      <c r="AC16">
        <v>9</v>
      </c>
      <c r="AD16">
        <v>14</v>
      </c>
      <c r="AE16">
        <v>1</v>
      </c>
      <c r="AF16" t="s">
        <v>19</v>
      </c>
      <c r="AG16">
        <v>13</v>
      </c>
      <c r="AH16">
        <v>313</v>
      </c>
      <c r="AI16">
        <v>26</v>
      </c>
      <c r="AJ16">
        <v>148</v>
      </c>
      <c r="AK16">
        <v>139</v>
      </c>
      <c r="AL16">
        <v>454</v>
      </c>
      <c r="AM16">
        <v>45</v>
      </c>
      <c r="AN16">
        <v>259</v>
      </c>
      <c r="AO16">
        <v>150</v>
      </c>
      <c r="AP16">
        <v>138</v>
      </c>
      <c r="AQ16">
        <v>68</v>
      </c>
      <c r="AR16">
        <v>56</v>
      </c>
      <c r="AS16">
        <v>14</v>
      </c>
      <c r="AT16">
        <v>43</v>
      </c>
      <c r="AU16">
        <v>15</v>
      </c>
      <c r="AV16">
        <v>1</v>
      </c>
      <c r="AW16">
        <v>27</v>
      </c>
      <c r="AX16">
        <v>320</v>
      </c>
      <c r="AY16">
        <v>57</v>
      </c>
      <c r="AZ16">
        <v>60</v>
      </c>
      <c r="BA16">
        <v>203</v>
      </c>
      <c r="BB16">
        <v>46</v>
      </c>
      <c r="BC16">
        <v>9</v>
      </c>
      <c r="BD16">
        <v>34</v>
      </c>
      <c r="BE16">
        <v>3</v>
      </c>
      <c r="BF16">
        <v>51</v>
      </c>
      <c r="BG16">
        <v>27</v>
      </c>
      <c r="BH16">
        <v>14</v>
      </c>
      <c r="BI16">
        <v>10</v>
      </c>
      <c r="BJ16">
        <v>14</v>
      </c>
      <c r="BK16">
        <v>4</v>
      </c>
      <c r="BL16">
        <v>3</v>
      </c>
      <c r="BM16">
        <v>7</v>
      </c>
      <c r="BN16">
        <v>1239</v>
      </c>
      <c r="BO16">
        <v>388</v>
      </c>
      <c r="BP16">
        <v>738</v>
      </c>
      <c r="BQ16">
        <v>113</v>
      </c>
      <c r="BR16">
        <v>107</v>
      </c>
      <c r="BS16">
        <v>45</v>
      </c>
      <c r="BT16">
        <v>57</v>
      </c>
      <c r="BU16">
        <v>5</v>
      </c>
      <c r="BV16">
        <v>3696</v>
      </c>
      <c r="BW16">
        <v>1737</v>
      </c>
      <c r="BX16">
        <v>919</v>
      </c>
      <c r="BY16">
        <v>1040</v>
      </c>
      <c r="BZ16">
        <v>1304</v>
      </c>
      <c r="CA16">
        <v>654</v>
      </c>
      <c r="CB16">
        <v>446</v>
      </c>
      <c r="CC16">
        <v>204</v>
      </c>
      <c r="CD16">
        <v>856</v>
      </c>
      <c r="CE16">
        <v>136</v>
      </c>
      <c r="CF16">
        <v>481</v>
      </c>
      <c r="CG16">
        <v>239</v>
      </c>
    </row>
    <row r="17" spans="1:85">
      <c r="A17" t="s">
        <v>920</v>
      </c>
      <c r="B17">
        <v>10948</v>
      </c>
      <c r="C17">
        <v>3091</v>
      </c>
      <c r="D17">
        <v>3433</v>
      </c>
      <c r="E17">
        <v>4424</v>
      </c>
      <c r="F17">
        <v>16</v>
      </c>
      <c r="G17" t="s">
        <v>19</v>
      </c>
      <c r="H17">
        <v>5</v>
      </c>
      <c r="I17">
        <v>11</v>
      </c>
      <c r="J17">
        <v>620</v>
      </c>
      <c r="K17">
        <v>63</v>
      </c>
      <c r="L17">
        <v>190</v>
      </c>
      <c r="M17">
        <v>367</v>
      </c>
      <c r="N17">
        <v>701</v>
      </c>
      <c r="O17">
        <v>75</v>
      </c>
      <c r="P17">
        <v>235</v>
      </c>
      <c r="Q17">
        <v>391</v>
      </c>
      <c r="R17">
        <v>1383</v>
      </c>
      <c r="S17">
        <v>195</v>
      </c>
      <c r="T17">
        <v>445</v>
      </c>
      <c r="U17">
        <v>743</v>
      </c>
      <c r="V17">
        <v>150</v>
      </c>
      <c r="W17">
        <v>33</v>
      </c>
      <c r="X17">
        <v>31</v>
      </c>
      <c r="Y17">
        <v>86</v>
      </c>
      <c r="Z17">
        <v>53</v>
      </c>
      <c r="AA17">
        <v>14</v>
      </c>
      <c r="AB17">
        <v>8</v>
      </c>
      <c r="AC17">
        <v>31</v>
      </c>
      <c r="AD17">
        <v>43</v>
      </c>
      <c r="AE17">
        <v>2</v>
      </c>
      <c r="AF17">
        <v>6</v>
      </c>
      <c r="AG17">
        <v>35</v>
      </c>
      <c r="AH17">
        <v>445</v>
      </c>
      <c r="AI17">
        <v>44</v>
      </c>
      <c r="AJ17">
        <v>140</v>
      </c>
      <c r="AK17">
        <v>261</v>
      </c>
      <c r="AL17">
        <v>508</v>
      </c>
      <c r="AM17">
        <v>47</v>
      </c>
      <c r="AN17">
        <v>205</v>
      </c>
      <c r="AO17">
        <v>256</v>
      </c>
      <c r="AP17">
        <v>68</v>
      </c>
      <c r="AQ17">
        <v>29</v>
      </c>
      <c r="AR17">
        <v>10</v>
      </c>
      <c r="AS17">
        <v>29</v>
      </c>
      <c r="AT17">
        <v>116</v>
      </c>
      <c r="AU17">
        <v>26</v>
      </c>
      <c r="AV17">
        <v>45</v>
      </c>
      <c r="AW17">
        <v>45</v>
      </c>
      <c r="AX17">
        <v>562</v>
      </c>
      <c r="AY17">
        <v>123</v>
      </c>
      <c r="AZ17">
        <v>68</v>
      </c>
      <c r="BA17">
        <v>371</v>
      </c>
      <c r="BB17">
        <v>65</v>
      </c>
      <c r="BC17">
        <v>12</v>
      </c>
      <c r="BD17">
        <v>41</v>
      </c>
      <c r="BE17">
        <v>12</v>
      </c>
      <c r="BF17">
        <v>65</v>
      </c>
      <c r="BG17">
        <v>27</v>
      </c>
      <c r="BH17">
        <v>21</v>
      </c>
      <c r="BI17">
        <v>17</v>
      </c>
      <c r="BJ17">
        <v>12</v>
      </c>
      <c r="BK17" t="s">
        <v>19</v>
      </c>
      <c r="BL17">
        <v>3</v>
      </c>
      <c r="BM17">
        <v>9</v>
      </c>
      <c r="BN17">
        <v>1502</v>
      </c>
      <c r="BO17">
        <v>518</v>
      </c>
      <c r="BP17">
        <v>772</v>
      </c>
      <c r="BQ17">
        <v>212</v>
      </c>
      <c r="BR17">
        <v>152</v>
      </c>
      <c r="BS17">
        <v>61</v>
      </c>
      <c r="BT17">
        <v>74</v>
      </c>
      <c r="BU17">
        <v>17</v>
      </c>
      <c r="BV17">
        <v>4980</v>
      </c>
      <c r="BW17">
        <v>1932</v>
      </c>
      <c r="BX17">
        <v>1020</v>
      </c>
      <c r="BY17">
        <v>2028</v>
      </c>
      <c r="BZ17">
        <v>1530</v>
      </c>
      <c r="CA17">
        <v>660</v>
      </c>
      <c r="CB17">
        <v>413</v>
      </c>
      <c r="CC17">
        <v>457</v>
      </c>
      <c r="CD17">
        <v>1042</v>
      </c>
      <c r="CE17">
        <v>146</v>
      </c>
      <c r="CF17">
        <v>633</v>
      </c>
      <c r="CG17">
        <v>263</v>
      </c>
    </row>
    <row r="18" spans="1:85">
      <c r="A18" t="s">
        <v>919</v>
      </c>
      <c r="B18">
        <v>8137</v>
      </c>
      <c r="C18">
        <v>2584</v>
      </c>
      <c r="D18">
        <v>2266</v>
      </c>
      <c r="E18">
        <v>3287</v>
      </c>
      <c r="F18">
        <v>6</v>
      </c>
      <c r="G18" t="s">
        <v>19</v>
      </c>
      <c r="H18">
        <v>1</v>
      </c>
      <c r="I18">
        <v>5</v>
      </c>
      <c r="J18">
        <v>525</v>
      </c>
      <c r="K18">
        <v>75</v>
      </c>
      <c r="L18">
        <v>136</v>
      </c>
      <c r="M18">
        <v>314</v>
      </c>
      <c r="N18">
        <v>634</v>
      </c>
      <c r="O18">
        <v>111</v>
      </c>
      <c r="P18">
        <v>205</v>
      </c>
      <c r="Q18">
        <v>318</v>
      </c>
      <c r="R18">
        <v>919</v>
      </c>
      <c r="S18">
        <v>138</v>
      </c>
      <c r="T18">
        <v>337</v>
      </c>
      <c r="U18">
        <v>444</v>
      </c>
      <c r="V18">
        <v>46</v>
      </c>
      <c r="W18">
        <v>11</v>
      </c>
      <c r="X18">
        <v>14</v>
      </c>
      <c r="Y18">
        <v>21</v>
      </c>
      <c r="Z18">
        <v>31</v>
      </c>
      <c r="AA18">
        <v>13</v>
      </c>
      <c r="AB18">
        <v>7</v>
      </c>
      <c r="AC18">
        <v>11</v>
      </c>
      <c r="AD18">
        <v>8</v>
      </c>
      <c r="AE18">
        <v>2</v>
      </c>
      <c r="AF18">
        <v>5</v>
      </c>
      <c r="AG18">
        <v>1</v>
      </c>
      <c r="AH18">
        <v>347</v>
      </c>
      <c r="AI18">
        <v>31</v>
      </c>
      <c r="AJ18">
        <v>130</v>
      </c>
      <c r="AK18">
        <v>186</v>
      </c>
      <c r="AL18">
        <v>389</v>
      </c>
      <c r="AM18">
        <v>36</v>
      </c>
      <c r="AN18">
        <v>171</v>
      </c>
      <c r="AO18">
        <v>182</v>
      </c>
      <c r="AP18">
        <v>70</v>
      </c>
      <c r="AQ18">
        <v>34</v>
      </c>
      <c r="AR18">
        <v>9</v>
      </c>
      <c r="AS18">
        <v>27</v>
      </c>
      <c r="AT18">
        <v>28</v>
      </c>
      <c r="AU18">
        <v>11</v>
      </c>
      <c r="AV18">
        <v>1</v>
      </c>
      <c r="AW18">
        <v>16</v>
      </c>
      <c r="AX18">
        <v>436</v>
      </c>
      <c r="AY18">
        <v>60</v>
      </c>
      <c r="AZ18">
        <v>55</v>
      </c>
      <c r="BA18">
        <v>321</v>
      </c>
      <c r="BB18">
        <v>26</v>
      </c>
      <c r="BC18">
        <v>5</v>
      </c>
      <c r="BD18">
        <v>18</v>
      </c>
      <c r="BE18">
        <v>3</v>
      </c>
      <c r="BF18">
        <v>52</v>
      </c>
      <c r="BG18">
        <v>25</v>
      </c>
      <c r="BH18">
        <v>19</v>
      </c>
      <c r="BI18">
        <v>8</v>
      </c>
      <c r="BJ18">
        <v>6</v>
      </c>
      <c r="BK18">
        <v>1</v>
      </c>
      <c r="BL18">
        <v>3</v>
      </c>
      <c r="BM18">
        <v>2</v>
      </c>
      <c r="BN18">
        <v>1164</v>
      </c>
      <c r="BO18">
        <v>472</v>
      </c>
      <c r="BP18">
        <v>539</v>
      </c>
      <c r="BQ18">
        <v>153</v>
      </c>
      <c r="BR18">
        <v>127</v>
      </c>
      <c r="BS18">
        <v>58</v>
      </c>
      <c r="BT18">
        <v>53</v>
      </c>
      <c r="BU18">
        <v>16</v>
      </c>
      <c r="BV18">
        <v>3633</v>
      </c>
      <c r="BW18">
        <v>1567</v>
      </c>
      <c r="BX18">
        <v>580</v>
      </c>
      <c r="BY18">
        <v>1486</v>
      </c>
      <c r="BZ18">
        <v>1210</v>
      </c>
      <c r="CA18">
        <v>601</v>
      </c>
      <c r="CB18">
        <v>281</v>
      </c>
      <c r="CC18">
        <v>328</v>
      </c>
      <c r="CD18">
        <v>736</v>
      </c>
      <c r="CE18">
        <v>130</v>
      </c>
      <c r="CF18">
        <v>373</v>
      </c>
      <c r="CG18">
        <v>233</v>
      </c>
    </row>
    <row r="19" spans="1:85">
      <c r="A19" t="s">
        <v>918</v>
      </c>
      <c r="B19">
        <v>11690</v>
      </c>
      <c r="C19">
        <v>2441</v>
      </c>
      <c r="D19">
        <v>4331</v>
      </c>
      <c r="E19">
        <v>4918</v>
      </c>
      <c r="F19">
        <v>7</v>
      </c>
      <c r="G19" t="s">
        <v>19</v>
      </c>
      <c r="H19">
        <v>2</v>
      </c>
      <c r="I19">
        <v>5</v>
      </c>
      <c r="J19">
        <v>618</v>
      </c>
      <c r="K19">
        <v>70</v>
      </c>
      <c r="L19">
        <v>169</v>
      </c>
      <c r="M19">
        <v>379</v>
      </c>
      <c r="N19">
        <v>901</v>
      </c>
      <c r="O19">
        <v>85</v>
      </c>
      <c r="P19">
        <v>321</v>
      </c>
      <c r="Q19">
        <v>495</v>
      </c>
      <c r="R19">
        <v>1324</v>
      </c>
      <c r="S19">
        <v>161</v>
      </c>
      <c r="T19">
        <v>451</v>
      </c>
      <c r="U19">
        <v>712</v>
      </c>
      <c r="V19">
        <v>97</v>
      </c>
      <c r="W19">
        <v>35</v>
      </c>
      <c r="X19">
        <v>25</v>
      </c>
      <c r="Y19">
        <v>37</v>
      </c>
      <c r="Z19">
        <v>50</v>
      </c>
      <c r="AA19">
        <v>16</v>
      </c>
      <c r="AB19">
        <v>9</v>
      </c>
      <c r="AC19">
        <v>25</v>
      </c>
      <c r="AD19">
        <v>17</v>
      </c>
      <c r="AE19" t="s">
        <v>19</v>
      </c>
      <c r="AF19">
        <v>4</v>
      </c>
      <c r="AG19">
        <v>13</v>
      </c>
      <c r="AH19">
        <v>417</v>
      </c>
      <c r="AI19">
        <v>34</v>
      </c>
      <c r="AJ19">
        <v>129</v>
      </c>
      <c r="AK19">
        <v>254</v>
      </c>
      <c r="AL19">
        <v>604</v>
      </c>
      <c r="AM19">
        <v>32</v>
      </c>
      <c r="AN19">
        <v>262</v>
      </c>
      <c r="AO19">
        <v>310</v>
      </c>
      <c r="AP19">
        <v>83</v>
      </c>
      <c r="AQ19">
        <v>28</v>
      </c>
      <c r="AR19">
        <v>15</v>
      </c>
      <c r="AS19">
        <v>40</v>
      </c>
      <c r="AT19">
        <v>56</v>
      </c>
      <c r="AU19">
        <v>16</v>
      </c>
      <c r="AV19">
        <v>7</v>
      </c>
      <c r="AW19">
        <v>33</v>
      </c>
      <c r="AX19">
        <v>503</v>
      </c>
      <c r="AY19">
        <v>86</v>
      </c>
      <c r="AZ19">
        <v>114</v>
      </c>
      <c r="BA19">
        <v>303</v>
      </c>
      <c r="BB19">
        <v>71</v>
      </c>
      <c r="BC19">
        <v>13</v>
      </c>
      <c r="BD19">
        <v>50</v>
      </c>
      <c r="BE19">
        <v>8</v>
      </c>
      <c r="BF19">
        <v>40</v>
      </c>
      <c r="BG19">
        <v>9</v>
      </c>
      <c r="BH19">
        <v>20</v>
      </c>
      <c r="BI19">
        <v>11</v>
      </c>
      <c r="BJ19">
        <v>13</v>
      </c>
      <c r="BK19" t="s">
        <v>19</v>
      </c>
      <c r="BL19">
        <v>8</v>
      </c>
      <c r="BM19">
        <v>5</v>
      </c>
      <c r="BN19">
        <v>1805</v>
      </c>
      <c r="BO19">
        <v>422</v>
      </c>
      <c r="BP19">
        <v>1094</v>
      </c>
      <c r="BQ19">
        <v>289</v>
      </c>
      <c r="BR19">
        <v>142</v>
      </c>
      <c r="BS19">
        <v>41</v>
      </c>
      <c r="BT19">
        <v>75</v>
      </c>
      <c r="BU19">
        <v>26</v>
      </c>
      <c r="BV19">
        <v>5496</v>
      </c>
      <c r="BW19">
        <v>1467</v>
      </c>
      <c r="BX19">
        <v>1542</v>
      </c>
      <c r="BY19">
        <v>2487</v>
      </c>
      <c r="BZ19">
        <v>1713</v>
      </c>
      <c r="CA19">
        <v>550</v>
      </c>
      <c r="CB19">
        <v>634</v>
      </c>
      <c r="CC19">
        <v>529</v>
      </c>
      <c r="CD19">
        <v>912</v>
      </c>
      <c r="CE19">
        <v>128</v>
      </c>
      <c r="CF19">
        <v>560</v>
      </c>
      <c r="CG19">
        <v>224</v>
      </c>
    </row>
    <row r="20" spans="1:85">
      <c r="A20" t="s">
        <v>917</v>
      </c>
      <c r="B20">
        <v>23941</v>
      </c>
      <c r="C20">
        <v>5952</v>
      </c>
      <c r="D20">
        <v>4997</v>
      </c>
      <c r="E20">
        <v>12992</v>
      </c>
      <c r="F20">
        <v>23</v>
      </c>
      <c r="G20">
        <v>1</v>
      </c>
      <c r="H20">
        <v>2</v>
      </c>
      <c r="I20">
        <v>20</v>
      </c>
      <c r="J20">
        <v>1605</v>
      </c>
      <c r="K20">
        <v>140</v>
      </c>
      <c r="L20">
        <v>184</v>
      </c>
      <c r="M20">
        <v>1281</v>
      </c>
      <c r="N20">
        <v>1283</v>
      </c>
      <c r="O20">
        <v>136</v>
      </c>
      <c r="P20">
        <v>233</v>
      </c>
      <c r="Q20">
        <v>914</v>
      </c>
      <c r="R20">
        <v>2785</v>
      </c>
      <c r="S20">
        <v>473</v>
      </c>
      <c r="T20">
        <v>426</v>
      </c>
      <c r="U20">
        <v>1886</v>
      </c>
      <c r="V20">
        <v>392</v>
      </c>
      <c r="W20">
        <v>89</v>
      </c>
      <c r="X20">
        <v>30</v>
      </c>
      <c r="Y20">
        <v>273</v>
      </c>
      <c r="Z20">
        <v>107</v>
      </c>
      <c r="AA20">
        <v>30</v>
      </c>
      <c r="AB20">
        <v>17</v>
      </c>
      <c r="AC20">
        <v>60</v>
      </c>
      <c r="AD20">
        <v>29</v>
      </c>
      <c r="AE20">
        <v>8</v>
      </c>
      <c r="AF20">
        <v>5</v>
      </c>
      <c r="AG20">
        <v>16</v>
      </c>
      <c r="AH20">
        <v>989</v>
      </c>
      <c r="AI20">
        <v>66</v>
      </c>
      <c r="AJ20">
        <v>144</v>
      </c>
      <c r="AK20">
        <v>779</v>
      </c>
      <c r="AL20">
        <v>776</v>
      </c>
      <c r="AM20">
        <v>67</v>
      </c>
      <c r="AN20">
        <v>182</v>
      </c>
      <c r="AO20">
        <v>527</v>
      </c>
      <c r="AP20">
        <v>284</v>
      </c>
      <c r="AQ20">
        <v>156</v>
      </c>
      <c r="AR20">
        <v>30</v>
      </c>
      <c r="AS20">
        <v>98</v>
      </c>
      <c r="AT20">
        <v>208</v>
      </c>
      <c r="AU20">
        <v>57</v>
      </c>
      <c r="AV20">
        <v>18</v>
      </c>
      <c r="AW20">
        <v>133</v>
      </c>
      <c r="AX20">
        <v>956</v>
      </c>
      <c r="AY20">
        <v>108</v>
      </c>
      <c r="AZ20">
        <v>108</v>
      </c>
      <c r="BA20">
        <v>740</v>
      </c>
      <c r="BB20">
        <v>98</v>
      </c>
      <c r="BC20">
        <v>25</v>
      </c>
      <c r="BD20">
        <v>60</v>
      </c>
      <c r="BE20">
        <v>13</v>
      </c>
      <c r="BF20">
        <v>95</v>
      </c>
      <c r="BG20">
        <v>27</v>
      </c>
      <c r="BH20">
        <v>36</v>
      </c>
      <c r="BI20">
        <v>32</v>
      </c>
      <c r="BJ20">
        <v>16</v>
      </c>
      <c r="BK20" t="s">
        <v>19</v>
      </c>
      <c r="BL20">
        <v>7</v>
      </c>
      <c r="BM20">
        <v>9</v>
      </c>
      <c r="BN20">
        <v>3260</v>
      </c>
      <c r="BO20">
        <v>1118</v>
      </c>
      <c r="BP20">
        <v>1502</v>
      </c>
      <c r="BQ20">
        <v>640</v>
      </c>
      <c r="BR20">
        <v>286</v>
      </c>
      <c r="BS20">
        <v>122</v>
      </c>
      <c r="BT20">
        <v>113</v>
      </c>
      <c r="BU20">
        <v>51</v>
      </c>
      <c r="BV20">
        <v>11052</v>
      </c>
      <c r="BW20">
        <v>3442</v>
      </c>
      <c r="BX20">
        <v>1400</v>
      </c>
      <c r="BY20">
        <v>6210</v>
      </c>
      <c r="BZ20">
        <v>3114</v>
      </c>
      <c r="CA20">
        <v>1030</v>
      </c>
      <c r="CB20">
        <v>668</v>
      </c>
      <c r="CC20">
        <v>1416</v>
      </c>
      <c r="CD20">
        <v>2768</v>
      </c>
      <c r="CE20">
        <v>482</v>
      </c>
      <c r="CF20">
        <v>1039</v>
      </c>
      <c r="CG20">
        <v>1247</v>
      </c>
    </row>
    <row r="21" spans="1:85">
      <c r="A21" t="s">
        <v>916</v>
      </c>
      <c r="B21">
        <v>20607</v>
      </c>
      <c r="C21">
        <v>4992</v>
      </c>
      <c r="D21">
        <v>4509</v>
      </c>
      <c r="E21">
        <v>11106</v>
      </c>
      <c r="F21">
        <v>13</v>
      </c>
      <c r="G21">
        <v>2</v>
      </c>
      <c r="H21">
        <v>4</v>
      </c>
      <c r="I21">
        <v>7</v>
      </c>
      <c r="J21">
        <v>1351</v>
      </c>
      <c r="K21">
        <v>107</v>
      </c>
      <c r="L21">
        <v>195</v>
      </c>
      <c r="M21">
        <v>1049</v>
      </c>
      <c r="N21">
        <v>1068</v>
      </c>
      <c r="O21">
        <v>108</v>
      </c>
      <c r="P21">
        <v>235</v>
      </c>
      <c r="Q21">
        <v>725</v>
      </c>
      <c r="R21">
        <v>2638</v>
      </c>
      <c r="S21">
        <v>390</v>
      </c>
      <c r="T21">
        <v>462</v>
      </c>
      <c r="U21">
        <v>1786</v>
      </c>
      <c r="V21">
        <v>230</v>
      </c>
      <c r="W21">
        <v>59</v>
      </c>
      <c r="X21">
        <v>41</v>
      </c>
      <c r="Y21">
        <v>130</v>
      </c>
      <c r="Z21">
        <v>111</v>
      </c>
      <c r="AA21">
        <v>34</v>
      </c>
      <c r="AB21">
        <v>17</v>
      </c>
      <c r="AC21">
        <v>60</v>
      </c>
      <c r="AD21">
        <v>36</v>
      </c>
      <c r="AE21">
        <v>3</v>
      </c>
      <c r="AF21">
        <v>5</v>
      </c>
      <c r="AG21">
        <v>28</v>
      </c>
      <c r="AH21">
        <v>1028</v>
      </c>
      <c r="AI21">
        <v>48</v>
      </c>
      <c r="AJ21">
        <v>174</v>
      </c>
      <c r="AK21">
        <v>806</v>
      </c>
      <c r="AL21">
        <v>747</v>
      </c>
      <c r="AM21">
        <v>47</v>
      </c>
      <c r="AN21">
        <v>171</v>
      </c>
      <c r="AO21">
        <v>529</v>
      </c>
      <c r="AP21">
        <v>247</v>
      </c>
      <c r="AQ21">
        <v>134</v>
      </c>
      <c r="AR21">
        <v>28</v>
      </c>
      <c r="AS21">
        <v>85</v>
      </c>
      <c r="AT21">
        <v>239</v>
      </c>
      <c r="AU21">
        <v>65</v>
      </c>
      <c r="AV21">
        <v>26</v>
      </c>
      <c r="AW21">
        <v>148</v>
      </c>
      <c r="AX21">
        <v>1080</v>
      </c>
      <c r="AY21">
        <v>112</v>
      </c>
      <c r="AZ21">
        <v>120</v>
      </c>
      <c r="BA21">
        <v>848</v>
      </c>
      <c r="BB21">
        <v>100</v>
      </c>
      <c r="BC21">
        <v>13</v>
      </c>
      <c r="BD21">
        <v>69</v>
      </c>
      <c r="BE21">
        <v>18</v>
      </c>
      <c r="BF21">
        <v>71</v>
      </c>
      <c r="BG21">
        <v>18</v>
      </c>
      <c r="BH21">
        <v>30</v>
      </c>
      <c r="BI21">
        <v>23</v>
      </c>
      <c r="BJ21">
        <v>12</v>
      </c>
      <c r="BK21" t="s">
        <v>19</v>
      </c>
      <c r="BL21">
        <v>6</v>
      </c>
      <c r="BM21">
        <v>6</v>
      </c>
      <c r="BN21">
        <v>2739</v>
      </c>
      <c r="BO21">
        <v>1012</v>
      </c>
      <c r="BP21">
        <v>1265</v>
      </c>
      <c r="BQ21">
        <v>462</v>
      </c>
      <c r="BR21">
        <v>259</v>
      </c>
      <c r="BS21">
        <v>109</v>
      </c>
      <c r="BT21">
        <v>112</v>
      </c>
      <c r="BU21">
        <v>38</v>
      </c>
      <c r="BV21">
        <v>9341</v>
      </c>
      <c r="BW21">
        <v>2833</v>
      </c>
      <c r="BX21">
        <v>1227</v>
      </c>
      <c r="BY21">
        <v>5281</v>
      </c>
      <c r="BZ21">
        <v>2626</v>
      </c>
      <c r="CA21">
        <v>942</v>
      </c>
      <c r="CB21">
        <v>595</v>
      </c>
      <c r="CC21">
        <v>1089</v>
      </c>
      <c r="CD21">
        <v>2194</v>
      </c>
      <c r="CE21">
        <v>397</v>
      </c>
      <c r="CF21">
        <v>896</v>
      </c>
      <c r="CG21">
        <v>901</v>
      </c>
    </row>
    <row r="22" spans="1:85">
      <c r="A22" t="s">
        <v>915</v>
      </c>
      <c r="B22">
        <v>40551</v>
      </c>
      <c r="C22">
        <v>8977</v>
      </c>
      <c r="D22">
        <v>9569</v>
      </c>
      <c r="E22">
        <v>22005</v>
      </c>
      <c r="F22">
        <v>22</v>
      </c>
      <c r="G22" t="s">
        <v>19</v>
      </c>
      <c r="H22">
        <v>6</v>
      </c>
      <c r="I22">
        <v>16</v>
      </c>
      <c r="J22">
        <v>3276</v>
      </c>
      <c r="K22">
        <v>224</v>
      </c>
      <c r="L22">
        <v>382</v>
      </c>
      <c r="M22">
        <v>2670</v>
      </c>
      <c r="N22">
        <v>1272</v>
      </c>
      <c r="O22">
        <v>115</v>
      </c>
      <c r="P22">
        <v>180</v>
      </c>
      <c r="Q22">
        <v>977</v>
      </c>
      <c r="R22">
        <v>5175</v>
      </c>
      <c r="S22">
        <v>842</v>
      </c>
      <c r="T22">
        <v>777</v>
      </c>
      <c r="U22">
        <v>3556</v>
      </c>
      <c r="V22">
        <v>634</v>
      </c>
      <c r="W22">
        <v>163</v>
      </c>
      <c r="X22">
        <v>99</v>
      </c>
      <c r="Y22">
        <v>372</v>
      </c>
      <c r="Z22">
        <v>276</v>
      </c>
      <c r="AA22">
        <v>74</v>
      </c>
      <c r="AB22">
        <v>37</v>
      </c>
      <c r="AC22">
        <v>165</v>
      </c>
      <c r="AD22">
        <v>64</v>
      </c>
      <c r="AE22">
        <v>13</v>
      </c>
      <c r="AF22">
        <v>9</v>
      </c>
      <c r="AG22">
        <v>42</v>
      </c>
      <c r="AH22">
        <v>2129</v>
      </c>
      <c r="AI22">
        <v>64</v>
      </c>
      <c r="AJ22">
        <v>284</v>
      </c>
      <c r="AK22">
        <v>1781</v>
      </c>
      <c r="AL22">
        <v>797</v>
      </c>
      <c r="AM22">
        <v>35</v>
      </c>
      <c r="AN22">
        <v>136</v>
      </c>
      <c r="AO22">
        <v>626</v>
      </c>
      <c r="AP22">
        <v>780</v>
      </c>
      <c r="AQ22">
        <v>361</v>
      </c>
      <c r="AR22">
        <v>149</v>
      </c>
      <c r="AS22">
        <v>270</v>
      </c>
      <c r="AT22">
        <v>495</v>
      </c>
      <c r="AU22">
        <v>132</v>
      </c>
      <c r="AV22">
        <v>63</v>
      </c>
      <c r="AW22">
        <v>300</v>
      </c>
      <c r="AX22">
        <v>1366</v>
      </c>
      <c r="AY22">
        <v>76</v>
      </c>
      <c r="AZ22">
        <v>134</v>
      </c>
      <c r="BA22">
        <v>1156</v>
      </c>
      <c r="BB22">
        <v>150</v>
      </c>
      <c r="BC22">
        <v>24</v>
      </c>
      <c r="BD22">
        <v>92</v>
      </c>
      <c r="BE22">
        <v>34</v>
      </c>
      <c r="BF22">
        <v>79</v>
      </c>
      <c r="BG22">
        <v>24</v>
      </c>
      <c r="BH22">
        <v>21</v>
      </c>
      <c r="BI22">
        <v>34</v>
      </c>
      <c r="BJ22">
        <v>86</v>
      </c>
      <c r="BK22">
        <v>4</v>
      </c>
      <c r="BL22">
        <v>7</v>
      </c>
      <c r="BM22">
        <v>75</v>
      </c>
      <c r="BN22">
        <v>6001</v>
      </c>
      <c r="BO22">
        <v>1694</v>
      </c>
      <c r="BP22">
        <v>3129</v>
      </c>
      <c r="BQ22">
        <v>1178</v>
      </c>
      <c r="BR22">
        <v>601</v>
      </c>
      <c r="BS22">
        <v>210</v>
      </c>
      <c r="BT22">
        <v>286</v>
      </c>
      <c r="BU22">
        <v>105</v>
      </c>
      <c r="BV22">
        <v>18698</v>
      </c>
      <c r="BW22">
        <v>5245</v>
      </c>
      <c r="BX22">
        <v>3129</v>
      </c>
      <c r="BY22">
        <v>10324</v>
      </c>
      <c r="BZ22">
        <v>5280</v>
      </c>
      <c r="CA22">
        <v>1568</v>
      </c>
      <c r="CB22">
        <v>1480</v>
      </c>
      <c r="CC22">
        <v>2232</v>
      </c>
      <c r="CD22">
        <v>4426</v>
      </c>
      <c r="CE22">
        <v>729</v>
      </c>
      <c r="CF22">
        <v>1712</v>
      </c>
      <c r="CG22">
        <v>1985</v>
      </c>
    </row>
    <row r="23" spans="1:85">
      <c r="A23" t="s">
        <v>914</v>
      </c>
      <c r="B23">
        <v>33472</v>
      </c>
      <c r="C23">
        <v>3807</v>
      </c>
      <c r="D23">
        <v>8873</v>
      </c>
      <c r="E23">
        <v>20792</v>
      </c>
      <c r="F23">
        <v>19</v>
      </c>
      <c r="G23">
        <v>2</v>
      </c>
      <c r="H23">
        <v>3</v>
      </c>
      <c r="I23">
        <v>14</v>
      </c>
      <c r="J23">
        <v>2584</v>
      </c>
      <c r="K23">
        <v>62</v>
      </c>
      <c r="L23">
        <v>391</v>
      </c>
      <c r="M23">
        <v>2131</v>
      </c>
      <c r="N23">
        <v>972</v>
      </c>
      <c r="O23">
        <v>36</v>
      </c>
      <c r="P23">
        <v>145</v>
      </c>
      <c r="Q23">
        <v>791</v>
      </c>
      <c r="R23">
        <v>4961</v>
      </c>
      <c r="S23">
        <v>339</v>
      </c>
      <c r="T23">
        <v>1136</v>
      </c>
      <c r="U23">
        <v>3486</v>
      </c>
      <c r="V23">
        <v>276</v>
      </c>
      <c r="W23">
        <v>59</v>
      </c>
      <c r="X23">
        <v>56</v>
      </c>
      <c r="Y23">
        <v>161</v>
      </c>
      <c r="Z23">
        <v>116</v>
      </c>
      <c r="AA23">
        <v>19</v>
      </c>
      <c r="AB23">
        <v>24</v>
      </c>
      <c r="AC23">
        <v>73</v>
      </c>
      <c r="AD23">
        <v>32</v>
      </c>
      <c r="AE23">
        <v>3</v>
      </c>
      <c r="AF23">
        <v>4</v>
      </c>
      <c r="AG23">
        <v>25</v>
      </c>
      <c r="AH23">
        <v>2442</v>
      </c>
      <c r="AI23">
        <v>50</v>
      </c>
      <c r="AJ23">
        <v>468</v>
      </c>
      <c r="AK23">
        <v>1924</v>
      </c>
      <c r="AL23">
        <v>1327</v>
      </c>
      <c r="AM23">
        <v>20</v>
      </c>
      <c r="AN23">
        <v>423</v>
      </c>
      <c r="AO23">
        <v>884</v>
      </c>
      <c r="AP23">
        <v>341</v>
      </c>
      <c r="AQ23">
        <v>111</v>
      </c>
      <c r="AR23">
        <v>87</v>
      </c>
      <c r="AS23">
        <v>143</v>
      </c>
      <c r="AT23">
        <v>427</v>
      </c>
      <c r="AU23">
        <v>77</v>
      </c>
      <c r="AV23">
        <v>74</v>
      </c>
      <c r="AW23">
        <v>276</v>
      </c>
      <c r="AX23">
        <v>1904</v>
      </c>
      <c r="AY23">
        <v>62</v>
      </c>
      <c r="AZ23">
        <v>210</v>
      </c>
      <c r="BA23">
        <v>1632</v>
      </c>
      <c r="BB23">
        <v>110</v>
      </c>
      <c r="BC23">
        <v>7</v>
      </c>
      <c r="BD23">
        <v>83</v>
      </c>
      <c r="BE23">
        <v>20</v>
      </c>
      <c r="BF23">
        <v>44</v>
      </c>
      <c r="BG23">
        <v>9</v>
      </c>
      <c r="BH23">
        <v>23</v>
      </c>
      <c r="BI23">
        <v>12</v>
      </c>
      <c r="BJ23">
        <v>45</v>
      </c>
      <c r="BK23" t="s">
        <v>19</v>
      </c>
      <c r="BL23">
        <v>8</v>
      </c>
      <c r="BM23">
        <v>37</v>
      </c>
      <c r="BN23">
        <v>4221</v>
      </c>
      <c r="BO23">
        <v>891</v>
      </c>
      <c r="BP23">
        <v>2457</v>
      </c>
      <c r="BQ23">
        <v>873</v>
      </c>
      <c r="BR23">
        <v>348</v>
      </c>
      <c r="BS23">
        <v>96</v>
      </c>
      <c r="BT23">
        <v>181</v>
      </c>
      <c r="BU23">
        <v>71</v>
      </c>
      <c r="BV23">
        <v>14965</v>
      </c>
      <c r="BW23">
        <v>2090</v>
      </c>
      <c r="BX23">
        <v>3045</v>
      </c>
      <c r="BY23">
        <v>9830</v>
      </c>
      <c r="BZ23">
        <v>4356</v>
      </c>
      <c r="CA23">
        <v>676</v>
      </c>
      <c r="CB23">
        <v>1391</v>
      </c>
      <c r="CC23">
        <v>2289</v>
      </c>
      <c r="CD23">
        <v>3647</v>
      </c>
      <c r="CE23">
        <v>309</v>
      </c>
      <c r="CF23">
        <v>1372</v>
      </c>
      <c r="CG23">
        <v>1966</v>
      </c>
    </row>
    <row r="24" spans="1:85">
      <c r="A24" t="s">
        <v>913</v>
      </c>
      <c r="B24">
        <v>12536</v>
      </c>
      <c r="C24">
        <v>3491</v>
      </c>
      <c r="D24">
        <v>4540</v>
      </c>
      <c r="E24">
        <v>4505</v>
      </c>
      <c r="F24">
        <v>7</v>
      </c>
      <c r="G24" t="s">
        <v>19</v>
      </c>
      <c r="H24">
        <v>1</v>
      </c>
      <c r="I24">
        <v>6</v>
      </c>
      <c r="J24">
        <v>801</v>
      </c>
      <c r="K24">
        <v>81</v>
      </c>
      <c r="L24">
        <v>277</v>
      </c>
      <c r="M24">
        <v>443</v>
      </c>
      <c r="N24">
        <v>839</v>
      </c>
      <c r="O24">
        <v>87</v>
      </c>
      <c r="P24">
        <v>320</v>
      </c>
      <c r="Q24">
        <v>432</v>
      </c>
      <c r="R24">
        <v>1457</v>
      </c>
      <c r="S24">
        <v>175</v>
      </c>
      <c r="T24">
        <v>574</v>
      </c>
      <c r="U24">
        <v>708</v>
      </c>
      <c r="V24">
        <v>144</v>
      </c>
      <c r="W24">
        <v>64</v>
      </c>
      <c r="X24">
        <v>46</v>
      </c>
      <c r="Y24">
        <v>34</v>
      </c>
      <c r="Z24">
        <v>47</v>
      </c>
      <c r="AA24">
        <v>18</v>
      </c>
      <c r="AB24">
        <v>14</v>
      </c>
      <c r="AC24">
        <v>15</v>
      </c>
      <c r="AD24">
        <v>15</v>
      </c>
      <c r="AE24">
        <v>8</v>
      </c>
      <c r="AF24">
        <v>4</v>
      </c>
      <c r="AG24">
        <v>3</v>
      </c>
      <c r="AH24">
        <v>585</v>
      </c>
      <c r="AI24">
        <v>21</v>
      </c>
      <c r="AJ24">
        <v>228</v>
      </c>
      <c r="AK24">
        <v>336</v>
      </c>
      <c r="AL24">
        <v>568</v>
      </c>
      <c r="AM24">
        <v>31</v>
      </c>
      <c r="AN24">
        <v>253</v>
      </c>
      <c r="AO24">
        <v>284</v>
      </c>
      <c r="AP24">
        <v>71</v>
      </c>
      <c r="AQ24">
        <v>25</v>
      </c>
      <c r="AR24">
        <v>25</v>
      </c>
      <c r="AS24">
        <v>21</v>
      </c>
      <c r="AT24">
        <v>27</v>
      </c>
      <c r="AU24">
        <v>8</v>
      </c>
      <c r="AV24">
        <v>4</v>
      </c>
      <c r="AW24">
        <v>15</v>
      </c>
      <c r="AX24">
        <v>692</v>
      </c>
      <c r="AY24">
        <v>91</v>
      </c>
      <c r="AZ24">
        <v>220</v>
      </c>
      <c r="BA24">
        <v>381</v>
      </c>
      <c r="BB24">
        <v>89</v>
      </c>
      <c r="BC24">
        <v>6</v>
      </c>
      <c r="BD24">
        <v>76</v>
      </c>
      <c r="BE24">
        <v>7</v>
      </c>
      <c r="BF24">
        <v>52</v>
      </c>
      <c r="BG24">
        <v>12</v>
      </c>
      <c r="BH24">
        <v>30</v>
      </c>
      <c r="BI24">
        <v>10</v>
      </c>
      <c r="BJ24">
        <v>45</v>
      </c>
      <c r="BK24" t="s">
        <v>19</v>
      </c>
      <c r="BL24">
        <v>25</v>
      </c>
      <c r="BM24">
        <v>20</v>
      </c>
      <c r="BN24">
        <v>1612</v>
      </c>
      <c r="BO24">
        <v>457</v>
      </c>
      <c r="BP24">
        <v>1044</v>
      </c>
      <c r="BQ24">
        <v>111</v>
      </c>
      <c r="BR24">
        <v>318</v>
      </c>
      <c r="BS24">
        <v>103</v>
      </c>
      <c r="BT24">
        <v>198</v>
      </c>
      <c r="BU24">
        <v>17</v>
      </c>
      <c r="BV24">
        <v>5682</v>
      </c>
      <c r="BW24">
        <v>2468</v>
      </c>
      <c r="BX24">
        <v>1410</v>
      </c>
      <c r="BY24">
        <v>1804</v>
      </c>
      <c r="BZ24">
        <v>2809</v>
      </c>
      <c r="CA24">
        <v>1373</v>
      </c>
      <c r="CB24">
        <v>828</v>
      </c>
      <c r="CC24">
        <v>608</v>
      </c>
      <c r="CD24">
        <v>1260</v>
      </c>
      <c r="CE24">
        <v>114</v>
      </c>
      <c r="CF24">
        <v>563</v>
      </c>
      <c r="CG24">
        <v>583</v>
      </c>
    </row>
    <row r="25" spans="1:85">
      <c r="A25" t="s">
        <v>912</v>
      </c>
      <c r="B25">
        <v>6139</v>
      </c>
      <c r="C25">
        <v>1997</v>
      </c>
      <c r="D25">
        <v>1480</v>
      </c>
      <c r="E25">
        <v>2662</v>
      </c>
      <c r="F25">
        <v>12</v>
      </c>
      <c r="G25">
        <v>2</v>
      </c>
      <c r="H25">
        <v>3</v>
      </c>
      <c r="I25">
        <v>7</v>
      </c>
      <c r="J25">
        <v>394</v>
      </c>
      <c r="K25">
        <v>83</v>
      </c>
      <c r="L25">
        <v>74</v>
      </c>
      <c r="M25">
        <v>237</v>
      </c>
      <c r="N25">
        <v>358</v>
      </c>
      <c r="O25">
        <v>77</v>
      </c>
      <c r="P25">
        <v>75</v>
      </c>
      <c r="Q25">
        <v>206</v>
      </c>
      <c r="R25">
        <v>591</v>
      </c>
      <c r="S25">
        <v>167</v>
      </c>
      <c r="T25">
        <v>139</v>
      </c>
      <c r="U25">
        <v>285</v>
      </c>
      <c r="V25">
        <v>34</v>
      </c>
      <c r="W25">
        <v>19</v>
      </c>
      <c r="X25">
        <v>4</v>
      </c>
      <c r="Y25">
        <v>11</v>
      </c>
      <c r="Z25">
        <v>19</v>
      </c>
      <c r="AA25">
        <v>6</v>
      </c>
      <c r="AB25">
        <v>6</v>
      </c>
      <c r="AC25">
        <v>7</v>
      </c>
      <c r="AD25">
        <v>3</v>
      </c>
      <c r="AE25" t="s">
        <v>19</v>
      </c>
      <c r="AF25" t="s">
        <v>19</v>
      </c>
      <c r="AG25">
        <v>3</v>
      </c>
      <c r="AH25">
        <v>240</v>
      </c>
      <c r="AI25">
        <v>73</v>
      </c>
      <c r="AJ25">
        <v>55</v>
      </c>
      <c r="AK25">
        <v>112</v>
      </c>
      <c r="AL25">
        <v>177</v>
      </c>
      <c r="AM25">
        <v>18</v>
      </c>
      <c r="AN25">
        <v>61</v>
      </c>
      <c r="AO25">
        <v>98</v>
      </c>
      <c r="AP25">
        <v>75</v>
      </c>
      <c r="AQ25">
        <v>43</v>
      </c>
      <c r="AR25">
        <v>12</v>
      </c>
      <c r="AS25">
        <v>20</v>
      </c>
      <c r="AT25">
        <v>43</v>
      </c>
      <c r="AU25">
        <v>8</v>
      </c>
      <c r="AV25">
        <v>1</v>
      </c>
      <c r="AW25">
        <v>34</v>
      </c>
      <c r="AX25">
        <v>235</v>
      </c>
      <c r="AY25">
        <v>29</v>
      </c>
      <c r="AZ25">
        <v>39</v>
      </c>
      <c r="BA25">
        <v>167</v>
      </c>
      <c r="BB25">
        <v>41</v>
      </c>
      <c r="BC25">
        <v>7</v>
      </c>
      <c r="BD25">
        <v>32</v>
      </c>
      <c r="BE25">
        <v>2</v>
      </c>
      <c r="BF25">
        <v>31</v>
      </c>
      <c r="BG25">
        <v>8</v>
      </c>
      <c r="BH25">
        <v>10</v>
      </c>
      <c r="BI25">
        <v>13</v>
      </c>
      <c r="BJ25">
        <v>12</v>
      </c>
      <c r="BK25">
        <v>4</v>
      </c>
      <c r="BL25">
        <v>2</v>
      </c>
      <c r="BM25">
        <v>6</v>
      </c>
      <c r="BN25">
        <v>855</v>
      </c>
      <c r="BO25">
        <v>347</v>
      </c>
      <c r="BP25">
        <v>390</v>
      </c>
      <c r="BQ25">
        <v>118</v>
      </c>
      <c r="BR25">
        <v>74</v>
      </c>
      <c r="BS25">
        <v>35</v>
      </c>
      <c r="BT25">
        <v>34</v>
      </c>
      <c r="BU25">
        <v>5</v>
      </c>
      <c r="BV25">
        <v>2948</v>
      </c>
      <c r="BW25">
        <v>1106</v>
      </c>
      <c r="BX25">
        <v>511</v>
      </c>
      <c r="BY25">
        <v>1331</v>
      </c>
      <c r="BZ25">
        <v>1165</v>
      </c>
      <c r="CA25">
        <v>488</v>
      </c>
      <c r="CB25">
        <v>324</v>
      </c>
      <c r="CC25">
        <v>353</v>
      </c>
      <c r="CD25">
        <v>662</v>
      </c>
      <c r="CE25">
        <v>167</v>
      </c>
      <c r="CF25">
        <v>205</v>
      </c>
      <c r="CG25">
        <v>290</v>
      </c>
    </row>
    <row r="26" spans="1:85">
      <c r="A26" t="s">
        <v>911</v>
      </c>
      <c r="B26">
        <v>5059</v>
      </c>
      <c r="C26">
        <v>1469</v>
      </c>
      <c r="D26">
        <v>1637</v>
      </c>
      <c r="E26">
        <v>1953</v>
      </c>
      <c r="F26">
        <v>5</v>
      </c>
      <c r="G26" t="s">
        <v>19</v>
      </c>
      <c r="H26">
        <v>2</v>
      </c>
      <c r="I26">
        <v>3</v>
      </c>
      <c r="J26">
        <v>391</v>
      </c>
      <c r="K26">
        <v>38</v>
      </c>
      <c r="L26">
        <v>108</v>
      </c>
      <c r="M26">
        <v>245</v>
      </c>
      <c r="N26">
        <v>310</v>
      </c>
      <c r="O26">
        <v>36</v>
      </c>
      <c r="P26">
        <v>125</v>
      </c>
      <c r="Q26">
        <v>149</v>
      </c>
      <c r="R26">
        <v>603</v>
      </c>
      <c r="S26">
        <v>89</v>
      </c>
      <c r="T26">
        <v>205</v>
      </c>
      <c r="U26">
        <v>309</v>
      </c>
      <c r="V26">
        <v>51</v>
      </c>
      <c r="W26">
        <v>16</v>
      </c>
      <c r="X26">
        <v>10</v>
      </c>
      <c r="Y26">
        <v>25</v>
      </c>
      <c r="Z26">
        <v>40</v>
      </c>
      <c r="AA26">
        <v>12</v>
      </c>
      <c r="AB26">
        <v>2</v>
      </c>
      <c r="AC26">
        <v>26</v>
      </c>
      <c r="AD26" t="s">
        <v>19</v>
      </c>
      <c r="AE26" t="s">
        <v>19</v>
      </c>
      <c r="AF26" t="s">
        <v>19</v>
      </c>
      <c r="AG26" t="s">
        <v>19</v>
      </c>
      <c r="AH26">
        <v>248</v>
      </c>
      <c r="AI26">
        <v>13</v>
      </c>
      <c r="AJ26">
        <v>93</v>
      </c>
      <c r="AK26">
        <v>142</v>
      </c>
      <c r="AL26">
        <v>188</v>
      </c>
      <c r="AM26">
        <v>15</v>
      </c>
      <c r="AN26">
        <v>88</v>
      </c>
      <c r="AO26">
        <v>85</v>
      </c>
      <c r="AP26">
        <v>50</v>
      </c>
      <c r="AQ26">
        <v>26</v>
      </c>
      <c r="AR26">
        <v>11</v>
      </c>
      <c r="AS26">
        <v>13</v>
      </c>
      <c r="AT26">
        <v>26</v>
      </c>
      <c r="AU26">
        <v>7</v>
      </c>
      <c r="AV26">
        <v>1</v>
      </c>
      <c r="AW26">
        <v>18</v>
      </c>
      <c r="AX26">
        <v>233</v>
      </c>
      <c r="AY26">
        <v>48</v>
      </c>
      <c r="AZ26">
        <v>41</v>
      </c>
      <c r="BA26">
        <v>144</v>
      </c>
      <c r="BB26">
        <v>25</v>
      </c>
      <c r="BC26">
        <v>2</v>
      </c>
      <c r="BD26">
        <v>20</v>
      </c>
      <c r="BE26">
        <v>3</v>
      </c>
      <c r="BF26">
        <v>28</v>
      </c>
      <c r="BG26">
        <v>10</v>
      </c>
      <c r="BH26">
        <v>11</v>
      </c>
      <c r="BI26">
        <v>7</v>
      </c>
      <c r="BJ26">
        <v>4</v>
      </c>
      <c r="BK26" t="s">
        <v>19</v>
      </c>
      <c r="BL26" t="s">
        <v>19</v>
      </c>
      <c r="BM26">
        <v>4</v>
      </c>
      <c r="BN26">
        <v>686</v>
      </c>
      <c r="BO26">
        <v>218</v>
      </c>
      <c r="BP26">
        <v>390</v>
      </c>
      <c r="BQ26">
        <v>78</v>
      </c>
      <c r="BR26">
        <v>77</v>
      </c>
      <c r="BS26">
        <v>40</v>
      </c>
      <c r="BT26">
        <v>30</v>
      </c>
      <c r="BU26">
        <v>7</v>
      </c>
      <c r="BV26">
        <v>2275</v>
      </c>
      <c r="BW26">
        <v>963</v>
      </c>
      <c r="BX26">
        <v>472</v>
      </c>
      <c r="BY26">
        <v>840</v>
      </c>
      <c r="BZ26">
        <v>959</v>
      </c>
      <c r="CA26">
        <v>425</v>
      </c>
      <c r="CB26">
        <v>264</v>
      </c>
      <c r="CC26">
        <v>270</v>
      </c>
      <c r="CD26">
        <v>499</v>
      </c>
      <c r="CE26">
        <v>65</v>
      </c>
      <c r="CF26">
        <v>263</v>
      </c>
      <c r="CG26">
        <v>171</v>
      </c>
    </row>
    <row r="27" spans="1:85">
      <c r="A27" t="s">
        <v>910</v>
      </c>
      <c r="B27">
        <v>3938</v>
      </c>
      <c r="C27">
        <v>1118</v>
      </c>
      <c r="D27">
        <v>1295</v>
      </c>
      <c r="E27">
        <v>1525</v>
      </c>
      <c r="F27">
        <v>4</v>
      </c>
      <c r="G27" t="s">
        <v>19</v>
      </c>
      <c r="H27">
        <v>3</v>
      </c>
      <c r="I27">
        <v>1</v>
      </c>
      <c r="J27">
        <v>207</v>
      </c>
      <c r="K27">
        <v>37</v>
      </c>
      <c r="L27">
        <v>47</v>
      </c>
      <c r="M27">
        <v>123</v>
      </c>
      <c r="N27">
        <v>300</v>
      </c>
      <c r="O27">
        <v>48</v>
      </c>
      <c r="P27">
        <v>114</v>
      </c>
      <c r="Q27">
        <v>138</v>
      </c>
      <c r="R27">
        <v>442</v>
      </c>
      <c r="S27">
        <v>95</v>
      </c>
      <c r="T27">
        <v>188</v>
      </c>
      <c r="U27">
        <v>159</v>
      </c>
      <c r="V27">
        <v>90</v>
      </c>
      <c r="W27">
        <v>28</v>
      </c>
      <c r="X27">
        <v>39</v>
      </c>
      <c r="Y27">
        <v>23</v>
      </c>
      <c r="Z27">
        <v>47</v>
      </c>
      <c r="AA27">
        <v>20</v>
      </c>
      <c r="AB27">
        <v>12</v>
      </c>
      <c r="AC27">
        <v>15</v>
      </c>
      <c r="AD27">
        <v>12</v>
      </c>
      <c r="AE27">
        <v>3</v>
      </c>
      <c r="AF27">
        <v>7</v>
      </c>
      <c r="AG27">
        <v>2</v>
      </c>
      <c r="AH27">
        <v>104</v>
      </c>
      <c r="AI27">
        <v>12</v>
      </c>
      <c r="AJ27">
        <v>44</v>
      </c>
      <c r="AK27">
        <v>48</v>
      </c>
      <c r="AL27">
        <v>155</v>
      </c>
      <c r="AM27">
        <v>17</v>
      </c>
      <c r="AN27">
        <v>77</v>
      </c>
      <c r="AO27">
        <v>61</v>
      </c>
      <c r="AP27">
        <v>21</v>
      </c>
      <c r="AQ27">
        <v>10</v>
      </c>
      <c r="AR27">
        <v>6</v>
      </c>
      <c r="AS27">
        <v>5</v>
      </c>
      <c r="AT27">
        <v>13</v>
      </c>
      <c r="AU27">
        <v>5</v>
      </c>
      <c r="AV27">
        <v>3</v>
      </c>
      <c r="AW27">
        <v>5</v>
      </c>
      <c r="AX27">
        <v>205</v>
      </c>
      <c r="AY27">
        <v>16</v>
      </c>
      <c r="AZ27">
        <v>59</v>
      </c>
      <c r="BA27">
        <v>130</v>
      </c>
      <c r="BB27">
        <v>38</v>
      </c>
      <c r="BC27">
        <v>6</v>
      </c>
      <c r="BD27">
        <v>28</v>
      </c>
      <c r="BE27">
        <v>4</v>
      </c>
      <c r="BF27">
        <v>24</v>
      </c>
      <c r="BG27">
        <v>10</v>
      </c>
      <c r="BH27">
        <v>9</v>
      </c>
      <c r="BI27">
        <v>5</v>
      </c>
      <c r="BJ27">
        <v>8</v>
      </c>
      <c r="BK27">
        <v>2</v>
      </c>
      <c r="BL27">
        <v>4</v>
      </c>
      <c r="BM27">
        <v>2</v>
      </c>
      <c r="BN27">
        <v>502</v>
      </c>
      <c r="BO27">
        <v>153</v>
      </c>
      <c r="BP27">
        <v>303</v>
      </c>
      <c r="BQ27">
        <v>46</v>
      </c>
      <c r="BR27">
        <v>58</v>
      </c>
      <c r="BS27">
        <v>27</v>
      </c>
      <c r="BT27">
        <v>28</v>
      </c>
      <c r="BU27">
        <v>3</v>
      </c>
      <c r="BV27">
        <v>1766</v>
      </c>
      <c r="BW27">
        <v>710</v>
      </c>
      <c r="BX27">
        <v>342</v>
      </c>
      <c r="BY27">
        <v>714</v>
      </c>
      <c r="BZ27">
        <v>743</v>
      </c>
      <c r="CA27">
        <v>337</v>
      </c>
      <c r="CB27">
        <v>206</v>
      </c>
      <c r="CC27">
        <v>200</v>
      </c>
      <c r="CD27">
        <v>442</v>
      </c>
      <c r="CE27">
        <v>41</v>
      </c>
      <c r="CF27">
        <v>198</v>
      </c>
      <c r="CG27">
        <v>203</v>
      </c>
    </row>
    <row r="28" spans="1:85">
      <c r="A28" t="s">
        <v>909</v>
      </c>
      <c r="B28">
        <v>4277</v>
      </c>
      <c r="C28">
        <v>1339</v>
      </c>
      <c r="D28">
        <v>1251</v>
      </c>
      <c r="E28">
        <v>1687</v>
      </c>
      <c r="F28">
        <v>2</v>
      </c>
      <c r="G28">
        <v>1</v>
      </c>
      <c r="H28" t="s">
        <v>19</v>
      </c>
      <c r="I28">
        <v>1</v>
      </c>
      <c r="J28">
        <v>324</v>
      </c>
      <c r="K28">
        <v>51</v>
      </c>
      <c r="L28">
        <v>80</v>
      </c>
      <c r="M28">
        <v>193</v>
      </c>
      <c r="N28">
        <v>248</v>
      </c>
      <c r="O28">
        <v>36</v>
      </c>
      <c r="P28">
        <v>67</v>
      </c>
      <c r="Q28">
        <v>145</v>
      </c>
      <c r="R28">
        <v>364</v>
      </c>
      <c r="S28">
        <v>58</v>
      </c>
      <c r="T28">
        <v>116</v>
      </c>
      <c r="U28">
        <v>190</v>
      </c>
      <c r="V28">
        <v>40</v>
      </c>
      <c r="W28">
        <v>14</v>
      </c>
      <c r="X28">
        <v>9</v>
      </c>
      <c r="Y28">
        <v>17</v>
      </c>
      <c r="Z28">
        <v>27</v>
      </c>
      <c r="AA28">
        <v>12</v>
      </c>
      <c r="AB28">
        <v>5</v>
      </c>
      <c r="AC28">
        <v>10</v>
      </c>
      <c r="AD28">
        <v>3</v>
      </c>
      <c r="AE28" t="s">
        <v>19</v>
      </c>
      <c r="AF28">
        <v>1</v>
      </c>
      <c r="AG28">
        <v>2</v>
      </c>
      <c r="AH28">
        <v>148</v>
      </c>
      <c r="AI28">
        <v>14</v>
      </c>
      <c r="AJ28">
        <v>52</v>
      </c>
      <c r="AK28">
        <v>82</v>
      </c>
      <c r="AL28">
        <v>113</v>
      </c>
      <c r="AM28">
        <v>10</v>
      </c>
      <c r="AN28">
        <v>42</v>
      </c>
      <c r="AO28">
        <v>61</v>
      </c>
      <c r="AP28">
        <v>16</v>
      </c>
      <c r="AQ28">
        <v>6</v>
      </c>
      <c r="AR28">
        <v>2</v>
      </c>
      <c r="AS28">
        <v>8</v>
      </c>
      <c r="AT28">
        <v>17</v>
      </c>
      <c r="AU28">
        <v>2</v>
      </c>
      <c r="AV28">
        <v>5</v>
      </c>
      <c r="AW28">
        <v>10</v>
      </c>
      <c r="AX28">
        <v>222</v>
      </c>
      <c r="AY28">
        <v>36</v>
      </c>
      <c r="AZ28">
        <v>31</v>
      </c>
      <c r="BA28">
        <v>155</v>
      </c>
      <c r="BB28">
        <v>16</v>
      </c>
      <c r="BC28">
        <v>3</v>
      </c>
      <c r="BD28">
        <v>12</v>
      </c>
      <c r="BE28">
        <v>1</v>
      </c>
      <c r="BF28">
        <v>20</v>
      </c>
      <c r="BG28">
        <v>8</v>
      </c>
      <c r="BH28">
        <v>7</v>
      </c>
      <c r="BI28">
        <v>5</v>
      </c>
      <c r="BJ28">
        <v>8</v>
      </c>
      <c r="BK28" t="s">
        <v>19</v>
      </c>
      <c r="BL28">
        <v>2</v>
      </c>
      <c r="BM28">
        <v>6</v>
      </c>
      <c r="BN28">
        <v>631</v>
      </c>
      <c r="BO28">
        <v>229</v>
      </c>
      <c r="BP28">
        <v>337</v>
      </c>
      <c r="BQ28">
        <v>65</v>
      </c>
      <c r="BR28">
        <v>79</v>
      </c>
      <c r="BS28">
        <v>38</v>
      </c>
      <c r="BT28">
        <v>29</v>
      </c>
      <c r="BU28">
        <v>12</v>
      </c>
      <c r="BV28">
        <v>2027</v>
      </c>
      <c r="BW28">
        <v>856</v>
      </c>
      <c r="BX28">
        <v>394</v>
      </c>
      <c r="BY28">
        <v>777</v>
      </c>
      <c r="BZ28">
        <v>704</v>
      </c>
      <c r="CA28">
        <v>320</v>
      </c>
      <c r="CB28">
        <v>185</v>
      </c>
      <c r="CC28">
        <v>199</v>
      </c>
      <c r="CD28">
        <v>415</v>
      </c>
      <c r="CE28">
        <v>61</v>
      </c>
      <c r="CF28">
        <v>205</v>
      </c>
      <c r="CG28">
        <v>149</v>
      </c>
    </row>
    <row r="29" spans="1:85">
      <c r="A29" t="s">
        <v>908</v>
      </c>
      <c r="B29">
        <v>12835</v>
      </c>
      <c r="C29">
        <v>2837</v>
      </c>
      <c r="D29">
        <v>3869</v>
      </c>
      <c r="E29">
        <v>6129</v>
      </c>
      <c r="F29">
        <v>9</v>
      </c>
      <c r="G29">
        <v>1</v>
      </c>
      <c r="H29">
        <v>2</v>
      </c>
      <c r="I29">
        <v>6</v>
      </c>
      <c r="J29">
        <v>1088</v>
      </c>
      <c r="K29">
        <v>116</v>
      </c>
      <c r="L29">
        <v>230</v>
      </c>
      <c r="M29">
        <v>742</v>
      </c>
      <c r="N29">
        <v>729</v>
      </c>
      <c r="O29">
        <v>110</v>
      </c>
      <c r="P29">
        <v>216</v>
      </c>
      <c r="Q29">
        <v>403</v>
      </c>
      <c r="R29">
        <v>1376</v>
      </c>
      <c r="S29">
        <v>191</v>
      </c>
      <c r="T29">
        <v>414</v>
      </c>
      <c r="U29">
        <v>771</v>
      </c>
      <c r="V29">
        <v>108</v>
      </c>
      <c r="W29">
        <v>38</v>
      </c>
      <c r="X29">
        <v>18</v>
      </c>
      <c r="Y29">
        <v>52</v>
      </c>
      <c r="Z29">
        <v>63</v>
      </c>
      <c r="AA29">
        <v>27</v>
      </c>
      <c r="AB29">
        <v>14</v>
      </c>
      <c r="AC29">
        <v>22</v>
      </c>
      <c r="AD29">
        <v>8</v>
      </c>
      <c r="AE29">
        <v>1</v>
      </c>
      <c r="AF29">
        <v>2</v>
      </c>
      <c r="AG29">
        <v>5</v>
      </c>
      <c r="AH29">
        <v>658</v>
      </c>
      <c r="AI29">
        <v>38</v>
      </c>
      <c r="AJ29">
        <v>196</v>
      </c>
      <c r="AK29">
        <v>424</v>
      </c>
      <c r="AL29">
        <v>424</v>
      </c>
      <c r="AM29">
        <v>34</v>
      </c>
      <c r="AN29">
        <v>165</v>
      </c>
      <c r="AO29">
        <v>225</v>
      </c>
      <c r="AP29">
        <v>83</v>
      </c>
      <c r="AQ29">
        <v>47</v>
      </c>
      <c r="AR29">
        <v>13</v>
      </c>
      <c r="AS29">
        <v>23</v>
      </c>
      <c r="AT29">
        <v>32</v>
      </c>
      <c r="AU29">
        <v>6</v>
      </c>
      <c r="AV29">
        <v>6</v>
      </c>
      <c r="AW29">
        <v>20</v>
      </c>
      <c r="AX29">
        <v>792</v>
      </c>
      <c r="AY29">
        <v>76</v>
      </c>
      <c r="AZ29">
        <v>75</v>
      </c>
      <c r="BA29">
        <v>641</v>
      </c>
      <c r="BB29">
        <v>56</v>
      </c>
      <c r="BC29">
        <v>10</v>
      </c>
      <c r="BD29">
        <v>31</v>
      </c>
      <c r="BE29">
        <v>15</v>
      </c>
      <c r="BF29">
        <v>59</v>
      </c>
      <c r="BG29">
        <v>18</v>
      </c>
      <c r="BH29">
        <v>17</v>
      </c>
      <c r="BI29">
        <v>24</v>
      </c>
      <c r="BJ29">
        <v>28</v>
      </c>
      <c r="BK29" t="s">
        <v>19</v>
      </c>
      <c r="BL29">
        <v>9</v>
      </c>
      <c r="BM29">
        <v>19</v>
      </c>
      <c r="BN29">
        <v>1870</v>
      </c>
      <c r="BO29">
        <v>503</v>
      </c>
      <c r="BP29">
        <v>1077</v>
      </c>
      <c r="BQ29">
        <v>290</v>
      </c>
      <c r="BR29">
        <v>177</v>
      </c>
      <c r="BS29">
        <v>69</v>
      </c>
      <c r="BT29">
        <v>85</v>
      </c>
      <c r="BU29">
        <v>23</v>
      </c>
      <c r="BV29">
        <v>5623</v>
      </c>
      <c r="BW29">
        <v>1592</v>
      </c>
      <c r="BX29">
        <v>1297</v>
      </c>
      <c r="BY29">
        <v>2734</v>
      </c>
      <c r="BZ29">
        <v>2282</v>
      </c>
      <c r="CA29">
        <v>691</v>
      </c>
      <c r="CB29">
        <v>783</v>
      </c>
      <c r="CC29">
        <v>808</v>
      </c>
      <c r="CD29">
        <v>1205</v>
      </c>
      <c r="CE29">
        <v>220</v>
      </c>
      <c r="CF29">
        <v>501</v>
      </c>
      <c r="CG29">
        <v>484</v>
      </c>
    </row>
    <row r="30" spans="1:85">
      <c r="A30" t="s">
        <v>907</v>
      </c>
      <c r="B30">
        <v>10188</v>
      </c>
      <c r="C30">
        <v>2287</v>
      </c>
      <c r="D30">
        <v>2679</v>
      </c>
      <c r="E30">
        <v>5222</v>
      </c>
      <c r="F30">
        <v>18</v>
      </c>
      <c r="G30">
        <v>3</v>
      </c>
      <c r="H30">
        <v>10</v>
      </c>
      <c r="I30">
        <v>5</v>
      </c>
      <c r="J30">
        <v>697</v>
      </c>
      <c r="K30">
        <v>70</v>
      </c>
      <c r="L30">
        <v>140</v>
      </c>
      <c r="M30">
        <v>487</v>
      </c>
      <c r="N30">
        <v>677</v>
      </c>
      <c r="O30">
        <v>88</v>
      </c>
      <c r="P30">
        <v>156</v>
      </c>
      <c r="Q30">
        <v>433</v>
      </c>
      <c r="R30">
        <v>1159</v>
      </c>
      <c r="S30">
        <v>186</v>
      </c>
      <c r="T30">
        <v>297</v>
      </c>
      <c r="U30">
        <v>676</v>
      </c>
      <c r="V30">
        <v>121</v>
      </c>
      <c r="W30">
        <v>44</v>
      </c>
      <c r="X30">
        <v>34</v>
      </c>
      <c r="Y30">
        <v>43</v>
      </c>
      <c r="Z30">
        <v>42</v>
      </c>
      <c r="AA30">
        <v>10</v>
      </c>
      <c r="AB30">
        <v>12</v>
      </c>
      <c r="AC30">
        <v>20</v>
      </c>
      <c r="AD30">
        <v>5</v>
      </c>
      <c r="AE30">
        <v>2</v>
      </c>
      <c r="AF30" t="s">
        <v>19</v>
      </c>
      <c r="AG30">
        <v>3</v>
      </c>
      <c r="AH30">
        <v>444</v>
      </c>
      <c r="AI30">
        <v>42</v>
      </c>
      <c r="AJ30">
        <v>99</v>
      </c>
      <c r="AK30">
        <v>303</v>
      </c>
      <c r="AL30">
        <v>396</v>
      </c>
      <c r="AM30">
        <v>31</v>
      </c>
      <c r="AN30">
        <v>129</v>
      </c>
      <c r="AO30">
        <v>236</v>
      </c>
      <c r="AP30">
        <v>103</v>
      </c>
      <c r="AQ30">
        <v>42</v>
      </c>
      <c r="AR30">
        <v>18</v>
      </c>
      <c r="AS30">
        <v>43</v>
      </c>
      <c r="AT30">
        <v>48</v>
      </c>
      <c r="AU30">
        <v>15</v>
      </c>
      <c r="AV30">
        <v>5</v>
      </c>
      <c r="AW30">
        <v>28</v>
      </c>
      <c r="AX30">
        <v>499</v>
      </c>
      <c r="AY30">
        <v>46</v>
      </c>
      <c r="AZ30">
        <v>43</v>
      </c>
      <c r="BA30">
        <v>410</v>
      </c>
      <c r="BB30">
        <v>52</v>
      </c>
      <c r="BC30">
        <v>10</v>
      </c>
      <c r="BD30">
        <v>24</v>
      </c>
      <c r="BE30">
        <v>18</v>
      </c>
      <c r="BF30">
        <v>36</v>
      </c>
      <c r="BG30">
        <v>10</v>
      </c>
      <c r="BH30">
        <v>9</v>
      </c>
      <c r="BI30">
        <v>17</v>
      </c>
      <c r="BJ30">
        <v>8</v>
      </c>
      <c r="BK30">
        <v>1</v>
      </c>
      <c r="BL30">
        <v>1</v>
      </c>
      <c r="BM30">
        <v>6</v>
      </c>
      <c r="BN30">
        <v>1415</v>
      </c>
      <c r="BO30">
        <v>397</v>
      </c>
      <c r="BP30">
        <v>767</v>
      </c>
      <c r="BQ30">
        <v>251</v>
      </c>
      <c r="BR30">
        <v>111</v>
      </c>
      <c r="BS30">
        <v>40</v>
      </c>
      <c r="BT30">
        <v>59</v>
      </c>
      <c r="BU30">
        <v>12</v>
      </c>
      <c r="BV30">
        <v>4631</v>
      </c>
      <c r="BW30">
        <v>1352</v>
      </c>
      <c r="BX30">
        <v>806</v>
      </c>
      <c r="BY30">
        <v>2473</v>
      </c>
      <c r="BZ30">
        <v>1658</v>
      </c>
      <c r="CA30">
        <v>570</v>
      </c>
      <c r="CB30">
        <v>439</v>
      </c>
      <c r="CC30">
        <v>649</v>
      </c>
      <c r="CD30">
        <v>996</v>
      </c>
      <c r="CE30">
        <v>124</v>
      </c>
      <c r="CF30">
        <v>426</v>
      </c>
      <c r="CG30">
        <v>446</v>
      </c>
    </row>
    <row r="31" spans="1:85">
      <c r="A31" t="s">
        <v>906</v>
      </c>
      <c r="B31">
        <v>16206</v>
      </c>
      <c r="C31">
        <v>4146</v>
      </c>
      <c r="D31">
        <v>3878</v>
      </c>
      <c r="E31">
        <v>8182</v>
      </c>
      <c r="F31">
        <v>18</v>
      </c>
      <c r="G31">
        <v>2</v>
      </c>
      <c r="H31">
        <v>5</v>
      </c>
      <c r="I31">
        <v>11</v>
      </c>
      <c r="J31">
        <v>1283</v>
      </c>
      <c r="K31">
        <v>131</v>
      </c>
      <c r="L31">
        <v>219</v>
      </c>
      <c r="M31">
        <v>933</v>
      </c>
      <c r="N31">
        <v>714</v>
      </c>
      <c r="O31">
        <v>82</v>
      </c>
      <c r="P31">
        <v>151</v>
      </c>
      <c r="Q31">
        <v>481</v>
      </c>
      <c r="R31">
        <v>1801</v>
      </c>
      <c r="S31">
        <v>344</v>
      </c>
      <c r="T31">
        <v>354</v>
      </c>
      <c r="U31">
        <v>1103</v>
      </c>
      <c r="V31">
        <v>186</v>
      </c>
      <c r="W31">
        <v>86</v>
      </c>
      <c r="X31">
        <v>30</v>
      </c>
      <c r="Y31">
        <v>70</v>
      </c>
      <c r="Z31">
        <v>91</v>
      </c>
      <c r="AA31">
        <v>50</v>
      </c>
      <c r="AB31">
        <v>11</v>
      </c>
      <c r="AC31">
        <v>30</v>
      </c>
      <c r="AD31">
        <v>10</v>
      </c>
      <c r="AE31">
        <v>2</v>
      </c>
      <c r="AF31">
        <v>2</v>
      </c>
      <c r="AG31">
        <v>6</v>
      </c>
      <c r="AH31">
        <v>764</v>
      </c>
      <c r="AI31">
        <v>41</v>
      </c>
      <c r="AJ31">
        <v>163</v>
      </c>
      <c r="AK31">
        <v>560</v>
      </c>
      <c r="AL31">
        <v>406</v>
      </c>
      <c r="AM31">
        <v>32</v>
      </c>
      <c r="AN31">
        <v>117</v>
      </c>
      <c r="AO31">
        <v>257</v>
      </c>
      <c r="AP31">
        <v>167</v>
      </c>
      <c r="AQ31">
        <v>78</v>
      </c>
      <c r="AR31">
        <v>20</v>
      </c>
      <c r="AS31">
        <v>69</v>
      </c>
      <c r="AT31">
        <v>177</v>
      </c>
      <c r="AU31">
        <v>55</v>
      </c>
      <c r="AV31">
        <v>11</v>
      </c>
      <c r="AW31">
        <v>111</v>
      </c>
      <c r="AX31">
        <v>693</v>
      </c>
      <c r="AY31">
        <v>47</v>
      </c>
      <c r="AZ31">
        <v>84</v>
      </c>
      <c r="BA31">
        <v>562</v>
      </c>
      <c r="BB31">
        <v>74</v>
      </c>
      <c r="BC31">
        <v>13</v>
      </c>
      <c r="BD31">
        <v>48</v>
      </c>
      <c r="BE31">
        <v>13</v>
      </c>
      <c r="BF31">
        <v>55</v>
      </c>
      <c r="BG31">
        <v>13</v>
      </c>
      <c r="BH31">
        <v>17</v>
      </c>
      <c r="BI31">
        <v>25</v>
      </c>
      <c r="BJ31">
        <v>18</v>
      </c>
      <c r="BK31">
        <v>2</v>
      </c>
      <c r="BL31">
        <v>4</v>
      </c>
      <c r="BM31">
        <v>12</v>
      </c>
      <c r="BN31">
        <v>2259</v>
      </c>
      <c r="BO31">
        <v>719</v>
      </c>
      <c r="BP31">
        <v>1160</v>
      </c>
      <c r="BQ31">
        <v>380</v>
      </c>
      <c r="BR31">
        <v>212</v>
      </c>
      <c r="BS31">
        <v>96</v>
      </c>
      <c r="BT31">
        <v>96</v>
      </c>
      <c r="BU31">
        <v>20</v>
      </c>
      <c r="BV31">
        <v>7600</v>
      </c>
      <c r="BW31">
        <v>2525</v>
      </c>
      <c r="BX31">
        <v>1192</v>
      </c>
      <c r="BY31">
        <v>3883</v>
      </c>
      <c r="BZ31">
        <v>2515</v>
      </c>
      <c r="CA31">
        <v>939</v>
      </c>
      <c r="CB31">
        <v>620</v>
      </c>
      <c r="CC31">
        <v>956</v>
      </c>
      <c r="CD31">
        <v>1691</v>
      </c>
      <c r="CE31">
        <v>268</v>
      </c>
      <c r="CF31">
        <v>644</v>
      </c>
      <c r="CG31">
        <v>779</v>
      </c>
    </row>
    <row r="32" spans="1:85">
      <c r="A32" t="s">
        <v>905</v>
      </c>
      <c r="B32">
        <v>30046</v>
      </c>
      <c r="C32">
        <v>5442</v>
      </c>
      <c r="D32">
        <v>7478</v>
      </c>
      <c r="E32">
        <v>17126</v>
      </c>
      <c r="F32">
        <v>3</v>
      </c>
      <c r="G32" t="s">
        <v>19</v>
      </c>
      <c r="H32" t="s">
        <v>19</v>
      </c>
      <c r="I32">
        <v>3</v>
      </c>
      <c r="J32">
        <v>2124</v>
      </c>
      <c r="K32">
        <v>149</v>
      </c>
      <c r="L32">
        <v>323</v>
      </c>
      <c r="M32">
        <v>1652</v>
      </c>
      <c r="N32">
        <v>1418</v>
      </c>
      <c r="O32">
        <v>108</v>
      </c>
      <c r="P32">
        <v>374</v>
      </c>
      <c r="Q32">
        <v>936</v>
      </c>
      <c r="R32">
        <v>3737</v>
      </c>
      <c r="S32">
        <v>403</v>
      </c>
      <c r="T32">
        <v>774</v>
      </c>
      <c r="U32">
        <v>2560</v>
      </c>
      <c r="V32">
        <v>384</v>
      </c>
      <c r="W32">
        <v>104</v>
      </c>
      <c r="X32">
        <v>94</v>
      </c>
      <c r="Y32">
        <v>186</v>
      </c>
      <c r="Z32">
        <v>148</v>
      </c>
      <c r="AA32">
        <v>35</v>
      </c>
      <c r="AB32">
        <v>23</v>
      </c>
      <c r="AC32">
        <v>90</v>
      </c>
      <c r="AD32">
        <v>43</v>
      </c>
      <c r="AE32">
        <v>4</v>
      </c>
      <c r="AF32">
        <v>9</v>
      </c>
      <c r="AG32">
        <v>30</v>
      </c>
      <c r="AH32">
        <v>1605</v>
      </c>
      <c r="AI32">
        <v>68</v>
      </c>
      <c r="AJ32">
        <v>289</v>
      </c>
      <c r="AK32">
        <v>1248</v>
      </c>
      <c r="AL32">
        <v>927</v>
      </c>
      <c r="AM32">
        <v>56</v>
      </c>
      <c r="AN32">
        <v>271</v>
      </c>
      <c r="AO32">
        <v>600</v>
      </c>
      <c r="AP32">
        <v>397</v>
      </c>
      <c r="AQ32">
        <v>95</v>
      </c>
      <c r="AR32">
        <v>69</v>
      </c>
      <c r="AS32">
        <v>233</v>
      </c>
      <c r="AT32">
        <v>233</v>
      </c>
      <c r="AU32">
        <v>41</v>
      </c>
      <c r="AV32">
        <v>19</v>
      </c>
      <c r="AW32">
        <v>173</v>
      </c>
      <c r="AX32">
        <v>1342</v>
      </c>
      <c r="AY32">
        <v>70</v>
      </c>
      <c r="AZ32">
        <v>122</v>
      </c>
      <c r="BA32">
        <v>1150</v>
      </c>
      <c r="BB32">
        <v>108</v>
      </c>
      <c r="BC32">
        <v>10</v>
      </c>
      <c r="BD32">
        <v>68</v>
      </c>
      <c r="BE32">
        <v>30</v>
      </c>
      <c r="BF32">
        <v>98</v>
      </c>
      <c r="BG32">
        <v>14</v>
      </c>
      <c r="BH32">
        <v>56</v>
      </c>
      <c r="BI32">
        <v>28</v>
      </c>
      <c r="BJ32">
        <v>59</v>
      </c>
      <c r="BK32" t="s">
        <v>19</v>
      </c>
      <c r="BL32">
        <v>8</v>
      </c>
      <c r="BM32">
        <v>51</v>
      </c>
      <c r="BN32">
        <v>4412</v>
      </c>
      <c r="BO32">
        <v>1165</v>
      </c>
      <c r="BP32">
        <v>1961</v>
      </c>
      <c r="BQ32">
        <v>1286</v>
      </c>
      <c r="BR32">
        <v>424</v>
      </c>
      <c r="BS32">
        <v>145</v>
      </c>
      <c r="BT32">
        <v>190</v>
      </c>
      <c r="BU32">
        <v>89</v>
      </c>
      <c r="BV32">
        <v>13969</v>
      </c>
      <c r="BW32">
        <v>3026</v>
      </c>
      <c r="BX32">
        <v>2681</v>
      </c>
      <c r="BY32">
        <v>8262</v>
      </c>
      <c r="BZ32">
        <v>4374</v>
      </c>
      <c r="CA32">
        <v>912</v>
      </c>
      <c r="CB32">
        <v>1417</v>
      </c>
      <c r="CC32">
        <v>2045</v>
      </c>
      <c r="CD32">
        <v>2776</v>
      </c>
      <c r="CE32">
        <v>497</v>
      </c>
      <c r="CF32">
        <v>1111</v>
      </c>
      <c r="CG32">
        <v>1168</v>
      </c>
    </row>
    <row r="33" spans="1:85">
      <c r="A33" t="s">
        <v>904</v>
      </c>
      <c r="B33">
        <v>11076</v>
      </c>
      <c r="C33">
        <v>2341</v>
      </c>
      <c r="D33">
        <v>2914</v>
      </c>
      <c r="E33">
        <v>5821</v>
      </c>
      <c r="F33">
        <v>8</v>
      </c>
      <c r="G33" t="s">
        <v>19</v>
      </c>
      <c r="H33">
        <v>1</v>
      </c>
      <c r="I33">
        <v>7</v>
      </c>
      <c r="J33">
        <v>740</v>
      </c>
      <c r="K33">
        <v>70</v>
      </c>
      <c r="L33">
        <v>122</v>
      </c>
      <c r="M33">
        <v>548</v>
      </c>
      <c r="N33">
        <v>691</v>
      </c>
      <c r="O33">
        <v>83</v>
      </c>
      <c r="P33">
        <v>158</v>
      </c>
      <c r="Q33">
        <v>450</v>
      </c>
      <c r="R33">
        <v>1452</v>
      </c>
      <c r="S33">
        <v>144</v>
      </c>
      <c r="T33">
        <v>304</v>
      </c>
      <c r="U33">
        <v>1004</v>
      </c>
      <c r="V33">
        <v>149</v>
      </c>
      <c r="W33">
        <v>37</v>
      </c>
      <c r="X33">
        <v>16</v>
      </c>
      <c r="Y33">
        <v>96</v>
      </c>
      <c r="Z33">
        <v>57</v>
      </c>
      <c r="AA33">
        <v>15</v>
      </c>
      <c r="AB33">
        <v>6</v>
      </c>
      <c r="AC33">
        <v>36</v>
      </c>
      <c r="AD33">
        <v>5</v>
      </c>
      <c r="AE33" t="s">
        <v>19</v>
      </c>
      <c r="AF33">
        <v>2</v>
      </c>
      <c r="AG33">
        <v>3</v>
      </c>
      <c r="AH33">
        <v>576</v>
      </c>
      <c r="AI33">
        <v>33</v>
      </c>
      <c r="AJ33">
        <v>112</v>
      </c>
      <c r="AK33">
        <v>431</v>
      </c>
      <c r="AL33">
        <v>505</v>
      </c>
      <c r="AM33">
        <v>30</v>
      </c>
      <c r="AN33">
        <v>138</v>
      </c>
      <c r="AO33">
        <v>337</v>
      </c>
      <c r="AP33">
        <v>93</v>
      </c>
      <c r="AQ33">
        <v>17</v>
      </c>
      <c r="AR33">
        <v>25</v>
      </c>
      <c r="AS33">
        <v>51</v>
      </c>
      <c r="AT33">
        <v>67</v>
      </c>
      <c r="AU33">
        <v>12</v>
      </c>
      <c r="AV33">
        <v>5</v>
      </c>
      <c r="AW33">
        <v>50</v>
      </c>
      <c r="AX33">
        <v>484</v>
      </c>
      <c r="AY33">
        <v>54</v>
      </c>
      <c r="AZ33">
        <v>31</v>
      </c>
      <c r="BA33">
        <v>399</v>
      </c>
      <c r="BB33">
        <v>47</v>
      </c>
      <c r="BC33">
        <v>8</v>
      </c>
      <c r="BD33">
        <v>32</v>
      </c>
      <c r="BE33">
        <v>7</v>
      </c>
      <c r="BF33">
        <v>31</v>
      </c>
      <c r="BG33">
        <v>8</v>
      </c>
      <c r="BH33">
        <v>10</v>
      </c>
      <c r="BI33">
        <v>13</v>
      </c>
      <c r="BJ33">
        <v>19</v>
      </c>
      <c r="BK33" t="s">
        <v>19</v>
      </c>
      <c r="BL33">
        <v>1</v>
      </c>
      <c r="BM33">
        <v>18</v>
      </c>
      <c r="BN33">
        <v>1682</v>
      </c>
      <c r="BO33">
        <v>372</v>
      </c>
      <c r="BP33">
        <v>977</v>
      </c>
      <c r="BQ33">
        <v>333</v>
      </c>
      <c r="BR33">
        <v>131</v>
      </c>
      <c r="BS33">
        <v>41</v>
      </c>
      <c r="BT33">
        <v>69</v>
      </c>
      <c r="BU33">
        <v>21</v>
      </c>
      <c r="BV33">
        <v>4989</v>
      </c>
      <c r="BW33">
        <v>1425</v>
      </c>
      <c r="BX33">
        <v>861</v>
      </c>
      <c r="BY33">
        <v>2703</v>
      </c>
      <c r="BZ33">
        <v>1607</v>
      </c>
      <c r="CA33">
        <v>470</v>
      </c>
      <c r="CB33">
        <v>477</v>
      </c>
      <c r="CC33">
        <v>660</v>
      </c>
      <c r="CD33">
        <v>933</v>
      </c>
      <c r="CE33">
        <v>177</v>
      </c>
      <c r="CF33">
        <v>417</v>
      </c>
      <c r="CG33">
        <v>339</v>
      </c>
    </row>
    <row r="34" spans="1:85">
      <c r="A34" t="s">
        <v>903</v>
      </c>
      <c r="B34">
        <v>6746</v>
      </c>
      <c r="C34">
        <v>1512</v>
      </c>
      <c r="D34">
        <v>1695</v>
      </c>
      <c r="E34">
        <v>3539</v>
      </c>
      <c r="F34">
        <v>3</v>
      </c>
      <c r="G34" t="s">
        <v>19</v>
      </c>
      <c r="H34" t="s">
        <v>19</v>
      </c>
      <c r="I34">
        <v>3</v>
      </c>
      <c r="J34">
        <v>599</v>
      </c>
      <c r="K34">
        <v>52</v>
      </c>
      <c r="L34">
        <v>100</v>
      </c>
      <c r="M34">
        <v>447</v>
      </c>
      <c r="N34">
        <v>274</v>
      </c>
      <c r="O34">
        <v>29</v>
      </c>
      <c r="P34">
        <v>50</v>
      </c>
      <c r="Q34">
        <v>195</v>
      </c>
      <c r="R34">
        <v>741</v>
      </c>
      <c r="S34">
        <v>80</v>
      </c>
      <c r="T34">
        <v>165</v>
      </c>
      <c r="U34">
        <v>496</v>
      </c>
      <c r="V34">
        <v>51</v>
      </c>
      <c r="W34">
        <v>13</v>
      </c>
      <c r="X34">
        <v>11</v>
      </c>
      <c r="Y34">
        <v>27</v>
      </c>
      <c r="Z34">
        <v>26</v>
      </c>
      <c r="AA34">
        <v>13</v>
      </c>
      <c r="AB34">
        <v>5</v>
      </c>
      <c r="AC34">
        <v>8</v>
      </c>
      <c r="AD34">
        <v>9</v>
      </c>
      <c r="AE34">
        <v>1</v>
      </c>
      <c r="AF34">
        <v>1</v>
      </c>
      <c r="AG34">
        <v>7</v>
      </c>
      <c r="AH34">
        <v>413</v>
      </c>
      <c r="AI34">
        <v>14</v>
      </c>
      <c r="AJ34">
        <v>92</v>
      </c>
      <c r="AK34">
        <v>307</v>
      </c>
      <c r="AL34">
        <v>159</v>
      </c>
      <c r="AM34">
        <v>9</v>
      </c>
      <c r="AN34">
        <v>44</v>
      </c>
      <c r="AO34">
        <v>106</v>
      </c>
      <c r="AP34">
        <v>49</v>
      </c>
      <c r="AQ34">
        <v>23</v>
      </c>
      <c r="AR34">
        <v>11</v>
      </c>
      <c r="AS34">
        <v>15</v>
      </c>
      <c r="AT34">
        <v>34</v>
      </c>
      <c r="AU34">
        <v>7</v>
      </c>
      <c r="AV34">
        <v>1</v>
      </c>
      <c r="AW34">
        <v>26</v>
      </c>
      <c r="AX34">
        <v>355</v>
      </c>
      <c r="AY34">
        <v>21</v>
      </c>
      <c r="AZ34">
        <v>45</v>
      </c>
      <c r="BA34">
        <v>289</v>
      </c>
      <c r="BB34">
        <v>17</v>
      </c>
      <c r="BC34" t="s">
        <v>19</v>
      </c>
      <c r="BD34">
        <v>13</v>
      </c>
      <c r="BE34">
        <v>4</v>
      </c>
      <c r="BF34">
        <v>9</v>
      </c>
      <c r="BG34" t="s">
        <v>19</v>
      </c>
      <c r="BH34">
        <v>6</v>
      </c>
      <c r="BI34">
        <v>3</v>
      </c>
      <c r="BJ34">
        <v>21</v>
      </c>
      <c r="BK34" t="s">
        <v>19</v>
      </c>
      <c r="BL34">
        <v>2</v>
      </c>
      <c r="BM34">
        <v>19</v>
      </c>
      <c r="BN34">
        <v>895</v>
      </c>
      <c r="BO34">
        <v>274</v>
      </c>
      <c r="BP34">
        <v>500</v>
      </c>
      <c r="BQ34">
        <v>121</v>
      </c>
      <c r="BR34">
        <v>99</v>
      </c>
      <c r="BS34">
        <v>46</v>
      </c>
      <c r="BT34">
        <v>40</v>
      </c>
      <c r="BU34">
        <v>13</v>
      </c>
      <c r="BV34">
        <v>3107</v>
      </c>
      <c r="BW34">
        <v>953</v>
      </c>
      <c r="BX34">
        <v>479</v>
      </c>
      <c r="BY34">
        <v>1675</v>
      </c>
      <c r="BZ34">
        <v>1102</v>
      </c>
      <c r="CA34">
        <v>411</v>
      </c>
      <c r="CB34">
        <v>240</v>
      </c>
      <c r="CC34">
        <v>451</v>
      </c>
      <c r="CD34">
        <v>725</v>
      </c>
      <c r="CE34">
        <v>103</v>
      </c>
      <c r="CF34">
        <v>335</v>
      </c>
      <c r="CG34">
        <v>287</v>
      </c>
    </row>
    <row r="35" spans="1:85">
      <c r="A35" t="s">
        <v>902</v>
      </c>
      <c r="B35">
        <v>8922</v>
      </c>
      <c r="C35">
        <v>2588</v>
      </c>
      <c r="D35">
        <v>2354</v>
      </c>
      <c r="E35">
        <v>3980</v>
      </c>
      <c r="F35">
        <v>7</v>
      </c>
      <c r="G35" t="s">
        <v>19</v>
      </c>
      <c r="H35">
        <v>2</v>
      </c>
      <c r="I35">
        <v>5</v>
      </c>
      <c r="J35">
        <v>787</v>
      </c>
      <c r="K35">
        <v>75</v>
      </c>
      <c r="L35">
        <v>166</v>
      </c>
      <c r="M35">
        <v>546</v>
      </c>
      <c r="N35">
        <v>408</v>
      </c>
      <c r="O35">
        <v>50</v>
      </c>
      <c r="P35">
        <v>112</v>
      </c>
      <c r="Q35">
        <v>246</v>
      </c>
      <c r="R35">
        <v>1051</v>
      </c>
      <c r="S35">
        <v>226</v>
      </c>
      <c r="T35">
        <v>270</v>
      </c>
      <c r="U35">
        <v>555</v>
      </c>
      <c r="V35">
        <v>97</v>
      </c>
      <c r="W35">
        <v>38</v>
      </c>
      <c r="X35">
        <v>13</v>
      </c>
      <c r="Y35">
        <v>46</v>
      </c>
      <c r="Z35">
        <v>35</v>
      </c>
      <c r="AA35">
        <v>12</v>
      </c>
      <c r="AB35">
        <v>8</v>
      </c>
      <c r="AC35">
        <v>15</v>
      </c>
      <c r="AD35">
        <v>7</v>
      </c>
      <c r="AE35">
        <v>1</v>
      </c>
      <c r="AF35">
        <v>5</v>
      </c>
      <c r="AG35">
        <v>1</v>
      </c>
      <c r="AH35">
        <v>463</v>
      </c>
      <c r="AI35">
        <v>43</v>
      </c>
      <c r="AJ35">
        <v>138</v>
      </c>
      <c r="AK35">
        <v>282</v>
      </c>
      <c r="AL35">
        <v>197</v>
      </c>
      <c r="AM35">
        <v>20</v>
      </c>
      <c r="AN35">
        <v>78</v>
      </c>
      <c r="AO35">
        <v>99</v>
      </c>
      <c r="AP35">
        <v>170</v>
      </c>
      <c r="AQ35">
        <v>85</v>
      </c>
      <c r="AR35">
        <v>20</v>
      </c>
      <c r="AS35">
        <v>65</v>
      </c>
      <c r="AT35">
        <v>82</v>
      </c>
      <c r="AU35">
        <v>27</v>
      </c>
      <c r="AV35">
        <v>8</v>
      </c>
      <c r="AW35">
        <v>47</v>
      </c>
      <c r="AX35">
        <v>292</v>
      </c>
      <c r="AY35">
        <v>36</v>
      </c>
      <c r="AZ35">
        <v>29</v>
      </c>
      <c r="BA35">
        <v>227</v>
      </c>
      <c r="BB35">
        <v>42</v>
      </c>
      <c r="BC35">
        <v>9</v>
      </c>
      <c r="BD35">
        <v>29</v>
      </c>
      <c r="BE35">
        <v>4</v>
      </c>
      <c r="BF35">
        <v>23</v>
      </c>
      <c r="BG35">
        <v>7</v>
      </c>
      <c r="BH35">
        <v>11</v>
      </c>
      <c r="BI35">
        <v>5</v>
      </c>
      <c r="BJ35">
        <v>21</v>
      </c>
      <c r="BK35">
        <v>3</v>
      </c>
      <c r="BL35">
        <v>1</v>
      </c>
      <c r="BM35">
        <v>17</v>
      </c>
      <c r="BN35">
        <v>1236</v>
      </c>
      <c r="BO35">
        <v>414</v>
      </c>
      <c r="BP35">
        <v>672</v>
      </c>
      <c r="BQ35">
        <v>150</v>
      </c>
      <c r="BR35">
        <v>127</v>
      </c>
      <c r="BS35">
        <v>46</v>
      </c>
      <c r="BT35">
        <v>69</v>
      </c>
      <c r="BU35">
        <v>12</v>
      </c>
      <c r="BV35">
        <v>4164</v>
      </c>
      <c r="BW35">
        <v>1643</v>
      </c>
      <c r="BX35">
        <v>701</v>
      </c>
      <c r="BY35">
        <v>1820</v>
      </c>
      <c r="BZ35">
        <v>1700</v>
      </c>
      <c r="CA35">
        <v>707</v>
      </c>
      <c r="CB35">
        <v>432</v>
      </c>
      <c r="CC35">
        <v>561</v>
      </c>
      <c r="CD35">
        <v>891</v>
      </c>
      <c r="CE35">
        <v>125</v>
      </c>
      <c r="CF35">
        <v>361</v>
      </c>
      <c r="CG35">
        <v>405</v>
      </c>
    </row>
    <row r="36" spans="1:85">
      <c r="A36" t="s">
        <v>901</v>
      </c>
      <c r="B36">
        <v>34987</v>
      </c>
      <c r="C36">
        <v>9079</v>
      </c>
      <c r="D36">
        <v>7209</v>
      </c>
      <c r="E36">
        <v>18699</v>
      </c>
      <c r="F36">
        <v>23</v>
      </c>
      <c r="G36">
        <v>3</v>
      </c>
      <c r="H36">
        <v>7</v>
      </c>
      <c r="I36">
        <v>13</v>
      </c>
      <c r="J36">
        <v>2618</v>
      </c>
      <c r="K36">
        <v>270</v>
      </c>
      <c r="L36">
        <v>318</v>
      </c>
      <c r="M36">
        <v>2030</v>
      </c>
      <c r="N36">
        <v>1685</v>
      </c>
      <c r="O36">
        <v>175</v>
      </c>
      <c r="P36">
        <v>263</v>
      </c>
      <c r="Q36">
        <v>1247</v>
      </c>
      <c r="R36">
        <v>4660</v>
      </c>
      <c r="S36">
        <v>893</v>
      </c>
      <c r="T36">
        <v>657</v>
      </c>
      <c r="U36">
        <v>3110</v>
      </c>
      <c r="V36">
        <v>450</v>
      </c>
      <c r="W36">
        <v>129</v>
      </c>
      <c r="X36">
        <v>57</v>
      </c>
      <c r="Y36">
        <v>264</v>
      </c>
      <c r="Z36">
        <v>134</v>
      </c>
      <c r="AA36">
        <v>40</v>
      </c>
      <c r="AB36">
        <v>16</v>
      </c>
      <c r="AC36">
        <v>78</v>
      </c>
      <c r="AD36">
        <v>30</v>
      </c>
      <c r="AE36">
        <v>7</v>
      </c>
      <c r="AF36">
        <v>3</v>
      </c>
      <c r="AG36">
        <v>20</v>
      </c>
      <c r="AH36">
        <v>1745</v>
      </c>
      <c r="AI36">
        <v>105</v>
      </c>
      <c r="AJ36">
        <v>255</v>
      </c>
      <c r="AK36">
        <v>1385</v>
      </c>
      <c r="AL36">
        <v>1043</v>
      </c>
      <c r="AM36">
        <v>83</v>
      </c>
      <c r="AN36">
        <v>188</v>
      </c>
      <c r="AO36">
        <v>772</v>
      </c>
      <c r="AP36">
        <v>1023</v>
      </c>
      <c r="AQ36">
        <v>479</v>
      </c>
      <c r="AR36">
        <v>120</v>
      </c>
      <c r="AS36">
        <v>424</v>
      </c>
      <c r="AT36">
        <v>235</v>
      </c>
      <c r="AU36">
        <v>50</v>
      </c>
      <c r="AV36">
        <v>18</v>
      </c>
      <c r="AW36">
        <v>167</v>
      </c>
      <c r="AX36">
        <v>1160</v>
      </c>
      <c r="AY36">
        <v>107</v>
      </c>
      <c r="AZ36">
        <v>122</v>
      </c>
      <c r="BA36">
        <v>931</v>
      </c>
      <c r="BB36">
        <v>96</v>
      </c>
      <c r="BC36">
        <v>21</v>
      </c>
      <c r="BD36">
        <v>59</v>
      </c>
      <c r="BE36">
        <v>16</v>
      </c>
      <c r="BF36">
        <v>49</v>
      </c>
      <c r="BG36">
        <v>12</v>
      </c>
      <c r="BH36">
        <v>16</v>
      </c>
      <c r="BI36">
        <v>21</v>
      </c>
      <c r="BJ36">
        <v>30</v>
      </c>
      <c r="BK36">
        <v>1</v>
      </c>
      <c r="BL36">
        <v>16</v>
      </c>
      <c r="BM36">
        <v>13</v>
      </c>
      <c r="BN36">
        <v>4670</v>
      </c>
      <c r="BO36">
        <v>1652</v>
      </c>
      <c r="BP36">
        <v>2223</v>
      </c>
      <c r="BQ36">
        <v>795</v>
      </c>
      <c r="BR36">
        <v>452</v>
      </c>
      <c r="BS36">
        <v>211</v>
      </c>
      <c r="BT36">
        <v>183</v>
      </c>
      <c r="BU36">
        <v>58</v>
      </c>
      <c r="BV36">
        <v>16395</v>
      </c>
      <c r="BW36">
        <v>5134</v>
      </c>
      <c r="BX36">
        <v>2188</v>
      </c>
      <c r="BY36">
        <v>9073</v>
      </c>
      <c r="BZ36">
        <v>4853</v>
      </c>
      <c r="CA36">
        <v>1812</v>
      </c>
      <c r="CB36">
        <v>1092</v>
      </c>
      <c r="CC36">
        <v>1949</v>
      </c>
      <c r="CD36">
        <v>3601</v>
      </c>
      <c r="CE36">
        <v>811</v>
      </c>
      <c r="CF36">
        <v>1340</v>
      </c>
      <c r="CG36">
        <v>1450</v>
      </c>
    </row>
    <row r="37" spans="1:85">
      <c r="A37" t="s">
        <v>900</v>
      </c>
      <c r="B37">
        <v>22465</v>
      </c>
      <c r="C37">
        <v>5204</v>
      </c>
      <c r="D37">
        <v>4946</v>
      </c>
      <c r="E37">
        <v>12315</v>
      </c>
      <c r="F37">
        <v>11</v>
      </c>
      <c r="G37" t="s">
        <v>19</v>
      </c>
      <c r="H37">
        <v>5</v>
      </c>
      <c r="I37">
        <v>6</v>
      </c>
      <c r="J37">
        <v>1903</v>
      </c>
      <c r="K37">
        <v>153</v>
      </c>
      <c r="L37">
        <v>276</v>
      </c>
      <c r="M37">
        <v>1474</v>
      </c>
      <c r="N37">
        <v>1172</v>
      </c>
      <c r="O37">
        <v>112</v>
      </c>
      <c r="P37">
        <v>202</v>
      </c>
      <c r="Q37">
        <v>858</v>
      </c>
      <c r="R37">
        <v>2873</v>
      </c>
      <c r="S37">
        <v>396</v>
      </c>
      <c r="T37">
        <v>487</v>
      </c>
      <c r="U37">
        <v>1990</v>
      </c>
      <c r="V37">
        <v>267</v>
      </c>
      <c r="W37">
        <v>77</v>
      </c>
      <c r="X37">
        <v>33</v>
      </c>
      <c r="Y37">
        <v>157</v>
      </c>
      <c r="Z37">
        <v>109</v>
      </c>
      <c r="AA37">
        <v>28</v>
      </c>
      <c r="AB37">
        <v>11</v>
      </c>
      <c r="AC37">
        <v>70</v>
      </c>
      <c r="AD37">
        <v>24</v>
      </c>
      <c r="AE37">
        <v>1</v>
      </c>
      <c r="AF37">
        <v>4</v>
      </c>
      <c r="AG37">
        <v>19</v>
      </c>
      <c r="AH37">
        <v>1273</v>
      </c>
      <c r="AI37">
        <v>68</v>
      </c>
      <c r="AJ37">
        <v>227</v>
      </c>
      <c r="AK37">
        <v>978</v>
      </c>
      <c r="AL37">
        <v>736</v>
      </c>
      <c r="AM37">
        <v>42</v>
      </c>
      <c r="AN37">
        <v>155</v>
      </c>
      <c r="AO37">
        <v>539</v>
      </c>
      <c r="AP37">
        <v>353</v>
      </c>
      <c r="AQ37">
        <v>157</v>
      </c>
      <c r="AR37">
        <v>50</v>
      </c>
      <c r="AS37">
        <v>146</v>
      </c>
      <c r="AT37">
        <v>111</v>
      </c>
      <c r="AU37">
        <v>23</v>
      </c>
      <c r="AV37">
        <v>7</v>
      </c>
      <c r="AW37">
        <v>81</v>
      </c>
      <c r="AX37">
        <v>904</v>
      </c>
      <c r="AY37">
        <v>70</v>
      </c>
      <c r="AZ37">
        <v>113</v>
      </c>
      <c r="BA37">
        <v>721</v>
      </c>
      <c r="BB37">
        <v>112</v>
      </c>
      <c r="BC37">
        <v>21</v>
      </c>
      <c r="BD37">
        <v>72</v>
      </c>
      <c r="BE37">
        <v>19</v>
      </c>
      <c r="BF37">
        <v>61</v>
      </c>
      <c r="BG37">
        <v>9</v>
      </c>
      <c r="BH37">
        <v>28</v>
      </c>
      <c r="BI37">
        <v>24</v>
      </c>
      <c r="BJ37">
        <v>22</v>
      </c>
      <c r="BK37">
        <v>2</v>
      </c>
      <c r="BL37">
        <v>6</v>
      </c>
      <c r="BM37">
        <v>14</v>
      </c>
      <c r="BN37">
        <v>2970</v>
      </c>
      <c r="BO37">
        <v>979</v>
      </c>
      <c r="BP37">
        <v>1462</v>
      </c>
      <c r="BQ37">
        <v>529</v>
      </c>
      <c r="BR37">
        <v>323</v>
      </c>
      <c r="BS37">
        <v>131</v>
      </c>
      <c r="BT37">
        <v>129</v>
      </c>
      <c r="BU37">
        <v>63</v>
      </c>
      <c r="BV37">
        <v>10215</v>
      </c>
      <c r="BW37">
        <v>3097</v>
      </c>
      <c r="BX37">
        <v>1330</v>
      </c>
      <c r="BY37">
        <v>5788</v>
      </c>
      <c r="BZ37">
        <v>3396</v>
      </c>
      <c r="CA37">
        <v>1226</v>
      </c>
      <c r="CB37">
        <v>729</v>
      </c>
      <c r="CC37">
        <v>1441</v>
      </c>
      <c r="CD37">
        <v>2222</v>
      </c>
      <c r="CE37">
        <v>365</v>
      </c>
      <c r="CF37">
        <v>965</v>
      </c>
      <c r="CG37">
        <v>892</v>
      </c>
    </row>
    <row r="38" spans="1:85">
      <c r="A38" t="s">
        <v>899</v>
      </c>
      <c r="B38">
        <v>5925</v>
      </c>
      <c r="C38">
        <v>1476</v>
      </c>
      <c r="D38">
        <v>1161</v>
      </c>
      <c r="E38">
        <v>3288</v>
      </c>
      <c r="F38">
        <v>5</v>
      </c>
      <c r="G38" t="s">
        <v>19</v>
      </c>
      <c r="H38">
        <v>1</v>
      </c>
      <c r="I38">
        <v>4</v>
      </c>
      <c r="J38">
        <v>448</v>
      </c>
      <c r="K38">
        <v>37</v>
      </c>
      <c r="L38">
        <v>54</v>
      </c>
      <c r="M38">
        <v>357</v>
      </c>
      <c r="N38">
        <v>277</v>
      </c>
      <c r="O38">
        <v>33</v>
      </c>
      <c r="P38">
        <v>47</v>
      </c>
      <c r="Q38">
        <v>197</v>
      </c>
      <c r="R38">
        <v>683</v>
      </c>
      <c r="S38">
        <v>96</v>
      </c>
      <c r="T38">
        <v>86</v>
      </c>
      <c r="U38">
        <v>501</v>
      </c>
      <c r="V38">
        <v>135</v>
      </c>
      <c r="W38">
        <v>19</v>
      </c>
      <c r="X38">
        <v>13</v>
      </c>
      <c r="Y38">
        <v>103</v>
      </c>
      <c r="Z38">
        <v>43</v>
      </c>
      <c r="AA38">
        <v>9</v>
      </c>
      <c r="AB38">
        <v>4</v>
      </c>
      <c r="AC38">
        <v>30</v>
      </c>
      <c r="AD38">
        <v>16</v>
      </c>
      <c r="AE38">
        <v>1</v>
      </c>
      <c r="AF38" t="s">
        <v>19</v>
      </c>
      <c r="AG38">
        <v>15</v>
      </c>
      <c r="AH38">
        <v>241</v>
      </c>
      <c r="AI38">
        <v>17</v>
      </c>
      <c r="AJ38">
        <v>35</v>
      </c>
      <c r="AK38">
        <v>189</v>
      </c>
      <c r="AL38">
        <v>124</v>
      </c>
      <c r="AM38">
        <v>6</v>
      </c>
      <c r="AN38">
        <v>27</v>
      </c>
      <c r="AO38">
        <v>91</v>
      </c>
      <c r="AP38">
        <v>88</v>
      </c>
      <c r="AQ38">
        <v>37</v>
      </c>
      <c r="AR38">
        <v>7</v>
      </c>
      <c r="AS38">
        <v>44</v>
      </c>
      <c r="AT38">
        <v>36</v>
      </c>
      <c r="AU38">
        <v>7</v>
      </c>
      <c r="AV38" t="s">
        <v>19</v>
      </c>
      <c r="AW38">
        <v>29</v>
      </c>
      <c r="AX38">
        <v>245</v>
      </c>
      <c r="AY38">
        <v>24</v>
      </c>
      <c r="AZ38">
        <v>22</v>
      </c>
      <c r="BA38">
        <v>199</v>
      </c>
      <c r="BB38">
        <v>40</v>
      </c>
      <c r="BC38">
        <v>15</v>
      </c>
      <c r="BD38">
        <v>22</v>
      </c>
      <c r="BE38">
        <v>3</v>
      </c>
      <c r="BF38">
        <v>20</v>
      </c>
      <c r="BG38">
        <v>5</v>
      </c>
      <c r="BH38">
        <v>7</v>
      </c>
      <c r="BI38">
        <v>8</v>
      </c>
      <c r="BJ38">
        <v>12</v>
      </c>
      <c r="BK38">
        <v>2</v>
      </c>
      <c r="BL38">
        <v>2</v>
      </c>
      <c r="BM38">
        <v>8</v>
      </c>
      <c r="BN38">
        <v>707</v>
      </c>
      <c r="BO38">
        <v>290</v>
      </c>
      <c r="BP38">
        <v>320</v>
      </c>
      <c r="BQ38">
        <v>97</v>
      </c>
      <c r="BR38">
        <v>44</v>
      </c>
      <c r="BS38">
        <v>30</v>
      </c>
      <c r="BT38">
        <v>11</v>
      </c>
      <c r="BU38">
        <v>3</v>
      </c>
      <c r="BV38">
        <v>2849</v>
      </c>
      <c r="BW38">
        <v>873</v>
      </c>
      <c r="BX38">
        <v>361</v>
      </c>
      <c r="BY38">
        <v>1615</v>
      </c>
      <c r="BZ38">
        <v>902</v>
      </c>
      <c r="CA38">
        <v>359</v>
      </c>
      <c r="CB38">
        <v>177</v>
      </c>
      <c r="CC38">
        <v>366</v>
      </c>
      <c r="CD38">
        <v>639</v>
      </c>
      <c r="CE38">
        <v>101</v>
      </c>
      <c r="CF38">
        <v>239</v>
      </c>
      <c r="CG38">
        <v>299</v>
      </c>
    </row>
    <row r="39" spans="1:85">
      <c r="A39" t="s">
        <v>898</v>
      </c>
      <c r="B39">
        <v>5633</v>
      </c>
      <c r="C39">
        <v>1376</v>
      </c>
      <c r="D39">
        <v>1964</v>
      </c>
      <c r="E39">
        <v>2293</v>
      </c>
      <c r="F39">
        <v>5</v>
      </c>
      <c r="G39" t="s">
        <v>19</v>
      </c>
      <c r="H39">
        <v>5</v>
      </c>
      <c r="I39" t="s">
        <v>19</v>
      </c>
      <c r="J39">
        <v>365</v>
      </c>
      <c r="K39">
        <v>30</v>
      </c>
      <c r="L39">
        <v>81</v>
      </c>
      <c r="M39">
        <v>254</v>
      </c>
      <c r="N39">
        <v>407</v>
      </c>
      <c r="O39">
        <v>21</v>
      </c>
      <c r="P39">
        <v>131</v>
      </c>
      <c r="Q39">
        <v>255</v>
      </c>
      <c r="R39">
        <v>746</v>
      </c>
      <c r="S39">
        <v>87</v>
      </c>
      <c r="T39">
        <v>229</v>
      </c>
      <c r="U39">
        <v>430</v>
      </c>
      <c r="V39">
        <v>60</v>
      </c>
      <c r="W39">
        <v>12</v>
      </c>
      <c r="X39">
        <v>19</v>
      </c>
      <c r="Y39">
        <v>29</v>
      </c>
      <c r="Z39">
        <v>17</v>
      </c>
      <c r="AA39">
        <v>4</v>
      </c>
      <c r="AB39">
        <v>5</v>
      </c>
      <c r="AC39">
        <v>8</v>
      </c>
      <c r="AD39">
        <v>1</v>
      </c>
      <c r="AE39">
        <v>1</v>
      </c>
      <c r="AF39" t="s">
        <v>19</v>
      </c>
      <c r="AG39" t="s">
        <v>19</v>
      </c>
      <c r="AH39">
        <v>284</v>
      </c>
      <c r="AI39">
        <v>24</v>
      </c>
      <c r="AJ39">
        <v>77</v>
      </c>
      <c r="AK39">
        <v>183</v>
      </c>
      <c r="AL39">
        <v>300</v>
      </c>
      <c r="AM39">
        <v>11</v>
      </c>
      <c r="AN39">
        <v>116</v>
      </c>
      <c r="AO39">
        <v>173</v>
      </c>
      <c r="AP39">
        <v>66</v>
      </c>
      <c r="AQ39">
        <v>31</v>
      </c>
      <c r="AR39">
        <v>12</v>
      </c>
      <c r="AS39">
        <v>23</v>
      </c>
      <c r="AT39">
        <v>18</v>
      </c>
      <c r="AU39">
        <v>4</v>
      </c>
      <c r="AV39" t="s">
        <v>19</v>
      </c>
      <c r="AW39">
        <v>14</v>
      </c>
      <c r="AX39">
        <v>233</v>
      </c>
      <c r="AY39">
        <v>50</v>
      </c>
      <c r="AZ39">
        <v>42</v>
      </c>
      <c r="BA39">
        <v>141</v>
      </c>
      <c r="BB39">
        <v>23</v>
      </c>
      <c r="BC39">
        <v>2</v>
      </c>
      <c r="BD39">
        <v>17</v>
      </c>
      <c r="BE39">
        <v>4</v>
      </c>
      <c r="BF39">
        <v>4</v>
      </c>
      <c r="BG39">
        <v>1</v>
      </c>
      <c r="BH39">
        <v>2</v>
      </c>
      <c r="BI39">
        <v>1</v>
      </c>
      <c r="BJ39">
        <v>12</v>
      </c>
      <c r="BK39" t="s">
        <v>19</v>
      </c>
      <c r="BL39">
        <v>10</v>
      </c>
      <c r="BM39">
        <v>2</v>
      </c>
      <c r="BN39">
        <v>794</v>
      </c>
      <c r="BO39">
        <v>214</v>
      </c>
      <c r="BP39">
        <v>511</v>
      </c>
      <c r="BQ39">
        <v>69</v>
      </c>
      <c r="BR39">
        <v>48</v>
      </c>
      <c r="BS39">
        <v>10</v>
      </c>
      <c r="BT39">
        <v>31</v>
      </c>
      <c r="BU39">
        <v>7</v>
      </c>
      <c r="BV39">
        <v>2662</v>
      </c>
      <c r="BW39">
        <v>917</v>
      </c>
      <c r="BX39">
        <v>658</v>
      </c>
      <c r="BY39">
        <v>1087</v>
      </c>
      <c r="BZ39">
        <v>893</v>
      </c>
      <c r="CA39">
        <v>374</v>
      </c>
      <c r="CB39">
        <v>291</v>
      </c>
      <c r="CC39">
        <v>228</v>
      </c>
      <c r="CD39">
        <v>382</v>
      </c>
      <c r="CE39">
        <v>54</v>
      </c>
      <c r="CF39">
        <v>278</v>
      </c>
      <c r="CG39">
        <v>50</v>
      </c>
    </row>
    <row r="40" spans="1:85">
      <c r="A40" t="s">
        <v>897</v>
      </c>
      <c r="B40">
        <v>4237</v>
      </c>
      <c r="C40">
        <v>1248</v>
      </c>
      <c r="D40">
        <v>1592</v>
      </c>
      <c r="E40">
        <v>1397</v>
      </c>
      <c r="F40" t="s">
        <v>19</v>
      </c>
      <c r="G40" t="s">
        <v>19</v>
      </c>
      <c r="H40" t="s">
        <v>19</v>
      </c>
      <c r="I40" t="s">
        <v>19</v>
      </c>
      <c r="J40">
        <v>215</v>
      </c>
      <c r="K40">
        <v>27</v>
      </c>
      <c r="L40">
        <v>68</v>
      </c>
      <c r="M40">
        <v>120</v>
      </c>
      <c r="N40">
        <v>302</v>
      </c>
      <c r="O40">
        <v>82</v>
      </c>
      <c r="P40">
        <v>96</v>
      </c>
      <c r="Q40">
        <v>124</v>
      </c>
      <c r="R40">
        <v>466</v>
      </c>
      <c r="S40">
        <v>58</v>
      </c>
      <c r="T40">
        <v>169</v>
      </c>
      <c r="U40">
        <v>239</v>
      </c>
      <c r="V40">
        <v>45</v>
      </c>
      <c r="W40">
        <v>12</v>
      </c>
      <c r="X40">
        <v>11</v>
      </c>
      <c r="Y40">
        <v>22</v>
      </c>
      <c r="Z40">
        <v>38</v>
      </c>
      <c r="AA40">
        <v>14</v>
      </c>
      <c r="AB40">
        <v>9</v>
      </c>
      <c r="AC40">
        <v>15</v>
      </c>
      <c r="AD40">
        <v>2</v>
      </c>
      <c r="AE40" t="s">
        <v>19</v>
      </c>
      <c r="AF40">
        <v>1</v>
      </c>
      <c r="AG40">
        <v>1</v>
      </c>
      <c r="AH40">
        <v>157</v>
      </c>
      <c r="AI40">
        <v>9</v>
      </c>
      <c r="AJ40">
        <v>62</v>
      </c>
      <c r="AK40">
        <v>86</v>
      </c>
      <c r="AL40">
        <v>192</v>
      </c>
      <c r="AM40">
        <v>14</v>
      </c>
      <c r="AN40">
        <v>81</v>
      </c>
      <c r="AO40">
        <v>97</v>
      </c>
      <c r="AP40">
        <v>7</v>
      </c>
      <c r="AQ40">
        <v>1</v>
      </c>
      <c r="AR40">
        <v>2</v>
      </c>
      <c r="AS40">
        <v>4</v>
      </c>
      <c r="AT40">
        <v>25</v>
      </c>
      <c r="AU40">
        <v>8</v>
      </c>
      <c r="AV40">
        <v>3</v>
      </c>
      <c r="AW40">
        <v>14</v>
      </c>
      <c r="AX40">
        <v>240</v>
      </c>
      <c r="AY40">
        <v>46</v>
      </c>
      <c r="AZ40">
        <v>24</v>
      </c>
      <c r="BA40">
        <v>170</v>
      </c>
      <c r="BB40">
        <v>12</v>
      </c>
      <c r="BC40">
        <v>1</v>
      </c>
      <c r="BD40">
        <v>10</v>
      </c>
      <c r="BE40">
        <v>1</v>
      </c>
      <c r="BF40">
        <v>18</v>
      </c>
      <c r="BG40">
        <v>9</v>
      </c>
      <c r="BH40">
        <v>7</v>
      </c>
      <c r="BI40">
        <v>2</v>
      </c>
      <c r="BJ40">
        <v>6</v>
      </c>
      <c r="BK40" t="s">
        <v>19</v>
      </c>
      <c r="BL40">
        <v>5</v>
      </c>
      <c r="BM40">
        <v>1</v>
      </c>
      <c r="BN40">
        <v>675</v>
      </c>
      <c r="BO40">
        <v>170</v>
      </c>
      <c r="BP40">
        <v>450</v>
      </c>
      <c r="BQ40">
        <v>55</v>
      </c>
      <c r="BR40">
        <v>36</v>
      </c>
      <c r="BS40">
        <v>11</v>
      </c>
      <c r="BT40">
        <v>23</v>
      </c>
      <c r="BU40">
        <v>2</v>
      </c>
      <c r="BV40">
        <v>2022</v>
      </c>
      <c r="BW40">
        <v>807</v>
      </c>
      <c r="BX40">
        <v>622</v>
      </c>
      <c r="BY40">
        <v>593</v>
      </c>
      <c r="BZ40">
        <v>938</v>
      </c>
      <c r="CA40">
        <v>369</v>
      </c>
      <c r="CB40">
        <v>414</v>
      </c>
      <c r="CC40">
        <v>155</v>
      </c>
      <c r="CD40">
        <v>281</v>
      </c>
      <c r="CE40">
        <v>48</v>
      </c>
      <c r="CF40">
        <v>141</v>
      </c>
      <c r="CG40">
        <v>92</v>
      </c>
    </row>
    <row r="41" spans="1:85">
      <c r="A41" t="s">
        <v>896</v>
      </c>
      <c r="B41">
        <v>4841</v>
      </c>
      <c r="C41">
        <v>997</v>
      </c>
      <c r="D41">
        <v>2023</v>
      </c>
      <c r="E41">
        <v>1821</v>
      </c>
      <c r="F41" t="s">
        <v>19</v>
      </c>
      <c r="G41" t="s">
        <v>19</v>
      </c>
      <c r="H41" t="s">
        <v>19</v>
      </c>
      <c r="I41" t="s">
        <v>19</v>
      </c>
      <c r="J41">
        <v>267</v>
      </c>
      <c r="K41">
        <v>14</v>
      </c>
      <c r="L41">
        <v>88</v>
      </c>
      <c r="M41">
        <v>165</v>
      </c>
      <c r="N41">
        <v>380</v>
      </c>
      <c r="O41">
        <v>33</v>
      </c>
      <c r="P41">
        <v>152</v>
      </c>
      <c r="Q41">
        <v>195</v>
      </c>
      <c r="R41">
        <v>625</v>
      </c>
      <c r="S41">
        <v>74</v>
      </c>
      <c r="T41">
        <v>238</v>
      </c>
      <c r="U41">
        <v>313</v>
      </c>
      <c r="V41">
        <v>39</v>
      </c>
      <c r="W41">
        <v>21</v>
      </c>
      <c r="X41">
        <v>11</v>
      </c>
      <c r="Y41">
        <v>7</v>
      </c>
      <c r="Z41">
        <v>34</v>
      </c>
      <c r="AA41">
        <v>19</v>
      </c>
      <c r="AB41">
        <v>8</v>
      </c>
      <c r="AC41">
        <v>7</v>
      </c>
      <c r="AD41">
        <v>4</v>
      </c>
      <c r="AE41">
        <v>2</v>
      </c>
      <c r="AF41">
        <v>1</v>
      </c>
      <c r="AG41">
        <v>1</v>
      </c>
      <c r="AH41">
        <v>226</v>
      </c>
      <c r="AI41">
        <v>9</v>
      </c>
      <c r="AJ41">
        <v>81</v>
      </c>
      <c r="AK41">
        <v>136</v>
      </c>
      <c r="AL41">
        <v>296</v>
      </c>
      <c r="AM41">
        <v>16</v>
      </c>
      <c r="AN41">
        <v>127</v>
      </c>
      <c r="AO41">
        <v>153</v>
      </c>
      <c r="AP41">
        <v>13</v>
      </c>
      <c r="AQ41">
        <v>4</v>
      </c>
      <c r="AR41">
        <v>7</v>
      </c>
      <c r="AS41">
        <v>2</v>
      </c>
      <c r="AT41">
        <v>13</v>
      </c>
      <c r="AU41">
        <v>3</v>
      </c>
      <c r="AV41">
        <v>3</v>
      </c>
      <c r="AW41">
        <v>7</v>
      </c>
      <c r="AX41">
        <v>293</v>
      </c>
      <c r="AY41">
        <v>38</v>
      </c>
      <c r="AZ41">
        <v>56</v>
      </c>
      <c r="BA41">
        <v>199</v>
      </c>
      <c r="BB41">
        <v>26</v>
      </c>
      <c r="BC41">
        <v>7</v>
      </c>
      <c r="BD41">
        <v>14</v>
      </c>
      <c r="BE41">
        <v>5</v>
      </c>
      <c r="BF41">
        <v>22</v>
      </c>
      <c r="BG41">
        <v>4</v>
      </c>
      <c r="BH41">
        <v>14</v>
      </c>
      <c r="BI41">
        <v>4</v>
      </c>
      <c r="BJ41">
        <v>18</v>
      </c>
      <c r="BK41">
        <v>3</v>
      </c>
      <c r="BL41">
        <v>10</v>
      </c>
      <c r="BM41">
        <v>5</v>
      </c>
      <c r="BN41">
        <v>732</v>
      </c>
      <c r="BO41">
        <v>139</v>
      </c>
      <c r="BP41">
        <v>538</v>
      </c>
      <c r="BQ41">
        <v>55</v>
      </c>
      <c r="BR41">
        <v>36</v>
      </c>
      <c r="BS41">
        <v>10</v>
      </c>
      <c r="BT41">
        <v>24</v>
      </c>
      <c r="BU41">
        <v>2</v>
      </c>
      <c r="BV41">
        <v>1979</v>
      </c>
      <c r="BW41">
        <v>639</v>
      </c>
      <c r="BX41">
        <v>673</v>
      </c>
      <c r="BY41">
        <v>667</v>
      </c>
      <c r="BZ41">
        <v>800</v>
      </c>
      <c r="CA41">
        <v>263</v>
      </c>
      <c r="CB41">
        <v>347</v>
      </c>
      <c r="CC41">
        <v>190</v>
      </c>
      <c r="CD41">
        <v>499</v>
      </c>
      <c r="CE41">
        <v>46</v>
      </c>
      <c r="CF41">
        <v>240</v>
      </c>
      <c r="CG41">
        <v>213</v>
      </c>
    </row>
    <row r="42" spans="1:85">
      <c r="A42" t="s">
        <v>895</v>
      </c>
      <c r="B42">
        <v>11252</v>
      </c>
      <c r="C42">
        <v>2316</v>
      </c>
      <c r="D42">
        <v>3483</v>
      </c>
      <c r="E42">
        <v>5453</v>
      </c>
      <c r="F42">
        <v>6</v>
      </c>
      <c r="G42">
        <v>3</v>
      </c>
      <c r="H42">
        <v>1</v>
      </c>
      <c r="I42">
        <v>2</v>
      </c>
      <c r="J42">
        <v>733</v>
      </c>
      <c r="K42">
        <v>64</v>
      </c>
      <c r="L42">
        <v>217</v>
      </c>
      <c r="M42">
        <v>452</v>
      </c>
      <c r="N42">
        <v>587</v>
      </c>
      <c r="O42">
        <v>58</v>
      </c>
      <c r="P42">
        <v>191</v>
      </c>
      <c r="Q42">
        <v>338</v>
      </c>
      <c r="R42">
        <v>1385</v>
      </c>
      <c r="S42">
        <v>168</v>
      </c>
      <c r="T42">
        <v>404</v>
      </c>
      <c r="U42">
        <v>813</v>
      </c>
      <c r="V42">
        <v>135</v>
      </c>
      <c r="W42">
        <v>34</v>
      </c>
      <c r="X42">
        <v>26</v>
      </c>
      <c r="Y42">
        <v>75</v>
      </c>
      <c r="Z42">
        <v>96</v>
      </c>
      <c r="AA42">
        <v>29</v>
      </c>
      <c r="AB42">
        <v>19</v>
      </c>
      <c r="AC42">
        <v>48</v>
      </c>
      <c r="AD42">
        <v>8</v>
      </c>
      <c r="AE42">
        <v>1</v>
      </c>
      <c r="AF42">
        <v>2</v>
      </c>
      <c r="AG42">
        <v>5</v>
      </c>
      <c r="AH42">
        <v>594</v>
      </c>
      <c r="AI42">
        <v>32</v>
      </c>
      <c r="AJ42">
        <v>188</v>
      </c>
      <c r="AK42">
        <v>374</v>
      </c>
      <c r="AL42">
        <v>422</v>
      </c>
      <c r="AM42">
        <v>29</v>
      </c>
      <c r="AN42">
        <v>157</v>
      </c>
      <c r="AO42">
        <v>236</v>
      </c>
      <c r="AP42">
        <v>82</v>
      </c>
      <c r="AQ42">
        <v>26</v>
      </c>
      <c r="AR42">
        <v>11</v>
      </c>
      <c r="AS42">
        <v>45</v>
      </c>
      <c r="AT42">
        <v>48</v>
      </c>
      <c r="AU42">
        <v>17</v>
      </c>
      <c r="AV42">
        <v>1</v>
      </c>
      <c r="AW42">
        <v>30</v>
      </c>
      <c r="AX42">
        <v>764</v>
      </c>
      <c r="AY42">
        <v>53</v>
      </c>
      <c r="AZ42">
        <v>136</v>
      </c>
      <c r="BA42">
        <v>575</v>
      </c>
      <c r="BB42">
        <v>63</v>
      </c>
      <c r="BC42">
        <v>11</v>
      </c>
      <c r="BD42">
        <v>43</v>
      </c>
      <c r="BE42">
        <v>9</v>
      </c>
      <c r="BF42">
        <v>41</v>
      </c>
      <c r="BG42">
        <v>7</v>
      </c>
      <c r="BH42">
        <v>11</v>
      </c>
      <c r="BI42">
        <v>23</v>
      </c>
      <c r="BJ42">
        <v>10</v>
      </c>
      <c r="BK42">
        <v>2</v>
      </c>
      <c r="BL42">
        <v>3</v>
      </c>
      <c r="BM42">
        <v>5</v>
      </c>
      <c r="BN42">
        <v>1661</v>
      </c>
      <c r="BO42">
        <v>370</v>
      </c>
      <c r="BP42">
        <v>805</v>
      </c>
      <c r="BQ42">
        <v>486</v>
      </c>
      <c r="BR42">
        <v>209</v>
      </c>
      <c r="BS42">
        <v>70</v>
      </c>
      <c r="BT42">
        <v>111</v>
      </c>
      <c r="BU42">
        <v>28</v>
      </c>
      <c r="BV42">
        <v>4870</v>
      </c>
      <c r="BW42">
        <v>1462</v>
      </c>
      <c r="BX42">
        <v>1056</v>
      </c>
      <c r="BY42">
        <v>2352</v>
      </c>
      <c r="BZ42">
        <v>1501</v>
      </c>
      <c r="CA42">
        <v>666</v>
      </c>
      <c r="CB42">
        <v>357</v>
      </c>
      <c r="CC42">
        <v>478</v>
      </c>
      <c r="CD42">
        <v>1132</v>
      </c>
      <c r="CE42">
        <v>118</v>
      </c>
      <c r="CF42">
        <v>616</v>
      </c>
      <c r="CG42">
        <v>398</v>
      </c>
    </row>
    <row r="43" spans="1:85">
      <c r="A43" t="s">
        <v>894</v>
      </c>
      <c r="B43">
        <v>13249</v>
      </c>
      <c r="C43">
        <v>3202</v>
      </c>
      <c r="D43">
        <v>3785</v>
      </c>
      <c r="E43">
        <v>6262</v>
      </c>
      <c r="F43">
        <v>28</v>
      </c>
      <c r="G43">
        <v>9</v>
      </c>
      <c r="H43">
        <v>14</v>
      </c>
      <c r="I43">
        <v>5</v>
      </c>
      <c r="J43">
        <v>764</v>
      </c>
      <c r="K43">
        <v>63</v>
      </c>
      <c r="L43">
        <v>182</v>
      </c>
      <c r="M43">
        <v>519</v>
      </c>
      <c r="N43">
        <v>1094</v>
      </c>
      <c r="O43">
        <v>84</v>
      </c>
      <c r="P43">
        <v>320</v>
      </c>
      <c r="Q43">
        <v>690</v>
      </c>
      <c r="R43">
        <v>1799</v>
      </c>
      <c r="S43">
        <v>214</v>
      </c>
      <c r="T43">
        <v>510</v>
      </c>
      <c r="U43">
        <v>1075</v>
      </c>
      <c r="V43">
        <v>156</v>
      </c>
      <c r="W43">
        <v>50</v>
      </c>
      <c r="X43">
        <v>25</v>
      </c>
      <c r="Y43">
        <v>81</v>
      </c>
      <c r="Z43">
        <v>75</v>
      </c>
      <c r="AA43">
        <v>29</v>
      </c>
      <c r="AB43">
        <v>8</v>
      </c>
      <c r="AC43">
        <v>38</v>
      </c>
      <c r="AD43">
        <v>12</v>
      </c>
      <c r="AE43" t="s">
        <v>19</v>
      </c>
      <c r="AF43">
        <v>2</v>
      </c>
      <c r="AG43">
        <v>10</v>
      </c>
      <c r="AH43">
        <v>643</v>
      </c>
      <c r="AI43">
        <v>38</v>
      </c>
      <c r="AJ43">
        <v>175</v>
      </c>
      <c r="AK43">
        <v>430</v>
      </c>
      <c r="AL43">
        <v>789</v>
      </c>
      <c r="AM43">
        <v>58</v>
      </c>
      <c r="AN43">
        <v>288</v>
      </c>
      <c r="AO43">
        <v>443</v>
      </c>
      <c r="AP43">
        <v>64</v>
      </c>
      <c r="AQ43">
        <v>27</v>
      </c>
      <c r="AR43">
        <v>11</v>
      </c>
      <c r="AS43">
        <v>26</v>
      </c>
      <c r="AT43">
        <v>60</v>
      </c>
      <c r="AU43">
        <v>12</v>
      </c>
      <c r="AV43">
        <v>1</v>
      </c>
      <c r="AW43">
        <v>47</v>
      </c>
      <c r="AX43">
        <v>446</v>
      </c>
      <c r="AY43">
        <v>60</v>
      </c>
      <c r="AZ43">
        <v>41</v>
      </c>
      <c r="BA43">
        <v>345</v>
      </c>
      <c r="BB43">
        <v>53</v>
      </c>
      <c r="BC43">
        <v>18</v>
      </c>
      <c r="BD43">
        <v>22</v>
      </c>
      <c r="BE43">
        <v>13</v>
      </c>
      <c r="BF43">
        <v>43</v>
      </c>
      <c r="BG43">
        <v>13</v>
      </c>
      <c r="BH43">
        <v>15</v>
      </c>
      <c r="BI43">
        <v>15</v>
      </c>
      <c r="BJ43">
        <v>20</v>
      </c>
      <c r="BK43">
        <v>2</v>
      </c>
      <c r="BL43">
        <v>3</v>
      </c>
      <c r="BM43">
        <v>15</v>
      </c>
      <c r="BN43">
        <v>1963</v>
      </c>
      <c r="BO43">
        <v>562</v>
      </c>
      <c r="BP43">
        <v>1031</v>
      </c>
      <c r="BQ43">
        <v>370</v>
      </c>
      <c r="BR43">
        <v>175</v>
      </c>
      <c r="BS43">
        <v>65</v>
      </c>
      <c r="BT43">
        <v>75</v>
      </c>
      <c r="BU43">
        <v>35</v>
      </c>
      <c r="BV43">
        <v>5964</v>
      </c>
      <c r="BW43">
        <v>1960</v>
      </c>
      <c r="BX43">
        <v>1157</v>
      </c>
      <c r="BY43">
        <v>2847</v>
      </c>
      <c r="BZ43">
        <v>2271</v>
      </c>
      <c r="CA43">
        <v>828</v>
      </c>
      <c r="CB43">
        <v>671</v>
      </c>
      <c r="CC43">
        <v>772</v>
      </c>
      <c r="CD43">
        <v>1075</v>
      </c>
      <c r="CE43">
        <v>217</v>
      </c>
      <c r="CF43">
        <v>490</v>
      </c>
      <c r="CG43">
        <v>368</v>
      </c>
    </row>
    <row r="44" spans="1:85">
      <c r="A44" t="s">
        <v>893</v>
      </c>
      <c r="B44">
        <v>9897</v>
      </c>
      <c r="C44">
        <v>1643</v>
      </c>
      <c r="D44">
        <v>3802</v>
      </c>
      <c r="E44">
        <v>4452</v>
      </c>
      <c r="F44">
        <v>4</v>
      </c>
      <c r="G44" t="s">
        <v>19</v>
      </c>
      <c r="H44">
        <v>2</v>
      </c>
      <c r="I44">
        <v>2</v>
      </c>
      <c r="J44">
        <v>487</v>
      </c>
      <c r="K44">
        <v>48</v>
      </c>
      <c r="L44">
        <v>158</v>
      </c>
      <c r="M44">
        <v>281</v>
      </c>
      <c r="N44">
        <v>689</v>
      </c>
      <c r="O44">
        <v>66</v>
      </c>
      <c r="P44">
        <v>261</v>
      </c>
      <c r="Q44">
        <v>362</v>
      </c>
      <c r="R44">
        <v>1299</v>
      </c>
      <c r="S44">
        <v>129</v>
      </c>
      <c r="T44">
        <v>542</v>
      </c>
      <c r="U44">
        <v>628</v>
      </c>
      <c r="V44">
        <v>63</v>
      </c>
      <c r="W44">
        <v>23</v>
      </c>
      <c r="X44">
        <v>17</v>
      </c>
      <c r="Y44">
        <v>23</v>
      </c>
      <c r="Z44">
        <v>45</v>
      </c>
      <c r="AA44">
        <v>21</v>
      </c>
      <c r="AB44">
        <v>13</v>
      </c>
      <c r="AC44">
        <v>11</v>
      </c>
      <c r="AD44">
        <v>5</v>
      </c>
      <c r="AE44">
        <v>3</v>
      </c>
      <c r="AF44">
        <v>1</v>
      </c>
      <c r="AG44">
        <v>1</v>
      </c>
      <c r="AH44">
        <v>508</v>
      </c>
      <c r="AI44">
        <v>37</v>
      </c>
      <c r="AJ44">
        <v>213</v>
      </c>
      <c r="AK44">
        <v>258</v>
      </c>
      <c r="AL44">
        <v>600</v>
      </c>
      <c r="AM44">
        <v>26</v>
      </c>
      <c r="AN44">
        <v>286</v>
      </c>
      <c r="AO44">
        <v>288</v>
      </c>
      <c r="AP44">
        <v>28</v>
      </c>
      <c r="AQ44">
        <v>11</v>
      </c>
      <c r="AR44">
        <v>7</v>
      </c>
      <c r="AS44">
        <v>10</v>
      </c>
      <c r="AT44">
        <v>50</v>
      </c>
      <c r="AU44">
        <v>8</v>
      </c>
      <c r="AV44">
        <v>5</v>
      </c>
      <c r="AW44">
        <v>37</v>
      </c>
      <c r="AX44">
        <v>484</v>
      </c>
      <c r="AY44">
        <v>26</v>
      </c>
      <c r="AZ44">
        <v>69</v>
      </c>
      <c r="BA44">
        <v>389</v>
      </c>
      <c r="BB44">
        <v>42</v>
      </c>
      <c r="BC44">
        <v>4</v>
      </c>
      <c r="BD44">
        <v>31</v>
      </c>
      <c r="BE44">
        <v>7</v>
      </c>
      <c r="BF44">
        <v>19</v>
      </c>
      <c r="BG44">
        <v>3</v>
      </c>
      <c r="BH44">
        <v>9</v>
      </c>
      <c r="BI44">
        <v>7</v>
      </c>
      <c r="BJ44">
        <v>10</v>
      </c>
      <c r="BK44" t="s">
        <v>19</v>
      </c>
      <c r="BL44">
        <v>3</v>
      </c>
      <c r="BM44">
        <v>7</v>
      </c>
      <c r="BN44">
        <v>1664</v>
      </c>
      <c r="BO44">
        <v>261</v>
      </c>
      <c r="BP44">
        <v>1068</v>
      </c>
      <c r="BQ44">
        <v>335</v>
      </c>
      <c r="BR44">
        <v>132</v>
      </c>
      <c r="BS44">
        <v>33</v>
      </c>
      <c r="BT44">
        <v>83</v>
      </c>
      <c r="BU44">
        <v>16</v>
      </c>
      <c r="BV44">
        <v>4524</v>
      </c>
      <c r="BW44">
        <v>1032</v>
      </c>
      <c r="BX44">
        <v>1299</v>
      </c>
      <c r="BY44">
        <v>2193</v>
      </c>
      <c r="BZ44">
        <v>1362</v>
      </c>
      <c r="CA44">
        <v>348</v>
      </c>
      <c r="CB44">
        <v>539</v>
      </c>
      <c r="CC44">
        <v>475</v>
      </c>
      <c r="CD44">
        <v>675</v>
      </c>
      <c r="CE44">
        <v>74</v>
      </c>
      <c r="CF44">
        <v>360</v>
      </c>
      <c r="CG44">
        <v>241</v>
      </c>
    </row>
    <row r="45" spans="1:85">
      <c r="A45" t="s">
        <v>892</v>
      </c>
      <c r="B45">
        <v>3864</v>
      </c>
      <c r="C45">
        <v>1258</v>
      </c>
      <c r="D45">
        <v>1292</v>
      </c>
      <c r="E45">
        <v>1314</v>
      </c>
      <c r="F45">
        <v>4</v>
      </c>
      <c r="G45" t="s">
        <v>19</v>
      </c>
      <c r="H45">
        <v>3</v>
      </c>
      <c r="I45">
        <v>1</v>
      </c>
      <c r="J45">
        <v>238</v>
      </c>
      <c r="K45">
        <v>38</v>
      </c>
      <c r="L45">
        <v>58</v>
      </c>
      <c r="M45">
        <v>142</v>
      </c>
      <c r="N45">
        <v>343</v>
      </c>
      <c r="O45">
        <v>52</v>
      </c>
      <c r="P45">
        <v>129</v>
      </c>
      <c r="Q45">
        <v>162</v>
      </c>
      <c r="R45">
        <v>545</v>
      </c>
      <c r="S45">
        <v>126</v>
      </c>
      <c r="T45">
        <v>176</v>
      </c>
      <c r="U45">
        <v>243</v>
      </c>
      <c r="V45">
        <v>149</v>
      </c>
      <c r="W45">
        <v>47</v>
      </c>
      <c r="X45">
        <v>60</v>
      </c>
      <c r="Y45">
        <v>42</v>
      </c>
      <c r="Z45">
        <v>61</v>
      </c>
      <c r="AA45">
        <v>22</v>
      </c>
      <c r="AB45">
        <v>16</v>
      </c>
      <c r="AC45">
        <v>23</v>
      </c>
      <c r="AD45">
        <v>5</v>
      </c>
      <c r="AE45" t="s">
        <v>19</v>
      </c>
      <c r="AF45" t="s">
        <v>19</v>
      </c>
      <c r="AG45">
        <v>5</v>
      </c>
      <c r="AH45">
        <v>123</v>
      </c>
      <c r="AI45">
        <v>19</v>
      </c>
      <c r="AJ45">
        <v>35</v>
      </c>
      <c r="AK45">
        <v>69</v>
      </c>
      <c r="AL45">
        <v>151</v>
      </c>
      <c r="AM45">
        <v>19</v>
      </c>
      <c r="AN45">
        <v>57</v>
      </c>
      <c r="AO45">
        <v>75</v>
      </c>
      <c r="AP45">
        <v>20</v>
      </c>
      <c r="AQ45">
        <v>7</v>
      </c>
      <c r="AR45">
        <v>5</v>
      </c>
      <c r="AS45">
        <v>8</v>
      </c>
      <c r="AT45">
        <v>36</v>
      </c>
      <c r="AU45">
        <v>12</v>
      </c>
      <c r="AV45">
        <v>3</v>
      </c>
      <c r="AW45">
        <v>21</v>
      </c>
      <c r="AX45">
        <v>160</v>
      </c>
      <c r="AY45">
        <v>37</v>
      </c>
      <c r="AZ45">
        <v>36</v>
      </c>
      <c r="BA45">
        <v>87</v>
      </c>
      <c r="BB45">
        <v>26</v>
      </c>
      <c r="BC45">
        <v>1</v>
      </c>
      <c r="BD45">
        <v>19</v>
      </c>
      <c r="BE45">
        <v>6</v>
      </c>
      <c r="BF45">
        <v>6</v>
      </c>
      <c r="BG45">
        <v>1</v>
      </c>
      <c r="BH45">
        <v>3</v>
      </c>
      <c r="BI45">
        <v>2</v>
      </c>
      <c r="BJ45">
        <v>16</v>
      </c>
      <c r="BK45" t="s">
        <v>19</v>
      </c>
      <c r="BL45">
        <v>10</v>
      </c>
      <c r="BM45">
        <v>6</v>
      </c>
      <c r="BN45">
        <v>576</v>
      </c>
      <c r="BO45">
        <v>215</v>
      </c>
      <c r="BP45">
        <v>313</v>
      </c>
      <c r="BQ45">
        <v>48</v>
      </c>
      <c r="BR45">
        <v>28</v>
      </c>
      <c r="BS45">
        <v>18</v>
      </c>
      <c r="BT45">
        <v>5</v>
      </c>
      <c r="BU45">
        <v>5</v>
      </c>
      <c r="BV45">
        <v>1674</v>
      </c>
      <c r="BW45">
        <v>734</v>
      </c>
      <c r="BX45">
        <v>394</v>
      </c>
      <c r="BY45">
        <v>546</v>
      </c>
      <c r="BZ45">
        <v>599</v>
      </c>
      <c r="CA45">
        <v>292</v>
      </c>
      <c r="CB45">
        <v>210</v>
      </c>
      <c r="CC45">
        <v>97</v>
      </c>
      <c r="CD45">
        <v>276</v>
      </c>
      <c r="CE45">
        <v>54</v>
      </c>
      <c r="CF45">
        <v>151</v>
      </c>
      <c r="CG45">
        <v>71</v>
      </c>
    </row>
    <row r="46" spans="1:85">
      <c r="A46" t="s">
        <v>891</v>
      </c>
      <c r="B46">
        <v>4751</v>
      </c>
      <c r="C46">
        <v>1135</v>
      </c>
      <c r="D46">
        <v>1656</v>
      </c>
      <c r="E46">
        <v>1960</v>
      </c>
      <c r="F46">
        <v>5</v>
      </c>
      <c r="G46" t="s">
        <v>19</v>
      </c>
      <c r="H46">
        <v>2</v>
      </c>
      <c r="I46">
        <v>3</v>
      </c>
      <c r="J46">
        <v>295</v>
      </c>
      <c r="K46">
        <v>26</v>
      </c>
      <c r="L46">
        <v>79</v>
      </c>
      <c r="M46">
        <v>190</v>
      </c>
      <c r="N46">
        <v>405</v>
      </c>
      <c r="O46">
        <v>46</v>
      </c>
      <c r="P46">
        <v>150</v>
      </c>
      <c r="Q46">
        <v>209</v>
      </c>
      <c r="R46">
        <v>693</v>
      </c>
      <c r="S46">
        <v>101</v>
      </c>
      <c r="T46">
        <v>216</v>
      </c>
      <c r="U46">
        <v>376</v>
      </c>
      <c r="V46">
        <v>61</v>
      </c>
      <c r="W46">
        <v>18</v>
      </c>
      <c r="X46">
        <v>14</v>
      </c>
      <c r="Y46">
        <v>29</v>
      </c>
      <c r="Z46">
        <v>47</v>
      </c>
      <c r="AA46">
        <v>12</v>
      </c>
      <c r="AB46">
        <v>11</v>
      </c>
      <c r="AC46">
        <v>24</v>
      </c>
      <c r="AD46">
        <v>2</v>
      </c>
      <c r="AE46" t="s">
        <v>19</v>
      </c>
      <c r="AF46" t="s">
        <v>19</v>
      </c>
      <c r="AG46">
        <v>2</v>
      </c>
      <c r="AH46">
        <v>223</v>
      </c>
      <c r="AI46">
        <v>19</v>
      </c>
      <c r="AJ46">
        <v>69</v>
      </c>
      <c r="AK46">
        <v>135</v>
      </c>
      <c r="AL46">
        <v>255</v>
      </c>
      <c r="AM46">
        <v>20</v>
      </c>
      <c r="AN46">
        <v>115</v>
      </c>
      <c r="AO46">
        <v>120</v>
      </c>
      <c r="AP46">
        <v>38</v>
      </c>
      <c r="AQ46">
        <v>18</v>
      </c>
      <c r="AR46">
        <v>5</v>
      </c>
      <c r="AS46">
        <v>15</v>
      </c>
      <c r="AT46">
        <v>67</v>
      </c>
      <c r="AU46">
        <v>14</v>
      </c>
      <c r="AV46">
        <v>2</v>
      </c>
      <c r="AW46">
        <v>51</v>
      </c>
      <c r="AX46">
        <v>223</v>
      </c>
      <c r="AY46">
        <v>31</v>
      </c>
      <c r="AZ46">
        <v>59</v>
      </c>
      <c r="BA46">
        <v>133</v>
      </c>
      <c r="BB46">
        <v>32</v>
      </c>
      <c r="BC46">
        <v>2</v>
      </c>
      <c r="BD46">
        <v>26</v>
      </c>
      <c r="BE46">
        <v>4</v>
      </c>
      <c r="BF46">
        <v>23</v>
      </c>
      <c r="BG46">
        <v>5</v>
      </c>
      <c r="BH46">
        <v>12</v>
      </c>
      <c r="BI46">
        <v>6</v>
      </c>
      <c r="BJ46">
        <v>16</v>
      </c>
      <c r="BK46" t="s">
        <v>19</v>
      </c>
      <c r="BL46">
        <v>2</v>
      </c>
      <c r="BM46">
        <v>14</v>
      </c>
      <c r="BN46">
        <v>659</v>
      </c>
      <c r="BO46">
        <v>180</v>
      </c>
      <c r="BP46">
        <v>397</v>
      </c>
      <c r="BQ46">
        <v>82</v>
      </c>
      <c r="BR46">
        <v>45</v>
      </c>
      <c r="BS46">
        <v>15</v>
      </c>
      <c r="BT46">
        <v>25</v>
      </c>
      <c r="BU46">
        <v>5</v>
      </c>
      <c r="BV46">
        <v>2077</v>
      </c>
      <c r="BW46">
        <v>713</v>
      </c>
      <c r="BX46">
        <v>510</v>
      </c>
      <c r="BY46">
        <v>854</v>
      </c>
      <c r="BZ46">
        <v>756</v>
      </c>
      <c r="CA46">
        <v>309</v>
      </c>
      <c r="CB46">
        <v>245</v>
      </c>
      <c r="CC46">
        <v>202</v>
      </c>
      <c r="CD46">
        <v>323</v>
      </c>
      <c r="CE46">
        <v>31</v>
      </c>
      <c r="CF46">
        <v>203</v>
      </c>
      <c r="CG46">
        <v>89</v>
      </c>
    </row>
    <row r="47" spans="1:85">
      <c r="A47" t="s">
        <v>890</v>
      </c>
      <c r="B47">
        <v>7954</v>
      </c>
      <c r="C47">
        <v>2296</v>
      </c>
      <c r="D47">
        <v>2568</v>
      </c>
      <c r="E47">
        <v>3090</v>
      </c>
      <c r="F47">
        <v>1</v>
      </c>
      <c r="G47" t="s">
        <v>19</v>
      </c>
      <c r="H47">
        <v>1</v>
      </c>
      <c r="I47" t="s">
        <v>19</v>
      </c>
      <c r="J47">
        <v>535</v>
      </c>
      <c r="K47">
        <v>83</v>
      </c>
      <c r="L47">
        <v>159</v>
      </c>
      <c r="M47">
        <v>293</v>
      </c>
      <c r="N47">
        <v>635</v>
      </c>
      <c r="O47">
        <v>84</v>
      </c>
      <c r="P47">
        <v>257</v>
      </c>
      <c r="Q47">
        <v>294</v>
      </c>
      <c r="R47">
        <v>1060</v>
      </c>
      <c r="S47">
        <v>186</v>
      </c>
      <c r="T47">
        <v>359</v>
      </c>
      <c r="U47">
        <v>515</v>
      </c>
      <c r="V47">
        <v>144</v>
      </c>
      <c r="W47">
        <v>48</v>
      </c>
      <c r="X47">
        <v>10</v>
      </c>
      <c r="Y47">
        <v>86</v>
      </c>
      <c r="Z47">
        <v>80</v>
      </c>
      <c r="AA47">
        <v>40</v>
      </c>
      <c r="AB47">
        <v>6</v>
      </c>
      <c r="AC47">
        <v>34</v>
      </c>
      <c r="AD47">
        <v>3</v>
      </c>
      <c r="AE47">
        <v>1</v>
      </c>
      <c r="AF47">
        <v>1</v>
      </c>
      <c r="AG47">
        <v>1</v>
      </c>
      <c r="AH47">
        <v>359</v>
      </c>
      <c r="AI47">
        <v>35</v>
      </c>
      <c r="AJ47">
        <v>134</v>
      </c>
      <c r="AK47">
        <v>190</v>
      </c>
      <c r="AL47">
        <v>418</v>
      </c>
      <c r="AM47">
        <v>39</v>
      </c>
      <c r="AN47">
        <v>205</v>
      </c>
      <c r="AO47">
        <v>174</v>
      </c>
      <c r="AP47">
        <v>30</v>
      </c>
      <c r="AQ47">
        <v>18</v>
      </c>
      <c r="AR47">
        <v>1</v>
      </c>
      <c r="AS47">
        <v>11</v>
      </c>
      <c r="AT47">
        <v>26</v>
      </c>
      <c r="AU47">
        <v>5</v>
      </c>
      <c r="AV47">
        <v>2</v>
      </c>
      <c r="AW47">
        <v>19</v>
      </c>
      <c r="AX47">
        <v>464</v>
      </c>
      <c r="AY47">
        <v>51</v>
      </c>
      <c r="AZ47">
        <v>84</v>
      </c>
      <c r="BA47">
        <v>329</v>
      </c>
      <c r="BB47">
        <v>31</v>
      </c>
      <c r="BC47">
        <v>1</v>
      </c>
      <c r="BD47">
        <v>25</v>
      </c>
      <c r="BE47">
        <v>5</v>
      </c>
      <c r="BF47">
        <v>44</v>
      </c>
      <c r="BG47">
        <v>7</v>
      </c>
      <c r="BH47">
        <v>25</v>
      </c>
      <c r="BI47">
        <v>12</v>
      </c>
      <c r="BJ47">
        <v>5</v>
      </c>
      <c r="BK47">
        <v>1</v>
      </c>
      <c r="BL47">
        <v>1</v>
      </c>
      <c r="BM47">
        <v>3</v>
      </c>
      <c r="BN47">
        <v>1068</v>
      </c>
      <c r="BO47">
        <v>299</v>
      </c>
      <c r="BP47">
        <v>623</v>
      </c>
      <c r="BQ47">
        <v>146</v>
      </c>
      <c r="BR47">
        <v>132</v>
      </c>
      <c r="BS47">
        <v>46</v>
      </c>
      <c r="BT47">
        <v>66</v>
      </c>
      <c r="BU47">
        <v>20</v>
      </c>
      <c r="BV47">
        <v>3515</v>
      </c>
      <c r="BW47">
        <v>1472</v>
      </c>
      <c r="BX47">
        <v>694</v>
      </c>
      <c r="BY47">
        <v>1349</v>
      </c>
      <c r="BZ47">
        <v>1226</v>
      </c>
      <c r="CA47">
        <v>590</v>
      </c>
      <c r="CB47">
        <v>324</v>
      </c>
      <c r="CC47">
        <v>312</v>
      </c>
      <c r="CD47">
        <v>596</v>
      </c>
      <c r="CE47">
        <v>112</v>
      </c>
      <c r="CF47">
        <v>340</v>
      </c>
      <c r="CG47">
        <v>144</v>
      </c>
    </row>
    <row r="48" spans="1:85">
      <c r="A48" t="s">
        <v>889</v>
      </c>
      <c r="B48">
        <v>3805</v>
      </c>
      <c r="C48">
        <v>1102</v>
      </c>
      <c r="D48">
        <v>1266</v>
      </c>
      <c r="E48">
        <v>1437</v>
      </c>
      <c r="F48">
        <v>4</v>
      </c>
      <c r="G48" t="s">
        <v>19</v>
      </c>
      <c r="H48">
        <v>3</v>
      </c>
      <c r="I48">
        <v>1</v>
      </c>
      <c r="J48">
        <v>221</v>
      </c>
      <c r="K48">
        <v>30</v>
      </c>
      <c r="L48">
        <v>70</v>
      </c>
      <c r="M48">
        <v>121</v>
      </c>
      <c r="N48">
        <v>325</v>
      </c>
      <c r="O48">
        <v>51</v>
      </c>
      <c r="P48">
        <v>94</v>
      </c>
      <c r="Q48">
        <v>180</v>
      </c>
      <c r="R48">
        <v>468</v>
      </c>
      <c r="S48">
        <v>69</v>
      </c>
      <c r="T48">
        <v>152</v>
      </c>
      <c r="U48">
        <v>247</v>
      </c>
      <c r="V48">
        <v>57</v>
      </c>
      <c r="W48">
        <v>25</v>
      </c>
      <c r="X48">
        <v>9</v>
      </c>
      <c r="Y48">
        <v>23</v>
      </c>
      <c r="Z48">
        <v>12</v>
      </c>
      <c r="AA48">
        <v>5</v>
      </c>
      <c r="AB48">
        <v>5</v>
      </c>
      <c r="AC48">
        <v>2</v>
      </c>
      <c r="AD48">
        <v>5</v>
      </c>
      <c r="AE48" t="s">
        <v>19</v>
      </c>
      <c r="AF48" t="s">
        <v>19</v>
      </c>
      <c r="AG48">
        <v>5</v>
      </c>
      <c r="AH48">
        <v>153</v>
      </c>
      <c r="AI48">
        <v>14</v>
      </c>
      <c r="AJ48">
        <v>61</v>
      </c>
      <c r="AK48">
        <v>78</v>
      </c>
      <c r="AL48">
        <v>212</v>
      </c>
      <c r="AM48">
        <v>19</v>
      </c>
      <c r="AN48">
        <v>75</v>
      </c>
      <c r="AO48">
        <v>118</v>
      </c>
      <c r="AP48">
        <v>13</v>
      </c>
      <c r="AQ48">
        <v>3</v>
      </c>
      <c r="AR48">
        <v>1</v>
      </c>
      <c r="AS48">
        <v>9</v>
      </c>
      <c r="AT48">
        <v>16</v>
      </c>
      <c r="AU48">
        <v>3</v>
      </c>
      <c r="AV48">
        <v>1</v>
      </c>
      <c r="AW48">
        <v>12</v>
      </c>
      <c r="AX48">
        <v>248</v>
      </c>
      <c r="AY48">
        <v>32</v>
      </c>
      <c r="AZ48">
        <v>49</v>
      </c>
      <c r="BA48">
        <v>167</v>
      </c>
      <c r="BB48">
        <v>16</v>
      </c>
      <c r="BC48">
        <v>2</v>
      </c>
      <c r="BD48">
        <v>12</v>
      </c>
      <c r="BE48">
        <v>2</v>
      </c>
      <c r="BF48">
        <v>16</v>
      </c>
      <c r="BG48">
        <v>7</v>
      </c>
      <c r="BH48">
        <v>6</v>
      </c>
      <c r="BI48">
        <v>3</v>
      </c>
      <c r="BJ48">
        <v>5</v>
      </c>
      <c r="BK48">
        <v>1</v>
      </c>
      <c r="BL48">
        <v>3</v>
      </c>
      <c r="BM48">
        <v>1</v>
      </c>
      <c r="BN48">
        <v>562</v>
      </c>
      <c r="BO48">
        <v>153</v>
      </c>
      <c r="BP48">
        <v>345</v>
      </c>
      <c r="BQ48">
        <v>64</v>
      </c>
      <c r="BR48">
        <v>36</v>
      </c>
      <c r="BS48">
        <v>10</v>
      </c>
      <c r="BT48">
        <v>17</v>
      </c>
      <c r="BU48">
        <v>9</v>
      </c>
      <c r="BV48">
        <v>1585</v>
      </c>
      <c r="BW48">
        <v>682</v>
      </c>
      <c r="BX48">
        <v>356</v>
      </c>
      <c r="BY48">
        <v>547</v>
      </c>
      <c r="BZ48">
        <v>580</v>
      </c>
      <c r="CA48">
        <v>282</v>
      </c>
      <c r="CB48">
        <v>174</v>
      </c>
      <c r="CC48">
        <v>124</v>
      </c>
      <c r="CD48">
        <v>355</v>
      </c>
      <c r="CE48">
        <v>75</v>
      </c>
      <c r="CF48">
        <v>176</v>
      </c>
      <c r="CG48">
        <v>104</v>
      </c>
    </row>
    <row r="49" spans="1:85">
      <c r="A49" t="s">
        <v>888</v>
      </c>
      <c r="B49">
        <v>23598</v>
      </c>
      <c r="C49">
        <v>6607</v>
      </c>
      <c r="D49">
        <v>7222</v>
      </c>
      <c r="E49">
        <v>9769</v>
      </c>
      <c r="F49">
        <v>13</v>
      </c>
      <c r="G49">
        <v>2</v>
      </c>
      <c r="H49">
        <v>4</v>
      </c>
      <c r="I49">
        <v>7</v>
      </c>
      <c r="J49">
        <v>1529</v>
      </c>
      <c r="K49">
        <v>185</v>
      </c>
      <c r="L49">
        <v>398</v>
      </c>
      <c r="M49">
        <v>946</v>
      </c>
      <c r="N49">
        <v>1761</v>
      </c>
      <c r="O49">
        <v>246</v>
      </c>
      <c r="P49">
        <v>567</v>
      </c>
      <c r="Q49">
        <v>948</v>
      </c>
      <c r="R49">
        <v>3055</v>
      </c>
      <c r="S49">
        <v>627</v>
      </c>
      <c r="T49">
        <v>880</v>
      </c>
      <c r="U49">
        <v>1548</v>
      </c>
      <c r="V49">
        <v>444</v>
      </c>
      <c r="W49">
        <v>208</v>
      </c>
      <c r="X49">
        <v>69</v>
      </c>
      <c r="Y49">
        <v>167</v>
      </c>
      <c r="Z49">
        <v>283</v>
      </c>
      <c r="AA49">
        <v>115</v>
      </c>
      <c r="AB49">
        <v>43</v>
      </c>
      <c r="AC49">
        <v>125</v>
      </c>
      <c r="AD49">
        <v>26</v>
      </c>
      <c r="AE49">
        <v>9</v>
      </c>
      <c r="AF49">
        <v>5</v>
      </c>
      <c r="AG49">
        <v>12</v>
      </c>
      <c r="AH49">
        <v>1073</v>
      </c>
      <c r="AI49">
        <v>100</v>
      </c>
      <c r="AJ49">
        <v>328</v>
      </c>
      <c r="AK49">
        <v>645</v>
      </c>
      <c r="AL49">
        <v>1075</v>
      </c>
      <c r="AM49">
        <v>121</v>
      </c>
      <c r="AN49">
        <v>415</v>
      </c>
      <c r="AO49">
        <v>539</v>
      </c>
      <c r="AP49">
        <v>90</v>
      </c>
      <c r="AQ49">
        <v>51</v>
      </c>
      <c r="AR49">
        <v>15</v>
      </c>
      <c r="AS49">
        <v>24</v>
      </c>
      <c r="AT49">
        <v>64</v>
      </c>
      <c r="AU49">
        <v>23</v>
      </c>
      <c r="AV49">
        <v>5</v>
      </c>
      <c r="AW49">
        <v>36</v>
      </c>
      <c r="AX49">
        <v>943</v>
      </c>
      <c r="AY49">
        <v>196</v>
      </c>
      <c r="AZ49">
        <v>57</v>
      </c>
      <c r="BA49">
        <v>690</v>
      </c>
      <c r="BB49">
        <v>71</v>
      </c>
      <c r="BC49">
        <v>22</v>
      </c>
      <c r="BD49">
        <v>36</v>
      </c>
      <c r="BE49">
        <v>13</v>
      </c>
      <c r="BF49">
        <v>75</v>
      </c>
      <c r="BG49">
        <v>32</v>
      </c>
      <c r="BH49">
        <v>15</v>
      </c>
      <c r="BI49">
        <v>28</v>
      </c>
      <c r="BJ49">
        <v>27</v>
      </c>
      <c r="BK49">
        <v>1</v>
      </c>
      <c r="BL49">
        <v>5</v>
      </c>
      <c r="BM49">
        <v>21</v>
      </c>
      <c r="BN49">
        <v>3567</v>
      </c>
      <c r="BO49">
        <v>1061</v>
      </c>
      <c r="BP49">
        <v>2007</v>
      </c>
      <c r="BQ49">
        <v>499</v>
      </c>
      <c r="BR49">
        <v>361</v>
      </c>
      <c r="BS49">
        <v>144</v>
      </c>
      <c r="BT49">
        <v>178</v>
      </c>
      <c r="BU49">
        <v>39</v>
      </c>
      <c r="BV49">
        <v>10537</v>
      </c>
      <c r="BW49">
        <v>3805</v>
      </c>
      <c r="BX49">
        <v>2174</v>
      </c>
      <c r="BY49">
        <v>4558</v>
      </c>
      <c r="BZ49">
        <v>3149</v>
      </c>
      <c r="CA49">
        <v>1367</v>
      </c>
      <c r="CB49">
        <v>861</v>
      </c>
      <c r="CC49">
        <v>921</v>
      </c>
      <c r="CD49">
        <v>2020</v>
      </c>
      <c r="CE49">
        <v>430</v>
      </c>
      <c r="CF49">
        <v>1079</v>
      </c>
      <c r="CG49">
        <v>511</v>
      </c>
    </row>
    <row r="50" spans="1:85">
      <c r="A50" t="s">
        <v>887</v>
      </c>
      <c r="B50">
        <v>6035</v>
      </c>
      <c r="C50">
        <v>1628</v>
      </c>
      <c r="D50">
        <v>2172</v>
      </c>
      <c r="E50">
        <v>2235</v>
      </c>
      <c r="F50">
        <v>14</v>
      </c>
      <c r="G50">
        <v>2</v>
      </c>
      <c r="H50">
        <v>11</v>
      </c>
      <c r="I50">
        <v>1</v>
      </c>
      <c r="J50">
        <v>364</v>
      </c>
      <c r="K50">
        <v>74</v>
      </c>
      <c r="L50">
        <v>116</v>
      </c>
      <c r="M50">
        <v>174</v>
      </c>
      <c r="N50">
        <v>518</v>
      </c>
      <c r="O50">
        <v>90</v>
      </c>
      <c r="P50">
        <v>196</v>
      </c>
      <c r="Q50">
        <v>232</v>
      </c>
      <c r="R50">
        <v>580</v>
      </c>
      <c r="S50">
        <v>124</v>
      </c>
      <c r="T50">
        <v>231</v>
      </c>
      <c r="U50">
        <v>225</v>
      </c>
      <c r="V50">
        <v>57</v>
      </c>
      <c r="W50">
        <v>22</v>
      </c>
      <c r="X50">
        <v>19</v>
      </c>
      <c r="Y50">
        <v>16</v>
      </c>
      <c r="Z50">
        <v>24</v>
      </c>
      <c r="AA50">
        <v>10</v>
      </c>
      <c r="AB50">
        <v>6</v>
      </c>
      <c r="AC50">
        <v>8</v>
      </c>
      <c r="AD50">
        <v>5</v>
      </c>
      <c r="AE50">
        <v>1</v>
      </c>
      <c r="AF50" t="s">
        <v>19</v>
      </c>
      <c r="AG50">
        <v>4</v>
      </c>
      <c r="AH50">
        <v>170</v>
      </c>
      <c r="AI50">
        <v>31</v>
      </c>
      <c r="AJ50">
        <v>83</v>
      </c>
      <c r="AK50">
        <v>56</v>
      </c>
      <c r="AL50">
        <v>291</v>
      </c>
      <c r="AM50">
        <v>39</v>
      </c>
      <c r="AN50">
        <v>120</v>
      </c>
      <c r="AO50">
        <v>132</v>
      </c>
      <c r="AP50">
        <v>16</v>
      </c>
      <c r="AQ50">
        <v>10</v>
      </c>
      <c r="AR50">
        <v>3</v>
      </c>
      <c r="AS50">
        <v>3</v>
      </c>
      <c r="AT50">
        <v>17</v>
      </c>
      <c r="AU50">
        <v>11</v>
      </c>
      <c r="AV50" t="s">
        <v>19</v>
      </c>
      <c r="AW50">
        <v>6</v>
      </c>
      <c r="AX50">
        <v>417</v>
      </c>
      <c r="AY50">
        <v>72</v>
      </c>
      <c r="AZ50">
        <v>89</v>
      </c>
      <c r="BA50">
        <v>256</v>
      </c>
      <c r="BB50">
        <v>34</v>
      </c>
      <c r="BC50">
        <v>6</v>
      </c>
      <c r="BD50">
        <v>16</v>
      </c>
      <c r="BE50">
        <v>12</v>
      </c>
      <c r="BF50">
        <v>37</v>
      </c>
      <c r="BG50">
        <v>12</v>
      </c>
      <c r="BH50">
        <v>13</v>
      </c>
      <c r="BI50">
        <v>12</v>
      </c>
      <c r="BJ50">
        <v>5</v>
      </c>
      <c r="BK50" t="s">
        <v>19</v>
      </c>
      <c r="BL50">
        <v>3</v>
      </c>
      <c r="BM50">
        <v>2</v>
      </c>
      <c r="BN50">
        <v>906</v>
      </c>
      <c r="BO50">
        <v>256</v>
      </c>
      <c r="BP50">
        <v>494</v>
      </c>
      <c r="BQ50">
        <v>156</v>
      </c>
      <c r="BR50">
        <v>63</v>
      </c>
      <c r="BS50">
        <v>25</v>
      </c>
      <c r="BT50">
        <v>31</v>
      </c>
      <c r="BU50">
        <v>7</v>
      </c>
      <c r="BV50">
        <v>2734</v>
      </c>
      <c r="BW50">
        <v>887</v>
      </c>
      <c r="BX50">
        <v>810</v>
      </c>
      <c r="BY50">
        <v>1037</v>
      </c>
      <c r="BZ50">
        <v>879</v>
      </c>
      <c r="CA50">
        <v>326</v>
      </c>
      <c r="CB50">
        <v>328</v>
      </c>
      <c r="CC50">
        <v>225</v>
      </c>
      <c r="CD50">
        <v>426</v>
      </c>
      <c r="CE50">
        <v>105</v>
      </c>
      <c r="CF50">
        <v>193</v>
      </c>
      <c r="CG50">
        <v>128</v>
      </c>
    </row>
    <row r="51" spans="1:85">
      <c r="A51" t="s">
        <v>886</v>
      </c>
      <c r="B51">
        <v>7824</v>
      </c>
      <c r="C51">
        <v>2034</v>
      </c>
      <c r="D51">
        <v>2712</v>
      </c>
      <c r="E51">
        <v>3078</v>
      </c>
      <c r="F51">
        <v>9</v>
      </c>
      <c r="G51">
        <v>1</v>
      </c>
      <c r="H51">
        <v>3</v>
      </c>
      <c r="I51">
        <v>5</v>
      </c>
      <c r="J51">
        <v>422</v>
      </c>
      <c r="K51">
        <v>54</v>
      </c>
      <c r="L51">
        <v>127</v>
      </c>
      <c r="M51">
        <v>241</v>
      </c>
      <c r="N51">
        <v>649</v>
      </c>
      <c r="O51">
        <v>86</v>
      </c>
      <c r="P51">
        <v>252</v>
      </c>
      <c r="Q51">
        <v>311</v>
      </c>
      <c r="R51">
        <v>968</v>
      </c>
      <c r="S51">
        <v>185</v>
      </c>
      <c r="T51">
        <v>365</v>
      </c>
      <c r="U51">
        <v>418</v>
      </c>
      <c r="V51">
        <v>94</v>
      </c>
      <c r="W51">
        <v>40</v>
      </c>
      <c r="X51">
        <v>20</v>
      </c>
      <c r="Y51">
        <v>34</v>
      </c>
      <c r="Z51">
        <v>34</v>
      </c>
      <c r="AA51">
        <v>16</v>
      </c>
      <c r="AB51">
        <v>8</v>
      </c>
      <c r="AC51">
        <v>10</v>
      </c>
      <c r="AD51">
        <v>5</v>
      </c>
      <c r="AE51">
        <v>1</v>
      </c>
      <c r="AF51">
        <v>2</v>
      </c>
      <c r="AG51">
        <v>2</v>
      </c>
      <c r="AH51">
        <v>295</v>
      </c>
      <c r="AI51">
        <v>29</v>
      </c>
      <c r="AJ51">
        <v>111</v>
      </c>
      <c r="AK51">
        <v>155</v>
      </c>
      <c r="AL51">
        <v>456</v>
      </c>
      <c r="AM51">
        <v>63</v>
      </c>
      <c r="AN51">
        <v>213</v>
      </c>
      <c r="AO51">
        <v>180</v>
      </c>
      <c r="AP51">
        <v>60</v>
      </c>
      <c r="AQ51">
        <v>29</v>
      </c>
      <c r="AR51">
        <v>10</v>
      </c>
      <c r="AS51">
        <v>21</v>
      </c>
      <c r="AT51">
        <v>24</v>
      </c>
      <c r="AU51">
        <v>7</v>
      </c>
      <c r="AV51">
        <v>1</v>
      </c>
      <c r="AW51">
        <v>16</v>
      </c>
      <c r="AX51">
        <v>539</v>
      </c>
      <c r="AY51">
        <v>78</v>
      </c>
      <c r="AZ51">
        <v>113</v>
      </c>
      <c r="BA51">
        <v>348</v>
      </c>
      <c r="BB51">
        <v>38</v>
      </c>
      <c r="BC51">
        <v>6</v>
      </c>
      <c r="BD51">
        <v>26</v>
      </c>
      <c r="BE51">
        <v>6</v>
      </c>
      <c r="BF51">
        <v>39</v>
      </c>
      <c r="BG51">
        <v>13</v>
      </c>
      <c r="BH51">
        <v>19</v>
      </c>
      <c r="BI51">
        <v>7</v>
      </c>
      <c r="BJ51">
        <v>9</v>
      </c>
      <c r="BK51">
        <v>2</v>
      </c>
      <c r="BL51" t="s">
        <v>19</v>
      </c>
      <c r="BM51">
        <v>7</v>
      </c>
      <c r="BN51">
        <v>1153</v>
      </c>
      <c r="BO51">
        <v>332</v>
      </c>
      <c r="BP51">
        <v>643</v>
      </c>
      <c r="BQ51">
        <v>178</v>
      </c>
      <c r="BR51">
        <v>86</v>
      </c>
      <c r="BS51">
        <v>33</v>
      </c>
      <c r="BT51">
        <v>30</v>
      </c>
      <c r="BU51">
        <v>23</v>
      </c>
      <c r="BV51">
        <v>3414</v>
      </c>
      <c r="BW51">
        <v>1172</v>
      </c>
      <c r="BX51">
        <v>830</v>
      </c>
      <c r="BY51">
        <v>1412</v>
      </c>
      <c r="BZ51">
        <v>1251</v>
      </c>
      <c r="CA51">
        <v>421</v>
      </c>
      <c r="CB51">
        <v>456</v>
      </c>
      <c r="CC51">
        <v>374</v>
      </c>
      <c r="CD51">
        <v>584</v>
      </c>
      <c r="CE51">
        <v>105</v>
      </c>
      <c r="CF51">
        <v>334</v>
      </c>
      <c r="CG51">
        <v>145</v>
      </c>
    </row>
    <row r="52" spans="1:85">
      <c r="A52" t="s">
        <v>885</v>
      </c>
      <c r="B52">
        <v>9768</v>
      </c>
      <c r="C52">
        <v>2544</v>
      </c>
      <c r="D52">
        <v>4000</v>
      </c>
      <c r="E52">
        <v>3224</v>
      </c>
      <c r="F52">
        <v>4</v>
      </c>
      <c r="G52" t="s">
        <v>19</v>
      </c>
      <c r="H52">
        <v>2</v>
      </c>
      <c r="I52">
        <v>2</v>
      </c>
      <c r="J52">
        <v>514</v>
      </c>
      <c r="K52">
        <v>62</v>
      </c>
      <c r="L52">
        <v>190</v>
      </c>
      <c r="M52">
        <v>262</v>
      </c>
      <c r="N52">
        <v>885</v>
      </c>
      <c r="O52">
        <v>107</v>
      </c>
      <c r="P52">
        <v>417</v>
      </c>
      <c r="Q52">
        <v>361</v>
      </c>
      <c r="R52">
        <v>1425</v>
      </c>
      <c r="S52">
        <v>225</v>
      </c>
      <c r="T52">
        <v>643</v>
      </c>
      <c r="U52">
        <v>557</v>
      </c>
      <c r="V52">
        <v>205</v>
      </c>
      <c r="W52">
        <v>69</v>
      </c>
      <c r="X52">
        <v>61</v>
      </c>
      <c r="Y52">
        <v>75</v>
      </c>
      <c r="Z52">
        <v>94</v>
      </c>
      <c r="AA52">
        <v>34</v>
      </c>
      <c r="AB52">
        <v>30</v>
      </c>
      <c r="AC52">
        <v>30</v>
      </c>
      <c r="AD52">
        <v>1</v>
      </c>
      <c r="AE52" t="s">
        <v>19</v>
      </c>
      <c r="AF52">
        <v>1</v>
      </c>
      <c r="AG52" t="s">
        <v>19</v>
      </c>
      <c r="AH52">
        <v>398</v>
      </c>
      <c r="AI52">
        <v>33</v>
      </c>
      <c r="AJ52">
        <v>173</v>
      </c>
      <c r="AK52">
        <v>192</v>
      </c>
      <c r="AL52">
        <v>679</v>
      </c>
      <c r="AM52">
        <v>75</v>
      </c>
      <c r="AN52">
        <v>365</v>
      </c>
      <c r="AO52">
        <v>239</v>
      </c>
      <c r="AP52">
        <v>21</v>
      </c>
      <c r="AQ52">
        <v>9</v>
      </c>
      <c r="AR52">
        <v>4</v>
      </c>
      <c r="AS52">
        <v>8</v>
      </c>
      <c r="AT52">
        <v>27</v>
      </c>
      <c r="AU52">
        <v>5</v>
      </c>
      <c r="AV52">
        <v>9</v>
      </c>
      <c r="AW52">
        <v>13</v>
      </c>
      <c r="AX52">
        <v>578</v>
      </c>
      <c r="AY52">
        <v>93</v>
      </c>
      <c r="AZ52">
        <v>134</v>
      </c>
      <c r="BA52">
        <v>351</v>
      </c>
      <c r="BB52">
        <v>71</v>
      </c>
      <c r="BC52">
        <v>12</v>
      </c>
      <c r="BD52">
        <v>45</v>
      </c>
      <c r="BE52">
        <v>14</v>
      </c>
      <c r="BF52">
        <v>48</v>
      </c>
      <c r="BG52">
        <v>12</v>
      </c>
      <c r="BH52">
        <v>20</v>
      </c>
      <c r="BI52">
        <v>16</v>
      </c>
      <c r="BJ52">
        <v>9</v>
      </c>
      <c r="BK52">
        <v>2</v>
      </c>
      <c r="BL52">
        <v>3</v>
      </c>
      <c r="BM52">
        <v>4</v>
      </c>
      <c r="BN52">
        <v>1460</v>
      </c>
      <c r="BO52">
        <v>417</v>
      </c>
      <c r="BP52">
        <v>884</v>
      </c>
      <c r="BQ52">
        <v>159</v>
      </c>
      <c r="BR52">
        <v>123</v>
      </c>
      <c r="BS52">
        <v>45</v>
      </c>
      <c r="BT52">
        <v>66</v>
      </c>
      <c r="BU52">
        <v>12</v>
      </c>
      <c r="BV52">
        <v>3982</v>
      </c>
      <c r="BW52">
        <v>1473</v>
      </c>
      <c r="BX52">
        <v>1164</v>
      </c>
      <c r="BY52">
        <v>1345</v>
      </c>
      <c r="BZ52">
        <v>1321</v>
      </c>
      <c r="CA52">
        <v>529</v>
      </c>
      <c r="CB52">
        <v>516</v>
      </c>
      <c r="CC52">
        <v>276</v>
      </c>
      <c r="CD52">
        <v>792</v>
      </c>
      <c r="CE52">
        <v>141</v>
      </c>
      <c r="CF52">
        <v>498</v>
      </c>
      <c r="CG52">
        <v>153</v>
      </c>
    </row>
    <row r="53" spans="1:85">
      <c r="A53" t="s">
        <v>884</v>
      </c>
      <c r="B53">
        <v>6891</v>
      </c>
      <c r="C53">
        <v>1828</v>
      </c>
      <c r="D53">
        <v>2163</v>
      </c>
      <c r="E53">
        <v>2900</v>
      </c>
      <c r="F53">
        <v>5</v>
      </c>
      <c r="G53" t="s">
        <v>19</v>
      </c>
      <c r="H53">
        <v>2</v>
      </c>
      <c r="I53">
        <v>3</v>
      </c>
      <c r="J53">
        <v>353</v>
      </c>
      <c r="K53">
        <v>45</v>
      </c>
      <c r="L53">
        <v>123</v>
      </c>
      <c r="M53">
        <v>185</v>
      </c>
      <c r="N53">
        <v>630</v>
      </c>
      <c r="O53">
        <v>84</v>
      </c>
      <c r="P53">
        <v>265</v>
      </c>
      <c r="Q53">
        <v>281</v>
      </c>
      <c r="R53">
        <v>845</v>
      </c>
      <c r="S53">
        <v>147</v>
      </c>
      <c r="T53">
        <v>344</v>
      </c>
      <c r="U53">
        <v>354</v>
      </c>
      <c r="V53">
        <v>56</v>
      </c>
      <c r="W53">
        <v>28</v>
      </c>
      <c r="X53">
        <v>7</v>
      </c>
      <c r="Y53">
        <v>21</v>
      </c>
      <c r="Z53">
        <v>46</v>
      </c>
      <c r="AA53">
        <v>24</v>
      </c>
      <c r="AB53">
        <v>4</v>
      </c>
      <c r="AC53">
        <v>18</v>
      </c>
      <c r="AD53">
        <v>8</v>
      </c>
      <c r="AE53">
        <v>1</v>
      </c>
      <c r="AF53">
        <v>4</v>
      </c>
      <c r="AG53">
        <v>3</v>
      </c>
      <c r="AH53">
        <v>275</v>
      </c>
      <c r="AI53">
        <v>35</v>
      </c>
      <c r="AJ53">
        <v>115</v>
      </c>
      <c r="AK53">
        <v>125</v>
      </c>
      <c r="AL53">
        <v>409</v>
      </c>
      <c r="AM53">
        <v>35</v>
      </c>
      <c r="AN53">
        <v>207</v>
      </c>
      <c r="AO53">
        <v>167</v>
      </c>
      <c r="AP53">
        <v>26</v>
      </c>
      <c r="AQ53">
        <v>16</v>
      </c>
      <c r="AR53">
        <v>4</v>
      </c>
      <c r="AS53">
        <v>6</v>
      </c>
      <c r="AT53">
        <v>25</v>
      </c>
      <c r="AU53">
        <v>8</v>
      </c>
      <c r="AV53">
        <v>3</v>
      </c>
      <c r="AW53">
        <v>14</v>
      </c>
      <c r="AX53">
        <v>363</v>
      </c>
      <c r="AY53">
        <v>83</v>
      </c>
      <c r="AZ53">
        <v>86</v>
      </c>
      <c r="BA53">
        <v>194</v>
      </c>
      <c r="BB53">
        <v>36</v>
      </c>
      <c r="BC53">
        <v>4</v>
      </c>
      <c r="BD53">
        <v>22</v>
      </c>
      <c r="BE53">
        <v>10</v>
      </c>
      <c r="BF53">
        <v>31</v>
      </c>
      <c r="BG53">
        <v>10</v>
      </c>
      <c r="BH53">
        <v>11</v>
      </c>
      <c r="BI53">
        <v>10</v>
      </c>
      <c r="BJ53">
        <v>8</v>
      </c>
      <c r="BK53" t="s">
        <v>19</v>
      </c>
      <c r="BL53">
        <v>6</v>
      </c>
      <c r="BM53">
        <v>2</v>
      </c>
      <c r="BN53">
        <v>891</v>
      </c>
      <c r="BO53">
        <v>277</v>
      </c>
      <c r="BP53">
        <v>439</v>
      </c>
      <c r="BQ53">
        <v>175</v>
      </c>
      <c r="BR53">
        <v>103</v>
      </c>
      <c r="BS53">
        <v>38</v>
      </c>
      <c r="BT53">
        <v>44</v>
      </c>
      <c r="BU53">
        <v>21</v>
      </c>
      <c r="BV53">
        <v>3333</v>
      </c>
      <c r="BW53">
        <v>1089</v>
      </c>
      <c r="BX53">
        <v>661</v>
      </c>
      <c r="BY53">
        <v>1583</v>
      </c>
      <c r="BZ53">
        <v>958</v>
      </c>
      <c r="CA53">
        <v>464</v>
      </c>
      <c r="CB53">
        <v>184</v>
      </c>
      <c r="CC53">
        <v>310</v>
      </c>
      <c r="CD53">
        <v>396</v>
      </c>
      <c r="CE53">
        <v>89</v>
      </c>
      <c r="CF53">
        <v>204</v>
      </c>
      <c r="CG53">
        <v>103</v>
      </c>
    </row>
    <row r="54" spans="1:85">
      <c r="A54" t="s">
        <v>883</v>
      </c>
      <c r="B54">
        <v>6655</v>
      </c>
      <c r="C54">
        <v>2273</v>
      </c>
      <c r="D54">
        <v>2288</v>
      </c>
      <c r="E54">
        <v>2094</v>
      </c>
      <c r="F54">
        <v>4</v>
      </c>
      <c r="G54">
        <v>2</v>
      </c>
      <c r="H54">
        <v>1</v>
      </c>
      <c r="I54">
        <v>1</v>
      </c>
      <c r="J54">
        <v>384</v>
      </c>
      <c r="K54">
        <v>91</v>
      </c>
      <c r="L54">
        <v>119</v>
      </c>
      <c r="M54">
        <v>174</v>
      </c>
      <c r="N54">
        <v>673</v>
      </c>
      <c r="O54">
        <v>151</v>
      </c>
      <c r="P54">
        <v>265</v>
      </c>
      <c r="Q54">
        <v>257</v>
      </c>
      <c r="R54">
        <v>774</v>
      </c>
      <c r="S54">
        <v>197</v>
      </c>
      <c r="T54">
        <v>304</v>
      </c>
      <c r="U54">
        <v>273</v>
      </c>
      <c r="V54">
        <v>99</v>
      </c>
      <c r="W54">
        <v>54</v>
      </c>
      <c r="X54">
        <v>11</v>
      </c>
      <c r="Y54">
        <v>34</v>
      </c>
      <c r="Z54">
        <v>39</v>
      </c>
      <c r="AA54">
        <v>25</v>
      </c>
      <c r="AB54">
        <v>4</v>
      </c>
      <c r="AC54">
        <v>10</v>
      </c>
      <c r="AD54">
        <v>16</v>
      </c>
      <c r="AE54">
        <v>3</v>
      </c>
      <c r="AF54">
        <v>10</v>
      </c>
      <c r="AG54">
        <v>3</v>
      </c>
      <c r="AH54">
        <v>218</v>
      </c>
      <c r="AI54">
        <v>51</v>
      </c>
      <c r="AJ54">
        <v>85</v>
      </c>
      <c r="AK54">
        <v>82</v>
      </c>
      <c r="AL54">
        <v>364</v>
      </c>
      <c r="AM54">
        <v>54</v>
      </c>
      <c r="AN54">
        <v>188</v>
      </c>
      <c r="AO54">
        <v>122</v>
      </c>
      <c r="AP54">
        <v>19</v>
      </c>
      <c r="AQ54">
        <v>5</v>
      </c>
      <c r="AR54">
        <v>5</v>
      </c>
      <c r="AS54">
        <v>9</v>
      </c>
      <c r="AT54">
        <v>19</v>
      </c>
      <c r="AU54">
        <v>5</v>
      </c>
      <c r="AV54">
        <v>1</v>
      </c>
      <c r="AW54">
        <v>13</v>
      </c>
      <c r="AX54">
        <v>469</v>
      </c>
      <c r="AY54">
        <v>104</v>
      </c>
      <c r="AZ54">
        <v>130</v>
      </c>
      <c r="BA54">
        <v>235</v>
      </c>
      <c r="BB54">
        <v>42</v>
      </c>
      <c r="BC54">
        <v>5</v>
      </c>
      <c r="BD54">
        <v>33</v>
      </c>
      <c r="BE54">
        <v>4</v>
      </c>
      <c r="BF54">
        <v>46</v>
      </c>
      <c r="BG54">
        <v>14</v>
      </c>
      <c r="BH54">
        <v>28</v>
      </c>
      <c r="BI54">
        <v>4</v>
      </c>
      <c r="BJ54">
        <v>4</v>
      </c>
      <c r="BK54" t="s">
        <v>19</v>
      </c>
      <c r="BL54">
        <v>1</v>
      </c>
      <c r="BM54">
        <v>3</v>
      </c>
      <c r="BN54">
        <v>932</v>
      </c>
      <c r="BO54">
        <v>360</v>
      </c>
      <c r="BP54">
        <v>503</v>
      </c>
      <c r="BQ54">
        <v>69</v>
      </c>
      <c r="BR54">
        <v>74</v>
      </c>
      <c r="BS54">
        <v>43</v>
      </c>
      <c r="BT54">
        <v>26</v>
      </c>
      <c r="BU54">
        <v>5</v>
      </c>
      <c r="BV54">
        <v>2860</v>
      </c>
      <c r="BW54">
        <v>1239</v>
      </c>
      <c r="BX54">
        <v>630</v>
      </c>
      <c r="BY54">
        <v>991</v>
      </c>
      <c r="BZ54">
        <v>946</v>
      </c>
      <c r="CA54">
        <v>465</v>
      </c>
      <c r="CB54">
        <v>253</v>
      </c>
      <c r="CC54">
        <v>228</v>
      </c>
      <c r="CD54">
        <v>467</v>
      </c>
      <c r="CE54">
        <v>110</v>
      </c>
      <c r="CF54">
        <v>274</v>
      </c>
      <c r="CG54">
        <v>83</v>
      </c>
    </row>
    <row r="55" spans="1:85">
      <c r="A55" t="s">
        <v>882</v>
      </c>
      <c r="B55">
        <v>8182</v>
      </c>
      <c r="C55">
        <v>2194</v>
      </c>
      <c r="D55">
        <v>3003</v>
      </c>
      <c r="E55">
        <v>2985</v>
      </c>
      <c r="F55">
        <v>12</v>
      </c>
      <c r="G55" t="s">
        <v>19</v>
      </c>
      <c r="H55">
        <v>3</v>
      </c>
      <c r="I55">
        <v>9</v>
      </c>
      <c r="J55">
        <v>503</v>
      </c>
      <c r="K55">
        <v>73</v>
      </c>
      <c r="L55">
        <v>179</v>
      </c>
      <c r="M55">
        <v>251</v>
      </c>
      <c r="N55">
        <v>741</v>
      </c>
      <c r="O55">
        <v>144</v>
      </c>
      <c r="P55">
        <v>265</v>
      </c>
      <c r="Q55">
        <v>332</v>
      </c>
      <c r="R55">
        <v>1031</v>
      </c>
      <c r="S55">
        <v>211</v>
      </c>
      <c r="T55">
        <v>403</v>
      </c>
      <c r="U55">
        <v>417</v>
      </c>
      <c r="V55">
        <v>112</v>
      </c>
      <c r="W55">
        <v>52</v>
      </c>
      <c r="X55">
        <v>39</v>
      </c>
      <c r="Y55">
        <v>21</v>
      </c>
      <c r="Z55">
        <v>65</v>
      </c>
      <c r="AA55">
        <v>28</v>
      </c>
      <c r="AB55">
        <v>16</v>
      </c>
      <c r="AC55">
        <v>21</v>
      </c>
      <c r="AD55">
        <v>5</v>
      </c>
      <c r="AE55" t="s">
        <v>19</v>
      </c>
      <c r="AF55">
        <v>5</v>
      </c>
      <c r="AG55" t="s">
        <v>19</v>
      </c>
      <c r="AH55">
        <v>301</v>
      </c>
      <c r="AI55">
        <v>39</v>
      </c>
      <c r="AJ55">
        <v>126</v>
      </c>
      <c r="AK55">
        <v>136</v>
      </c>
      <c r="AL55">
        <v>462</v>
      </c>
      <c r="AM55">
        <v>58</v>
      </c>
      <c r="AN55">
        <v>201</v>
      </c>
      <c r="AO55">
        <v>203</v>
      </c>
      <c r="AP55">
        <v>33</v>
      </c>
      <c r="AQ55">
        <v>16</v>
      </c>
      <c r="AR55">
        <v>9</v>
      </c>
      <c r="AS55">
        <v>8</v>
      </c>
      <c r="AT55">
        <v>53</v>
      </c>
      <c r="AU55">
        <v>18</v>
      </c>
      <c r="AV55">
        <v>7</v>
      </c>
      <c r="AW55">
        <v>28</v>
      </c>
      <c r="AX55">
        <v>456</v>
      </c>
      <c r="AY55">
        <v>83</v>
      </c>
      <c r="AZ55">
        <v>62</v>
      </c>
      <c r="BA55">
        <v>311</v>
      </c>
      <c r="BB55">
        <v>38</v>
      </c>
      <c r="BC55">
        <v>7</v>
      </c>
      <c r="BD55">
        <v>26</v>
      </c>
      <c r="BE55">
        <v>5</v>
      </c>
      <c r="BF55">
        <v>50</v>
      </c>
      <c r="BG55">
        <v>11</v>
      </c>
      <c r="BH55">
        <v>23</v>
      </c>
      <c r="BI55">
        <v>16</v>
      </c>
      <c r="BJ55">
        <v>5</v>
      </c>
      <c r="BK55" t="s">
        <v>19</v>
      </c>
      <c r="BL55">
        <v>1</v>
      </c>
      <c r="BM55">
        <v>4</v>
      </c>
      <c r="BN55">
        <v>1307</v>
      </c>
      <c r="BO55">
        <v>412</v>
      </c>
      <c r="BP55">
        <v>681</v>
      </c>
      <c r="BQ55">
        <v>214</v>
      </c>
      <c r="BR55">
        <v>82</v>
      </c>
      <c r="BS55">
        <v>33</v>
      </c>
      <c r="BT55">
        <v>35</v>
      </c>
      <c r="BU55">
        <v>14</v>
      </c>
      <c r="BV55">
        <v>3480</v>
      </c>
      <c r="BW55">
        <v>1142</v>
      </c>
      <c r="BX55">
        <v>1002</v>
      </c>
      <c r="BY55">
        <v>1336</v>
      </c>
      <c r="BZ55">
        <v>1132</v>
      </c>
      <c r="CA55">
        <v>402</v>
      </c>
      <c r="CB55">
        <v>432</v>
      </c>
      <c r="CC55">
        <v>298</v>
      </c>
      <c r="CD55">
        <v>559</v>
      </c>
      <c r="CE55">
        <v>111</v>
      </c>
      <c r="CF55">
        <v>358</v>
      </c>
      <c r="CG55">
        <v>90</v>
      </c>
    </row>
    <row r="56" spans="1:85">
      <c r="A56" t="s">
        <v>881</v>
      </c>
      <c r="B56">
        <v>8038</v>
      </c>
      <c r="C56">
        <v>2882</v>
      </c>
      <c r="D56">
        <v>2632</v>
      </c>
      <c r="E56">
        <v>2524</v>
      </c>
      <c r="F56">
        <v>8</v>
      </c>
      <c r="G56">
        <v>3</v>
      </c>
      <c r="H56">
        <v>4</v>
      </c>
      <c r="I56">
        <v>1</v>
      </c>
      <c r="J56">
        <v>503</v>
      </c>
      <c r="K56">
        <v>84</v>
      </c>
      <c r="L56">
        <v>136</v>
      </c>
      <c r="M56">
        <v>283</v>
      </c>
      <c r="N56">
        <v>598</v>
      </c>
      <c r="O56">
        <v>103</v>
      </c>
      <c r="P56">
        <v>205</v>
      </c>
      <c r="Q56">
        <v>290</v>
      </c>
      <c r="R56">
        <v>920</v>
      </c>
      <c r="S56">
        <v>206</v>
      </c>
      <c r="T56">
        <v>312</v>
      </c>
      <c r="U56">
        <v>402</v>
      </c>
      <c r="V56">
        <v>117</v>
      </c>
      <c r="W56">
        <v>56</v>
      </c>
      <c r="X56">
        <v>22</v>
      </c>
      <c r="Y56">
        <v>39</v>
      </c>
      <c r="Z56">
        <v>41</v>
      </c>
      <c r="AA56">
        <v>21</v>
      </c>
      <c r="AB56">
        <v>7</v>
      </c>
      <c r="AC56">
        <v>13</v>
      </c>
      <c r="AD56">
        <v>16</v>
      </c>
      <c r="AE56">
        <v>2</v>
      </c>
      <c r="AF56">
        <v>4</v>
      </c>
      <c r="AG56">
        <v>10</v>
      </c>
      <c r="AH56">
        <v>299</v>
      </c>
      <c r="AI56">
        <v>26</v>
      </c>
      <c r="AJ56">
        <v>109</v>
      </c>
      <c r="AK56">
        <v>164</v>
      </c>
      <c r="AL56">
        <v>345</v>
      </c>
      <c r="AM56">
        <v>41</v>
      </c>
      <c r="AN56">
        <v>158</v>
      </c>
      <c r="AO56">
        <v>146</v>
      </c>
      <c r="AP56">
        <v>72</v>
      </c>
      <c r="AQ56">
        <v>51</v>
      </c>
      <c r="AR56">
        <v>10</v>
      </c>
      <c r="AS56">
        <v>11</v>
      </c>
      <c r="AT56">
        <v>30</v>
      </c>
      <c r="AU56">
        <v>9</v>
      </c>
      <c r="AV56">
        <v>2</v>
      </c>
      <c r="AW56">
        <v>19</v>
      </c>
      <c r="AX56">
        <v>370</v>
      </c>
      <c r="AY56">
        <v>111</v>
      </c>
      <c r="AZ56">
        <v>44</v>
      </c>
      <c r="BA56">
        <v>215</v>
      </c>
      <c r="BB56">
        <v>17</v>
      </c>
      <c r="BC56">
        <v>4</v>
      </c>
      <c r="BD56">
        <v>9</v>
      </c>
      <c r="BE56">
        <v>4</v>
      </c>
      <c r="BF56">
        <v>15</v>
      </c>
      <c r="BG56">
        <v>6</v>
      </c>
      <c r="BH56">
        <v>7</v>
      </c>
      <c r="BI56">
        <v>2</v>
      </c>
      <c r="BJ56">
        <v>12</v>
      </c>
      <c r="BK56" t="s">
        <v>19</v>
      </c>
      <c r="BL56">
        <v>9</v>
      </c>
      <c r="BM56">
        <v>3</v>
      </c>
      <c r="BN56">
        <v>1165</v>
      </c>
      <c r="BO56">
        <v>300</v>
      </c>
      <c r="BP56">
        <v>721</v>
      </c>
      <c r="BQ56">
        <v>144</v>
      </c>
      <c r="BR56">
        <v>82</v>
      </c>
      <c r="BS56">
        <v>27</v>
      </c>
      <c r="BT56">
        <v>37</v>
      </c>
      <c r="BU56">
        <v>18</v>
      </c>
      <c r="BV56">
        <v>3885</v>
      </c>
      <c r="BW56">
        <v>1943</v>
      </c>
      <c r="BX56">
        <v>818</v>
      </c>
      <c r="BY56">
        <v>1124</v>
      </c>
      <c r="BZ56">
        <v>1049</v>
      </c>
      <c r="CA56">
        <v>519</v>
      </c>
      <c r="CB56">
        <v>360</v>
      </c>
      <c r="CC56">
        <v>170</v>
      </c>
      <c r="CD56">
        <v>545</v>
      </c>
      <c r="CE56">
        <v>122</v>
      </c>
      <c r="CF56">
        <v>367</v>
      </c>
      <c r="CG56">
        <v>56</v>
      </c>
    </row>
    <row r="57" spans="1:85">
      <c r="A57" t="s">
        <v>716</v>
      </c>
      <c r="B57" t="s">
        <v>789</v>
      </c>
      <c r="C57" t="s">
        <v>789</v>
      </c>
      <c r="D57" t="s">
        <v>789</v>
      </c>
      <c r="E57" t="s">
        <v>789</v>
      </c>
      <c r="F57" t="s">
        <v>789</v>
      </c>
      <c r="G57" t="s">
        <v>789</v>
      </c>
      <c r="H57" t="s">
        <v>789</v>
      </c>
      <c r="I57" t="s">
        <v>789</v>
      </c>
      <c r="J57" t="s">
        <v>789</v>
      </c>
      <c r="K57" t="s">
        <v>789</v>
      </c>
      <c r="L57" t="s">
        <v>789</v>
      </c>
      <c r="M57" t="s">
        <v>789</v>
      </c>
      <c r="N57" t="s">
        <v>789</v>
      </c>
      <c r="O57" t="s">
        <v>789</v>
      </c>
      <c r="P57" t="s">
        <v>789</v>
      </c>
      <c r="Q57" t="s">
        <v>789</v>
      </c>
      <c r="R57" t="s">
        <v>789</v>
      </c>
      <c r="S57" t="s">
        <v>789</v>
      </c>
      <c r="T57" t="s">
        <v>789</v>
      </c>
      <c r="U57" t="s">
        <v>789</v>
      </c>
      <c r="V57" t="s">
        <v>789</v>
      </c>
      <c r="W57" t="s">
        <v>789</v>
      </c>
      <c r="X57" t="s">
        <v>789</v>
      </c>
      <c r="Y57" t="s">
        <v>789</v>
      </c>
      <c r="Z57" t="s">
        <v>789</v>
      </c>
      <c r="AA57" t="s">
        <v>789</v>
      </c>
      <c r="AB57" t="s">
        <v>789</v>
      </c>
      <c r="AC57" t="s">
        <v>789</v>
      </c>
      <c r="AD57" t="s">
        <v>789</v>
      </c>
      <c r="AE57" t="s">
        <v>789</v>
      </c>
      <c r="AF57" t="s">
        <v>789</v>
      </c>
      <c r="AG57" t="s">
        <v>789</v>
      </c>
      <c r="AH57" t="s">
        <v>789</v>
      </c>
      <c r="AI57" t="s">
        <v>789</v>
      </c>
      <c r="AJ57" t="s">
        <v>789</v>
      </c>
      <c r="AK57" t="s">
        <v>789</v>
      </c>
      <c r="AL57" t="s">
        <v>789</v>
      </c>
      <c r="AM57" t="s">
        <v>789</v>
      </c>
      <c r="AN57" t="s">
        <v>789</v>
      </c>
      <c r="AO57" t="s">
        <v>789</v>
      </c>
      <c r="AP57" t="s">
        <v>789</v>
      </c>
      <c r="AQ57" t="s">
        <v>789</v>
      </c>
      <c r="AR57" t="s">
        <v>789</v>
      </c>
      <c r="AS57" t="s">
        <v>789</v>
      </c>
      <c r="AT57" t="s">
        <v>789</v>
      </c>
      <c r="AU57" t="s">
        <v>789</v>
      </c>
      <c r="AV57" t="s">
        <v>789</v>
      </c>
      <c r="AW57" t="s">
        <v>789</v>
      </c>
      <c r="AX57" t="s">
        <v>789</v>
      </c>
      <c r="AY57" t="s">
        <v>789</v>
      </c>
      <c r="AZ57" t="s">
        <v>789</v>
      </c>
      <c r="BA57" t="s">
        <v>789</v>
      </c>
      <c r="BB57" t="s">
        <v>789</v>
      </c>
      <c r="BC57" t="s">
        <v>789</v>
      </c>
      <c r="BD57" t="s">
        <v>789</v>
      </c>
      <c r="BE57" t="s">
        <v>789</v>
      </c>
      <c r="BF57" t="s">
        <v>789</v>
      </c>
      <c r="BG57" t="s">
        <v>789</v>
      </c>
      <c r="BH57" t="s">
        <v>789</v>
      </c>
      <c r="BI57" t="s">
        <v>789</v>
      </c>
      <c r="BJ57" t="s">
        <v>789</v>
      </c>
      <c r="BK57" t="s">
        <v>789</v>
      </c>
      <c r="BL57" t="s">
        <v>789</v>
      </c>
      <c r="BM57" t="s">
        <v>789</v>
      </c>
      <c r="BN57" t="s">
        <v>789</v>
      </c>
      <c r="BO57" t="s">
        <v>789</v>
      </c>
      <c r="BP57" t="s">
        <v>789</v>
      </c>
      <c r="BQ57" t="s">
        <v>789</v>
      </c>
      <c r="BR57" t="s">
        <v>789</v>
      </c>
      <c r="BS57" t="s">
        <v>789</v>
      </c>
      <c r="BT57" t="s">
        <v>789</v>
      </c>
      <c r="BU57" t="s">
        <v>789</v>
      </c>
      <c r="BV57" t="s">
        <v>789</v>
      </c>
      <c r="BW57" t="s">
        <v>789</v>
      </c>
      <c r="BX57" t="s">
        <v>789</v>
      </c>
      <c r="BY57" t="s">
        <v>789</v>
      </c>
      <c r="BZ57" t="s">
        <v>789</v>
      </c>
      <c r="CA57" t="s">
        <v>789</v>
      </c>
      <c r="CB57" t="s">
        <v>789</v>
      </c>
      <c r="CC57" t="s">
        <v>789</v>
      </c>
      <c r="CD57" t="s">
        <v>789</v>
      </c>
      <c r="CE57" t="s">
        <v>789</v>
      </c>
      <c r="CF57" t="s">
        <v>789</v>
      </c>
      <c r="CG57" t="s">
        <v>789</v>
      </c>
    </row>
    <row r="58" spans="1:85">
      <c r="A58" t="s">
        <v>880</v>
      </c>
      <c r="B58">
        <v>5689</v>
      </c>
      <c r="C58">
        <v>1677</v>
      </c>
      <c r="D58">
        <v>1569</v>
      </c>
      <c r="E58">
        <v>2443</v>
      </c>
      <c r="F58">
        <v>2</v>
      </c>
      <c r="G58">
        <v>1</v>
      </c>
      <c r="H58">
        <v>1</v>
      </c>
      <c r="I58" t="s">
        <v>19</v>
      </c>
      <c r="J58">
        <v>542</v>
      </c>
      <c r="K58">
        <v>44</v>
      </c>
      <c r="L58">
        <v>87</v>
      </c>
      <c r="M58">
        <v>411</v>
      </c>
      <c r="N58">
        <v>200</v>
      </c>
      <c r="O58">
        <v>11</v>
      </c>
      <c r="P58">
        <v>34</v>
      </c>
      <c r="Q58">
        <v>155</v>
      </c>
      <c r="R58">
        <v>906</v>
      </c>
      <c r="S58">
        <v>201</v>
      </c>
      <c r="T58">
        <v>174</v>
      </c>
      <c r="U58">
        <v>531</v>
      </c>
      <c r="V58">
        <v>72</v>
      </c>
      <c r="W58">
        <v>33</v>
      </c>
      <c r="X58">
        <v>12</v>
      </c>
      <c r="Y58">
        <v>27</v>
      </c>
      <c r="Z58">
        <v>66</v>
      </c>
      <c r="AA58">
        <v>28</v>
      </c>
      <c r="AB58">
        <v>10</v>
      </c>
      <c r="AC58">
        <v>28</v>
      </c>
      <c r="AD58">
        <v>11</v>
      </c>
      <c r="AE58">
        <v>1</v>
      </c>
      <c r="AF58">
        <v>1</v>
      </c>
      <c r="AG58">
        <v>9</v>
      </c>
      <c r="AH58">
        <v>400</v>
      </c>
      <c r="AI58">
        <v>29</v>
      </c>
      <c r="AJ58">
        <v>77</v>
      </c>
      <c r="AK58">
        <v>294</v>
      </c>
      <c r="AL58">
        <v>191</v>
      </c>
      <c r="AM58">
        <v>17</v>
      </c>
      <c r="AN58">
        <v>36</v>
      </c>
      <c r="AO58">
        <v>138</v>
      </c>
      <c r="AP58">
        <v>151</v>
      </c>
      <c r="AQ58">
        <v>89</v>
      </c>
      <c r="AR58">
        <v>37</v>
      </c>
      <c r="AS58">
        <v>25</v>
      </c>
      <c r="AT58">
        <v>15</v>
      </c>
      <c r="AU58">
        <v>4</v>
      </c>
      <c r="AV58">
        <v>1</v>
      </c>
      <c r="AW58">
        <v>10</v>
      </c>
      <c r="AX58">
        <v>109</v>
      </c>
      <c r="AY58">
        <v>11</v>
      </c>
      <c r="AZ58">
        <v>6</v>
      </c>
      <c r="BA58">
        <v>92</v>
      </c>
      <c r="BB58">
        <v>15</v>
      </c>
      <c r="BC58">
        <v>5</v>
      </c>
      <c r="BD58">
        <v>8</v>
      </c>
      <c r="BE58">
        <v>2</v>
      </c>
      <c r="BF58">
        <v>5</v>
      </c>
      <c r="BG58">
        <v>2</v>
      </c>
      <c r="BH58" t="s">
        <v>19</v>
      </c>
      <c r="BI58">
        <v>3</v>
      </c>
      <c r="BJ58" t="s">
        <v>19</v>
      </c>
      <c r="BK58" t="s">
        <v>19</v>
      </c>
      <c r="BL58" t="s">
        <v>19</v>
      </c>
      <c r="BM58" t="s">
        <v>19</v>
      </c>
      <c r="BN58">
        <v>855</v>
      </c>
      <c r="BO58">
        <v>278</v>
      </c>
      <c r="BP58">
        <v>488</v>
      </c>
      <c r="BQ58">
        <v>89</v>
      </c>
      <c r="BR58">
        <v>117</v>
      </c>
      <c r="BS58">
        <v>43</v>
      </c>
      <c r="BT58">
        <v>61</v>
      </c>
      <c r="BU58">
        <v>13</v>
      </c>
      <c r="BV58">
        <v>2576</v>
      </c>
      <c r="BW58">
        <v>1049</v>
      </c>
      <c r="BX58">
        <v>463</v>
      </c>
      <c r="BY58">
        <v>1064</v>
      </c>
      <c r="BZ58">
        <v>997</v>
      </c>
      <c r="CA58">
        <v>433</v>
      </c>
      <c r="CB58">
        <v>247</v>
      </c>
      <c r="CC58">
        <v>317</v>
      </c>
      <c r="CD58">
        <v>479</v>
      </c>
      <c r="CE58">
        <v>75</v>
      </c>
      <c r="CF58">
        <v>308</v>
      </c>
      <c r="CG58">
        <v>96</v>
      </c>
    </row>
    <row r="59" spans="1:85">
      <c r="A59" t="s">
        <v>879</v>
      </c>
      <c r="B59">
        <v>3249</v>
      </c>
      <c r="C59">
        <v>949</v>
      </c>
      <c r="D59">
        <v>1093</v>
      </c>
      <c r="E59">
        <v>1207</v>
      </c>
      <c r="F59">
        <v>1</v>
      </c>
      <c r="G59" t="s">
        <v>19</v>
      </c>
      <c r="H59">
        <v>1</v>
      </c>
      <c r="I59" t="s">
        <v>19</v>
      </c>
      <c r="J59">
        <v>213</v>
      </c>
      <c r="K59">
        <v>18</v>
      </c>
      <c r="L59">
        <v>52</v>
      </c>
      <c r="M59">
        <v>143</v>
      </c>
      <c r="N59">
        <v>144</v>
      </c>
      <c r="O59">
        <v>27</v>
      </c>
      <c r="P59">
        <v>54</v>
      </c>
      <c r="Q59">
        <v>63</v>
      </c>
      <c r="R59">
        <v>418</v>
      </c>
      <c r="S59">
        <v>114</v>
      </c>
      <c r="T59">
        <v>118</v>
      </c>
      <c r="U59">
        <v>186</v>
      </c>
      <c r="V59">
        <v>50</v>
      </c>
      <c r="W59">
        <v>26</v>
      </c>
      <c r="X59">
        <v>9</v>
      </c>
      <c r="Y59">
        <v>15</v>
      </c>
      <c r="Z59">
        <v>18</v>
      </c>
      <c r="AA59">
        <v>13</v>
      </c>
      <c r="AB59" t="s">
        <v>19</v>
      </c>
      <c r="AC59">
        <v>5</v>
      </c>
      <c r="AD59">
        <v>1</v>
      </c>
      <c r="AE59" t="s">
        <v>19</v>
      </c>
      <c r="AF59">
        <v>1</v>
      </c>
      <c r="AG59" t="s">
        <v>19</v>
      </c>
      <c r="AH59">
        <v>127</v>
      </c>
      <c r="AI59">
        <v>16</v>
      </c>
      <c r="AJ59">
        <v>35</v>
      </c>
      <c r="AK59">
        <v>76</v>
      </c>
      <c r="AL59">
        <v>82</v>
      </c>
      <c r="AM59">
        <v>11</v>
      </c>
      <c r="AN59">
        <v>32</v>
      </c>
      <c r="AO59">
        <v>39</v>
      </c>
      <c r="AP59">
        <v>113</v>
      </c>
      <c r="AQ59">
        <v>38</v>
      </c>
      <c r="AR59">
        <v>35</v>
      </c>
      <c r="AS59">
        <v>40</v>
      </c>
      <c r="AT59">
        <v>27</v>
      </c>
      <c r="AU59">
        <v>10</v>
      </c>
      <c r="AV59">
        <v>6</v>
      </c>
      <c r="AW59">
        <v>11</v>
      </c>
      <c r="AX59">
        <v>113</v>
      </c>
      <c r="AY59">
        <v>13</v>
      </c>
      <c r="AZ59">
        <v>6</v>
      </c>
      <c r="BA59">
        <v>94</v>
      </c>
      <c r="BB59">
        <v>17</v>
      </c>
      <c r="BC59">
        <v>3</v>
      </c>
      <c r="BD59">
        <v>14</v>
      </c>
      <c r="BE59" t="s">
        <v>19</v>
      </c>
      <c r="BF59">
        <v>7</v>
      </c>
      <c r="BG59">
        <v>2</v>
      </c>
      <c r="BH59">
        <v>3</v>
      </c>
      <c r="BI59">
        <v>2</v>
      </c>
      <c r="BJ59" t="s">
        <v>19</v>
      </c>
      <c r="BK59" t="s">
        <v>19</v>
      </c>
      <c r="BL59" t="s">
        <v>19</v>
      </c>
      <c r="BM59" t="s">
        <v>19</v>
      </c>
      <c r="BN59">
        <v>557</v>
      </c>
      <c r="BO59">
        <v>163</v>
      </c>
      <c r="BP59">
        <v>331</v>
      </c>
      <c r="BQ59">
        <v>63</v>
      </c>
      <c r="BR59">
        <v>47</v>
      </c>
      <c r="BS59">
        <v>21</v>
      </c>
      <c r="BT59">
        <v>25</v>
      </c>
      <c r="BU59">
        <v>1</v>
      </c>
      <c r="BV59">
        <v>1433</v>
      </c>
      <c r="BW59">
        <v>545</v>
      </c>
      <c r="BX59">
        <v>329</v>
      </c>
      <c r="BY59">
        <v>559</v>
      </c>
      <c r="BZ59">
        <v>408</v>
      </c>
      <c r="CA59">
        <v>162</v>
      </c>
      <c r="CB59">
        <v>145</v>
      </c>
      <c r="CC59">
        <v>101</v>
      </c>
      <c r="CD59">
        <v>346</v>
      </c>
      <c r="CE59">
        <v>64</v>
      </c>
      <c r="CF59">
        <v>185</v>
      </c>
      <c r="CG59">
        <v>97</v>
      </c>
    </row>
    <row r="60" spans="1:85">
      <c r="A60" t="s">
        <v>878</v>
      </c>
      <c r="B60">
        <v>3652</v>
      </c>
      <c r="C60">
        <v>882</v>
      </c>
      <c r="D60">
        <v>780</v>
      </c>
      <c r="E60">
        <v>1990</v>
      </c>
      <c r="F60">
        <v>3</v>
      </c>
      <c r="G60" t="s">
        <v>19</v>
      </c>
      <c r="H60">
        <v>1</v>
      </c>
      <c r="I60">
        <v>2</v>
      </c>
      <c r="J60">
        <v>318</v>
      </c>
      <c r="K60">
        <v>29</v>
      </c>
      <c r="L60">
        <v>26</v>
      </c>
      <c r="M60">
        <v>263</v>
      </c>
      <c r="N60">
        <v>141</v>
      </c>
      <c r="O60">
        <v>13</v>
      </c>
      <c r="P60">
        <v>25</v>
      </c>
      <c r="Q60">
        <v>103</v>
      </c>
      <c r="R60">
        <v>484</v>
      </c>
      <c r="S60">
        <v>76</v>
      </c>
      <c r="T60">
        <v>54</v>
      </c>
      <c r="U60">
        <v>354</v>
      </c>
      <c r="V60">
        <v>86</v>
      </c>
      <c r="W60">
        <v>21</v>
      </c>
      <c r="X60">
        <v>5</v>
      </c>
      <c r="Y60">
        <v>60</v>
      </c>
      <c r="Z60">
        <v>31</v>
      </c>
      <c r="AA60">
        <v>10</v>
      </c>
      <c r="AB60">
        <v>7</v>
      </c>
      <c r="AC60">
        <v>14</v>
      </c>
      <c r="AD60">
        <v>5</v>
      </c>
      <c r="AE60">
        <v>2</v>
      </c>
      <c r="AF60">
        <v>1</v>
      </c>
      <c r="AG60">
        <v>2</v>
      </c>
      <c r="AH60">
        <v>193</v>
      </c>
      <c r="AI60">
        <v>9</v>
      </c>
      <c r="AJ60">
        <v>16</v>
      </c>
      <c r="AK60">
        <v>168</v>
      </c>
      <c r="AL60">
        <v>103</v>
      </c>
      <c r="AM60">
        <v>5</v>
      </c>
      <c r="AN60">
        <v>22</v>
      </c>
      <c r="AO60">
        <v>76</v>
      </c>
      <c r="AP60">
        <v>37</v>
      </c>
      <c r="AQ60">
        <v>22</v>
      </c>
      <c r="AR60">
        <v>2</v>
      </c>
      <c r="AS60">
        <v>13</v>
      </c>
      <c r="AT60">
        <v>29</v>
      </c>
      <c r="AU60">
        <v>7</v>
      </c>
      <c r="AV60">
        <v>1</v>
      </c>
      <c r="AW60">
        <v>21</v>
      </c>
      <c r="AX60">
        <v>128</v>
      </c>
      <c r="AY60">
        <v>20</v>
      </c>
      <c r="AZ60">
        <v>12</v>
      </c>
      <c r="BA60">
        <v>96</v>
      </c>
      <c r="BB60">
        <v>13</v>
      </c>
      <c r="BC60">
        <v>4</v>
      </c>
      <c r="BD60">
        <v>8</v>
      </c>
      <c r="BE60">
        <v>1</v>
      </c>
      <c r="BF60">
        <v>16</v>
      </c>
      <c r="BG60">
        <v>5</v>
      </c>
      <c r="BH60">
        <v>3</v>
      </c>
      <c r="BI60">
        <v>8</v>
      </c>
      <c r="BJ60">
        <v>3</v>
      </c>
      <c r="BK60" t="s">
        <v>19</v>
      </c>
      <c r="BL60">
        <v>2</v>
      </c>
      <c r="BM60">
        <v>1</v>
      </c>
      <c r="BN60">
        <v>499</v>
      </c>
      <c r="BO60">
        <v>157</v>
      </c>
      <c r="BP60">
        <v>246</v>
      </c>
      <c r="BQ60">
        <v>96</v>
      </c>
      <c r="BR60">
        <v>42</v>
      </c>
      <c r="BS60">
        <v>20</v>
      </c>
      <c r="BT60">
        <v>16</v>
      </c>
      <c r="BU60">
        <v>6</v>
      </c>
      <c r="BV60">
        <v>1610</v>
      </c>
      <c r="BW60">
        <v>509</v>
      </c>
      <c r="BX60">
        <v>212</v>
      </c>
      <c r="BY60">
        <v>889</v>
      </c>
      <c r="BZ60">
        <v>457</v>
      </c>
      <c r="CA60">
        <v>171</v>
      </c>
      <c r="CB60">
        <v>84</v>
      </c>
      <c r="CC60">
        <v>202</v>
      </c>
      <c r="CD60">
        <v>437</v>
      </c>
      <c r="CE60">
        <v>69</v>
      </c>
      <c r="CF60">
        <v>191</v>
      </c>
      <c r="CG60">
        <v>177</v>
      </c>
    </row>
    <row r="61" spans="1:85">
      <c r="A61" t="s">
        <v>877</v>
      </c>
      <c r="B61">
        <v>2606</v>
      </c>
      <c r="C61">
        <v>639</v>
      </c>
      <c r="D61">
        <v>520</v>
      </c>
      <c r="E61">
        <v>1447</v>
      </c>
      <c r="F61" t="s">
        <v>19</v>
      </c>
      <c r="G61" t="s">
        <v>19</v>
      </c>
      <c r="H61" t="s">
        <v>19</v>
      </c>
      <c r="I61" t="s">
        <v>19</v>
      </c>
      <c r="J61">
        <v>206</v>
      </c>
      <c r="K61">
        <v>19</v>
      </c>
      <c r="L61">
        <v>23</v>
      </c>
      <c r="M61">
        <v>164</v>
      </c>
      <c r="N61">
        <v>85</v>
      </c>
      <c r="O61">
        <v>8</v>
      </c>
      <c r="P61">
        <v>6</v>
      </c>
      <c r="Q61">
        <v>71</v>
      </c>
      <c r="R61">
        <v>314</v>
      </c>
      <c r="S61">
        <v>59</v>
      </c>
      <c r="T61">
        <v>32</v>
      </c>
      <c r="U61">
        <v>223</v>
      </c>
      <c r="V61">
        <v>33</v>
      </c>
      <c r="W61">
        <v>13</v>
      </c>
      <c r="X61">
        <v>4</v>
      </c>
      <c r="Y61">
        <v>16</v>
      </c>
      <c r="Z61">
        <v>13</v>
      </c>
      <c r="AA61">
        <v>3</v>
      </c>
      <c r="AB61" t="s">
        <v>19</v>
      </c>
      <c r="AC61">
        <v>10</v>
      </c>
      <c r="AD61">
        <v>2</v>
      </c>
      <c r="AE61" t="s">
        <v>19</v>
      </c>
      <c r="AF61" t="s">
        <v>19</v>
      </c>
      <c r="AG61">
        <v>2</v>
      </c>
      <c r="AH61">
        <v>143</v>
      </c>
      <c r="AI61">
        <v>1</v>
      </c>
      <c r="AJ61">
        <v>17</v>
      </c>
      <c r="AK61">
        <v>125</v>
      </c>
      <c r="AL61">
        <v>58</v>
      </c>
      <c r="AM61">
        <v>4</v>
      </c>
      <c r="AN61">
        <v>6</v>
      </c>
      <c r="AO61">
        <v>48</v>
      </c>
      <c r="AP61">
        <v>45</v>
      </c>
      <c r="AQ61">
        <v>29</v>
      </c>
      <c r="AR61">
        <v>3</v>
      </c>
      <c r="AS61">
        <v>13</v>
      </c>
      <c r="AT61">
        <v>20</v>
      </c>
      <c r="AU61">
        <v>9</v>
      </c>
      <c r="AV61">
        <v>2</v>
      </c>
      <c r="AW61">
        <v>9</v>
      </c>
      <c r="AX61">
        <v>124</v>
      </c>
      <c r="AY61">
        <v>15</v>
      </c>
      <c r="AZ61">
        <v>4</v>
      </c>
      <c r="BA61">
        <v>105</v>
      </c>
      <c r="BB61">
        <v>12</v>
      </c>
      <c r="BC61">
        <v>1</v>
      </c>
      <c r="BD61">
        <v>5</v>
      </c>
      <c r="BE61">
        <v>6</v>
      </c>
      <c r="BF61">
        <v>5</v>
      </c>
      <c r="BG61">
        <v>3</v>
      </c>
      <c r="BH61" t="s">
        <v>19</v>
      </c>
      <c r="BI61">
        <v>2</v>
      </c>
      <c r="BJ61">
        <v>1</v>
      </c>
      <c r="BK61" t="s">
        <v>19</v>
      </c>
      <c r="BL61">
        <v>1</v>
      </c>
      <c r="BM61" t="s">
        <v>19</v>
      </c>
      <c r="BN61">
        <v>347</v>
      </c>
      <c r="BO61">
        <v>133</v>
      </c>
      <c r="BP61">
        <v>156</v>
      </c>
      <c r="BQ61">
        <v>58</v>
      </c>
      <c r="BR61">
        <v>28</v>
      </c>
      <c r="BS61">
        <v>11</v>
      </c>
      <c r="BT61">
        <v>14</v>
      </c>
      <c r="BU61">
        <v>3</v>
      </c>
      <c r="BV61">
        <v>1248</v>
      </c>
      <c r="BW61">
        <v>340</v>
      </c>
      <c r="BX61">
        <v>189</v>
      </c>
      <c r="BY61">
        <v>719</v>
      </c>
      <c r="BZ61">
        <v>368</v>
      </c>
      <c r="CA61">
        <v>111</v>
      </c>
      <c r="CB61">
        <v>95</v>
      </c>
      <c r="CC61">
        <v>162</v>
      </c>
      <c r="CD61">
        <v>264</v>
      </c>
      <c r="CE61">
        <v>61</v>
      </c>
      <c r="CF61">
        <v>104</v>
      </c>
      <c r="CG61">
        <v>99</v>
      </c>
    </row>
    <row r="62" spans="1:85">
      <c r="A62" t="s">
        <v>876</v>
      </c>
      <c r="B62">
        <v>13639</v>
      </c>
      <c r="C62">
        <v>1310</v>
      </c>
      <c r="D62">
        <v>3544</v>
      </c>
      <c r="E62">
        <v>8785</v>
      </c>
      <c r="F62">
        <v>6</v>
      </c>
      <c r="G62">
        <v>1</v>
      </c>
      <c r="H62">
        <v>1</v>
      </c>
      <c r="I62">
        <v>4</v>
      </c>
      <c r="J62">
        <v>1235</v>
      </c>
      <c r="K62">
        <v>18</v>
      </c>
      <c r="L62">
        <v>207</v>
      </c>
      <c r="M62">
        <v>1010</v>
      </c>
      <c r="N62">
        <v>336</v>
      </c>
      <c r="O62">
        <v>9</v>
      </c>
      <c r="P62">
        <v>49</v>
      </c>
      <c r="Q62">
        <v>278</v>
      </c>
      <c r="R62">
        <v>2094</v>
      </c>
      <c r="S62">
        <v>123</v>
      </c>
      <c r="T62">
        <v>476</v>
      </c>
      <c r="U62">
        <v>1495</v>
      </c>
      <c r="V62">
        <v>97</v>
      </c>
      <c r="W62">
        <v>26</v>
      </c>
      <c r="X62">
        <v>20</v>
      </c>
      <c r="Y62">
        <v>51</v>
      </c>
      <c r="Z62">
        <v>48</v>
      </c>
      <c r="AA62">
        <v>5</v>
      </c>
      <c r="AB62">
        <v>13</v>
      </c>
      <c r="AC62">
        <v>30</v>
      </c>
      <c r="AD62">
        <v>16</v>
      </c>
      <c r="AE62">
        <v>1</v>
      </c>
      <c r="AF62">
        <v>1</v>
      </c>
      <c r="AG62">
        <v>14</v>
      </c>
      <c r="AH62">
        <v>1104</v>
      </c>
      <c r="AI62">
        <v>13</v>
      </c>
      <c r="AJ62">
        <v>195</v>
      </c>
      <c r="AK62">
        <v>896</v>
      </c>
      <c r="AL62">
        <v>515</v>
      </c>
      <c r="AM62">
        <v>3</v>
      </c>
      <c r="AN62">
        <v>197</v>
      </c>
      <c r="AO62">
        <v>315</v>
      </c>
      <c r="AP62">
        <v>154</v>
      </c>
      <c r="AQ62">
        <v>48</v>
      </c>
      <c r="AR62">
        <v>29</v>
      </c>
      <c r="AS62">
        <v>77</v>
      </c>
      <c r="AT62">
        <v>160</v>
      </c>
      <c r="AU62">
        <v>27</v>
      </c>
      <c r="AV62">
        <v>21</v>
      </c>
      <c r="AW62">
        <v>112</v>
      </c>
      <c r="AX62">
        <v>778</v>
      </c>
      <c r="AY62">
        <v>13</v>
      </c>
      <c r="AZ62">
        <v>84</v>
      </c>
      <c r="BA62">
        <v>681</v>
      </c>
      <c r="BB62">
        <v>34</v>
      </c>
      <c r="BC62">
        <v>2</v>
      </c>
      <c r="BD62">
        <v>22</v>
      </c>
      <c r="BE62">
        <v>10</v>
      </c>
      <c r="BF62">
        <v>14</v>
      </c>
      <c r="BG62">
        <v>3</v>
      </c>
      <c r="BH62">
        <v>7</v>
      </c>
      <c r="BI62">
        <v>4</v>
      </c>
      <c r="BJ62">
        <v>21</v>
      </c>
      <c r="BK62" t="s">
        <v>19</v>
      </c>
      <c r="BL62">
        <v>3</v>
      </c>
      <c r="BM62">
        <v>18</v>
      </c>
      <c r="BN62">
        <v>1631</v>
      </c>
      <c r="BO62">
        <v>312</v>
      </c>
      <c r="BP62">
        <v>976</v>
      </c>
      <c r="BQ62">
        <v>343</v>
      </c>
      <c r="BR62">
        <v>150</v>
      </c>
      <c r="BS62">
        <v>38</v>
      </c>
      <c r="BT62">
        <v>78</v>
      </c>
      <c r="BU62">
        <v>34</v>
      </c>
      <c r="BV62">
        <v>6078</v>
      </c>
      <c r="BW62">
        <v>719</v>
      </c>
      <c r="BX62">
        <v>1229</v>
      </c>
      <c r="BY62">
        <v>4130</v>
      </c>
      <c r="BZ62">
        <v>1884</v>
      </c>
      <c r="CA62">
        <v>191</v>
      </c>
      <c r="CB62">
        <v>649</v>
      </c>
      <c r="CC62">
        <v>1044</v>
      </c>
      <c r="CD62">
        <v>1412</v>
      </c>
      <c r="CE62">
        <v>110</v>
      </c>
      <c r="CF62">
        <v>490</v>
      </c>
      <c r="CG62">
        <v>812</v>
      </c>
    </row>
    <row r="63" spans="1:85">
      <c r="A63" t="s">
        <v>875</v>
      </c>
      <c r="B63">
        <v>3979</v>
      </c>
      <c r="C63">
        <v>562</v>
      </c>
      <c r="D63">
        <v>1121</v>
      </c>
      <c r="E63">
        <v>2296</v>
      </c>
      <c r="F63">
        <v>4</v>
      </c>
      <c r="G63" t="s">
        <v>19</v>
      </c>
      <c r="H63" t="s">
        <v>19</v>
      </c>
      <c r="I63">
        <v>4</v>
      </c>
      <c r="J63">
        <v>273</v>
      </c>
      <c r="K63">
        <v>8</v>
      </c>
      <c r="L63">
        <v>38</v>
      </c>
      <c r="M63">
        <v>227</v>
      </c>
      <c r="N63">
        <v>137</v>
      </c>
      <c r="O63">
        <v>7</v>
      </c>
      <c r="P63">
        <v>28</v>
      </c>
      <c r="Q63">
        <v>102</v>
      </c>
      <c r="R63">
        <v>616</v>
      </c>
      <c r="S63">
        <v>36</v>
      </c>
      <c r="T63">
        <v>160</v>
      </c>
      <c r="U63">
        <v>420</v>
      </c>
      <c r="V63">
        <v>35</v>
      </c>
      <c r="W63">
        <v>3</v>
      </c>
      <c r="X63">
        <v>4</v>
      </c>
      <c r="Y63">
        <v>28</v>
      </c>
      <c r="Z63">
        <v>15</v>
      </c>
      <c r="AA63" t="s">
        <v>19</v>
      </c>
      <c r="AB63" t="s">
        <v>19</v>
      </c>
      <c r="AC63">
        <v>15</v>
      </c>
      <c r="AD63">
        <v>2</v>
      </c>
      <c r="AE63" t="s">
        <v>19</v>
      </c>
      <c r="AF63" t="s">
        <v>19</v>
      </c>
      <c r="AG63">
        <v>2</v>
      </c>
      <c r="AH63">
        <v>272</v>
      </c>
      <c r="AI63">
        <v>7</v>
      </c>
      <c r="AJ63">
        <v>66</v>
      </c>
      <c r="AK63">
        <v>199</v>
      </c>
      <c r="AL63">
        <v>167</v>
      </c>
      <c r="AM63">
        <v>3</v>
      </c>
      <c r="AN63">
        <v>61</v>
      </c>
      <c r="AO63">
        <v>103</v>
      </c>
      <c r="AP63">
        <v>43</v>
      </c>
      <c r="AQ63">
        <v>14</v>
      </c>
      <c r="AR63">
        <v>15</v>
      </c>
      <c r="AS63">
        <v>14</v>
      </c>
      <c r="AT63">
        <v>82</v>
      </c>
      <c r="AU63">
        <v>9</v>
      </c>
      <c r="AV63">
        <v>14</v>
      </c>
      <c r="AW63">
        <v>59</v>
      </c>
      <c r="AX63">
        <v>192</v>
      </c>
      <c r="AY63">
        <v>13</v>
      </c>
      <c r="AZ63">
        <v>32</v>
      </c>
      <c r="BA63">
        <v>147</v>
      </c>
      <c r="BB63">
        <v>15</v>
      </c>
      <c r="BC63">
        <v>1</v>
      </c>
      <c r="BD63">
        <v>13</v>
      </c>
      <c r="BE63">
        <v>1</v>
      </c>
      <c r="BF63">
        <v>6</v>
      </c>
      <c r="BG63">
        <v>3</v>
      </c>
      <c r="BH63">
        <v>1</v>
      </c>
      <c r="BI63">
        <v>2</v>
      </c>
      <c r="BJ63">
        <v>1</v>
      </c>
      <c r="BK63" t="s">
        <v>19</v>
      </c>
      <c r="BL63">
        <v>1</v>
      </c>
      <c r="BM63" t="s">
        <v>19</v>
      </c>
      <c r="BN63">
        <v>522</v>
      </c>
      <c r="BO63">
        <v>129</v>
      </c>
      <c r="BP63">
        <v>305</v>
      </c>
      <c r="BQ63">
        <v>88</v>
      </c>
      <c r="BR63">
        <v>34</v>
      </c>
      <c r="BS63">
        <v>13</v>
      </c>
      <c r="BT63">
        <v>15</v>
      </c>
      <c r="BU63">
        <v>6</v>
      </c>
      <c r="BV63">
        <v>1798</v>
      </c>
      <c r="BW63">
        <v>331</v>
      </c>
      <c r="BX63">
        <v>373</v>
      </c>
      <c r="BY63">
        <v>1094</v>
      </c>
      <c r="BZ63">
        <v>415</v>
      </c>
      <c r="CA63">
        <v>101</v>
      </c>
      <c r="CB63">
        <v>115</v>
      </c>
      <c r="CC63">
        <v>199</v>
      </c>
      <c r="CD63">
        <v>415</v>
      </c>
      <c r="CE63">
        <v>34</v>
      </c>
      <c r="CF63">
        <v>170</v>
      </c>
      <c r="CG63">
        <v>211</v>
      </c>
    </row>
    <row r="64" spans="1:85">
      <c r="A64" t="s">
        <v>874</v>
      </c>
      <c r="B64">
        <v>2579</v>
      </c>
      <c r="C64">
        <v>413</v>
      </c>
      <c r="D64">
        <v>614</v>
      </c>
      <c r="E64">
        <v>1552</v>
      </c>
      <c r="F64">
        <v>2</v>
      </c>
      <c r="G64" t="s">
        <v>19</v>
      </c>
      <c r="H64">
        <v>1</v>
      </c>
      <c r="I64">
        <v>1</v>
      </c>
      <c r="J64">
        <v>195</v>
      </c>
      <c r="K64">
        <v>8</v>
      </c>
      <c r="L64">
        <v>30</v>
      </c>
      <c r="M64">
        <v>157</v>
      </c>
      <c r="N64">
        <v>84</v>
      </c>
      <c r="O64">
        <v>1</v>
      </c>
      <c r="P64">
        <v>8</v>
      </c>
      <c r="Q64">
        <v>75</v>
      </c>
      <c r="R64">
        <v>347</v>
      </c>
      <c r="S64">
        <v>28</v>
      </c>
      <c r="T64">
        <v>57</v>
      </c>
      <c r="U64">
        <v>262</v>
      </c>
      <c r="V64">
        <v>15</v>
      </c>
      <c r="W64">
        <v>2</v>
      </c>
      <c r="X64">
        <v>3</v>
      </c>
      <c r="Y64">
        <v>10</v>
      </c>
      <c r="Z64">
        <v>6</v>
      </c>
      <c r="AA64">
        <v>2</v>
      </c>
      <c r="AB64" t="s">
        <v>19</v>
      </c>
      <c r="AC64">
        <v>4</v>
      </c>
      <c r="AD64">
        <v>5</v>
      </c>
      <c r="AE64" t="s">
        <v>19</v>
      </c>
      <c r="AF64" t="s">
        <v>19</v>
      </c>
      <c r="AG64">
        <v>5</v>
      </c>
      <c r="AH64">
        <v>191</v>
      </c>
      <c r="AI64">
        <v>6</v>
      </c>
      <c r="AJ64">
        <v>33</v>
      </c>
      <c r="AK64">
        <v>152</v>
      </c>
      <c r="AL64">
        <v>90</v>
      </c>
      <c r="AM64">
        <v>4</v>
      </c>
      <c r="AN64">
        <v>12</v>
      </c>
      <c r="AO64">
        <v>74</v>
      </c>
      <c r="AP64">
        <v>33</v>
      </c>
      <c r="AQ64">
        <v>12</v>
      </c>
      <c r="AR64">
        <v>9</v>
      </c>
      <c r="AS64">
        <v>12</v>
      </c>
      <c r="AT64">
        <v>7</v>
      </c>
      <c r="AU64">
        <v>2</v>
      </c>
      <c r="AV64" t="s">
        <v>19</v>
      </c>
      <c r="AW64">
        <v>5</v>
      </c>
      <c r="AX64">
        <v>162</v>
      </c>
      <c r="AY64">
        <v>12</v>
      </c>
      <c r="AZ64">
        <v>13</v>
      </c>
      <c r="BA64">
        <v>137</v>
      </c>
      <c r="BB64">
        <v>13</v>
      </c>
      <c r="BC64">
        <v>3</v>
      </c>
      <c r="BD64">
        <v>9</v>
      </c>
      <c r="BE64">
        <v>1</v>
      </c>
      <c r="BF64">
        <v>4</v>
      </c>
      <c r="BG64" t="s">
        <v>19</v>
      </c>
      <c r="BH64">
        <v>2</v>
      </c>
      <c r="BI64">
        <v>2</v>
      </c>
      <c r="BJ64">
        <v>7</v>
      </c>
      <c r="BK64" t="s">
        <v>19</v>
      </c>
      <c r="BL64">
        <v>2</v>
      </c>
      <c r="BM64">
        <v>5</v>
      </c>
      <c r="BN64">
        <v>325</v>
      </c>
      <c r="BO64">
        <v>88</v>
      </c>
      <c r="BP64">
        <v>175</v>
      </c>
      <c r="BQ64">
        <v>62</v>
      </c>
      <c r="BR64">
        <v>31</v>
      </c>
      <c r="BS64">
        <v>8</v>
      </c>
      <c r="BT64">
        <v>18</v>
      </c>
      <c r="BU64">
        <v>5</v>
      </c>
      <c r="BV64">
        <v>1148</v>
      </c>
      <c r="BW64">
        <v>233</v>
      </c>
      <c r="BX64">
        <v>206</v>
      </c>
      <c r="BY64">
        <v>709</v>
      </c>
      <c r="BZ64">
        <v>301</v>
      </c>
      <c r="CA64">
        <v>78</v>
      </c>
      <c r="CB64">
        <v>86</v>
      </c>
      <c r="CC64">
        <v>137</v>
      </c>
      <c r="CD64">
        <v>292</v>
      </c>
      <c r="CE64">
        <v>40</v>
      </c>
      <c r="CF64">
        <v>111</v>
      </c>
      <c r="CG64">
        <v>141</v>
      </c>
    </row>
    <row r="65" spans="1:85">
      <c r="A65" t="s">
        <v>873</v>
      </c>
      <c r="B65">
        <v>4027</v>
      </c>
      <c r="C65">
        <v>1144</v>
      </c>
      <c r="D65">
        <v>1283</v>
      </c>
      <c r="E65">
        <v>1600</v>
      </c>
      <c r="F65">
        <v>3</v>
      </c>
      <c r="G65" t="s">
        <v>19</v>
      </c>
      <c r="H65" t="s">
        <v>19</v>
      </c>
      <c r="I65">
        <v>3</v>
      </c>
      <c r="J65">
        <v>263</v>
      </c>
      <c r="K65">
        <v>29</v>
      </c>
      <c r="L65">
        <v>75</v>
      </c>
      <c r="M65">
        <v>159</v>
      </c>
      <c r="N65">
        <v>285</v>
      </c>
      <c r="O65">
        <v>38</v>
      </c>
      <c r="P65">
        <v>89</v>
      </c>
      <c r="Q65">
        <v>158</v>
      </c>
      <c r="R65">
        <v>532</v>
      </c>
      <c r="S65">
        <v>72</v>
      </c>
      <c r="T65">
        <v>180</v>
      </c>
      <c r="U65">
        <v>280</v>
      </c>
      <c r="V65">
        <v>66</v>
      </c>
      <c r="W65">
        <v>25</v>
      </c>
      <c r="X65">
        <v>25</v>
      </c>
      <c r="Y65">
        <v>16</v>
      </c>
      <c r="Z65">
        <v>16</v>
      </c>
      <c r="AA65">
        <v>7</v>
      </c>
      <c r="AB65">
        <v>5</v>
      </c>
      <c r="AC65">
        <v>4</v>
      </c>
      <c r="AD65">
        <v>8</v>
      </c>
      <c r="AE65">
        <v>4</v>
      </c>
      <c r="AF65">
        <v>2</v>
      </c>
      <c r="AG65">
        <v>2</v>
      </c>
      <c r="AH65">
        <v>207</v>
      </c>
      <c r="AI65">
        <v>10</v>
      </c>
      <c r="AJ65">
        <v>62</v>
      </c>
      <c r="AK65">
        <v>135</v>
      </c>
      <c r="AL65">
        <v>189</v>
      </c>
      <c r="AM65">
        <v>10</v>
      </c>
      <c r="AN65">
        <v>73</v>
      </c>
      <c r="AO65">
        <v>106</v>
      </c>
      <c r="AP65">
        <v>36</v>
      </c>
      <c r="AQ65">
        <v>15</v>
      </c>
      <c r="AR65">
        <v>10</v>
      </c>
      <c r="AS65">
        <v>11</v>
      </c>
      <c r="AT65">
        <v>10</v>
      </c>
      <c r="AU65">
        <v>1</v>
      </c>
      <c r="AV65">
        <v>3</v>
      </c>
      <c r="AW65">
        <v>6</v>
      </c>
      <c r="AX65">
        <v>184</v>
      </c>
      <c r="AY65">
        <v>26</v>
      </c>
      <c r="AZ65">
        <v>24</v>
      </c>
      <c r="BA65">
        <v>134</v>
      </c>
      <c r="BB65">
        <v>34</v>
      </c>
      <c r="BC65">
        <v>2</v>
      </c>
      <c r="BD65">
        <v>27</v>
      </c>
      <c r="BE65">
        <v>5</v>
      </c>
      <c r="BF65">
        <v>17</v>
      </c>
      <c r="BG65">
        <v>3</v>
      </c>
      <c r="BH65">
        <v>9</v>
      </c>
      <c r="BI65">
        <v>5</v>
      </c>
      <c r="BJ65">
        <v>10</v>
      </c>
      <c r="BK65" t="s">
        <v>19</v>
      </c>
      <c r="BL65">
        <v>5</v>
      </c>
      <c r="BM65">
        <v>5</v>
      </c>
      <c r="BN65">
        <v>536</v>
      </c>
      <c r="BO65">
        <v>173</v>
      </c>
      <c r="BP65">
        <v>312</v>
      </c>
      <c r="BQ65">
        <v>51</v>
      </c>
      <c r="BR65">
        <v>127</v>
      </c>
      <c r="BS65">
        <v>55</v>
      </c>
      <c r="BT65">
        <v>64</v>
      </c>
      <c r="BU65">
        <v>8</v>
      </c>
      <c r="BV65">
        <v>1749</v>
      </c>
      <c r="BW65">
        <v>757</v>
      </c>
      <c r="BX65">
        <v>374</v>
      </c>
      <c r="BY65">
        <v>618</v>
      </c>
      <c r="BZ65">
        <v>756</v>
      </c>
      <c r="CA65">
        <v>378</v>
      </c>
      <c r="CB65">
        <v>159</v>
      </c>
      <c r="CC65">
        <v>219</v>
      </c>
      <c r="CD65">
        <v>414</v>
      </c>
      <c r="CE65">
        <v>44</v>
      </c>
      <c r="CF65">
        <v>188</v>
      </c>
      <c r="CG65">
        <v>182</v>
      </c>
    </row>
    <row r="66" spans="1:85">
      <c r="A66" t="s">
        <v>872</v>
      </c>
      <c r="B66">
        <v>2829</v>
      </c>
      <c r="C66">
        <v>734</v>
      </c>
      <c r="D66">
        <v>649</v>
      </c>
      <c r="E66">
        <v>1446</v>
      </c>
      <c r="F66">
        <v>3</v>
      </c>
      <c r="G66" t="s">
        <v>19</v>
      </c>
      <c r="H66">
        <v>2</v>
      </c>
      <c r="I66">
        <v>1</v>
      </c>
      <c r="J66">
        <v>241</v>
      </c>
      <c r="K66">
        <v>22</v>
      </c>
      <c r="L66">
        <v>38</v>
      </c>
      <c r="M66">
        <v>181</v>
      </c>
      <c r="N66">
        <v>119</v>
      </c>
      <c r="O66">
        <v>15</v>
      </c>
      <c r="P66">
        <v>20</v>
      </c>
      <c r="Q66">
        <v>84</v>
      </c>
      <c r="R66">
        <v>306</v>
      </c>
      <c r="S66">
        <v>58</v>
      </c>
      <c r="T66">
        <v>48</v>
      </c>
      <c r="U66">
        <v>200</v>
      </c>
      <c r="V66">
        <v>34</v>
      </c>
      <c r="W66">
        <v>16</v>
      </c>
      <c r="X66">
        <v>4</v>
      </c>
      <c r="Y66">
        <v>14</v>
      </c>
      <c r="Z66">
        <v>10</v>
      </c>
      <c r="AA66">
        <v>6</v>
      </c>
      <c r="AB66">
        <v>1</v>
      </c>
      <c r="AC66">
        <v>3</v>
      </c>
      <c r="AD66">
        <v>3</v>
      </c>
      <c r="AE66">
        <v>1</v>
      </c>
      <c r="AF66">
        <v>1</v>
      </c>
      <c r="AG66">
        <v>1</v>
      </c>
      <c r="AH66">
        <v>131</v>
      </c>
      <c r="AI66">
        <v>4</v>
      </c>
      <c r="AJ66">
        <v>17</v>
      </c>
      <c r="AK66">
        <v>110</v>
      </c>
      <c r="AL66">
        <v>56</v>
      </c>
      <c r="AM66">
        <v>2</v>
      </c>
      <c r="AN66">
        <v>17</v>
      </c>
      <c r="AO66">
        <v>37</v>
      </c>
      <c r="AP66">
        <v>36</v>
      </c>
      <c r="AQ66">
        <v>23</v>
      </c>
      <c r="AR66">
        <v>6</v>
      </c>
      <c r="AS66">
        <v>7</v>
      </c>
      <c r="AT66">
        <v>36</v>
      </c>
      <c r="AU66">
        <v>6</v>
      </c>
      <c r="AV66">
        <v>2</v>
      </c>
      <c r="AW66">
        <v>28</v>
      </c>
      <c r="AX66">
        <v>145</v>
      </c>
      <c r="AY66">
        <v>16</v>
      </c>
      <c r="AZ66">
        <v>19</v>
      </c>
      <c r="BA66">
        <v>110</v>
      </c>
      <c r="BB66">
        <v>12</v>
      </c>
      <c r="BC66">
        <v>2</v>
      </c>
      <c r="BD66">
        <v>7</v>
      </c>
      <c r="BE66">
        <v>3</v>
      </c>
      <c r="BF66">
        <v>11</v>
      </c>
      <c r="BG66">
        <v>2</v>
      </c>
      <c r="BH66">
        <v>3</v>
      </c>
      <c r="BI66">
        <v>6</v>
      </c>
      <c r="BJ66">
        <v>6</v>
      </c>
      <c r="BK66" t="s">
        <v>19</v>
      </c>
      <c r="BL66">
        <v>3</v>
      </c>
      <c r="BM66">
        <v>3</v>
      </c>
      <c r="BN66">
        <v>401</v>
      </c>
      <c r="BO66">
        <v>120</v>
      </c>
      <c r="BP66">
        <v>221</v>
      </c>
      <c r="BQ66">
        <v>60</v>
      </c>
      <c r="BR66">
        <v>42</v>
      </c>
      <c r="BS66">
        <v>16</v>
      </c>
      <c r="BT66">
        <v>25</v>
      </c>
      <c r="BU66">
        <v>1</v>
      </c>
      <c r="BV66">
        <v>1320</v>
      </c>
      <c r="BW66">
        <v>449</v>
      </c>
      <c r="BX66">
        <v>186</v>
      </c>
      <c r="BY66">
        <v>685</v>
      </c>
      <c r="BZ66">
        <v>372</v>
      </c>
      <c r="CA66">
        <v>134</v>
      </c>
      <c r="CB66">
        <v>91</v>
      </c>
      <c r="CC66">
        <v>147</v>
      </c>
      <c r="CD66">
        <v>265</v>
      </c>
      <c r="CE66">
        <v>50</v>
      </c>
      <c r="CF66">
        <v>102</v>
      </c>
      <c r="CG66">
        <v>113</v>
      </c>
    </row>
    <row r="67" spans="1:85">
      <c r="A67" t="s">
        <v>871</v>
      </c>
      <c r="B67">
        <v>3228</v>
      </c>
      <c r="C67">
        <v>847</v>
      </c>
      <c r="D67">
        <v>736</v>
      </c>
      <c r="E67">
        <v>1645</v>
      </c>
      <c r="F67">
        <v>6</v>
      </c>
      <c r="G67">
        <v>2</v>
      </c>
      <c r="H67">
        <v>2</v>
      </c>
      <c r="I67">
        <v>2</v>
      </c>
      <c r="J67">
        <v>302</v>
      </c>
      <c r="K67">
        <v>27</v>
      </c>
      <c r="L67">
        <v>44</v>
      </c>
      <c r="M67">
        <v>231</v>
      </c>
      <c r="N67">
        <v>122</v>
      </c>
      <c r="O67">
        <v>12</v>
      </c>
      <c r="P67">
        <v>26</v>
      </c>
      <c r="Q67">
        <v>84</v>
      </c>
      <c r="R67">
        <v>453</v>
      </c>
      <c r="S67">
        <v>90</v>
      </c>
      <c r="T67">
        <v>84</v>
      </c>
      <c r="U67">
        <v>279</v>
      </c>
      <c r="V67">
        <v>58</v>
      </c>
      <c r="W67">
        <v>23</v>
      </c>
      <c r="X67">
        <v>11</v>
      </c>
      <c r="Y67">
        <v>24</v>
      </c>
      <c r="Z67">
        <v>43</v>
      </c>
      <c r="AA67">
        <v>21</v>
      </c>
      <c r="AB67">
        <v>6</v>
      </c>
      <c r="AC67">
        <v>16</v>
      </c>
      <c r="AD67">
        <v>4</v>
      </c>
      <c r="AE67" t="s">
        <v>19</v>
      </c>
      <c r="AF67" t="s">
        <v>19</v>
      </c>
      <c r="AG67">
        <v>4</v>
      </c>
      <c r="AH67">
        <v>191</v>
      </c>
      <c r="AI67">
        <v>10</v>
      </c>
      <c r="AJ67">
        <v>38</v>
      </c>
      <c r="AK67">
        <v>143</v>
      </c>
      <c r="AL67">
        <v>85</v>
      </c>
      <c r="AM67">
        <v>10</v>
      </c>
      <c r="AN67">
        <v>23</v>
      </c>
      <c r="AO67">
        <v>52</v>
      </c>
      <c r="AP67">
        <v>44</v>
      </c>
      <c r="AQ67">
        <v>14</v>
      </c>
      <c r="AR67">
        <v>3</v>
      </c>
      <c r="AS67">
        <v>27</v>
      </c>
      <c r="AT67">
        <v>28</v>
      </c>
      <c r="AU67">
        <v>12</v>
      </c>
      <c r="AV67">
        <v>3</v>
      </c>
      <c r="AW67">
        <v>13</v>
      </c>
      <c r="AX67">
        <v>68</v>
      </c>
      <c r="AY67">
        <v>2</v>
      </c>
      <c r="AZ67">
        <v>1</v>
      </c>
      <c r="BA67">
        <v>65</v>
      </c>
      <c r="BB67">
        <v>13</v>
      </c>
      <c r="BC67">
        <v>6</v>
      </c>
      <c r="BD67">
        <v>5</v>
      </c>
      <c r="BE67">
        <v>2</v>
      </c>
      <c r="BF67">
        <v>6</v>
      </c>
      <c r="BG67">
        <v>1</v>
      </c>
      <c r="BH67" t="s">
        <v>19</v>
      </c>
      <c r="BI67">
        <v>5</v>
      </c>
      <c r="BJ67">
        <v>5</v>
      </c>
      <c r="BK67" t="s">
        <v>19</v>
      </c>
      <c r="BL67" t="s">
        <v>19</v>
      </c>
      <c r="BM67">
        <v>5</v>
      </c>
      <c r="BN67">
        <v>452</v>
      </c>
      <c r="BO67">
        <v>133</v>
      </c>
      <c r="BP67">
        <v>238</v>
      </c>
      <c r="BQ67">
        <v>81</v>
      </c>
      <c r="BR67">
        <v>39</v>
      </c>
      <c r="BS67">
        <v>20</v>
      </c>
      <c r="BT67">
        <v>17</v>
      </c>
      <c r="BU67">
        <v>2</v>
      </c>
      <c r="BV67">
        <v>1479</v>
      </c>
      <c r="BW67">
        <v>520</v>
      </c>
      <c r="BX67">
        <v>217</v>
      </c>
      <c r="BY67">
        <v>742</v>
      </c>
      <c r="BZ67">
        <v>513</v>
      </c>
      <c r="CA67">
        <v>195</v>
      </c>
      <c r="CB67">
        <v>130</v>
      </c>
      <c r="CC67">
        <v>188</v>
      </c>
      <c r="CD67">
        <v>322</v>
      </c>
      <c r="CE67">
        <v>54</v>
      </c>
      <c r="CF67">
        <v>119</v>
      </c>
      <c r="CG67">
        <v>149</v>
      </c>
    </row>
    <row r="68" spans="1:85">
      <c r="A68" t="s">
        <v>870</v>
      </c>
      <c r="B68">
        <v>8300</v>
      </c>
      <c r="C68">
        <v>1682</v>
      </c>
      <c r="D68">
        <v>1879</v>
      </c>
      <c r="E68">
        <v>4739</v>
      </c>
      <c r="F68" t="s">
        <v>19</v>
      </c>
      <c r="G68" t="s">
        <v>19</v>
      </c>
      <c r="H68" t="s">
        <v>19</v>
      </c>
      <c r="I68" t="s">
        <v>19</v>
      </c>
      <c r="J68">
        <v>641</v>
      </c>
      <c r="K68">
        <v>51</v>
      </c>
      <c r="L68">
        <v>67</v>
      </c>
      <c r="M68">
        <v>523</v>
      </c>
      <c r="N68">
        <v>287</v>
      </c>
      <c r="O68">
        <v>23</v>
      </c>
      <c r="P68">
        <v>46</v>
      </c>
      <c r="Q68">
        <v>218</v>
      </c>
      <c r="R68">
        <v>1033</v>
      </c>
      <c r="S68">
        <v>122</v>
      </c>
      <c r="T68">
        <v>152</v>
      </c>
      <c r="U68">
        <v>759</v>
      </c>
      <c r="V68">
        <v>88</v>
      </c>
      <c r="W68">
        <v>23</v>
      </c>
      <c r="X68">
        <v>17</v>
      </c>
      <c r="Y68">
        <v>48</v>
      </c>
      <c r="Z68">
        <v>32</v>
      </c>
      <c r="AA68">
        <v>8</v>
      </c>
      <c r="AB68">
        <v>4</v>
      </c>
      <c r="AC68">
        <v>20</v>
      </c>
      <c r="AD68">
        <v>11</v>
      </c>
      <c r="AE68">
        <v>3</v>
      </c>
      <c r="AF68">
        <v>1</v>
      </c>
      <c r="AG68">
        <v>7</v>
      </c>
      <c r="AH68">
        <v>456</v>
      </c>
      <c r="AI68">
        <v>21</v>
      </c>
      <c r="AJ68">
        <v>54</v>
      </c>
      <c r="AK68">
        <v>381</v>
      </c>
      <c r="AL68">
        <v>189</v>
      </c>
      <c r="AM68">
        <v>11</v>
      </c>
      <c r="AN68">
        <v>37</v>
      </c>
      <c r="AO68">
        <v>141</v>
      </c>
      <c r="AP68">
        <v>165</v>
      </c>
      <c r="AQ68">
        <v>43</v>
      </c>
      <c r="AR68">
        <v>31</v>
      </c>
      <c r="AS68">
        <v>91</v>
      </c>
      <c r="AT68">
        <v>92</v>
      </c>
      <c r="AU68">
        <v>13</v>
      </c>
      <c r="AV68">
        <v>8</v>
      </c>
      <c r="AW68">
        <v>71</v>
      </c>
      <c r="AX68">
        <v>329</v>
      </c>
      <c r="AY68">
        <v>18</v>
      </c>
      <c r="AZ68">
        <v>34</v>
      </c>
      <c r="BA68">
        <v>277</v>
      </c>
      <c r="BB68">
        <v>25</v>
      </c>
      <c r="BC68">
        <v>1</v>
      </c>
      <c r="BD68">
        <v>21</v>
      </c>
      <c r="BE68">
        <v>3</v>
      </c>
      <c r="BF68">
        <v>19</v>
      </c>
      <c r="BG68">
        <v>5</v>
      </c>
      <c r="BH68">
        <v>7</v>
      </c>
      <c r="BI68">
        <v>7</v>
      </c>
      <c r="BJ68">
        <v>19</v>
      </c>
      <c r="BK68" t="s">
        <v>19</v>
      </c>
      <c r="BL68" t="s">
        <v>19</v>
      </c>
      <c r="BM68">
        <v>19</v>
      </c>
      <c r="BN68">
        <v>1290</v>
      </c>
      <c r="BO68">
        <v>379</v>
      </c>
      <c r="BP68">
        <v>527</v>
      </c>
      <c r="BQ68">
        <v>384</v>
      </c>
      <c r="BR68">
        <v>120</v>
      </c>
      <c r="BS68">
        <v>47</v>
      </c>
      <c r="BT68">
        <v>40</v>
      </c>
      <c r="BU68">
        <v>33</v>
      </c>
      <c r="BV68">
        <v>3858</v>
      </c>
      <c r="BW68">
        <v>898</v>
      </c>
      <c r="BX68">
        <v>683</v>
      </c>
      <c r="BY68">
        <v>2277</v>
      </c>
      <c r="BZ68">
        <v>1060</v>
      </c>
      <c r="CA68">
        <v>249</v>
      </c>
      <c r="CB68">
        <v>351</v>
      </c>
      <c r="CC68">
        <v>460</v>
      </c>
      <c r="CD68">
        <v>799</v>
      </c>
      <c r="CE68">
        <v>185</v>
      </c>
      <c r="CF68">
        <v>342</v>
      </c>
      <c r="CG68">
        <v>272</v>
      </c>
    </row>
    <row r="69" spans="1:85">
      <c r="A69" t="s">
        <v>869</v>
      </c>
      <c r="B69">
        <v>5131</v>
      </c>
      <c r="C69">
        <v>1589</v>
      </c>
      <c r="D69">
        <v>1313</v>
      </c>
      <c r="E69">
        <v>2229</v>
      </c>
      <c r="F69">
        <v>5</v>
      </c>
      <c r="G69" t="s">
        <v>19</v>
      </c>
      <c r="H69" t="s">
        <v>19</v>
      </c>
      <c r="I69">
        <v>5</v>
      </c>
      <c r="J69">
        <v>480</v>
      </c>
      <c r="K69">
        <v>52</v>
      </c>
      <c r="L69">
        <v>79</v>
      </c>
      <c r="M69">
        <v>349</v>
      </c>
      <c r="N69">
        <v>198</v>
      </c>
      <c r="O69">
        <v>30</v>
      </c>
      <c r="P69">
        <v>47</v>
      </c>
      <c r="Q69">
        <v>121</v>
      </c>
      <c r="R69">
        <v>668</v>
      </c>
      <c r="S69">
        <v>159</v>
      </c>
      <c r="T69">
        <v>162</v>
      </c>
      <c r="U69">
        <v>347</v>
      </c>
      <c r="V69">
        <v>51</v>
      </c>
      <c r="W69">
        <v>25</v>
      </c>
      <c r="X69">
        <v>5</v>
      </c>
      <c r="Y69">
        <v>21</v>
      </c>
      <c r="Z69">
        <v>17</v>
      </c>
      <c r="AA69">
        <v>7</v>
      </c>
      <c r="AB69">
        <v>6</v>
      </c>
      <c r="AC69">
        <v>4</v>
      </c>
      <c r="AD69">
        <v>5</v>
      </c>
      <c r="AE69" t="s">
        <v>19</v>
      </c>
      <c r="AF69">
        <v>5</v>
      </c>
      <c r="AG69" t="s">
        <v>19</v>
      </c>
      <c r="AH69">
        <v>299</v>
      </c>
      <c r="AI69">
        <v>26</v>
      </c>
      <c r="AJ69">
        <v>83</v>
      </c>
      <c r="AK69">
        <v>190</v>
      </c>
      <c r="AL69">
        <v>99</v>
      </c>
      <c r="AM69">
        <v>9</v>
      </c>
      <c r="AN69">
        <v>38</v>
      </c>
      <c r="AO69">
        <v>52</v>
      </c>
      <c r="AP69">
        <v>135</v>
      </c>
      <c r="AQ69">
        <v>72</v>
      </c>
      <c r="AR69">
        <v>18</v>
      </c>
      <c r="AS69">
        <v>45</v>
      </c>
      <c r="AT69">
        <v>62</v>
      </c>
      <c r="AU69">
        <v>20</v>
      </c>
      <c r="AV69">
        <v>7</v>
      </c>
      <c r="AW69">
        <v>35</v>
      </c>
      <c r="AX69">
        <v>115</v>
      </c>
      <c r="AY69">
        <v>9</v>
      </c>
      <c r="AZ69">
        <v>10</v>
      </c>
      <c r="BA69">
        <v>96</v>
      </c>
      <c r="BB69">
        <v>14</v>
      </c>
      <c r="BC69">
        <v>5</v>
      </c>
      <c r="BD69">
        <v>7</v>
      </c>
      <c r="BE69">
        <v>2</v>
      </c>
      <c r="BF69">
        <v>6</v>
      </c>
      <c r="BG69">
        <v>2</v>
      </c>
      <c r="BH69">
        <v>2</v>
      </c>
      <c r="BI69">
        <v>2</v>
      </c>
      <c r="BJ69">
        <v>11</v>
      </c>
      <c r="BK69">
        <v>2</v>
      </c>
      <c r="BL69">
        <v>1</v>
      </c>
      <c r="BM69">
        <v>8</v>
      </c>
      <c r="BN69">
        <v>726</v>
      </c>
      <c r="BO69">
        <v>250</v>
      </c>
      <c r="BP69">
        <v>388</v>
      </c>
      <c r="BQ69">
        <v>88</v>
      </c>
      <c r="BR69">
        <v>86</v>
      </c>
      <c r="BS69">
        <v>33</v>
      </c>
      <c r="BT69">
        <v>45</v>
      </c>
      <c r="BU69">
        <v>8</v>
      </c>
      <c r="BV69">
        <v>2392</v>
      </c>
      <c r="BW69">
        <v>998</v>
      </c>
      <c r="BX69">
        <v>403</v>
      </c>
      <c r="BY69">
        <v>991</v>
      </c>
      <c r="BZ69">
        <v>909</v>
      </c>
      <c r="CA69">
        <v>406</v>
      </c>
      <c r="CB69">
        <v>231</v>
      </c>
      <c r="CC69">
        <v>272</v>
      </c>
      <c r="CD69">
        <v>516</v>
      </c>
      <c r="CE69">
        <v>82</v>
      </c>
      <c r="CF69">
        <v>214</v>
      </c>
      <c r="CG69">
        <v>220</v>
      </c>
    </row>
    <row r="70" spans="1:85">
      <c r="A70" t="s">
        <v>868</v>
      </c>
      <c r="B70">
        <v>10001</v>
      </c>
      <c r="C70">
        <v>3027</v>
      </c>
      <c r="D70">
        <v>1976</v>
      </c>
      <c r="E70">
        <v>4998</v>
      </c>
      <c r="F70">
        <v>8</v>
      </c>
      <c r="G70">
        <v>2</v>
      </c>
      <c r="H70">
        <v>2</v>
      </c>
      <c r="I70">
        <v>4</v>
      </c>
      <c r="J70">
        <v>802</v>
      </c>
      <c r="K70">
        <v>93</v>
      </c>
      <c r="L70">
        <v>94</v>
      </c>
      <c r="M70">
        <v>615</v>
      </c>
      <c r="N70">
        <v>460</v>
      </c>
      <c r="O70">
        <v>49</v>
      </c>
      <c r="P70">
        <v>89</v>
      </c>
      <c r="Q70">
        <v>322</v>
      </c>
      <c r="R70">
        <v>1401</v>
      </c>
      <c r="S70">
        <v>303</v>
      </c>
      <c r="T70">
        <v>218</v>
      </c>
      <c r="U70">
        <v>880</v>
      </c>
      <c r="V70">
        <v>126</v>
      </c>
      <c r="W70">
        <v>35</v>
      </c>
      <c r="X70">
        <v>25</v>
      </c>
      <c r="Y70">
        <v>66</v>
      </c>
      <c r="Z70">
        <v>39</v>
      </c>
      <c r="AA70">
        <v>10</v>
      </c>
      <c r="AB70">
        <v>5</v>
      </c>
      <c r="AC70">
        <v>24</v>
      </c>
      <c r="AD70">
        <v>11</v>
      </c>
      <c r="AE70">
        <v>4</v>
      </c>
      <c r="AF70">
        <v>1</v>
      </c>
      <c r="AG70">
        <v>6</v>
      </c>
      <c r="AH70">
        <v>496</v>
      </c>
      <c r="AI70">
        <v>39</v>
      </c>
      <c r="AJ70">
        <v>80</v>
      </c>
      <c r="AK70">
        <v>377</v>
      </c>
      <c r="AL70">
        <v>272</v>
      </c>
      <c r="AM70">
        <v>17</v>
      </c>
      <c r="AN70">
        <v>56</v>
      </c>
      <c r="AO70">
        <v>199</v>
      </c>
      <c r="AP70">
        <v>378</v>
      </c>
      <c r="AQ70">
        <v>187</v>
      </c>
      <c r="AR70">
        <v>46</v>
      </c>
      <c r="AS70">
        <v>145</v>
      </c>
      <c r="AT70">
        <v>79</v>
      </c>
      <c r="AU70">
        <v>11</v>
      </c>
      <c r="AV70">
        <v>5</v>
      </c>
      <c r="AW70">
        <v>63</v>
      </c>
      <c r="AX70">
        <v>278</v>
      </c>
      <c r="AY70">
        <v>29</v>
      </c>
      <c r="AZ70">
        <v>23</v>
      </c>
      <c r="BA70">
        <v>226</v>
      </c>
      <c r="BB70">
        <v>19</v>
      </c>
      <c r="BC70">
        <v>3</v>
      </c>
      <c r="BD70">
        <v>11</v>
      </c>
      <c r="BE70">
        <v>5</v>
      </c>
      <c r="BF70">
        <v>10</v>
      </c>
      <c r="BG70">
        <v>2</v>
      </c>
      <c r="BH70">
        <v>4</v>
      </c>
      <c r="BI70">
        <v>4</v>
      </c>
      <c r="BJ70">
        <v>12</v>
      </c>
      <c r="BK70" t="s">
        <v>19</v>
      </c>
      <c r="BL70">
        <v>10</v>
      </c>
      <c r="BM70">
        <v>2</v>
      </c>
      <c r="BN70">
        <v>1367</v>
      </c>
      <c r="BO70">
        <v>532</v>
      </c>
      <c r="BP70">
        <v>617</v>
      </c>
      <c r="BQ70">
        <v>218</v>
      </c>
      <c r="BR70">
        <v>148</v>
      </c>
      <c r="BS70">
        <v>68</v>
      </c>
      <c r="BT70">
        <v>64</v>
      </c>
      <c r="BU70">
        <v>16</v>
      </c>
      <c r="BV70">
        <v>4598</v>
      </c>
      <c r="BW70">
        <v>1711</v>
      </c>
      <c r="BX70">
        <v>545</v>
      </c>
      <c r="BY70">
        <v>2342</v>
      </c>
      <c r="BZ70">
        <v>1180</v>
      </c>
      <c r="CA70">
        <v>508</v>
      </c>
      <c r="CB70">
        <v>243</v>
      </c>
      <c r="CC70">
        <v>429</v>
      </c>
      <c r="CD70">
        <v>1046</v>
      </c>
      <c r="CE70">
        <v>303</v>
      </c>
      <c r="CF70">
        <v>363</v>
      </c>
      <c r="CG70">
        <v>380</v>
      </c>
    </row>
    <row r="71" spans="1:85">
      <c r="A71" t="s">
        <v>867</v>
      </c>
      <c r="B71">
        <v>3467</v>
      </c>
      <c r="C71">
        <v>912</v>
      </c>
      <c r="D71">
        <v>691</v>
      </c>
      <c r="E71">
        <v>1864</v>
      </c>
      <c r="F71">
        <v>1</v>
      </c>
      <c r="G71">
        <v>1</v>
      </c>
      <c r="H71" t="s">
        <v>19</v>
      </c>
      <c r="I71" t="s">
        <v>19</v>
      </c>
      <c r="J71">
        <v>294</v>
      </c>
      <c r="K71">
        <v>37</v>
      </c>
      <c r="L71">
        <v>37</v>
      </c>
      <c r="M71">
        <v>220</v>
      </c>
      <c r="N71">
        <v>168</v>
      </c>
      <c r="O71">
        <v>16</v>
      </c>
      <c r="P71">
        <v>20</v>
      </c>
      <c r="Q71">
        <v>132</v>
      </c>
      <c r="R71">
        <v>509</v>
      </c>
      <c r="S71">
        <v>95</v>
      </c>
      <c r="T71">
        <v>58</v>
      </c>
      <c r="U71">
        <v>356</v>
      </c>
      <c r="V71">
        <v>65</v>
      </c>
      <c r="W71">
        <v>17</v>
      </c>
      <c r="X71">
        <v>7</v>
      </c>
      <c r="Y71">
        <v>41</v>
      </c>
      <c r="Z71">
        <v>23</v>
      </c>
      <c r="AA71">
        <v>7</v>
      </c>
      <c r="AB71">
        <v>1</v>
      </c>
      <c r="AC71">
        <v>15</v>
      </c>
      <c r="AD71">
        <v>9</v>
      </c>
      <c r="AE71">
        <v>2</v>
      </c>
      <c r="AF71" t="s">
        <v>19</v>
      </c>
      <c r="AG71">
        <v>7</v>
      </c>
      <c r="AH71">
        <v>188</v>
      </c>
      <c r="AI71">
        <v>12</v>
      </c>
      <c r="AJ71">
        <v>25</v>
      </c>
      <c r="AK71">
        <v>151</v>
      </c>
      <c r="AL71">
        <v>131</v>
      </c>
      <c r="AM71">
        <v>10</v>
      </c>
      <c r="AN71">
        <v>19</v>
      </c>
      <c r="AO71">
        <v>102</v>
      </c>
      <c r="AP71">
        <v>81</v>
      </c>
      <c r="AQ71">
        <v>45</v>
      </c>
      <c r="AR71">
        <v>5</v>
      </c>
      <c r="AS71">
        <v>31</v>
      </c>
      <c r="AT71">
        <v>12</v>
      </c>
      <c r="AU71">
        <v>2</v>
      </c>
      <c r="AV71">
        <v>1</v>
      </c>
      <c r="AW71">
        <v>9</v>
      </c>
      <c r="AX71">
        <v>130</v>
      </c>
      <c r="AY71">
        <v>8</v>
      </c>
      <c r="AZ71">
        <v>8</v>
      </c>
      <c r="BA71">
        <v>114</v>
      </c>
      <c r="BB71">
        <v>18</v>
      </c>
      <c r="BC71">
        <v>5</v>
      </c>
      <c r="BD71">
        <v>9</v>
      </c>
      <c r="BE71">
        <v>4</v>
      </c>
      <c r="BF71">
        <v>5</v>
      </c>
      <c r="BG71">
        <v>1</v>
      </c>
      <c r="BH71" t="s">
        <v>19</v>
      </c>
      <c r="BI71">
        <v>4</v>
      </c>
      <c r="BJ71">
        <v>6</v>
      </c>
      <c r="BK71" t="s">
        <v>19</v>
      </c>
      <c r="BL71">
        <v>3</v>
      </c>
      <c r="BM71">
        <v>3</v>
      </c>
      <c r="BN71">
        <v>478</v>
      </c>
      <c r="BO71">
        <v>165</v>
      </c>
      <c r="BP71">
        <v>239</v>
      </c>
      <c r="BQ71">
        <v>74</v>
      </c>
      <c r="BR71">
        <v>47</v>
      </c>
      <c r="BS71">
        <v>23</v>
      </c>
      <c r="BT71">
        <v>19</v>
      </c>
      <c r="BU71">
        <v>5</v>
      </c>
      <c r="BV71">
        <v>1529</v>
      </c>
      <c r="BW71">
        <v>512</v>
      </c>
      <c r="BX71">
        <v>192</v>
      </c>
      <c r="BY71">
        <v>825</v>
      </c>
      <c r="BZ71">
        <v>466</v>
      </c>
      <c r="CA71">
        <v>175</v>
      </c>
      <c r="CB71">
        <v>95</v>
      </c>
      <c r="CC71">
        <v>196</v>
      </c>
      <c r="CD71">
        <v>329</v>
      </c>
      <c r="CE71">
        <v>72</v>
      </c>
      <c r="CF71">
        <v>125</v>
      </c>
      <c r="CG71">
        <v>132</v>
      </c>
    </row>
    <row r="72" spans="1:85">
      <c r="A72" t="s">
        <v>866</v>
      </c>
      <c r="B72">
        <v>5507</v>
      </c>
      <c r="C72">
        <v>1282</v>
      </c>
      <c r="D72">
        <v>1104</v>
      </c>
      <c r="E72">
        <v>3121</v>
      </c>
      <c r="F72">
        <v>1</v>
      </c>
      <c r="G72" t="s">
        <v>19</v>
      </c>
      <c r="H72">
        <v>1</v>
      </c>
      <c r="I72" t="s">
        <v>19</v>
      </c>
      <c r="J72">
        <v>537</v>
      </c>
      <c r="K72">
        <v>43</v>
      </c>
      <c r="L72">
        <v>56</v>
      </c>
      <c r="M72">
        <v>438</v>
      </c>
      <c r="N72">
        <v>224</v>
      </c>
      <c r="O72">
        <v>17</v>
      </c>
      <c r="P72">
        <v>34</v>
      </c>
      <c r="Q72">
        <v>173</v>
      </c>
      <c r="R72">
        <v>731</v>
      </c>
      <c r="S72">
        <v>117</v>
      </c>
      <c r="T72">
        <v>106</v>
      </c>
      <c r="U72">
        <v>508</v>
      </c>
      <c r="V72">
        <v>70</v>
      </c>
      <c r="W72">
        <v>18</v>
      </c>
      <c r="X72">
        <v>9</v>
      </c>
      <c r="Y72">
        <v>43</v>
      </c>
      <c r="Z72">
        <v>29</v>
      </c>
      <c r="AA72">
        <v>8</v>
      </c>
      <c r="AB72">
        <v>1</v>
      </c>
      <c r="AC72">
        <v>20</v>
      </c>
      <c r="AD72">
        <v>12</v>
      </c>
      <c r="AE72">
        <v>1</v>
      </c>
      <c r="AF72" t="s">
        <v>19</v>
      </c>
      <c r="AG72">
        <v>11</v>
      </c>
      <c r="AH72">
        <v>333</v>
      </c>
      <c r="AI72">
        <v>12</v>
      </c>
      <c r="AJ72">
        <v>48</v>
      </c>
      <c r="AK72">
        <v>273</v>
      </c>
      <c r="AL72">
        <v>130</v>
      </c>
      <c r="AM72">
        <v>11</v>
      </c>
      <c r="AN72">
        <v>30</v>
      </c>
      <c r="AO72">
        <v>89</v>
      </c>
      <c r="AP72">
        <v>120</v>
      </c>
      <c r="AQ72">
        <v>59</v>
      </c>
      <c r="AR72">
        <v>14</v>
      </c>
      <c r="AS72">
        <v>47</v>
      </c>
      <c r="AT72">
        <v>37</v>
      </c>
      <c r="AU72">
        <v>8</v>
      </c>
      <c r="AV72">
        <v>4</v>
      </c>
      <c r="AW72">
        <v>25</v>
      </c>
      <c r="AX72">
        <v>175</v>
      </c>
      <c r="AY72">
        <v>16</v>
      </c>
      <c r="AZ72">
        <v>16</v>
      </c>
      <c r="BA72">
        <v>143</v>
      </c>
      <c r="BB72">
        <v>27</v>
      </c>
      <c r="BC72">
        <v>6</v>
      </c>
      <c r="BD72">
        <v>12</v>
      </c>
      <c r="BE72">
        <v>9</v>
      </c>
      <c r="BF72">
        <v>14</v>
      </c>
      <c r="BG72">
        <v>1</v>
      </c>
      <c r="BH72">
        <v>10</v>
      </c>
      <c r="BI72">
        <v>3</v>
      </c>
      <c r="BJ72">
        <v>3</v>
      </c>
      <c r="BK72" t="s">
        <v>19</v>
      </c>
      <c r="BL72">
        <v>2</v>
      </c>
      <c r="BM72">
        <v>1</v>
      </c>
      <c r="BN72">
        <v>704</v>
      </c>
      <c r="BO72">
        <v>235</v>
      </c>
      <c r="BP72">
        <v>337</v>
      </c>
      <c r="BQ72">
        <v>132</v>
      </c>
      <c r="BR72">
        <v>97</v>
      </c>
      <c r="BS72">
        <v>43</v>
      </c>
      <c r="BT72">
        <v>34</v>
      </c>
      <c r="BU72">
        <v>20</v>
      </c>
      <c r="BV72">
        <v>2512</v>
      </c>
      <c r="BW72">
        <v>764</v>
      </c>
      <c r="BX72">
        <v>292</v>
      </c>
      <c r="BY72">
        <v>1456</v>
      </c>
      <c r="BZ72">
        <v>782</v>
      </c>
      <c r="CA72">
        <v>286</v>
      </c>
      <c r="CB72">
        <v>140</v>
      </c>
      <c r="CC72">
        <v>356</v>
      </c>
      <c r="CD72">
        <v>579</v>
      </c>
      <c r="CE72">
        <v>83</v>
      </c>
      <c r="CF72">
        <v>238</v>
      </c>
      <c r="CG72">
        <v>258</v>
      </c>
    </row>
    <row r="73" spans="1:85">
      <c r="A73" t="s">
        <v>865</v>
      </c>
      <c r="B73">
        <v>3435</v>
      </c>
      <c r="C73">
        <v>826</v>
      </c>
      <c r="D73">
        <v>1086</v>
      </c>
      <c r="E73">
        <v>1523</v>
      </c>
      <c r="F73">
        <v>3</v>
      </c>
      <c r="G73">
        <v>2</v>
      </c>
      <c r="H73">
        <v>1</v>
      </c>
      <c r="I73" t="s">
        <v>19</v>
      </c>
      <c r="J73">
        <v>263</v>
      </c>
      <c r="K73">
        <v>22</v>
      </c>
      <c r="L73">
        <v>66</v>
      </c>
      <c r="M73">
        <v>175</v>
      </c>
      <c r="N73">
        <v>187</v>
      </c>
      <c r="O73">
        <v>16</v>
      </c>
      <c r="P73">
        <v>65</v>
      </c>
      <c r="Q73">
        <v>106</v>
      </c>
      <c r="R73">
        <v>503</v>
      </c>
      <c r="S73">
        <v>71</v>
      </c>
      <c r="T73">
        <v>150</v>
      </c>
      <c r="U73">
        <v>282</v>
      </c>
      <c r="V73">
        <v>50</v>
      </c>
      <c r="W73">
        <v>18</v>
      </c>
      <c r="X73">
        <v>8</v>
      </c>
      <c r="Y73">
        <v>24</v>
      </c>
      <c r="Z73">
        <v>39</v>
      </c>
      <c r="AA73">
        <v>13</v>
      </c>
      <c r="AB73">
        <v>7</v>
      </c>
      <c r="AC73">
        <v>19</v>
      </c>
      <c r="AD73">
        <v>2</v>
      </c>
      <c r="AE73" t="s">
        <v>19</v>
      </c>
      <c r="AF73">
        <v>1</v>
      </c>
      <c r="AG73">
        <v>1</v>
      </c>
      <c r="AH73">
        <v>217</v>
      </c>
      <c r="AI73">
        <v>10</v>
      </c>
      <c r="AJ73">
        <v>64</v>
      </c>
      <c r="AK73">
        <v>143</v>
      </c>
      <c r="AL73">
        <v>142</v>
      </c>
      <c r="AM73">
        <v>7</v>
      </c>
      <c r="AN73">
        <v>64</v>
      </c>
      <c r="AO73">
        <v>71</v>
      </c>
      <c r="AP73">
        <v>36</v>
      </c>
      <c r="AQ73">
        <v>15</v>
      </c>
      <c r="AR73">
        <v>6</v>
      </c>
      <c r="AS73">
        <v>15</v>
      </c>
      <c r="AT73">
        <v>17</v>
      </c>
      <c r="AU73">
        <v>8</v>
      </c>
      <c r="AV73" t="s">
        <v>19</v>
      </c>
      <c r="AW73">
        <v>9</v>
      </c>
      <c r="AX73">
        <v>207</v>
      </c>
      <c r="AY73">
        <v>17</v>
      </c>
      <c r="AZ73">
        <v>42</v>
      </c>
      <c r="BA73">
        <v>148</v>
      </c>
      <c r="BB73">
        <v>18</v>
      </c>
      <c r="BC73">
        <v>3</v>
      </c>
      <c r="BD73">
        <v>13</v>
      </c>
      <c r="BE73">
        <v>2</v>
      </c>
      <c r="BF73">
        <v>12</v>
      </c>
      <c r="BG73">
        <v>3</v>
      </c>
      <c r="BH73">
        <v>2</v>
      </c>
      <c r="BI73">
        <v>7</v>
      </c>
      <c r="BJ73">
        <v>3</v>
      </c>
      <c r="BK73" t="s">
        <v>19</v>
      </c>
      <c r="BL73">
        <v>2</v>
      </c>
      <c r="BM73">
        <v>1</v>
      </c>
      <c r="BN73">
        <v>482</v>
      </c>
      <c r="BO73">
        <v>122</v>
      </c>
      <c r="BP73">
        <v>288</v>
      </c>
      <c r="BQ73">
        <v>72</v>
      </c>
      <c r="BR73">
        <v>60</v>
      </c>
      <c r="BS73">
        <v>19</v>
      </c>
      <c r="BT73">
        <v>34</v>
      </c>
      <c r="BU73">
        <v>7</v>
      </c>
      <c r="BV73">
        <v>1423</v>
      </c>
      <c r="BW73">
        <v>528</v>
      </c>
      <c r="BX73">
        <v>296</v>
      </c>
      <c r="BY73">
        <v>599</v>
      </c>
      <c r="BZ73">
        <v>512</v>
      </c>
      <c r="CA73">
        <v>229</v>
      </c>
      <c r="CB73">
        <v>131</v>
      </c>
      <c r="CC73">
        <v>152</v>
      </c>
      <c r="CD73">
        <v>334</v>
      </c>
      <c r="CE73">
        <v>42</v>
      </c>
      <c r="CF73">
        <v>161</v>
      </c>
      <c r="CG73">
        <v>131</v>
      </c>
    </row>
    <row r="74" spans="1:85">
      <c r="A74" t="s">
        <v>864</v>
      </c>
      <c r="B74">
        <v>4682</v>
      </c>
      <c r="C74">
        <v>1160</v>
      </c>
      <c r="D74">
        <v>1239</v>
      </c>
      <c r="E74">
        <v>2283</v>
      </c>
      <c r="F74">
        <v>15</v>
      </c>
      <c r="G74">
        <v>7</v>
      </c>
      <c r="H74">
        <v>8</v>
      </c>
      <c r="I74" t="s">
        <v>19</v>
      </c>
      <c r="J74">
        <v>351</v>
      </c>
      <c r="K74">
        <v>25</v>
      </c>
      <c r="L74">
        <v>74</v>
      </c>
      <c r="M74">
        <v>252</v>
      </c>
      <c r="N74">
        <v>330</v>
      </c>
      <c r="O74">
        <v>27</v>
      </c>
      <c r="P74">
        <v>81</v>
      </c>
      <c r="Q74">
        <v>222</v>
      </c>
      <c r="R74">
        <v>663</v>
      </c>
      <c r="S74">
        <v>99</v>
      </c>
      <c r="T74">
        <v>152</v>
      </c>
      <c r="U74">
        <v>412</v>
      </c>
      <c r="V74">
        <v>60</v>
      </c>
      <c r="W74">
        <v>23</v>
      </c>
      <c r="X74">
        <v>8</v>
      </c>
      <c r="Y74">
        <v>29</v>
      </c>
      <c r="Z74">
        <v>33</v>
      </c>
      <c r="AA74">
        <v>15</v>
      </c>
      <c r="AB74">
        <v>3</v>
      </c>
      <c r="AC74">
        <v>15</v>
      </c>
      <c r="AD74">
        <v>4</v>
      </c>
      <c r="AE74" t="s">
        <v>19</v>
      </c>
      <c r="AF74">
        <v>1</v>
      </c>
      <c r="AG74">
        <v>3</v>
      </c>
      <c r="AH74">
        <v>272</v>
      </c>
      <c r="AI74">
        <v>18</v>
      </c>
      <c r="AJ74">
        <v>67</v>
      </c>
      <c r="AK74">
        <v>187</v>
      </c>
      <c r="AL74">
        <v>232</v>
      </c>
      <c r="AM74">
        <v>17</v>
      </c>
      <c r="AN74">
        <v>68</v>
      </c>
      <c r="AO74">
        <v>147</v>
      </c>
      <c r="AP74">
        <v>32</v>
      </c>
      <c r="AQ74">
        <v>19</v>
      </c>
      <c r="AR74">
        <v>5</v>
      </c>
      <c r="AS74">
        <v>8</v>
      </c>
      <c r="AT74">
        <v>30</v>
      </c>
      <c r="AU74">
        <v>7</v>
      </c>
      <c r="AV74" t="s">
        <v>19</v>
      </c>
      <c r="AW74">
        <v>23</v>
      </c>
      <c r="AX74">
        <v>156</v>
      </c>
      <c r="AY74">
        <v>19</v>
      </c>
      <c r="AZ74">
        <v>9</v>
      </c>
      <c r="BA74">
        <v>128</v>
      </c>
      <c r="BB74">
        <v>17</v>
      </c>
      <c r="BC74">
        <v>7</v>
      </c>
      <c r="BD74">
        <v>4</v>
      </c>
      <c r="BE74">
        <v>6</v>
      </c>
      <c r="BF74">
        <v>10</v>
      </c>
      <c r="BG74">
        <v>3</v>
      </c>
      <c r="BH74">
        <v>4</v>
      </c>
      <c r="BI74">
        <v>3</v>
      </c>
      <c r="BJ74">
        <v>5</v>
      </c>
      <c r="BK74" t="s">
        <v>19</v>
      </c>
      <c r="BL74" t="s">
        <v>19</v>
      </c>
      <c r="BM74">
        <v>5</v>
      </c>
      <c r="BN74">
        <v>718</v>
      </c>
      <c r="BO74">
        <v>199</v>
      </c>
      <c r="BP74">
        <v>372</v>
      </c>
      <c r="BQ74">
        <v>147</v>
      </c>
      <c r="BR74">
        <v>87</v>
      </c>
      <c r="BS74">
        <v>32</v>
      </c>
      <c r="BT74">
        <v>36</v>
      </c>
      <c r="BU74">
        <v>19</v>
      </c>
      <c r="BV74">
        <v>2054</v>
      </c>
      <c r="BW74">
        <v>707</v>
      </c>
      <c r="BX74">
        <v>381</v>
      </c>
      <c r="BY74">
        <v>966</v>
      </c>
      <c r="BZ74">
        <v>724</v>
      </c>
      <c r="CA74">
        <v>301</v>
      </c>
      <c r="CB74">
        <v>195</v>
      </c>
      <c r="CC74">
        <v>228</v>
      </c>
      <c r="CD74">
        <v>363</v>
      </c>
      <c r="CE74">
        <v>67</v>
      </c>
      <c r="CF74">
        <v>154</v>
      </c>
      <c r="CG74">
        <v>142</v>
      </c>
    </row>
    <row r="75" spans="1:85">
      <c r="A75" t="s">
        <v>863</v>
      </c>
      <c r="B75">
        <v>5721</v>
      </c>
      <c r="C75">
        <v>1437</v>
      </c>
      <c r="D75">
        <v>1644</v>
      </c>
      <c r="E75">
        <v>2640</v>
      </c>
      <c r="F75">
        <v>2</v>
      </c>
      <c r="G75">
        <v>1</v>
      </c>
      <c r="H75" t="s">
        <v>19</v>
      </c>
      <c r="I75">
        <v>1</v>
      </c>
      <c r="J75">
        <v>417</v>
      </c>
      <c r="K75">
        <v>33</v>
      </c>
      <c r="L75">
        <v>97</v>
      </c>
      <c r="M75">
        <v>287</v>
      </c>
      <c r="N75">
        <v>348</v>
      </c>
      <c r="O75">
        <v>32</v>
      </c>
      <c r="P75">
        <v>107</v>
      </c>
      <c r="Q75">
        <v>209</v>
      </c>
      <c r="R75">
        <v>742</v>
      </c>
      <c r="S75">
        <v>138</v>
      </c>
      <c r="T75">
        <v>190</v>
      </c>
      <c r="U75">
        <v>414</v>
      </c>
      <c r="V75">
        <v>105</v>
      </c>
      <c r="W75">
        <v>45</v>
      </c>
      <c r="X75">
        <v>18</v>
      </c>
      <c r="Y75">
        <v>42</v>
      </c>
      <c r="Z75">
        <v>80</v>
      </c>
      <c r="AA75">
        <v>30</v>
      </c>
      <c r="AB75">
        <v>8</v>
      </c>
      <c r="AC75">
        <v>42</v>
      </c>
      <c r="AD75">
        <v>4</v>
      </c>
      <c r="AE75" t="s">
        <v>19</v>
      </c>
      <c r="AF75" t="s">
        <v>19</v>
      </c>
      <c r="AG75">
        <v>4</v>
      </c>
      <c r="AH75">
        <v>289</v>
      </c>
      <c r="AI75">
        <v>23</v>
      </c>
      <c r="AJ75">
        <v>73</v>
      </c>
      <c r="AK75">
        <v>193</v>
      </c>
      <c r="AL75">
        <v>236</v>
      </c>
      <c r="AM75">
        <v>28</v>
      </c>
      <c r="AN75">
        <v>88</v>
      </c>
      <c r="AO75">
        <v>120</v>
      </c>
      <c r="AP75">
        <v>16</v>
      </c>
      <c r="AQ75">
        <v>9</v>
      </c>
      <c r="AR75">
        <v>1</v>
      </c>
      <c r="AS75">
        <v>6</v>
      </c>
      <c r="AT75">
        <v>12</v>
      </c>
      <c r="AU75">
        <v>3</v>
      </c>
      <c r="AV75">
        <v>2</v>
      </c>
      <c r="AW75">
        <v>7</v>
      </c>
      <c r="AX75">
        <v>232</v>
      </c>
      <c r="AY75">
        <v>37</v>
      </c>
      <c r="AZ75">
        <v>6</v>
      </c>
      <c r="BA75">
        <v>189</v>
      </c>
      <c r="BB75">
        <v>15</v>
      </c>
      <c r="BC75">
        <v>6</v>
      </c>
      <c r="BD75">
        <v>6</v>
      </c>
      <c r="BE75">
        <v>3</v>
      </c>
      <c r="BF75">
        <v>18</v>
      </c>
      <c r="BG75">
        <v>9</v>
      </c>
      <c r="BH75">
        <v>4</v>
      </c>
      <c r="BI75">
        <v>5</v>
      </c>
      <c r="BJ75">
        <v>5</v>
      </c>
      <c r="BK75" t="s">
        <v>19</v>
      </c>
      <c r="BL75">
        <v>2</v>
      </c>
      <c r="BM75">
        <v>3</v>
      </c>
      <c r="BN75">
        <v>831</v>
      </c>
      <c r="BO75">
        <v>230</v>
      </c>
      <c r="BP75">
        <v>469</v>
      </c>
      <c r="BQ75">
        <v>132</v>
      </c>
      <c r="BR75">
        <v>83</v>
      </c>
      <c r="BS75">
        <v>21</v>
      </c>
      <c r="BT75">
        <v>48</v>
      </c>
      <c r="BU75">
        <v>14</v>
      </c>
      <c r="BV75">
        <v>2642</v>
      </c>
      <c r="BW75">
        <v>860</v>
      </c>
      <c r="BX75">
        <v>504</v>
      </c>
      <c r="BY75">
        <v>1278</v>
      </c>
      <c r="BZ75">
        <v>685</v>
      </c>
      <c r="CA75">
        <v>291</v>
      </c>
      <c r="CB75">
        <v>184</v>
      </c>
      <c r="CC75">
        <v>210</v>
      </c>
      <c r="CD75">
        <v>469</v>
      </c>
      <c r="CE75">
        <v>91</v>
      </c>
      <c r="CF75">
        <v>259</v>
      </c>
      <c r="CG75">
        <v>119</v>
      </c>
    </row>
    <row r="76" spans="1:85">
      <c r="A76" t="s">
        <v>862</v>
      </c>
      <c r="B76">
        <v>5084</v>
      </c>
      <c r="C76">
        <v>1521</v>
      </c>
      <c r="D76">
        <v>1566</v>
      </c>
      <c r="E76">
        <v>1997</v>
      </c>
      <c r="F76">
        <v>4</v>
      </c>
      <c r="G76" t="s">
        <v>19</v>
      </c>
      <c r="H76" t="s">
        <v>19</v>
      </c>
      <c r="I76">
        <v>4</v>
      </c>
      <c r="J76">
        <v>338</v>
      </c>
      <c r="K76">
        <v>46</v>
      </c>
      <c r="L76">
        <v>82</v>
      </c>
      <c r="M76">
        <v>210</v>
      </c>
      <c r="N76">
        <v>346</v>
      </c>
      <c r="O76">
        <v>49</v>
      </c>
      <c r="P76">
        <v>97</v>
      </c>
      <c r="Q76">
        <v>200</v>
      </c>
      <c r="R76">
        <v>682</v>
      </c>
      <c r="S76">
        <v>156</v>
      </c>
      <c r="T76">
        <v>176</v>
      </c>
      <c r="U76">
        <v>350</v>
      </c>
      <c r="V76">
        <v>111</v>
      </c>
      <c r="W76">
        <v>58</v>
      </c>
      <c r="X76">
        <v>11</v>
      </c>
      <c r="Y76">
        <v>42</v>
      </c>
      <c r="Z76">
        <v>48</v>
      </c>
      <c r="AA76">
        <v>21</v>
      </c>
      <c r="AB76">
        <v>7</v>
      </c>
      <c r="AC76">
        <v>20</v>
      </c>
      <c r="AD76">
        <v>11</v>
      </c>
      <c r="AE76">
        <v>4</v>
      </c>
      <c r="AF76">
        <v>2</v>
      </c>
      <c r="AG76">
        <v>5</v>
      </c>
      <c r="AH76">
        <v>269</v>
      </c>
      <c r="AI76">
        <v>26</v>
      </c>
      <c r="AJ76">
        <v>75</v>
      </c>
      <c r="AK76">
        <v>168</v>
      </c>
      <c r="AL76">
        <v>202</v>
      </c>
      <c r="AM76">
        <v>24</v>
      </c>
      <c r="AN76">
        <v>74</v>
      </c>
      <c r="AO76">
        <v>104</v>
      </c>
      <c r="AP76">
        <v>27</v>
      </c>
      <c r="AQ76">
        <v>15</v>
      </c>
      <c r="AR76">
        <v>6</v>
      </c>
      <c r="AS76">
        <v>6</v>
      </c>
      <c r="AT76">
        <v>14</v>
      </c>
      <c r="AU76">
        <v>8</v>
      </c>
      <c r="AV76">
        <v>1</v>
      </c>
      <c r="AW76">
        <v>5</v>
      </c>
      <c r="AX76">
        <v>159</v>
      </c>
      <c r="AY76">
        <v>29</v>
      </c>
      <c r="AZ76">
        <v>9</v>
      </c>
      <c r="BA76">
        <v>121</v>
      </c>
      <c r="BB76">
        <v>21</v>
      </c>
      <c r="BC76">
        <v>7</v>
      </c>
      <c r="BD76">
        <v>11</v>
      </c>
      <c r="BE76">
        <v>3</v>
      </c>
      <c r="BF76">
        <v>22</v>
      </c>
      <c r="BG76">
        <v>12</v>
      </c>
      <c r="BH76">
        <v>3</v>
      </c>
      <c r="BI76">
        <v>7</v>
      </c>
      <c r="BJ76">
        <v>4</v>
      </c>
      <c r="BK76">
        <v>1</v>
      </c>
      <c r="BL76" t="s">
        <v>19</v>
      </c>
      <c r="BM76">
        <v>3</v>
      </c>
      <c r="BN76">
        <v>804</v>
      </c>
      <c r="BO76">
        <v>261</v>
      </c>
      <c r="BP76">
        <v>459</v>
      </c>
      <c r="BQ76">
        <v>84</v>
      </c>
      <c r="BR76">
        <v>98</v>
      </c>
      <c r="BS76">
        <v>45</v>
      </c>
      <c r="BT76">
        <v>50</v>
      </c>
      <c r="BU76">
        <v>3</v>
      </c>
      <c r="BV76">
        <v>2257</v>
      </c>
      <c r="BW76">
        <v>836</v>
      </c>
      <c r="BX76">
        <v>488</v>
      </c>
      <c r="BY76">
        <v>933</v>
      </c>
      <c r="BZ76">
        <v>709</v>
      </c>
      <c r="CA76">
        <v>320</v>
      </c>
      <c r="CB76">
        <v>178</v>
      </c>
      <c r="CC76">
        <v>211</v>
      </c>
      <c r="CD76">
        <v>447</v>
      </c>
      <c r="CE76">
        <v>124</v>
      </c>
      <c r="CF76">
        <v>241</v>
      </c>
      <c r="CG76">
        <v>82</v>
      </c>
    </row>
    <row r="77" spans="1:85">
      <c r="A77" t="s">
        <v>861</v>
      </c>
      <c r="B77">
        <v>3088</v>
      </c>
      <c r="C77">
        <v>875</v>
      </c>
      <c r="D77">
        <v>1110</v>
      </c>
      <c r="E77">
        <v>1103</v>
      </c>
      <c r="F77">
        <v>1</v>
      </c>
      <c r="G77" t="s">
        <v>19</v>
      </c>
      <c r="H77">
        <v>1</v>
      </c>
      <c r="I77" t="s">
        <v>19</v>
      </c>
      <c r="J77">
        <v>196</v>
      </c>
      <c r="K77">
        <v>24</v>
      </c>
      <c r="L77">
        <v>67</v>
      </c>
      <c r="M77">
        <v>105</v>
      </c>
      <c r="N77">
        <v>247</v>
      </c>
      <c r="O77">
        <v>43</v>
      </c>
      <c r="P77">
        <v>84</v>
      </c>
      <c r="Q77">
        <v>120</v>
      </c>
      <c r="R77">
        <v>493</v>
      </c>
      <c r="S77">
        <v>100</v>
      </c>
      <c r="T77">
        <v>169</v>
      </c>
      <c r="U77">
        <v>224</v>
      </c>
      <c r="V77">
        <v>118</v>
      </c>
      <c r="W77">
        <v>41</v>
      </c>
      <c r="X77">
        <v>32</v>
      </c>
      <c r="Y77">
        <v>45</v>
      </c>
      <c r="Z77">
        <v>49</v>
      </c>
      <c r="AA77">
        <v>23</v>
      </c>
      <c r="AB77">
        <v>13</v>
      </c>
      <c r="AC77">
        <v>13</v>
      </c>
      <c r="AD77" t="s">
        <v>19</v>
      </c>
      <c r="AE77" t="s">
        <v>19</v>
      </c>
      <c r="AF77" t="s">
        <v>19</v>
      </c>
      <c r="AG77" t="s">
        <v>19</v>
      </c>
      <c r="AH77">
        <v>132</v>
      </c>
      <c r="AI77">
        <v>15</v>
      </c>
      <c r="AJ77">
        <v>46</v>
      </c>
      <c r="AK77">
        <v>71</v>
      </c>
      <c r="AL77">
        <v>173</v>
      </c>
      <c r="AM77">
        <v>18</v>
      </c>
      <c r="AN77">
        <v>71</v>
      </c>
      <c r="AO77">
        <v>84</v>
      </c>
      <c r="AP77">
        <v>11</v>
      </c>
      <c r="AQ77">
        <v>2</v>
      </c>
      <c r="AR77">
        <v>4</v>
      </c>
      <c r="AS77">
        <v>5</v>
      </c>
      <c r="AT77">
        <v>10</v>
      </c>
      <c r="AU77">
        <v>1</v>
      </c>
      <c r="AV77">
        <v>3</v>
      </c>
      <c r="AW77">
        <v>6</v>
      </c>
      <c r="AX77">
        <v>127</v>
      </c>
      <c r="AY77">
        <v>27</v>
      </c>
      <c r="AZ77">
        <v>23</v>
      </c>
      <c r="BA77">
        <v>77</v>
      </c>
      <c r="BB77">
        <v>20</v>
      </c>
      <c r="BC77">
        <v>5</v>
      </c>
      <c r="BD77">
        <v>10</v>
      </c>
      <c r="BE77">
        <v>5</v>
      </c>
      <c r="BF77">
        <v>13</v>
      </c>
      <c r="BG77">
        <v>1</v>
      </c>
      <c r="BH77">
        <v>7</v>
      </c>
      <c r="BI77">
        <v>5</v>
      </c>
      <c r="BJ77" t="s">
        <v>19</v>
      </c>
      <c r="BK77" t="s">
        <v>19</v>
      </c>
      <c r="BL77" t="s">
        <v>19</v>
      </c>
      <c r="BM77" t="s">
        <v>19</v>
      </c>
      <c r="BN77">
        <v>481</v>
      </c>
      <c r="BO77">
        <v>152</v>
      </c>
      <c r="BP77">
        <v>268</v>
      </c>
      <c r="BQ77">
        <v>61</v>
      </c>
      <c r="BR77">
        <v>53</v>
      </c>
      <c r="BS77">
        <v>24</v>
      </c>
      <c r="BT77">
        <v>26</v>
      </c>
      <c r="BU77">
        <v>3</v>
      </c>
      <c r="BV77">
        <v>1269</v>
      </c>
      <c r="BW77">
        <v>464</v>
      </c>
      <c r="BX77">
        <v>334</v>
      </c>
      <c r="BY77">
        <v>471</v>
      </c>
      <c r="BZ77">
        <v>400</v>
      </c>
      <c r="CA77">
        <v>153</v>
      </c>
      <c r="CB77">
        <v>145</v>
      </c>
      <c r="CC77">
        <v>102</v>
      </c>
      <c r="CD77">
        <v>241</v>
      </c>
      <c r="CE77">
        <v>59</v>
      </c>
      <c r="CF77">
        <v>147</v>
      </c>
      <c r="CG77">
        <v>35</v>
      </c>
    </row>
    <row r="78" spans="1:85">
      <c r="A78" t="s">
        <v>860</v>
      </c>
      <c r="B78" t="s">
        <v>789</v>
      </c>
      <c r="C78" t="s">
        <v>789</v>
      </c>
      <c r="D78" t="s">
        <v>789</v>
      </c>
      <c r="E78" t="s">
        <v>789</v>
      </c>
      <c r="F78" t="s">
        <v>789</v>
      </c>
      <c r="G78" t="s">
        <v>789</v>
      </c>
      <c r="H78" t="s">
        <v>789</v>
      </c>
      <c r="I78" t="s">
        <v>789</v>
      </c>
      <c r="J78" t="s">
        <v>789</v>
      </c>
      <c r="K78" t="s">
        <v>789</v>
      </c>
      <c r="L78" t="s">
        <v>789</v>
      </c>
      <c r="M78" t="s">
        <v>789</v>
      </c>
      <c r="N78" t="s">
        <v>789</v>
      </c>
      <c r="O78" t="s">
        <v>789</v>
      </c>
      <c r="P78" t="s">
        <v>789</v>
      </c>
      <c r="Q78" t="s">
        <v>789</v>
      </c>
      <c r="R78" t="s">
        <v>789</v>
      </c>
      <c r="S78" t="s">
        <v>789</v>
      </c>
      <c r="T78" t="s">
        <v>789</v>
      </c>
      <c r="U78" t="s">
        <v>789</v>
      </c>
      <c r="V78" t="s">
        <v>789</v>
      </c>
      <c r="W78" t="s">
        <v>789</v>
      </c>
      <c r="X78" t="s">
        <v>789</v>
      </c>
      <c r="Y78" t="s">
        <v>789</v>
      </c>
      <c r="Z78" t="s">
        <v>789</v>
      </c>
      <c r="AA78" t="s">
        <v>789</v>
      </c>
      <c r="AB78" t="s">
        <v>789</v>
      </c>
      <c r="AC78" t="s">
        <v>789</v>
      </c>
      <c r="AD78" t="s">
        <v>789</v>
      </c>
      <c r="AE78" t="s">
        <v>789</v>
      </c>
      <c r="AF78" t="s">
        <v>789</v>
      </c>
      <c r="AG78" t="s">
        <v>789</v>
      </c>
      <c r="AH78" t="s">
        <v>789</v>
      </c>
      <c r="AI78" t="s">
        <v>789</v>
      </c>
      <c r="AJ78" t="s">
        <v>789</v>
      </c>
      <c r="AK78" t="s">
        <v>789</v>
      </c>
      <c r="AL78" t="s">
        <v>789</v>
      </c>
      <c r="AM78" t="s">
        <v>789</v>
      </c>
      <c r="AN78" t="s">
        <v>789</v>
      </c>
      <c r="AO78" t="s">
        <v>789</v>
      </c>
      <c r="AP78" t="s">
        <v>789</v>
      </c>
      <c r="AQ78" t="s">
        <v>789</v>
      </c>
      <c r="AR78" t="s">
        <v>789</v>
      </c>
      <c r="AS78" t="s">
        <v>789</v>
      </c>
      <c r="AT78" t="s">
        <v>789</v>
      </c>
      <c r="AU78" t="s">
        <v>789</v>
      </c>
      <c r="AV78" t="s">
        <v>789</v>
      </c>
      <c r="AW78" t="s">
        <v>789</v>
      </c>
      <c r="AX78" t="s">
        <v>789</v>
      </c>
      <c r="AY78" t="s">
        <v>789</v>
      </c>
      <c r="AZ78" t="s">
        <v>789</v>
      </c>
      <c r="BA78" t="s">
        <v>789</v>
      </c>
      <c r="BB78" t="s">
        <v>789</v>
      </c>
      <c r="BC78" t="s">
        <v>789</v>
      </c>
      <c r="BD78" t="s">
        <v>789</v>
      </c>
      <c r="BE78" t="s">
        <v>789</v>
      </c>
      <c r="BF78" t="s">
        <v>789</v>
      </c>
      <c r="BG78" t="s">
        <v>789</v>
      </c>
      <c r="BH78" t="s">
        <v>789</v>
      </c>
      <c r="BI78" t="s">
        <v>789</v>
      </c>
      <c r="BJ78" t="s">
        <v>789</v>
      </c>
      <c r="BK78" t="s">
        <v>789</v>
      </c>
      <c r="BL78" t="s">
        <v>789</v>
      </c>
      <c r="BM78" t="s">
        <v>789</v>
      </c>
      <c r="BN78" t="s">
        <v>789</v>
      </c>
      <c r="BO78" t="s">
        <v>789</v>
      </c>
      <c r="BP78" t="s">
        <v>789</v>
      </c>
      <c r="BQ78" t="s">
        <v>789</v>
      </c>
      <c r="BR78" t="s">
        <v>789</v>
      </c>
      <c r="BS78" t="s">
        <v>789</v>
      </c>
      <c r="BT78" t="s">
        <v>789</v>
      </c>
      <c r="BU78" t="s">
        <v>789</v>
      </c>
      <c r="BV78" t="s">
        <v>789</v>
      </c>
      <c r="BW78" t="s">
        <v>789</v>
      </c>
      <c r="BX78" t="s">
        <v>789</v>
      </c>
      <c r="BY78" t="s">
        <v>789</v>
      </c>
      <c r="BZ78" t="s">
        <v>789</v>
      </c>
      <c r="CA78" t="s">
        <v>789</v>
      </c>
      <c r="CB78" t="s">
        <v>789</v>
      </c>
      <c r="CC78" t="s">
        <v>789</v>
      </c>
      <c r="CD78" t="s">
        <v>789</v>
      </c>
      <c r="CE78" t="s">
        <v>789</v>
      </c>
      <c r="CF78" t="s">
        <v>789</v>
      </c>
      <c r="CG78" t="s">
        <v>789</v>
      </c>
    </row>
    <row r="79" spans="1:85">
      <c r="A79" t="s">
        <v>859</v>
      </c>
      <c r="B79">
        <v>1303</v>
      </c>
      <c r="C79">
        <v>354</v>
      </c>
      <c r="D79">
        <v>345</v>
      </c>
      <c r="E79">
        <v>604</v>
      </c>
      <c r="F79">
        <v>1</v>
      </c>
      <c r="G79" t="s">
        <v>19</v>
      </c>
      <c r="H79" t="s">
        <v>19</v>
      </c>
      <c r="I79">
        <v>1</v>
      </c>
      <c r="J79">
        <v>100</v>
      </c>
      <c r="K79">
        <v>6</v>
      </c>
      <c r="L79">
        <v>19</v>
      </c>
      <c r="M79">
        <v>75</v>
      </c>
      <c r="N79">
        <v>67</v>
      </c>
      <c r="O79">
        <v>5</v>
      </c>
      <c r="P79">
        <v>12</v>
      </c>
      <c r="Q79">
        <v>50</v>
      </c>
      <c r="R79">
        <v>206</v>
      </c>
      <c r="S79">
        <v>40</v>
      </c>
      <c r="T79">
        <v>40</v>
      </c>
      <c r="U79">
        <v>126</v>
      </c>
      <c r="V79">
        <v>23</v>
      </c>
      <c r="W79">
        <v>11</v>
      </c>
      <c r="X79">
        <v>1</v>
      </c>
      <c r="Y79">
        <v>11</v>
      </c>
      <c r="Z79">
        <v>11</v>
      </c>
      <c r="AA79">
        <v>2</v>
      </c>
      <c r="AB79">
        <v>1</v>
      </c>
      <c r="AC79">
        <v>8</v>
      </c>
      <c r="AD79">
        <v>10</v>
      </c>
      <c r="AE79">
        <v>1</v>
      </c>
      <c r="AF79">
        <v>2</v>
      </c>
      <c r="AG79">
        <v>7</v>
      </c>
      <c r="AH79">
        <v>82</v>
      </c>
      <c r="AI79">
        <v>3</v>
      </c>
      <c r="AJ79">
        <v>19</v>
      </c>
      <c r="AK79">
        <v>60</v>
      </c>
      <c r="AL79">
        <v>46</v>
      </c>
      <c r="AM79" t="s">
        <v>19</v>
      </c>
      <c r="AN79">
        <v>13</v>
      </c>
      <c r="AO79">
        <v>33</v>
      </c>
      <c r="AP79">
        <v>26</v>
      </c>
      <c r="AQ79">
        <v>17</v>
      </c>
      <c r="AR79">
        <v>4</v>
      </c>
      <c r="AS79">
        <v>5</v>
      </c>
      <c r="AT79">
        <v>8</v>
      </c>
      <c r="AU79">
        <v>6</v>
      </c>
      <c r="AV79" t="s">
        <v>19</v>
      </c>
      <c r="AW79">
        <v>2</v>
      </c>
      <c r="AX79">
        <v>60</v>
      </c>
      <c r="AY79">
        <v>1</v>
      </c>
      <c r="AZ79">
        <v>21</v>
      </c>
      <c r="BA79">
        <v>38</v>
      </c>
      <c r="BB79">
        <v>8</v>
      </c>
      <c r="BC79" t="s">
        <v>19</v>
      </c>
      <c r="BD79">
        <v>6</v>
      </c>
      <c r="BE79">
        <v>2</v>
      </c>
      <c r="BF79">
        <v>2</v>
      </c>
      <c r="BG79">
        <v>1</v>
      </c>
      <c r="BH79" t="s">
        <v>19</v>
      </c>
      <c r="BI79">
        <v>1</v>
      </c>
      <c r="BJ79">
        <v>3</v>
      </c>
      <c r="BK79" t="s">
        <v>19</v>
      </c>
      <c r="BL79" t="s">
        <v>19</v>
      </c>
      <c r="BM79">
        <v>3</v>
      </c>
      <c r="BN79">
        <v>180</v>
      </c>
      <c r="BO79">
        <v>68</v>
      </c>
      <c r="BP79">
        <v>91</v>
      </c>
      <c r="BQ79">
        <v>21</v>
      </c>
      <c r="BR79">
        <v>19</v>
      </c>
      <c r="BS79">
        <v>9</v>
      </c>
      <c r="BT79">
        <v>9</v>
      </c>
      <c r="BU79">
        <v>1</v>
      </c>
      <c r="BV79">
        <v>537</v>
      </c>
      <c r="BW79">
        <v>211</v>
      </c>
      <c r="BX79">
        <v>88</v>
      </c>
      <c r="BY79">
        <v>238</v>
      </c>
      <c r="BZ79">
        <v>234</v>
      </c>
      <c r="CA79">
        <v>110</v>
      </c>
      <c r="CB79">
        <v>51</v>
      </c>
      <c r="CC79">
        <v>73</v>
      </c>
      <c r="CD79">
        <v>139</v>
      </c>
      <c r="CE79">
        <v>22</v>
      </c>
      <c r="CF79">
        <v>68</v>
      </c>
      <c r="CG79">
        <v>49</v>
      </c>
    </row>
    <row r="80" spans="1:85">
      <c r="A80" t="s">
        <v>858</v>
      </c>
      <c r="B80">
        <v>1015</v>
      </c>
      <c r="C80">
        <v>363</v>
      </c>
      <c r="D80">
        <v>263</v>
      </c>
      <c r="E80">
        <v>389</v>
      </c>
      <c r="F80" t="s">
        <v>19</v>
      </c>
      <c r="G80" t="s">
        <v>19</v>
      </c>
      <c r="H80" t="s">
        <v>19</v>
      </c>
      <c r="I80" t="s">
        <v>19</v>
      </c>
      <c r="J80">
        <v>45</v>
      </c>
      <c r="K80">
        <v>5</v>
      </c>
      <c r="L80">
        <v>7</v>
      </c>
      <c r="M80">
        <v>33</v>
      </c>
      <c r="N80">
        <v>89</v>
      </c>
      <c r="O80">
        <v>11</v>
      </c>
      <c r="P80">
        <v>27</v>
      </c>
      <c r="Q80">
        <v>51</v>
      </c>
      <c r="R80">
        <v>130</v>
      </c>
      <c r="S80">
        <v>26</v>
      </c>
      <c r="T80">
        <v>33</v>
      </c>
      <c r="U80">
        <v>71</v>
      </c>
      <c r="V80">
        <v>6</v>
      </c>
      <c r="W80">
        <v>2</v>
      </c>
      <c r="X80" t="s">
        <v>19</v>
      </c>
      <c r="Y80">
        <v>4</v>
      </c>
      <c r="Z80" t="s">
        <v>19</v>
      </c>
      <c r="AA80" t="s">
        <v>19</v>
      </c>
      <c r="AB80" t="s">
        <v>19</v>
      </c>
      <c r="AC80" t="s">
        <v>19</v>
      </c>
      <c r="AD80" t="s">
        <v>19</v>
      </c>
      <c r="AE80" t="s">
        <v>19</v>
      </c>
      <c r="AF80" t="s">
        <v>19</v>
      </c>
      <c r="AG80" t="s">
        <v>19</v>
      </c>
      <c r="AH80">
        <v>38</v>
      </c>
      <c r="AI80">
        <v>3</v>
      </c>
      <c r="AJ80">
        <v>9</v>
      </c>
      <c r="AK80">
        <v>26</v>
      </c>
      <c r="AL80">
        <v>63</v>
      </c>
      <c r="AM80">
        <v>8</v>
      </c>
      <c r="AN80">
        <v>22</v>
      </c>
      <c r="AO80">
        <v>33</v>
      </c>
      <c r="AP80">
        <v>16</v>
      </c>
      <c r="AQ80">
        <v>9</v>
      </c>
      <c r="AR80">
        <v>1</v>
      </c>
      <c r="AS80">
        <v>6</v>
      </c>
      <c r="AT80">
        <v>7</v>
      </c>
      <c r="AU80">
        <v>4</v>
      </c>
      <c r="AV80">
        <v>1</v>
      </c>
      <c r="AW80">
        <v>2</v>
      </c>
      <c r="AX80">
        <v>27</v>
      </c>
      <c r="AY80">
        <v>11</v>
      </c>
      <c r="AZ80">
        <v>1</v>
      </c>
      <c r="BA80">
        <v>15</v>
      </c>
      <c r="BB80">
        <v>2</v>
      </c>
      <c r="BC80" t="s">
        <v>19</v>
      </c>
      <c r="BD80">
        <v>2</v>
      </c>
      <c r="BE80" t="s">
        <v>19</v>
      </c>
      <c r="BF80">
        <v>2</v>
      </c>
      <c r="BG80" t="s">
        <v>19</v>
      </c>
      <c r="BH80">
        <v>1</v>
      </c>
      <c r="BI80">
        <v>1</v>
      </c>
      <c r="BJ80">
        <v>2</v>
      </c>
      <c r="BK80" t="s">
        <v>19</v>
      </c>
      <c r="BL80" t="s">
        <v>19</v>
      </c>
      <c r="BM80">
        <v>2</v>
      </c>
      <c r="BN80">
        <v>136</v>
      </c>
      <c r="BO80">
        <v>55</v>
      </c>
      <c r="BP80">
        <v>69</v>
      </c>
      <c r="BQ80">
        <v>12</v>
      </c>
      <c r="BR80">
        <v>10</v>
      </c>
      <c r="BS80">
        <v>4</v>
      </c>
      <c r="BT80">
        <v>5</v>
      </c>
      <c r="BU80">
        <v>1</v>
      </c>
      <c r="BV80">
        <v>480</v>
      </c>
      <c r="BW80">
        <v>235</v>
      </c>
      <c r="BX80">
        <v>66</v>
      </c>
      <c r="BY80">
        <v>179</v>
      </c>
      <c r="BZ80">
        <v>184</v>
      </c>
      <c r="CA80">
        <v>98</v>
      </c>
      <c r="CB80">
        <v>46</v>
      </c>
      <c r="CC80">
        <v>40</v>
      </c>
      <c r="CD80">
        <v>102</v>
      </c>
      <c r="CE80">
        <v>20</v>
      </c>
      <c r="CF80">
        <v>57</v>
      </c>
      <c r="CG80">
        <v>25</v>
      </c>
    </row>
    <row r="81" spans="1:85">
      <c r="A81" t="s">
        <v>857</v>
      </c>
      <c r="B81">
        <v>1020</v>
      </c>
      <c r="C81">
        <v>315</v>
      </c>
      <c r="D81">
        <v>391</v>
      </c>
      <c r="E81">
        <v>314</v>
      </c>
      <c r="F81">
        <v>1</v>
      </c>
      <c r="G81" t="s">
        <v>19</v>
      </c>
      <c r="H81" t="s">
        <v>19</v>
      </c>
      <c r="I81">
        <v>1</v>
      </c>
      <c r="J81">
        <v>45</v>
      </c>
      <c r="K81">
        <v>4</v>
      </c>
      <c r="L81">
        <v>19</v>
      </c>
      <c r="M81">
        <v>22</v>
      </c>
      <c r="N81">
        <v>79</v>
      </c>
      <c r="O81">
        <v>15</v>
      </c>
      <c r="P81">
        <v>45</v>
      </c>
      <c r="Q81">
        <v>19</v>
      </c>
      <c r="R81">
        <v>114</v>
      </c>
      <c r="S81">
        <v>22</v>
      </c>
      <c r="T81">
        <v>60</v>
      </c>
      <c r="U81">
        <v>32</v>
      </c>
      <c r="V81">
        <v>12</v>
      </c>
      <c r="W81">
        <v>1</v>
      </c>
      <c r="X81">
        <v>5</v>
      </c>
      <c r="Y81">
        <v>6</v>
      </c>
      <c r="Z81">
        <v>5</v>
      </c>
      <c r="AA81">
        <v>2</v>
      </c>
      <c r="AB81">
        <v>3</v>
      </c>
      <c r="AC81" t="s">
        <v>19</v>
      </c>
      <c r="AD81">
        <v>2</v>
      </c>
      <c r="AE81" t="s">
        <v>19</v>
      </c>
      <c r="AF81">
        <v>2</v>
      </c>
      <c r="AG81" t="s">
        <v>19</v>
      </c>
      <c r="AH81">
        <v>24</v>
      </c>
      <c r="AI81">
        <v>4</v>
      </c>
      <c r="AJ81">
        <v>11</v>
      </c>
      <c r="AK81">
        <v>9</v>
      </c>
      <c r="AL81">
        <v>51</v>
      </c>
      <c r="AM81">
        <v>4</v>
      </c>
      <c r="AN81">
        <v>37</v>
      </c>
      <c r="AO81">
        <v>10</v>
      </c>
      <c r="AP81">
        <v>11</v>
      </c>
      <c r="AQ81">
        <v>5</v>
      </c>
      <c r="AR81">
        <v>1</v>
      </c>
      <c r="AS81">
        <v>5</v>
      </c>
      <c r="AT81">
        <v>9</v>
      </c>
      <c r="AU81">
        <v>6</v>
      </c>
      <c r="AV81">
        <v>1</v>
      </c>
      <c r="AW81">
        <v>2</v>
      </c>
      <c r="AX81">
        <v>72</v>
      </c>
      <c r="AY81">
        <v>14</v>
      </c>
      <c r="AZ81">
        <v>17</v>
      </c>
      <c r="BA81">
        <v>41</v>
      </c>
      <c r="BB81">
        <v>2</v>
      </c>
      <c r="BC81" t="s">
        <v>19</v>
      </c>
      <c r="BD81">
        <v>1</v>
      </c>
      <c r="BE81">
        <v>1</v>
      </c>
      <c r="BF81">
        <v>3</v>
      </c>
      <c r="BG81">
        <v>1</v>
      </c>
      <c r="BH81">
        <v>2</v>
      </c>
      <c r="BI81" t="s">
        <v>19</v>
      </c>
      <c r="BJ81">
        <v>1</v>
      </c>
      <c r="BK81" t="s">
        <v>19</v>
      </c>
      <c r="BL81" t="s">
        <v>19</v>
      </c>
      <c r="BM81">
        <v>1</v>
      </c>
      <c r="BN81">
        <v>149</v>
      </c>
      <c r="BO81">
        <v>43</v>
      </c>
      <c r="BP81">
        <v>92</v>
      </c>
      <c r="BQ81">
        <v>14</v>
      </c>
      <c r="BR81">
        <v>13</v>
      </c>
      <c r="BS81">
        <v>5</v>
      </c>
      <c r="BT81">
        <v>7</v>
      </c>
      <c r="BU81">
        <v>1</v>
      </c>
      <c r="BV81">
        <v>440</v>
      </c>
      <c r="BW81">
        <v>191</v>
      </c>
      <c r="BX81">
        <v>98</v>
      </c>
      <c r="BY81">
        <v>151</v>
      </c>
      <c r="BZ81">
        <v>171</v>
      </c>
      <c r="CA81">
        <v>85</v>
      </c>
      <c r="CB81">
        <v>45</v>
      </c>
      <c r="CC81">
        <v>41</v>
      </c>
      <c r="CD81">
        <v>114</v>
      </c>
      <c r="CE81">
        <v>25</v>
      </c>
      <c r="CF81">
        <v>57</v>
      </c>
      <c r="CG81">
        <v>32</v>
      </c>
    </row>
    <row r="82" spans="1:85">
      <c r="A82" t="s">
        <v>856</v>
      </c>
      <c r="B82">
        <v>1561</v>
      </c>
      <c r="C82">
        <v>392</v>
      </c>
      <c r="D82">
        <v>603</v>
      </c>
      <c r="E82">
        <v>566</v>
      </c>
      <c r="F82" t="s">
        <v>19</v>
      </c>
      <c r="G82" t="s">
        <v>19</v>
      </c>
      <c r="H82" t="s">
        <v>19</v>
      </c>
      <c r="I82" t="s">
        <v>19</v>
      </c>
      <c r="J82">
        <v>122</v>
      </c>
      <c r="K82">
        <v>17</v>
      </c>
      <c r="L82">
        <v>37</v>
      </c>
      <c r="M82">
        <v>68</v>
      </c>
      <c r="N82">
        <v>76</v>
      </c>
      <c r="O82">
        <v>10</v>
      </c>
      <c r="P82">
        <v>23</v>
      </c>
      <c r="Q82">
        <v>43</v>
      </c>
      <c r="R82">
        <v>202</v>
      </c>
      <c r="S82">
        <v>31</v>
      </c>
      <c r="T82">
        <v>74</v>
      </c>
      <c r="U82">
        <v>97</v>
      </c>
      <c r="V82">
        <v>15</v>
      </c>
      <c r="W82">
        <v>5</v>
      </c>
      <c r="X82">
        <v>6</v>
      </c>
      <c r="Y82">
        <v>4</v>
      </c>
      <c r="Z82">
        <v>10</v>
      </c>
      <c r="AA82">
        <v>4</v>
      </c>
      <c r="AB82">
        <v>2</v>
      </c>
      <c r="AC82">
        <v>4</v>
      </c>
      <c r="AD82">
        <v>1</v>
      </c>
      <c r="AE82">
        <v>1</v>
      </c>
      <c r="AF82" t="s">
        <v>19</v>
      </c>
      <c r="AG82" t="s">
        <v>19</v>
      </c>
      <c r="AH82">
        <v>92</v>
      </c>
      <c r="AI82">
        <v>9</v>
      </c>
      <c r="AJ82">
        <v>36</v>
      </c>
      <c r="AK82">
        <v>47</v>
      </c>
      <c r="AL82">
        <v>52</v>
      </c>
      <c r="AM82">
        <v>1</v>
      </c>
      <c r="AN82">
        <v>19</v>
      </c>
      <c r="AO82">
        <v>32</v>
      </c>
      <c r="AP82">
        <v>23</v>
      </c>
      <c r="AQ82">
        <v>5</v>
      </c>
      <c r="AR82">
        <v>10</v>
      </c>
      <c r="AS82">
        <v>8</v>
      </c>
      <c r="AT82">
        <v>9</v>
      </c>
      <c r="AU82">
        <v>6</v>
      </c>
      <c r="AV82">
        <v>1</v>
      </c>
      <c r="AW82">
        <v>2</v>
      </c>
      <c r="AX82">
        <v>112</v>
      </c>
      <c r="AY82">
        <v>11</v>
      </c>
      <c r="AZ82">
        <v>30</v>
      </c>
      <c r="BA82">
        <v>71</v>
      </c>
      <c r="BB82">
        <v>5</v>
      </c>
      <c r="BC82">
        <v>1</v>
      </c>
      <c r="BD82">
        <v>4</v>
      </c>
      <c r="BE82" t="s">
        <v>19</v>
      </c>
      <c r="BF82">
        <v>14</v>
      </c>
      <c r="BG82">
        <v>2</v>
      </c>
      <c r="BH82">
        <v>9</v>
      </c>
      <c r="BI82">
        <v>3</v>
      </c>
      <c r="BJ82" t="s">
        <v>19</v>
      </c>
      <c r="BK82" t="s">
        <v>19</v>
      </c>
      <c r="BL82" t="s">
        <v>19</v>
      </c>
      <c r="BM82" t="s">
        <v>19</v>
      </c>
      <c r="BN82">
        <v>225</v>
      </c>
      <c r="BO82">
        <v>63</v>
      </c>
      <c r="BP82">
        <v>142</v>
      </c>
      <c r="BQ82">
        <v>20</v>
      </c>
      <c r="BR82">
        <v>15</v>
      </c>
      <c r="BS82">
        <v>7</v>
      </c>
      <c r="BT82">
        <v>8</v>
      </c>
      <c r="BU82" t="s">
        <v>19</v>
      </c>
      <c r="BV82">
        <v>652</v>
      </c>
      <c r="BW82">
        <v>238</v>
      </c>
      <c r="BX82">
        <v>201</v>
      </c>
      <c r="BY82">
        <v>213</v>
      </c>
      <c r="BZ82">
        <v>233</v>
      </c>
      <c r="CA82">
        <v>120</v>
      </c>
      <c r="CB82">
        <v>57</v>
      </c>
      <c r="CC82">
        <v>56</v>
      </c>
      <c r="CD82">
        <v>153</v>
      </c>
      <c r="CE82">
        <v>19</v>
      </c>
      <c r="CF82">
        <v>83</v>
      </c>
      <c r="CG82">
        <v>51</v>
      </c>
    </row>
    <row r="83" spans="1:85">
      <c r="A83" t="s">
        <v>855</v>
      </c>
      <c r="B83">
        <v>1029</v>
      </c>
      <c r="C83">
        <v>359</v>
      </c>
      <c r="D83">
        <v>331</v>
      </c>
      <c r="E83">
        <v>339</v>
      </c>
      <c r="F83">
        <v>5</v>
      </c>
      <c r="G83">
        <v>1</v>
      </c>
      <c r="H83">
        <v>1</v>
      </c>
      <c r="I83">
        <v>3</v>
      </c>
      <c r="J83">
        <v>83</v>
      </c>
      <c r="K83">
        <v>11</v>
      </c>
      <c r="L83">
        <v>23</v>
      </c>
      <c r="M83">
        <v>49</v>
      </c>
      <c r="N83">
        <v>61</v>
      </c>
      <c r="O83">
        <v>6</v>
      </c>
      <c r="P83">
        <v>24</v>
      </c>
      <c r="Q83">
        <v>31</v>
      </c>
      <c r="R83">
        <v>102</v>
      </c>
      <c r="S83">
        <v>17</v>
      </c>
      <c r="T83">
        <v>41</v>
      </c>
      <c r="U83">
        <v>44</v>
      </c>
      <c r="V83">
        <v>3</v>
      </c>
      <c r="W83" t="s">
        <v>19</v>
      </c>
      <c r="X83" t="s">
        <v>19</v>
      </c>
      <c r="Y83">
        <v>3</v>
      </c>
      <c r="Z83">
        <v>4</v>
      </c>
      <c r="AA83">
        <v>2</v>
      </c>
      <c r="AB83">
        <v>1</v>
      </c>
      <c r="AC83">
        <v>1</v>
      </c>
      <c r="AD83" t="s">
        <v>19</v>
      </c>
      <c r="AE83" t="s">
        <v>19</v>
      </c>
      <c r="AF83" t="s">
        <v>19</v>
      </c>
      <c r="AG83" t="s">
        <v>19</v>
      </c>
      <c r="AH83">
        <v>48</v>
      </c>
      <c r="AI83">
        <v>6</v>
      </c>
      <c r="AJ83">
        <v>18</v>
      </c>
      <c r="AK83">
        <v>24</v>
      </c>
      <c r="AL83">
        <v>32</v>
      </c>
      <c r="AM83">
        <v>2</v>
      </c>
      <c r="AN83">
        <v>21</v>
      </c>
      <c r="AO83">
        <v>9</v>
      </c>
      <c r="AP83">
        <v>13</v>
      </c>
      <c r="AQ83">
        <v>6</v>
      </c>
      <c r="AR83">
        <v>1</v>
      </c>
      <c r="AS83">
        <v>6</v>
      </c>
      <c r="AT83">
        <v>2</v>
      </c>
      <c r="AU83">
        <v>1</v>
      </c>
      <c r="AV83" t="s">
        <v>19</v>
      </c>
      <c r="AW83">
        <v>1</v>
      </c>
      <c r="AX83">
        <v>71</v>
      </c>
      <c r="AY83">
        <v>12</v>
      </c>
      <c r="AZ83">
        <v>7</v>
      </c>
      <c r="BA83">
        <v>52</v>
      </c>
      <c r="BB83">
        <v>3</v>
      </c>
      <c r="BC83" t="s">
        <v>19</v>
      </c>
      <c r="BD83">
        <v>2</v>
      </c>
      <c r="BE83">
        <v>1</v>
      </c>
      <c r="BF83">
        <v>10</v>
      </c>
      <c r="BG83">
        <v>2</v>
      </c>
      <c r="BH83">
        <v>6</v>
      </c>
      <c r="BI83">
        <v>2</v>
      </c>
      <c r="BJ83">
        <v>2</v>
      </c>
      <c r="BK83" t="s">
        <v>19</v>
      </c>
      <c r="BL83">
        <v>1</v>
      </c>
      <c r="BM83">
        <v>1</v>
      </c>
      <c r="BN83">
        <v>138</v>
      </c>
      <c r="BO83">
        <v>50</v>
      </c>
      <c r="BP83">
        <v>78</v>
      </c>
      <c r="BQ83">
        <v>10</v>
      </c>
      <c r="BR83">
        <v>9</v>
      </c>
      <c r="BS83">
        <v>6</v>
      </c>
      <c r="BT83">
        <v>2</v>
      </c>
      <c r="BU83">
        <v>1</v>
      </c>
      <c r="BV83">
        <v>447</v>
      </c>
      <c r="BW83">
        <v>245</v>
      </c>
      <c r="BX83">
        <v>92</v>
      </c>
      <c r="BY83">
        <v>110</v>
      </c>
      <c r="BZ83">
        <v>200</v>
      </c>
      <c r="CA83">
        <v>126</v>
      </c>
      <c r="CB83">
        <v>44</v>
      </c>
      <c r="CC83">
        <v>30</v>
      </c>
      <c r="CD83">
        <v>107</v>
      </c>
      <c r="CE83">
        <v>15</v>
      </c>
      <c r="CF83">
        <v>56</v>
      </c>
      <c r="CG83">
        <v>36</v>
      </c>
    </row>
    <row r="84" spans="1:85">
      <c r="A84" t="s">
        <v>854</v>
      </c>
      <c r="B84">
        <v>1216</v>
      </c>
      <c r="C84">
        <v>427</v>
      </c>
      <c r="D84">
        <v>382</v>
      </c>
      <c r="E84">
        <v>407</v>
      </c>
      <c r="F84">
        <v>1</v>
      </c>
      <c r="G84" t="s">
        <v>19</v>
      </c>
      <c r="H84" t="s">
        <v>19</v>
      </c>
      <c r="I84">
        <v>1</v>
      </c>
      <c r="J84">
        <v>65</v>
      </c>
      <c r="K84">
        <v>8</v>
      </c>
      <c r="L84">
        <v>24</v>
      </c>
      <c r="M84">
        <v>33</v>
      </c>
      <c r="N84">
        <v>94</v>
      </c>
      <c r="O84">
        <v>13</v>
      </c>
      <c r="P84">
        <v>32</v>
      </c>
      <c r="Q84">
        <v>49</v>
      </c>
      <c r="R84">
        <v>188</v>
      </c>
      <c r="S84">
        <v>53</v>
      </c>
      <c r="T84">
        <v>55</v>
      </c>
      <c r="U84">
        <v>80</v>
      </c>
      <c r="V84">
        <v>18</v>
      </c>
      <c r="W84">
        <v>6</v>
      </c>
      <c r="X84" t="s">
        <v>19</v>
      </c>
      <c r="Y84">
        <v>12</v>
      </c>
      <c r="Z84">
        <v>9</v>
      </c>
      <c r="AA84">
        <v>2</v>
      </c>
      <c r="AB84">
        <v>1</v>
      </c>
      <c r="AC84">
        <v>6</v>
      </c>
      <c r="AD84">
        <v>2</v>
      </c>
      <c r="AE84">
        <v>1</v>
      </c>
      <c r="AF84" t="s">
        <v>19</v>
      </c>
      <c r="AG84">
        <v>1</v>
      </c>
      <c r="AH84">
        <v>47</v>
      </c>
      <c r="AI84">
        <v>2</v>
      </c>
      <c r="AJ84">
        <v>23</v>
      </c>
      <c r="AK84">
        <v>22</v>
      </c>
      <c r="AL84">
        <v>57</v>
      </c>
      <c r="AM84">
        <v>2</v>
      </c>
      <c r="AN84">
        <v>26</v>
      </c>
      <c r="AO84">
        <v>29</v>
      </c>
      <c r="AP84">
        <v>43</v>
      </c>
      <c r="AQ84">
        <v>33</v>
      </c>
      <c r="AR84">
        <v>5</v>
      </c>
      <c r="AS84">
        <v>5</v>
      </c>
      <c r="AT84">
        <v>12</v>
      </c>
      <c r="AU84">
        <v>7</v>
      </c>
      <c r="AV84" t="s">
        <v>19</v>
      </c>
      <c r="AW84">
        <v>5</v>
      </c>
      <c r="AX84">
        <v>32</v>
      </c>
      <c r="AY84">
        <v>4</v>
      </c>
      <c r="AZ84">
        <v>1</v>
      </c>
      <c r="BA84">
        <v>27</v>
      </c>
      <c r="BB84">
        <v>7</v>
      </c>
      <c r="BC84">
        <v>6</v>
      </c>
      <c r="BD84">
        <v>1</v>
      </c>
      <c r="BE84" t="s">
        <v>19</v>
      </c>
      <c r="BF84">
        <v>14</v>
      </c>
      <c r="BG84">
        <v>13</v>
      </c>
      <c r="BH84" t="s">
        <v>19</v>
      </c>
      <c r="BI84">
        <v>1</v>
      </c>
      <c r="BJ84">
        <v>4</v>
      </c>
      <c r="BK84">
        <v>2</v>
      </c>
      <c r="BL84">
        <v>1</v>
      </c>
      <c r="BM84">
        <v>1</v>
      </c>
      <c r="BN84">
        <v>186</v>
      </c>
      <c r="BO84">
        <v>68</v>
      </c>
      <c r="BP84">
        <v>105</v>
      </c>
      <c r="BQ84">
        <v>13</v>
      </c>
      <c r="BR84">
        <v>32</v>
      </c>
      <c r="BS84">
        <v>13</v>
      </c>
      <c r="BT84">
        <v>19</v>
      </c>
      <c r="BU84" t="s">
        <v>19</v>
      </c>
      <c r="BV84">
        <v>515</v>
      </c>
      <c r="BW84">
        <v>242</v>
      </c>
      <c r="BX84">
        <v>107</v>
      </c>
      <c r="BY84">
        <v>166</v>
      </c>
      <c r="BZ84">
        <v>191</v>
      </c>
      <c r="CA84">
        <v>91</v>
      </c>
      <c r="CB84">
        <v>55</v>
      </c>
      <c r="CC84">
        <v>45</v>
      </c>
      <c r="CD84">
        <v>110</v>
      </c>
      <c r="CE84">
        <v>18</v>
      </c>
      <c r="CF84">
        <v>56</v>
      </c>
      <c r="CG84">
        <v>36</v>
      </c>
    </row>
    <row r="85" spans="1:85">
      <c r="A85" t="s">
        <v>853</v>
      </c>
      <c r="B85">
        <v>1838</v>
      </c>
      <c r="C85">
        <v>599</v>
      </c>
      <c r="D85">
        <v>638</v>
      </c>
      <c r="E85">
        <v>601</v>
      </c>
      <c r="F85">
        <v>2</v>
      </c>
      <c r="G85">
        <v>2</v>
      </c>
      <c r="H85" t="s">
        <v>19</v>
      </c>
      <c r="I85" t="s">
        <v>19</v>
      </c>
      <c r="J85">
        <v>68</v>
      </c>
      <c r="K85">
        <v>9</v>
      </c>
      <c r="L85">
        <v>26</v>
      </c>
      <c r="M85">
        <v>33</v>
      </c>
      <c r="N85">
        <v>174</v>
      </c>
      <c r="O85">
        <v>26</v>
      </c>
      <c r="P85">
        <v>70</v>
      </c>
      <c r="Q85">
        <v>78</v>
      </c>
      <c r="R85">
        <v>233</v>
      </c>
      <c r="S85">
        <v>30</v>
      </c>
      <c r="T85">
        <v>124</v>
      </c>
      <c r="U85">
        <v>79</v>
      </c>
      <c r="V85">
        <v>1</v>
      </c>
      <c r="W85">
        <v>1</v>
      </c>
      <c r="X85" t="s">
        <v>19</v>
      </c>
      <c r="Y85" t="s">
        <v>19</v>
      </c>
      <c r="Z85">
        <v>3</v>
      </c>
      <c r="AA85">
        <v>1</v>
      </c>
      <c r="AB85">
        <v>1</v>
      </c>
      <c r="AC85">
        <v>1</v>
      </c>
      <c r="AD85" t="s">
        <v>19</v>
      </c>
      <c r="AE85" t="s">
        <v>19</v>
      </c>
      <c r="AF85" t="s">
        <v>19</v>
      </c>
      <c r="AG85" t="s">
        <v>19</v>
      </c>
      <c r="AH85">
        <v>57</v>
      </c>
      <c r="AI85">
        <v>5</v>
      </c>
      <c r="AJ85">
        <v>23</v>
      </c>
      <c r="AK85">
        <v>29</v>
      </c>
      <c r="AL85">
        <v>117</v>
      </c>
      <c r="AM85">
        <v>14</v>
      </c>
      <c r="AN85">
        <v>59</v>
      </c>
      <c r="AO85">
        <v>44</v>
      </c>
      <c r="AP85">
        <v>51</v>
      </c>
      <c r="AQ85">
        <v>7</v>
      </c>
      <c r="AR85">
        <v>41</v>
      </c>
      <c r="AS85">
        <v>3</v>
      </c>
      <c r="AT85">
        <v>4</v>
      </c>
      <c r="AU85">
        <v>2</v>
      </c>
      <c r="AV85" t="s">
        <v>19</v>
      </c>
      <c r="AW85">
        <v>2</v>
      </c>
      <c r="AX85">
        <v>68</v>
      </c>
      <c r="AY85">
        <v>11</v>
      </c>
      <c r="AZ85">
        <v>6</v>
      </c>
      <c r="BA85">
        <v>51</v>
      </c>
      <c r="BB85">
        <v>1</v>
      </c>
      <c r="BC85">
        <v>1</v>
      </c>
      <c r="BD85" t="s">
        <v>19</v>
      </c>
      <c r="BE85" t="s">
        <v>19</v>
      </c>
      <c r="BF85">
        <v>9</v>
      </c>
      <c r="BG85">
        <v>4</v>
      </c>
      <c r="BH85">
        <v>1</v>
      </c>
      <c r="BI85">
        <v>4</v>
      </c>
      <c r="BJ85" t="s">
        <v>19</v>
      </c>
      <c r="BK85" t="s">
        <v>19</v>
      </c>
      <c r="BL85" t="s">
        <v>19</v>
      </c>
      <c r="BM85" t="s">
        <v>19</v>
      </c>
      <c r="BN85">
        <v>268</v>
      </c>
      <c r="BO85">
        <v>92</v>
      </c>
      <c r="BP85">
        <v>128</v>
      </c>
      <c r="BQ85">
        <v>48</v>
      </c>
      <c r="BR85">
        <v>15</v>
      </c>
      <c r="BS85">
        <v>7</v>
      </c>
      <c r="BT85">
        <v>7</v>
      </c>
      <c r="BU85">
        <v>1</v>
      </c>
      <c r="BV85">
        <v>799</v>
      </c>
      <c r="BW85">
        <v>388</v>
      </c>
      <c r="BX85">
        <v>167</v>
      </c>
      <c r="BY85">
        <v>244</v>
      </c>
      <c r="BZ85">
        <v>170</v>
      </c>
      <c r="CA85">
        <v>83</v>
      </c>
      <c r="CB85">
        <v>63</v>
      </c>
      <c r="CC85">
        <v>24</v>
      </c>
      <c r="CD85">
        <v>216</v>
      </c>
      <c r="CE85">
        <v>36</v>
      </c>
      <c r="CF85">
        <v>116</v>
      </c>
      <c r="CG85">
        <v>64</v>
      </c>
    </row>
    <row r="86" spans="1:85">
      <c r="A86" t="s">
        <v>852</v>
      </c>
      <c r="B86">
        <v>1879</v>
      </c>
      <c r="C86">
        <v>531</v>
      </c>
      <c r="D86">
        <v>497</v>
      </c>
      <c r="E86">
        <v>851</v>
      </c>
      <c r="F86" t="s">
        <v>19</v>
      </c>
      <c r="G86" t="s">
        <v>19</v>
      </c>
      <c r="H86" t="s">
        <v>19</v>
      </c>
      <c r="I86" t="s">
        <v>19</v>
      </c>
      <c r="J86">
        <v>133</v>
      </c>
      <c r="K86">
        <v>12</v>
      </c>
      <c r="L86">
        <v>28</v>
      </c>
      <c r="M86">
        <v>93</v>
      </c>
      <c r="N86">
        <v>130</v>
      </c>
      <c r="O86">
        <v>12</v>
      </c>
      <c r="P86">
        <v>46</v>
      </c>
      <c r="Q86">
        <v>72</v>
      </c>
      <c r="R86">
        <v>221</v>
      </c>
      <c r="S86">
        <v>28</v>
      </c>
      <c r="T86">
        <v>66</v>
      </c>
      <c r="U86">
        <v>127</v>
      </c>
      <c r="V86">
        <v>4</v>
      </c>
      <c r="W86">
        <v>2</v>
      </c>
      <c r="X86" t="s">
        <v>19</v>
      </c>
      <c r="Y86">
        <v>2</v>
      </c>
      <c r="Z86">
        <v>9</v>
      </c>
      <c r="AA86">
        <v>2</v>
      </c>
      <c r="AB86">
        <v>2</v>
      </c>
      <c r="AC86">
        <v>5</v>
      </c>
      <c r="AD86">
        <v>2</v>
      </c>
      <c r="AE86">
        <v>1</v>
      </c>
      <c r="AF86" t="s">
        <v>19</v>
      </c>
      <c r="AG86">
        <v>1</v>
      </c>
      <c r="AH86">
        <v>88</v>
      </c>
      <c r="AI86">
        <v>6</v>
      </c>
      <c r="AJ86">
        <v>21</v>
      </c>
      <c r="AK86">
        <v>61</v>
      </c>
      <c r="AL86">
        <v>95</v>
      </c>
      <c r="AM86">
        <v>9</v>
      </c>
      <c r="AN86">
        <v>39</v>
      </c>
      <c r="AO86">
        <v>47</v>
      </c>
      <c r="AP86">
        <v>20</v>
      </c>
      <c r="AQ86">
        <v>7</v>
      </c>
      <c r="AR86">
        <v>4</v>
      </c>
      <c r="AS86">
        <v>9</v>
      </c>
      <c r="AT86">
        <v>3</v>
      </c>
      <c r="AU86">
        <v>1</v>
      </c>
      <c r="AV86" t="s">
        <v>19</v>
      </c>
      <c r="AW86">
        <v>2</v>
      </c>
      <c r="AX86">
        <v>109</v>
      </c>
      <c r="AY86">
        <v>24</v>
      </c>
      <c r="AZ86">
        <v>4</v>
      </c>
      <c r="BA86">
        <v>81</v>
      </c>
      <c r="BB86">
        <v>5</v>
      </c>
      <c r="BC86">
        <v>2</v>
      </c>
      <c r="BD86">
        <v>3</v>
      </c>
      <c r="BE86" t="s">
        <v>19</v>
      </c>
      <c r="BF86">
        <v>10</v>
      </c>
      <c r="BG86">
        <v>7</v>
      </c>
      <c r="BH86">
        <v>1</v>
      </c>
      <c r="BI86">
        <v>2</v>
      </c>
      <c r="BJ86">
        <v>2</v>
      </c>
      <c r="BK86" t="s">
        <v>19</v>
      </c>
      <c r="BL86">
        <v>1</v>
      </c>
      <c r="BM86">
        <v>1</v>
      </c>
      <c r="BN86">
        <v>265</v>
      </c>
      <c r="BO86">
        <v>89</v>
      </c>
      <c r="BP86">
        <v>131</v>
      </c>
      <c r="BQ86">
        <v>45</v>
      </c>
      <c r="BR86">
        <v>24</v>
      </c>
      <c r="BS86">
        <v>7</v>
      </c>
      <c r="BT86">
        <v>10</v>
      </c>
      <c r="BU86">
        <v>7</v>
      </c>
      <c r="BV86">
        <v>822</v>
      </c>
      <c r="BW86">
        <v>330</v>
      </c>
      <c r="BX86">
        <v>137</v>
      </c>
      <c r="BY86">
        <v>355</v>
      </c>
      <c r="BZ86">
        <v>246</v>
      </c>
      <c r="CA86">
        <v>107</v>
      </c>
      <c r="CB86">
        <v>61</v>
      </c>
      <c r="CC86">
        <v>78</v>
      </c>
      <c r="CD86">
        <v>182</v>
      </c>
      <c r="CE86">
        <v>27</v>
      </c>
      <c r="CF86">
        <v>80</v>
      </c>
      <c r="CG86">
        <v>75</v>
      </c>
    </row>
    <row r="87" spans="1:85">
      <c r="A87" t="s">
        <v>851</v>
      </c>
      <c r="B87">
        <v>1945</v>
      </c>
      <c r="C87">
        <v>466</v>
      </c>
      <c r="D87">
        <v>685</v>
      </c>
      <c r="E87">
        <v>794</v>
      </c>
      <c r="F87">
        <v>2</v>
      </c>
      <c r="G87" t="s">
        <v>19</v>
      </c>
      <c r="H87">
        <v>1</v>
      </c>
      <c r="I87">
        <v>1</v>
      </c>
      <c r="J87">
        <v>133</v>
      </c>
      <c r="K87">
        <v>19</v>
      </c>
      <c r="L87">
        <v>31</v>
      </c>
      <c r="M87">
        <v>83</v>
      </c>
      <c r="N87">
        <v>127</v>
      </c>
      <c r="O87">
        <v>10</v>
      </c>
      <c r="P87">
        <v>34</v>
      </c>
      <c r="Q87">
        <v>83</v>
      </c>
      <c r="R87">
        <v>211</v>
      </c>
      <c r="S87">
        <v>31</v>
      </c>
      <c r="T87">
        <v>62</v>
      </c>
      <c r="U87">
        <v>118</v>
      </c>
      <c r="V87">
        <v>14</v>
      </c>
      <c r="W87">
        <v>5</v>
      </c>
      <c r="X87">
        <v>5</v>
      </c>
      <c r="Y87">
        <v>4</v>
      </c>
      <c r="Z87">
        <v>9</v>
      </c>
      <c r="AA87">
        <v>2</v>
      </c>
      <c r="AB87">
        <v>2</v>
      </c>
      <c r="AC87">
        <v>5</v>
      </c>
      <c r="AD87">
        <v>1</v>
      </c>
      <c r="AE87" t="s">
        <v>19</v>
      </c>
      <c r="AF87" t="s">
        <v>19</v>
      </c>
      <c r="AG87">
        <v>1</v>
      </c>
      <c r="AH87">
        <v>79</v>
      </c>
      <c r="AI87">
        <v>10</v>
      </c>
      <c r="AJ87">
        <v>21</v>
      </c>
      <c r="AK87">
        <v>48</v>
      </c>
      <c r="AL87">
        <v>80</v>
      </c>
      <c r="AM87">
        <v>4</v>
      </c>
      <c r="AN87">
        <v>26</v>
      </c>
      <c r="AO87">
        <v>50</v>
      </c>
      <c r="AP87">
        <v>16</v>
      </c>
      <c r="AQ87">
        <v>5</v>
      </c>
      <c r="AR87">
        <v>5</v>
      </c>
      <c r="AS87">
        <v>6</v>
      </c>
      <c r="AT87">
        <v>12</v>
      </c>
      <c r="AU87">
        <v>5</v>
      </c>
      <c r="AV87">
        <v>3</v>
      </c>
      <c r="AW87">
        <v>4</v>
      </c>
      <c r="AX87">
        <v>69</v>
      </c>
      <c r="AY87">
        <v>8</v>
      </c>
      <c r="AZ87">
        <v>12</v>
      </c>
      <c r="BA87">
        <v>49</v>
      </c>
      <c r="BB87">
        <v>11</v>
      </c>
      <c r="BC87">
        <v>1</v>
      </c>
      <c r="BD87">
        <v>9</v>
      </c>
      <c r="BE87">
        <v>1</v>
      </c>
      <c r="BF87">
        <v>4</v>
      </c>
      <c r="BG87" t="s">
        <v>19</v>
      </c>
      <c r="BH87">
        <v>3</v>
      </c>
      <c r="BI87">
        <v>1</v>
      </c>
      <c r="BJ87" t="s">
        <v>19</v>
      </c>
      <c r="BK87" t="s">
        <v>19</v>
      </c>
      <c r="BL87" t="s">
        <v>19</v>
      </c>
      <c r="BM87" t="s">
        <v>19</v>
      </c>
      <c r="BN87">
        <v>326</v>
      </c>
      <c r="BO87">
        <v>95</v>
      </c>
      <c r="BP87">
        <v>174</v>
      </c>
      <c r="BQ87">
        <v>57</v>
      </c>
      <c r="BR87">
        <v>36</v>
      </c>
      <c r="BS87">
        <v>14</v>
      </c>
      <c r="BT87">
        <v>15</v>
      </c>
      <c r="BU87">
        <v>7</v>
      </c>
      <c r="BV87">
        <v>882</v>
      </c>
      <c r="BW87">
        <v>277</v>
      </c>
      <c r="BX87">
        <v>244</v>
      </c>
      <c r="BY87">
        <v>361</v>
      </c>
      <c r="BZ87">
        <v>285</v>
      </c>
      <c r="CA87">
        <v>114</v>
      </c>
      <c r="CB87">
        <v>89</v>
      </c>
      <c r="CC87">
        <v>82</v>
      </c>
      <c r="CD87">
        <v>180</v>
      </c>
      <c r="CE87">
        <v>25</v>
      </c>
      <c r="CF87">
        <v>115</v>
      </c>
      <c r="CG87">
        <v>40</v>
      </c>
    </row>
    <row r="88" spans="1:85">
      <c r="A88" t="s">
        <v>850</v>
      </c>
      <c r="B88">
        <v>2150</v>
      </c>
      <c r="C88">
        <v>405</v>
      </c>
      <c r="D88">
        <v>796</v>
      </c>
      <c r="E88">
        <v>949</v>
      </c>
      <c r="F88">
        <v>1</v>
      </c>
      <c r="G88" t="s">
        <v>19</v>
      </c>
      <c r="H88" t="s">
        <v>19</v>
      </c>
      <c r="I88">
        <v>1</v>
      </c>
      <c r="J88">
        <v>89</v>
      </c>
      <c r="K88">
        <v>10</v>
      </c>
      <c r="L88">
        <v>24</v>
      </c>
      <c r="M88">
        <v>55</v>
      </c>
      <c r="N88">
        <v>160</v>
      </c>
      <c r="O88">
        <v>12</v>
      </c>
      <c r="P88">
        <v>59</v>
      </c>
      <c r="Q88">
        <v>89</v>
      </c>
      <c r="R88">
        <v>244</v>
      </c>
      <c r="S88">
        <v>32</v>
      </c>
      <c r="T88">
        <v>78</v>
      </c>
      <c r="U88">
        <v>134</v>
      </c>
      <c r="V88">
        <v>20</v>
      </c>
      <c r="W88">
        <v>8</v>
      </c>
      <c r="X88">
        <v>4</v>
      </c>
      <c r="Y88">
        <v>8</v>
      </c>
      <c r="Z88">
        <v>11</v>
      </c>
      <c r="AA88">
        <v>4</v>
      </c>
      <c r="AB88">
        <v>1</v>
      </c>
      <c r="AC88">
        <v>6</v>
      </c>
      <c r="AD88">
        <v>3</v>
      </c>
      <c r="AE88" t="s">
        <v>19</v>
      </c>
      <c r="AF88" t="s">
        <v>19</v>
      </c>
      <c r="AG88">
        <v>3</v>
      </c>
      <c r="AH88">
        <v>62</v>
      </c>
      <c r="AI88">
        <v>5</v>
      </c>
      <c r="AJ88">
        <v>22</v>
      </c>
      <c r="AK88">
        <v>35</v>
      </c>
      <c r="AL88">
        <v>117</v>
      </c>
      <c r="AM88">
        <v>5</v>
      </c>
      <c r="AN88">
        <v>48</v>
      </c>
      <c r="AO88">
        <v>64</v>
      </c>
      <c r="AP88">
        <v>17</v>
      </c>
      <c r="AQ88">
        <v>9</v>
      </c>
      <c r="AR88">
        <v>2</v>
      </c>
      <c r="AS88">
        <v>6</v>
      </c>
      <c r="AT88">
        <v>14</v>
      </c>
      <c r="AU88">
        <v>1</v>
      </c>
      <c r="AV88">
        <v>1</v>
      </c>
      <c r="AW88">
        <v>12</v>
      </c>
      <c r="AX88">
        <v>72</v>
      </c>
      <c r="AY88">
        <v>15</v>
      </c>
      <c r="AZ88">
        <v>5</v>
      </c>
      <c r="BA88">
        <v>52</v>
      </c>
      <c r="BB88">
        <v>7</v>
      </c>
      <c r="BC88">
        <v>4</v>
      </c>
      <c r="BD88">
        <v>3</v>
      </c>
      <c r="BE88" t="s">
        <v>19</v>
      </c>
      <c r="BF88">
        <v>5</v>
      </c>
      <c r="BG88">
        <v>2</v>
      </c>
      <c r="BH88">
        <v>2</v>
      </c>
      <c r="BI88">
        <v>1</v>
      </c>
      <c r="BJ88">
        <v>4</v>
      </c>
      <c r="BK88" t="s">
        <v>19</v>
      </c>
      <c r="BL88" t="s">
        <v>19</v>
      </c>
      <c r="BM88">
        <v>4</v>
      </c>
      <c r="BN88">
        <v>331</v>
      </c>
      <c r="BO88">
        <v>62</v>
      </c>
      <c r="BP88">
        <v>208</v>
      </c>
      <c r="BQ88">
        <v>61</v>
      </c>
      <c r="BR88">
        <v>23</v>
      </c>
      <c r="BS88">
        <v>8</v>
      </c>
      <c r="BT88">
        <v>13</v>
      </c>
      <c r="BU88">
        <v>2</v>
      </c>
      <c r="BV88">
        <v>1085</v>
      </c>
      <c r="BW88">
        <v>248</v>
      </c>
      <c r="BX88">
        <v>328</v>
      </c>
      <c r="BY88">
        <v>509</v>
      </c>
      <c r="BZ88">
        <v>346</v>
      </c>
      <c r="CA88">
        <v>95</v>
      </c>
      <c r="CB88">
        <v>129</v>
      </c>
      <c r="CC88">
        <v>122</v>
      </c>
      <c r="CD88">
        <v>152</v>
      </c>
      <c r="CE88">
        <v>20</v>
      </c>
      <c r="CF88">
        <v>89</v>
      </c>
      <c r="CG88">
        <v>43</v>
      </c>
    </row>
    <row r="89" spans="1:85">
      <c r="A89" t="s">
        <v>849</v>
      </c>
      <c r="B89">
        <v>1178</v>
      </c>
      <c r="C89">
        <v>276</v>
      </c>
      <c r="D89">
        <v>256</v>
      </c>
      <c r="E89">
        <v>646</v>
      </c>
      <c r="F89" t="s">
        <v>19</v>
      </c>
      <c r="G89" t="s">
        <v>19</v>
      </c>
      <c r="H89" t="s">
        <v>19</v>
      </c>
      <c r="I89" t="s">
        <v>19</v>
      </c>
      <c r="J89">
        <v>108</v>
      </c>
      <c r="K89">
        <v>6</v>
      </c>
      <c r="L89">
        <v>14</v>
      </c>
      <c r="M89">
        <v>88</v>
      </c>
      <c r="N89">
        <v>39</v>
      </c>
      <c r="O89">
        <v>3</v>
      </c>
      <c r="P89">
        <v>10</v>
      </c>
      <c r="Q89">
        <v>26</v>
      </c>
      <c r="R89">
        <v>157</v>
      </c>
      <c r="S89">
        <v>28</v>
      </c>
      <c r="T89">
        <v>23</v>
      </c>
      <c r="U89">
        <v>106</v>
      </c>
      <c r="V89">
        <v>23</v>
      </c>
      <c r="W89">
        <v>3</v>
      </c>
      <c r="X89">
        <v>2</v>
      </c>
      <c r="Y89">
        <v>18</v>
      </c>
      <c r="Z89">
        <v>4</v>
      </c>
      <c r="AA89">
        <v>2</v>
      </c>
      <c r="AB89">
        <v>1</v>
      </c>
      <c r="AC89">
        <v>1</v>
      </c>
      <c r="AD89">
        <v>2</v>
      </c>
      <c r="AE89" t="s">
        <v>19</v>
      </c>
      <c r="AF89">
        <v>1</v>
      </c>
      <c r="AG89">
        <v>1</v>
      </c>
      <c r="AH89">
        <v>69</v>
      </c>
      <c r="AI89">
        <v>6</v>
      </c>
      <c r="AJ89">
        <v>7</v>
      </c>
      <c r="AK89">
        <v>56</v>
      </c>
      <c r="AL89">
        <v>33</v>
      </c>
      <c r="AM89">
        <v>6</v>
      </c>
      <c r="AN89">
        <v>8</v>
      </c>
      <c r="AO89">
        <v>19</v>
      </c>
      <c r="AP89">
        <v>17</v>
      </c>
      <c r="AQ89">
        <v>10</v>
      </c>
      <c r="AR89">
        <v>2</v>
      </c>
      <c r="AS89">
        <v>5</v>
      </c>
      <c r="AT89">
        <v>9</v>
      </c>
      <c r="AU89">
        <v>1</v>
      </c>
      <c r="AV89">
        <v>2</v>
      </c>
      <c r="AW89">
        <v>6</v>
      </c>
      <c r="AX89">
        <v>21</v>
      </c>
      <c r="AY89">
        <v>1</v>
      </c>
      <c r="AZ89">
        <v>1</v>
      </c>
      <c r="BA89">
        <v>19</v>
      </c>
      <c r="BB89">
        <v>7</v>
      </c>
      <c r="BC89">
        <v>3</v>
      </c>
      <c r="BD89">
        <v>4</v>
      </c>
      <c r="BE89" t="s">
        <v>19</v>
      </c>
      <c r="BF89">
        <v>2</v>
      </c>
      <c r="BG89" t="s">
        <v>19</v>
      </c>
      <c r="BH89" t="s">
        <v>19</v>
      </c>
      <c r="BI89">
        <v>2</v>
      </c>
      <c r="BJ89">
        <v>1</v>
      </c>
      <c r="BK89" t="s">
        <v>19</v>
      </c>
      <c r="BL89" t="s">
        <v>19</v>
      </c>
      <c r="BM89">
        <v>1</v>
      </c>
      <c r="BN89">
        <v>162</v>
      </c>
      <c r="BO89">
        <v>50</v>
      </c>
      <c r="BP89">
        <v>79</v>
      </c>
      <c r="BQ89">
        <v>33</v>
      </c>
      <c r="BR89">
        <v>10</v>
      </c>
      <c r="BS89">
        <v>7</v>
      </c>
      <c r="BT89">
        <v>1</v>
      </c>
      <c r="BU89">
        <v>2</v>
      </c>
      <c r="BV89">
        <v>563</v>
      </c>
      <c r="BW89">
        <v>173</v>
      </c>
      <c r="BX89">
        <v>62</v>
      </c>
      <c r="BY89">
        <v>328</v>
      </c>
      <c r="BZ89">
        <v>169</v>
      </c>
      <c r="CA89">
        <v>50</v>
      </c>
      <c r="CB89">
        <v>39</v>
      </c>
      <c r="CC89">
        <v>80</v>
      </c>
      <c r="CD89">
        <v>118</v>
      </c>
      <c r="CE89">
        <v>12</v>
      </c>
      <c r="CF89">
        <v>63</v>
      </c>
      <c r="CG89">
        <v>43</v>
      </c>
    </row>
    <row r="90" spans="1:85">
      <c r="A90" t="s">
        <v>848</v>
      </c>
      <c r="B90">
        <v>859</v>
      </c>
      <c r="C90">
        <v>210</v>
      </c>
      <c r="D90">
        <v>157</v>
      </c>
      <c r="E90">
        <v>492</v>
      </c>
      <c r="F90" t="s">
        <v>19</v>
      </c>
      <c r="G90" t="s">
        <v>19</v>
      </c>
      <c r="H90" t="s">
        <v>19</v>
      </c>
      <c r="I90" t="s">
        <v>19</v>
      </c>
      <c r="J90">
        <v>49</v>
      </c>
      <c r="K90">
        <v>4</v>
      </c>
      <c r="L90">
        <v>2</v>
      </c>
      <c r="M90">
        <v>43</v>
      </c>
      <c r="N90">
        <v>47</v>
      </c>
      <c r="O90">
        <v>5</v>
      </c>
      <c r="P90">
        <v>10</v>
      </c>
      <c r="Q90">
        <v>32</v>
      </c>
      <c r="R90">
        <v>82</v>
      </c>
      <c r="S90">
        <v>26</v>
      </c>
      <c r="T90">
        <v>12</v>
      </c>
      <c r="U90">
        <v>44</v>
      </c>
      <c r="V90">
        <v>5</v>
      </c>
      <c r="W90">
        <v>2</v>
      </c>
      <c r="X90">
        <v>2</v>
      </c>
      <c r="Y90">
        <v>1</v>
      </c>
      <c r="Z90">
        <v>4</v>
      </c>
      <c r="AA90">
        <v>2</v>
      </c>
      <c r="AB90">
        <v>1</v>
      </c>
      <c r="AC90">
        <v>1</v>
      </c>
      <c r="AD90" t="s">
        <v>19</v>
      </c>
      <c r="AE90" t="s">
        <v>19</v>
      </c>
      <c r="AF90" t="s">
        <v>19</v>
      </c>
      <c r="AG90" t="s">
        <v>19</v>
      </c>
      <c r="AH90">
        <v>23</v>
      </c>
      <c r="AI90">
        <v>1</v>
      </c>
      <c r="AJ90" t="s">
        <v>19</v>
      </c>
      <c r="AK90">
        <v>22</v>
      </c>
      <c r="AL90">
        <v>17</v>
      </c>
      <c r="AM90" t="s">
        <v>19</v>
      </c>
      <c r="AN90">
        <v>6</v>
      </c>
      <c r="AO90">
        <v>11</v>
      </c>
      <c r="AP90">
        <v>24</v>
      </c>
      <c r="AQ90">
        <v>16</v>
      </c>
      <c r="AR90">
        <v>3</v>
      </c>
      <c r="AS90">
        <v>5</v>
      </c>
      <c r="AT90">
        <v>9</v>
      </c>
      <c r="AU90">
        <v>5</v>
      </c>
      <c r="AV90" t="s">
        <v>19</v>
      </c>
      <c r="AW90">
        <v>4</v>
      </c>
      <c r="AX90">
        <v>22</v>
      </c>
      <c r="AY90">
        <v>2</v>
      </c>
      <c r="AZ90">
        <v>1</v>
      </c>
      <c r="BA90">
        <v>19</v>
      </c>
      <c r="BB90">
        <v>4</v>
      </c>
      <c r="BC90">
        <v>2</v>
      </c>
      <c r="BD90">
        <v>2</v>
      </c>
      <c r="BE90" t="s">
        <v>19</v>
      </c>
      <c r="BF90">
        <v>1</v>
      </c>
      <c r="BG90" t="s">
        <v>19</v>
      </c>
      <c r="BH90" t="s">
        <v>19</v>
      </c>
      <c r="BI90">
        <v>1</v>
      </c>
      <c r="BJ90">
        <v>3</v>
      </c>
      <c r="BK90" t="s">
        <v>19</v>
      </c>
      <c r="BL90" t="s">
        <v>19</v>
      </c>
      <c r="BM90">
        <v>3</v>
      </c>
      <c r="BN90">
        <v>109</v>
      </c>
      <c r="BO90">
        <v>36</v>
      </c>
      <c r="BP90">
        <v>57</v>
      </c>
      <c r="BQ90">
        <v>16</v>
      </c>
      <c r="BR90">
        <v>11</v>
      </c>
      <c r="BS90">
        <v>6</v>
      </c>
      <c r="BT90">
        <v>5</v>
      </c>
      <c r="BU90" t="s">
        <v>19</v>
      </c>
      <c r="BV90">
        <v>441</v>
      </c>
      <c r="BW90">
        <v>113</v>
      </c>
      <c r="BX90">
        <v>39</v>
      </c>
      <c r="BY90">
        <v>289</v>
      </c>
      <c r="BZ90">
        <v>119</v>
      </c>
      <c r="CA90">
        <v>29</v>
      </c>
      <c r="CB90">
        <v>19</v>
      </c>
      <c r="CC90">
        <v>71</v>
      </c>
      <c r="CD90">
        <v>101</v>
      </c>
      <c r="CE90">
        <v>22</v>
      </c>
      <c r="CF90">
        <v>34</v>
      </c>
      <c r="CG90">
        <v>45</v>
      </c>
    </row>
    <row r="91" spans="1:85">
      <c r="A91" t="s">
        <v>847</v>
      </c>
      <c r="B91">
        <v>1657</v>
      </c>
      <c r="C91">
        <v>330</v>
      </c>
      <c r="D91">
        <v>377</v>
      </c>
      <c r="E91">
        <v>950</v>
      </c>
      <c r="F91" t="s">
        <v>19</v>
      </c>
      <c r="G91" t="s">
        <v>19</v>
      </c>
      <c r="H91" t="s">
        <v>19</v>
      </c>
      <c r="I91" t="s">
        <v>19</v>
      </c>
      <c r="J91">
        <v>144</v>
      </c>
      <c r="K91">
        <v>4</v>
      </c>
      <c r="L91">
        <v>19</v>
      </c>
      <c r="M91">
        <v>121</v>
      </c>
      <c r="N91">
        <v>66</v>
      </c>
      <c r="O91">
        <v>3</v>
      </c>
      <c r="P91">
        <v>7</v>
      </c>
      <c r="Q91">
        <v>56</v>
      </c>
      <c r="R91">
        <v>244</v>
      </c>
      <c r="S91">
        <v>33</v>
      </c>
      <c r="T91">
        <v>34</v>
      </c>
      <c r="U91">
        <v>177</v>
      </c>
      <c r="V91">
        <v>14</v>
      </c>
      <c r="W91">
        <v>6</v>
      </c>
      <c r="X91">
        <v>3</v>
      </c>
      <c r="Y91">
        <v>5</v>
      </c>
      <c r="Z91">
        <v>8</v>
      </c>
      <c r="AA91">
        <v>1</v>
      </c>
      <c r="AB91">
        <v>1</v>
      </c>
      <c r="AC91">
        <v>6</v>
      </c>
      <c r="AD91">
        <v>4</v>
      </c>
      <c r="AE91" t="s">
        <v>19</v>
      </c>
      <c r="AF91" t="s">
        <v>19</v>
      </c>
      <c r="AG91">
        <v>4</v>
      </c>
      <c r="AH91">
        <v>111</v>
      </c>
      <c r="AI91">
        <v>3</v>
      </c>
      <c r="AJ91">
        <v>17</v>
      </c>
      <c r="AK91">
        <v>91</v>
      </c>
      <c r="AL91">
        <v>46</v>
      </c>
      <c r="AM91">
        <v>4</v>
      </c>
      <c r="AN91">
        <v>6</v>
      </c>
      <c r="AO91">
        <v>36</v>
      </c>
      <c r="AP91">
        <v>21</v>
      </c>
      <c r="AQ91">
        <v>12</v>
      </c>
      <c r="AR91">
        <v>6</v>
      </c>
      <c r="AS91">
        <v>3</v>
      </c>
      <c r="AT91">
        <v>40</v>
      </c>
      <c r="AU91">
        <v>7</v>
      </c>
      <c r="AV91">
        <v>1</v>
      </c>
      <c r="AW91">
        <v>32</v>
      </c>
      <c r="AX91">
        <v>88</v>
      </c>
      <c r="AY91">
        <v>7</v>
      </c>
      <c r="AZ91">
        <v>16</v>
      </c>
      <c r="BA91">
        <v>65</v>
      </c>
      <c r="BB91">
        <v>7</v>
      </c>
      <c r="BC91" t="s">
        <v>19</v>
      </c>
      <c r="BD91">
        <v>5</v>
      </c>
      <c r="BE91">
        <v>2</v>
      </c>
      <c r="BF91">
        <v>6</v>
      </c>
      <c r="BG91">
        <v>2</v>
      </c>
      <c r="BH91">
        <v>1</v>
      </c>
      <c r="BI91">
        <v>3</v>
      </c>
      <c r="BJ91" t="s">
        <v>19</v>
      </c>
      <c r="BK91" t="s">
        <v>19</v>
      </c>
      <c r="BL91" t="s">
        <v>19</v>
      </c>
      <c r="BM91" t="s">
        <v>19</v>
      </c>
      <c r="BN91">
        <v>228</v>
      </c>
      <c r="BO91">
        <v>77</v>
      </c>
      <c r="BP91">
        <v>112</v>
      </c>
      <c r="BQ91">
        <v>39</v>
      </c>
      <c r="BR91">
        <v>22</v>
      </c>
      <c r="BS91">
        <v>11</v>
      </c>
      <c r="BT91">
        <v>9</v>
      </c>
      <c r="BU91">
        <v>2</v>
      </c>
      <c r="BV91">
        <v>720</v>
      </c>
      <c r="BW91">
        <v>184</v>
      </c>
      <c r="BX91">
        <v>102</v>
      </c>
      <c r="BY91">
        <v>434</v>
      </c>
      <c r="BZ91">
        <v>196</v>
      </c>
      <c r="CA91">
        <v>52</v>
      </c>
      <c r="CB91">
        <v>57</v>
      </c>
      <c r="CC91">
        <v>87</v>
      </c>
      <c r="CD91">
        <v>154</v>
      </c>
      <c r="CE91">
        <v>20</v>
      </c>
      <c r="CF91">
        <v>81</v>
      </c>
      <c r="CG91">
        <v>53</v>
      </c>
    </row>
    <row r="92" spans="1:85">
      <c r="A92" t="s">
        <v>846</v>
      </c>
      <c r="B92">
        <v>1259</v>
      </c>
      <c r="C92">
        <v>242</v>
      </c>
      <c r="D92">
        <v>212</v>
      </c>
      <c r="E92">
        <v>805</v>
      </c>
      <c r="F92">
        <v>1</v>
      </c>
      <c r="G92" t="s">
        <v>19</v>
      </c>
      <c r="H92" t="s">
        <v>19</v>
      </c>
      <c r="I92">
        <v>1</v>
      </c>
      <c r="J92">
        <v>86</v>
      </c>
      <c r="K92">
        <v>5</v>
      </c>
      <c r="L92">
        <v>4</v>
      </c>
      <c r="M92">
        <v>77</v>
      </c>
      <c r="N92">
        <v>48</v>
      </c>
      <c r="O92">
        <v>6</v>
      </c>
      <c r="P92">
        <v>2</v>
      </c>
      <c r="Q92">
        <v>40</v>
      </c>
      <c r="R92">
        <v>129</v>
      </c>
      <c r="S92">
        <v>13</v>
      </c>
      <c r="T92">
        <v>10</v>
      </c>
      <c r="U92">
        <v>106</v>
      </c>
      <c r="V92">
        <v>10</v>
      </c>
      <c r="W92">
        <v>2</v>
      </c>
      <c r="X92" t="s">
        <v>19</v>
      </c>
      <c r="Y92">
        <v>8</v>
      </c>
      <c r="Z92">
        <v>7</v>
      </c>
      <c r="AA92">
        <v>1</v>
      </c>
      <c r="AB92">
        <v>4</v>
      </c>
      <c r="AC92">
        <v>2</v>
      </c>
      <c r="AD92">
        <v>1</v>
      </c>
      <c r="AE92" t="s">
        <v>19</v>
      </c>
      <c r="AF92" t="s">
        <v>19</v>
      </c>
      <c r="AG92">
        <v>1</v>
      </c>
      <c r="AH92">
        <v>50</v>
      </c>
      <c r="AI92">
        <v>3</v>
      </c>
      <c r="AJ92">
        <v>3</v>
      </c>
      <c r="AK92">
        <v>44</v>
      </c>
      <c r="AL92">
        <v>28</v>
      </c>
      <c r="AM92">
        <v>3</v>
      </c>
      <c r="AN92">
        <v>1</v>
      </c>
      <c r="AO92">
        <v>24</v>
      </c>
      <c r="AP92">
        <v>12</v>
      </c>
      <c r="AQ92">
        <v>1</v>
      </c>
      <c r="AR92">
        <v>2</v>
      </c>
      <c r="AS92">
        <v>9</v>
      </c>
      <c r="AT92">
        <v>21</v>
      </c>
      <c r="AU92">
        <v>3</v>
      </c>
      <c r="AV92" t="s">
        <v>19</v>
      </c>
      <c r="AW92">
        <v>18</v>
      </c>
      <c r="AX92">
        <v>65</v>
      </c>
      <c r="AY92">
        <v>3</v>
      </c>
      <c r="AZ92">
        <v>10</v>
      </c>
      <c r="BA92">
        <v>52</v>
      </c>
      <c r="BB92">
        <v>4</v>
      </c>
      <c r="BC92">
        <v>1</v>
      </c>
      <c r="BD92">
        <v>3</v>
      </c>
      <c r="BE92" t="s">
        <v>19</v>
      </c>
      <c r="BF92">
        <v>6</v>
      </c>
      <c r="BG92">
        <v>3</v>
      </c>
      <c r="BH92" t="s">
        <v>19</v>
      </c>
      <c r="BI92">
        <v>3</v>
      </c>
      <c r="BJ92">
        <v>1</v>
      </c>
      <c r="BK92" t="s">
        <v>19</v>
      </c>
      <c r="BL92" t="s">
        <v>19</v>
      </c>
      <c r="BM92">
        <v>1</v>
      </c>
      <c r="BN92">
        <v>173</v>
      </c>
      <c r="BO92">
        <v>56</v>
      </c>
      <c r="BP92">
        <v>69</v>
      </c>
      <c r="BQ92">
        <v>48</v>
      </c>
      <c r="BR92">
        <v>16</v>
      </c>
      <c r="BS92">
        <v>4</v>
      </c>
      <c r="BT92">
        <v>9</v>
      </c>
      <c r="BU92">
        <v>3</v>
      </c>
      <c r="BV92">
        <v>562</v>
      </c>
      <c r="BW92">
        <v>132</v>
      </c>
      <c r="BX92">
        <v>58</v>
      </c>
      <c r="BY92">
        <v>372</v>
      </c>
      <c r="BZ92">
        <v>141</v>
      </c>
      <c r="CA92">
        <v>42</v>
      </c>
      <c r="CB92">
        <v>26</v>
      </c>
      <c r="CC92">
        <v>73</v>
      </c>
      <c r="CD92">
        <v>184</v>
      </c>
      <c r="CE92">
        <v>23</v>
      </c>
      <c r="CF92">
        <v>56</v>
      </c>
      <c r="CG92">
        <v>105</v>
      </c>
    </row>
    <row r="93" spans="1:85">
      <c r="A93" t="s">
        <v>845</v>
      </c>
      <c r="B93">
        <v>2293</v>
      </c>
      <c r="C93">
        <v>419</v>
      </c>
      <c r="D93">
        <v>451</v>
      </c>
      <c r="E93">
        <v>1423</v>
      </c>
      <c r="F93" t="s">
        <v>19</v>
      </c>
      <c r="G93" t="s">
        <v>19</v>
      </c>
      <c r="H93" t="s">
        <v>19</v>
      </c>
      <c r="I93" t="s">
        <v>19</v>
      </c>
      <c r="J93">
        <v>149</v>
      </c>
      <c r="K93">
        <v>7</v>
      </c>
      <c r="L93">
        <v>14</v>
      </c>
      <c r="M93">
        <v>128</v>
      </c>
      <c r="N93">
        <v>96</v>
      </c>
      <c r="O93">
        <v>5</v>
      </c>
      <c r="P93">
        <v>9</v>
      </c>
      <c r="Q93">
        <v>82</v>
      </c>
      <c r="R93">
        <v>280</v>
      </c>
      <c r="S93">
        <v>40</v>
      </c>
      <c r="T93">
        <v>40</v>
      </c>
      <c r="U93">
        <v>200</v>
      </c>
      <c r="V93">
        <v>19</v>
      </c>
      <c r="W93">
        <v>5</v>
      </c>
      <c r="X93">
        <v>6</v>
      </c>
      <c r="Y93">
        <v>8</v>
      </c>
      <c r="Z93">
        <v>8</v>
      </c>
      <c r="AA93">
        <v>3</v>
      </c>
      <c r="AB93">
        <v>1</v>
      </c>
      <c r="AC93">
        <v>4</v>
      </c>
      <c r="AD93">
        <v>2</v>
      </c>
      <c r="AE93" t="s">
        <v>19</v>
      </c>
      <c r="AF93" t="s">
        <v>19</v>
      </c>
      <c r="AG93">
        <v>2</v>
      </c>
      <c r="AH93">
        <v>97</v>
      </c>
      <c r="AI93">
        <v>3</v>
      </c>
      <c r="AJ93">
        <v>8</v>
      </c>
      <c r="AK93">
        <v>86</v>
      </c>
      <c r="AL93">
        <v>72</v>
      </c>
      <c r="AM93">
        <v>2</v>
      </c>
      <c r="AN93">
        <v>10</v>
      </c>
      <c r="AO93">
        <v>60</v>
      </c>
      <c r="AP93">
        <v>44</v>
      </c>
      <c r="AQ93">
        <v>21</v>
      </c>
      <c r="AR93">
        <v>10</v>
      </c>
      <c r="AS93">
        <v>13</v>
      </c>
      <c r="AT93">
        <v>38</v>
      </c>
      <c r="AU93">
        <v>6</v>
      </c>
      <c r="AV93">
        <v>5</v>
      </c>
      <c r="AW93">
        <v>27</v>
      </c>
      <c r="AX93">
        <v>118</v>
      </c>
      <c r="AY93">
        <v>8</v>
      </c>
      <c r="AZ93">
        <v>11</v>
      </c>
      <c r="BA93">
        <v>99</v>
      </c>
      <c r="BB93">
        <v>7</v>
      </c>
      <c r="BC93">
        <v>1</v>
      </c>
      <c r="BD93">
        <v>3</v>
      </c>
      <c r="BE93">
        <v>3</v>
      </c>
      <c r="BF93">
        <v>4</v>
      </c>
      <c r="BG93">
        <v>1</v>
      </c>
      <c r="BH93" t="s">
        <v>19</v>
      </c>
      <c r="BI93">
        <v>3</v>
      </c>
      <c r="BJ93">
        <v>2</v>
      </c>
      <c r="BK93" t="s">
        <v>19</v>
      </c>
      <c r="BL93" t="s">
        <v>19</v>
      </c>
      <c r="BM93">
        <v>2</v>
      </c>
      <c r="BN93">
        <v>324</v>
      </c>
      <c r="BO93">
        <v>103</v>
      </c>
      <c r="BP93">
        <v>145</v>
      </c>
      <c r="BQ93">
        <v>76</v>
      </c>
      <c r="BR93">
        <v>26</v>
      </c>
      <c r="BS93">
        <v>13</v>
      </c>
      <c r="BT93">
        <v>11</v>
      </c>
      <c r="BU93">
        <v>2</v>
      </c>
      <c r="BV93">
        <v>1034</v>
      </c>
      <c r="BW93">
        <v>210</v>
      </c>
      <c r="BX93">
        <v>141</v>
      </c>
      <c r="BY93">
        <v>683</v>
      </c>
      <c r="BZ93">
        <v>297</v>
      </c>
      <c r="CA93">
        <v>70</v>
      </c>
      <c r="CB93">
        <v>63</v>
      </c>
      <c r="CC93">
        <v>164</v>
      </c>
      <c r="CD93">
        <v>279</v>
      </c>
      <c r="CE93">
        <v>44</v>
      </c>
      <c r="CF93">
        <v>88</v>
      </c>
      <c r="CG93">
        <v>147</v>
      </c>
    </row>
    <row r="94" spans="1:85">
      <c r="A94" t="s">
        <v>844</v>
      </c>
      <c r="B94">
        <v>1847</v>
      </c>
      <c r="C94">
        <v>203</v>
      </c>
      <c r="D94">
        <v>472</v>
      </c>
      <c r="E94">
        <v>1172</v>
      </c>
      <c r="F94">
        <v>1</v>
      </c>
      <c r="G94" t="s">
        <v>19</v>
      </c>
      <c r="H94" t="s">
        <v>19</v>
      </c>
      <c r="I94">
        <v>1</v>
      </c>
      <c r="J94">
        <v>153</v>
      </c>
      <c r="K94">
        <v>7</v>
      </c>
      <c r="L94">
        <v>16</v>
      </c>
      <c r="M94">
        <v>130</v>
      </c>
      <c r="N94">
        <v>69</v>
      </c>
      <c r="O94">
        <v>1</v>
      </c>
      <c r="P94">
        <v>11</v>
      </c>
      <c r="Q94">
        <v>57</v>
      </c>
      <c r="R94">
        <v>220</v>
      </c>
      <c r="S94">
        <v>17</v>
      </c>
      <c r="T94">
        <v>45</v>
      </c>
      <c r="U94">
        <v>158</v>
      </c>
      <c r="V94">
        <v>26</v>
      </c>
      <c r="W94">
        <v>6</v>
      </c>
      <c r="X94">
        <v>5</v>
      </c>
      <c r="Y94">
        <v>15</v>
      </c>
      <c r="Z94">
        <v>9</v>
      </c>
      <c r="AA94" t="s">
        <v>19</v>
      </c>
      <c r="AB94">
        <v>2</v>
      </c>
      <c r="AC94">
        <v>7</v>
      </c>
      <c r="AD94">
        <v>5</v>
      </c>
      <c r="AE94" t="s">
        <v>19</v>
      </c>
      <c r="AF94">
        <v>1</v>
      </c>
      <c r="AG94">
        <v>4</v>
      </c>
      <c r="AH94">
        <v>88</v>
      </c>
      <c r="AI94">
        <v>5</v>
      </c>
      <c r="AJ94">
        <v>9</v>
      </c>
      <c r="AK94">
        <v>74</v>
      </c>
      <c r="AL94">
        <v>50</v>
      </c>
      <c r="AM94" t="s">
        <v>19</v>
      </c>
      <c r="AN94">
        <v>12</v>
      </c>
      <c r="AO94">
        <v>38</v>
      </c>
      <c r="AP94">
        <v>16</v>
      </c>
      <c r="AQ94">
        <v>4</v>
      </c>
      <c r="AR94">
        <v>6</v>
      </c>
      <c r="AS94">
        <v>6</v>
      </c>
      <c r="AT94">
        <v>26</v>
      </c>
      <c r="AU94">
        <v>2</v>
      </c>
      <c r="AV94">
        <v>10</v>
      </c>
      <c r="AW94">
        <v>14</v>
      </c>
      <c r="AX94">
        <v>96</v>
      </c>
      <c r="AY94">
        <v>3</v>
      </c>
      <c r="AZ94">
        <v>3</v>
      </c>
      <c r="BA94">
        <v>90</v>
      </c>
      <c r="BB94">
        <v>6</v>
      </c>
      <c r="BC94" t="s">
        <v>19</v>
      </c>
      <c r="BD94">
        <v>6</v>
      </c>
      <c r="BE94" t="s">
        <v>19</v>
      </c>
      <c r="BF94">
        <v>2</v>
      </c>
      <c r="BG94">
        <v>1</v>
      </c>
      <c r="BH94" t="s">
        <v>19</v>
      </c>
      <c r="BI94">
        <v>1</v>
      </c>
      <c r="BJ94">
        <v>5</v>
      </c>
      <c r="BK94" t="s">
        <v>19</v>
      </c>
      <c r="BL94">
        <v>1</v>
      </c>
      <c r="BM94">
        <v>4</v>
      </c>
      <c r="BN94">
        <v>231</v>
      </c>
      <c r="BO94">
        <v>46</v>
      </c>
      <c r="BP94">
        <v>143</v>
      </c>
      <c r="BQ94">
        <v>42</v>
      </c>
      <c r="BR94">
        <v>21</v>
      </c>
      <c r="BS94">
        <v>6</v>
      </c>
      <c r="BT94">
        <v>12</v>
      </c>
      <c r="BU94">
        <v>3</v>
      </c>
      <c r="BV94">
        <v>866</v>
      </c>
      <c r="BW94">
        <v>112</v>
      </c>
      <c r="BX94">
        <v>176</v>
      </c>
      <c r="BY94">
        <v>578</v>
      </c>
      <c r="BZ94">
        <v>260</v>
      </c>
      <c r="CA94">
        <v>43</v>
      </c>
      <c r="CB94">
        <v>79</v>
      </c>
      <c r="CC94">
        <v>138</v>
      </c>
      <c r="CD94">
        <v>198</v>
      </c>
      <c r="CE94">
        <v>16</v>
      </c>
      <c r="CF94">
        <v>71</v>
      </c>
      <c r="CG94">
        <v>111</v>
      </c>
    </row>
    <row r="95" spans="1:85">
      <c r="A95" t="s">
        <v>843</v>
      </c>
      <c r="B95">
        <v>2417</v>
      </c>
      <c r="C95">
        <v>743</v>
      </c>
      <c r="D95">
        <v>520</v>
      </c>
      <c r="E95">
        <v>1154</v>
      </c>
      <c r="F95">
        <v>2</v>
      </c>
      <c r="G95" t="s">
        <v>19</v>
      </c>
      <c r="H95" t="s">
        <v>19</v>
      </c>
      <c r="I95">
        <v>2</v>
      </c>
      <c r="J95">
        <v>183</v>
      </c>
      <c r="K95">
        <v>37</v>
      </c>
      <c r="L95">
        <v>29</v>
      </c>
      <c r="M95">
        <v>117</v>
      </c>
      <c r="N95">
        <v>137</v>
      </c>
      <c r="O95">
        <v>28</v>
      </c>
      <c r="P95">
        <v>23</v>
      </c>
      <c r="Q95">
        <v>86</v>
      </c>
      <c r="R95">
        <v>229</v>
      </c>
      <c r="S95">
        <v>63</v>
      </c>
      <c r="T95">
        <v>43</v>
      </c>
      <c r="U95">
        <v>123</v>
      </c>
      <c r="V95">
        <v>19</v>
      </c>
      <c r="W95">
        <v>12</v>
      </c>
      <c r="X95">
        <v>1</v>
      </c>
      <c r="Y95">
        <v>6</v>
      </c>
      <c r="Z95">
        <v>8</v>
      </c>
      <c r="AA95">
        <v>1</v>
      </c>
      <c r="AB95">
        <v>3</v>
      </c>
      <c r="AC95">
        <v>4</v>
      </c>
      <c r="AD95">
        <v>1</v>
      </c>
      <c r="AE95" t="s">
        <v>19</v>
      </c>
      <c r="AF95" t="s">
        <v>19</v>
      </c>
      <c r="AG95">
        <v>1</v>
      </c>
      <c r="AH95">
        <v>88</v>
      </c>
      <c r="AI95">
        <v>15</v>
      </c>
      <c r="AJ95">
        <v>15</v>
      </c>
      <c r="AK95">
        <v>58</v>
      </c>
      <c r="AL95">
        <v>66</v>
      </c>
      <c r="AM95">
        <v>8</v>
      </c>
      <c r="AN95">
        <v>19</v>
      </c>
      <c r="AO95">
        <v>39</v>
      </c>
      <c r="AP95">
        <v>38</v>
      </c>
      <c r="AQ95">
        <v>24</v>
      </c>
      <c r="AR95">
        <v>5</v>
      </c>
      <c r="AS95">
        <v>9</v>
      </c>
      <c r="AT95">
        <v>9</v>
      </c>
      <c r="AU95">
        <v>3</v>
      </c>
      <c r="AV95" t="s">
        <v>19</v>
      </c>
      <c r="AW95">
        <v>6</v>
      </c>
      <c r="AX95">
        <v>79</v>
      </c>
      <c r="AY95">
        <v>6</v>
      </c>
      <c r="AZ95">
        <v>10</v>
      </c>
      <c r="BA95">
        <v>63</v>
      </c>
      <c r="BB95">
        <v>13</v>
      </c>
      <c r="BC95">
        <v>3</v>
      </c>
      <c r="BD95">
        <v>10</v>
      </c>
      <c r="BE95" t="s">
        <v>19</v>
      </c>
      <c r="BF95">
        <v>11</v>
      </c>
      <c r="BG95">
        <v>3</v>
      </c>
      <c r="BH95">
        <v>3</v>
      </c>
      <c r="BI95">
        <v>5</v>
      </c>
      <c r="BJ95">
        <v>4</v>
      </c>
      <c r="BK95">
        <v>3</v>
      </c>
      <c r="BL95" t="s">
        <v>19</v>
      </c>
      <c r="BM95">
        <v>1</v>
      </c>
      <c r="BN95">
        <v>337</v>
      </c>
      <c r="BO95">
        <v>128</v>
      </c>
      <c r="BP95">
        <v>140</v>
      </c>
      <c r="BQ95">
        <v>69</v>
      </c>
      <c r="BR95">
        <v>28</v>
      </c>
      <c r="BS95">
        <v>16</v>
      </c>
      <c r="BT95">
        <v>10</v>
      </c>
      <c r="BU95">
        <v>2</v>
      </c>
      <c r="BV95">
        <v>1184</v>
      </c>
      <c r="BW95">
        <v>423</v>
      </c>
      <c r="BX95">
        <v>190</v>
      </c>
      <c r="BY95">
        <v>571</v>
      </c>
      <c r="BZ95">
        <v>446</v>
      </c>
      <c r="CA95">
        <v>176</v>
      </c>
      <c r="CB95">
        <v>114</v>
      </c>
      <c r="CC95">
        <v>156</v>
      </c>
      <c r="CD95">
        <v>238</v>
      </c>
      <c r="CE95">
        <v>49</v>
      </c>
      <c r="CF95">
        <v>72</v>
      </c>
      <c r="CG95">
        <v>117</v>
      </c>
    </row>
    <row r="96" spans="1:85">
      <c r="A96" t="s">
        <v>842</v>
      </c>
      <c r="B96">
        <v>2196</v>
      </c>
      <c r="C96">
        <v>580</v>
      </c>
      <c r="D96">
        <v>605</v>
      </c>
      <c r="E96">
        <v>1011</v>
      </c>
      <c r="F96">
        <v>1</v>
      </c>
      <c r="G96" t="s">
        <v>19</v>
      </c>
      <c r="H96">
        <v>1</v>
      </c>
      <c r="I96" t="s">
        <v>19</v>
      </c>
      <c r="J96">
        <v>209</v>
      </c>
      <c r="K96">
        <v>20</v>
      </c>
      <c r="L96">
        <v>39</v>
      </c>
      <c r="M96">
        <v>150</v>
      </c>
      <c r="N96">
        <v>101</v>
      </c>
      <c r="O96">
        <v>10</v>
      </c>
      <c r="P96">
        <v>28</v>
      </c>
      <c r="Q96">
        <v>63</v>
      </c>
      <c r="R96">
        <v>269</v>
      </c>
      <c r="S96">
        <v>38</v>
      </c>
      <c r="T96">
        <v>61</v>
      </c>
      <c r="U96">
        <v>170</v>
      </c>
      <c r="V96">
        <v>28</v>
      </c>
      <c r="W96">
        <v>6</v>
      </c>
      <c r="X96">
        <v>5</v>
      </c>
      <c r="Y96">
        <v>17</v>
      </c>
      <c r="Z96">
        <v>16</v>
      </c>
      <c r="AA96">
        <v>4</v>
      </c>
      <c r="AB96" t="s">
        <v>19</v>
      </c>
      <c r="AC96">
        <v>12</v>
      </c>
      <c r="AD96" t="s">
        <v>19</v>
      </c>
      <c r="AE96" t="s">
        <v>19</v>
      </c>
      <c r="AF96" t="s">
        <v>19</v>
      </c>
      <c r="AG96" t="s">
        <v>19</v>
      </c>
      <c r="AH96">
        <v>125</v>
      </c>
      <c r="AI96">
        <v>4</v>
      </c>
      <c r="AJ96">
        <v>30</v>
      </c>
      <c r="AK96">
        <v>91</v>
      </c>
      <c r="AL96">
        <v>61</v>
      </c>
      <c r="AM96">
        <v>3</v>
      </c>
      <c r="AN96">
        <v>21</v>
      </c>
      <c r="AO96">
        <v>37</v>
      </c>
      <c r="AP96">
        <v>31</v>
      </c>
      <c r="AQ96">
        <v>19</v>
      </c>
      <c r="AR96">
        <v>4</v>
      </c>
      <c r="AS96">
        <v>8</v>
      </c>
      <c r="AT96">
        <v>8</v>
      </c>
      <c r="AU96">
        <v>2</v>
      </c>
      <c r="AV96">
        <v>1</v>
      </c>
      <c r="AW96">
        <v>5</v>
      </c>
      <c r="AX96">
        <v>104</v>
      </c>
      <c r="AY96">
        <v>15</v>
      </c>
      <c r="AZ96">
        <v>11</v>
      </c>
      <c r="BA96">
        <v>78</v>
      </c>
      <c r="BB96">
        <v>6</v>
      </c>
      <c r="BC96">
        <v>1</v>
      </c>
      <c r="BD96">
        <v>4</v>
      </c>
      <c r="BE96">
        <v>1</v>
      </c>
      <c r="BF96">
        <v>13</v>
      </c>
      <c r="BG96">
        <v>4</v>
      </c>
      <c r="BH96">
        <v>4</v>
      </c>
      <c r="BI96">
        <v>5</v>
      </c>
      <c r="BJ96">
        <v>3</v>
      </c>
      <c r="BK96" t="s">
        <v>19</v>
      </c>
      <c r="BL96" t="s">
        <v>19</v>
      </c>
      <c r="BM96">
        <v>3</v>
      </c>
      <c r="BN96">
        <v>298</v>
      </c>
      <c r="BO96">
        <v>94</v>
      </c>
      <c r="BP96">
        <v>155</v>
      </c>
      <c r="BQ96">
        <v>49</v>
      </c>
      <c r="BR96">
        <v>31</v>
      </c>
      <c r="BS96">
        <v>13</v>
      </c>
      <c r="BT96">
        <v>14</v>
      </c>
      <c r="BU96">
        <v>4</v>
      </c>
      <c r="BV96">
        <v>996</v>
      </c>
      <c r="BW96">
        <v>365</v>
      </c>
      <c r="BX96">
        <v>206</v>
      </c>
      <c r="BY96">
        <v>425</v>
      </c>
      <c r="BZ96">
        <v>391</v>
      </c>
      <c r="CA96">
        <v>126</v>
      </c>
      <c r="CB96">
        <v>113</v>
      </c>
      <c r="CC96">
        <v>152</v>
      </c>
      <c r="CD96">
        <v>196</v>
      </c>
      <c r="CE96">
        <v>33</v>
      </c>
      <c r="CF96">
        <v>96</v>
      </c>
      <c r="CG96">
        <v>67</v>
      </c>
    </row>
    <row r="97" spans="1:85">
      <c r="A97" t="s">
        <v>841</v>
      </c>
      <c r="B97">
        <v>2094</v>
      </c>
      <c r="C97">
        <v>518</v>
      </c>
      <c r="D97">
        <v>574</v>
      </c>
      <c r="E97">
        <v>1002</v>
      </c>
      <c r="F97" t="s">
        <v>19</v>
      </c>
      <c r="G97" t="s">
        <v>19</v>
      </c>
      <c r="H97" t="s">
        <v>19</v>
      </c>
      <c r="I97" t="s">
        <v>19</v>
      </c>
      <c r="J97">
        <v>188</v>
      </c>
      <c r="K97">
        <v>17</v>
      </c>
      <c r="L97">
        <v>31</v>
      </c>
      <c r="M97">
        <v>140</v>
      </c>
      <c r="N97">
        <v>93</v>
      </c>
      <c r="O97">
        <v>11</v>
      </c>
      <c r="P97">
        <v>26</v>
      </c>
      <c r="Q97">
        <v>56</v>
      </c>
      <c r="R97">
        <v>218</v>
      </c>
      <c r="S97">
        <v>42</v>
      </c>
      <c r="T97">
        <v>50</v>
      </c>
      <c r="U97">
        <v>126</v>
      </c>
      <c r="V97">
        <v>24</v>
      </c>
      <c r="W97">
        <v>11</v>
      </c>
      <c r="X97">
        <v>2</v>
      </c>
      <c r="Y97">
        <v>11</v>
      </c>
      <c r="Z97">
        <v>5</v>
      </c>
      <c r="AA97">
        <v>5</v>
      </c>
      <c r="AB97" t="s">
        <v>19</v>
      </c>
      <c r="AC97" t="s">
        <v>19</v>
      </c>
      <c r="AD97" t="s">
        <v>19</v>
      </c>
      <c r="AE97" t="s">
        <v>19</v>
      </c>
      <c r="AF97" t="s">
        <v>19</v>
      </c>
      <c r="AG97" t="s">
        <v>19</v>
      </c>
      <c r="AH97">
        <v>101</v>
      </c>
      <c r="AI97">
        <v>10</v>
      </c>
      <c r="AJ97">
        <v>27</v>
      </c>
      <c r="AK97">
        <v>64</v>
      </c>
      <c r="AL97">
        <v>59</v>
      </c>
      <c r="AM97">
        <v>4</v>
      </c>
      <c r="AN97">
        <v>18</v>
      </c>
      <c r="AO97">
        <v>37</v>
      </c>
      <c r="AP97">
        <v>23</v>
      </c>
      <c r="AQ97">
        <v>9</v>
      </c>
      <c r="AR97">
        <v>3</v>
      </c>
      <c r="AS97">
        <v>11</v>
      </c>
      <c r="AT97">
        <v>6</v>
      </c>
      <c r="AU97">
        <v>3</v>
      </c>
      <c r="AV97" t="s">
        <v>19</v>
      </c>
      <c r="AW97">
        <v>3</v>
      </c>
      <c r="AX97">
        <v>70</v>
      </c>
      <c r="AY97">
        <v>11</v>
      </c>
      <c r="AZ97">
        <v>1</v>
      </c>
      <c r="BA97">
        <v>58</v>
      </c>
      <c r="BB97">
        <v>7</v>
      </c>
      <c r="BC97">
        <v>1</v>
      </c>
      <c r="BD97">
        <v>5</v>
      </c>
      <c r="BE97">
        <v>1</v>
      </c>
      <c r="BF97">
        <v>5</v>
      </c>
      <c r="BG97">
        <v>3</v>
      </c>
      <c r="BH97" t="s">
        <v>19</v>
      </c>
      <c r="BI97">
        <v>2</v>
      </c>
      <c r="BJ97">
        <v>3</v>
      </c>
      <c r="BK97" t="s">
        <v>19</v>
      </c>
      <c r="BL97">
        <v>2</v>
      </c>
      <c r="BM97">
        <v>1</v>
      </c>
      <c r="BN97">
        <v>314</v>
      </c>
      <c r="BO97">
        <v>100</v>
      </c>
      <c r="BP97">
        <v>177</v>
      </c>
      <c r="BQ97">
        <v>37</v>
      </c>
      <c r="BR97">
        <v>25</v>
      </c>
      <c r="BS97">
        <v>10</v>
      </c>
      <c r="BT97">
        <v>14</v>
      </c>
      <c r="BU97">
        <v>1</v>
      </c>
      <c r="BV97">
        <v>993</v>
      </c>
      <c r="BW97">
        <v>283</v>
      </c>
      <c r="BX97">
        <v>205</v>
      </c>
      <c r="BY97">
        <v>505</v>
      </c>
      <c r="BZ97">
        <v>349</v>
      </c>
      <c r="CA97">
        <v>110</v>
      </c>
      <c r="CB97">
        <v>115</v>
      </c>
      <c r="CC97">
        <v>124</v>
      </c>
      <c r="CD97">
        <v>203</v>
      </c>
      <c r="CE97">
        <v>50</v>
      </c>
      <c r="CF97">
        <v>77</v>
      </c>
      <c r="CG97">
        <v>76</v>
      </c>
    </row>
    <row r="98" spans="1:85">
      <c r="A98" t="s">
        <v>840</v>
      </c>
      <c r="B98">
        <v>2165</v>
      </c>
      <c r="C98">
        <v>498</v>
      </c>
      <c r="D98">
        <v>608</v>
      </c>
      <c r="E98">
        <v>1059</v>
      </c>
      <c r="F98">
        <v>8</v>
      </c>
      <c r="G98">
        <v>1</v>
      </c>
      <c r="H98">
        <v>4</v>
      </c>
      <c r="I98">
        <v>3</v>
      </c>
      <c r="J98">
        <v>180</v>
      </c>
      <c r="K98">
        <v>18</v>
      </c>
      <c r="L98">
        <v>39</v>
      </c>
      <c r="M98">
        <v>123</v>
      </c>
      <c r="N98">
        <v>127</v>
      </c>
      <c r="O98">
        <v>16</v>
      </c>
      <c r="P98">
        <v>36</v>
      </c>
      <c r="Q98">
        <v>75</v>
      </c>
      <c r="R98">
        <v>304</v>
      </c>
      <c r="S98">
        <v>55</v>
      </c>
      <c r="T98">
        <v>92</v>
      </c>
      <c r="U98">
        <v>157</v>
      </c>
      <c r="V98">
        <v>56</v>
      </c>
      <c r="W98">
        <v>15</v>
      </c>
      <c r="X98">
        <v>19</v>
      </c>
      <c r="Y98">
        <v>22</v>
      </c>
      <c r="Z98">
        <v>16</v>
      </c>
      <c r="AA98">
        <v>2</v>
      </c>
      <c r="AB98">
        <v>8</v>
      </c>
      <c r="AC98">
        <v>6</v>
      </c>
      <c r="AD98">
        <v>1</v>
      </c>
      <c r="AE98" t="s">
        <v>19</v>
      </c>
      <c r="AF98" t="s">
        <v>19</v>
      </c>
      <c r="AG98">
        <v>1</v>
      </c>
      <c r="AH98">
        <v>110</v>
      </c>
      <c r="AI98">
        <v>9</v>
      </c>
      <c r="AJ98">
        <v>30</v>
      </c>
      <c r="AK98">
        <v>71</v>
      </c>
      <c r="AL98">
        <v>68</v>
      </c>
      <c r="AM98">
        <v>6</v>
      </c>
      <c r="AN98">
        <v>27</v>
      </c>
      <c r="AO98">
        <v>35</v>
      </c>
      <c r="AP98">
        <v>30</v>
      </c>
      <c r="AQ98">
        <v>14</v>
      </c>
      <c r="AR98">
        <v>6</v>
      </c>
      <c r="AS98">
        <v>10</v>
      </c>
      <c r="AT98">
        <v>23</v>
      </c>
      <c r="AU98">
        <v>9</v>
      </c>
      <c r="AV98">
        <v>2</v>
      </c>
      <c r="AW98">
        <v>12</v>
      </c>
      <c r="AX98">
        <v>90</v>
      </c>
      <c r="AY98">
        <v>4</v>
      </c>
      <c r="AZ98">
        <v>7</v>
      </c>
      <c r="BA98">
        <v>79</v>
      </c>
      <c r="BB98">
        <v>13</v>
      </c>
      <c r="BC98">
        <v>4</v>
      </c>
      <c r="BD98">
        <v>5</v>
      </c>
      <c r="BE98">
        <v>4</v>
      </c>
      <c r="BF98">
        <v>5</v>
      </c>
      <c r="BG98">
        <v>2</v>
      </c>
      <c r="BH98">
        <v>2</v>
      </c>
      <c r="BI98">
        <v>1</v>
      </c>
      <c r="BJ98" t="s">
        <v>19</v>
      </c>
      <c r="BK98" t="s">
        <v>19</v>
      </c>
      <c r="BL98" t="s">
        <v>19</v>
      </c>
      <c r="BM98" t="s">
        <v>19</v>
      </c>
      <c r="BN98">
        <v>289</v>
      </c>
      <c r="BO98">
        <v>89</v>
      </c>
      <c r="BP98">
        <v>150</v>
      </c>
      <c r="BQ98">
        <v>50</v>
      </c>
      <c r="BR98">
        <v>19</v>
      </c>
      <c r="BS98">
        <v>5</v>
      </c>
      <c r="BT98">
        <v>11</v>
      </c>
      <c r="BU98">
        <v>3</v>
      </c>
      <c r="BV98">
        <v>924</v>
      </c>
      <c r="BW98">
        <v>274</v>
      </c>
      <c r="BX98">
        <v>177</v>
      </c>
      <c r="BY98">
        <v>473</v>
      </c>
      <c r="BZ98">
        <v>302</v>
      </c>
      <c r="CA98">
        <v>105</v>
      </c>
      <c r="CB98">
        <v>77</v>
      </c>
      <c r="CC98">
        <v>120</v>
      </c>
      <c r="CD98">
        <v>225</v>
      </c>
      <c r="CE98">
        <v>35</v>
      </c>
      <c r="CF98">
        <v>96</v>
      </c>
      <c r="CG98">
        <v>94</v>
      </c>
    </row>
    <row r="99" spans="1:85">
      <c r="A99" t="s">
        <v>839</v>
      </c>
      <c r="B99">
        <v>1518</v>
      </c>
      <c r="C99">
        <v>318</v>
      </c>
      <c r="D99">
        <v>391</v>
      </c>
      <c r="E99">
        <v>809</v>
      </c>
      <c r="F99" t="s">
        <v>19</v>
      </c>
      <c r="G99" t="s">
        <v>19</v>
      </c>
      <c r="H99" t="s">
        <v>19</v>
      </c>
      <c r="I99" t="s">
        <v>19</v>
      </c>
      <c r="J99">
        <v>91</v>
      </c>
      <c r="K99">
        <v>6</v>
      </c>
      <c r="L99">
        <v>17</v>
      </c>
      <c r="M99">
        <v>68</v>
      </c>
      <c r="N99">
        <v>103</v>
      </c>
      <c r="O99">
        <v>13</v>
      </c>
      <c r="P99">
        <v>25</v>
      </c>
      <c r="Q99">
        <v>65</v>
      </c>
      <c r="R99">
        <v>178</v>
      </c>
      <c r="S99">
        <v>21</v>
      </c>
      <c r="T99">
        <v>55</v>
      </c>
      <c r="U99">
        <v>102</v>
      </c>
      <c r="V99">
        <v>10</v>
      </c>
      <c r="W99">
        <v>2</v>
      </c>
      <c r="X99">
        <v>7</v>
      </c>
      <c r="Y99">
        <v>1</v>
      </c>
      <c r="Z99">
        <v>3</v>
      </c>
      <c r="AA99" t="s">
        <v>19</v>
      </c>
      <c r="AB99">
        <v>1</v>
      </c>
      <c r="AC99">
        <v>2</v>
      </c>
      <c r="AD99">
        <v>2</v>
      </c>
      <c r="AE99" t="s">
        <v>19</v>
      </c>
      <c r="AF99" t="s">
        <v>19</v>
      </c>
      <c r="AG99">
        <v>2</v>
      </c>
      <c r="AH99">
        <v>65</v>
      </c>
      <c r="AI99">
        <v>1</v>
      </c>
      <c r="AJ99">
        <v>15</v>
      </c>
      <c r="AK99">
        <v>49</v>
      </c>
      <c r="AL99">
        <v>75</v>
      </c>
      <c r="AM99">
        <v>10</v>
      </c>
      <c r="AN99">
        <v>26</v>
      </c>
      <c r="AO99">
        <v>39</v>
      </c>
      <c r="AP99">
        <v>12</v>
      </c>
      <c r="AQ99">
        <v>4</v>
      </c>
      <c r="AR99">
        <v>6</v>
      </c>
      <c r="AS99">
        <v>2</v>
      </c>
      <c r="AT99">
        <v>11</v>
      </c>
      <c r="AU99">
        <v>4</v>
      </c>
      <c r="AV99" t="s">
        <v>19</v>
      </c>
      <c r="AW99">
        <v>7</v>
      </c>
      <c r="AX99">
        <v>88</v>
      </c>
      <c r="AY99">
        <v>4</v>
      </c>
      <c r="AZ99">
        <v>2</v>
      </c>
      <c r="BA99">
        <v>82</v>
      </c>
      <c r="BB99">
        <v>3</v>
      </c>
      <c r="BC99" t="s">
        <v>19</v>
      </c>
      <c r="BD99">
        <v>3</v>
      </c>
      <c r="BE99" t="s">
        <v>19</v>
      </c>
      <c r="BF99">
        <v>3</v>
      </c>
      <c r="BG99" t="s">
        <v>19</v>
      </c>
      <c r="BH99">
        <v>1</v>
      </c>
      <c r="BI99">
        <v>2</v>
      </c>
      <c r="BJ99">
        <v>3</v>
      </c>
      <c r="BK99" t="s">
        <v>19</v>
      </c>
      <c r="BL99" t="s">
        <v>19</v>
      </c>
      <c r="BM99">
        <v>3</v>
      </c>
      <c r="BN99">
        <v>217</v>
      </c>
      <c r="BO99">
        <v>58</v>
      </c>
      <c r="BP99">
        <v>92</v>
      </c>
      <c r="BQ99">
        <v>67</v>
      </c>
      <c r="BR99">
        <v>13</v>
      </c>
      <c r="BS99">
        <v>4</v>
      </c>
      <c r="BT99">
        <v>5</v>
      </c>
      <c r="BU99">
        <v>4</v>
      </c>
      <c r="BV99">
        <v>709</v>
      </c>
      <c r="BW99">
        <v>192</v>
      </c>
      <c r="BX99">
        <v>138</v>
      </c>
      <c r="BY99">
        <v>379</v>
      </c>
      <c r="BZ99">
        <v>186</v>
      </c>
      <c r="CA99">
        <v>38</v>
      </c>
      <c r="CB99">
        <v>66</v>
      </c>
      <c r="CC99">
        <v>82</v>
      </c>
      <c r="CD99">
        <v>123</v>
      </c>
      <c r="CE99">
        <v>24</v>
      </c>
      <c r="CF99">
        <v>58</v>
      </c>
      <c r="CG99">
        <v>41</v>
      </c>
    </row>
    <row r="100" spans="1:85">
      <c r="A100" t="s">
        <v>838</v>
      </c>
      <c r="B100">
        <v>1437</v>
      </c>
      <c r="C100">
        <v>182</v>
      </c>
      <c r="D100">
        <v>325</v>
      </c>
      <c r="E100">
        <v>930</v>
      </c>
      <c r="F100" t="s">
        <v>19</v>
      </c>
      <c r="G100" t="s">
        <v>19</v>
      </c>
      <c r="H100" t="s">
        <v>19</v>
      </c>
      <c r="I100" t="s">
        <v>19</v>
      </c>
      <c r="J100">
        <v>119</v>
      </c>
      <c r="K100">
        <v>6</v>
      </c>
      <c r="L100">
        <v>18</v>
      </c>
      <c r="M100">
        <v>95</v>
      </c>
      <c r="N100">
        <v>76</v>
      </c>
      <c r="O100">
        <v>6</v>
      </c>
      <c r="P100">
        <v>13</v>
      </c>
      <c r="Q100">
        <v>57</v>
      </c>
      <c r="R100">
        <v>184</v>
      </c>
      <c r="S100">
        <v>15</v>
      </c>
      <c r="T100">
        <v>33</v>
      </c>
      <c r="U100">
        <v>136</v>
      </c>
      <c r="V100">
        <v>13</v>
      </c>
      <c r="W100">
        <v>5</v>
      </c>
      <c r="X100">
        <v>3</v>
      </c>
      <c r="Y100">
        <v>5</v>
      </c>
      <c r="Z100">
        <v>3</v>
      </c>
      <c r="AA100">
        <v>3</v>
      </c>
      <c r="AB100" t="s">
        <v>19</v>
      </c>
      <c r="AC100" t="s">
        <v>19</v>
      </c>
      <c r="AD100" t="s">
        <v>19</v>
      </c>
      <c r="AE100" t="s">
        <v>19</v>
      </c>
      <c r="AF100" t="s">
        <v>19</v>
      </c>
      <c r="AG100" t="s">
        <v>19</v>
      </c>
      <c r="AH100">
        <v>103</v>
      </c>
      <c r="AI100">
        <v>3</v>
      </c>
      <c r="AJ100">
        <v>17</v>
      </c>
      <c r="AK100">
        <v>83</v>
      </c>
      <c r="AL100">
        <v>51</v>
      </c>
      <c r="AM100">
        <v>1</v>
      </c>
      <c r="AN100">
        <v>12</v>
      </c>
      <c r="AO100">
        <v>38</v>
      </c>
      <c r="AP100">
        <v>11</v>
      </c>
      <c r="AQ100">
        <v>3</v>
      </c>
      <c r="AR100">
        <v>1</v>
      </c>
      <c r="AS100">
        <v>7</v>
      </c>
      <c r="AT100">
        <v>3</v>
      </c>
      <c r="AU100" t="s">
        <v>19</v>
      </c>
      <c r="AV100" t="s">
        <v>19</v>
      </c>
      <c r="AW100">
        <v>3</v>
      </c>
      <c r="AX100">
        <v>58</v>
      </c>
      <c r="AY100">
        <v>2</v>
      </c>
      <c r="AZ100">
        <v>2</v>
      </c>
      <c r="BA100">
        <v>54</v>
      </c>
      <c r="BB100">
        <v>10</v>
      </c>
      <c r="BC100" t="s">
        <v>19</v>
      </c>
      <c r="BD100">
        <v>8</v>
      </c>
      <c r="BE100">
        <v>2</v>
      </c>
      <c r="BF100">
        <v>3</v>
      </c>
      <c r="BG100">
        <v>2</v>
      </c>
      <c r="BH100" t="s">
        <v>19</v>
      </c>
      <c r="BI100">
        <v>1</v>
      </c>
      <c r="BJ100" t="s">
        <v>19</v>
      </c>
      <c r="BK100" t="s">
        <v>19</v>
      </c>
      <c r="BL100" t="s">
        <v>19</v>
      </c>
      <c r="BM100" t="s">
        <v>19</v>
      </c>
      <c r="BN100">
        <v>204</v>
      </c>
      <c r="BO100">
        <v>45</v>
      </c>
      <c r="BP100">
        <v>88</v>
      </c>
      <c r="BQ100">
        <v>71</v>
      </c>
      <c r="BR100">
        <v>19</v>
      </c>
      <c r="BS100">
        <v>3</v>
      </c>
      <c r="BT100">
        <v>10</v>
      </c>
      <c r="BU100">
        <v>6</v>
      </c>
      <c r="BV100">
        <v>632</v>
      </c>
      <c r="BW100">
        <v>81</v>
      </c>
      <c r="BX100">
        <v>116</v>
      </c>
      <c r="BY100">
        <v>435</v>
      </c>
      <c r="BZ100">
        <v>208</v>
      </c>
      <c r="CA100">
        <v>26</v>
      </c>
      <c r="CB100">
        <v>64</v>
      </c>
      <c r="CC100">
        <v>118</v>
      </c>
      <c r="CD100">
        <v>151</v>
      </c>
      <c r="CE100">
        <v>25</v>
      </c>
      <c r="CF100">
        <v>47</v>
      </c>
      <c r="CG100">
        <v>79</v>
      </c>
    </row>
    <row r="101" spans="1:85">
      <c r="A101" t="s">
        <v>837</v>
      </c>
      <c r="B101">
        <v>1840</v>
      </c>
      <c r="C101">
        <v>297</v>
      </c>
      <c r="D101">
        <v>461</v>
      </c>
      <c r="E101">
        <v>1082</v>
      </c>
      <c r="F101" t="s">
        <v>19</v>
      </c>
      <c r="G101" t="s">
        <v>19</v>
      </c>
      <c r="H101" t="s">
        <v>19</v>
      </c>
      <c r="I101" t="s">
        <v>19</v>
      </c>
      <c r="J101">
        <v>119</v>
      </c>
      <c r="K101">
        <v>8</v>
      </c>
      <c r="L101">
        <v>16</v>
      </c>
      <c r="M101">
        <v>95</v>
      </c>
      <c r="N101">
        <v>104</v>
      </c>
      <c r="O101">
        <v>7</v>
      </c>
      <c r="P101">
        <v>27</v>
      </c>
      <c r="Q101">
        <v>70</v>
      </c>
      <c r="R101">
        <v>227</v>
      </c>
      <c r="S101">
        <v>10</v>
      </c>
      <c r="T101">
        <v>57</v>
      </c>
      <c r="U101">
        <v>160</v>
      </c>
      <c r="V101">
        <v>18</v>
      </c>
      <c r="W101">
        <v>2</v>
      </c>
      <c r="X101">
        <v>4</v>
      </c>
      <c r="Y101">
        <v>12</v>
      </c>
      <c r="Z101">
        <v>12</v>
      </c>
      <c r="AA101">
        <v>3</v>
      </c>
      <c r="AB101">
        <v>2</v>
      </c>
      <c r="AC101">
        <v>7</v>
      </c>
      <c r="AD101">
        <v>5</v>
      </c>
      <c r="AE101" t="s">
        <v>19</v>
      </c>
      <c r="AF101">
        <v>3</v>
      </c>
      <c r="AG101">
        <v>2</v>
      </c>
      <c r="AH101">
        <v>97</v>
      </c>
      <c r="AI101" t="s">
        <v>19</v>
      </c>
      <c r="AJ101">
        <v>14</v>
      </c>
      <c r="AK101">
        <v>83</v>
      </c>
      <c r="AL101">
        <v>74</v>
      </c>
      <c r="AM101">
        <v>3</v>
      </c>
      <c r="AN101">
        <v>29</v>
      </c>
      <c r="AO101">
        <v>42</v>
      </c>
      <c r="AP101">
        <v>14</v>
      </c>
      <c r="AQ101">
        <v>1</v>
      </c>
      <c r="AR101">
        <v>5</v>
      </c>
      <c r="AS101">
        <v>8</v>
      </c>
      <c r="AT101">
        <v>7</v>
      </c>
      <c r="AU101">
        <v>1</v>
      </c>
      <c r="AV101" t="s">
        <v>19</v>
      </c>
      <c r="AW101">
        <v>6</v>
      </c>
      <c r="AX101">
        <v>108</v>
      </c>
      <c r="AY101">
        <v>7</v>
      </c>
      <c r="AZ101">
        <v>5</v>
      </c>
      <c r="BA101">
        <v>96</v>
      </c>
      <c r="BB101">
        <v>9</v>
      </c>
      <c r="BC101" t="s">
        <v>19</v>
      </c>
      <c r="BD101">
        <v>4</v>
      </c>
      <c r="BE101">
        <v>5</v>
      </c>
      <c r="BF101">
        <v>4</v>
      </c>
      <c r="BG101">
        <v>1</v>
      </c>
      <c r="BH101">
        <v>1</v>
      </c>
      <c r="BI101">
        <v>2</v>
      </c>
      <c r="BJ101">
        <v>10</v>
      </c>
      <c r="BK101" t="s">
        <v>19</v>
      </c>
      <c r="BL101">
        <v>4</v>
      </c>
      <c r="BM101">
        <v>6</v>
      </c>
      <c r="BN101">
        <v>307</v>
      </c>
      <c r="BO101">
        <v>79</v>
      </c>
      <c r="BP101">
        <v>113</v>
      </c>
      <c r="BQ101">
        <v>115</v>
      </c>
      <c r="BR101">
        <v>24</v>
      </c>
      <c r="BS101">
        <v>7</v>
      </c>
      <c r="BT101">
        <v>8</v>
      </c>
      <c r="BU101">
        <v>9</v>
      </c>
      <c r="BV101">
        <v>794</v>
      </c>
      <c r="BW101">
        <v>159</v>
      </c>
      <c r="BX101">
        <v>160</v>
      </c>
      <c r="BY101">
        <v>475</v>
      </c>
      <c r="BZ101">
        <v>270</v>
      </c>
      <c r="CA101">
        <v>46</v>
      </c>
      <c r="CB101">
        <v>87</v>
      </c>
      <c r="CC101">
        <v>137</v>
      </c>
      <c r="CD101">
        <v>158</v>
      </c>
      <c r="CE101">
        <v>26</v>
      </c>
      <c r="CF101">
        <v>74</v>
      </c>
      <c r="CG101">
        <v>58</v>
      </c>
    </row>
    <row r="102" spans="1:85">
      <c r="A102" t="s">
        <v>836</v>
      </c>
      <c r="B102">
        <v>1438</v>
      </c>
      <c r="C102">
        <v>297</v>
      </c>
      <c r="D102">
        <v>326</v>
      </c>
      <c r="E102">
        <v>815</v>
      </c>
      <c r="F102">
        <v>1</v>
      </c>
      <c r="G102" t="s">
        <v>19</v>
      </c>
      <c r="H102" t="s">
        <v>19</v>
      </c>
      <c r="I102">
        <v>1</v>
      </c>
      <c r="J102">
        <v>139</v>
      </c>
      <c r="K102">
        <v>9</v>
      </c>
      <c r="L102">
        <v>30</v>
      </c>
      <c r="M102">
        <v>100</v>
      </c>
      <c r="N102">
        <v>53</v>
      </c>
      <c r="O102">
        <v>4</v>
      </c>
      <c r="P102">
        <v>10</v>
      </c>
      <c r="Q102">
        <v>39</v>
      </c>
      <c r="R102">
        <v>178</v>
      </c>
      <c r="S102">
        <v>16</v>
      </c>
      <c r="T102">
        <v>44</v>
      </c>
      <c r="U102">
        <v>118</v>
      </c>
      <c r="V102">
        <v>6</v>
      </c>
      <c r="W102">
        <v>2</v>
      </c>
      <c r="X102">
        <v>1</v>
      </c>
      <c r="Y102">
        <v>3</v>
      </c>
      <c r="Z102">
        <v>5</v>
      </c>
      <c r="AA102">
        <v>4</v>
      </c>
      <c r="AB102">
        <v>1</v>
      </c>
      <c r="AC102" t="s">
        <v>19</v>
      </c>
      <c r="AD102">
        <v>1</v>
      </c>
      <c r="AE102" t="s">
        <v>19</v>
      </c>
      <c r="AF102" t="s">
        <v>19</v>
      </c>
      <c r="AG102">
        <v>1</v>
      </c>
      <c r="AH102">
        <v>109</v>
      </c>
      <c r="AI102" t="s">
        <v>19</v>
      </c>
      <c r="AJ102">
        <v>29</v>
      </c>
      <c r="AK102">
        <v>80</v>
      </c>
      <c r="AL102">
        <v>34</v>
      </c>
      <c r="AM102" t="s">
        <v>19</v>
      </c>
      <c r="AN102">
        <v>11</v>
      </c>
      <c r="AO102">
        <v>23</v>
      </c>
      <c r="AP102">
        <v>15</v>
      </c>
      <c r="AQ102">
        <v>10</v>
      </c>
      <c r="AR102">
        <v>2</v>
      </c>
      <c r="AS102">
        <v>3</v>
      </c>
      <c r="AT102">
        <v>8</v>
      </c>
      <c r="AU102" t="s">
        <v>19</v>
      </c>
      <c r="AV102" t="s">
        <v>19</v>
      </c>
      <c r="AW102">
        <v>8</v>
      </c>
      <c r="AX102">
        <v>68</v>
      </c>
      <c r="AY102">
        <v>5</v>
      </c>
      <c r="AZ102">
        <v>4</v>
      </c>
      <c r="BA102">
        <v>59</v>
      </c>
      <c r="BB102">
        <v>2</v>
      </c>
      <c r="BC102" t="s">
        <v>19</v>
      </c>
      <c r="BD102" t="s">
        <v>19</v>
      </c>
      <c r="BE102">
        <v>2</v>
      </c>
      <c r="BF102">
        <v>2</v>
      </c>
      <c r="BG102" t="s">
        <v>19</v>
      </c>
      <c r="BH102">
        <v>1</v>
      </c>
      <c r="BI102">
        <v>1</v>
      </c>
      <c r="BJ102">
        <v>2</v>
      </c>
      <c r="BK102" t="s">
        <v>19</v>
      </c>
      <c r="BL102" t="s">
        <v>19</v>
      </c>
      <c r="BM102">
        <v>2</v>
      </c>
      <c r="BN102">
        <v>186</v>
      </c>
      <c r="BO102">
        <v>62</v>
      </c>
      <c r="BP102">
        <v>90</v>
      </c>
      <c r="BQ102">
        <v>34</v>
      </c>
      <c r="BR102">
        <v>19</v>
      </c>
      <c r="BS102">
        <v>7</v>
      </c>
      <c r="BT102">
        <v>8</v>
      </c>
      <c r="BU102">
        <v>4</v>
      </c>
      <c r="BV102">
        <v>660</v>
      </c>
      <c r="BW102">
        <v>174</v>
      </c>
      <c r="BX102">
        <v>86</v>
      </c>
      <c r="BY102">
        <v>400</v>
      </c>
      <c r="BZ102">
        <v>182</v>
      </c>
      <c r="CA102">
        <v>63</v>
      </c>
      <c r="CB102">
        <v>27</v>
      </c>
      <c r="CC102">
        <v>92</v>
      </c>
      <c r="CD102">
        <v>147</v>
      </c>
      <c r="CE102">
        <v>27</v>
      </c>
      <c r="CF102">
        <v>61</v>
      </c>
      <c r="CG102">
        <v>59</v>
      </c>
    </row>
    <row r="103" spans="1:85">
      <c r="A103" t="s">
        <v>835</v>
      </c>
      <c r="B103">
        <v>1189</v>
      </c>
      <c r="C103">
        <v>227</v>
      </c>
      <c r="D103">
        <v>202</v>
      </c>
      <c r="E103">
        <v>760</v>
      </c>
      <c r="F103">
        <v>4</v>
      </c>
      <c r="G103" t="s">
        <v>19</v>
      </c>
      <c r="H103" t="s">
        <v>19</v>
      </c>
      <c r="I103">
        <v>4</v>
      </c>
      <c r="J103">
        <v>100</v>
      </c>
      <c r="K103">
        <v>9</v>
      </c>
      <c r="L103">
        <v>11</v>
      </c>
      <c r="M103">
        <v>80</v>
      </c>
      <c r="N103">
        <v>61</v>
      </c>
      <c r="O103">
        <v>3</v>
      </c>
      <c r="P103">
        <v>6</v>
      </c>
      <c r="Q103">
        <v>52</v>
      </c>
      <c r="R103">
        <v>150</v>
      </c>
      <c r="S103">
        <v>23</v>
      </c>
      <c r="T103">
        <v>19</v>
      </c>
      <c r="U103">
        <v>108</v>
      </c>
      <c r="V103">
        <v>6</v>
      </c>
      <c r="W103">
        <v>1</v>
      </c>
      <c r="X103" t="s">
        <v>19</v>
      </c>
      <c r="Y103">
        <v>5</v>
      </c>
      <c r="Z103">
        <v>8</v>
      </c>
      <c r="AA103">
        <v>3</v>
      </c>
      <c r="AB103">
        <v>3</v>
      </c>
      <c r="AC103">
        <v>2</v>
      </c>
      <c r="AD103" t="s">
        <v>19</v>
      </c>
      <c r="AE103" t="s">
        <v>19</v>
      </c>
      <c r="AF103" t="s">
        <v>19</v>
      </c>
      <c r="AG103" t="s">
        <v>19</v>
      </c>
      <c r="AH103">
        <v>70</v>
      </c>
      <c r="AI103">
        <v>3</v>
      </c>
      <c r="AJ103">
        <v>12</v>
      </c>
      <c r="AK103">
        <v>55</v>
      </c>
      <c r="AL103">
        <v>34</v>
      </c>
      <c r="AM103">
        <v>3</v>
      </c>
      <c r="AN103">
        <v>2</v>
      </c>
      <c r="AO103">
        <v>29</v>
      </c>
      <c r="AP103">
        <v>21</v>
      </c>
      <c r="AQ103">
        <v>12</v>
      </c>
      <c r="AR103">
        <v>2</v>
      </c>
      <c r="AS103">
        <v>7</v>
      </c>
      <c r="AT103">
        <v>11</v>
      </c>
      <c r="AU103">
        <v>1</v>
      </c>
      <c r="AV103" t="s">
        <v>19</v>
      </c>
      <c r="AW103">
        <v>10</v>
      </c>
      <c r="AX103">
        <v>32</v>
      </c>
      <c r="AY103" t="s">
        <v>19</v>
      </c>
      <c r="AZ103" t="s">
        <v>19</v>
      </c>
      <c r="BA103">
        <v>32</v>
      </c>
      <c r="BB103" t="s">
        <v>19</v>
      </c>
      <c r="BC103" t="s">
        <v>19</v>
      </c>
      <c r="BD103" t="s">
        <v>19</v>
      </c>
      <c r="BE103" t="s">
        <v>19</v>
      </c>
      <c r="BF103">
        <v>2</v>
      </c>
      <c r="BG103" t="s">
        <v>19</v>
      </c>
      <c r="BH103" t="s">
        <v>19</v>
      </c>
      <c r="BI103">
        <v>2</v>
      </c>
      <c r="BJ103">
        <v>1</v>
      </c>
      <c r="BK103" t="s">
        <v>19</v>
      </c>
      <c r="BL103" t="s">
        <v>19</v>
      </c>
      <c r="BM103">
        <v>1</v>
      </c>
      <c r="BN103">
        <v>161</v>
      </c>
      <c r="BO103">
        <v>46</v>
      </c>
      <c r="BP103">
        <v>74</v>
      </c>
      <c r="BQ103">
        <v>41</v>
      </c>
      <c r="BR103">
        <v>14</v>
      </c>
      <c r="BS103">
        <v>6</v>
      </c>
      <c r="BT103">
        <v>5</v>
      </c>
      <c r="BU103">
        <v>3</v>
      </c>
      <c r="BV103">
        <v>572</v>
      </c>
      <c r="BW103">
        <v>124</v>
      </c>
      <c r="BX103">
        <v>62</v>
      </c>
      <c r="BY103">
        <v>386</v>
      </c>
      <c r="BZ103">
        <v>176</v>
      </c>
      <c r="CA103">
        <v>58</v>
      </c>
      <c r="CB103">
        <v>30</v>
      </c>
      <c r="CC103">
        <v>88</v>
      </c>
      <c r="CD103">
        <v>106</v>
      </c>
      <c r="CE103">
        <v>22</v>
      </c>
      <c r="CF103">
        <v>30</v>
      </c>
      <c r="CG103">
        <v>54</v>
      </c>
    </row>
    <row r="104" spans="1:85">
      <c r="A104" t="s">
        <v>834</v>
      </c>
      <c r="B104">
        <v>1966</v>
      </c>
      <c r="C104">
        <v>567</v>
      </c>
      <c r="D104">
        <v>420</v>
      </c>
      <c r="E104">
        <v>979</v>
      </c>
      <c r="F104">
        <v>4</v>
      </c>
      <c r="G104" t="s">
        <v>19</v>
      </c>
      <c r="H104">
        <v>4</v>
      </c>
      <c r="I104" t="s">
        <v>19</v>
      </c>
      <c r="J104">
        <v>127</v>
      </c>
      <c r="K104">
        <v>26</v>
      </c>
      <c r="L104">
        <v>17</v>
      </c>
      <c r="M104">
        <v>84</v>
      </c>
      <c r="N104">
        <v>86</v>
      </c>
      <c r="O104">
        <v>15</v>
      </c>
      <c r="P104">
        <v>10</v>
      </c>
      <c r="Q104">
        <v>61</v>
      </c>
      <c r="R104">
        <v>263</v>
      </c>
      <c r="S104">
        <v>60</v>
      </c>
      <c r="T104">
        <v>35</v>
      </c>
      <c r="U104">
        <v>168</v>
      </c>
      <c r="V104">
        <v>31</v>
      </c>
      <c r="W104">
        <v>11</v>
      </c>
      <c r="X104" t="s">
        <v>19</v>
      </c>
      <c r="Y104">
        <v>20</v>
      </c>
      <c r="Z104">
        <v>5</v>
      </c>
      <c r="AA104">
        <v>2</v>
      </c>
      <c r="AB104" t="s">
        <v>19</v>
      </c>
      <c r="AC104">
        <v>3</v>
      </c>
      <c r="AD104" t="s">
        <v>19</v>
      </c>
      <c r="AE104" t="s">
        <v>19</v>
      </c>
      <c r="AF104" t="s">
        <v>19</v>
      </c>
      <c r="AG104" t="s">
        <v>19</v>
      </c>
      <c r="AH104">
        <v>97</v>
      </c>
      <c r="AI104">
        <v>7</v>
      </c>
      <c r="AJ104">
        <v>15</v>
      </c>
      <c r="AK104">
        <v>75</v>
      </c>
      <c r="AL104">
        <v>59</v>
      </c>
      <c r="AM104">
        <v>7</v>
      </c>
      <c r="AN104">
        <v>11</v>
      </c>
      <c r="AO104">
        <v>41</v>
      </c>
      <c r="AP104">
        <v>55</v>
      </c>
      <c r="AQ104">
        <v>27</v>
      </c>
      <c r="AR104">
        <v>7</v>
      </c>
      <c r="AS104">
        <v>21</v>
      </c>
      <c r="AT104">
        <v>16</v>
      </c>
      <c r="AU104">
        <v>6</v>
      </c>
      <c r="AV104">
        <v>2</v>
      </c>
      <c r="AW104">
        <v>8</v>
      </c>
      <c r="AX104">
        <v>50</v>
      </c>
      <c r="AY104">
        <v>9</v>
      </c>
      <c r="AZ104">
        <v>2</v>
      </c>
      <c r="BA104">
        <v>39</v>
      </c>
      <c r="BB104">
        <v>5</v>
      </c>
      <c r="BC104">
        <v>1</v>
      </c>
      <c r="BD104">
        <v>4</v>
      </c>
      <c r="BE104" t="s">
        <v>19</v>
      </c>
      <c r="BF104">
        <v>4</v>
      </c>
      <c r="BG104" t="s">
        <v>19</v>
      </c>
      <c r="BH104">
        <v>2</v>
      </c>
      <c r="BI104">
        <v>2</v>
      </c>
      <c r="BJ104">
        <v>1</v>
      </c>
      <c r="BK104" t="s">
        <v>19</v>
      </c>
      <c r="BL104" t="s">
        <v>19</v>
      </c>
      <c r="BM104">
        <v>1</v>
      </c>
      <c r="BN104">
        <v>267</v>
      </c>
      <c r="BO104">
        <v>97</v>
      </c>
      <c r="BP104">
        <v>136</v>
      </c>
      <c r="BQ104">
        <v>34</v>
      </c>
      <c r="BR104">
        <v>25</v>
      </c>
      <c r="BS104">
        <v>9</v>
      </c>
      <c r="BT104">
        <v>11</v>
      </c>
      <c r="BU104">
        <v>5</v>
      </c>
      <c r="BV104">
        <v>946</v>
      </c>
      <c r="BW104">
        <v>306</v>
      </c>
      <c r="BX104">
        <v>123</v>
      </c>
      <c r="BY104">
        <v>517</v>
      </c>
      <c r="BZ104">
        <v>252</v>
      </c>
      <c r="CA104">
        <v>103</v>
      </c>
      <c r="CB104">
        <v>49</v>
      </c>
      <c r="CC104">
        <v>100</v>
      </c>
      <c r="CD104">
        <v>213</v>
      </c>
      <c r="CE104">
        <v>53</v>
      </c>
      <c r="CF104">
        <v>87</v>
      </c>
      <c r="CG104">
        <v>73</v>
      </c>
    </row>
    <row r="105" spans="1:85">
      <c r="A105" t="s">
        <v>833</v>
      </c>
      <c r="B105">
        <v>1236</v>
      </c>
      <c r="C105">
        <v>279</v>
      </c>
      <c r="D105">
        <v>258</v>
      </c>
      <c r="E105">
        <v>699</v>
      </c>
      <c r="F105">
        <v>1</v>
      </c>
      <c r="G105" t="s">
        <v>19</v>
      </c>
      <c r="H105">
        <v>1</v>
      </c>
      <c r="I105" t="s">
        <v>19</v>
      </c>
      <c r="J105">
        <v>110</v>
      </c>
      <c r="K105">
        <v>7</v>
      </c>
      <c r="L105">
        <v>12</v>
      </c>
      <c r="M105">
        <v>91</v>
      </c>
      <c r="N105">
        <v>40</v>
      </c>
      <c r="O105">
        <v>4</v>
      </c>
      <c r="P105">
        <v>12</v>
      </c>
      <c r="Q105">
        <v>24</v>
      </c>
      <c r="R105">
        <v>156</v>
      </c>
      <c r="S105">
        <v>32</v>
      </c>
      <c r="T105">
        <v>28</v>
      </c>
      <c r="U105">
        <v>96</v>
      </c>
      <c r="V105">
        <v>13</v>
      </c>
      <c r="W105">
        <v>5</v>
      </c>
      <c r="X105">
        <v>1</v>
      </c>
      <c r="Y105">
        <v>7</v>
      </c>
      <c r="Z105">
        <v>4</v>
      </c>
      <c r="AA105">
        <v>4</v>
      </c>
      <c r="AB105" t="s">
        <v>19</v>
      </c>
      <c r="AC105" t="s">
        <v>19</v>
      </c>
      <c r="AD105" t="s">
        <v>19</v>
      </c>
      <c r="AE105" t="s">
        <v>19</v>
      </c>
      <c r="AF105" t="s">
        <v>19</v>
      </c>
      <c r="AG105" t="s">
        <v>19</v>
      </c>
      <c r="AH105">
        <v>76</v>
      </c>
      <c r="AI105">
        <v>5</v>
      </c>
      <c r="AJ105">
        <v>9</v>
      </c>
      <c r="AK105">
        <v>62</v>
      </c>
      <c r="AL105">
        <v>26</v>
      </c>
      <c r="AM105">
        <v>2</v>
      </c>
      <c r="AN105">
        <v>5</v>
      </c>
      <c r="AO105">
        <v>19</v>
      </c>
      <c r="AP105">
        <v>35</v>
      </c>
      <c r="AQ105">
        <v>15</v>
      </c>
      <c r="AR105">
        <v>13</v>
      </c>
      <c r="AS105">
        <v>7</v>
      </c>
      <c r="AT105">
        <v>2</v>
      </c>
      <c r="AU105">
        <v>1</v>
      </c>
      <c r="AV105" t="s">
        <v>19</v>
      </c>
      <c r="AW105">
        <v>1</v>
      </c>
      <c r="AX105">
        <v>32</v>
      </c>
      <c r="AY105">
        <v>5</v>
      </c>
      <c r="AZ105" t="s">
        <v>19</v>
      </c>
      <c r="BA105">
        <v>27</v>
      </c>
      <c r="BB105">
        <v>2</v>
      </c>
      <c r="BC105" t="s">
        <v>19</v>
      </c>
      <c r="BD105">
        <v>2</v>
      </c>
      <c r="BE105" t="s">
        <v>19</v>
      </c>
      <c r="BF105" t="s">
        <v>19</v>
      </c>
      <c r="BG105" t="s">
        <v>19</v>
      </c>
      <c r="BH105" t="s">
        <v>19</v>
      </c>
      <c r="BI105" t="s">
        <v>19</v>
      </c>
      <c r="BJ105">
        <v>1</v>
      </c>
      <c r="BK105" t="s">
        <v>19</v>
      </c>
      <c r="BL105">
        <v>1</v>
      </c>
      <c r="BM105" t="s">
        <v>19</v>
      </c>
      <c r="BN105">
        <v>180</v>
      </c>
      <c r="BO105">
        <v>53</v>
      </c>
      <c r="BP105">
        <v>82</v>
      </c>
      <c r="BQ105">
        <v>45</v>
      </c>
      <c r="BR105">
        <v>29</v>
      </c>
      <c r="BS105">
        <v>12</v>
      </c>
      <c r="BT105">
        <v>13</v>
      </c>
      <c r="BU105">
        <v>4</v>
      </c>
      <c r="BV105">
        <v>601</v>
      </c>
      <c r="BW105">
        <v>162</v>
      </c>
      <c r="BX105">
        <v>70</v>
      </c>
      <c r="BY105">
        <v>369</v>
      </c>
      <c r="BZ105">
        <v>184</v>
      </c>
      <c r="CA105">
        <v>50</v>
      </c>
      <c r="CB105">
        <v>30</v>
      </c>
      <c r="CC105">
        <v>104</v>
      </c>
      <c r="CD105">
        <v>113</v>
      </c>
      <c r="CE105">
        <v>16</v>
      </c>
      <c r="CF105">
        <v>50</v>
      </c>
      <c r="CG105">
        <v>47</v>
      </c>
    </row>
    <row r="106" spans="1:85">
      <c r="A106" t="s">
        <v>832</v>
      </c>
      <c r="B106">
        <v>1664</v>
      </c>
      <c r="C106">
        <v>385</v>
      </c>
      <c r="D106">
        <v>358</v>
      </c>
      <c r="E106">
        <v>921</v>
      </c>
      <c r="F106" t="s">
        <v>19</v>
      </c>
      <c r="G106" t="s">
        <v>19</v>
      </c>
      <c r="H106" t="s">
        <v>19</v>
      </c>
      <c r="I106" t="s">
        <v>19</v>
      </c>
      <c r="J106">
        <v>122</v>
      </c>
      <c r="K106">
        <v>8</v>
      </c>
      <c r="L106">
        <v>10</v>
      </c>
      <c r="M106">
        <v>104</v>
      </c>
      <c r="N106">
        <v>74</v>
      </c>
      <c r="O106">
        <v>6</v>
      </c>
      <c r="P106">
        <v>13</v>
      </c>
      <c r="Q106">
        <v>55</v>
      </c>
      <c r="R106">
        <v>212</v>
      </c>
      <c r="S106">
        <v>24</v>
      </c>
      <c r="T106">
        <v>35</v>
      </c>
      <c r="U106">
        <v>153</v>
      </c>
      <c r="V106">
        <v>23</v>
      </c>
      <c r="W106">
        <v>7</v>
      </c>
      <c r="X106">
        <v>4</v>
      </c>
      <c r="Y106">
        <v>12</v>
      </c>
      <c r="Z106">
        <v>9</v>
      </c>
      <c r="AA106">
        <v>2</v>
      </c>
      <c r="AB106" t="s">
        <v>19</v>
      </c>
      <c r="AC106">
        <v>7</v>
      </c>
      <c r="AD106" t="s">
        <v>19</v>
      </c>
      <c r="AE106" t="s">
        <v>19</v>
      </c>
      <c r="AF106" t="s">
        <v>19</v>
      </c>
      <c r="AG106" t="s">
        <v>19</v>
      </c>
      <c r="AH106">
        <v>71</v>
      </c>
      <c r="AI106">
        <v>1</v>
      </c>
      <c r="AJ106">
        <v>7</v>
      </c>
      <c r="AK106">
        <v>63</v>
      </c>
      <c r="AL106">
        <v>46</v>
      </c>
      <c r="AM106">
        <v>3</v>
      </c>
      <c r="AN106">
        <v>11</v>
      </c>
      <c r="AO106">
        <v>32</v>
      </c>
      <c r="AP106">
        <v>38</v>
      </c>
      <c r="AQ106">
        <v>8</v>
      </c>
      <c r="AR106">
        <v>9</v>
      </c>
      <c r="AS106">
        <v>21</v>
      </c>
      <c r="AT106">
        <v>25</v>
      </c>
      <c r="AU106">
        <v>3</v>
      </c>
      <c r="AV106">
        <v>4</v>
      </c>
      <c r="AW106">
        <v>18</v>
      </c>
      <c r="AX106">
        <v>77</v>
      </c>
      <c r="AY106">
        <v>2</v>
      </c>
      <c r="AZ106">
        <v>27</v>
      </c>
      <c r="BA106">
        <v>48</v>
      </c>
      <c r="BB106">
        <v>11</v>
      </c>
      <c r="BC106">
        <v>4</v>
      </c>
      <c r="BD106">
        <v>7</v>
      </c>
      <c r="BE106" t="s">
        <v>19</v>
      </c>
      <c r="BF106" t="s">
        <v>19</v>
      </c>
      <c r="BG106" t="s">
        <v>19</v>
      </c>
      <c r="BH106" t="s">
        <v>19</v>
      </c>
      <c r="BI106" t="s">
        <v>19</v>
      </c>
      <c r="BJ106" t="s">
        <v>19</v>
      </c>
      <c r="BK106" t="s">
        <v>19</v>
      </c>
      <c r="BL106" t="s">
        <v>19</v>
      </c>
      <c r="BM106" t="s">
        <v>19</v>
      </c>
      <c r="BN106">
        <v>215</v>
      </c>
      <c r="BO106">
        <v>73</v>
      </c>
      <c r="BP106">
        <v>115</v>
      </c>
      <c r="BQ106">
        <v>27</v>
      </c>
      <c r="BR106">
        <v>24</v>
      </c>
      <c r="BS106">
        <v>16</v>
      </c>
      <c r="BT106">
        <v>8</v>
      </c>
      <c r="BU106" t="s">
        <v>19</v>
      </c>
      <c r="BV106">
        <v>772</v>
      </c>
      <c r="BW106">
        <v>238</v>
      </c>
      <c r="BX106">
        <v>90</v>
      </c>
      <c r="BY106">
        <v>444</v>
      </c>
      <c r="BZ106">
        <v>274</v>
      </c>
      <c r="CA106">
        <v>108</v>
      </c>
      <c r="CB106">
        <v>51</v>
      </c>
      <c r="CC106">
        <v>115</v>
      </c>
      <c r="CD106">
        <v>181</v>
      </c>
      <c r="CE106">
        <v>30</v>
      </c>
      <c r="CF106">
        <v>61</v>
      </c>
      <c r="CG106">
        <v>90</v>
      </c>
    </row>
    <row r="107" spans="1:85">
      <c r="A107" t="s">
        <v>831</v>
      </c>
      <c r="B107">
        <v>2905</v>
      </c>
      <c r="C107">
        <v>616</v>
      </c>
      <c r="D107">
        <v>656</v>
      </c>
      <c r="E107">
        <v>1633</v>
      </c>
      <c r="F107">
        <v>1</v>
      </c>
      <c r="G107" t="s">
        <v>19</v>
      </c>
      <c r="H107" t="s">
        <v>19</v>
      </c>
      <c r="I107">
        <v>1</v>
      </c>
      <c r="J107">
        <v>246</v>
      </c>
      <c r="K107">
        <v>19</v>
      </c>
      <c r="L107">
        <v>28</v>
      </c>
      <c r="M107">
        <v>199</v>
      </c>
      <c r="N107">
        <v>143</v>
      </c>
      <c r="O107">
        <v>21</v>
      </c>
      <c r="P107">
        <v>19</v>
      </c>
      <c r="Q107">
        <v>103</v>
      </c>
      <c r="R107">
        <v>362</v>
      </c>
      <c r="S107">
        <v>48</v>
      </c>
      <c r="T107">
        <v>45</v>
      </c>
      <c r="U107">
        <v>269</v>
      </c>
      <c r="V107">
        <v>34</v>
      </c>
      <c r="W107">
        <v>13</v>
      </c>
      <c r="X107" t="s">
        <v>19</v>
      </c>
      <c r="Y107">
        <v>21</v>
      </c>
      <c r="Z107">
        <v>8</v>
      </c>
      <c r="AA107">
        <v>4</v>
      </c>
      <c r="AB107" t="s">
        <v>19</v>
      </c>
      <c r="AC107">
        <v>4</v>
      </c>
      <c r="AD107">
        <v>1</v>
      </c>
      <c r="AE107" t="s">
        <v>19</v>
      </c>
      <c r="AF107">
        <v>1</v>
      </c>
      <c r="AG107" t="s">
        <v>19</v>
      </c>
      <c r="AH107">
        <v>187</v>
      </c>
      <c r="AI107">
        <v>9</v>
      </c>
      <c r="AJ107">
        <v>26</v>
      </c>
      <c r="AK107">
        <v>152</v>
      </c>
      <c r="AL107">
        <v>89</v>
      </c>
      <c r="AM107">
        <v>6</v>
      </c>
      <c r="AN107">
        <v>16</v>
      </c>
      <c r="AO107">
        <v>67</v>
      </c>
      <c r="AP107">
        <v>23</v>
      </c>
      <c r="AQ107">
        <v>13</v>
      </c>
      <c r="AR107">
        <v>1</v>
      </c>
      <c r="AS107">
        <v>9</v>
      </c>
      <c r="AT107">
        <v>20</v>
      </c>
      <c r="AU107">
        <v>3</v>
      </c>
      <c r="AV107">
        <v>1</v>
      </c>
      <c r="AW107">
        <v>16</v>
      </c>
      <c r="AX107">
        <v>119</v>
      </c>
      <c r="AY107">
        <v>7</v>
      </c>
      <c r="AZ107">
        <v>24</v>
      </c>
      <c r="BA107">
        <v>88</v>
      </c>
      <c r="BB107">
        <v>8</v>
      </c>
      <c r="BC107" t="s">
        <v>19</v>
      </c>
      <c r="BD107">
        <v>6</v>
      </c>
      <c r="BE107">
        <v>2</v>
      </c>
      <c r="BF107">
        <v>7</v>
      </c>
      <c r="BG107" t="s">
        <v>19</v>
      </c>
      <c r="BH107">
        <v>3</v>
      </c>
      <c r="BI107">
        <v>4</v>
      </c>
      <c r="BJ107">
        <v>1</v>
      </c>
      <c r="BK107" t="s">
        <v>19</v>
      </c>
      <c r="BL107" t="s">
        <v>19</v>
      </c>
      <c r="BM107">
        <v>1</v>
      </c>
      <c r="BN107">
        <v>387</v>
      </c>
      <c r="BO107">
        <v>107</v>
      </c>
      <c r="BP107">
        <v>216</v>
      </c>
      <c r="BQ107">
        <v>64</v>
      </c>
      <c r="BR107">
        <v>40</v>
      </c>
      <c r="BS107">
        <v>12</v>
      </c>
      <c r="BT107">
        <v>19</v>
      </c>
      <c r="BU107">
        <v>9</v>
      </c>
      <c r="BV107">
        <v>1316</v>
      </c>
      <c r="BW107">
        <v>370</v>
      </c>
      <c r="BX107">
        <v>182</v>
      </c>
      <c r="BY107">
        <v>764</v>
      </c>
      <c r="BZ107">
        <v>423</v>
      </c>
      <c r="CA107">
        <v>121</v>
      </c>
      <c r="CB107">
        <v>111</v>
      </c>
      <c r="CC107">
        <v>191</v>
      </c>
      <c r="CD107">
        <v>315</v>
      </c>
      <c r="CE107">
        <v>44</v>
      </c>
      <c r="CF107">
        <v>133</v>
      </c>
      <c r="CG107">
        <v>138</v>
      </c>
    </row>
    <row r="108" spans="1:85">
      <c r="A108" t="s">
        <v>830</v>
      </c>
      <c r="B108">
        <v>1263</v>
      </c>
      <c r="C108">
        <v>322</v>
      </c>
      <c r="D108">
        <v>268</v>
      </c>
      <c r="E108">
        <v>673</v>
      </c>
      <c r="F108" t="s">
        <v>19</v>
      </c>
      <c r="G108" t="s">
        <v>19</v>
      </c>
      <c r="H108" t="s">
        <v>19</v>
      </c>
      <c r="I108" t="s">
        <v>19</v>
      </c>
      <c r="J108">
        <v>111</v>
      </c>
      <c r="K108">
        <v>16</v>
      </c>
      <c r="L108">
        <v>10</v>
      </c>
      <c r="M108">
        <v>85</v>
      </c>
      <c r="N108">
        <v>39</v>
      </c>
      <c r="O108">
        <v>5</v>
      </c>
      <c r="P108">
        <v>4</v>
      </c>
      <c r="Q108">
        <v>30</v>
      </c>
      <c r="R108">
        <v>157</v>
      </c>
      <c r="S108">
        <v>27</v>
      </c>
      <c r="T108">
        <v>17</v>
      </c>
      <c r="U108">
        <v>113</v>
      </c>
      <c r="V108">
        <v>14</v>
      </c>
      <c r="W108">
        <v>5</v>
      </c>
      <c r="X108">
        <v>4</v>
      </c>
      <c r="Y108">
        <v>5</v>
      </c>
      <c r="Z108">
        <v>7</v>
      </c>
      <c r="AA108">
        <v>2</v>
      </c>
      <c r="AB108">
        <v>3</v>
      </c>
      <c r="AC108">
        <v>2</v>
      </c>
      <c r="AD108" t="s">
        <v>19</v>
      </c>
      <c r="AE108" t="s">
        <v>19</v>
      </c>
      <c r="AF108" t="s">
        <v>19</v>
      </c>
      <c r="AG108" t="s">
        <v>19</v>
      </c>
      <c r="AH108">
        <v>67</v>
      </c>
      <c r="AI108">
        <v>4</v>
      </c>
      <c r="AJ108">
        <v>4</v>
      </c>
      <c r="AK108">
        <v>59</v>
      </c>
      <c r="AL108">
        <v>31</v>
      </c>
      <c r="AM108">
        <v>1</v>
      </c>
      <c r="AN108">
        <v>3</v>
      </c>
      <c r="AO108">
        <v>27</v>
      </c>
      <c r="AP108">
        <v>32</v>
      </c>
      <c r="AQ108">
        <v>15</v>
      </c>
      <c r="AR108">
        <v>3</v>
      </c>
      <c r="AS108">
        <v>14</v>
      </c>
      <c r="AT108">
        <v>6</v>
      </c>
      <c r="AU108" t="s">
        <v>19</v>
      </c>
      <c r="AV108" t="s">
        <v>19</v>
      </c>
      <c r="AW108">
        <v>6</v>
      </c>
      <c r="AX108">
        <v>35</v>
      </c>
      <c r="AY108">
        <v>7</v>
      </c>
      <c r="AZ108">
        <v>1</v>
      </c>
      <c r="BA108">
        <v>27</v>
      </c>
      <c r="BB108">
        <v>7</v>
      </c>
      <c r="BC108">
        <v>1</v>
      </c>
      <c r="BD108">
        <v>6</v>
      </c>
      <c r="BE108" t="s">
        <v>19</v>
      </c>
      <c r="BF108" t="s">
        <v>19</v>
      </c>
      <c r="BG108" t="s">
        <v>19</v>
      </c>
      <c r="BH108" t="s">
        <v>19</v>
      </c>
      <c r="BI108" t="s">
        <v>19</v>
      </c>
      <c r="BJ108" t="s">
        <v>19</v>
      </c>
      <c r="BK108" t="s">
        <v>19</v>
      </c>
      <c r="BL108" t="s">
        <v>19</v>
      </c>
      <c r="BM108" t="s">
        <v>19</v>
      </c>
      <c r="BN108">
        <v>172</v>
      </c>
      <c r="BO108">
        <v>46</v>
      </c>
      <c r="BP108">
        <v>92</v>
      </c>
      <c r="BQ108">
        <v>34</v>
      </c>
      <c r="BR108">
        <v>24</v>
      </c>
      <c r="BS108">
        <v>3</v>
      </c>
      <c r="BT108">
        <v>15</v>
      </c>
      <c r="BU108">
        <v>6</v>
      </c>
      <c r="BV108">
        <v>623</v>
      </c>
      <c r="BW108">
        <v>195</v>
      </c>
      <c r="BX108">
        <v>72</v>
      </c>
      <c r="BY108">
        <v>356</v>
      </c>
      <c r="BZ108">
        <v>195</v>
      </c>
      <c r="CA108">
        <v>77</v>
      </c>
      <c r="CB108">
        <v>33</v>
      </c>
      <c r="CC108">
        <v>85</v>
      </c>
      <c r="CD108">
        <v>119</v>
      </c>
      <c r="CE108">
        <v>25</v>
      </c>
      <c r="CF108">
        <v>66</v>
      </c>
      <c r="CG108">
        <v>28</v>
      </c>
    </row>
    <row r="109" spans="1:85">
      <c r="A109" t="s">
        <v>829</v>
      </c>
      <c r="B109">
        <v>1866</v>
      </c>
      <c r="C109">
        <v>442</v>
      </c>
      <c r="D109">
        <v>468</v>
      </c>
      <c r="E109">
        <v>956</v>
      </c>
      <c r="F109">
        <v>1</v>
      </c>
      <c r="G109" t="s">
        <v>19</v>
      </c>
      <c r="H109">
        <v>1</v>
      </c>
      <c r="I109" t="s">
        <v>19</v>
      </c>
      <c r="J109">
        <v>130</v>
      </c>
      <c r="K109">
        <v>8</v>
      </c>
      <c r="L109">
        <v>34</v>
      </c>
      <c r="M109">
        <v>88</v>
      </c>
      <c r="N109">
        <v>107</v>
      </c>
      <c r="O109">
        <v>11</v>
      </c>
      <c r="P109">
        <v>19</v>
      </c>
      <c r="Q109">
        <v>77</v>
      </c>
      <c r="R109">
        <v>248</v>
      </c>
      <c r="S109">
        <v>31</v>
      </c>
      <c r="T109">
        <v>62</v>
      </c>
      <c r="U109">
        <v>155</v>
      </c>
      <c r="V109">
        <v>18</v>
      </c>
      <c r="W109">
        <v>3</v>
      </c>
      <c r="X109">
        <v>2</v>
      </c>
      <c r="Y109">
        <v>13</v>
      </c>
      <c r="Z109">
        <v>3</v>
      </c>
      <c r="AA109">
        <v>2</v>
      </c>
      <c r="AB109" t="s">
        <v>19</v>
      </c>
      <c r="AC109">
        <v>1</v>
      </c>
      <c r="AD109">
        <v>1</v>
      </c>
      <c r="AE109" t="s">
        <v>19</v>
      </c>
      <c r="AF109" t="s">
        <v>19</v>
      </c>
      <c r="AG109">
        <v>1</v>
      </c>
      <c r="AH109">
        <v>110</v>
      </c>
      <c r="AI109">
        <v>3</v>
      </c>
      <c r="AJ109">
        <v>37</v>
      </c>
      <c r="AK109">
        <v>70</v>
      </c>
      <c r="AL109">
        <v>66</v>
      </c>
      <c r="AM109">
        <v>4</v>
      </c>
      <c r="AN109">
        <v>15</v>
      </c>
      <c r="AO109">
        <v>47</v>
      </c>
      <c r="AP109">
        <v>41</v>
      </c>
      <c r="AQ109">
        <v>15</v>
      </c>
      <c r="AR109">
        <v>8</v>
      </c>
      <c r="AS109">
        <v>18</v>
      </c>
      <c r="AT109">
        <v>9</v>
      </c>
      <c r="AU109">
        <v>4</v>
      </c>
      <c r="AV109" t="s">
        <v>19</v>
      </c>
      <c r="AW109">
        <v>5</v>
      </c>
      <c r="AX109">
        <v>63</v>
      </c>
      <c r="AY109" t="s">
        <v>19</v>
      </c>
      <c r="AZ109">
        <v>9</v>
      </c>
      <c r="BA109">
        <v>54</v>
      </c>
      <c r="BB109">
        <v>5</v>
      </c>
      <c r="BC109">
        <v>1</v>
      </c>
      <c r="BD109">
        <v>4</v>
      </c>
      <c r="BE109" t="s">
        <v>19</v>
      </c>
      <c r="BF109" t="s">
        <v>19</v>
      </c>
      <c r="BG109" t="s">
        <v>19</v>
      </c>
      <c r="BH109" t="s">
        <v>19</v>
      </c>
      <c r="BI109" t="s">
        <v>19</v>
      </c>
      <c r="BJ109">
        <v>1</v>
      </c>
      <c r="BK109" t="s">
        <v>19</v>
      </c>
      <c r="BL109" t="s">
        <v>19</v>
      </c>
      <c r="BM109">
        <v>1</v>
      </c>
      <c r="BN109">
        <v>272</v>
      </c>
      <c r="BO109">
        <v>90</v>
      </c>
      <c r="BP109">
        <v>135</v>
      </c>
      <c r="BQ109">
        <v>47</v>
      </c>
      <c r="BR109">
        <v>21</v>
      </c>
      <c r="BS109">
        <v>8</v>
      </c>
      <c r="BT109">
        <v>8</v>
      </c>
      <c r="BU109">
        <v>5</v>
      </c>
      <c r="BV109">
        <v>840</v>
      </c>
      <c r="BW109">
        <v>259</v>
      </c>
      <c r="BX109">
        <v>122</v>
      </c>
      <c r="BY109">
        <v>459</v>
      </c>
      <c r="BZ109">
        <v>198</v>
      </c>
      <c r="CA109">
        <v>71</v>
      </c>
      <c r="CB109">
        <v>55</v>
      </c>
      <c r="CC109">
        <v>72</v>
      </c>
      <c r="CD109">
        <v>199</v>
      </c>
      <c r="CE109">
        <v>42</v>
      </c>
      <c r="CF109">
        <v>82</v>
      </c>
      <c r="CG109">
        <v>75</v>
      </c>
    </row>
    <row r="110" spans="1:85">
      <c r="A110" t="s">
        <v>828</v>
      </c>
      <c r="B110">
        <v>1824</v>
      </c>
      <c r="C110">
        <v>438</v>
      </c>
      <c r="D110">
        <v>359</v>
      </c>
      <c r="E110">
        <v>1027</v>
      </c>
      <c r="F110">
        <v>1</v>
      </c>
      <c r="G110" t="s">
        <v>19</v>
      </c>
      <c r="H110">
        <v>1</v>
      </c>
      <c r="I110" t="s">
        <v>19</v>
      </c>
      <c r="J110">
        <v>168</v>
      </c>
      <c r="K110">
        <v>16</v>
      </c>
      <c r="L110">
        <v>16</v>
      </c>
      <c r="M110">
        <v>136</v>
      </c>
      <c r="N110">
        <v>63</v>
      </c>
      <c r="O110">
        <v>8</v>
      </c>
      <c r="P110">
        <v>10</v>
      </c>
      <c r="Q110">
        <v>45</v>
      </c>
      <c r="R110">
        <v>195</v>
      </c>
      <c r="S110">
        <v>28</v>
      </c>
      <c r="T110">
        <v>25</v>
      </c>
      <c r="U110">
        <v>142</v>
      </c>
      <c r="V110">
        <v>39</v>
      </c>
      <c r="W110">
        <v>7</v>
      </c>
      <c r="X110">
        <v>2</v>
      </c>
      <c r="Y110">
        <v>30</v>
      </c>
      <c r="Z110">
        <v>12</v>
      </c>
      <c r="AA110">
        <v>4</v>
      </c>
      <c r="AB110">
        <v>1</v>
      </c>
      <c r="AC110">
        <v>7</v>
      </c>
      <c r="AD110">
        <v>2</v>
      </c>
      <c r="AE110">
        <v>1</v>
      </c>
      <c r="AF110" t="s">
        <v>19</v>
      </c>
      <c r="AG110">
        <v>1</v>
      </c>
      <c r="AH110">
        <v>81</v>
      </c>
      <c r="AI110">
        <v>3</v>
      </c>
      <c r="AJ110">
        <v>15</v>
      </c>
      <c r="AK110">
        <v>63</v>
      </c>
      <c r="AL110">
        <v>28</v>
      </c>
      <c r="AM110">
        <v>2</v>
      </c>
      <c r="AN110">
        <v>6</v>
      </c>
      <c r="AO110">
        <v>20</v>
      </c>
      <c r="AP110">
        <v>27</v>
      </c>
      <c r="AQ110">
        <v>9</v>
      </c>
      <c r="AR110">
        <v>1</v>
      </c>
      <c r="AS110">
        <v>17</v>
      </c>
      <c r="AT110">
        <v>6</v>
      </c>
      <c r="AU110">
        <v>2</v>
      </c>
      <c r="AV110" t="s">
        <v>19</v>
      </c>
      <c r="AW110">
        <v>4</v>
      </c>
      <c r="AX110">
        <v>63</v>
      </c>
      <c r="AY110">
        <v>4</v>
      </c>
      <c r="AZ110">
        <v>5</v>
      </c>
      <c r="BA110">
        <v>54</v>
      </c>
      <c r="BB110">
        <v>5</v>
      </c>
      <c r="BC110">
        <v>2</v>
      </c>
      <c r="BD110">
        <v>3</v>
      </c>
      <c r="BE110" t="s">
        <v>19</v>
      </c>
      <c r="BF110">
        <v>4</v>
      </c>
      <c r="BG110" t="s">
        <v>19</v>
      </c>
      <c r="BH110">
        <v>1</v>
      </c>
      <c r="BI110">
        <v>3</v>
      </c>
      <c r="BJ110">
        <v>2</v>
      </c>
      <c r="BK110">
        <v>1</v>
      </c>
      <c r="BL110" t="s">
        <v>19</v>
      </c>
      <c r="BM110">
        <v>1</v>
      </c>
      <c r="BN110">
        <v>226</v>
      </c>
      <c r="BO110">
        <v>80</v>
      </c>
      <c r="BP110">
        <v>114</v>
      </c>
      <c r="BQ110">
        <v>32</v>
      </c>
      <c r="BR110">
        <v>9</v>
      </c>
      <c r="BS110">
        <v>4</v>
      </c>
      <c r="BT110">
        <v>5</v>
      </c>
      <c r="BU110" t="s">
        <v>19</v>
      </c>
      <c r="BV110">
        <v>893</v>
      </c>
      <c r="BW110">
        <v>269</v>
      </c>
      <c r="BX110">
        <v>110</v>
      </c>
      <c r="BY110">
        <v>514</v>
      </c>
      <c r="BZ110">
        <v>214</v>
      </c>
      <c r="CA110">
        <v>75</v>
      </c>
      <c r="CB110">
        <v>41</v>
      </c>
      <c r="CC110">
        <v>98</v>
      </c>
      <c r="CD110">
        <v>204</v>
      </c>
      <c r="CE110">
        <v>30</v>
      </c>
      <c r="CF110">
        <v>74</v>
      </c>
      <c r="CG110">
        <v>100</v>
      </c>
    </row>
    <row r="111" spans="1:85">
      <c r="A111" t="s">
        <v>827</v>
      </c>
      <c r="B111">
        <v>2130</v>
      </c>
      <c r="C111">
        <v>554</v>
      </c>
      <c r="D111">
        <v>697</v>
      </c>
      <c r="E111">
        <v>879</v>
      </c>
      <c r="F111">
        <v>2</v>
      </c>
      <c r="G111" t="s">
        <v>19</v>
      </c>
      <c r="H111">
        <v>2</v>
      </c>
      <c r="I111" t="s">
        <v>19</v>
      </c>
      <c r="J111">
        <v>128</v>
      </c>
      <c r="K111">
        <v>8</v>
      </c>
      <c r="L111">
        <v>20</v>
      </c>
      <c r="M111">
        <v>100</v>
      </c>
      <c r="N111">
        <v>148</v>
      </c>
      <c r="O111">
        <v>6</v>
      </c>
      <c r="P111">
        <v>47</v>
      </c>
      <c r="Q111">
        <v>95</v>
      </c>
      <c r="R111">
        <v>290</v>
      </c>
      <c r="S111">
        <v>38</v>
      </c>
      <c r="T111">
        <v>75</v>
      </c>
      <c r="U111">
        <v>177</v>
      </c>
      <c r="V111">
        <v>36</v>
      </c>
      <c r="W111">
        <v>5</v>
      </c>
      <c r="X111">
        <v>13</v>
      </c>
      <c r="Y111">
        <v>18</v>
      </c>
      <c r="Z111">
        <v>6</v>
      </c>
      <c r="AA111">
        <v>3</v>
      </c>
      <c r="AB111">
        <v>1</v>
      </c>
      <c r="AC111">
        <v>2</v>
      </c>
      <c r="AD111" t="s">
        <v>19</v>
      </c>
      <c r="AE111" t="s">
        <v>19</v>
      </c>
      <c r="AF111" t="s">
        <v>19</v>
      </c>
      <c r="AG111" t="s">
        <v>19</v>
      </c>
      <c r="AH111">
        <v>99</v>
      </c>
      <c r="AI111">
        <v>9</v>
      </c>
      <c r="AJ111">
        <v>16</v>
      </c>
      <c r="AK111">
        <v>74</v>
      </c>
      <c r="AL111">
        <v>110</v>
      </c>
      <c r="AM111">
        <v>3</v>
      </c>
      <c r="AN111">
        <v>38</v>
      </c>
      <c r="AO111">
        <v>69</v>
      </c>
      <c r="AP111">
        <v>33</v>
      </c>
      <c r="AQ111">
        <v>18</v>
      </c>
      <c r="AR111">
        <v>7</v>
      </c>
      <c r="AS111">
        <v>8</v>
      </c>
      <c r="AT111">
        <v>6</v>
      </c>
      <c r="AU111" t="s">
        <v>19</v>
      </c>
      <c r="AV111" t="s">
        <v>19</v>
      </c>
      <c r="AW111">
        <v>6</v>
      </c>
      <c r="AX111">
        <v>69</v>
      </c>
      <c r="AY111">
        <v>18</v>
      </c>
      <c r="AZ111">
        <v>16</v>
      </c>
      <c r="BA111">
        <v>35</v>
      </c>
      <c r="BB111">
        <v>6</v>
      </c>
      <c r="BC111">
        <v>2</v>
      </c>
      <c r="BD111">
        <v>1</v>
      </c>
      <c r="BE111">
        <v>3</v>
      </c>
      <c r="BF111" t="s">
        <v>19</v>
      </c>
      <c r="BG111" t="s">
        <v>19</v>
      </c>
      <c r="BH111" t="s">
        <v>19</v>
      </c>
      <c r="BI111" t="s">
        <v>19</v>
      </c>
      <c r="BJ111">
        <v>2</v>
      </c>
      <c r="BK111" t="s">
        <v>19</v>
      </c>
      <c r="BL111">
        <v>2</v>
      </c>
      <c r="BM111" t="s">
        <v>19</v>
      </c>
      <c r="BN111">
        <v>295</v>
      </c>
      <c r="BO111">
        <v>98</v>
      </c>
      <c r="BP111">
        <v>170</v>
      </c>
      <c r="BQ111">
        <v>27</v>
      </c>
      <c r="BR111">
        <v>19</v>
      </c>
      <c r="BS111">
        <v>5</v>
      </c>
      <c r="BT111">
        <v>8</v>
      </c>
      <c r="BU111">
        <v>6</v>
      </c>
      <c r="BV111">
        <v>1043</v>
      </c>
      <c r="BW111">
        <v>360</v>
      </c>
      <c r="BX111">
        <v>266</v>
      </c>
      <c r="BY111">
        <v>417</v>
      </c>
      <c r="BZ111">
        <v>314</v>
      </c>
      <c r="CA111">
        <v>135</v>
      </c>
      <c r="CB111">
        <v>101</v>
      </c>
      <c r="CC111">
        <v>78</v>
      </c>
      <c r="CD111">
        <v>147</v>
      </c>
      <c r="CE111">
        <v>24</v>
      </c>
      <c r="CF111">
        <v>98</v>
      </c>
      <c r="CG111">
        <v>25</v>
      </c>
    </row>
    <row r="112" spans="1:85">
      <c r="A112" t="s">
        <v>826</v>
      </c>
      <c r="B112">
        <v>2270</v>
      </c>
      <c r="C112">
        <v>477</v>
      </c>
      <c r="D112">
        <v>679</v>
      </c>
      <c r="E112">
        <v>1114</v>
      </c>
      <c r="F112">
        <v>1</v>
      </c>
      <c r="G112">
        <v>1</v>
      </c>
      <c r="H112" t="s">
        <v>19</v>
      </c>
      <c r="I112" t="s">
        <v>19</v>
      </c>
      <c r="J112">
        <v>182</v>
      </c>
      <c r="K112">
        <v>9</v>
      </c>
      <c r="L112">
        <v>62</v>
      </c>
      <c r="M112">
        <v>111</v>
      </c>
      <c r="N112">
        <v>111</v>
      </c>
      <c r="O112">
        <v>11</v>
      </c>
      <c r="P112">
        <v>35</v>
      </c>
      <c r="Q112">
        <v>65</v>
      </c>
      <c r="R112">
        <v>302</v>
      </c>
      <c r="S112">
        <v>35</v>
      </c>
      <c r="T112">
        <v>88</v>
      </c>
      <c r="U112">
        <v>179</v>
      </c>
      <c r="V112">
        <v>28</v>
      </c>
      <c r="W112">
        <v>8</v>
      </c>
      <c r="X112">
        <v>1</v>
      </c>
      <c r="Y112">
        <v>19</v>
      </c>
      <c r="Z112">
        <v>28</v>
      </c>
      <c r="AA112">
        <v>9</v>
      </c>
      <c r="AB112">
        <v>7</v>
      </c>
      <c r="AC112">
        <v>12</v>
      </c>
      <c r="AD112">
        <v>4</v>
      </c>
      <c r="AE112" t="s">
        <v>19</v>
      </c>
      <c r="AF112">
        <v>1</v>
      </c>
      <c r="AG112">
        <v>3</v>
      </c>
      <c r="AH112">
        <v>151</v>
      </c>
      <c r="AI112">
        <v>5</v>
      </c>
      <c r="AJ112">
        <v>55</v>
      </c>
      <c r="AK112">
        <v>91</v>
      </c>
      <c r="AL112">
        <v>68</v>
      </c>
      <c r="AM112">
        <v>6</v>
      </c>
      <c r="AN112">
        <v>21</v>
      </c>
      <c r="AO112">
        <v>41</v>
      </c>
      <c r="AP112">
        <v>11</v>
      </c>
      <c r="AQ112">
        <v>4</v>
      </c>
      <c r="AR112">
        <v>2</v>
      </c>
      <c r="AS112">
        <v>5</v>
      </c>
      <c r="AT112">
        <v>12</v>
      </c>
      <c r="AU112">
        <v>3</v>
      </c>
      <c r="AV112">
        <v>1</v>
      </c>
      <c r="AW112">
        <v>8</v>
      </c>
      <c r="AX112">
        <v>137</v>
      </c>
      <c r="AY112">
        <v>6</v>
      </c>
      <c r="AZ112">
        <v>12</v>
      </c>
      <c r="BA112">
        <v>119</v>
      </c>
      <c r="BB112">
        <v>14</v>
      </c>
      <c r="BC112">
        <v>5</v>
      </c>
      <c r="BD112">
        <v>5</v>
      </c>
      <c r="BE112">
        <v>4</v>
      </c>
      <c r="BF112">
        <v>4</v>
      </c>
      <c r="BG112" t="s">
        <v>19</v>
      </c>
      <c r="BH112" t="s">
        <v>19</v>
      </c>
      <c r="BI112">
        <v>4</v>
      </c>
      <c r="BJ112">
        <v>2</v>
      </c>
      <c r="BK112">
        <v>1</v>
      </c>
      <c r="BL112" t="s">
        <v>19</v>
      </c>
      <c r="BM112">
        <v>1</v>
      </c>
      <c r="BN112">
        <v>313</v>
      </c>
      <c r="BO112">
        <v>68</v>
      </c>
      <c r="BP112">
        <v>178</v>
      </c>
      <c r="BQ112">
        <v>67</v>
      </c>
      <c r="BR112">
        <v>60</v>
      </c>
      <c r="BS112">
        <v>17</v>
      </c>
      <c r="BT112">
        <v>36</v>
      </c>
      <c r="BU112">
        <v>7</v>
      </c>
      <c r="BV112">
        <v>970</v>
      </c>
      <c r="BW112">
        <v>313</v>
      </c>
      <c r="BX112">
        <v>205</v>
      </c>
      <c r="BY112">
        <v>452</v>
      </c>
      <c r="BZ112">
        <v>367</v>
      </c>
      <c r="CA112">
        <v>158</v>
      </c>
      <c r="CB112">
        <v>81</v>
      </c>
      <c r="CC112">
        <v>128</v>
      </c>
      <c r="CD112">
        <v>234</v>
      </c>
      <c r="CE112">
        <v>28</v>
      </c>
      <c r="CF112">
        <v>94</v>
      </c>
      <c r="CG112">
        <v>112</v>
      </c>
    </row>
    <row r="113" spans="1:85">
      <c r="A113" t="s">
        <v>825</v>
      </c>
      <c r="B113">
        <v>2722</v>
      </c>
      <c r="C113">
        <v>683</v>
      </c>
      <c r="D113">
        <v>771</v>
      </c>
      <c r="E113">
        <v>1268</v>
      </c>
      <c r="F113">
        <v>3</v>
      </c>
      <c r="G113" t="s">
        <v>19</v>
      </c>
      <c r="H113">
        <v>1</v>
      </c>
      <c r="I113">
        <v>2</v>
      </c>
      <c r="J113">
        <v>99</v>
      </c>
      <c r="K113">
        <v>11</v>
      </c>
      <c r="L113">
        <v>24</v>
      </c>
      <c r="M113">
        <v>64</v>
      </c>
      <c r="N113">
        <v>210</v>
      </c>
      <c r="O113">
        <v>17</v>
      </c>
      <c r="P113">
        <v>64</v>
      </c>
      <c r="Q113">
        <v>129</v>
      </c>
      <c r="R113">
        <v>358</v>
      </c>
      <c r="S113">
        <v>39</v>
      </c>
      <c r="T113">
        <v>95</v>
      </c>
      <c r="U113">
        <v>224</v>
      </c>
      <c r="V113">
        <v>44</v>
      </c>
      <c r="W113">
        <v>8</v>
      </c>
      <c r="X113">
        <v>8</v>
      </c>
      <c r="Y113">
        <v>28</v>
      </c>
      <c r="Z113">
        <v>16</v>
      </c>
      <c r="AA113">
        <v>4</v>
      </c>
      <c r="AB113">
        <v>1</v>
      </c>
      <c r="AC113">
        <v>11</v>
      </c>
      <c r="AD113">
        <v>8</v>
      </c>
      <c r="AE113" t="s">
        <v>19</v>
      </c>
      <c r="AF113">
        <v>1</v>
      </c>
      <c r="AG113">
        <v>7</v>
      </c>
      <c r="AH113">
        <v>102</v>
      </c>
      <c r="AI113">
        <v>7</v>
      </c>
      <c r="AJ113">
        <v>25</v>
      </c>
      <c r="AK113">
        <v>70</v>
      </c>
      <c r="AL113">
        <v>166</v>
      </c>
      <c r="AM113">
        <v>16</v>
      </c>
      <c r="AN113">
        <v>58</v>
      </c>
      <c r="AO113">
        <v>92</v>
      </c>
      <c r="AP113">
        <v>11</v>
      </c>
      <c r="AQ113">
        <v>3</v>
      </c>
      <c r="AR113">
        <v>2</v>
      </c>
      <c r="AS113">
        <v>6</v>
      </c>
      <c r="AT113">
        <v>11</v>
      </c>
      <c r="AU113">
        <v>1</v>
      </c>
      <c r="AV113" t="s">
        <v>19</v>
      </c>
      <c r="AW113">
        <v>10</v>
      </c>
      <c r="AX113">
        <v>82</v>
      </c>
      <c r="AY113">
        <v>13</v>
      </c>
      <c r="AZ113">
        <v>7</v>
      </c>
      <c r="BA113">
        <v>62</v>
      </c>
      <c r="BB113">
        <v>13</v>
      </c>
      <c r="BC113">
        <v>4</v>
      </c>
      <c r="BD113">
        <v>6</v>
      </c>
      <c r="BE113">
        <v>3</v>
      </c>
      <c r="BF113">
        <v>13</v>
      </c>
      <c r="BG113">
        <v>5</v>
      </c>
      <c r="BH113">
        <v>4</v>
      </c>
      <c r="BI113">
        <v>4</v>
      </c>
      <c r="BJ113">
        <v>5</v>
      </c>
      <c r="BK113">
        <v>1</v>
      </c>
      <c r="BL113">
        <v>1</v>
      </c>
      <c r="BM113">
        <v>3</v>
      </c>
      <c r="BN113">
        <v>418</v>
      </c>
      <c r="BO113">
        <v>153</v>
      </c>
      <c r="BP113">
        <v>185</v>
      </c>
      <c r="BQ113">
        <v>80</v>
      </c>
      <c r="BR113">
        <v>22</v>
      </c>
      <c r="BS113">
        <v>9</v>
      </c>
      <c r="BT113">
        <v>9</v>
      </c>
      <c r="BU113">
        <v>4</v>
      </c>
      <c r="BV113">
        <v>1306</v>
      </c>
      <c r="BW113">
        <v>380</v>
      </c>
      <c r="BX113">
        <v>286</v>
      </c>
      <c r="BY113">
        <v>640</v>
      </c>
      <c r="BZ113">
        <v>494</v>
      </c>
      <c r="CA113">
        <v>146</v>
      </c>
      <c r="CB113">
        <v>183</v>
      </c>
      <c r="CC113">
        <v>165</v>
      </c>
      <c r="CD113">
        <v>215</v>
      </c>
      <c r="CE113">
        <v>60</v>
      </c>
      <c r="CF113">
        <v>98</v>
      </c>
      <c r="CG113">
        <v>57</v>
      </c>
    </row>
    <row r="114" spans="1:85">
      <c r="A114" t="s">
        <v>824</v>
      </c>
      <c r="B114">
        <v>2263</v>
      </c>
      <c r="C114">
        <v>327</v>
      </c>
      <c r="D114">
        <v>757</v>
      </c>
      <c r="E114">
        <v>1179</v>
      </c>
      <c r="F114" t="s">
        <v>19</v>
      </c>
      <c r="G114" t="s">
        <v>19</v>
      </c>
      <c r="H114" t="s">
        <v>19</v>
      </c>
      <c r="I114" t="s">
        <v>19</v>
      </c>
      <c r="J114">
        <v>99</v>
      </c>
      <c r="K114">
        <v>7</v>
      </c>
      <c r="L114">
        <v>28</v>
      </c>
      <c r="M114">
        <v>64</v>
      </c>
      <c r="N114">
        <v>179</v>
      </c>
      <c r="O114">
        <v>17</v>
      </c>
      <c r="P114">
        <v>45</v>
      </c>
      <c r="Q114">
        <v>117</v>
      </c>
      <c r="R114">
        <v>283</v>
      </c>
      <c r="S114">
        <v>26</v>
      </c>
      <c r="T114">
        <v>92</v>
      </c>
      <c r="U114">
        <v>165</v>
      </c>
      <c r="V114">
        <v>22</v>
      </c>
      <c r="W114">
        <v>11</v>
      </c>
      <c r="X114">
        <v>5</v>
      </c>
      <c r="Y114">
        <v>6</v>
      </c>
      <c r="Z114">
        <v>14</v>
      </c>
      <c r="AA114">
        <v>7</v>
      </c>
      <c r="AB114" t="s">
        <v>19</v>
      </c>
      <c r="AC114">
        <v>7</v>
      </c>
      <c r="AD114" t="s">
        <v>19</v>
      </c>
      <c r="AE114" t="s">
        <v>19</v>
      </c>
      <c r="AF114" t="s">
        <v>19</v>
      </c>
      <c r="AG114" t="s">
        <v>19</v>
      </c>
      <c r="AH114">
        <v>101</v>
      </c>
      <c r="AI114">
        <v>5</v>
      </c>
      <c r="AJ114">
        <v>32</v>
      </c>
      <c r="AK114">
        <v>64</v>
      </c>
      <c r="AL114">
        <v>129</v>
      </c>
      <c r="AM114">
        <v>1</v>
      </c>
      <c r="AN114">
        <v>51</v>
      </c>
      <c r="AO114">
        <v>77</v>
      </c>
      <c r="AP114">
        <v>6</v>
      </c>
      <c r="AQ114" t="s">
        <v>19</v>
      </c>
      <c r="AR114">
        <v>3</v>
      </c>
      <c r="AS114">
        <v>3</v>
      </c>
      <c r="AT114">
        <v>11</v>
      </c>
      <c r="AU114">
        <v>2</v>
      </c>
      <c r="AV114">
        <v>1</v>
      </c>
      <c r="AW114">
        <v>8</v>
      </c>
      <c r="AX114">
        <v>95</v>
      </c>
      <c r="AY114">
        <v>6</v>
      </c>
      <c r="AZ114">
        <v>15</v>
      </c>
      <c r="BA114">
        <v>74</v>
      </c>
      <c r="BB114">
        <v>9</v>
      </c>
      <c r="BC114">
        <v>1</v>
      </c>
      <c r="BD114">
        <v>6</v>
      </c>
      <c r="BE114">
        <v>2</v>
      </c>
      <c r="BF114">
        <v>2</v>
      </c>
      <c r="BG114" t="s">
        <v>19</v>
      </c>
      <c r="BH114">
        <v>1</v>
      </c>
      <c r="BI114">
        <v>1</v>
      </c>
      <c r="BJ114">
        <v>2</v>
      </c>
      <c r="BK114" t="s">
        <v>19</v>
      </c>
      <c r="BL114">
        <v>1</v>
      </c>
      <c r="BM114">
        <v>1</v>
      </c>
      <c r="BN114">
        <v>382</v>
      </c>
      <c r="BO114">
        <v>43</v>
      </c>
      <c r="BP114">
        <v>219</v>
      </c>
      <c r="BQ114">
        <v>120</v>
      </c>
      <c r="BR114">
        <v>21</v>
      </c>
      <c r="BS114">
        <v>7</v>
      </c>
      <c r="BT114">
        <v>10</v>
      </c>
      <c r="BU114">
        <v>4</v>
      </c>
      <c r="BV114">
        <v>1070</v>
      </c>
      <c r="BW114">
        <v>216</v>
      </c>
      <c r="BX114">
        <v>269</v>
      </c>
      <c r="BY114">
        <v>585</v>
      </c>
      <c r="BZ114">
        <v>247</v>
      </c>
      <c r="CA114">
        <v>43</v>
      </c>
      <c r="CB114">
        <v>113</v>
      </c>
      <c r="CC114">
        <v>91</v>
      </c>
      <c r="CD114">
        <v>142</v>
      </c>
      <c r="CE114">
        <v>11</v>
      </c>
      <c r="CF114">
        <v>81</v>
      </c>
      <c r="CG114">
        <v>50</v>
      </c>
    </row>
    <row r="115" spans="1:85">
      <c r="A115" t="s">
        <v>823</v>
      </c>
      <c r="B115">
        <v>2185</v>
      </c>
      <c r="C115">
        <v>500</v>
      </c>
      <c r="D115">
        <v>639</v>
      </c>
      <c r="E115">
        <v>1046</v>
      </c>
      <c r="F115">
        <v>1</v>
      </c>
      <c r="G115" t="s">
        <v>19</v>
      </c>
      <c r="H115">
        <v>1</v>
      </c>
      <c r="I115" t="s">
        <v>19</v>
      </c>
      <c r="J115">
        <v>128</v>
      </c>
      <c r="K115">
        <v>9</v>
      </c>
      <c r="L115">
        <v>25</v>
      </c>
      <c r="M115">
        <v>94</v>
      </c>
      <c r="N115">
        <v>178</v>
      </c>
      <c r="O115">
        <v>12</v>
      </c>
      <c r="P115">
        <v>61</v>
      </c>
      <c r="Q115">
        <v>105</v>
      </c>
      <c r="R115">
        <v>363</v>
      </c>
      <c r="S115">
        <v>54</v>
      </c>
      <c r="T115">
        <v>87</v>
      </c>
      <c r="U115">
        <v>222</v>
      </c>
      <c r="V115">
        <v>36</v>
      </c>
      <c r="W115">
        <v>15</v>
      </c>
      <c r="X115">
        <v>7</v>
      </c>
      <c r="Y115">
        <v>14</v>
      </c>
      <c r="Z115">
        <v>22</v>
      </c>
      <c r="AA115">
        <v>7</v>
      </c>
      <c r="AB115">
        <v>4</v>
      </c>
      <c r="AC115">
        <v>11</v>
      </c>
      <c r="AD115">
        <v>1</v>
      </c>
      <c r="AE115" t="s">
        <v>19</v>
      </c>
      <c r="AF115" t="s">
        <v>19</v>
      </c>
      <c r="AG115">
        <v>1</v>
      </c>
      <c r="AH115">
        <v>107</v>
      </c>
      <c r="AI115">
        <v>3</v>
      </c>
      <c r="AJ115">
        <v>29</v>
      </c>
      <c r="AK115">
        <v>75</v>
      </c>
      <c r="AL115">
        <v>113</v>
      </c>
      <c r="AM115">
        <v>5</v>
      </c>
      <c r="AN115">
        <v>43</v>
      </c>
      <c r="AO115">
        <v>65</v>
      </c>
      <c r="AP115">
        <v>31</v>
      </c>
      <c r="AQ115">
        <v>14</v>
      </c>
      <c r="AR115">
        <v>4</v>
      </c>
      <c r="AS115">
        <v>13</v>
      </c>
      <c r="AT115">
        <v>53</v>
      </c>
      <c r="AU115">
        <v>10</v>
      </c>
      <c r="AV115" t="s">
        <v>19</v>
      </c>
      <c r="AW115">
        <v>43</v>
      </c>
      <c r="AX115">
        <v>90</v>
      </c>
      <c r="AY115">
        <v>14</v>
      </c>
      <c r="AZ115">
        <v>10</v>
      </c>
      <c r="BA115">
        <v>66</v>
      </c>
      <c r="BB115">
        <v>13</v>
      </c>
      <c r="BC115">
        <v>1</v>
      </c>
      <c r="BD115">
        <v>9</v>
      </c>
      <c r="BE115">
        <v>3</v>
      </c>
      <c r="BF115">
        <v>5</v>
      </c>
      <c r="BG115">
        <v>2</v>
      </c>
      <c r="BH115" t="s">
        <v>19</v>
      </c>
      <c r="BI115">
        <v>3</v>
      </c>
      <c r="BJ115">
        <v>10</v>
      </c>
      <c r="BK115" t="s">
        <v>19</v>
      </c>
      <c r="BL115" t="s">
        <v>19</v>
      </c>
      <c r="BM115">
        <v>10</v>
      </c>
      <c r="BN115">
        <v>295</v>
      </c>
      <c r="BO115">
        <v>75</v>
      </c>
      <c r="BP115">
        <v>172</v>
      </c>
      <c r="BQ115">
        <v>48</v>
      </c>
      <c r="BR115">
        <v>17</v>
      </c>
      <c r="BS115">
        <v>3</v>
      </c>
      <c r="BT115">
        <v>12</v>
      </c>
      <c r="BU115">
        <v>2</v>
      </c>
      <c r="BV115">
        <v>976</v>
      </c>
      <c r="BW115">
        <v>316</v>
      </c>
      <c r="BX115">
        <v>198</v>
      </c>
      <c r="BY115">
        <v>462</v>
      </c>
      <c r="BZ115">
        <v>331</v>
      </c>
      <c r="CA115">
        <v>136</v>
      </c>
      <c r="CB115">
        <v>104</v>
      </c>
      <c r="CC115">
        <v>91</v>
      </c>
      <c r="CD115">
        <v>126</v>
      </c>
      <c r="CE115">
        <v>17</v>
      </c>
      <c r="CF115">
        <v>76</v>
      </c>
      <c r="CG115">
        <v>33</v>
      </c>
    </row>
    <row r="116" spans="1:85">
      <c r="A116" t="s">
        <v>822</v>
      </c>
      <c r="B116">
        <v>2451</v>
      </c>
      <c r="C116">
        <v>793</v>
      </c>
      <c r="D116">
        <v>693</v>
      </c>
      <c r="E116">
        <v>965</v>
      </c>
      <c r="F116" t="s">
        <v>19</v>
      </c>
      <c r="G116" t="s">
        <v>19</v>
      </c>
      <c r="H116" t="s">
        <v>19</v>
      </c>
      <c r="I116" t="s">
        <v>19</v>
      </c>
      <c r="J116">
        <v>195</v>
      </c>
      <c r="K116">
        <v>45</v>
      </c>
      <c r="L116">
        <v>49</v>
      </c>
      <c r="M116">
        <v>101</v>
      </c>
      <c r="N116">
        <v>152</v>
      </c>
      <c r="O116">
        <v>29</v>
      </c>
      <c r="P116">
        <v>45</v>
      </c>
      <c r="Q116">
        <v>78</v>
      </c>
      <c r="R116">
        <v>323</v>
      </c>
      <c r="S116">
        <v>80</v>
      </c>
      <c r="T116">
        <v>73</v>
      </c>
      <c r="U116">
        <v>170</v>
      </c>
      <c r="V116">
        <v>54</v>
      </c>
      <c r="W116">
        <v>14</v>
      </c>
      <c r="X116">
        <v>4</v>
      </c>
      <c r="Y116">
        <v>36</v>
      </c>
      <c r="Z116">
        <v>30</v>
      </c>
      <c r="AA116">
        <v>18</v>
      </c>
      <c r="AB116">
        <v>1</v>
      </c>
      <c r="AC116">
        <v>11</v>
      </c>
      <c r="AD116">
        <v>1</v>
      </c>
      <c r="AE116">
        <v>1</v>
      </c>
      <c r="AF116" t="s">
        <v>19</v>
      </c>
      <c r="AG116" t="s">
        <v>19</v>
      </c>
      <c r="AH116">
        <v>108</v>
      </c>
      <c r="AI116">
        <v>17</v>
      </c>
      <c r="AJ116">
        <v>32</v>
      </c>
      <c r="AK116">
        <v>59</v>
      </c>
      <c r="AL116">
        <v>103</v>
      </c>
      <c r="AM116">
        <v>14</v>
      </c>
      <c r="AN116">
        <v>34</v>
      </c>
      <c r="AO116">
        <v>55</v>
      </c>
      <c r="AP116">
        <v>14</v>
      </c>
      <c r="AQ116">
        <v>13</v>
      </c>
      <c r="AR116">
        <v>1</v>
      </c>
      <c r="AS116" t="s">
        <v>19</v>
      </c>
      <c r="AT116">
        <v>13</v>
      </c>
      <c r="AU116">
        <v>3</v>
      </c>
      <c r="AV116">
        <v>1</v>
      </c>
      <c r="AW116">
        <v>9</v>
      </c>
      <c r="AX116">
        <v>125</v>
      </c>
      <c r="AY116">
        <v>6</v>
      </c>
      <c r="AZ116">
        <v>25</v>
      </c>
      <c r="BA116">
        <v>94</v>
      </c>
      <c r="BB116">
        <v>8</v>
      </c>
      <c r="BC116" t="s">
        <v>19</v>
      </c>
      <c r="BD116">
        <v>8</v>
      </c>
      <c r="BE116" t="s">
        <v>19</v>
      </c>
      <c r="BF116">
        <v>13</v>
      </c>
      <c r="BG116">
        <v>1</v>
      </c>
      <c r="BH116">
        <v>7</v>
      </c>
      <c r="BI116">
        <v>5</v>
      </c>
      <c r="BJ116">
        <v>2</v>
      </c>
      <c r="BK116" t="s">
        <v>19</v>
      </c>
      <c r="BL116">
        <v>1</v>
      </c>
      <c r="BM116">
        <v>1</v>
      </c>
      <c r="BN116">
        <v>315</v>
      </c>
      <c r="BO116">
        <v>96</v>
      </c>
      <c r="BP116">
        <v>188</v>
      </c>
      <c r="BQ116">
        <v>31</v>
      </c>
      <c r="BR116">
        <v>41</v>
      </c>
      <c r="BS116">
        <v>19</v>
      </c>
      <c r="BT116">
        <v>15</v>
      </c>
      <c r="BU116">
        <v>7</v>
      </c>
      <c r="BV116">
        <v>1109</v>
      </c>
      <c r="BW116">
        <v>492</v>
      </c>
      <c r="BX116">
        <v>190</v>
      </c>
      <c r="BY116">
        <v>427</v>
      </c>
      <c r="BZ116">
        <v>372</v>
      </c>
      <c r="CA116">
        <v>193</v>
      </c>
      <c r="CB116">
        <v>83</v>
      </c>
      <c r="CC116">
        <v>96</v>
      </c>
      <c r="CD116">
        <v>209</v>
      </c>
      <c r="CE116">
        <v>44</v>
      </c>
      <c r="CF116">
        <v>107</v>
      </c>
      <c r="CG116">
        <v>58</v>
      </c>
    </row>
    <row r="117" spans="1:85">
      <c r="A117" t="s">
        <v>821</v>
      </c>
      <c r="B117">
        <v>1712</v>
      </c>
      <c r="C117">
        <v>460</v>
      </c>
      <c r="D117">
        <v>508</v>
      </c>
      <c r="E117">
        <v>744</v>
      </c>
      <c r="F117">
        <v>2</v>
      </c>
      <c r="G117" t="s">
        <v>19</v>
      </c>
      <c r="H117">
        <v>2</v>
      </c>
      <c r="I117" t="s">
        <v>19</v>
      </c>
      <c r="J117">
        <v>97</v>
      </c>
      <c r="K117">
        <v>13</v>
      </c>
      <c r="L117">
        <v>22</v>
      </c>
      <c r="M117">
        <v>62</v>
      </c>
      <c r="N117">
        <v>141</v>
      </c>
      <c r="O117">
        <v>14</v>
      </c>
      <c r="P117">
        <v>43</v>
      </c>
      <c r="Q117">
        <v>84</v>
      </c>
      <c r="R117">
        <v>233</v>
      </c>
      <c r="S117">
        <v>31</v>
      </c>
      <c r="T117">
        <v>57</v>
      </c>
      <c r="U117">
        <v>145</v>
      </c>
      <c r="V117">
        <v>25</v>
      </c>
      <c r="W117">
        <v>11</v>
      </c>
      <c r="X117">
        <v>2</v>
      </c>
      <c r="Y117">
        <v>12</v>
      </c>
      <c r="Z117">
        <v>3</v>
      </c>
      <c r="AA117">
        <v>2</v>
      </c>
      <c r="AB117">
        <v>1</v>
      </c>
      <c r="AC117" t="s">
        <v>19</v>
      </c>
      <c r="AD117">
        <v>4</v>
      </c>
      <c r="AE117" t="s">
        <v>19</v>
      </c>
      <c r="AF117" t="s">
        <v>19</v>
      </c>
      <c r="AG117">
        <v>4</v>
      </c>
      <c r="AH117">
        <v>76</v>
      </c>
      <c r="AI117">
        <v>8</v>
      </c>
      <c r="AJ117">
        <v>20</v>
      </c>
      <c r="AK117">
        <v>48</v>
      </c>
      <c r="AL117">
        <v>106</v>
      </c>
      <c r="AM117">
        <v>5</v>
      </c>
      <c r="AN117">
        <v>33</v>
      </c>
      <c r="AO117">
        <v>68</v>
      </c>
      <c r="AP117">
        <v>11</v>
      </c>
      <c r="AQ117">
        <v>3</v>
      </c>
      <c r="AR117">
        <v>1</v>
      </c>
      <c r="AS117">
        <v>7</v>
      </c>
      <c r="AT117">
        <v>8</v>
      </c>
      <c r="AU117">
        <v>2</v>
      </c>
      <c r="AV117" t="s">
        <v>19</v>
      </c>
      <c r="AW117">
        <v>6</v>
      </c>
      <c r="AX117">
        <v>106</v>
      </c>
      <c r="AY117">
        <v>16</v>
      </c>
      <c r="AZ117">
        <v>15</v>
      </c>
      <c r="BA117">
        <v>75</v>
      </c>
      <c r="BB117">
        <v>8</v>
      </c>
      <c r="BC117">
        <v>2</v>
      </c>
      <c r="BD117">
        <v>4</v>
      </c>
      <c r="BE117">
        <v>2</v>
      </c>
      <c r="BF117">
        <v>8</v>
      </c>
      <c r="BG117">
        <v>4</v>
      </c>
      <c r="BH117">
        <v>2</v>
      </c>
      <c r="BI117">
        <v>2</v>
      </c>
      <c r="BJ117">
        <v>2</v>
      </c>
      <c r="BK117" t="s">
        <v>19</v>
      </c>
      <c r="BL117">
        <v>1</v>
      </c>
      <c r="BM117">
        <v>1</v>
      </c>
      <c r="BN117">
        <v>263</v>
      </c>
      <c r="BO117">
        <v>62</v>
      </c>
      <c r="BP117">
        <v>151</v>
      </c>
      <c r="BQ117">
        <v>50</v>
      </c>
      <c r="BR117">
        <v>15</v>
      </c>
      <c r="BS117" t="s">
        <v>19</v>
      </c>
      <c r="BT117">
        <v>8</v>
      </c>
      <c r="BU117">
        <v>7</v>
      </c>
      <c r="BV117">
        <v>697</v>
      </c>
      <c r="BW117">
        <v>275</v>
      </c>
      <c r="BX117">
        <v>149</v>
      </c>
      <c r="BY117">
        <v>273</v>
      </c>
      <c r="BZ117">
        <v>260</v>
      </c>
      <c r="CA117">
        <v>122</v>
      </c>
      <c r="CB117">
        <v>76</v>
      </c>
      <c r="CC117">
        <v>62</v>
      </c>
      <c r="CD117">
        <v>155</v>
      </c>
      <c r="CE117">
        <v>43</v>
      </c>
      <c r="CF117">
        <v>62</v>
      </c>
      <c r="CG117">
        <v>50</v>
      </c>
    </row>
    <row r="118" spans="1:85">
      <c r="A118" t="s">
        <v>820</v>
      </c>
      <c r="B118">
        <v>1265</v>
      </c>
      <c r="C118">
        <v>355</v>
      </c>
      <c r="D118">
        <v>413</v>
      </c>
      <c r="E118">
        <v>497</v>
      </c>
      <c r="F118" t="s">
        <v>19</v>
      </c>
      <c r="G118" t="s">
        <v>19</v>
      </c>
      <c r="H118" t="s">
        <v>19</v>
      </c>
      <c r="I118" t="s">
        <v>19</v>
      </c>
      <c r="J118">
        <v>75</v>
      </c>
      <c r="K118">
        <v>9</v>
      </c>
      <c r="L118">
        <v>21</v>
      </c>
      <c r="M118">
        <v>45</v>
      </c>
      <c r="N118">
        <v>91</v>
      </c>
      <c r="O118">
        <v>22</v>
      </c>
      <c r="P118">
        <v>27</v>
      </c>
      <c r="Q118">
        <v>42</v>
      </c>
      <c r="R118">
        <v>173</v>
      </c>
      <c r="S118">
        <v>45</v>
      </c>
      <c r="T118">
        <v>44</v>
      </c>
      <c r="U118">
        <v>84</v>
      </c>
      <c r="V118">
        <v>49</v>
      </c>
      <c r="W118">
        <v>18</v>
      </c>
      <c r="X118">
        <v>7</v>
      </c>
      <c r="Y118">
        <v>24</v>
      </c>
      <c r="Z118">
        <v>26</v>
      </c>
      <c r="AA118">
        <v>9</v>
      </c>
      <c r="AB118">
        <v>7</v>
      </c>
      <c r="AC118">
        <v>10</v>
      </c>
      <c r="AD118">
        <v>4</v>
      </c>
      <c r="AE118">
        <v>3</v>
      </c>
      <c r="AF118" t="s">
        <v>19</v>
      </c>
      <c r="AG118">
        <v>1</v>
      </c>
      <c r="AH118">
        <v>42</v>
      </c>
      <c r="AI118">
        <v>3</v>
      </c>
      <c r="AJ118">
        <v>13</v>
      </c>
      <c r="AK118">
        <v>26</v>
      </c>
      <c r="AL118">
        <v>39</v>
      </c>
      <c r="AM118">
        <v>6</v>
      </c>
      <c r="AN118">
        <v>15</v>
      </c>
      <c r="AO118">
        <v>18</v>
      </c>
      <c r="AP118">
        <v>9</v>
      </c>
      <c r="AQ118">
        <v>6</v>
      </c>
      <c r="AR118">
        <v>2</v>
      </c>
      <c r="AS118">
        <v>1</v>
      </c>
      <c r="AT118">
        <v>4</v>
      </c>
      <c r="AU118" t="s">
        <v>19</v>
      </c>
      <c r="AV118" t="s">
        <v>19</v>
      </c>
      <c r="AW118">
        <v>4</v>
      </c>
      <c r="AX118">
        <v>54</v>
      </c>
      <c r="AY118">
        <v>3</v>
      </c>
      <c r="AZ118">
        <v>3</v>
      </c>
      <c r="BA118">
        <v>48</v>
      </c>
      <c r="BB118">
        <v>3</v>
      </c>
      <c r="BC118" t="s">
        <v>19</v>
      </c>
      <c r="BD118">
        <v>1</v>
      </c>
      <c r="BE118">
        <v>2</v>
      </c>
      <c r="BF118">
        <v>7</v>
      </c>
      <c r="BG118">
        <v>2</v>
      </c>
      <c r="BH118" t="s">
        <v>19</v>
      </c>
      <c r="BI118">
        <v>5</v>
      </c>
      <c r="BJ118">
        <v>4</v>
      </c>
      <c r="BK118" t="s">
        <v>19</v>
      </c>
      <c r="BL118" t="s">
        <v>19</v>
      </c>
      <c r="BM118">
        <v>4</v>
      </c>
      <c r="BN118">
        <v>197</v>
      </c>
      <c r="BO118">
        <v>56</v>
      </c>
      <c r="BP118">
        <v>110</v>
      </c>
      <c r="BQ118">
        <v>31</v>
      </c>
      <c r="BR118">
        <v>20</v>
      </c>
      <c r="BS118">
        <v>7</v>
      </c>
      <c r="BT118">
        <v>11</v>
      </c>
      <c r="BU118">
        <v>2</v>
      </c>
      <c r="BV118">
        <v>547</v>
      </c>
      <c r="BW118">
        <v>201</v>
      </c>
      <c r="BX118">
        <v>145</v>
      </c>
      <c r="BY118">
        <v>201</v>
      </c>
      <c r="BZ118">
        <v>208</v>
      </c>
      <c r="CA118">
        <v>71</v>
      </c>
      <c r="CB118">
        <v>70</v>
      </c>
      <c r="CC118">
        <v>67</v>
      </c>
      <c r="CD118">
        <v>114</v>
      </c>
      <c r="CE118">
        <v>17</v>
      </c>
      <c r="CF118">
        <v>62</v>
      </c>
      <c r="CG118">
        <v>35</v>
      </c>
    </row>
    <row r="119" spans="1:85">
      <c r="A119" t="s">
        <v>819</v>
      </c>
      <c r="B119">
        <v>2398</v>
      </c>
      <c r="C119">
        <v>671</v>
      </c>
      <c r="D119">
        <v>795</v>
      </c>
      <c r="E119">
        <v>932</v>
      </c>
      <c r="F119">
        <v>4</v>
      </c>
      <c r="G119">
        <v>1</v>
      </c>
      <c r="H119">
        <v>1</v>
      </c>
      <c r="I119">
        <v>2</v>
      </c>
      <c r="J119">
        <v>162</v>
      </c>
      <c r="K119">
        <v>21</v>
      </c>
      <c r="L119">
        <v>42</v>
      </c>
      <c r="M119">
        <v>99</v>
      </c>
      <c r="N119">
        <v>156</v>
      </c>
      <c r="O119">
        <v>19</v>
      </c>
      <c r="P119">
        <v>51</v>
      </c>
      <c r="Q119">
        <v>86</v>
      </c>
      <c r="R119">
        <v>332</v>
      </c>
      <c r="S119">
        <v>83</v>
      </c>
      <c r="T119">
        <v>94</v>
      </c>
      <c r="U119">
        <v>155</v>
      </c>
      <c r="V119">
        <v>44</v>
      </c>
      <c r="W119">
        <v>20</v>
      </c>
      <c r="X119">
        <v>10</v>
      </c>
      <c r="Y119">
        <v>14</v>
      </c>
      <c r="Z119">
        <v>16</v>
      </c>
      <c r="AA119">
        <v>7</v>
      </c>
      <c r="AB119">
        <v>5</v>
      </c>
      <c r="AC119">
        <v>4</v>
      </c>
      <c r="AD119">
        <v>5</v>
      </c>
      <c r="AE119">
        <v>1</v>
      </c>
      <c r="AF119">
        <v>2</v>
      </c>
      <c r="AG119">
        <v>2</v>
      </c>
      <c r="AH119">
        <v>93</v>
      </c>
      <c r="AI119">
        <v>8</v>
      </c>
      <c r="AJ119">
        <v>27</v>
      </c>
      <c r="AK119">
        <v>58</v>
      </c>
      <c r="AL119">
        <v>121</v>
      </c>
      <c r="AM119">
        <v>23</v>
      </c>
      <c r="AN119">
        <v>41</v>
      </c>
      <c r="AO119">
        <v>57</v>
      </c>
      <c r="AP119">
        <v>40</v>
      </c>
      <c r="AQ119">
        <v>19</v>
      </c>
      <c r="AR119">
        <v>8</v>
      </c>
      <c r="AS119">
        <v>13</v>
      </c>
      <c r="AT119">
        <v>13</v>
      </c>
      <c r="AU119">
        <v>5</v>
      </c>
      <c r="AV119">
        <v>1</v>
      </c>
      <c r="AW119">
        <v>7</v>
      </c>
      <c r="AX119">
        <v>148</v>
      </c>
      <c r="AY119">
        <v>20</v>
      </c>
      <c r="AZ119">
        <v>20</v>
      </c>
      <c r="BA119">
        <v>108</v>
      </c>
      <c r="BB119">
        <v>11</v>
      </c>
      <c r="BC119">
        <v>2</v>
      </c>
      <c r="BD119">
        <v>6</v>
      </c>
      <c r="BE119">
        <v>3</v>
      </c>
      <c r="BF119">
        <v>10</v>
      </c>
      <c r="BG119">
        <v>3</v>
      </c>
      <c r="BH119">
        <v>4</v>
      </c>
      <c r="BI119">
        <v>3</v>
      </c>
      <c r="BJ119">
        <v>5</v>
      </c>
      <c r="BK119">
        <v>1</v>
      </c>
      <c r="BL119" t="s">
        <v>19</v>
      </c>
      <c r="BM119">
        <v>4</v>
      </c>
      <c r="BN119">
        <v>359</v>
      </c>
      <c r="BO119">
        <v>90</v>
      </c>
      <c r="BP119">
        <v>214</v>
      </c>
      <c r="BQ119">
        <v>55</v>
      </c>
      <c r="BR119">
        <v>32</v>
      </c>
      <c r="BS119">
        <v>14</v>
      </c>
      <c r="BT119">
        <v>9</v>
      </c>
      <c r="BU119">
        <v>9</v>
      </c>
      <c r="BV119">
        <v>1013</v>
      </c>
      <c r="BW119">
        <v>404</v>
      </c>
      <c r="BX119">
        <v>248</v>
      </c>
      <c r="BY119">
        <v>361</v>
      </c>
      <c r="BZ119">
        <v>393</v>
      </c>
      <c r="CA119">
        <v>147</v>
      </c>
      <c r="CB119">
        <v>147</v>
      </c>
      <c r="CC119">
        <v>99</v>
      </c>
      <c r="CD119">
        <v>198</v>
      </c>
      <c r="CE119">
        <v>27</v>
      </c>
      <c r="CF119">
        <v>115</v>
      </c>
      <c r="CG119">
        <v>56</v>
      </c>
    </row>
    <row r="120" spans="1:85">
      <c r="A120" t="s">
        <v>818</v>
      </c>
      <c r="B120">
        <v>2869</v>
      </c>
      <c r="C120">
        <v>775</v>
      </c>
      <c r="D120">
        <v>838</v>
      </c>
      <c r="E120">
        <v>1256</v>
      </c>
      <c r="F120">
        <v>2</v>
      </c>
      <c r="G120" t="s">
        <v>19</v>
      </c>
      <c r="H120" t="s">
        <v>19</v>
      </c>
      <c r="I120">
        <v>2</v>
      </c>
      <c r="J120">
        <v>172</v>
      </c>
      <c r="K120">
        <v>24</v>
      </c>
      <c r="L120">
        <v>56</v>
      </c>
      <c r="M120">
        <v>92</v>
      </c>
      <c r="N120">
        <v>223</v>
      </c>
      <c r="O120">
        <v>34</v>
      </c>
      <c r="P120">
        <v>82</v>
      </c>
      <c r="Q120">
        <v>107</v>
      </c>
      <c r="R120">
        <v>320</v>
      </c>
      <c r="S120">
        <v>74</v>
      </c>
      <c r="T120">
        <v>113</v>
      </c>
      <c r="U120">
        <v>133</v>
      </c>
      <c r="V120">
        <v>26</v>
      </c>
      <c r="W120">
        <v>16</v>
      </c>
      <c r="X120">
        <v>5</v>
      </c>
      <c r="Y120">
        <v>5</v>
      </c>
      <c r="Z120">
        <v>25</v>
      </c>
      <c r="AA120">
        <v>16</v>
      </c>
      <c r="AB120">
        <v>2</v>
      </c>
      <c r="AC120">
        <v>7</v>
      </c>
      <c r="AD120">
        <v>6</v>
      </c>
      <c r="AE120">
        <v>1</v>
      </c>
      <c r="AF120">
        <v>2</v>
      </c>
      <c r="AG120">
        <v>3</v>
      </c>
      <c r="AH120">
        <v>124</v>
      </c>
      <c r="AI120">
        <v>20</v>
      </c>
      <c r="AJ120">
        <v>46</v>
      </c>
      <c r="AK120">
        <v>58</v>
      </c>
      <c r="AL120">
        <v>118</v>
      </c>
      <c r="AM120">
        <v>8</v>
      </c>
      <c r="AN120">
        <v>56</v>
      </c>
      <c r="AO120">
        <v>54</v>
      </c>
      <c r="AP120">
        <v>10</v>
      </c>
      <c r="AQ120">
        <v>9</v>
      </c>
      <c r="AR120" t="s">
        <v>19</v>
      </c>
      <c r="AS120">
        <v>1</v>
      </c>
      <c r="AT120">
        <v>11</v>
      </c>
      <c r="AU120">
        <v>4</v>
      </c>
      <c r="AV120">
        <v>2</v>
      </c>
      <c r="AW120">
        <v>5</v>
      </c>
      <c r="AX120">
        <v>138</v>
      </c>
      <c r="AY120">
        <v>36</v>
      </c>
      <c r="AZ120">
        <v>29</v>
      </c>
      <c r="BA120">
        <v>73</v>
      </c>
      <c r="BB120">
        <v>10</v>
      </c>
      <c r="BC120">
        <v>2</v>
      </c>
      <c r="BD120">
        <v>5</v>
      </c>
      <c r="BE120">
        <v>3</v>
      </c>
      <c r="BF120">
        <v>14</v>
      </c>
      <c r="BG120">
        <v>3</v>
      </c>
      <c r="BH120">
        <v>9</v>
      </c>
      <c r="BI120">
        <v>2</v>
      </c>
      <c r="BJ120">
        <v>3</v>
      </c>
      <c r="BK120" t="s">
        <v>19</v>
      </c>
      <c r="BL120">
        <v>1</v>
      </c>
      <c r="BM120">
        <v>2</v>
      </c>
      <c r="BN120">
        <v>341</v>
      </c>
      <c r="BO120">
        <v>101</v>
      </c>
      <c r="BP120">
        <v>177</v>
      </c>
      <c r="BQ120">
        <v>63</v>
      </c>
      <c r="BR120">
        <v>49</v>
      </c>
      <c r="BS120">
        <v>19</v>
      </c>
      <c r="BT120">
        <v>22</v>
      </c>
      <c r="BU120">
        <v>8</v>
      </c>
      <c r="BV120">
        <v>1481</v>
      </c>
      <c r="BW120">
        <v>460</v>
      </c>
      <c r="BX120">
        <v>286</v>
      </c>
      <c r="BY120">
        <v>735</v>
      </c>
      <c r="BZ120">
        <v>414</v>
      </c>
      <c r="CA120">
        <v>203</v>
      </c>
      <c r="CB120">
        <v>83</v>
      </c>
      <c r="CC120">
        <v>128</v>
      </c>
      <c r="CD120">
        <v>165</v>
      </c>
      <c r="CE120">
        <v>41</v>
      </c>
      <c r="CF120">
        <v>80</v>
      </c>
      <c r="CG120">
        <v>44</v>
      </c>
    </row>
    <row r="121" spans="1:85">
      <c r="A121" t="s">
        <v>817</v>
      </c>
      <c r="B121">
        <v>2120</v>
      </c>
      <c r="C121">
        <v>621</v>
      </c>
      <c r="D121">
        <v>786</v>
      </c>
      <c r="E121">
        <v>713</v>
      </c>
      <c r="F121">
        <v>3</v>
      </c>
      <c r="G121">
        <v>2</v>
      </c>
      <c r="H121" t="s">
        <v>19</v>
      </c>
      <c r="I121">
        <v>1</v>
      </c>
      <c r="J121">
        <v>148</v>
      </c>
      <c r="K121">
        <v>20</v>
      </c>
      <c r="L121">
        <v>54</v>
      </c>
      <c r="M121">
        <v>74</v>
      </c>
      <c r="N121">
        <v>171</v>
      </c>
      <c r="O121">
        <v>32</v>
      </c>
      <c r="P121">
        <v>71</v>
      </c>
      <c r="Q121">
        <v>68</v>
      </c>
      <c r="R121">
        <v>252</v>
      </c>
      <c r="S121">
        <v>59</v>
      </c>
      <c r="T121">
        <v>104</v>
      </c>
      <c r="U121">
        <v>89</v>
      </c>
      <c r="V121">
        <v>51</v>
      </c>
      <c r="W121">
        <v>28</v>
      </c>
      <c r="X121">
        <v>9</v>
      </c>
      <c r="Y121">
        <v>14</v>
      </c>
      <c r="Z121">
        <v>19</v>
      </c>
      <c r="AA121">
        <v>14</v>
      </c>
      <c r="AB121">
        <v>1</v>
      </c>
      <c r="AC121">
        <v>4</v>
      </c>
      <c r="AD121">
        <v>7</v>
      </c>
      <c r="AE121" t="s">
        <v>19</v>
      </c>
      <c r="AF121">
        <v>6</v>
      </c>
      <c r="AG121">
        <v>1</v>
      </c>
      <c r="AH121">
        <v>75</v>
      </c>
      <c r="AI121">
        <v>8</v>
      </c>
      <c r="AJ121">
        <v>37</v>
      </c>
      <c r="AK121">
        <v>30</v>
      </c>
      <c r="AL121">
        <v>84</v>
      </c>
      <c r="AM121">
        <v>5</v>
      </c>
      <c r="AN121">
        <v>49</v>
      </c>
      <c r="AO121">
        <v>30</v>
      </c>
      <c r="AP121">
        <v>4</v>
      </c>
      <c r="AQ121">
        <v>1</v>
      </c>
      <c r="AR121">
        <v>1</v>
      </c>
      <c r="AS121">
        <v>2</v>
      </c>
      <c r="AT121">
        <v>12</v>
      </c>
      <c r="AU121">
        <v>3</v>
      </c>
      <c r="AV121">
        <v>1</v>
      </c>
      <c r="AW121">
        <v>8</v>
      </c>
      <c r="AX121">
        <v>168</v>
      </c>
      <c r="AY121">
        <v>23</v>
      </c>
      <c r="AZ121">
        <v>56</v>
      </c>
      <c r="BA121">
        <v>89</v>
      </c>
      <c r="BB121">
        <v>25</v>
      </c>
      <c r="BC121">
        <v>2</v>
      </c>
      <c r="BD121">
        <v>20</v>
      </c>
      <c r="BE121">
        <v>3</v>
      </c>
      <c r="BF121">
        <v>14</v>
      </c>
      <c r="BG121">
        <v>1</v>
      </c>
      <c r="BH121">
        <v>11</v>
      </c>
      <c r="BI121">
        <v>2</v>
      </c>
      <c r="BJ121">
        <v>1</v>
      </c>
      <c r="BK121" t="s">
        <v>19</v>
      </c>
      <c r="BL121">
        <v>1</v>
      </c>
      <c r="BM121" t="s">
        <v>19</v>
      </c>
      <c r="BN121">
        <v>289</v>
      </c>
      <c r="BO121">
        <v>104</v>
      </c>
      <c r="BP121">
        <v>168</v>
      </c>
      <c r="BQ121">
        <v>17</v>
      </c>
      <c r="BR121">
        <v>28</v>
      </c>
      <c r="BS121">
        <v>18</v>
      </c>
      <c r="BT121">
        <v>9</v>
      </c>
      <c r="BU121">
        <v>1</v>
      </c>
      <c r="BV121">
        <v>903</v>
      </c>
      <c r="BW121">
        <v>344</v>
      </c>
      <c r="BX121">
        <v>212</v>
      </c>
      <c r="BY121">
        <v>347</v>
      </c>
      <c r="BZ121">
        <v>308</v>
      </c>
      <c r="CA121">
        <v>125</v>
      </c>
      <c r="CB121">
        <v>83</v>
      </c>
      <c r="CC121">
        <v>100</v>
      </c>
      <c r="CD121">
        <v>146</v>
      </c>
      <c r="CE121">
        <v>34</v>
      </c>
      <c r="CF121">
        <v>89</v>
      </c>
      <c r="CG121">
        <v>23</v>
      </c>
    </row>
    <row r="122" spans="1:85">
      <c r="A122" t="s">
        <v>816</v>
      </c>
      <c r="B122">
        <v>2703</v>
      </c>
      <c r="C122">
        <v>791</v>
      </c>
      <c r="D122">
        <v>886</v>
      </c>
      <c r="E122">
        <v>1026</v>
      </c>
      <c r="F122">
        <v>2</v>
      </c>
      <c r="G122" t="s">
        <v>19</v>
      </c>
      <c r="H122" t="s">
        <v>19</v>
      </c>
      <c r="I122">
        <v>2</v>
      </c>
      <c r="J122">
        <v>194</v>
      </c>
      <c r="K122">
        <v>38</v>
      </c>
      <c r="L122">
        <v>53</v>
      </c>
      <c r="M122">
        <v>103</v>
      </c>
      <c r="N122">
        <v>205</v>
      </c>
      <c r="O122">
        <v>41</v>
      </c>
      <c r="P122">
        <v>55</v>
      </c>
      <c r="Q122">
        <v>109</v>
      </c>
      <c r="R122">
        <v>316</v>
      </c>
      <c r="S122">
        <v>80</v>
      </c>
      <c r="T122">
        <v>114</v>
      </c>
      <c r="U122">
        <v>122</v>
      </c>
      <c r="V122">
        <v>36</v>
      </c>
      <c r="W122">
        <v>20</v>
      </c>
      <c r="X122">
        <v>11</v>
      </c>
      <c r="Y122">
        <v>5</v>
      </c>
      <c r="Z122">
        <v>20</v>
      </c>
      <c r="AA122">
        <v>9</v>
      </c>
      <c r="AB122">
        <v>4</v>
      </c>
      <c r="AC122">
        <v>7</v>
      </c>
      <c r="AD122">
        <v>1</v>
      </c>
      <c r="AE122" t="s">
        <v>19</v>
      </c>
      <c r="AF122">
        <v>1</v>
      </c>
      <c r="AG122" t="s">
        <v>19</v>
      </c>
      <c r="AH122">
        <v>100</v>
      </c>
      <c r="AI122">
        <v>14</v>
      </c>
      <c r="AJ122">
        <v>41</v>
      </c>
      <c r="AK122">
        <v>45</v>
      </c>
      <c r="AL122">
        <v>110</v>
      </c>
      <c r="AM122">
        <v>15</v>
      </c>
      <c r="AN122">
        <v>50</v>
      </c>
      <c r="AO122">
        <v>45</v>
      </c>
      <c r="AP122">
        <v>17</v>
      </c>
      <c r="AQ122">
        <v>9</v>
      </c>
      <c r="AR122">
        <v>4</v>
      </c>
      <c r="AS122">
        <v>4</v>
      </c>
      <c r="AT122">
        <v>32</v>
      </c>
      <c r="AU122">
        <v>13</v>
      </c>
      <c r="AV122">
        <v>3</v>
      </c>
      <c r="AW122">
        <v>16</v>
      </c>
      <c r="AX122">
        <v>154</v>
      </c>
      <c r="AY122">
        <v>25</v>
      </c>
      <c r="AZ122">
        <v>17</v>
      </c>
      <c r="BA122">
        <v>112</v>
      </c>
      <c r="BB122">
        <v>14</v>
      </c>
      <c r="BC122">
        <v>5</v>
      </c>
      <c r="BD122">
        <v>7</v>
      </c>
      <c r="BE122">
        <v>2</v>
      </c>
      <c r="BF122">
        <v>7</v>
      </c>
      <c r="BG122">
        <v>1</v>
      </c>
      <c r="BH122">
        <v>4</v>
      </c>
      <c r="BI122">
        <v>2</v>
      </c>
      <c r="BJ122" t="s">
        <v>19</v>
      </c>
      <c r="BK122" t="s">
        <v>19</v>
      </c>
      <c r="BL122" t="s">
        <v>19</v>
      </c>
      <c r="BM122" t="s">
        <v>19</v>
      </c>
      <c r="BN122">
        <v>444</v>
      </c>
      <c r="BO122">
        <v>162</v>
      </c>
      <c r="BP122">
        <v>216</v>
      </c>
      <c r="BQ122">
        <v>66</v>
      </c>
      <c r="BR122">
        <v>17</v>
      </c>
      <c r="BS122">
        <v>8</v>
      </c>
      <c r="BT122">
        <v>7</v>
      </c>
      <c r="BU122">
        <v>2</v>
      </c>
      <c r="BV122">
        <v>1169</v>
      </c>
      <c r="BW122">
        <v>391</v>
      </c>
      <c r="BX122">
        <v>306</v>
      </c>
      <c r="BY122">
        <v>472</v>
      </c>
      <c r="BZ122">
        <v>357</v>
      </c>
      <c r="CA122">
        <v>125</v>
      </c>
      <c r="CB122">
        <v>146</v>
      </c>
      <c r="CC122">
        <v>86</v>
      </c>
      <c r="CD122">
        <v>198</v>
      </c>
      <c r="CE122">
        <v>48</v>
      </c>
      <c r="CF122">
        <v>114</v>
      </c>
      <c r="CG122">
        <v>36</v>
      </c>
    </row>
    <row r="123" spans="1:85">
      <c r="A123" t="s">
        <v>815</v>
      </c>
      <c r="B123">
        <v>1427</v>
      </c>
      <c r="C123">
        <v>598</v>
      </c>
      <c r="D123">
        <v>460</v>
      </c>
      <c r="E123">
        <v>369</v>
      </c>
      <c r="F123">
        <v>2</v>
      </c>
      <c r="G123">
        <v>1</v>
      </c>
      <c r="H123" t="s">
        <v>19</v>
      </c>
      <c r="I123">
        <v>1</v>
      </c>
      <c r="J123">
        <v>88</v>
      </c>
      <c r="K123">
        <v>17</v>
      </c>
      <c r="L123">
        <v>19</v>
      </c>
      <c r="M123">
        <v>52</v>
      </c>
      <c r="N123">
        <v>93</v>
      </c>
      <c r="O123">
        <v>21</v>
      </c>
      <c r="P123">
        <v>33</v>
      </c>
      <c r="Q123">
        <v>39</v>
      </c>
      <c r="R123">
        <v>149</v>
      </c>
      <c r="S123">
        <v>47</v>
      </c>
      <c r="T123">
        <v>45</v>
      </c>
      <c r="U123">
        <v>57</v>
      </c>
      <c r="V123">
        <v>26</v>
      </c>
      <c r="W123">
        <v>17</v>
      </c>
      <c r="X123">
        <v>5</v>
      </c>
      <c r="Y123">
        <v>4</v>
      </c>
      <c r="Z123">
        <v>8</v>
      </c>
      <c r="AA123">
        <v>4</v>
      </c>
      <c r="AB123" t="s">
        <v>19</v>
      </c>
      <c r="AC123">
        <v>4</v>
      </c>
      <c r="AD123">
        <v>1</v>
      </c>
      <c r="AE123" t="s">
        <v>19</v>
      </c>
      <c r="AF123" t="s">
        <v>19</v>
      </c>
      <c r="AG123">
        <v>1</v>
      </c>
      <c r="AH123">
        <v>41</v>
      </c>
      <c r="AI123">
        <v>10</v>
      </c>
      <c r="AJ123">
        <v>13</v>
      </c>
      <c r="AK123">
        <v>18</v>
      </c>
      <c r="AL123">
        <v>51</v>
      </c>
      <c r="AM123">
        <v>8</v>
      </c>
      <c r="AN123">
        <v>24</v>
      </c>
      <c r="AO123">
        <v>19</v>
      </c>
      <c r="AP123">
        <v>13</v>
      </c>
      <c r="AQ123">
        <v>7</v>
      </c>
      <c r="AR123">
        <v>3</v>
      </c>
      <c r="AS123">
        <v>3</v>
      </c>
      <c r="AT123">
        <v>9</v>
      </c>
      <c r="AU123">
        <v>1</v>
      </c>
      <c r="AV123" t="s">
        <v>19</v>
      </c>
      <c r="AW123">
        <v>8</v>
      </c>
      <c r="AX123">
        <v>67</v>
      </c>
      <c r="AY123">
        <v>19</v>
      </c>
      <c r="AZ123">
        <v>14</v>
      </c>
      <c r="BA123">
        <v>34</v>
      </c>
      <c r="BB123">
        <v>2</v>
      </c>
      <c r="BC123" t="s">
        <v>19</v>
      </c>
      <c r="BD123">
        <v>1</v>
      </c>
      <c r="BE123">
        <v>1</v>
      </c>
      <c r="BF123">
        <v>4</v>
      </c>
      <c r="BG123">
        <v>3</v>
      </c>
      <c r="BH123">
        <v>1</v>
      </c>
      <c r="BI123" t="s">
        <v>19</v>
      </c>
      <c r="BJ123">
        <v>6</v>
      </c>
      <c r="BK123" t="s">
        <v>19</v>
      </c>
      <c r="BL123">
        <v>6</v>
      </c>
      <c r="BM123" t="s">
        <v>19</v>
      </c>
      <c r="BN123">
        <v>196</v>
      </c>
      <c r="BO123">
        <v>52</v>
      </c>
      <c r="BP123">
        <v>125</v>
      </c>
      <c r="BQ123">
        <v>19</v>
      </c>
      <c r="BR123">
        <v>17</v>
      </c>
      <c r="BS123">
        <v>6</v>
      </c>
      <c r="BT123">
        <v>10</v>
      </c>
      <c r="BU123">
        <v>1</v>
      </c>
      <c r="BV123">
        <v>722</v>
      </c>
      <c r="BW123">
        <v>412</v>
      </c>
      <c r="BX123">
        <v>151</v>
      </c>
      <c r="BY123">
        <v>159</v>
      </c>
      <c r="BZ123">
        <v>180</v>
      </c>
      <c r="CA123">
        <v>109</v>
      </c>
      <c r="CB123">
        <v>52</v>
      </c>
      <c r="CC123">
        <v>19</v>
      </c>
      <c r="CD123">
        <v>98</v>
      </c>
      <c r="CE123">
        <v>26</v>
      </c>
      <c r="CF123">
        <v>65</v>
      </c>
      <c r="CG123">
        <v>7</v>
      </c>
    </row>
  </sheetData>
  <phoneticPr fontId="40"/>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theme="8"/>
  </sheetPr>
  <dimension ref="A1:AW123"/>
  <sheetViews>
    <sheetView topLeftCell="G1" workbookViewId="0"/>
  </sheetViews>
  <sheetFormatPr defaultRowHeight="13.5"/>
  <sheetData>
    <row r="1" spans="1:49">
      <c r="A1" t="s">
        <v>1083</v>
      </c>
      <c r="B1" t="s">
        <v>787</v>
      </c>
      <c r="C1" s="271">
        <v>42278</v>
      </c>
    </row>
    <row r="2" spans="1:49">
      <c r="A2" t="s">
        <v>1082</v>
      </c>
      <c r="B2" t="s">
        <v>2569</v>
      </c>
    </row>
    <row r="3" spans="1:49">
      <c r="A3" t="s">
        <v>784</v>
      </c>
    </row>
    <row r="4" spans="1:49">
      <c r="A4" t="s">
        <v>1080</v>
      </c>
    </row>
    <row r="5" spans="1:49">
      <c r="A5" t="s">
        <v>1079</v>
      </c>
    </row>
    <row r="6" spans="1:49">
      <c r="B6" t="s">
        <v>123</v>
      </c>
      <c r="F6" t="s">
        <v>1086</v>
      </c>
      <c r="J6" t="s">
        <v>779</v>
      </c>
      <c r="N6" t="s">
        <v>778</v>
      </c>
      <c r="R6" t="s">
        <v>777</v>
      </c>
      <c r="V6" t="s">
        <v>1085</v>
      </c>
      <c r="Z6" t="s">
        <v>773</v>
      </c>
      <c r="AD6" t="s">
        <v>772</v>
      </c>
      <c r="AH6" t="s">
        <v>771</v>
      </c>
      <c r="AL6" t="s">
        <v>769</v>
      </c>
      <c r="AP6" t="s">
        <v>775</v>
      </c>
      <c r="AT6" t="s">
        <v>794</v>
      </c>
    </row>
    <row r="7" spans="1:49">
      <c r="B7" t="s">
        <v>123</v>
      </c>
      <c r="C7" t="s">
        <v>766</v>
      </c>
      <c r="E7" t="s">
        <v>765</v>
      </c>
      <c r="F7" t="s">
        <v>123</v>
      </c>
      <c r="G7" t="s">
        <v>766</v>
      </c>
      <c r="I7" t="s">
        <v>765</v>
      </c>
      <c r="J7" t="s">
        <v>123</v>
      </c>
      <c r="K7" t="s">
        <v>766</v>
      </c>
      <c r="M7" t="s">
        <v>765</v>
      </c>
      <c r="N7" t="s">
        <v>123</v>
      </c>
      <c r="O7" t="s">
        <v>766</v>
      </c>
      <c r="Q7" t="s">
        <v>765</v>
      </c>
      <c r="R7" t="s">
        <v>123</v>
      </c>
      <c r="S7" t="s">
        <v>766</v>
      </c>
      <c r="U7" t="s">
        <v>765</v>
      </c>
      <c r="V7" t="s">
        <v>123</v>
      </c>
      <c r="W7" t="s">
        <v>766</v>
      </c>
      <c r="Y7" t="s">
        <v>765</v>
      </c>
      <c r="Z7" t="s">
        <v>123</v>
      </c>
      <c r="AA7" t="s">
        <v>766</v>
      </c>
      <c r="AC7" t="s">
        <v>765</v>
      </c>
      <c r="AD7" t="s">
        <v>123</v>
      </c>
      <c r="AE7" t="s">
        <v>766</v>
      </c>
      <c r="AG7" t="s">
        <v>765</v>
      </c>
      <c r="AH7" t="s">
        <v>123</v>
      </c>
      <c r="AI7" t="s">
        <v>766</v>
      </c>
      <c r="AK7" t="s">
        <v>765</v>
      </c>
      <c r="AL7" t="s">
        <v>123</v>
      </c>
      <c r="AM7" t="s">
        <v>766</v>
      </c>
      <c r="AO7" t="s">
        <v>765</v>
      </c>
      <c r="AP7" t="s">
        <v>123</v>
      </c>
      <c r="AQ7" t="s">
        <v>766</v>
      </c>
      <c r="AS7" t="s">
        <v>765</v>
      </c>
      <c r="AT7" t="s">
        <v>123</v>
      </c>
      <c r="AU7" t="s">
        <v>766</v>
      </c>
      <c r="AW7" t="s">
        <v>765</v>
      </c>
    </row>
    <row r="8" spans="1:49">
      <c r="C8" t="s">
        <v>2541</v>
      </c>
      <c r="D8" t="s">
        <v>2540</v>
      </c>
      <c r="G8" t="s">
        <v>2541</v>
      </c>
      <c r="H8" t="s">
        <v>2540</v>
      </c>
      <c r="K8" t="s">
        <v>2541</v>
      </c>
      <c r="L8" t="s">
        <v>2540</v>
      </c>
      <c r="O8" t="s">
        <v>2541</v>
      </c>
      <c r="P8" t="s">
        <v>2540</v>
      </c>
      <c r="S8" t="s">
        <v>2541</v>
      </c>
      <c r="T8" t="s">
        <v>2540</v>
      </c>
      <c r="W8" t="s">
        <v>2541</v>
      </c>
      <c r="X8" t="s">
        <v>2540</v>
      </c>
      <c r="AA8" t="s">
        <v>2541</v>
      </c>
      <c r="AB8" t="s">
        <v>2540</v>
      </c>
      <c r="AE8" t="s">
        <v>2541</v>
      </c>
      <c r="AF8" t="s">
        <v>2540</v>
      </c>
      <c r="AI8" t="s">
        <v>2541</v>
      </c>
      <c r="AJ8" t="s">
        <v>2540</v>
      </c>
      <c r="AM8" t="s">
        <v>2541</v>
      </c>
      <c r="AN8" t="s">
        <v>2540</v>
      </c>
      <c r="AQ8" t="s">
        <v>2541</v>
      </c>
      <c r="AR8" t="s">
        <v>2540</v>
      </c>
      <c r="AU8" t="s">
        <v>2541</v>
      </c>
      <c r="AV8" t="s">
        <v>2540</v>
      </c>
    </row>
    <row r="9" spans="1:49">
      <c r="A9" t="s">
        <v>1075</v>
      </c>
      <c r="B9">
        <v>58525</v>
      </c>
      <c r="C9">
        <v>27907</v>
      </c>
      <c r="D9">
        <v>16654</v>
      </c>
      <c r="E9">
        <v>13964</v>
      </c>
      <c r="F9">
        <v>4683</v>
      </c>
      <c r="G9">
        <v>1044</v>
      </c>
      <c r="H9">
        <v>2592</v>
      </c>
      <c r="I9">
        <v>1047</v>
      </c>
      <c r="J9">
        <v>2856</v>
      </c>
      <c r="K9">
        <v>1140</v>
      </c>
      <c r="L9">
        <v>537</v>
      </c>
      <c r="M9">
        <v>1179</v>
      </c>
      <c r="N9">
        <v>2376</v>
      </c>
      <c r="O9">
        <v>1051</v>
      </c>
      <c r="P9">
        <v>401</v>
      </c>
      <c r="Q9">
        <v>924</v>
      </c>
      <c r="R9">
        <v>30659</v>
      </c>
      <c r="S9">
        <v>20918</v>
      </c>
      <c r="T9">
        <v>1609</v>
      </c>
      <c r="U9">
        <v>8132</v>
      </c>
      <c r="V9">
        <v>17979</v>
      </c>
      <c r="W9">
        <v>14038</v>
      </c>
      <c r="X9">
        <v>992</v>
      </c>
      <c r="Y9">
        <v>2949</v>
      </c>
      <c r="Z9">
        <v>8780</v>
      </c>
      <c r="AA9">
        <v>1769</v>
      </c>
      <c r="AB9">
        <v>5536</v>
      </c>
      <c r="AC9">
        <v>1475</v>
      </c>
      <c r="AD9">
        <v>5419</v>
      </c>
      <c r="AE9">
        <v>1036</v>
      </c>
      <c r="AF9">
        <v>3646</v>
      </c>
      <c r="AG9">
        <v>737</v>
      </c>
      <c r="AH9">
        <v>1233</v>
      </c>
      <c r="AI9">
        <v>108</v>
      </c>
      <c r="AJ9">
        <v>844</v>
      </c>
      <c r="AK9">
        <v>281</v>
      </c>
      <c r="AL9">
        <v>228</v>
      </c>
      <c r="AM9">
        <v>21</v>
      </c>
      <c r="AN9">
        <v>104</v>
      </c>
      <c r="AO9">
        <v>103</v>
      </c>
      <c r="AP9">
        <v>1851</v>
      </c>
      <c r="AQ9">
        <v>675</v>
      </c>
      <c r="AR9">
        <v>1124</v>
      </c>
      <c r="AS9">
        <v>52</v>
      </c>
      <c r="AT9">
        <v>440</v>
      </c>
      <c r="AU9">
        <v>145</v>
      </c>
      <c r="AV9">
        <v>261</v>
      </c>
      <c r="AW9">
        <v>34</v>
      </c>
    </row>
    <row r="10" spans="1:49">
      <c r="A10" t="s">
        <v>1074</v>
      </c>
      <c r="B10">
        <v>2655</v>
      </c>
      <c r="C10">
        <v>1363</v>
      </c>
      <c r="D10">
        <v>844</v>
      </c>
      <c r="E10">
        <v>448</v>
      </c>
      <c r="F10">
        <v>184</v>
      </c>
      <c r="G10">
        <v>62</v>
      </c>
      <c r="H10">
        <v>103</v>
      </c>
      <c r="I10">
        <v>19</v>
      </c>
      <c r="J10">
        <v>130</v>
      </c>
      <c r="K10">
        <v>54</v>
      </c>
      <c r="L10">
        <v>19</v>
      </c>
      <c r="M10">
        <v>57</v>
      </c>
      <c r="N10">
        <v>123</v>
      </c>
      <c r="O10">
        <v>52</v>
      </c>
      <c r="P10">
        <v>43</v>
      </c>
      <c r="Q10">
        <v>28</v>
      </c>
      <c r="R10">
        <v>1357</v>
      </c>
      <c r="S10">
        <v>1047</v>
      </c>
      <c r="T10">
        <v>37</v>
      </c>
      <c r="U10">
        <v>273</v>
      </c>
      <c r="V10">
        <v>889</v>
      </c>
      <c r="W10">
        <v>769</v>
      </c>
      <c r="X10">
        <v>26</v>
      </c>
      <c r="Y10">
        <v>94</v>
      </c>
      <c r="Z10">
        <v>364</v>
      </c>
      <c r="AA10">
        <v>48</v>
      </c>
      <c r="AB10">
        <v>284</v>
      </c>
      <c r="AC10">
        <v>32</v>
      </c>
      <c r="AD10">
        <v>293</v>
      </c>
      <c r="AE10">
        <v>40</v>
      </c>
      <c r="AF10">
        <v>234</v>
      </c>
      <c r="AG10">
        <v>19</v>
      </c>
      <c r="AH10">
        <v>83</v>
      </c>
      <c r="AI10">
        <v>5</v>
      </c>
      <c r="AJ10">
        <v>62</v>
      </c>
      <c r="AK10">
        <v>16</v>
      </c>
      <c r="AL10">
        <v>10</v>
      </c>
      <c r="AM10">
        <v>3</v>
      </c>
      <c r="AN10">
        <v>5</v>
      </c>
      <c r="AO10">
        <v>2</v>
      </c>
      <c r="AP10">
        <v>104</v>
      </c>
      <c r="AQ10">
        <v>50</v>
      </c>
      <c r="AR10">
        <v>54</v>
      </c>
      <c r="AS10" t="s">
        <v>19</v>
      </c>
      <c r="AT10">
        <v>7</v>
      </c>
      <c r="AU10">
        <v>2</v>
      </c>
      <c r="AV10">
        <v>3</v>
      </c>
      <c r="AW10">
        <v>2</v>
      </c>
    </row>
    <row r="11" spans="1:49">
      <c r="A11" t="s">
        <v>1073</v>
      </c>
      <c r="B11">
        <v>1085</v>
      </c>
      <c r="C11">
        <v>641</v>
      </c>
      <c r="D11">
        <v>288</v>
      </c>
      <c r="E11">
        <v>156</v>
      </c>
      <c r="F11">
        <v>69</v>
      </c>
      <c r="G11">
        <v>19</v>
      </c>
      <c r="H11">
        <v>41</v>
      </c>
      <c r="I11">
        <v>9</v>
      </c>
      <c r="J11">
        <v>50</v>
      </c>
      <c r="K11">
        <v>32</v>
      </c>
      <c r="L11">
        <v>11</v>
      </c>
      <c r="M11">
        <v>7</v>
      </c>
      <c r="N11">
        <v>55</v>
      </c>
      <c r="O11">
        <v>36</v>
      </c>
      <c r="P11">
        <v>7</v>
      </c>
      <c r="Q11">
        <v>12</v>
      </c>
      <c r="R11">
        <v>614</v>
      </c>
      <c r="S11">
        <v>478</v>
      </c>
      <c r="T11">
        <v>40</v>
      </c>
      <c r="U11">
        <v>96</v>
      </c>
      <c r="V11">
        <v>430</v>
      </c>
      <c r="W11">
        <v>349</v>
      </c>
      <c r="X11">
        <v>26</v>
      </c>
      <c r="Y11">
        <v>55</v>
      </c>
      <c r="Z11">
        <v>73</v>
      </c>
      <c r="AA11">
        <v>22</v>
      </c>
      <c r="AB11">
        <v>34</v>
      </c>
      <c r="AC11">
        <v>17</v>
      </c>
      <c r="AD11">
        <v>139</v>
      </c>
      <c r="AE11">
        <v>32</v>
      </c>
      <c r="AF11">
        <v>96</v>
      </c>
      <c r="AG11">
        <v>11</v>
      </c>
      <c r="AH11">
        <v>28</v>
      </c>
      <c r="AI11">
        <v>5</v>
      </c>
      <c r="AJ11">
        <v>21</v>
      </c>
      <c r="AK11">
        <v>2</v>
      </c>
      <c r="AL11">
        <v>5</v>
      </c>
      <c r="AM11" t="s">
        <v>19</v>
      </c>
      <c r="AN11">
        <v>4</v>
      </c>
      <c r="AO11">
        <v>1</v>
      </c>
      <c r="AP11">
        <v>27</v>
      </c>
      <c r="AQ11">
        <v>13</v>
      </c>
      <c r="AR11">
        <v>13</v>
      </c>
      <c r="AS11">
        <v>1</v>
      </c>
      <c r="AT11">
        <v>25</v>
      </c>
      <c r="AU11">
        <v>4</v>
      </c>
      <c r="AV11">
        <v>21</v>
      </c>
      <c r="AW11" t="s">
        <v>19</v>
      </c>
    </row>
    <row r="12" spans="1:49">
      <c r="A12" t="s">
        <v>1072</v>
      </c>
      <c r="B12">
        <v>753</v>
      </c>
      <c r="C12">
        <v>395</v>
      </c>
      <c r="D12">
        <v>280</v>
      </c>
      <c r="E12">
        <v>78</v>
      </c>
      <c r="F12">
        <v>72</v>
      </c>
      <c r="G12">
        <v>9</v>
      </c>
      <c r="H12">
        <v>48</v>
      </c>
      <c r="I12">
        <v>15</v>
      </c>
      <c r="J12">
        <v>34</v>
      </c>
      <c r="K12">
        <v>12</v>
      </c>
      <c r="L12">
        <v>13</v>
      </c>
      <c r="M12">
        <v>9</v>
      </c>
      <c r="N12">
        <v>25</v>
      </c>
      <c r="O12">
        <v>10</v>
      </c>
      <c r="P12">
        <v>8</v>
      </c>
      <c r="Q12">
        <v>7</v>
      </c>
      <c r="R12">
        <v>383</v>
      </c>
      <c r="S12">
        <v>307</v>
      </c>
      <c r="T12">
        <v>44</v>
      </c>
      <c r="U12">
        <v>32</v>
      </c>
      <c r="V12">
        <v>264</v>
      </c>
      <c r="W12">
        <v>218</v>
      </c>
      <c r="X12">
        <v>32</v>
      </c>
      <c r="Y12">
        <v>14</v>
      </c>
      <c r="Z12">
        <v>98</v>
      </c>
      <c r="AA12">
        <v>20</v>
      </c>
      <c r="AB12">
        <v>70</v>
      </c>
      <c r="AC12">
        <v>8</v>
      </c>
      <c r="AD12">
        <v>95</v>
      </c>
      <c r="AE12">
        <v>25</v>
      </c>
      <c r="AF12">
        <v>63</v>
      </c>
      <c r="AG12">
        <v>7</v>
      </c>
      <c r="AH12">
        <v>10</v>
      </c>
      <c r="AI12">
        <v>2</v>
      </c>
      <c r="AJ12">
        <v>8</v>
      </c>
      <c r="AK12" t="s">
        <v>19</v>
      </c>
      <c r="AL12">
        <v>4</v>
      </c>
      <c r="AM12" t="s">
        <v>19</v>
      </c>
      <c r="AN12">
        <v>4</v>
      </c>
      <c r="AO12" t="s">
        <v>19</v>
      </c>
      <c r="AP12">
        <v>27</v>
      </c>
      <c r="AQ12">
        <v>8</v>
      </c>
      <c r="AR12">
        <v>19</v>
      </c>
      <c r="AS12" t="s">
        <v>19</v>
      </c>
      <c r="AT12">
        <v>5</v>
      </c>
      <c r="AU12">
        <v>2</v>
      </c>
      <c r="AV12">
        <v>3</v>
      </c>
      <c r="AW12" t="s">
        <v>19</v>
      </c>
    </row>
    <row r="13" spans="1:49">
      <c r="A13" t="s">
        <v>1071</v>
      </c>
      <c r="B13">
        <v>1233</v>
      </c>
      <c r="C13">
        <v>691</v>
      </c>
      <c r="D13">
        <v>394</v>
      </c>
      <c r="E13">
        <v>148</v>
      </c>
      <c r="F13">
        <v>92</v>
      </c>
      <c r="G13">
        <v>21</v>
      </c>
      <c r="H13">
        <v>52</v>
      </c>
      <c r="I13">
        <v>19</v>
      </c>
      <c r="J13">
        <v>52</v>
      </c>
      <c r="K13">
        <v>29</v>
      </c>
      <c r="L13">
        <v>11</v>
      </c>
      <c r="M13">
        <v>12</v>
      </c>
      <c r="N13">
        <v>41</v>
      </c>
      <c r="O13">
        <v>25</v>
      </c>
      <c r="P13">
        <v>5</v>
      </c>
      <c r="Q13">
        <v>11</v>
      </c>
      <c r="R13">
        <v>608</v>
      </c>
      <c r="S13">
        <v>505</v>
      </c>
      <c r="T13">
        <v>31</v>
      </c>
      <c r="U13">
        <v>72</v>
      </c>
      <c r="V13">
        <v>350</v>
      </c>
      <c r="W13">
        <v>311</v>
      </c>
      <c r="X13">
        <v>20</v>
      </c>
      <c r="Y13">
        <v>19</v>
      </c>
      <c r="Z13">
        <v>196</v>
      </c>
      <c r="AA13">
        <v>55</v>
      </c>
      <c r="AB13">
        <v>119</v>
      </c>
      <c r="AC13">
        <v>22</v>
      </c>
      <c r="AD13">
        <v>134</v>
      </c>
      <c r="AE13">
        <v>34</v>
      </c>
      <c r="AF13">
        <v>92</v>
      </c>
      <c r="AG13">
        <v>8</v>
      </c>
      <c r="AH13">
        <v>28</v>
      </c>
      <c r="AI13">
        <v>4</v>
      </c>
      <c r="AJ13">
        <v>21</v>
      </c>
      <c r="AK13">
        <v>3</v>
      </c>
      <c r="AL13">
        <v>14</v>
      </c>
      <c r="AM13" t="s">
        <v>19</v>
      </c>
      <c r="AN13">
        <v>13</v>
      </c>
      <c r="AO13">
        <v>1</v>
      </c>
      <c r="AP13">
        <v>48</v>
      </c>
      <c r="AQ13">
        <v>12</v>
      </c>
      <c r="AR13">
        <v>36</v>
      </c>
      <c r="AS13" t="s">
        <v>19</v>
      </c>
      <c r="AT13">
        <v>20</v>
      </c>
      <c r="AU13">
        <v>6</v>
      </c>
      <c r="AV13">
        <v>14</v>
      </c>
      <c r="AW13" t="s">
        <v>19</v>
      </c>
    </row>
    <row r="14" spans="1:49">
      <c r="A14" t="s">
        <v>1070</v>
      </c>
      <c r="B14">
        <v>532</v>
      </c>
      <c r="C14">
        <v>319</v>
      </c>
      <c r="D14">
        <v>145</v>
      </c>
      <c r="E14">
        <v>68</v>
      </c>
      <c r="F14">
        <v>55</v>
      </c>
      <c r="G14">
        <v>18</v>
      </c>
      <c r="H14">
        <v>26</v>
      </c>
      <c r="I14">
        <v>11</v>
      </c>
      <c r="J14">
        <v>17</v>
      </c>
      <c r="K14">
        <v>12</v>
      </c>
      <c r="L14">
        <v>1</v>
      </c>
      <c r="M14">
        <v>4</v>
      </c>
      <c r="N14">
        <v>14</v>
      </c>
      <c r="O14">
        <v>7</v>
      </c>
      <c r="P14">
        <v>4</v>
      </c>
      <c r="Q14">
        <v>3</v>
      </c>
      <c r="R14">
        <v>300</v>
      </c>
      <c r="S14">
        <v>240</v>
      </c>
      <c r="T14">
        <v>18</v>
      </c>
      <c r="U14">
        <v>42</v>
      </c>
      <c r="V14">
        <v>207</v>
      </c>
      <c r="W14">
        <v>175</v>
      </c>
      <c r="X14">
        <v>13</v>
      </c>
      <c r="Y14">
        <v>19</v>
      </c>
      <c r="Z14">
        <v>45</v>
      </c>
      <c r="AA14">
        <v>10</v>
      </c>
      <c r="AB14">
        <v>34</v>
      </c>
      <c r="AC14">
        <v>1</v>
      </c>
      <c r="AD14">
        <v>74</v>
      </c>
      <c r="AE14">
        <v>20</v>
      </c>
      <c r="AF14">
        <v>48</v>
      </c>
      <c r="AG14">
        <v>6</v>
      </c>
      <c r="AH14">
        <v>4</v>
      </c>
      <c r="AI14" t="s">
        <v>19</v>
      </c>
      <c r="AJ14">
        <v>4</v>
      </c>
      <c r="AK14" t="s">
        <v>19</v>
      </c>
      <c r="AL14">
        <v>4</v>
      </c>
      <c r="AM14">
        <v>3</v>
      </c>
      <c r="AN14">
        <v>1</v>
      </c>
      <c r="AO14" t="s">
        <v>19</v>
      </c>
      <c r="AP14">
        <v>8</v>
      </c>
      <c r="AQ14">
        <v>5</v>
      </c>
      <c r="AR14">
        <v>2</v>
      </c>
      <c r="AS14">
        <v>1</v>
      </c>
      <c r="AT14">
        <v>11</v>
      </c>
      <c r="AU14">
        <v>4</v>
      </c>
      <c r="AV14">
        <v>7</v>
      </c>
      <c r="AW14" t="s">
        <v>19</v>
      </c>
    </row>
    <row r="15" spans="1:49">
      <c r="A15" t="s">
        <v>1069</v>
      </c>
      <c r="B15">
        <v>691</v>
      </c>
      <c r="C15">
        <v>331</v>
      </c>
      <c r="D15">
        <v>272</v>
      </c>
      <c r="E15">
        <v>88</v>
      </c>
      <c r="F15">
        <v>52</v>
      </c>
      <c r="G15">
        <v>5</v>
      </c>
      <c r="H15">
        <v>39</v>
      </c>
      <c r="I15">
        <v>8</v>
      </c>
      <c r="J15">
        <v>24</v>
      </c>
      <c r="K15">
        <v>8</v>
      </c>
      <c r="L15">
        <v>11</v>
      </c>
      <c r="M15">
        <v>5</v>
      </c>
      <c r="N15">
        <v>24</v>
      </c>
      <c r="O15">
        <v>8</v>
      </c>
      <c r="P15">
        <v>9</v>
      </c>
      <c r="Q15">
        <v>7</v>
      </c>
      <c r="R15">
        <v>387</v>
      </c>
      <c r="S15">
        <v>277</v>
      </c>
      <c r="T15">
        <v>61</v>
      </c>
      <c r="U15">
        <v>49</v>
      </c>
      <c r="V15">
        <v>259</v>
      </c>
      <c r="W15">
        <v>199</v>
      </c>
      <c r="X15">
        <v>45</v>
      </c>
      <c r="Y15">
        <v>15</v>
      </c>
      <c r="Z15">
        <v>73</v>
      </c>
      <c r="AA15">
        <v>14</v>
      </c>
      <c r="AB15">
        <v>51</v>
      </c>
      <c r="AC15">
        <v>8</v>
      </c>
      <c r="AD15">
        <v>84</v>
      </c>
      <c r="AE15">
        <v>16</v>
      </c>
      <c r="AF15">
        <v>63</v>
      </c>
      <c r="AG15">
        <v>5</v>
      </c>
      <c r="AH15">
        <v>14</v>
      </c>
      <c r="AI15">
        <v>1</v>
      </c>
      <c r="AJ15">
        <v>11</v>
      </c>
      <c r="AK15">
        <v>2</v>
      </c>
      <c r="AL15">
        <v>4</v>
      </c>
      <c r="AM15" t="s">
        <v>19</v>
      </c>
      <c r="AN15" t="s">
        <v>19</v>
      </c>
      <c r="AO15">
        <v>4</v>
      </c>
      <c r="AP15">
        <v>20</v>
      </c>
      <c r="AQ15">
        <v>1</v>
      </c>
      <c r="AR15">
        <v>19</v>
      </c>
      <c r="AS15" t="s">
        <v>19</v>
      </c>
      <c r="AT15">
        <v>9</v>
      </c>
      <c r="AU15">
        <v>1</v>
      </c>
      <c r="AV15">
        <v>8</v>
      </c>
      <c r="AW15" t="s">
        <v>19</v>
      </c>
    </row>
    <row r="16" spans="1:49">
      <c r="A16" t="s">
        <v>1068</v>
      </c>
      <c r="B16">
        <v>1080</v>
      </c>
      <c r="C16">
        <v>506</v>
      </c>
      <c r="D16">
        <v>438</v>
      </c>
      <c r="E16">
        <v>136</v>
      </c>
      <c r="F16">
        <v>122</v>
      </c>
      <c r="G16">
        <v>12</v>
      </c>
      <c r="H16">
        <v>64</v>
      </c>
      <c r="I16">
        <v>46</v>
      </c>
      <c r="J16">
        <v>46</v>
      </c>
      <c r="K16">
        <v>18</v>
      </c>
      <c r="L16">
        <v>13</v>
      </c>
      <c r="M16">
        <v>15</v>
      </c>
      <c r="N16">
        <v>55</v>
      </c>
      <c r="O16">
        <v>30</v>
      </c>
      <c r="P16">
        <v>16</v>
      </c>
      <c r="Q16">
        <v>9</v>
      </c>
      <c r="R16">
        <v>488</v>
      </c>
      <c r="S16">
        <v>398</v>
      </c>
      <c r="T16">
        <v>42</v>
      </c>
      <c r="U16">
        <v>48</v>
      </c>
      <c r="V16">
        <v>331</v>
      </c>
      <c r="W16">
        <v>282</v>
      </c>
      <c r="X16">
        <v>30</v>
      </c>
      <c r="Y16">
        <v>19</v>
      </c>
      <c r="Z16">
        <v>162</v>
      </c>
      <c r="AA16">
        <v>16</v>
      </c>
      <c r="AB16">
        <v>139</v>
      </c>
      <c r="AC16">
        <v>7</v>
      </c>
      <c r="AD16">
        <v>124</v>
      </c>
      <c r="AE16">
        <v>23</v>
      </c>
      <c r="AF16">
        <v>96</v>
      </c>
      <c r="AG16">
        <v>5</v>
      </c>
      <c r="AH16">
        <v>17</v>
      </c>
      <c r="AI16">
        <v>1</v>
      </c>
      <c r="AJ16">
        <v>14</v>
      </c>
      <c r="AK16">
        <v>2</v>
      </c>
      <c r="AL16">
        <v>10</v>
      </c>
      <c r="AM16">
        <v>1</v>
      </c>
      <c r="AN16">
        <v>5</v>
      </c>
      <c r="AO16">
        <v>4</v>
      </c>
      <c r="AP16">
        <v>34</v>
      </c>
      <c r="AQ16">
        <v>7</v>
      </c>
      <c r="AR16">
        <v>27</v>
      </c>
      <c r="AS16" t="s">
        <v>19</v>
      </c>
      <c r="AT16">
        <v>22</v>
      </c>
      <c r="AU16" t="s">
        <v>19</v>
      </c>
      <c r="AV16">
        <v>22</v>
      </c>
      <c r="AW16" t="s">
        <v>19</v>
      </c>
    </row>
    <row r="17" spans="1:49">
      <c r="A17" t="s">
        <v>1067</v>
      </c>
      <c r="B17">
        <v>1791</v>
      </c>
      <c r="C17">
        <v>900</v>
      </c>
      <c r="D17">
        <v>471</v>
      </c>
      <c r="E17">
        <v>420</v>
      </c>
      <c r="F17">
        <v>123</v>
      </c>
      <c r="G17">
        <v>39</v>
      </c>
      <c r="H17">
        <v>68</v>
      </c>
      <c r="I17">
        <v>16</v>
      </c>
      <c r="J17">
        <v>78</v>
      </c>
      <c r="K17">
        <v>27</v>
      </c>
      <c r="L17">
        <v>15</v>
      </c>
      <c r="M17">
        <v>36</v>
      </c>
      <c r="N17">
        <v>70</v>
      </c>
      <c r="O17">
        <v>31</v>
      </c>
      <c r="P17">
        <v>7</v>
      </c>
      <c r="Q17">
        <v>32</v>
      </c>
      <c r="R17">
        <v>954</v>
      </c>
      <c r="S17">
        <v>642</v>
      </c>
      <c r="T17">
        <v>75</v>
      </c>
      <c r="U17">
        <v>237</v>
      </c>
      <c r="V17">
        <v>509</v>
      </c>
      <c r="W17">
        <v>383</v>
      </c>
      <c r="X17">
        <v>42</v>
      </c>
      <c r="Y17">
        <v>84</v>
      </c>
      <c r="Z17">
        <v>283</v>
      </c>
      <c r="AA17">
        <v>84</v>
      </c>
      <c r="AB17">
        <v>133</v>
      </c>
      <c r="AC17">
        <v>66</v>
      </c>
      <c r="AD17">
        <v>162</v>
      </c>
      <c r="AE17">
        <v>41</v>
      </c>
      <c r="AF17">
        <v>99</v>
      </c>
      <c r="AG17">
        <v>22</v>
      </c>
      <c r="AH17">
        <v>41</v>
      </c>
      <c r="AI17">
        <v>9</v>
      </c>
      <c r="AJ17">
        <v>27</v>
      </c>
      <c r="AK17">
        <v>5</v>
      </c>
      <c r="AL17">
        <v>8</v>
      </c>
      <c r="AM17">
        <v>2</v>
      </c>
      <c r="AN17">
        <v>3</v>
      </c>
      <c r="AO17">
        <v>3</v>
      </c>
      <c r="AP17">
        <v>54</v>
      </c>
      <c r="AQ17">
        <v>19</v>
      </c>
      <c r="AR17">
        <v>33</v>
      </c>
      <c r="AS17">
        <v>2</v>
      </c>
      <c r="AT17">
        <v>18</v>
      </c>
      <c r="AU17">
        <v>6</v>
      </c>
      <c r="AV17">
        <v>11</v>
      </c>
      <c r="AW17">
        <v>1</v>
      </c>
    </row>
    <row r="18" spans="1:49">
      <c r="A18" t="s">
        <v>1066</v>
      </c>
      <c r="B18">
        <v>871</v>
      </c>
      <c r="C18">
        <v>367</v>
      </c>
      <c r="D18">
        <v>283</v>
      </c>
      <c r="E18">
        <v>221</v>
      </c>
      <c r="F18">
        <v>64</v>
      </c>
      <c r="G18">
        <v>10</v>
      </c>
      <c r="H18">
        <v>43</v>
      </c>
      <c r="I18">
        <v>11</v>
      </c>
      <c r="J18">
        <v>38</v>
      </c>
      <c r="K18">
        <v>17</v>
      </c>
      <c r="L18">
        <v>11</v>
      </c>
      <c r="M18">
        <v>10</v>
      </c>
      <c r="N18">
        <v>43</v>
      </c>
      <c r="O18">
        <v>19</v>
      </c>
      <c r="P18">
        <v>6</v>
      </c>
      <c r="Q18">
        <v>18</v>
      </c>
      <c r="R18">
        <v>486</v>
      </c>
      <c r="S18">
        <v>268</v>
      </c>
      <c r="T18">
        <v>64</v>
      </c>
      <c r="U18">
        <v>154</v>
      </c>
      <c r="V18">
        <v>242</v>
      </c>
      <c r="W18">
        <v>162</v>
      </c>
      <c r="X18">
        <v>41</v>
      </c>
      <c r="Y18">
        <v>39</v>
      </c>
      <c r="Z18">
        <v>121</v>
      </c>
      <c r="AA18">
        <v>24</v>
      </c>
      <c r="AB18">
        <v>78</v>
      </c>
      <c r="AC18">
        <v>19</v>
      </c>
      <c r="AD18">
        <v>68</v>
      </c>
      <c r="AE18">
        <v>14</v>
      </c>
      <c r="AF18">
        <v>48</v>
      </c>
      <c r="AG18">
        <v>6</v>
      </c>
      <c r="AH18">
        <v>21</v>
      </c>
      <c r="AI18">
        <v>3</v>
      </c>
      <c r="AJ18">
        <v>16</v>
      </c>
      <c r="AK18">
        <v>2</v>
      </c>
      <c r="AL18">
        <v>2</v>
      </c>
      <c r="AM18" t="s">
        <v>19</v>
      </c>
      <c r="AN18">
        <v>1</v>
      </c>
      <c r="AO18">
        <v>1</v>
      </c>
      <c r="AP18">
        <v>25</v>
      </c>
      <c r="AQ18">
        <v>11</v>
      </c>
      <c r="AR18">
        <v>14</v>
      </c>
      <c r="AS18" t="s">
        <v>19</v>
      </c>
      <c r="AT18">
        <v>3</v>
      </c>
      <c r="AU18">
        <v>1</v>
      </c>
      <c r="AV18">
        <v>2</v>
      </c>
      <c r="AW18" t="s">
        <v>19</v>
      </c>
    </row>
    <row r="19" spans="1:49">
      <c r="A19" t="s">
        <v>1065</v>
      </c>
      <c r="B19">
        <v>1230</v>
      </c>
      <c r="C19">
        <v>522</v>
      </c>
      <c r="D19">
        <v>424</v>
      </c>
      <c r="E19">
        <v>284</v>
      </c>
      <c r="F19">
        <v>111</v>
      </c>
      <c r="G19">
        <v>20</v>
      </c>
      <c r="H19">
        <v>74</v>
      </c>
      <c r="I19">
        <v>17</v>
      </c>
      <c r="J19">
        <v>65</v>
      </c>
      <c r="K19">
        <v>27</v>
      </c>
      <c r="L19">
        <v>20</v>
      </c>
      <c r="M19">
        <v>18</v>
      </c>
      <c r="N19">
        <v>56</v>
      </c>
      <c r="O19">
        <v>26</v>
      </c>
      <c r="P19">
        <v>8</v>
      </c>
      <c r="Q19">
        <v>22</v>
      </c>
      <c r="R19">
        <v>586</v>
      </c>
      <c r="S19">
        <v>375</v>
      </c>
      <c r="T19">
        <v>53</v>
      </c>
      <c r="U19">
        <v>158</v>
      </c>
      <c r="V19">
        <v>324</v>
      </c>
      <c r="W19">
        <v>239</v>
      </c>
      <c r="X19">
        <v>38</v>
      </c>
      <c r="Y19">
        <v>47</v>
      </c>
      <c r="Z19">
        <v>222</v>
      </c>
      <c r="AA19">
        <v>38</v>
      </c>
      <c r="AB19">
        <v>146</v>
      </c>
      <c r="AC19">
        <v>38</v>
      </c>
      <c r="AD19">
        <v>93</v>
      </c>
      <c r="AE19">
        <v>12</v>
      </c>
      <c r="AF19">
        <v>67</v>
      </c>
      <c r="AG19">
        <v>14</v>
      </c>
      <c r="AH19">
        <v>36</v>
      </c>
      <c r="AI19">
        <v>2</v>
      </c>
      <c r="AJ19">
        <v>25</v>
      </c>
      <c r="AK19">
        <v>9</v>
      </c>
      <c r="AL19">
        <v>8</v>
      </c>
      <c r="AM19" t="s">
        <v>19</v>
      </c>
      <c r="AN19">
        <v>3</v>
      </c>
      <c r="AO19">
        <v>5</v>
      </c>
      <c r="AP19">
        <v>44</v>
      </c>
      <c r="AQ19">
        <v>17</v>
      </c>
      <c r="AR19">
        <v>24</v>
      </c>
      <c r="AS19">
        <v>3</v>
      </c>
      <c r="AT19">
        <v>9</v>
      </c>
      <c r="AU19">
        <v>5</v>
      </c>
      <c r="AV19">
        <v>4</v>
      </c>
      <c r="AW19" t="s">
        <v>19</v>
      </c>
    </row>
    <row r="20" spans="1:49">
      <c r="A20" t="s">
        <v>1064</v>
      </c>
      <c r="B20">
        <v>3009</v>
      </c>
      <c r="C20">
        <v>1307</v>
      </c>
      <c r="D20">
        <v>722</v>
      </c>
      <c r="E20">
        <v>980</v>
      </c>
      <c r="F20">
        <v>216</v>
      </c>
      <c r="G20">
        <v>54</v>
      </c>
      <c r="H20">
        <v>91</v>
      </c>
      <c r="I20">
        <v>71</v>
      </c>
      <c r="J20">
        <v>124</v>
      </c>
      <c r="K20">
        <v>34</v>
      </c>
      <c r="L20">
        <v>15</v>
      </c>
      <c r="M20">
        <v>75</v>
      </c>
      <c r="N20">
        <v>119</v>
      </c>
      <c r="O20">
        <v>35</v>
      </c>
      <c r="P20">
        <v>26</v>
      </c>
      <c r="Q20">
        <v>58</v>
      </c>
      <c r="R20">
        <v>1611</v>
      </c>
      <c r="S20">
        <v>951</v>
      </c>
      <c r="T20">
        <v>36</v>
      </c>
      <c r="U20">
        <v>624</v>
      </c>
      <c r="V20">
        <v>873</v>
      </c>
      <c r="W20">
        <v>640</v>
      </c>
      <c r="X20">
        <v>14</v>
      </c>
      <c r="Y20">
        <v>219</v>
      </c>
      <c r="Z20">
        <v>504</v>
      </c>
      <c r="AA20">
        <v>125</v>
      </c>
      <c r="AB20">
        <v>295</v>
      </c>
      <c r="AC20">
        <v>84</v>
      </c>
      <c r="AD20">
        <v>250</v>
      </c>
      <c r="AE20">
        <v>59</v>
      </c>
      <c r="AF20">
        <v>158</v>
      </c>
      <c r="AG20">
        <v>33</v>
      </c>
      <c r="AH20">
        <v>75</v>
      </c>
      <c r="AI20">
        <v>7</v>
      </c>
      <c r="AJ20">
        <v>44</v>
      </c>
      <c r="AK20">
        <v>24</v>
      </c>
      <c r="AL20">
        <v>12</v>
      </c>
      <c r="AM20">
        <v>1</v>
      </c>
      <c r="AN20">
        <v>3</v>
      </c>
      <c r="AO20">
        <v>8</v>
      </c>
      <c r="AP20">
        <v>85</v>
      </c>
      <c r="AQ20">
        <v>39</v>
      </c>
      <c r="AR20">
        <v>44</v>
      </c>
      <c r="AS20">
        <v>2</v>
      </c>
      <c r="AT20">
        <v>13</v>
      </c>
      <c r="AU20">
        <v>2</v>
      </c>
      <c r="AV20">
        <v>10</v>
      </c>
      <c r="AW20">
        <v>1</v>
      </c>
    </row>
    <row r="21" spans="1:49">
      <c r="A21" t="s">
        <v>1063</v>
      </c>
      <c r="B21">
        <v>2422</v>
      </c>
      <c r="C21">
        <v>1128</v>
      </c>
      <c r="D21">
        <v>665</v>
      </c>
      <c r="E21">
        <v>629</v>
      </c>
      <c r="F21">
        <v>167</v>
      </c>
      <c r="G21">
        <v>42</v>
      </c>
      <c r="H21">
        <v>100</v>
      </c>
      <c r="I21">
        <v>25</v>
      </c>
      <c r="J21">
        <v>113</v>
      </c>
      <c r="K21">
        <v>39</v>
      </c>
      <c r="L21">
        <v>24</v>
      </c>
      <c r="M21">
        <v>50</v>
      </c>
      <c r="N21">
        <v>98</v>
      </c>
      <c r="O21">
        <v>39</v>
      </c>
      <c r="P21">
        <v>20</v>
      </c>
      <c r="Q21">
        <v>39</v>
      </c>
      <c r="R21">
        <v>1265</v>
      </c>
      <c r="S21">
        <v>878</v>
      </c>
      <c r="T21">
        <v>32</v>
      </c>
      <c r="U21">
        <v>355</v>
      </c>
      <c r="V21">
        <v>741</v>
      </c>
      <c r="W21">
        <v>593</v>
      </c>
      <c r="X21">
        <v>24</v>
      </c>
      <c r="Y21">
        <v>124</v>
      </c>
      <c r="Z21">
        <v>422</v>
      </c>
      <c r="AA21">
        <v>60</v>
      </c>
      <c r="AB21">
        <v>267</v>
      </c>
      <c r="AC21">
        <v>95</v>
      </c>
      <c r="AD21">
        <v>216</v>
      </c>
      <c r="AE21">
        <v>39</v>
      </c>
      <c r="AF21">
        <v>133</v>
      </c>
      <c r="AG21">
        <v>44</v>
      </c>
      <c r="AH21">
        <v>56</v>
      </c>
      <c r="AI21">
        <v>3</v>
      </c>
      <c r="AJ21">
        <v>36</v>
      </c>
      <c r="AK21">
        <v>17</v>
      </c>
      <c r="AL21">
        <v>4</v>
      </c>
      <c r="AM21" t="s">
        <v>19</v>
      </c>
      <c r="AN21">
        <v>3</v>
      </c>
      <c r="AO21">
        <v>1</v>
      </c>
      <c r="AP21">
        <v>67</v>
      </c>
      <c r="AQ21">
        <v>24</v>
      </c>
      <c r="AR21">
        <v>41</v>
      </c>
      <c r="AS21">
        <v>2</v>
      </c>
      <c r="AT21">
        <v>14</v>
      </c>
      <c r="AU21">
        <v>4</v>
      </c>
      <c r="AV21">
        <v>9</v>
      </c>
      <c r="AW21">
        <v>1</v>
      </c>
    </row>
    <row r="22" spans="1:49">
      <c r="A22" t="s">
        <v>1062</v>
      </c>
      <c r="B22">
        <v>3119</v>
      </c>
      <c r="C22">
        <v>1454</v>
      </c>
      <c r="D22">
        <v>695</v>
      </c>
      <c r="E22">
        <v>970</v>
      </c>
      <c r="F22">
        <v>238</v>
      </c>
      <c r="G22">
        <v>65</v>
      </c>
      <c r="H22">
        <v>102</v>
      </c>
      <c r="I22">
        <v>71</v>
      </c>
      <c r="J22">
        <v>226</v>
      </c>
      <c r="K22">
        <v>76</v>
      </c>
      <c r="L22">
        <v>45</v>
      </c>
      <c r="M22">
        <v>105</v>
      </c>
      <c r="N22">
        <v>83</v>
      </c>
      <c r="O22">
        <v>15</v>
      </c>
      <c r="P22">
        <v>17</v>
      </c>
      <c r="Q22">
        <v>51</v>
      </c>
      <c r="R22">
        <v>1665</v>
      </c>
      <c r="S22">
        <v>1031</v>
      </c>
      <c r="T22">
        <v>47</v>
      </c>
      <c r="U22">
        <v>587</v>
      </c>
      <c r="V22">
        <v>951</v>
      </c>
      <c r="W22">
        <v>671</v>
      </c>
      <c r="X22">
        <v>31</v>
      </c>
      <c r="Y22">
        <v>249</v>
      </c>
      <c r="Z22">
        <v>436</v>
      </c>
      <c r="AA22">
        <v>135</v>
      </c>
      <c r="AB22">
        <v>209</v>
      </c>
      <c r="AC22">
        <v>92</v>
      </c>
      <c r="AD22">
        <v>266</v>
      </c>
      <c r="AE22">
        <v>75</v>
      </c>
      <c r="AF22">
        <v>157</v>
      </c>
      <c r="AG22">
        <v>34</v>
      </c>
      <c r="AH22">
        <v>78</v>
      </c>
      <c r="AI22">
        <v>15</v>
      </c>
      <c r="AJ22">
        <v>43</v>
      </c>
      <c r="AK22">
        <v>20</v>
      </c>
      <c r="AL22">
        <v>6</v>
      </c>
      <c r="AM22" t="s">
        <v>19</v>
      </c>
      <c r="AN22">
        <v>1</v>
      </c>
      <c r="AO22">
        <v>5</v>
      </c>
      <c r="AP22">
        <v>99</v>
      </c>
      <c r="AQ22">
        <v>37</v>
      </c>
      <c r="AR22">
        <v>58</v>
      </c>
      <c r="AS22">
        <v>4</v>
      </c>
      <c r="AT22">
        <v>22</v>
      </c>
      <c r="AU22">
        <v>5</v>
      </c>
      <c r="AV22">
        <v>16</v>
      </c>
      <c r="AW22">
        <v>1</v>
      </c>
    </row>
    <row r="23" spans="1:49">
      <c r="A23" t="s">
        <v>1061</v>
      </c>
      <c r="B23">
        <v>2929</v>
      </c>
      <c r="C23">
        <v>976</v>
      </c>
      <c r="D23">
        <v>994</v>
      </c>
      <c r="E23">
        <v>959</v>
      </c>
      <c r="F23">
        <v>244</v>
      </c>
      <c r="G23">
        <v>42</v>
      </c>
      <c r="H23">
        <v>132</v>
      </c>
      <c r="I23">
        <v>70</v>
      </c>
      <c r="J23">
        <v>141</v>
      </c>
      <c r="K23">
        <v>34</v>
      </c>
      <c r="L23">
        <v>20</v>
      </c>
      <c r="M23">
        <v>87</v>
      </c>
      <c r="N23">
        <v>58</v>
      </c>
      <c r="O23">
        <v>16</v>
      </c>
      <c r="P23">
        <v>2</v>
      </c>
      <c r="Q23">
        <v>40</v>
      </c>
      <c r="R23">
        <v>1469</v>
      </c>
      <c r="S23">
        <v>823</v>
      </c>
      <c r="T23">
        <v>107</v>
      </c>
      <c r="U23">
        <v>539</v>
      </c>
      <c r="V23">
        <v>836</v>
      </c>
      <c r="W23">
        <v>570</v>
      </c>
      <c r="X23">
        <v>64</v>
      </c>
      <c r="Y23">
        <v>202</v>
      </c>
      <c r="Z23">
        <v>523</v>
      </c>
      <c r="AA23">
        <v>26</v>
      </c>
      <c r="AB23">
        <v>366</v>
      </c>
      <c r="AC23">
        <v>131</v>
      </c>
      <c r="AD23">
        <v>321</v>
      </c>
      <c r="AE23">
        <v>13</v>
      </c>
      <c r="AF23">
        <v>241</v>
      </c>
      <c r="AG23">
        <v>67</v>
      </c>
      <c r="AH23">
        <v>85</v>
      </c>
      <c r="AI23">
        <v>5</v>
      </c>
      <c r="AJ23">
        <v>60</v>
      </c>
      <c r="AK23">
        <v>20</v>
      </c>
      <c r="AL23">
        <v>5</v>
      </c>
      <c r="AM23">
        <v>1</v>
      </c>
      <c r="AN23">
        <v>3</v>
      </c>
      <c r="AO23">
        <v>1</v>
      </c>
      <c r="AP23">
        <v>79</v>
      </c>
      <c r="AQ23">
        <v>16</v>
      </c>
      <c r="AR23">
        <v>61</v>
      </c>
      <c r="AS23">
        <v>2</v>
      </c>
      <c r="AT23">
        <v>4</v>
      </c>
      <c r="AU23" t="s">
        <v>19</v>
      </c>
      <c r="AV23">
        <v>2</v>
      </c>
      <c r="AW23">
        <v>2</v>
      </c>
    </row>
    <row r="24" spans="1:49">
      <c r="A24" t="s">
        <v>1060</v>
      </c>
      <c r="B24">
        <v>1292</v>
      </c>
      <c r="C24">
        <v>654</v>
      </c>
      <c r="D24">
        <v>489</v>
      </c>
      <c r="E24">
        <v>149</v>
      </c>
      <c r="F24">
        <v>109</v>
      </c>
      <c r="G24">
        <v>18</v>
      </c>
      <c r="H24">
        <v>73</v>
      </c>
      <c r="I24">
        <v>18</v>
      </c>
      <c r="J24">
        <v>58</v>
      </c>
      <c r="K24">
        <v>18</v>
      </c>
      <c r="L24">
        <v>16</v>
      </c>
      <c r="M24">
        <v>24</v>
      </c>
      <c r="N24">
        <v>50</v>
      </c>
      <c r="O24">
        <v>21</v>
      </c>
      <c r="P24">
        <v>15</v>
      </c>
      <c r="Q24">
        <v>14</v>
      </c>
      <c r="R24">
        <v>696</v>
      </c>
      <c r="S24">
        <v>532</v>
      </c>
      <c r="T24">
        <v>87</v>
      </c>
      <c r="U24">
        <v>77</v>
      </c>
      <c r="V24">
        <v>484</v>
      </c>
      <c r="W24">
        <v>378</v>
      </c>
      <c r="X24">
        <v>76</v>
      </c>
      <c r="Y24">
        <v>30</v>
      </c>
      <c r="Z24">
        <v>185</v>
      </c>
      <c r="AA24">
        <v>35</v>
      </c>
      <c r="AB24">
        <v>143</v>
      </c>
      <c r="AC24">
        <v>7</v>
      </c>
      <c r="AD24">
        <v>113</v>
      </c>
      <c r="AE24">
        <v>20</v>
      </c>
      <c r="AF24">
        <v>89</v>
      </c>
      <c r="AG24">
        <v>4</v>
      </c>
      <c r="AH24">
        <v>42</v>
      </c>
      <c r="AI24">
        <v>2</v>
      </c>
      <c r="AJ24">
        <v>38</v>
      </c>
      <c r="AK24">
        <v>2</v>
      </c>
      <c r="AL24">
        <v>5</v>
      </c>
      <c r="AM24" t="s">
        <v>19</v>
      </c>
      <c r="AN24">
        <v>2</v>
      </c>
      <c r="AO24">
        <v>3</v>
      </c>
      <c r="AP24">
        <v>31</v>
      </c>
      <c r="AQ24">
        <v>8</v>
      </c>
      <c r="AR24">
        <v>23</v>
      </c>
      <c r="AS24" t="s">
        <v>19</v>
      </c>
      <c r="AT24">
        <v>3</v>
      </c>
      <c r="AU24" t="s">
        <v>19</v>
      </c>
      <c r="AV24">
        <v>3</v>
      </c>
      <c r="AW24" t="s">
        <v>19</v>
      </c>
    </row>
    <row r="25" spans="1:49">
      <c r="A25" t="s">
        <v>1059</v>
      </c>
      <c r="B25">
        <v>733</v>
      </c>
      <c r="C25">
        <v>362</v>
      </c>
      <c r="D25">
        <v>217</v>
      </c>
      <c r="E25">
        <v>154</v>
      </c>
      <c r="F25">
        <v>59</v>
      </c>
      <c r="G25">
        <v>10</v>
      </c>
      <c r="H25">
        <v>40</v>
      </c>
      <c r="I25">
        <v>9</v>
      </c>
      <c r="J25">
        <v>29</v>
      </c>
      <c r="K25">
        <v>11</v>
      </c>
      <c r="L25">
        <v>2</v>
      </c>
      <c r="M25">
        <v>16</v>
      </c>
      <c r="N25">
        <v>27</v>
      </c>
      <c r="O25">
        <v>10</v>
      </c>
      <c r="P25">
        <v>1</v>
      </c>
      <c r="Q25">
        <v>16</v>
      </c>
      <c r="R25">
        <v>392</v>
      </c>
      <c r="S25">
        <v>255</v>
      </c>
      <c r="T25">
        <v>43</v>
      </c>
      <c r="U25">
        <v>94</v>
      </c>
      <c r="V25">
        <v>255</v>
      </c>
      <c r="W25">
        <v>190</v>
      </c>
      <c r="X25">
        <v>28</v>
      </c>
      <c r="Y25">
        <v>37</v>
      </c>
      <c r="Z25">
        <v>82</v>
      </c>
      <c r="AA25">
        <v>30</v>
      </c>
      <c r="AB25">
        <v>45</v>
      </c>
      <c r="AC25">
        <v>7</v>
      </c>
      <c r="AD25">
        <v>88</v>
      </c>
      <c r="AE25">
        <v>24</v>
      </c>
      <c r="AF25">
        <v>53</v>
      </c>
      <c r="AG25">
        <v>11</v>
      </c>
      <c r="AH25">
        <v>7</v>
      </c>
      <c r="AI25">
        <v>2</v>
      </c>
      <c r="AJ25">
        <v>5</v>
      </c>
      <c r="AK25" t="s">
        <v>19</v>
      </c>
      <c r="AL25">
        <v>4</v>
      </c>
      <c r="AM25">
        <v>1</v>
      </c>
      <c r="AN25">
        <v>2</v>
      </c>
      <c r="AO25">
        <v>1</v>
      </c>
      <c r="AP25">
        <v>25</v>
      </c>
      <c r="AQ25">
        <v>11</v>
      </c>
      <c r="AR25">
        <v>14</v>
      </c>
      <c r="AS25" t="s">
        <v>19</v>
      </c>
      <c r="AT25">
        <v>20</v>
      </c>
      <c r="AU25">
        <v>8</v>
      </c>
      <c r="AV25">
        <v>12</v>
      </c>
      <c r="AW25" t="s">
        <v>19</v>
      </c>
    </row>
    <row r="26" spans="1:49">
      <c r="A26" t="s">
        <v>1058</v>
      </c>
      <c r="B26">
        <v>551</v>
      </c>
      <c r="C26">
        <v>271</v>
      </c>
      <c r="D26">
        <v>187</v>
      </c>
      <c r="E26">
        <v>93</v>
      </c>
      <c r="F26">
        <v>45</v>
      </c>
      <c r="G26">
        <v>13</v>
      </c>
      <c r="H26">
        <v>29</v>
      </c>
      <c r="I26">
        <v>3</v>
      </c>
      <c r="J26">
        <v>37</v>
      </c>
      <c r="K26">
        <v>12</v>
      </c>
      <c r="L26">
        <v>17</v>
      </c>
      <c r="M26">
        <v>8</v>
      </c>
      <c r="N26">
        <v>26</v>
      </c>
      <c r="O26">
        <v>9</v>
      </c>
      <c r="P26">
        <v>8</v>
      </c>
      <c r="Q26">
        <v>9</v>
      </c>
      <c r="R26">
        <v>293</v>
      </c>
      <c r="S26">
        <v>219</v>
      </c>
      <c r="T26">
        <v>16</v>
      </c>
      <c r="U26">
        <v>58</v>
      </c>
      <c r="V26">
        <v>190</v>
      </c>
      <c r="W26">
        <v>160</v>
      </c>
      <c r="X26">
        <v>9</v>
      </c>
      <c r="Y26">
        <v>21</v>
      </c>
      <c r="Z26">
        <v>71</v>
      </c>
      <c r="AA26">
        <v>11</v>
      </c>
      <c r="AB26">
        <v>50</v>
      </c>
      <c r="AC26">
        <v>10</v>
      </c>
      <c r="AD26">
        <v>59</v>
      </c>
      <c r="AE26">
        <v>4</v>
      </c>
      <c r="AF26">
        <v>51</v>
      </c>
      <c r="AG26">
        <v>4</v>
      </c>
      <c r="AH26">
        <v>8</v>
      </c>
      <c r="AI26" t="s">
        <v>19</v>
      </c>
      <c r="AJ26">
        <v>8</v>
      </c>
      <c r="AK26" t="s">
        <v>19</v>
      </c>
      <c r="AL26" t="s">
        <v>19</v>
      </c>
      <c r="AM26" t="s">
        <v>19</v>
      </c>
      <c r="AN26" t="s">
        <v>19</v>
      </c>
      <c r="AO26" t="s">
        <v>19</v>
      </c>
      <c r="AP26">
        <v>11</v>
      </c>
      <c r="AQ26">
        <v>3</v>
      </c>
      <c r="AR26">
        <v>7</v>
      </c>
      <c r="AS26">
        <v>1</v>
      </c>
      <c r="AT26">
        <v>1</v>
      </c>
      <c r="AU26" t="s">
        <v>19</v>
      </c>
      <c r="AV26">
        <v>1</v>
      </c>
      <c r="AW26" t="s">
        <v>19</v>
      </c>
    </row>
    <row r="27" spans="1:49">
      <c r="A27" t="s">
        <v>1057</v>
      </c>
      <c r="B27">
        <v>523</v>
      </c>
      <c r="C27">
        <v>247</v>
      </c>
      <c r="D27">
        <v>153</v>
      </c>
      <c r="E27">
        <v>123</v>
      </c>
      <c r="F27">
        <v>47</v>
      </c>
      <c r="G27">
        <v>7</v>
      </c>
      <c r="H27">
        <v>31</v>
      </c>
      <c r="I27">
        <v>9</v>
      </c>
      <c r="J27">
        <v>21</v>
      </c>
      <c r="K27">
        <v>11</v>
      </c>
      <c r="L27">
        <v>5</v>
      </c>
      <c r="M27">
        <v>5</v>
      </c>
      <c r="N27">
        <v>36</v>
      </c>
      <c r="O27">
        <v>16</v>
      </c>
      <c r="P27">
        <v>6</v>
      </c>
      <c r="Q27">
        <v>14</v>
      </c>
      <c r="R27">
        <v>264</v>
      </c>
      <c r="S27">
        <v>192</v>
      </c>
      <c r="T27">
        <v>2</v>
      </c>
      <c r="U27">
        <v>70</v>
      </c>
      <c r="V27">
        <v>161</v>
      </c>
      <c r="W27">
        <v>134</v>
      </c>
      <c r="X27">
        <v>1</v>
      </c>
      <c r="Y27">
        <v>26</v>
      </c>
      <c r="Z27">
        <v>58</v>
      </c>
      <c r="AA27">
        <v>5</v>
      </c>
      <c r="AB27">
        <v>42</v>
      </c>
      <c r="AC27">
        <v>11</v>
      </c>
      <c r="AD27">
        <v>56</v>
      </c>
      <c r="AE27">
        <v>11</v>
      </c>
      <c r="AF27">
        <v>40</v>
      </c>
      <c r="AG27">
        <v>5</v>
      </c>
      <c r="AH27">
        <v>18</v>
      </c>
      <c r="AI27" t="s">
        <v>19</v>
      </c>
      <c r="AJ27">
        <v>11</v>
      </c>
      <c r="AK27">
        <v>7</v>
      </c>
      <c r="AL27" t="s">
        <v>19</v>
      </c>
      <c r="AM27" t="s">
        <v>19</v>
      </c>
      <c r="AN27" t="s">
        <v>19</v>
      </c>
      <c r="AO27" t="s">
        <v>19</v>
      </c>
      <c r="AP27">
        <v>17</v>
      </c>
      <c r="AQ27">
        <v>5</v>
      </c>
      <c r="AR27">
        <v>11</v>
      </c>
      <c r="AS27">
        <v>1</v>
      </c>
      <c r="AT27">
        <v>6</v>
      </c>
      <c r="AU27" t="s">
        <v>19</v>
      </c>
      <c r="AV27">
        <v>5</v>
      </c>
      <c r="AW27">
        <v>1</v>
      </c>
    </row>
    <row r="28" spans="1:49">
      <c r="A28" t="s">
        <v>1056</v>
      </c>
      <c r="B28">
        <v>349</v>
      </c>
      <c r="C28">
        <v>174</v>
      </c>
      <c r="D28">
        <v>108</v>
      </c>
      <c r="E28">
        <v>67</v>
      </c>
      <c r="F28">
        <v>38</v>
      </c>
      <c r="G28">
        <v>11</v>
      </c>
      <c r="H28">
        <v>21</v>
      </c>
      <c r="I28">
        <v>6</v>
      </c>
      <c r="J28">
        <v>12</v>
      </c>
      <c r="K28">
        <v>3</v>
      </c>
      <c r="L28">
        <v>5</v>
      </c>
      <c r="M28">
        <v>4</v>
      </c>
      <c r="N28">
        <v>13</v>
      </c>
      <c r="O28">
        <v>5</v>
      </c>
      <c r="P28">
        <v>4</v>
      </c>
      <c r="Q28">
        <v>4</v>
      </c>
      <c r="R28">
        <v>169</v>
      </c>
      <c r="S28">
        <v>121</v>
      </c>
      <c r="T28">
        <v>15</v>
      </c>
      <c r="U28">
        <v>33</v>
      </c>
      <c r="V28">
        <v>100</v>
      </c>
      <c r="W28">
        <v>79</v>
      </c>
      <c r="X28">
        <v>11</v>
      </c>
      <c r="Y28">
        <v>10</v>
      </c>
      <c r="Z28">
        <v>58</v>
      </c>
      <c r="AA28">
        <v>21</v>
      </c>
      <c r="AB28">
        <v>23</v>
      </c>
      <c r="AC28">
        <v>14</v>
      </c>
      <c r="AD28">
        <v>45</v>
      </c>
      <c r="AE28">
        <v>12</v>
      </c>
      <c r="AF28">
        <v>30</v>
      </c>
      <c r="AG28">
        <v>3</v>
      </c>
      <c r="AH28">
        <v>3</v>
      </c>
      <c r="AI28">
        <v>1</v>
      </c>
      <c r="AJ28">
        <v>1</v>
      </c>
      <c r="AK28">
        <v>1</v>
      </c>
      <c r="AL28">
        <v>4</v>
      </c>
      <c r="AM28" t="s">
        <v>19</v>
      </c>
      <c r="AN28">
        <v>2</v>
      </c>
      <c r="AO28">
        <v>2</v>
      </c>
      <c r="AP28">
        <v>7</v>
      </c>
      <c r="AQ28" t="s">
        <v>19</v>
      </c>
      <c r="AR28">
        <v>7</v>
      </c>
      <c r="AS28" t="s">
        <v>19</v>
      </c>
      <c r="AT28" t="s">
        <v>19</v>
      </c>
      <c r="AU28" t="s">
        <v>19</v>
      </c>
      <c r="AV28" t="s">
        <v>19</v>
      </c>
      <c r="AW28" t="s">
        <v>19</v>
      </c>
    </row>
    <row r="29" spans="1:49">
      <c r="A29" t="s">
        <v>1055</v>
      </c>
      <c r="B29">
        <v>1192</v>
      </c>
      <c r="C29">
        <v>575</v>
      </c>
      <c r="D29">
        <v>275</v>
      </c>
      <c r="E29">
        <v>342</v>
      </c>
      <c r="F29">
        <v>114</v>
      </c>
      <c r="G29">
        <v>20</v>
      </c>
      <c r="H29">
        <v>53</v>
      </c>
      <c r="I29">
        <v>41</v>
      </c>
      <c r="J29">
        <v>72</v>
      </c>
      <c r="K29">
        <v>29</v>
      </c>
      <c r="L29">
        <v>15</v>
      </c>
      <c r="M29">
        <v>28</v>
      </c>
      <c r="N29">
        <v>34</v>
      </c>
      <c r="O29">
        <v>13</v>
      </c>
      <c r="P29">
        <v>5</v>
      </c>
      <c r="Q29">
        <v>16</v>
      </c>
      <c r="R29">
        <v>657</v>
      </c>
      <c r="S29">
        <v>414</v>
      </c>
      <c r="T29">
        <v>27</v>
      </c>
      <c r="U29">
        <v>216</v>
      </c>
      <c r="V29">
        <v>373</v>
      </c>
      <c r="W29">
        <v>282</v>
      </c>
      <c r="X29">
        <v>7</v>
      </c>
      <c r="Y29">
        <v>84</v>
      </c>
      <c r="Z29">
        <v>150</v>
      </c>
      <c r="AA29">
        <v>49</v>
      </c>
      <c r="AB29">
        <v>82</v>
      </c>
      <c r="AC29">
        <v>19</v>
      </c>
      <c r="AD29">
        <v>97</v>
      </c>
      <c r="AE29">
        <v>30</v>
      </c>
      <c r="AF29">
        <v>53</v>
      </c>
      <c r="AG29">
        <v>14</v>
      </c>
      <c r="AH29">
        <v>23</v>
      </c>
      <c r="AI29">
        <v>4</v>
      </c>
      <c r="AJ29">
        <v>14</v>
      </c>
      <c r="AK29">
        <v>5</v>
      </c>
      <c r="AL29">
        <v>6</v>
      </c>
      <c r="AM29" t="s">
        <v>19</v>
      </c>
      <c r="AN29">
        <v>4</v>
      </c>
      <c r="AO29">
        <v>2</v>
      </c>
      <c r="AP29">
        <v>32</v>
      </c>
      <c r="AQ29">
        <v>13</v>
      </c>
      <c r="AR29">
        <v>18</v>
      </c>
      <c r="AS29">
        <v>1</v>
      </c>
      <c r="AT29">
        <v>7</v>
      </c>
      <c r="AU29">
        <v>3</v>
      </c>
      <c r="AV29">
        <v>4</v>
      </c>
      <c r="AW29" t="s">
        <v>19</v>
      </c>
    </row>
    <row r="30" spans="1:49">
      <c r="A30" t="s">
        <v>1054</v>
      </c>
      <c r="B30">
        <v>952</v>
      </c>
      <c r="C30">
        <v>427</v>
      </c>
      <c r="D30">
        <v>248</v>
      </c>
      <c r="E30">
        <v>277</v>
      </c>
      <c r="F30">
        <v>78</v>
      </c>
      <c r="G30">
        <v>16</v>
      </c>
      <c r="H30">
        <v>54</v>
      </c>
      <c r="I30">
        <v>8</v>
      </c>
      <c r="J30">
        <v>65</v>
      </c>
      <c r="K30">
        <v>28</v>
      </c>
      <c r="L30">
        <v>9</v>
      </c>
      <c r="M30">
        <v>28</v>
      </c>
      <c r="N30">
        <v>44</v>
      </c>
      <c r="O30">
        <v>17</v>
      </c>
      <c r="P30">
        <v>2</v>
      </c>
      <c r="Q30">
        <v>25</v>
      </c>
      <c r="R30">
        <v>492</v>
      </c>
      <c r="S30">
        <v>293</v>
      </c>
      <c r="T30">
        <v>17</v>
      </c>
      <c r="U30">
        <v>182</v>
      </c>
      <c r="V30">
        <v>253</v>
      </c>
      <c r="W30">
        <v>183</v>
      </c>
      <c r="X30">
        <v>7</v>
      </c>
      <c r="Y30">
        <v>63</v>
      </c>
      <c r="Z30">
        <v>165</v>
      </c>
      <c r="AA30">
        <v>45</v>
      </c>
      <c r="AB30">
        <v>97</v>
      </c>
      <c r="AC30">
        <v>23</v>
      </c>
      <c r="AD30">
        <v>62</v>
      </c>
      <c r="AE30">
        <v>17</v>
      </c>
      <c r="AF30">
        <v>38</v>
      </c>
      <c r="AG30">
        <v>7</v>
      </c>
      <c r="AH30">
        <v>14</v>
      </c>
      <c r="AI30">
        <v>3</v>
      </c>
      <c r="AJ30">
        <v>10</v>
      </c>
      <c r="AK30">
        <v>1</v>
      </c>
      <c r="AL30">
        <v>2</v>
      </c>
      <c r="AM30" t="s">
        <v>19</v>
      </c>
      <c r="AN30" t="s">
        <v>19</v>
      </c>
      <c r="AO30">
        <v>2</v>
      </c>
      <c r="AP30">
        <v>27</v>
      </c>
      <c r="AQ30">
        <v>6</v>
      </c>
      <c r="AR30">
        <v>20</v>
      </c>
      <c r="AS30">
        <v>1</v>
      </c>
      <c r="AT30">
        <v>3</v>
      </c>
      <c r="AU30">
        <v>2</v>
      </c>
      <c r="AV30">
        <v>1</v>
      </c>
      <c r="AW30" t="s">
        <v>19</v>
      </c>
    </row>
    <row r="31" spans="1:49">
      <c r="A31" t="s">
        <v>1053</v>
      </c>
      <c r="B31">
        <v>1610</v>
      </c>
      <c r="C31">
        <v>795</v>
      </c>
      <c r="D31">
        <v>300</v>
      </c>
      <c r="E31">
        <v>515</v>
      </c>
      <c r="F31">
        <v>145</v>
      </c>
      <c r="G31">
        <v>43</v>
      </c>
      <c r="H31">
        <v>55</v>
      </c>
      <c r="I31">
        <v>47</v>
      </c>
      <c r="J31">
        <v>96</v>
      </c>
      <c r="K31">
        <v>37</v>
      </c>
      <c r="L31">
        <v>6</v>
      </c>
      <c r="M31">
        <v>53</v>
      </c>
      <c r="N31">
        <v>38</v>
      </c>
      <c r="O31">
        <v>13</v>
      </c>
      <c r="P31">
        <v>3</v>
      </c>
      <c r="Q31">
        <v>22</v>
      </c>
      <c r="R31">
        <v>856</v>
      </c>
      <c r="S31">
        <v>532</v>
      </c>
      <c r="T31">
        <v>26</v>
      </c>
      <c r="U31">
        <v>298</v>
      </c>
      <c r="V31">
        <v>449</v>
      </c>
      <c r="W31">
        <v>337</v>
      </c>
      <c r="X31">
        <v>10</v>
      </c>
      <c r="Y31">
        <v>102</v>
      </c>
      <c r="Z31">
        <v>254</v>
      </c>
      <c r="AA31">
        <v>95</v>
      </c>
      <c r="AB31">
        <v>106</v>
      </c>
      <c r="AC31">
        <v>53</v>
      </c>
      <c r="AD31">
        <v>126</v>
      </c>
      <c r="AE31">
        <v>33</v>
      </c>
      <c r="AF31">
        <v>65</v>
      </c>
      <c r="AG31">
        <v>28</v>
      </c>
      <c r="AH31">
        <v>16</v>
      </c>
      <c r="AI31">
        <v>2</v>
      </c>
      <c r="AJ31">
        <v>7</v>
      </c>
      <c r="AK31">
        <v>7</v>
      </c>
      <c r="AL31">
        <v>5</v>
      </c>
      <c r="AM31">
        <v>1</v>
      </c>
      <c r="AN31">
        <v>2</v>
      </c>
      <c r="AO31">
        <v>2</v>
      </c>
      <c r="AP31">
        <v>55</v>
      </c>
      <c r="AQ31">
        <v>29</v>
      </c>
      <c r="AR31">
        <v>23</v>
      </c>
      <c r="AS31">
        <v>3</v>
      </c>
      <c r="AT31">
        <v>19</v>
      </c>
      <c r="AU31">
        <v>10</v>
      </c>
      <c r="AV31">
        <v>7</v>
      </c>
      <c r="AW31">
        <v>2</v>
      </c>
    </row>
    <row r="32" spans="1:49">
      <c r="A32" t="s">
        <v>1052</v>
      </c>
      <c r="B32">
        <v>3122</v>
      </c>
      <c r="C32">
        <v>1180</v>
      </c>
      <c r="D32">
        <v>1021</v>
      </c>
      <c r="E32">
        <v>921</v>
      </c>
      <c r="F32">
        <v>229</v>
      </c>
      <c r="G32">
        <v>50</v>
      </c>
      <c r="H32">
        <v>119</v>
      </c>
      <c r="I32">
        <v>60</v>
      </c>
      <c r="J32">
        <v>162</v>
      </c>
      <c r="K32">
        <v>47</v>
      </c>
      <c r="L32">
        <v>29</v>
      </c>
      <c r="M32">
        <v>86</v>
      </c>
      <c r="N32">
        <v>93</v>
      </c>
      <c r="O32">
        <v>38</v>
      </c>
      <c r="P32">
        <v>8</v>
      </c>
      <c r="Q32">
        <v>47</v>
      </c>
      <c r="R32">
        <v>1552</v>
      </c>
      <c r="S32">
        <v>955</v>
      </c>
      <c r="T32">
        <v>57</v>
      </c>
      <c r="U32">
        <v>540</v>
      </c>
      <c r="V32">
        <v>842</v>
      </c>
      <c r="W32">
        <v>608</v>
      </c>
      <c r="X32">
        <v>28</v>
      </c>
      <c r="Y32">
        <v>206</v>
      </c>
      <c r="Z32">
        <v>568</v>
      </c>
      <c r="AA32">
        <v>42</v>
      </c>
      <c r="AB32">
        <v>433</v>
      </c>
      <c r="AC32">
        <v>93</v>
      </c>
      <c r="AD32">
        <v>297</v>
      </c>
      <c r="AE32">
        <v>14</v>
      </c>
      <c r="AF32">
        <v>226</v>
      </c>
      <c r="AG32">
        <v>57</v>
      </c>
      <c r="AH32">
        <v>100</v>
      </c>
      <c r="AI32">
        <v>1</v>
      </c>
      <c r="AJ32">
        <v>75</v>
      </c>
      <c r="AK32">
        <v>24</v>
      </c>
      <c r="AL32">
        <v>16</v>
      </c>
      <c r="AM32" t="s">
        <v>19</v>
      </c>
      <c r="AN32">
        <v>7</v>
      </c>
      <c r="AO32">
        <v>9</v>
      </c>
      <c r="AP32">
        <v>100</v>
      </c>
      <c r="AQ32">
        <v>31</v>
      </c>
      <c r="AR32">
        <v>64</v>
      </c>
      <c r="AS32">
        <v>5</v>
      </c>
      <c r="AT32">
        <v>5</v>
      </c>
      <c r="AU32">
        <v>2</v>
      </c>
      <c r="AV32">
        <v>3</v>
      </c>
      <c r="AW32" t="s">
        <v>19</v>
      </c>
    </row>
    <row r="33" spans="1:49">
      <c r="A33" t="s">
        <v>1051</v>
      </c>
      <c r="B33">
        <v>947</v>
      </c>
      <c r="C33">
        <v>410</v>
      </c>
      <c r="D33">
        <v>224</v>
      </c>
      <c r="E33">
        <v>313</v>
      </c>
      <c r="F33">
        <v>80</v>
      </c>
      <c r="G33">
        <v>25</v>
      </c>
      <c r="H33">
        <v>24</v>
      </c>
      <c r="I33">
        <v>31</v>
      </c>
      <c r="J33">
        <v>46</v>
      </c>
      <c r="K33">
        <v>16</v>
      </c>
      <c r="L33">
        <v>5</v>
      </c>
      <c r="M33">
        <v>25</v>
      </c>
      <c r="N33">
        <v>36</v>
      </c>
      <c r="O33">
        <v>10</v>
      </c>
      <c r="P33">
        <v>5</v>
      </c>
      <c r="Q33">
        <v>21</v>
      </c>
      <c r="R33">
        <v>470</v>
      </c>
      <c r="S33">
        <v>302</v>
      </c>
      <c r="T33">
        <v>17</v>
      </c>
      <c r="U33">
        <v>151</v>
      </c>
      <c r="V33">
        <v>217</v>
      </c>
      <c r="W33">
        <v>150</v>
      </c>
      <c r="X33">
        <v>12</v>
      </c>
      <c r="Y33">
        <v>55</v>
      </c>
      <c r="Z33">
        <v>191</v>
      </c>
      <c r="AA33">
        <v>23</v>
      </c>
      <c r="AB33">
        <v>110</v>
      </c>
      <c r="AC33">
        <v>58</v>
      </c>
      <c r="AD33">
        <v>63</v>
      </c>
      <c r="AE33">
        <v>10</v>
      </c>
      <c r="AF33">
        <v>37</v>
      </c>
      <c r="AG33">
        <v>16</v>
      </c>
      <c r="AH33">
        <v>17</v>
      </c>
      <c r="AI33">
        <v>2</v>
      </c>
      <c r="AJ33">
        <v>8</v>
      </c>
      <c r="AK33">
        <v>7</v>
      </c>
      <c r="AL33">
        <v>1</v>
      </c>
      <c r="AM33" t="s">
        <v>19</v>
      </c>
      <c r="AN33" t="s">
        <v>19</v>
      </c>
      <c r="AO33">
        <v>1</v>
      </c>
      <c r="AP33">
        <v>37</v>
      </c>
      <c r="AQ33">
        <v>19</v>
      </c>
      <c r="AR33">
        <v>17</v>
      </c>
      <c r="AS33">
        <v>1</v>
      </c>
      <c r="AT33">
        <v>6</v>
      </c>
      <c r="AU33">
        <v>3</v>
      </c>
      <c r="AV33">
        <v>1</v>
      </c>
      <c r="AW33">
        <v>2</v>
      </c>
    </row>
    <row r="34" spans="1:49">
      <c r="A34" t="s">
        <v>1050</v>
      </c>
      <c r="B34">
        <v>446</v>
      </c>
      <c r="C34">
        <v>187</v>
      </c>
      <c r="D34">
        <v>142</v>
      </c>
      <c r="E34">
        <v>117</v>
      </c>
      <c r="F34">
        <v>35</v>
      </c>
      <c r="G34">
        <v>6</v>
      </c>
      <c r="H34">
        <v>25</v>
      </c>
      <c r="I34">
        <v>4</v>
      </c>
      <c r="J34">
        <v>37</v>
      </c>
      <c r="K34">
        <v>11</v>
      </c>
      <c r="L34">
        <v>10</v>
      </c>
      <c r="M34">
        <v>16</v>
      </c>
      <c r="N34">
        <v>19</v>
      </c>
      <c r="O34">
        <v>1</v>
      </c>
      <c r="P34">
        <v>4</v>
      </c>
      <c r="Q34">
        <v>14</v>
      </c>
      <c r="R34">
        <v>240</v>
      </c>
      <c r="S34">
        <v>150</v>
      </c>
      <c r="T34">
        <v>23</v>
      </c>
      <c r="U34">
        <v>67</v>
      </c>
      <c r="V34">
        <v>140</v>
      </c>
      <c r="W34">
        <v>95</v>
      </c>
      <c r="X34">
        <v>13</v>
      </c>
      <c r="Y34">
        <v>32</v>
      </c>
      <c r="Z34">
        <v>60</v>
      </c>
      <c r="AA34">
        <v>14</v>
      </c>
      <c r="AB34">
        <v>35</v>
      </c>
      <c r="AC34">
        <v>11</v>
      </c>
      <c r="AD34">
        <v>37</v>
      </c>
      <c r="AE34">
        <v>3</v>
      </c>
      <c r="AF34">
        <v>30</v>
      </c>
      <c r="AG34">
        <v>4</v>
      </c>
      <c r="AH34">
        <v>2</v>
      </c>
      <c r="AI34" t="s">
        <v>19</v>
      </c>
      <c r="AJ34">
        <v>2</v>
      </c>
      <c r="AK34" t="s">
        <v>19</v>
      </c>
      <c r="AL34">
        <v>2</v>
      </c>
      <c r="AM34" t="s">
        <v>19</v>
      </c>
      <c r="AN34">
        <v>1</v>
      </c>
      <c r="AO34">
        <v>1</v>
      </c>
      <c r="AP34">
        <v>13</v>
      </c>
      <c r="AQ34">
        <v>1</v>
      </c>
      <c r="AR34">
        <v>12</v>
      </c>
      <c r="AS34" t="s">
        <v>19</v>
      </c>
      <c r="AT34">
        <v>1</v>
      </c>
      <c r="AU34">
        <v>1</v>
      </c>
      <c r="AV34" t="s">
        <v>19</v>
      </c>
      <c r="AW34" t="s">
        <v>19</v>
      </c>
    </row>
    <row r="35" spans="1:49">
      <c r="A35" t="s">
        <v>1049</v>
      </c>
      <c r="B35">
        <v>1079</v>
      </c>
      <c r="C35">
        <v>538</v>
      </c>
      <c r="D35">
        <v>230</v>
      </c>
      <c r="E35">
        <v>311</v>
      </c>
      <c r="F35">
        <v>93</v>
      </c>
      <c r="G35">
        <v>28</v>
      </c>
      <c r="H35">
        <v>30</v>
      </c>
      <c r="I35">
        <v>35</v>
      </c>
      <c r="J35">
        <v>60</v>
      </c>
      <c r="K35">
        <v>23</v>
      </c>
      <c r="L35">
        <v>14</v>
      </c>
      <c r="M35">
        <v>23</v>
      </c>
      <c r="N35">
        <v>36</v>
      </c>
      <c r="O35">
        <v>8</v>
      </c>
      <c r="P35">
        <v>7</v>
      </c>
      <c r="Q35">
        <v>21</v>
      </c>
      <c r="R35">
        <v>585</v>
      </c>
      <c r="S35">
        <v>393</v>
      </c>
      <c r="T35">
        <v>9</v>
      </c>
      <c r="U35">
        <v>183</v>
      </c>
      <c r="V35">
        <v>343</v>
      </c>
      <c r="W35">
        <v>278</v>
      </c>
      <c r="X35">
        <v>7</v>
      </c>
      <c r="Y35">
        <v>58</v>
      </c>
      <c r="Z35">
        <v>163</v>
      </c>
      <c r="AA35">
        <v>43</v>
      </c>
      <c r="AB35">
        <v>92</v>
      </c>
      <c r="AC35">
        <v>28</v>
      </c>
      <c r="AD35">
        <v>79</v>
      </c>
      <c r="AE35">
        <v>19</v>
      </c>
      <c r="AF35">
        <v>47</v>
      </c>
      <c r="AG35">
        <v>13</v>
      </c>
      <c r="AH35">
        <v>19</v>
      </c>
      <c r="AI35">
        <v>2</v>
      </c>
      <c r="AJ35">
        <v>10</v>
      </c>
      <c r="AK35">
        <v>7</v>
      </c>
      <c r="AL35" t="s">
        <v>19</v>
      </c>
      <c r="AM35" t="s">
        <v>19</v>
      </c>
      <c r="AN35" t="s">
        <v>19</v>
      </c>
      <c r="AO35" t="s">
        <v>19</v>
      </c>
      <c r="AP35">
        <v>36</v>
      </c>
      <c r="AQ35">
        <v>18</v>
      </c>
      <c r="AR35">
        <v>17</v>
      </c>
      <c r="AS35">
        <v>1</v>
      </c>
      <c r="AT35">
        <v>8</v>
      </c>
      <c r="AU35">
        <v>4</v>
      </c>
      <c r="AV35">
        <v>4</v>
      </c>
      <c r="AW35" t="s">
        <v>19</v>
      </c>
    </row>
    <row r="36" spans="1:49">
      <c r="A36" t="s">
        <v>1048</v>
      </c>
      <c r="B36">
        <v>3082</v>
      </c>
      <c r="C36">
        <v>1490</v>
      </c>
      <c r="D36">
        <v>819</v>
      </c>
      <c r="E36">
        <v>773</v>
      </c>
      <c r="F36">
        <v>215</v>
      </c>
      <c r="G36">
        <v>80</v>
      </c>
      <c r="H36">
        <v>98</v>
      </c>
      <c r="I36">
        <v>37</v>
      </c>
      <c r="J36">
        <v>167</v>
      </c>
      <c r="K36">
        <v>69</v>
      </c>
      <c r="L36">
        <v>26</v>
      </c>
      <c r="M36">
        <v>72</v>
      </c>
      <c r="N36">
        <v>126</v>
      </c>
      <c r="O36">
        <v>45</v>
      </c>
      <c r="P36">
        <v>21</v>
      </c>
      <c r="Q36">
        <v>60</v>
      </c>
      <c r="R36">
        <v>1639</v>
      </c>
      <c r="S36">
        <v>1119</v>
      </c>
      <c r="T36">
        <v>55</v>
      </c>
      <c r="U36">
        <v>465</v>
      </c>
      <c r="V36">
        <v>1000</v>
      </c>
      <c r="W36">
        <v>796</v>
      </c>
      <c r="X36">
        <v>31</v>
      </c>
      <c r="Y36">
        <v>173</v>
      </c>
      <c r="Z36">
        <v>553</v>
      </c>
      <c r="AA36">
        <v>87</v>
      </c>
      <c r="AB36">
        <v>377</v>
      </c>
      <c r="AC36">
        <v>89</v>
      </c>
      <c r="AD36">
        <v>232</v>
      </c>
      <c r="AE36">
        <v>33</v>
      </c>
      <c r="AF36">
        <v>164</v>
      </c>
      <c r="AG36">
        <v>35</v>
      </c>
      <c r="AH36">
        <v>46</v>
      </c>
      <c r="AI36">
        <v>2</v>
      </c>
      <c r="AJ36">
        <v>33</v>
      </c>
      <c r="AK36">
        <v>11</v>
      </c>
      <c r="AL36">
        <v>4</v>
      </c>
      <c r="AM36">
        <v>1</v>
      </c>
      <c r="AN36">
        <v>1</v>
      </c>
      <c r="AO36">
        <v>2</v>
      </c>
      <c r="AP36">
        <v>91</v>
      </c>
      <c r="AQ36">
        <v>46</v>
      </c>
      <c r="AR36">
        <v>44</v>
      </c>
      <c r="AS36">
        <v>1</v>
      </c>
      <c r="AT36">
        <v>9</v>
      </c>
      <c r="AU36">
        <v>8</v>
      </c>
      <c r="AV36" t="s">
        <v>19</v>
      </c>
      <c r="AW36">
        <v>1</v>
      </c>
    </row>
    <row r="37" spans="1:49">
      <c r="A37" t="s">
        <v>1047</v>
      </c>
      <c r="B37">
        <v>2477</v>
      </c>
      <c r="C37">
        <v>1132</v>
      </c>
      <c r="D37">
        <v>576</v>
      </c>
      <c r="E37">
        <v>769</v>
      </c>
      <c r="F37">
        <v>175</v>
      </c>
      <c r="G37">
        <v>53</v>
      </c>
      <c r="H37">
        <v>91</v>
      </c>
      <c r="I37">
        <v>31</v>
      </c>
      <c r="J37">
        <v>147</v>
      </c>
      <c r="K37">
        <v>62</v>
      </c>
      <c r="L37">
        <v>16</v>
      </c>
      <c r="M37">
        <v>69</v>
      </c>
      <c r="N37">
        <v>87</v>
      </c>
      <c r="O37">
        <v>24</v>
      </c>
      <c r="P37">
        <v>8</v>
      </c>
      <c r="Q37">
        <v>55</v>
      </c>
      <c r="R37">
        <v>1317</v>
      </c>
      <c r="S37">
        <v>780</v>
      </c>
      <c r="T37">
        <v>49</v>
      </c>
      <c r="U37">
        <v>488</v>
      </c>
      <c r="V37">
        <v>724</v>
      </c>
      <c r="W37">
        <v>522</v>
      </c>
      <c r="X37">
        <v>23</v>
      </c>
      <c r="Y37">
        <v>179</v>
      </c>
      <c r="Z37">
        <v>353</v>
      </c>
      <c r="AA37">
        <v>89</v>
      </c>
      <c r="AB37">
        <v>194</v>
      </c>
      <c r="AC37">
        <v>70</v>
      </c>
      <c r="AD37">
        <v>212</v>
      </c>
      <c r="AE37">
        <v>63</v>
      </c>
      <c r="AF37">
        <v>120</v>
      </c>
      <c r="AG37">
        <v>29</v>
      </c>
      <c r="AH37">
        <v>76</v>
      </c>
      <c r="AI37">
        <v>12</v>
      </c>
      <c r="AJ37">
        <v>49</v>
      </c>
      <c r="AK37">
        <v>15</v>
      </c>
      <c r="AL37">
        <v>8</v>
      </c>
      <c r="AM37" t="s">
        <v>19</v>
      </c>
      <c r="AN37">
        <v>1</v>
      </c>
      <c r="AO37">
        <v>7</v>
      </c>
      <c r="AP37">
        <v>90</v>
      </c>
      <c r="AQ37">
        <v>43</v>
      </c>
      <c r="AR37">
        <v>43</v>
      </c>
      <c r="AS37">
        <v>4</v>
      </c>
      <c r="AT37">
        <v>12</v>
      </c>
      <c r="AU37">
        <v>6</v>
      </c>
      <c r="AV37">
        <v>5</v>
      </c>
      <c r="AW37">
        <v>1</v>
      </c>
    </row>
    <row r="38" spans="1:49">
      <c r="A38" t="s">
        <v>1046</v>
      </c>
      <c r="B38">
        <v>868</v>
      </c>
      <c r="C38">
        <v>320</v>
      </c>
      <c r="D38">
        <v>252</v>
      </c>
      <c r="E38">
        <v>296</v>
      </c>
      <c r="F38">
        <v>58</v>
      </c>
      <c r="G38">
        <v>8</v>
      </c>
      <c r="H38">
        <v>40</v>
      </c>
      <c r="I38">
        <v>10</v>
      </c>
      <c r="J38">
        <v>41</v>
      </c>
      <c r="K38">
        <v>10</v>
      </c>
      <c r="L38">
        <v>6</v>
      </c>
      <c r="M38">
        <v>25</v>
      </c>
      <c r="N38">
        <v>22</v>
      </c>
      <c r="O38">
        <v>5</v>
      </c>
      <c r="P38">
        <v>6</v>
      </c>
      <c r="Q38">
        <v>11</v>
      </c>
      <c r="R38">
        <v>463</v>
      </c>
      <c r="S38">
        <v>268</v>
      </c>
      <c r="T38">
        <v>12</v>
      </c>
      <c r="U38">
        <v>183</v>
      </c>
      <c r="V38">
        <v>239</v>
      </c>
      <c r="W38">
        <v>165</v>
      </c>
      <c r="X38">
        <v>5</v>
      </c>
      <c r="Y38">
        <v>69</v>
      </c>
      <c r="Z38">
        <v>168</v>
      </c>
      <c r="AA38">
        <v>17</v>
      </c>
      <c r="AB38">
        <v>99</v>
      </c>
      <c r="AC38">
        <v>52</v>
      </c>
      <c r="AD38">
        <v>72</v>
      </c>
      <c r="AE38">
        <v>7</v>
      </c>
      <c r="AF38">
        <v>57</v>
      </c>
      <c r="AG38">
        <v>8</v>
      </c>
      <c r="AH38">
        <v>22</v>
      </c>
      <c r="AI38">
        <v>1</v>
      </c>
      <c r="AJ38">
        <v>17</v>
      </c>
      <c r="AK38">
        <v>4</v>
      </c>
      <c r="AL38">
        <v>1</v>
      </c>
      <c r="AM38" t="s">
        <v>19</v>
      </c>
      <c r="AN38" t="s">
        <v>19</v>
      </c>
      <c r="AO38">
        <v>1</v>
      </c>
      <c r="AP38">
        <v>19</v>
      </c>
      <c r="AQ38">
        <v>4</v>
      </c>
      <c r="AR38">
        <v>13</v>
      </c>
      <c r="AS38">
        <v>2</v>
      </c>
      <c r="AT38">
        <v>2</v>
      </c>
      <c r="AU38" t="s">
        <v>19</v>
      </c>
      <c r="AV38">
        <v>2</v>
      </c>
      <c r="AW38" t="s">
        <v>19</v>
      </c>
    </row>
    <row r="39" spans="1:49">
      <c r="A39" t="s">
        <v>1045</v>
      </c>
      <c r="B39">
        <v>582</v>
      </c>
      <c r="C39">
        <v>249</v>
      </c>
      <c r="D39">
        <v>169</v>
      </c>
      <c r="E39">
        <v>164</v>
      </c>
      <c r="F39">
        <v>46</v>
      </c>
      <c r="G39">
        <v>6</v>
      </c>
      <c r="H39">
        <v>28</v>
      </c>
      <c r="I39">
        <v>12</v>
      </c>
      <c r="J39">
        <v>32</v>
      </c>
      <c r="K39">
        <v>5</v>
      </c>
      <c r="L39">
        <v>6</v>
      </c>
      <c r="M39">
        <v>21</v>
      </c>
      <c r="N39">
        <v>32</v>
      </c>
      <c r="O39">
        <v>12</v>
      </c>
      <c r="P39">
        <v>3</v>
      </c>
      <c r="Q39">
        <v>17</v>
      </c>
      <c r="R39">
        <v>309</v>
      </c>
      <c r="S39">
        <v>199</v>
      </c>
      <c r="T39">
        <v>18</v>
      </c>
      <c r="U39">
        <v>92</v>
      </c>
      <c r="V39">
        <v>180</v>
      </c>
      <c r="W39">
        <v>138</v>
      </c>
      <c r="X39">
        <v>12</v>
      </c>
      <c r="Y39">
        <v>30</v>
      </c>
      <c r="Z39">
        <v>106</v>
      </c>
      <c r="AA39">
        <v>16</v>
      </c>
      <c r="AB39">
        <v>74</v>
      </c>
      <c r="AC39">
        <v>16</v>
      </c>
      <c r="AD39">
        <v>22</v>
      </c>
      <c r="AE39">
        <v>4</v>
      </c>
      <c r="AF39">
        <v>14</v>
      </c>
      <c r="AG39">
        <v>4</v>
      </c>
      <c r="AH39">
        <v>5</v>
      </c>
      <c r="AI39" t="s">
        <v>19</v>
      </c>
      <c r="AJ39">
        <v>4</v>
      </c>
      <c r="AK39">
        <v>1</v>
      </c>
      <c r="AL39">
        <v>3</v>
      </c>
      <c r="AM39" t="s">
        <v>19</v>
      </c>
      <c r="AN39">
        <v>2</v>
      </c>
      <c r="AO39">
        <v>1</v>
      </c>
      <c r="AP39">
        <v>16</v>
      </c>
      <c r="AQ39">
        <v>4</v>
      </c>
      <c r="AR39">
        <v>12</v>
      </c>
      <c r="AS39" t="s">
        <v>19</v>
      </c>
      <c r="AT39">
        <v>11</v>
      </c>
      <c r="AU39">
        <v>3</v>
      </c>
      <c r="AV39">
        <v>8</v>
      </c>
      <c r="AW39" t="s">
        <v>19</v>
      </c>
    </row>
    <row r="40" spans="1:49">
      <c r="A40" t="s">
        <v>1044</v>
      </c>
      <c r="B40">
        <v>662</v>
      </c>
      <c r="C40">
        <v>356</v>
      </c>
      <c r="D40">
        <v>187</v>
      </c>
      <c r="E40">
        <v>119</v>
      </c>
      <c r="F40">
        <v>49</v>
      </c>
      <c r="G40">
        <v>5</v>
      </c>
      <c r="H40">
        <v>34</v>
      </c>
      <c r="I40">
        <v>10</v>
      </c>
      <c r="J40">
        <v>24</v>
      </c>
      <c r="K40">
        <v>9</v>
      </c>
      <c r="L40">
        <v>5</v>
      </c>
      <c r="M40">
        <v>10</v>
      </c>
      <c r="N40">
        <v>22</v>
      </c>
      <c r="O40">
        <v>13</v>
      </c>
      <c r="P40">
        <v>1</v>
      </c>
      <c r="Q40">
        <v>8</v>
      </c>
      <c r="R40">
        <v>365</v>
      </c>
      <c r="S40">
        <v>278</v>
      </c>
      <c r="T40">
        <v>14</v>
      </c>
      <c r="U40">
        <v>73</v>
      </c>
      <c r="V40">
        <v>231</v>
      </c>
      <c r="W40">
        <v>196</v>
      </c>
      <c r="X40">
        <v>9</v>
      </c>
      <c r="Y40">
        <v>26</v>
      </c>
      <c r="Z40">
        <v>88</v>
      </c>
      <c r="AA40">
        <v>26</v>
      </c>
      <c r="AB40">
        <v>51</v>
      </c>
      <c r="AC40">
        <v>11</v>
      </c>
      <c r="AD40">
        <v>68</v>
      </c>
      <c r="AE40">
        <v>16</v>
      </c>
      <c r="AF40">
        <v>46</v>
      </c>
      <c r="AG40">
        <v>6</v>
      </c>
      <c r="AH40">
        <v>9</v>
      </c>
      <c r="AI40">
        <v>1</v>
      </c>
      <c r="AJ40">
        <v>8</v>
      </c>
      <c r="AK40" t="s">
        <v>19</v>
      </c>
      <c r="AL40">
        <v>5</v>
      </c>
      <c r="AM40">
        <v>1</v>
      </c>
      <c r="AN40">
        <v>3</v>
      </c>
      <c r="AO40">
        <v>1</v>
      </c>
      <c r="AP40">
        <v>28</v>
      </c>
      <c r="AQ40">
        <v>6</v>
      </c>
      <c r="AR40">
        <v>22</v>
      </c>
      <c r="AS40" t="s">
        <v>19</v>
      </c>
      <c r="AT40">
        <v>4</v>
      </c>
      <c r="AU40">
        <v>1</v>
      </c>
      <c r="AV40">
        <v>3</v>
      </c>
      <c r="AW40" t="s">
        <v>19</v>
      </c>
    </row>
    <row r="41" spans="1:49">
      <c r="A41" t="s">
        <v>1043</v>
      </c>
      <c r="B41">
        <v>469</v>
      </c>
      <c r="C41">
        <v>217</v>
      </c>
      <c r="D41">
        <v>170</v>
      </c>
      <c r="E41">
        <v>82</v>
      </c>
      <c r="F41">
        <v>45</v>
      </c>
      <c r="G41">
        <v>5</v>
      </c>
      <c r="H41">
        <v>28</v>
      </c>
      <c r="I41">
        <v>12</v>
      </c>
      <c r="J41">
        <v>13</v>
      </c>
      <c r="K41">
        <v>6</v>
      </c>
      <c r="L41">
        <v>4</v>
      </c>
      <c r="M41">
        <v>3</v>
      </c>
      <c r="N41">
        <v>28</v>
      </c>
      <c r="O41">
        <v>14</v>
      </c>
      <c r="P41">
        <v>3</v>
      </c>
      <c r="Q41">
        <v>11</v>
      </c>
      <c r="R41">
        <v>234</v>
      </c>
      <c r="S41">
        <v>159</v>
      </c>
      <c r="T41">
        <v>28</v>
      </c>
      <c r="U41">
        <v>47</v>
      </c>
      <c r="V41">
        <v>134</v>
      </c>
      <c r="W41">
        <v>100</v>
      </c>
      <c r="X41">
        <v>17</v>
      </c>
      <c r="Y41">
        <v>17</v>
      </c>
      <c r="Z41">
        <v>68</v>
      </c>
      <c r="AA41">
        <v>16</v>
      </c>
      <c r="AB41">
        <v>47</v>
      </c>
      <c r="AC41">
        <v>5</v>
      </c>
      <c r="AD41">
        <v>45</v>
      </c>
      <c r="AE41">
        <v>10</v>
      </c>
      <c r="AF41">
        <v>34</v>
      </c>
      <c r="AG41">
        <v>1</v>
      </c>
      <c r="AH41">
        <v>7</v>
      </c>
      <c r="AI41" t="s">
        <v>19</v>
      </c>
      <c r="AJ41">
        <v>6</v>
      </c>
      <c r="AK41">
        <v>1</v>
      </c>
      <c r="AL41">
        <v>4</v>
      </c>
      <c r="AM41">
        <v>1</v>
      </c>
      <c r="AN41">
        <v>2</v>
      </c>
      <c r="AO41">
        <v>1</v>
      </c>
      <c r="AP41">
        <v>21</v>
      </c>
      <c r="AQ41">
        <v>3</v>
      </c>
      <c r="AR41">
        <v>17</v>
      </c>
      <c r="AS41">
        <v>1</v>
      </c>
      <c r="AT41">
        <v>4</v>
      </c>
      <c r="AU41">
        <v>3</v>
      </c>
      <c r="AV41">
        <v>1</v>
      </c>
      <c r="AW41" t="s">
        <v>19</v>
      </c>
    </row>
    <row r="42" spans="1:49">
      <c r="A42" t="s">
        <v>1042</v>
      </c>
      <c r="B42">
        <v>1204</v>
      </c>
      <c r="C42">
        <v>582</v>
      </c>
      <c r="D42">
        <v>265</v>
      </c>
      <c r="E42">
        <v>357</v>
      </c>
      <c r="F42">
        <v>156</v>
      </c>
      <c r="G42">
        <v>19</v>
      </c>
      <c r="H42">
        <v>67</v>
      </c>
      <c r="I42">
        <v>70</v>
      </c>
      <c r="J42">
        <v>63</v>
      </c>
      <c r="K42">
        <v>31</v>
      </c>
      <c r="L42">
        <v>11</v>
      </c>
      <c r="M42">
        <v>21</v>
      </c>
      <c r="N42">
        <v>38</v>
      </c>
      <c r="O42">
        <v>20</v>
      </c>
      <c r="P42">
        <v>6</v>
      </c>
      <c r="Q42">
        <v>12</v>
      </c>
      <c r="R42">
        <v>608</v>
      </c>
      <c r="S42">
        <v>415</v>
      </c>
      <c r="T42">
        <v>33</v>
      </c>
      <c r="U42">
        <v>160</v>
      </c>
      <c r="V42">
        <v>376</v>
      </c>
      <c r="W42">
        <v>296</v>
      </c>
      <c r="X42">
        <v>21</v>
      </c>
      <c r="Y42">
        <v>59</v>
      </c>
      <c r="Z42">
        <v>128</v>
      </c>
      <c r="AA42">
        <v>41</v>
      </c>
      <c r="AB42">
        <v>52</v>
      </c>
      <c r="AC42">
        <v>35</v>
      </c>
      <c r="AD42">
        <v>116</v>
      </c>
      <c r="AE42">
        <v>36</v>
      </c>
      <c r="AF42">
        <v>46</v>
      </c>
      <c r="AG42">
        <v>34</v>
      </c>
      <c r="AH42">
        <v>20</v>
      </c>
      <c r="AI42">
        <v>3</v>
      </c>
      <c r="AJ42">
        <v>7</v>
      </c>
      <c r="AK42">
        <v>10</v>
      </c>
      <c r="AL42">
        <v>6</v>
      </c>
      <c r="AM42" t="s">
        <v>19</v>
      </c>
      <c r="AN42">
        <v>2</v>
      </c>
      <c r="AO42">
        <v>4</v>
      </c>
      <c r="AP42">
        <v>35</v>
      </c>
      <c r="AQ42">
        <v>13</v>
      </c>
      <c r="AR42">
        <v>21</v>
      </c>
      <c r="AS42">
        <v>1</v>
      </c>
      <c r="AT42">
        <v>34</v>
      </c>
      <c r="AU42">
        <v>4</v>
      </c>
      <c r="AV42">
        <v>20</v>
      </c>
      <c r="AW42">
        <v>10</v>
      </c>
    </row>
    <row r="43" spans="1:49">
      <c r="A43" t="s">
        <v>1041</v>
      </c>
      <c r="B43">
        <v>1675</v>
      </c>
      <c r="C43">
        <v>803</v>
      </c>
      <c r="D43">
        <v>410</v>
      </c>
      <c r="E43">
        <v>462</v>
      </c>
      <c r="F43">
        <v>126</v>
      </c>
      <c r="G43">
        <v>35</v>
      </c>
      <c r="H43">
        <v>64</v>
      </c>
      <c r="I43">
        <v>27</v>
      </c>
      <c r="J43">
        <v>80</v>
      </c>
      <c r="K43">
        <v>28</v>
      </c>
      <c r="L43">
        <v>16</v>
      </c>
      <c r="M43">
        <v>36</v>
      </c>
      <c r="N43">
        <v>71</v>
      </c>
      <c r="O43">
        <v>34</v>
      </c>
      <c r="P43">
        <v>9</v>
      </c>
      <c r="Q43">
        <v>28</v>
      </c>
      <c r="R43">
        <v>918</v>
      </c>
      <c r="S43">
        <v>619</v>
      </c>
      <c r="T43">
        <v>50</v>
      </c>
      <c r="U43">
        <v>249</v>
      </c>
      <c r="V43">
        <v>532</v>
      </c>
      <c r="W43">
        <v>395</v>
      </c>
      <c r="X43">
        <v>40</v>
      </c>
      <c r="Y43">
        <v>97</v>
      </c>
      <c r="Z43">
        <v>179</v>
      </c>
      <c r="AA43">
        <v>30</v>
      </c>
      <c r="AB43">
        <v>103</v>
      </c>
      <c r="AC43">
        <v>46</v>
      </c>
      <c r="AD43">
        <v>177</v>
      </c>
      <c r="AE43">
        <v>33</v>
      </c>
      <c r="AF43">
        <v>95</v>
      </c>
      <c r="AG43">
        <v>49</v>
      </c>
      <c r="AH43">
        <v>38</v>
      </c>
      <c r="AI43">
        <v>1</v>
      </c>
      <c r="AJ43">
        <v>21</v>
      </c>
      <c r="AK43">
        <v>16</v>
      </c>
      <c r="AL43">
        <v>11</v>
      </c>
      <c r="AM43">
        <v>1</v>
      </c>
      <c r="AN43">
        <v>3</v>
      </c>
      <c r="AO43">
        <v>7</v>
      </c>
      <c r="AP43">
        <v>63</v>
      </c>
      <c r="AQ43">
        <v>18</v>
      </c>
      <c r="AR43">
        <v>42</v>
      </c>
      <c r="AS43">
        <v>3</v>
      </c>
      <c r="AT43">
        <v>12</v>
      </c>
      <c r="AU43">
        <v>4</v>
      </c>
      <c r="AV43">
        <v>7</v>
      </c>
      <c r="AW43">
        <v>1</v>
      </c>
    </row>
    <row r="44" spans="1:49">
      <c r="A44" t="s">
        <v>1040</v>
      </c>
      <c r="B44">
        <v>896</v>
      </c>
      <c r="C44">
        <v>427</v>
      </c>
      <c r="D44">
        <v>293</v>
      </c>
      <c r="E44">
        <v>176</v>
      </c>
      <c r="F44">
        <v>64</v>
      </c>
      <c r="G44">
        <v>7</v>
      </c>
      <c r="H44">
        <v>50</v>
      </c>
      <c r="I44">
        <v>7</v>
      </c>
      <c r="J44">
        <v>50</v>
      </c>
      <c r="K44">
        <v>25</v>
      </c>
      <c r="L44">
        <v>12</v>
      </c>
      <c r="M44">
        <v>13</v>
      </c>
      <c r="N44">
        <v>37</v>
      </c>
      <c r="O44">
        <v>25</v>
      </c>
      <c r="P44">
        <v>1</v>
      </c>
      <c r="Q44">
        <v>11</v>
      </c>
      <c r="R44">
        <v>472</v>
      </c>
      <c r="S44">
        <v>329</v>
      </c>
      <c r="T44">
        <v>19</v>
      </c>
      <c r="U44">
        <v>124</v>
      </c>
      <c r="V44">
        <v>278</v>
      </c>
      <c r="W44">
        <v>238</v>
      </c>
      <c r="X44">
        <v>8</v>
      </c>
      <c r="Y44">
        <v>32</v>
      </c>
      <c r="Z44">
        <v>99</v>
      </c>
      <c r="AA44">
        <v>18</v>
      </c>
      <c r="AB44">
        <v>77</v>
      </c>
      <c r="AC44">
        <v>4</v>
      </c>
      <c r="AD44">
        <v>106</v>
      </c>
      <c r="AE44">
        <v>12</v>
      </c>
      <c r="AF44">
        <v>80</v>
      </c>
      <c r="AG44">
        <v>14</v>
      </c>
      <c r="AH44">
        <v>13</v>
      </c>
      <c r="AI44">
        <v>1</v>
      </c>
      <c r="AJ44">
        <v>10</v>
      </c>
      <c r="AK44">
        <v>2</v>
      </c>
      <c r="AL44">
        <v>3</v>
      </c>
      <c r="AM44">
        <v>1</v>
      </c>
      <c r="AN44">
        <v>1</v>
      </c>
      <c r="AO44">
        <v>1</v>
      </c>
      <c r="AP44">
        <v>43</v>
      </c>
      <c r="AQ44">
        <v>9</v>
      </c>
      <c r="AR44">
        <v>34</v>
      </c>
      <c r="AS44" t="s">
        <v>19</v>
      </c>
      <c r="AT44">
        <v>9</v>
      </c>
      <c r="AU44" t="s">
        <v>19</v>
      </c>
      <c r="AV44">
        <v>9</v>
      </c>
      <c r="AW44" t="s">
        <v>19</v>
      </c>
    </row>
    <row r="45" spans="1:49">
      <c r="A45" t="s">
        <v>1039</v>
      </c>
      <c r="B45">
        <v>482</v>
      </c>
      <c r="C45">
        <v>211</v>
      </c>
      <c r="D45">
        <v>192</v>
      </c>
      <c r="E45">
        <v>79</v>
      </c>
      <c r="F45">
        <v>49</v>
      </c>
      <c r="G45">
        <v>12</v>
      </c>
      <c r="H45">
        <v>28</v>
      </c>
      <c r="I45">
        <v>9</v>
      </c>
      <c r="J45">
        <v>11</v>
      </c>
      <c r="K45">
        <v>3</v>
      </c>
      <c r="L45">
        <v>5</v>
      </c>
      <c r="M45">
        <v>3</v>
      </c>
      <c r="N45">
        <v>34</v>
      </c>
      <c r="O45">
        <v>13</v>
      </c>
      <c r="P45">
        <v>10</v>
      </c>
      <c r="Q45">
        <v>11</v>
      </c>
      <c r="R45">
        <v>235</v>
      </c>
      <c r="S45">
        <v>149</v>
      </c>
      <c r="T45">
        <v>39</v>
      </c>
      <c r="U45">
        <v>47</v>
      </c>
      <c r="V45">
        <v>125</v>
      </c>
      <c r="W45">
        <v>88</v>
      </c>
      <c r="X45">
        <v>25</v>
      </c>
      <c r="Y45">
        <v>12</v>
      </c>
      <c r="Z45">
        <v>77</v>
      </c>
      <c r="AA45">
        <v>19</v>
      </c>
      <c r="AB45">
        <v>51</v>
      </c>
      <c r="AC45">
        <v>7</v>
      </c>
      <c r="AD45">
        <v>59</v>
      </c>
      <c r="AE45">
        <v>10</v>
      </c>
      <c r="AF45">
        <v>47</v>
      </c>
      <c r="AG45">
        <v>2</v>
      </c>
      <c r="AH45">
        <v>3</v>
      </c>
      <c r="AI45" t="s">
        <v>19</v>
      </c>
      <c r="AJ45">
        <v>3</v>
      </c>
      <c r="AK45" t="s">
        <v>19</v>
      </c>
      <c r="AL45" t="s">
        <v>19</v>
      </c>
      <c r="AM45" t="s">
        <v>19</v>
      </c>
      <c r="AN45" t="s">
        <v>19</v>
      </c>
      <c r="AO45" t="s">
        <v>19</v>
      </c>
      <c r="AP45">
        <v>14</v>
      </c>
      <c r="AQ45">
        <v>5</v>
      </c>
      <c r="AR45">
        <v>9</v>
      </c>
      <c r="AS45" t="s">
        <v>19</v>
      </c>
      <c r="AT45" t="s">
        <v>19</v>
      </c>
      <c r="AU45" t="s">
        <v>19</v>
      </c>
      <c r="AV45" t="s">
        <v>19</v>
      </c>
      <c r="AW45" t="s">
        <v>19</v>
      </c>
    </row>
    <row r="46" spans="1:49">
      <c r="A46" t="s">
        <v>1038</v>
      </c>
      <c r="B46">
        <v>702</v>
      </c>
      <c r="C46">
        <v>293</v>
      </c>
      <c r="D46">
        <v>258</v>
      </c>
      <c r="E46">
        <v>151</v>
      </c>
      <c r="F46">
        <v>93</v>
      </c>
      <c r="G46">
        <v>9</v>
      </c>
      <c r="H46">
        <v>64</v>
      </c>
      <c r="I46">
        <v>20</v>
      </c>
      <c r="J46">
        <v>18</v>
      </c>
      <c r="K46">
        <v>3</v>
      </c>
      <c r="L46">
        <v>7</v>
      </c>
      <c r="M46">
        <v>8</v>
      </c>
      <c r="N46">
        <v>35</v>
      </c>
      <c r="O46">
        <v>21</v>
      </c>
      <c r="P46">
        <v>6</v>
      </c>
      <c r="Q46">
        <v>8</v>
      </c>
      <c r="R46">
        <v>335</v>
      </c>
      <c r="S46">
        <v>237</v>
      </c>
      <c r="T46">
        <v>19</v>
      </c>
      <c r="U46">
        <v>79</v>
      </c>
      <c r="V46">
        <v>181</v>
      </c>
      <c r="W46">
        <v>146</v>
      </c>
      <c r="X46">
        <v>17</v>
      </c>
      <c r="Y46">
        <v>18</v>
      </c>
      <c r="Z46">
        <v>96</v>
      </c>
      <c r="AA46">
        <v>7</v>
      </c>
      <c r="AB46">
        <v>67</v>
      </c>
      <c r="AC46">
        <v>22</v>
      </c>
      <c r="AD46">
        <v>85</v>
      </c>
      <c r="AE46">
        <v>6</v>
      </c>
      <c r="AF46">
        <v>70</v>
      </c>
      <c r="AG46">
        <v>9</v>
      </c>
      <c r="AH46">
        <v>14</v>
      </c>
      <c r="AI46" t="s">
        <v>19</v>
      </c>
      <c r="AJ46">
        <v>10</v>
      </c>
      <c r="AK46">
        <v>4</v>
      </c>
      <c r="AL46">
        <v>1</v>
      </c>
      <c r="AM46" t="s">
        <v>19</v>
      </c>
      <c r="AN46" t="s">
        <v>19</v>
      </c>
      <c r="AO46">
        <v>1</v>
      </c>
      <c r="AP46">
        <v>24</v>
      </c>
      <c r="AQ46">
        <v>9</v>
      </c>
      <c r="AR46">
        <v>15</v>
      </c>
      <c r="AS46" t="s">
        <v>19</v>
      </c>
      <c r="AT46">
        <v>1</v>
      </c>
      <c r="AU46">
        <v>1</v>
      </c>
      <c r="AV46" t="s">
        <v>19</v>
      </c>
      <c r="AW46" t="s">
        <v>19</v>
      </c>
    </row>
    <row r="47" spans="1:49">
      <c r="A47" t="s">
        <v>1037</v>
      </c>
      <c r="B47">
        <v>902</v>
      </c>
      <c r="C47">
        <v>510</v>
      </c>
      <c r="D47">
        <v>186</v>
      </c>
      <c r="E47">
        <v>206</v>
      </c>
      <c r="F47">
        <v>62</v>
      </c>
      <c r="G47">
        <v>18</v>
      </c>
      <c r="H47">
        <v>36</v>
      </c>
      <c r="I47">
        <v>8</v>
      </c>
      <c r="J47">
        <v>41</v>
      </c>
      <c r="K47">
        <v>21</v>
      </c>
      <c r="L47">
        <v>12</v>
      </c>
      <c r="M47">
        <v>8</v>
      </c>
      <c r="N47">
        <v>53</v>
      </c>
      <c r="O47">
        <v>31</v>
      </c>
      <c r="P47">
        <v>6</v>
      </c>
      <c r="Q47">
        <v>16</v>
      </c>
      <c r="R47">
        <v>512</v>
      </c>
      <c r="S47">
        <v>389</v>
      </c>
      <c r="T47">
        <v>12</v>
      </c>
      <c r="U47">
        <v>111</v>
      </c>
      <c r="V47">
        <v>320</v>
      </c>
      <c r="W47">
        <v>272</v>
      </c>
      <c r="X47">
        <v>9</v>
      </c>
      <c r="Y47">
        <v>39</v>
      </c>
      <c r="Z47">
        <v>109</v>
      </c>
      <c r="AA47">
        <v>20</v>
      </c>
      <c r="AB47">
        <v>59</v>
      </c>
      <c r="AC47">
        <v>30</v>
      </c>
      <c r="AD47">
        <v>87</v>
      </c>
      <c r="AE47">
        <v>18</v>
      </c>
      <c r="AF47">
        <v>47</v>
      </c>
      <c r="AG47">
        <v>22</v>
      </c>
      <c r="AH47">
        <v>10</v>
      </c>
      <c r="AI47" t="s">
        <v>19</v>
      </c>
      <c r="AJ47">
        <v>4</v>
      </c>
      <c r="AK47">
        <v>6</v>
      </c>
      <c r="AL47">
        <v>4</v>
      </c>
      <c r="AM47" t="s">
        <v>19</v>
      </c>
      <c r="AN47" t="s">
        <v>19</v>
      </c>
      <c r="AO47">
        <v>4</v>
      </c>
      <c r="AP47">
        <v>20</v>
      </c>
      <c r="AQ47">
        <v>11</v>
      </c>
      <c r="AR47">
        <v>8</v>
      </c>
      <c r="AS47">
        <v>1</v>
      </c>
      <c r="AT47">
        <v>4</v>
      </c>
      <c r="AU47">
        <v>2</v>
      </c>
      <c r="AV47">
        <v>2</v>
      </c>
      <c r="AW47" t="s">
        <v>19</v>
      </c>
    </row>
    <row r="48" spans="1:49">
      <c r="A48" t="s">
        <v>1036</v>
      </c>
      <c r="B48">
        <v>456</v>
      </c>
      <c r="C48">
        <v>284</v>
      </c>
      <c r="D48">
        <v>116</v>
      </c>
      <c r="E48">
        <v>56</v>
      </c>
      <c r="F48">
        <v>45</v>
      </c>
      <c r="G48">
        <v>6</v>
      </c>
      <c r="H48">
        <v>26</v>
      </c>
      <c r="I48">
        <v>13</v>
      </c>
      <c r="J48">
        <v>26</v>
      </c>
      <c r="K48">
        <v>18</v>
      </c>
      <c r="L48">
        <v>4</v>
      </c>
      <c r="M48">
        <v>4</v>
      </c>
      <c r="N48">
        <v>24</v>
      </c>
      <c r="O48">
        <v>12</v>
      </c>
      <c r="P48">
        <v>5</v>
      </c>
      <c r="Q48">
        <v>7</v>
      </c>
      <c r="R48">
        <v>241</v>
      </c>
      <c r="S48">
        <v>211</v>
      </c>
      <c r="T48">
        <v>4</v>
      </c>
      <c r="U48">
        <v>26</v>
      </c>
      <c r="V48">
        <v>174</v>
      </c>
      <c r="W48">
        <v>165</v>
      </c>
      <c r="X48" t="s">
        <v>19</v>
      </c>
      <c r="Y48">
        <v>9</v>
      </c>
      <c r="Z48">
        <v>63</v>
      </c>
      <c r="AA48">
        <v>17</v>
      </c>
      <c r="AB48">
        <v>42</v>
      </c>
      <c r="AC48">
        <v>4</v>
      </c>
      <c r="AD48">
        <v>28</v>
      </c>
      <c r="AE48">
        <v>11</v>
      </c>
      <c r="AF48">
        <v>15</v>
      </c>
      <c r="AG48">
        <v>2</v>
      </c>
      <c r="AH48">
        <v>6</v>
      </c>
      <c r="AI48" t="s">
        <v>19</v>
      </c>
      <c r="AJ48">
        <v>6</v>
      </c>
      <c r="AK48" t="s">
        <v>19</v>
      </c>
      <c r="AL48">
        <v>3</v>
      </c>
      <c r="AM48">
        <v>1</v>
      </c>
      <c r="AN48">
        <v>2</v>
      </c>
      <c r="AO48" t="s">
        <v>19</v>
      </c>
      <c r="AP48">
        <v>17</v>
      </c>
      <c r="AQ48">
        <v>7</v>
      </c>
      <c r="AR48">
        <v>10</v>
      </c>
      <c r="AS48" t="s">
        <v>19</v>
      </c>
      <c r="AT48">
        <v>3</v>
      </c>
      <c r="AU48">
        <v>1</v>
      </c>
      <c r="AV48">
        <v>2</v>
      </c>
      <c r="AW48" t="s">
        <v>19</v>
      </c>
    </row>
    <row r="49" spans="1:49">
      <c r="A49" t="s">
        <v>1035</v>
      </c>
      <c r="B49">
        <v>2451</v>
      </c>
      <c r="C49">
        <v>1323</v>
      </c>
      <c r="D49">
        <v>682</v>
      </c>
      <c r="E49">
        <v>446</v>
      </c>
      <c r="F49">
        <v>213</v>
      </c>
      <c r="G49">
        <v>39</v>
      </c>
      <c r="H49">
        <v>139</v>
      </c>
      <c r="I49">
        <v>35</v>
      </c>
      <c r="J49">
        <v>116</v>
      </c>
      <c r="K49">
        <v>67</v>
      </c>
      <c r="L49">
        <v>14</v>
      </c>
      <c r="M49">
        <v>35</v>
      </c>
      <c r="N49">
        <v>127</v>
      </c>
      <c r="O49">
        <v>74</v>
      </c>
      <c r="P49">
        <v>18</v>
      </c>
      <c r="Q49">
        <v>35</v>
      </c>
      <c r="R49">
        <v>1296</v>
      </c>
      <c r="S49">
        <v>982</v>
      </c>
      <c r="T49">
        <v>62</v>
      </c>
      <c r="U49">
        <v>252</v>
      </c>
      <c r="V49">
        <v>748</v>
      </c>
      <c r="W49">
        <v>632</v>
      </c>
      <c r="X49">
        <v>33</v>
      </c>
      <c r="Y49">
        <v>83</v>
      </c>
      <c r="Z49">
        <v>324</v>
      </c>
      <c r="AA49">
        <v>70</v>
      </c>
      <c r="AB49">
        <v>215</v>
      </c>
      <c r="AC49">
        <v>39</v>
      </c>
      <c r="AD49">
        <v>252</v>
      </c>
      <c r="AE49">
        <v>55</v>
      </c>
      <c r="AF49">
        <v>166</v>
      </c>
      <c r="AG49">
        <v>31</v>
      </c>
      <c r="AH49">
        <v>26</v>
      </c>
      <c r="AI49" t="s">
        <v>19</v>
      </c>
      <c r="AJ49">
        <v>16</v>
      </c>
      <c r="AK49">
        <v>10</v>
      </c>
      <c r="AL49">
        <v>8</v>
      </c>
      <c r="AM49" t="s">
        <v>19</v>
      </c>
      <c r="AN49">
        <v>3</v>
      </c>
      <c r="AO49">
        <v>5</v>
      </c>
      <c r="AP49">
        <v>69</v>
      </c>
      <c r="AQ49">
        <v>25</v>
      </c>
      <c r="AR49">
        <v>41</v>
      </c>
      <c r="AS49">
        <v>3</v>
      </c>
      <c r="AT49">
        <v>20</v>
      </c>
      <c r="AU49">
        <v>11</v>
      </c>
      <c r="AV49">
        <v>8</v>
      </c>
      <c r="AW49">
        <v>1</v>
      </c>
    </row>
    <row r="50" spans="1:49">
      <c r="A50" t="s">
        <v>1034</v>
      </c>
      <c r="B50">
        <v>514</v>
      </c>
      <c r="C50">
        <v>278</v>
      </c>
      <c r="D50">
        <v>169</v>
      </c>
      <c r="E50">
        <v>67</v>
      </c>
      <c r="F50">
        <v>40</v>
      </c>
      <c r="G50">
        <v>13</v>
      </c>
      <c r="H50">
        <v>24</v>
      </c>
      <c r="I50">
        <v>3</v>
      </c>
      <c r="J50">
        <v>16</v>
      </c>
      <c r="K50">
        <v>10</v>
      </c>
      <c r="L50">
        <v>4</v>
      </c>
      <c r="M50">
        <v>2</v>
      </c>
      <c r="N50">
        <v>39</v>
      </c>
      <c r="O50">
        <v>18</v>
      </c>
      <c r="P50">
        <v>10</v>
      </c>
      <c r="Q50">
        <v>11</v>
      </c>
      <c r="R50">
        <v>272</v>
      </c>
      <c r="S50">
        <v>197</v>
      </c>
      <c r="T50">
        <v>45</v>
      </c>
      <c r="U50">
        <v>30</v>
      </c>
      <c r="V50">
        <v>163</v>
      </c>
      <c r="W50">
        <v>129</v>
      </c>
      <c r="X50">
        <v>21</v>
      </c>
      <c r="Y50">
        <v>13</v>
      </c>
      <c r="Z50">
        <v>66</v>
      </c>
      <c r="AA50">
        <v>19</v>
      </c>
      <c r="AB50">
        <v>38</v>
      </c>
      <c r="AC50">
        <v>9</v>
      </c>
      <c r="AD50">
        <v>41</v>
      </c>
      <c r="AE50">
        <v>10</v>
      </c>
      <c r="AF50">
        <v>25</v>
      </c>
      <c r="AG50">
        <v>6</v>
      </c>
      <c r="AH50">
        <v>11</v>
      </c>
      <c r="AI50">
        <v>1</v>
      </c>
      <c r="AJ50">
        <v>8</v>
      </c>
      <c r="AK50">
        <v>2</v>
      </c>
      <c r="AL50">
        <v>1</v>
      </c>
      <c r="AM50" t="s">
        <v>19</v>
      </c>
      <c r="AN50" t="s">
        <v>19</v>
      </c>
      <c r="AO50">
        <v>1</v>
      </c>
      <c r="AP50">
        <v>18</v>
      </c>
      <c r="AQ50">
        <v>7</v>
      </c>
      <c r="AR50">
        <v>11</v>
      </c>
      <c r="AS50" t="s">
        <v>19</v>
      </c>
      <c r="AT50">
        <v>10</v>
      </c>
      <c r="AU50">
        <v>3</v>
      </c>
      <c r="AV50">
        <v>4</v>
      </c>
      <c r="AW50">
        <v>3</v>
      </c>
    </row>
    <row r="51" spans="1:49">
      <c r="A51" t="s">
        <v>1033</v>
      </c>
      <c r="B51">
        <v>817</v>
      </c>
      <c r="C51">
        <v>418</v>
      </c>
      <c r="D51">
        <v>240</v>
      </c>
      <c r="E51">
        <v>159</v>
      </c>
      <c r="F51">
        <v>62</v>
      </c>
      <c r="G51">
        <v>17</v>
      </c>
      <c r="H51">
        <v>35</v>
      </c>
      <c r="I51">
        <v>10</v>
      </c>
      <c r="J51">
        <v>20</v>
      </c>
      <c r="K51">
        <v>13</v>
      </c>
      <c r="L51">
        <v>2</v>
      </c>
      <c r="M51">
        <v>5</v>
      </c>
      <c r="N51">
        <v>40</v>
      </c>
      <c r="O51">
        <v>23</v>
      </c>
      <c r="P51">
        <v>4</v>
      </c>
      <c r="Q51">
        <v>13</v>
      </c>
      <c r="R51">
        <v>451</v>
      </c>
      <c r="S51">
        <v>318</v>
      </c>
      <c r="T51">
        <v>36</v>
      </c>
      <c r="U51">
        <v>97</v>
      </c>
      <c r="V51">
        <v>271</v>
      </c>
      <c r="W51">
        <v>213</v>
      </c>
      <c r="X51">
        <v>22</v>
      </c>
      <c r="Y51">
        <v>36</v>
      </c>
      <c r="Z51">
        <v>137</v>
      </c>
      <c r="AA51">
        <v>27</v>
      </c>
      <c r="AB51">
        <v>91</v>
      </c>
      <c r="AC51">
        <v>19</v>
      </c>
      <c r="AD51">
        <v>53</v>
      </c>
      <c r="AE51">
        <v>9</v>
      </c>
      <c r="AF51">
        <v>36</v>
      </c>
      <c r="AG51">
        <v>8</v>
      </c>
      <c r="AH51">
        <v>16</v>
      </c>
      <c r="AI51">
        <v>1</v>
      </c>
      <c r="AJ51">
        <v>12</v>
      </c>
      <c r="AK51">
        <v>3</v>
      </c>
      <c r="AL51">
        <v>4</v>
      </c>
      <c r="AM51" t="s">
        <v>19</v>
      </c>
      <c r="AN51">
        <v>2</v>
      </c>
      <c r="AO51">
        <v>2</v>
      </c>
      <c r="AP51">
        <v>29</v>
      </c>
      <c r="AQ51">
        <v>8</v>
      </c>
      <c r="AR51">
        <v>20</v>
      </c>
      <c r="AS51">
        <v>1</v>
      </c>
      <c r="AT51">
        <v>5</v>
      </c>
      <c r="AU51">
        <v>2</v>
      </c>
      <c r="AV51">
        <v>2</v>
      </c>
      <c r="AW51">
        <v>1</v>
      </c>
    </row>
    <row r="52" spans="1:49">
      <c r="A52" t="s">
        <v>1032</v>
      </c>
      <c r="B52">
        <v>1551</v>
      </c>
      <c r="C52">
        <v>841</v>
      </c>
      <c r="D52">
        <v>472</v>
      </c>
      <c r="E52">
        <v>238</v>
      </c>
      <c r="F52">
        <v>115</v>
      </c>
      <c r="G52">
        <v>14</v>
      </c>
      <c r="H52">
        <v>80</v>
      </c>
      <c r="I52">
        <v>21</v>
      </c>
      <c r="J52">
        <v>66</v>
      </c>
      <c r="K52">
        <v>41</v>
      </c>
      <c r="L52">
        <v>10</v>
      </c>
      <c r="M52">
        <v>15</v>
      </c>
      <c r="N52">
        <v>76</v>
      </c>
      <c r="O52">
        <v>61</v>
      </c>
      <c r="P52">
        <v>6</v>
      </c>
      <c r="Q52">
        <v>9</v>
      </c>
      <c r="R52">
        <v>796</v>
      </c>
      <c r="S52">
        <v>609</v>
      </c>
      <c r="T52">
        <v>28</v>
      </c>
      <c r="U52">
        <v>159</v>
      </c>
      <c r="V52">
        <v>487</v>
      </c>
      <c r="W52">
        <v>417</v>
      </c>
      <c r="X52">
        <v>16</v>
      </c>
      <c r="Y52">
        <v>54</v>
      </c>
      <c r="Z52">
        <v>270</v>
      </c>
      <c r="AA52">
        <v>63</v>
      </c>
      <c r="AB52">
        <v>190</v>
      </c>
      <c r="AC52">
        <v>17</v>
      </c>
      <c r="AD52">
        <v>130</v>
      </c>
      <c r="AE52">
        <v>23</v>
      </c>
      <c r="AF52">
        <v>97</v>
      </c>
      <c r="AG52">
        <v>10</v>
      </c>
      <c r="AH52">
        <v>17</v>
      </c>
      <c r="AI52">
        <v>1</v>
      </c>
      <c r="AJ52">
        <v>13</v>
      </c>
      <c r="AK52">
        <v>3</v>
      </c>
      <c r="AL52">
        <v>6</v>
      </c>
      <c r="AM52" t="s">
        <v>19</v>
      </c>
      <c r="AN52">
        <v>3</v>
      </c>
      <c r="AO52">
        <v>3</v>
      </c>
      <c r="AP52">
        <v>57</v>
      </c>
      <c r="AQ52">
        <v>20</v>
      </c>
      <c r="AR52">
        <v>37</v>
      </c>
      <c r="AS52" t="s">
        <v>19</v>
      </c>
      <c r="AT52">
        <v>18</v>
      </c>
      <c r="AU52">
        <v>9</v>
      </c>
      <c r="AV52">
        <v>8</v>
      </c>
      <c r="AW52">
        <v>1</v>
      </c>
    </row>
    <row r="53" spans="1:49">
      <c r="A53" t="s">
        <v>1031</v>
      </c>
      <c r="B53">
        <v>783</v>
      </c>
      <c r="C53">
        <v>437</v>
      </c>
      <c r="D53">
        <v>204</v>
      </c>
      <c r="E53">
        <v>142</v>
      </c>
      <c r="F53">
        <v>64</v>
      </c>
      <c r="G53">
        <v>7</v>
      </c>
      <c r="H53">
        <v>39</v>
      </c>
      <c r="I53">
        <v>18</v>
      </c>
      <c r="J53">
        <v>31</v>
      </c>
      <c r="K53">
        <v>15</v>
      </c>
      <c r="L53">
        <v>5</v>
      </c>
      <c r="M53">
        <v>11</v>
      </c>
      <c r="N53">
        <v>45</v>
      </c>
      <c r="O53">
        <v>24</v>
      </c>
      <c r="P53">
        <v>6</v>
      </c>
      <c r="Q53">
        <v>15</v>
      </c>
      <c r="R53">
        <v>432</v>
      </c>
      <c r="S53">
        <v>331</v>
      </c>
      <c r="T53">
        <v>18</v>
      </c>
      <c r="U53">
        <v>83</v>
      </c>
      <c r="V53">
        <v>273</v>
      </c>
      <c r="W53">
        <v>225</v>
      </c>
      <c r="X53">
        <v>11</v>
      </c>
      <c r="Y53">
        <v>37</v>
      </c>
      <c r="Z53">
        <v>97</v>
      </c>
      <c r="AA53">
        <v>38</v>
      </c>
      <c r="AB53">
        <v>53</v>
      </c>
      <c r="AC53">
        <v>6</v>
      </c>
      <c r="AD53">
        <v>51</v>
      </c>
      <c r="AE53">
        <v>11</v>
      </c>
      <c r="AF53">
        <v>38</v>
      </c>
      <c r="AG53">
        <v>2</v>
      </c>
      <c r="AH53">
        <v>18</v>
      </c>
      <c r="AI53">
        <v>1</v>
      </c>
      <c r="AJ53">
        <v>15</v>
      </c>
      <c r="AK53">
        <v>2</v>
      </c>
      <c r="AL53">
        <v>10</v>
      </c>
      <c r="AM53" t="s">
        <v>19</v>
      </c>
      <c r="AN53">
        <v>7</v>
      </c>
      <c r="AO53">
        <v>3</v>
      </c>
      <c r="AP53">
        <v>28</v>
      </c>
      <c r="AQ53">
        <v>8</v>
      </c>
      <c r="AR53">
        <v>19</v>
      </c>
      <c r="AS53">
        <v>1</v>
      </c>
      <c r="AT53">
        <v>7</v>
      </c>
      <c r="AU53">
        <v>2</v>
      </c>
      <c r="AV53">
        <v>4</v>
      </c>
      <c r="AW53">
        <v>1</v>
      </c>
    </row>
    <row r="54" spans="1:49">
      <c r="A54" t="s">
        <v>1030</v>
      </c>
      <c r="B54">
        <v>127</v>
      </c>
      <c r="C54">
        <v>96</v>
      </c>
      <c r="D54">
        <v>15</v>
      </c>
      <c r="E54">
        <v>16</v>
      </c>
      <c r="F54">
        <v>9</v>
      </c>
      <c r="G54">
        <v>4</v>
      </c>
      <c r="H54">
        <v>2</v>
      </c>
      <c r="I54">
        <v>3</v>
      </c>
      <c r="J54">
        <v>7</v>
      </c>
      <c r="K54">
        <v>6</v>
      </c>
      <c r="L54" t="s">
        <v>19</v>
      </c>
      <c r="M54">
        <v>1</v>
      </c>
      <c r="N54">
        <v>14</v>
      </c>
      <c r="O54">
        <v>11</v>
      </c>
      <c r="P54">
        <v>2</v>
      </c>
      <c r="Q54">
        <v>1</v>
      </c>
      <c r="R54">
        <v>60</v>
      </c>
      <c r="S54">
        <v>53</v>
      </c>
      <c r="T54">
        <v>2</v>
      </c>
      <c r="U54">
        <v>5</v>
      </c>
      <c r="V54">
        <v>34</v>
      </c>
      <c r="W54">
        <v>33</v>
      </c>
      <c r="X54">
        <v>1</v>
      </c>
      <c r="Y54" t="s">
        <v>19</v>
      </c>
      <c r="Z54">
        <v>19</v>
      </c>
      <c r="AA54">
        <v>13</v>
      </c>
      <c r="AB54">
        <v>3</v>
      </c>
      <c r="AC54">
        <v>3</v>
      </c>
      <c r="AD54">
        <v>10</v>
      </c>
      <c r="AE54">
        <v>6</v>
      </c>
      <c r="AF54">
        <v>2</v>
      </c>
      <c r="AG54">
        <v>2</v>
      </c>
      <c r="AH54">
        <v>2</v>
      </c>
      <c r="AI54" t="s">
        <v>19</v>
      </c>
      <c r="AJ54">
        <v>1</v>
      </c>
      <c r="AK54">
        <v>1</v>
      </c>
      <c r="AL54" t="s">
        <v>19</v>
      </c>
      <c r="AM54" t="s">
        <v>19</v>
      </c>
      <c r="AN54" t="s">
        <v>19</v>
      </c>
      <c r="AO54" t="s">
        <v>19</v>
      </c>
      <c r="AP54">
        <v>6</v>
      </c>
      <c r="AQ54">
        <v>3</v>
      </c>
      <c r="AR54">
        <v>3</v>
      </c>
      <c r="AS54" t="s">
        <v>19</v>
      </c>
      <c r="AT54" t="s">
        <v>19</v>
      </c>
      <c r="AU54" t="s">
        <v>19</v>
      </c>
      <c r="AV54" t="s">
        <v>19</v>
      </c>
      <c r="AW54" t="s">
        <v>19</v>
      </c>
    </row>
    <row r="55" spans="1:49">
      <c r="A55" t="s">
        <v>1029</v>
      </c>
      <c r="B55">
        <v>1085</v>
      </c>
      <c r="C55">
        <v>614</v>
      </c>
      <c r="D55">
        <v>335</v>
      </c>
      <c r="E55">
        <v>136</v>
      </c>
      <c r="F55">
        <v>81</v>
      </c>
      <c r="G55">
        <v>14</v>
      </c>
      <c r="H55">
        <v>60</v>
      </c>
      <c r="I55">
        <v>7</v>
      </c>
      <c r="J55">
        <v>37</v>
      </c>
      <c r="K55">
        <v>25</v>
      </c>
      <c r="L55">
        <v>7</v>
      </c>
      <c r="M55">
        <v>5</v>
      </c>
      <c r="N55">
        <v>80</v>
      </c>
      <c r="O55">
        <v>49</v>
      </c>
      <c r="P55">
        <v>14</v>
      </c>
      <c r="Q55">
        <v>17</v>
      </c>
      <c r="R55">
        <v>553</v>
      </c>
      <c r="S55">
        <v>455</v>
      </c>
      <c r="T55">
        <v>19</v>
      </c>
      <c r="U55">
        <v>79</v>
      </c>
      <c r="V55">
        <v>317</v>
      </c>
      <c r="W55">
        <v>282</v>
      </c>
      <c r="X55">
        <v>5</v>
      </c>
      <c r="Y55">
        <v>30</v>
      </c>
      <c r="Z55">
        <v>166</v>
      </c>
      <c r="AA55">
        <v>28</v>
      </c>
      <c r="AB55">
        <v>124</v>
      </c>
      <c r="AC55">
        <v>14</v>
      </c>
      <c r="AD55">
        <v>97</v>
      </c>
      <c r="AE55">
        <v>15</v>
      </c>
      <c r="AF55">
        <v>72</v>
      </c>
      <c r="AG55">
        <v>10</v>
      </c>
      <c r="AH55">
        <v>17</v>
      </c>
      <c r="AI55" t="s">
        <v>19</v>
      </c>
      <c r="AJ55">
        <v>15</v>
      </c>
      <c r="AK55">
        <v>2</v>
      </c>
      <c r="AL55">
        <v>3</v>
      </c>
      <c r="AM55" t="s">
        <v>19</v>
      </c>
      <c r="AN55">
        <v>3</v>
      </c>
      <c r="AO55" t="s">
        <v>19</v>
      </c>
      <c r="AP55">
        <v>38</v>
      </c>
      <c r="AQ55">
        <v>18</v>
      </c>
      <c r="AR55">
        <v>19</v>
      </c>
      <c r="AS55">
        <v>1</v>
      </c>
      <c r="AT55">
        <v>13</v>
      </c>
      <c r="AU55">
        <v>10</v>
      </c>
      <c r="AV55">
        <v>2</v>
      </c>
      <c r="AW55">
        <v>1</v>
      </c>
    </row>
    <row r="56" spans="1:49">
      <c r="A56" t="s">
        <v>1028</v>
      </c>
      <c r="B56">
        <v>544</v>
      </c>
      <c r="C56">
        <v>306</v>
      </c>
      <c r="D56">
        <v>135</v>
      </c>
      <c r="E56">
        <v>103</v>
      </c>
      <c r="F56">
        <v>35</v>
      </c>
      <c r="G56">
        <v>8</v>
      </c>
      <c r="H56">
        <v>22</v>
      </c>
      <c r="I56">
        <v>5</v>
      </c>
      <c r="J56">
        <v>17</v>
      </c>
      <c r="K56">
        <v>8</v>
      </c>
      <c r="L56">
        <v>3</v>
      </c>
      <c r="M56">
        <v>6</v>
      </c>
      <c r="N56">
        <v>30</v>
      </c>
      <c r="O56">
        <v>12</v>
      </c>
      <c r="P56">
        <v>10</v>
      </c>
      <c r="Q56">
        <v>8</v>
      </c>
      <c r="R56">
        <v>312</v>
      </c>
      <c r="S56">
        <v>243</v>
      </c>
      <c r="T56">
        <v>21</v>
      </c>
      <c r="U56">
        <v>48</v>
      </c>
      <c r="V56">
        <v>179</v>
      </c>
      <c r="W56">
        <v>155</v>
      </c>
      <c r="X56">
        <v>11</v>
      </c>
      <c r="Y56">
        <v>13</v>
      </c>
      <c r="Z56">
        <v>87</v>
      </c>
      <c r="AA56">
        <v>18</v>
      </c>
      <c r="AB56">
        <v>46</v>
      </c>
      <c r="AC56">
        <v>23</v>
      </c>
      <c r="AD56">
        <v>35</v>
      </c>
      <c r="AE56">
        <v>8</v>
      </c>
      <c r="AF56">
        <v>21</v>
      </c>
      <c r="AG56">
        <v>6</v>
      </c>
      <c r="AH56">
        <v>12</v>
      </c>
      <c r="AI56">
        <v>2</v>
      </c>
      <c r="AJ56">
        <v>5</v>
      </c>
      <c r="AK56">
        <v>5</v>
      </c>
      <c r="AL56">
        <v>2</v>
      </c>
      <c r="AM56">
        <v>2</v>
      </c>
      <c r="AN56" t="s">
        <v>19</v>
      </c>
      <c r="AO56" t="s">
        <v>19</v>
      </c>
      <c r="AP56">
        <v>13</v>
      </c>
      <c r="AQ56">
        <v>5</v>
      </c>
      <c r="AR56">
        <v>6</v>
      </c>
      <c r="AS56">
        <v>2</v>
      </c>
      <c r="AT56">
        <v>1</v>
      </c>
      <c r="AU56" t="s">
        <v>19</v>
      </c>
      <c r="AV56">
        <v>1</v>
      </c>
      <c r="AW56" t="s">
        <v>19</v>
      </c>
    </row>
    <row r="57" spans="1:49">
      <c r="A57" t="s">
        <v>716</v>
      </c>
    </row>
    <row r="58" spans="1:49">
      <c r="A58" t="s">
        <v>1027</v>
      </c>
      <c r="B58">
        <v>825</v>
      </c>
      <c r="C58">
        <v>456</v>
      </c>
      <c r="D58">
        <v>214</v>
      </c>
      <c r="E58">
        <v>155</v>
      </c>
      <c r="F58">
        <v>43</v>
      </c>
      <c r="G58">
        <v>21</v>
      </c>
      <c r="H58">
        <v>17</v>
      </c>
      <c r="I58">
        <v>5</v>
      </c>
      <c r="J58">
        <v>53</v>
      </c>
      <c r="K58">
        <v>25</v>
      </c>
      <c r="L58">
        <v>3</v>
      </c>
      <c r="M58">
        <v>25</v>
      </c>
      <c r="N58">
        <v>17</v>
      </c>
      <c r="O58">
        <v>10</v>
      </c>
      <c r="P58">
        <v>1</v>
      </c>
      <c r="Q58">
        <v>6</v>
      </c>
      <c r="R58">
        <v>455</v>
      </c>
      <c r="S58">
        <v>354</v>
      </c>
      <c r="T58">
        <v>6</v>
      </c>
      <c r="U58">
        <v>95</v>
      </c>
      <c r="V58">
        <v>295</v>
      </c>
      <c r="W58">
        <v>266</v>
      </c>
      <c r="X58">
        <v>2</v>
      </c>
      <c r="Y58">
        <v>27</v>
      </c>
      <c r="Z58">
        <v>109</v>
      </c>
      <c r="AA58">
        <v>18</v>
      </c>
      <c r="AB58">
        <v>80</v>
      </c>
      <c r="AC58">
        <v>11</v>
      </c>
      <c r="AD58">
        <v>90</v>
      </c>
      <c r="AE58">
        <v>15</v>
      </c>
      <c r="AF58">
        <v>67</v>
      </c>
      <c r="AG58">
        <v>8</v>
      </c>
      <c r="AH58">
        <v>27</v>
      </c>
      <c r="AI58">
        <v>1</v>
      </c>
      <c r="AJ58">
        <v>22</v>
      </c>
      <c r="AK58">
        <v>4</v>
      </c>
      <c r="AL58" t="s">
        <v>19</v>
      </c>
      <c r="AM58" t="s">
        <v>19</v>
      </c>
      <c r="AN58" t="s">
        <v>19</v>
      </c>
      <c r="AO58" t="s">
        <v>19</v>
      </c>
      <c r="AP58">
        <v>29</v>
      </c>
      <c r="AQ58">
        <v>12</v>
      </c>
      <c r="AR58">
        <v>17</v>
      </c>
      <c r="AS58" t="s">
        <v>19</v>
      </c>
      <c r="AT58">
        <v>2</v>
      </c>
      <c r="AU58" t="s">
        <v>19</v>
      </c>
      <c r="AV58">
        <v>1</v>
      </c>
      <c r="AW58">
        <v>1</v>
      </c>
    </row>
    <row r="59" spans="1:49">
      <c r="A59" t="s">
        <v>1026</v>
      </c>
      <c r="B59">
        <v>500</v>
      </c>
      <c r="C59">
        <v>284</v>
      </c>
      <c r="D59">
        <v>155</v>
      </c>
      <c r="E59">
        <v>61</v>
      </c>
      <c r="F59">
        <v>30</v>
      </c>
      <c r="G59">
        <v>10</v>
      </c>
      <c r="H59">
        <v>15</v>
      </c>
      <c r="I59">
        <v>5</v>
      </c>
      <c r="J59">
        <v>22</v>
      </c>
      <c r="K59">
        <v>13</v>
      </c>
      <c r="L59">
        <v>1</v>
      </c>
      <c r="M59">
        <v>8</v>
      </c>
      <c r="N59">
        <v>14</v>
      </c>
      <c r="O59">
        <v>10</v>
      </c>
      <c r="P59">
        <v>1</v>
      </c>
      <c r="Q59">
        <v>3</v>
      </c>
      <c r="R59">
        <v>259</v>
      </c>
      <c r="S59">
        <v>202</v>
      </c>
      <c r="T59">
        <v>21</v>
      </c>
      <c r="U59">
        <v>36</v>
      </c>
      <c r="V59">
        <v>157</v>
      </c>
      <c r="W59">
        <v>133</v>
      </c>
      <c r="X59">
        <v>14</v>
      </c>
      <c r="Y59">
        <v>10</v>
      </c>
      <c r="Z59">
        <v>76</v>
      </c>
      <c r="AA59">
        <v>30</v>
      </c>
      <c r="AB59">
        <v>41</v>
      </c>
      <c r="AC59">
        <v>5</v>
      </c>
      <c r="AD59">
        <v>41</v>
      </c>
      <c r="AE59">
        <v>12</v>
      </c>
      <c r="AF59">
        <v>28</v>
      </c>
      <c r="AG59">
        <v>1</v>
      </c>
      <c r="AH59">
        <v>16</v>
      </c>
      <c r="AI59">
        <v>2</v>
      </c>
      <c r="AJ59">
        <v>12</v>
      </c>
      <c r="AK59">
        <v>2</v>
      </c>
      <c r="AL59">
        <v>11</v>
      </c>
      <c r="AM59" t="s">
        <v>19</v>
      </c>
      <c r="AN59">
        <v>10</v>
      </c>
      <c r="AO59">
        <v>1</v>
      </c>
      <c r="AP59">
        <v>20</v>
      </c>
      <c r="AQ59">
        <v>4</v>
      </c>
      <c r="AR59">
        <v>16</v>
      </c>
      <c r="AS59" t="s">
        <v>19</v>
      </c>
      <c r="AT59">
        <v>11</v>
      </c>
      <c r="AU59">
        <v>1</v>
      </c>
      <c r="AV59">
        <v>10</v>
      </c>
      <c r="AW59" t="s">
        <v>19</v>
      </c>
    </row>
    <row r="60" spans="1:49">
      <c r="A60" t="s">
        <v>1025</v>
      </c>
      <c r="B60">
        <v>424</v>
      </c>
      <c r="C60">
        <v>194</v>
      </c>
      <c r="D60">
        <v>115</v>
      </c>
      <c r="E60">
        <v>115</v>
      </c>
      <c r="F60">
        <v>26</v>
      </c>
      <c r="G60">
        <v>9</v>
      </c>
      <c r="H60">
        <v>8</v>
      </c>
      <c r="I60">
        <v>9</v>
      </c>
      <c r="J60">
        <v>25</v>
      </c>
      <c r="K60">
        <v>11</v>
      </c>
      <c r="L60">
        <v>1</v>
      </c>
      <c r="M60">
        <v>13</v>
      </c>
      <c r="N60">
        <v>11</v>
      </c>
      <c r="O60">
        <v>4</v>
      </c>
      <c r="P60">
        <v>1</v>
      </c>
      <c r="Q60">
        <v>6</v>
      </c>
      <c r="R60">
        <v>216</v>
      </c>
      <c r="S60">
        <v>145</v>
      </c>
      <c r="T60">
        <v>1</v>
      </c>
      <c r="U60">
        <v>70</v>
      </c>
      <c r="V60">
        <v>127</v>
      </c>
      <c r="W60">
        <v>102</v>
      </c>
      <c r="X60" t="s">
        <v>19</v>
      </c>
      <c r="Y60">
        <v>25</v>
      </c>
      <c r="Z60">
        <v>69</v>
      </c>
      <c r="AA60">
        <v>8</v>
      </c>
      <c r="AB60">
        <v>55</v>
      </c>
      <c r="AC60">
        <v>6</v>
      </c>
      <c r="AD60">
        <v>50</v>
      </c>
      <c r="AE60">
        <v>8</v>
      </c>
      <c r="AF60">
        <v>36</v>
      </c>
      <c r="AG60">
        <v>6</v>
      </c>
      <c r="AH60">
        <v>14</v>
      </c>
      <c r="AI60">
        <v>1</v>
      </c>
      <c r="AJ60">
        <v>8</v>
      </c>
      <c r="AK60">
        <v>5</v>
      </c>
      <c r="AL60" t="s">
        <v>19</v>
      </c>
      <c r="AM60" t="s">
        <v>19</v>
      </c>
      <c r="AN60" t="s">
        <v>19</v>
      </c>
      <c r="AO60" t="s">
        <v>19</v>
      </c>
      <c r="AP60">
        <v>13</v>
      </c>
      <c r="AQ60">
        <v>8</v>
      </c>
      <c r="AR60">
        <v>5</v>
      </c>
      <c r="AS60" t="s">
        <v>19</v>
      </c>
      <c r="AT60" t="s">
        <v>19</v>
      </c>
      <c r="AU60" t="s">
        <v>19</v>
      </c>
      <c r="AV60" t="s">
        <v>19</v>
      </c>
      <c r="AW60" t="s">
        <v>19</v>
      </c>
    </row>
    <row r="61" spans="1:49">
      <c r="A61" t="s">
        <v>1024</v>
      </c>
      <c r="B61">
        <v>366</v>
      </c>
      <c r="C61">
        <v>171</v>
      </c>
      <c r="D61">
        <v>73</v>
      </c>
      <c r="E61">
        <v>122</v>
      </c>
      <c r="F61">
        <v>23</v>
      </c>
      <c r="G61">
        <v>4</v>
      </c>
      <c r="H61">
        <v>18</v>
      </c>
      <c r="I61">
        <v>1</v>
      </c>
      <c r="J61">
        <v>23</v>
      </c>
      <c r="K61">
        <v>4</v>
      </c>
      <c r="L61">
        <v>6</v>
      </c>
      <c r="M61">
        <v>13</v>
      </c>
      <c r="N61">
        <v>13</v>
      </c>
      <c r="O61">
        <v>3</v>
      </c>
      <c r="P61">
        <v>2</v>
      </c>
      <c r="Q61">
        <v>8</v>
      </c>
      <c r="R61">
        <v>204</v>
      </c>
      <c r="S61">
        <v>131</v>
      </c>
      <c r="T61">
        <v>5</v>
      </c>
      <c r="U61">
        <v>68</v>
      </c>
      <c r="V61">
        <v>127</v>
      </c>
      <c r="W61">
        <v>92</v>
      </c>
      <c r="X61">
        <v>4</v>
      </c>
      <c r="Y61">
        <v>31</v>
      </c>
      <c r="Z61">
        <v>68</v>
      </c>
      <c r="AA61">
        <v>18</v>
      </c>
      <c r="AB61">
        <v>24</v>
      </c>
      <c r="AC61">
        <v>26</v>
      </c>
      <c r="AD61">
        <v>23</v>
      </c>
      <c r="AE61">
        <v>7</v>
      </c>
      <c r="AF61">
        <v>12</v>
      </c>
      <c r="AG61">
        <v>4</v>
      </c>
      <c r="AH61">
        <v>3</v>
      </c>
      <c r="AI61" t="s">
        <v>19</v>
      </c>
      <c r="AJ61">
        <v>1</v>
      </c>
      <c r="AK61">
        <v>2</v>
      </c>
      <c r="AL61">
        <v>1</v>
      </c>
      <c r="AM61" t="s">
        <v>19</v>
      </c>
      <c r="AN61">
        <v>1</v>
      </c>
      <c r="AO61" t="s">
        <v>19</v>
      </c>
      <c r="AP61">
        <v>7</v>
      </c>
      <c r="AQ61">
        <v>3</v>
      </c>
      <c r="AR61">
        <v>4</v>
      </c>
      <c r="AS61" t="s">
        <v>19</v>
      </c>
      <c r="AT61">
        <v>1</v>
      </c>
      <c r="AU61">
        <v>1</v>
      </c>
      <c r="AV61" t="s">
        <v>19</v>
      </c>
      <c r="AW61" t="s">
        <v>19</v>
      </c>
    </row>
    <row r="62" spans="1:49">
      <c r="A62" t="s">
        <v>1023</v>
      </c>
      <c r="B62">
        <v>1410</v>
      </c>
      <c r="C62">
        <v>411</v>
      </c>
      <c r="D62">
        <v>498</v>
      </c>
      <c r="E62">
        <v>501</v>
      </c>
      <c r="F62">
        <v>109</v>
      </c>
      <c r="G62">
        <v>14</v>
      </c>
      <c r="H62">
        <v>61</v>
      </c>
      <c r="I62">
        <v>34</v>
      </c>
      <c r="J62">
        <v>69</v>
      </c>
      <c r="K62">
        <v>13</v>
      </c>
      <c r="L62">
        <v>10</v>
      </c>
      <c r="M62">
        <v>46</v>
      </c>
      <c r="N62">
        <v>24</v>
      </c>
      <c r="O62">
        <v>8</v>
      </c>
      <c r="P62">
        <v>1</v>
      </c>
      <c r="Q62">
        <v>15</v>
      </c>
      <c r="R62">
        <v>696</v>
      </c>
      <c r="S62">
        <v>354</v>
      </c>
      <c r="T62">
        <v>59</v>
      </c>
      <c r="U62">
        <v>283</v>
      </c>
      <c r="V62">
        <v>385</v>
      </c>
      <c r="W62">
        <v>246</v>
      </c>
      <c r="X62">
        <v>34</v>
      </c>
      <c r="Y62">
        <v>105</v>
      </c>
      <c r="Z62">
        <v>269</v>
      </c>
      <c r="AA62">
        <v>9</v>
      </c>
      <c r="AB62">
        <v>184</v>
      </c>
      <c r="AC62">
        <v>76</v>
      </c>
      <c r="AD62">
        <v>150</v>
      </c>
      <c r="AE62">
        <v>4</v>
      </c>
      <c r="AF62">
        <v>112</v>
      </c>
      <c r="AG62">
        <v>34</v>
      </c>
      <c r="AH62">
        <v>45</v>
      </c>
      <c r="AI62" t="s">
        <v>19</v>
      </c>
      <c r="AJ62">
        <v>34</v>
      </c>
      <c r="AK62">
        <v>11</v>
      </c>
      <c r="AL62">
        <v>3</v>
      </c>
      <c r="AM62">
        <v>1</v>
      </c>
      <c r="AN62">
        <v>2</v>
      </c>
      <c r="AO62" t="s">
        <v>19</v>
      </c>
      <c r="AP62">
        <v>42</v>
      </c>
      <c r="AQ62">
        <v>8</v>
      </c>
      <c r="AR62">
        <v>33</v>
      </c>
      <c r="AS62">
        <v>1</v>
      </c>
      <c r="AT62">
        <v>3</v>
      </c>
      <c r="AU62" t="s">
        <v>19</v>
      </c>
      <c r="AV62">
        <v>2</v>
      </c>
      <c r="AW62">
        <v>1</v>
      </c>
    </row>
    <row r="63" spans="1:49">
      <c r="A63" t="s">
        <v>1022</v>
      </c>
      <c r="B63">
        <v>372</v>
      </c>
      <c r="C63">
        <v>138</v>
      </c>
      <c r="D63">
        <v>109</v>
      </c>
      <c r="E63">
        <v>125</v>
      </c>
      <c r="F63">
        <v>24</v>
      </c>
      <c r="G63">
        <v>4</v>
      </c>
      <c r="H63">
        <v>17</v>
      </c>
      <c r="I63">
        <v>3</v>
      </c>
      <c r="J63">
        <v>22</v>
      </c>
      <c r="K63">
        <v>12</v>
      </c>
      <c r="L63">
        <v>3</v>
      </c>
      <c r="M63">
        <v>7</v>
      </c>
      <c r="N63">
        <v>11</v>
      </c>
      <c r="O63">
        <v>3</v>
      </c>
      <c r="P63" t="s">
        <v>19</v>
      </c>
      <c r="Q63">
        <v>8</v>
      </c>
      <c r="R63">
        <v>171</v>
      </c>
      <c r="S63">
        <v>97</v>
      </c>
      <c r="T63">
        <v>17</v>
      </c>
      <c r="U63">
        <v>57</v>
      </c>
      <c r="V63">
        <v>103</v>
      </c>
      <c r="W63">
        <v>68</v>
      </c>
      <c r="X63">
        <v>15</v>
      </c>
      <c r="Y63">
        <v>20</v>
      </c>
      <c r="Z63">
        <v>73</v>
      </c>
      <c r="AA63">
        <v>11</v>
      </c>
      <c r="AB63">
        <v>34</v>
      </c>
      <c r="AC63">
        <v>28</v>
      </c>
      <c r="AD63">
        <v>42</v>
      </c>
      <c r="AE63">
        <v>4</v>
      </c>
      <c r="AF63">
        <v>23</v>
      </c>
      <c r="AG63">
        <v>15</v>
      </c>
      <c r="AH63">
        <v>14</v>
      </c>
      <c r="AI63">
        <v>4</v>
      </c>
      <c r="AJ63">
        <v>5</v>
      </c>
      <c r="AK63">
        <v>5</v>
      </c>
      <c r="AL63">
        <v>2</v>
      </c>
      <c r="AM63" t="s">
        <v>19</v>
      </c>
      <c r="AN63">
        <v>1</v>
      </c>
      <c r="AO63">
        <v>1</v>
      </c>
      <c r="AP63">
        <v>13</v>
      </c>
      <c r="AQ63">
        <v>3</v>
      </c>
      <c r="AR63">
        <v>9</v>
      </c>
      <c r="AS63">
        <v>1</v>
      </c>
      <c r="AT63" t="s">
        <v>19</v>
      </c>
      <c r="AU63" t="s">
        <v>19</v>
      </c>
      <c r="AV63" t="s">
        <v>19</v>
      </c>
      <c r="AW63" t="s">
        <v>19</v>
      </c>
    </row>
    <row r="64" spans="1:49">
      <c r="A64" t="s">
        <v>1021</v>
      </c>
      <c r="B64">
        <v>153</v>
      </c>
      <c r="C64">
        <v>71</v>
      </c>
      <c r="D64">
        <v>52</v>
      </c>
      <c r="E64">
        <v>30</v>
      </c>
      <c r="F64">
        <v>22</v>
      </c>
      <c r="G64">
        <v>6</v>
      </c>
      <c r="H64">
        <v>4</v>
      </c>
      <c r="I64">
        <v>12</v>
      </c>
      <c r="J64">
        <v>5</v>
      </c>
      <c r="K64">
        <v>1</v>
      </c>
      <c r="L64">
        <v>2</v>
      </c>
      <c r="M64">
        <v>2</v>
      </c>
      <c r="N64" t="s">
        <v>19</v>
      </c>
      <c r="O64" t="s">
        <v>19</v>
      </c>
      <c r="P64" t="s">
        <v>19</v>
      </c>
      <c r="Q64" t="s">
        <v>19</v>
      </c>
      <c r="R64">
        <v>72</v>
      </c>
      <c r="S64">
        <v>61</v>
      </c>
      <c r="T64" t="s">
        <v>19</v>
      </c>
      <c r="U64">
        <v>11</v>
      </c>
      <c r="V64">
        <v>43</v>
      </c>
      <c r="W64">
        <v>41</v>
      </c>
      <c r="X64" t="s">
        <v>19</v>
      </c>
      <c r="Y64">
        <v>2</v>
      </c>
      <c r="Z64">
        <v>25</v>
      </c>
      <c r="AA64">
        <v>2</v>
      </c>
      <c r="AB64">
        <v>20</v>
      </c>
      <c r="AC64">
        <v>3</v>
      </c>
      <c r="AD64">
        <v>20</v>
      </c>
      <c r="AE64">
        <v>1</v>
      </c>
      <c r="AF64">
        <v>18</v>
      </c>
      <c r="AG64">
        <v>1</v>
      </c>
      <c r="AH64">
        <v>6</v>
      </c>
      <c r="AI64" t="s">
        <v>19</v>
      </c>
      <c r="AJ64">
        <v>5</v>
      </c>
      <c r="AK64">
        <v>1</v>
      </c>
      <c r="AL64" t="s">
        <v>19</v>
      </c>
      <c r="AM64" t="s">
        <v>19</v>
      </c>
      <c r="AN64" t="s">
        <v>19</v>
      </c>
      <c r="AO64" t="s">
        <v>19</v>
      </c>
      <c r="AP64">
        <v>3</v>
      </c>
      <c r="AQ64" t="s">
        <v>19</v>
      </c>
      <c r="AR64">
        <v>3</v>
      </c>
      <c r="AS64" t="s">
        <v>19</v>
      </c>
      <c r="AT64" t="s">
        <v>19</v>
      </c>
      <c r="AU64" t="s">
        <v>19</v>
      </c>
      <c r="AV64" t="s">
        <v>19</v>
      </c>
      <c r="AW64" t="s">
        <v>19</v>
      </c>
    </row>
    <row r="65" spans="1:49">
      <c r="A65" t="s">
        <v>1020</v>
      </c>
      <c r="B65">
        <v>390</v>
      </c>
      <c r="C65">
        <v>206</v>
      </c>
      <c r="D65">
        <v>130</v>
      </c>
      <c r="E65">
        <v>54</v>
      </c>
      <c r="F65">
        <v>39</v>
      </c>
      <c r="G65">
        <v>7</v>
      </c>
      <c r="H65">
        <v>25</v>
      </c>
      <c r="I65">
        <v>7</v>
      </c>
      <c r="J65">
        <v>16</v>
      </c>
      <c r="K65">
        <v>6</v>
      </c>
      <c r="L65">
        <v>1</v>
      </c>
      <c r="M65">
        <v>9</v>
      </c>
      <c r="N65">
        <v>12</v>
      </c>
      <c r="O65">
        <v>6</v>
      </c>
      <c r="P65">
        <v>1</v>
      </c>
      <c r="Q65">
        <v>5</v>
      </c>
      <c r="R65">
        <v>206</v>
      </c>
      <c r="S65">
        <v>160</v>
      </c>
      <c r="T65">
        <v>21</v>
      </c>
      <c r="U65">
        <v>25</v>
      </c>
      <c r="V65">
        <v>143</v>
      </c>
      <c r="W65">
        <v>116</v>
      </c>
      <c r="X65">
        <v>21</v>
      </c>
      <c r="Y65">
        <v>6</v>
      </c>
      <c r="Z65">
        <v>59</v>
      </c>
      <c r="AA65">
        <v>21</v>
      </c>
      <c r="AB65">
        <v>34</v>
      </c>
      <c r="AC65">
        <v>4</v>
      </c>
      <c r="AD65">
        <v>28</v>
      </c>
      <c r="AE65">
        <v>4</v>
      </c>
      <c r="AF65">
        <v>24</v>
      </c>
      <c r="AG65" t="s">
        <v>19</v>
      </c>
      <c r="AH65">
        <v>15</v>
      </c>
      <c r="AI65" t="s">
        <v>19</v>
      </c>
      <c r="AJ65">
        <v>13</v>
      </c>
      <c r="AK65">
        <v>2</v>
      </c>
      <c r="AL65">
        <v>3</v>
      </c>
      <c r="AM65" t="s">
        <v>19</v>
      </c>
      <c r="AN65">
        <v>1</v>
      </c>
      <c r="AO65">
        <v>2</v>
      </c>
      <c r="AP65">
        <v>11</v>
      </c>
      <c r="AQ65">
        <v>2</v>
      </c>
      <c r="AR65">
        <v>9</v>
      </c>
      <c r="AS65" t="s">
        <v>19</v>
      </c>
      <c r="AT65">
        <v>1</v>
      </c>
      <c r="AU65" t="s">
        <v>19</v>
      </c>
      <c r="AV65">
        <v>1</v>
      </c>
      <c r="AW65" t="s">
        <v>19</v>
      </c>
    </row>
    <row r="66" spans="1:49">
      <c r="A66" t="s">
        <v>1019</v>
      </c>
      <c r="B66">
        <v>285</v>
      </c>
      <c r="C66">
        <v>165</v>
      </c>
      <c r="D66">
        <v>60</v>
      </c>
      <c r="E66">
        <v>60</v>
      </c>
      <c r="F66">
        <v>23</v>
      </c>
      <c r="G66">
        <v>7</v>
      </c>
      <c r="H66">
        <v>7</v>
      </c>
      <c r="I66">
        <v>9</v>
      </c>
      <c r="J66">
        <v>17</v>
      </c>
      <c r="K66">
        <v>13</v>
      </c>
      <c r="L66" t="s">
        <v>19</v>
      </c>
      <c r="M66">
        <v>4</v>
      </c>
      <c r="N66">
        <v>9</v>
      </c>
      <c r="O66">
        <v>4</v>
      </c>
      <c r="P66" t="s">
        <v>19</v>
      </c>
      <c r="Q66">
        <v>5</v>
      </c>
      <c r="R66">
        <v>141</v>
      </c>
      <c r="S66">
        <v>100</v>
      </c>
      <c r="T66">
        <v>3</v>
      </c>
      <c r="U66">
        <v>38</v>
      </c>
      <c r="V66">
        <v>75</v>
      </c>
      <c r="W66">
        <v>65</v>
      </c>
      <c r="X66" t="s">
        <v>19</v>
      </c>
      <c r="Y66">
        <v>10</v>
      </c>
      <c r="Z66">
        <v>34</v>
      </c>
      <c r="AA66">
        <v>13</v>
      </c>
      <c r="AB66">
        <v>21</v>
      </c>
      <c r="AC66" t="s">
        <v>19</v>
      </c>
      <c r="AD66">
        <v>24</v>
      </c>
      <c r="AE66">
        <v>13</v>
      </c>
      <c r="AF66">
        <v>10</v>
      </c>
      <c r="AG66">
        <v>1</v>
      </c>
      <c r="AH66">
        <v>6</v>
      </c>
      <c r="AI66">
        <v>1</v>
      </c>
      <c r="AJ66">
        <v>3</v>
      </c>
      <c r="AK66">
        <v>2</v>
      </c>
      <c r="AL66" t="s">
        <v>19</v>
      </c>
      <c r="AM66" t="s">
        <v>19</v>
      </c>
      <c r="AN66" t="s">
        <v>19</v>
      </c>
      <c r="AO66" t="s">
        <v>19</v>
      </c>
      <c r="AP66">
        <v>20</v>
      </c>
      <c r="AQ66">
        <v>8</v>
      </c>
      <c r="AR66">
        <v>12</v>
      </c>
      <c r="AS66" t="s">
        <v>19</v>
      </c>
      <c r="AT66">
        <v>11</v>
      </c>
      <c r="AU66">
        <v>6</v>
      </c>
      <c r="AV66">
        <v>4</v>
      </c>
      <c r="AW66">
        <v>1</v>
      </c>
    </row>
    <row r="67" spans="1:49">
      <c r="A67" t="s">
        <v>1018</v>
      </c>
      <c r="B67">
        <v>359</v>
      </c>
      <c r="C67">
        <v>126</v>
      </c>
      <c r="D67">
        <v>75</v>
      </c>
      <c r="E67">
        <v>158</v>
      </c>
      <c r="F67">
        <v>38</v>
      </c>
      <c r="G67">
        <v>10</v>
      </c>
      <c r="H67">
        <v>14</v>
      </c>
      <c r="I67">
        <v>14</v>
      </c>
      <c r="J67">
        <v>22</v>
      </c>
      <c r="K67">
        <v>6</v>
      </c>
      <c r="L67">
        <v>3</v>
      </c>
      <c r="M67">
        <v>13</v>
      </c>
      <c r="N67">
        <v>12</v>
      </c>
      <c r="O67">
        <v>2</v>
      </c>
      <c r="P67">
        <v>1</v>
      </c>
      <c r="Q67">
        <v>9</v>
      </c>
      <c r="R67">
        <v>180</v>
      </c>
      <c r="S67">
        <v>81</v>
      </c>
      <c r="T67">
        <v>11</v>
      </c>
      <c r="U67">
        <v>88</v>
      </c>
      <c r="V67">
        <v>79</v>
      </c>
      <c r="W67">
        <v>48</v>
      </c>
      <c r="X67">
        <v>5</v>
      </c>
      <c r="Y67">
        <v>26</v>
      </c>
      <c r="Z67">
        <v>61</v>
      </c>
      <c r="AA67">
        <v>22</v>
      </c>
      <c r="AB67">
        <v>21</v>
      </c>
      <c r="AC67">
        <v>18</v>
      </c>
      <c r="AD67">
        <v>39</v>
      </c>
      <c r="AE67">
        <v>4</v>
      </c>
      <c r="AF67">
        <v>21</v>
      </c>
      <c r="AG67">
        <v>14</v>
      </c>
      <c r="AH67">
        <v>3</v>
      </c>
      <c r="AI67" t="s">
        <v>19</v>
      </c>
      <c r="AJ67">
        <v>1</v>
      </c>
      <c r="AK67">
        <v>2</v>
      </c>
      <c r="AL67">
        <v>1</v>
      </c>
      <c r="AM67" t="s">
        <v>19</v>
      </c>
      <c r="AN67">
        <v>1</v>
      </c>
      <c r="AO67" t="s">
        <v>19</v>
      </c>
      <c r="AP67">
        <v>3</v>
      </c>
      <c r="AQ67">
        <v>1</v>
      </c>
      <c r="AR67">
        <v>2</v>
      </c>
      <c r="AS67" t="s">
        <v>19</v>
      </c>
      <c r="AT67" t="s">
        <v>19</v>
      </c>
      <c r="AU67" t="s">
        <v>19</v>
      </c>
      <c r="AV67" t="s">
        <v>19</v>
      </c>
      <c r="AW67" t="s">
        <v>19</v>
      </c>
    </row>
    <row r="68" spans="1:49">
      <c r="A68" t="s">
        <v>1017</v>
      </c>
      <c r="B68">
        <v>1142</v>
      </c>
      <c r="C68">
        <v>422</v>
      </c>
      <c r="D68">
        <v>410</v>
      </c>
      <c r="E68">
        <v>310</v>
      </c>
      <c r="F68">
        <v>102</v>
      </c>
      <c r="G68">
        <v>19</v>
      </c>
      <c r="H68">
        <v>46</v>
      </c>
      <c r="I68">
        <v>37</v>
      </c>
      <c r="J68">
        <v>59</v>
      </c>
      <c r="K68">
        <v>21</v>
      </c>
      <c r="L68">
        <v>15</v>
      </c>
      <c r="M68">
        <v>23</v>
      </c>
      <c r="N68">
        <v>25</v>
      </c>
      <c r="O68">
        <v>8</v>
      </c>
      <c r="P68">
        <v>5</v>
      </c>
      <c r="Q68">
        <v>12</v>
      </c>
      <c r="R68">
        <v>554</v>
      </c>
      <c r="S68">
        <v>347</v>
      </c>
      <c r="T68">
        <v>26</v>
      </c>
      <c r="U68">
        <v>181</v>
      </c>
      <c r="V68">
        <v>278</v>
      </c>
      <c r="W68">
        <v>214</v>
      </c>
      <c r="X68">
        <v>11</v>
      </c>
      <c r="Y68">
        <v>53</v>
      </c>
      <c r="Z68">
        <v>218</v>
      </c>
      <c r="AA68">
        <v>12</v>
      </c>
      <c r="AB68">
        <v>177</v>
      </c>
      <c r="AC68">
        <v>29</v>
      </c>
      <c r="AD68">
        <v>109</v>
      </c>
      <c r="AE68">
        <v>2</v>
      </c>
      <c r="AF68">
        <v>90</v>
      </c>
      <c r="AG68">
        <v>17</v>
      </c>
      <c r="AH68">
        <v>38</v>
      </c>
      <c r="AI68">
        <v>1</v>
      </c>
      <c r="AJ68">
        <v>28</v>
      </c>
      <c r="AK68">
        <v>9</v>
      </c>
      <c r="AL68">
        <v>1</v>
      </c>
      <c r="AM68" t="s">
        <v>19</v>
      </c>
      <c r="AN68" t="s">
        <v>19</v>
      </c>
      <c r="AO68">
        <v>1</v>
      </c>
      <c r="AP68">
        <v>33</v>
      </c>
      <c r="AQ68">
        <v>11</v>
      </c>
      <c r="AR68">
        <v>21</v>
      </c>
      <c r="AS68">
        <v>1</v>
      </c>
      <c r="AT68">
        <v>3</v>
      </c>
      <c r="AU68">
        <v>1</v>
      </c>
      <c r="AV68">
        <v>2</v>
      </c>
      <c r="AW68" t="s">
        <v>19</v>
      </c>
    </row>
    <row r="69" spans="1:49">
      <c r="A69" t="s">
        <v>1016</v>
      </c>
      <c r="B69">
        <v>622</v>
      </c>
      <c r="C69">
        <v>338</v>
      </c>
      <c r="D69">
        <v>120</v>
      </c>
      <c r="E69">
        <v>164</v>
      </c>
      <c r="F69">
        <v>46</v>
      </c>
      <c r="G69">
        <v>14</v>
      </c>
      <c r="H69">
        <v>16</v>
      </c>
      <c r="I69">
        <v>16</v>
      </c>
      <c r="J69">
        <v>29</v>
      </c>
      <c r="K69">
        <v>13</v>
      </c>
      <c r="L69">
        <v>7</v>
      </c>
      <c r="M69">
        <v>9</v>
      </c>
      <c r="N69">
        <v>20</v>
      </c>
      <c r="O69">
        <v>6</v>
      </c>
      <c r="P69">
        <v>3</v>
      </c>
      <c r="Q69">
        <v>11</v>
      </c>
      <c r="R69">
        <v>359</v>
      </c>
      <c r="S69">
        <v>246</v>
      </c>
      <c r="T69">
        <v>2</v>
      </c>
      <c r="U69">
        <v>111</v>
      </c>
      <c r="V69">
        <v>213</v>
      </c>
      <c r="W69">
        <v>177</v>
      </c>
      <c r="X69">
        <v>1</v>
      </c>
      <c r="Y69">
        <v>35</v>
      </c>
      <c r="Z69">
        <v>91</v>
      </c>
      <c r="AA69">
        <v>31</v>
      </c>
      <c r="AB69">
        <v>54</v>
      </c>
      <c r="AC69">
        <v>6</v>
      </c>
      <c r="AD69">
        <v>45</v>
      </c>
      <c r="AE69">
        <v>13</v>
      </c>
      <c r="AF69">
        <v>26</v>
      </c>
      <c r="AG69">
        <v>6</v>
      </c>
      <c r="AH69">
        <v>10</v>
      </c>
      <c r="AI69">
        <v>2</v>
      </c>
      <c r="AJ69">
        <v>4</v>
      </c>
      <c r="AK69">
        <v>4</v>
      </c>
      <c r="AL69" t="s">
        <v>19</v>
      </c>
      <c r="AM69" t="s">
        <v>19</v>
      </c>
      <c r="AN69" t="s">
        <v>19</v>
      </c>
      <c r="AO69" t="s">
        <v>19</v>
      </c>
      <c r="AP69">
        <v>17</v>
      </c>
      <c r="AQ69">
        <v>10</v>
      </c>
      <c r="AR69">
        <v>6</v>
      </c>
      <c r="AS69">
        <v>1</v>
      </c>
      <c r="AT69">
        <v>5</v>
      </c>
      <c r="AU69">
        <v>3</v>
      </c>
      <c r="AV69">
        <v>2</v>
      </c>
      <c r="AW69" t="s">
        <v>19</v>
      </c>
    </row>
    <row r="70" spans="1:49">
      <c r="A70" t="s">
        <v>1015</v>
      </c>
      <c r="B70">
        <v>931</v>
      </c>
      <c r="C70">
        <v>527</v>
      </c>
      <c r="D70">
        <v>242</v>
      </c>
      <c r="E70">
        <v>162</v>
      </c>
      <c r="F70">
        <v>66</v>
      </c>
      <c r="G70">
        <v>28</v>
      </c>
      <c r="H70">
        <v>31</v>
      </c>
      <c r="I70">
        <v>7</v>
      </c>
      <c r="J70">
        <v>45</v>
      </c>
      <c r="K70">
        <v>23</v>
      </c>
      <c r="L70">
        <v>9</v>
      </c>
      <c r="M70">
        <v>13</v>
      </c>
      <c r="N70">
        <v>36</v>
      </c>
      <c r="O70">
        <v>21</v>
      </c>
      <c r="P70">
        <v>6</v>
      </c>
      <c r="Q70">
        <v>9</v>
      </c>
      <c r="R70">
        <v>500</v>
      </c>
      <c r="S70">
        <v>388</v>
      </c>
      <c r="T70">
        <v>10</v>
      </c>
      <c r="U70">
        <v>102</v>
      </c>
      <c r="V70">
        <v>316</v>
      </c>
      <c r="W70">
        <v>280</v>
      </c>
      <c r="X70">
        <v>6</v>
      </c>
      <c r="Y70">
        <v>30</v>
      </c>
      <c r="Z70">
        <v>171</v>
      </c>
      <c r="AA70">
        <v>33</v>
      </c>
      <c r="AB70">
        <v>120</v>
      </c>
      <c r="AC70">
        <v>18</v>
      </c>
      <c r="AD70">
        <v>66</v>
      </c>
      <c r="AE70">
        <v>12</v>
      </c>
      <c r="AF70">
        <v>44</v>
      </c>
      <c r="AG70">
        <v>10</v>
      </c>
      <c r="AH70">
        <v>15</v>
      </c>
      <c r="AI70">
        <v>2</v>
      </c>
      <c r="AJ70">
        <v>10</v>
      </c>
      <c r="AK70">
        <v>3</v>
      </c>
      <c r="AL70">
        <v>1</v>
      </c>
      <c r="AM70" t="s">
        <v>19</v>
      </c>
      <c r="AN70">
        <v>1</v>
      </c>
      <c r="AO70" t="s">
        <v>19</v>
      </c>
      <c r="AP70">
        <v>31</v>
      </c>
      <c r="AQ70">
        <v>20</v>
      </c>
      <c r="AR70">
        <v>11</v>
      </c>
      <c r="AS70" t="s">
        <v>19</v>
      </c>
      <c r="AT70" t="s">
        <v>19</v>
      </c>
      <c r="AU70" t="s">
        <v>19</v>
      </c>
      <c r="AV70" t="s">
        <v>19</v>
      </c>
      <c r="AW70" t="s">
        <v>19</v>
      </c>
    </row>
    <row r="71" spans="1:49">
      <c r="A71" t="s">
        <v>1014</v>
      </c>
      <c r="B71">
        <v>294</v>
      </c>
      <c r="C71">
        <v>124</v>
      </c>
      <c r="D71">
        <v>68</v>
      </c>
      <c r="E71">
        <v>102</v>
      </c>
      <c r="F71">
        <v>15</v>
      </c>
      <c r="G71">
        <v>4</v>
      </c>
      <c r="H71">
        <v>10</v>
      </c>
      <c r="I71">
        <v>1</v>
      </c>
      <c r="J71">
        <v>15</v>
      </c>
      <c r="K71">
        <v>6</v>
      </c>
      <c r="L71">
        <v>1</v>
      </c>
      <c r="M71">
        <v>8</v>
      </c>
      <c r="N71">
        <v>5</v>
      </c>
      <c r="O71">
        <v>2</v>
      </c>
      <c r="P71" t="s">
        <v>19</v>
      </c>
      <c r="Q71">
        <v>3</v>
      </c>
      <c r="R71">
        <v>182</v>
      </c>
      <c r="S71">
        <v>97</v>
      </c>
      <c r="T71">
        <v>3</v>
      </c>
      <c r="U71">
        <v>82</v>
      </c>
      <c r="V71">
        <v>103</v>
      </c>
      <c r="W71">
        <v>80</v>
      </c>
      <c r="X71">
        <v>1</v>
      </c>
      <c r="Y71">
        <v>22</v>
      </c>
      <c r="Z71">
        <v>49</v>
      </c>
      <c r="AA71">
        <v>8</v>
      </c>
      <c r="AB71">
        <v>35</v>
      </c>
      <c r="AC71">
        <v>6</v>
      </c>
      <c r="AD71">
        <v>17</v>
      </c>
      <c r="AE71">
        <v>1</v>
      </c>
      <c r="AF71">
        <v>14</v>
      </c>
      <c r="AG71">
        <v>2</v>
      </c>
      <c r="AH71">
        <v>1</v>
      </c>
      <c r="AI71" t="s">
        <v>19</v>
      </c>
      <c r="AJ71">
        <v>1</v>
      </c>
      <c r="AK71" t="s">
        <v>19</v>
      </c>
      <c r="AL71" t="s">
        <v>19</v>
      </c>
      <c r="AM71" t="s">
        <v>19</v>
      </c>
      <c r="AN71" t="s">
        <v>19</v>
      </c>
      <c r="AO71" t="s">
        <v>19</v>
      </c>
      <c r="AP71">
        <v>7</v>
      </c>
      <c r="AQ71">
        <v>3</v>
      </c>
      <c r="AR71">
        <v>4</v>
      </c>
      <c r="AS71" t="s">
        <v>19</v>
      </c>
      <c r="AT71">
        <v>3</v>
      </c>
      <c r="AU71">
        <v>3</v>
      </c>
      <c r="AV71" t="s">
        <v>19</v>
      </c>
      <c r="AW71" t="s">
        <v>19</v>
      </c>
    </row>
    <row r="72" spans="1:49">
      <c r="A72" t="s">
        <v>1013</v>
      </c>
      <c r="B72">
        <v>818</v>
      </c>
      <c r="C72">
        <v>374</v>
      </c>
      <c r="D72">
        <v>202</v>
      </c>
      <c r="E72">
        <v>242</v>
      </c>
      <c r="F72">
        <v>57</v>
      </c>
      <c r="G72">
        <v>18</v>
      </c>
      <c r="H72">
        <v>28</v>
      </c>
      <c r="I72">
        <v>11</v>
      </c>
      <c r="J72">
        <v>58</v>
      </c>
      <c r="K72">
        <v>21</v>
      </c>
      <c r="L72">
        <v>10</v>
      </c>
      <c r="M72">
        <v>27</v>
      </c>
      <c r="N72">
        <v>30</v>
      </c>
      <c r="O72">
        <v>9</v>
      </c>
      <c r="P72">
        <v>5</v>
      </c>
      <c r="Q72">
        <v>16</v>
      </c>
      <c r="R72">
        <v>406</v>
      </c>
      <c r="S72">
        <v>247</v>
      </c>
      <c r="T72">
        <v>19</v>
      </c>
      <c r="U72">
        <v>140</v>
      </c>
      <c r="V72">
        <v>221</v>
      </c>
      <c r="W72">
        <v>158</v>
      </c>
      <c r="X72">
        <v>11</v>
      </c>
      <c r="Y72">
        <v>52</v>
      </c>
      <c r="Z72">
        <v>143</v>
      </c>
      <c r="AA72">
        <v>38</v>
      </c>
      <c r="AB72">
        <v>70</v>
      </c>
      <c r="AC72">
        <v>35</v>
      </c>
      <c r="AD72">
        <v>57</v>
      </c>
      <c r="AE72">
        <v>17</v>
      </c>
      <c r="AF72">
        <v>35</v>
      </c>
      <c r="AG72">
        <v>5</v>
      </c>
      <c r="AH72">
        <v>31</v>
      </c>
      <c r="AI72">
        <v>8</v>
      </c>
      <c r="AJ72">
        <v>17</v>
      </c>
      <c r="AK72">
        <v>6</v>
      </c>
      <c r="AL72">
        <v>2</v>
      </c>
      <c r="AM72" t="s">
        <v>19</v>
      </c>
      <c r="AN72">
        <v>1</v>
      </c>
      <c r="AO72">
        <v>1</v>
      </c>
      <c r="AP72">
        <v>30</v>
      </c>
      <c r="AQ72">
        <v>14</v>
      </c>
      <c r="AR72">
        <v>16</v>
      </c>
      <c r="AS72" t="s">
        <v>19</v>
      </c>
      <c r="AT72">
        <v>4</v>
      </c>
      <c r="AU72">
        <v>2</v>
      </c>
      <c r="AV72">
        <v>1</v>
      </c>
      <c r="AW72">
        <v>1</v>
      </c>
    </row>
    <row r="73" spans="1:49">
      <c r="A73" t="s">
        <v>1012</v>
      </c>
      <c r="B73">
        <v>380</v>
      </c>
      <c r="C73">
        <v>204</v>
      </c>
      <c r="D73">
        <v>57</v>
      </c>
      <c r="E73">
        <v>119</v>
      </c>
      <c r="F73">
        <v>43</v>
      </c>
      <c r="G73">
        <v>8</v>
      </c>
      <c r="H73">
        <v>15</v>
      </c>
      <c r="I73">
        <v>20</v>
      </c>
      <c r="J73">
        <v>20</v>
      </c>
      <c r="K73">
        <v>8</v>
      </c>
      <c r="L73">
        <v>1</v>
      </c>
      <c r="M73">
        <v>11</v>
      </c>
      <c r="N73">
        <v>9</v>
      </c>
      <c r="O73">
        <v>6</v>
      </c>
      <c r="P73">
        <v>2</v>
      </c>
      <c r="Q73">
        <v>1</v>
      </c>
      <c r="R73">
        <v>203</v>
      </c>
      <c r="S73">
        <v>149</v>
      </c>
      <c r="T73">
        <v>2</v>
      </c>
      <c r="U73">
        <v>52</v>
      </c>
      <c r="V73">
        <v>121</v>
      </c>
      <c r="W73">
        <v>101</v>
      </c>
      <c r="X73">
        <v>2</v>
      </c>
      <c r="Y73">
        <v>18</v>
      </c>
      <c r="Z73">
        <v>43</v>
      </c>
      <c r="AA73">
        <v>15</v>
      </c>
      <c r="AB73">
        <v>15</v>
      </c>
      <c r="AC73">
        <v>13</v>
      </c>
      <c r="AD73">
        <v>37</v>
      </c>
      <c r="AE73">
        <v>12</v>
      </c>
      <c r="AF73">
        <v>10</v>
      </c>
      <c r="AG73">
        <v>15</v>
      </c>
      <c r="AH73">
        <v>7</v>
      </c>
      <c r="AI73">
        <v>1</v>
      </c>
      <c r="AJ73" t="s">
        <v>19</v>
      </c>
      <c r="AK73">
        <v>6</v>
      </c>
      <c r="AL73">
        <v>3</v>
      </c>
      <c r="AM73" t="s">
        <v>19</v>
      </c>
      <c r="AN73">
        <v>2</v>
      </c>
      <c r="AO73">
        <v>1</v>
      </c>
      <c r="AP73">
        <v>14</v>
      </c>
      <c r="AQ73">
        <v>5</v>
      </c>
      <c r="AR73">
        <v>9</v>
      </c>
      <c r="AS73" t="s">
        <v>19</v>
      </c>
      <c r="AT73">
        <v>1</v>
      </c>
      <c r="AU73" t="s">
        <v>19</v>
      </c>
      <c r="AV73">
        <v>1</v>
      </c>
      <c r="AW73" t="s">
        <v>19</v>
      </c>
    </row>
    <row r="74" spans="1:49">
      <c r="A74" t="s">
        <v>1011</v>
      </c>
      <c r="B74">
        <v>458</v>
      </c>
      <c r="C74">
        <v>220</v>
      </c>
      <c r="D74">
        <v>113</v>
      </c>
      <c r="E74">
        <v>125</v>
      </c>
      <c r="F74">
        <v>31</v>
      </c>
      <c r="G74">
        <v>11</v>
      </c>
      <c r="H74">
        <v>15</v>
      </c>
      <c r="I74">
        <v>5</v>
      </c>
      <c r="J74">
        <v>30</v>
      </c>
      <c r="K74">
        <v>10</v>
      </c>
      <c r="L74">
        <v>3</v>
      </c>
      <c r="M74">
        <v>17</v>
      </c>
      <c r="N74">
        <v>17</v>
      </c>
      <c r="O74">
        <v>8</v>
      </c>
      <c r="P74">
        <v>3</v>
      </c>
      <c r="Q74">
        <v>6</v>
      </c>
      <c r="R74">
        <v>251</v>
      </c>
      <c r="S74">
        <v>172</v>
      </c>
      <c r="T74">
        <v>16</v>
      </c>
      <c r="U74">
        <v>63</v>
      </c>
      <c r="V74">
        <v>156</v>
      </c>
      <c r="W74">
        <v>110</v>
      </c>
      <c r="X74">
        <v>14</v>
      </c>
      <c r="Y74">
        <v>32</v>
      </c>
      <c r="Z74">
        <v>53</v>
      </c>
      <c r="AA74">
        <v>6</v>
      </c>
      <c r="AB74">
        <v>34</v>
      </c>
      <c r="AC74">
        <v>13</v>
      </c>
      <c r="AD74">
        <v>50</v>
      </c>
      <c r="AE74">
        <v>9</v>
      </c>
      <c r="AF74">
        <v>26</v>
      </c>
      <c r="AG74">
        <v>15</v>
      </c>
      <c r="AH74">
        <v>13</v>
      </c>
      <c r="AI74" t="s">
        <v>19</v>
      </c>
      <c r="AJ74">
        <v>9</v>
      </c>
      <c r="AK74">
        <v>4</v>
      </c>
      <c r="AL74" t="s">
        <v>19</v>
      </c>
      <c r="AM74" t="s">
        <v>19</v>
      </c>
      <c r="AN74" t="s">
        <v>19</v>
      </c>
      <c r="AO74" t="s">
        <v>19</v>
      </c>
      <c r="AP74">
        <v>12</v>
      </c>
      <c r="AQ74">
        <v>4</v>
      </c>
      <c r="AR74">
        <v>7</v>
      </c>
      <c r="AS74">
        <v>1</v>
      </c>
      <c r="AT74">
        <v>1</v>
      </c>
      <c r="AU74" t="s">
        <v>19</v>
      </c>
      <c r="AV74" t="s">
        <v>19</v>
      </c>
      <c r="AW74">
        <v>1</v>
      </c>
    </row>
    <row r="75" spans="1:49">
      <c r="A75" t="s">
        <v>1010</v>
      </c>
      <c r="B75">
        <v>423</v>
      </c>
      <c r="C75">
        <v>205</v>
      </c>
      <c r="D75">
        <v>122</v>
      </c>
      <c r="E75">
        <v>96</v>
      </c>
      <c r="F75">
        <v>51</v>
      </c>
      <c r="G75">
        <v>6</v>
      </c>
      <c r="H75">
        <v>35</v>
      </c>
      <c r="I75">
        <v>10</v>
      </c>
      <c r="J75">
        <v>21</v>
      </c>
      <c r="K75">
        <v>15</v>
      </c>
      <c r="L75">
        <v>1</v>
      </c>
      <c r="M75">
        <v>5</v>
      </c>
      <c r="N75">
        <v>13</v>
      </c>
      <c r="O75">
        <v>6</v>
      </c>
      <c r="P75">
        <v>2</v>
      </c>
      <c r="Q75">
        <v>5</v>
      </c>
      <c r="R75">
        <v>208</v>
      </c>
      <c r="S75">
        <v>147</v>
      </c>
      <c r="T75">
        <v>8</v>
      </c>
      <c r="U75">
        <v>53</v>
      </c>
      <c r="V75">
        <v>119</v>
      </c>
      <c r="W75">
        <v>92</v>
      </c>
      <c r="X75">
        <v>7</v>
      </c>
      <c r="Y75">
        <v>20</v>
      </c>
      <c r="Z75">
        <v>61</v>
      </c>
      <c r="AA75">
        <v>13</v>
      </c>
      <c r="AB75">
        <v>39</v>
      </c>
      <c r="AC75">
        <v>9</v>
      </c>
      <c r="AD75">
        <v>45</v>
      </c>
      <c r="AE75">
        <v>10</v>
      </c>
      <c r="AF75">
        <v>24</v>
      </c>
      <c r="AG75">
        <v>11</v>
      </c>
      <c r="AH75">
        <v>4</v>
      </c>
      <c r="AI75" t="s">
        <v>19</v>
      </c>
      <c r="AJ75">
        <v>2</v>
      </c>
      <c r="AK75">
        <v>2</v>
      </c>
      <c r="AL75">
        <v>2</v>
      </c>
      <c r="AM75" t="s">
        <v>19</v>
      </c>
      <c r="AN75">
        <v>1</v>
      </c>
      <c r="AO75">
        <v>1</v>
      </c>
      <c r="AP75">
        <v>17</v>
      </c>
      <c r="AQ75">
        <v>7</v>
      </c>
      <c r="AR75">
        <v>10</v>
      </c>
      <c r="AS75" t="s">
        <v>19</v>
      </c>
      <c r="AT75">
        <v>1</v>
      </c>
      <c r="AU75">
        <v>1</v>
      </c>
      <c r="AV75" t="s">
        <v>19</v>
      </c>
      <c r="AW75" t="s">
        <v>19</v>
      </c>
    </row>
    <row r="76" spans="1:49">
      <c r="A76" t="s">
        <v>1009</v>
      </c>
      <c r="B76">
        <v>367</v>
      </c>
      <c r="C76">
        <v>211</v>
      </c>
      <c r="D76">
        <v>111</v>
      </c>
      <c r="E76">
        <v>45</v>
      </c>
      <c r="F76">
        <v>40</v>
      </c>
      <c r="G76">
        <v>9</v>
      </c>
      <c r="H76">
        <v>26</v>
      </c>
      <c r="I76">
        <v>5</v>
      </c>
      <c r="J76">
        <v>20</v>
      </c>
      <c r="K76">
        <v>8</v>
      </c>
      <c r="L76">
        <v>6</v>
      </c>
      <c r="M76">
        <v>6</v>
      </c>
      <c r="N76">
        <v>18</v>
      </c>
      <c r="O76">
        <v>14</v>
      </c>
      <c r="P76">
        <v>3</v>
      </c>
      <c r="Q76">
        <v>1</v>
      </c>
      <c r="R76">
        <v>185</v>
      </c>
      <c r="S76">
        <v>146</v>
      </c>
      <c r="T76">
        <v>13</v>
      </c>
      <c r="U76">
        <v>26</v>
      </c>
      <c r="V76">
        <v>117</v>
      </c>
      <c r="W76">
        <v>102</v>
      </c>
      <c r="X76">
        <v>5</v>
      </c>
      <c r="Y76">
        <v>10</v>
      </c>
      <c r="Z76">
        <v>39</v>
      </c>
      <c r="AA76">
        <v>9</v>
      </c>
      <c r="AB76">
        <v>28</v>
      </c>
      <c r="AC76">
        <v>2</v>
      </c>
      <c r="AD76">
        <v>35</v>
      </c>
      <c r="AE76">
        <v>10</v>
      </c>
      <c r="AF76">
        <v>24</v>
      </c>
      <c r="AG76">
        <v>1</v>
      </c>
      <c r="AH76">
        <v>6</v>
      </c>
      <c r="AI76" t="s">
        <v>19</v>
      </c>
      <c r="AJ76">
        <v>5</v>
      </c>
      <c r="AK76">
        <v>1</v>
      </c>
      <c r="AL76">
        <v>2</v>
      </c>
      <c r="AM76" t="s">
        <v>19</v>
      </c>
      <c r="AN76">
        <v>1</v>
      </c>
      <c r="AO76">
        <v>1</v>
      </c>
      <c r="AP76">
        <v>11</v>
      </c>
      <c r="AQ76">
        <v>5</v>
      </c>
      <c r="AR76">
        <v>5</v>
      </c>
      <c r="AS76">
        <v>1</v>
      </c>
      <c r="AT76">
        <v>11</v>
      </c>
      <c r="AU76">
        <v>10</v>
      </c>
      <c r="AV76" t="s">
        <v>19</v>
      </c>
      <c r="AW76">
        <v>1</v>
      </c>
    </row>
    <row r="77" spans="1:49">
      <c r="A77" t="s">
        <v>1008</v>
      </c>
      <c r="B77">
        <v>551</v>
      </c>
      <c r="C77">
        <v>330</v>
      </c>
      <c r="D77">
        <v>142</v>
      </c>
      <c r="E77">
        <v>79</v>
      </c>
      <c r="F77">
        <v>38</v>
      </c>
      <c r="G77">
        <v>7</v>
      </c>
      <c r="H77">
        <v>25</v>
      </c>
      <c r="I77">
        <v>6</v>
      </c>
      <c r="J77">
        <v>30</v>
      </c>
      <c r="K77">
        <v>20</v>
      </c>
      <c r="L77">
        <v>3</v>
      </c>
      <c r="M77">
        <v>7</v>
      </c>
      <c r="N77">
        <v>17</v>
      </c>
      <c r="O77">
        <v>15</v>
      </c>
      <c r="P77">
        <v>1</v>
      </c>
      <c r="Q77">
        <v>1</v>
      </c>
      <c r="R77">
        <v>277</v>
      </c>
      <c r="S77">
        <v>215</v>
      </c>
      <c r="T77">
        <v>6</v>
      </c>
      <c r="U77">
        <v>56</v>
      </c>
      <c r="V77">
        <v>178</v>
      </c>
      <c r="W77">
        <v>153</v>
      </c>
      <c r="X77">
        <v>4</v>
      </c>
      <c r="Y77">
        <v>21</v>
      </c>
      <c r="Z77">
        <v>109</v>
      </c>
      <c r="AA77">
        <v>42</v>
      </c>
      <c r="AB77">
        <v>62</v>
      </c>
      <c r="AC77">
        <v>5</v>
      </c>
      <c r="AD77">
        <v>39</v>
      </c>
      <c r="AE77">
        <v>15</v>
      </c>
      <c r="AF77">
        <v>21</v>
      </c>
      <c r="AG77">
        <v>3</v>
      </c>
      <c r="AH77">
        <v>6</v>
      </c>
      <c r="AI77" t="s">
        <v>19</v>
      </c>
      <c r="AJ77">
        <v>5</v>
      </c>
      <c r="AK77">
        <v>1</v>
      </c>
      <c r="AL77">
        <v>2</v>
      </c>
      <c r="AM77" t="s">
        <v>19</v>
      </c>
      <c r="AN77">
        <v>2</v>
      </c>
      <c r="AO77" t="s">
        <v>19</v>
      </c>
      <c r="AP77">
        <v>23</v>
      </c>
      <c r="AQ77">
        <v>11</v>
      </c>
      <c r="AR77">
        <v>12</v>
      </c>
      <c r="AS77" t="s">
        <v>19</v>
      </c>
      <c r="AT77">
        <v>10</v>
      </c>
      <c r="AU77">
        <v>5</v>
      </c>
      <c r="AV77">
        <v>5</v>
      </c>
      <c r="AW77" t="s">
        <v>19</v>
      </c>
    </row>
    <row r="78" spans="1:49">
      <c r="A78" t="s">
        <v>695</v>
      </c>
    </row>
    <row r="79" spans="1:49">
      <c r="A79" t="s">
        <v>1007</v>
      </c>
      <c r="B79">
        <v>137</v>
      </c>
      <c r="C79">
        <v>70</v>
      </c>
      <c r="D79">
        <v>40</v>
      </c>
      <c r="E79">
        <v>27</v>
      </c>
      <c r="F79">
        <v>7</v>
      </c>
      <c r="G79">
        <v>3</v>
      </c>
      <c r="H79">
        <v>4</v>
      </c>
      <c r="I79" t="s">
        <v>19</v>
      </c>
      <c r="J79">
        <v>6</v>
      </c>
      <c r="K79">
        <v>4</v>
      </c>
      <c r="L79">
        <v>1</v>
      </c>
      <c r="M79">
        <v>1</v>
      </c>
      <c r="N79">
        <v>18</v>
      </c>
      <c r="O79">
        <v>5</v>
      </c>
      <c r="P79">
        <v>8</v>
      </c>
      <c r="Q79">
        <v>5</v>
      </c>
      <c r="R79">
        <v>66</v>
      </c>
      <c r="S79">
        <v>47</v>
      </c>
      <c r="T79" t="s">
        <v>19</v>
      </c>
      <c r="U79">
        <v>19</v>
      </c>
      <c r="V79">
        <v>47</v>
      </c>
      <c r="W79">
        <v>37</v>
      </c>
      <c r="X79" t="s">
        <v>19</v>
      </c>
      <c r="Y79">
        <v>10</v>
      </c>
      <c r="Z79">
        <v>20</v>
      </c>
      <c r="AA79">
        <v>6</v>
      </c>
      <c r="AB79">
        <v>13</v>
      </c>
      <c r="AC79">
        <v>1</v>
      </c>
      <c r="AD79">
        <v>11</v>
      </c>
      <c r="AE79">
        <v>2</v>
      </c>
      <c r="AF79">
        <v>9</v>
      </c>
      <c r="AG79" t="s">
        <v>19</v>
      </c>
      <c r="AH79">
        <v>2</v>
      </c>
      <c r="AI79">
        <v>1</v>
      </c>
      <c r="AJ79">
        <v>1</v>
      </c>
      <c r="AK79" t="s">
        <v>19</v>
      </c>
      <c r="AL79">
        <v>1</v>
      </c>
      <c r="AM79" t="s">
        <v>19</v>
      </c>
      <c r="AN79" t="s">
        <v>19</v>
      </c>
      <c r="AO79">
        <v>1</v>
      </c>
      <c r="AP79">
        <v>6</v>
      </c>
      <c r="AQ79">
        <v>2</v>
      </c>
      <c r="AR79">
        <v>4</v>
      </c>
      <c r="AS79" t="s">
        <v>19</v>
      </c>
      <c r="AT79" t="s">
        <v>19</v>
      </c>
      <c r="AU79" t="s">
        <v>19</v>
      </c>
      <c r="AV79" t="s">
        <v>19</v>
      </c>
      <c r="AW79" t="s">
        <v>19</v>
      </c>
    </row>
    <row r="80" spans="1:49">
      <c r="A80" t="s">
        <v>1006</v>
      </c>
      <c r="B80">
        <v>115</v>
      </c>
      <c r="C80">
        <v>49</v>
      </c>
      <c r="D80">
        <v>52</v>
      </c>
      <c r="E80">
        <v>14</v>
      </c>
      <c r="F80">
        <v>7</v>
      </c>
      <c r="G80">
        <v>1</v>
      </c>
      <c r="H80">
        <v>6</v>
      </c>
      <c r="I80" t="s">
        <v>19</v>
      </c>
      <c r="J80">
        <v>4</v>
      </c>
      <c r="K80">
        <v>3</v>
      </c>
      <c r="L80" t="s">
        <v>19</v>
      </c>
      <c r="M80">
        <v>1</v>
      </c>
      <c r="N80">
        <v>4</v>
      </c>
      <c r="O80">
        <v>4</v>
      </c>
      <c r="P80" t="s">
        <v>19</v>
      </c>
      <c r="Q80" t="s">
        <v>19</v>
      </c>
      <c r="R80">
        <v>52</v>
      </c>
      <c r="S80">
        <v>40</v>
      </c>
      <c r="T80">
        <v>1</v>
      </c>
      <c r="U80">
        <v>11</v>
      </c>
      <c r="V80">
        <v>39</v>
      </c>
      <c r="W80">
        <v>34</v>
      </c>
      <c r="X80">
        <v>1</v>
      </c>
      <c r="Y80">
        <v>4</v>
      </c>
      <c r="Z80">
        <v>19</v>
      </c>
      <c r="AA80" t="s">
        <v>19</v>
      </c>
      <c r="AB80">
        <v>18</v>
      </c>
      <c r="AC80">
        <v>1</v>
      </c>
      <c r="AD80">
        <v>16</v>
      </c>
      <c r="AE80" t="s">
        <v>19</v>
      </c>
      <c r="AF80">
        <v>16</v>
      </c>
      <c r="AG80" t="s">
        <v>19</v>
      </c>
      <c r="AH80">
        <v>6</v>
      </c>
      <c r="AI80" t="s">
        <v>19</v>
      </c>
      <c r="AJ80">
        <v>6</v>
      </c>
      <c r="AK80" t="s">
        <v>19</v>
      </c>
      <c r="AL80">
        <v>1</v>
      </c>
      <c r="AM80" t="s">
        <v>19</v>
      </c>
      <c r="AN80">
        <v>1</v>
      </c>
      <c r="AO80" t="s">
        <v>19</v>
      </c>
      <c r="AP80">
        <v>5</v>
      </c>
      <c r="AQ80">
        <v>1</v>
      </c>
      <c r="AR80">
        <v>4</v>
      </c>
      <c r="AS80" t="s">
        <v>19</v>
      </c>
      <c r="AT80">
        <v>1</v>
      </c>
      <c r="AU80" t="s">
        <v>19</v>
      </c>
      <c r="AV80" t="s">
        <v>19</v>
      </c>
      <c r="AW80">
        <v>1</v>
      </c>
    </row>
    <row r="81" spans="1:49">
      <c r="A81" t="s">
        <v>1005</v>
      </c>
      <c r="B81">
        <v>255</v>
      </c>
      <c r="C81">
        <v>175</v>
      </c>
      <c r="D81">
        <v>39</v>
      </c>
      <c r="E81">
        <v>41</v>
      </c>
      <c r="F81">
        <v>13</v>
      </c>
      <c r="G81">
        <v>6</v>
      </c>
      <c r="H81">
        <v>6</v>
      </c>
      <c r="I81">
        <v>1</v>
      </c>
      <c r="J81">
        <v>16</v>
      </c>
      <c r="K81">
        <v>13</v>
      </c>
      <c r="L81" t="s">
        <v>19</v>
      </c>
      <c r="M81">
        <v>3</v>
      </c>
      <c r="N81">
        <v>20</v>
      </c>
      <c r="O81">
        <v>12</v>
      </c>
      <c r="P81">
        <v>1</v>
      </c>
      <c r="Q81">
        <v>7</v>
      </c>
      <c r="R81">
        <v>158</v>
      </c>
      <c r="S81">
        <v>122</v>
      </c>
      <c r="T81">
        <v>9</v>
      </c>
      <c r="U81">
        <v>27</v>
      </c>
      <c r="V81">
        <v>115</v>
      </c>
      <c r="W81">
        <v>100</v>
      </c>
      <c r="X81">
        <v>5</v>
      </c>
      <c r="Y81">
        <v>10</v>
      </c>
      <c r="Z81">
        <v>13</v>
      </c>
      <c r="AA81">
        <v>7</v>
      </c>
      <c r="AB81">
        <v>5</v>
      </c>
      <c r="AC81">
        <v>1</v>
      </c>
      <c r="AD81">
        <v>18</v>
      </c>
      <c r="AE81">
        <v>6</v>
      </c>
      <c r="AF81">
        <v>12</v>
      </c>
      <c r="AG81" t="s">
        <v>19</v>
      </c>
      <c r="AH81">
        <v>6</v>
      </c>
      <c r="AI81">
        <v>3</v>
      </c>
      <c r="AJ81">
        <v>3</v>
      </c>
      <c r="AK81" t="s">
        <v>19</v>
      </c>
      <c r="AL81">
        <v>1</v>
      </c>
      <c r="AM81" t="s">
        <v>19</v>
      </c>
      <c r="AN81" t="s">
        <v>19</v>
      </c>
      <c r="AO81">
        <v>1</v>
      </c>
      <c r="AP81">
        <v>8</v>
      </c>
      <c r="AQ81">
        <v>5</v>
      </c>
      <c r="AR81">
        <v>2</v>
      </c>
      <c r="AS81">
        <v>1</v>
      </c>
      <c r="AT81">
        <v>2</v>
      </c>
      <c r="AU81">
        <v>1</v>
      </c>
      <c r="AV81">
        <v>1</v>
      </c>
      <c r="AW81" t="s">
        <v>19</v>
      </c>
    </row>
    <row r="82" spans="1:49">
      <c r="A82" t="s">
        <v>1004</v>
      </c>
      <c r="B82">
        <v>108</v>
      </c>
      <c r="C82">
        <v>41</v>
      </c>
      <c r="D82">
        <v>58</v>
      </c>
      <c r="E82">
        <v>9</v>
      </c>
      <c r="F82">
        <v>7</v>
      </c>
      <c r="G82" t="s">
        <v>19</v>
      </c>
      <c r="H82">
        <v>6</v>
      </c>
      <c r="I82">
        <v>1</v>
      </c>
      <c r="J82">
        <v>7</v>
      </c>
      <c r="K82">
        <v>2</v>
      </c>
      <c r="L82">
        <v>4</v>
      </c>
      <c r="M82">
        <v>1</v>
      </c>
      <c r="N82">
        <v>9</v>
      </c>
      <c r="O82">
        <v>2</v>
      </c>
      <c r="P82">
        <v>5</v>
      </c>
      <c r="Q82">
        <v>2</v>
      </c>
      <c r="R82">
        <v>61</v>
      </c>
      <c r="S82">
        <v>33</v>
      </c>
      <c r="T82">
        <v>27</v>
      </c>
      <c r="U82">
        <v>1</v>
      </c>
      <c r="V82">
        <v>50</v>
      </c>
      <c r="W82">
        <v>28</v>
      </c>
      <c r="X82">
        <v>22</v>
      </c>
      <c r="Y82" t="s">
        <v>19</v>
      </c>
      <c r="Z82">
        <v>6</v>
      </c>
      <c r="AA82" t="s">
        <v>19</v>
      </c>
      <c r="AB82">
        <v>6</v>
      </c>
      <c r="AC82" t="s">
        <v>19</v>
      </c>
      <c r="AD82">
        <v>15</v>
      </c>
      <c r="AE82">
        <v>4</v>
      </c>
      <c r="AF82">
        <v>7</v>
      </c>
      <c r="AG82">
        <v>4</v>
      </c>
      <c r="AH82" t="s">
        <v>19</v>
      </c>
      <c r="AI82" t="s">
        <v>19</v>
      </c>
      <c r="AJ82" t="s">
        <v>19</v>
      </c>
      <c r="AK82" t="s">
        <v>19</v>
      </c>
      <c r="AL82" t="s">
        <v>19</v>
      </c>
      <c r="AM82" t="s">
        <v>19</v>
      </c>
      <c r="AN82" t="s">
        <v>19</v>
      </c>
      <c r="AO82" t="s">
        <v>19</v>
      </c>
      <c r="AP82">
        <v>3</v>
      </c>
      <c r="AQ82" t="s">
        <v>19</v>
      </c>
      <c r="AR82">
        <v>3</v>
      </c>
      <c r="AS82" t="s">
        <v>19</v>
      </c>
      <c r="AT82" t="s">
        <v>19</v>
      </c>
      <c r="AU82" t="s">
        <v>19</v>
      </c>
      <c r="AV82" t="s">
        <v>19</v>
      </c>
      <c r="AW82" t="s">
        <v>19</v>
      </c>
    </row>
    <row r="83" spans="1:49">
      <c r="A83" t="s">
        <v>1003</v>
      </c>
      <c r="B83">
        <v>141</v>
      </c>
      <c r="C83">
        <v>87</v>
      </c>
      <c r="D83">
        <v>37</v>
      </c>
      <c r="E83">
        <v>17</v>
      </c>
      <c r="F83">
        <v>12</v>
      </c>
      <c r="G83">
        <v>4</v>
      </c>
      <c r="H83">
        <v>8</v>
      </c>
      <c r="I83" t="s">
        <v>19</v>
      </c>
      <c r="J83">
        <v>4</v>
      </c>
      <c r="K83">
        <v>2</v>
      </c>
      <c r="L83" t="s">
        <v>19</v>
      </c>
      <c r="M83">
        <v>2</v>
      </c>
      <c r="N83">
        <v>6</v>
      </c>
      <c r="O83">
        <v>3</v>
      </c>
      <c r="P83">
        <v>2</v>
      </c>
      <c r="Q83">
        <v>1</v>
      </c>
      <c r="R83">
        <v>79</v>
      </c>
      <c r="S83">
        <v>68</v>
      </c>
      <c r="T83" t="s">
        <v>19</v>
      </c>
      <c r="U83">
        <v>11</v>
      </c>
      <c r="V83">
        <v>60</v>
      </c>
      <c r="W83">
        <v>54</v>
      </c>
      <c r="X83" t="s">
        <v>19</v>
      </c>
      <c r="Y83">
        <v>6</v>
      </c>
      <c r="Z83">
        <v>9</v>
      </c>
      <c r="AA83" t="s">
        <v>19</v>
      </c>
      <c r="AB83">
        <v>9</v>
      </c>
      <c r="AC83" t="s">
        <v>19</v>
      </c>
      <c r="AD83">
        <v>22</v>
      </c>
      <c r="AE83">
        <v>8</v>
      </c>
      <c r="AF83">
        <v>11</v>
      </c>
      <c r="AG83">
        <v>3</v>
      </c>
      <c r="AH83" t="s">
        <v>19</v>
      </c>
      <c r="AI83" t="s">
        <v>19</v>
      </c>
      <c r="AJ83" t="s">
        <v>19</v>
      </c>
      <c r="AK83" t="s">
        <v>19</v>
      </c>
      <c r="AL83" t="s">
        <v>19</v>
      </c>
      <c r="AM83" t="s">
        <v>19</v>
      </c>
      <c r="AN83" t="s">
        <v>19</v>
      </c>
      <c r="AO83" t="s">
        <v>19</v>
      </c>
      <c r="AP83">
        <v>3</v>
      </c>
      <c r="AQ83">
        <v>2</v>
      </c>
      <c r="AR83">
        <v>1</v>
      </c>
      <c r="AS83" t="s">
        <v>19</v>
      </c>
      <c r="AT83">
        <v>6</v>
      </c>
      <c r="AU83" t="s">
        <v>19</v>
      </c>
      <c r="AV83">
        <v>6</v>
      </c>
      <c r="AW83" t="s">
        <v>19</v>
      </c>
    </row>
    <row r="84" spans="1:49">
      <c r="A84" t="s">
        <v>1002</v>
      </c>
      <c r="B84">
        <v>116</v>
      </c>
      <c r="C84">
        <v>67</v>
      </c>
      <c r="D84">
        <v>41</v>
      </c>
      <c r="E84">
        <v>8</v>
      </c>
      <c r="F84">
        <v>12</v>
      </c>
      <c r="G84">
        <v>2</v>
      </c>
      <c r="H84">
        <v>9</v>
      </c>
      <c r="I84">
        <v>1</v>
      </c>
      <c r="J84">
        <v>7</v>
      </c>
      <c r="K84">
        <v>4</v>
      </c>
      <c r="L84">
        <v>3</v>
      </c>
      <c r="M84" t="s">
        <v>19</v>
      </c>
      <c r="N84">
        <v>11</v>
      </c>
      <c r="O84">
        <v>9</v>
      </c>
      <c r="P84">
        <v>1</v>
      </c>
      <c r="Q84">
        <v>1</v>
      </c>
      <c r="R84">
        <v>51</v>
      </c>
      <c r="S84">
        <v>47</v>
      </c>
      <c r="T84">
        <v>2</v>
      </c>
      <c r="U84">
        <v>2</v>
      </c>
      <c r="V84">
        <v>41</v>
      </c>
      <c r="W84">
        <v>39</v>
      </c>
      <c r="X84">
        <v>2</v>
      </c>
      <c r="Y84" t="s">
        <v>19</v>
      </c>
      <c r="Z84">
        <v>17</v>
      </c>
      <c r="AA84">
        <v>2</v>
      </c>
      <c r="AB84">
        <v>12</v>
      </c>
      <c r="AC84">
        <v>3</v>
      </c>
      <c r="AD84">
        <v>14</v>
      </c>
      <c r="AE84">
        <v>1</v>
      </c>
      <c r="AF84">
        <v>12</v>
      </c>
      <c r="AG84">
        <v>1</v>
      </c>
      <c r="AH84">
        <v>1</v>
      </c>
      <c r="AI84" t="s">
        <v>19</v>
      </c>
      <c r="AJ84">
        <v>1</v>
      </c>
      <c r="AK84" t="s">
        <v>19</v>
      </c>
      <c r="AL84" t="s">
        <v>19</v>
      </c>
      <c r="AM84" t="s">
        <v>19</v>
      </c>
      <c r="AN84" t="s">
        <v>19</v>
      </c>
      <c r="AO84" t="s">
        <v>19</v>
      </c>
      <c r="AP84">
        <v>3</v>
      </c>
      <c r="AQ84">
        <v>2</v>
      </c>
      <c r="AR84">
        <v>1</v>
      </c>
      <c r="AS84" t="s">
        <v>19</v>
      </c>
      <c r="AT84" t="s">
        <v>19</v>
      </c>
      <c r="AU84" t="s">
        <v>19</v>
      </c>
      <c r="AV84" t="s">
        <v>19</v>
      </c>
      <c r="AW84" t="s">
        <v>19</v>
      </c>
    </row>
    <row r="85" spans="1:49">
      <c r="A85" t="s">
        <v>1001</v>
      </c>
      <c r="B85">
        <v>137</v>
      </c>
      <c r="C85">
        <v>72</v>
      </c>
      <c r="D85">
        <v>46</v>
      </c>
      <c r="E85">
        <v>19</v>
      </c>
      <c r="F85">
        <v>19</v>
      </c>
      <c r="G85">
        <v>1</v>
      </c>
      <c r="H85">
        <v>10</v>
      </c>
      <c r="I85">
        <v>8</v>
      </c>
      <c r="J85">
        <v>2</v>
      </c>
      <c r="K85">
        <v>2</v>
      </c>
      <c r="L85" t="s">
        <v>19</v>
      </c>
      <c r="M85" t="s">
        <v>19</v>
      </c>
      <c r="N85">
        <v>7</v>
      </c>
      <c r="O85">
        <v>6</v>
      </c>
      <c r="P85" t="s">
        <v>19</v>
      </c>
      <c r="Q85">
        <v>1</v>
      </c>
      <c r="R85">
        <v>66</v>
      </c>
      <c r="S85">
        <v>57</v>
      </c>
      <c r="T85" t="s">
        <v>19</v>
      </c>
      <c r="U85">
        <v>9</v>
      </c>
      <c r="V85">
        <v>43</v>
      </c>
      <c r="W85">
        <v>38</v>
      </c>
      <c r="X85" t="s">
        <v>19</v>
      </c>
      <c r="Y85">
        <v>5</v>
      </c>
      <c r="Z85">
        <v>19</v>
      </c>
      <c r="AA85">
        <v>3</v>
      </c>
      <c r="AB85">
        <v>16</v>
      </c>
      <c r="AC85" t="s">
        <v>19</v>
      </c>
      <c r="AD85">
        <v>18</v>
      </c>
      <c r="AE85">
        <v>3</v>
      </c>
      <c r="AF85">
        <v>14</v>
      </c>
      <c r="AG85">
        <v>1</v>
      </c>
      <c r="AH85">
        <v>1</v>
      </c>
      <c r="AI85" t="s">
        <v>19</v>
      </c>
      <c r="AJ85">
        <v>1</v>
      </c>
      <c r="AK85" t="s">
        <v>19</v>
      </c>
      <c r="AL85" t="s">
        <v>19</v>
      </c>
      <c r="AM85" t="s">
        <v>19</v>
      </c>
      <c r="AN85" t="s">
        <v>19</v>
      </c>
      <c r="AO85" t="s">
        <v>19</v>
      </c>
      <c r="AP85">
        <v>4</v>
      </c>
      <c r="AQ85" t="s">
        <v>19</v>
      </c>
      <c r="AR85">
        <v>4</v>
      </c>
      <c r="AS85" t="s">
        <v>19</v>
      </c>
      <c r="AT85">
        <v>1</v>
      </c>
      <c r="AU85" t="s">
        <v>19</v>
      </c>
      <c r="AV85">
        <v>1</v>
      </c>
      <c r="AW85" t="s">
        <v>19</v>
      </c>
    </row>
    <row r="86" spans="1:49">
      <c r="A86" t="s">
        <v>1000</v>
      </c>
      <c r="B86">
        <v>168</v>
      </c>
      <c r="C86">
        <v>53</v>
      </c>
      <c r="D86">
        <v>48</v>
      </c>
      <c r="E86">
        <v>67</v>
      </c>
      <c r="F86">
        <v>14</v>
      </c>
      <c r="G86">
        <v>4</v>
      </c>
      <c r="H86">
        <v>4</v>
      </c>
      <c r="I86">
        <v>6</v>
      </c>
      <c r="J86">
        <v>8</v>
      </c>
      <c r="K86">
        <v>3</v>
      </c>
      <c r="L86">
        <v>1</v>
      </c>
      <c r="M86">
        <v>4</v>
      </c>
      <c r="N86">
        <v>8</v>
      </c>
      <c r="O86" t="s">
        <v>19</v>
      </c>
      <c r="P86" t="s">
        <v>19</v>
      </c>
      <c r="Q86">
        <v>8</v>
      </c>
      <c r="R86">
        <v>90</v>
      </c>
      <c r="S86">
        <v>38</v>
      </c>
      <c r="T86">
        <v>7</v>
      </c>
      <c r="U86">
        <v>45</v>
      </c>
      <c r="V86">
        <v>42</v>
      </c>
      <c r="W86">
        <v>22</v>
      </c>
      <c r="X86">
        <v>6</v>
      </c>
      <c r="Y86">
        <v>14</v>
      </c>
      <c r="Z86">
        <v>21</v>
      </c>
      <c r="AA86">
        <v>4</v>
      </c>
      <c r="AB86">
        <v>14</v>
      </c>
      <c r="AC86">
        <v>3</v>
      </c>
      <c r="AD86">
        <v>15</v>
      </c>
      <c r="AE86" t="s">
        <v>19</v>
      </c>
      <c r="AF86">
        <v>15</v>
      </c>
      <c r="AG86" t="s">
        <v>19</v>
      </c>
      <c r="AH86">
        <v>5</v>
      </c>
      <c r="AI86" t="s">
        <v>19</v>
      </c>
      <c r="AJ86">
        <v>4</v>
      </c>
      <c r="AK86">
        <v>1</v>
      </c>
      <c r="AL86" t="s">
        <v>19</v>
      </c>
      <c r="AM86" t="s">
        <v>19</v>
      </c>
      <c r="AN86" t="s">
        <v>19</v>
      </c>
      <c r="AO86" t="s">
        <v>19</v>
      </c>
      <c r="AP86">
        <v>7</v>
      </c>
      <c r="AQ86">
        <v>4</v>
      </c>
      <c r="AR86">
        <v>3</v>
      </c>
      <c r="AS86" t="s">
        <v>19</v>
      </c>
      <c r="AT86" t="s">
        <v>19</v>
      </c>
      <c r="AU86" t="s">
        <v>19</v>
      </c>
      <c r="AV86" t="s">
        <v>19</v>
      </c>
      <c r="AW86" t="s">
        <v>19</v>
      </c>
    </row>
    <row r="87" spans="1:49">
      <c r="A87" t="s">
        <v>999</v>
      </c>
      <c r="B87">
        <v>219</v>
      </c>
      <c r="C87">
        <v>105</v>
      </c>
      <c r="D87">
        <v>77</v>
      </c>
      <c r="E87">
        <v>37</v>
      </c>
      <c r="F87">
        <v>21</v>
      </c>
      <c r="G87">
        <v>1</v>
      </c>
      <c r="H87">
        <v>19</v>
      </c>
      <c r="I87">
        <v>1</v>
      </c>
      <c r="J87">
        <v>11</v>
      </c>
      <c r="K87">
        <v>4</v>
      </c>
      <c r="L87">
        <v>4</v>
      </c>
      <c r="M87">
        <v>3</v>
      </c>
      <c r="N87">
        <v>8</v>
      </c>
      <c r="O87">
        <v>2</v>
      </c>
      <c r="P87">
        <v>3</v>
      </c>
      <c r="Q87">
        <v>3</v>
      </c>
      <c r="R87">
        <v>109</v>
      </c>
      <c r="S87">
        <v>85</v>
      </c>
      <c r="T87">
        <v>1</v>
      </c>
      <c r="U87">
        <v>23</v>
      </c>
      <c r="V87">
        <v>70</v>
      </c>
      <c r="W87">
        <v>59</v>
      </c>
      <c r="X87" t="s">
        <v>19</v>
      </c>
      <c r="Y87">
        <v>11</v>
      </c>
      <c r="Z87">
        <v>33</v>
      </c>
      <c r="AA87">
        <v>7</v>
      </c>
      <c r="AB87">
        <v>22</v>
      </c>
      <c r="AC87">
        <v>4</v>
      </c>
      <c r="AD87">
        <v>21</v>
      </c>
      <c r="AE87">
        <v>5</v>
      </c>
      <c r="AF87">
        <v>13</v>
      </c>
      <c r="AG87">
        <v>3</v>
      </c>
      <c r="AH87">
        <v>7</v>
      </c>
      <c r="AI87">
        <v>1</v>
      </c>
      <c r="AJ87">
        <v>6</v>
      </c>
      <c r="AK87" t="s">
        <v>19</v>
      </c>
      <c r="AL87" t="s">
        <v>19</v>
      </c>
      <c r="AM87" t="s">
        <v>19</v>
      </c>
      <c r="AN87" t="s">
        <v>19</v>
      </c>
      <c r="AO87" t="s">
        <v>19</v>
      </c>
      <c r="AP87">
        <v>9</v>
      </c>
      <c r="AQ87" t="s">
        <v>19</v>
      </c>
      <c r="AR87">
        <v>9</v>
      </c>
      <c r="AS87" t="s">
        <v>19</v>
      </c>
      <c r="AT87" t="s">
        <v>19</v>
      </c>
      <c r="AU87" t="s">
        <v>19</v>
      </c>
      <c r="AV87" t="s">
        <v>19</v>
      </c>
      <c r="AW87" t="s">
        <v>19</v>
      </c>
    </row>
    <row r="88" spans="1:49">
      <c r="A88" t="s">
        <v>998</v>
      </c>
      <c r="B88">
        <v>241</v>
      </c>
      <c r="C88">
        <v>79</v>
      </c>
      <c r="D88">
        <v>100</v>
      </c>
      <c r="E88">
        <v>62</v>
      </c>
      <c r="F88">
        <v>19</v>
      </c>
      <c r="G88">
        <v>2</v>
      </c>
      <c r="H88">
        <v>14</v>
      </c>
      <c r="I88">
        <v>3</v>
      </c>
      <c r="J88">
        <v>15</v>
      </c>
      <c r="K88">
        <v>4</v>
      </c>
      <c r="L88">
        <v>5</v>
      </c>
      <c r="M88">
        <v>6</v>
      </c>
      <c r="N88">
        <v>12</v>
      </c>
      <c r="O88">
        <v>5</v>
      </c>
      <c r="P88">
        <v>3</v>
      </c>
      <c r="Q88">
        <v>4</v>
      </c>
      <c r="R88">
        <v>114</v>
      </c>
      <c r="S88">
        <v>56</v>
      </c>
      <c r="T88">
        <v>28</v>
      </c>
      <c r="U88">
        <v>30</v>
      </c>
      <c r="V88">
        <v>63</v>
      </c>
      <c r="W88">
        <v>32</v>
      </c>
      <c r="X88">
        <v>19</v>
      </c>
      <c r="Y88">
        <v>12</v>
      </c>
      <c r="Z88">
        <v>53</v>
      </c>
      <c r="AA88">
        <v>9</v>
      </c>
      <c r="AB88">
        <v>30</v>
      </c>
      <c r="AC88">
        <v>14</v>
      </c>
      <c r="AD88">
        <v>13</v>
      </c>
      <c r="AE88">
        <v>1</v>
      </c>
      <c r="AF88">
        <v>8</v>
      </c>
      <c r="AG88">
        <v>4</v>
      </c>
      <c r="AH88">
        <v>6</v>
      </c>
      <c r="AI88" t="s">
        <v>19</v>
      </c>
      <c r="AJ88">
        <v>5</v>
      </c>
      <c r="AK88">
        <v>1</v>
      </c>
      <c r="AL88">
        <v>1</v>
      </c>
      <c r="AM88" t="s">
        <v>19</v>
      </c>
      <c r="AN88">
        <v>1</v>
      </c>
      <c r="AO88" t="s">
        <v>19</v>
      </c>
      <c r="AP88">
        <v>7</v>
      </c>
      <c r="AQ88">
        <v>2</v>
      </c>
      <c r="AR88">
        <v>5</v>
      </c>
      <c r="AS88" t="s">
        <v>19</v>
      </c>
      <c r="AT88">
        <v>1</v>
      </c>
      <c r="AU88" t="s">
        <v>19</v>
      </c>
      <c r="AV88">
        <v>1</v>
      </c>
      <c r="AW88" t="s">
        <v>19</v>
      </c>
    </row>
    <row r="89" spans="1:49">
      <c r="A89" t="s">
        <v>997</v>
      </c>
      <c r="B89">
        <v>122</v>
      </c>
      <c r="C89">
        <v>66</v>
      </c>
      <c r="D89">
        <v>18</v>
      </c>
      <c r="E89">
        <v>38</v>
      </c>
      <c r="F89">
        <v>12</v>
      </c>
      <c r="G89">
        <v>2</v>
      </c>
      <c r="H89">
        <v>4</v>
      </c>
      <c r="I89">
        <v>6</v>
      </c>
      <c r="J89">
        <v>3</v>
      </c>
      <c r="K89">
        <v>1</v>
      </c>
      <c r="L89">
        <v>1</v>
      </c>
      <c r="M89">
        <v>1</v>
      </c>
      <c r="N89">
        <v>9</v>
      </c>
      <c r="O89">
        <v>2</v>
      </c>
      <c r="P89">
        <v>4</v>
      </c>
      <c r="Q89">
        <v>3</v>
      </c>
      <c r="R89">
        <v>68</v>
      </c>
      <c r="S89">
        <v>38</v>
      </c>
      <c r="T89">
        <v>4</v>
      </c>
      <c r="U89">
        <v>26</v>
      </c>
      <c r="V89">
        <v>40</v>
      </c>
      <c r="W89">
        <v>28</v>
      </c>
      <c r="X89">
        <v>2</v>
      </c>
      <c r="Y89">
        <v>10</v>
      </c>
      <c r="Z89">
        <v>18</v>
      </c>
      <c r="AA89">
        <v>13</v>
      </c>
      <c r="AB89">
        <v>3</v>
      </c>
      <c r="AC89">
        <v>2</v>
      </c>
      <c r="AD89">
        <v>7</v>
      </c>
      <c r="AE89">
        <v>6</v>
      </c>
      <c r="AF89">
        <v>1</v>
      </c>
      <c r="AG89" t="s">
        <v>19</v>
      </c>
      <c r="AH89">
        <v>2</v>
      </c>
      <c r="AI89">
        <v>1</v>
      </c>
      <c r="AJ89">
        <v>1</v>
      </c>
      <c r="AK89" t="s">
        <v>19</v>
      </c>
      <c r="AL89" t="s">
        <v>19</v>
      </c>
      <c r="AM89" t="s">
        <v>19</v>
      </c>
      <c r="AN89" t="s">
        <v>19</v>
      </c>
      <c r="AO89" t="s">
        <v>19</v>
      </c>
      <c r="AP89">
        <v>3</v>
      </c>
      <c r="AQ89">
        <v>3</v>
      </c>
      <c r="AR89" t="s">
        <v>19</v>
      </c>
      <c r="AS89" t="s">
        <v>19</v>
      </c>
      <c r="AT89" t="s">
        <v>19</v>
      </c>
      <c r="AU89" t="s">
        <v>19</v>
      </c>
      <c r="AV89" t="s">
        <v>19</v>
      </c>
      <c r="AW89" t="s">
        <v>19</v>
      </c>
    </row>
    <row r="90" spans="1:49">
      <c r="A90" t="s">
        <v>996</v>
      </c>
      <c r="B90">
        <v>103</v>
      </c>
      <c r="C90">
        <v>51</v>
      </c>
      <c r="D90">
        <v>20</v>
      </c>
      <c r="E90">
        <v>32</v>
      </c>
      <c r="F90">
        <v>4</v>
      </c>
      <c r="G90">
        <v>2</v>
      </c>
      <c r="H90">
        <v>2</v>
      </c>
      <c r="I90" t="s">
        <v>19</v>
      </c>
      <c r="J90">
        <v>4</v>
      </c>
      <c r="K90">
        <v>1</v>
      </c>
      <c r="L90">
        <v>1</v>
      </c>
      <c r="M90">
        <v>2</v>
      </c>
      <c r="N90">
        <v>2</v>
      </c>
      <c r="O90" t="s">
        <v>19</v>
      </c>
      <c r="P90" t="s">
        <v>19</v>
      </c>
      <c r="Q90">
        <v>2</v>
      </c>
      <c r="R90">
        <v>67</v>
      </c>
      <c r="S90">
        <v>39</v>
      </c>
      <c r="T90" t="s">
        <v>19</v>
      </c>
      <c r="U90">
        <v>28</v>
      </c>
      <c r="V90">
        <v>40</v>
      </c>
      <c r="W90">
        <v>33</v>
      </c>
      <c r="X90" t="s">
        <v>19</v>
      </c>
      <c r="Y90">
        <v>7</v>
      </c>
      <c r="Z90">
        <v>15</v>
      </c>
      <c r="AA90">
        <v>6</v>
      </c>
      <c r="AB90">
        <v>9</v>
      </c>
      <c r="AC90" t="s">
        <v>19</v>
      </c>
      <c r="AD90">
        <v>9</v>
      </c>
      <c r="AE90">
        <v>3</v>
      </c>
      <c r="AF90">
        <v>6</v>
      </c>
      <c r="AG90" t="s">
        <v>19</v>
      </c>
      <c r="AH90">
        <v>1</v>
      </c>
      <c r="AI90" t="s">
        <v>19</v>
      </c>
      <c r="AJ90">
        <v>1</v>
      </c>
      <c r="AK90" t="s">
        <v>19</v>
      </c>
      <c r="AL90" t="s">
        <v>19</v>
      </c>
      <c r="AM90" t="s">
        <v>19</v>
      </c>
      <c r="AN90" t="s">
        <v>19</v>
      </c>
      <c r="AO90" t="s">
        <v>19</v>
      </c>
      <c r="AP90">
        <v>1</v>
      </c>
      <c r="AQ90" t="s">
        <v>19</v>
      </c>
      <c r="AR90">
        <v>1</v>
      </c>
      <c r="AS90" t="s">
        <v>19</v>
      </c>
      <c r="AT90" t="s">
        <v>19</v>
      </c>
      <c r="AU90" t="s">
        <v>19</v>
      </c>
      <c r="AV90" t="s">
        <v>19</v>
      </c>
      <c r="AW90" t="s">
        <v>19</v>
      </c>
    </row>
    <row r="91" spans="1:49">
      <c r="A91" t="s">
        <v>995</v>
      </c>
      <c r="B91">
        <v>208</v>
      </c>
      <c r="C91">
        <v>83</v>
      </c>
      <c r="D91">
        <v>71</v>
      </c>
      <c r="E91">
        <v>54</v>
      </c>
      <c r="F91">
        <v>17</v>
      </c>
      <c r="G91">
        <v>3</v>
      </c>
      <c r="H91">
        <v>10</v>
      </c>
      <c r="I91">
        <v>4</v>
      </c>
      <c r="J91">
        <v>10</v>
      </c>
      <c r="K91">
        <v>4</v>
      </c>
      <c r="L91" t="s">
        <v>19</v>
      </c>
      <c r="M91">
        <v>6</v>
      </c>
      <c r="N91">
        <v>1</v>
      </c>
      <c r="O91">
        <v>1</v>
      </c>
      <c r="P91" t="s">
        <v>19</v>
      </c>
      <c r="Q91" t="s">
        <v>19</v>
      </c>
      <c r="R91">
        <v>93</v>
      </c>
      <c r="S91">
        <v>66</v>
      </c>
      <c r="T91" t="s">
        <v>19</v>
      </c>
      <c r="U91">
        <v>27</v>
      </c>
      <c r="V91">
        <v>61</v>
      </c>
      <c r="W91">
        <v>46</v>
      </c>
      <c r="X91" t="s">
        <v>19</v>
      </c>
      <c r="Y91">
        <v>15</v>
      </c>
      <c r="Z91">
        <v>45</v>
      </c>
      <c r="AA91">
        <v>4</v>
      </c>
      <c r="AB91">
        <v>32</v>
      </c>
      <c r="AC91">
        <v>9</v>
      </c>
      <c r="AD91">
        <v>21</v>
      </c>
      <c r="AE91">
        <v>2</v>
      </c>
      <c r="AF91">
        <v>15</v>
      </c>
      <c r="AG91">
        <v>4</v>
      </c>
      <c r="AH91">
        <v>7</v>
      </c>
      <c r="AI91" t="s">
        <v>19</v>
      </c>
      <c r="AJ91">
        <v>4</v>
      </c>
      <c r="AK91">
        <v>3</v>
      </c>
      <c r="AL91" t="s">
        <v>19</v>
      </c>
      <c r="AM91" t="s">
        <v>19</v>
      </c>
      <c r="AN91" t="s">
        <v>19</v>
      </c>
      <c r="AO91" t="s">
        <v>19</v>
      </c>
      <c r="AP91">
        <v>10</v>
      </c>
      <c r="AQ91">
        <v>3</v>
      </c>
      <c r="AR91">
        <v>7</v>
      </c>
      <c r="AS91" t="s">
        <v>19</v>
      </c>
      <c r="AT91">
        <v>4</v>
      </c>
      <c r="AU91" t="s">
        <v>19</v>
      </c>
      <c r="AV91">
        <v>3</v>
      </c>
      <c r="AW91">
        <v>1</v>
      </c>
    </row>
    <row r="92" spans="1:49">
      <c r="A92" t="s">
        <v>994</v>
      </c>
      <c r="B92">
        <v>163</v>
      </c>
      <c r="C92">
        <v>75</v>
      </c>
      <c r="D92">
        <v>34</v>
      </c>
      <c r="E92">
        <v>54</v>
      </c>
      <c r="F92">
        <v>10</v>
      </c>
      <c r="G92">
        <v>3</v>
      </c>
      <c r="H92">
        <v>5</v>
      </c>
      <c r="I92">
        <v>2</v>
      </c>
      <c r="J92">
        <v>14</v>
      </c>
      <c r="K92">
        <v>4</v>
      </c>
      <c r="L92">
        <v>2</v>
      </c>
      <c r="M92">
        <v>8</v>
      </c>
      <c r="N92">
        <v>8</v>
      </c>
      <c r="O92">
        <v>6</v>
      </c>
      <c r="P92" t="s">
        <v>19</v>
      </c>
      <c r="Q92">
        <v>2</v>
      </c>
      <c r="R92">
        <v>70</v>
      </c>
      <c r="S92">
        <v>48</v>
      </c>
      <c r="T92">
        <v>1</v>
      </c>
      <c r="U92">
        <v>21</v>
      </c>
      <c r="V92">
        <v>34</v>
      </c>
      <c r="W92">
        <v>28</v>
      </c>
      <c r="X92">
        <v>1</v>
      </c>
      <c r="Y92">
        <v>5</v>
      </c>
      <c r="Z92">
        <v>20</v>
      </c>
      <c r="AA92">
        <v>5</v>
      </c>
      <c r="AB92">
        <v>8</v>
      </c>
      <c r="AC92">
        <v>7</v>
      </c>
      <c r="AD92">
        <v>27</v>
      </c>
      <c r="AE92">
        <v>6</v>
      </c>
      <c r="AF92">
        <v>13</v>
      </c>
      <c r="AG92">
        <v>8</v>
      </c>
      <c r="AH92">
        <v>9</v>
      </c>
      <c r="AI92">
        <v>1</v>
      </c>
      <c r="AJ92">
        <v>4</v>
      </c>
      <c r="AK92">
        <v>4</v>
      </c>
      <c r="AL92">
        <v>1</v>
      </c>
      <c r="AM92" t="s">
        <v>19</v>
      </c>
      <c r="AN92" t="s">
        <v>19</v>
      </c>
      <c r="AO92">
        <v>1</v>
      </c>
      <c r="AP92">
        <v>4</v>
      </c>
      <c r="AQ92">
        <v>2</v>
      </c>
      <c r="AR92">
        <v>1</v>
      </c>
      <c r="AS92">
        <v>1</v>
      </c>
      <c r="AT92" t="s">
        <v>19</v>
      </c>
      <c r="AU92" t="s">
        <v>19</v>
      </c>
      <c r="AV92" t="s">
        <v>19</v>
      </c>
      <c r="AW92" t="s">
        <v>19</v>
      </c>
    </row>
    <row r="93" spans="1:49">
      <c r="A93" t="s">
        <v>993</v>
      </c>
      <c r="B93">
        <v>139</v>
      </c>
      <c r="C93">
        <v>53</v>
      </c>
      <c r="D93">
        <v>38</v>
      </c>
      <c r="E93">
        <v>48</v>
      </c>
      <c r="F93">
        <v>9</v>
      </c>
      <c r="G93">
        <v>3</v>
      </c>
      <c r="H93">
        <v>4</v>
      </c>
      <c r="I93">
        <v>2</v>
      </c>
      <c r="J93">
        <v>3</v>
      </c>
      <c r="K93" t="s">
        <v>19</v>
      </c>
      <c r="L93">
        <v>1</v>
      </c>
      <c r="M93">
        <v>2</v>
      </c>
      <c r="N93">
        <v>5</v>
      </c>
      <c r="O93">
        <v>1</v>
      </c>
      <c r="P93" t="s">
        <v>19</v>
      </c>
      <c r="Q93">
        <v>4</v>
      </c>
      <c r="R93">
        <v>74</v>
      </c>
      <c r="S93">
        <v>39</v>
      </c>
      <c r="T93">
        <v>1</v>
      </c>
      <c r="U93">
        <v>34</v>
      </c>
      <c r="V93">
        <v>55</v>
      </c>
      <c r="W93">
        <v>34</v>
      </c>
      <c r="X93">
        <v>1</v>
      </c>
      <c r="Y93">
        <v>20</v>
      </c>
      <c r="Z93">
        <v>23</v>
      </c>
      <c r="AA93">
        <v>3</v>
      </c>
      <c r="AB93">
        <v>17</v>
      </c>
      <c r="AC93">
        <v>3</v>
      </c>
      <c r="AD93">
        <v>18</v>
      </c>
      <c r="AE93">
        <v>7</v>
      </c>
      <c r="AF93">
        <v>9</v>
      </c>
      <c r="AG93">
        <v>2</v>
      </c>
      <c r="AH93">
        <v>6</v>
      </c>
      <c r="AI93" t="s">
        <v>19</v>
      </c>
      <c r="AJ93">
        <v>5</v>
      </c>
      <c r="AK93">
        <v>1</v>
      </c>
      <c r="AL93" t="s">
        <v>19</v>
      </c>
      <c r="AM93" t="s">
        <v>19</v>
      </c>
      <c r="AN93" t="s">
        <v>19</v>
      </c>
      <c r="AO93" t="s">
        <v>19</v>
      </c>
      <c r="AP93">
        <v>1</v>
      </c>
      <c r="AQ93" t="s">
        <v>19</v>
      </c>
      <c r="AR93">
        <v>1</v>
      </c>
      <c r="AS93" t="s">
        <v>19</v>
      </c>
      <c r="AT93" t="s">
        <v>19</v>
      </c>
      <c r="AU93" t="s">
        <v>19</v>
      </c>
      <c r="AV93" t="s">
        <v>19</v>
      </c>
      <c r="AW93" t="s">
        <v>19</v>
      </c>
    </row>
    <row r="94" spans="1:49">
      <c r="A94" t="s">
        <v>992</v>
      </c>
      <c r="B94">
        <v>145</v>
      </c>
      <c r="C94">
        <v>44</v>
      </c>
      <c r="D94">
        <v>48</v>
      </c>
      <c r="E94">
        <v>53</v>
      </c>
      <c r="F94">
        <v>17</v>
      </c>
      <c r="G94">
        <v>1</v>
      </c>
      <c r="H94">
        <v>7</v>
      </c>
      <c r="I94">
        <v>9</v>
      </c>
      <c r="J94">
        <v>5</v>
      </c>
      <c r="K94">
        <v>2</v>
      </c>
      <c r="L94" t="s">
        <v>19</v>
      </c>
      <c r="M94">
        <v>3</v>
      </c>
      <c r="N94">
        <v>2</v>
      </c>
      <c r="O94" t="s">
        <v>19</v>
      </c>
      <c r="P94" t="s">
        <v>19</v>
      </c>
      <c r="Q94">
        <v>2</v>
      </c>
      <c r="R94">
        <v>68</v>
      </c>
      <c r="S94">
        <v>40</v>
      </c>
      <c r="T94">
        <v>1</v>
      </c>
      <c r="U94">
        <v>27</v>
      </c>
      <c r="V94">
        <v>36</v>
      </c>
      <c r="W94">
        <v>31</v>
      </c>
      <c r="X94" t="s">
        <v>19</v>
      </c>
      <c r="Y94">
        <v>5</v>
      </c>
      <c r="Z94">
        <v>29</v>
      </c>
      <c r="AA94" t="s">
        <v>19</v>
      </c>
      <c r="AB94">
        <v>19</v>
      </c>
      <c r="AC94">
        <v>10</v>
      </c>
      <c r="AD94">
        <v>19</v>
      </c>
      <c r="AE94" t="s">
        <v>19</v>
      </c>
      <c r="AF94">
        <v>17</v>
      </c>
      <c r="AG94">
        <v>2</v>
      </c>
      <c r="AH94">
        <v>3</v>
      </c>
      <c r="AI94" t="s">
        <v>19</v>
      </c>
      <c r="AJ94">
        <v>3</v>
      </c>
      <c r="AK94" t="s">
        <v>19</v>
      </c>
      <c r="AL94" t="s">
        <v>19</v>
      </c>
      <c r="AM94" t="s">
        <v>19</v>
      </c>
      <c r="AN94" t="s">
        <v>19</v>
      </c>
      <c r="AO94" t="s">
        <v>19</v>
      </c>
      <c r="AP94">
        <v>2</v>
      </c>
      <c r="AQ94">
        <v>1</v>
      </c>
      <c r="AR94">
        <v>1</v>
      </c>
      <c r="AS94" t="s">
        <v>19</v>
      </c>
      <c r="AT94" t="s">
        <v>19</v>
      </c>
      <c r="AU94" t="s">
        <v>19</v>
      </c>
      <c r="AV94" t="s">
        <v>19</v>
      </c>
      <c r="AW94" t="s">
        <v>19</v>
      </c>
    </row>
    <row r="95" spans="1:49">
      <c r="A95" t="s">
        <v>991</v>
      </c>
      <c r="B95">
        <v>309</v>
      </c>
      <c r="C95">
        <v>157</v>
      </c>
      <c r="D95">
        <v>104</v>
      </c>
      <c r="E95">
        <v>48</v>
      </c>
      <c r="F95">
        <v>23</v>
      </c>
      <c r="G95">
        <v>7</v>
      </c>
      <c r="H95">
        <v>10</v>
      </c>
      <c r="I95">
        <v>6</v>
      </c>
      <c r="J95">
        <v>11</v>
      </c>
      <c r="K95">
        <v>6</v>
      </c>
      <c r="L95">
        <v>1</v>
      </c>
      <c r="M95">
        <v>4</v>
      </c>
      <c r="N95">
        <v>8</v>
      </c>
      <c r="O95">
        <v>2</v>
      </c>
      <c r="P95">
        <v>1</v>
      </c>
      <c r="Q95">
        <v>5</v>
      </c>
      <c r="R95">
        <v>157</v>
      </c>
      <c r="S95">
        <v>99</v>
      </c>
      <c r="T95">
        <v>31</v>
      </c>
      <c r="U95">
        <v>27</v>
      </c>
      <c r="V95">
        <v>110</v>
      </c>
      <c r="W95">
        <v>79</v>
      </c>
      <c r="X95">
        <v>20</v>
      </c>
      <c r="Y95">
        <v>11</v>
      </c>
      <c r="Z95">
        <v>32</v>
      </c>
      <c r="AA95">
        <v>15</v>
      </c>
      <c r="AB95">
        <v>14</v>
      </c>
      <c r="AC95">
        <v>3</v>
      </c>
      <c r="AD95">
        <v>39</v>
      </c>
      <c r="AE95">
        <v>10</v>
      </c>
      <c r="AF95">
        <v>26</v>
      </c>
      <c r="AG95">
        <v>3</v>
      </c>
      <c r="AH95">
        <v>5</v>
      </c>
      <c r="AI95">
        <v>2</v>
      </c>
      <c r="AJ95">
        <v>3</v>
      </c>
      <c r="AK95" t="s">
        <v>19</v>
      </c>
      <c r="AL95">
        <v>2</v>
      </c>
      <c r="AM95">
        <v>1</v>
      </c>
      <c r="AN95">
        <v>1</v>
      </c>
      <c r="AO95" t="s">
        <v>19</v>
      </c>
      <c r="AP95">
        <v>16</v>
      </c>
      <c r="AQ95">
        <v>8</v>
      </c>
      <c r="AR95">
        <v>8</v>
      </c>
      <c r="AS95" t="s">
        <v>19</v>
      </c>
      <c r="AT95">
        <v>16</v>
      </c>
      <c r="AU95">
        <v>7</v>
      </c>
      <c r="AV95">
        <v>9</v>
      </c>
      <c r="AW95" t="s">
        <v>19</v>
      </c>
    </row>
    <row r="96" spans="1:49">
      <c r="A96" t="s">
        <v>990</v>
      </c>
      <c r="B96">
        <v>192</v>
      </c>
      <c r="C96">
        <v>88</v>
      </c>
      <c r="D96">
        <v>80</v>
      </c>
      <c r="E96">
        <v>24</v>
      </c>
      <c r="F96">
        <v>13</v>
      </c>
      <c r="G96">
        <v>5</v>
      </c>
      <c r="H96">
        <v>8</v>
      </c>
      <c r="I96" t="s">
        <v>19</v>
      </c>
      <c r="J96">
        <v>20</v>
      </c>
      <c r="K96">
        <v>6</v>
      </c>
      <c r="L96">
        <v>12</v>
      </c>
      <c r="M96">
        <v>2</v>
      </c>
      <c r="N96">
        <v>6</v>
      </c>
      <c r="O96">
        <v>2</v>
      </c>
      <c r="P96">
        <v>3</v>
      </c>
      <c r="Q96">
        <v>1</v>
      </c>
      <c r="R96">
        <v>92</v>
      </c>
      <c r="S96">
        <v>69</v>
      </c>
      <c r="T96">
        <v>4</v>
      </c>
      <c r="U96">
        <v>19</v>
      </c>
      <c r="V96">
        <v>62</v>
      </c>
      <c r="W96">
        <v>57</v>
      </c>
      <c r="X96">
        <v>3</v>
      </c>
      <c r="Y96">
        <v>2</v>
      </c>
      <c r="Z96">
        <v>28</v>
      </c>
      <c r="AA96">
        <v>2</v>
      </c>
      <c r="AB96">
        <v>25</v>
      </c>
      <c r="AC96">
        <v>1</v>
      </c>
      <c r="AD96">
        <v>25</v>
      </c>
      <c r="AE96">
        <v>2</v>
      </c>
      <c r="AF96">
        <v>22</v>
      </c>
      <c r="AG96">
        <v>1</v>
      </c>
      <c r="AH96">
        <v>4</v>
      </c>
      <c r="AI96" t="s">
        <v>19</v>
      </c>
      <c r="AJ96">
        <v>4</v>
      </c>
      <c r="AK96" t="s">
        <v>19</v>
      </c>
      <c r="AL96" t="s">
        <v>19</v>
      </c>
      <c r="AM96" t="s">
        <v>19</v>
      </c>
      <c r="AN96" t="s">
        <v>19</v>
      </c>
      <c r="AO96" t="s">
        <v>19</v>
      </c>
      <c r="AP96">
        <v>4</v>
      </c>
      <c r="AQ96">
        <v>2</v>
      </c>
      <c r="AR96">
        <v>2</v>
      </c>
      <c r="AS96" t="s">
        <v>19</v>
      </c>
      <c r="AT96" t="s">
        <v>19</v>
      </c>
      <c r="AU96" t="s">
        <v>19</v>
      </c>
      <c r="AV96" t="s">
        <v>19</v>
      </c>
      <c r="AW96" t="s">
        <v>19</v>
      </c>
    </row>
    <row r="97" spans="1:49">
      <c r="A97" t="s">
        <v>989</v>
      </c>
      <c r="B97">
        <v>145</v>
      </c>
      <c r="C97">
        <v>56</v>
      </c>
      <c r="D97">
        <v>29</v>
      </c>
      <c r="E97">
        <v>60</v>
      </c>
      <c r="F97">
        <v>11</v>
      </c>
      <c r="G97">
        <v>3</v>
      </c>
      <c r="H97">
        <v>6</v>
      </c>
      <c r="I97">
        <v>2</v>
      </c>
      <c r="J97">
        <v>11</v>
      </c>
      <c r="K97">
        <v>2</v>
      </c>
      <c r="L97">
        <v>3</v>
      </c>
      <c r="M97">
        <v>6</v>
      </c>
      <c r="N97">
        <v>4</v>
      </c>
      <c r="O97">
        <v>1</v>
      </c>
      <c r="P97">
        <v>1</v>
      </c>
      <c r="Q97">
        <v>2</v>
      </c>
      <c r="R97">
        <v>82</v>
      </c>
      <c r="S97">
        <v>39</v>
      </c>
      <c r="T97" t="s">
        <v>19</v>
      </c>
      <c r="U97">
        <v>43</v>
      </c>
      <c r="V97">
        <v>45</v>
      </c>
      <c r="W97">
        <v>30</v>
      </c>
      <c r="X97" t="s">
        <v>19</v>
      </c>
      <c r="Y97">
        <v>15</v>
      </c>
      <c r="Z97">
        <v>16</v>
      </c>
      <c r="AA97">
        <v>5</v>
      </c>
      <c r="AB97">
        <v>7</v>
      </c>
      <c r="AC97">
        <v>4</v>
      </c>
      <c r="AD97">
        <v>12</v>
      </c>
      <c r="AE97">
        <v>3</v>
      </c>
      <c r="AF97">
        <v>8</v>
      </c>
      <c r="AG97">
        <v>1</v>
      </c>
      <c r="AH97">
        <v>4</v>
      </c>
      <c r="AI97">
        <v>2</v>
      </c>
      <c r="AJ97">
        <v>1</v>
      </c>
      <c r="AK97">
        <v>1</v>
      </c>
      <c r="AL97">
        <v>2</v>
      </c>
      <c r="AM97" t="s">
        <v>19</v>
      </c>
      <c r="AN97">
        <v>1</v>
      </c>
      <c r="AO97">
        <v>1</v>
      </c>
      <c r="AP97">
        <v>3</v>
      </c>
      <c r="AQ97">
        <v>1</v>
      </c>
      <c r="AR97">
        <v>2</v>
      </c>
      <c r="AS97" t="s">
        <v>19</v>
      </c>
      <c r="AT97" t="s">
        <v>19</v>
      </c>
      <c r="AU97" t="s">
        <v>19</v>
      </c>
      <c r="AV97" t="s">
        <v>19</v>
      </c>
      <c r="AW97" t="s">
        <v>19</v>
      </c>
    </row>
    <row r="98" spans="1:49">
      <c r="A98" t="s">
        <v>988</v>
      </c>
      <c r="B98">
        <v>248</v>
      </c>
      <c r="C98">
        <v>120</v>
      </c>
      <c r="D98">
        <v>46</v>
      </c>
      <c r="E98">
        <v>82</v>
      </c>
      <c r="F98">
        <v>13</v>
      </c>
      <c r="G98">
        <v>5</v>
      </c>
      <c r="H98">
        <v>8</v>
      </c>
      <c r="I98" t="s">
        <v>19</v>
      </c>
      <c r="J98">
        <v>15</v>
      </c>
      <c r="K98">
        <v>6</v>
      </c>
      <c r="L98" t="s">
        <v>19</v>
      </c>
      <c r="M98">
        <v>9</v>
      </c>
      <c r="N98">
        <v>7</v>
      </c>
      <c r="O98">
        <v>1</v>
      </c>
      <c r="P98" t="s">
        <v>19</v>
      </c>
      <c r="Q98">
        <v>6</v>
      </c>
      <c r="R98">
        <v>149</v>
      </c>
      <c r="S98">
        <v>77</v>
      </c>
      <c r="T98">
        <v>7</v>
      </c>
      <c r="U98">
        <v>65</v>
      </c>
      <c r="V98">
        <v>76</v>
      </c>
      <c r="W98">
        <v>52</v>
      </c>
      <c r="X98">
        <v>1</v>
      </c>
      <c r="Y98">
        <v>23</v>
      </c>
      <c r="Z98">
        <v>39</v>
      </c>
      <c r="AA98">
        <v>17</v>
      </c>
      <c r="AB98">
        <v>20</v>
      </c>
      <c r="AC98">
        <v>2</v>
      </c>
      <c r="AD98">
        <v>16</v>
      </c>
      <c r="AE98">
        <v>9</v>
      </c>
      <c r="AF98">
        <v>7</v>
      </c>
      <c r="AG98" t="s">
        <v>19</v>
      </c>
      <c r="AH98">
        <v>4</v>
      </c>
      <c r="AI98">
        <v>3</v>
      </c>
      <c r="AJ98">
        <v>1</v>
      </c>
      <c r="AK98" t="s">
        <v>19</v>
      </c>
      <c r="AL98" t="s">
        <v>19</v>
      </c>
      <c r="AM98" t="s">
        <v>19</v>
      </c>
      <c r="AN98" t="s">
        <v>19</v>
      </c>
      <c r="AO98" t="s">
        <v>19</v>
      </c>
      <c r="AP98">
        <v>5</v>
      </c>
      <c r="AQ98">
        <v>2</v>
      </c>
      <c r="AR98">
        <v>3</v>
      </c>
      <c r="AS98" t="s">
        <v>19</v>
      </c>
      <c r="AT98" t="s">
        <v>19</v>
      </c>
      <c r="AU98" t="s">
        <v>19</v>
      </c>
      <c r="AV98" t="s">
        <v>19</v>
      </c>
      <c r="AW98" t="s">
        <v>19</v>
      </c>
    </row>
    <row r="99" spans="1:49">
      <c r="A99" t="s">
        <v>987</v>
      </c>
      <c r="B99">
        <v>164</v>
      </c>
      <c r="C99">
        <v>81</v>
      </c>
      <c r="D99">
        <v>54</v>
      </c>
      <c r="E99">
        <v>29</v>
      </c>
      <c r="F99">
        <v>8</v>
      </c>
      <c r="G99">
        <v>1</v>
      </c>
      <c r="H99">
        <v>5</v>
      </c>
      <c r="I99">
        <v>2</v>
      </c>
      <c r="J99">
        <v>4</v>
      </c>
      <c r="K99">
        <v>3</v>
      </c>
      <c r="L99" t="s">
        <v>19</v>
      </c>
      <c r="M99">
        <v>1</v>
      </c>
      <c r="N99">
        <v>8</v>
      </c>
      <c r="O99">
        <v>7</v>
      </c>
      <c r="P99" t="s">
        <v>19</v>
      </c>
      <c r="Q99">
        <v>1</v>
      </c>
      <c r="R99">
        <v>83</v>
      </c>
      <c r="S99">
        <v>68</v>
      </c>
      <c r="T99" t="s">
        <v>19</v>
      </c>
      <c r="U99">
        <v>15</v>
      </c>
      <c r="V99">
        <v>57</v>
      </c>
      <c r="W99">
        <v>47</v>
      </c>
      <c r="X99" t="s">
        <v>19</v>
      </c>
      <c r="Y99">
        <v>10</v>
      </c>
      <c r="Z99">
        <v>39</v>
      </c>
      <c r="AA99">
        <v>2</v>
      </c>
      <c r="AB99">
        <v>28</v>
      </c>
      <c r="AC99">
        <v>9</v>
      </c>
      <c r="AD99">
        <v>13</v>
      </c>
      <c r="AE99" t="s">
        <v>19</v>
      </c>
      <c r="AF99">
        <v>12</v>
      </c>
      <c r="AG99">
        <v>1</v>
      </c>
      <c r="AH99">
        <v>2</v>
      </c>
      <c r="AI99" t="s">
        <v>19</v>
      </c>
      <c r="AJ99">
        <v>2</v>
      </c>
      <c r="AK99" t="s">
        <v>19</v>
      </c>
      <c r="AL99">
        <v>2</v>
      </c>
      <c r="AM99" t="s">
        <v>19</v>
      </c>
      <c r="AN99">
        <v>2</v>
      </c>
      <c r="AO99" t="s">
        <v>19</v>
      </c>
      <c r="AP99">
        <v>5</v>
      </c>
      <c r="AQ99" t="s">
        <v>19</v>
      </c>
      <c r="AR99">
        <v>5</v>
      </c>
      <c r="AS99" t="s">
        <v>19</v>
      </c>
      <c r="AT99" t="s">
        <v>19</v>
      </c>
      <c r="AU99" t="s">
        <v>19</v>
      </c>
      <c r="AV99" t="s">
        <v>19</v>
      </c>
      <c r="AW99" t="s">
        <v>19</v>
      </c>
    </row>
    <row r="100" spans="1:49">
      <c r="A100" t="s">
        <v>986</v>
      </c>
      <c r="B100">
        <v>118</v>
      </c>
      <c r="C100">
        <v>46</v>
      </c>
      <c r="D100">
        <v>40</v>
      </c>
      <c r="E100">
        <v>32</v>
      </c>
      <c r="F100">
        <v>6</v>
      </c>
      <c r="G100">
        <v>4</v>
      </c>
      <c r="H100">
        <v>1</v>
      </c>
      <c r="I100">
        <v>1</v>
      </c>
      <c r="J100">
        <v>7</v>
      </c>
      <c r="K100">
        <v>1</v>
      </c>
      <c r="L100" t="s">
        <v>19</v>
      </c>
      <c r="M100">
        <v>6</v>
      </c>
      <c r="N100">
        <v>5</v>
      </c>
      <c r="O100">
        <v>3</v>
      </c>
      <c r="P100" t="s">
        <v>19</v>
      </c>
      <c r="Q100">
        <v>2</v>
      </c>
      <c r="R100">
        <v>56</v>
      </c>
      <c r="S100">
        <v>35</v>
      </c>
      <c r="T100">
        <v>2</v>
      </c>
      <c r="U100">
        <v>19</v>
      </c>
      <c r="V100">
        <v>22</v>
      </c>
      <c r="W100">
        <v>15</v>
      </c>
      <c r="X100">
        <v>2</v>
      </c>
      <c r="Y100">
        <v>5</v>
      </c>
      <c r="Z100">
        <v>24</v>
      </c>
      <c r="AA100" t="s">
        <v>19</v>
      </c>
      <c r="AB100">
        <v>22</v>
      </c>
      <c r="AC100">
        <v>2</v>
      </c>
      <c r="AD100">
        <v>12</v>
      </c>
      <c r="AE100" t="s">
        <v>19</v>
      </c>
      <c r="AF100">
        <v>10</v>
      </c>
      <c r="AG100">
        <v>2</v>
      </c>
      <c r="AH100">
        <v>3</v>
      </c>
      <c r="AI100" t="s">
        <v>19</v>
      </c>
      <c r="AJ100">
        <v>3</v>
      </c>
      <c r="AK100" t="s">
        <v>19</v>
      </c>
      <c r="AL100">
        <v>1</v>
      </c>
      <c r="AM100" t="s">
        <v>19</v>
      </c>
      <c r="AN100">
        <v>1</v>
      </c>
      <c r="AO100" t="s">
        <v>19</v>
      </c>
      <c r="AP100">
        <v>4</v>
      </c>
      <c r="AQ100">
        <v>3</v>
      </c>
      <c r="AR100">
        <v>1</v>
      </c>
      <c r="AS100" t="s">
        <v>19</v>
      </c>
      <c r="AT100" t="s">
        <v>19</v>
      </c>
      <c r="AU100" t="s">
        <v>19</v>
      </c>
      <c r="AV100" t="s">
        <v>19</v>
      </c>
      <c r="AW100" t="s">
        <v>19</v>
      </c>
    </row>
    <row r="101" spans="1:49">
      <c r="A101" t="s">
        <v>985</v>
      </c>
      <c r="B101">
        <v>150</v>
      </c>
      <c r="C101">
        <v>62</v>
      </c>
      <c r="D101">
        <v>35</v>
      </c>
      <c r="E101">
        <v>53</v>
      </c>
      <c r="F101">
        <v>10</v>
      </c>
      <c r="G101">
        <v>4</v>
      </c>
      <c r="H101">
        <v>3</v>
      </c>
      <c r="I101">
        <v>3</v>
      </c>
      <c r="J101">
        <v>10</v>
      </c>
      <c r="K101">
        <v>3</v>
      </c>
      <c r="L101" t="s">
        <v>19</v>
      </c>
      <c r="M101">
        <v>7</v>
      </c>
      <c r="N101">
        <v>4</v>
      </c>
      <c r="O101">
        <v>1</v>
      </c>
      <c r="P101" t="s">
        <v>19</v>
      </c>
      <c r="Q101">
        <v>3</v>
      </c>
      <c r="R101">
        <v>70</v>
      </c>
      <c r="S101">
        <v>46</v>
      </c>
      <c r="T101" t="s">
        <v>19</v>
      </c>
      <c r="U101">
        <v>24</v>
      </c>
      <c r="V101">
        <v>41</v>
      </c>
      <c r="W101">
        <v>32</v>
      </c>
      <c r="X101" t="s">
        <v>19</v>
      </c>
      <c r="Y101">
        <v>9</v>
      </c>
      <c r="Z101">
        <v>23</v>
      </c>
      <c r="AA101">
        <v>1</v>
      </c>
      <c r="AB101">
        <v>17</v>
      </c>
      <c r="AC101">
        <v>5</v>
      </c>
      <c r="AD101">
        <v>18</v>
      </c>
      <c r="AE101">
        <v>4</v>
      </c>
      <c r="AF101">
        <v>7</v>
      </c>
      <c r="AG101">
        <v>7</v>
      </c>
      <c r="AH101">
        <v>6</v>
      </c>
      <c r="AI101" t="s">
        <v>19</v>
      </c>
      <c r="AJ101">
        <v>3</v>
      </c>
      <c r="AK101">
        <v>3</v>
      </c>
      <c r="AL101">
        <v>1</v>
      </c>
      <c r="AM101" t="s">
        <v>19</v>
      </c>
      <c r="AN101" t="s">
        <v>19</v>
      </c>
      <c r="AO101">
        <v>1</v>
      </c>
      <c r="AP101">
        <v>7</v>
      </c>
      <c r="AQ101">
        <v>3</v>
      </c>
      <c r="AR101">
        <v>4</v>
      </c>
      <c r="AS101" t="s">
        <v>19</v>
      </c>
      <c r="AT101">
        <v>1</v>
      </c>
      <c r="AU101" t="s">
        <v>19</v>
      </c>
      <c r="AV101">
        <v>1</v>
      </c>
      <c r="AW101" t="s">
        <v>19</v>
      </c>
    </row>
    <row r="102" spans="1:49">
      <c r="A102" t="s">
        <v>984</v>
      </c>
      <c r="B102">
        <v>56</v>
      </c>
      <c r="C102">
        <v>26</v>
      </c>
      <c r="D102">
        <v>11</v>
      </c>
      <c r="E102">
        <v>19</v>
      </c>
      <c r="F102">
        <v>4</v>
      </c>
      <c r="G102" t="s">
        <v>19</v>
      </c>
      <c r="H102">
        <v>4</v>
      </c>
      <c r="I102" t="s">
        <v>19</v>
      </c>
      <c r="J102">
        <v>4</v>
      </c>
      <c r="K102">
        <v>2</v>
      </c>
      <c r="L102" t="s">
        <v>19</v>
      </c>
      <c r="M102">
        <v>2</v>
      </c>
      <c r="N102">
        <v>3</v>
      </c>
      <c r="O102" t="s">
        <v>19</v>
      </c>
      <c r="P102" t="s">
        <v>19</v>
      </c>
      <c r="Q102">
        <v>3</v>
      </c>
      <c r="R102">
        <v>34</v>
      </c>
      <c r="S102">
        <v>22</v>
      </c>
      <c r="T102" t="s">
        <v>19</v>
      </c>
      <c r="U102">
        <v>12</v>
      </c>
      <c r="V102">
        <v>19</v>
      </c>
      <c r="W102">
        <v>12</v>
      </c>
      <c r="X102" t="s">
        <v>19</v>
      </c>
      <c r="Y102">
        <v>7</v>
      </c>
      <c r="Z102">
        <v>4</v>
      </c>
      <c r="AA102">
        <v>2</v>
      </c>
      <c r="AB102">
        <v>1</v>
      </c>
      <c r="AC102">
        <v>1</v>
      </c>
      <c r="AD102">
        <v>4</v>
      </c>
      <c r="AE102" t="s">
        <v>19</v>
      </c>
      <c r="AF102">
        <v>3</v>
      </c>
      <c r="AG102">
        <v>1</v>
      </c>
      <c r="AH102">
        <v>1</v>
      </c>
      <c r="AI102" t="s">
        <v>19</v>
      </c>
      <c r="AJ102">
        <v>1</v>
      </c>
      <c r="AK102" t="s">
        <v>19</v>
      </c>
      <c r="AL102" t="s">
        <v>19</v>
      </c>
      <c r="AM102" t="s">
        <v>19</v>
      </c>
      <c r="AN102" t="s">
        <v>19</v>
      </c>
      <c r="AO102" t="s">
        <v>19</v>
      </c>
      <c r="AP102">
        <v>2</v>
      </c>
      <c r="AQ102" t="s">
        <v>19</v>
      </c>
      <c r="AR102">
        <v>2</v>
      </c>
      <c r="AS102" t="s">
        <v>19</v>
      </c>
      <c r="AT102" t="s">
        <v>19</v>
      </c>
      <c r="AU102" t="s">
        <v>19</v>
      </c>
      <c r="AV102" t="s">
        <v>19</v>
      </c>
      <c r="AW102" t="s">
        <v>19</v>
      </c>
    </row>
    <row r="103" spans="1:49">
      <c r="A103" t="s">
        <v>983</v>
      </c>
      <c r="B103">
        <v>168</v>
      </c>
      <c r="C103">
        <v>82</v>
      </c>
      <c r="D103">
        <v>49</v>
      </c>
      <c r="E103">
        <v>37</v>
      </c>
      <c r="F103">
        <v>12</v>
      </c>
      <c r="G103">
        <v>1</v>
      </c>
      <c r="H103">
        <v>8</v>
      </c>
      <c r="I103">
        <v>3</v>
      </c>
      <c r="J103">
        <v>11</v>
      </c>
      <c r="K103">
        <v>7</v>
      </c>
      <c r="L103">
        <v>2</v>
      </c>
      <c r="M103">
        <v>2</v>
      </c>
      <c r="N103">
        <v>5</v>
      </c>
      <c r="O103" t="s">
        <v>19</v>
      </c>
      <c r="P103">
        <v>3</v>
      </c>
      <c r="Q103">
        <v>2</v>
      </c>
      <c r="R103">
        <v>95</v>
      </c>
      <c r="S103">
        <v>66</v>
      </c>
      <c r="T103">
        <v>1</v>
      </c>
      <c r="U103">
        <v>28</v>
      </c>
      <c r="V103">
        <v>51</v>
      </c>
      <c r="W103">
        <v>45</v>
      </c>
      <c r="X103" t="s">
        <v>19</v>
      </c>
      <c r="Y103">
        <v>6</v>
      </c>
      <c r="Z103">
        <v>26</v>
      </c>
      <c r="AA103">
        <v>6</v>
      </c>
      <c r="AB103">
        <v>19</v>
      </c>
      <c r="AC103">
        <v>1</v>
      </c>
      <c r="AD103">
        <v>13</v>
      </c>
      <c r="AE103">
        <v>1</v>
      </c>
      <c r="AF103">
        <v>12</v>
      </c>
      <c r="AG103" t="s">
        <v>19</v>
      </c>
      <c r="AH103">
        <v>2</v>
      </c>
      <c r="AI103" t="s">
        <v>19</v>
      </c>
      <c r="AJ103">
        <v>1</v>
      </c>
      <c r="AK103">
        <v>1</v>
      </c>
      <c r="AL103" t="s">
        <v>19</v>
      </c>
      <c r="AM103" t="s">
        <v>19</v>
      </c>
      <c r="AN103" t="s">
        <v>19</v>
      </c>
      <c r="AO103" t="s">
        <v>19</v>
      </c>
      <c r="AP103">
        <v>4</v>
      </c>
      <c r="AQ103">
        <v>1</v>
      </c>
      <c r="AR103">
        <v>3</v>
      </c>
      <c r="AS103" t="s">
        <v>19</v>
      </c>
      <c r="AT103" t="s">
        <v>19</v>
      </c>
      <c r="AU103" t="s">
        <v>19</v>
      </c>
      <c r="AV103" t="s">
        <v>19</v>
      </c>
      <c r="AW103" t="s">
        <v>19</v>
      </c>
    </row>
    <row r="104" spans="1:49">
      <c r="A104" t="s">
        <v>982</v>
      </c>
      <c r="B104">
        <v>178</v>
      </c>
      <c r="C104">
        <v>90</v>
      </c>
      <c r="D104">
        <v>53</v>
      </c>
      <c r="E104">
        <v>35</v>
      </c>
      <c r="F104">
        <v>11</v>
      </c>
      <c r="G104">
        <v>6</v>
      </c>
      <c r="H104">
        <v>5</v>
      </c>
      <c r="I104" t="s">
        <v>19</v>
      </c>
      <c r="J104">
        <v>6</v>
      </c>
      <c r="K104">
        <v>1</v>
      </c>
      <c r="L104">
        <v>2</v>
      </c>
      <c r="M104">
        <v>3</v>
      </c>
      <c r="N104">
        <v>11</v>
      </c>
      <c r="O104">
        <v>5</v>
      </c>
      <c r="P104" t="s">
        <v>19</v>
      </c>
      <c r="Q104">
        <v>6</v>
      </c>
      <c r="R104">
        <v>90</v>
      </c>
      <c r="S104">
        <v>71</v>
      </c>
      <c r="T104" t="s">
        <v>19</v>
      </c>
      <c r="U104">
        <v>19</v>
      </c>
      <c r="V104">
        <v>42</v>
      </c>
      <c r="W104">
        <v>39</v>
      </c>
      <c r="X104" t="s">
        <v>19</v>
      </c>
      <c r="Y104">
        <v>3</v>
      </c>
      <c r="Z104">
        <v>40</v>
      </c>
      <c r="AA104">
        <v>5</v>
      </c>
      <c r="AB104">
        <v>32</v>
      </c>
      <c r="AC104">
        <v>3</v>
      </c>
      <c r="AD104">
        <v>11</v>
      </c>
      <c r="AE104" t="s">
        <v>19</v>
      </c>
      <c r="AF104">
        <v>7</v>
      </c>
      <c r="AG104">
        <v>4</v>
      </c>
      <c r="AH104">
        <v>4</v>
      </c>
      <c r="AI104" t="s">
        <v>19</v>
      </c>
      <c r="AJ104">
        <v>4</v>
      </c>
      <c r="AK104" t="s">
        <v>19</v>
      </c>
      <c r="AL104" t="s">
        <v>19</v>
      </c>
      <c r="AM104" t="s">
        <v>19</v>
      </c>
      <c r="AN104" t="s">
        <v>19</v>
      </c>
      <c r="AO104" t="s">
        <v>19</v>
      </c>
      <c r="AP104">
        <v>5</v>
      </c>
      <c r="AQ104">
        <v>2</v>
      </c>
      <c r="AR104">
        <v>3</v>
      </c>
      <c r="AS104" t="s">
        <v>19</v>
      </c>
      <c r="AT104" t="s">
        <v>19</v>
      </c>
      <c r="AU104" t="s">
        <v>19</v>
      </c>
      <c r="AV104" t="s">
        <v>19</v>
      </c>
      <c r="AW104" t="s">
        <v>19</v>
      </c>
    </row>
    <row r="105" spans="1:49">
      <c r="A105" t="s">
        <v>981</v>
      </c>
      <c r="B105">
        <v>133</v>
      </c>
      <c r="C105">
        <v>63</v>
      </c>
      <c r="D105">
        <v>28</v>
      </c>
      <c r="E105">
        <v>42</v>
      </c>
      <c r="F105">
        <v>11</v>
      </c>
      <c r="G105">
        <v>4</v>
      </c>
      <c r="H105">
        <v>3</v>
      </c>
      <c r="I105">
        <v>4</v>
      </c>
      <c r="J105">
        <v>10</v>
      </c>
      <c r="K105">
        <v>5</v>
      </c>
      <c r="L105">
        <v>1</v>
      </c>
      <c r="M105">
        <v>4</v>
      </c>
      <c r="N105">
        <v>3</v>
      </c>
      <c r="O105">
        <v>1</v>
      </c>
      <c r="P105" t="s">
        <v>19</v>
      </c>
      <c r="Q105">
        <v>2</v>
      </c>
      <c r="R105">
        <v>66</v>
      </c>
      <c r="S105">
        <v>48</v>
      </c>
      <c r="T105">
        <v>1</v>
      </c>
      <c r="U105">
        <v>17</v>
      </c>
      <c r="V105">
        <v>40</v>
      </c>
      <c r="W105">
        <v>32</v>
      </c>
      <c r="X105">
        <v>1</v>
      </c>
      <c r="Y105">
        <v>7</v>
      </c>
      <c r="Z105">
        <v>24</v>
      </c>
      <c r="AA105">
        <v>3</v>
      </c>
      <c r="AB105">
        <v>10</v>
      </c>
      <c r="AC105">
        <v>11</v>
      </c>
      <c r="AD105">
        <v>13</v>
      </c>
      <c r="AE105" t="s">
        <v>19</v>
      </c>
      <c r="AF105">
        <v>10</v>
      </c>
      <c r="AG105">
        <v>3</v>
      </c>
      <c r="AH105">
        <v>1</v>
      </c>
      <c r="AI105" t="s">
        <v>19</v>
      </c>
      <c r="AJ105" t="s">
        <v>19</v>
      </c>
      <c r="AK105">
        <v>1</v>
      </c>
      <c r="AL105" t="s">
        <v>19</v>
      </c>
      <c r="AM105" t="s">
        <v>19</v>
      </c>
      <c r="AN105" t="s">
        <v>19</v>
      </c>
      <c r="AO105" t="s">
        <v>19</v>
      </c>
      <c r="AP105">
        <v>5</v>
      </c>
      <c r="AQ105">
        <v>2</v>
      </c>
      <c r="AR105">
        <v>3</v>
      </c>
      <c r="AS105" t="s">
        <v>19</v>
      </c>
      <c r="AT105" t="s">
        <v>19</v>
      </c>
      <c r="AU105" t="s">
        <v>19</v>
      </c>
      <c r="AV105" t="s">
        <v>19</v>
      </c>
      <c r="AW105" t="s">
        <v>19</v>
      </c>
    </row>
    <row r="106" spans="1:49">
      <c r="A106" t="s">
        <v>980</v>
      </c>
      <c r="B106">
        <v>190</v>
      </c>
      <c r="C106">
        <v>80</v>
      </c>
      <c r="D106">
        <v>50</v>
      </c>
      <c r="E106">
        <v>60</v>
      </c>
      <c r="F106">
        <v>11</v>
      </c>
      <c r="G106">
        <v>3</v>
      </c>
      <c r="H106">
        <v>5</v>
      </c>
      <c r="I106">
        <v>3</v>
      </c>
      <c r="J106">
        <v>11</v>
      </c>
      <c r="K106">
        <v>2</v>
      </c>
      <c r="L106">
        <v>1</v>
      </c>
      <c r="M106">
        <v>8</v>
      </c>
      <c r="N106">
        <v>11</v>
      </c>
      <c r="O106">
        <v>3</v>
      </c>
      <c r="P106">
        <v>2</v>
      </c>
      <c r="Q106">
        <v>6</v>
      </c>
      <c r="R106">
        <v>91</v>
      </c>
      <c r="S106">
        <v>55</v>
      </c>
      <c r="T106">
        <v>8</v>
      </c>
      <c r="U106">
        <v>28</v>
      </c>
      <c r="V106">
        <v>53</v>
      </c>
      <c r="W106">
        <v>39</v>
      </c>
      <c r="X106">
        <v>6</v>
      </c>
      <c r="Y106">
        <v>8</v>
      </c>
      <c r="Z106">
        <v>28</v>
      </c>
      <c r="AA106">
        <v>7</v>
      </c>
      <c r="AB106">
        <v>16</v>
      </c>
      <c r="AC106">
        <v>5</v>
      </c>
      <c r="AD106">
        <v>23</v>
      </c>
      <c r="AE106">
        <v>3</v>
      </c>
      <c r="AF106">
        <v>12</v>
      </c>
      <c r="AG106">
        <v>8</v>
      </c>
      <c r="AH106">
        <v>5</v>
      </c>
      <c r="AI106" t="s">
        <v>19</v>
      </c>
      <c r="AJ106">
        <v>4</v>
      </c>
      <c r="AK106">
        <v>1</v>
      </c>
      <c r="AL106" t="s">
        <v>19</v>
      </c>
      <c r="AM106" t="s">
        <v>19</v>
      </c>
      <c r="AN106" t="s">
        <v>19</v>
      </c>
      <c r="AO106" t="s">
        <v>19</v>
      </c>
      <c r="AP106">
        <v>5</v>
      </c>
      <c r="AQ106">
        <v>2</v>
      </c>
      <c r="AR106">
        <v>2</v>
      </c>
      <c r="AS106">
        <v>1</v>
      </c>
      <c r="AT106">
        <v>5</v>
      </c>
      <c r="AU106">
        <v>5</v>
      </c>
      <c r="AV106" t="s">
        <v>19</v>
      </c>
      <c r="AW106" t="s">
        <v>19</v>
      </c>
    </row>
    <row r="107" spans="1:49">
      <c r="A107" t="s">
        <v>979</v>
      </c>
      <c r="B107">
        <v>140</v>
      </c>
      <c r="C107">
        <v>63</v>
      </c>
      <c r="D107">
        <v>39</v>
      </c>
      <c r="E107">
        <v>38</v>
      </c>
      <c r="F107">
        <v>10</v>
      </c>
      <c r="G107">
        <v>2</v>
      </c>
      <c r="H107">
        <v>7</v>
      </c>
      <c r="I107">
        <v>1</v>
      </c>
      <c r="J107">
        <v>3</v>
      </c>
      <c r="K107">
        <v>2</v>
      </c>
      <c r="L107" t="s">
        <v>19</v>
      </c>
      <c r="M107">
        <v>1</v>
      </c>
      <c r="N107">
        <v>4</v>
      </c>
      <c r="O107">
        <v>1</v>
      </c>
      <c r="P107" t="s">
        <v>19</v>
      </c>
      <c r="Q107">
        <v>3</v>
      </c>
      <c r="R107">
        <v>86</v>
      </c>
      <c r="S107">
        <v>46</v>
      </c>
      <c r="T107">
        <v>10</v>
      </c>
      <c r="U107">
        <v>30</v>
      </c>
      <c r="V107">
        <v>46</v>
      </c>
      <c r="W107">
        <v>30</v>
      </c>
      <c r="X107">
        <v>4</v>
      </c>
      <c r="Y107">
        <v>12</v>
      </c>
      <c r="Z107">
        <v>19</v>
      </c>
      <c r="AA107">
        <v>3</v>
      </c>
      <c r="AB107">
        <v>14</v>
      </c>
      <c r="AC107">
        <v>2</v>
      </c>
      <c r="AD107">
        <v>14</v>
      </c>
      <c r="AE107">
        <v>7</v>
      </c>
      <c r="AF107">
        <v>6</v>
      </c>
      <c r="AG107">
        <v>1</v>
      </c>
      <c r="AH107">
        <v>3</v>
      </c>
      <c r="AI107">
        <v>1</v>
      </c>
      <c r="AJ107">
        <v>2</v>
      </c>
      <c r="AK107" t="s">
        <v>19</v>
      </c>
      <c r="AL107" t="s">
        <v>19</v>
      </c>
      <c r="AM107" t="s">
        <v>19</v>
      </c>
      <c r="AN107" t="s">
        <v>19</v>
      </c>
      <c r="AO107" t="s">
        <v>19</v>
      </c>
      <c r="AP107">
        <v>1</v>
      </c>
      <c r="AQ107">
        <v>1</v>
      </c>
      <c r="AR107" t="s">
        <v>19</v>
      </c>
      <c r="AS107" t="s">
        <v>19</v>
      </c>
      <c r="AT107" t="s">
        <v>19</v>
      </c>
      <c r="AU107" t="s">
        <v>19</v>
      </c>
      <c r="AV107" t="s">
        <v>19</v>
      </c>
      <c r="AW107" t="s">
        <v>19</v>
      </c>
    </row>
    <row r="108" spans="1:49">
      <c r="A108" t="s">
        <v>978</v>
      </c>
      <c r="B108">
        <v>114</v>
      </c>
      <c r="C108">
        <v>42</v>
      </c>
      <c r="D108">
        <v>45</v>
      </c>
      <c r="E108">
        <v>27</v>
      </c>
      <c r="F108">
        <v>6</v>
      </c>
      <c r="G108">
        <v>1</v>
      </c>
      <c r="H108">
        <v>4</v>
      </c>
      <c r="I108">
        <v>1</v>
      </c>
      <c r="J108">
        <v>6</v>
      </c>
      <c r="K108">
        <v>3</v>
      </c>
      <c r="L108">
        <v>1</v>
      </c>
      <c r="M108">
        <v>2</v>
      </c>
      <c r="N108">
        <v>3</v>
      </c>
      <c r="O108">
        <v>1</v>
      </c>
      <c r="P108">
        <v>2</v>
      </c>
      <c r="Q108" t="s">
        <v>19</v>
      </c>
      <c r="R108">
        <v>56</v>
      </c>
      <c r="S108">
        <v>36</v>
      </c>
      <c r="T108" t="s">
        <v>19</v>
      </c>
      <c r="U108">
        <v>20</v>
      </c>
      <c r="V108">
        <v>34</v>
      </c>
      <c r="W108">
        <v>25</v>
      </c>
      <c r="X108" t="s">
        <v>19</v>
      </c>
      <c r="Y108">
        <v>9</v>
      </c>
      <c r="Z108">
        <v>18</v>
      </c>
      <c r="AA108" t="s">
        <v>19</v>
      </c>
      <c r="AB108">
        <v>16</v>
      </c>
      <c r="AC108">
        <v>2</v>
      </c>
      <c r="AD108">
        <v>13</v>
      </c>
      <c r="AE108" t="s">
        <v>19</v>
      </c>
      <c r="AF108">
        <v>13</v>
      </c>
      <c r="AG108" t="s">
        <v>19</v>
      </c>
      <c r="AH108">
        <v>5</v>
      </c>
      <c r="AI108" t="s">
        <v>19</v>
      </c>
      <c r="AJ108">
        <v>4</v>
      </c>
      <c r="AK108">
        <v>1</v>
      </c>
      <c r="AL108">
        <v>1</v>
      </c>
      <c r="AM108" t="s">
        <v>19</v>
      </c>
      <c r="AN108" t="s">
        <v>19</v>
      </c>
      <c r="AO108">
        <v>1</v>
      </c>
      <c r="AP108">
        <v>6</v>
      </c>
      <c r="AQ108">
        <v>1</v>
      </c>
      <c r="AR108">
        <v>5</v>
      </c>
      <c r="AS108" t="s">
        <v>19</v>
      </c>
      <c r="AT108" t="s">
        <v>19</v>
      </c>
      <c r="AU108" t="s">
        <v>19</v>
      </c>
      <c r="AV108" t="s">
        <v>19</v>
      </c>
      <c r="AW108" t="s">
        <v>19</v>
      </c>
    </row>
    <row r="109" spans="1:49">
      <c r="A109" t="s">
        <v>977</v>
      </c>
      <c r="B109">
        <v>168</v>
      </c>
      <c r="C109">
        <v>87</v>
      </c>
      <c r="D109">
        <v>19</v>
      </c>
      <c r="E109">
        <v>62</v>
      </c>
      <c r="F109">
        <v>12</v>
      </c>
      <c r="G109">
        <v>5</v>
      </c>
      <c r="H109">
        <v>5</v>
      </c>
      <c r="I109">
        <v>2</v>
      </c>
      <c r="J109">
        <v>5</v>
      </c>
      <c r="K109">
        <v>1</v>
      </c>
      <c r="L109" t="s">
        <v>19</v>
      </c>
      <c r="M109">
        <v>4</v>
      </c>
      <c r="N109">
        <v>10</v>
      </c>
      <c r="O109">
        <v>1</v>
      </c>
      <c r="P109" t="s">
        <v>19</v>
      </c>
      <c r="Q109">
        <v>9</v>
      </c>
      <c r="R109">
        <v>100</v>
      </c>
      <c r="S109">
        <v>52</v>
      </c>
      <c r="T109">
        <v>3</v>
      </c>
      <c r="U109">
        <v>45</v>
      </c>
      <c r="V109">
        <v>54</v>
      </c>
      <c r="W109">
        <v>38</v>
      </c>
      <c r="X109">
        <v>2</v>
      </c>
      <c r="Y109">
        <v>14</v>
      </c>
      <c r="Z109">
        <v>18</v>
      </c>
      <c r="AA109">
        <v>13</v>
      </c>
      <c r="AB109">
        <v>5</v>
      </c>
      <c r="AC109" t="s">
        <v>19</v>
      </c>
      <c r="AD109">
        <v>13</v>
      </c>
      <c r="AE109">
        <v>10</v>
      </c>
      <c r="AF109">
        <v>1</v>
      </c>
      <c r="AG109">
        <v>2</v>
      </c>
      <c r="AH109">
        <v>4</v>
      </c>
      <c r="AI109">
        <v>1</v>
      </c>
      <c r="AJ109">
        <v>3</v>
      </c>
      <c r="AK109" t="s">
        <v>19</v>
      </c>
      <c r="AL109" t="s">
        <v>19</v>
      </c>
      <c r="AM109" t="s">
        <v>19</v>
      </c>
      <c r="AN109" t="s">
        <v>19</v>
      </c>
      <c r="AO109" t="s">
        <v>19</v>
      </c>
      <c r="AP109">
        <v>5</v>
      </c>
      <c r="AQ109">
        <v>4</v>
      </c>
      <c r="AR109">
        <v>1</v>
      </c>
      <c r="AS109" t="s">
        <v>19</v>
      </c>
      <c r="AT109">
        <v>1</v>
      </c>
      <c r="AU109" t="s">
        <v>19</v>
      </c>
      <c r="AV109">
        <v>1</v>
      </c>
      <c r="AW109" t="s">
        <v>19</v>
      </c>
    </row>
    <row r="110" spans="1:49">
      <c r="A110" t="s">
        <v>976</v>
      </c>
      <c r="B110">
        <v>158</v>
      </c>
      <c r="C110">
        <v>73</v>
      </c>
      <c r="D110">
        <v>38</v>
      </c>
      <c r="E110">
        <v>47</v>
      </c>
      <c r="F110">
        <v>11</v>
      </c>
      <c r="G110">
        <v>2</v>
      </c>
      <c r="H110">
        <v>5</v>
      </c>
      <c r="I110">
        <v>4</v>
      </c>
      <c r="J110">
        <v>11</v>
      </c>
      <c r="K110">
        <v>1</v>
      </c>
      <c r="L110" t="s">
        <v>19</v>
      </c>
      <c r="M110">
        <v>10</v>
      </c>
      <c r="N110">
        <v>5</v>
      </c>
      <c r="O110">
        <v>1</v>
      </c>
      <c r="P110">
        <v>1</v>
      </c>
      <c r="Q110">
        <v>3</v>
      </c>
      <c r="R110">
        <v>90</v>
      </c>
      <c r="S110">
        <v>62</v>
      </c>
      <c r="T110">
        <v>4</v>
      </c>
      <c r="U110">
        <v>24</v>
      </c>
      <c r="V110">
        <v>39</v>
      </c>
      <c r="W110">
        <v>33</v>
      </c>
      <c r="X110">
        <v>1</v>
      </c>
      <c r="Y110">
        <v>5</v>
      </c>
      <c r="Z110">
        <v>26</v>
      </c>
      <c r="AA110">
        <v>3</v>
      </c>
      <c r="AB110">
        <v>21</v>
      </c>
      <c r="AC110">
        <v>2</v>
      </c>
      <c r="AD110">
        <v>10</v>
      </c>
      <c r="AE110">
        <v>3</v>
      </c>
      <c r="AF110">
        <v>6</v>
      </c>
      <c r="AG110">
        <v>1</v>
      </c>
      <c r="AH110">
        <v>3</v>
      </c>
      <c r="AI110" t="s">
        <v>19</v>
      </c>
      <c r="AJ110">
        <v>1</v>
      </c>
      <c r="AK110">
        <v>2</v>
      </c>
      <c r="AL110">
        <v>1</v>
      </c>
      <c r="AM110" t="s">
        <v>19</v>
      </c>
      <c r="AN110" t="s">
        <v>19</v>
      </c>
      <c r="AO110">
        <v>1</v>
      </c>
      <c r="AP110">
        <v>1</v>
      </c>
      <c r="AQ110">
        <v>1</v>
      </c>
      <c r="AR110" t="s">
        <v>19</v>
      </c>
      <c r="AS110" t="s">
        <v>19</v>
      </c>
      <c r="AT110" t="s">
        <v>19</v>
      </c>
      <c r="AU110" t="s">
        <v>19</v>
      </c>
      <c r="AV110" t="s">
        <v>19</v>
      </c>
      <c r="AW110" t="s">
        <v>19</v>
      </c>
    </row>
    <row r="111" spans="1:49">
      <c r="A111" t="s">
        <v>975</v>
      </c>
      <c r="B111">
        <v>154</v>
      </c>
      <c r="C111">
        <v>58</v>
      </c>
      <c r="D111">
        <v>51</v>
      </c>
      <c r="E111">
        <v>45</v>
      </c>
      <c r="F111">
        <v>14</v>
      </c>
      <c r="G111">
        <v>3</v>
      </c>
      <c r="H111">
        <v>8</v>
      </c>
      <c r="I111">
        <v>3</v>
      </c>
      <c r="J111">
        <v>9</v>
      </c>
      <c r="K111" t="s">
        <v>19</v>
      </c>
      <c r="L111">
        <v>1</v>
      </c>
      <c r="M111">
        <v>8</v>
      </c>
      <c r="N111">
        <v>10</v>
      </c>
      <c r="O111">
        <v>3</v>
      </c>
      <c r="P111">
        <v>2</v>
      </c>
      <c r="Q111">
        <v>5</v>
      </c>
      <c r="R111">
        <v>80</v>
      </c>
      <c r="S111">
        <v>50</v>
      </c>
      <c r="T111">
        <v>9</v>
      </c>
      <c r="U111">
        <v>21</v>
      </c>
      <c r="V111">
        <v>43</v>
      </c>
      <c r="W111">
        <v>35</v>
      </c>
      <c r="X111">
        <v>3</v>
      </c>
      <c r="Y111">
        <v>5</v>
      </c>
      <c r="Z111">
        <v>29</v>
      </c>
      <c r="AA111" t="s">
        <v>19</v>
      </c>
      <c r="AB111">
        <v>24</v>
      </c>
      <c r="AC111">
        <v>5</v>
      </c>
      <c r="AD111">
        <v>6</v>
      </c>
      <c r="AE111" t="s">
        <v>19</v>
      </c>
      <c r="AF111">
        <v>5</v>
      </c>
      <c r="AG111">
        <v>1</v>
      </c>
      <c r="AH111">
        <v>1</v>
      </c>
      <c r="AI111" t="s">
        <v>19</v>
      </c>
      <c r="AJ111" t="s">
        <v>19</v>
      </c>
      <c r="AK111">
        <v>1</v>
      </c>
      <c r="AL111">
        <v>1</v>
      </c>
      <c r="AM111" t="s">
        <v>19</v>
      </c>
      <c r="AN111" t="s">
        <v>19</v>
      </c>
      <c r="AO111">
        <v>1</v>
      </c>
      <c r="AP111">
        <v>3</v>
      </c>
      <c r="AQ111">
        <v>1</v>
      </c>
      <c r="AR111">
        <v>2</v>
      </c>
      <c r="AS111" t="s">
        <v>19</v>
      </c>
      <c r="AT111">
        <v>1</v>
      </c>
      <c r="AU111">
        <v>1</v>
      </c>
      <c r="AV111" t="s">
        <v>19</v>
      </c>
      <c r="AW111" t="s">
        <v>19</v>
      </c>
    </row>
    <row r="112" spans="1:49">
      <c r="A112" t="s">
        <v>974</v>
      </c>
      <c r="B112">
        <v>304</v>
      </c>
      <c r="C112">
        <v>121</v>
      </c>
      <c r="D112">
        <v>79</v>
      </c>
      <c r="E112">
        <v>104</v>
      </c>
      <c r="F112">
        <v>46</v>
      </c>
      <c r="G112">
        <v>1</v>
      </c>
      <c r="H112">
        <v>17</v>
      </c>
      <c r="I112">
        <v>28</v>
      </c>
      <c r="J112">
        <v>16</v>
      </c>
      <c r="K112">
        <v>5</v>
      </c>
      <c r="L112">
        <v>6</v>
      </c>
      <c r="M112">
        <v>5</v>
      </c>
      <c r="N112">
        <v>11</v>
      </c>
      <c r="O112">
        <v>5</v>
      </c>
      <c r="P112" t="s">
        <v>19</v>
      </c>
      <c r="Q112">
        <v>6</v>
      </c>
      <c r="R112">
        <v>153</v>
      </c>
      <c r="S112">
        <v>84</v>
      </c>
      <c r="T112">
        <v>20</v>
      </c>
      <c r="U112">
        <v>49</v>
      </c>
      <c r="V112">
        <v>102</v>
      </c>
      <c r="W112">
        <v>71</v>
      </c>
      <c r="X112">
        <v>12</v>
      </c>
      <c r="Y112">
        <v>19</v>
      </c>
      <c r="Z112">
        <v>28</v>
      </c>
      <c r="AA112">
        <v>11</v>
      </c>
      <c r="AB112">
        <v>14</v>
      </c>
      <c r="AC112">
        <v>3</v>
      </c>
      <c r="AD112">
        <v>30</v>
      </c>
      <c r="AE112">
        <v>10</v>
      </c>
      <c r="AF112">
        <v>13</v>
      </c>
      <c r="AG112">
        <v>7</v>
      </c>
      <c r="AH112">
        <v>5</v>
      </c>
      <c r="AI112">
        <v>1</v>
      </c>
      <c r="AJ112">
        <v>4</v>
      </c>
      <c r="AK112" t="s">
        <v>19</v>
      </c>
      <c r="AL112" t="s">
        <v>19</v>
      </c>
      <c r="AM112" t="s">
        <v>19</v>
      </c>
      <c r="AN112" t="s">
        <v>19</v>
      </c>
      <c r="AO112" t="s">
        <v>19</v>
      </c>
      <c r="AP112">
        <v>6</v>
      </c>
      <c r="AQ112">
        <v>1</v>
      </c>
      <c r="AR112">
        <v>5</v>
      </c>
      <c r="AS112" t="s">
        <v>19</v>
      </c>
      <c r="AT112">
        <v>9</v>
      </c>
      <c r="AU112">
        <v>3</v>
      </c>
      <c r="AV112" t="s">
        <v>19</v>
      </c>
      <c r="AW112">
        <v>6</v>
      </c>
    </row>
    <row r="113" spans="1:49">
      <c r="A113" t="s">
        <v>973</v>
      </c>
      <c r="B113">
        <v>243</v>
      </c>
      <c r="C113">
        <v>94</v>
      </c>
      <c r="D113">
        <v>85</v>
      </c>
      <c r="E113">
        <v>64</v>
      </c>
      <c r="F113">
        <v>18</v>
      </c>
      <c r="G113">
        <v>5</v>
      </c>
      <c r="H113">
        <v>7</v>
      </c>
      <c r="I113">
        <v>6</v>
      </c>
      <c r="J113">
        <v>9</v>
      </c>
      <c r="K113" t="s">
        <v>19</v>
      </c>
      <c r="L113">
        <v>8</v>
      </c>
      <c r="M113">
        <v>1</v>
      </c>
      <c r="N113">
        <v>18</v>
      </c>
      <c r="O113">
        <v>7</v>
      </c>
      <c r="P113">
        <v>6</v>
      </c>
      <c r="Q113">
        <v>5</v>
      </c>
      <c r="R113">
        <v>124</v>
      </c>
      <c r="S113">
        <v>65</v>
      </c>
      <c r="T113">
        <v>22</v>
      </c>
      <c r="U113">
        <v>37</v>
      </c>
      <c r="V113">
        <v>74</v>
      </c>
      <c r="W113">
        <v>45</v>
      </c>
      <c r="X113">
        <v>17</v>
      </c>
      <c r="Y113">
        <v>12</v>
      </c>
      <c r="Z113">
        <v>29</v>
      </c>
      <c r="AA113">
        <v>9</v>
      </c>
      <c r="AB113">
        <v>17</v>
      </c>
      <c r="AC113">
        <v>3</v>
      </c>
      <c r="AD113">
        <v>19</v>
      </c>
      <c r="AE113">
        <v>4</v>
      </c>
      <c r="AF113">
        <v>13</v>
      </c>
      <c r="AG113">
        <v>2</v>
      </c>
      <c r="AH113">
        <v>8</v>
      </c>
      <c r="AI113">
        <v>1</v>
      </c>
      <c r="AJ113">
        <v>3</v>
      </c>
      <c r="AK113">
        <v>4</v>
      </c>
      <c r="AL113">
        <v>7</v>
      </c>
      <c r="AM113" t="s">
        <v>19</v>
      </c>
      <c r="AN113">
        <v>2</v>
      </c>
      <c r="AO113">
        <v>5</v>
      </c>
      <c r="AP113">
        <v>11</v>
      </c>
      <c r="AQ113">
        <v>3</v>
      </c>
      <c r="AR113">
        <v>7</v>
      </c>
      <c r="AS113">
        <v>1</v>
      </c>
      <c r="AT113" t="s">
        <v>19</v>
      </c>
      <c r="AU113" t="s">
        <v>19</v>
      </c>
      <c r="AV113" t="s">
        <v>19</v>
      </c>
      <c r="AW113" t="s">
        <v>19</v>
      </c>
    </row>
    <row r="114" spans="1:49">
      <c r="A114" t="s">
        <v>972</v>
      </c>
      <c r="B114">
        <v>94</v>
      </c>
      <c r="C114">
        <v>50</v>
      </c>
      <c r="D114">
        <v>33</v>
      </c>
      <c r="E114">
        <v>11</v>
      </c>
      <c r="F114">
        <v>8</v>
      </c>
      <c r="G114">
        <v>1</v>
      </c>
      <c r="H114">
        <v>7</v>
      </c>
      <c r="I114" t="s">
        <v>19</v>
      </c>
      <c r="J114">
        <v>4</v>
      </c>
      <c r="K114">
        <v>3</v>
      </c>
      <c r="L114">
        <v>1</v>
      </c>
      <c r="M114" t="s">
        <v>19</v>
      </c>
      <c r="N114">
        <v>5</v>
      </c>
      <c r="O114">
        <v>3</v>
      </c>
      <c r="P114">
        <v>1</v>
      </c>
      <c r="Q114">
        <v>1</v>
      </c>
      <c r="R114">
        <v>46</v>
      </c>
      <c r="S114">
        <v>34</v>
      </c>
      <c r="T114">
        <v>3</v>
      </c>
      <c r="U114">
        <v>9</v>
      </c>
      <c r="V114">
        <v>27</v>
      </c>
      <c r="W114">
        <v>23</v>
      </c>
      <c r="X114">
        <v>2</v>
      </c>
      <c r="Y114">
        <v>2</v>
      </c>
      <c r="Z114">
        <v>13</v>
      </c>
      <c r="AA114">
        <v>5</v>
      </c>
      <c r="AB114">
        <v>8</v>
      </c>
      <c r="AC114" t="s">
        <v>19</v>
      </c>
      <c r="AD114">
        <v>13</v>
      </c>
      <c r="AE114">
        <v>3</v>
      </c>
      <c r="AF114">
        <v>9</v>
      </c>
      <c r="AG114">
        <v>1</v>
      </c>
      <c r="AH114">
        <v>1</v>
      </c>
      <c r="AI114" t="s">
        <v>19</v>
      </c>
      <c r="AJ114">
        <v>1</v>
      </c>
      <c r="AK114" t="s">
        <v>19</v>
      </c>
      <c r="AL114" t="s">
        <v>19</v>
      </c>
      <c r="AM114" t="s">
        <v>19</v>
      </c>
      <c r="AN114" t="s">
        <v>19</v>
      </c>
      <c r="AO114" t="s">
        <v>19</v>
      </c>
      <c r="AP114">
        <v>4</v>
      </c>
      <c r="AQ114">
        <v>1</v>
      </c>
      <c r="AR114">
        <v>3</v>
      </c>
      <c r="AS114" t="s">
        <v>19</v>
      </c>
      <c r="AT114" t="s">
        <v>19</v>
      </c>
      <c r="AU114" t="s">
        <v>19</v>
      </c>
      <c r="AV114" t="s">
        <v>19</v>
      </c>
      <c r="AW114" t="s">
        <v>19</v>
      </c>
    </row>
    <row r="115" spans="1:49">
      <c r="A115" t="s">
        <v>971</v>
      </c>
      <c r="B115">
        <v>257</v>
      </c>
      <c r="C115">
        <v>125</v>
      </c>
      <c r="D115">
        <v>80</v>
      </c>
      <c r="E115">
        <v>52</v>
      </c>
      <c r="F115">
        <v>27</v>
      </c>
      <c r="G115">
        <v>5</v>
      </c>
      <c r="H115">
        <v>16</v>
      </c>
      <c r="I115">
        <v>6</v>
      </c>
      <c r="J115">
        <v>7</v>
      </c>
      <c r="K115">
        <v>1</v>
      </c>
      <c r="L115">
        <v>2</v>
      </c>
      <c r="M115">
        <v>4</v>
      </c>
      <c r="N115">
        <v>14</v>
      </c>
      <c r="O115">
        <v>10</v>
      </c>
      <c r="P115">
        <v>2</v>
      </c>
      <c r="Q115">
        <v>2</v>
      </c>
      <c r="R115">
        <v>132</v>
      </c>
      <c r="S115">
        <v>95</v>
      </c>
      <c r="T115">
        <v>6</v>
      </c>
      <c r="U115">
        <v>31</v>
      </c>
      <c r="V115">
        <v>64</v>
      </c>
      <c r="W115">
        <v>54</v>
      </c>
      <c r="X115">
        <v>5</v>
      </c>
      <c r="Y115">
        <v>5</v>
      </c>
      <c r="Z115">
        <v>31</v>
      </c>
      <c r="AA115">
        <v>3</v>
      </c>
      <c r="AB115">
        <v>24</v>
      </c>
      <c r="AC115">
        <v>4</v>
      </c>
      <c r="AD115">
        <v>34</v>
      </c>
      <c r="AE115">
        <v>5</v>
      </c>
      <c r="AF115">
        <v>25</v>
      </c>
      <c r="AG115">
        <v>4</v>
      </c>
      <c r="AH115">
        <v>3</v>
      </c>
      <c r="AI115" t="s">
        <v>19</v>
      </c>
      <c r="AJ115">
        <v>2</v>
      </c>
      <c r="AK115">
        <v>1</v>
      </c>
      <c r="AL115" t="s">
        <v>19</v>
      </c>
      <c r="AM115" t="s">
        <v>19</v>
      </c>
      <c r="AN115" t="s">
        <v>19</v>
      </c>
      <c r="AO115" t="s">
        <v>19</v>
      </c>
      <c r="AP115">
        <v>8</v>
      </c>
      <c r="AQ115">
        <v>5</v>
      </c>
      <c r="AR115">
        <v>3</v>
      </c>
      <c r="AS115" t="s">
        <v>19</v>
      </c>
      <c r="AT115">
        <v>1</v>
      </c>
      <c r="AU115">
        <v>1</v>
      </c>
      <c r="AV115" t="s">
        <v>19</v>
      </c>
      <c r="AW115" t="s">
        <v>19</v>
      </c>
    </row>
    <row r="116" spans="1:49">
      <c r="A116" t="s">
        <v>970</v>
      </c>
      <c r="B116">
        <v>223</v>
      </c>
      <c r="C116">
        <v>125</v>
      </c>
      <c r="D116">
        <v>49</v>
      </c>
      <c r="E116">
        <v>49</v>
      </c>
      <c r="F116">
        <v>14</v>
      </c>
      <c r="G116">
        <v>7</v>
      </c>
      <c r="H116">
        <v>6</v>
      </c>
      <c r="I116">
        <v>1</v>
      </c>
      <c r="J116">
        <v>11</v>
      </c>
      <c r="K116">
        <v>5</v>
      </c>
      <c r="L116">
        <v>4</v>
      </c>
      <c r="M116">
        <v>2</v>
      </c>
      <c r="N116">
        <v>12</v>
      </c>
      <c r="O116">
        <v>3</v>
      </c>
      <c r="P116">
        <v>4</v>
      </c>
      <c r="Q116">
        <v>5</v>
      </c>
      <c r="R116">
        <v>123</v>
      </c>
      <c r="S116">
        <v>95</v>
      </c>
      <c r="T116">
        <v>1</v>
      </c>
      <c r="U116">
        <v>27</v>
      </c>
      <c r="V116">
        <v>67</v>
      </c>
      <c r="W116">
        <v>58</v>
      </c>
      <c r="X116">
        <v>1</v>
      </c>
      <c r="Y116">
        <v>8</v>
      </c>
      <c r="Z116">
        <v>31</v>
      </c>
      <c r="AA116">
        <v>6</v>
      </c>
      <c r="AB116">
        <v>21</v>
      </c>
      <c r="AC116">
        <v>4</v>
      </c>
      <c r="AD116">
        <v>19</v>
      </c>
      <c r="AE116">
        <v>5</v>
      </c>
      <c r="AF116">
        <v>8</v>
      </c>
      <c r="AG116">
        <v>6</v>
      </c>
      <c r="AH116">
        <v>5</v>
      </c>
      <c r="AI116" t="s">
        <v>19</v>
      </c>
      <c r="AJ116">
        <v>2</v>
      </c>
      <c r="AK116">
        <v>3</v>
      </c>
      <c r="AL116" t="s">
        <v>19</v>
      </c>
      <c r="AM116" t="s">
        <v>19</v>
      </c>
      <c r="AN116" t="s">
        <v>19</v>
      </c>
      <c r="AO116" t="s">
        <v>19</v>
      </c>
      <c r="AP116">
        <v>8</v>
      </c>
      <c r="AQ116">
        <v>4</v>
      </c>
      <c r="AR116">
        <v>3</v>
      </c>
      <c r="AS116">
        <v>1</v>
      </c>
      <c r="AT116" t="s">
        <v>19</v>
      </c>
      <c r="AU116" t="s">
        <v>19</v>
      </c>
      <c r="AV116" t="s">
        <v>19</v>
      </c>
      <c r="AW116" t="s">
        <v>19</v>
      </c>
    </row>
    <row r="117" spans="1:49">
      <c r="A117" t="s">
        <v>969</v>
      </c>
      <c r="B117">
        <v>176</v>
      </c>
      <c r="C117">
        <v>120</v>
      </c>
      <c r="D117">
        <v>30</v>
      </c>
      <c r="E117">
        <v>26</v>
      </c>
      <c r="F117">
        <v>11</v>
      </c>
      <c r="G117">
        <v>1</v>
      </c>
      <c r="H117">
        <v>6</v>
      </c>
      <c r="I117">
        <v>4</v>
      </c>
      <c r="J117">
        <v>17</v>
      </c>
      <c r="K117">
        <v>13</v>
      </c>
      <c r="L117">
        <v>1</v>
      </c>
      <c r="M117">
        <v>3</v>
      </c>
      <c r="N117">
        <v>11</v>
      </c>
      <c r="O117">
        <v>7</v>
      </c>
      <c r="P117" t="s">
        <v>19</v>
      </c>
      <c r="Q117">
        <v>4</v>
      </c>
      <c r="R117">
        <v>96</v>
      </c>
      <c r="S117">
        <v>84</v>
      </c>
      <c r="T117" t="s">
        <v>19</v>
      </c>
      <c r="U117">
        <v>12</v>
      </c>
      <c r="V117">
        <v>74</v>
      </c>
      <c r="W117">
        <v>70</v>
      </c>
      <c r="X117" t="s">
        <v>19</v>
      </c>
      <c r="Y117">
        <v>4</v>
      </c>
      <c r="Z117">
        <v>20</v>
      </c>
      <c r="AA117">
        <v>8</v>
      </c>
      <c r="AB117">
        <v>9</v>
      </c>
      <c r="AC117">
        <v>3</v>
      </c>
      <c r="AD117">
        <v>11</v>
      </c>
      <c r="AE117">
        <v>4</v>
      </c>
      <c r="AF117">
        <v>7</v>
      </c>
      <c r="AG117" t="s">
        <v>19</v>
      </c>
      <c r="AH117">
        <v>2</v>
      </c>
      <c r="AI117" t="s">
        <v>19</v>
      </c>
      <c r="AJ117">
        <v>2</v>
      </c>
      <c r="AK117" t="s">
        <v>19</v>
      </c>
      <c r="AL117">
        <v>1</v>
      </c>
      <c r="AM117" t="s">
        <v>19</v>
      </c>
      <c r="AN117">
        <v>1</v>
      </c>
      <c r="AO117" t="s">
        <v>19</v>
      </c>
      <c r="AP117">
        <v>6</v>
      </c>
      <c r="AQ117">
        <v>3</v>
      </c>
      <c r="AR117">
        <v>3</v>
      </c>
      <c r="AS117" t="s">
        <v>19</v>
      </c>
      <c r="AT117">
        <v>1</v>
      </c>
      <c r="AU117" t="s">
        <v>19</v>
      </c>
      <c r="AV117">
        <v>1</v>
      </c>
      <c r="AW117" t="s">
        <v>19</v>
      </c>
    </row>
    <row r="118" spans="1:49">
      <c r="A118" t="s">
        <v>968</v>
      </c>
      <c r="B118">
        <v>124</v>
      </c>
      <c r="C118">
        <v>69</v>
      </c>
      <c r="D118">
        <v>30</v>
      </c>
      <c r="E118">
        <v>25</v>
      </c>
      <c r="F118">
        <v>7</v>
      </c>
      <c r="G118">
        <v>3</v>
      </c>
      <c r="H118">
        <v>4</v>
      </c>
      <c r="I118" t="s">
        <v>19</v>
      </c>
      <c r="J118">
        <v>1</v>
      </c>
      <c r="K118">
        <v>1</v>
      </c>
      <c r="L118" t="s">
        <v>19</v>
      </c>
      <c r="M118" t="s">
        <v>19</v>
      </c>
      <c r="N118">
        <v>7</v>
      </c>
      <c r="O118">
        <v>6</v>
      </c>
      <c r="P118" t="s">
        <v>19</v>
      </c>
      <c r="Q118">
        <v>1</v>
      </c>
      <c r="R118">
        <v>72</v>
      </c>
      <c r="S118">
        <v>48</v>
      </c>
      <c r="T118">
        <v>4</v>
      </c>
      <c r="U118">
        <v>20</v>
      </c>
      <c r="V118">
        <v>38</v>
      </c>
      <c r="W118">
        <v>32</v>
      </c>
      <c r="X118">
        <v>3</v>
      </c>
      <c r="Y118">
        <v>3</v>
      </c>
      <c r="Z118">
        <v>22</v>
      </c>
      <c r="AA118">
        <v>6</v>
      </c>
      <c r="AB118">
        <v>14</v>
      </c>
      <c r="AC118">
        <v>2</v>
      </c>
      <c r="AD118">
        <v>13</v>
      </c>
      <c r="AE118">
        <v>5</v>
      </c>
      <c r="AF118">
        <v>7</v>
      </c>
      <c r="AG118">
        <v>1</v>
      </c>
      <c r="AH118" t="s">
        <v>19</v>
      </c>
      <c r="AI118" t="s">
        <v>19</v>
      </c>
      <c r="AJ118" t="s">
        <v>19</v>
      </c>
      <c r="AK118" t="s">
        <v>19</v>
      </c>
      <c r="AL118" t="s">
        <v>19</v>
      </c>
      <c r="AM118" t="s">
        <v>19</v>
      </c>
      <c r="AN118" t="s">
        <v>19</v>
      </c>
      <c r="AO118" t="s">
        <v>19</v>
      </c>
      <c r="AP118">
        <v>2</v>
      </c>
      <c r="AQ118" t="s">
        <v>19</v>
      </c>
      <c r="AR118">
        <v>1</v>
      </c>
      <c r="AS118">
        <v>1</v>
      </c>
      <c r="AT118" t="s">
        <v>19</v>
      </c>
      <c r="AU118" t="s">
        <v>19</v>
      </c>
      <c r="AV118" t="s">
        <v>19</v>
      </c>
      <c r="AW118" t="s">
        <v>19</v>
      </c>
    </row>
    <row r="119" spans="1:49">
      <c r="A119" t="s">
        <v>967</v>
      </c>
      <c r="B119">
        <v>238</v>
      </c>
      <c r="C119">
        <v>131</v>
      </c>
      <c r="D119">
        <v>62</v>
      </c>
      <c r="E119">
        <v>45</v>
      </c>
      <c r="F119">
        <v>15</v>
      </c>
      <c r="G119">
        <v>4</v>
      </c>
      <c r="H119">
        <v>8</v>
      </c>
      <c r="I119">
        <v>3</v>
      </c>
      <c r="J119">
        <v>8</v>
      </c>
      <c r="K119">
        <v>5</v>
      </c>
      <c r="L119">
        <v>2</v>
      </c>
      <c r="M119">
        <v>1</v>
      </c>
      <c r="N119">
        <v>12</v>
      </c>
      <c r="O119">
        <v>7</v>
      </c>
      <c r="P119" t="s">
        <v>19</v>
      </c>
      <c r="Q119">
        <v>5</v>
      </c>
      <c r="R119">
        <v>130</v>
      </c>
      <c r="S119">
        <v>103</v>
      </c>
      <c r="T119" t="s">
        <v>19</v>
      </c>
      <c r="U119">
        <v>27</v>
      </c>
      <c r="V119">
        <v>77</v>
      </c>
      <c r="W119">
        <v>66</v>
      </c>
      <c r="X119" t="s">
        <v>19</v>
      </c>
      <c r="Y119">
        <v>11</v>
      </c>
      <c r="Z119">
        <v>38</v>
      </c>
      <c r="AA119">
        <v>8</v>
      </c>
      <c r="AB119">
        <v>26</v>
      </c>
      <c r="AC119">
        <v>4</v>
      </c>
      <c r="AD119">
        <v>24</v>
      </c>
      <c r="AE119">
        <v>1</v>
      </c>
      <c r="AF119">
        <v>19</v>
      </c>
      <c r="AG119">
        <v>4</v>
      </c>
      <c r="AH119">
        <v>2</v>
      </c>
      <c r="AI119">
        <v>1</v>
      </c>
      <c r="AJ119">
        <v>1</v>
      </c>
      <c r="AK119" t="s">
        <v>19</v>
      </c>
      <c r="AL119">
        <v>2</v>
      </c>
      <c r="AM119" t="s">
        <v>19</v>
      </c>
      <c r="AN119">
        <v>2</v>
      </c>
      <c r="AO119" t="s">
        <v>19</v>
      </c>
      <c r="AP119">
        <v>6</v>
      </c>
      <c r="AQ119">
        <v>2</v>
      </c>
      <c r="AR119">
        <v>4</v>
      </c>
      <c r="AS119" t="s">
        <v>19</v>
      </c>
      <c r="AT119">
        <v>1</v>
      </c>
      <c r="AU119" t="s">
        <v>19</v>
      </c>
      <c r="AV119" t="s">
        <v>19</v>
      </c>
      <c r="AW119">
        <v>1</v>
      </c>
    </row>
    <row r="120" spans="1:49">
      <c r="A120" t="s">
        <v>966</v>
      </c>
      <c r="B120">
        <v>248</v>
      </c>
      <c r="C120">
        <v>136</v>
      </c>
      <c r="D120">
        <v>58</v>
      </c>
      <c r="E120">
        <v>54</v>
      </c>
      <c r="F120">
        <v>24</v>
      </c>
      <c r="G120">
        <v>1</v>
      </c>
      <c r="H120">
        <v>12</v>
      </c>
      <c r="I120">
        <v>11</v>
      </c>
      <c r="J120">
        <v>8</v>
      </c>
      <c r="K120">
        <v>3</v>
      </c>
      <c r="L120">
        <v>1</v>
      </c>
      <c r="M120">
        <v>4</v>
      </c>
      <c r="N120">
        <v>12</v>
      </c>
      <c r="O120">
        <v>7</v>
      </c>
      <c r="P120">
        <v>1</v>
      </c>
      <c r="Q120">
        <v>4</v>
      </c>
      <c r="R120">
        <v>137</v>
      </c>
      <c r="S120">
        <v>102</v>
      </c>
      <c r="T120">
        <v>6</v>
      </c>
      <c r="U120">
        <v>29</v>
      </c>
      <c r="V120">
        <v>101</v>
      </c>
      <c r="W120">
        <v>79</v>
      </c>
      <c r="X120">
        <v>5</v>
      </c>
      <c r="Y120">
        <v>17</v>
      </c>
      <c r="Z120">
        <v>31</v>
      </c>
      <c r="AA120">
        <v>16</v>
      </c>
      <c r="AB120">
        <v>14</v>
      </c>
      <c r="AC120">
        <v>1</v>
      </c>
      <c r="AD120">
        <v>18</v>
      </c>
      <c r="AE120">
        <v>6</v>
      </c>
      <c r="AF120">
        <v>10</v>
      </c>
      <c r="AG120">
        <v>2</v>
      </c>
      <c r="AH120">
        <v>4</v>
      </c>
      <c r="AI120">
        <v>1</v>
      </c>
      <c r="AJ120">
        <v>3</v>
      </c>
      <c r="AK120" t="s">
        <v>19</v>
      </c>
      <c r="AL120">
        <v>2</v>
      </c>
      <c r="AM120" t="s">
        <v>19</v>
      </c>
      <c r="AN120" t="s">
        <v>19</v>
      </c>
      <c r="AO120">
        <v>2</v>
      </c>
      <c r="AP120">
        <v>9</v>
      </c>
      <c r="AQ120" t="s">
        <v>19</v>
      </c>
      <c r="AR120">
        <v>8</v>
      </c>
      <c r="AS120">
        <v>1</v>
      </c>
      <c r="AT120">
        <v>3</v>
      </c>
      <c r="AU120" t="s">
        <v>19</v>
      </c>
      <c r="AV120">
        <v>3</v>
      </c>
      <c r="AW120" t="s">
        <v>19</v>
      </c>
    </row>
    <row r="121" spans="1:49">
      <c r="A121" t="s">
        <v>965</v>
      </c>
      <c r="B121">
        <v>8</v>
      </c>
      <c r="C121">
        <v>3</v>
      </c>
      <c r="D121" t="s">
        <v>19</v>
      </c>
      <c r="E121">
        <v>5</v>
      </c>
      <c r="F121">
        <v>3</v>
      </c>
      <c r="G121" t="s">
        <v>19</v>
      </c>
      <c r="H121" t="s">
        <v>19</v>
      </c>
      <c r="I121">
        <v>3</v>
      </c>
      <c r="J121">
        <v>2</v>
      </c>
      <c r="K121">
        <v>2</v>
      </c>
      <c r="L121" t="s">
        <v>19</v>
      </c>
      <c r="M121" t="s">
        <v>19</v>
      </c>
      <c r="N121">
        <v>1</v>
      </c>
      <c r="O121">
        <v>1</v>
      </c>
      <c r="P121" t="s">
        <v>19</v>
      </c>
      <c r="Q121" t="s">
        <v>19</v>
      </c>
      <c r="R121" t="s">
        <v>19</v>
      </c>
      <c r="S121" t="s">
        <v>19</v>
      </c>
      <c r="T121" t="s">
        <v>19</v>
      </c>
      <c r="U121" t="s">
        <v>19</v>
      </c>
      <c r="V121" t="s">
        <v>19</v>
      </c>
      <c r="W121" t="s">
        <v>19</v>
      </c>
      <c r="X121" t="s">
        <v>19</v>
      </c>
      <c r="Y121" t="s">
        <v>19</v>
      </c>
      <c r="Z121">
        <v>1</v>
      </c>
      <c r="AA121" t="s">
        <v>19</v>
      </c>
      <c r="AB121" t="s">
        <v>19</v>
      </c>
      <c r="AC121">
        <v>1</v>
      </c>
      <c r="AD121">
        <v>1</v>
      </c>
      <c r="AE121" t="s">
        <v>19</v>
      </c>
      <c r="AF121" t="s">
        <v>19</v>
      </c>
      <c r="AG121">
        <v>1</v>
      </c>
      <c r="AH121" t="s">
        <v>19</v>
      </c>
      <c r="AI121" t="s">
        <v>19</v>
      </c>
      <c r="AJ121" t="s">
        <v>19</v>
      </c>
      <c r="AK121" t="s">
        <v>19</v>
      </c>
      <c r="AL121" t="s">
        <v>19</v>
      </c>
      <c r="AM121" t="s">
        <v>19</v>
      </c>
      <c r="AN121" t="s">
        <v>19</v>
      </c>
      <c r="AO121" t="s">
        <v>19</v>
      </c>
      <c r="AP121" t="s">
        <v>19</v>
      </c>
      <c r="AQ121" t="s">
        <v>19</v>
      </c>
      <c r="AR121" t="s">
        <v>19</v>
      </c>
      <c r="AS121" t="s">
        <v>19</v>
      </c>
      <c r="AT121" t="s">
        <v>19</v>
      </c>
      <c r="AU121" t="s">
        <v>19</v>
      </c>
      <c r="AV121" t="s">
        <v>19</v>
      </c>
      <c r="AW121" t="s">
        <v>19</v>
      </c>
    </row>
    <row r="122" spans="1:49">
      <c r="A122" t="s">
        <v>964</v>
      </c>
      <c r="B122">
        <v>284</v>
      </c>
      <c r="C122">
        <v>177</v>
      </c>
      <c r="D122">
        <v>72</v>
      </c>
      <c r="E122">
        <v>35</v>
      </c>
      <c r="F122">
        <v>19</v>
      </c>
      <c r="G122">
        <v>4</v>
      </c>
      <c r="H122">
        <v>13</v>
      </c>
      <c r="I122">
        <v>2</v>
      </c>
      <c r="J122">
        <v>15</v>
      </c>
      <c r="K122">
        <v>9</v>
      </c>
      <c r="L122">
        <v>3</v>
      </c>
      <c r="M122">
        <v>3</v>
      </c>
      <c r="N122">
        <v>18</v>
      </c>
      <c r="O122">
        <v>12</v>
      </c>
      <c r="P122">
        <v>1</v>
      </c>
      <c r="Q122">
        <v>5</v>
      </c>
      <c r="R122">
        <v>150</v>
      </c>
      <c r="S122">
        <v>133</v>
      </c>
      <c r="T122">
        <v>2</v>
      </c>
      <c r="U122">
        <v>15</v>
      </c>
      <c r="V122">
        <v>92</v>
      </c>
      <c r="W122">
        <v>86</v>
      </c>
      <c r="X122">
        <v>2</v>
      </c>
      <c r="Y122">
        <v>4</v>
      </c>
      <c r="Z122">
        <v>49</v>
      </c>
      <c r="AA122">
        <v>8</v>
      </c>
      <c r="AB122">
        <v>35</v>
      </c>
      <c r="AC122">
        <v>6</v>
      </c>
      <c r="AD122">
        <v>19</v>
      </c>
      <c r="AE122">
        <v>7</v>
      </c>
      <c r="AF122">
        <v>11</v>
      </c>
      <c r="AG122">
        <v>1</v>
      </c>
      <c r="AH122">
        <v>5</v>
      </c>
      <c r="AI122" t="s">
        <v>19</v>
      </c>
      <c r="AJ122">
        <v>3</v>
      </c>
      <c r="AK122">
        <v>2</v>
      </c>
      <c r="AL122">
        <v>1</v>
      </c>
      <c r="AM122" t="s">
        <v>19</v>
      </c>
      <c r="AN122">
        <v>1</v>
      </c>
      <c r="AO122" t="s">
        <v>19</v>
      </c>
      <c r="AP122">
        <v>7</v>
      </c>
      <c r="AQ122">
        <v>3</v>
      </c>
      <c r="AR122">
        <v>3</v>
      </c>
      <c r="AS122">
        <v>1</v>
      </c>
      <c r="AT122">
        <v>1</v>
      </c>
      <c r="AU122">
        <v>1</v>
      </c>
      <c r="AV122" t="s">
        <v>19</v>
      </c>
      <c r="AW122" t="s">
        <v>19</v>
      </c>
    </row>
    <row r="123" spans="1:49">
      <c r="A123" t="s">
        <v>963</v>
      </c>
      <c r="B123">
        <v>133</v>
      </c>
      <c r="C123">
        <v>69</v>
      </c>
      <c r="D123">
        <v>22</v>
      </c>
      <c r="E123">
        <v>42</v>
      </c>
      <c r="F123">
        <v>8</v>
      </c>
      <c r="G123">
        <v>2</v>
      </c>
      <c r="H123">
        <v>3</v>
      </c>
      <c r="I123">
        <v>3</v>
      </c>
      <c r="J123">
        <v>4</v>
      </c>
      <c r="K123">
        <v>1</v>
      </c>
      <c r="L123">
        <v>1</v>
      </c>
      <c r="M123">
        <v>2</v>
      </c>
      <c r="N123">
        <v>7</v>
      </c>
      <c r="O123">
        <v>4</v>
      </c>
      <c r="P123" t="s">
        <v>19</v>
      </c>
      <c r="Q123">
        <v>3</v>
      </c>
      <c r="R123">
        <v>75</v>
      </c>
      <c r="S123">
        <v>59</v>
      </c>
      <c r="T123" t="s">
        <v>19</v>
      </c>
      <c r="U123">
        <v>16</v>
      </c>
      <c r="V123">
        <v>39</v>
      </c>
      <c r="W123">
        <v>34</v>
      </c>
      <c r="X123" t="s">
        <v>19</v>
      </c>
      <c r="Y123">
        <v>5</v>
      </c>
      <c r="Z123">
        <v>25</v>
      </c>
      <c r="AA123">
        <v>2</v>
      </c>
      <c r="AB123">
        <v>11</v>
      </c>
      <c r="AC123">
        <v>12</v>
      </c>
      <c r="AD123">
        <v>6</v>
      </c>
      <c r="AE123">
        <v>1</v>
      </c>
      <c r="AF123">
        <v>5</v>
      </c>
      <c r="AG123" t="s">
        <v>19</v>
      </c>
      <c r="AH123">
        <v>4</v>
      </c>
      <c r="AI123" t="s">
        <v>19</v>
      </c>
      <c r="AJ123" t="s">
        <v>19</v>
      </c>
      <c r="AK123">
        <v>4</v>
      </c>
      <c r="AL123" t="s">
        <v>19</v>
      </c>
      <c r="AM123" t="s">
        <v>19</v>
      </c>
      <c r="AN123" t="s">
        <v>19</v>
      </c>
      <c r="AO123" t="s">
        <v>19</v>
      </c>
      <c r="AP123">
        <v>4</v>
      </c>
      <c r="AQ123" t="s">
        <v>19</v>
      </c>
      <c r="AR123">
        <v>2</v>
      </c>
      <c r="AS123">
        <v>2</v>
      </c>
      <c r="AT123" t="s">
        <v>19</v>
      </c>
      <c r="AU123" t="s">
        <v>19</v>
      </c>
      <c r="AV123" t="s">
        <v>19</v>
      </c>
      <c r="AW123" t="s">
        <v>19</v>
      </c>
    </row>
  </sheetData>
  <phoneticPr fontId="40"/>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tabColor theme="8"/>
  </sheetPr>
  <dimension ref="A1:AW123"/>
  <sheetViews>
    <sheetView topLeftCell="F1" workbookViewId="0"/>
  </sheetViews>
  <sheetFormatPr defaultRowHeight="13.5"/>
  <sheetData>
    <row r="1" spans="1:49">
      <c r="A1" t="s">
        <v>1083</v>
      </c>
      <c r="B1" t="s">
        <v>787</v>
      </c>
      <c r="C1" s="271">
        <v>42278</v>
      </c>
    </row>
    <row r="2" spans="1:49">
      <c r="A2" t="s">
        <v>1082</v>
      </c>
      <c r="B2" t="s">
        <v>2570</v>
      </c>
    </row>
    <row r="3" spans="1:49">
      <c r="A3" t="s">
        <v>784</v>
      </c>
    </row>
    <row r="4" spans="1:49">
      <c r="A4" t="s">
        <v>1080</v>
      </c>
    </row>
    <row r="5" spans="1:49">
      <c r="A5" t="s">
        <v>1079</v>
      </c>
    </row>
    <row r="6" spans="1:49">
      <c r="B6" t="s">
        <v>123</v>
      </c>
      <c r="F6" t="s">
        <v>1086</v>
      </c>
      <c r="J6" t="s">
        <v>779</v>
      </c>
      <c r="N6" t="s">
        <v>778</v>
      </c>
      <c r="R6" t="s">
        <v>777</v>
      </c>
      <c r="V6" t="s">
        <v>1085</v>
      </c>
      <c r="Z6" t="s">
        <v>773</v>
      </c>
      <c r="AD6" t="s">
        <v>772</v>
      </c>
      <c r="AH6" t="s">
        <v>771</v>
      </c>
      <c r="AL6" t="s">
        <v>769</v>
      </c>
      <c r="AP6" t="s">
        <v>775</v>
      </c>
      <c r="AT6" t="s">
        <v>794</v>
      </c>
    </row>
    <row r="7" spans="1:49">
      <c r="B7" t="s">
        <v>123</v>
      </c>
      <c r="C7" t="s">
        <v>766</v>
      </c>
      <c r="E7" t="s">
        <v>765</v>
      </c>
      <c r="F7" t="s">
        <v>123</v>
      </c>
      <c r="G7" t="s">
        <v>766</v>
      </c>
      <c r="I7" t="s">
        <v>765</v>
      </c>
      <c r="J7" t="s">
        <v>123</v>
      </c>
      <c r="K7" t="s">
        <v>766</v>
      </c>
      <c r="M7" t="s">
        <v>765</v>
      </c>
      <c r="N7" t="s">
        <v>123</v>
      </c>
      <c r="O7" t="s">
        <v>766</v>
      </c>
      <c r="Q7" t="s">
        <v>765</v>
      </c>
      <c r="R7" t="s">
        <v>123</v>
      </c>
      <c r="S7" t="s">
        <v>766</v>
      </c>
      <c r="U7" t="s">
        <v>765</v>
      </c>
      <c r="V7" t="s">
        <v>123</v>
      </c>
      <c r="W7" t="s">
        <v>766</v>
      </c>
      <c r="Y7" t="s">
        <v>765</v>
      </c>
      <c r="Z7" t="s">
        <v>123</v>
      </c>
      <c r="AA7" t="s">
        <v>766</v>
      </c>
      <c r="AC7" t="s">
        <v>765</v>
      </c>
      <c r="AD7" t="s">
        <v>123</v>
      </c>
      <c r="AE7" t="s">
        <v>766</v>
      </c>
      <c r="AG7" t="s">
        <v>765</v>
      </c>
      <c r="AH7" t="s">
        <v>123</v>
      </c>
      <c r="AI7" t="s">
        <v>766</v>
      </c>
      <c r="AK7" t="s">
        <v>765</v>
      </c>
      <c r="AL7" t="s">
        <v>123</v>
      </c>
      <c r="AM7" t="s">
        <v>766</v>
      </c>
      <c r="AO7" t="s">
        <v>765</v>
      </c>
      <c r="AP7" t="s">
        <v>123</v>
      </c>
      <c r="AQ7" t="s">
        <v>766</v>
      </c>
      <c r="AS7" t="s">
        <v>765</v>
      </c>
      <c r="AT7" t="s">
        <v>123</v>
      </c>
      <c r="AU7" t="s">
        <v>766</v>
      </c>
      <c r="AW7" t="s">
        <v>765</v>
      </c>
    </row>
    <row r="8" spans="1:49">
      <c r="C8" t="s">
        <v>2541</v>
      </c>
      <c r="D8" t="s">
        <v>2540</v>
      </c>
      <c r="G8" t="s">
        <v>2541</v>
      </c>
      <c r="H8" t="s">
        <v>2540</v>
      </c>
      <c r="K8" t="s">
        <v>2541</v>
      </c>
      <c r="L8" t="s">
        <v>2540</v>
      </c>
      <c r="O8" t="s">
        <v>2541</v>
      </c>
      <c r="P8" t="s">
        <v>2540</v>
      </c>
      <c r="S8" t="s">
        <v>2541</v>
      </c>
      <c r="T8" t="s">
        <v>2540</v>
      </c>
      <c r="W8" t="s">
        <v>2541</v>
      </c>
      <c r="X8" t="s">
        <v>2540</v>
      </c>
      <c r="AA8" t="s">
        <v>2541</v>
      </c>
      <c r="AB8" t="s">
        <v>2540</v>
      </c>
      <c r="AE8" t="s">
        <v>2541</v>
      </c>
      <c r="AF8" t="s">
        <v>2540</v>
      </c>
      <c r="AI8" t="s">
        <v>2541</v>
      </c>
      <c r="AJ8" t="s">
        <v>2540</v>
      </c>
      <c r="AM8" t="s">
        <v>2541</v>
      </c>
      <c r="AN8" t="s">
        <v>2540</v>
      </c>
      <c r="AQ8" t="s">
        <v>2541</v>
      </c>
      <c r="AR8" t="s">
        <v>2540</v>
      </c>
      <c r="AU8" t="s">
        <v>2541</v>
      </c>
      <c r="AV8" t="s">
        <v>2540</v>
      </c>
    </row>
    <row r="9" spans="1:49">
      <c r="A9" t="s">
        <v>1075</v>
      </c>
      <c r="B9">
        <v>45881</v>
      </c>
      <c r="C9">
        <v>21219</v>
      </c>
      <c r="D9">
        <v>11983</v>
      </c>
      <c r="E9">
        <v>12679</v>
      </c>
      <c r="F9">
        <v>4903</v>
      </c>
      <c r="G9">
        <v>886</v>
      </c>
      <c r="H9">
        <v>3319</v>
      </c>
      <c r="I9">
        <v>698</v>
      </c>
      <c r="J9">
        <v>3530</v>
      </c>
      <c r="K9">
        <v>1364</v>
      </c>
      <c r="L9">
        <v>931</v>
      </c>
      <c r="M9">
        <v>1235</v>
      </c>
      <c r="N9">
        <v>2030</v>
      </c>
      <c r="O9">
        <v>941</v>
      </c>
      <c r="P9">
        <v>457</v>
      </c>
      <c r="Q9">
        <v>632</v>
      </c>
      <c r="R9">
        <v>22180</v>
      </c>
      <c r="S9">
        <v>13638</v>
      </c>
      <c r="T9">
        <v>1382</v>
      </c>
      <c r="U9">
        <v>7160</v>
      </c>
      <c r="V9">
        <v>11015</v>
      </c>
      <c r="W9">
        <v>8149</v>
      </c>
      <c r="X9">
        <v>594</v>
      </c>
      <c r="Y9">
        <v>2272</v>
      </c>
      <c r="Z9">
        <v>8405</v>
      </c>
      <c r="AA9">
        <v>2958</v>
      </c>
      <c r="AB9">
        <v>3568</v>
      </c>
      <c r="AC9">
        <v>1879</v>
      </c>
      <c r="AD9">
        <v>2961</v>
      </c>
      <c r="AE9">
        <v>1196</v>
      </c>
      <c r="AF9">
        <v>1121</v>
      </c>
      <c r="AG9">
        <v>644</v>
      </c>
      <c r="AH9">
        <v>850</v>
      </c>
      <c r="AI9">
        <v>79</v>
      </c>
      <c r="AJ9">
        <v>559</v>
      </c>
      <c r="AK9">
        <v>212</v>
      </c>
      <c r="AL9">
        <v>194</v>
      </c>
      <c r="AM9">
        <v>36</v>
      </c>
      <c r="AN9">
        <v>89</v>
      </c>
      <c r="AO9">
        <v>69</v>
      </c>
      <c r="AP9">
        <v>663</v>
      </c>
      <c r="AQ9">
        <v>77</v>
      </c>
      <c r="AR9">
        <v>484</v>
      </c>
      <c r="AS9">
        <v>102</v>
      </c>
      <c r="AT9">
        <v>165</v>
      </c>
      <c r="AU9">
        <v>44</v>
      </c>
      <c r="AV9">
        <v>73</v>
      </c>
      <c r="AW9">
        <v>48</v>
      </c>
    </row>
    <row r="10" spans="1:49">
      <c r="A10" t="s">
        <v>1074</v>
      </c>
      <c r="B10">
        <v>914</v>
      </c>
      <c r="C10">
        <v>489</v>
      </c>
      <c r="D10">
        <v>231</v>
      </c>
      <c r="E10">
        <v>194</v>
      </c>
      <c r="F10">
        <v>81</v>
      </c>
      <c r="G10">
        <v>18</v>
      </c>
      <c r="H10">
        <v>59</v>
      </c>
      <c r="I10">
        <v>4</v>
      </c>
      <c r="J10">
        <v>66</v>
      </c>
      <c r="K10">
        <v>23</v>
      </c>
      <c r="L10">
        <v>14</v>
      </c>
      <c r="M10">
        <v>29</v>
      </c>
      <c r="N10">
        <v>40</v>
      </c>
      <c r="O10">
        <v>19</v>
      </c>
      <c r="P10">
        <v>10</v>
      </c>
      <c r="Q10">
        <v>11</v>
      </c>
      <c r="R10">
        <v>484</v>
      </c>
      <c r="S10">
        <v>342</v>
      </c>
      <c r="T10">
        <v>17</v>
      </c>
      <c r="U10">
        <v>125</v>
      </c>
      <c r="V10">
        <v>283</v>
      </c>
      <c r="W10">
        <v>236</v>
      </c>
      <c r="X10">
        <v>8</v>
      </c>
      <c r="Y10">
        <v>39</v>
      </c>
      <c r="Z10">
        <v>124</v>
      </c>
      <c r="AA10">
        <v>43</v>
      </c>
      <c r="AB10">
        <v>75</v>
      </c>
      <c r="AC10">
        <v>6</v>
      </c>
      <c r="AD10">
        <v>81</v>
      </c>
      <c r="AE10">
        <v>38</v>
      </c>
      <c r="AF10">
        <v>32</v>
      </c>
      <c r="AG10">
        <v>11</v>
      </c>
      <c r="AH10">
        <v>15</v>
      </c>
      <c r="AI10">
        <v>3</v>
      </c>
      <c r="AJ10">
        <v>9</v>
      </c>
      <c r="AK10">
        <v>3</v>
      </c>
      <c r="AL10">
        <v>2</v>
      </c>
      <c r="AM10" t="s">
        <v>19</v>
      </c>
      <c r="AN10">
        <v>1</v>
      </c>
      <c r="AO10">
        <v>1</v>
      </c>
      <c r="AP10">
        <v>19</v>
      </c>
      <c r="AQ10">
        <v>2</v>
      </c>
      <c r="AR10">
        <v>14</v>
      </c>
      <c r="AS10">
        <v>3</v>
      </c>
      <c r="AT10">
        <v>2</v>
      </c>
      <c r="AU10">
        <v>1</v>
      </c>
      <c r="AV10" t="s">
        <v>19</v>
      </c>
      <c r="AW10">
        <v>1</v>
      </c>
    </row>
    <row r="11" spans="1:49">
      <c r="A11" t="s">
        <v>1073</v>
      </c>
      <c r="B11">
        <v>428</v>
      </c>
      <c r="C11">
        <v>247</v>
      </c>
      <c r="D11">
        <v>84</v>
      </c>
      <c r="E11">
        <v>97</v>
      </c>
      <c r="F11">
        <v>38</v>
      </c>
      <c r="G11">
        <v>8</v>
      </c>
      <c r="H11">
        <v>23</v>
      </c>
      <c r="I11">
        <v>7</v>
      </c>
      <c r="J11">
        <v>29</v>
      </c>
      <c r="K11">
        <v>13</v>
      </c>
      <c r="L11">
        <v>7</v>
      </c>
      <c r="M11">
        <v>9</v>
      </c>
      <c r="N11">
        <v>33</v>
      </c>
      <c r="O11">
        <v>19</v>
      </c>
      <c r="P11">
        <v>11</v>
      </c>
      <c r="Q11">
        <v>3</v>
      </c>
      <c r="R11">
        <v>223</v>
      </c>
      <c r="S11">
        <v>161</v>
      </c>
      <c r="T11">
        <v>5</v>
      </c>
      <c r="U11">
        <v>57</v>
      </c>
      <c r="V11">
        <v>152</v>
      </c>
      <c r="W11">
        <v>116</v>
      </c>
      <c r="X11">
        <v>3</v>
      </c>
      <c r="Y11">
        <v>33</v>
      </c>
      <c r="Z11">
        <v>48</v>
      </c>
      <c r="AA11">
        <v>25</v>
      </c>
      <c r="AB11">
        <v>15</v>
      </c>
      <c r="AC11">
        <v>8</v>
      </c>
      <c r="AD11">
        <v>39</v>
      </c>
      <c r="AE11">
        <v>20</v>
      </c>
      <c r="AF11">
        <v>11</v>
      </c>
      <c r="AG11">
        <v>8</v>
      </c>
      <c r="AH11">
        <v>5</v>
      </c>
      <c r="AI11" t="s">
        <v>19</v>
      </c>
      <c r="AJ11">
        <v>2</v>
      </c>
      <c r="AK11">
        <v>3</v>
      </c>
      <c r="AL11">
        <v>1</v>
      </c>
      <c r="AM11" t="s">
        <v>19</v>
      </c>
      <c r="AN11">
        <v>1</v>
      </c>
      <c r="AO11" t="s">
        <v>19</v>
      </c>
      <c r="AP11">
        <v>8</v>
      </c>
      <c r="AQ11" t="s">
        <v>19</v>
      </c>
      <c r="AR11">
        <v>8</v>
      </c>
      <c r="AS11" t="s">
        <v>19</v>
      </c>
      <c r="AT11">
        <v>4</v>
      </c>
      <c r="AU11">
        <v>1</v>
      </c>
      <c r="AV11">
        <v>1</v>
      </c>
      <c r="AW11">
        <v>2</v>
      </c>
    </row>
    <row r="12" spans="1:49">
      <c r="A12" t="s">
        <v>1072</v>
      </c>
      <c r="B12">
        <v>407</v>
      </c>
      <c r="C12">
        <v>245</v>
      </c>
      <c r="D12">
        <v>121</v>
      </c>
      <c r="E12">
        <v>41</v>
      </c>
      <c r="F12">
        <v>48</v>
      </c>
      <c r="G12">
        <v>11</v>
      </c>
      <c r="H12">
        <v>32</v>
      </c>
      <c r="I12">
        <v>5</v>
      </c>
      <c r="J12">
        <v>34</v>
      </c>
      <c r="K12">
        <v>14</v>
      </c>
      <c r="L12">
        <v>11</v>
      </c>
      <c r="M12">
        <v>9</v>
      </c>
      <c r="N12">
        <v>10</v>
      </c>
      <c r="O12">
        <v>4</v>
      </c>
      <c r="P12">
        <v>5</v>
      </c>
      <c r="Q12">
        <v>1</v>
      </c>
      <c r="R12">
        <v>188</v>
      </c>
      <c r="S12">
        <v>152</v>
      </c>
      <c r="T12">
        <v>15</v>
      </c>
      <c r="U12">
        <v>21</v>
      </c>
      <c r="V12">
        <v>127</v>
      </c>
      <c r="W12">
        <v>114</v>
      </c>
      <c r="X12">
        <v>5</v>
      </c>
      <c r="Y12">
        <v>8</v>
      </c>
      <c r="Z12">
        <v>70</v>
      </c>
      <c r="AA12">
        <v>38</v>
      </c>
      <c r="AB12">
        <v>31</v>
      </c>
      <c r="AC12">
        <v>1</v>
      </c>
      <c r="AD12">
        <v>44</v>
      </c>
      <c r="AE12">
        <v>26</v>
      </c>
      <c r="AF12">
        <v>16</v>
      </c>
      <c r="AG12">
        <v>2</v>
      </c>
      <c r="AH12">
        <v>1</v>
      </c>
      <c r="AI12" t="s">
        <v>19</v>
      </c>
      <c r="AJ12">
        <v>1</v>
      </c>
      <c r="AK12" t="s">
        <v>19</v>
      </c>
      <c r="AL12" t="s">
        <v>19</v>
      </c>
      <c r="AM12" t="s">
        <v>19</v>
      </c>
      <c r="AN12" t="s">
        <v>19</v>
      </c>
      <c r="AO12" t="s">
        <v>19</v>
      </c>
      <c r="AP12">
        <v>9</v>
      </c>
      <c r="AQ12" t="s">
        <v>19</v>
      </c>
      <c r="AR12">
        <v>7</v>
      </c>
      <c r="AS12">
        <v>2</v>
      </c>
      <c r="AT12">
        <v>3</v>
      </c>
      <c r="AU12" t="s">
        <v>19</v>
      </c>
      <c r="AV12">
        <v>3</v>
      </c>
      <c r="AW12" t="s">
        <v>19</v>
      </c>
    </row>
    <row r="13" spans="1:49">
      <c r="A13" t="s">
        <v>1071</v>
      </c>
      <c r="B13">
        <v>418</v>
      </c>
      <c r="C13">
        <v>222</v>
      </c>
      <c r="D13">
        <v>112</v>
      </c>
      <c r="E13">
        <v>84</v>
      </c>
      <c r="F13">
        <v>42</v>
      </c>
      <c r="G13">
        <v>13</v>
      </c>
      <c r="H13">
        <v>24</v>
      </c>
      <c r="I13">
        <v>5</v>
      </c>
      <c r="J13">
        <v>22</v>
      </c>
      <c r="K13">
        <v>12</v>
      </c>
      <c r="L13">
        <v>7</v>
      </c>
      <c r="M13">
        <v>3</v>
      </c>
      <c r="N13">
        <v>18</v>
      </c>
      <c r="O13">
        <v>11</v>
      </c>
      <c r="P13">
        <v>6</v>
      </c>
      <c r="Q13">
        <v>1</v>
      </c>
      <c r="R13">
        <v>186</v>
      </c>
      <c r="S13">
        <v>141</v>
      </c>
      <c r="T13">
        <v>4</v>
      </c>
      <c r="U13">
        <v>41</v>
      </c>
      <c r="V13">
        <v>120</v>
      </c>
      <c r="W13">
        <v>101</v>
      </c>
      <c r="X13">
        <v>3</v>
      </c>
      <c r="Y13">
        <v>16</v>
      </c>
      <c r="Z13">
        <v>88</v>
      </c>
      <c r="AA13">
        <v>30</v>
      </c>
      <c r="AB13">
        <v>38</v>
      </c>
      <c r="AC13">
        <v>20</v>
      </c>
      <c r="AD13">
        <v>36</v>
      </c>
      <c r="AE13">
        <v>13</v>
      </c>
      <c r="AF13">
        <v>15</v>
      </c>
      <c r="AG13">
        <v>8</v>
      </c>
      <c r="AH13">
        <v>21</v>
      </c>
      <c r="AI13">
        <v>2</v>
      </c>
      <c r="AJ13">
        <v>13</v>
      </c>
      <c r="AK13">
        <v>6</v>
      </c>
      <c r="AL13" t="s">
        <v>19</v>
      </c>
      <c r="AM13" t="s">
        <v>19</v>
      </c>
      <c r="AN13" t="s">
        <v>19</v>
      </c>
      <c r="AO13" t="s">
        <v>19</v>
      </c>
      <c r="AP13">
        <v>5</v>
      </c>
      <c r="AQ13" t="s">
        <v>19</v>
      </c>
      <c r="AR13">
        <v>5</v>
      </c>
      <c r="AS13" t="s">
        <v>19</v>
      </c>
      <c r="AT13" t="s">
        <v>19</v>
      </c>
      <c r="AU13" t="s">
        <v>19</v>
      </c>
      <c r="AV13" t="s">
        <v>19</v>
      </c>
      <c r="AW13" t="s">
        <v>19</v>
      </c>
    </row>
    <row r="14" spans="1:49">
      <c r="A14" t="s">
        <v>1070</v>
      </c>
      <c r="B14">
        <v>66</v>
      </c>
      <c r="C14">
        <v>37</v>
      </c>
      <c r="D14">
        <v>4</v>
      </c>
      <c r="E14">
        <v>25</v>
      </c>
      <c r="F14">
        <v>9</v>
      </c>
      <c r="G14">
        <v>2</v>
      </c>
      <c r="H14" t="s">
        <v>19</v>
      </c>
      <c r="I14">
        <v>7</v>
      </c>
      <c r="J14">
        <v>5</v>
      </c>
      <c r="K14">
        <v>2</v>
      </c>
      <c r="L14">
        <v>1</v>
      </c>
      <c r="M14">
        <v>2</v>
      </c>
      <c r="N14">
        <v>1</v>
      </c>
      <c r="O14">
        <v>1</v>
      </c>
      <c r="P14" t="s">
        <v>19</v>
      </c>
      <c r="Q14" t="s">
        <v>19</v>
      </c>
      <c r="R14">
        <v>32</v>
      </c>
      <c r="S14">
        <v>24</v>
      </c>
      <c r="T14">
        <v>3</v>
      </c>
      <c r="U14">
        <v>5</v>
      </c>
      <c r="V14">
        <v>19</v>
      </c>
      <c r="W14">
        <v>13</v>
      </c>
      <c r="X14">
        <v>2</v>
      </c>
      <c r="Y14">
        <v>4</v>
      </c>
      <c r="Z14">
        <v>12</v>
      </c>
      <c r="AA14">
        <v>6</v>
      </c>
      <c r="AB14" t="s">
        <v>19</v>
      </c>
      <c r="AC14">
        <v>6</v>
      </c>
      <c r="AD14">
        <v>7</v>
      </c>
      <c r="AE14">
        <v>2</v>
      </c>
      <c r="AF14" t="s">
        <v>19</v>
      </c>
      <c r="AG14">
        <v>5</v>
      </c>
      <c r="AH14" t="s">
        <v>19</v>
      </c>
      <c r="AI14" t="s">
        <v>19</v>
      </c>
      <c r="AJ14" t="s">
        <v>19</v>
      </c>
      <c r="AK14" t="s">
        <v>19</v>
      </c>
      <c r="AL14" t="s">
        <v>19</v>
      </c>
      <c r="AM14" t="s">
        <v>19</v>
      </c>
      <c r="AN14" t="s">
        <v>19</v>
      </c>
      <c r="AO14" t="s">
        <v>19</v>
      </c>
      <c r="AP14" t="s">
        <v>19</v>
      </c>
      <c r="AQ14" t="s">
        <v>19</v>
      </c>
      <c r="AR14" t="s">
        <v>19</v>
      </c>
      <c r="AS14" t="s">
        <v>19</v>
      </c>
      <c r="AT14" t="s">
        <v>19</v>
      </c>
      <c r="AU14" t="s">
        <v>19</v>
      </c>
      <c r="AV14" t="s">
        <v>19</v>
      </c>
      <c r="AW14" t="s">
        <v>19</v>
      </c>
    </row>
    <row r="15" spans="1:49">
      <c r="A15" t="s">
        <v>1069</v>
      </c>
      <c r="B15">
        <v>422</v>
      </c>
      <c r="C15">
        <v>249</v>
      </c>
      <c r="D15">
        <v>113</v>
      </c>
      <c r="E15">
        <v>60</v>
      </c>
      <c r="F15">
        <v>47</v>
      </c>
      <c r="G15">
        <v>6</v>
      </c>
      <c r="H15">
        <v>36</v>
      </c>
      <c r="I15">
        <v>5</v>
      </c>
      <c r="J15">
        <v>22</v>
      </c>
      <c r="K15">
        <v>10</v>
      </c>
      <c r="L15">
        <v>9</v>
      </c>
      <c r="M15">
        <v>3</v>
      </c>
      <c r="N15">
        <v>18</v>
      </c>
      <c r="O15">
        <v>10</v>
      </c>
      <c r="P15">
        <v>8</v>
      </c>
      <c r="Q15" t="s">
        <v>19</v>
      </c>
      <c r="R15">
        <v>222</v>
      </c>
      <c r="S15">
        <v>181</v>
      </c>
      <c r="T15">
        <v>9</v>
      </c>
      <c r="U15">
        <v>32</v>
      </c>
      <c r="V15">
        <v>143</v>
      </c>
      <c r="W15">
        <v>131</v>
      </c>
      <c r="X15">
        <v>4</v>
      </c>
      <c r="Y15">
        <v>8</v>
      </c>
      <c r="Z15">
        <v>55</v>
      </c>
      <c r="AA15">
        <v>17</v>
      </c>
      <c r="AB15">
        <v>25</v>
      </c>
      <c r="AC15">
        <v>13</v>
      </c>
      <c r="AD15">
        <v>37</v>
      </c>
      <c r="AE15">
        <v>20</v>
      </c>
      <c r="AF15">
        <v>12</v>
      </c>
      <c r="AG15">
        <v>5</v>
      </c>
      <c r="AH15">
        <v>6</v>
      </c>
      <c r="AI15" t="s">
        <v>19</v>
      </c>
      <c r="AJ15">
        <v>4</v>
      </c>
      <c r="AK15">
        <v>2</v>
      </c>
      <c r="AL15">
        <v>6</v>
      </c>
      <c r="AM15">
        <v>3</v>
      </c>
      <c r="AN15">
        <v>3</v>
      </c>
      <c r="AO15" t="s">
        <v>19</v>
      </c>
      <c r="AP15">
        <v>8</v>
      </c>
      <c r="AQ15">
        <v>1</v>
      </c>
      <c r="AR15">
        <v>7</v>
      </c>
      <c r="AS15" t="s">
        <v>19</v>
      </c>
      <c r="AT15">
        <v>1</v>
      </c>
      <c r="AU15">
        <v>1</v>
      </c>
      <c r="AV15" t="s">
        <v>19</v>
      </c>
      <c r="AW15" t="s">
        <v>19</v>
      </c>
    </row>
    <row r="16" spans="1:49">
      <c r="A16" t="s">
        <v>1068</v>
      </c>
      <c r="B16">
        <v>649</v>
      </c>
      <c r="C16">
        <v>360</v>
      </c>
      <c r="D16">
        <v>181</v>
      </c>
      <c r="E16">
        <v>108</v>
      </c>
      <c r="F16">
        <v>77</v>
      </c>
      <c r="G16">
        <v>9</v>
      </c>
      <c r="H16">
        <v>55</v>
      </c>
      <c r="I16">
        <v>13</v>
      </c>
      <c r="J16">
        <v>56</v>
      </c>
      <c r="K16">
        <v>29</v>
      </c>
      <c r="L16">
        <v>17</v>
      </c>
      <c r="M16">
        <v>10</v>
      </c>
      <c r="N16">
        <v>38</v>
      </c>
      <c r="O16">
        <v>15</v>
      </c>
      <c r="P16">
        <v>18</v>
      </c>
      <c r="Q16">
        <v>5</v>
      </c>
      <c r="R16">
        <v>327</v>
      </c>
      <c r="S16">
        <v>239</v>
      </c>
      <c r="T16">
        <v>29</v>
      </c>
      <c r="U16">
        <v>59</v>
      </c>
      <c r="V16">
        <v>185</v>
      </c>
      <c r="W16">
        <v>154</v>
      </c>
      <c r="X16">
        <v>18</v>
      </c>
      <c r="Y16">
        <v>13</v>
      </c>
      <c r="Z16">
        <v>84</v>
      </c>
      <c r="AA16">
        <v>39</v>
      </c>
      <c r="AB16">
        <v>32</v>
      </c>
      <c r="AC16">
        <v>13</v>
      </c>
      <c r="AD16">
        <v>48</v>
      </c>
      <c r="AE16">
        <v>29</v>
      </c>
      <c r="AF16">
        <v>16</v>
      </c>
      <c r="AG16">
        <v>3</v>
      </c>
      <c r="AH16">
        <v>7</v>
      </c>
      <c r="AI16" t="s">
        <v>19</v>
      </c>
      <c r="AJ16">
        <v>6</v>
      </c>
      <c r="AK16">
        <v>1</v>
      </c>
      <c r="AL16" t="s">
        <v>19</v>
      </c>
      <c r="AM16" t="s">
        <v>19</v>
      </c>
      <c r="AN16" t="s">
        <v>19</v>
      </c>
      <c r="AO16" t="s">
        <v>19</v>
      </c>
      <c r="AP16">
        <v>10</v>
      </c>
      <c r="AQ16" t="s">
        <v>19</v>
      </c>
      <c r="AR16">
        <v>8</v>
      </c>
      <c r="AS16">
        <v>2</v>
      </c>
      <c r="AT16">
        <v>2</v>
      </c>
      <c r="AU16" t="s">
        <v>19</v>
      </c>
      <c r="AV16" t="s">
        <v>19</v>
      </c>
      <c r="AW16">
        <v>2</v>
      </c>
    </row>
    <row r="17" spans="1:49">
      <c r="A17" t="s">
        <v>1067</v>
      </c>
      <c r="B17">
        <v>632</v>
      </c>
      <c r="C17">
        <v>285</v>
      </c>
      <c r="D17">
        <v>161</v>
      </c>
      <c r="E17">
        <v>186</v>
      </c>
      <c r="F17">
        <v>51</v>
      </c>
      <c r="G17">
        <v>5</v>
      </c>
      <c r="H17">
        <v>37</v>
      </c>
      <c r="I17">
        <v>9</v>
      </c>
      <c r="J17">
        <v>31</v>
      </c>
      <c r="K17">
        <v>8</v>
      </c>
      <c r="L17">
        <v>7</v>
      </c>
      <c r="M17">
        <v>16</v>
      </c>
      <c r="N17">
        <v>40</v>
      </c>
      <c r="O17">
        <v>18</v>
      </c>
      <c r="P17">
        <v>9</v>
      </c>
      <c r="Q17">
        <v>13</v>
      </c>
      <c r="R17">
        <v>317</v>
      </c>
      <c r="S17">
        <v>202</v>
      </c>
      <c r="T17">
        <v>20</v>
      </c>
      <c r="U17">
        <v>95</v>
      </c>
      <c r="V17">
        <v>170</v>
      </c>
      <c r="W17">
        <v>122</v>
      </c>
      <c r="X17">
        <v>14</v>
      </c>
      <c r="Y17">
        <v>34</v>
      </c>
      <c r="Z17">
        <v>128</v>
      </c>
      <c r="AA17">
        <v>37</v>
      </c>
      <c r="AB17">
        <v>54</v>
      </c>
      <c r="AC17">
        <v>37</v>
      </c>
      <c r="AD17">
        <v>42</v>
      </c>
      <c r="AE17">
        <v>14</v>
      </c>
      <c r="AF17">
        <v>18</v>
      </c>
      <c r="AG17">
        <v>10</v>
      </c>
      <c r="AH17">
        <v>11</v>
      </c>
      <c r="AI17">
        <v>1</v>
      </c>
      <c r="AJ17">
        <v>8</v>
      </c>
      <c r="AK17">
        <v>2</v>
      </c>
      <c r="AL17" t="s">
        <v>19</v>
      </c>
      <c r="AM17" t="s">
        <v>19</v>
      </c>
      <c r="AN17" t="s">
        <v>19</v>
      </c>
      <c r="AO17" t="s">
        <v>19</v>
      </c>
      <c r="AP17">
        <v>10</v>
      </c>
      <c r="AQ17" t="s">
        <v>19</v>
      </c>
      <c r="AR17">
        <v>8</v>
      </c>
      <c r="AS17">
        <v>2</v>
      </c>
      <c r="AT17">
        <v>2</v>
      </c>
      <c r="AU17" t="s">
        <v>19</v>
      </c>
      <c r="AV17" t="s">
        <v>19</v>
      </c>
      <c r="AW17">
        <v>2</v>
      </c>
    </row>
    <row r="18" spans="1:49">
      <c r="A18" t="s">
        <v>1066</v>
      </c>
      <c r="B18">
        <v>518</v>
      </c>
      <c r="C18">
        <v>246</v>
      </c>
      <c r="D18">
        <v>104</v>
      </c>
      <c r="E18">
        <v>168</v>
      </c>
      <c r="F18">
        <v>50</v>
      </c>
      <c r="G18">
        <v>5</v>
      </c>
      <c r="H18">
        <v>35</v>
      </c>
      <c r="I18">
        <v>10</v>
      </c>
      <c r="J18">
        <v>40</v>
      </c>
      <c r="K18">
        <v>18</v>
      </c>
      <c r="L18">
        <v>13</v>
      </c>
      <c r="M18">
        <v>9</v>
      </c>
      <c r="N18">
        <v>26</v>
      </c>
      <c r="O18">
        <v>11</v>
      </c>
      <c r="P18">
        <v>3</v>
      </c>
      <c r="Q18">
        <v>12</v>
      </c>
      <c r="R18">
        <v>267</v>
      </c>
      <c r="S18">
        <v>167</v>
      </c>
      <c r="T18">
        <v>12</v>
      </c>
      <c r="U18">
        <v>88</v>
      </c>
      <c r="V18">
        <v>142</v>
      </c>
      <c r="W18">
        <v>111</v>
      </c>
      <c r="X18">
        <v>8</v>
      </c>
      <c r="Y18">
        <v>23</v>
      </c>
      <c r="Z18">
        <v>92</v>
      </c>
      <c r="AA18">
        <v>32</v>
      </c>
      <c r="AB18">
        <v>25</v>
      </c>
      <c r="AC18">
        <v>35</v>
      </c>
      <c r="AD18">
        <v>25</v>
      </c>
      <c r="AE18">
        <v>12</v>
      </c>
      <c r="AF18">
        <v>5</v>
      </c>
      <c r="AG18">
        <v>8</v>
      </c>
      <c r="AH18">
        <v>10</v>
      </c>
      <c r="AI18" t="s">
        <v>19</v>
      </c>
      <c r="AJ18">
        <v>4</v>
      </c>
      <c r="AK18">
        <v>6</v>
      </c>
      <c r="AL18" t="s">
        <v>19</v>
      </c>
      <c r="AM18" t="s">
        <v>19</v>
      </c>
      <c r="AN18" t="s">
        <v>19</v>
      </c>
      <c r="AO18" t="s">
        <v>19</v>
      </c>
      <c r="AP18">
        <v>4</v>
      </c>
      <c r="AQ18" t="s">
        <v>19</v>
      </c>
      <c r="AR18">
        <v>4</v>
      </c>
      <c r="AS18" t="s">
        <v>19</v>
      </c>
      <c r="AT18">
        <v>4</v>
      </c>
      <c r="AU18">
        <v>1</v>
      </c>
      <c r="AV18">
        <v>3</v>
      </c>
      <c r="AW18" t="s">
        <v>19</v>
      </c>
    </row>
    <row r="19" spans="1:49">
      <c r="A19" t="s">
        <v>1065</v>
      </c>
      <c r="B19">
        <v>608</v>
      </c>
      <c r="C19">
        <v>242</v>
      </c>
      <c r="D19">
        <v>179</v>
      </c>
      <c r="E19">
        <v>187</v>
      </c>
      <c r="F19">
        <v>74</v>
      </c>
      <c r="G19">
        <v>4</v>
      </c>
      <c r="H19">
        <v>58</v>
      </c>
      <c r="I19">
        <v>12</v>
      </c>
      <c r="J19">
        <v>38</v>
      </c>
      <c r="K19">
        <v>8</v>
      </c>
      <c r="L19">
        <v>15</v>
      </c>
      <c r="M19">
        <v>15</v>
      </c>
      <c r="N19">
        <v>29</v>
      </c>
      <c r="O19">
        <v>15</v>
      </c>
      <c r="P19">
        <v>1</v>
      </c>
      <c r="Q19">
        <v>13</v>
      </c>
      <c r="R19">
        <v>316</v>
      </c>
      <c r="S19">
        <v>168</v>
      </c>
      <c r="T19">
        <v>42</v>
      </c>
      <c r="U19">
        <v>106</v>
      </c>
      <c r="V19">
        <v>179</v>
      </c>
      <c r="W19">
        <v>112</v>
      </c>
      <c r="X19">
        <v>29</v>
      </c>
      <c r="Y19">
        <v>38</v>
      </c>
      <c r="Z19">
        <v>100</v>
      </c>
      <c r="AA19">
        <v>34</v>
      </c>
      <c r="AB19">
        <v>44</v>
      </c>
      <c r="AC19">
        <v>22</v>
      </c>
      <c r="AD19">
        <v>33</v>
      </c>
      <c r="AE19">
        <v>11</v>
      </c>
      <c r="AF19">
        <v>12</v>
      </c>
      <c r="AG19">
        <v>10</v>
      </c>
      <c r="AH19">
        <v>9</v>
      </c>
      <c r="AI19">
        <v>1</v>
      </c>
      <c r="AJ19">
        <v>5</v>
      </c>
      <c r="AK19">
        <v>3</v>
      </c>
      <c r="AL19">
        <v>4</v>
      </c>
      <c r="AM19">
        <v>1</v>
      </c>
      <c r="AN19" t="s">
        <v>19</v>
      </c>
      <c r="AO19">
        <v>3</v>
      </c>
      <c r="AP19">
        <v>4</v>
      </c>
      <c r="AQ19" t="s">
        <v>19</v>
      </c>
      <c r="AR19">
        <v>2</v>
      </c>
      <c r="AS19">
        <v>2</v>
      </c>
      <c r="AT19">
        <v>1</v>
      </c>
      <c r="AU19" t="s">
        <v>19</v>
      </c>
      <c r="AV19" t="s">
        <v>19</v>
      </c>
      <c r="AW19">
        <v>1</v>
      </c>
    </row>
    <row r="20" spans="1:49">
      <c r="A20" t="s">
        <v>1064</v>
      </c>
      <c r="B20">
        <v>1585</v>
      </c>
      <c r="C20">
        <v>566</v>
      </c>
      <c r="D20">
        <v>444</v>
      </c>
      <c r="E20">
        <v>575</v>
      </c>
      <c r="F20">
        <v>150</v>
      </c>
      <c r="G20">
        <v>24</v>
      </c>
      <c r="H20">
        <v>98</v>
      </c>
      <c r="I20">
        <v>28</v>
      </c>
      <c r="J20">
        <v>123</v>
      </c>
      <c r="K20">
        <v>27</v>
      </c>
      <c r="L20">
        <v>39</v>
      </c>
      <c r="M20">
        <v>57</v>
      </c>
      <c r="N20">
        <v>45</v>
      </c>
      <c r="O20">
        <v>11</v>
      </c>
      <c r="P20">
        <v>9</v>
      </c>
      <c r="Q20">
        <v>25</v>
      </c>
      <c r="R20">
        <v>727</v>
      </c>
      <c r="S20">
        <v>345</v>
      </c>
      <c r="T20">
        <v>65</v>
      </c>
      <c r="U20">
        <v>317</v>
      </c>
      <c r="V20">
        <v>335</v>
      </c>
      <c r="W20">
        <v>224</v>
      </c>
      <c r="X20">
        <v>17</v>
      </c>
      <c r="Y20">
        <v>94</v>
      </c>
      <c r="Z20">
        <v>370</v>
      </c>
      <c r="AA20">
        <v>111</v>
      </c>
      <c r="AB20">
        <v>157</v>
      </c>
      <c r="AC20">
        <v>102</v>
      </c>
      <c r="AD20">
        <v>95</v>
      </c>
      <c r="AE20">
        <v>34</v>
      </c>
      <c r="AF20">
        <v>33</v>
      </c>
      <c r="AG20">
        <v>28</v>
      </c>
      <c r="AH20">
        <v>36</v>
      </c>
      <c r="AI20">
        <v>5</v>
      </c>
      <c r="AJ20">
        <v>22</v>
      </c>
      <c r="AK20">
        <v>9</v>
      </c>
      <c r="AL20">
        <v>10</v>
      </c>
      <c r="AM20">
        <v>3</v>
      </c>
      <c r="AN20">
        <v>5</v>
      </c>
      <c r="AO20">
        <v>2</v>
      </c>
      <c r="AP20">
        <v>23</v>
      </c>
      <c r="AQ20">
        <v>5</v>
      </c>
      <c r="AR20">
        <v>14</v>
      </c>
      <c r="AS20">
        <v>4</v>
      </c>
      <c r="AT20">
        <v>6</v>
      </c>
      <c r="AU20">
        <v>1</v>
      </c>
      <c r="AV20">
        <v>2</v>
      </c>
      <c r="AW20">
        <v>3</v>
      </c>
    </row>
    <row r="21" spans="1:49">
      <c r="A21" t="s">
        <v>1063</v>
      </c>
      <c r="B21">
        <v>1593</v>
      </c>
      <c r="C21">
        <v>616</v>
      </c>
      <c r="D21">
        <v>476</v>
      </c>
      <c r="E21">
        <v>501</v>
      </c>
      <c r="F21">
        <v>167</v>
      </c>
      <c r="G21">
        <v>27</v>
      </c>
      <c r="H21">
        <v>102</v>
      </c>
      <c r="I21">
        <v>38</v>
      </c>
      <c r="J21">
        <v>120</v>
      </c>
      <c r="K21">
        <v>30</v>
      </c>
      <c r="L21">
        <v>39</v>
      </c>
      <c r="M21">
        <v>51</v>
      </c>
      <c r="N21">
        <v>52</v>
      </c>
      <c r="O21">
        <v>23</v>
      </c>
      <c r="P21">
        <v>12</v>
      </c>
      <c r="Q21">
        <v>17</v>
      </c>
      <c r="R21">
        <v>723</v>
      </c>
      <c r="S21">
        <v>382</v>
      </c>
      <c r="T21">
        <v>51</v>
      </c>
      <c r="U21">
        <v>290</v>
      </c>
      <c r="V21">
        <v>296</v>
      </c>
      <c r="W21">
        <v>204</v>
      </c>
      <c r="X21">
        <v>23</v>
      </c>
      <c r="Y21">
        <v>69</v>
      </c>
      <c r="Z21">
        <v>350</v>
      </c>
      <c r="AA21">
        <v>97</v>
      </c>
      <c r="AB21">
        <v>182</v>
      </c>
      <c r="AC21">
        <v>71</v>
      </c>
      <c r="AD21">
        <v>122</v>
      </c>
      <c r="AE21">
        <v>48</v>
      </c>
      <c r="AF21">
        <v>52</v>
      </c>
      <c r="AG21">
        <v>22</v>
      </c>
      <c r="AH21">
        <v>42</v>
      </c>
      <c r="AI21">
        <v>5</v>
      </c>
      <c r="AJ21">
        <v>29</v>
      </c>
      <c r="AK21">
        <v>8</v>
      </c>
      <c r="AL21">
        <v>3</v>
      </c>
      <c r="AM21">
        <v>1</v>
      </c>
      <c r="AN21" t="s">
        <v>19</v>
      </c>
      <c r="AO21">
        <v>2</v>
      </c>
      <c r="AP21">
        <v>12</v>
      </c>
      <c r="AQ21">
        <v>2</v>
      </c>
      <c r="AR21">
        <v>8</v>
      </c>
      <c r="AS21">
        <v>2</v>
      </c>
      <c r="AT21">
        <v>2</v>
      </c>
      <c r="AU21">
        <v>1</v>
      </c>
      <c r="AV21">
        <v>1</v>
      </c>
      <c r="AW21" t="s">
        <v>19</v>
      </c>
    </row>
    <row r="22" spans="1:49">
      <c r="A22" t="s">
        <v>1062</v>
      </c>
      <c r="B22">
        <v>1617</v>
      </c>
      <c r="C22">
        <v>608</v>
      </c>
      <c r="D22">
        <v>455</v>
      </c>
      <c r="E22">
        <v>554</v>
      </c>
      <c r="F22">
        <v>234</v>
      </c>
      <c r="G22">
        <v>31</v>
      </c>
      <c r="H22">
        <v>135</v>
      </c>
      <c r="I22">
        <v>68</v>
      </c>
      <c r="J22">
        <v>123</v>
      </c>
      <c r="K22">
        <v>32</v>
      </c>
      <c r="L22">
        <v>41</v>
      </c>
      <c r="M22">
        <v>50</v>
      </c>
      <c r="N22">
        <v>22</v>
      </c>
      <c r="O22">
        <v>6</v>
      </c>
      <c r="P22">
        <v>5</v>
      </c>
      <c r="Q22">
        <v>11</v>
      </c>
      <c r="R22">
        <v>748</v>
      </c>
      <c r="S22">
        <v>391</v>
      </c>
      <c r="T22">
        <v>48</v>
      </c>
      <c r="U22">
        <v>309</v>
      </c>
      <c r="V22">
        <v>366</v>
      </c>
      <c r="W22">
        <v>246</v>
      </c>
      <c r="X22">
        <v>19</v>
      </c>
      <c r="Y22">
        <v>101</v>
      </c>
      <c r="Z22">
        <v>313</v>
      </c>
      <c r="AA22">
        <v>101</v>
      </c>
      <c r="AB22">
        <v>144</v>
      </c>
      <c r="AC22">
        <v>68</v>
      </c>
      <c r="AD22">
        <v>119</v>
      </c>
      <c r="AE22">
        <v>45</v>
      </c>
      <c r="AF22">
        <v>45</v>
      </c>
      <c r="AG22">
        <v>29</v>
      </c>
      <c r="AH22">
        <v>42</v>
      </c>
      <c r="AI22">
        <v>2</v>
      </c>
      <c r="AJ22">
        <v>23</v>
      </c>
      <c r="AK22">
        <v>17</v>
      </c>
      <c r="AL22">
        <v>2</v>
      </c>
      <c r="AM22" t="s">
        <v>19</v>
      </c>
      <c r="AN22">
        <v>2</v>
      </c>
      <c r="AO22" t="s">
        <v>19</v>
      </c>
      <c r="AP22">
        <v>13</v>
      </c>
      <c r="AQ22" t="s">
        <v>19</v>
      </c>
      <c r="AR22">
        <v>12</v>
      </c>
      <c r="AS22">
        <v>1</v>
      </c>
      <c r="AT22">
        <v>1</v>
      </c>
      <c r="AU22" t="s">
        <v>19</v>
      </c>
      <c r="AV22" t="s">
        <v>19</v>
      </c>
      <c r="AW22">
        <v>1</v>
      </c>
    </row>
    <row r="23" spans="1:49">
      <c r="A23" t="s">
        <v>1061</v>
      </c>
      <c r="B23">
        <v>1264</v>
      </c>
      <c r="C23">
        <v>417</v>
      </c>
      <c r="D23">
        <v>399</v>
      </c>
      <c r="E23">
        <v>448</v>
      </c>
      <c r="F23">
        <v>124</v>
      </c>
      <c r="G23">
        <v>13</v>
      </c>
      <c r="H23">
        <v>96</v>
      </c>
      <c r="I23">
        <v>15</v>
      </c>
      <c r="J23">
        <v>119</v>
      </c>
      <c r="K23">
        <v>23</v>
      </c>
      <c r="L23">
        <v>32</v>
      </c>
      <c r="M23">
        <v>64</v>
      </c>
      <c r="N23">
        <v>26</v>
      </c>
      <c r="O23">
        <v>6</v>
      </c>
      <c r="P23">
        <v>5</v>
      </c>
      <c r="Q23">
        <v>15</v>
      </c>
      <c r="R23">
        <v>578</v>
      </c>
      <c r="S23">
        <v>286</v>
      </c>
      <c r="T23">
        <v>52</v>
      </c>
      <c r="U23">
        <v>240</v>
      </c>
      <c r="V23">
        <v>253</v>
      </c>
      <c r="W23">
        <v>164</v>
      </c>
      <c r="X23">
        <v>32</v>
      </c>
      <c r="Y23">
        <v>57</v>
      </c>
      <c r="Z23">
        <v>284</v>
      </c>
      <c r="AA23">
        <v>66</v>
      </c>
      <c r="AB23">
        <v>137</v>
      </c>
      <c r="AC23">
        <v>81</v>
      </c>
      <c r="AD23">
        <v>79</v>
      </c>
      <c r="AE23">
        <v>22</v>
      </c>
      <c r="AF23">
        <v>33</v>
      </c>
      <c r="AG23">
        <v>24</v>
      </c>
      <c r="AH23">
        <v>32</v>
      </c>
      <c r="AI23" t="s">
        <v>19</v>
      </c>
      <c r="AJ23">
        <v>26</v>
      </c>
      <c r="AK23">
        <v>6</v>
      </c>
      <c r="AL23">
        <v>3</v>
      </c>
      <c r="AM23" t="s">
        <v>19</v>
      </c>
      <c r="AN23" t="s">
        <v>19</v>
      </c>
      <c r="AO23">
        <v>3</v>
      </c>
      <c r="AP23">
        <v>18</v>
      </c>
      <c r="AQ23" t="s">
        <v>19</v>
      </c>
      <c r="AR23">
        <v>18</v>
      </c>
      <c r="AS23" t="s">
        <v>19</v>
      </c>
      <c r="AT23">
        <v>1</v>
      </c>
      <c r="AU23">
        <v>1</v>
      </c>
      <c r="AV23" t="s">
        <v>19</v>
      </c>
      <c r="AW23" t="s">
        <v>19</v>
      </c>
    </row>
    <row r="24" spans="1:49">
      <c r="A24" t="s">
        <v>1060</v>
      </c>
      <c r="B24">
        <v>557</v>
      </c>
      <c r="C24">
        <v>219</v>
      </c>
      <c r="D24">
        <v>211</v>
      </c>
      <c r="E24">
        <v>127</v>
      </c>
      <c r="F24">
        <v>58</v>
      </c>
      <c r="G24">
        <v>2</v>
      </c>
      <c r="H24">
        <v>38</v>
      </c>
      <c r="I24">
        <v>18</v>
      </c>
      <c r="J24">
        <v>70</v>
      </c>
      <c r="K24">
        <v>8</v>
      </c>
      <c r="L24">
        <v>50</v>
      </c>
      <c r="M24">
        <v>12</v>
      </c>
      <c r="N24">
        <v>21</v>
      </c>
      <c r="O24">
        <v>6</v>
      </c>
      <c r="P24">
        <v>12</v>
      </c>
      <c r="Q24">
        <v>3</v>
      </c>
      <c r="R24">
        <v>236</v>
      </c>
      <c r="S24">
        <v>145</v>
      </c>
      <c r="T24">
        <v>34</v>
      </c>
      <c r="U24">
        <v>57</v>
      </c>
      <c r="V24">
        <v>138</v>
      </c>
      <c r="W24">
        <v>91</v>
      </c>
      <c r="X24">
        <v>18</v>
      </c>
      <c r="Y24">
        <v>29</v>
      </c>
      <c r="Z24">
        <v>95</v>
      </c>
      <c r="AA24">
        <v>37</v>
      </c>
      <c r="AB24">
        <v>38</v>
      </c>
      <c r="AC24">
        <v>20</v>
      </c>
      <c r="AD24">
        <v>46</v>
      </c>
      <c r="AE24">
        <v>18</v>
      </c>
      <c r="AF24">
        <v>16</v>
      </c>
      <c r="AG24">
        <v>12</v>
      </c>
      <c r="AH24">
        <v>17</v>
      </c>
      <c r="AI24" t="s">
        <v>19</v>
      </c>
      <c r="AJ24">
        <v>15</v>
      </c>
      <c r="AK24">
        <v>2</v>
      </c>
      <c r="AL24">
        <v>2</v>
      </c>
      <c r="AM24" t="s">
        <v>19</v>
      </c>
      <c r="AN24">
        <v>1</v>
      </c>
      <c r="AO24">
        <v>1</v>
      </c>
      <c r="AP24">
        <v>8</v>
      </c>
      <c r="AQ24">
        <v>3</v>
      </c>
      <c r="AR24">
        <v>4</v>
      </c>
      <c r="AS24">
        <v>1</v>
      </c>
      <c r="AT24">
        <v>4</v>
      </c>
      <c r="AU24" t="s">
        <v>19</v>
      </c>
      <c r="AV24">
        <v>3</v>
      </c>
      <c r="AW24">
        <v>1</v>
      </c>
    </row>
    <row r="25" spans="1:49">
      <c r="A25" t="s">
        <v>1059</v>
      </c>
      <c r="B25">
        <v>294</v>
      </c>
      <c r="C25">
        <v>162</v>
      </c>
      <c r="D25">
        <v>83</v>
      </c>
      <c r="E25">
        <v>49</v>
      </c>
      <c r="F25">
        <v>27</v>
      </c>
      <c r="G25">
        <v>5</v>
      </c>
      <c r="H25">
        <v>22</v>
      </c>
      <c r="I25" t="s">
        <v>19</v>
      </c>
      <c r="J25">
        <v>17</v>
      </c>
      <c r="K25">
        <v>7</v>
      </c>
      <c r="L25">
        <v>3</v>
      </c>
      <c r="M25">
        <v>7</v>
      </c>
      <c r="N25">
        <v>15</v>
      </c>
      <c r="O25">
        <v>9</v>
      </c>
      <c r="P25">
        <v>1</v>
      </c>
      <c r="Q25">
        <v>5</v>
      </c>
      <c r="R25">
        <v>148</v>
      </c>
      <c r="S25">
        <v>115</v>
      </c>
      <c r="T25">
        <v>1</v>
      </c>
      <c r="U25">
        <v>32</v>
      </c>
      <c r="V25">
        <v>86</v>
      </c>
      <c r="W25">
        <v>73</v>
      </c>
      <c r="X25" t="s">
        <v>19</v>
      </c>
      <c r="Y25">
        <v>13</v>
      </c>
      <c r="Z25">
        <v>39</v>
      </c>
      <c r="AA25">
        <v>16</v>
      </c>
      <c r="AB25">
        <v>21</v>
      </c>
      <c r="AC25">
        <v>2</v>
      </c>
      <c r="AD25">
        <v>26</v>
      </c>
      <c r="AE25">
        <v>10</v>
      </c>
      <c r="AF25">
        <v>16</v>
      </c>
      <c r="AG25" t="s">
        <v>19</v>
      </c>
      <c r="AH25">
        <v>6</v>
      </c>
      <c r="AI25" t="s">
        <v>19</v>
      </c>
      <c r="AJ25">
        <v>6</v>
      </c>
      <c r="AK25" t="s">
        <v>19</v>
      </c>
      <c r="AL25">
        <v>4</v>
      </c>
      <c r="AM25" t="s">
        <v>19</v>
      </c>
      <c r="AN25">
        <v>2</v>
      </c>
      <c r="AO25">
        <v>2</v>
      </c>
      <c r="AP25">
        <v>7</v>
      </c>
      <c r="AQ25" t="s">
        <v>19</v>
      </c>
      <c r="AR25">
        <v>7</v>
      </c>
      <c r="AS25" t="s">
        <v>19</v>
      </c>
      <c r="AT25">
        <v>5</v>
      </c>
      <c r="AU25" t="s">
        <v>19</v>
      </c>
      <c r="AV25">
        <v>4</v>
      </c>
      <c r="AW25">
        <v>1</v>
      </c>
    </row>
    <row r="26" spans="1:49">
      <c r="A26" t="s">
        <v>1058</v>
      </c>
      <c r="B26">
        <v>536</v>
      </c>
      <c r="C26">
        <v>291</v>
      </c>
      <c r="D26">
        <v>130</v>
      </c>
      <c r="E26">
        <v>115</v>
      </c>
      <c r="F26">
        <v>53</v>
      </c>
      <c r="G26">
        <v>4</v>
      </c>
      <c r="H26">
        <v>47</v>
      </c>
      <c r="I26">
        <v>2</v>
      </c>
      <c r="J26">
        <v>44</v>
      </c>
      <c r="K26">
        <v>26</v>
      </c>
      <c r="L26">
        <v>4</v>
      </c>
      <c r="M26">
        <v>14</v>
      </c>
      <c r="N26">
        <v>13</v>
      </c>
      <c r="O26">
        <v>8</v>
      </c>
      <c r="P26">
        <v>3</v>
      </c>
      <c r="Q26">
        <v>2</v>
      </c>
      <c r="R26">
        <v>291</v>
      </c>
      <c r="S26">
        <v>198</v>
      </c>
      <c r="T26">
        <v>13</v>
      </c>
      <c r="U26">
        <v>80</v>
      </c>
      <c r="V26">
        <v>176</v>
      </c>
      <c r="W26">
        <v>134</v>
      </c>
      <c r="X26">
        <v>6</v>
      </c>
      <c r="Y26">
        <v>36</v>
      </c>
      <c r="Z26">
        <v>77</v>
      </c>
      <c r="AA26">
        <v>36</v>
      </c>
      <c r="AB26">
        <v>33</v>
      </c>
      <c r="AC26">
        <v>8</v>
      </c>
      <c r="AD26">
        <v>34</v>
      </c>
      <c r="AE26">
        <v>16</v>
      </c>
      <c r="AF26">
        <v>13</v>
      </c>
      <c r="AG26">
        <v>5</v>
      </c>
      <c r="AH26">
        <v>9</v>
      </c>
      <c r="AI26">
        <v>1</v>
      </c>
      <c r="AJ26">
        <v>5</v>
      </c>
      <c r="AK26">
        <v>3</v>
      </c>
      <c r="AL26">
        <v>3</v>
      </c>
      <c r="AM26">
        <v>1</v>
      </c>
      <c r="AN26">
        <v>2</v>
      </c>
      <c r="AO26" t="s">
        <v>19</v>
      </c>
      <c r="AP26">
        <v>9</v>
      </c>
      <c r="AQ26" t="s">
        <v>19</v>
      </c>
      <c r="AR26">
        <v>8</v>
      </c>
      <c r="AS26">
        <v>1</v>
      </c>
      <c r="AT26">
        <v>3</v>
      </c>
      <c r="AU26">
        <v>1</v>
      </c>
      <c r="AV26">
        <v>2</v>
      </c>
      <c r="AW26" t="s">
        <v>19</v>
      </c>
    </row>
    <row r="27" spans="1:49">
      <c r="A27" t="s">
        <v>1057</v>
      </c>
      <c r="B27">
        <v>372</v>
      </c>
      <c r="C27">
        <v>193</v>
      </c>
      <c r="D27">
        <v>117</v>
      </c>
      <c r="E27">
        <v>62</v>
      </c>
      <c r="F27">
        <v>39</v>
      </c>
      <c r="G27" t="s">
        <v>19</v>
      </c>
      <c r="H27">
        <v>38</v>
      </c>
      <c r="I27">
        <v>1</v>
      </c>
      <c r="J27">
        <v>26</v>
      </c>
      <c r="K27">
        <v>6</v>
      </c>
      <c r="L27">
        <v>9</v>
      </c>
      <c r="M27">
        <v>11</v>
      </c>
      <c r="N27">
        <v>15</v>
      </c>
      <c r="O27">
        <v>7</v>
      </c>
      <c r="P27">
        <v>6</v>
      </c>
      <c r="Q27">
        <v>2</v>
      </c>
      <c r="R27">
        <v>194</v>
      </c>
      <c r="S27">
        <v>145</v>
      </c>
      <c r="T27">
        <v>12</v>
      </c>
      <c r="U27">
        <v>37</v>
      </c>
      <c r="V27">
        <v>110</v>
      </c>
      <c r="W27">
        <v>94</v>
      </c>
      <c r="X27">
        <v>6</v>
      </c>
      <c r="Y27">
        <v>10</v>
      </c>
      <c r="Z27">
        <v>58</v>
      </c>
      <c r="AA27">
        <v>22</v>
      </c>
      <c r="AB27">
        <v>31</v>
      </c>
      <c r="AC27">
        <v>5</v>
      </c>
      <c r="AD27">
        <v>23</v>
      </c>
      <c r="AE27">
        <v>12</v>
      </c>
      <c r="AF27">
        <v>8</v>
      </c>
      <c r="AG27">
        <v>3</v>
      </c>
      <c r="AH27">
        <v>5</v>
      </c>
      <c r="AI27">
        <v>1</v>
      </c>
      <c r="AJ27">
        <v>4</v>
      </c>
      <c r="AK27" t="s">
        <v>19</v>
      </c>
      <c r="AL27">
        <v>3</v>
      </c>
      <c r="AM27" t="s">
        <v>19</v>
      </c>
      <c r="AN27">
        <v>2</v>
      </c>
      <c r="AO27">
        <v>1</v>
      </c>
      <c r="AP27">
        <v>7</v>
      </c>
      <c r="AQ27" t="s">
        <v>19</v>
      </c>
      <c r="AR27">
        <v>5</v>
      </c>
      <c r="AS27">
        <v>2</v>
      </c>
      <c r="AT27">
        <v>2</v>
      </c>
      <c r="AU27" t="s">
        <v>19</v>
      </c>
      <c r="AV27">
        <v>2</v>
      </c>
      <c r="AW27" t="s">
        <v>19</v>
      </c>
    </row>
    <row r="28" spans="1:49">
      <c r="A28" t="s">
        <v>1056</v>
      </c>
      <c r="B28">
        <v>290</v>
      </c>
      <c r="C28">
        <v>149</v>
      </c>
      <c r="D28">
        <v>104</v>
      </c>
      <c r="E28">
        <v>37</v>
      </c>
      <c r="F28">
        <v>38</v>
      </c>
      <c r="G28">
        <v>5</v>
      </c>
      <c r="H28">
        <v>30</v>
      </c>
      <c r="I28">
        <v>3</v>
      </c>
      <c r="J28">
        <v>21</v>
      </c>
      <c r="K28">
        <v>12</v>
      </c>
      <c r="L28">
        <v>7</v>
      </c>
      <c r="M28">
        <v>2</v>
      </c>
      <c r="N28">
        <v>11</v>
      </c>
      <c r="O28">
        <v>7</v>
      </c>
      <c r="P28">
        <v>3</v>
      </c>
      <c r="Q28">
        <v>1</v>
      </c>
      <c r="R28">
        <v>130</v>
      </c>
      <c r="S28">
        <v>88</v>
      </c>
      <c r="T28">
        <v>21</v>
      </c>
      <c r="U28">
        <v>21</v>
      </c>
      <c r="V28">
        <v>52</v>
      </c>
      <c r="W28">
        <v>40</v>
      </c>
      <c r="X28">
        <v>8</v>
      </c>
      <c r="Y28">
        <v>4</v>
      </c>
      <c r="Z28">
        <v>52</v>
      </c>
      <c r="AA28">
        <v>24</v>
      </c>
      <c r="AB28">
        <v>23</v>
      </c>
      <c r="AC28">
        <v>5</v>
      </c>
      <c r="AD28">
        <v>21</v>
      </c>
      <c r="AE28">
        <v>9</v>
      </c>
      <c r="AF28">
        <v>9</v>
      </c>
      <c r="AG28">
        <v>3</v>
      </c>
      <c r="AH28">
        <v>5</v>
      </c>
      <c r="AI28" t="s">
        <v>19</v>
      </c>
      <c r="AJ28">
        <v>5</v>
      </c>
      <c r="AK28" t="s">
        <v>19</v>
      </c>
      <c r="AL28">
        <v>3</v>
      </c>
      <c r="AM28">
        <v>3</v>
      </c>
      <c r="AN28" t="s">
        <v>19</v>
      </c>
      <c r="AO28" t="s">
        <v>19</v>
      </c>
      <c r="AP28">
        <v>5</v>
      </c>
      <c r="AQ28" t="s">
        <v>19</v>
      </c>
      <c r="AR28">
        <v>5</v>
      </c>
      <c r="AS28" t="s">
        <v>19</v>
      </c>
      <c r="AT28">
        <v>4</v>
      </c>
      <c r="AU28">
        <v>1</v>
      </c>
      <c r="AV28">
        <v>1</v>
      </c>
      <c r="AW28">
        <v>2</v>
      </c>
    </row>
    <row r="29" spans="1:49">
      <c r="A29" t="s">
        <v>1055</v>
      </c>
      <c r="B29">
        <v>587</v>
      </c>
      <c r="C29">
        <v>334</v>
      </c>
      <c r="D29">
        <v>116</v>
      </c>
      <c r="E29">
        <v>137</v>
      </c>
      <c r="F29">
        <v>67</v>
      </c>
      <c r="G29">
        <v>14</v>
      </c>
      <c r="H29">
        <v>44</v>
      </c>
      <c r="I29">
        <v>9</v>
      </c>
      <c r="J29">
        <v>49</v>
      </c>
      <c r="K29">
        <v>27</v>
      </c>
      <c r="L29">
        <v>7</v>
      </c>
      <c r="M29">
        <v>15</v>
      </c>
      <c r="N29">
        <v>20</v>
      </c>
      <c r="O29">
        <v>12</v>
      </c>
      <c r="P29">
        <v>3</v>
      </c>
      <c r="Q29">
        <v>5</v>
      </c>
      <c r="R29">
        <v>264</v>
      </c>
      <c r="S29">
        <v>181</v>
      </c>
      <c r="T29">
        <v>7</v>
      </c>
      <c r="U29">
        <v>76</v>
      </c>
      <c r="V29">
        <v>165</v>
      </c>
      <c r="W29">
        <v>128</v>
      </c>
      <c r="X29">
        <v>1</v>
      </c>
      <c r="Y29">
        <v>36</v>
      </c>
      <c r="Z29">
        <v>117</v>
      </c>
      <c r="AA29">
        <v>67</v>
      </c>
      <c r="AB29">
        <v>28</v>
      </c>
      <c r="AC29">
        <v>22</v>
      </c>
      <c r="AD29">
        <v>52</v>
      </c>
      <c r="AE29">
        <v>32</v>
      </c>
      <c r="AF29">
        <v>12</v>
      </c>
      <c r="AG29">
        <v>8</v>
      </c>
      <c r="AH29">
        <v>10</v>
      </c>
      <c r="AI29">
        <v>1</v>
      </c>
      <c r="AJ29">
        <v>7</v>
      </c>
      <c r="AK29">
        <v>2</v>
      </c>
      <c r="AL29">
        <v>4</v>
      </c>
      <c r="AM29" t="s">
        <v>19</v>
      </c>
      <c r="AN29">
        <v>4</v>
      </c>
      <c r="AO29" t="s">
        <v>19</v>
      </c>
      <c r="AP29">
        <v>4</v>
      </c>
      <c r="AQ29" t="s">
        <v>19</v>
      </c>
      <c r="AR29">
        <v>4</v>
      </c>
      <c r="AS29" t="s">
        <v>19</v>
      </c>
      <c r="AT29" t="s">
        <v>19</v>
      </c>
      <c r="AU29" t="s">
        <v>19</v>
      </c>
      <c r="AV29" t="s">
        <v>19</v>
      </c>
      <c r="AW29" t="s">
        <v>19</v>
      </c>
    </row>
    <row r="30" spans="1:49">
      <c r="A30" t="s">
        <v>1054</v>
      </c>
      <c r="B30">
        <v>590</v>
      </c>
      <c r="C30">
        <v>273</v>
      </c>
      <c r="D30">
        <v>111</v>
      </c>
      <c r="E30">
        <v>206</v>
      </c>
      <c r="F30">
        <v>58</v>
      </c>
      <c r="G30">
        <v>16</v>
      </c>
      <c r="H30">
        <v>34</v>
      </c>
      <c r="I30">
        <v>8</v>
      </c>
      <c r="J30">
        <v>34</v>
      </c>
      <c r="K30">
        <v>14</v>
      </c>
      <c r="L30">
        <v>5</v>
      </c>
      <c r="M30">
        <v>15</v>
      </c>
      <c r="N30">
        <v>37</v>
      </c>
      <c r="O30">
        <v>14</v>
      </c>
      <c r="P30">
        <v>3</v>
      </c>
      <c r="Q30">
        <v>20</v>
      </c>
      <c r="R30">
        <v>316</v>
      </c>
      <c r="S30">
        <v>177</v>
      </c>
      <c r="T30">
        <v>7</v>
      </c>
      <c r="U30">
        <v>132</v>
      </c>
      <c r="V30">
        <v>124</v>
      </c>
      <c r="W30">
        <v>85</v>
      </c>
      <c r="X30">
        <v>1</v>
      </c>
      <c r="Y30">
        <v>38</v>
      </c>
      <c r="Z30">
        <v>106</v>
      </c>
      <c r="AA30">
        <v>40</v>
      </c>
      <c r="AB30">
        <v>41</v>
      </c>
      <c r="AC30">
        <v>25</v>
      </c>
      <c r="AD30">
        <v>23</v>
      </c>
      <c r="AE30">
        <v>10</v>
      </c>
      <c r="AF30">
        <v>10</v>
      </c>
      <c r="AG30">
        <v>3</v>
      </c>
      <c r="AH30">
        <v>5</v>
      </c>
      <c r="AI30" t="s">
        <v>19</v>
      </c>
      <c r="AJ30">
        <v>4</v>
      </c>
      <c r="AK30">
        <v>1</v>
      </c>
      <c r="AL30">
        <v>1</v>
      </c>
      <c r="AM30" t="s">
        <v>19</v>
      </c>
      <c r="AN30">
        <v>1</v>
      </c>
      <c r="AO30" t="s">
        <v>19</v>
      </c>
      <c r="AP30">
        <v>6</v>
      </c>
      <c r="AQ30" t="s">
        <v>19</v>
      </c>
      <c r="AR30">
        <v>5</v>
      </c>
      <c r="AS30">
        <v>1</v>
      </c>
      <c r="AT30">
        <v>4</v>
      </c>
      <c r="AU30">
        <v>2</v>
      </c>
      <c r="AV30">
        <v>1</v>
      </c>
      <c r="AW30">
        <v>1</v>
      </c>
    </row>
    <row r="31" spans="1:49">
      <c r="A31" t="s">
        <v>1053</v>
      </c>
      <c r="B31">
        <v>1130</v>
      </c>
      <c r="C31">
        <v>603</v>
      </c>
      <c r="D31">
        <v>239</v>
      </c>
      <c r="E31">
        <v>288</v>
      </c>
      <c r="F31">
        <v>116</v>
      </c>
      <c r="G31">
        <v>28</v>
      </c>
      <c r="H31">
        <v>67</v>
      </c>
      <c r="I31">
        <v>21</v>
      </c>
      <c r="J31">
        <v>80</v>
      </c>
      <c r="K31">
        <v>37</v>
      </c>
      <c r="L31">
        <v>9</v>
      </c>
      <c r="M31">
        <v>34</v>
      </c>
      <c r="N31">
        <v>31</v>
      </c>
      <c r="O31">
        <v>18</v>
      </c>
      <c r="P31">
        <v>6</v>
      </c>
      <c r="Q31">
        <v>7</v>
      </c>
      <c r="R31">
        <v>581</v>
      </c>
      <c r="S31">
        <v>392</v>
      </c>
      <c r="T31">
        <v>19</v>
      </c>
      <c r="U31">
        <v>170</v>
      </c>
      <c r="V31">
        <v>277</v>
      </c>
      <c r="W31">
        <v>226</v>
      </c>
      <c r="X31">
        <v>4</v>
      </c>
      <c r="Y31">
        <v>47</v>
      </c>
      <c r="Z31">
        <v>194</v>
      </c>
      <c r="AA31">
        <v>81</v>
      </c>
      <c r="AB31">
        <v>83</v>
      </c>
      <c r="AC31">
        <v>30</v>
      </c>
      <c r="AD31">
        <v>77</v>
      </c>
      <c r="AE31">
        <v>36</v>
      </c>
      <c r="AF31">
        <v>24</v>
      </c>
      <c r="AG31">
        <v>17</v>
      </c>
      <c r="AH31">
        <v>17</v>
      </c>
      <c r="AI31">
        <v>3</v>
      </c>
      <c r="AJ31">
        <v>11</v>
      </c>
      <c r="AK31">
        <v>3</v>
      </c>
      <c r="AL31">
        <v>7</v>
      </c>
      <c r="AM31">
        <v>3</v>
      </c>
      <c r="AN31">
        <v>4</v>
      </c>
      <c r="AO31" t="s">
        <v>19</v>
      </c>
      <c r="AP31">
        <v>25</v>
      </c>
      <c r="AQ31">
        <v>5</v>
      </c>
      <c r="AR31">
        <v>15</v>
      </c>
      <c r="AS31">
        <v>5</v>
      </c>
      <c r="AT31">
        <v>2</v>
      </c>
      <c r="AU31" t="s">
        <v>19</v>
      </c>
      <c r="AV31">
        <v>1</v>
      </c>
      <c r="AW31">
        <v>1</v>
      </c>
    </row>
    <row r="32" spans="1:49">
      <c r="A32" t="s">
        <v>1052</v>
      </c>
      <c r="B32">
        <v>2966</v>
      </c>
      <c r="C32">
        <v>984</v>
      </c>
      <c r="D32">
        <v>953</v>
      </c>
      <c r="E32">
        <v>1029</v>
      </c>
      <c r="F32">
        <v>254</v>
      </c>
      <c r="G32">
        <v>37</v>
      </c>
      <c r="H32">
        <v>194</v>
      </c>
      <c r="I32">
        <v>23</v>
      </c>
      <c r="J32">
        <v>229</v>
      </c>
      <c r="K32">
        <v>51</v>
      </c>
      <c r="L32">
        <v>70</v>
      </c>
      <c r="M32">
        <v>108</v>
      </c>
      <c r="N32">
        <v>111</v>
      </c>
      <c r="O32">
        <v>33</v>
      </c>
      <c r="P32">
        <v>36</v>
      </c>
      <c r="Q32">
        <v>42</v>
      </c>
      <c r="R32">
        <v>1318</v>
      </c>
      <c r="S32">
        <v>628</v>
      </c>
      <c r="T32">
        <v>90</v>
      </c>
      <c r="U32">
        <v>600</v>
      </c>
      <c r="V32">
        <v>606</v>
      </c>
      <c r="W32">
        <v>364</v>
      </c>
      <c r="X32">
        <v>30</v>
      </c>
      <c r="Y32">
        <v>212</v>
      </c>
      <c r="Z32">
        <v>709</v>
      </c>
      <c r="AA32">
        <v>175</v>
      </c>
      <c r="AB32">
        <v>392</v>
      </c>
      <c r="AC32">
        <v>142</v>
      </c>
      <c r="AD32">
        <v>205</v>
      </c>
      <c r="AE32">
        <v>46</v>
      </c>
      <c r="AF32">
        <v>83</v>
      </c>
      <c r="AG32">
        <v>76</v>
      </c>
      <c r="AH32">
        <v>87</v>
      </c>
      <c r="AI32">
        <v>9</v>
      </c>
      <c r="AJ32">
        <v>53</v>
      </c>
      <c r="AK32">
        <v>25</v>
      </c>
      <c r="AL32">
        <v>13</v>
      </c>
      <c r="AM32" t="s">
        <v>19</v>
      </c>
      <c r="AN32">
        <v>7</v>
      </c>
      <c r="AO32">
        <v>6</v>
      </c>
      <c r="AP32">
        <v>31</v>
      </c>
      <c r="AQ32">
        <v>1</v>
      </c>
      <c r="AR32">
        <v>26</v>
      </c>
      <c r="AS32">
        <v>4</v>
      </c>
      <c r="AT32">
        <v>9</v>
      </c>
      <c r="AU32">
        <v>4</v>
      </c>
      <c r="AV32">
        <v>2</v>
      </c>
      <c r="AW32">
        <v>3</v>
      </c>
    </row>
    <row r="33" spans="1:49">
      <c r="A33" t="s">
        <v>1051</v>
      </c>
      <c r="B33">
        <v>560</v>
      </c>
      <c r="C33">
        <v>254</v>
      </c>
      <c r="D33">
        <v>175</v>
      </c>
      <c r="E33">
        <v>131</v>
      </c>
      <c r="F33">
        <v>81</v>
      </c>
      <c r="G33">
        <v>19</v>
      </c>
      <c r="H33">
        <v>47</v>
      </c>
      <c r="I33">
        <v>15</v>
      </c>
      <c r="J33">
        <v>30</v>
      </c>
      <c r="K33">
        <v>18</v>
      </c>
      <c r="L33">
        <v>3</v>
      </c>
      <c r="M33">
        <v>9</v>
      </c>
      <c r="N33">
        <v>23</v>
      </c>
      <c r="O33">
        <v>10</v>
      </c>
      <c r="P33">
        <v>4</v>
      </c>
      <c r="Q33">
        <v>9</v>
      </c>
      <c r="R33">
        <v>213</v>
      </c>
      <c r="S33">
        <v>148</v>
      </c>
      <c r="T33">
        <v>1</v>
      </c>
      <c r="U33">
        <v>64</v>
      </c>
      <c r="V33">
        <v>120</v>
      </c>
      <c r="W33">
        <v>92</v>
      </c>
      <c r="X33" t="s">
        <v>19</v>
      </c>
      <c r="Y33">
        <v>28</v>
      </c>
      <c r="Z33">
        <v>123</v>
      </c>
      <c r="AA33">
        <v>40</v>
      </c>
      <c r="AB33">
        <v>62</v>
      </c>
      <c r="AC33">
        <v>21</v>
      </c>
      <c r="AD33">
        <v>54</v>
      </c>
      <c r="AE33">
        <v>15</v>
      </c>
      <c r="AF33">
        <v>32</v>
      </c>
      <c r="AG33">
        <v>7</v>
      </c>
      <c r="AH33">
        <v>16</v>
      </c>
      <c r="AI33">
        <v>2</v>
      </c>
      <c r="AJ33">
        <v>11</v>
      </c>
      <c r="AK33">
        <v>3</v>
      </c>
      <c r="AL33">
        <v>6</v>
      </c>
      <c r="AM33" t="s">
        <v>19</v>
      </c>
      <c r="AN33">
        <v>5</v>
      </c>
      <c r="AO33">
        <v>1</v>
      </c>
      <c r="AP33">
        <v>13</v>
      </c>
      <c r="AQ33">
        <v>2</v>
      </c>
      <c r="AR33">
        <v>9</v>
      </c>
      <c r="AS33">
        <v>2</v>
      </c>
      <c r="AT33">
        <v>1</v>
      </c>
      <c r="AU33" t="s">
        <v>19</v>
      </c>
      <c r="AV33">
        <v>1</v>
      </c>
      <c r="AW33" t="s">
        <v>19</v>
      </c>
    </row>
    <row r="34" spans="1:49">
      <c r="A34" t="s">
        <v>1050</v>
      </c>
      <c r="B34">
        <v>317</v>
      </c>
      <c r="C34">
        <v>135</v>
      </c>
      <c r="D34">
        <v>79</v>
      </c>
      <c r="E34">
        <v>103</v>
      </c>
      <c r="F34">
        <v>27</v>
      </c>
      <c r="G34">
        <v>1</v>
      </c>
      <c r="H34">
        <v>25</v>
      </c>
      <c r="I34">
        <v>1</v>
      </c>
      <c r="J34">
        <v>35</v>
      </c>
      <c r="K34">
        <v>9</v>
      </c>
      <c r="L34">
        <v>10</v>
      </c>
      <c r="M34">
        <v>16</v>
      </c>
      <c r="N34">
        <v>8</v>
      </c>
      <c r="O34">
        <v>1</v>
      </c>
      <c r="P34">
        <v>2</v>
      </c>
      <c r="Q34">
        <v>5</v>
      </c>
      <c r="R34">
        <v>165</v>
      </c>
      <c r="S34">
        <v>99</v>
      </c>
      <c r="T34">
        <v>10</v>
      </c>
      <c r="U34">
        <v>56</v>
      </c>
      <c r="V34">
        <v>94</v>
      </c>
      <c r="W34">
        <v>62</v>
      </c>
      <c r="X34">
        <v>4</v>
      </c>
      <c r="Y34">
        <v>28</v>
      </c>
      <c r="Z34">
        <v>61</v>
      </c>
      <c r="AA34">
        <v>20</v>
      </c>
      <c r="AB34">
        <v>22</v>
      </c>
      <c r="AC34">
        <v>19</v>
      </c>
      <c r="AD34">
        <v>14</v>
      </c>
      <c r="AE34">
        <v>4</v>
      </c>
      <c r="AF34">
        <v>5</v>
      </c>
      <c r="AG34">
        <v>5</v>
      </c>
      <c r="AH34">
        <v>3</v>
      </c>
      <c r="AI34" t="s">
        <v>19</v>
      </c>
      <c r="AJ34">
        <v>2</v>
      </c>
      <c r="AK34">
        <v>1</v>
      </c>
      <c r="AL34">
        <v>2</v>
      </c>
      <c r="AM34">
        <v>1</v>
      </c>
      <c r="AN34">
        <v>1</v>
      </c>
      <c r="AO34" t="s">
        <v>19</v>
      </c>
      <c r="AP34">
        <v>1</v>
      </c>
      <c r="AQ34" t="s">
        <v>19</v>
      </c>
      <c r="AR34">
        <v>1</v>
      </c>
      <c r="AS34" t="s">
        <v>19</v>
      </c>
      <c r="AT34">
        <v>1</v>
      </c>
      <c r="AU34" t="s">
        <v>19</v>
      </c>
      <c r="AV34">
        <v>1</v>
      </c>
      <c r="AW34" t="s">
        <v>19</v>
      </c>
    </row>
    <row r="35" spans="1:49">
      <c r="A35" t="s">
        <v>1049</v>
      </c>
      <c r="B35">
        <v>965</v>
      </c>
      <c r="C35">
        <v>342</v>
      </c>
      <c r="D35">
        <v>246</v>
      </c>
      <c r="E35">
        <v>377</v>
      </c>
      <c r="F35">
        <v>110</v>
      </c>
      <c r="G35">
        <v>27</v>
      </c>
      <c r="H35">
        <v>61</v>
      </c>
      <c r="I35">
        <v>22</v>
      </c>
      <c r="J35">
        <v>108</v>
      </c>
      <c r="K35">
        <v>22</v>
      </c>
      <c r="L35">
        <v>35</v>
      </c>
      <c r="M35">
        <v>51</v>
      </c>
      <c r="N35">
        <v>32</v>
      </c>
      <c r="O35">
        <v>8</v>
      </c>
      <c r="P35">
        <v>10</v>
      </c>
      <c r="Q35">
        <v>14</v>
      </c>
      <c r="R35">
        <v>474</v>
      </c>
      <c r="S35">
        <v>230</v>
      </c>
      <c r="T35">
        <v>31</v>
      </c>
      <c r="U35">
        <v>213</v>
      </c>
      <c r="V35">
        <v>230</v>
      </c>
      <c r="W35">
        <v>143</v>
      </c>
      <c r="X35">
        <v>15</v>
      </c>
      <c r="Y35">
        <v>72</v>
      </c>
      <c r="Z35">
        <v>169</v>
      </c>
      <c r="AA35">
        <v>38</v>
      </c>
      <c r="AB35">
        <v>71</v>
      </c>
      <c r="AC35">
        <v>60</v>
      </c>
      <c r="AD35">
        <v>46</v>
      </c>
      <c r="AE35">
        <v>15</v>
      </c>
      <c r="AF35">
        <v>22</v>
      </c>
      <c r="AG35">
        <v>9</v>
      </c>
      <c r="AH35">
        <v>9</v>
      </c>
      <c r="AI35" t="s">
        <v>19</v>
      </c>
      <c r="AJ35">
        <v>5</v>
      </c>
      <c r="AK35">
        <v>4</v>
      </c>
      <c r="AL35">
        <v>5</v>
      </c>
      <c r="AM35" t="s">
        <v>19</v>
      </c>
      <c r="AN35">
        <v>3</v>
      </c>
      <c r="AO35">
        <v>2</v>
      </c>
      <c r="AP35">
        <v>11</v>
      </c>
      <c r="AQ35">
        <v>2</v>
      </c>
      <c r="AR35">
        <v>7</v>
      </c>
      <c r="AS35">
        <v>2</v>
      </c>
      <c r="AT35">
        <v>1</v>
      </c>
      <c r="AU35" t="s">
        <v>19</v>
      </c>
      <c r="AV35">
        <v>1</v>
      </c>
      <c r="AW35" t="s">
        <v>19</v>
      </c>
    </row>
    <row r="36" spans="1:49">
      <c r="A36" t="s">
        <v>1048</v>
      </c>
      <c r="B36">
        <v>3416</v>
      </c>
      <c r="C36">
        <v>1377</v>
      </c>
      <c r="D36">
        <v>786</v>
      </c>
      <c r="E36">
        <v>1253</v>
      </c>
      <c r="F36">
        <v>364</v>
      </c>
      <c r="G36">
        <v>94</v>
      </c>
      <c r="H36">
        <v>196</v>
      </c>
      <c r="I36">
        <v>74</v>
      </c>
      <c r="J36">
        <v>286</v>
      </c>
      <c r="K36">
        <v>92</v>
      </c>
      <c r="L36">
        <v>90</v>
      </c>
      <c r="M36">
        <v>104</v>
      </c>
      <c r="N36">
        <v>124</v>
      </c>
      <c r="O36">
        <v>40</v>
      </c>
      <c r="P36">
        <v>29</v>
      </c>
      <c r="Q36">
        <v>55</v>
      </c>
      <c r="R36">
        <v>1641</v>
      </c>
      <c r="S36">
        <v>817</v>
      </c>
      <c r="T36">
        <v>116</v>
      </c>
      <c r="U36">
        <v>708</v>
      </c>
      <c r="V36">
        <v>694</v>
      </c>
      <c r="W36">
        <v>459</v>
      </c>
      <c r="X36">
        <v>37</v>
      </c>
      <c r="Y36">
        <v>198</v>
      </c>
      <c r="Z36">
        <v>742</v>
      </c>
      <c r="AA36">
        <v>263</v>
      </c>
      <c r="AB36">
        <v>234</v>
      </c>
      <c r="AC36">
        <v>245</v>
      </c>
      <c r="AD36">
        <v>151</v>
      </c>
      <c r="AE36">
        <v>51</v>
      </c>
      <c r="AF36">
        <v>50</v>
      </c>
      <c r="AG36">
        <v>50</v>
      </c>
      <c r="AH36">
        <v>52</v>
      </c>
      <c r="AI36">
        <v>6</v>
      </c>
      <c r="AJ36">
        <v>35</v>
      </c>
      <c r="AK36">
        <v>11</v>
      </c>
      <c r="AL36">
        <v>6</v>
      </c>
      <c r="AM36">
        <v>4</v>
      </c>
      <c r="AN36">
        <v>2</v>
      </c>
      <c r="AO36" t="s">
        <v>19</v>
      </c>
      <c r="AP36">
        <v>46</v>
      </c>
      <c r="AQ36">
        <v>9</v>
      </c>
      <c r="AR36">
        <v>32</v>
      </c>
      <c r="AS36">
        <v>5</v>
      </c>
      <c r="AT36">
        <v>4</v>
      </c>
      <c r="AU36">
        <v>1</v>
      </c>
      <c r="AV36">
        <v>2</v>
      </c>
      <c r="AW36">
        <v>1</v>
      </c>
    </row>
    <row r="37" spans="1:49">
      <c r="A37" t="s">
        <v>1047</v>
      </c>
      <c r="B37">
        <v>1883</v>
      </c>
      <c r="C37">
        <v>738</v>
      </c>
      <c r="D37">
        <v>526</v>
      </c>
      <c r="E37">
        <v>619</v>
      </c>
      <c r="F37">
        <v>184</v>
      </c>
      <c r="G37">
        <v>22</v>
      </c>
      <c r="H37">
        <v>144</v>
      </c>
      <c r="I37">
        <v>18</v>
      </c>
      <c r="J37">
        <v>134</v>
      </c>
      <c r="K37">
        <v>46</v>
      </c>
      <c r="L37">
        <v>30</v>
      </c>
      <c r="M37">
        <v>58</v>
      </c>
      <c r="N37">
        <v>63</v>
      </c>
      <c r="O37">
        <v>31</v>
      </c>
      <c r="P37">
        <v>7</v>
      </c>
      <c r="Q37">
        <v>25</v>
      </c>
      <c r="R37">
        <v>931</v>
      </c>
      <c r="S37">
        <v>491</v>
      </c>
      <c r="T37">
        <v>49</v>
      </c>
      <c r="U37">
        <v>391</v>
      </c>
      <c r="V37">
        <v>438</v>
      </c>
      <c r="W37">
        <v>288</v>
      </c>
      <c r="X37">
        <v>24</v>
      </c>
      <c r="Y37">
        <v>126</v>
      </c>
      <c r="Z37">
        <v>341</v>
      </c>
      <c r="AA37">
        <v>100</v>
      </c>
      <c r="AB37">
        <v>162</v>
      </c>
      <c r="AC37">
        <v>79</v>
      </c>
      <c r="AD37">
        <v>119</v>
      </c>
      <c r="AE37">
        <v>38</v>
      </c>
      <c r="AF37">
        <v>59</v>
      </c>
      <c r="AG37">
        <v>22</v>
      </c>
      <c r="AH37">
        <v>58</v>
      </c>
      <c r="AI37">
        <v>6</v>
      </c>
      <c r="AJ37">
        <v>47</v>
      </c>
      <c r="AK37">
        <v>5</v>
      </c>
      <c r="AL37">
        <v>11</v>
      </c>
      <c r="AM37" t="s">
        <v>19</v>
      </c>
      <c r="AN37">
        <v>3</v>
      </c>
      <c r="AO37">
        <v>8</v>
      </c>
      <c r="AP37">
        <v>34</v>
      </c>
      <c r="AQ37">
        <v>3</v>
      </c>
      <c r="AR37">
        <v>21</v>
      </c>
      <c r="AS37">
        <v>10</v>
      </c>
      <c r="AT37">
        <v>8</v>
      </c>
      <c r="AU37">
        <v>1</v>
      </c>
      <c r="AV37">
        <v>4</v>
      </c>
      <c r="AW37">
        <v>3</v>
      </c>
    </row>
    <row r="38" spans="1:49">
      <c r="A38" t="s">
        <v>1046</v>
      </c>
      <c r="B38">
        <v>424</v>
      </c>
      <c r="C38">
        <v>140</v>
      </c>
      <c r="D38">
        <v>84</v>
      </c>
      <c r="E38">
        <v>200</v>
      </c>
      <c r="F38">
        <v>44</v>
      </c>
      <c r="G38">
        <v>10</v>
      </c>
      <c r="H38">
        <v>24</v>
      </c>
      <c r="I38">
        <v>10</v>
      </c>
      <c r="J38">
        <v>47</v>
      </c>
      <c r="K38">
        <v>10</v>
      </c>
      <c r="L38">
        <v>15</v>
      </c>
      <c r="M38">
        <v>22</v>
      </c>
      <c r="N38">
        <v>13</v>
      </c>
      <c r="O38">
        <v>3</v>
      </c>
      <c r="P38">
        <v>1</v>
      </c>
      <c r="Q38">
        <v>9</v>
      </c>
      <c r="R38">
        <v>224</v>
      </c>
      <c r="S38">
        <v>94</v>
      </c>
      <c r="T38">
        <v>5</v>
      </c>
      <c r="U38">
        <v>125</v>
      </c>
      <c r="V38">
        <v>103</v>
      </c>
      <c r="W38">
        <v>56</v>
      </c>
      <c r="X38">
        <v>4</v>
      </c>
      <c r="Y38">
        <v>43</v>
      </c>
      <c r="Z38">
        <v>60</v>
      </c>
      <c r="AA38">
        <v>18</v>
      </c>
      <c r="AB38">
        <v>18</v>
      </c>
      <c r="AC38">
        <v>24</v>
      </c>
      <c r="AD38">
        <v>24</v>
      </c>
      <c r="AE38">
        <v>3</v>
      </c>
      <c r="AF38">
        <v>13</v>
      </c>
      <c r="AG38">
        <v>8</v>
      </c>
      <c r="AH38">
        <v>5</v>
      </c>
      <c r="AI38">
        <v>1</v>
      </c>
      <c r="AJ38">
        <v>4</v>
      </c>
      <c r="AK38" t="s">
        <v>19</v>
      </c>
      <c r="AL38">
        <v>1</v>
      </c>
      <c r="AM38" t="s">
        <v>19</v>
      </c>
      <c r="AN38" t="s">
        <v>19</v>
      </c>
      <c r="AO38">
        <v>1</v>
      </c>
      <c r="AP38">
        <v>3</v>
      </c>
      <c r="AQ38" t="s">
        <v>19</v>
      </c>
      <c r="AR38">
        <v>2</v>
      </c>
      <c r="AS38">
        <v>1</v>
      </c>
      <c r="AT38">
        <v>3</v>
      </c>
      <c r="AU38">
        <v>1</v>
      </c>
      <c r="AV38">
        <v>2</v>
      </c>
      <c r="AW38" t="s">
        <v>19</v>
      </c>
    </row>
    <row r="39" spans="1:49">
      <c r="A39" t="s">
        <v>1045</v>
      </c>
      <c r="B39">
        <v>482</v>
      </c>
      <c r="C39">
        <v>174</v>
      </c>
      <c r="D39">
        <v>184</v>
      </c>
      <c r="E39">
        <v>124</v>
      </c>
      <c r="F39">
        <v>50</v>
      </c>
      <c r="G39">
        <v>6</v>
      </c>
      <c r="H39">
        <v>42</v>
      </c>
      <c r="I39">
        <v>2</v>
      </c>
      <c r="J39">
        <v>30</v>
      </c>
      <c r="K39">
        <v>10</v>
      </c>
      <c r="L39">
        <v>11</v>
      </c>
      <c r="M39">
        <v>9</v>
      </c>
      <c r="N39">
        <v>30</v>
      </c>
      <c r="O39">
        <v>9</v>
      </c>
      <c r="P39">
        <v>8</v>
      </c>
      <c r="Q39">
        <v>13</v>
      </c>
      <c r="R39">
        <v>230</v>
      </c>
      <c r="S39">
        <v>118</v>
      </c>
      <c r="T39">
        <v>29</v>
      </c>
      <c r="U39">
        <v>83</v>
      </c>
      <c r="V39">
        <v>103</v>
      </c>
      <c r="W39">
        <v>64</v>
      </c>
      <c r="X39">
        <v>8</v>
      </c>
      <c r="Y39">
        <v>31</v>
      </c>
      <c r="Z39">
        <v>107</v>
      </c>
      <c r="AA39">
        <v>21</v>
      </c>
      <c r="AB39">
        <v>75</v>
      </c>
      <c r="AC39">
        <v>11</v>
      </c>
      <c r="AD39">
        <v>19</v>
      </c>
      <c r="AE39">
        <v>5</v>
      </c>
      <c r="AF39">
        <v>13</v>
      </c>
      <c r="AG39">
        <v>1</v>
      </c>
      <c r="AH39">
        <v>5</v>
      </c>
      <c r="AI39">
        <v>1</v>
      </c>
      <c r="AJ39">
        <v>3</v>
      </c>
      <c r="AK39">
        <v>1</v>
      </c>
      <c r="AL39">
        <v>3</v>
      </c>
      <c r="AM39">
        <v>1</v>
      </c>
      <c r="AN39" t="s">
        <v>19</v>
      </c>
      <c r="AO39">
        <v>2</v>
      </c>
      <c r="AP39">
        <v>5</v>
      </c>
      <c r="AQ39">
        <v>1</v>
      </c>
      <c r="AR39">
        <v>3</v>
      </c>
      <c r="AS39">
        <v>1</v>
      </c>
      <c r="AT39">
        <v>3</v>
      </c>
      <c r="AU39">
        <v>2</v>
      </c>
      <c r="AV39" t="s">
        <v>19</v>
      </c>
      <c r="AW39">
        <v>1</v>
      </c>
    </row>
    <row r="40" spans="1:49">
      <c r="A40" t="s">
        <v>1044</v>
      </c>
      <c r="B40">
        <v>298</v>
      </c>
      <c r="C40">
        <v>179</v>
      </c>
      <c r="D40">
        <v>80</v>
      </c>
      <c r="E40">
        <v>39</v>
      </c>
      <c r="F40">
        <v>31</v>
      </c>
      <c r="G40">
        <v>1</v>
      </c>
      <c r="H40">
        <v>29</v>
      </c>
      <c r="I40">
        <v>1</v>
      </c>
      <c r="J40">
        <v>16</v>
      </c>
      <c r="K40">
        <v>10</v>
      </c>
      <c r="L40" t="s">
        <v>19</v>
      </c>
      <c r="M40">
        <v>6</v>
      </c>
      <c r="N40">
        <v>16</v>
      </c>
      <c r="O40">
        <v>9</v>
      </c>
      <c r="P40">
        <v>1</v>
      </c>
      <c r="Q40">
        <v>6</v>
      </c>
      <c r="R40">
        <v>142</v>
      </c>
      <c r="S40">
        <v>124</v>
      </c>
      <c r="T40">
        <v>2</v>
      </c>
      <c r="U40">
        <v>16</v>
      </c>
      <c r="V40">
        <v>95</v>
      </c>
      <c r="W40">
        <v>87</v>
      </c>
      <c r="X40">
        <v>2</v>
      </c>
      <c r="Y40">
        <v>6</v>
      </c>
      <c r="Z40">
        <v>44</v>
      </c>
      <c r="AA40">
        <v>20</v>
      </c>
      <c r="AB40">
        <v>17</v>
      </c>
      <c r="AC40">
        <v>7</v>
      </c>
      <c r="AD40">
        <v>24</v>
      </c>
      <c r="AE40">
        <v>11</v>
      </c>
      <c r="AF40">
        <v>12</v>
      </c>
      <c r="AG40">
        <v>1</v>
      </c>
      <c r="AH40">
        <v>7</v>
      </c>
      <c r="AI40" t="s">
        <v>19</v>
      </c>
      <c r="AJ40">
        <v>7</v>
      </c>
      <c r="AK40" t="s">
        <v>19</v>
      </c>
      <c r="AL40">
        <v>6</v>
      </c>
      <c r="AM40">
        <v>1</v>
      </c>
      <c r="AN40">
        <v>4</v>
      </c>
      <c r="AO40">
        <v>1</v>
      </c>
      <c r="AP40">
        <v>12</v>
      </c>
      <c r="AQ40">
        <v>3</v>
      </c>
      <c r="AR40">
        <v>8</v>
      </c>
      <c r="AS40">
        <v>1</v>
      </c>
      <c r="AT40" t="s">
        <v>19</v>
      </c>
      <c r="AU40" t="s">
        <v>19</v>
      </c>
      <c r="AV40" t="s">
        <v>19</v>
      </c>
      <c r="AW40" t="s">
        <v>19</v>
      </c>
    </row>
    <row r="41" spans="1:49">
      <c r="A41" t="s">
        <v>1043</v>
      </c>
      <c r="B41">
        <v>255</v>
      </c>
      <c r="C41">
        <v>99</v>
      </c>
      <c r="D41">
        <v>117</v>
      </c>
      <c r="E41">
        <v>39</v>
      </c>
      <c r="F41">
        <v>34</v>
      </c>
      <c r="G41">
        <v>1</v>
      </c>
      <c r="H41">
        <v>27</v>
      </c>
      <c r="I41">
        <v>6</v>
      </c>
      <c r="J41">
        <v>19</v>
      </c>
      <c r="K41">
        <v>4</v>
      </c>
      <c r="L41">
        <v>8</v>
      </c>
      <c r="M41">
        <v>7</v>
      </c>
      <c r="N41">
        <v>16</v>
      </c>
      <c r="O41">
        <v>9</v>
      </c>
      <c r="P41">
        <v>5</v>
      </c>
      <c r="Q41">
        <v>2</v>
      </c>
      <c r="R41">
        <v>87</v>
      </c>
      <c r="S41">
        <v>61</v>
      </c>
      <c r="T41">
        <v>12</v>
      </c>
      <c r="U41">
        <v>14</v>
      </c>
      <c r="V41">
        <v>54</v>
      </c>
      <c r="W41">
        <v>43</v>
      </c>
      <c r="X41">
        <v>4</v>
      </c>
      <c r="Y41">
        <v>7</v>
      </c>
      <c r="Z41">
        <v>55</v>
      </c>
      <c r="AA41">
        <v>12</v>
      </c>
      <c r="AB41">
        <v>36</v>
      </c>
      <c r="AC41">
        <v>7</v>
      </c>
      <c r="AD41">
        <v>30</v>
      </c>
      <c r="AE41">
        <v>12</v>
      </c>
      <c r="AF41">
        <v>16</v>
      </c>
      <c r="AG41">
        <v>2</v>
      </c>
      <c r="AH41">
        <v>6</v>
      </c>
      <c r="AI41" t="s">
        <v>19</v>
      </c>
      <c r="AJ41">
        <v>5</v>
      </c>
      <c r="AK41">
        <v>1</v>
      </c>
      <c r="AL41">
        <v>6</v>
      </c>
      <c r="AM41" t="s">
        <v>19</v>
      </c>
      <c r="AN41">
        <v>6</v>
      </c>
      <c r="AO41" t="s">
        <v>19</v>
      </c>
      <c r="AP41">
        <v>2</v>
      </c>
      <c r="AQ41" t="s">
        <v>19</v>
      </c>
      <c r="AR41">
        <v>2</v>
      </c>
      <c r="AS41" t="s">
        <v>19</v>
      </c>
      <c r="AT41" t="s">
        <v>19</v>
      </c>
      <c r="AU41" t="s">
        <v>19</v>
      </c>
      <c r="AV41" t="s">
        <v>19</v>
      </c>
      <c r="AW41" t="s">
        <v>19</v>
      </c>
    </row>
    <row r="42" spans="1:49">
      <c r="A42" t="s">
        <v>1042</v>
      </c>
      <c r="B42">
        <v>1235</v>
      </c>
      <c r="C42">
        <v>536</v>
      </c>
      <c r="D42">
        <v>276</v>
      </c>
      <c r="E42">
        <v>423</v>
      </c>
      <c r="F42">
        <v>171</v>
      </c>
      <c r="G42">
        <v>35</v>
      </c>
      <c r="H42">
        <v>117</v>
      </c>
      <c r="I42">
        <v>19</v>
      </c>
      <c r="J42">
        <v>120</v>
      </c>
      <c r="K42">
        <v>53</v>
      </c>
      <c r="L42">
        <v>28</v>
      </c>
      <c r="M42">
        <v>39</v>
      </c>
      <c r="N42">
        <v>41</v>
      </c>
      <c r="O42">
        <v>19</v>
      </c>
      <c r="P42">
        <v>10</v>
      </c>
      <c r="Q42">
        <v>12</v>
      </c>
      <c r="R42">
        <v>563</v>
      </c>
      <c r="S42">
        <v>306</v>
      </c>
      <c r="T42">
        <v>23</v>
      </c>
      <c r="U42">
        <v>234</v>
      </c>
      <c r="V42">
        <v>265</v>
      </c>
      <c r="W42">
        <v>173</v>
      </c>
      <c r="X42">
        <v>16</v>
      </c>
      <c r="Y42">
        <v>76</v>
      </c>
      <c r="Z42">
        <v>180</v>
      </c>
      <c r="AA42">
        <v>81</v>
      </c>
      <c r="AB42">
        <v>42</v>
      </c>
      <c r="AC42">
        <v>57</v>
      </c>
      <c r="AD42">
        <v>80</v>
      </c>
      <c r="AE42">
        <v>27</v>
      </c>
      <c r="AF42">
        <v>25</v>
      </c>
      <c r="AG42">
        <v>28</v>
      </c>
      <c r="AH42">
        <v>19</v>
      </c>
      <c r="AI42">
        <v>1</v>
      </c>
      <c r="AJ42">
        <v>6</v>
      </c>
      <c r="AK42">
        <v>12</v>
      </c>
      <c r="AL42">
        <v>21</v>
      </c>
      <c r="AM42">
        <v>8</v>
      </c>
      <c r="AN42">
        <v>5</v>
      </c>
      <c r="AO42">
        <v>8</v>
      </c>
      <c r="AP42">
        <v>31</v>
      </c>
      <c r="AQ42">
        <v>3</v>
      </c>
      <c r="AR42">
        <v>18</v>
      </c>
      <c r="AS42">
        <v>10</v>
      </c>
      <c r="AT42">
        <v>9</v>
      </c>
      <c r="AU42">
        <v>3</v>
      </c>
      <c r="AV42">
        <v>2</v>
      </c>
      <c r="AW42">
        <v>4</v>
      </c>
    </row>
    <row r="43" spans="1:49">
      <c r="A43" t="s">
        <v>1041</v>
      </c>
      <c r="B43">
        <v>1882</v>
      </c>
      <c r="C43">
        <v>850</v>
      </c>
      <c r="D43">
        <v>353</v>
      </c>
      <c r="E43">
        <v>679</v>
      </c>
      <c r="F43">
        <v>186</v>
      </c>
      <c r="G43">
        <v>63</v>
      </c>
      <c r="H43">
        <v>107</v>
      </c>
      <c r="I43">
        <v>16</v>
      </c>
      <c r="J43">
        <v>143</v>
      </c>
      <c r="K43">
        <v>57</v>
      </c>
      <c r="L43">
        <v>18</v>
      </c>
      <c r="M43">
        <v>68</v>
      </c>
      <c r="N43">
        <v>87</v>
      </c>
      <c r="O43">
        <v>41</v>
      </c>
      <c r="P43">
        <v>9</v>
      </c>
      <c r="Q43">
        <v>37</v>
      </c>
      <c r="R43">
        <v>962</v>
      </c>
      <c r="S43">
        <v>535</v>
      </c>
      <c r="T43">
        <v>50</v>
      </c>
      <c r="U43">
        <v>377</v>
      </c>
      <c r="V43">
        <v>464</v>
      </c>
      <c r="W43">
        <v>317</v>
      </c>
      <c r="X43">
        <v>15</v>
      </c>
      <c r="Y43">
        <v>132</v>
      </c>
      <c r="Z43">
        <v>300</v>
      </c>
      <c r="AA43">
        <v>94</v>
      </c>
      <c r="AB43">
        <v>87</v>
      </c>
      <c r="AC43">
        <v>119</v>
      </c>
      <c r="AD43">
        <v>131</v>
      </c>
      <c r="AE43">
        <v>52</v>
      </c>
      <c r="AF43">
        <v>46</v>
      </c>
      <c r="AG43">
        <v>33</v>
      </c>
      <c r="AH43">
        <v>34</v>
      </c>
      <c r="AI43">
        <v>2</v>
      </c>
      <c r="AJ43">
        <v>16</v>
      </c>
      <c r="AK43">
        <v>16</v>
      </c>
      <c r="AL43">
        <v>3</v>
      </c>
      <c r="AM43" t="s">
        <v>19</v>
      </c>
      <c r="AN43">
        <v>2</v>
      </c>
      <c r="AO43">
        <v>1</v>
      </c>
      <c r="AP43">
        <v>26</v>
      </c>
      <c r="AQ43">
        <v>4</v>
      </c>
      <c r="AR43">
        <v>14</v>
      </c>
      <c r="AS43">
        <v>8</v>
      </c>
      <c r="AT43">
        <v>10</v>
      </c>
      <c r="AU43">
        <v>2</v>
      </c>
      <c r="AV43">
        <v>4</v>
      </c>
      <c r="AW43">
        <v>4</v>
      </c>
    </row>
    <row r="44" spans="1:49">
      <c r="A44" t="s">
        <v>1040</v>
      </c>
      <c r="B44">
        <v>628</v>
      </c>
      <c r="C44">
        <v>319</v>
      </c>
      <c r="D44">
        <v>198</v>
      </c>
      <c r="E44">
        <v>111</v>
      </c>
      <c r="F44">
        <v>81</v>
      </c>
      <c r="G44">
        <v>22</v>
      </c>
      <c r="H44">
        <v>53</v>
      </c>
      <c r="I44">
        <v>6</v>
      </c>
      <c r="J44">
        <v>34</v>
      </c>
      <c r="K44">
        <v>21</v>
      </c>
      <c r="L44">
        <v>8</v>
      </c>
      <c r="M44">
        <v>5</v>
      </c>
      <c r="N44">
        <v>45</v>
      </c>
      <c r="O44">
        <v>20</v>
      </c>
      <c r="P44">
        <v>11</v>
      </c>
      <c r="Q44">
        <v>14</v>
      </c>
      <c r="R44">
        <v>277</v>
      </c>
      <c r="S44">
        <v>189</v>
      </c>
      <c r="T44">
        <v>14</v>
      </c>
      <c r="U44">
        <v>74</v>
      </c>
      <c r="V44">
        <v>132</v>
      </c>
      <c r="W44">
        <v>106</v>
      </c>
      <c r="X44">
        <v>5</v>
      </c>
      <c r="Y44">
        <v>21</v>
      </c>
      <c r="Z44">
        <v>121</v>
      </c>
      <c r="AA44">
        <v>40</v>
      </c>
      <c r="AB44">
        <v>73</v>
      </c>
      <c r="AC44">
        <v>8</v>
      </c>
      <c r="AD44">
        <v>45</v>
      </c>
      <c r="AE44">
        <v>22</v>
      </c>
      <c r="AF44">
        <v>19</v>
      </c>
      <c r="AG44">
        <v>4</v>
      </c>
      <c r="AH44">
        <v>11</v>
      </c>
      <c r="AI44">
        <v>2</v>
      </c>
      <c r="AJ44">
        <v>9</v>
      </c>
      <c r="AK44" t="s">
        <v>19</v>
      </c>
      <c r="AL44">
        <v>1</v>
      </c>
      <c r="AM44" t="s">
        <v>19</v>
      </c>
      <c r="AN44">
        <v>1</v>
      </c>
      <c r="AO44" t="s">
        <v>19</v>
      </c>
      <c r="AP44">
        <v>12</v>
      </c>
      <c r="AQ44">
        <v>2</v>
      </c>
      <c r="AR44">
        <v>10</v>
      </c>
      <c r="AS44" t="s">
        <v>19</v>
      </c>
      <c r="AT44">
        <v>1</v>
      </c>
      <c r="AU44">
        <v>1</v>
      </c>
      <c r="AV44" t="s">
        <v>19</v>
      </c>
      <c r="AW44" t="s">
        <v>19</v>
      </c>
    </row>
    <row r="45" spans="1:49">
      <c r="A45" t="s">
        <v>1039</v>
      </c>
      <c r="B45">
        <v>761</v>
      </c>
      <c r="C45">
        <v>340</v>
      </c>
      <c r="D45">
        <v>250</v>
      </c>
      <c r="E45">
        <v>171</v>
      </c>
      <c r="F45">
        <v>89</v>
      </c>
      <c r="G45">
        <v>16</v>
      </c>
      <c r="H45">
        <v>57</v>
      </c>
      <c r="I45">
        <v>16</v>
      </c>
      <c r="J45">
        <v>47</v>
      </c>
      <c r="K45">
        <v>16</v>
      </c>
      <c r="L45">
        <v>23</v>
      </c>
      <c r="M45">
        <v>8</v>
      </c>
      <c r="N45">
        <v>39</v>
      </c>
      <c r="O45">
        <v>12</v>
      </c>
      <c r="P45">
        <v>19</v>
      </c>
      <c r="Q45">
        <v>8</v>
      </c>
      <c r="R45">
        <v>363</v>
      </c>
      <c r="S45">
        <v>226</v>
      </c>
      <c r="T45">
        <v>32</v>
      </c>
      <c r="U45">
        <v>105</v>
      </c>
      <c r="V45">
        <v>156</v>
      </c>
      <c r="W45">
        <v>115</v>
      </c>
      <c r="X45">
        <v>12</v>
      </c>
      <c r="Y45">
        <v>29</v>
      </c>
      <c r="Z45">
        <v>139</v>
      </c>
      <c r="AA45">
        <v>50</v>
      </c>
      <c r="AB45">
        <v>67</v>
      </c>
      <c r="AC45">
        <v>22</v>
      </c>
      <c r="AD45">
        <v>54</v>
      </c>
      <c r="AE45">
        <v>18</v>
      </c>
      <c r="AF45">
        <v>30</v>
      </c>
      <c r="AG45">
        <v>6</v>
      </c>
      <c r="AH45">
        <v>11</v>
      </c>
      <c r="AI45" t="s">
        <v>19</v>
      </c>
      <c r="AJ45">
        <v>7</v>
      </c>
      <c r="AK45">
        <v>4</v>
      </c>
      <c r="AL45">
        <v>3</v>
      </c>
      <c r="AM45" t="s">
        <v>19</v>
      </c>
      <c r="AN45">
        <v>2</v>
      </c>
      <c r="AO45">
        <v>1</v>
      </c>
      <c r="AP45">
        <v>15</v>
      </c>
      <c r="AQ45">
        <v>2</v>
      </c>
      <c r="AR45">
        <v>12</v>
      </c>
      <c r="AS45">
        <v>1</v>
      </c>
      <c r="AT45">
        <v>1</v>
      </c>
      <c r="AU45" t="s">
        <v>19</v>
      </c>
      <c r="AV45">
        <v>1</v>
      </c>
      <c r="AW45" t="s">
        <v>19</v>
      </c>
    </row>
    <row r="46" spans="1:49">
      <c r="A46" t="s">
        <v>1038</v>
      </c>
      <c r="B46">
        <v>796</v>
      </c>
      <c r="C46">
        <v>387</v>
      </c>
      <c r="D46">
        <v>224</v>
      </c>
      <c r="E46">
        <v>185</v>
      </c>
      <c r="F46">
        <v>72</v>
      </c>
      <c r="G46">
        <v>6</v>
      </c>
      <c r="H46">
        <v>64</v>
      </c>
      <c r="I46">
        <v>2</v>
      </c>
      <c r="J46">
        <v>54</v>
      </c>
      <c r="K46">
        <v>20</v>
      </c>
      <c r="L46">
        <v>18</v>
      </c>
      <c r="M46">
        <v>16</v>
      </c>
      <c r="N46">
        <v>45</v>
      </c>
      <c r="O46">
        <v>22</v>
      </c>
      <c r="P46">
        <v>8</v>
      </c>
      <c r="Q46">
        <v>15</v>
      </c>
      <c r="R46">
        <v>383</v>
      </c>
      <c r="S46">
        <v>248</v>
      </c>
      <c r="T46">
        <v>46</v>
      </c>
      <c r="U46">
        <v>89</v>
      </c>
      <c r="V46">
        <v>194</v>
      </c>
      <c r="W46">
        <v>150</v>
      </c>
      <c r="X46">
        <v>16</v>
      </c>
      <c r="Y46">
        <v>28</v>
      </c>
      <c r="Z46">
        <v>144</v>
      </c>
      <c r="AA46">
        <v>59</v>
      </c>
      <c r="AB46">
        <v>47</v>
      </c>
      <c r="AC46">
        <v>38</v>
      </c>
      <c r="AD46">
        <v>64</v>
      </c>
      <c r="AE46">
        <v>28</v>
      </c>
      <c r="AF46">
        <v>20</v>
      </c>
      <c r="AG46">
        <v>16</v>
      </c>
      <c r="AH46">
        <v>14</v>
      </c>
      <c r="AI46">
        <v>2</v>
      </c>
      <c r="AJ46">
        <v>6</v>
      </c>
      <c r="AK46">
        <v>6</v>
      </c>
      <c r="AL46">
        <v>6</v>
      </c>
      <c r="AM46" t="s">
        <v>19</v>
      </c>
      <c r="AN46">
        <v>5</v>
      </c>
      <c r="AO46">
        <v>1</v>
      </c>
      <c r="AP46">
        <v>10</v>
      </c>
      <c r="AQ46" t="s">
        <v>19</v>
      </c>
      <c r="AR46">
        <v>9</v>
      </c>
      <c r="AS46">
        <v>1</v>
      </c>
      <c r="AT46">
        <v>4</v>
      </c>
      <c r="AU46">
        <v>2</v>
      </c>
      <c r="AV46">
        <v>1</v>
      </c>
      <c r="AW46">
        <v>1</v>
      </c>
    </row>
    <row r="47" spans="1:49">
      <c r="A47" t="s">
        <v>1037</v>
      </c>
      <c r="B47">
        <v>683</v>
      </c>
      <c r="C47">
        <v>348</v>
      </c>
      <c r="D47">
        <v>87</v>
      </c>
      <c r="E47">
        <v>248</v>
      </c>
      <c r="F47">
        <v>75</v>
      </c>
      <c r="G47">
        <v>23</v>
      </c>
      <c r="H47">
        <v>40</v>
      </c>
      <c r="I47">
        <v>12</v>
      </c>
      <c r="J47">
        <v>59</v>
      </c>
      <c r="K47">
        <v>29</v>
      </c>
      <c r="L47">
        <v>6</v>
      </c>
      <c r="M47">
        <v>24</v>
      </c>
      <c r="N47">
        <v>52</v>
      </c>
      <c r="O47">
        <v>25</v>
      </c>
      <c r="P47">
        <v>5</v>
      </c>
      <c r="Q47">
        <v>22</v>
      </c>
      <c r="R47">
        <v>352</v>
      </c>
      <c r="S47">
        <v>218</v>
      </c>
      <c r="T47">
        <v>4</v>
      </c>
      <c r="U47">
        <v>130</v>
      </c>
      <c r="V47">
        <v>130</v>
      </c>
      <c r="W47">
        <v>96</v>
      </c>
      <c r="X47">
        <v>1</v>
      </c>
      <c r="Y47">
        <v>33</v>
      </c>
      <c r="Z47">
        <v>70</v>
      </c>
      <c r="AA47">
        <v>26</v>
      </c>
      <c r="AB47">
        <v>14</v>
      </c>
      <c r="AC47">
        <v>30</v>
      </c>
      <c r="AD47">
        <v>41</v>
      </c>
      <c r="AE47">
        <v>18</v>
      </c>
      <c r="AF47">
        <v>6</v>
      </c>
      <c r="AG47">
        <v>17</v>
      </c>
      <c r="AH47">
        <v>14</v>
      </c>
      <c r="AI47">
        <v>4</v>
      </c>
      <c r="AJ47">
        <v>4</v>
      </c>
      <c r="AK47">
        <v>6</v>
      </c>
      <c r="AL47">
        <v>8</v>
      </c>
      <c r="AM47">
        <v>3</v>
      </c>
      <c r="AN47">
        <v>1</v>
      </c>
      <c r="AO47">
        <v>4</v>
      </c>
      <c r="AP47">
        <v>11</v>
      </c>
      <c r="AQ47">
        <v>2</v>
      </c>
      <c r="AR47">
        <v>7</v>
      </c>
      <c r="AS47">
        <v>2</v>
      </c>
      <c r="AT47">
        <v>1</v>
      </c>
      <c r="AU47" t="s">
        <v>19</v>
      </c>
      <c r="AV47" t="s">
        <v>19</v>
      </c>
      <c r="AW47">
        <v>1</v>
      </c>
    </row>
    <row r="48" spans="1:49">
      <c r="A48" t="s">
        <v>1036</v>
      </c>
      <c r="B48">
        <v>447</v>
      </c>
      <c r="C48">
        <v>281</v>
      </c>
      <c r="D48">
        <v>107</v>
      </c>
      <c r="E48">
        <v>59</v>
      </c>
      <c r="F48">
        <v>55</v>
      </c>
      <c r="G48">
        <v>3</v>
      </c>
      <c r="H48">
        <v>46</v>
      </c>
      <c r="I48">
        <v>6</v>
      </c>
      <c r="J48">
        <v>27</v>
      </c>
      <c r="K48">
        <v>16</v>
      </c>
      <c r="L48">
        <v>6</v>
      </c>
      <c r="M48">
        <v>5</v>
      </c>
      <c r="N48">
        <v>12</v>
      </c>
      <c r="O48">
        <v>11</v>
      </c>
      <c r="P48">
        <v>1</v>
      </c>
      <c r="Q48" t="s">
        <v>19</v>
      </c>
      <c r="R48">
        <v>244</v>
      </c>
      <c r="S48">
        <v>204</v>
      </c>
      <c r="T48">
        <v>6</v>
      </c>
      <c r="U48">
        <v>34</v>
      </c>
      <c r="V48">
        <v>148</v>
      </c>
      <c r="W48">
        <v>133</v>
      </c>
      <c r="X48">
        <v>5</v>
      </c>
      <c r="Y48">
        <v>10</v>
      </c>
      <c r="Z48">
        <v>74</v>
      </c>
      <c r="AA48">
        <v>38</v>
      </c>
      <c r="AB48">
        <v>27</v>
      </c>
      <c r="AC48">
        <v>9</v>
      </c>
      <c r="AD48">
        <v>13</v>
      </c>
      <c r="AE48">
        <v>8</v>
      </c>
      <c r="AF48">
        <v>2</v>
      </c>
      <c r="AG48">
        <v>3</v>
      </c>
      <c r="AH48">
        <v>7</v>
      </c>
      <c r="AI48" t="s">
        <v>19</v>
      </c>
      <c r="AJ48">
        <v>6</v>
      </c>
      <c r="AK48">
        <v>1</v>
      </c>
      <c r="AL48">
        <v>5</v>
      </c>
      <c r="AM48" t="s">
        <v>19</v>
      </c>
      <c r="AN48">
        <v>4</v>
      </c>
      <c r="AO48">
        <v>1</v>
      </c>
      <c r="AP48">
        <v>8</v>
      </c>
      <c r="AQ48" t="s">
        <v>19</v>
      </c>
      <c r="AR48">
        <v>8</v>
      </c>
      <c r="AS48" t="s">
        <v>19</v>
      </c>
      <c r="AT48">
        <v>2</v>
      </c>
      <c r="AU48">
        <v>1</v>
      </c>
      <c r="AV48">
        <v>1</v>
      </c>
      <c r="AW48" t="s">
        <v>19</v>
      </c>
    </row>
    <row r="49" spans="1:49">
      <c r="A49" t="s">
        <v>1035</v>
      </c>
      <c r="B49">
        <v>3489</v>
      </c>
      <c r="C49">
        <v>1880</v>
      </c>
      <c r="D49">
        <v>759</v>
      </c>
      <c r="E49">
        <v>850</v>
      </c>
      <c r="F49">
        <v>361</v>
      </c>
      <c r="G49">
        <v>82</v>
      </c>
      <c r="H49">
        <v>248</v>
      </c>
      <c r="I49">
        <v>31</v>
      </c>
      <c r="J49">
        <v>268</v>
      </c>
      <c r="K49">
        <v>135</v>
      </c>
      <c r="L49">
        <v>54</v>
      </c>
      <c r="M49">
        <v>79</v>
      </c>
      <c r="N49">
        <v>179</v>
      </c>
      <c r="O49">
        <v>90</v>
      </c>
      <c r="P49">
        <v>47</v>
      </c>
      <c r="Q49">
        <v>42</v>
      </c>
      <c r="R49">
        <v>1718</v>
      </c>
      <c r="S49">
        <v>1128</v>
      </c>
      <c r="T49">
        <v>79</v>
      </c>
      <c r="U49">
        <v>511</v>
      </c>
      <c r="V49">
        <v>822</v>
      </c>
      <c r="W49">
        <v>640</v>
      </c>
      <c r="X49">
        <v>32</v>
      </c>
      <c r="Y49">
        <v>150</v>
      </c>
      <c r="Z49">
        <v>614</v>
      </c>
      <c r="AA49">
        <v>290</v>
      </c>
      <c r="AB49">
        <v>206</v>
      </c>
      <c r="AC49">
        <v>118</v>
      </c>
      <c r="AD49">
        <v>250</v>
      </c>
      <c r="AE49">
        <v>140</v>
      </c>
      <c r="AF49">
        <v>58</v>
      </c>
      <c r="AG49">
        <v>52</v>
      </c>
      <c r="AH49">
        <v>48</v>
      </c>
      <c r="AI49">
        <v>6</v>
      </c>
      <c r="AJ49">
        <v>35</v>
      </c>
      <c r="AK49">
        <v>7</v>
      </c>
      <c r="AL49">
        <v>10</v>
      </c>
      <c r="AM49" t="s">
        <v>19</v>
      </c>
      <c r="AN49">
        <v>3</v>
      </c>
      <c r="AO49">
        <v>7</v>
      </c>
      <c r="AP49">
        <v>31</v>
      </c>
      <c r="AQ49">
        <v>5</v>
      </c>
      <c r="AR49">
        <v>23</v>
      </c>
      <c r="AS49">
        <v>3</v>
      </c>
      <c r="AT49">
        <v>10</v>
      </c>
      <c r="AU49">
        <v>4</v>
      </c>
      <c r="AV49">
        <v>6</v>
      </c>
      <c r="AW49" t="s">
        <v>19</v>
      </c>
    </row>
    <row r="50" spans="1:49">
      <c r="A50" t="s">
        <v>1034</v>
      </c>
      <c r="B50">
        <v>769</v>
      </c>
      <c r="C50">
        <v>387</v>
      </c>
      <c r="D50">
        <v>218</v>
      </c>
      <c r="E50">
        <v>164</v>
      </c>
      <c r="F50">
        <v>93</v>
      </c>
      <c r="G50">
        <v>15</v>
      </c>
      <c r="H50">
        <v>64</v>
      </c>
      <c r="I50">
        <v>14</v>
      </c>
      <c r="J50">
        <v>41</v>
      </c>
      <c r="K50">
        <v>23</v>
      </c>
      <c r="L50">
        <v>9</v>
      </c>
      <c r="M50">
        <v>9</v>
      </c>
      <c r="N50">
        <v>36</v>
      </c>
      <c r="O50">
        <v>20</v>
      </c>
      <c r="P50">
        <v>5</v>
      </c>
      <c r="Q50">
        <v>11</v>
      </c>
      <c r="R50">
        <v>380</v>
      </c>
      <c r="S50">
        <v>234</v>
      </c>
      <c r="T50">
        <v>44</v>
      </c>
      <c r="U50">
        <v>102</v>
      </c>
      <c r="V50">
        <v>179</v>
      </c>
      <c r="W50">
        <v>138</v>
      </c>
      <c r="X50">
        <v>13</v>
      </c>
      <c r="Y50">
        <v>28</v>
      </c>
      <c r="Z50">
        <v>140</v>
      </c>
      <c r="AA50">
        <v>65</v>
      </c>
      <c r="AB50">
        <v>60</v>
      </c>
      <c r="AC50">
        <v>15</v>
      </c>
      <c r="AD50">
        <v>52</v>
      </c>
      <c r="AE50">
        <v>24</v>
      </c>
      <c r="AF50">
        <v>23</v>
      </c>
      <c r="AG50">
        <v>5</v>
      </c>
      <c r="AH50">
        <v>8</v>
      </c>
      <c r="AI50">
        <v>2</v>
      </c>
      <c r="AJ50">
        <v>3</v>
      </c>
      <c r="AK50">
        <v>3</v>
      </c>
      <c r="AL50">
        <v>4</v>
      </c>
      <c r="AM50" t="s">
        <v>19</v>
      </c>
      <c r="AN50" t="s">
        <v>19</v>
      </c>
      <c r="AO50">
        <v>4</v>
      </c>
      <c r="AP50">
        <v>11</v>
      </c>
      <c r="AQ50">
        <v>2</v>
      </c>
      <c r="AR50">
        <v>9</v>
      </c>
      <c r="AS50" t="s">
        <v>19</v>
      </c>
      <c r="AT50">
        <v>4</v>
      </c>
      <c r="AU50">
        <v>2</v>
      </c>
      <c r="AV50">
        <v>1</v>
      </c>
      <c r="AW50">
        <v>1</v>
      </c>
    </row>
    <row r="51" spans="1:49">
      <c r="A51" t="s">
        <v>1033</v>
      </c>
      <c r="B51">
        <v>1839</v>
      </c>
      <c r="C51">
        <v>958</v>
      </c>
      <c r="D51">
        <v>508</v>
      </c>
      <c r="E51">
        <v>373</v>
      </c>
      <c r="F51">
        <v>185</v>
      </c>
      <c r="G51">
        <v>34</v>
      </c>
      <c r="H51">
        <v>126</v>
      </c>
      <c r="I51">
        <v>25</v>
      </c>
      <c r="J51">
        <v>127</v>
      </c>
      <c r="K51">
        <v>71</v>
      </c>
      <c r="L51">
        <v>29</v>
      </c>
      <c r="M51">
        <v>27</v>
      </c>
      <c r="N51">
        <v>83</v>
      </c>
      <c r="O51">
        <v>42</v>
      </c>
      <c r="P51">
        <v>17</v>
      </c>
      <c r="Q51">
        <v>24</v>
      </c>
      <c r="R51">
        <v>922</v>
      </c>
      <c r="S51">
        <v>642</v>
      </c>
      <c r="T51">
        <v>83</v>
      </c>
      <c r="U51">
        <v>197</v>
      </c>
      <c r="V51">
        <v>476</v>
      </c>
      <c r="W51">
        <v>377</v>
      </c>
      <c r="X51">
        <v>48</v>
      </c>
      <c r="Y51">
        <v>51</v>
      </c>
      <c r="Z51">
        <v>354</v>
      </c>
      <c r="AA51">
        <v>121</v>
      </c>
      <c r="AB51">
        <v>178</v>
      </c>
      <c r="AC51">
        <v>55</v>
      </c>
      <c r="AD51">
        <v>95</v>
      </c>
      <c r="AE51">
        <v>38</v>
      </c>
      <c r="AF51">
        <v>38</v>
      </c>
      <c r="AG51">
        <v>19</v>
      </c>
      <c r="AH51">
        <v>31</v>
      </c>
      <c r="AI51">
        <v>4</v>
      </c>
      <c r="AJ51">
        <v>16</v>
      </c>
      <c r="AK51">
        <v>11</v>
      </c>
      <c r="AL51">
        <v>5</v>
      </c>
      <c r="AM51">
        <v>2</v>
      </c>
      <c r="AN51">
        <v>1</v>
      </c>
      <c r="AO51">
        <v>2</v>
      </c>
      <c r="AP51">
        <v>30</v>
      </c>
      <c r="AQ51">
        <v>2</v>
      </c>
      <c r="AR51">
        <v>18</v>
      </c>
      <c r="AS51">
        <v>10</v>
      </c>
      <c r="AT51">
        <v>7</v>
      </c>
      <c r="AU51">
        <v>2</v>
      </c>
      <c r="AV51">
        <v>2</v>
      </c>
      <c r="AW51">
        <v>3</v>
      </c>
    </row>
    <row r="52" spans="1:49">
      <c r="A52" t="s">
        <v>1032</v>
      </c>
      <c r="B52">
        <v>1557</v>
      </c>
      <c r="C52">
        <v>858</v>
      </c>
      <c r="D52">
        <v>432</v>
      </c>
      <c r="E52">
        <v>267</v>
      </c>
      <c r="F52">
        <v>186</v>
      </c>
      <c r="G52">
        <v>23</v>
      </c>
      <c r="H52">
        <v>139</v>
      </c>
      <c r="I52">
        <v>24</v>
      </c>
      <c r="J52">
        <v>111</v>
      </c>
      <c r="K52">
        <v>67</v>
      </c>
      <c r="L52">
        <v>21</v>
      </c>
      <c r="M52">
        <v>23</v>
      </c>
      <c r="N52">
        <v>101</v>
      </c>
      <c r="O52">
        <v>61</v>
      </c>
      <c r="P52">
        <v>22</v>
      </c>
      <c r="Q52">
        <v>18</v>
      </c>
      <c r="R52">
        <v>758</v>
      </c>
      <c r="S52">
        <v>549</v>
      </c>
      <c r="T52">
        <v>53</v>
      </c>
      <c r="U52">
        <v>156</v>
      </c>
      <c r="V52">
        <v>381</v>
      </c>
      <c r="W52">
        <v>307</v>
      </c>
      <c r="X52">
        <v>28</v>
      </c>
      <c r="Y52">
        <v>46</v>
      </c>
      <c r="Z52">
        <v>247</v>
      </c>
      <c r="AA52">
        <v>103</v>
      </c>
      <c r="AB52">
        <v>112</v>
      </c>
      <c r="AC52">
        <v>32</v>
      </c>
      <c r="AD52">
        <v>83</v>
      </c>
      <c r="AE52">
        <v>48</v>
      </c>
      <c r="AF52">
        <v>29</v>
      </c>
      <c r="AG52">
        <v>6</v>
      </c>
      <c r="AH52">
        <v>25</v>
      </c>
      <c r="AI52">
        <v>2</v>
      </c>
      <c r="AJ52">
        <v>21</v>
      </c>
      <c r="AK52">
        <v>2</v>
      </c>
      <c r="AL52">
        <v>5</v>
      </c>
      <c r="AM52">
        <v>1</v>
      </c>
      <c r="AN52">
        <v>3</v>
      </c>
      <c r="AO52">
        <v>1</v>
      </c>
      <c r="AP52">
        <v>30</v>
      </c>
      <c r="AQ52">
        <v>3</v>
      </c>
      <c r="AR52">
        <v>24</v>
      </c>
      <c r="AS52">
        <v>3</v>
      </c>
      <c r="AT52">
        <v>11</v>
      </c>
      <c r="AU52">
        <v>1</v>
      </c>
      <c r="AV52">
        <v>8</v>
      </c>
      <c r="AW52">
        <v>2</v>
      </c>
    </row>
    <row r="53" spans="1:49">
      <c r="A53" t="s">
        <v>1031</v>
      </c>
      <c r="B53">
        <v>1012</v>
      </c>
      <c r="C53">
        <v>614</v>
      </c>
      <c r="D53">
        <v>195</v>
      </c>
      <c r="E53">
        <v>203</v>
      </c>
      <c r="F53">
        <v>95</v>
      </c>
      <c r="G53">
        <v>28</v>
      </c>
      <c r="H53">
        <v>61</v>
      </c>
      <c r="I53">
        <v>6</v>
      </c>
      <c r="J53">
        <v>78</v>
      </c>
      <c r="K53">
        <v>41</v>
      </c>
      <c r="L53">
        <v>23</v>
      </c>
      <c r="M53">
        <v>14</v>
      </c>
      <c r="N53">
        <v>60</v>
      </c>
      <c r="O53">
        <v>33</v>
      </c>
      <c r="P53">
        <v>8</v>
      </c>
      <c r="Q53">
        <v>19</v>
      </c>
      <c r="R53">
        <v>539</v>
      </c>
      <c r="S53">
        <v>403</v>
      </c>
      <c r="T53">
        <v>24</v>
      </c>
      <c r="U53">
        <v>112</v>
      </c>
      <c r="V53">
        <v>295</v>
      </c>
      <c r="W53">
        <v>243</v>
      </c>
      <c r="X53">
        <v>9</v>
      </c>
      <c r="Y53">
        <v>43</v>
      </c>
      <c r="Z53">
        <v>142</v>
      </c>
      <c r="AA53">
        <v>70</v>
      </c>
      <c r="AB53">
        <v>37</v>
      </c>
      <c r="AC53">
        <v>35</v>
      </c>
      <c r="AD53">
        <v>62</v>
      </c>
      <c r="AE53">
        <v>34</v>
      </c>
      <c r="AF53">
        <v>18</v>
      </c>
      <c r="AG53">
        <v>10</v>
      </c>
      <c r="AH53">
        <v>17</v>
      </c>
      <c r="AI53">
        <v>2</v>
      </c>
      <c r="AJ53">
        <v>10</v>
      </c>
      <c r="AK53">
        <v>5</v>
      </c>
      <c r="AL53">
        <v>3</v>
      </c>
      <c r="AM53" t="s">
        <v>19</v>
      </c>
      <c r="AN53">
        <v>2</v>
      </c>
      <c r="AO53">
        <v>1</v>
      </c>
      <c r="AP53">
        <v>13</v>
      </c>
      <c r="AQ53">
        <v>2</v>
      </c>
      <c r="AR53">
        <v>10</v>
      </c>
      <c r="AS53">
        <v>1</v>
      </c>
      <c r="AT53">
        <v>3</v>
      </c>
      <c r="AU53">
        <v>1</v>
      </c>
      <c r="AV53">
        <v>2</v>
      </c>
      <c r="AW53" t="s">
        <v>19</v>
      </c>
    </row>
    <row r="54" spans="1:49">
      <c r="A54" t="s">
        <v>1030</v>
      </c>
      <c r="B54">
        <v>634</v>
      </c>
      <c r="C54">
        <v>392</v>
      </c>
      <c r="D54">
        <v>138</v>
      </c>
      <c r="E54">
        <v>104</v>
      </c>
      <c r="F54">
        <v>87</v>
      </c>
      <c r="G54">
        <v>17</v>
      </c>
      <c r="H54">
        <v>50</v>
      </c>
      <c r="I54">
        <v>20</v>
      </c>
      <c r="J54">
        <v>45</v>
      </c>
      <c r="K54">
        <v>31</v>
      </c>
      <c r="L54">
        <v>7</v>
      </c>
      <c r="M54">
        <v>7</v>
      </c>
      <c r="N54">
        <v>39</v>
      </c>
      <c r="O54">
        <v>30</v>
      </c>
      <c r="P54">
        <v>3</v>
      </c>
      <c r="Q54">
        <v>6</v>
      </c>
      <c r="R54">
        <v>303</v>
      </c>
      <c r="S54">
        <v>238</v>
      </c>
      <c r="T54">
        <v>20</v>
      </c>
      <c r="U54">
        <v>45</v>
      </c>
      <c r="V54">
        <v>142</v>
      </c>
      <c r="W54">
        <v>124</v>
      </c>
      <c r="X54">
        <v>6</v>
      </c>
      <c r="Y54">
        <v>12</v>
      </c>
      <c r="Z54">
        <v>90</v>
      </c>
      <c r="AA54">
        <v>50</v>
      </c>
      <c r="AB54">
        <v>25</v>
      </c>
      <c r="AC54">
        <v>15</v>
      </c>
      <c r="AD54">
        <v>33</v>
      </c>
      <c r="AE54">
        <v>18</v>
      </c>
      <c r="AF54">
        <v>11</v>
      </c>
      <c r="AG54">
        <v>4</v>
      </c>
      <c r="AH54">
        <v>8</v>
      </c>
      <c r="AI54">
        <v>1</v>
      </c>
      <c r="AJ54">
        <v>4</v>
      </c>
      <c r="AK54">
        <v>3</v>
      </c>
      <c r="AL54" t="s">
        <v>19</v>
      </c>
      <c r="AM54" t="s">
        <v>19</v>
      </c>
      <c r="AN54" t="s">
        <v>19</v>
      </c>
      <c r="AO54" t="s">
        <v>19</v>
      </c>
      <c r="AP54">
        <v>21</v>
      </c>
      <c r="AQ54">
        <v>3</v>
      </c>
      <c r="AR54">
        <v>16</v>
      </c>
      <c r="AS54">
        <v>2</v>
      </c>
      <c r="AT54">
        <v>8</v>
      </c>
      <c r="AU54">
        <v>4</v>
      </c>
      <c r="AV54">
        <v>2</v>
      </c>
      <c r="AW54">
        <v>2</v>
      </c>
    </row>
    <row r="55" spans="1:49">
      <c r="A55" t="s">
        <v>1029</v>
      </c>
      <c r="B55">
        <v>2138</v>
      </c>
      <c r="C55">
        <v>1054</v>
      </c>
      <c r="D55">
        <v>627</v>
      </c>
      <c r="E55">
        <v>457</v>
      </c>
      <c r="F55">
        <v>234</v>
      </c>
      <c r="G55">
        <v>38</v>
      </c>
      <c r="H55">
        <v>170</v>
      </c>
      <c r="I55">
        <v>26</v>
      </c>
      <c r="J55">
        <v>175</v>
      </c>
      <c r="K55">
        <v>89</v>
      </c>
      <c r="L55">
        <v>36</v>
      </c>
      <c r="M55">
        <v>50</v>
      </c>
      <c r="N55">
        <v>162</v>
      </c>
      <c r="O55">
        <v>85</v>
      </c>
      <c r="P55">
        <v>34</v>
      </c>
      <c r="Q55">
        <v>43</v>
      </c>
      <c r="R55">
        <v>985</v>
      </c>
      <c r="S55">
        <v>702</v>
      </c>
      <c r="T55">
        <v>41</v>
      </c>
      <c r="U55">
        <v>242</v>
      </c>
      <c r="V55">
        <v>523</v>
      </c>
      <c r="W55">
        <v>432</v>
      </c>
      <c r="X55">
        <v>11</v>
      </c>
      <c r="Y55">
        <v>80</v>
      </c>
      <c r="Z55">
        <v>380</v>
      </c>
      <c r="AA55">
        <v>98</v>
      </c>
      <c r="AB55">
        <v>217</v>
      </c>
      <c r="AC55">
        <v>65</v>
      </c>
      <c r="AD55">
        <v>124</v>
      </c>
      <c r="AE55">
        <v>33</v>
      </c>
      <c r="AF55">
        <v>73</v>
      </c>
      <c r="AG55">
        <v>18</v>
      </c>
      <c r="AH55">
        <v>32</v>
      </c>
      <c r="AI55">
        <v>1</v>
      </c>
      <c r="AJ55">
        <v>29</v>
      </c>
      <c r="AK55">
        <v>2</v>
      </c>
      <c r="AL55">
        <v>2</v>
      </c>
      <c r="AM55" t="s">
        <v>19</v>
      </c>
      <c r="AN55">
        <v>1</v>
      </c>
      <c r="AO55">
        <v>1</v>
      </c>
      <c r="AP55">
        <v>34</v>
      </c>
      <c r="AQ55">
        <v>8</v>
      </c>
      <c r="AR55">
        <v>20</v>
      </c>
      <c r="AS55">
        <v>6</v>
      </c>
      <c r="AT55">
        <v>10</v>
      </c>
      <c r="AU55" t="s">
        <v>19</v>
      </c>
      <c r="AV55">
        <v>6</v>
      </c>
      <c r="AW55">
        <v>4</v>
      </c>
    </row>
    <row r="56" spans="1:49">
      <c r="A56" t="s">
        <v>1028</v>
      </c>
      <c r="B56">
        <v>968</v>
      </c>
      <c r="C56">
        <v>540</v>
      </c>
      <c r="D56">
        <v>206</v>
      </c>
      <c r="E56">
        <v>222</v>
      </c>
      <c r="F56">
        <v>106</v>
      </c>
      <c r="G56">
        <v>13</v>
      </c>
      <c r="H56">
        <v>78</v>
      </c>
      <c r="I56">
        <v>15</v>
      </c>
      <c r="J56">
        <v>98</v>
      </c>
      <c r="K56">
        <v>37</v>
      </c>
      <c r="L56">
        <v>27</v>
      </c>
      <c r="M56">
        <v>34</v>
      </c>
      <c r="N56">
        <v>52</v>
      </c>
      <c r="O56">
        <v>27</v>
      </c>
      <c r="P56">
        <v>16</v>
      </c>
      <c r="Q56">
        <v>9</v>
      </c>
      <c r="R56">
        <v>508</v>
      </c>
      <c r="S56">
        <v>384</v>
      </c>
      <c r="T56">
        <v>32</v>
      </c>
      <c r="U56">
        <v>92</v>
      </c>
      <c r="V56">
        <v>273</v>
      </c>
      <c r="W56">
        <v>221</v>
      </c>
      <c r="X56">
        <v>20</v>
      </c>
      <c r="Y56">
        <v>32</v>
      </c>
      <c r="Z56">
        <v>143</v>
      </c>
      <c r="AA56">
        <v>67</v>
      </c>
      <c r="AB56">
        <v>30</v>
      </c>
      <c r="AC56">
        <v>46</v>
      </c>
      <c r="AD56">
        <v>39</v>
      </c>
      <c r="AE56">
        <v>11</v>
      </c>
      <c r="AF56">
        <v>10</v>
      </c>
      <c r="AG56">
        <v>18</v>
      </c>
      <c r="AH56">
        <v>12</v>
      </c>
      <c r="AI56" t="s">
        <v>19</v>
      </c>
      <c r="AJ56">
        <v>6</v>
      </c>
      <c r="AK56">
        <v>6</v>
      </c>
      <c r="AL56">
        <v>1</v>
      </c>
      <c r="AM56" t="s">
        <v>19</v>
      </c>
      <c r="AN56" t="s">
        <v>19</v>
      </c>
      <c r="AO56">
        <v>1</v>
      </c>
      <c r="AP56">
        <v>8</v>
      </c>
      <c r="AQ56" t="s">
        <v>19</v>
      </c>
      <c r="AR56">
        <v>7</v>
      </c>
      <c r="AS56">
        <v>1</v>
      </c>
      <c r="AT56">
        <v>1</v>
      </c>
      <c r="AU56">
        <v>1</v>
      </c>
      <c r="AV56" t="s">
        <v>19</v>
      </c>
      <c r="AW56" t="s">
        <v>19</v>
      </c>
    </row>
    <row r="57" spans="1:49">
      <c r="A57" t="s">
        <v>716</v>
      </c>
    </row>
    <row r="58" spans="1:49">
      <c r="A58" t="s">
        <v>1027</v>
      </c>
      <c r="B58">
        <v>232</v>
      </c>
      <c r="C58">
        <v>138</v>
      </c>
      <c r="D58">
        <v>58</v>
      </c>
      <c r="E58">
        <v>36</v>
      </c>
      <c r="F58">
        <v>22</v>
      </c>
      <c r="G58">
        <v>2</v>
      </c>
      <c r="H58">
        <v>20</v>
      </c>
      <c r="I58" t="s">
        <v>19</v>
      </c>
      <c r="J58">
        <v>22</v>
      </c>
      <c r="K58">
        <v>10</v>
      </c>
      <c r="L58">
        <v>4</v>
      </c>
      <c r="M58">
        <v>8</v>
      </c>
      <c r="N58">
        <v>6</v>
      </c>
      <c r="O58">
        <v>5</v>
      </c>
      <c r="P58" t="s">
        <v>19</v>
      </c>
      <c r="Q58">
        <v>1</v>
      </c>
      <c r="R58">
        <v>109</v>
      </c>
      <c r="S58">
        <v>91</v>
      </c>
      <c r="T58" t="s">
        <v>19</v>
      </c>
      <c r="U58">
        <v>18</v>
      </c>
      <c r="V58">
        <v>72</v>
      </c>
      <c r="W58">
        <v>67</v>
      </c>
      <c r="X58" t="s">
        <v>19</v>
      </c>
      <c r="Y58">
        <v>5</v>
      </c>
      <c r="Z58">
        <v>35</v>
      </c>
      <c r="AA58">
        <v>15</v>
      </c>
      <c r="AB58">
        <v>16</v>
      </c>
      <c r="AC58">
        <v>4</v>
      </c>
      <c r="AD58">
        <v>22</v>
      </c>
      <c r="AE58">
        <v>11</v>
      </c>
      <c r="AF58">
        <v>9</v>
      </c>
      <c r="AG58">
        <v>2</v>
      </c>
      <c r="AH58">
        <v>6</v>
      </c>
      <c r="AI58">
        <v>1</v>
      </c>
      <c r="AJ58">
        <v>3</v>
      </c>
      <c r="AK58">
        <v>2</v>
      </c>
      <c r="AL58">
        <v>1</v>
      </c>
      <c r="AM58" t="s">
        <v>19</v>
      </c>
      <c r="AN58">
        <v>1</v>
      </c>
      <c r="AO58" t="s">
        <v>19</v>
      </c>
      <c r="AP58">
        <v>8</v>
      </c>
      <c r="AQ58">
        <v>2</v>
      </c>
      <c r="AR58">
        <v>5</v>
      </c>
      <c r="AS58">
        <v>1</v>
      </c>
      <c r="AT58">
        <v>1</v>
      </c>
      <c r="AU58">
        <v>1</v>
      </c>
      <c r="AV58" t="s">
        <v>19</v>
      </c>
      <c r="AW58" t="s">
        <v>19</v>
      </c>
    </row>
    <row r="59" spans="1:49">
      <c r="A59" t="s">
        <v>1026</v>
      </c>
      <c r="B59">
        <v>280</v>
      </c>
      <c r="C59">
        <v>162</v>
      </c>
      <c r="D59">
        <v>76</v>
      </c>
      <c r="E59">
        <v>42</v>
      </c>
      <c r="F59">
        <v>31</v>
      </c>
      <c r="G59">
        <v>11</v>
      </c>
      <c r="H59">
        <v>17</v>
      </c>
      <c r="I59">
        <v>3</v>
      </c>
      <c r="J59">
        <v>14</v>
      </c>
      <c r="K59">
        <v>8</v>
      </c>
      <c r="L59">
        <v>5</v>
      </c>
      <c r="M59">
        <v>1</v>
      </c>
      <c r="N59">
        <v>14</v>
      </c>
      <c r="O59">
        <v>8</v>
      </c>
      <c r="P59">
        <v>5</v>
      </c>
      <c r="Q59">
        <v>1</v>
      </c>
      <c r="R59">
        <v>122</v>
      </c>
      <c r="S59">
        <v>100</v>
      </c>
      <c r="T59">
        <v>3</v>
      </c>
      <c r="U59">
        <v>19</v>
      </c>
      <c r="V59">
        <v>81</v>
      </c>
      <c r="W59">
        <v>69</v>
      </c>
      <c r="X59">
        <v>3</v>
      </c>
      <c r="Y59">
        <v>9</v>
      </c>
      <c r="Z59">
        <v>51</v>
      </c>
      <c r="AA59">
        <v>21</v>
      </c>
      <c r="AB59">
        <v>23</v>
      </c>
      <c r="AC59">
        <v>7</v>
      </c>
      <c r="AD59">
        <v>26</v>
      </c>
      <c r="AE59">
        <v>12</v>
      </c>
      <c r="AF59">
        <v>9</v>
      </c>
      <c r="AG59">
        <v>5</v>
      </c>
      <c r="AH59">
        <v>19</v>
      </c>
      <c r="AI59">
        <v>2</v>
      </c>
      <c r="AJ59">
        <v>11</v>
      </c>
      <c r="AK59">
        <v>6</v>
      </c>
      <c r="AL59" t="s">
        <v>19</v>
      </c>
      <c r="AM59" t="s">
        <v>19</v>
      </c>
      <c r="AN59" t="s">
        <v>19</v>
      </c>
      <c r="AO59" t="s">
        <v>19</v>
      </c>
      <c r="AP59">
        <v>3</v>
      </c>
      <c r="AQ59" t="s">
        <v>19</v>
      </c>
      <c r="AR59">
        <v>3</v>
      </c>
      <c r="AS59" t="s">
        <v>19</v>
      </c>
      <c r="AT59" t="s">
        <v>19</v>
      </c>
      <c r="AU59" t="s">
        <v>19</v>
      </c>
      <c r="AV59" t="s">
        <v>19</v>
      </c>
      <c r="AW59" t="s">
        <v>19</v>
      </c>
    </row>
    <row r="60" spans="1:49">
      <c r="A60" t="s">
        <v>1025</v>
      </c>
      <c r="B60">
        <v>232</v>
      </c>
      <c r="C60">
        <v>77</v>
      </c>
      <c r="D60">
        <v>72</v>
      </c>
      <c r="E60">
        <v>83</v>
      </c>
      <c r="F60">
        <v>23</v>
      </c>
      <c r="G60">
        <v>3</v>
      </c>
      <c r="H60">
        <v>19</v>
      </c>
      <c r="I60">
        <v>1</v>
      </c>
      <c r="J60">
        <v>17</v>
      </c>
      <c r="K60">
        <v>3</v>
      </c>
      <c r="L60">
        <v>5</v>
      </c>
      <c r="M60">
        <v>9</v>
      </c>
      <c r="N60">
        <v>10</v>
      </c>
      <c r="O60">
        <v>4</v>
      </c>
      <c r="P60">
        <v>2</v>
      </c>
      <c r="Q60">
        <v>4</v>
      </c>
      <c r="R60">
        <v>92</v>
      </c>
      <c r="S60">
        <v>45</v>
      </c>
      <c r="T60">
        <v>1</v>
      </c>
      <c r="U60">
        <v>46</v>
      </c>
      <c r="V60">
        <v>40</v>
      </c>
      <c r="W60">
        <v>26</v>
      </c>
      <c r="X60">
        <v>1</v>
      </c>
      <c r="Y60">
        <v>13</v>
      </c>
      <c r="Z60">
        <v>67</v>
      </c>
      <c r="AA60">
        <v>14</v>
      </c>
      <c r="AB60">
        <v>39</v>
      </c>
      <c r="AC60">
        <v>14</v>
      </c>
      <c r="AD60">
        <v>16</v>
      </c>
      <c r="AE60">
        <v>5</v>
      </c>
      <c r="AF60">
        <v>3</v>
      </c>
      <c r="AG60">
        <v>8</v>
      </c>
      <c r="AH60">
        <v>4</v>
      </c>
      <c r="AI60">
        <v>1</v>
      </c>
      <c r="AJ60">
        <v>2</v>
      </c>
      <c r="AK60">
        <v>1</v>
      </c>
      <c r="AL60" t="s">
        <v>19</v>
      </c>
      <c r="AM60" t="s">
        <v>19</v>
      </c>
      <c r="AN60" t="s">
        <v>19</v>
      </c>
      <c r="AO60" t="s">
        <v>19</v>
      </c>
      <c r="AP60">
        <v>2</v>
      </c>
      <c r="AQ60">
        <v>1</v>
      </c>
      <c r="AR60">
        <v>1</v>
      </c>
      <c r="AS60" t="s">
        <v>19</v>
      </c>
      <c r="AT60">
        <v>1</v>
      </c>
      <c r="AU60">
        <v>1</v>
      </c>
      <c r="AV60" t="s">
        <v>19</v>
      </c>
      <c r="AW60" t="s">
        <v>19</v>
      </c>
    </row>
    <row r="61" spans="1:49">
      <c r="A61" t="s">
        <v>1024</v>
      </c>
      <c r="B61">
        <v>339</v>
      </c>
      <c r="C61">
        <v>104</v>
      </c>
      <c r="D61">
        <v>112</v>
      </c>
      <c r="E61">
        <v>123</v>
      </c>
      <c r="F61">
        <v>32</v>
      </c>
      <c r="G61">
        <v>4</v>
      </c>
      <c r="H61">
        <v>18</v>
      </c>
      <c r="I61">
        <v>10</v>
      </c>
      <c r="J61">
        <v>30</v>
      </c>
      <c r="K61">
        <v>6</v>
      </c>
      <c r="L61">
        <v>9</v>
      </c>
      <c r="M61">
        <v>15</v>
      </c>
      <c r="N61">
        <v>12</v>
      </c>
      <c r="O61">
        <v>4</v>
      </c>
      <c r="P61">
        <v>2</v>
      </c>
      <c r="Q61">
        <v>6</v>
      </c>
      <c r="R61">
        <v>150</v>
      </c>
      <c r="S61">
        <v>69</v>
      </c>
      <c r="T61">
        <v>16</v>
      </c>
      <c r="U61">
        <v>65</v>
      </c>
      <c r="V61">
        <v>59</v>
      </c>
      <c r="W61">
        <v>36</v>
      </c>
      <c r="X61">
        <v>6</v>
      </c>
      <c r="Y61">
        <v>17</v>
      </c>
      <c r="Z61">
        <v>84</v>
      </c>
      <c r="AA61">
        <v>19</v>
      </c>
      <c r="AB61">
        <v>46</v>
      </c>
      <c r="AC61">
        <v>19</v>
      </c>
      <c r="AD61">
        <v>26</v>
      </c>
      <c r="AE61">
        <v>2</v>
      </c>
      <c r="AF61">
        <v>18</v>
      </c>
      <c r="AG61">
        <v>6</v>
      </c>
      <c r="AH61">
        <v>3</v>
      </c>
      <c r="AI61" t="s">
        <v>19</v>
      </c>
      <c r="AJ61">
        <v>1</v>
      </c>
      <c r="AK61">
        <v>2</v>
      </c>
      <c r="AL61" t="s">
        <v>19</v>
      </c>
      <c r="AM61" t="s">
        <v>19</v>
      </c>
      <c r="AN61" t="s">
        <v>19</v>
      </c>
      <c r="AO61" t="s">
        <v>19</v>
      </c>
      <c r="AP61">
        <v>2</v>
      </c>
      <c r="AQ61" t="s">
        <v>19</v>
      </c>
      <c r="AR61">
        <v>2</v>
      </c>
      <c r="AS61" t="s">
        <v>19</v>
      </c>
      <c r="AT61" t="s">
        <v>19</v>
      </c>
      <c r="AU61" t="s">
        <v>19</v>
      </c>
      <c r="AV61" t="s">
        <v>19</v>
      </c>
      <c r="AW61" t="s">
        <v>19</v>
      </c>
    </row>
    <row r="62" spans="1:49">
      <c r="A62" t="s">
        <v>1023</v>
      </c>
      <c r="B62">
        <v>494</v>
      </c>
      <c r="C62">
        <v>147</v>
      </c>
      <c r="D62">
        <v>152</v>
      </c>
      <c r="E62">
        <v>195</v>
      </c>
      <c r="F62">
        <v>50</v>
      </c>
      <c r="G62">
        <v>6</v>
      </c>
      <c r="H62">
        <v>37</v>
      </c>
      <c r="I62">
        <v>7</v>
      </c>
      <c r="J62">
        <v>58</v>
      </c>
      <c r="K62">
        <v>11</v>
      </c>
      <c r="L62">
        <v>15</v>
      </c>
      <c r="M62">
        <v>32</v>
      </c>
      <c r="N62">
        <v>9</v>
      </c>
      <c r="O62">
        <v>1</v>
      </c>
      <c r="P62">
        <v>2</v>
      </c>
      <c r="Q62">
        <v>6</v>
      </c>
      <c r="R62">
        <v>216</v>
      </c>
      <c r="S62">
        <v>100</v>
      </c>
      <c r="T62">
        <v>13</v>
      </c>
      <c r="U62">
        <v>103</v>
      </c>
      <c r="V62">
        <v>87</v>
      </c>
      <c r="W62">
        <v>53</v>
      </c>
      <c r="X62">
        <v>10</v>
      </c>
      <c r="Y62">
        <v>24</v>
      </c>
      <c r="Z62">
        <v>116</v>
      </c>
      <c r="AA62">
        <v>24</v>
      </c>
      <c r="AB62">
        <v>57</v>
      </c>
      <c r="AC62">
        <v>35</v>
      </c>
      <c r="AD62">
        <v>26</v>
      </c>
      <c r="AE62">
        <v>5</v>
      </c>
      <c r="AF62">
        <v>13</v>
      </c>
      <c r="AG62">
        <v>8</v>
      </c>
      <c r="AH62">
        <v>10</v>
      </c>
      <c r="AI62" t="s">
        <v>19</v>
      </c>
      <c r="AJ62">
        <v>8</v>
      </c>
      <c r="AK62">
        <v>2</v>
      </c>
      <c r="AL62">
        <v>2</v>
      </c>
      <c r="AM62" t="s">
        <v>19</v>
      </c>
      <c r="AN62" t="s">
        <v>19</v>
      </c>
      <c r="AO62">
        <v>2</v>
      </c>
      <c r="AP62">
        <v>7</v>
      </c>
      <c r="AQ62" t="s">
        <v>19</v>
      </c>
      <c r="AR62">
        <v>7</v>
      </c>
      <c r="AS62" t="s">
        <v>19</v>
      </c>
      <c r="AT62" t="s">
        <v>19</v>
      </c>
      <c r="AU62" t="s">
        <v>19</v>
      </c>
      <c r="AV62" t="s">
        <v>19</v>
      </c>
      <c r="AW62" t="s">
        <v>19</v>
      </c>
    </row>
    <row r="63" spans="1:49">
      <c r="A63" t="s">
        <v>1022</v>
      </c>
      <c r="B63">
        <v>184</v>
      </c>
      <c r="C63">
        <v>37</v>
      </c>
      <c r="D63">
        <v>62</v>
      </c>
      <c r="E63">
        <v>85</v>
      </c>
      <c r="F63">
        <v>12</v>
      </c>
      <c r="G63">
        <v>2</v>
      </c>
      <c r="H63">
        <v>9</v>
      </c>
      <c r="I63">
        <v>1</v>
      </c>
      <c r="J63">
        <v>18</v>
      </c>
      <c r="K63">
        <v>3</v>
      </c>
      <c r="L63">
        <v>9</v>
      </c>
      <c r="M63">
        <v>6</v>
      </c>
      <c r="N63">
        <v>3</v>
      </c>
      <c r="O63" t="s">
        <v>19</v>
      </c>
      <c r="P63">
        <v>2</v>
      </c>
      <c r="Q63">
        <v>1</v>
      </c>
      <c r="R63">
        <v>100</v>
      </c>
      <c r="S63">
        <v>26</v>
      </c>
      <c r="T63">
        <v>21</v>
      </c>
      <c r="U63">
        <v>53</v>
      </c>
      <c r="V63">
        <v>32</v>
      </c>
      <c r="W63">
        <v>14</v>
      </c>
      <c r="X63">
        <v>11</v>
      </c>
      <c r="Y63">
        <v>7</v>
      </c>
      <c r="Z63">
        <v>37</v>
      </c>
      <c r="AA63">
        <v>4</v>
      </c>
      <c r="AB63">
        <v>15</v>
      </c>
      <c r="AC63">
        <v>18</v>
      </c>
      <c r="AD63">
        <v>10</v>
      </c>
      <c r="AE63">
        <v>2</v>
      </c>
      <c r="AF63">
        <v>3</v>
      </c>
      <c r="AG63">
        <v>5</v>
      </c>
      <c r="AH63">
        <v>2</v>
      </c>
      <c r="AI63" t="s">
        <v>19</v>
      </c>
      <c r="AJ63">
        <v>2</v>
      </c>
      <c r="AK63" t="s">
        <v>19</v>
      </c>
      <c r="AL63">
        <v>1</v>
      </c>
      <c r="AM63" t="s">
        <v>19</v>
      </c>
      <c r="AN63" t="s">
        <v>19</v>
      </c>
      <c r="AO63">
        <v>1</v>
      </c>
      <c r="AP63">
        <v>1</v>
      </c>
      <c r="AQ63" t="s">
        <v>19</v>
      </c>
      <c r="AR63">
        <v>1</v>
      </c>
      <c r="AS63" t="s">
        <v>19</v>
      </c>
      <c r="AT63" t="s">
        <v>19</v>
      </c>
      <c r="AU63" t="s">
        <v>19</v>
      </c>
      <c r="AV63" t="s">
        <v>19</v>
      </c>
      <c r="AW63" t="s">
        <v>19</v>
      </c>
    </row>
    <row r="64" spans="1:49">
      <c r="A64" t="s">
        <v>1021</v>
      </c>
      <c r="B64">
        <v>100</v>
      </c>
      <c r="C64">
        <v>46</v>
      </c>
      <c r="D64">
        <v>39</v>
      </c>
      <c r="E64">
        <v>15</v>
      </c>
      <c r="F64">
        <v>12</v>
      </c>
      <c r="G64" t="s">
        <v>19</v>
      </c>
      <c r="H64">
        <v>11</v>
      </c>
      <c r="I64">
        <v>1</v>
      </c>
      <c r="J64">
        <v>3</v>
      </c>
      <c r="K64">
        <v>1</v>
      </c>
      <c r="L64" t="s">
        <v>19</v>
      </c>
      <c r="M64">
        <v>2</v>
      </c>
      <c r="N64">
        <v>3</v>
      </c>
      <c r="O64">
        <v>2</v>
      </c>
      <c r="P64" t="s">
        <v>19</v>
      </c>
      <c r="Q64">
        <v>1</v>
      </c>
      <c r="R64">
        <v>39</v>
      </c>
      <c r="S64">
        <v>31</v>
      </c>
      <c r="T64">
        <v>1</v>
      </c>
      <c r="U64">
        <v>7</v>
      </c>
      <c r="V64">
        <v>28</v>
      </c>
      <c r="W64">
        <v>24</v>
      </c>
      <c r="X64">
        <v>1</v>
      </c>
      <c r="Y64">
        <v>3</v>
      </c>
      <c r="Z64">
        <v>25</v>
      </c>
      <c r="AA64">
        <v>9</v>
      </c>
      <c r="AB64">
        <v>12</v>
      </c>
      <c r="AC64">
        <v>4</v>
      </c>
      <c r="AD64">
        <v>8</v>
      </c>
      <c r="AE64">
        <v>3</v>
      </c>
      <c r="AF64">
        <v>5</v>
      </c>
      <c r="AG64" t="s">
        <v>19</v>
      </c>
      <c r="AH64">
        <v>5</v>
      </c>
      <c r="AI64" t="s">
        <v>19</v>
      </c>
      <c r="AJ64">
        <v>5</v>
      </c>
      <c r="AK64" t="s">
        <v>19</v>
      </c>
      <c r="AL64" t="s">
        <v>19</v>
      </c>
      <c r="AM64" t="s">
        <v>19</v>
      </c>
      <c r="AN64" t="s">
        <v>19</v>
      </c>
      <c r="AO64" t="s">
        <v>19</v>
      </c>
      <c r="AP64">
        <v>5</v>
      </c>
      <c r="AQ64" t="s">
        <v>19</v>
      </c>
      <c r="AR64">
        <v>5</v>
      </c>
      <c r="AS64" t="s">
        <v>19</v>
      </c>
      <c r="AT64" t="s">
        <v>19</v>
      </c>
      <c r="AU64" t="s">
        <v>19</v>
      </c>
      <c r="AV64" t="s">
        <v>19</v>
      </c>
      <c r="AW64" t="s">
        <v>19</v>
      </c>
    </row>
    <row r="65" spans="1:49">
      <c r="A65" t="s">
        <v>1020</v>
      </c>
      <c r="B65">
        <v>211</v>
      </c>
      <c r="C65">
        <v>106</v>
      </c>
      <c r="D65">
        <v>57</v>
      </c>
      <c r="E65">
        <v>48</v>
      </c>
      <c r="F65">
        <v>19</v>
      </c>
      <c r="G65">
        <v>1</v>
      </c>
      <c r="H65">
        <v>16</v>
      </c>
      <c r="I65">
        <v>2</v>
      </c>
      <c r="J65">
        <v>16</v>
      </c>
      <c r="K65">
        <v>4</v>
      </c>
      <c r="L65">
        <v>8</v>
      </c>
      <c r="M65">
        <v>4</v>
      </c>
      <c r="N65">
        <v>6</v>
      </c>
      <c r="O65">
        <v>3</v>
      </c>
      <c r="P65">
        <v>1</v>
      </c>
      <c r="Q65">
        <v>2</v>
      </c>
      <c r="R65">
        <v>95</v>
      </c>
      <c r="S65">
        <v>64</v>
      </c>
      <c r="T65">
        <v>10</v>
      </c>
      <c r="U65">
        <v>21</v>
      </c>
      <c r="V65">
        <v>57</v>
      </c>
      <c r="W65">
        <v>43</v>
      </c>
      <c r="X65">
        <v>2</v>
      </c>
      <c r="Y65">
        <v>12</v>
      </c>
      <c r="Z65">
        <v>44</v>
      </c>
      <c r="AA65">
        <v>22</v>
      </c>
      <c r="AB65">
        <v>10</v>
      </c>
      <c r="AC65">
        <v>12</v>
      </c>
      <c r="AD65">
        <v>19</v>
      </c>
      <c r="AE65">
        <v>11</v>
      </c>
      <c r="AF65">
        <v>3</v>
      </c>
      <c r="AG65">
        <v>5</v>
      </c>
      <c r="AH65">
        <v>9</v>
      </c>
      <c r="AI65" t="s">
        <v>19</v>
      </c>
      <c r="AJ65">
        <v>7</v>
      </c>
      <c r="AK65">
        <v>2</v>
      </c>
      <c r="AL65" t="s">
        <v>19</v>
      </c>
      <c r="AM65" t="s">
        <v>19</v>
      </c>
      <c r="AN65" t="s">
        <v>19</v>
      </c>
      <c r="AO65" t="s">
        <v>19</v>
      </c>
      <c r="AP65">
        <v>2</v>
      </c>
      <c r="AQ65">
        <v>1</v>
      </c>
      <c r="AR65">
        <v>1</v>
      </c>
      <c r="AS65" t="s">
        <v>19</v>
      </c>
      <c r="AT65">
        <v>1</v>
      </c>
      <c r="AU65" t="s">
        <v>19</v>
      </c>
      <c r="AV65">
        <v>1</v>
      </c>
      <c r="AW65" t="s">
        <v>19</v>
      </c>
    </row>
    <row r="66" spans="1:49">
      <c r="A66" t="s">
        <v>1019</v>
      </c>
      <c r="B66">
        <v>153</v>
      </c>
      <c r="C66">
        <v>76</v>
      </c>
      <c r="D66">
        <v>35</v>
      </c>
      <c r="E66">
        <v>42</v>
      </c>
      <c r="F66">
        <v>16</v>
      </c>
      <c r="G66">
        <v>3</v>
      </c>
      <c r="H66">
        <v>8</v>
      </c>
      <c r="I66">
        <v>5</v>
      </c>
      <c r="J66">
        <v>11</v>
      </c>
      <c r="K66">
        <v>2</v>
      </c>
      <c r="L66">
        <v>2</v>
      </c>
      <c r="M66">
        <v>7</v>
      </c>
      <c r="N66">
        <v>6</v>
      </c>
      <c r="O66">
        <v>4</v>
      </c>
      <c r="P66">
        <v>2</v>
      </c>
      <c r="Q66" t="s">
        <v>19</v>
      </c>
      <c r="R66">
        <v>78</v>
      </c>
      <c r="S66">
        <v>49</v>
      </c>
      <c r="T66">
        <v>8</v>
      </c>
      <c r="U66">
        <v>21</v>
      </c>
      <c r="V66">
        <v>34</v>
      </c>
      <c r="W66">
        <v>31</v>
      </c>
      <c r="X66" t="s">
        <v>19</v>
      </c>
      <c r="Y66">
        <v>3</v>
      </c>
      <c r="Z66">
        <v>27</v>
      </c>
      <c r="AA66">
        <v>13</v>
      </c>
      <c r="AB66">
        <v>12</v>
      </c>
      <c r="AC66">
        <v>2</v>
      </c>
      <c r="AD66">
        <v>7</v>
      </c>
      <c r="AE66">
        <v>5</v>
      </c>
      <c r="AF66" t="s">
        <v>19</v>
      </c>
      <c r="AG66">
        <v>2</v>
      </c>
      <c r="AH66">
        <v>2</v>
      </c>
      <c r="AI66" t="s">
        <v>19</v>
      </c>
      <c r="AJ66">
        <v>1</v>
      </c>
      <c r="AK66">
        <v>1</v>
      </c>
      <c r="AL66" t="s">
        <v>19</v>
      </c>
      <c r="AM66" t="s">
        <v>19</v>
      </c>
      <c r="AN66" t="s">
        <v>19</v>
      </c>
      <c r="AO66" t="s">
        <v>19</v>
      </c>
      <c r="AP66">
        <v>5</v>
      </c>
      <c r="AQ66" t="s">
        <v>19</v>
      </c>
      <c r="AR66">
        <v>2</v>
      </c>
      <c r="AS66">
        <v>3</v>
      </c>
      <c r="AT66">
        <v>1</v>
      </c>
      <c r="AU66" t="s">
        <v>19</v>
      </c>
      <c r="AV66" t="s">
        <v>19</v>
      </c>
      <c r="AW66">
        <v>1</v>
      </c>
    </row>
    <row r="67" spans="1:49">
      <c r="A67" t="s">
        <v>1018</v>
      </c>
      <c r="B67">
        <v>326</v>
      </c>
      <c r="C67">
        <v>163</v>
      </c>
      <c r="D67">
        <v>80</v>
      </c>
      <c r="E67">
        <v>83</v>
      </c>
      <c r="F67">
        <v>30</v>
      </c>
      <c r="G67">
        <v>9</v>
      </c>
      <c r="H67">
        <v>19</v>
      </c>
      <c r="I67">
        <v>2</v>
      </c>
      <c r="J67">
        <v>31</v>
      </c>
      <c r="K67">
        <v>13</v>
      </c>
      <c r="L67">
        <v>3</v>
      </c>
      <c r="M67">
        <v>15</v>
      </c>
      <c r="N67">
        <v>7</v>
      </c>
      <c r="O67">
        <v>4</v>
      </c>
      <c r="P67">
        <v>1</v>
      </c>
      <c r="Q67">
        <v>2</v>
      </c>
      <c r="R67">
        <v>157</v>
      </c>
      <c r="S67">
        <v>108</v>
      </c>
      <c r="T67">
        <v>7</v>
      </c>
      <c r="U67">
        <v>42</v>
      </c>
      <c r="V67">
        <v>73</v>
      </c>
      <c r="W67">
        <v>55</v>
      </c>
      <c r="X67">
        <v>1</v>
      </c>
      <c r="Y67">
        <v>17</v>
      </c>
      <c r="Z67">
        <v>59</v>
      </c>
      <c r="AA67">
        <v>17</v>
      </c>
      <c r="AB67">
        <v>27</v>
      </c>
      <c r="AC67">
        <v>15</v>
      </c>
      <c r="AD67">
        <v>28</v>
      </c>
      <c r="AE67">
        <v>11</v>
      </c>
      <c r="AF67">
        <v>12</v>
      </c>
      <c r="AG67">
        <v>5</v>
      </c>
      <c r="AH67">
        <v>7</v>
      </c>
      <c r="AI67" t="s">
        <v>19</v>
      </c>
      <c r="AJ67">
        <v>6</v>
      </c>
      <c r="AK67">
        <v>1</v>
      </c>
      <c r="AL67" t="s">
        <v>19</v>
      </c>
      <c r="AM67" t="s">
        <v>19</v>
      </c>
      <c r="AN67" t="s">
        <v>19</v>
      </c>
      <c r="AO67" t="s">
        <v>19</v>
      </c>
      <c r="AP67">
        <v>6</v>
      </c>
      <c r="AQ67">
        <v>1</v>
      </c>
      <c r="AR67">
        <v>4</v>
      </c>
      <c r="AS67">
        <v>1</v>
      </c>
      <c r="AT67">
        <v>1</v>
      </c>
      <c r="AU67" t="s">
        <v>19</v>
      </c>
      <c r="AV67">
        <v>1</v>
      </c>
      <c r="AW67" t="s">
        <v>19</v>
      </c>
    </row>
    <row r="68" spans="1:49">
      <c r="A68" t="s">
        <v>1017</v>
      </c>
      <c r="B68">
        <v>890</v>
      </c>
      <c r="C68">
        <v>296</v>
      </c>
      <c r="D68">
        <v>268</v>
      </c>
      <c r="E68">
        <v>326</v>
      </c>
      <c r="F68">
        <v>81</v>
      </c>
      <c r="G68">
        <v>14</v>
      </c>
      <c r="H68">
        <v>59</v>
      </c>
      <c r="I68">
        <v>8</v>
      </c>
      <c r="J68">
        <v>69</v>
      </c>
      <c r="K68">
        <v>14</v>
      </c>
      <c r="L68">
        <v>23</v>
      </c>
      <c r="M68">
        <v>32</v>
      </c>
      <c r="N68">
        <v>43</v>
      </c>
      <c r="O68">
        <v>11</v>
      </c>
      <c r="P68">
        <v>13</v>
      </c>
      <c r="Q68">
        <v>19</v>
      </c>
      <c r="R68">
        <v>392</v>
      </c>
      <c r="S68">
        <v>180</v>
      </c>
      <c r="T68">
        <v>19</v>
      </c>
      <c r="U68">
        <v>193</v>
      </c>
      <c r="V68">
        <v>181</v>
      </c>
      <c r="W68">
        <v>114</v>
      </c>
      <c r="X68">
        <v>3</v>
      </c>
      <c r="Y68">
        <v>64</v>
      </c>
      <c r="Z68">
        <v>192</v>
      </c>
      <c r="AA68">
        <v>53</v>
      </c>
      <c r="AB68">
        <v>98</v>
      </c>
      <c r="AC68">
        <v>41</v>
      </c>
      <c r="AD68">
        <v>69</v>
      </c>
      <c r="AE68">
        <v>18</v>
      </c>
      <c r="AF68">
        <v>27</v>
      </c>
      <c r="AG68">
        <v>24</v>
      </c>
      <c r="AH68">
        <v>32</v>
      </c>
      <c r="AI68">
        <v>5</v>
      </c>
      <c r="AJ68">
        <v>21</v>
      </c>
      <c r="AK68">
        <v>6</v>
      </c>
      <c r="AL68">
        <v>2</v>
      </c>
      <c r="AM68" t="s">
        <v>19</v>
      </c>
      <c r="AN68" t="s">
        <v>19</v>
      </c>
      <c r="AO68">
        <v>2</v>
      </c>
      <c r="AP68">
        <v>9</v>
      </c>
      <c r="AQ68">
        <v>1</v>
      </c>
      <c r="AR68">
        <v>7</v>
      </c>
      <c r="AS68">
        <v>1</v>
      </c>
      <c r="AT68">
        <v>1</v>
      </c>
      <c r="AU68" t="s">
        <v>19</v>
      </c>
      <c r="AV68">
        <v>1</v>
      </c>
      <c r="AW68" t="s">
        <v>19</v>
      </c>
    </row>
    <row r="69" spans="1:49">
      <c r="A69" t="s">
        <v>1016</v>
      </c>
      <c r="B69">
        <v>476</v>
      </c>
      <c r="C69">
        <v>196</v>
      </c>
      <c r="D69">
        <v>94</v>
      </c>
      <c r="E69">
        <v>186</v>
      </c>
      <c r="F69">
        <v>51</v>
      </c>
      <c r="G69">
        <v>16</v>
      </c>
      <c r="H69">
        <v>28</v>
      </c>
      <c r="I69">
        <v>7</v>
      </c>
      <c r="J69">
        <v>48</v>
      </c>
      <c r="K69">
        <v>15</v>
      </c>
      <c r="L69">
        <v>7</v>
      </c>
      <c r="M69">
        <v>26</v>
      </c>
      <c r="N69">
        <v>16</v>
      </c>
      <c r="O69">
        <v>6</v>
      </c>
      <c r="P69">
        <v>3</v>
      </c>
      <c r="Q69">
        <v>7</v>
      </c>
      <c r="R69">
        <v>263</v>
      </c>
      <c r="S69">
        <v>128</v>
      </c>
      <c r="T69">
        <v>22</v>
      </c>
      <c r="U69">
        <v>113</v>
      </c>
      <c r="V69">
        <v>129</v>
      </c>
      <c r="W69">
        <v>83</v>
      </c>
      <c r="X69">
        <v>10</v>
      </c>
      <c r="Y69">
        <v>36</v>
      </c>
      <c r="Z69">
        <v>71</v>
      </c>
      <c r="AA69">
        <v>25</v>
      </c>
      <c r="AB69">
        <v>20</v>
      </c>
      <c r="AC69">
        <v>26</v>
      </c>
      <c r="AD69">
        <v>16</v>
      </c>
      <c r="AE69">
        <v>6</v>
      </c>
      <c r="AF69">
        <v>6</v>
      </c>
      <c r="AG69">
        <v>4</v>
      </c>
      <c r="AH69">
        <v>5</v>
      </c>
      <c r="AI69" t="s">
        <v>19</v>
      </c>
      <c r="AJ69">
        <v>3</v>
      </c>
      <c r="AK69">
        <v>2</v>
      </c>
      <c r="AL69">
        <v>1</v>
      </c>
      <c r="AM69" t="s">
        <v>19</v>
      </c>
      <c r="AN69" t="s">
        <v>19</v>
      </c>
      <c r="AO69">
        <v>1</v>
      </c>
      <c r="AP69">
        <v>4</v>
      </c>
      <c r="AQ69" t="s">
        <v>19</v>
      </c>
      <c r="AR69">
        <v>4</v>
      </c>
      <c r="AS69" t="s">
        <v>19</v>
      </c>
      <c r="AT69">
        <v>1</v>
      </c>
      <c r="AU69" t="s">
        <v>19</v>
      </c>
      <c r="AV69">
        <v>1</v>
      </c>
      <c r="AW69" t="s">
        <v>19</v>
      </c>
    </row>
    <row r="70" spans="1:49">
      <c r="A70" t="s">
        <v>1015</v>
      </c>
      <c r="B70">
        <v>1097</v>
      </c>
      <c r="C70">
        <v>500</v>
      </c>
      <c r="D70">
        <v>230</v>
      </c>
      <c r="E70">
        <v>367</v>
      </c>
      <c r="F70">
        <v>129</v>
      </c>
      <c r="G70">
        <v>39</v>
      </c>
      <c r="H70">
        <v>52</v>
      </c>
      <c r="I70">
        <v>38</v>
      </c>
      <c r="J70">
        <v>113</v>
      </c>
      <c r="K70">
        <v>42</v>
      </c>
      <c r="L70">
        <v>42</v>
      </c>
      <c r="M70">
        <v>29</v>
      </c>
      <c r="N70">
        <v>37</v>
      </c>
      <c r="O70">
        <v>10</v>
      </c>
      <c r="P70">
        <v>14</v>
      </c>
      <c r="Q70">
        <v>13</v>
      </c>
      <c r="R70">
        <v>477</v>
      </c>
      <c r="S70">
        <v>257</v>
      </c>
      <c r="T70">
        <v>25</v>
      </c>
      <c r="U70">
        <v>195</v>
      </c>
      <c r="V70">
        <v>171</v>
      </c>
      <c r="W70">
        <v>109</v>
      </c>
      <c r="X70">
        <v>7</v>
      </c>
      <c r="Y70">
        <v>55</v>
      </c>
      <c r="Z70">
        <v>261</v>
      </c>
      <c r="AA70">
        <v>124</v>
      </c>
      <c r="AB70">
        <v>65</v>
      </c>
      <c r="AC70">
        <v>72</v>
      </c>
      <c r="AD70">
        <v>44</v>
      </c>
      <c r="AE70">
        <v>21</v>
      </c>
      <c r="AF70">
        <v>10</v>
      </c>
      <c r="AG70">
        <v>13</v>
      </c>
      <c r="AH70">
        <v>18</v>
      </c>
      <c r="AI70">
        <v>1</v>
      </c>
      <c r="AJ70">
        <v>11</v>
      </c>
      <c r="AK70">
        <v>6</v>
      </c>
      <c r="AL70">
        <v>2</v>
      </c>
      <c r="AM70" t="s">
        <v>19</v>
      </c>
      <c r="AN70">
        <v>2</v>
      </c>
      <c r="AO70" t="s">
        <v>19</v>
      </c>
      <c r="AP70">
        <v>14</v>
      </c>
      <c r="AQ70">
        <v>5</v>
      </c>
      <c r="AR70">
        <v>8</v>
      </c>
      <c r="AS70">
        <v>1</v>
      </c>
      <c r="AT70">
        <v>2</v>
      </c>
      <c r="AU70">
        <v>1</v>
      </c>
      <c r="AV70">
        <v>1</v>
      </c>
      <c r="AW70" t="s">
        <v>19</v>
      </c>
    </row>
    <row r="71" spans="1:49">
      <c r="A71" t="s">
        <v>1014</v>
      </c>
      <c r="B71">
        <v>364</v>
      </c>
      <c r="C71">
        <v>135</v>
      </c>
      <c r="D71">
        <v>115</v>
      </c>
      <c r="E71">
        <v>114</v>
      </c>
      <c r="F71">
        <v>34</v>
      </c>
      <c r="G71">
        <v>4</v>
      </c>
      <c r="H71">
        <v>26</v>
      </c>
      <c r="I71">
        <v>4</v>
      </c>
      <c r="J71">
        <v>48</v>
      </c>
      <c r="K71">
        <v>8</v>
      </c>
      <c r="L71">
        <v>18</v>
      </c>
      <c r="M71">
        <v>22</v>
      </c>
      <c r="N71">
        <v>5</v>
      </c>
      <c r="O71">
        <v>2</v>
      </c>
      <c r="P71">
        <v>1</v>
      </c>
      <c r="Q71">
        <v>2</v>
      </c>
      <c r="R71">
        <v>151</v>
      </c>
      <c r="S71">
        <v>90</v>
      </c>
      <c r="T71">
        <v>4</v>
      </c>
      <c r="U71">
        <v>57</v>
      </c>
      <c r="V71">
        <v>87</v>
      </c>
      <c r="W71">
        <v>69</v>
      </c>
      <c r="X71">
        <v>2</v>
      </c>
      <c r="Y71">
        <v>16</v>
      </c>
      <c r="Z71">
        <v>82</v>
      </c>
      <c r="AA71">
        <v>18</v>
      </c>
      <c r="AB71">
        <v>44</v>
      </c>
      <c r="AC71">
        <v>20</v>
      </c>
      <c r="AD71">
        <v>21</v>
      </c>
      <c r="AE71">
        <v>5</v>
      </c>
      <c r="AF71">
        <v>9</v>
      </c>
      <c r="AG71">
        <v>7</v>
      </c>
      <c r="AH71">
        <v>12</v>
      </c>
      <c r="AI71">
        <v>3</v>
      </c>
      <c r="AJ71">
        <v>8</v>
      </c>
      <c r="AK71">
        <v>1</v>
      </c>
      <c r="AL71">
        <v>3</v>
      </c>
      <c r="AM71">
        <v>3</v>
      </c>
      <c r="AN71" t="s">
        <v>19</v>
      </c>
      <c r="AO71" t="s">
        <v>19</v>
      </c>
      <c r="AP71">
        <v>8</v>
      </c>
      <c r="AQ71">
        <v>2</v>
      </c>
      <c r="AR71">
        <v>5</v>
      </c>
      <c r="AS71">
        <v>1</v>
      </c>
      <c r="AT71" t="s">
        <v>19</v>
      </c>
      <c r="AU71" t="s">
        <v>19</v>
      </c>
      <c r="AV71" t="s">
        <v>19</v>
      </c>
      <c r="AW71" t="s">
        <v>19</v>
      </c>
    </row>
    <row r="72" spans="1:49">
      <c r="A72" t="s">
        <v>1013</v>
      </c>
      <c r="B72">
        <v>324</v>
      </c>
      <c r="C72">
        <v>140</v>
      </c>
      <c r="D72">
        <v>51</v>
      </c>
      <c r="E72">
        <v>133</v>
      </c>
      <c r="F72">
        <v>31</v>
      </c>
      <c r="G72">
        <v>9</v>
      </c>
      <c r="H72">
        <v>18</v>
      </c>
      <c r="I72">
        <v>4</v>
      </c>
      <c r="J72">
        <v>20</v>
      </c>
      <c r="K72">
        <v>8</v>
      </c>
      <c r="L72">
        <v>3</v>
      </c>
      <c r="M72">
        <v>9</v>
      </c>
      <c r="N72">
        <v>18</v>
      </c>
      <c r="O72">
        <v>9</v>
      </c>
      <c r="P72">
        <v>1</v>
      </c>
      <c r="Q72">
        <v>8</v>
      </c>
      <c r="R72">
        <v>166</v>
      </c>
      <c r="S72">
        <v>81</v>
      </c>
      <c r="T72">
        <v>6</v>
      </c>
      <c r="U72">
        <v>79</v>
      </c>
      <c r="V72">
        <v>62</v>
      </c>
      <c r="W72">
        <v>41</v>
      </c>
      <c r="X72">
        <v>1</v>
      </c>
      <c r="Y72">
        <v>20</v>
      </c>
      <c r="Z72">
        <v>63</v>
      </c>
      <c r="AA72">
        <v>24</v>
      </c>
      <c r="AB72">
        <v>12</v>
      </c>
      <c r="AC72">
        <v>27</v>
      </c>
      <c r="AD72">
        <v>14</v>
      </c>
      <c r="AE72">
        <v>6</v>
      </c>
      <c r="AF72">
        <v>4</v>
      </c>
      <c r="AG72">
        <v>4</v>
      </c>
      <c r="AH72">
        <v>6</v>
      </c>
      <c r="AI72">
        <v>1</v>
      </c>
      <c r="AJ72">
        <v>3</v>
      </c>
      <c r="AK72">
        <v>2</v>
      </c>
      <c r="AL72">
        <v>1</v>
      </c>
      <c r="AM72" t="s">
        <v>19</v>
      </c>
      <c r="AN72">
        <v>1</v>
      </c>
      <c r="AO72" t="s">
        <v>19</v>
      </c>
      <c r="AP72">
        <v>5</v>
      </c>
      <c r="AQ72">
        <v>2</v>
      </c>
      <c r="AR72">
        <v>3</v>
      </c>
      <c r="AS72" t="s">
        <v>19</v>
      </c>
      <c r="AT72" t="s">
        <v>19</v>
      </c>
      <c r="AU72" t="s">
        <v>19</v>
      </c>
      <c r="AV72" t="s">
        <v>19</v>
      </c>
      <c r="AW72" t="s">
        <v>19</v>
      </c>
    </row>
    <row r="73" spans="1:49">
      <c r="A73" t="s">
        <v>1012</v>
      </c>
      <c r="B73">
        <v>439</v>
      </c>
      <c r="C73">
        <v>196</v>
      </c>
      <c r="D73">
        <v>94</v>
      </c>
      <c r="E73">
        <v>149</v>
      </c>
      <c r="F73">
        <v>57</v>
      </c>
      <c r="G73">
        <v>15</v>
      </c>
      <c r="H73">
        <v>35</v>
      </c>
      <c r="I73">
        <v>7</v>
      </c>
      <c r="J73">
        <v>42</v>
      </c>
      <c r="K73">
        <v>16</v>
      </c>
      <c r="L73">
        <v>15</v>
      </c>
      <c r="M73">
        <v>11</v>
      </c>
      <c r="N73">
        <v>23</v>
      </c>
      <c r="O73">
        <v>10</v>
      </c>
      <c r="P73">
        <v>9</v>
      </c>
      <c r="Q73">
        <v>4</v>
      </c>
      <c r="R73">
        <v>193</v>
      </c>
      <c r="S73">
        <v>110</v>
      </c>
      <c r="T73">
        <v>3</v>
      </c>
      <c r="U73">
        <v>80</v>
      </c>
      <c r="V73">
        <v>81</v>
      </c>
      <c r="W73">
        <v>57</v>
      </c>
      <c r="X73" t="s">
        <v>19</v>
      </c>
      <c r="Y73">
        <v>24</v>
      </c>
      <c r="Z73">
        <v>70</v>
      </c>
      <c r="AA73">
        <v>34</v>
      </c>
      <c r="AB73">
        <v>15</v>
      </c>
      <c r="AC73">
        <v>21</v>
      </c>
      <c r="AD73">
        <v>22</v>
      </c>
      <c r="AE73">
        <v>7</v>
      </c>
      <c r="AF73">
        <v>7</v>
      </c>
      <c r="AG73">
        <v>8</v>
      </c>
      <c r="AH73">
        <v>11</v>
      </c>
      <c r="AI73">
        <v>1</v>
      </c>
      <c r="AJ73">
        <v>2</v>
      </c>
      <c r="AK73">
        <v>8</v>
      </c>
      <c r="AL73">
        <v>3</v>
      </c>
      <c r="AM73" t="s">
        <v>19</v>
      </c>
      <c r="AN73">
        <v>1</v>
      </c>
      <c r="AO73">
        <v>2</v>
      </c>
      <c r="AP73">
        <v>16</v>
      </c>
      <c r="AQ73">
        <v>2</v>
      </c>
      <c r="AR73">
        <v>6</v>
      </c>
      <c r="AS73">
        <v>8</v>
      </c>
      <c r="AT73">
        <v>2</v>
      </c>
      <c r="AU73">
        <v>1</v>
      </c>
      <c r="AV73">
        <v>1</v>
      </c>
      <c r="AW73" t="s">
        <v>19</v>
      </c>
    </row>
    <row r="74" spans="1:49">
      <c r="A74" t="s">
        <v>1011</v>
      </c>
      <c r="B74">
        <v>818</v>
      </c>
      <c r="C74">
        <v>325</v>
      </c>
      <c r="D74">
        <v>155</v>
      </c>
      <c r="E74">
        <v>338</v>
      </c>
      <c r="F74">
        <v>70</v>
      </c>
      <c r="G74">
        <v>28</v>
      </c>
      <c r="H74">
        <v>39</v>
      </c>
      <c r="I74">
        <v>3</v>
      </c>
      <c r="J74">
        <v>76</v>
      </c>
      <c r="K74">
        <v>24</v>
      </c>
      <c r="L74">
        <v>9</v>
      </c>
      <c r="M74">
        <v>43</v>
      </c>
      <c r="N74">
        <v>27</v>
      </c>
      <c r="O74">
        <v>12</v>
      </c>
      <c r="P74">
        <v>1</v>
      </c>
      <c r="Q74">
        <v>14</v>
      </c>
      <c r="R74">
        <v>424</v>
      </c>
      <c r="S74">
        <v>195</v>
      </c>
      <c r="T74">
        <v>26</v>
      </c>
      <c r="U74">
        <v>203</v>
      </c>
      <c r="V74">
        <v>216</v>
      </c>
      <c r="W74">
        <v>131</v>
      </c>
      <c r="X74">
        <v>4</v>
      </c>
      <c r="Y74">
        <v>81</v>
      </c>
      <c r="Z74">
        <v>144</v>
      </c>
      <c r="AA74">
        <v>39</v>
      </c>
      <c r="AB74">
        <v>50</v>
      </c>
      <c r="AC74">
        <v>55</v>
      </c>
      <c r="AD74">
        <v>57</v>
      </c>
      <c r="AE74">
        <v>25</v>
      </c>
      <c r="AF74">
        <v>21</v>
      </c>
      <c r="AG74">
        <v>11</v>
      </c>
      <c r="AH74">
        <v>15</v>
      </c>
      <c r="AI74">
        <v>1</v>
      </c>
      <c r="AJ74">
        <v>7</v>
      </c>
      <c r="AK74">
        <v>7</v>
      </c>
      <c r="AL74" t="s">
        <v>19</v>
      </c>
      <c r="AM74" t="s">
        <v>19</v>
      </c>
      <c r="AN74" t="s">
        <v>19</v>
      </c>
      <c r="AO74" t="s">
        <v>19</v>
      </c>
      <c r="AP74">
        <v>5</v>
      </c>
      <c r="AQ74">
        <v>1</v>
      </c>
      <c r="AR74">
        <v>2</v>
      </c>
      <c r="AS74">
        <v>2</v>
      </c>
      <c r="AT74" t="s">
        <v>19</v>
      </c>
      <c r="AU74" t="s">
        <v>19</v>
      </c>
      <c r="AV74" t="s">
        <v>19</v>
      </c>
      <c r="AW74" t="s">
        <v>19</v>
      </c>
    </row>
    <row r="75" spans="1:49">
      <c r="A75" t="s">
        <v>1010</v>
      </c>
      <c r="B75">
        <v>599</v>
      </c>
      <c r="C75">
        <v>327</v>
      </c>
      <c r="D75">
        <v>124</v>
      </c>
      <c r="E75">
        <v>148</v>
      </c>
      <c r="F75">
        <v>58</v>
      </c>
      <c r="G75">
        <v>15</v>
      </c>
      <c r="H75">
        <v>41</v>
      </c>
      <c r="I75">
        <v>2</v>
      </c>
      <c r="J75">
        <v>54</v>
      </c>
      <c r="K75">
        <v>30</v>
      </c>
      <c r="L75">
        <v>10</v>
      </c>
      <c r="M75">
        <v>14</v>
      </c>
      <c r="N75">
        <v>23</v>
      </c>
      <c r="O75">
        <v>11</v>
      </c>
      <c r="P75">
        <v>3</v>
      </c>
      <c r="Q75">
        <v>9</v>
      </c>
      <c r="R75">
        <v>287</v>
      </c>
      <c r="S75">
        <v>175</v>
      </c>
      <c r="T75">
        <v>18</v>
      </c>
      <c r="U75">
        <v>94</v>
      </c>
      <c r="V75">
        <v>130</v>
      </c>
      <c r="W75">
        <v>97</v>
      </c>
      <c r="X75">
        <v>10</v>
      </c>
      <c r="Y75">
        <v>23</v>
      </c>
      <c r="Z75">
        <v>120</v>
      </c>
      <c r="AA75">
        <v>74</v>
      </c>
      <c r="AB75">
        <v>27</v>
      </c>
      <c r="AC75">
        <v>19</v>
      </c>
      <c r="AD75">
        <v>42</v>
      </c>
      <c r="AE75">
        <v>18</v>
      </c>
      <c r="AF75">
        <v>15</v>
      </c>
      <c r="AG75">
        <v>9</v>
      </c>
      <c r="AH75">
        <v>10</v>
      </c>
      <c r="AI75">
        <v>4</v>
      </c>
      <c r="AJ75">
        <v>6</v>
      </c>
      <c r="AK75" t="s">
        <v>19</v>
      </c>
      <c r="AL75">
        <v>3</v>
      </c>
      <c r="AM75" t="s">
        <v>19</v>
      </c>
      <c r="AN75">
        <v>2</v>
      </c>
      <c r="AO75">
        <v>1</v>
      </c>
      <c r="AP75">
        <v>1</v>
      </c>
      <c r="AQ75" t="s">
        <v>19</v>
      </c>
      <c r="AR75">
        <v>1</v>
      </c>
      <c r="AS75" t="s">
        <v>19</v>
      </c>
      <c r="AT75">
        <v>1</v>
      </c>
      <c r="AU75" t="s">
        <v>19</v>
      </c>
      <c r="AV75">
        <v>1</v>
      </c>
      <c r="AW75" t="s">
        <v>19</v>
      </c>
    </row>
    <row r="76" spans="1:49">
      <c r="A76" t="s">
        <v>1009</v>
      </c>
      <c r="B76">
        <v>868</v>
      </c>
      <c r="C76">
        <v>386</v>
      </c>
      <c r="D76">
        <v>227</v>
      </c>
      <c r="E76">
        <v>255</v>
      </c>
      <c r="F76">
        <v>96</v>
      </c>
      <c r="G76">
        <v>24</v>
      </c>
      <c r="H76">
        <v>60</v>
      </c>
      <c r="I76">
        <v>12</v>
      </c>
      <c r="J76">
        <v>73</v>
      </c>
      <c r="K76">
        <v>32</v>
      </c>
      <c r="L76">
        <v>17</v>
      </c>
      <c r="M76">
        <v>24</v>
      </c>
      <c r="N76">
        <v>48</v>
      </c>
      <c r="O76">
        <v>17</v>
      </c>
      <c r="P76">
        <v>18</v>
      </c>
      <c r="Q76">
        <v>13</v>
      </c>
      <c r="R76">
        <v>408</v>
      </c>
      <c r="S76">
        <v>220</v>
      </c>
      <c r="T76">
        <v>14</v>
      </c>
      <c r="U76">
        <v>174</v>
      </c>
      <c r="V76">
        <v>165</v>
      </c>
      <c r="W76">
        <v>115</v>
      </c>
      <c r="X76">
        <v>3</v>
      </c>
      <c r="Y76">
        <v>47</v>
      </c>
      <c r="Z76">
        <v>160</v>
      </c>
      <c r="AA76">
        <v>61</v>
      </c>
      <c r="AB76">
        <v>75</v>
      </c>
      <c r="AC76">
        <v>24</v>
      </c>
      <c r="AD76">
        <v>61</v>
      </c>
      <c r="AE76">
        <v>31</v>
      </c>
      <c r="AF76">
        <v>24</v>
      </c>
      <c r="AG76">
        <v>6</v>
      </c>
      <c r="AH76">
        <v>15</v>
      </c>
      <c r="AI76" t="s">
        <v>19</v>
      </c>
      <c r="AJ76">
        <v>15</v>
      </c>
      <c r="AK76" t="s">
        <v>19</v>
      </c>
      <c r="AL76" t="s">
        <v>19</v>
      </c>
      <c r="AM76" t="s">
        <v>19</v>
      </c>
      <c r="AN76" t="s">
        <v>19</v>
      </c>
      <c r="AO76" t="s">
        <v>19</v>
      </c>
      <c r="AP76">
        <v>6</v>
      </c>
      <c r="AQ76">
        <v>1</v>
      </c>
      <c r="AR76">
        <v>3</v>
      </c>
      <c r="AS76">
        <v>2</v>
      </c>
      <c r="AT76">
        <v>1</v>
      </c>
      <c r="AU76" t="s">
        <v>19</v>
      </c>
      <c r="AV76">
        <v>1</v>
      </c>
      <c r="AW76" t="s">
        <v>19</v>
      </c>
    </row>
    <row r="77" spans="1:49">
      <c r="A77" t="s">
        <v>1008</v>
      </c>
      <c r="B77">
        <v>600</v>
      </c>
      <c r="C77">
        <v>311</v>
      </c>
      <c r="D77">
        <v>168</v>
      </c>
      <c r="E77">
        <v>121</v>
      </c>
      <c r="F77">
        <v>83</v>
      </c>
      <c r="G77">
        <v>8</v>
      </c>
      <c r="H77">
        <v>54</v>
      </c>
      <c r="I77">
        <v>21</v>
      </c>
      <c r="J77">
        <v>42</v>
      </c>
      <c r="K77">
        <v>28</v>
      </c>
      <c r="L77">
        <v>1</v>
      </c>
      <c r="M77">
        <v>13</v>
      </c>
      <c r="N77">
        <v>28</v>
      </c>
      <c r="O77">
        <v>13</v>
      </c>
      <c r="P77">
        <v>6</v>
      </c>
      <c r="Q77">
        <v>9</v>
      </c>
      <c r="R77">
        <v>274</v>
      </c>
      <c r="S77">
        <v>191</v>
      </c>
      <c r="T77">
        <v>27</v>
      </c>
      <c r="U77">
        <v>56</v>
      </c>
      <c r="V77">
        <v>143</v>
      </c>
      <c r="W77">
        <v>112</v>
      </c>
      <c r="X77">
        <v>15</v>
      </c>
      <c r="Y77">
        <v>16</v>
      </c>
      <c r="Z77">
        <v>107</v>
      </c>
      <c r="AA77">
        <v>48</v>
      </c>
      <c r="AB77">
        <v>42</v>
      </c>
      <c r="AC77">
        <v>17</v>
      </c>
      <c r="AD77">
        <v>28</v>
      </c>
      <c r="AE77">
        <v>20</v>
      </c>
      <c r="AF77">
        <v>6</v>
      </c>
      <c r="AG77">
        <v>2</v>
      </c>
      <c r="AH77">
        <v>15</v>
      </c>
      <c r="AI77">
        <v>1</v>
      </c>
      <c r="AJ77">
        <v>14</v>
      </c>
      <c r="AK77" t="s">
        <v>19</v>
      </c>
      <c r="AL77">
        <v>4</v>
      </c>
      <c r="AM77">
        <v>1</v>
      </c>
      <c r="AN77">
        <v>2</v>
      </c>
      <c r="AO77">
        <v>1</v>
      </c>
      <c r="AP77">
        <v>12</v>
      </c>
      <c r="AQ77" t="s">
        <v>19</v>
      </c>
      <c r="AR77">
        <v>12</v>
      </c>
      <c r="AS77" t="s">
        <v>19</v>
      </c>
      <c r="AT77">
        <v>7</v>
      </c>
      <c r="AU77">
        <v>1</v>
      </c>
      <c r="AV77">
        <v>4</v>
      </c>
      <c r="AW77">
        <v>2</v>
      </c>
    </row>
    <row r="78" spans="1:49">
      <c r="A78" t="s">
        <v>695</v>
      </c>
    </row>
    <row r="79" spans="1:49">
      <c r="A79" t="s">
        <v>1007</v>
      </c>
      <c r="B79">
        <v>122</v>
      </c>
      <c r="C79">
        <v>73</v>
      </c>
      <c r="D79">
        <v>23</v>
      </c>
      <c r="E79">
        <v>26</v>
      </c>
      <c r="F79">
        <v>9</v>
      </c>
      <c r="G79">
        <v>2</v>
      </c>
      <c r="H79">
        <v>7</v>
      </c>
      <c r="I79" t="s">
        <v>19</v>
      </c>
      <c r="J79">
        <v>6</v>
      </c>
      <c r="K79">
        <v>2</v>
      </c>
      <c r="L79" t="s">
        <v>19</v>
      </c>
      <c r="M79">
        <v>4</v>
      </c>
      <c r="N79">
        <v>8</v>
      </c>
      <c r="O79">
        <v>3</v>
      </c>
      <c r="P79">
        <v>2</v>
      </c>
      <c r="Q79">
        <v>3</v>
      </c>
      <c r="R79">
        <v>69</v>
      </c>
      <c r="S79">
        <v>52</v>
      </c>
      <c r="T79">
        <v>1</v>
      </c>
      <c r="U79">
        <v>16</v>
      </c>
      <c r="V79">
        <v>39</v>
      </c>
      <c r="W79">
        <v>36</v>
      </c>
      <c r="X79" t="s">
        <v>19</v>
      </c>
      <c r="Y79">
        <v>3</v>
      </c>
      <c r="Z79">
        <v>18</v>
      </c>
      <c r="AA79">
        <v>9</v>
      </c>
      <c r="AB79">
        <v>9</v>
      </c>
      <c r="AC79" t="s">
        <v>19</v>
      </c>
      <c r="AD79">
        <v>7</v>
      </c>
      <c r="AE79">
        <v>4</v>
      </c>
      <c r="AF79">
        <v>2</v>
      </c>
      <c r="AG79">
        <v>1</v>
      </c>
      <c r="AH79">
        <v>2</v>
      </c>
      <c r="AI79">
        <v>1</v>
      </c>
      <c r="AJ79">
        <v>1</v>
      </c>
      <c r="AK79" t="s">
        <v>19</v>
      </c>
      <c r="AL79" t="s">
        <v>19</v>
      </c>
      <c r="AM79" t="s">
        <v>19</v>
      </c>
      <c r="AN79" t="s">
        <v>19</v>
      </c>
      <c r="AO79" t="s">
        <v>19</v>
      </c>
      <c r="AP79">
        <v>3</v>
      </c>
      <c r="AQ79" t="s">
        <v>19</v>
      </c>
      <c r="AR79">
        <v>1</v>
      </c>
      <c r="AS79">
        <v>2</v>
      </c>
      <c r="AT79" t="s">
        <v>19</v>
      </c>
      <c r="AU79" t="s">
        <v>19</v>
      </c>
      <c r="AV79" t="s">
        <v>19</v>
      </c>
      <c r="AW79" t="s">
        <v>19</v>
      </c>
    </row>
    <row r="80" spans="1:49">
      <c r="A80" t="s">
        <v>1006</v>
      </c>
      <c r="B80">
        <v>49</v>
      </c>
      <c r="C80">
        <v>29</v>
      </c>
      <c r="D80">
        <v>13</v>
      </c>
      <c r="E80">
        <v>7</v>
      </c>
      <c r="F80">
        <v>4</v>
      </c>
      <c r="G80">
        <v>1</v>
      </c>
      <c r="H80">
        <v>3</v>
      </c>
      <c r="I80" t="s">
        <v>19</v>
      </c>
      <c r="J80">
        <v>4</v>
      </c>
      <c r="K80">
        <v>2</v>
      </c>
      <c r="L80">
        <v>1</v>
      </c>
      <c r="M80">
        <v>1</v>
      </c>
      <c r="N80">
        <v>3</v>
      </c>
      <c r="O80">
        <v>2</v>
      </c>
      <c r="P80">
        <v>1</v>
      </c>
      <c r="Q80" t="s">
        <v>19</v>
      </c>
      <c r="R80">
        <v>26</v>
      </c>
      <c r="S80">
        <v>22</v>
      </c>
      <c r="T80">
        <v>1</v>
      </c>
      <c r="U80">
        <v>3</v>
      </c>
      <c r="V80">
        <v>19</v>
      </c>
      <c r="W80">
        <v>16</v>
      </c>
      <c r="X80">
        <v>1</v>
      </c>
      <c r="Y80">
        <v>2</v>
      </c>
      <c r="Z80">
        <v>6</v>
      </c>
      <c r="AA80">
        <v>1</v>
      </c>
      <c r="AB80">
        <v>4</v>
      </c>
      <c r="AC80">
        <v>1</v>
      </c>
      <c r="AD80">
        <v>4</v>
      </c>
      <c r="AE80">
        <v>1</v>
      </c>
      <c r="AF80">
        <v>2</v>
      </c>
      <c r="AG80">
        <v>1</v>
      </c>
      <c r="AH80">
        <v>1</v>
      </c>
      <c r="AI80" t="s">
        <v>19</v>
      </c>
      <c r="AJ80" t="s">
        <v>19</v>
      </c>
      <c r="AK80">
        <v>1</v>
      </c>
      <c r="AL80" t="s">
        <v>19</v>
      </c>
      <c r="AM80" t="s">
        <v>19</v>
      </c>
      <c r="AN80" t="s">
        <v>19</v>
      </c>
      <c r="AO80" t="s">
        <v>19</v>
      </c>
      <c r="AP80">
        <v>1</v>
      </c>
      <c r="AQ80" t="s">
        <v>19</v>
      </c>
      <c r="AR80">
        <v>1</v>
      </c>
      <c r="AS80" t="s">
        <v>19</v>
      </c>
      <c r="AT80" t="s">
        <v>19</v>
      </c>
      <c r="AU80" t="s">
        <v>19</v>
      </c>
      <c r="AV80" t="s">
        <v>19</v>
      </c>
      <c r="AW80" t="s">
        <v>19</v>
      </c>
    </row>
    <row r="81" spans="1:49">
      <c r="A81" t="s">
        <v>1005</v>
      </c>
      <c r="B81">
        <v>114</v>
      </c>
      <c r="C81">
        <v>64</v>
      </c>
      <c r="D81">
        <v>17</v>
      </c>
      <c r="E81">
        <v>33</v>
      </c>
      <c r="F81">
        <v>9</v>
      </c>
      <c r="G81">
        <v>1</v>
      </c>
      <c r="H81">
        <v>6</v>
      </c>
      <c r="I81">
        <v>2</v>
      </c>
      <c r="J81">
        <v>13</v>
      </c>
      <c r="K81">
        <v>5</v>
      </c>
      <c r="L81">
        <v>3</v>
      </c>
      <c r="M81">
        <v>5</v>
      </c>
      <c r="N81">
        <v>8</v>
      </c>
      <c r="O81">
        <v>6</v>
      </c>
      <c r="P81">
        <v>2</v>
      </c>
      <c r="Q81" t="s">
        <v>19</v>
      </c>
      <c r="R81">
        <v>61</v>
      </c>
      <c r="S81">
        <v>43</v>
      </c>
      <c r="T81">
        <v>1</v>
      </c>
      <c r="U81">
        <v>17</v>
      </c>
      <c r="V81">
        <v>48</v>
      </c>
      <c r="W81">
        <v>35</v>
      </c>
      <c r="X81" t="s">
        <v>19</v>
      </c>
      <c r="Y81">
        <v>13</v>
      </c>
      <c r="Z81">
        <v>8</v>
      </c>
      <c r="AA81">
        <v>4</v>
      </c>
      <c r="AB81" t="s">
        <v>19</v>
      </c>
      <c r="AC81">
        <v>4</v>
      </c>
      <c r="AD81">
        <v>11</v>
      </c>
      <c r="AE81">
        <v>5</v>
      </c>
      <c r="AF81">
        <v>2</v>
      </c>
      <c r="AG81">
        <v>4</v>
      </c>
      <c r="AH81" t="s">
        <v>19</v>
      </c>
      <c r="AI81" t="s">
        <v>19</v>
      </c>
      <c r="AJ81" t="s">
        <v>19</v>
      </c>
      <c r="AK81" t="s">
        <v>19</v>
      </c>
      <c r="AL81" t="s">
        <v>19</v>
      </c>
      <c r="AM81" t="s">
        <v>19</v>
      </c>
      <c r="AN81" t="s">
        <v>19</v>
      </c>
      <c r="AO81" t="s">
        <v>19</v>
      </c>
      <c r="AP81">
        <v>2</v>
      </c>
      <c r="AQ81" t="s">
        <v>19</v>
      </c>
      <c r="AR81">
        <v>2</v>
      </c>
      <c r="AS81" t="s">
        <v>19</v>
      </c>
      <c r="AT81">
        <v>2</v>
      </c>
      <c r="AU81" t="s">
        <v>19</v>
      </c>
      <c r="AV81">
        <v>1</v>
      </c>
      <c r="AW81">
        <v>1</v>
      </c>
    </row>
    <row r="82" spans="1:49">
      <c r="A82" t="s">
        <v>1004</v>
      </c>
      <c r="B82">
        <v>207</v>
      </c>
      <c r="C82">
        <v>143</v>
      </c>
      <c r="D82">
        <v>41</v>
      </c>
      <c r="E82">
        <v>23</v>
      </c>
      <c r="F82">
        <v>25</v>
      </c>
      <c r="G82">
        <v>7</v>
      </c>
      <c r="H82">
        <v>13</v>
      </c>
      <c r="I82">
        <v>5</v>
      </c>
      <c r="J82">
        <v>20</v>
      </c>
      <c r="K82">
        <v>10</v>
      </c>
      <c r="L82">
        <v>5</v>
      </c>
      <c r="M82">
        <v>5</v>
      </c>
      <c r="N82">
        <v>5</v>
      </c>
      <c r="O82">
        <v>3</v>
      </c>
      <c r="P82">
        <v>2</v>
      </c>
      <c r="Q82" t="s">
        <v>19</v>
      </c>
      <c r="R82">
        <v>90</v>
      </c>
      <c r="S82">
        <v>78</v>
      </c>
      <c r="T82">
        <v>3</v>
      </c>
      <c r="U82">
        <v>9</v>
      </c>
      <c r="V82">
        <v>69</v>
      </c>
      <c r="W82">
        <v>64</v>
      </c>
      <c r="X82" t="s">
        <v>19</v>
      </c>
      <c r="Y82">
        <v>5</v>
      </c>
      <c r="Z82">
        <v>41</v>
      </c>
      <c r="AA82">
        <v>29</v>
      </c>
      <c r="AB82">
        <v>11</v>
      </c>
      <c r="AC82">
        <v>1</v>
      </c>
      <c r="AD82">
        <v>21</v>
      </c>
      <c r="AE82">
        <v>16</v>
      </c>
      <c r="AF82">
        <v>4</v>
      </c>
      <c r="AG82">
        <v>1</v>
      </c>
      <c r="AH82" t="s">
        <v>19</v>
      </c>
      <c r="AI82" t="s">
        <v>19</v>
      </c>
      <c r="AJ82" t="s">
        <v>19</v>
      </c>
      <c r="AK82" t="s">
        <v>19</v>
      </c>
      <c r="AL82" t="s">
        <v>19</v>
      </c>
      <c r="AM82" t="s">
        <v>19</v>
      </c>
      <c r="AN82" t="s">
        <v>19</v>
      </c>
      <c r="AO82" t="s">
        <v>19</v>
      </c>
      <c r="AP82">
        <v>5</v>
      </c>
      <c r="AQ82" t="s">
        <v>19</v>
      </c>
      <c r="AR82">
        <v>3</v>
      </c>
      <c r="AS82">
        <v>2</v>
      </c>
      <c r="AT82" t="s">
        <v>19</v>
      </c>
      <c r="AU82" t="s">
        <v>19</v>
      </c>
      <c r="AV82" t="s">
        <v>19</v>
      </c>
      <c r="AW82" t="s">
        <v>19</v>
      </c>
    </row>
    <row r="83" spans="1:49">
      <c r="A83" t="s">
        <v>1003</v>
      </c>
      <c r="B83">
        <v>29</v>
      </c>
      <c r="C83">
        <v>14</v>
      </c>
      <c r="D83">
        <v>1</v>
      </c>
      <c r="E83">
        <v>14</v>
      </c>
      <c r="F83">
        <v>7</v>
      </c>
      <c r="G83">
        <v>1</v>
      </c>
      <c r="H83" t="s">
        <v>19</v>
      </c>
      <c r="I83">
        <v>6</v>
      </c>
      <c r="J83">
        <v>2</v>
      </c>
      <c r="K83">
        <v>1</v>
      </c>
      <c r="L83" t="s">
        <v>19</v>
      </c>
      <c r="M83">
        <v>1</v>
      </c>
      <c r="N83" t="s">
        <v>19</v>
      </c>
      <c r="O83" t="s">
        <v>19</v>
      </c>
      <c r="P83" t="s">
        <v>19</v>
      </c>
      <c r="Q83" t="s">
        <v>19</v>
      </c>
      <c r="R83">
        <v>13</v>
      </c>
      <c r="S83">
        <v>7</v>
      </c>
      <c r="T83">
        <v>1</v>
      </c>
      <c r="U83">
        <v>5</v>
      </c>
      <c r="V83">
        <v>10</v>
      </c>
      <c r="W83">
        <v>5</v>
      </c>
      <c r="X83">
        <v>1</v>
      </c>
      <c r="Y83">
        <v>4</v>
      </c>
      <c r="Z83">
        <v>6</v>
      </c>
      <c r="AA83">
        <v>5</v>
      </c>
      <c r="AB83" t="s">
        <v>19</v>
      </c>
      <c r="AC83">
        <v>1</v>
      </c>
      <c r="AD83">
        <v>1</v>
      </c>
      <c r="AE83" t="s">
        <v>19</v>
      </c>
      <c r="AF83" t="s">
        <v>19</v>
      </c>
      <c r="AG83">
        <v>1</v>
      </c>
      <c r="AH83" t="s">
        <v>19</v>
      </c>
      <c r="AI83" t="s">
        <v>19</v>
      </c>
      <c r="AJ83" t="s">
        <v>19</v>
      </c>
      <c r="AK83" t="s">
        <v>19</v>
      </c>
      <c r="AL83" t="s">
        <v>19</v>
      </c>
      <c r="AM83" t="s">
        <v>19</v>
      </c>
      <c r="AN83" t="s">
        <v>19</v>
      </c>
      <c r="AO83" t="s">
        <v>19</v>
      </c>
      <c r="AP83" t="s">
        <v>19</v>
      </c>
      <c r="AQ83" t="s">
        <v>19</v>
      </c>
      <c r="AR83" t="s">
        <v>19</v>
      </c>
      <c r="AS83" t="s">
        <v>19</v>
      </c>
      <c r="AT83" t="s">
        <v>19</v>
      </c>
      <c r="AU83" t="s">
        <v>19</v>
      </c>
      <c r="AV83" t="s">
        <v>19</v>
      </c>
      <c r="AW83" t="s">
        <v>19</v>
      </c>
    </row>
    <row r="84" spans="1:49">
      <c r="A84" t="s">
        <v>1002</v>
      </c>
      <c r="B84">
        <v>148</v>
      </c>
      <c r="C84">
        <v>88</v>
      </c>
      <c r="D84">
        <v>41</v>
      </c>
      <c r="E84">
        <v>19</v>
      </c>
      <c r="F84">
        <v>18</v>
      </c>
      <c r="G84">
        <v>1</v>
      </c>
      <c r="H84">
        <v>16</v>
      </c>
      <c r="I84">
        <v>1</v>
      </c>
      <c r="J84">
        <v>15</v>
      </c>
      <c r="K84">
        <v>11</v>
      </c>
      <c r="L84">
        <v>3</v>
      </c>
      <c r="M84">
        <v>1</v>
      </c>
      <c r="N84">
        <v>8</v>
      </c>
      <c r="O84">
        <v>4</v>
      </c>
      <c r="P84">
        <v>2</v>
      </c>
      <c r="Q84">
        <v>2</v>
      </c>
      <c r="R84">
        <v>73</v>
      </c>
      <c r="S84">
        <v>60</v>
      </c>
      <c r="T84" t="s">
        <v>19</v>
      </c>
      <c r="U84">
        <v>13</v>
      </c>
      <c r="V84">
        <v>46</v>
      </c>
      <c r="W84">
        <v>44</v>
      </c>
      <c r="X84" t="s">
        <v>19</v>
      </c>
      <c r="Y84">
        <v>2</v>
      </c>
      <c r="Z84">
        <v>15</v>
      </c>
      <c r="AA84">
        <v>7</v>
      </c>
      <c r="AB84">
        <v>7</v>
      </c>
      <c r="AC84">
        <v>1</v>
      </c>
      <c r="AD84">
        <v>12</v>
      </c>
      <c r="AE84">
        <v>5</v>
      </c>
      <c r="AF84">
        <v>7</v>
      </c>
      <c r="AG84" t="s">
        <v>19</v>
      </c>
      <c r="AH84">
        <v>2</v>
      </c>
      <c r="AI84" t="s">
        <v>19</v>
      </c>
      <c r="AJ84">
        <v>2</v>
      </c>
      <c r="AK84" t="s">
        <v>19</v>
      </c>
      <c r="AL84" t="s">
        <v>19</v>
      </c>
      <c r="AM84" t="s">
        <v>19</v>
      </c>
      <c r="AN84" t="s">
        <v>19</v>
      </c>
      <c r="AO84" t="s">
        <v>19</v>
      </c>
      <c r="AP84">
        <v>4</v>
      </c>
      <c r="AQ84" t="s">
        <v>19</v>
      </c>
      <c r="AR84">
        <v>4</v>
      </c>
      <c r="AS84" t="s">
        <v>19</v>
      </c>
      <c r="AT84">
        <v>1</v>
      </c>
      <c r="AU84" t="s">
        <v>19</v>
      </c>
      <c r="AV84" t="s">
        <v>19</v>
      </c>
      <c r="AW84">
        <v>1</v>
      </c>
    </row>
    <row r="85" spans="1:49">
      <c r="A85" t="s">
        <v>1001</v>
      </c>
      <c r="B85">
        <v>137</v>
      </c>
      <c r="C85">
        <v>86</v>
      </c>
      <c r="D85">
        <v>29</v>
      </c>
      <c r="E85">
        <v>22</v>
      </c>
      <c r="F85">
        <v>13</v>
      </c>
      <c r="G85">
        <v>2</v>
      </c>
      <c r="H85">
        <v>9</v>
      </c>
      <c r="I85">
        <v>2</v>
      </c>
      <c r="J85">
        <v>9</v>
      </c>
      <c r="K85">
        <v>8</v>
      </c>
      <c r="L85">
        <v>1</v>
      </c>
      <c r="M85" t="s">
        <v>19</v>
      </c>
      <c r="N85">
        <v>13</v>
      </c>
      <c r="O85">
        <v>6</v>
      </c>
      <c r="P85">
        <v>7</v>
      </c>
      <c r="Q85" t="s">
        <v>19</v>
      </c>
      <c r="R85">
        <v>73</v>
      </c>
      <c r="S85">
        <v>54</v>
      </c>
      <c r="T85">
        <v>4</v>
      </c>
      <c r="U85">
        <v>15</v>
      </c>
      <c r="V85">
        <v>25</v>
      </c>
      <c r="W85">
        <v>22</v>
      </c>
      <c r="X85">
        <v>1</v>
      </c>
      <c r="Y85">
        <v>2</v>
      </c>
      <c r="Z85">
        <v>20</v>
      </c>
      <c r="AA85">
        <v>11</v>
      </c>
      <c r="AB85">
        <v>5</v>
      </c>
      <c r="AC85">
        <v>4</v>
      </c>
      <c r="AD85">
        <v>6</v>
      </c>
      <c r="AE85">
        <v>5</v>
      </c>
      <c r="AF85">
        <v>1</v>
      </c>
      <c r="AG85" t="s">
        <v>19</v>
      </c>
      <c r="AH85">
        <v>1</v>
      </c>
      <c r="AI85" t="s">
        <v>19</v>
      </c>
      <c r="AJ85">
        <v>1</v>
      </c>
      <c r="AK85" t="s">
        <v>19</v>
      </c>
      <c r="AL85" t="s">
        <v>19</v>
      </c>
      <c r="AM85" t="s">
        <v>19</v>
      </c>
      <c r="AN85" t="s">
        <v>19</v>
      </c>
      <c r="AO85" t="s">
        <v>19</v>
      </c>
      <c r="AP85">
        <v>1</v>
      </c>
      <c r="AQ85" t="s">
        <v>19</v>
      </c>
      <c r="AR85">
        <v>1</v>
      </c>
      <c r="AS85" t="s">
        <v>19</v>
      </c>
      <c r="AT85">
        <v>1</v>
      </c>
      <c r="AU85" t="s">
        <v>19</v>
      </c>
      <c r="AV85" t="s">
        <v>19</v>
      </c>
      <c r="AW85">
        <v>1</v>
      </c>
    </row>
    <row r="86" spans="1:49">
      <c r="A86" t="s">
        <v>1000</v>
      </c>
      <c r="B86">
        <v>57</v>
      </c>
      <c r="C86">
        <v>20</v>
      </c>
      <c r="D86">
        <v>17</v>
      </c>
      <c r="E86">
        <v>20</v>
      </c>
      <c r="F86">
        <v>10</v>
      </c>
      <c r="G86" t="s">
        <v>19</v>
      </c>
      <c r="H86">
        <v>6</v>
      </c>
      <c r="I86">
        <v>4</v>
      </c>
      <c r="J86">
        <v>6</v>
      </c>
      <c r="K86">
        <v>1</v>
      </c>
      <c r="L86">
        <v>5</v>
      </c>
      <c r="M86" t="s">
        <v>19</v>
      </c>
      <c r="N86">
        <v>4</v>
      </c>
      <c r="O86">
        <v>1</v>
      </c>
      <c r="P86">
        <v>2</v>
      </c>
      <c r="Q86">
        <v>1</v>
      </c>
      <c r="R86">
        <v>21</v>
      </c>
      <c r="S86">
        <v>15</v>
      </c>
      <c r="T86">
        <v>1</v>
      </c>
      <c r="U86">
        <v>5</v>
      </c>
      <c r="V86">
        <v>8</v>
      </c>
      <c r="W86">
        <v>6</v>
      </c>
      <c r="X86" t="s">
        <v>19</v>
      </c>
      <c r="Y86">
        <v>2</v>
      </c>
      <c r="Z86">
        <v>10</v>
      </c>
      <c r="AA86">
        <v>1</v>
      </c>
      <c r="AB86">
        <v>3</v>
      </c>
      <c r="AC86">
        <v>6</v>
      </c>
      <c r="AD86">
        <v>5</v>
      </c>
      <c r="AE86">
        <v>2</v>
      </c>
      <c r="AF86" t="s">
        <v>19</v>
      </c>
      <c r="AG86">
        <v>3</v>
      </c>
      <c r="AH86">
        <v>1</v>
      </c>
      <c r="AI86" t="s">
        <v>19</v>
      </c>
      <c r="AJ86" t="s">
        <v>19</v>
      </c>
      <c r="AK86">
        <v>1</v>
      </c>
      <c r="AL86" t="s">
        <v>19</v>
      </c>
      <c r="AM86" t="s">
        <v>19</v>
      </c>
      <c r="AN86" t="s">
        <v>19</v>
      </c>
      <c r="AO86" t="s">
        <v>19</v>
      </c>
      <c r="AP86" t="s">
        <v>19</v>
      </c>
      <c r="AQ86" t="s">
        <v>19</v>
      </c>
      <c r="AR86" t="s">
        <v>19</v>
      </c>
      <c r="AS86" t="s">
        <v>19</v>
      </c>
      <c r="AT86" t="s">
        <v>19</v>
      </c>
      <c r="AU86" t="s">
        <v>19</v>
      </c>
      <c r="AV86" t="s">
        <v>19</v>
      </c>
      <c r="AW86" t="s">
        <v>19</v>
      </c>
    </row>
    <row r="87" spans="1:49">
      <c r="A87" t="s">
        <v>999</v>
      </c>
      <c r="B87">
        <v>76</v>
      </c>
      <c r="C87">
        <v>23</v>
      </c>
      <c r="D87">
        <v>37</v>
      </c>
      <c r="E87">
        <v>16</v>
      </c>
      <c r="F87">
        <v>12</v>
      </c>
      <c r="G87" t="s">
        <v>19</v>
      </c>
      <c r="H87">
        <v>11</v>
      </c>
      <c r="I87">
        <v>1</v>
      </c>
      <c r="J87">
        <v>3</v>
      </c>
      <c r="K87" t="s">
        <v>19</v>
      </c>
      <c r="L87">
        <v>3</v>
      </c>
      <c r="M87" t="s">
        <v>19</v>
      </c>
      <c r="N87">
        <v>3</v>
      </c>
      <c r="O87">
        <v>2</v>
      </c>
      <c r="P87" t="s">
        <v>19</v>
      </c>
      <c r="Q87">
        <v>1</v>
      </c>
      <c r="R87">
        <v>29</v>
      </c>
      <c r="S87">
        <v>12</v>
      </c>
      <c r="T87">
        <v>8</v>
      </c>
      <c r="U87">
        <v>9</v>
      </c>
      <c r="V87">
        <v>18</v>
      </c>
      <c r="W87">
        <v>9</v>
      </c>
      <c r="X87">
        <v>5</v>
      </c>
      <c r="Y87">
        <v>4</v>
      </c>
      <c r="Z87">
        <v>20</v>
      </c>
      <c r="AA87">
        <v>6</v>
      </c>
      <c r="AB87">
        <v>11</v>
      </c>
      <c r="AC87">
        <v>3</v>
      </c>
      <c r="AD87">
        <v>7</v>
      </c>
      <c r="AE87">
        <v>3</v>
      </c>
      <c r="AF87">
        <v>2</v>
      </c>
      <c r="AG87">
        <v>2</v>
      </c>
      <c r="AH87">
        <v>2</v>
      </c>
      <c r="AI87" t="s">
        <v>19</v>
      </c>
      <c r="AJ87">
        <v>2</v>
      </c>
      <c r="AK87" t="s">
        <v>19</v>
      </c>
      <c r="AL87" t="s">
        <v>19</v>
      </c>
      <c r="AM87" t="s">
        <v>19</v>
      </c>
      <c r="AN87" t="s">
        <v>19</v>
      </c>
      <c r="AO87" t="s">
        <v>19</v>
      </c>
      <c r="AP87" t="s">
        <v>19</v>
      </c>
      <c r="AQ87" t="s">
        <v>19</v>
      </c>
      <c r="AR87" t="s">
        <v>19</v>
      </c>
      <c r="AS87" t="s">
        <v>19</v>
      </c>
      <c r="AT87" t="s">
        <v>19</v>
      </c>
      <c r="AU87" t="s">
        <v>19</v>
      </c>
      <c r="AV87" t="s">
        <v>19</v>
      </c>
      <c r="AW87" t="s">
        <v>19</v>
      </c>
    </row>
    <row r="88" spans="1:49">
      <c r="A88" t="s">
        <v>998</v>
      </c>
      <c r="B88">
        <v>113</v>
      </c>
      <c r="C88">
        <v>28</v>
      </c>
      <c r="D88">
        <v>32</v>
      </c>
      <c r="E88">
        <v>53</v>
      </c>
      <c r="F88">
        <v>11</v>
      </c>
      <c r="G88">
        <v>1</v>
      </c>
      <c r="H88">
        <v>7</v>
      </c>
      <c r="I88">
        <v>3</v>
      </c>
      <c r="J88">
        <v>10</v>
      </c>
      <c r="K88">
        <v>2</v>
      </c>
      <c r="L88">
        <v>2</v>
      </c>
      <c r="M88">
        <v>6</v>
      </c>
      <c r="N88">
        <v>4</v>
      </c>
      <c r="O88">
        <v>2</v>
      </c>
      <c r="P88" t="s">
        <v>19</v>
      </c>
      <c r="Q88">
        <v>2</v>
      </c>
      <c r="R88">
        <v>62</v>
      </c>
      <c r="S88">
        <v>17</v>
      </c>
      <c r="T88">
        <v>15</v>
      </c>
      <c r="U88">
        <v>30</v>
      </c>
      <c r="V88">
        <v>37</v>
      </c>
      <c r="W88">
        <v>15</v>
      </c>
      <c r="X88">
        <v>8</v>
      </c>
      <c r="Y88">
        <v>14</v>
      </c>
      <c r="Z88">
        <v>14</v>
      </c>
      <c r="AA88">
        <v>3</v>
      </c>
      <c r="AB88">
        <v>7</v>
      </c>
      <c r="AC88">
        <v>4</v>
      </c>
      <c r="AD88">
        <v>6</v>
      </c>
      <c r="AE88">
        <v>3</v>
      </c>
      <c r="AF88">
        <v>1</v>
      </c>
      <c r="AG88">
        <v>2</v>
      </c>
      <c r="AH88">
        <v>1</v>
      </c>
      <c r="AI88" t="s">
        <v>19</v>
      </c>
      <c r="AJ88" t="s">
        <v>19</v>
      </c>
      <c r="AK88">
        <v>1</v>
      </c>
      <c r="AL88">
        <v>2</v>
      </c>
      <c r="AM88" t="s">
        <v>19</v>
      </c>
      <c r="AN88" t="s">
        <v>19</v>
      </c>
      <c r="AO88">
        <v>2</v>
      </c>
      <c r="AP88">
        <v>2</v>
      </c>
      <c r="AQ88" t="s">
        <v>19</v>
      </c>
      <c r="AR88" t="s">
        <v>19</v>
      </c>
      <c r="AS88">
        <v>2</v>
      </c>
      <c r="AT88">
        <v>1</v>
      </c>
      <c r="AU88" t="s">
        <v>19</v>
      </c>
      <c r="AV88" t="s">
        <v>19</v>
      </c>
      <c r="AW88">
        <v>1</v>
      </c>
    </row>
    <row r="89" spans="1:49">
      <c r="A89" t="s">
        <v>997</v>
      </c>
      <c r="B89">
        <v>135</v>
      </c>
      <c r="C89">
        <v>51</v>
      </c>
      <c r="D89">
        <v>33</v>
      </c>
      <c r="E89">
        <v>51</v>
      </c>
      <c r="F89">
        <v>12</v>
      </c>
      <c r="G89" t="s">
        <v>19</v>
      </c>
      <c r="H89">
        <v>9</v>
      </c>
      <c r="I89">
        <v>3</v>
      </c>
      <c r="J89">
        <v>11</v>
      </c>
      <c r="K89">
        <v>3</v>
      </c>
      <c r="L89">
        <v>4</v>
      </c>
      <c r="M89">
        <v>4</v>
      </c>
      <c r="N89">
        <v>4</v>
      </c>
      <c r="O89">
        <v>1</v>
      </c>
      <c r="P89">
        <v>1</v>
      </c>
      <c r="Q89">
        <v>2</v>
      </c>
      <c r="R89">
        <v>49</v>
      </c>
      <c r="S89">
        <v>18</v>
      </c>
      <c r="T89">
        <v>2</v>
      </c>
      <c r="U89">
        <v>29</v>
      </c>
      <c r="V89">
        <v>30</v>
      </c>
      <c r="W89">
        <v>15</v>
      </c>
      <c r="X89" t="s">
        <v>19</v>
      </c>
      <c r="Y89">
        <v>15</v>
      </c>
      <c r="Z89">
        <v>31</v>
      </c>
      <c r="AA89">
        <v>12</v>
      </c>
      <c r="AB89">
        <v>8</v>
      </c>
      <c r="AC89">
        <v>11</v>
      </c>
      <c r="AD89">
        <v>12</v>
      </c>
      <c r="AE89">
        <v>8</v>
      </c>
      <c r="AF89">
        <v>3</v>
      </c>
      <c r="AG89">
        <v>1</v>
      </c>
      <c r="AH89">
        <v>7</v>
      </c>
      <c r="AI89">
        <v>3</v>
      </c>
      <c r="AJ89">
        <v>3</v>
      </c>
      <c r="AK89">
        <v>1</v>
      </c>
      <c r="AL89">
        <v>4</v>
      </c>
      <c r="AM89">
        <v>3</v>
      </c>
      <c r="AN89">
        <v>1</v>
      </c>
      <c r="AO89" t="s">
        <v>19</v>
      </c>
      <c r="AP89">
        <v>5</v>
      </c>
      <c r="AQ89">
        <v>3</v>
      </c>
      <c r="AR89">
        <v>2</v>
      </c>
      <c r="AS89" t="s">
        <v>19</v>
      </c>
      <c r="AT89" t="s">
        <v>19</v>
      </c>
      <c r="AU89" t="s">
        <v>19</v>
      </c>
      <c r="AV89" t="s">
        <v>19</v>
      </c>
      <c r="AW89" t="s">
        <v>19</v>
      </c>
    </row>
    <row r="90" spans="1:49">
      <c r="A90" t="s">
        <v>996</v>
      </c>
      <c r="B90">
        <v>70</v>
      </c>
      <c r="C90">
        <v>23</v>
      </c>
      <c r="D90">
        <v>24</v>
      </c>
      <c r="E90">
        <v>23</v>
      </c>
      <c r="F90">
        <v>6</v>
      </c>
      <c r="G90">
        <v>1</v>
      </c>
      <c r="H90">
        <v>4</v>
      </c>
      <c r="I90">
        <v>1</v>
      </c>
      <c r="J90">
        <v>8</v>
      </c>
      <c r="K90" t="s">
        <v>19</v>
      </c>
      <c r="L90">
        <v>2</v>
      </c>
      <c r="M90">
        <v>6</v>
      </c>
      <c r="N90" t="s">
        <v>19</v>
      </c>
      <c r="O90" t="s">
        <v>19</v>
      </c>
      <c r="P90" t="s">
        <v>19</v>
      </c>
      <c r="Q90" t="s">
        <v>19</v>
      </c>
      <c r="R90">
        <v>22</v>
      </c>
      <c r="S90">
        <v>12</v>
      </c>
      <c r="T90" t="s">
        <v>19</v>
      </c>
      <c r="U90">
        <v>10</v>
      </c>
      <c r="V90">
        <v>8</v>
      </c>
      <c r="W90">
        <v>8</v>
      </c>
      <c r="X90" t="s">
        <v>19</v>
      </c>
      <c r="Y90" t="s">
        <v>19</v>
      </c>
      <c r="Z90">
        <v>20</v>
      </c>
      <c r="AA90">
        <v>8</v>
      </c>
      <c r="AB90">
        <v>9</v>
      </c>
      <c r="AC90">
        <v>3</v>
      </c>
      <c r="AD90">
        <v>11</v>
      </c>
      <c r="AE90">
        <v>2</v>
      </c>
      <c r="AF90">
        <v>6</v>
      </c>
      <c r="AG90">
        <v>3</v>
      </c>
      <c r="AH90">
        <v>3</v>
      </c>
      <c r="AI90" t="s">
        <v>19</v>
      </c>
      <c r="AJ90">
        <v>3</v>
      </c>
      <c r="AK90" t="s">
        <v>19</v>
      </c>
      <c r="AL90" t="s">
        <v>19</v>
      </c>
      <c r="AM90" t="s">
        <v>19</v>
      </c>
      <c r="AN90" t="s">
        <v>19</v>
      </c>
      <c r="AO90" t="s">
        <v>19</v>
      </c>
      <c r="AP90" t="s">
        <v>19</v>
      </c>
      <c r="AQ90" t="s">
        <v>19</v>
      </c>
      <c r="AR90" t="s">
        <v>19</v>
      </c>
      <c r="AS90" t="s">
        <v>19</v>
      </c>
      <c r="AT90" t="s">
        <v>19</v>
      </c>
      <c r="AU90" t="s">
        <v>19</v>
      </c>
      <c r="AV90" t="s">
        <v>19</v>
      </c>
      <c r="AW90" t="s">
        <v>19</v>
      </c>
    </row>
    <row r="91" spans="1:49">
      <c r="A91" t="s">
        <v>995</v>
      </c>
      <c r="B91">
        <v>99</v>
      </c>
      <c r="C91">
        <v>30</v>
      </c>
      <c r="D91">
        <v>44</v>
      </c>
      <c r="E91">
        <v>25</v>
      </c>
      <c r="F91">
        <v>16</v>
      </c>
      <c r="G91">
        <v>4</v>
      </c>
      <c r="H91">
        <v>10</v>
      </c>
      <c r="I91">
        <v>2</v>
      </c>
      <c r="J91">
        <v>11</v>
      </c>
      <c r="K91">
        <v>2</v>
      </c>
      <c r="L91">
        <v>5</v>
      </c>
      <c r="M91">
        <v>4</v>
      </c>
      <c r="N91">
        <v>1</v>
      </c>
      <c r="O91" t="s">
        <v>19</v>
      </c>
      <c r="P91">
        <v>1</v>
      </c>
      <c r="Q91" t="s">
        <v>19</v>
      </c>
      <c r="R91">
        <v>21</v>
      </c>
      <c r="S91">
        <v>11</v>
      </c>
      <c r="T91">
        <v>2</v>
      </c>
      <c r="U91">
        <v>8</v>
      </c>
      <c r="V91">
        <v>10</v>
      </c>
      <c r="W91">
        <v>7</v>
      </c>
      <c r="X91">
        <v>2</v>
      </c>
      <c r="Y91">
        <v>1</v>
      </c>
      <c r="Z91">
        <v>27</v>
      </c>
      <c r="AA91">
        <v>6</v>
      </c>
      <c r="AB91">
        <v>11</v>
      </c>
      <c r="AC91">
        <v>10</v>
      </c>
      <c r="AD91">
        <v>16</v>
      </c>
      <c r="AE91">
        <v>6</v>
      </c>
      <c r="AF91">
        <v>9</v>
      </c>
      <c r="AG91">
        <v>1</v>
      </c>
      <c r="AH91">
        <v>6</v>
      </c>
      <c r="AI91">
        <v>1</v>
      </c>
      <c r="AJ91">
        <v>5</v>
      </c>
      <c r="AK91" t="s">
        <v>19</v>
      </c>
      <c r="AL91" t="s">
        <v>19</v>
      </c>
      <c r="AM91" t="s">
        <v>19</v>
      </c>
      <c r="AN91" t="s">
        <v>19</v>
      </c>
      <c r="AO91" t="s">
        <v>19</v>
      </c>
      <c r="AP91">
        <v>1</v>
      </c>
      <c r="AQ91" t="s">
        <v>19</v>
      </c>
      <c r="AR91">
        <v>1</v>
      </c>
      <c r="AS91" t="s">
        <v>19</v>
      </c>
      <c r="AT91" t="s">
        <v>19</v>
      </c>
      <c r="AU91" t="s">
        <v>19</v>
      </c>
      <c r="AV91" t="s">
        <v>19</v>
      </c>
      <c r="AW91" t="s">
        <v>19</v>
      </c>
    </row>
    <row r="92" spans="1:49">
      <c r="A92" t="s">
        <v>994</v>
      </c>
      <c r="B92">
        <v>41</v>
      </c>
      <c r="C92">
        <v>19</v>
      </c>
      <c r="D92">
        <v>5</v>
      </c>
      <c r="E92">
        <v>17</v>
      </c>
      <c r="F92">
        <v>4</v>
      </c>
      <c r="G92">
        <v>2</v>
      </c>
      <c r="H92">
        <v>2</v>
      </c>
      <c r="I92" t="s">
        <v>19</v>
      </c>
      <c r="J92">
        <v>3</v>
      </c>
      <c r="K92">
        <v>1</v>
      </c>
      <c r="L92" t="s">
        <v>19</v>
      </c>
      <c r="M92">
        <v>2</v>
      </c>
      <c r="N92">
        <v>1</v>
      </c>
      <c r="O92" t="s">
        <v>19</v>
      </c>
      <c r="P92">
        <v>1</v>
      </c>
      <c r="Q92" t="s">
        <v>19</v>
      </c>
      <c r="R92">
        <v>22</v>
      </c>
      <c r="S92">
        <v>13</v>
      </c>
      <c r="T92" t="s">
        <v>19</v>
      </c>
      <c r="U92">
        <v>9</v>
      </c>
      <c r="V92">
        <v>9</v>
      </c>
      <c r="W92">
        <v>7</v>
      </c>
      <c r="X92" t="s">
        <v>19</v>
      </c>
      <c r="Y92">
        <v>2</v>
      </c>
      <c r="Z92">
        <v>6</v>
      </c>
      <c r="AA92">
        <v>1</v>
      </c>
      <c r="AB92" t="s">
        <v>19</v>
      </c>
      <c r="AC92">
        <v>5</v>
      </c>
      <c r="AD92">
        <v>3</v>
      </c>
      <c r="AE92">
        <v>2</v>
      </c>
      <c r="AF92" t="s">
        <v>19</v>
      </c>
      <c r="AG92">
        <v>1</v>
      </c>
      <c r="AH92">
        <v>2</v>
      </c>
      <c r="AI92" t="s">
        <v>19</v>
      </c>
      <c r="AJ92">
        <v>2</v>
      </c>
      <c r="AK92" t="s">
        <v>19</v>
      </c>
      <c r="AL92" t="s">
        <v>19</v>
      </c>
      <c r="AM92" t="s">
        <v>19</v>
      </c>
      <c r="AN92" t="s">
        <v>19</v>
      </c>
      <c r="AO92" t="s">
        <v>19</v>
      </c>
      <c r="AP92" t="s">
        <v>19</v>
      </c>
      <c r="AQ92" t="s">
        <v>19</v>
      </c>
      <c r="AR92" t="s">
        <v>19</v>
      </c>
      <c r="AS92" t="s">
        <v>19</v>
      </c>
      <c r="AT92" t="s">
        <v>19</v>
      </c>
      <c r="AU92" t="s">
        <v>19</v>
      </c>
      <c r="AV92" t="s">
        <v>19</v>
      </c>
      <c r="AW92" t="s">
        <v>19</v>
      </c>
    </row>
    <row r="93" spans="1:49">
      <c r="A93" t="s">
        <v>993</v>
      </c>
      <c r="B93">
        <v>80</v>
      </c>
      <c r="C93">
        <v>38</v>
      </c>
      <c r="D93">
        <v>24</v>
      </c>
      <c r="E93">
        <v>18</v>
      </c>
      <c r="F93">
        <v>9</v>
      </c>
      <c r="G93">
        <v>5</v>
      </c>
      <c r="H93">
        <v>4</v>
      </c>
      <c r="I93" t="s">
        <v>19</v>
      </c>
      <c r="J93">
        <v>5</v>
      </c>
      <c r="K93">
        <v>2</v>
      </c>
      <c r="L93" t="s">
        <v>19</v>
      </c>
      <c r="M93">
        <v>3</v>
      </c>
      <c r="N93" t="s">
        <v>19</v>
      </c>
      <c r="O93" t="s">
        <v>19</v>
      </c>
      <c r="P93" t="s">
        <v>19</v>
      </c>
      <c r="Q93" t="s">
        <v>19</v>
      </c>
      <c r="R93">
        <v>33</v>
      </c>
      <c r="S93">
        <v>25</v>
      </c>
      <c r="T93" t="s">
        <v>19</v>
      </c>
      <c r="U93">
        <v>8</v>
      </c>
      <c r="V93">
        <v>25</v>
      </c>
      <c r="W93">
        <v>18</v>
      </c>
      <c r="X93" t="s">
        <v>19</v>
      </c>
      <c r="Y93">
        <v>7</v>
      </c>
      <c r="Z93">
        <v>20</v>
      </c>
      <c r="AA93">
        <v>3</v>
      </c>
      <c r="AB93">
        <v>12</v>
      </c>
      <c r="AC93">
        <v>5</v>
      </c>
      <c r="AD93">
        <v>11</v>
      </c>
      <c r="AE93">
        <v>3</v>
      </c>
      <c r="AF93">
        <v>6</v>
      </c>
      <c r="AG93">
        <v>2</v>
      </c>
      <c r="AH93">
        <v>1</v>
      </c>
      <c r="AI93" t="s">
        <v>19</v>
      </c>
      <c r="AJ93">
        <v>1</v>
      </c>
      <c r="AK93" t="s">
        <v>19</v>
      </c>
      <c r="AL93" t="s">
        <v>19</v>
      </c>
      <c r="AM93" t="s">
        <v>19</v>
      </c>
      <c r="AN93" t="s">
        <v>19</v>
      </c>
      <c r="AO93" t="s">
        <v>19</v>
      </c>
      <c r="AP93">
        <v>1</v>
      </c>
      <c r="AQ93" t="s">
        <v>19</v>
      </c>
      <c r="AR93">
        <v>1</v>
      </c>
      <c r="AS93" t="s">
        <v>19</v>
      </c>
      <c r="AT93" t="s">
        <v>19</v>
      </c>
      <c r="AU93" t="s">
        <v>19</v>
      </c>
      <c r="AV93" t="s">
        <v>19</v>
      </c>
      <c r="AW93" t="s">
        <v>19</v>
      </c>
    </row>
    <row r="94" spans="1:49">
      <c r="A94" t="s">
        <v>992</v>
      </c>
      <c r="B94">
        <v>51</v>
      </c>
      <c r="C94">
        <v>23</v>
      </c>
      <c r="D94">
        <v>16</v>
      </c>
      <c r="E94">
        <v>12</v>
      </c>
      <c r="F94">
        <v>7</v>
      </c>
      <c r="G94">
        <v>2</v>
      </c>
      <c r="H94">
        <v>5</v>
      </c>
      <c r="I94" t="s">
        <v>19</v>
      </c>
      <c r="J94">
        <v>5</v>
      </c>
      <c r="K94">
        <v>2</v>
      </c>
      <c r="L94">
        <v>2</v>
      </c>
      <c r="M94">
        <v>1</v>
      </c>
      <c r="N94" t="s">
        <v>19</v>
      </c>
      <c r="O94" t="s">
        <v>19</v>
      </c>
      <c r="P94" t="s">
        <v>19</v>
      </c>
      <c r="Q94" t="s">
        <v>19</v>
      </c>
      <c r="R94">
        <v>20</v>
      </c>
      <c r="S94">
        <v>10</v>
      </c>
      <c r="T94" t="s">
        <v>19</v>
      </c>
      <c r="U94">
        <v>10</v>
      </c>
      <c r="V94">
        <v>4</v>
      </c>
      <c r="W94">
        <v>4</v>
      </c>
      <c r="X94" t="s">
        <v>19</v>
      </c>
      <c r="Y94" t="s">
        <v>19</v>
      </c>
      <c r="Z94">
        <v>14</v>
      </c>
      <c r="AA94">
        <v>6</v>
      </c>
      <c r="AB94">
        <v>8</v>
      </c>
      <c r="AC94" t="s">
        <v>19</v>
      </c>
      <c r="AD94">
        <v>5</v>
      </c>
      <c r="AE94">
        <v>3</v>
      </c>
      <c r="AF94">
        <v>1</v>
      </c>
      <c r="AG94">
        <v>1</v>
      </c>
      <c r="AH94" t="s">
        <v>19</v>
      </c>
      <c r="AI94" t="s">
        <v>19</v>
      </c>
      <c r="AJ94" t="s">
        <v>19</v>
      </c>
      <c r="AK94" t="s">
        <v>19</v>
      </c>
      <c r="AL94" t="s">
        <v>19</v>
      </c>
      <c r="AM94" t="s">
        <v>19</v>
      </c>
      <c r="AN94" t="s">
        <v>19</v>
      </c>
      <c r="AO94" t="s">
        <v>19</v>
      </c>
      <c r="AP94" t="s">
        <v>19</v>
      </c>
      <c r="AQ94" t="s">
        <v>19</v>
      </c>
      <c r="AR94" t="s">
        <v>19</v>
      </c>
      <c r="AS94" t="s">
        <v>19</v>
      </c>
      <c r="AT94" t="s">
        <v>19</v>
      </c>
      <c r="AU94" t="s">
        <v>19</v>
      </c>
      <c r="AV94" t="s">
        <v>19</v>
      </c>
      <c r="AW94" t="s">
        <v>19</v>
      </c>
    </row>
    <row r="95" spans="1:49">
      <c r="A95" t="s">
        <v>991</v>
      </c>
      <c r="B95">
        <v>142</v>
      </c>
      <c r="C95">
        <v>65</v>
      </c>
      <c r="D95">
        <v>51</v>
      </c>
      <c r="E95">
        <v>26</v>
      </c>
      <c r="F95">
        <v>12</v>
      </c>
      <c r="G95">
        <v>1</v>
      </c>
      <c r="H95">
        <v>11</v>
      </c>
      <c r="I95" t="s">
        <v>19</v>
      </c>
      <c r="J95">
        <v>8</v>
      </c>
      <c r="K95">
        <v>3</v>
      </c>
      <c r="L95">
        <v>2</v>
      </c>
      <c r="M95">
        <v>3</v>
      </c>
      <c r="N95">
        <v>5</v>
      </c>
      <c r="O95">
        <v>2</v>
      </c>
      <c r="P95" t="s">
        <v>19</v>
      </c>
      <c r="Q95">
        <v>3</v>
      </c>
      <c r="R95">
        <v>67</v>
      </c>
      <c r="S95">
        <v>48</v>
      </c>
      <c r="T95">
        <v>1</v>
      </c>
      <c r="U95">
        <v>18</v>
      </c>
      <c r="V95">
        <v>40</v>
      </c>
      <c r="W95">
        <v>30</v>
      </c>
      <c r="X95" t="s">
        <v>19</v>
      </c>
      <c r="Y95">
        <v>10</v>
      </c>
      <c r="Z95">
        <v>20</v>
      </c>
      <c r="AA95">
        <v>6</v>
      </c>
      <c r="AB95">
        <v>12</v>
      </c>
      <c r="AC95">
        <v>2</v>
      </c>
      <c r="AD95">
        <v>16</v>
      </c>
      <c r="AE95">
        <v>5</v>
      </c>
      <c r="AF95">
        <v>11</v>
      </c>
      <c r="AG95" t="s">
        <v>19</v>
      </c>
      <c r="AH95">
        <v>4</v>
      </c>
      <c r="AI95" t="s">
        <v>19</v>
      </c>
      <c r="AJ95">
        <v>4</v>
      </c>
      <c r="AK95" t="s">
        <v>19</v>
      </c>
      <c r="AL95">
        <v>1</v>
      </c>
      <c r="AM95" t="s">
        <v>19</v>
      </c>
      <c r="AN95">
        <v>1</v>
      </c>
      <c r="AO95" t="s">
        <v>19</v>
      </c>
      <c r="AP95">
        <v>5</v>
      </c>
      <c r="AQ95" t="s">
        <v>19</v>
      </c>
      <c r="AR95">
        <v>5</v>
      </c>
      <c r="AS95" t="s">
        <v>19</v>
      </c>
      <c r="AT95">
        <v>4</v>
      </c>
      <c r="AU95" t="s">
        <v>19</v>
      </c>
      <c r="AV95">
        <v>4</v>
      </c>
      <c r="AW95" t="s">
        <v>19</v>
      </c>
    </row>
    <row r="96" spans="1:49">
      <c r="A96" t="s">
        <v>990</v>
      </c>
      <c r="B96">
        <v>217</v>
      </c>
      <c r="C96">
        <v>120</v>
      </c>
      <c r="D96">
        <v>54</v>
      </c>
      <c r="E96">
        <v>43</v>
      </c>
      <c r="F96">
        <v>22</v>
      </c>
      <c r="G96">
        <v>3</v>
      </c>
      <c r="H96">
        <v>19</v>
      </c>
      <c r="I96" t="s">
        <v>19</v>
      </c>
      <c r="J96">
        <v>22</v>
      </c>
      <c r="K96">
        <v>13</v>
      </c>
      <c r="L96">
        <v>2</v>
      </c>
      <c r="M96">
        <v>7</v>
      </c>
      <c r="N96">
        <v>2</v>
      </c>
      <c r="O96" t="s">
        <v>19</v>
      </c>
      <c r="P96">
        <v>1</v>
      </c>
      <c r="Q96">
        <v>1</v>
      </c>
      <c r="R96">
        <v>116</v>
      </c>
      <c r="S96">
        <v>84</v>
      </c>
      <c r="T96">
        <v>9</v>
      </c>
      <c r="U96">
        <v>23</v>
      </c>
      <c r="V96">
        <v>67</v>
      </c>
      <c r="W96">
        <v>55</v>
      </c>
      <c r="X96">
        <v>2</v>
      </c>
      <c r="Y96">
        <v>10</v>
      </c>
      <c r="Z96">
        <v>30</v>
      </c>
      <c r="AA96">
        <v>11</v>
      </c>
      <c r="AB96">
        <v>14</v>
      </c>
      <c r="AC96">
        <v>5</v>
      </c>
      <c r="AD96">
        <v>13</v>
      </c>
      <c r="AE96">
        <v>7</v>
      </c>
      <c r="AF96">
        <v>3</v>
      </c>
      <c r="AG96">
        <v>3</v>
      </c>
      <c r="AH96">
        <v>4</v>
      </c>
      <c r="AI96" t="s">
        <v>19</v>
      </c>
      <c r="AJ96">
        <v>1</v>
      </c>
      <c r="AK96">
        <v>3</v>
      </c>
      <c r="AL96">
        <v>3</v>
      </c>
      <c r="AM96">
        <v>1</v>
      </c>
      <c r="AN96">
        <v>2</v>
      </c>
      <c r="AO96" t="s">
        <v>19</v>
      </c>
      <c r="AP96">
        <v>2</v>
      </c>
      <c r="AQ96" t="s">
        <v>19</v>
      </c>
      <c r="AR96">
        <v>1</v>
      </c>
      <c r="AS96">
        <v>1</v>
      </c>
      <c r="AT96">
        <v>3</v>
      </c>
      <c r="AU96">
        <v>1</v>
      </c>
      <c r="AV96">
        <v>2</v>
      </c>
      <c r="AW96" t="s">
        <v>19</v>
      </c>
    </row>
    <row r="97" spans="1:49">
      <c r="A97" t="s">
        <v>989</v>
      </c>
      <c r="B97">
        <v>86</v>
      </c>
      <c r="C97">
        <v>54</v>
      </c>
      <c r="D97">
        <v>14</v>
      </c>
      <c r="E97">
        <v>18</v>
      </c>
      <c r="F97">
        <v>12</v>
      </c>
      <c r="G97">
        <v>3</v>
      </c>
      <c r="H97">
        <v>8</v>
      </c>
      <c r="I97">
        <v>1</v>
      </c>
      <c r="J97">
        <v>12</v>
      </c>
      <c r="K97">
        <v>9</v>
      </c>
      <c r="L97">
        <v>1</v>
      </c>
      <c r="M97">
        <v>2</v>
      </c>
      <c r="N97">
        <v>1</v>
      </c>
      <c r="O97" t="s">
        <v>19</v>
      </c>
      <c r="P97" t="s">
        <v>19</v>
      </c>
      <c r="Q97">
        <v>1</v>
      </c>
      <c r="R97">
        <v>30</v>
      </c>
      <c r="S97">
        <v>20</v>
      </c>
      <c r="T97" t="s">
        <v>19</v>
      </c>
      <c r="U97">
        <v>10</v>
      </c>
      <c r="V97">
        <v>23</v>
      </c>
      <c r="W97">
        <v>14</v>
      </c>
      <c r="X97" t="s">
        <v>19</v>
      </c>
      <c r="Y97">
        <v>9</v>
      </c>
      <c r="Z97">
        <v>17</v>
      </c>
      <c r="AA97">
        <v>11</v>
      </c>
      <c r="AB97">
        <v>3</v>
      </c>
      <c r="AC97">
        <v>3</v>
      </c>
      <c r="AD97">
        <v>12</v>
      </c>
      <c r="AE97">
        <v>10</v>
      </c>
      <c r="AF97">
        <v>2</v>
      </c>
      <c r="AG97" t="s">
        <v>19</v>
      </c>
      <c r="AH97">
        <v>2</v>
      </c>
      <c r="AI97">
        <v>1</v>
      </c>
      <c r="AJ97" t="s">
        <v>19</v>
      </c>
      <c r="AK97">
        <v>1</v>
      </c>
      <c r="AL97" t="s">
        <v>19</v>
      </c>
      <c r="AM97" t="s">
        <v>19</v>
      </c>
      <c r="AN97" t="s">
        <v>19</v>
      </c>
      <c r="AO97" t="s">
        <v>19</v>
      </c>
      <c r="AP97" t="s">
        <v>19</v>
      </c>
      <c r="AQ97" t="s">
        <v>19</v>
      </c>
      <c r="AR97" t="s">
        <v>19</v>
      </c>
      <c r="AS97" t="s">
        <v>19</v>
      </c>
      <c r="AT97" t="s">
        <v>19</v>
      </c>
      <c r="AU97" t="s">
        <v>19</v>
      </c>
      <c r="AV97" t="s">
        <v>19</v>
      </c>
      <c r="AW97" t="s">
        <v>19</v>
      </c>
    </row>
    <row r="98" spans="1:49">
      <c r="A98" t="s">
        <v>988</v>
      </c>
      <c r="B98">
        <v>162</v>
      </c>
      <c r="C98">
        <v>75</v>
      </c>
      <c r="D98">
        <v>29</v>
      </c>
      <c r="E98">
        <v>58</v>
      </c>
      <c r="F98">
        <v>13</v>
      </c>
      <c r="G98">
        <v>6</v>
      </c>
      <c r="H98">
        <v>6</v>
      </c>
      <c r="I98">
        <v>1</v>
      </c>
      <c r="J98">
        <v>12</v>
      </c>
      <c r="K98">
        <v>8</v>
      </c>
      <c r="L98" t="s">
        <v>19</v>
      </c>
      <c r="M98">
        <v>4</v>
      </c>
      <c r="N98">
        <v>9</v>
      </c>
      <c r="O98">
        <v>3</v>
      </c>
      <c r="P98" t="s">
        <v>19</v>
      </c>
      <c r="Q98">
        <v>6</v>
      </c>
      <c r="R98">
        <v>80</v>
      </c>
      <c r="S98">
        <v>42</v>
      </c>
      <c r="T98">
        <v>1</v>
      </c>
      <c r="U98">
        <v>37</v>
      </c>
      <c r="V98">
        <v>26</v>
      </c>
      <c r="W98">
        <v>18</v>
      </c>
      <c r="X98">
        <v>1</v>
      </c>
      <c r="Y98">
        <v>7</v>
      </c>
      <c r="Z98">
        <v>37</v>
      </c>
      <c r="AA98">
        <v>13</v>
      </c>
      <c r="AB98">
        <v>15</v>
      </c>
      <c r="AC98">
        <v>9</v>
      </c>
      <c r="AD98">
        <v>7</v>
      </c>
      <c r="AE98">
        <v>1</v>
      </c>
      <c r="AF98">
        <v>5</v>
      </c>
      <c r="AG98">
        <v>1</v>
      </c>
      <c r="AH98">
        <v>2</v>
      </c>
      <c r="AI98" t="s">
        <v>19</v>
      </c>
      <c r="AJ98">
        <v>2</v>
      </c>
      <c r="AK98" t="s">
        <v>19</v>
      </c>
      <c r="AL98" t="s">
        <v>19</v>
      </c>
      <c r="AM98" t="s">
        <v>19</v>
      </c>
      <c r="AN98" t="s">
        <v>19</v>
      </c>
      <c r="AO98" t="s">
        <v>19</v>
      </c>
      <c r="AP98" t="s">
        <v>19</v>
      </c>
      <c r="AQ98" t="s">
        <v>19</v>
      </c>
      <c r="AR98" t="s">
        <v>19</v>
      </c>
      <c r="AS98" t="s">
        <v>19</v>
      </c>
      <c r="AT98">
        <v>2</v>
      </c>
      <c r="AU98">
        <v>2</v>
      </c>
      <c r="AV98" t="s">
        <v>19</v>
      </c>
      <c r="AW98" t="s">
        <v>19</v>
      </c>
    </row>
    <row r="99" spans="1:49">
      <c r="A99" t="s">
        <v>987</v>
      </c>
      <c r="B99">
        <v>152</v>
      </c>
      <c r="C99">
        <v>47</v>
      </c>
      <c r="D99">
        <v>67</v>
      </c>
      <c r="E99">
        <v>38</v>
      </c>
      <c r="F99">
        <v>13</v>
      </c>
      <c r="G99">
        <v>2</v>
      </c>
      <c r="H99">
        <v>8</v>
      </c>
      <c r="I99">
        <v>3</v>
      </c>
      <c r="J99">
        <v>4</v>
      </c>
      <c r="K99" t="s">
        <v>19</v>
      </c>
      <c r="L99">
        <v>3</v>
      </c>
      <c r="M99">
        <v>1</v>
      </c>
      <c r="N99">
        <v>10</v>
      </c>
      <c r="O99">
        <v>2</v>
      </c>
      <c r="P99">
        <v>5</v>
      </c>
      <c r="Q99">
        <v>3</v>
      </c>
      <c r="R99">
        <v>68</v>
      </c>
      <c r="S99">
        <v>38</v>
      </c>
      <c r="T99">
        <v>11</v>
      </c>
      <c r="U99">
        <v>19</v>
      </c>
      <c r="V99">
        <v>28</v>
      </c>
      <c r="W99">
        <v>19</v>
      </c>
      <c r="X99">
        <v>1</v>
      </c>
      <c r="Y99">
        <v>8</v>
      </c>
      <c r="Z99">
        <v>47</v>
      </c>
      <c r="AA99">
        <v>4</v>
      </c>
      <c r="AB99">
        <v>36</v>
      </c>
      <c r="AC99">
        <v>7</v>
      </c>
      <c r="AD99">
        <v>4</v>
      </c>
      <c r="AE99" t="s">
        <v>19</v>
      </c>
      <c r="AF99">
        <v>1</v>
      </c>
      <c r="AG99">
        <v>3</v>
      </c>
      <c r="AH99">
        <v>3</v>
      </c>
      <c r="AI99" t="s">
        <v>19</v>
      </c>
      <c r="AJ99">
        <v>3</v>
      </c>
      <c r="AK99" t="s">
        <v>19</v>
      </c>
      <c r="AL99">
        <v>2</v>
      </c>
      <c r="AM99" t="s">
        <v>19</v>
      </c>
      <c r="AN99" t="s">
        <v>19</v>
      </c>
      <c r="AO99">
        <v>2</v>
      </c>
      <c r="AP99" t="s">
        <v>19</v>
      </c>
      <c r="AQ99" t="s">
        <v>19</v>
      </c>
      <c r="AR99" t="s">
        <v>19</v>
      </c>
      <c r="AS99" t="s">
        <v>19</v>
      </c>
      <c r="AT99">
        <v>1</v>
      </c>
      <c r="AU99">
        <v>1</v>
      </c>
      <c r="AV99" t="s">
        <v>19</v>
      </c>
      <c r="AW99" t="s">
        <v>19</v>
      </c>
    </row>
    <row r="100" spans="1:49">
      <c r="A100" t="s">
        <v>986</v>
      </c>
      <c r="B100">
        <v>64</v>
      </c>
      <c r="C100">
        <v>10</v>
      </c>
      <c r="D100">
        <v>31</v>
      </c>
      <c r="E100">
        <v>23</v>
      </c>
      <c r="F100">
        <v>5</v>
      </c>
      <c r="G100" t="s">
        <v>19</v>
      </c>
      <c r="H100">
        <v>5</v>
      </c>
      <c r="I100" t="s">
        <v>19</v>
      </c>
      <c r="J100">
        <v>7</v>
      </c>
      <c r="K100" t="s">
        <v>19</v>
      </c>
      <c r="L100">
        <v>3</v>
      </c>
      <c r="M100">
        <v>4</v>
      </c>
      <c r="N100">
        <v>5</v>
      </c>
      <c r="O100" t="s">
        <v>19</v>
      </c>
      <c r="P100">
        <v>3</v>
      </c>
      <c r="Q100">
        <v>2</v>
      </c>
      <c r="R100">
        <v>27</v>
      </c>
      <c r="S100">
        <v>6</v>
      </c>
      <c r="T100">
        <v>10</v>
      </c>
      <c r="U100">
        <v>11</v>
      </c>
      <c r="V100">
        <v>14</v>
      </c>
      <c r="W100">
        <v>2</v>
      </c>
      <c r="X100">
        <v>8</v>
      </c>
      <c r="Y100">
        <v>4</v>
      </c>
      <c r="Z100">
        <v>13</v>
      </c>
      <c r="AA100">
        <v>4</v>
      </c>
      <c r="AB100">
        <v>7</v>
      </c>
      <c r="AC100">
        <v>2</v>
      </c>
      <c r="AD100">
        <v>4</v>
      </c>
      <c r="AE100" t="s">
        <v>19</v>
      </c>
      <c r="AF100">
        <v>1</v>
      </c>
      <c r="AG100">
        <v>3</v>
      </c>
      <c r="AH100">
        <v>1</v>
      </c>
      <c r="AI100" t="s">
        <v>19</v>
      </c>
      <c r="AJ100" t="s">
        <v>19</v>
      </c>
      <c r="AK100">
        <v>1</v>
      </c>
      <c r="AL100" t="s">
        <v>19</v>
      </c>
      <c r="AM100" t="s">
        <v>19</v>
      </c>
      <c r="AN100" t="s">
        <v>19</v>
      </c>
      <c r="AO100" t="s">
        <v>19</v>
      </c>
      <c r="AP100">
        <v>2</v>
      </c>
      <c r="AQ100" t="s">
        <v>19</v>
      </c>
      <c r="AR100">
        <v>2</v>
      </c>
      <c r="AS100" t="s">
        <v>19</v>
      </c>
      <c r="AT100" t="s">
        <v>19</v>
      </c>
      <c r="AU100" t="s">
        <v>19</v>
      </c>
      <c r="AV100" t="s">
        <v>19</v>
      </c>
      <c r="AW100" t="s">
        <v>19</v>
      </c>
    </row>
    <row r="101" spans="1:49">
      <c r="A101" t="s">
        <v>985</v>
      </c>
      <c r="B101">
        <v>156</v>
      </c>
      <c r="C101">
        <v>34</v>
      </c>
      <c r="D101">
        <v>62</v>
      </c>
      <c r="E101">
        <v>60</v>
      </c>
      <c r="F101">
        <v>15</v>
      </c>
      <c r="G101">
        <v>1</v>
      </c>
      <c r="H101">
        <v>14</v>
      </c>
      <c r="I101" t="s">
        <v>19</v>
      </c>
      <c r="J101">
        <v>12</v>
      </c>
      <c r="K101" t="s">
        <v>19</v>
      </c>
      <c r="L101">
        <v>5</v>
      </c>
      <c r="M101">
        <v>7</v>
      </c>
      <c r="N101">
        <v>5</v>
      </c>
      <c r="O101" t="s">
        <v>19</v>
      </c>
      <c r="P101">
        <v>4</v>
      </c>
      <c r="Q101">
        <v>1</v>
      </c>
      <c r="R101">
        <v>60</v>
      </c>
      <c r="S101">
        <v>19</v>
      </c>
      <c r="T101" t="s">
        <v>19</v>
      </c>
      <c r="U101">
        <v>41</v>
      </c>
      <c r="V101">
        <v>26</v>
      </c>
      <c r="W101">
        <v>13</v>
      </c>
      <c r="X101" t="s">
        <v>19</v>
      </c>
      <c r="Y101">
        <v>13</v>
      </c>
      <c r="Z101">
        <v>40</v>
      </c>
      <c r="AA101">
        <v>11</v>
      </c>
      <c r="AB101">
        <v>25</v>
      </c>
      <c r="AC101">
        <v>4</v>
      </c>
      <c r="AD101">
        <v>14</v>
      </c>
      <c r="AE101">
        <v>3</v>
      </c>
      <c r="AF101">
        <v>8</v>
      </c>
      <c r="AG101">
        <v>3</v>
      </c>
      <c r="AH101">
        <v>5</v>
      </c>
      <c r="AI101" t="s">
        <v>19</v>
      </c>
      <c r="AJ101">
        <v>4</v>
      </c>
      <c r="AK101">
        <v>1</v>
      </c>
      <c r="AL101">
        <v>1</v>
      </c>
      <c r="AM101" t="s">
        <v>19</v>
      </c>
      <c r="AN101" t="s">
        <v>19</v>
      </c>
      <c r="AO101">
        <v>1</v>
      </c>
      <c r="AP101">
        <v>2</v>
      </c>
      <c r="AQ101" t="s">
        <v>19</v>
      </c>
      <c r="AR101">
        <v>2</v>
      </c>
      <c r="AS101" t="s">
        <v>19</v>
      </c>
      <c r="AT101">
        <v>2</v>
      </c>
      <c r="AU101" t="s">
        <v>19</v>
      </c>
      <c r="AV101" t="s">
        <v>19</v>
      </c>
      <c r="AW101">
        <v>2</v>
      </c>
    </row>
    <row r="102" spans="1:49">
      <c r="A102" t="s">
        <v>984</v>
      </c>
      <c r="B102">
        <v>105</v>
      </c>
      <c r="C102">
        <v>50</v>
      </c>
      <c r="D102">
        <v>27</v>
      </c>
      <c r="E102">
        <v>28</v>
      </c>
      <c r="F102">
        <v>9</v>
      </c>
      <c r="G102" t="s">
        <v>19</v>
      </c>
      <c r="H102">
        <v>9</v>
      </c>
      <c r="I102" t="s">
        <v>19</v>
      </c>
      <c r="J102">
        <v>13</v>
      </c>
      <c r="K102">
        <v>5</v>
      </c>
      <c r="L102">
        <v>2</v>
      </c>
      <c r="M102">
        <v>6</v>
      </c>
      <c r="N102">
        <v>4</v>
      </c>
      <c r="O102" t="s">
        <v>19</v>
      </c>
      <c r="P102" t="s">
        <v>19</v>
      </c>
      <c r="Q102">
        <v>4</v>
      </c>
      <c r="R102">
        <v>55</v>
      </c>
      <c r="S102">
        <v>40</v>
      </c>
      <c r="T102">
        <v>1</v>
      </c>
      <c r="U102">
        <v>14</v>
      </c>
      <c r="V102">
        <v>24</v>
      </c>
      <c r="W102">
        <v>22</v>
      </c>
      <c r="X102" t="s">
        <v>19</v>
      </c>
      <c r="Y102">
        <v>2</v>
      </c>
      <c r="Z102">
        <v>13</v>
      </c>
      <c r="AA102">
        <v>4</v>
      </c>
      <c r="AB102">
        <v>8</v>
      </c>
      <c r="AC102">
        <v>1</v>
      </c>
      <c r="AD102">
        <v>7</v>
      </c>
      <c r="AE102">
        <v>1</v>
      </c>
      <c r="AF102">
        <v>4</v>
      </c>
      <c r="AG102">
        <v>2</v>
      </c>
      <c r="AH102">
        <v>3</v>
      </c>
      <c r="AI102" t="s">
        <v>19</v>
      </c>
      <c r="AJ102">
        <v>2</v>
      </c>
      <c r="AK102">
        <v>1</v>
      </c>
      <c r="AL102" t="s">
        <v>19</v>
      </c>
      <c r="AM102" t="s">
        <v>19</v>
      </c>
      <c r="AN102" t="s">
        <v>19</v>
      </c>
      <c r="AO102" t="s">
        <v>19</v>
      </c>
      <c r="AP102" t="s">
        <v>19</v>
      </c>
      <c r="AQ102" t="s">
        <v>19</v>
      </c>
      <c r="AR102" t="s">
        <v>19</v>
      </c>
      <c r="AS102" t="s">
        <v>19</v>
      </c>
      <c r="AT102">
        <v>1</v>
      </c>
      <c r="AU102" t="s">
        <v>19</v>
      </c>
      <c r="AV102">
        <v>1</v>
      </c>
      <c r="AW102" t="s">
        <v>19</v>
      </c>
    </row>
    <row r="103" spans="1:49">
      <c r="A103" t="s">
        <v>983</v>
      </c>
      <c r="B103">
        <v>91</v>
      </c>
      <c r="C103">
        <v>29</v>
      </c>
      <c r="D103">
        <v>26</v>
      </c>
      <c r="E103">
        <v>36</v>
      </c>
      <c r="F103">
        <v>7</v>
      </c>
      <c r="G103">
        <v>1</v>
      </c>
      <c r="H103">
        <v>5</v>
      </c>
      <c r="I103">
        <v>1</v>
      </c>
      <c r="J103">
        <v>6</v>
      </c>
      <c r="K103">
        <v>4</v>
      </c>
      <c r="L103" t="s">
        <v>19</v>
      </c>
      <c r="M103">
        <v>2</v>
      </c>
      <c r="N103">
        <v>2</v>
      </c>
      <c r="O103">
        <v>2</v>
      </c>
      <c r="P103" t="s">
        <v>19</v>
      </c>
      <c r="Q103" t="s">
        <v>19</v>
      </c>
      <c r="R103">
        <v>50</v>
      </c>
      <c r="S103">
        <v>16</v>
      </c>
      <c r="T103">
        <v>11</v>
      </c>
      <c r="U103">
        <v>23</v>
      </c>
      <c r="V103">
        <v>26</v>
      </c>
      <c r="W103">
        <v>15</v>
      </c>
      <c r="X103">
        <v>7</v>
      </c>
      <c r="Y103">
        <v>4</v>
      </c>
      <c r="Z103">
        <v>12</v>
      </c>
      <c r="AA103">
        <v>2</v>
      </c>
      <c r="AB103">
        <v>1</v>
      </c>
      <c r="AC103">
        <v>9</v>
      </c>
      <c r="AD103">
        <v>8</v>
      </c>
      <c r="AE103">
        <v>3</v>
      </c>
      <c r="AF103">
        <v>4</v>
      </c>
      <c r="AG103">
        <v>1</v>
      </c>
      <c r="AH103">
        <v>1</v>
      </c>
      <c r="AI103" t="s">
        <v>19</v>
      </c>
      <c r="AJ103">
        <v>1</v>
      </c>
      <c r="AK103" t="s">
        <v>19</v>
      </c>
      <c r="AL103">
        <v>1</v>
      </c>
      <c r="AM103">
        <v>1</v>
      </c>
      <c r="AN103" t="s">
        <v>19</v>
      </c>
      <c r="AO103" t="s">
        <v>19</v>
      </c>
      <c r="AP103">
        <v>4</v>
      </c>
      <c r="AQ103" t="s">
        <v>19</v>
      </c>
      <c r="AR103">
        <v>4</v>
      </c>
      <c r="AS103" t="s">
        <v>19</v>
      </c>
      <c r="AT103" t="s">
        <v>19</v>
      </c>
      <c r="AU103" t="s">
        <v>19</v>
      </c>
      <c r="AV103" t="s">
        <v>19</v>
      </c>
      <c r="AW103" t="s">
        <v>19</v>
      </c>
    </row>
    <row r="104" spans="1:49">
      <c r="A104" t="s">
        <v>982</v>
      </c>
      <c r="B104">
        <v>261</v>
      </c>
      <c r="C104">
        <v>79</v>
      </c>
      <c r="D104">
        <v>58</v>
      </c>
      <c r="E104">
        <v>124</v>
      </c>
      <c r="F104">
        <v>29</v>
      </c>
      <c r="G104">
        <v>5</v>
      </c>
      <c r="H104">
        <v>14</v>
      </c>
      <c r="I104">
        <v>10</v>
      </c>
      <c r="J104">
        <v>10</v>
      </c>
      <c r="K104">
        <v>3</v>
      </c>
      <c r="L104">
        <v>5</v>
      </c>
      <c r="M104">
        <v>2</v>
      </c>
      <c r="N104">
        <v>14</v>
      </c>
      <c r="O104">
        <v>1</v>
      </c>
      <c r="P104">
        <v>6</v>
      </c>
      <c r="Q104">
        <v>7</v>
      </c>
      <c r="R104">
        <v>144</v>
      </c>
      <c r="S104">
        <v>58</v>
      </c>
      <c r="T104">
        <v>22</v>
      </c>
      <c r="U104">
        <v>64</v>
      </c>
      <c r="V104">
        <v>52</v>
      </c>
      <c r="W104">
        <v>34</v>
      </c>
      <c r="X104">
        <v>1</v>
      </c>
      <c r="Y104">
        <v>17</v>
      </c>
      <c r="Z104">
        <v>46</v>
      </c>
      <c r="AA104">
        <v>10</v>
      </c>
      <c r="AB104">
        <v>8</v>
      </c>
      <c r="AC104">
        <v>28</v>
      </c>
      <c r="AD104">
        <v>13</v>
      </c>
      <c r="AE104">
        <v>2</v>
      </c>
      <c r="AF104">
        <v>2</v>
      </c>
      <c r="AG104">
        <v>9</v>
      </c>
      <c r="AH104">
        <v>1</v>
      </c>
      <c r="AI104" t="s">
        <v>19</v>
      </c>
      <c r="AJ104" t="s">
        <v>19</v>
      </c>
      <c r="AK104">
        <v>1</v>
      </c>
      <c r="AL104" t="s">
        <v>19</v>
      </c>
      <c r="AM104" t="s">
        <v>19</v>
      </c>
      <c r="AN104" t="s">
        <v>19</v>
      </c>
      <c r="AO104" t="s">
        <v>19</v>
      </c>
      <c r="AP104">
        <v>3</v>
      </c>
      <c r="AQ104" t="s">
        <v>19</v>
      </c>
      <c r="AR104">
        <v>1</v>
      </c>
      <c r="AS104">
        <v>2</v>
      </c>
      <c r="AT104">
        <v>1</v>
      </c>
      <c r="AU104" t="s">
        <v>19</v>
      </c>
      <c r="AV104" t="s">
        <v>19</v>
      </c>
      <c r="AW104">
        <v>1</v>
      </c>
    </row>
    <row r="105" spans="1:49">
      <c r="A105" t="s">
        <v>981</v>
      </c>
      <c r="B105">
        <v>110</v>
      </c>
      <c r="C105">
        <v>64</v>
      </c>
      <c r="D105">
        <v>15</v>
      </c>
      <c r="E105">
        <v>31</v>
      </c>
      <c r="F105">
        <v>18</v>
      </c>
      <c r="G105">
        <v>7</v>
      </c>
      <c r="H105">
        <v>7</v>
      </c>
      <c r="I105">
        <v>4</v>
      </c>
      <c r="J105">
        <v>7</v>
      </c>
      <c r="K105">
        <v>4</v>
      </c>
      <c r="L105" t="s">
        <v>19</v>
      </c>
      <c r="M105">
        <v>3</v>
      </c>
      <c r="N105">
        <v>7</v>
      </c>
      <c r="O105">
        <v>5</v>
      </c>
      <c r="P105">
        <v>1</v>
      </c>
      <c r="Q105">
        <v>1</v>
      </c>
      <c r="R105">
        <v>51</v>
      </c>
      <c r="S105">
        <v>36</v>
      </c>
      <c r="T105" t="s">
        <v>19</v>
      </c>
      <c r="U105">
        <v>15</v>
      </c>
      <c r="V105">
        <v>25</v>
      </c>
      <c r="W105">
        <v>21</v>
      </c>
      <c r="X105" t="s">
        <v>19</v>
      </c>
      <c r="Y105">
        <v>4</v>
      </c>
      <c r="Z105">
        <v>19</v>
      </c>
      <c r="AA105">
        <v>11</v>
      </c>
      <c r="AB105">
        <v>3</v>
      </c>
      <c r="AC105">
        <v>5</v>
      </c>
      <c r="AD105">
        <v>6</v>
      </c>
      <c r="AE105">
        <v>1</v>
      </c>
      <c r="AF105">
        <v>2</v>
      </c>
      <c r="AG105">
        <v>3</v>
      </c>
      <c r="AH105">
        <v>1</v>
      </c>
      <c r="AI105" t="s">
        <v>19</v>
      </c>
      <c r="AJ105">
        <v>1</v>
      </c>
      <c r="AK105" t="s">
        <v>19</v>
      </c>
      <c r="AL105" t="s">
        <v>19</v>
      </c>
      <c r="AM105" t="s">
        <v>19</v>
      </c>
      <c r="AN105" t="s">
        <v>19</v>
      </c>
      <c r="AO105" t="s">
        <v>19</v>
      </c>
      <c r="AP105">
        <v>1</v>
      </c>
      <c r="AQ105" t="s">
        <v>19</v>
      </c>
      <c r="AR105">
        <v>1</v>
      </c>
      <c r="AS105" t="s">
        <v>19</v>
      </c>
      <c r="AT105" t="s">
        <v>19</v>
      </c>
      <c r="AU105" t="s">
        <v>19</v>
      </c>
      <c r="AV105" t="s">
        <v>19</v>
      </c>
      <c r="AW105" t="s">
        <v>19</v>
      </c>
    </row>
    <row r="106" spans="1:49">
      <c r="A106" t="s">
        <v>980</v>
      </c>
      <c r="B106">
        <v>202</v>
      </c>
      <c r="C106">
        <v>103</v>
      </c>
      <c r="D106">
        <v>21</v>
      </c>
      <c r="E106">
        <v>78</v>
      </c>
      <c r="F106">
        <v>17</v>
      </c>
      <c r="G106">
        <v>5</v>
      </c>
      <c r="H106">
        <v>12</v>
      </c>
      <c r="I106" t="s">
        <v>19</v>
      </c>
      <c r="J106">
        <v>21</v>
      </c>
      <c r="K106">
        <v>7</v>
      </c>
      <c r="L106">
        <v>2</v>
      </c>
      <c r="M106">
        <v>12</v>
      </c>
      <c r="N106">
        <v>6</v>
      </c>
      <c r="O106">
        <v>4</v>
      </c>
      <c r="P106">
        <v>1</v>
      </c>
      <c r="Q106">
        <v>1</v>
      </c>
      <c r="R106">
        <v>114</v>
      </c>
      <c r="S106">
        <v>58</v>
      </c>
      <c r="T106">
        <v>4</v>
      </c>
      <c r="U106">
        <v>52</v>
      </c>
      <c r="V106">
        <v>52</v>
      </c>
      <c r="W106">
        <v>38</v>
      </c>
      <c r="X106">
        <v>4</v>
      </c>
      <c r="Y106">
        <v>10</v>
      </c>
      <c r="Z106">
        <v>33</v>
      </c>
      <c r="AA106">
        <v>23</v>
      </c>
      <c r="AB106">
        <v>2</v>
      </c>
      <c r="AC106">
        <v>8</v>
      </c>
      <c r="AD106">
        <v>9</v>
      </c>
      <c r="AE106">
        <v>6</v>
      </c>
      <c r="AF106" t="s">
        <v>19</v>
      </c>
      <c r="AG106">
        <v>3</v>
      </c>
      <c r="AH106">
        <v>2</v>
      </c>
      <c r="AI106" t="s">
        <v>19</v>
      </c>
      <c r="AJ106" t="s">
        <v>19</v>
      </c>
      <c r="AK106">
        <v>2</v>
      </c>
      <c r="AL106" t="s">
        <v>19</v>
      </c>
      <c r="AM106" t="s">
        <v>19</v>
      </c>
      <c r="AN106" t="s">
        <v>19</v>
      </c>
      <c r="AO106" t="s">
        <v>19</v>
      </c>
      <c r="AP106" t="s">
        <v>19</v>
      </c>
      <c r="AQ106" t="s">
        <v>19</v>
      </c>
      <c r="AR106" t="s">
        <v>19</v>
      </c>
      <c r="AS106" t="s">
        <v>19</v>
      </c>
      <c r="AT106" t="s">
        <v>19</v>
      </c>
      <c r="AU106" t="s">
        <v>19</v>
      </c>
      <c r="AV106" t="s">
        <v>19</v>
      </c>
      <c r="AW106" t="s">
        <v>19</v>
      </c>
    </row>
    <row r="107" spans="1:49">
      <c r="A107" t="s">
        <v>979</v>
      </c>
      <c r="B107">
        <v>216</v>
      </c>
      <c r="C107">
        <v>67</v>
      </c>
      <c r="D107">
        <v>64</v>
      </c>
      <c r="E107">
        <v>85</v>
      </c>
      <c r="F107">
        <v>26</v>
      </c>
      <c r="G107">
        <v>3</v>
      </c>
      <c r="H107">
        <v>18</v>
      </c>
      <c r="I107">
        <v>5</v>
      </c>
      <c r="J107">
        <v>12</v>
      </c>
      <c r="K107">
        <v>4</v>
      </c>
      <c r="L107">
        <v>2</v>
      </c>
      <c r="M107">
        <v>6</v>
      </c>
      <c r="N107">
        <v>5</v>
      </c>
      <c r="O107">
        <v>2</v>
      </c>
      <c r="P107" t="s">
        <v>19</v>
      </c>
      <c r="Q107">
        <v>3</v>
      </c>
      <c r="R107">
        <v>99</v>
      </c>
      <c r="S107">
        <v>39</v>
      </c>
      <c r="T107">
        <v>7</v>
      </c>
      <c r="U107">
        <v>53</v>
      </c>
      <c r="V107">
        <v>46</v>
      </c>
      <c r="W107">
        <v>31</v>
      </c>
      <c r="X107">
        <v>2</v>
      </c>
      <c r="Y107">
        <v>13</v>
      </c>
      <c r="Z107">
        <v>40</v>
      </c>
      <c r="AA107">
        <v>15</v>
      </c>
      <c r="AB107">
        <v>22</v>
      </c>
      <c r="AC107">
        <v>3</v>
      </c>
      <c r="AD107">
        <v>18</v>
      </c>
      <c r="AE107">
        <v>4</v>
      </c>
      <c r="AF107">
        <v>7</v>
      </c>
      <c r="AG107">
        <v>7</v>
      </c>
      <c r="AH107">
        <v>6</v>
      </c>
      <c r="AI107" t="s">
        <v>19</v>
      </c>
      <c r="AJ107">
        <v>6</v>
      </c>
      <c r="AK107" t="s">
        <v>19</v>
      </c>
      <c r="AL107">
        <v>5</v>
      </c>
      <c r="AM107" t="s">
        <v>19</v>
      </c>
      <c r="AN107" t="s">
        <v>19</v>
      </c>
      <c r="AO107">
        <v>5</v>
      </c>
      <c r="AP107">
        <v>5</v>
      </c>
      <c r="AQ107" t="s">
        <v>19</v>
      </c>
      <c r="AR107">
        <v>2</v>
      </c>
      <c r="AS107">
        <v>3</v>
      </c>
      <c r="AT107" t="s">
        <v>19</v>
      </c>
      <c r="AU107" t="s">
        <v>19</v>
      </c>
      <c r="AV107" t="s">
        <v>19</v>
      </c>
      <c r="AW107" t="s">
        <v>19</v>
      </c>
    </row>
    <row r="108" spans="1:49">
      <c r="A108" t="s">
        <v>978</v>
      </c>
      <c r="B108">
        <v>72</v>
      </c>
      <c r="C108">
        <v>28</v>
      </c>
      <c r="D108">
        <v>23</v>
      </c>
      <c r="E108">
        <v>21</v>
      </c>
      <c r="F108">
        <v>12</v>
      </c>
      <c r="G108" t="s">
        <v>19</v>
      </c>
      <c r="H108">
        <v>12</v>
      </c>
      <c r="I108" t="s">
        <v>19</v>
      </c>
      <c r="J108">
        <v>5</v>
      </c>
      <c r="K108">
        <v>2</v>
      </c>
      <c r="L108">
        <v>1</v>
      </c>
      <c r="M108">
        <v>2</v>
      </c>
      <c r="N108" t="s">
        <v>19</v>
      </c>
      <c r="O108" t="s">
        <v>19</v>
      </c>
      <c r="P108" t="s">
        <v>19</v>
      </c>
      <c r="Q108" t="s">
        <v>19</v>
      </c>
      <c r="R108">
        <v>38</v>
      </c>
      <c r="S108">
        <v>19</v>
      </c>
      <c r="T108" t="s">
        <v>19</v>
      </c>
      <c r="U108">
        <v>19</v>
      </c>
      <c r="V108">
        <v>26</v>
      </c>
      <c r="W108">
        <v>15</v>
      </c>
      <c r="X108" t="s">
        <v>19</v>
      </c>
      <c r="Y108">
        <v>11</v>
      </c>
      <c r="Z108">
        <v>12</v>
      </c>
      <c r="AA108">
        <v>3</v>
      </c>
      <c r="AB108">
        <v>9</v>
      </c>
      <c r="AC108" t="s">
        <v>19</v>
      </c>
      <c r="AD108">
        <v>5</v>
      </c>
      <c r="AE108">
        <v>4</v>
      </c>
      <c r="AF108">
        <v>1</v>
      </c>
      <c r="AG108" t="s">
        <v>19</v>
      </c>
      <c r="AH108" t="s">
        <v>19</v>
      </c>
      <c r="AI108" t="s">
        <v>19</v>
      </c>
      <c r="AJ108" t="s">
        <v>19</v>
      </c>
      <c r="AK108" t="s">
        <v>19</v>
      </c>
      <c r="AL108" t="s">
        <v>19</v>
      </c>
      <c r="AM108" t="s">
        <v>19</v>
      </c>
      <c r="AN108" t="s">
        <v>19</v>
      </c>
      <c r="AO108" t="s">
        <v>19</v>
      </c>
      <c r="AP108" t="s">
        <v>19</v>
      </c>
      <c r="AQ108" t="s">
        <v>19</v>
      </c>
      <c r="AR108" t="s">
        <v>19</v>
      </c>
      <c r="AS108" t="s">
        <v>19</v>
      </c>
      <c r="AT108" t="s">
        <v>19</v>
      </c>
      <c r="AU108" t="s">
        <v>19</v>
      </c>
      <c r="AV108" t="s">
        <v>19</v>
      </c>
      <c r="AW108" t="s">
        <v>19</v>
      </c>
    </row>
    <row r="109" spans="1:49">
      <c r="A109" t="s">
        <v>977</v>
      </c>
      <c r="B109">
        <v>78</v>
      </c>
      <c r="C109">
        <v>36</v>
      </c>
      <c r="D109">
        <v>21</v>
      </c>
      <c r="E109">
        <v>21</v>
      </c>
      <c r="F109">
        <v>10</v>
      </c>
      <c r="G109">
        <v>1</v>
      </c>
      <c r="H109">
        <v>5</v>
      </c>
      <c r="I109">
        <v>4</v>
      </c>
      <c r="J109">
        <v>5</v>
      </c>
      <c r="K109">
        <v>2</v>
      </c>
      <c r="L109">
        <v>1</v>
      </c>
      <c r="M109">
        <v>2</v>
      </c>
      <c r="N109">
        <v>7</v>
      </c>
      <c r="O109">
        <v>4</v>
      </c>
      <c r="P109">
        <v>1</v>
      </c>
      <c r="Q109">
        <v>2</v>
      </c>
      <c r="R109">
        <v>34</v>
      </c>
      <c r="S109">
        <v>24</v>
      </c>
      <c r="T109">
        <v>2</v>
      </c>
      <c r="U109">
        <v>8</v>
      </c>
      <c r="V109">
        <v>14</v>
      </c>
      <c r="W109">
        <v>12</v>
      </c>
      <c r="X109" t="s">
        <v>19</v>
      </c>
      <c r="Y109">
        <v>2</v>
      </c>
      <c r="Z109">
        <v>13</v>
      </c>
      <c r="AA109">
        <v>3</v>
      </c>
      <c r="AB109">
        <v>6</v>
      </c>
      <c r="AC109">
        <v>4</v>
      </c>
      <c r="AD109">
        <v>5</v>
      </c>
      <c r="AE109">
        <v>1</v>
      </c>
      <c r="AF109">
        <v>3</v>
      </c>
      <c r="AG109">
        <v>1</v>
      </c>
      <c r="AH109">
        <v>3</v>
      </c>
      <c r="AI109">
        <v>1</v>
      </c>
      <c r="AJ109">
        <v>2</v>
      </c>
      <c r="AK109" t="s">
        <v>19</v>
      </c>
      <c r="AL109" t="s">
        <v>19</v>
      </c>
      <c r="AM109" t="s">
        <v>19</v>
      </c>
      <c r="AN109" t="s">
        <v>19</v>
      </c>
      <c r="AO109" t="s">
        <v>19</v>
      </c>
      <c r="AP109">
        <v>1</v>
      </c>
      <c r="AQ109" t="s">
        <v>19</v>
      </c>
      <c r="AR109">
        <v>1</v>
      </c>
      <c r="AS109" t="s">
        <v>19</v>
      </c>
      <c r="AT109" t="s">
        <v>19</v>
      </c>
      <c r="AU109" t="s">
        <v>19</v>
      </c>
      <c r="AV109" t="s">
        <v>19</v>
      </c>
      <c r="AW109" t="s">
        <v>19</v>
      </c>
    </row>
    <row r="110" spans="1:49">
      <c r="A110" t="s">
        <v>976</v>
      </c>
      <c r="B110">
        <v>91</v>
      </c>
      <c r="C110">
        <v>39</v>
      </c>
      <c r="D110">
        <v>15</v>
      </c>
      <c r="E110">
        <v>37</v>
      </c>
      <c r="F110">
        <v>17</v>
      </c>
      <c r="G110">
        <v>1</v>
      </c>
      <c r="H110">
        <v>7</v>
      </c>
      <c r="I110">
        <v>9</v>
      </c>
      <c r="J110">
        <v>8</v>
      </c>
      <c r="K110" t="s">
        <v>19</v>
      </c>
      <c r="L110">
        <v>3</v>
      </c>
      <c r="M110">
        <v>5</v>
      </c>
      <c r="N110">
        <v>3</v>
      </c>
      <c r="O110">
        <v>1</v>
      </c>
      <c r="P110">
        <v>1</v>
      </c>
      <c r="Q110">
        <v>1</v>
      </c>
      <c r="R110">
        <v>51</v>
      </c>
      <c r="S110">
        <v>32</v>
      </c>
      <c r="T110" t="s">
        <v>19</v>
      </c>
      <c r="U110">
        <v>19</v>
      </c>
      <c r="V110">
        <v>28</v>
      </c>
      <c r="W110">
        <v>21</v>
      </c>
      <c r="X110" t="s">
        <v>19</v>
      </c>
      <c r="Y110">
        <v>7</v>
      </c>
      <c r="Z110">
        <v>8</v>
      </c>
      <c r="AA110">
        <v>4</v>
      </c>
      <c r="AB110">
        <v>2</v>
      </c>
      <c r="AC110">
        <v>2</v>
      </c>
      <c r="AD110">
        <v>2</v>
      </c>
      <c r="AE110">
        <v>1</v>
      </c>
      <c r="AF110" t="s">
        <v>19</v>
      </c>
      <c r="AG110">
        <v>1</v>
      </c>
      <c r="AH110">
        <v>2</v>
      </c>
      <c r="AI110" t="s">
        <v>19</v>
      </c>
      <c r="AJ110">
        <v>2</v>
      </c>
      <c r="AK110" t="s">
        <v>19</v>
      </c>
      <c r="AL110" t="s">
        <v>19</v>
      </c>
      <c r="AM110" t="s">
        <v>19</v>
      </c>
      <c r="AN110" t="s">
        <v>19</v>
      </c>
      <c r="AO110" t="s">
        <v>19</v>
      </c>
      <c r="AP110" t="s">
        <v>19</v>
      </c>
      <c r="AQ110" t="s">
        <v>19</v>
      </c>
      <c r="AR110" t="s">
        <v>19</v>
      </c>
      <c r="AS110" t="s">
        <v>19</v>
      </c>
      <c r="AT110" t="s">
        <v>19</v>
      </c>
      <c r="AU110" t="s">
        <v>19</v>
      </c>
      <c r="AV110" t="s">
        <v>19</v>
      </c>
      <c r="AW110" t="s">
        <v>19</v>
      </c>
    </row>
    <row r="111" spans="1:49">
      <c r="A111" t="s">
        <v>975</v>
      </c>
      <c r="B111">
        <v>211</v>
      </c>
      <c r="C111">
        <v>74</v>
      </c>
      <c r="D111">
        <v>112</v>
      </c>
      <c r="E111">
        <v>25</v>
      </c>
      <c r="F111">
        <v>24</v>
      </c>
      <c r="G111">
        <v>1</v>
      </c>
      <c r="H111">
        <v>21</v>
      </c>
      <c r="I111">
        <v>2</v>
      </c>
      <c r="J111">
        <v>9</v>
      </c>
      <c r="K111">
        <v>3</v>
      </c>
      <c r="L111">
        <v>5</v>
      </c>
      <c r="M111">
        <v>1</v>
      </c>
      <c r="N111">
        <v>12</v>
      </c>
      <c r="O111">
        <v>4</v>
      </c>
      <c r="P111">
        <v>7</v>
      </c>
      <c r="Q111">
        <v>1</v>
      </c>
      <c r="R111">
        <v>96</v>
      </c>
      <c r="S111">
        <v>62</v>
      </c>
      <c r="T111">
        <v>20</v>
      </c>
      <c r="U111">
        <v>14</v>
      </c>
      <c r="V111">
        <v>41</v>
      </c>
      <c r="W111">
        <v>35</v>
      </c>
      <c r="X111">
        <v>2</v>
      </c>
      <c r="Y111">
        <v>4</v>
      </c>
      <c r="Z111">
        <v>60</v>
      </c>
      <c r="AA111">
        <v>2</v>
      </c>
      <c r="AB111">
        <v>54</v>
      </c>
      <c r="AC111">
        <v>4</v>
      </c>
      <c r="AD111">
        <v>4</v>
      </c>
      <c r="AE111">
        <v>1</v>
      </c>
      <c r="AF111">
        <v>3</v>
      </c>
      <c r="AG111" t="s">
        <v>19</v>
      </c>
      <c r="AH111">
        <v>2</v>
      </c>
      <c r="AI111" t="s">
        <v>19</v>
      </c>
      <c r="AJ111">
        <v>1</v>
      </c>
      <c r="AK111">
        <v>1</v>
      </c>
      <c r="AL111">
        <v>2</v>
      </c>
      <c r="AM111">
        <v>1</v>
      </c>
      <c r="AN111" t="s">
        <v>19</v>
      </c>
      <c r="AO111">
        <v>1</v>
      </c>
      <c r="AP111">
        <v>2</v>
      </c>
      <c r="AQ111" t="s">
        <v>19</v>
      </c>
      <c r="AR111">
        <v>1</v>
      </c>
      <c r="AS111">
        <v>1</v>
      </c>
      <c r="AT111" t="s">
        <v>19</v>
      </c>
      <c r="AU111" t="s">
        <v>19</v>
      </c>
      <c r="AV111" t="s">
        <v>19</v>
      </c>
      <c r="AW111" t="s">
        <v>19</v>
      </c>
    </row>
    <row r="112" spans="1:49">
      <c r="A112" t="s">
        <v>974</v>
      </c>
      <c r="B112">
        <v>388</v>
      </c>
      <c r="C112">
        <v>155</v>
      </c>
      <c r="D112">
        <v>99</v>
      </c>
      <c r="E112">
        <v>134</v>
      </c>
      <c r="F112">
        <v>64</v>
      </c>
      <c r="G112">
        <v>10</v>
      </c>
      <c r="H112">
        <v>49</v>
      </c>
      <c r="I112">
        <v>5</v>
      </c>
      <c r="J112">
        <v>38</v>
      </c>
      <c r="K112">
        <v>21</v>
      </c>
      <c r="L112">
        <v>6</v>
      </c>
      <c r="M112">
        <v>11</v>
      </c>
      <c r="N112">
        <v>8</v>
      </c>
      <c r="O112">
        <v>4</v>
      </c>
      <c r="P112" t="s">
        <v>19</v>
      </c>
      <c r="Q112">
        <v>4</v>
      </c>
      <c r="R112">
        <v>174</v>
      </c>
      <c r="S112">
        <v>82</v>
      </c>
      <c r="T112">
        <v>9</v>
      </c>
      <c r="U112">
        <v>83</v>
      </c>
      <c r="V112">
        <v>100</v>
      </c>
      <c r="W112">
        <v>56</v>
      </c>
      <c r="X112">
        <v>7</v>
      </c>
      <c r="Y112">
        <v>37</v>
      </c>
      <c r="Z112">
        <v>50</v>
      </c>
      <c r="AA112">
        <v>21</v>
      </c>
      <c r="AB112">
        <v>14</v>
      </c>
      <c r="AC112">
        <v>15</v>
      </c>
      <c r="AD112">
        <v>29</v>
      </c>
      <c r="AE112">
        <v>10</v>
      </c>
      <c r="AF112">
        <v>10</v>
      </c>
      <c r="AG112">
        <v>9</v>
      </c>
      <c r="AH112">
        <v>6</v>
      </c>
      <c r="AI112" t="s">
        <v>19</v>
      </c>
      <c r="AJ112">
        <v>3</v>
      </c>
      <c r="AK112">
        <v>3</v>
      </c>
      <c r="AL112">
        <v>12</v>
      </c>
      <c r="AM112">
        <v>7</v>
      </c>
      <c r="AN112">
        <v>3</v>
      </c>
      <c r="AO112">
        <v>2</v>
      </c>
      <c r="AP112">
        <v>6</v>
      </c>
      <c r="AQ112" t="s">
        <v>19</v>
      </c>
      <c r="AR112">
        <v>5</v>
      </c>
      <c r="AS112">
        <v>1</v>
      </c>
      <c r="AT112">
        <v>1</v>
      </c>
      <c r="AU112" t="s">
        <v>19</v>
      </c>
      <c r="AV112" t="s">
        <v>19</v>
      </c>
      <c r="AW112">
        <v>1</v>
      </c>
    </row>
    <row r="113" spans="1:49">
      <c r="A113" t="s">
        <v>973</v>
      </c>
      <c r="B113">
        <v>401</v>
      </c>
      <c r="C113">
        <v>204</v>
      </c>
      <c r="D113">
        <v>66</v>
      </c>
      <c r="E113">
        <v>131</v>
      </c>
      <c r="F113">
        <v>45</v>
      </c>
      <c r="G113">
        <v>12</v>
      </c>
      <c r="H113">
        <v>22</v>
      </c>
      <c r="I113">
        <v>11</v>
      </c>
      <c r="J113">
        <v>25</v>
      </c>
      <c r="K113">
        <v>13</v>
      </c>
      <c r="L113">
        <v>1</v>
      </c>
      <c r="M113">
        <v>11</v>
      </c>
      <c r="N113">
        <v>23</v>
      </c>
      <c r="O113">
        <v>12</v>
      </c>
      <c r="P113">
        <v>4</v>
      </c>
      <c r="Q113">
        <v>7</v>
      </c>
      <c r="R113">
        <v>196</v>
      </c>
      <c r="S113">
        <v>131</v>
      </c>
      <c r="T113">
        <v>2</v>
      </c>
      <c r="U113">
        <v>63</v>
      </c>
      <c r="V113">
        <v>98</v>
      </c>
      <c r="W113">
        <v>77</v>
      </c>
      <c r="X113">
        <v>1</v>
      </c>
      <c r="Y113">
        <v>20</v>
      </c>
      <c r="Z113">
        <v>60</v>
      </c>
      <c r="AA113">
        <v>22</v>
      </c>
      <c r="AB113">
        <v>16</v>
      </c>
      <c r="AC113">
        <v>22</v>
      </c>
      <c r="AD113">
        <v>31</v>
      </c>
      <c r="AE113">
        <v>11</v>
      </c>
      <c r="AF113">
        <v>10</v>
      </c>
      <c r="AG113">
        <v>10</v>
      </c>
      <c r="AH113">
        <v>7</v>
      </c>
      <c r="AI113">
        <v>1</v>
      </c>
      <c r="AJ113">
        <v>3</v>
      </c>
      <c r="AK113">
        <v>3</v>
      </c>
      <c r="AL113">
        <v>2</v>
      </c>
      <c r="AM113" t="s">
        <v>19</v>
      </c>
      <c r="AN113">
        <v>2</v>
      </c>
      <c r="AO113" t="s">
        <v>19</v>
      </c>
      <c r="AP113">
        <v>7</v>
      </c>
      <c r="AQ113" t="s">
        <v>19</v>
      </c>
      <c r="AR113">
        <v>4</v>
      </c>
      <c r="AS113">
        <v>3</v>
      </c>
      <c r="AT113">
        <v>5</v>
      </c>
      <c r="AU113">
        <v>2</v>
      </c>
      <c r="AV113">
        <v>2</v>
      </c>
      <c r="AW113">
        <v>1</v>
      </c>
    </row>
    <row r="114" spans="1:49">
      <c r="A114" t="s">
        <v>972</v>
      </c>
      <c r="B114">
        <v>201</v>
      </c>
      <c r="C114">
        <v>117</v>
      </c>
      <c r="D114">
        <v>40</v>
      </c>
      <c r="E114">
        <v>44</v>
      </c>
      <c r="F114">
        <v>32</v>
      </c>
      <c r="G114">
        <v>8</v>
      </c>
      <c r="H114">
        <v>18</v>
      </c>
      <c r="I114">
        <v>6</v>
      </c>
      <c r="J114">
        <v>8</v>
      </c>
      <c r="K114">
        <v>7</v>
      </c>
      <c r="L114" t="s">
        <v>19</v>
      </c>
      <c r="M114">
        <v>1</v>
      </c>
      <c r="N114">
        <v>18</v>
      </c>
      <c r="O114">
        <v>7</v>
      </c>
      <c r="P114">
        <v>2</v>
      </c>
      <c r="Q114">
        <v>9</v>
      </c>
      <c r="R114">
        <v>89</v>
      </c>
      <c r="S114">
        <v>60</v>
      </c>
      <c r="T114">
        <v>2</v>
      </c>
      <c r="U114">
        <v>27</v>
      </c>
      <c r="V114">
        <v>37</v>
      </c>
      <c r="W114">
        <v>30</v>
      </c>
      <c r="X114" t="s">
        <v>19</v>
      </c>
      <c r="Y114">
        <v>7</v>
      </c>
      <c r="Z114">
        <v>32</v>
      </c>
      <c r="AA114">
        <v>19</v>
      </c>
      <c r="AB114">
        <v>12</v>
      </c>
      <c r="AC114">
        <v>1</v>
      </c>
      <c r="AD114">
        <v>17</v>
      </c>
      <c r="AE114">
        <v>14</v>
      </c>
      <c r="AF114">
        <v>3</v>
      </c>
      <c r="AG114" t="s">
        <v>19</v>
      </c>
      <c r="AH114">
        <v>1</v>
      </c>
      <c r="AI114">
        <v>1</v>
      </c>
      <c r="AJ114" t="s">
        <v>19</v>
      </c>
      <c r="AK114" t="s">
        <v>19</v>
      </c>
      <c r="AL114" t="s">
        <v>19</v>
      </c>
      <c r="AM114" t="s">
        <v>19</v>
      </c>
      <c r="AN114" t="s">
        <v>19</v>
      </c>
      <c r="AO114" t="s">
        <v>19</v>
      </c>
      <c r="AP114">
        <v>4</v>
      </c>
      <c r="AQ114">
        <v>1</v>
      </c>
      <c r="AR114">
        <v>3</v>
      </c>
      <c r="AS114" t="s">
        <v>19</v>
      </c>
      <c r="AT114" t="s">
        <v>19</v>
      </c>
      <c r="AU114" t="s">
        <v>19</v>
      </c>
      <c r="AV114" t="s">
        <v>19</v>
      </c>
      <c r="AW114" t="s">
        <v>19</v>
      </c>
    </row>
    <row r="115" spans="1:49">
      <c r="A115" t="s">
        <v>971</v>
      </c>
      <c r="B115">
        <v>267</v>
      </c>
      <c r="C115">
        <v>135</v>
      </c>
      <c r="D115">
        <v>63</v>
      </c>
      <c r="E115">
        <v>69</v>
      </c>
      <c r="F115">
        <v>23</v>
      </c>
      <c r="G115">
        <v>2</v>
      </c>
      <c r="H115">
        <v>20</v>
      </c>
      <c r="I115">
        <v>1</v>
      </c>
      <c r="J115">
        <v>19</v>
      </c>
      <c r="K115">
        <v>4</v>
      </c>
      <c r="L115">
        <v>11</v>
      </c>
      <c r="M115">
        <v>4</v>
      </c>
      <c r="N115">
        <v>19</v>
      </c>
      <c r="O115">
        <v>6</v>
      </c>
      <c r="P115">
        <v>3</v>
      </c>
      <c r="Q115">
        <v>10</v>
      </c>
      <c r="R115">
        <v>110</v>
      </c>
      <c r="S115">
        <v>81</v>
      </c>
      <c r="T115">
        <v>2</v>
      </c>
      <c r="U115">
        <v>27</v>
      </c>
      <c r="V115">
        <v>58</v>
      </c>
      <c r="W115">
        <v>50</v>
      </c>
      <c r="X115">
        <v>2</v>
      </c>
      <c r="Y115">
        <v>6</v>
      </c>
      <c r="Z115">
        <v>60</v>
      </c>
      <c r="AA115">
        <v>29</v>
      </c>
      <c r="AB115">
        <v>12</v>
      </c>
      <c r="AC115">
        <v>19</v>
      </c>
      <c r="AD115">
        <v>20</v>
      </c>
      <c r="AE115">
        <v>11</v>
      </c>
      <c r="AF115">
        <v>3</v>
      </c>
      <c r="AG115">
        <v>6</v>
      </c>
      <c r="AH115">
        <v>7</v>
      </c>
      <c r="AI115">
        <v>1</v>
      </c>
      <c r="AJ115">
        <v>5</v>
      </c>
      <c r="AK115">
        <v>1</v>
      </c>
      <c r="AL115">
        <v>4</v>
      </c>
      <c r="AM115" t="s">
        <v>19</v>
      </c>
      <c r="AN115">
        <v>3</v>
      </c>
      <c r="AO115">
        <v>1</v>
      </c>
      <c r="AP115">
        <v>4</v>
      </c>
      <c r="AQ115" t="s">
        <v>19</v>
      </c>
      <c r="AR115">
        <v>4</v>
      </c>
      <c r="AS115" t="s">
        <v>19</v>
      </c>
      <c r="AT115">
        <v>1</v>
      </c>
      <c r="AU115">
        <v>1</v>
      </c>
      <c r="AV115" t="s">
        <v>19</v>
      </c>
      <c r="AW115" t="s">
        <v>19</v>
      </c>
    </row>
    <row r="116" spans="1:49">
      <c r="A116" t="s">
        <v>970</v>
      </c>
      <c r="B116">
        <v>219</v>
      </c>
      <c r="C116">
        <v>87</v>
      </c>
      <c r="D116">
        <v>37</v>
      </c>
      <c r="E116">
        <v>95</v>
      </c>
      <c r="F116">
        <v>29</v>
      </c>
      <c r="G116">
        <v>7</v>
      </c>
      <c r="H116">
        <v>18</v>
      </c>
      <c r="I116">
        <v>4</v>
      </c>
      <c r="J116">
        <v>16</v>
      </c>
      <c r="K116">
        <v>5</v>
      </c>
      <c r="L116">
        <v>3</v>
      </c>
      <c r="M116">
        <v>8</v>
      </c>
      <c r="N116">
        <v>15</v>
      </c>
      <c r="O116">
        <v>3</v>
      </c>
      <c r="P116">
        <v>4</v>
      </c>
      <c r="Q116">
        <v>8</v>
      </c>
      <c r="R116">
        <v>103</v>
      </c>
      <c r="S116">
        <v>55</v>
      </c>
      <c r="T116">
        <v>3</v>
      </c>
      <c r="U116">
        <v>45</v>
      </c>
      <c r="V116">
        <v>33</v>
      </c>
      <c r="W116">
        <v>23</v>
      </c>
      <c r="X116">
        <v>1</v>
      </c>
      <c r="Y116">
        <v>9</v>
      </c>
      <c r="Z116">
        <v>30</v>
      </c>
      <c r="AA116">
        <v>9</v>
      </c>
      <c r="AB116">
        <v>4</v>
      </c>
      <c r="AC116">
        <v>17</v>
      </c>
      <c r="AD116">
        <v>16</v>
      </c>
      <c r="AE116">
        <v>8</v>
      </c>
      <c r="AF116" t="s">
        <v>19</v>
      </c>
      <c r="AG116">
        <v>8</v>
      </c>
      <c r="AH116">
        <v>4</v>
      </c>
      <c r="AI116" t="s">
        <v>19</v>
      </c>
      <c r="AJ116">
        <v>1</v>
      </c>
      <c r="AK116">
        <v>3</v>
      </c>
      <c r="AL116">
        <v>2</v>
      </c>
      <c r="AM116" t="s">
        <v>19</v>
      </c>
      <c r="AN116">
        <v>1</v>
      </c>
      <c r="AO116">
        <v>1</v>
      </c>
      <c r="AP116">
        <v>4</v>
      </c>
      <c r="AQ116" t="s">
        <v>19</v>
      </c>
      <c r="AR116">
        <v>3</v>
      </c>
      <c r="AS116">
        <v>1</v>
      </c>
      <c r="AT116" t="s">
        <v>19</v>
      </c>
      <c r="AU116" t="s">
        <v>19</v>
      </c>
      <c r="AV116" t="s">
        <v>19</v>
      </c>
      <c r="AW116" t="s">
        <v>19</v>
      </c>
    </row>
    <row r="117" spans="1:49">
      <c r="A117" t="s">
        <v>969</v>
      </c>
      <c r="B117">
        <v>216</v>
      </c>
      <c r="C117">
        <v>145</v>
      </c>
      <c r="D117">
        <v>42</v>
      </c>
      <c r="E117">
        <v>29</v>
      </c>
      <c r="F117">
        <v>24</v>
      </c>
      <c r="G117">
        <v>2</v>
      </c>
      <c r="H117">
        <v>20</v>
      </c>
      <c r="I117">
        <v>2</v>
      </c>
      <c r="J117">
        <v>14</v>
      </c>
      <c r="K117">
        <v>9</v>
      </c>
      <c r="L117">
        <v>3</v>
      </c>
      <c r="M117">
        <v>2</v>
      </c>
      <c r="N117">
        <v>7</v>
      </c>
      <c r="O117">
        <v>7</v>
      </c>
      <c r="P117" t="s">
        <v>19</v>
      </c>
      <c r="Q117" t="s">
        <v>19</v>
      </c>
      <c r="R117">
        <v>123</v>
      </c>
      <c r="S117">
        <v>101</v>
      </c>
      <c r="T117">
        <v>4</v>
      </c>
      <c r="U117">
        <v>18</v>
      </c>
      <c r="V117">
        <v>85</v>
      </c>
      <c r="W117">
        <v>74</v>
      </c>
      <c r="X117">
        <v>3</v>
      </c>
      <c r="Y117">
        <v>8</v>
      </c>
      <c r="Z117">
        <v>34</v>
      </c>
      <c r="AA117">
        <v>22</v>
      </c>
      <c r="AB117">
        <v>7</v>
      </c>
      <c r="AC117">
        <v>5</v>
      </c>
      <c r="AD117">
        <v>7</v>
      </c>
      <c r="AE117">
        <v>4</v>
      </c>
      <c r="AF117">
        <v>1</v>
      </c>
      <c r="AG117">
        <v>2</v>
      </c>
      <c r="AH117">
        <v>2</v>
      </c>
      <c r="AI117" t="s">
        <v>19</v>
      </c>
      <c r="AJ117">
        <v>2</v>
      </c>
      <c r="AK117" t="s">
        <v>19</v>
      </c>
      <c r="AL117">
        <v>1</v>
      </c>
      <c r="AM117" t="s">
        <v>19</v>
      </c>
      <c r="AN117">
        <v>1</v>
      </c>
      <c r="AO117" t="s">
        <v>19</v>
      </c>
      <c r="AP117">
        <v>3</v>
      </c>
      <c r="AQ117" t="s">
        <v>19</v>
      </c>
      <c r="AR117">
        <v>3</v>
      </c>
      <c r="AS117" t="s">
        <v>19</v>
      </c>
      <c r="AT117">
        <v>1</v>
      </c>
      <c r="AU117" t="s">
        <v>19</v>
      </c>
      <c r="AV117">
        <v>1</v>
      </c>
      <c r="AW117" t="s">
        <v>19</v>
      </c>
    </row>
    <row r="118" spans="1:49">
      <c r="A118" t="s">
        <v>968</v>
      </c>
      <c r="B118">
        <v>284</v>
      </c>
      <c r="C118">
        <v>184</v>
      </c>
      <c r="D118">
        <v>37</v>
      </c>
      <c r="E118">
        <v>63</v>
      </c>
      <c r="F118">
        <v>28</v>
      </c>
      <c r="G118">
        <v>10</v>
      </c>
      <c r="H118">
        <v>14</v>
      </c>
      <c r="I118">
        <v>4</v>
      </c>
      <c r="J118">
        <v>13</v>
      </c>
      <c r="K118">
        <v>5</v>
      </c>
      <c r="L118">
        <v>2</v>
      </c>
      <c r="M118">
        <v>6</v>
      </c>
      <c r="N118">
        <v>16</v>
      </c>
      <c r="O118">
        <v>9</v>
      </c>
      <c r="P118">
        <v>3</v>
      </c>
      <c r="Q118">
        <v>4</v>
      </c>
      <c r="R118">
        <v>142</v>
      </c>
      <c r="S118">
        <v>110</v>
      </c>
      <c r="T118" t="s">
        <v>19</v>
      </c>
      <c r="U118">
        <v>32</v>
      </c>
      <c r="V118">
        <v>93</v>
      </c>
      <c r="W118">
        <v>79</v>
      </c>
      <c r="X118" t="s">
        <v>19</v>
      </c>
      <c r="Y118">
        <v>14</v>
      </c>
      <c r="Z118">
        <v>59</v>
      </c>
      <c r="AA118">
        <v>34</v>
      </c>
      <c r="AB118">
        <v>12</v>
      </c>
      <c r="AC118">
        <v>13</v>
      </c>
      <c r="AD118">
        <v>11</v>
      </c>
      <c r="AE118">
        <v>11</v>
      </c>
      <c r="AF118" t="s">
        <v>19</v>
      </c>
      <c r="AG118" t="s">
        <v>19</v>
      </c>
      <c r="AH118">
        <v>3</v>
      </c>
      <c r="AI118">
        <v>1</v>
      </c>
      <c r="AJ118">
        <v>2</v>
      </c>
      <c r="AK118" t="s">
        <v>19</v>
      </c>
      <c r="AL118">
        <v>3</v>
      </c>
      <c r="AM118" t="s">
        <v>19</v>
      </c>
      <c r="AN118" t="s">
        <v>19</v>
      </c>
      <c r="AO118">
        <v>3</v>
      </c>
      <c r="AP118">
        <v>8</v>
      </c>
      <c r="AQ118">
        <v>3</v>
      </c>
      <c r="AR118">
        <v>4</v>
      </c>
      <c r="AS118">
        <v>1</v>
      </c>
      <c r="AT118">
        <v>1</v>
      </c>
      <c r="AU118">
        <v>1</v>
      </c>
      <c r="AV118" t="s">
        <v>19</v>
      </c>
      <c r="AW118" t="s">
        <v>19</v>
      </c>
    </row>
    <row r="119" spans="1:49">
      <c r="A119" t="s">
        <v>967</v>
      </c>
      <c r="B119">
        <v>653</v>
      </c>
      <c r="C119">
        <v>346</v>
      </c>
      <c r="D119">
        <v>177</v>
      </c>
      <c r="E119">
        <v>130</v>
      </c>
      <c r="F119">
        <v>67</v>
      </c>
      <c r="G119">
        <v>12</v>
      </c>
      <c r="H119">
        <v>41</v>
      </c>
      <c r="I119">
        <v>14</v>
      </c>
      <c r="J119">
        <v>42</v>
      </c>
      <c r="K119">
        <v>24</v>
      </c>
      <c r="L119">
        <v>8</v>
      </c>
      <c r="M119">
        <v>10</v>
      </c>
      <c r="N119">
        <v>27</v>
      </c>
      <c r="O119">
        <v>10</v>
      </c>
      <c r="P119">
        <v>6</v>
      </c>
      <c r="Q119">
        <v>11</v>
      </c>
      <c r="R119">
        <v>325</v>
      </c>
      <c r="S119">
        <v>226</v>
      </c>
      <c r="T119">
        <v>31</v>
      </c>
      <c r="U119">
        <v>68</v>
      </c>
      <c r="V119">
        <v>157</v>
      </c>
      <c r="W119">
        <v>127</v>
      </c>
      <c r="X119">
        <v>18</v>
      </c>
      <c r="Y119">
        <v>12</v>
      </c>
      <c r="Z119">
        <v>124</v>
      </c>
      <c r="AA119">
        <v>53</v>
      </c>
      <c r="AB119">
        <v>60</v>
      </c>
      <c r="AC119">
        <v>11</v>
      </c>
      <c r="AD119">
        <v>42</v>
      </c>
      <c r="AE119">
        <v>17</v>
      </c>
      <c r="AF119">
        <v>17</v>
      </c>
      <c r="AG119">
        <v>8</v>
      </c>
      <c r="AH119">
        <v>12</v>
      </c>
      <c r="AI119">
        <v>2</v>
      </c>
      <c r="AJ119">
        <v>6</v>
      </c>
      <c r="AK119">
        <v>4</v>
      </c>
      <c r="AL119">
        <v>2</v>
      </c>
      <c r="AM119">
        <v>1</v>
      </c>
      <c r="AN119">
        <v>1</v>
      </c>
      <c r="AO119" t="s">
        <v>19</v>
      </c>
      <c r="AP119">
        <v>12</v>
      </c>
      <c r="AQ119">
        <v>1</v>
      </c>
      <c r="AR119">
        <v>7</v>
      </c>
      <c r="AS119">
        <v>4</v>
      </c>
      <c r="AT119" t="s">
        <v>19</v>
      </c>
      <c r="AU119" t="s">
        <v>19</v>
      </c>
      <c r="AV119" t="s">
        <v>19</v>
      </c>
      <c r="AW119" t="s">
        <v>19</v>
      </c>
    </row>
    <row r="120" spans="1:49">
      <c r="A120" t="s">
        <v>966</v>
      </c>
      <c r="B120">
        <v>404</v>
      </c>
      <c r="C120">
        <v>231</v>
      </c>
      <c r="D120">
        <v>85</v>
      </c>
      <c r="E120">
        <v>88</v>
      </c>
      <c r="F120">
        <v>38</v>
      </c>
      <c r="G120">
        <v>8</v>
      </c>
      <c r="H120">
        <v>26</v>
      </c>
      <c r="I120">
        <v>4</v>
      </c>
      <c r="J120">
        <v>31</v>
      </c>
      <c r="K120">
        <v>16</v>
      </c>
      <c r="L120">
        <v>9</v>
      </c>
      <c r="M120">
        <v>6</v>
      </c>
      <c r="N120">
        <v>22</v>
      </c>
      <c r="O120">
        <v>13</v>
      </c>
      <c r="P120">
        <v>5</v>
      </c>
      <c r="Q120">
        <v>4</v>
      </c>
      <c r="R120">
        <v>200</v>
      </c>
      <c r="S120">
        <v>146</v>
      </c>
      <c r="T120">
        <v>15</v>
      </c>
      <c r="U120">
        <v>39</v>
      </c>
      <c r="V120">
        <v>114</v>
      </c>
      <c r="W120">
        <v>90</v>
      </c>
      <c r="X120">
        <v>5</v>
      </c>
      <c r="Y120">
        <v>19</v>
      </c>
      <c r="Z120">
        <v>68</v>
      </c>
      <c r="AA120">
        <v>29</v>
      </c>
      <c r="AB120">
        <v>14</v>
      </c>
      <c r="AC120">
        <v>25</v>
      </c>
      <c r="AD120">
        <v>27</v>
      </c>
      <c r="AE120">
        <v>17</v>
      </c>
      <c r="AF120">
        <v>6</v>
      </c>
      <c r="AG120">
        <v>4</v>
      </c>
      <c r="AH120">
        <v>10</v>
      </c>
      <c r="AI120">
        <v>2</v>
      </c>
      <c r="AJ120">
        <v>4</v>
      </c>
      <c r="AK120">
        <v>4</v>
      </c>
      <c r="AL120">
        <v>2</v>
      </c>
      <c r="AM120" t="s">
        <v>19</v>
      </c>
      <c r="AN120">
        <v>1</v>
      </c>
      <c r="AO120">
        <v>1</v>
      </c>
      <c r="AP120">
        <v>5</v>
      </c>
      <c r="AQ120" t="s">
        <v>19</v>
      </c>
      <c r="AR120">
        <v>4</v>
      </c>
      <c r="AS120">
        <v>1</v>
      </c>
      <c r="AT120">
        <v>1</v>
      </c>
      <c r="AU120" t="s">
        <v>19</v>
      </c>
      <c r="AV120">
        <v>1</v>
      </c>
      <c r="AW120" t="s">
        <v>19</v>
      </c>
    </row>
    <row r="121" spans="1:49">
      <c r="A121" t="s">
        <v>965</v>
      </c>
      <c r="B121">
        <v>186</v>
      </c>
      <c r="C121">
        <v>108</v>
      </c>
      <c r="D121">
        <v>51</v>
      </c>
      <c r="E121">
        <v>27</v>
      </c>
      <c r="F121">
        <v>26</v>
      </c>
      <c r="G121">
        <v>4</v>
      </c>
      <c r="H121">
        <v>17</v>
      </c>
      <c r="I121">
        <v>5</v>
      </c>
      <c r="J121">
        <v>17</v>
      </c>
      <c r="K121">
        <v>9</v>
      </c>
      <c r="L121">
        <v>6</v>
      </c>
      <c r="M121">
        <v>2</v>
      </c>
      <c r="N121">
        <v>13</v>
      </c>
      <c r="O121">
        <v>8</v>
      </c>
      <c r="P121">
        <v>3</v>
      </c>
      <c r="Q121">
        <v>2</v>
      </c>
      <c r="R121">
        <v>77</v>
      </c>
      <c r="S121">
        <v>66</v>
      </c>
      <c r="T121">
        <v>8</v>
      </c>
      <c r="U121">
        <v>3</v>
      </c>
      <c r="V121">
        <v>43</v>
      </c>
      <c r="W121">
        <v>38</v>
      </c>
      <c r="X121">
        <v>4</v>
      </c>
      <c r="Y121">
        <v>1</v>
      </c>
      <c r="Z121">
        <v>35</v>
      </c>
      <c r="AA121">
        <v>20</v>
      </c>
      <c r="AB121">
        <v>7</v>
      </c>
      <c r="AC121">
        <v>8</v>
      </c>
      <c r="AD121">
        <v>5</v>
      </c>
      <c r="AE121" t="s">
        <v>19</v>
      </c>
      <c r="AF121">
        <v>3</v>
      </c>
      <c r="AG121">
        <v>2</v>
      </c>
      <c r="AH121">
        <v>4</v>
      </c>
      <c r="AI121" t="s">
        <v>19</v>
      </c>
      <c r="AJ121">
        <v>2</v>
      </c>
      <c r="AK121">
        <v>2</v>
      </c>
      <c r="AL121" t="s">
        <v>19</v>
      </c>
      <c r="AM121" t="s">
        <v>19</v>
      </c>
      <c r="AN121" t="s">
        <v>19</v>
      </c>
      <c r="AO121" t="s">
        <v>19</v>
      </c>
      <c r="AP121">
        <v>6</v>
      </c>
      <c r="AQ121" t="s">
        <v>19</v>
      </c>
      <c r="AR121">
        <v>4</v>
      </c>
      <c r="AS121">
        <v>2</v>
      </c>
      <c r="AT121">
        <v>3</v>
      </c>
      <c r="AU121">
        <v>1</v>
      </c>
      <c r="AV121">
        <v>1</v>
      </c>
      <c r="AW121">
        <v>1</v>
      </c>
    </row>
    <row r="122" spans="1:49">
      <c r="A122" t="s">
        <v>964</v>
      </c>
      <c r="B122">
        <v>703</v>
      </c>
      <c r="C122">
        <v>358</v>
      </c>
      <c r="D122">
        <v>149</v>
      </c>
      <c r="E122">
        <v>196</v>
      </c>
      <c r="F122">
        <v>69</v>
      </c>
      <c r="G122">
        <v>16</v>
      </c>
      <c r="H122">
        <v>46</v>
      </c>
      <c r="I122">
        <v>7</v>
      </c>
      <c r="J122">
        <v>69</v>
      </c>
      <c r="K122">
        <v>30</v>
      </c>
      <c r="L122">
        <v>13</v>
      </c>
      <c r="M122">
        <v>26</v>
      </c>
      <c r="N122">
        <v>52</v>
      </c>
      <c r="O122">
        <v>28</v>
      </c>
      <c r="P122">
        <v>8</v>
      </c>
      <c r="Q122">
        <v>16</v>
      </c>
      <c r="R122">
        <v>329</v>
      </c>
      <c r="S122">
        <v>229</v>
      </c>
      <c r="T122">
        <v>4</v>
      </c>
      <c r="U122">
        <v>96</v>
      </c>
      <c r="V122">
        <v>186</v>
      </c>
      <c r="W122">
        <v>148</v>
      </c>
      <c r="X122">
        <v>1</v>
      </c>
      <c r="Y122">
        <v>37</v>
      </c>
      <c r="Z122">
        <v>138</v>
      </c>
      <c r="AA122">
        <v>44</v>
      </c>
      <c r="AB122">
        <v>61</v>
      </c>
      <c r="AC122">
        <v>33</v>
      </c>
      <c r="AD122">
        <v>28</v>
      </c>
      <c r="AE122">
        <v>10</v>
      </c>
      <c r="AF122">
        <v>7</v>
      </c>
      <c r="AG122">
        <v>11</v>
      </c>
      <c r="AH122">
        <v>6</v>
      </c>
      <c r="AI122" t="s">
        <v>19</v>
      </c>
      <c r="AJ122">
        <v>4</v>
      </c>
      <c r="AK122">
        <v>2</v>
      </c>
      <c r="AL122">
        <v>1</v>
      </c>
      <c r="AM122" t="s">
        <v>19</v>
      </c>
      <c r="AN122" t="s">
        <v>19</v>
      </c>
      <c r="AO122">
        <v>1</v>
      </c>
      <c r="AP122">
        <v>7</v>
      </c>
      <c r="AQ122">
        <v>1</v>
      </c>
      <c r="AR122">
        <v>4</v>
      </c>
      <c r="AS122">
        <v>2</v>
      </c>
      <c r="AT122">
        <v>4</v>
      </c>
      <c r="AU122" t="s">
        <v>19</v>
      </c>
      <c r="AV122">
        <v>2</v>
      </c>
      <c r="AW122">
        <v>2</v>
      </c>
    </row>
    <row r="123" spans="1:49">
      <c r="A123" t="s">
        <v>963</v>
      </c>
      <c r="B123">
        <v>259</v>
      </c>
      <c r="C123">
        <v>154</v>
      </c>
      <c r="D123">
        <v>43</v>
      </c>
      <c r="E123">
        <v>62</v>
      </c>
      <c r="F123">
        <v>27</v>
      </c>
      <c r="G123">
        <v>5</v>
      </c>
      <c r="H123">
        <v>18</v>
      </c>
      <c r="I123">
        <v>4</v>
      </c>
      <c r="J123">
        <v>21</v>
      </c>
      <c r="K123">
        <v>7</v>
      </c>
      <c r="L123">
        <v>3</v>
      </c>
      <c r="M123">
        <v>11</v>
      </c>
      <c r="N123">
        <v>15</v>
      </c>
      <c r="O123">
        <v>8</v>
      </c>
      <c r="P123">
        <v>3</v>
      </c>
      <c r="Q123">
        <v>4</v>
      </c>
      <c r="R123">
        <v>160</v>
      </c>
      <c r="S123">
        <v>114</v>
      </c>
      <c r="T123">
        <v>12</v>
      </c>
      <c r="U123">
        <v>34</v>
      </c>
      <c r="V123">
        <v>75</v>
      </c>
      <c r="W123">
        <v>55</v>
      </c>
      <c r="X123">
        <v>4</v>
      </c>
      <c r="Y123">
        <v>16</v>
      </c>
      <c r="Z123">
        <v>24</v>
      </c>
      <c r="AA123">
        <v>17</v>
      </c>
      <c r="AB123">
        <v>1</v>
      </c>
      <c r="AC123">
        <v>6</v>
      </c>
      <c r="AD123">
        <v>6</v>
      </c>
      <c r="AE123">
        <v>3</v>
      </c>
      <c r="AF123">
        <v>1</v>
      </c>
      <c r="AG123">
        <v>2</v>
      </c>
      <c r="AH123">
        <v>4</v>
      </c>
      <c r="AI123" t="s">
        <v>19</v>
      </c>
      <c r="AJ123">
        <v>4</v>
      </c>
      <c r="AK123" t="s">
        <v>19</v>
      </c>
      <c r="AL123" t="s">
        <v>19</v>
      </c>
      <c r="AM123" t="s">
        <v>19</v>
      </c>
      <c r="AN123" t="s">
        <v>19</v>
      </c>
      <c r="AO123" t="s">
        <v>19</v>
      </c>
      <c r="AP123">
        <v>2</v>
      </c>
      <c r="AQ123" t="s">
        <v>19</v>
      </c>
      <c r="AR123">
        <v>1</v>
      </c>
      <c r="AS123">
        <v>1</v>
      </c>
      <c r="AT123" t="s">
        <v>19</v>
      </c>
      <c r="AU123" t="s">
        <v>19</v>
      </c>
      <c r="AV123" t="s">
        <v>19</v>
      </c>
      <c r="AW123" t="s">
        <v>19</v>
      </c>
    </row>
  </sheetData>
  <phoneticPr fontId="4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rgb="FFFFFF00"/>
  </sheetPr>
  <dimension ref="A1:M21"/>
  <sheetViews>
    <sheetView workbookViewId="0"/>
  </sheetViews>
  <sheetFormatPr defaultRowHeight="13.5"/>
  <cols>
    <col min="4" max="12" width="12.25" customWidth="1"/>
  </cols>
  <sheetData>
    <row r="1" spans="1:13">
      <c r="A1" s="1256" t="s">
        <v>2952</v>
      </c>
      <c r="B1" s="1257"/>
      <c r="C1" s="1258"/>
      <c r="D1" s="1258"/>
      <c r="E1" s="1258"/>
      <c r="F1" s="1258"/>
      <c r="G1" s="1462">
        <f>健康寿命延伸!G23</f>
        <v>941.72916838725507</v>
      </c>
      <c r="H1" s="1462">
        <f>健康寿命延伸!M23</f>
        <v>860.14413122709391</v>
      </c>
      <c r="I1" s="1463">
        <f>H1/G1-1</f>
        <v>-8.6633227363954846E-2</v>
      </c>
      <c r="J1" s="1258"/>
      <c r="K1" s="1259"/>
      <c r="L1" s="1259"/>
      <c r="M1" s="1259"/>
    </row>
    <row r="2" spans="1:13" ht="14.25" thickBot="1">
      <c r="A2" s="1258"/>
      <c r="B2" s="1257"/>
      <c r="C2" s="1258"/>
      <c r="D2" s="1258"/>
      <c r="E2" s="1258"/>
      <c r="F2" s="1258"/>
      <c r="G2" s="1258"/>
      <c r="H2" s="1258"/>
      <c r="I2" s="1259"/>
      <c r="J2" s="1259"/>
      <c r="K2" s="1259"/>
      <c r="L2" s="1260" t="s">
        <v>2941</v>
      </c>
      <c r="M2" s="1259"/>
    </row>
    <row r="3" spans="1:13" ht="24.75" thickBot="1">
      <c r="A3" s="1551"/>
      <c r="B3" s="1552"/>
      <c r="C3" s="1553"/>
      <c r="D3" s="1261" t="s">
        <v>59</v>
      </c>
      <c r="E3" s="1262" t="s">
        <v>2124</v>
      </c>
      <c r="F3" s="1262" t="s">
        <v>2942</v>
      </c>
      <c r="G3" s="1263" t="s">
        <v>2943</v>
      </c>
      <c r="H3" s="1264" t="s">
        <v>2944</v>
      </c>
      <c r="I3" s="1262" t="s">
        <v>2945</v>
      </c>
      <c r="J3" s="1265" t="s">
        <v>2946</v>
      </c>
      <c r="K3" s="1263" t="s">
        <v>2947</v>
      </c>
      <c r="L3" s="1266" t="s">
        <v>2948</v>
      </c>
      <c r="M3" s="1259"/>
    </row>
    <row r="4" spans="1:13">
      <c r="A4" s="1267" t="s">
        <v>44</v>
      </c>
      <c r="B4" s="1268"/>
      <c r="C4" s="1269"/>
      <c r="D4" s="1270">
        <v>6164493</v>
      </c>
      <c r="E4" s="1271">
        <v>6288144</v>
      </c>
      <c r="F4" s="1272">
        <v>6407259</v>
      </c>
      <c r="G4" s="1270">
        <v>6602352</v>
      </c>
      <c r="H4" s="1271">
        <v>6783829</v>
      </c>
      <c r="I4" s="1272">
        <v>6975020</v>
      </c>
      <c r="J4" s="1273">
        <v>1.0592777660462922</v>
      </c>
      <c r="K4" s="1270">
        <v>7855510</v>
      </c>
      <c r="L4" s="1274">
        <v>1.2260328480556195</v>
      </c>
      <c r="M4" s="1259"/>
    </row>
    <row r="5" spans="1:13">
      <c r="A5" s="1267"/>
      <c r="B5" s="1275"/>
      <c r="C5" s="1276" t="s">
        <v>1712</v>
      </c>
      <c r="D5" s="1277">
        <v>885273</v>
      </c>
      <c r="E5" s="1277">
        <v>891578</v>
      </c>
      <c r="F5" s="1277">
        <v>888594</v>
      </c>
      <c r="G5" s="1277">
        <v>914921</v>
      </c>
      <c r="H5" s="1278">
        <v>937115</v>
      </c>
      <c r="I5" s="1279">
        <v>961008</v>
      </c>
      <c r="J5" s="1280">
        <v>1.0552415763929683</v>
      </c>
      <c r="K5" s="1277">
        <v>1070231</v>
      </c>
      <c r="L5" s="1281">
        <v>1.2044094378310004</v>
      </c>
      <c r="M5" s="1259"/>
    </row>
    <row r="6" spans="1:13">
      <c r="A6" s="1267"/>
      <c r="B6" s="1275"/>
      <c r="C6" s="1276" t="s">
        <v>1713</v>
      </c>
      <c r="D6" s="1277">
        <v>850175</v>
      </c>
      <c r="E6" s="1277">
        <v>865130</v>
      </c>
      <c r="F6" s="1277">
        <v>875749</v>
      </c>
      <c r="G6" s="1277">
        <v>898057</v>
      </c>
      <c r="H6" s="1278">
        <v>919495</v>
      </c>
      <c r="I6" s="1279">
        <v>942235</v>
      </c>
      <c r="J6" s="1280">
        <v>1.0504482448738166</v>
      </c>
      <c r="K6" s="1277">
        <v>1048973</v>
      </c>
      <c r="L6" s="1281">
        <v>1.1978009680856045</v>
      </c>
      <c r="M6" s="1259"/>
    </row>
    <row r="7" spans="1:13">
      <c r="A7" s="1267"/>
      <c r="B7" s="1275"/>
      <c r="C7" s="1276" t="s">
        <v>1714</v>
      </c>
      <c r="D7" s="1277">
        <v>1200234</v>
      </c>
      <c r="E7" s="1277">
        <v>1241806</v>
      </c>
      <c r="F7" s="1277">
        <v>1286074</v>
      </c>
      <c r="G7" s="1277">
        <v>1327131</v>
      </c>
      <c r="H7" s="1278">
        <v>1368446</v>
      </c>
      <c r="I7" s="1279">
        <v>1411651</v>
      </c>
      <c r="J7" s="1280">
        <v>1.0645390545178581</v>
      </c>
      <c r="K7" s="1277">
        <v>1603796</v>
      </c>
      <c r="L7" s="1281">
        <v>1.2470479925727447</v>
      </c>
      <c r="M7" s="1259"/>
    </row>
    <row r="8" spans="1:13">
      <c r="A8" s="1267"/>
      <c r="B8" s="1275"/>
      <c r="C8" s="1276" t="s">
        <v>1715</v>
      </c>
      <c r="D8" s="1277">
        <v>1074114</v>
      </c>
      <c r="E8" s="1277">
        <v>1095926</v>
      </c>
      <c r="F8" s="1277">
        <v>1118915</v>
      </c>
      <c r="G8" s="1277">
        <v>1151139</v>
      </c>
      <c r="H8" s="1278">
        <v>1180437</v>
      </c>
      <c r="I8" s="1279">
        <v>1210983</v>
      </c>
      <c r="J8" s="1280">
        <v>1.0553554112689525</v>
      </c>
      <c r="K8" s="1277">
        <v>1355858</v>
      </c>
      <c r="L8" s="1281">
        <v>1.2117613938502925</v>
      </c>
      <c r="M8" s="1259"/>
    </row>
    <row r="9" spans="1:13">
      <c r="A9" s="1267"/>
      <c r="B9" s="1275"/>
      <c r="C9" s="1276" t="s">
        <v>1716</v>
      </c>
      <c r="D9" s="1277">
        <v>804169</v>
      </c>
      <c r="E9" s="1277">
        <v>825216</v>
      </c>
      <c r="F9" s="1277">
        <v>847788</v>
      </c>
      <c r="G9" s="1277">
        <v>876492</v>
      </c>
      <c r="H9" s="1278">
        <v>904629</v>
      </c>
      <c r="I9" s="1279">
        <v>933463</v>
      </c>
      <c r="J9" s="1280">
        <v>1.0673202891917948</v>
      </c>
      <c r="K9" s="1277">
        <v>1064266</v>
      </c>
      <c r="L9" s="1281">
        <v>1.2553444965014839</v>
      </c>
      <c r="M9" s="1259"/>
    </row>
    <row r="10" spans="1:13">
      <c r="A10" s="1267"/>
      <c r="B10" s="1275"/>
      <c r="C10" s="1276" t="s">
        <v>1717</v>
      </c>
      <c r="D10" s="1277">
        <v>740782</v>
      </c>
      <c r="E10" s="1277">
        <v>759116</v>
      </c>
      <c r="F10" s="1277">
        <v>781580</v>
      </c>
      <c r="G10" s="1277">
        <v>808779</v>
      </c>
      <c r="H10" s="1278">
        <v>834261</v>
      </c>
      <c r="I10" s="1279">
        <v>861241</v>
      </c>
      <c r="J10" s="1280">
        <v>1.0680420856896713</v>
      </c>
      <c r="K10" s="1277">
        <v>981763</v>
      </c>
      <c r="L10" s="1281">
        <v>1.2561260523554851</v>
      </c>
      <c r="M10" s="1259"/>
    </row>
    <row r="11" spans="1:13">
      <c r="A11" s="1282"/>
      <c r="B11" s="1283"/>
      <c r="C11" s="1276" t="s">
        <v>1718</v>
      </c>
      <c r="D11" s="1277">
        <v>609746</v>
      </c>
      <c r="E11" s="1277">
        <v>609372</v>
      </c>
      <c r="F11" s="1277">
        <v>608559</v>
      </c>
      <c r="G11" s="1277">
        <v>625833</v>
      </c>
      <c r="H11" s="1278">
        <v>639446</v>
      </c>
      <c r="I11" s="1279">
        <v>654439</v>
      </c>
      <c r="J11" s="1280">
        <v>1.0515102068985915</v>
      </c>
      <c r="K11" s="1277">
        <v>730623</v>
      </c>
      <c r="L11" s="1281">
        <v>1.2005787442137903</v>
      </c>
      <c r="M11" s="1259"/>
    </row>
    <row r="12" spans="1:13">
      <c r="A12" s="1284"/>
      <c r="B12" s="1285" t="s">
        <v>2949</v>
      </c>
      <c r="C12" s="1286"/>
      <c r="D12" s="1287">
        <v>6025405</v>
      </c>
      <c r="E12" s="1288">
        <v>6152863</v>
      </c>
      <c r="F12" s="1289">
        <v>6274743</v>
      </c>
      <c r="G12" s="1287">
        <v>6469749</v>
      </c>
      <c r="H12" s="1288">
        <v>6647791</v>
      </c>
      <c r="I12" s="1289">
        <v>6833551</v>
      </c>
      <c r="J12" s="1280">
        <v>1.0598623189295031</v>
      </c>
      <c r="K12" s="1287">
        <v>7709938</v>
      </c>
      <c r="L12" s="1281">
        <v>1.228725702391317</v>
      </c>
      <c r="M12" s="1259"/>
    </row>
    <row r="13" spans="1:13">
      <c r="A13" s="1290"/>
      <c r="B13" s="1291"/>
      <c r="C13" s="1276" t="s">
        <v>1712</v>
      </c>
      <c r="D13" s="1277">
        <v>872457</v>
      </c>
      <c r="E13" s="1277">
        <v>878955</v>
      </c>
      <c r="F13" s="1277">
        <v>876094</v>
      </c>
      <c r="G13" s="1277">
        <v>902097</v>
      </c>
      <c r="H13" s="1278">
        <v>923434</v>
      </c>
      <c r="I13" s="1279">
        <v>946286</v>
      </c>
      <c r="J13" s="1280">
        <v>1.0546117197469678</v>
      </c>
      <c r="K13" s="1277">
        <v>1054996</v>
      </c>
      <c r="L13" s="1281">
        <v>1.2042041150835412</v>
      </c>
      <c r="M13" s="1259"/>
    </row>
    <row r="14" spans="1:13">
      <c r="A14" s="1290"/>
      <c r="B14" s="1291"/>
      <c r="C14" s="1276" t="s">
        <v>1713</v>
      </c>
      <c r="D14" s="1277">
        <v>830496</v>
      </c>
      <c r="E14" s="1277">
        <v>845643</v>
      </c>
      <c r="F14" s="1277">
        <v>856256</v>
      </c>
      <c r="G14" s="1277">
        <v>878456</v>
      </c>
      <c r="H14" s="1278">
        <v>899272</v>
      </c>
      <c r="I14" s="1279">
        <v>921115</v>
      </c>
      <c r="J14" s="1280">
        <v>1.0506371147569575</v>
      </c>
      <c r="K14" s="1277">
        <v>1026885</v>
      </c>
      <c r="L14" s="1281">
        <v>1.1992733481575604</v>
      </c>
      <c r="M14" s="1259"/>
    </row>
    <row r="15" spans="1:13">
      <c r="A15" s="1284"/>
      <c r="B15" s="1292"/>
      <c r="C15" s="1276" t="s">
        <v>1714</v>
      </c>
      <c r="D15" s="1277">
        <v>1176745</v>
      </c>
      <c r="E15" s="1277">
        <v>1218897</v>
      </c>
      <c r="F15" s="1277">
        <v>1263594</v>
      </c>
      <c r="G15" s="1277">
        <v>1304846</v>
      </c>
      <c r="H15" s="1278">
        <v>1345770</v>
      </c>
      <c r="I15" s="1279">
        <v>1388199</v>
      </c>
      <c r="J15" s="1280">
        <v>1.0654305628759448</v>
      </c>
      <c r="K15" s="1277">
        <v>1579656</v>
      </c>
      <c r="L15" s="1281">
        <v>1.2501293928271264</v>
      </c>
      <c r="M15" s="1259"/>
    </row>
    <row r="16" spans="1:13">
      <c r="A16" s="1284"/>
      <c r="B16" s="1292"/>
      <c r="C16" s="1276" t="s">
        <v>1715</v>
      </c>
      <c r="D16" s="1277">
        <v>1044115</v>
      </c>
      <c r="E16" s="1277">
        <v>1067072</v>
      </c>
      <c r="F16" s="1277">
        <v>1091020</v>
      </c>
      <c r="G16" s="1277">
        <v>1123485</v>
      </c>
      <c r="H16" s="1278">
        <v>1152623</v>
      </c>
      <c r="I16" s="1279">
        <v>1182653</v>
      </c>
      <c r="J16" s="1280">
        <v>1.0567362040414778</v>
      </c>
      <c r="K16" s="1277">
        <v>1327040</v>
      </c>
      <c r="L16" s="1281">
        <v>1.2163296731498965</v>
      </c>
      <c r="M16" s="1259"/>
    </row>
    <row r="17" spans="1:13">
      <c r="A17" s="1284"/>
      <c r="B17" s="1292"/>
      <c r="C17" s="1276" t="s">
        <v>1716</v>
      </c>
      <c r="D17" s="1277">
        <v>785155</v>
      </c>
      <c r="E17" s="1277">
        <v>806718</v>
      </c>
      <c r="F17" s="1277">
        <v>829627</v>
      </c>
      <c r="G17" s="1277">
        <v>858132</v>
      </c>
      <c r="H17" s="1278">
        <v>885517</v>
      </c>
      <c r="I17" s="1279">
        <v>913307</v>
      </c>
      <c r="J17" s="1280">
        <v>1.0675303479756566</v>
      </c>
      <c r="K17" s="1277">
        <v>1043436</v>
      </c>
      <c r="L17" s="1281">
        <v>1.2577170222280616</v>
      </c>
      <c r="M17" s="1259"/>
    </row>
    <row r="18" spans="1:13">
      <c r="A18" s="1284"/>
      <c r="B18" s="1292"/>
      <c r="C18" s="1276" t="s">
        <v>1717</v>
      </c>
      <c r="D18" s="1277">
        <v>724684</v>
      </c>
      <c r="E18" s="1277">
        <v>743490</v>
      </c>
      <c r="F18" s="1277">
        <v>766449</v>
      </c>
      <c r="G18" s="1277">
        <v>793539</v>
      </c>
      <c r="H18" s="1278">
        <v>818514</v>
      </c>
      <c r="I18" s="1279">
        <v>844714</v>
      </c>
      <c r="J18" s="1280">
        <v>1.0684629157756529</v>
      </c>
      <c r="K18" s="1277">
        <v>964808</v>
      </c>
      <c r="L18" s="1281">
        <v>1.2588026078708434</v>
      </c>
      <c r="M18" s="1259"/>
    </row>
    <row r="19" spans="1:13" ht="14.25" thickBot="1">
      <c r="A19" s="1293"/>
      <c r="B19" s="1294"/>
      <c r="C19" s="1295" t="s">
        <v>1718</v>
      </c>
      <c r="D19" s="1296">
        <v>591753</v>
      </c>
      <c r="E19" s="1296">
        <v>592088</v>
      </c>
      <c r="F19" s="1296">
        <v>591703</v>
      </c>
      <c r="G19" s="1296">
        <v>609194</v>
      </c>
      <c r="H19" s="1297">
        <v>622661</v>
      </c>
      <c r="I19" s="1298">
        <v>637277</v>
      </c>
      <c r="J19" s="1299">
        <v>1.0529674515762131</v>
      </c>
      <c r="K19" s="1296">
        <v>713117</v>
      </c>
      <c r="L19" s="1300">
        <v>1.2051941599079268</v>
      </c>
      <c r="M19" s="1259"/>
    </row>
    <row r="20" spans="1:13" ht="13.5" customHeight="1">
      <c r="A20" s="1258"/>
      <c r="B20" s="1257"/>
      <c r="C20" s="1301"/>
      <c r="D20" s="1302"/>
      <c r="E20" s="1302"/>
      <c r="F20" s="1302"/>
      <c r="G20" s="1303" t="s">
        <v>2950</v>
      </c>
      <c r="H20" s="1304"/>
      <c r="I20" s="1304"/>
      <c r="J20" s="1304"/>
      <c r="K20" s="1554" t="s">
        <v>2951</v>
      </c>
      <c r="L20" s="1554"/>
      <c r="M20" s="1554"/>
    </row>
    <row r="21" spans="1:13">
      <c r="A21" s="1258"/>
      <c r="B21" s="1257"/>
      <c r="C21" s="1258"/>
      <c r="D21" s="1258"/>
      <c r="E21" s="1258"/>
      <c r="F21" s="1258"/>
      <c r="G21" s="1305"/>
      <c r="H21" s="1305"/>
      <c r="I21" s="1305"/>
      <c r="J21" s="1305"/>
      <c r="K21" s="1554"/>
      <c r="L21" s="1554"/>
      <c r="M21" s="1554"/>
    </row>
  </sheetData>
  <mergeCells count="2">
    <mergeCell ref="A3:C3"/>
    <mergeCell ref="K20:M21"/>
  </mergeCells>
  <phoneticPr fontId="40"/>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theme="8"/>
  </sheetPr>
  <dimension ref="A1:CG124"/>
  <sheetViews>
    <sheetView topLeftCell="BQ1" workbookViewId="0"/>
  </sheetViews>
  <sheetFormatPr defaultRowHeight="13.5"/>
  <sheetData>
    <row r="1" spans="1:85">
      <c r="A1" t="s">
        <v>788</v>
      </c>
      <c r="B1" t="s">
        <v>787</v>
      </c>
      <c r="C1" s="271">
        <v>42278</v>
      </c>
    </row>
    <row r="2" spans="1:85">
      <c r="A2" t="s">
        <v>2572</v>
      </c>
    </row>
    <row r="3" spans="1:85">
      <c r="A3" t="s">
        <v>938</v>
      </c>
    </row>
    <row r="4" spans="1:85">
      <c r="A4" t="s">
        <v>960</v>
      </c>
    </row>
    <row r="5" spans="1:85">
      <c r="A5" t="s">
        <v>959</v>
      </c>
    </row>
    <row r="6" spans="1:85">
      <c r="A6" t="s">
        <v>2571</v>
      </c>
    </row>
    <row r="7" spans="1:85">
      <c r="B7" t="s">
        <v>44</v>
      </c>
      <c r="F7" t="s">
        <v>797</v>
      </c>
      <c r="J7" t="s">
        <v>779</v>
      </c>
      <c r="N7" t="s">
        <v>778</v>
      </c>
      <c r="R7" t="s">
        <v>809</v>
      </c>
      <c r="V7" t="s">
        <v>806</v>
      </c>
      <c r="Z7" t="s">
        <v>805</v>
      </c>
      <c r="AD7" t="s">
        <v>804</v>
      </c>
      <c r="AH7" t="s">
        <v>932</v>
      </c>
      <c r="AL7" t="s">
        <v>931</v>
      </c>
      <c r="AP7" t="s">
        <v>801</v>
      </c>
      <c r="AT7" t="s">
        <v>943</v>
      </c>
      <c r="AX7" t="s">
        <v>793</v>
      </c>
      <c r="BB7" t="s">
        <v>775</v>
      </c>
      <c r="BF7" t="s">
        <v>794</v>
      </c>
      <c r="BJ7" t="s">
        <v>776</v>
      </c>
      <c r="BN7" t="s">
        <v>810</v>
      </c>
      <c r="BR7" t="s">
        <v>791</v>
      </c>
      <c r="BV7" t="s">
        <v>777</v>
      </c>
      <c r="BZ7" t="s">
        <v>767</v>
      </c>
      <c r="CD7" t="s">
        <v>792</v>
      </c>
    </row>
    <row r="8" spans="1:85">
      <c r="B8" t="s">
        <v>44</v>
      </c>
      <c r="C8" t="s">
        <v>790</v>
      </c>
      <c r="E8" t="s">
        <v>765</v>
      </c>
      <c r="F8" t="s">
        <v>44</v>
      </c>
      <c r="G8" t="s">
        <v>790</v>
      </c>
      <c r="I8" t="s">
        <v>765</v>
      </c>
      <c r="J8" t="s">
        <v>44</v>
      </c>
      <c r="K8" t="s">
        <v>790</v>
      </c>
      <c r="M8" t="s">
        <v>765</v>
      </c>
      <c r="N8" t="s">
        <v>44</v>
      </c>
      <c r="O8" t="s">
        <v>790</v>
      </c>
      <c r="Q8" t="s">
        <v>765</v>
      </c>
      <c r="R8" t="s">
        <v>44</v>
      </c>
      <c r="S8" t="s">
        <v>790</v>
      </c>
      <c r="U8" t="s">
        <v>765</v>
      </c>
      <c r="V8" t="s">
        <v>44</v>
      </c>
      <c r="W8" t="s">
        <v>790</v>
      </c>
      <c r="Y8" t="s">
        <v>765</v>
      </c>
      <c r="Z8" t="s">
        <v>44</v>
      </c>
      <c r="AA8" t="s">
        <v>790</v>
      </c>
      <c r="AC8" t="s">
        <v>765</v>
      </c>
      <c r="AD8" t="s">
        <v>44</v>
      </c>
      <c r="AE8" t="s">
        <v>790</v>
      </c>
      <c r="AG8" t="s">
        <v>765</v>
      </c>
      <c r="AH8" t="s">
        <v>44</v>
      </c>
      <c r="AI8" t="s">
        <v>790</v>
      </c>
      <c r="AK8" t="s">
        <v>765</v>
      </c>
      <c r="AL8" t="s">
        <v>44</v>
      </c>
      <c r="AM8" t="s">
        <v>790</v>
      </c>
      <c r="AO8" t="s">
        <v>765</v>
      </c>
      <c r="AP8" t="s">
        <v>44</v>
      </c>
      <c r="AQ8" t="s">
        <v>790</v>
      </c>
      <c r="AS8" t="s">
        <v>765</v>
      </c>
      <c r="AT8" t="s">
        <v>44</v>
      </c>
      <c r="AU8" t="s">
        <v>790</v>
      </c>
      <c r="AW8" t="s">
        <v>765</v>
      </c>
      <c r="AX8" t="s">
        <v>44</v>
      </c>
      <c r="AY8" t="s">
        <v>790</v>
      </c>
      <c r="BA8" t="s">
        <v>765</v>
      </c>
      <c r="BB8" t="s">
        <v>44</v>
      </c>
      <c r="BC8" t="s">
        <v>790</v>
      </c>
      <c r="BE8" t="s">
        <v>765</v>
      </c>
      <c r="BF8" t="s">
        <v>44</v>
      </c>
      <c r="BG8" t="s">
        <v>790</v>
      </c>
      <c r="BI8" t="s">
        <v>765</v>
      </c>
      <c r="BJ8" t="s">
        <v>44</v>
      </c>
      <c r="BK8" t="s">
        <v>790</v>
      </c>
      <c r="BM8" t="s">
        <v>765</v>
      </c>
      <c r="BN8" t="s">
        <v>44</v>
      </c>
      <c r="BO8" t="s">
        <v>790</v>
      </c>
      <c r="BQ8" t="s">
        <v>765</v>
      </c>
      <c r="BR8" t="s">
        <v>44</v>
      </c>
      <c r="BS8" t="s">
        <v>790</v>
      </c>
      <c r="BU8" t="s">
        <v>765</v>
      </c>
      <c r="BV8" t="s">
        <v>44</v>
      </c>
      <c r="BW8" t="s">
        <v>790</v>
      </c>
      <c r="BY8" t="s">
        <v>765</v>
      </c>
      <c r="BZ8" t="s">
        <v>44</v>
      </c>
      <c r="CA8" t="s">
        <v>790</v>
      </c>
      <c r="CC8" t="s">
        <v>765</v>
      </c>
      <c r="CD8" t="s">
        <v>44</v>
      </c>
      <c r="CE8" t="s">
        <v>790</v>
      </c>
      <c r="CG8" t="s">
        <v>765</v>
      </c>
    </row>
    <row r="9" spans="1:85">
      <c r="C9" t="s">
        <v>2551</v>
      </c>
      <c r="D9" t="s">
        <v>2550</v>
      </c>
      <c r="G9" t="s">
        <v>2551</v>
      </c>
      <c r="H9" t="s">
        <v>2550</v>
      </c>
      <c r="K9" t="s">
        <v>2551</v>
      </c>
      <c r="L9" t="s">
        <v>2550</v>
      </c>
      <c r="O9" t="s">
        <v>2551</v>
      </c>
      <c r="P9" t="s">
        <v>2550</v>
      </c>
      <c r="S9" t="s">
        <v>2551</v>
      </c>
      <c r="T9" t="s">
        <v>2550</v>
      </c>
      <c r="W9" t="s">
        <v>2551</v>
      </c>
      <c r="X9" t="s">
        <v>2550</v>
      </c>
      <c r="AA9" t="s">
        <v>2551</v>
      </c>
      <c r="AB9" t="s">
        <v>2550</v>
      </c>
      <c r="AE9" t="s">
        <v>2551</v>
      </c>
      <c r="AF9" t="s">
        <v>2550</v>
      </c>
      <c r="AI9" t="s">
        <v>2551</v>
      </c>
      <c r="AJ9" t="s">
        <v>2550</v>
      </c>
      <c r="AM9" t="s">
        <v>2551</v>
      </c>
      <c r="AN9" t="s">
        <v>2550</v>
      </c>
      <c r="AQ9" t="s">
        <v>2551</v>
      </c>
      <c r="AR9" t="s">
        <v>2550</v>
      </c>
      <c r="AU9" t="s">
        <v>2551</v>
      </c>
      <c r="AV9" t="s">
        <v>2550</v>
      </c>
      <c r="AY9" t="s">
        <v>2551</v>
      </c>
      <c r="AZ9" t="s">
        <v>2550</v>
      </c>
      <c r="BC9" t="s">
        <v>2551</v>
      </c>
      <c r="BD9" t="s">
        <v>2550</v>
      </c>
      <c r="BG9" t="s">
        <v>2551</v>
      </c>
      <c r="BH9" t="s">
        <v>2550</v>
      </c>
      <c r="BK9" t="s">
        <v>2551</v>
      </c>
      <c r="BL9" t="s">
        <v>2550</v>
      </c>
      <c r="BO9" t="s">
        <v>2551</v>
      </c>
      <c r="BP9" t="s">
        <v>2550</v>
      </c>
      <c r="BS9" t="s">
        <v>2551</v>
      </c>
      <c r="BT9" t="s">
        <v>2550</v>
      </c>
      <c r="BW9" t="s">
        <v>2551</v>
      </c>
      <c r="BX9" t="s">
        <v>2550</v>
      </c>
      <c r="CA9" t="s">
        <v>2551</v>
      </c>
      <c r="CB9" t="s">
        <v>2550</v>
      </c>
      <c r="CE9" t="s">
        <v>2551</v>
      </c>
      <c r="CF9" t="s">
        <v>2550</v>
      </c>
    </row>
    <row r="10" spans="1:85">
      <c r="A10" t="s">
        <v>928</v>
      </c>
      <c r="B10">
        <v>311088</v>
      </c>
      <c r="C10">
        <v>98792</v>
      </c>
      <c r="D10">
        <v>134033</v>
      </c>
      <c r="E10">
        <v>78263</v>
      </c>
      <c r="F10">
        <v>11010</v>
      </c>
      <c r="G10">
        <v>122</v>
      </c>
      <c r="H10">
        <v>574</v>
      </c>
      <c r="I10">
        <v>10314</v>
      </c>
      <c r="J10">
        <v>15595</v>
      </c>
      <c r="K10">
        <v>4285</v>
      </c>
      <c r="L10">
        <v>6532</v>
      </c>
      <c r="M10">
        <v>4778</v>
      </c>
      <c r="N10">
        <v>13750</v>
      </c>
      <c r="O10">
        <v>3183</v>
      </c>
      <c r="P10">
        <v>6633</v>
      </c>
      <c r="Q10">
        <v>3934</v>
      </c>
      <c r="R10">
        <v>10282</v>
      </c>
      <c r="S10">
        <v>1688</v>
      </c>
      <c r="T10">
        <v>5713</v>
      </c>
      <c r="U10">
        <v>2881</v>
      </c>
      <c r="V10">
        <v>1379</v>
      </c>
      <c r="W10">
        <v>264</v>
      </c>
      <c r="X10">
        <v>488</v>
      </c>
      <c r="Y10">
        <v>627</v>
      </c>
      <c r="Z10">
        <v>760</v>
      </c>
      <c r="AA10">
        <v>167</v>
      </c>
      <c r="AB10">
        <v>362</v>
      </c>
      <c r="AC10">
        <v>231</v>
      </c>
      <c r="AD10">
        <v>134</v>
      </c>
      <c r="AE10">
        <v>25</v>
      </c>
      <c r="AF10">
        <v>64</v>
      </c>
      <c r="AG10">
        <v>45</v>
      </c>
      <c r="AH10">
        <v>3232</v>
      </c>
      <c r="AI10">
        <v>395</v>
      </c>
      <c r="AJ10">
        <v>1867</v>
      </c>
      <c r="AK10">
        <v>970</v>
      </c>
      <c r="AL10">
        <v>3803</v>
      </c>
      <c r="AM10">
        <v>522</v>
      </c>
      <c r="AN10">
        <v>2478</v>
      </c>
      <c r="AO10">
        <v>803</v>
      </c>
      <c r="AP10">
        <v>464</v>
      </c>
      <c r="AQ10">
        <v>167</v>
      </c>
      <c r="AR10">
        <v>211</v>
      </c>
      <c r="AS10">
        <v>86</v>
      </c>
      <c r="AT10">
        <v>510</v>
      </c>
      <c r="AU10">
        <v>148</v>
      </c>
      <c r="AV10">
        <v>243</v>
      </c>
      <c r="AW10">
        <v>119</v>
      </c>
      <c r="AX10">
        <v>17689</v>
      </c>
      <c r="AY10">
        <v>3751</v>
      </c>
      <c r="AZ10">
        <v>7208</v>
      </c>
      <c r="BA10">
        <v>6730</v>
      </c>
      <c r="BB10">
        <v>6291</v>
      </c>
      <c r="BC10">
        <v>1861</v>
      </c>
      <c r="BD10">
        <v>4100</v>
      </c>
      <c r="BE10">
        <v>330</v>
      </c>
      <c r="BF10">
        <v>2784</v>
      </c>
      <c r="BG10">
        <v>842</v>
      </c>
      <c r="BH10">
        <v>1474</v>
      </c>
      <c r="BI10">
        <v>468</v>
      </c>
      <c r="BJ10">
        <v>6706</v>
      </c>
      <c r="BK10">
        <v>1503</v>
      </c>
      <c r="BL10">
        <v>4999</v>
      </c>
      <c r="BM10">
        <v>204</v>
      </c>
      <c r="BN10">
        <v>12439</v>
      </c>
      <c r="BO10">
        <v>4574</v>
      </c>
      <c r="BP10">
        <v>7518</v>
      </c>
      <c r="BQ10">
        <v>347</v>
      </c>
      <c r="BR10">
        <v>2946</v>
      </c>
      <c r="BS10">
        <v>1053</v>
      </c>
      <c r="BT10">
        <v>1828</v>
      </c>
      <c r="BU10">
        <v>65</v>
      </c>
      <c r="BV10">
        <v>184327</v>
      </c>
      <c r="BW10">
        <v>71517</v>
      </c>
      <c r="BX10">
        <v>76310</v>
      </c>
      <c r="BY10">
        <v>36500</v>
      </c>
      <c r="BZ10">
        <v>99677</v>
      </c>
      <c r="CA10">
        <v>40688</v>
      </c>
      <c r="CB10">
        <v>48385</v>
      </c>
      <c r="CC10">
        <v>10604</v>
      </c>
      <c r="CD10">
        <v>30215</v>
      </c>
      <c r="CE10">
        <v>5466</v>
      </c>
      <c r="CF10">
        <v>12972</v>
      </c>
      <c r="CG10">
        <v>11777</v>
      </c>
    </row>
    <row r="11" spans="1:85">
      <c r="A11" t="s">
        <v>927</v>
      </c>
      <c r="B11">
        <v>14470</v>
      </c>
      <c r="C11">
        <v>4668</v>
      </c>
      <c r="D11">
        <v>7147</v>
      </c>
      <c r="E11">
        <v>2655</v>
      </c>
      <c r="F11">
        <v>412</v>
      </c>
      <c r="G11">
        <v>1</v>
      </c>
      <c r="H11">
        <v>19</v>
      </c>
      <c r="I11">
        <v>392</v>
      </c>
      <c r="J11">
        <v>573</v>
      </c>
      <c r="K11">
        <v>167</v>
      </c>
      <c r="L11">
        <v>269</v>
      </c>
      <c r="M11">
        <v>137</v>
      </c>
      <c r="N11">
        <v>650</v>
      </c>
      <c r="O11">
        <v>167</v>
      </c>
      <c r="P11">
        <v>360</v>
      </c>
      <c r="Q11">
        <v>123</v>
      </c>
      <c r="R11">
        <v>442</v>
      </c>
      <c r="S11">
        <v>79</v>
      </c>
      <c r="T11">
        <v>290</v>
      </c>
      <c r="U11">
        <v>73</v>
      </c>
      <c r="V11">
        <v>33</v>
      </c>
      <c r="W11">
        <v>14</v>
      </c>
      <c r="X11">
        <v>12</v>
      </c>
      <c r="Y11">
        <v>7</v>
      </c>
      <c r="Z11">
        <v>26</v>
      </c>
      <c r="AA11">
        <v>6</v>
      </c>
      <c r="AB11">
        <v>12</v>
      </c>
      <c r="AC11">
        <v>8</v>
      </c>
      <c r="AD11">
        <v>6</v>
      </c>
      <c r="AE11">
        <v>1</v>
      </c>
      <c r="AF11">
        <v>5</v>
      </c>
      <c r="AG11" t="s">
        <v>19</v>
      </c>
      <c r="AH11">
        <v>152</v>
      </c>
      <c r="AI11">
        <v>18</v>
      </c>
      <c r="AJ11">
        <v>103</v>
      </c>
      <c r="AK11">
        <v>31</v>
      </c>
      <c r="AL11">
        <v>184</v>
      </c>
      <c r="AM11">
        <v>20</v>
      </c>
      <c r="AN11">
        <v>139</v>
      </c>
      <c r="AO11">
        <v>25</v>
      </c>
      <c r="AP11">
        <v>27</v>
      </c>
      <c r="AQ11">
        <v>15</v>
      </c>
      <c r="AR11">
        <v>11</v>
      </c>
      <c r="AS11">
        <v>1</v>
      </c>
      <c r="AT11">
        <v>14</v>
      </c>
      <c r="AU11">
        <v>5</v>
      </c>
      <c r="AV11">
        <v>8</v>
      </c>
      <c r="AW11">
        <v>1</v>
      </c>
      <c r="AX11">
        <v>672</v>
      </c>
      <c r="AY11">
        <v>156</v>
      </c>
      <c r="AZ11">
        <v>334</v>
      </c>
      <c r="BA11">
        <v>182</v>
      </c>
      <c r="BB11">
        <v>266</v>
      </c>
      <c r="BC11">
        <v>94</v>
      </c>
      <c r="BD11">
        <v>162</v>
      </c>
      <c r="BE11">
        <v>10</v>
      </c>
      <c r="BF11">
        <v>112</v>
      </c>
      <c r="BG11">
        <v>24</v>
      </c>
      <c r="BH11">
        <v>69</v>
      </c>
      <c r="BI11">
        <v>19</v>
      </c>
      <c r="BJ11">
        <v>379</v>
      </c>
      <c r="BK11">
        <v>73</v>
      </c>
      <c r="BL11">
        <v>300</v>
      </c>
      <c r="BM11">
        <v>6</v>
      </c>
      <c r="BN11">
        <v>555</v>
      </c>
      <c r="BO11">
        <v>161</v>
      </c>
      <c r="BP11">
        <v>388</v>
      </c>
      <c r="BQ11">
        <v>6</v>
      </c>
      <c r="BR11">
        <v>165</v>
      </c>
      <c r="BS11">
        <v>52</v>
      </c>
      <c r="BT11">
        <v>108</v>
      </c>
      <c r="BU11">
        <v>5</v>
      </c>
      <c r="BV11">
        <v>8970</v>
      </c>
      <c r="BW11">
        <v>3384</v>
      </c>
      <c r="BX11">
        <v>4298</v>
      </c>
      <c r="BY11">
        <v>1288</v>
      </c>
      <c r="BZ11">
        <v>5725</v>
      </c>
      <c r="CA11">
        <v>2403</v>
      </c>
      <c r="CB11">
        <v>2902</v>
      </c>
      <c r="CC11">
        <v>420</v>
      </c>
      <c r="CD11">
        <v>1439</v>
      </c>
      <c r="CE11">
        <v>362</v>
      </c>
      <c r="CF11">
        <v>658</v>
      </c>
      <c r="CG11">
        <v>419</v>
      </c>
    </row>
    <row r="12" spans="1:85">
      <c r="A12" t="s">
        <v>926</v>
      </c>
      <c r="B12">
        <v>4819</v>
      </c>
      <c r="C12">
        <v>1580</v>
      </c>
      <c r="D12">
        <v>2591</v>
      </c>
      <c r="E12">
        <v>648</v>
      </c>
      <c r="F12">
        <v>151</v>
      </c>
      <c r="G12" t="s">
        <v>19</v>
      </c>
      <c r="H12">
        <v>7</v>
      </c>
      <c r="I12">
        <v>144</v>
      </c>
      <c r="J12">
        <v>192</v>
      </c>
      <c r="K12">
        <v>61</v>
      </c>
      <c r="L12">
        <v>106</v>
      </c>
      <c r="M12">
        <v>25</v>
      </c>
      <c r="N12">
        <v>293</v>
      </c>
      <c r="O12">
        <v>78</v>
      </c>
      <c r="P12">
        <v>187</v>
      </c>
      <c r="Q12">
        <v>28</v>
      </c>
      <c r="R12">
        <v>172</v>
      </c>
      <c r="S12">
        <v>27</v>
      </c>
      <c r="T12">
        <v>118</v>
      </c>
      <c r="U12">
        <v>27</v>
      </c>
      <c r="V12">
        <v>12</v>
      </c>
      <c r="W12" t="s">
        <v>19</v>
      </c>
      <c r="X12">
        <v>3</v>
      </c>
      <c r="Y12">
        <v>9</v>
      </c>
      <c r="Z12">
        <v>13</v>
      </c>
      <c r="AA12">
        <v>1</v>
      </c>
      <c r="AB12">
        <v>6</v>
      </c>
      <c r="AC12">
        <v>6</v>
      </c>
      <c r="AD12">
        <v>5</v>
      </c>
      <c r="AE12">
        <v>1</v>
      </c>
      <c r="AF12">
        <v>4</v>
      </c>
      <c r="AG12" t="s">
        <v>19</v>
      </c>
      <c r="AH12">
        <v>53</v>
      </c>
      <c r="AI12">
        <v>8</v>
      </c>
      <c r="AJ12">
        <v>41</v>
      </c>
      <c r="AK12">
        <v>4</v>
      </c>
      <c r="AL12">
        <v>78</v>
      </c>
      <c r="AM12">
        <v>13</v>
      </c>
      <c r="AN12">
        <v>60</v>
      </c>
      <c r="AO12">
        <v>5</v>
      </c>
      <c r="AP12">
        <v>7</v>
      </c>
      <c r="AQ12">
        <v>3</v>
      </c>
      <c r="AR12">
        <v>1</v>
      </c>
      <c r="AS12">
        <v>3</v>
      </c>
      <c r="AT12">
        <v>4</v>
      </c>
      <c r="AU12">
        <v>1</v>
      </c>
      <c r="AV12">
        <v>3</v>
      </c>
      <c r="AW12" t="s">
        <v>19</v>
      </c>
      <c r="AX12">
        <v>427</v>
      </c>
      <c r="AY12">
        <v>113</v>
      </c>
      <c r="AZ12">
        <v>238</v>
      </c>
      <c r="BA12">
        <v>76</v>
      </c>
      <c r="BB12">
        <v>59</v>
      </c>
      <c r="BC12">
        <v>17</v>
      </c>
      <c r="BD12">
        <v>39</v>
      </c>
      <c r="BE12">
        <v>3</v>
      </c>
      <c r="BF12">
        <v>94</v>
      </c>
      <c r="BG12">
        <v>34</v>
      </c>
      <c r="BH12">
        <v>58</v>
      </c>
      <c r="BI12">
        <v>2</v>
      </c>
      <c r="BJ12">
        <v>134</v>
      </c>
      <c r="BK12">
        <v>15</v>
      </c>
      <c r="BL12">
        <v>116</v>
      </c>
      <c r="BM12">
        <v>3</v>
      </c>
      <c r="BN12">
        <v>177</v>
      </c>
      <c r="BO12">
        <v>50</v>
      </c>
      <c r="BP12">
        <v>123</v>
      </c>
      <c r="BQ12">
        <v>4</v>
      </c>
      <c r="BR12">
        <v>39</v>
      </c>
      <c r="BS12">
        <v>14</v>
      </c>
      <c r="BT12">
        <v>24</v>
      </c>
      <c r="BU12">
        <v>1</v>
      </c>
      <c r="BV12">
        <v>2620</v>
      </c>
      <c r="BW12">
        <v>1078</v>
      </c>
      <c r="BX12">
        <v>1328</v>
      </c>
      <c r="BY12">
        <v>214</v>
      </c>
      <c r="BZ12">
        <v>1639</v>
      </c>
      <c r="CA12">
        <v>657</v>
      </c>
      <c r="CB12">
        <v>911</v>
      </c>
      <c r="CC12">
        <v>71</v>
      </c>
      <c r="CD12">
        <v>500</v>
      </c>
      <c r="CE12">
        <v>107</v>
      </c>
      <c r="CF12">
        <v>271</v>
      </c>
      <c r="CG12">
        <v>122</v>
      </c>
    </row>
    <row r="13" spans="1:85">
      <c r="A13" t="s">
        <v>925</v>
      </c>
      <c r="B13">
        <v>4479</v>
      </c>
      <c r="C13">
        <v>1423</v>
      </c>
      <c r="D13">
        <v>2480</v>
      </c>
      <c r="E13">
        <v>576</v>
      </c>
      <c r="F13">
        <v>168</v>
      </c>
      <c r="G13" t="s">
        <v>19</v>
      </c>
      <c r="H13">
        <v>11</v>
      </c>
      <c r="I13">
        <v>157</v>
      </c>
      <c r="J13">
        <v>224</v>
      </c>
      <c r="K13">
        <v>58</v>
      </c>
      <c r="L13">
        <v>141</v>
      </c>
      <c r="M13">
        <v>25</v>
      </c>
      <c r="N13">
        <v>159</v>
      </c>
      <c r="O13">
        <v>36</v>
      </c>
      <c r="P13">
        <v>99</v>
      </c>
      <c r="Q13">
        <v>24</v>
      </c>
      <c r="R13">
        <v>161</v>
      </c>
      <c r="S13">
        <v>27</v>
      </c>
      <c r="T13">
        <v>115</v>
      </c>
      <c r="U13">
        <v>19</v>
      </c>
      <c r="V13">
        <v>6</v>
      </c>
      <c r="W13">
        <v>1</v>
      </c>
      <c r="X13">
        <v>4</v>
      </c>
      <c r="Y13">
        <v>1</v>
      </c>
      <c r="Z13">
        <v>10</v>
      </c>
      <c r="AA13">
        <v>4</v>
      </c>
      <c r="AB13">
        <v>5</v>
      </c>
      <c r="AC13">
        <v>1</v>
      </c>
      <c r="AD13" t="s">
        <v>19</v>
      </c>
      <c r="AE13" t="s">
        <v>19</v>
      </c>
      <c r="AF13" t="s">
        <v>19</v>
      </c>
      <c r="AG13" t="s">
        <v>19</v>
      </c>
      <c r="AH13">
        <v>76</v>
      </c>
      <c r="AI13">
        <v>10</v>
      </c>
      <c r="AJ13">
        <v>56</v>
      </c>
      <c r="AK13">
        <v>10</v>
      </c>
      <c r="AL13">
        <v>58</v>
      </c>
      <c r="AM13">
        <v>8</v>
      </c>
      <c r="AN13">
        <v>45</v>
      </c>
      <c r="AO13">
        <v>5</v>
      </c>
      <c r="AP13">
        <v>5</v>
      </c>
      <c r="AQ13">
        <v>3</v>
      </c>
      <c r="AR13">
        <v>1</v>
      </c>
      <c r="AS13">
        <v>1</v>
      </c>
      <c r="AT13">
        <v>6</v>
      </c>
      <c r="AU13">
        <v>1</v>
      </c>
      <c r="AV13">
        <v>4</v>
      </c>
      <c r="AW13">
        <v>1</v>
      </c>
      <c r="AX13">
        <v>310</v>
      </c>
      <c r="AY13">
        <v>65</v>
      </c>
      <c r="AZ13">
        <v>206</v>
      </c>
      <c r="BA13">
        <v>39</v>
      </c>
      <c r="BB13">
        <v>61</v>
      </c>
      <c r="BC13">
        <v>8</v>
      </c>
      <c r="BD13">
        <v>50</v>
      </c>
      <c r="BE13">
        <v>3</v>
      </c>
      <c r="BF13">
        <v>79</v>
      </c>
      <c r="BG13">
        <v>26</v>
      </c>
      <c r="BH13">
        <v>48</v>
      </c>
      <c r="BI13">
        <v>5</v>
      </c>
      <c r="BJ13">
        <v>115</v>
      </c>
      <c r="BK13">
        <v>23</v>
      </c>
      <c r="BL13">
        <v>92</v>
      </c>
      <c r="BM13" t="s">
        <v>19</v>
      </c>
      <c r="BN13">
        <v>195</v>
      </c>
      <c r="BO13">
        <v>69</v>
      </c>
      <c r="BP13">
        <v>122</v>
      </c>
      <c r="BQ13">
        <v>4</v>
      </c>
      <c r="BR13">
        <v>42</v>
      </c>
      <c r="BS13">
        <v>17</v>
      </c>
      <c r="BT13">
        <v>24</v>
      </c>
      <c r="BU13">
        <v>1</v>
      </c>
      <c r="BV13">
        <v>2502</v>
      </c>
      <c r="BW13">
        <v>1019</v>
      </c>
      <c r="BX13">
        <v>1289</v>
      </c>
      <c r="BY13">
        <v>194</v>
      </c>
      <c r="BZ13">
        <v>1488</v>
      </c>
      <c r="CA13">
        <v>588</v>
      </c>
      <c r="CB13">
        <v>862</v>
      </c>
      <c r="CC13">
        <v>38</v>
      </c>
      <c r="CD13">
        <v>505</v>
      </c>
      <c r="CE13">
        <v>92</v>
      </c>
      <c r="CF13">
        <v>307</v>
      </c>
      <c r="CG13">
        <v>106</v>
      </c>
    </row>
    <row r="14" spans="1:85">
      <c r="A14" t="s">
        <v>924</v>
      </c>
      <c r="B14">
        <v>5186</v>
      </c>
      <c r="C14">
        <v>2382</v>
      </c>
      <c r="D14">
        <v>2029</v>
      </c>
      <c r="E14">
        <v>775</v>
      </c>
      <c r="F14">
        <v>223</v>
      </c>
      <c r="G14">
        <v>1</v>
      </c>
      <c r="H14">
        <v>11</v>
      </c>
      <c r="I14">
        <v>211</v>
      </c>
      <c r="J14">
        <v>250</v>
      </c>
      <c r="K14">
        <v>95</v>
      </c>
      <c r="L14">
        <v>110</v>
      </c>
      <c r="M14">
        <v>45</v>
      </c>
      <c r="N14">
        <v>258</v>
      </c>
      <c r="O14">
        <v>61</v>
      </c>
      <c r="P14">
        <v>162</v>
      </c>
      <c r="Q14">
        <v>35</v>
      </c>
      <c r="R14">
        <v>225</v>
      </c>
      <c r="S14">
        <v>34</v>
      </c>
      <c r="T14">
        <v>157</v>
      </c>
      <c r="U14">
        <v>34</v>
      </c>
      <c r="V14">
        <v>24</v>
      </c>
      <c r="W14">
        <v>5</v>
      </c>
      <c r="X14">
        <v>8</v>
      </c>
      <c r="Y14">
        <v>11</v>
      </c>
      <c r="Z14">
        <v>13</v>
      </c>
      <c r="AA14">
        <v>4</v>
      </c>
      <c r="AB14">
        <v>6</v>
      </c>
      <c r="AC14">
        <v>3</v>
      </c>
      <c r="AD14">
        <v>1</v>
      </c>
      <c r="AE14">
        <v>1</v>
      </c>
      <c r="AF14" t="s">
        <v>19</v>
      </c>
      <c r="AG14" t="s">
        <v>19</v>
      </c>
      <c r="AH14">
        <v>68</v>
      </c>
      <c r="AI14">
        <v>8</v>
      </c>
      <c r="AJ14">
        <v>54</v>
      </c>
      <c r="AK14">
        <v>6</v>
      </c>
      <c r="AL14">
        <v>99</v>
      </c>
      <c r="AM14">
        <v>8</v>
      </c>
      <c r="AN14">
        <v>82</v>
      </c>
      <c r="AO14">
        <v>9</v>
      </c>
      <c r="AP14">
        <v>12</v>
      </c>
      <c r="AQ14">
        <v>5</v>
      </c>
      <c r="AR14">
        <v>4</v>
      </c>
      <c r="AS14">
        <v>3</v>
      </c>
      <c r="AT14">
        <v>8</v>
      </c>
      <c r="AU14">
        <v>3</v>
      </c>
      <c r="AV14">
        <v>3</v>
      </c>
      <c r="AW14">
        <v>2</v>
      </c>
      <c r="AX14">
        <v>195</v>
      </c>
      <c r="AY14">
        <v>81</v>
      </c>
      <c r="AZ14">
        <v>44</v>
      </c>
      <c r="BA14">
        <v>70</v>
      </c>
      <c r="BB14">
        <v>121</v>
      </c>
      <c r="BC14">
        <v>37</v>
      </c>
      <c r="BD14">
        <v>80</v>
      </c>
      <c r="BE14">
        <v>4</v>
      </c>
      <c r="BF14">
        <v>46</v>
      </c>
      <c r="BG14">
        <v>20</v>
      </c>
      <c r="BH14">
        <v>24</v>
      </c>
      <c r="BI14">
        <v>2</v>
      </c>
      <c r="BJ14">
        <v>127</v>
      </c>
      <c r="BK14">
        <v>36</v>
      </c>
      <c r="BL14">
        <v>91</v>
      </c>
      <c r="BM14" t="s">
        <v>19</v>
      </c>
      <c r="BN14">
        <v>289</v>
      </c>
      <c r="BO14">
        <v>117</v>
      </c>
      <c r="BP14">
        <v>172</v>
      </c>
      <c r="BQ14" t="s">
        <v>19</v>
      </c>
      <c r="BR14">
        <v>60</v>
      </c>
      <c r="BS14">
        <v>25</v>
      </c>
      <c r="BT14">
        <v>35</v>
      </c>
      <c r="BU14" t="s">
        <v>19</v>
      </c>
      <c r="BV14">
        <v>2899</v>
      </c>
      <c r="BW14">
        <v>1744</v>
      </c>
      <c r="BX14">
        <v>906</v>
      </c>
      <c r="BY14">
        <v>249</v>
      </c>
      <c r="BZ14">
        <v>1631</v>
      </c>
      <c r="CA14">
        <v>991</v>
      </c>
      <c r="CB14">
        <v>571</v>
      </c>
      <c r="CC14">
        <v>69</v>
      </c>
      <c r="CD14">
        <v>553</v>
      </c>
      <c r="CE14">
        <v>156</v>
      </c>
      <c r="CF14">
        <v>272</v>
      </c>
      <c r="CG14">
        <v>125</v>
      </c>
    </row>
    <row r="15" spans="1:85">
      <c r="A15" t="s">
        <v>923</v>
      </c>
      <c r="B15">
        <v>7628</v>
      </c>
      <c r="C15">
        <v>3501</v>
      </c>
      <c r="D15">
        <v>2965</v>
      </c>
      <c r="E15">
        <v>1162</v>
      </c>
      <c r="F15">
        <v>286</v>
      </c>
      <c r="G15">
        <v>1</v>
      </c>
      <c r="H15">
        <v>11</v>
      </c>
      <c r="I15">
        <v>274</v>
      </c>
      <c r="J15">
        <v>366</v>
      </c>
      <c r="K15">
        <v>126</v>
      </c>
      <c r="L15">
        <v>165</v>
      </c>
      <c r="M15">
        <v>75</v>
      </c>
      <c r="N15">
        <v>298</v>
      </c>
      <c r="O15">
        <v>88</v>
      </c>
      <c r="P15">
        <v>159</v>
      </c>
      <c r="Q15">
        <v>51</v>
      </c>
      <c r="R15">
        <v>264</v>
      </c>
      <c r="S15">
        <v>59</v>
      </c>
      <c r="T15">
        <v>151</v>
      </c>
      <c r="U15">
        <v>54</v>
      </c>
      <c r="V15">
        <v>10</v>
      </c>
      <c r="W15">
        <v>4</v>
      </c>
      <c r="X15">
        <v>4</v>
      </c>
      <c r="Y15">
        <v>2</v>
      </c>
      <c r="Z15">
        <v>11</v>
      </c>
      <c r="AA15">
        <v>5</v>
      </c>
      <c r="AB15">
        <v>5</v>
      </c>
      <c r="AC15">
        <v>1</v>
      </c>
      <c r="AD15" t="s">
        <v>19</v>
      </c>
      <c r="AE15" t="s">
        <v>19</v>
      </c>
      <c r="AF15" t="s">
        <v>19</v>
      </c>
      <c r="AG15" t="s">
        <v>19</v>
      </c>
      <c r="AH15">
        <v>107</v>
      </c>
      <c r="AI15">
        <v>17</v>
      </c>
      <c r="AJ15">
        <v>62</v>
      </c>
      <c r="AK15">
        <v>28</v>
      </c>
      <c r="AL15">
        <v>118</v>
      </c>
      <c r="AM15">
        <v>24</v>
      </c>
      <c r="AN15">
        <v>76</v>
      </c>
      <c r="AO15">
        <v>18</v>
      </c>
      <c r="AP15">
        <v>10</v>
      </c>
      <c r="AQ15">
        <v>6</v>
      </c>
      <c r="AR15">
        <v>1</v>
      </c>
      <c r="AS15">
        <v>3</v>
      </c>
      <c r="AT15">
        <v>8</v>
      </c>
      <c r="AU15">
        <v>3</v>
      </c>
      <c r="AV15">
        <v>3</v>
      </c>
      <c r="AW15">
        <v>2</v>
      </c>
      <c r="AX15">
        <v>646</v>
      </c>
      <c r="AY15">
        <v>232</v>
      </c>
      <c r="AZ15">
        <v>248</v>
      </c>
      <c r="BA15">
        <v>166</v>
      </c>
      <c r="BB15">
        <v>79</v>
      </c>
      <c r="BC15">
        <v>29</v>
      </c>
      <c r="BD15">
        <v>47</v>
      </c>
      <c r="BE15">
        <v>3</v>
      </c>
      <c r="BF15">
        <v>137</v>
      </c>
      <c r="BG15">
        <v>69</v>
      </c>
      <c r="BH15">
        <v>48</v>
      </c>
      <c r="BI15">
        <v>20</v>
      </c>
      <c r="BJ15">
        <v>119</v>
      </c>
      <c r="BK15">
        <v>21</v>
      </c>
      <c r="BL15">
        <v>97</v>
      </c>
      <c r="BM15">
        <v>1</v>
      </c>
      <c r="BN15">
        <v>362</v>
      </c>
      <c r="BO15">
        <v>157</v>
      </c>
      <c r="BP15">
        <v>199</v>
      </c>
      <c r="BQ15">
        <v>6</v>
      </c>
      <c r="BR15">
        <v>60</v>
      </c>
      <c r="BS15">
        <v>21</v>
      </c>
      <c r="BT15">
        <v>39</v>
      </c>
      <c r="BU15" t="s">
        <v>19</v>
      </c>
      <c r="BV15">
        <v>4382</v>
      </c>
      <c r="BW15">
        <v>2514</v>
      </c>
      <c r="BX15">
        <v>1507</v>
      </c>
      <c r="BY15">
        <v>361</v>
      </c>
      <c r="BZ15">
        <v>2280</v>
      </c>
      <c r="CA15">
        <v>1180</v>
      </c>
      <c r="CB15">
        <v>1015</v>
      </c>
      <c r="CC15">
        <v>85</v>
      </c>
      <c r="CD15">
        <v>689</v>
      </c>
      <c r="CE15">
        <v>205</v>
      </c>
      <c r="CF15">
        <v>333</v>
      </c>
      <c r="CG15">
        <v>151</v>
      </c>
    </row>
    <row r="16" spans="1:85">
      <c r="A16" t="s">
        <v>922</v>
      </c>
      <c r="B16">
        <v>3933</v>
      </c>
      <c r="C16">
        <v>855</v>
      </c>
      <c r="D16">
        <v>2512</v>
      </c>
      <c r="E16">
        <v>566</v>
      </c>
      <c r="F16">
        <v>154</v>
      </c>
      <c r="G16" t="s">
        <v>19</v>
      </c>
      <c r="H16">
        <v>11</v>
      </c>
      <c r="I16">
        <v>143</v>
      </c>
      <c r="J16">
        <v>199</v>
      </c>
      <c r="K16">
        <v>50</v>
      </c>
      <c r="L16">
        <v>112</v>
      </c>
      <c r="M16">
        <v>37</v>
      </c>
      <c r="N16">
        <v>165</v>
      </c>
      <c r="O16">
        <v>8</v>
      </c>
      <c r="P16">
        <v>124</v>
      </c>
      <c r="Q16">
        <v>33</v>
      </c>
      <c r="R16">
        <v>174</v>
      </c>
      <c r="S16">
        <v>14</v>
      </c>
      <c r="T16">
        <v>131</v>
      </c>
      <c r="U16">
        <v>29</v>
      </c>
      <c r="V16">
        <v>21</v>
      </c>
      <c r="W16">
        <v>3</v>
      </c>
      <c r="X16">
        <v>15</v>
      </c>
      <c r="Y16">
        <v>3</v>
      </c>
      <c r="Z16">
        <v>20</v>
      </c>
      <c r="AA16">
        <v>1</v>
      </c>
      <c r="AB16">
        <v>17</v>
      </c>
      <c r="AC16">
        <v>2</v>
      </c>
      <c r="AD16" t="s">
        <v>19</v>
      </c>
      <c r="AE16" t="s">
        <v>19</v>
      </c>
      <c r="AF16" t="s">
        <v>19</v>
      </c>
      <c r="AG16" t="s">
        <v>19</v>
      </c>
      <c r="AH16">
        <v>67</v>
      </c>
      <c r="AI16">
        <v>8</v>
      </c>
      <c r="AJ16">
        <v>46</v>
      </c>
      <c r="AK16">
        <v>13</v>
      </c>
      <c r="AL16">
        <v>61</v>
      </c>
      <c r="AM16">
        <v>2</v>
      </c>
      <c r="AN16">
        <v>50</v>
      </c>
      <c r="AO16">
        <v>9</v>
      </c>
      <c r="AP16">
        <v>1</v>
      </c>
      <c r="AQ16" t="s">
        <v>19</v>
      </c>
      <c r="AR16" t="s">
        <v>19</v>
      </c>
      <c r="AS16">
        <v>1</v>
      </c>
      <c r="AT16">
        <v>4</v>
      </c>
      <c r="AU16" t="s">
        <v>19</v>
      </c>
      <c r="AV16">
        <v>3</v>
      </c>
      <c r="AW16">
        <v>1</v>
      </c>
      <c r="AX16">
        <v>244</v>
      </c>
      <c r="AY16">
        <v>19</v>
      </c>
      <c r="AZ16">
        <v>169</v>
      </c>
      <c r="BA16">
        <v>56</v>
      </c>
      <c r="BB16">
        <v>95</v>
      </c>
      <c r="BC16">
        <v>3</v>
      </c>
      <c r="BD16">
        <v>91</v>
      </c>
      <c r="BE16">
        <v>1</v>
      </c>
      <c r="BF16">
        <v>43</v>
      </c>
      <c r="BG16">
        <v>9</v>
      </c>
      <c r="BH16">
        <v>28</v>
      </c>
      <c r="BI16">
        <v>6</v>
      </c>
      <c r="BJ16">
        <v>95</v>
      </c>
      <c r="BK16">
        <v>3</v>
      </c>
      <c r="BL16">
        <v>92</v>
      </c>
      <c r="BM16" t="s">
        <v>19</v>
      </c>
      <c r="BN16">
        <v>182</v>
      </c>
      <c r="BO16">
        <v>49</v>
      </c>
      <c r="BP16">
        <v>132</v>
      </c>
      <c r="BQ16">
        <v>1</v>
      </c>
      <c r="BR16">
        <v>32</v>
      </c>
      <c r="BS16">
        <v>6</v>
      </c>
      <c r="BT16">
        <v>26</v>
      </c>
      <c r="BU16" t="s">
        <v>19</v>
      </c>
      <c r="BV16">
        <v>2190</v>
      </c>
      <c r="BW16">
        <v>682</v>
      </c>
      <c r="BX16">
        <v>1321</v>
      </c>
      <c r="BY16">
        <v>187</v>
      </c>
      <c r="BZ16">
        <v>1391</v>
      </c>
      <c r="CA16">
        <v>458</v>
      </c>
      <c r="CB16">
        <v>887</v>
      </c>
      <c r="CC16">
        <v>46</v>
      </c>
      <c r="CD16">
        <v>392</v>
      </c>
      <c r="CE16">
        <v>18</v>
      </c>
      <c r="CF16">
        <v>301</v>
      </c>
      <c r="CG16">
        <v>73</v>
      </c>
    </row>
    <row r="17" spans="1:85">
      <c r="A17" t="s">
        <v>921</v>
      </c>
      <c r="B17">
        <v>5066</v>
      </c>
      <c r="C17">
        <v>1497</v>
      </c>
      <c r="D17">
        <v>2929</v>
      </c>
      <c r="E17">
        <v>640</v>
      </c>
      <c r="F17">
        <v>173</v>
      </c>
      <c r="G17">
        <v>2</v>
      </c>
      <c r="H17">
        <v>7</v>
      </c>
      <c r="I17">
        <v>164</v>
      </c>
      <c r="J17">
        <v>212</v>
      </c>
      <c r="K17">
        <v>63</v>
      </c>
      <c r="L17">
        <v>129</v>
      </c>
      <c r="M17">
        <v>20</v>
      </c>
      <c r="N17">
        <v>278</v>
      </c>
      <c r="O17">
        <v>69</v>
      </c>
      <c r="P17">
        <v>179</v>
      </c>
      <c r="Q17">
        <v>30</v>
      </c>
      <c r="R17">
        <v>181</v>
      </c>
      <c r="S17">
        <v>30</v>
      </c>
      <c r="T17">
        <v>138</v>
      </c>
      <c r="U17">
        <v>13</v>
      </c>
      <c r="V17">
        <v>10</v>
      </c>
      <c r="W17">
        <v>2</v>
      </c>
      <c r="X17">
        <v>7</v>
      </c>
      <c r="Y17">
        <v>1</v>
      </c>
      <c r="Z17">
        <v>8</v>
      </c>
      <c r="AA17">
        <v>2</v>
      </c>
      <c r="AB17">
        <v>5</v>
      </c>
      <c r="AC17">
        <v>1</v>
      </c>
      <c r="AD17" t="s">
        <v>19</v>
      </c>
      <c r="AE17" t="s">
        <v>19</v>
      </c>
      <c r="AF17" t="s">
        <v>19</v>
      </c>
      <c r="AG17" t="s">
        <v>19</v>
      </c>
      <c r="AH17">
        <v>47</v>
      </c>
      <c r="AI17">
        <v>4</v>
      </c>
      <c r="AJ17">
        <v>37</v>
      </c>
      <c r="AK17">
        <v>6</v>
      </c>
      <c r="AL17">
        <v>95</v>
      </c>
      <c r="AM17">
        <v>15</v>
      </c>
      <c r="AN17">
        <v>76</v>
      </c>
      <c r="AO17">
        <v>4</v>
      </c>
      <c r="AP17">
        <v>13</v>
      </c>
      <c r="AQ17">
        <v>7</v>
      </c>
      <c r="AR17">
        <v>6</v>
      </c>
      <c r="AS17" t="s">
        <v>19</v>
      </c>
      <c r="AT17">
        <v>8</v>
      </c>
      <c r="AU17" t="s">
        <v>19</v>
      </c>
      <c r="AV17">
        <v>7</v>
      </c>
      <c r="AW17">
        <v>1</v>
      </c>
      <c r="AX17">
        <v>215</v>
      </c>
      <c r="AY17">
        <v>84</v>
      </c>
      <c r="AZ17">
        <v>107</v>
      </c>
      <c r="BA17">
        <v>24</v>
      </c>
      <c r="BB17">
        <v>111</v>
      </c>
      <c r="BC17">
        <v>29</v>
      </c>
      <c r="BD17">
        <v>80</v>
      </c>
      <c r="BE17">
        <v>2</v>
      </c>
      <c r="BF17">
        <v>58</v>
      </c>
      <c r="BG17">
        <v>13</v>
      </c>
      <c r="BH17">
        <v>37</v>
      </c>
      <c r="BI17">
        <v>8</v>
      </c>
      <c r="BJ17">
        <v>126</v>
      </c>
      <c r="BK17">
        <v>23</v>
      </c>
      <c r="BL17">
        <v>101</v>
      </c>
      <c r="BM17">
        <v>2</v>
      </c>
      <c r="BN17">
        <v>229</v>
      </c>
      <c r="BO17">
        <v>71</v>
      </c>
      <c r="BP17">
        <v>157</v>
      </c>
      <c r="BQ17">
        <v>1</v>
      </c>
      <c r="BR17">
        <v>53</v>
      </c>
      <c r="BS17">
        <v>17</v>
      </c>
      <c r="BT17">
        <v>36</v>
      </c>
      <c r="BU17" t="s">
        <v>19</v>
      </c>
      <c r="BV17">
        <v>2928</v>
      </c>
      <c r="BW17">
        <v>1020</v>
      </c>
      <c r="BX17">
        <v>1667</v>
      </c>
      <c r="BY17">
        <v>241</v>
      </c>
      <c r="BZ17">
        <v>1769</v>
      </c>
      <c r="CA17">
        <v>593</v>
      </c>
      <c r="CB17">
        <v>1130</v>
      </c>
      <c r="CC17">
        <v>46</v>
      </c>
      <c r="CD17">
        <v>555</v>
      </c>
      <c r="CE17">
        <v>93</v>
      </c>
      <c r="CF17">
        <v>327</v>
      </c>
      <c r="CG17">
        <v>135</v>
      </c>
    </row>
    <row r="18" spans="1:85">
      <c r="A18" t="s">
        <v>920</v>
      </c>
      <c r="B18">
        <v>8163</v>
      </c>
      <c r="C18">
        <v>3023</v>
      </c>
      <c r="D18">
        <v>3174</v>
      </c>
      <c r="E18">
        <v>1966</v>
      </c>
      <c r="F18">
        <v>295</v>
      </c>
      <c r="G18">
        <v>4</v>
      </c>
      <c r="H18">
        <v>19</v>
      </c>
      <c r="I18">
        <v>272</v>
      </c>
      <c r="J18">
        <v>356</v>
      </c>
      <c r="K18">
        <v>91</v>
      </c>
      <c r="L18">
        <v>145</v>
      </c>
      <c r="M18">
        <v>120</v>
      </c>
      <c r="N18">
        <v>437</v>
      </c>
      <c r="O18">
        <v>107</v>
      </c>
      <c r="P18">
        <v>198</v>
      </c>
      <c r="Q18">
        <v>132</v>
      </c>
      <c r="R18">
        <v>289</v>
      </c>
      <c r="S18">
        <v>41</v>
      </c>
      <c r="T18">
        <v>142</v>
      </c>
      <c r="U18">
        <v>106</v>
      </c>
      <c r="V18">
        <v>54</v>
      </c>
      <c r="W18">
        <v>4</v>
      </c>
      <c r="X18">
        <v>4</v>
      </c>
      <c r="Y18">
        <v>46</v>
      </c>
      <c r="Z18">
        <v>15</v>
      </c>
      <c r="AA18">
        <v>1</v>
      </c>
      <c r="AB18">
        <v>4</v>
      </c>
      <c r="AC18">
        <v>10</v>
      </c>
      <c r="AD18">
        <v>2</v>
      </c>
      <c r="AE18" t="s">
        <v>19</v>
      </c>
      <c r="AF18" t="s">
        <v>19</v>
      </c>
      <c r="AG18">
        <v>2</v>
      </c>
      <c r="AH18">
        <v>96</v>
      </c>
      <c r="AI18">
        <v>7</v>
      </c>
      <c r="AJ18">
        <v>65</v>
      </c>
      <c r="AK18">
        <v>24</v>
      </c>
      <c r="AL18">
        <v>98</v>
      </c>
      <c r="AM18">
        <v>15</v>
      </c>
      <c r="AN18">
        <v>65</v>
      </c>
      <c r="AO18">
        <v>18</v>
      </c>
      <c r="AP18">
        <v>6</v>
      </c>
      <c r="AQ18">
        <v>3</v>
      </c>
      <c r="AR18">
        <v>2</v>
      </c>
      <c r="AS18">
        <v>1</v>
      </c>
      <c r="AT18">
        <v>18</v>
      </c>
      <c r="AU18">
        <v>11</v>
      </c>
      <c r="AV18">
        <v>2</v>
      </c>
      <c r="AW18">
        <v>5</v>
      </c>
      <c r="AX18">
        <v>486</v>
      </c>
      <c r="AY18">
        <v>129</v>
      </c>
      <c r="AZ18">
        <v>191</v>
      </c>
      <c r="BA18">
        <v>166</v>
      </c>
      <c r="BB18">
        <v>163</v>
      </c>
      <c r="BC18">
        <v>55</v>
      </c>
      <c r="BD18">
        <v>102</v>
      </c>
      <c r="BE18">
        <v>6</v>
      </c>
      <c r="BF18">
        <v>99</v>
      </c>
      <c r="BG18">
        <v>31</v>
      </c>
      <c r="BH18">
        <v>54</v>
      </c>
      <c r="BI18">
        <v>14</v>
      </c>
      <c r="BJ18">
        <v>184</v>
      </c>
      <c r="BK18">
        <v>40</v>
      </c>
      <c r="BL18">
        <v>141</v>
      </c>
      <c r="BM18">
        <v>3</v>
      </c>
      <c r="BN18">
        <v>336</v>
      </c>
      <c r="BO18">
        <v>125</v>
      </c>
      <c r="BP18">
        <v>208</v>
      </c>
      <c r="BQ18">
        <v>3</v>
      </c>
      <c r="BR18">
        <v>64</v>
      </c>
      <c r="BS18">
        <v>26</v>
      </c>
      <c r="BT18">
        <v>38</v>
      </c>
      <c r="BU18" t="s">
        <v>19</v>
      </c>
      <c r="BV18">
        <v>4768</v>
      </c>
      <c r="BW18">
        <v>2247</v>
      </c>
      <c r="BX18">
        <v>1639</v>
      </c>
      <c r="BY18">
        <v>882</v>
      </c>
      <c r="BZ18">
        <v>2206</v>
      </c>
      <c r="CA18">
        <v>1022</v>
      </c>
      <c r="CB18">
        <v>942</v>
      </c>
      <c r="CC18">
        <v>242</v>
      </c>
      <c r="CD18">
        <v>750</v>
      </c>
      <c r="CE18">
        <v>153</v>
      </c>
      <c r="CF18">
        <v>335</v>
      </c>
      <c r="CG18">
        <v>262</v>
      </c>
    </row>
    <row r="19" spans="1:85">
      <c r="A19" t="s">
        <v>919</v>
      </c>
      <c r="B19">
        <v>5347</v>
      </c>
      <c r="C19">
        <v>2111</v>
      </c>
      <c r="D19">
        <v>2014</v>
      </c>
      <c r="E19">
        <v>1222</v>
      </c>
      <c r="F19">
        <v>230</v>
      </c>
      <c r="G19">
        <v>1</v>
      </c>
      <c r="H19">
        <v>12</v>
      </c>
      <c r="I19">
        <v>217</v>
      </c>
      <c r="J19">
        <v>209</v>
      </c>
      <c r="K19">
        <v>63</v>
      </c>
      <c r="L19">
        <v>90</v>
      </c>
      <c r="M19">
        <v>56</v>
      </c>
      <c r="N19">
        <v>325</v>
      </c>
      <c r="O19">
        <v>80</v>
      </c>
      <c r="P19">
        <v>173</v>
      </c>
      <c r="Q19">
        <v>72</v>
      </c>
      <c r="R19">
        <v>208</v>
      </c>
      <c r="S19">
        <v>29</v>
      </c>
      <c r="T19">
        <v>132</v>
      </c>
      <c r="U19">
        <v>47</v>
      </c>
      <c r="V19">
        <v>5</v>
      </c>
      <c r="W19" t="s">
        <v>19</v>
      </c>
      <c r="X19">
        <v>2</v>
      </c>
      <c r="Y19">
        <v>3</v>
      </c>
      <c r="Z19">
        <v>10</v>
      </c>
      <c r="AA19">
        <v>2</v>
      </c>
      <c r="AB19">
        <v>5</v>
      </c>
      <c r="AC19">
        <v>3</v>
      </c>
      <c r="AD19">
        <v>1</v>
      </c>
      <c r="AE19">
        <v>1</v>
      </c>
      <c r="AF19" t="s">
        <v>19</v>
      </c>
      <c r="AG19" t="s">
        <v>19</v>
      </c>
      <c r="AH19">
        <v>71</v>
      </c>
      <c r="AI19">
        <v>9</v>
      </c>
      <c r="AJ19">
        <v>40</v>
      </c>
      <c r="AK19">
        <v>22</v>
      </c>
      <c r="AL19">
        <v>106</v>
      </c>
      <c r="AM19">
        <v>14</v>
      </c>
      <c r="AN19">
        <v>79</v>
      </c>
      <c r="AO19">
        <v>13</v>
      </c>
      <c r="AP19">
        <v>8</v>
      </c>
      <c r="AQ19">
        <v>2</v>
      </c>
      <c r="AR19">
        <v>1</v>
      </c>
      <c r="AS19">
        <v>5</v>
      </c>
      <c r="AT19">
        <v>7</v>
      </c>
      <c r="AU19">
        <v>1</v>
      </c>
      <c r="AV19">
        <v>5</v>
      </c>
      <c r="AW19">
        <v>1</v>
      </c>
      <c r="AX19">
        <v>323</v>
      </c>
      <c r="AY19">
        <v>59</v>
      </c>
      <c r="AZ19">
        <v>149</v>
      </c>
      <c r="BA19">
        <v>115</v>
      </c>
      <c r="BB19">
        <v>111</v>
      </c>
      <c r="BC19">
        <v>35</v>
      </c>
      <c r="BD19">
        <v>71</v>
      </c>
      <c r="BE19">
        <v>5</v>
      </c>
      <c r="BF19">
        <v>100</v>
      </c>
      <c r="BG19">
        <v>47</v>
      </c>
      <c r="BH19">
        <v>45</v>
      </c>
      <c r="BI19">
        <v>8</v>
      </c>
      <c r="BJ19">
        <v>101</v>
      </c>
      <c r="BK19">
        <v>40</v>
      </c>
      <c r="BL19">
        <v>59</v>
      </c>
      <c r="BM19">
        <v>2</v>
      </c>
      <c r="BN19">
        <v>242</v>
      </c>
      <c r="BO19">
        <v>113</v>
      </c>
      <c r="BP19">
        <v>123</v>
      </c>
      <c r="BQ19">
        <v>6</v>
      </c>
      <c r="BR19">
        <v>43</v>
      </c>
      <c r="BS19">
        <v>20</v>
      </c>
      <c r="BT19">
        <v>22</v>
      </c>
      <c r="BU19">
        <v>1</v>
      </c>
      <c r="BV19">
        <v>3048</v>
      </c>
      <c r="BW19">
        <v>1548</v>
      </c>
      <c r="BX19">
        <v>936</v>
      </c>
      <c r="BY19">
        <v>564</v>
      </c>
      <c r="BZ19">
        <v>1487</v>
      </c>
      <c r="CA19">
        <v>782</v>
      </c>
      <c r="CB19">
        <v>557</v>
      </c>
      <c r="CC19">
        <v>148</v>
      </c>
      <c r="CD19">
        <v>450</v>
      </c>
      <c r="CE19">
        <v>96</v>
      </c>
      <c r="CF19">
        <v>224</v>
      </c>
      <c r="CG19">
        <v>130</v>
      </c>
    </row>
    <row r="20" spans="1:85">
      <c r="A20" t="s">
        <v>918</v>
      </c>
      <c r="B20">
        <v>6168</v>
      </c>
      <c r="C20">
        <v>2015</v>
      </c>
      <c r="D20">
        <v>2719</v>
      </c>
      <c r="E20">
        <v>1434</v>
      </c>
      <c r="F20">
        <v>209</v>
      </c>
      <c r="G20" t="s">
        <v>19</v>
      </c>
      <c r="H20">
        <v>15</v>
      </c>
      <c r="I20">
        <v>194</v>
      </c>
      <c r="J20">
        <v>245</v>
      </c>
      <c r="K20">
        <v>65</v>
      </c>
      <c r="L20">
        <v>110</v>
      </c>
      <c r="M20">
        <v>70</v>
      </c>
      <c r="N20">
        <v>303</v>
      </c>
      <c r="O20">
        <v>62</v>
      </c>
      <c r="P20">
        <v>155</v>
      </c>
      <c r="Q20">
        <v>86</v>
      </c>
      <c r="R20">
        <v>218</v>
      </c>
      <c r="S20">
        <v>33</v>
      </c>
      <c r="T20">
        <v>135</v>
      </c>
      <c r="U20">
        <v>50</v>
      </c>
      <c r="V20">
        <v>13</v>
      </c>
      <c r="W20">
        <v>5</v>
      </c>
      <c r="X20">
        <v>6</v>
      </c>
      <c r="Y20">
        <v>2</v>
      </c>
      <c r="Z20">
        <v>11</v>
      </c>
      <c r="AA20">
        <v>2</v>
      </c>
      <c r="AB20">
        <v>9</v>
      </c>
      <c r="AC20" t="s">
        <v>19</v>
      </c>
      <c r="AD20">
        <v>2</v>
      </c>
      <c r="AE20">
        <v>1</v>
      </c>
      <c r="AF20">
        <v>1</v>
      </c>
      <c r="AG20" t="s">
        <v>19</v>
      </c>
      <c r="AH20">
        <v>58</v>
      </c>
      <c r="AI20">
        <v>5</v>
      </c>
      <c r="AJ20">
        <v>37</v>
      </c>
      <c r="AK20">
        <v>16</v>
      </c>
      <c r="AL20">
        <v>118</v>
      </c>
      <c r="AM20">
        <v>15</v>
      </c>
      <c r="AN20">
        <v>78</v>
      </c>
      <c r="AO20">
        <v>25</v>
      </c>
      <c r="AP20">
        <v>8</v>
      </c>
      <c r="AQ20">
        <v>1</v>
      </c>
      <c r="AR20">
        <v>2</v>
      </c>
      <c r="AS20">
        <v>5</v>
      </c>
      <c r="AT20">
        <v>8</v>
      </c>
      <c r="AU20">
        <v>4</v>
      </c>
      <c r="AV20">
        <v>2</v>
      </c>
      <c r="AW20">
        <v>2</v>
      </c>
      <c r="AX20">
        <v>412</v>
      </c>
      <c r="AY20">
        <v>100</v>
      </c>
      <c r="AZ20">
        <v>152</v>
      </c>
      <c r="BA20">
        <v>160</v>
      </c>
      <c r="BB20">
        <v>127</v>
      </c>
      <c r="BC20">
        <v>45</v>
      </c>
      <c r="BD20">
        <v>73</v>
      </c>
      <c r="BE20">
        <v>9</v>
      </c>
      <c r="BF20">
        <v>70</v>
      </c>
      <c r="BG20">
        <v>25</v>
      </c>
      <c r="BH20">
        <v>35</v>
      </c>
      <c r="BI20">
        <v>10</v>
      </c>
      <c r="BJ20">
        <v>129</v>
      </c>
      <c r="BK20">
        <v>30</v>
      </c>
      <c r="BL20">
        <v>98</v>
      </c>
      <c r="BM20">
        <v>1</v>
      </c>
      <c r="BN20">
        <v>233</v>
      </c>
      <c r="BO20">
        <v>81</v>
      </c>
      <c r="BP20">
        <v>150</v>
      </c>
      <c r="BQ20">
        <v>2</v>
      </c>
      <c r="BR20">
        <v>33</v>
      </c>
      <c r="BS20">
        <v>9</v>
      </c>
      <c r="BT20">
        <v>24</v>
      </c>
      <c r="BU20" t="s">
        <v>19</v>
      </c>
      <c r="BV20">
        <v>3757</v>
      </c>
      <c r="BW20">
        <v>1498</v>
      </c>
      <c r="BX20">
        <v>1552</v>
      </c>
      <c r="BY20">
        <v>707</v>
      </c>
      <c r="BZ20">
        <v>2115</v>
      </c>
      <c r="CA20">
        <v>870</v>
      </c>
      <c r="CB20">
        <v>1046</v>
      </c>
      <c r="CC20">
        <v>199</v>
      </c>
      <c r="CD20">
        <v>465</v>
      </c>
      <c r="CE20">
        <v>76</v>
      </c>
      <c r="CF20">
        <v>244</v>
      </c>
      <c r="CG20">
        <v>145</v>
      </c>
    </row>
    <row r="21" spans="1:85">
      <c r="A21" t="s">
        <v>917</v>
      </c>
      <c r="B21">
        <v>12810</v>
      </c>
      <c r="C21">
        <v>3651</v>
      </c>
      <c r="D21">
        <v>5204</v>
      </c>
      <c r="E21">
        <v>3955</v>
      </c>
      <c r="F21">
        <v>417</v>
      </c>
      <c r="G21">
        <v>2</v>
      </c>
      <c r="H21">
        <v>15</v>
      </c>
      <c r="I21">
        <v>400</v>
      </c>
      <c r="J21">
        <v>571</v>
      </c>
      <c r="K21">
        <v>117</v>
      </c>
      <c r="L21">
        <v>193</v>
      </c>
      <c r="M21">
        <v>261</v>
      </c>
      <c r="N21">
        <v>597</v>
      </c>
      <c r="O21">
        <v>96</v>
      </c>
      <c r="P21">
        <v>247</v>
      </c>
      <c r="Q21">
        <v>254</v>
      </c>
      <c r="R21">
        <v>489</v>
      </c>
      <c r="S21">
        <v>52</v>
      </c>
      <c r="T21">
        <v>214</v>
      </c>
      <c r="U21">
        <v>223</v>
      </c>
      <c r="V21">
        <v>50</v>
      </c>
      <c r="W21">
        <v>6</v>
      </c>
      <c r="X21">
        <v>9</v>
      </c>
      <c r="Y21">
        <v>35</v>
      </c>
      <c r="Z21">
        <v>14</v>
      </c>
      <c r="AA21">
        <v>3</v>
      </c>
      <c r="AB21">
        <v>4</v>
      </c>
      <c r="AC21">
        <v>7</v>
      </c>
      <c r="AD21" t="s">
        <v>19</v>
      </c>
      <c r="AE21" t="s">
        <v>19</v>
      </c>
      <c r="AF21" t="s">
        <v>19</v>
      </c>
      <c r="AG21" t="s">
        <v>19</v>
      </c>
      <c r="AH21">
        <v>200</v>
      </c>
      <c r="AI21">
        <v>17</v>
      </c>
      <c r="AJ21">
        <v>86</v>
      </c>
      <c r="AK21">
        <v>97</v>
      </c>
      <c r="AL21">
        <v>197</v>
      </c>
      <c r="AM21">
        <v>15</v>
      </c>
      <c r="AN21">
        <v>107</v>
      </c>
      <c r="AO21">
        <v>75</v>
      </c>
      <c r="AP21">
        <v>10</v>
      </c>
      <c r="AQ21">
        <v>3</v>
      </c>
      <c r="AR21">
        <v>3</v>
      </c>
      <c r="AS21">
        <v>4</v>
      </c>
      <c r="AT21">
        <v>18</v>
      </c>
      <c r="AU21">
        <v>8</v>
      </c>
      <c r="AV21">
        <v>5</v>
      </c>
      <c r="AW21">
        <v>5</v>
      </c>
      <c r="AX21">
        <v>580</v>
      </c>
      <c r="AY21">
        <v>139</v>
      </c>
      <c r="AZ21">
        <v>172</v>
      </c>
      <c r="BA21">
        <v>269</v>
      </c>
      <c r="BB21">
        <v>222</v>
      </c>
      <c r="BC21">
        <v>61</v>
      </c>
      <c r="BD21">
        <v>141</v>
      </c>
      <c r="BE21">
        <v>20</v>
      </c>
      <c r="BF21">
        <v>151</v>
      </c>
      <c r="BG21">
        <v>58</v>
      </c>
      <c r="BH21">
        <v>64</v>
      </c>
      <c r="BI21">
        <v>29</v>
      </c>
      <c r="BJ21">
        <v>217</v>
      </c>
      <c r="BK21">
        <v>53</v>
      </c>
      <c r="BL21">
        <v>156</v>
      </c>
      <c r="BM21">
        <v>8</v>
      </c>
      <c r="BN21">
        <v>579</v>
      </c>
      <c r="BO21">
        <v>214</v>
      </c>
      <c r="BP21">
        <v>336</v>
      </c>
      <c r="BQ21">
        <v>29</v>
      </c>
      <c r="BR21">
        <v>91</v>
      </c>
      <c r="BS21">
        <v>34</v>
      </c>
      <c r="BT21">
        <v>54</v>
      </c>
      <c r="BU21">
        <v>3</v>
      </c>
      <c r="BV21">
        <v>7799</v>
      </c>
      <c r="BW21">
        <v>2687</v>
      </c>
      <c r="BX21">
        <v>3151</v>
      </c>
      <c r="BY21">
        <v>1961</v>
      </c>
      <c r="BZ21">
        <v>3774</v>
      </c>
      <c r="CA21">
        <v>1345</v>
      </c>
      <c r="CB21">
        <v>1852</v>
      </c>
      <c r="CC21">
        <v>577</v>
      </c>
      <c r="CD21">
        <v>1188</v>
      </c>
      <c r="CE21">
        <v>172</v>
      </c>
      <c r="CF21">
        <v>515</v>
      </c>
      <c r="CG21">
        <v>501</v>
      </c>
    </row>
    <row r="22" spans="1:85">
      <c r="A22" t="s">
        <v>916</v>
      </c>
      <c r="B22">
        <v>12548</v>
      </c>
      <c r="C22">
        <v>4016</v>
      </c>
      <c r="D22">
        <v>4496</v>
      </c>
      <c r="E22">
        <v>4036</v>
      </c>
      <c r="F22">
        <v>420</v>
      </c>
      <c r="G22">
        <v>3</v>
      </c>
      <c r="H22">
        <v>19</v>
      </c>
      <c r="I22">
        <v>398</v>
      </c>
      <c r="J22">
        <v>617</v>
      </c>
      <c r="K22">
        <v>158</v>
      </c>
      <c r="L22">
        <v>207</v>
      </c>
      <c r="M22">
        <v>252</v>
      </c>
      <c r="N22">
        <v>579</v>
      </c>
      <c r="O22">
        <v>109</v>
      </c>
      <c r="P22">
        <v>235</v>
      </c>
      <c r="Q22">
        <v>235</v>
      </c>
      <c r="R22">
        <v>437</v>
      </c>
      <c r="S22">
        <v>54</v>
      </c>
      <c r="T22">
        <v>186</v>
      </c>
      <c r="U22">
        <v>197</v>
      </c>
      <c r="V22">
        <v>79</v>
      </c>
      <c r="W22">
        <v>11</v>
      </c>
      <c r="X22">
        <v>13</v>
      </c>
      <c r="Y22">
        <v>55</v>
      </c>
      <c r="Z22">
        <v>34</v>
      </c>
      <c r="AA22">
        <v>9</v>
      </c>
      <c r="AB22">
        <v>6</v>
      </c>
      <c r="AC22">
        <v>19</v>
      </c>
      <c r="AD22">
        <v>5</v>
      </c>
      <c r="AE22">
        <v>2</v>
      </c>
      <c r="AF22">
        <v>2</v>
      </c>
      <c r="AG22">
        <v>1</v>
      </c>
      <c r="AH22">
        <v>145</v>
      </c>
      <c r="AI22">
        <v>13</v>
      </c>
      <c r="AJ22">
        <v>67</v>
      </c>
      <c r="AK22">
        <v>65</v>
      </c>
      <c r="AL22">
        <v>147</v>
      </c>
      <c r="AM22">
        <v>11</v>
      </c>
      <c r="AN22">
        <v>88</v>
      </c>
      <c r="AO22">
        <v>48</v>
      </c>
      <c r="AP22">
        <v>11</v>
      </c>
      <c r="AQ22">
        <v>3</v>
      </c>
      <c r="AR22">
        <v>5</v>
      </c>
      <c r="AS22">
        <v>3</v>
      </c>
      <c r="AT22">
        <v>16</v>
      </c>
      <c r="AU22">
        <v>5</v>
      </c>
      <c r="AV22">
        <v>5</v>
      </c>
      <c r="AW22">
        <v>6</v>
      </c>
      <c r="AX22">
        <v>692</v>
      </c>
      <c r="AY22">
        <v>108</v>
      </c>
      <c r="AZ22">
        <v>238</v>
      </c>
      <c r="BA22">
        <v>346</v>
      </c>
      <c r="BB22">
        <v>252</v>
      </c>
      <c r="BC22">
        <v>74</v>
      </c>
      <c r="BD22">
        <v>163</v>
      </c>
      <c r="BE22">
        <v>15</v>
      </c>
      <c r="BF22">
        <v>105</v>
      </c>
      <c r="BG22">
        <v>38</v>
      </c>
      <c r="BH22">
        <v>50</v>
      </c>
      <c r="BI22">
        <v>17</v>
      </c>
      <c r="BJ22">
        <v>216</v>
      </c>
      <c r="BK22">
        <v>58</v>
      </c>
      <c r="BL22">
        <v>148</v>
      </c>
      <c r="BM22">
        <v>10</v>
      </c>
      <c r="BN22">
        <v>483</v>
      </c>
      <c r="BO22">
        <v>204</v>
      </c>
      <c r="BP22">
        <v>259</v>
      </c>
      <c r="BQ22">
        <v>20</v>
      </c>
      <c r="BR22">
        <v>91</v>
      </c>
      <c r="BS22">
        <v>41</v>
      </c>
      <c r="BT22">
        <v>48</v>
      </c>
      <c r="BU22">
        <v>2</v>
      </c>
      <c r="BV22">
        <v>7450</v>
      </c>
      <c r="BW22">
        <v>2979</v>
      </c>
      <c r="BX22">
        <v>2537</v>
      </c>
      <c r="BY22">
        <v>1934</v>
      </c>
      <c r="BZ22">
        <v>3319</v>
      </c>
      <c r="CA22">
        <v>1440</v>
      </c>
      <c r="CB22">
        <v>1368</v>
      </c>
      <c r="CC22">
        <v>511</v>
      </c>
      <c r="CD22">
        <v>1297</v>
      </c>
      <c r="CE22">
        <v>231</v>
      </c>
      <c r="CF22">
        <v>454</v>
      </c>
      <c r="CG22">
        <v>612</v>
      </c>
    </row>
    <row r="23" spans="1:85">
      <c r="A23" t="s">
        <v>915</v>
      </c>
      <c r="B23">
        <v>20111</v>
      </c>
      <c r="C23">
        <v>6272</v>
      </c>
      <c r="D23">
        <v>6811</v>
      </c>
      <c r="E23">
        <v>7028</v>
      </c>
      <c r="F23">
        <v>780</v>
      </c>
      <c r="G23">
        <v>7</v>
      </c>
      <c r="H23">
        <v>30</v>
      </c>
      <c r="I23">
        <v>743</v>
      </c>
      <c r="J23">
        <v>1283</v>
      </c>
      <c r="K23">
        <v>315</v>
      </c>
      <c r="L23">
        <v>396</v>
      </c>
      <c r="M23">
        <v>572</v>
      </c>
      <c r="N23">
        <v>623</v>
      </c>
      <c r="O23">
        <v>174</v>
      </c>
      <c r="P23">
        <v>197</v>
      </c>
      <c r="Q23">
        <v>252</v>
      </c>
      <c r="R23">
        <v>602</v>
      </c>
      <c r="S23">
        <v>116</v>
      </c>
      <c r="T23">
        <v>241</v>
      </c>
      <c r="U23">
        <v>245</v>
      </c>
      <c r="V23">
        <v>147</v>
      </c>
      <c r="W23">
        <v>18</v>
      </c>
      <c r="X23">
        <v>38</v>
      </c>
      <c r="Y23">
        <v>91</v>
      </c>
      <c r="Z23">
        <v>78</v>
      </c>
      <c r="AA23">
        <v>14</v>
      </c>
      <c r="AB23">
        <v>28</v>
      </c>
      <c r="AC23">
        <v>36</v>
      </c>
      <c r="AD23">
        <v>15</v>
      </c>
      <c r="AE23">
        <v>1</v>
      </c>
      <c r="AF23">
        <v>4</v>
      </c>
      <c r="AG23">
        <v>10</v>
      </c>
      <c r="AH23">
        <v>110</v>
      </c>
      <c r="AI23">
        <v>9</v>
      </c>
      <c r="AJ23">
        <v>51</v>
      </c>
      <c r="AK23">
        <v>50</v>
      </c>
      <c r="AL23">
        <v>53</v>
      </c>
      <c r="AM23">
        <v>4</v>
      </c>
      <c r="AN23">
        <v>21</v>
      </c>
      <c r="AO23">
        <v>28</v>
      </c>
      <c r="AP23">
        <v>54</v>
      </c>
      <c r="AQ23">
        <v>19</v>
      </c>
      <c r="AR23">
        <v>28</v>
      </c>
      <c r="AS23">
        <v>7</v>
      </c>
      <c r="AT23">
        <v>145</v>
      </c>
      <c r="AU23">
        <v>51</v>
      </c>
      <c r="AV23">
        <v>71</v>
      </c>
      <c r="AW23">
        <v>23</v>
      </c>
      <c r="AX23">
        <v>904</v>
      </c>
      <c r="AY23">
        <v>155</v>
      </c>
      <c r="AZ23">
        <v>181</v>
      </c>
      <c r="BA23">
        <v>568</v>
      </c>
      <c r="BB23">
        <v>371</v>
      </c>
      <c r="BC23">
        <v>117</v>
      </c>
      <c r="BD23">
        <v>224</v>
      </c>
      <c r="BE23">
        <v>30</v>
      </c>
      <c r="BF23">
        <v>114</v>
      </c>
      <c r="BG23">
        <v>28</v>
      </c>
      <c r="BH23">
        <v>34</v>
      </c>
      <c r="BI23">
        <v>52</v>
      </c>
      <c r="BJ23">
        <v>437</v>
      </c>
      <c r="BK23">
        <v>102</v>
      </c>
      <c r="BL23">
        <v>305</v>
      </c>
      <c r="BM23">
        <v>30</v>
      </c>
      <c r="BN23">
        <v>753</v>
      </c>
      <c r="BO23">
        <v>338</v>
      </c>
      <c r="BP23">
        <v>382</v>
      </c>
      <c r="BQ23">
        <v>33</v>
      </c>
      <c r="BR23">
        <v>199</v>
      </c>
      <c r="BS23">
        <v>80</v>
      </c>
      <c r="BT23">
        <v>112</v>
      </c>
      <c r="BU23">
        <v>7</v>
      </c>
      <c r="BV23">
        <v>12166</v>
      </c>
      <c r="BW23">
        <v>4546</v>
      </c>
      <c r="BX23">
        <v>4242</v>
      </c>
      <c r="BY23">
        <v>3378</v>
      </c>
      <c r="BZ23">
        <v>6905</v>
      </c>
      <c r="CA23">
        <v>2860</v>
      </c>
      <c r="CB23">
        <v>2958</v>
      </c>
      <c r="CC23">
        <v>1087</v>
      </c>
      <c r="CD23">
        <v>2078</v>
      </c>
      <c r="CE23">
        <v>374</v>
      </c>
      <c r="CF23">
        <v>579</v>
      </c>
      <c r="CG23">
        <v>1125</v>
      </c>
    </row>
    <row r="24" spans="1:85">
      <c r="A24" t="s">
        <v>914</v>
      </c>
      <c r="B24">
        <v>17494</v>
      </c>
      <c r="C24">
        <v>2100</v>
      </c>
      <c r="D24">
        <v>9333</v>
      </c>
      <c r="E24">
        <v>6061</v>
      </c>
      <c r="F24">
        <v>480</v>
      </c>
      <c r="G24">
        <v>3</v>
      </c>
      <c r="H24">
        <v>25</v>
      </c>
      <c r="I24">
        <v>452</v>
      </c>
      <c r="J24">
        <v>1078</v>
      </c>
      <c r="K24">
        <v>81</v>
      </c>
      <c r="L24">
        <v>509</v>
      </c>
      <c r="M24">
        <v>488</v>
      </c>
      <c r="N24">
        <v>578</v>
      </c>
      <c r="O24">
        <v>43</v>
      </c>
      <c r="P24">
        <v>255</v>
      </c>
      <c r="Q24">
        <v>280</v>
      </c>
      <c r="R24">
        <v>397</v>
      </c>
      <c r="S24">
        <v>25</v>
      </c>
      <c r="T24">
        <v>214</v>
      </c>
      <c r="U24">
        <v>158</v>
      </c>
      <c r="V24">
        <v>70</v>
      </c>
      <c r="W24">
        <v>4</v>
      </c>
      <c r="X24">
        <v>21</v>
      </c>
      <c r="Y24">
        <v>45</v>
      </c>
      <c r="Z24">
        <v>24</v>
      </c>
      <c r="AA24">
        <v>2</v>
      </c>
      <c r="AB24">
        <v>14</v>
      </c>
      <c r="AC24">
        <v>8</v>
      </c>
      <c r="AD24">
        <v>4</v>
      </c>
      <c r="AE24" t="s">
        <v>19</v>
      </c>
      <c r="AF24">
        <v>3</v>
      </c>
      <c r="AG24">
        <v>1</v>
      </c>
      <c r="AH24">
        <v>149</v>
      </c>
      <c r="AI24">
        <v>8</v>
      </c>
      <c r="AJ24">
        <v>77</v>
      </c>
      <c r="AK24">
        <v>64</v>
      </c>
      <c r="AL24">
        <v>87</v>
      </c>
      <c r="AM24">
        <v>3</v>
      </c>
      <c r="AN24">
        <v>56</v>
      </c>
      <c r="AO24">
        <v>28</v>
      </c>
      <c r="AP24">
        <v>20</v>
      </c>
      <c r="AQ24">
        <v>4</v>
      </c>
      <c r="AR24">
        <v>13</v>
      </c>
      <c r="AS24">
        <v>3</v>
      </c>
      <c r="AT24">
        <v>43</v>
      </c>
      <c r="AU24">
        <v>4</v>
      </c>
      <c r="AV24">
        <v>30</v>
      </c>
      <c r="AW24">
        <v>9</v>
      </c>
      <c r="AX24">
        <v>869</v>
      </c>
      <c r="AY24">
        <v>54</v>
      </c>
      <c r="AZ24">
        <v>324</v>
      </c>
      <c r="BA24">
        <v>491</v>
      </c>
      <c r="BB24">
        <v>323</v>
      </c>
      <c r="BC24">
        <v>42</v>
      </c>
      <c r="BD24">
        <v>267</v>
      </c>
      <c r="BE24">
        <v>14</v>
      </c>
      <c r="BF24">
        <v>61</v>
      </c>
      <c r="BG24">
        <v>9</v>
      </c>
      <c r="BH24">
        <v>35</v>
      </c>
      <c r="BI24">
        <v>17</v>
      </c>
      <c r="BJ24">
        <v>295</v>
      </c>
      <c r="BK24">
        <v>36</v>
      </c>
      <c r="BL24">
        <v>251</v>
      </c>
      <c r="BM24">
        <v>8</v>
      </c>
      <c r="BN24">
        <v>596</v>
      </c>
      <c r="BO24">
        <v>147</v>
      </c>
      <c r="BP24">
        <v>428</v>
      </c>
      <c r="BQ24">
        <v>21</v>
      </c>
      <c r="BR24">
        <v>121</v>
      </c>
      <c r="BS24">
        <v>24</v>
      </c>
      <c r="BT24">
        <v>94</v>
      </c>
      <c r="BU24">
        <v>3</v>
      </c>
      <c r="BV24">
        <v>10728</v>
      </c>
      <c r="BW24">
        <v>1543</v>
      </c>
      <c r="BX24">
        <v>6260</v>
      </c>
      <c r="BY24">
        <v>2925</v>
      </c>
      <c r="BZ24">
        <v>5675</v>
      </c>
      <c r="CA24">
        <v>907</v>
      </c>
      <c r="CB24">
        <v>3844</v>
      </c>
      <c r="CC24">
        <v>924</v>
      </c>
      <c r="CD24">
        <v>2089</v>
      </c>
      <c r="CE24">
        <v>117</v>
      </c>
      <c r="CF24">
        <v>765</v>
      </c>
      <c r="CG24">
        <v>1207</v>
      </c>
    </row>
    <row r="25" spans="1:85">
      <c r="A25" t="s">
        <v>913</v>
      </c>
      <c r="B25">
        <v>9319</v>
      </c>
      <c r="C25">
        <v>3043</v>
      </c>
      <c r="D25">
        <v>4491</v>
      </c>
      <c r="E25">
        <v>1785</v>
      </c>
      <c r="F25">
        <v>344</v>
      </c>
      <c r="G25">
        <v>2</v>
      </c>
      <c r="H25">
        <v>12</v>
      </c>
      <c r="I25">
        <v>330</v>
      </c>
      <c r="J25">
        <v>540</v>
      </c>
      <c r="K25">
        <v>145</v>
      </c>
      <c r="L25">
        <v>289</v>
      </c>
      <c r="M25">
        <v>106</v>
      </c>
      <c r="N25">
        <v>410</v>
      </c>
      <c r="O25">
        <v>78</v>
      </c>
      <c r="P25">
        <v>216</v>
      </c>
      <c r="Q25">
        <v>116</v>
      </c>
      <c r="R25">
        <v>399</v>
      </c>
      <c r="S25">
        <v>54</v>
      </c>
      <c r="T25">
        <v>250</v>
      </c>
      <c r="U25">
        <v>95</v>
      </c>
      <c r="V25">
        <v>46</v>
      </c>
      <c r="W25">
        <v>7</v>
      </c>
      <c r="X25">
        <v>26</v>
      </c>
      <c r="Y25">
        <v>13</v>
      </c>
      <c r="Z25">
        <v>32</v>
      </c>
      <c r="AA25">
        <v>7</v>
      </c>
      <c r="AB25">
        <v>20</v>
      </c>
      <c r="AC25">
        <v>5</v>
      </c>
      <c r="AD25">
        <v>9</v>
      </c>
      <c r="AE25">
        <v>1</v>
      </c>
      <c r="AF25">
        <v>6</v>
      </c>
      <c r="AG25">
        <v>2</v>
      </c>
      <c r="AH25">
        <v>139</v>
      </c>
      <c r="AI25">
        <v>14</v>
      </c>
      <c r="AJ25">
        <v>91</v>
      </c>
      <c r="AK25">
        <v>34</v>
      </c>
      <c r="AL25">
        <v>153</v>
      </c>
      <c r="AM25">
        <v>19</v>
      </c>
      <c r="AN25">
        <v>98</v>
      </c>
      <c r="AO25">
        <v>36</v>
      </c>
      <c r="AP25">
        <v>14</v>
      </c>
      <c r="AQ25">
        <v>6</v>
      </c>
      <c r="AR25">
        <v>3</v>
      </c>
      <c r="AS25">
        <v>5</v>
      </c>
      <c r="AT25">
        <v>6</v>
      </c>
      <c r="AU25" t="s">
        <v>19</v>
      </c>
      <c r="AV25">
        <v>6</v>
      </c>
      <c r="AW25" t="s">
        <v>19</v>
      </c>
      <c r="AX25">
        <v>478</v>
      </c>
      <c r="AY25">
        <v>74</v>
      </c>
      <c r="AZ25">
        <v>260</v>
      </c>
      <c r="BA25">
        <v>144</v>
      </c>
      <c r="BB25">
        <v>219</v>
      </c>
      <c r="BC25">
        <v>38</v>
      </c>
      <c r="BD25">
        <v>168</v>
      </c>
      <c r="BE25">
        <v>13</v>
      </c>
      <c r="BF25">
        <v>84</v>
      </c>
      <c r="BG25">
        <v>21</v>
      </c>
      <c r="BH25">
        <v>46</v>
      </c>
      <c r="BI25">
        <v>17</v>
      </c>
      <c r="BJ25">
        <v>77</v>
      </c>
      <c r="BK25">
        <v>14</v>
      </c>
      <c r="BL25">
        <v>61</v>
      </c>
      <c r="BM25">
        <v>2</v>
      </c>
      <c r="BN25">
        <v>535</v>
      </c>
      <c r="BO25">
        <v>186</v>
      </c>
      <c r="BP25">
        <v>334</v>
      </c>
      <c r="BQ25">
        <v>15</v>
      </c>
      <c r="BR25">
        <v>177</v>
      </c>
      <c r="BS25">
        <v>56</v>
      </c>
      <c r="BT25">
        <v>120</v>
      </c>
      <c r="BU25">
        <v>1</v>
      </c>
      <c r="BV25">
        <v>5333</v>
      </c>
      <c r="BW25">
        <v>2341</v>
      </c>
      <c r="BX25">
        <v>2332</v>
      </c>
      <c r="BY25">
        <v>660</v>
      </c>
      <c r="BZ25">
        <v>3244</v>
      </c>
      <c r="CA25">
        <v>1419</v>
      </c>
      <c r="CB25">
        <v>1623</v>
      </c>
      <c r="CC25">
        <v>202</v>
      </c>
      <c r="CD25">
        <v>900</v>
      </c>
      <c r="CE25">
        <v>90</v>
      </c>
      <c r="CF25">
        <v>523</v>
      </c>
      <c r="CG25">
        <v>287</v>
      </c>
    </row>
    <row r="26" spans="1:85">
      <c r="A26" t="s">
        <v>912</v>
      </c>
      <c r="B26">
        <v>3069</v>
      </c>
      <c r="C26">
        <v>999</v>
      </c>
      <c r="D26">
        <v>1216</v>
      </c>
      <c r="E26">
        <v>854</v>
      </c>
      <c r="F26">
        <v>139</v>
      </c>
      <c r="G26" t="s">
        <v>19</v>
      </c>
      <c r="H26">
        <v>3</v>
      </c>
      <c r="I26">
        <v>136</v>
      </c>
      <c r="J26">
        <v>161</v>
      </c>
      <c r="K26">
        <v>57</v>
      </c>
      <c r="L26">
        <v>65</v>
      </c>
      <c r="M26">
        <v>39</v>
      </c>
      <c r="N26">
        <v>105</v>
      </c>
      <c r="O26">
        <v>22</v>
      </c>
      <c r="P26">
        <v>43</v>
      </c>
      <c r="Q26">
        <v>40</v>
      </c>
      <c r="R26">
        <v>109</v>
      </c>
      <c r="S26">
        <v>21</v>
      </c>
      <c r="T26">
        <v>58</v>
      </c>
      <c r="U26">
        <v>30</v>
      </c>
      <c r="V26">
        <v>9</v>
      </c>
      <c r="W26">
        <v>3</v>
      </c>
      <c r="X26">
        <v>5</v>
      </c>
      <c r="Y26">
        <v>1</v>
      </c>
      <c r="Z26">
        <v>5</v>
      </c>
      <c r="AA26" t="s">
        <v>19</v>
      </c>
      <c r="AB26">
        <v>5</v>
      </c>
      <c r="AC26" t="s">
        <v>19</v>
      </c>
      <c r="AD26">
        <v>1</v>
      </c>
      <c r="AE26" t="s">
        <v>19</v>
      </c>
      <c r="AF26">
        <v>1</v>
      </c>
      <c r="AG26" t="s">
        <v>19</v>
      </c>
      <c r="AH26">
        <v>47</v>
      </c>
      <c r="AI26">
        <v>6</v>
      </c>
      <c r="AJ26">
        <v>27</v>
      </c>
      <c r="AK26">
        <v>14</v>
      </c>
      <c r="AL26">
        <v>31</v>
      </c>
      <c r="AM26">
        <v>6</v>
      </c>
      <c r="AN26">
        <v>13</v>
      </c>
      <c r="AO26">
        <v>12</v>
      </c>
      <c r="AP26">
        <v>12</v>
      </c>
      <c r="AQ26">
        <v>5</v>
      </c>
      <c r="AR26">
        <v>5</v>
      </c>
      <c r="AS26">
        <v>2</v>
      </c>
      <c r="AT26">
        <v>4</v>
      </c>
      <c r="AU26">
        <v>1</v>
      </c>
      <c r="AV26">
        <v>2</v>
      </c>
      <c r="AW26">
        <v>1</v>
      </c>
      <c r="AX26">
        <v>135</v>
      </c>
      <c r="AY26">
        <v>45</v>
      </c>
      <c r="AZ26">
        <v>50</v>
      </c>
      <c r="BA26">
        <v>40</v>
      </c>
      <c r="BB26">
        <v>63</v>
      </c>
      <c r="BC26">
        <v>15</v>
      </c>
      <c r="BD26">
        <v>43</v>
      </c>
      <c r="BE26">
        <v>5</v>
      </c>
      <c r="BF26">
        <v>42</v>
      </c>
      <c r="BG26">
        <v>14</v>
      </c>
      <c r="BH26">
        <v>23</v>
      </c>
      <c r="BI26">
        <v>5</v>
      </c>
      <c r="BJ26">
        <v>59</v>
      </c>
      <c r="BK26">
        <v>9</v>
      </c>
      <c r="BL26">
        <v>46</v>
      </c>
      <c r="BM26">
        <v>4</v>
      </c>
      <c r="BN26">
        <v>175</v>
      </c>
      <c r="BO26">
        <v>51</v>
      </c>
      <c r="BP26">
        <v>110</v>
      </c>
      <c r="BQ26">
        <v>14</v>
      </c>
      <c r="BR26">
        <v>33</v>
      </c>
      <c r="BS26">
        <v>10</v>
      </c>
      <c r="BT26">
        <v>21</v>
      </c>
      <c r="BU26">
        <v>2</v>
      </c>
      <c r="BV26">
        <v>1820</v>
      </c>
      <c r="BW26">
        <v>735</v>
      </c>
      <c r="BX26">
        <v>659</v>
      </c>
      <c r="BY26">
        <v>426</v>
      </c>
      <c r="BZ26">
        <v>1120</v>
      </c>
      <c r="CA26">
        <v>505</v>
      </c>
      <c r="CB26">
        <v>478</v>
      </c>
      <c r="CC26">
        <v>137</v>
      </c>
      <c r="CD26">
        <v>261</v>
      </c>
      <c r="CE26">
        <v>30</v>
      </c>
      <c r="CF26">
        <v>116</v>
      </c>
      <c r="CG26">
        <v>115</v>
      </c>
    </row>
    <row r="27" spans="1:85">
      <c r="A27" t="s">
        <v>911</v>
      </c>
      <c r="B27">
        <v>3173</v>
      </c>
      <c r="C27">
        <v>1158</v>
      </c>
      <c r="D27">
        <v>1475</v>
      </c>
      <c r="E27">
        <v>540</v>
      </c>
      <c r="F27">
        <v>105</v>
      </c>
      <c r="G27">
        <v>2</v>
      </c>
      <c r="H27">
        <v>7</v>
      </c>
      <c r="I27">
        <v>96</v>
      </c>
      <c r="J27">
        <v>177</v>
      </c>
      <c r="K27">
        <v>67</v>
      </c>
      <c r="L27">
        <v>78</v>
      </c>
      <c r="M27">
        <v>32</v>
      </c>
      <c r="N27">
        <v>126</v>
      </c>
      <c r="O27">
        <v>33</v>
      </c>
      <c r="P27">
        <v>66</v>
      </c>
      <c r="Q27">
        <v>27</v>
      </c>
      <c r="R27">
        <v>93</v>
      </c>
      <c r="S27">
        <v>14</v>
      </c>
      <c r="T27">
        <v>55</v>
      </c>
      <c r="U27">
        <v>24</v>
      </c>
      <c r="V27">
        <v>16</v>
      </c>
      <c r="W27">
        <v>2</v>
      </c>
      <c r="X27">
        <v>9</v>
      </c>
      <c r="Y27">
        <v>5</v>
      </c>
      <c r="Z27">
        <v>10</v>
      </c>
      <c r="AA27">
        <v>2</v>
      </c>
      <c r="AB27">
        <v>5</v>
      </c>
      <c r="AC27">
        <v>3</v>
      </c>
      <c r="AD27" t="s">
        <v>19</v>
      </c>
      <c r="AE27" t="s">
        <v>19</v>
      </c>
      <c r="AF27" t="s">
        <v>19</v>
      </c>
      <c r="AG27" t="s">
        <v>19</v>
      </c>
      <c r="AH27">
        <v>25</v>
      </c>
      <c r="AI27">
        <v>4</v>
      </c>
      <c r="AJ27">
        <v>15</v>
      </c>
      <c r="AK27">
        <v>6</v>
      </c>
      <c r="AL27">
        <v>33</v>
      </c>
      <c r="AM27">
        <v>4</v>
      </c>
      <c r="AN27">
        <v>23</v>
      </c>
      <c r="AO27">
        <v>6</v>
      </c>
      <c r="AP27">
        <v>3</v>
      </c>
      <c r="AQ27">
        <v>1</v>
      </c>
      <c r="AR27">
        <v>2</v>
      </c>
      <c r="AS27" t="s">
        <v>19</v>
      </c>
      <c r="AT27">
        <v>6</v>
      </c>
      <c r="AU27">
        <v>1</v>
      </c>
      <c r="AV27">
        <v>1</v>
      </c>
      <c r="AW27">
        <v>4</v>
      </c>
      <c r="AX27">
        <v>159</v>
      </c>
      <c r="AY27">
        <v>28</v>
      </c>
      <c r="AZ27">
        <v>81</v>
      </c>
      <c r="BA27">
        <v>50</v>
      </c>
      <c r="BB27">
        <v>58</v>
      </c>
      <c r="BC27">
        <v>16</v>
      </c>
      <c r="BD27">
        <v>41</v>
      </c>
      <c r="BE27">
        <v>1</v>
      </c>
      <c r="BF27">
        <v>17</v>
      </c>
      <c r="BG27">
        <v>5</v>
      </c>
      <c r="BH27">
        <v>9</v>
      </c>
      <c r="BI27">
        <v>3</v>
      </c>
      <c r="BJ27">
        <v>82</v>
      </c>
      <c r="BK27">
        <v>15</v>
      </c>
      <c r="BL27">
        <v>66</v>
      </c>
      <c r="BM27">
        <v>1</v>
      </c>
      <c r="BN27">
        <v>124</v>
      </c>
      <c r="BO27">
        <v>50</v>
      </c>
      <c r="BP27">
        <v>67</v>
      </c>
      <c r="BQ27">
        <v>7</v>
      </c>
      <c r="BR27">
        <v>43</v>
      </c>
      <c r="BS27">
        <v>16</v>
      </c>
      <c r="BT27">
        <v>26</v>
      </c>
      <c r="BU27">
        <v>1</v>
      </c>
      <c r="BV27">
        <v>1987</v>
      </c>
      <c r="BW27">
        <v>881</v>
      </c>
      <c r="BX27">
        <v>866</v>
      </c>
      <c r="BY27">
        <v>240</v>
      </c>
      <c r="BZ27">
        <v>1235</v>
      </c>
      <c r="CA27">
        <v>558</v>
      </c>
      <c r="CB27">
        <v>598</v>
      </c>
      <c r="CC27">
        <v>79</v>
      </c>
      <c r="CD27">
        <v>245</v>
      </c>
      <c r="CE27">
        <v>47</v>
      </c>
      <c r="CF27">
        <v>139</v>
      </c>
      <c r="CG27">
        <v>59</v>
      </c>
    </row>
    <row r="28" spans="1:85">
      <c r="A28" t="s">
        <v>910</v>
      </c>
      <c r="B28">
        <v>2699</v>
      </c>
      <c r="C28">
        <v>685</v>
      </c>
      <c r="D28">
        <v>1446</v>
      </c>
      <c r="E28">
        <v>568</v>
      </c>
      <c r="F28">
        <v>91</v>
      </c>
      <c r="G28" t="s">
        <v>19</v>
      </c>
      <c r="H28">
        <v>8</v>
      </c>
      <c r="I28">
        <v>83</v>
      </c>
      <c r="J28">
        <v>101</v>
      </c>
      <c r="K28">
        <v>31</v>
      </c>
      <c r="L28">
        <v>44</v>
      </c>
      <c r="M28">
        <v>26</v>
      </c>
      <c r="N28">
        <v>148</v>
      </c>
      <c r="O28">
        <v>21</v>
      </c>
      <c r="P28">
        <v>86</v>
      </c>
      <c r="Q28">
        <v>41</v>
      </c>
      <c r="R28">
        <v>96</v>
      </c>
      <c r="S28">
        <v>14</v>
      </c>
      <c r="T28">
        <v>61</v>
      </c>
      <c r="U28">
        <v>21</v>
      </c>
      <c r="V28">
        <v>12</v>
      </c>
      <c r="W28">
        <v>2</v>
      </c>
      <c r="X28">
        <v>9</v>
      </c>
      <c r="Y28">
        <v>1</v>
      </c>
      <c r="Z28">
        <v>8</v>
      </c>
      <c r="AA28">
        <v>2</v>
      </c>
      <c r="AB28">
        <v>5</v>
      </c>
      <c r="AC28">
        <v>1</v>
      </c>
      <c r="AD28">
        <v>4</v>
      </c>
      <c r="AE28" t="s">
        <v>19</v>
      </c>
      <c r="AF28">
        <v>3</v>
      </c>
      <c r="AG28">
        <v>1</v>
      </c>
      <c r="AH28">
        <v>26</v>
      </c>
      <c r="AI28">
        <v>4</v>
      </c>
      <c r="AJ28">
        <v>11</v>
      </c>
      <c r="AK28">
        <v>11</v>
      </c>
      <c r="AL28">
        <v>36</v>
      </c>
      <c r="AM28">
        <v>4</v>
      </c>
      <c r="AN28">
        <v>27</v>
      </c>
      <c r="AO28">
        <v>5</v>
      </c>
      <c r="AP28">
        <v>5</v>
      </c>
      <c r="AQ28" t="s">
        <v>19</v>
      </c>
      <c r="AR28">
        <v>4</v>
      </c>
      <c r="AS28">
        <v>1</v>
      </c>
      <c r="AT28">
        <v>5</v>
      </c>
      <c r="AU28">
        <v>2</v>
      </c>
      <c r="AV28">
        <v>2</v>
      </c>
      <c r="AW28">
        <v>1</v>
      </c>
      <c r="AX28">
        <v>213</v>
      </c>
      <c r="AY28">
        <v>38</v>
      </c>
      <c r="AZ28">
        <v>122</v>
      </c>
      <c r="BA28">
        <v>53</v>
      </c>
      <c r="BB28">
        <v>65</v>
      </c>
      <c r="BC28">
        <v>5</v>
      </c>
      <c r="BD28">
        <v>58</v>
      </c>
      <c r="BE28">
        <v>2</v>
      </c>
      <c r="BF28">
        <v>26</v>
      </c>
      <c r="BG28">
        <v>6</v>
      </c>
      <c r="BH28">
        <v>19</v>
      </c>
      <c r="BI28">
        <v>1</v>
      </c>
      <c r="BJ28">
        <v>83</v>
      </c>
      <c r="BK28">
        <v>7</v>
      </c>
      <c r="BL28">
        <v>69</v>
      </c>
      <c r="BM28">
        <v>7</v>
      </c>
      <c r="BN28">
        <v>125</v>
      </c>
      <c r="BO28">
        <v>27</v>
      </c>
      <c r="BP28">
        <v>92</v>
      </c>
      <c r="BQ28">
        <v>6</v>
      </c>
      <c r="BR28">
        <v>31</v>
      </c>
      <c r="BS28">
        <v>6</v>
      </c>
      <c r="BT28">
        <v>24</v>
      </c>
      <c r="BU28">
        <v>1</v>
      </c>
      <c r="BV28">
        <v>1517</v>
      </c>
      <c r="BW28">
        <v>509</v>
      </c>
      <c r="BX28">
        <v>756</v>
      </c>
      <c r="BY28">
        <v>252</v>
      </c>
      <c r="BZ28">
        <v>852</v>
      </c>
      <c r="CA28">
        <v>311</v>
      </c>
      <c r="CB28">
        <v>450</v>
      </c>
      <c r="CC28">
        <v>91</v>
      </c>
      <c r="CD28">
        <v>234</v>
      </c>
      <c r="CE28">
        <v>27</v>
      </c>
      <c r="CF28">
        <v>131</v>
      </c>
      <c r="CG28">
        <v>76</v>
      </c>
    </row>
    <row r="29" spans="1:85">
      <c r="A29" t="s">
        <v>909</v>
      </c>
      <c r="B29">
        <v>2735</v>
      </c>
      <c r="C29">
        <v>1051</v>
      </c>
      <c r="D29">
        <v>1080</v>
      </c>
      <c r="E29">
        <v>604</v>
      </c>
      <c r="F29">
        <v>122</v>
      </c>
      <c r="G29">
        <v>2</v>
      </c>
      <c r="H29">
        <v>7</v>
      </c>
      <c r="I29">
        <v>113</v>
      </c>
      <c r="J29">
        <v>131</v>
      </c>
      <c r="K29">
        <v>37</v>
      </c>
      <c r="L29">
        <v>53</v>
      </c>
      <c r="M29">
        <v>41</v>
      </c>
      <c r="N29">
        <v>130</v>
      </c>
      <c r="O29">
        <v>31</v>
      </c>
      <c r="P29">
        <v>65</v>
      </c>
      <c r="Q29">
        <v>34</v>
      </c>
      <c r="R29">
        <v>90</v>
      </c>
      <c r="S29">
        <v>12</v>
      </c>
      <c r="T29">
        <v>55</v>
      </c>
      <c r="U29">
        <v>23</v>
      </c>
      <c r="V29">
        <v>8</v>
      </c>
      <c r="W29">
        <v>1</v>
      </c>
      <c r="X29">
        <v>4</v>
      </c>
      <c r="Y29">
        <v>3</v>
      </c>
      <c r="Z29">
        <v>6</v>
      </c>
      <c r="AA29">
        <v>1</v>
      </c>
      <c r="AB29">
        <v>2</v>
      </c>
      <c r="AC29">
        <v>3</v>
      </c>
      <c r="AD29">
        <v>2</v>
      </c>
      <c r="AE29" t="s">
        <v>19</v>
      </c>
      <c r="AF29" t="s">
        <v>19</v>
      </c>
      <c r="AG29">
        <v>2</v>
      </c>
      <c r="AH29">
        <v>30</v>
      </c>
      <c r="AI29">
        <v>4</v>
      </c>
      <c r="AJ29">
        <v>18</v>
      </c>
      <c r="AK29">
        <v>8</v>
      </c>
      <c r="AL29">
        <v>40</v>
      </c>
      <c r="AM29">
        <v>6</v>
      </c>
      <c r="AN29">
        <v>28</v>
      </c>
      <c r="AO29">
        <v>6</v>
      </c>
      <c r="AP29">
        <v>3</v>
      </c>
      <c r="AQ29" t="s">
        <v>19</v>
      </c>
      <c r="AR29">
        <v>2</v>
      </c>
      <c r="AS29">
        <v>1</v>
      </c>
      <c r="AT29">
        <v>1</v>
      </c>
      <c r="AU29" t="s">
        <v>19</v>
      </c>
      <c r="AV29">
        <v>1</v>
      </c>
      <c r="AW29" t="s">
        <v>19</v>
      </c>
      <c r="AX29">
        <v>96</v>
      </c>
      <c r="AY29">
        <v>28</v>
      </c>
      <c r="AZ29">
        <v>34</v>
      </c>
      <c r="BA29">
        <v>34</v>
      </c>
      <c r="BB29">
        <v>58</v>
      </c>
      <c r="BC29">
        <v>10</v>
      </c>
      <c r="BD29">
        <v>42</v>
      </c>
      <c r="BE29">
        <v>6</v>
      </c>
      <c r="BF29">
        <v>35</v>
      </c>
      <c r="BG29">
        <v>14</v>
      </c>
      <c r="BH29">
        <v>16</v>
      </c>
      <c r="BI29">
        <v>5</v>
      </c>
      <c r="BJ29">
        <v>62</v>
      </c>
      <c r="BK29">
        <v>17</v>
      </c>
      <c r="BL29">
        <v>42</v>
      </c>
      <c r="BM29">
        <v>3</v>
      </c>
      <c r="BN29">
        <v>130</v>
      </c>
      <c r="BO29">
        <v>52</v>
      </c>
      <c r="BP29">
        <v>77</v>
      </c>
      <c r="BQ29">
        <v>1</v>
      </c>
      <c r="BR29">
        <v>16</v>
      </c>
      <c r="BS29">
        <v>4</v>
      </c>
      <c r="BT29">
        <v>12</v>
      </c>
      <c r="BU29" t="s">
        <v>19</v>
      </c>
      <c r="BV29">
        <v>1602</v>
      </c>
      <c r="BW29">
        <v>765</v>
      </c>
      <c r="BX29">
        <v>562</v>
      </c>
      <c r="BY29">
        <v>275</v>
      </c>
      <c r="BZ29">
        <v>732</v>
      </c>
      <c r="CA29">
        <v>370</v>
      </c>
      <c r="CB29">
        <v>319</v>
      </c>
      <c r="CC29">
        <v>43</v>
      </c>
      <c r="CD29">
        <v>279</v>
      </c>
      <c r="CE29">
        <v>83</v>
      </c>
      <c r="CF29">
        <v>127</v>
      </c>
      <c r="CG29">
        <v>69</v>
      </c>
    </row>
    <row r="30" spans="1:85">
      <c r="A30" t="s">
        <v>908</v>
      </c>
      <c r="B30">
        <v>7988</v>
      </c>
      <c r="C30">
        <v>2277</v>
      </c>
      <c r="D30">
        <v>3700</v>
      </c>
      <c r="E30">
        <v>2011</v>
      </c>
      <c r="F30">
        <v>260</v>
      </c>
      <c r="G30">
        <v>3</v>
      </c>
      <c r="H30">
        <v>7</v>
      </c>
      <c r="I30">
        <v>250</v>
      </c>
      <c r="J30">
        <v>457</v>
      </c>
      <c r="K30">
        <v>106</v>
      </c>
      <c r="L30">
        <v>212</v>
      </c>
      <c r="M30">
        <v>139</v>
      </c>
      <c r="N30">
        <v>283</v>
      </c>
      <c r="O30">
        <v>56</v>
      </c>
      <c r="P30">
        <v>144</v>
      </c>
      <c r="Q30">
        <v>83</v>
      </c>
      <c r="R30">
        <v>258</v>
      </c>
      <c r="S30">
        <v>34</v>
      </c>
      <c r="T30">
        <v>155</v>
      </c>
      <c r="U30">
        <v>69</v>
      </c>
      <c r="V30">
        <v>15</v>
      </c>
      <c r="W30">
        <v>5</v>
      </c>
      <c r="X30">
        <v>7</v>
      </c>
      <c r="Y30">
        <v>3</v>
      </c>
      <c r="Z30">
        <v>19</v>
      </c>
      <c r="AA30">
        <v>2</v>
      </c>
      <c r="AB30">
        <v>15</v>
      </c>
      <c r="AC30">
        <v>2</v>
      </c>
      <c r="AD30">
        <v>1</v>
      </c>
      <c r="AE30" t="s">
        <v>19</v>
      </c>
      <c r="AF30">
        <v>1</v>
      </c>
      <c r="AG30" t="s">
        <v>19</v>
      </c>
      <c r="AH30">
        <v>116</v>
      </c>
      <c r="AI30">
        <v>11</v>
      </c>
      <c r="AJ30">
        <v>68</v>
      </c>
      <c r="AK30">
        <v>37</v>
      </c>
      <c r="AL30">
        <v>93</v>
      </c>
      <c r="AM30">
        <v>14</v>
      </c>
      <c r="AN30">
        <v>56</v>
      </c>
      <c r="AO30">
        <v>23</v>
      </c>
      <c r="AP30">
        <v>7</v>
      </c>
      <c r="AQ30">
        <v>1</v>
      </c>
      <c r="AR30">
        <v>4</v>
      </c>
      <c r="AS30">
        <v>2</v>
      </c>
      <c r="AT30">
        <v>7</v>
      </c>
      <c r="AU30">
        <v>1</v>
      </c>
      <c r="AV30">
        <v>4</v>
      </c>
      <c r="AW30">
        <v>2</v>
      </c>
      <c r="AX30">
        <v>404</v>
      </c>
      <c r="AY30">
        <v>65</v>
      </c>
      <c r="AZ30">
        <v>153</v>
      </c>
      <c r="BA30">
        <v>186</v>
      </c>
      <c r="BB30">
        <v>152</v>
      </c>
      <c r="BC30">
        <v>39</v>
      </c>
      <c r="BD30">
        <v>98</v>
      </c>
      <c r="BE30">
        <v>15</v>
      </c>
      <c r="BF30">
        <v>68</v>
      </c>
      <c r="BG30">
        <v>13</v>
      </c>
      <c r="BH30">
        <v>37</v>
      </c>
      <c r="BI30">
        <v>18</v>
      </c>
      <c r="BJ30">
        <v>192</v>
      </c>
      <c r="BK30">
        <v>37</v>
      </c>
      <c r="BL30">
        <v>149</v>
      </c>
      <c r="BM30">
        <v>6</v>
      </c>
      <c r="BN30">
        <v>319</v>
      </c>
      <c r="BO30">
        <v>93</v>
      </c>
      <c r="BP30">
        <v>217</v>
      </c>
      <c r="BQ30">
        <v>9</v>
      </c>
      <c r="BR30">
        <v>85</v>
      </c>
      <c r="BS30">
        <v>22</v>
      </c>
      <c r="BT30">
        <v>59</v>
      </c>
      <c r="BU30">
        <v>4</v>
      </c>
      <c r="BV30">
        <v>4858</v>
      </c>
      <c r="BW30">
        <v>1734</v>
      </c>
      <c r="BX30">
        <v>2196</v>
      </c>
      <c r="BY30">
        <v>928</v>
      </c>
      <c r="BZ30">
        <v>2788</v>
      </c>
      <c r="CA30">
        <v>1049</v>
      </c>
      <c r="CB30">
        <v>1456</v>
      </c>
      <c r="CC30">
        <v>283</v>
      </c>
      <c r="CD30">
        <v>737</v>
      </c>
      <c r="CE30">
        <v>97</v>
      </c>
      <c r="CF30">
        <v>332</v>
      </c>
      <c r="CG30">
        <v>308</v>
      </c>
    </row>
    <row r="31" spans="1:85">
      <c r="A31" t="s">
        <v>907</v>
      </c>
      <c r="B31">
        <v>5159</v>
      </c>
      <c r="C31">
        <v>1489</v>
      </c>
      <c r="D31">
        <v>1948</v>
      </c>
      <c r="E31">
        <v>1722</v>
      </c>
      <c r="F31">
        <v>195</v>
      </c>
      <c r="G31">
        <v>3</v>
      </c>
      <c r="H31">
        <v>8</v>
      </c>
      <c r="I31">
        <v>184</v>
      </c>
      <c r="J31">
        <v>252</v>
      </c>
      <c r="K31">
        <v>74</v>
      </c>
      <c r="L31">
        <v>86</v>
      </c>
      <c r="M31">
        <v>92</v>
      </c>
      <c r="N31">
        <v>240</v>
      </c>
      <c r="O31">
        <v>52</v>
      </c>
      <c r="P31">
        <v>102</v>
      </c>
      <c r="Q31">
        <v>86</v>
      </c>
      <c r="R31">
        <v>193</v>
      </c>
      <c r="S31">
        <v>36</v>
      </c>
      <c r="T31">
        <v>94</v>
      </c>
      <c r="U31">
        <v>63</v>
      </c>
      <c r="V31">
        <v>15</v>
      </c>
      <c r="W31">
        <v>5</v>
      </c>
      <c r="X31">
        <v>8</v>
      </c>
      <c r="Y31">
        <v>2</v>
      </c>
      <c r="Z31">
        <v>13</v>
      </c>
      <c r="AA31">
        <v>4</v>
      </c>
      <c r="AB31">
        <v>3</v>
      </c>
      <c r="AC31">
        <v>6</v>
      </c>
      <c r="AD31">
        <v>2</v>
      </c>
      <c r="AE31" t="s">
        <v>19</v>
      </c>
      <c r="AF31" t="s">
        <v>19</v>
      </c>
      <c r="AG31">
        <v>2</v>
      </c>
      <c r="AH31">
        <v>60</v>
      </c>
      <c r="AI31">
        <v>9</v>
      </c>
      <c r="AJ31">
        <v>31</v>
      </c>
      <c r="AK31">
        <v>20</v>
      </c>
      <c r="AL31">
        <v>84</v>
      </c>
      <c r="AM31">
        <v>11</v>
      </c>
      <c r="AN31">
        <v>49</v>
      </c>
      <c r="AO31">
        <v>24</v>
      </c>
      <c r="AP31">
        <v>12</v>
      </c>
      <c r="AQ31">
        <v>5</v>
      </c>
      <c r="AR31">
        <v>2</v>
      </c>
      <c r="AS31">
        <v>5</v>
      </c>
      <c r="AT31">
        <v>7</v>
      </c>
      <c r="AU31">
        <v>2</v>
      </c>
      <c r="AV31">
        <v>1</v>
      </c>
      <c r="AW31">
        <v>4</v>
      </c>
      <c r="AX31">
        <v>246</v>
      </c>
      <c r="AY31">
        <v>29</v>
      </c>
      <c r="AZ31">
        <v>55</v>
      </c>
      <c r="BA31">
        <v>162</v>
      </c>
      <c r="BB31">
        <v>105</v>
      </c>
      <c r="BC31">
        <v>24</v>
      </c>
      <c r="BD31">
        <v>65</v>
      </c>
      <c r="BE31">
        <v>16</v>
      </c>
      <c r="BF31">
        <v>51</v>
      </c>
      <c r="BG31">
        <v>16</v>
      </c>
      <c r="BH31">
        <v>14</v>
      </c>
      <c r="BI31">
        <v>21</v>
      </c>
      <c r="BJ31">
        <v>81</v>
      </c>
      <c r="BK31">
        <v>22</v>
      </c>
      <c r="BL31">
        <v>57</v>
      </c>
      <c r="BM31">
        <v>2</v>
      </c>
      <c r="BN31">
        <v>246</v>
      </c>
      <c r="BO31">
        <v>75</v>
      </c>
      <c r="BP31">
        <v>161</v>
      </c>
      <c r="BQ31">
        <v>10</v>
      </c>
      <c r="BR31">
        <v>55</v>
      </c>
      <c r="BS31">
        <v>21</v>
      </c>
      <c r="BT31">
        <v>31</v>
      </c>
      <c r="BU31">
        <v>3</v>
      </c>
      <c r="BV31">
        <v>3119</v>
      </c>
      <c r="BW31">
        <v>1106</v>
      </c>
      <c r="BX31">
        <v>1116</v>
      </c>
      <c r="BY31">
        <v>897</v>
      </c>
      <c r="BZ31">
        <v>1456</v>
      </c>
      <c r="CA31">
        <v>551</v>
      </c>
      <c r="CB31">
        <v>665</v>
      </c>
      <c r="CC31">
        <v>240</v>
      </c>
      <c r="CD31">
        <v>431</v>
      </c>
      <c r="CE31">
        <v>52</v>
      </c>
      <c r="CF31">
        <v>190</v>
      </c>
      <c r="CG31">
        <v>189</v>
      </c>
    </row>
    <row r="32" spans="1:85">
      <c r="A32" t="s">
        <v>906</v>
      </c>
      <c r="B32">
        <v>6998</v>
      </c>
      <c r="C32">
        <v>2117</v>
      </c>
      <c r="D32">
        <v>2930</v>
      </c>
      <c r="E32">
        <v>1951</v>
      </c>
      <c r="F32">
        <v>282</v>
      </c>
      <c r="G32">
        <v>2</v>
      </c>
      <c r="H32">
        <v>13</v>
      </c>
      <c r="I32">
        <v>267</v>
      </c>
      <c r="J32">
        <v>452</v>
      </c>
      <c r="K32">
        <v>123</v>
      </c>
      <c r="L32">
        <v>162</v>
      </c>
      <c r="M32">
        <v>167</v>
      </c>
      <c r="N32">
        <v>238</v>
      </c>
      <c r="O32">
        <v>43</v>
      </c>
      <c r="P32">
        <v>122</v>
      </c>
      <c r="Q32">
        <v>73</v>
      </c>
      <c r="R32">
        <v>240</v>
      </c>
      <c r="S32">
        <v>36</v>
      </c>
      <c r="T32">
        <v>126</v>
      </c>
      <c r="U32">
        <v>78</v>
      </c>
      <c r="V32">
        <v>19</v>
      </c>
      <c r="W32">
        <v>1</v>
      </c>
      <c r="X32">
        <v>11</v>
      </c>
      <c r="Y32">
        <v>7</v>
      </c>
      <c r="Z32">
        <v>14</v>
      </c>
      <c r="AA32">
        <v>3</v>
      </c>
      <c r="AB32">
        <v>5</v>
      </c>
      <c r="AC32">
        <v>6</v>
      </c>
      <c r="AD32">
        <v>2</v>
      </c>
      <c r="AE32" t="s">
        <v>19</v>
      </c>
      <c r="AF32">
        <v>1</v>
      </c>
      <c r="AG32">
        <v>1</v>
      </c>
      <c r="AH32">
        <v>87</v>
      </c>
      <c r="AI32">
        <v>11</v>
      </c>
      <c r="AJ32">
        <v>43</v>
      </c>
      <c r="AK32">
        <v>33</v>
      </c>
      <c r="AL32">
        <v>68</v>
      </c>
      <c r="AM32">
        <v>10</v>
      </c>
      <c r="AN32">
        <v>37</v>
      </c>
      <c r="AO32">
        <v>21</v>
      </c>
      <c r="AP32">
        <v>20</v>
      </c>
      <c r="AQ32">
        <v>4</v>
      </c>
      <c r="AR32">
        <v>12</v>
      </c>
      <c r="AS32">
        <v>4</v>
      </c>
      <c r="AT32">
        <v>30</v>
      </c>
      <c r="AU32">
        <v>7</v>
      </c>
      <c r="AV32">
        <v>17</v>
      </c>
      <c r="AW32">
        <v>6</v>
      </c>
      <c r="AX32">
        <v>292</v>
      </c>
      <c r="AY32">
        <v>54</v>
      </c>
      <c r="AZ32">
        <v>121</v>
      </c>
      <c r="BA32">
        <v>117</v>
      </c>
      <c r="BB32">
        <v>162</v>
      </c>
      <c r="BC32">
        <v>33</v>
      </c>
      <c r="BD32">
        <v>119</v>
      </c>
      <c r="BE32">
        <v>10</v>
      </c>
      <c r="BF32">
        <v>71</v>
      </c>
      <c r="BG32">
        <v>14</v>
      </c>
      <c r="BH32">
        <v>34</v>
      </c>
      <c r="BI32">
        <v>23</v>
      </c>
      <c r="BJ32">
        <v>92</v>
      </c>
      <c r="BK32">
        <v>16</v>
      </c>
      <c r="BL32">
        <v>75</v>
      </c>
      <c r="BM32">
        <v>1</v>
      </c>
      <c r="BN32">
        <v>337</v>
      </c>
      <c r="BO32">
        <v>161</v>
      </c>
      <c r="BP32">
        <v>168</v>
      </c>
      <c r="BQ32">
        <v>8</v>
      </c>
      <c r="BR32">
        <v>80</v>
      </c>
      <c r="BS32">
        <v>38</v>
      </c>
      <c r="BT32">
        <v>41</v>
      </c>
      <c r="BU32">
        <v>1</v>
      </c>
      <c r="BV32">
        <v>4150</v>
      </c>
      <c r="BW32">
        <v>1554</v>
      </c>
      <c r="BX32">
        <v>1675</v>
      </c>
      <c r="BY32">
        <v>921</v>
      </c>
      <c r="BZ32">
        <v>2148</v>
      </c>
      <c r="CA32">
        <v>868</v>
      </c>
      <c r="CB32">
        <v>997</v>
      </c>
      <c r="CC32">
        <v>283</v>
      </c>
      <c r="CD32">
        <v>682</v>
      </c>
      <c r="CE32">
        <v>81</v>
      </c>
      <c r="CF32">
        <v>315</v>
      </c>
      <c r="CG32">
        <v>286</v>
      </c>
    </row>
    <row r="33" spans="1:85">
      <c r="A33" t="s">
        <v>905</v>
      </c>
      <c r="B33">
        <v>12848</v>
      </c>
      <c r="C33">
        <v>3567</v>
      </c>
      <c r="D33">
        <v>5205</v>
      </c>
      <c r="E33">
        <v>4076</v>
      </c>
      <c r="F33">
        <v>423</v>
      </c>
      <c r="G33">
        <v>3</v>
      </c>
      <c r="H33">
        <v>18</v>
      </c>
      <c r="I33">
        <v>402</v>
      </c>
      <c r="J33">
        <v>700</v>
      </c>
      <c r="K33">
        <v>170</v>
      </c>
      <c r="L33">
        <v>240</v>
      </c>
      <c r="M33">
        <v>290</v>
      </c>
      <c r="N33">
        <v>532</v>
      </c>
      <c r="O33">
        <v>88</v>
      </c>
      <c r="P33">
        <v>228</v>
      </c>
      <c r="Q33">
        <v>216</v>
      </c>
      <c r="R33">
        <v>377</v>
      </c>
      <c r="S33">
        <v>55</v>
      </c>
      <c r="T33">
        <v>173</v>
      </c>
      <c r="U33">
        <v>149</v>
      </c>
      <c r="V33">
        <v>64</v>
      </c>
      <c r="W33">
        <v>5</v>
      </c>
      <c r="X33">
        <v>25</v>
      </c>
      <c r="Y33">
        <v>34</v>
      </c>
      <c r="Z33">
        <v>20</v>
      </c>
      <c r="AA33">
        <v>4</v>
      </c>
      <c r="AB33">
        <v>9</v>
      </c>
      <c r="AC33">
        <v>7</v>
      </c>
      <c r="AD33">
        <v>6</v>
      </c>
      <c r="AE33">
        <v>2</v>
      </c>
      <c r="AF33" t="s">
        <v>19</v>
      </c>
      <c r="AG33">
        <v>4</v>
      </c>
      <c r="AH33">
        <v>126</v>
      </c>
      <c r="AI33">
        <v>19</v>
      </c>
      <c r="AJ33">
        <v>54</v>
      </c>
      <c r="AK33">
        <v>53</v>
      </c>
      <c r="AL33">
        <v>115</v>
      </c>
      <c r="AM33">
        <v>14</v>
      </c>
      <c r="AN33">
        <v>71</v>
      </c>
      <c r="AO33">
        <v>30</v>
      </c>
      <c r="AP33">
        <v>28</v>
      </c>
      <c r="AQ33">
        <v>8</v>
      </c>
      <c r="AR33">
        <v>10</v>
      </c>
      <c r="AS33">
        <v>10</v>
      </c>
      <c r="AT33">
        <v>18</v>
      </c>
      <c r="AU33">
        <v>3</v>
      </c>
      <c r="AV33">
        <v>4</v>
      </c>
      <c r="AW33">
        <v>11</v>
      </c>
      <c r="AX33">
        <v>576</v>
      </c>
      <c r="AY33">
        <v>91</v>
      </c>
      <c r="AZ33">
        <v>173</v>
      </c>
      <c r="BA33">
        <v>312</v>
      </c>
      <c r="BB33">
        <v>270</v>
      </c>
      <c r="BC33">
        <v>65</v>
      </c>
      <c r="BD33">
        <v>179</v>
      </c>
      <c r="BE33">
        <v>26</v>
      </c>
      <c r="BF33">
        <v>73</v>
      </c>
      <c r="BG33">
        <v>17</v>
      </c>
      <c r="BH33">
        <v>34</v>
      </c>
      <c r="BI33">
        <v>22</v>
      </c>
      <c r="BJ33">
        <v>191</v>
      </c>
      <c r="BK33">
        <v>28</v>
      </c>
      <c r="BL33">
        <v>151</v>
      </c>
      <c r="BM33">
        <v>12</v>
      </c>
      <c r="BN33">
        <v>516</v>
      </c>
      <c r="BO33">
        <v>191</v>
      </c>
      <c r="BP33">
        <v>312</v>
      </c>
      <c r="BQ33">
        <v>13</v>
      </c>
      <c r="BR33">
        <v>146</v>
      </c>
      <c r="BS33">
        <v>58</v>
      </c>
      <c r="BT33">
        <v>88</v>
      </c>
      <c r="BU33" t="s">
        <v>19</v>
      </c>
      <c r="BV33">
        <v>8093</v>
      </c>
      <c r="BW33">
        <v>2702</v>
      </c>
      <c r="BX33">
        <v>3243</v>
      </c>
      <c r="BY33">
        <v>2148</v>
      </c>
      <c r="BZ33">
        <v>3880</v>
      </c>
      <c r="CA33">
        <v>1298</v>
      </c>
      <c r="CB33">
        <v>1934</v>
      </c>
      <c r="CC33">
        <v>648</v>
      </c>
      <c r="CD33">
        <v>1097</v>
      </c>
      <c r="CE33">
        <v>157</v>
      </c>
      <c r="CF33">
        <v>454</v>
      </c>
      <c r="CG33">
        <v>486</v>
      </c>
    </row>
    <row r="34" spans="1:85">
      <c r="A34" t="s">
        <v>904</v>
      </c>
      <c r="B34">
        <v>5107</v>
      </c>
      <c r="C34">
        <v>1837</v>
      </c>
      <c r="D34">
        <v>1860</v>
      </c>
      <c r="E34">
        <v>1410</v>
      </c>
      <c r="F34">
        <v>204</v>
      </c>
      <c r="G34">
        <v>1</v>
      </c>
      <c r="H34">
        <v>4</v>
      </c>
      <c r="I34">
        <v>199</v>
      </c>
      <c r="J34">
        <v>259</v>
      </c>
      <c r="K34">
        <v>89</v>
      </c>
      <c r="L34">
        <v>67</v>
      </c>
      <c r="M34">
        <v>103</v>
      </c>
      <c r="N34">
        <v>243</v>
      </c>
      <c r="O34">
        <v>50</v>
      </c>
      <c r="P34">
        <v>99</v>
      </c>
      <c r="Q34">
        <v>94</v>
      </c>
      <c r="R34">
        <v>206</v>
      </c>
      <c r="S34">
        <v>22</v>
      </c>
      <c r="T34">
        <v>92</v>
      </c>
      <c r="U34">
        <v>92</v>
      </c>
      <c r="V34">
        <v>16</v>
      </c>
      <c r="W34">
        <v>5</v>
      </c>
      <c r="X34">
        <v>5</v>
      </c>
      <c r="Y34">
        <v>6</v>
      </c>
      <c r="Z34">
        <v>11</v>
      </c>
      <c r="AA34">
        <v>6</v>
      </c>
      <c r="AB34">
        <v>1</v>
      </c>
      <c r="AC34">
        <v>4</v>
      </c>
      <c r="AD34">
        <v>1</v>
      </c>
      <c r="AE34">
        <v>1</v>
      </c>
      <c r="AF34" t="s">
        <v>19</v>
      </c>
      <c r="AG34" t="s">
        <v>19</v>
      </c>
      <c r="AH34">
        <v>71</v>
      </c>
      <c r="AI34">
        <v>4</v>
      </c>
      <c r="AJ34">
        <v>25</v>
      </c>
      <c r="AK34">
        <v>42</v>
      </c>
      <c r="AL34">
        <v>98</v>
      </c>
      <c r="AM34">
        <v>5</v>
      </c>
      <c r="AN34">
        <v>55</v>
      </c>
      <c r="AO34">
        <v>38</v>
      </c>
      <c r="AP34">
        <v>4</v>
      </c>
      <c r="AQ34">
        <v>1</v>
      </c>
      <c r="AR34">
        <v>3</v>
      </c>
      <c r="AS34" t="s">
        <v>19</v>
      </c>
      <c r="AT34">
        <v>5</v>
      </c>
      <c r="AU34" t="s">
        <v>19</v>
      </c>
      <c r="AV34">
        <v>3</v>
      </c>
      <c r="AW34">
        <v>2</v>
      </c>
      <c r="AX34">
        <v>237</v>
      </c>
      <c r="AY34">
        <v>51</v>
      </c>
      <c r="AZ34">
        <v>83</v>
      </c>
      <c r="BA34">
        <v>103</v>
      </c>
      <c r="BB34">
        <v>125</v>
      </c>
      <c r="BC34">
        <v>45</v>
      </c>
      <c r="BD34">
        <v>71</v>
      </c>
      <c r="BE34">
        <v>9</v>
      </c>
      <c r="BF34">
        <v>41</v>
      </c>
      <c r="BG34">
        <v>11</v>
      </c>
      <c r="BH34">
        <v>16</v>
      </c>
      <c r="BI34">
        <v>14</v>
      </c>
      <c r="BJ34">
        <v>108</v>
      </c>
      <c r="BK34">
        <v>25</v>
      </c>
      <c r="BL34">
        <v>81</v>
      </c>
      <c r="BM34">
        <v>2</v>
      </c>
      <c r="BN34">
        <v>262</v>
      </c>
      <c r="BO34">
        <v>81</v>
      </c>
      <c r="BP34">
        <v>161</v>
      </c>
      <c r="BQ34">
        <v>20</v>
      </c>
      <c r="BR34">
        <v>67</v>
      </c>
      <c r="BS34">
        <v>17</v>
      </c>
      <c r="BT34">
        <v>49</v>
      </c>
      <c r="BU34">
        <v>1</v>
      </c>
      <c r="BV34">
        <v>2943</v>
      </c>
      <c r="BW34">
        <v>1373</v>
      </c>
      <c r="BX34">
        <v>980</v>
      </c>
      <c r="BY34">
        <v>590</v>
      </c>
      <c r="BZ34">
        <v>1427</v>
      </c>
      <c r="CA34">
        <v>645</v>
      </c>
      <c r="CB34">
        <v>617</v>
      </c>
      <c r="CC34">
        <v>165</v>
      </c>
      <c r="CD34">
        <v>479</v>
      </c>
      <c r="CE34">
        <v>89</v>
      </c>
      <c r="CF34">
        <v>206</v>
      </c>
      <c r="CG34">
        <v>184</v>
      </c>
    </row>
    <row r="35" spans="1:85">
      <c r="A35" t="s">
        <v>903</v>
      </c>
      <c r="B35">
        <v>2578</v>
      </c>
      <c r="C35">
        <v>715</v>
      </c>
      <c r="D35">
        <v>1087</v>
      </c>
      <c r="E35">
        <v>776</v>
      </c>
      <c r="F35">
        <v>93</v>
      </c>
      <c r="G35" t="s">
        <v>19</v>
      </c>
      <c r="H35">
        <v>4</v>
      </c>
      <c r="I35">
        <v>89</v>
      </c>
      <c r="J35">
        <v>162</v>
      </c>
      <c r="K35">
        <v>42</v>
      </c>
      <c r="L35">
        <v>60</v>
      </c>
      <c r="M35">
        <v>60</v>
      </c>
      <c r="N35">
        <v>86</v>
      </c>
      <c r="O35">
        <v>11</v>
      </c>
      <c r="P35">
        <v>41</v>
      </c>
      <c r="Q35">
        <v>34</v>
      </c>
      <c r="R35">
        <v>87</v>
      </c>
      <c r="S35">
        <v>6</v>
      </c>
      <c r="T35">
        <v>46</v>
      </c>
      <c r="U35">
        <v>35</v>
      </c>
      <c r="V35">
        <v>6</v>
      </c>
      <c r="W35">
        <v>1</v>
      </c>
      <c r="X35">
        <v>4</v>
      </c>
      <c r="Y35">
        <v>1</v>
      </c>
      <c r="Z35">
        <v>2</v>
      </c>
      <c r="AA35" t="s">
        <v>19</v>
      </c>
      <c r="AB35">
        <v>2</v>
      </c>
      <c r="AC35" t="s">
        <v>19</v>
      </c>
      <c r="AD35">
        <v>1</v>
      </c>
      <c r="AE35" t="s">
        <v>19</v>
      </c>
      <c r="AF35">
        <v>1</v>
      </c>
      <c r="AG35" t="s">
        <v>19</v>
      </c>
      <c r="AH35">
        <v>40</v>
      </c>
      <c r="AI35">
        <v>1</v>
      </c>
      <c r="AJ35">
        <v>19</v>
      </c>
      <c r="AK35">
        <v>20</v>
      </c>
      <c r="AL35">
        <v>32</v>
      </c>
      <c r="AM35">
        <v>1</v>
      </c>
      <c r="AN35">
        <v>18</v>
      </c>
      <c r="AO35">
        <v>13</v>
      </c>
      <c r="AP35" t="s">
        <v>19</v>
      </c>
      <c r="AQ35" t="s">
        <v>19</v>
      </c>
      <c r="AR35" t="s">
        <v>19</v>
      </c>
      <c r="AS35" t="s">
        <v>19</v>
      </c>
      <c r="AT35">
        <v>6</v>
      </c>
      <c r="AU35">
        <v>3</v>
      </c>
      <c r="AV35">
        <v>2</v>
      </c>
      <c r="AW35">
        <v>1</v>
      </c>
      <c r="AX35">
        <v>114</v>
      </c>
      <c r="AY35">
        <v>10</v>
      </c>
      <c r="AZ35">
        <v>42</v>
      </c>
      <c r="BA35">
        <v>62</v>
      </c>
      <c r="BB35">
        <v>59</v>
      </c>
      <c r="BC35">
        <v>14</v>
      </c>
      <c r="BD35">
        <v>44</v>
      </c>
      <c r="BE35">
        <v>1</v>
      </c>
      <c r="BF35">
        <v>18</v>
      </c>
      <c r="BG35">
        <v>3</v>
      </c>
      <c r="BH35">
        <v>9</v>
      </c>
      <c r="BI35">
        <v>6</v>
      </c>
      <c r="BJ35">
        <v>42</v>
      </c>
      <c r="BK35">
        <v>10</v>
      </c>
      <c r="BL35">
        <v>30</v>
      </c>
      <c r="BM35">
        <v>2</v>
      </c>
      <c r="BN35">
        <v>115</v>
      </c>
      <c r="BO35">
        <v>55</v>
      </c>
      <c r="BP35">
        <v>57</v>
      </c>
      <c r="BQ35">
        <v>3</v>
      </c>
      <c r="BR35">
        <v>35</v>
      </c>
      <c r="BS35">
        <v>19</v>
      </c>
      <c r="BT35">
        <v>16</v>
      </c>
      <c r="BU35" t="s">
        <v>19</v>
      </c>
      <c r="BV35">
        <v>1542</v>
      </c>
      <c r="BW35">
        <v>539</v>
      </c>
      <c r="BX35">
        <v>650</v>
      </c>
      <c r="BY35">
        <v>353</v>
      </c>
      <c r="BZ35">
        <v>831</v>
      </c>
      <c r="CA35">
        <v>341</v>
      </c>
      <c r="CB35">
        <v>380</v>
      </c>
      <c r="CC35">
        <v>110</v>
      </c>
      <c r="CD35">
        <v>260</v>
      </c>
      <c r="CE35">
        <v>25</v>
      </c>
      <c r="CF35">
        <v>104</v>
      </c>
      <c r="CG35">
        <v>131</v>
      </c>
    </row>
    <row r="36" spans="1:85">
      <c r="A36" t="s">
        <v>902</v>
      </c>
      <c r="B36">
        <v>5390</v>
      </c>
      <c r="C36">
        <v>2106</v>
      </c>
      <c r="D36">
        <v>1886</v>
      </c>
      <c r="E36">
        <v>1398</v>
      </c>
      <c r="F36">
        <v>240</v>
      </c>
      <c r="G36">
        <v>4</v>
      </c>
      <c r="H36">
        <v>41</v>
      </c>
      <c r="I36">
        <v>195</v>
      </c>
      <c r="J36">
        <v>341</v>
      </c>
      <c r="K36">
        <v>94</v>
      </c>
      <c r="L36">
        <v>138</v>
      </c>
      <c r="M36">
        <v>109</v>
      </c>
      <c r="N36">
        <v>193</v>
      </c>
      <c r="O36">
        <v>42</v>
      </c>
      <c r="P36">
        <v>74</v>
      </c>
      <c r="Q36">
        <v>77</v>
      </c>
      <c r="R36">
        <v>155</v>
      </c>
      <c r="S36">
        <v>29</v>
      </c>
      <c r="T36">
        <v>74</v>
      </c>
      <c r="U36">
        <v>52</v>
      </c>
      <c r="V36">
        <v>23</v>
      </c>
      <c r="W36">
        <v>6</v>
      </c>
      <c r="X36">
        <v>6</v>
      </c>
      <c r="Y36">
        <v>11</v>
      </c>
      <c r="Z36">
        <v>13</v>
      </c>
      <c r="AA36">
        <v>4</v>
      </c>
      <c r="AB36">
        <v>3</v>
      </c>
      <c r="AC36">
        <v>6</v>
      </c>
      <c r="AD36">
        <v>2</v>
      </c>
      <c r="AE36" t="s">
        <v>19</v>
      </c>
      <c r="AF36">
        <v>1</v>
      </c>
      <c r="AG36">
        <v>1</v>
      </c>
      <c r="AH36">
        <v>67</v>
      </c>
      <c r="AI36">
        <v>10</v>
      </c>
      <c r="AJ36">
        <v>39</v>
      </c>
      <c r="AK36">
        <v>18</v>
      </c>
      <c r="AL36">
        <v>32</v>
      </c>
      <c r="AM36">
        <v>5</v>
      </c>
      <c r="AN36">
        <v>15</v>
      </c>
      <c r="AO36">
        <v>12</v>
      </c>
      <c r="AP36">
        <v>12</v>
      </c>
      <c r="AQ36">
        <v>3</v>
      </c>
      <c r="AR36">
        <v>6</v>
      </c>
      <c r="AS36">
        <v>3</v>
      </c>
      <c r="AT36">
        <v>6</v>
      </c>
      <c r="AU36">
        <v>1</v>
      </c>
      <c r="AV36">
        <v>4</v>
      </c>
      <c r="AW36">
        <v>1</v>
      </c>
      <c r="AX36">
        <v>222</v>
      </c>
      <c r="AY36">
        <v>78</v>
      </c>
      <c r="AZ36">
        <v>76</v>
      </c>
      <c r="BA36">
        <v>68</v>
      </c>
      <c r="BB36">
        <v>129</v>
      </c>
      <c r="BC36">
        <v>46</v>
      </c>
      <c r="BD36">
        <v>79</v>
      </c>
      <c r="BE36">
        <v>4</v>
      </c>
      <c r="BF36">
        <v>33</v>
      </c>
      <c r="BG36">
        <v>10</v>
      </c>
      <c r="BH36">
        <v>22</v>
      </c>
      <c r="BI36">
        <v>1</v>
      </c>
      <c r="BJ36">
        <v>125</v>
      </c>
      <c r="BK36">
        <v>31</v>
      </c>
      <c r="BL36">
        <v>89</v>
      </c>
      <c r="BM36">
        <v>5</v>
      </c>
      <c r="BN36">
        <v>244</v>
      </c>
      <c r="BO36">
        <v>108</v>
      </c>
      <c r="BP36">
        <v>133</v>
      </c>
      <c r="BQ36">
        <v>3</v>
      </c>
      <c r="BR36">
        <v>67</v>
      </c>
      <c r="BS36">
        <v>22</v>
      </c>
      <c r="BT36">
        <v>44</v>
      </c>
      <c r="BU36">
        <v>1</v>
      </c>
      <c r="BV36">
        <v>3204</v>
      </c>
      <c r="BW36">
        <v>1535</v>
      </c>
      <c r="BX36">
        <v>980</v>
      </c>
      <c r="BY36">
        <v>689</v>
      </c>
      <c r="BZ36">
        <v>1765</v>
      </c>
      <c r="CA36">
        <v>939</v>
      </c>
      <c r="CB36">
        <v>604</v>
      </c>
      <c r="CC36">
        <v>222</v>
      </c>
      <c r="CD36">
        <v>504</v>
      </c>
      <c r="CE36">
        <v>129</v>
      </c>
      <c r="CF36">
        <v>180</v>
      </c>
      <c r="CG36">
        <v>195</v>
      </c>
    </row>
    <row r="37" spans="1:85">
      <c r="A37" t="s">
        <v>901</v>
      </c>
      <c r="B37">
        <v>18607</v>
      </c>
      <c r="C37">
        <v>6715</v>
      </c>
      <c r="D37">
        <v>5766</v>
      </c>
      <c r="E37">
        <v>6126</v>
      </c>
      <c r="F37">
        <v>674</v>
      </c>
      <c r="G37">
        <v>26</v>
      </c>
      <c r="H37">
        <v>26</v>
      </c>
      <c r="I37">
        <v>622</v>
      </c>
      <c r="J37">
        <v>995</v>
      </c>
      <c r="K37">
        <v>310</v>
      </c>
      <c r="L37">
        <v>336</v>
      </c>
      <c r="M37">
        <v>349</v>
      </c>
      <c r="N37">
        <v>713</v>
      </c>
      <c r="O37">
        <v>190</v>
      </c>
      <c r="P37">
        <v>255</v>
      </c>
      <c r="Q37">
        <v>268</v>
      </c>
      <c r="R37">
        <v>531</v>
      </c>
      <c r="S37">
        <v>117</v>
      </c>
      <c r="T37">
        <v>255</v>
      </c>
      <c r="U37">
        <v>159</v>
      </c>
      <c r="V37">
        <v>109</v>
      </c>
      <c r="W37">
        <v>29</v>
      </c>
      <c r="X37">
        <v>29</v>
      </c>
      <c r="Y37">
        <v>51</v>
      </c>
      <c r="Z37">
        <v>34</v>
      </c>
      <c r="AA37">
        <v>13</v>
      </c>
      <c r="AB37">
        <v>13</v>
      </c>
      <c r="AC37">
        <v>8</v>
      </c>
      <c r="AD37">
        <v>5</v>
      </c>
      <c r="AE37">
        <v>3</v>
      </c>
      <c r="AF37">
        <v>1</v>
      </c>
      <c r="AG37">
        <v>1</v>
      </c>
      <c r="AH37">
        <v>149</v>
      </c>
      <c r="AI37">
        <v>16</v>
      </c>
      <c r="AJ37">
        <v>88</v>
      </c>
      <c r="AK37">
        <v>45</v>
      </c>
      <c r="AL37">
        <v>142</v>
      </c>
      <c r="AM37">
        <v>19</v>
      </c>
      <c r="AN37">
        <v>86</v>
      </c>
      <c r="AO37">
        <v>37</v>
      </c>
      <c r="AP37">
        <v>67</v>
      </c>
      <c r="AQ37">
        <v>29</v>
      </c>
      <c r="AR37">
        <v>30</v>
      </c>
      <c r="AS37">
        <v>8</v>
      </c>
      <c r="AT37">
        <v>25</v>
      </c>
      <c r="AU37">
        <v>8</v>
      </c>
      <c r="AV37">
        <v>8</v>
      </c>
      <c r="AW37">
        <v>9</v>
      </c>
      <c r="AX37">
        <v>691</v>
      </c>
      <c r="AY37">
        <v>167</v>
      </c>
      <c r="AZ37">
        <v>139</v>
      </c>
      <c r="BA37">
        <v>385</v>
      </c>
      <c r="BB37">
        <v>389</v>
      </c>
      <c r="BC37">
        <v>188</v>
      </c>
      <c r="BD37">
        <v>191</v>
      </c>
      <c r="BE37">
        <v>10</v>
      </c>
      <c r="BF37">
        <v>61</v>
      </c>
      <c r="BG37">
        <v>23</v>
      </c>
      <c r="BH37">
        <v>25</v>
      </c>
      <c r="BI37">
        <v>13</v>
      </c>
      <c r="BJ37">
        <v>415</v>
      </c>
      <c r="BK37">
        <v>151</v>
      </c>
      <c r="BL37">
        <v>252</v>
      </c>
      <c r="BM37">
        <v>12</v>
      </c>
      <c r="BN37">
        <v>571</v>
      </c>
      <c r="BO37">
        <v>257</v>
      </c>
      <c r="BP37">
        <v>298</v>
      </c>
      <c r="BQ37">
        <v>16</v>
      </c>
      <c r="BR37">
        <v>143</v>
      </c>
      <c r="BS37">
        <v>63</v>
      </c>
      <c r="BT37">
        <v>77</v>
      </c>
      <c r="BU37">
        <v>3</v>
      </c>
      <c r="BV37">
        <v>11942</v>
      </c>
      <c r="BW37">
        <v>4913</v>
      </c>
      <c r="BX37">
        <v>3572</v>
      </c>
      <c r="BY37">
        <v>3457</v>
      </c>
      <c r="BZ37">
        <v>5904</v>
      </c>
      <c r="CA37">
        <v>2788</v>
      </c>
      <c r="CB37">
        <v>2170</v>
      </c>
      <c r="CC37">
        <v>946</v>
      </c>
      <c r="CD37">
        <v>1625</v>
      </c>
      <c r="CE37">
        <v>373</v>
      </c>
      <c r="CF37">
        <v>417</v>
      </c>
      <c r="CG37">
        <v>835</v>
      </c>
    </row>
    <row r="38" spans="1:85">
      <c r="A38" t="s">
        <v>900</v>
      </c>
      <c r="B38">
        <v>12477</v>
      </c>
      <c r="C38">
        <v>4421</v>
      </c>
      <c r="D38">
        <v>4016</v>
      </c>
      <c r="E38">
        <v>4040</v>
      </c>
      <c r="F38">
        <v>428</v>
      </c>
      <c r="G38">
        <v>9</v>
      </c>
      <c r="H38">
        <v>21</v>
      </c>
      <c r="I38">
        <v>398</v>
      </c>
      <c r="J38">
        <v>724</v>
      </c>
      <c r="K38">
        <v>226</v>
      </c>
      <c r="L38">
        <v>255</v>
      </c>
      <c r="M38">
        <v>243</v>
      </c>
      <c r="N38">
        <v>487</v>
      </c>
      <c r="O38">
        <v>103</v>
      </c>
      <c r="P38">
        <v>173</v>
      </c>
      <c r="Q38">
        <v>211</v>
      </c>
      <c r="R38">
        <v>362</v>
      </c>
      <c r="S38">
        <v>69</v>
      </c>
      <c r="T38">
        <v>182</v>
      </c>
      <c r="U38">
        <v>111</v>
      </c>
      <c r="V38">
        <v>39</v>
      </c>
      <c r="W38">
        <v>4</v>
      </c>
      <c r="X38">
        <v>11</v>
      </c>
      <c r="Y38">
        <v>24</v>
      </c>
      <c r="Z38">
        <v>21</v>
      </c>
      <c r="AA38">
        <v>5</v>
      </c>
      <c r="AB38">
        <v>8</v>
      </c>
      <c r="AC38">
        <v>8</v>
      </c>
      <c r="AD38">
        <v>5</v>
      </c>
      <c r="AE38" t="s">
        <v>19</v>
      </c>
      <c r="AF38">
        <v>3</v>
      </c>
      <c r="AG38">
        <v>2</v>
      </c>
      <c r="AH38">
        <v>133</v>
      </c>
      <c r="AI38">
        <v>18</v>
      </c>
      <c r="AJ38">
        <v>75</v>
      </c>
      <c r="AK38">
        <v>40</v>
      </c>
      <c r="AL38">
        <v>128</v>
      </c>
      <c r="AM38">
        <v>33</v>
      </c>
      <c r="AN38">
        <v>65</v>
      </c>
      <c r="AO38">
        <v>30</v>
      </c>
      <c r="AP38">
        <v>29</v>
      </c>
      <c r="AQ38">
        <v>7</v>
      </c>
      <c r="AR38">
        <v>18</v>
      </c>
      <c r="AS38">
        <v>4</v>
      </c>
      <c r="AT38">
        <v>7</v>
      </c>
      <c r="AU38">
        <v>2</v>
      </c>
      <c r="AV38">
        <v>2</v>
      </c>
      <c r="AW38">
        <v>3</v>
      </c>
      <c r="AX38">
        <v>598</v>
      </c>
      <c r="AY38">
        <v>117</v>
      </c>
      <c r="AZ38">
        <v>187</v>
      </c>
      <c r="BA38">
        <v>294</v>
      </c>
      <c r="BB38">
        <v>288</v>
      </c>
      <c r="BC38">
        <v>103</v>
      </c>
      <c r="BD38">
        <v>170</v>
      </c>
      <c r="BE38">
        <v>15</v>
      </c>
      <c r="BF38">
        <v>65</v>
      </c>
      <c r="BG38">
        <v>19</v>
      </c>
      <c r="BH38">
        <v>38</v>
      </c>
      <c r="BI38">
        <v>8</v>
      </c>
      <c r="BJ38">
        <v>221</v>
      </c>
      <c r="BK38">
        <v>69</v>
      </c>
      <c r="BL38">
        <v>144</v>
      </c>
      <c r="BM38">
        <v>8</v>
      </c>
      <c r="BN38">
        <v>418</v>
      </c>
      <c r="BO38">
        <v>209</v>
      </c>
      <c r="BP38">
        <v>192</v>
      </c>
      <c r="BQ38">
        <v>17</v>
      </c>
      <c r="BR38">
        <v>90</v>
      </c>
      <c r="BS38">
        <v>45</v>
      </c>
      <c r="BT38">
        <v>42</v>
      </c>
      <c r="BU38">
        <v>3</v>
      </c>
      <c r="BV38">
        <v>7590</v>
      </c>
      <c r="BW38">
        <v>3220</v>
      </c>
      <c r="BX38">
        <v>2226</v>
      </c>
      <c r="BY38">
        <v>2144</v>
      </c>
      <c r="BZ38">
        <v>3763</v>
      </c>
      <c r="CA38">
        <v>1867</v>
      </c>
      <c r="CB38">
        <v>1317</v>
      </c>
      <c r="CC38">
        <v>579</v>
      </c>
      <c r="CD38">
        <v>1296</v>
      </c>
      <c r="CE38">
        <v>277</v>
      </c>
      <c r="CF38">
        <v>428</v>
      </c>
      <c r="CG38">
        <v>591</v>
      </c>
    </row>
    <row r="39" spans="1:85">
      <c r="A39" t="s">
        <v>899</v>
      </c>
      <c r="B39">
        <v>3417</v>
      </c>
      <c r="C39">
        <v>956</v>
      </c>
      <c r="D39">
        <v>1383</v>
      </c>
      <c r="E39">
        <v>1078</v>
      </c>
      <c r="F39">
        <v>121</v>
      </c>
      <c r="G39">
        <v>2</v>
      </c>
      <c r="H39">
        <v>5</v>
      </c>
      <c r="I39">
        <v>114</v>
      </c>
      <c r="J39">
        <v>189</v>
      </c>
      <c r="K39">
        <v>40</v>
      </c>
      <c r="L39">
        <v>67</v>
      </c>
      <c r="M39">
        <v>82</v>
      </c>
      <c r="N39">
        <v>147</v>
      </c>
      <c r="O39">
        <v>18</v>
      </c>
      <c r="P39">
        <v>69</v>
      </c>
      <c r="Q39">
        <v>60</v>
      </c>
      <c r="R39">
        <v>90</v>
      </c>
      <c r="S39">
        <v>7</v>
      </c>
      <c r="T39">
        <v>40</v>
      </c>
      <c r="U39">
        <v>43</v>
      </c>
      <c r="V39">
        <v>17</v>
      </c>
      <c r="W39">
        <v>1</v>
      </c>
      <c r="X39">
        <v>6</v>
      </c>
      <c r="Y39">
        <v>10</v>
      </c>
      <c r="Z39">
        <v>7</v>
      </c>
      <c r="AA39" t="s">
        <v>19</v>
      </c>
      <c r="AB39">
        <v>3</v>
      </c>
      <c r="AC39">
        <v>4</v>
      </c>
      <c r="AD39">
        <v>2</v>
      </c>
      <c r="AE39" t="s">
        <v>19</v>
      </c>
      <c r="AF39">
        <v>2</v>
      </c>
      <c r="AG39" t="s">
        <v>19</v>
      </c>
      <c r="AH39">
        <v>27</v>
      </c>
      <c r="AI39">
        <v>1</v>
      </c>
      <c r="AJ39">
        <v>10</v>
      </c>
      <c r="AK39">
        <v>16</v>
      </c>
      <c r="AL39">
        <v>32</v>
      </c>
      <c r="AM39">
        <v>4</v>
      </c>
      <c r="AN39">
        <v>17</v>
      </c>
      <c r="AO39">
        <v>11</v>
      </c>
      <c r="AP39">
        <v>2</v>
      </c>
      <c r="AQ39">
        <v>1</v>
      </c>
      <c r="AR39" t="s">
        <v>19</v>
      </c>
      <c r="AS39">
        <v>1</v>
      </c>
      <c r="AT39">
        <v>3</v>
      </c>
      <c r="AU39" t="s">
        <v>19</v>
      </c>
      <c r="AV39">
        <v>2</v>
      </c>
      <c r="AW39">
        <v>1</v>
      </c>
      <c r="AX39">
        <v>176</v>
      </c>
      <c r="AY39">
        <v>13</v>
      </c>
      <c r="AZ39">
        <v>61</v>
      </c>
      <c r="BA39">
        <v>102</v>
      </c>
      <c r="BB39">
        <v>73</v>
      </c>
      <c r="BC39">
        <v>23</v>
      </c>
      <c r="BD39">
        <v>48</v>
      </c>
      <c r="BE39">
        <v>2</v>
      </c>
      <c r="BF39">
        <v>19</v>
      </c>
      <c r="BG39">
        <v>3</v>
      </c>
      <c r="BH39">
        <v>11</v>
      </c>
      <c r="BI39">
        <v>5</v>
      </c>
      <c r="BJ39">
        <v>77</v>
      </c>
      <c r="BK39">
        <v>11</v>
      </c>
      <c r="BL39">
        <v>62</v>
      </c>
      <c r="BM39">
        <v>4</v>
      </c>
      <c r="BN39">
        <v>119</v>
      </c>
      <c r="BO39">
        <v>38</v>
      </c>
      <c r="BP39">
        <v>74</v>
      </c>
      <c r="BQ39">
        <v>7</v>
      </c>
      <c r="BR39">
        <v>19</v>
      </c>
      <c r="BS39">
        <v>10</v>
      </c>
      <c r="BT39">
        <v>9</v>
      </c>
      <c r="BU39" t="s">
        <v>19</v>
      </c>
      <c r="BV39">
        <v>2042</v>
      </c>
      <c r="BW39">
        <v>743</v>
      </c>
      <c r="BX39">
        <v>795</v>
      </c>
      <c r="BY39">
        <v>504</v>
      </c>
      <c r="BZ39">
        <v>1027</v>
      </c>
      <c r="CA39">
        <v>395</v>
      </c>
      <c r="CB39">
        <v>511</v>
      </c>
      <c r="CC39">
        <v>121</v>
      </c>
      <c r="CD39">
        <v>364</v>
      </c>
      <c r="CE39">
        <v>58</v>
      </c>
      <c r="CF39">
        <v>151</v>
      </c>
      <c r="CG39">
        <v>155</v>
      </c>
    </row>
    <row r="40" spans="1:85">
      <c r="A40" t="s">
        <v>898</v>
      </c>
      <c r="B40">
        <v>3835</v>
      </c>
      <c r="C40">
        <v>1378</v>
      </c>
      <c r="D40">
        <v>1558</v>
      </c>
      <c r="E40">
        <v>899</v>
      </c>
      <c r="F40">
        <v>134</v>
      </c>
      <c r="G40">
        <v>1</v>
      </c>
      <c r="H40">
        <v>9</v>
      </c>
      <c r="I40">
        <v>124</v>
      </c>
      <c r="J40">
        <v>211</v>
      </c>
      <c r="K40">
        <v>62</v>
      </c>
      <c r="L40">
        <v>73</v>
      </c>
      <c r="M40">
        <v>76</v>
      </c>
      <c r="N40">
        <v>213</v>
      </c>
      <c r="O40">
        <v>45</v>
      </c>
      <c r="P40">
        <v>89</v>
      </c>
      <c r="Q40">
        <v>79</v>
      </c>
      <c r="R40">
        <v>120</v>
      </c>
      <c r="S40">
        <v>14</v>
      </c>
      <c r="T40">
        <v>72</v>
      </c>
      <c r="U40">
        <v>34</v>
      </c>
      <c r="V40">
        <v>18</v>
      </c>
      <c r="W40" t="s">
        <v>19</v>
      </c>
      <c r="X40">
        <v>9</v>
      </c>
      <c r="Y40">
        <v>9</v>
      </c>
      <c r="Z40">
        <v>5</v>
      </c>
      <c r="AA40" t="s">
        <v>19</v>
      </c>
      <c r="AB40">
        <v>4</v>
      </c>
      <c r="AC40">
        <v>1</v>
      </c>
      <c r="AD40">
        <v>1</v>
      </c>
      <c r="AE40">
        <v>1</v>
      </c>
      <c r="AF40" t="s">
        <v>19</v>
      </c>
      <c r="AG40" t="s">
        <v>19</v>
      </c>
      <c r="AH40">
        <v>28</v>
      </c>
      <c r="AI40">
        <v>3</v>
      </c>
      <c r="AJ40">
        <v>15</v>
      </c>
      <c r="AK40">
        <v>10</v>
      </c>
      <c r="AL40">
        <v>54</v>
      </c>
      <c r="AM40">
        <v>4</v>
      </c>
      <c r="AN40">
        <v>36</v>
      </c>
      <c r="AO40">
        <v>14</v>
      </c>
      <c r="AP40">
        <v>10</v>
      </c>
      <c r="AQ40">
        <v>4</v>
      </c>
      <c r="AR40">
        <v>6</v>
      </c>
      <c r="AS40" t="s">
        <v>19</v>
      </c>
      <c r="AT40">
        <v>4</v>
      </c>
      <c r="AU40">
        <v>2</v>
      </c>
      <c r="AV40">
        <v>2</v>
      </c>
      <c r="AW40" t="s">
        <v>19</v>
      </c>
      <c r="AX40">
        <v>259</v>
      </c>
      <c r="AY40">
        <v>67</v>
      </c>
      <c r="AZ40">
        <v>118</v>
      </c>
      <c r="BA40">
        <v>74</v>
      </c>
      <c r="BB40">
        <v>77</v>
      </c>
      <c r="BC40">
        <v>27</v>
      </c>
      <c r="BD40">
        <v>45</v>
      </c>
      <c r="BE40">
        <v>5</v>
      </c>
      <c r="BF40">
        <v>36</v>
      </c>
      <c r="BG40">
        <v>7</v>
      </c>
      <c r="BH40">
        <v>27</v>
      </c>
      <c r="BI40">
        <v>2</v>
      </c>
      <c r="BJ40">
        <v>117</v>
      </c>
      <c r="BK40">
        <v>27</v>
      </c>
      <c r="BL40">
        <v>89</v>
      </c>
      <c r="BM40">
        <v>1</v>
      </c>
      <c r="BN40">
        <v>122</v>
      </c>
      <c r="BO40">
        <v>44</v>
      </c>
      <c r="BP40">
        <v>76</v>
      </c>
      <c r="BQ40">
        <v>2</v>
      </c>
      <c r="BR40">
        <v>22</v>
      </c>
      <c r="BS40">
        <v>9</v>
      </c>
      <c r="BT40">
        <v>12</v>
      </c>
      <c r="BU40">
        <v>1</v>
      </c>
      <c r="BV40">
        <v>2252</v>
      </c>
      <c r="BW40">
        <v>1008</v>
      </c>
      <c r="BX40">
        <v>864</v>
      </c>
      <c r="BY40">
        <v>380</v>
      </c>
      <c r="BZ40">
        <v>1216</v>
      </c>
      <c r="CA40">
        <v>576</v>
      </c>
      <c r="CB40">
        <v>547</v>
      </c>
      <c r="CC40">
        <v>93</v>
      </c>
      <c r="CD40">
        <v>294</v>
      </c>
      <c r="CE40">
        <v>76</v>
      </c>
      <c r="CF40">
        <v>96</v>
      </c>
      <c r="CG40">
        <v>122</v>
      </c>
    </row>
    <row r="41" spans="1:85">
      <c r="A41" t="s">
        <v>897</v>
      </c>
      <c r="B41">
        <v>1802</v>
      </c>
      <c r="C41">
        <v>571</v>
      </c>
      <c r="D41">
        <v>962</v>
      </c>
      <c r="E41">
        <v>269</v>
      </c>
      <c r="F41">
        <v>65</v>
      </c>
      <c r="G41">
        <v>2</v>
      </c>
      <c r="H41">
        <v>4</v>
      </c>
      <c r="I41">
        <v>59</v>
      </c>
      <c r="J41">
        <v>73</v>
      </c>
      <c r="K41">
        <v>24</v>
      </c>
      <c r="L41">
        <v>38</v>
      </c>
      <c r="M41">
        <v>11</v>
      </c>
      <c r="N41">
        <v>65</v>
      </c>
      <c r="O41">
        <v>19</v>
      </c>
      <c r="P41">
        <v>32</v>
      </c>
      <c r="Q41">
        <v>14</v>
      </c>
      <c r="R41">
        <v>46</v>
      </c>
      <c r="S41">
        <v>9</v>
      </c>
      <c r="T41">
        <v>26</v>
      </c>
      <c r="U41">
        <v>11</v>
      </c>
      <c r="V41">
        <v>10</v>
      </c>
      <c r="W41">
        <v>3</v>
      </c>
      <c r="X41">
        <v>4</v>
      </c>
      <c r="Y41">
        <v>3</v>
      </c>
      <c r="Z41">
        <v>9</v>
      </c>
      <c r="AA41">
        <v>3</v>
      </c>
      <c r="AB41">
        <v>4</v>
      </c>
      <c r="AC41">
        <v>2</v>
      </c>
      <c r="AD41">
        <v>1</v>
      </c>
      <c r="AE41" t="s">
        <v>19</v>
      </c>
      <c r="AF41" t="s">
        <v>19</v>
      </c>
      <c r="AG41">
        <v>1</v>
      </c>
      <c r="AH41">
        <v>4</v>
      </c>
      <c r="AI41" t="s">
        <v>19</v>
      </c>
      <c r="AJ41">
        <v>3</v>
      </c>
      <c r="AK41">
        <v>1</v>
      </c>
      <c r="AL41">
        <v>18</v>
      </c>
      <c r="AM41">
        <v>2</v>
      </c>
      <c r="AN41">
        <v>12</v>
      </c>
      <c r="AO41">
        <v>4</v>
      </c>
      <c r="AP41">
        <v>1</v>
      </c>
      <c r="AQ41">
        <v>1</v>
      </c>
      <c r="AR41" t="s">
        <v>19</v>
      </c>
      <c r="AS41" t="s">
        <v>19</v>
      </c>
      <c r="AT41">
        <v>3</v>
      </c>
      <c r="AU41" t="s">
        <v>19</v>
      </c>
      <c r="AV41">
        <v>3</v>
      </c>
      <c r="AW41" t="s">
        <v>19</v>
      </c>
      <c r="AX41">
        <v>146</v>
      </c>
      <c r="AY41">
        <v>46</v>
      </c>
      <c r="AZ41">
        <v>61</v>
      </c>
      <c r="BA41">
        <v>39</v>
      </c>
      <c r="BB41">
        <v>36</v>
      </c>
      <c r="BC41">
        <v>11</v>
      </c>
      <c r="BD41">
        <v>25</v>
      </c>
      <c r="BE41" t="s">
        <v>19</v>
      </c>
      <c r="BF41">
        <v>19</v>
      </c>
      <c r="BG41">
        <v>4</v>
      </c>
      <c r="BH41">
        <v>14</v>
      </c>
      <c r="BI41">
        <v>1</v>
      </c>
      <c r="BJ41">
        <v>37</v>
      </c>
      <c r="BK41">
        <v>10</v>
      </c>
      <c r="BL41">
        <v>27</v>
      </c>
      <c r="BM41" t="s">
        <v>19</v>
      </c>
      <c r="BN41">
        <v>62</v>
      </c>
      <c r="BO41">
        <v>19</v>
      </c>
      <c r="BP41">
        <v>40</v>
      </c>
      <c r="BQ41">
        <v>3</v>
      </c>
      <c r="BR41">
        <v>21</v>
      </c>
      <c r="BS41">
        <v>6</v>
      </c>
      <c r="BT41">
        <v>15</v>
      </c>
      <c r="BU41" t="s">
        <v>19</v>
      </c>
      <c r="BV41">
        <v>1085</v>
      </c>
      <c r="BW41">
        <v>403</v>
      </c>
      <c r="BX41">
        <v>614</v>
      </c>
      <c r="BY41">
        <v>68</v>
      </c>
      <c r="BZ41">
        <v>760</v>
      </c>
      <c r="CA41">
        <v>266</v>
      </c>
      <c r="CB41">
        <v>471</v>
      </c>
      <c r="CC41">
        <v>23</v>
      </c>
      <c r="CD41">
        <v>168</v>
      </c>
      <c r="CE41">
        <v>24</v>
      </c>
      <c r="CF41">
        <v>81</v>
      </c>
      <c r="CG41">
        <v>63</v>
      </c>
    </row>
    <row r="42" spans="1:85">
      <c r="A42" t="s">
        <v>896</v>
      </c>
      <c r="B42">
        <v>3807</v>
      </c>
      <c r="C42">
        <v>1151</v>
      </c>
      <c r="D42">
        <v>1770</v>
      </c>
      <c r="E42">
        <v>886</v>
      </c>
      <c r="F42">
        <v>130</v>
      </c>
      <c r="G42" t="s">
        <v>19</v>
      </c>
      <c r="H42">
        <v>1</v>
      </c>
      <c r="I42">
        <v>129</v>
      </c>
      <c r="J42">
        <v>172</v>
      </c>
      <c r="K42">
        <v>55</v>
      </c>
      <c r="L42">
        <v>77</v>
      </c>
      <c r="M42">
        <v>40</v>
      </c>
      <c r="N42">
        <v>169</v>
      </c>
      <c r="O42">
        <v>37</v>
      </c>
      <c r="P42">
        <v>90</v>
      </c>
      <c r="Q42">
        <v>42</v>
      </c>
      <c r="R42">
        <v>108</v>
      </c>
      <c r="S42">
        <v>25</v>
      </c>
      <c r="T42">
        <v>57</v>
      </c>
      <c r="U42">
        <v>26</v>
      </c>
      <c r="V42">
        <v>11</v>
      </c>
      <c r="W42">
        <v>6</v>
      </c>
      <c r="X42">
        <v>5</v>
      </c>
      <c r="Y42" t="s">
        <v>19</v>
      </c>
      <c r="Z42">
        <v>15</v>
      </c>
      <c r="AA42">
        <v>6</v>
      </c>
      <c r="AB42">
        <v>8</v>
      </c>
      <c r="AC42">
        <v>1</v>
      </c>
      <c r="AD42">
        <v>1</v>
      </c>
      <c r="AE42" t="s">
        <v>19</v>
      </c>
      <c r="AF42">
        <v>1</v>
      </c>
      <c r="AG42" t="s">
        <v>19</v>
      </c>
      <c r="AH42">
        <v>39</v>
      </c>
      <c r="AI42">
        <v>4</v>
      </c>
      <c r="AJ42">
        <v>22</v>
      </c>
      <c r="AK42">
        <v>13</v>
      </c>
      <c r="AL42">
        <v>38</v>
      </c>
      <c r="AM42">
        <v>9</v>
      </c>
      <c r="AN42">
        <v>18</v>
      </c>
      <c r="AO42">
        <v>11</v>
      </c>
      <c r="AP42" t="s">
        <v>19</v>
      </c>
      <c r="AQ42" t="s">
        <v>19</v>
      </c>
      <c r="AR42" t="s">
        <v>19</v>
      </c>
      <c r="AS42" t="s">
        <v>19</v>
      </c>
      <c r="AT42">
        <v>4</v>
      </c>
      <c r="AU42" t="s">
        <v>19</v>
      </c>
      <c r="AV42">
        <v>3</v>
      </c>
      <c r="AW42">
        <v>1</v>
      </c>
      <c r="AX42">
        <v>376</v>
      </c>
      <c r="AY42">
        <v>87</v>
      </c>
      <c r="AZ42">
        <v>188</v>
      </c>
      <c r="BA42">
        <v>101</v>
      </c>
      <c r="BB42">
        <v>65</v>
      </c>
      <c r="BC42">
        <v>21</v>
      </c>
      <c r="BD42">
        <v>44</v>
      </c>
      <c r="BE42" t="s">
        <v>19</v>
      </c>
      <c r="BF42">
        <v>43</v>
      </c>
      <c r="BG42">
        <v>11</v>
      </c>
      <c r="BH42">
        <v>30</v>
      </c>
      <c r="BI42">
        <v>2</v>
      </c>
      <c r="BJ42">
        <v>76</v>
      </c>
      <c r="BK42">
        <v>35</v>
      </c>
      <c r="BL42">
        <v>41</v>
      </c>
      <c r="BM42" t="s">
        <v>19</v>
      </c>
      <c r="BN42">
        <v>130</v>
      </c>
      <c r="BO42">
        <v>45</v>
      </c>
      <c r="BP42">
        <v>84</v>
      </c>
      <c r="BQ42">
        <v>1</v>
      </c>
      <c r="BR42">
        <v>27</v>
      </c>
      <c r="BS42">
        <v>5</v>
      </c>
      <c r="BT42">
        <v>22</v>
      </c>
      <c r="BU42" t="s">
        <v>19</v>
      </c>
      <c r="BV42">
        <v>2085</v>
      </c>
      <c r="BW42">
        <v>769</v>
      </c>
      <c r="BX42">
        <v>942</v>
      </c>
      <c r="BY42">
        <v>374</v>
      </c>
      <c r="BZ42">
        <v>1210</v>
      </c>
      <c r="CA42">
        <v>511</v>
      </c>
      <c r="CB42">
        <v>614</v>
      </c>
      <c r="CC42">
        <v>85</v>
      </c>
      <c r="CD42">
        <v>453</v>
      </c>
      <c r="CE42">
        <v>66</v>
      </c>
      <c r="CF42">
        <v>216</v>
      </c>
      <c r="CG42">
        <v>171</v>
      </c>
    </row>
    <row r="43" spans="1:85">
      <c r="A43" t="s">
        <v>895</v>
      </c>
      <c r="B43">
        <v>6339</v>
      </c>
      <c r="C43">
        <v>2473</v>
      </c>
      <c r="D43">
        <v>2476</v>
      </c>
      <c r="E43">
        <v>1390</v>
      </c>
      <c r="F43">
        <v>240</v>
      </c>
      <c r="G43">
        <v>5</v>
      </c>
      <c r="H43">
        <v>9</v>
      </c>
      <c r="I43">
        <v>226</v>
      </c>
      <c r="J43">
        <v>341</v>
      </c>
      <c r="K43">
        <v>111</v>
      </c>
      <c r="L43">
        <v>125</v>
      </c>
      <c r="M43">
        <v>105</v>
      </c>
      <c r="N43">
        <v>295</v>
      </c>
      <c r="O43">
        <v>82</v>
      </c>
      <c r="P43">
        <v>133</v>
      </c>
      <c r="Q43">
        <v>80</v>
      </c>
      <c r="R43">
        <v>222</v>
      </c>
      <c r="S43">
        <v>51</v>
      </c>
      <c r="T43">
        <v>96</v>
      </c>
      <c r="U43">
        <v>75</v>
      </c>
      <c r="V43">
        <v>29</v>
      </c>
      <c r="W43">
        <v>11</v>
      </c>
      <c r="X43">
        <v>7</v>
      </c>
      <c r="Y43">
        <v>11</v>
      </c>
      <c r="Z43">
        <v>19</v>
      </c>
      <c r="AA43">
        <v>7</v>
      </c>
      <c r="AB43">
        <v>4</v>
      </c>
      <c r="AC43">
        <v>8</v>
      </c>
      <c r="AD43">
        <v>1</v>
      </c>
      <c r="AE43" t="s">
        <v>19</v>
      </c>
      <c r="AF43" t="s">
        <v>19</v>
      </c>
      <c r="AG43">
        <v>1</v>
      </c>
      <c r="AH43">
        <v>72</v>
      </c>
      <c r="AI43">
        <v>16</v>
      </c>
      <c r="AJ43">
        <v>26</v>
      </c>
      <c r="AK43">
        <v>30</v>
      </c>
      <c r="AL43">
        <v>89</v>
      </c>
      <c r="AM43">
        <v>13</v>
      </c>
      <c r="AN43">
        <v>53</v>
      </c>
      <c r="AO43">
        <v>23</v>
      </c>
      <c r="AP43">
        <v>8</v>
      </c>
      <c r="AQ43">
        <v>3</v>
      </c>
      <c r="AR43">
        <v>5</v>
      </c>
      <c r="AS43" t="s">
        <v>19</v>
      </c>
      <c r="AT43">
        <v>4</v>
      </c>
      <c r="AU43">
        <v>1</v>
      </c>
      <c r="AV43">
        <v>1</v>
      </c>
      <c r="AW43">
        <v>2</v>
      </c>
      <c r="AX43">
        <v>369</v>
      </c>
      <c r="AY43">
        <v>57</v>
      </c>
      <c r="AZ43">
        <v>187</v>
      </c>
      <c r="BA43">
        <v>125</v>
      </c>
      <c r="BB43">
        <v>170</v>
      </c>
      <c r="BC43">
        <v>69</v>
      </c>
      <c r="BD43">
        <v>94</v>
      </c>
      <c r="BE43">
        <v>7</v>
      </c>
      <c r="BF43">
        <v>49</v>
      </c>
      <c r="BG43">
        <v>19</v>
      </c>
      <c r="BH43">
        <v>19</v>
      </c>
      <c r="BI43">
        <v>11</v>
      </c>
      <c r="BJ43">
        <v>188</v>
      </c>
      <c r="BK43">
        <v>58</v>
      </c>
      <c r="BL43">
        <v>121</v>
      </c>
      <c r="BM43">
        <v>9</v>
      </c>
      <c r="BN43">
        <v>260</v>
      </c>
      <c r="BO43">
        <v>115</v>
      </c>
      <c r="BP43">
        <v>139</v>
      </c>
      <c r="BQ43">
        <v>6</v>
      </c>
      <c r="BR43">
        <v>81</v>
      </c>
      <c r="BS43">
        <v>31</v>
      </c>
      <c r="BT43">
        <v>47</v>
      </c>
      <c r="BU43">
        <v>3</v>
      </c>
      <c r="BV43">
        <v>3631</v>
      </c>
      <c r="BW43">
        <v>1773</v>
      </c>
      <c r="BX43">
        <v>1296</v>
      </c>
      <c r="BY43">
        <v>562</v>
      </c>
      <c r="BZ43">
        <v>2031</v>
      </c>
      <c r="CA43">
        <v>1030</v>
      </c>
      <c r="CB43">
        <v>787</v>
      </c>
      <c r="CC43">
        <v>214</v>
      </c>
      <c r="CD43">
        <v>574</v>
      </c>
      <c r="CE43">
        <v>133</v>
      </c>
      <c r="CF43">
        <v>257</v>
      </c>
      <c r="CG43">
        <v>184</v>
      </c>
    </row>
    <row r="44" spans="1:85">
      <c r="A44" t="s">
        <v>894</v>
      </c>
      <c r="B44">
        <v>9712</v>
      </c>
      <c r="C44">
        <v>3734</v>
      </c>
      <c r="D44">
        <v>3366</v>
      </c>
      <c r="E44">
        <v>2612</v>
      </c>
      <c r="F44">
        <v>338</v>
      </c>
      <c r="G44">
        <v>7</v>
      </c>
      <c r="H44">
        <v>20</v>
      </c>
      <c r="I44">
        <v>311</v>
      </c>
      <c r="J44">
        <v>372</v>
      </c>
      <c r="K44">
        <v>125</v>
      </c>
      <c r="L44">
        <v>155</v>
      </c>
      <c r="M44">
        <v>92</v>
      </c>
      <c r="N44">
        <v>511</v>
      </c>
      <c r="O44">
        <v>146</v>
      </c>
      <c r="P44">
        <v>214</v>
      </c>
      <c r="Q44">
        <v>151</v>
      </c>
      <c r="R44">
        <v>363</v>
      </c>
      <c r="S44">
        <v>93</v>
      </c>
      <c r="T44">
        <v>174</v>
      </c>
      <c r="U44">
        <v>96</v>
      </c>
      <c r="V44">
        <v>43</v>
      </c>
      <c r="W44">
        <v>16</v>
      </c>
      <c r="X44">
        <v>8</v>
      </c>
      <c r="Y44">
        <v>19</v>
      </c>
      <c r="Z44">
        <v>24</v>
      </c>
      <c r="AA44">
        <v>8</v>
      </c>
      <c r="AB44">
        <v>5</v>
      </c>
      <c r="AC44">
        <v>11</v>
      </c>
      <c r="AD44">
        <v>2</v>
      </c>
      <c r="AE44" t="s">
        <v>19</v>
      </c>
      <c r="AF44">
        <v>2</v>
      </c>
      <c r="AG44" t="s">
        <v>19</v>
      </c>
      <c r="AH44">
        <v>90</v>
      </c>
      <c r="AI44">
        <v>19</v>
      </c>
      <c r="AJ44">
        <v>49</v>
      </c>
      <c r="AK44">
        <v>22</v>
      </c>
      <c r="AL44">
        <v>192</v>
      </c>
      <c r="AM44">
        <v>45</v>
      </c>
      <c r="AN44">
        <v>105</v>
      </c>
      <c r="AO44">
        <v>42</v>
      </c>
      <c r="AP44">
        <v>3</v>
      </c>
      <c r="AQ44">
        <v>3</v>
      </c>
      <c r="AR44" t="s">
        <v>19</v>
      </c>
      <c r="AS44" t="s">
        <v>19</v>
      </c>
      <c r="AT44">
        <v>9</v>
      </c>
      <c r="AU44">
        <v>2</v>
      </c>
      <c r="AV44">
        <v>5</v>
      </c>
      <c r="AW44">
        <v>2</v>
      </c>
      <c r="AX44">
        <v>630</v>
      </c>
      <c r="AY44">
        <v>170</v>
      </c>
      <c r="AZ44">
        <v>152</v>
      </c>
      <c r="BA44">
        <v>308</v>
      </c>
      <c r="BB44">
        <v>198</v>
      </c>
      <c r="BC44">
        <v>79</v>
      </c>
      <c r="BD44">
        <v>98</v>
      </c>
      <c r="BE44">
        <v>21</v>
      </c>
      <c r="BF44">
        <v>97</v>
      </c>
      <c r="BG44">
        <v>37</v>
      </c>
      <c r="BH44">
        <v>37</v>
      </c>
      <c r="BI44">
        <v>23</v>
      </c>
      <c r="BJ44">
        <v>245</v>
      </c>
      <c r="BK44">
        <v>42</v>
      </c>
      <c r="BL44">
        <v>185</v>
      </c>
      <c r="BM44">
        <v>18</v>
      </c>
      <c r="BN44">
        <v>358</v>
      </c>
      <c r="BO44">
        <v>155</v>
      </c>
      <c r="BP44">
        <v>194</v>
      </c>
      <c r="BQ44">
        <v>9</v>
      </c>
      <c r="BR44">
        <v>114</v>
      </c>
      <c r="BS44">
        <v>42</v>
      </c>
      <c r="BT44">
        <v>67</v>
      </c>
      <c r="BU44">
        <v>5</v>
      </c>
      <c r="BV44">
        <v>5619</v>
      </c>
      <c r="BW44">
        <v>2592</v>
      </c>
      <c r="BX44">
        <v>1848</v>
      </c>
      <c r="BY44">
        <v>1179</v>
      </c>
      <c r="BZ44">
        <v>3085</v>
      </c>
      <c r="CA44">
        <v>1474</v>
      </c>
      <c r="CB44">
        <v>1222</v>
      </c>
      <c r="CC44">
        <v>389</v>
      </c>
      <c r="CD44">
        <v>981</v>
      </c>
      <c r="CE44">
        <v>288</v>
      </c>
      <c r="CF44">
        <v>289</v>
      </c>
      <c r="CG44">
        <v>404</v>
      </c>
    </row>
    <row r="45" spans="1:85">
      <c r="A45" t="s">
        <v>893</v>
      </c>
      <c r="B45">
        <v>4629</v>
      </c>
      <c r="C45">
        <v>1280</v>
      </c>
      <c r="D45">
        <v>2347</v>
      </c>
      <c r="E45">
        <v>1002</v>
      </c>
      <c r="F45">
        <v>165</v>
      </c>
      <c r="G45">
        <v>1</v>
      </c>
      <c r="H45">
        <v>8</v>
      </c>
      <c r="I45">
        <v>156</v>
      </c>
      <c r="J45">
        <v>207</v>
      </c>
      <c r="K45">
        <v>59</v>
      </c>
      <c r="L45">
        <v>104</v>
      </c>
      <c r="M45">
        <v>44</v>
      </c>
      <c r="N45">
        <v>204</v>
      </c>
      <c r="O45">
        <v>52</v>
      </c>
      <c r="P45">
        <v>115</v>
      </c>
      <c r="Q45">
        <v>37</v>
      </c>
      <c r="R45">
        <v>142</v>
      </c>
      <c r="S45">
        <v>21</v>
      </c>
      <c r="T45">
        <v>98</v>
      </c>
      <c r="U45">
        <v>23</v>
      </c>
      <c r="V45">
        <v>9</v>
      </c>
      <c r="W45">
        <v>2</v>
      </c>
      <c r="X45">
        <v>4</v>
      </c>
      <c r="Y45">
        <v>3</v>
      </c>
      <c r="Z45">
        <v>6</v>
      </c>
      <c r="AA45">
        <v>1</v>
      </c>
      <c r="AB45">
        <v>4</v>
      </c>
      <c r="AC45">
        <v>1</v>
      </c>
      <c r="AD45">
        <v>4</v>
      </c>
      <c r="AE45">
        <v>1</v>
      </c>
      <c r="AF45" t="s">
        <v>19</v>
      </c>
      <c r="AG45">
        <v>3</v>
      </c>
      <c r="AH45">
        <v>48</v>
      </c>
      <c r="AI45">
        <v>6</v>
      </c>
      <c r="AJ45">
        <v>37</v>
      </c>
      <c r="AK45">
        <v>5</v>
      </c>
      <c r="AL45">
        <v>72</v>
      </c>
      <c r="AM45">
        <v>9</v>
      </c>
      <c r="AN45">
        <v>52</v>
      </c>
      <c r="AO45">
        <v>11</v>
      </c>
      <c r="AP45">
        <v>2</v>
      </c>
      <c r="AQ45">
        <v>1</v>
      </c>
      <c r="AR45">
        <v>1</v>
      </c>
      <c r="AS45" t="s">
        <v>19</v>
      </c>
      <c r="AT45">
        <v>1</v>
      </c>
      <c r="AU45">
        <v>1</v>
      </c>
      <c r="AV45" t="s">
        <v>19</v>
      </c>
      <c r="AW45" t="s">
        <v>19</v>
      </c>
      <c r="AX45">
        <v>318</v>
      </c>
      <c r="AY45">
        <v>53</v>
      </c>
      <c r="AZ45">
        <v>144</v>
      </c>
      <c r="BA45">
        <v>121</v>
      </c>
      <c r="BB45">
        <v>93</v>
      </c>
      <c r="BC45">
        <v>22</v>
      </c>
      <c r="BD45">
        <v>70</v>
      </c>
      <c r="BE45">
        <v>1</v>
      </c>
      <c r="BF45">
        <v>26</v>
      </c>
      <c r="BG45">
        <v>10</v>
      </c>
      <c r="BH45">
        <v>12</v>
      </c>
      <c r="BI45">
        <v>4</v>
      </c>
      <c r="BJ45">
        <v>133</v>
      </c>
      <c r="BK45">
        <v>20</v>
      </c>
      <c r="BL45">
        <v>109</v>
      </c>
      <c r="BM45">
        <v>4</v>
      </c>
      <c r="BN45">
        <v>172</v>
      </c>
      <c r="BO45">
        <v>49</v>
      </c>
      <c r="BP45">
        <v>117</v>
      </c>
      <c r="BQ45">
        <v>6</v>
      </c>
      <c r="BR45">
        <v>52</v>
      </c>
      <c r="BS45">
        <v>14</v>
      </c>
      <c r="BT45">
        <v>36</v>
      </c>
      <c r="BU45">
        <v>2</v>
      </c>
      <c r="BV45">
        <v>2704</v>
      </c>
      <c r="BW45">
        <v>936</v>
      </c>
      <c r="BX45">
        <v>1330</v>
      </c>
      <c r="BY45">
        <v>438</v>
      </c>
      <c r="BZ45">
        <v>1609</v>
      </c>
      <c r="CA45">
        <v>582</v>
      </c>
      <c r="CB45">
        <v>905</v>
      </c>
      <c r="CC45">
        <v>122</v>
      </c>
      <c r="CD45">
        <v>465</v>
      </c>
      <c r="CE45">
        <v>57</v>
      </c>
      <c r="CF45">
        <v>240</v>
      </c>
      <c r="CG45">
        <v>168</v>
      </c>
    </row>
    <row r="46" spans="1:85">
      <c r="A46" t="s">
        <v>892</v>
      </c>
      <c r="B46">
        <v>2747</v>
      </c>
      <c r="C46">
        <v>847</v>
      </c>
      <c r="D46">
        <v>1316</v>
      </c>
      <c r="E46">
        <v>584</v>
      </c>
      <c r="F46">
        <v>104</v>
      </c>
      <c r="G46" t="s">
        <v>19</v>
      </c>
      <c r="H46">
        <v>9</v>
      </c>
      <c r="I46">
        <v>95</v>
      </c>
      <c r="J46">
        <v>106</v>
      </c>
      <c r="K46">
        <v>40</v>
      </c>
      <c r="L46">
        <v>40</v>
      </c>
      <c r="M46">
        <v>26</v>
      </c>
      <c r="N46">
        <v>160</v>
      </c>
      <c r="O46">
        <v>41</v>
      </c>
      <c r="P46">
        <v>78</v>
      </c>
      <c r="Q46">
        <v>41</v>
      </c>
      <c r="R46">
        <v>86</v>
      </c>
      <c r="S46">
        <v>22</v>
      </c>
      <c r="T46">
        <v>58</v>
      </c>
      <c r="U46">
        <v>6</v>
      </c>
      <c r="V46">
        <v>19</v>
      </c>
      <c r="W46">
        <v>4</v>
      </c>
      <c r="X46">
        <v>14</v>
      </c>
      <c r="Y46">
        <v>1</v>
      </c>
      <c r="Z46">
        <v>13</v>
      </c>
      <c r="AA46">
        <v>3</v>
      </c>
      <c r="AB46">
        <v>9</v>
      </c>
      <c r="AC46">
        <v>1</v>
      </c>
      <c r="AD46">
        <v>1</v>
      </c>
      <c r="AE46" t="s">
        <v>19</v>
      </c>
      <c r="AF46" t="s">
        <v>19</v>
      </c>
      <c r="AG46">
        <v>1</v>
      </c>
      <c r="AH46">
        <v>20</v>
      </c>
      <c r="AI46">
        <v>7</v>
      </c>
      <c r="AJ46">
        <v>12</v>
      </c>
      <c r="AK46">
        <v>1</v>
      </c>
      <c r="AL46">
        <v>31</v>
      </c>
      <c r="AM46">
        <v>8</v>
      </c>
      <c r="AN46">
        <v>21</v>
      </c>
      <c r="AO46">
        <v>2</v>
      </c>
      <c r="AP46" t="s">
        <v>19</v>
      </c>
      <c r="AQ46" t="s">
        <v>19</v>
      </c>
      <c r="AR46" t="s">
        <v>19</v>
      </c>
      <c r="AS46" t="s">
        <v>19</v>
      </c>
      <c r="AT46">
        <v>2</v>
      </c>
      <c r="AU46" t="s">
        <v>19</v>
      </c>
      <c r="AV46">
        <v>2</v>
      </c>
      <c r="AW46" t="s">
        <v>19</v>
      </c>
      <c r="AX46">
        <v>275</v>
      </c>
      <c r="AY46">
        <v>63</v>
      </c>
      <c r="AZ46">
        <v>125</v>
      </c>
      <c r="BA46">
        <v>87</v>
      </c>
      <c r="BB46">
        <v>74</v>
      </c>
      <c r="BC46">
        <v>19</v>
      </c>
      <c r="BD46">
        <v>55</v>
      </c>
      <c r="BE46" t="s">
        <v>19</v>
      </c>
      <c r="BF46">
        <v>24</v>
      </c>
      <c r="BG46">
        <v>11</v>
      </c>
      <c r="BH46">
        <v>11</v>
      </c>
      <c r="BI46">
        <v>2</v>
      </c>
      <c r="BJ46">
        <v>73</v>
      </c>
      <c r="BK46">
        <v>9</v>
      </c>
      <c r="BL46">
        <v>61</v>
      </c>
      <c r="BM46">
        <v>3</v>
      </c>
      <c r="BN46">
        <v>95</v>
      </c>
      <c r="BO46">
        <v>30</v>
      </c>
      <c r="BP46">
        <v>65</v>
      </c>
      <c r="BQ46" t="s">
        <v>19</v>
      </c>
      <c r="BR46">
        <v>17</v>
      </c>
      <c r="BS46">
        <v>5</v>
      </c>
      <c r="BT46">
        <v>12</v>
      </c>
      <c r="BU46" t="s">
        <v>19</v>
      </c>
      <c r="BV46">
        <v>1476</v>
      </c>
      <c r="BW46">
        <v>575</v>
      </c>
      <c r="BX46">
        <v>688</v>
      </c>
      <c r="BY46">
        <v>213</v>
      </c>
      <c r="BZ46">
        <v>845</v>
      </c>
      <c r="CA46">
        <v>346</v>
      </c>
      <c r="CB46">
        <v>418</v>
      </c>
      <c r="CC46">
        <v>81</v>
      </c>
      <c r="CD46">
        <v>274</v>
      </c>
      <c r="CE46">
        <v>37</v>
      </c>
      <c r="CF46">
        <v>126</v>
      </c>
      <c r="CG46">
        <v>111</v>
      </c>
    </row>
    <row r="47" spans="1:85">
      <c r="A47" t="s">
        <v>891</v>
      </c>
      <c r="B47">
        <v>3173</v>
      </c>
      <c r="C47">
        <v>1129</v>
      </c>
      <c r="D47">
        <v>1453</v>
      </c>
      <c r="E47">
        <v>591</v>
      </c>
      <c r="F47">
        <v>128</v>
      </c>
      <c r="G47">
        <v>2</v>
      </c>
      <c r="H47">
        <v>7</v>
      </c>
      <c r="I47">
        <v>119</v>
      </c>
      <c r="J47">
        <v>139</v>
      </c>
      <c r="K47">
        <v>64</v>
      </c>
      <c r="L47">
        <v>38</v>
      </c>
      <c r="M47">
        <v>37</v>
      </c>
      <c r="N47">
        <v>150</v>
      </c>
      <c r="O47">
        <v>56</v>
      </c>
      <c r="P47">
        <v>69</v>
      </c>
      <c r="Q47">
        <v>25</v>
      </c>
      <c r="R47">
        <v>108</v>
      </c>
      <c r="S47">
        <v>23</v>
      </c>
      <c r="T47">
        <v>69</v>
      </c>
      <c r="U47">
        <v>16</v>
      </c>
      <c r="V47">
        <v>14</v>
      </c>
      <c r="W47">
        <v>3</v>
      </c>
      <c r="X47">
        <v>5</v>
      </c>
      <c r="Y47">
        <v>6</v>
      </c>
      <c r="Z47">
        <v>5</v>
      </c>
      <c r="AA47">
        <v>3</v>
      </c>
      <c r="AB47">
        <v>2</v>
      </c>
      <c r="AC47" t="s">
        <v>19</v>
      </c>
      <c r="AD47">
        <v>1</v>
      </c>
      <c r="AE47">
        <v>1</v>
      </c>
      <c r="AF47" t="s">
        <v>19</v>
      </c>
      <c r="AG47" t="s">
        <v>19</v>
      </c>
      <c r="AH47">
        <v>20</v>
      </c>
      <c r="AI47">
        <v>6</v>
      </c>
      <c r="AJ47">
        <v>11</v>
      </c>
      <c r="AK47">
        <v>3</v>
      </c>
      <c r="AL47">
        <v>63</v>
      </c>
      <c r="AM47">
        <v>8</v>
      </c>
      <c r="AN47">
        <v>48</v>
      </c>
      <c r="AO47">
        <v>7</v>
      </c>
      <c r="AP47">
        <v>4</v>
      </c>
      <c r="AQ47">
        <v>1</v>
      </c>
      <c r="AR47">
        <v>3</v>
      </c>
      <c r="AS47" t="s">
        <v>19</v>
      </c>
      <c r="AT47">
        <v>1</v>
      </c>
      <c r="AU47">
        <v>1</v>
      </c>
      <c r="AV47" t="s">
        <v>19</v>
      </c>
      <c r="AW47" t="s">
        <v>19</v>
      </c>
      <c r="AX47">
        <v>232</v>
      </c>
      <c r="AY47">
        <v>62</v>
      </c>
      <c r="AZ47">
        <v>93</v>
      </c>
      <c r="BA47">
        <v>77</v>
      </c>
      <c r="BB47">
        <v>75</v>
      </c>
      <c r="BC47">
        <v>25</v>
      </c>
      <c r="BD47">
        <v>46</v>
      </c>
      <c r="BE47">
        <v>4</v>
      </c>
      <c r="BF47">
        <v>29</v>
      </c>
      <c r="BG47">
        <v>8</v>
      </c>
      <c r="BH47">
        <v>19</v>
      </c>
      <c r="BI47">
        <v>2</v>
      </c>
      <c r="BJ47">
        <v>79</v>
      </c>
      <c r="BK47">
        <v>16</v>
      </c>
      <c r="BL47">
        <v>59</v>
      </c>
      <c r="BM47">
        <v>4</v>
      </c>
      <c r="BN47">
        <v>127</v>
      </c>
      <c r="BO47">
        <v>49</v>
      </c>
      <c r="BP47">
        <v>71</v>
      </c>
      <c r="BQ47">
        <v>7</v>
      </c>
      <c r="BR47">
        <v>33</v>
      </c>
      <c r="BS47">
        <v>14</v>
      </c>
      <c r="BT47">
        <v>18</v>
      </c>
      <c r="BU47">
        <v>1</v>
      </c>
      <c r="BV47">
        <v>1895</v>
      </c>
      <c r="BW47">
        <v>790</v>
      </c>
      <c r="BX47">
        <v>849</v>
      </c>
      <c r="BY47">
        <v>256</v>
      </c>
      <c r="BZ47">
        <v>1148</v>
      </c>
      <c r="CA47">
        <v>487</v>
      </c>
      <c r="CB47">
        <v>563</v>
      </c>
      <c r="CC47">
        <v>98</v>
      </c>
      <c r="CD47">
        <v>211</v>
      </c>
      <c r="CE47">
        <v>34</v>
      </c>
      <c r="CF47">
        <v>133</v>
      </c>
      <c r="CG47">
        <v>44</v>
      </c>
    </row>
    <row r="48" spans="1:85">
      <c r="A48" t="s">
        <v>890</v>
      </c>
      <c r="B48">
        <v>4372</v>
      </c>
      <c r="C48">
        <v>1338</v>
      </c>
      <c r="D48">
        <v>2050</v>
      </c>
      <c r="E48">
        <v>984</v>
      </c>
      <c r="F48">
        <v>200</v>
      </c>
      <c r="G48">
        <v>1</v>
      </c>
      <c r="H48">
        <v>9</v>
      </c>
      <c r="I48">
        <v>190</v>
      </c>
      <c r="J48">
        <v>172</v>
      </c>
      <c r="K48">
        <v>51</v>
      </c>
      <c r="L48">
        <v>93</v>
      </c>
      <c r="M48">
        <v>28</v>
      </c>
      <c r="N48">
        <v>228</v>
      </c>
      <c r="O48">
        <v>66</v>
      </c>
      <c r="P48">
        <v>116</v>
      </c>
      <c r="Q48">
        <v>46</v>
      </c>
      <c r="R48">
        <v>184</v>
      </c>
      <c r="S48">
        <v>29</v>
      </c>
      <c r="T48">
        <v>114</v>
      </c>
      <c r="U48">
        <v>41</v>
      </c>
      <c r="V48">
        <v>24</v>
      </c>
      <c r="W48">
        <v>4</v>
      </c>
      <c r="X48">
        <v>5</v>
      </c>
      <c r="Y48">
        <v>15</v>
      </c>
      <c r="Z48">
        <v>10</v>
      </c>
      <c r="AA48">
        <v>2</v>
      </c>
      <c r="AB48">
        <v>4</v>
      </c>
      <c r="AC48">
        <v>4</v>
      </c>
      <c r="AD48">
        <v>5</v>
      </c>
      <c r="AE48">
        <v>1</v>
      </c>
      <c r="AF48">
        <v>3</v>
      </c>
      <c r="AG48">
        <v>1</v>
      </c>
      <c r="AH48">
        <v>50</v>
      </c>
      <c r="AI48">
        <v>4</v>
      </c>
      <c r="AJ48">
        <v>35</v>
      </c>
      <c r="AK48">
        <v>11</v>
      </c>
      <c r="AL48">
        <v>90</v>
      </c>
      <c r="AM48">
        <v>16</v>
      </c>
      <c r="AN48">
        <v>65</v>
      </c>
      <c r="AO48">
        <v>9</v>
      </c>
      <c r="AP48">
        <v>3</v>
      </c>
      <c r="AQ48">
        <v>1</v>
      </c>
      <c r="AR48">
        <v>2</v>
      </c>
      <c r="AS48" t="s">
        <v>19</v>
      </c>
      <c r="AT48">
        <v>2</v>
      </c>
      <c r="AU48">
        <v>1</v>
      </c>
      <c r="AV48" t="s">
        <v>19</v>
      </c>
      <c r="AW48">
        <v>1</v>
      </c>
      <c r="AX48">
        <v>289</v>
      </c>
      <c r="AY48">
        <v>29</v>
      </c>
      <c r="AZ48">
        <v>140</v>
      </c>
      <c r="BA48">
        <v>120</v>
      </c>
      <c r="BB48">
        <v>84</v>
      </c>
      <c r="BC48">
        <v>19</v>
      </c>
      <c r="BD48">
        <v>54</v>
      </c>
      <c r="BE48">
        <v>11</v>
      </c>
      <c r="BF48">
        <v>54</v>
      </c>
      <c r="BG48">
        <v>10</v>
      </c>
      <c r="BH48">
        <v>32</v>
      </c>
      <c r="BI48">
        <v>12</v>
      </c>
      <c r="BJ48">
        <v>114</v>
      </c>
      <c r="BK48">
        <v>26</v>
      </c>
      <c r="BL48">
        <v>85</v>
      </c>
      <c r="BM48">
        <v>3</v>
      </c>
      <c r="BN48">
        <v>200</v>
      </c>
      <c r="BO48">
        <v>67</v>
      </c>
      <c r="BP48">
        <v>127</v>
      </c>
      <c r="BQ48">
        <v>6</v>
      </c>
      <c r="BR48">
        <v>37</v>
      </c>
      <c r="BS48">
        <v>13</v>
      </c>
      <c r="BT48">
        <v>22</v>
      </c>
      <c r="BU48">
        <v>2</v>
      </c>
      <c r="BV48">
        <v>2517</v>
      </c>
      <c r="BW48">
        <v>978</v>
      </c>
      <c r="BX48">
        <v>1120</v>
      </c>
      <c r="BY48">
        <v>419</v>
      </c>
      <c r="BZ48">
        <v>1340</v>
      </c>
      <c r="CA48">
        <v>525</v>
      </c>
      <c r="CB48">
        <v>720</v>
      </c>
      <c r="CC48">
        <v>95</v>
      </c>
      <c r="CD48">
        <v>330</v>
      </c>
      <c r="CE48">
        <v>62</v>
      </c>
      <c r="CF48">
        <v>160</v>
      </c>
      <c r="CG48">
        <v>108</v>
      </c>
    </row>
    <row r="49" spans="1:85">
      <c r="A49" t="s">
        <v>889</v>
      </c>
      <c r="B49">
        <v>2528</v>
      </c>
      <c r="C49">
        <v>530</v>
      </c>
      <c r="D49">
        <v>1646</v>
      </c>
      <c r="E49">
        <v>352</v>
      </c>
      <c r="F49">
        <v>79</v>
      </c>
      <c r="G49" t="s">
        <v>19</v>
      </c>
      <c r="H49">
        <v>6</v>
      </c>
      <c r="I49">
        <v>73</v>
      </c>
      <c r="J49">
        <v>110</v>
      </c>
      <c r="K49">
        <v>25</v>
      </c>
      <c r="L49">
        <v>77</v>
      </c>
      <c r="M49">
        <v>8</v>
      </c>
      <c r="N49">
        <v>80</v>
      </c>
      <c r="O49">
        <v>16</v>
      </c>
      <c r="P49">
        <v>47</v>
      </c>
      <c r="Q49">
        <v>17</v>
      </c>
      <c r="R49">
        <v>75</v>
      </c>
      <c r="S49">
        <v>6</v>
      </c>
      <c r="T49">
        <v>52</v>
      </c>
      <c r="U49">
        <v>17</v>
      </c>
      <c r="V49">
        <v>20</v>
      </c>
      <c r="W49">
        <v>2</v>
      </c>
      <c r="X49">
        <v>11</v>
      </c>
      <c r="Y49">
        <v>7</v>
      </c>
      <c r="Z49">
        <v>4</v>
      </c>
      <c r="AA49" t="s">
        <v>19</v>
      </c>
      <c r="AB49">
        <v>3</v>
      </c>
      <c r="AC49">
        <v>1</v>
      </c>
      <c r="AD49">
        <v>1</v>
      </c>
      <c r="AE49">
        <v>1</v>
      </c>
      <c r="AF49" t="s">
        <v>19</v>
      </c>
      <c r="AG49" t="s">
        <v>19</v>
      </c>
      <c r="AH49">
        <v>23</v>
      </c>
      <c r="AI49">
        <v>2</v>
      </c>
      <c r="AJ49">
        <v>17</v>
      </c>
      <c r="AK49">
        <v>4</v>
      </c>
      <c r="AL49">
        <v>24</v>
      </c>
      <c r="AM49">
        <v>1</v>
      </c>
      <c r="AN49">
        <v>18</v>
      </c>
      <c r="AO49">
        <v>5</v>
      </c>
      <c r="AP49">
        <v>2</v>
      </c>
      <c r="AQ49" t="s">
        <v>19</v>
      </c>
      <c r="AR49">
        <v>2</v>
      </c>
      <c r="AS49" t="s">
        <v>19</v>
      </c>
      <c r="AT49">
        <v>1</v>
      </c>
      <c r="AU49" t="s">
        <v>19</v>
      </c>
      <c r="AV49">
        <v>1</v>
      </c>
      <c r="AW49" t="s">
        <v>19</v>
      </c>
      <c r="AX49">
        <v>195</v>
      </c>
      <c r="AY49">
        <v>35</v>
      </c>
      <c r="AZ49">
        <v>126</v>
      </c>
      <c r="BA49">
        <v>34</v>
      </c>
      <c r="BB49">
        <v>46</v>
      </c>
      <c r="BC49">
        <v>11</v>
      </c>
      <c r="BD49">
        <v>34</v>
      </c>
      <c r="BE49">
        <v>1</v>
      </c>
      <c r="BF49">
        <v>20</v>
      </c>
      <c r="BG49" t="s">
        <v>19</v>
      </c>
      <c r="BH49">
        <v>19</v>
      </c>
      <c r="BI49">
        <v>1</v>
      </c>
      <c r="BJ49">
        <v>72</v>
      </c>
      <c r="BK49">
        <v>15</v>
      </c>
      <c r="BL49">
        <v>57</v>
      </c>
      <c r="BM49" t="s">
        <v>19</v>
      </c>
      <c r="BN49">
        <v>86</v>
      </c>
      <c r="BO49">
        <v>17</v>
      </c>
      <c r="BP49">
        <v>63</v>
      </c>
      <c r="BQ49">
        <v>6</v>
      </c>
      <c r="BR49">
        <v>23</v>
      </c>
      <c r="BS49">
        <v>6</v>
      </c>
      <c r="BT49">
        <v>16</v>
      </c>
      <c r="BU49">
        <v>1</v>
      </c>
      <c r="BV49">
        <v>1523</v>
      </c>
      <c r="BW49">
        <v>364</v>
      </c>
      <c r="BX49">
        <v>1053</v>
      </c>
      <c r="BY49">
        <v>106</v>
      </c>
      <c r="BZ49">
        <v>983</v>
      </c>
      <c r="CA49">
        <v>208</v>
      </c>
      <c r="CB49">
        <v>745</v>
      </c>
      <c r="CC49">
        <v>30</v>
      </c>
      <c r="CD49">
        <v>242</v>
      </c>
      <c r="CE49">
        <v>41</v>
      </c>
      <c r="CF49">
        <v>112</v>
      </c>
      <c r="CG49">
        <v>89</v>
      </c>
    </row>
    <row r="50" spans="1:85">
      <c r="A50" t="s">
        <v>888</v>
      </c>
      <c r="B50">
        <v>9888</v>
      </c>
      <c r="C50">
        <v>3514</v>
      </c>
      <c r="D50">
        <v>4297</v>
      </c>
      <c r="E50">
        <v>2077</v>
      </c>
      <c r="F50">
        <v>353</v>
      </c>
      <c r="G50">
        <v>2</v>
      </c>
      <c r="H50">
        <v>23</v>
      </c>
      <c r="I50">
        <v>328</v>
      </c>
      <c r="J50">
        <v>482</v>
      </c>
      <c r="K50">
        <v>167</v>
      </c>
      <c r="L50">
        <v>221</v>
      </c>
      <c r="M50">
        <v>94</v>
      </c>
      <c r="N50">
        <v>530</v>
      </c>
      <c r="O50">
        <v>163</v>
      </c>
      <c r="P50">
        <v>259</v>
      </c>
      <c r="Q50">
        <v>108</v>
      </c>
      <c r="R50">
        <v>341</v>
      </c>
      <c r="S50">
        <v>67</v>
      </c>
      <c r="T50">
        <v>206</v>
      </c>
      <c r="U50">
        <v>68</v>
      </c>
      <c r="V50">
        <v>80</v>
      </c>
      <c r="W50">
        <v>21</v>
      </c>
      <c r="X50">
        <v>38</v>
      </c>
      <c r="Y50">
        <v>21</v>
      </c>
      <c r="Z50">
        <v>54</v>
      </c>
      <c r="AA50">
        <v>8</v>
      </c>
      <c r="AB50">
        <v>33</v>
      </c>
      <c r="AC50">
        <v>13</v>
      </c>
      <c r="AD50">
        <v>6</v>
      </c>
      <c r="AE50" t="s">
        <v>19</v>
      </c>
      <c r="AF50">
        <v>6</v>
      </c>
      <c r="AG50" t="s">
        <v>19</v>
      </c>
      <c r="AH50">
        <v>66</v>
      </c>
      <c r="AI50">
        <v>11</v>
      </c>
      <c r="AJ50">
        <v>45</v>
      </c>
      <c r="AK50">
        <v>10</v>
      </c>
      <c r="AL50">
        <v>108</v>
      </c>
      <c r="AM50">
        <v>17</v>
      </c>
      <c r="AN50">
        <v>75</v>
      </c>
      <c r="AO50">
        <v>16</v>
      </c>
      <c r="AP50">
        <v>9</v>
      </c>
      <c r="AQ50">
        <v>6</v>
      </c>
      <c r="AR50">
        <v>3</v>
      </c>
      <c r="AS50" t="s">
        <v>19</v>
      </c>
      <c r="AT50">
        <v>18</v>
      </c>
      <c r="AU50">
        <v>4</v>
      </c>
      <c r="AV50">
        <v>6</v>
      </c>
      <c r="AW50">
        <v>8</v>
      </c>
      <c r="AX50">
        <v>628</v>
      </c>
      <c r="AY50">
        <v>151</v>
      </c>
      <c r="AZ50">
        <v>268</v>
      </c>
      <c r="BA50">
        <v>209</v>
      </c>
      <c r="BB50">
        <v>223</v>
      </c>
      <c r="BC50">
        <v>76</v>
      </c>
      <c r="BD50">
        <v>141</v>
      </c>
      <c r="BE50">
        <v>6</v>
      </c>
      <c r="BF50">
        <v>73</v>
      </c>
      <c r="BG50">
        <v>24</v>
      </c>
      <c r="BH50">
        <v>36</v>
      </c>
      <c r="BI50">
        <v>13</v>
      </c>
      <c r="BJ50">
        <v>255</v>
      </c>
      <c r="BK50">
        <v>69</v>
      </c>
      <c r="BL50">
        <v>183</v>
      </c>
      <c r="BM50">
        <v>3</v>
      </c>
      <c r="BN50">
        <v>399</v>
      </c>
      <c r="BO50">
        <v>144</v>
      </c>
      <c r="BP50">
        <v>252</v>
      </c>
      <c r="BQ50">
        <v>3</v>
      </c>
      <c r="BR50">
        <v>100</v>
      </c>
      <c r="BS50">
        <v>39</v>
      </c>
      <c r="BT50">
        <v>60</v>
      </c>
      <c r="BU50">
        <v>1</v>
      </c>
      <c r="BV50">
        <v>5679</v>
      </c>
      <c r="BW50">
        <v>2469</v>
      </c>
      <c r="BX50">
        <v>2314</v>
      </c>
      <c r="BY50">
        <v>896</v>
      </c>
      <c r="BZ50">
        <v>2920</v>
      </c>
      <c r="CA50">
        <v>1310</v>
      </c>
      <c r="CB50">
        <v>1388</v>
      </c>
      <c r="CC50">
        <v>222</v>
      </c>
      <c r="CD50">
        <v>925</v>
      </c>
      <c r="CE50">
        <v>182</v>
      </c>
      <c r="CF50">
        <v>394</v>
      </c>
      <c r="CG50">
        <v>349</v>
      </c>
    </row>
    <row r="51" spans="1:85">
      <c r="A51" t="s">
        <v>887</v>
      </c>
      <c r="B51">
        <v>2260</v>
      </c>
      <c r="C51">
        <v>573</v>
      </c>
      <c r="D51">
        <v>1294</v>
      </c>
      <c r="E51">
        <v>393</v>
      </c>
      <c r="F51">
        <v>84</v>
      </c>
      <c r="G51">
        <v>3</v>
      </c>
      <c r="H51">
        <v>2</v>
      </c>
      <c r="I51">
        <v>79</v>
      </c>
      <c r="J51">
        <v>81</v>
      </c>
      <c r="K51">
        <v>25</v>
      </c>
      <c r="L51">
        <v>48</v>
      </c>
      <c r="M51">
        <v>8</v>
      </c>
      <c r="N51">
        <v>101</v>
      </c>
      <c r="O51">
        <v>26</v>
      </c>
      <c r="P51">
        <v>61</v>
      </c>
      <c r="Q51">
        <v>14</v>
      </c>
      <c r="R51">
        <v>64</v>
      </c>
      <c r="S51">
        <v>9</v>
      </c>
      <c r="T51">
        <v>43</v>
      </c>
      <c r="U51">
        <v>12</v>
      </c>
      <c r="V51">
        <v>7</v>
      </c>
      <c r="W51">
        <v>1</v>
      </c>
      <c r="X51">
        <v>2</v>
      </c>
      <c r="Y51">
        <v>4</v>
      </c>
      <c r="Z51">
        <v>5</v>
      </c>
      <c r="AA51" t="s">
        <v>19</v>
      </c>
      <c r="AB51">
        <v>4</v>
      </c>
      <c r="AC51">
        <v>1</v>
      </c>
      <c r="AD51" t="s">
        <v>19</v>
      </c>
      <c r="AE51" t="s">
        <v>19</v>
      </c>
      <c r="AF51" t="s">
        <v>19</v>
      </c>
      <c r="AG51" t="s">
        <v>19</v>
      </c>
      <c r="AH51">
        <v>16</v>
      </c>
      <c r="AI51">
        <v>2</v>
      </c>
      <c r="AJ51">
        <v>11</v>
      </c>
      <c r="AK51">
        <v>3</v>
      </c>
      <c r="AL51">
        <v>33</v>
      </c>
      <c r="AM51">
        <v>6</v>
      </c>
      <c r="AN51">
        <v>23</v>
      </c>
      <c r="AO51">
        <v>4</v>
      </c>
      <c r="AP51">
        <v>3</v>
      </c>
      <c r="AQ51" t="s">
        <v>19</v>
      </c>
      <c r="AR51">
        <v>3</v>
      </c>
      <c r="AS51" t="s">
        <v>19</v>
      </c>
      <c r="AT51" t="s">
        <v>19</v>
      </c>
      <c r="AU51" t="s">
        <v>19</v>
      </c>
      <c r="AV51" t="s">
        <v>19</v>
      </c>
      <c r="AW51" t="s">
        <v>19</v>
      </c>
      <c r="AX51">
        <v>212</v>
      </c>
      <c r="AY51">
        <v>48</v>
      </c>
      <c r="AZ51">
        <v>121</v>
      </c>
      <c r="BA51">
        <v>43</v>
      </c>
      <c r="BB51">
        <v>45</v>
      </c>
      <c r="BC51">
        <v>12</v>
      </c>
      <c r="BD51">
        <v>33</v>
      </c>
      <c r="BE51" t="s">
        <v>19</v>
      </c>
      <c r="BF51">
        <v>36</v>
      </c>
      <c r="BG51">
        <v>10</v>
      </c>
      <c r="BH51">
        <v>22</v>
      </c>
      <c r="BI51">
        <v>4</v>
      </c>
      <c r="BJ51">
        <v>62</v>
      </c>
      <c r="BK51">
        <v>8</v>
      </c>
      <c r="BL51">
        <v>52</v>
      </c>
      <c r="BM51">
        <v>2</v>
      </c>
      <c r="BN51">
        <v>88</v>
      </c>
      <c r="BO51">
        <v>22</v>
      </c>
      <c r="BP51">
        <v>66</v>
      </c>
      <c r="BQ51" t="s">
        <v>19</v>
      </c>
      <c r="BR51">
        <v>17</v>
      </c>
      <c r="BS51">
        <v>5</v>
      </c>
      <c r="BT51">
        <v>12</v>
      </c>
      <c r="BU51" t="s">
        <v>19</v>
      </c>
      <c r="BV51">
        <v>1298</v>
      </c>
      <c r="BW51">
        <v>374</v>
      </c>
      <c r="BX51">
        <v>743</v>
      </c>
      <c r="BY51">
        <v>181</v>
      </c>
      <c r="BZ51">
        <v>676</v>
      </c>
      <c r="CA51">
        <v>198</v>
      </c>
      <c r="CB51">
        <v>433</v>
      </c>
      <c r="CC51">
        <v>45</v>
      </c>
      <c r="CD51">
        <v>189</v>
      </c>
      <c r="CE51">
        <v>36</v>
      </c>
      <c r="CF51">
        <v>103</v>
      </c>
      <c r="CG51">
        <v>50</v>
      </c>
    </row>
    <row r="52" spans="1:85">
      <c r="A52" t="s">
        <v>886</v>
      </c>
      <c r="B52">
        <v>5442</v>
      </c>
      <c r="C52">
        <v>1230</v>
      </c>
      <c r="D52">
        <v>3200</v>
      </c>
      <c r="E52">
        <v>1012</v>
      </c>
      <c r="F52">
        <v>195</v>
      </c>
      <c r="G52">
        <v>5</v>
      </c>
      <c r="H52">
        <v>19</v>
      </c>
      <c r="I52">
        <v>171</v>
      </c>
      <c r="J52">
        <v>242</v>
      </c>
      <c r="K52">
        <v>56</v>
      </c>
      <c r="L52">
        <v>144</v>
      </c>
      <c r="M52">
        <v>42</v>
      </c>
      <c r="N52">
        <v>318</v>
      </c>
      <c r="O52">
        <v>60</v>
      </c>
      <c r="P52">
        <v>210</v>
      </c>
      <c r="Q52">
        <v>48</v>
      </c>
      <c r="R52">
        <v>233</v>
      </c>
      <c r="S52">
        <v>35</v>
      </c>
      <c r="T52">
        <v>166</v>
      </c>
      <c r="U52">
        <v>32</v>
      </c>
      <c r="V52">
        <v>35</v>
      </c>
      <c r="W52">
        <v>12</v>
      </c>
      <c r="X52">
        <v>13</v>
      </c>
      <c r="Y52">
        <v>10</v>
      </c>
      <c r="Z52">
        <v>19</v>
      </c>
      <c r="AA52">
        <v>1</v>
      </c>
      <c r="AB52">
        <v>13</v>
      </c>
      <c r="AC52">
        <v>5</v>
      </c>
      <c r="AD52">
        <v>2</v>
      </c>
      <c r="AE52">
        <v>1</v>
      </c>
      <c r="AF52">
        <v>1</v>
      </c>
      <c r="AG52" t="s">
        <v>19</v>
      </c>
      <c r="AH52">
        <v>57</v>
      </c>
      <c r="AI52">
        <v>7</v>
      </c>
      <c r="AJ52">
        <v>44</v>
      </c>
      <c r="AK52">
        <v>6</v>
      </c>
      <c r="AL52">
        <v>115</v>
      </c>
      <c r="AM52">
        <v>12</v>
      </c>
      <c r="AN52">
        <v>92</v>
      </c>
      <c r="AO52">
        <v>11</v>
      </c>
      <c r="AP52">
        <v>4</v>
      </c>
      <c r="AQ52">
        <v>1</v>
      </c>
      <c r="AR52">
        <v>3</v>
      </c>
      <c r="AS52" t="s">
        <v>19</v>
      </c>
      <c r="AT52">
        <v>1</v>
      </c>
      <c r="AU52">
        <v>1</v>
      </c>
      <c r="AV52" t="s">
        <v>19</v>
      </c>
      <c r="AW52" t="s">
        <v>19</v>
      </c>
      <c r="AX52">
        <v>499</v>
      </c>
      <c r="AY52">
        <v>68</v>
      </c>
      <c r="AZ52">
        <v>263</v>
      </c>
      <c r="BA52">
        <v>168</v>
      </c>
      <c r="BB52">
        <v>103</v>
      </c>
      <c r="BC52">
        <v>21</v>
      </c>
      <c r="BD52">
        <v>78</v>
      </c>
      <c r="BE52">
        <v>4</v>
      </c>
      <c r="BF52">
        <v>82</v>
      </c>
      <c r="BG52">
        <v>13</v>
      </c>
      <c r="BH52">
        <v>62</v>
      </c>
      <c r="BI52">
        <v>7</v>
      </c>
      <c r="BJ52">
        <v>125</v>
      </c>
      <c r="BK52">
        <v>10</v>
      </c>
      <c r="BL52">
        <v>113</v>
      </c>
      <c r="BM52">
        <v>2</v>
      </c>
      <c r="BN52">
        <v>198</v>
      </c>
      <c r="BO52">
        <v>55</v>
      </c>
      <c r="BP52">
        <v>141</v>
      </c>
      <c r="BQ52">
        <v>2</v>
      </c>
      <c r="BR52">
        <v>32</v>
      </c>
      <c r="BS52">
        <v>8</v>
      </c>
      <c r="BT52">
        <v>23</v>
      </c>
      <c r="BU52">
        <v>1</v>
      </c>
      <c r="BV52">
        <v>2937</v>
      </c>
      <c r="BW52">
        <v>859</v>
      </c>
      <c r="BX52">
        <v>1723</v>
      </c>
      <c r="BY52">
        <v>355</v>
      </c>
      <c r="BZ52">
        <v>1691</v>
      </c>
      <c r="CA52">
        <v>494</v>
      </c>
      <c r="CB52">
        <v>1085</v>
      </c>
      <c r="CC52">
        <v>112</v>
      </c>
      <c r="CD52">
        <v>510</v>
      </c>
      <c r="CE52">
        <v>48</v>
      </c>
      <c r="CF52">
        <v>281</v>
      </c>
      <c r="CG52">
        <v>181</v>
      </c>
    </row>
    <row r="53" spans="1:85">
      <c r="A53" t="s">
        <v>885</v>
      </c>
      <c r="B53">
        <v>4674</v>
      </c>
      <c r="C53">
        <v>1119</v>
      </c>
      <c r="D53">
        <v>2696</v>
      </c>
      <c r="E53">
        <v>859</v>
      </c>
      <c r="F53">
        <v>168</v>
      </c>
      <c r="G53" t="s">
        <v>19</v>
      </c>
      <c r="H53">
        <v>10</v>
      </c>
      <c r="I53">
        <v>158</v>
      </c>
      <c r="J53">
        <v>198</v>
      </c>
      <c r="K53">
        <v>50</v>
      </c>
      <c r="L53">
        <v>116</v>
      </c>
      <c r="M53">
        <v>32</v>
      </c>
      <c r="N53">
        <v>258</v>
      </c>
      <c r="O53">
        <v>65</v>
      </c>
      <c r="P53">
        <v>151</v>
      </c>
      <c r="Q53">
        <v>42</v>
      </c>
      <c r="R53">
        <v>152</v>
      </c>
      <c r="S53">
        <v>28</v>
      </c>
      <c r="T53">
        <v>102</v>
      </c>
      <c r="U53">
        <v>22</v>
      </c>
      <c r="V53">
        <v>26</v>
      </c>
      <c r="W53">
        <v>5</v>
      </c>
      <c r="X53">
        <v>16</v>
      </c>
      <c r="Y53">
        <v>5</v>
      </c>
      <c r="Z53">
        <v>11</v>
      </c>
      <c r="AA53">
        <v>1</v>
      </c>
      <c r="AB53">
        <v>8</v>
      </c>
      <c r="AC53">
        <v>2</v>
      </c>
      <c r="AD53">
        <v>3</v>
      </c>
      <c r="AE53" t="s">
        <v>19</v>
      </c>
      <c r="AF53">
        <v>3</v>
      </c>
      <c r="AG53" t="s">
        <v>19</v>
      </c>
      <c r="AH53">
        <v>43</v>
      </c>
      <c r="AI53">
        <v>8</v>
      </c>
      <c r="AJ53">
        <v>27</v>
      </c>
      <c r="AK53">
        <v>8</v>
      </c>
      <c r="AL53">
        <v>66</v>
      </c>
      <c r="AM53">
        <v>12</v>
      </c>
      <c r="AN53">
        <v>47</v>
      </c>
      <c r="AO53">
        <v>7</v>
      </c>
      <c r="AP53">
        <v>1</v>
      </c>
      <c r="AQ53" t="s">
        <v>19</v>
      </c>
      <c r="AR53">
        <v>1</v>
      </c>
      <c r="AS53" t="s">
        <v>19</v>
      </c>
      <c r="AT53">
        <v>2</v>
      </c>
      <c r="AU53">
        <v>2</v>
      </c>
      <c r="AV53" t="s">
        <v>19</v>
      </c>
      <c r="AW53" t="s">
        <v>19</v>
      </c>
      <c r="AX53">
        <v>407</v>
      </c>
      <c r="AY53">
        <v>70</v>
      </c>
      <c r="AZ53">
        <v>223</v>
      </c>
      <c r="BA53">
        <v>114</v>
      </c>
      <c r="BB53">
        <v>118</v>
      </c>
      <c r="BC53">
        <v>27</v>
      </c>
      <c r="BD53">
        <v>89</v>
      </c>
      <c r="BE53">
        <v>2</v>
      </c>
      <c r="BF53">
        <v>55</v>
      </c>
      <c r="BG53">
        <v>13</v>
      </c>
      <c r="BH53">
        <v>42</v>
      </c>
      <c r="BI53" t="s">
        <v>19</v>
      </c>
      <c r="BJ53">
        <v>113</v>
      </c>
      <c r="BK53">
        <v>21</v>
      </c>
      <c r="BL53">
        <v>88</v>
      </c>
      <c r="BM53">
        <v>4</v>
      </c>
      <c r="BN53">
        <v>162</v>
      </c>
      <c r="BO53">
        <v>34</v>
      </c>
      <c r="BP53">
        <v>124</v>
      </c>
      <c r="BQ53">
        <v>4</v>
      </c>
      <c r="BR53">
        <v>58</v>
      </c>
      <c r="BS53">
        <v>11</v>
      </c>
      <c r="BT53">
        <v>44</v>
      </c>
      <c r="BU53">
        <v>3</v>
      </c>
      <c r="BV53">
        <v>2628</v>
      </c>
      <c r="BW53">
        <v>745</v>
      </c>
      <c r="BX53">
        <v>1507</v>
      </c>
      <c r="BY53">
        <v>376</v>
      </c>
      <c r="BZ53">
        <v>1453</v>
      </c>
      <c r="CA53">
        <v>439</v>
      </c>
      <c r="CB53">
        <v>909</v>
      </c>
      <c r="CC53">
        <v>105</v>
      </c>
      <c r="CD53">
        <v>415</v>
      </c>
      <c r="CE53">
        <v>66</v>
      </c>
      <c r="CF53">
        <v>244</v>
      </c>
      <c r="CG53">
        <v>105</v>
      </c>
    </row>
    <row r="54" spans="1:85">
      <c r="A54" t="s">
        <v>884</v>
      </c>
      <c r="B54">
        <v>3882</v>
      </c>
      <c r="C54">
        <v>967</v>
      </c>
      <c r="D54">
        <v>2242</v>
      </c>
      <c r="E54">
        <v>673</v>
      </c>
      <c r="F54">
        <v>136</v>
      </c>
      <c r="G54">
        <v>2</v>
      </c>
      <c r="H54">
        <v>21</v>
      </c>
      <c r="I54">
        <v>113</v>
      </c>
      <c r="J54">
        <v>177</v>
      </c>
      <c r="K54">
        <v>47</v>
      </c>
      <c r="L54">
        <v>105</v>
      </c>
      <c r="M54">
        <v>25</v>
      </c>
      <c r="N54">
        <v>222</v>
      </c>
      <c r="O54">
        <v>57</v>
      </c>
      <c r="P54">
        <v>137</v>
      </c>
      <c r="Q54">
        <v>28</v>
      </c>
      <c r="R54">
        <v>135</v>
      </c>
      <c r="S54">
        <v>27</v>
      </c>
      <c r="T54">
        <v>89</v>
      </c>
      <c r="U54">
        <v>19</v>
      </c>
      <c r="V54">
        <v>27</v>
      </c>
      <c r="W54">
        <v>6</v>
      </c>
      <c r="X54">
        <v>15</v>
      </c>
      <c r="Y54">
        <v>6</v>
      </c>
      <c r="Z54">
        <v>22</v>
      </c>
      <c r="AA54">
        <v>3</v>
      </c>
      <c r="AB54">
        <v>18</v>
      </c>
      <c r="AC54">
        <v>1</v>
      </c>
      <c r="AD54">
        <v>5</v>
      </c>
      <c r="AE54" t="s">
        <v>19</v>
      </c>
      <c r="AF54">
        <v>4</v>
      </c>
      <c r="AG54">
        <v>1</v>
      </c>
      <c r="AH54">
        <v>30</v>
      </c>
      <c r="AI54">
        <v>7</v>
      </c>
      <c r="AJ54">
        <v>20</v>
      </c>
      <c r="AK54">
        <v>3</v>
      </c>
      <c r="AL54">
        <v>46</v>
      </c>
      <c r="AM54">
        <v>10</v>
      </c>
      <c r="AN54">
        <v>28</v>
      </c>
      <c r="AO54">
        <v>8</v>
      </c>
      <c r="AP54">
        <v>2</v>
      </c>
      <c r="AQ54" t="s">
        <v>19</v>
      </c>
      <c r="AR54">
        <v>2</v>
      </c>
      <c r="AS54" t="s">
        <v>19</v>
      </c>
      <c r="AT54">
        <v>3</v>
      </c>
      <c r="AU54">
        <v>1</v>
      </c>
      <c r="AV54">
        <v>2</v>
      </c>
      <c r="AW54" t="s">
        <v>19</v>
      </c>
      <c r="AX54">
        <v>202</v>
      </c>
      <c r="AY54">
        <v>30</v>
      </c>
      <c r="AZ54">
        <v>135</v>
      </c>
      <c r="BA54">
        <v>37</v>
      </c>
      <c r="BB54">
        <v>82</v>
      </c>
      <c r="BC54">
        <v>19</v>
      </c>
      <c r="BD54">
        <v>59</v>
      </c>
      <c r="BE54">
        <v>4</v>
      </c>
      <c r="BF54">
        <v>34</v>
      </c>
      <c r="BG54">
        <v>2</v>
      </c>
      <c r="BH54">
        <v>30</v>
      </c>
      <c r="BI54">
        <v>2</v>
      </c>
      <c r="BJ54">
        <v>97</v>
      </c>
      <c r="BK54">
        <v>16</v>
      </c>
      <c r="BL54">
        <v>81</v>
      </c>
      <c r="BM54" t="s">
        <v>19</v>
      </c>
      <c r="BN54">
        <v>147</v>
      </c>
      <c r="BO54">
        <v>40</v>
      </c>
      <c r="BP54">
        <v>103</v>
      </c>
      <c r="BQ54">
        <v>4</v>
      </c>
      <c r="BR54">
        <v>60</v>
      </c>
      <c r="BS54">
        <v>14</v>
      </c>
      <c r="BT54">
        <v>45</v>
      </c>
      <c r="BU54">
        <v>1</v>
      </c>
      <c r="BV54">
        <v>2225</v>
      </c>
      <c r="BW54">
        <v>668</v>
      </c>
      <c r="BX54">
        <v>1257</v>
      </c>
      <c r="BY54">
        <v>300</v>
      </c>
      <c r="BZ54">
        <v>1257</v>
      </c>
      <c r="CA54">
        <v>445</v>
      </c>
      <c r="CB54">
        <v>738</v>
      </c>
      <c r="CC54">
        <v>74</v>
      </c>
      <c r="CD54">
        <v>425</v>
      </c>
      <c r="CE54">
        <v>59</v>
      </c>
      <c r="CF54">
        <v>225</v>
      </c>
      <c r="CG54">
        <v>141</v>
      </c>
    </row>
    <row r="55" spans="1:85">
      <c r="A55" t="s">
        <v>883</v>
      </c>
      <c r="B55">
        <v>3420</v>
      </c>
      <c r="C55">
        <v>1029</v>
      </c>
      <c r="D55">
        <v>1902</v>
      </c>
      <c r="E55">
        <v>489</v>
      </c>
      <c r="F55">
        <v>112</v>
      </c>
      <c r="G55">
        <v>1</v>
      </c>
      <c r="H55">
        <v>5</v>
      </c>
      <c r="I55">
        <v>106</v>
      </c>
      <c r="J55">
        <v>120</v>
      </c>
      <c r="K55">
        <v>39</v>
      </c>
      <c r="L55">
        <v>71</v>
      </c>
      <c r="M55">
        <v>10</v>
      </c>
      <c r="N55">
        <v>196</v>
      </c>
      <c r="O55">
        <v>64</v>
      </c>
      <c r="P55">
        <v>117</v>
      </c>
      <c r="Q55">
        <v>15</v>
      </c>
      <c r="R55">
        <v>95</v>
      </c>
      <c r="S55">
        <v>19</v>
      </c>
      <c r="T55">
        <v>65</v>
      </c>
      <c r="U55">
        <v>11</v>
      </c>
      <c r="V55">
        <v>19</v>
      </c>
      <c r="W55">
        <v>4</v>
      </c>
      <c r="X55">
        <v>10</v>
      </c>
      <c r="Y55">
        <v>5</v>
      </c>
      <c r="Z55">
        <v>6</v>
      </c>
      <c r="AA55">
        <v>4</v>
      </c>
      <c r="AB55">
        <v>2</v>
      </c>
      <c r="AC55" t="s">
        <v>19</v>
      </c>
      <c r="AD55">
        <v>4</v>
      </c>
      <c r="AE55" t="s">
        <v>19</v>
      </c>
      <c r="AF55">
        <v>4</v>
      </c>
      <c r="AG55" t="s">
        <v>19</v>
      </c>
      <c r="AH55">
        <v>18</v>
      </c>
      <c r="AI55">
        <v>4</v>
      </c>
      <c r="AJ55">
        <v>13</v>
      </c>
      <c r="AK55">
        <v>1</v>
      </c>
      <c r="AL55">
        <v>47</v>
      </c>
      <c r="AM55">
        <v>6</v>
      </c>
      <c r="AN55">
        <v>36</v>
      </c>
      <c r="AO55">
        <v>5</v>
      </c>
      <c r="AP55" t="s">
        <v>19</v>
      </c>
      <c r="AQ55" t="s">
        <v>19</v>
      </c>
      <c r="AR55" t="s">
        <v>19</v>
      </c>
      <c r="AS55" t="s">
        <v>19</v>
      </c>
      <c r="AT55">
        <v>1</v>
      </c>
      <c r="AU55">
        <v>1</v>
      </c>
      <c r="AV55" t="s">
        <v>19</v>
      </c>
      <c r="AW55" t="s">
        <v>19</v>
      </c>
      <c r="AX55">
        <v>388</v>
      </c>
      <c r="AY55">
        <v>74</v>
      </c>
      <c r="AZ55">
        <v>226</v>
      </c>
      <c r="BA55">
        <v>88</v>
      </c>
      <c r="BB55">
        <v>67</v>
      </c>
      <c r="BC55">
        <v>23</v>
      </c>
      <c r="BD55">
        <v>43</v>
      </c>
      <c r="BE55">
        <v>1</v>
      </c>
      <c r="BF55">
        <v>46</v>
      </c>
      <c r="BG55">
        <v>5</v>
      </c>
      <c r="BH55">
        <v>36</v>
      </c>
      <c r="BI55">
        <v>5</v>
      </c>
      <c r="BJ55">
        <v>112</v>
      </c>
      <c r="BK55">
        <v>18</v>
      </c>
      <c r="BL55">
        <v>94</v>
      </c>
      <c r="BM55" t="s">
        <v>19</v>
      </c>
      <c r="BN55">
        <v>120</v>
      </c>
      <c r="BO55">
        <v>37</v>
      </c>
      <c r="BP55">
        <v>83</v>
      </c>
      <c r="BQ55" t="s">
        <v>19</v>
      </c>
      <c r="BR55">
        <v>27</v>
      </c>
      <c r="BS55">
        <v>9</v>
      </c>
      <c r="BT55">
        <v>18</v>
      </c>
      <c r="BU55" t="s">
        <v>19</v>
      </c>
      <c r="BV55">
        <v>1812</v>
      </c>
      <c r="BW55">
        <v>678</v>
      </c>
      <c r="BX55">
        <v>966</v>
      </c>
      <c r="BY55">
        <v>168</v>
      </c>
      <c r="BZ55">
        <v>1071</v>
      </c>
      <c r="CA55">
        <v>388</v>
      </c>
      <c r="CB55">
        <v>661</v>
      </c>
      <c r="CC55">
        <v>22</v>
      </c>
      <c r="CD55">
        <v>352</v>
      </c>
      <c r="CE55">
        <v>71</v>
      </c>
      <c r="CF55">
        <v>196</v>
      </c>
      <c r="CG55">
        <v>85</v>
      </c>
    </row>
    <row r="56" spans="1:85">
      <c r="A56" t="s">
        <v>882</v>
      </c>
      <c r="B56">
        <v>6692</v>
      </c>
      <c r="C56">
        <v>2706</v>
      </c>
      <c r="D56">
        <v>2855</v>
      </c>
      <c r="E56">
        <v>1131</v>
      </c>
      <c r="F56">
        <v>191</v>
      </c>
      <c r="G56">
        <v>2</v>
      </c>
      <c r="H56">
        <v>14</v>
      </c>
      <c r="I56">
        <v>175</v>
      </c>
      <c r="J56">
        <v>297</v>
      </c>
      <c r="K56">
        <v>121</v>
      </c>
      <c r="L56">
        <v>140</v>
      </c>
      <c r="M56">
        <v>36</v>
      </c>
      <c r="N56">
        <v>320</v>
      </c>
      <c r="O56">
        <v>115</v>
      </c>
      <c r="P56">
        <v>166</v>
      </c>
      <c r="Q56">
        <v>39</v>
      </c>
      <c r="R56">
        <v>210</v>
      </c>
      <c r="S56">
        <v>46</v>
      </c>
      <c r="T56">
        <v>120</v>
      </c>
      <c r="U56">
        <v>44</v>
      </c>
      <c r="V56">
        <v>26</v>
      </c>
      <c r="W56">
        <v>5</v>
      </c>
      <c r="X56">
        <v>5</v>
      </c>
      <c r="Y56">
        <v>16</v>
      </c>
      <c r="Z56">
        <v>23</v>
      </c>
      <c r="AA56">
        <v>4</v>
      </c>
      <c r="AB56">
        <v>9</v>
      </c>
      <c r="AC56">
        <v>10</v>
      </c>
      <c r="AD56">
        <v>10</v>
      </c>
      <c r="AE56">
        <v>3</v>
      </c>
      <c r="AF56">
        <v>1</v>
      </c>
      <c r="AG56">
        <v>6</v>
      </c>
      <c r="AH56">
        <v>56</v>
      </c>
      <c r="AI56">
        <v>14</v>
      </c>
      <c r="AJ56">
        <v>36</v>
      </c>
      <c r="AK56">
        <v>6</v>
      </c>
      <c r="AL56">
        <v>83</v>
      </c>
      <c r="AM56">
        <v>17</v>
      </c>
      <c r="AN56">
        <v>60</v>
      </c>
      <c r="AO56">
        <v>6</v>
      </c>
      <c r="AP56">
        <v>2</v>
      </c>
      <c r="AQ56">
        <v>1</v>
      </c>
      <c r="AR56">
        <v>1</v>
      </c>
      <c r="AS56" t="s">
        <v>19</v>
      </c>
      <c r="AT56">
        <v>10</v>
      </c>
      <c r="AU56">
        <v>2</v>
      </c>
      <c r="AV56">
        <v>8</v>
      </c>
      <c r="AW56" t="s">
        <v>19</v>
      </c>
      <c r="AX56">
        <v>463</v>
      </c>
      <c r="AY56">
        <v>162</v>
      </c>
      <c r="AZ56">
        <v>196</v>
      </c>
      <c r="BA56">
        <v>105</v>
      </c>
      <c r="BB56">
        <v>123</v>
      </c>
      <c r="BC56">
        <v>50</v>
      </c>
      <c r="BD56">
        <v>71</v>
      </c>
      <c r="BE56">
        <v>2</v>
      </c>
      <c r="BF56">
        <v>62</v>
      </c>
      <c r="BG56">
        <v>26</v>
      </c>
      <c r="BH56">
        <v>32</v>
      </c>
      <c r="BI56">
        <v>4</v>
      </c>
      <c r="BJ56">
        <v>181</v>
      </c>
      <c r="BK56">
        <v>65</v>
      </c>
      <c r="BL56">
        <v>110</v>
      </c>
      <c r="BM56">
        <v>6</v>
      </c>
      <c r="BN56">
        <v>206</v>
      </c>
      <c r="BO56">
        <v>86</v>
      </c>
      <c r="BP56">
        <v>117</v>
      </c>
      <c r="BQ56">
        <v>3</v>
      </c>
      <c r="BR56">
        <v>40</v>
      </c>
      <c r="BS56">
        <v>25</v>
      </c>
      <c r="BT56">
        <v>15</v>
      </c>
      <c r="BU56" t="s">
        <v>19</v>
      </c>
      <c r="BV56">
        <v>3816</v>
      </c>
      <c r="BW56">
        <v>1810</v>
      </c>
      <c r="BX56">
        <v>1546</v>
      </c>
      <c r="BY56">
        <v>460</v>
      </c>
      <c r="BZ56">
        <v>2197</v>
      </c>
      <c r="CA56">
        <v>1087</v>
      </c>
      <c r="CB56">
        <v>981</v>
      </c>
      <c r="CC56">
        <v>129</v>
      </c>
      <c r="CD56">
        <v>823</v>
      </c>
      <c r="CE56">
        <v>223</v>
      </c>
      <c r="CF56">
        <v>343</v>
      </c>
      <c r="CG56">
        <v>257</v>
      </c>
    </row>
    <row r="57" spans="1:85">
      <c r="A57" t="s">
        <v>881</v>
      </c>
      <c r="B57">
        <v>2100</v>
      </c>
      <c r="C57">
        <v>993</v>
      </c>
      <c r="D57">
        <v>710</v>
      </c>
      <c r="E57">
        <v>397</v>
      </c>
      <c r="F57">
        <v>69</v>
      </c>
      <c r="G57">
        <v>4</v>
      </c>
      <c r="H57">
        <v>2</v>
      </c>
      <c r="I57">
        <v>63</v>
      </c>
      <c r="J57">
        <v>79</v>
      </c>
      <c r="K57">
        <v>43</v>
      </c>
      <c r="L57">
        <v>33</v>
      </c>
      <c r="M57">
        <v>3</v>
      </c>
      <c r="N57">
        <v>106</v>
      </c>
      <c r="O57">
        <v>57</v>
      </c>
      <c r="P57">
        <v>36</v>
      </c>
      <c r="Q57">
        <v>13</v>
      </c>
      <c r="R57">
        <v>53</v>
      </c>
      <c r="S57">
        <v>18</v>
      </c>
      <c r="T57">
        <v>26</v>
      </c>
      <c r="U57">
        <v>9</v>
      </c>
      <c r="V57">
        <v>14</v>
      </c>
      <c r="W57">
        <v>5</v>
      </c>
      <c r="X57">
        <v>6</v>
      </c>
      <c r="Y57">
        <v>3</v>
      </c>
      <c r="Z57">
        <v>8</v>
      </c>
      <c r="AA57">
        <v>4</v>
      </c>
      <c r="AB57">
        <v>3</v>
      </c>
      <c r="AC57">
        <v>1</v>
      </c>
      <c r="AD57">
        <v>2</v>
      </c>
      <c r="AE57">
        <v>1</v>
      </c>
      <c r="AF57" t="s">
        <v>19</v>
      </c>
      <c r="AG57">
        <v>1</v>
      </c>
      <c r="AH57">
        <v>10</v>
      </c>
      <c r="AI57">
        <v>2</v>
      </c>
      <c r="AJ57">
        <v>8</v>
      </c>
      <c r="AK57" t="s">
        <v>19</v>
      </c>
      <c r="AL57">
        <v>18</v>
      </c>
      <c r="AM57">
        <v>5</v>
      </c>
      <c r="AN57">
        <v>9</v>
      </c>
      <c r="AO57">
        <v>4</v>
      </c>
      <c r="AP57" t="s">
        <v>19</v>
      </c>
      <c r="AQ57" t="s">
        <v>19</v>
      </c>
      <c r="AR57" t="s">
        <v>19</v>
      </c>
      <c r="AS57" t="s">
        <v>19</v>
      </c>
      <c r="AT57">
        <v>1</v>
      </c>
      <c r="AU57">
        <v>1</v>
      </c>
      <c r="AV57" t="s">
        <v>19</v>
      </c>
      <c r="AW57" t="s">
        <v>19</v>
      </c>
      <c r="AX57">
        <v>189</v>
      </c>
      <c r="AY57">
        <v>97</v>
      </c>
      <c r="AZ57">
        <v>52</v>
      </c>
      <c r="BA57">
        <v>40</v>
      </c>
      <c r="BB57">
        <v>36</v>
      </c>
      <c r="BC57">
        <v>20</v>
      </c>
      <c r="BD57">
        <v>15</v>
      </c>
      <c r="BE57">
        <v>1</v>
      </c>
      <c r="BF57">
        <v>26</v>
      </c>
      <c r="BG57">
        <v>12</v>
      </c>
      <c r="BH57">
        <v>12</v>
      </c>
      <c r="BI57">
        <v>2</v>
      </c>
      <c r="BJ57">
        <v>46</v>
      </c>
      <c r="BK57">
        <v>23</v>
      </c>
      <c r="BL57">
        <v>23</v>
      </c>
      <c r="BM57" t="s">
        <v>19</v>
      </c>
      <c r="BN57">
        <v>60</v>
      </c>
      <c r="BO57">
        <v>36</v>
      </c>
      <c r="BP57">
        <v>24</v>
      </c>
      <c r="BQ57" t="s">
        <v>19</v>
      </c>
      <c r="BR57">
        <v>5</v>
      </c>
      <c r="BS57">
        <v>4</v>
      </c>
      <c r="BT57">
        <v>1</v>
      </c>
      <c r="BU57" t="s">
        <v>19</v>
      </c>
      <c r="BV57">
        <v>1196</v>
      </c>
      <c r="BW57">
        <v>587</v>
      </c>
      <c r="BX57">
        <v>409</v>
      </c>
      <c r="BY57">
        <v>200</v>
      </c>
      <c r="BZ57">
        <v>609</v>
      </c>
      <c r="CA57">
        <v>322</v>
      </c>
      <c r="CB57">
        <v>234</v>
      </c>
      <c r="CC57">
        <v>53</v>
      </c>
      <c r="CD57">
        <v>240</v>
      </c>
      <c r="CE57">
        <v>96</v>
      </c>
      <c r="CF57">
        <v>78</v>
      </c>
      <c r="CG57">
        <v>66</v>
      </c>
    </row>
    <row r="58" spans="1:85">
      <c r="A58" t="s">
        <v>716</v>
      </c>
      <c r="B58" t="s">
        <v>789</v>
      </c>
      <c r="C58" t="s">
        <v>789</v>
      </c>
      <c r="D58" t="s">
        <v>789</v>
      </c>
      <c r="E58" t="s">
        <v>789</v>
      </c>
      <c r="F58" t="s">
        <v>789</v>
      </c>
      <c r="G58" t="s">
        <v>789</v>
      </c>
      <c r="H58" t="s">
        <v>789</v>
      </c>
      <c r="I58" t="s">
        <v>789</v>
      </c>
      <c r="J58" t="s">
        <v>789</v>
      </c>
      <c r="K58" t="s">
        <v>789</v>
      </c>
      <c r="L58" t="s">
        <v>789</v>
      </c>
      <c r="M58" t="s">
        <v>789</v>
      </c>
      <c r="N58" t="s">
        <v>789</v>
      </c>
      <c r="O58" t="s">
        <v>789</v>
      </c>
      <c r="P58" t="s">
        <v>789</v>
      </c>
      <c r="Q58" t="s">
        <v>789</v>
      </c>
      <c r="R58" t="s">
        <v>789</v>
      </c>
      <c r="S58" t="s">
        <v>789</v>
      </c>
      <c r="T58" t="s">
        <v>789</v>
      </c>
      <c r="U58" t="s">
        <v>789</v>
      </c>
      <c r="V58" t="s">
        <v>789</v>
      </c>
      <c r="W58" t="s">
        <v>789</v>
      </c>
      <c r="X58" t="s">
        <v>789</v>
      </c>
      <c r="Y58" t="s">
        <v>789</v>
      </c>
      <c r="Z58" t="s">
        <v>789</v>
      </c>
      <c r="AA58" t="s">
        <v>789</v>
      </c>
      <c r="AB58" t="s">
        <v>789</v>
      </c>
      <c r="AC58" t="s">
        <v>789</v>
      </c>
      <c r="AD58" t="s">
        <v>789</v>
      </c>
      <c r="AE58" t="s">
        <v>789</v>
      </c>
      <c r="AF58" t="s">
        <v>789</v>
      </c>
      <c r="AG58" t="s">
        <v>789</v>
      </c>
      <c r="AH58" t="s">
        <v>789</v>
      </c>
      <c r="AI58" t="s">
        <v>789</v>
      </c>
      <c r="AJ58" t="s">
        <v>789</v>
      </c>
      <c r="AK58" t="s">
        <v>789</v>
      </c>
      <c r="AL58" t="s">
        <v>789</v>
      </c>
      <c r="AM58" t="s">
        <v>789</v>
      </c>
      <c r="AN58" t="s">
        <v>789</v>
      </c>
      <c r="AO58" t="s">
        <v>789</v>
      </c>
      <c r="AP58" t="s">
        <v>789</v>
      </c>
      <c r="AQ58" t="s">
        <v>789</v>
      </c>
      <c r="AR58" t="s">
        <v>789</v>
      </c>
      <c r="AS58" t="s">
        <v>789</v>
      </c>
      <c r="AT58" t="s">
        <v>789</v>
      </c>
      <c r="AU58" t="s">
        <v>789</v>
      </c>
      <c r="AV58" t="s">
        <v>789</v>
      </c>
      <c r="AW58" t="s">
        <v>789</v>
      </c>
      <c r="AX58" t="s">
        <v>789</v>
      </c>
      <c r="AY58" t="s">
        <v>789</v>
      </c>
      <c r="AZ58" t="s">
        <v>789</v>
      </c>
      <c r="BA58" t="s">
        <v>789</v>
      </c>
      <c r="BB58" t="s">
        <v>789</v>
      </c>
      <c r="BC58" t="s">
        <v>789</v>
      </c>
      <c r="BD58" t="s">
        <v>789</v>
      </c>
      <c r="BE58" t="s">
        <v>789</v>
      </c>
      <c r="BF58" t="s">
        <v>789</v>
      </c>
      <c r="BG58" t="s">
        <v>789</v>
      </c>
      <c r="BH58" t="s">
        <v>789</v>
      </c>
      <c r="BI58" t="s">
        <v>789</v>
      </c>
      <c r="BJ58" t="s">
        <v>789</v>
      </c>
      <c r="BK58" t="s">
        <v>789</v>
      </c>
      <c r="BL58" t="s">
        <v>789</v>
      </c>
      <c r="BM58" t="s">
        <v>789</v>
      </c>
      <c r="BN58" t="s">
        <v>789</v>
      </c>
      <c r="BO58" t="s">
        <v>789</v>
      </c>
      <c r="BP58" t="s">
        <v>789</v>
      </c>
      <c r="BQ58" t="s">
        <v>789</v>
      </c>
      <c r="BR58" t="s">
        <v>789</v>
      </c>
      <c r="BS58" t="s">
        <v>789</v>
      </c>
      <c r="BT58" t="s">
        <v>789</v>
      </c>
      <c r="BU58" t="s">
        <v>789</v>
      </c>
      <c r="BV58" t="s">
        <v>789</v>
      </c>
      <c r="BW58" t="s">
        <v>789</v>
      </c>
      <c r="BX58" t="s">
        <v>789</v>
      </c>
      <c r="BY58" t="s">
        <v>789</v>
      </c>
      <c r="BZ58" t="s">
        <v>789</v>
      </c>
      <c r="CA58" t="s">
        <v>789</v>
      </c>
      <c r="CB58" t="s">
        <v>789</v>
      </c>
      <c r="CC58" t="s">
        <v>789</v>
      </c>
      <c r="CD58" t="s">
        <v>789</v>
      </c>
      <c r="CE58" t="s">
        <v>789</v>
      </c>
      <c r="CF58" t="s">
        <v>789</v>
      </c>
      <c r="CG58" t="s">
        <v>789</v>
      </c>
    </row>
    <row r="59" spans="1:85">
      <c r="A59" t="s">
        <v>880</v>
      </c>
      <c r="B59">
        <v>2840</v>
      </c>
      <c r="C59">
        <v>1199</v>
      </c>
      <c r="D59">
        <v>1075</v>
      </c>
      <c r="E59">
        <v>566</v>
      </c>
      <c r="F59">
        <v>73</v>
      </c>
      <c r="G59" t="s">
        <v>19</v>
      </c>
      <c r="H59">
        <v>4</v>
      </c>
      <c r="I59">
        <v>69</v>
      </c>
      <c r="J59">
        <v>170</v>
      </c>
      <c r="K59">
        <v>54</v>
      </c>
      <c r="L59">
        <v>66</v>
      </c>
      <c r="M59">
        <v>50</v>
      </c>
      <c r="N59">
        <v>101</v>
      </c>
      <c r="O59">
        <v>32</v>
      </c>
      <c r="P59">
        <v>41</v>
      </c>
      <c r="Q59">
        <v>28</v>
      </c>
      <c r="R59">
        <v>88</v>
      </c>
      <c r="S59">
        <v>24</v>
      </c>
      <c r="T59">
        <v>38</v>
      </c>
      <c r="U59">
        <v>26</v>
      </c>
      <c r="V59">
        <v>13</v>
      </c>
      <c r="W59">
        <v>3</v>
      </c>
      <c r="X59">
        <v>8</v>
      </c>
      <c r="Y59">
        <v>2</v>
      </c>
      <c r="Z59">
        <v>15</v>
      </c>
      <c r="AA59">
        <v>4</v>
      </c>
      <c r="AB59">
        <v>5</v>
      </c>
      <c r="AC59">
        <v>6</v>
      </c>
      <c r="AD59">
        <v>3</v>
      </c>
      <c r="AE59" t="s">
        <v>19</v>
      </c>
      <c r="AF59">
        <v>3</v>
      </c>
      <c r="AG59" t="s">
        <v>19</v>
      </c>
      <c r="AH59">
        <v>25</v>
      </c>
      <c r="AI59">
        <v>7</v>
      </c>
      <c r="AJ59">
        <v>7</v>
      </c>
      <c r="AK59">
        <v>11</v>
      </c>
      <c r="AL59">
        <v>21</v>
      </c>
      <c r="AM59">
        <v>6</v>
      </c>
      <c r="AN59">
        <v>8</v>
      </c>
      <c r="AO59">
        <v>7</v>
      </c>
      <c r="AP59">
        <v>10</v>
      </c>
      <c r="AQ59">
        <v>4</v>
      </c>
      <c r="AR59">
        <v>6</v>
      </c>
      <c r="AS59" t="s">
        <v>19</v>
      </c>
      <c r="AT59">
        <v>1</v>
      </c>
      <c r="AU59" t="s">
        <v>19</v>
      </c>
      <c r="AV59">
        <v>1</v>
      </c>
      <c r="AW59" t="s">
        <v>19</v>
      </c>
      <c r="AX59">
        <v>82</v>
      </c>
      <c r="AY59">
        <v>41</v>
      </c>
      <c r="AZ59">
        <v>17</v>
      </c>
      <c r="BA59">
        <v>24</v>
      </c>
      <c r="BB59">
        <v>64</v>
      </c>
      <c r="BC59">
        <v>25</v>
      </c>
      <c r="BD59">
        <v>34</v>
      </c>
      <c r="BE59">
        <v>5</v>
      </c>
      <c r="BF59">
        <v>9</v>
      </c>
      <c r="BG59">
        <v>4</v>
      </c>
      <c r="BH59">
        <v>2</v>
      </c>
      <c r="BI59">
        <v>3</v>
      </c>
      <c r="BJ59">
        <v>62</v>
      </c>
      <c r="BK59">
        <v>20</v>
      </c>
      <c r="BL59">
        <v>42</v>
      </c>
      <c r="BM59" t="s">
        <v>19</v>
      </c>
      <c r="BN59">
        <v>113</v>
      </c>
      <c r="BO59">
        <v>43</v>
      </c>
      <c r="BP59">
        <v>69</v>
      </c>
      <c r="BQ59">
        <v>1</v>
      </c>
      <c r="BR59">
        <v>38</v>
      </c>
      <c r="BS59">
        <v>14</v>
      </c>
      <c r="BT59">
        <v>23</v>
      </c>
      <c r="BU59">
        <v>1</v>
      </c>
      <c r="BV59">
        <v>1821</v>
      </c>
      <c r="BW59">
        <v>885</v>
      </c>
      <c r="BX59">
        <v>676</v>
      </c>
      <c r="BY59">
        <v>260</v>
      </c>
      <c r="BZ59">
        <v>1210</v>
      </c>
      <c r="CA59">
        <v>666</v>
      </c>
      <c r="CB59">
        <v>458</v>
      </c>
      <c r="CC59">
        <v>86</v>
      </c>
      <c r="CD59">
        <v>257</v>
      </c>
      <c r="CE59">
        <v>71</v>
      </c>
      <c r="CF59">
        <v>86</v>
      </c>
      <c r="CG59">
        <v>100</v>
      </c>
    </row>
    <row r="60" spans="1:85">
      <c r="A60" t="s">
        <v>879</v>
      </c>
      <c r="B60">
        <v>1678</v>
      </c>
      <c r="C60">
        <v>820</v>
      </c>
      <c r="D60">
        <v>563</v>
      </c>
      <c r="E60">
        <v>295</v>
      </c>
      <c r="F60">
        <v>81</v>
      </c>
      <c r="G60">
        <v>1</v>
      </c>
      <c r="H60">
        <v>5</v>
      </c>
      <c r="I60">
        <v>75</v>
      </c>
      <c r="J60">
        <v>104</v>
      </c>
      <c r="K60">
        <v>34</v>
      </c>
      <c r="L60">
        <v>50</v>
      </c>
      <c r="M60">
        <v>20</v>
      </c>
      <c r="N60">
        <v>58</v>
      </c>
      <c r="O60">
        <v>14</v>
      </c>
      <c r="P60">
        <v>34</v>
      </c>
      <c r="Q60">
        <v>10</v>
      </c>
      <c r="R60">
        <v>69</v>
      </c>
      <c r="S60">
        <v>14</v>
      </c>
      <c r="T60">
        <v>44</v>
      </c>
      <c r="U60">
        <v>11</v>
      </c>
      <c r="V60">
        <v>16</v>
      </c>
      <c r="W60">
        <v>2</v>
      </c>
      <c r="X60">
        <v>7</v>
      </c>
      <c r="Y60">
        <v>7</v>
      </c>
      <c r="Z60">
        <v>6</v>
      </c>
      <c r="AA60">
        <v>2</v>
      </c>
      <c r="AB60">
        <v>4</v>
      </c>
      <c r="AC60" t="s">
        <v>19</v>
      </c>
      <c r="AD60" t="s">
        <v>19</v>
      </c>
      <c r="AE60" t="s">
        <v>19</v>
      </c>
      <c r="AF60" t="s">
        <v>19</v>
      </c>
      <c r="AG60" t="s">
        <v>19</v>
      </c>
      <c r="AH60">
        <v>23</v>
      </c>
      <c r="AI60">
        <v>1</v>
      </c>
      <c r="AJ60">
        <v>19</v>
      </c>
      <c r="AK60">
        <v>3</v>
      </c>
      <c r="AL60">
        <v>15</v>
      </c>
      <c r="AM60">
        <v>5</v>
      </c>
      <c r="AN60">
        <v>9</v>
      </c>
      <c r="AO60">
        <v>1</v>
      </c>
      <c r="AP60">
        <v>6</v>
      </c>
      <c r="AQ60">
        <v>2</v>
      </c>
      <c r="AR60">
        <v>4</v>
      </c>
      <c r="AS60" t="s">
        <v>19</v>
      </c>
      <c r="AT60">
        <v>3</v>
      </c>
      <c r="AU60">
        <v>2</v>
      </c>
      <c r="AV60">
        <v>1</v>
      </c>
      <c r="AW60" t="s">
        <v>19</v>
      </c>
      <c r="AX60">
        <v>57</v>
      </c>
      <c r="AY60">
        <v>5</v>
      </c>
      <c r="AZ60">
        <v>16</v>
      </c>
      <c r="BA60">
        <v>36</v>
      </c>
      <c r="BB60">
        <v>41</v>
      </c>
      <c r="BC60">
        <v>11</v>
      </c>
      <c r="BD60">
        <v>27</v>
      </c>
      <c r="BE60">
        <v>3</v>
      </c>
      <c r="BF60">
        <v>11</v>
      </c>
      <c r="BG60">
        <v>4</v>
      </c>
      <c r="BH60">
        <v>7</v>
      </c>
      <c r="BI60" t="s">
        <v>19</v>
      </c>
      <c r="BJ60">
        <v>33</v>
      </c>
      <c r="BK60">
        <v>8</v>
      </c>
      <c r="BL60">
        <v>25</v>
      </c>
      <c r="BM60" t="s">
        <v>19</v>
      </c>
      <c r="BN60">
        <v>111</v>
      </c>
      <c r="BO60">
        <v>47</v>
      </c>
      <c r="BP60">
        <v>64</v>
      </c>
      <c r="BQ60" t="s">
        <v>19</v>
      </c>
      <c r="BR60">
        <v>34</v>
      </c>
      <c r="BS60">
        <v>16</v>
      </c>
      <c r="BT60">
        <v>18</v>
      </c>
      <c r="BU60" t="s">
        <v>19</v>
      </c>
      <c r="BV60">
        <v>927</v>
      </c>
      <c r="BW60">
        <v>631</v>
      </c>
      <c r="BX60">
        <v>198</v>
      </c>
      <c r="BY60">
        <v>98</v>
      </c>
      <c r="BZ60">
        <v>517</v>
      </c>
      <c r="CA60">
        <v>355</v>
      </c>
      <c r="CB60">
        <v>132</v>
      </c>
      <c r="CC60">
        <v>30</v>
      </c>
      <c r="CD60">
        <v>186</v>
      </c>
      <c r="CE60">
        <v>51</v>
      </c>
      <c r="CF60">
        <v>93</v>
      </c>
      <c r="CG60">
        <v>42</v>
      </c>
    </row>
    <row r="61" spans="1:85">
      <c r="A61" t="s">
        <v>878</v>
      </c>
      <c r="B61">
        <v>1663</v>
      </c>
      <c r="C61">
        <v>395</v>
      </c>
      <c r="D61">
        <v>784</v>
      </c>
      <c r="E61">
        <v>484</v>
      </c>
      <c r="F61">
        <v>60</v>
      </c>
      <c r="G61" t="s">
        <v>19</v>
      </c>
      <c r="H61">
        <v>3</v>
      </c>
      <c r="I61">
        <v>57</v>
      </c>
      <c r="J61">
        <v>78</v>
      </c>
      <c r="K61">
        <v>13</v>
      </c>
      <c r="L61">
        <v>23</v>
      </c>
      <c r="M61">
        <v>42</v>
      </c>
      <c r="N61">
        <v>59</v>
      </c>
      <c r="O61">
        <v>6</v>
      </c>
      <c r="P61">
        <v>28</v>
      </c>
      <c r="Q61">
        <v>25</v>
      </c>
      <c r="R61">
        <v>72</v>
      </c>
      <c r="S61">
        <v>11</v>
      </c>
      <c r="T61">
        <v>26</v>
      </c>
      <c r="U61">
        <v>35</v>
      </c>
      <c r="V61">
        <v>3</v>
      </c>
      <c r="W61">
        <v>1</v>
      </c>
      <c r="X61">
        <v>1</v>
      </c>
      <c r="Y61">
        <v>1</v>
      </c>
      <c r="Z61">
        <v>1</v>
      </c>
      <c r="AA61">
        <v>1</v>
      </c>
      <c r="AB61" t="s">
        <v>19</v>
      </c>
      <c r="AC61" t="s">
        <v>19</v>
      </c>
      <c r="AD61" t="s">
        <v>19</v>
      </c>
      <c r="AE61" t="s">
        <v>19</v>
      </c>
      <c r="AF61" t="s">
        <v>19</v>
      </c>
      <c r="AG61" t="s">
        <v>19</v>
      </c>
      <c r="AH61">
        <v>39</v>
      </c>
      <c r="AI61">
        <v>6</v>
      </c>
      <c r="AJ61">
        <v>10</v>
      </c>
      <c r="AK61">
        <v>23</v>
      </c>
      <c r="AL61">
        <v>25</v>
      </c>
      <c r="AM61" t="s">
        <v>19</v>
      </c>
      <c r="AN61">
        <v>14</v>
      </c>
      <c r="AO61">
        <v>11</v>
      </c>
      <c r="AP61">
        <v>1</v>
      </c>
      <c r="AQ61">
        <v>1</v>
      </c>
      <c r="AR61" t="s">
        <v>19</v>
      </c>
      <c r="AS61" t="s">
        <v>19</v>
      </c>
      <c r="AT61">
        <v>3</v>
      </c>
      <c r="AU61">
        <v>2</v>
      </c>
      <c r="AV61">
        <v>1</v>
      </c>
      <c r="AW61" t="s">
        <v>19</v>
      </c>
      <c r="AX61">
        <v>45</v>
      </c>
      <c r="AY61">
        <v>15</v>
      </c>
      <c r="AZ61">
        <v>14</v>
      </c>
      <c r="BA61">
        <v>16</v>
      </c>
      <c r="BB61">
        <v>27</v>
      </c>
      <c r="BC61">
        <v>8</v>
      </c>
      <c r="BD61">
        <v>19</v>
      </c>
      <c r="BE61" t="s">
        <v>19</v>
      </c>
      <c r="BF61">
        <v>25</v>
      </c>
      <c r="BG61">
        <v>14</v>
      </c>
      <c r="BH61">
        <v>3</v>
      </c>
      <c r="BI61">
        <v>8</v>
      </c>
      <c r="BJ61">
        <v>22</v>
      </c>
      <c r="BK61">
        <v>1</v>
      </c>
      <c r="BL61">
        <v>20</v>
      </c>
      <c r="BM61">
        <v>1</v>
      </c>
      <c r="BN61">
        <v>87</v>
      </c>
      <c r="BO61">
        <v>31</v>
      </c>
      <c r="BP61">
        <v>50</v>
      </c>
      <c r="BQ61">
        <v>6</v>
      </c>
      <c r="BR61">
        <v>21</v>
      </c>
      <c r="BS61">
        <v>6</v>
      </c>
      <c r="BT61">
        <v>15</v>
      </c>
      <c r="BU61" t="s">
        <v>19</v>
      </c>
      <c r="BV61">
        <v>1045</v>
      </c>
      <c r="BW61">
        <v>284</v>
      </c>
      <c r="BX61">
        <v>528</v>
      </c>
      <c r="BY61">
        <v>233</v>
      </c>
      <c r="BZ61">
        <v>474</v>
      </c>
      <c r="CA61">
        <v>111</v>
      </c>
      <c r="CB61">
        <v>297</v>
      </c>
      <c r="CC61">
        <v>66</v>
      </c>
      <c r="CD61">
        <v>143</v>
      </c>
      <c r="CE61">
        <v>12</v>
      </c>
      <c r="CF61">
        <v>70</v>
      </c>
      <c r="CG61">
        <v>61</v>
      </c>
    </row>
    <row r="62" spans="1:85">
      <c r="A62" t="s">
        <v>877</v>
      </c>
      <c r="B62">
        <v>1480</v>
      </c>
      <c r="C62">
        <v>489</v>
      </c>
      <c r="D62">
        <v>526</v>
      </c>
      <c r="E62">
        <v>465</v>
      </c>
      <c r="F62">
        <v>51</v>
      </c>
      <c r="G62" t="s">
        <v>19</v>
      </c>
      <c r="H62">
        <v>6</v>
      </c>
      <c r="I62">
        <v>45</v>
      </c>
      <c r="J62">
        <v>85</v>
      </c>
      <c r="K62">
        <v>19</v>
      </c>
      <c r="L62">
        <v>30</v>
      </c>
      <c r="M62">
        <v>36</v>
      </c>
      <c r="N62">
        <v>59</v>
      </c>
      <c r="O62">
        <v>9</v>
      </c>
      <c r="P62">
        <v>15</v>
      </c>
      <c r="Q62">
        <v>35</v>
      </c>
      <c r="R62">
        <v>54</v>
      </c>
      <c r="S62">
        <v>5</v>
      </c>
      <c r="T62">
        <v>29</v>
      </c>
      <c r="U62">
        <v>20</v>
      </c>
      <c r="V62">
        <v>12</v>
      </c>
      <c r="W62" t="s">
        <v>19</v>
      </c>
      <c r="X62">
        <v>6</v>
      </c>
      <c r="Y62">
        <v>6</v>
      </c>
      <c r="Z62">
        <v>3</v>
      </c>
      <c r="AA62">
        <v>1</v>
      </c>
      <c r="AB62">
        <v>1</v>
      </c>
      <c r="AC62">
        <v>1</v>
      </c>
      <c r="AD62">
        <v>1</v>
      </c>
      <c r="AE62" t="s">
        <v>19</v>
      </c>
      <c r="AF62">
        <v>1</v>
      </c>
      <c r="AG62" t="s">
        <v>19</v>
      </c>
      <c r="AH62">
        <v>22</v>
      </c>
      <c r="AI62">
        <v>4</v>
      </c>
      <c r="AJ62">
        <v>11</v>
      </c>
      <c r="AK62">
        <v>7</v>
      </c>
      <c r="AL62">
        <v>14</v>
      </c>
      <c r="AM62" t="s">
        <v>19</v>
      </c>
      <c r="AN62">
        <v>8</v>
      </c>
      <c r="AO62">
        <v>6</v>
      </c>
      <c r="AP62">
        <v>1</v>
      </c>
      <c r="AQ62" t="s">
        <v>19</v>
      </c>
      <c r="AR62">
        <v>1</v>
      </c>
      <c r="AS62" t="s">
        <v>19</v>
      </c>
      <c r="AT62">
        <v>1</v>
      </c>
      <c r="AU62" t="s">
        <v>19</v>
      </c>
      <c r="AV62">
        <v>1</v>
      </c>
      <c r="AW62" t="s">
        <v>19</v>
      </c>
      <c r="AX62">
        <v>68</v>
      </c>
      <c r="AY62">
        <v>8</v>
      </c>
      <c r="AZ62">
        <v>29</v>
      </c>
      <c r="BA62">
        <v>31</v>
      </c>
      <c r="BB62">
        <v>32</v>
      </c>
      <c r="BC62">
        <v>6</v>
      </c>
      <c r="BD62">
        <v>24</v>
      </c>
      <c r="BE62">
        <v>2</v>
      </c>
      <c r="BF62">
        <v>15</v>
      </c>
      <c r="BG62">
        <v>4</v>
      </c>
      <c r="BH62">
        <v>7</v>
      </c>
      <c r="BI62">
        <v>4</v>
      </c>
      <c r="BJ62">
        <v>19</v>
      </c>
      <c r="BK62">
        <v>7</v>
      </c>
      <c r="BL62">
        <v>12</v>
      </c>
      <c r="BM62" t="s">
        <v>19</v>
      </c>
      <c r="BN62">
        <v>61</v>
      </c>
      <c r="BO62">
        <v>28</v>
      </c>
      <c r="BP62">
        <v>32</v>
      </c>
      <c r="BQ62">
        <v>1</v>
      </c>
      <c r="BR62">
        <v>14</v>
      </c>
      <c r="BS62">
        <v>9</v>
      </c>
      <c r="BT62">
        <v>5</v>
      </c>
      <c r="BU62" t="s">
        <v>19</v>
      </c>
      <c r="BV62">
        <v>905</v>
      </c>
      <c r="BW62">
        <v>370</v>
      </c>
      <c r="BX62">
        <v>297</v>
      </c>
      <c r="BY62">
        <v>238</v>
      </c>
      <c r="BZ62">
        <v>402</v>
      </c>
      <c r="CA62">
        <v>193</v>
      </c>
      <c r="CB62">
        <v>152</v>
      </c>
      <c r="CC62">
        <v>57</v>
      </c>
      <c r="CD62">
        <v>131</v>
      </c>
      <c r="CE62">
        <v>33</v>
      </c>
      <c r="CF62">
        <v>45</v>
      </c>
      <c r="CG62">
        <v>53</v>
      </c>
    </row>
    <row r="63" spans="1:85">
      <c r="A63" t="s">
        <v>876</v>
      </c>
      <c r="B63">
        <v>7979</v>
      </c>
      <c r="C63">
        <v>783</v>
      </c>
      <c r="D63">
        <v>4437</v>
      </c>
      <c r="E63">
        <v>2759</v>
      </c>
      <c r="F63">
        <v>188</v>
      </c>
      <c r="G63">
        <v>1</v>
      </c>
      <c r="H63">
        <v>11</v>
      </c>
      <c r="I63">
        <v>176</v>
      </c>
      <c r="J63">
        <v>477</v>
      </c>
      <c r="K63">
        <v>29</v>
      </c>
      <c r="L63">
        <v>240</v>
      </c>
      <c r="M63">
        <v>208</v>
      </c>
      <c r="N63">
        <v>244</v>
      </c>
      <c r="O63">
        <v>14</v>
      </c>
      <c r="P63">
        <v>123</v>
      </c>
      <c r="Q63">
        <v>107</v>
      </c>
      <c r="R63">
        <v>161</v>
      </c>
      <c r="S63">
        <v>10</v>
      </c>
      <c r="T63">
        <v>94</v>
      </c>
      <c r="U63">
        <v>57</v>
      </c>
      <c r="V63">
        <v>29</v>
      </c>
      <c r="W63">
        <v>3</v>
      </c>
      <c r="X63">
        <v>14</v>
      </c>
      <c r="Y63">
        <v>12</v>
      </c>
      <c r="Z63">
        <v>15</v>
      </c>
      <c r="AA63">
        <v>1</v>
      </c>
      <c r="AB63">
        <v>10</v>
      </c>
      <c r="AC63">
        <v>4</v>
      </c>
      <c r="AD63">
        <v>2</v>
      </c>
      <c r="AE63" t="s">
        <v>19</v>
      </c>
      <c r="AF63">
        <v>1</v>
      </c>
      <c r="AG63">
        <v>1</v>
      </c>
      <c r="AH63">
        <v>54</v>
      </c>
      <c r="AI63">
        <v>3</v>
      </c>
      <c r="AJ63">
        <v>23</v>
      </c>
      <c r="AK63">
        <v>28</v>
      </c>
      <c r="AL63">
        <v>29</v>
      </c>
      <c r="AM63">
        <v>1</v>
      </c>
      <c r="AN63">
        <v>24</v>
      </c>
      <c r="AO63">
        <v>4</v>
      </c>
      <c r="AP63">
        <v>11</v>
      </c>
      <c r="AQ63">
        <v>1</v>
      </c>
      <c r="AR63">
        <v>7</v>
      </c>
      <c r="AS63">
        <v>3</v>
      </c>
      <c r="AT63">
        <v>21</v>
      </c>
      <c r="AU63">
        <v>1</v>
      </c>
      <c r="AV63">
        <v>15</v>
      </c>
      <c r="AW63">
        <v>5</v>
      </c>
      <c r="AX63">
        <v>326</v>
      </c>
      <c r="AY63">
        <v>24</v>
      </c>
      <c r="AZ63">
        <v>122</v>
      </c>
      <c r="BA63">
        <v>180</v>
      </c>
      <c r="BB63">
        <v>135</v>
      </c>
      <c r="BC63">
        <v>18</v>
      </c>
      <c r="BD63">
        <v>111</v>
      </c>
      <c r="BE63">
        <v>6</v>
      </c>
      <c r="BF63">
        <v>24</v>
      </c>
      <c r="BG63">
        <v>6</v>
      </c>
      <c r="BH63">
        <v>16</v>
      </c>
      <c r="BI63">
        <v>2</v>
      </c>
      <c r="BJ63">
        <v>145</v>
      </c>
      <c r="BK63">
        <v>16</v>
      </c>
      <c r="BL63">
        <v>123</v>
      </c>
      <c r="BM63">
        <v>6</v>
      </c>
      <c r="BN63">
        <v>258</v>
      </c>
      <c r="BO63">
        <v>52</v>
      </c>
      <c r="BP63">
        <v>197</v>
      </c>
      <c r="BQ63">
        <v>9</v>
      </c>
      <c r="BR63">
        <v>59</v>
      </c>
      <c r="BS63">
        <v>12</v>
      </c>
      <c r="BT63">
        <v>47</v>
      </c>
      <c r="BU63" t="s">
        <v>19</v>
      </c>
      <c r="BV63">
        <v>4976</v>
      </c>
      <c r="BW63">
        <v>568</v>
      </c>
      <c r="BX63">
        <v>3044</v>
      </c>
      <c r="BY63">
        <v>1364</v>
      </c>
      <c r="BZ63">
        <v>2680</v>
      </c>
      <c r="CA63">
        <v>353</v>
      </c>
      <c r="CB63">
        <v>1901</v>
      </c>
      <c r="CC63">
        <v>426</v>
      </c>
      <c r="CD63">
        <v>1045</v>
      </c>
      <c r="CE63">
        <v>45</v>
      </c>
      <c r="CF63">
        <v>356</v>
      </c>
      <c r="CG63">
        <v>644</v>
      </c>
    </row>
    <row r="64" spans="1:85">
      <c r="A64" t="s">
        <v>875</v>
      </c>
      <c r="B64">
        <v>1762</v>
      </c>
      <c r="C64">
        <v>105</v>
      </c>
      <c r="D64">
        <v>1166</v>
      </c>
      <c r="E64">
        <v>491</v>
      </c>
      <c r="F64">
        <v>64</v>
      </c>
      <c r="G64" t="s">
        <v>19</v>
      </c>
      <c r="H64">
        <v>6</v>
      </c>
      <c r="I64">
        <v>58</v>
      </c>
      <c r="J64">
        <v>98</v>
      </c>
      <c r="K64">
        <v>7</v>
      </c>
      <c r="L64">
        <v>54</v>
      </c>
      <c r="M64">
        <v>37</v>
      </c>
      <c r="N64">
        <v>66</v>
      </c>
      <c r="O64">
        <v>2</v>
      </c>
      <c r="P64">
        <v>37</v>
      </c>
      <c r="Q64">
        <v>27</v>
      </c>
      <c r="R64">
        <v>39</v>
      </c>
      <c r="S64" t="s">
        <v>19</v>
      </c>
      <c r="T64">
        <v>23</v>
      </c>
      <c r="U64">
        <v>16</v>
      </c>
      <c r="V64">
        <v>8</v>
      </c>
      <c r="W64" t="s">
        <v>19</v>
      </c>
      <c r="X64">
        <v>1</v>
      </c>
      <c r="Y64">
        <v>7</v>
      </c>
      <c r="Z64">
        <v>1</v>
      </c>
      <c r="AA64" t="s">
        <v>19</v>
      </c>
      <c r="AB64">
        <v>1</v>
      </c>
      <c r="AC64" t="s">
        <v>19</v>
      </c>
      <c r="AD64" t="s">
        <v>19</v>
      </c>
      <c r="AE64" t="s">
        <v>19</v>
      </c>
      <c r="AF64" t="s">
        <v>19</v>
      </c>
      <c r="AG64" t="s">
        <v>19</v>
      </c>
      <c r="AH64">
        <v>19</v>
      </c>
      <c r="AI64" t="s">
        <v>19</v>
      </c>
      <c r="AJ64">
        <v>13</v>
      </c>
      <c r="AK64">
        <v>6</v>
      </c>
      <c r="AL64">
        <v>10</v>
      </c>
      <c r="AM64" t="s">
        <v>19</v>
      </c>
      <c r="AN64">
        <v>7</v>
      </c>
      <c r="AO64">
        <v>3</v>
      </c>
      <c r="AP64">
        <v>1</v>
      </c>
      <c r="AQ64" t="s">
        <v>19</v>
      </c>
      <c r="AR64">
        <v>1</v>
      </c>
      <c r="AS64" t="s">
        <v>19</v>
      </c>
      <c r="AT64" t="s">
        <v>19</v>
      </c>
      <c r="AU64" t="s">
        <v>19</v>
      </c>
      <c r="AV64" t="s">
        <v>19</v>
      </c>
      <c r="AW64" t="s">
        <v>19</v>
      </c>
      <c r="AX64">
        <v>48</v>
      </c>
      <c r="AY64" t="s">
        <v>19</v>
      </c>
      <c r="AZ64">
        <v>37</v>
      </c>
      <c r="BA64">
        <v>11</v>
      </c>
      <c r="BB64">
        <v>37</v>
      </c>
      <c r="BC64">
        <v>2</v>
      </c>
      <c r="BD64">
        <v>35</v>
      </c>
      <c r="BE64" t="s">
        <v>19</v>
      </c>
      <c r="BF64">
        <v>4</v>
      </c>
      <c r="BG64" t="s">
        <v>19</v>
      </c>
      <c r="BH64">
        <v>2</v>
      </c>
      <c r="BI64">
        <v>2</v>
      </c>
      <c r="BJ64">
        <v>32</v>
      </c>
      <c r="BK64">
        <v>2</v>
      </c>
      <c r="BL64">
        <v>30</v>
      </c>
      <c r="BM64" t="s">
        <v>19</v>
      </c>
      <c r="BN64">
        <v>72</v>
      </c>
      <c r="BO64">
        <v>13</v>
      </c>
      <c r="BP64">
        <v>58</v>
      </c>
      <c r="BQ64">
        <v>1</v>
      </c>
      <c r="BR64">
        <v>12</v>
      </c>
      <c r="BS64">
        <v>3</v>
      </c>
      <c r="BT64">
        <v>8</v>
      </c>
      <c r="BU64">
        <v>1</v>
      </c>
      <c r="BV64">
        <v>1121</v>
      </c>
      <c r="BW64">
        <v>76</v>
      </c>
      <c r="BX64">
        <v>787</v>
      </c>
      <c r="BY64">
        <v>258</v>
      </c>
      <c r="BZ64">
        <v>576</v>
      </c>
      <c r="CA64">
        <v>43</v>
      </c>
      <c r="CB64">
        <v>447</v>
      </c>
      <c r="CC64">
        <v>86</v>
      </c>
      <c r="CD64">
        <v>181</v>
      </c>
      <c r="CE64">
        <v>3</v>
      </c>
      <c r="CF64">
        <v>97</v>
      </c>
      <c r="CG64">
        <v>81</v>
      </c>
    </row>
    <row r="65" spans="1:85">
      <c r="A65" t="s">
        <v>874</v>
      </c>
      <c r="B65">
        <v>1385</v>
      </c>
      <c r="C65">
        <v>205</v>
      </c>
      <c r="D65">
        <v>666</v>
      </c>
      <c r="E65">
        <v>514</v>
      </c>
      <c r="F65">
        <v>44</v>
      </c>
      <c r="G65" t="s">
        <v>19</v>
      </c>
      <c r="H65">
        <v>2</v>
      </c>
      <c r="I65">
        <v>42</v>
      </c>
      <c r="J65">
        <v>113</v>
      </c>
      <c r="K65">
        <v>11</v>
      </c>
      <c r="L65">
        <v>42</v>
      </c>
      <c r="M65">
        <v>60</v>
      </c>
      <c r="N65">
        <v>50</v>
      </c>
      <c r="O65">
        <v>6</v>
      </c>
      <c r="P65">
        <v>13</v>
      </c>
      <c r="Q65">
        <v>31</v>
      </c>
      <c r="R65">
        <v>23</v>
      </c>
      <c r="S65">
        <v>4</v>
      </c>
      <c r="T65">
        <v>14</v>
      </c>
      <c r="U65">
        <v>5</v>
      </c>
      <c r="V65">
        <v>2</v>
      </c>
      <c r="W65" t="s">
        <v>19</v>
      </c>
      <c r="X65" t="s">
        <v>19</v>
      </c>
      <c r="Y65">
        <v>2</v>
      </c>
      <c r="Z65">
        <v>1</v>
      </c>
      <c r="AA65" t="s">
        <v>19</v>
      </c>
      <c r="AB65">
        <v>1</v>
      </c>
      <c r="AC65" t="s">
        <v>19</v>
      </c>
      <c r="AD65" t="s">
        <v>19</v>
      </c>
      <c r="AE65" t="s">
        <v>19</v>
      </c>
      <c r="AF65" t="s">
        <v>19</v>
      </c>
      <c r="AG65" t="s">
        <v>19</v>
      </c>
      <c r="AH65">
        <v>10</v>
      </c>
      <c r="AI65">
        <v>4</v>
      </c>
      <c r="AJ65">
        <v>6</v>
      </c>
      <c r="AK65" t="s">
        <v>19</v>
      </c>
      <c r="AL65">
        <v>7</v>
      </c>
      <c r="AM65" t="s">
        <v>19</v>
      </c>
      <c r="AN65">
        <v>4</v>
      </c>
      <c r="AO65">
        <v>3</v>
      </c>
      <c r="AP65">
        <v>1</v>
      </c>
      <c r="AQ65" t="s">
        <v>19</v>
      </c>
      <c r="AR65">
        <v>1</v>
      </c>
      <c r="AS65" t="s">
        <v>19</v>
      </c>
      <c r="AT65">
        <v>2</v>
      </c>
      <c r="AU65" t="s">
        <v>19</v>
      </c>
      <c r="AV65">
        <v>2</v>
      </c>
      <c r="AW65" t="s">
        <v>19</v>
      </c>
      <c r="AX65">
        <v>73</v>
      </c>
      <c r="AY65">
        <v>4</v>
      </c>
      <c r="AZ65">
        <v>29</v>
      </c>
      <c r="BA65">
        <v>40</v>
      </c>
      <c r="BB65">
        <v>37</v>
      </c>
      <c r="BC65">
        <v>7</v>
      </c>
      <c r="BD65">
        <v>29</v>
      </c>
      <c r="BE65">
        <v>1</v>
      </c>
      <c r="BF65">
        <v>10</v>
      </c>
      <c r="BG65" t="s">
        <v>19</v>
      </c>
      <c r="BH65" t="s">
        <v>19</v>
      </c>
      <c r="BI65">
        <v>10</v>
      </c>
      <c r="BJ65">
        <v>30</v>
      </c>
      <c r="BK65">
        <v>5</v>
      </c>
      <c r="BL65">
        <v>25</v>
      </c>
      <c r="BM65" t="s">
        <v>19</v>
      </c>
      <c r="BN65">
        <v>43</v>
      </c>
      <c r="BO65">
        <v>13</v>
      </c>
      <c r="BP65">
        <v>28</v>
      </c>
      <c r="BQ65">
        <v>2</v>
      </c>
      <c r="BR65">
        <v>8</v>
      </c>
      <c r="BS65">
        <v>2</v>
      </c>
      <c r="BT65">
        <v>6</v>
      </c>
      <c r="BU65" t="s">
        <v>19</v>
      </c>
      <c r="BV65">
        <v>856</v>
      </c>
      <c r="BW65">
        <v>145</v>
      </c>
      <c r="BX65">
        <v>444</v>
      </c>
      <c r="BY65">
        <v>267</v>
      </c>
      <c r="BZ65">
        <v>418</v>
      </c>
      <c r="CA65">
        <v>80</v>
      </c>
      <c r="CB65">
        <v>255</v>
      </c>
      <c r="CC65">
        <v>83</v>
      </c>
      <c r="CD65">
        <v>106</v>
      </c>
      <c r="CE65">
        <v>10</v>
      </c>
      <c r="CF65">
        <v>40</v>
      </c>
      <c r="CG65">
        <v>56</v>
      </c>
    </row>
    <row r="66" spans="1:85">
      <c r="A66" t="s">
        <v>873</v>
      </c>
      <c r="B66">
        <v>3323</v>
      </c>
      <c r="C66">
        <v>1273</v>
      </c>
      <c r="D66">
        <v>1349</v>
      </c>
      <c r="E66">
        <v>701</v>
      </c>
      <c r="F66">
        <v>123</v>
      </c>
      <c r="G66">
        <v>1</v>
      </c>
      <c r="H66">
        <v>4</v>
      </c>
      <c r="I66">
        <v>118</v>
      </c>
      <c r="J66">
        <v>199</v>
      </c>
      <c r="K66">
        <v>50</v>
      </c>
      <c r="L66">
        <v>111</v>
      </c>
      <c r="M66">
        <v>38</v>
      </c>
      <c r="N66">
        <v>140</v>
      </c>
      <c r="O66">
        <v>35</v>
      </c>
      <c r="P66">
        <v>58</v>
      </c>
      <c r="Q66">
        <v>47</v>
      </c>
      <c r="R66">
        <v>148</v>
      </c>
      <c r="S66">
        <v>25</v>
      </c>
      <c r="T66">
        <v>86</v>
      </c>
      <c r="U66">
        <v>37</v>
      </c>
      <c r="V66">
        <v>23</v>
      </c>
      <c r="W66">
        <v>3</v>
      </c>
      <c r="X66">
        <v>14</v>
      </c>
      <c r="Y66">
        <v>6</v>
      </c>
      <c r="Z66">
        <v>8</v>
      </c>
      <c r="AA66">
        <v>1</v>
      </c>
      <c r="AB66">
        <v>4</v>
      </c>
      <c r="AC66">
        <v>3</v>
      </c>
      <c r="AD66">
        <v>5</v>
      </c>
      <c r="AE66">
        <v>1</v>
      </c>
      <c r="AF66">
        <v>3</v>
      </c>
      <c r="AG66">
        <v>1</v>
      </c>
      <c r="AH66">
        <v>49</v>
      </c>
      <c r="AI66">
        <v>7</v>
      </c>
      <c r="AJ66">
        <v>33</v>
      </c>
      <c r="AK66">
        <v>9</v>
      </c>
      <c r="AL66">
        <v>53</v>
      </c>
      <c r="AM66">
        <v>11</v>
      </c>
      <c r="AN66">
        <v>29</v>
      </c>
      <c r="AO66">
        <v>13</v>
      </c>
      <c r="AP66">
        <v>9</v>
      </c>
      <c r="AQ66">
        <v>2</v>
      </c>
      <c r="AR66">
        <v>2</v>
      </c>
      <c r="AS66">
        <v>5</v>
      </c>
      <c r="AT66">
        <v>1</v>
      </c>
      <c r="AU66" t="s">
        <v>19</v>
      </c>
      <c r="AV66">
        <v>1</v>
      </c>
      <c r="AW66" t="s">
        <v>19</v>
      </c>
      <c r="AX66">
        <v>90</v>
      </c>
      <c r="AY66">
        <v>11</v>
      </c>
      <c r="AZ66">
        <v>34</v>
      </c>
      <c r="BA66">
        <v>45</v>
      </c>
      <c r="BB66">
        <v>83</v>
      </c>
      <c r="BC66">
        <v>8</v>
      </c>
      <c r="BD66">
        <v>69</v>
      </c>
      <c r="BE66">
        <v>6</v>
      </c>
      <c r="BF66">
        <v>28</v>
      </c>
      <c r="BG66">
        <v>12</v>
      </c>
      <c r="BH66">
        <v>9</v>
      </c>
      <c r="BI66">
        <v>7</v>
      </c>
      <c r="BJ66">
        <v>10</v>
      </c>
      <c r="BK66">
        <v>1</v>
      </c>
      <c r="BL66">
        <v>9</v>
      </c>
      <c r="BM66" t="s">
        <v>19</v>
      </c>
      <c r="BN66">
        <v>202</v>
      </c>
      <c r="BO66">
        <v>71</v>
      </c>
      <c r="BP66">
        <v>127</v>
      </c>
      <c r="BQ66">
        <v>4</v>
      </c>
      <c r="BR66">
        <v>61</v>
      </c>
      <c r="BS66">
        <v>21</v>
      </c>
      <c r="BT66">
        <v>40</v>
      </c>
      <c r="BU66" t="s">
        <v>19</v>
      </c>
      <c r="BV66">
        <v>1976</v>
      </c>
      <c r="BW66">
        <v>1037</v>
      </c>
      <c r="BX66">
        <v>662</v>
      </c>
      <c r="BY66">
        <v>277</v>
      </c>
      <c r="BZ66">
        <v>1069</v>
      </c>
      <c r="CA66">
        <v>577</v>
      </c>
      <c r="CB66">
        <v>422</v>
      </c>
      <c r="CC66">
        <v>70</v>
      </c>
      <c r="CD66">
        <v>324</v>
      </c>
      <c r="CE66">
        <v>22</v>
      </c>
      <c r="CF66">
        <v>180</v>
      </c>
      <c r="CG66">
        <v>122</v>
      </c>
    </row>
    <row r="67" spans="1:85">
      <c r="A67" t="s">
        <v>872</v>
      </c>
      <c r="B67">
        <v>1102</v>
      </c>
      <c r="C67">
        <v>346</v>
      </c>
      <c r="D67">
        <v>410</v>
      </c>
      <c r="E67">
        <v>346</v>
      </c>
      <c r="F67">
        <v>43</v>
      </c>
      <c r="G67" t="s">
        <v>19</v>
      </c>
      <c r="H67">
        <v>6</v>
      </c>
      <c r="I67">
        <v>37</v>
      </c>
      <c r="J67">
        <v>84</v>
      </c>
      <c r="K67">
        <v>21</v>
      </c>
      <c r="L67">
        <v>27</v>
      </c>
      <c r="M67">
        <v>36</v>
      </c>
      <c r="N67">
        <v>37</v>
      </c>
      <c r="O67">
        <v>8</v>
      </c>
      <c r="P67">
        <v>15</v>
      </c>
      <c r="Q67">
        <v>14</v>
      </c>
      <c r="R67">
        <v>35</v>
      </c>
      <c r="S67">
        <v>4</v>
      </c>
      <c r="T67">
        <v>14</v>
      </c>
      <c r="U67">
        <v>17</v>
      </c>
      <c r="V67">
        <v>4</v>
      </c>
      <c r="W67" t="s">
        <v>19</v>
      </c>
      <c r="X67">
        <v>2</v>
      </c>
      <c r="Y67">
        <v>2</v>
      </c>
      <c r="Z67">
        <v>2</v>
      </c>
      <c r="AA67" t="s">
        <v>19</v>
      </c>
      <c r="AB67">
        <v>1</v>
      </c>
      <c r="AC67">
        <v>1</v>
      </c>
      <c r="AD67" t="s">
        <v>19</v>
      </c>
      <c r="AE67" t="s">
        <v>19</v>
      </c>
      <c r="AF67" t="s">
        <v>19</v>
      </c>
      <c r="AG67" t="s">
        <v>19</v>
      </c>
      <c r="AH67">
        <v>14</v>
      </c>
      <c r="AI67" t="s">
        <v>19</v>
      </c>
      <c r="AJ67">
        <v>6</v>
      </c>
      <c r="AK67">
        <v>8</v>
      </c>
      <c r="AL67">
        <v>11</v>
      </c>
      <c r="AM67">
        <v>2</v>
      </c>
      <c r="AN67">
        <v>3</v>
      </c>
      <c r="AO67">
        <v>6</v>
      </c>
      <c r="AP67">
        <v>3</v>
      </c>
      <c r="AQ67">
        <v>1</v>
      </c>
      <c r="AR67">
        <v>2</v>
      </c>
      <c r="AS67" t="s">
        <v>19</v>
      </c>
      <c r="AT67">
        <v>1</v>
      </c>
      <c r="AU67">
        <v>1</v>
      </c>
      <c r="AV67" t="s">
        <v>19</v>
      </c>
      <c r="AW67" t="s">
        <v>19</v>
      </c>
      <c r="AX67">
        <v>49</v>
      </c>
      <c r="AY67">
        <v>3</v>
      </c>
      <c r="AZ67">
        <v>18</v>
      </c>
      <c r="BA67">
        <v>28</v>
      </c>
      <c r="BB67">
        <v>25</v>
      </c>
      <c r="BC67">
        <v>4</v>
      </c>
      <c r="BD67">
        <v>18</v>
      </c>
      <c r="BE67">
        <v>3</v>
      </c>
      <c r="BF67">
        <v>13</v>
      </c>
      <c r="BG67">
        <v>3</v>
      </c>
      <c r="BH67">
        <v>8</v>
      </c>
      <c r="BI67">
        <v>2</v>
      </c>
      <c r="BJ67">
        <v>9</v>
      </c>
      <c r="BK67">
        <v>2</v>
      </c>
      <c r="BL67">
        <v>7</v>
      </c>
      <c r="BM67" t="s">
        <v>19</v>
      </c>
      <c r="BN67">
        <v>55</v>
      </c>
      <c r="BO67">
        <v>27</v>
      </c>
      <c r="BP67">
        <v>27</v>
      </c>
      <c r="BQ67">
        <v>1</v>
      </c>
      <c r="BR67">
        <v>14</v>
      </c>
      <c r="BS67">
        <v>6</v>
      </c>
      <c r="BT67">
        <v>7</v>
      </c>
      <c r="BU67">
        <v>1</v>
      </c>
      <c r="BV67">
        <v>658</v>
      </c>
      <c r="BW67">
        <v>266</v>
      </c>
      <c r="BX67">
        <v>225</v>
      </c>
      <c r="BY67">
        <v>167</v>
      </c>
      <c r="BZ67">
        <v>342</v>
      </c>
      <c r="CA67">
        <v>141</v>
      </c>
      <c r="CB67">
        <v>140</v>
      </c>
      <c r="CC67">
        <v>61</v>
      </c>
      <c r="CD67">
        <v>94</v>
      </c>
      <c r="CE67">
        <v>8</v>
      </c>
      <c r="CF67">
        <v>45</v>
      </c>
      <c r="CG67">
        <v>41</v>
      </c>
    </row>
    <row r="68" spans="1:85">
      <c r="A68" t="s">
        <v>871</v>
      </c>
      <c r="B68">
        <v>1673</v>
      </c>
      <c r="C68">
        <v>452</v>
      </c>
      <c r="D68">
        <v>700</v>
      </c>
      <c r="E68">
        <v>521</v>
      </c>
      <c r="F68">
        <v>60</v>
      </c>
      <c r="G68" t="s">
        <v>19</v>
      </c>
      <c r="H68">
        <v>1</v>
      </c>
      <c r="I68">
        <v>59</v>
      </c>
      <c r="J68">
        <v>123</v>
      </c>
      <c r="K68">
        <v>23</v>
      </c>
      <c r="L68">
        <v>45</v>
      </c>
      <c r="M68">
        <v>55</v>
      </c>
      <c r="N68">
        <v>47</v>
      </c>
      <c r="O68">
        <v>8</v>
      </c>
      <c r="P68">
        <v>29</v>
      </c>
      <c r="Q68">
        <v>10</v>
      </c>
      <c r="R68">
        <v>58</v>
      </c>
      <c r="S68">
        <v>13</v>
      </c>
      <c r="T68">
        <v>23</v>
      </c>
      <c r="U68">
        <v>22</v>
      </c>
      <c r="V68">
        <v>5</v>
      </c>
      <c r="W68" t="s">
        <v>19</v>
      </c>
      <c r="X68">
        <v>2</v>
      </c>
      <c r="Y68">
        <v>3</v>
      </c>
      <c r="Z68">
        <v>2</v>
      </c>
      <c r="AA68" t="s">
        <v>19</v>
      </c>
      <c r="AB68">
        <v>2</v>
      </c>
      <c r="AC68" t="s">
        <v>19</v>
      </c>
      <c r="AD68">
        <v>1</v>
      </c>
      <c r="AE68" t="s">
        <v>19</v>
      </c>
      <c r="AF68" t="s">
        <v>19</v>
      </c>
      <c r="AG68">
        <v>1</v>
      </c>
      <c r="AH68">
        <v>29</v>
      </c>
      <c r="AI68">
        <v>7</v>
      </c>
      <c r="AJ68">
        <v>10</v>
      </c>
      <c r="AK68">
        <v>12</v>
      </c>
      <c r="AL68">
        <v>14</v>
      </c>
      <c r="AM68">
        <v>6</v>
      </c>
      <c r="AN68">
        <v>5</v>
      </c>
      <c r="AO68">
        <v>3</v>
      </c>
      <c r="AP68">
        <v>7</v>
      </c>
      <c r="AQ68" t="s">
        <v>19</v>
      </c>
      <c r="AR68">
        <v>4</v>
      </c>
      <c r="AS68">
        <v>3</v>
      </c>
      <c r="AT68" t="s">
        <v>19</v>
      </c>
      <c r="AU68" t="s">
        <v>19</v>
      </c>
      <c r="AV68" t="s">
        <v>19</v>
      </c>
      <c r="AW68" t="s">
        <v>19</v>
      </c>
      <c r="AX68">
        <v>36</v>
      </c>
      <c r="AY68">
        <v>18</v>
      </c>
      <c r="AZ68">
        <v>4</v>
      </c>
      <c r="BA68">
        <v>14</v>
      </c>
      <c r="BB68">
        <v>42</v>
      </c>
      <c r="BC68">
        <v>10</v>
      </c>
      <c r="BD68">
        <v>28</v>
      </c>
      <c r="BE68">
        <v>4</v>
      </c>
      <c r="BF68">
        <v>13</v>
      </c>
      <c r="BG68">
        <v>3</v>
      </c>
      <c r="BH68">
        <v>3</v>
      </c>
      <c r="BI68">
        <v>7</v>
      </c>
      <c r="BJ68">
        <v>26</v>
      </c>
      <c r="BK68">
        <v>3</v>
      </c>
      <c r="BL68">
        <v>22</v>
      </c>
      <c r="BM68">
        <v>1</v>
      </c>
      <c r="BN68">
        <v>77</v>
      </c>
      <c r="BO68">
        <v>34</v>
      </c>
      <c r="BP68">
        <v>42</v>
      </c>
      <c r="BQ68">
        <v>1</v>
      </c>
      <c r="BR68">
        <v>18</v>
      </c>
      <c r="BS68">
        <v>8</v>
      </c>
      <c r="BT68">
        <v>10</v>
      </c>
      <c r="BU68" t="s">
        <v>19</v>
      </c>
      <c r="BV68">
        <v>1023</v>
      </c>
      <c r="BW68">
        <v>322</v>
      </c>
      <c r="BX68">
        <v>438</v>
      </c>
      <c r="BY68">
        <v>263</v>
      </c>
      <c r="BZ68">
        <v>514</v>
      </c>
      <c r="CA68">
        <v>171</v>
      </c>
      <c r="CB68">
        <v>276</v>
      </c>
      <c r="CC68">
        <v>67</v>
      </c>
      <c r="CD68">
        <v>168</v>
      </c>
      <c r="CE68">
        <v>18</v>
      </c>
      <c r="CF68">
        <v>65</v>
      </c>
      <c r="CG68">
        <v>85</v>
      </c>
    </row>
    <row r="69" spans="1:85">
      <c r="A69" t="s">
        <v>870</v>
      </c>
      <c r="B69">
        <v>3738</v>
      </c>
      <c r="C69">
        <v>1017</v>
      </c>
      <c r="D69">
        <v>1573</v>
      </c>
      <c r="E69">
        <v>1148</v>
      </c>
      <c r="F69">
        <v>127</v>
      </c>
      <c r="G69">
        <v>2</v>
      </c>
      <c r="H69">
        <v>3</v>
      </c>
      <c r="I69">
        <v>122</v>
      </c>
      <c r="J69">
        <v>201</v>
      </c>
      <c r="K69">
        <v>49</v>
      </c>
      <c r="L69">
        <v>62</v>
      </c>
      <c r="M69">
        <v>90</v>
      </c>
      <c r="N69">
        <v>166</v>
      </c>
      <c r="O69">
        <v>21</v>
      </c>
      <c r="P69">
        <v>72</v>
      </c>
      <c r="Q69">
        <v>73</v>
      </c>
      <c r="R69">
        <v>110</v>
      </c>
      <c r="S69">
        <v>17</v>
      </c>
      <c r="T69">
        <v>39</v>
      </c>
      <c r="U69">
        <v>54</v>
      </c>
      <c r="V69">
        <v>22</v>
      </c>
      <c r="W69">
        <v>1</v>
      </c>
      <c r="X69">
        <v>7</v>
      </c>
      <c r="Y69">
        <v>14</v>
      </c>
      <c r="Z69">
        <v>6</v>
      </c>
      <c r="AA69">
        <v>1</v>
      </c>
      <c r="AB69">
        <v>2</v>
      </c>
      <c r="AC69">
        <v>3</v>
      </c>
      <c r="AD69">
        <v>4</v>
      </c>
      <c r="AE69">
        <v>1</v>
      </c>
      <c r="AF69" t="s">
        <v>19</v>
      </c>
      <c r="AG69">
        <v>3</v>
      </c>
      <c r="AH69">
        <v>31</v>
      </c>
      <c r="AI69">
        <v>5</v>
      </c>
      <c r="AJ69">
        <v>12</v>
      </c>
      <c r="AK69">
        <v>14</v>
      </c>
      <c r="AL69">
        <v>29</v>
      </c>
      <c r="AM69">
        <v>3</v>
      </c>
      <c r="AN69">
        <v>13</v>
      </c>
      <c r="AO69">
        <v>13</v>
      </c>
      <c r="AP69">
        <v>10</v>
      </c>
      <c r="AQ69">
        <v>3</v>
      </c>
      <c r="AR69">
        <v>4</v>
      </c>
      <c r="AS69">
        <v>3</v>
      </c>
      <c r="AT69">
        <v>8</v>
      </c>
      <c r="AU69">
        <v>3</v>
      </c>
      <c r="AV69">
        <v>1</v>
      </c>
      <c r="AW69">
        <v>4</v>
      </c>
      <c r="AX69">
        <v>131</v>
      </c>
      <c r="AY69">
        <v>23</v>
      </c>
      <c r="AZ69">
        <v>49</v>
      </c>
      <c r="BA69">
        <v>59</v>
      </c>
      <c r="BB69">
        <v>81</v>
      </c>
      <c r="BC69">
        <v>20</v>
      </c>
      <c r="BD69">
        <v>54</v>
      </c>
      <c r="BE69">
        <v>7</v>
      </c>
      <c r="BF69">
        <v>18</v>
      </c>
      <c r="BG69">
        <v>2</v>
      </c>
      <c r="BH69">
        <v>12</v>
      </c>
      <c r="BI69">
        <v>4</v>
      </c>
      <c r="BJ69">
        <v>66</v>
      </c>
      <c r="BK69">
        <v>8</v>
      </c>
      <c r="BL69">
        <v>53</v>
      </c>
      <c r="BM69">
        <v>5</v>
      </c>
      <c r="BN69">
        <v>153</v>
      </c>
      <c r="BO69">
        <v>55</v>
      </c>
      <c r="BP69">
        <v>97</v>
      </c>
      <c r="BQ69">
        <v>1</v>
      </c>
      <c r="BR69">
        <v>35</v>
      </c>
      <c r="BS69">
        <v>10</v>
      </c>
      <c r="BT69">
        <v>25</v>
      </c>
      <c r="BU69" t="s">
        <v>19</v>
      </c>
      <c r="BV69">
        <v>2319</v>
      </c>
      <c r="BW69">
        <v>779</v>
      </c>
      <c r="BX69">
        <v>980</v>
      </c>
      <c r="BY69">
        <v>560</v>
      </c>
      <c r="BZ69">
        <v>1093</v>
      </c>
      <c r="CA69">
        <v>319</v>
      </c>
      <c r="CB69">
        <v>615</v>
      </c>
      <c r="CC69">
        <v>159</v>
      </c>
      <c r="CD69">
        <v>366</v>
      </c>
      <c r="CE69">
        <v>41</v>
      </c>
      <c r="CF69">
        <v>152</v>
      </c>
      <c r="CG69">
        <v>173</v>
      </c>
    </row>
    <row r="70" spans="1:85">
      <c r="A70" t="s">
        <v>869</v>
      </c>
      <c r="B70">
        <v>2546</v>
      </c>
      <c r="C70">
        <v>1085</v>
      </c>
      <c r="D70">
        <v>783</v>
      </c>
      <c r="E70">
        <v>678</v>
      </c>
      <c r="F70">
        <v>99</v>
      </c>
      <c r="G70">
        <v>2</v>
      </c>
      <c r="H70">
        <v>8</v>
      </c>
      <c r="I70">
        <v>89</v>
      </c>
      <c r="J70">
        <v>153</v>
      </c>
      <c r="K70">
        <v>51</v>
      </c>
      <c r="L70">
        <v>53</v>
      </c>
      <c r="M70">
        <v>49</v>
      </c>
      <c r="N70">
        <v>66</v>
      </c>
      <c r="O70">
        <v>16</v>
      </c>
      <c r="P70">
        <v>25</v>
      </c>
      <c r="Q70">
        <v>25</v>
      </c>
      <c r="R70">
        <v>69</v>
      </c>
      <c r="S70">
        <v>19</v>
      </c>
      <c r="T70">
        <v>30</v>
      </c>
      <c r="U70">
        <v>20</v>
      </c>
      <c r="V70">
        <v>12</v>
      </c>
      <c r="W70">
        <v>4</v>
      </c>
      <c r="X70">
        <v>3</v>
      </c>
      <c r="Y70">
        <v>5</v>
      </c>
      <c r="Z70">
        <v>4</v>
      </c>
      <c r="AA70">
        <v>3</v>
      </c>
      <c r="AB70">
        <v>1</v>
      </c>
      <c r="AC70" t="s">
        <v>19</v>
      </c>
      <c r="AD70">
        <v>2</v>
      </c>
      <c r="AE70" t="s">
        <v>19</v>
      </c>
      <c r="AF70">
        <v>1</v>
      </c>
      <c r="AG70">
        <v>1</v>
      </c>
      <c r="AH70">
        <v>28</v>
      </c>
      <c r="AI70">
        <v>5</v>
      </c>
      <c r="AJ70">
        <v>17</v>
      </c>
      <c r="AK70">
        <v>6</v>
      </c>
      <c r="AL70">
        <v>16</v>
      </c>
      <c r="AM70">
        <v>4</v>
      </c>
      <c r="AN70">
        <v>6</v>
      </c>
      <c r="AO70">
        <v>6</v>
      </c>
      <c r="AP70">
        <v>4</v>
      </c>
      <c r="AQ70">
        <v>2</v>
      </c>
      <c r="AR70">
        <v>1</v>
      </c>
      <c r="AS70">
        <v>1</v>
      </c>
      <c r="AT70">
        <v>3</v>
      </c>
      <c r="AU70">
        <v>1</v>
      </c>
      <c r="AV70">
        <v>1</v>
      </c>
      <c r="AW70">
        <v>1</v>
      </c>
      <c r="AX70">
        <v>85</v>
      </c>
      <c r="AY70">
        <v>27</v>
      </c>
      <c r="AZ70">
        <v>15</v>
      </c>
      <c r="BA70">
        <v>43</v>
      </c>
      <c r="BB70">
        <v>53</v>
      </c>
      <c r="BC70">
        <v>23</v>
      </c>
      <c r="BD70">
        <v>27</v>
      </c>
      <c r="BE70">
        <v>3</v>
      </c>
      <c r="BF70">
        <v>11</v>
      </c>
      <c r="BG70">
        <v>2</v>
      </c>
      <c r="BH70">
        <v>8</v>
      </c>
      <c r="BI70">
        <v>1</v>
      </c>
      <c r="BJ70">
        <v>75</v>
      </c>
      <c r="BK70">
        <v>15</v>
      </c>
      <c r="BL70">
        <v>58</v>
      </c>
      <c r="BM70">
        <v>2</v>
      </c>
      <c r="BN70">
        <v>120</v>
      </c>
      <c r="BO70">
        <v>62</v>
      </c>
      <c r="BP70">
        <v>57</v>
      </c>
      <c r="BQ70">
        <v>1</v>
      </c>
      <c r="BR70">
        <v>34</v>
      </c>
      <c r="BS70">
        <v>13</v>
      </c>
      <c r="BT70">
        <v>21</v>
      </c>
      <c r="BU70" t="s">
        <v>19</v>
      </c>
      <c r="BV70">
        <v>1563</v>
      </c>
      <c r="BW70">
        <v>794</v>
      </c>
      <c r="BX70">
        <v>432</v>
      </c>
      <c r="BY70">
        <v>337</v>
      </c>
      <c r="BZ70">
        <v>882</v>
      </c>
      <c r="CA70">
        <v>496</v>
      </c>
      <c r="CB70">
        <v>274</v>
      </c>
      <c r="CC70">
        <v>112</v>
      </c>
      <c r="CD70">
        <v>252</v>
      </c>
      <c r="CE70">
        <v>74</v>
      </c>
      <c r="CF70">
        <v>70</v>
      </c>
      <c r="CG70">
        <v>108</v>
      </c>
    </row>
    <row r="71" spans="1:85">
      <c r="A71" t="s">
        <v>868</v>
      </c>
      <c r="B71">
        <v>5920</v>
      </c>
      <c r="C71">
        <v>2347</v>
      </c>
      <c r="D71">
        <v>1922</v>
      </c>
      <c r="E71">
        <v>1651</v>
      </c>
      <c r="F71">
        <v>185</v>
      </c>
      <c r="G71">
        <v>14</v>
      </c>
      <c r="H71">
        <v>9</v>
      </c>
      <c r="I71">
        <v>162</v>
      </c>
      <c r="J71">
        <v>300</v>
      </c>
      <c r="K71">
        <v>94</v>
      </c>
      <c r="L71">
        <v>123</v>
      </c>
      <c r="M71">
        <v>83</v>
      </c>
      <c r="N71">
        <v>207</v>
      </c>
      <c r="O71">
        <v>70</v>
      </c>
      <c r="P71">
        <v>77</v>
      </c>
      <c r="Q71">
        <v>60</v>
      </c>
      <c r="R71">
        <v>141</v>
      </c>
      <c r="S71">
        <v>40</v>
      </c>
      <c r="T71">
        <v>66</v>
      </c>
      <c r="U71">
        <v>35</v>
      </c>
      <c r="V71">
        <v>46</v>
      </c>
      <c r="W71">
        <v>15</v>
      </c>
      <c r="X71">
        <v>14</v>
      </c>
      <c r="Y71">
        <v>17</v>
      </c>
      <c r="Z71">
        <v>10</v>
      </c>
      <c r="AA71">
        <v>3</v>
      </c>
      <c r="AB71">
        <v>6</v>
      </c>
      <c r="AC71">
        <v>1</v>
      </c>
      <c r="AD71">
        <v>1</v>
      </c>
      <c r="AE71">
        <v>1</v>
      </c>
      <c r="AF71" t="s">
        <v>19</v>
      </c>
      <c r="AG71" t="s">
        <v>19</v>
      </c>
      <c r="AH71">
        <v>37</v>
      </c>
      <c r="AI71">
        <v>5</v>
      </c>
      <c r="AJ71">
        <v>22</v>
      </c>
      <c r="AK71">
        <v>10</v>
      </c>
      <c r="AL71">
        <v>22</v>
      </c>
      <c r="AM71">
        <v>2</v>
      </c>
      <c r="AN71">
        <v>15</v>
      </c>
      <c r="AO71">
        <v>5</v>
      </c>
      <c r="AP71">
        <v>23</v>
      </c>
      <c r="AQ71">
        <v>14</v>
      </c>
      <c r="AR71">
        <v>7</v>
      </c>
      <c r="AS71">
        <v>2</v>
      </c>
      <c r="AT71">
        <v>2</v>
      </c>
      <c r="AU71" t="s">
        <v>19</v>
      </c>
      <c r="AV71">
        <v>2</v>
      </c>
      <c r="AW71" t="s">
        <v>19</v>
      </c>
      <c r="AX71">
        <v>141</v>
      </c>
      <c r="AY71">
        <v>35</v>
      </c>
      <c r="AZ71">
        <v>28</v>
      </c>
      <c r="BA71">
        <v>78</v>
      </c>
      <c r="BB71">
        <v>107</v>
      </c>
      <c r="BC71">
        <v>56</v>
      </c>
      <c r="BD71">
        <v>47</v>
      </c>
      <c r="BE71">
        <v>4</v>
      </c>
      <c r="BF71">
        <v>15</v>
      </c>
      <c r="BG71">
        <v>4</v>
      </c>
      <c r="BH71">
        <v>7</v>
      </c>
      <c r="BI71">
        <v>4</v>
      </c>
      <c r="BJ71">
        <v>139</v>
      </c>
      <c r="BK71">
        <v>55</v>
      </c>
      <c r="BL71">
        <v>83</v>
      </c>
      <c r="BM71">
        <v>1</v>
      </c>
      <c r="BN71">
        <v>185</v>
      </c>
      <c r="BO71">
        <v>87</v>
      </c>
      <c r="BP71">
        <v>96</v>
      </c>
      <c r="BQ71">
        <v>2</v>
      </c>
      <c r="BR71">
        <v>54</v>
      </c>
      <c r="BS71">
        <v>26</v>
      </c>
      <c r="BT71">
        <v>28</v>
      </c>
      <c r="BU71" t="s">
        <v>19</v>
      </c>
      <c r="BV71">
        <v>3962</v>
      </c>
      <c r="BW71">
        <v>1740</v>
      </c>
      <c r="BX71">
        <v>1252</v>
      </c>
      <c r="BY71">
        <v>970</v>
      </c>
      <c r="BZ71">
        <v>1962</v>
      </c>
      <c r="CA71">
        <v>971</v>
      </c>
      <c r="CB71">
        <v>747</v>
      </c>
      <c r="CC71">
        <v>244</v>
      </c>
      <c r="CD71">
        <v>538</v>
      </c>
      <c r="CE71">
        <v>152</v>
      </c>
      <c r="CF71">
        <v>134</v>
      </c>
      <c r="CG71">
        <v>252</v>
      </c>
    </row>
    <row r="72" spans="1:85">
      <c r="A72" t="s">
        <v>867</v>
      </c>
      <c r="B72">
        <v>2049</v>
      </c>
      <c r="C72">
        <v>740</v>
      </c>
      <c r="D72">
        <v>574</v>
      </c>
      <c r="E72">
        <v>735</v>
      </c>
      <c r="F72">
        <v>72</v>
      </c>
      <c r="G72">
        <v>1</v>
      </c>
      <c r="H72">
        <v>2</v>
      </c>
      <c r="I72">
        <v>69</v>
      </c>
      <c r="J72">
        <v>106</v>
      </c>
      <c r="K72">
        <v>38</v>
      </c>
      <c r="L72">
        <v>34</v>
      </c>
      <c r="M72">
        <v>34</v>
      </c>
      <c r="N72">
        <v>77</v>
      </c>
      <c r="O72">
        <v>20</v>
      </c>
      <c r="P72">
        <v>29</v>
      </c>
      <c r="Q72">
        <v>28</v>
      </c>
      <c r="R72">
        <v>56</v>
      </c>
      <c r="S72">
        <v>15</v>
      </c>
      <c r="T72">
        <v>32</v>
      </c>
      <c r="U72">
        <v>9</v>
      </c>
      <c r="V72">
        <v>6</v>
      </c>
      <c r="W72" t="s">
        <v>19</v>
      </c>
      <c r="X72">
        <v>1</v>
      </c>
      <c r="Y72">
        <v>5</v>
      </c>
      <c r="Z72">
        <v>7</v>
      </c>
      <c r="AA72">
        <v>4</v>
      </c>
      <c r="AB72">
        <v>3</v>
      </c>
      <c r="AC72" t="s">
        <v>19</v>
      </c>
      <c r="AD72">
        <v>1</v>
      </c>
      <c r="AE72">
        <v>1</v>
      </c>
      <c r="AF72" t="s">
        <v>19</v>
      </c>
      <c r="AG72" t="s">
        <v>19</v>
      </c>
      <c r="AH72">
        <v>17</v>
      </c>
      <c r="AI72">
        <v>6</v>
      </c>
      <c r="AJ72">
        <v>10</v>
      </c>
      <c r="AK72">
        <v>1</v>
      </c>
      <c r="AL72">
        <v>19</v>
      </c>
      <c r="AM72">
        <v>2</v>
      </c>
      <c r="AN72">
        <v>16</v>
      </c>
      <c r="AO72">
        <v>1</v>
      </c>
      <c r="AP72">
        <v>4</v>
      </c>
      <c r="AQ72">
        <v>2</v>
      </c>
      <c r="AR72">
        <v>2</v>
      </c>
      <c r="AS72" t="s">
        <v>19</v>
      </c>
      <c r="AT72">
        <v>2</v>
      </c>
      <c r="AU72" t="s">
        <v>19</v>
      </c>
      <c r="AV72" t="s">
        <v>19</v>
      </c>
      <c r="AW72">
        <v>2</v>
      </c>
      <c r="AX72">
        <v>120</v>
      </c>
      <c r="AY72">
        <v>25</v>
      </c>
      <c r="AZ72">
        <v>22</v>
      </c>
      <c r="BA72">
        <v>73</v>
      </c>
      <c r="BB72">
        <v>46</v>
      </c>
      <c r="BC72">
        <v>27</v>
      </c>
      <c r="BD72">
        <v>18</v>
      </c>
      <c r="BE72">
        <v>1</v>
      </c>
      <c r="BF72">
        <v>7</v>
      </c>
      <c r="BG72">
        <v>1</v>
      </c>
      <c r="BH72">
        <v>5</v>
      </c>
      <c r="BI72">
        <v>1</v>
      </c>
      <c r="BJ72">
        <v>38</v>
      </c>
      <c r="BK72">
        <v>16</v>
      </c>
      <c r="BL72">
        <v>21</v>
      </c>
      <c r="BM72">
        <v>1</v>
      </c>
      <c r="BN72">
        <v>63</v>
      </c>
      <c r="BO72">
        <v>29</v>
      </c>
      <c r="BP72">
        <v>28</v>
      </c>
      <c r="BQ72">
        <v>6</v>
      </c>
      <c r="BR72">
        <v>12</v>
      </c>
      <c r="BS72">
        <v>5</v>
      </c>
      <c r="BT72">
        <v>7</v>
      </c>
      <c r="BU72" t="s">
        <v>19</v>
      </c>
      <c r="BV72">
        <v>1281</v>
      </c>
      <c r="BW72">
        <v>518</v>
      </c>
      <c r="BX72">
        <v>342</v>
      </c>
      <c r="BY72">
        <v>421</v>
      </c>
      <c r="BZ72">
        <v>670</v>
      </c>
      <c r="CA72">
        <v>334</v>
      </c>
      <c r="CB72">
        <v>221</v>
      </c>
      <c r="CC72">
        <v>115</v>
      </c>
      <c r="CD72">
        <v>183</v>
      </c>
      <c r="CE72">
        <v>50</v>
      </c>
      <c r="CF72">
        <v>41</v>
      </c>
      <c r="CG72">
        <v>92</v>
      </c>
    </row>
    <row r="73" spans="1:85">
      <c r="A73" t="s">
        <v>866</v>
      </c>
      <c r="B73">
        <v>2323</v>
      </c>
      <c r="C73">
        <v>950</v>
      </c>
      <c r="D73">
        <v>605</v>
      </c>
      <c r="E73">
        <v>768</v>
      </c>
      <c r="F73">
        <v>88</v>
      </c>
      <c r="G73">
        <v>5</v>
      </c>
      <c r="H73">
        <v>3</v>
      </c>
      <c r="I73">
        <v>80</v>
      </c>
      <c r="J73">
        <v>128</v>
      </c>
      <c r="K73">
        <v>55</v>
      </c>
      <c r="L73">
        <v>39</v>
      </c>
      <c r="M73">
        <v>34</v>
      </c>
      <c r="N73">
        <v>73</v>
      </c>
      <c r="O73">
        <v>25</v>
      </c>
      <c r="P73">
        <v>21</v>
      </c>
      <c r="Q73">
        <v>27</v>
      </c>
      <c r="R73">
        <v>69</v>
      </c>
      <c r="S73">
        <v>14</v>
      </c>
      <c r="T73">
        <v>35</v>
      </c>
      <c r="U73">
        <v>20</v>
      </c>
      <c r="V73">
        <v>7</v>
      </c>
      <c r="W73">
        <v>2</v>
      </c>
      <c r="X73" t="s">
        <v>19</v>
      </c>
      <c r="Y73">
        <v>5</v>
      </c>
      <c r="Z73">
        <v>4</v>
      </c>
      <c r="AA73">
        <v>2</v>
      </c>
      <c r="AB73">
        <v>1</v>
      </c>
      <c r="AC73">
        <v>1</v>
      </c>
      <c r="AD73">
        <v>2</v>
      </c>
      <c r="AE73" t="s">
        <v>19</v>
      </c>
      <c r="AF73">
        <v>1</v>
      </c>
      <c r="AG73">
        <v>1</v>
      </c>
      <c r="AH73">
        <v>35</v>
      </c>
      <c r="AI73">
        <v>3</v>
      </c>
      <c r="AJ73">
        <v>24</v>
      </c>
      <c r="AK73">
        <v>8</v>
      </c>
      <c r="AL73">
        <v>17</v>
      </c>
      <c r="AM73">
        <v>6</v>
      </c>
      <c r="AN73">
        <v>8</v>
      </c>
      <c r="AO73">
        <v>3</v>
      </c>
      <c r="AP73">
        <v>2</v>
      </c>
      <c r="AQ73">
        <v>1</v>
      </c>
      <c r="AR73">
        <v>1</v>
      </c>
      <c r="AS73" t="s">
        <v>19</v>
      </c>
      <c r="AT73">
        <v>2</v>
      </c>
      <c r="AU73" t="s">
        <v>19</v>
      </c>
      <c r="AV73" t="s">
        <v>19</v>
      </c>
      <c r="AW73">
        <v>2</v>
      </c>
      <c r="AX73">
        <v>56</v>
      </c>
      <c r="AY73">
        <v>6</v>
      </c>
      <c r="AZ73">
        <v>20</v>
      </c>
      <c r="BA73">
        <v>30</v>
      </c>
      <c r="BB73">
        <v>60</v>
      </c>
      <c r="BC73">
        <v>21</v>
      </c>
      <c r="BD73">
        <v>35</v>
      </c>
      <c r="BE73">
        <v>4</v>
      </c>
      <c r="BF73">
        <v>8</v>
      </c>
      <c r="BG73">
        <v>2</v>
      </c>
      <c r="BH73">
        <v>6</v>
      </c>
      <c r="BI73" t="s">
        <v>19</v>
      </c>
      <c r="BJ73">
        <v>32</v>
      </c>
      <c r="BK73">
        <v>12</v>
      </c>
      <c r="BL73">
        <v>20</v>
      </c>
      <c r="BM73" t="s">
        <v>19</v>
      </c>
      <c r="BN73">
        <v>82</v>
      </c>
      <c r="BO73">
        <v>55</v>
      </c>
      <c r="BP73">
        <v>27</v>
      </c>
      <c r="BQ73" t="s">
        <v>19</v>
      </c>
      <c r="BR73">
        <v>18</v>
      </c>
      <c r="BS73">
        <v>10</v>
      </c>
      <c r="BT73">
        <v>8</v>
      </c>
      <c r="BU73" t="s">
        <v>19</v>
      </c>
      <c r="BV73">
        <v>1440</v>
      </c>
      <c r="BW73">
        <v>691</v>
      </c>
      <c r="BX73">
        <v>336</v>
      </c>
      <c r="BY73">
        <v>413</v>
      </c>
      <c r="BZ73">
        <v>701</v>
      </c>
      <c r="CA73">
        <v>390</v>
      </c>
      <c r="CB73">
        <v>185</v>
      </c>
      <c r="CC73">
        <v>126</v>
      </c>
      <c r="CD73">
        <v>287</v>
      </c>
      <c r="CE73">
        <v>64</v>
      </c>
      <c r="CF73">
        <v>63</v>
      </c>
      <c r="CG73">
        <v>160</v>
      </c>
    </row>
    <row r="74" spans="1:85">
      <c r="A74" t="s">
        <v>865</v>
      </c>
      <c r="B74">
        <v>2142</v>
      </c>
      <c r="C74">
        <v>930</v>
      </c>
      <c r="D74">
        <v>759</v>
      </c>
      <c r="E74">
        <v>453</v>
      </c>
      <c r="F74">
        <v>87</v>
      </c>
      <c r="G74">
        <v>4</v>
      </c>
      <c r="H74">
        <v>6</v>
      </c>
      <c r="I74">
        <v>77</v>
      </c>
      <c r="J74">
        <v>118</v>
      </c>
      <c r="K74">
        <v>47</v>
      </c>
      <c r="L74">
        <v>37</v>
      </c>
      <c r="M74">
        <v>34</v>
      </c>
      <c r="N74">
        <v>91</v>
      </c>
      <c r="O74">
        <v>34</v>
      </c>
      <c r="P74">
        <v>24</v>
      </c>
      <c r="Q74">
        <v>33</v>
      </c>
      <c r="R74">
        <v>78</v>
      </c>
      <c r="S74">
        <v>23</v>
      </c>
      <c r="T74">
        <v>27</v>
      </c>
      <c r="U74">
        <v>28</v>
      </c>
      <c r="V74">
        <v>16</v>
      </c>
      <c r="W74">
        <v>4</v>
      </c>
      <c r="X74">
        <v>5</v>
      </c>
      <c r="Y74">
        <v>7</v>
      </c>
      <c r="Z74">
        <v>8</v>
      </c>
      <c r="AA74">
        <v>4</v>
      </c>
      <c r="AB74">
        <v>2</v>
      </c>
      <c r="AC74">
        <v>2</v>
      </c>
      <c r="AD74" t="s">
        <v>19</v>
      </c>
      <c r="AE74" t="s">
        <v>19</v>
      </c>
      <c r="AF74" t="s">
        <v>19</v>
      </c>
      <c r="AG74" t="s">
        <v>19</v>
      </c>
      <c r="AH74">
        <v>23</v>
      </c>
      <c r="AI74">
        <v>7</v>
      </c>
      <c r="AJ74">
        <v>6</v>
      </c>
      <c r="AK74">
        <v>10</v>
      </c>
      <c r="AL74">
        <v>26</v>
      </c>
      <c r="AM74">
        <v>6</v>
      </c>
      <c r="AN74">
        <v>11</v>
      </c>
      <c r="AO74">
        <v>9</v>
      </c>
      <c r="AP74">
        <v>4</v>
      </c>
      <c r="AQ74">
        <v>1</v>
      </c>
      <c r="AR74">
        <v>3</v>
      </c>
      <c r="AS74" t="s">
        <v>19</v>
      </c>
      <c r="AT74">
        <v>1</v>
      </c>
      <c r="AU74">
        <v>1</v>
      </c>
      <c r="AV74" t="s">
        <v>19</v>
      </c>
      <c r="AW74" t="s">
        <v>19</v>
      </c>
      <c r="AX74">
        <v>78</v>
      </c>
      <c r="AY74">
        <v>15</v>
      </c>
      <c r="AZ74">
        <v>29</v>
      </c>
      <c r="BA74">
        <v>34</v>
      </c>
      <c r="BB74">
        <v>58</v>
      </c>
      <c r="BC74">
        <v>29</v>
      </c>
      <c r="BD74">
        <v>29</v>
      </c>
      <c r="BE74" t="s">
        <v>19</v>
      </c>
      <c r="BF74">
        <v>18</v>
      </c>
      <c r="BG74">
        <v>5</v>
      </c>
      <c r="BH74">
        <v>10</v>
      </c>
      <c r="BI74">
        <v>3</v>
      </c>
      <c r="BJ74">
        <v>77</v>
      </c>
      <c r="BK74">
        <v>22</v>
      </c>
      <c r="BL74">
        <v>50</v>
      </c>
      <c r="BM74">
        <v>5</v>
      </c>
      <c r="BN74">
        <v>87</v>
      </c>
      <c r="BO74">
        <v>39</v>
      </c>
      <c r="BP74">
        <v>45</v>
      </c>
      <c r="BQ74">
        <v>3</v>
      </c>
      <c r="BR74">
        <v>36</v>
      </c>
      <c r="BS74">
        <v>13</v>
      </c>
      <c r="BT74">
        <v>21</v>
      </c>
      <c r="BU74">
        <v>2</v>
      </c>
      <c r="BV74">
        <v>1284</v>
      </c>
      <c r="BW74">
        <v>659</v>
      </c>
      <c r="BX74">
        <v>432</v>
      </c>
      <c r="BY74">
        <v>193</v>
      </c>
      <c r="BZ74">
        <v>750</v>
      </c>
      <c r="CA74">
        <v>411</v>
      </c>
      <c r="CB74">
        <v>267</v>
      </c>
      <c r="CC74">
        <v>72</v>
      </c>
      <c r="CD74">
        <v>166</v>
      </c>
      <c r="CE74">
        <v>53</v>
      </c>
      <c r="CF74">
        <v>70</v>
      </c>
      <c r="CG74">
        <v>43</v>
      </c>
    </row>
    <row r="75" spans="1:85">
      <c r="A75" t="s">
        <v>864</v>
      </c>
      <c r="B75">
        <v>2926</v>
      </c>
      <c r="C75">
        <v>1213</v>
      </c>
      <c r="D75">
        <v>857</v>
      </c>
      <c r="E75">
        <v>856</v>
      </c>
      <c r="F75">
        <v>105</v>
      </c>
      <c r="G75">
        <v>3</v>
      </c>
      <c r="H75">
        <v>7</v>
      </c>
      <c r="I75">
        <v>95</v>
      </c>
      <c r="J75">
        <v>116</v>
      </c>
      <c r="K75">
        <v>34</v>
      </c>
      <c r="L75">
        <v>38</v>
      </c>
      <c r="M75">
        <v>44</v>
      </c>
      <c r="N75">
        <v>136</v>
      </c>
      <c r="O75">
        <v>52</v>
      </c>
      <c r="P75">
        <v>39</v>
      </c>
      <c r="Q75">
        <v>45</v>
      </c>
      <c r="R75">
        <v>109</v>
      </c>
      <c r="S75">
        <v>35</v>
      </c>
      <c r="T75">
        <v>37</v>
      </c>
      <c r="U75">
        <v>37</v>
      </c>
      <c r="V75">
        <v>14</v>
      </c>
      <c r="W75">
        <v>3</v>
      </c>
      <c r="X75">
        <v>3</v>
      </c>
      <c r="Y75">
        <v>8</v>
      </c>
      <c r="Z75">
        <v>8</v>
      </c>
      <c r="AA75">
        <v>3</v>
      </c>
      <c r="AB75" t="s">
        <v>19</v>
      </c>
      <c r="AC75">
        <v>5</v>
      </c>
      <c r="AD75">
        <v>1</v>
      </c>
      <c r="AE75" t="s">
        <v>19</v>
      </c>
      <c r="AF75">
        <v>1</v>
      </c>
      <c r="AG75" t="s">
        <v>19</v>
      </c>
      <c r="AH75">
        <v>32</v>
      </c>
      <c r="AI75">
        <v>9</v>
      </c>
      <c r="AJ75">
        <v>12</v>
      </c>
      <c r="AK75">
        <v>11</v>
      </c>
      <c r="AL75">
        <v>49</v>
      </c>
      <c r="AM75">
        <v>19</v>
      </c>
      <c r="AN75">
        <v>18</v>
      </c>
      <c r="AO75">
        <v>12</v>
      </c>
      <c r="AP75" t="s">
        <v>19</v>
      </c>
      <c r="AQ75" t="s">
        <v>19</v>
      </c>
      <c r="AR75" t="s">
        <v>19</v>
      </c>
      <c r="AS75" t="s">
        <v>19</v>
      </c>
      <c r="AT75">
        <v>5</v>
      </c>
      <c r="AU75">
        <v>1</v>
      </c>
      <c r="AV75">
        <v>3</v>
      </c>
      <c r="AW75">
        <v>1</v>
      </c>
      <c r="AX75">
        <v>110</v>
      </c>
      <c r="AY75">
        <v>45</v>
      </c>
      <c r="AZ75">
        <v>19</v>
      </c>
      <c r="BA75">
        <v>46</v>
      </c>
      <c r="BB75">
        <v>58</v>
      </c>
      <c r="BC75">
        <v>20</v>
      </c>
      <c r="BD75">
        <v>31</v>
      </c>
      <c r="BE75">
        <v>7</v>
      </c>
      <c r="BF75">
        <v>23</v>
      </c>
      <c r="BG75">
        <v>8</v>
      </c>
      <c r="BH75">
        <v>5</v>
      </c>
      <c r="BI75">
        <v>10</v>
      </c>
      <c r="BJ75">
        <v>61</v>
      </c>
      <c r="BK75">
        <v>8</v>
      </c>
      <c r="BL75">
        <v>50</v>
      </c>
      <c r="BM75">
        <v>3</v>
      </c>
      <c r="BN75">
        <v>109</v>
      </c>
      <c r="BO75">
        <v>45</v>
      </c>
      <c r="BP75">
        <v>59</v>
      </c>
      <c r="BQ75">
        <v>5</v>
      </c>
      <c r="BR75">
        <v>35</v>
      </c>
      <c r="BS75">
        <v>12</v>
      </c>
      <c r="BT75">
        <v>21</v>
      </c>
      <c r="BU75">
        <v>2</v>
      </c>
      <c r="BV75">
        <v>1727</v>
      </c>
      <c r="BW75">
        <v>844</v>
      </c>
      <c r="BX75">
        <v>491</v>
      </c>
      <c r="BY75">
        <v>392</v>
      </c>
      <c r="BZ75">
        <v>932</v>
      </c>
      <c r="CA75">
        <v>467</v>
      </c>
      <c r="CB75">
        <v>324</v>
      </c>
      <c r="CC75">
        <v>141</v>
      </c>
      <c r="CD75">
        <v>372</v>
      </c>
      <c r="CE75">
        <v>119</v>
      </c>
      <c r="CF75">
        <v>81</v>
      </c>
      <c r="CG75">
        <v>172</v>
      </c>
    </row>
    <row r="76" spans="1:85">
      <c r="A76" t="s">
        <v>863</v>
      </c>
      <c r="B76">
        <v>2054</v>
      </c>
      <c r="C76">
        <v>597</v>
      </c>
      <c r="D76">
        <v>924</v>
      </c>
      <c r="E76">
        <v>533</v>
      </c>
      <c r="F76">
        <v>66</v>
      </c>
      <c r="G76" t="s">
        <v>19</v>
      </c>
      <c r="H76">
        <v>4</v>
      </c>
      <c r="I76">
        <v>62</v>
      </c>
      <c r="J76">
        <v>116</v>
      </c>
      <c r="K76">
        <v>30</v>
      </c>
      <c r="L76">
        <v>55</v>
      </c>
      <c r="M76">
        <v>31</v>
      </c>
      <c r="N76">
        <v>114</v>
      </c>
      <c r="O76">
        <v>24</v>
      </c>
      <c r="P76">
        <v>60</v>
      </c>
      <c r="Q76">
        <v>30</v>
      </c>
      <c r="R76">
        <v>65</v>
      </c>
      <c r="S76">
        <v>14</v>
      </c>
      <c r="T76">
        <v>36</v>
      </c>
      <c r="U76">
        <v>15</v>
      </c>
      <c r="V76">
        <v>15</v>
      </c>
      <c r="W76">
        <v>4</v>
      </c>
      <c r="X76">
        <v>7</v>
      </c>
      <c r="Y76">
        <v>4</v>
      </c>
      <c r="Z76">
        <v>12</v>
      </c>
      <c r="AA76">
        <v>1</v>
      </c>
      <c r="AB76">
        <v>7</v>
      </c>
      <c r="AC76">
        <v>4</v>
      </c>
      <c r="AD76">
        <v>1</v>
      </c>
      <c r="AE76" t="s">
        <v>19</v>
      </c>
      <c r="AF76">
        <v>1</v>
      </c>
      <c r="AG76" t="s">
        <v>19</v>
      </c>
      <c r="AH76">
        <v>12</v>
      </c>
      <c r="AI76">
        <v>2</v>
      </c>
      <c r="AJ76">
        <v>8</v>
      </c>
      <c r="AK76">
        <v>2</v>
      </c>
      <c r="AL76">
        <v>20</v>
      </c>
      <c r="AM76">
        <v>4</v>
      </c>
      <c r="AN76">
        <v>12</v>
      </c>
      <c r="AO76">
        <v>4</v>
      </c>
      <c r="AP76">
        <v>3</v>
      </c>
      <c r="AQ76">
        <v>2</v>
      </c>
      <c r="AR76">
        <v>1</v>
      </c>
      <c r="AS76" t="s">
        <v>19</v>
      </c>
      <c r="AT76">
        <v>2</v>
      </c>
      <c r="AU76">
        <v>1</v>
      </c>
      <c r="AV76" t="s">
        <v>19</v>
      </c>
      <c r="AW76">
        <v>1</v>
      </c>
      <c r="AX76">
        <v>144</v>
      </c>
      <c r="AY76">
        <v>37</v>
      </c>
      <c r="AZ76">
        <v>44</v>
      </c>
      <c r="BA76">
        <v>63</v>
      </c>
      <c r="BB76">
        <v>46</v>
      </c>
      <c r="BC76">
        <v>13</v>
      </c>
      <c r="BD76">
        <v>31</v>
      </c>
      <c r="BE76">
        <v>2</v>
      </c>
      <c r="BF76">
        <v>17</v>
      </c>
      <c r="BG76">
        <v>6</v>
      </c>
      <c r="BH76">
        <v>6</v>
      </c>
      <c r="BI76">
        <v>5</v>
      </c>
      <c r="BJ76">
        <v>42</v>
      </c>
      <c r="BK76">
        <v>11</v>
      </c>
      <c r="BL76">
        <v>29</v>
      </c>
      <c r="BM76">
        <v>2</v>
      </c>
      <c r="BN76">
        <v>77</v>
      </c>
      <c r="BO76">
        <v>22</v>
      </c>
      <c r="BP76">
        <v>54</v>
      </c>
      <c r="BQ76">
        <v>1</v>
      </c>
      <c r="BR76">
        <v>14</v>
      </c>
      <c r="BS76">
        <v>5</v>
      </c>
      <c r="BT76">
        <v>9</v>
      </c>
      <c r="BU76" t="s">
        <v>19</v>
      </c>
      <c r="BV76">
        <v>1189</v>
      </c>
      <c r="BW76">
        <v>411</v>
      </c>
      <c r="BX76">
        <v>523</v>
      </c>
      <c r="BY76">
        <v>255</v>
      </c>
      <c r="BZ76">
        <v>552</v>
      </c>
      <c r="CA76">
        <v>185</v>
      </c>
      <c r="CB76">
        <v>307</v>
      </c>
      <c r="CC76">
        <v>60</v>
      </c>
      <c r="CD76">
        <v>178</v>
      </c>
      <c r="CE76">
        <v>29</v>
      </c>
      <c r="CF76">
        <v>82</v>
      </c>
      <c r="CG76">
        <v>67</v>
      </c>
    </row>
    <row r="77" spans="1:85">
      <c r="A77" t="s">
        <v>862</v>
      </c>
      <c r="B77">
        <v>2012</v>
      </c>
      <c r="C77">
        <v>827</v>
      </c>
      <c r="D77">
        <v>819</v>
      </c>
      <c r="E77">
        <v>366</v>
      </c>
      <c r="F77">
        <v>70</v>
      </c>
      <c r="G77" t="s">
        <v>19</v>
      </c>
      <c r="H77">
        <v>5</v>
      </c>
      <c r="I77">
        <v>65</v>
      </c>
      <c r="J77">
        <v>111</v>
      </c>
      <c r="K77">
        <v>45</v>
      </c>
      <c r="L77">
        <v>44</v>
      </c>
      <c r="M77">
        <v>22</v>
      </c>
      <c r="N77">
        <v>94</v>
      </c>
      <c r="O77">
        <v>31</v>
      </c>
      <c r="P77">
        <v>50</v>
      </c>
      <c r="Q77">
        <v>13</v>
      </c>
      <c r="R77">
        <v>72</v>
      </c>
      <c r="S77">
        <v>16</v>
      </c>
      <c r="T77">
        <v>47</v>
      </c>
      <c r="U77">
        <v>9</v>
      </c>
      <c r="V77">
        <v>12</v>
      </c>
      <c r="W77">
        <v>4</v>
      </c>
      <c r="X77">
        <v>7</v>
      </c>
      <c r="Y77">
        <v>1</v>
      </c>
      <c r="Z77">
        <v>11</v>
      </c>
      <c r="AA77">
        <v>3</v>
      </c>
      <c r="AB77">
        <v>6</v>
      </c>
      <c r="AC77">
        <v>2</v>
      </c>
      <c r="AD77">
        <v>1</v>
      </c>
      <c r="AE77" t="s">
        <v>19</v>
      </c>
      <c r="AF77">
        <v>1</v>
      </c>
      <c r="AG77" t="s">
        <v>19</v>
      </c>
      <c r="AH77">
        <v>13</v>
      </c>
      <c r="AI77">
        <v>4</v>
      </c>
      <c r="AJ77">
        <v>9</v>
      </c>
      <c r="AK77" t="s">
        <v>19</v>
      </c>
      <c r="AL77">
        <v>20</v>
      </c>
      <c r="AM77">
        <v>1</v>
      </c>
      <c r="AN77">
        <v>18</v>
      </c>
      <c r="AO77">
        <v>1</v>
      </c>
      <c r="AP77">
        <v>5</v>
      </c>
      <c r="AQ77">
        <v>3</v>
      </c>
      <c r="AR77">
        <v>2</v>
      </c>
      <c r="AS77" t="s">
        <v>19</v>
      </c>
      <c r="AT77">
        <v>10</v>
      </c>
      <c r="AU77">
        <v>1</v>
      </c>
      <c r="AV77">
        <v>4</v>
      </c>
      <c r="AW77">
        <v>5</v>
      </c>
      <c r="AX77">
        <v>50</v>
      </c>
      <c r="AY77">
        <v>9</v>
      </c>
      <c r="AZ77">
        <v>29</v>
      </c>
      <c r="BA77">
        <v>12</v>
      </c>
      <c r="BB77">
        <v>50</v>
      </c>
      <c r="BC77">
        <v>19</v>
      </c>
      <c r="BD77">
        <v>31</v>
      </c>
      <c r="BE77" t="s">
        <v>19</v>
      </c>
      <c r="BF77">
        <v>12</v>
      </c>
      <c r="BG77">
        <v>1</v>
      </c>
      <c r="BH77">
        <v>10</v>
      </c>
      <c r="BI77">
        <v>1</v>
      </c>
      <c r="BJ77">
        <v>67</v>
      </c>
      <c r="BK77">
        <v>19</v>
      </c>
      <c r="BL77">
        <v>47</v>
      </c>
      <c r="BM77">
        <v>1</v>
      </c>
      <c r="BN77">
        <v>93</v>
      </c>
      <c r="BO77">
        <v>41</v>
      </c>
      <c r="BP77">
        <v>52</v>
      </c>
      <c r="BQ77" t="s">
        <v>19</v>
      </c>
      <c r="BR77">
        <v>37</v>
      </c>
      <c r="BS77">
        <v>16</v>
      </c>
      <c r="BT77">
        <v>21</v>
      </c>
      <c r="BU77" t="s">
        <v>19</v>
      </c>
      <c r="BV77">
        <v>1189</v>
      </c>
      <c r="BW77">
        <v>596</v>
      </c>
      <c r="BX77">
        <v>433</v>
      </c>
      <c r="BY77">
        <v>160</v>
      </c>
      <c r="BZ77">
        <v>691</v>
      </c>
      <c r="CA77">
        <v>360</v>
      </c>
      <c r="CB77">
        <v>281</v>
      </c>
      <c r="CC77">
        <v>50</v>
      </c>
      <c r="CD77">
        <v>204</v>
      </c>
      <c r="CE77">
        <v>50</v>
      </c>
      <c r="CF77">
        <v>71</v>
      </c>
      <c r="CG77">
        <v>83</v>
      </c>
    </row>
    <row r="78" spans="1:85">
      <c r="A78" t="s">
        <v>861</v>
      </c>
      <c r="B78">
        <v>1262</v>
      </c>
      <c r="C78">
        <v>319</v>
      </c>
      <c r="D78">
        <v>707</v>
      </c>
      <c r="E78">
        <v>236</v>
      </c>
      <c r="F78">
        <v>43</v>
      </c>
      <c r="G78" t="s">
        <v>19</v>
      </c>
      <c r="H78">
        <v>1</v>
      </c>
      <c r="I78">
        <v>42</v>
      </c>
      <c r="J78">
        <v>50</v>
      </c>
      <c r="K78">
        <v>13</v>
      </c>
      <c r="L78">
        <v>31</v>
      </c>
      <c r="M78">
        <v>6</v>
      </c>
      <c r="N78">
        <v>68</v>
      </c>
      <c r="O78">
        <v>13</v>
      </c>
      <c r="P78">
        <v>40</v>
      </c>
      <c r="Q78">
        <v>15</v>
      </c>
      <c r="R78">
        <v>39</v>
      </c>
      <c r="S78">
        <v>6</v>
      </c>
      <c r="T78">
        <v>22</v>
      </c>
      <c r="U78">
        <v>11</v>
      </c>
      <c r="V78">
        <v>14</v>
      </c>
      <c r="W78">
        <v>2</v>
      </c>
      <c r="X78">
        <v>8</v>
      </c>
      <c r="Y78">
        <v>4</v>
      </c>
      <c r="Z78">
        <v>3</v>
      </c>
      <c r="AA78">
        <v>1</v>
      </c>
      <c r="AB78" t="s">
        <v>19</v>
      </c>
      <c r="AC78">
        <v>2</v>
      </c>
      <c r="AD78">
        <v>1</v>
      </c>
      <c r="AE78" t="s">
        <v>19</v>
      </c>
      <c r="AF78">
        <v>1</v>
      </c>
      <c r="AG78" t="s">
        <v>19</v>
      </c>
      <c r="AH78">
        <v>7</v>
      </c>
      <c r="AI78">
        <v>2</v>
      </c>
      <c r="AJ78">
        <v>4</v>
      </c>
      <c r="AK78">
        <v>1</v>
      </c>
      <c r="AL78">
        <v>14</v>
      </c>
      <c r="AM78">
        <v>1</v>
      </c>
      <c r="AN78">
        <v>9</v>
      </c>
      <c r="AO78">
        <v>4</v>
      </c>
      <c r="AP78" t="s">
        <v>19</v>
      </c>
      <c r="AQ78" t="s">
        <v>19</v>
      </c>
      <c r="AR78" t="s">
        <v>19</v>
      </c>
      <c r="AS78" t="s">
        <v>19</v>
      </c>
      <c r="AT78" t="s">
        <v>19</v>
      </c>
      <c r="AU78" t="s">
        <v>19</v>
      </c>
      <c r="AV78" t="s">
        <v>19</v>
      </c>
      <c r="AW78" t="s">
        <v>19</v>
      </c>
      <c r="AX78">
        <v>45</v>
      </c>
      <c r="AY78" t="s">
        <v>19</v>
      </c>
      <c r="AZ78">
        <v>34</v>
      </c>
      <c r="BA78">
        <v>11</v>
      </c>
      <c r="BB78">
        <v>32</v>
      </c>
      <c r="BC78">
        <v>8</v>
      </c>
      <c r="BD78">
        <v>24</v>
      </c>
      <c r="BE78" t="s">
        <v>19</v>
      </c>
      <c r="BF78">
        <v>17</v>
      </c>
      <c r="BG78">
        <v>3</v>
      </c>
      <c r="BH78">
        <v>14</v>
      </c>
      <c r="BI78" t="s">
        <v>19</v>
      </c>
      <c r="BJ78">
        <v>31</v>
      </c>
      <c r="BK78">
        <v>7</v>
      </c>
      <c r="BL78">
        <v>22</v>
      </c>
      <c r="BM78">
        <v>2</v>
      </c>
      <c r="BN78">
        <v>43</v>
      </c>
      <c r="BO78">
        <v>9</v>
      </c>
      <c r="BP78">
        <v>32</v>
      </c>
      <c r="BQ78">
        <v>2</v>
      </c>
      <c r="BR78">
        <v>15</v>
      </c>
      <c r="BS78">
        <v>5</v>
      </c>
      <c r="BT78">
        <v>9</v>
      </c>
      <c r="BU78">
        <v>1</v>
      </c>
      <c r="BV78">
        <v>772</v>
      </c>
      <c r="BW78">
        <v>239</v>
      </c>
      <c r="BX78">
        <v>420</v>
      </c>
      <c r="BY78">
        <v>113</v>
      </c>
      <c r="BZ78">
        <v>462</v>
      </c>
      <c r="CA78">
        <v>146</v>
      </c>
      <c r="CB78">
        <v>281</v>
      </c>
      <c r="CC78">
        <v>35</v>
      </c>
      <c r="CD78">
        <v>122</v>
      </c>
      <c r="CE78">
        <v>21</v>
      </c>
      <c r="CF78">
        <v>67</v>
      </c>
      <c r="CG78">
        <v>34</v>
      </c>
    </row>
    <row r="79" spans="1:85">
      <c r="A79" t="s">
        <v>860</v>
      </c>
      <c r="B79" t="s">
        <v>789</v>
      </c>
      <c r="C79" t="s">
        <v>789</v>
      </c>
      <c r="D79" t="s">
        <v>789</v>
      </c>
      <c r="E79" t="s">
        <v>789</v>
      </c>
      <c r="F79" t="s">
        <v>789</v>
      </c>
      <c r="G79" t="s">
        <v>789</v>
      </c>
      <c r="H79" t="s">
        <v>789</v>
      </c>
      <c r="I79" t="s">
        <v>789</v>
      </c>
      <c r="J79" t="s">
        <v>789</v>
      </c>
      <c r="K79" t="s">
        <v>789</v>
      </c>
      <c r="L79" t="s">
        <v>789</v>
      </c>
      <c r="M79" t="s">
        <v>789</v>
      </c>
      <c r="N79" t="s">
        <v>789</v>
      </c>
      <c r="O79" t="s">
        <v>789</v>
      </c>
      <c r="P79" t="s">
        <v>789</v>
      </c>
      <c r="Q79" t="s">
        <v>789</v>
      </c>
      <c r="R79" t="s">
        <v>789</v>
      </c>
      <c r="S79" t="s">
        <v>789</v>
      </c>
      <c r="T79" t="s">
        <v>789</v>
      </c>
      <c r="U79" t="s">
        <v>789</v>
      </c>
      <c r="V79" t="s">
        <v>789</v>
      </c>
      <c r="W79" t="s">
        <v>789</v>
      </c>
      <c r="X79" t="s">
        <v>789</v>
      </c>
      <c r="Y79" t="s">
        <v>789</v>
      </c>
      <c r="Z79" t="s">
        <v>789</v>
      </c>
      <c r="AA79" t="s">
        <v>789</v>
      </c>
      <c r="AB79" t="s">
        <v>789</v>
      </c>
      <c r="AC79" t="s">
        <v>789</v>
      </c>
      <c r="AD79" t="s">
        <v>789</v>
      </c>
      <c r="AE79" t="s">
        <v>789</v>
      </c>
      <c r="AF79" t="s">
        <v>789</v>
      </c>
      <c r="AG79" t="s">
        <v>789</v>
      </c>
      <c r="AH79" t="s">
        <v>789</v>
      </c>
      <c r="AI79" t="s">
        <v>789</v>
      </c>
      <c r="AJ79" t="s">
        <v>789</v>
      </c>
      <c r="AK79" t="s">
        <v>789</v>
      </c>
      <c r="AL79" t="s">
        <v>789</v>
      </c>
      <c r="AM79" t="s">
        <v>789</v>
      </c>
      <c r="AN79" t="s">
        <v>789</v>
      </c>
      <c r="AO79" t="s">
        <v>789</v>
      </c>
      <c r="AP79" t="s">
        <v>789</v>
      </c>
      <c r="AQ79" t="s">
        <v>789</v>
      </c>
      <c r="AR79" t="s">
        <v>789</v>
      </c>
      <c r="AS79" t="s">
        <v>789</v>
      </c>
      <c r="AT79" t="s">
        <v>789</v>
      </c>
      <c r="AU79" t="s">
        <v>789</v>
      </c>
      <c r="AV79" t="s">
        <v>789</v>
      </c>
      <c r="AW79" t="s">
        <v>789</v>
      </c>
      <c r="AX79" t="s">
        <v>789</v>
      </c>
      <c r="AY79" t="s">
        <v>789</v>
      </c>
      <c r="AZ79" t="s">
        <v>789</v>
      </c>
      <c r="BA79" t="s">
        <v>789</v>
      </c>
      <c r="BB79" t="s">
        <v>789</v>
      </c>
      <c r="BC79" t="s">
        <v>789</v>
      </c>
      <c r="BD79" t="s">
        <v>789</v>
      </c>
      <c r="BE79" t="s">
        <v>789</v>
      </c>
      <c r="BF79" t="s">
        <v>789</v>
      </c>
      <c r="BG79" t="s">
        <v>789</v>
      </c>
      <c r="BH79" t="s">
        <v>789</v>
      </c>
      <c r="BI79" t="s">
        <v>789</v>
      </c>
      <c r="BJ79" t="s">
        <v>789</v>
      </c>
      <c r="BK79" t="s">
        <v>789</v>
      </c>
      <c r="BL79" t="s">
        <v>789</v>
      </c>
      <c r="BM79" t="s">
        <v>789</v>
      </c>
      <c r="BN79" t="s">
        <v>789</v>
      </c>
      <c r="BO79" t="s">
        <v>789</v>
      </c>
      <c r="BP79" t="s">
        <v>789</v>
      </c>
      <c r="BQ79" t="s">
        <v>789</v>
      </c>
      <c r="BR79" t="s">
        <v>789</v>
      </c>
      <c r="BS79" t="s">
        <v>789</v>
      </c>
      <c r="BT79" t="s">
        <v>789</v>
      </c>
      <c r="BU79" t="s">
        <v>789</v>
      </c>
      <c r="BV79" t="s">
        <v>789</v>
      </c>
      <c r="BW79" t="s">
        <v>789</v>
      </c>
      <c r="BX79" t="s">
        <v>789</v>
      </c>
      <c r="BY79" t="s">
        <v>789</v>
      </c>
      <c r="BZ79" t="s">
        <v>789</v>
      </c>
      <c r="CA79" t="s">
        <v>789</v>
      </c>
      <c r="CB79" t="s">
        <v>789</v>
      </c>
      <c r="CC79" t="s">
        <v>789</v>
      </c>
      <c r="CD79" t="s">
        <v>789</v>
      </c>
      <c r="CE79" t="s">
        <v>789</v>
      </c>
      <c r="CF79" t="s">
        <v>789</v>
      </c>
      <c r="CG79" t="s">
        <v>789</v>
      </c>
    </row>
    <row r="80" spans="1:85">
      <c r="A80" t="s">
        <v>859</v>
      </c>
      <c r="B80">
        <v>649</v>
      </c>
      <c r="C80">
        <v>238</v>
      </c>
      <c r="D80">
        <v>282</v>
      </c>
      <c r="E80">
        <v>129</v>
      </c>
      <c r="F80">
        <v>20</v>
      </c>
      <c r="G80">
        <v>1</v>
      </c>
      <c r="H80" t="s">
        <v>19</v>
      </c>
      <c r="I80">
        <v>19</v>
      </c>
      <c r="J80">
        <v>27</v>
      </c>
      <c r="K80">
        <v>7</v>
      </c>
      <c r="L80">
        <v>9</v>
      </c>
      <c r="M80">
        <v>11</v>
      </c>
      <c r="N80">
        <v>28</v>
      </c>
      <c r="O80">
        <v>13</v>
      </c>
      <c r="P80">
        <v>9</v>
      </c>
      <c r="Q80">
        <v>6</v>
      </c>
      <c r="R80">
        <v>19</v>
      </c>
      <c r="S80">
        <v>4</v>
      </c>
      <c r="T80">
        <v>10</v>
      </c>
      <c r="U80">
        <v>5</v>
      </c>
      <c r="V80">
        <v>4</v>
      </c>
      <c r="W80">
        <v>1</v>
      </c>
      <c r="X80">
        <v>2</v>
      </c>
      <c r="Y80">
        <v>1</v>
      </c>
      <c r="Z80">
        <v>1</v>
      </c>
      <c r="AA80" t="s">
        <v>19</v>
      </c>
      <c r="AB80" t="s">
        <v>19</v>
      </c>
      <c r="AC80">
        <v>1</v>
      </c>
      <c r="AD80">
        <v>2</v>
      </c>
      <c r="AE80">
        <v>1</v>
      </c>
      <c r="AF80">
        <v>1</v>
      </c>
      <c r="AG80" t="s">
        <v>19</v>
      </c>
      <c r="AH80">
        <v>7</v>
      </c>
      <c r="AI80" t="s">
        <v>19</v>
      </c>
      <c r="AJ80">
        <v>4</v>
      </c>
      <c r="AK80">
        <v>3</v>
      </c>
      <c r="AL80">
        <v>4</v>
      </c>
      <c r="AM80">
        <v>2</v>
      </c>
      <c r="AN80">
        <v>2</v>
      </c>
      <c r="AO80" t="s">
        <v>19</v>
      </c>
      <c r="AP80">
        <v>1</v>
      </c>
      <c r="AQ80" t="s">
        <v>19</v>
      </c>
      <c r="AR80">
        <v>1</v>
      </c>
      <c r="AS80" t="s">
        <v>19</v>
      </c>
      <c r="AT80" t="s">
        <v>19</v>
      </c>
      <c r="AU80" t="s">
        <v>19</v>
      </c>
      <c r="AV80" t="s">
        <v>19</v>
      </c>
      <c r="AW80" t="s">
        <v>19</v>
      </c>
      <c r="AX80">
        <v>41</v>
      </c>
      <c r="AY80">
        <v>1</v>
      </c>
      <c r="AZ80">
        <v>28</v>
      </c>
      <c r="BA80">
        <v>12</v>
      </c>
      <c r="BB80">
        <v>13</v>
      </c>
      <c r="BC80">
        <v>2</v>
      </c>
      <c r="BD80">
        <v>10</v>
      </c>
      <c r="BE80">
        <v>1</v>
      </c>
      <c r="BF80">
        <v>6</v>
      </c>
      <c r="BG80" t="s">
        <v>19</v>
      </c>
      <c r="BH80">
        <v>4</v>
      </c>
      <c r="BI80">
        <v>2</v>
      </c>
      <c r="BJ80">
        <v>13</v>
      </c>
      <c r="BK80">
        <v>3</v>
      </c>
      <c r="BL80">
        <v>9</v>
      </c>
      <c r="BM80">
        <v>1</v>
      </c>
      <c r="BN80">
        <v>24</v>
      </c>
      <c r="BO80">
        <v>8</v>
      </c>
      <c r="BP80">
        <v>15</v>
      </c>
      <c r="BQ80">
        <v>1</v>
      </c>
      <c r="BR80">
        <v>8</v>
      </c>
      <c r="BS80">
        <v>3</v>
      </c>
      <c r="BT80">
        <v>4</v>
      </c>
      <c r="BU80">
        <v>1</v>
      </c>
      <c r="BV80">
        <v>385</v>
      </c>
      <c r="BW80">
        <v>192</v>
      </c>
      <c r="BX80">
        <v>143</v>
      </c>
      <c r="BY80">
        <v>50</v>
      </c>
      <c r="BZ80">
        <v>256</v>
      </c>
      <c r="CA80">
        <v>142</v>
      </c>
      <c r="CB80">
        <v>96</v>
      </c>
      <c r="CC80">
        <v>18</v>
      </c>
      <c r="CD80">
        <v>73</v>
      </c>
      <c r="CE80">
        <v>7</v>
      </c>
      <c r="CF80">
        <v>45</v>
      </c>
      <c r="CG80">
        <v>21</v>
      </c>
    </row>
    <row r="81" spans="1:85">
      <c r="A81" t="s">
        <v>858</v>
      </c>
      <c r="B81">
        <v>985</v>
      </c>
      <c r="C81">
        <v>484</v>
      </c>
      <c r="D81">
        <v>341</v>
      </c>
      <c r="E81">
        <v>160</v>
      </c>
      <c r="F81">
        <v>36</v>
      </c>
      <c r="G81" t="s">
        <v>19</v>
      </c>
      <c r="H81">
        <v>2</v>
      </c>
      <c r="I81">
        <v>34</v>
      </c>
      <c r="J81">
        <v>42</v>
      </c>
      <c r="K81">
        <v>14</v>
      </c>
      <c r="L81">
        <v>18</v>
      </c>
      <c r="M81">
        <v>10</v>
      </c>
      <c r="N81">
        <v>60</v>
      </c>
      <c r="O81">
        <v>30</v>
      </c>
      <c r="P81">
        <v>23</v>
      </c>
      <c r="Q81">
        <v>7</v>
      </c>
      <c r="R81">
        <v>29</v>
      </c>
      <c r="S81">
        <v>11</v>
      </c>
      <c r="T81">
        <v>15</v>
      </c>
      <c r="U81">
        <v>3</v>
      </c>
      <c r="V81">
        <v>4</v>
      </c>
      <c r="W81">
        <v>3</v>
      </c>
      <c r="X81">
        <v>1</v>
      </c>
      <c r="Y81" t="s">
        <v>19</v>
      </c>
      <c r="Z81" t="s">
        <v>19</v>
      </c>
      <c r="AA81" t="s">
        <v>19</v>
      </c>
      <c r="AB81" t="s">
        <v>19</v>
      </c>
      <c r="AC81" t="s">
        <v>19</v>
      </c>
      <c r="AD81" t="s">
        <v>19</v>
      </c>
      <c r="AE81" t="s">
        <v>19</v>
      </c>
      <c r="AF81" t="s">
        <v>19</v>
      </c>
      <c r="AG81" t="s">
        <v>19</v>
      </c>
      <c r="AH81">
        <v>9</v>
      </c>
      <c r="AI81">
        <v>3</v>
      </c>
      <c r="AJ81">
        <v>4</v>
      </c>
      <c r="AK81">
        <v>2</v>
      </c>
      <c r="AL81">
        <v>12</v>
      </c>
      <c r="AM81">
        <v>3</v>
      </c>
      <c r="AN81">
        <v>8</v>
      </c>
      <c r="AO81">
        <v>1</v>
      </c>
      <c r="AP81">
        <v>2</v>
      </c>
      <c r="AQ81">
        <v>1</v>
      </c>
      <c r="AR81">
        <v>1</v>
      </c>
      <c r="AS81" t="s">
        <v>19</v>
      </c>
      <c r="AT81">
        <v>2</v>
      </c>
      <c r="AU81">
        <v>1</v>
      </c>
      <c r="AV81">
        <v>1</v>
      </c>
      <c r="AW81" t="s">
        <v>19</v>
      </c>
      <c r="AX81">
        <v>32</v>
      </c>
      <c r="AY81">
        <v>22</v>
      </c>
      <c r="AZ81" t="s">
        <v>19</v>
      </c>
      <c r="BA81">
        <v>10</v>
      </c>
      <c r="BB81">
        <v>20</v>
      </c>
      <c r="BC81">
        <v>10</v>
      </c>
      <c r="BD81">
        <v>8</v>
      </c>
      <c r="BE81">
        <v>2</v>
      </c>
      <c r="BF81">
        <v>11</v>
      </c>
      <c r="BG81">
        <v>2</v>
      </c>
      <c r="BH81">
        <v>4</v>
      </c>
      <c r="BI81">
        <v>5</v>
      </c>
      <c r="BJ81">
        <v>12</v>
      </c>
      <c r="BK81">
        <v>6</v>
      </c>
      <c r="BL81">
        <v>6</v>
      </c>
      <c r="BM81" t="s">
        <v>19</v>
      </c>
      <c r="BN81">
        <v>64</v>
      </c>
      <c r="BO81">
        <v>32</v>
      </c>
      <c r="BP81">
        <v>32</v>
      </c>
      <c r="BQ81" t="s">
        <v>19</v>
      </c>
      <c r="BR81">
        <v>18</v>
      </c>
      <c r="BS81">
        <v>9</v>
      </c>
      <c r="BT81">
        <v>9</v>
      </c>
      <c r="BU81" t="s">
        <v>19</v>
      </c>
      <c r="BV81">
        <v>578</v>
      </c>
      <c r="BW81">
        <v>334</v>
      </c>
      <c r="BX81">
        <v>182</v>
      </c>
      <c r="BY81">
        <v>62</v>
      </c>
      <c r="BZ81">
        <v>366</v>
      </c>
      <c r="CA81">
        <v>221</v>
      </c>
      <c r="CB81">
        <v>125</v>
      </c>
      <c r="CC81">
        <v>20</v>
      </c>
      <c r="CD81">
        <v>101</v>
      </c>
      <c r="CE81">
        <v>23</v>
      </c>
      <c r="CF81">
        <v>51</v>
      </c>
      <c r="CG81">
        <v>27</v>
      </c>
    </row>
    <row r="82" spans="1:85">
      <c r="A82" t="s">
        <v>857</v>
      </c>
      <c r="B82">
        <v>646</v>
      </c>
      <c r="C82">
        <v>343</v>
      </c>
      <c r="D82">
        <v>232</v>
      </c>
      <c r="E82">
        <v>71</v>
      </c>
      <c r="F82">
        <v>20</v>
      </c>
      <c r="G82" t="s">
        <v>19</v>
      </c>
      <c r="H82">
        <v>1</v>
      </c>
      <c r="I82">
        <v>19</v>
      </c>
      <c r="J82">
        <v>36</v>
      </c>
      <c r="K82">
        <v>21</v>
      </c>
      <c r="L82">
        <v>10</v>
      </c>
      <c r="M82">
        <v>5</v>
      </c>
      <c r="N82">
        <v>32</v>
      </c>
      <c r="O82">
        <v>18</v>
      </c>
      <c r="P82">
        <v>13</v>
      </c>
      <c r="Q82">
        <v>1</v>
      </c>
      <c r="R82">
        <v>20</v>
      </c>
      <c r="S82">
        <v>6</v>
      </c>
      <c r="T82">
        <v>11</v>
      </c>
      <c r="U82">
        <v>3</v>
      </c>
      <c r="V82">
        <v>4</v>
      </c>
      <c r="W82" t="s">
        <v>19</v>
      </c>
      <c r="X82">
        <v>1</v>
      </c>
      <c r="Y82">
        <v>3</v>
      </c>
      <c r="Z82">
        <v>2</v>
      </c>
      <c r="AA82">
        <v>1</v>
      </c>
      <c r="AB82">
        <v>1</v>
      </c>
      <c r="AC82" t="s">
        <v>19</v>
      </c>
      <c r="AD82" t="s">
        <v>19</v>
      </c>
      <c r="AE82" t="s">
        <v>19</v>
      </c>
      <c r="AF82" t="s">
        <v>19</v>
      </c>
      <c r="AG82" t="s">
        <v>19</v>
      </c>
      <c r="AH82">
        <v>5</v>
      </c>
      <c r="AI82">
        <v>1</v>
      </c>
      <c r="AJ82">
        <v>4</v>
      </c>
      <c r="AK82" t="s">
        <v>19</v>
      </c>
      <c r="AL82">
        <v>7</v>
      </c>
      <c r="AM82">
        <v>2</v>
      </c>
      <c r="AN82">
        <v>5</v>
      </c>
      <c r="AO82" t="s">
        <v>19</v>
      </c>
      <c r="AP82">
        <v>1</v>
      </c>
      <c r="AQ82">
        <v>1</v>
      </c>
      <c r="AR82" t="s">
        <v>19</v>
      </c>
      <c r="AS82" t="s">
        <v>19</v>
      </c>
      <c r="AT82">
        <v>1</v>
      </c>
      <c r="AU82">
        <v>1</v>
      </c>
      <c r="AV82" t="s">
        <v>19</v>
      </c>
      <c r="AW82" t="s">
        <v>19</v>
      </c>
      <c r="AX82">
        <v>30</v>
      </c>
      <c r="AY82">
        <v>11</v>
      </c>
      <c r="AZ82">
        <v>12</v>
      </c>
      <c r="BA82">
        <v>7</v>
      </c>
      <c r="BB82">
        <v>10</v>
      </c>
      <c r="BC82">
        <v>6</v>
      </c>
      <c r="BD82">
        <v>3</v>
      </c>
      <c r="BE82">
        <v>1</v>
      </c>
      <c r="BF82">
        <v>8</v>
      </c>
      <c r="BG82">
        <v>3</v>
      </c>
      <c r="BH82">
        <v>5</v>
      </c>
      <c r="BI82" t="s">
        <v>19</v>
      </c>
      <c r="BJ82">
        <v>28</v>
      </c>
      <c r="BK82">
        <v>3</v>
      </c>
      <c r="BL82">
        <v>25</v>
      </c>
      <c r="BM82" t="s">
        <v>19</v>
      </c>
      <c r="BN82">
        <v>23</v>
      </c>
      <c r="BO82">
        <v>9</v>
      </c>
      <c r="BP82">
        <v>14</v>
      </c>
      <c r="BQ82" t="s">
        <v>19</v>
      </c>
      <c r="BR82">
        <v>8</v>
      </c>
      <c r="BS82">
        <v>4</v>
      </c>
      <c r="BT82">
        <v>4</v>
      </c>
      <c r="BU82" t="s">
        <v>19</v>
      </c>
      <c r="BV82">
        <v>376</v>
      </c>
      <c r="BW82">
        <v>240</v>
      </c>
      <c r="BX82">
        <v>113</v>
      </c>
      <c r="BY82">
        <v>23</v>
      </c>
      <c r="BZ82">
        <v>280</v>
      </c>
      <c r="CA82">
        <v>176</v>
      </c>
      <c r="CB82">
        <v>95</v>
      </c>
      <c r="CC82">
        <v>9</v>
      </c>
      <c r="CD82">
        <v>63</v>
      </c>
      <c r="CE82">
        <v>26</v>
      </c>
      <c r="CF82">
        <v>25</v>
      </c>
      <c r="CG82">
        <v>12</v>
      </c>
    </row>
    <row r="83" spans="1:85">
      <c r="A83" t="s">
        <v>856</v>
      </c>
      <c r="B83">
        <v>779</v>
      </c>
      <c r="C83">
        <v>253</v>
      </c>
      <c r="D83">
        <v>406</v>
      </c>
      <c r="E83">
        <v>120</v>
      </c>
      <c r="F83">
        <v>35</v>
      </c>
      <c r="G83" t="s">
        <v>19</v>
      </c>
      <c r="H83">
        <v>3</v>
      </c>
      <c r="I83">
        <v>32</v>
      </c>
      <c r="J83">
        <v>31</v>
      </c>
      <c r="K83">
        <v>9</v>
      </c>
      <c r="L83">
        <v>18</v>
      </c>
      <c r="M83">
        <v>4</v>
      </c>
      <c r="N83">
        <v>29</v>
      </c>
      <c r="O83">
        <v>12</v>
      </c>
      <c r="P83">
        <v>11</v>
      </c>
      <c r="Q83">
        <v>6</v>
      </c>
      <c r="R83">
        <v>25</v>
      </c>
      <c r="S83">
        <v>6</v>
      </c>
      <c r="T83">
        <v>16</v>
      </c>
      <c r="U83">
        <v>3</v>
      </c>
      <c r="V83">
        <v>3</v>
      </c>
      <c r="W83">
        <v>1</v>
      </c>
      <c r="X83">
        <v>2</v>
      </c>
      <c r="Y83" t="s">
        <v>19</v>
      </c>
      <c r="Z83">
        <v>1</v>
      </c>
      <c r="AA83">
        <v>1</v>
      </c>
      <c r="AB83" t="s">
        <v>19</v>
      </c>
      <c r="AC83" t="s">
        <v>19</v>
      </c>
      <c r="AD83" t="s">
        <v>19</v>
      </c>
      <c r="AE83" t="s">
        <v>19</v>
      </c>
      <c r="AF83" t="s">
        <v>19</v>
      </c>
      <c r="AG83" t="s">
        <v>19</v>
      </c>
      <c r="AH83">
        <v>12</v>
      </c>
      <c r="AI83">
        <v>1</v>
      </c>
      <c r="AJ83">
        <v>9</v>
      </c>
      <c r="AK83">
        <v>2</v>
      </c>
      <c r="AL83">
        <v>9</v>
      </c>
      <c r="AM83">
        <v>3</v>
      </c>
      <c r="AN83">
        <v>5</v>
      </c>
      <c r="AO83">
        <v>1</v>
      </c>
      <c r="AP83" t="s">
        <v>19</v>
      </c>
      <c r="AQ83" t="s">
        <v>19</v>
      </c>
      <c r="AR83" t="s">
        <v>19</v>
      </c>
      <c r="AS83" t="s">
        <v>19</v>
      </c>
      <c r="AT83" t="s">
        <v>19</v>
      </c>
      <c r="AU83" t="s">
        <v>19</v>
      </c>
      <c r="AV83" t="s">
        <v>19</v>
      </c>
      <c r="AW83" t="s">
        <v>19</v>
      </c>
      <c r="AX83">
        <v>69</v>
      </c>
      <c r="AY83">
        <v>12</v>
      </c>
      <c r="AZ83">
        <v>44</v>
      </c>
      <c r="BA83">
        <v>13</v>
      </c>
      <c r="BB83">
        <v>14</v>
      </c>
      <c r="BC83" t="s">
        <v>19</v>
      </c>
      <c r="BD83">
        <v>13</v>
      </c>
      <c r="BE83">
        <v>1</v>
      </c>
      <c r="BF83">
        <v>11</v>
      </c>
      <c r="BG83">
        <v>6</v>
      </c>
      <c r="BH83">
        <v>4</v>
      </c>
      <c r="BI83">
        <v>1</v>
      </c>
      <c r="BJ83">
        <v>11</v>
      </c>
      <c r="BK83" t="s">
        <v>19</v>
      </c>
      <c r="BL83">
        <v>11</v>
      </c>
      <c r="BM83" t="s">
        <v>19</v>
      </c>
      <c r="BN83">
        <v>34</v>
      </c>
      <c r="BO83">
        <v>19</v>
      </c>
      <c r="BP83">
        <v>14</v>
      </c>
      <c r="BQ83">
        <v>1</v>
      </c>
      <c r="BR83">
        <v>11</v>
      </c>
      <c r="BS83">
        <v>3</v>
      </c>
      <c r="BT83">
        <v>8</v>
      </c>
      <c r="BU83" t="s">
        <v>19</v>
      </c>
      <c r="BV83">
        <v>432</v>
      </c>
      <c r="BW83">
        <v>181</v>
      </c>
      <c r="BX83">
        <v>213</v>
      </c>
      <c r="BY83">
        <v>38</v>
      </c>
      <c r="BZ83">
        <v>252</v>
      </c>
      <c r="CA83">
        <v>93</v>
      </c>
      <c r="CB83">
        <v>151</v>
      </c>
      <c r="CC83">
        <v>8</v>
      </c>
      <c r="CD83">
        <v>88</v>
      </c>
      <c r="CE83">
        <v>8</v>
      </c>
      <c r="CF83">
        <v>59</v>
      </c>
      <c r="CG83">
        <v>21</v>
      </c>
    </row>
    <row r="84" spans="1:85">
      <c r="A84" t="s">
        <v>855</v>
      </c>
      <c r="B84">
        <v>1752</v>
      </c>
      <c r="C84">
        <v>1060</v>
      </c>
      <c r="D84">
        <v>410</v>
      </c>
      <c r="E84">
        <v>282</v>
      </c>
      <c r="F84">
        <v>68</v>
      </c>
      <c r="G84" t="s">
        <v>19</v>
      </c>
      <c r="H84">
        <v>2</v>
      </c>
      <c r="I84">
        <v>66</v>
      </c>
      <c r="J84">
        <v>87</v>
      </c>
      <c r="K84">
        <v>40</v>
      </c>
      <c r="L84">
        <v>25</v>
      </c>
      <c r="M84">
        <v>22</v>
      </c>
      <c r="N84">
        <v>73</v>
      </c>
      <c r="O84">
        <v>35</v>
      </c>
      <c r="P84">
        <v>23</v>
      </c>
      <c r="Q84">
        <v>15</v>
      </c>
      <c r="R84">
        <v>47</v>
      </c>
      <c r="S84">
        <v>17</v>
      </c>
      <c r="T84">
        <v>24</v>
      </c>
      <c r="U84">
        <v>6</v>
      </c>
      <c r="V84">
        <v>1</v>
      </c>
      <c r="W84" t="s">
        <v>19</v>
      </c>
      <c r="X84" t="s">
        <v>19</v>
      </c>
      <c r="Y84">
        <v>1</v>
      </c>
      <c r="Z84">
        <v>5</v>
      </c>
      <c r="AA84">
        <v>4</v>
      </c>
      <c r="AB84">
        <v>1</v>
      </c>
      <c r="AC84" t="s">
        <v>19</v>
      </c>
      <c r="AD84" t="s">
        <v>19</v>
      </c>
      <c r="AE84" t="s">
        <v>19</v>
      </c>
      <c r="AF84" t="s">
        <v>19</v>
      </c>
      <c r="AG84" t="s">
        <v>19</v>
      </c>
      <c r="AH84">
        <v>20</v>
      </c>
      <c r="AI84">
        <v>3</v>
      </c>
      <c r="AJ84">
        <v>13</v>
      </c>
      <c r="AK84">
        <v>4</v>
      </c>
      <c r="AL84">
        <v>21</v>
      </c>
      <c r="AM84">
        <v>10</v>
      </c>
      <c r="AN84">
        <v>10</v>
      </c>
      <c r="AO84">
        <v>1</v>
      </c>
      <c r="AP84" t="s">
        <v>19</v>
      </c>
      <c r="AQ84" t="s">
        <v>19</v>
      </c>
      <c r="AR84" t="s">
        <v>19</v>
      </c>
      <c r="AS84" t="s">
        <v>19</v>
      </c>
      <c r="AT84" t="s">
        <v>19</v>
      </c>
      <c r="AU84" t="s">
        <v>19</v>
      </c>
      <c r="AV84" t="s">
        <v>19</v>
      </c>
      <c r="AW84" t="s">
        <v>19</v>
      </c>
      <c r="AX84">
        <v>92</v>
      </c>
      <c r="AY84">
        <v>38</v>
      </c>
      <c r="AZ84">
        <v>31</v>
      </c>
      <c r="BA84">
        <v>23</v>
      </c>
      <c r="BB84">
        <v>24</v>
      </c>
      <c r="BC84">
        <v>12</v>
      </c>
      <c r="BD84">
        <v>11</v>
      </c>
      <c r="BE84">
        <v>1</v>
      </c>
      <c r="BF84">
        <v>33</v>
      </c>
      <c r="BG84">
        <v>14</v>
      </c>
      <c r="BH84">
        <v>11</v>
      </c>
      <c r="BI84">
        <v>8</v>
      </c>
      <c r="BJ84">
        <v>23</v>
      </c>
      <c r="BK84">
        <v>8</v>
      </c>
      <c r="BL84">
        <v>14</v>
      </c>
      <c r="BM84">
        <v>1</v>
      </c>
      <c r="BN84">
        <v>94</v>
      </c>
      <c r="BO84">
        <v>50</v>
      </c>
      <c r="BP84">
        <v>42</v>
      </c>
      <c r="BQ84">
        <v>2</v>
      </c>
      <c r="BR84">
        <v>7</v>
      </c>
      <c r="BS84">
        <v>5</v>
      </c>
      <c r="BT84">
        <v>2</v>
      </c>
      <c r="BU84" t="s">
        <v>19</v>
      </c>
      <c r="BV84">
        <v>1077</v>
      </c>
      <c r="BW84">
        <v>786</v>
      </c>
      <c r="BX84">
        <v>179</v>
      </c>
      <c r="BY84">
        <v>112</v>
      </c>
      <c r="BZ84">
        <v>484</v>
      </c>
      <c r="CA84">
        <v>342</v>
      </c>
      <c r="CB84">
        <v>120</v>
      </c>
      <c r="CC84">
        <v>22</v>
      </c>
      <c r="CD84">
        <v>134</v>
      </c>
      <c r="CE84">
        <v>60</v>
      </c>
      <c r="CF84">
        <v>48</v>
      </c>
      <c r="CG84">
        <v>26</v>
      </c>
    </row>
    <row r="85" spans="1:85">
      <c r="A85" t="s">
        <v>854</v>
      </c>
      <c r="B85">
        <v>835</v>
      </c>
      <c r="C85">
        <v>398</v>
      </c>
      <c r="D85">
        <v>347</v>
      </c>
      <c r="E85">
        <v>90</v>
      </c>
      <c r="F85">
        <v>27</v>
      </c>
      <c r="G85">
        <v>2</v>
      </c>
      <c r="H85">
        <v>2</v>
      </c>
      <c r="I85">
        <v>23</v>
      </c>
      <c r="J85">
        <v>31</v>
      </c>
      <c r="K85">
        <v>18</v>
      </c>
      <c r="L85">
        <v>10</v>
      </c>
      <c r="M85">
        <v>3</v>
      </c>
      <c r="N85">
        <v>31</v>
      </c>
      <c r="O85">
        <v>13</v>
      </c>
      <c r="P85">
        <v>16</v>
      </c>
      <c r="Q85">
        <v>2</v>
      </c>
      <c r="R85">
        <v>32</v>
      </c>
      <c r="S85">
        <v>12</v>
      </c>
      <c r="T85">
        <v>17</v>
      </c>
      <c r="U85">
        <v>3</v>
      </c>
      <c r="V85">
        <v>4</v>
      </c>
      <c r="W85">
        <v>1</v>
      </c>
      <c r="X85">
        <v>3</v>
      </c>
      <c r="Y85" t="s">
        <v>19</v>
      </c>
      <c r="Z85">
        <v>2</v>
      </c>
      <c r="AA85">
        <v>1</v>
      </c>
      <c r="AB85" t="s">
        <v>19</v>
      </c>
      <c r="AC85">
        <v>1</v>
      </c>
      <c r="AD85" t="s">
        <v>19</v>
      </c>
      <c r="AE85" t="s">
        <v>19</v>
      </c>
      <c r="AF85" t="s">
        <v>19</v>
      </c>
      <c r="AG85" t="s">
        <v>19</v>
      </c>
      <c r="AH85">
        <v>4</v>
      </c>
      <c r="AI85">
        <v>2</v>
      </c>
      <c r="AJ85">
        <v>1</v>
      </c>
      <c r="AK85">
        <v>1</v>
      </c>
      <c r="AL85">
        <v>13</v>
      </c>
      <c r="AM85">
        <v>5</v>
      </c>
      <c r="AN85">
        <v>7</v>
      </c>
      <c r="AO85">
        <v>1</v>
      </c>
      <c r="AP85">
        <v>4</v>
      </c>
      <c r="AQ85">
        <v>3</v>
      </c>
      <c r="AR85">
        <v>1</v>
      </c>
      <c r="AS85" t="s">
        <v>19</v>
      </c>
      <c r="AT85">
        <v>5</v>
      </c>
      <c r="AU85" t="s">
        <v>19</v>
      </c>
      <c r="AV85">
        <v>5</v>
      </c>
      <c r="AW85" t="s">
        <v>19</v>
      </c>
      <c r="AX85">
        <v>31</v>
      </c>
      <c r="AY85">
        <v>18</v>
      </c>
      <c r="AZ85">
        <v>13</v>
      </c>
      <c r="BA85" t="s">
        <v>19</v>
      </c>
      <c r="BB85">
        <v>21</v>
      </c>
      <c r="BC85">
        <v>13</v>
      </c>
      <c r="BD85">
        <v>8</v>
      </c>
      <c r="BE85" t="s">
        <v>19</v>
      </c>
      <c r="BF85">
        <v>7</v>
      </c>
      <c r="BG85">
        <v>3</v>
      </c>
      <c r="BH85">
        <v>2</v>
      </c>
      <c r="BI85">
        <v>2</v>
      </c>
      <c r="BJ85">
        <v>19</v>
      </c>
      <c r="BK85">
        <v>5</v>
      </c>
      <c r="BL85">
        <v>14</v>
      </c>
      <c r="BM85" t="s">
        <v>19</v>
      </c>
      <c r="BN85">
        <v>41</v>
      </c>
      <c r="BO85">
        <v>16</v>
      </c>
      <c r="BP85">
        <v>25</v>
      </c>
      <c r="BQ85" t="s">
        <v>19</v>
      </c>
      <c r="BR85">
        <v>11</v>
      </c>
      <c r="BS85">
        <v>6</v>
      </c>
      <c r="BT85">
        <v>5</v>
      </c>
      <c r="BU85" t="s">
        <v>19</v>
      </c>
      <c r="BV85">
        <v>506</v>
      </c>
      <c r="BW85">
        <v>268</v>
      </c>
      <c r="BX85">
        <v>200</v>
      </c>
      <c r="BY85">
        <v>38</v>
      </c>
      <c r="BZ85">
        <v>324</v>
      </c>
      <c r="CA85">
        <v>149</v>
      </c>
      <c r="CB85">
        <v>162</v>
      </c>
      <c r="CC85">
        <v>13</v>
      </c>
      <c r="CD85">
        <v>89</v>
      </c>
      <c r="CE85">
        <v>30</v>
      </c>
      <c r="CF85">
        <v>40</v>
      </c>
      <c r="CG85">
        <v>19</v>
      </c>
    </row>
    <row r="86" spans="1:85">
      <c r="A86" t="s">
        <v>853</v>
      </c>
      <c r="B86">
        <v>424</v>
      </c>
      <c r="C86">
        <v>174</v>
      </c>
      <c r="D86">
        <v>194</v>
      </c>
      <c r="E86">
        <v>56</v>
      </c>
      <c r="F86">
        <v>19</v>
      </c>
      <c r="G86" t="s">
        <v>19</v>
      </c>
      <c r="H86">
        <v>2</v>
      </c>
      <c r="I86">
        <v>17</v>
      </c>
      <c r="J86">
        <v>10</v>
      </c>
      <c r="K86">
        <v>3</v>
      </c>
      <c r="L86">
        <v>6</v>
      </c>
      <c r="M86">
        <v>1</v>
      </c>
      <c r="N86">
        <v>41</v>
      </c>
      <c r="O86">
        <v>9</v>
      </c>
      <c r="P86">
        <v>28</v>
      </c>
      <c r="Q86">
        <v>4</v>
      </c>
      <c r="R86">
        <v>17</v>
      </c>
      <c r="S86">
        <v>2</v>
      </c>
      <c r="T86">
        <v>14</v>
      </c>
      <c r="U86">
        <v>1</v>
      </c>
      <c r="V86" t="s">
        <v>19</v>
      </c>
      <c r="W86" t="s">
        <v>19</v>
      </c>
      <c r="X86" t="s">
        <v>19</v>
      </c>
      <c r="Y86" t="s">
        <v>19</v>
      </c>
      <c r="Z86" t="s">
        <v>19</v>
      </c>
      <c r="AA86" t="s">
        <v>19</v>
      </c>
      <c r="AB86" t="s">
        <v>19</v>
      </c>
      <c r="AC86" t="s">
        <v>19</v>
      </c>
      <c r="AD86" t="s">
        <v>19</v>
      </c>
      <c r="AE86" t="s">
        <v>19</v>
      </c>
      <c r="AF86" t="s">
        <v>19</v>
      </c>
      <c r="AG86" t="s">
        <v>19</v>
      </c>
      <c r="AH86">
        <v>1</v>
      </c>
      <c r="AI86" t="s">
        <v>19</v>
      </c>
      <c r="AJ86">
        <v>1</v>
      </c>
      <c r="AK86" t="s">
        <v>19</v>
      </c>
      <c r="AL86">
        <v>14</v>
      </c>
      <c r="AM86">
        <v>1</v>
      </c>
      <c r="AN86">
        <v>12</v>
      </c>
      <c r="AO86">
        <v>1</v>
      </c>
      <c r="AP86">
        <v>2</v>
      </c>
      <c r="AQ86">
        <v>1</v>
      </c>
      <c r="AR86">
        <v>1</v>
      </c>
      <c r="AS86" t="s">
        <v>19</v>
      </c>
      <c r="AT86" t="s">
        <v>19</v>
      </c>
      <c r="AU86" t="s">
        <v>19</v>
      </c>
      <c r="AV86" t="s">
        <v>19</v>
      </c>
      <c r="AW86" t="s">
        <v>19</v>
      </c>
      <c r="AX86">
        <v>23</v>
      </c>
      <c r="AY86">
        <v>18</v>
      </c>
      <c r="AZ86">
        <v>3</v>
      </c>
      <c r="BA86">
        <v>2</v>
      </c>
      <c r="BB86">
        <v>8</v>
      </c>
      <c r="BC86">
        <v>1</v>
      </c>
      <c r="BD86">
        <v>7</v>
      </c>
      <c r="BE86" t="s">
        <v>19</v>
      </c>
      <c r="BF86">
        <v>7</v>
      </c>
      <c r="BG86">
        <v>2</v>
      </c>
      <c r="BH86">
        <v>2</v>
      </c>
      <c r="BI86">
        <v>3</v>
      </c>
      <c r="BJ86">
        <v>6</v>
      </c>
      <c r="BK86">
        <v>1</v>
      </c>
      <c r="BL86">
        <v>5</v>
      </c>
      <c r="BM86" t="s">
        <v>19</v>
      </c>
      <c r="BN86">
        <v>22</v>
      </c>
      <c r="BO86">
        <v>9</v>
      </c>
      <c r="BP86">
        <v>13</v>
      </c>
      <c r="BQ86" t="s">
        <v>19</v>
      </c>
      <c r="BR86">
        <v>3</v>
      </c>
      <c r="BS86" t="s">
        <v>19</v>
      </c>
      <c r="BT86">
        <v>3</v>
      </c>
      <c r="BU86" t="s">
        <v>19</v>
      </c>
      <c r="BV86">
        <v>218</v>
      </c>
      <c r="BW86">
        <v>120</v>
      </c>
      <c r="BX86">
        <v>84</v>
      </c>
      <c r="BY86">
        <v>14</v>
      </c>
      <c r="BZ86">
        <v>98</v>
      </c>
      <c r="CA86">
        <v>52</v>
      </c>
      <c r="CB86">
        <v>45</v>
      </c>
      <c r="CC86">
        <v>1</v>
      </c>
      <c r="CD86">
        <v>53</v>
      </c>
      <c r="CE86">
        <v>9</v>
      </c>
      <c r="CF86">
        <v>30</v>
      </c>
      <c r="CG86">
        <v>14</v>
      </c>
    </row>
    <row r="87" spans="1:85">
      <c r="A87" t="s">
        <v>852</v>
      </c>
      <c r="B87">
        <v>843</v>
      </c>
      <c r="C87">
        <v>358</v>
      </c>
      <c r="D87">
        <v>283</v>
      </c>
      <c r="E87">
        <v>202</v>
      </c>
      <c r="F87">
        <v>34</v>
      </c>
      <c r="G87" t="s">
        <v>19</v>
      </c>
      <c r="H87">
        <v>1</v>
      </c>
      <c r="I87">
        <v>33</v>
      </c>
      <c r="J87">
        <v>38</v>
      </c>
      <c r="K87">
        <v>9</v>
      </c>
      <c r="L87">
        <v>17</v>
      </c>
      <c r="M87">
        <v>12</v>
      </c>
      <c r="N87">
        <v>59</v>
      </c>
      <c r="O87">
        <v>18</v>
      </c>
      <c r="P87">
        <v>26</v>
      </c>
      <c r="Q87">
        <v>15</v>
      </c>
      <c r="R87">
        <v>42</v>
      </c>
      <c r="S87">
        <v>4</v>
      </c>
      <c r="T87">
        <v>26</v>
      </c>
      <c r="U87">
        <v>12</v>
      </c>
      <c r="V87">
        <v>2</v>
      </c>
      <c r="W87" t="s">
        <v>19</v>
      </c>
      <c r="X87">
        <v>1</v>
      </c>
      <c r="Y87">
        <v>1</v>
      </c>
      <c r="Z87" t="s">
        <v>19</v>
      </c>
      <c r="AA87" t="s">
        <v>19</v>
      </c>
      <c r="AB87" t="s">
        <v>19</v>
      </c>
      <c r="AC87" t="s">
        <v>19</v>
      </c>
      <c r="AD87" t="s">
        <v>19</v>
      </c>
      <c r="AE87" t="s">
        <v>19</v>
      </c>
      <c r="AF87" t="s">
        <v>19</v>
      </c>
      <c r="AG87" t="s">
        <v>19</v>
      </c>
      <c r="AH87">
        <v>18</v>
      </c>
      <c r="AI87">
        <v>2</v>
      </c>
      <c r="AJ87">
        <v>11</v>
      </c>
      <c r="AK87">
        <v>5</v>
      </c>
      <c r="AL87">
        <v>21</v>
      </c>
      <c r="AM87">
        <v>2</v>
      </c>
      <c r="AN87">
        <v>14</v>
      </c>
      <c r="AO87">
        <v>5</v>
      </c>
      <c r="AP87">
        <v>1</v>
      </c>
      <c r="AQ87" t="s">
        <v>19</v>
      </c>
      <c r="AR87" t="s">
        <v>19</v>
      </c>
      <c r="AS87">
        <v>1</v>
      </c>
      <c r="AT87" t="s">
        <v>19</v>
      </c>
      <c r="AU87" t="s">
        <v>19</v>
      </c>
      <c r="AV87" t="s">
        <v>19</v>
      </c>
      <c r="AW87" t="s">
        <v>19</v>
      </c>
      <c r="AX87">
        <v>47</v>
      </c>
      <c r="AY87">
        <v>7</v>
      </c>
      <c r="AZ87">
        <v>16</v>
      </c>
      <c r="BA87">
        <v>24</v>
      </c>
      <c r="BB87">
        <v>17</v>
      </c>
      <c r="BC87">
        <v>9</v>
      </c>
      <c r="BD87">
        <v>8</v>
      </c>
      <c r="BE87" t="s">
        <v>19</v>
      </c>
      <c r="BF87">
        <v>18</v>
      </c>
      <c r="BG87">
        <v>7</v>
      </c>
      <c r="BH87">
        <v>9</v>
      </c>
      <c r="BI87">
        <v>2</v>
      </c>
      <c r="BJ87">
        <v>15</v>
      </c>
      <c r="BK87">
        <v>9</v>
      </c>
      <c r="BL87">
        <v>6</v>
      </c>
      <c r="BM87" t="s">
        <v>19</v>
      </c>
      <c r="BN87">
        <v>41</v>
      </c>
      <c r="BO87">
        <v>18</v>
      </c>
      <c r="BP87">
        <v>22</v>
      </c>
      <c r="BQ87">
        <v>1</v>
      </c>
      <c r="BR87">
        <v>6</v>
      </c>
      <c r="BS87">
        <v>4</v>
      </c>
      <c r="BT87">
        <v>2</v>
      </c>
      <c r="BU87" t="s">
        <v>19</v>
      </c>
      <c r="BV87">
        <v>470</v>
      </c>
      <c r="BW87">
        <v>267</v>
      </c>
      <c r="BX87">
        <v>119</v>
      </c>
      <c r="BY87">
        <v>84</v>
      </c>
      <c r="BZ87">
        <v>231</v>
      </c>
      <c r="CA87">
        <v>135</v>
      </c>
      <c r="CB87">
        <v>78</v>
      </c>
      <c r="CC87">
        <v>18</v>
      </c>
      <c r="CD87">
        <v>62</v>
      </c>
      <c r="CE87">
        <v>10</v>
      </c>
      <c r="CF87">
        <v>33</v>
      </c>
      <c r="CG87">
        <v>19</v>
      </c>
    </row>
    <row r="88" spans="1:85">
      <c r="A88" t="s">
        <v>851</v>
      </c>
      <c r="B88">
        <v>947</v>
      </c>
      <c r="C88">
        <v>289</v>
      </c>
      <c r="D88">
        <v>443</v>
      </c>
      <c r="E88">
        <v>215</v>
      </c>
      <c r="F88">
        <v>32</v>
      </c>
      <c r="G88" t="s">
        <v>19</v>
      </c>
      <c r="H88">
        <v>5</v>
      </c>
      <c r="I88">
        <v>27</v>
      </c>
      <c r="J88">
        <v>49</v>
      </c>
      <c r="K88">
        <v>9</v>
      </c>
      <c r="L88">
        <v>26</v>
      </c>
      <c r="M88">
        <v>14</v>
      </c>
      <c r="N88">
        <v>42</v>
      </c>
      <c r="O88">
        <v>5</v>
      </c>
      <c r="P88">
        <v>27</v>
      </c>
      <c r="Q88">
        <v>10</v>
      </c>
      <c r="R88">
        <v>43</v>
      </c>
      <c r="S88">
        <v>3</v>
      </c>
      <c r="T88">
        <v>29</v>
      </c>
      <c r="U88">
        <v>11</v>
      </c>
      <c r="V88">
        <v>2</v>
      </c>
      <c r="W88" t="s">
        <v>19</v>
      </c>
      <c r="X88">
        <v>2</v>
      </c>
      <c r="Y88" t="s">
        <v>19</v>
      </c>
      <c r="Z88">
        <v>2</v>
      </c>
      <c r="AA88">
        <v>1</v>
      </c>
      <c r="AB88">
        <v>1</v>
      </c>
      <c r="AC88" t="s">
        <v>19</v>
      </c>
      <c r="AD88" t="s">
        <v>19</v>
      </c>
      <c r="AE88" t="s">
        <v>19</v>
      </c>
      <c r="AF88" t="s">
        <v>19</v>
      </c>
      <c r="AG88" t="s">
        <v>19</v>
      </c>
      <c r="AH88">
        <v>11</v>
      </c>
      <c r="AI88" t="s">
        <v>19</v>
      </c>
      <c r="AJ88">
        <v>7</v>
      </c>
      <c r="AK88">
        <v>4</v>
      </c>
      <c r="AL88">
        <v>24</v>
      </c>
      <c r="AM88">
        <v>2</v>
      </c>
      <c r="AN88">
        <v>18</v>
      </c>
      <c r="AO88">
        <v>4</v>
      </c>
      <c r="AP88">
        <v>4</v>
      </c>
      <c r="AQ88" t="s">
        <v>19</v>
      </c>
      <c r="AR88">
        <v>1</v>
      </c>
      <c r="AS88">
        <v>3</v>
      </c>
      <c r="AT88" t="s">
        <v>19</v>
      </c>
      <c r="AU88" t="s">
        <v>19</v>
      </c>
      <c r="AV88" t="s">
        <v>19</v>
      </c>
      <c r="AW88" t="s">
        <v>19</v>
      </c>
      <c r="AX88">
        <v>59</v>
      </c>
      <c r="AY88">
        <v>10</v>
      </c>
      <c r="AZ88">
        <v>26</v>
      </c>
      <c r="BA88">
        <v>23</v>
      </c>
      <c r="BB88">
        <v>17</v>
      </c>
      <c r="BC88">
        <v>6</v>
      </c>
      <c r="BD88">
        <v>11</v>
      </c>
      <c r="BE88" t="s">
        <v>19</v>
      </c>
      <c r="BF88">
        <v>7</v>
      </c>
      <c r="BG88">
        <v>2</v>
      </c>
      <c r="BH88">
        <v>5</v>
      </c>
      <c r="BI88" t="s">
        <v>19</v>
      </c>
      <c r="BJ88">
        <v>21</v>
      </c>
      <c r="BK88">
        <v>5</v>
      </c>
      <c r="BL88">
        <v>16</v>
      </c>
      <c r="BM88" t="s">
        <v>19</v>
      </c>
      <c r="BN88">
        <v>36</v>
      </c>
      <c r="BO88">
        <v>10</v>
      </c>
      <c r="BP88">
        <v>25</v>
      </c>
      <c r="BQ88">
        <v>1</v>
      </c>
      <c r="BR88">
        <v>7</v>
      </c>
      <c r="BS88">
        <v>1</v>
      </c>
      <c r="BT88">
        <v>6</v>
      </c>
      <c r="BU88" t="s">
        <v>19</v>
      </c>
      <c r="BV88">
        <v>548</v>
      </c>
      <c r="BW88">
        <v>227</v>
      </c>
      <c r="BX88">
        <v>225</v>
      </c>
      <c r="BY88">
        <v>96</v>
      </c>
      <c r="BZ88">
        <v>358</v>
      </c>
      <c r="CA88">
        <v>164</v>
      </c>
      <c r="CB88">
        <v>168</v>
      </c>
      <c r="CC88">
        <v>26</v>
      </c>
      <c r="CD88">
        <v>93</v>
      </c>
      <c r="CE88">
        <v>12</v>
      </c>
      <c r="CF88">
        <v>48</v>
      </c>
      <c r="CG88">
        <v>33</v>
      </c>
    </row>
    <row r="89" spans="1:85">
      <c r="A89" t="s">
        <v>850</v>
      </c>
      <c r="B89">
        <v>1246</v>
      </c>
      <c r="C89">
        <v>412</v>
      </c>
      <c r="D89">
        <v>496</v>
      </c>
      <c r="E89">
        <v>338</v>
      </c>
      <c r="F89">
        <v>49</v>
      </c>
      <c r="G89" t="s">
        <v>19</v>
      </c>
      <c r="H89">
        <v>6</v>
      </c>
      <c r="I89">
        <v>43</v>
      </c>
      <c r="J89">
        <v>42</v>
      </c>
      <c r="K89">
        <v>20</v>
      </c>
      <c r="L89">
        <v>7</v>
      </c>
      <c r="M89">
        <v>15</v>
      </c>
      <c r="N89">
        <v>72</v>
      </c>
      <c r="O89">
        <v>10</v>
      </c>
      <c r="P89">
        <v>34</v>
      </c>
      <c r="Q89">
        <v>28</v>
      </c>
      <c r="R89">
        <v>52</v>
      </c>
      <c r="S89">
        <v>15</v>
      </c>
      <c r="T89">
        <v>26</v>
      </c>
      <c r="U89">
        <v>11</v>
      </c>
      <c r="V89">
        <v>7</v>
      </c>
      <c r="W89">
        <v>3</v>
      </c>
      <c r="X89">
        <v>3</v>
      </c>
      <c r="Y89">
        <v>1</v>
      </c>
      <c r="Z89">
        <v>5</v>
      </c>
      <c r="AA89">
        <v>1</v>
      </c>
      <c r="AB89">
        <v>4</v>
      </c>
      <c r="AC89" t="s">
        <v>19</v>
      </c>
      <c r="AD89" t="s">
        <v>19</v>
      </c>
      <c r="AE89" t="s">
        <v>19</v>
      </c>
      <c r="AF89" t="s">
        <v>19</v>
      </c>
      <c r="AG89" t="s">
        <v>19</v>
      </c>
      <c r="AH89">
        <v>13</v>
      </c>
      <c r="AI89">
        <v>3</v>
      </c>
      <c r="AJ89">
        <v>6</v>
      </c>
      <c r="AK89">
        <v>4</v>
      </c>
      <c r="AL89">
        <v>19</v>
      </c>
      <c r="AM89">
        <v>4</v>
      </c>
      <c r="AN89">
        <v>12</v>
      </c>
      <c r="AO89">
        <v>3</v>
      </c>
      <c r="AP89">
        <v>3</v>
      </c>
      <c r="AQ89">
        <v>1</v>
      </c>
      <c r="AR89">
        <v>1</v>
      </c>
      <c r="AS89">
        <v>1</v>
      </c>
      <c r="AT89">
        <v>5</v>
      </c>
      <c r="AU89">
        <v>3</v>
      </c>
      <c r="AV89" t="s">
        <v>19</v>
      </c>
      <c r="AW89">
        <v>2</v>
      </c>
      <c r="AX89">
        <v>49</v>
      </c>
      <c r="AY89">
        <v>12</v>
      </c>
      <c r="AZ89">
        <v>11</v>
      </c>
      <c r="BA89">
        <v>26</v>
      </c>
      <c r="BB89">
        <v>27</v>
      </c>
      <c r="BC89">
        <v>12</v>
      </c>
      <c r="BD89">
        <v>11</v>
      </c>
      <c r="BE89">
        <v>4</v>
      </c>
      <c r="BF89">
        <v>10</v>
      </c>
      <c r="BG89">
        <v>2</v>
      </c>
      <c r="BH89">
        <v>4</v>
      </c>
      <c r="BI89">
        <v>4</v>
      </c>
      <c r="BJ89">
        <v>23</v>
      </c>
      <c r="BK89">
        <v>6</v>
      </c>
      <c r="BL89">
        <v>17</v>
      </c>
      <c r="BM89" t="s">
        <v>19</v>
      </c>
      <c r="BN89">
        <v>54</v>
      </c>
      <c r="BO89">
        <v>17</v>
      </c>
      <c r="BP89">
        <v>36</v>
      </c>
      <c r="BQ89">
        <v>1</v>
      </c>
      <c r="BR89">
        <v>1</v>
      </c>
      <c r="BS89" t="s">
        <v>19</v>
      </c>
      <c r="BT89">
        <v>1</v>
      </c>
      <c r="BU89" t="s">
        <v>19</v>
      </c>
      <c r="BV89">
        <v>772</v>
      </c>
      <c r="BW89">
        <v>296</v>
      </c>
      <c r="BX89">
        <v>305</v>
      </c>
      <c r="BY89">
        <v>171</v>
      </c>
      <c r="BZ89">
        <v>386</v>
      </c>
      <c r="CA89">
        <v>153</v>
      </c>
      <c r="CB89">
        <v>186</v>
      </c>
      <c r="CC89">
        <v>47</v>
      </c>
      <c r="CD89">
        <v>96</v>
      </c>
      <c r="CE89">
        <v>22</v>
      </c>
      <c r="CF89">
        <v>39</v>
      </c>
      <c r="CG89">
        <v>35</v>
      </c>
    </row>
    <row r="90" spans="1:85">
      <c r="A90" t="s">
        <v>849</v>
      </c>
      <c r="B90">
        <v>728</v>
      </c>
      <c r="C90">
        <v>215</v>
      </c>
      <c r="D90">
        <v>246</v>
      </c>
      <c r="E90">
        <v>267</v>
      </c>
      <c r="F90">
        <v>22</v>
      </c>
      <c r="G90" t="s">
        <v>19</v>
      </c>
      <c r="H90" t="s">
        <v>19</v>
      </c>
      <c r="I90">
        <v>22</v>
      </c>
      <c r="J90">
        <v>48</v>
      </c>
      <c r="K90">
        <v>14</v>
      </c>
      <c r="L90">
        <v>9</v>
      </c>
      <c r="M90">
        <v>25</v>
      </c>
      <c r="N90">
        <v>29</v>
      </c>
      <c r="O90">
        <v>6</v>
      </c>
      <c r="P90">
        <v>5</v>
      </c>
      <c r="Q90">
        <v>18</v>
      </c>
      <c r="R90">
        <v>52</v>
      </c>
      <c r="S90">
        <v>5</v>
      </c>
      <c r="T90">
        <v>13</v>
      </c>
      <c r="U90">
        <v>34</v>
      </c>
      <c r="V90">
        <v>3</v>
      </c>
      <c r="W90">
        <v>1</v>
      </c>
      <c r="X90">
        <v>1</v>
      </c>
      <c r="Y90">
        <v>1</v>
      </c>
      <c r="Z90">
        <v>1</v>
      </c>
      <c r="AA90" t="s">
        <v>19</v>
      </c>
      <c r="AB90" t="s">
        <v>19</v>
      </c>
      <c r="AC90">
        <v>1</v>
      </c>
      <c r="AD90" t="s">
        <v>19</v>
      </c>
      <c r="AE90" t="s">
        <v>19</v>
      </c>
      <c r="AF90" t="s">
        <v>19</v>
      </c>
      <c r="AG90" t="s">
        <v>19</v>
      </c>
      <c r="AH90">
        <v>29</v>
      </c>
      <c r="AI90">
        <v>2</v>
      </c>
      <c r="AJ90">
        <v>8</v>
      </c>
      <c r="AK90">
        <v>19</v>
      </c>
      <c r="AL90">
        <v>17</v>
      </c>
      <c r="AM90">
        <v>1</v>
      </c>
      <c r="AN90">
        <v>4</v>
      </c>
      <c r="AO90">
        <v>12</v>
      </c>
      <c r="AP90" t="s">
        <v>19</v>
      </c>
      <c r="AQ90" t="s">
        <v>19</v>
      </c>
      <c r="AR90" t="s">
        <v>19</v>
      </c>
      <c r="AS90" t="s">
        <v>19</v>
      </c>
      <c r="AT90">
        <v>2</v>
      </c>
      <c r="AU90">
        <v>1</v>
      </c>
      <c r="AV90" t="s">
        <v>19</v>
      </c>
      <c r="AW90">
        <v>1</v>
      </c>
      <c r="AX90">
        <v>18</v>
      </c>
      <c r="AY90">
        <v>1</v>
      </c>
      <c r="AZ90">
        <v>4</v>
      </c>
      <c r="BA90">
        <v>13</v>
      </c>
      <c r="BB90">
        <v>13</v>
      </c>
      <c r="BC90">
        <v>5</v>
      </c>
      <c r="BD90">
        <v>7</v>
      </c>
      <c r="BE90">
        <v>1</v>
      </c>
      <c r="BF90">
        <v>7</v>
      </c>
      <c r="BG90">
        <v>3</v>
      </c>
      <c r="BH90">
        <v>3</v>
      </c>
      <c r="BI90">
        <v>1</v>
      </c>
      <c r="BJ90">
        <v>9</v>
      </c>
      <c r="BK90">
        <v>5</v>
      </c>
      <c r="BL90">
        <v>4</v>
      </c>
      <c r="BM90" t="s">
        <v>19</v>
      </c>
      <c r="BN90">
        <v>36</v>
      </c>
      <c r="BO90">
        <v>14</v>
      </c>
      <c r="BP90">
        <v>21</v>
      </c>
      <c r="BQ90">
        <v>1</v>
      </c>
      <c r="BR90">
        <v>7</v>
      </c>
      <c r="BS90">
        <v>4</v>
      </c>
      <c r="BT90">
        <v>3</v>
      </c>
      <c r="BU90" t="s">
        <v>19</v>
      </c>
      <c r="BV90">
        <v>439</v>
      </c>
      <c r="BW90">
        <v>158</v>
      </c>
      <c r="BX90">
        <v>151</v>
      </c>
      <c r="BY90">
        <v>130</v>
      </c>
      <c r="BZ90">
        <v>179</v>
      </c>
      <c r="CA90">
        <v>58</v>
      </c>
      <c r="CB90">
        <v>86</v>
      </c>
      <c r="CC90">
        <v>35</v>
      </c>
      <c r="CD90">
        <v>55</v>
      </c>
      <c r="CE90">
        <v>4</v>
      </c>
      <c r="CF90">
        <v>29</v>
      </c>
      <c r="CG90">
        <v>22</v>
      </c>
    </row>
    <row r="91" spans="1:85">
      <c r="A91" t="s">
        <v>848</v>
      </c>
      <c r="B91">
        <v>377</v>
      </c>
      <c r="C91">
        <v>106</v>
      </c>
      <c r="D91">
        <v>143</v>
      </c>
      <c r="E91">
        <v>128</v>
      </c>
      <c r="F91">
        <v>13</v>
      </c>
      <c r="G91" t="s">
        <v>19</v>
      </c>
      <c r="H91" t="s">
        <v>19</v>
      </c>
      <c r="I91">
        <v>13</v>
      </c>
      <c r="J91">
        <v>26</v>
      </c>
      <c r="K91">
        <v>2</v>
      </c>
      <c r="L91">
        <v>5</v>
      </c>
      <c r="M91">
        <v>19</v>
      </c>
      <c r="N91">
        <v>19</v>
      </c>
      <c r="O91" t="s">
        <v>19</v>
      </c>
      <c r="P91">
        <v>8</v>
      </c>
      <c r="Q91">
        <v>11</v>
      </c>
      <c r="R91">
        <v>16</v>
      </c>
      <c r="S91">
        <v>2</v>
      </c>
      <c r="T91">
        <v>7</v>
      </c>
      <c r="U91">
        <v>7</v>
      </c>
      <c r="V91">
        <v>3</v>
      </c>
      <c r="W91" t="s">
        <v>19</v>
      </c>
      <c r="X91">
        <v>1</v>
      </c>
      <c r="Y91">
        <v>2</v>
      </c>
      <c r="Z91">
        <v>1</v>
      </c>
      <c r="AA91">
        <v>1</v>
      </c>
      <c r="AB91" t="s">
        <v>19</v>
      </c>
      <c r="AC91" t="s">
        <v>19</v>
      </c>
      <c r="AD91" t="s">
        <v>19</v>
      </c>
      <c r="AE91" t="s">
        <v>19</v>
      </c>
      <c r="AF91" t="s">
        <v>19</v>
      </c>
      <c r="AG91" t="s">
        <v>19</v>
      </c>
      <c r="AH91">
        <v>5</v>
      </c>
      <c r="AI91" t="s">
        <v>19</v>
      </c>
      <c r="AJ91">
        <v>3</v>
      </c>
      <c r="AK91">
        <v>2</v>
      </c>
      <c r="AL91">
        <v>6</v>
      </c>
      <c r="AM91" t="s">
        <v>19</v>
      </c>
      <c r="AN91">
        <v>3</v>
      </c>
      <c r="AO91">
        <v>3</v>
      </c>
      <c r="AP91" t="s">
        <v>19</v>
      </c>
      <c r="AQ91" t="s">
        <v>19</v>
      </c>
      <c r="AR91" t="s">
        <v>19</v>
      </c>
      <c r="AS91" t="s">
        <v>19</v>
      </c>
      <c r="AT91">
        <v>1</v>
      </c>
      <c r="AU91">
        <v>1</v>
      </c>
      <c r="AV91" t="s">
        <v>19</v>
      </c>
      <c r="AW91" t="s">
        <v>19</v>
      </c>
      <c r="AX91">
        <v>11</v>
      </c>
      <c r="AY91">
        <v>2</v>
      </c>
      <c r="AZ91">
        <v>4</v>
      </c>
      <c r="BA91">
        <v>5</v>
      </c>
      <c r="BB91">
        <v>8</v>
      </c>
      <c r="BC91" t="s">
        <v>19</v>
      </c>
      <c r="BD91">
        <v>7</v>
      </c>
      <c r="BE91">
        <v>1</v>
      </c>
      <c r="BF91">
        <v>3</v>
      </c>
      <c r="BG91">
        <v>2</v>
      </c>
      <c r="BH91" t="s">
        <v>19</v>
      </c>
      <c r="BI91">
        <v>1</v>
      </c>
      <c r="BJ91">
        <v>4</v>
      </c>
      <c r="BK91" t="s">
        <v>19</v>
      </c>
      <c r="BL91">
        <v>4</v>
      </c>
      <c r="BM91" t="s">
        <v>19</v>
      </c>
      <c r="BN91">
        <v>16</v>
      </c>
      <c r="BO91">
        <v>4</v>
      </c>
      <c r="BP91">
        <v>11</v>
      </c>
      <c r="BQ91">
        <v>1</v>
      </c>
      <c r="BR91">
        <v>4</v>
      </c>
      <c r="BS91">
        <v>1</v>
      </c>
      <c r="BT91">
        <v>3</v>
      </c>
      <c r="BU91" t="s">
        <v>19</v>
      </c>
      <c r="BV91">
        <v>236</v>
      </c>
      <c r="BW91">
        <v>91</v>
      </c>
      <c r="BX91">
        <v>84</v>
      </c>
      <c r="BY91">
        <v>61</v>
      </c>
      <c r="BZ91">
        <v>96</v>
      </c>
      <c r="CA91">
        <v>32</v>
      </c>
      <c r="CB91">
        <v>44</v>
      </c>
      <c r="CC91">
        <v>20</v>
      </c>
      <c r="CD91">
        <v>25</v>
      </c>
      <c r="CE91">
        <v>3</v>
      </c>
      <c r="CF91">
        <v>13</v>
      </c>
      <c r="CG91">
        <v>9</v>
      </c>
    </row>
    <row r="92" spans="1:85">
      <c r="A92" t="s">
        <v>847</v>
      </c>
      <c r="B92">
        <v>955</v>
      </c>
      <c r="C92">
        <v>317</v>
      </c>
      <c r="D92">
        <v>299</v>
      </c>
      <c r="E92">
        <v>339</v>
      </c>
      <c r="F92">
        <v>23</v>
      </c>
      <c r="G92">
        <v>1</v>
      </c>
      <c r="H92">
        <v>3</v>
      </c>
      <c r="I92">
        <v>19</v>
      </c>
      <c r="J92">
        <v>80</v>
      </c>
      <c r="K92">
        <v>21</v>
      </c>
      <c r="L92">
        <v>19</v>
      </c>
      <c r="M92">
        <v>40</v>
      </c>
      <c r="N92">
        <v>24</v>
      </c>
      <c r="O92">
        <v>1</v>
      </c>
      <c r="P92">
        <v>12</v>
      </c>
      <c r="Q92">
        <v>11</v>
      </c>
      <c r="R92">
        <v>32</v>
      </c>
      <c r="S92">
        <v>5</v>
      </c>
      <c r="T92">
        <v>7</v>
      </c>
      <c r="U92">
        <v>20</v>
      </c>
      <c r="V92">
        <v>4</v>
      </c>
      <c r="W92" t="s">
        <v>19</v>
      </c>
      <c r="X92" t="s">
        <v>19</v>
      </c>
      <c r="Y92">
        <v>4</v>
      </c>
      <c r="Z92">
        <v>2</v>
      </c>
      <c r="AA92">
        <v>1</v>
      </c>
      <c r="AB92" t="s">
        <v>19</v>
      </c>
      <c r="AC92">
        <v>1</v>
      </c>
      <c r="AD92" t="s">
        <v>19</v>
      </c>
      <c r="AE92" t="s">
        <v>19</v>
      </c>
      <c r="AF92" t="s">
        <v>19</v>
      </c>
      <c r="AG92" t="s">
        <v>19</v>
      </c>
      <c r="AH92">
        <v>16</v>
      </c>
      <c r="AI92">
        <v>1</v>
      </c>
      <c r="AJ92">
        <v>5</v>
      </c>
      <c r="AK92">
        <v>10</v>
      </c>
      <c r="AL92">
        <v>4</v>
      </c>
      <c r="AM92" t="s">
        <v>19</v>
      </c>
      <c r="AN92">
        <v>1</v>
      </c>
      <c r="AO92">
        <v>3</v>
      </c>
      <c r="AP92">
        <v>2</v>
      </c>
      <c r="AQ92">
        <v>1</v>
      </c>
      <c r="AR92" t="s">
        <v>19</v>
      </c>
      <c r="AS92">
        <v>1</v>
      </c>
      <c r="AT92">
        <v>4</v>
      </c>
      <c r="AU92">
        <v>2</v>
      </c>
      <c r="AV92">
        <v>1</v>
      </c>
      <c r="AW92">
        <v>1</v>
      </c>
      <c r="AX92">
        <v>33</v>
      </c>
      <c r="AY92" t="s">
        <v>19</v>
      </c>
      <c r="AZ92">
        <v>17</v>
      </c>
      <c r="BA92">
        <v>16</v>
      </c>
      <c r="BB92">
        <v>19</v>
      </c>
      <c r="BC92">
        <v>9</v>
      </c>
      <c r="BD92">
        <v>10</v>
      </c>
      <c r="BE92" t="s">
        <v>19</v>
      </c>
      <c r="BF92">
        <v>2</v>
      </c>
      <c r="BG92">
        <v>2</v>
      </c>
      <c r="BH92" t="s">
        <v>19</v>
      </c>
      <c r="BI92" t="s">
        <v>19</v>
      </c>
      <c r="BJ92">
        <v>15</v>
      </c>
      <c r="BK92">
        <v>7</v>
      </c>
      <c r="BL92">
        <v>5</v>
      </c>
      <c r="BM92">
        <v>3</v>
      </c>
      <c r="BN92">
        <v>29</v>
      </c>
      <c r="BO92">
        <v>14</v>
      </c>
      <c r="BP92">
        <v>13</v>
      </c>
      <c r="BQ92">
        <v>2</v>
      </c>
      <c r="BR92">
        <v>6</v>
      </c>
      <c r="BS92">
        <v>4</v>
      </c>
      <c r="BT92">
        <v>2</v>
      </c>
      <c r="BU92" t="s">
        <v>19</v>
      </c>
      <c r="BV92">
        <v>638</v>
      </c>
      <c r="BW92">
        <v>241</v>
      </c>
      <c r="BX92">
        <v>191</v>
      </c>
      <c r="BY92">
        <v>206</v>
      </c>
      <c r="BZ92">
        <v>309</v>
      </c>
      <c r="CA92">
        <v>124</v>
      </c>
      <c r="CB92">
        <v>121</v>
      </c>
      <c r="CC92">
        <v>64</v>
      </c>
      <c r="CD92">
        <v>60</v>
      </c>
      <c r="CE92">
        <v>16</v>
      </c>
      <c r="CF92">
        <v>22</v>
      </c>
      <c r="CG92">
        <v>22</v>
      </c>
    </row>
    <row r="93" spans="1:85">
      <c r="A93" t="s">
        <v>846</v>
      </c>
      <c r="B93">
        <v>554</v>
      </c>
      <c r="C93">
        <v>189</v>
      </c>
      <c r="D93">
        <v>163</v>
      </c>
      <c r="E93">
        <v>202</v>
      </c>
      <c r="F93">
        <v>18</v>
      </c>
      <c r="G93" t="s">
        <v>19</v>
      </c>
      <c r="H93" t="s">
        <v>19</v>
      </c>
      <c r="I93">
        <v>18</v>
      </c>
      <c r="J93">
        <v>29</v>
      </c>
      <c r="K93">
        <v>10</v>
      </c>
      <c r="L93">
        <v>6</v>
      </c>
      <c r="M93">
        <v>13</v>
      </c>
      <c r="N93">
        <v>37</v>
      </c>
      <c r="O93">
        <v>5</v>
      </c>
      <c r="P93">
        <v>14</v>
      </c>
      <c r="Q93">
        <v>18</v>
      </c>
      <c r="R93">
        <v>23</v>
      </c>
      <c r="S93">
        <v>2</v>
      </c>
      <c r="T93">
        <v>8</v>
      </c>
      <c r="U93">
        <v>13</v>
      </c>
      <c r="V93">
        <v>3</v>
      </c>
      <c r="W93" t="s">
        <v>19</v>
      </c>
      <c r="X93">
        <v>2</v>
      </c>
      <c r="Y93">
        <v>1</v>
      </c>
      <c r="Z93">
        <v>1</v>
      </c>
      <c r="AA93" t="s">
        <v>19</v>
      </c>
      <c r="AB93" t="s">
        <v>19</v>
      </c>
      <c r="AC93">
        <v>1</v>
      </c>
      <c r="AD93" t="s">
        <v>19</v>
      </c>
      <c r="AE93" t="s">
        <v>19</v>
      </c>
      <c r="AF93" t="s">
        <v>19</v>
      </c>
      <c r="AG93" t="s">
        <v>19</v>
      </c>
      <c r="AH93">
        <v>6</v>
      </c>
      <c r="AI93" t="s">
        <v>19</v>
      </c>
      <c r="AJ93">
        <v>1</v>
      </c>
      <c r="AK93">
        <v>5</v>
      </c>
      <c r="AL93">
        <v>11</v>
      </c>
      <c r="AM93">
        <v>1</v>
      </c>
      <c r="AN93">
        <v>5</v>
      </c>
      <c r="AO93">
        <v>5</v>
      </c>
      <c r="AP93">
        <v>1</v>
      </c>
      <c r="AQ93" t="s">
        <v>19</v>
      </c>
      <c r="AR93" t="s">
        <v>19</v>
      </c>
      <c r="AS93">
        <v>1</v>
      </c>
      <c r="AT93">
        <v>1</v>
      </c>
      <c r="AU93">
        <v>1</v>
      </c>
      <c r="AV93" t="s">
        <v>19</v>
      </c>
      <c r="AW93" t="s">
        <v>19</v>
      </c>
      <c r="AX93">
        <v>22</v>
      </c>
      <c r="AY93">
        <v>2</v>
      </c>
      <c r="AZ93">
        <v>8</v>
      </c>
      <c r="BA93">
        <v>12</v>
      </c>
      <c r="BB93">
        <v>6</v>
      </c>
      <c r="BC93">
        <v>2</v>
      </c>
      <c r="BD93">
        <v>4</v>
      </c>
      <c r="BE93" t="s">
        <v>19</v>
      </c>
      <c r="BF93">
        <v>4</v>
      </c>
      <c r="BG93">
        <v>4</v>
      </c>
      <c r="BH93" t="s">
        <v>19</v>
      </c>
      <c r="BI93" t="s">
        <v>19</v>
      </c>
      <c r="BJ93">
        <v>9</v>
      </c>
      <c r="BK93">
        <v>3</v>
      </c>
      <c r="BL93">
        <v>6</v>
      </c>
      <c r="BM93" t="s">
        <v>19</v>
      </c>
      <c r="BN93">
        <v>18</v>
      </c>
      <c r="BO93">
        <v>10</v>
      </c>
      <c r="BP93">
        <v>8</v>
      </c>
      <c r="BQ93" t="s">
        <v>19</v>
      </c>
      <c r="BR93">
        <v>6</v>
      </c>
      <c r="BS93">
        <v>2</v>
      </c>
      <c r="BT93">
        <v>4</v>
      </c>
      <c r="BU93" t="s">
        <v>19</v>
      </c>
      <c r="BV93">
        <v>323</v>
      </c>
      <c r="BW93">
        <v>143</v>
      </c>
      <c r="BX93">
        <v>88</v>
      </c>
      <c r="BY93">
        <v>92</v>
      </c>
      <c r="BZ93">
        <v>133</v>
      </c>
      <c r="CA93">
        <v>67</v>
      </c>
      <c r="CB93">
        <v>42</v>
      </c>
      <c r="CC93">
        <v>24</v>
      </c>
      <c r="CD93">
        <v>65</v>
      </c>
      <c r="CE93">
        <v>8</v>
      </c>
      <c r="CF93">
        <v>21</v>
      </c>
      <c r="CG93">
        <v>36</v>
      </c>
    </row>
    <row r="94" spans="1:85">
      <c r="A94" t="s">
        <v>845</v>
      </c>
      <c r="B94">
        <v>861</v>
      </c>
      <c r="C94">
        <v>328</v>
      </c>
      <c r="D94">
        <v>214</v>
      </c>
      <c r="E94">
        <v>319</v>
      </c>
      <c r="F94">
        <v>32</v>
      </c>
      <c r="G94" t="s">
        <v>19</v>
      </c>
      <c r="H94">
        <v>2</v>
      </c>
      <c r="I94">
        <v>30</v>
      </c>
      <c r="J94">
        <v>41</v>
      </c>
      <c r="K94">
        <v>18</v>
      </c>
      <c r="L94">
        <v>8</v>
      </c>
      <c r="M94">
        <v>15</v>
      </c>
      <c r="N94">
        <v>28</v>
      </c>
      <c r="O94">
        <v>8</v>
      </c>
      <c r="P94">
        <v>5</v>
      </c>
      <c r="Q94">
        <v>15</v>
      </c>
      <c r="R94">
        <v>26</v>
      </c>
      <c r="S94">
        <v>6</v>
      </c>
      <c r="T94">
        <v>6</v>
      </c>
      <c r="U94">
        <v>14</v>
      </c>
      <c r="V94">
        <v>6</v>
      </c>
      <c r="W94" t="s">
        <v>19</v>
      </c>
      <c r="X94" t="s">
        <v>19</v>
      </c>
      <c r="Y94">
        <v>6</v>
      </c>
      <c r="Z94">
        <v>1</v>
      </c>
      <c r="AA94" t="s">
        <v>19</v>
      </c>
      <c r="AB94" t="s">
        <v>19</v>
      </c>
      <c r="AC94">
        <v>1</v>
      </c>
      <c r="AD94">
        <v>1</v>
      </c>
      <c r="AE94" t="s">
        <v>19</v>
      </c>
      <c r="AF94" t="s">
        <v>19</v>
      </c>
      <c r="AG94">
        <v>1</v>
      </c>
      <c r="AH94">
        <v>4</v>
      </c>
      <c r="AI94">
        <v>1</v>
      </c>
      <c r="AJ94">
        <v>1</v>
      </c>
      <c r="AK94">
        <v>2</v>
      </c>
      <c r="AL94">
        <v>3</v>
      </c>
      <c r="AM94" t="s">
        <v>19</v>
      </c>
      <c r="AN94">
        <v>1</v>
      </c>
      <c r="AO94">
        <v>2</v>
      </c>
      <c r="AP94">
        <v>2</v>
      </c>
      <c r="AQ94">
        <v>1</v>
      </c>
      <c r="AR94">
        <v>1</v>
      </c>
      <c r="AS94" t="s">
        <v>19</v>
      </c>
      <c r="AT94">
        <v>9</v>
      </c>
      <c r="AU94">
        <v>4</v>
      </c>
      <c r="AV94">
        <v>3</v>
      </c>
      <c r="AW94">
        <v>2</v>
      </c>
      <c r="AX94">
        <v>43</v>
      </c>
      <c r="AY94">
        <v>5</v>
      </c>
      <c r="AZ94">
        <v>10</v>
      </c>
      <c r="BA94">
        <v>28</v>
      </c>
      <c r="BB94">
        <v>15</v>
      </c>
      <c r="BC94">
        <v>6</v>
      </c>
      <c r="BD94">
        <v>8</v>
      </c>
      <c r="BE94">
        <v>1</v>
      </c>
      <c r="BF94">
        <v>3</v>
      </c>
      <c r="BG94">
        <v>1</v>
      </c>
      <c r="BH94">
        <v>1</v>
      </c>
      <c r="BI94">
        <v>1</v>
      </c>
      <c r="BJ94">
        <v>14</v>
      </c>
      <c r="BK94">
        <v>8</v>
      </c>
      <c r="BL94">
        <v>6</v>
      </c>
      <c r="BM94" t="s">
        <v>19</v>
      </c>
      <c r="BN94">
        <v>29</v>
      </c>
      <c r="BO94">
        <v>14</v>
      </c>
      <c r="BP94">
        <v>12</v>
      </c>
      <c r="BQ94">
        <v>3</v>
      </c>
      <c r="BR94">
        <v>5</v>
      </c>
      <c r="BS94">
        <v>4</v>
      </c>
      <c r="BT94">
        <v>1</v>
      </c>
      <c r="BU94" t="s">
        <v>19</v>
      </c>
      <c r="BV94">
        <v>517</v>
      </c>
      <c r="BW94">
        <v>239</v>
      </c>
      <c r="BX94">
        <v>130</v>
      </c>
      <c r="BY94">
        <v>148</v>
      </c>
      <c r="BZ94">
        <v>302</v>
      </c>
      <c r="CA94">
        <v>166</v>
      </c>
      <c r="CB94">
        <v>80</v>
      </c>
      <c r="CC94">
        <v>56</v>
      </c>
      <c r="CD94">
        <v>113</v>
      </c>
      <c r="CE94">
        <v>23</v>
      </c>
      <c r="CF94">
        <v>26</v>
      </c>
      <c r="CG94">
        <v>64</v>
      </c>
    </row>
    <row r="95" spans="1:85">
      <c r="A95" t="s">
        <v>844</v>
      </c>
      <c r="B95">
        <v>912</v>
      </c>
      <c r="C95">
        <v>83</v>
      </c>
      <c r="D95">
        <v>526</v>
      </c>
      <c r="E95">
        <v>303</v>
      </c>
      <c r="F95">
        <v>22</v>
      </c>
      <c r="G95" t="s">
        <v>19</v>
      </c>
      <c r="H95" t="s">
        <v>19</v>
      </c>
      <c r="I95">
        <v>22</v>
      </c>
      <c r="J95">
        <v>60</v>
      </c>
      <c r="K95">
        <v>3</v>
      </c>
      <c r="L95">
        <v>29</v>
      </c>
      <c r="M95">
        <v>28</v>
      </c>
      <c r="N95">
        <v>17</v>
      </c>
      <c r="O95" t="s">
        <v>19</v>
      </c>
      <c r="P95">
        <v>8</v>
      </c>
      <c r="Q95">
        <v>9</v>
      </c>
      <c r="R95">
        <v>27</v>
      </c>
      <c r="S95" t="s">
        <v>19</v>
      </c>
      <c r="T95">
        <v>15</v>
      </c>
      <c r="U95">
        <v>12</v>
      </c>
      <c r="V95">
        <v>4</v>
      </c>
      <c r="W95" t="s">
        <v>19</v>
      </c>
      <c r="X95" t="s">
        <v>19</v>
      </c>
      <c r="Y95">
        <v>4</v>
      </c>
      <c r="Z95" t="s">
        <v>19</v>
      </c>
      <c r="AA95" t="s">
        <v>19</v>
      </c>
      <c r="AB95" t="s">
        <v>19</v>
      </c>
      <c r="AC95" t="s">
        <v>19</v>
      </c>
      <c r="AD95">
        <v>1</v>
      </c>
      <c r="AE95" t="s">
        <v>19</v>
      </c>
      <c r="AF95">
        <v>1</v>
      </c>
      <c r="AG95" t="s">
        <v>19</v>
      </c>
      <c r="AH95">
        <v>17</v>
      </c>
      <c r="AI95" t="s">
        <v>19</v>
      </c>
      <c r="AJ95">
        <v>11</v>
      </c>
      <c r="AK95">
        <v>6</v>
      </c>
      <c r="AL95">
        <v>2</v>
      </c>
      <c r="AM95" t="s">
        <v>19</v>
      </c>
      <c r="AN95">
        <v>1</v>
      </c>
      <c r="AO95">
        <v>1</v>
      </c>
      <c r="AP95" t="s">
        <v>19</v>
      </c>
      <c r="AQ95" t="s">
        <v>19</v>
      </c>
      <c r="AR95" t="s">
        <v>19</v>
      </c>
      <c r="AS95" t="s">
        <v>19</v>
      </c>
      <c r="AT95">
        <v>3</v>
      </c>
      <c r="AU95" t="s">
        <v>19</v>
      </c>
      <c r="AV95">
        <v>2</v>
      </c>
      <c r="AW95">
        <v>1</v>
      </c>
      <c r="AX95">
        <v>60</v>
      </c>
      <c r="AY95">
        <v>2</v>
      </c>
      <c r="AZ95">
        <v>19</v>
      </c>
      <c r="BA95">
        <v>39</v>
      </c>
      <c r="BB95">
        <v>16</v>
      </c>
      <c r="BC95" t="s">
        <v>19</v>
      </c>
      <c r="BD95">
        <v>16</v>
      </c>
      <c r="BE95" t="s">
        <v>19</v>
      </c>
      <c r="BF95">
        <v>4</v>
      </c>
      <c r="BG95" t="s">
        <v>19</v>
      </c>
      <c r="BH95">
        <v>4</v>
      </c>
      <c r="BI95" t="s">
        <v>19</v>
      </c>
      <c r="BJ95">
        <v>27</v>
      </c>
      <c r="BK95" t="s">
        <v>19</v>
      </c>
      <c r="BL95">
        <v>27</v>
      </c>
      <c r="BM95" t="s">
        <v>19</v>
      </c>
      <c r="BN95">
        <v>28</v>
      </c>
      <c r="BO95">
        <v>7</v>
      </c>
      <c r="BP95">
        <v>21</v>
      </c>
      <c r="BQ95" t="s">
        <v>19</v>
      </c>
      <c r="BR95">
        <v>7</v>
      </c>
      <c r="BS95" t="s">
        <v>19</v>
      </c>
      <c r="BT95">
        <v>7</v>
      </c>
      <c r="BU95" t="s">
        <v>19</v>
      </c>
      <c r="BV95">
        <v>526</v>
      </c>
      <c r="BW95">
        <v>67</v>
      </c>
      <c r="BX95">
        <v>342</v>
      </c>
      <c r="BY95">
        <v>117</v>
      </c>
      <c r="BZ95">
        <v>317</v>
      </c>
      <c r="CA95">
        <v>49</v>
      </c>
      <c r="CB95">
        <v>224</v>
      </c>
      <c r="CC95">
        <v>44</v>
      </c>
      <c r="CD95">
        <v>125</v>
      </c>
      <c r="CE95">
        <v>4</v>
      </c>
      <c r="CF95">
        <v>45</v>
      </c>
      <c r="CG95">
        <v>76</v>
      </c>
    </row>
    <row r="96" spans="1:85">
      <c r="A96" t="s">
        <v>843</v>
      </c>
      <c r="B96">
        <v>1106</v>
      </c>
      <c r="C96">
        <v>345</v>
      </c>
      <c r="D96">
        <v>406</v>
      </c>
      <c r="E96">
        <v>355</v>
      </c>
      <c r="F96">
        <v>55</v>
      </c>
      <c r="G96" t="s">
        <v>19</v>
      </c>
      <c r="H96">
        <v>2</v>
      </c>
      <c r="I96">
        <v>53</v>
      </c>
      <c r="J96">
        <v>60</v>
      </c>
      <c r="K96">
        <v>17</v>
      </c>
      <c r="L96">
        <v>23</v>
      </c>
      <c r="M96">
        <v>20</v>
      </c>
      <c r="N96">
        <v>36</v>
      </c>
      <c r="O96">
        <v>11</v>
      </c>
      <c r="P96">
        <v>11</v>
      </c>
      <c r="Q96">
        <v>14</v>
      </c>
      <c r="R96">
        <v>51</v>
      </c>
      <c r="S96">
        <v>10</v>
      </c>
      <c r="T96">
        <v>20</v>
      </c>
      <c r="U96">
        <v>21</v>
      </c>
      <c r="V96">
        <v>2</v>
      </c>
      <c r="W96">
        <v>1</v>
      </c>
      <c r="X96" t="s">
        <v>19</v>
      </c>
      <c r="Y96">
        <v>1</v>
      </c>
      <c r="Z96">
        <v>3</v>
      </c>
      <c r="AA96" t="s">
        <v>19</v>
      </c>
      <c r="AB96">
        <v>3</v>
      </c>
      <c r="AC96" t="s">
        <v>19</v>
      </c>
      <c r="AD96">
        <v>1</v>
      </c>
      <c r="AE96" t="s">
        <v>19</v>
      </c>
      <c r="AF96">
        <v>1</v>
      </c>
      <c r="AG96" t="s">
        <v>19</v>
      </c>
      <c r="AH96">
        <v>26</v>
      </c>
      <c r="AI96">
        <v>2</v>
      </c>
      <c r="AJ96">
        <v>13</v>
      </c>
      <c r="AK96">
        <v>11</v>
      </c>
      <c r="AL96">
        <v>12</v>
      </c>
      <c r="AM96">
        <v>3</v>
      </c>
      <c r="AN96">
        <v>2</v>
      </c>
      <c r="AO96">
        <v>7</v>
      </c>
      <c r="AP96">
        <v>6</v>
      </c>
      <c r="AQ96">
        <v>3</v>
      </c>
      <c r="AR96">
        <v>1</v>
      </c>
      <c r="AS96">
        <v>2</v>
      </c>
      <c r="AT96">
        <v>1</v>
      </c>
      <c r="AU96">
        <v>1</v>
      </c>
      <c r="AV96" t="s">
        <v>19</v>
      </c>
      <c r="AW96" t="s">
        <v>19</v>
      </c>
      <c r="AX96">
        <v>55</v>
      </c>
      <c r="AY96">
        <v>12</v>
      </c>
      <c r="AZ96">
        <v>20</v>
      </c>
      <c r="BA96">
        <v>23</v>
      </c>
      <c r="BB96">
        <v>22</v>
      </c>
      <c r="BC96">
        <v>5</v>
      </c>
      <c r="BD96">
        <v>15</v>
      </c>
      <c r="BE96">
        <v>2</v>
      </c>
      <c r="BF96">
        <v>19</v>
      </c>
      <c r="BG96">
        <v>5</v>
      </c>
      <c r="BH96">
        <v>11</v>
      </c>
      <c r="BI96">
        <v>3</v>
      </c>
      <c r="BJ96">
        <v>15</v>
      </c>
      <c r="BK96">
        <v>1</v>
      </c>
      <c r="BL96">
        <v>14</v>
      </c>
      <c r="BM96" t="s">
        <v>19</v>
      </c>
      <c r="BN96">
        <v>79</v>
      </c>
      <c r="BO96">
        <v>16</v>
      </c>
      <c r="BP96">
        <v>52</v>
      </c>
      <c r="BQ96">
        <v>11</v>
      </c>
      <c r="BR96">
        <v>16</v>
      </c>
      <c r="BS96">
        <v>2</v>
      </c>
      <c r="BT96">
        <v>12</v>
      </c>
      <c r="BU96">
        <v>2</v>
      </c>
      <c r="BV96">
        <v>632</v>
      </c>
      <c r="BW96">
        <v>256</v>
      </c>
      <c r="BX96">
        <v>210</v>
      </c>
      <c r="BY96">
        <v>166</v>
      </c>
      <c r="BZ96">
        <v>384</v>
      </c>
      <c r="CA96">
        <v>166</v>
      </c>
      <c r="CB96">
        <v>158</v>
      </c>
      <c r="CC96">
        <v>60</v>
      </c>
      <c r="CD96">
        <v>82</v>
      </c>
      <c r="CE96">
        <v>12</v>
      </c>
      <c r="CF96">
        <v>28</v>
      </c>
      <c r="CG96">
        <v>42</v>
      </c>
    </row>
    <row r="97" spans="1:85">
      <c r="A97" t="s">
        <v>842</v>
      </c>
      <c r="B97">
        <v>1096</v>
      </c>
      <c r="C97">
        <v>562</v>
      </c>
      <c r="D97">
        <v>345</v>
      </c>
      <c r="E97">
        <v>189</v>
      </c>
      <c r="F97">
        <v>34</v>
      </c>
      <c r="G97">
        <v>1</v>
      </c>
      <c r="H97">
        <v>4</v>
      </c>
      <c r="I97">
        <v>29</v>
      </c>
      <c r="J97">
        <v>68</v>
      </c>
      <c r="K97">
        <v>31</v>
      </c>
      <c r="L97">
        <v>15</v>
      </c>
      <c r="M97">
        <v>22</v>
      </c>
      <c r="N97">
        <v>44</v>
      </c>
      <c r="O97">
        <v>14</v>
      </c>
      <c r="P97">
        <v>19</v>
      </c>
      <c r="Q97">
        <v>11</v>
      </c>
      <c r="R97">
        <v>34</v>
      </c>
      <c r="S97">
        <v>5</v>
      </c>
      <c r="T97">
        <v>16</v>
      </c>
      <c r="U97">
        <v>13</v>
      </c>
      <c r="V97">
        <v>7</v>
      </c>
      <c r="W97">
        <v>1</v>
      </c>
      <c r="X97">
        <v>2</v>
      </c>
      <c r="Y97">
        <v>4</v>
      </c>
      <c r="Z97">
        <v>2</v>
      </c>
      <c r="AA97" t="s">
        <v>19</v>
      </c>
      <c r="AB97" t="s">
        <v>19</v>
      </c>
      <c r="AC97">
        <v>2</v>
      </c>
      <c r="AD97" t="s">
        <v>19</v>
      </c>
      <c r="AE97" t="s">
        <v>19</v>
      </c>
      <c r="AF97" t="s">
        <v>19</v>
      </c>
      <c r="AG97" t="s">
        <v>19</v>
      </c>
      <c r="AH97">
        <v>14</v>
      </c>
      <c r="AI97">
        <v>3</v>
      </c>
      <c r="AJ97">
        <v>6</v>
      </c>
      <c r="AK97">
        <v>5</v>
      </c>
      <c r="AL97">
        <v>9</v>
      </c>
      <c r="AM97">
        <v>1</v>
      </c>
      <c r="AN97">
        <v>6</v>
      </c>
      <c r="AO97">
        <v>2</v>
      </c>
      <c r="AP97">
        <v>1</v>
      </c>
      <c r="AQ97" t="s">
        <v>19</v>
      </c>
      <c r="AR97">
        <v>1</v>
      </c>
      <c r="AS97" t="s">
        <v>19</v>
      </c>
      <c r="AT97">
        <v>1</v>
      </c>
      <c r="AU97" t="s">
        <v>19</v>
      </c>
      <c r="AV97">
        <v>1</v>
      </c>
      <c r="AW97" t="s">
        <v>19</v>
      </c>
      <c r="AX97">
        <v>36</v>
      </c>
      <c r="AY97">
        <v>18</v>
      </c>
      <c r="AZ97">
        <v>8</v>
      </c>
      <c r="BA97">
        <v>10</v>
      </c>
      <c r="BB97">
        <v>18</v>
      </c>
      <c r="BC97">
        <v>5</v>
      </c>
      <c r="BD97">
        <v>12</v>
      </c>
      <c r="BE97">
        <v>1</v>
      </c>
      <c r="BF97">
        <v>8</v>
      </c>
      <c r="BG97">
        <v>2</v>
      </c>
      <c r="BH97">
        <v>3</v>
      </c>
      <c r="BI97">
        <v>3</v>
      </c>
      <c r="BJ97">
        <v>31</v>
      </c>
      <c r="BK97">
        <v>6</v>
      </c>
      <c r="BL97">
        <v>24</v>
      </c>
      <c r="BM97">
        <v>1</v>
      </c>
      <c r="BN97">
        <v>53</v>
      </c>
      <c r="BO97">
        <v>25</v>
      </c>
      <c r="BP97">
        <v>22</v>
      </c>
      <c r="BQ97">
        <v>6</v>
      </c>
      <c r="BR97">
        <v>18</v>
      </c>
      <c r="BS97">
        <v>11</v>
      </c>
      <c r="BT97">
        <v>7</v>
      </c>
      <c r="BU97" t="s">
        <v>19</v>
      </c>
      <c r="BV97">
        <v>701</v>
      </c>
      <c r="BW97">
        <v>429</v>
      </c>
      <c r="BX97">
        <v>188</v>
      </c>
      <c r="BY97">
        <v>84</v>
      </c>
      <c r="BZ97">
        <v>430</v>
      </c>
      <c r="CA97">
        <v>266</v>
      </c>
      <c r="CB97">
        <v>130</v>
      </c>
      <c r="CC97">
        <v>34</v>
      </c>
      <c r="CD97">
        <v>69</v>
      </c>
      <c r="CE97">
        <v>26</v>
      </c>
      <c r="CF97">
        <v>34</v>
      </c>
      <c r="CG97">
        <v>9</v>
      </c>
    </row>
    <row r="98" spans="1:85">
      <c r="A98" t="s">
        <v>841</v>
      </c>
      <c r="B98">
        <v>1224</v>
      </c>
      <c r="C98">
        <v>279</v>
      </c>
      <c r="D98">
        <v>548</v>
      </c>
      <c r="E98">
        <v>397</v>
      </c>
      <c r="F98">
        <v>47</v>
      </c>
      <c r="G98" t="s">
        <v>19</v>
      </c>
      <c r="H98" t="s">
        <v>19</v>
      </c>
      <c r="I98">
        <v>47</v>
      </c>
      <c r="J98">
        <v>85</v>
      </c>
      <c r="K98">
        <v>20</v>
      </c>
      <c r="L98">
        <v>34</v>
      </c>
      <c r="M98">
        <v>31</v>
      </c>
      <c r="N98">
        <v>35</v>
      </c>
      <c r="O98">
        <v>6</v>
      </c>
      <c r="P98">
        <v>12</v>
      </c>
      <c r="Q98">
        <v>17</v>
      </c>
      <c r="R98">
        <v>34</v>
      </c>
      <c r="S98">
        <v>5</v>
      </c>
      <c r="T98">
        <v>18</v>
      </c>
      <c r="U98">
        <v>11</v>
      </c>
      <c r="V98">
        <v>4</v>
      </c>
      <c r="W98">
        <v>1</v>
      </c>
      <c r="X98">
        <v>1</v>
      </c>
      <c r="Y98">
        <v>2</v>
      </c>
      <c r="Z98">
        <v>3</v>
      </c>
      <c r="AA98" t="s">
        <v>19</v>
      </c>
      <c r="AB98">
        <v>3</v>
      </c>
      <c r="AC98" t="s">
        <v>19</v>
      </c>
      <c r="AD98" t="s">
        <v>19</v>
      </c>
      <c r="AE98" t="s">
        <v>19</v>
      </c>
      <c r="AF98" t="s">
        <v>19</v>
      </c>
      <c r="AG98" t="s">
        <v>19</v>
      </c>
      <c r="AH98">
        <v>14</v>
      </c>
      <c r="AI98">
        <v>2</v>
      </c>
      <c r="AJ98">
        <v>9</v>
      </c>
      <c r="AK98">
        <v>3</v>
      </c>
      <c r="AL98">
        <v>10</v>
      </c>
      <c r="AM98">
        <v>2</v>
      </c>
      <c r="AN98">
        <v>4</v>
      </c>
      <c r="AO98">
        <v>4</v>
      </c>
      <c r="AP98">
        <v>2</v>
      </c>
      <c r="AQ98" t="s">
        <v>19</v>
      </c>
      <c r="AR98">
        <v>1</v>
      </c>
      <c r="AS98">
        <v>1</v>
      </c>
      <c r="AT98">
        <v>1</v>
      </c>
      <c r="AU98" t="s">
        <v>19</v>
      </c>
      <c r="AV98" t="s">
        <v>19</v>
      </c>
      <c r="AW98">
        <v>1</v>
      </c>
      <c r="AX98">
        <v>44</v>
      </c>
      <c r="AY98">
        <v>6</v>
      </c>
      <c r="AZ98">
        <v>18</v>
      </c>
      <c r="BA98">
        <v>20</v>
      </c>
      <c r="BB98">
        <v>28</v>
      </c>
      <c r="BC98">
        <v>6</v>
      </c>
      <c r="BD98">
        <v>20</v>
      </c>
      <c r="BE98">
        <v>2</v>
      </c>
      <c r="BF98">
        <v>11</v>
      </c>
      <c r="BG98">
        <v>3</v>
      </c>
      <c r="BH98">
        <v>5</v>
      </c>
      <c r="BI98">
        <v>3</v>
      </c>
      <c r="BJ98">
        <v>24</v>
      </c>
      <c r="BK98">
        <v>3</v>
      </c>
      <c r="BL98">
        <v>20</v>
      </c>
      <c r="BM98">
        <v>1</v>
      </c>
      <c r="BN98">
        <v>54</v>
      </c>
      <c r="BO98">
        <v>18</v>
      </c>
      <c r="BP98">
        <v>36</v>
      </c>
      <c r="BQ98" t="s">
        <v>19</v>
      </c>
      <c r="BR98">
        <v>19</v>
      </c>
      <c r="BS98">
        <v>5</v>
      </c>
      <c r="BT98">
        <v>14</v>
      </c>
      <c r="BU98" t="s">
        <v>19</v>
      </c>
      <c r="BV98">
        <v>732</v>
      </c>
      <c r="BW98">
        <v>202</v>
      </c>
      <c r="BX98">
        <v>333</v>
      </c>
      <c r="BY98">
        <v>197</v>
      </c>
      <c r="BZ98">
        <v>448</v>
      </c>
      <c r="CA98">
        <v>141</v>
      </c>
      <c r="CB98">
        <v>240</v>
      </c>
      <c r="CC98">
        <v>67</v>
      </c>
      <c r="CD98">
        <v>130</v>
      </c>
      <c r="CE98">
        <v>10</v>
      </c>
      <c r="CF98">
        <v>52</v>
      </c>
      <c r="CG98">
        <v>68</v>
      </c>
    </row>
    <row r="99" spans="1:85">
      <c r="A99" t="s">
        <v>840</v>
      </c>
      <c r="B99">
        <v>872</v>
      </c>
      <c r="C99">
        <v>323</v>
      </c>
      <c r="D99">
        <v>274</v>
      </c>
      <c r="E99">
        <v>275</v>
      </c>
      <c r="F99">
        <v>34</v>
      </c>
      <c r="G99">
        <v>1</v>
      </c>
      <c r="H99">
        <v>1</v>
      </c>
      <c r="I99">
        <v>32</v>
      </c>
      <c r="J99">
        <v>35</v>
      </c>
      <c r="K99">
        <v>13</v>
      </c>
      <c r="L99">
        <v>10</v>
      </c>
      <c r="M99">
        <v>12</v>
      </c>
      <c r="N99">
        <v>50</v>
      </c>
      <c r="O99">
        <v>12</v>
      </c>
      <c r="P99">
        <v>18</v>
      </c>
      <c r="Q99">
        <v>20</v>
      </c>
      <c r="R99">
        <v>27</v>
      </c>
      <c r="S99">
        <v>4</v>
      </c>
      <c r="T99">
        <v>14</v>
      </c>
      <c r="U99">
        <v>9</v>
      </c>
      <c r="V99">
        <v>1</v>
      </c>
      <c r="W99">
        <v>1</v>
      </c>
      <c r="X99" t="s">
        <v>19</v>
      </c>
      <c r="Y99" t="s">
        <v>19</v>
      </c>
      <c r="Z99">
        <v>1</v>
      </c>
      <c r="AA99">
        <v>1</v>
      </c>
      <c r="AB99" t="s">
        <v>19</v>
      </c>
      <c r="AC99" t="s">
        <v>19</v>
      </c>
      <c r="AD99" t="s">
        <v>19</v>
      </c>
      <c r="AE99" t="s">
        <v>19</v>
      </c>
      <c r="AF99" t="s">
        <v>19</v>
      </c>
      <c r="AG99" t="s">
        <v>19</v>
      </c>
      <c r="AH99">
        <v>7</v>
      </c>
      <c r="AI99" t="s">
        <v>19</v>
      </c>
      <c r="AJ99">
        <v>4</v>
      </c>
      <c r="AK99">
        <v>3</v>
      </c>
      <c r="AL99">
        <v>16</v>
      </c>
      <c r="AM99">
        <v>2</v>
      </c>
      <c r="AN99">
        <v>9</v>
      </c>
      <c r="AO99">
        <v>5</v>
      </c>
      <c r="AP99">
        <v>2</v>
      </c>
      <c r="AQ99" t="s">
        <v>19</v>
      </c>
      <c r="AR99">
        <v>1</v>
      </c>
      <c r="AS99">
        <v>1</v>
      </c>
      <c r="AT99" t="s">
        <v>19</v>
      </c>
      <c r="AU99" t="s">
        <v>19</v>
      </c>
      <c r="AV99" t="s">
        <v>19</v>
      </c>
      <c r="AW99" t="s">
        <v>19</v>
      </c>
      <c r="AX99">
        <v>17</v>
      </c>
      <c r="AY99">
        <v>9</v>
      </c>
      <c r="AZ99">
        <v>1</v>
      </c>
      <c r="BA99">
        <v>7</v>
      </c>
      <c r="BB99">
        <v>18</v>
      </c>
      <c r="BC99">
        <v>6</v>
      </c>
      <c r="BD99">
        <v>11</v>
      </c>
      <c r="BE99">
        <v>1</v>
      </c>
      <c r="BF99">
        <v>14</v>
      </c>
      <c r="BG99">
        <v>5</v>
      </c>
      <c r="BH99">
        <v>2</v>
      </c>
      <c r="BI99">
        <v>7</v>
      </c>
      <c r="BJ99">
        <v>13</v>
      </c>
      <c r="BK99">
        <v>3</v>
      </c>
      <c r="BL99">
        <v>10</v>
      </c>
      <c r="BM99" t="s">
        <v>19</v>
      </c>
      <c r="BN99">
        <v>47</v>
      </c>
      <c r="BO99">
        <v>16</v>
      </c>
      <c r="BP99">
        <v>31</v>
      </c>
      <c r="BQ99" t="s">
        <v>19</v>
      </c>
      <c r="BR99">
        <v>12</v>
      </c>
      <c r="BS99">
        <v>8</v>
      </c>
      <c r="BT99">
        <v>4</v>
      </c>
      <c r="BU99" t="s">
        <v>19</v>
      </c>
      <c r="BV99">
        <v>559</v>
      </c>
      <c r="BW99">
        <v>239</v>
      </c>
      <c r="BX99">
        <v>160</v>
      </c>
      <c r="BY99">
        <v>160</v>
      </c>
      <c r="BZ99">
        <v>208</v>
      </c>
      <c r="CA99">
        <v>86</v>
      </c>
      <c r="CB99">
        <v>85</v>
      </c>
      <c r="CC99">
        <v>37</v>
      </c>
      <c r="CD99">
        <v>58</v>
      </c>
      <c r="CE99">
        <v>15</v>
      </c>
      <c r="CF99">
        <v>16</v>
      </c>
      <c r="CG99">
        <v>27</v>
      </c>
    </row>
    <row r="100" spans="1:85">
      <c r="A100" t="s">
        <v>839</v>
      </c>
      <c r="B100">
        <v>532</v>
      </c>
      <c r="C100">
        <v>150</v>
      </c>
      <c r="D100">
        <v>239</v>
      </c>
      <c r="E100">
        <v>143</v>
      </c>
      <c r="F100">
        <v>19</v>
      </c>
      <c r="G100" t="s">
        <v>19</v>
      </c>
      <c r="H100">
        <v>1</v>
      </c>
      <c r="I100">
        <v>18</v>
      </c>
      <c r="J100">
        <v>32</v>
      </c>
      <c r="K100">
        <v>3</v>
      </c>
      <c r="L100">
        <v>15</v>
      </c>
      <c r="M100">
        <v>14</v>
      </c>
      <c r="N100">
        <v>27</v>
      </c>
      <c r="O100">
        <v>5</v>
      </c>
      <c r="P100">
        <v>12</v>
      </c>
      <c r="Q100">
        <v>10</v>
      </c>
      <c r="R100">
        <v>19</v>
      </c>
      <c r="S100">
        <v>2</v>
      </c>
      <c r="T100">
        <v>12</v>
      </c>
      <c r="U100">
        <v>5</v>
      </c>
      <c r="V100">
        <v>5</v>
      </c>
      <c r="W100" t="s">
        <v>19</v>
      </c>
      <c r="X100">
        <v>3</v>
      </c>
      <c r="Y100">
        <v>2</v>
      </c>
      <c r="Z100" t="s">
        <v>19</v>
      </c>
      <c r="AA100" t="s">
        <v>19</v>
      </c>
      <c r="AB100" t="s">
        <v>19</v>
      </c>
      <c r="AC100" t="s">
        <v>19</v>
      </c>
      <c r="AD100" t="s">
        <v>19</v>
      </c>
      <c r="AE100" t="s">
        <v>19</v>
      </c>
      <c r="AF100" t="s">
        <v>19</v>
      </c>
      <c r="AG100" t="s">
        <v>19</v>
      </c>
      <c r="AH100">
        <v>7</v>
      </c>
      <c r="AI100">
        <v>2</v>
      </c>
      <c r="AJ100">
        <v>3</v>
      </c>
      <c r="AK100">
        <v>2</v>
      </c>
      <c r="AL100">
        <v>6</v>
      </c>
      <c r="AM100" t="s">
        <v>19</v>
      </c>
      <c r="AN100">
        <v>6</v>
      </c>
      <c r="AO100" t="s">
        <v>19</v>
      </c>
      <c r="AP100" t="s">
        <v>19</v>
      </c>
      <c r="AQ100" t="s">
        <v>19</v>
      </c>
      <c r="AR100" t="s">
        <v>19</v>
      </c>
      <c r="AS100" t="s">
        <v>19</v>
      </c>
      <c r="AT100">
        <v>1</v>
      </c>
      <c r="AU100" t="s">
        <v>19</v>
      </c>
      <c r="AV100" t="s">
        <v>19</v>
      </c>
      <c r="AW100">
        <v>1</v>
      </c>
      <c r="AX100">
        <v>40</v>
      </c>
      <c r="AY100">
        <v>6</v>
      </c>
      <c r="AZ100">
        <v>18</v>
      </c>
      <c r="BA100">
        <v>16</v>
      </c>
      <c r="BB100">
        <v>13</v>
      </c>
      <c r="BC100">
        <v>1</v>
      </c>
      <c r="BD100">
        <v>12</v>
      </c>
      <c r="BE100" t="s">
        <v>19</v>
      </c>
      <c r="BF100">
        <v>4</v>
      </c>
      <c r="BG100">
        <v>2</v>
      </c>
      <c r="BH100">
        <v>2</v>
      </c>
      <c r="BI100" t="s">
        <v>19</v>
      </c>
      <c r="BJ100">
        <v>7</v>
      </c>
      <c r="BK100">
        <v>1</v>
      </c>
      <c r="BL100">
        <v>6</v>
      </c>
      <c r="BM100" t="s">
        <v>19</v>
      </c>
      <c r="BN100">
        <v>23</v>
      </c>
      <c r="BO100">
        <v>7</v>
      </c>
      <c r="BP100">
        <v>14</v>
      </c>
      <c r="BQ100">
        <v>2</v>
      </c>
      <c r="BR100">
        <v>6</v>
      </c>
      <c r="BS100">
        <v>2</v>
      </c>
      <c r="BT100">
        <v>4</v>
      </c>
      <c r="BU100" t="s">
        <v>19</v>
      </c>
      <c r="BV100">
        <v>306</v>
      </c>
      <c r="BW100">
        <v>112</v>
      </c>
      <c r="BX100">
        <v>126</v>
      </c>
      <c r="BY100">
        <v>68</v>
      </c>
      <c r="BZ100">
        <v>151</v>
      </c>
      <c r="CA100">
        <v>49</v>
      </c>
      <c r="CB100">
        <v>72</v>
      </c>
      <c r="CC100">
        <v>30</v>
      </c>
      <c r="CD100">
        <v>42</v>
      </c>
      <c r="CE100">
        <v>11</v>
      </c>
      <c r="CF100">
        <v>21</v>
      </c>
      <c r="CG100">
        <v>10</v>
      </c>
    </row>
    <row r="101" spans="1:85">
      <c r="A101" t="s">
        <v>838</v>
      </c>
      <c r="B101">
        <v>582</v>
      </c>
      <c r="C101">
        <v>141</v>
      </c>
      <c r="D101">
        <v>242</v>
      </c>
      <c r="E101">
        <v>199</v>
      </c>
      <c r="F101">
        <v>19</v>
      </c>
      <c r="G101" t="s">
        <v>19</v>
      </c>
      <c r="H101">
        <v>1</v>
      </c>
      <c r="I101">
        <v>18</v>
      </c>
      <c r="J101">
        <v>23</v>
      </c>
      <c r="K101">
        <v>8</v>
      </c>
      <c r="L101">
        <v>5</v>
      </c>
      <c r="M101">
        <v>10</v>
      </c>
      <c r="N101">
        <v>33</v>
      </c>
      <c r="O101">
        <v>7</v>
      </c>
      <c r="P101">
        <v>16</v>
      </c>
      <c r="Q101">
        <v>10</v>
      </c>
      <c r="R101">
        <v>16</v>
      </c>
      <c r="S101">
        <v>2</v>
      </c>
      <c r="T101">
        <v>9</v>
      </c>
      <c r="U101">
        <v>5</v>
      </c>
      <c r="V101">
        <v>2</v>
      </c>
      <c r="W101" t="s">
        <v>19</v>
      </c>
      <c r="X101">
        <v>1</v>
      </c>
      <c r="Y101">
        <v>1</v>
      </c>
      <c r="Z101">
        <v>1</v>
      </c>
      <c r="AA101" t="s">
        <v>19</v>
      </c>
      <c r="AB101">
        <v>1</v>
      </c>
      <c r="AC101" t="s">
        <v>19</v>
      </c>
      <c r="AD101" t="s">
        <v>19</v>
      </c>
      <c r="AE101" t="s">
        <v>19</v>
      </c>
      <c r="AF101" t="s">
        <v>19</v>
      </c>
      <c r="AG101" t="s">
        <v>19</v>
      </c>
      <c r="AH101">
        <v>7</v>
      </c>
      <c r="AI101">
        <v>1</v>
      </c>
      <c r="AJ101">
        <v>2</v>
      </c>
      <c r="AK101">
        <v>4</v>
      </c>
      <c r="AL101">
        <v>6</v>
      </c>
      <c r="AM101">
        <v>1</v>
      </c>
      <c r="AN101">
        <v>5</v>
      </c>
      <c r="AO101" t="s">
        <v>19</v>
      </c>
      <c r="AP101" t="s">
        <v>19</v>
      </c>
      <c r="AQ101" t="s">
        <v>19</v>
      </c>
      <c r="AR101" t="s">
        <v>19</v>
      </c>
      <c r="AS101" t="s">
        <v>19</v>
      </c>
      <c r="AT101" t="s">
        <v>19</v>
      </c>
      <c r="AU101" t="s">
        <v>19</v>
      </c>
      <c r="AV101" t="s">
        <v>19</v>
      </c>
      <c r="AW101" t="s">
        <v>19</v>
      </c>
      <c r="AX101">
        <v>32</v>
      </c>
      <c r="AY101">
        <v>1</v>
      </c>
      <c r="AZ101">
        <v>11</v>
      </c>
      <c r="BA101">
        <v>20</v>
      </c>
      <c r="BB101">
        <v>13</v>
      </c>
      <c r="BC101">
        <v>1</v>
      </c>
      <c r="BD101">
        <v>11</v>
      </c>
      <c r="BE101">
        <v>1</v>
      </c>
      <c r="BF101">
        <v>5</v>
      </c>
      <c r="BG101" t="s">
        <v>19</v>
      </c>
      <c r="BH101">
        <v>3</v>
      </c>
      <c r="BI101">
        <v>2</v>
      </c>
      <c r="BJ101">
        <v>9</v>
      </c>
      <c r="BK101">
        <v>2</v>
      </c>
      <c r="BL101">
        <v>7</v>
      </c>
      <c r="BM101" t="s">
        <v>19</v>
      </c>
      <c r="BN101">
        <v>28</v>
      </c>
      <c r="BO101">
        <v>6</v>
      </c>
      <c r="BP101">
        <v>22</v>
      </c>
      <c r="BQ101" t="s">
        <v>19</v>
      </c>
      <c r="BR101">
        <v>8</v>
      </c>
      <c r="BS101">
        <v>1</v>
      </c>
      <c r="BT101">
        <v>7</v>
      </c>
      <c r="BU101" t="s">
        <v>19</v>
      </c>
      <c r="BV101">
        <v>363</v>
      </c>
      <c r="BW101">
        <v>109</v>
      </c>
      <c r="BX101">
        <v>142</v>
      </c>
      <c r="BY101">
        <v>112</v>
      </c>
      <c r="BZ101">
        <v>160</v>
      </c>
      <c r="CA101">
        <v>28</v>
      </c>
      <c r="CB101">
        <v>88</v>
      </c>
      <c r="CC101">
        <v>44</v>
      </c>
      <c r="CD101">
        <v>41</v>
      </c>
      <c r="CE101">
        <v>5</v>
      </c>
      <c r="CF101">
        <v>15</v>
      </c>
      <c r="CG101">
        <v>21</v>
      </c>
    </row>
    <row r="102" spans="1:85">
      <c r="A102" t="s">
        <v>837</v>
      </c>
      <c r="B102">
        <v>675</v>
      </c>
      <c r="C102">
        <v>105</v>
      </c>
      <c r="D102">
        <v>351</v>
      </c>
      <c r="E102">
        <v>219</v>
      </c>
      <c r="F102">
        <v>22</v>
      </c>
      <c r="G102" t="s">
        <v>19</v>
      </c>
      <c r="H102">
        <v>2</v>
      </c>
      <c r="I102">
        <v>20</v>
      </c>
      <c r="J102">
        <v>40</v>
      </c>
      <c r="K102">
        <v>3</v>
      </c>
      <c r="L102">
        <v>18</v>
      </c>
      <c r="M102">
        <v>19</v>
      </c>
      <c r="N102">
        <v>25</v>
      </c>
      <c r="O102">
        <v>4</v>
      </c>
      <c r="P102">
        <v>15</v>
      </c>
      <c r="Q102">
        <v>6</v>
      </c>
      <c r="R102">
        <v>19</v>
      </c>
      <c r="S102">
        <v>1</v>
      </c>
      <c r="T102">
        <v>9</v>
      </c>
      <c r="U102">
        <v>9</v>
      </c>
      <c r="V102">
        <v>1</v>
      </c>
      <c r="W102" t="s">
        <v>19</v>
      </c>
      <c r="X102">
        <v>1</v>
      </c>
      <c r="Y102" t="s">
        <v>19</v>
      </c>
      <c r="Z102">
        <v>1</v>
      </c>
      <c r="AA102" t="s">
        <v>19</v>
      </c>
      <c r="AB102" t="s">
        <v>19</v>
      </c>
      <c r="AC102">
        <v>1</v>
      </c>
      <c r="AD102" t="s">
        <v>19</v>
      </c>
      <c r="AE102" t="s">
        <v>19</v>
      </c>
      <c r="AF102" t="s">
        <v>19</v>
      </c>
      <c r="AG102" t="s">
        <v>19</v>
      </c>
      <c r="AH102">
        <v>10</v>
      </c>
      <c r="AI102" t="s">
        <v>19</v>
      </c>
      <c r="AJ102">
        <v>4</v>
      </c>
      <c r="AK102">
        <v>6</v>
      </c>
      <c r="AL102">
        <v>7</v>
      </c>
      <c r="AM102">
        <v>1</v>
      </c>
      <c r="AN102">
        <v>4</v>
      </c>
      <c r="AO102">
        <v>2</v>
      </c>
      <c r="AP102" t="s">
        <v>19</v>
      </c>
      <c r="AQ102" t="s">
        <v>19</v>
      </c>
      <c r="AR102" t="s">
        <v>19</v>
      </c>
      <c r="AS102" t="s">
        <v>19</v>
      </c>
      <c r="AT102" t="s">
        <v>19</v>
      </c>
      <c r="AU102" t="s">
        <v>19</v>
      </c>
      <c r="AV102" t="s">
        <v>19</v>
      </c>
      <c r="AW102" t="s">
        <v>19</v>
      </c>
      <c r="AX102">
        <v>28</v>
      </c>
      <c r="AY102" t="s">
        <v>19</v>
      </c>
      <c r="AZ102">
        <v>17</v>
      </c>
      <c r="BA102">
        <v>11</v>
      </c>
      <c r="BB102">
        <v>12</v>
      </c>
      <c r="BC102">
        <v>3</v>
      </c>
      <c r="BD102">
        <v>9</v>
      </c>
      <c r="BE102" t="s">
        <v>19</v>
      </c>
      <c r="BF102">
        <v>4</v>
      </c>
      <c r="BG102">
        <v>1</v>
      </c>
      <c r="BH102">
        <v>2</v>
      </c>
      <c r="BI102">
        <v>1</v>
      </c>
      <c r="BJ102">
        <v>5</v>
      </c>
      <c r="BK102">
        <v>1</v>
      </c>
      <c r="BL102">
        <v>4</v>
      </c>
      <c r="BM102" t="s">
        <v>19</v>
      </c>
      <c r="BN102">
        <v>25</v>
      </c>
      <c r="BO102">
        <v>8</v>
      </c>
      <c r="BP102">
        <v>17</v>
      </c>
      <c r="BQ102" t="s">
        <v>19</v>
      </c>
      <c r="BR102">
        <v>7</v>
      </c>
      <c r="BS102">
        <v>2</v>
      </c>
      <c r="BT102">
        <v>5</v>
      </c>
      <c r="BU102" t="s">
        <v>19</v>
      </c>
      <c r="BV102">
        <v>422</v>
      </c>
      <c r="BW102">
        <v>70</v>
      </c>
      <c r="BX102">
        <v>224</v>
      </c>
      <c r="BY102">
        <v>128</v>
      </c>
      <c r="BZ102">
        <v>173</v>
      </c>
      <c r="CA102">
        <v>25</v>
      </c>
      <c r="CB102">
        <v>117</v>
      </c>
      <c r="CC102">
        <v>31</v>
      </c>
      <c r="CD102">
        <v>73</v>
      </c>
      <c r="CE102">
        <v>14</v>
      </c>
      <c r="CF102">
        <v>34</v>
      </c>
      <c r="CG102">
        <v>25</v>
      </c>
    </row>
    <row r="103" spans="1:85">
      <c r="A103" t="s">
        <v>836</v>
      </c>
      <c r="B103">
        <v>579</v>
      </c>
      <c r="C103">
        <v>159</v>
      </c>
      <c r="D103">
        <v>226</v>
      </c>
      <c r="E103">
        <v>194</v>
      </c>
      <c r="F103">
        <v>22</v>
      </c>
      <c r="G103" t="s">
        <v>19</v>
      </c>
      <c r="H103">
        <v>2</v>
      </c>
      <c r="I103">
        <v>20</v>
      </c>
      <c r="J103">
        <v>40</v>
      </c>
      <c r="K103">
        <v>10</v>
      </c>
      <c r="L103">
        <v>11</v>
      </c>
      <c r="M103">
        <v>19</v>
      </c>
      <c r="N103">
        <v>10</v>
      </c>
      <c r="O103">
        <v>1</v>
      </c>
      <c r="P103">
        <v>5</v>
      </c>
      <c r="Q103">
        <v>4</v>
      </c>
      <c r="R103">
        <v>25</v>
      </c>
      <c r="S103">
        <v>3</v>
      </c>
      <c r="T103">
        <v>11</v>
      </c>
      <c r="U103">
        <v>11</v>
      </c>
      <c r="V103">
        <v>3</v>
      </c>
      <c r="W103">
        <v>1</v>
      </c>
      <c r="X103">
        <v>2</v>
      </c>
      <c r="Y103" t="s">
        <v>19</v>
      </c>
      <c r="Z103">
        <v>1</v>
      </c>
      <c r="AA103" t="s">
        <v>19</v>
      </c>
      <c r="AB103">
        <v>1</v>
      </c>
      <c r="AC103" t="s">
        <v>19</v>
      </c>
      <c r="AD103" t="s">
        <v>19</v>
      </c>
      <c r="AE103" t="s">
        <v>19</v>
      </c>
      <c r="AF103" t="s">
        <v>19</v>
      </c>
      <c r="AG103" t="s">
        <v>19</v>
      </c>
      <c r="AH103">
        <v>15</v>
      </c>
      <c r="AI103" t="s">
        <v>19</v>
      </c>
      <c r="AJ103">
        <v>5</v>
      </c>
      <c r="AK103">
        <v>10</v>
      </c>
      <c r="AL103">
        <v>5</v>
      </c>
      <c r="AM103">
        <v>1</v>
      </c>
      <c r="AN103">
        <v>3</v>
      </c>
      <c r="AO103">
        <v>1</v>
      </c>
      <c r="AP103" t="s">
        <v>19</v>
      </c>
      <c r="AQ103" t="s">
        <v>19</v>
      </c>
      <c r="AR103" t="s">
        <v>19</v>
      </c>
      <c r="AS103" t="s">
        <v>19</v>
      </c>
      <c r="AT103">
        <v>1</v>
      </c>
      <c r="AU103">
        <v>1</v>
      </c>
      <c r="AV103" t="s">
        <v>19</v>
      </c>
      <c r="AW103" t="s">
        <v>19</v>
      </c>
      <c r="AX103">
        <v>21</v>
      </c>
      <c r="AY103">
        <v>5</v>
      </c>
      <c r="AZ103">
        <v>1</v>
      </c>
      <c r="BA103">
        <v>15</v>
      </c>
      <c r="BB103">
        <v>9</v>
      </c>
      <c r="BC103">
        <v>3</v>
      </c>
      <c r="BD103">
        <v>5</v>
      </c>
      <c r="BE103">
        <v>1</v>
      </c>
      <c r="BF103">
        <v>7</v>
      </c>
      <c r="BG103">
        <v>3</v>
      </c>
      <c r="BH103">
        <v>1</v>
      </c>
      <c r="BI103">
        <v>3</v>
      </c>
      <c r="BJ103">
        <v>7</v>
      </c>
      <c r="BK103" t="s">
        <v>19</v>
      </c>
      <c r="BL103">
        <v>5</v>
      </c>
      <c r="BM103">
        <v>2</v>
      </c>
      <c r="BN103">
        <v>32</v>
      </c>
      <c r="BO103">
        <v>14</v>
      </c>
      <c r="BP103">
        <v>16</v>
      </c>
      <c r="BQ103">
        <v>2</v>
      </c>
      <c r="BR103">
        <v>10</v>
      </c>
      <c r="BS103">
        <v>3</v>
      </c>
      <c r="BT103">
        <v>7</v>
      </c>
      <c r="BU103" t="s">
        <v>19</v>
      </c>
      <c r="BV103">
        <v>363</v>
      </c>
      <c r="BW103">
        <v>116</v>
      </c>
      <c r="BX103">
        <v>149</v>
      </c>
      <c r="BY103">
        <v>98</v>
      </c>
      <c r="BZ103">
        <v>175</v>
      </c>
      <c r="CA103">
        <v>67</v>
      </c>
      <c r="CB103">
        <v>80</v>
      </c>
      <c r="CC103">
        <v>28</v>
      </c>
      <c r="CD103">
        <v>43</v>
      </c>
      <c r="CE103">
        <v>4</v>
      </c>
      <c r="CF103">
        <v>20</v>
      </c>
      <c r="CG103">
        <v>19</v>
      </c>
    </row>
    <row r="104" spans="1:85">
      <c r="A104" t="s">
        <v>835</v>
      </c>
      <c r="B104">
        <v>566</v>
      </c>
      <c r="C104">
        <v>189</v>
      </c>
      <c r="D104">
        <v>122</v>
      </c>
      <c r="E104">
        <v>255</v>
      </c>
      <c r="F104">
        <v>21</v>
      </c>
      <c r="G104" t="s">
        <v>19</v>
      </c>
      <c r="H104">
        <v>1</v>
      </c>
      <c r="I104">
        <v>20</v>
      </c>
      <c r="J104">
        <v>45</v>
      </c>
      <c r="K104">
        <v>10</v>
      </c>
      <c r="L104">
        <v>6</v>
      </c>
      <c r="M104">
        <v>29</v>
      </c>
      <c r="N104">
        <v>28</v>
      </c>
      <c r="O104" t="s">
        <v>19</v>
      </c>
      <c r="P104">
        <v>6</v>
      </c>
      <c r="Q104">
        <v>22</v>
      </c>
      <c r="R104">
        <v>18</v>
      </c>
      <c r="S104">
        <v>2</v>
      </c>
      <c r="T104">
        <v>10</v>
      </c>
      <c r="U104">
        <v>6</v>
      </c>
      <c r="V104">
        <v>2</v>
      </c>
      <c r="W104" t="s">
        <v>19</v>
      </c>
      <c r="X104" t="s">
        <v>19</v>
      </c>
      <c r="Y104">
        <v>2</v>
      </c>
      <c r="Z104">
        <v>1</v>
      </c>
      <c r="AA104">
        <v>1</v>
      </c>
      <c r="AB104" t="s">
        <v>19</v>
      </c>
      <c r="AC104" t="s">
        <v>19</v>
      </c>
      <c r="AD104" t="s">
        <v>19</v>
      </c>
      <c r="AE104" t="s">
        <v>19</v>
      </c>
      <c r="AF104" t="s">
        <v>19</v>
      </c>
      <c r="AG104" t="s">
        <v>19</v>
      </c>
      <c r="AH104">
        <v>6</v>
      </c>
      <c r="AI104" t="s">
        <v>19</v>
      </c>
      <c r="AJ104">
        <v>4</v>
      </c>
      <c r="AK104">
        <v>2</v>
      </c>
      <c r="AL104">
        <v>6</v>
      </c>
      <c r="AM104" t="s">
        <v>19</v>
      </c>
      <c r="AN104">
        <v>4</v>
      </c>
      <c r="AO104">
        <v>2</v>
      </c>
      <c r="AP104">
        <v>2</v>
      </c>
      <c r="AQ104" t="s">
        <v>19</v>
      </c>
      <c r="AR104">
        <v>2</v>
      </c>
      <c r="AS104" t="s">
        <v>19</v>
      </c>
      <c r="AT104">
        <v>1</v>
      </c>
      <c r="AU104">
        <v>1</v>
      </c>
      <c r="AV104" t="s">
        <v>19</v>
      </c>
      <c r="AW104" t="s">
        <v>19</v>
      </c>
      <c r="AX104">
        <v>12</v>
      </c>
      <c r="AY104" t="s">
        <v>19</v>
      </c>
      <c r="AZ104" t="s">
        <v>19</v>
      </c>
      <c r="BA104">
        <v>12</v>
      </c>
      <c r="BB104">
        <v>12</v>
      </c>
      <c r="BC104">
        <v>4</v>
      </c>
      <c r="BD104">
        <v>8</v>
      </c>
      <c r="BE104" t="s">
        <v>19</v>
      </c>
      <c r="BF104">
        <v>1</v>
      </c>
      <c r="BG104" t="s">
        <v>19</v>
      </c>
      <c r="BH104">
        <v>1</v>
      </c>
      <c r="BI104" t="s">
        <v>19</v>
      </c>
      <c r="BJ104">
        <v>12</v>
      </c>
      <c r="BK104">
        <v>5</v>
      </c>
      <c r="BL104">
        <v>4</v>
      </c>
      <c r="BM104">
        <v>3</v>
      </c>
      <c r="BN104">
        <v>12</v>
      </c>
      <c r="BO104">
        <v>6</v>
      </c>
      <c r="BP104">
        <v>6</v>
      </c>
      <c r="BQ104" t="s">
        <v>19</v>
      </c>
      <c r="BR104">
        <v>1</v>
      </c>
      <c r="BS104" t="s">
        <v>19</v>
      </c>
      <c r="BT104">
        <v>1</v>
      </c>
      <c r="BU104" t="s">
        <v>19</v>
      </c>
      <c r="BV104">
        <v>366</v>
      </c>
      <c r="BW104">
        <v>152</v>
      </c>
      <c r="BX104">
        <v>78</v>
      </c>
      <c r="BY104">
        <v>136</v>
      </c>
      <c r="BZ104">
        <v>155</v>
      </c>
      <c r="CA104">
        <v>95</v>
      </c>
      <c r="CB104">
        <v>30</v>
      </c>
      <c r="CC104">
        <v>30</v>
      </c>
      <c r="CD104">
        <v>39</v>
      </c>
      <c r="CE104">
        <v>10</v>
      </c>
      <c r="CF104">
        <v>2</v>
      </c>
      <c r="CG104">
        <v>27</v>
      </c>
    </row>
    <row r="105" spans="1:85">
      <c r="A105" t="s">
        <v>834</v>
      </c>
      <c r="B105">
        <v>768</v>
      </c>
      <c r="C105">
        <v>221</v>
      </c>
      <c r="D105">
        <v>348</v>
      </c>
      <c r="E105">
        <v>199</v>
      </c>
      <c r="F105">
        <v>39</v>
      </c>
      <c r="G105">
        <v>1</v>
      </c>
      <c r="H105">
        <v>4</v>
      </c>
      <c r="I105">
        <v>34</v>
      </c>
      <c r="J105">
        <v>37</v>
      </c>
      <c r="K105">
        <v>10</v>
      </c>
      <c r="L105">
        <v>13</v>
      </c>
      <c r="M105">
        <v>14</v>
      </c>
      <c r="N105">
        <v>40</v>
      </c>
      <c r="O105">
        <v>13</v>
      </c>
      <c r="P105">
        <v>17</v>
      </c>
      <c r="Q105">
        <v>10</v>
      </c>
      <c r="R105">
        <v>28</v>
      </c>
      <c r="S105">
        <v>3</v>
      </c>
      <c r="T105">
        <v>22</v>
      </c>
      <c r="U105">
        <v>3</v>
      </c>
      <c r="V105">
        <v>1</v>
      </c>
      <c r="W105">
        <v>1</v>
      </c>
      <c r="X105" t="s">
        <v>19</v>
      </c>
      <c r="Y105" t="s">
        <v>19</v>
      </c>
      <c r="Z105" t="s">
        <v>19</v>
      </c>
      <c r="AA105" t="s">
        <v>19</v>
      </c>
      <c r="AB105" t="s">
        <v>19</v>
      </c>
      <c r="AC105" t="s">
        <v>19</v>
      </c>
      <c r="AD105" t="s">
        <v>19</v>
      </c>
      <c r="AE105" t="s">
        <v>19</v>
      </c>
      <c r="AF105" t="s">
        <v>19</v>
      </c>
      <c r="AG105" t="s">
        <v>19</v>
      </c>
      <c r="AH105">
        <v>10</v>
      </c>
      <c r="AI105" t="s">
        <v>19</v>
      </c>
      <c r="AJ105">
        <v>10</v>
      </c>
      <c r="AK105" t="s">
        <v>19</v>
      </c>
      <c r="AL105">
        <v>12</v>
      </c>
      <c r="AM105">
        <v>1</v>
      </c>
      <c r="AN105">
        <v>10</v>
      </c>
      <c r="AO105">
        <v>1</v>
      </c>
      <c r="AP105">
        <v>4</v>
      </c>
      <c r="AQ105">
        <v>1</v>
      </c>
      <c r="AR105">
        <v>2</v>
      </c>
      <c r="AS105">
        <v>1</v>
      </c>
      <c r="AT105">
        <v>1</v>
      </c>
      <c r="AU105" t="s">
        <v>19</v>
      </c>
      <c r="AV105" t="s">
        <v>19</v>
      </c>
      <c r="AW105">
        <v>1</v>
      </c>
      <c r="AX105">
        <v>15</v>
      </c>
      <c r="AY105">
        <v>6</v>
      </c>
      <c r="AZ105">
        <v>6</v>
      </c>
      <c r="BA105">
        <v>3</v>
      </c>
      <c r="BB105">
        <v>17</v>
      </c>
      <c r="BC105">
        <v>6</v>
      </c>
      <c r="BD105">
        <v>11</v>
      </c>
      <c r="BE105" t="s">
        <v>19</v>
      </c>
      <c r="BF105" t="s">
        <v>19</v>
      </c>
      <c r="BG105" t="s">
        <v>19</v>
      </c>
      <c r="BH105" t="s">
        <v>19</v>
      </c>
      <c r="BI105" t="s">
        <v>19</v>
      </c>
      <c r="BJ105">
        <v>18</v>
      </c>
      <c r="BK105">
        <v>4</v>
      </c>
      <c r="BL105">
        <v>14</v>
      </c>
      <c r="BM105" t="s">
        <v>19</v>
      </c>
      <c r="BN105">
        <v>29</v>
      </c>
      <c r="BO105">
        <v>10</v>
      </c>
      <c r="BP105">
        <v>19</v>
      </c>
      <c r="BQ105" t="s">
        <v>19</v>
      </c>
      <c r="BR105">
        <v>8</v>
      </c>
      <c r="BS105">
        <v>5</v>
      </c>
      <c r="BT105">
        <v>3</v>
      </c>
      <c r="BU105" t="s">
        <v>19</v>
      </c>
      <c r="BV105">
        <v>498</v>
      </c>
      <c r="BW105">
        <v>159</v>
      </c>
      <c r="BX105">
        <v>223</v>
      </c>
      <c r="BY105">
        <v>116</v>
      </c>
      <c r="BZ105">
        <v>254</v>
      </c>
      <c r="CA105">
        <v>86</v>
      </c>
      <c r="CB105">
        <v>133</v>
      </c>
      <c r="CC105">
        <v>35</v>
      </c>
      <c r="CD105">
        <v>47</v>
      </c>
      <c r="CE105">
        <v>9</v>
      </c>
      <c r="CF105">
        <v>19</v>
      </c>
      <c r="CG105">
        <v>19</v>
      </c>
    </row>
    <row r="106" spans="1:85">
      <c r="A106" t="s">
        <v>833</v>
      </c>
      <c r="B106">
        <v>505</v>
      </c>
      <c r="C106">
        <v>220</v>
      </c>
      <c r="D106">
        <v>87</v>
      </c>
      <c r="E106">
        <v>198</v>
      </c>
      <c r="F106">
        <v>22</v>
      </c>
      <c r="G106">
        <v>1</v>
      </c>
      <c r="H106" t="s">
        <v>19</v>
      </c>
      <c r="I106">
        <v>21</v>
      </c>
      <c r="J106">
        <v>19</v>
      </c>
      <c r="K106">
        <v>9</v>
      </c>
      <c r="L106">
        <v>8</v>
      </c>
      <c r="M106">
        <v>2</v>
      </c>
      <c r="N106">
        <v>13</v>
      </c>
      <c r="O106">
        <v>4</v>
      </c>
      <c r="P106">
        <v>4</v>
      </c>
      <c r="Q106">
        <v>5</v>
      </c>
      <c r="R106">
        <v>14</v>
      </c>
      <c r="S106">
        <v>5</v>
      </c>
      <c r="T106">
        <v>5</v>
      </c>
      <c r="U106">
        <v>4</v>
      </c>
      <c r="V106">
        <v>3</v>
      </c>
      <c r="W106">
        <v>2</v>
      </c>
      <c r="X106">
        <v>1</v>
      </c>
      <c r="Y106" t="s">
        <v>19</v>
      </c>
      <c r="Z106" t="s">
        <v>19</v>
      </c>
      <c r="AA106" t="s">
        <v>19</v>
      </c>
      <c r="AB106" t="s">
        <v>19</v>
      </c>
      <c r="AC106" t="s">
        <v>19</v>
      </c>
      <c r="AD106">
        <v>1</v>
      </c>
      <c r="AE106" t="s">
        <v>19</v>
      </c>
      <c r="AF106" t="s">
        <v>19</v>
      </c>
      <c r="AG106">
        <v>1</v>
      </c>
      <c r="AH106">
        <v>2</v>
      </c>
      <c r="AI106">
        <v>1</v>
      </c>
      <c r="AJ106">
        <v>1</v>
      </c>
      <c r="AK106" t="s">
        <v>19</v>
      </c>
      <c r="AL106">
        <v>3</v>
      </c>
      <c r="AM106" t="s">
        <v>19</v>
      </c>
      <c r="AN106">
        <v>1</v>
      </c>
      <c r="AO106">
        <v>2</v>
      </c>
      <c r="AP106">
        <v>3</v>
      </c>
      <c r="AQ106">
        <v>2</v>
      </c>
      <c r="AR106">
        <v>1</v>
      </c>
      <c r="AS106" t="s">
        <v>19</v>
      </c>
      <c r="AT106">
        <v>2</v>
      </c>
      <c r="AU106" t="s">
        <v>19</v>
      </c>
      <c r="AV106">
        <v>1</v>
      </c>
      <c r="AW106">
        <v>1</v>
      </c>
      <c r="AX106" t="s">
        <v>19</v>
      </c>
      <c r="AY106" t="s">
        <v>19</v>
      </c>
      <c r="AZ106" t="s">
        <v>19</v>
      </c>
      <c r="BA106" t="s">
        <v>19</v>
      </c>
      <c r="BB106">
        <v>12</v>
      </c>
      <c r="BC106">
        <v>5</v>
      </c>
      <c r="BD106">
        <v>7</v>
      </c>
      <c r="BE106" t="s">
        <v>19</v>
      </c>
      <c r="BF106" t="s">
        <v>19</v>
      </c>
      <c r="BG106" t="s">
        <v>19</v>
      </c>
      <c r="BH106" t="s">
        <v>19</v>
      </c>
      <c r="BI106" t="s">
        <v>19</v>
      </c>
      <c r="BJ106">
        <v>12</v>
      </c>
      <c r="BK106">
        <v>4</v>
      </c>
      <c r="BL106">
        <v>7</v>
      </c>
      <c r="BM106">
        <v>1</v>
      </c>
      <c r="BN106">
        <v>14</v>
      </c>
      <c r="BO106">
        <v>6</v>
      </c>
      <c r="BP106">
        <v>7</v>
      </c>
      <c r="BQ106">
        <v>1</v>
      </c>
      <c r="BR106">
        <v>3</v>
      </c>
      <c r="BS106">
        <v>2</v>
      </c>
      <c r="BT106">
        <v>1</v>
      </c>
      <c r="BU106" t="s">
        <v>19</v>
      </c>
      <c r="BV106">
        <v>357</v>
      </c>
      <c r="BW106">
        <v>176</v>
      </c>
      <c r="BX106">
        <v>42</v>
      </c>
      <c r="BY106">
        <v>139</v>
      </c>
      <c r="BZ106">
        <v>178</v>
      </c>
      <c r="CA106">
        <v>105</v>
      </c>
      <c r="CB106">
        <v>29</v>
      </c>
      <c r="CC106">
        <v>44</v>
      </c>
      <c r="CD106">
        <v>42</v>
      </c>
      <c r="CE106">
        <v>10</v>
      </c>
      <c r="CF106">
        <v>7</v>
      </c>
      <c r="CG106">
        <v>25</v>
      </c>
    </row>
    <row r="107" spans="1:85">
      <c r="A107" t="s">
        <v>832</v>
      </c>
      <c r="B107">
        <v>690</v>
      </c>
      <c r="C107">
        <v>264</v>
      </c>
      <c r="D107">
        <v>218</v>
      </c>
      <c r="E107">
        <v>208</v>
      </c>
      <c r="F107">
        <v>29</v>
      </c>
      <c r="G107" t="s">
        <v>19</v>
      </c>
      <c r="H107" t="s">
        <v>19</v>
      </c>
      <c r="I107">
        <v>29</v>
      </c>
      <c r="J107">
        <v>46</v>
      </c>
      <c r="K107">
        <v>13</v>
      </c>
      <c r="L107">
        <v>10</v>
      </c>
      <c r="M107">
        <v>23</v>
      </c>
      <c r="N107">
        <v>22</v>
      </c>
      <c r="O107">
        <v>4</v>
      </c>
      <c r="P107">
        <v>5</v>
      </c>
      <c r="Q107">
        <v>13</v>
      </c>
      <c r="R107">
        <v>24</v>
      </c>
      <c r="S107" t="s">
        <v>19</v>
      </c>
      <c r="T107">
        <v>10</v>
      </c>
      <c r="U107">
        <v>14</v>
      </c>
      <c r="V107">
        <v>3</v>
      </c>
      <c r="W107" t="s">
        <v>19</v>
      </c>
      <c r="X107">
        <v>1</v>
      </c>
      <c r="Y107">
        <v>2</v>
      </c>
      <c r="Z107" t="s">
        <v>19</v>
      </c>
      <c r="AA107" t="s">
        <v>19</v>
      </c>
      <c r="AB107" t="s">
        <v>19</v>
      </c>
      <c r="AC107" t="s">
        <v>19</v>
      </c>
      <c r="AD107" t="s">
        <v>19</v>
      </c>
      <c r="AE107" t="s">
        <v>19</v>
      </c>
      <c r="AF107" t="s">
        <v>19</v>
      </c>
      <c r="AG107" t="s">
        <v>19</v>
      </c>
      <c r="AH107">
        <v>9</v>
      </c>
      <c r="AI107" t="s">
        <v>19</v>
      </c>
      <c r="AJ107">
        <v>3</v>
      </c>
      <c r="AK107">
        <v>6</v>
      </c>
      <c r="AL107">
        <v>7</v>
      </c>
      <c r="AM107" t="s">
        <v>19</v>
      </c>
      <c r="AN107">
        <v>3</v>
      </c>
      <c r="AO107">
        <v>4</v>
      </c>
      <c r="AP107">
        <v>3</v>
      </c>
      <c r="AQ107" t="s">
        <v>19</v>
      </c>
      <c r="AR107">
        <v>3</v>
      </c>
      <c r="AS107" t="s">
        <v>19</v>
      </c>
      <c r="AT107">
        <v>2</v>
      </c>
      <c r="AU107" t="s">
        <v>19</v>
      </c>
      <c r="AV107" t="s">
        <v>19</v>
      </c>
      <c r="AW107">
        <v>2</v>
      </c>
      <c r="AX107">
        <v>30</v>
      </c>
      <c r="AY107">
        <v>4</v>
      </c>
      <c r="AZ107">
        <v>21</v>
      </c>
      <c r="BA107">
        <v>5</v>
      </c>
      <c r="BB107">
        <v>18</v>
      </c>
      <c r="BC107">
        <v>8</v>
      </c>
      <c r="BD107">
        <v>10</v>
      </c>
      <c r="BE107" t="s">
        <v>19</v>
      </c>
      <c r="BF107">
        <v>2</v>
      </c>
      <c r="BG107" t="s">
        <v>19</v>
      </c>
      <c r="BH107">
        <v>1</v>
      </c>
      <c r="BI107">
        <v>1</v>
      </c>
      <c r="BJ107">
        <v>19</v>
      </c>
      <c r="BK107">
        <v>6</v>
      </c>
      <c r="BL107">
        <v>13</v>
      </c>
      <c r="BM107" t="s">
        <v>19</v>
      </c>
      <c r="BN107">
        <v>22</v>
      </c>
      <c r="BO107">
        <v>9</v>
      </c>
      <c r="BP107">
        <v>13</v>
      </c>
      <c r="BQ107" t="s">
        <v>19</v>
      </c>
      <c r="BR107">
        <v>9</v>
      </c>
      <c r="BS107">
        <v>3</v>
      </c>
      <c r="BT107">
        <v>6</v>
      </c>
      <c r="BU107" t="s">
        <v>19</v>
      </c>
      <c r="BV107">
        <v>423</v>
      </c>
      <c r="BW107">
        <v>212</v>
      </c>
      <c r="BX107">
        <v>118</v>
      </c>
      <c r="BY107">
        <v>93</v>
      </c>
      <c r="BZ107">
        <v>261</v>
      </c>
      <c r="CA107">
        <v>140</v>
      </c>
      <c r="CB107">
        <v>91</v>
      </c>
      <c r="CC107">
        <v>30</v>
      </c>
      <c r="CD107">
        <v>55</v>
      </c>
      <c r="CE107">
        <v>8</v>
      </c>
      <c r="CF107">
        <v>17</v>
      </c>
      <c r="CG107">
        <v>30</v>
      </c>
    </row>
    <row r="108" spans="1:85">
      <c r="A108" t="s">
        <v>831</v>
      </c>
      <c r="B108">
        <v>1264</v>
      </c>
      <c r="C108">
        <v>414</v>
      </c>
      <c r="D108">
        <v>432</v>
      </c>
      <c r="E108">
        <v>418</v>
      </c>
      <c r="F108">
        <v>38</v>
      </c>
      <c r="G108">
        <v>1</v>
      </c>
      <c r="H108">
        <v>1</v>
      </c>
      <c r="I108">
        <v>36</v>
      </c>
      <c r="J108">
        <v>66</v>
      </c>
      <c r="K108">
        <v>22</v>
      </c>
      <c r="L108">
        <v>21</v>
      </c>
      <c r="M108">
        <v>23</v>
      </c>
      <c r="N108">
        <v>43</v>
      </c>
      <c r="O108">
        <v>9</v>
      </c>
      <c r="P108">
        <v>17</v>
      </c>
      <c r="Q108">
        <v>17</v>
      </c>
      <c r="R108">
        <v>38</v>
      </c>
      <c r="S108">
        <v>11</v>
      </c>
      <c r="T108">
        <v>15</v>
      </c>
      <c r="U108">
        <v>12</v>
      </c>
      <c r="V108">
        <v>4</v>
      </c>
      <c r="W108" t="s">
        <v>19</v>
      </c>
      <c r="X108" t="s">
        <v>19</v>
      </c>
      <c r="Y108">
        <v>4</v>
      </c>
      <c r="Z108">
        <v>1</v>
      </c>
      <c r="AA108" t="s">
        <v>19</v>
      </c>
      <c r="AB108" t="s">
        <v>19</v>
      </c>
      <c r="AC108">
        <v>1</v>
      </c>
      <c r="AD108" t="s">
        <v>19</v>
      </c>
      <c r="AE108" t="s">
        <v>19</v>
      </c>
      <c r="AF108" t="s">
        <v>19</v>
      </c>
      <c r="AG108" t="s">
        <v>19</v>
      </c>
      <c r="AH108">
        <v>12</v>
      </c>
      <c r="AI108">
        <v>3</v>
      </c>
      <c r="AJ108">
        <v>6</v>
      </c>
      <c r="AK108">
        <v>3</v>
      </c>
      <c r="AL108">
        <v>20</v>
      </c>
      <c r="AM108">
        <v>7</v>
      </c>
      <c r="AN108">
        <v>9</v>
      </c>
      <c r="AO108">
        <v>4</v>
      </c>
      <c r="AP108">
        <v>1</v>
      </c>
      <c r="AQ108">
        <v>1</v>
      </c>
      <c r="AR108" t="s">
        <v>19</v>
      </c>
      <c r="AS108" t="s">
        <v>19</v>
      </c>
      <c r="AT108" t="s">
        <v>19</v>
      </c>
      <c r="AU108" t="s">
        <v>19</v>
      </c>
      <c r="AV108" t="s">
        <v>19</v>
      </c>
      <c r="AW108" t="s">
        <v>19</v>
      </c>
      <c r="AX108">
        <v>82</v>
      </c>
      <c r="AY108">
        <v>11</v>
      </c>
      <c r="AZ108">
        <v>21</v>
      </c>
      <c r="BA108">
        <v>50</v>
      </c>
      <c r="BB108">
        <v>32</v>
      </c>
      <c r="BC108">
        <v>14</v>
      </c>
      <c r="BD108">
        <v>17</v>
      </c>
      <c r="BE108">
        <v>1</v>
      </c>
      <c r="BF108">
        <v>5</v>
      </c>
      <c r="BG108" t="s">
        <v>19</v>
      </c>
      <c r="BH108">
        <v>3</v>
      </c>
      <c r="BI108">
        <v>2</v>
      </c>
      <c r="BJ108">
        <v>20</v>
      </c>
      <c r="BK108">
        <v>3</v>
      </c>
      <c r="BL108">
        <v>16</v>
      </c>
      <c r="BM108">
        <v>1</v>
      </c>
      <c r="BN108">
        <v>37</v>
      </c>
      <c r="BO108">
        <v>16</v>
      </c>
      <c r="BP108">
        <v>15</v>
      </c>
      <c r="BQ108">
        <v>6</v>
      </c>
      <c r="BR108">
        <v>5</v>
      </c>
      <c r="BS108">
        <v>2</v>
      </c>
      <c r="BT108">
        <v>2</v>
      </c>
      <c r="BU108">
        <v>1</v>
      </c>
      <c r="BV108">
        <v>773</v>
      </c>
      <c r="BW108">
        <v>306</v>
      </c>
      <c r="BX108">
        <v>256</v>
      </c>
      <c r="BY108">
        <v>211</v>
      </c>
      <c r="BZ108">
        <v>379</v>
      </c>
      <c r="CA108">
        <v>175</v>
      </c>
      <c r="CB108">
        <v>141</v>
      </c>
      <c r="CC108">
        <v>63</v>
      </c>
      <c r="CD108">
        <v>130</v>
      </c>
      <c r="CE108">
        <v>21</v>
      </c>
      <c r="CF108">
        <v>50</v>
      </c>
      <c r="CG108">
        <v>59</v>
      </c>
    </row>
    <row r="109" spans="1:85">
      <c r="A109" t="s">
        <v>830</v>
      </c>
      <c r="B109">
        <v>834</v>
      </c>
      <c r="C109">
        <v>346</v>
      </c>
      <c r="D109">
        <v>250</v>
      </c>
      <c r="E109">
        <v>238</v>
      </c>
      <c r="F109">
        <v>22</v>
      </c>
      <c r="G109" t="s">
        <v>19</v>
      </c>
      <c r="H109">
        <v>1</v>
      </c>
      <c r="I109">
        <v>21</v>
      </c>
      <c r="J109">
        <v>56</v>
      </c>
      <c r="K109">
        <v>15</v>
      </c>
      <c r="L109">
        <v>15</v>
      </c>
      <c r="M109">
        <v>26</v>
      </c>
      <c r="N109">
        <v>24</v>
      </c>
      <c r="O109">
        <v>9</v>
      </c>
      <c r="P109">
        <v>6</v>
      </c>
      <c r="Q109">
        <v>9</v>
      </c>
      <c r="R109">
        <v>34</v>
      </c>
      <c r="S109">
        <v>6</v>
      </c>
      <c r="T109">
        <v>12</v>
      </c>
      <c r="U109">
        <v>16</v>
      </c>
      <c r="V109">
        <v>4</v>
      </c>
      <c r="W109" t="s">
        <v>19</v>
      </c>
      <c r="X109" t="s">
        <v>19</v>
      </c>
      <c r="Y109">
        <v>4</v>
      </c>
      <c r="Z109">
        <v>2</v>
      </c>
      <c r="AA109">
        <v>1</v>
      </c>
      <c r="AB109">
        <v>1</v>
      </c>
      <c r="AC109" t="s">
        <v>19</v>
      </c>
      <c r="AD109" t="s">
        <v>19</v>
      </c>
      <c r="AE109" t="s">
        <v>19</v>
      </c>
      <c r="AF109" t="s">
        <v>19</v>
      </c>
      <c r="AG109" t="s">
        <v>19</v>
      </c>
      <c r="AH109">
        <v>12</v>
      </c>
      <c r="AI109" t="s">
        <v>19</v>
      </c>
      <c r="AJ109">
        <v>4</v>
      </c>
      <c r="AK109">
        <v>8</v>
      </c>
      <c r="AL109">
        <v>14</v>
      </c>
      <c r="AM109">
        <v>3</v>
      </c>
      <c r="AN109">
        <v>7</v>
      </c>
      <c r="AO109">
        <v>4</v>
      </c>
      <c r="AP109">
        <v>2</v>
      </c>
      <c r="AQ109">
        <v>2</v>
      </c>
      <c r="AR109" t="s">
        <v>19</v>
      </c>
      <c r="AS109" t="s">
        <v>19</v>
      </c>
      <c r="AT109" t="s">
        <v>19</v>
      </c>
      <c r="AU109" t="s">
        <v>19</v>
      </c>
      <c r="AV109" t="s">
        <v>19</v>
      </c>
      <c r="AW109" t="s">
        <v>19</v>
      </c>
      <c r="AX109">
        <v>17</v>
      </c>
      <c r="AY109">
        <v>9</v>
      </c>
      <c r="AZ109" t="s">
        <v>19</v>
      </c>
      <c r="BA109">
        <v>8</v>
      </c>
      <c r="BB109">
        <v>19</v>
      </c>
      <c r="BC109">
        <v>8</v>
      </c>
      <c r="BD109">
        <v>10</v>
      </c>
      <c r="BE109">
        <v>1</v>
      </c>
      <c r="BF109">
        <v>2</v>
      </c>
      <c r="BG109">
        <v>2</v>
      </c>
      <c r="BH109" t="s">
        <v>19</v>
      </c>
      <c r="BI109" t="s">
        <v>19</v>
      </c>
      <c r="BJ109">
        <v>14</v>
      </c>
      <c r="BK109">
        <v>8</v>
      </c>
      <c r="BL109">
        <v>6</v>
      </c>
      <c r="BM109" t="s">
        <v>19</v>
      </c>
      <c r="BN109">
        <v>28</v>
      </c>
      <c r="BO109">
        <v>15</v>
      </c>
      <c r="BP109">
        <v>13</v>
      </c>
      <c r="BQ109" t="s">
        <v>19</v>
      </c>
      <c r="BR109">
        <v>7</v>
      </c>
      <c r="BS109">
        <v>5</v>
      </c>
      <c r="BT109">
        <v>2</v>
      </c>
      <c r="BU109" t="s">
        <v>19</v>
      </c>
      <c r="BV109">
        <v>560</v>
      </c>
      <c r="BW109">
        <v>255</v>
      </c>
      <c r="BX109">
        <v>162</v>
      </c>
      <c r="BY109">
        <v>143</v>
      </c>
      <c r="BZ109">
        <v>314</v>
      </c>
      <c r="CA109">
        <v>156</v>
      </c>
      <c r="CB109">
        <v>112</v>
      </c>
      <c r="CC109">
        <v>46</v>
      </c>
      <c r="CD109">
        <v>58</v>
      </c>
      <c r="CE109">
        <v>19</v>
      </c>
      <c r="CF109">
        <v>25</v>
      </c>
      <c r="CG109">
        <v>14</v>
      </c>
    </row>
    <row r="110" spans="1:85">
      <c r="A110" t="s">
        <v>829</v>
      </c>
      <c r="B110">
        <v>667</v>
      </c>
      <c r="C110">
        <v>247</v>
      </c>
      <c r="D110">
        <v>150</v>
      </c>
      <c r="E110">
        <v>270</v>
      </c>
      <c r="F110">
        <v>24</v>
      </c>
      <c r="G110">
        <v>1</v>
      </c>
      <c r="H110">
        <v>2</v>
      </c>
      <c r="I110">
        <v>21</v>
      </c>
      <c r="J110">
        <v>42</v>
      </c>
      <c r="K110">
        <v>15</v>
      </c>
      <c r="L110">
        <v>10</v>
      </c>
      <c r="M110">
        <v>17</v>
      </c>
      <c r="N110">
        <v>26</v>
      </c>
      <c r="O110">
        <v>2</v>
      </c>
      <c r="P110">
        <v>11</v>
      </c>
      <c r="Q110">
        <v>13</v>
      </c>
      <c r="R110">
        <v>24</v>
      </c>
      <c r="S110">
        <v>1</v>
      </c>
      <c r="T110">
        <v>13</v>
      </c>
      <c r="U110">
        <v>10</v>
      </c>
      <c r="V110">
        <v>2</v>
      </c>
      <c r="W110" t="s">
        <v>19</v>
      </c>
      <c r="X110">
        <v>1</v>
      </c>
      <c r="Y110">
        <v>1</v>
      </c>
      <c r="Z110" t="s">
        <v>19</v>
      </c>
      <c r="AA110" t="s">
        <v>19</v>
      </c>
      <c r="AB110" t="s">
        <v>19</v>
      </c>
      <c r="AC110" t="s">
        <v>19</v>
      </c>
      <c r="AD110" t="s">
        <v>19</v>
      </c>
      <c r="AE110" t="s">
        <v>19</v>
      </c>
      <c r="AF110" t="s">
        <v>19</v>
      </c>
      <c r="AG110" t="s">
        <v>19</v>
      </c>
      <c r="AH110">
        <v>10</v>
      </c>
      <c r="AI110">
        <v>1</v>
      </c>
      <c r="AJ110">
        <v>5</v>
      </c>
      <c r="AK110">
        <v>4</v>
      </c>
      <c r="AL110">
        <v>8</v>
      </c>
      <c r="AM110" t="s">
        <v>19</v>
      </c>
      <c r="AN110">
        <v>4</v>
      </c>
      <c r="AO110">
        <v>4</v>
      </c>
      <c r="AP110">
        <v>4</v>
      </c>
      <c r="AQ110" t="s">
        <v>19</v>
      </c>
      <c r="AR110">
        <v>3</v>
      </c>
      <c r="AS110">
        <v>1</v>
      </c>
      <c r="AT110" t="s">
        <v>19</v>
      </c>
      <c r="AU110" t="s">
        <v>19</v>
      </c>
      <c r="AV110" t="s">
        <v>19</v>
      </c>
      <c r="AW110" t="s">
        <v>19</v>
      </c>
      <c r="AX110">
        <v>17</v>
      </c>
      <c r="AY110">
        <v>5</v>
      </c>
      <c r="AZ110">
        <v>3</v>
      </c>
      <c r="BA110">
        <v>9</v>
      </c>
      <c r="BB110">
        <v>15</v>
      </c>
      <c r="BC110">
        <v>5</v>
      </c>
      <c r="BD110">
        <v>9</v>
      </c>
      <c r="BE110">
        <v>1</v>
      </c>
      <c r="BF110">
        <v>4</v>
      </c>
      <c r="BG110">
        <v>1</v>
      </c>
      <c r="BH110">
        <v>2</v>
      </c>
      <c r="BI110">
        <v>1</v>
      </c>
      <c r="BJ110">
        <v>14</v>
      </c>
      <c r="BK110">
        <v>6</v>
      </c>
      <c r="BL110">
        <v>7</v>
      </c>
      <c r="BM110">
        <v>1</v>
      </c>
      <c r="BN110">
        <v>26</v>
      </c>
      <c r="BO110">
        <v>10</v>
      </c>
      <c r="BP110">
        <v>15</v>
      </c>
      <c r="BQ110">
        <v>1</v>
      </c>
      <c r="BR110">
        <v>3</v>
      </c>
      <c r="BS110" t="s">
        <v>19</v>
      </c>
      <c r="BT110">
        <v>2</v>
      </c>
      <c r="BU110">
        <v>1</v>
      </c>
      <c r="BV110">
        <v>422</v>
      </c>
      <c r="BW110">
        <v>186</v>
      </c>
      <c r="BX110">
        <v>65</v>
      </c>
      <c r="BY110">
        <v>171</v>
      </c>
      <c r="BZ110">
        <v>142</v>
      </c>
      <c r="CA110">
        <v>69</v>
      </c>
      <c r="CB110">
        <v>37</v>
      </c>
      <c r="CC110">
        <v>36</v>
      </c>
      <c r="CD110">
        <v>53</v>
      </c>
      <c r="CE110">
        <v>15</v>
      </c>
      <c r="CF110">
        <v>13</v>
      </c>
      <c r="CG110">
        <v>25</v>
      </c>
    </row>
    <row r="111" spans="1:85">
      <c r="A111" t="s">
        <v>828</v>
      </c>
      <c r="B111">
        <v>727</v>
      </c>
      <c r="C111">
        <v>183</v>
      </c>
      <c r="D111">
        <v>296</v>
      </c>
      <c r="E111">
        <v>248</v>
      </c>
      <c r="F111">
        <v>30</v>
      </c>
      <c r="G111">
        <v>1</v>
      </c>
      <c r="H111">
        <v>2</v>
      </c>
      <c r="I111">
        <v>27</v>
      </c>
      <c r="J111">
        <v>49</v>
      </c>
      <c r="K111">
        <v>3</v>
      </c>
      <c r="L111">
        <v>22</v>
      </c>
      <c r="M111">
        <v>24</v>
      </c>
      <c r="N111">
        <v>22</v>
      </c>
      <c r="O111">
        <v>4</v>
      </c>
      <c r="P111">
        <v>15</v>
      </c>
      <c r="Q111">
        <v>3</v>
      </c>
      <c r="R111">
        <v>14</v>
      </c>
      <c r="S111">
        <v>2</v>
      </c>
      <c r="T111">
        <v>9</v>
      </c>
      <c r="U111">
        <v>3</v>
      </c>
      <c r="V111">
        <v>4</v>
      </c>
      <c r="W111" t="s">
        <v>19</v>
      </c>
      <c r="X111">
        <v>2</v>
      </c>
      <c r="Y111">
        <v>2</v>
      </c>
      <c r="Z111">
        <v>1</v>
      </c>
      <c r="AA111" t="s">
        <v>19</v>
      </c>
      <c r="AB111">
        <v>1</v>
      </c>
      <c r="AC111" t="s">
        <v>19</v>
      </c>
      <c r="AD111" t="s">
        <v>19</v>
      </c>
      <c r="AE111" t="s">
        <v>19</v>
      </c>
      <c r="AF111" t="s">
        <v>19</v>
      </c>
      <c r="AG111" t="s">
        <v>19</v>
      </c>
      <c r="AH111">
        <v>4</v>
      </c>
      <c r="AI111">
        <v>1</v>
      </c>
      <c r="AJ111">
        <v>2</v>
      </c>
      <c r="AK111">
        <v>1</v>
      </c>
      <c r="AL111">
        <v>5</v>
      </c>
      <c r="AM111">
        <v>1</v>
      </c>
      <c r="AN111">
        <v>4</v>
      </c>
      <c r="AO111" t="s">
        <v>19</v>
      </c>
      <c r="AP111" t="s">
        <v>19</v>
      </c>
      <c r="AQ111" t="s">
        <v>19</v>
      </c>
      <c r="AR111" t="s">
        <v>19</v>
      </c>
      <c r="AS111" t="s">
        <v>19</v>
      </c>
      <c r="AT111" t="s">
        <v>19</v>
      </c>
      <c r="AU111" t="s">
        <v>19</v>
      </c>
      <c r="AV111" t="s">
        <v>19</v>
      </c>
      <c r="AW111" t="s">
        <v>19</v>
      </c>
      <c r="AX111">
        <v>43</v>
      </c>
      <c r="AY111">
        <v>1</v>
      </c>
      <c r="AZ111">
        <v>26</v>
      </c>
      <c r="BA111">
        <v>16</v>
      </c>
      <c r="BB111">
        <v>15</v>
      </c>
      <c r="BC111">
        <v>2</v>
      </c>
      <c r="BD111">
        <v>12</v>
      </c>
      <c r="BE111">
        <v>1</v>
      </c>
      <c r="BF111">
        <v>6</v>
      </c>
      <c r="BG111">
        <v>2</v>
      </c>
      <c r="BH111">
        <v>2</v>
      </c>
      <c r="BI111">
        <v>2</v>
      </c>
      <c r="BJ111">
        <v>17</v>
      </c>
      <c r="BK111">
        <v>1</v>
      </c>
      <c r="BL111">
        <v>14</v>
      </c>
      <c r="BM111">
        <v>2</v>
      </c>
      <c r="BN111">
        <v>27</v>
      </c>
      <c r="BO111">
        <v>4</v>
      </c>
      <c r="BP111">
        <v>21</v>
      </c>
      <c r="BQ111">
        <v>2</v>
      </c>
      <c r="BR111">
        <v>2</v>
      </c>
      <c r="BS111">
        <v>1</v>
      </c>
      <c r="BT111">
        <v>1</v>
      </c>
      <c r="BU111" t="s">
        <v>19</v>
      </c>
      <c r="BV111">
        <v>397</v>
      </c>
      <c r="BW111">
        <v>158</v>
      </c>
      <c r="BX111">
        <v>115</v>
      </c>
      <c r="BY111">
        <v>124</v>
      </c>
      <c r="BZ111">
        <v>190</v>
      </c>
      <c r="CA111">
        <v>75</v>
      </c>
      <c r="CB111">
        <v>88</v>
      </c>
      <c r="CC111">
        <v>27</v>
      </c>
      <c r="CD111">
        <v>107</v>
      </c>
      <c r="CE111">
        <v>5</v>
      </c>
      <c r="CF111">
        <v>58</v>
      </c>
      <c r="CG111">
        <v>44</v>
      </c>
    </row>
    <row r="112" spans="1:85">
      <c r="A112" t="s">
        <v>827</v>
      </c>
      <c r="B112">
        <v>847</v>
      </c>
      <c r="C112">
        <v>327</v>
      </c>
      <c r="D112">
        <v>333</v>
      </c>
      <c r="E112">
        <v>187</v>
      </c>
      <c r="F112">
        <v>30</v>
      </c>
      <c r="G112" t="s">
        <v>19</v>
      </c>
      <c r="H112">
        <v>5</v>
      </c>
      <c r="I112">
        <v>25</v>
      </c>
      <c r="J112">
        <v>46</v>
      </c>
      <c r="K112">
        <v>19</v>
      </c>
      <c r="L112">
        <v>16</v>
      </c>
      <c r="M112">
        <v>11</v>
      </c>
      <c r="N112">
        <v>54</v>
      </c>
      <c r="O112">
        <v>8</v>
      </c>
      <c r="P112">
        <v>15</v>
      </c>
      <c r="Q112">
        <v>31</v>
      </c>
      <c r="R112">
        <v>26</v>
      </c>
      <c r="S112">
        <v>5</v>
      </c>
      <c r="T112">
        <v>14</v>
      </c>
      <c r="U112">
        <v>7</v>
      </c>
      <c r="V112">
        <v>1</v>
      </c>
      <c r="W112" t="s">
        <v>19</v>
      </c>
      <c r="X112" t="s">
        <v>19</v>
      </c>
      <c r="Y112">
        <v>1</v>
      </c>
      <c r="Z112" t="s">
        <v>19</v>
      </c>
      <c r="AA112" t="s">
        <v>19</v>
      </c>
      <c r="AB112" t="s">
        <v>19</v>
      </c>
      <c r="AC112" t="s">
        <v>19</v>
      </c>
      <c r="AD112">
        <v>1</v>
      </c>
      <c r="AE112">
        <v>1</v>
      </c>
      <c r="AF112" t="s">
        <v>19</v>
      </c>
      <c r="AG112" t="s">
        <v>19</v>
      </c>
      <c r="AH112">
        <v>8</v>
      </c>
      <c r="AI112">
        <v>1</v>
      </c>
      <c r="AJ112">
        <v>5</v>
      </c>
      <c r="AK112">
        <v>2</v>
      </c>
      <c r="AL112">
        <v>10</v>
      </c>
      <c r="AM112">
        <v>2</v>
      </c>
      <c r="AN112">
        <v>4</v>
      </c>
      <c r="AO112">
        <v>4</v>
      </c>
      <c r="AP112">
        <v>4</v>
      </c>
      <c r="AQ112" t="s">
        <v>19</v>
      </c>
      <c r="AR112">
        <v>4</v>
      </c>
      <c r="AS112" t="s">
        <v>19</v>
      </c>
      <c r="AT112">
        <v>2</v>
      </c>
      <c r="AU112">
        <v>1</v>
      </c>
      <c r="AV112">
        <v>1</v>
      </c>
      <c r="AW112" t="s">
        <v>19</v>
      </c>
      <c r="AX112">
        <v>35</v>
      </c>
      <c r="AY112">
        <v>10</v>
      </c>
      <c r="AZ112">
        <v>18</v>
      </c>
      <c r="BA112">
        <v>7</v>
      </c>
      <c r="BB112">
        <v>19</v>
      </c>
      <c r="BC112">
        <v>8</v>
      </c>
      <c r="BD112">
        <v>9</v>
      </c>
      <c r="BE112">
        <v>2</v>
      </c>
      <c r="BF112">
        <v>11</v>
      </c>
      <c r="BG112">
        <v>4</v>
      </c>
      <c r="BH112">
        <v>7</v>
      </c>
      <c r="BI112" t="s">
        <v>19</v>
      </c>
      <c r="BJ112">
        <v>21</v>
      </c>
      <c r="BK112">
        <v>5</v>
      </c>
      <c r="BL112">
        <v>16</v>
      </c>
      <c r="BM112" t="s">
        <v>19</v>
      </c>
      <c r="BN112">
        <v>31</v>
      </c>
      <c r="BO112">
        <v>14</v>
      </c>
      <c r="BP112">
        <v>17</v>
      </c>
      <c r="BQ112" t="s">
        <v>19</v>
      </c>
      <c r="BR112">
        <v>3</v>
      </c>
      <c r="BS112">
        <v>2</v>
      </c>
      <c r="BT112">
        <v>1</v>
      </c>
      <c r="BU112" t="s">
        <v>19</v>
      </c>
      <c r="BV112">
        <v>513</v>
      </c>
      <c r="BW112">
        <v>227</v>
      </c>
      <c r="BX112">
        <v>199</v>
      </c>
      <c r="BY112">
        <v>87</v>
      </c>
      <c r="BZ112">
        <v>258</v>
      </c>
      <c r="CA112">
        <v>126</v>
      </c>
      <c r="CB112">
        <v>110</v>
      </c>
      <c r="CC112">
        <v>22</v>
      </c>
      <c r="CD112">
        <v>61</v>
      </c>
      <c r="CE112">
        <v>27</v>
      </c>
      <c r="CF112">
        <v>17</v>
      </c>
      <c r="CG112">
        <v>17</v>
      </c>
    </row>
    <row r="113" spans="1:85">
      <c r="A113" t="s">
        <v>826</v>
      </c>
      <c r="B113">
        <v>1262</v>
      </c>
      <c r="C113">
        <v>622</v>
      </c>
      <c r="D113">
        <v>358</v>
      </c>
      <c r="E113">
        <v>282</v>
      </c>
      <c r="F113">
        <v>41</v>
      </c>
      <c r="G113" t="s">
        <v>19</v>
      </c>
      <c r="H113">
        <v>1</v>
      </c>
      <c r="I113">
        <v>40</v>
      </c>
      <c r="J113">
        <v>67</v>
      </c>
      <c r="K113">
        <v>27</v>
      </c>
      <c r="L113">
        <v>22</v>
      </c>
      <c r="M113">
        <v>18</v>
      </c>
      <c r="N113">
        <v>48</v>
      </c>
      <c r="O113">
        <v>16</v>
      </c>
      <c r="P113">
        <v>21</v>
      </c>
      <c r="Q113">
        <v>11</v>
      </c>
      <c r="R113">
        <v>55</v>
      </c>
      <c r="S113">
        <v>15</v>
      </c>
      <c r="T113">
        <v>18</v>
      </c>
      <c r="U113">
        <v>22</v>
      </c>
      <c r="V113">
        <v>7</v>
      </c>
      <c r="W113">
        <v>4</v>
      </c>
      <c r="X113">
        <v>1</v>
      </c>
      <c r="Y113">
        <v>2</v>
      </c>
      <c r="Z113">
        <v>5</v>
      </c>
      <c r="AA113">
        <v>1</v>
      </c>
      <c r="AB113">
        <v>1</v>
      </c>
      <c r="AC113">
        <v>3</v>
      </c>
      <c r="AD113">
        <v>1</v>
      </c>
      <c r="AE113" t="s">
        <v>19</v>
      </c>
      <c r="AF113" t="s">
        <v>19</v>
      </c>
      <c r="AG113">
        <v>1</v>
      </c>
      <c r="AH113">
        <v>23</v>
      </c>
      <c r="AI113">
        <v>7</v>
      </c>
      <c r="AJ113">
        <v>5</v>
      </c>
      <c r="AK113">
        <v>11</v>
      </c>
      <c r="AL113">
        <v>17</v>
      </c>
      <c r="AM113">
        <v>3</v>
      </c>
      <c r="AN113">
        <v>9</v>
      </c>
      <c r="AO113">
        <v>5</v>
      </c>
      <c r="AP113">
        <v>1</v>
      </c>
      <c r="AQ113" t="s">
        <v>19</v>
      </c>
      <c r="AR113">
        <v>1</v>
      </c>
      <c r="AS113" t="s">
        <v>19</v>
      </c>
      <c r="AT113">
        <v>1</v>
      </c>
      <c r="AU113" t="s">
        <v>19</v>
      </c>
      <c r="AV113">
        <v>1</v>
      </c>
      <c r="AW113" t="s">
        <v>19</v>
      </c>
      <c r="AX113">
        <v>47</v>
      </c>
      <c r="AY113">
        <v>12</v>
      </c>
      <c r="AZ113">
        <v>9</v>
      </c>
      <c r="BA113">
        <v>26</v>
      </c>
      <c r="BB113">
        <v>38</v>
      </c>
      <c r="BC113">
        <v>19</v>
      </c>
      <c r="BD113">
        <v>14</v>
      </c>
      <c r="BE113">
        <v>5</v>
      </c>
      <c r="BF113">
        <v>7</v>
      </c>
      <c r="BG113">
        <v>2</v>
      </c>
      <c r="BH113" t="s">
        <v>19</v>
      </c>
      <c r="BI113">
        <v>5</v>
      </c>
      <c r="BJ113">
        <v>34</v>
      </c>
      <c r="BK113">
        <v>14</v>
      </c>
      <c r="BL113">
        <v>20</v>
      </c>
      <c r="BM113" t="s">
        <v>19</v>
      </c>
      <c r="BN113">
        <v>56</v>
      </c>
      <c r="BO113">
        <v>34</v>
      </c>
      <c r="BP113">
        <v>22</v>
      </c>
      <c r="BQ113" t="s">
        <v>19</v>
      </c>
      <c r="BR113">
        <v>19</v>
      </c>
      <c r="BS113">
        <v>10</v>
      </c>
      <c r="BT113">
        <v>9</v>
      </c>
      <c r="BU113" t="s">
        <v>19</v>
      </c>
      <c r="BV113">
        <v>776</v>
      </c>
      <c r="BW113">
        <v>462</v>
      </c>
      <c r="BX113">
        <v>197</v>
      </c>
      <c r="BY113">
        <v>117</v>
      </c>
      <c r="BZ113">
        <v>424</v>
      </c>
      <c r="CA113">
        <v>246</v>
      </c>
      <c r="CB113">
        <v>124</v>
      </c>
      <c r="CC113">
        <v>54</v>
      </c>
      <c r="CD113">
        <v>93</v>
      </c>
      <c r="CE113">
        <v>21</v>
      </c>
      <c r="CF113">
        <v>34</v>
      </c>
      <c r="CG113">
        <v>38</v>
      </c>
    </row>
    <row r="114" spans="1:85">
      <c r="A114" t="s">
        <v>825</v>
      </c>
      <c r="B114">
        <v>1133</v>
      </c>
      <c r="C114">
        <v>491</v>
      </c>
      <c r="D114">
        <v>370</v>
      </c>
      <c r="E114">
        <v>272</v>
      </c>
      <c r="F114">
        <v>49</v>
      </c>
      <c r="G114">
        <v>2</v>
      </c>
      <c r="H114">
        <v>5</v>
      </c>
      <c r="I114">
        <v>42</v>
      </c>
      <c r="J114">
        <v>34</v>
      </c>
      <c r="K114">
        <v>18</v>
      </c>
      <c r="L114">
        <v>7</v>
      </c>
      <c r="M114">
        <v>9</v>
      </c>
      <c r="N114">
        <v>75</v>
      </c>
      <c r="O114">
        <v>12</v>
      </c>
      <c r="P114">
        <v>32</v>
      </c>
      <c r="Q114">
        <v>31</v>
      </c>
      <c r="R114">
        <v>48</v>
      </c>
      <c r="S114">
        <v>10</v>
      </c>
      <c r="T114">
        <v>29</v>
      </c>
      <c r="U114">
        <v>9</v>
      </c>
      <c r="V114">
        <v>4</v>
      </c>
      <c r="W114">
        <v>1</v>
      </c>
      <c r="X114">
        <v>1</v>
      </c>
      <c r="Y114">
        <v>2</v>
      </c>
      <c r="Z114">
        <v>7</v>
      </c>
      <c r="AA114">
        <v>4</v>
      </c>
      <c r="AB114">
        <v>1</v>
      </c>
      <c r="AC114">
        <v>2</v>
      </c>
      <c r="AD114" t="s">
        <v>19</v>
      </c>
      <c r="AE114" t="s">
        <v>19</v>
      </c>
      <c r="AF114" t="s">
        <v>19</v>
      </c>
      <c r="AG114" t="s">
        <v>19</v>
      </c>
      <c r="AH114">
        <v>8</v>
      </c>
      <c r="AI114">
        <v>1</v>
      </c>
      <c r="AJ114">
        <v>6</v>
      </c>
      <c r="AK114">
        <v>1</v>
      </c>
      <c r="AL114">
        <v>27</v>
      </c>
      <c r="AM114">
        <v>2</v>
      </c>
      <c r="AN114">
        <v>21</v>
      </c>
      <c r="AO114">
        <v>4</v>
      </c>
      <c r="AP114">
        <v>1</v>
      </c>
      <c r="AQ114">
        <v>1</v>
      </c>
      <c r="AR114" t="s">
        <v>19</v>
      </c>
      <c r="AS114" t="s">
        <v>19</v>
      </c>
      <c r="AT114">
        <v>1</v>
      </c>
      <c r="AU114">
        <v>1</v>
      </c>
      <c r="AV114" t="s">
        <v>19</v>
      </c>
      <c r="AW114" t="s">
        <v>19</v>
      </c>
      <c r="AX114">
        <v>68</v>
      </c>
      <c r="AY114">
        <v>18</v>
      </c>
      <c r="AZ114">
        <v>24</v>
      </c>
      <c r="BA114">
        <v>26</v>
      </c>
      <c r="BB114">
        <v>23</v>
      </c>
      <c r="BC114">
        <v>10</v>
      </c>
      <c r="BD114">
        <v>9</v>
      </c>
      <c r="BE114">
        <v>4</v>
      </c>
      <c r="BF114">
        <v>12</v>
      </c>
      <c r="BG114">
        <v>6</v>
      </c>
      <c r="BH114">
        <v>4</v>
      </c>
      <c r="BI114">
        <v>2</v>
      </c>
      <c r="BJ114">
        <v>20</v>
      </c>
      <c r="BK114">
        <v>3</v>
      </c>
      <c r="BL114">
        <v>16</v>
      </c>
      <c r="BM114">
        <v>1</v>
      </c>
      <c r="BN114">
        <v>46</v>
      </c>
      <c r="BO114">
        <v>21</v>
      </c>
      <c r="BP114">
        <v>23</v>
      </c>
      <c r="BQ114">
        <v>2</v>
      </c>
      <c r="BR114">
        <v>10</v>
      </c>
      <c r="BS114">
        <v>3</v>
      </c>
      <c r="BT114">
        <v>6</v>
      </c>
      <c r="BU114">
        <v>1</v>
      </c>
      <c r="BV114">
        <v>678</v>
      </c>
      <c r="BW114">
        <v>368</v>
      </c>
      <c r="BX114">
        <v>178</v>
      </c>
      <c r="BY114">
        <v>132</v>
      </c>
      <c r="BZ114">
        <v>360</v>
      </c>
      <c r="CA114">
        <v>205</v>
      </c>
      <c r="CB114">
        <v>113</v>
      </c>
      <c r="CC114">
        <v>42</v>
      </c>
      <c r="CD114">
        <v>80</v>
      </c>
      <c r="CE114">
        <v>23</v>
      </c>
      <c r="CF114">
        <v>43</v>
      </c>
      <c r="CG114">
        <v>14</v>
      </c>
    </row>
    <row r="115" spans="1:85">
      <c r="A115" t="s">
        <v>824</v>
      </c>
      <c r="B115">
        <v>899</v>
      </c>
      <c r="C115">
        <v>178</v>
      </c>
      <c r="D115">
        <v>540</v>
      </c>
      <c r="E115">
        <v>181</v>
      </c>
      <c r="F115">
        <v>26</v>
      </c>
      <c r="G115" t="s">
        <v>19</v>
      </c>
      <c r="H115">
        <v>1</v>
      </c>
      <c r="I115">
        <v>25</v>
      </c>
      <c r="J115">
        <v>35</v>
      </c>
      <c r="K115">
        <v>5</v>
      </c>
      <c r="L115">
        <v>21</v>
      </c>
      <c r="M115">
        <v>9</v>
      </c>
      <c r="N115">
        <v>50</v>
      </c>
      <c r="O115">
        <v>12</v>
      </c>
      <c r="P115">
        <v>31</v>
      </c>
      <c r="Q115">
        <v>7</v>
      </c>
      <c r="R115">
        <v>25</v>
      </c>
      <c r="S115">
        <v>2</v>
      </c>
      <c r="T115">
        <v>16</v>
      </c>
      <c r="U115">
        <v>7</v>
      </c>
      <c r="V115">
        <v>1</v>
      </c>
      <c r="W115">
        <v>1</v>
      </c>
      <c r="X115" t="s">
        <v>19</v>
      </c>
      <c r="Y115" t="s">
        <v>19</v>
      </c>
      <c r="Z115">
        <v>2</v>
      </c>
      <c r="AA115" t="s">
        <v>19</v>
      </c>
      <c r="AB115">
        <v>1</v>
      </c>
      <c r="AC115">
        <v>1</v>
      </c>
      <c r="AD115">
        <v>1</v>
      </c>
      <c r="AE115" t="s">
        <v>19</v>
      </c>
      <c r="AF115" t="s">
        <v>19</v>
      </c>
      <c r="AG115">
        <v>1</v>
      </c>
      <c r="AH115">
        <v>3</v>
      </c>
      <c r="AI115" t="s">
        <v>19</v>
      </c>
      <c r="AJ115">
        <v>3</v>
      </c>
      <c r="AK115" t="s">
        <v>19</v>
      </c>
      <c r="AL115">
        <v>18</v>
      </c>
      <c r="AM115">
        <v>1</v>
      </c>
      <c r="AN115">
        <v>12</v>
      </c>
      <c r="AO115">
        <v>5</v>
      </c>
      <c r="AP115" t="s">
        <v>19</v>
      </c>
      <c r="AQ115" t="s">
        <v>19</v>
      </c>
      <c r="AR115" t="s">
        <v>19</v>
      </c>
      <c r="AS115" t="s">
        <v>19</v>
      </c>
      <c r="AT115" t="s">
        <v>19</v>
      </c>
      <c r="AU115" t="s">
        <v>19</v>
      </c>
      <c r="AV115" t="s">
        <v>19</v>
      </c>
      <c r="AW115" t="s">
        <v>19</v>
      </c>
      <c r="AX115">
        <v>71</v>
      </c>
      <c r="AY115">
        <v>4</v>
      </c>
      <c r="AZ115">
        <v>36</v>
      </c>
      <c r="BA115">
        <v>31</v>
      </c>
      <c r="BB115">
        <v>19</v>
      </c>
      <c r="BC115">
        <v>3</v>
      </c>
      <c r="BD115">
        <v>16</v>
      </c>
      <c r="BE115" t="s">
        <v>19</v>
      </c>
      <c r="BF115">
        <v>2</v>
      </c>
      <c r="BG115" t="s">
        <v>19</v>
      </c>
      <c r="BH115">
        <v>2</v>
      </c>
      <c r="BI115" t="s">
        <v>19</v>
      </c>
      <c r="BJ115">
        <v>27</v>
      </c>
      <c r="BK115">
        <v>4</v>
      </c>
      <c r="BL115">
        <v>23</v>
      </c>
      <c r="BM115" t="s">
        <v>19</v>
      </c>
      <c r="BN115">
        <v>43</v>
      </c>
      <c r="BO115">
        <v>12</v>
      </c>
      <c r="BP115">
        <v>31</v>
      </c>
      <c r="BQ115" t="s">
        <v>19</v>
      </c>
      <c r="BR115">
        <v>11</v>
      </c>
      <c r="BS115">
        <v>3</v>
      </c>
      <c r="BT115">
        <v>8</v>
      </c>
      <c r="BU115" t="s">
        <v>19</v>
      </c>
      <c r="BV115">
        <v>477</v>
      </c>
      <c r="BW115">
        <v>130</v>
      </c>
      <c r="BX115">
        <v>287</v>
      </c>
      <c r="BY115">
        <v>60</v>
      </c>
      <c r="BZ115">
        <v>254</v>
      </c>
      <c r="CA115">
        <v>70</v>
      </c>
      <c r="CB115">
        <v>168</v>
      </c>
      <c r="CC115">
        <v>16</v>
      </c>
      <c r="CD115">
        <v>124</v>
      </c>
      <c r="CE115">
        <v>6</v>
      </c>
      <c r="CF115">
        <v>76</v>
      </c>
      <c r="CG115">
        <v>42</v>
      </c>
    </row>
    <row r="116" spans="1:85">
      <c r="A116" t="s">
        <v>823</v>
      </c>
      <c r="B116">
        <v>1199</v>
      </c>
      <c r="C116">
        <v>509</v>
      </c>
      <c r="D116">
        <v>464</v>
      </c>
      <c r="E116">
        <v>226</v>
      </c>
      <c r="F116">
        <v>49</v>
      </c>
      <c r="G116">
        <v>2</v>
      </c>
      <c r="H116">
        <v>1</v>
      </c>
      <c r="I116">
        <v>46</v>
      </c>
      <c r="J116">
        <v>58</v>
      </c>
      <c r="K116">
        <v>28</v>
      </c>
      <c r="L116">
        <v>12</v>
      </c>
      <c r="M116">
        <v>18</v>
      </c>
      <c r="N116">
        <v>49</v>
      </c>
      <c r="O116">
        <v>21</v>
      </c>
      <c r="P116">
        <v>18</v>
      </c>
      <c r="Q116">
        <v>10</v>
      </c>
      <c r="R116">
        <v>37</v>
      </c>
      <c r="S116">
        <v>10</v>
      </c>
      <c r="T116">
        <v>20</v>
      </c>
      <c r="U116">
        <v>7</v>
      </c>
      <c r="V116">
        <v>6</v>
      </c>
      <c r="W116" t="s">
        <v>19</v>
      </c>
      <c r="X116">
        <v>2</v>
      </c>
      <c r="Y116">
        <v>4</v>
      </c>
      <c r="Z116">
        <v>2</v>
      </c>
      <c r="AA116">
        <v>1</v>
      </c>
      <c r="AB116">
        <v>1</v>
      </c>
      <c r="AC116" t="s">
        <v>19</v>
      </c>
      <c r="AD116" t="s">
        <v>19</v>
      </c>
      <c r="AE116" t="s">
        <v>19</v>
      </c>
      <c r="AF116" t="s">
        <v>19</v>
      </c>
      <c r="AG116" t="s">
        <v>19</v>
      </c>
      <c r="AH116">
        <v>7</v>
      </c>
      <c r="AI116">
        <v>5</v>
      </c>
      <c r="AJ116">
        <v>1</v>
      </c>
      <c r="AK116">
        <v>1</v>
      </c>
      <c r="AL116">
        <v>20</v>
      </c>
      <c r="AM116">
        <v>4</v>
      </c>
      <c r="AN116">
        <v>14</v>
      </c>
      <c r="AO116">
        <v>2</v>
      </c>
      <c r="AP116">
        <v>2</v>
      </c>
      <c r="AQ116" t="s">
        <v>19</v>
      </c>
      <c r="AR116">
        <v>2</v>
      </c>
      <c r="AS116" t="s">
        <v>19</v>
      </c>
      <c r="AT116" t="s">
        <v>19</v>
      </c>
      <c r="AU116" t="s">
        <v>19</v>
      </c>
      <c r="AV116" t="s">
        <v>19</v>
      </c>
      <c r="AW116" t="s">
        <v>19</v>
      </c>
      <c r="AX116">
        <v>88</v>
      </c>
      <c r="AY116">
        <v>22</v>
      </c>
      <c r="AZ116">
        <v>38</v>
      </c>
      <c r="BA116">
        <v>28</v>
      </c>
      <c r="BB116">
        <v>28</v>
      </c>
      <c r="BC116">
        <v>8</v>
      </c>
      <c r="BD116">
        <v>17</v>
      </c>
      <c r="BE116">
        <v>3</v>
      </c>
      <c r="BF116">
        <v>11</v>
      </c>
      <c r="BG116">
        <v>4</v>
      </c>
      <c r="BH116">
        <v>5</v>
      </c>
      <c r="BI116">
        <v>2</v>
      </c>
      <c r="BJ116">
        <v>31</v>
      </c>
      <c r="BK116">
        <v>7</v>
      </c>
      <c r="BL116">
        <v>22</v>
      </c>
      <c r="BM116">
        <v>2</v>
      </c>
      <c r="BN116">
        <v>54</v>
      </c>
      <c r="BO116">
        <v>21</v>
      </c>
      <c r="BP116">
        <v>28</v>
      </c>
      <c r="BQ116">
        <v>5</v>
      </c>
      <c r="BR116">
        <v>11</v>
      </c>
      <c r="BS116">
        <v>6</v>
      </c>
      <c r="BT116">
        <v>5</v>
      </c>
      <c r="BU116" t="s">
        <v>19</v>
      </c>
      <c r="BV116">
        <v>728</v>
      </c>
      <c r="BW116">
        <v>376</v>
      </c>
      <c r="BX116">
        <v>261</v>
      </c>
      <c r="BY116">
        <v>91</v>
      </c>
      <c r="BZ116">
        <v>416</v>
      </c>
      <c r="CA116">
        <v>221</v>
      </c>
      <c r="CB116">
        <v>164</v>
      </c>
      <c r="CC116">
        <v>31</v>
      </c>
      <c r="CD116">
        <v>66</v>
      </c>
      <c r="CE116">
        <v>10</v>
      </c>
      <c r="CF116">
        <v>42</v>
      </c>
      <c r="CG116">
        <v>14</v>
      </c>
    </row>
    <row r="117" spans="1:85">
      <c r="A117" t="s">
        <v>822</v>
      </c>
      <c r="B117">
        <v>1358</v>
      </c>
      <c r="C117">
        <v>453</v>
      </c>
      <c r="D117">
        <v>492</v>
      </c>
      <c r="E117">
        <v>413</v>
      </c>
      <c r="F117">
        <v>65</v>
      </c>
      <c r="G117">
        <v>1</v>
      </c>
      <c r="H117">
        <v>3</v>
      </c>
      <c r="I117">
        <v>61</v>
      </c>
      <c r="J117">
        <v>63</v>
      </c>
      <c r="K117">
        <v>15</v>
      </c>
      <c r="L117">
        <v>33</v>
      </c>
      <c r="M117">
        <v>15</v>
      </c>
      <c r="N117">
        <v>68</v>
      </c>
      <c r="O117">
        <v>23</v>
      </c>
      <c r="P117">
        <v>28</v>
      </c>
      <c r="Q117">
        <v>17</v>
      </c>
      <c r="R117">
        <v>66</v>
      </c>
      <c r="S117">
        <v>10</v>
      </c>
      <c r="T117">
        <v>34</v>
      </c>
      <c r="U117">
        <v>22</v>
      </c>
      <c r="V117">
        <v>10</v>
      </c>
      <c r="W117">
        <v>2</v>
      </c>
      <c r="X117">
        <v>2</v>
      </c>
      <c r="Y117">
        <v>6</v>
      </c>
      <c r="Z117">
        <v>4</v>
      </c>
      <c r="AA117">
        <v>1</v>
      </c>
      <c r="AB117">
        <v>1</v>
      </c>
      <c r="AC117">
        <v>2</v>
      </c>
      <c r="AD117">
        <v>1</v>
      </c>
      <c r="AE117" t="s">
        <v>19</v>
      </c>
      <c r="AF117">
        <v>1</v>
      </c>
      <c r="AG117" t="s">
        <v>19</v>
      </c>
      <c r="AH117">
        <v>22</v>
      </c>
      <c r="AI117">
        <v>1</v>
      </c>
      <c r="AJ117">
        <v>14</v>
      </c>
      <c r="AK117">
        <v>7</v>
      </c>
      <c r="AL117">
        <v>24</v>
      </c>
      <c r="AM117">
        <v>4</v>
      </c>
      <c r="AN117">
        <v>14</v>
      </c>
      <c r="AO117">
        <v>6</v>
      </c>
      <c r="AP117">
        <v>3</v>
      </c>
      <c r="AQ117">
        <v>1</v>
      </c>
      <c r="AR117">
        <v>2</v>
      </c>
      <c r="AS117" t="s">
        <v>19</v>
      </c>
      <c r="AT117">
        <v>2</v>
      </c>
      <c r="AU117">
        <v>1</v>
      </c>
      <c r="AV117" t="s">
        <v>19</v>
      </c>
      <c r="AW117">
        <v>1</v>
      </c>
      <c r="AX117">
        <v>92</v>
      </c>
      <c r="AY117">
        <v>6</v>
      </c>
      <c r="AZ117">
        <v>41</v>
      </c>
      <c r="BA117">
        <v>45</v>
      </c>
      <c r="BB117">
        <v>22</v>
      </c>
      <c r="BC117">
        <v>6</v>
      </c>
      <c r="BD117">
        <v>14</v>
      </c>
      <c r="BE117">
        <v>2</v>
      </c>
      <c r="BF117">
        <v>20</v>
      </c>
      <c r="BG117">
        <v>3</v>
      </c>
      <c r="BH117">
        <v>9</v>
      </c>
      <c r="BI117">
        <v>8</v>
      </c>
      <c r="BJ117">
        <v>22</v>
      </c>
      <c r="BK117">
        <v>2</v>
      </c>
      <c r="BL117">
        <v>18</v>
      </c>
      <c r="BM117">
        <v>2</v>
      </c>
      <c r="BN117">
        <v>63</v>
      </c>
      <c r="BO117">
        <v>29</v>
      </c>
      <c r="BP117">
        <v>31</v>
      </c>
      <c r="BQ117">
        <v>3</v>
      </c>
      <c r="BR117">
        <v>12</v>
      </c>
      <c r="BS117">
        <v>6</v>
      </c>
      <c r="BT117">
        <v>5</v>
      </c>
      <c r="BU117">
        <v>1</v>
      </c>
      <c r="BV117">
        <v>787</v>
      </c>
      <c r="BW117">
        <v>341</v>
      </c>
      <c r="BX117">
        <v>239</v>
      </c>
      <c r="BY117">
        <v>207</v>
      </c>
      <c r="BZ117">
        <v>335</v>
      </c>
      <c r="CA117">
        <v>151</v>
      </c>
      <c r="CB117">
        <v>150</v>
      </c>
      <c r="CC117">
        <v>34</v>
      </c>
      <c r="CD117">
        <v>90</v>
      </c>
      <c r="CE117">
        <v>17</v>
      </c>
      <c r="CF117">
        <v>42</v>
      </c>
      <c r="CG117">
        <v>31</v>
      </c>
    </row>
    <row r="118" spans="1:85">
      <c r="A118" t="s">
        <v>821</v>
      </c>
      <c r="B118">
        <v>615</v>
      </c>
      <c r="C118">
        <v>184</v>
      </c>
      <c r="D118">
        <v>354</v>
      </c>
      <c r="E118">
        <v>77</v>
      </c>
      <c r="F118">
        <v>20</v>
      </c>
      <c r="G118" t="s">
        <v>19</v>
      </c>
      <c r="H118">
        <v>1</v>
      </c>
      <c r="I118">
        <v>19</v>
      </c>
      <c r="J118">
        <v>27</v>
      </c>
      <c r="K118">
        <v>7</v>
      </c>
      <c r="L118">
        <v>15</v>
      </c>
      <c r="M118">
        <v>5</v>
      </c>
      <c r="N118">
        <v>18</v>
      </c>
      <c r="O118">
        <v>4</v>
      </c>
      <c r="P118">
        <v>11</v>
      </c>
      <c r="Q118">
        <v>3</v>
      </c>
      <c r="R118">
        <v>20</v>
      </c>
      <c r="S118">
        <v>2</v>
      </c>
      <c r="T118">
        <v>11</v>
      </c>
      <c r="U118">
        <v>7</v>
      </c>
      <c r="V118">
        <v>4</v>
      </c>
      <c r="W118">
        <v>1</v>
      </c>
      <c r="X118">
        <v>1</v>
      </c>
      <c r="Y118">
        <v>2</v>
      </c>
      <c r="Z118">
        <v>1</v>
      </c>
      <c r="AA118" t="s">
        <v>19</v>
      </c>
      <c r="AB118" t="s">
        <v>19</v>
      </c>
      <c r="AC118">
        <v>1</v>
      </c>
      <c r="AD118" t="s">
        <v>19</v>
      </c>
      <c r="AE118" t="s">
        <v>19</v>
      </c>
      <c r="AF118" t="s">
        <v>19</v>
      </c>
      <c r="AG118" t="s">
        <v>19</v>
      </c>
      <c r="AH118">
        <v>6</v>
      </c>
      <c r="AI118">
        <v>1</v>
      </c>
      <c r="AJ118">
        <v>4</v>
      </c>
      <c r="AK118">
        <v>1</v>
      </c>
      <c r="AL118">
        <v>8</v>
      </c>
      <c r="AM118" t="s">
        <v>19</v>
      </c>
      <c r="AN118">
        <v>5</v>
      </c>
      <c r="AO118">
        <v>3</v>
      </c>
      <c r="AP118">
        <v>1</v>
      </c>
      <c r="AQ118" t="s">
        <v>19</v>
      </c>
      <c r="AR118">
        <v>1</v>
      </c>
      <c r="AS118" t="s">
        <v>19</v>
      </c>
      <c r="AT118" t="s">
        <v>19</v>
      </c>
      <c r="AU118" t="s">
        <v>19</v>
      </c>
      <c r="AV118" t="s">
        <v>19</v>
      </c>
      <c r="AW118" t="s">
        <v>19</v>
      </c>
      <c r="AX118">
        <v>32</v>
      </c>
      <c r="AY118">
        <v>9</v>
      </c>
      <c r="AZ118">
        <v>19</v>
      </c>
      <c r="BA118">
        <v>4</v>
      </c>
      <c r="BB118">
        <v>11</v>
      </c>
      <c r="BC118">
        <v>4</v>
      </c>
      <c r="BD118">
        <v>7</v>
      </c>
      <c r="BE118" t="s">
        <v>19</v>
      </c>
      <c r="BF118">
        <v>2</v>
      </c>
      <c r="BG118" t="s">
        <v>19</v>
      </c>
      <c r="BH118">
        <v>2</v>
      </c>
      <c r="BI118" t="s">
        <v>19</v>
      </c>
      <c r="BJ118">
        <v>15</v>
      </c>
      <c r="BK118">
        <v>5</v>
      </c>
      <c r="BL118">
        <v>10</v>
      </c>
      <c r="BM118" t="s">
        <v>19</v>
      </c>
      <c r="BN118">
        <v>24</v>
      </c>
      <c r="BO118">
        <v>7</v>
      </c>
      <c r="BP118">
        <v>12</v>
      </c>
      <c r="BQ118">
        <v>5</v>
      </c>
      <c r="BR118">
        <v>7</v>
      </c>
      <c r="BS118">
        <v>1</v>
      </c>
      <c r="BT118">
        <v>5</v>
      </c>
      <c r="BU118">
        <v>1</v>
      </c>
      <c r="BV118">
        <v>389</v>
      </c>
      <c r="BW118">
        <v>131</v>
      </c>
      <c r="BX118">
        <v>236</v>
      </c>
      <c r="BY118">
        <v>22</v>
      </c>
      <c r="BZ118">
        <v>273</v>
      </c>
      <c r="CA118">
        <v>79</v>
      </c>
      <c r="CB118">
        <v>184</v>
      </c>
      <c r="CC118">
        <v>10</v>
      </c>
      <c r="CD118">
        <v>57</v>
      </c>
      <c r="CE118">
        <v>15</v>
      </c>
      <c r="CF118">
        <v>30</v>
      </c>
      <c r="CG118">
        <v>12</v>
      </c>
    </row>
    <row r="119" spans="1:85">
      <c r="A119" t="s">
        <v>820</v>
      </c>
      <c r="B119">
        <v>858</v>
      </c>
      <c r="C119">
        <v>335</v>
      </c>
      <c r="D119">
        <v>342</v>
      </c>
      <c r="E119">
        <v>181</v>
      </c>
      <c r="F119">
        <v>27</v>
      </c>
      <c r="G119" t="s">
        <v>19</v>
      </c>
      <c r="H119">
        <v>5</v>
      </c>
      <c r="I119">
        <v>22</v>
      </c>
      <c r="J119">
        <v>45</v>
      </c>
      <c r="K119">
        <v>14</v>
      </c>
      <c r="L119">
        <v>23</v>
      </c>
      <c r="M119">
        <v>8</v>
      </c>
      <c r="N119">
        <v>39</v>
      </c>
      <c r="O119">
        <v>13</v>
      </c>
      <c r="P119">
        <v>14</v>
      </c>
      <c r="Q119">
        <v>12</v>
      </c>
      <c r="R119">
        <v>22</v>
      </c>
      <c r="S119">
        <v>7</v>
      </c>
      <c r="T119">
        <v>10</v>
      </c>
      <c r="U119">
        <v>5</v>
      </c>
      <c r="V119">
        <v>8</v>
      </c>
      <c r="W119">
        <v>5</v>
      </c>
      <c r="X119">
        <v>1</v>
      </c>
      <c r="Y119">
        <v>2</v>
      </c>
      <c r="Z119">
        <v>3</v>
      </c>
      <c r="AA119" t="s">
        <v>19</v>
      </c>
      <c r="AB119">
        <v>2</v>
      </c>
      <c r="AC119">
        <v>1</v>
      </c>
      <c r="AD119" t="s">
        <v>19</v>
      </c>
      <c r="AE119" t="s">
        <v>19</v>
      </c>
      <c r="AF119" t="s">
        <v>19</v>
      </c>
      <c r="AG119" t="s">
        <v>19</v>
      </c>
      <c r="AH119">
        <v>7</v>
      </c>
      <c r="AI119">
        <v>1</v>
      </c>
      <c r="AJ119">
        <v>6</v>
      </c>
      <c r="AK119" t="s">
        <v>19</v>
      </c>
      <c r="AL119">
        <v>2</v>
      </c>
      <c r="AM119" t="s">
        <v>19</v>
      </c>
      <c r="AN119">
        <v>1</v>
      </c>
      <c r="AO119">
        <v>1</v>
      </c>
      <c r="AP119" t="s">
        <v>19</v>
      </c>
      <c r="AQ119" t="s">
        <v>19</v>
      </c>
      <c r="AR119" t="s">
        <v>19</v>
      </c>
      <c r="AS119" t="s">
        <v>19</v>
      </c>
      <c r="AT119">
        <v>2</v>
      </c>
      <c r="AU119">
        <v>1</v>
      </c>
      <c r="AV119" t="s">
        <v>19</v>
      </c>
      <c r="AW119">
        <v>1</v>
      </c>
      <c r="AX119">
        <v>34</v>
      </c>
      <c r="AY119">
        <v>4</v>
      </c>
      <c r="AZ119">
        <v>8</v>
      </c>
      <c r="BA119">
        <v>22</v>
      </c>
      <c r="BB119">
        <v>22</v>
      </c>
      <c r="BC119">
        <v>10</v>
      </c>
      <c r="BD119">
        <v>12</v>
      </c>
      <c r="BE119" t="s">
        <v>19</v>
      </c>
      <c r="BF119">
        <v>5</v>
      </c>
      <c r="BG119">
        <v>1</v>
      </c>
      <c r="BH119">
        <v>1</v>
      </c>
      <c r="BI119">
        <v>3</v>
      </c>
      <c r="BJ119">
        <v>16</v>
      </c>
      <c r="BK119">
        <v>4</v>
      </c>
      <c r="BL119">
        <v>12</v>
      </c>
      <c r="BM119" t="s">
        <v>19</v>
      </c>
      <c r="BN119">
        <v>31</v>
      </c>
      <c r="BO119">
        <v>12</v>
      </c>
      <c r="BP119">
        <v>19</v>
      </c>
      <c r="BQ119" t="s">
        <v>19</v>
      </c>
      <c r="BR119">
        <v>4</v>
      </c>
      <c r="BS119">
        <v>2</v>
      </c>
      <c r="BT119">
        <v>2</v>
      </c>
      <c r="BU119" t="s">
        <v>19</v>
      </c>
      <c r="BV119">
        <v>549</v>
      </c>
      <c r="BW119">
        <v>253</v>
      </c>
      <c r="BX119">
        <v>202</v>
      </c>
      <c r="BY119">
        <v>94</v>
      </c>
      <c r="BZ119">
        <v>252</v>
      </c>
      <c r="CA119">
        <v>115</v>
      </c>
      <c r="CB119">
        <v>118</v>
      </c>
      <c r="CC119">
        <v>19</v>
      </c>
      <c r="CD119">
        <v>68</v>
      </c>
      <c r="CE119">
        <v>17</v>
      </c>
      <c r="CF119">
        <v>36</v>
      </c>
      <c r="CG119">
        <v>15</v>
      </c>
    </row>
    <row r="120" spans="1:85">
      <c r="A120" t="s">
        <v>819</v>
      </c>
      <c r="B120">
        <v>1502</v>
      </c>
      <c r="C120">
        <v>319</v>
      </c>
      <c r="D120">
        <v>873</v>
      </c>
      <c r="E120">
        <v>310</v>
      </c>
      <c r="F120">
        <v>60</v>
      </c>
      <c r="G120" t="s">
        <v>19</v>
      </c>
      <c r="H120">
        <v>6</v>
      </c>
      <c r="I120">
        <v>54</v>
      </c>
      <c r="J120">
        <v>83</v>
      </c>
      <c r="K120">
        <v>13</v>
      </c>
      <c r="L120">
        <v>58</v>
      </c>
      <c r="M120">
        <v>12</v>
      </c>
      <c r="N120">
        <v>80</v>
      </c>
      <c r="O120">
        <v>12</v>
      </c>
      <c r="P120">
        <v>56</v>
      </c>
      <c r="Q120">
        <v>12</v>
      </c>
      <c r="R120">
        <v>71</v>
      </c>
      <c r="S120">
        <v>10</v>
      </c>
      <c r="T120">
        <v>50</v>
      </c>
      <c r="U120">
        <v>11</v>
      </c>
      <c r="V120">
        <v>10</v>
      </c>
      <c r="W120">
        <v>4</v>
      </c>
      <c r="X120">
        <v>4</v>
      </c>
      <c r="Y120">
        <v>2</v>
      </c>
      <c r="Z120">
        <v>11</v>
      </c>
      <c r="AA120" t="s">
        <v>19</v>
      </c>
      <c r="AB120">
        <v>7</v>
      </c>
      <c r="AC120">
        <v>4</v>
      </c>
      <c r="AD120">
        <v>1</v>
      </c>
      <c r="AE120">
        <v>1</v>
      </c>
      <c r="AF120" t="s">
        <v>19</v>
      </c>
      <c r="AG120" t="s">
        <v>19</v>
      </c>
      <c r="AH120">
        <v>17</v>
      </c>
      <c r="AI120">
        <v>2</v>
      </c>
      <c r="AJ120">
        <v>13</v>
      </c>
      <c r="AK120">
        <v>2</v>
      </c>
      <c r="AL120">
        <v>31</v>
      </c>
      <c r="AM120">
        <v>3</v>
      </c>
      <c r="AN120">
        <v>25</v>
      </c>
      <c r="AO120">
        <v>3</v>
      </c>
      <c r="AP120">
        <v>1</v>
      </c>
      <c r="AQ120" t="s">
        <v>19</v>
      </c>
      <c r="AR120">
        <v>1</v>
      </c>
      <c r="AS120" t="s">
        <v>19</v>
      </c>
      <c r="AT120" t="s">
        <v>19</v>
      </c>
      <c r="AU120" t="s">
        <v>19</v>
      </c>
      <c r="AV120" t="s">
        <v>19</v>
      </c>
      <c r="AW120" t="s">
        <v>19</v>
      </c>
      <c r="AX120">
        <v>120</v>
      </c>
      <c r="AY120">
        <v>2</v>
      </c>
      <c r="AZ120">
        <v>63</v>
      </c>
      <c r="BA120">
        <v>55</v>
      </c>
      <c r="BB120">
        <v>35</v>
      </c>
      <c r="BC120">
        <v>6</v>
      </c>
      <c r="BD120">
        <v>28</v>
      </c>
      <c r="BE120">
        <v>1</v>
      </c>
      <c r="BF120">
        <v>27</v>
      </c>
      <c r="BG120">
        <v>2</v>
      </c>
      <c r="BH120">
        <v>22</v>
      </c>
      <c r="BI120">
        <v>3</v>
      </c>
      <c r="BJ120">
        <v>28</v>
      </c>
      <c r="BK120">
        <v>2</v>
      </c>
      <c r="BL120">
        <v>25</v>
      </c>
      <c r="BM120">
        <v>1</v>
      </c>
      <c r="BN120">
        <v>57</v>
      </c>
      <c r="BO120">
        <v>18</v>
      </c>
      <c r="BP120">
        <v>39</v>
      </c>
      <c r="BQ120" t="s">
        <v>19</v>
      </c>
      <c r="BR120">
        <v>14</v>
      </c>
      <c r="BS120">
        <v>4</v>
      </c>
      <c r="BT120">
        <v>10</v>
      </c>
      <c r="BU120" t="s">
        <v>19</v>
      </c>
      <c r="BV120">
        <v>826</v>
      </c>
      <c r="BW120">
        <v>243</v>
      </c>
      <c r="BX120">
        <v>468</v>
      </c>
      <c r="BY120">
        <v>115</v>
      </c>
      <c r="BZ120">
        <v>473</v>
      </c>
      <c r="CA120">
        <v>118</v>
      </c>
      <c r="CB120">
        <v>318</v>
      </c>
      <c r="CC120">
        <v>37</v>
      </c>
      <c r="CD120">
        <v>115</v>
      </c>
      <c r="CE120">
        <v>11</v>
      </c>
      <c r="CF120">
        <v>58</v>
      </c>
      <c r="CG120">
        <v>46</v>
      </c>
    </row>
    <row r="121" spans="1:85">
      <c r="A121" t="s">
        <v>818</v>
      </c>
      <c r="B121">
        <v>931</v>
      </c>
      <c r="C121">
        <v>236</v>
      </c>
      <c r="D121">
        <v>531</v>
      </c>
      <c r="E121">
        <v>164</v>
      </c>
      <c r="F121">
        <v>34</v>
      </c>
      <c r="G121">
        <v>1</v>
      </c>
      <c r="H121">
        <v>6</v>
      </c>
      <c r="I121">
        <v>27</v>
      </c>
      <c r="J121">
        <v>51</v>
      </c>
      <c r="K121">
        <v>13</v>
      </c>
      <c r="L121">
        <v>32</v>
      </c>
      <c r="M121">
        <v>6</v>
      </c>
      <c r="N121">
        <v>41</v>
      </c>
      <c r="O121">
        <v>11</v>
      </c>
      <c r="P121">
        <v>26</v>
      </c>
      <c r="Q121">
        <v>4</v>
      </c>
      <c r="R121">
        <v>34</v>
      </c>
      <c r="S121">
        <v>4</v>
      </c>
      <c r="T121">
        <v>27</v>
      </c>
      <c r="U121">
        <v>3</v>
      </c>
      <c r="V121">
        <v>7</v>
      </c>
      <c r="W121" t="s">
        <v>19</v>
      </c>
      <c r="X121">
        <v>6</v>
      </c>
      <c r="Y121">
        <v>1</v>
      </c>
      <c r="Z121">
        <v>9</v>
      </c>
      <c r="AA121" t="s">
        <v>19</v>
      </c>
      <c r="AB121">
        <v>9</v>
      </c>
      <c r="AC121" t="s">
        <v>19</v>
      </c>
      <c r="AD121">
        <v>1</v>
      </c>
      <c r="AE121" t="s">
        <v>19</v>
      </c>
      <c r="AF121" t="s">
        <v>19</v>
      </c>
      <c r="AG121">
        <v>1</v>
      </c>
      <c r="AH121">
        <v>7</v>
      </c>
      <c r="AI121">
        <v>3</v>
      </c>
      <c r="AJ121">
        <v>4</v>
      </c>
      <c r="AK121" t="s">
        <v>19</v>
      </c>
      <c r="AL121">
        <v>9</v>
      </c>
      <c r="AM121">
        <v>1</v>
      </c>
      <c r="AN121">
        <v>7</v>
      </c>
      <c r="AO121">
        <v>1</v>
      </c>
      <c r="AP121">
        <v>1</v>
      </c>
      <c r="AQ121" t="s">
        <v>19</v>
      </c>
      <c r="AR121">
        <v>1</v>
      </c>
      <c r="AS121" t="s">
        <v>19</v>
      </c>
      <c r="AT121" t="s">
        <v>19</v>
      </c>
      <c r="AU121" t="s">
        <v>19</v>
      </c>
      <c r="AV121" t="s">
        <v>19</v>
      </c>
      <c r="AW121" t="s">
        <v>19</v>
      </c>
      <c r="AX121">
        <v>40</v>
      </c>
      <c r="AY121">
        <v>3</v>
      </c>
      <c r="AZ121">
        <v>32</v>
      </c>
      <c r="BA121">
        <v>5</v>
      </c>
      <c r="BB121">
        <v>25</v>
      </c>
      <c r="BC121">
        <v>4</v>
      </c>
      <c r="BD121">
        <v>19</v>
      </c>
      <c r="BE121">
        <v>2</v>
      </c>
      <c r="BF121">
        <v>7</v>
      </c>
      <c r="BG121" t="s">
        <v>19</v>
      </c>
      <c r="BH121">
        <v>7</v>
      </c>
      <c r="BI121" t="s">
        <v>19</v>
      </c>
      <c r="BJ121">
        <v>23</v>
      </c>
      <c r="BK121">
        <v>4</v>
      </c>
      <c r="BL121">
        <v>19</v>
      </c>
      <c r="BM121" t="s">
        <v>19</v>
      </c>
      <c r="BN121">
        <v>45</v>
      </c>
      <c r="BO121">
        <v>11</v>
      </c>
      <c r="BP121">
        <v>32</v>
      </c>
      <c r="BQ121">
        <v>2</v>
      </c>
      <c r="BR121">
        <v>23</v>
      </c>
      <c r="BS121">
        <v>5</v>
      </c>
      <c r="BT121">
        <v>17</v>
      </c>
      <c r="BU121">
        <v>1</v>
      </c>
      <c r="BV121">
        <v>521</v>
      </c>
      <c r="BW121">
        <v>176</v>
      </c>
      <c r="BX121">
        <v>274</v>
      </c>
      <c r="BY121">
        <v>71</v>
      </c>
      <c r="BZ121">
        <v>347</v>
      </c>
      <c r="CA121">
        <v>148</v>
      </c>
      <c r="CB121">
        <v>184</v>
      </c>
      <c r="CC121">
        <v>15</v>
      </c>
      <c r="CD121">
        <v>110</v>
      </c>
      <c r="CE121">
        <v>9</v>
      </c>
      <c r="CF121">
        <v>57</v>
      </c>
      <c r="CG121">
        <v>44</v>
      </c>
    </row>
    <row r="122" spans="1:85">
      <c r="A122" t="s">
        <v>817</v>
      </c>
      <c r="B122">
        <v>849</v>
      </c>
      <c r="C122">
        <v>247</v>
      </c>
      <c r="D122">
        <v>471</v>
      </c>
      <c r="E122">
        <v>131</v>
      </c>
      <c r="F122">
        <v>30</v>
      </c>
      <c r="G122" t="s">
        <v>19</v>
      </c>
      <c r="H122">
        <v>2</v>
      </c>
      <c r="I122">
        <v>28</v>
      </c>
      <c r="J122">
        <v>41</v>
      </c>
      <c r="K122">
        <v>9</v>
      </c>
      <c r="L122">
        <v>29</v>
      </c>
      <c r="M122">
        <v>3</v>
      </c>
      <c r="N122">
        <v>37</v>
      </c>
      <c r="O122">
        <v>9</v>
      </c>
      <c r="P122">
        <v>23</v>
      </c>
      <c r="Q122">
        <v>5</v>
      </c>
      <c r="R122">
        <v>31</v>
      </c>
      <c r="S122">
        <v>6</v>
      </c>
      <c r="T122">
        <v>22</v>
      </c>
      <c r="U122">
        <v>3</v>
      </c>
      <c r="V122">
        <v>15</v>
      </c>
      <c r="W122">
        <v>3</v>
      </c>
      <c r="X122">
        <v>9</v>
      </c>
      <c r="Y122">
        <v>3</v>
      </c>
      <c r="Z122">
        <v>1</v>
      </c>
      <c r="AA122" t="s">
        <v>19</v>
      </c>
      <c r="AB122">
        <v>1</v>
      </c>
      <c r="AC122" t="s">
        <v>19</v>
      </c>
      <c r="AD122">
        <v>3</v>
      </c>
      <c r="AE122" t="s">
        <v>19</v>
      </c>
      <c r="AF122">
        <v>3</v>
      </c>
      <c r="AG122" t="s">
        <v>19</v>
      </c>
      <c r="AH122">
        <v>7</v>
      </c>
      <c r="AI122">
        <v>1</v>
      </c>
      <c r="AJ122">
        <v>6</v>
      </c>
      <c r="AK122" t="s">
        <v>19</v>
      </c>
      <c r="AL122">
        <v>5</v>
      </c>
      <c r="AM122">
        <v>2</v>
      </c>
      <c r="AN122">
        <v>3</v>
      </c>
      <c r="AO122" t="s">
        <v>19</v>
      </c>
      <c r="AP122" t="s">
        <v>19</v>
      </c>
      <c r="AQ122" t="s">
        <v>19</v>
      </c>
      <c r="AR122" t="s">
        <v>19</v>
      </c>
      <c r="AS122" t="s">
        <v>19</v>
      </c>
      <c r="AT122" t="s">
        <v>19</v>
      </c>
      <c r="AU122" t="s">
        <v>19</v>
      </c>
      <c r="AV122" t="s">
        <v>19</v>
      </c>
      <c r="AW122" t="s">
        <v>19</v>
      </c>
      <c r="AX122">
        <v>86</v>
      </c>
      <c r="AY122">
        <v>12</v>
      </c>
      <c r="AZ122">
        <v>52</v>
      </c>
      <c r="BA122">
        <v>22</v>
      </c>
      <c r="BB122">
        <v>21</v>
      </c>
      <c r="BC122">
        <v>5</v>
      </c>
      <c r="BD122">
        <v>16</v>
      </c>
      <c r="BE122" t="s">
        <v>19</v>
      </c>
      <c r="BF122">
        <v>12</v>
      </c>
      <c r="BG122">
        <v>2</v>
      </c>
      <c r="BH122">
        <v>9</v>
      </c>
      <c r="BI122">
        <v>1</v>
      </c>
      <c r="BJ122">
        <v>22</v>
      </c>
      <c r="BK122">
        <v>4</v>
      </c>
      <c r="BL122">
        <v>18</v>
      </c>
      <c r="BM122" t="s">
        <v>19</v>
      </c>
      <c r="BN122">
        <v>37</v>
      </c>
      <c r="BO122">
        <v>11</v>
      </c>
      <c r="BP122">
        <v>26</v>
      </c>
      <c r="BQ122" t="s">
        <v>19</v>
      </c>
      <c r="BR122">
        <v>8</v>
      </c>
      <c r="BS122">
        <v>2</v>
      </c>
      <c r="BT122">
        <v>6</v>
      </c>
      <c r="BU122" t="s">
        <v>19</v>
      </c>
      <c r="BV122">
        <v>431</v>
      </c>
      <c r="BW122">
        <v>164</v>
      </c>
      <c r="BX122">
        <v>225</v>
      </c>
      <c r="BY122">
        <v>42</v>
      </c>
      <c r="BZ122">
        <v>283</v>
      </c>
      <c r="CA122">
        <v>121</v>
      </c>
      <c r="CB122">
        <v>155</v>
      </c>
      <c r="CC122">
        <v>7</v>
      </c>
      <c r="CD122">
        <v>101</v>
      </c>
      <c r="CE122">
        <v>25</v>
      </c>
      <c r="CF122">
        <v>49</v>
      </c>
      <c r="CG122">
        <v>27</v>
      </c>
    </row>
    <row r="123" spans="1:85">
      <c r="A123" t="s">
        <v>816</v>
      </c>
      <c r="B123">
        <v>1515</v>
      </c>
      <c r="C123">
        <v>602</v>
      </c>
      <c r="D123">
        <v>716</v>
      </c>
      <c r="E123">
        <v>197</v>
      </c>
      <c r="F123">
        <v>50</v>
      </c>
      <c r="G123">
        <v>1</v>
      </c>
      <c r="H123">
        <v>8</v>
      </c>
      <c r="I123">
        <v>41</v>
      </c>
      <c r="J123">
        <v>76</v>
      </c>
      <c r="K123">
        <v>33</v>
      </c>
      <c r="L123">
        <v>40</v>
      </c>
      <c r="M123">
        <v>3</v>
      </c>
      <c r="N123">
        <v>55</v>
      </c>
      <c r="O123">
        <v>19</v>
      </c>
      <c r="P123">
        <v>29</v>
      </c>
      <c r="Q123">
        <v>7</v>
      </c>
      <c r="R123">
        <v>42</v>
      </c>
      <c r="S123">
        <v>9</v>
      </c>
      <c r="T123">
        <v>24</v>
      </c>
      <c r="U123">
        <v>9</v>
      </c>
      <c r="V123">
        <v>8</v>
      </c>
      <c r="W123" t="s">
        <v>19</v>
      </c>
      <c r="X123">
        <v>2</v>
      </c>
      <c r="Y123">
        <v>6</v>
      </c>
      <c r="Z123">
        <v>3</v>
      </c>
      <c r="AA123">
        <v>1</v>
      </c>
      <c r="AB123">
        <v>1</v>
      </c>
      <c r="AC123">
        <v>1</v>
      </c>
      <c r="AD123">
        <v>1</v>
      </c>
      <c r="AE123" t="s">
        <v>19</v>
      </c>
      <c r="AF123" t="s">
        <v>19</v>
      </c>
      <c r="AG123">
        <v>1</v>
      </c>
      <c r="AH123">
        <v>15</v>
      </c>
      <c r="AI123">
        <v>7</v>
      </c>
      <c r="AJ123">
        <v>7</v>
      </c>
      <c r="AK123">
        <v>1</v>
      </c>
      <c r="AL123">
        <v>11</v>
      </c>
      <c r="AM123">
        <v>1</v>
      </c>
      <c r="AN123">
        <v>10</v>
      </c>
      <c r="AO123" t="s">
        <v>19</v>
      </c>
      <c r="AP123" t="s">
        <v>19</v>
      </c>
      <c r="AQ123" t="s">
        <v>19</v>
      </c>
      <c r="AR123" t="s">
        <v>19</v>
      </c>
      <c r="AS123" t="s">
        <v>19</v>
      </c>
      <c r="AT123">
        <v>4</v>
      </c>
      <c r="AU123" t="s">
        <v>19</v>
      </c>
      <c r="AV123">
        <v>4</v>
      </c>
      <c r="AW123" t="s">
        <v>19</v>
      </c>
      <c r="AX123">
        <v>114</v>
      </c>
      <c r="AY123">
        <v>37</v>
      </c>
      <c r="AZ123">
        <v>68</v>
      </c>
      <c r="BA123">
        <v>9</v>
      </c>
      <c r="BB123">
        <v>36</v>
      </c>
      <c r="BC123">
        <v>9</v>
      </c>
      <c r="BD123">
        <v>25</v>
      </c>
      <c r="BE123">
        <v>2</v>
      </c>
      <c r="BF123">
        <v>9</v>
      </c>
      <c r="BG123">
        <v>2</v>
      </c>
      <c r="BH123">
        <v>7</v>
      </c>
      <c r="BI123" t="s">
        <v>19</v>
      </c>
      <c r="BJ123">
        <v>32</v>
      </c>
      <c r="BK123">
        <v>9</v>
      </c>
      <c r="BL123">
        <v>23</v>
      </c>
      <c r="BM123" t="s">
        <v>19</v>
      </c>
      <c r="BN123">
        <v>53</v>
      </c>
      <c r="BO123">
        <v>21</v>
      </c>
      <c r="BP123">
        <v>32</v>
      </c>
      <c r="BQ123" t="s">
        <v>19</v>
      </c>
      <c r="BR123">
        <v>11</v>
      </c>
      <c r="BS123">
        <v>7</v>
      </c>
      <c r="BT123">
        <v>4</v>
      </c>
      <c r="BU123" t="s">
        <v>19</v>
      </c>
      <c r="BV123">
        <v>864</v>
      </c>
      <c r="BW123">
        <v>415</v>
      </c>
      <c r="BX123">
        <v>369</v>
      </c>
      <c r="BY123">
        <v>80</v>
      </c>
      <c r="BZ123">
        <v>583</v>
      </c>
      <c r="CA123">
        <v>279</v>
      </c>
      <c r="CB123">
        <v>278</v>
      </c>
      <c r="CC123">
        <v>26</v>
      </c>
      <c r="CD123">
        <v>184</v>
      </c>
      <c r="CE123">
        <v>47</v>
      </c>
      <c r="CF123">
        <v>91</v>
      </c>
      <c r="CG123">
        <v>46</v>
      </c>
    </row>
    <row r="124" spans="1:85">
      <c r="A124" t="s">
        <v>815</v>
      </c>
      <c r="B124">
        <v>162</v>
      </c>
      <c r="C124">
        <v>72</v>
      </c>
      <c r="D124">
        <v>64</v>
      </c>
      <c r="E124">
        <v>26</v>
      </c>
      <c r="F124">
        <v>6</v>
      </c>
      <c r="G124">
        <v>2</v>
      </c>
      <c r="H124">
        <v>1</v>
      </c>
      <c r="I124">
        <v>3</v>
      </c>
      <c r="J124">
        <v>4</v>
      </c>
      <c r="K124">
        <v>3</v>
      </c>
      <c r="L124">
        <v>1</v>
      </c>
      <c r="M124" t="s">
        <v>19</v>
      </c>
      <c r="N124">
        <v>12</v>
      </c>
      <c r="O124">
        <v>6</v>
      </c>
      <c r="P124">
        <v>5</v>
      </c>
      <c r="Q124">
        <v>1</v>
      </c>
      <c r="R124">
        <v>4</v>
      </c>
      <c r="S124">
        <v>2</v>
      </c>
      <c r="T124">
        <v>2</v>
      </c>
      <c r="U124" t="s">
        <v>19</v>
      </c>
      <c r="V124">
        <v>1</v>
      </c>
      <c r="W124">
        <v>1</v>
      </c>
      <c r="X124" t="s">
        <v>19</v>
      </c>
      <c r="Y124" t="s">
        <v>19</v>
      </c>
      <c r="Z124">
        <v>2</v>
      </c>
      <c r="AA124" t="s">
        <v>19</v>
      </c>
      <c r="AB124">
        <v>2</v>
      </c>
      <c r="AC124" t="s">
        <v>19</v>
      </c>
      <c r="AD124" t="s">
        <v>19</v>
      </c>
      <c r="AE124" t="s">
        <v>19</v>
      </c>
      <c r="AF124" t="s">
        <v>19</v>
      </c>
      <c r="AG124" t="s">
        <v>19</v>
      </c>
      <c r="AH124">
        <v>1</v>
      </c>
      <c r="AI124">
        <v>1</v>
      </c>
      <c r="AJ124" t="s">
        <v>19</v>
      </c>
      <c r="AK124" t="s">
        <v>19</v>
      </c>
      <c r="AL124" t="s">
        <v>19</v>
      </c>
      <c r="AM124" t="s">
        <v>19</v>
      </c>
      <c r="AN124" t="s">
        <v>19</v>
      </c>
      <c r="AO124" t="s">
        <v>19</v>
      </c>
      <c r="AP124" t="s">
        <v>19</v>
      </c>
      <c r="AQ124" t="s">
        <v>19</v>
      </c>
      <c r="AR124" t="s">
        <v>19</v>
      </c>
      <c r="AS124" t="s">
        <v>19</v>
      </c>
      <c r="AT124" t="s">
        <v>19</v>
      </c>
      <c r="AU124" t="s">
        <v>19</v>
      </c>
      <c r="AV124" t="s">
        <v>19</v>
      </c>
      <c r="AW124" t="s">
        <v>19</v>
      </c>
      <c r="AX124">
        <v>11</v>
      </c>
      <c r="AY124" t="s">
        <v>19</v>
      </c>
      <c r="AZ124">
        <v>8</v>
      </c>
      <c r="BA124">
        <v>3</v>
      </c>
      <c r="BB124">
        <v>3</v>
      </c>
      <c r="BC124">
        <v>1</v>
      </c>
      <c r="BD124">
        <v>1</v>
      </c>
      <c r="BE124">
        <v>1</v>
      </c>
      <c r="BF124">
        <v>2</v>
      </c>
      <c r="BG124">
        <v>1</v>
      </c>
      <c r="BH124">
        <v>1</v>
      </c>
      <c r="BI124" t="s">
        <v>19</v>
      </c>
      <c r="BJ124">
        <v>3</v>
      </c>
      <c r="BK124">
        <v>2</v>
      </c>
      <c r="BL124">
        <v>1</v>
      </c>
      <c r="BM124" t="s">
        <v>19</v>
      </c>
      <c r="BN124">
        <v>4</v>
      </c>
      <c r="BO124">
        <v>3</v>
      </c>
      <c r="BP124">
        <v>1</v>
      </c>
      <c r="BQ124" t="s">
        <v>19</v>
      </c>
      <c r="BR124" t="s">
        <v>19</v>
      </c>
      <c r="BS124" t="s">
        <v>19</v>
      </c>
      <c r="BT124" t="s">
        <v>19</v>
      </c>
      <c r="BU124" t="s">
        <v>19</v>
      </c>
      <c r="BV124">
        <v>93</v>
      </c>
      <c r="BW124">
        <v>44</v>
      </c>
      <c r="BX124">
        <v>37</v>
      </c>
      <c r="BY124">
        <v>12</v>
      </c>
      <c r="BZ124">
        <v>66</v>
      </c>
      <c r="CA124">
        <v>28</v>
      </c>
      <c r="CB124">
        <v>32</v>
      </c>
      <c r="CC124">
        <v>6</v>
      </c>
      <c r="CD124">
        <v>20</v>
      </c>
      <c r="CE124">
        <v>8</v>
      </c>
      <c r="CF124">
        <v>6</v>
      </c>
      <c r="CG124">
        <v>6</v>
      </c>
    </row>
  </sheetData>
  <phoneticPr fontId="40"/>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theme="8"/>
  </sheetPr>
  <dimension ref="A1:M123"/>
  <sheetViews>
    <sheetView workbookViewId="0"/>
  </sheetViews>
  <sheetFormatPr defaultRowHeight="13.5"/>
  <sheetData>
    <row r="1" spans="1:13">
      <c r="A1" t="s">
        <v>788</v>
      </c>
      <c r="B1" t="s">
        <v>787</v>
      </c>
      <c r="C1" s="271">
        <v>42278</v>
      </c>
    </row>
    <row r="2" spans="1:13">
      <c r="A2" t="s">
        <v>2573</v>
      </c>
    </row>
    <row r="3" spans="1:13">
      <c r="A3" t="s">
        <v>938</v>
      </c>
    </row>
    <row r="4" spans="1:13">
      <c r="A4" t="s">
        <v>960</v>
      </c>
    </row>
    <row r="5" spans="1:13">
      <c r="A5" t="s">
        <v>959</v>
      </c>
    </row>
    <row r="6" spans="1:13">
      <c r="B6" t="s">
        <v>44</v>
      </c>
      <c r="F6" t="s">
        <v>1092</v>
      </c>
      <c r="J6" t="s">
        <v>792</v>
      </c>
    </row>
    <row r="7" spans="1:13">
      <c r="B7" t="s">
        <v>44</v>
      </c>
      <c r="C7" t="s">
        <v>790</v>
      </c>
      <c r="E7" t="s">
        <v>765</v>
      </c>
      <c r="F7" t="s">
        <v>44</v>
      </c>
      <c r="G7" t="s">
        <v>790</v>
      </c>
      <c r="I7" t="s">
        <v>765</v>
      </c>
      <c r="J7" t="s">
        <v>44</v>
      </c>
      <c r="K7" t="s">
        <v>790</v>
      </c>
      <c r="M7" t="s">
        <v>765</v>
      </c>
    </row>
    <row r="8" spans="1:13">
      <c r="C8" t="s">
        <v>2551</v>
      </c>
      <c r="D8" t="s">
        <v>2550</v>
      </c>
      <c r="G8" t="s">
        <v>2551</v>
      </c>
      <c r="H8" t="s">
        <v>2550</v>
      </c>
      <c r="K8" t="s">
        <v>2551</v>
      </c>
      <c r="L8" t="s">
        <v>2550</v>
      </c>
    </row>
    <row r="9" spans="1:13">
      <c r="A9" t="s">
        <v>928</v>
      </c>
      <c r="B9">
        <v>36443</v>
      </c>
      <c r="C9">
        <v>23996</v>
      </c>
      <c r="D9">
        <v>8563</v>
      </c>
      <c r="E9">
        <v>3884</v>
      </c>
      <c r="F9">
        <v>27356</v>
      </c>
      <c r="G9">
        <v>18909</v>
      </c>
      <c r="H9">
        <v>5964</v>
      </c>
      <c r="I9">
        <v>2483</v>
      </c>
      <c r="J9">
        <v>9087</v>
      </c>
      <c r="K9">
        <v>5087</v>
      </c>
      <c r="L9">
        <v>2599</v>
      </c>
      <c r="M9">
        <v>1401</v>
      </c>
    </row>
    <row r="10" spans="1:13">
      <c r="A10" t="s">
        <v>927</v>
      </c>
      <c r="B10">
        <v>1402</v>
      </c>
      <c r="C10">
        <v>932</v>
      </c>
      <c r="D10">
        <v>341</v>
      </c>
      <c r="E10">
        <v>129</v>
      </c>
      <c r="F10">
        <v>1028</v>
      </c>
      <c r="G10">
        <v>706</v>
      </c>
      <c r="H10">
        <v>230</v>
      </c>
      <c r="I10">
        <v>92</v>
      </c>
      <c r="J10">
        <v>374</v>
      </c>
      <c r="K10">
        <v>226</v>
      </c>
      <c r="L10">
        <v>111</v>
      </c>
      <c r="M10">
        <v>37</v>
      </c>
    </row>
    <row r="11" spans="1:13">
      <c r="A11" t="s">
        <v>926</v>
      </c>
      <c r="B11">
        <v>481</v>
      </c>
      <c r="C11">
        <v>328</v>
      </c>
      <c r="D11">
        <v>115</v>
      </c>
      <c r="E11">
        <v>38</v>
      </c>
      <c r="F11">
        <v>346</v>
      </c>
      <c r="G11">
        <v>253</v>
      </c>
      <c r="H11">
        <v>72</v>
      </c>
      <c r="I11">
        <v>21</v>
      </c>
      <c r="J11">
        <v>135</v>
      </c>
      <c r="K11">
        <v>75</v>
      </c>
      <c r="L11">
        <v>43</v>
      </c>
      <c r="M11">
        <v>17</v>
      </c>
    </row>
    <row r="12" spans="1:13">
      <c r="A12" t="s">
        <v>925</v>
      </c>
      <c r="B12">
        <v>349</v>
      </c>
      <c r="C12">
        <v>249</v>
      </c>
      <c r="D12">
        <v>75</v>
      </c>
      <c r="E12">
        <v>25</v>
      </c>
      <c r="F12">
        <v>260</v>
      </c>
      <c r="G12">
        <v>193</v>
      </c>
      <c r="H12">
        <v>53</v>
      </c>
      <c r="I12">
        <v>14</v>
      </c>
      <c r="J12">
        <v>89</v>
      </c>
      <c r="K12">
        <v>56</v>
      </c>
      <c r="L12">
        <v>22</v>
      </c>
      <c r="M12">
        <v>11</v>
      </c>
    </row>
    <row r="13" spans="1:13">
      <c r="A13" t="s">
        <v>924</v>
      </c>
      <c r="B13">
        <v>662</v>
      </c>
      <c r="C13">
        <v>467</v>
      </c>
      <c r="D13">
        <v>155</v>
      </c>
      <c r="E13">
        <v>40</v>
      </c>
      <c r="F13">
        <v>496</v>
      </c>
      <c r="G13">
        <v>367</v>
      </c>
      <c r="H13">
        <v>103</v>
      </c>
      <c r="I13">
        <v>26</v>
      </c>
      <c r="J13">
        <v>166</v>
      </c>
      <c r="K13">
        <v>100</v>
      </c>
      <c r="L13">
        <v>52</v>
      </c>
      <c r="M13">
        <v>14</v>
      </c>
    </row>
    <row r="14" spans="1:13">
      <c r="A14" t="s">
        <v>923</v>
      </c>
      <c r="B14">
        <v>427</v>
      </c>
      <c r="C14">
        <v>317</v>
      </c>
      <c r="D14">
        <v>86</v>
      </c>
      <c r="E14">
        <v>24</v>
      </c>
      <c r="F14">
        <v>267</v>
      </c>
      <c r="G14">
        <v>199</v>
      </c>
      <c r="H14">
        <v>57</v>
      </c>
      <c r="I14">
        <v>11</v>
      </c>
      <c r="J14">
        <v>160</v>
      </c>
      <c r="K14">
        <v>118</v>
      </c>
      <c r="L14">
        <v>29</v>
      </c>
      <c r="M14">
        <v>13</v>
      </c>
    </row>
    <row r="15" spans="1:13">
      <c r="A15" t="s">
        <v>922</v>
      </c>
      <c r="B15">
        <v>407</v>
      </c>
      <c r="C15">
        <v>233</v>
      </c>
      <c r="D15">
        <v>146</v>
      </c>
      <c r="E15">
        <v>28</v>
      </c>
      <c r="F15">
        <v>309</v>
      </c>
      <c r="G15">
        <v>183</v>
      </c>
      <c r="H15">
        <v>108</v>
      </c>
      <c r="I15">
        <v>18</v>
      </c>
      <c r="J15">
        <v>98</v>
      </c>
      <c r="K15">
        <v>50</v>
      </c>
      <c r="L15">
        <v>38</v>
      </c>
      <c r="M15">
        <v>10</v>
      </c>
    </row>
    <row r="16" spans="1:13">
      <c r="A16" t="s">
        <v>921</v>
      </c>
      <c r="B16">
        <v>774</v>
      </c>
      <c r="C16">
        <v>468</v>
      </c>
      <c r="D16">
        <v>249</v>
      </c>
      <c r="E16">
        <v>57</v>
      </c>
      <c r="F16">
        <v>618</v>
      </c>
      <c r="G16">
        <v>395</v>
      </c>
      <c r="H16">
        <v>189</v>
      </c>
      <c r="I16">
        <v>34</v>
      </c>
      <c r="J16">
        <v>156</v>
      </c>
      <c r="K16">
        <v>73</v>
      </c>
      <c r="L16">
        <v>60</v>
      </c>
      <c r="M16">
        <v>23</v>
      </c>
    </row>
    <row r="17" spans="1:13">
      <c r="A17" t="s">
        <v>920</v>
      </c>
      <c r="B17">
        <v>630</v>
      </c>
      <c r="C17">
        <v>411</v>
      </c>
      <c r="D17">
        <v>151</v>
      </c>
      <c r="E17">
        <v>68</v>
      </c>
      <c r="F17">
        <v>443</v>
      </c>
      <c r="G17">
        <v>307</v>
      </c>
      <c r="H17">
        <v>105</v>
      </c>
      <c r="I17">
        <v>31</v>
      </c>
      <c r="J17">
        <v>187</v>
      </c>
      <c r="K17">
        <v>104</v>
      </c>
      <c r="L17">
        <v>46</v>
      </c>
      <c r="M17">
        <v>37</v>
      </c>
    </row>
    <row r="18" spans="1:13">
      <c r="A18" t="s">
        <v>919</v>
      </c>
      <c r="B18">
        <v>457</v>
      </c>
      <c r="C18">
        <v>277</v>
      </c>
      <c r="D18">
        <v>131</v>
      </c>
      <c r="E18">
        <v>49</v>
      </c>
      <c r="F18">
        <v>348</v>
      </c>
      <c r="G18">
        <v>237</v>
      </c>
      <c r="H18">
        <v>86</v>
      </c>
      <c r="I18">
        <v>25</v>
      </c>
      <c r="J18">
        <v>109</v>
      </c>
      <c r="K18">
        <v>40</v>
      </c>
      <c r="L18">
        <v>45</v>
      </c>
      <c r="M18">
        <v>24</v>
      </c>
    </row>
    <row r="19" spans="1:13">
      <c r="A19" t="s">
        <v>918</v>
      </c>
      <c r="B19">
        <v>525</v>
      </c>
      <c r="C19">
        <v>376</v>
      </c>
      <c r="D19">
        <v>104</v>
      </c>
      <c r="E19">
        <v>45</v>
      </c>
      <c r="F19">
        <v>404</v>
      </c>
      <c r="G19">
        <v>303</v>
      </c>
      <c r="H19">
        <v>69</v>
      </c>
      <c r="I19">
        <v>32</v>
      </c>
      <c r="J19">
        <v>121</v>
      </c>
      <c r="K19">
        <v>73</v>
      </c>
      <c r="L19">
        <v>35</v>
      </c>
      <c r="M19">
        <v>13</v>
      </c>
    </row>
    <row r="20" spans="1:13">
      <c r="A20" t="s">
        <v>917</v>
      </c>
      <c r="B20">
        <v>1544</v>
      </c>
      <c r="C20">
        <v>1107</v>
      </c>
      <c r="D20">
        <v>296</v>
      </c>
      <c r="E20">
        <v>141</v>
      </c>
      <c r="F20">
        <v>1202</v>
      </c>
      <c r="G20">
        <v>908</v>
      </c>
      <c r="H20">
        <v>204</v>
      </c>
      <c r="I20">
        <v>90</v>
      </c>
      <c r="J20">
        <v>342</v>
      </c>
      <c r="K20">
        <v>199</v>
      </c>
      <c r="L20">
        <v>92</v>
      </c>
      <c r="M20">
        <v>51</v>
      </c>
    </row>
    <row r="21" spans="1:13">
      <c r="A21" t="s">
        <v>916</v>
      </c>
      <c r="B21">
        <v>1519</v>
      </c>
      <c r="C21">
        <v>938</v>
      </c>
      <c r="D21">
        <v>435</v>
      </c>
      <c r="E21">
        <v>146</v>
      </c>
      <c r="F21">
        <v>1173</v>
      </c>
      <c r="G21">
        <v>770</v>
      </c>
      <c r="H21">
        <v>327</v>
      </c>
      <c r="I21">
        <v>76</v>
      </c>
      <c r="J21">
        <v>346</v>
      </c>
      <c r="K21">
        <v>168</v>
      </c>
      <c r="L21">
        <v>108</v>
      </c>
      <c r="M21">
        <v>70</v>
      </c>
    </row>
    <row r="22" spans="1:13">
      <c r="A22" t="s">
        <v>915</v>
      </c>
      <c r="B22">
        <v>3347</v>
      </c>
      <c r="C22">
        <v>1988</v>
      </c>
      <c r="D22">
        <v>837</v>
      </c>
      <c r="E22">
        <v>522</v>
      </c>
      <c r="F22">
        <v>2552</v>
      </c>
      <c r="G22">
        <v>1612</v>
      </c>
      <c r="H22">
        <v>568</v>
      </c>
      <c r="I22">
        <v>372</v>
      </c>
      <c r="J22">
        <v>795</v>
      </c>
      <c r="K22">
        <v>376</v>
      </c>
      <c r="L22">
        <v>269</v>
      </c>
      <c r="M22">
        <v>150</v>
      </c>
    </row>
    <row r="23" spans="1:13">
      <c r="A23" t="s">
        <v>914</v>
      </c>
      <c r="B23">
        <v>1857</v>
      </c>
      <c r="C23">
        <v>1115</v>
      </c>
      <c r="D23">
        <v>511</v>
      </c>
      <c r="E23">
        <v>231</v>
      </c>
      <c r="F23">
        <v>1375</v>
      </c>
      <c r="G23">
        <v>890</v>
      </c>
      <c r="H23">
        <v>331</v>
      </c>
      <c r="I23">
        <v>154</v>
      </c>
      <c r="J23">
        <v>482</v>
      </c>
      <c r="K23">
        <v>225</v>
      </c>
      <c r="L23">
        <v>180</v>
      </c>
      <c r="M23">
        <v>77</v>
      </c>
    </row>
    <row r="24" spans="1:13">
      <c r="A24" t="s">
        <v>913</v>
      </c>
      <c r="B24">
        <v>814</v>
      </c>
      <c r="C24">
        <v>579</v>
      </c>
      <c r="D24">
        <v>198</v>
      </c>
      <c r="E24">
        <v>37</v>
      </c>
      <c r="F24">
        <v>537</v>
      </c>
      <c r="G24">
        <v>403</v>
      </c>
      <c r="H24">
        <v>118</v>
      </c>
      <c r="I24">
        <v>16</v>
      </c>
      <c r="J24">
        <v>277</v>
      </c>
      <c r="K24">
        <v>176</v>
      </c>
      <c r="L24">
        <v>80</v>
      </c>
      <c r="M24">
        <v>21</v>
      </c>
    </row>
    <row r="25" spans="1:13">
      <c r="A25" t="s">
        <v>912</v>
      </c>
      <c r="B25">
        <v>404</v>
      </c>
      <c r="C25">
        <v>287</v>
      </c>
      <c r="D25">
        <v>105</v>
      </c>
      <c r="E25">
        <v>12</v>
      </c>
      <c r="F25">
        <v>310</v>
      </c>
      <c r="G25">
        <v>217</v>
      </c>
      <c r="H25">
        <v>82</v>
      </c>
      <c r="I25">
        <v>11</v>
      </c>
      <c r="J25">
        <v>94</v>
      </c>
      <c r="K25">
        <v>70</v>
      </c>
      <c r="L25">
        <v>23</v>
      </c>
      <c r="M25">
        <v>1</v>
      </c>
    </row>
    <row r="26" spans="1:13">
      <c r="A26" t="s">
        <v>911</v>
      </c>
      <c r="B26">
        <v>392</v>
      </c>
      <c r="C26">
        <v>219</v>
      </c>
      <c r="D26">
        <v>137</v>
      </c>
      <c r="E26">
        <v>36</v>
      </c>
      <c r="F26">
        <v>285</v>
      </c>
      <c r="G26">
        <v>162</v>
      </c>
      <c r="H26">
        <v>104</v>
      </c>
      <c r="I26">
        <v>19</v>
      </c>
      <c r="J26">
        <v>107</v>
      </c>
      <c r="K26">
        <v>57</v>
      </c>
      <c r="L26">
        <v>33</v>
      </c>
      <c r="M26">
        <v>17</v>
      </c>
    </row>
    <row r="27" spans="1:13">
      <c r="A27" t="s">
        <v>910</v>
      </c>
      <c r="B27">
        <v>305</v>
      </c>
      <c r="C27">
        <v>198</v>
      </c>
      <c r="D27">
        <v>65</v>
      </c>
      <c r="E27">
        <v>42</v>
      </c>
      <c r="F27">
        <v>195</v>
      </c>
      <c r="G27">
        <v>131</v>
      </c>
      <c r="H27">
        <v>50</v>
      </c>
      <c r="I27">
        <v>14</v>
      </c>
      <c r="J27">
        <v>110</v>
      </c>
      <c r="K27">
        <v>67</v>
      </c>
      <c r="L27">
        <v>15</v>
      </c>
      <c r="M27">
        <v>28</v>
      </c>
    </row>
    <row r="28" spans="1:13">
      <c r="A28" t="s">
        <v>909</v>
      </c>
      <c r="B28">
        <v>221</v>
      </c>
      <c r="C28">
        <v>165</v>
      </c>
      <c r="D28">
        <v>34</v>
      </c>
      <c r="E28">
        <v>22</v>
      </c>
      <c r="F28">
        <v>171</v>
      </c>
      <c r="G28">
        <v>131</v>
      </c>
      <c r="H28">
        <v>23</v>
      </c>
      <c r="I28">
        <v>17</v>
      </c>
      <c r="J28">
        <v>50</v>
      </c>
      <c r="K28">
        <v>34</v>
      </c>
      <c r="L28">
        <v>11</v>
      </c>
      <c r="M28">
        <v>5</v>
      </c>
    </row>
    <row r="29" spans="1:13">
      <c r="A29" t="s">
        <v>908</v>
      </c>
      <c r="B29">
        <v>683</v>
      </c>
      <c r="C29">
        <v>505</v>
      </c>
      <c r="D29">
        <v>125</v>
      </c>
      <c r="E29">
        <v>53</v>
      </c>
      <c r="F29">
        <v>523</v>
      </c>
      <c r="G29">
        <v>405</v>
      </c>
      <c r="H29">
        <v>87</v>
      </c>
      <c r="I29">
        <v>31</v>
      </c>
      <c r="J29">
        <v>160</v>
      </c>
      <c r="K29">
        <v>100</v>
      </c>
      <c r="L29">
        <v>38</v>
      </c>
      <c r="M29">
        <v>22</v>
      </c>
    </row>
    <row r="30" spans="1:13">
      <c r="A30" t="s">
        <v>907</v>
      </c>
      <c r="B30">
        <v>647</v>
      </c>
      <c r="C30">
        <v>391</v>
      </c>
      <c r="D30">
        <v>182</v>
      </c>
      <c r="E30">
        <v>74</v>
      </c>
      <c r="F30">
        <v>488</v>
      </c>
      <c r="G30">
        <v>297</v>
      </c>
      <c r="H30">
        <v>130</v>
      </c>
      <c r="I30">
        <v>61</v>
      </c>
      <c r="J30">
        <v>159</v>
      </c>
      <c r="K30">
        <v>94</v>
      </c>
      <c r="L30">
        <v>52</v>
      </c>
      <c r="M30">
        <v>13</v>
      </c>
    </row>
    <row r="31" spans="1:13">
      <c r="A31" t="s">
        <v>906</v>
      </c>
      <c r="B31">
        <v>970</v>
      </c>
      <c r="C31">
        <v>646</v>
      </c>
      <c r="D31">
        <v>197</v>
      </c>
      <c r="E31">
        <v>127</v>
      </c>
      <c r="F31">
        <v>768</v>
      </c>
      <c r="G31">
        <v>533</v>
      </c>
      <c r="H31">
        <v>154</v>
      </c>
      <c r="I31">
        <v>81</v>
      </c>
      <c r="J31">
        <v>202</v>
      </c>
      <c r="K31">
        <v>113</v>
      </c>
      <c r="L31">
        <v>43</v>
      </c>
      <c r="M31">
        <v>46</v>
      </c>
    </row>
    <row r="32" spans="1:13">
      <c r="A32" t="s">
        <v>905</v>
      </c>
      <c r="B32">
        <v>2014</v>
      </c>
      <c r="C32">
        <v>1276</v>
      </c>
      <c r="D32">
        <v>420</v>
      </c>
      <c r="E32">
        <v>318</v>
      </c>
      <c r="F32">
        <v>1490</v>
      </c>
      <c r="G32">
        <v>1006</v>
      </c>
      <c r="H32">
        <v>261</v>
      </c>
      <c r="I32">
        <v>223</v>
      </c>
      <c r="J32">
        <v>524</v>
      </c>
      <c r="K32">
        <v>270</v>
      </c>
      <c r="L32">
        <v>159</v>
      </c>
      <c r="M32">
        <v>95</v>
      </c>
    </row>
    <row r="33" spans="1:13">
      <c r="A33" t="s">
        <v>904</v>
      </c>
      <c r="B33">
        <v>533</v>
      </c>
      <c r="C33">
        <v>346</v>
      </c>
      <c r="D33">
        <v>134</v>
      </c>
      <c r="E33">
        <v>53</v>
      </c>
      <c r="F33">
        <v>404</v>
      </c>
      <c r="G33">
        <v>271</v>
      </c>
      <c r="H33">
        <v>94</v>
      </c>
      <c r="I33">
        <v>39</v>
      </c>
      <c r="J33">
        <v>129</v>
      </c>
      <c r="K33">
        <v>75</v>
      </c>
      <c r="L33">
        <v>40</v>
      </c>
      <c r="M33">
        <v>14</v>
      </c>
    </row>
    <row r="34" spans="1:13">
      <c r="A34" t="s">
        <v>903</v>
      </c>
      <c r="B34">
        <v>340</v>
      </c>
      <c r="C34">
        <v>224</v>
      </c>
      <c r="D34">
        <v>83</v>
      </c>
      <c r="E34">
        <v>33</v>
      </c>
      <c r="F34">
        <v>252</v>
      </c>
      <c r="G34">
        <v>175</v>
      </c>
      <c r="H34">
        <v>55</v>
      </c>
      <c r="I34">
        <v>22</v>
      </c>
      <c r="J34">
        <v>88</v>
      </c>
      <c r="K34">
        <v>49</v>
      </c>
      <c r="L34">
        <v>28</v>
      </c>
      <c r="M34">
        <v>11</v>
      </c>
    </row>
    <row r="35" spans="1:13">
      <c r="A35" t="s">
        <v>902</v>
      </c>
      <c r="B35">
        <v>650</v>
      </c>
      <c r="C35">
        <v>481</v>
      </c>
      <c r="D35">
        <v>125</v>
      </c>
      <c r="E35">
        <v>44</v>
      </c>
      <c r="F35">
        <v>514</v>
      </c>
      <c r="G35">
        <v>401</v>
      </c>
      <c r="H35">
        <v>86</v>
      </c>
      <c r="I35">
        <v>27</v>
      </c>
      <c r="J35">
        <v>136</v>
      </c>
      <c r="K35">
        <v>80</v>
      </c>
      <c r="L35">
        <v>39</v>
      </c>
      <c r="M35">
        <v>17</v>
      </c>
    </row>
    <row r="36" spans="1:13">
      <c r="A36" t="s">
        <v>901</v>
      </c>
      <c r="B36">
        <v>3390</v>
      </c>
      <c r="C36">
        <v>2249</v>
      </c>
      <c r="D36">
        <v>736</v>
      </c>
      <c r="E36">
        <v>405</v>
      </c>
      <c r="F36">
        <v>2579</v>
      </c>
      <c r="G36">
        <v>1804</v>
      </c>
      <c r="H36">
        <v>547</v>
      </c>
      <c r="I36">
        <v>228</v>
      </c>
      <c r="J36">
        <v>811</v>
      </c>
      <c r="K36">
        <v>445</v>
      </c>
      <c r="L36">
        <v>189</v>
      </c>
      <c r="M36">
        <v>177</v>
      </c>
    </row>
    <row r="37" spans="1:13">
      <c r="A37" t="s">
        <v>900</v>
      </c>
      <c r="B37">
        <v>1690</v>
      </c>
      <c r="C37">
        <v>1155</v>
      </c>
      <c r="D37">
        <v>344</v>
      </c>
      <c r="E37">
        <v>191</v>
      </c>
      <c r="F37">
        <v>1248</v>
      </c>
      <c r="G37">
        <v>919</v>
      </c>
      <c r="H37">
        <v>228</v>
      </c>
      <c r="I37">
        <v>101</v>
      </c>
      <c r="J37">
        <v>442</v>
      </c>
      <c r="K37">
        <v>236</v>
      </c>
      <c r="L37">
        <v>116</v>
      </c>
      <c r="M37">
        <v>90</v>
      </c>
    </row>
    <row r="38" spans="1:13">
      <c r="A38" t="s">
        <v>899</v>
      </c>
      <c r="B38">
        <v>601</v>
      </c>
      <c r="C38">
        <v>334</v>
      </c>
      <c r="D38">
        <v>159</v>
      </c>
      <c r="E38">
        <v>108</v>
      </c>
      <c r="F38">
        <v>427</v>
      </c>
      <c r="G38">
        <v>250</v>
      </c>
      <c r="H38">
        <v>108</v>
      </c>
      <c r="I38">
        <v>69</v>
      </c>
      <c r="J38">
        <v>174</v>
      </c>
      <c r="K38">
        <v>84</v>
      </c>
      <c r="L38">
        <v>51</v>
      </c>
      <c r="M38">
        <v>39</v>
      </c>
    </row>
    <row r="39" spans="1:13">
      <c r="A39" t="s">
        <v>898</v>
      </c>
      <c r="B39">
        <v>486</v>
      </c>
      <c r="C39">
        <v>303</v>
      </c>
      <c r="D39">
        <v>131</v>
      </c>
      <c r="E39">
        <v>52</v>
      </c>
      <c r="F39">
        <v>372</v>
      </c>
      <c r="G39">
        <v>247</v>
      </c>
      <c r="H39">
        <v>91</v>
      </c>
      <c r="I39">
        <v>34</v>
      </c>
      <c r="J39">
        <v>114</v>
      </c>
      <c r="K39">
        <v>56</v>
      </c>
      <c r="L39">
        <v>40</v>
      </c>
      <c r="M39">
        <v>18</v>
      </c>
    </row>
    <row r="40" spans="1:13">
      <c r="A40" t="s">
        <v>897</v>
      </c>
      <c r="B40">
        <v>226</v>
      </c>
      <c r="C40">
        <v>156</v>
      </c>
      <c r="D40">
        <v>36</v>
      </c>
      <c r="E40">
        <v>34</v>
      </c>
      <c r="F40">
        <v>157</v>
      </c>
      <c r="G40">
        <v>117</v>
      </c>
      <c r="H40">
        <v>24</v>
      </c>
      <c r="I40">
        <v>16</v>
      </c>
      <c r="J40">
        <v>69</v>
      </c>
      <c r="K40">
        <v>39</v>
      </c>
      <c r="L40">
        <v>12</v>
      </c>
      <c r="M40">
        <v>18</v>
      </c>
    </row>
    <row r="41" spans="1:13">
      <c r="A41" t="s">
        <v>896</v>
      </c>
      <c r="B41">
        <v>237</v>
      </c>
      <c r="C41">
        <v>181</v>
      </c>
      <c r="D41">
        <v>36</v>
      </c>
      <c r="E41">
        <v>20</v>
      </c>
      <c r="F41">
        <v>181</v>
      </c>
      <c r="G41">
        <v>146</v>
      </c>
      <c r="H41">
        <v>24</v>
      </c>
      <c r="I41">
        <v>11</v>
      </c>
      <c r="J41">
        <v>56</v>
      </c>
      <c r="K41">
        <v>35</v>
      </c>
      <c r="L41">
        <v>12</v>
      </c>
      <c r="M41">
        <v>9</v>
      </c>
    </row>
    <row r="42" spans="1:13">
      <c r="A42" t="s">
        <v>895</v>
      </c>
      <c r="B42">
        <v>420</v>
      </c>
      <c r="C42">
        <v>298</v>
      </c>
      <c r="D42">
        <v>89</v>
      </c>
      <c r="E42">
        <v>33</v>
      </c>
      <c r="F42">
        <v>305</v>
      </c>
      <c r="G42">
        <v>223</v>
      </c>
      <c r="H42">
        <v>61</v>
      </c>
      <c r="I42">
        <v>21</v>
      </c>
      <c r="J42">
        <v>115</v>
      </c>
      <c r="K42">
        <v>75</v>
      </c>
      <c r="L42">
        <v>28</v>
      </c>
      <c r="M42">
        <v>12</v>
      </c>
    </row>
    <row r="43" spans="1:13">
      <c r="A43" t="s">
        <v>894</v>
      </c>
      <c r="B43">
        <v>956</v>
      </c>
      <c r="C43">
        <v>635</v>
      </c>
      <c r="D43">
        <v>189</v>
      </c>
      <c r="E43">
        <v>132</v>
      </c>
      <c r="F43">
        <v>750</v>
      </c>
      <c r="G43">
        <v>494</v>
      </c>
      <c r="H43">
        <v>143</v>
      </c>
      <c r="I43">
        <v>113</v>
      </c>
      <c r="J43">
        <v>206</v>
      </c>
      <c r="K43">
        <v>141</v>
      </c>
      <c r="L43">
        <v>46</v>
      </c>
      <c r="M43">
        <v>19</v>
      </c>
    </row>
    <row r="44" spans="1:13">
      <c r="A44" t="s">
        <v>893</v>
      </c>
      <c r="B44">
        <v>490</v>
      </c>
      <c r="C44">
        <v>322</v>
      </c>
      <c r="D44">
        <v>122</v>
      </c>
      <c r="E44">
        <v>46</v>
      </c>
      <c r="F44">
        <v>356</v>
      </c>
      <c r="G44">
        <v>246</v>
      </c>
      <c r="H44">
        <v>91</v>
      </c>
      <c r="I44">
        <v>19</v>
      </c>
      <c r="J44">
        <v>134</v>
      </c>
      <c r="K44">
        <v>76</v>
      </c>
      <c r="L44">
        <v>31</v>
      </c>
      <c r="M44">
        <v>27</v>
      </c>
    </row>
    <row r="45" spans="1:13">
      <c r="A45" t="s">
        <v>892</v>
      </c>
      <c r="B45">
        <v>304</v>
      </c>
      <c r="C45">
        <v>185</v>
      </c>
      <c r="D45">
        <v>89</v>
      </c>
      <c r="E45">
        <v>30</v>
      </c>
      <c r="F45">
        <v>245</v>
      </c>
      <c r="G45">
        <v>153</v>
      </c>
      <c r="H45">
        <v>69</v>
      </c>
      <c r="I45">
        <v>23</v>
      </c>
      <c r="J45">
        <v>59</v>
      </c>
      <c r="K45">
        <v>32</v>
      </c>
      <c r="L45">
        <v>20</v>
      </c>
      <c r="M45">
        <v>7</v>
      </c>
    </row>
    <row r="46" spans="1:13">
      <c r="A46" t="s">
        <v>891</v>
      </c>
      <c r="B46">
        <v>336</v>
      </c>
      <c r="C46">
        <v>224</v>
      </c>
      <c r="D46">
        <v>85</v>
      </c>
      <c r="E46">
        <v>27</v>
      </c>
      <c r="F46">
        <v>279</v>
      </c>
      <c r="G46">
        <v>187</v>
      </c>
      <c r="H46">
        <v>68</v>
      </c>
      <c r="I46">
        <v>24</v>
      </c>
      <c r="J46">
        <v>57</v>
      </c>
      <c r="K46">
        <v>37</v>
      </c>
      <c r="L46">
        <v>17</v>
      </c>
      <c r="M46">
        <v>3</v>
      </c>
    </row>
    <row r="47" spans="1:13">
      <c r="A47" t="s">
        <v>890</v>
      </c>
      <c r="B47">
        <v>495</v>
      </c>
      <c r="C47">
        <v>344</v>
      </c>
      <c r="D47">
        <v>106</v>
      </c>
      <c r="E47">
        <v>45</v>
      </c>
      <c r="F47">
        <v>365</v>
      </c>
      <c r="G47">
        <v>262</v>
      </c>
      <c r="H47">
        <v>68</v>
      </c>
      <c r="I47">
        <v>35</v>
      </c>
      <c r="J47">
        <v>130</v>
      </c>
      <c r="K47">
        <v>82</v>
      </c>
      <c r="L47">
        <v>38</v>
      </c>
      <c r="M47">
        <v>10</v>
      </c>
    </row>
    <row r="48" spans="1:13">
      <c r="A48" t="s">
        <v>889</v>
      </c>
      <c r="B48">
        <v>193</v>
      </c>
      <c r="C48">
        <v>131</v>
      </c>
      <c r="D48">
        <v>43</v>
      </c>
      <c r="E48">
        <v>19</v>
      </c>
      <c r="F48">
        <v>137</v>
      </c>
      <c r="G48">
        <v>100</v>
      </c>
      <c r="H48">
        <v>33</v>
      </c>
      <c r="I48">
        <v>4</v>
      </c>
      <c r="J48">
        <v>56</v>
      </c>
      <c r="K48">
        <v>31</v>
      </c>
      <c r="L48">
        <v>10</v>
      </c>
      <c r="M48">
        <v>15</v>
      </c>
    </row>
    <row r="49" spans="1:13">
      <c r="A49" t="s">
        <v>888</v>
      </c>
      <c r="B49">
        <v>1484</v>
      </c>
      <c r="C49">
        <v>1037</v>
      </c>
      <c r="D49">
        <v>318</v>
      </c>
      <c r="E49">
        <v>129</v>
      </c>
      <c r="F49">
        <v>1085</v>
      </c>
      <c r="G49">
        <v>800</v>
      </c>
      <c r="H49">
        <v>206</v>
      </c>
      <c r="I49">
        <v>79</v>
      </c>
      <c r="J49">
        <v>399</v>
      </c>
      <c r="K49">
        <v>237</v>
      </c>
      <c r="L49">
        <v>112</v>
      </c>
      <c r="M49">
        <v>50</v>
      </c>
    </row>
    <row r="50" spans="1:13">
      <c r="A50" t="s">
        <v>887</v>
      </c>
      <c r="B50">
        <v>220</v>
      </c>
      <c r="C50">
        <v>169</v>
      </c>
      <c r="D50">
        <v>39</v>
      </c>
      <c r="E50">
        <v>12</v>
      </c>
      <c r="F50">
        <v>166</v>
      </c>
      <c r="G50">
        <v>127</v>
      </c>
      <c r="H50">
        <v>32</v>
      </c>
      <c r="I50">
        <v>7</v>
      </c>
      <c r="J50">
        <v>54</v>
      </c>
      <c r="K50">
        <v>42</v>
      </c>
      <c r="L50">
        <v>7</v>
      </c>
      <c r="M50">
        <v>5</v>
      </c>
    </row>
    <row r="51" spans="1:13">
      <c r="A51" t="s">
        <v>886</v>
      </c>
      <c r="B51">
        <v>397</v>
      </c>
      <c r="C51">
        <v>293</v>
      </c>
      <c r="D51">
        <v>90</v>
      </c>
      <c r="E51">
        <v>14</v>
      </c>
      <c r="F51">
        <v>295</v>
      </c>
      <c r="G51">
        <v>229</v>
      </c>
      <c r="H51">
        <v>59</v>
      </c>
      <c r="I51">
        <v>7</v>
      </c>
      <c r="J51">
        <v>102</v>
      </c>
      <c r="K51">
        <v>64</v>
      </c>
      <c r="L51">
        <v>31</v>
      </c>
      <c r="M51">
        <v>7</v>
      </c>
    </row>
    <row r="52" spans="1:13">
      <c r="A52" t="s">
        <v>885</v>
      </c>
      <c r="B52">
        <v>664</v>
      </c>
      <c r="C52">
        <v>469</v>
      </c>
      <c r="D52">
        <v>159</v>
      </c>
      <c r="E52">
        <v>36</v>
      </c>
      <c r="F52">
        <v>502</v>
      </c>
      <c r="G52">
        <v>366</v>
      </c>
      <c r="H52">
        <v>108</v>
      </c>
      <c r="I52">
        <v>28</v>
      </c>
      <c r="J52">
        <v>162</v>
      </c>
      <c r="K52">
        <v>103</v>
      </c>
      <c r="L52">
        <v>51</v>
      </c>
      <c r="M52">
        <v>8</v>
      </c>
    </row>
    <row r="53" spans="1:13">
      <c r="A53" t="s">
        <v>884</v>
      </c>
      <c r="B53">
        <v>377</v>
      </c>
      <c r="C53">
        <v>232</v>
      </c>
      <c r="D53">
        <v>97</v>
      </c>
      <c r="E53">
        <v>48</v>
      </c>
      <c r="F53">
        <v>301</v>
      </c>
      <c r="G53">
        <v>187</v>
      </c>
      <c r="H53">
        <v>75</v>
      </c>
      <c r="I53">
        <v>39</v>
      </c>
      <c r="J53">
        <v>76</v>
      </c>
      <c r="K53">
        <v>45</v>
      </c>
      <c r="L53">
        <v>22</v>
      </c>
      <c r="M53">
        <v>9</v>
      </c>
    </row>
    <row r="54" spans="1:13">
      <c r="A54" t="s">
        <v>883</v>
      </c>
      <c r="B54">
        <v>423</v>
      </c>
      <c r="C54">
        <v>316</v>
      </c>
      <c r="D54">
        <v>69</v>
      </c>
      <c r="E54">
        <v>38</v>
      </c>
      <c r="F54">
        <v>323</v>
      </c>
      <c r="G54">
        <v>256</v>
      </c>
      <c r="H54">
        <v>53</v>
      </c>
      <c r="I54">
        <v>14</v>
      </c>
      <c r="J54">
        <v>100</v>
      </c>
      <c r="K54">
        <v>60</v>
      </c>
      <c r="L54">
        <v>16</v>
      </c>
      <c r="M54">
        <v>24</v>
      </c>
    </row>
    <row r="55" spans="1:13">
      <c r="A55" t="s">
        <v>882</v>
      </c>
      <c r="B55">
        <v>445</v>
      </c>
      <c r="C55">
        <v>299</v>
      </c>
      <c r="D55">
        <v>116</v>
      </c>
      <c r="E55">
        <v>30</v>
      </c>
      <c r="F55">
        <v>342</v>
      </c>
      <c r="G55">
        <v>245</v>
      </c>
      <c r="H55">
        <v>79</v>
      </c>
      <c r="I55">
        <v>18</v>
      </c>
      <c r="J55">
        <v>103</v>
      </c>
      <c r="K55">
        <v>54</v>
      </c>
      <c r="L55">
        <v>37</v>
      </c>
      <c r="M55">
        <v>12</v>
      </c>
    </row>
    <row r="56" spans="1:13">
      <c r="A56" t="s">
        <v>881</v>
      </c>
      <c r="B56">
        <v>255</v>
      </c>
      <c r="C56">
        <v>141</v>
      </c>
      <c r="D56">
        <v>73</v>
      </c>
      <c r="E56">
        <v>41</v>
      </c>
      <c r="F56">
        <v>183</v>
      </c>
      <c r="G56">
        <v>96</v>
      </c>
      <c r="H56">
        <v>51</v>
      </c>
      <c r="I56">
        <v>36</v>
      </c>
      <c r="J56">
        <v>72</v>
      </c>
      <c r="K56">
        <v>45</v>
      </c>
      <c r="L56">
        <v>22</v>
      </c>
      <c r="M56">
        <v>5</v>
      </c>
    </row>
    <row r="57" spans="1:13">
      <c r="A57" t="s">
        <v>716</v>
      </c>
      <c r="B57" t="s">
        <v>789</v>
      </c>
      <c r="C57" t="s">
        <v>789</v>
      </c>
      <c r="D57" t="s">
        <v>789</v>
      </c>
      <c r="E57" t="s">
        <v>789</v>
      </c>
      <c r="F57" t="s">
        <v>789</v>
      </c>
      <c r="G57" t="s">
        <v>789</v>
      </c>
      <c r="H57" t="s">
        <v>789</v>
      </c>
      <c r="I57" t="s">
        <v>789</v>
      </c>
      <c r="J57" t="s">
        <v>789</v>
      </c>
      <c r="K57" t="s">
        <v>789</v>
      </c>
      <c r="L57" t="s">
        <v>789</v>
      </c>
      <c r="M57" t="s">
        <v>789</v>
      </c>
    </row>
    <row r="58" spans="1:13">
      <c r="A58" t="s">
        <v>880</v>
      </c>
      <c r="B58">
        <v>463</v>
      </c>
      <c r="C58">
        <v>333</v>
      </c>
      <c r="D58">
        <v>95</v>
      </c>
      <c r="E58">
        <v>35</v>
      </c>
      <c r="F58">
        <v>314</v>
      </c>
      <c r="G58">
        <v>243</v>
      </c>
      <c r="H58">
        <v>51</v>
      </c>
      <c r="I58">
        <v>20</v>
      </c>
      <c r="J58">
        <v>149</v>
      </c>
      <c r="K58">
        <v>90</v>
      </c>
      <c r="L58">
        <v>44</v>
      </c>
      <c r="M58">
        <v>15</v>
      </c>
    </row>
    <row r="59" spans="1:13">
      <c r="A59" t="s">
        <v>879</v>
      </c>
      <c r="B59">
        <v>300</v>
      </c>
      <c r="C59">
        <v>219</v>
      </c>
      <c r="D59">
        <v>67</v>
      </c>
      <c r="E59">
        <v>14</v>
      </c>
      <c r="F59">
        <v>235</v>
      </c>
      <c r="G59">
        <v>177</v>
      </c>
      <c r="H59">
        <v>48</v>
      </c>
      <c r="I59">
        <v>10</v>
      </c>
      <c r="J59">
        <v>65</v>
      </c>
      <c r="K59">
        <v>42</v>
      </c>
      <c r="L59">
        <v>19</v>
      </c>
      <c r="M59">
        <v>4</v>
      </c>
    </row>
    <row r="60" spans="1:13">
      <c r="A60" t="s">
        <v>878</v>
      </c>
      <c r="B60">
        <v>308</v>
      </c>
      <c r="C60">
        <v>196</v>
      </c>
      <c r="D60">
        <v>88</v>
      </c>
      <c r="E60">
        <v>24</v>
      </c>
      <c r="F60">
        <v>227</v>
      </c>
      <c r="G60">
        <v>161</v>
      </c>
      <c r="H60">
        <v>49</v>
      </c>
      <c r="I60">
        <v>17</v>
      </c>
      <c r="J60">
        <v>81</v>
      </c>
      <c r="K60">
        <v>35</v>
      </c>
      <c r="L60">
        <v>39</v>
      </c>
      <c r="M60">
        <v>7</v>
      </c>
    </row>
    <row r="61" spans="1:13">
      <c r="A61" t="s">
        <v>877</v>
      </c>
      <c r="B61">
        <v>383</v>
      </c>
      <c r="C61">
        <v>269</v>
      </c>
      <c r="D61">
        <v>78</v>
      </c>
      <c r="E61">
        <v>36</v>
      </c>
      <c r="F61">
        <v>293</v>
      </c>
      <c r="G61">
        <v>224</v>
      </c>
      <c r="H61">
        <v>55</v>
      </c>
      <c r="I61">
        <v>14</v>
      </c>
      <c r="J61">
        <v>90</v>
      </c>
      <c r="K61">
        <v>45</v>
      </c>
      <c r="L61">
        <v>23</v>
      </c>
      <c r="M61">
        <v>22</v>
      </c>
    </row>
    <row r="62" spans="1:13">
      <c r="A62" t="s">
        <v>876</v>
      </c>
      <c r="B62">
        <v>856</v>
      </c>
      <c r="C62">
        <v>483</v>
      </c>
      <c r="D62">
        <v>263</v>
      </c>
      <c r="E62">
        <v>110</v>
      </c>
      <c r="F62">
        <v>635</v>
      </c>
      <c r="G62">
        <v>384</v>
      </c>
      <c r="H62">
        <v>169</v>
      </c>
      <c r="I62">
        <v>82</v>
      </c>
      <c r="J62">
        <v>221</v>
      </c>
      <c r="K62">
        <v>99</v>
      </c>
      <c r="L62">
        <v>94</v>
      </c>
      <c r="M62">
        <v>28</v>
      </c>
    </row>
    <row r="63" spans="1:13">
      <c r="A63" t="s">
        <v>875</v>
      </c>
      <c r="B63">
        <v>188</v>
      </c>
      <c r="C63">
        <v>118</v>
      </c>
      <c r="D63">
        <v>52</v>
      </c>
      <c r="E63">
        <v>18</v>
      </c>
      <c r="F63">
        <v>131</v>
      </c>
      <c r="G63">
        <v>87</v>
      </c>
      <c r="H63">
        <v>36</v>
      </c>
      <c r="I63">
        <v>8</v>
      </c>
      <c r="J63">
        <v>57</v>
      </c>
      <c r="K63">
        <v>31</v>
      </c>
      <c r="L63">
        <v>16</v>
      </c>
      <c r="M63">
        <v>10</v>
      </c>
    </row>
    <row r="64" spans="1:13">
      <c r="A64" t="s">
        <v>874</v>
      </c>
      <c r="B64">
        <v>160</v>
      </c>
      <c r="C64">
        <v>118</v>
      </c>
      <c r="D64">
        <v>32</v>
      </c>
      <c r="E64">
        <v>10</v>
      </c>
      <c r="F64">
        <v>123</v>
      </c>
      <c r="G64">
        <v>96</v>
      </c>
      <c r="H64">
        <v>21</v>
      </c>
      <c r="I64">
        <v>6</v>
      </c>
      <c r="J64">
        <v>37</v>
      </c>
      <c r="K64">
        <v>22</v>
      </c>
      <c r="L64">
        <v>11</v>
      </c>
      <c r="M64">
        <v>4</v>
      </c>
    </row>
    <row r="65" spans="1:13">
      <c r="A65" t="s">
        <v>873</v>
      </c>
      <c r="B65">
        <v>236</v>
      </c>
      <c r="C65">
        <v>161</v>
      </c>
      <c r="D65">
        <v>70</v>
      </c>
      <c r="E65">
        <v>5</v>
      </c>
      <c r="F65">
        <v>180</v>
      </c>
      <c r="G65">
        <v>125</v>
      </c>
      <c r="H65">
        <v>54</v>
      </c>
      <c r="I65">
        <v>1</v>
      </c>
      <c r="J65">
        <v>56</v>
      </c>
      <c r="K65">
        <v>36</v>
      </c>
      <c r="L65">
        <v>16</v>
      </c>
      <c r="M65">
        <v>4</v>
      </c>
    </row>
    <row r="66" spans="1:13">
      <c r="A66" t="s">
        <v>872</v>
      </c>
      <c r="B66">
        <v>258</v>
      </c>
      <c r="C66">
        <v>172</v>
      </c>
      <c r="D66">
        <v>52</v>
      </c>
      <c r="E66">
        <v>34</v>
      </c>
      <c r="F66">
        <v>205</v>
      </c>
      <c r="G66">
        <v>143</v>
      </c>
      <c r="H66">
        <v>39</v>
      </c>
      <c r="I66">
        <v>23</v>
      </c>
      <c r="J66">
        <v>53</v>
      </c>
      <c r="K66">
        <v>29</v>
      </c>
      <c r="L66">
        <v>13</v>
      </c>
      <c r="M66">
        <v>11</v>
      </c>
    </row>
    <row r="67" spans="1:13">
      <c r="A67" t="s">
        <v>871</v>
      </c>
      <c r="B67">
        <v>200</v>
      </c>
      <c r="C67">
        <v>147</v>
      </c>
      <c r="D67">
        <v>29</v>
      </c>
      <c r="E67">
        <v>24</v>
      </c>
      <c r="F67">
        <v>144</v>
      </c>
      <c r="G67">
        <v>118</v>
      </c>
      <c r="H67">
        <v>17</v>
      </c>
      <c r="I67">
        <v>9</v>
      </c>
      <c r="J67">
        <v>56</v>
      </c>
      <c r="K67">
        <v>29</v>
      </c>
      <c r="L67">
        <v>12</v>
      </c>
      <c r="M67">
        <v>15</v>
      </c>
    </row>
    <row r="68" spans="1:13">
      <c r="A68" t="s">
        <v>870</v>
      </c>
      <c r="B68">
        <v>902</v>
      </c>
      <c r="C68">
        <v>560</v>
      </c>
      <c r="D68">
        <v>190</v>
      </c>
      <c r="E68">
        <v>152</v>
      </c>
      <c r="F68">
        <v>651</v>
      </c>
      <c r="G68">
        <v>416</v>
      </c>
      <c r="H68">
        <v>123</v>
      </c>
      <c r="I68">
        <v>112</v>
      </c>
      <c r="J68">
        <v>251</v>
      </c>
      <c r="K68">
        <v>144</v>
      </c>
      <c r="L68">
        <v>67</v>
      </c>
      <c r="M68">
        <v>40</v>
      </c>
    </row>
    <row r="69" spans="1:13">
      <c r="A69" t="s">
        <v>869</v>
      </c>
      <c r="B69">
        <v>366</v>
      </c>
      <c r="C69">
        <v>279</v>
      </c>
      <c r="D69">
        <v>70</v>
      </c>
      <c r="E69">
        <v>17</v>
      </c>
      <c r="F69">
        <v>298</v>
      </c>
      <c r="G69">
        <v>233</v>
      </c>
      <c r="H69">
        <v>53</v>
      </c>
      <c r="I69">
        <v>12</v>
      </c>
      <c r="J69">
        <v>68</v>
      </c>
      <c r="K69">
        <v>46</v>
      </c>
      <c r="L69">
        <v>17</v>
      </c>
      <c r="M69">
        <v>5</v>
      </c>
    </row>
    <row r="70" spans="1:13">
      <c r="A70" t="s">
        <v>868</v>
      </c>
      <c r="B70">
        <v>1246</v>
      </c>
      <c r="C70">
        <v>782</v>
      </c>
      <c r="D70">
        <v>338</v>
      </c>
      <c r="E70">
        <v>126</v>
      </c>
      <c r="F70">
        <v>955</v>
      </c>
      <c r="G70">
        <v>617</v>
      </c>
      <c r="H70">
        <v>253</v>
      </c>
      <c r="I70">
        <v>85</v>
      </c>
      <c r="J70">
        <v>291</v>
      </c>
      <c r="K70">
        <v>165</v>
      </c>
      <c r="L70">
        <v>85</v>
      </c>
      <c r="M70">
        <v>41</v>
      </c>
    </row>
    <row r="71" spans="1:13">
      <c r="A71" t="s">
        <v>867</v>
      </c>
      <c r="B71">
        <v>351</v>
      </c>
      <c r="C71">
        <v>217</v>
      </c>
      <c r="D71">
        <v>81</v>
      </c>
      <c r="E71">
        <v>53</v>
      </c>
      <c r="F71">
        <v>274</v>
      </c>
      <c r="G71">
        <v>178</v>
      </c>
      <c r="H71">
        <v>64</v>
      </c>
      <c r="I71">
        <v>32</v>
      </c>
      <c r="J71">
        <v>77</v>
      </c>
      <c r="K71">
        <v>39</v>
      </c>
      <c r="L71">
        <v>17</v>
      </c>
      <c r="M71">
        <v>21</v>
      </c>
    </row>
    <row r="72" spans="1:13">
      <c r="A72" t="s">
        <v>866</v>
      </c>
      <c r="B72">
        <v>548</v>
      </c>
      <c r="C72">
        <v>426</v>
      </c>
      <c r="D72">
        <v>75</v>
      </c>
      <c r="E72">
        <v>47</v>
      </c>
      <c r="F72">
        <v>410</v>
      </c>
      <c r="G72">
        <v>340</v>
      </c>
      <c r="H72">
        <v>45</v>
      </c>
      <c r="I72">
        <v>25</v>
      </c>
      <c r="J72">
        <v>138</v>
      </c>
      <c r="K72">
        <v>86</v>
      </c>
      <c r="L72">
        <v>30</v>
      </c>
      <c r="M72">
        <v>22</v>
      </c>
    </row>
    <row r="73" spans="1:13">
      <c r="A73" t="s">
        <v>865</v>
      </c>
      <c r="B73">
        <v>196</v>
      </c>
      <c r="C73">
        <v>124</v>
      </c>
      <c r="D73">
        <v>54</v>
      </c>
      <c r="E73">
        <v>18</v>
      </c>
      <c r="F73">
        <v>142</v>
      </c>
      <c r="G73">
        <v>94</v>
      </c>
      <c r="H73">
        <v>35</v>
      </c>
      <c r="I73">
        <v>13</v>
      </c>
      <c r="J73">
        <v>54</v>
      </c>
      <c r="K73">
        <v>30</v>
      </c>
      <c r="L73">
        <v>19</v>
      </c>
      <c r="M73">
        <v>5</v>
      </c>
    </row>
    <row r="74" spans="1:13">
      <c r="A74" t="s">
        <v>864</v>
      </c>
      <c r="B74">
        <v>378</v>
      </c>
      <c r="C74">
        <v>307</v>
      </c>
      <c r="D74">
        <v>38</v>
      </c>
      <c r="E74">
        <v>33</v>
      </c>
      <c r="F74">
        <v>276</v>
      </c>
      <c r="G74">
        <v>222</v>
      </c>
      <c r="H74">
        <v>25</v>
      </c>
      <c r="I74">
        <v>29</v>
      </c>
      <c r="J74">
        <v>102</v>
      </c>
      <c r="K74">
        <v>85</v>
      </c>
      <c r="L74">
        <v>13</v>
      </c>
      <c r="M74">
        <v>4</v>
      </c>
    </row>
    <row r="75" spans="1:13">
      <c r="A75" t="s">
        <v>863</v>
      </c>
      <c r="B75">
        <v>376</v>
      </c>
      <c r="C75">
        <v>259</v>
      </c>
      <c r="D75">
        <v>89</v>
      </c>
      <c r="E75">
        <v>28</v>
      </c>
      <c r="F75">
        <v>292</v>
      </c>
      <c r="G75">
        <v>213</v>
      </c>
      <c r="H75">
        <v>67</v>
      </c>
      <c r="I75">
        <v>12</v>
      </c>
      <c r="J75">
        <v>84</v>
      </c>
      <c r="K75">
        <v>46</v>
      </c>
      <c r="L75">
        <v>22</v>
      </c>
      <c r="M75">
        <v>16</v>
      </c>
    </row>
    <row r="76" spans="1:13">
      <c r="A76" t="s">
        <v>862</v>
      </c>
      <c r="B76">
        <v>431</v>
      </c>
      <c r="C76">
        <v>312</v>
      </c>
      <c r="D76">
        <v>84</v>
      </c>
      <c r="E76">
        <v>35</v>
      </c>
      <c r="F76">
        <v>319</v>
      </c>
      <c r="G76">
        <v>239</v>
      </c>
      <c r="H76">
        <v>58</v>
      </c>
      <c r="I76">
        <v>22</v>
      </c>
      <c r="J76">
        <v>112</v>
      </c>
      <c r="K76">
        <v>73</v>
      </c>
      <c r="L76">
        <v>26</v>
      </c>
      <c r="M76">
        <v>13</v>
      </c>
    </row>
    <row r="77" spans="1:13">
      <c r="A77" t="s">
        <v>861</v>
      </c>
      <c r="B77">
        <v>267</v>
      </c>
      <c r="C77">
        <v>204</v>
      </c>
      <c r="D77">
        <v>57</v>
      </c>
      <c r="E77">
        <v>6</v>
      </c>
      <c r="F77">
        <v>204</v>
      </c>
      <c r="G77">
        <v>160</v>
      </c>
      <c r="H77">
        <v>41</v>
      </c>
      <c r="I77">
        <v>3</v>
      </c>
      <c r="J77">
        <v>63</v>
      </c>
      <c r="K77">
        <v>44</v>
      </c>
      <c r="L77">
        <v>16</v>
      </c>
      <c r="M77">
        <v>3</v>
      </c>
    </row>
    <row r="78" spans="1:13">
      <c r="A78" t="s">
        <v>860</v>
      </c>
      <c r="B78" t="s">
        <v>789</v>
      </c>
      <c r="C78" t="s">
        <v>789</v>
      </c>
      <c r="D78" t="s">
        <v>789</v>
      </c>
      <c r="E78" t="s">
        <v>789</v>
      </c>
      <c r="F78" t="s">
        <v>789</v>
      </c>
      <c r="G78" t="s">
        <v>789</v>
      </c>
      <c r="H78" t="s">
        <v>789</v>
      </c>
      <c r="I78" t="s">
        <v>789</v>
      </c>
      <c r="J78" t="s">
        <v>789</v>
      </c>
      <c r="K78" t="s">
        <v>789</v>
      </c>
      <c r="L78" t="s">
        <v>789</v>
      </c>
      <c r="M78" t="s">
        <v>789</v>
      </c>
    </row>
    <row r="79" spans="1:13">
      <c r="A79" t="s">
        <v>859</v>
      </c>
      <c r="B79">
        <v>151</v>
      </c>
      <c r="C79">
        <v>104</v>
      </c>
      <c r="D79">
        <v>37</v>
      </c>
      <c r="E79">
        <v>10</v>
      </c>
      <c r="F79">
        <v>109</v>
      </c>
      <c r="G79">
        <v>73</v>
      </c>
      <c r="H79">
        <v>29</v>
      </c>
      <c r="I79">
        <v>7</v>
      </c>
      <c r="J79">
        <v>42</v>
      </c>
      <c r="K79">
        <v>31</v>
      </c>
      <c r="L79">
        <v>8</v>
      </c>
      <c r="M79">
        <v>3</v>
      </c>
    </row>
    <row r="80" spans="1:13">
      <c r="A80" t="s">
        <v>858</v>
      </c>
      <c r="B80">
        <v>103</v>
      </c>
      <c r="C80">
        <v>65</v>
      </c>
      <c r="D80">
        <v>26</v>
      </c>
      <c r="E80">
        <v>12</v>
      </c>
      <c r="F80">
        <v>82</v>
      </c>
      <c r="G80">
        <v>53</v>
      </c>
      <c r="H80">
        <v>19</v>
      </c>
      <c r="I80">
        <v>10</v>
      </c>
      <c r="J80">
        <v>21</v>
      </c>
      <c r="K80">
        <v>12</v>
      </c>
      <c r="L80">
        <v>7</v>
      </c>
      <c r="M80">
        <v>2</v>
      </c>
    </row>
    <row r="81" spans="1:13">
      <c r="A81" t="s">
        <v>857</v>
      </c>
      <c r="B81">
        <v>128</v>
      </c>
      <c r="C81">
        <v>85</v>
      </c>
      <c r="D81">
        <v>29</v>
      </c>
      <c r="E81">
        <v>14</v>
      </c>
      <c r="F81">
        <v>85</v>
      </c>
      <c r="G81">
        <v>63</v>
      </c>
      <c r="H81">
        <v>18</v>
      </c>
      <c r="I81">
        <v>4</v>
      </c>
      <c r="J81">
        <v>43</v>
      </c>
      <c r="K81">
        <v>22</v>
      </c>
      <c r="L81">
        <v>11</v>
      </c>
      <c r="M81">
        <v>10</v>
      </c>
    </row>
    <row r="82" spans="1:13">
      <c r="A82" t="s">
        <v>856</v>
      </c>
      <c r="B82">
        <v>69</v>
      </c>
      <c r="C82">
        <v>54</v>
      </c>
      <c r="D82">
        <v>12</v>
      </c>
      <c r="E82">
        <v>3</v>
      </c>
      <c r="F82">
        <v>57</v>
      </c>
      <c r="G82">
        <v>45</v>
      </c>
      <c r="H82">
        <v>9</v>
      </c>
      <c r="I82">
        <v>3</v>
      </c>
      <c r="J82">
        <v>12</v>
      </c>
      <c r="K82">
        <v>9</v>
      </c>
      <c r="L82">
        <v>3</v>
      </c>
      <c r="M82" t="s">
        <v>19</v>
      </c>
    </row>
    <row r="83" spans="1:13">
      <c r="A83" t="s">
        <v>855</v>
      </c>
      <c r="B83">
        <v>270</v>
      </c>
      <c r="C83">
        <v>220</v>
      </c>
      <c r="D83">
        <v>38</v>
      </c>
      <c r="E83">
        <v>12</v>
      </c>
      <c r="F83">
        <v>156</v>
      </c>
      <c r="G83">
        <v>126</v>
      </c>
      <c r="H83">
        <v>27</v>
      </c>
      <c r="I83">
        <v>3</v>
      </c>
      <c r="J83">
        <v>114</v>
      </c>
      <c r="K83">
        <v>94</v>
      </c>
      <c r="L83">
        <v>11</v>
      </c>
      <c r="M83">
        <v>9</v>
      </c>
    </row>
    <row r="84" spans="1:13">
      <c r="A84" t="s">
        <v>854</v>
      </c>
      <c r="B84">
        <v>176</v>
      </c>
      <c r="C84">
        <v>104</v>
      </c>
      <c r="D84">
        <v>52</v>
      </c>
      <c r="E84">
        <v>20</v>
      </c>
      <c r="F84">
        <v>134</v>
      </c>
      <c r="G84">
        <v>89</v>
      </c>
      <c r="H84">
        <v>33</v>
      </c>
      <c r="I84">
        <v>12</v>
      </c>
      <c r="J84">
        <v>42</v>
      </c>
      <c r="K84">
        <v>15</v>
      </c>
      <c r="L84">
        <v>19</v>
      </c>
      <c r="M84">
        <v>8</v>
      </c>
    </row>
    <row r="85" spans="1:13">
      <c r="A85" t="s">
        <v>853</v>
      </c>
      <c r="B85">
        <v>122</v>
      </c>
      <c r="C85">
        <v>78</v>
      </c>
      <c r="D85">
        <v>36</v>
      </c>
      <c r="E85">
        <v>8</v>
      </c>
      <c r="F85">
        <v>91</v>
      </c>
      <c r="G85">
        <v>58</v>
      </c>
      <c r="H85">
        <v>27</v>
      </c>
      <c r="I85">
        <v>6</v>
      </c>
      <c r="J85">
        <v>31</v>
      </c>
      <c r="K85">
        <v>20</v>
      </c>
      <c r="L85">
        <v>9</v>
      </c>
      <c r="M85">
        <v>2</v>
      </c>
    </row>
    <row r="86" spans="1:13">
      <c r="A86" t="s">
        <v>852</v>
      </c>
      <c r="B86">
        <v>189</v>
      </c>
      <c r="C86">
        <v>137</v>
      </c>
      <c r="D86">
        <v>40</v>
      </c>
      <c r="E86">
        <v>12</v>
      </c>
      <c r="F86">
        <v>155</v>
      </c>
      <c r="G86">
        <v>124</v>
      </c>
      <c r="H86">
        <v>28</v>
      </c>
      <c r="I86">
        <v>3</v>
      </c>
      <c r="J86">
        <v>34</v>
      </c>
      <c r="K86">
        <v>13</v>
      </c>
      <c r="L86">
        <v>12</v>
      </c>
      <c r="M86">
        <v>9</v>
      </c>
    </row>
    <row r="87" spans="1:13">
      <c r="A87" t="s">
        <v>851</v>
      </c>
      <c r="B87">
        <v>100</v>
      </c>
      <c r="C87">
        <v>76</v>
      </c>
      <c r="D87">
        <v>14</v>
      </c>
      <c r="E87">
        <v>10</v>
      </c>
      <c r="F87">
        <v>74</v>
      </c>
      <c r="G87">
        <v>58</v>
      </c>
      <c r="H87">
        <v>8</v>
      </c>
      <c r="I87">
        <v>8</v>
      </c>
      <c r="J87">
        <v>26</v>
      </c>
      <c r="K87">
        <v>18</v>
      </c>
      <c r="L87">
        <v>6</v>
      </c>
      <c r="M87">
        <v>2</v>
      </c>
    </row>
    <row r="88" spans="1:13">
      <c r="A88" t="s">
        <v>850</v>
      </c>
      <c r="B88">
        <v>112</v>
      </c>
      <c r="C88">
        <v>100</v>
      </c>
      <c r="D88">
        <v>11</v>
      </c>
      <c r="E88">
        <v>1</v>
      </c>
      <c r="F88">
        <v>90</v>
      </c>
      <c r="G88">
        <v>81</v>
      </c>
      <c r="H88">
        <v>8</v>
      </c>
      <c r="I88">
        <v>1</v>
      </c>
      <c r="J88">
        <v>22</v>
      </c>
      <c r="K88">
        <v>19</v>
      </c>
      <c r="L88">
        <v>3</v>
      </c>
      <c r="M88" t="s">
        <v>19</v>
      </c>
    </row>
    <row r="89" spans="1:13">
      <c r="A89" t="s">
        <v>849</v>
      </c>
      <c r="B89">
        <v>58</v>
      </c>
      <c r="C89">
        <v>35</v>
      </c>
      <c r="D89">
        <v>12</v>
      </c>
      <c r="E89">
        <v>11</v>
      </c>
      <c r="F89">
        <v>47</v>
      </c>
      <c r="G89">
        <v>30</v>
      </c>
      <c r="H89">
        <v>9</v>
      </c>
      <c r="I89">
        <v>8</v>
      </c>
      <c r="J89">
        <v>11</v>
      </c>
      <c r="K89">
        <v>5</v>
      </c>
      <c r="L89">
        <v>3</v>
      </c>
      <c r="M89">
        <v>3</v>
      </c>
    </row>
    <row r="90" spans="1:13">
      <c r="A90" t="s">
        <v>848</v>
      </c>
      <c r="B90">
        <v>40</v>
      </c>
      <c r="C90">
        <v>23</v>
      </c>
      <c r="D90">
        <v>9</v>
      </c>
      <c r="E90">
        <v>8</v>
      </c>
      <c r="F90">
        <v>34</v>
      </c>
      <c r="G90">
        <v>20</v>
      </c>
      <c r="H90">
        <v>7</v>
      </c>
      <c r="I90">
        <v>7</v>
      </c>
      <c r="J90">
        <v>6</v>
      </c>
      <c r="K90">
        <v>3</v>
      </c>
      <c r="L90">
        <v>2</v>
      </c>
      <c r="M90">
        <v>1</v>
      </c>
    </row>
    <row r="91" spans="1:13">
      <c r="A91" t="s">
        <v>847</v>
      </c>
      <c r="B91">
        <v>150</v>
      </c>
      <c r="C91">
        <v>92</v>
      </c>
      <c r="D91">
        <v>50</v>
      </c>
      <c r="E91">
        <v>8</v>
      </c>
      <c r="F91">
        <v>123</v>
      </c>
      <c r="G91">
        <v>78</v>
      </c>
      <c r="H91">
        <v>40</v>
      </c>
      <c r="I91">
        <v>5</v>
      </c>
      <c r="J91">
        <v>27</v>
      </c>
      <c r="K91">
        <v>14</v>
      </c>
      <c r="L91">
        <v>10</v>
      </c>
      <c r="M91">
        <v>3</v>
      </c>
    </row>
    <row r="92" spans="1:13">
      <c r="A92" t="s">
        <v>846</v>
      </c>
      <c r="B92">
        <v>115</v>
      </c>
      <c r="C92">
        <v>81</v>
      </c>
      <c r="D92">
        <v>28</v>
      </c>
      <c r="E92">
        <v>6</v>
      </c>
      <c r="F92">
        <v>93</v>
      </c>
      <c r="G92">
        <v>70</v>
      </c>
      <c r="H92">
        <v>19</v>
      </c>
      <c r="I92">
        <v>4</v>
      </c>
      <c r="J92">
        <v>22</v>
      </c>
      <c r="K92">
        <v>11</v>
      </c>
      <c r="L92">
        <v>9</v>
      </c>
      <c r="M92">
        <v>2</v>
      </c>
    </row>
    <row r="93" spans="1:13">
      <c r="A93" t="s">
        <v>845</v>
      </c>
      <c r="B93">
        <v>201</v>
      </c>
      <c r="C93">
        <v>119</v>
      </c>
      <c r="D93">
        <v>55</v>
      </c>
      <c r="E93">
        <v>27</v>
      </c>
      <c r="F93">
        <v>156</v>
      </c>
      <c r="G93">
        <v>97</v>
      </c>
      <c r="H93">
        <v>40</v>
      </c>
      <c r="I93">
        <v>19</v>
      </c>
      <c r="J93">
        <v>45</v>
      </c>
      <c r="K93">
        <v>22</v>
      </c>
      <c r="L93">
        <v>15</v>
      </c>
      <c r="M93">
        <v>8</v>
      </c>
    </row>
    <row r="94" spans="1:13">
      <c r="A94" t="s">
        <v>844</v>
      </c>
      <c r="B94">
        <v>76</v>
      </c>
      <c r="C94">
        <v>53</v>
      </c>
      <c r="D94">
        <v>16</v>
      </c>
      <c r="E94">
        <v>7</v>
      </c>
      <c r="F94">
        <v>62</v>
      </c>
      <c r="G94">
        <v>44</v>
      </c>
      <c r="H94">
        <v>12</v>
      </c>
      <c r="I94">
        <v>6</v>
      </c>
      <c r="J94">
        <v>14</v>
      </c>
      <c r="K94">
        <v>9</v>
      </c>
      <c r="L94">
        <v>4</v>
      </c>
      <c r="M94">
        <v>1</v>
      </c>
    </row>
    <row r="95" spans="1:13">
      <c r="A95" t="s">
        <v>843</v>
      </c>
      <c r="B95">
        <v>210</v>
      </c>
      <c r="C95">
        <v>146</v>
      </c>
      <c r="D95">
        <v>59</v>
      </c>
      <c r="E95">
        <v>5</v>
      </c>
      <c r="F95">
        <v>159</v>
      </c>
      <c r="G95">
        <v>108</v>
      </c>
      <c r="H95">
        <v>46</v>
      </c>
      <c r="I95">
        <v>5</v>
      </c>
      <c r="J95">
        <v>51</v>
      </c>
      <c r="K95">
        <v>38</v>
      </c>
      <c r="L95">
        <v>13</v>
      </c>
      <c r="M95" t="s">
        <v>19</v>
      </c>
    </row>
    <row r="96" spans="1:13">
      <c r="A96" t="s">
        <v>842</v>
      </c>
      <c r="B96">
        <v>236</v>
      </c>
      <c r="C96">
        <v>133</v>
      </c>
      <c r="D96">
        <v>77</v>
      </c>
      <c r="E96">
        <v>26</v>
      </c>
      <c r="F96">
        <v>169</v>
      </c>
      <c r="G96">
        <v>97</v>
      </c>
      <c r="H96">
        <v>58</v>
      </c>
      <c r="I96">
        <v>14</v>
      </c>
      <c r="J96">
        <v>67</v>
      </c>
      <c r="K96">
        <v>36</v>
      </c>
      <c r="L96">
        <v>19</v>
      </c>
      <c r="M96">
        <v>12</v>
      </c>
    </row>
    <row r="97" spans="1:13">
      <c r="A97" t="s">
        <v>841</v>
      </c>
      <c r="B97">
        <v>134</v>
      </c>
      <c r="C97">
        <v>96</v>
      </c>
      <c r="D97">
        <v>21</v>
      </c>
      <c r="E97">
        <v>17</v>
      </c>
      <c r="F97">
        <v>104</v>
      </c>
      <c r="G97">
        <v>78</v>
      </c>
      <c r="H97">
        <v>15</v>
      </c>
      <c r="I97">
        <v>11</v>
      </c>
      <c r="J97">
        <v>30</v>
      </c>
      <c r="K97">
        <v>18</v>
      </c>
      <c r="L97">
        <v>6</v>
      </c>
      <c r="M97">
        <v>6</v>
      </c>
    </row>
    <row r="98" spans="1:13">
      <c r="A98" t="s">
        <v>840</v>
      </c>
      <c r="B98">
        <v>240</v>
      </c>
      <c r="C98">
        <v>157</v>
      </c>
      <c r="D98">
        <v>54</v>
      </c>
      <c r="E98">
        <v>29</v>
      </c>
      <c r="F98">
        <v>180</v>
      </c>
      <c r="G98">
        <v>117</v>
      </c>
      <c r="H98">
        <v>43</v>
      </c>
      <c r="I98">
        <v>20</v>
      </c>
      <c r="J98">
        <v>60</v>
      </c>
      <c r="K98">
        <v>40</v>
      </c>
      <c r="L98">
        <v>11</v>
      </c>
      <c r="M98">
        <v>9</v>
      </c>
    </row>
    <row r="99" spans="1:13">
      <c r="A99" t="s">
        <v>839</v>
      </c>
      <c r="B99">
        <v>116</v>
      </c>
      <c r="C99">
        <v>64</v>
      </c>
      <c r="D99">
        <v>29</v>
      </c>
      <c r="E99">
        <v>23</v>
      </c>
      <c r="F99">
        <v>84</v>
      </c>
      <c r="G99">
        <v>51</v>
      </c>
      <c r="H99">
        <v>17</v>
      </c>
      <c r="I99">
        <v>16</v>
      </c>
      <c r="J99">
        <v>32</v>
      </c>
      <c r="K99">
        <v>13</v>
      </c>
      <c r="L99">
        <v>12</v>
      </c>
      <c r="M99">
        <v>7</v>
      </c>
    </row>
    <row r="100" spans="1:13">
      <c r="A100" t="s">
        <v>838</v>
      </c>
      <c r="B100">
        <v>91</v>
      </c>
      <c r="C100">
        <v>63</v>
      </c>
      <c r="D100">
        <v>13</v>
      </c>
      <c r="E100">
        <v>15</v>
      </c>
      <c r="F100">
        <v>64</v>
      </c>
      <c r="G100">
        <v>51</v>
      </c>
      <c r="H100">
        <v>9</v>
      </c>
      <c r="I100">
        <v>4</v>
      </c>
      <c r="J100">
        <v>27</v>
      </c>
      <c r="K100">
        <v>12</v>
      </c>
      <c r="L100">
        <v>4</v>
      </c>
      <c r="M100">
        <v>11</v>
      </c>
    </row>
    <row r="101" spans="1:13">
      <c r="A101" t="s">
        <v>837</v>
      </c>
      <c r="B101">
        <v>110</v>
      </c>
      <c r="C101">
        <v>75</v>
      </c>
      <c r="D101">
        <v>22</v>
      </c>
      <c r="E101">
        <v>13</v>
      </c>
      <c r="F101">
        <v>77</v>
      </c>
      <c r="G101">
        <v>55</v>
      </c>
      <c r="H101">
        <v>13</v>
      </c>
      <c r="I101">
        <v>9</v>
      </c>
      <c r="J101">
        <v>33</v>
      </c>
      <c r="K101">
        <v>20</v>
      </c>
      <c r="L101">
        <v>9</v>
      </c>
      <c r="M101">
        <v>4</v>
      </c>
    </row>
    <row r="102" spans="1:13">
      <c r="A102" t="s">
        <v>836</v>
      </c>
      <c r="B102">
        <v>68</v>
      </c>
      <c r="C102">
        <v>45</v>
      </c>
      <c r="D102">
        <v>14</v>
      </c>
      <c r="E102">
        <v>9</v>
      </c>
      <c r="F102">
        <v>54</v>
      </c>
      <c r="G102">
        <v>36</v>
      </c>
      <c r="H102">
        <v>13</v>
      </c>
      <c r="I102">
        <v>5</v>
      </c>
      <c r="J102">
        <v>14</v>
      </c>
      <c r="K102">
        <v>9</v>
      </c>
      <c r="L102">
        <v>1</v>
      </c>
      <c r="M102">
        <v>4</v>
      </c>
    </row>
    <row r="103" spans="1:13">
      <c r="A103" t="s">
        <v>835</v>
      </c>
      <c r="B103">
        <v>86</v>
      </c>
      <c r="C103">
        <v>60</v>
      </c>
      <c r="D103">
        <v>10</v>
      </c>
      <c r="E103">
        <v>16</v>
      </c>
      <c r="F103">
        <v>59</v>
      </c>
      <c r="G103">
        <v>46</v>
      </c>
      <c r="H103">
        <v>7</v>
      </c>
      <c r="I103">
        <v>6</v>
      </c>
      <c r="J103">
        <v>27</v>
      </c>
      <c r="K103">
        <v>14</v>
      </c>
      <c r="L103">
        <v>3</v>
      </c>
      <c r="M103">
        <v>10</v>
      </c>
    </row>
    <row r="104" spans="1:13">
      <c r="A104" t="s">
        <v>834</v>
      </c>
      <c r="B104">
        <v>291</v>
      </c>
      <c r="C104">
        <v>219</v>
      </c>
      <c r="D104">
        <v>31</v>
      </c>
      <c r="E104">
        <v>41</v>
      </c>
      <c r="F104">
        <v>182</v>
      </c>
      <c r="G104">
        <v>152</v>
      </c>
      <c r="H104">
        <v>24</v>
      </c>
      <c r="I104">
        <v>6</v>
      </c>
      <c r="J104">
        <v>109</v>
      </c>
      <c r="K104">
        <v>67</v>
      </c>
      <c r="L104">
        <v>7</v>
      </c>
      <c r="M104">
        <v>35</v>
      </c>
    </row>
    <row r="105" spans="1:13">
      <c r="A105" t="s">
        <v>833</v>
      </c>
      <c r="B105">
        <v>111</v>
      </c>
      <c r="C105">
        <v>71</v>
      </c>
      <c r="D105">
        <v>31</v>
      </c>
      <c r="E105">
        <v>9</v>
      </c>
      <c r="F105">
        <v>94</v>
      </c>
      <c r="G105">
        <v>62</v>
      </c>
      <c r="H105">
        <v>25</v>
      </c>
      <c r="I105">
        <v>7</v>
      </c>
      <c r="J105">
        <v>17</v>
      </c>
      <c r="K105">
        <v>9</v>
      </c>
      <c r="L105">
        <v>6</v>
      </c>
      <c r="M105">
        <v>2</v>
      </c>
    </row>
    <row r="106" spans="1:13">
      <c r="A106" t="s">
        <v>832</v>
      </c>
      <c r="B106">
        <v>119</v>
      </c>
      <c r="C106">
        <v>84</v>
      </c>
      <c r="D106">
        <v>21</v>
      </c>
      <c r="E106">
        <v>14</v>
      </c>
      <c r="F106">
        <v>93</v>
      </c>
      <c r="G106">
        <v>70</v>
      </c>
      <c r="H106">
        <v>14</v>
      </c>
      <c r="I106">
        <v>9</v>
      </c>
      <c r="J106">
        <v>26</v>
      </c>
      <c r="K106">
        <v>14</v>
      </c>
      <c r="L106">
        <v>7</v>
      </c>
      <c r="M106">
        <v>5</v>
      </c>
    </row>
    <row r="107" spans="1:13">
      <c r="A107" t="s">
        <v>831</v>
      </c>
      <c r="B107">
        <v>171</v>
      </c>
      <c r="C107">
        <v>107</v>
      </c>
      <c r="D107">
        <v>26</v>
      </c>
      <c r="E107">
        <v>38</v>
      </c>
      <c r="F107">
        <v>128</v>
      </c>
      <c r="G107">
        <v>91</v>
      </c>
      <c r="H107">
        <v>22</v>
      </c>
      <c r="I107">
        <v>15</v>
      </c>
      <c r="J107">
        <v>43</v>
      </c>
      <c r="K107">
        <v>16</v>
      </c>
      <c r="L107">
        <v>4</v>
      </c>
      <c r="M107">
        <v>23</v>
      </c>
    </row>
    <row r="108" spans="1:13">
      <c r="A108" t="s">
        <v>830</v>
      </c>
      <c r="B108">
        <v>105</v>
      </c>
      <c r="C108">
        <v>72</v>
      </c>
      <c r="D108">
        <v>25</v>
      </c>
      <c r="E108">
        <v>8</v>
      </c>
      <c r="F108">
        <v>84</v>
      </c>
      <c r="G108">
        <v>60</v>
      </c>
      <c r="H108">
        <v>18</v>
      </c>
      <c r="I108">
        <v>6</v>
      </c>
      <c r="J108">
        <v>21</v>
      </c>
      <c r="K108">
        <v>12</v>
      </c>
      <c r="L108">
        <v>7</v>
      </c>
      <c r="M108">
        <v>2</v>
      </c>
    </row>
    <row r="109" spans="1:13">
      <c r="A109" t="s">
        <v>829</v>
      </c>
      <c r="B109">
        <v>178</v>
      </c>
      <c r="C109">
        <v>121</v>
      </c>
      <c r="D109">
        <v>37</v>
      </c>
      <c r="E109">
        <v>20</v>
      </c>
      <c r="F109">
        <v>135</v>
      </c>
      <c r="G109">
        <v>101</v>
      </c>
      <c r="H109">
        <v>19</v>
      </c>
      <c r="I109">
        <v>15</v>
      </c>
      <c r="J109">
        <v>43</v>
      </c>
      <c r="K109">
        <v>20</v>
      </c>
      <c r="L109">
        <v>18</v>
      </c>
      <c r="M109">
        <v>5</v>
      </c>
    </row>
    <row r="110" spans="1:13">
      <c r="A110" t="s">
        <v>828</v>
      </c>
      <c r="B110">
        <v>142</v>
      </c>
      <c r="C110">
        <v>124</v>
      </c>
      <c r="D110">
        <v>8</v>
      </c>
      <c r="E110">
        <v>10</v>
      </c>
      <c r="F110">
        <v>95</v>
      </c>
      <c r="G110">
        <v>80</v>
      </c>
      <c r="H110">
        <v>7</v>
      </c>
      <c r="I110">
        <v>8</v>
      </c>
      <c r="J110">
        <v>47</v>
      </c>
      <c r="K110">
        <v>44</v>
      </c>
      <c r="L110">
        <v>1</v>
      </c>
      <c r="M110">
        <v>2</v>
      </c>
    </row>
    <row r="111" spans="1:13">
      <c r="A111" t="s">
        <v>827</v>
      </c>
      <c r="B111">
        <v>282</v>
      </c>
      <c r="C111">
        <v>182</v>
      </c>
      <c r="D111">
        <v>73</v>
      </c>
      <c r="E111">
        <v>27</v>
      </c>
      <c r="F111">
        <v>211</v>
      </c>
      <c r="G111">
        <v>145</v>
      </c>
      <c r="H111">
        <v>45</v>
      </c>
      <c r="I111">
        <v>21</v>
      </c>
      <c r="J111">
        <v>71</v>
      </c>
      <c r="K111">
        <v>37</v>
      </c>
      <c r="L111">
        <v>28</v>
      </c>
      <c r="M111">
        <v>6</v>
      </c>
    </row>
    <row r="112" spans="1:13">
      <c r="A112" t="s">
        <v>826</v>
      </c>
      <c r="B112">
        <v>97</v>
      </c>
      <c r="C112">
        <v>74</v>
      </c>
      <c r="D112">
        <v>15</v>
      </c>
      <c r="E112">
        <v>8</v>
      </c>
      <c r="F112">
        <v>80</v>
      </c>
      <c r="G112">
        <v>61</v>
      </c>
      <c r="H112">
        <v>12</v>
      </c>
      <c r="I112">
        <v>7</v>
      </c>
      <c r="J112">
        <v>17</v>
      </c>
      <c r="K112">
        <v>13</v>
      </c>
      <c r="L112">
        <v>3</v>
      </c>
      <c r="M112">
        <v>1</v>
      </c>
    </row>
    <row r="113" spans="1:13">
      <c r="A113" t="s">
        <v>825</v>
      </c>
      <c r="B113">
        <v>184</v>
      </c>
      <c r="C113">
        <v>134</v>
      </c>
      <c r="D113">
        <v>32</v>
      </c>
      <c r="E113">
        <v>18</v>
      </c>
      <c r="F113">
        <v>143</v>
      </c>
      <c r="G113">
        <v>102</v>
      </c>
      <c r="H113">
        <v>26</v>
      </c>
      <c r="I113">
        <v>15</v>
      </c>
      <c r="J113">
        <v>41</v>
      </c>
      <c r="K113">
        <v>32</v>
      </c>
      <c r="L113">
        <v>6</v>
      </c>
      <c r="M113">
        <v>3</v>
      </c>
    </row>
    <row r="114" spans="1:13">
      <c r="A114" t="s">
        <v>824</v>
      </c>
      <c r="B114">
        <v>120</v>
      </c>
      <c r="C114">
        <v>72</v>
      </c>
      <c r="D114">
        <v>34</v>
      </c>
      <c r="E114">
        <v>14</v>
      </c>
      <c r="F114">
        <v>87</v>
      </c>
      <c r="G114">
        <v>56</v>
      </c>
      <c r="H114">
        <v>24</v>
      </c>
      <c r="I114">
        <v>7</v>
      </c>
      <c r="J114">
        <v>33</v>
      </c>
      <c r="K114">
        <v>16</v>
      </c>
      <c r="L114">
        <v>10</v>
      </c>
      <c r="M114">
        <v>7</v>
      </c>
    </row>
    <row r="115" spans="1:13">
      <c r="A115" t="s">
        <v>823</v>
      </c>
      <c r="B115">
        <v>178</v>
      </c>
      <c r="C115">
        <v>115</v>
      </c>
      <c r="D115">
        <v>49</v>
      </c>
      <c r="E115">
        <v>14</v>
      </c>
      <c r="F115">
        <v>144</v>
      </c>
      <c r="G115">
        <v>92</v>
      </c>
      <c r="H115">
        <v>40</v>
      </c>
      <c r="I115">
        <v>12</v>
      </c>
      <c r="J115">
        <v>34</v>
      </c>
      <c r="K115">
        <v>23</v>
      </c>
      <c r="L115">
        <v>9</v>
      </c>
      <c r="M115">
        <v>2</v>
      </c>
    </row>
    <row r="116" spans="1:13">
      <c r="A116" t="s">
        <v>822</v>
      </c>
      <c r="B116">
        <v>229</v>
      </c>
      <c r="C116">
        <v>171</v>
      </c>
      <c r="D116">
        <v>35</v>
      </c>
      <c r="E116">
        <v>23</v>
      </c>
      <c r="F116">
        <v>177</v>
      </c>
      <c r="G116">
        <v>131</v>
      </c>
      <c r="H116">
        <v>29</v>
      </c>
      <c r="I116">
        <v>17</v>
      </c>
      <c r="J116">
        <v>52</v>
      </c>
      <c r="K116">
        <v>40</v>
      </c>
      <c r="L116">
        <v>6</v>
      </c>
      <c r="M116">
        <v>6</v>
      </c>
    </row>
    <row r="117" spans="1:13">
      <c r="A117" t="s">
        <v>821</v>
      </c>
      <c r="B117">
        <v>154</v>
      </c>
      <c r="C117">
        <v>101</v>
      </c>
      <c r="D117">
        <v>41</v>
      </c>
      <c r="E117">
        <v>12</v>
      </c>
      <c r="F117">
        <v>112</v>
      </c>
      <c r="G117">
        <v>77</v>
      </c>
      <c r="H117">
        <v>32</v>
      </c>
      <c r="I117">
        <v>3</v>
      </c>
      <c r="J117">
        <v>42</v>
      </c>
      <c r="K117">
        <v>24</v>
      </c>
      <c r="L117">
        <v>9</v>
      </c>
      <c r="M117">
        <v>9</v>
      </c>
    </row>
    <row r="118" spans="1:13">
      <c r="A118" t="s">
        <v>820</v>
      </c>
      <c r="B118">
        <v>116</v>
      </c>
      <c r="C118">
        <v>79</v>
      </c>
      <c r="D118">
        <v>34</v>
      </c>
      <c r="E118">
        <v>3</v>
      </c>
      <c r="F118">
        <v>83</v>
      </c>
      <c r="G118">
        <v>64</v>
      </c>
      <c r="H118">
        <v>17</v>
      </c>
      <c r="I118">
        <v>2</v>
      </c>
      <c r="J118">
        <v>33</v>
      </c>
      <c r="K118">
        <v>15</v>
      </c>
      <c r="L118">
        <v>17</v>
      </c>
      <c r="M118">
        <v>1</v>
      </c>
    </row>
    <row r="119" spans="1:13">
      <c r="A119" t="s">
        <v>819</v>
      </c>
      <c r="B119">
        <v>147</v>
      </c>
      <c r="C119">
        <v>125</v>
      </c>
      <c r="D119">
        <v>21</v>
      </c>
      <c r="E119">
        <v>1</v>
      </c>
      <c r="F119">
        <v>103</v>
      </c>
      <c r="G119">
        <v>86</v>
      </c>
      <c r="H119">
        <v>16</v>
      </c>
      <c r="I119">
        <v>1</v>
      </c>
      <c r="J119">
        <v>44</v>
      </c>
      <c r="K119">
        <v>39</v>
      </c>
      <c r="L119">
        <v>5</v>
      </c>
      <c r="M119" t="s">
        <v>19</v>
      </c>
    </row>
    <row r="120" spans="1:13">
      <c r="A120" t="s">
        <v>818</v>
      </c>
      <c r="B120">
        <v>151</v>
      </c>
      <c r="C120">
        <v>118</v>
      </c>
      <c r="D120">
        <v>23</v>
      </c>
      <c r="E120">
        <v>10</v>
      </c>
      <c r="F120">
        <v>114</v>
      </c>
      <c r="G120">
        <v>91</v>
      </c>
      <c r="H120">
        <v>14</v>
      </c>
      <c r="I120">
        <v>9</v>
      </c>
      <c r="J120">
        <v>37</v>
      </c>
      <c r="K120">
        <v>27</v>
      </c>
      <c r="L120">
        <v>9</v>
      </c>
      <c r="M120">
        <v>1</v>
      </c>
    </row>
    <row r="121" spans="1:13">
      <c r="A121" t="s">
        <v>817</v>
      </c>
      <c r="B121">
        <v>135</v>
      </c>
      <c r="C121">
        <v>108</v>
      </c>
      <c r="D121">
        <v>13</v>
      </c>
      <c r="E121">
        <v>14</v>
      </c>
      <c r="F121">
        <v>103</v>
      </c>
      <c r="G121">
        <v>87</v>
      </c>
      <c r="H121">
        <v>8</v>
      </c>
      <c r="I121">
        <v>8</v>
      </c>
      <c r="J121">
        <v>32</v>
      </c>
      <c r="K121">
        <v>21</v>
      </c>
      <c r="L121">
        <v>5</v>
      </c>
      <c r="M121">
        <v>6</v>
      </c>
    </row>
    <row r="122" spans="1:13">
      <c r="A122" t="s">
        <v>816</v>
      </c>
      <c r="B122">
        <v>181</v>
      </c>
      <c r="C122">
        <v>111</v>
      </c>
      <c r="D122">
        <v>56</v>
      </c>
      <c r="E122">
        <v>14</v>
      </c>
      <c r="F122">
        <v>143</v>
      </c>
      <c r="G122">
        <v>94</v>
      </c>
      <c r="H122">
        <v>40</v>
      </c>
      <c r="I122">
        <v>9</v>
      </c>
      <c r="J122">
        <v>38</v>
      </c>
      <c r="K122">
        <v>17</v>
      </c>
      <c r="L122">
        <v>16</v>
      </c>
      <c r="M122">
        <v>5</v>
      </c>
    </row>
    <row r="123" spans="1:13">
      <c r="A123" t="s">
        <v>815</v>
      </c>
      <c r="B123">
        <v>56</v>
      </c>
      <c r="C123">
        <v>36</v>
      </c>
      <c r="D123">
        <v>12</v>
      </c>
      <c r="E123">
        <v>8</v>
      </c>
      <c r="F123">
        <v>35</v>
      </c>
      <c r="G123">
        <v>22</v>
      </c>
      <c r="H123">
        <v>7</v>
      </c>
      <c r="I123">
        <v>6</v>
      </c>
      <c r="J123">
        <v>21</v>
      </c>
      <c r="K123">
        <v>14</v>
      </c>
      <c r="L123">
        <v>5</v>
      </c>
      <c r="M123">
        <v>2</v>
      </c>
    </row>
  </sheetData>
  <phoneticPr fontId="40"/>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theme="8"/>
  </sheetPr>
  <dimension ref="A1:M121"/>
  <sheetViews>
    <sheetView workbookViewId="0"/>
  </sheetViews>
  <sheetFormatPr defaultRowHeight="13.5"/>
  <sheetData>
    <row r="1" spans="1:13">
      <c r="A1" t="s">
        <v>788</v>
      </c>
      <c r="B1" t="s">
        <v>787</v>
      </c>
      <c r="C1" s="271">
        <v>42278</v>
      </c>
    </row>
    <row r="2" spans="1:13">
      <c r="A2" t="s">
        <v>2574</v>
      </c>
    </row>
    <row r="3" spans="1:13">
      <c r="A3" t="s">
        <v>2555</v>
      </c>
    </row>
    <row r="4" spans="1:13">
      <c r="B4" t="s">
        <v>44</v>
      </c>
      <c r="F4" t="s">
        <v>776</v>
      </c>
      <c r="J4" t="s">
        <v>792</v>
      </c>
    </row>
    <row r="5" spans="1:13">
      <c r="B5" t="s">
        <v>44</v>
      </c>
      <c r="C5" t="s">
        <v>790</v>
      </c>
      <c r="E5" t="s">
        <v>765</v>
      </c>
      <c r="F5" t="s">
        <v>44</v>
      </c>
      <c r="G5" t="s">
        <v>790</v>
      </c>
      <c r="I5" t="s">
        <v>765</v>
      </c>
      <c r="J5" t="s">
        <v>44</v>
      </c>
      <c r="K5" t="s">
        <v>790</v>
      </c>
      <c r="M5" t="s">
        <v>765</v>
      </c>
    </row>
    <row r="6" spans="1:13">
      <c r="C6" t="s">
        <v>2551</v>
      </c>
      <c r="D6" t="s">
        <v>2550</v>
      </c>
      <c r="G6" t="s">
        <v>2551</v>
      </c>
      <c r="H6" t="s">
        <v>2550</v>
      </c>
      <c r="K6" t="s">
        <v>2551</v>
      </c>
      <c r="L6" t="s">
        <v>2550</v>
      </c>
    </row>
    <row r="7" spans="1:13">
      <c r="A7" t="s">
        <v>928</v>
      </c>
      <c r="B7">
        <v>119833</v>
      </c>
      <c r="C7">
        <v>68080</v>
      </c>
      <c r="D7">
        <v>36583</v>
      </c>
      <c r="E7">
        <v>15170</v>
      </c>
      <c r="F7">
        <v>99789</v>
      </c>
      <c r="G7">
        <v>64415</v>
      </c>
      <c r="H7">
        <v>22731</v>
      </c>
      <c r="I7">
        <v>12643</v>
      </c>
      <c r="J7">
        <v>20044</v>
      </c>
      <c r="K7">
        <v>3665</v>
      </c>
      <c r="L7">
        <v>13852</v>
      </c>
      <c r="M7">
        <v>2527</v>
      </c>
    </row>
    <row r="8" spans="1:13">
      <c r="A8" t="s">
        <v>927</v>
      </c>
      <c r="B8">
        <v>4907</v>
      </c>
      <c r="C8">
        <v>2750</v>
      </c>
      <c r="D8">
        <v>1710</v>
      </c>
      <c r="E8">
        <v>447</v>
      </c>
      <c r="F8">
        <v>4073</v>
      </c>
      <c r="G8">
        <v>2609</v>
      </c>
      <c r="H8">
        <v>1058</v>
      </c>
      <c r="I8">
        <v>406</v>
      </c>
      <c r="J8">
        <v>834</v>
      </c>
      <c r="K8">
        <v>141</v>
      </c>
      <c r="L8">
        <v>652</v>
      </c>
      <c r="M8">
        <v>41</v>
      </c>
    </row>
    <row r="9" spans="1:13">
      <c r="A9" t="s">
        <v>926</v>
      </c>
      <c r="B9">
        <v>1809</v>
      </c>
      <c r="C9">
        <v>1170</v>
      </c>
      <c r="D9">
        <v>560</v>
      </c>
      <c r="E9">
        <v>79</v>
      </c>
      <c r="F9">
        <v>1477</v>
      </c>
      <c r="G9">
        <v>1084</v>
      </c>
      <c r="H9">
        <v>336</v>
      </c>
      <c r="I9">
        <v>57</v>
      </c>
      <c r="J9">
        <v>332</v>
      </c>
      <c r="K9">
        <v>86</v>
      </c>
      <c r="L9">
        <v>224</v>
      </c>
      <c r="M9">
        <v>22</v>
      </c>
    </row>
    <row r="10" spans="1:13">
      <c r="A10" t="s">
        <v>925</v>
      </c>
      <c r="B10">
        <v>1504</v>
      </c>
      <c r="C10">
        <v>1004</v>
      </c>
      <c r="D10">
        <v>396</v>
      </c>
      <c r="E10">
        <v>104</v>
      </c>
      <c r="F10">
        <v>1291</v>
      </c>
      <c r="G10">
        <v>973</v>
      </c>
      <c r="H10">
        <v>235</v>
      </c>
      <c r="I10">
        <v>83</v>
      </c>
      <c r="J10">
        <v>213</v>
      </c>
      <c r="K10">
        <v>31</v>
      </c>
      <c r="L10">
        <v>161</v>
      </c>
      <c r="M10">
        <v>21</v>
      </c>
    </row>
    <row r="11" spans="1:13">
      <c r="A11" t="s">
        <v>924</v>
      </c>
      <c r="B11">
        <v>2020</v>
      </c>
      <c r="C11">
        <v>1279</v>
      </c>
      <c r="D11">
        <v>620</v>
      </c>
      <c r="E11">
        <v>121</v>
      </c>
      <c r="F11">
        <v>1670</v>
      </c>
      <c r="G11">
        <v>1219</v>
      </c>
      <c r="H11">
        <v>360</v>
      </c>
      <c r="I11">
        <v>91</v>
      </c>
      <c r="J11">
        <v>350</v>
      </c>
      <c r="K11">
        <v>60</v>
      </c>
      <c r="L11">
        <v>260</v>
      </c>
      <c r="M11">
        <v>30</v>
      </c>
    </row>
    <row r="12" spans="1:13">
      <c r="A12" t="s">
        <v>923</v>
      </c>
      <c r="B12">
        <v>1384</v>
      </c>
      <c r="C12">
        <v>867</v>
      </c>
      <c r="D12">
        <v>468</v>
      </c>
      <c r="E12">
        <v>49</v>
      </c>
      <c r="F12">
        <v>1165</v>
      </c>
      <c r="G12">
        <v>831</v>
      </c>
      <c r="H12">
        <v>304</v>
      </c>
      <c r="I12">
        <v>30</v>
      </c>
      <c r="J12">
        <v>219</v>
      </c>
      <c r="K12">
        <v>36</v>
      </c>
      <c r="L12">
        <v>164</v>
      </c>
      <c r="M12">
        <v>19</v>
      </c>
    </row>
    <row r="13" spans="1:13">
      <c r="A13" t="s">
        <v>922</v>
      </c>
      <c r="B13">
        <v>1367</v>
      </c>
      <c r="C13">
        <v>778</v>
      </c>
      <c r="D13">
        <v>528</v>
      </c>
      <c r="E13">
        <v>61</v>
      </c>
      <c r="F13">
        <v>1105</v>
      </c>
      <c r="G13">
        <v>757</v>
      </c>
      <c r="H13">
        <v>299</v>
      </c>
      <c r="I13">
        <v>49</v>
      </c>
      <c r="J13">
        <v>262</v>
      </c>
      <c r="K13">
        <v>21</v>
      </c>
      <c r="L13">
        <v>229</v>
      </c>
      <c r="M13">
        <v>12</v>
      </c>
    </row>
    <row r="14" spans="1:13">
      <c r="A14" t="s">
        <v>921</v>
      </c>
      <c r="B14">
        <v>1925</v>
      </c>
      <c r="C14">
        <v>1226</v>
      </c>
      <c r="D14">
        <v>621</v>
      </c>
      <c r="E14">
        <v>78</v>
      </c>
      <c r="F14">
        <v>1612</v>
      </c>
      <c r="G14">
        <v>1179</v>
      </c>
      <c r="H14">
        <v>379</v>
      </c>
      <c r="I14">
        <v>54</v>
      </c>
      <c r="J14">
        <v>313</v>
      </c>
      <c r="K14">
        <v>47</v>
      </c>
      <c r="L14">
        <v>242</v>
      </c>
      <c r="M14">
        <v>24</v>
      </c>
    </row>
    <row r="15" spans="1:13">
      <c r="A15" t="s">
        <v>920</v>
      </c>
      <c r="B15">
        <v>2531</v>
      </c>
      <c r="C15">
        <v>1300</v>
      </c>
      <c r="D15">
        <v>980</v>
      </c>
      <c r="E15">
        <v>251</v>
      </c>
      <c r="F15">
        <v>2077</v>
      </c>
      <c r="G15">
        <v>1235</v>
      </c>
      <c r="H15">
        <v>619</v>
      </c>
      <c r="I15">
        <v>223</v>
      </c>
      <c r="J15">
        <v>454</v>
      </c>
      <c r="K15">
        <v>65</v>
      </c>
      <c r="L15">
        <v>361</v>
      </c>
      <c r="M15">
        <v>28</v>
      </c>
    </row>
    <row r="16" spans="1:13">
      <c r="A16" t="s">
        <v>919</v>
      </c>
      <c r="B16">
        <v>1689</v>
      </c>
      <c r="C16">
        <v>989</v>
      </c>
      <c r="D16">
        <v>502</v>
      </c>
      <c r="E16">
        <v>198</v>
      </c>
      <c r="F16">
        <v>1312</v>
      </c>
      <c r="G16">
        <v>908</v>
      </c>
      <c r="H16">
        <v>266</v>
      </c>
      <c r="I16">
        <v>138</v>
      </c>
      <c r="J16">
        <v>377</v>
      </c>
      <c r="K16">
        <v>81</v>
      </c>
      <c r="L16">
        <v>236</v>
      </c>
      <c r="M16">
        <v>60</v>
      </c>
    </row>
    <row r="17" spans="1:13">
      <c r="A17" t="s">
        <v>918</v>
      </c>
      <c r="B17">
        <v>2095</v>
      </c>
      <c r="C17">
        <v>1080</v>
      </c>
      <c r="D17">
        <v>755</v>
      </c>
      <c r="E17">
        <v>260</v>
      </c>
      <c r="F17">
        <v>1720</v>
      </c>
      <c r="G17">
        <v>1039</v>
      </c>
      <c r="H17">
        <v>451</v>
      </c>
      <c r="I17">
        <v>230</v>
      </c>
      <c r="J17">
        <v>375</v>
      </c>
      <c r="K17">
        <v>41</v>
      </c>
      <c r="L17">
        <v>304</v>
      </c>
      <c r="M17">
        <v>30</v>
      </c>
    </row>
    <row r="18" spans="1:13">
      <c r="A18" t="s">
        <v>917</v>
      </c>
      <c r="B18">
        <v>5171</v>
      </c>
      <c r="C18">
        <v>2896</v>
      </c>
      <c r="D18">
        <v>1486</v>
      </c>
      <c r="E18">
        <v>789</v>
      </c>
      <c r="F18">
        <v>4285</v>
      </c>
      <c r="G18">
        <v>2739</v>
      </c>
      <c r="H18">
        <v>871</v>
      </c>
      <c r="I18">
        <v>675</v>
      </c>
      <c r="J18">
        <v>886</v>
      </c>
      <c r="K18">
        <v>157</v>
      </c>
      <c r="L18">
        <v>615</v>
      </c>
      <c r="M18">
        <v>114</v>
      </c>
    </row>
    <row r="19" spans="1:13">
      <c r="A19" t="s">
        <v>916</v>
      </c>
      <c r="B19">
        <v>5050</v>
      </c>
      <c r="C19">
        <v>2707</v>
      </c>
      <c r="D19">
        <v>1591</v>
      </c>
      <c r="E19">
        <v>752</v>
      </c>
      <c r="F19">
        <v>4156</v>
      </c>
      <c r="G19">
        <v>2523</v>
      </c>
      <c r="H19">
        <v>992</v>
      </c>
      <c r="I19">
        <v>641</v>
      </c>
      <c r="J19">
        <v>894</v>
      </c>
      <c r="K19">
        <v>184</v>
      </c>
      <c r="L19">
        <v>599</v>
      </c>
      <c r="M19">
        <v>111</v>
      </c>
    </row>
    <row r="20" spans="1:13">
      <c r="A20" t="s">
        <v>915</v>
      </c>
      <c r="B20">
        <v>9923</v>
      </c>
      <c r="C20">
        <v>5333</v>
      </c>
      <c r="D20">
        <v>3091</v>
      </c>
      <c r="E20">
        <v>1499</v>
      </c>
      <c r="F20">
        <v>8205</v>
      </c>
      <c r="G20">
        <v>4997</v>
      </c>
      <c r="H20">
        <v>1958</v>
      </c>
      <c r="I20">
        <v>1250</v>
      </c>
      <c r="J20">
        <v>1718</v>
      </c>
      <c r="K20">
        <v>336</v>
      </c>
      <c r="L20">
        <v>1133</v>
      </c>
      <c r="M20">
        <v>249</v>
      </c>
    </row>
    <row r="21" spans="1:13">
      <c r="A21" t="s">
        <v>914</v>
      </c>
      <c r="B21">
        <v>7172</v>
      </c>
      <c r="C21">
        <v>3182</v>
      </c>
      <c r="D21">
        <v>2647</v>
      </c>
      <c r="E21">
        <v>1343</v>
      </c>
      <c r="F21">
        <v>5852</v>
      </c>
      <c r="G21">
        <v>2991</v>
      </c>
      <c r="H21">
        <v>1715</v>
      </c>
      <c r="I21">
        <v>1146</v>
      </c>
      <c r="J21">
        <v>1320</v>
      </c>
      <c r="K21">
        <v>191</v>
      </c>
      <c r="L21">
        <v>932</v>
      </c>
      <c r="M21">
        <v>197</v>
      </c>
    </row>
    <row r="22" spans="1:13">
      <c r="A22" t="s">
        <v>913</v>
      </c>
      <c r="B22">
        <v>2320</v>
      </c>
      <c r="C22">
        <v>1590</v>
      </c>
      <c r="D22">
        <v>614</v>
      </c>
      <c r="E22">
        <v>116</v>
      </c>
      <c r="F22">
        <v>1975</v>
      </c>
      <c r="G22">
        <v>1533</v>
      </c>
      <c r="H22">
        <v>352</v>
      </c>
      <c r="I22">
        <v>90</v>
      </c>
      <c r="J22">
        <v>345</v>
      </c>
      <c r="K22">
        <v>57</v>
      </c>
      <c r="L22">
        <v>262</v>
      </c>
      <c r="M22">
        <v>26</v>
      </c>
    </row>
    <row r="23" spans="1:13">
      <c r="A23" t="s">
        <v>912</v>
      </c>
      <c r="B23">
        <v>1091</v>
      </c>
      <c r="C23">
        <v>723</v>
      </c>
      <c r="D23">
        <v>264</v>
      </c>
      <c r="E23">
        <v>104</v>
      </c>
      <c r="F23">
        <v>966</v>
      </c>
      <c r="G23">
        <v>698</v>
      </c>
      <c r="H23">
        <v>177</v>
      </c>
      <c r="I23">
        <v>91</v>
      </c>
      <c r="J23">
        <v>125</v>
      </c>
      <c r="K23">
        <v>25</v>
      </c>
      <c r="L23">
        <v>87</v>
      </c>
      <c r="M23">
        <v>13</v>
      </c>
    </row>
    <row r="24" spans="1:13">
      <c r="A24" t="s">
        <v>911</v>
      </c>
      <c r="B24">
        <v>1025</v>
      </c>
      <c r="C24">
        <v>639</v>
      </c>
      <c r="D24">
        <v>316</v>
      </c>
      <c r="E24">
        <v>70</v>
      </c>
      <c r="F24">
        <v>862</v>
      </c>
      <c r="G24">
        <v>620</v>
      </c>
      <c r="H24">
        <v>182</v>
      </c>
      <c r="I24">
        <v>60</v>
      </c>
      <c r="J24">
        <v>163</v>
      </c>
      <c r="K24">
        <v>19</v>
      </c>
      <c r="L24">
        <v>134</v>
      </c>
      <c r="M24">
        <v>10</v>
      </c>
    </row>
    <row r="25" spans="1:13">
      <c r="A25" t="s">
        <v>910</v>
      </c>
      <c r="B25">
        <v>862</v>
      </c>
      <c r="C25">
        <v>470</v>
      </c>
      <c r="D25">
        <v>306</v>
      </c>
      <c r="E25">
        <v>86</v>
      </c>
      <c r="F25">
        <v>727</v>
      </c>
      <c r="G25">
        <v>456</v>
      </c>
      <c r="H25">
        <v>198</v>
      </c>
      <c r="I25">
        <v>73</v>
      </c>
      <c r="J25">
        <v>135</v>
      </c>
      <c r="K25">
        <v>14</v>
      </c>
      <c r="L25">
        <v>108</v>
      </c>
      <c r="M25">
        <v>13</v>
      </c>
    </row>
    <row r="26" spans="1:13">
      <c r="A26" t="s">
        <v>909</v>
      </c>
      <c r="B26">
        <v>960</v>
      </c>
      <c r="C26">
        <v>459</v>
      </c>
      <c r="D26">
        <v>345</v>
      </c>
      <c r="E26">
        <v>156</v>
      </c>
      <c r="F26">
        <v>788</v>
      </c>
      <c r="G26">
        <v>429</v>
      </c>
      <c r="H26">
        <v>218</v>
      </c>
      <c r="I26">
        <v>141</v>
      </c>
      <c r="J26">
        <v>172</v>
      </c>
      <c r="K26">
        <v>30</v>
      </c>
      <c r="L26">
        <v>127</v>
      </c>
      <c r="M26">
        <v>15</v>
      </c>
    </row>
    <row r="27" spans="1:13">
      <c r="A27" t="s">
        <v>908</v>
      </c>
      <c r="B27">
        <v>2328</v>
      </c>
      <c r="C27">
        <v>1335</v>
      </c>
      <c r="D27">
        <v>638</v>
      </c>
      <c r="E27">
        <v>355</v>
      </c>
      <c r="F27">
        <v>1993</v>
      </c>
      <c r="G27">
        <v>1275</v>
      </c>
      <c r="H27">
        <v>416</v>
      </c>
      <c r="I27">
        <v>302</v>
      </c>
      <c r="J27">
        <v>335</v>
      </c>
      <c r="K27">
        <v>60</v>
      </c>
      <c r="L27">
        <v>222</v>
      </c>
      <c r="M27">
        <v>53</v>
      </c>
    </row>
    <row r="28" spans="1:13">
      <c r="A28" t="s">
        <v>907</v>
      </c>
      <c r="B28">
        <v>2046</v>
      </c>
      <c r="C28">
        <v>1074</v>
      </c>
      <c r="D28">
        <v>615</v>
      </c>
      <c r="E28">
        <v>357</v>
      </c>
      <c r="F28">
        <v>1726</v>
      </c>
      <c r="G28">
        <v>1033</v>
      </c>
      <c r="H28">
        <v>388</v>
      </c>
      <c r="I28">
        <v>305</v>
      </c>
      <c r="J28">
        <v>320</v>
      </c>
      <c r="K28">
        <v>41</v>
      </c>
      <c r="L28">
        <v>227</v>
      </c>
      <c r="M28">
        <v>52</v>
      </c>
    </row>
    <row r="29" spans="1:13">
      <c r="A29" t="s">
        <v>906</v>
      </c>
      <c r="B29">
        <v>3262</v>
      </c>
      <c r="C29">
        <v>1955</v>
      </c>
      <c r="D29">
        <v>828</v>
      </c>
      <c r="E29">
        <v>479</v>
      </c>
      <c r="F29">
        <v>2793</v>
      </c>
      <c r="G29">
        <v>1883</v>
      </c>
      <c r="H29">
        <v>485</v>
      </c>
      <c r="I29">
        <v>425</v>
      </c>
      <c r="J29">
        <v>469</v>
      </c>
      <c r="K29">
        <v>72</v>
      </c>
      <c r="L29">
        <v>343</v>
      </c>
      <c r="M29">
        <v>54</v>
      </c>
    </row>
    <row r="30" spans="1:13">
      <c r="A30" t="s">
        <v>905</v>
      </c>
      <c r="B30">
        <v>5776</v>
      </c>
      <c r="C30">
        <v>3038</v>
      </c>
      <c r="D30">
        <v>1668</v>
      </c>
      <c r="E30">
        <v>1070</v>
      </c>
      <c r="F30">
        <v>4919</v>
      </c>
      <c r="G30">
        <v>2891</v>
      </c>
      <c r="H30">
        <v>1081</v>
      </c>
      <c r="I30">
        <v>947</v>
      </c>
      <c r="J30">
        <v>857</v>
      </c>
      <c r="K30">
        <v>147</v>
      </c>
      <c r="L30">
        <v>587</v>
      </c>
      <c r="M30">
        <v>123</v>
      </c>
    </row>
    <row r="31" spans="1:13">
      <c r="A31" t="s">
        <v>904</v>
      </c>
      <c r="B31">
        <v>1837</v>
      </c>
      <c r="C31">
        <v>1116</v>
      </c>
      <c r="D31">
        <v>484</v>
      </c>
      <c r="E31">
        <v>237</v>
      </c>
      <c r="F31">
        <v>1569</v>
      </c>
      <c r="G31">
        <v>1052</v>
      </c>
      <c r="H31">
        <v>305</v>
      </c>
      <c r="I31">
        <v>212</v>
      </c>
      <c r="J31">
        <v>268</v>
      </c>
      <c r="K31">
        <v>64</v>
      </c>
      <c r="L31">
        <v>179</v>
      </c>
      <c r="M31">
        <v>25</v>
      </c>
    </row>
    <row r="32" spans="1:13">
      <c r="A32" t="s">
        <v>903</v>
      </c>
      <c r="B32">
        <v>1336</v>
      </c>
      <c r="C32">
        <v>697</v>
      </c>
      <c r="D32">
        <v>479</v>
      </c>
      <c r="E32">
        <v>160</v>
      </c>
      <c r="F32">
        <v>1077</v>
      </c>
      <c r="G32">
        <v>653</v>
      </c>
      <c r="H32">
        <v>282</v>
      </c>
      <c r="I32">
        <v>142</v>
      </c>
      <c r="J32">
        <v>259</v>
      </c>
      <c r="K32">
        <v>44</v>
      </c>
      <c r="L32">
        <v>197</v>
      </c>
      <c r="M32">
        <v>18</v>
      </c>
    </row>
    <row r="33" spans="1:13">
      <c r="A33" t="s">
        <v>902</v>
      </c>
      <c r="B33">
        <v>2414</v>
      </c>
      <c r="C33">
        <v>1431</v>
      </c>
      <c r="D33">
        <v>723</v>
      </c>
      <c r="E33">
        <v>260</v>
      </c>
      <c r="F33">
        <v>2036</v>
      </c>
      <c r="G33">
        <v>1379</v>
      </c>
      <c r="H33">
        <v>444</v>
      </c>
      <c r="I33">
        <v>213</v>
      </c>
      <c r="J33">
        <v>378</v>
      </c>
      <c r="K33">
        <v>52</v>
      </c>
      <c r="L33">
        <v>279</v>
      </c>
      <c r="M33">
        <v>47</v>
      </c>
    </row>
    <row r="34" spans="1:13">
      <c r="A34" t="s">
        <v>901</v>
      </c>
      <c r="B34">
        <v>10682</v>
      </c>
      <c r="C34">
        <v>6124</v>
      </c>
      <c r="D34">
        <v>2699</v>
      </c>
      <c r="E34">
        <v>1859</v>
      </c>
      <c r="F34">
        <v>8821</v>
      </c>
      <c r="G34">
        <v>5673</v>
      </c>
      <c r="H34">
        <v>1705</v>
      </c>
      <c r="I34">
        <v>1443</v>
      </c>
      <c r="J34">
        <v>1861</v>
      </c>
      <c r="K34">
        <v>451</v>
      </c>
      <c r="L34">
        <v>994</v>
      </c>
      <c r="M34">
        <v>416</v>
      </c>
    </row>
    <row r="35" spans="1:13">
      <c r="A35" t="s">
        <v>900</v>
      </c>
      <c r="B35">
        <v>5220</v>
      </c>
      <c r="C35">
        <v>2921</v>
      </c>
      <c r="D35">
        <v>1378</v>
      </c>
      <c r="E35">
        <v>921</v>
      </c>
      <c r="F35">
        <v>4356</v>
      </c>
      <c r="G35">
        <v>2765</v>
      </c>
      <c r="H35">
        <v>872</v>
      </c>
      <c r="I35">
        <v>719</v>
      </c>
      <c r="J35">
        <v>864</v>
      </c>
      <c r="K35">
        <v>156</v>
      </c>
      <c r="L35">
        <v>506</v>
      </c>
      <c r="M35">
        <v>202</v>
      </c>
    </row>
    <row r="36" spans="1:13">
      <c r="A36" t="s">
        <v>899</v>
      </c>
      <c r="B36">
        <v>1555</v>
      </c>
      <c r="C36">
        <v>836</v>
      </c>
      <c r="D36">
        <v>451</v>
      </c>
      <c r="E36">
        <v>268</v>
      </c>
      <c r="F36">
        <v>1253</v>
      </c>
      <c r="G36">
        <v>782</v>
      </c>
      <c r="H36">
        <v>280</v>
      </c>
      <c r="I36">
        <v>191</v>
      </c>
      <c r="J36">
        <v>302</v>
      </c>
      <c r="K36">
        <v>54</v>
      </c>
      <c r="L36">
        <v>171</v>
      </c>
      <c r="M36">
        <v>77</v>
      </c>
    </row>
    <row r="37" spans="1:13">
      <c r="A37" t="s">
        <v>898</v>
      </c>
      <c r="B37">
        <v>1448</v>
      </c>
      <c r="C37">
        <v>680</v>
      </c>
      <c r="D37">
        <v>639</v>
      </c>
      <c r="E37">
        <v>129</v>
      </c>
      <c r="F37">
        <v>1212</v>
      </c>
      <c r="G37">
        <v>646</v>
      </c>
      <c r="H37">
        <v>444</v>
      </c>
      <c r="I37">
        <v>122</v>
      </c>
      <c r="J37">
        <v>236</v>
      </c>
      <c r="K37">
        <v>34</v>
      </c>
      <c r="L37">
        <v>195</v>
      </c>
      <c r="M37">
        <v>7</v>
      </c>
    </row>
    <row r="38" spans="1:13">
      <c r="A38" t="s">
        <v>897</v>
      </c>
      <c r="B38">
        <v>562</v>
      </c>
      <c r="C38">
        <v>376</v>
      </c>
      <c r="D38">
        <v>153</v>
      </c>
      <c r="E38">
        <v>33</v>
      </c>
      <c r="F38">
        <v>499</v>
      </c>
      <c r="G38">
        <v>362</v>
      </c>
      <c r="H38">
        <v>108</v>
      </c>
      <c r="I38">
        <v>29</v>
      </c>
      <c r="J38">
        <v>63</v>
      </c>
      <c r="K38">
        <v>14</v>
      </c>
      <c r="L38">
        <v>45</v>
      </c>
      <c r="M38">
        <v>4</v>
      </c>
    </row>
    <row r="39" spans="1:13">
      <c r="A39" t="s">
        <v>896</v>
      </c>
      <c r="B39">
        <v>917</v>
      </c>
      <c r="C39">
        <v>525</v>
      </c>
      <c r="D39">
        <v>325</v>
      </c>
      <c r="E39">
        <v>67</v>
      </c>
      <c r="F39">
        <v>759</v>
      </c>
      <c r="G39">
        <v>509</v>
      </c>
      <c r="H39">
        <v>199</v>
      </c>
      <c r="I39">
        <v>51</v>
      </c>
      <c r="J39">
        <v>158</v>
      </c>
      <c r="K39">
        <v>16</v>
      </c>
      <c r="L39">
        <v>126</v>
      </c>
      <c r="M39">
        <v>16</v>
      </c>
    </row>
    <row r="40" spans="1:13">
      <c r="A40" t="s">
        <v>895</v>
      </c>
      <c r="B40">
        <v>1926</v>
      </c>
      <c r="C40">
        <v>1145</v>
      </c>
      <c r="D40">
        <v>547</v>
      </c>
      <c r="E40">
        <v>234</v>
      </c>
      <c r="F40">
        <v>1622</v>
      </c>
      <c r="G40">
        <v>1052</v>
      </c>
      <c r="H40">
        <v>352</v>
      </c>
      <c r="I40">
        <v>218</v>
      </c>
      <c r="J40">
        <v>304</v>
      </c>
      <c r="K40">
        <v>93</v>
      </c>
      <c r="L40">
        <v>195</v>
      </c>
      <c r="M40">
        <v>16</v>
      </c>
    </row>
    <row r="41" spans="1:13">
      <c r="A41" t="s">
        <v>894</v>
      </c>
      <c r="B41">
        <v>2998</v>
      </c>
      <c r="C41">
        <v>1651</v>
      </c>
      <c r="D41">
        <v>843</v>
      </c>
      <c r="E41">
        <v>504</v>
      </c>
      <c r="F41">
        <v>2491</v>
      </c>
      <c r="G41">
        <v>1555</v>
      </c>
      <c r="H41">
        <v>510</v>
      </c>
      <c r="I41">
        <v>426</v>
      </c>
      <c r="J41">
        <v>507</v>
      </c>
      <c r="K41">
        <v>96</v>
      </c>
      <c r="L41">
        <v>333</v>
      </c>
      <c r="M41">
        <v>78</v>
      </c>
    </row>
    <row r="42" spans="1:13">
      <c r="A42" t="s">
        <v>893</v>
      </c>
      <c r="B42">
        <v>1487</v>
      </c>
      <c r="C42">
        <v>880</v>
      </c>
      <c r="D42">
        <v>447</v>
      </c>
      <c r="E42">
        <v>160</v>
      </c>
      <c r="F42">
        <v>1251</v>
      </c>
      <c r="G42">
        <v>841</v>
      </c>
      <c r="H42">
        <v>287</v>
      </c>
      <c r="I42">
        <v>123</v>
      </c>
      <c r="J42">
        <v>236</v>
      </c>
      <c r="K42">
        <v>39</v>
      </c>
      <c r="L42">
        <v>160</v>
      </c>
      <c r="M42">
        <v>37</v>
      </c>
    </row>
    <row r="43" spans="1:13">
      <c r="A43" t="s">
        <v>892</v>
      </c>
      <c r="B43">
        <v>1001</v>
      </c>
      <c r="C43">
        <v>546</v>
      </c>
      <c r="D43">
        <v>378</v>
      </c>
      <c r="E43">
        <v>77</v>
      </c>
      <c r="F43">
        <v>855</v>
      </c>
      <c r="G43">
        <v>523</v>
      </c>
      <c r="H43">
        <v>264</v>
      </c>
      <c r="I43">
        <v>68</v>
      </c>
      <c r="J43">
        <v>146</v>
      </c>
      <c r="K43">
        <v>23</v>
      </c>
      <c r="L43">
        <v>114</v>
      </c>
      <c r="M43">
        <v>9</v>
      </c>
    </row>
    <row r="44" spans="1:13">
      <c r="A44" t="s">
        <v>891</v>
      </c>
      <c r="B44">
        <v>1061</v>
      </c>
      <c r="C44">
        <v>624</v>
      </c>
      <c r="D44">
        <v>282</v>
      </c>
      <c r="E44">
        <v>155</v>
      </c>
      <c r="F44">
        <v>928</v>
      </c>
      <c r="G44">
        <v>603</v>
      </c>
      <c r="H44">
        <v>180</v>
      </c>
      <c r="I44">
        <v>145</v>
      </c>
      <c r="J44">
        <v>133</v>
      </c>
      <c r="K44">
        <v>21</v>
      </c>
      <c r="L44">
        <v>102</v>
      </c>
      <c r="M44">
        <v>10</v>
      </c>
    </row>
    <row r="45" spans="1:13">
      <c r="A45" t="s">
        <v>890</v>
      </c>
      <c r="B45">
        <v>1609</v>
      </c>
      <c r="C45">
        <v>1058</v>
      </c>
      <c r="D45">
        <v>386</v>
      </c>
      <c r="E45">
        <v>165</v>
      </c>
      <c r="F45">
        <v>1385</v>
      </c>
      <c r="G45">
        <v>1006</v>
      </c>
      <c r="H45">
        <v>238</v>
      </c>
      <c r="I45">
        <v>141</v>
      </c>
      <c r="J45">
        <v>224</v>
      </c>
      <c r="K45">
        <v>52</v>
      </c>
      <c r="L45">
        <v>148</v>
      </c>
      <c r="M45">
        <v>24</v>
      </c>
    </row>
    <row r="46" spans="1:13">
      <c r="A46" t="s">
        <v>889</v>
      </c>
      <c r="B46">
        <v>705</v>
      </c>
      <c r="C46">
        <v>489</v>
      </c>
      <c r="D46">
        <v>183</v>
      </c>
      <c r="E46">
        <v>33</v>
      </c>
      <c r="F46">
        <v>598</v>
      </c>
      <c r="G46">
        <v>460</v>
      </c>
      <c r="H46">
        <v>114</v>
      </c>
      <c r="I46">
        <v>24</v>
      </c>
      <c r="J46">
        <v>107</v>
      </c>
      <c r="K46">
        <v>29</v>
      </c>
      <c r="L46">
        <v>69</v>
      </c>
      <c r="M46">
        <v>9</v>
      </c>
    </row>
    <row r="47" spans="1:13">
      <c r="A47" t="s">
        <v>888</v>
      </c>
      <c r="B47">
        <v>4764</v>
      </c>
      <c r="C47">
        <v>2848</v>
      </c>
      <c r="D47">
        <v>1521</v>
      </c>
      <c r="E47">
        <v>395</v>
      </c>
      <c r="F47">
        <v>3930</v>
      </c>
      <c r="G47">
        <v>2673</v>
      </c>
      <c r="H47">
        <v>935</v>
      </c>
      <c r="I47">
        <v>322</v>
      </c>
      <c r="J47">
        <v>834</v>
      </c>
      <c r="K47">
        <v>175</v>
      </c>
      <c r="L47">
        <v>586</v>
      </c>
      <c r="M47">
        <v>73</v>
      </c>
    </row>
    <row r="48" spans="1:13">
      <c r="A48" t="s">
        <v>887</v>
      </c>
      <c r="B48">
        <v>820</v>
      </c>
      <c r="C48">
        <v>554</v>
      </c>
      <c r="D48">
        <v>200</v>
      </c>
      <c r="E48">
        <v>66</v>
      </c>
      <c r="F48">
        <v>735</v>
      </c>
      <c r="G48">
        <v>533</v>
      </c>
      <c r="H48">
        <v>141</v>
      </c>
      <c r="I48">
        <v>61</v>
      </c>
      <c r="J48">
        <v>85</v>
      </c>
      <c r="K48">
        <v>21</v>
      </c>
      <c r="L48">
        <v>59</v>
      </c>
      <c r="M48">
        <v>5</v>
      </c>
    </row>
    <row r="49" spans="1:13">
      <c r="A49" t="s">
        <v>886</v>
      </c>
      <c r="B49">
        <v>1515</v>
      </c>
      <c r="C49">
        <v>950</v>
      </c>
      <c r="D49">
        <v>452</v>
      </c>
      <c r="E49">
        <v>113</v>
      </c>
      <c r="F49">
        <v>1257</v>
      </c>
      <c r="G49">
        <v>896</v>
      </c>
      <c r="H49">
        <v>268</v>
      </c>
      <c r="I49">
        <v>93</v>
      </c>
      <c r="J49">
        <v>258</v>
      </c>
      <c r="K49">
        <v>54</v>
      </c>
      <c r="L49">
        <v>184</v>
      </c>
      <c r="M49">
        <v>20</v>
      </c>
    </row>
    <row r="50" spans="1:13">
      <c r="A50" t="s">
        <v>885</v>
      </c>
      <c r="B50">
        <v>2239</v>
      </c>
      <c r="C50">
        <v>1333</v>
      </c>
      <c r="D50">
        <v>763</v>
      </c>
      <c r="E50">
        <v>143</v>
      </c>
      <c r="F50">
        <v>1861</v>
      </c>
      <c r="G50">
        <v>1271</v>
      </c>
      <c r="H50">
        <v>475</v>
      </c>
      <c r="I50">
        <v>115</v>
      </c>
      <c r="J50">
        <v>378</v>
      </c>
      <c r="K50">
        <v>62</v>
      </c>
      <c r="L50">
        <v>288</v>
      </c>
      <c r="M50">
        <v>28</v>
      </c>
    </row>
    <row r="51" spans="1:13">
      <c r="A51" t="s">
        <v>884</v>
      </c>
      <c r="B51">
        <v>1300</v>
      </c>
      <c r="C51">
        <v>763</v>
      </c>
      <c r="D51">
        <v>422</v>
      </c>
      <c r="E51">
        <v>115</v>
      </c>
      <c r="F51">
        <v>1079</v>
      </c>
      <c r="G51">
        <v>719</v>
      </c>
      <c r="H51">
        <v>265</v>
      </c>
      <c r="I51">
        <v>95</v>
      </c>
      <c r="J51">
        <v>221</v>
      </c>
      <c r="K51">
        <v>44</v>
      </c>
      <c r="L51">
        <v>157</v>
      </c>
      <c r="M51">
        <v>20</v>
      </c>
    </row>
    <row r="52" spans="1:13">
      <c r="A52" t="s">
        <v>883</v>
      </c>
      <c r="B52">
        <v>1173</v>
      </c>
      <c r="C52">
        <v>775</v>
      </c>
      <c r="D52">
        <v>339</v>
      </c>
      <c r="E52">
        <v>59</v>
      </c>
      <c r="F52">
        <v>964</v>
      </c>
      <c r="G52">
        <v>740</v>
      </c>
      <c r="H52">
        <v>180</v>
      </c>
      <c r="I52">
        <v>44</v>
      </c>
      <c r="J52">
        <v>209</v>
      </c>
      <c r="K52">
        <v>35</v>
      </c>
      <c r="L52">
        <v>159</v>
      </c>
      <c r="M52">
        <v>15</v>
      </c>
    </row>
    <row r="53" spans="1:13">
      <c r="A53" t="s">
        <v>882</v>
      </c>
      <c r="B53">
        <v>1759</v>
      </c>
      <c r="C53">
        <v>1171</v>
      </c>
      <c r="D53">
        <v>483</v>
      </c>
      <c r="E53">
        <v>105</v>
      </c>
      <c r="F53">
        <v>1473</v>
      </c>
      <c r="G53">
        <v>1115</v>
      </c>
      <c r="H53">
        <v>274</v>
      </c>
      <c r="I53">
        <v>84</v>
      </c>
      <c r="J53">
        <v>286</v>
      </c>
      <c r="K53">
        <v>56</v>
      </c>
      <c r="L53">
        <v>209</v>
      </c>
      <c r="M53">
        <v>21</v>
      </c>
    </row>
    <row r="54" spans="1:13">
      <c r="A54" t="s">
        <v>881</v>
      </c>
      <c r="B54">
        <v>1288</v>
      </c>
      <c r="C54">
        <v>743</v>
      </c>
      <c r="D54">
        <v>457</v>
      </c>
      <c r="E54">
        <v>88</v>
      </c>
      <c r="F54">
        <v>1029</v>
      </c>
      <c r="G54">
        <v>705</v>
      </c>
      <c r="H54">
        <v>269</v>
      </c>
      <c r="I54">
        <v>55</v>
      </c>
      <c r="J54">
        <v>259</v>
      </c>
      <c r="K54">
        <v>38</v>
      </c>
      <c r="L54">
        <v>188</v>
      </c>
      <c r="M54">
        <v>33</v>
      </c>
    </row>
    <row r="55" spans="1:13">
      <c r="A55" t="s">
        <v>716</v>
      </c>
      <c r="B55" t="s">
        <v>789</v>
      </c>
      <c r="C55" t="s">
        <v>789</v>
      </c>
      <c r="D55" t="s">
        <v>789</v>
      </c>
      <c r="E55" t="s">
        <v>789</v>
      </c>
      <c r="F55" t="s">
        <v>789</v>
      </c>
      <c r="G55" t="s">
        <v>789</v>
      </c>
      <c r="H55" t="s">
        <v>789</v>
      </c>
      <c r="I55" t="s">
        <v>789</v>
      </c>
      <c r="J55" t="s">
        <v>789</v>
      </c>
      <c r="K55" t="s">
        <v>789</v>
      </c>
      <c r="L55" t="s">
        <v>789</v>
      </c>
      <c r="M55" t="s">
        <v>789</v>
      </c>
    </row>
    <row r="56" spans="1:13">
      <c r="A56" t="s">
        <v>880</v>
      </c>
      <c r="B56">
        <v>1552</v>
      </c>
      <c r="C56">
        <v>919</v>
      </c>
      <c r="D56">
        <v>481</v>
      </c>
      <c r="E56">
        <v>152</v>
      </c>
      <c r="F56">
        <v>1294</v>
      </c>
      <c r="G56">
        <v>873</v>
      </c>
      <c r="H56">
        <v>281</v>
      </c>
      <c r="I56">
        <v>140</v>
      </c>
      <c r="J56">
        <v>258</v>
      </c>
      <c r="K56">
        <v>46</v>
      </c>
      <c r="L56">
        <v>200</v>
      </c>
      <c r="M56">
        <v>12</v>
      </c>
    </row>
    <row r="57" spans="1:13">
      <c r="A57" t="s">
        <v>879</v>
      </c>
      <c r="B57">
        <v>773</v>
      </c>
      <c r="C57">
        <v>479</v>
      </c>
      <c r="D57">
        <v>238</v>
      </c>
      <c r="E57">
        <v>56</v>
      </c>
      <c r="F57">
        <v>627</v>
      </c>
      <c r="G57">
        <v>455</v>
      </c>
      <c r="H57">
        <v>134</v>
      </c>
      <c r="I57">
        <v>38</v>
      </c>
      <c r="J57">
        <v>146</v>
      </c>
      <c r="K57">
        <v>24</v>
      </c>
      <c r="L57">
        <v>104</v>
      </c>
      <c r="M57">
        <v>18</v>
      </c>
    </row>
    <row r="58" spans="1:13">
      <c r="A58" t="s">
        <v>878</v>
      </c>
      <c r="B58">
        <v>910</v>
      </c>
      <c r="C58">
        <v>479</v>
      </c>
      <c r="D58">
        <v>292</v>
      </c>
      <c r="E58">
        <v>139</v>
      </c>
      <c r="F58">
        <v>740</v>
      </c>
      <c r="G58">
        <v>449</v>
      </c>
      <c r="H58">
        <v>170</v>
      </c>
      <c r="I58">
        <v>121</v>
      </c>
      <c r="J58">
        <v>170</v>
      </c>
      <c r="K58">
        <v>30</v>
      </c>
      <c r="L58">
        <v>122</v>
      </c>
      <c r="M58">
        <v>18</v>
      </c>
    </row>
    <row r="59" spans="1:13">
      <c r="A59" t="s">
        <v>877</v>
      </c>
      <c r="B59">
        <v>832</v>
      </c>
      <c r="C59">
        <v>421</v>
      </c>
      <c r="D59">
        <v>256</v>
      </c>
      <c r="E59">
        <v>155</v>
      </c>
      <c r="F59">
        <v>671</v>
      </c>
      <c r="G59">
        <v>380</v>
      </c>
      <c r="H59">
        <v>158</v>
      </c>
      <c r="I59">
        <v>133</v>
      </c>
      <c r="J59">
        <v>161</v>
      </c>
      <c r="K59">
        <v>41</v>
      </c>
      <c r="L59">
        <v>98</v>
      </c>
      <c r="M59">
        <v>22</v>
      </c>
    </row>
    <row r="60" spans="1:13">
      <c r="A60" t="s">
        <v>876</v>
      </c>
      <c r="B60">
        <v>3171</v>
      </c>
      <c r="C60">
        <v>1433</v>
      </c>
      <c r="D60">
        <v>1065</v>
      </c>
      <c r="E60">
        <v>673</v>
      </c>
      <c r="F60">
        <v>2618</v>
      </c>
      <c r="G60">
        <v>1332</v>
      </c>
      <c r="H60">
        <v>703</v>
      </c>
      <c r="I60">
        <v>583</v>
      </c>
      <c r="J60">
        <v>553</v>
      </c>
      <c r="K60">
        <v>101</v>
      </c>
      <c r="L60">
        <v>362</v>
      </c>
      <c r="M60">
        <v>90</v>
      </c>
    </row>
    <row r="61" spans="1:13">
      <c r="A61" t="s">
        <v>875</v>
      </c>
      <c r="B61">
        <v>967</v>
      </c>
      <c r="C61">
        <v>419</v>
      </c>
      <c r="D61">
        <v>368</v>
      </c>
      <c r="E61">
        <v>180</v>
      </c>
      <c r="F61">
        <v>774</v>
      </c>
      <c r="G61">
        <v>392</v>
      </c>
      <c r="H61">
        <v>234</v>
      </c>
      <c r="I61">
        <v>148</v>
      </c>
      <c r="J61">
        <v>193</v>
      </c>
      <c r="K61">
        <v>27</v>
      </c>
      <c r="L61">
        <v>134</v>
      </c>
      <c r="M61">
        <v>32</v>
      </c>
    </row>
    <row r="62" spans="1:13">
      <c r="A62" t="s">
        <v>874</v>
      </c>
      <c r="B62">
        <v>520</v>
      </c>
      <c r="C62">
        <v>218</v>
      </c>
      <c r="D62">
        <v>204</v>
      </c>
      <c r="E62">
        <v>98</v>
      </c>
      <c r="F62">
        <v>419</v>
      </c>
      <c r="G62">
        <v>211</v>
      </c>
      <c r="H62">
        <v>125</v>
      </c>
      <c r="I62">
        <v>83</v>
      </c>
      <c r="J62">
        <v>101</v>
      </c>
      <c r="K62">
        <v>7</v>
      </c>
      <c r="L62">
        <v>79</v>
      </c>
      <c r="M62">
        <v>15</v>
      </c>
    </row>
    <row r="63" spans="1:13">
      <c r="A63" t="s">
        <v>873</v>
      </c>
      <c r="B63">
        <v>748</v>
      </c>
      <c r="C63">
        <v>516</v>
      </c>
      <c r="D63">
        <v>198</v>
      </c>
      <c r="E63">
        <v>34</v>
      </c>
      <c r="F63">
        <v>627</v>
      </c>
      <c r="G63">
        <v>492</v>
      </c>
      <c r="H63">
        <v>108</v>
      </c>
      <c r="I63">
        <v>27</v>
      </c>
      <c r="J63">
        <v>121</v>
      </c>
      <c r="K63">
        <v>24</v>
      </c>
      <c r="L63">
        <v>90</v>
      </c>
      <c r="M63">
        <v>7</v>
      </c>
    </row>
    <row r="64" spans="1:13">
      <c r="A64" t="s">
        <v>872</v>
      </c>
      <c r="B64">
        <v>705</v>
      </c>
      <c r="C64">
        <v>378</v>
      </c>
      <c r="D64">
        <v>172</v>
      </c>
      <c r="E64">
        <v>155</v>
      </c>
      <c r="F64">
        <v>609</v>
      </c>
      <c r="G64">
        <v>357</v>
      </c>
      <c r="H64">
        <v>106</v>
      </c>
      <c r="I64">
        <v>146</v>
      </c>
      <c r="J64">
        <v>96</v>
      </c>
      <c r="K64">
        <v>21</v>
      </c>
      <c r="L64">
        <v>66</v>
      </c>
      <c r="M64">
        <v>9</v>
      </c>
    </row>
    <row r="65" spans="1:13">
      <c r="A65" t="s">
        <v>871</v>
      </c>
      <c r="B65">
        <v>618</v>
      </c>
      <c r="C65">
        <v>381</v>
      </c>
      <c r="D65">
        <v>125</v>
      </c>
      <c r="E65">
        <v>112</v>
      </c>
      <c r="F65">
        <v>549</v>
      </c>
      <c r="G65">
        <v>370</v>
      </c>
      <c r="H65">
        <v>76</v>
      </c>
      <c r="I65">
        <v>103</v>
      </c>
      <c r="J65">
        <v>69</v>
      </c>
      <c r="K65">
        <v>11</v>
      </c>
      <c r="L65">
        <v>49</v>
      </c>
      <c r="M65">
        <v>9</v>
      </c>
    </row>
    <row r="66" spans="1:13">
      <c r="A66" t="s">
        <v>870</v>
      </c>
      <c r="B66">
        <v>2124</v>
      </c>
      <c r="C66">
        <v>1112</v>
      </c>
      <c r="D66">
        <v>591</v>
      </c>
      <c r="E66">
        <v>421</v>
      </c>
      <c r="F66">
        <v>1772</v>
      </c>
      <c r="G66">
        <v>1063</v>
      </c>
      <c r="H66">
        <v>356</v>
      </c>
      <c r="I66">
        <v>353</v>
      </c>
      <c r="J66">
        <v>352</v>
      </c>
      <c r="K66">
        <v>49</v>
      </c>
      <c r="L66">
        <v>235</v>
      </c>
      <c r="M66">
        <v>68</v>
      </c>
    </row>
    <row r="67" spans="1:13">
      <c r="A67" t="s">
        <v>869</v>
      </c>
      <c r="B67">
        <v>1348</v>
      </c>
      <c r="C67">
        <v>869</v>
      </c>
      <c r="D67">
        <v>336</v>
      </c>
      <c r="E67">
        <v>143</v>
      </c>
      <c r="F67">
        <v>1153</v>
      </c>
      <c r="G67">
        <v>836</v>
      </c>
      <c r="H67">
        <v>202</v>
      </c>
      <c r="I67">
        <v>115</v>
      </c>
      <c r="J67">
        <v>195</v>
      </c>
      <c r="K67">
        <v>33</v>
      </c>
      <c r="L67">
        <v>134</v>
      </c>
      <c r="M67">
        <v>28</v>
      </c>
    </row>
    <row r="68" spans="1:13">
      <c r="A68" t="s">
        <v>868</v>
      </c>
      <c r="B68">
        <v>3900</v>
      </c>
      <c r="C68">
        <v>2235</v>
      </c>
      <c r="D68">
        <v>1014</v>
      </c>
      <c r="E68">
        <v>651</v>
      </c>
      <c r="F68">
        <v>3220</v>
      </c>
      <c r="G68">
        <v>2059</v>
      </c>
      <c r="H68">
        <v>671</v>
      </c>
      <c r="I68">
        <v>490</v>
      </c>
      <c r="J68">
        <v>680</v>
      </c>
      <c r="K68">
        <v>176</v>
      </c>
      <c r="L68">
        <v>343</v>
      </c>
      <c r="M68">
        <v>161</v>
      </c>
    </row>
    <row r="69" spans="1:13">
      <c r="A69" t="s">
        <v>867</v>
      </c>
      <c r="B69">
        <v>1075</v>
      </c>
      <c r="C69">
        <v>636</v>
      </c>
      <c r="D69">
        <v>253</v>
      </c>
      <c r="E69">
        <v>186</v>
      </c>
      <c r="F69">
        <v>923</v>
      </c>
      <c r="G69">
        <v>590</v>
      </c>
      <c r="H69">
        <v>171</v>
      </c>
      <c r="I69">
        <v>162</v>
      </c>
      <c r="J69">
        <v>152</v>
      </c>
      <c r="K69">
        <v>46</v>
      </c>
      <c r="L69">
        <v>82</v>
      </c>
      <c r="M69">
        <v>24</v>
      </c>
    </row>
    <row r="70" spans="1:13">
      <c r="A70" t="s">
        <v>866</v>
      </c>
      <c r="B70">
        <v>1351</v>
      </c>
      <c r="C70">
        <v>736</v>
      </c>
      <c r="D70">
        <v>354</v>
      </c>
      <c r="E70">
        <v>261</v>
      </c>
      <c r="F70">
        <v>1094</v>
      </c>
      <c r="G70">
        <v>693</v>
      </c>
      <c r="H70">
        <v>220</v>
      </c>
      <c r="I70">
        <v>181</v>
      </c>
      <c r="J70">
        <v>257</v>
      </c>
      <c r="K70">
        <v>43</v>
      </c>
      <c r="L70">
        <v>134</v>
      </c>
      <c r="M70">
        <v>80</v>
      </c>
    </row>
    <row r="71" spans="1:13">
      <c r="A71" t="s">
        <v>865</v>
      </c>
      <c r="B71">
        <v>683</v>
      </c>
      <c r="C71">
        <v>406</v>
      </c>
      <c r="D71">
        <v>181</v>
      </c>
      <c r="E71">
        <v>96</v>
      </c>
      <c r="F71">
        <v>585</v>
      </c>
      <c r="G71">
        <v>380</v>
      </c>
      <c r="H71">
        <v>115</v>
      </c>
      <c r="I71">
        <v>90</v>
      </c>
      <c r="J71">
        <v>98</v>
      </c>
      <c r="K71">
        <v>26</v>
      </c>
      <c r="L71">
        <v>66</v>
      </c>
      <c r="M71">
        <v>6</v>
      </c>
    </row>
    <row r="72" spans="1:13">
      <c r="A72" t="s">
        <v>864</v>
      </c>
      <c r="B72">
        <v>1101</v>
      </c>
      <c r="C72">
        <v>623</v>
      </c>
      <c r="D72">
        <v>297</v>
      </c>
      <c r="E72">
        <v>181</v>
      </c>
      <c r="F72">
        <v>923</v>
      </c>
      <c r="G72">
        <v>595</v>
      </c>
      <c r="H72">
        <v>181</v>
      </c>
      <c r="I72">
        <v>147</v>
      </c>
      <c r="J72">
        <v>178</v>
      </c>
      <c r="K72">
        <v>28</v>
      </c>
      <c r="L72">
        <v>116</v>
      </c>
      <c r="M72">
        <v>34</v>
      </c>
    </row>
    <row r="73" spans="1:13">
      <c r="A73" t="s">
        <v>863</v>
      </c>
      <c r="B73">
        <v>1202</v>
      </c>
      <c r="C73">
        <v>729</v>
      </c>
      <c r="D73">
        <v>368</v>
      </c>
      <c r="E73">
        <v>105</v>
      </c>
      <c r="F73">
        <v>976</v>
      </c>
      <c r="G73">
        <v>671</v>
      </c>
      <c r="H73">
        <v>215</v>
      </c>
      <c r="I73">
        <v>90</v>
      </c>
      <c r="J73">
        <v>226</v>
      </c>
      <c r="K73">
        <v>58</v>
      </c>
      <c r="L73">
        <v>153</v>
      </c>
      <c r="M73">
        <v>15</v>
      </c>
    </row>
    <row r="74" spans="1:13">
      <c r="A74" t="s">
        <v>862</v>
      </c>
      <c r="B74">
        <v>1128</v>
      </c>
      <c r="C74">
        <v>656</v>
      </c>
      <c r="D74">
        <v>370</v>
      </c>
      <c r="E74">
        <v>102</v>
      </c>
      <c r="F74">
        <v>919</v>
      </c>
      <c r="G74">
        <v>609</v>
      </c>
      <c r="H74">
        <v>239</v>
      </c>
      <c r="I74">
        <v>71</v>
      </c>
      <c r="J74">
        <v>209</v>
      </c>
      <c r="K74">
        <v>47</v>
      </c>
      <c r="L74">
        <v>131</v>
      </c>
      <c r="M74">
        <v>31</v>
      </c>
    </row>
    <row r="75" spans="1:13">
      <c r="A75" t="s">
        <v>861</v>
      </c>
      <c r="B75">
        <v>788</v>
      </c>
      <c r="C75">
        <v>497</v>
      </c>
      <c r="D75">
        <v>241</v>
      </c>
      <c r="E75">
        <v>50</v>
      </c>
      <c r="F75">
        <v>657</v>
      </c>
      <c r="G75">
        <v>468</v>
      </c>
      <c r="H75">
        <v>149</v>
      </c>
      <c r="I75">
        <v>40</v>
      </c>
      <c r="J75">
        <v>131</v>
      </c>
      <c r="K75">
        <v>29</v>
      </c>
      <c r="L75">
        <v>92</v>
      </c>
      <c r="M75">
        <v>10</v>
      </c>
    </row>
    <row r="76" spans="1:13">
      <c r="A76" t="s">
        <v>860</v>
      </c>
      <c r="B76" t="s">
        <v>789</v>
      </c>
      <c r="C76" t="s">
        <v>789</v>
      </c>
      <c r="D76" t="s">
        <v>789</v>
      </c>
      <c r="E76" t="s">
        <v>789</v>
      </c>
      <c r="F76" t="s">
        <v>789</v>
      </c>
      <c r="G76" t="s">
        <v>789</v>
      </c>
      <c r="H76" t="s">
        <v>789</v>
      </c>
      <c r="I76" t="s">
        <v>789</v>
      </c>
      <c r="J76" t="s">
        <v>789</v>
      </c>
      <c r="K76" t="s">
        <v>789</v>
      </c>
      <c r="L76" t="s">
        <v>789</v>
      </c>
      <c r="M76" t="s">
        <v>789</v>
      </c>
    </row>
    <row r="77" spans="1:13">
      <c r="A77" t="s">
        <v>859</v>
      </c>
      <c r="B77">
        <v>420</v>
      </c>
      <c r="C77">
        <v>253</v>
      </c>
      <c r="D77">
        <v>133</v>
      </c>
      <c r="E77">
        <v>34</v>
      </c>
      <c r="F77">
        <v>357</v>
      </c>
      <c r="G77">
        <v>241</v>
      </c>
      <c r="H77">
        <v>83</v>
      </c>
      <c r="I77">
        <v>33</v>
      </c>
      <c r="J77">
        <v>63</v>
      </c>
      <c r="K77">
        <v>12</v>
      </c>
      <c r="L77">
        <v>50</v>
      </c>
      <c r="M77">
        <v>1</v>
      </c>
    </row>
    <row r="78" spans="1:13">
      <c r="A78" t="s">
        <v>858</v>
      </c>
      <c r="B78">
        <v>251</v>
      </c>
      <c r="C78">
        <v>177</v>
      </c>
      <c r="D78">
        <v>58</v>
      </c>
      <c r="E78">
        <v>16</v>
      </c>
      <c r="F78">
        <v>217</v>
      </c>
      <c r="G78">
        <v>165</v>
      </c>
      <c r="H78">
        <v>37</v>
      </c>
      <c r="I78">
        <v>15</v>
      </c>
      <c r="J78">
        <v>34</v>
      </c>
      <c r="K78">
        <v>12</v>
      </c>
      <c r="L78">
        <v>21</v>
      </c>
      <c r="M78">
        <v>1</v>
      </c>
    </row>
    <row r="79" spans="1:13">
      <c r="A79" t="s">
        <v>857</v>
      </c>
      <c r="B79">
        <v>383</v>
      </c>
      <c r="C79">
        <v>256</v>
      </c>
      <c r="D79">
        <v>106</v>
      </c>
      <c r="E79">
        <v>21</v>
      </c>
      <c r="F79">
        <v>309</v>
      </c>
      <c r="G79">
        <v>231</v>
      </c>
      <c r="H79">
        <v>62</v>
      </c>
      <c r="I79">
        <v>16</v>
      </c>
      <c r="J79">
        <v>74</v>
      </c>
      <c r="K79">
        <v>25</v>
      </c>
      <c r="L79">
        <v>44</v>
      </c>
      <c r="M79">
        <v>5</v>
      </c>
    </row>
    <row r="80" spans="1:13">
      <c r="A80" t="s">
        <v>856</v>
      </c>
      <c r="B80">
        <v>349</v>
      </c>
      <c r="C80">
        <v>237</v>
      </c>
      <c r="D80">
        <v>83</v>
      </c>
      <c r="E80">
        <v>29</v>
      </c>
      <c r="F80">
        <v>298</v>
      </c>
      <c r="G80">
        <v>228</v>
      </c>
      <c r="H80">
        <v>49</v>
      </c>
      <c r="I80">
        <v>21</v>
      </c>
      <c r="J80">
        <v>51</v>
      </c>
      <c r="K80">
        <v>9</v>
      </c>
      <c r="L80">
        <v>34</v>
      </c>
      <c r="M80">
        <v>8</v>
      </c>
    </row>
    <row r="81" spans="1:13">
      <c r="A81" t="s">
        <v>855</v>
      </c>
      <c r="B81">
        <v>365</v>
      </c>
      <c r="C81">
        <v>244</v>
      </c>
      <c r="D81">
        <v>106</v>
      </c>
      <c r="E81">
        <v>15</v>
      </c>
      <c r="F81">
        <v>290</v>
      </c>
      <c r="G81">
        <v>225</v>
      </c>
      <c r="H81">
        <v>60</v>
      </c>
      <c r="I81">
        <v>5</v>
      </c>
      <c r="J81">
        <v>75</v>
      </c>
      <c r="K81">
        <v>19</v>
      </c>
      <c r="L81">
        <v>46</v>
      </c>
      <c r="M81">
        <v>10</v>
      </c>
    </row>
    <row r="82" spans="1:13">
      <c r="A82" t="s">
        <v>854</v>
      </c>
      <c r="B82">
        <v>261</v>
      </c>
      <c r="C82">
        <v>177</v>
      </c>
      <c r="D82">
        <v>72</v>
      </c>
      <c r="E82">
        <v>12</v>
      </c>
      <c r="F82">
        <v>220</v>
      </c>
      <c r="G82">
        <v>166</v>
      </c>
      <c r="H82">
        <v>45</v>
      </c>
      <c r="I82">
        <v>9</v>
      </c>
      <c r="J82">
        <v>41</v>
      </c>
      <c r="K82">
        <v>11</v>
      </c>
      <c r="L82">
        <v>27</v>
      </c>
      <c r="M82">
        <v>3</v>
      </c>
    </row>
    <row r="83" spans="1:13">
      <c r="A83" t="s">
        <v>853</v>
      </c>
      <c r="B83">
        <v>383</v>
      </c>
      <c r="C83">
        <v>261</v>
      </c>
      <c r="D83">
        <v>111</v>
      </c>
      <c r="E83">
        <v>11</v>
      </c>
      <c r="F83">
        <v>343</v>
      </c>
      <c r="G83">
        <v>252</v>
      </c>
      <c r="H83">
        <v>82</v>
      </c>
      <c r="I83">
        <v>9</v>
      </c>
      <c r="J83">
        <v>40</v>
      </c>
      <c r="K83">
        <v>9</v>
      </c>
      <c r="L83">
        <v>29</v>
      </c>
      <c r="M83">
        <v>2</v>
      </c>
    </row>
    <row r="84" spans="1:13">
      <c r="A84" t="s">
        <v>852</v>
      </c>
      <c r="B84">
        <v>392</v>
      </c>
      <c r="C84">
        <v>225</v>
      </c>
      <c r="D84">
        <v>121</v>
      </c>
      <c r="E84">
        <v>46</v>
      </c>
      <c r="F84">
        <v>266</v>
      </c>
      <c r="G84">
        <v>174</v>
      </c>
      <c r="H84">
        <v>52</v>
      </c>
      <c r="I84">
        <v>40</v>
      </c>
      <c r="J84">
        <v>126</v>
      </c>
      <c r="K84">
        <v>51</v>
      </c>
      <c r="L84">
        <v>69</v>
      </c>
      <c r="M84">
        <v>6</v>
      </c>
    </row>
    <row r="85" spans="1:13">
      <c r="A85" t="s">
        <v>851</v>
      </c>
      <c r="B85">
        <v>358</v>
      </c>
      <c r="C85">
        <v>176</v>
      </c>
      <c r="D85">
        <v>120</v>
      </c>
      <c r="E85">
        <v>62</v>
      </c>
      <c r="F85">
        <v>282</v>
      </c>
      <c r="G85">
        <v>166</v>
      </c>
      <c r="H85">
        <v>66</v>
      </c>
      <c r="I85">
        <v>50</v>
      </c>
      <c r="J85">
        <v>76</v>
      </c>
      <c r="K85">
        <v>10</v>
      </c>
      <c r="L85">
        <v>54</v>
      </c>
      <c r="M85">
        <v>12</v>
      </c>
    </row>
    <row r="86" spans="1:13">
      <c r="A86" t="s">
        <v>850</v>
      </c>
      <c r="B86">
        <v>357</v>
      </c>
      <c r="C86">
        <v>195</v>
      </c>
      <c r="D86">
        <v>109</v>
      </c>
      <c r="E86">
        <v>53</v>
      </c>
      <c r="F86">
        <v>306</v>
      </c>
      <c r="G86">
        <v>186</v>
      </c>
      <c r="H86">
        <v>68</v>
      </c>
      <c r="I86">
        <v>52</v>
      </c>
      <c r="J86">
        <v>51</v>
      </c>
      <c r="K86">
        <v>9</v>
      </c>
      <c r="L86">
        <v>41</v>
      </c>
      <c r="M86">
        <v>1</v>
      </c>
    </row>
    <row r="87" spans="1:13">
      <c r="A87" t="s">
        <v>849</v>
      </c>
      <c r="B87">
        <v>232</v>
      </c>
      <c r="C87">
        <v>158</v>
      </c>
      <c r="D87">
        <v>53</v>
      </c>
      <c r="E87">
        <v>21</v>
      </c>
      <c r="F87">
        <v>191</v>
      </c>
      <c r="G87">
        <v>146</v>
      </c>
      <c r="H87">
        <v>30</v>
      </c>
      <c r="I87">
        <v>15</v>
      </c>
      <c r="J87">
        <v>41</v>
      </c>
      <c r="K87">
        <v>12</v>
      </c>
      <c r="L87">
        <v>23</v>
      </c>
      <c r="M87">
        <v>6</v>
      </c>
    </row>
    <row r="88" spans="1:13">
      <c r="A88" t="s">
        <v>848</v>
      </c>
      <c r="B88">
        <v>189</v>
      </c>
      <c r="C88">
        <v>107</v>
      </c>
      <c r="D88">
        <v>53</v>
      </c>
      <c r="E88">
        <v>29</v>
      </c>
      <c r="F88">
        <v>157</v>
      </c>
      <c r="G88">
        <v>99</v>
      </c>
      <c r="H88">
        <v>32</v>
      </c>
      <c r="I88">
        <v>26</v>
      </c>
      <c r="J88">
        <v>32</v>
      </c>
      <c r="K88">
        <v>8</v>
      </c>
      <c r="L88">
        <v>21</v>
      </c>
      <c r="M88">
        <v>3</v>
      </c>
    </row>
    <row r="89" spans="1:13">
      <c r="A89" t="s">
        <v>847</v>
      </c>
      <c r="B89">
        <v>451</v>
      </c>
      <c r="C89">
        <v>232</v>
      </c>
      <c r="D89">
        <v>145</v>
      </c>
      <c r="E89">
        <v>74</v>
      </c>
      <c r="F89">
        <v>367</v>
      </c>
      <c r="G89">
        <v>221</v>
      </c>
      <c r="H89">
        <v>88</v>
      </c>
      <c r="I89">
        <v>58</v>
      </c>
      <c r="J89">
        <v>84</v>
      </c>
      <c r="K89">
        <v>11</v>
      </c>
      <c r="L89">
        <v>57</v>
      </c>
      <c r="M89">
        <v>16</v>
      </c>
    </row>
    <row r="90" spans="1:13">
      <c r="A90" t="s">
        <v>846</v>
      </c>
      <c r="B90">
        <v>318</v>
      </c>
      <c r="C90">
        <v>178</v>
      </c>
      <c r="D90">
        <v>92</v>
      </c>
      <c r="E90">
        <v>48</v>
      </c>
      <c r="F90">
        <v>248</v>
      </c>
      <c r="G90">
        <v>164</v>
      </c>
      <c r="H90">
        <v>53</v>
      </c>
      <c r="I90">
        <v>31</v>
      </c>
      <c r="J90">
        <v>70</v>
      </c>
      <c r="K90">
        <v>14</v>
      </c>
      <c r="L90">
        <v>39</v>
      </c>
      <c r="M90">
        <v>17</v>
      </c>
    </row>
    <row r="91" spans="1:13">
      <c r="A91" t="s">
        <v>845</v>
      </c>
      <c r="B91">
        <v>455</v>
      </c>
      <c r="C91">
        <v>249</v>
      </c>
      <c r="D91">
        <v>116</v>
      </c>
      <c r="E91">
        <v>90</v>
      </c>
      <c r="F91">
        <v>379</v>
      </c>
      <c r="G91">
        <v>240</v>
      </c>
      <c r="H91">
        <v>73</v>
      </c>
      <c r="I91">
        <v>66</v>
      </c>
      <c r="J91">
        <v>76</v>
      </c>
      <c r="K91">
        <v>9</v>
      </c>
      <c r="L91">
        <v>43</v>
      </c>
      <c r="M91">
        <v>24</v>
      </c>
    </row>
    <row r="92" spans="1:13">
      <c r="A92" t="s">
        <v>844</v>
      </c>
      <c r="B92">
        <v>373</v>
      </c>
      <c r="C92">
        <v>186</v>
      </c>
      <c r="D92">
        <v>131</v>
      </c>
      <c r="E92">
        <v>56</v>
      </c>
      <c r="F92">
        <v>313</v>
      </c>
      <c r="G92">
        <v>174</v>
      </c>
      <c r="H92">
        <v>85</v>
      </c>
      <c r="I92">
        <v>54</v>
      </c>
      <c r="J92">
        <v>60</v>
      </c>
      <c r="K92">
        <v>12</v>
      </c>
      <c r="L92">
        <v>46</v>
      </c>
      <c r="M92">
        <v>2</v>
      </c>
    </row>
    <row r="93" spans="1:13">
      <c r="A93" t="s">
        <v>843</v>
      </c>
      <c r="B93">
        <v>421</v>
      </c>
      <c r="C93">
        <v>284</v>
      </c>
      <c r="D93">
        <v>87</v>
      </c>
      <c r="E93">
        <v>50</v>
      </c>
      <c r="F93">
        <v>378</v>
      </c>
      <c r="G93">
        <v>272</v>
      </c>
      <c r="H93">
        <v>61</v>
      </c>
      <c r="I93">
        <v>45</v>
      </c>
      <c r="J93">
        <v>43</v>
      </c>
      <c r="K93">
        <v>12</v>
      </c>
      <c r="L93">
        <v>26</v>
      </c>
      <c r="M93">
        <v>5</v>
      </c>
    </row>
    <row r="94" spans="1:13">
      <c r="A94" t="s">
        <v>842</v>
      </c>
      <c r="B94">
        <v>388</v>
      </c>
      <c r="C94">
        <v>239</v>
      </c>
      <c r="D94">
        <v>123</v>
      </c>
      <c r="E94">
        <v>26</v>
      </c>
      <c r="F94">
        <v>326</v>
      </c>
      <c r="G94">
        <v>230</v>
      </c>
      <c r="H94">
        <v>72</v>
      </c>
      <c r="I94">
        <v>24</v>
      </c>
      <c r="J94">
        <v>62</v>
      </c>
      <c r="K94">
        <v>9</v>
      </c>
      <c r="L94">
        <v>51</v>
      </c>
      <c r="M94">
        <v>2</v>
      </c>
    </row>
    <row r="95" spans="1:13">
      <c r="A95" t="s">
        <v>841</v>
      </c>
      <c r="B95">
        <v>378</v>
      </c>
      <c r="C95">
        <v>193</v>
      </c>
      <c r="D95">
        <v>114</v>
      </c>
      <c r="E95">
        <v>71</v>
      </c>
      <c r="F95">
        <v>319</v>
      </c>
      <c r="G95">
        <v>184</v>
      </c>
      <c r="H95">
        <v>73</v>
      </c>
      <c r="I95">
        <v>62</v>
      </c>
      <c r="J95">
        <v>59</v>
      </c>
      <c r="K95">
        <v>9</v>
      </c>
      <c r="L95">
        <v>41</v>
      </c>
      <c r="M95">
        <v>9</v>
      </c>
    </row>
    <row r="96" spans="1:13">
      <c r="A96" t="s">
        <v>840</v>
      </c>
      <c r="B96">
        <v>454</v>
      </c>
      <c r="C96">
        <v>195</v>
      </c>
      <c r="D96">
        <v>170</v>
      </c>
      <c r="E96">
        <v>89</v>
      </c>
      <c r="F96">
        <v>383</v>
      </c>
      <c r="G96">
        <v>187</v>
      </c>
      <c r="H96">
        <v>120</v>
      </c>
      <c r="I96">
        <v>76</v>
      </c>
      <c r="J96">
        <v>71</v>
      </c>
      <c r="K96">
        <v>8</v>
      </c>
      <c r="L96">
        <v>50</v>
      </c>
      <c r="M96">
        <v>13</v>
      </c>
    </row>
    <row r="97" spans="1:13">
      <c r="A97" t="s">
        <v>839</v>
      </c>
      <c r="B97">
        <v>317</v>
      </c>
      <c r="C97">
        <v>119</v>
      </c>
      <c r="D97">
        <v>174</v>
      </c>
      <c r="E97">
        <v>24</v>
      </c>
      <c r="F97">
        <v>286</v>
      </c>
      <c r="G97">
        <v>110</v>
      </c>
      <c r="H97">
        <v>153</v>
      </c>
      <c r="I97">
        <v>23</v>
      </c>
      <c r="J97">
        <v>31</v>
      </c>
      <c r="K97">
        <v>9</v>
      </c>
      <c r="L97">
        <v>21</v>
      </c>
      <c r="M97">
        <v>1</v>
      </c>
    </row>
    <row r="98" spans="1:13">
      <c r="A98" t="s">
        <v>838</v>
      </c>
      <c r="B98">
        <v>218</v>
      </c>
      <c r="C98">
        <v>111</v>
      </c>
      <c r="D98">
        <v>58</v>
      </c>
      <c r="E98">
        <v>49</v>
      </c>
      <c r="F98">
        <v>190</v>
      </c>
      <c r="G98">
        <v>108</v>
      </c>
      <c r="H98">
        <v>35</v>
      </c>
      <c r="I98">
        <v>47</v>
      </c>
      <c r="J98">
        <v>28</v>
      </c>
      <c r="K98">
        <v>3</v>
      </c>
      <c r="L98">
        <v>23</v>
      </c>
      <c r="M98">
        <v>2</v>
      </c>
    </row>
    <row r="99" spans="1:13">
      <c r="A99" t="s">
        <v>837</v>
      </c>
      <c r="B99">
        <v>284</v>
      </c>
      <c r="C99">
        <v>152</v>
      </c>
      <c r="D99">
        <v>86</v>
      </c>
      <c r="E99">
        <v>46</v>
      </c>
      <c r="F99">
        <v>242</v>
      </c>
      <c r="G99">
        <v>146</v>
      </c>
      <c r="H99">
        <v>52</v>
      </c>
      <c r="I99">
        <v>44</v>
      </c>
      <c r="J99">
        <v>42</v>
      </c>
      <c r="K99">
        <v>6</v>
      </c>
      <c r="L99">
        <v>34</v>
      </c>
      <c r="M99">
        <v>2</v>
      </c>
    </row>
    <row r="100" spans="1:13">
      <c r="A100" t="s">
        <v>836</v>
      </c>
      <c r="B100">
        <v>356</v>
      </c>
      <c r="C100">
        <v>168</v>
      </c>
      <c r="D100">
        <v>151</v>
      </c>
      <c r="E100">
        <v>37</v>
      </c>
      <c r="F100">
        <v>276</v>
      </c>
      <c r="G100">
        <v>154</v>
      </c>
      <c r="H100">
        <v>90</v>
      </c>
      <c r="I100">
        <v>32</v>
      </c>
      <c r="J100">
        <v>80</v>
      </c>
      <c r="K100">
        <v>14</v>
      </c>
      <c r="L100">
        <v>61</v>
      </c>
      <c r="M100">
        <v>5</v>
      </c>
    </row>
    <row r="101" spans="1:13">
      <c r="A101" t="s">
        <v>835</v>
      </c>
      <c r="B101">
        <v>293</v>
      </c>
      <c r="C101">
        <v>178</v>
      </c>
      <c r="D101">
        <v>58</v>
      </c>
      <c r="E101">
        <v>57</v>
      </c>
      <c r="F101">
        <v>252</v>
      </c>
      <c r="G101">
        <v>167</v>
      </c>
      <c r="H101">
        <v>40</v>
      </c>
      <c r="I101">
        <v>45</v>
      </c>
      <c r="J101">
        <v>41</v>
      </c>
      <c r="K101">
        <v>11</v>
      </c>
      <c r="L101">
        <v>18</v>
      </c>
      <c r="M101">
        <v>12</v>
      </c>
    </row>
    <row r="102" spans="1:13">
      <c r="A102" t="s">
        <v>834</v>
      </c>
      <c r="B102">
        <v>617</v>
      </c>
      <c r="C102">
        <v>341</v>
      </c>
      <c r="D102">
        <v>179</v>
      </c>
      <c r="E102">
        <v>97</v>
      </c>
      <c r="F102">
        <v>464</v>
      </c>
      <c r="G102">
        <v>313</v>
      </c>
      <c r="H102">
        <v>94</v>
      </c>
      <c r="I102">
        <v>57</v>
      </c>
      <c r="J102">
        <v>153</v>
      </c>
      <c r="K102">
        <v>28</v>
      </c>
      <c r="L102">
        <v>85</v>
      </c>
      <c r="M102">
        <v>40</v>
      </c>
    </row>
    <row r="103" spans="1:13">
      <c r="A103" t="s">
        <v>833</v>
      </c>
      <c r="B103">
        <v>437</v>
      </c>
      <c r="C103">
        <v>216</v>
      </c>
      <c r="D103">
        <v>110</v>
      </c>
      <c r="E103">
        <v>111</v>
      </c>
      <c r="F103">
        <v>365</v>
      </c>
      <c r="G103">
        <v>199</v>
      </c>
      <c r="H103">
        <v>69</v>
      </c>
      <c r="I103">
        <v>97</v>
      </c>
      <c r="J103">
        <v>72</v>
      </c>
      <c r="K103">
        <v>17</v>
      </c>
      <c r="L103">
        <v>41</v>
      </c>
      <c r="M103">
        <v>14</v>
      </c>
    </row>
    <row r="104" spans="1:13">
      <c r="A104" t="s">
        <v>832</v>
      </c>
      <c r="B104">
        <v>459</v>
      </c>
      <c r="C104">
        <v>249</v>
      </c>
      <c r="D104">
        <v>136</v>
      </c>
      <c r="E104">
        <v>74</v>
      </c>
      <c r="F104">
        <v>371</v>
      </c>
      <c r="G104">
        <v>231</v>
      </c>
      <c r="H104">
        <v>79</v>
      </c>
      <c r="I104">
        <v>61</v>
      </c>
      <c r="J104">
        <v>88</v>
      </c>
      <c r="K104">
        <v>18</v>
      </c>
      <c r="L104">
        <v>57</v>
      </c>
      <c r="M104">
        <v>13</v>
      </c>
    </row>
    <row r="105" spans="1:13">
      <c r="A105" t="s">
        <v>831</v>
      </c>
      <c r="B105">
        <v>509</v>
      </c>
      <c r="C105">
        <v>269</v>
      </c>
      <c r="D105">
        <v>133</v>
      </c>
      <c r="E105">
        <v>107</v>
      </c>
      <c r="F105">
        <v>455</v>
      </c>
      <c r="G105">
        <v>262</v>
      </c>
      <c r="H105">
        <v>88</v>
      </c>
      <c r="I105">
        <v>105</v>
      </c>
      <c r="J105">
        <v>54</v>
      </c>
      <c r="K105">
        <v>7</v>
      </c>
      <c r="L105">
        <v>45</v>
      </c>
      <c r="M105">
        <v>2</v>
      </c>
    </row>
    <row r="106" spans="1:13">
      <c r="A106" t="s">
        <v>830</v>
      </c>
      <c r="B106">
        <v>372</v>
      </c>
      <c r="C106">
        <v>203</v>
      </c>
      <c r="D106">
        <v>73</v>
      </c>
      <c r="E106">
        <v>96</v>
      </c>
      <c r="F106">
        <v>266</v>
      </c>
      <c r="G106">
        <v>175</v>
      </c>
      <c r="H106">
        <v>46</v>
      </c>
      <c r="I106">
        <v>45</v>
      </c>
      <c r="J106">
        <v>106</v>
      </c>
      <c r="K106">
        <v>28</v>
      </c>
      <c r="L106">
        <v>27</v>
      </c>
      <c r="M106">
        <v>51</v>
      </c>
    </row>
    <row r="107" spans="1:13">
      <c r="A107" t="s">
        <v>829</v>
      </c>
      <c r="B107">
        <v>547</v>
      </c>
      <c r="C107">
        <v>319</v>
      </c>
      <c r="D107">
        <v>138</v>
      </c>
      <c r="E107">
        <v>90</v>
      </c>
      <c r="F107">
        <v>461</v>
      </c>
      <c r="G107">
        <v>300</v>
      </c>
      <c r="H107">
        <v>91</v>
      </c>
      <c r="I107">
        <v>70</v>
      </c>
      <c r="J107">
        <v>86</v>
      </c>
      <c r="K107">
        <v>19</v>
      </c>
      <c r="L107">
        <v>47</v>
      </c>
      <c r="M107">
        <v>20</v>
      </c>
    </row>
    <row r="108" spans="1:13">
      <c r="A108" t="s">
        <v>828</v>
      </c>
      <c r="B108">
        <v>471</v>
      </c>
      <c r="C108">
        <v>277</v>
      </c>
      <c r="D108">
        <v>104</v>
      </c>
      <c r="E108">
        <v>90</v>
      </c>
      <c r="F108">
        <v>397</v>
      </c>
      <c r="G108">
        <v>261</v>
      </c>
      <c r="H108">
        <v>69</v>
      </c>
      <c r="I108">
        <v>67</v>
      </c>
      <c r="J108">
        <v>74</v>
      </c>
      <c r="K108">
        <v>16</v>
      </c>
      <c r="L108">
        <v>35</v>
      </c>
      <c r="M108">
        <v>23</v>
      </c>
    </row>
    <row r="109" spans="1:13">
      <c r="A109" t="s">
        <v>827</v>
      </c>
      <c r="B109">
        <v>550</v>
      </c>
      <c r="C109">
        <v>248</v>
      </c>
      <c r="D109">
        <v>244</v>
      </c>
      <c r="E109">
        <v>58</v>
      </c>
      <c r="F109">
        <v>460</v>
      </c>
      <c r="G109">
        <v>227</v>
      </c>
      <c r="H109">
        <v>178</v>
      </c>
      <c r="I109">
        <v>55</v>
      </c>
      <c r="J109">
        <v>90</v>
      </c>
      <c r="K109">
        <v>21</v>
      </c>
      <c r="L109">
        <v>66</v>
      </c>
      <c r="M109">
        <v>3</v>
      </c>
    </row>
    <row r="110" spans="1:13">
      <c r="A110" t="s">
        <v>826</v>
      </c>
      <c r="B110">
        <v>422</v>
      </c>
      <c r="C110">
        <v>254</v>
      </c>
      <c r="D110">
        <v>115</v>
      </c>
      <c r="E110">
        <v>53</v>
      </c>
      <c r="F110">
        <v>361</v>
      </c>
      <c r="G110">
        <v>241</v>
      </c>
      <c r="H110">
        <v>72</v>
      </c>
      <c r="I110">
        <v>48</v>
      </c>
      <c r="J110">
        <v>61</v>
      </c>
      <c r="K110">
        <v>13</v>
      </c>
      <c r="L110">
        <v>43</v>
      </c>
      <c r="M110">
        <v>5</v>
      </c>
    </row>
    <row r="111" spans="1:13">
      <c r="A111" t="s">
        <v>825</v>
      </c>
      <c r="B111">
        <v>466</v>
      </c>
      <c r="C111">
        <v>262</v>
      </c>
      <c r="D111">
        <v>130</v>
      </c>
      <c r="E111">
        <v>74</v>
      </c>
      <c r="F111">
        <v>380</v>
      </c>
      <c r="G111">
        <v>246</v>
      </c>
      <c r="H111">
        <v>76</v>
      </c>
      <c r="I111">
        <v>58</v>
      </c>
      <c r="J111">
        <v>86</v>
      </c>
      <c r="K111">
        <v>16</v>
      </c>
      <c r="L111">
        <v>54</v>
      </c>
      <c r="M111">
        <v>16</v>
      </c>
    </row>
    <row r="112" spans="1:13">
      <c r="A112" t="s">
        <v>824</v>
      </c>
      <c r="B112">
        <v>330</v>
      </c>
      <c r="C112">
        <v>197</v>
      </c>
      <c r="D112">
        <v>89</v>
      </c>
      <c r="E112">
        <v>44</v>
      </c>
      <c r="F112">
        <v>254</v>
      </c>
      <c r="G112">
        <v>182</v>
      </c>
      <c r="H112">
        <v>51</v>
      </c>
      <c r="I112">
        <v>21</v>
      </c>
      <c r="J112">
        <v>76</v>
      </c>
      <c r="K112">
        <v>15</v>
      </c>
      <c r="L112">
        <v>38</v>
      </c>
      <c r="M112">
        <v>23</v>
      </c>
    </row>
    <row r="113" spans="1:13">
      <c r="A113" t="s">
        <v>823</v>
      </c>
      <c r="B113">
        <v>497</v>
      </c>
      <c r="C113">
        <v>286</v>
      </c>
      <c r="D113">
        <v>105</v>
      </c>
      <c r="E113">
        <v>106</v>
      </c>
      <c r="F113">
        <v>449</v>
      </c>
      <c r="G113">
        <v>278</v>
      </c>
      <c r="H113">
        <v>73</v>
      </c>
      <c r="I113">
        <v>98</v>
      </c>
      <c r="J113">
        <v>48</v>
      </c>
      <c r="K113">
        <v>8</v>
      </c>
      <c r="L113">
        <v>32</v>
      </c>
      <c r="M113">
        <v>8</v>
      </c>
    </row>
    <row r="114" spans="1:13">
      <c r="A114" t="s">
        <v>822</v>
      </c>
      <c r="B114">
        <v>570</v>
      </c>
      <c r="C114">
        <v>356</v>
      </c>
      <c r="D114">
        <v>146</v>
      </c>
      <c r="E114">
        <v>68</v>
      </c>
      <c r="F114">
        <v>476</v>
      </c>
      <c r="G114">
        <v>330</v>
      </c>
      <c r="H114">
        <v>85</v>
      </c>
      <c r="I114">
        <v>61</v>
      </c>
      <c r="J114">
        <v>94</v>
      </c>
      <c r="K114">
        <v>26</v>
      </c>
      <c r="L114">
        <v>61</v>
      </c>
      <c r="M114">
        <v>7</v>
      </c>
    </row>
    <row r="115" spans="1:13">
      <c r="A115" t="s">
        <v>821</v>
      </c>
      <c r="B115">
        <v>323</v>
      </c>
      <c r="C115">
        <v>233</v>
      </c>
      <c r="D115">
        <v>75</v>
      </c>
      <c r="E115">
        <v>15</v>
      </c>
      <c r="F115">
        <v>269</v>
      </c>
      <c r="G115">
        <v>214</v>
      </c>
      <c r="H115">
        <v>43</v>
      </c>
      <c r="I115">
        <v>12</v>
      </c>
      <c r="J115">
        <v>54</v>
      </c>
      <c r="K115">
        <v>19</v>
      </c>
      <c r="L115">
        <v>32</v>
      </c>
      <c r="M115">
        <v>3</v>
      </c>
    </row>
    <row r="116" spans="1:13">
      <c r="A116" t="s">
        <v>820</v>
      </c>
      <c r="B116">
        <v>305</v>
      </c>
      <c r="C116">
        <v>190</v>
      </c>
      <c r="D116">
        <v>91</v>
      </c>
      <c r="E116">
        <v>24</v>
      </c>
      <c r="F116">
        <v>259</v>
      </c>
      <c r="G116">
        <v>183</v>
      </c>
      <c r="H116">
        <v>54</v>
      </c>
      <c r="I116">
        <v>22</v>
      </c>
      <c r="J116">
        <v>46</v>
      </c>
      <c r="K116">
        <v>7</v>
      </c>
      <c r="L116">
        <v>37</v>
      </c>
      <c r="M116">
        <v>2</v>
      </c>
    </row>
    <row r="117" spans="1:13">
      <c r="A117" t="s">
        <v>819</v>
      </c>
      <c r="B117">
        <v>492</v>
      </c>
      <c r="C117">
        <v>332</v>
      </c>
      <c r="D117">
        <v>121</v>
      </c>
      <c r="E117">
        <v>39</v>
      </c>
      <c r="F117">
        <v>433</v>
      </c>
      <c r="G117">
        <v>316</v>
      </c>
      <c r="H117">
        <v>84</v>
      </c>
      <c r="I117">
        <v>33</v>
      </c>
      <c r="J117">
        <v>59</v>
      </c>
      <c r="K117">
        <v>16</v>
      </c>
      <c r="L117">
        <v>37</v>
      </c>
      <c r="M117">
        <v>6</v>
      </c>
    </row>
    <row r="118" spans="1:13">
      <c r="A118" t="s">
        <v>818</v>
      </c>
      <c r="B118">
        <v>414</v>
      </c>
      <c r="C118">
        <v>278</v>
      </c>
      <c r="D118">
        <v>96</v>
      </c>
      <c r="E118">
        <v>40</v>
      </c>
      <c r="F118">
        <v>364</v>
      </c>
      <c r="G118">
        <v>264</v>
      </c>
      <c r="H118">
        <v>65</v>
      </c>
      <c r="I118">
        <v>35</v>
      </c>
      <c r="J118">
        <v>50</v>
      </c>
      <c r="K118">
        <v>14</v>
      </c>
      <c r="L118">
        <v>31</v>
      </c>
      <c r="M118">
        <v>5</v>
      </c>
    </row>
    <row r="119" spans="1:13">
      <c r="A119" t="s">
        <v>817</v>
      </c>
      <c r="B119">
        <v>370</v>
      </c>
      <c r="C119">
        <v>257</v>
      </c>
      <c r="D119">
        <v>92</v>
      </c>
      <c r="E119">
        <v>21</v>
      </c>
      <c r="F119">
        <v>311</v>
      </c>
      <c r="G119">
        <v>247</v>
      </c>
      <c r="H119">
        <v>50</v>
      </c>
      <c r="I119">
        <v>14</v>
      </c>
      <c r="J119">
        <v>59</v>
      </c>
      <c r="K119">
        <v>10</v>
      </c>
      <c r="L119">
        <v>42</v>
      </c>
      <c r="M119">
        <v>7</v>
      </c>
    </row>
    <row r="120" spans="1:13">
      <c r="A120" t="s">
        <v>816</v>
      </c>
      <c r="B120">
        <v>556</v>
      </c>
      <c r="C120">
        <v>387</v>
      </c>
      <c r="D120">
        <v>128</v>
      </c>
      <c r="E120">
        <v>41</v>
      </c>
      <c r="F120">
        <v>468</v>
      </c>
      <c r="G120">
        <v>360</v>
      </c>
      <c r="H120">
        <v>73</v>
      </c>
      <c r="I120">
        <v>35</v>
      </c>
      <c r="J120">
        <v>88</v>
      </c>
      <c r="K120">
        <v>27</v>
      </c>
      <c r="L120">
        <v>55</v>
      </c>
      <c r="M120">
        <v>6</v>
      </c>
    </row>
    <row r="121" spans="1:13">
      <c r="A121" t="s">
        <v>815</v>
      </c>
      <c r="B121">
        <v>248</v>
      </c>
      <c r="C121">
        <v>146</v>
      </c>
      <c r="D121">
        <v>81</v>
      </c>
      <c r="E121">
        <v>21</v>
      </c>
      <c r="F121">
        <v>196</v>
      </c>
      <c r="G121">
        <v>136</v>
      </c>
      <c r="H121">
        <v>44</v>
      </c>
      <c r="I121">
        <v>16</v>
      </c>
      <c r="J121">
        <v>52</v>
      </c>
      <c r="K121">
        <v>10</v>
      </c>
      <c r="L121">
        <v>37</v>
      </c>
      <c r="M121">
        <v>5</v>
      </c>
    </row>
  </sheetData>
  <phoneticPr fontId="40"/>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theme="8"/>
  </sheetPr>
  <dimension ref="A1:AG121"/>
  <sheetViews>
    <sheetView workbookViewId="0"/>
  </sheetViews>
  <sheetFormatPr defaultRowHeight="13.5"/>
  <sheetData>
    <row r="1" spans="1:33">
      <c r="A1" t="s">
        <v>788</v>
      </c>
      <c r="B1" t="s">
        <v>787</v>
      </c>
      <c r="C1" s="271">
        <v>42278</v>
      </c>
    </row>
    <row r="2" spans="1:33">
      <c r="A2" t="s">
        <v>2575</v>
      </c>
    </row>
    <row r="3" spans="1:33">
      <c r="A3" t="s">
        <v>2555</v>
      </c>
    </row>
    <row r="4" spans="1:33">
      <c r="B4" t="s">
        <v>44</v>
      </c>
      <c r="F4" t="s">
        <v>1096</v>
      </c>
      <c r="J4" t="s">
        <v>933</v>
      </c>
      <c r="N4" t="s">
        <v>932</v>
      </c>
      <c r="R4" t="s">
        <v>791</v>
      </c>
      <c r="V4" t="s">
        <v>930</v>
      </c>
      <c r="Z4" t="s">
        <v>1095</v>
      </c>
      <c r="AD4" t="s">
        <v>792</v>
      </c>
    </row>
    <row r="5" spans="1:33">
      <c r="B5" t="s">
        <v>44</v>
      </c>
      <c r="C5" t="s">
        <v>790</v>
      </c>
      <c r="E5" t="s">
        <v>765</v>
      </c>
      <c r="F5" t="s">
        <v>44</v>
      </c>
      <c r="G5" t="s">
        <v>790</v>
      </c>
      <c r="I5" t="s">
        <v>765</v>
      </c>
      <c r="J5" t="s">
        <v>44</v>
      </c>
      <c r="K5" t="s">
        <v>790</v>
      </c>
      <c r="M5" t="s">
        <v>765</v>
      </c>
      <c r="N5" t="s">
        <v>44</v>
      </c>
      <c r="O5" t="s">
        <v>790</v>
      </c>
      <c r="Q5" t="s">
        <v>765</v>
      </c>
      <c r="R5" t="s">
        <v>44</v>
      </c>
      <c r="S5" t="s">
        <v>790</v>
      </c>
      <c r="U5" t="s">
        <v>765</v>
      </c>
      <c r="V5" t="s">
        <v>44</v>
      </c>
      <c r="W5" t="s">
        <v>790</v>
      </c>
      <c r="Y5" t="s">
        <v>765</v>
      </c>
      <c r="Z5" t="s">
        <v>44</v>
      </c>
      <c r="AA5" t="s">
        <v>790</v>
      </c>
      <c r="AC5" t="s">
        <v>765</v>
      </c>
      <c r="AD5" t="s">
        <v>44</v>
      </c>
      <c r="AE5" t="s">
        <v>790</v>
      </c>
      <c r="AG5" t="s">
        <v>765</v>
      </c>
    </row>
    <row r="6" spans="1:33">
      <c r="C6" t="s">
        <v>2551</v>
      </c>
      <c r="D6" t="s">
        <v>2550</v>
      </c>
      <c r="G6" t="s">
        <v>2551</v>
      </c>
      <c r="H6" t="s">
        <v>2550</v>
      </c>
      <c r="K6" t="s">
        <v>2551</v>
      </c>
      <c r="L6" t="s">
        <v>2550</v>
      </c>
      <c r="O6" t="s">
        <v>2551</v>
      </c>
      <c r="P6" t="s">
        <v>2550</v>
      </c>
      <c r="S6" t="s">
        <v>2551</v>
      </c>
      <c r="T6" t="s">
        <v>2550</v>
      </c>
      <c r="W6" t="s">
        <v>2551</v>
      </c>
      <c r="X6" t="s">
        <v>2550</v>
      </c>
      <c r="AA6" t="s">
        <v>2551</v>
      </c>
      <c r="AB6" t="s">
        <v>2550</v>
      </c>
      <c r="AE6" t="s">
        <v>2551</v>
      </c>
      <c r="AF6" t="s">
        <v>2550</v>
      </c>
    </row>
    <row r="7" spans="1:33">
      <c r="A7" t="s">
        <v>928</v>
      </c>
      <c r="B7">
        <v>30363</v>
      </c>
      <c r="C7">
        <v>19402</v>
      </c>
      <c r="D7">
        <v>7066</v>
      </c>
      <c r="E7">
        <v>3895</v>
      </c>
      <c r="F7">
        <v>25842</v>
      </c>
      <c r="G7">
        <v>17722</v>
      </c>
      <c r="H7">
        <v>5142</v>
      </c>
      <c r="I7">
        <v>2978</v>
      </c>
      <c r="J7">
        <v>4068</v>
      </c>
      <c r="K7">
        <v>2691</v>
      </c>
      <c r="L7">
        <v>1186</v>
      </c>
      <c r="M7">
        <v>191</v>
      </c>
      <c r="N7">
        <v>3073</v>
      </c>
      <c r="O7">
        <v>2164</v>
      </c>
      <c r="P7">
        <v>547</v>
      </c>
      <c r="Q7">
        <v>362</v>
      </c>
      <c r="R7">
        <v>6913</v>
      </c>
      <c r="S7">
        <v>5165</v>
      </c>
      <c r="T7">
        <v>1403</v>
      </c>
      <c r="U7">
        <v>345</v>
      </c>
      <c r="V7">
        <v>10961</v>
      </c>
      <c r="W7">
        <v>7184</v>
      </c>
      <c r="X7">
        <v>1830</v>
      </c>
      <c r="Y7">
        <v>1947</v>
      </c>
      <c r="Z7">
        <v>827</v>
      </c>
      <c r="AA7">
        <v>518</v>
      </c>
      <c r="AB7">
        <v>176</v>
      </c>
      <c r="AC7">
        <v>133</v>
      </c>
      <c r="AD7">
        <v>4521</v>
      </c>
      <c r="AE7">
        <v>1680</v>
      </c>
      <c r="AF7">
        <v>1924</v>
      </c>
      <c r="AG7">
        <v>917</v>
      </c>
    </row>
    <row r="8" spans="1:33">
      <c r="A8" t="s">
        <v>927</v>
      </c>
      <c r="B8">
        <v>1736</v>
      </c>
      <c r="C8">
        <v>999</v>
      </c>
      <c r="D8">
        <v>611</v>
      </c>
      <c r="E8">
        <v>126</v>
      </c>
      <c r="F8">
        <v>1391</v>
      </c>
      <c r="G8">
        <v>867</v>
      </c>
      <c r="H8">
        <v>438</v>
      </c>
      <c r="I8">
        <v>86</v>
      </c>
      <c r="J8">
        <v>388</v>
      </c>
      <c r="K8">
        <v>189</v>
      </c>
      <c r="L8">
        <v>184</v>
      </c>
      <c r="M8">
        <v>15</v>
      </c>
      <c r="N8">
        <v>63</v>
      </c>
      <c r="O8">
        <v>49</v>
      </c>
      <c r="P8">
        <v>9</v>
      </c>
      <c r="Q8">
        <v>5</v>
      </c>
      <c r="R8">
        <v>344</v>
      </c>
      <c r="S8">
        <v>241</v>
      </c>
      <c r="T8">
        <v>93</v>
      </c>
      <c r="U8">
        <v>10</v>
      </c>
      <c r="V8">
        <v>559</v>
      </c>
      <c r="W8">
        <v>362</v>
      </c>
      <c r="X8">
        <v>142</v>
      </c>
      <c r="Y8">
        <v>55</v>
      </c>
      <c r="Z8">
        <v>37</v>
      </c>
      <c r="AA8">
        <v>26</v>
      </c>
      <c r="AB8">
        <v>10</v>
      </c>
      <c r="AC8">
        <v>1</v>
      </c>
      <c r="AD8">
        <v>345</v>
      </c>
      <c r="AE8">
        <v>132</v>
      </c>
      <c r="AF8">
        <v>173</v>
      </c>
      <c r="AG8">
        <v>40</v>
      </c>
    </row>
    <row r="9" spans="1:33">
      <c r="A9" t="s">
        <v>926</v>
      </c>
      <c r="B9">
        <v>385</v>
      </c>
      <c r="C9">
        <v>258</v>
      </c>
      <c r="D9">
        <v>80</v>
      </c>
      <c r="E9">
        <v>47</v>
      </c>
      <c r="F9">
        <v>326</v>
      </c>
      <c r="G9">
        <v>233</v>
      </c>
      <c r="H9">
        <v>54</v>
      </c>
      <c r="I9">
        <v>39</v>
      </c>
      <c r="J9">
        <v>64</v>
      </c>
      <c r="K9">
        <v>45</v>
      </c>
      <c r="L9">
        <v>18</v>
      </c>
      <c r="M9">
        <v>1</v>
      </c>
      <c r="N9">
        <v>46</v>
      </c>
      <c r="O9">
        <v>32</v>
      </c>
      <c r="P9">
        <v>3</v>
      </c>
      <c r="Q9">
        <v>11</v>
      </c>
      <c r="R9">
        <v>77</v>
      </c>
      <c r="S9">
        <v>59</v>
      </c>
      <c r="T9">
        <v>13</v>
      </c>
      <c r="U9">
        <v>5</v>
      </c>
      <c r="V9">
        <v>125</v>
      </c>
      <c r="W9">
        <v>88</v>
      </c>
      <c r="X9">
        <v>19</v>
      </c>
      <c r="Y9">
        <v>18</v>
      </c>
      <c r="Z9">
        <v>14</v>
      </c>
      <c r="AA9">
        <v>9</v>
      </c>
      <c r="AB9">
        <v>1</v>
      </c>
      <c r="AC9">
        <v>4</v>
      </c>
      <c r="AD9">
        <v>59</v>
      </c>
      <c r="AE9">
        <v>25</v>
      </c>
      <c r="AF9">
        <v>26</v>
      </c>
      <c r="AG9">
        <v>8</v>
      </c>
    </row>
    <row r="10" spans="1:33">
      <c r="A10" t="s">
        <v>925</v>
      </c>
      <c r="B10">
        <v>379</v>
      </c>
      <c r="C10">
        <v>200</v>
      </c>
      <c r="D10">
        <v>108</v>
      </c>
      <c r="E10">
        <v>71</v>
      </c>
      <c r="F10">
        <v>299</v>
      </c>
      <c r="G10">
        <v>177</v>
      </c>
      <c r="H10">
        <v>61</v>
      </c>
      <c r="I10">
        <v>61</v>
      </c>
      <c r="J10">
        <v>80</v>
      </c>
      <c r="K10">
        <v>43</v>
      </c>
      <c r="L10">
        <v>32</v>
      </c>
      <c r="M10">
        <v>5</v>
      </c>
      <c r="N10">
        <v>33</v>
      </c>
      <c r="O10">
        <v>17</v>
      </c>
      <c r="P10">
        <v>3</v>
      </c>
      <c r="Q10">
        <v>13</v>
      </c>
      <c r="R10">
        <v>52</v>
      </c>
      <c r="S10">
        <v>38</v>
      </c>
      <c r="T10">
        <v>10</v>
      </c>
      <c r="U10">
        <v>4</v>
      </c>
      <c r="V10">
        <v>113</v>
      </c>
      <c r="W10">
        <v>68</v>
      </c>
      <c r="X10">
        <v>10</v>
      </c>
      <c r="Y10">
        <v>35</v>
      </c>
      <c r="Z10">
        <v>21</v>
      </c>
      <c r="AA10">
        <v>11</v>
      </c>
      <c r="AB10">
        <v>6</v>
      </c>
      <c r="AC10">
        <v>4</v>
      </c>
      <c r="AD10">
        <v>80</v>
      </c>
      <c r="AE10">
        <v>23</v>
      </c>
      <c r="AF10">
        <v>47</v>
      </c>
      <c r="AG10">
        <v>10</v>
      </c>
    </row>
    <row r="11" spans="1:33">
      <c r="A11" t="s">
        <v>924</v>
      </c>
      <c r="B11">
        <v>543</v>
      </c>
      <c r="C11">
        <v>373</v>
      </c>
      <c r="D11">
        <v>132</v>
      </c>
      <c r="E11">
        <v>38</v>
      </c>
      <c r="F11">
        <v>469</v>
      </c>
      <c r="G11">
        <v>342</v>
      </c>
      <c r="H11">
        <v>97</v>
      </c>
      <c r="I11">
        <v>30</v>
      </c>
      <c r="J11">
        <v>58</v>
      </c>
      <c r="K11">
        <v>41</v>
      </c>
      <c r="L11">
        <v>17</v>
      </c>
      <c r="M11" t="s">
        <v>19</v>
      </c>
      <c r="N11">
        <v>68</v>
      </c>
      <c r="O11">
        <v>54</v>
      </c>
      <c r="P11">
        <v>11</v>
      </c>
      <c r="Q11">
        <v>3</v>
      </c>
      <c r="R11">
        <v>129</v>
      </c>
      <c r="S11">
        <v>101</v>
      </c>
      <c r="T11">
        <v>27</v>
      </c>
      <c r="U11">
        <v>1</v>
      </c>
      <c r="V11">
        <v>197</v>
      </c>
      <c r="W11">
        <v>131</v>
      </c>
      <c r="X11">
        <v>40</v>
      </c>
      <c r="Y11">
        <v>26</v>
      </c>
      <c r="Z11">
        <v>17</v>
      </c>
      <c r="AA11">
        <v>15</v>
      </c>
      <c r="AB11">
        <v>2</v>
      </c>
      <c r="AC11" t="s">
        <v>19</v>
      </c>
      <c r="AD11">
        <v>74</v>
      </c>
      <c r="AE11">
        <v>31</v>
      </c>
      <c r="AF11">
        <v>35</v>
      </c>
      <c r="AG11">
        <v>8</v>
      </c>
    </row>
    <row r="12" spans="1:33">
      <c r="A12" t="s">
        <v>923</v>
      </c>
      <c r="B12">
        <v>319</v>
      </c>
      <c r="C12">
        <v>194</v>
      </c>
      <c r="D12">
        <v>92</v>
      </c>
      <c r="E12">
        <v>33</v>
      </c>
      <c r="F12">
        <v>260</v>
      </c>
      <c r="G12">
        <v>167</v>
      </c>
      <c r="H12">
        <v>69</v>
      </c>
      <c r="I12">
        <v>24</v>
      </c>
      <c r="J12">
        <v>72</v>
      </c>
      <c r="K12">
        <v>34</v>
      </c>
      <c r="L12">
        <v>32</v>
      </c>
      <c r="M12">
        <v>6</v>
      </c>
      <c r="N12">
        <v>26</v>
      </c>
      <c r="O12">
        <v>22</v>
      </c>
      <c r="P12">
        <v>4</v>
      </c>
      <c r="Q12" t="s">
        <v>19</v>
      </c>
      <c r="R12">
        <v>55</v>
      </c>
      <c r="S12">
        <v>47</v>
      </c>
      <c r="T12">
        <v>6</v>
      </c>
      <c r="U12">
        <v>2</v>
      </c>
      <c r="V12">
        <v>95</v>
      </c>
      <c r="W12">
        <v>57</v>
      </c>
      <c r="X12">
        <v>23</v>
      </c>
      <c r="Y12">
        <v>15</v>
      </c>
      <c r="Z12">
        <v>12</v>
      </c>
      <c r="AA12">
        <v>7</v>
      </c>
      <c r="AB12">
        <v>4</v>
      </c>
      <c r="AC12">
        <v>1</v>
      </c>
      <c r="AD12">
        <v>59</v>
      </c>
      <c r="AE12">
        <v>27</v>
      </c>
      <c r="AF12">
        <v>23</v>
      </c>
      <c r="AG12">
        <v>9</v>
      </c>
    </row>
    <row r="13" spans="1:33">
      <c r="A13" t="s">
        <v>922</v>
      </c>
      <c r="B13">
        <v>369</v>
      </c>
      <c r="C13">
        <v>253</v>
      </c>
      <c r="D13">
        <v>96</v>
      </c>
      <c r="E13">
        <v>20</v>
      </c>
      <c r="F13">
        <v>298</v>
      </c>
      <c r="G13">
        <v>233</v>
      </c>
      <c r="H13">
        <v>52</v>
      </c>
      <c r="I13">
        <v>13</v>
      </c>
      <c r="J13">
        <v>66</v>
      </c>
      <c r="K13">
        <v>46</v>
      </c>
      <c r="L13">
        <v>19</v>
      </c>
      <c r="M13">
        <v>1</v>
      </c>
      <c r="N13">
        <v>27</v>
      </c>
      <c r="O13">
        <v>23</v>
      </c>
      <c r="P13">
        <v>3</v>
      </c>
      <c r="Q13">
        <v>1</v>
      </c>
      <c r="R13">
        <v>81</v>
      </c>
      <c r="S13">
        <v>75</v>
      </c>
      <c r="T13">
        <v>5</v>
      </c>
      <c r="U13">
        <v>1</v>
      </c>
      <c r="V13">
        <v>116</v>
      </c>
      <c r="W13">
        <v>85</v>
      </c>
      <c r="X13">
        <v>22</v>
      </c>
      <c r="Y13">
        <v>9</v>
      </c>
      <c r="Z13">
        <v>8</v>
      </c>
      <c r="AA13">
        <v>4</v>
      </c>
      <c r="AB13">
        <v>3</v>
      </c>
      <c r="AC13">
        <v>1</v>
      </c>
      <c r="AD13">
        <v>71</v>
      </c>
      <c r="AE13">
        <v>20</v>
      </c>
      <c r="AF13">
        <v>44</v>
      </c>
      <c r="AG13">
        <v>7</v>
      </c>
    </row>
    <row r="14" spans="1:33">
      <c r="A14" t="s">
        <v>921</v>
      </c>
      <c r="B14">
        <v>534</v>
      </c>
      <c r="C14">
        <v>408</v>
      </c>
      <c r="D14">
        <v>105</v>
      </c>
      <c r="E14">
        <v>21</v>
      </c>
      <c r="F14">
        <v>458</v>
      </c>
      <c r="G14">
        <v>391</v>
      </c>
      <c r="H14">
        <v>55</v>
      </c>
      <c r="I14">
        <v>12</v>
      </c>
      <c r="J14">
        <v>82</v>
      </c>
      <c r="K14">
        <v>66</v>
      </c>
      <c r="L14">
        <v>14</v>
      </c>
      <c r="M14">
        <v>2</v>
      </c>
      <c r="N14">
        <v>54</v>
      </c>
      <c r="O14">
        <v>46</v>
      </c>
      <c r="P14">
        <v>7</v>
      </c>
      <c r="Q14">
        <v>1</v>
      </c>
      <c r="R14">
        <v>130</v>
      </c>
      <c r="S14">
        <v>117</v>
      </c>
      <c r="T14">
        <v>13</v>
      </c>
      <c r="U14" t="s">
        <v>19</v>
      </c>
      <c r="V14">
        <v>168</v>
      </c>
      <c r="W14">
        <v>143</v>
      </c>
      <c r="X14">
        <v>17</v>
      </c>
      <c r="Y14">
        <v>8</v>
      </c>
      <c r="Z14">
        <v>24</v>
      </c>
      <c r="AA14">
        <v>19</v>
      </c>
      <c r="AB14">
        <v>4</v>
      </c>
      <c r="AC14">
        <v>1</v>
      </c>
      <c r="AD14">
        <v>76</v>
      </c>
      <c r="AE14">
        <v>17</v>
      </c>
      <c r="AF14">
        <v>50</v>
      </c>
      <c r="AG14">
        <v>9</v>
      </c>
    </row>
    <row r="15" spans="1:33">
      <c r="A15" t="s">
        <v>920</v>
      </c>
      <c r="B15">
        <v>449</v>
      </c>
      <c r="C15">
        <v>261</v>
      </c>
      <c r="D15">
        <v>99</v>
      </c>
      <c r="E15">
        <v>89</v>
      </c>
      <c r="F15">
        <v>350</v>
      </c>
      <c r="G15">
        <v>229</v>
      </c>
      <c r="H15">
        <v>56</v>
      </c>
      <c r="I15">
        <v>65</v>
      </c>
      <c r="J15">
        <v>79</v>
      </c>
      <c r="K15">
        <v>52</v>
      </c>
      <c r="L15">
        <v>23</v>
      </c>
      <c r="M15">
        <v>4</v>
      </c>
      <c r="N15">
        <v>35</v>
      </c>
      <c r="O15">
        <v>27</v>
      </c>
      <c r="P15">
        <v>4</v>
      </c>
      <c r="Q15">
        <v>4</v>
      </c>
      <c r="R15">
        <v>87</v>
      </c>
      <c r="S15">
        <v>69</v>
      </c>
      <c r="T15">
        <v>13</v>
      </c>
      <c r="U15">
        <v>5</v>
      </c>
      <c r="V15">
        <v>139</v>
      </c>
      <c r="W15">
        <v>75</v>
      </c>
      <c r="X15">
        <v>15</v>
      </c>
      <c r="Y15">
        <v>49</v>
      </c>
      <c r="Z15">
        <v>10</v>
      </c>
      <c r="AA15">
        <v>6</v>
      </c>
      <c r="AB15">
        <v>1</v>
      </c>
      <c r="AC15">
        <v>3</v>
      </c>
      <c r="AD15">
        <v>99</v>
      </c>
      <c r="AE15">
        <v>32</v>
      </c>
      <c r="AF15">
        <v>43</v>
      </c>
      <c r="AG15">
        <v>24</v>
      </c>
    </row>
    <row r="16" spans="1:33">
      <c r="A16" t="s">
        <v>919</v>
      </c>
      <c r="B16">
        <v>414</v>
      </c>
      <c r="C16">
        <v>310</v>
      </c>
      <c r="D16">
        <v>75</v>
      </c>
      <c r="E16">
        <v>29</v>
      </c>
      <c r="F16">
        <v>365</v>
      </c>
      <c r="G16">
        <v>288</v>
      </c>
      <c r="H16">
        <v>52</v>
      </c>
      <c r="I16">
        <v>25</v>
      </c>
      <c r="J16">
        <v>48</v>
      </c>
      <c r="K16">
        <v>44</v>
      </c>
      <c r="L16">
        <v>4</v>
      </c>
      <c r="M16" t="s">
        <v>19</v>
      </c>
      <c r="N16">
        <v>69</v>
      </c>
      <c r="O16">
        <v>53</v>
      </c>
      <c r="P16">
        <v>10</v>
      </c>
      <c r="Q16">
        <v>6</v>
      </c>
      <c r="R16">
        <v>102</v>
      </c>
      <c r="S16">
        <v>87</v>
      </c>
      <c r="T16">
        <v>12</v>
      </c>
      <c r="U16">
        <v>3</v>
      </c>
      <c r="V16">
        <v>131</v>
      </c>
      <c r="W16">
        <v>94</v>
      </c>
      <c r="X16">
        <v>24</v>
      </c>
      <c r="Y16">
        <v>13</v>
      </c>
      <c r="Z16">
        <v>15</v>
      </c>
      <c r="AA16">
        <v>10</v>
      </c>
      <c r="AB16">
        <v>2</v>
      </c>
      <c r="AC16">
        <v>3</v>
      </c>
      <c r="AD16">
        <v>49</v>
      </c>
      <c r="AE16">
        <v>22</v>
      </c>
      <c r="AF16">
        <v>23</v>
      </c>
      <c r="AG16">
        <v>4</v>
      </c>
    </row>
    <row r="17" spans="1:33">
      <c r="A17" t="s">
        <v>918</v>
      </c>
      <c r="B17">
        <v>517</v>
      </c>
      <c r="C17">
        <v>331</v>
      </c>
      <c r="D17">
        <v>133</v>
      </c>
      <c r="E17">
        <v>53</v>
      </c>
      <c r="F17">
        <v>440</v>
      </c>
      <c r="G17">
        <v>300</v>
      </c>
      <c r="H17">
        <v>97</v>
      </c>
      <c r="I17">
        <v>43</v>
      </c>
      <c r="J17">
        <v>95</v>
      </c>
      <c r="K17">
        <v>69</v>
      </c>
      <c r="L17">
        <v>21</v>
      </c>
      <c r="M17">
        <v>5</v>
      </c>
      <c r="N17">
        <v>43</v>
      </c>
      <c r="O17">
        <v>30</v>
      </c>
      <c r="P17">
        <v>7</v>
      </c>
      <c r="Q17">
        <v>6</v>
      </c>
      <c r="R17">
        <v>123</v>
      </c>
      <c r="S17">
        <v>90</v>
      </c>
      <c r="T17">
        <v>28</v>
      </c>
      <c r="U17">
        <v>5</v>
      </c>
      <c r="V17">
        <v>167</v>
      </c>
      <c r="W17">
        <v>106</v>
      </c>
      <c r="X17">
        <v>36</v>
      </c>
      <c r="Y17">
        <v>25</v>
      </c>
      <c r="Z17">
        <v>12</v>
      </c>
      <c r="AA17">
        <v>5</v>
      </c>
      <c r="AB17">
        <v>5</v>
      </c>
      <c r="AC17">
        <v>2</v>
      </c>
      <c r="AD17">
        <v>77</v>
      </c>
      <c r="AE17">
        <v>31</v>
      </c>
      <c r="AF17">
        <v>36</v>
      </c>
      <c r="AG17">
        <v>10</v>
      </c>
    </row>
    <row r="18" spans="1:33">
      <c r="A18" t="s">
        <v>917</v>
      </c>
      <c r="B18">
        <v>1338</v>
      </c>
      <c r="C18">
        <v>915</v>
      </c>
      <c r="D18">
        <v>279</v>
      </c>
      <c r="E18">
        <v>144</v>
      </c>
      <c r="F18">
        <v>1138</v>
      </c>
      <c r="G18">
        <v>879</v>
      </c>
      <c r="H18">
        <v>172</v>
      </c>
      <c r="I18">
        <v>87</v>
      </c>
      <c r="J18">
        <v>130</v>
      </c>
      <c r="K18">
        <v>103</v>
      </c>
      <c r="L18">
        <v>21</v>
      </c>
      <c r="M18">
        <v>6</v>
      </c>
      <c r="N18">
        <v>207</v>
      </c>
      <c r="O18">
        <v>171</v>
      </c>
      <c r="P18">
        <v>29</v>
      </c>
      <c r="Q18">
        <v>7</v>
      </c>
      <c r="R18">
        <v>355</v>
      </c>
      <c r="S18">
        <v>305</v>
      </c>
      <c r="T18">
        <v>41</v>
      </c>
      <c r="U18">
        <v>9</v>
      </c>
      <c r="V18">
        <v>426</v>
      </c>
      <c r="W18">
        <v>287</v>
      </c>
      <c r="X18">
        <v>79</v>
      </c>
      <c r="Y18">
        <v>60</v>
      </c>
      <c r="Z18">
        <v>20</v>
      </c>
      <c r="AA18">
        <v>13</v>
      </c>
      <c r="AB18">
        <v>2</v>
      </c>
      <c r="AC18">
        <v>5</v>
      </c>
      <c r="AD18">
        <v>200</v>
      </c>
      <c r="AE18">
        <v>36</v>
      </c>
      <c r="AF18">
        <v>107</v>
      </c>
      <c r="AG18">
        <v>57</v>
      </c>
    </row>
    <row r="19" spans="1:33">
      <c r="A19" t="s">
        <v>916</v>
      </c>
      <c r="B19">
        <v>936</v>
      </c>
      <c r="C19">
        <v>609</v>
      </c>
      <c r="D19">
        <v>154</v>
      </c>
      <c r="E19">
        <v>173</v>
      </c>
      <c r="F19">
        <v>786</v>
      </c>
      <c r="G19">
        <v>541</v>
      </c>
      <c r="H19">
        <v>109</v>
      </c>
      <c r="I19">
        <v>136</v>
      </c>
      <c r="J19">
        <v>127</v>
      </c>
      <c r="K19">
        <v>110</v>
      </c>
      <c r="L19">
        <v>14</v>
      </c>
      <c r="M19">
        <v>3</v>
      </c>
      <c r="N19">
        <v>97</v>
      </c>
      <c r="O19">
        <v>65</v>
      </c>
      <c r="P19">
        <v>16</v>
      </c>
      <c r="Q19">
        <v>16</v>
      </c>
      <c r="R19">
        <v>223</v>
      </c>
      <c r="S19">
        <v>173</v>
      </c>
      <c r="T19">
        <v>41</v>
      </c>
      <c r="U19">
        <v>9</v>
      </c>
      <c r="V19">
        <v>313</v>
      </c>
      <c r="W19">
        <v>179</v>
      </c>
      <c r="X19">
        <v>35</v>
      </c>
      <c r="Y19">
        <v>99</v>
      </c>
      <c r="Z19">
        <v>26</v>
      </c>
      <c r="AA19">
        <v>14</v>
      </c>
      <c r="AB19">
        <v>3</v>
      </c>
      <c r="AC19">
        <v>9</v>
      </c>
      <c r="AD19">
        <v>150</v>
      </c>
      <c r="AE19">
        <v>68</v>
      </c>
      <c r="AF19">
        <v>45</v>
      </c>
      <c r="AG19">
        <v>37</v>
      </c>
    </row>
    <row r="20" spans="1:33">
      <c r="A20" t="s">
        <v>915</v>
      </c>
      <c r="B20">
        <v>2674</v>
      </c>
      <c r="C20">
        <v>1720</v>
      </c>
      <c r="D20">
        <v>590</v>
      </c>
      <c r="E20">
        <v>364</v>
      </c>
      <c r="F20">
        <v>2350</v>
      </c>
      <c r="G20">
        <v>1612</v>
      </c>
      <c r="H20">
        <v>461</v>
      </c>
      <c r="I20">
        <v>277</v>
      </c>
      <c r="J20">
        <v>138</v>
      </c>
      <c r="K20">
        <v>99</v>
      </c>
      <c r="L20">
        <v>31</v>
      </c>
      <c r="M20">
        <v>8</v>
      </c>
      <c r="N20">
        <v>351</v>
      </c>
      <c r="O20">
        <v>254</v>
      </c>
      <c r="P20">
        <v>69</v>
      </c>
      <c r="Q20">
        <v>28</v>
      </c>
      <c r="R20">
        <v>797</v>
      </c>
      <c r="S20">
        <v>585</v>
      </c>
      <c r="T20">
        <v>167</v>
      </c>
      <c r="U20">
        <v>45</v>
      </c>
      <c r="V20">
        <v>950</v>
      </c>
      <c r="W20">
        <v>612</v>
      </c>
      <c r="X20">
        <v>172</v>
      </c>
      <c r="Y20">
        <v>166</v>
      </c>
      <c r="Z20">
        <v>114</v>
      </c>
      <c r="AA20">
        <v>62</v>
      </c>
      <c r="AB20">
        <v>22</v>
      </c>
      <c r="AC20">
        <v>30</v>
      </c>
      <c r="AD20">
        <v>324</v>
      </c>
      <c r="AE20">
        <v>108</v>
      </c>
      <c r="AF20">
        <v>129</v>
      </c>
      <c r="AG20">
        <v>87</v>
      </c>
    </row>
    <row r="21" spans="1:33">
      <c r="A21" t="s">
        <v>914</v>
      </c>
      <c r="B21">
        <v>1616</v>
      </c>
      <c r="C21">
        <v>844</v>
      </c>
      <c r="D21">
        <v>507</v>
      </c>
      <c r="E21">
        <v>265</v>
      </c>
      <c r="F21">
        <v>1358</v>
      </c>
      <c r="G21">
        <v>817</v>
      </c>
      <c r="H21">
        <v>367</v>
      </c>
      <c r="I21">
        <v>174</v>
      </c>
      <c r="J21">
        <v>113</v>
      </c>
      <c r="K21">
        <v>73</v>
      </c>
      <c r="L21">
        <v>32</v>
      </c>
      <c r="M21">
        <v>8</v>
      </c>
      <c r="N21">
        <v>238</v>
      </c>
      <c r="O21">
        <v>155</v>
      </c>
      <c r="P21">
        <v>62</v>
      </c>
      <c r="Q21">
        <v>21</v>
      </c>
      <c r="R21">
        <v>424</v>
      </c>
      <c r="S21">
        <v>280</v>
      </c>
      <c r="T21">
        <v>110</v>
      </c>
      <c r="U21">
        <v>34</v>
      </c>
      <c r="V21">
        <v>532</v>
      </c>
      <c r="W21">
        <v>287</v>
      </c>
      <c r="X21">
        <v>144</v>
      </c>
      <c r="Y21">
        <v>101</v>
      </c>
      <c r="Z21">
        <v>51</v>
      </c>
      <c r="AA21">
        <v>22</v>
      </c>
      <c r="AB21">
        <v>19</v>
      </c>
      <c r="AC21">
        <v>10</v>
      </c>
      <c r="AD21">
        <v>258</v>
      </c>
      <c r="AE21">
        <v>27</v>
      </c>
      <c r="AF21">
        <v>140</v>
      </c>
      <c r="AG21">
        <v>91</v>
      </c>
    </row>
    <row r="22" spans="1:33">
      <c r="A22" t="s">
        <v>913</v>
      </c>
      <c r="B22">
        <v>580</v>
      </c>
      <c r="C22">
        <v>441</v>
      </c>
      <c r="D22">
        <v>97</v>
      </c>
      <c r="E22">
        <v>42</v>
      </c>
      <c r="F22">
        <v>510</v>
      </c>
      <c r="G22">
        <v>415</v>
      </c>
      <c r="H22">
        <v>70</v>
      </c>
      <c r="I22">
        <v>25</v>
      </c>
      <c r="J22">
        <v>88</v>
      </c>
      <c r="K22">
        <v>69</v>
      </c>
      <c r="L22">
        <v>19</v>
      </c>
      <c r="M22" t="s">
        <v>19</v>
      </c>
      <c r="N22">
        <v>63</v>
      </c>
      <c r="O22">
        <v>54</v>
      </c>
      <c r="P22">
        <v>6</v>
      </c>
      <c r="Q22">
        <v>3</v>
      </c>
      <c r="R22">
        <v>156</v>
      </c>
      <c r="S22">
        <v>138</v>
      </c>
      <c r="T22">
        <v>14</v>
      </c>
      <c r="U22">
        <v>4</v>
      </c>
      <c r="V22">
        <v>184</v>
      </c>
      <c r="W22">
        <v>141</v>
      </c>
      <c r="X22">
        <v>27</v>
      </c>
      <c r="Y22">
        <v>16</v>
      </c>
      <c r="Z22">
        <v>19</v>
      </c>
      <c r="AA22">
        <v>13</v>
      </c>
      <c r="AB22">
        <v>4</v>
      </c>
      <c r="AC22">
        <v>2</v>
      </c>
      <c r="AD22">
        <v>70</v>
      </c>
      <c r="AE22">
        <v>26</v>
      </c>
      <c r="AF22">
        <v>27</v>
      </c>
      <c r="AG22">
        <v>17</v>
      </c>
    </row>
    <row r="23" spans="1:33">
      <c r="A23" t="s">
        <v>912</v>
      </c>
      <c r="B23">
        <v>382</v>
      </c>
      <c r="C23">
        <v>266</v>
      </c>
      <c r="D23">
        <v>76</v>
      </c>
      <c r="E23">
        <v>40</v>
      </c>
      <c r="F23">
        <v>343</v>
      </c>
      <c r="G23">
        <v>254</v>
      </c>
      <c r="H23">
        <v>52</v>
      </c>
      <c r="I23">
        <v>37</v>
      </c>
      <c r="J23">
        <v>57</v>
      </c>
      <c r="K23">
        <v>37</v>
      </c>
      <c r="L23">
        <v>13</v>
      </c>
      <c r="M23">
        <v>7</v>
      </c>
      <c r="N23">
        <v>47</v>
      </c>
      <c r="O23">
        <v>34</v>
      </c>
      <c r="P23">
        <v>5</v>
      </c>
      <c r="Q23">
        <v>8</v>
      </c>
      <c r="R23">
        <v>101</v>
      </c>
      <c r="S23">
        <v>87</v>
      </c>
      <c r="T23">
        <v>12</v>
      </c>
      <c r="U23">
        <v>2</v>
      </c>
      <c r="V23">
        <v>134</v>
      </c>
      <c r="W23">
        <v>94</v>
      </c>
      <c r="X23">
        <v>20</v>
      </c>
      <c r="Y23">
        <v>20</v>
      </c>
      <c r="Z23">
        <v>4</v>
      </c>
      <c r="AA23">
        <v>2</v>
      </c>
      <c r="AB23">
        <v>2</v>
      </c>
      <c r="AC23" t="s">
        <v>19</v>
      </c>
      <c r="AD23">
        <v>39</v>
      </c>
      <c r="AE23">
        <v>12</v>
      </c>
      <c r="AF23">
        <v>24</v>
      </c>
      <c r="AG23">
        <v>3</v>
      </c>
    </row>
    <row r="24" spans="1:33">
      <c r="A24" t="s">
        <v>911</v>
      </c>
      <c r="B24">
        <v>296</v>
      </c>
      <c r="C24">
        <v>193</v>
      </c>
      <c r="D24">
        <v>82</v>
      </c>
      <c r="E24">
        <v>21</v>
      </c>
      <c r="F24">
        <v>254</v>
      </c>
      <c r="G24">
        <v>179</v>
      </c>
      <c r="H24">
        <v>62</v>
      </c>
      <c r="I24">
        <v>13</v>
      </c>
      <c r="J24">
        <v>59</v>
      </c>
      <c r="K24">
        <v>41</v>
      </c>
      <c r="L24">
        <v>17</v>
      </c>
      <c r="M24">
        <v>1</v>
      </c>
      <c r="N24">
        <v>27</v>
      </c>
      <c r="O24">
        <v>20</v>
      </c>
      <c r="P24">
        <v>4</v>
      </c>
      <c r="Q24">
        <v>3</v>
      </c>
      <c r="R24">
        <v>67</v>
      </c>
      <c r="S24">
        <v>44</v>
      </c>
      <c r="T24">
        <v>21</v>
      </c>
      <c r="U24">
        <v>2</v>
      </c>
      <c r="V24">
        <v>95</v>
      </c>
      <c r="W24">
        <v>69</v>
      </c>
      <c r="X24">
        <v>19</v>
      </c>
      <c r="Y24">
        <v>7</v>
      </c>
      <c r="Z24">
        <v>6</v>
      </c>
      <c r="AA24">
        <v>5</v>
      </c>
      <c r="AB24">
        <v>1</v>
      </c>
      <c r="AC24" t="s">
        <v>19</v>
      </c>
      <c r="AD24">
        <v>42</v>
      </c>
      <c r="AE24">
        <v>14</v>
      </c>
      <c r="AF24">
        <v>20</v>
      </c>
      <c r="AG24">
        <v>8</v>
      </c>
    </row>
    <row r="25" spans="1:33">
      <c r="A25" t="s">
        <v>910</v>
      </c>
      <c r="B25">
        <v>218</v>
      </c>
      <c r="C25">
        <v>124</v>
      </c>
      <c r="D25">
        <v>86</v>
      </c>
      <c r="E25">
        <v>8</v>
      </c>
      <c r="F25">
        <v>174</v>
      </c>
      <c r="G25">
        <v>106</v>
      </c>
      <c r="H25">
        <v>61</v>
      </c>
      <c r="I25">
        <v>7</v>
      </c>
      <c r="J25">
        <v>38</v>
      </c>
      <c r="K25">
        <v>19</v>
      </c>
      <c r="L25">
        <v>19</v>
      </c>
      <c r="M25" t="s">
        <v>19</v>
      </c>
      <c r="N25">
        <v>20</v>
      </c>
      <c r="O25">
        <v>14</v>
      </c>
      <c r="P25">
        <v>4</v>
      </c>
      <c r="Q25">
        <v>2</v>
      </c>
      <c r="R25">
        <v>49</v>
      </c>
      <c r="S25">
        <v>34</v>
      </c>
      <c r="T25">
        <v>15</v>
      </c>
      <c r="U25" t="s">
        <v>19</v>
      </c>
      <c r="V25">
        <v>67</v>
      </c>
      <c r="W25">
        <v>39</v>
      </c>
      <c r="X25">
        <v>23</v>
      </c>
      <c r="Y25">
        <v>5</v>
      </c>
      <c r="Z25" t="s">
        <v>19</v>
      </c>
      <c r="AA25" t="s">
        <v>19</v>
      </c>
      <c r="AB25" t="s">
        <v>19</v>
      </c>
      <c r="AC25" t="s">
        <v>19</v>
      </c>
      <c r="AD25">
        <v>44</v>
      </c>
      <c r="AE25">
        <v>18</v>
      </c>
      <c r="AF25">
        <v>25</v>
      </c>
      <c r="AG25">
        <v>1</v>
      </c>
    </row>
    <row r="26" spans="1:33">
      <c r="A26" t="s">
        <v>909</v>
      </c>
      <c r="B26">
        <v>234</v>
      </c>
      <c r="C26">
        <v>148</v>
      </c>
      <c r="D26">
        <v>62</v>
      </c>
      <c r="E26">
        <v>24</v>
      </c>
      <c r="F26">
        <v>189</v>
      </c>
      <c r="G26">
        <v>126</v>
      </c>
      <c r="H26">
        <v>43</v>
      </c>
      <c r="I26">
        <v>20</v>
      </c>
      <c r="J26">
        <v>75</v>
      </c>
      <c r="K26">
        <v>52</v>
      </c>
      <c r="L26">
        <v>21</v>
      </c>
      <c r="M26">
        <v>2</v>
      </c>
      <c r="N26">
        <v>8</v>
      </c>
      <c r="O26">
        <v>4</v>
      </c>
      <c r="P26">
        <v>2</v>
      </c>
      <c r="Q26">
        <v>2</v>
      </c>
      <c r="R26">
        <v>46</v>
      </c>
      <c r="S26">
        <v>36</v>
      </c>
      <c r="T26">
        <v>8</v>
      </c>
      <c r="U26">
        <v>2</v>
      </c>
      <c r="V26">
        <v>56</v>
      </c>
      <c r="W26">
        <v>33</v>
      </c>
      <c r="X26">
        <v>9</v>
      </c>
      <c r="Y26">
        <v>14</v>
      </c>
      <c r="Z26">
        <v>4</v>
      </c>
      <c r="AA26">
        <v>1</v>
      </c>
      <c r="AB26">
        <v>3</v>
      </c>
      <c r="AC26" t="s">
        <v>19</v>
      </c>
      <c r="AD26">
        <v>45</v>
      </c>
      <c r="AE26">
        <v>22</v>
      </c>
      <c r="AF26">
        <v>19</v>
      </c>
      <c r="AG26">
        <v>4</v>
      </c>
    </row>
    <row r="27" spans="1:33">
      <c r="A27" t="s">
        <v>908</v>
      </c>
      <c r="B27">
        <v>617</v>
      </c>
      <c r="C27">
        <v>398</v>
      </c>
      <c r="D27">
        <v>156</v>
      </c>
      <c r="E27">
        <v>63</v>
      </c>
      <c r="F27">
        <v>501</v>
      </c>
      <c r="G27">
        <v>358</v>
      </c>
      <c r="H27">
        <v>97</v>
      </c>
      <c r="I27">
        <v>46</v>
      </c>
      <c r="J27">
        <v>126</v>
      </c>
      <c r="K27">
        <v>82</v>
      </c>
      <c r="L27">
        <v>36</v>
      </c>
      <c r="M27">
        <v>8</v>
      </c>
      <c r="N27">
        <v>68</v>
      </c>
      <c r="O27">
        <v>48</v>
      </c>
      <c r="P27">
        <v>6</v>
      </c>
      <c r="Q27">
        <v>14</v>
      </c>
      <c r="R27">
        <v>108</v>
      </c>
      <c r="S27">
        <v>90</v>
      </c>
      <c r="T27">
        <v>16</v>
      </c>
      <c r="U27">
        <v>2</v>
      </c>
      <c r="V27">
        <v>177</v>
      </c>
      <c r="W27">
        <v>129</v>
      </c>
      <c r="X27">
        <v>29</v>
      </c>
      <c r="Y27">
        <v>19</v>
      </c>
      <c r="Z27">
        <v>22</v>
      </c>
      <c r="AA27">
        <v>9</v>
      </c>
      <c r="AB27">
        <v>10</v>
      </c>
      <c r="AC27">
        <v>3</v>
      </c>
      <c r="AD27">
        <v>116</v>
      </c>
      <c r="AE27">
        <v>40</v>
      </c>
      <c r="AF27">
        <v>59</v>
      </c>
      <c r="AG27">
        <v>17</v>
      </c>
    </row>
    <row r="28" spans="1:33">
      <c r="A28" t="s">
        <v>907</v>
      </c>
      <c r="B28">
        <v>477</v>
      </c>
      <c r="C28">
        <v>302</v>
      </c>
      <c r="D28">
        <v>82</v>
      </c>
      <c r="E28">
        <v>93</v>
      </c>
      <c r="F28">
        <v>421</v>
      </c>
      <c r="G28">
        <v>280</v>
      </c>
      <c r="H28">
        <v>57</v>
      </c>
      <c r="I28">
        <v>84</v>
      </c>
      <c r="J28">
        <v>76</v>
      </c>
      <c r="K28">
        <v>59</v>
      </c>
      <c r="L28">
        <v>17</v>
      </c>
      <c r="M28" t="s">
        <v>19</v>
      </c>
      <c r="N28">
        <v>57</v>
      </c>
      <c r="O28">
        <v>39</v>
      </c>
      <c r="P28">
        <v>5</v>
      </c>
      <c r="Q28">
        <v>13</v>
      </c>
      <c r="R28">
        <v>110</v>
      </c>
      <c r="S28">
        <v>84</v>
      </c>
      <c r="T28">
        <v>18</v>
      </c>
      <c r="U28">
        <v>8</v>
      </c>
      <c r="V28">
        <v>172</v>
      </c>
      <c r="W28">
        <v>95</v>
      </c>
      <c r="X28">
        <v>17</v>
      </c>
      <c r="Y28">
        <v>60</v>
      </c>
      <c r="Z28">
        <v>6</v>
      </c>
      <c r="AA28">
        <v>3</v>
      </c>
      <c r="AB28" t="s">
        <v>19</v>
      </c>
      <c r="AC28">
        <v>3</v>
      </c>
      <c r="AD28">
        <v>56</v>
      </c>
      <c r="AE28">
        <v>22</v>
      </c>
      <c r="AF28">
        <v>25</v>
      </c>
      <c r="AG28">
        <v>9</v>
      </c>
    </row>
    <row r="29" spans="1:33">
      <c r="A29" t="s">
        <v>906</v>
      </c>
      <c r="B29">
        <v>736</v>
      </c>
      <c r="C29">
        <v>565</v>
      </c>
      <c r="D29">
        <v>103</v>
      </c>
      <c r="E29">
        <v>68</v>
      </c>
      <c r="F29">
        <v>650</v>
      </c>
      <c r="G29">
        <v>526</v>
      </c>
      <c r="H29">
        <v>74</v>
      </c>
      <c r="I29">
        <v>50</v>
      </c>
      <c r="J29">
        <v>79</v>
      </c>
      <c r="K29">
        <v>62</v>
      </c>
      <c r="L29">
        <v>12</v>
      </c>
      <c r="M29">
        <v>5</v>
      </c>
      <c r="N29">
        <v>98</v>
      </c>
      <c r="O29">
        <v>81</v>
      </c>
      <c r="P29">
        <v>10</v>
      </c>
      <c r="Q29">
        <v>7</v>
      </c>
      <c r="R29">
        <v>208</v>
      </c>
      <c r="S29">
        <v>178</v>
      </c>
      <c r="T29">
        <v>22</v>
      </c>
      <c r="U29">
        <v>8</v>
      </c>
      <c r="V29">
        <v>249</v>
      </c>
      <c r="W29">
        <v>194</v>
      </c>
      <c r="X29">
        <v>28</v>
      </c>
      <c r="Y29">
        <v>27</v>
      </c>
      <c r="Z29">
        <v>16</v>
      </c>
      <c r="AA29">
        <v>11</v>
      </c>
      <c r="AB29">
        <v>2</v>
      </c>
      <c r="AC29">
        <v>3</v>
      </c>
      <c r="AD29">
        <v>86</v>
      </c>
      <c r="AE29">
        <v>39</v>
      </c>
      <c r="AF29">
        <v>29</v>
      </c>
      <c r="AG29">
        <v>18</v>
      </c>
    </row>
    <row r="30" spans="1:33">
      <c r="A30" t="s">
        <v>905</v>
      </c>
      <c r="B30">
        <v>1585</v>
      </c>
      <c r="C30">
        <v>924</v>
      </c>
      <c r="D30">
        <v>376</v>
      </c>
      <c r="E30">
        <v>285</v>
      </c>
      <c r="F30">
        <v>1374</v>
      </c>
      <c r="G30">
        <v>869</v>
      </c>
      <c r="H30">
        <v>288</v>
      </c>
      <c r="I30">
        <v>217</v>
      </c>
      <c r="J30">
        <v>190</v>
      </c>
      <c r="K30">
        <v>129</v>
      </c>
      <c r="L30">
        <v>45</v>
      </c>
      <c r="M30">
        <v>16</v>
      </c>
      <c r="N30">
        <v>200</v>
      </c>
      <c r="O30">
        <v>126</v>
      </c>
      <c r="P30">
        <v>46</v>
      </c>
      <c r="Q30">
        <v>28</v>
      </c>
      <c r="R30">
        <v>438</v>
      </c>
      <c r="S30">
        <v>298</v>
      </c>
      <c r="T30">
        <v>98</v>
      </c>
      <c r="U30">
        <v>42</v>
      </c>
      <c r="V30">
        <v>518</v>
      </c>
      <c r="W30">
        <v>297</v>
      </c>
      <c r="X30">
        <v>95</v>
      </c>
      <c r="Y30">
        <v>126</v>
      </c>
      <c r="Z30">
        <v>28</v>
      </c>
      <c r="AA30">
        <v>19</v>
      </c>
      <c r="AB30">
        <v>4</v>
      </c>
      <c r="AC30">
        <v>5</v>
      </c>
      <c r="AD30">
        <v>211</v>
      </c>
      <c r="AE30">
        <v>55</v>
      </c>
      <c r="AF30">
        <v>88</v>
      </c>
      <c r="AG30">
        <v>68</v>
      </c>
    </row>
    <row r="31" spans="1:33">
      <c r="A31" t="s">
        <v>904</v>
      </c>
      <c r="B31">
        <v>404</v>
      </c>
      <c r="C31">
        <v>277</v>
      </c>
      <c r="D31">
        <v>81</v>
      </c>
      <c r="E31">
        <v>46</v>
      </c>
      <c r="F31">
        <v>336</v>
      </c>
      <c r="G31">
        <v>251</v>
      </c>
      <c r="H31">
        <v>51</v>
      </c>
      <c r="I31">
        <v>34</v>
      </c>
      <c r="J31">
        <v>57</v>
      </c>
      <c r="K31">
        <v>43</v>
      </c>
      <c r="L31">
        <v>11</v>
      </c>
      <c r="M31">
        <v>3</v>
      </c>
      <c r="N31">
        <v>27</v>
      </c>
      <c r="O31">
        <v>18</v>
      </c>
      <c r="P31">
        <v>5</v>
      </c>
      <c r="Q31">
        <v>4</v>
      </c>
      <c r="R31">
        <v>87</v>
      </c>
      <c r="S31">
        <v>71</v>
      </c>
      <c r="T31">
        <v>13</v>
      </c>
      <c r="U31">
        <v>3</v>
      </c>
      <c r="V31">
        <v>152</v>
      </c>
      <c r="W31">
        <v>108</v>
      </c>
      <c r="X31">
        <v>22</v>
      </c>
      <c r="Y31">
        <v>22</v>
      </c>
      <c r="Z31">
        <v>13</v>
      </c>
      <c r="AA31">
        <v>11</v>
      </c>
      <c r="AB31" t="s">
        <v>19</v>
      </c>
      <c r="AC31">
        <v>2</v>
      </c>
      <c r="AD31">
        <v>68</v>
      </c>
      <c r="AE31">
        <v>26</v>
      </c>
      <c r="AF31">
        <v>30</v>
      </c>
      <c r="AG31">
        <v>12</v>
      </c>
    </row>
    <row r="32" spans="1:33">
      <c r="A32" t="s">
        <v>903</v>
      </c>
      <c r="B32">
        <v>292</v>
      </c>
      <c r="C32">
        <v>162</v>
      </c>
      <c r="D32">
        <v>115</v>
      </c>
      <c r="E32">
        <v>15</v>
      </c>
      <c r="F32">
        <v>248</v>
      </c>
      <c r="G32">
        <v>145</v>
      </c>
      <c r="H32">
        <v>90</v>
      </c>
      <c r="I32">
        <v>13</v>
      </c>
      <c r="J32">
        <v>80</v>
      </c>
      <c r="K32">
        <v>26</v>
      </c>
      <c r="L32">
        <v>51</v>
      </c>
      <c r="M32">
        <v>3</v>
      </c>
      <c r="N32">
        <v>16</v>
      </c>
      <c r="O32">
        <v>11</v>
      </c>
      <c r="P32">
        <v>3</v>
      </c>
      <c r="Q32">
        <v>2</v>
      </c>
      <c r="R32">
        <v>55</v>
      </c>
      <c r="S32">
        <v>35</v>
      </c>
      <c r="T32">
        <v>18</v>
      </c>
      <c r="U32">
        <v>2</v>
      </c>
      <c r="V32">
        <v>92</v>
      </c>
      <c r="W32">
        <v>69</v>
      </c>
      <c r="X32">
        <v>17</v>
      </c>
      <c r="Y32">
        <v>6</v>
      </c>
      <c r="Z32">
        <v>5</v>
      </c>
      <c r="AA32">
        <v>4</v>
      </c>
      <c r="AB32">
        <v>1</v>
      </c>
      <c r="AC32" t="s">
        <v>19</v>
      </c>
      <c r="AD32">
        <v>44</v>
      </c>
      <c r="AE32">
        <v>17</v>
      </c>
      <c r="AF32">
        <v>25</v>
      </c>
      <c r="AG32">
        <v>2</v>
      </c>
    </row>
    <row r="33" spans="1:33">
      <c r="A33" t="s">
        <v>902</v>
      </c>
      <c r="B33">
        <v>678</v>
      </c>
      <c r="C33">
        <v>461</v>
      </c>
      <c r="D33">
        <v>126</v>
      </c>
      <c r="E33">
        <v>91</v>
      </c>
      <c r="F33">
        <v>600</v>
      </c>
      <c r="G33">
        <v>437</v>
      </c>
      <c r="H33">
        <v>88</v>
      </c>
      <c r="I33">
        <v>75</v>
      </c>
      <c r="J33">
        <v>73</v>
      </c>
      <c r="K33">
        <v>54</v>
      </c>
      <c r="L33">
        <v>16</v>
      </c>
      <c r="M33">
        <v>3</v>
      </c>
      <c r="N33">
        <v>68</v>
      </c>
      <c r="O33">
        <v>49</v>
      </c>
      <c r="P33">
        <v>12</v>
      </c>
      <c r="Q33">
        <v>7</v>
      </c>
      <c r="R33">
        <v>159</v>
      </c>
      <c r="S33">
        <v>130</v>
      </c>
      <c r="T33">
        <v>22</v>
      </c>
      <c r="U33">
        <v>7</v>
      </c>
      <c r="V33">
        <v>274</v>
      </c>
      <c r="W33">
        <v>185</v>
      </c>
      <c r="X33">
        <v>34</v>
      </c>
      <c r="Y33">
        <v>55</v>
      </c>
      <c r="Z33">
        <v>26</v>
      </c>
      <c r="AA33">
        <v>19</v>
      </c>
      <c r="AB33">
        <v>4</v>
      </c>
      <c r="AC33">
        <v>3</v>
      </c>
      <c r="AD33">
        <v>78</v>
      </c>
      <c r="AE33">
        <v>24</v>
      </c>
      <c r="AF33">
        <v>38</v>
      </c>
      <c r="AG33">
        <v>16</v>
      </c>
    </row>
    <row r="34" spans="1:33">
      <c r="A34" t="s">
        <v>901</v>
      </c>
      <c r="B34">
        <v>1553</v>
      </c>
      <c r="C34">
        <v>1107</v>
      </c>
      <c r="D34">
        <v>266</v>
      </c>
      <c r="E34">
        <v>180</v>
      </c>
      <c r="F34">
        <v>1317</v>
      </c>
      <c r="G34">
        <v>1024</v>
      </c>
      <c r="H34">
        <v>181</v>
      </c>
      <c r="I34">
        <v>112</v>
      </c>
      <c r="J34">
        <v>117</v>
      </c>
      <c r="K34">
        <v>99</v>
      </c>
      <c r="L34">
        <v>13</v>
      </c>
      <c r="M34">
        <v>5</v>
      </c>
      <c r="N34">
        <v>176</v>
      </c>
      <c r="O34">
        <v>141</v>
      </c>
      <c r="P34">
        <v>23</v>
      </c>
      <c r="Q34">
        <v>12</v>
      </c>
      <c r="R34">
        <v>385</v>
      </c>
      <c r="S34">
        <v>311</v>
      </c>
      <c r="T34">
        <v>61</v>
      </c>
      <c r="U34">
        <v>13</v>
      </c>
      <c r="V34">
        <v>603</v>
      </c>
      <c r="W34">
        <v>446</v>
      </c>
      <c r="X34">
        <v>77</v>
      </c>
      <c r="Y34">
        <v>80</v>
      </c>
      <c r="Z34">
        <v>36</v>
      </c>
      <c r="AA34">
        <v>27</v>
      </c>
      <c r="AB34">
        <v>7</v>
      </c>
      <c r="AC34">
        <v>2</v>
      </c>
      <c r="AD34">
        <v>236</v>
      </c>
      <c r="AE34">
        <v>83</v>
      </c>
      <c r="AF34">
        <v>85</v>
      </c>
      <c r="AG34">
        <v>68</v>
      </c>
    </row>
    <row r="35" spans="1:33">
      <c r="A35" t="s">
        <v>900</v>
      </c>
      <c r="B35">
        <v>1298</v>
      </c>
      <c r="C35">
        <v>831</v>
      </c>
      <c r="D35">
        <v>307</v>
      </c>
      <c r="E35">
        <v>160</v>
      </c>
      <c r="F35">
        <v>1128</v>
      </c>
      <c r="G35">
        <v>777</v>
      </c>
      <c r="H35">
        <v>237</v>
      </c>
      <c r="I35">
        <v>114</v>
      </c>
      <c r="J35">
        <v>116</v>
      </c>
      <c r="K35">
        <v>83</v>
      </c>
      <c r="L35">
        <v>31</v>
      </c>
      <c r="M35">
        <v>2</v>
      </c>
      <c r="N35">
        <v>135</v>
      </c>
      <c r="O35">
        <v>94</v>
      </c>
      <c r="P35">
        <v>29</v>
      </c>
      <c r="Q35">
        <v>12</v>
      </c>
      <c r="R35">
        <v>303</v>
      </c>
      <c r="S35">
        <v>218</v>
      </c>
      <c r="T35">
        <v>75</v>
      </c>
      <c r="U35">
        <v>10</v>
      </c>
      <c r="V35">
        <v>536</v>
      </c>
      <c r="W35">
        <v>363</v>
      </c>
      <c r="X35">
        <v>96</v>
      </c>
      <c r="Y35">
        <v>77</v>
      </c>
      <c r="Z35">
        <v>38</v>
      </c>
      <c r="AA35">
        <v>19</v>
      </c>
      <c r="AB35">
        <v>6</v>
      </c>
      <c r="AC35">
        <v>13</v>
      </c>
      <c r="AD35">
        <v>170</v>
      </c>
      <c r="AE35">
        <v>54</v>
      </c>
      <c r="AF35">
        <v>70</v>
      </c>
      <c r="AG35">
        <v>46</v>
      </c>
    </row>
    <row r="36" spans="1:33">
      <c r="A36" t="s">
        <v>899</v>
      </c>
      <c r="B36">
        <v>347</v>
      </c>
      <c r="C36">
        <v>256</v>
      </c>
      <c r="D36">
        <v>45</v>
      </c>
      <c r="E36">
        <v>46</v>
      </c>
      <c r="F36">
        <v>291</v>
      </c>
      <c r="G36">
        <v>229</v>
      </c>
      <c r="H36">
        <v>29</v>
      </c>
      <c r="I36">
        <v>33</v>
      </c>
      <c r="J36">
        <v>52</v>
      </c>
      <c r="K36">
        <v>42</v>
      </c>
      <c r="L36">
        <v>6</v>
      </c>
      <c r="M36">
        <v>4</v>
      </c>
      <c r="N36">
        <v>28</v>
      </c>
      <c r="O36">
        <v>19</v>
      </c>
      <c r="P36">
        <v>5</v>
      </c>
      <c r="Q36">
        <v>4</v>
      </c>
      <c r="R36">
        <v>79</v>
      </c>
      <c r="S36">
        <v>64</v>
      </c>
      <c r="T36">
        <v>8</v>
      </c>
      <c r="U36">
        <v>7</v>
      </c>
      <c r="V36">
        <v>122</v>
      </c>
      <c r="W36">
        <v>98</v>
      </c>
      <c r="X36">
        <v>9</v>
      </c>
      <c r="Y36">
        <v>15</v>
      </c>
      <c r="Z36">
        <v>10</v>
      </c>
      <c r="AA36">
        <v>6</v>
      </c>
      <c r="AB36">
        <v>1</v>
      </c>
      <c r="AC36">
        <v>3</v>
      </c>
      <c r="AD36">
        <v>56</v>
      </c>
      <c r="AE36">
        <v>27</v>
      </c>
      <c r="AF36">
        <v>16</v>
      </c>
      <c r="AG36">
        <v>13</v>
      </c>
    </row>
    <row r="37" spans="1:33">
      <c r="A37" t="s">
        <v>898</v>
      </c>
      <c r="B37">
        <v>234</v>
      </c>
      <c r="C37">
        <v>148</v>
      </c>
      <c r="D37">
        <v>80</v>
      </c>
      <c r="E37">
        <v>6</v>
      </c>
      <c r="F37">
        <v>200</v>
      </c>
      <c r="G37">
        <v>133</v>
      </c>
      <c r="H37">
        <v>63</v>
      </c>
      <c r="I37">
        <v>4</v>
      </c>
      <c r="J37">
        <v>52</v>
      </c>
      <c r="K37">
        <v>26</v>
      </c>
      <c r="L37">
        <v>26</v>
      </c>
      <c r="M37" t="s">
        <v>19</v>
      </c>
      <c r="N37">
        <v>10</v>
      </c>
      <c r="O37">
        <v>5</v>
      </c>
      <c r="P37">
        <v>1</v>
      </c>
      <c r="Q37">
        <v>4</v>
      </c>
      <c r="R37">
        <v>35</v>
      </c>
      <c r="S37">
        <v>21</v>
      </c>
      <c r="T37">
        <v>14</v>
      </c>
      <c r="U37" t="s">
        <v>19</v>
      </c>
      <c r="V37">
        <v>99</v>
      </c>
      <c r="W37">
        <v>77</v>
      </c>
      <c r="X37">
        <v>22</v>
      </c>
      <c r="Y37" t="s">
        <v>19</v>
      </c>
      <c r="Z37">
        <v>4</v>
      </c>
      <c r="AA37">
        <v>4</v>
      </c>
      <c r="AB37" t="s">
        <v>19</v>
      </c>
      <c r="AC37" t="s">
        <v>19</v>
      </c>
      <c r="AD37">
        <v>34</v>
      </c>
      <c r="AE37">
        <v>15</v>
      </c>
      <c r="AF37">
        <v>17</v>
      </c>
      <c r="AG37">
        <v>2</v>
      </c>
    </row>
    <row r="38" spans="1:33">
      <c r="A38" t="s">
        <v>897</v>
      </c>
      <c r="B38">
        <v>183</v>
      </c>
      <c r="C38">
        <v>133</v>
      </c>
      <c r="D38">
        <v>32</v>
      </c>
      <c r="E38">
        <v>18</v>
      </c>
      <c r="F38">
        <v>152</v>
      </c>
      <c r="G38">
        <v>115</v>
      </c>
      <c r="H38">
        <v>23</v>
      </c>
      <c r="I38">
        <v>14</v>
      </c>
      <c r="J38">
        <v>32</v>
      </c>
      <c r="K38">
        <v>26</v>
      </c>
      <c r="L38">
        <v>6</v>
      </c>
      <c r="M38" t="s">
        <v>19</v>
      </c>
      <c r="N38">
        <v>18</v>
      </c>
      <c r="O38">
        <v>13</v>
      </c>
      <c r="P38">
        <v>1</v>
      </c>
      <c r="Q38">
        <v>4</v>
      </c>
      <c r="R38">
        <v>33</v>
      </c>
      <c r="S38">
        <v>25</v>
      </c>
      <c r="T38">
        <v>6</v>
      </c>
      <c r="U38">
        <v>2</v>
      </c>
      <c r="V38">
        <v>66</v>
      </c>
      <c r="W38">
        <v>49</v>
      </c>
      <c r="X38">
        <v>9</v>
      </c>
      <c r="Y38">
        <v>8</v>
      </c>
      <c r="Z38">
        <v>3</v>
      </c>
      <c r="AA38">
        <v>2</v>
      </c>
      <c r="AB38">
        <v>1</v>
      </c>
      <c r="AC38" t="s">
        <v>19</v>
      </c>
      <c r="AD38">
        <v>31</v>
      </c>
      <c r="AE38">
        <v>18</v>
      </c>
      <c r="AF38">
        <v>9</v>
      </c>
      <c r="AG38">
        <v>4</v>
      </c>
    </row>
    <row r="39" spans="1:33">
      <c r="A39" t="s">
        <v>896</v>
      </c>
      <c r="B39">
        <v>256</v>
      </c>
      <c r="C39">
        <v>119</v>
      </c>
      <c r="D39">
        <v>88</v>
      </c>
      <c r="E39">
        <v>49</v>
      </c>
      <c r="F39">
        <v>213</v>
      </c>
      <c r="G39">
        <v>98</v>
      </c>
      <c r="H39">
        <v>70</v>
      </c>
      <c r="I39">
        <v>45</v>
      </c>
      <c r="J39">
        <v>33</v>
      </c>
      <c r="K39">
        <v>13</v>
      </c>
      <c r="L39">
        <v>17</v>
      </c>
      <c r="M39">
        <v>3</v>
      </c>
      <c r="N39">
        <v>15</v>
      </c>
      <c r="O39">
        <v>8</v>
      </c>
      <c r="P39">
        <v>4</v>
      </c>
      <c r="Q39">
        <v>3</v>
      </c>
      <c r="R39">
        <v>38</v>
      </c>
      <c r="S39">
        <v>13</v>
      </c>
      <c r="T39">
        <v>20</v>
      </c>
      <c r="U39">
        <v>5</v>
      </c>
      <c r="V39">
        <v>114</v>
      </c>
      <c r="W39">
        <v>59</v>
      </c>
      <c r="X39">
        <v>22</v>
      </c>
      <c r="Y39">
        <v>33</v>
      </c>
      <c r="Z39">
        <v>13</v>
      </c>
      <c r="AA39">
        <v>5</v>
      </c>
      <c r="AB39">
        <v>7</v>
      </c>
      <c r="AC39">
        <v>1</v>
      </c>
      <c r="AD39">
        <v>43</v>
      </c>
      <c r="AE39">
        <v>21</v>
      </c>
      <c r="AF39">
        <v>18</v>
      </c>
      <c r="AG39">
        <v>4</v>
      </c>
    </row>
    <row r="40" spans="1:33">
      <c r="A40" t="s">
        <v>895</v>
      </c>
      <c r="B40">
        <v>608</v>
      </c>
      <c r="C40">
        <v>304</v>
      </c>
      <c r="D40">
        <v>240</v>
      </c>
      <c r="E40">
        <v>64</v>
      </c>
      <c r="F40">
        <v>517</v>
      </c>
      <c r="G40">
        <v>276</v>
      </c>
      <c r="H40">
        <v>189</v>
      </c>
      <c r="I40">
        <v>52</v>
      </c>
      <c r="J40">
        <v>63</v>
      </c>
      <c r="K40">
        <v>24</v>
      </c>
      <c r="L40">
        <v>35</v>
      </c>
      <c r="M40">
        <v>4</v>
      </c>
      <c r="N40">
        <v>45</v>
      </c>
      <c r="O40">
        <v>25</v>
      </c>
      <c r="P40">
        <v>17</v>
      </c>
      <c r="Q40">
        <v>3</v>
      </c>
      <c r="R40">
        <v>134</v>
      </c>
      <c r="S40">
        <v>57</v>
      </c>
      <c r="T40">
        <v>73</v>
      </c>
      <c r="U40">
        <v>4</v>
      </c>
      <c r="V40">
        <v>255</v>
      </c>
      <c r="W40">
        <v>155</v>
      </c>
      <c r="X40">
        <v>59</v>
      </c>
      <c r="Y40">
        <v>41</v>
      </c>
      <c r="Z40">
        <v>20</v>
      </c>
      <c r="AA40">
        <v>15</v>
      </c>
      <c r="AB40">
        <v>5</v>
      </c>
      <c r="AC40" t="s">
        <v>19</v>
      </c>
      <c r="AD40">
        <v>91</v>
      </c>
      <c r="AE40">
        <v>28</v>
      </c>
      <c r="AF40">
        <v>51</v>
      </c>
      <c r="AG40">
        <v>12</v>
      </c>
    </row>
    <row r="41" spans="1:33">
      <c r="A41" t="s">
        <v>894</v>
      </c>
      <c r="B41">
        <v>787</v>
      </c>
      <c r="C41">
        <v>554</v>
      </c>
      <c r="D41">
        <v>116</v>
      </c>
      <c r="E41">
        <v>117</v>
      </c>
      <c r="F41">
        <v>666</v>
      </c>
      <c r="G41">
        <v>504</v>
      </c>
      <c r="H41">
        <v>86</v>
      </c>
      <c r="I41">
        <v>76</v>
      </c>
      <c r="J41">
        <v>114</v>
      </c>
      <c r="K41">
        <v>85</v>
      </c>
      <c r="L41">
        <v>23</v>
      </c>
      <c r="M41">
        <v>6</v>
      </c>
      <c r="N41">
        <v>64</v>
      </c>
      <c r="O41">
        <v>51</v>
      </c>
      <c r="P41">
        <v>6</v>
      </c>
      <c r="Q41">
        <v>7</v>
      </c>
      <c r="R41">
        <v>180</v>
      </c>
      <c r="S41">
        <v>155</v>
      </c>
      <c r="T41">
        <v>21</v>
      </c>
      <c r="U41">
        <v>4</v>
      </c>
      <c r="V41">
        <v>293</v>
      </c>
      <c r="W41">
        <v>201</v>
      </c>
      <c r="X41">
        <v>35</v>
      </c>
      <c r="Y41">
        <v>57</v>
      </c>
      <c r="Z41">
        <v>15</v>
      </c>
      <c r="AA41">
        <v>12</v>
      </c>
      <c r="AB41">
        <v>1</v>
      </c>
      <c r="AC41">
        <v>2</v>
      </c>
      <c r="AD41">
        <v>121</v>
      </c>
      <c r="AE41">
        <v>50</v>
      </c>
      <c r="AF41">
        <v>30</v>
      </c>
      <c r="AG41">
        <v>41</v>
      </c>
    </row>
    <row r="42" spans="1:33">
      <c r="A42" t="s">
        <v>893</v>
      </c>
      <c r="B42">
        <v>426</v>
      </c>
      <c r="C42">
        <v>222</v>
      </c>
      <c r="D42">
        <v>129</v>
      </c>
      <c r="E42">
        <v>75</v>
      </c>
      <c r="F42">
        <v>380</v>
      </c>
      <c r="G42">
        <v>204</v>
      </c>
      <c r="H42">
        <v>108</v>
      </c>
      <c r="I42">
        <v>68</v>
      </c>
      <c r="J42">
        <v>91</v>
      </c>
      <c r="K42">
        <v>43</v>
      </c>
      <c r="L42">
        <v>41</v>
      </c>
      <c r="M42">
        <v>7</v>
      </c>
      <c r="N42">
        <v>35</v>
      </c>
      <c r="O42">
        <v>21</v>
      </c>
      <c r="P42">
        <v>9</v>
      </c>
      <c r="Q42">
        <v>5</v>
      </c>
      <c r="R42">
        <v>115</v>
      </c>
      <c r="S42">
        <v>66</v>
      </c>
      <c r="T42">
        <v>31</v>
      </c>
      <c r="U42">
        <v>18</v>
      </c>
      <c r="V42">
        <v>132</v>
      </c>
      <c r="W42">
        <v>71</v>
      </c>
      <c r="X42">
        <v>25</v>
      </c>
      <c r="Y42">
        <v>36</v>
      </c>
      <c r="Z42">
        <v>7</v>
      </c>
      <c r="AA42">
        <v>3</v>
      </c>
      <c r="AB42">
        <v>2</v>
      </c>
      <c r="AC42">
        <v>2</v>
      </c>
      <c r="AD42">
        <v>46</v>
      </c>
      <c r="AE42">
        <v>18</v>
      </c>
      <c r="AF42">
        <v>21</v>
      </c>
      <c r="AG42">
        <v>7</v>
      </c>
    </row>
    <row r="43" spans="1:33">
      <c r="A43" t="s">
        <v>892</v>
      </c>
      <c r="B43">
        <v>334</v>
      </c>
      <c r="C43">
        <v>180</v>
      </c>
      <c r="D43">
        <v>128</v>
      </c>
      <c r="E43">
        <v>26</v>
      </c>
      <c r="F43">
        <v>294</v>
      </c>
      <c r="G43">
        <v>152</v>
      </c>
      <c r="H43">
        <v>118</v>
      </c>
      <c r="I43">
        <v>24</v>
      </c>
      <c r="J43">
        <v>36</v>
      </c>
      <c r="K43">
        <v>19</v>
      </c>
      <c r="L43">
        <v>11</v>
      </c>
      <c r="M43">
        <v>6</v>
      </c>
      <c r="N43">
        <v>46</v>
      </c>
      <c r="O43">
        <v>19</v>
      </c>
      <c r="P43">
        <v>21</v>
      </c>
      <c r="Q43">
        <v>6</v>
      </c>
      <c r="R43">
        <v>60</v>
      </c>
      <c r="S43">
        <v>31</v>
      </c>
      <c r="T43">
        <v>25</v>
      </c>
      <c r="U43">
        <v>4</v>
      </c>
      <c r="V43">
        <v>146</v>
      </c>
      <c r="W43">
        <v>80</v>
      </c>
      <c r="X43">
        <v>59</v>
      </c>
      <c r="Y43">
        <v>7</v>
      </c>
      <c r="Z43">
        <v>6</v>
      </c>
      <c r="AA43">
        <v>3</v>
      </c>
      <c r="AB43">
        <v>2</v>
      </c>
      <c r="AC43">
        <v>1</v>
      </c>
      <c r="AD43">
        <v>40</v>
      </c>
      <c r="AE43">
        <v>28</v>
      </c>
      <c r="AF43">
        <v>10</v>
      </c>
      <c r="AG43">
        <v>2</v>
      </c>
    </row>
    <row r="44" spans="1:33">
      <c r="A44" t="s">
        <v>891</v>
      </c>
      <c r="B44">
        <v>282</v>
      </c>
      <c r="C44">
        <v>250</v>
      </c>
      <c r="D44">
        <v>16</v>
      </c>
      <c r="E44">
        <v>16</v>
      </c>
      <c r="F44">
        <v>230</v>
      </c>
      <c r="G44">
        <v>204</v>
      </c>
      <c r="H44">
        <v>11</v>
      </c>
      <c r="I44">
        <v>15</v>
      </c>
      <c r="J44">
        <v>60</v>
      </c>
      <c r="K44">
        <v>51</v>
      </c>
      <c r="L44">
        <v>7</v>
      </c>
      <c r="M44">
        <v>2</v>
      </c>
      <c r="N44">
        <v>12</v>
      </c>
      <c r="O44">
        <v>9</v>
      </c>
      <c r="P44">
        <v>1</v>
      </c>
      <c r="Q44">
        <v>2</v>
      </c>
      <c r="R44">
        <v>47</v>
      </c>
      <c r="S44">
        <v>44</v>
      </c>
      <c r="T44">
        <v>2</v>
      </c>
      <c r="U44">
        <v>1</v>
      </c>
      <c r="V44">
        <v>111</v>
      </c>
      <c r="W44">
        <v>100</v>
      </c>
      <c r="X44">
        <v>1</v>
      </c>
      <c r="Y44">
        <v>10</v>
      </c>
      <c r="Z44" t="s">
        <v>19</v>
      </c>
      <c r="AA44" t="s">
        <v>19</v>
      </c>
      <c r="AB44" t="s">
        <v>19</v>
      </c>
      <c r="AC44" t="s">
        <v>19</v>
      </c>
      <c r="AD44">
        <v>52</v>
      </c>
      <c r="AE44">
        <v>46</v>
      </c>
      <c r="AF44">
        <v>5</v>
      </c>
      <c r="AG44">
        <v>1</v>
      </c>
    </row>
    <row r="45" spans="1:33">
      <c r="A45" t="s">
        <v>890</v>
      </c>
      <c r="B45">
        <v>376</v>
      </c>
      <c r="C45">
        <v>242</v>
      </c>
      <c r="D45">
        <v>113</v>
      </c>
      <c r="E45">
        <v>21</v>
      </c>
      <c r="F45">
        <v>328</v>
      </c>
      <c r="G45">
        <v>225</v>
      </c>
      <c r="H45">
        <v>85</v>
      </c>
      <c r="I45">
        <v>18</v>
      </c>
      <c r="J45">
        <v>65</v>
      </c>
      <c r="K45">
        <v>32</v>
      </c>
      <c r="L45">
        <v>30</v>
      </c>
      <c r="M45">
        <v>3</v>
      </c>
      <c r="N45">
        <v>28</v>
      </c>
      <c r="O45">
        <v>22</v>
      </c>
      <c r="P45">
        <v>6</v>
      </c>
      <c r="Q45" t="s">
        <v>19</v>
      </c>
      <c r="R45">
        <v>46</v>
      </c>
      <c r="S45">
        <v>26</v>
      </c>
      <c r="T45">
        <v>20</v>
      </c>
      <c r="U45" t="s">
        <v>19</v>
      </c>
      <c r="V45">
        <v>178</v>
      </c>
      <c r="W45">
        <v>137</v>
      </c>
      <c r="X45">
        <v>26</v>
      </c>
      <c r="Y45">
        <v>15</v>
      </c>
      <c r="Z45">
        <v>11</v>
      </c>
      <c r="AA45">
        <v>8</v>
      </c>
      <c r="AB45">
        <v>3</v>
      </c>
      <c r="AC45" t="s">
        <v>19</v>
      </c>
      <c r="AD45">
        <v>48</v>
      </c>
      <c r="AE45">
        <v>17</v>
      </c>
      <c r="AF45">
        <v>28</v>
      </c>
      <c r="AG45">
        <v>3</v>
      </c>
    </row>
    <row r="46" spans="1:33">
      <c r="A46" t="s">
        <v>889</v>
      </c>
      <c r="B46">
        <v>223</v>
      </c>
      <c r="C46">
        <v>115</v>
      </c>
      <c r="D46">
        <v>58</v>
      </c>
      <c r="E46">
        <v>50</v>
      </c>
      <c r="F46">
        <v>195</v>
      </c>
      <c r="G46">
        <v>97</v>
      </c>
      <c r="H46">
        <v>48</v>
      </c>
      <c r="I46">
        <v>50</v>
      </c>
      <c r="J46">
        <v>48</v>
      </c>
      <c r="K46">
        <v>20</v>
      </c>
      <c r="L46">
        <v>23</v>
      </c>
      <c r="M46">
        <v>5</v>
      </c>
      <c r="N46">
        <v>11</v>
      </c>
      <c r="O46">
        <v>3</v>
      </c>
      <c r="P46">
        <v>4</v>
      </c>
      <c r="Q46">
        <v>4</v>
      </c>
      <c r="R46">
        <v>28</v>
      </c>
      <c r="S46">
        <v>20</v>
      </c>
      <c r="T46">
        <v>7</v>
      </c>
      <c r="U46">
        <v>1</v>
      </c>
      <c r="V46">
        <v>91</v>
      </c>
      <c r="W46">
        <v>40</v>
      </c>
      <c r="X46">
        <v>11</v>
      </c>
      <c r="Y46">
        <v>40</v>
      </c>
      <c r="Z46">
        <v>17</v>
      </c>
      <c r="AA46">
        <v>14</v>
      </c>
      <c r="AB46">
        <v>3</v>
      </c>
      <c r="AC46" t="s">
        <v>19</v>
      </c>
      <c r="AD46">
        <v>28</v>
      </c>
      <c r="AE46">
        <v>18</v>
      </c>
      <c r="AF46">
        <v>10</v>
      </c>
      <c r="AG46" t="s">
        <v>19</v>
      </c>
    </row>
    <row r="47" spans="1:33">
      <c r="A47" t="s">
        <v>888</v>
      </c>
      <c r="B47">
        <v>1617</v>
      </c>
      <c r="C47">
        <v>965</v>
      </c>
      <c r="D47">
        <v>285</v>
      </c>
      <c r="E47">
        <v>367</v>
      </c>
      <c r="F47">
        <v>1415</v>
      </c>
      <c r="G47">
        <v>873</v>
      </c>
      <c r="H47">
        <v>230</v>
      </c>
      <c r="I47">
        <v>312</v>
      </c>
      <c r="J47">
        <v>230</v>
      </c>
      <c r="K47">
        <v>157</v>
      </c>
      <c r="L47">
        <v>61</v>
      </c>
      <c r="M47">
        <v>12</v>
      </c>
      <c r="N47">
        <v>104</v>
      </c>
      <c r="O47">
        <v>56</v>
      </c>
      <c r="P47">
        <v>24</v>
      </c>
      <c r="Q47">
        <v>24</v>
      </c>
      <c r="R47">
        <v>282</v>
      </c>
      <c r="S47">
        <v>203</v>
      </c>
      <c r="T47">
        <v>56</v>
      </c>
      <c r="U47">
        <v>23</v>
      </c>
      <c r="V47">
        <v>775</v>
      </c>
      <c r="W47">
        <v>441</v>
      </c>
      <c r="X47">
        <v>86</v>
      </c>
      <c r="Y47">
        <v>248</v>
      </c>
      <c r="Z47">
        <v>24</v>
      </c>
      <c r="AA47">
        <v>16</v>
      </c>
      <c r="AB47">
        <v>3</v>
      </c>
      <c r="AC47">
        <v>5</v>
      </c>
      <c r="AD47">
        <v>202</v>
      </c>
      <c r="AE47">
        <v>92</v>
      </c>
      <c r="AF47">
        <v>55</v>
      </c>
      <c r="AG47">
        <v>55</v>
      </c>
    </row>
    <row r="48" spans="1:33">
      <c r="A48" t="s">
        <v>887</v>
      </c>
      <c r="B48">
        <v>280</v>
      </c>
      <c r="C48">
        <v>162</v>
      </c>
      <c r="D48">
        <v>87</v>
      </c>
      <c r="E48">
        <v>31</v>
      </c>
      <c r="F48">
        <v>234</v>
      </c>
      <c r="G48">
        <v>137</v>
      </c>
      <c r="H48">
        <v>68</v>
      </c>
      <c r="I48">
        <v>29</v>
      </c>
      <c r="J48">
        <v>29</v>
      </c>
      <c r="K48">
        <v>15</v>
      </c>
      <c r="L48">
        <v>13</v>
      </c>
      <c r="M48">
        <v>1</v>
      </c>
      <c r="N48">
        <v>23</v>
      </c>
      <c r="O48">
        <v>10</v>
      </c>
      <c r="P48">
        <v>12</v>
      </c>
      <c r="Q48">
        <v>1</v>
      </c>
      <c r="R48">
        <v>46</v>
      </c>
      <c r="S48">
        <v>25</v>
      </c>
      <c r="T48">
        <v>17</v>
      </c>
      <c r="U48">
        <v>4</v>
      </c>
      <c r="V48">
        <v>127</v>
      </c>
      <c r="W48">
        <v>81</v>
      </c>
      <c r="X48">
        <v>23</v>
      </c>
      <c r="Y48">
        <v>23</v>
      </c>
      <c r="Z48">
        <v>9</v>
      </c>
      <c r="AA48">
        <v>6</v>
      </c>
      <c r="AB48">
        <v>3</v>
      </c>
      <c r="AC48" t="s">
        <v>19</v>
      </c>
      <c r="AD48">
        <v>46</v>
      </c>
      <c r="AE48">
        <v>25</v>
      </c>
      <c r="AF48">
        <v>19</v>
      </c>
      <c r="AG48">
        <v>2</v>
      </c>
    </row>
    <row r="49" spans="1:33">
      <c r="A49" t="s">
        <v>886</v>
      </c>
      <c r="B49">
        <v>464</v>
      </c>
      <c r="C49">
        <v>261</v>
      </c>
      <c r="D49">
        <v>103</v>
      </c>
      <c r="E49">
        <v>100</v>
      </c>
      <c r="F49">
        <v>376</v>
      </c>
      <c r="G49">
        <v>232</v>
      </c>
      <c r="H49">
        <v>66</v>
      </c>
      <c r="I49">
        <v>78</v>
      </c>
      <c r="J49">
        <v>73</v>
      </c>
      <c r="K49">
        <v>51</v>
      </c>
      <c r="L49">
        <v>17</v>
      </c>
      <c r="M49">
        <v>5</v>
      </c>
      <c r="N49">
        <v>16</v>
      </c>
      <c r="O49">
        <v>6</v>
      </c>
      <c r="P49">
        <v>3</v>
      </c>
      <c r="Q49">
        <v>7</v>
      </c>
      <c r="R49">
        <v>89</v>
      </c>
      <c r="S49">
        <v>60</v>
      </c>
      <c r="T49">
        <v>20</v>
      </c>
      <c r="U49">
        <v>9</v>
      </c>
      <c r="V49">
        <v>178</v>
      </c>
      <c r="W49">
        <v>97</v>
      </c>
      <c r="X49">
        <v>24</v>
      </c>
      <c r="Y49">
        <v>57</v>
      </c>
      <c r="Z49">
        <v>20</v>
      </c>
      <c r="AA49">
        <v>18</v>
      </c>
      <c r="AB49">
        <v>2</v>
      </c>
      <c r="AC49" t="s">
        <v>19</v>
      </c>
      <c r="AD49">
        <v>88</v>
      </c>
      <c r="AE49">
        <v>29</v>
      </c>
      <c r="AF49">
        <v>37</v>
      </c>
      <c r="AG49">
        <v>22</v>
      </c>
    </row>
    <row r="50" spans="1:33">
      <c r="A50" t="s">
        <v>885</v>
      </c>
      <c r="B50">
        <v>642</v>
      </c>
      <c r="C50">
        <v>411</v>
      </c>
      <c r="D50">
        <v>117</v>
      </c>
      <c r="E50">
        <v>114</v>
      </c>
      <c r="F50">
        <v>543</v>
      </c>
      <c r="G50">
        <v>366</v>
      </c>
      <c r="H50">
        <v>87</v>
      </c>
      <c r="I50">
        <v>90</v>
      </c>
      <c r="J50">
        <v>77</v>
      </c>
      <c r="K50">
        <v>52</v>
      </c>
      <c r="L50">
        <v>24</v>
      </c>
      <c r="M50">
        <v>1</v>
      </c>
      <c r="N50">
        <v>70</v>
      </c>
      <c r="O50">
        <v>39</v>
      </c>
      <c r="P50">
        <v>7</v>
      </c>
      <c r="Q50">
        <v>24</v>
      </c>
      <c r="R50">
        <v>139</v>
      </c>
      <c r="S50">
        <v>113</v>
      </c>
      <c r="T50">
        <v>20</v>
      </c>
      <c r="U50">
        <v>6</v>
      </c>
      <c r="V50">
        <v>236</v>
      </c>
      <c r="W50">
        <v>150</v>
      </c>
      <c r="X50">
        <v>30</v>
      </c>
      <c r="Y50">
        <v>56</v>
      </c>
      <c r="Z50">
        <v>21</v>
      </c>
      <c r="AA50">
        <v>12</v>
      </c>
      <c r="AB50">
        <v>6</v>
      </c>
      <c r="AC50">
        <v>3</v>
      </c>
      <c r="AD50">
        <v>99</v>
      </c>
      <c r="AE50">
        <v>45</v>
      </c>
      <c r="AF50">
        <v>30</v>
      </c>
      <c r="AG50">
        <v>24</v>
      </c>
    </row>
    <row r="51" spans="1:33">
      <c r="A51" t="s">
        <v>884</v>
      </c>
      <c r="B51">
        <v>409</v>
      </c>
      <c r="C51">
        <v>296</v>
      </c>
      <c r="D51">
        <v>91</v>
      </c>
      <c r="E51">
        <v>22</v>
      </c>
      <c r="F51">
        <v>361</v>
      </c>
      <c r="G51">
        <v>262</v>
      </c>
      <c r="H51">
        <v>82</v>
      </c>
      <c r="I51">
        <v>17</v>
      </c>
      <c r="J51">
        <v>53</v>
      </c>
      <c r="K51">
        <v>35</v>
      </c>
      <c r="L51">
        <v>16</v>
      </c>
      <c r="M51">
        <v>2</v>
      </c>
      <c r="N51">
        <v>39</v>
      </c>
      <c r="O51">
        <v>31</v>
      </c>
      <c r="P51">
        <v>7</v>
      </c>
      <c r="Q51">
        <v>1</v>
      </c>
      <c r="R51">
        <v>98</v>
      </c>
      <c r="S51">
        <v>72</v>
      </c>
      <c r="T51">
        <v>23</v>
      </c>
      <c r="U51">
        <v>3</v>
      </c>
      <c r="V51">
        <v>165</v>
      </c>
      <c r="W51">
        <v>119</v>
      </c>
      <c r="X51">
        <v>35</v>
      </c>
      <c r="Y51">
        <v>11</v>
      </c>
      <c r="Z51">
        <v>6</v>
      </c>
      <c r="AA51">
        <v>5</v>
      </c>
      <c r="AB51">
        <v>1</v>
      </c>
      <c r="AC51" t="s">
        <v>19</v>
      </c>
      <c r="AD51">
        <v>48</v>
      </c>
      <c r="AE51">
        <v>34</v>
      </c>
      <c r="AF51">
        <v>9</v>
      </c>
      <c r="AG51">
        <v>5</v>
      </c>
    </row>
    <row r="52" spans="1:33">
      <c r="A52" t="s">
        <v>883</v>
      </c>
      <c r="B52">
        <v>358</v>
      </c>
      <c r="C52">
        <v>249</v>
      </c>
      <c r="D52">
        <v>82</v>
      </c>
      <c r="E52">
        <v>27</v>
      </c>
      <c r="F52">
        <v>302</v>
      </c>
      <c r="G52">
        <v>226</v>
      </c>
      <c r="H52">
        <v>58</v>
      </c>
      <c r="I52">
        <v>18</v>
      </c>
      <c r="J52">
        <v>55</v>
      </c>
      <c r="K52">
        <v>45</v>
      </c>
      <c r="L52">
        <v>9</v>
      </c>
      <c r="M52">
        <v>1</v>
      </c>
      <c r="N52">
        <v>30</v>
      </c>
      <c r="O52">
        <v>22</v>
      </c>
      <c r="P52">
        <v>5</v>
      </c>
      <c r="Q52">
        <v>3</v>
      </c>
      <c r="R52">
        <v>75</v>
      </c>
      <c r="S52">
        <v>54</v>
      </c>
      <c r="T52">
        <v>20</v>
      </c>
      <c r="U52">
        <v>1</v>
      </c>
      <c r="V52">
        <v>134</v>
      </c>
      <c r="W52">
        <v>100</v>
      </c>
      <c r="X52">
        <v>21</v>
      </c>
      <c r="Y52">
        <v>13</v>
      </c>
      <c r="Z52">
        <v>8</v>
      </c>
      <c r="AA52">
        <v>5</v>
      </c>
      <c r="AB52">
        <v>3</v>
      </c>
      <c r="AC52" t="s">
        <v>19</v>
      </c>
      <c r="AD52">
        <v>56</v>
      </c>
      <c r="AE52">
        <v>23</v>
      </c>
      <c r="AF52">
        <v>24</v>
      </c>
      <c r="AG52">
        <v>9</v>
      </c>
    </row>
    <row r="53" spans="1:33">
      <c r="A53" t="s">
        <v>882</v>
      </c>
      <c r="B53">
        <v>659</v>
      </c>
      <c r="C53">
        <v>473</v>
      </c>
      <c r="D53">
        <v>125</v>
      </c>
      <c r="E53">
        <v>61</v>
      </c>
      <c r="F53">
        <v>556</v>
      </c>
      <c r="G53">
        <v>414</v>
      </c>
      <c r="H53">
        <v>99</v>
      </c>
      <c r="I53">
        <v>43</v>
      </c>
      <c r="J53">
        <v>101</v>
      </c>
      <c r="K53">
        <v>65</v>
      </c>
      <c r="L53">
        <v>30</v>
      </c>
      <c r="M53">
        <v>6</v>
      </c>
      <c r="N53">
        <v>75</v>
      </c>
      <c r="O53">
        <v>50</v>
      </c>
      <c r="P53">
        <v>13</v>
      </c>
      <c r="Q53">
        <v>12</v>
      </c>
      <c r="R53">
        <v>91</v>
      </c>
      <c r="S53">
        <v>62</v>
      </c>
      <c r="T53">
        <v>22</v>
      </c>
      <c r="U53">
        <v>7</v>
      </c>
      <c r="V53">
        <v>276</v>
      </c>
      <c r="W53">
        <v>228</v>
      </c>
      <c r="X53">
        <v>30</v>
      </c>
      <c r="Y53">
        <v>18</v>
      </c>
      <c r="Z53">
        <v>13</v>
      </c>
      <c r="AA53">
        <v>9</v>
      </c>
      <c r="AB53">
        <v>4</v>
      </c>
      <c r="AC53" t="s">
        <v>19</v>
      </c>
      <c r="AD53">
        <v>103</v>
      </c>
      <c r="AE53">
        <v>59</v>
      </c>
      <c r="AF53">
        <v>26</v>
      </c>
      <c r="AG53">
        <v>18</v>
      </c>
    </row>
    <row r="54" spans="1:33">
      <c r="A54" t="s">
        <v>881</v>
      </c>
      <c r="B54">
        <v>319</v>
      </c>
      <c r="C54">
        <v>188</v>
      </c>
      <c r="D54">
        <v>55</v>
      </c>
      <c r="E54">
        <v>76</v>
      </c>
      <c r="F54">
        <v>256</v>
      </c>
      <c r="G54">
        <v>152</v>
      </c>
      <c r="H54">
        <v>31</v>
      </c>
      <c r="I54">
        <v>73</v>
      </c>
      <c r="J54">
        <v>33</v>
      </c>
      <c r="K54">
        <v>21</v>
      </c>
      <c r="L54">
        <v>8</v>
      </c>
      <c r="M54">
        <v>4</v>
      </c>
      <c r="N54">
        <v>37</v>
      </c>
      <c r="O54">
        <v>24</v>
      </c>
      <c r="P54">
        <v>4</v>
      </c>
      <c r="Q54">
        <v>9</v>
      </c>
      <c r="R54">
        <v>47</v>
      </c>
      <c r="S54">
        <v>33</v>
      </c>
      <c r="T54">
        <v>6</v>
      </c>
      <c r="U54">
        <v>8</v>
      </c>
      <c r="V54">
        <v>123</v>
      </c>
      <c r="W54">
        <v>65</v>
      </c>
      <c r="X54">
        <v>12</v>
      </c>
      <c r="Y54">
        <v>46</v>
      </c>
      <c r="Z54">
        <v>16</v>
      </c>
      <c r="AA54">
        <v>9</v>
      </c>
      <c r="AB54">
        <v>1</v>
      </c>
      <c r="AC54">
        <v>6</v>
      </c>
      <c r="AD54">
        <v>63</v>
      </c>
      <c r="AE54">
        <v>36</v>
      </c>
      <c r="AF54">
        <v>24</v>
      </c>
      <c r="AG54">
        <v>3</v>
      </c>
    </row>
    <row r="55" spans="1:33">
      <c r="A55" t="s">
        <v>716</v>
      </c>
      <c r="B55" t="s">
        <v>789</v>
      </c>
      <c r="C55" t="s">
        <v>789</v>
      </c>
      <c r="D55" t="s">
        <v>789</v>
      </c>
      <c r="E55" t="s">
        <v>789</v>
      </c>
      <c r="F55" t="s">
        <v>789</v>
      </c>
      <c r="G55" t="s">
        <v>789</v>
      </c>
      <c r="H55" t="s">
        <v>789</v>
      </c>
      <c r="I55" t="s">
        <v>789</v>
      </c>
      <c r="J55" t="s">
        <v>789</v>
      </c>
      <c r="K55" t="s">
        <v>789</v>
      </c>
      <c r="L55" t="s">
        <v>789</v>
      </c>
      <c r="M55" t="s">
        <v>789</v>
      </c>
      <c r="N55" t="s">
        <v>789</v>
      </c>
      <c r="O55" t="s">
        <v>789</v>
      </c>
      <c r="P55" t="s">
        <v>789</v>
      </c>
      <c r="Q55" t="s">
        <v>789</v>
      </c>
      <c r="R55" t="s">
        <v>789</v>
      </c>
      <c r="S55" t="s">
        <v>789</v>
      </c>
      <c r="T55" t="s">
        <v>789</v>
      </c>
      <c r="U55" t="s">
        <v>789</v>
      </c>
      <c r="V55" t="s">
        <v>789</v>
      </c>
      <c r="W55" t="s">
        <v>789</v>
      </c>
      <c r="X55" t="s">
        <v>789</v>
      </c>
      <c r="Y55" t="s">
        <v>789</v>
      </c>
      <c r="Z55" t="s">
        <v>789</v>
      </c>
      <c r="AA55" t="s">
        <v>789</v>
      </c>
      <c r="AB55" t="s">
        <v>789</v>
      </c>
      <c r="AC55" t="s">
        <v>789</v>
      </c>
      <c r="AD55" t="s">
        <v>789</v>
      </c>
      <c r="AE55" t="s">
        <v>789</v>
      </c>
      <c r="AF55" t="s">
        <v>789</v>
      </c>
      <c r="AG55" t="s">
        <v>789</v>
      </c>
    </row>
    <row r="56" spans="1:33">
      <c r="A56" t="s">
        <v>880</v>
      </c>
      <c r="B56">
        <v>396</v>
      </c>
      <c r="C56">
        <v>297</v>
      </c>
      <c r="D56">
        <v>81</v>
      </c>
      <c r="E56">
        <v>18</v>
      </c>
      <c r="F56">
        <v>328</v>
      </c>
      <c r="G56">
        <v>246</v>
      </c>
      <c r="H56">
        <v>68</v>
      </c>
      <c r="I56">
        <v>14</v>
      </c>
      <c r="J56">
        <v>63</v>
      </c>
      <c r="K56">
        <v>46</v>
      </c>
      <c r="L56">
        <v>17</v>
      </c>
      <c r="M56" t="s">
        <v>19</v>
      </c>
      <c r="N56">
        <v>9</v>
      </c>
      <c r="O56">
        <v>8</v>
      </c>
      <c r="P56">
        <v>1</v>
      </c>
      <c r="Q56" t="s">
        <v>19</v>
      </c>
      <c r="R56">
        <v>111</v>
      </c>
      <c r="S56">
        <v>85</v>
      </c>
      <c r="T56">
        <v>25</v>
      </c>
      <c r="U56">
        <v>1</v>
      </c>
      <c r="V56">
        <v>143</v>
      </c>
      <c r="W56">
        <v>106</v>
      </c>
      <c r="X56">
        <v>24</v>
      </c>
      <c r="Y56">
        <v>13</v>
      </c>
      <c r="Z56">
        <v>2</v>
      </c>
      <c r="AA56">
        <v>1</v>
      </c>
      <c r="AB56">
        <v>1</v>
      </c>
      <c r="AC56" t="s">
        <v>19</v>
      </c>
      <c r="AD56">
        <v>68</v>
      </c>
      <c r="AE56">
        <v>51</v>
      </c>
      <c r="AF56">
        <v>13</v>
      </c>
      <c r="AG56">
        <v>4</v>
      </c>
    </row>
    <row r="57" spans="1:33">
      <c r="A57" t="s">
        <v>879</v>
      </c>
      <c r="B57">
        <v>225</v>
      </c>
      <c r="C57">
        <v>148</v>
      </c>
      <c r="D57">
        <v>70</v>
      </c>
      <c r="E57">
        <v>7</v>
      </c>
      <c r="F57">
        <v>201</v>
      </c>
      <c r="G57">
        <v>139</v>
      </c>
      <c r="H57">
        <v>57</v>
      </c>
      <c r="I57">
        <v>5</v>
      </c>
      <c r="J57">
        <v>19</v>
      </c>
      <c r="K57">
        <v>12</v>
      </c>
      <c r="L57">
        <v>7</v>
      </c>
      <c r="M57" t="s">
        <v>19</v>
      </c>
      <c r="N57">
        <v>28</v>
      </c>
      <c r="O57">
        <v>21</v>
      </c>
      <c r="P57">
        <v>7</v>
      </c>
      <c r="Q57" t="s">
        <v>19</v>
      </c>
      <c r="R57">
        <v>56</v>
      </c>
      <c r="S57">
        <v>40</v>
      </c>
      <c r="T57">
        <v>16</v>
      </c>
      <c r="U57" t="s">
        <v>19</v>
      </c>
      <c r="V57">
        <v>92</v>
      </c>
      <c r="W57">
        <v>60</v>
      </c>
      <c r="X57">
        <v>27</v>
      </c>
      <c r="Y57">
        <v>5</v>
      </c>
      <c r="Z57">
        <v>6</v>
      </c>
      <c r="AA57">
        <v>6</v>
      </c>
      <c r="AB57" t="s">
        <v>19</v>
      </c>
      <c r="AC57" t="s">
        <v>19</v>
      </c>
      <c r="AD57">
        <v>24</v>
      </c>
      <c r="AE57">
        <v>9</v>
      </c>
      <c r="AF57">
        <v>13</v>
      </c>
      <c r="AG57">
        <v>2</v>
      </c>
    </row>
    <row r="58" spans="1:33">
      <c r="A58" t="s">
        <v>878</v>
      </c>
      <c r="B58">
        <v>174</v>
      </c>
      <c r="C58">
        <v>144</v>
      </c>
      <c r="D58">
        <v>24</v>
      </c>
      <c r="E58">
        <v>6</v>
      </c>
      <c r="F58">
        <v>157</v>
      </c>
      <c r="G58">
        <v>142</v>
      </c>
      <c r="H58">
        <v>14</v>
      </c>
      <c r="I58">
        <v>1</v>
      </c>
      <c r="J58">
        <v>12</v>
      </c>
      <c r="K58">
        <v>12</v>
      </c>
      <c r="L58" t="s">
        <v>19</v>
      </c>
      <c r="M58" t="s">
        <v>19</v>
      </c>
      <c r="N58">
        <v>30</v>
      </c>
      <c r="O58">
        <v>26</v>
      </c>
      <c r="P58">
        <v>4</v>
      </c>
      <c r="Q58" t="s">
        <v>19</v>
      </c>
      <c r="R58">
        <v>57</v>
      </c>
      <c r="S58">
        <v>52</v>
      </c>
      <c r="T58">
        <v>4</v>
      </c>
      <c r="U58">
        <v>1</v>
      </c>
      <c r="V58">
        <v>58</v>
      </c>
      <c r="W58">
        <v>52</v>
      </c>
      <c r="X58">
        <v>6</v>
      </c>
      <c r="Y58" t="s">
        <v>19</v>
      </c>
      <c r="Z58" t="s">
        <v>19</v>
      </c>
      <c r="AA58" t="s">
        <v>19</v>
      </c>
      <c r="AB58" t="s">
        <v>19</v>
      </c>
      <c r="AC58" t="s">
        <v>19</v>
      </c>
      <c r="AD58">
        <v>17</v>
      </c>
      <c r="AE58">
        <v>2</v>
      </c>
      <c r="AF58">
        <v>10</v>
      </c>
      <c r="AG58">
        <v>5</v>
      </c>
    </row>
    <row r="59" spans="1:33">
      <c r="A59" t="s">
        <v>877</v>
      </c>
      <c r="B59">
        <v>151</v>
      </c>
      <c r="C59">
        <v>115</v>
      </c>
      <c r="D59">
        <v>20</v>
      </c>
      <c r="E59">
        <v>16</v>
      </c>
      <c r="F59">
        <v>122</v>
      </c>
      <c r="G59">
        <v>98</v>
      </c>
      <c r="H59">
        <v>14</v>
      </c>
      <c r="I59">
        <v>10</v>
      </c>
      <c r="J59">
        <v>13</v>
      </c>
      <c r="K59">
        <v>12</v>
      </c>
      <c r="L59">
        <v>1</v>
      </c>
      <c r="M59" t="s">
        <v>19</v>
      </c>
      <c r="N59">
        <v>17</v>
      </c>
      <c r="O59">
        <v>15</v>
      </c>
      <c r="P59">
        <v>2</v>
      </c>
      <c r="Q59" t="s">
        <v>19</v>
      </c>
      <c r="R59">
        <v>45</v>
      </c>
      <c r="S59">
        <v>39</v>
      </c>
      <c r="T59">
        <v>6</v>
      </c>
      <c r="U59" t="s">
        <v>19</v>
      </c>
      <c r="V59">
        <v>46</v>
      </c>
      <c r="W59">
        <v>31</v>
      </c>
      <c r="X59">
        <v>5</v>
      </c>
      <c r="Y59">
        <v>10</v>
      </c>
      <c r="Z59">
        <v>1</v>
      </c>
      <c r="AA59">
        <v>1</v>
      </c>
      <c r="AB59" t="s">
        <v>19</v>
      </c>
      <c r="AC59" t="s">
        <v>19</v>
      </c>
      <c r="AD59">
        <v>29</v>
      </c>
      <c r="AE59">
        <v>17</v>
      </c>
      <c r="AF59">
        <v>6</v>
      </c>
      <c r="AG59">
        <v>6</v>
      </c>
    </row>
    <row r="60" spans="1:33">
      <c r="A60" t="s">
        <v>876</v>
      </c>
      <c r="B60">
        <v>601</v>
      </c>
      <c r="C60">
        <v>233</v>
      </c>
      <c r="D60">
        <v>219</v>
      </c>
      <c r="E60">
        <v>149</v>
      </c>
      <c r="F60">
        <v>491</v>
      </c>
      <c r="G60">
        <v>230</v>
      </c>
      <c r="H60">
        <v>163</v>
      </c>
      <c r="I60">
        <v>98</v>
      </c>
      <c r="J60">
        <v>41</v>
      </c>
      <c r="K60">
        <v>22</v>
      </c>
      <c r="L60">
        <v>17</v>
      </c>
      <c r="M60">
        <v>2</v>
      </c>
      <c r="N60">
        <v>90</v>
      </c>
      <c r="O60">
        <v>49</v>
      </c>
      <c r="P60">
        <v>36</v>
      </c>
      <c r="Q60">
        <v>5</v>
      </c>
      <c r="R60">
        <v>138</v>
      </c>
      <c r="S60">
        <v>75</v>
      </c>
      <c r="T60">
        <v>49</v>
      </c>
      <c r="U60">
        <v>14</v>
      </c>
      <c r="V60">
        <v>207</v>
      </c>
      <c r="W60">
        <v>81</v>
      </c>
      <c r="X60">
        <v>54</v>
      </c>
      <c r="Y60">
        <v>72</v>
      </c>
      <c r="Z60">
        <v>15</v>
      </c>
      <c r="AA60">
        <v>3</v>
      </c>
      <c r="AB60">
        <v>7</v>
      </c>
      <c r="AC60">
        <v>5</v>
      </c>
      <c r="AD60">
        <v>110</v>
      </c>
      <c r="AE60">
        <v>3</v>
      </c>
      <c r="AF60">
        <v>56</v>
      </c>
      <c r="AG60">
        <v>51</v>
      </c>
    </row>
    <row r="61" spans="1:33">
      <c r="A61" t="s">
        <v>875</v>
      </c>
      <c r="B61">
        <v>209</v>
      </c>
      <c r="C61">
        <v>131</v>
      </c>
      <c r="D61">
        <v>60</v>
      </c>
      <c r="E61">
        <v>18</v>
      </c>
      <c r="F61">
        <v>180</v>
      </c>
      <c r="G61">
        <v>126</v>
      </c>
      <c r="H61">
        <v>45</v>
      </c>
      <c r="I61">
        <v>9</v>
      </c>
      <c r="J61">
        <v>10</v>
      </c>
      <c r="K61">
        <v>7</v>
      </c>
      <c r="L61">
        <v>3</v>
      </c>
      <c r="M61" t="s">
        <v>19</v>
      </c>
      <c r="N61">
        <v>40</v>
      </c>
      <c r="O61">
        <v>31</v>
      </c>
      <c r="P61">
        <v>8</v>
      </c>
      <c r="Q61">
        <v>1</v>
      </c>
      <c r="R61">
        <v>65</v>
      </c>
      <c r="S61">
        <v>47</v>
      </c>
      <c r="T61">
        <v>15</v>
      </c>
      <c r="U61">
        <v>3</v>
      </c>
      <c r="V61">
        <v>59</v>
      </c>
      <c r="W61">
        <v>37</v>
      </c>
      <c r="X61">
        <v>17</v>
      </c>
      <c r="Y61">
        <v>5</v>
      </c>
      <c r="Z61">
        <v>6</v>
      </c>
      <c r="AA61">
        <v>4</v>
      </c>
      <c r="AB61">
        <v>2</v>
      </c>
      <c r="AC61" t="s">
        <v>19</v>
      </c>
      <c r="AD61">
        <v>29</v>
      </c>
      <c r="AE61">
        <v>5</v>
      </c>
      <c r="AF61">
        <v>15</v>
      </c>
      <c r="AG61">
        <v>9</v>
      </c>
    </row>
    <row r="62" spans="1:33">
      <c r="A62" t="s">
        <v>874</v>
      </c>
      <c r="B62">
        <v>190</v>
      </c>
      <c r="C62">
        <v>67</v>
      </c>
      <c r="D62">
        <v>101</v>
      </c>
      <c r="E62">
        <v>22</v>
      </c>
      <c r="F62">
        <v>158</v>
      </c>
      <c r="G62">
        <v>64</v>
      </c>
      <c r="H62">
        <v>84</v>
      </c>
      <c r="I62">
        <v>10</v>
      </c>
      <c r="J62">
        <v>13</v>
      </c>
      <c r="K62">
        <v>8</v>
      </c>
      <c r="L62">
        <v>5</v>
      </c>
      <c r="M62" t="s">
        <v>19</v>
      </c>
      <c r="N62">
        <v>18</v>
      </c>
      <c r="O62">
        <v>7</v>
      </c>
      <c r="P62">
        <v>11</v>
      </c>
      <c r="Q62" t="s">
        <v>19</v>
      </c>
      <c r="R62">
        <v>45</v>
      </c>
      <c r="S62">
        <v>20</v>
      </c>
      <c r="T62">
        <v>22</v>
      </c>
      <c r="U62">
        <v>3</v>
      </c>
      <c r="V62">
        <v>72</v>
      </c>
      <c r="W62">
        <v>28</v>
      </c>
      <c r="X62">
        <v>39</v>
      </c>
      <c r="Y62">
        <v>5</v>
      </c>
      <c r="Z62">
        <v>10</v>
      </c>
      <c r="AA62">
        <v>1</v>
      </c>
      <c r="AB62">
        <v>7</v>
      </c>
      <c r="AC62">
        <v>2</v>
      </c>
      <c r="AD62">
        <v>32</v>
      </c>
      <c r="AE62">
        <v>3</v>
      </c>
      <c r="AF62">
        <v>17</v>
      </c>
      <c r="AG62">
        <v>12</v>
      </c>
    </row>
    <row r="63" spans="1:33">
      <c r="A63" t="s">
        <v>873</v>
      </c>
      <c r="B63">
        <v>145</v>
      </c>
      <c r="C63">
        <v>131</v>
      </c>
      <c r="D63">
        <v>9</v>
      </c>
      <c r="E63">
        <v>5</v>
      </c>
      <c r="F63">
        <v>132</v>
      </c>
      <c r="G63">
        <v>122</v>
      </c>
      <c r="H63">
        <v>6</v>
      </c>
      <c r="I63">
        <v>4</v>
      </c>
      <c r="J63">
        <v>25</v>
      </c>
      <c r="K63">
        <v>24</v>
      </c>
      <c r="L63">
        <v>1</v>
      </c>
      <c r="M63" t="s">
        <v>19</v>
      </c>
      <c r="N63">
        <v>18</v>
      </c>
      <c r="O63">
        <v>17</v>
      </c>
      <c r="P63" t="s">
        <v>19</v>
      </c>
      <c r="Q63">
        <v>1</v>
      </c>
      <c r="R63">
        <v>55</v>
      </c>
      <c r="S63">
        <v>51</v>
      </c>
      <c r="T63">
        <v>2</v>
      </c>
      <c r="U63">
        <v>2</v>
      </c>
      <c r="V63">
        <v>32</v>
      </c>
      <c r="W63">
        <v>30</v>
      </c>
      <c r="X63">
        <v>2</v>
      </c>
      <c r="Y63" t="s">
        <v>19</v>
      </c>
      <c r="Z63">
        <v>2</v>
      </c>
      <c r="AA63" t="s">
        <v>19</v>
      </c>
      <c r="AB63">
        <v>1</v>
      </c>
      <c r="AC63">
        <v>1</v>
      </c>
      <c r="AD63">
        <v>13</v>
      </c>
      <c r="AE63">
        <v>9</v>
      </c>
      <c r="AF63">
        <v>3</v>
      </c>
      <c r="AG63">
        <v>1</v>
      </c>
    </row>
    <row r="64" spans="1:33">
      <c r="A64" t="s">
        <v>872</v>
      </c>
      <c r="B64">
        <v>133</v>
      </c>
      <c r="C64">
        <v>99</v>
      </c>
      <c r="D64">
        <v>17</v>
      </c>
      <c r="E64">
        <v>17</v>
      </c>
      <c r="F64">
        <v>121</v>
      </c>
      <c r="G64">
        <v>93</v>
      </c>
      <c r="H64">
        <v>13</v>
      </c>
      <c r="I64">
        <v>15</v>
      </c>
      <c r="J64">
        <v>9</v>
      </c>
      <c r="K64">
        <v>7</v>
      </c>
      <c r="L64" t="s">
        <v>19</v>
      </c>
      <c r="M64">
        <v>2</v>
      </c>
      <c r="N64">
        <v>19</v>
      </c>
      <c r="O64">
        <v>16</v>
      </c>
      <c r="P64">
        <v>2</v>
      </c>
      <c r="Q64">
        <v>1</v>
      </c>
      <c r="R64">
        <v>39</v>
      </c>
      <c r="S64">
        <v>33</v>
      </c>
      <c r="T64">
        <v>6</v>
      </c>
      <c r="U64" t="s">
        <v>19</v>
      </c>
      <c r="V64">
        <v>51</v>
      </c>
      <c r="W64">
        <v>36</v>
      </c>
      <c r="X64">
        <v>4</v>
      </c>
      <c r="Y64">
        <v>11</v>
      </c>
      <c r="Z64">
        <v>3</v>
      </c>
      <c r="AA64">
        <v>1</v>
      </c>
      <c r="AB64">
        <v>1</v>
      </c>
      <c r="AC64">
        <v>1</v>
      </c>
      <c r="AD64">
        <v>12</v>
      </c>
      <c r="AE64">
        <v>6</v>
      </c>
      <c r="AF64">
        <v>4</v>
      </c>
      <c r="AG64">
        <v>2</v>
      </c>
    </row>
    <row r="65" spans="1:33">
      <c r="A65" t="s">
        <v>871</v>
      </c>
      <c r="B65">
        <v>118</v>
      </c>
      <c r="C65">
        <v>93</v>
      </c>
      <c r="D65">
        <v>11</v>
      </c>
      <c r="E65">
        <v>14</v>
      </c>
      <c r="F65">
        <v>103</v>
      </c>
      <c r="G65">
        <v>84</v>
      </c>
      <c r="H65">
        <v>9</v>
      </c>
      <c r="I65">
        <v>10</v>
      </c>
      <c r="J65">
        <v>11</v>
      </c>
      <c r="K65">
        <v>10</v>
      </c>
      <c r="L65">
        <v>1</v>
      </c>
      <c r="M65" t="s">
        <v>19</v>
      </c>
      <c r="N65">
        <v>18</v>
      </c>
      <c r="O65">
        <v>16</v>
      </c>
      <c r="P65">
        <v>2</v>
      </c>
      <c r="Q65" t="s">
        <v>19</v>
      </c>
      <c r="R65">
        <v>44</v>
      </c>
      <c r="S65">
        <v>36</v>
      </c>
      <c r="T65">
        <v>2</v>
      </c>
      <c r="U65">
        <v>6</v>
      </c>
      <c r="V65">
        <v>27</v>
      </c>
      <c r="W65">
        <v>21</v>
      </c>
      <c r="X65">
        <v>3</v>
      </c>
      <c r="Y65">
        <v>3</v>
      </c>
      <c r="Z65">
        <v>3</v>
      </c>
      <c r="AA65">
        <v>1</v>
      </c>
      <c r="AB65">
        <v>1</v>
      </c>
      <c r="AC65">
        <v>1</v>
      </c>
      <c r="AD65">
        <v>15</v>
      </c>
      <c r="AE65">
        <v>9</v>
      </c>
      <c r="AF65">
        <v>2</v>
      </c>
      <c r="AG65">
        <v>4</v>
      </c>
    </row>
    <row r="66" spans="1:33">
      <c r="A66" t="s">
        <v>870</v>
      </c>
      <c r="B66">
        <v>520</v>
      </c>
      <c r="C66">
        <v>282</v>
      </c>
      <c r="D66">
        <v>142</v>
      </c>
      <c r="E66">
        <v>96</v>
      </c>
      <c r="F66">
        <v>440</v>
      </c>
      <c r="G66">
        <v>250</v>
      </c>
      <c r="H66">
        <v>132</v>
      </c>
      <c r="I66">
        <v>58</v>
      </c>
      <c r="J66">
        <v>63</v>
      </c>
      <c r="K66">
        <v>33</v>
      </c>
      <c r="L66">
        <v>25</v>
      </c>
      <c r="M66">
        <v>5</v>
      </c>
      <c r="N66">
        <v>42</v>
      </c>
      <c r="O66">
        <v>19</v>
      </c>
      <c r="P66">
        <v>17</v>
      </c>
      <c r="Q66">
        <v>6</v>
      </c>
      <c r="R66">
        <v>148</v>
      </c>
      <c r="S66">
        <v>88</v>
      </c>
      <c r="T66">
        <v>51</v>
      </c>
      <c r="U66">
        <v>9</v>
      </c>
      <c r="V66">
        <v>186</v>
      </c>
      <c r="W66">
        <v>109</v>
      </c>
      <c r="X66">
        <v>39</v>
      </c>
      <c r="Y66">
        <v>38</v>
      </c>
      <c r="Z66">
        <v>1</v>
      </c>
      <c r="AA66">
        <v>1</v>
      </c>
      <c r="AB66" t="s">
        <v>19</v>
      </c>
      <c r="AC66" t="s">
        <v>19</v>
      </c>
      <c r="AD66">
        <v>80</v>
      </c>
      <c r="AE66">
        <v>32</v>
      </c>
      <c r="AF66">
        <v>10</v>
      </c>
      <c r="AG66">
        <v>38</v>
      </c>
    </row>
    <row r="67" spans="1:33">
      <c r="A67" t="s">
        <v>869</v>
      </c>
      <c r="B67">
        <v>391</v>
      </c>
      <c r="C67">
        <v>290</v>
      </c>
      <c r="D67">
        <v>66</v>
      </c>
      <c r="E67">
        <v>35</v>
      </c>
      <c r="F67">
        <v>344</v>
      </c>
      <c r="G67">
        <v>273</v>
      </c>
      <c r="H67">
        <v>48</v>
      </c>
      <c r="I67">
        <v>23</v>
      </c>
      <c r="J67">
        <v>24</v>
      </c>
      <c r="K67">
        <v>20</v>
      </c>
      <c r="L67">
        <v>4</v>
      </c>
      <c r="M67" t="s">
        <v>19</v>
      </c>
      <c r="N67">
        <v>39</v>
      </c>
      <c r="O67">
        <v>30</v>
      </c>
      <c r="P67">
        <v>8</v>
      </c>
      <c r="Q67">
        <v>1</v>
      </c>
      <c r="R67">
        <v>87</v>
      </c>
      <c r="S67">
        <v>75</v>
      </c>
      <c r="T67">
        <v>11</v>
      </c>
      <c r="U67">
        <v>1</v>
      </c>
      <c r="V67">
        <v>174</v>
      </c>
      <c r="W67">
        <v>132</v>
      </c>
      <c r="X67">
        <v>23</v>
      </c>
      <c r="Y67">
        <v>19</v>
      </c>
      <c r="Z67">
        <v>20</v>
      </c>
      <c r="AA67">
        <v>16</v>
      </c>
      <c r="AB67">
        <v>2</v>
      </c>
      <c r="AC67">
        <v>2</v>
      </c>
      <c r="AD67">
        <v>47</v>
      </c>
      <c r="AE67">
        <v>17</v>
      </c>
      <c r="AF67">
        <v>18</v>
      </c>
      <c r="AG67">
        <v>12</v>
      </c>
    </row>
    <row r="68" spans="1:33">
      <c r="A68" t="s">
        <v>868</v>
      </c>
      <c r="B68">
        <v>437</v>
      </c>
      <c r="C68">
        <v>300</v>
      </c>
      <c r="D68">
        <v>85</v>
      </c>
      <c r="E68">
        <v>52</v>
      </c>
      <c r="F68">
        <v>350</v>
      </c>
      <c r="G68">
        <v>269</v>
      </c>
      <c r="H68">
        <v>52</v>
      </c>
      <c r="I68">
        <v>29</v>
      </c>
      <c r="J68">
        <v>22</v>
      </c>
      <c r="K68">
        <v>19</v>
      </c>
      <c r="L68">
        <v>3</v>
      </c>
      <c r="M68" t="s">
        <v>19</v>
      </c>
      <c r="N68">
        <v>42</v>
      </c>
      <c r="O68">
        <v>33</v>
      </c>
      <c r="P68">
        <v>8</v>
      </c>
      <c r="Q68">
        <v>1</v>
      </c>
      <c r="R68">
        <v>120</v>
      </c>
      <c r="S68">
        <v>94</v>
      </c>
      <c r="T68">
        <v>24</v>
      </c>
      <c r="U68">
        <v>2</v>
      </c>
      <c r="V68">
        <v>159</v>
      </c>
      <c r="W68">
        <v>116</v>
      </c>
      <c r="X68">
        <v>17</v>
      </c>
      <c r="Y68">
        <v>26</v>
      </c>
      <c r="Z68">
        <v>7</v>
      </c>
      <c r="AA68">
        <v>7</v>
      </c>
      <c r="AB68" t="s">
        <v>19</v>
      </c>
      <c r="AC68" t="s">
        <v>19</v>
      </c>
      <c r="AD68">
        <v>87</v>
      </c>
      <c r="AE68">
        <v>31</v>
      </c>
      <c r="AF68">
        <v>33</v>
      </c>
      <c r="AG68">
        <v>23</v>
      </c>
    </row>
    <row r="69" spans="1:33">
      <c r="A69" t="s">
        <v>867</v>
      </c>
      <c r="B69">
        <v>110</v>
      </c>
      <c r="C69">
        <v>75</v>
      </c>
      <c r="D69">
        <v>21</v>
      </c>
      <c r="E69">
        <v>14</v>
      </c>
      <c r="F69">
        <v>87</v>
      </c>
      <c r="G69">
        <v>71</v>
      </c>
      <c r="H69">
        <v>11</v>
      </c>
      <c r="I69">
        <v>5</v>
      </c>
      <c r="J69">
        <v>3</v>
      </c>
      <c r="K69">
        <v>3</v>
      </c>
      <c r="L69" t="s">
        <v>19</v>
      </c>
      <c r="M69" t="s">
        <v>19</v>
      </c>
      <c r="N69">
        <v>18</v>
      </c>
      <c r="O69">
        <v>16</v>
      </c>
      <c r="P69">
        <v>2</v>
      </c>
      <c r="Q69" t="s">
        <v>19</v>
      </c>
      <c r="R69">
        <v>24</v>
      </c>
      <c r="S69">
        <v>21</v>
      </c>
      <c r="T69">
        <v>3</v>
      </c>
      <c r="U69" t="s">
        <v>19</v>
      </c>
      <c r="V69">
        <v>39</v>
      </c>
      <c r="W69">
        <v>30</v>
      </c>
      <c r="X69">
        <v>4</v>
      </c>
      <c r="Y69">
        <v>5</v>
      </c>
      <c r="Z69">
        <v>3</v>
      </c>
      <c r="AA69">
        <v>1</v>
      </c>
      <c r="AB69">
        <v>2</v>
      </c>
      <c r="AC69" t="s">
        <v>19</v>
      </c>
      <c r="AD69">
        <v>23</v>
      </c>
      <c r="AE69">
        <v>4</v>
      </c>
      <c r="AF69">
        <v>10</v>
      </c>
      <c r="AG69">
        <v>9</v>
      </c>
    </row>
    <row r="70" spans="1:33">
      <c r="A70" t="s">
        <v>866</v>
      </c>
      <c r="B70">
        <v>450</v>
      </c>
      <c r="C70">
        <v>236</v>
      </c>
      <c r="D70">
        <v>158</v>
      </c>
      <c r="E70">
        <v>56</v>
      </c>
      <c r="F70">
        <v>389</v>
      </c>
      <c r="G70">
        <v>224</v>
      </c>
      <c r="H70">
        <v>125</v>
      </c>
      <c r="I70">
        <v>40</v>
      </c>
      <c r="J70">
        <v>25</v>
      </c>
      <c r="K70">
        <v>20</v>
      </c>
      <c r="L70">
        <v>5</v>
      </c>
      <c r="M70" t="s">
        <v>19</v>
      </c>
      <c r="N70">
        <v>45</v>
      </c>
      <c r="O70">
        <v>25</v>
      </c>
      <c r="P70">
        <v>20</v>
      </c>
      <c r="Q70" t="s">
        <v>19</v>
      </c>
      <c r="R70">
        <v>115</v>
      </c>
      <c r="S70">
        <v>69</v>
      </c>
      <c r="T70">
        <v>44</v>
      </c>
      <c r="U70">
        <v>2</v>
      </c>
      <c r="V70">
        <v>179</v>
      </c>
      <c r="W70">
        <v>97</v>
      </c>
      <c r="X70">
        <v>53</v>
      </c>
      <c r="Y70">
        <v>29</v>
      </c>
      <c r="Z70">
        <v>25</v>
      </c>
      <c r="AA70">
        <v>13</v>
      </c>
      <c r="AB70">
        <v>3</v>
      </c>
      <c r="AC70">
        <v>9</v>
      </c>
      <c r="AD70">
        <v>61</v>
      </c>
      <c r="AE70">
        <v>12</v>
      </c>
      <c r="AF70">
        <v>33</v>
      </c>
      <c r="AG70">
        <v>16</v>
      </c>
    </row>
    <row r="71" spans="1:33">
      <c r="A71" t="s">
        <v>865</v>
      </c>
      <c r="B71">
        <v>144</v>
      </c>
      <c r="C71">
        <v>32</v>
      </c>
      <c r="D71">
        <v>112</v>
      </c>
      <c r="E71" t="s">
        <v>19</v>
      </c>
      <c r="F71">
        <v>130</v>
      </c>
      <c r="G71">
        <v>30</v>
      </c>
      <c r="H71">
        <v>100</v>
      </c>
      <c r="I71" t="s">
        <v>19</v>
      </c>
      <c r="J71">
        <v>17</v>
      </c>
      <c r="K71" t="s">
        <v>19</v>
      </c>
      <c r="L71">
        <v>17</v>
      </c>
      <c r="M71" t="s">
        <v>19</v>
      </c>
      <c r="N71">
        <v>9</v>
      </c>
      <c r="O71">
        <v>1</v>
      </c>
      <c r="P71">
        <v>8</v>
      </c>
      <c r="Q71" t="s">
        <v>19</v>
      </c>
      <c r="R71">
        <v>59</v>
      </c>
      <c r="S71">
        <v>7</v>
      </c>
      <c r="T71">
        <v>52</v>
      </c>
      <c r="U71" t="s">
        <v>19</v>
      </c>
      <c r="V71">
        <v>39</v>
      </c>
      <c r="W71">
        <v>20</v>
      </c>
      <c r="X71">
        <v>19</v>
      </c>
      <c r="Y71" t="s">
        <v>19</v>
      </c>
      <c r="Z71">
        <v>6</v>
      </c>
      <c r="AA71">
        <v>2</v>
      </c>
      <c r="AB71">
        <v>4</v>
      </c>
      <c r="AC71" t="s">
        <v>19</v>
      </c>
      <c r="AD71">
        <v>14</v>
      </c>
      <c r="AE71">
        <v>2</v>
      </c>
      <c r="AF71">
        <v>12</v>
      </c>
      <c r="AG71" t="s">
        <v>19</v>
      </c>
    </row>
    <row r="72" spans="1:33">
      <c r="A72" t="s">
        <v>864</v>
      </c>
      <c r="B72">
        <v>284</v>
      </c>
      <c r="C72">
        <v>220</v>
      </c>
      <c r="D72">
        <v>30</v>
      </c>
      <c r="E72">
        <v>34</v>
      </c>
      <c r="F72">
        <v>241</v>
      </c>
      <c r="G72">
        <v>205</v>
      </c>
      <c r="H72">
        <v>22</v>
      </c>
      <c r="I72">
        <v>14</v>
      </c>
      <c r="J72">
        <v>36</v>
      </c>
      <c r="K72">
        <v>33</v>
      </c>
      <c r="L72">
        <v>2</v>
      </c>
      <c r="M72">
        <v>1</v>
      </c>
      <c r="N72">
        <v>26</v>
      </c>
      <c r="O72">
        <v>25</v>
      </c>
      <c r="P72">
        <v>1</v>
      </c>
      <c r="Q72" t="s">
        <v>19</v>
      </c>
      <c r="R72">
        <v>78</v>
      </c>
      <c r="S72">
        <v>73</v>
      </c>
      <c r="T72">
        <v>5</v>
      </c>
      <c r="U72" t="s">
        <v>19</v>
      </c>
      <c r="V72">
        <v>95</v>
      </c>
      <c r="W72">
        <v>69</v>
      </c>
      <c r="X72">
        <v>14</v>
      </c>
      <c r="Y72">
        <v>12</v>
      </c>
      <c r="Z72">
        <v>6</v>
      </c>
      <c r="AA72">
        <v>5</v>
      </c>
      <c r="AB72" t="s">
        <v>19</v>
      </c>
      <c r="AC72">
        <v>1</v>
      </c>
      <c r="AD72">
        <v>43</v>
      </c>
      <c r="AE72">
        <v>15</v>
      </c>
      <c r="AF72">
        <v>8</v>
      </c>
      <c r="AG72">
        <v>20</v>
      </c>
    </row>
    <row r="73" spans="1:33">
      <c r="A73" t="s">
        <v>863</v>
      </c>
      <c r="B73">
        <v>209</v>
      </c>
      <c r="C73">
        <v>183</v>
      </c>
      <c r="D73">
        <v>25</v>
      </c>
      <c r="E73">
        <v>1</v>
      </c>
      <c r="F73">
        <v>205</v>
      </c>
      <c r="G73">
        <v>179</v>
      </c>
      <c r="H73">
        <v>25</v>
      </c>
      <c r="I73">
        <v>1</v>
      </c>
      <c r="J73">
        <v>41</v>
      </c>
      <c r="K73">
        <v>38</v>
      </c>
      <c r="L73">
        <v>3</v>
      </c>
      <c r="M73" t="s">
        <v>19</v>
      </c>
      <c r="N73">
        <v>2</v>
      </c>
      <c r="O73" t="s">
        <v>19</v>
      </c>
      <c r="P73">
        <v>1</v>
      </c>
      <c r="Q73">
        <v>1</v>
      </c>
      <c r="R73">
        <v>43</v>
      </c>
      <c r="S73">
        <v>37</v>
      </c>
      <c r="T73">
        <v>6</v>
      </c>
      <c r="U73" t="s">
        <v>19</v>
      </c>
      <c r="V73">
        <v>118</v>
      </c>
      <c r="W73">
        <v>103</v>
      </c>
      <c r="X73">
        <v>15</v>
      </c>
      <c r="Y73" t="s">
        <v>19</v>
      </c>
      <c r="Z73">
        <v>1</v>
      </c>
      <c r="AA73">
        <v>1</v>
      </c>
      <c r="AB73" t="s">
        <v>19</v>
      </c>
      <c r="AC73" t="s">
        <v>19</v>
      </c>
      <c r="AD73">
        <v>4</v>
      </c>
      <c r="AE73">
        <v>4</v>
      </c>
      <c r="AF73" t="s">
        <v>19</v>
      </c>
      <c r="AG73" t="s">
        <v>19</v>
      </c>
    </row>
    <row r="74" spans="1:33">
      <c r="A74" t="s">
        <v>862</v>
      </c>
      <c r="B74">
        <v>538</v>
      </c>
      <c r="C74">
        <v>240</v>
      </c>
      <c r="D74">
        <v>161</v>
      </c>
      <c r="E74">
        <v>137</v>
      </c>
      <c r="F74">
        <v>471</v>
      </c>
      <c r="G74">
        <v>225</v>
      </c>
      <c r="H74">
        <v>140</v>
      </c>
      <c r="I74">
        <v>106</v>
      </c>
      <c r="J74">
        <v>66</v>
      </c>
      <c r="K74">
        <v>26</v>
      </c>
      <c r="L74">
        <v>38</v>
      </c>
      <c r="M74">
        <v>2</v>
      </c>
      <c r="N74">
        <v>35</v>
      </c>
      <c r="O74">
        <v>12</v>
      </c>
      <c r="P74">
        <v>18</v>
      </c>
      <c r="Q74">
        <v>5</v>
      </c>
      <c r="R74">
        <v>104</v>
      </c>
      <c r="S74">
        <v>57</v>
      </c>
      <c r="T74">
        <v>37</v>
      </c>
      <c r="U74">
        <v>10</v>
      </c>
      <c r="V74">
        <v>251</v>
      </c>
      <c r="W74">
        <v>120</v>
      </c>
      <c r="X74">
        <v>46</v>
      </c>
      <c r="Y74">
        <v>85</v>
      </c>
      <c r="Z74">
        <v>15</v>
      </c>
      <c r="AA74">
        <v>10</v>
      </c>
      <c r="AB74">
        <v>1</v>
      </c>
      <c r="AC74">
        <v>4</v>
      </c>
      <c r="AD74">
        <v>67</v>
      </c>
      <c r="AE74">
        <v>15</v>
      </c>
      <c r="AF74">
        <v>21</v>
      </c>
      <c r="AG74">
        <v>31</v>
      </c>
    </row>
    <row r="75" spans="1:33">
      <c r="A75" t="s">
        <v>861</v>
      </c>
      <c r="B75">
        <v>236</v>
      </c>
      <c r="C75">
        <v>194</v>
      </c>
      <c r="D75">
        <v>31</v>
      </c>
      <c r="E75">
        <v>11</v>
      </c>
      <c r="F75">
        <v>204</v>
      </c>
      <c r="G75">
        <v>176</v>
      </c>
      <c r="H75">
        <v>21</v>
      </c>
      <c r="I75">
        <v>7</v>
      </c>
      <c r="J75">
        <v>28</v>
      </c>
      <c r="K75">
        <v>27</v>
      </c>
      <c r="L75">
        <v>1</v>
      </c>
      <c r="M75" t="s">
        <v>19</v>
      </c>
      <c r="N75">
        <v>23</v>
      </c>
      <c r="O75">
        <v>22</v>
      </c>
      <c r="P75">
        <v>1</v>
      </c>
      <c r="Q75" t="s">
        <v>19</v>
      </c>
      <c r="R75">
        <v>71</v>
      </c>
      <c r="S75">
        <v>63</v>
      </c>
      <c r="T75">
        <v>5</v>
      </c>
      <c r="U75">
        <v>3</v>
      </c>
      <c r="V75">
        <v>76</v>
      </c>
      <c r="W75">
        <v>60</v>
      </c>
      <c r="X75">
        <v>13</v>
      </c>
      <c r="Y75">
        <v>3</v>
      </c>
      <c r="Z75">
        <v>6</v>
      </c>
      <c r="AA75">
        <v>4</v>
      </c>
      <c r="AB75">
        <v>1</v>
      </c>
      <c r="AC75">
        <v>1</v>
      </c>
      <c r="AD75">
        <v>32</v>
      </c>
      <c r="AE75">
        <v>18</v>
      </c>
      <c r="AF75">
        <v>10</v>
      </c>
      <c r="AG75">
        <v>4</v>
      </c>
    </row>
    <row r="76" spans="1:33">
      <c r="A76" t="s">
        <v>860</v>
      </c>
      <c r="B76" t="s">
        <v>789</v>
      </c>
      <c r="C76" t="s">
        <v>789</v>
      </c>
      <c r="D76" t="s">
        <v>789</v>
      </c>
      <c r="E76" t="s">
        <v>789</v>
      </c>
      <c r="F76" t="s">
        <v>789</v>
      </c>
      <c r="G76" t="s">
        <v>789</v>
      </c>
      <c r="H76" t="s">
        <v>789</v>
      </c>
      <c r="I76" t="s">
        <v>789</v>
      </c>
      <c r="J76" t="s">
        <v>789</v>
      </c>
      <c r="K76" t="s">
        <v>789</v>
      </c>
      <c r="L76" t="s">
        <v>789</v>
      </c>
      <c r="M76" t="s">
        <v>789</v>
      </c>
      <c r="N76" t="s">
        <v>789</v>
      </c>
      <c r="O76" t="s">
        <v>789</v>
      </c>
      <c r="P76" t="s">
        <v>789</v>
      </c>
      <c r="Q76" t="s">
        <v>789</v>
      </c>
      <c r="R76" t="s">
        <v>789</v>
      </c>
      <c r="S76" t="s">
        <v>789</v>
      </c>
      <c r="T76" t="s">
        <v>789</v>
      </c>
      <c r="U76" t="s">
        <v>789</v>
      </c>
      <c r="V76" t="s">
        <v>789</v>
      </c>
      <c r="W76" t="s">
        <v>789</v>
      </c>
      <c r="X76" t="s">
        <v>789</v>
      </c>
      <c r="Y76" t="s">
        <v>789</v>
      </c>
      <c r="Z76" t="s">
        <v>789</v>
      </c>
      <c r="AA76" t="s">
        <v>789</v>
      </c>
      <c r="AB76" t="s">
        <v>789</v>
      </c>
      <c r="AC76" t="s">
        <v>789</v>
      </c>
      <c r="AD76" t="s">
        <v>789</v>
      </c>
      <c r="AE76" t="s">
        <v>789</v>
      </c>
      <c r="AF76" t="s">
        <v>789</v>
      </c>
      <c r="AG76" t="s">
        <v>789</v>
      </c>
    </row>
    <row r="77" spans="1:33">
      <c r="A77" t="s">
        <v>859</v>
      </c>
      <c r="B77">
        <v>70</v>
      </c>
      <c r="C77">
        <v>38</v>
      </c>
      <c r="D77">
        <v>21</v>
      </c>
      <c r="E77">
        <v>11</v>
      </c>
      <c r="F77">
        <v>44</v>
      </c>
      <c r="G77">
        <v>22</v>
      </c>
      <c r="H77">
        <v>14</v>
      </c>
      <c r="I77">
        <v>8</v>
      </c>
      <c r="J77">
        <v>7</v>
      </c>
      <c r="K77">
        <v>2</v>
      </c>
      <c r="L77">
        <v>4</v>
      </c>
      <c r="M77">
        <v>1</v>
      </c>
      <c r="N77">
        <v>4</v>
      </c>
      <c r="O77">
        <v>1</v>
      </c>
      <c r="P77">
        <v>2</v>
      </c>
      <c r="Q77">
        <v>1</v>
      </c>
      <c r="R77">
        <v>6</v>
      </c>
      <c r="S77">
        <v>2</v>
      </c>
      <c r="T77">
        <v>4</v>
      </c>
      <c r="U77" t="s">
        <v>19</v>
      </c>
      <c r="V77">
        <v>26</v>
      </c>
      <c r="W77">
        <v>17</v>
      </c>
      <c r="X77">
        <v>3</v>
      </c>
      <c r="Y77">
        <v>6</v>
      </c>
      <c r="Z77">
        <v>1</v>
      </c>
      <c r="AA77" t="s">
        <v>19</v>
      </c>
      <c r="AB77">
        <v>1</v>
      </c>
      <c r="AC77" t="s">
        <v>19</v>
      </c>
      <c r="AD77">
        <v>26</v>
      </c>
      <c r="AE77">
        <v>16</v>
      </c>
      <c r="AF77">
        <v>7</v>
      </c>
      <c r="AG77">
        <v>3</v>
      </c>
    </row>
    <row r="78" spans="1:33">
      <c r="A78" t="s">
        <v>858</v>
      </c>
      <c r="B78">
        <v>65</v>
      </c>
      <c r="C78">
        <v>59</v>
      </c>
      <c r="D78">
        <v>4</v>
      </c>
      <c r="E78">
        <v>2</v>
      </c>
      <c r="F78">
        <v>55</v>
      </c>
      <c r="G78">
        <v>52</v>
      </c>
      <c r="H78">
        <v>2</v>
      </c>
      <c r="I78">
        <v>1</v>
      </c>
      <c r="J78">
        <v>11</v>
      </c>
      <c r="K78">
        <v>11</v>
      </c>
      <c r="L78" t="s">
        <v>19</v>
      </c>
      <c r="M78" t="s">
        <v>19</v>
      </c>
      <c r="N78">
        <v>3</v>
      </c>
      <c r="O78">
        <v>3</v>
      </c>
      <c r="P78" t="s">
        <v>19</v>
      </c>
      <c r="Q78" t="s">
        <v>19</v>
      </c>
      <c r="R78">
        <v>13</v>
      </c>
      <c r="S78">
        <v>11</v>
      </c>
      <c r="T78">
        <v>2</v>
      </c>
      <c r="U78" t="s">
        <v>19</v>
      </c>
      <c r="V78">
        <v>27</v>
      </c>
      <c r="W78">
        <v>26</v>
      </c>
      <c r="X78" t="s">
        <v>19</v>
      </c>
      <c r="Y78">
        <v>1</v>
      </c>
      <c r="Z78">
        <v>1</v>
      </c>
      <c r="AA78">
        <v>1</v>
      </c>
      <c r="AB78" t="s">
        <v>19</v>
      </c>
      <c r="AC78" t="s">
        <v>19</v>
      </c>
      <c r="AD78">
        <v>10</v>
      </c>
      <c r="AE78">
        <v>7</v>
      </c>
      <c r="AF78">
        <v>2</v>
      </c>
      <c r="AG78">
        <v>1</v>
      </c>
    </row>
    <row r="79" spans="1:33">
      <c r="A79" t="s">
        <v>857</v>
      </c>
      <c r="B79">
        <v>54</v>
      </c>
      <c r="C79">
        <v>47</v>
      </c>
      <c r="D79">
        <v>5</v>
      </c>
      <c r="E79">
        <v>2</v>
      </c>
      <c r="F79">
        <v>52</v>
      </c>
      <c r="G79">
        <v>46</v>
      </c>
      <c r="H79">
        <v>4</v>
      </c>
      <c r="I79">
        <v>2</v>
      </c>
      <c r="J79">
        <v>5</v>
      </c>
      <c r="K79">
        <v>5</v>
      </c>
      <c r="L79" t="s">
        <v>19</v>
      </c>
      <c r="M79" t="s">
        <v>19</v>
      </c>
      <c r="N79">
        <v>10</v>
      </c>
      <c r="O79">
        <v>9</v>
      </c>
      <c r="P79" t="s">
        <v>19</v>
      </c>
      <c r="Q79">
        <v>1</v>
      </c>
      <c r="R79">
        <v>18</v>
      </c>
      <c r="S79">
        <v>17</v>
      </c>
      <c r="T79">
        <v>1</v>
      </c>
      <c r="U79" t="s">
        <v>19</v>
      </c>
      <c r="V79">
        <v>19</v>
      </c>
      <c r="W79">
        <v>15</v>
      </c>
      <c r="X79">
        <v>3</v>
      </c>
      <c r="Y79">
        <v>1</v>
      </c>
      <c r="Z79" t="s">
        <v>19</v>
      </c>
      <c r="AA79" t="s">
        <v>19</v>
      </c>
      <c r="AB79" t="s">
        <v>19</v>
      </c>
      <c r="AC79" t="s">
        <v>19</v>
      </c>
      <c r="AD79">
        <v>2</v>
      </c>
      <c r="AE79">
        <v>1</v>
      </c>
      <c r="AF79">
        <v>1</v>
      </c>
      <c r="AG79" t="s">
        <v>19</v>
      </c>
    </row>
    <row r="80" spans="1:33">
      <c r="A80" t="s">
        <v>856</v>
      </c>
      <c r="B80">
        <v>40</v>
      </c>
      <c r="C80">
        <v>36</v>
      </c>
      <c r="D80">
        <v>4</v>
      </c>
      <c r="E80" t="s">
        <v>19</v>
      </c>
      <c r="F80">
        <v>36</v>
      </c>
      <c r="G80">
        <v>35</v>
      </c>
      <c r="H80">
        <v>1</v>
      </c>
      <c r="I80" t="s">
        <v>19</v>
      </c>
      <c r="J80">
        <v>8</v>
      </c>
      <c r="K80">
        <v>8</v>
      </c>
      <c r="L80" t="s">
        <v>19</v>
      </c>
      <c r="M80" t="s">
        <v>19</v>
      </c>
      <c r="N80">
        <v>1</v>
      </c>
      <c r="O80">
        <v>1</v>
      </c>
      <c r="P80" t="s">
        <v>19</v>
      </c>
      <c r="Q80" t="s">
        <v>19</v>
      </c>
      <c r="R80">
        <v>13</v>
      </c>
      <c r="S80">
        <v>12</v>
      </c>
      <c r="T80">
        <v>1</v>
      </c>
      <c r="U80" t="s">
        <v>19</v>
      </c>
      <c r="V80">
        <v>14</v>
      </c>
      <c r="W80">
        <v>14</v>
      </c>
      <c r="X80" t="s">
        <v>19</v>
      </c>
      <c r="Y80" t="s">
        <v>19</v>
      </c>
      <c r="Z80" t="s">
        <v>19</v>
      </c>
      <c r="AA80" t="s">
        <v>19</v>
      </c>
      <c r="AB80" t="s">
        <v>19</v>
      </c>
      <c r="AC80" t="s">
        <v>19</v>
      </c>
      <c r="AD80">
        <v>4</v>
      </c>
      <c r="AE80">
        <v>1</v>
      </c>
      <c r="AF80">
        <v>3</v>
      </c>
      <c r="AG80" t="s">
        <v>19</v>
      </c>
    </row>
    <row r="81" spans="1:33">
      <c r="A81" t="s">
        <v>855</v>
      </c>
      <c r="B81">
        <v>77</v>
      </c>
      <c r="C81">
        <v>56</v>
      </c>
      <c r="D81">
        <v>21</v>
      </c>
      <c r="E81" t="s">
        <v>19</v>
      </c>
      <c r="F81">
        <v>65</v>
      </c>
      <c r="G81">
        <v>53</v>
      </c>
      <c r="H81">
        <v>12</v>
      </c>
      <c r="I81" t="s">
        <v>19</v>
      </c>
      <c r="J81">
        <v>9</v>
      </c>
      <c r="K81">
        <v>8</v>
      </c>
      <c r="L81">
        <v>1</v>
      </c>
      <c r="M81" t="s">
        <v>19</v>
      </c>
      <c r="N81">
        <v>10</v>
      </c>
      <c r="O81">
        <v>9</v>
      </c>
      <c r="P81">
        <v>1</v>
      </c>
      <c r="Q81" t="s">
        <v>19</v>
      </c>
      <c r="R81">
        <v>21</v>
      </c>
      <c r="S81">
        <v>19</v>
      </c>
      <c r="T81">
        <v>2</v>
      </c>
      <c r="U81" t="s">
        <v>19</v>
      </c>
      <c r="V81">
        <v>24</v>
      </c>
      <c r="W81">
        <v>16</v>
      </c>
      <c r="X81">
        <v>8</v>
      </c>
      <c r="Y81" t="s">
        <v>19</v>
      </c>
      <c r="Z81">
        <v>1</v>
      </c>
      <c r="AA81">
        <v>1</v>
      </c>
      <c r="AB81" t="s">
        <v>19</v>
      </c>
      <c r="AC81" t="s">
        <v>19</v>
      </c>
      <c r="AD81">
        <v>12</v>
      </c>
      <c r="AE81">
        <v>3</v>
      </c>
      <c r="AF81">
        <v>9</v>
      </c>
      <c r="AG81" t="s">
        <v>19</v>
      </c>
    </row>
    <row r="82" spans="1:33">
      <c r="A82" t="s">
        <v>854</v>
      </c>
      <c r="B82">
        <v>67</v>
      </c>
      <c r="C82">
        <v>54</v>
      </c>
      <c r="D82">
        <v>9</v>
      </c>
      <c r="E82">
        <v>4</v>
      </c>
      <c r="F82">
        <v>61</v>
      </c>
      <c r="G82">
        <v>54</v>
      </c>
      <c r="H82">
        <v>5</v>
      </c>
      <c r="I82">
        <v>2</v>
      </c>
      <c r="J82">
        <v>7</v>
      </c>
      <c r="K82">
        <v>5</v>
      </c>
      <c r="L82">
        <v>1</v>
      </c>
      <c r="M82">
        <v>1</v>
      </c>
      <c r="N82">
        <v>15</v>
      </c>
      <c r="O82">
        <v>13</v>
      </c>
      <c r="P82">
        <v>1</v>
      </c>
      <c r="Q82">
        <v>1</v>
      </c>
      <c r="R82">
        <v>21</v>
      </c>
      <c r="S82">
        <v>20</v>
      </c>
      <c r="T82">
        <v>1</v>
      </c>
      <c r="U82" t="s">
        <v>19</v>
      </c>
      <c r="V82">
        <v>17</v>
      </c>
      <c r="W82">
        <v>15</v>
      </c>
      <c r="X82">
        <v>2</v>
      </c>
      <c r="Y82" t="s">
        <v>19</v>
      </c>
      <c r="Z82">
        <v>1</v>
      </c>
      <c r="AA82">
        <v>1</v>
      </c>
      <c r="AB82" t="s">
        <v>19</v>
      </c>
      <c r="AC82" t="s">
        <v>19</v>
      </c>
      <c r="AD82">
        <v>6</v>
      </c>
      <c r="AE82" t="s">
        <v>19</v>
      </c>
      <c r="AF82">
        <v>4</v>
      </c>
      <c r="AG82">
        <v>2</v>
      </c>
    </row>
    <row r="83" spans="1:33">
      <c r="A83" t="s">
        <v>853</v>
      </c>
      <c r="B83">
        <v>60</v>
      </c>
      <c r="C83">
        <v>60</v>
      </c>
      <c r="D83" t="s">
        <v>19</v>
      </c>
      <c r="E83" t="s">
        <v>19</v>
      </c>
      <c r="F83">
        <v>59</v>
      </c>
      <c r="G83">
        <v>59</v>
      </c>
      <c r="H83" t="s">
        <v>19</v>
      </c>
      <c r="I83" t="s">
        <v>19</v>
      </c>
      <c r="J83">
        <v>15</v>
      </c>
      <c r="K83">
        <v>15</v>
      </c>
      <c r="L83" t="s">
        <v>19</v>
      </c>
      <c r="M83" t="s">
        <v>19</v>
      </c>
      <c r="N83">
        <v>1</v>
      </c>
      <c r="O83">
        <v>1</v>
      </c>
      <c r="P83" t="s">
        <v>19</v>
      </c>
      <c r="Q83" t="s">
        <v>19</v>
      </c>
      <c r="R83">
        <v>17</v>
      </c>
      <c r="S83">
        <v>17</v>
      </c>
      <c r="T83" t="s">
        <v>19</v>
      </c>
      <c r="U83" t="s">
        <v>19</v>
      </c>
      <c r="V83">
        <v>21</v>
      </c>
      <c r="W83">
        <v>21</v>
      </c>
      <c r="X83" t="s">
        <v>19</v>
      </c>
      <c r="Y83" t="s">
        <v>19</v>
      </c>
      <c r="Z83">
        <v>5</v>
      </c>
      <c r="AA83">
        <v>5</v>
      </c>
      <c r="AB83" t="s">
        <v>19</v>
      </c>
      <c r="AC83" t="s">
        <v>19</v>
      </c>
      <c r="AD83">
        <v>1</v>
      </c>
      <c r="AE83">
        <v>1</v>
      </c>
      <c r="AF83" t="s">
        <v>19</v>
      </c>
      <c r="AG83" t="s">
        <v>19</v>
      </c>
    </row>
    <row r="84" spans="1:33">
      <c r="A84" t="s">
        <v>852</v>
      </c>
      <c r="B84">
        <v>104</v>
      </c>
      <c r="C84">
        <v>79</v>
      </c>
      <c r="D84">
        <v>19</v>
      </c>
      <c r="E84">
        <v>6</v>
      </c>
      <c r="F84">
        <v>98</v>
      </c>
      <c r="G84">
        <v>78</v>
      </c>
      <c r="H84">
        <v>15</v>
      </c>
      <c r="I84">
        <v>5</v>
      </c>
      <c r="J84">
        <v>7</v>
      </c>
      <c r="K84">
        <v>7</v>
      </c>
      <c r="L84" t="s">
        <v>19</v>
      </c>
      <c r="M84" t="s">
        <v>19</v>
      </c>
      <c r="N84">
        <v>30</v>
      </c>
      <c r="O84">
        <v>24</v>
      </c>
      <c r="P84">
        <v>4</v>
      </c>
      <c r="Q84">
        <v>2</v>
      </c>
      <c r="R84">
        <v>33</v>
      </c>
      <c r="S84">
        <v>28</v>
      </c>
      <c r="T84">
        <v>4</v>
      </c>
      <c r="U84">
        <v>1</v>
      </c>
      <c r="V84">
        <v>26</v>
      </c>
      <c r="W84">
        <v>18</v>
      </c>
      <c r="X84">
        <v>7</v>
      </c>
      <c r="Y84">
        <v>1</v>
      </c>
      <c r="Z84">
        <v>2</v>
      </c>
      <c r="AA84">
        <v>1</v>
      </c>
      <c r="AB84" t="s">
        <v>19</v>
      </c>
      <c r="AC84">
        <v>1</v>
      </c>
      <c r="AD84">
        <v>6</v>
      </c>
      <c r="AE84">
        <v>1</v>
      </c>
      <c r="AF84">
        <v>4</v>
      </c>
      <c r="AG84">
        <v>1</v>
      </c>
    </row>
    <row r="85" spans="1:33">
      <c r="A85" t="s">
        <v>851</v>
      </c>
      <c r="B85">
        <v>76</v>
      </c>
      <c r="C85">
        <v>51</v>
      </c>
      <c r="D85">
        <v>22</v>
      </c>
      <c r="E85">
        <v>3</v>
      </c>
      <c r="F85">
        <v>59</v>
      </c>
      <c r="G85">
        <v>46</v>
      </c>
      <c r="H85">
        <v>12</v>
      </c>
      <c r="I85">
        <v>1</v>
      </c>
      <c r="J85">
        <v>7</v>
      </c>
      <c r="K85">
        <v>6</v>
      </c>
      <c r="L85">
        <v>1</v>
      </c>
      <c r="M85" t="s">
        <v>19</v>
      </c>
      <c r="N85">
        <v>10</v>
      </c>
      <c r="O85">
        <v>8</v>
      </c>
      <c r="P85">
        <v>2</v>
      </c>
      <c r="Q85" t="s">
        <v>19</v>
      </c>
      <c r="R85">
        <v>19</v>
      </c>
      <c r="S85">
        <v>15</v>
      </c>
      <c r="T85">
        <v>3</v>
      </c>
      <c r="U85">
        <v>1</v>
      </c>
      <c r="V85">
        <v>22</v>
      </c>
      <c r="W85">
        <v>17</v>
      </c>
      <c r="X85">
        <v>5</v>
      </c>
      <c r="Y85" t="s">
        <v>19</v>
      </c>
      <c r="Z85">
        <v>1</v>
      </c>
      <c r="AA85" t="s">
        <v>19</v>
      </c>
      <c r="AB85">
        <v>1</v>
      </c>
      <c r="AC85" t="s">
        <v>19</v>
      </c>
      <c r="AD85">
        <v>17</v>
      </c>
      <c r="AE85">
        <v>5</v>
      </c>
      <c r="AF85">
        <v>10</v>
      </c>
      <c r="AG85">
        <v>2</v>
      </c>
    </row>
    <row r="86" spans="1:33">
      <c r="A86" t="s">
        <v>850</v>
      </c>
      <c r="B86">
        <v>121</v>
      </c>
      <c r="C86">
        <v>63</v>
      </c>
      <c r="D86">
        <v>44</v>
      </c>
      <c r="E86">
        <v>14</v>
      </c>
      <c r="F86">
        <v>100</v>
      </c>
      <c r="G86">
        <v>54</v>
      </c>
      <c r="H86">
        <v>33</v>
      </c>
      <c r="I86">
        <v>13</v>
      </c>
      <c r="J86">
        <v>18</v>
      </c>
      <c r="K86">
        <v>11</v>
      </c>
      <c r="L86">
        <v>4</v>
      </c>
      <c r="M86">
        <v>3</v>
      </c>
      <c r="N86">
        <v>14</v>
      </c>
      <c r="O86">
        <v>5</v>
      </c>
      <c r="P86">
        <v>4</v>
      </c>
      <c r="Q86">
        <v>5</v>
      </c>
      <c r="R86">
        <v>32</v>
      </c>
      <c r="S86">
        <v>18</v>
      </c>
      <c r="T86">
        <v>12</v>
      </c>
      <c r="U86">
        <v>2</v>
      </c>
      <c r="V86">
        <v>34</v>
      </c>
      <c r="W86">
        <v>19</v>
      </c>
      <c r="X86">
        <v>13</v>
      </c>
      <c r="Y86">
        <v>2</v>
      </c>
      <c r="Z86">
        <v>2</v>
      </c>
      <c r="AA86">
        <v>1</v>
      </c>
      <c r="AB86" t="s">
        <v>19</v>
      </c>
      <c r="AC86">
        <v>1</v>
      </c>
      <c r="AD86">
        <v>21</v>
      </c>
      <c r="AE86">
        <v>9</v>
      </c>
      <c r="AF86">
        <v>11</v>
      </c>
      <c r="AG86">
        <v>1</v>
      </c>
    </row>
    <row r="87" spans="1:33">
      <c r="A87" t="s">
        <v>849</v>
      </c>
      <c r="B87">
        <v>66</v>
      </c>
      <c r="C87">
        <v>50</v>
      </c>
      <c r="D87">
        <v>12</v>
      </c>
      <c r="E87">
        <v>4</v>
      </c>
      <c r="F87">
        <v>55</v>
      </c>
      <c r="G87">
        <v>46</v>
      </c>
      <c r="H87">
        <v>6</v>
      </c>
      <c r="I87">
        <v>3</v>
      </c>
      <c r="J87" t="s">
        <v>19</v>
      </c>
      <c r="K87" t="s">
        <v>19</v>
      </c>
      <c r="L87" t="s">
        <v>19</v>
      </c>
      <c r="M87" t="s">
        <v>19</v>
      </c>
      <c r="N87">
        <v>18</v>
      </c>
      <c r="O87">
        <v>18</v>
      </c>
      <c r="P87" t="s">
        <v>19</v>
      </c>
      <c r="Q87" t="s">
        <v>19</v>
      </c>
      <c r="R87">
        <v>19</v>
      </c>
      <c r="S87">
        <v>16</v>
      </c>
      <c r="T87">
        <v>1</v>
      </c>
      <c r="U87">
        <v>2</v>
      </c>
      <c r="V87">
        <v>17</v>
      </c>
      <c r="W87">
        <v>12</v>
      </c>
      <c r="X87">
        <v>5</v>
      </c>
      <c r="Y87" t="s">
        <v>19</v>
      </c>
      <c r="Z87">
        <v>1</v>
      </c>
      <c r="AA87" t="s">
        <v>19</v>
      </c>
      <c r="AB87" t="s">
        <v>19</v>
      </c>
      <c r="AC87">
        <v>1</v>
      </c>
      <c r="AD87">
        <v>11</v>
      </c>
      <c r="AE87">
        <v>4</v>
      </c>
      <c r="AF87">
        <v>6</v>
      </c>
      <c r="AG87">
        <v>1</v>
      </c>
    </row>
    <row r="88" spans="1:33">
      <c r="A88" t="s">
        <v>848</v>
      </c>
      <c r="B88">
        <v>65</v>
      </c>
      <c r="C88">
        <v>50</v>
      </c>
      <c r="D88">
        <v>7</v>
      </c>
      <c r="E88">
        <v>8</v>
      </c>
      <c r="F88">
        <v>52</v>
      </c>
      <c r="G88">
        <v>45</v>
      </c>
      <c r="H88">
        <v>4</v>
      </c>
      <c r="I88">
        <v>3</v>
      </c>
      <c r="J88">
        <v>10</v>
      </c>
      <c r="K88">
        <v>9</v>
      </c>
      <c r="L88" t="s">
        <v>19</v>
      </c>
      <c r="M88">
        <v>1</v>
      </c>
      <c r="N88">
        <v>5</v>
      </c>
      <c r="O88">
        <v>4</v>
      </c>
      <c r="P88">
        <v>1</v>
      </c>
      <c r="Q88" t="s">
        <v>19</v>
      </c>
      <c r="R88">
        <v>18</v>
      </c>
      <c r="S88">
        <v>16</v>
      </c>
      <c r="T88">
        <v>2</v>
      </c>
      <c r="U88" t="s">
        <v>19</v>
      </c>
      <c r="V88">
        <v>18</v>
      </c>
      <c r="W88">
        <v>16</v>
      </c>
      <c r="X88">
        <v>1</v>
      </c>
      <c r="Y88">
        <v>1</v>
      </c>
      <c r="Z88">
        <v>1</v>
      </c>
      <c r="AA88" t="s">
        <v>19</v>
      </c>
      <c r="AB88" t="s">
        <v>19</v>
      </c>
      <c r="AC88">
        <v>1</v>
      </c>
      <c r="AD88">
        <v>13</v>
      </c>
      <c r="AE88">
        <v>5</v>
      </c>
      <c r="AF88">
        <v>3</v>
      </c>
      <c r="AG88">
        <v>5</v>
      </c>
    </row>
    <row r="89" spans="1:33">
      <c r="A89" t="s">
        <v>847</v>
      </c>
      <c r="B89">
        <v>84</v>
      </c>
      <c r="C89">
        <v>38</v>
      </c>
      <c r="D89">
        <v>3</v>
      </c>
      <c r="E89">
        <v>43</v>
      </c>
      <c r="F89">
        <v>71</v>
      </c>
      <c r="G89">
        <v>34</v>
      </c>
      <c r="H89" t="s">
        <v>19</v>
      </c>
      <c r="I89">
        <v>37</v>
      </c>
      <c r="J89">
        <v>18</v>
      </c>
      <c r="K89">
        <v>17</v>
      </c>
      <c r="L89" t="s">
        <v>19</v>
      </c>
      <c r="M89">
        <v>1</v>
      </c>
      <c r="N89">
        <v>9</v>
      </c>
      <c r="O89" t="s">
        <v>19</v>
      </c>
      <c r="P89" t="s">
        <v>19</v>
      </c>
      <c r="Q89">
        <v>9</v>
      </c>
      <c r="R89">
        <v>10</v>
      </c>
      <c r="S89">
        <v>7</v>
      </c>
      <c r="T89" t="s">
        <v>19</v>
      </c>
      <c r="U89">
        <v>3</v>
      </c>
      <c r="V89">
        <v>31</v>
      </c>
      <c r="W89">
        <v>9</v>
      </c>
      <c r="X89" t="s">
        <v>19</v>
      </c>
      <c r="Y89">
        <v>22</v>
      </c>
      <c r="Z89">
        <v>3</v>
      </c>
      <c r="AA89">
        <v>1</v>
      </c>
      <c r="AB89" t="s">
        <v>19</v>
      </c>
      <c r="AC89">
        <v>2</v>
      </c>
      <c r="AD89">
        <v>13</v>
      </c>
      <c r="AE89">
        <v>4</v>
      </c>
      <c r="AF89">
        <v>3</v>
      </c>
      <c r="AG89">
        <v>6</v>
      </c>
    </row>
    <row r="90" spans="1:33">
      <c r="A90" t="s">
        <v>846</v>
      </c>
      <c r="B90">
        <v>46</v>
      </c>
      <c r="C90">
        <v>14</v>
      </c>
      <c r="D90">
        <v>12</v>
      </c>
      <c r="E90">
        <v>20</v>
      </c>
      <c r="F90">
        <v>43</v>
      </c>
      <c r="G90">
        <v>14</v>
      </c>
      <c r="H90">
        <v>11</v>
      </c>
      <c r="I90">
        <v>18</v>
      </c>
      <c r="J90">
        <v>4</v>
      </c>
      <c r="K90">
        <v>4</v>
      </c>
      <c r="L90" t="s">
        <v>19</v>
      </c>
      <c r="M90" t="s">
        <v>19</v>
      </c>
      <c r="N90">
        <v>4</v>
      </c>
      <c r="O90" t="s">
        <v>19</v>
      </c>
      <c r="P90">
        <v>3</v>
      </c>
      <c r="Q90">
        <v>1</v>
      </c>
      <c r="R90">
        <v>13</v>
      </c>
      <c r="S90">
        <v>6</v>
      </c>
      <c r="T90">
        <v>6</v>
      </c>
      <c r="U90">
        <v>1</v>
      </c>
      <c r="V90">
        <v>22</v>
      </c>
      <c r="W90">
        <v>4</v>
      </c>
      <c r="X90">
        <v>2</v>
      </c>
      <c r="Y90">
        <v>16</v>
      </c>
      <c r="Z90" t="s">
        <v>19</v>
      </c>
      <c r="AA90" t="s">
        <v>19</v>
      </c>
      <c r="AB90" t="s">
        <v>19</v>
      </c>
      <c r="AC90" t="s">
        <v>19</v>
      </c>
      <c r="AD90">
        <v>3</v>
      </c>
      <c r="AE90" t="s">
        <v>19</v>
      </c>
      <c r="AF90">
        <v>1</v>
      </c>
      <c r="AG90">
        <v>2</v>
      </c>
    </row>
    <row r="91" spans="1:33">
      <c r="A91" t="s">
        <v>845</v>
      </c>
      <c r="B91">
        <v>131</v>
      </c>
      <c r="C91">
        <v>46</v>
      </c>
      <c r="D91">
        <v>58</v>
      </c>
      <c r="E91">
        <v>27</v>
      </c>
      <c r="F91">
        <v>116</v>
      </c>
      <c r="G91">
        <v>45</v>
      </c>
      <c r="H91">
        <v>53</v>
      </c>
      <c r="I91">
        <v>18</v>
      </c>
      <c r="J91">
        <v>5</v>
      </c>
      <c r="K91">
        <v>2</v>
      </c>
      <c r="L91">
        <v>2</v>
      </c>
      <c r="M91">
        <v>1</v>
      </c>
      <c r="N91">
        <v>19</v>
      </c>
      <c r="O91">
        <v>8</v>
      </c>
      <c r="P91">
        <v>9</v>
      </c>
      <c r="Q91">
        <v>2</v>
      </c>
      <c r="R91">
        <v>44</v>
      </c>
      <c r="S91">
        <v>15</v>
      </c>
      <c r="T91">
        <v>25</v>
      </c>
      <c r="U91">
        <v>4</v>
      </c>
      <c r="V91">
        <v>47</v>
      </c>
      <c r="W91">
        <v>20</v>
      </c>
      <c r="X91">
        <v>16</v>
      </c>
      <c r="Y91">
        <v>11</v>
      </c>
      <c r="Z91">
        <v>1</v>
      </c>
      <c r="AA91" t="s">
        <v>19</v>
      </c>
      <c r="AB91">
        <v>1</v>
      </c>
      <c r="AC91" t="s">
        <v>19</v>
      </c>
      <c r="AD91">
        <v>15</v>
      </c>
      <c r="AE91">
        <v>1</v>
      </c>
      <c r="AF91">
        <v>5</v>
      </c>
      <c r="AG91">
        <v>9</v>
      </c>
    </row>
    <row r="92" spans="1:33">
      <c r="A92" t="s">
        <v>844</v>
      </c>
      <c r="B92">
        <v>83</v>
      </c>
      <c r="C92">
        <v>64</v>
      </c>
      <c r="D92">
        <v>12</v>
      </c>
      <c r="E92">
        <v>7</v>
      </c>
      <c r="F92">
        <v>76</v>
      </c>
      <c r="G92">
        <v>62</v>
      </c>
      <c r="H92">
        <v>8</v>
      </c>
      <c r="I92">
        <v>6</v>
      </c>
      <c r="J92">
        <v>2</v>
      </c>
      <c r="K92">
        <v>1</v>
      </c>
      <c r="L92" t="s">
        <v>19</v>
      </c>
      <c r="M92">
        <v>1</v>
      </c>
      <c r="N92">
        <v>16</v>
      </c>
      <c r="O92">
        <v>13</v>
      </c>
      <c r="P92">
        <v>1</v>
      </c>
      <c r="Q92">
        <v>2</v>
      </c>
      <c r="R92">
        <v>22</v>
      </c>
      <c r="S92">
        <v>17</v>
      </c>
      <c r="T92">
        <v>4</v>
      </c>
      <c r="U92">
        <v>1</v>
      </c>
      <c r="V92">
        <v>35</v>
      </c>
      <c r="W92">
        <v>31</v>
      </c>
      <c r="X92">
        <v>2</v>
      </c>
      <c r="Y92">
        <v>2</v>
      </c>
      <c r="Z92">
        <v>1</v>
      </c>
      <c r="AA92" t="s">
        <v>19</v>
      </c>
      <c r="AB92">
        <v>1</v>
      </c>
      <c r="AC92" t="s">
        <v>19</v>
      </c>
      <c r="AD92">
        <v>7</v>
      </c>
      <c r="AE92">
        <v>2</v>
      </c>
      <c r="AF92">
        <v>4</v>
      </c>
      <c r="AG92">
        <v>1</v>
      </c>
    </row>
    <row r="93" spans="1:33">
      <c r="A93" t="s">
        <v>843</v>
      </c>
      <c r="B93">
        <v>154</v>
      </c>
      <c r="C93">
        <v>128</v>
      </c>
      <c r="D93">
        <v>17</v>
      </c>
      <c r="E93">
        <v>9</v>
      </c>
      <c r="F93">
        <v>144</v>
      </c>
      <c r="G93">
        <v>125</v>
      </c>
      <c r="H93">
        <v>10</v>
      </c>
      <c r="I93">
        <v>9</v>
      </c>
      <c r="J93">
        <v>19</v>
      </c>
      <c r="K93">
        <v>16</v>
      </c>
      <c r="L93">
        <v>1</v>
      </c>
      <c r="M93">
        <v>2</v>
      </c>
      <c r="N93">
        <v>25</v>
      </c>
      <c r="O93">
        <v>21</v>
      </c>
      <c r="P93" t="s">
        <v>19</v>
      </c>
      <c r="Q93">
        <v>4</v>
      </c>
      <c r="R93">
        <v>47</v>
      </c>
      <c r="S93">
        <v>43</v>
      </c>
      <c r="T93">
        <v>3</v>
      </c>
      <c r="U93">
        <v>1</v>
      </c>
      <c r="V93">
        <v>51</v>
      </c>
      <c r="W93">
        <v>44</v>
      </c>
      <c r="X93">
        <v>5</v>
      </c>
      <c r="Y93">
        <v>2</v>
      </c>
      <c r="Z93">
        <v>2</v>
      </c>
      <c r="AA93">
        <v>1</v>
      </c>
      <c r="AB93">
        <v>1</v>
      </c>
      <c r="AC93" t="s">
        <v>19</v>
      </c>
      <c r="AD93">
        <v>10</v>
      </c>
      <c r="AE93">
        <v>3</v>
      </c>
      <c r="AF93">
        <v>7</v>
      </c>
      <c r="AG93" t="s">
        <v>19</v>
      </c>
    </row>
    <row r="94" spans="1:33">
      <c r="A94" t="s">
        <v>842</v>
      </c>
      <c r="B94">
        <v>104</v>
      </c>
      <c r="C94">
        <v>87</v>
      </c>
      <c r="D94">
        <v>14</v>
      </c>
      <c r="E94">
        <v>3</v>
      </c>
      <c r="F94">
        <v>94</v>
      </c>
      <c r="G94">
        <v>84</v>
      </c>
      <c r="H94">
        <v>10</v>
      </c>
      <c r="I94" t="s">
        <v>19</v>
      </c>
      <c r="J94">
        <v>8</v>
      </c>
      <c r="K94">
        <v>8</v>
      </c>
      <c r="L94" t="s">
        <v>19</v>
      </c>
      <c r="M94" t="s">
        <v>19</v>
      </c>
      <c r="N94">
        <v>16</v>
      </c>
      <c r="O94">
        <v>15</v>
      </c>
      <c r="P94">
        <v>1</v>
      </c>
      <c r="Q94" t="s">
        <v>19</v>
      </c>
      <c r="R94">
        <v>26</v>
      </c>
      <c r="S94">
        <v>23</v>
      </c>
      <c r="T94">
        <v>3</v>
      </c>
      <c r="U94" t="s">
        <v>19</v>
      </c>
      <c r="V94">
        <v>43</v>
      </c>
      <c r="W94">
        <v>37</v>
      </c>
      <c r="X94">
        <v>6</v>
      </c>
      <c r="Y94" t="s">
        <v>19</v>
      </c>
      <c r="Z94">
        <v>1</v>
      </c>
      <c r="AA94">
        <v>1</v>
      </c>
      <c r="AB94" t="s">
        <v>19</v>
      </c>
      <c r="AC94" t="s">
        <v>19</v>
      </c>
      <c r="AD94">
        <v>10</v>
      </c>
      <c r="AE94">
        <v>3</v>
      </c>
      <c r="AF94">
        <v>4</v>
      </c>
      <c r="AG94">
        <v>3</v>
      </c>
    </row>
    <row r="95" spans="1:33">
      <c r="A95" t="s">
        <v>841</v>
      </c>
      <c r="B95">
        <v>91</v>
      </c>
      <c r="C95">
        <v>71</v>
      </c>
      <c r="D95">
        <v>15</v>
      </c>
      <c r="E95">
        <v>5</v>
      </c>
      <c r="F95">
        <v>77</v>
      </c>
      <c r="G95">
        <v>67</v>
      </c>
      <c r="H95">
        <v>8</v>
      </c>
      <c r="I95">
        <v>2</v>
      </c>
      <c r="J95">
        <v>7</v>
      </c>
      <c r="K95">
        <v>7</v>
      </c>
      <c r="L95" t="s">
        <v>19</v>
      </c>
      <c r="M95" t="s">
        <v>19</v>
      </c>
      <c r="N95">
        <v>15</v>
      </c>
      <c r="O95">
        <v>14</v>
      </c>
      <c r="P95">
        <v>1</v>
      </c>
      <c r="Q95" t="s">
        <v>19</v>
      </c>
      <c r="R95">
        <v>19</v>
      </c>
      <c r="S95">
        <v>18</v>
      </c>
      <c r="T95">
        <v>1</v>
      </c>
      <c r="U95" t="s">
        <v>19</v>
      </c>
      <c r="V95">
        <v>31</v>
      </c>
      <c r="W95">
        <v>26</v>
      </c>
      <c r="X95">
        <v>4</v>
      </c>
      <c r="Y95">
        <v>1</v>
      </c>
      <c r="Z95">
        <v>5</v>
      </c>
      <c r="AA95">
        <v>2</v>
      </c>
      <c r="AB95">
        <v>2</v>
      </c>
      <c r="AC95">
        <v>1</v>
      </c>
      <c r="AD95">
        <v>14</v>
      </c>
      <c r="AE95">
        <v>4</v>
      </c>
      <c r="AF95">
        <v>7</v>
      </c>
      <c r="AG95">
        <v>3</v>
      </c>
    </row>
    <row r="96" spans="1:33">
      <c r="A96" t="s">
        <v>840</v>
      </c>
      <c r="B96">
        <v>91</v>
      </c>
      <c r="C96">
        <v>62</v>
      </c>
      <c r="D96">
        <v>9</v>
      </c>
      <c r="E96">
        <v>20</v>
      </c>
      <c r="F96">
        <v>82</v>
      </c>
      <c r="G96">
        <v>59</v>
      </c>
      <c r="H96">
        <v>6</v>
      </c>
      <c r="I96">
        <v>17</v>
      </c>
      <c r="J96">
        <v>4</v>
      </c>
      <c r="K96">
        <v>4</v>
      </c>
      <c r="L96" t="s">
        <v>19</v>
      </c>
      <c r="M96" t="s">
        <v>19</v>
      </c>
      <c r="N96">
        <v>13</v>
      </c>
      <c r="O96">
        <v>10</v>
      </c>
      <c r="P96">
        <v>1</v>
      </c>
      <c r="Q96">
        <v>2</v>
      </c>
      <c r="R96">
        <v>20</v>
      </c>
      <c r="S96">
        <v>17</v>
      </c>
      <c r="T96">
        <v>1</v>
      </c>
      <c r="U96">
        <v>2</v>
      </c>
      <c r="V96">
        <v>43</v>
      </c>
      <c r="W96">
        <v>26</v>
      </c>
      <c r="X96">
        <v>4</v>
      </c>
      <c r="Y96">
        <v>13</v>
      </c>
      <c r="Z96">
        <v>2</v>
      </c>
      <c r="AA96">
        <v>2</v>
      </c>
      <c r="AB96" t="s">
        <v>19</v>
      </c>
      <c r="AC96" t="s">
        <v>19</v>
      </c>
      <c r="AD96">
        <v>9</v>
      </c>
      <c r="AE96">
        <v>3</v>
      </c>
      <c r="AF96">
        <v>3</v>
      </c>
      <c r="AG96">
        <v>3</v>
      </c>
    </row>
    <row r="97" spans="1:33">
      <c r="A97" t="s">
        <v>839</v>
      </c>
      <c r="B97">
        <v>81</v>
      </c>
      <c r="C97">
        <v>57</v>
      </c>
      <c r="D97">
        <v>11</v>
      </c>
      <c r="E97">
        <v>13</v>
      </c>
      <c r="F97">
        <v>71</v>
      </c>
      <c r="G97">
        <v>55</v>
      </c>
      <c r="H97">
        <v>6</v>
      </c>
      <c r="I97">
        <v>10</v>
      </c>
      <c r="J97">
        <v>8</v>
      </c>
      <c r="K97">
        <v>7</v>
      </c>
      <c r="L97">
        <v>1</v>
      </c>
      <c r="M97" t="s">
        <v>19</v>
      </c>
      <c r="N97">
        <v>13</v>
      </c>
      <c r="O97">
        <v>11</v>
      </c>
      <c r="P97">
        <v>1</v>
      </c>
      <c r="Q97">
        <v>1</v>
      </c>
      <c r="R97">
        <v>23</v>
      </c>
      <c r="S97">
        <v>16</v>
      </c>
      <c r="T97">
        <v>4</v>
      </c>
      <c r="U97">
        <v>3</v>
      </c>
      <c r="V97">
        <v>27</v>
      </c>
      <c r="W97">
        <v>21</v>
      </c>
      <c r="X97" t="s">
        <v>19</v>
      </c>
      <c r="Y97">
        <v>6</v>
      </c>
      <c r="Z97" t="s">
        <v>19</v>
      </c>
      <c r="AA97" t="s">
        <v>19</v>
      </c>
      <c r="AB97" t="s">
        <v>19</v>
      </c>
      <c r="AC97" t="s">
        <v>19</v>
      </c>
      <c r="AD97">
        <v>10</v>
      </c>
      <c r="AE97">
        <v>2</v>
      </c>
      <c r="AF97">
        <v>5</v>
      </c>
      <c r="AG97">
        <v>3</v>
      </c>
    </row>
    <row r="98" spans="1:33">
      <c r="A98" t="s">
        <v>838</v>
      </c>
      <c r="B98">
        <v>112</v>
      </c>
      <c r="C98">
        <v>82</v>
      </c>
      <c r="D98">
        <v>19</v>
      </c>
      <c r="E98">
        <v>11</v>
      </c>
      <c r="F98">
        <v>99</v>
      </c>
      <c r="G98">
        <v>81</v>
      </c>
      <c r="H98">
        <v>10</v>
      </c>
      <c r="I98">
        <v>8</v>
      </c>
      <c r="J98">
        <v>16</v>
      </c>
      <c r="K98">
        <v>14</v>
      </c>
      <c r="L98">
        <v>1</v>
      </c>
      <c r="M98">
        <v>1</v>
      </c>
      <c r="N98">
        <v>16</v>
      </c>
      <c r="O98">
        <v>13</v>
      </c>
      <c r="P98">
        <v>2</v>
      </c>
      <c r="Q98">
        <v>1</v>
      </c>
      <c r="R98">
        <v>38</v>
      </c>
      <c r="S98">
        <v>30</v>
      </c>
      <c r="T98">
        <v>3</v>
      </c>
      <c r="U98">
        <v>5</v>
      </c>
      <c r="V98">
        <v>29</v>
      </c>
      <c r="W98">
        <v>24</v>
      </c>
      <c r="X98">
        <v>4</v>
      </c>
      <c r="Y98">
        <v>1</v>
      </c>
      <c r="Z98" t="s">
        <v>19</v>
      </c>
      <c r="AA98" t="s">
        <v>19</v>
      </c>
      <c r="AB98" t="s">
        <v>19</v>
      </c>
      <c r="AC98" t="s">
        <v>19</v>
      </c>
      <c r="AD98">
        <v>13</v>
      </c>
      <c r="AE98">
        <v>1</v>
      </c>
      <c r="AF98">
        <v>9</v>
      </c>
      <c r="AG98">
        <v>3</v>
      </c>
    </row>
    <row r="99" spans="1:33">
      <c r="A99" t="s">
        <v>837</v>
      </c>
      <c r="B99">
        <v>82</v>
      </c>
      <c r="C99">
        <v>40</v>
      </c>
      <c r="D99">
        <v>28</v>
      </c>
      <c r="E99">
        <v>14</v>
      </c>
      <c r="F99">
        <v>63</v>
      </c>
      <c r="G99">
        <v>39</v>
      </c>
      <c r="H99">
        <v>14</v>
      </c>
      <c r="I99">
        <v>10</v>
      </c>
      <c r="J99">
        <v>8</v>
      </c>
      <c r="K99">
        <v>5</v>
      </c>
      <c r="L99">
        <v>2</v>
      </c>
      <c r="M99">
        <v>1</v>
      </c>
      <c r="N99">
        <v>8</v>
      </c>
      <c r="O99">
        <v>6</v>
      </c>
      <c r="P99">
        <v>2</v>
      </c>
      <c r="Q99" t="s">
        <v>19</v>
      </c>
      <c r="R99">
        <v>22</v>
      </c>
      <c r="S99">
        <v>15</v>
      </c>
      <c r="T99">
        <v>3</v>
      </c>
      <c r="U99">
        <v>4</v>
      </c>
      <c r="V99">
        <v>24</v>
      </c>
      <c r="W99">
        <v>12</v>
      </c>
      <c r="X99">
        <v>7</v>
      </c>
      <c r="Y99">
        <v>5</v>
      </c>
      <c r="Z99">
        <v>1</v>
      </c>
      <c r="AA99">
        <v>1</v>
      </c>
      <c r="AB99" t="s">
        <v>19</v>
      </c>
      <c r="AC99" t="s">
        <v>19</v>
      </c>
      <c r="AD99">
        <v>19</v>
      </c>
      <c r="AE99">
        <v>1</v>
      </c>
      <c r="AF99">
        <v>14</v>
      </c>
      <c r="AG99">
        <v>4</v>
      </c>
    </row>
    <row r="100" spans="1:33">
      <c r="A100" t="s">
        <v>836</v>
      </c>
      <c r="B100">
        <v>70</v>
      </c>
      <c r="C100">
        <v>64</v>
      </c>
      <c r="D100">
        <v>6</v>
      </c>
      <c r="E100" t="s">
        <v>19</v>
      </c>
      <c r="F100">
        <v>69</v>
      </c>
      <c r="G100">
        <v>63</v>
      </c>
      <c r="H100">
        <v>6</v>
      </c>
      <c r="I100" t="s">
        <v>19</v>
      </c>
      <c r="J100">
        <v>14</v>
      </c>
      <c r="K100">
        <v>8</v>
      </c>
      <c r="L100">
        <v>6</v>
      </c>
      <c r="M100" t="s">
        <v>19</v>
      </c>
      <c r="N100">
        <v>1</v>
      </c>
      <c r="O100">
        <v>1</v>
      </c>
      <c r="P100" t="s">
        <v>19</v>
      </c>
      <c r="Q100" t="s">
        <v>19</v>
      </c>
      <c r="R100">
        <v>16</v>
      </c>
      <c r="S100">
        <v>16</v>
      </c>
      <c r="T100" t="s">
        <v>19</v>
      </c>
      <c r="U100" t="s">
        <v>19</v>
      </c>
      <c r="V100">
        <v>38</v>
      </c>
      <c r="W100">
        <v>38</v>
      </c>
      <c r="X100" t="s">
        <v>19</v>
      </c>
      <c r="Y100" t="s">
        <v>19</v>
      </c>
      <c r="Z100" t="s">
        <v>19</v>
      </c>
      <c r="AA100" t="s">
        <v>19</v>
      </c>
      <c r="AB100" t="s">
        <v>19</v>
      </c>
      <c r="AC100" t="s">
        <v>19</v>
      </c>
      <c r="AD100">
        <v>1</v>
      </c>
      <c r="AE100">
        <v>1</v>
      </c>
      <c r="AF100" t="s">
        <v>19</v>
      </c>
      <c r="AG100" t="s">
        <v>19</v>
      </c>
    </row>
    <row r="101" spans="1:33">
      <c r="A101" t="s">
        <v>835</v>
      </c>
      <c r="B101">
        <v>94</v>
      </c>
      <c r="C101">
        <v>67</v>
      </c>
      <c r="D101">
        <v>18</v>
      </c>
      <c r="E101">
        <v>9</v>
      </c>
      <c r="F101">
        <v>83</v>
      </c>
      <c r="G101">
        <v>64</v>
      </c>
      <c r="H101">
        <v>15</v>
      </c>
      <c r="I101">
        <v>4</v>
      </c>
      <c r="J101">
        <v>8</v>
      </c>
      <c r="K101">
        <v>5</v>
      </c>
      <c r="L101">
        <v>3</v>
      </c>
      <c r="M101" t="s">
        <v>19</v>
      </c>
      <c r="N101">
        <v>10</v>
      </c>
      <c r="O101">
        <v>8</v>
      </c>
      <c r="P101">
        <v>2</v>
      </c>
      <c r="Q101" t="s">
        <v>19</v>
      </c>
      <c r="R101">
        <v>18</v>
      </c>
      <c r="S101">
        <v>13</v>
      </c>
      <c r="T101">
        <v>4</v>
      </c>
      <c r="U101">
        <v>1</v>
      </c>
      <c r="V101">
        <v>45</v>
      </c>
      <c r="W101">
        <v>36</v>
      </c>
      <c r="X101">
        <v>6</v>
      </c>
      <c r="Y101">
        <v>3</v>
      </c>
      <c r="Z101">
        <v>2</v>
      </c>
      <c r="AA101">
        <v>2</v>
      </c>
      <c r="AB101" t="s">
        <v>19</v>
      </c>
      <c r="AC101" t="s">
        <v>19</v>
      </c>
      <c r="AD101">
        <v>11</v>
      </c>
      <c r="AE101">
        <v>3</v>
      </c>
      <c r="AF101">
        <v>3</v>
      </c>
      <c r="AG101">
        <v>5</v>
      </c>
    </row>
    <row r="102" spans="1:33">
      <c r="A102" t="s">
        <v>834</v>
      </c>
      <c r="B102">
        <v>93</v>
      </c>
      <c r="C102">
        <v>89</v>
      </c>
      <c r="D102">
        <v>4</v>
      </c>
      <c r="E102" t="s">
        <v>19</v>
      </c>
      <c r="F102">
        <v>88</v>
      </c>
      <c r="G102">
        <v>85</v>
      </c>
      <c r="H102">
        <v>3</v>
      </c>
      <c r="I102" t="s">
        <v>19</v>
      </c>
      <c r="J102">
        <v>5</v>
      </c>
      <c r="K102">
        <v>5</v>
      </c>
      <c r="L102" t="s">
        <v>19</v>
      </c>
      <c r="M102" t="s">
        <v>19</v>
      </c>
      <c r="N102">
        <v>10</v>
      </c>
      <c r="O102">
        <v>10</v>
      </c>
      <c r="P102" t="s">
        <v>19</v>
      </c>
      <c r="Q102" t="s">
        <v>19</v>
      </c>
      <c r="R102">
        <v>26</v>
      </c>
      <c r="S102">
        <v>26</v>
      </c>
      <c r="T102" t="s">
        <v>19</v>
      </c>
      <c r="U102" t="s">
        <v>19</v>
      </c>
      <c r="V102">
        <v>45</v>
      </c>
      <c r="W102">
        <v>43</v>
      </c>
      <c r="X102">
        <v>2</v>
      </c>
      <c r="Y102" t="s">
        <v>19</v>
      </c>
      <c r="Z102">
        <v>2</v>
      </c>
      <c r="AA102">
        <v>1</v>
      </c>
      <c r="AB102">
        <v>1</v>
      </c>
      <c r="AC102" t="s">
        <v>19</v>
      </c>
      <c r="AD102">
        <v>5</v>
      </c>
      <c r="AE102">
        <v>4</v>
      </c>
      <c r="AF102">
        <v>1</v>
      </c>
      <c r="AG102" t="s">
        <v>19</v>
      </c>
    </row>
    <row r="103" spans="1:33">
      <c r="A103" t="s">
        <v>833</v>
      </c>
      <c r="B103">
        <v>66</v>
      </c>
      <c r="C103">
        <v>42</v>
      </c>
      <c r="D103">
        <v>15</v>
      </c>
      <c r="E103">
        <v>9</v>
      </c>
      <c r="F103">
        <v>63</v>
      </c>
      <c r="G103">
        <v>41</v>
      </c>
      <c r="H103">
        <v>14</v>
      </c>
      <c r="I103">
        <v>8</v>
      </c>
      <c r="J103">
        <v>8</v>
      </c>
      <c r="K103">
        <v>6</v>
      </c>
      <c r="L103">
        <v>2</v>
      </c>
      <c r="M103" t="s">
        <v>19</v>
      </c>
      <c r="N103">
        <v>11</v>
      </c>
      <c r="O103">
        <v>8</v>
      </c>
      <c r="P103">
        <v>2</v>
      </c>
      <c r="Q103">
        <v>1</v>
      </c>
      <c r="R103">
        <v>20</v>
      </c>
      <c r="S103">
        <v>14</v>
      </c>
      <c r="T103">
        <v>5</v>
      </c>
      <c r="U103">
        <v>1</v>
      </c>
      <c r="V103">
        <v>24</v>
      </c>
      <c r="W103">
        <v>13</v>
      </c>
      <c r="X103">
        <v>5</v>
      </c>
      <c r="Y103">
        <v>6</v>
      </c>
      <c r="Z103" t="s">
        <v>19</v>
      </c>
      <c r="AA103" t="s">
        <v>19</v>
      </c>
      <c r="AB103" t="s">
        <v>19</v>
      </c>
      <c r="AC103" t="s">
        <v>19</v>
      </c>
      <c r="AD103">
        <v>3</v>
      </c>
      <c r="AE103">
        <v>1</v>
      </c>
      <c r="AF103">
        <v>1</v>
      </c>
      <c r="AG103">
        <v>1</v>
      </c>
    </row>
    <row r="104" spans="1:33">
      <c r="A104" t="s">
        <v>832</v>
      </c>
      <c r="B104">
        <v>84</v>
      </c>
      <c r="C104">
        <v>64</v>
      </c>
      <c r="D104">
        <v>5</v>
      </c>
      <c r="E104">
        <v>15</v>
      </c>
      <c r="F104">
        <v>66</v>
      </c>
      <c r="G104">
        <v>56</v>
      </c>
      <c r="H104">
        <v>5</v>
      </c>
      <c r="I104">
        <v>5</v>
      </c>
      <c r="J104">
        <v>2</v>
      </c>
      <c r="K104">
        <v>2</v>
      </c>
      <c r="L104" t="s">
        <v>19</v>
      </c>
      <c r="M104" t="s">
        <v>19</v>
      </c>
      <c r="N104">
        <v>15</v>
      </c>
      <c r="O104">
        <v>13</v>
      </c>
      <c r="P104">
        <v>1</v>
      </c>
      <c r="Q104">
        <v>1</v>
      </c>
      <c r="R104">
        <v>16</v>
      </c>
      <c r="S104">
        <v>15</v>
      </c>
      <c r="T104">
        <v>1</v>
      </c>
      <c r="U104" t="s">
        <v>19</v>
      </c>
      <c r="V104">
        <v>33</v>
      </c>
      <c r="W104">
        <v>26</v>
      </c>
      <c r="X104">
        <v>3</v>
      </c>
      <c r="Y104">
        <v>4</v>
      </c>
      <c r="Z104" t="s">
        <v>19</v>
      </c>
      <c r="AA104" t="s">
        <v>19</v>
      </c>
      <c r="AB104" t="s">
        <v>19</v>
      </c>
      <c r="AC104" t="s">
        <v>19</v>
      </c>
      <c r="AD104">
        <v>18</v>
      </c>
      <c r="AE104">
        <v>8</v>
      </c>
      <c r="AF104" t="s">
        <v>19</v>
      </c>
      <c r="AG104">
        <v>10</v>
      </c>
    </row>
    <row r="105" spans="1:33">
      <c r="A105" t="s">
        <v>831</v>
      </c>
      <c r="B105">
        <v>159</v>
      </c>
      <c r="C105">
        <v>111</v>
      </c>
      <c r="D105">
        <v>19</v>
      </c>
      <c r="E105">
        <v>29</v>
      </c>
      <c r="F105">
        <v>137</v>
      </c>
      <c r="G105">
        <v>104</v>
      </c>
      <c r="H105">
        <v>15</v>
      </c>
      <c r="I105">
        <v>18</v>
      </c>
      <c r="J105">
        <v>5</v>
      </c>
      <c r="K105">
        <v>5</v>
      </c>
      <c r="L105" t="s">
        <v>19</v>
      </c>
      <c r="M105" t="s">
        <v>19</v>
      </c>
      <c r="N105">
        <v>24</v>
      </c>
      <c r="O105">
        <v>21</v>
      </c>
      <c r="P105">
        <v>2</v>
      </c>
      <c r="Q105">
        <v>1</v>
      </c>
      <c r="R105">
        <v>42</v>
      </c>
      <c r="S105">
        <v>33</v>
      </c>
      <c r="T105">
        <v>5</v>
      </c>
      <c r="U105">
        <v>4</v>
      </c>
      <c r="V105">
        <v>63</v>
      </c>
      <c r="W105">
        <v>44</v>
      </c>
      <c r="X105">
        <v>8</v>
      </c>
      <c r="Y105">
        <v>11</v>
      </c>
      <c r="Z105">
        <v>3</v>
      </c>
      <c r="AA105">
        <v>1</v>
      </c>
      <c r="AB105" t="s">
        <v>19</v>
      </c>
      <c r="AC105">
        <v>2</v>
      </c>
      <c r="AD105">
        <v>22</v>
      </c>
      <c r="AE105">
        <v>7</v>
      </c>
      <c r="AF105">
        <v>4</v>
      </c>
      <c r="AG105">
        <v>11</v>
      </c>
    </row>
    <row r="106" spans="1:33">
      <c r="A106" t="s">
        <v>830</v>
      </c>
      <c r="B106">
        <v>74</v>
      </c>
      <c r="C106">
        <v>59</v>
      </c>
      <c r="D106">
        <v>2</v>
      </c>
      <c r="E106">
        <v>13</v>
      </c>
      <c r="F106">
        <v>64</v>
      </c>
      <c r="G106">
        <v>57</v>
      </c>
      <c r="H106" t="s">
        <v>19</v>
      </c>
      <c r="I106">
        <v>7</v>
      </c>
      <c r="J106">
        <v>5</v>
      </c>
      <c r="K106">
        <v>5</v>
      </c>
      <c r="L106" t="s">
        <v>19</v>
      </c>
      <c r="M106" t="s">
        <v>19</v>
      </c>
      <c r="N106">
        <v>8</v>
      </c>
      <c r="O106">
        <v>8</v>
      </c>
      <c r="P106" t="s">
        <v>19</v>
      </c>
      <c r="Q106" t="s">
        <v>19</v>
      </c>
      <c r="R106">
        <v>16</v>
      </c>
      <c r="S106">
        <v>16</v>
      </c>
      <c r="T106" t="s">
        <v>19</v>
      </c>
      <c r="U106" t="s">
        <v>19</v>
      </c>
      <c r="V106">
        <v>35</v>
      </c>
      <c r="W106">
        <v>28</v>
      </c>
      <c r="X106" t="s">
        <v>19</v>
      </c>
      <c r="Y106">
        <v>7</v>
      </c>
      <c r="Z106" t="s">
        <v>19</v>
      </c>
      <c r="AA106" t="s">
        <v>19</v>
      </c>
      <c r="AB106" t="s">
        <v>19</v>
      </c>
      <c r="AC106" t="s">
        <v>19</v>
      </c>
      <c r="AD106">
        <v>10</v>
      </c>
      <c r="AE106">
        <v>2</v>
      </c>
      <c r="AF106">
        <v>2</v>
      </c>
      <c r="AG106">
        <v>6</v>
      </c>
    </row>
    <row r="107" spans="1:33">
      <c r="A107" t="s">
        <v>829</v>
      </c>
      <c r="B107">
        <v>65</v>
      </c>
      <c r="C107">
        <v>45</v>
      </c>
      <c r="D107">
        <v>15</v>
      </c>
      <c r="E107">
        <v>5</v>
      </c>
      <c r="F107">
        <v>55</v>
      </c>
      <c r="G107">
        <v>40</v>
      </c>
      <c r="H107">
        <v>13</v>
      </c>
      <c r="I107">
        <v>2</v>
      </c>
      <c r="J107">
        <v>4</v>
      </c>
      <c r="K107">
        <v>3</v>
      </c>
      <c r="L107">
        <v>1</v>
      </c>
      <c r="M107" t="s">
        <v>19</v>
      </c>
      <c r="N107">
        <v>10</v>
      </c>
      <c r="O107">
        <v>7</v>
      </c>
      <c r="P107">
        <v>2</v>
      </c>
      <c r="Q107">
        <v>1</v>
      </c>
      <c r="R107">
        <v>23</v>
      </c>
      <c r="S107">
        <v>17</v>
      </c>
      <c r="T107">
        <v>5</v>
      </c>
      <c r="U107">
        <v>1</v>
      </c>
      <c r="V107">
        <v>18</v>
      </c>
      <c r="W107">
        <v>13</v>
      </c>
      <c r="X107">
        <v>5</v>
      </c>
      <c r="Y107" t="s">
        <v>19</v>
      </c>
      <c r="Z107" t="s">
        <v>19</v>
      </c>
      <c r="AA107" t="s">
        <v>19</v>
      </c>
      <c r="AB107" t="s">
        <v>19</v>
      </c>
      <c r="AC107" t="s">
        <v>19</v>
      </c>
      <c r="AD107">
        <v>10</v>
      </c>
      <c r="AE107">
        <v>5</v>
      </c>
      <c r="AF107">
        <v>2</v>
      </c>
      <c r="AG107">
        <v>3</v>
      </c>
    </row>
    <row r="108" spans="1:33">
      <c r="A108" t="s">
        <v>828</v>
      </c>
      <c r="B108">
        <v>77</v>
      </c>
      <c r="C108">
        <v>58</v>
      </c>
      <c r="D108">
        <v>4</v>
      </c>
      <c r="E108">
        <v>15</v>
      </c>
      <c r="F108">
        <v>63</v>
      </c>
      <c r="G108">
        <v>51</v>
      </c>
      <c r="H108" t="s">
        <v>19</v>
      </c>
      <c r="I108">
        <v>12</v>
      </c>
      <c r="J108">
        <v>7</v>
      </c>
      <c r="K108">
        <v>7</v>
      </c>
      <c r="L108" t="s">
        <v>19</v>
      </c>
      <c r="M108" t="s">
        <v>19</v>
      </c>
      <c r="N108">
        <v>3</v>
      </c>
      <c r="O108">
        <v>2</v>
      </c>
      <c r="P108" t="s">
        <v>19</v>
      </c>
      <c r="Q108">
        <v>1</v>
      </c>
      <c r="R108">
        <v>20</v>
      </c>
      <c r="S108">
        <v>16</v>
      </c>
      <c r="T108" t="s">
        <v>19</v>
      </c>
      <c r="U108">
        <v>4</v>
      </c>
      <c r="V108">
        <v>31</v>
      </c>
      <c r="W108">
        <v>24</v>
      </c>
      <c r="X108" t="s">
        <v>19</v>
      </c>
      <c r="Y108">
        <v>7</v>
      </c>
      <c r="Z108">
        <v>2</v>
      </c>
      <c r="AA108">
        <v>2</v>
      </c>
      <c r="AB108" t="s">
        <v>19</v>
      </c>
      <c r="AC108" t="s">
        <v>19</v>
      </c>
      <c r="AD108">
        <v>14</v>
      </c>
      <c r="AE108">
        <v>7</v>
      </c>
      <c r="AF108">
        <v>4</v>
      </c>
      <c r="AG108">
        <v>3</v>
      </c>
    </row>
    <row r="109" spans="1:33">
      <c r="A109" t="s">
        <v>827</v>
      </c>
      <c r="B109">
        <v>50</v>
      </c>
      <c r="C109">
        <v>26</v>
      </c>
      <c r="D109">
        <v>24</v>
      </c>
      <c r="E109" t="s">
        <v>19</v>
      </c>
      <c r="F109">
        <v>46</v>
      </c>
      <c r="G109">
        <v>25</v>
      </c>
      <c r="H109">
        <v>21</v>
      </c>
      <c r="I109" t="s">
        <v>19</v>
      </c>
      <c r="J109">
        <v>11</v>
      </c>
      <c r="K109">
        <v>6</v>
      </c>
      <c r="L109">
        <v>5</v>
      </c>
      <c r="M109" t="s">
        <v>19</v>
      </c>
      <c r="N109">
        <v>3</v>
      </c>
      <c r="O109">
        <v>2</v>
      </c>
      <c r="P109">
        <v>1</v>
      </c>
      <c r="Q109" t="s">
        <v>19</v>
      </c>
      <c r="R109">
        <v>11</v>
      </c>
      <c r="S109">
        <v>7</v>
      </c>
      <c r="T109">
        <v>4</v>
      </c>
      <c r="U109" t="s">
        <v>19</v>
      </c>
      <c r="V109">
        <v>20</v>
      </c>
      <c r="W109">
        <v>9</v>
      </c>
      <c r="X109">
        <v>11</v>
      </c>
      <c r="Y109" t="s">
        <v>19</v>
      </c>
      <c r="Z109">
        <v>1</v>
      </c>
      <c r="AA109">
        <v>1</v>
      </c>
      <c r="AB109" t="s">
        <v>19</v>
      </c>
      <c r="AC109" t="s">
        <v>19</v>
      </c>
      <c r="AD109">
        <v>4</v>
      </c>
      <c r="AE109">
        <v>1</v>
      </c>
      <c r="AF109">
        <v>3</v>
      </c>
      <c r="AG109" t="s">
        <v>19</v>
      </c>
    </row>
    <row r="110" spans="1:33">
      <c r="A110" t="s">
        <v>826</v>
      </c>
      <c r="B110">
        <v>142</v>
      </c>
      <c r="C110">
        <v>74</v>
      </c>
      <c r="D110">
        <v>48</v>
      </c>
      <c r="E110">
        <v>20</v>
      </c>
      <c r="F110">
        <v>121</v>
      </c>
      <c r="G110">
        <v>71</v>
      </c>
      <c r="H110">
        <v>35</v>
      </c>
      <c r="I110">
        <v>15</v>
      </c>
      <c r="J110">
        <v>10</v>
      </c>
      <c r="K110">
        <v>6</v>
      </c>
      <c r="L110">
        <v>4</v>
      </c>
      <c r="M110" t="s">
        <v>19</v>
      </c>
      <c r="N110">
        <v>14</v>
      </c>
      <c r="O110">
        <v>11</v>
      </c>
      <c r="P110">
        <v>3</v>
      </c>
      <c r="Q110" t="s">
        <v>19</v>
      </c>
      <c r="R110">
        <v>27</v>
      </c>
      <c r="S110">
        <v>18</v>
      </c>
      <c r="T110">
        <v>8</v>
      </c>
      <c r="U110">
        <v>1</v>
      </c>
      <c r="V110">
        <v>67</v>
      </c>
      <c r="W110">
        <v>33</v>
      </c>
      <c r="X110">
        <v>20</v>
      </c>
      <c r="Y110">
        <v>14</v>
      </c>
      <c r="Z110">
        <v>3</v>
      </c>
      <c r="AA110">
        <v>3</v>
      </c>
      <c r="AB110" t="s">
        <v>19</v>
      </c>
      <c r="AC110" t="s">
        <v>19</v>
      </c>
      <c r="AD110">
        <v>21</v>
      </c>
      <c r="AE110">
        <v>3</v>
      </c>
      <c r="AF110">
        <v>13</v>
      </c>
      <c r="AG110">
        <v>5</v>
      </c>
    </row>
    <row r="111" spans="1:33">
      <c r="A111" t="s">
        <v>825</v>
      </c>
      <c r="B111">
        <v>137</v>
      </c>
      <c r="C111">
        <v>97</v>
      </c>
      <c r="D111">
        <v>23</v>
      </c>
      <c r="E111">
        <v>17</v>
      </c>
      <c r="F111">
        <v>105</v>
      </c>
      <c r="G111">
        <v>84</v>
      </c>
      <c r="H111">
        <v>14</v>
      </c>
      <c r="I111">
        <v>7</v>
      </c>
      <c r="J111">
        <v>12</v>
      </c>
      <c r="K111">
        <v>11</v>
      </c>
      <c r="L111">
        <v>1</v>
      </c>
      <c r="M111" t="s">
        <v>19</v>
      </c>
      <c r="N111">
        <v>13</v>
      </c>
      <c r="O111">
        <v>9</v>
      </c>
      <c r="P111">
        <v>2</v>
      </c>
      <c r="Q111">
        <v>2</v>
      </c>
      <c r="R111">
        <v>35</v>
      </c>
      <c r="S111">
        <v>30</v>
      </c>
      <c r="T111">
        <v>5</v>
      </c>
      <c r="U111" t="s">
        <v>19</v>
      </c>
      <c r="V111">
        <v>45</v>
      </c>
      <c r="W111">
        <v>34</v>
      </c>
      <c r="X111">
        <v>6</v>
      </c>
      <c r="Y111">
        <v>5</v>
      </c>
      <c r="Z111" t="s">
        <v>19</v>
      </c>
      <c r="AA111" t="s">
        <v>19</v>
      </c>
      <c r="AB111" t="s">
        <v>19</v>
      </c>
      <c r="AC111" t="s">
        <v>19</v>
      </c>
      <c r="AD111">
        <v>32</v>
      </c>
      <c r="AE111">
        <v>13</v>
      </c>
      <c r="AF111">
        <v>9</v>
      </c>
      <c r="AG111">
        <v>10</v>
      </c>
    </row>
    <row r="112" spans="1:33">
      <c r="A112" t="s">
        <v>824</v>
      </c>
      <c r="B112">
        <v>89</v>
      </c>
      <c r="C112">
        <v>40</v>
      </c>
      <c r="D112">
        <v>34</v>
      </c>
      <c r="E112">
        <v>15</v>
      </c>
      <c r="F112">
        <v>75</v>
      </c>
      <c r="G112">
        <v>32</v>
      </c>
      <c r="H112">
        <v>29</v>
      </c>
      <c r="I112">
        <v>14</v>
      </c>
      <c r="J112">
        <v>7</v>
      </c>
      <c r="K112">
        <v>4</v>
      </c>
      <c r="L112">
        <v>3</v>
      </c>
      <c r="M112" t="s">
        <v>19</v>
      </c>
      <c r="N112">
        <v>9</v>
      </c>
      <c r="O112">
        <v>4</v>
      </c>
      <c r="P112">
        <v>5</v>
      </c>
      <c r="Q112" t="s">
        <v>19</v>
      </c>
      <c r="R112">
        <v>20</v>
      </c>
      <c r="S112">
        <v>7</v>
      </c>
      <c r="T112">
        <v>10</v>
      </c>
      <c r="U112">
        <v>3</v>
      </c>
      <c r="V112">
        <v>36</v>
      </c>
      <c r="W112">
        <v>16</v>
      </c>
      <c r="X112">
        <v>10</v>
      </c>
      <c r="Y112">
        <v>10</v>
      </c>
      <c r="Z112">
        <v>3</v>
      </c>
      <c r="AA112">
        <v>1</v>
      </c>
      <c r="AB112">
        <v>1</v>
      </c>
      <c r="AC112">
        <v>1</v>
      </c>
      <c r="AD112">
        <v>14</v>
      </c>
      <c r="AE112">
        <v>8</v>
      </c>
      <c r="AF112">
        <v>5</v>
      </c>
      <c r="AG112">
        <v>1</v>
      </c>
    </row>
    <row r="113" spans="1:33">
      <c r="A113" t="s">
        <v>823</v>
      </c>
      <c r="B113">
        <v>73</v>
      </c>
      <c r="C113">
        <v>73</v>
      </c>
      <c r="D113" t="s">
        <v>19</v>
      </c>
      <c r="E113" t="s">
        <v>19</v>
      </c>
      <c r="F113">
        <v>63</v>
      </c>
      <c r="G113">
        <v>63</v>
      </c>
      <c r="H113" t="s">
        <v>19</v>
      </c>
      <c r="I113" t="s">
        <v>19</v>
      </c>
      <c r="J113">
        <v>12</v>
      </c>
      <c r="K113">
        <v>12</v>
      </c>
      <c r="L113" t="s">
        <v>19</v>
      </c>
      <c r="M113" t="s">
        <v>19</v>
      </c>
      <c r="N113">
        <v>1</v>
      </c>
      <c r="O113">
        <v>1</v>
      </c>
      <c r="P113" t="s">
        <v>19</v>
      </c>
      <c r="Q113" t="s">
        <v>19</v>
      </c>
      <c r="R113">
        <v>10</v>
      </c>
      <c r="S113">
        <v>10</v>
      </c>
      <c r="T113" t="s">
        <v>19</v>
      </c>
      <c r="U113" t="s">
        <v>19</v>
      </c>
      <c r="V113">
        <v>40</v>
      </c>
      <c r="W113">
        <v>40</v>
      </c>
      <c r="X113" t="s">
        <v>19</v>
      </c>
      <c r="Y113" t="s">
        <v>19</v>
      </c>
      <c r="Z113" t="s">
        <v>19</v>
      </c>
      <c r="AA113" t="s">
        <v>19</v>
      </c>
      <c r="AB113" t="s">
        <v>19</v>
      </c>
      <c r="AC113" t="s">
        <v>19</v>
      </c>
      <c r="AD113">
        <v>10</v>
      </c>
      <c r="AE113">
        <v>10</v>
      </c>
      <c r="AF113" t="s">
        <v>19</v>
      </c>
      <c r="AG113" t="s">
        <v>19</v>
      </c>
    </row>
    <row r="114" spans="1:33">
      <c r="A114" t="s">
        <v>822</v>
      </c>
      <c r="B114">
        <v>86</v>
      </c>
      <c r="C114">
        <v>58</v>
      </c>
      <c r="D114">
        <v>26</v>
      </c>
      <c r="E114">
        <v>2</v>
      </c>
      <c r="F114">
        <v>77</v>
      </c>
      <c r="G114">
        <v>57</v>
      </c>
      <c r="H114">
        <v>20</v>
      </c>
      <c r="I114" t="s">
        <v>19</v>
      </c>
      <c r="J114">
        <v>10</v>
      </c>
      <c r="K114">
        <v>5</v>
      </c>
      <c r="L114">
        <v>5</v>
      </c>
      <c r="M114" t="s">
        <v>19</v>
      </c>
      <c r="N114">
        <v>9</v>
      </c>
      <c r="O114">
        <v>7</v>
      </c>
      <c r="P114">
        <v>2</v>
      </c>
      <c r="Q114" t="s">
        <v>19</v>
      </c>
      <c r="R114">
        <v>15</v>
      </c>
      <c r="S114">
        <v>10</v>
      </c>
      <c r="T114">
        <v>5</v>
      </c>
      <c r="U114" t="s">
        <v>19</v>
      </c>
      <c r="V114">
        <v>41</v>
      </c>
      <c r="W114">
        <v>34</v>
      </c>
      <c r="X114">
        <v>7</v>
      </c>
      <c r="Y114" t="s">
        <v>19</v>
      </c>
      <c r="Z114">
        <v>2</v>
      </c>
      <c r="AA114">
        <v>1</v>
      </c>
      <c r="AB114">
        <v>1</v>
      </c>
      <c r="AC114" t="s">
        <v>19</v>
      </c>
      <c r="AD114">
        <v>9</v>
      </c>
      <c r="AE114">
        <v>1</v>
      </c>
      <c r="AF114">
        <v>6</v>
      </c>
      <c r="AG114">
        <v>2</v>
      </c>
    </row>
    <row r="115" spans="1:33">
      <c r="A115" t="s">
        <v>821</v>
      </c>
      <c r="B115">
        <v>54</v>
      </c>
      <c r="C115">
        <v>21</v>
      </c>
      <c r="D115">
        <v>2</v>
      </c>
      <c r="E115">
        <v>31</v>
      </c>
      <c r="F115">
        <v>44</v>
      </c>
      <c r="G115">
        <v>12</v>
      </c>
      <c r="H115">
        <v>1</v>
      </c>
      <c r="I115">
        <v>31</v>
      </c>
      <c r="J115">
        <v>7</v>
      </c>
      <c r="K115">
        <v>4</v>
      </c>
      <c r="L115">
        <v>1</v>
      </c>
      <c r="M115">
        <v>2</v>
      </c>
      <c r="N115">
        <v>1</v>
      </c>
      <c r="O115" t="s">
        <v>19</v>
      </c>
      <c r="P115" t="s">
        <v>19</v>
      </c>
      <c r="Q115">
        <v>1</v>
      </c>
      <c r="R115">
        <v>5</v>
      </c>
      <c r="S115">
        <v>4</v>
      </c>
      <c r="T115" t="s">
        <v>19</v>
      </c>
      <c r="U115">
        <v>1</v>
      </c>
      <c r="V115">
        <v>31</v>
      </c>
      <c r="W115">
        <v>4</v>
      </c>
      <c r="X115" t="s">
        <v>19</v>
      </c>
      <c r="Y115">
        <v>27</v>
      </c>
      <c r="Z115" t="s">
        <v>19</v>
      </c>
      <c r="AA115" t="s">
        <v>19</v>
      </c>
      <c r="AB115" t="s">
        <v>19</v>
      </c>
      <c r="AC115" t="s">
        <v>19</v>
      </c>
      <c r="AD115">
        <v>10</v>
      </c>
      <c r="AE115">
        <v>9</v>
      </c>
      <c r="AF115">
        <v>1</v>
      </c>
      <c r="AG115" t="s">
        <v>19</v>
      </c>
    </row>
    <row r="116" spans="1:33">
      <c r="A116" t="s">
        <v>820</v>
      </c>
      <c r="B116">
        <v>52</v>
      </c>
      <c r="C116">
        <v>52</v>
      </c>
      <c r="D116" t="s">
        <v>19</v>
      </c>
      <c r="E116" t="s">
        <v>19</v>
      </c>
      <c r="F116">
        <v>47</v>
      </c>
      <c r="G116">
        <v>47</v>
      </c>
      <c r="H116" t="s">
        <v>19</v>
      </c>
      <c r="I116" t="s">
        <v>19</v>
      </c>
      <c r="J116">
        <v>11</v>
      </c>
      <c r="K116">
        <v>11</v>
      </c>
      <c r="L116" t="s">
        <v>19</v>
      </c>
      <c r="M116" t="s">
        <v>19</v>
      </c>
      <c r="N116">
        <v>7</v>
      </c>
      <c r="O116">
        <v>7</v>
      </c>
      <c r="P116" t="s">
        <v>19</v>
      </c>
      <c r="Q116" t="s">
        <v>19</v>
      </c>
      <c r="R116">
        <v>22</v>
      </c>
      <c r="S116">
        <v>22</v>
      </c>
      <c r="T116" t="s">
        <v>19</v>
      </c>
      <c r="U116" t="s">
        <v>19</v>
      </c>
      <c r="V116">
        <v>7</v>
      </c>
      <c r="W116">
        <v>7</v>
      </c>
      <c r="X116" t="s">
        <v>19</v>
      </c>
      <c r="Y116" t="s">
        <v>19</v>
      </c>
      <c r="Z116" t="s">
        <v>19</v>
      </c>
      <c r="AA116" t="s">
        <v>19</v>
      </c>
      <c r="AB116" t="s">
        <v>19</v>
      </c>
      <c r="AC116" t="s">
        <v>19</v>
      </c>
      <c r="AD116">
        <v>5</v>
      </c>
      <c r="AE116">
        <v>5</v>
      </c>
      <c r="AF116" t="s">
        <v>19</v>
      </c>
      <c r="AG116" t="s">
        <v>19</v>
      </c>
    </row>
    <row r="117" spans="1:33">
      <c r="A117" t="s">
        <v>819</v>
      </c>
      <c r="B117">
        <v>148</v>
      </c>
      <c r="C117">
        <v>82</v>
      </c>
      <c r="D117">
        <v>50</v>
      </c>
      <c r="E117">
        <v>16</v>
      </c>
      <c r="F117">
        <v>129</v>
      </c>
      <c r="G117">
        <v>79</v>
      </c>
      <c r="H117">
        <v>39</v>
      </c>
      <c r="I117">
        <v>11</v>
      </c>
      <c r="J117">
        <v>27</v>
      </c>
      <c r="K117">
        <v>17</v>
      </c>
      <c r="L117">
        <v>9</v>
      </c>
      <c r="M117">
        <v>1</v>
      </c>
      <c r="N117" t="s">
        <v>19</v>
      </c>
      <c r="O117" t="s">
        <v>19</v>
      </c>
      <c r="P117" t="s">
        <v>19</v>
      </c>
      <c r="Q117" t="s">
        <v>19</v>
      </c>
      <c r="R117">
        <v>48</v>
      </c>
      <c r="S117">
        <v>31</v>
      </c>
      <c r="T117">
        <v>16</v>
      </c>
      <c r="U117">
        <v>1</v>
      </c>
      <c r="V117">
        <v>50</v>
      </c>
      <c r="W117">
        <v>28</v>
      </c>
      <c r="X117">
        <v>13</v>
      </c>
      <c r="Y117">
        <v>9</v>
      </c>
      <c r="Z117">
        <v>4</v>
      </c>
      <c r="AA117">
        <v>3</v>
      </c>
      <c r="AB117">
        <v>1</v>
      </c>
      <c r="AC117" t="s">
        <v>19</v>
      </c>
      <c r="AD117">
        <v>19</v>
      </c>
      <c r="AE117">
        <v>3</v>
      </c>
      <c r="AF117">
        <v>11</v>
      </c>
      <c r="AG117">
        <v>5</v>
      </c>
    </row>
    <row r="118" spans="1:33">
      <c r="A118" t="s">
        <v>818</v>
      </c>
      <c r="B118">
        <v>116</v>
      </c>
      <c r="C118">
        <v>72</v>
      </c>
      <c r="D118">
        <v>41</v>
      </c>
      <c r="E118">
        <v>3</v>
      </c>
      <c r="F118">
        <v>113</v>
      </c>
      <c r="G118">
        <v>72</v>
      </c>
      <c r="H118">
        <v>39</v>
      </c>
      <c r="I118">
        <v>2</v>
      </c>
      <c r="J118">
        <v>23</v>
      </c>
      <c r="K118">
        <v>14</v>
      </c>
      <c r="L118">
        <v>8</v>
      </c>
      <c r="M118">
        <v>1</v>
      </c>
      <c r="N118">
        <v>7</v>
      </c>
      <c r="O118">
        <v>5</v>
      </c>
      <c r="P118">
        <v>2</v>
      </c>
      <c r="Q118" t="s">
        <v>19</v>
      </c>
      <c r="R118">
        <v>45</v>
      </c>
      <c r="S118">
        <v>32</v>
      </c>
      <c r="T118">
        <v>13</v>
      </c>
      <c r="U118" t="s">
        <v>19</v>
      </c>
      <c r="V118">
        <v>37</v>
      </c>
      <c r="W118">
        <v>21</v>
      </c>
      <c r="X118">
        <v>15</v>
      </c>
      <c r="Y118">
        <v>1</v>
      </c>
      <c r="Z118">
        <v>1</v>
      </c>
      <c r="AA118" t="s">
        <v>19</v>
      </c>
      <c r="AB118">
        <v>1</v>
      </c>
      <c r="AC118" t="s">
        <v>19</v>
      </c>
      <c r="AD118">
        <v>3</v>
      </c>
      <c r="AE118" t="s">
        <v>19</v>
      </c>
      <c r="AF118">
        <v>2</v>
      </c>
      <c r="AG118">
        <v>1</v>
      </c>
    </row>
    <row r="119" spans="1:33">
      <c r="A119" t="s">
        <v>817</v>
      </c>
      <c r="B119">
        <v>88</v>
      </c>
      <c r="C119">
        <v>67</v>
      </c>
      <c r="D119">
        <v>12</v>
      </c>
      <c r="E119">
        <v>9</v>
      </c>
      <c r="F119">
        <v>78</v>
      </c>
      <c r="G119">
        <v>64</v>
      </c>
      <c r="H119">
        <v>11</v>
      </c>
      <c r="I119">
        <v>3</v>
      </c>
      <c r="J119">
        <v>22</v>
      </c>
      <c r="K119">
        <v>19</v>
      </c>
      <c r="L119">
        <v>3</v>
      </c>
      <c r="M119" t="s">
        <v>19</v>
      </c>
      <c r="N119">
        <v>3</v>
      </c>
      <c r="O119">
        <v>3</v>
      </c>
      <c r="P119" t="s">
        <v>19</v>
      </c>
      <c r="Q119" t="s">
        <v>19</v>
      </c>
      <c r="R119">
        <v>28</v>
      </c>
      <c r="S119">
        <v>22</v>
      </c>
      <c r="T119">
        <v>5</v>
      </c>
      <c r="U119">
        <v>1</v>
      </c>
      <c r="V119">
        <v>22</v>
      </c>
      <c r="W119">
        <v>18</v>
      </c>
      <c r="X119">
        <v>2</v>
      </c>
      <c r="Y119">
        <v>2</v>
      </c>
      <c r="Z119">
        <v>3</v>
      </c>
      <c r="AA119">
        <v>2</v>
      </c>
      <c r="AB119">
        <v>1</v>
      </c>
      <c r="AC119" t="s">
        <v>19</v>
      </c>
      <c r="AD119">
        <v>10</v>
      </c>
      <c r="AE119">
        <v>3</v>
      </c>
      <c r="AF119">
        <v>1</v>
      </c>
      <c r="AG119">
        <v>6</v>
      </c>
    </row>
    <row r="120" spans="1:33">
      <c r="A120" t="s">
        <v>816</v>
      </c>
      <c r="B120">
        <v>173</v>
      </c>
      <c r="C120">
        <v>110</v>
      </c>
      <c r="D120">
        <v>44</v>
      </c>
      <c r="E120">
        <v>19</v>
      </c>
      <c r="F120">
        <v>162</v>
      </c>
      <c r="G120">
        <v>104</v>
      </c>
      <c r="H120">
        <v>41</v>
      </c>
      <c r="I120">
        <v>17</v>
      </c>
      <c r="J120">
        <v>24</v>
      </c>
      <c r="K120">
        <v>16</v>
      </c>
      <c r="L120">
        <v>8</v>
      </c>
      <c r="M120" t="s">
        <v>19</v>
      </c>
      <c r="N120">
        <v>19</v>
      </c>
      <c r="O120">
        <v>7</v>
      </c>
      <c r="P120">
        <v>8</v>
      </c>
      <c r="Q120">
        <v>4</v>
      </c>
      <c r="R120">
        <v>33</v>
      </c>
      <c r="S120">
        <v>19</v>
      </c>
      <c r="T120">
        <v>13</v>
      </c>
      <c r="U120">
        <v>1</v>
      </c>
      <c r="V120">
        <v>85</v>
      </c>
      <c r="W120">
        <v>61</v>
      </c>
      <c r="X120">
        <v>12</v>
      </c>
      <c r="Y120">
        <v>12</v>
      </c>
      <c r="Z120">
        <v>1</v>
      </c>
      <c r="AA120">
        <v>1</v>
      </c>
      <c r="AB120" t="s">
        <v>19</v>
      </c>
      <c r="AC120" t="s">
        <v>19</v>
      </c>
      <c r="AD120">
        <v>11</v>
      </c>
      <c r="AE120">
        <v>6</v>
      </c>
      <c r="AF120">
        <v>3</v>
      </c>
      <c r="AG120">
        <v>2</v>
      </c>
    </row>
    <row r="121" spans="1:33">
      <c r="A121" t="s">
        <v>815</v>
      </c>
      <c r="B121">
        <v>55</v>
      </c>
      <c r="C121">
        <v>46</v>
      </c>
      <c r="D121">
        <v>6</v>
      </c>
      <c r="E121">
        <v>3</v>
      </c>
      <c r="F121">
        <v>41</v>
      </c>
      <c r="G121">
        <v>38</v>
      </c>
      <c r="H121">
        <v>1</v>
      </c>
      <c r="I121">
        <v>2</v>
      </c>
      <c r="J121">
        <v>5</v>
      </c>
      <c r="K121">
        <v>5</v>
      </c>
      <c r="L121" t="s">
        <v>19</v>
      </c>
      <c r="M121" t="s">
        <v>19</v>
      </c>
      <c r="N121">
        <v>3</v>
      </c>
      <c r="O121">
        <v>3</v>
      </c>
      <c r="P121" t="s">
        <v>19</v>
      </c>
      <c r="Q121" t="s">
        <v>19</v>
      </c>
      <c r="R121">
        <v>7</v>
      </c>
      <c r="S121">
        <v>6</v>
      </c>
      <c r="T121" t="s">
        <v>19</v>
      </c>
      <c r="U121">
        <v>1</v>
      </c>
      <c r="V121">
        <v>24</v>
      </c>
      <c r="W121">
        <v>22</v>
      </c>
      <c r="X121">
        <v>1</v>
      </c>
      <c r="Y121">
        <v>1</v>
      </c>
      <c r="Z121">
        <v>2</v>
      </c>
      <c r="AA121">
        <v>2</v>
      </c>
      <c r="AB121" t="s">
        <v>19</v>
      </c>
      <c r="AC121" t="s">
        <v>19</v>
      </c>
      <c r="AD121">
        <v>14</v>
      </c>
      <c r="AE121">
        <v>8</v>
      </c>
      <c r="AF121">
        <v>5</v>
      </c>
      <c r="AG121">
        <v>1</v>
      </c>
    </row>
  </sheetData>
  <phoneticPr fontId="40"/>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heetViews>
  <sheetFormatPr defaultRowHeight="13.5"/>
  <sheetData/>
  <phoneticPr fontId="40"/>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79998168889431442"/>
    <pageSetUpPr fitToPage="1"/>
  </sheetPr>
  <dimension ref="A1:BC167"/>
  <sheetViews>
    <sheetView showGridLines="0" topLeftCell="AQ49"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1135" t="s">
        <v>2123</v>
      </c>
      <c r="L1" s="459" t="s">
        <v>2757</v>
      </c>
      <c r="U1" s="460"/>
      <c r="V1" s="461"/>
      <c r="W1" s="461"/>
      <c r="X1" s="1849" t="s">
        <v>2121</v>
      </c>
      <c r="Y1" s="1849"/>
      <c r="Z1" s="1849"/>
      <c r="AA1" s="1849"/>
      <c r="AB1" s="1849"/>
      <c r="AC1" s="1849"/>
      <c r="AD1" s="1849"/>
      <c r="AE1" s="1849"/>
      <c r="AF1" s="1849"/>
      <c r="AG1" s="1849"/>
      <c r="AH1" s="1134" t="s">
        <v>1146</v>
      </c>
      <c r="AI1" s="1134"/>
      <c r="AJ1" s="1134"/>
      <c r="AK1" s="1134"/>
      <c r="AL1" s="1134"/>
      <c r="AM1" s="1134"/>
      <c r="AN1" s="1134"/>
      <c r="AO1" s="1134"/>
      <c r="AP1" s="1134"/>
      <c r="AT1" s="1848" t="s">
        <v>2120</v>
      </c>
      <c r="AU1" s="1848"/>
      <c r="AV1" s="1848"/>
      <c r="AW1" s="1848"/>
      <c r="AX1" s="1848"/>
      <c r="AY1" s="1848"/>
      <c r="AZ1" s="1848"/>
      <c r="BA1" s="1848"/>
      <c r="BB1" s="1848"/>
      <c r="BC1" s="1848"/>
    </row>
    <row r="2" spans="1:55" s="456" customFormat="1" ht="9" customHeight="1">
      <c r="A2" s="454"/>
      <c r="B2" s="463"/>
      <c r="G2" s="464"/>
      <c r="K2" s="454"/>
      <c r="M2" s="463"/>
      <c r="R2" s="464"/>
      <c r="V2" s="466" t="s">
        <v>2756</v>
      </c>
      <c r="W2" s="466"/>
      <c r="X2" s="1135"/>
      <c r="Y2" s="1135"/>
      <c r="Z2" s="1135"/>
      <c r="AA2" s="1135"/>
      <c r="AB2" s="1135"/>
      <c r="AC2" s="1135"/>
      <c r="AD2" s="1135"/>
      <c r="AE2" s="1135"/>
      <c r="AF2" s="1135"/>
      <c r="AG2" s="1135"/>
      <c r="AH2" s="467"/>
      <c r="AM2" s="468"/>
      <c r="AR2" s="466" t="s">
        <v>2756</v>
      </c>
      <c r="AT2" s="469"/>
      <c r="AU2" s="469"/>
      <c r="AV2" s="469"/>
      <c r="AW2" s="469"/>
      <c r="BC2" s="466" t="s">
        <v>2756</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2754</v>
      </c>
      <c r="H4" s="478" t="s">
        <v>9</v>
      </c>
      <c r="I4" s="478" t="s">
        <v>10</v>
      </c>
      <c r="J4" s="478" t="s">
        <v>11</v>
      </c>
      <c r="K4" s="477" t="s">
        <v>2755</v>
      </c>
      <c r="M4" s="474"/>
      <c r="N4" s="475"/>
      <c r="O4" s="476"/>
      <c r="P4" s="476"/>
      <c r="Q4" s="477" t="s">
        <v>427</v>
      </c>
      <c r="R4" s="478" t="s">
        <v>2754</v>
      </c>
      <c r="S4" s="478" t="s">
        <v>9</v>
      </c>
      <c r="T4" s="478" t="s">
        <v>10</v>
      </c>
      <c r="U4" s="478" t="s">
        <v>11</v>
      </c>
      <c r="V4" s="477" t="s">
        <v>12</v>
      </c>
      <c r="W4" s="466"/>
      <c r="X4" s="474"/>
      <c r="Y4" s="476"/>
      <c r="Z4" s="476"/>
      <c r="AA4" s="476"/>
      <c r="AB4" s="882" t="s">
        <v>427</v>
      </c>
      <c r="AC4" s="883" t="s">
        <v>2754</v>
      </c>
      <c r="AD4" s="883" t="s">
        <v>9</v>
      </c>
      <c r="AE4" s="883" t="s">
        <v>10</v>
      </c>
      <c r="AF4" s="883" t="s">
        <v>11</v>
      </c>
      <c r="AG4" s="882" t="s">
        <v>12</v>
      </c>
      <c r="AH4" s="472"/>
      <c r="AI4" s="474"/>
      <c r="AJ4" s="475"/>
      <c r="AK4" s="476"/>
      <c r="AL4" s="476"/>
      <c r="AM4" s="477" t="s">
        <v>427</v>
      </c>
      <c r="AN4" s="478" t="s">
        <v>2754</v>
      </c>
      <c r="AO4" s="478" t="s">
        <v>9</v>
      </c>
      <c r="AP4" s="478" t="s">
        <v>10</v>
      </c>
      <c r="AQ4" s="478" t="s">
        <v>11</v>
      </c>
      <c r="AR4" s="478" t="s">
        <v>12</v>
      </c>
      <c r="AT4" s="474"/>
      <c r="AU4" s="476"/>
      <c r="AV4" s="476"/>
      <c r="AW4" s="476"/>
      <c r="AX4" s="477" t="s">
        <v>427</v>
      </c>
      <c r="AY4" s="478" t="s">
        <v>2754</v>
      </c>
      <c r="AZ4" s="478" t="s">
        <v>9</v>
      </c>
      <c r="BA4" s="478" t="s">
        <v>10</v>
      </c>
      <c r="BB4" s="478" t="s">
        <v>11</v>
      </c>
      <c r="BC4" s="477" t="s">
        <v>12</v>
      </c>
    </row>
    <row r="5" spans="1:55" s="470" customFormat="1" ht="11.1" customHeight="1">
      <c r="B5" s="479" t="s">
        <v>241</v>
      </c>
      <c r="C5" s="480"/>
      <c r="D5" s="480"/>
      <c r="E5" s="481"/>
      <c r="F5" s="824">
        <v>23471.1</v>
      </c>
      <c r="G5" s="824">
        <v>3953.8</v>
      </c>
      <c r="H5" s="824">
        <v>5054.3999999999996</v>
      </c>
      <c r="I5" s="824">
        <v>4754.5</v>
      </c>
      <c r="J5" s="824">
        <v>4932.7</v>
      </c>
      <c r="K5" s="824">
        <v>4775.7</v>
      </c>
      <c r="M5" s="483" t="s">
        <v>2083</v>
      </c>
      <c r="N5" s="484"/>
      <c r="O5" s="484"/>
      <c r="P5" s="485"/>
      <c r="Q5" s="824">
        <v>3804.6</v>
      </c>
      <c r="R5" s="824">
        <v>429.3</v>
      </c>
      <c r="S5" s="824">
        <v>771.1</v>
      </c>
      <c r="T5" s="824">
        <v>1195.2</v>
      </c>
      <c r="U5" s="824">
        <v>905</v>
      </c>
      <c r="V5" s="824">
        <v>504</v>
      </c>
      <c r="W5" s="487"/>
      <c r="X5" s="479" t="s">
        <v>2082</v>
      </c>
      <c r="Y5" s="480"/>
      <c r="Z5" s="481"/>
      <c r="AA5" s="577"/>
      <c r="AB5" s="852">
        <v>19.600000000000001</v>
      </c>
      <c r="AC5" s="852">
        <v>5</v>
      </c>
      <c r="AD5" s="852">
        <v>5</v>
      </c>
      <c r="AE5" s="855">
        <v>3.7</v>
      </c>
      <c r="AF5" s="854">
        <v>3.5</v>
      </c>
      <c r="AG5" s="854">
        <v>2.4</v>
      </c>
      <c r="AH5" s="472"/>
      <c r="AI5" s="483" t="s">
        <v>2078</v>
      </c>
      <c r="AJ5" s="619"/>
      <c r="AK5" s="620"/>
      <c r="AL5" s="597"/>
      <c r="AM5" s="827">
        <v>1590.7</v>
      </c>
      <c r="AN5" s="827">
        <v>24.1</v>
      </c>
      <c r="AO5" s="827">
        <v>76</v>
      </c>
      <c r="AP5" s="827">
        <v>393.9</v>
      </c>
      <c r="AQ5" s="827">
        <v>595.29999999999995</v>
      </c>
      <c r="AR5" s="827">
        <v>501.4</v>
      </c>
      <c r="AT5" s="550" t="s">
        <v>2081</v>
      </c>
      <c r="AU5" s="658"/>
      <c r="AV5" s="658"/>
      <c r="AW5" s="658"/>
      <c r="AX5" s="816">
        <v>10124.5</v>
      </c>
      <c r="AY5" s="816">
        <v>1149.2</v>
      </c>
      <c r="AZ5" s="816">
        <v>1893.7</v>
      </c>
      <c r="BA5" s="816">
        <v>2469.6999999999998</v>
      </c>
      <c r="BB5" s="816">
        <v>2733.8</v>
      </c>
      <c r="BC5" s="816">
        <v>1878.2</v>
      </c>
    </row>
    <row r="6" spans="1:55" s="470" customFormat="1" ht="11.1" customHeight="1">
      <c r="B6" s="500"/>
      <c r="C6" s="501" t="s">
        <v>1157</v>
      </c>
      <c r="D6" s="502"/>
      <c r="E6" s="503"/>
      <c r="F6" s="822">
        <v>14279.8</v>
      </c>
      <c r="G6" s="822">
        <v>1263.5999999999999</v>
      </c>
      <c r="H6" s="822">
        <v>2130.1999999999998</v>
      </c>
      <c r="I6" s="822">
        <v>2994.3</v>
      </c>
      <c r="J6" s="822">
        <v>3842.4</v>
      </c>
      <c r="K6" s="822">
        <v>4049.2</v>
      </c>
      <c r="M6" s="500"/>
      <c r="N6" s="505" t="s">
        <v>2080</v>
      </c>
      <c r="O6" s="506"/>
      <c r="P6" s="507"/>
      <c r="Q6" s="822">
        <v>785.5</v>
      </c>
      <c r="R6" s="822">
        <v>91.3</v>
      </c>
      <c r="S6" s="822">
        <v>157.80000000000001</v>
      </c>
      <c r="T6" s="822">
        <v>238.5</v>
      </c>
      <c r="U6" s="822">
        <v>192.3</v>
      </c>
      <c r="V6" s="822">
        <v>105.7</v>
      </c>
      <c r="W6" s="487"/>
      <c r="X6" s="500"/>
      <c r="Y6" s="501" t="s">
        <v>2079</v>
      </c>
      <c r="Z6" s="509"/>
      <c r="AA6" s="510"/>
      <c r="AB6" s="832">
        <v>3</v>
      </c>
      <c r="AC6" s="853">
        <v>0.8</v>
      </c>
      <c r="AD6" s="853">
        <v>0.8</v>
      </c>
      <c r="AE6" s="825">
        <v>0.5</v>
      </c>
      <c r="AF6" s="826">
        <v>0.5</v>
      </c>
      <c r="AG6" s="826">
        <v>0.3</v>
      </c>
      <c r="AH6" s="472"/>
      <c r="AI6" s="512"/>
      <c r="AJ6" s="845" t="s">
        <v>2078</v>
      </c>
      <c r="AK6" s="514"/>
      <c r="AL6" s="510"/>
      <c r="AM6" s="828">
        <v>128.30000000000001</v>
      </c>
      <c r="AN6" s="827">
        <v>1.4</v>
      </c>
      <c r="AO6" s="827">
        <v>4.9000000000000004</v>
      </c>
      <c r="AP6" s="827">
        <v>28.2</v>
      </c>
      <c r="AQ6" s="827">
        <v>49.2</v>
      </c>
      <c r="AR6" s="827">
        <v>44.7</v>
      </c>
      <c r="AT6" s="515"/>
      <c r="AU6" s="1842" t="s">
        <v>2025</v>
      </c>
      <c r="AV6" s="516" t="s">
        <v>2010</v>
      </c>
      <c r="AW6" s="510"/>
      <c r="AX6" s="830">
        <v>7892</v>
      </c>
      <c r="AY6" s="822">
        <v>914.9</v>
      </c>
      <c r="AZ6" s="822">
        <v>1500.8</v>
      </c>
      <c r="BA6" s="822">
        <v>1960.5</v>
      </c>
      <c r="BB6" s="822">
        <v>2107.8000000000002</v>
      </c>
      <c r="BC6" s="822">
        <v>1407.8</v>
      </c>
    </row>
    <row r="7" spans="1:55" s="470" customFormat="1" ht="11.1" customHeight="1">
      <c r="B7" s="518"/>
      <c r="C7" s="519" t="s">
        <v>2077</v>
      </c>
      <c r="D7" s="454"/>
      <c r="E7" s="520"/>
      <c r="F7" s="818">
        <v>3458.7</v>
      </c>
      <c r="G7" s="818">
        <v>672.3</v>
      </c>
      <c r="H7" s="818">
        <v>883.6</v>
      </c>
      <c r="I7" s="818">
        <v>748</v>
      </c>
      <c r="J7" s="818">
        <v>615</v>
      </c>
      <c r="K7" s="818">
        <v>539.70000000000005</v>
      </c>
      <c r="M7" s="518"/>
      <c r="N7" s="505" t="s">
        <v>2076</v>
      </c>
      <c r="O7" s="506"/>
      <c r="P7" s="507"/>
      <c r="Q7" s="818">
        <v>1662.4</v>
      </c>
      <c r="R7" s="818">
        <v>179.6</v>
      </c>
      <c r="S7" s="818">
        <v>339.5</v>
      </c>
      <c r="T7" s="818">
        <v>524.70000000000005</v>
      </c>
      <c r="U7" s="818">
        <v>391.1</v>
      </c>
      <c r="V7" s="818">
        <v>227.6</v>
      </c>
      <c r="W7" s="487"/>
      <c r="X7" s="518"/>
      <c r="Y7" s="519" t="s">
        <v>2075</v>
      </c>
      <c r="AA7" s="522"/>
      <c r="AB7" s="832">
        <v>5.5</v>
      </c>
      <c r="AC7" s="853">
        <v>1.2</v>
      </c>
      <c r="AD7" s="853">
        <v>1.3</v>
      </c>
      <c r="AE7" s="825">
        <v>1.1000000000000001</v>
      </c>
      <c r="AF7" s="826">
        <v>1.1000000000000001</v>
      </c>
      <c r="AG7" s="826">
        <v>0.8</v>
      </c>
      <c r="AH7" s="472"/>
      <c r="AI7" s="518"/>
      <c r="AJ7" s="844" t="s">
        <v>2753</v>
      </c>
      <c r="AK7" s="525"/>
      <c r="AL7" s="522"/>
      <c r="AM7" s="846">
        <v>1453.3</v>
      </c>
      <c r="AN7" s="825">
        <v>22.5</v>
      </c>
      <c r="AO7" s="825">
        <v>70.7</v>
      </c>
      <c r="AP7" s="825">
        <v>363.7</v>
      </c>
      <c r="AQ7" s="825">
        <v>542.29999999999995</v>
      </c>
      <c r="AR7" s="825">
        <v>454.1</v>
      </c>
      <c r="AT7" s="515"/>
      <c r="AU7" s="1843"/>
      <c r="AV7" s="491" t="s">
        <v>2007</v>
      </c>
      <c r="AW7" s="522"/>
      <c r="AX7" s="819">
        <v>1256.5</v>
      </c>
      <c r="AY7" s="818">
        <v>125.1</v>
      </c>
      <c r="AZ7" s="818">
        <v>219.7</v>
      </c>
      <c r="BA7" s="818">
        <v>305.60000000000002</v>
      </c>
      <c r="BB7" s="818">
        <v>361.2</v>
      </c>
      <c r="BC7" s="818">
        <v>244.9</v>
      </c>
    </row>
    <row r="8" spans="1:55" s="470" customFormat="1" ht="11.1" customHeight="1">
      <c r="B8" s="518"/>
      <c r="C8" s="519" t="s">
        <v>2073</v>
      </c>
      <c r="D8" s="454"/>
      <c r="E8" s="520"/>
      <c r="F8" s="818">
        <v>5159.8999999999996</v>
      </c>
      <c r="G8" s="818">
        <v>1871.9</v>
      </c>
      <c r="H8" s="818">
        <v>1810.1</v>
      </c>
      <c r="I8" s="818">
        <v>911.9</v>
      </c>
      <c r="J8" s="818">
        <v>411.1</v>
      </c>
      <c r="K8" s="818">
        <v>154.9</v>
      </c>
      <c r="M8" s="518"/>
      <c r="N8" s="505" t="s">
        <v>2072</v>
      </c>
      <c r="O8" s="506"/>
      <c r="P8" s="527"/>
      <c r="Q8" s="818">
        <v>365.7</v>
      </c>
      <c r="R8" s="818">
        <v>46.5</v>
      </c>
      <c r="S8" s="818">
        <v>77.400000000000006</v>
      </c>
      <c r="T8" s="818">
        <v>112</v>
      </c>
      <c r="U8" s="818">
        <v>83.6</v>
      </c>
      <c r="V8" s="818">
        <v>46.2</v>
      </c>
      <c r="W8" s="487"/>
      <c r="X8" s="518"/>
      <c r="Y8" s="528" t="s">
        <v>2071</v>
      </c>
      <c r="Z8" s="529"/>
      <c r="AA8" s="530"/>
      <c r="AB8" s="832">
        <v>11.1</v>
      </c>
      <c r="AC8" s="853">
        <v>2.9</v>
      </c>
      <c r="AD8" s="853">
        <v>2.9</v>
      </c>
      <c r="AE8" s="825">
        <v>2.1</v>
      </c>
      <c r="AF8" s="826">
        <v>1.9</v>
      </c>
      <c r="AG8" s="826">
        <v>1.3</v>
      </c>
      <c r="AH8" s="472"/>
      <c r="AI8" s="518"/>
      <c r="AJ8" s="844" t="s">
        <v>2070</v>
      </c>
      <c r="AK8" s="525"/>
      <c r="AL8" s="522"/>
      <c r="AM8" s="826">
        <v>5.7</v>
      </c>
      <c r="AN8" s="825" t="s">
        <v>19</v>
      </c>
      <c r="AO8" s="825">
        <v>0.3</v>
      </c>
      <c r="AP8" s="825">
        <v>1</v>
      </c>
      <c r="AQ8" s="825">
        <v>2.6</v>
      </c>
      <c r="AR8" s="825">
        <v>1.8</v>
      </c>
      <c r="AT8" s="515"/>
      <c r="AU8" s="1843"/>
      <c r="AV8" s="491" t="s">
        <v>2004</v>
      </c>
      <c r="AW8" s="522"/>
      <c r="AX8" s="819">
        <v>107.8</v>
      </c>
      <c r="AY8" s="818">
        <v>6.4</v>
      </c>
      <c r="AZ8" s="818">
        <v>10.6</v>
      </c>
      <c r="BA8" s="818">
        <v>16.399999999999999</v>
      </c>
      <c r="BB8" s="818">
        <v>37.1</v>
      </c>
      <c r="BC8" s="819">
        <v>37.299999999999997</v>
      </c>
    </row>
    <row r="9" spans="1:55" s="470" customFormat="1" ht="11.1" customHeight="1">
      <c r="B9" s="518"/>
      <c r="C9" s="528" t="s">
        <v>2069</v>
      </c>
      <c r="D9" s="531"/>
      <c r="E9" s="532"/>
      <c r="F9" s="818">
        <v>572.70000000000005</v>
      </c>
      <c r="G9" s="818">
        <v>146</v>
      </c>
      <c r="H9" s="818">
        <v>230.4</v>
      </c>
      <c r="I9" s="818">
        <v>100.4</v>
      </c>
      <c r="J9" s="818">
        <v>64.099999999999994</v>
      </c>
      <c r="K9" s="818">
        <v>31.8</v>
      </c>
      <c r="M9" s="518"/>
      <c r="N9" s="505" t="s">
        <v>2068</v>
      </c>
      <c r="O9" s="506"/>
      <c r="P9" s="527"/>
      <c r="Q9" s="818">
        <v>991</v>
      </c>
      <c r="R9" s="818">
        <v>111.9</v>
      </c>
      <c r="S9" s="818">
        <v>196.4</v>
      </c>
      <c r="T9" s="818">
        <v>320.10000000000002</v>
      </c>
      <c r="U9" s="818">
        <v>238.1</v>
      </c>
      <c r="V9" s="818">
        <v>124.5</v>
      </c>
      <c r="W9" s="487"/>
      <c r="X9" s="518"/>
      <c r="Y9" s="533" t="s">
        <v>2067</v>
      </c>
      <c r="Z9" s="509"/>
      <c r="AA9" s="516"/>
      <c r="AB9" s="853">
        <v>9.4</v>
      </c>
      <c r="AC9" s="853">
        <v>2.5</v>
      </c>
      <c r="AD9" s="853">
        <v>2.6</v>
      </c>
      <c r="AE9" s="825">
        <v>1.9</v>
      </c>
      <c r="AF9" s="826">
        <v>1.6</v>
      </c>
      <c r="AG9" s="826">
        <v>0.8</v>
      </c>
      <c r="AH9" s="472"/>
      <c r="AI9" s="518"/>
      <c r="AJ9" s="843" t="s">
        <v>2066</v>
      </c>
      <c r="AK9" s="525"/>
      <c r="AL9" s="522"/>
      <c r="AM9" s="826" t="s">
        <v>19</v>
      </c>
      <c r="AN9" s="825" t="s">
        <v>19</v>
      </c>
      <c r="AO9" s="825" t="s">
        <v>19</v>
      </c>
      <c r="AP9" s="825" t="s">
        <v>19</v>
      </c>
      <c r="AQ9" s="825" t="s">
        <v>19</v>
      </c>
      <c r="AR9" s="825" t="s">
        <v>19</v>
      </c>
      <c r="AT9" s="535"/>
      <c r="AU9" s="1843"/>
      <c r="AV9" s="491" t="s">
        <v>2002</v>
      </c>
      <c r="AW9" s="536"/>
      <c r="AX9" s="819">
        <v>127.3</v>
      </c>
      <c r="AY9" s="818">
        <v>2.4</v>
      </c>
      <c r="AZ9" s="818">
        <v>4.7</v>
      </c>
      <c r="BA9" s="818">
        <v>13.3</v>
      </c>
      <c r="BB9" s="818">
        <v>43.3</v>
      </c>
      <c r="BC9" s="819">
        <v>63.5</v>
      </c>
    </row>
    <row r="10" spans="1:55" s="470" customFormat="1" ht="11.1" customHeight="1">
      <c r="B10" s="537"/>
      <c r="C10" s="488" t="s">
        <v>2065</v>
      </c>
      <c r="D10" s="454"/>
      <c r="E10" s="538"/>
      <c r="F10" s="818">
        <v>30.4</v>
      </c>
      <c r="G10" s="818">
        <v>10.9</v>
      </c>
      <c r="H10" s="818">
        <v>8.6999999999999993</v>
      </c>
      <c r="I10" s="818">
        <v>4.8</v>
      </c>
      <c r="J10" s="818">
        <v>3.5</v>
      </c>
      <c r="K10" s="818">
        <v>2.5</v>
      </c>
      <c r="M10" s="518"/>
      <c r="N10" s="539" t="s">
        <v>2064</v>
      </c>
      <c r="O10" s="540"/>
      <c r="P10" s="842"/>
      <c r="Q10" s="818">
        <v>1388.3</v>
      </c>
      <c r="R10" s="818">
        <v>148.4</v>
      </c>
      <c r="S10" s="818">
        <v>269.7</v>
      </c>
      <c r="T10" s="818">
        <v>440.3</v>
      </c>
      <c r="U10" s="818">
        <v>337.4</v>
      </c>
      <c r="V10" s="818">
        <v>192.4</v>
      </c>
      <c r="W10" s="487"/>
      <c r="X10" s="518"/>
      <c r="Y10" s="488" t="s">
        <v>2063</v>
      </c>
      <c r="AA10" s="491"/>
      <c r="AB10" s="853">
        <v>3</v>
      </c>
      <c r="AC10" s="853">
        <v>0.7</v>
      </c>
      <c r="AD10" s="853">
        <v>0.7</v>
      </c>
      <c r="AE10" s="825">
        <v>0.7</v>
      </c>
      <c r="AF10" s="826">
        <v>0.6</v>
      </c>
      <c r="AG10" s="826">
        <v>0.3</v>
      </c>
      <c r="AH10" s="472"/>
      <c r="AI10" s="518"/>
      <c r="AJ10" s="841" t="s">
        <v>2752</v>
      </c>
      <c r="AK10" s="525"/>
      <c r="AL10" s="522"/>
      <c r="AM10" s="846">
        <v>3.4</v>
      </c>
      <c r="AN10" s="825">
        <v>0.1</v>
      </c>
      <c r="AO10" s="825">
        <v>0.1</v>
      </c>
      <c r="AP10" s="825">
        <v>1.1000000000000001</v>
      </c>
      <c r="AQ10" s="825">
        <v>1.3</v>
      </c>
      <c r="AR10" s="825">
        <v>0.8</v>
      </c>
      <c r="AT10" s="535"/>
      <c r="AU10" s="1843"/>
      <c r="AV10" s="491" t="s">
        <v>2000</v>
      </c>
      <c r="AW10" s="536"/>
      <c r="AX10" s="819">
        <v>14.7</v>
      </c>
      <c r="AY10" s="818">
        <v>1</v>
      </c>
      <c r="AZ10" s="818">
        <v>1.3</v>
      </c>
      <c r="BA10" s="818">
        <v>2</v>
      </c>
      <c r="BB10" s="818">
        <v>4.3</v>
      </c>
      <c r="BC10" s="819">
        <v>6.2</v>
      </c>
    </row>
    <row r="11" spans="1:55" s="470" customFormat="1" ht="11.1" customHeight="1">
      <c r="B11" s="518"/>
      <c r="C11" s="488" t="s">
        <v>2013</v>
      </c>
      <c r="D11" s="454"/>
      <c r="E11" s="538"/>
      <c r="F11" s="818">
        <v>1.3</v>
      </c>
      <c r="G11" s="818">
        <v>0.5</v>
      </c>
      <c r="H11" s="818">
        <v>0.3</v>
      </c>
      <c r="I11" s="818">
        <v>0.2</v>
      </c>
      <c r="J11" s="818">
        <v>0.1</v>
      </c>
      <c r="K11" s="818">
        <v>0.1</v>
      </c>
      <c r="M11" s="518"/>
      <c r="N11" s="543" t="s">
        <v>1795</v>
      </c>
      <c r="O11" s="506"/>
      <c r="P11" s="544"/>
      <c r="Q11" s="818">
        <v>92.8</v>
      </c>
      <c r="R11" s="818">
        <v>9.6999999999999993</v>
      </c>
      <c r="S11" s="818">
        <v>17.2</v>
      </c>
      <c r="T11" s="818">
        <v>29.6</v>
      </c>
      <c r="U11" s="818">
        <v>23.9</v>
      </c>
      <c r="V11" s="818">
        <v>12.5</v>
      </c>
      <c r="W11" s="487"/>
      <c r="X11" s="518"/>
      <c r="Y11" s="488" t="s">
        <v>2061</v>
      </c>
      <c r="AA11" s="491"/>
      <c r="AB11" s="853">
        <v>8.6</v>
      </c>
      <c r="AC11" s="853">
        <v>2.2000000000000002</v>
      </c>
      <c r="AD11" s="853">
        <v>2.2000000000000002</v>
      </c>
      <c r="AE11" s="825">
        <v>1.7</v>
      </c>
      <c r="AF11" s="826">
        <v>1.6</v>
      </c>
      <c r="AG11" s="826">
        <v>1</v>
      </c>
      <c r="AH11" s="472"/>
      <c r="AI11" s="518"/>
      <c r="AJ11" s="840" t="s">
        <v>2751</v>
      </c>
      <c r="AK11" s="546"/>
      <c r="AL11" s="530"/>
      <c r="AM11" s="846">
        <v>0.1</v>
      </c>
      <c r="AN11" s="825" t="s">
        <v>19</v>
      </c>
      <c r="AO11" s="825">
        <v>0</v>
      </c>
      <c r="AP11" s="825" t="s">
        <v>19</v>
      </c>
      <c r="AQ11" s="825">
        <v>0</v>
      </c>
      <c r="AR11" s="825" t="s">
        <v>19</v>
      </c>
      <c r="AT11" s="535"/>
      <c r="AU11" s="1844"/>
      <c r="AV11" s="547" t="s">
        <v>1998</v>
      </c>
      <c r="AW11" s="548"/>
      <c r="AX11" s="819">
        <v>9.1999999999999993</v>
      </c>
      <c r="AY11" s="818">
        <v>0.1</v>
      </c>
      <c r="AZ11" s="818">
        <v>0.2</v>
      </c>
      <c r="BA11" s="818">
        <v>1</v>
      </c>
      <c r="BB11" s="818">
        <v>3.7</v>
      </c>
      <c r="BC11" s="819">
        <v>4.0999999999999996</v>
      </c>
    </row>
    <row r="12" spans="1:55" ht="11.1" customHeight="1">
      <c r="B12" s="518"/>
      <c r="C12" s="488" t="s">
        <v>1973</v>
      </c>
      <c r="D12" s="454"/>
      <c r="E12" s="538"/>
      <c r="F12" s="818">
        <v>1.3</v>
      </c>
      <c r="G12" s="818">
        <v>0.4</v>
      </c>
      <c r="H12" s="818">
        <v>0.4</v>
      </c>
      <c r="I12" s="818">
        <v>0.2</v>
      </c>
      <c r="J12" s="818">
        <v>0.1</v>
      </c>
      <c r="K12" s="818">
        <v>0.1</v>
      </c>
      <c r="L12" s="470"/>
      <c r="M12" s="518"/>
      <c r="N12" s="543" t="s">
        <v>2059</v>
      </c>
      <c r="O12" s="506"/>
      <c r="P12" s="544"/>
      <c r="Q12" s="818">
        <v>1401.8</v>
      </c>
      <c r="R12" s="818">
        <v>148.1</v>
      </c>
      <c r="S12" s="818">
        <v>270.60000000000002</v>
      </c>
      <c r="T12" s="818">
        <v>439.3</v>
      </c>
      <c r="U12" s="818">
        <v>342</v>
      </c>
      <c r="V12" s="818">
        <v>201.8</v>
      </c>
      <c r="W12" s="549"/>
      <c r="X12" s="518"/>
      <c r="Y12" s="488" t="s">
        <v>2058</v>
      </c>
      <c r="Z12" s="470"/>
      <c r="AB12" s="853">
        <v>0.2</v>
      </c>
      <c r="AC12" s="853">
        <v>0</v>
      </c>
      <c r="AD12" s="853">
        <v>0.1</v>
      </c>
      <c r="AE12" s="825">
        <v>0</v>
      </c>
      <c r="AF12" s="826">
        <v>0</v>
      </c>
      <c r="AG12" s="826">
        <v>0</v>
      </c>
      <c r="AH12" s="472"/>
      <c r="AI12" s="518"/>
      <c r="AJ12" s="488" t="s">
        <v>1852</v>
      </c>
      <c r="AK12" s="470"/>
      <c r="AM12" s="825">
        <v>79.599999999999994</v>
      </c>
      <c r="AN12" s="825">
        <v>0.7</v>
      </c>
      <c r="AO12" s="825">
        <v>2.7</v>
      </c>
      <c r="AP12" s="825">
        <v>15.4</v>
      </c>
      <c r="AQ12" s="825">
        <v>31.1</v>
      </c>
      <c r="AR12" s="825">
        <v>29.7</v>
      </c>
      <c r="AT12" s="515"/>
      <c r="AU12" s="1850" t="s">
        <v>2057</v>
      </c>
      <c r="AV12" s="491" t="s">
        <v>2010</v>
      </c>
      <c r="AW12" s="522"/>
      <c r="AX12" s="819">
        <v>612.9</v>
      </c>
      <c r="AY12" s="818">
        <v>87.9</v>
      </c>
      <c r="AZ12" s="818">
        <v>137.69999999999999</v>
      </c>
      <c r="BA12" s="818">
        <v>146.80000000000001</v>
      </c>
      <c r="BB12" s="818">
        <v>147.5</v>
      </c>
      <c r="BC12" s="818">
        <v>93</v>
      </c>
    </row>
    <row r="13" spans="1:55" ht="11.1" customHeight="1">
      <c r="B13" s="518"/>
      <c r="C13" s="488" t="s">
        <v>2056</v>
      </c>
      <c r="D13" s="454"/>
      <c r="E13" s="538"/>
      <c r="F13" s="818">
        <v>4.0999999999999996</v>
      </c>
      <c r="G13" s="818">
        <v>0.4</v>
      </c>
      <c r="H13" s="818">
        <v>0.7</v>
      </c>
      <c r="I13" s="818">
        <v>0.8</v>
      </c>
      <c r="J13" s="818">
        <v>1.2</v>
      </c>
      <c r="K13" s="818">
        <v>1.1000000000000001</v>
      </c>
      <c r="L13" s="470"/>
      <c r="M13" s="518"/>
      <c r="N13" s="543" t="s">
        <v>2055</v>
      </c>
      <c r="O13" s="506"/>
      <c r="P13" s="525"/>
      <c r="Q13" s="818">
        <v>1453.3</v>
      </c>
      <c r="R13" s="818">
        <v>155.1</v>
      </c>
      <c r="S13" s="818">
        <v>281.39999999999998</v>
      </c>
      <c r="T13" s="818">
        <v>455.2</v>
      </c>
      <c r="U13" s="818">
        <v>357</v>
      </c>
      <c r="V13" s="818">
        <v>204.6</v>
      </c>
      <c r="W13" s="487"/>
      <c r="X13" s="518"/>
      <c r="Y13" s="550" t="s">
        <v>2054</v>
      </c>
      <c r="Z13" s="506"/>
      <c r="AB13" s="853">
        <v>0</v>
      </c>
      <c r="AC13" s="853" t="s">
        <v>19</v>
      </c>
      <c r="AD13" s="853">
        <v>0</v>
      </c>
      <c r="AE13" s="825" t="s">
        <v>19</v>
      </c>
      <c r="AF13" s="826">
        <v>0</v>
      </c>
      <c r="AG13" s="826">
        <v>0</v>
      </c>
      <c r="AH13" s="472"/>
      <c r="AI13" s="518"/>
      <c r="AJ13" s="488" t="s">
        <v>1850</v>
      </c>
      <c r="AK13" s="470"/>
      <c r="AM13" s="825">
        <v>845.9</v>
      </c>
      <c r="AN13" s="825">
        <v>10.199999999999999</v>
      </c>
      <c r="AO13" s="825">
        <v>35.4</v>
      </c>
      <c r="AP13" s="825">
        <v>182.6</v>
      </c>
      <c r="AQ13" s="825">
        <v>324.10000000000002</v>
      </c>
      <c r="AR13" s="825">
        <v>293.60000000000002</v>
      </c>
      <c r="AT13" s="515"/>
      <c r="AU13" s="1851"/>
      <c r="AV13" s="491" t="s">
        <v>2007</v>
      </c>
      <c r="AW13" s="522"/>
      <c r="AX13" s="819">
        <v>86.6</v>
      </c>
      <c r="AY13" s="818">
        <v>9.6</v>
      </c>
      <c r="AZ13" s="818">
        <v>16.2</v>
      </c>
      <c r="BA13" s="818">
        <v>21</v>
      </c>
      <c r="BB13" s="818">
        <v>24.5</v>
      </c>
      <c r="BC13" s="818">
        <v>15.4</v>
      </c>
    </row>
    <row r="14" spans="1:55" ht="11.1" customHeight="1">
      <c r="B14" s="518"/>
      <c r="C14" s="488" t="s">
        <v>1763</v>
      </c>
      <c r="D14" s="454"/>
      <c r="E14" s="538"/>
      <c r="F14" s="818">
        <v>48.4</v>
      </c>
      <c r="G14" s="818">
        <v>17.2</v>
      </c>
      <c r="H14" s="818">
        <v>12.1</v>
      </c>
      <c r="I14" s="818">
        <v>7.5</v>
      </c>
      <c r="J14" s="818">
        <v>7</v>
      </c>
      <c r="K14" s="818">
        <v>4.5999999999999996</v>
      </c>
      <c r="L14" s="470"/>
      <c r="M14" s="518"/>
      <c r="N14" s="543" t="s">
        <v>2053</v>
      </c>
      <c r="O14" s="506"/>
      <c r="P14" s="525"/>
      <c r="Q14" s="818">
        <v>25.3</v>
      </c>
      <c r="R14" s="818">
        <v>0.2</v>
      </c>
      <c r="S14" s="818">
        <v>0.8</v>
      </c>
      <c r="T14" s="818">
        <v>1.8</v>
      </c>
      <c r="U14" s="818">
        <v>6.2</v>
      </c>
      <c r="V14" s="818">
        <v>16.2</v>
      </c>
      <c r="W14" s="487"/>
      <c r="X14" s="518"/>
      <c r="Y14" s="488" t="s">
        <v>1946</v>
      </c>
      <c r="Z14" s="470"/>
      <c r="AA14" s="470"/>
      <c r="AB14" s="853">
        <v>0</v>
      </c>
      <c r="AC14" s="853">
        <v>0</v>
      </c>
      <c r="AD14" s="853">
        <v>0</v>
      </c>
      <c r="AE14" s="825">
        <v>0</v>
      </c>
      <c r="AF14" s="826">
        <v>0</v>
      </c>
      <c r="AG14" s="826">
        <v>0</v>
      </c>
      <c r="AH14" s="472"/>
      <c r="AI14" s="518"/>
      <c r="AJ14" s="488" t="s">
        <v>1847</v>
      </c>
      <c r="AK14" s="470"/>
      <c r="AM14" s="825">
        <v>1104.2</v>
      </c>
      <c r="AN14" s="825">
        <v>16.600000000000001</v>
      </c>
      <c r="AO14" s="825">
        <v>51.2</v>
      </c>
      <c r="AP14" s="825">
        <v>268.8</v>
      </c>
      <c r="AQ14" s="825">
        <v>415.2</v>
      </c>
      <c r="AR14" s="825">
        <v>352.5</v>
      </c>
      <c r="AT14" s="515"/>
      <c r="AU14" s="1851"/>
      <c r="AV14" s="491" t="s">
        <v>2004</v>
      </c>
      <c r="AW14" s="522"/>
      <c r="AX14" s="819">
        <v>10.7</v>
      </c>
      <c r="AY14" s="818">
        <v>1.3</v>
      </c>
      <c r="AZ14" s="818">
        <v>1.6</v>
      </c>
      <c r="BA14" s="818">
        <v>2.1</v>
      </c>
      <c r="BB14" s="818">
        <v>2.6</v>
      </c>
      <c r="BC14" s="819">
        <v>3</v>
      </c>
    </row>
    <row r="15" spans="1:55" ht="11.1" customHeight="1">
      <c r="B15" s="518"/>
      <c r="C15" s="488" t="s">
        <v>2052</v>
      </c>
      <c r="D15" s="454"/>
      <c r="E15" s="538"/>
      <c r="F15" s="818">
        <v>0.1</v>
      </c>
      <c r="G15" s="818">
        <v>0</v>
      </c>
      <c r="H15" s="818">
        <v>0</v>
      </c>
      <c r="I15" s="818">
        <v>0</v>
      </c>
      <c r="J15" s="818">
        <v>0</v>
      </c>
      <c r="K15" s="818">
        <v>0</v>
      </c>
      <c r="L15" s="470"/>
      <c r="M15" s="518"/>
      <c r="N15" s="543" t="s">
        <v>2051</v>
      </c>
      <c r="O15" s="506"/>
      <c r="P15" s="525"/>
      <c r="Q15" s="818">
        <v>1478.1</v>
      </c>
      <c r="R15" s="818">
        <v>152.19999999999999</v>
      </c>
      <c r="S15" s="818">
        <v>291.3</v>
      </c>
      <c r="T15" s="818">
        <v>470.4</v>
      </c>
      <c r="U15" s="818">
        <v>354.6</v>
      </c>
      <c r="V15" s="818">
        <v>209.7</v>
      </c>
      <c r="W15" s="487"/>
      <c r="X15" s="518"/>
      <c r="Y15" s="488" t="s">
        <v>1933</v>
      </c>
      <c r="Z15" s="470"/>
      <c r="AA15" s="470"/>
      <c r="AB15" s="853">
        <v>2.8</v>
      </c>
      <c r="AC15" s="853">
        <v>0.5</v>
      </c>
      <c r="AD15" s="853">
        <v>0.6</v>
      </c>
      <c r="AE15" s="825">
        <v>0.5</v>
      </c>
      <c r="AF15" s="826">
        <v>0.6</v>
      </c>
      <c r="AG15" s="826">
        <v>0.5</v>
      </c>
      <c r="AH15" s="472"/>
      <c r="AI15" s="518"/>
      <c r="AJ15" s="488" t="s">
        <v>1844</v>
      </c>
      <c r="AK15" s="470"/>
      <c r="AM15" s="825">
        <v>5.2</v>
      </c>
      <c r="AN15" s="825">
        <v>0.1</v>
      </c>
      <c r="AO15" s="825">
        <v>0.2</v>
      </c>
      <c r="AP15" s="825">
        <v>1.2</v>
      </c>
      <c r="AQ15" s="825">
        <v>2.2000000000000002</v>
      </c>
      <c r="AR15" s="825">
        <v>1.5</v>
      </c>
      <c r="AT15" s="535"/>
      <c r="AU15" s="1851"/>
      <c r="AV15" s="552" t="s">
        <v>2002</v>
      </c>
      <c r="AW15" s="536"/>
      <c r="AX15" s="819">
        <v>6.1</v>
      </c>
      <c r="AY15" s="818">
        <v>0.5</v>
      </c>
      <c r="AZ15" s="818">
        <v>0.7</v>
      </c>
      <c r="BA15" s="818">
        <v>0.8</v>
      </c>
      <c r="BB15" s="818">
        <v>1.4</v>
      </c>
      <c r="BC15" s="819">
        <v>2.7</v>
      </c>
    </row>
    <row r="16" spans="1:55" ht="11.1" customHeight="1">
      <c r="B16" s="518"/>
      <c r="C16" s="488" t="s">
        <v>1771</v>
      </c>
      <c r="D16" s="454"/>
      <c r="E16" s="538"/>
      <c r="F16" s="818">
        <v>731.4</v>
      </c>
      <c r="G16" s="818">
        <v>224.3</v>
      </c>
      <c r="H16" s="818">
        <v>213.1</v>
      </c>
      <c r="I16" s="818">
        <v>121.5</v>
      </c>
      <c r="J16" s="818">
        <v>93.7</v>
      </c>
      <c r="K16" s="818">
        <v>78.8</v>
      </c>
      <c r="M16" s="518"/>
      <c r="N16" s="543" t="s">
        <v>2050</v>
      </c>
      <c r="O16" s="506"/>
      <c r="P16" s="525"/>
      <c r="Q16" s="818">
        <v>912.9</v>
      </c>
      <c r="R16" s="818">
        <v>101.3</v>
      </c>
      <c r="S16" s="818">
        <v>181.9</v>
      </c>
      <c r="T16" s="818">
        <v>292.39999999999998</v>
      </c>
      <c r="U16" s="818">
        <v>219.5</v>
      </c>
      <c r="V16" s="818">
        <v>117.8</v>
      </c>
      <c r="W16" s="487"/>
      <c r="X16" s="518"/>
      <c r="Y16" s="488" t="s">
        <v>1928</v>
      </c>
      <c r="Z16" s="470"/>
      <c r="AA16" s="470"/>
      <c r="AB16" s="853">
        <v>0.3</v>
      </c>
      <c r="AC16" s="853">
        <v>0</v>
      </c>
      <c r="AD16" s="853">
        <v>0</v>
      </c>
      <c r="AE16" s="825">
        <v>0</v>
      </c>
      <c r="AF16" s="826">
        <v>0.1</v>
      </c>
      <c r="AG16" s="826">
        <v>0.2</v>
      </c>
      <c r="AH16" s="472"/>
      <c r="AI16" s="518"/>
      <c r="AJ16" s="488" t="s">
        <v>1841</v>
      </c>
      <c r="AK16" s="470"/>
      <c r="AM16" s="825">
        <v>747.8</v>
      </c>
      <c r="AN16" s="825">
        <v>10.199999999999999</v>
      </c>
      <c r="AO16" s="825">
        <v>32.299999999999997</v>
      </c>
      <c r="AP16" s="825">
        <v>173</v>
      </c>
      <c r="AQ16" s="825">
        <v>283.7</v>
      </c>
      <c r="AR16" s="825">
        <v>248.6</v>
      </c>
      <c r="AT16" s="535"/>
      <c r="AU16" s="1851"/>
      <c r="AV16" s="552" t="s">
        <v>2000</v>
      </c>
      <c r="AW16" s="536"/>
      <c r="AX16" s="819">
        <v>0.8</v>
      </c>
      <c r="AY16" s="818" t="s">
        <v>19</v>
      </c>
      <c r="AZ16" s="818">
        <v>0.1</v>
      </c>
      <c r="BA16" s="818">
        <v>0.2</v>
      </c>
      <c r="BB16" s="818">
        <v>0.3</v>
      </c>
      <c r="BC16" s="819">
        <v>0.2</v>
      </c>
    </row>
    <row r="17" spans="2:55" ht="11.1" customHeight="1">
      <c r="B17" s="518"/>
      <c r="C17" s="488" t="s">
        <v>2736</v>
      </c>
      <c r="D17" s="454"/>
      <c r="E17" s="538"/>
      <c r="F17" s="818">
        <v>164.9</v>
      </c>
      <c r="G17" s="818">
        <v>52.4</v>
      </c>
      <c r="H17" s="818">
        <v>48.7</v>
      </c>
      <c r="I17" s="818">
        <v>27.3</v>
      </c>
      <c r="J17" s="818">
        <v>20.100000000000001</v>
      </c>
      <c r="K17" s="818">
        <v>16.399999999999999</v>
      </c>
      <c r="M17" s="518"/>
      <c r="N17" s="543" t="s">
        <v>1757</v>
      </c>
      <c r="O17" s="506"/>
      <c r="P17" s="525"/>
      <c r="Q17" s="818">
        <v>0</v>
      </c>
      <c r="R17" s="818">
        <v>0</v>
      </c>
      <c r="S17" s="818" t="s">
        <v>19</v>
      </c>
      <c r="T17" s="818" t="s">
        <v>19</v>
      </c>
      <c r="U17" s="818" t="s">
        <v>19</v>
      </c>
      <c r="V17" s="818" t="s">
        <v>19</v>
      </c>
      <c r="W17" s="487"/>
      <c r="X17" s="518"/>
      <c r="Y17" s="488" t="s">
        <v>1925</v>
      </c>
      <c r="Z17" s="470"/>
      <c r="AA17" s="470"/>
      <c r="AB17" s="853">
        <v>0.2</v>
      </c>
      <c r="AC17" s="853">
        <v>0</v>
      </c>
      <c r="AD17" s="853">
        <v>0</v>
      </c>
      <c r="AE17" s="825">
        <v>0</v>
      </c>
      <c r="AF17" s="826">
        <v>0.1</v>
      </c>
      <c r="AG17" s="826">
        <v>0</v>
      </c>
      <c r="AH17" s="472"/>
      <c r="AI17" s="518"/>
      <c r="AJ17" s="488" t="s">
        <v>1837</v>
      </c>
      <c r="AK17" s="470"/>
      <c r="AM17" s="825">
        <v>1.7</v>
      </c>
      <c r="AN17" s="825">
        <v>0.1</v>
      </c>
      <c r="AO17" s="825">
        <v>0</v>
      </c>
      <c r="AP17" s="825">
        <v>0.4</v>
      </c>
      <c r="AQ17" s="825">
        <v>0.8</v>
      </c>
      <c r="AR17" s="825">
        <v>0.5</v>
      </c>
      <c r="AT17" s="535"/>
      <c r="AU17" s="1852"/>
      <c r="AV17" s="553" t="s">
        <v>1998</v>
      </c>
      <c r="AW17" s="554"/>
      <c r="AX17" s="819" t="s">
        <v>19</v>
      </c>
      <c r="AY17" s="818" t="s">
        <v>19</v>
      </c>
      <c r="AZ17" s="818" t="s">
        <v>19</v>
      </c>
      <c r="BA17" s="818" t="s">
        <v>19</v>
      </c>
      <c r="BB17" s="818" t="s">
        <v>19</v>
      </c>
      <c r="BC17" s="819" t="s">
        <v>19</v>
      </c>
    </row>
    <row r="18" spans="2:55" ht="11.1" customHeight="1">
      <c r="B18" s="518"/>
      <c r="C18" s="488" t="s">
        <v>2735</v>
      </c>
      <c r="D18" s="454"/>
      <c r="E18" s="538"/>
      <c r="F18" s="818">
        <v>108</v>
      </c>
      <c r="G18" s="818">
        <v>34.200000000000003</v>
      </c>
      <c r="H18" s="818">
        <v>31.8</v>
      </c>
      <c r="I18" s="818">
        <v>17.899999999999999</v>
      </c>
      <c r="J18" s="818">
        <v>13.5</v>
      </c>
      <c r="K18" s="818">
        <v>10.7</v>
      </c>
      <c r="M18" s="518"/>
      <c r="N18" s="543" t="s">
        <v>1823</v>
      </c>
      <c r="O18" s="506"/>
      <c r="P18" s="525"/>
      <c r="Q18" s="818">
        <v>1.4</v>
      </c>
      <c r="R18" s="818">
        <v>0</v>
      </c>
      <c r="S18" s="818">
        <v>0.1</v>
      </c>
      <c r="T18" s="818">
        <v>0.4</v>
      </c>
      <c r="U18" s="818">
        <v>0.3</v>
      </c>
      <c r="V18" s="818">
        <v>0.5</v>
      </c>
      <c r="W18" s="487"/>
      <c r="X18" s="518"/>
      <c r="Y18" s="488" t="s">
        <v>1921</v>
      </c>
      <c r="Z18" s="470"/>
      <c r="AA18" s="470"/>
      <c r="AB18" s="853">
        <v>0</v>
      </c>
      <c r="AC18" s="853">
        <v>0</v>
      </c>
      <c r="AD18" s="853" t="s">
        <v>19</v>
      </c>
      <c r="AE18" s="825">
        <v>0</v>
      </c>
      <c r="AF18" s="826">
        <v>0</v>
      </c>
      <c r="AG18" s="826">
        <v>0</v>
      </c>
      <c r="AH18" s="472"/>
      <c r="AI18" s="518"/>
      <c r="AJ18" s="488" t="s">
        <v>1833</v>
      </c>
      <c r="AK18" s="470"/>
      <c r="AM18" s="825">
        <v>45.5</v>
      </c>
      <c r="AN18" s="825">
        <v>0.4</v>
      </c>
      <c r="AO18" s="825">
        <v>1.8</v>
      </c>
      <c r="AP18" s="825">
        <v>8.9</v>
      </c>
      <c r="AQ18" s="825">
        <v>17.7</v>
      </c>
      <c r="AR18" s="825">
        <v>16.7</v>
      </c>
      <c r="AT18" s="550"/>
      <c r="AU18" s="488" t="s">
        <v>2049</v>
      </c>
      <c r="AV18" s="556"/>
      <c r="AW18" s="556"/>
      <c r="AX18" s="818">
        <v>8741</v>
      </c>
      <c r="AY18" s="818">
        <v>985.6</v>
      </c>
      <c r="AZ18" s="818">
        <v>1627.9</v>
      </c>
      <c r="BA18" s="818">
        <v>2137.4</v>
      </c>
      <c r="BB18" s="818">
        <v>2367.4</v>
      </c>
      <c r="BC18" s="819">
        <v>1622.7</v>
      </c>
    </row>
    <row r="19" spans="2:55" ht="11.1" customHeight="1">
      <c r="B19" s="518"/>
      <c r="C19" s="488" t="s">
        <v>2734</v>
      </c>
      <c r="D19" s="454"/>
      <c r="E19" s="538"/>
      <c r="F19" s="818">
        <v>8.1</v>
      </c>
      <c r="G19" s="818">
        <v>2.7</v>
      </c>
      <c r="H19" s="818">
        <v>2.2999999999999998</v>
      </c>
      <c r="I19" s="818">
        <v>1.3</v>
      </c>
      <c r="J19" s="818">
        <v>1</v>
      </c>
      <c r="K19" s="818">
        <v>0.8</v>
      </c>
      <c r="M19" s="537"/>
      <c r="N19" s="543" t="s">
        <v>1935</v>
      </c>
      <c r="O19" s="506"/>
      <c r="P19" s="525"/>
      <c r="Q19" s="818">
        <v>829</v>
      </c>
      <c r="R19" s="818">
        <v>127.1</v>
      </c>
      <c r="S19" s="818">
        <v>204.8</v>
      </c>
      <c r="T19" s="818">
        <v>230.2</v>
      </c>
      <c r="U19" s="818">
        <v>160.30000000000001</v>
      </c>
      <c r="V19" s="818">
        <v>106.6</v>
      </c>
      <c r="W19" s="487"/>
      <c r="X19" s="518"/>
      <c r="Y19" s="488" t="s">
        <v>1944</v>
      </c>
      <c r="Z19" s="470"/>
      <c r="AA19" s="470"/>
      <c r="AB19" s="853">
        <v>2</v>
      </c>
      <c r="AC19" s="853">
        <v>0.5</v>
      </c>
      <c r="AD19" s="853">
        <v>0.5</v>
      </c>
      <c r="AE19" s="825">
        <v>0.4</v>
      </c>
      <c r="AF19" s="826">
        <v>0.4</v>
      </c>
      <c r="AG19" s="826">
        <v>0.2</v>
      </c>
      <c r="AH19" s="472"/>
      <c r="AI19" s="518"/>
      <c r="AJ19" s="488" t="s">
        <v>1830</v>
      </c>
      <c r="AK19" s="470"/>
      <c r="AM19" s="825">
        <v>2.4</v>
      </c>
      <c r="AN19" s="825" t="s">
        <v>19</v>
      </c>
      <c r="AO19" s="825">
        <v>0.2</v>
      </c>
      <c r="AP19" s="825">
        <v>0.3</v>
      </c>
      <c r="AQ19" s="825">
        <v>1.1000000000000001</v>
      </c>
      <c r="AR19" s="825">
        <v>0.8</v>
      </c>
      <c r="AT19" s="550"/>
      <c r="AU19" s="550" t="s">
        <v>2048</v>
      </c>
      <c r="AV19" s="552"/>
      <c r="AW19" s="552"/>
      <c r="AX19" s="818">
        <v>833.4</v>
      </c>
      <c r="AY19" s="818">
        <v>108.6</v>
      </c>
      <c r="AZ19" s="818">
        <v>171.1</v>
      </c>
      <c r="BA19" s="818">
        <v>206.8</v>
      </c>
      <c r="BB19" s="818">
        <v>222.8</v>
      </c>
      <c r="BC19" s="819">
        <v>124.1</v>
      </c>
    </row>
    <row r="20" spans="2:55" ht="11.1" customHeight="1">
      <c r="B20" s="518"/>
      <c r="C20" s="555" t="s">
        <v>2733</v>
      </c>
      <c r="D20" s="454"/>
      <c r="E20" s="538"/>
      <c r="F20" s="816">
        <v>6.8</v>
      </c>
      <c r="G20" s="816">
        <v>2.2000000000000002</v>
      </c>
      <c r="H20" s="816">
        <v>2</v>
      </c>
      <c r="I20" s="816">
        <v>1.1000000000000001</v>
      </c>
      <c r="J20" s="816">
        <v>0.8</v>
      </c>
      <c r="K20" s="816">
        <v>0.6</v>
      </c>
      <c r="M20" s="518"/>
      <c r="N20" s="543" t="s">
        <v>1947</v>
      </c>
      <c r="O20" s="506"/>
      <c r="P20" s="525"/>
      <c r="Q20" s="818">
        <v>10.3</v>
      </c>
      <c r="R20" s="818">
        <v>2.5</v>
      </c>
      <c r="S20" s="818">
        <v>2.7</v>
      </c>
      <c r="T20" s="818">
        <v>2.8</v>
      </c>
      <c r="U20" s="818">
        <v>1.5</v>
      </c>
      <c r="V20" s="818">
        <v>0.7</v>
      </c>
      <c r="W20" s="487"/>
      <c r="X20" s="518"/>
      <c r="Y20" s="488" t="s">
        <v>1943</v>
      </c>
      <c r="Z20" s="470"/>
      <c r="AA20" s="470"/>
      <c r="AB20" s="853">
        <v>0</v>
      </c>
      <c r="AC20" s="853">
        <v>0</v>
      </c>
      <c r="AD20" s="853">
        <v>0</v>
      </c>
      <c r="AE20" s="825">
        <v>0</v>
      </c>
      <c r="AF20" s="826">
        <v>0</v>
      </c>
      <c r="AG20" s="826">
        <v>0</v>
      </c>
      <c r="AH20" s="472"/>
      <c r="AI20" s="518"/>
      <c r="AJ20" s="488" t="s">
        <v>1827</v>
      </c>
      <c r="AK20" s="470"/>
      <c r="AM20" s="825">
        <v>807.3</v>
      </c>
      <c r="AN20" s="825">
        <v>11.7</v>
      </c>
      <c r="AO20" s="825">
        <v>38.700000000000003</v>
      </c>
      <c r="AP20" s="825">
        <v>195.6</v>
      </c>
      <c r="AQ20" s="825">
        <v>299</v>
      </c>
      <c r="AR20" s="825">
        <v>262.39999999999998</v>
      </c>
      <c r="AT20" s="550"/>
      <c r="AU20" s="550" t="s">
        <v>2750</v>
      </c>
      <c r="AV20" s="552"/>
      <c r="AW20" s="552"/>
      <c r="AX20" s="818">
        <v>175.9</v>
      </c>
      <c r="AY20" s="818">
        <v>25</v>
      </c>
      <c r="AZ20" s="818">
        <v>39.6</v>
      </c>
      <c r="BA20" s="818">
        <v>46.3</v>
      </c>
      <c r="BB20" s="818">
        <v>45.3</v>
      </c>
      <c r="BC20" s="819">
        <v>19.8</v>
      </c>
    </row>
    <row r="21" spans="2:55" ht="11.1" customHeight="1">
      <c r="B21" s="479" t="s">
        <v>242</v>
      </c>
      <c r="C21" s="480"/>
      <c r="D21" s="480"/>
      <c r="E21" s="481"/>
      <c r="F21" s="824">
        <v>329.7</v>
      </c>
      <c r="G21" s="824">
        <v>6.6</v>
      </c>
      <c r="H21" s="824">
        <v>23.7</v>
      </c>
      <c r="I21" s="824">
        <v>36.1</v>
      </c>
      <c r="J21" s="824">
        <v>84.3</v>
      </c>
      <c r="K21" s="824">
        <v>179.1</v>
      </c>
      <c r="M21" s="518"/>
      <c r="N21" s="543" t="s">
        <v>2045</v>
      </c>
      <c r="O21" s="506"/>
      <c r="P21" s="525"/>
      <c r="Q21" s="818">
        <v>939</v>
      </c>
      <c r="R21" s="818">
        <v>42.3</v>
      </c>
      <c r="S21" s="818">
        <v>114.8</v>
      </c>
      <c r="T21" s="818">
        <v>339.9</v>
      </c>
      <c r="U21" s="818">
        <v>295.7</v>
      </c>
      <c r="V21" s="818">
        <v>146.4</v>
      </c>
      <c r="W21" s="487"/>
      <c r="X21" s="518"/>
      <c r="Y21" s="488" t="s">
        <v>1914</v>
      </c>
      <c r="Z21" s="470"/>
      <c r="AA21" s="470"/>
      <c r="AB21" s="853">
        <v>17.8</v>
      </c>
      <c r="AC21" s="853">
        <v>4.5999999999999996</v>
      </c>
      <c r="AD21" s="853">
        <v>4.5999999999999996</v>
      </c>
      <c r="AE21" s="825">
        <v>3.4</v>
      </c>
      <c r="AF21" s="826">
        <v>3.2</v>
      </c>
      <c r="AG21" s="826">
        <v>2.1</v>
      </c>
      <c r="AH21" s="472"/>
      <c r="AI21" s="518"/>
      <c r="AJ21" s="488" t="s">
        <v>1824</v>
      </c>
      <c r="AK21" s="470"/>
      <c r="AM21" s="825">
        <v>2.2999999999999998</v>
      </c>
      <c r="AN21" s="825">
        <v>0.1</v>
      </c>
      <c r="AO21" s="825">
        <v>0</v>
      </c>
      <c r="AP21" s="825">
        <v>1</v>
      </c>
      <c r="AQ21" s="825">
        <v>0.6</v>
      </c>
      <c r="AR21" s="825">
        <v>0.6</v>
      </c>
      <c r="AT21" s="550"/>
      <c r="AU21" s="488" t="s">
        <v>2044</v>
      </c>
      <c r="AV21" s="454"/>
      <c r="AW21" s="542"/>
      <c r="AX21" s="818">
        <v>1328.3</v>
      </c>
      <c r="AY21" s="818">
        <v>85.9</v>
      </c>
      <c r="AZ21" s="818">
        <v>194.5</v>
      </c>
      <c r="BA21" s="818">
        <v>359.1</v>
      </c>
      <c r="BB21" s="818">
        <v>395.1</v>
      </c>
      <c r="BC21" s="819">
        <v>293.60000000000002</v>
      </c>
    </row>
    <row r="22" spans="2:55" ht="11.1" customHeight="1">
      <c r="B22" s="518"/>
      <c r="C22" s="513" t="s">
        <v>2046</v>
      </c>
      <c r="D22" s="540"/>
      <c r="E22" s="557"/>
      <c r="F22" s="822">
        <v>328.5</v>
      </c>
      <c r="G22" s="822">
        <v>6.5</v>
      </c>
      <c r="H22" s="822">
        <v>23.6</v>
      </c>
      <c r="I22" s="822">
        <v>36</v>
      </c>
      <c r="J22" s="822">
        <v>83.9</v>
      </c>
      <c r="K22" s="822">
        <v>178.5</v>
      </c>
      <c r="M22" s="518"/>
      <c r="N22" s="543" t="s">
        <v>1778</v>
      </c>
      <c r="O22" s="506"/>
      <c r="P22" s="525"/>
      <c r="Q22" s="818">
        <v>56.9</v>
      </c>
      <c r="R22" s="818">
        <v>3.4</v>
      </c>
      <c r="S22" s="818">
        <v>7.8</v>
      </c>
      <c r="T22" s="818">
        <v>19.2</v>
      </c>
      <c r="U22" s="818">
        <v>18.3</v>
      </c>
      <c r="V22" s="818">
        <v>8.1</v>
      </c>
      <c r="W22" s="487"/>
      <c r="X22" s="518"/>
      <c r="Y22" s="488" t="s">
        <v>1909</v>
      </c>
      <c r="Z22" s="470"/>
      <c r="AA22" s="470"/>
      <c r="AB22" s="853">
        <v>8.6999999999999993</v>
      </c>
      <c r="AC22" s="853">
        <v>2.2999999999999998</v>
      </c>
      <c r="AD22" s="853">
        <v>2.2000000000000002</v>
      </c>
      <c r="AE22" s="825">
        <v>1.6</v>
      </c>
      <c r="AF22" s="826">
        <v>1.5</v>
      </c>
      <c r="AG22" s="826">
        <v>1</v>
      </c>
      <c r="AH22" s="472"/>
      <c r="AI22" s="518"/>
      <c r="AJ22" s="561" t="s">
        <v>2740</v>
      </c>
      <c r="AK22" s="562"/>
      <c r="AL22" s="563"/>
      <c r="AM22" s="825">
        <v>3.2</v>
      </c>
      <c r="AN22" s="825">
        <v>0.1</v>
      </c>
      <c r="AO22" s="825">
        <v>0.1</v>
      </c>
      <c r="AP22" s="825">
        <v>0.8</v>
      </c>
      <c r="AQ22" s="825">
        <v>1</v>
      </c>
      <c r="AR22" s="825">
        <v>1.2</v>
      </c>
      <c r="AT22" s="550"/>
      <c r="AU22" s="488" t="s">
        <v>2042</v>
      </c>
      <c r="AV22" s="556"/>
      <c r="AW22" s="556"/>
      <c r="AX22" s="818">
        <v>6</v>
      </c>
      <c r="AY22" s="818">
        <v>0.5</v>
      </c>
      <c r="AZ22" s="818">
        <v>1.1000000000000001</v>
      </c>
      <c r="BA22" s="818">
        <v>1.5</v>
      </c>
      <c r="BB22" s="818">
        <v>1.5</v>
      </c>
      <c r="BC22" s="819">
        <v>1.5</v>
      </c>
    </row>
    <row r="23" spans="2:55" ht="11.1" customHeight="1">
      <c r="B23" s="518"/>
      <c r="C23" s="545" t="s">
        <v>1226</v>
      </c>
      <c r="D23" s="558"/>
      <c r="E23" s="559"/>
      <c r="F23" s="818">
        <v>1.3</v>
      </c>
      <c r="G23" s="818">
        <v>0</v>
      </c>
      <c r="H23" s="818">
        <v>0.1</v>
      </c>
      <c r="I23" s="818">
        <v>0.1</v>
      </c>
      <c r="J23" s="818">
        <v>0.4</v>
      </c>
      <c r="K23" s="818">
        <v>0.6</v>
      </c>
      <c r="M23" s="512"/>
      <c r="N23" s="550" t="s">
        <v>2040</v>
      </c>
      <c r="P23" s="573"/>
      <c r="Q23" s="818">
        <v>0.3</v>
      </c>
      <c r="R23" s="818">
        <v>0</v>
      </c>
      <c r="S23" s="818">
        <v>0</v>
      </c>
      <c r="T23" s="818">
        <v>0</v>
      </c>
      <c r="U23" s="818">
        <v>0.1</v>
      </c>
      <c r="V23" s="818">
        <v>0.1</v>
      </c>
      <c r="W23" s="487"/>
      <c r="X23" s="518"/>
      <c r="Y23" s="488" t="s">
        <v>1907</v>
      </c>
      <c r="Z23" s="470"/>
      <c r="AB23" s="853">
        <v>1.8</v>
      </c>
      <c r="AC23" s="853">
        <v>0.5</v>
      </c>
      <c r="AD23" s="853">
        <v>0.5</v>
      </c>
      <c r="AE23" s="825">
        <v>0.3</v>
      </c>
      <c r="AF23" s="826">
        <v>0.3</v>
      </c>
      <c r="AG23" s="826">
        <v>0.2</v>
      </c>
      <c r="AH23" s="472"/>
      <c r="AI23" s="518"/>
      <c r="AJ23" s="561" t="s">
        <v>1795</v>
      </c>
      <c r="AK23" s="562"/>
      <c r="AL23" s="563"/>
      <c r="AM23" s="825">
        <v>387</v>
      </c>
      <c r="AN23" s="825">
        <v>5.3</v>
      </c>
      <c r="AO23" s="825">
        <v>15.9</v>
      </c>
      <c r="AP23" s="825">
        <v>91.4</v>
      </c>
      <c r="AQ23" s="825">
        <v>146.80000000000001</v>
      </c>
      <c r="AR23" s="825">
        <v>127.5</v>
      </c>
      <c r="AT23" s="550"/>
      <c r="AU23" s="488" t="s">
        <v>2039</v>
      </c>
      <c r="AV23" s="563"/>
      <c r="AW23" s="563"/>
      <c r="AX23" s="818">
        <v>2516.1</v>
      </c>
      <c r="AY23" s="818">
        <v>284.60000000000002</v>
      </c>
      <c r="AZ23" s="818">
        <v>475.6</v>
      </c>
      <c r="BA23" s="818">
        <v>626.9</v>
      </c>
      <c r="BB23" s="818">
        <v>688.5</v>
      </c>
      <c r="BC23" s="819">
        <v>440.5</v>
      </c>
    </row>
    <row r="24" spans="2:55" ht="11.1" customHeight="1">
      <c r="B24" s="537"/>
      <c r="C24" s="543" t="s">
        <v>2041</v>
      </c>
      <c r="D24" s="506"/>
      <c r="E24" s="525"/>
      <c r="F24" s="818">
        <v>1.1000000000000001</v>
      </c>
      <c r="G24" s="818">
        <v>0</v>
      </c>
      <c r="H24" s="818">
        <v>0.1</v>
      </c>
      <c r="I24" s="818">
        <v>0.2</v>
      </c>
      <c r="J24" s="818">
        <v>0.4</v>
      </c>
      <c r="K24" s="818">
        <v>0.5</v>
      </c>
      <c r="M24" s="512"/>
      <c r="N24" s="550" t="s">
        <v>1754</v>
      </c>
      <c r="P24" s="525"/>
      <c r="Q24" s="818">
        <v>1508.4</v>
      </c>
      <c r="R24" s="818">
        <v>170.1</v>
      </c>
      <c r="S24" s="818">
        <v>305.5</v>
      </c>
      <c r="T24" s="818">
        <v>470.2</v>
      </c>
      <c r="U24" s="818">
        <v>355.4</v>
      </c>
      <c r="V24" s="818">
        <v>207.3</v>
      </c>
      <c r="W24" s="487"/>
      <c r="X24" s="518"/>
      <c r="Y24" s="550" t="s">
        <v>1906</v>
      </c>
      <c r="Z24" s="544"/>
      <c r="AA24" s="560"/>
      <c r="AB24" s="853">
        <v>0.5</v>
      </c>
      <c r="AC24" s="853">
        <v>0.1</v>
      </c>
      <c r="AD24" s="853">
        <v>0.1</v>
      </c>
      <c r="AE24" s="825">
        <v>0.1</v>
      </c>
      <c r="AF24" s="826">
        <v>0.1</v>
      </c>
      <c r="AG24" s="826">
        <v>0.1</v>
      </c>
      <c r="AH24" s="472"/>
      <c r="AI24" s="518"/>
      <c r="AJ24" s="488" t="s">
        <v>1817</v>
      </c>
      <c r="AK24" s="470"/>
      <c r="AL24" s="542"/>
      <c r="AM24" s="825">
        <v>1.6</v>
      </c>
      <c r="AN24" s="825" t="s">
        <v>19</v>
      </c>
      <c r="AO24" s="825">
        <v>0</v>
      </c>
      <c r="AP24" s="825">
        <v>0.2</v>
      </c>
      <c r="AQ24" s="825">
        <v>0.5</v>
      </c>
      <c r="AR24" s="825">
        <v>0.9</v>
      </c>
      <c r="AT24" s="550"/>
      <c r="AU24" s="564" t="s">
        <v>1807</v>
      </c>
      <c r="AV24" s="563"/>
      <c r="AW24" s="563"/>
      <c r="AX24" s="818">
        <v>23</v>
      </c>
      <c r="AY24" s="818">
        <v>1.8</v>
      </c>
      <c r="AZ24" s="818">
        <v>3.1</v>
      </c>
      <c r="BA24" s="818">
        <v>5.6</v>
      </c>
      <c r="BB24" s="818">
        <v>6.5</v>
      </c>
      <c r="BC24" s="819">
        <v>6</v>
      </c>
    </row>
    <row r="25" spans="2:55" ht="11.1" customHeight="1">
      <c r="B25" s="518"/>
      <c r="C25" s="488" t="s">
        <v>2013</v>
      </c>
      <c r="D25" s="454"/>
      <c r="E25" s="538"/>
      <c r="F25" s="818">
        <v>0</v>
      </c>
      <c r="G25" s="818">
        <v>0</v>
      </c>
      <c r="H25" s="818">
        <v>0</v>
      </c>
      <c r="I25" s="818">
        <v>0</v>
      </c>
      <c r="J25" s="818">
        <v>0</v>
      </c>
      <c r="K25" s="818">
        <v>0</v>
      </c>
      <c r="M25" s="512"/>
      <c r="N25" s="550" t="s">
        <v>1752</v>
      </c>
      <c r="P25" s="525"/>
      <c r="Q25" s="818">
        <v>516.4</v>
      </c>
      <c r="R25" s="818">
        <v>54.5</v>
      </c>
      <c r="S25" s="818">
        <v>101.4</v>
      </c>
      <c r="T25" s="818">
        <v>164.9</v>
      </c>
      <c r="U25" s="818">
        <v>125.1</v>
      </c>
      <c r="V25" s="818">
        <v>70.400000000000006</v>
      </c>
      <c r="W25" s="487"/>
      <c r="X25" s="518"/>
      <c r="Y25" s="543" t="s">
        <v>1905</v>
      </c>
      <c r="Z25" s="470"/>
      <c r="AB25" s="853">
        <v>0.1</v>
      </c>
      <c r="AC25" s="853">
        <v>0</v>
      </c>
      <c r="AD25" s="853">
        <v>0</v>
      </c>
      <c r="AE25" s="825">
        <v>0</v>
      </c>
      <c r="AF25" s="826">
        <v>0</v>
      </c>
      <c r="AG25" s="826">
        <v>0</v>
      </c>
      <c r="AH25" s="472"/>
      <c r="AI25" s="518"/>
      <c r="AJ25" s="564" t="s">
        <v>1814</v>
      </c>
      <c r="AK25" s="565"/>
      <c r="AL25" s="560"/>
      <c r="AM25" s="825">
        <v>4.9000000000000004</v>
      </c>
      <c r="AN25" s="825">
        <v>0.1</v>
      </c>
      <c r="AO25" s="825">
        <v>0.2</v>
      </c>
      <c r="AP25" s="825">
        <v>1.2</v>
      </c>
      <c r="AQ25" s="825">
        <v>1.6</v>
      </c>
      <c r="AR25" s="825">
        <v>1.8</v>
      </c>
      <c r="AT25" s="550"/>
      <c r="AU25" s="550" t="s">
        <v>1804</v>
      </c>
      <c r="AV25" s="563"/>
      <c r="AW25" s="563"/>
      <c r="AX25" s="818">
        <v>7.1</v>
      </c>
      <c r="AY25" s="818">
        <v>1.4</v>
      </c>
      <c r="AZ25" s="818">
        <v>1.9</v>
      </c>
      <c r="BA25" s="818">
        <v>1.9</v>
      </c>
      <c r="BB25" s="818">
        <v>1.3</v>
      </c>
      <c r="BC25" s="819">
        <v>0.5</v>
      </c>
    </row>
    <row r="26" spans="2:55" ht="11.1" customHeight="1">
      <c r="B26" s="518"/>
      <c r="C26" s="488" t="s">
        <v>1973</v>
      </c>
      <c r="D26" s="454"/>
      <c r="E26" s="538"/>
      <c r="F26" s="818">
        <v>0.3</v>
      </c>
      <c r="G26" s="818">
        <v>0</v>
      </c>
      <c r="H26" s="818">
        <v>0</v>
      </c>
      <c r="I26" s="818">
        <v>0</v>
      </c>
      <c r="J26" s="818">
        <v>0.1</v>
      </c>
      <c r="K26" s="818">
        <v>0.2</v>
      </c>
      <c r="M26" s="512"/>
      <c r="N26" s="550" t="s">
        <v>1750</v>
      </c>
      <c r="P26" s="525"/>
      <c r="Q26" s="818">
        <v>787.9</v>
      </c>
      <c r="R26" s="818">
        <v>85</v>
      </c>
      <c r="S26" s="818">
        <v>153.19999999999999</v>
      </c>
      <c r="T26" s="818">
        <v>254.5</v>
      </c>
      <c r="U26" s="818">
        <v>192</v>
      </c>
      <c r="V26" s="818">
        <v>103.2</v>
      </c>
      <c r="W26" s="487"/>
      <c r="X26" s="518"/>
      <c r="Y26" s="488" t="s">
        <v>1903</v>
      </c>
      <c r="Z26" s="470"/>
      <c r="AA26" s="563"/>
      <c r="AB26" s="851">
        <v>17.2</v>
      </c>
      <c r="AC26" s="851">
        <v>4.5</v>
      </c>
      <c r="AD26" s="851">
        <v>4.5</v>
      </c>
      <c r="AE26" s="818">
        <v>3.3</v>
      </c>
      <c r="AF26" s="819">
        <v>3.1</v>
      </c>
      <c r="AG26" s="819">
        <v>2</v>
      </c>
      <c r="AH26" s="472"/>
      <c r="AI26" s="518"/>
      <c r="AJ26" s="564" t="s">
        <v>1811</v>
      </c>
      <c r="AK26" s="565"/>
      <c r="AL26" s="560"/>
      <c r="AM26" s="825">
        <v>185.8</v>
      </c>
      <c r="AN26" s="825">
        <v>3.1</v>
      </c>
      <c r="AO26" s="825">
        <v>8.8000000000000007</v>
      </c>
      <c r="AP26" s="825">
        <v>45.4</v>
      </c>
      <c r="AQ26" s="825">
        <v>69.400000000000006</v>
      </c>
      <c r="AR26" s="825">
        <v>59.1</v>
      </c>
      <c r="AT26" s="550"/>
      <c r="AU26" s="550" t="s">
        <v>2038</v>
      </c>
      <c r="AV26" s="563"/>
      <c r="AW26" s="563"/>
      <c r="AX26" s="818">
        <v>27.7</v>
      </c>
      <c r="AY26" s="818">
        <v>0.5</v>
      </c>
      <c r="AZ26" s="818">
        <v>1.7</v>
      </c>
      <c r="BA26" s="818">
        <v>3.5</v>
      </c>
      <c r="BB26" s="818">
        <v>9</v>
      </c>
      <c r="BC26" s="819">
        <v>13</v>
      </c>
    </row>
    <row r="27" spans="2:55" ht="11.1" customHeight="1">
      <c r="B27" s="518"/>
      <c r="C27" s="488" t="s">
        <v>1803</v>
      </c>
      <c r="D27" s="454"/>
      <c r="E27" s="538"/>
      <c r="F27" s="818">
        <v>49</v>
      </c>
      <c r="G27" s="818">
        <v>1</v>
      </c>
      <c r="H27" s="818">
        <v>3.3</v>
      </c>
      <c r="I27" s="818">
        <v>5.4</v>
      </c>
      <c r="J27" s="818">
        <v>12.7</v>
      </c>
      <c r="K27" s="818">
        <v>26.6</v>
      </c>
      <c r="M27" s="512"/>
      <c r="N27" s="488" t="s">
        <v>1748</v>
      </c>
      <c r="O27" s="454"/>
      <c r="P27" s="538"/>
      <c r="Q27" s="818">
        <v>417.6</v>
      </c>
      <c r="R27" s="818">
        <v>44.6</v>
      </c>
      <c r="S27" s="818">
        <v>85.4</v>
      </c>
      <c r="T27" s="818">
        <v>131.4</v>
      </c>
      <c r="U27" s="818">
        <v>100.6</v>
      </c>
      <c r="V27" s="818">
        <v>55.4</v>
      </c>
      <c r="W27" s="487"/>
      <c r="X27" s="518"/>
      <c r="Y27" s="488" t="s">
        <v>1900</v>
      </c>
      <c r="Z27" s="470"/>
      <c r="AA27" s="563"/>
      <c r="AB27" s="851">
        <v>1.2</v>
      </c>
      <c r="AC27" s="851">
        <v>0.3</v>
      </c>
      <c r="AD27" s="851">
        <v>0.3</v>
      </c>
      <c r="AE27" s="818">
        <v>0.2</v>
      </c>
      <c r="AF27" s="819">
        <v>0.2</v>
      </c>
      <c r="AG27" s="819">
        <v>0.2</v>
      </c>
      <c r="AH27" s="472"/>
      <c r="AI27" s="518"/>
      <c r="AJ27" s="564" t="s">
        <v>1809</v>
      </c>
      <c r="AK27" s="565"/>
      <c r="AL27" s="560"/>
      <c r="AM27" s="825">
        <v>1.1000000000000001</v>
      </c>
      <c r="AN27" s="825" t="s">
        <v>19</v>
      </c>
      <c r="AO27" s="825">
        <v>0.1</v>
      </c>
      <c r="AP27" s="825">
        <v>0.2</v>
      </c>
      <c r="AQ27" s="825">
        <v>0.6</v>
      </c>
      <c r="AR27" s="825">
        <v>0.3</v>
      </c>
      <c r="AT27" s="550"/>
      <c r="AU27" s="550" t="s">
        <v>2037</v>
      </c>
      <c r="AV27" s="563"/>
      <c r="AW27" s="563"/>
      <c r="AX27" s="818">
        <v>3.1</v>
      </c>
      <c r="AY27" s="818">
        <v>0.1</v>
      </c>
      <c r="AZ27" s="818">
        <v>0.2</v>
      </c>
      <c r="BA27" s="818">
        <v>0.5</v>
      </c>
      <c r="BB27" s="818">
        <v>1</v>
      </c>
      <c r="BC27" s="819">
        <v>1.3</v>
      </c>
    </row>
    <row r="28" spans="2:55" ht="11.1" customHeight="1">
      <c r="B28" s="518"/>
      <c r="C28" s="488" t="s">
        <v>1799</v>
      </c>
      <c r="D28" s="454"/>
      <c r="E28" s="538"/>
      <c r="F28" s="818">
        <v>11.6</v>
      </c>
      <c r="G28" s="818">
        <v>0.2</v>
      </c>
      <c r="H28" s="818">
        <v>0.7</v>
      </c>
      <c r="I28" s="818">
        <v>1.2</v>
      </c>
      <c r="J28" s="818">
        <v>3</v>
      </c>
      <c r="K28" s="818">
        <v>6.5</v>
      </c>
      <c r="M28" s="512"/>
      <c r="N28" s="488" t="s">
        <v>1771</v>
      </c>
      <c r="O28" s="454"/>
      <c r="P28" s="538"/>
      <c r="Q28" s="818">
        <v>286.3</v>
      </c>
      <c r="R28" s="818">
        <v>46.5</v>
      </c>
      <c r="S28" s="818">
        <v>70.2</v>
      </c>
      <c r="T28" s="818">
        <v>79.7</v>
      </c>
      <c r="U28" s="818">
        <v>56.2</v>
      </c>
      <c r="V28" s="818">
        <v>33.700000000000003</v>
      </c>
      <c r="W28" s="487"/>
      <c r="X28" s="518"/>
      <c r="Y28" s="488" t="s">
        <v>1898</v>
      </c>
      <c r="Z28" s="470"/>
      <c r="AA28" s="563"/>
      <c r="AB28" s="851">
        <v>0.4</v>
      </c>
      <c r="AC28" s="851">
        <v>0.1</v>
      </c>
      <c r="AD28" s="851">
        <v>0.1</v>
      </c>
      <c r="AE28" s="818">
        <v>0.1</v>
      </c>
      <c r="AF28" s="819">
        <v>0.1</v>
      </c>
      <c r="AG28" s="819">
        <v>0.1</v>
      </c>
      <c r="AH28" s="472"/>
      <c r="AI28" s="518"/>
      <c r="AJ28" s="561" t="s">
        <v>1807</v>
      </c>
      <c r="AK28" s="562"/>
      <c r="AL28" s="563"/>
      <c r="AM28" s="825">
        <v>2.5</v>
      </c>
      <c r="AN28" s="825" t="s">
        <v>19</v>
      </c>
      <c r="AO28" s="825">
        <v>0.2</v>
      </c>
      <c r="AP28" s="825">
        <v>0.6</v>
      </c>
      <c r="AQ28" s="825">
        <v>1.2</v>
      </c>
      <c r="AR28" s="825">
        <v>0.6</v>
      </c>
      <c r="AT28" s="550"/>
      <c r="AU28" s="550" t="s">
        <v>2036</v>
      </c>
      <c r="AV28" s="563"/>
      <c r="AW28" s="563"/>
      <c r="AX28" s="818">
        <v>1.6</v>
      </c>
      <c r="AY28" s="818">
        <v>0</v>
      </c>
      <c r="AZ28" s="818">
        <v>0.1</v>
      </c>
      <c r="BA28" s="818">
        <v>0.2</v>
      </c>
      <c r="BB28" s="818">
        <v>0.5</v>
      </c>
      <c r="BC28" s="819">
        <v>0.7</v>
      </c>
    </row>
    <row r="29" spans="2:55" ht="11.1" customHeight="1">
      <c r="B29" s="518"/>
      <c r="C29" s="488" t="s">
        <v>1771</v>
      </c>
      <c r="D29" s="454"/>
      <c r="E29" s="538"/>
      <c r="F29" s="818">
        <v>54.4</v>
      </c>
      <c r="G29" s="818">
        <v>1.3</v>
      </c>
      <c r="H29" s="818">
        <v>4.3</v>
      </c>
      <c r="I29" s="818">
        <v>6.3</v>
      </c>
      <c r="J29" s="818">
        <v>14.3</v>
      </c>
      <c r="K29" s="818">
        <v>28.3</v>
      </c>
      <c r="M29" s="518"/>
      <c r="N29" s="488" t="s">
        <v>1744</v>
      </c>
      <c r="O29" s="454"/>
      <c r="P29" s="538"/>
      <c r="Q29" s="818">
        <v>38.299999999999997</v>
      </c>
      <c r="R29" s="818">
        <v>6.3</v>
      </c>
      <c r="S29" s="818">
        <v>9.6</v>
      </c>
      <c r="T29" s="818">
        <v>10.6</v>
      </c>
      <c r="U29" s="818">
        <v>7.6</v>
      </c>
      <c r="V29" s="818">
        <v>4.3</v>
      </c>
      <c r="W29" s="487"/>
      <c r="X29" s="518"/>
      <c r="Y29" s="488" t="s">
        <v>1894</v>
      </c>
      <c r="Z29" s="470"/>
      <c r="AA29" s="563"/>
      <c r="AB29" s="851">
        <v>0.2</v>
      </c>
      <c r="AC29" s="851">
        <v>0</v>
      </c>
      <c r="AD29" s="851">
        <v>0.1</v>
      </c>
      <c r="AE29" s="818">
        <v>0</v>
      </c>
      <c r="AF29" s="819">
        <v>0</v>
      </c>
      <c r="AG29" s="819">
        <v>0</v>
      </c>
      <c r="AH29" s="472"/>
      <c r="AI29" s="518"/>
      <c r="AJ29" s="564" t="s">
        <v>1804</v>
      </c>
      <c r="AK29" s="563"/>
      <c r="AL29" s="838"/>
      <c r="AM29" s="825">
        <v>12.1</v>
      </c>
      <c r="AN29" s="825">
        <v>0.1</v>
      </c>
      <c r="AO29" s="825">
        <v>0.4</v>
      </c>
      <c r="AP29" s="825">
        <v>2.8</v>
      </c>
      <c r="AQ29" s="825">
        <v>4.7</v>
      </c>
      <c r="AR29" s="825">
        <v>4.0999999999999996</v>
      </c>
      <c r="AT29" s="535"/>
      <c r="AU29" s="550" t="s">
        <v>2035</v>
      </c>
      <c r="AV29" s="563"/>
      <c r="AW29" s="563"/>
      <c r="AX29" s="818">
        <v>148.69999999999999</v>
      </c>
      <c r="AY29" s="818">
        <v>4.5999999999999996</v>
      </c>
      <c r="AZ29" s="818">
        <v>7.8</v>
      </c>
      <c r="BA29" s="818">
        <v>17.100000000000001</v>
      </c>
      <c r="BB29" s="818">
        <v>51</v>
      </c>
      <c r="BC29" s="819">
        <v>68.2</v>
      </c>
    </row>
    <row r="30" spans="2:55" ht="11.1" customHeight="1">
      <c r="B30" s="518"/>
      <c r="C30" s="488" t="s">
        <v>2736</v>
      </c>
      <c r="D30" s="454"/>
      <c r="E30" s="538"/>
      <c r="F30" s="818">
        <v>4.4000000000000004</v>
      </c>
      <c r="G30" s="818">
        <v>0.1</v>
      </c>
      <c r="H30" s="818">
        <v>0.3</v>
      </c>
      <c r="I30" s="818">
        <v>0.5</v>
      </c>
      <c r="J30" s="818">
        <v>1.3</v>
      </c>
      <c r="K30" s="818">
        <v>2.2000000000000002</v>
      </c>
      <c r="M30" s="518"/>
      <c r="N30" s="488" t="s">
        <v>1742</v>
      </c>
      <c r="O30" s="454"/>
      <c r="P30" s="538"/>
      <c r="Q30" s="818">
        <v>15.2</v>
      </c>
      <c r="R30" s="818">
        <v>2.4</v>
      </c>
      <c r="S30" s="818">
        <v>3.7</v>
      </c>
      <c r="T30" s="818">
        <v>4.3</v>
      </c>
      <c r="U30" s="818">
        <v>3</v>
      </c>
      <c r="V30" s="818">
        <v>1.8</v>
      </c>
      <c r="W30" s="487"/>
      <c r="X30" s="518"/>
      <c r="Y30" s="488" t="s">
        <v>2737</v>
      </c>
      <c r="Z30" s="470"/>
      <c r="AA30" s="563"/>
      <c r="AB30" s="851">
        <v>0</v>
      </c>
      <c r="AC30" s="851">
        <v>0</v>
      </c>
      <c r="AD30" s="851">
        <v>0</v>
      </c>
      <c r="AE30" s="818" t="s">
        <v>19</v>
      </c>
      <c r="AF30" s="819">
        <v>0</v>
      </c>
      <c r="AG30" s="819">
        <v>0</v>
      </c>
      <c r="AH30" s="472"/>
      <c r="AI30" s="518"/>
      <c r="AJ30" s="564" t="s">
        <v>1800</v>
      </c>
      <c r="AK30" s="506"/>
      <c r="AL30" s="552"/>
      <c r="AM30" s="825">
        <v>43</v>
      </c>
      <c r="AN30" s="825">
        <v>0.3</v>
      </c>
      <c r="AO30" s="825">
        <v>0.6</v>
      </c>
      <c r="AP30" s="825">
        <v>12.2</v>
      </c>
      <c r="AQ30" s="825">
        <v>17.8</v>
      </c>
      <c r="AR30" s="825">
        <v>12.2</v>
      </c>
      <c r="AT30" s="550"/>
      <c r="AU30" s="564" t="s">
        <v>1800</v>
      </c>
      <c r="AX30" s="818">
        <v>560.9</v>
      </c>
      <c r="AY30" s="818">
        <v>77.2</v>
      </c>
      <c r="AZ30" s="818">
        <v>115.4</v>
      </c>
      <c r="BA30" s="818">
        <v>133</v>
      </c>
      <c r="BB30" s="818">
        <v>146.1</v>
      </c>
      <c r="BC30" s="818">
        <v>89.2</v>
      </c>
    </row>
    <row r="31" spans="2:55" ht="11.1" customHeight="1">
      <c r="B31" s="518"/>
      <c r="C31" s="488" t="s">
        <v>2735</v>
      </c>
      <c r="D31" s="454"/>
      <c r="E31" s="538"/>
      <c r="F31" s="818">
        <v>2.2999999999999998</v>
      </c>
      <c r="G31" s="818">
        <v>0.1</v>
      </c>
      <c r="H31" s="818">
        <v>0.2</v>
      </c>
      <c r="I31" s="818">
        <v>0.3</v>
      </c>
      <c r="J31" s="818">
        <v>0.6</v>
      </c>
      <c r="K31" s="818">
        <v>1.1000000000000001</v>
      </c>
      <c r="M31" s="518"/>
      <c r="N31" s="488" t="s">
        <v>2734</v>
      </c>
      <c r="O31" s="454"/>
      <c r="P31" s="538"/>
      <c r="Q31" s="818">
        <v>1.2</v>
      </c>
      <c r="R31" s="818">
        <v>0.2</v>
      </c>
      <c r="S31" s="818">
        <v>0.3</v>
      </c>
      <c r="T31" s="818">
        <v>0.4</v>
      </c>
      <c r="U31" s="818">
        <v>0.3</v>
      </c>
      <c r="V31" s="818">
        <v>0.2</v>
      </c>
      <c r="W31" s="487"/>
      <c r="X31" s="566"/>
      <c r="Y31" s="555" t="s">
        <v>2033</v>
      </c>
      <c r="Z31" s="567"/>
      <c r="AA31" s="568"/>
      <c r="AB31" s="851">
        <v>0.2</v>
      </c>
      <c r="AC31" s="851">
        <v>0</v>
      </c>
      <c r="AD31" s="851">
        <v>0</v>
      </c>
      <c r="AE31" s="818">
        <v>0</v>
      </c>
      <c r="AF31" s="819">
        <v>0</v>
      </c>
      <c r="AG31" s="819">
        <v>0</v>
      </c>
      <c r="AH31" s="472"/>
      <c r="AI31" s="518"/>
      <c r="AJ31" s="564" t="s">
        <v>1797</v>
      </c>
      <c r="AK31" s="563"/>
      <c r="AL31" s="573"/>
      <c r="AM31" s="826" t="s">
        <v>19</v>
      </c>
      <c r="AN31" s="825" t="s">
        <v>19</v>
      </c>
      <c r="AO31" s="825" t="s">
        <v>19</v>
      </c>
      <c r="AP31" s="825" t="s">
        <v>19</v>
      </c>
      <c r="AQ31" s="825" t="s">
        <v>19</v>
      </c>
      <c r="AR31" s="825" t="s">
        <v>19</v>
      </c>
      <c r="AT31" s="550"/>
      <c r="AU31" s="564" t="s">
        <v>2030</v>
      </c>
      <c r="AV31" s="563"/>
      <c r="AX31" s="818">
        <v>0.8</v>
      </c>
      <c r="AY31" s="818">
        <v>0.1</v>
      </c>
      <c r="AZ31" s="818">
        <v>0.2</v>
      </c>
      <c r="BA31" s="818">
        <v>0.2</v>
      </c>
      <c r="BB31" s="818">
        <v>0.2</v>
      </c>
      <c r="BC31" s="818">
        <v>0.1</v>
      </c>
    </row>
    <row r="32" spans="2:55" ht="11.1" customHeight="1">
      <c r="B32" s="518"/>
      <c r="C32" s="488" t="s">
        <v>2734</v>
      </c>
      <c r="D32" s="454"/>
      <c r="E32" s="538"/>
      <c r="F32" s="818">
        <v>0.3</v>
      </c>
      <c r="G32" s="818">
        <v>0</v>
      </c>
      <c r="H32" s="818">
        <v>0</v>
      </c>
      <c r="I32" s="818">
        <v>0</v>
      </c>
      <c r="J32" s="818">
        <v>0.1</v>
      </c>
      <c r="K32" s="818">
        <v>0.2</v>
      </c>
      <c r="M32" s="569"/>
      <c r="N32" s="555" t="s">
        <v>2733</v>
      </c>
      <c r="O32" s="454"/>
      <c r="P32" s="538"/>
      <c r="Q32" s="816">
        <v>1.2</v>
      </c>
      <c r="R32" s="816">
        <v>0.2</v>
      </c>
      <c r="S32" s="816">
        <v>0.3</v>
      </c>
      <c r="T32" s="816">
        <v>0.3</v>
      </c>
      <c r="U32" s="816">
        <v>0.3</v>
      </c>
      <c r="V32" s="816">
        <v>0.1</v>
      </c>
      <c r="W32" s="487"/>
      <c r="X32" s="479" t="s">
        <v>2031</v>
      </c>
      <c r="Y32" s="489"/>
      <c r="Z32" s="490"/>
      <c r="AB32" s="852">
        <v>9.9</v>
      </c>
      <c r="AC32" s="852">
        <v>1.3</v>
      </c>
      <c r="AD32" s="852">
        <v>2.2999999999999998</v>
      </c>
      <c r="AE32" s="855">
        <v>2</v>
      </c>
      <c r="AF32" s="854">
        <v>2.1</v>
      </c>
      <c r="AG32" s="854">
        <v>2.2000000000000002</v>
      </c>
      <c r="AH32" s="472"/>
      <c r="AI32" s="518"/>
      <c r="AJ32" s="564" t="s">
        <v>1794</v>
      </c>
      <c r="AK32" s="563"/>
      <c r="AL32" s="573"/>
      <c r="AM32" s="826">
        <v>0</v>
      </c>
      <c r="AN32" s="825" t="s">
        <v>19</v>
      </c>
      <c r="AO32" s="825" t="s">
        <v>19</v>
      </c>
      <c r="AP32" s="825" t="s">
        <v>19</v>
      </c>
      <c r="AQ32" s="825">
        <v>0</v>
      </c>
      <c r="AR32" s="825" t="s">
        <v>19</v>
      </c>
      <c r="AT32" s="550"/>
      <c r="AU32" s="564" t="s">
        <v>2027</v>
      </c>
      <c r="AV32" s="563"/>
      <c r="AX32" s="818">
        <v>0.8</v>
      </c>
      <c r="AY32" s="818">
        <v>0.1</v>
      </c>
      <c r="AZ32" s="818">
        <v>0.2</v>
      </c>
      <c r="BA32" s="818">
        <v>0.2</v>
      </c>
      <c r="BB32" s="818">
        <v>0.2</v>
      </c>
      <c r="BC32" s="818">
        <v>0.1</v>
      </c>
    </row>
    <row r="33" spans="1:55" ht="11.1" customHeight="1">
      <c r="B33" s="518"/>
      <c r="C33" s="555" t="s">
        <v>2733</v>
      </c>
      <c r="D33" s="454"/>
      <c r="E33" s="538"/>
      <c r="F33" s="816">
        <v>0.2</v>
      </c>
      <c r="G33" s="816">
        <v>0</v>
      </c>
      <c r="H33" s="816">
        <v>0</v>
      </c>
      <c r="I33" s="816">
        <v>0</v>
      </c>
      <c r="J33" s="816">
        <v>0.1</v>
      </c>
      <c r="K33" s="816">
        <v>0.1</v>
      </c>
      <c r="M33" s="571" t="s">
        <v>2029</v>
      </c>
      <c r="N33" s="572"/>
      <c r="O33" s="572"/>
      <c r="P33" s="481"/>
      <c r="Q33" s="837">
        <v>393.4</v>
      </c>
      <c r="R33" s="824">
        <v>44</v>
      </c>
      <c r="S33" s="824">
        <v>80.2</v>
      </c>
      <c r="T33" s="824">
        <v>101.3</v>
      </c>
      <c r="U33" s="824">
        <v>93.5</v>
      </c>
      <c r="V33" s="824">
        <v>74.400000000000006</v>
      </c>
      <c r="W33" s="487"/>
      <c r="X33" s="500"/>
      <c r="Y33" s="501" t="s">
        <v>2028</v>
      </c>
      <c r="Z33" s="509"/>
      <c r="AA33" s="510"/>
      <c r="AB33" s="832">
        <v>7.8</v>
      </c>
      <c r="AC33" s="853">
        <v>1.2</v>
      </c>
      <c r="AD33" s="853">
        <v>2.1</v>
      </c>
      <c r="AE33" s="825">
        <v>1.6</v>
      </c>
      <c r="AF33" s="826">
        <v>1.5</v>
      </c>
      <c r="AG33" s="826">
        <v>1.4</v>
      </c>
      <c r="AH33" s="472"/>
      <c r="AI33" s="518"/>
      <c r="AJ33" s="564" t="s">
        <v>1269</v>
      </c>
      <c r="AK33" s="573"/>
      <c r="AL33" s="552"/>
      <c r="AM33" s="825">
        <v>0</v>
      </c>
      <c r="AN33" s="825" t="s">
        <v>19</v>
      </c>
      <c r="AO33" s="825" t="s">
        <v>19</v>
      </c>
      <c r="AP33" s="825">
        <v>0</v>
      </c>
      <c r="AQ33" s="825" t="s">
        <v>19</v>
      </c>
      <c r="AR33" s="825">
        <v>0</v>
      </c>
      <c r="AT33" s="550"/>
      <c r="AU33" s="564" t="s">
        <v>2023</v>
      </c>
      <c r="AV33" s="563"/>
      <c r="AX33" s="818">
        <v>2.5</v>
      </c>
      <c r="AY33" s="818">
        <v>0.4</v>
      </c>
      <c r="AZ33" s="818">
        <v>0.6</v>
      </c>
      <c r="BA33" s="818">
        <v>0.7</v>
      </c>
      <c r="BB33" s="818">
        <v>0.6</v>
      </c>
      <c r="BC33" s="818">
        <v>0.2</v>
      </c>
    </row>
    <row r="34" spans="1:55" ht="11.1" customHeight="1">
      <c r="B34" s="479" t="s">
        <v>243</v>
      </c>
      <c r="C34" s="480"/>
      <c r="D34" s="480"/>
      <c r="E34" s="481"/>
      <c r="F34" s="824">
        <v>3673.6</v>
      </c>
      <c r="G34" s="824">
        <v>706.9</v>
      </c>
      <c r="H34" s="824">
        <v>925.7</v>
      </c>
      <c r="I34" s="824">
        <v>648</v>
      </c>
      <c r="J34" s="824">
        <v>650.79999999999995</v>
      </c>
      <c r="K34" s="824">
        <v>742.2</v>
      </c>
      <c r="M34" s="515"/>
      <c r="N34" s="1842" t="s">
        <v>2025</v>
      </c>
      <c r="O34" s="516" t="s">
        <v>2010</v>
      </c>
      <c r="P34" s="510"/>
      <c r="Q34" s="830">
        <v>224.4</v>
      </c>
      <c r="R34" s="822">
        <v>26.4</v>
      </c>
      <c r="S34" s="822">
        <v>48.1</v>
      </c>
      <c r="T34" s="822">
        <v>58.7</v>
      </c>
      <c r="U34" s="822">
        <v>52.7</v>
      </c>
      <c r="V34" s="822">
        <v>38.6</v>
      </c>
      <c r="W34" s="487"/>
      <c r="X34" s="518"/>
      <c r="Y34" s="519" t="s">
        <v>2024</v>
      </c>
      <c r="Z34" s="470"/>
      <c r="AA34" s="522"/>
      <c r="AB34" s="832">
        <v>1.2</v>
      </c>
      <c r="AC34" s="853">
        <v>0.1</v>
      </c>
      <c r="AD34" s="853">
        <v>0.1</v>
      </c>
      <c r="AE34" s="825">
        <v>0.2</v>
      </c>
      <c r="AF34" s="826">
        <v>0.3</v>
      </c>
      <c r="AG34" s="826">
        <v>0.5</v>
      </c>
      <c r="AH34" s="472"/>
      <c r="AI34" s="518"/>
      <c r="AJ34" s="564" t="s">
        <v>1273</v>
      </c>
      <c r="AK34" s="575"/>
      <c r="AL34" s="552"/>
      <c r="AM34" s="825">
        <v>0</v>
      </c>
      <c r="AN34" s="825">
        <v>0</v>
      </c>
      <c r="AO34" s="825" t="s">
        <v>19</v>
      </c>
      <c r="AP34" s="825" t="s">
        <v>19</v>
      </c>
      <c r="AQ34" s="825">
        <v>0</v>
      </c>
      <c r="AR34" s="825">
        <v>0</v>
      </c>
      <c r="AT34" s="550"/>
      <c r="AU34" s="564" t="s">
        <v>2020</v>
      </c>
      <c r="AV34" s="563"/>
      <c r="AX34" s="818">
        <v>1.3</v>
      </c>
      <c r="AY34" s="818">
        <v>0.2</v>
      </c>
      <c r="AZ34" s="818">
        <v>0.3</v>
      </c>
      <c r="BA34" s="818">
        <v>0.3</v>
      </c>
      <c r="BB34" s="818">
        <v>0.3</v>
      </c>
      <c r="BC34" s="818">
        <v>0.2</v>
      </c>
    </row>
    <row r="35" spans="1:55" ht="11.1" customHeight="1">
      <c r="B35" s="500"/>
      <c r="C35" s="513" t="s">
        <v>2026</v>
      </c>
      <c r="D35" s="540"/>
      <c r="E35" s="557"/>
      <c r="F35" s="822">
        <v>3584.5</v>
      </c>
      <c r="G35" s="822">
        <v>691.3</v>
      </c>
      <c r="H35" s="822">
        <v>908.9</v>
      </c>
      <c r="I35" s="822">
        <v>634.9</v>
      </c>
      <c r="J35" s="822">
        <v>633.70000000000005</v>
      </c>
      <c r="K35" s="822">
        <v>715.7</v>
      </c>
      <c r="M35" s="515"/>
      <c r="N35" s="1843"/>
      <c r="O35" s="491" t="s">
        <v>2007</v>
      </c>
      <c r="P35" s="522"/>
      <c r="Q35" s="819">
        <v>116</v>
      </c>
      <c r="R35" s="818">
        <v>12.1</v>
      </c>
      <c r="S35" s="818">
        <v>22.1</v>
      </c>
      <c r="T35" s="818">
        <v>31</v>
      </c>
      <c r="U35" s="818">
        <v>28.6</v>
      </c>
      <c r="V35" s="818">
        <v>22.2</v>
      </c>
      <c r="W35" s="487"/>
      <c r="X35" s="518"/>
      <c r="Y35" s="519" t="s">
        <v>2021</v>
      </c>
      <c r="Z35" s="470"/>
      <c r="AA35" s="522"/>
      <c r="AB35" s="832">
        <v>0.8</v>
      </c>
      <c r="AC35" s="853">
        <v>0</v>
      </c>
      <c r="AD35" s="853">
        <v>0.1</v>
      </c>
      <c r="AE35" s="825">
        <v>0.2</v>
      </c>
      <c r="AF35" s="826">
        <v>0.2</v>
      </c>
      <c r="AG35" s="826">
        <v>0.2</v>
      </c>
      <c r="AH35" s="472"/>
      <c r="AI35" s="550"/>
      <c r="AJ35" s="564" t="s">
        <v>1789</v>
      </c>
      <c r="AK35" s="576"/>
      <c r="AM35" s="825">
        <v>954.6</v>
      </c>
      <c r="AN35" s="825">
        <v>13.5</v>
      </c>
      <c r="AO35" s="825">
        <v>42.3</v>
      </c>
      <c r="AP35" s="825">
        <v>231</v>
      </c>
      <c r="AQ35" s="825">
        <v>359.2</v>
      </c>
      <c r="AR35" s="825">
        <v>308.5</v>
      </c>
      <c r="AT35" s="550"/>
      <c r="AU35" s="564" t="s">
        <v>2017</v>
      </c>
      <c r="AV35" s="563"/>
      <c r="AX35" s="818">
        <v>8.6999999999999993</v>
      </c>
      <c r="AY35" s="818">
        <v>1.5</v>
      </c>
      <c r="AZ35" s="818">
        <v>2.2999999999999998</v>
      </c>
      <c r="BA35" s="818">
        <v>2.2000000000000002</v>
      </c>
      <c r="BB35" s="818">
        <v>1.9</v>
      </c>
      <c r="BC35" s="818">
        <v>0.9</v>
      </c>
    </row>
    <row r="36" spans="1:55" ht="11.1" customHeight="1">
      <c r="B36" s="518"/>
      <c r="C36" s="505" t="s">
        <v>2747</v>
      </c>
      <c r="D36" s="506"/>
      <c r="E36" s="527"/>
      <c r="F36" s="818">
        <v>76.099999999999994</v>
      </c>
      <c r="G36" s="818">
        <v>12.9</v>
      </c>
      <c r="H36" s="818">
        <v>14.2</v>
      </c>
      <c r="I36" s="818">
        <v>10.7</v>
      </c>
      <c r="J36" s="818">
        <v>14.3</v>
      </c>
      <c r="K36" s="818">
        <v>24</v>
      </c>
      <c r="M36" s="515"/>
      <c r="N36" s="1843"/>
      <c r="O36" s="491" t="s">
        <v>2004</v>
      </c>
      <c r="P36" s="522"/>
      <c r="Q36" s="819">
        <v>1</v>
      </c>
      <c r="R36" s="818">
        <v>0.1</v>
      </c>
      <c r="S36" s="818">
        <v>0.2</v>
      </c>
      <c r="T36" s="818">
        <v>0.3</v>
      </c>
      <c r="U36" s="818">
        <v>0.2</v>
      </c>
      <c r="V36" s="819">
        <v>0.3</v>
      </c>
      <c r="W36" s="487"/>
      <c r="X36" s="518"/>
      <c r="Y36" s="528" t="s">
        <v>2018</v>
      </c>
      <c r="Z36" s="529"/>
      <c r="AA36" s="530"/>
      <c r="AB36" s="832">
        <v>0.1</v>
      </c>
      <c r="AC36" s="853">
        <v>0</v>
      </c>
      <c r="AD36" s="853">
        <v>0</v>
      </c>
      <c r="AE36" s="825">
        <v>0</v>
      </c>
      <c r="AF36" s="826">
        <v>0</v>
      </c>
      <c r="AG36" s="826">
        <v>0</v>
      </c>
      <c r="AH36" s="472"/>
      <c r="AI36" s="550"/>
      <c r="AJ36" s="564" t="s">
        <v>1787</v>
      </c>
      <c r="AK36" s="489"/>
      <c r="AM36" s="825">
        <v>0.5</v>
      </c>
      <c r="AN36" s="825" t="s">
        <v>19</v>
      </c>
      <c r="AO36" s="825" t="s">
        <v>19</v>
      </c>
      <c r="AP36" s="825" t="s">
        <v>19</v>
      </c>
      <c r="AQ36" s="825">
        <v>0.1</v>
      </c>
      <c r="AR36" s="825">
        <v>0.4</v>
      </c>
      <c r="AT36" s="579"/>
      <c r="AU36" s="564" t="s">
        <v>2014</v>
      </c>
      <c r="AV36" s="563"/>
      <c r="AW36" s="563"/>
      <c r="AX36" s="818">
        <v>9.1</v>
      </c>
      <c r="AY36" s="818">
        <v>1.5</v>
      </c>
      <c r="AZ36" s="818">
        <v>2.2999999999999998</v>
      </c>
      <c r="BA36" s="818">
        <v>2.2999999999999998</v>
      </c>
      <c r="BB36" s="818">
        <v>2</v>
      </c>
      <c r="BC36" s="818">
        <v>0.9</v>
      </c>
    </row>
    <row r="37" spans="1:55" ht="11.1" customHeight="1">
      <c r="B37" s="518"/>
      <c r="C37" s="545" t="s">
        <v>2019</v>
      </c>
      <c r="D37" s="558"/>
      <c r="E37" s="559"/>
      <c r="F37" s="819">
        <v>12.9</v>
      </c>
      <c r="G37" s="818">
        <v>2.6</v>
      </c>
      <c r="H37" s="818">
        <v>2.6</v>
      </c>
      <c r="I37" s="818">
        <v>2.4</v>
      </c>
      <c r="J37" s="818">
        <v>2.8</v>
      </c>
      <c r="K37" s="818">
        <v>2.5</v>
      </c>
      <c r="M37" s="535"/>
      <c r="N37" s="1843"/>
      <c r="O37" s="491" t="s">
        <v>2002</v>
      </c>
      <c r="P37" s="536"/>
      <c r="Q37" s="819">
        <v>1.2</v>
      </c>
      <c r="R37" s="818">
        <v>0.1</v>
      </c>
      <c r="S37" s="818">
        <v>0.2</v>
      </c>
      <c r="T37" s="818">
        <v>0.2</v>
      </c>
      <c r="U37" s="818">
        <v>0.2</v>
      </c>
      <c r="V37" s="819">
        <v>0.6</v>
      </c>
      <c r="W37" s="487"/>
      <c r="X37" s="518"/>
      <c r="Y37" s="533" t="s">
        <v>2015</v>
      </c>
      <c r="Z37" s="509"/>
      <c r="AA37" s="516"/>
      <c r="AB37" s="853">
        <v>5.2</v>
      </c>
      <c r="AC37" s="853">
        <v>0.8</v>
      </c>
      <c r="AD37" s="853">
        <v>1.5</v>
      </c>
      <c r="AE37" s="825">
        <v>1.1000000000000001</v>
      </c>
      <c r="AF37" s="826">
        <v>1</v>
      </c>
      <c r="AG37" s="826">
        <v>0.9</v>
      </c>
      <c r="AH37" s="472"/>
      <c r="AI37" s="579"/>
      <c r="AJ37" s="564" t="s">
        <v>1786</v>
      </c>
      <c r="AK37" s="563"/>
      <c r="AL37" s="542"/>
      <c r="AM37" s="826">
        <v>2.5</v>
      </c>
      <c r="AN37" s="825">
        <v>0</v>
      </c>
      <c r="AO37" s="825">
        <v>0</v>
      </c>
      <c r="AP37" s="825">
        <v>0.3</v>
      </c>
      <c r="AQ37" s="825">
        <v>0.8</v>
      </c>
      <c r="AR37" s="825">
        <v>1.3</v>
      </c>
      <c r="AT37" s="579"/>
      <c r="AU37" s="564" t="s">
        <v>1273</v>
      </c>
      <c r="AV37" s="563"/>
      <c r="AW37" s="563"/>
      <c r="AX37" s="818">
        <v>8.5</v>
      </c>
      <c r="AY37" s="818">
        <v>1.4</v>
      </c>
      <c r="AZ37" s="818">
        <v>2.2000000000000002</v>
      </c>
      <c r="BA37" s="818">
        <v>2.2000000000000002</v>
      </c>
      <c r="BB37" s="818">
        <v>1.9</v>
      </c>
      <c r="BC37" s="818">
        <v>0.9</v>
      </c>
    </row>
    <row r="38" spans="1:55" ht="11.1" customHeight="1">
      <c r="B38" s="537"/>
      <c r="C38" s="539" t="s">
        <v>2016</v>
      </c>
      <c r="D38" s="506"/>
      <c r="E38" s="525"/>
      <c r="F38" s="818">
        <v>8.9</v>
      </c>
      <c r="G38" s="818">
        <v>2.2999999999999998</v>
      </c>
      <c r="H38" s="818">
        <v>2.2000000000000002</v>
      </c>
      <c r="I38" s="818">
        <v>1.5</v>
      </c>
      <c r="J38" s="818">
        <v>1.5</v>
      </c>
      <c r="K38" s="818">
        <v>1.5</v>
      </c>
      <c r="M38" s="535"/>
      <c r="N38" s="1843"/>
      <c r="O38" s="491" t="s">
        <v>2000</v>
      </c>
      <c r="P38" s="536"/>
      <c r="Q38" s="819">
        <v>0.3</v>
      </c>
      <c r="R38" s="818">
        <v>0</v>
      </c>
      <c r="S38" s="818">
        <v>0.1</v>
      </c>
      <c r="T38" s="818">
        <v>0.1</v>
      </c>
      <c r="U38" s="818">
        <v>0.1</v>
      </c>
      <c r="V38" s="819">
        <v>0.1</v>
      </c>
      <c r="W38" s="487"/>
      <c r="X38" s="518"/>
      <c r="Y38" s="550" t="s">
        <v>1909</v>
      </c>
      <c r="Z38" s="574"/>
      <c r="AB38" s="853">
        <v>0.6</v>
      </c>
      <c r="AC38" s="853">
        <v>0</v>
      </c>
      <c r="AD38" s="853">
        <v>0.1</v>
      </c>
      <c r="AE38" s="825">
        <v>0.1</v>
      </c>
      <c r="AF38" s="826">
        <v>0.2</v>
      </c>
      <c r="AG38" s="826">
        <v>0.2</v>
      </c>
      <c r="AH38" s="472"/>
      <c r="AI38" s="550"/>
      <c r="AJ38" s="564" t="s">
        <v>1784</v>
      </c>
      <c r="AK38" s="563"/>
      <c r="AL38" s="542"/>
      <c r="AM38" s="826">
        <v>1.4</v>
      </c>
      <c r="AN38" s="825">
        <v>0</v>
      </c>
      <c r="AO38" s="825">
        <v>0</v>
      </c>
      <c r="AP38" s="825">
        <v>0.2</v>
      </c>
      <c r="AQ38" s="825">
        <v>0.5</v>
      </c>
      <c r="AR38" s="825">
        <v>0.7</v>
      </c>
      <c r="AT38" s="579"/>
      <c r="AU38" s="564" t="s">
        <v>1874</v>
      </c>
      <c r="AX38" s="818">
        <v>0.3</v>
      </c>
      <c r="AY38" s="818">
        <v>0</v>
      </c>
      <c r="AZ38" s="818">
        <v>0</v>
      </c>
      <c r="BA38" s="818">
        <v>0.1</v>
      </c>
      <c r="BB38" s="818">
        <v>0.1</v>
      </c>
      <c r="BC38" s="818">
        <v>0.1</v>
      </c>
    </row>
    <row r="39" spans="1:55" ht="11.1" customHeight="1">
      <c r="B39" s="537"/>
      <c r="C39" s="488" t="s">
        <v>2013</v>
      </c>
      <c r="D39" s="454"/>
      <c r="E39" s="538"/>
      <c r="F39" s="818">
        <v>1.2</v>
      </c>
      <c r="G39" s="818">
        <v>0.3</v>
      </c>
      <c r="H39" s="818">
        <v>0.3</v>
      </c>
      <c r="I39" s="818">
        <v>0.2</v>
      </c>
      <c r="J39" s="818">
        <v>0.2</v>
      </c>
      <c r="K39" s="818">
        <v>0.2</v>
      </c>
      <c r="M39" s="535"/>
      <c r="N39" s="1844"/>
      <c r="O39" s="547" t="s">
        <v>1998</v>
      </c>
      <c r="P39" s="548"/>
      <c r="Q39" s="819" t="s">
        <v>19</v>
      </c>
      <c r="R39" s="818" t="s">
        <v>19</v>
      </c>
      <c r="S39" s="818" t="s">
        <v>19</v>
      </c>
      <c r="T39" s="818" t="s">
        <v>19</v>
      </c>
      <c r="U39" s="818" t="s">
        <v>19</v>
      </c>
      <c r="V39" s="819" t="s">
        <v>19</v>
      </c>
      <c r="W39" s="487"/>
      <c r="X39" s="518"/>
      <c r="Y39" s="550" t="s">
        <v>1907</v>
      </c>
      <c r="Z39" s="574"/>
      <c r="AB39" s="853">
        <v>0.2</v>
      </c>
      <c r="AC39" s="853">
        <v>0</v>
      </c>
      <c r="AD39" s="853">
        <v>0</v>
      </c>
      <c r="AE39" s="825">
        <v>0.1</v>
      </c>
      <c r="AF39" s="826">
        <v>0.1</v>
      </c>
      <c r="AG39" s="826">
        <v>0.1</v>
      </c>
      <c r="AH39" s="472"/>
      <c r="AI39" s="580"/>
      <c r="AJ39" s="564" t="s">
        <v>1782</v>
      </c>
      <c r="AK39" s="563"/>
      <c r="AL39" s="556"/>
      <c r="AM39" s="819">
        <v>21.5</v>
      </c>
      <c r="AN39" s="818">
        <v>0.3</v>
      </c>
      <c r="AO39" s="818">
        <v>1</v>
      </c>
      <c r="AP39" s="818">
        <v>5.0999999999999996</v>
      </c>
      <c r="AQ39" s="818">
        <v>8.1</v>
      </c>
      <c r="AR39" s="818">
        <v>7</v>
      </c>
      <c r="AT39" s="579"/>
      <c r="AU39" s="564" t="s">
        <v>1789</v>
      </c>
      <c r="AV39" s="552"/>
      <c r="AW39" s="552"/>
      <c r="AX39" s="818">
        <v>9586.2000000000007</v>
      </c>
      <c r="AY39" s="818">
        <v>1088.4000000000001</v>
      </c>
      <c r="AZ39" s="818">
        <v>1793</v>
      </c>
      <c r="BA39" s="818">
        <v>2348.1999999999998</v>
      </c>
      <c r="BB39" s="818">
        <v>2589</v>
      </c>
      <c r="BC39" s="818">
        <v>1767.6</v>
      </c>
    </row>
    <row r="40" spans="1:55" ht="11.1" customHeight="1">
      <c r="B40" s="537"/>
      <c r="C40" s="488" t="s">
        <v>1973</v>
      </c>
      <c r="D40" s="454"/>
      <c r="E40" s="538"/>
      <c r="F40" s="818">
        <v>2.1</v>
      </c>
      <c r="G40" s="818">
        <v>0.4</v>
      </c>
      <c r="H40" s="818">
        <v>0.6</v>
      </c>
      <c r="I40" s="818">
        <v>0.4</v>
      </c>
      <c r="J40" s="818">
        <v>0.3</v>
      </c>
      <c r="K40" s="818">
        <v>0.3</v>
      </c>
      <c r="M40" s="515"/>
      <c r="N40" s="1845" t="s">
        <v>2011</v>
      </c>
      <c r="O40" s="577" t="s">
        <v>2010</v>
      </c>
      <c r="P40" s="578"/>
      <c r="Q40" s="819">
        <v>19.5</v>
      </c>
      <c r="R40" s="818">
        <v>2.5</v>
      </c>
      <c r="S40" s="818">
        <v>4.4000000000000004</v>
      </c>
      <c r="T40" s="818">
        <v>4.5999999999999996</v>
      </c>
      <c r="U40" s="818">
        <v>4.4000000000000004</v>
      </c>
      <c r="V40" s="818">
        <v>3.7</v>
      </c>
      <c r="W40" s="487"/>
      <c r="X40" s="518"/>
      <c r="Y40" s="488" t="s">
        <v>2009</v>
      </c>
      <c r="Z40" s="538"/>
      <c r="AA40" s="470"/>
      <c r="AB40" s="853" t="s">
        <v>19</v>
      </c>
      <c r="AC40" s="853" t="s">
        <v>19</v>
      </c>
      <c r="AD40" s="853" t="s">
        <v>19</v>
      </c>
      <c r="AE40" s="825" t="s">
        <v>19</v>
      </c>
      <c r="AF40" s="826" t="s">
        <v>19</v>
      </c>
      <c r="AG40" s="826" t="s">
        <v>19</v>
      </c>
      <c r="AH40" s="472"/>
      <c r="AI40" s="580"/>
      <c r="AJ40" s="564" t="s">
        <v>1780</v>
      </c>
      <c r="AK40" s="563"/>
      <c r="AL40" s="556"/>
      <c r="AM40" s="819">
        <v>3</v>
      </c>
      <c r="AN40" s="818">
        <v>0</v>
      </c>
      <c r="AO40" s="818">
        <v>0.1</v>
      </c>
      <c r="AP40" s="818">
        <v>0.6</v>
      </c>
      <c r="AQ40" s="818">
        <v>1.2</v>
      </c>
      <c r="AR40" s="818">
        <v>1.1000000000000001</v>
      </c>
      <c r="AT40" s="579"/>
      <c r="AU40" s="564" t="s">
        <v>1787</v>
      </c>
      <c r="AV40" s="552"/>
      <c r="AW40" s="552"/>
      <c r="AX40" s="818">
        <v>18.2</v>
      </c>
      <c r="AY40" s="818">
        <v>0.1</v>
      </c>
      <c r="AZ40" s="818">
        <v>0.1</v>
      </c>
      <c r="BA40" s="818">
        <v>0.8</v>
      </c>
      <c r="BB40" s="818">
        <v>4.7</v>
      </c>
      <c r="BC40" s="818">
        <v>12.6</v>
      </c>
    </row>
    <row r="41" spans="1:55" ht="11.1" customHeight="1">
      <c r="B41" s="537"/>
      <c r="C41" s="543" t="s">
        <v>2012</v>
      </c>
      <c r="D41" s="506"/>
      <c r="E41" s="525"/>
      <c r="F41" s="818">
        <v>234.2</v>
      </c>
      <c r="G41" s="818">
        <v>46.7</v>
      </c>
      <c r="H41" s="818">
        <v>54</v>
      </c>
      <c r="I41" s="818">
        <v>40</v>
      </c>
      <c r="J41" s="818">
        <v>43.4</v>
      </c>
      <c r="K41" s="818">
        <v>50.1</v>
      </c>
      <c r="M41" s="515"/>
      <c r="N41" s="1846"/>
      <c r="O41" s="491" t="s">
        <v>2007</v>
      </c>
      <c r="P41" s="522"/>
      <c r="Q41" s="819">
        <v>9.4</v>
      </c>
      <c r="R41" s="818">
        <v>1.1000000000000001</v>
      </c>
      <c r="S41" s="818">
        <v>1.9</v>
      </c>
      <c r="T41" s="818">
        <v>2.4</v>
      </c>
      <c r="U41" s="818">
        <v>2.5</v>
      </c>
      <c r="V41" s="818">
        <v>1.6</v>
      </c>
      <c r="W41" s="487"/>
      <c r="X41" s="518"/>
      <c r="Y41" s="488" t="s">
        <v>2006</v>
      </c>
      <c r="Z41" s="538"/>
      <c r="AA41" s="470"/>
      <c r="AB41" s="853">
        <v>0</v>
      </c>
      <c r="AC41" s="853">
        <v>0</v>
      </c>
      <c r="AD41" s="853">
        <v>0</v>
      </c>
      <c r="AE41" s="825" t="s">
        <v>19</v>
      </c>
      <c r="AF41" s="826" t="s">
        <v>19</v>
      </c>
      <c r="AG41" s="826" t="s">
        <v>19</v>
      </c>
      <c r="AH41" s="472"/>
      <c r="AI41" s="550"/>
      <c r="AJ41" s="564" t="s">
        <v>1778</v>
      </c>
      <c r="AK41" s="576"/>
      <c r="AM41" s="825">
        <v>129.1</v>
      </c>
      <c r="AN41" s="825">
        <v>2.2000000000000002</v>
      </c>
      <c r="AO41" s="825">
        <v>7.4</v>
      </c>
      <c r="AP41" s="825">
        <v>33.1</v>
      </c>
      <c r="AQ41" s="825">
        <v>50.1</v>
      </c>
      <c r="AR41" s="825">
        <v>36.200000000000003</v>
      </c>
      <c r="AT41" s="550"/>
      <c r="AU41" s="564" t="s">
        <v>1786</v>
      </c>
      <c r="AV41" s="563"/>
      <c r="AW41" s="542"/>
      <c r="AX41" s="826">
        <v>33.5</v>
      </c>
      <c r="AY41" s="825">
        <v>1.1000000000000001</v>
      </c>
      <c r="AZ41" s="825">
        <v>2.6</v>
      </c>
      <c r="BA41" s="825">
        <v>6.2</v>
      </c>
      <c r="BB41" s="825">
        <v>11.1</v>
      </c>
      <c r="BC41" s="825">
        <v>12.5</v>
      </c>
    </row>
    <row r="42" spans="1:55" ht="11.1" customHeight="1">
      <c r="B42" s="537"/>
      <c r="C42" s="543" t="s">
        <v>2008</v>
      </c>
      <c r="D42" s="506"/>
      <c r="E42" s="525"/>
      <c r="F42" s="818">
        <v>7.4</v>
      </c>
      <c r="G42" s="818">
        <v>1.4</v>
      </c>
      <c r="H42" s="818">
        <v>1.6</v>
      </c>
      <c r="I42" s="818">
        <v>1.2</v>
      </c>
      <c r="J42" s="818">
        <v>1.5</v>
      </c>
      <c r="K42" s="818">
        <v>1.7</v>
      </c>
      <c r="M42" s="515"/>
      <c r="N42" s="1846"/>
      <c r="O42" s="491" t="s">
        <v>2004</v>
      </c>
      <c r="P42" s="522"/>
      <c r="Q42" s="819">
        <v>0</v>
      </c>
      <c r="R42" s="818">
        <v>0</v>
      </c>
      <c r="S42" s="818">
        <v>0</v>
      </c>
      <c r="T42" s="818">
        <v>0</v>
      </c>
      <c r="U42" s="818">
        <v>0</v>
      </c>
      <c r="V42" s="819">
        <v>0</v>
      </c>
      <c r="W42" s="487"/>
      <c r="X42" s="518"/>
      <c r="Y42" s="488" t="s">
        <v>1903</v>
      </c>
      <c r="Z42" s="470"/>
      <c r="AA42" s="563"/>
      <c r="AB42" s="853">
        <v>6.6</v>
      </c>
      <c r="AC42" s="853">
        <v>1</v>
      </c>
      <c r="AD42" s="853">
        <v>1.7</v>
      </c>
      <c r="AE42" s="825">
        <v>1.3</v>
      </c>
      <c r="AF42" s="826">
        <v>1.3</v>
      </c>
      <c r="AG42" s="826">
        <v>1.2</v>
      </c>
      <c r="AH42" s="472"/>
      <c r="AI42" s="550"/>
      <c r="AJ42" s="564" t="s">
        <v>1775</v>
      </c>
      <c r="AK42" s="563"/>
      <c r="AL42" s="573"/>
      <c r="AM42" s="819">
        <v>3.5</v>
      </c>
      <c r="AN42" s="818" t="s">
        <v>19</v>
      </c>
      <c r="AO42" s="818">
        <v>0</v>
      </c>
      <c r="AP42" s="818">
        <v>0.4</v>
      </c>
      <c r="AQ42" s="818">
        <v>1.2</v>
      </c>
      <c r="AR42" s="819">
        <v>1.9</v>
      </c>
      <c r="AT42" s="580"/>
      <c r="AU42" s="564" t="s">
        <v>1784</v>
      </c>
      <c r="AV42" s="563"/>
      <c r="AW42" s="542"/>
      <c r="AX42" s="826">
        <v>23.5</v>
      </c>
      <c r="AY42" s="825">
        <v>0.8</v>
      </c>
      <c r="AZ42" s="825">
        <v>2</v>
      </c>
      <c r="BA42" s="825">
        <v>4.5</v>
      </c>
      <c r="BB42" s="825">
        <v>7.9</v>
      </c>
      <c r="BC42" s="825">
        <v>8.3000000000000007</v>
      </c>
    </row>
    <row r="43" spans="1:55" ht="11.1" customHeight="1">
      <c r="B43" s="537"/>
      <c r="C43" s="543" t="s">
        <v>2005</v>
      </c>
      <c r="D43" s="506"/>
      <c r="E43" s="525"/>
      <c r="F43" s="818">
        <v>45.3</v>
      </c>
      <c r="G43" s="818">
        <v>1.9</v>
      </c>
      <c r="H43" s="818">
        <v>4.9000000000000004</v>
      </c>
      <c r="I43" s="818">
        <v>4.9000000000000004</v>
      </c>
      <c r="J43" s="818">
        <v>10.5</v>
      </c>
      <c r="K43" s="818">
        <v>23</v>
      </c>
      <c r="M43" s="535"/>
      <c r="N43" s="1846"/>
      <c r="O43" s="552" t="s">
        <v>2002</v>
      </c>
      <c r="P43" s="536"/>
      <c r="Q43" s="819">
        <v>0.1</v>
      </c>
      <c r="R43" s="818" t="s">
        <v>19</v>
      </c>
      <c r="S43" s="818">
        <v>0</v>
      </c>
      <c r="T43" s="818" t="s">
        <v>19</v>
      </c>
      <c r="U43" s="818">
        <v>0</v>
      </c>
      <c r="V43" s="819">
        <v>0.1</v>
      </c>
      <c r="W43" s="487"/>
      <c r="X43" s="535"/>
      <c r="Y43" s="488" t="s">
        <v>1900</v>
      </c>
      <c r="Z43" s="470"/>
      <c r="AA43" s="563"/>
      <c r="AB43" s="853">
        <v>0.7</v>
      </c>
      <c r="AC43" s="853">
        <v>0.1</v>
      </c>
      <c r="AD43" s="853">
        <v>0.2</v>
      </c>
      <c r="AE43" s="825">
        <v>0.2</v>
      </c>
      <c r="AF43" s="826">
        <v>0.1</v>
      </c>
      <c r="AG43" s="826">
        <v>0.2</v>
      </c>
      <c r="AH43" s="472"/>
      <c r="AI43" s="550"/>
      <c r="AJ43" s="564" t="s">
        <v>1773</v>
      </c>
      <c r="AK43" s="563"/>
      <c r="AL43" s="573"/>
      <c r="AM43" s="819">
        <v>0.4</v>
      </c>
      <c r="AN43" s="818" t="s">
        <v>19</v>
      </c>
      <c r="AO43" s="818">
        <v>0</v>
      </c>
      <c r="AP43" s="818">
        <v>0.1</v>
      </c>
      <c r="AQ43" s="818">
        <v>0.1</v>
      </c>
      <c r="AR43" s="819">
        <v>0.2</v>
      </c>
      <c r="AT43" s="580"/>
      <c r="AU43" s="564" t="s">
        <v>1782</v>
      </c>
      <c r="AV43" s="563"/>
      <c r="AW43" s="556"/>
      <c r="AX43" s="819">
        <v>216</v>
      </c>
      <c r="AY43" s="818">
        <v>24.1</v>
      </c>
      <c r="AZ43" s="818">
        <v>40.4</v>
      </c>
      <c r="BA43" s="818">
        <v>52.8</v>
      </c>
      <c r="BB43" s="818">
        <v>58.8</v>
      </c>
      <c r="BC43" s="818">
        <v>39.9</v>
      </c>
    </row>
    <row r="44" spans="1:55" ht="11.1" customHeight="1">
      <c r="B44" s="537"/>
      <c r="C44" s="543" t="s">
        <v>2003</v>
      </c>
      <c r="D44" s="506"/>
      <c r="E44" s="525"/>
      <c r="F44" s="818">
        <v>33.200000000000003</v>
      </c>
      <c r="G44" s="818">
        <v>6.7</v>
      </c>
      <c r="H44" s="818">
        <v>10</v>
      </c>
      <c r="I44" s="818">
        <v>5.9</v>
      </c>
      <c r="J44" s="818">
        <v>5.6</v>
      </c>
      <c r="K44" s="818">
        <v>5</v>
      </c>
      <c r="M44" s="535"/>
      <c r="N44" s="1846"/>
      <c r="O44" s="552" t="s">
        <v>2000</v>
      </c>
      <c r="P44" s="536"/>
      <c r="Q44" s="819" t="s">
        <v>19</v>
      </c>
      <c r="R44" s="818" t="s">
        <v>19</v>
      </c>
      <c r="S44" s="818" t="s">
        <v>19</v>
      </c>
      <c r="T44" s="818" t="s">
        <v>19</v>
      </c>
      <c r="U44" s="818" t="s">
        <v>19</v>
      </c>
      <c r="V44" s="819" t="s">
        <v>19</v>
      </c>
      <c r="W44" s="487"/>
      <c r="X44" s="535"/>
      <c r="Y44" s="488" t="s">
        <v>1898</v>
      </c>
      <c r="Z44" s="470"/>
      <c r="AA44" s="563"/>
      <c r="AB44" s="851">
        <v>0.1</v>
      </c>
      <c r="AC44" s="851">
        <v>0</v>
      </c>
      <c r="AD44" s="851">
        <v>0</v>
      </c>
      <c r="AE44" s="818">
        <v>0</v>
      </c>
      <c r="AF44" s="819">
        <v>0</v>
      </c>
      <c r="AG44" s="819">
        <v>0</v>
      </c>
      <c r="AH44" s="472"/>
      <c r="AI44" s="550"/>
      <c r="AJ44" s="564" t="s">
        <v>1770</v>
      </c>
      <c r="AK44" s="563"/>
      <c r="AL44" s="573"/>
      <c r="AM44" s="819">
        <v>0.2</v>
      </c>
      <c r="AN44" s="818" t="s">
        <v>19</v>
      </c>
      <c r="AO44" s="818">
        <v>0</v>
      </c>
      <c r="AP44" s="818">
        <v>0</v>
      </c>
      <c r="AQ44" s="818">
        <v>0.1</v>
      </c>
      <c r="AR44" s="819">
        <v>0.1</v>
      </c>
      <c r="AT44" s="579"/>
      <c r="AU44" s="564" t="s">
        <v>1780</v>
      </c>
      <c r="AV44" s="563"/>
      <c r="AW44" s="556"/>
      <c r="AX44" s="819">
        <v>30.5</v>
      </c>
      <c r="AY44" s="818">
        <v>3</v>
      </c>
      <c r="AZ44" s="818">
        <v>4.9000000000000004</v>
      </c>
      <c r="BA44" s="818">
        <v>7</v>
      </c>
      <c r="BB44" s="818">
        <v>8.8000000000000007</v>
      </c>
      <c r="BC44" s="818">
        <v>6.8</v>
      </c>
    </row>
    <row r="45" spans="1:55" ht="11.1" customHeight="1">
      <c r="B45" s="537"/>
      <c r="C45" s="543" t="s">
        <v>2001</v>
      </c>
      <c r="D45" s="506"/>
      <c r="E45" s="525"/>
      <c r="F45" s="818">
        <v>1.3</v>
      </c>
      <c r="G45" s="818">
        <v>0</v>
      </c>
      <c r="H45" s="818">
        <v>0.1</v>
      </c>
      <c r="I45" s="818">
        <v>0.2</v>
      </c>
      <c r="J45" s="818">
        <v>0.4</v>
      </c>
      <c r="K45" s="818">
        <v>0.6</v>
      </c>
      <c r="M45" s="535"/>
      <c r="N45" s="1847"/>
      <c r="O45" s="582" t="s">
        <v>1998</v>
      </c>
      <c r="P45" s="548"/>
      <c r="Q45" s="819" t="s">
        <v>19</v>
      </c>
      <c r="R45" s="818" t="s">
        <v>19</v>
      </c>
      <c r="S45" s="818" t="s">
        <v>19</v>
      </c>
      <c r="T45" s="818" t="s">
        <v>19</v>
      </c>
      <c r="U45" s="818" t="s">
        <v>19</v>
      </c>
      <c r="V45" s="819" t="s">
        <v>19</v>
      </c>
      <c r="W45" s="487"/>
      <c r="X45" s="535"/>
      <c r="Y45" s="488" t="s">
        <v>1894</v>
      </c>
      <c r="Z45" s="470"/>
      <c r="AA45" s="563"/>
      <c r="AB45" s="851" t="s">
        <v>19</v>
      </c>
      <c r="AC45" s="851" t="s">
        <v>19</v>
      </c>
      <c r="AD45" s="851" t="s">
        <v>19</v>
      </c>
      <c r="AE45" s="818" t="s">
        <v>19</v>
      </c>
      <c r="AF45" s="819" t="s">
        <v>19</v>
      </c>
      <c r="AG45" s="819" t="s">
        <v>19</v>
      </c>
      <c r="AH45" s="472"/>
      <c r="AI45" s="518"/>
      <c r="AJ45" s="564" t="s">
        <v>1768</v>
      </c>
      <c r="AK45" s="525"/>
      <c r="AM45" s="825" t="s">
        <v>19</v>
      </c>
      <c r="AN45" s="825" t="s">
        <v>19</v>
      </c>
      <c r="AO45" s="825" t="s">
        <v>19</v>
      </c>
      <c r="AP45" s="825" t="s">
        <v>19</v>
      </c>
      <c r="AQ45" s="825" t="s">
        <v>19</v>
      </c>
      <c r="AR45" s="825" t="s">
        <v>19</v>
      </c>
      <c r="AT45" s="515"/>
      <c r="AU45" s="564" t="s">
        <v>1778</v>
      </c>
      <c r="AV45" s="552"/>
      <c r="AW45" s="552"/>
      <c r="AX45" s="818">
        <v>2703.9</v>
      </c>
      <c r="AY45" s="818">
        <v>324.39999999999998</v>
      </c>
      <c r="AZ45" s="818">
        <v>547.1</v>
      </c>
      <c r="BA45" s="818">
        <v>716</v>
      </c>
      <c r="BB45" s="818">
        <v>736.4</v>
      </c>
      <c r="BC45" s="818">
        <v>380</v>
      </c>
    </row>
    <row r="46" spans="1:55" ht="11.1" customHeight="1">
      <c r="B46" s="518"/>
      <c r="C46" s="543" t="s">
        <v>1999</v>
      </c>
      <c r="D46" s="506"/>
      <c r="E46" s="573"/>
      <c r="F46" s="819">
        <v>1.6</v>
      </c>
      <c r="G46" s="818">
        <v>0.1</v>
      </c>
      <c r="H46" s="818">
        <v>0.2</v>
      </c>
      <c r="I46" s="818">
        <v>0.2</v>
      </c>
      <c r="J46" s="818">
        <v>0.4</v>
      </c>
      <c r="K46" s="818">
        <v>0.7</v>
      </c>
      <c r="M46" s="512"/>
      <c r="N46" s="505" t="s">
        <v>1997</v>
      </c>
      <c r="O46" s="527"/>
      <c r="P46" s="527"/>
      <c r="Q46" s="819">
        <v>0.1</v>
      </c>
      <c r="R46" s="818">
        <v>0</v>
      </c>
      <c r="S46" s="818">
        <v>0</v>
      </c>
      <c r="T46" s="818">
        <v>0</v>
      </c>
      <c r="U46" s="818">
        <v>0</v>
      </c>
      <c r="V46" s="818">
        <v>0</v>
      </c>
      <c r="W46" s="487"/>
      <c r="X46" s="535"/>
      <c r="Y46" s="488" t="s">
        <v>2737</v>
      </c>
      <c r="Z46" s="470"/>
      <c r="AA46" s="563"/>
      <c r="AB46" s="851">
        <v>0</v>
      </c>
      <c r="AC46" s="851" t="s">
        <v>19</v>
      </c>
      <c r="AD46" s="851">
        <v>0</v>
      </c>
      <c r="AE46" s="818" t="s">
        <v>19</v>
      </c>
      <c r="AF46" s="819">
        <v>0</v>
      </c>
      <c r="AG46" s="819" t="s">
        <v>19</v>
      </c>
      <c r="AH46" s="472"/>
      <c r="AI46" s="518"/>
      <c r="AJ46" s="564" t="s">
        <v>1765</v>
      </c>
      <c r="AK46" s="525"/>
      <c r="AM46" s="825">
        <v>0.1</v>
      </c>
      <c r="AN46" s="825" t="s">
        <v>19</v>
      </c>
      <c r="AO46" s="825" t="s">
        <v>19</v>
      </c>
      <c r="AP46" s="825">
        <v>0</v>
      </c>
      <c r="AQ46" s="825">
        <v>0</v>
      </c>
      <c r="AR46" s="825">
        <v>0</v>
      </c>
      <c r="AT46" s="515"/>
      <c r="AU46" s="564" t="s">
        <v>1768</v>
      </c>
      <c r="AV46" s="552"/>
      <c r="AW46" s="552"/>
      <c r="AX46" s="818">
        <v>11.1</v>
      </c>
      <c r="AY46" s="818">
        <v>0.4</v>
      </c>
      <c r="AZ46" s="818">
        <v>0.9</v>
      </c>
      <c r="BA46" s="818">
        <v>1.7</v>
      </c>
      <c r="BB46" s="818">
        <v>3.8</v>
      </c>
      <c r="BC46" s="818">
        <v>4.3</v>
      </c>
    </row>
    <row r="47" spans="1:55" ht="11.1" customHeight="1">
      <c r="B47" s="518"/>
      <c r="C47" s="488" t="s">
        <v>1763</v>
      </c>
      <c r="D47" s="454"/>
      <c r="E47" s="538"/>
      <c r="F47" s="818">
        <v>21.6</v>
      </c>
      <c r="G47" s="818">
        <v>6.1</v>
      </c>
      <c r="H47" s="818">
        <v>5.4</v>
      </c>
      <c r="I47" s="818">
        <v>3.7</v>
      </c>
      <c r="J47" s="818">
        <v>3.7</v>
      </c>
      <c r="K47" s="818">
        <v>2.6</v>
      </c>
      <c r="M47" s="512"/>
      <c r="N47" s="505" t="s">
        <v>1994</v>
      </c>
      <c r="O47" s="527"/>
      <c r="P47" s="527"/>
      <c r="Q47" s="819">
        <v>8.3000000000000007</v>
      </c>
      <c r="R47" s="818">
        <v>0.7</v>
      </c>
      <c r="S47" s="818">
        <v>1.2</v>
      </c>
      <c r="T47" s="818">
        <v>1.4</v>
      </c>
      <c r="U47" s="818">
        <v>1.7</v>
      </c>
      <c r="V47" s="818">
        <v>3.3</v>
      </c>
      <c r="W47" s="487"/>
      <c r="X47" s="535"/>
      <c r="Y47" s="488" t="s">
        <v>1996</v>
      </c>
      <c r="Z47" s="470"/>
      <c r="AA47" s="470"/>
      <c r="AB47" s="851">
        <v>0.4</v>
      </c>
      <c r="AC47" s="851">
        <v>0.1</v>
      </c>
      <c r="AD47" s="851">
        <v>0.1</v>
      </c>
      <c r="AE47" s="818">
        <v>0.1</v>
      </c>
      <c r="AF47" s="819">
        <v>0.1</v>
      </c>
      <c r="AG47" s="819">
        <v>0.1</v>
      </c>
      <c r="AH47" s="472"/>
      <c r="AI47" s="518"/>
      <c r="AJ47" s="564" t="s">
        <v>1990</v>
      </c>
      <c r="AK47" s="525"/>
      <c r="AM47" s="825">
        <v>0.1</v>
      </c>
      <c r="AN47" s="825" t="s">
        <v>19</v>
      </c>
      <c r="AO47" s="825">
        <v>0.1</v>
      </c>
      <c r="AP47" s="825" t="s">
        <v>19</v>
      </c>
      <c r="AQ47" s="825" t="s">
        <v>19</v>
      </c>
      <c r="AR47" s="825">
        <v>0</v>
      </c>
      <c r="AT47" s="515"/>
      <c r="AU47" s="564" t="s">
        <v>1989</v>
      </c>
      <c r="AX47" s="818">
        <v>2.5</v>
      </c>
      <c r="AY47" s="818">
        <v>0.1</v>
      </c>
      <c r="AZ47" s="818">
        <v>0.3</v>
      </c>
      <c r="BA47" s="818">
        <v>0.5</v>
      </c>
      <c r="BB47" s="818">
        <v>0.8</v>
      </c>
      <c r="BC47" s="818">
        <v>0.8</v>
      </c>
    </row>
    <row r="48" spans="1:55" s="588" customFormat="1" ht="11.1" customHeight="1">
      <c r="A48" s="563"/>
      <c r="B48" s="518"/>
      <c r="C48" s="488" t="s">
        <v>1995</v>
      </c>
      <c r="D48" s="454"/>
      <c r="E48" s="538"/>
      <c r="F48" s="818">
        <v>3.5</v>
      </c>
      <c r="G48" s="818">
        <v>0.5</v>
      </c>
      <c r="H48" s="818">
        <v>0.6</v>
      </c>
      <c r="I48" s="818">
        <v>0.7</v>
      </c>
      <c r="J48" s="818">
        <v>0.9</v>
      </c>
      <c r="K48" s="818">
        <v>0.8</v>
      </c>
      <c r="L48" s="491"/>
      <c r="M48" s="512"/>
      <c r="N48" s="505" t="s">
        <v>1991</v>
      </c>
      <c r="O48" s="527"/>
      <c r="P48" s="527"/>
      <c r="Q48" s="819" t="s">
        <v>19</v>
      </c>
      <c r="R48" s="818" t="s">
        <v>19</v>
      </c>
      <c r="S48" s="818" t="s">
        <v>19</v>
      </c>
      <c r="T48" s="818" t="s">
        <v>19</v>
      </c>
      <c r="U48" s="818" t="s">
        <v>19</v>
      </c>
      <c r="V48" s="818" t="s">
        <v>19</v>
      </c>
      <c r="W48" s="487"/>
      <c r="X48" s="535"/>
      <c r="Y48" s="555" t="s">
        <v>1993</v>
      </c>
      <c r="Z48" s="567"/>
      <c r="AA48" s="567"/>
      <c r="AB48" s="851" t="s">
        <v>19</v>
      </c>
      <c r="AC48" s="851" t="s">
        <v>19</v>
      </c>
      <c r="AD48" s="851" t="s">
        <v>19</v>
      </c>
      <c r="AE48" s="818" t="s">
        <v>19</v>
      </c>
      <c r="AF48" s="819" t="s">
        <v>19</v>
      </c>
      <c r="AG48" s="819" t="s">
        <v>19</v>
      </c>
      <c r="AH48" s="472"/>
      <c r="AI48" s="518"/>
      <c r="AJ48" s="488" t="s">
        <v>1762</v>
      </c>
      <c r="AK48" s="525"/>
      <c r="AL48" s="491"/>
      <c r="AM48" s="825">
        <v>72.8</v>
      </c>
      <c r="AN48" s="825">
        <v>0.5</v>
      </c>
      <c r="AO48" s="825">
        <v>2.2000000000000002</v>
      </c>
      <c r="AP48" s="825">
        <v>14.7</v>
      </c>
      <c r="AQ48" s="825">
        <v>26.3</v>
      </c>
      <c r="AR48" s="825">
        <v>29.1</v>
      </c>
      <c r="AT48" s="515"/>
      <c r="AU48" s="564" t="s">
        <v>1985</v>
      </c>
      <c r="AV48" s="563"/>
      <c r="AW48" s="491"/>
      <c r="AX48" s="818">
        <v>57.5</v>
      </c>
      <c r="AY48" s="818">
        <v>2.6</v>
      </c>
      <c r="AZ48" s="818">
        <v>5.9</v>
      </c>
      <c r="BA48" s="818">
        <v>11.6</v>
      </c>
      <c r="BB48" s="818">
        <v>19.399999999999999</v>
      </c>
      <c r="BC48" s="818">
        <v>18</v>
      </c>
    </row>
    <row r="49" spans="1:55" s="588" customFormat="1" ht="11.1" customHeight="1">
      <c r="A49" s="563"/>
      <c r="B49" s="518"/>
      <c r="C49" s="488" t="s">
        <v>1992</v>
      </c>
      <c r="D49" s="454"/>
      <c r="E49" s="538"/>
      <c r="F49" s="818">
        <v>0.2</v>
      </c>
      <c r="G49" s="818">
        <v>0</v>
      </c>
      <c r="H49" s="818">
        <v>0</v>
      </c>
      <c r="I49" s="818">
        <v>0</v>
      </c>
      <c r="J49" s="818">
        <v>0</v>
      </c>
      <c r="K49" s="818">
        <v>0.1</v>
      </c>
      <c r="L49" s="491"/>
      <c r="M49" s="512"/>
      <c r="N49" s="505" t="s">
        <v>1987</v>
      </c>
      <c r="O49" s="527"/>
      <c r="P49" s="527"/>
      <c r="Q49" s="819">
        <v>0</v>
      </c>
      <c r="R49" s="818" t="s">
        <v>19</v>
      </c>
      <c r="S49" s="818" t="s">
        <v>19</v>
      </c>
      <c r="T49" s="818">
        <v>0</v>
      </c>
      <c r="U49" s="818" t="s">
        <v>19</v>
      </c>
      <c r="V49" s="818" t="s">
        <v>19</v>
      </c>
      <c r="W49" s="487"/>
      <c r="X49" s="881" t="s">
        <v>2112</v>
      </c>
      <c r="Y49" s="880"/>
      <c r="Z49" s="880"/>
      <c r="AA49" s="880"/>
      <c r="AB49" s="856">
        <v>3892.3</v>
      </c>
      <c r="AC49" s="856">
        <v>1314.7</v>
      </c>
      <c r="AD49" s="856">
        <v>1168.2</v>
      </c>
      <c r="AE49" s="855">
        <v>760.6</v>
      </c>
      <c r="AF49" s="854">
        <v>422.8</v>
      </c>
      <c r="AG49" s="854">
        <v>226.1</v>
      </c>
      <c r="AH49" s="472"/>
      <c r="AI49" s="518"/>
      <c r="AJ49" s="488" t="s">
        <v>1759</v>
      </c>
      <c r="AK49" s="563"/>
      <c r="AL49" s="491"/>
      <c r="AM49" s="825">
        <v>13.9</v>
      </c>
      <c r="AN49" s="825">
        <v>0.1</v>
      </c>
      <c r="AO49" s="825">
        <v>0.2</v>
      </c>
      <c r="AP49" s="825">
        <v>2.7</v>
      </c>
      <c r="AQ49" s="825">
        <v>5.3</v>
      </c>
      <c r="AR49" s="825">
        <v>5.6</v>
      </c>
      <c r="AT49" s="515"/>
      <c r="AU49" s="564" t="s">
        <v>1762</v>
      </c>
      <c r="AV49" s="491"/>
      <c r="AW49" s="491"/>
      <c r="AX49" s="818">
        <v>133.4</v>
      </c>
      <c r="AY49" s="818">
        <v>8.6</v>
      </c>
      <c r="AZ49" s="818">
        <v>17.8</v>
      </c>
      <c r="BA49" s="818">
        <v>29.5</v>
      </c>
      <c r="BB49" s="818">
        <v>42.2</v>
      </c>
      <c r="BC49" s="818">
        <v>35.299999999999997</v>
      </c>
    </row>
    <row r="50" spans="1:55" s="588" customFormat="1" ht="11.1" customHeight="1">
      <c r="A50" s="563"/>
      <c r="B50" s="518"/>
      <c r="C50" s="488" t="s">
        <v>1988</v>
      </c>
      <c r="D50" s="454"/>
      <c r="E50" s="538"/>
      <c r="F50" s="818">
        <v>44.3</v>
      </c>
      <c r="G50" s="818">
        <v>7.4</v>
      </c>
      <c r="H50" s="818">
        <v>9.5</v>
      </c>
      <c r="I50" s="818">
        <v>7.2</v>
      </c>
      <c r="J50" s="818">
        <v>8.9</v>
      </c>
      <c r="K50" s="818">
        <v>11.4</v>
      </c>
      <c r="L50" s="491"/>
      <c r="M50" s="512"/>
      <c r="N50" s="505" t="s">
        <v>1984</v>
      </c>
      <c r="O50" s="527"/>
      <c r="P50" s="527"/>
      <c r="Q50" s="819" t="s">
        <v>19</v>
      </c>
      <c r="R50" s="818" t="s">
        <v>19</v>
      </c>
      <c r="S50" s="818" t="s">
        <v>19</v>
      </c>
      <c r="T50" s="818" t="s">
        <v>19</v>
      </c>
      <c r="U50" s="818" t="s">
        <v>19</v>
      </c>
      <c r="V50" s="818" t="s">
        <v>19</v>
      </c>
      <c r="W50" s="487"/>
      <c r="X50" s="864"/>
      <c r="Y50" s="879" t="s">
        <v>2111</v>
      </c>
      <c r="Z50" s="878"/>
      <c r="AA50" s="877"/>
      <c r="AB50" s="832">
        <v>3886.3</v>
      </c>
      <c r="AC50" s="853">
        <v>1314.6</v>
      </c>
      <c r="AD50" s="853">
        <v>1168</v>
      </c>
      <c r="AE50" s="825">
        <v>760.1</v>
      </c>
      <c r="AF50" s="826">
        <v>421.8</v>
      </c>
      <c r="AG50" s="826">
        <v>221.8</v>
      </c>
      <c r="AH50" s="472"/>
      <c r="AI50" s="518"/>
      <c r="AJ50" s="564" t="s">
        <v>1757</v>
      </c>
      <c r="AK50" s="563"/>
      <c r="AL50" s="573"/>
      <c r="AM50" s="826" t="s">
        <v>19</v>
      </c>
      <c r="AN50" s="825" t="s">
        <v>19</v>
      </c>
      <c r="AO50" s="825" t="s">
        <v>19</v>
      </c>
      <c r="AP50" s="825" t="s">
        <v>19</v>
      </c>
      <c r="AQ50" s="825" t="s">
        <v>19</v>
      </c>
      <c r="AR50" s="825" t="s">
        <v>19</v>
      </c>
      <c r="AT50" s="515"/>
      <c r="AU50" s="564" t="s">
        <v>1759</v>
      </c>
      <c r="AV50" s="491"/>
      <c r="AW50" s="491"/>
      <c r="AX50" s="818">
        <v>52.8</v>
      </c>
      <c r="AY50" s="818">
        <v>2.9</v>
      </c>
      <c r="AZ50" s="818">
        <v>6.5</v>
      </c>
      <c r="BA50" s="818">
        <v>13.2</v>
      </c>
      <c r="BB50" s="818">
        <v>16.899999999999999</v>
      </c>
      <c r="BC50" s="818">
        <v>13.4</v>
      </c>
    </row>
    <row r="51" spans="1:55" ht="11.1" customHeight="1">
      <c r="B51" s="518"/>
      <c r="C51" s="488" t="s">
        <v>1329</v>
      </c>
      <c r="D51" s="454"/>
      <c r="E51" s="538"/>
      <c r="F51" s="818">
        <v>1733.9</v>
      </c>
      <c r="G51" s="818">
        <v>335.3</v>
      </c>
      <c r="H51" s="818">
        <v>442.4</v>
      </c>
      <c r="I51" s="818">
        <v>307</v>
      </c>
      <c r="J51" s="818">
        <v>301.3</v>
      </c>
      <c r="K51" s="818">
        <v>347.9</v>
      </c>
      <c r="M51" s="512"/>
      <c r="N51" s="505" t="s">
        <v>1982</v>
      </c>
      <c r="O51" s="527"/>
      <c r="P51" s="527"/>
      <c r="Q51" s="819" t="s">
        <v>19</v>
      </c>
      <c r="R51" s="818" t="s">
        <v>19</v>
      </c>
      <c r="S51" s="818" t="s">
        <v>19</v>
      </c>
      <c r="T51" s="818" t="s">
        <v>19</v>
      </c>
      <c r="U51" s="818" t="s">
        <v>19</v>
      </c>
      <c r="V51" s="818" t="s">
        <v>19</v>
      </c>
      <c r="W51" s="487"/>
      <c r="X51" s="864"/>
      <c r="Y51" s="876" t="s">
        <v>1357</v>
      </c>
      <c r="Z51" s="875"/>
      <c r="AA51" s="874"/>
      <c r="AB51" s="832">
        <v>6</v>
      </c>
      <c r="AC51" s="853">
        <v>0.1</v>
      </c>
      <c r="AD51" s="853">
        <v>0.2</v>
      </c>
      <c r="AE51" s="825">
        <v>0.5</v>
      </c>
      <c r="AF51" s="819">
        <v>0.9</v>
      </c>
      <c r="AG51" s="826">
        <v>4.3</v>
      </c>
      <c r="AH51" s="472"/>
      <c r="AI51" s="518"/>
      <c r="AJ51" s="550" t="s">
        <v>1754</v>
      </c>
      <c r="AK51" s="563"/>
      <c r="AL51" s="573"/>
      <c r="AM51" s="826">
        <v>177.1</v>
      </c>
      <c r="AN51" s="825">
        <v>4.2</v>
      </c>
      <c r="AO51" s="825">
        <v>11.1</v>
      </c>
      <c r="AP51" s="825">
        <v>51.6</v>
      </c>
      <c r="AQ51" s="825">
        <v>64</v>
      </c>
      <c r="AR51" s="825">
        <v>46.3</v>
      </c>
      <c r="AT51" s="515"/>
      <c r="AU51" s="564" t="s">
        <v>1757</v>
      </c>
      <c r="AV51" s="563"/>
      <c r="AX51" s="818">
        <v>0</v>
      </c>
      <c r="AY51" s="818" t="s">
        <v>19</v>
      </c>
      <c r="AZ51" s="818" t="s">
        <v>19</v>
      </c>
      <c r="BA51" s="818">
        <v>0</v>
      </c>
      <c r="BB51" s="818">
        <v>0</v>
      </c>
      <c r="BC51" s="818">
        <v>0</v>
      </c>
    </row>
    <row r="52" spans="1:55" ht="11.1" customHeight="1">
      <c r="B52" s="518"/>
      <c r="C52" s="488" t="s">
        <v>1796</v>
      </c>
      <c r="D52" s="454"/>
      <c r="E52" s="538"/>
      <c r="F52" s="818">
        <v>1.3</v>
      </c>
      <c r="G52" s="818">
        <v>0.3</v>
      </c>
      <c r="H52" s="818">
        <v>0.3</v>
      </c>
      <c r="I52" s="818">
        <v>0.2</v>
      </c>
      <c r="J52" s="818">
        <v>0.3</v>
      </c>
      <c r="K52" s="818">
        <v>0.2</v>
      </c>
      <c r="L52" s="588"/>
      <c r="M52" s="512"/>
      <c r="N52" s="505" t="s">
        <v>1980</v>
      </c>
      <c r="O52" s="525"/>
      <c r="P52" s="527"/>
      <c r="Q52" s="819">
        <v>13.1</v>
      </c>
      <c r="R52" s="818">
        <v>1.1000000000000001</v>
      </c>
      <c r="S52" s="818">
        <v>2.1</v>
      </c>
      <c r="T52" s="818">
        <v>2.7</v>
      </c>
      <c r="U52" s="818">
        <v>3.2</v>
      </c>
      <c r="V52" s="818">
        <v>4</v>
      </c>
      <c r="W52" s="487"/>
      <c r="X52" s="864"/>
      <c r="Y52" s="863" t="s">
        <v>1187</v>
      </c>
      <c r="Z52" s="862"/>
      <c r="AA52" s="865"/>
      <c r="AB52" s="853">
        <v>0.6</v>
      </c>
      <c r="AC52" s="853">
        <v>0.2</v>
      </c>
      <c r="AD52" s="853">
        <v>0.2</v>
      </c>
      <c r="AE52" s="825">
        <v>0.1</v>
      </c>
      <c r="AF52" s="819">
        <v>0</v>
      </c>
      <c r="AG52" s="826">
        <v>0</v>
      </c>
      <c r="AH52" s="472"/>
      <c r="AI52" s="537"/>
      <c r="AJ52" s="550" t="s">
        <v>1752</v>
      </c>
      <c r="AK52" s="525"/>
      <c r="AL52" s="542"/>
      <c r="AM52" s="825">
        <v>67.8</v>
      </c>
      <c r="AN52" s="825">
        <v>1.1000000000000001</v>
      </c>
      <c r="AO52" s="825">
        <v>4.2</v>
      </c>
      <c r="AP52" s="825">
        <v>18.899999999999999</v>
      </c>
      <c r="AQ52" s="825">
        <v>25.4</v>
      </c>
      <c r="AR52" s="825">
        <v>18.100000000000001</v>
      </c>
      <c r="AT52" s="515"/>
      <c r="AU52" s="564" t="s">
        <v>1977</v>
      </c>
      <c r="AX52" s="818">
        <v>0</v>
      </c>
      <c r="AY52" s="818">
        <v>0</v>
      </c>
      <c r="AZ52" s="818" t="s">
        <v>19</v>
      </c>
      <c r="BA52" s="818">
        <v>0</v>
      </c>
      <c r="BB52" s="818" t="s">
        <v>19</v>
      </c>
      <c r="BC52" s="818">
        <v>0</v>
      </c>
    </row>
    <row r="53" spans="1:55" s="552" customFormat="1" ht="11.1" customHeight="1">
      <c r="B53" s="479" t="s">
        <v>2749</v>
      </c>
      <c r="C53" s="480"/>
      <c r="D53" s="480"/>
      <c r="E53" s="481"/>
      <c r="F53" s="824">
        <v>1000.2</v>
      </c>
      <c r="G53" s="824">
        <v>188.4</v>
      </c>
      <c r="H53" s="824">
        <v>276.60000000000002</v>
      </c>
      <c r="I53" s="824">
        <v>203</v>
      </c>
      <c r="J53" s="824">
        <v>178.4</v>
      </c>
      <c r="K53" s="824">
        <v>153.9</v>
      </c>
      <c r="L53" s="588"/>
      <c r="M53" s="512"/>
      <c r="N53" s="505" t="s">
        <v>1978</v>
      </c>
      <c r="O53" s="527"/>
      <c r="P53" s="527"/>
      <c r="Q53" s="819" t="s">
        <v>19</v>
      </c>
      <c r="R53" s="818" t="s">
        <v>19</v>
      </c>
      <c r="S53" s="818" t="s">
        <v>19</v>
      </c>
      <c r="T53" s="818" t="s">
        <v>19</v>
      </c>
      <c r="U53" s="818" t="s">
        <v>19</v>
      </c>
      <c r="V53" s="818" t="s">
        <v>19</v>
      </c>
      <c r="W53" s="487"/>
      <c r="X53" s="864"/>
      <c r="Y53" s="870" t="s">
        <v>2748</v>
      </c>
      <c r="Z53" s="873"/>
      <c r="AA53" s="865"/>
      <c r="AB53" s="853">
        <v>2248.1999999999998</v>
      </c>
      <c r="AC53" s="853">
        <v>653</v>
      </c>
      <c r="AD53" s="853">
        <v>682.5</v>
      </c>
      <c r="AE53" s="825">
        <v>493.2</v>
      </c>
      <c r="AF53" s="826">
        <v>275.8</v>
      </c>
      <c r="AG53" s="826">
        <v>143.69999999999999</v>
      </c>
      <c r="AH53" s="472"/>
      <c r="AI53" s="518"/>
      <c r="AJ53" s="550" t="s">
        <v>1750</v>
      </c>
      <c r="AK53" s="525"/>
      <c r="AL53" s="542"/>
      <c r="AM53" s="825">
        <v>176</v>
      </c>
      <c r="AN53" s="825">
        <v>4</v>
      </c>
      <c r="AO53" s="825">
        <v>11.6</v>
      </c>
      <c r="AP53" s="825">
        <v>48.4</v>
      </c>
      <c r="AQ53" s="825">
        <v>63.8</v>
      </c>
      <c r="AR53" s="825">
        <v>48.2</v>
      </c>
      <c r="AT53" s="515"/>
      <c r="AU53" s="564" t="s">
        <v>1974</v>
      </c>
      <c r="AV53" s="563"/>
      <c r="AW53" s="491"/>
      <c r="AX53" s="818">
        <v>0</v>
      </c>
      <c r="AY53" s="818">
        <v>0</v>
      </c>
      <c r="AZ53" s="818">
        <v>0</v>
      </c>
      <c r="BA53" s="818">
        <v>0</v>
      </c>
      <c r="BB53" s="818">
        <v>0</v>
      </c>
      <c r="BC53" s="818">
        <v>0</v>
      </c>
    </row>
    <row r="54" spans="1:55" s="552" customFormat="1" ht="11.1" customHeight="1">
      <c r="B54" s="585"/>
      <c r="C54" s="501" t="s">
        <v>2747</v>
      </c>
      <c r="D54" s="502"/>
      <c r="E54" s="586"/>
      <c r="F54" s="822">
        <v>858.3</v>
      </c>
      <c r="G54" s="822">
        <v>160.6</v>
      </c>
      <c r="H54" s="822">
        <v>235.7</v>
      </c>
      <c r="I54" s="822">
        <v>174.5</v>
      </c>
      <c r="J54" s="822">
        <v>154.6</v>
      </c>
      <c r="K54" s="822">
        <v>133</v>
      </c>
      <c r="L54" s="588"/>
      <c r="M54" s="512"/>
      <c r="N54" s="505" t="s">
        <v>1975</v>
      </c>
      <c r="O54" s="527"/>
      <c r="P54" s="527"/>
      <c r="Q54" s="819" t="s">
        <v>19</v>
      </c>
      <c r="R54" s="818" t="s">
        <v>19</v>
      </c>
      <c r="S54" s="818" t="s">
        <v>19</v>
      </c>
      <c r="T54" s="818" t="s">
        <v>19</v>
      </c>
      <c r="U54" s="818" t="s">
        <v>19</v>
      </c>
      <c r="V54" s="818" t="s">
        <v>19</v>
      </c>
      <c r="W54" s="487"/>
      <c r="X54" s="864"/>
      <c r="Y54" s="870" t="s">
        <v>2107</v>
      </c>
      <c r="Z54" s="873"/>
      <c r="AA54" s="865"/>
      <c r="AB54" s="853">
        <v>137.4</v>
      </c>
      <c r="AC54" s="853">
        <v>30.9</v>
      </c>
      <c r="AD54" s="853">
        <v>36.4</v>
      </c>
      <c r="AE54" s="825">
        <v>31.8</v>
      </c>
      <c r="AF54" s="826">
        <v>23.1</v>
      </c>
      <c r="AG54" s="826">
        <v>15.2</v>
      </c>
      <c r="AH54" s="472"/>
      <c r="AI54" s="537"/>
      <c r="AJ54" s="488" t="s">
        <v>1748</v>
      </c>
      <c r="AK54" s="538"/>
      <c r="AL54" s="556"/>
      <c r="AM54" s="825">
        <v>28.4</v>
      </c>
      <c r="AN54" s="825">
        <v>0.6</v>
      </c>
      <c r="AO54" s="825">
        <v>1.9</v>
      </c>
      <c r="AP54" s="825">
        <v>8.1999999999999993</v>
      </c>
      <c r="AQ54" s="825">
        <v>9.4</v>
      </c>
      <c r="AR54" s="825">
        <v>8.1999999999999993</v>
      </c>
      <c r="AT54" s="515"/>
      <c r="AU54" s="550" t="s">
        <v>1754</v>
      </c>
      <c r="AV54" s="563"/>
      <c r="AW54" s="491"/>
      <c r="AX54" s="818">
        <v>6619</v>
      </c>
      <c r="AY54" s="818">
        <v>742.8</v>
      </c>
      <c r="AZ54" s="818">
        <v>1237.7</v>
      </c>
      <c r="BA54" s="818">
        <v>1612.8</v>
      </c>
      <c r="BB54" s="818">
        <v>1782.3</v>
      </c>
      <c r="BC54" s="818">
        <v>1243.4000000000001</v>
      </c>
    </row>
    <row r="55" spans="1:55" s="552" customFormat="1" ht="11.1" customHeight="1">
      <c r="B55" s="488"/>
      <c r="C55" s="528" t="s">
        <v>2746</v>
      </c>
      <c r="D55" s="531"/>
      <c r="E55" s="589"/>
      <c r="F55" s="818">
        <v>142</v>
      </c>
      <c r="G55" s="818">
        <v>27.8</v>
      </c>
      <c r="H55" s="818">
        <v>40.799999999999997</v>
      </c>
      <c r="I55" s="818">
        <v>28.5</v>
      </c>
      <c r="J55" s="818">
        <v>23.8</v>
      </c>
      <c r="K55" s="818">
        <v>21</v>
      </c>
      <c r="L55" s="491"/>
      <c r="M55" s="512"/>
      <c r="N55" s="505" t="s">
        <v>1937</v>
      </c>
      <c r="O55" s="527"/>
      <c r="P55" s="527"/>
      <c r="Q55" s="819" t="s">
        <v>19</v>
      </c>
      <c r="R55" s="818" t="s">
        <v>19</v>
      </c>
      <c r="S55" s="818" t="s">
        <v>19</v>
      </c>
      <c r="T55" s="818" t="s">
        <v>19</v>
      </c>
      <c r="U55" s="818" t="s">
        <v>19</v>
      </c>
      <c r="V55" s="818" t="s">
        <v>19</v>
      </c>
      <c r="W55" s="487"/>
      <c r="X55" s="864"/>
      <c r="Y55" s="870" t="s">
        <v>2105</v>
      </c>
      <c r="Z55" s="873"/>
      <c r="AA55" s="865"/>
      <c r="AB55" s="853">
        <v>453</v>
      </c>
      <c r="AC55" s="853">
        <v>200.5</v>
      </c>
      <c r="AD55" s="853">
        <v>151.80000000000001</v>
      </c>
      <c r="AE55" s="825">
        <v>62.6</v>
      </c>
      <c r="AF55" s="826">
        <v>27.7</v>
      </c>
      <c r="AG55" s="826">
        <v>10.4</v>
      </c>
      <c r="AH55" s="472"/>
      <c r="AI55" s="535"/>
      <c r="AJ55" s="488" t="s">
        <v>1746</v>
      </c>
      <c r="AK55" s="470"/>
      <c r="AL55" s="556"/>
      <c r="AM55" s="814">
        <v>44.4</v>
      </c>
      <c r="AN55" s="815">
        <v>0.7</v>
      </c>
      <c r="AO55" s="815">
        <v>2</v>
      </c>
      <c r="AP55" s="815">
        <v>11</v>
      </c>
      <c r="AQ55" s="815">
        <v>16.7</v>
      </c>
      <c r="AR55" s="814">
        <v>14.1</v>
      </c>
      <c r="AT55" s="515"/>
      <c r="AU55" s="550" t="s">
        <v>1752</v>
      </c>
      <c r="AV55" s="525"/>
      <c r="AW55" s="542"/>
      <c r="AX55" s="818">
        <v>1256.8</v>
      </c>
      <c r="AY55" s="818">
        <v>142.30000000000001</v>
      </c>
      <c r="AZ55" s="818">
        <v>236.1</v>
      </c>
      <c r="BA55" s="818">
        <v>314.2</v>
      </c>
      <c r="BB55" s="818">
        <v>339.7</v>
      </c>
      <c r="BC55" s="818">
        <v>224.5</v>
      </c>
    </row>
    <row r="56" spans="1:55" s="552" customFormat="1" ht="11.1" customHeight="1">
      <c r="B56" s="488"/>
      <c r="C56" s="488" t="s">
        <v>1973</v>
      </c>
      <c r="D56" s="454"/>
      <c r="E56" s="542"/>
      <c r="F56" s="818">
        <v>1.1000000000000001</v>
      </c>
      <c r="G56" s="818">
        <v>0.2</v>
      </c>
      <c r="H56" s="818">
        <v>0.3</v>
      </c>
      <c r="I56" s="818">
        <v>0.2</v>
      </c>
      <c r="J56" s="818">
        <v>0.2</v>
      </c>
      <c r="K56" s="818">
        <v>0.1</v>
      </c>
      <c r="L56" s="491"/>
      <c r="M56" s="512"/>
      <c r="N56" s="505" t="s">
        <v>1932</v>
      </c>
      <c r="O56" s="527"/>
      <c r="P56" s="527"/>
      <c r="Q56" s="819" t="s">
        <v>19</v>
      </c>
      <c r="R56" s="818" t="s">
        <v>19</v>
      </c>
      <c r="S56" s="818" t="s">
        <v>19</v>
      </c>
      <c r="T56" s="818" t="s">
        <v>19</v>
      </c>
      <c r="U56" s="818" t="s">
        <v>19</v>
      </c>
      <c r="V56" s="818" t="s">
        <v>19</v>
      </c>
      <c r="W56" s="487"/>
      <c r="X56" s="864"/>
      <c r="Y56" s="870" t="s">
        <v>2104</v>
      </c>
      <c r="Z56" s="873"/>
      <c r="AA56" s="865"/>
      <c r="AB56" s="853">
        <v>941.1</v>
      </c>
      <c r="AC56" s="853">
        <v>390</v>
      </c>
      <c r="AD56" s="853">
        <v>308.89999999999998</v>
      </c>
      <c r="AE56" s="825">
        <v>145.4</v>
      </c>
      <c r="AF56" s="826">
        <v>67.5</v>
      </c>
      <c r="AG56" s="826">
        <v>29.3</v>
      </c>
      <c r="AH56" s="472"/>
      <c r="AI56" s="535"/>
      <c r="AJ56" s="488" t="s">
        <v>1744</v>
      </c>
      <c r="AK56" s="470"/>
      <c r="AL56" s="556"/>
      <c r="AM56" s="814">
        <v>7.3</v>
      </c>
      <c r="AN56" s="815">
        <v>0.1</v>
      </c>
      <c r="AO56" s="815">
        <v>0.3</v>
      </c>
      <c r="AP56" s="815">
        <v>1.8</v>
      </c>
      <c r="AQ56" s="815">
        <v>2.7</v>
      </c>
      <c r="AR56" s="814">
        <v>2.4</v>
      </c>
      <c r="AT56" s="515"/>
      <c r="AU56" s="550" t="s">
        <v>1750</v>
      </c>
      <c r="AV56" s="525"/>
      <c r="AW56" s="542"/>
      <c r="AX56" s="818">
        <v>1354.7</v>
      </c>
      <c r="AY56" s="818">
        <v>162.1</v>
      </c>
      <c r="AZ56" s="818">
        <v>254.5</v>
      </c>
      <c r="BA56" s="818">
        <v>328.4</v>
      </c>
      <c r="BB56" s="818">
        <v>365.7</v>
      </c>
      <c r="BC56" s="818">
        <v>244</v>
      </c>
    </row>
    <row r="57" spans="1:55" s="552" customFormat="1" ht="11.1" customHeight="1">
      <c r="B57" s="590"/>
      <c r="C57" s="591" t="s">
        <v>2745</v>
      </c>
      <c r="D57" s="525"/>
      <c r="E57" s="542"/>
      <c r="F57" s="818">
        <v>32.4</v>
      </c>
      <c r="G57" s="818">
        <v>5.8</v>
      </c>
      <c r="H57" s="818">
        <v>7.3</v>
      </c>
      <c r="I57" s="818">
        <v>7.8</v>
      </c>
      <c r="J57" s="818">
        <v>7.3</v>
      </c>
      <c r="K57" s="818">
        <v>4.2</v>
      </c>
      <c r="M57" s="512"/>
      <c r="N57" s="505" t="s">
        <v>1927</v>
      </c>
      <c r="O57" s="527"/>
      <c r="P57" s="527"/>
      <c r="Q57" s="819" t="s">
        <v>19</v>
      </c>
      <c r="R57" s="818" t="s">
        <v>19</v>
      </c>
      <c r="S57" s="818" t="s">
        <v>19</v>
      </c>
      <c r="T57" s="818" t="s">
        <v>19</v>
      </c>
      <c r="U57" s="818" t="s">
        <v>19</v>
      </c>
      <c r="V57" s="818" t="s">
        <v>19</v>
      </c>
      <c r="W57" s="487"/>
      <c r="X57" s="864"/>
      <c r="Y57" s="870" t="s">
        <v>2102</v>
      </c>
      <c r="Z57" s="873"/>
      <c r="AA57" s="865"/>
      <c r="AB57" s="851">
        <v>61.6</v>
      </c>
      <c r="AC57" s="851">
        <v>8.6</v>
      </c>
      <c r="AD57" s="851">
        <v>13.6</v>
      </c>
      <c r="AE57" s="818">
        <v>16.7</v>
      </c>
      <c r="AF57" s="819">
        <v>12.9</v>
      </c>
      <c r="AG57" s="819">
        <v>9.9</v>
      </c>
      <c r="AH57" s="472"/>
      <c r="AI57" s="535"/>
      <c r="AJ57" s="488" t="s">
        <v>1742</v>
      </c>
      <c r="AK57" s="470"/>
      <c r="AL57" s="556"/>
      <c r="AM57" s="815">
        <v>2.4</v>
      </c>
      <c r="AN57" s="815">
        <v>0</v>
      </c>
      <c r="AO57" s="815">
        <v>0.1</v>
      </c>
      <c r="AP57" s="815">
        <v>0.6</v>
      </c>
      <c r="AQ57" s="815">
        <v>0.9</v>
      </c>
      <c r="AR57" s="814">
        <v>0.7</v>
      </c>
      <c r="AT57" s="535"/>
      <c r="AU57" s="488" t="s">
        <v>1748</v>
      </c>
      <c r="AV57" s="538"/>
      <c r="AW57" s="556"/>
      <c r="AX57" s="818">
        <v>648</v>
      </c>
      <c r="AY57" s="818">
        <v>73.8</v>
      </c>
      <c r="AZ57" s="818">
        <v>118.3</v>
      </c>
      <c r="BA57" s="818">
        <v>154.9</v>
      </c>
      <c r="BB57" s="818">
        <v>176.6</v>
      </c>
      <c r="BC57" s="818">
        <v>124.3</v>
      </c>
    </row>
    <row r="58" spans="1:55" s="552" customFormat="1" ht="11.1" customHeight="1">
      <c r="B58" s="592"/>
      <c r="C58" s="593" t="s">
        <v>1846</v>
      </c>
      <c r="D58" s="525"/>
      <c r="E58" s="542"/>
      <c r="F58" s="818">
        <v>76.2</v>
      </c>
      <c r="G58" s="818">
        <v>14.7</v>
      </c>
      <c r="H58" s="818">
        <v>21.2</v>
      </c>
      <c r="I58" s="818">
        <v>15.4</v>
      </c>
      <c r="J58" s="818">
        <v>13.5</v>
      </c>
      <c r="K58" s="818">
        <v>11.3</v>
      </c>
      <c r="M58" s="512"/>
      <c r="N58" s="545" t="s">
        <v>1971</v>
      </c>
      <c r="O58" s="559"/>
      <c r="P58" s="559"/>
      <c r="Q58" s="819" t="s">
        <v>19</v>
      </c>
      <c r="R58" s="818" t="s">
        <v>19</v>
      </c>
      <c r="S58" s="818" t="s">
        <v>19</v>
      </c>
      <c r="T58" s="818" t="s">
        <v>19</v>
      </c>
      <c r="U58" s="818" t="s">
        <v>19</v>
      </c>
      <c r="V58" s="818" t="s">
        <v>19</v>
      </c>
      <c r="W58" s="487"/>
      <c r="X58" s="864"/>
      <c r="Y58" s="870" t="s">
        <v>2101</v>
      </c>
      <c r="Z58" s="873"/>
      <c r="AA58" s="872"/>
      <c r="AB58" s="851">
        <v>2.6</v>
      </c>
      <c r="AC58" s="851">
        <v>0.6</v>
      </c>
      <c r="AD58" s="851">
        <v>0.5</v>
      </c>
      <c r="AE58" s="818">
        <v>0.6</v>
      </c>
      <c r="AF58" s="819">
        <v>0.3</v>
      </c>
      <c r="AG58" s="819">
        <v>0.6</v>
      </c>
      <c r="AH58" s="472"/>
      <c r="AI58" s="535"/>
      <c r="AJ58" s="488" t="s">
        <v>2734</v>
      </c>
      <c r="AK58" s="470"/>
      <c r="AL58" s="556"/>
      <c r="AM58" s="814">
        <v>0.2</v>
      </c>
      <c r="AN58" s="815">
        <v>0</v>
      </c>
      <c r="AO58" s="815">
        <v>0</v>
      </c>
      <c r="AP58" s="815">
        <v>0</v>
      </c>
      <c r="AQ58" s="815">
        <v>0.1</v>
      </c>
      <c r="AR58" s="814">
        <v>0.1</v>
      </c>
      <c r="AT58" s="515"/>
      <c r="AU58" s="488" t="s">
        <v>1771</v>
      </c>
      <c r="AV58" s="454"/>
      <c r="AW58" s="538"/>
      <c r="AX58" s="819">
        <v>262.39999999999998</v>
      </c>
      <c r="AY58" s="818">
        <v>29.8</v>
      </c>
      <c r="AZ58" s="818">
        <v>49.5</v>
      </c>
      <c r="BA58" s="818">
        <v>64.7</v>
      </c>
      <c r="BB58" s="818">
        <v>71</v>
      </c>
      <c r="BC58" s="819">
        <v>47.3</v>
      </c>
    </row>
    <row r="59" spans="1:55" s="552" customFormat="1" ht="11.1" customHeight="1">
      <c r="B59" s="592"/>
      <c r="C59" s="593" t="s">
        <v>1843</v>
      </c>
      <c r="D59" s="525"/>
      <c r="E59" s="542"/>
      <c r="F59" s="818">
        <v>5.2</v>
      </c>
      <c r="G59" s="818">
        <v>1</v>
      </c>
      <c r="H59" s="818">
        <v>1.4</v>
      </c>
      <c r="I59" s="818">
        <v>1.1000000000000001</v>
      </c>
      <c r="J59" s="818">
        <v>1</v>
      </c>
      <c r="K59" s="818">
        <v>0.8</v>
      </c>
      <c r="M59" s="512"/>
      <c r="N59" s="543" t="s">
        <v>1924</v>
      </c>
      <c r="O59" s="542"/>
      <c r="P59" s="542"/>
      <c r="Q59" s="819">
        <v>1.4</v>
      </c>
      <c r="R59" s="818">
        <v>0.1</v>
      </c>
      <c r="S59" s="818">
        <v>0.2</v>
      </c>
      <c r="T59" s="818">
        <v>0.3</v>
      </c>
      <c r="U59" s="818">
        <v>0.2</v>
      </c>
      <c r="V59" s="818">
        <v>0.7</v>
      </c>
      <c r="W59" s="487"/>
      <c r="X59" s="864"/>
      <c r="Y59" s="870" t="s">
        <v>2744</v>
      </c>
      <c r="Z59" s="873"/>
      <c r="AA59" s="872"/>
      <c r="AB59" s="853">
        <v>0.1</v>
      </c>
      <c r="AC59" s="853">
        <v>0</v>
      </c>
      <c r="AD59" s="853">
        <v>0</v>
      </c>
      <c r="AE59" s="825">
        <v>0</v>
      </c>
      <c r="AF59" s="826">
        <v>0</v>
      </c>
      <c r="AG59" s="826">
        <v>0</v>
      </c>
      <c r="AH59" s="472"/>
      <c r="AI59" s="535"/>
      <c r="AJ59" s="555" t="s">
        <v>2733</v>
      </c>
      <c r="AK59" s="567"/>
      <c r="AL59" s="596"/>
      <c r="AM59" s="812">
        <v>0.4</v>
      </c>
      <c r="AN59" s="813">
        <v>0</v>
      </c>
      <c r="AO59" s="813">
        <v>0</v>
      </c>
      <c r="AP59" s="813">
        <v>0.1</v>
      </c>
      <c r="AQ59" s="813">
        <v>0.2</v>
      </c>
      <c r="AR59" s="812">
        <v>0.1</v>
      </c>
      <c r="AT59" s="535"/>
      <c r="AU59" s="488" t="s">
        <v>1744</v>
      </c>
      <c r="AV59" s="470"/>
      <c r="AW59" s="556"/>
      <c r="AX59" s="814">
        <v>47.5</v>
      </c>
      <c r="AY59" s="815">
        <v>5.4</v>
      </c>
      <c r="AZ59" s="815">
        <v>8.8000000000000007</v>
      </c>
      <c r="BA59" s="815">
        <v>11.3</v>
      </c>
      <c r="BB59" s="815">
        <v>13.1</v>
      </c>
      <c r="BC59" s="814">
        <v>9</v>
      </c>
    </row>
    <row r="60" spans="1:55" ht="11.1" customHeight="1">
      <c r="B60" s="592"/>
      <c r="C60" s="593" t="s">
        <v>1970</v>
      </c>
      <c r="D60" s="525"/>
      <c r="E60" s="542"/>
      <c r="F60" s="818">
        <v>180.8</v>
      </c>
      <c r="G60" s="818">
        <v>34.200000000000003</v>
      </c>
      <c r="H60" s="818">
        <v>49.2</v>
      </c>
      <c r="I60" s="818">
        <v>37.299999999999997</v>
      </c>
      <c r="J60" s="818">
        <v>32.4</v>
      </c>
      <c r="K60" s="818">
        <v>27.6</v>
      </c>
      <c r="L60" s="552"/>
      <c r="M60" s="512"/>
      <c r="N60" s="543" t="s">
        <v>1920</v>
      </c>
      <c r="O60" s="542"/>
      <c r="P60" s="542"/>
      <c r="Q60" s="819" t="s">
        <v>19</v>
      </c>
      <c r="R60" s="818" t="s">
        <v>19</v>
      </c>
      <c r="S60" s="818" t="s">
        <v>19</v>
      </c>
      <c r="T60" s="818" t="s">
        <v>19</v>
      </c>
      <c r="U60" s="818" t="s">
        <v>19</v>
      </c>
      <c r="V60" s="818" t="s">
        <v>19</v>
      </c>
      <c r="W60" s="487"/>
      <c r="X60" s="864"/>
      <c r="Y60" s="867" t="s">
        <v>1320</v>
      </c>
      <c r="Z60" s="866"/>
      <c r="AA60" s="865"/>
      <c r="AB60" s="853">
        <v>18.2</v>
      </c>
      <c r="AC60" s="853">
        <v>6.9</v>
      </c>
      <c r="AD60" s="853">
        <v>6</v>
      </c>
      <c r="AE60" s="825">
        <v>3</v>
      </c>
      <c r="AF60" s="826">
        <v>1.5</v>
      </c>
      <c r="AG60" s="826">
        <v>0.8</v>
      </c>
      <c r="AH60" s="472"/>
      <c r="AI60" s="479" t="s">
        <v>1968</v>
      </c>
      <c r="AJ60" s="489"/>
      <c r="AK60" s="601"/>
      <c r="AM60" s="827">
        <v>8</v>
      </c>
      <c r="AN60" s="827">
        <v>1.3</v>
      </c>
      <c r="AO60" s="827">
        <v>1.7</v>
      </c>
      <c r="AP60" s="827">
        <v>1.6</v>
      </c>
      <c r="AQ60" s="827">
        <v>1.7</v>
      </c>
      <c r="AR60" s="827">
        <v>1.7</v>
      </c>
      <c r="AT60" s="602"/>
      <c r="AU60" s="488" t="s">
        <v>1742</v>
      </c>
      <c r="AV60" s="470"/>
      <c r="AW60" s="556"/>
      <c r="AX60" s="815">
        <v>29.4</v>
      </c>
      <c r="AY60" s="815">
        <v>3.3</v>
      </c>
      <c r="AZ60" s="815">
        <v>5.3</v>
      </c>
      <c r="BA60" s="815">
        <v>6.9</v>
      </c>
      <c r="BB60" s="815">
        <v>7.9</v>
      </c>
      <c r="BC60" s="814">
        <v>6</v>
      </c>
    </row>
    <row r="61" spans="1:55" ht="11.1" customHeight="1">
      <c r="B61" s="594"/>
      <c r="C61" s="555" t="s">
        <v>1969</v>
      </c>
      <c r="D61" s="595"/>
      <c r="E61" s="581"/>
      <c r="F61" s="816">
        <v>888.4</v>
      </c>
      <c r="G61" s="816">
        <v>167</v>
      </c>
      <c r="H61" s="816">
        <v>245.2</v>
      </c>
      <c r="I61" s="816">
        <v>181.3</v>
      </c>
      <c r="J61" s="816">
        <v>157.4</v>
      </c>
      <c r="K61" s="816">
        <v>137.5</v>
      </c>
      <c r="L61" s="552"/>
      <c r="M61" s="512"/>
      <c r="N61" s="543" t="s">
        <v>1917</v>
      </c>
      <c r="O61" s="542"/>
      <c r="P61" s="542"/>
      <c r="Q61" s="819">
        <v>0.2</v>
      </c>
      <c r="R61" s="818">
        <v>0</v>
      </c>
      <c r="S61" s="818">
        <v>0</v>
      </c>
      <c r="T61" s="818">
        <v>0</v>
      </c>
      <c r="U61" s="818">
        <v>0.1</v>
      </c>
      <c r="V61" s="818">
        <v>0.1</v>
      </c>
      <c r="W61" s="487"/>
      <c r="X61" s="867"/>
      <c r="Y61" s="870" t="s">
        <v>2099</v>
      </c>
      <c r="Z61" s="869"/>
      <c r="AA61" s="868"/>
      <c r="AB61" s="853">
        <v>3.6</v>
      </c>
      <c r="AC61" s="853">
        <v>0</v>
      </c>
      <c r="AD61" s="853">
        <v>0.1</v>
      </c>
      <c r="AE61" s="825">
        <v>0.3</v>
      </c>
      <c r="AF61" s="826">
        <v>0.6</v>
      </c>
      <c r="AG61" s="826">
        <v>2.7</v>
      </c>
      <c r="AH61" s="472"/>
      <c r="AI61" s="518"/>
      <c r="AJ61" s="513" t="s">
        <v>1967</v>
      </c>
      <c r="AK61" s="514"/>
      <c r="AL61" s="510"/>
      <c r="AM61" s="828">
        <v>7.9</v>
      </c>
      <c r="AN61" s="827">
        <v>1.3</v>
      </c>
      <c r="AO61" s="827">
        <v>1.7</v>
      </c>
      <c r="AP61" s="827">
        <v>1.6</v>
      </c>
      <c r="AQ61" s="827">
        <v>1.6</v>
      </c>
      <c r="AR61" s="827">
        <v>1.7</v>
      </c>
      <c r="AT61" s="535"/>
      <c r="AU61" s="488" t="s">
        <v>2734</v>
      </c>
      <c r="AV61" s="470"/>
      <c r="AW61" s="556"/>
      <c r="AX61" s="814">
        <v>3.8</v>
      </c>
      <c r="AY61" s="815">
        <v>0.5</v>
      </c>
      <c r="AZ61" s="815">
        <v>0.7</v>
      </c>
      <c r="BA61" s="815">
        <v>0.9</v>
      </c>
      <c r="BB61" s="815">
        <v>0.9</v>
      </c>
      <c r="BC61" s="814">
        <v>0.8</v>
      </c>
    </row>
    <row r="62" spans="1:55" ht="11.1" customHeight="1">
      <c r="B62" s="512" t="s">
        <v>247</v>
      </c>
      <c r="C62" s="489"/>
      <c r="D62" s="489"/>
      <c r="E62" s="490"/>
      <c r="F62" s="871">
        <v>12057</v>
      </c>
      <c r="G62" s="871">
        <v>4001.8</v>
      </c>
      <c r="H62" s="871">
        <v>3649</v>
      </c>
      <c r="I62" s="871">
        <v>2291.8000000000002</v>
      </c>
      <c r="J62" s="871">
        <v>1383.4</v>
      </c>
      <c r="K62" s="871">
        <v>730.9</v>
      </c>
      <c r="L62" s="552"/>
      <c r="M62" s="512"/>
      <c r="N62" s="543" t="s">
        <v>1965</v>
      </c>
      <c r="O62" s="542"/>
      <c r="P62" s="542"/>
      <c r="Q62" s="819">
        <v>1.3</v>
      </c>
      <c r="R62" s="818">
        <v>0.2</v>
      </c>
      <c r="S62" s="818">
        <v>0.2</v>
      </c>
      <c r="T62" s="818">
        <v>0.3</v>
      </c>
      <c r="U62" s="818">
        <v>0.3</v>
      </c>
      <c r="V62" s="818">
        <v>0.3</v>
      </c>
      <c r="W62" s="487"/>
      <c r="X62" s="867"/>
      <c r="Y62" s="870" t="s">
        <v>2098</v>
      </c>
      <c r="Z62" s="869"/>
      <c r="AA62" s="868"/>
      <c r="AB62" s="851">
        <v>4.5999999999999996</v>
      </c>
      <c r="AC62" s="851">
        <v>0</v>
      </c>
      <c r="AD62" s="851">
        <v>0.1</v>
      </c>
      <c r="AE62" s="818">
        <v>0.3</v>
      </c>
      <c r="AF62" s="819">
        <v>0.7</v>
      </c>
      <c r="AG62" s="819">
        <v>3.3</v>
      </c>
      <c r="AH62" s="472"/>
      <c r="AI62" s="518"/>
      <c r="AJ62" s="545" t="s">
        <v>1949</v>
      </c>
      <c r="AK62" s="546"/>
      <c r="AL62" s="530"/>
      <c r="AM62" s="826">
        <v>0.1</v>
      </c>
      <c r="AN62" s="825">
        <v>0</v>
      </c>
      <c r="AO62" s="825">
        <v>0</v>
      </c>
      <c r="AP62" s="825">
        <v>0</v>
      </c>
      <c r="AQ62" s="832">
        <v>0</v>
      </c>
      <c r="AR62" s="825">
        <v>0</v>
      </c>
      <c r="AT62" s="535"/>
      <c r="AU62" s="555" t="s">
        <v>2733</v>
      </c>
      <c r="AV62" s="567"/>
      <c r="AW62" s="596"/>
      <c r="AX62" s="812">
        <v>4</v>
      </c>
      <c r="AY62" s="813">
        <v>0.5</v>
      </c>
      <c r="AZ62" s="813">
        <v>0.8</v>
      </c>
      <c r="BA62" s="813">
        <v>0.9</v>
      </c>
      <c r="BB62" s="813">
        <v>1</v>
      </c>
      <c r="BC62" s="812">
        <v>0.7</v>
      </c>
    </row>
    <row r="63" spans="1:55" ht="11.1" customHeight="1">
      <c r="B63" s="518"/>
      <c r="C63" s="513" t="s">
        <v>1964</v>
      </c>
      <c r="D63" s="540"/>
      <c r="E63" s="557"/>
      <c r="F63" s="818">
        <v>9875.2999999999993</v>
      </c>
      <c r="G63" s="818">
        <v>3279</v>
      </c>
      <c r="H63" s="818">
        <v>2994</v>
      </c>
      <c r="I63" s="818">
        <v>1879.5</v>
      </c>
      <c r="J63" s="818">
        <v>1124.5</v>
      </c>
      <c r="K63" s="818">
        <v>598.29999999999995</v>
      </c>
      <c r="L63" s="552"/>
      <c r="M63" s="512"/>
      <c r="N63" s="543" t="s">
        <v>1910</v>
      </c>
      <c r="O63" s="542"/>
      <c r="P63" s="542"/>
      <c r="Q63" s="819" t="s">
        <v>19</v>
      </c>
      <c r="R63" s="818" t="s">
        <v>19</v>
      </c>
      <c r="S63" s="818" t="s">
        <v>19</v>
      </c>
      <c r="T63" s="818" t="s">
        <v>19</v>
      </c>
      <c r="U63" s="818" t="s">
        <v>19</v>
      </c>
      <c r="V63" s="818" t="s">
        <v>19</v>
      </c>
      <c r="W63" s="487"/>
      <c r="X63" s="867"/>
      <c r="Y63" s="870" t="s">
        <v>1325</v>
      </c>
      <c r="Z63" s="869"/>
      <c r="AA63" s="868"/>
      <c r="AB63" s="851">
        <v>377.3</v>
      </c>
      <c r="AC63" s="851">
        <v>78.900000000000006</v>
      </c>
      <c r="AD63" s="851">
        <v>87.4</v>
      </c>
      <c r="AE63" s="818">
        <v>87</v>
      </c>
      <c r="AF63" s="819">
        <v>76.099999999999994</v>
      </c>
      <c r="AG63" s="819">
        <v>47.9</v>
      </c>
      <c r="AH63" s="472"/>
      <c r="AI63" s="518"/>
      <c r="AJ63" s="539" t="s">
        <v>1963</v>
      </c>
      <c r="AK63" s="514"/>
      <c r="AL63" s="534"/>
      <c r="AM63" s="826">
        <v>0.3</v>
      </c>
      <c r="AN63" s="825">
        <v>0.1</v>
      </c>
      <c r="AO63" s="825">
        <v>0.1</v>
      </c>
      <c r="AP63" s="825">
        <v>0.1</v>
      </c>
      <c r="AQ63" s="832">
        <v>0.1</v>
      </c>
      <c r="AR63" s="825">
        <v>0.1</v>
      </c>
      <c r="AT63" s="657" t="s">
        <v>1962</v>
      </c>
      <c r="AU63" s="1175"/>
      <c r="AX63" s="824">
        <v>1458.2</v>
      </c>
      <c r="AY63" s="824">
        <v>15.8</v>
      </c>
      <c r="AZ63" s="824">
        <v>36.299999999999997</v>
      </c>
      <c r="BA63" s="824">
        <v>119.4</v>
      </c>
      <c r="BB63" s="824">
        <v>518.4</v>
      </c>
      <c r="BC63" s="824">
        <v>768.3</v>
      </c>
    </row>
    <row r="64" spans="1:55" ht="11.1" customHeight="1">
      <c r="B64" s="518"/>
      <c r="C64" s="505" t="s">
        <v>1961</v>
      </c>
      <c r="D64" s="506"/>
      <c r="E64" s="527"/>
      <c r="F64" s="818">
        <v>1076.3</v>
      </c>
      <c r="G64" s="818">
        <v>347.4</v>
      </c>
      <c r="H64" s="818">
        <v>327.10000000000002</v>
      </c>
      <c r="I64" s="818">
        <v>207.8</v>
      </c>
      <c r="J64" s="818">
        <v>127.6</v>
      </c>
      <c r="K64" s="818">
        <v>66.400000000000006</v>
      </c>
      <c r="M64" s="512"/>
      <c r="N64" s="488" t="s">
        <v>1960</v>
      </c>
      <c r="O64" s="542"/>
      <c r="P64" s="542"/>
      <c r="Q64" s="819">
        <v>338</v>
      </c>
      <c r="R64" s="818">
        <v>38.299999999999997</v>
      </c>
      <c r="S64" s="818">
        <v>68.900000000000006</v>
      </c>
      <c r="T64" s="818">
        <v>88.4</v>
      </c>
      <c r="U64" s="818">
        <v>80.8</v>
      </c>
      <c r="V64" s="818">
        <v>61.7</v>
      </c>
      <c r="W64" s="487"/>
      <c r="X64" s="867"/>
      <c r="Y64" s="870" t="s">
        <v>2097</v>
      </c>
      <c r="Z64" s="869"/>
      <c r="AA64" s="868"/>
      <c r="AB64" s="851">
        <v>467</v>
      </c>
      <c r="AC64" s="851">
        <v>74.099999999999994</v>
      </c>
      <c r="AD64" s="851">
        <v>98.2</v>
      </c>
      <c r="AE64" s="818">
        <v>135.5</v>
      </c>
      <c r="AF64" s="819">
        <v>101.5</v>
      </c>
      <c r="AG64" s="819">
        <v>57.7</v>
      </c>
      <c r="AH64" s="472"/>
      <c r="AI64" s="518"/>
      <c r="AJ64" s="543" t="s">
        <v>1959</v>
      </c>
      <c r="AK64" s="525"/>
      <c r="AL64" s="542"/>
      <c r="AM64" s="826">
        <v>0.4</v>
      </c>
      <c r="AN64" s="825">
        <v>0</v>
      </c>
      <c r="AO64" s="825">
        <v>0.1</v>
      </c>
      <c r="AP64" s="825">
        <v>0.1</v>
      </c>
      <c r="AQ64" s="832">
        <v>0.1</v>
      </c>
      <c r="AR64" s="825">
        <v>0.2</v>
      </c>
      <c r="AT64" s="607"/>
      <c r="AU64" s="608" t="s">
        <v>1958</v>
      </c>
      <c r="AV64" s="609"/>
      <c r="AW64" s="510"/>
      <c r="AX64" s="830">
        <v>1334</v>
      </c>
      <c r="AY64" s="822">
        <v>12</v>
      </c>
      <c r="AZ64" s="822">
        <v>28.9</v>
      </c>
      <c r="BA64" s="822">
        <v>101.8</v>
      </c>
      <c r="BB64" s="822">
        <v>478.3</v>
      </c>
      <c r="BC64" s="822">
        <v>713</v>
      </c>
    </row>
    <row r="65" spans="1:55" s="612" customFormat="1" ht="11.1" customHeight="1">
      <c r="B65" s="518"/>
      <c r="C65" s="545" t="s">
        <v>1957</v>
      </c>
      <c r="D65" s="558"/>
      <c r="E65" s="559"/>
      <c r="F65" s="818">
        <v>1103.7</v>
      </c>
      <c r="G65" s="818">
        <v>374.8</v>
      </c>
      <c r="H65" s="818">
        <v>327.5</v>
      </c>
      <c r="I65" s="818">
        <v>204.1</v>
      </c>
      <c r="J65" s="818">
        <v>131.1</v>
      </c>
      <c r="K65" s="818">
        <v>66.2</v>
      </c>
      <c r="L65" s="491"/>
      <c r="M65" s="512"/>
      <c r="N65" s="535" t="s">
        <v>1956</v>
      </c>
      <c r="O65" s="525"/>
      <c r="P65" s="573"/>
      <c r="Q65" s="819">
        <v>175.3</v>
      </c>
      <c r="R65" s="818">
        <v>18.5</v>
      </c>
      <c r="S65" s="818">
        <v>34.799999999999997</v>
      </c>
      <c r="T65" s="818">
        <v>45.8</v>
      </c>
      <c r="U65" s="818">
        <v>43.4</v>
      </c>
      <c r="V65" s="818">
        <v>32.700000000000003</v>
      </c>
      <c r="W65" s="487"/>
      <c r="X65" s="864"/>
      <c r="Y65" s="867" t="s">
        <v>2743</v>
      </c>
      <c r="Z65" s="866"/>
      <c r="AA65" s="865"/>
      <c r="AB65" s="851">
        <v>718.3</v>
      </c>
      <c r="AC65" s="851">
        <v>269.8</v>
      </c>
      <c r="AD65" s="851">
        <v>223.2</v>
      </c>
      <c r="AE65" s="818">
        <v>127.2</v>
      </c>
      <c r="AF65" s="819">
        <v>64.2</v>
      </c>
      <c r="AG65" s="819">
        <v>33.9</v>
      </c>
      <c r="AH65" s="611"/>
      <c r="AI65" s="518"/>
      <c r="AJ65" s="543" t="s">
        <v>1955</v>
      </c>
      <c r="AK65" s="525"/>
      <c r="AL65" s="542"/>
      <c r="AM65" s="826">
        <v>0.2</v>
      </c>
      <c r="AN65" s="825">
        <v>0</v>
      </c>
      <c r="AO65" s="825">
        <v>0</v>
      </c>
      <c r="AP65" s="825">
        <v>0</v>
      </c>
      <c r="AQ65" s="832">
        <v>0</v>
      </c>
      <c r="AR65" s="825">
        <v>0.1</v>
      </c>
      <c r="AT65" s="550"/>
      <c r="AU65" s="610" t="s">
        <v>1954</v>
      </c>
      <c r="AV65" s="563"/>
      <c r="AW65" s="522"/>
      <c r="AX65" s="819">
        <v>2.6</v>
      </c>
      <c r="AY65" s="818" t="s">
        <v>19</v>
      </c>
      <c r="AZ65" s="818">
        <v>0.1</v>
      </c>
      <c r="BA65" s="818">
        <v>0.1</v>
      </c>
      <c r="BB65" s="818">
        <v>1.3</v>
      </c>
      <c r="BC65" s="818">
        <v>1</v>
      </c>
    </row>
    <row r="66" spans="1:55" ht="11.1" customHeight="1">
      <c r="A66" s="612"/>
      <c r="B66" s="518"/>
      <c r="C66" s="488" t="s">
        <v>1779</v>
      </c>
      <c r="D66" s="454"/>
      <c r="E66" s="573"/>
      <c r="F66" s="818">
        <v>2.5</v>
      </c>
      <c r="G66" s="818">
        <v>0.9</v>
      </c>
      <c r="H66" s="818">
        <v>0.9</v>
      </c>
      <c r="I66" s="818">
        <v>0.4</v>
      </c>
      <c r="J66" s="818">
        <v>0.2</v>
      </c>
      <c r="K66" s="818">
        <v>0.1</v>
      </c>
      <c r="M66" s="512"/>
      <c r="N66" s="535" t="s">
        <v>1952</v>
      </c>
      <c r="O66" s="525"/>
      <c r="P66" s="573"/>
      <c r="Q66" s="819">
        <v>27.9</v>
      </c>
      <c r="R66" s="818">
        <v>1.5</v>
      </c>
      <c r="S66" s="818">
        <v>3.7</v>
      </c>
      <c r="T66" s="818">
        <v>8.5</v>
      </c>
      <c r="U66" s="818">
        <v>7.8</v>
      </c>
      <c r="V66" s="818">
        <v>6.5</v>
      </c>
      <c r="W66" s="487"/>
      <c r="X66" s="864"/>
      <c r="Y66" s="867" t="s">
        <v>2742</v>
      </c>
      <c r="Z66" s="866"/>
      <c r="AA66" s="865"/>
      <c r="AB66" s="853">
        <v>163.5</v>
      </c>
      <c r="AC66" s="853">
        <v>57.2</v>
      </c>
      <c r="AD66" s="853">
        <v>50.8</v>
      </c>
      <c r="AE66" s="825">
        <v>30.9</v>
      </c>
      <c r="AF66" s="826">
        <v>16.2</v>
      </c>
      <c r="AG66" s="826">
        <v>8.4</v>
      </c>
      <c r="AH66" s="466"/>
      <c r="AI66" s="518"/>
      <c r="AJ66" s="543" t="s">
        <v>1944</v>
      </c>
      <c r="AK66" s="525"/>
      <c r="AL66" s="542"/>
      <c r="AM66" s="826">
        <v>1</v>
      </c>
      <c r="AN66" s="825">
        <v>0.2</v>
      </c>
      <c r="AO66" s="825">
        <v>0.2</v>
      </c>
      <c r="AP66" s="825">
        <v>0.2</v>
      </c>
      <c r="AQ66" s="832">
        <v>0.2</v>
      </c>
      <c r="AR66" s="825">
        <v>0.2</v>
      </c>
      <c r="AT66" s="550"/>
      <c r="AU66" s="610" t="s">
        <v>1950</v>
      </c>
      <c r="AV66" s="563"/>
      <c r="AW66" s="522"/>
      <c r="AX66" s="833">
        <v>5.0999999999999996</v>
      </c>
      <c r="AY66" s="818">
        <v>0</v>
      </c>
      <c r="AZ66" s="818">
        <v>0.1</v>
      </c>
      <c r="BA66" s="818">
        <v>0.5</v>
      </c>
      <c r="BB66" s="818">
        <v>1.8</v>
      </c>
      <c r="BC66" s="818">
        <v>2.6</v>
      </c>
    </row>
    <row r="67" spans="1:55" ht="11.1" customHeight="1">
      <c r="A67" s="612"/>
      <c r="B67" s="518"/>
      <c r="C67" s="543" t="s">
        <v>1849</v>
      </c>
      <c r="D67" s="506"/>
      <c r="E67" s="525"/>
      <c r="F67" s="818">
        <v>8812.7000000000007</v>
      </c>
      <c r="G67" s="818">
        <v>2753</v>
      </c>
      <c r="H67" s="818">
        <v>2734.8</v>
      </c>
      <c r="I67" s="818">
        <v>1749.6</v>
      </c>
      <c r="J67" s="818">
        <v>1033.8</v>
      </c>
      <c r="K67" s="818">
        <v>541.5</v>
      </c>
      <c r="M67" s="512"/>
      <c r="N67" s="543" t="s">
        <v>1757</v>
      </c>
      <c r="O67" s="544"/>
      <c r="P67" s="834"/>
      <c r="Q67" s="819">
        <v>0</v>
      </c>
      <c r="R67" s="818" t="s">
        <v>19</v>
      </c>
      <c r="S67" s="818" t="s">
        <v>19</v>
      </c>
      <c r="T67" s="818">
        <v>0</v>
      </c>
      <c r="U67" s="818" t="s">
        <v>19</v>
      </c>
      <c r="V67" s="818">
        <v>0</v>
      </c>
      <c r="W67" s="487"/>
      <c r="X67" s="864"/>
      <c r="Y67" s="863" t="s">
        <v>1313</v>
      </c>
      <c r="Z67" s="862"/>
      <c r="AA67" s="861"/>
      <c r="AB67" s="853">
        <v>484.5</v>
      </c>
      <c r="AC67" s="853">
        <v>170</v>
      </c>
      <c r="AD67" s="853">
        <v>148.5</v>
      </c>
      <c r="AE67" s="825">
        <v>92.3</v>
      </c>
      <c r="AF67" s="826">
        <v>49.1</v>
      </c>
      <c r="AG67" s="826">
        <v>24.6</v>
      </c>
      <c r="AH67" s="466"/>
      <c r="AI67" s="518"/>
      <c r="AJ67" s="543" t="s">
        <v>1939</v>
      </c>
      <c r="AK67" s="525"/>
      <c r="AL67" s="542"/>
      <c r="AM67" s="826">
        <v>3.3</v>
      </c>
      <c r="AN67" s="825">
        <v>0.3</v>
      </c>
      <c r="AO67" s="825">
        <v>0.4</v>
      </c>
      <c r="AP67" s="825">
        <v>0.7</v>
      </c>
      <c r="AQ67" s="832">
        <v>0.8</v>
      </c>
      <c r="AR67" s="825">
        <v>1.1000000000000001</v>
      </c>
      <c r="AT67" s="550"/>
      <c r="AU67" s="610" t="s">
        <v>1948</v>
      </c>
      <c r="AV67" s="563"/>
      <c r="AW67" s="522"/>
      <c r="AX67" s="833" t="s">
        <v>19</v>
      </c>
      <c r="AY67" s="818" t="s">
        <v>19</v>
      </c>
      <c r="AZ67" s="818" t="s">
        <v>19</v>
      </c>
      <c r="BA67" s="818" t="s">
        <v>19</v>
      </c>
      <c r="BB67" s="818" t="s">
        <v>19</v>
      </c>
      <c r="BC67" s="818" t="s">
        <v>19</v>
      </c>
    </row>
    <row r="68" spans="1:55" ht="11.1" customHeight="1">
      <c r="B68" s="518"/>
      <c r="C68" s="543" t="s">
        <v>1813</v>
      </c>
      <c r="D68" s="506"/>
      <c r="E68" s="525"/>
      <c r="F68" s="818">
        <v>2726.6</v>
      </c>
      <c r="G68" s="818">
        <v>733.3</v>
      </c>
      <c r="H68" s="818">
        <v>804.3</v>
      </c>
      <c r="I68" s="818">
        <v>587.9</v>
      </c>
      <c r="J68" s="818">
        <v>376.5</v>
      </c>
      <c r="K68" s="818">
        <v>224.6</v>
      </c>
      <c r="M68" s="512"/>
      <c r="N68" s="543" t="s">
        <v>1947</v>
      </c>
      <c r="O68" s="544"/>
      <c r="P68" s="834"/>
      <c r="Q68" s="819">
        <v>3.9</v>
      </c>
      <c r="R68" s="818">
        <v>0.8</v>
      </c>
      <c r="S68" s="818">
        <v>1</v>
      </c>
      <c r="T68" s="818">
        <v>1</v>
      </c>
      <c r="U68" s="818">
        <v>0.6</v>
      </c>
      <c r="V68" s="818">
        <v>0.4</v>
      </c>
      <c r="W68" s="487"/>
      <c r="X68" s="864"/>
      <c r="Y68" s="863" t="s">
        <v>1394</v>
      </c>
      <c r="Z68" s="862"/>
      <c r="AA68" s="861"/>
      <c r="AB68" s="853">
        <v>2.2000000000000002</v>
      </c>
      <c r="AC68" s="853">
        <v>0</v>
      </c>
      <c r="AD68" s="853">
        <v>0.1</v>
      </c>
      <c r="AE68" s="825">
        <v>0.2</v>
      </c>
      <c r="AF68" s="826">
        <v>0.4</v>
      </c>
      <c r="AG68" s="826">
        <v>1.5</v>
      </c>
      <c r="AH68" s="466"/>
      <c r="AI68" s="518"/>
      <c r="AJ68" s="543" t="s">
        <v>1934</v>
      </c>
      <c r="AK68" s="525"/>
      <c r="AL68" s="542"/>
      <c r="AM68" s="826">
        <v>0.6</v>
      </c>
      <c r="AN68" s="825" t="s">
        <v>19</v>
      </c>
      <c r="AO68" s="825">
        <v>0.6</v>
      </c>
      <c r="AP68" s="825" t="s">
        <v>19</v>
      </c>
      <c r="AQ68" s="832" t="s">
        <v>19</v>
      </c>
      <c r="AR68" s="825" t="s">
        <v>19</v>
      </c>
      <c r="AT68" s="550"/>
      <c r="AU68" s="610" t="s">
        <v>1945</v>
      </c>
      <c r="AV68" s="563"/>
      <c r="AW68" s="522"/>
      <c r="AX68" s="833">
        <v>56.8</v>
      </c>
      <c r="AY68" s="818">
        <v>1.8</v>
      </c>
      <c r="AZ68" s="818">
        <v>3.4</v>
      </c>
      <c r="BA68" s="818">
        <v>6.6</v>
      </c>
      <c r="BB68" s="818">
        <v>18.399999999999999</v>
      </c>
      <c r="BC68" s="818">
        <v>26.6</v>
      </c>
    </row>
    <row r="69" spans="1:55" ht="11.1" customHeight="1">
      <c r="B69" s="518"/>
      <c r="C69" s="543" t="s">
        <v>1941</v>
      </c>
      <c r="D69" s="506"/>
      <c r="E69" s="525"/>
      <c r="F69" s="818">
        <v>2796.6</v>
      </c>
      <c r="G69" s="818">
        <v>1056.0999999999999</v>
      </c>
      <c r="H69" s="818">
        <v>879.5</v>
      </c>
      <c r="I69" s="818">
        <v>481.7</v>
      </c>
      <c r="J69" s="818">
        <v>262.39999999999998</v>
      </c>
      <c r="K69" s="818">
        <v>116.8</v>
      </c>
      <c r="M69" s="512"/>
      <c r="N69" s="543" t="s">
        <v>1823</v>
      </c>
      <c r="O69" s="544"/>
      <c r="P69" s="834"/>
      <c r="Q69" s="819">
        <v>0.3</v>
      </c>
      <c r="R69" s="818">
        <v>0</v>
      </c>
      <c r="S69" s="818">
        <v>0</v>
      </c>
      <c r="T69" s="818">
        <v>0</v>
      </c>
      <c r="U69" s="818">
        <v>0.1</v>
      </c>
      <c r="V69" s="818">
        <v>0.1</v>
      </c>
      <c r="W69" s="487"/>
      <c r="X69" s="864"/>
      <c r="Y69" s="863" t="s">
        <v>1237</v>
      </c>
      <c r="Z69" s="862"/>
      <c r="AA69" s="861"/>
      <c r="AB69" s="853">
        <v>245.1</v>
      </c>
      <c r="AC69" s="853">
        <v>91.9</v>
      </c>
      <c r="AD69" s="853">
        <v>76.7</v>
      </c>
      <c r="AE69" s="825">
        <v>42.2</v>
      </c>
      <c r="AF69" s="826">
        <v>22.7</v>
      </c>
      <c r="AG69" s="826">
        <v>11.7</v>
      </c>
      <c r="AH69" s="466"/>
      <c r="AI69" s="518"/>
      <c r="AJ69" s="543" t="s">
        <v>1943</v>
      </c>
      <c r="AK69" s="525"/>
      <c r="AL69" s="542"/>
      <c r="AM69" s="826">
        <v>0.1</v>
      </c>
      <c r="AN69" s="825">
        <v>0</v>
      </c>
      <c r="AO69" s="825">
        <v>0</v>
      </c>
      <c r="AP69" s="825">
        <v>0</v>
      </c>
      <c r="AQ69" s="832">
        <v>0</v>
      </c>
      <c r="AR69" s="825">
        <v>0</v>
      </c>
      <c r="AT69" s="550"/>
      <c r="AU69" s="610" t="s">
        <v>1942</v>
      </c>
      <c r="AV69" s="563"/>
      <c r="AW69" s="522"/>
      <c r="AX69" s="833" t="s">
        <v>19</v>
      </c>
      <c r="AY69" s="818" t="s">
        <v>19</v>
      </c>
      <c r="AZ69" s="818" t="s">
        <v>19</v>
      </c>
      <c r="BA69" s="818" t="s">
        <v>19</v>
      </c>
      <c r="BB69" s="818" t="s">
        <v>19</v>
      </c>
      <c r="BC69" s="818" t="s">
        <v>19</v>
      </c>
    </row>
    <row r="70" spans="1:55" ht="11.1" customHeight="1">
      <c r="B70" s="518"/>
      <c r="C70" s="543" t="s">
        <v>1936</v>
      </c>
      <c r="D70" s="506"/>
      <c r="E70" s="573"/>
      <c r="F70" s="818">
        <v>3010.2</v>
      </c>
      <c r="G70" s="818">
        <v>1103.0999999999999</v>
      </c>
      <c r="H70" s="818">
        <v>948.9</v>
      </c>
      <c r="I70" s="818">
        <v>532.29999999999995</v>
      </c>
      <c r="J70" s="818">
        <v>289.3</v>
      </c>
      <c r="K70" s="818">
        <v>136.5</v>
      </c>
      <c r="M70" s="512"/>
      <c r="N70" s="543" t="s">
        <v>1940</v>
      </c>
      <c r="O70" s="544"/>
      <c r="P70" s="834"/>
      <c r="Q70" s="819">
        <v>14.6</v>
      </c>
      <c r="R70" s="818" t="s">
        <v>19</v>
      </c>
      <c r="S70" s="818" t="s">
        <v>19</v>
      </c>
      <c r="T70" s="818" t="s">
        <v>19</v>
      </c>
      <c r="U70" s="818">
        <v>2.4</v>
      </c>
      <c r="V70" s="818">
        <v>12.2</v>
      </c>
      <c r="W70" s="487"/>
      <c r="X70" s="864"/>
      <c r="Y70" s="863" t="s">
        <v>1240</v>
      </c>
      <c r="Z70" s="862"/>
      <c r="AA70" s="861"/>
      <c r="AB70" s="853">
        <v>69.3</v>
      </c>
      <c r="AC70" s="853">
        <v>26.7</v>
      </c>
      <c r="AD70" s="853">
        <v>21.4</v>
      </c>
      <c r="AE70" s="825">
        <v>11.8</v>
      </c>
      <c r="AF70" s="826">
        <v>6.3</v>
      </c>
      <c r="AG70" s="826">
        <v>3.1</v>
      </c>
      <c r="AH70" s="466"/>
      <c r="AI70" s="518"/>
      <c r="AJ70" s="543" t="s">
        <v>1938</v>
      </c>
      <c r="AK70" s="525"/>
      <c r="AL70" s="542"/>
      <c r="AM70" s="826">
        <v>0.9</v>
      </c>
      <c r="AN70" s="825">
        <v>0.1</v>
      </c>
      <c r="AO70" s="825">
        <v>0.2</v>
      </c>
      <c r="AP70" s="825">
        <v>0.2</v>
      </c>
      <c r="AQ70" s="832">
        <v>0.2</v>
      </c>
      <c r="AR70" s="825">
        <v>0.2</v>
      </c>
      <c r="AT70" s="550"/>
      <c r="AU70" s="610" t="s">
        <v>1937</v>
      </c>
      <c r="AV70" s="563"/>
      <c r="AW70" s="522"/>
      <c r="AX70" s="833">
        <v>57.1</v>
      </c>
      <c r="AY70" s="818">
        <v>2</v>
      </c>
      <c r="AZ70" s="818">
        <v>3.7</v>
      </c>
      <c r="BA70" s="818">
        <v>10</v>
      </c>
      <c r="BB70" s="818">
        <v>17.7</v>
      </c>
      <c r="BC70" s="818">
        <v>23.8</v>
      </c>
    </row>
    <row r="71" spans="1:55" ht="11.1" customHeight="1">
      <c r="B71" s="518"/>
      <c r="C71" s="543" t="s">
        <v>1931</v>
      </c>
      <c r="D71" s="506"/>
      <c r="E71" s="525"/>
      <c r="F71" s="818">
        <v>344.5</v>
      </c>
      <c r="G71" s="818">
        <v>58.3</v>
      </c>
      <c r="H71" s="818">
        <v>81.2</v>
      </c>
      <c r="I71" s="818">
        <v>90.3</v>
      </c>
      <c r="J71" s="818">
        <v>64</v>
      </c>
      <c r="K71" s="818">
        <v>50.7</v>
      </c>
      <c r="M71" s="512"/>
      <c r="N71" s="543" t="s">
        <v>1935</v>
      </c>
      <c r="O71" s="525"/>
      <c r="P71" s="573"/>
      <c r="Q71" s="819">
        <v>99.7</v>
      </c>
      <c r="R71" s="818">
        <v>11.7</v>
      </c>
      <c r="S71" s="818">
        <v>21</v>
      </c>
      <c r="T71" s="818">
        <v>24.6</v>
      </c>
      <c r="U71" s="818">
        <v>22.9</v>
      </c>
      <c r="V71" s="818">
        <v>19.600000000000001</v>
      </c>
      <c r="W71" s="487"/>
      <c r="X71" s="864"/>
      <c r="Y71" s="863" t="s">
        <v>1244</v>
      </c>
      <c r="Z71" s="862"/>
      <c r="AA71" s="861"/>
      <c r="AB71" s="853">
        <v>48.6</v>
      </c>
      <c r="AC71" s="853">
        <v>18.399999999999999</v>
      </c>
      <c r="AD71" s="853">
        <v>15.2</v>
      </c>
      <c r="AE71" s="825">
        <v>8.3000000000000007</v>
      </c>
      <c r="AF71" s="826">
        <v>4.3</v>
      </c>
      <c r="AG71" s="826">
        <v>2.2999999999999998</v>
      </c>
      <c r="AH71" s="466"/>
      <c r="AI71" s="518"/>
      <c r="AJ71" s="543" t="s">
        <v>1933</v>
      </c>
      <c r="AK71" s="525"/>
      <c r="AL71" s="542"/>
      <c r="AM71" s="826">
        <v>3.4</v>
      </c>
      <c r="AN71" s="825">
        <v>0.5</v>
      </c>
      <c r="AO71" s="825">
        <v>0.7</v>
      </c>
      <c r="AP71" s="825">
        <v>0.7</v>
      </c>
      <c r="AQ71" s="832">
        <v>0.7</v>
      </c>
      <c r="AR71" s="825">
        <v>0.8</v>
      </c>
      <c r="AT71" s="550"/>
      <c r="AU71" s="610" t="s">
        <v>1932</v>
      </c>
      <c r="AV71" s="613"/>
      <c r="AW71" s="522"/>
      <c r="AX71" s="833" t="s">
        <v>19</v>
      </c>
      <c r="AY71" s="818" t="s">
        <v>19</v>
      </c>
      <c r="AZ71" s="818" t="s">
        <v>19</v>
      </c>
      <c r="BA71" s="818" t="s">
        <v>19</v>
      </c>
      <c r="BB71" s="818" t="s">
        <v>19</v>
      </c>
      <c r="BC71" s="818" t="s">
        <v>19</v>
      </c>
    </row>
    <row r="72" spans="1:55" ht="11.1" customHeight="1">
      <c r="B72" s="518"/>
      <c r="C72" s="543" t="s">
        <v>1823</v>
      </c>
      <c r="D72" s="506"/>
      <c r="E72" s="544"/>
      <c r="F72" s="818">
        <v>2.2999999999999998</v>
      </c>
      <c r="G72" s="818">
        <v>0.6</v>
      </c>
      <c r="H72" s="818">
        <v>0.6</v>
      </c>
      <c r="I72" s="818">
        <v>0.4</v>
      </c>
      <c r="J72" s="818">
        <v>0.3</v>
      </c>
      <c r="K72" s="818">
        <v>0.4</v>
      </c>
      <c r="M72" s="512"/>
      <c r="N72" s="543" t="s">
        <v>1930</v>
      </c>
      <c r="O72" s="525"/>
      <c r="P72" s="573"/>
      <c r="Q72" s="819">
        <v>1.6</v>
      </c>
      <c r="R72" s="818">
        <v>0.1</v>
      </c>
      <c r="S72" s="818">
        <v>0.3</v>
      </c>
      <c r="T72" s="818">
        <v>0.3</v>
      </c>
      <c r="U72" s="818">
        <v>0.3</v>
      </c>
      <c r="V72" s="818">
        <v>0.6</v>
      </c>
      <c r="W72" s="487"/>
      <c r="X72" s="864"/>
      <c r="Y72" s="488" t="s">
        <v>2741</v>
      </c>
      <c r="Z72" s="862"/>
      <c r="AA72" s="861"/>
      <c r="AB72" s="853">
        <v>4.3</v>
      </c>
      <c r="AC72" s="853">
        <v>1.6</v>
      </c>
      <c r="AD72" s="853">
        <v>1.3</v>
      </c>
      <c r="AE72" s="825">
        <v>0.8</v>
      </c>
      <c r="AF72" s="826">
        <v>0.4</v>
      </c>
      <c r="AG72" s="826">
        <v>0.2</v>
      </c>
      <c r="AH72" s="466"/>
      <c r="AI72" s="518"/>
      <c r="AJ72" s="543" t="s">
        <v>1928</v>
      </c>
      <c r="AK72" s="525"/>
      <c r="AL72" s="542"/>
      <c r="AM72" s="826">
        <v>0.8</v>
      </c>
      <c r="AN72" s="825">
        <v>0</v>
      </c>
      <c r="AO72" s="825">
        <v>0</v>
      </c>
      <c r="AP72" s="825">
        <v>0.1</v>
      </c>
      <c r="AQ72" s="832">
        <v>0.2</v>
      </c>
      <c r="AR72" s="825">
        <v>0.5</v>
      </c>
      <c r="AT72" s="550"/>
      <c r="AU72" s="616" t="s">
        <v>1927</v>
      </c>
      <c r="AV72" s="617"/>
      <c r="AW72" s="530"/>
      <c r="AX72" s="819">
        <v>2.6</v>
      </c>
      <c r="AY72" s="818" t="s">
        <v>19</v>
      </c>
      <c r="AZ72" s="818">
        <v>0.1</v>
      </c>
      <c r="BA72" s="818">
        <v>0.4</v>
      </c>
      <c r="BB72" s="818">
        <v>0.9</v>
      </c>
      <c r="BC72" s="818">
        <v>1.2</v>
      </c>
    </row>
    <row r="73" spans="1:55" ht="11.1" customHeight="1">
      <c r="B73" s="518"/>
      <c r="C73" s="550" t="s">
        <v>1820</v>
      </c>
      <c r="E73" s="544"/>
      <c r="F73" s="818">
        <v>1.1000000000000001</v>
      </c>
      <c r="G73" s="818">
        <v>0.3</v>
      </c>
      <c r="H73" s="818">
        <v>0.3</v>
      </c>
      <c r="I73" s="818">
        <v>0.2</v>
      </c>
      <c r="J73" s="818">
        <v>0.2</v>
      </c>
      <c r="K73" s="818">
        <v>0.1</v>
      </c>
      <c r="M73" s="535"/>
      <c r="N73" s="543" t="s">
        <v>1778</v>
      </c>
      <c r="P73" s="542"/>
      <c r="Q73" s="814">
        <v>66.3</v>
      </c>
      <c r="R73" s="815">
        <v>6.9</v>
      </c>
      <c r="S73" s="815">
        <v>13.6</v>
      </c>
      <c r="T73" s="815">
        <v>18.7</v>
      </c>
      <c r="U73" s="815">
        <v>17.7</v>
      </c>
      <c r="V73" s="814">
        <v>9.5</v>
      </c>
      <c r="W73" s="487"/>
      <c r="X73" s="860"/>
      <c r="Y73" s="488" t="s">
        <v>2737</v>
      </c>
      <c r="Z73" s="858"/>
      <c r="AA73" s="857"/>
      <c r="AB73" s="853">
        <v>3.5</v>
      </c>
      <c r="AC73" s="853">
        <v>1.4</v>
      </c>
      <c r="AD73" s="853">
        <v>1.1000000000000001</v>
      </c>
      <c r="AE73" s="825">
        <v>0.6</v>
      </c>
      <c r="AF73" s="826">
        <v>0.3</v>
      </c>
      <c r="AG73" s="826">
        <v>0.1</v>
      </c>
      <c r="AH73" s="466"/>
      <c r="AI73" s="518"/>
      <c r="AJ73" s="543" t="s">
        <v>1925</v>
      </c>
      <c r="AK73" s="525"/>
      <c r="AL73" s="542"/>
      <c r="AM73" s="826">
        <v>0.4</v>
      </c>
      <c r="AN73" s="825">
        <v>0</v>
      </c>
      <c r="AO73" s="825">
        <v>0.1</v>
      </c>
      <c r="AP73" s="825">
        <v>0.1</v>
      </c>
      <c r="AQ73" s="832">
        <v>0.1</v>
      </c>
      <c r="AR73" s="825">
        <v>0.1</v>
      </c>
      <c r="AT73" s="550"/>
      <c r="AU73" s="564" t="s">
        <v>1924</v>
      </c>
      <c r="AX73" s="818">
        <v>267.5</v>
      </c>
      <c r="AY73" s="818">
        <v>1.4</v>
      </c>
      <c r="AZ73" s="818">
        <v>3.6</v>
      </c>
      <c r="BA73" s="818">
        <v>15.2</v>
      </c>
      <c r="BB73" s="818">
        <v>94.5</v>
      </c>
      <c r="BC73" s="818">
        <v>152.69999999999999</v>
      </c>
    </row>
    <row r="74" spans="1:55" ht="11.1" customHeight="1">
      <c r="B74" s="518"/>
      <c r="C74" s="550" t="s">
        <v>1819</v>
      </c>
      <c r="E74" s="525"/>
      <c r="F74" s="818">
        <v>70.099999999999994</v>
      </c>
      <c r="G74" s="818">
        <v>23.7</v>
      </c>
      <c r="H74" s="818">
        <v>21.5</v>
      </c>
      <c r="I74" s="818">
        <v>12.6</v>
      </c>
      <c r="J74" s="818">
        <v>7.7</v>
      </c>
      <c r="K74" s="818">
        <v>4.7</v>
      </c>
      <c r="L74" s="612"/>
      <c r="M74" s="535"/>
      <c r="N74" s="543" t="s">
        <v>1923</v>
      </c>
      <c r="P74" s="542"/>
      <c r="Q74" s="814">
        <v>0.1</v>
      </c>
      <c r="R74" s="815">
        <v>0</v>
      </c>
      <c r="S74" s="815">
        <v>0</v>
      </c>
      <c r="T74" s="815">
        <v>0</v>
      </c>
      <c r="U74" s="815">
        <v>0</v>
      </c>
      <c r="V74" s="814">
        <v>0</v>
      </c>
      <c r="W74" s="487"/>
      <c r="X74" s="479" t="s">
        <v>267</v>
      </c>
      <c r="Y74" s="489"/>
      <c r="Z74" s="490"/>
      <c r="AB74" s="856">
        <v>615.70000000000005</v>
      </c>
      <c r="AC74" s="856">
        <v>130.30000000000001</v>
      </c>
      <c r="AD74" s="856">
        <v>149.30000000000001</v>
      </c>
      <c r="AE74" s="855">
        <v>165.1</v>
      </c>
      <c r="AF74" s="854">
        <v>97.4</v>
      </c>
      <c r="AG74" s="854">
        <v>73.5</v>
      </c>
      <c r="AH74" s="611"/>
      <c r="AI74" s="518"/>
      <c r="AJ74" s="543" t="s">
        <v>1921</v>
      </c>
      <c r="AK74" s="470"/>
      <c r="AM74" s="825">
        <v>0</v>
      </c>
      <c r="AN74" s="825" t="s">
        <v>19</v>
      </c>
      <c r="AO74" s="825">
        <v>0</v>
      </c>
      <c r="AP74" s="825">
        <v>0</v>
      </c>
      <c r="AQ74" s="825">
        <v>0</v>
      </c>
      <c r="AR74" s="825">
        <v>0</v>
      </c>
      <c r="AT74" s="580"/>
      <c r="AU74" s="564" t="s">
        <v>1920</v>
      </c>
      <c r="AX74" s="818">
        <v>5.2</v>
      </c>
      <c r="AY74" s="818">
        <v>0.1</v>
      </c>
      <c r="AZ74" s="818">
        <v>0.3</v>
      </c>
      <c r="BA74" s="818">
        <v>0.7</v>
      </c>
      <c r="BB74" s="818">
        <v>2.2000000000000002</v>
      </c>
      <c r="BC74" s="818">
        <v>1.9</v>
      </c>
    </row>
    <row r="75" spans="1:55" ht="11.1" customHeight="1">
      <c r="B75" s="550"/>
      <c r="C75" s="543" t="s">
        <v>1810</v>
      </c>
      <c r="D75" s="563"/>
      <c r="E75" s="587"/>
      <c r="F75" s="818">
        <v>1595.1</v>
      </c>
      <c r="G75" s="818">
        <v>338.4</v>
      </c>
      <c r="H75" s="818">
        <v>380.3</v>
      </c>
      <c r="I75" s="818">
        <v>362.8</v>
      </c>
      <c r="J75" s="818">
        <v>326.3</v>
      </c>
      <c r="K75" s="818">
        <v>187.4</v>
      </c>
      <c r="L75" s="612"/>
      <c r="M75" s="535"/>
      <c r="N75" s="550" t="s">
        <v>1754</v>
      </c>
      <c r="O75" s="525"/>
      <c r="P75" s="542"/>
      <c r="Q75" s="814">
        <v>290.10000000000002</v>
      </c>
      <c r="R75" s="815">
        <v>32.5</v>
      </c>
      <c r="S75" s="815">
        <v>58.4</v>
      </c>
      <c r="T75" s="815">
        <v>75.3</v>
      </c>
      <c r="U75" s="815">
        <v>68.900000000000006</v>
      </c>
      <c r="V75" s="814">
        <v>55.1</v>
      </c>
      <c r="W75" s="487"/>
      <c r="X75" s="518"/>
      <c r="Y75" s="513" t="s">
        <v>1986</v>
      </c>
      <c r="Z75" s="514"/>
      <c r="AA75" s="510"/>
      <c r="AB75" s="832">
        <v>588.9</v>
      </c>
      <c r="AC75" s="853">
        <v>124.4</v>
      </c>
      <c r="AD75" s="853">
        <v>140.69999999999999</v>
      </c>
      <c r="AE75" s="825">
        <v>157.69999999999999</v>
      </c>
      <c r="AF75" s="826">
        <v>94.3</v>
      </c>
      <c r="AG75" s="826">
        <v>71.7</v>
      </c>
      <c r="AH75" s="611"/>
      <c r="AI75" s="518"/>
      <c r="AJ75" s="543" t="s">
        <v>1918</v>
      </c>
      <c r="AK75" s="470"/>
      <c r="AM75" s="825">
        <v>1.4</v>
      </c>
      <c r="AN75" s="825">
        <v>0.2</v>
      </c>
      <c r="AO75" s="825">
        <v>0.2</v>
      </c>
      <c r="AP75" s="825">
        <v>0.2</v>
      </c>
      <c r="AQ75" s="825">
        <v>0.3</v>
      </c>
      <c r="AR75" s="825">
        <v>0.5</v>
      </c>
      <c r="AT75" s="580"/>
      <c r="AU75" s="506" t="s">
        <v>1917</v>
      </c>
      <c r="AX75" s="818">
        <v>49.2</v>
      </c>
      <c r="AY75" s="818">
        <v>0.7</v>
      </c>
      <c r="AZ75" s="818">
        <v>1.1000000000000001</v>
      </c>
      <c r="BA75" s="818">
        <v>3.1</v>
      </c>
      <c r="BB75" s="818">
        <v>15.6</v>
      </c>
      <c r="BC75" s="818">
        <v>28.7</v>
      </c>
    </row>
    <row r="76" spans="1:55" ht="11.1" customHeight="1">
      <c r="B76" s="550"/>
      <c r="C76" s="543" t="s">
        <v>1808</v>
      </c>
      <c r="D76" s="563"/>
      <c r="E76" s="658"/>
      <c r="F76" s="818">
        <v>551.29999999999995</v>
      </c>
      <c r="G76" s="818">
        <v>142</v>
      </c>
      <c r="H76" s="818">
        <v>153.69999999999999</v>
      </c>
      <c r="I76" s="818">
        <v>126.4</v>
      </c>
      <c r="J76" s="818">
        <v>83.8</v>
      </c>
      <c r="K76" s="818">
        <v>45.4</v>
      </c>
      <c r="L76" s="612"/>
      <c r="M76" s="535"/>
      <c r="N76" s="550" t="s">
        <v>1752</v>
      </c>
      <c r="O76" s="525"/>
      <c r="P76" s="542"/>
      <c r="Q76" s="814">
        <v>38.700000000000003</v>
      </c>
      <c r="R76" s="815">
        <v>4.4000000000000004</v>
      </c>
      <c r="S76" s="815">
        <v>8</v>
      </c>
      <c r="T76" s="815">
        <v>10.1</v>
      </c>
      <c r="U76" s="815">
        <v>9.1999999999999993</v>
      </c>
      <c r="V76" s="814">
        <v>7</v>
      </c>
      <c r="W76" s="487"/>
      <c r="X76" s="518"/>
      <c r="Y76" s="545" t="s">
        <v>1983</v>
      </c>
      <c r="Z76" s="546"/>
      <c r="AA76" s="530"/>
      <c r="AB76" s="832">
        <v>26.8</v>
      </c>
      <c r="AC76" s="853">
        <v>5.9</v>
      </c>
      <c r="AD76" s="853">
        <v>8.6</v>
      </c>
      <c r="AE76" s="825">
        <v>7.4</v>
      </c>
      <c r="AF76" s="826">
        <v>3.1</v>
      </c>
      <c r="AG76" s="826">
        <v>1.8</v>
      </c>
      <c r="AH76" s="611"/>
      <c r="AI76" s="518"/>
      <c r="AJ76" s="543" t="s">
        <v>1914</v>
      </c>
      <c r="AK76" s="470"/>
      <c r="AM76" s="825">
        <v>7.1</v>
      </c>
      <c r="AN76" s="825">
        <v>1.1000000000000001</v>
      </c>
      <c r="AO76" s="825">
        <v>1.5</v>
      </c>
      <c r="AP76" s="825">
        <v>1.5</v>
      </c>
      <c r="AQ76" s="825">
        <v>1.5</v>
      </c>
      <c r="AR76" s="825">
        <v>1.5</v>
      </c>
      <c r="AT76" s="580"/>
      <c r="AU76" s="564" t="s">
        <v>1913</v>
      </c>
      <c r="AX76" s="818">
        <v>16.5</v>
      </c>
      <c r="AY76" s="818">
        <v>0.4</v>
      </c>
      <c r="AZ76" s="818">
        <v>1.2</v>
      </c>
      <c r="BA76" s="818">
        <v>1.9</v>
      </c>
      <c r="BB76" s="818">
        <v>5.5</v>
      </c>
      <c r="BC76" s="818">
        <v>7.4</v>
      </c>
    </row>
    <row r="77" spans="1:55" ht="11.1" customHeight="1">
      <c r="B77" s="550"/>
      <c r="C77" s="550" t="s">
        <v>1803</v>
      </c>
      <c r="D77" s="563"/>
      <c r="E77" s="658"/>
      <c r="F77" s="818">
        <v>4100.8999999999996</v>
      </c>
      <c r="G77" s="818">
        <v>1458.6</v>
      </c>
      <c r="H77" s="818">
        <v>1293.0999999999999</v>
      </c>
      <c r="I77" s="818">
        <v>747.9</v>
      </c>
      <c r="J77" s="818">
        <v>396.8</v>
      </c>
      <c r="K77" s="818">
        <v>204.5</v>
      </c>
      <c r="M77" s="535"/>
      <c r="N77" s="550" t="s">
        <v>1750</v>
      </c>
      <c r="O77" s="525"/>
      <c r="P77" s="542"/>
      <c r="Q77" s="814">
        <v>32.5</v>
      </c>
      <c r="R77" s="815">
        <v>3.5</v>
      </c>
      <c r="S77" s="815">
        <v>6.6</v>
      </c>
      <c r="T77" s="815">
        <v>8.5</v>
      </c>
      <c r="U77" s="815">
        <v>8</v>
      </c>
      <c r="V77" s="814">
        <v>5.9</v>
      </c>
      <c r="W77" s="487"/>
      <c r="X77" s="518"/>
      <c r="Y77" s="543" t="s">
        <v>1849</v>
      </c>
      <c r="Z77" s="525"/>
      <c r="AB77" s="853">
        <v>447.5</v>
      </c>
      <c r="AC77" s="853">
        <v>86.4</v>
      </c>
      <c r="AD77" s="853">
        <v>110.8</v>
      </c>
      <c r="AE77" s="825">
        <v>123.1</v>
      </c>
      <c r="AF77" s="826">
        <v>72.3</v>
      </c>
      <c r="AG77" s="826">
        <v>54.9</v>
      </c>
      <c r="AH77" s="611"/>
      <c r="AI77" s="518"/>
      <c r="AJ77" s="543" t="s">
        <v>1909</v>
      </c>
      <c r="AK77" s="470"/>
      <c r="AM77" s="825">
        <v>2.8</v>
      </c>
      <c r="AN77" s="825">
        <v>0.5</v>
      </c>
      <c r="AO77" s="825">
        <v>0.6</v>
      </c>
      <c r="AP77" s="825">
        <v>0.6</v>
      </c>
      <c r="AQ77" s="825">
        <v>0.6</v>
      </c>
      <c r="AR77" s="825">
        <v>0.6</v>
      </c>
      <c r="AT77" s="580"/>
      <c r="AU77" s="564" t="s">
        <v>1910</v>
      </c>
      <c r="AX77" s="818" t="s">
        <v>19</v>
      </c>
      <c r="AY77" s="818" t="s">
        <v>19</v>
      </c>
      <c r="AZ77" s="818" t="s">
        <v>19</v>
      </c>
      <c r="BA77" s="818" t="s">
        <v>19</v>
      </c>
      <c r="BB77" s="818" t="s">
        <v>19</v>
      </c>
      <c r="BC77" s="818" t="s">
        <v>19</v>
      </c>
    </row>
    <row r="78" spans="1:55" ht="11.1" customHeight="1">
      <c r="B78" s="518"/>
      <c r="C78" s="550" t="s">
        <v>1799</v>
      </c>
      <c r="E78" s="525"/>
      <c r="F78" s="818">
        <v>1177.0999999999999</v>
      </c>
      <c r="G78" s="818">
        <v>400.1</v>
      </c>
      <c r="H78" s="818">
        <v>367.5</v>
      </c>
      <c r="I78" s="818">
        <v>220.3</v>
      </c>
      <c r="J78" s="818">
        <v>123.5</v>
      </c>
      <c r="K78" s="818">
        <v>65.599999999999994</v>
      </c>
      <c r="M78" s="535"/>
      <c r="N78" s="488" t="s">
        <v>1748</v>
      </c>
      <c r="O78" s="538"/>
      <c r="P78" s="556"/>
      <c r="Q78" s="814">
        <v>18.3</v>
      </c>
      <c r="R78" s="815">
        <v>2</v>
      </c>
      <c r="S78" s="815">
        <v>3.8</v>
      </c>
      <c r="T78" s="815">
        <v>4.4000000000000004</v>
      </c>
      <c r="U78" s="815">
        <v>4.3</v>
      </c>
      <c r="V78" s="814">
        <v>3.9</v>
      </c>
      <c r="W78" s="487"/>
      <c r="X78" s="518"/>
      <c r="Y78" s="543" t="s">
        <v>1795</v>
      </c>
      <c r="Z78" s="584"/>
      <c r="AB78" s="853">
        <v>176.7</v>
      </c>
      <c r="AC78" s="853">
        <v>40.1</v>
      </c>
      <c r="AD78" s="853">
        <v>43.9</v>
      </c>
      <c r="AE78" s="825">
        <v>46.4</v>
      </c>
      <c r="AF78" s="826">
        <v>27</v>
      </c>
      <c r="AG78" s="826">
        <v>19.399999999999999</v>
      </c>
      <c r="AH78" s="611"/>
      <c r="AI78" s="518"/>
      <c r="AJ78" s="488" t="s">
        <v>1907</v>
      </c>
      <c r="AK78" s="470"/>
      <c r="AM78" s="825">
        <v>0.5</v>
      </c>
      <c r="AN78" s="825">
        <v>0.1</v>
      </c>
      <c r="AO78" s="825">
        <v>0.1</v>
      </c>
      <c r="AP78" s="825">
        <v>0.1</v>
      </c>
      <c r="AQ78" s="825">
        <v>0.1</v>
      </c>
      <c r="AR78" s="819">
        <v>0.1</v>
      </c>
      <c r="AT78" s="580"/>
      <c r="AU78" s="488" t="s">
        <v>1908</v>
      </c>
      <c r="AX78" s="818">
        <v>0.5</v>
      </c>
      <c r="AY78" s="818" t="s">
        <v>19</v>
      </c>
      <c r="AZ78" s="818">
        <v>0</v>
      </c>
      <c r="BA78" s="818">
        <v>0</v>
      </c>
      <c r="BB78" s="818">
        <v>0.2</v>
      </c>
      <c r="BC78" s="818">
        <v>0.3</v>
      </c>
    </row>
    <row r="79" spans="1:55" ht="11.1" customHeight="1">
      <c r="B79" s="518"/>
      <c r="C79" s="550" t="s">
        <v>1796</v>
      </c>
      <c r="E79" s="525"/>
      <c r="F79" s="818">
        <v>2628.1</v>
      </c>
      <c r="G79" s="818">
        <v>903.1</v>
      </c>
      <c r="H79" s="818">
        <v>812.5</v>
      </c>
      <c r="I79" s="818">
        <v>487.3</v>
      </c>
      <c r="J79" s="818">
        <v>278.39999999999998</v>
      </c>
      <c r="K79" s="818">
        <v>146.80000000000001</v>
      </c>
      <c r="M79" s="535"/>
      <c r="N79" s="488" t="s">
        <v>1746</v>
      </c>
      <c r="O79" s="454"/>
      <c r="P79" s="538"/>
      <c r="Q79" s="814">
        <v>37.700000000000003</v>
      </c>
      <c r="R79" s="815">
        <v>5.2</v>
      </c>
      <c r="S79" s="815">
        <v>8.8000000000000007</v>
      </c>
      <c r="T79" s="815">
        <v>9.5</v>
      </c>
      <c r="U79" s="815">
        <v>8</v>
      </c>
      <c r="V79" s="814">
        <v>6.3</v>
      </c>
      <c r="W79" s="487"/>
      <c r="X79" s="518"/>
      <c r="Y79" s="488" t="s">
        <v>1823</v>
      </c>
      <c r="Z79" s="584"/>
      <c r="AB79" s="853">
        <v>4.5999999999999996</v>
      </c>
      <c r="AC79" s="853">
        <v>0.8</v>
      </c>
      <c r="AD79" s="853">
        <v>0.6</v>
      </c>
      <c r="AE79" s="825">
        <v>1.2</v>
      </c>
      <c r="AF79" s="826">
        <v>0.8</v>
      </c>
      <c r="AG79" s="826">
        <v>1.1000000000000001</v>
      </c>
      <c r="AH79" s="611"/>
      <c r="AI79" s="518"/>
      <c r="AJ79" s="550" t="s">
        <v>1906</v>
      </c>
      <c r="AK79" s="544"/>
      <c r="AL79" s="560"/>
      <c r="AM79" s="825">
        <v>1.2</v>
      </c>
      <c r="AN79" s="825">
        <v>0.2</v>
      </c>
      <c r="AO79" s="825">
        <v>0.3</v>
      </c>
      <c r="AP79" s="825">
        <v>0.2</v>
      </c>
      <c r="AQ79" s="825">
        <v>0.3</v>
      </c>
      <c r="AR79" s="819">
        <v>0.2</v>
      </c>
      <c r="AT79" s="580"/>
      <c r="AU79" s="564" t="s">
        <v>1807</v>
      </c>
      <c r="AX79" s="818">
        <v>3.3</v>
      </c>
      <c r="AY79" s="818" t="s">
        <v>19</v>
      </c>
      <c r="AZ79" s="818" t="s">
        <v>19</v>
      </c>
      <c r="BA79" s="818">
        <v>0.1</v>
      </c>
      <c r="BB79" s="818">
        <v>1</v>
      </c>
      <c r="BC79" s="818">
        <v>2.2000000000000002</v>
      </c>
    </row>
    <row r="80" spans="1:55" ht="11.1" customHeight="1">
      <c r="B80" s="518"/>
      <c r="C80" s="488" t="s">
        <v>1771</v>
      </c>
      <c r="D80" s="454"/>
      <c r="E80" s="538"/>
      <c r="F80" s="818">
        <v>902.9</v>
      </c>
      <c r="G80" s="818">
        <v>325.10000000000002</v>
      </c>
      <c r="H80" s="818">
        <v>277.10000000000002</v>
      </c>
      <c r="I80" s="818">
        <v>157.80000000000001</v>
      </c>
      <c r="J80" s="818">
        <v>92.8</v>
      </c>
      <c r="K80" s="818">
        <v>50.1</v>
      </c>
      <c r="M80" s="535"/>
      <c r="N80" s="488" t="s">
        <v>1744</v>
      </c>
      <c r="O80" s="454"/>
      <c r="P80" s="538"/>
      <c r="Q80" s="814">
        <v>5.9</v>
      </c>
      <c r="R80" s="815">
        <v>0.9</v>
      </c>
      <c r="S80" s="815">
        <v>1.5</v>
      </c>
      <c r="T80" s="815">
        <v>1.4</v>
      </c>
      <c r="U80" s="815">
        <v>1.2</v>
      </c>
      <c r="V80" s="814">
        <v>0.9</v>
      </c>
      <c r="W80" s="487"/>
      <c r="X80" s="518"/>
      <c r="Y80" s="550" t="s">
        <v>1820</v>
      </c>
      <c r="Z80" s="544"/>
      <c r="AA80" s="560"/>
      <c r="AB80" s="853">
        <v>0.1</v>
      </c>
      <c r="AC80" s="853" t="s">
        <v>19</v>
      </c>
      <c r="AD80" s="853">
        <v>0</v>
      </c>
      <c r="AE80" s="825">
        <v>0</v>
      </c>
      <c r="AF80" s="826">
        <v>0</v>
      </c>
      <c r="AG80" s="826">
        <v>0</v>
      </c>
      <c r="AH80" s="611"/>
      <c r="AI80" s="518"/>
      <c r="AJ80" s="543" t="s">
        <v>1905</v>
      </c>
      <c r="AK80" s="470"/>
      <c r="AM80" s="825">
        <v>0.2</v>
      </c>
      <c r="AN80" s="825">
        <v>0</v>
      </c>
      <c r="AO80" s="825">
        <v>0</v>
      </c>
      <c r="AP80" s="825">
        <v>0</v>
      </c>
      <c r="AQ80" s="825">
        <v>0</v>
      </c>
      <c r="AR80" s="819">
        <v>0</v>
      </c>
      <c r="AT80" s="580"/>
      <c r="AU80" s="564" t="s">
        <v>1804</v>
      </c>
      <c r="AX80" s="818">
        <v>0.2</v>
      </c>
      <c r="AY80" s="818">
        <v>0</v>
      </c>
      <c r="AZ80" s="818">
        <v>0</v>
      </c>
      <c r="BA80" s="818">
        <v>0</v>
      </c>
      <c r="BB80" s="818">
        <v>0</v>
      </c>
      <c r="BC80" s="818">
        <v>0</v>
      </c>
    </row>
    <row r="81" spans="2:55" ht="11.1" customHeight="1">
      <c r="B81" s="518"/>
      <c r="C81" s="488" t="s">
        <v>2736</v>
      </c>
      <c r="D81" s="454"/>
      <c r="E81" s="538"/>
      <c r="F81" s="818">
        <v>146.19999999999999</v>
      </c>
      <c r="G81" s="818">
        <v>52.9</v>
      </c>
      <c r="H81" s="818">
        <v>44.9</v>
      </c>
      <c r="I81" s="818">
        <v>25.4</v>
      </c>
      <c r="J81" s="818">
        <v>15.1</v>
      </c>
      <c r="K81" s="818">
        <v>8</v>
      </c>
      <c r="M81" s="535"/>
      <c r="N81" s="488" t="s">
        <v>1742</v>
      </c>
      <c r="O81" s="454"/>
      <c r="P81" s="538"/>
      <c r="Q81" s="815">
        <v>3.6</v>
      </c>
      <c r="R81" s="815">
        <v>0.6</v>
      </c>
      <c r="S81" s="815">
        <v>0.9</v>
      </c>
      <c r="T81" s="815">
        <v>0.9</v>
      </c>
      <c r="U81" s="815">
        <v>0.7</v>
      </c>
      <c r="V81" s="814">
        <v>0.5</v>
      </c>
      <c r="W81" s="487"/>
      <c r="X81" s="518"/>
      <c r="Y81" s="543" t="s">
        <v>1819</v>
      </c>
      <c r="Z81" s="584"/>
      <c r="AB81" s="853">
        <v>3.2</v>
      </c>
      <c r="AC81" s="853">
        <v>0.6</v>
      </c>
      <c r="AD81" s="853">
        <v>0.8</v>
      </c>
      <c r="AE81" s="825">
        <v>0.9</v>
      </c>
      <c r="AF81" s="826">
        <v>0.5</v>
      </c>
      <c r="AG81" s="826">
        <v>0.5</v>
      </c>
      <c r="AH81" s="611"/>
      <c r="AI81" s="518"/>
      <c r="AJ81" s="488" t="s">
        <v>1903</v>
      </c>
      <c r="AK81" s="470"/>
      <c r="AL81" s="556"/>
      <c r="AM81" s="819">
        <v>6.6</v>
      </c>
      <c r="AN81" s="818">
        <v>1.1000000000000001</v>
      </c>
      <c r="AO81" s="818">
        <v>1.5</v>
      </c>
      <c r="AP81" s="818">
        <v>1.4</v>
      </c>
      <c r="AQ81" s="818">
        <v>1.4</v>
      </c>
      <c r="AR81" s="819">
        <v>1.4</v>
      </c>
      <c r="AT81" s="580"/>
      <c r="AU81" s="564" t="s">
        <v>1904</v>
      </c>
      <c r="AX81" s="818" t="s">
        <v>19</v>
      </c>
      <c r="AY81" s="818" t="s">
        <v>19</v>
      </c>
      <c r="AZ81" s="818" t="s">
        <v>19</v>
      </c>
      <c r="BA81" s="818" t="s">
        <v>19</v>
      </c>
      <c r="BB81" s="818" t="s">
        <v>19</v>
      </c>
      <c r="BC81" s="818" t="s">
        <v>19</v>
      </c>
    </row>
    <row r="82" spans="2:55" ht="11.1" customHeight="1">
      <c r="B82" s="518"/>
      <c r="C82" s="488" t="s">
        <v>2735</v>
      </c>
      <c r="D82" s="454"/>
      <c r="E82" s="538"/>
      <c r="F82" s="818">
        <v>87.5</v>
      </c>
      <c r="G82" s="818">
        <v>30.8</v>
      </c>
      <c r="H82" s="818">
        <v>26.4</v>
      </c>
      <c r="I82" s="818">
        <v>15.5</v>
      </c>
      <c r="J82" s="818">
        <v>9.6999999999999993</v>
      </c>
      <c r="K82" s="818">
        <v>5.0999999999999996</v>
      </c>
      <c r="M82" s="535"/>
      <c r="N82" s="488" t="s">
        <v>2734</v>
      </c>
      <c r="O82" s="454"/>
      <c r="P82" s="538"/>
      <c r="Q82" s="814">
        <v>0.3</v>
      </c>
      <c r="R82" s="815">
        <v>0.1</v>
      </c>
      <c r="S82" s="815">
        <v>0.1</v>
      </c>
      <c r="T82" s="815">
        <v>0.1</v>
      </c>
      <c r="U82" s="815">
        <v>0</v>
      </c>
      <c r="V82" s="814">
        <v>0</v>
      </c>
      <c r="W82" s="487"/>
      <c r="X82" s="550"/>
      <c r="Y82" s="543" t="s">
        <v>1810</v>
      </c>
      <c r="Z82" s="563"/>
      <c r="AA82" s="658"/>
      <c r="AB82" s="853">
        <v>29.5</v>
      </c>
      <c r="AC82" s="853">
        <v>3.7</v>
      </c>
      <c r="AD82" s="853">
        <v>5</v>
      </c>
      <c r="AE82" s="825">
        <v>7</v>
      </c>
      <c r="AF82" s="826">
        <v>8.3000000000000007</v>
      </c>
      <c r="AG82" s="826">
        <v>5.5</v>
      </c>
      <c r="AH82" s="611"/>
      <c r="AI82" s="518"/>
      <c r="AJ82" s="488" t="s">
        <v>1900</v>
      </c>
      <c r="AK82" s="470"/>
      <c r="AL82" s="556"/>
      <c r="AM82" s="819">
        <v>0.5</v>
      </c>
      <c r="AN82" s="818">
        <v>0.1</v>
      </c>
      <c r="AO82" s="818">
        <v>0.1</v>
      </c>
      <c r="AP82" s="818">
        <v>0.1</v>
      </c>
      <c r="AQ82" s="818">
        <v>0.1</v>
      </c>
      <c r="AR82" s="819">
        <v>0.1</v>
      </c>
      <c r="AT82" s="550"/>
      <c r="AU82" s="564" t="s">
        <v>1902</v>
      </c>
      <c r="AX82" s="818">
        <v>1.2</v>
      </c>
      <c r="AY82" s="818">
        <v>0</v>
      </c>
      <c r="AZ82" s="818">
        <v>0.1</v>
      </c>
      <c r="BA82" s="818">
        <v>0.2</v>
      </c>
      <c r="BB82" s="818">
        <v>0.4</v>
      </c>
      <c r="BC82" s="818">
        <v>0.5</v>
      </c>
    </row>
    <row r="83" spans="2:55" ht="11.1" customHeight="1">
      <c r="B83" s="518"/>
      <c r="C83" s="488" t="s">
        <v>2734</v>
      </c>
      <c r="D83" s="454"/>
      <c r="E83" s="538"/>
      <c r="F83" s="818">
        <v>6.6</v>
      </c>
      <c r="G83" s="818">
        <v>2.4</v>
      </c>
      <c r="H83" s="818">
        <v>2</v>
      </c>
      <c r="I83" s="818">
        <v>1.2</v>
      </c>
      <c r="J83" s="818">
        <v>0.7</v>
      </c>
      <c r="K83" s="818">
        <v>0.4</v>
      </c>
      <c r="M83" s="535"/>
      <c r="N83" s="555" t="s">
        <v>2733</v>
      </c>
      <c r="O83" s="454"/>
      <c r="P83" s="538"/>
      <c r="Q83" s="812">
        <v>0.5</v>
      </c>
      <c r="R83" s="813">
        <v>0.1</v>
      </c>
      <c r="S83" s="813">
        <v>0.1</v>
      </c>
      <c r="T83" s="813">
        <v>0.1</v>
      </c>
      <c r="U83" s="813">
        <v>0.1</v>
      </c>
      <c r="V83" s="812">
        <v>0.1</v>
      </c>
      <c r="W83" s="487"/>
      <c r="X83" s="550"/>
      <c r="Y83" s="543" t="s">
        <v>1808</v>
      </c>
      <c r="Z83" s="563"/>
      <c r="AA83" s="658"/>
      <c r="AB83" s="853">
        <v>52.4</v>
      </c>
      <c r="AC83" s="853">
        <v>7.3</v>
      </c>
      <c r="AD83" s="853">
        <v>10</v>
      </c>
      <c r="AE83" s="825">
        <v>15.9</v>
      </c>
      <c r="AF83" s="826">
        <v>10.7</v>
      </c>
      <c r="AG83" s="826">
        <v>8.6</v>
      </c>
      <c r="AH83" s="611"/>
      <c r="AI83" s="518"/>
      <c r="AJ83" s="488" t="s">
        <v>1898</v>
      </c>
      <c r="AK83" s="470"/>
      <c r="AL83" s="556"/>
      <c r="AM83" s="818">
        <v>0.3</v>
      </c>
      <c r="AN83" s="818">
        <v>0</v>
      </c>
      <c r="AO83" s="818">
        <v>0.1</v>
      </c>
      <c r="AP83" s="818">
        <v>0.1</v>
      </c>
      <c r="AQ83" s="818">
        <v>0.1</v>
      </c>
      <c r="AR83" s="818">
        <v>0.1</v>
      </c>
      <c r="AT83" s="550"/>
      <c r="AU83" s="564" t="s">
        <v>1800</v>
      </c>
      <c r="AX83" s="818">
        <v>47.1</v>
      </c>
      <c r="AY83" s="818">
        <v>1.1000000000000001</v>
      </c>
      <c r="AZ83" s="818">
        <v>2.2999999999999998</v>
      </c>
      <c r="BA83" s="818">
        <v>5.7</v>
      </c>
      <c r="BB83" s="818">
        <v>16.7</v>
      </c>
      <c r="BC83" s="818">
        <v>21.4</v>
      </c>
    </row>
    <row r="84" spans="2:55" ht="11.1" customHeight="1">
      <c r="B84" s="518"/>
      <c r="C84" s="555" t="s">
        <v>2733</v>
      </c>
      <c r="D84" s="454"/>
      <c r="E84" s="538"/>
      <c r="F84" s="816">
        <v>7.8</v>
      </c>
      <c r="G84" s="816">
        <v>3</v>
      </c>
      <c r="H84" s="816">
        <v>2.2000000000000002</v>
      </c>
      <c r="I84" s="816">
        <v>1.4</v>
      </c>
      <c r="J84" s="816">
        <v>0.8</v>
      </c>
      <c r="K84" s="816">
        <v>0.4</v>
      </c>
      <c r="L84" s="552"/>
      <c r="M84" s="623" t="s">
        <v>245</v>
      </c>
      <c r="N84" s="624"/>
      <c r="O84" s="625"/>
      <c r="P84" s="626"/>
      <c r="Q84" s="824">
        <v>2389.6</v>
      </c>
      <c r="R84" s="824">
        <v>437.2</v>
      </c>
      <c r="S84" s="824">
        <v>523</v>
      </c>
      <c r="T84" s="824">
        <v>493.2</v>
      </c>
      <c r="U84" s="824">
        <v>486.9</v>
      </c>
      <c r="V84" s="824">
        <v>449.3</v>
      </c>
      <c r="W84" s="487"/>
      <c r="X84" s="518"/>
      <c r="Y84" s="550" t="s">
        <v>1803</v>
      </c>
      <c r="Z84" s="574"/>
      <c r="AB84" s="851">
        <v>260.3</v>
      </c>
      <c r="AC84" s="851">
        <v>56.8</v>
      </c>
      <c r="AD84" s="851">
        <v>64.099999999999994</v>
      </c>
      <c r="AE84" s="818">
        <v>69.400000000000006</v>
      </c>
      <c r="AF84" s="819">
        <v>39.299999999999997</v>
      </c>
      <c r="AG84" s="819">
        <v>30.7</v>
      </c>
      <c r="AH84" s="611"/>
      <c r="AI84" s="537"/>
      <c r="AJ84" s="488" t="s">
        <v>1894</v>
      </c>
      <c r="AK84" s="470"/>
      <c r="AL84" s="556"/>
      <c r="AM84" s="818">
        <v>0</v>
      </c>
      <c r="AN84" s="818">
        <v>0</v>
      </c>
      <c r="AO84" s="818">
        <v>0</v>
      </c>
      <c r="AP84" s="818">
        <v>0</v>
      </c>
      <c r="AQ84" s="818">
        <v>0</v>
      </c>
      <c r="AR84" s="818">
        <v>0</v>
      </c>
      <c r="AT84" s="580"/>
      <c r="AU84" s="564" t="s">
        <v>1897</v>
      </c>
      <c r="AV84" s="563"/>
      <c r="AX84" s="818">
        <v>0</v>
      </c>
      <c r="AY84" s="818" t="s">
        <v>19</v>
      </c>
      <c r="AZ84" s="818">
        <v>0</v>
      </c>
      <c r="BA84" s="818">
        <v>0</v>
      </c>
      <c r="BB84" s="818">
        <v>0</v>
      </c>
      <c r="BC84" s="818">
        <v>0</v>
      </c>
    </row>
    <row r="85" spans="2:55" ht="11.1" customHeight="1">
      <c r="B85" s="483" t="s">
        <v>248</v>
      </c>
      <c r="C85" s="619"/>
      <c r="D85" s="619"/>
      <c r="E85" s="620"/>
      <c r="F85" s="824">
        <v>3715.8</v>
      </c>
      <c r="G85" s="824">
        <v>1203.5999999999999</v>
      </c>
      <c r="H85" s="824">
        <v>1229.0999999999999</v>
      </c>
      <c r="I85" s="824">
        <v>703.3</v>
      </c>
      <c r="J85" s="824">
        <v>403</v>
      </c>
      <c r="K85" s="824">
        <v>176.7</v>
      </c>
      <c r="L85" s="552"/>
      <c r="M85" s="564"/>
      <c r="N85" s="1853" t="s">
        <v>797</v>
      </c>
      <c r="O85" s="609" t="s">
        <v>1899</v>
      </c>
      <c r="P85" s="629"/>
      <c r="Q85" s="823">
        <v>26.3</v>
      </c>
      <c r="R85" s="822">
        <v>3.6</v>
      </c>
      <c r="S85" s="822">
        <v>5.3</v>
      </c>
      <c r="T85" s="822">
        <v>5</v>
      </c>
      <c r="U85" s="822">
        <v>5.8</v>
      </c>
      <c r="V85" s="822">
        <v>6.5</v>
      </c>
      <c r="W85" s="487"/>
      <c r="X85" s="518"/>
      <c r="Y85" s="550" t="s">
        <v>1799</v>
      </c>
      <c r="Z85" s="574"/>
      <c r="AB85" s="851">
        <v>54.5</v>
      </c>
      <c r="AC85" s="851">
        <v>11.1</v>
      </c>
      <c r="AD85" s="851">
        <v>13.1</v>
      </c>
      <c r="AE85" s="818">
        <v>14.8</v>
      </c>
      <c r="AF85" s="819">
        <v>8.9</v>
      </c>
      <c r="AG85" s="819">
        <v>6.6</v>
      </c>
      <c r="AH85" s="611"/>
      <c r="AI85" s="537"/>
      <c r="AJ85" s="488" t="s">
        <v>2737</v>
      </c>
      <c r="AK85" s="470"/>
      <c r="AL85" s="556"/>
      <c r="AM85" s="819">
        <v>0.1</v>
      </c>
      <c r="AN85" s="818">
        <v>0</v>
      </c>
      <c r="AO85" s="818">
        <v>0</v>
      </c>
      <c r="AP85" s="818">
        <v>0</v>
      </c>
      <c r="AQ85" s="818">
        <v>0</v>
      </c>
      <c r="AR85" s="818">
        <v>0</v>
      </c>
      <c r="AT85" s="580"/>
      <c r="AU85" s="564" t="s">
        <v>1892</v>
      </c>
      <c r="AV85" s="563"/>
      <c r="AX85" s="818">
        <v>0</v>
      </c>
      <c r="AY85" s="818" t="s">
        <v>19</v>
      </c>
      <c r="AZ85" s="818" t="s">
        <v>19</v>
      </c>
      <c r="BA85" s="818" t="s">
        <v>19</v>
      </c>
      <c r="BB85" s="818">
        <v>0</v>
      </c>
      <c r="BC85" s="818">
        <v>0</v>
      </c>
    </row>
    <row r="86" spans="2:55" ht="11.1" customHeight="1">
      <c r="B86" s="500"/>
      <c r="C86" s="513" t="s">
        <v>1878</v>
      </c>
      <c r="D86" s="540"/>
      <c r="E86" s="557"/>
      <c r="F86" s="823">
        <v>1088.3</v>
      </c>
      <c r="G86" s="822">
        <v>389.4</v>
      </c>
      <c r="H86" s="822">
        <v>364.7</v>
      </c>
      <c r="I86" s="822">
        <v>189.6</v>
      </c>
      <c r="J86" s="822">
        <v>100.4</v>
      </c>
      <c r="K86" s="822">
        <v>44.2</v>
      </c>
      <c r="M86" s="564"/>
      <c r="N86" s="1840"/>
      <c r="O86" s="568" t="s">
        <v>1895</v>
      </c>
      <c r="P86" s="632"/>
      <c r="Q86" s="820">
        <v>20.7</v>
      </c>
      <c r="R86" s="818">
        <v>4.0999999999999996</v>
      </c>
      <c r="S86" s="818">
        <v>4.5999999999999996</v>
      </c>
      <c r="T86" s="818">
        <v>4.5</v>
      </c>
      <c r="U86" s="818">
        <v>4.3</v>
      </c>
      <c r="V86" s="818">
        <v>3.2</v>
      </c>
      <c r="W86" s="487"/>
      <c r="X86" s="518"/>
      <c r="Y86" s="488" t="s">
        <v>1796</v>
      </c>
      <c r="Z86" s="538"/>
      <c r="AA86" s="470"/>
      <c r="AB86" s="851">
        <v>124.8</v>
      </c>
      <c r="AC86" s="851">
        <v>25.5</v>
      </c>
      <c r="AD86" s="851">
        <v>31.3</v>
      </c>
      <c r="AE86" s="818">
        <v>33.4</v>
      </c>
      <c r="AF86" s="819">
        <v>19.600000000000001</v>
      </c>
      <c r="AG86" s="819">
        <v>14.9</v>
      </c>
      <c r="AH86" s="611"/>
      <c r="AI86" s="566"/>
      <c r="AJ86" s="555" t="s">
        <v>1893</v>
      </c>
      <c r="AK86" s="567"/>
      <c r="AL86" s="596"/>
      <c r="AM86" s="817">
        <v>0</v>
      </c>
      <c r="AN86" s="816">
        <v>0</v>
      </c>
      <c r="AO86" s="816">
        <v>0</v>
      </c>
      <c r="AP86" s="816">
        <v>0</v>
      </c>
      <c r="AQ86" s="816">
        <v>0</v>
      </c>
      <c r="AR86" s="816">
        <v>0</v>
      </c>
      <c r="AT86" s="580"/>
      <c r="AU86" s="564" t="s">
        <v>1888</v>
      </c>
      <c r="AX86" s="818">
        <v>0.1</v>
      </c>
      <c r="AY86" s="818">
        <v>0</v>
      </c>
      <c r="AZ86" s="818">
        <v>0</v>
      </c>
      <c r="BA86" s="818">
        <v>0</v>
      </c>
      <c r="BB86" s="818">
        <v>0</v>
      </c>
      <c r="BC86" s="818">
        <v>0</v>
      </c>
    </row>
    <row r="87" spans="2:55" ht="11.1" customHeight="1">
      <c r="B87" s="500"/>
      <c r="C87" s="505" t="s">
        <v>1873</v>
      </c>
      <c r="D87" s="506"/>
      <c r="E87" s="527"/>
      <c r="F87" s="818">
        <v>1098</v>
      </c>
      <c r="G87" s="818">
        <v>333.2</v>
      </c>
      <c r="H87" s="818">
        <v>360.1</v>
      </c>
      <c r="I87" s="818">
        <v>218.8</v>
      </c>
      <c r="J87" s="818">
        <v>131.1</v>
      </c>
      <c r="K87" s="818">
        <v>55</v>
      </c>
      <c r="M87" s="564"/>
      <c r="N87" s="1840"/>
      <c r="O87" s="563" t="s">
        <v>1891</v>
      </c>
      <c r="P87" s="613"/>
      <c r="Q87" s="819">
        <v>301.2</v>
      </c>
      <c r="R87" s="818">
        <v>42.5</v>
      </c>
      <c r="S87" s="818">
        <v>61</v>
      </c>
      <c r="T87" s="818">
        <v>56.7</v>
      </c>
      <c r="U87" s="818">
        <v>63.7</v>
      </c>
      <c r="V87" s="818">
        <v>77.2</v>
      </c>
      <c r="W87" s="487"/>
      <c r="X87" s="535"/>
      <c r="Y87" s="488" t="s">
        <v>1746</v>
      </c>
      <c r="Z87" s="470"/>
      <c r="AA87" s="563"/>
      <c r="AB87" s="851">
        <v>45.6</v>
      </c>
      <c r="AC87" s="851">
        <v>10.8</v>
      </c>
      <c r="AD87" s="851">
        <v>11.3</v>
      </c>
      <c r="AE87" s="818">
        <v>11.4</v>
      </c>
      <c r="AF87" s="819">
        <v>6.8</v>
      </c>
      <c r="AG87" s="819">
        <v>5.3</v>
      </c>
      <c r="AH87" s="611"/>
      <c r="AI87" s="550" t="s">
        <v>1889</v>
      </c>
      <c r="AJ87" s="1176"/>
      <c r="AK87" s="1175"/>
      <c r="AL87" s="1174"/>
      <c r="AM87" s="824">
        <v>15486.1</v>
      </c>
      <c r="AN87" s="824">
        <v>267.10000000000002</v>
      </c>
      <c r="AO87" s="824">
        <v>779.8</v>
      </c>
      <c r="AP87" s="824">
        <v>3681.2</v>
      </c>
      <c r="AQ87" s="824">
        <v>5687.9</v>
      </c>
      <c r="AR87" s="824">
        <v>5070.1000000000004</v>
      </c>
      <c r="AT87" s="580"/>
      <c r="AU87" s="564" t="s">
        <v>1883</v>
      </c>
      <c r="AX87" s="818">
        <v>0.1</v>
      </c>
      <c r="AY87" s="818">
        <v>0</v>
      </c>
      <c r="AZ87" s="818">
        <v>0</v>
      </c>
      <c r="BA87" s="818">
        <v>0</v>
      </c>
      <c r="BB87" s="818">
        <v>0.1</v>
      </c>
      <c r="BC87" s="818">
        <v>0</v>
      </c>
    </row>
    <row r="88" spans="2:55" ht="11.1" customHeight="1">
      <c r="B88" s="518"/>
      <c r="C88" s="505" t="s">
        <v>1869</v>
      </c>
      <c r="D88" s="506"/>
      <c r="E88" s="527"/>
      <c r="F88" s="818">
        <v>187.3</v>
      </c>
      <c r="G88" s="818">
        <v>63.2</v>
      </c>
      <c r="H88" s="818">
        <v>61.5</v>
      </c>
      <c r="I88" s="818">
        <v>33.200000000000003</v>
      </c>
      <c r="J88" s="818">
        <v>20.100000000000001</v>
      </c>
      <c r="K88" s="818">
        <v>9.4</v>
      </c>
      <c r="M88" s="564"/>
      <c r="N88" s="1841"/>
      <c r="O88" s="568" t="s">
        <v>1886</v>
      </c>
      <c r="P88" s="632"/>
      <c r="Q88" s="819">
        <v>511.8</v>
      </c>
      <c r="R88" s="818">
        <v>101.8</v>
      </c>
      <c r="S88" s="818">
        <v>112.6</v>
      </c>
      <c r="T88" s="818">
        <v>109</v>
      </c>
      <c r="U88" s="818">
        <v>105.5</v>
      </c>
      <c r="V88" s="818">
        <v>82.8</v>
      </c>
      <c r="W88" s="487"/>
      <c r="X88" s="535"/>
      <c r="Y88" s="488" t="s">
        <v>1744</v>
      </c>
      <c r="Z88" s="470"/>
      <c r="AA88" s="563"/>
      <c r="AB88" s="853">
        <v>6.8</v>
      </c>
      <c r="AC88" s="853">
        <v>1.7</v>
      </c>
      <c r="AD88" s="853">
        <v>1.6</v>
      </c>
      <c r="AE88" s="825">
        <v>1.7</v>
      </c>
      <c r="AF88" s="826">
        <v>0.9</v>
      </c>
      <c r="AG88" s="826">
        <v>0.8</v>
      </c>
      <c r="AH88" s="611"/>
      <c r="AI88" s="550"/>
      <c r="AJ88" s="608" t="s">
        <v>1884</v>
      </c>
      <c r="AK88" s="627"/>
      <c r="AL88" s="628"/>
      <c r="AM88" s="830">
        <v>9268.2999999999993</v>
      </c>
      <c r="AN88" s="822">
        <v>144.19999999999999</v>
      </c>
      <c r="AO88" s="822">
        <v>418.4</v>
      </c>
      <c r="AP88" s="822">
        <v>2055.8000000000002</v>
      </c>
      <c r="AQ88" s="822">
        <v>3431.7</v>
      </c>
      <c r="AR88" s="827">
        <v>3218.1</v>
      </c>
      <c r="AT88" s="580"/>
      <c r="AU88" s="564" t="s">
        <v>1879</v>
      </c>
      <c r="AX88" s="818">
        <v>0.1</v>
      </c>
      <c r="AY88" s="818">
        <v>0</v>
      </c>
      <c r="AZ88" s="818">
        <v>0</v>
      </c>
      <c r="BA88" s="818">
        <v>0</v>
      </c>
      <c r="BB88" s="818">
        <v>0</v>
      </c>
      <c r="BC88" s="818">
        <v>0</v>
      </c>
    </row>
    <row r="89" spans="2:55" ht="11.1" customHeight="1">
      <c r="B89" s="518"/>
      <c r="C89" s="505" t="s">
        <v>1865</v>
      </c>
      <c r="D89" s="506"/>
      <c r="E89" s="527"/>
      <c r="F89" s="818">
        <v>342.4</v>
      </c>
      <c r="G89" s="818">
        <v>103.2</v>
      </c>
      <c r="H89" s="818">
        <v>112.5</v>
      </c>
      <c r="I89" s="818">
        <v>68.7</v>
      </c>
      <c r="J89" s="818">
        <v>40.700000000000003</v>
      </c>
      <c r="K89" s="818">
        <v>17.3</v>
      </c>
      <c r="M89" s="564"/>
      <c r="N89" s="634" t="s">
        <v>1882</v>
      </c>
      <c r="O89" s="563"/>
      <c r="P89" s="613"/>
      <c r="Q89" s="819">
        <v>107.5</v>
      </c>
      <c r="R89" s="818">
        <v>16.100000000000001</v>
      </c>
      <c r="S89" s="818">
        <v>25.2</v>
      </c>
      <c r="T89" s="818">
        <v>21.7</v>
      </c>
      <c r="U89" s="818">
        <v>20.8</v>
      </c>
      <c r="V89" s="818">
        <v>23.8</v>
      </c>
      <c r="W89" s="487"/>
      <c r="X89" s="535"/>
      <c r="Y89" s="488" t="s">
        <v>1742</v>
      </c>
      <c r="Z89" s="470"/>
      <c r="AA89" s="563"/>
      <c r="AB89" s="853">
        <v>3.9</v>
      </c>
      <c r="AC89" s="853">
        <v>1</v>
      </c>
      <c r="AD89" s="853">
        <v>1</v>
      </c>
      <c r="AE89" s="825">
        <v>0.9</v>
      </c>
      <c r="AF89" s="826">
        <v>0.6</v>
      </c>
      <c r="AG89" s="826">
        <v>0.4</v>
      </c>
      <c r="AH89" s="611"/>
      <c r="AI89" s="550"/>
      <c r="AJ89" s="610" t="s">
        <v>1880</v>
      </c>
      <c r="AK89" s="630"/>
      <c r="AL89" s="631"/>
      <c r="AM89" s="819">
        <v>188</v>
      </c>
      <c r="AN89" s="818">
        <v>2.4</v>
      </c>
      <c r="AO89" s="818">
        <v>7.2</v>
      </c>
      <c r="AP89" s="818">
        <v>41.1</v>
      </c>
      <c r="AQ89" s="818">
        <v>70.3</v>
      </c>
      <c r="AR89" s="825">
        <v>66.900000000000006</v>
      </c>
      <c r="AT89" s="580"/>
      <c r="AU89" s="564" t="s">
        <v>1874</v>
      </c>
      <c r="AX89" s="818">
        <v>0</v>
      </c>
      <c r="AY89" s="818" t="s">
        <v>19</v>
      </c>
      <c r="AZ89" s="818" t="s">
        <v>19</v>
      </c>
      <c r="BA89" s="818">
        <v>0</v>
      </c>
      <c r="BB89" s="818">
        <v>0</v>
      </c>
      <c r="BC89" s="818">
        <v>0</v>
      </c>
    </row>
    <row r="90" spans="2:55" ht="11.1" customHeight="1">
      <c r="B90" s="518"/>
      <c r="C90" s="505" t="s">
        <v>1861</v>
      </c>
      <c r="D90" s="506"/>
      <c r="E90" s="527"/>
      <c r="F90" s="819">
        <v>260.7</v>
      </c>
      <c r="G90" s="818">
        <v>85.5</v>
      </c>
      <c r="H90" s="818">
        <v>87.1</v>
      </c>
      <c r="I90" s="818">
        <v>48.5</v>
      </c>
      <c r="J90" s="818">
        <v>27.5</v>
      </c>
      <c r="K90" s="818">
        <v>12</v>
      </c>
      <c r="M90" s="564"/>
      <c r="N90" s="635" t="s">
        <v>1877</v>
      </c>
      <c r="O90" s="568"/>
      <c r="P90" s="632"/>
      <c r="Q90" s="819">
        <v>230.2</v>
      </c>
      <c r="R90" s="818">
        <v>42.1</v>
      </c>
      <c r="S90" s="818">
        <v>49.5</v>
      </c>
      <c r="T90" s="818">
        <v>50</v>
      </c>
      <c r="U90" s="818">
        <v>48.5</v>
      </c>
      <c r="V90" s="818">
        <v>40.200000000000003</v>
      </c>
      <c r="W90" s="487"/>
      <c r="X90" s="535"/>
      <c r="Y90" s="488" t="s">
        <v>2734</v>
      </c>
      <c r="Z90" s="470"/>
      <c r="AA90" s="563"/>
      <c r="AB90" s="853">
        <v>0.3</v>
      </c>
      <c r="AC90" s="853">
        <v>0.1</v>
      </c>
      <c r="AD90" s="853">
        <v>0.1</v>
      </c>
      <c r="AE90" s="825">
        <v>0.1</v>
      </c>
      <c r="AF90" s="826">
        <v>0</v>
      </c>
      <c r="AG90" s="826">
        <v>0</v>
      </c>
      <c r="AH90" s="611"/>
      <c r="AI90" s="550"/>
      <c r="AJ90" s="610" t="s">
        <v>1875</v>
      </c>
      <c r="AK90" s="630"/>
      <c r="AL90" s="631"/>
      <c r="AM90" s="847">
        <v>5672.6</v>
      </c>
      <c r="AN90" s="818">
        <v>112.1</v>
      </c>
      <c r="AO90" s="818">
        <v>330.5</v>
      </c>
      <c r="AP90" s="818">
        <v>1499.7</v>
      </c>
      <c r="AQ90" s="818">
        <v>2062.4</v>
      </c>
      <c r="AR90" s="825">
        <v>1668</v>
      </c>
      <c r="AT90" s="580"/>
      <c r="AU90" s="564" t="s">
        <v>1789</v>
      </c>
      <c r="AX90" s="818">
        <v>1328.2</v>
      </c>
      <c r="AY90" s="818">
        <v>13.3</v>
      </c>
      <c r="AZ90" s="818">
        <v>30.9</v>
      </c>
      <c r="BA90" s="818">
        <v>108.2</v>
      </c>
      <c r="BB90" s="818">
        <v>476</v>
      </c>
      <c r="BC90" s="818">
        <v>699.9</v>
      </c>
    </row>
    <row r="91" spans="2:55" ht="11.1" customHeight="1">
      <c r="B91" s="518"/>
      <c r="C91" s="545" t="s">
        <v>1857</v>
      </c>
      <c r="D91" s="558"/>
      <c r="E91" s="559"/>
      <c r="F91" s="819">
        <v>738.6</v>
      </c>
      <c r="G91" s="818">
        <v>229</v>
      </c>
      <c r="H91" s="818">
        <v>243.1</v>
      </c>
      <c r="I91" s="818">
        <v>144.4</v>
      </c>
      <c r="J91" s="818">
        <v>83.1</v>
      </c>
      <c r="K91" s="818">
        <v>38.9</v>
      </c>
      <c r="M91" s="564"/>
      <c r="N91" s="1839" t="s">
        <v>796</v>
      </c>
      <c r="O91" s="625" t="s">
        <v>1872</v>
      </c>
      <c r="P91" s="637"/>
      <c r="Q91" s="819">
        <v>1.9</v>
      </c>
      <c r="R91" s="818">
        <v>0.3</v>
      </c>
      <c r="S91" s="818">
        <v>0.5</v>
      </c>
      <c r="T91" s="818">
        <v>0.3</v>
      </c>
      <c r="U91" s="818">
        <v>0.3</v>
      </c>
      <c r="V91" s="818">
        <v>0.4</v>
      </c>
      <c r="W91" s="487"/>
      <c r="X91" s="535"/>
      <c r="Y91" s="555" t="s">
        <v>2733</v>
      </c>
      <c r="Z91" s="567"/>
      <c r="AA91" s="568"/>
      <c r="AB91" s="853">
        <v>0.2</v>
      </c>
      <c r="AC91" s="853">
        <v>0</v>
      </c>
      <c r="AD91" s="853">
        <v>0</v>
      </c>
      <c r="AE91" s="825">
        <v>0</v>
      </c>
      <c r="AF91" s="826">
        <v>0</v>
      </c>
      <c r="AG91" s="826">
        <v>0</v>
      </c>
      <c r="AH91" s="611"/>
      <c r="AI91" s="550"/>
      <c r="AJ91" s="610" t="s">
        <v>1870</v>
      </c>
      <c r="AK91" s="630"/>
      <c r="AL91" s="631"/>
      <c r="AM91" s="847">
        <v>240.3</v>
      </c>
      <c r="AN91" s="818">
        <v>5.2</v>
      </c>
      <c r="AO91" s="818">
        <v>15.2</v>
      </c>
      <c r="AP91" s="818">
        <v>63.5</v>
      </c>
      <c r="AQ91" s="818">
        <v>86</v>
      </c>
      <c r="AR91" s="825">
        <v>70.5</v>
      </c>
      <c r="AT91" s="550"/>
      <c r="AU91" s="564" t="s">
        <v>1787</v>
      </c>
      <c r="AX91" s="818">
        <v>7.7</v>
      </c>
      <c r="AY91" s="818" t="s">
        <v>19</v>
      </c>
      <c r="AZ91" s="818" t="s">
        <v>19</v>
      </c>
      <c r="BA91" s="818">
        <v>0.1</v>
      </c>
      <c r="BB91" s="818">
        <v>1.9</v>
      </c>
      <c r="BC91" s="818">
        <v>5.6</v>
      </c>
    </row>
    <row r="92" spans="2:55" ht="11.1" customHeight="1">
      <c r="B92" s="518"/>
      <c r="C92" s="543" t="s">
        <v>1854</v>
      </c>
      <c r="D92" s="506"/>
      <c r="E92" s="544"/>
      <c r="F92" s="818">
        <v>113.4</v>
      </c>
      <c r="G92" s="818">
        <v>45.9</v>
      </c>
      <c r="H92" s="818">
        <v>42.7</v>
      </c>
      <c r="I92" s="818">
        <v>15.6</v>
      </c>
      <c r="J92" s="818">
        <v>7</v>
      </c>
      <c r="K92" s="818">
        <v>2.2000000000000002</v>
      </c>
      <c r="M92" s="564"/>
      <c r="N92" s="1840"/>
      <c r="O92" s="563" t="s">
        <v>1868</v>
      </c>
      <c r="P92" s="520"/>
      <c r="Q92" s="819">
        <v>0</v>
      </c>
      <c r="R92" s="818">
        <v>0</v>
      </c>
      <c r="S92" s="818">
        <v>0</v>
      </c>
      <c r="T92" s="818">
        <v>0</v>
      </c>
      <c r="U92" s="818">
        <v>0</v>
      </c>
      <c r="V92" s="818">
        <v>0</v>
      </c>
      <c r="W92" s="487"/>
      <c r="X92" s="479" t="s">
        <v>1951</v>
      </c>
      <c r="Y92" s="480"/>
      <c r="Z92" s="481"/>
      <c r="AA92" s="577"/>
      <c r="AB92" s="856">
        <v>95.1</v>
      </c>
      <c r="AC92" s="856">
        <v>27</v>
      </c>
      <c r="AD92" s="856">
        <v>26.1</v>
      </c>
      <c r="AE92" s="855">
        <v>20.3</v>
      </c>
      <c r="AF92" s="854">
        <v>13.7</v>
      </c>
      <c r="AG92" s="854">
        <v>8</v>
      </c>
      <c r="AH92" s="611"/>
      <c r="AI92" s="550"/>
      <c r="AJ92" s="610" t="s">
        <v>1866</v>
      </c>
      <c r="AK92" s="630"/>
      <c r="AL92" s="631"/>
      <c r="AM92" s="819">
        <v>101.2</v>
      </c>
      <c r="AN92" s="818">
        <v>2.5</v>
      </c>
      <c r="AO92" s="818">
        <v>7.4</v>
      </c>
      <c r="AP92" s="818">
        <v>17.600000000000001</v>
      </c>
      <c r="AQ92" s="818">
        <v>32.9</v>
      </c>
      <c r="AR92" s="825">
        <v>40.700000000000003</v>
      </c>
      <c r="AT92" s="550"/>
      <c r="AU92" s="564" t="s">
        <v>1786</v>
      </c>
      <c r="AV92" s="563"/>
      <c r="AW92" s="542"/>
      <c r="AX92" s="826">
        <v>3.8</v>
      </c>
      <c r="AY92" s="825">
        <v>0</v>
      </c>
      <c r="AZ92" s="825">
        <v>0.1</v>
      </c>
      <c r="BA92" s="825">
        <v>0.3</v>
      </c>
      <c r="BB92" s="825">
        <v>1.2</v>
      </c>
      <c r="BC92" s="825">
        <v>2.1</v>
      </c>
    </row>
    <row r="93" spans="2:55" ht="11.1" customHeight="1">
      <c r="B93" s="518"/>
      <c r="C93" s="488" t="s">
        <v>1779</v>
      </c>
      <c r="D93" s="454"/>
      <c r="E93" s="544"/>
      <c r="F93" s="818">
        <v>1.6</v>
      </c>
      <c r="G93" s="818">
        <v>0.5</v>
      </c>
      <c r="H93" s="818">
        <v>0.5</v>
      </c>
      <c r="I93" s="818">
        <v>0.3</v>
      </c>
      <c r="J93" s="818">
        <v>0.1</v>
      </c>
      <c r="K93" s="818">
        <v>0.1</v>
      </c>
      <c r="M93" s="564"/>
      <c r="N93" s="1840"/>
      <c r="O93" s="563" t="s">
        <v>1864</v>
      </c>
      <c r="P93" s="520"/>
      <c r="Q93" s="819">
        <v>4.0999999999999996</v>
      </c>
      <c r="R93" s="818">
        <v>0.8</v>
      </c>
      <c r="S93" s="818">
        <v>1</v>
      </c>
      <c r="T93" s="818">
        <v>0.9</v>
      </c>
      <c r="U93" s="818">
        <v>0.9</v>
      </c>
      <c r="V93" s="818">
        <v>0.5</v>
      </c>
      <c r="W93" s="487"/>
      <c r="X93" s="500"/>
      <c r="Y93" s="513" t="s">
        <v>1951</v>
      </c>
      <c r="Z93" s="514"/>
      <c r="AA93" s="510"/>
      <c r="AB93" s="832">
        <v>94.7</v>
      </c>
      <c r="AC93" s="853">
        <v>26.9</v>
      </c>
      <c r="AD93" s="853">
        <v>25.9</v>
      </c>
      <c r="AE93" s="825">
        <v>20.2</v>
      </c>
      <c r="AF93" s="826">
        <v>13.7</v>
      </c>
      <c r="AG93" s="826">
        <v>8</v>
      </c>
      <c r="AH93" s="611"/>
      <c r="AI93" s="550"/>
      <c r="AJ93" s="610" t="s">
        <v>1862</v>
      </c>
      <c r="AK93" s="630"/>
      <c r="AL93" s="631"/>
      <c r="AM93" s="819">
        <v>1.8</v>
      </c>
      <c r="AN93" s="818">
        <v>0.1</v>
      </c>
      <c r="AO93" s="818">
        <v>0.1</v>
      </c>
      <c r="AP93" s="818">
        <v>0.2</v>
      </c>
      <c r="AQ93" s="818">
        <v>0.6</v>
      </c>
      <c r="AR93" s="825">
        <v>0.7</v>
      </c>
      <c r="AT93" s="579"/>
      <c r="AU93" s="564" t="s">
        <v>1784</v>
      </c>
      <c r="AV93" s="563"/>
      <c r="AW93" s="542"/>
      <c r="AX93" s="826">
        <v>2.2999999999999998</v>
      </c>
      <c r="AY93" s="825">
        <v>0</v>
      </c>
      <c r="AZ93" s="825">
        <v>0.1</v>
      </c>
      <c r="BA93" s="825">
        <v>0.2</v>
      </c>
      <c r="BB93" s="825">
        <v>0.7</v>
      </c>
      <c r="BC93" s="825">
        <v>1.3</v>
      </c>
    </row>
    <row r="94" spans="2:55" ht="11.1" customHeight="1">
      <c r="B94" s="537"/>
      <c r="C94" s="543" t="s">
        <v>1849</v>
      </c>
      <c r="D94" s="506"/>
      <c r="E94" s="525"/>
      <c r="F94" s="818">
        <v>2580.8000000000002</v>
      </c>
      <c r="G94" s="818">
        <v>736.7</v>
      </c>
      <c r="H94" s="818">
        <v>845.6</v>
      </c>
      <c r="I94" s="818">
        <v>534.9</v>
      </c>
      <c r="J94" s="818">
        <v>320.7</v>
      </c>
      <c r="K94" s="818">
        <v>142.9</v>
      </c>
      <c r="M94" s="564"/>
      <c r="N94" s="1840"/>
      <c r="O94" s="568" t="s">
        <v>1860</v>
      </c>
      <c r="P94" s="640"/>
      <c r="Q94" s="819">
        <v>0</v>
      </c>
      <c r="R94" s="818">
        <v>0</v>
      </c>
      <c r="S94" s="818" t="s">
        <v>19</v>
      </c>
      <c r="T94" s="818" t="s">
        <v>19</v>
      </c>
      <c r="U94" s="818" t="s">
        <v>19</v>
      </c>
      <c r="V94" s="818" t="s">
        <v>19</v>
      </c>
      <c r="W94" s="487"/>
      <c r="X94" s="518"/>
      <c r="Y94" s="545" t="s">
        <v>1949</v>
      </c>
      <c r="Z94" s="546"/>
      <c r="AA94" s="530"/>
      <c r="AB94" s="832">
        <v>0.4</v>
      </c>
      <c r="AC94" s="853">
        <v>0.1</v>
      </c>
      <c r="AD94" s="853">
        <v>0.1</v>
      </c>
      <c r="AE94" s="825">
        <v>0.1</v>
      </c>
      <c r="AF94" s="826">
        <v>0.1</v>
      </c>
      <c r="AG94" s="826">
        <v>0</v>
      </c>
      <c r="AH94" s="611"/>
      <c r="AI94" s="550"/>
      <c r="AJ94" s="610" t="s">
        <v>1858</v>
      </c>
      <c r="AK94" s="630"/>
      <c r="AL94" s="631"/>
      <c r="AM94" s="847">
        <v>13.2</v>
      </c>
      <c r="AN94" s="818">
        <v>0.5</v>
      </c>
      <c r="AO94" s="818">
        <v>1.1000000000000001</v>
      </c>
      <c r="AP94" s="818">
        <v>3.1</v>
      </c>
      <c r="AQ94" s="818">
        <v>3.7</v>
      </c>
      <c r="AR94" s="825">
        <v>4.8</v>
      </c>
      <c r="AT94" s="550"/>
      <c r="AU94" s="564" t="s">
        <v>1782</v>
      </c>
      <c r="AV94" s="563"/>
      <c r="AW94" s="556"/>
      <c r="AX94" s="819">
        <v>22.6</v>
      </c>
      <c r="AY94" s="818">
        <v>0.3</v>
      </c>
      <c r="AZ94" s="818">
        <v>0.6</v>
      </c>
      <c r="BA94" s="818">
        <v>1.9</v>
      </c>
      <c r="BB94" s="818">
        <v>8</v>
      </c>
      <c r="BC94" s="818">
        <v>11.8</v>
      </c>
    </row>
    <row r="95" spans="2:55" ht="11.1" customHeight="1">
      <c r="B95" s="537"/>
      <c r="C95" s="543" t="s">
        <v>1846</v>
      </c>
      <c r="D95" s="506"/>
      <c r="E95" s="506"/>
      <c r="F95" s="818">
        <v>368.4</v>
      </c>
      <c r="G95" s="818">
        <v>121.5</v>
      </c>
      <c r="H95" s="818">
        <v>121.8</v>
      </c>
      <c r="I95" s="818">
        <v>67.2</v>
      </c>
      <c r="J95" s="818">
        <v>39.6</v>
      </c>
      <c r="K95" s="818">
        <v>18.3</v>
      </c>
      <c r="M95" s="564"/>
      <c r="N95" s="1840"/>
      <c r="O95" s="563" t="s">
        <v>1856</v>
      </c>
      <c r="P95" s="520"/>
      <c r="Q95" s="819">
        <v>141.69999999999999</v>
      </c>
      <c r="R95" s="818">
        <v>32.799999999999997</v>
      </c>
      <c r="S95" s="818">
        <v>34.799999999999997</v>
      </c>
      <c r="T95" s="818">
        <v>23.9</v>
      </c>
      <c r="U95" s="818">
        <v>21.7</v>
      </c>
      <c r="V95" s="818">
        <v>28.5</v>
      </c>
      <c r="W95" s="487"/>
      <c r="X95" s="518"/>
      <c r="Y95" s="539" t="s">
        <v>1946</v>
      </c>
      <c r="Z95" s="514"/>
      <c r="AA95" s="516"/>
      <c r="AB95" s="853">
        <v>0.2</v>
      </c>
      <c r="AC95" s="853">
        <v>0.1</v>
      </c>
      <c r="AD95" s="853">
        <v>0.1</v>
      </c>
      <c r="AE95" s="825">
        <v>0.1</v>
      </c>
      <c r="AF95" s="826">
        <v>0</v>
      </c>
      <c r="AG95" s="826">
        <v>0</v>
      </c>
      <c r="AH95" s="611"/>
      <c r="AI95" s="550"/>
      <c r="AJ95" s="616" t="s">
        <v>1855</v>
      </c>
      <c r="AK95" s="638"/>
      <c r="AL95" s="639"/>
      <c r="AM95" s="847">
        <v>0.6</v>
      </c>
      <c r="AN95" s="818" t="s">
        <v>19</v>
      </c>
      <c r="AO95" s="818" t="s">
        <v>19</v>
      </c>
      <c r="AP95" s="818">
        <v>0.1</v>
      </c>
      <c r="AQ95" s="818">
        <v>0.3</v>
      </c>
      <c r="AR95" s="825">
        <v>0.3</v>
      </c>
      <c r="AT95" s="580"/>
      <c r="AU95" s="564" t="s">
        <v>1780</v>
      </c>
      <c r="AV95" s="563"/>
      <c r="AW95" s="556"/>
      <c r="AX95" s="819">
        <v>3.7</v>
      </c>
      <c r="AY95" s="818">
        <v>0</v>
      </c>
      <c r="AZ95" s="818">
        <v>0.1</v>
      </c>
      <c r="BA95" s="818">
        <v>0.3</v>
      </c>
      <c r="BB95" s="818">
        <v>1.3</v>
      </c>
      <c r="BC95" s="818">
        <v>2</v>
      </c>
    </row>
    <row r="96" spans="2:55" ht="11.1" customHeight="1">
      <c r="B96" s="537"/>
      <c r="C96" s="543" t="s">
        <v>1843</v>
      </c>
      <c r="D96" s="506"/>
      <c r="E96" s="506"/>
      <c r="F96" s="818">
        <v>62.8</v>
      </c>
      <c r="G96" s="818">
        <v>21.5</v>
      </c>
      <c r="H96" s="818">
        <v>20.5</v>
      </c>
      <c r="I96" s="818">
        <v>11.4</v>
      </c>
      <c r="J96" s="818">
        <v>6.7</v>
      </c>
      <c r="K96" s="818">
        <v>2.8</v>
      </c>
      <c r="M96" s="564"/>
      <c r="N96" s="1840"/>
      <c r="O96" s="563" t="s">
        <v>1853</v>
      </c>
      <c r="P96" s="520"/>
      <c r="Q96" s="819">
        <v>5.4</v>
      </c>
      <c r="R96" s="818">
        <v>0.9</v>
      </c>
      <c r="S96" s="818">
        <v>1.5</v>
      </c>
      <c r="T96" s="818">
        <v>1</v>
      </c>
      <c r="U96" s="818">
        <v>1</v>
      </c>
      <c r="V96" s="818">
        <v>1</v>
      </c>
      <c r="W96" s="487"/>
      <c r="X96" s="537"/>
      <c r="Y96" s="543" t="s">
        <v>1944</v>
      </c>
      <c r="Z96" s="525"/>
      <c r="AB96" s="853">
        <v>6.7</v>
      </c>
      <c r="AC96" s="853">
        <v>2.2999999999999998</v>
      </c>
      <c r="AD96" s="853">
        <v>1.7</v>
      </c>
      <c r="AE96" s="825">
        <v>1.3</v>
      </c>
      <c r="AF96" s="826">
        <v>1</v>
      </c>
      <c r="AG96" s="826">
        <v>0.4</v>
      </c>
      <c r="AH96" s="611"/>
      <c r="AI96" s="550"/>
      <c r="AJ96" s="488" t="s">
        <v>1852</v>
      </c>
      <c r="AK96" s="470"/>
      <c r="AL96" s="470"/>
      <c r="AM96" s="815">
        <v>7283.1</v>
      </c>
      <c r="AN96" s="818">
        <v>95.9</v>
      </c>
      <c r="AO96" s="818">
        <v>290.39999999999998</v>
      </c>
      <c r="AP96" s="818">
        <v>1509.5</v>
      </c>
      <c r="AQ96" s="818">
        <v>2719.6</v>
      </c>
      <c r="AR96" s="818">
        <v>2667.7</v>
      </c>
      <c r="AT96" s="580"/>
      <c r="AU96" s="564" t="s">
        <v>1778</v>
      </c>
      <c r="AX96" s="818">
        <v>356.1</v>
      </c>
      <c r="AY96" s="818">
        <v>5.7</v>
      </c>
      <c r="AZ96" s="818">
        <v>12.8</v>
      </c>
      <c r="BA96" s="818">
        <v>38.6</v>
      </c>
      <c r="BB96" s="818">
        <v>135.69999999999999</v>
      </c>
      <c r="BC96" s="818">
        <v>163.30000000000001</v>
      </c>
    </row>
    <row r="97" spans="2:55" ht="11.1" customHeight="1">
      <c r="B97" s="537"/>
      <c r="C97" s="543" t="s">
        <v>1840</v>
      </c>
      <c r="D97" s="506"/>
      <c r="E97" s="506"/>
      <c r="F97" s="818">
        <v>162.80000000000001</v>
      </c>
      <c r="G97" s="818">
        <v>44.5</v>
      </c>
      <c r="H97" s="818">
        <v>42.3</v>
      </c>
      <c r="I97" s="818">
        <v>36.700000000000003</v>
      </c>
      <c r="J97" s="818">
        <v>28.3</v>
      </c>
      <c r="K97" s="818">
        <v>11</v>
      </c>
      <c r="M97" s="564"/>
      <c r="N97" s="1840"/>
      <c r="O97" s="563" t="s">
        <v>1851</v>
      </c>
      <c r="P97" s="520"/>
      <c r="Q97" s="819">
        <v>554.9</v>
      </c>
      <c r="R97" s="818">
        <v>112.9</v>
      </c>
      <c r="S97" s="818">
        <v>125.6</v>
      </c>
      <c r="T97" s="818">
        <v>118.5</v>
      </c>
      <c r="U97" s="818">
        <v>112.8</v>
      </c>
      <c r="V97" s="818">
        <v>85.2</v>
      </c>
      <c r="W97" s="487"/>
      <c r="X97" s="518"/>
      <c r="Y97" s="543" t="s">
        <v>1939</v>
      </c>
      <c r="Z97" s="525"/>
      <c r="AB97" s="853">
        <v>37.9</v>
      </c>
      <c r="AC97" s="853">
        <v>5.7</v>
      </c>
      <c r="AD97" s="853">
        <v>8.1999999999999993</v>
      </c>
      <c r="AE97" s="825">
        <v>10.3</v>
      </c>
      <c r="AF97" s="826">
        <v>7.8</v>
      </c>
      <c r="AG97" s="826">
        <v>5.9</v>
      </c>
      <c r="AH97" s="611"/>
      <c r="AI97" s="550"/>
      <c r="AJ97" s="488" t="s">
        <v>1850</v>
      </c>
      <c r="AK97" s="470"/>
      <c r="AL97" s="470"/>
      <c r="AM97" s="815">
        <v>3971.3</v>
      </c>
      <c r="AN97" s="818">
        <v>67.5</v>
      </c>
      <c r="AO97" s="818">
        <v>212</v>
      </c>
      <c r="AP97" s="818">
        <v>951.6</v>
      </c>
      <c r="AQ97" s="818">
        <v>1464.6</v>
      </c>
      <c r="AR97" s="818">
        <v>1275.7</v>
      </c>
      <c r="AT97" s="580"/>
      <c r="AU97" s="564" t="s">
        <v>1768</v>
      </c>
      <c r="AX97" s="818">
        <v>15</v>
      </c>
      <c r="AY97" s="818">
        <v>0.1</v>
      </c>
      <c r="AZ97" s="818">
        <v>0.8</v>
      </c>
      <c r="BA97" s="818">
        <v>2.2000000000000002</v>
      </c>
      <c r="BB97" s="818">
        <v>6</v>
      </c>
      <c r="BC97" s="818">
        <v>5.9</v>
      </c>
    </row>
    <row r="98" spans="2:55" ht="11.1" customHeight="1">
      <c r="B98" s="537"/>
      <c r="C98" s="543" t="s">
        <v>1836</v>
      </c>
      <c r="D98" s="506"/>
      <c r="E98" s="506"/>
      <c r="F98" s="818">
        <v>4</v>
      </c>
      <c r="G98" s="818">
        <v>2</v>
      </c>
      <c r="H98" s="818">
        <v>0.9</v>
      </c>
      <c r="I98" s="818">
        <v>0.6</v>
      </c>
      <c r="J98" s="818">
        <v>0.4</v>
      </c>
      <c r="K98" s="818">
        <v>0.2</v>
      </c>
      <c r="M98" s="564"/>
      <c r="N98" s="1841"/>
      <c r="O98" s="568" t="s">
        <v>1848</v>
      </c>
      <c r="P98" s="640"/>
      <c r="Q98" s="819">
        <v>1</v>
      </c>
      <c r="R98" s="818">
        <v>0.1</v>
      </c>
      <c r="S98" s="818">
        <v>0.2</v>
      </c>
      <c r="T98" s="818">
        <v>0.2</v>
      </c>
      <c r="U98" s="818">
        <v>0.3</v>
      </c>
      <c r="V98" s="818">
        <v>0.3</v>
      </c>
      <c r="W98" s="487"/>
      <c r="X98" s="518"/>
      <c r="Y98" s="543" t="s">
        <v>1934</v>
      </c>
      <c r="Z98" s="525"/>
      <c r="AB98" s="853">
        <v>8.6999999999999993</v>
      </c>
      <c r="AC98" s="853">
        <v>0</v>
      </c>
      <c r="AD98" s="853">
        <v>8.6999999999999993</v>
      </c>
      <c r="AE98" s="825">
        <v>0</v>
      </c>
      <c r="AF98" s="826">
        <v>0</v>
      </c>
      <c r="AG98" s="826">
        <v>0</v>
      </c>
      <c r="AH98" s="611"/>
      <c r="AI98" s="550"/>
      <c r="AJ98" s="488" t="s">
        <v>1847</v>
      </c>
      <c r="AK98" s="470"/>
      <c r="AM98" s="815">
        <v>2650.3</v>
      </c>
      <c r="AN98" s="818">
        <v>37.6</v>
      </c>
      <c r="AO98" s="818">
        <v>108.7</v>
      </c>
      <c r="AP98" s="818">
        <v>572.1</v>
      </c>
      <c r="AQ98" s="818">
        <v>996.5</v>
      </c>
      <c r="AR98" s="818">
        <v>935.4</v>
      </c>
      <c r="AT98" s="647"/>
      <c r="AU98" s="488" t="s">
        <v>1762</v>
      </c>
      <c r="AV98" s="454"/>
      <c r="AW98" s="542"/>
      <c r="AX98" s="818">
        <v>16.3</v>
      </c>
      <c r="AY98" s="818">
        <v>0.1</v>
      </c>
      <c r="AZ98" s="818">
        <v>0.4</v>
      </c>
      <c r="BA98" s="818">
        <v>1.7</v>
      </c>
      <c r="BB98" s="818">
        <v>6</v>
      </c>
      <c r="BC98" s="818">
        <v>8.1</v>
      </c>
    </row>
    <row r="99" spans="2:55" ht="11.1" customHeight="1">
      <c r="B99" s="537"/>
      <c r="C99" s="543" t="s">
        <v>1832</v>
      </c>
      <c r="D99" s="506"/>
      <c r="E99" s="506"/>
      <c r="F99" s="818">
        <v>0.1</v>
      </c>
      <c r="G99" s="818">
        <v>0.1</v>
      </c>
      <c r="H99" s="818">
        <v>0</v>
      </c>
      <c r="I99" s="818">
        <v>0</v>
      </c>
      <c r="J99" s="818">
        <v>0</v>
      </c>
      <c r="K99" s="818">
        <v>0</v>
      </c>
      <c r="M99" s="564"/>
      <c r="N99" s="610" t="s">
        <v>1845</v>
      </c>
      <c r="O99" s="563"/>
      <c r="P99" s="522"/>
      <c r="Q99" s="819">
        <v>2.8</v>
      </c>
      <c r="R99" s="818">
        <v>0.4</v>
      </c>
      <c r="S99" s="818">
        <v>0.6</v>
      </c>
      <c r="T99" s="818">
        <v>0.4</v>
      </c>
      <c r="U99" s="818">
        <v>0.5</v>
      </c>
      <c r="V99" s="818">
        <v>0.8</v>
      </c>
      <c r="W99" s="487"/>
      <c r="X99" s="518"/>
      <c r="Y99" s="543" t="s">
        <v>1929</v>
      </c>
      <c r="Z99" s="525"/>
      <c r="AB99" s="851">
        <v>24.6</v>
      </c>
      <c r="AC99" s="851">
        <v>6.8</v>
      </c>
      <c r="AD99" s="851">
        <v>6.6</v>
      </c>
      <c r="AE99" s="818">
        <v>5.3</v>
      </c>
      <c r="AF99" s="819">
        <v>3.7</v>
      </c>
      <c r="AG99" s="819">
        <v>2.2000000000000002</v>
      </c>
      <c r="AH99" s="611"/>
      <c r="AI99" s="550"/>
      <c r="AJ99" s="488" t="s">
        <v>1844</v>
      </c>
      <c r="AK99" s="470"/>
      <c r="AM99" s="815">
        <v>10959.2</v>
      </c>
      <c r="AN99" s="818">
        <v>192.3</v>
      </c>
      <c r="AO99" s="818">
        <v>568.5</v>
      </c>
      <c r="AP99" s="818">
        <v>2645.9</v>
      </c>
      <c r="AQ99" s="818">
        <v>4005.6</v>
      </c>
      <c r="AR99" s="818">
        <v>3547</v>
      </c>
      <c r="AT99" s="647"/>
      <c r="AU99" s="488" t="s">
        <v>1759</v>
      </c>
      <c r="AV99" s="454"/>
      <c r="AW99" s="542"/>
      <c r="AX99" s="818" t="s">
        <v>19</v>
      </c>
      <c r="AY99" s="818" t="s">
        <v>19</v>
      </c>
      <c r="AZ99" s="818" t="s">
        <v>19</v>
      </c>
      <c r="BA99" s="818" t="s">
        <v>19</v>
      </c>
      <c r="BB99" s="818" t="s">
        <v>19</v>
      </c>
      <c r="BC99" s="818" t="s">
        <v>19</v>
      </c>
    </row>
    <row r="100" spans="2:55" ht="11.1" customHeight="1">
      <c r="B100" s="537"/>
      <c r="C100" s="506" t="s">
        <v>1829</v>
      </c>
      <c r="D100" s="506"/>
      <c r="E100" s="506"/>
      <c r="F100" s="818">
        <v>0.2</v>
      </c>
      <c r="G100" s="818">
        <v>0.1</v>
      </c>
      <c r="H100" s="818">
        <v>0.1</v>
      </c>
      <c r="I100" s="818">
        <v>0</v>
      </c>
      <c r="J100" s="818">
        <v>0</v>
      </c>
      <c r="K100" s="818">
        <v>0</v>
      </c>
      <c r="M100" s="564"/>
      <c r="N100" s="642" t="s">
        <v>1842</v>
      </c>
      <c r="O100" s="568"/>
      <c r="P100" s="643"/>
      <c r="Q100" s="819">
        <v>3.2</v>
      </c>
      <c r="R100" s="818">
        <v>0.4</v>
      </c>
      <c r="S100" s="818">
        <v>0.6</v>
      </c>
      <c r="T100" s="818">
        <v>0.6</v>
      </c>
      <c r="U100" s="818">
        <v>0.8</v>
      </c>
      <c r="V100" s="818">
        <v>0.7</v>
      </c>
      <c r="X100" s="518"/>
      <c r="Y100" s="543" t="s">
        <v>1926</v>
      </c>
      <c r="Z100" s="525"/>
      <c r="AB100" s="851">
        <v>23</v>
      </c>
      <c r="AC100" s="851">
        <v>6.5</v>
      </c>
      <c r="AD100" s="851">
        <v>6.2</v>
      </c>
      <c r="AE100" s="818">
        <v>4.9000000000000004</v>
      </c>
      <c r="AF100" s="819">
        <v>3.4</v>
      </c>
      <c r="AG100" s="819">
        <v>2</v>
      </c>
      <c r="AH100" s="611"/>
      <c r="AI100" s="550"/>
      <c r="AJ100" s="488" t="s">
        <v>1841</v>
      </c>
      <c r="AK100" s="470"/>
      <c r="AM100" s="815">
        <v>1810.2</v>
      </c>
      <c r="AN100" s="818">
        <v>22.7</v>
      </c>
      <c r="AO100" s="818">
        <v>68.8</v>
      </c>
      <c r="AP100" s="818">
        <v>374.5</v>
      </c>
      <c r="AQ100" s="818">
        <v>685.6</v>
      </c>
      <c r="AR100" s="818">
        <v>658.6</v>
      </c>
      <c r="AT100" s="647"/>
      <c r="AU100" s="488" t="s">
        <v>1757</v>
      </c>
      <c r="AV100" s="454"/>
      <c r="AW100" s="454"/>
      <c r="AX100" s="818">
        <v>0</v>
      </c>
      <c r="AY100" s="818" t="s">
        <v>19</v>
      </c>
      <c r="AZ100" s="818" t="s">
        <v>19</v>
      </c>
      <c r="BA100" s="818" t="s">
        <v>19</v>
      </c>
      <c r="BB100" s="818">
        <v>0</v>
      </c>
      <c r="BC100" s="818">
        <v>0</v>
      </c>
    </row>
    <row r="101" spans="2:55" ht="11.1" customHeight="1">
      <c r="B101" s="537"/>
      <c r="C101" s="506" t="s">
        <v>1826</v>
      </c>
      <c r="D101" s="506"/>
      <c r="E101" s="506"/>
      <c r="F101" s="818">
        <v>0.9</v>
      </c>
      <c r="G101" s="818">
        <v>0.3</v>
      </c>
      <c r="H101" s="818">
        <v>0.3</v>
      </c>
      <c r="I101" s="818">
        <v>0.2</v>
      </c>
      <c r="J101" s="818">
        <v>0.1</v>
      </c>
      <c r="K101" s="818">
        <v>0</v>
      </c>
      <c r="M101" s="564"/>
      <c r="N101" s="610" t="s">
        <v>1839</v>
      </c>
      <c r="O101" s="563"/>
      <c r="P101" s="522"/>
      <c r="Q101" s="819">
        <v>113.4</v>
      </c>
      <c r="R101" s="818">
        <v>15.3</v>
      </c>
      <c r="S101" s="818">
        <v>24.4</v>
      </c>
      <c r="T101" s="818">
        <v>21.9</v>
      </c>
      <c r="U101" s="818">
        <v>21.8</v>
      </c>
      <c r="V101" s="818">
        <v>30</v>
      </c>
      <c r="X101" s="518"/>
      <c r="Y101" s="543" t="s">
        <v>1922</v>
      </c>
      <c r="Z101" s="525"/>
      <c r="AB101" s="851">
        <v>6.4</v>
      </c>
      <c r="AC101" s="851">
        <v>1.8</v>
      </c>
      <c r="AD101" s="851">
        <v>1.7</v>
      </c>
      <c r="AE101" s="818">
        <v>1.4</v>
      </c>
      <c r="AF101" s="819">
        <v>0.9</v>
      </c>
      <c r="AG101" s="819">
        <v>0.6</v>
      </c>
      <c r="AH101" s="611"/>
      <c r="AI101" s="550"/>
      <c r="AJ101" s="488" t="s">
        <v>1837</v>
      </c>
      <c r="AK101" s="470"/>
      <c r="AM101" s="815">
        <v>7035.8</v>
      </c>
      <c r="AN101" s="818">
        <v>120.6</v>
      </c>
      <c r="AO101" s="818">
        <v>355.9</v>
      </c>
      <c r="AP101" s="818">
        <v>1658.7</v>
      </c>
      <c r="AQ101" s="818">
        <v>2574.8000000000002</v>
      </c>
      <c r="AR101" s="818">
        <v>2325.9</v>
      </c>
      <c r="AT101" s="647"/>
      <c r="AU101" s="550" t="s">
        <v>1754</v>
      </c>
      <c r="AV101" s="454"/>
      <c r="AW101" s="454"/>
      <c r="AX101" s="818">
        <v>573.29999999999995</v>
      </c>
      <c r="AY101" s="818">
        <v>4.0999999999999996</v>
      </c>
      <c r="AZ101" s="818">
        <v>12.8</v>
      </c>
      <c r="BA101" s="818">
        <v>48.1</v>
      </c>
      <c r="BB101" s="818">
        <v>208.8</v>
      </c>
      <c r="BC101" s="818">
        <v>299.39999999999998</v>
      </c>
    </row>
    <row r="102" spans="2:55" ht="11.1" customHeight="1">
      <c r="B102" s="537"/>
      <c r="C102" s="506" t="s">
        <v>1823</v>
      </c>
      <c r="D102" s="506"/>
      <c r="E102" s="506"/>
      <c r="F102" s="818">
        <v>0.9</v>
      </c>
      <c r="G102" s="818">
        <v>0.3</v>
      </c>
      <c r="H102" s="818">
        <v>0.2</v>
      </c>
      <c r="I102" s="818">
        <v>0.2</v>
      </c>
      <c r="J102" s="818">
        <v>0.1</v>
      </c>
      <c r="K102" s="818">
        <v>0.1</v>
      </c>
      <c r="M102" s="564"/>
      <c r="N102" s="642" t="s">
        <v>1835</v>
      </c>
      <c r="O102" s="568"/>
      <c r="P102" s="643"/>
      <c r="Q102" s="819">
        <v>363.6</v>
      </c>
      <c r="R102" s="818">
        <v>62.8</v>
      </c>
      <c r="S102" s="818">
        <v>75.5</v>
      </c>
      <c r="T102" s="818">
        <v>78.8</v>
      </c>
      <c r="U102" s="818">
        <v>78.3</v>
      </c>
      <c r="V102" s="818">
        <v>68.099999999999994</v>
      </c>
      <c r="X102" s="518"/>
      <c r="Y102" s="543" t="s">
        <v>1919</v>
      </c>
      <c r="Z102" s="525"/>
      <c r="AB102" s="853">
        <v>0</v>
      </c>
      <c r="AC102" s="853">
        <v>0</v>
      </c>
      <c r="AD102" s="853">
        <v>0</v>
      </c>
      <c r="AE102" s="825">
        <v>0</v>
      </c>
      <c r="AF102" s="826">
        <v>0</v>
      </c>
      <c r="AG102" s="826">
        <v>0</v>
      </c>
      <c r="AH102" s="611"/>
      <c r="AI102" s="550"/>
      <c r="AJ102" s="488" t="s">
        <v>1833</v>
      </c>
      <c r="AK102" s="470"/>
      <c r="AM102" s="815">
        <v>1729.6</v>
      </c>
      <c r="AN102" s="818">
        <v>21.8</v>
      </c>
      <c r="AO102" s="818">
        <v>66.599999999999994</v>
      </c>
      <c r="AP102" s="818">
        <v>350.3</v>
      </c>
      <c r="AQ102" s="818">
        <v>652.1</v>
      </c>
      <c r="AR102" s="818">
        <v>638.9</v>
      </c>
      <c r="AT102" s="647"/>
      <c r="AU102" s="550" t="s">
        <v>1752</v>
      </c>
      <c r="AV102" s="525"/>
      <c r="AW102" s="542"/>
      <c r="AX102" s="818">
        <v>206.8</v>
      </c>
      <c r="AY102" s="818">
        <v>2.5</v>
      </c>
      <c r="AZ102" s="818">
        <v>5.6</v>
      </c>
      <c r="BA102" s="818">
        <v>19.100000000000001</v>
      </c>
      <c r="BB102" s="818">
        <v>72</v>
      </c>
      <c r="BC102" s="818">
        <v>107.7</v>
      </c>
    </row>
    <row r="103" spans="2:55" ht="11.1" customHeight="1">
      <c r="B103" s="537"/>
      <c r="C103" s="550" t="s">
        <v>1820</v>
      </c>
      <c r="E103" s="544"/>
      <c r="F103" s="818">
        <v>1.6</v>
      </c>
      <c r="G103" s="818">
        <v>0.4</v>
      </c>
      <c r="H103" s="818">
        <v>0.4</v>
      </c>
      <c r="I103" s="818">
        <v>0.3</v>
      </c>
      <c r="J103" s="818">
        <v>0.2</v>
      </c>
      <c r="K103" s="818">
        <v>0.2</v>
      </c>
      <c r="M103" s="564"/>
      <c r="N103" s="610" t="s">
        <v>1831</v>
      </c>
      <c r="O103" s="563"/>
      <c r="P103" s="651"/>
      <c r="Q103" s="819">
        <v>0</v>
      </c>
      <c r="R103" s="818">
        <v>0</v>
      </c>
      <c r="S103" s="818" t="s">
        <v>19</v>
      </c>
      <c r="T103" s="818" t="s">
        <v>19</v>
      </c>
      <c r="U103" s="818" t="s">
        <v>19</v>
      </c>
      <c r="V103" s="818" t="s">
        <v>19</v>
      </c>
      <c r="X103" s="518"/>
      <c r="Y103" s="543" t="s">
        <v>1915</v>
      </c>
      <c r="Z103" s="525"/>
      <c r="AB103" s="853">
        <v>32.299999999999997</v>
      </c>
      <c r="AC103" s="853">
        <v>8.9</v>
      </c>
      <c r="AD103" s="853">
        <v>8.8000000000000007</v>
      </c>
      <c r="AE103" s="825">
        <v>7.1</v>
      </c>
      <c r="AF103" s="826">
        <v>4.7</v>
      </c>
      <c r="AG103" s="826">
        <v>2.8</v>
      </c>
      <c r="AH103" s="611"/>
      <c r="AI103" s="550"/>
      <c r="AJ103" s="488" t="s">
        <v>1830</v>
      </c>
      <c r="AK103" s="470"/>
      <c r="AM103" s="815">
        <v>6393.9</v>
      </c>
      <c r="AN103" s="818">
        <v>103</v>
      </c>
      <c r="AO103" s="818">
        <v>295.39999999999998</v>
      </c>
      <c r="AP103" s="818">
        <v>1430.4</v>
      </c>
      <c r="AQ103" s="818">
        <v>2354.5</v>
      </c>
      <c r="AR103" s="818">
        <v>2210.6</v>
      </c>
      <c r="AT103" s="647"/>
      <c r="AU103" s="550" t="s">
        <v>1750</v>
      </c>
      <c r="AV103" s="525"/>
      <c r="AW103" s="542"/>
      <c r="AX103" s="818">
        <v>385.5</v>
      </c>
      <c r="AY103" s="818">
        <v>5.3</v>
      </c>
      <c r="AZ103" s="818">
        <v>9.5</v>
      </c>
      <c r="BA103" s="818">
        <v>31.3</v>
      </c>
      <c r="BB103" s="818">
        <v>139.19999999999999</v>
      </c>
      <c r="BC103" s="818">
        <v>200.1</v>
      </c>
    </row>
    <row r="104" spans="2:55" ht="11.1" customHeight="1">
      <c r="B104" s="537"/>
      <c r="C104" s="491" t="s">
        <v>1819</v>
      </c>
      <c r="E104" s="574"/>
      <c r="F104" s="818">
        <v>28.7</v>
      </c>
      <c r="G104" s="818">
        <v>7.2</v>
      </c>
      <c r="H104" s="818">
        <v>8.3000000000000007</v>
      </c>
      <c r="I104" s="818">
        <v>5.8</v>
      </c>
      <c r="J104" s="818">
        <v>4.3</v>
      </c>
      <c r="K104" s="818">
        <v>3.1</v>
      </c>
      <c r="M104" s="564"/>
      <c r="N104" s="610" t="s">
        <v>1828</v>
      </c>
      <c r="O104" s="563"/>
      <c r="P104" s="651"/>
      <c r="Q104" s="819" t="s">
        <v>19</v>
      </c>
      <c r="R104" s="818" t="s">
        <v>19</v>
      </c>
      <c r="S104" s="818" t="s">
        <v>19</v>
      </c>
      <c r="T104" s="818" t="s">
        <v>19</v>
      </c>
      <c r="U104" s="818" t="s">
        <v>19</v>
      </c>
      <c r="V104" s="818" t="s">
        <v>19</v>
      </c>
      <c r="X104" s="518"/>
      <c r="Y104" s="543" t="s">
        <v>1911</v>
      </c>
      <c r="Z104" s="525"/>
      <c r="AB104" s="853">
        <v>80.7</v>
      </c>
      <c r="AC104" s="853">
        <v>23.2</v>
      </c>
      <c r="AD104" s="853">
        <v>22.1</v>
      </c>
      <c r="AE104" s="825">
        <v>17.2</v>
      </c>
      <c r="AF104" s="826">
        <v>11.5</v>
      </c>
      <c r="AG104" s="826">
        <v>6.7</v>
      </c>
      <c r="AH104" s="611"/>
      <c r="AI104" s="550"/>
      <c r="AJ104" s="488" t="s">
        <v>1827</v>
      </c>
      <c r="AK104" s="470"/>
      <c r="AM104" s="815">
        <v>800.7</v>
      </c>
      <c r="AN104" s="818">
        <v>14</v>
      </c>
      <c r="AO104" s="818">
        <v>39.1</v>
      </c>
      <c r="AP104" s="818">
        <v>192.1</v>
      </c>
      <c r="AQ104" s="818">
        <v>297.39999999999998</v>
      </c>
      <c r="AR104" s="818">
        <v>258.10000000000002</v>
      </c>
      <c r="AT104" s="647"/>
      <c r="AU104" s="488" t="s">
        <v>1748</v>
      </c>
      <c r="AV104" s="538"/>
      <c r="AW104" s="556"/>
      <c r="AX104" s="818">
        <v>253.1</v>
      </c>
      <c r="AY104" s="818">
        <v>3.2</v>
      </c>
      <c r="AZ104" s="818">
        <v>7.1</v>
      </c>
      <c r="BA104" s="818">
        <v>18.3</v>
      </c>
      <c r="BB104" s="818">
        <v>85.5</v>
      </c>
      <c r="BC104" s="818">
        <v>139</v>
      </c>
    </row>
    <row r="105" spans="2:55" ht="11.1" customHeight="1">
      <c r="B105" s="518"/>
      <c r="C105" s="550" t="s">
        <v>1816</v>
      </c>
      <c r="E105" s="574"/>
      <c r="F105" s="818">
        <v>25.6</v>
      </c>
      <c r="G105" s="818" t="s">
        <v>19</v>
      </c>
      <c r="H105" s="818" t="s">
        <v>19</v>
      </c>
      <c r="I105" s="818">
        <v>2.2000000000000002</v>
      </c>
      <c r="J105" s="818">
        <v>5.3</v>
      </c>
      <c r="K105" s="818">
        <v>18.100000000000001</v>
      </c>
      <c r="M105" s="564"/>
      <c r="N105" s="610" t="s">
        <v>1825</v>
      </c>
      <c r="O105" s="563"/>
      <c r="P105" s="651"/>
      <c r="Q105" s="819" t="s">
        <v>19</v>
      </c>
      <c r="R105" s="818" t="s">
        <v>19</v>
      </c>
      <c r="S105" s="818" t="s">
        <v>19</v>
      </c>
      <c r="T105" s="818" t="s">
        <v>19</v>
      </c>
      <c r="U105" s="818" t="s">
        <v>19</v>
      </c>
      <c r="V105" s="818" t="s">
        <v>19</v>
      </c>
      <c r="X105" s="518"/>
      <c r="Y105" s="550" t="s">
        <v>1909</v>
      </c>
      <c r="Z105" s="525"/>
      <c r="AB105" s="853">
        <v>26.7</v>
      </c>
      <c r="AC105" s="853">
        <v>7.8</v>
      </c>
      <c r="AD105" s="853">
        <v>7.5</v>
      </c>
      <c r="AE105" s="825">
        <v>5.6</v>
      </c>
      <c r="AF105" s="826">
        <v>3.7</v>
      </c>
      <c r="AG105" s="826">
        <v>2.1</v>
      </c>
      <c r="AH105" s="611"/>
      <c r="AI105" s="550"/>
      <c r="AJ105" s="488" t="s">
        <v>1824</v>
      </c>
      <c r="AK105" s="470"/>
      <c r="AM105" s="815">
        <v>4202.8999999999996</v>
      </c>
      <c r="AN105" s="818">
        <v>86.1</v>
      </c>
      <c r="AO105" s="818">
        <v>255.4</v>
      </c>
      <c r="AP105" s="818">
        <v>1112.3</v>
      </c>
      <c r="AQ105" s="818">
        <v>1521</v>
      </c>
      <c r="AR105" s="818">
        <v>1228.2</v>
      </c>
      <c r="AT105" s="829"/>
      <c r="AU105" s="488" t="s">
        <v>1771</v>
      </c>
      <c r="AV105" s="454"/>
      <c r="AW105" s="538"/>
      <c r="AX105" s="819">
        <v>22</v>
      </c>
      <c r="AY105" s="818">
        <v>0.2</v>
      </c>
      <c r="AZ105" s="818">
        <v>0.6</v>
      </c>
      <c r="BA105" s="818">
        <v>1.9</v>
      </c>
      <c r="BB105" s="818">
        <v>7.9</v>
      </c>
      <c r="BC105" s="819">
        <v>11.4</v>
      </c>
    </row>
    <row r="106" spans="2:55" ht="11.1" customHeight="1">
      <c r="B106" s="518"/>
      <c r="C106" s="550" t="s">
        <v>1813</v>
      </c>
      <c r="E106" s="574"/>
      <c r="F106" s="818">
        <v>1387.8</v>
      </c>
      <c r="G106" s="818">
        <v>366.9</v>
      </c>
      <c r="H106" s="818">
        <v>451.5</v>
      </c>
      <c r="I106" s="818">
        <v>295.39999999999998</v>
      </c>
      <c r="J106" s="818">
        <v>184.6</v>
      </c>
      <c r="K106" s="818">
        <v>89.3</v>
      </c>
      <c r="M106" s="564"/>
      <c r="N106" s="616" t="s">
        <v>1822</v>
      </c>
      <c r="O106" s="653"/>
      <c r="P106" s="654"/>
      <c r="Q106" s="819" t="s">
        <v>19</v>
      </c>
      <c r="R106" s="818" t="s">
        <v>19</v>
      </c>
      <c r="S106" s="818" t="s">
        <v>19</v>
      </c>
      <c r="T106" s="818" t="s">
        <v>19</v>
      </c>
      <c r="U106" s="818" t="s">
        <v>19</v>
      </c>
      <c r="V106" s="818" t="s">
        <v>19</v>
      </c>
      <c r="X106" s="518"/>
      <c r="Y106" s="550" t="s">
        <v>1907</v>
      </c>
      <c r="Z106" s="525"/>
      <c r="AB106" s="853">
        <v>8.3000000000000007</v>
      </c>
      <c r="AC106" s="853">
        <v>2.2999999999999998</v>
      </c>
      <c r="AD106" s="853">
        <v>2.2000000000000002</v>
      </c>
      <c r="AE106" s="825">
        <v>1.8</v>
      </c>
      <c r="AF106" s="826">
        <v>1.2</v>
      </c>
      <c r="AG106" s="826">
        <v>0.7</v>
      </c>
      <c r="AH106" s="611"/>
      <c r="AI106" s="550"/>
      <c r="AJ106" s="561" t="s">
        <v>2740</v>
      </c>
      <c r="AK106" s="646"/>
      <c r="AM106" s="815">
        <v>69</v>
      </c>
      <c r="AN106" s="818">
        <v>1.1000000000000001</v>
      </c>
      <c r="AO106" s="818">
        <v>3.2</v>
      </c>
      <c r="AP106" s="818">
        <v>16.8</v>
      </c>
      <c r="AQ106" s="818">
        <v>24.3</v>
      </c>
      <c r="AR106" s="818">
        <v>23.6</v>
      </c>
      <c r="AT106" s="535"/>
      <c r="AU106" s="488" t="s">
        <v>1744</v>
      </c>
      <c r="AV106" s="470"/>
      <c r="AW106" s="556"/>
      <c r="AX106" s="814">
        <v>6.6</v>
      </c>
      <c r="AY106" s="815">
        <v>0.1</v>
      </c>
      <c r="AZ106" s="815">
        <v>0.2</v>
      </c>
      <c r="BA106" s="815">
        <v>0.6</v>
      </c>
      <c r="BB106" s="815">
        <v>2.2999999999999998</v>
      </c>
      <c r="BC106" s="814">
        <v>3.4</v>
      </c>
    </row>
    <row r="107" spans="2:55" ht="11.1" customHeight="1">
      <c r="B107" s="550"/>
      <c r="C107" s="543" t="s">
        <v>1810</v>
      </c>
      <c r="D107" s="563"/>
      <c r="E107" s="587"/>
      <c r="F107" s="818">
        <v>45.5</v>
      </c>
      <c r="G107" s="818">
        <v>12.9</v>
      </c>
      <c r="H107" s="818">
        <v>11.4</v>
      </c>
      <c r="I107" s="818">
        <v>8.9</v>
      </c>
      <c r="J107" s="818">
        <v>7.9</v>
      </c>
      <c r="K107" s="818">
        <v>4.5999999999999996</v>
      </c>
      <c r="M107" s="657" t="s">
        <v>1818</v>
      </c>
      <c r="N107" s="658"/>
      <c r="O107" s="658"/>
      <c r="P107" s="658"/>
      <c r="Q107" s="824">
        <v>6205.4</v>
      </c>
      <c r="R107" s="824">
        <v>1563</v>
      </c>
      <c r="S107" s="824">
        <v>1372.7</v>
      </c>
      <c r="T107" s="824">
        <v>1207.7</v>
      </c>
      <c r="U107" s="824">
        <v>1224.5</v>
      </c>
      <c r="V107" s="824">
        <v>837.1</v>
      </c>
      <c r="X107" s="518"/>
      <c r="Y107" s="550" t="s">
        <v>1906</v>
      </c>
      <c r="Z107" s="525"/>
      <c r="AB107" s="853">
        <v>21.4</v>
      </c>
      <c r="AC107" s="853">
        <v>6</v>
      </c>
      <c r="AD107" s="853">
        <v>5.8</v>
      </c>
      <c r="AE107" s="825">
        <v>4.5999999999999996</v>
      </c>
      <c r="AF107" s="826">
        <v>3.1</v>
      </c>
      <c r="AG107" s="826">
        <v>1.9</v>
      </c>
      <c r="AH107" s="611"/>
      <c r="AI107" s="550"/>
      <c r="AJ107" s="561" t="s">
        <v>1795</v>
      </c>
      <c r="AK107" s="646"/>
      <c r="AM107" s="815">
        <v>8168.6</v>
      </c>
      <c r="AN107" s="818">
        <v>137</v>
      </c>
      <c r="AO107" s="818">
        <v>399.6</v>
      </c>
      <c r="AP107" s="818">
        <v>1903</v>
      </c>
      <c r="AQ107" s="818">
        <v>3016.1</v>
      </c>
      <c r="AR107" s="818">
        <v>2712.8</v>
      </c>
      <c r="AT107" s="535"/>
      <c r="AU107" s="488" t="s">
        <v>1742</v>
      </c>
      <c r="AV107" s="470"/>
      <c r="AW107" s="556"/>
      <c r="AX107" s="815">
        <v>6.5</v>
      </c>
      <c r="AY107" s="815">
        <v>0.1</v>
      </c>
      <c r="AZ107" s="815">
        <v>0.2</v>
      </c>
      <c r="BA107" s="815">
        <v>0.5</v>
      </c>
      <c r="BB107" s="815">
        <v>2.2999999999999998</v>
      </c>
      <c r="BC107" s="814">
        <v>3.5</v>
      </c>
    </row>
    <row r="108" spans="2:55" ht="11.1" customHeight="1">
      <c r="B108" s="550"/>
      <c r="C108" s="543" t="s">
        <v>1808</v>
      </c>
      <c r="D108" s="563"/>
      <c r="E108" s="587"/>
      <c r="F108" s="818">
        <v>310.2</v>
      </c>
      <c r="G108" s="818">
        <v>96.2</v>
      </c>
      <c r="H108" s="818">
        <v>107.3</v>
      </c>
      <c r="I108" s="818">
        <v>57.9</v>
      </c>
      <c r="J108" s="818">
        <v>32.9</v>
      </c>
      <c r="K108" s="818">
        <v>16</v>
      </c>
      <c r="M108" s="550"/>
      <c r="N108" s="608" t="s">
        <v>1818</v>
      </c>
      <c r="O108" s="609"/>
      <c r="P108" s="629"/>
      <c r="Q108" s="822">
        <v>5370.6</v>
      </c>
      <c r="R108" s="822">
        <v>1410.3</v>
      </c>
      <c r="S108" s="822">
        <v>1169.0999999999999</v>
      </c>
      <c r="T108" s="822">
        <v>999.6</v>
      </c>
      <c r="U108" s="822">
        <v>1053.2</v>
      </c>
      <c r="V108" s="822">
        <v>738</v>
      </c>
      <c r="X108" s="518"/>
      <c r="Y108" s="488" t="s">
        <v>1905</v>
      </c>
      <c r="Z108" s="538"/>
      <c r="AA108" s="563"/>
      <c r="AB108" s="853">
        <v>8.1</v>
      </c>
      <c r="AC108" s="853">
        <v>2.2999999999999998</v>
      </c>
      <c r="AD108" s="853">
        <v>2.2000000000000002</v>
      </c>
      <c r="AE108" s="825">
        <v>1.8</v>
      </c>
      <c r="AF108" s="826">
        <v>1.2</v>
      </c>
      <c r="AG108" s="826">
        <v>0.7</v>
      </c>
      <c r="AI108" s="550"/>
      <c r="AJ108" s="488" t="s">
        <v>1817</v>
      </c>
      <c r="AK108" s="470"/>
      <c r="AL108" s="470"/>
      <c r="AM108" s="815">
        <v>10.6</v>
      </c>
      <c r="AN108" s="818" t="s">
        <v>19</v>
      </c>
      <c r="AO108" s="818">
        <v>0.4</v>
      </c>
      <c r="AP108" s="818">
        <v>1.9</v>
      </c>
      <c r="AQ108" s="818">
        <v>2.8</v>
      </c>
      <c r="AR108" s="818">
        <v>5.5</v>
      </c>
      <c r="AT108" s="535"/>
      <c r="AU108" s="488" t="s">
        <v>2734</v>
      </c>
      <c r="AV108" s="470"/>
      <c r="AW108" s="556"/>
      <c r="AX108" s="814">
        <v>0.6</v>
      </c>
      <c r="AY108" s="815">
        <v>0</v>
      </c>
      <c r="AZ108" s="815">
        <v>0</v>
      </c>
      <c r="BA108" s="815">
        <v>0</v>
      </c>
      <c r="BB108" s="815">
        <v>0.2</v>
      </c>
      <c r="BC108" s="814">
        <v>0.3</v>
      </c>
    </row>
    <row r="109" spans="2:55" ht="11.1" customHeight="1">
      <c r="B109" s="550"/>
      <c r="C109" s="543" t="s">
        <v>1805</v>
      </c>
      <c r="D109" s="563"/>
      <c r="E109" s="587"/>
      <c r="F109" s="818">
        <v>346.6</v>
      </c>
      <c r="G109" s="818">
        <v>107.7</v>
      </c>
      <c r="H109" s="818">
        <v>116.3</v>
      </c>
      <c r="I109" s="818">
        <v>65</v>
      </c>
      <c r="J109" s="818">
        <v>39.799999999999997</v>
      </c>
      <c r="K109" s="818">
        <v>17.8</v>
      </c>
      <c r="M109" s="550"/>
      <c r="N109" s="610" t="s">
        <v>2739</v>
      </c>
      <c r="O109" s="470"/>
      <c r="P109" s="522"/>
      <c r="Q109" s="818">
        <v>821.4</v>
      </c>
      <c r="R109" s="818">
        <v>149.69999999999999</v>
      </c>
      <c r="S109" s="818">
        <v>199.7</v>
      </c>
      <c r="T109" s="818">
        <v>205</v>
      </c>
      <c r="U109" s="818">
        <v>169.1</v>
      </c>
      <c r="V109" s="818">
        <v>97.9</v>
      </c>
      <c r="X109" s="535"/>
      <c r="Y109" s="488" t="s">
        <v>1903</v>
      </c>
      <c r="Z109" s="470"/>
      <c r="AA109" s="563"/>
      <c r="AB109" s="853">
        <v>76.8</v>
      </c>
      <c r="AC109" s="853">
        <v>21.9</v>
      </c>
      <c r="AD109" s="853">
        <v>21.1</v>
      </c>
      <c r="AE109" s="825">
        <v>16.399999999999999</v>
      </c>
      <c r="AF109" s="826">
        <v>11</v>
      </c>
      <c r="AG109" s="826">
        <v>6.4</v>
      </c>
      <c r="AI109" s="550"/>
      <c r="AJ109" s="564" t="s">
        <v>1814</v>
      </c>
      <c r="AK109" s="652"/>
      <c r="AL109" s="560"/>
      <c r="AM109" s="815">
        <v>363.1</v>
      </c>
      <c r="AN109" s="818">
        <v>4.9000000000000004</v>
      </c>
      <c r="AO109" s="818">
        <v>16.600000000000001</v>
      </c>
      <c r="AP109" s="818">
        <v>83.7</v>
      </c>
      <c r="AQ109" s="818">
        <v>130.6</v>
      </c>
      <c r="AR109" s="818">
        <v>127.3</v>
      </c>
      <c r="AT109" s="660"/>
      <c r="AU109" s="555" t="s">
        <v>2733</v>
      </c>
      <c r="AV109" s="567"/>
      <c r="AW109" s="596"/>
      <c r="AX109" s="812">
        <v>1.4</v>
      </c>
      <c r="AY109" s="813">
        <v>0</v>
      </c>
      <c r="AZ109" s="813">
        <v>0</v>
      </c>
      <c r="BA109" s="813">
        <v>0.2</v>
      </c>
      <c r="BB109" s="813">
        <v>0.4</v>
      </c>
      <c r="BC109" s="812">
        <v>0.7</v>
      </c>
    </row>
    <row r="110" spans="2:55" ht="11.1" customHeight="1">
      <c r="B110" s="550"/>
      <c r="C110" s="550" t="s">
        <v>1803</v>
      </c>
      <c r="D110" s="563"/>
      <c r="E110" s="587"/>
      <c r="F110" s="818">
        <v>2599.1999999999998</v>
      </c>
      <c r="G110" s="818">
        <v>824.9</v>
      </c>
      <c r="H110" s="818">
        <v>860.1</v>
      </c>
      <c r="I110" s="818">
        <v>497.8</v>
      </c>
      <c r="J110" s="818">
        <v>288.60000000000002</v>
      </c>
      <c r="K110" s="818">
        <v>127.7</v>
      </c>
      <c r="M110" s="550"/>
      <c r="N110" s="616" t="s">
        <v>1812</v>
      </c>
      <c r="O110" s="529"/>
      <c r="P110" s="530"/>
      <c r="Q110" s="819">
        <v>13.4</v>
      </c>
      <c r="R110" s="818">
        <v>3</v>
      </c>
      <c r="S110" s="818">
        <v>3.9</v>
      </c>
      <c r="T110" s="818">
        <v>3.1</v>
      </c>
      <c r="U110" s="818">
        <v>2.2999999999999998</v>
      </c>
      <c r="V110" s="818">
        <v>1.2</v>
      </c>
      <c r="X110" s="535"/>
      <c r="Y110" s="488" t="s">
        <v>1900</v>
      </c>
      <c r="Z110" s="470"/>
      <c r="AA110" s="563"/>
      <c r="AB110" s="853">
        <v>9.6999999999999993</v>
      </c>
      <c r="AC110" s="853">
        <v>2.8</v>
      </c>
      <c r="AD110" s="853">
        <v>2.7</v>
      </c>
      <c r="AE110" s="825">
        <v>2</v>
      </c>
      <c r="AF110" s="826">
        <v>1.4</v>
      </c>
      <c r="AG110" s="826">
        <v>0.8</v>
      </c>
      <c r="AI110" s="580"/>
      <c r="AJ110" s="564" t="s">
        <v>1811</v>
      </c>
      <c r="AK110" s="652"/>
      <c r="AL110" s="560"/>
      <c r="AM110" s="815">
        <v>4748.3</v>
      </c>
      <c r="AN110" s="818">
        <v>81.900000000000006</v>
      </c>
      <c r="AO110" s="818">
        <v>238.6</v>
      </c>
      <c r="AP110" s="818">
        <v>1111.9000000000001</v>
      </c>
      <c r="AQ110" s="818">
        <v>1726.9</v>
      </c>
      <c r="AR110" s="818">
        <v>1589.1</v>
      </c>
      <c r="AT110" s="662" t="s">
        <v>1474</v>
      </c>
      <c r="AU110" s="563" t="s">
        <v>1475</v>
      </c>
      <c r="AV110" s="563"/>
    </row>
    <row r="111" spans="2:55" ht="11.1" customHeight="1">
      <c r="B111" s="518"/>
      <c r="C111" s="550" t="s">
        <v>1799</v>
      </c>
      <c r="E111" s="574"/>
      <c r="F111" s="818">
        <v>294.3</v>
      </c>
      <c r="G111" s="818">
        <v>94.4</v>
      </c>
      <c r="H111" s="818">
        <v>96</v>
      </c>
      <c r="I111" s="818">
        <v>57.2</v>
      </c>
      <c r="J111" s="818">
        <v>32.700000000000003</v>
      </c>
      <c r="K111" s="818">
        <v>14</v>
      </c>
      <c r="M111" s="550"/>
      <c r="N111" s="648" t="s">
        <v>1795</v>
      </c>
      <c r="O111" s="649"/>
      <c r="P111" s="650"/>
      <c r="Q111" s="819">
        <v>1526.5</v>
      </c>
      <c r="R111" s="818">
        <v>384</v>
      </c>
      <c r="S111" s="818">
        <v>326</v>
      </c>
      <c r="T111" s="818">
        <v>286</v>
      </c>
      <c r="U111" s="818">
        <v>311.39999999999998</v>
      </c>
      <c r="V111" s="818">
        <v>219</v>
      </c>
      <c r="X111" s="535"/>
      <c r="Y111" s="488" t="s">
        <v>1898</v>
      </c>
      <c r="Z111" s="470"/>
      <c r="AA111" s="563"/>
      <c r="AB111" s="851">
        <v>5.0999999999999996</v>
      </c>
      <c r="AC111" s="851">
        <v>1.5</v>
      </c>
      <c r="AD111" s="851">
        <v>1.4</v>
      </c>
      <c r="AE111" s="818">
        <v>1.1000000000000001</v>
      </c>
      <c r="AF111" s="819">
        <v>0.7</v>
      </c>
      <c r="AG111" s="819">
        <v>0.4</v>
      </c>
      <c r="AI111" s="580"/>
      <c r="AJ111" s="564" t="s">
        <v>1809</v>
      </c>
      <c r="AK111" s="652"/>
      <c r="AL111" s="560"/>
      <c r="AM111" s="815">
        <v>81.2</v>
      </c>
      <c r="AN111" s="818">
        <v>1.2</v>
      </c>
      <c r="AO111" s="818">
        <v>3.4</v>
      </c>
      <c r="AP111" s="818">
        <v>18.100000000000001</v>
      </c>
      <c r="AQ111" s="818">
        <v>29.3</v>
      </c>
      <c r="AR111" s="818">
        <v>29.3</v>
      </c>
      <c r="AU111" s="563" t="s">
        <v>1476</v>
      </c>
      <c r="AV111" s="563"/>
    </row>
    <row r="112" spans="2:55" ht="11.1" customHeight="1">
      <c r="B112" s="518"/>
      <c r="C112" s="488" t="s">
        <v>1796</v>
      </c>
      <c r="D112" s="454"/>
      <c r="E112" s="538"/>
      <c r="F112" s="818">
        <v>556.6</v>
      </c>
      <c r="G112" s="818">
        <v>191.7</v>
      </c>
      <c r="H112" s="818">
        <v>183.8</v>
      </c>
      <c r="I112" s="818">
        <v>102.6</v>
      </c>
      <c r="J112" s="818">
        <v>55.2</v>
      </c>
      <c r="K112" s="818">
        <v>23.3</v>
      </c>
      <c r="M112" s="550"/>
      <c r="N112" s="550" t="s">
        <v>1793</v>
      </c>
      <c r="O112" s="563"/>
      <c r="P112" s="556"/>
      <c r="Q112" s="818">
        <v>3829.7</v>
      </c>
      <c r="R112" s="818">
        <v>1004.6</v>
      </c>
      <c r="S112" s="818">
        <v>821.3</v>
      </c>
      <c r="T112" s="818">
        <v>704.5</v>
      </c>
      <c r="U112" s="818">
        <v>752.9</v>
      </c>
      <c r="V112" s="818">
        <v>546.1</v>
      </c>
      <c r="X112" s="535"/>
      <c r="Y112" s="488" t="s">
        <v>1894</v>
      </c>
      <c r="Z112" s="470"/>
      <c r="AA112" s="563"/>
      <c r="AB112" s="851">
        <v>0.4</v>
      </c>
      <c r="AC112" s="851">
        <v>0.1</v>
      </c>
      <c r="AD112" s="851">
        <v>0.1</v>
      </c>
      <c r="AE112" s="818">
        <v>0.1</v>
      </c>
      <c r="AF112" s="819">
        <v>0.1</v>
      </c>
      <c r="AG112" s="819">
        <v>0</v>
      </c>
      <c r="AI112" s="580"/>
      <c r="AJ112" s="561" t="s">
        <v>1807</v>
      </c>
      <c r="AK112" s="646"/>
      <c r="AM112" s="815">
        <v>10.7</v>
      </c>
      <c r="AN112" s="818">
        <v>0.2</v>
      </c>
      <c r="AO112" s="818">
        <v>0.6</v>
      </c>
      <c r="AP112" s="818">
        <v>2.7</v>
      </c>
      <c r="AQ112" s="818">
        <v>4.0999999999999996</v>
      </c>
      <c r="AR112" s="818">
        <v>3.2</v>
      </c>
      <c r="AU112" s="563" t="s">
        <v>2738</v>
      </c>
      <c r="AV112" s="563"/>
    </row>
    <row r="113" spans="2:48" ht="11.1" customHeight="1">
      <c r="B113" s="518"/>
      <c r="C113" s="488" t="s">
        <v>1771</v>
      </c>
      <c r="D113" s="454"/>
      <c r="E113" s="538"/>
      <c r="F113" s="818">
        <v>287.3</v>
      </c>
      <c r="G113" s="818">
        <v>92.2</v>
      </c>
      <c r="H113" s="818">
        <v>94.7</v>
      </c>
      <c r="I113" s="818">
        <v>53.5</v>
      </c>
      <c r="J113" s="818">
        <v>32</v>
      </c>
      <c r="K113" s="818">
        <v>14.9</v>
      </c>
      <c r="M113" s="550"/>
      <c r="N113" s="550" t="s">
        <v>1791</v>
      </c>
      <c r="P113" s="542"/>
      <c r="Q113" s="818">
        <v>144.5</v>
      </c>
      <c r="R113" s="818">
        <v>36.4</v>
      </c>
      <c r="S113" s="818">
        <v>30.7</v>
      </c>
      <c r="T113" s="818">
        <v>27</v>
      </c>
      <c r="U113" s="818">
        <v>29.3</v>
      </c>
      <c r="V113" s="818">
        <v>21.1</v>
      </c>
      <c r="X113" s="535"/>
      <c r="Y113" s="488" t="s">
        <v>2737</v>
      </c>
      <c r="Z113" s="470"/>
      <c r="AA113" s="563"/>
      <c r="AB113" s="851">
        <v>0.6</v>
      </c>
      <c r="AC113" s="851">
        <v>0.2</v>
      </c>
      <c r="AD113" s="851">
        <v>0.2</v>
      </c>
      <c r="AE113" s="818">
        <v>0.1</v>
      </c>
      <c r="AF113" s="819">
        <v>0.1</v>
      </c>
      <c r="AG113" s="819">
        <v>0</v>
      </c>
      <c r="AI113" s="580"/>
      <c r="AJ113" s="564" t="s">
        <v>1804</v>
      </c>
      <c r="AK113" s="563"/>
      <c r="AL113" s="563"/>
      <c r="AM113" s="818">
        <v>124.8</v>
      </c>
      <c r="AN113" s="818">
        <v>1.5</v>
      </c>
      <c r="AO113" s="818">
        <v>4.7</v>
      </c>
      <c r="AP113" s="818">
        <v>26.3</v>
      </c>
      <c r="AQ113" s="818">
        <v>46.8</v>
      </c>
      <c r="AR113" s="818">
        <v>45.4</v>
      </c>
      <c r="AT113" s="491"/>
      <c r="AU113" s="491" t="s">
        <v>1478</v>
      </c>
    </row>
    <row r="114" spans="2:48" ht="11.1" customHeight="1">
      <c r="B114" s="518"/>
      <c r="C114" s="488" t="s">
        <v>2736</v>
      </c>
      <c r="D114" s="454"/>
      <c r="E114" s="538"/>
      <c r="F114" s="818">
        <v>53.9</v>
      </c>
      <c r="G114" s="818">
        <v>17.899999999999999</v>
      </c>
      <c r="H114" s="818">
        <v>17.600000000000001</v>
      </c>
      <c r="I114" s="818">
        <v>9.8000000000000007</v>
      </c>
      <c r="J114" s="818">
        <v>5.9</v>
      </c>
      <c r="K114" s="818">
        <v>2.7</v>
      </c>
      <c r="M114" s="550"/>
      <c r="N114" s="550" t="s">
        <v>1802</v>
      </c>
      <c r="P114" s="542"/>
      <c r="Q114" s="819">
        <v>43.6</v>
      </c>
      <c r="R114" s="818">
        <v>9.9</v>
      </c>
      <c r="S114" s="818">
        <v>10.8</v>
      </c>
      <c r="T114" s="818">
        <v>10.9</v>
      </c>
      <c r="U114" s="818">
        <v>7.7</v>
      </c>
      <c r="V114" s="818">
        <v>4.3</v>
      </c>
      <c r="X114" s="569"/>
      <c r="Y114" s="614" t="s">
        <v>1890</v>
      </c>
      <c r="Z114" s="615"/>
      <c r="AA114" s="547"/>
      <c r="AB114" s="851">
        <v>3</v>
      </c>
      <c r="AC114" s="851">
        <v>0.8</v>
      </c>
      <c r="AD114" s="851">
        <v>0.7</v>
      </c>
      <c r="AE114" s="818">
        <v>0.6</v>
      </c>
      <c r="AF114" s="819">
        <v>0.5</v>
      </c>
      <c r="AG114" s="819">
        <v>0.3</v>
      </c>
      <c r="AI114" s="580"/>
      <c r="AJ114" s="564" t="s">
        <v>1800</v>
      </c>
      <c r="AK114" s="506"/>
      <c r="AL114" s="506"/>
      <c r="AM114" s="818">
        <v>353.8</v>
      </c>
      <c r="AN114" s="818">
        <v>2.2999999999999998</v>
      </c>
      <c r="AO114" s="818">
        <v>6.6</v>
      </c>
      <c r="AP114" s="818">
        <v>96.9</v>
      </c>
      <c r="AQ114" s="818">
        <v>144.1</v>
      </c>
      <c r="AR114" s="818">
        <v>103.9</v>
      </c>
      <c r="AT114" s="491"/>
      <c r="AU114" s="563" t="s">
        <v>1480</v>
      </c>
      <c r="AV114" s="563"/>
    </row>
    <row r="115" spans="2:48" ht="11.1" customHeight="1">
      <c r="B115" s="518"/>
      <c r="C115" s="488" t="s">
        <v>2735</v>
      </c>
      <c r="D115" s="454"/>
      <c r="E115" s="538"/>
      <c r="F115" s="818">
        <v>40.1</v>
      </c>
      <c r="G115" s="818">
        <v>14</v>
      </c>
      <c r="H115" s="818">
        <v>13.1</v>
      </c>
      <c r="I115" s="818">
        <v>7.1</v>
      </c>
      <c r="J115" s="818">
        <v>4.0999999999999996</v>
      </c>
      <c r="K115" s="818">
        <v>1.8</v>
      </c>
      <c r="M115" s="550"/>
      <c r="N115" s="564" t="s">
        <v>1775</v>
      </c>
      <c r="O115" s="563"/>
      <c r="P115" s="573"/>
      <c r="Q115" s="819">
        <v>10</v>
      </c>
      <c r="R115" s="818">
        <v>0.4</v>
      </c>
      <c r="S115" s="818">
        <v>0.6</v>
      </c>
      <c r="T115" s="818">
        <v>1.5</v>
      </c>
      <c r="U115" s="818">
        <v>2.7</v>
      </c>
      <c r="V115" s="819">
        <v>4.7</v>
      </c>
      <c r="X115" s="479" t="s">
        <v>1885</v>
      </c>
      <c r="Y115" s="480"/>
      <c r="Z115" s="481"/>
      <c r="AA115" s="577"/>
      <c r="AB115" s="852">
        <v>5803.8</v>
      </c>
      <c r="AC115" s="852">
        <v>1095</v>
      </c>
      <c r="AD115" s="852">
        <v>1465.4</v>
      </c>
      <c r="AE115" s="824">
        <v>1546.1</v>
      </c>
      <c r="AF115" s="837">
        <v>1008.4</v>
      </c>
      <c r="AG115" s="837">
        <v>688.9</v>
      </c>
      <c r="AI115" s="580"/>
      <c r="AJ115" s="564" t="s">
        <v>1797</v>
      </c>
      <c r="AK115" s="563"/>
      <c r="AL115" s="573"/>
      <c r="AM115" s="818">
        <v>0</v>
      </c>
      <c r="AN115" s="818">
        <v>0</v>
      </c>
      <c r="AO115" s="818" t="s">
        <v>19</v>
      </c>
      <c r="AP115" s="818">
        <v>0</v>
      </c>
      <c r="AQ115" s="818">
        <v>0</v>
      </c>
      <c r="AR115" s="818">
        <v>0</v>
      </c>
      <c r="AT115" s="491"/>
      <c r="AU115" s="563" t="s">
        <v>1481</v>
      </c>
      <c r="AV115" s="563"/>
    </row>
    <row r="116" spans="2:48" ht="11.1" customHeight="1">
      <c r="B116" s="518"/>
      <c r="C116" s="488" t="s">
        <v>2734</v>
      </c>
      <c r="D116" s="454"/>
      <c r="E116" s="538"/>
      <c r="F116" s="818">
        <v>4.3</v>
      </c>
      <c r="G116" s="818">
        <v>1.7</v>
      </c>
      <c r="H116" s="818">
        <v>1.3</v>
      </c>
      <c r="I116" s="818">
        <v>0.7</v>
      </c>
      <c r="J116" s="818">
        <v>0.4</v>
      </c>
      <c r="K116" s="818">
        <v>0.1</v>
      </c>
      <c r="M116" s="550"/>
      <c r="N116" s="564" t="s">
        <v>1773</v>
      </c>
      <c r="O116" s="563"/>
      <c r="P116" s="573"/>
      <c r="Q116" s="819">
        <v>1.1000000000000001</v>
      </c>
      <c r="R116" s="818">
        <v>0.1</v>
      </c>
      <c r="S116" s="818">
        <v>0.1</v>
      </c>
      <c r="T116" s="818">
        <v>0.2</v>
      </c>
      <c r="U116" s="818">
        <v>0.3</v>
      </c>
      <c r="V116" s="819">
        <v>0.5</v>
      </c>
      <c r="X116" s="488"/>
      <c r="Y116" s="501" t="s">
        <v>1881</v>
      </c>
      <c r="Z116" s="502"/>
      <c r="AA116" s="586"/>
      <c r="AB116" s="832">
        <v>1123.8</v>
      </c>
      <c r="AC116" s="853">
        <v>198.1</v>
      </c>
      <c r="AD116" s="853">
        <v>280.5</v>
      </c>
      <c r="AE116" s="825">
        <v>308.8</v>
      </c>
      <c r="AF116" s="826">
        <v>196.9</v>
      </c>
      <c r="AG116" s="826">
        <v>139.5</v>
      </c>
      <c r="AI116" s="580"/>
      <c r="AJ116" s="564" t="s">
        <v>1794</v>
      </c>
      <c r="AK116" s="563"/>
      <c r="AL116" s="573"/>
      <c r="AM116" s="818">
        <v>0</v>
      </c>
      <c r="AN116" s="818" t="s">
        <v>19</v>
      </c>
      <c r="AO116" s="818" t="s">
        <v>19</v>
      </c>
      <c r="AP116" s="818">
        <v>0</v>
      </c>
      <c r="AQ116" s="818" t="s">
        <v>19</v>
      </c>
      <c r="AR116" s="818">
        <v>0</v>
      </c>
      <c r="AU116" s="563" t="s">
        <v>1482</v>
      </c>
    </row>
    <row r="117" spans="2:48" ht="11.1" customHeight="1">
      <c r="B117" s="569"/>
      <c r="C117" s="555" t="s">
        <v>2733</v>
      </c>
      <c r="D117" s="595"/>
      <c r="E117" s="581"/>
      <c r="F117" s="818">
        <v>4.3</v>
      </c>
      <c r="G117" s="818">
        <v>1.5</v>
      </c>
      <c r="H117" s="818">
        <v>1.4</v>
      </c>
      <c r="I117" s="818">
        <v>0.7</v>
      </c>
      <c r="J117" s="818">
        <v>0.4</v>
      </c>
      <c r="K117" s="818">
        <v>0.2</v>
      </c>
      <c r="M117" s="550"/>
      <c r="N117" s="564" t="s">
        <v>1770</v>
      </c>
      <c r="O117" s="563"/>
      <c r="P117" s="573"/>
      <c r="Q117" s="819">
        <v>0.5</v>
      </c>
      <c r="R117" s="818">
        <v>0</v>
      </c>
      <c r="S117" s="818">
        <v>0</v>
      </c>
      <c r="T117" s="818">
        <v>0.1</v>
      </c>
      <c r="U117" s="818">
        <v>0.2</v>
      </c>
      <c r="V117" s="819">
        <v>0.2</v>
      </c>
      <c r="X117" s="488"/>
      <c r="Y117" s="519" t="s">
        <v>1876</v>
      </c>
      <c r="Z117" s="454"/>
      <c r="AA117" s="618"/>
      <c r="AB117" s="832">
        <v>4677.3</v>
      </c>
      <c r="AC117" s="853">
        <v>896.3</v>
      </c>
      <c r="AD117" s="853">
        <v>1184.3</v>
      </c>
      <c r="AE117" s="825">
        <v>1236.3</v>
      </c>
      <c r="AF117" s="826">
        <v>811.2</v>
      </c>
      <c r="AG117" s="826">
        <v>549.29999999999995</v>
      </c>
      <c r="AI117" s="580"/>
      <c r="AJ117" s="564" t="s">
        <v>1269</v>
      </c>
      <c r="AK117" s="525"/>
      <c r="AL117" s="525"/>
      <c r="AM117" s="818">
        <v>0</v>
      </c>
      <c r="AN117" s="818">
        <v>0</v>
      </c>
      <c r="AO117" s="818" t="s">
        <v>19</v>
      </c>
      <c r="AP117" s="818">
        <v>0</v>
      </c>
      <c r="AQ117" s="818">
        <v>0</v>
      </c>
      <c r="AR117" s="818">
        <v>0</v>
      </c>
    </row>
    <row r="118" spans="2:48" ht="11.1" customHeight="1">
      <c r="B118" s="512" t="s">
        <v>1785</v>
      </c>
      <c r="C118" s="489"/>
      <c r="D118" s="489"/>
      <c r="E118" s="489"/>
      <c r="F118" s="824">
        <v>193212.7</v>
      </c>
      <c r="G118" s="824">
        <v>25078.1</v>
      </c>
      <c r="H118" s="824">
        <v>59345.7</v>
      </c>
      <c r="I118" s="824">
        <v>44552.9</v>
      </c>
      <c r="J118" s="824">
        <v>37614.5</v>
      </c>
      <c r="K118" s="824">
        <v>26620.2</v>
      </c>
      <c r="M118" s="550"/>
      <c r="N118" s="564" t="s">
        <v>1762</v>
      </c>
      <c r="O118" s="563"/>
      <c r="P118" s="573"/>
      <c r="Q118" s="819">
        <v>20</v>
      </c>
      <c r="R118" s="818">
        <v>2.8</v>
      </c>
      <c r="S118" s="818">
        <v>3.8</v>
      </c>
      <c r="T118" s="818">
        <v>4.5999999999999996</v>
      </c>
      <c r="U118" s="818">
        <v>5.2</v>
      </c>
      <c r="V118" s="819">
        <v>3.6</v>
      </c>
      <c r="X118" s="488"/>
      <c r="Y118" s="519" t="s">
        <v>1871</v>
      </c>
      <c r="Z118" s="454"/>
      <c r="AA118" s="618"/>
      <c r="AB118" s="832">
        <v>0.6</v>
      </c>
      <c r="AC118" s="853">
        <v>0.1</v>
      </c>
      <c r="AD118" s="853">
        <v>0.1</v>
      </c>
      <c r="AE118" s="825">
        <v>0.3</v>
      </c>
      <c r="AF118" s="826">
        <v>0</v>
      </c>
      <c r="AG118" s="826">
        <v>0</v>
      </c>
      <c r="AI118" s="580"/>
      <c r="AJ118" s="564" t="s">
        <v>1273</v>
      </c>
      <c r="AK118" s="576"/>
      <c r="AL118" s="576"/>
      <c r="AM118" s="818">
        <v>0</v>
      </c>
      <c r="AN118" s="818">
        <v>0</v>
      </c>
      <c r="AO118" s="818">
        <v>0</v>
      </c>
      <c r="AP118" s="818">
        <v>0</v>
      </c>
      <c r="AQ118" s="818">
        <v>0</v>
      </c>
      <c r="AR118" s="818">
        <v>0</v>
      </c>
    </row>
    <row r="119" spans="2:48" ht="11.1" customHeight="1">
      <c r="B119" s="518"/>
      <c r="C119" s="598" t="s">
        <v>1785</v>
      </c>
      <c r="D119" s="655"/>
      <c r="E119" s="656"/>
      <c r="F119" s="823">
        <v>193212.7</v>
      </c>
      <c r="G119" s="822">
        <v>25078.1</v>
      </c>
      <c r="H119" s="822">
        <v>59345.7</v>
      </c>
      <c r="I119" s="822">
        <v>44552.9</v>
      </c>
      <c r="J119" s="822">
        <v>37614.5</v>
      </c>
      <c r="K119" s="822">
        <v>26620.2</v>
      </c>
      <c r="M119" s="550"/>
      <c r="N119" s="564" t="s">
        <v>1759</v>
      </c>
      <c r="O119" s="563"/>
      <c r="P119" s="573"/>
      <c r="Q119" s="819">
        <v>2.2000000000000002</v>
      </c>
      <c r="R119" s="818">
        <v>0.1</v>
      </c>
      <c r="S119" s="818">
        <v>0.4</v>
      </c>
      <c r="T119" s="818">
        <v>0.5</v>
      </c>
      <c r="U119" s="818">
        <v>0.6</v>
      </c>
      <c r="V119" s="819">
        <v>0.7</v>
      </c>
      <c r="X119" s="488"/>
      <c r="Y119" s="528" t="s">
        <v>1867</v>
      </c>
      <c r="Z119" s="531"/>
      <c r="AA119" s="589"/>
      <c r="AB119" s="832">
        <v>2.1</v>
      </c>
      <c r="AC119" s="853">
        <v>0.5</v>
      </c>
      <c r="AD119" s="853">
        <v>0.5</v>
      </c>
      <c r="AE119" s="825">
        <v>0.7</v>
      </c>
      <c r="AF119" s="826">
        <v>0.2</v>
      </c>
      <c r="AG119" s="826">
        <v>0.1</v>
      </c>
      <c r="AI119" s="580"/>
      <c r="AJ119" s="564" t="s">
        <v>1789</v>
      </c>
      <c r="AK119" s="576"/>
      <c r="AL119" s="576"/>
      <c r="AM119" s="815">
        <v>13560.5</v>
      </c>
      <c r="AN119" s="818">
        <v>232.8</v>
      </c>
      <c r="AO119" s="818">
        <v>684.3</v>
      </c>
      <c r="AP119" s="818">
        <v>3229.6</v>
      </c>
      <c r="AQ119" s="818">
        <v>4965.6000000000004</v>
      </c>
      <c r="AR119" s="818">
        <v>4448.2</v>
      </c>
    </row>
    <row r="120" spans="2:48" ht="11.1" customHeight="1">
      <c r="B120" s="537"/>
      <c r="C120" s="539" t="s">
        <v>1783</v>
      </c>
      <c r="D120" s="540"/>
      <c r="E120" s="659"/>
      <c r="F120" s="818">
        <v>0.5</v>
      </c>
      <c r="G120" s="818">
        <v>0.1</v>
      </c>
      <c r="H120" s="818">
        <v>0.1</v>
      </c>
      <c r="I120" s="818">
        <v>0.1</v>
      </c>
      <c r="J120" s="818">
        <v>0.1</v>
      </c>
      <c r="K120" s="818">
        <v>0.1</v>
      </c>
      <c r="M120" s="550"/>
      <c r="N120" s="564" t="s">
        <v>1754</v>
      </c>
      <c r="O120" s="563"/>
      <c r="P120" s="573"/>
      <c r="Q120" s="819">
        <v>1002.4</v>
      </c>
      <c r="R120" s="818">
        <v>273</v>
      </c>
      <c r="S120" s="818">
        <v>221</v>
      </c>
      <c r="T120" s="818">
        <v>187</v>
      </c>
      <c r="U120" s="818">
        <v>186</v>
      </c>
      <c r="V120" s="819">
        <v>135.30000000000001</v>
      </c>
      <c r="X120" s="488"/>
      <c r="Y120" s="488" t="s">
        <v>1863</v>
      </c>
      <c r="Z120" s="454"/>
      <c r="AB120" s="853">
        <v>47.8</v>
      </c>
      <c r="AC120" s="853">
        <v>7.3</v>
      </c>
      <c r="AD120" s="853">
        <v>11.6</v>
      </c>
      <c r="AE120" s="825">
        <v>13.8</v>
      </c>
      <c r="AF120" s="826">
        <v>9.1</v>
      </c>
      <c r="AG120" s="826">
        <v>6</v>
      </c>
      <c r="AI120" s="580"/>
      <c r="AJ120" s="564" t="s">
        <v>1787</v>
      </c>
      <c r="AK120" s="489"/>
      <c r="AL120" s="489"/>
      <c r="AM120" s="815">
        <v>6.4</v>
      </c>
      <c r="AN120" s="818" t="s">
        <v>19</v>
      </c>
      <c r="AO120" s="818">
        <v>0</v>
      </c>
      <c r="AP120" s="818">
        <v>0.1</v>
      </c>
      <c r="AQ120" s="818">
        <v>1.4</v>
      </c>
      <c r="AR120" s="818">
        <v>5</v>
      </c>
    </row>
    <row r="121" spans="2:48" ht="11.1" customHeight="1">
      <c r="B121" s="518"/>
      <c r="C121" s="488" t="s">
        <v>1781</v>
      </c>
      <c r="D121" s="454"/>
      <c r="E121" s="576"/>
      <c r="F121" s="818" t="s">
        <v>19</v>
      </c>
      <c r="G121" s="818" t="s">
        <v>19</v>
      </c>
      <c r="H121" s="818" t="s">
        <v>19</v>
      </c>
      <c r="I121" s="818" t="s">
        <v>19</v>
      </c>
      <c r="J121" s="818" t="s">
        <v>19</v>
      </c>
      <c r="K121" s="818" t="s">
        <v>19</v>
      </c>
      <c r="M121" s="550"/>
      <c r="N121" s="564" t="s">
        <v>1752</v>
      </c>
      <c r="O121" s="563"/>
      <c r="P121" s="573"/>
      <c r="Q121" s="819">
        <v>513.5</v>
      </c>
      <c r="R121" s="818">
        <v>134.5</v>
      </c>
      <c r="S121" s="818">
        <v>112.2</v>
      </c>
      <c r="T121" s="818">
        <v>97.2</v>
      </c>
      <c r="U121" s="818">
        <v>98.8</v>
      </c>
      <c r="V121" s="819">
        <v>70.8</v>
      </c>
      <c r="X121" s="488"/>
      <c r="Y121" s="488" t="s">
        <v>1859</v>
      </c>
      <c r="Z121" s="454"/>
      <c r="AB121" s="853">
        <v>177.9</v>
      </c>
      <c r="AC121" s="853">
        <v>29.9</v>
      </c>
      <c r="AD121" s="853">
        <v>43.1</v>
      </c>
      <c r="AE121" s="825">
        <v>49.7</v>
      </c>
      <c r="AF121" s="826">
        <v>30.8</v>
      </c>
      <c r="AG121" s="826">
        <v>24.4</v>
      </c>
      <c r="AI121" s="579"/>
      <c r="AJ121" s="564" t="s">
        <v>1786</v>
      </c>
      <c r="AK121" s="563"/>
      <c r="AL121" s="542"/>
      <c r="AM121" s="826">
        <v>33.4</v>
      </c>
      <c r="AN121" s="825">
        <v>0.1</v>
      </c>
      <c r="AO121" s="825">
        <v>0.5</v>
      </c>
      <c r="AP121" s="825">
        <v>3.9</v>
      </c>
      <c r="AQ121" s="825">
        <v>10.5</v>
      </c>
      <c r="AR121" s="825">
        <v>18.399999999999999</v>
      </c>
    </row>
    <row r="122" spans="2:48" ht="11.1" customHeight="1">
      <c r="B122" s="569"/>
      <c r="C122" s="555" t="s">
        <v>1779</v>
      </c>
      <c r="D122" s="595"/>
      <c r="E122" s="661"/>
      <c r="F122" s="816">
        <v>0</v>
      </c>
      <c r="G122" s="816">
        <v>0</v>
      </c>
      <c r="H122" s="816" t="s">
        <v>19</v>
      </c>
      <c r="I122" s="816" t="s">
        <v>19</v>
      </c>
      <c r="J122" s="816">
        <v>0</v>
      </c>
      <c r="K122" s="816">
        <v>0</v>
      </c>
      <c r="M122" s="550"/>
      <c r="N122" s="564" t="s">
        <v>1750</v>
      </c>
      <c r="O122" s="563"/>
      <c r="P122" s="573"/>
      <c r="Q122" s="819">
        <v>1253.8</v>
      </c>
      <c r="R122" s="818">
        <v>334.7</v>
      </c>
      <c r="S122" s="818">
        <v>273.60000000000002</v>
      </c>
      <c r="T122" s="818">
        <v>232.1</v>
      </c>
      <c r="U122" s="818">
        <v>248.6</v>
      </c>
      <c r="V122" s="819">
        <v>164.6</v>
      </c>
      <c r="X122" s="488"/>
      <c r="Y122" s="543" t="s">
        <v>1757</v>
      </c>
      <c r="Z122" s="525"/>
      <c r="AB122" s="851">
        <v>0</v>
      </c>
      <c r="AC122" s="851">
        <v>0</v>
      </c>
      <c r="AD122" s="851">
        <v>0</v>
      </c>
      <c r="AE122" s="818" t="s">
        <v>19</v>
      </c>
      <c r="AF122" s="819" t="s">
        <v>19</v>
      </c>
      <c r="AG122" s="819" t="s">
        <v>19</v>
      </c>
      <c r="AI122" s="550"/>
      <c r="AJ122" s="564" t="s">
        <v>1784</v>
      </c>
      <c r="AK122" s="563"/>
      <c r="AL122" s="542"/>
      <c r="AM122" s="826">
        <v>19.899999999999999</v>
      </c>
      <c r="AN122" s="825">
        <v>0.1</v>
      </c>
      <c r="AO122" s="825">
        <v>0.3</v>
      </c>
      <c r="AP122" s="825">
        <v>2.5</v>
      </c>
      <c r="AQ122" s="825">
        <v>6.4</v>
      </c>
      <c r="AR122" s="825">
        <v>10.6</v>
      </c>
    </row>
    <row r="123" spans="2:48" ht="11.1" customHeight="1">
      <c r="B123" s="662" t="s">
        <v>1777</v>
      </c>
      <c r="C123" s="563" t="s">
        <v>1776</v>
      </c>
      <c r="D123" s="563"/>
      <c r="M123" s="550"/>
      <c r="N123" s="564" t="s">
        <v>1748</v>
      </c>
      <c r="O123" s="563"/>
      <c r="P123" s="573"/>
      <c r="Q123" s="819">
        <v>1253.9000000000001</v>
      </c>
      <c r="R123" s="818">
        <v>317.39999999999998</v>
      </c>
      <c r="S123" s="818">
        <v>262.2</v>
      </c>
      <c r="T123" s="818">
        <v>230.4</v>
      </c>
      <c r="U123" s="818">
        <v>251.2</v>
      </c>
      <c r="V123" s="819">
        <v>192.7</v>
      </c>
      <c r="X123" s="488"/>
      <c r="Y123" s="488" t="s">
        <v>1823</v>
      </c>
      <c r="Z123" s="454"/>
      <c r="AB123" s="851">
        <v>23.3</v>
      </c>
      <c r="AC123" s="851">
        <v>5</v>
      </c>
      <c r="AD123" s="851">
        <v>5.0999999999999996</v>
      </c>
      <c r="AE123" s="818">
        <v>6.2</v>
      </c>
      <c r="AF123" s="819">
        <v>2.9</v>
      </c>
      <c r="AG123" s="819">
        <v>4.2</v>
      </c>
      <c r="AI123" s="580"/>
      <c r="AJ123" s="564" t="s">
        <v>1782</v>
      </c>
      <c r="AK123" s="563"/>
      <c r="AL123" s="556"/>
      <c r="AM123" s="819">
        <v>308.3</v>
      </c>
      <c r="AN123" s="818">
        <v>5</v>
      </c>
      <c r="AO123" s="818">
        <v>15</v>
      </c>
      <c r="AP123" s="818">
        <v>72.3</v>
      </c>
      <c r="AQ123" s="818">
        <v>113.5</v>
      </c>
      <c r="AR123" s="818">
        <v>102.6</v>
      </c>
    </row>
    <row r="124" spans="2:48" ht="10.5" customHeight="1">
      <c r="C124" s="563" t="s">
        <v>1774</v>
      </c>
      <c r="D124" s="563"/>
      <c r="M124" s="550"/>
      <c r="N124" s="488" t="s">
        <v>1771</v>
      </c>
      <c r="O124" s="563"/>
      <c r="P124" s="573"/>
      <c r="Q124" s="819">
        <v>171.2</v>
      </c>
      <c r="R124" s="818">
        <v>44.6</v>
      </c>
      <c r="S124" s="818">
        <v>37.4</v>
      </c>
      <c r="T124" s="818">
        <v>32.200000000000003</v>
      </c>
      <c r="U124" s="818">
        <v>33.5</v>
      </c>
      <c r="V124" s="819">
        <v>23.5</v>
      </c>
      <c r="X124" s="550"/>
      <c r="Y124" s="564" t="s">
        <v>1775</v>
      </c>
      <c r="Z124" s="563"/>
      <c r="AA124" s="525"/>
      <c r="AB124" s="851">
        <v>7.3</v>
      </c>
      <c r="AC124" s="851">
        <v>0.2</v>
      </c>
      <c r="AD124" s="851">
        <v>0.5</v>
      </c>
      <c r="AE124" s="818">
        <v>0.9</v>
      </c>
      <c r="AF124" s="819">
        <v>2</v>
      </c>
      <c r="AG124" s="819">
        <v>3.6</v>
      </c>
      <c r="AI124" s="580"/>
      <c r="AJ124" s="564" t="s">
        <v>1780</v>
      </c>
      <c r="AK124" s="563"/>
      <c r="AL124" s="556"/>
      <c r="AM124" s="819">
        <v>32.5</v>
      </c>
      <c r="AN124" s="818">
        <v>0.4</v>
      </c>
      <c r="AO124" s="818">
        <v>1.4</v>
      </c>
      <c r="AP124" s="818">
        <v>6.9</v>
      </c>
      <c r="AQ124" s="818">
        <v>12</v>
      </c>
      <c r="AR124" s="818">
        <v>11.9</v>
      </c>
    </row>
    <row r="125" spans="2:48" ht="10.5" customHeight="1">
      <c r="C125" s="563" t="s">
        <v>1772</v>
      </c>
      <c r="D125" s="563"/>
      <c r="M125" s="535"/>
      <c r="N125" s="488" t="s">
        <v>1744</v>
      </c>
      <c r="O125" s="454"/>
      <c r="P125" s="538"/>
      <c r="Q125" s="814">
        <v>13.1</v>
      </c>
      <c r="R125" s="815">
        <v>3.7</v>
      </c>
      <c r="S125" s="815">
        <v>3</v>
      </c>
      <c r="T125" s="815">
        <v>2.4</v>
      </c>
      <c r="U125" s="815">
        <v>2.4</v>
      </c>
      <c r="V125" s="814">
        <v>1.6</v>
      </c>
      <c r="X125" s="550"/>
      <c r="Y125" s="564" t="s">
        <v>1773</v>
      </c>
      <c r="Z125" s="563"/>
      <c r="AA125" s="525"/>
      <c r="AB125" s="851">
        <v>0.7</v>
      </c>
      <c r="AC125" s="851">
        <v>0</v>
      </c>
      <c r="AD125" s="851">
        <v>0.1</v>
      </c>
      <c r="AE125" s="818">
        <v>0.1</v>
      </c>
      <c r="AF125" s="819">
        <v>0.2</v>
      </c>
      <c r="AG125" s="819">
        <v>0.3</v>
      </c>
      <c r="AI125" s="580"/>
      <c r="AJ125" s="564" t="s">
        <v>1778</v>
      </c>
      <c r="AK125" s="576"/>
      <c r="AL125" s="576"/>
      <c r="AM125" s="815">
        <v>1509.1</v>
      </c>
      <c r="AN125" s="818">
        <v>31.6</v>
      </c>
      <c r="AO125" s="818">
        <v>95.2</v>
      </c>
      <c r="AP125" s="818">
        <v>398.6</v>
      </c>
      <c r="AQ125" s="818">
        <v>589.5</v>
      </c>
      <c r="AR125" s="818">
        <v>394.2</v>
      </c>
    </row>
    <row r="126" spans="2:48" ht="10.5" customHeight="1">
      <c r="B126" s="491"/>
      <c r="C126" s="491" t="s">
        <v>1769</v>
      </c>
      <c r="M126" s="535"/>
      <c r="N126" s="488" t="s">
        <v>1742</v>
      </c>
      <c r="O126" s="454"/>
      <c r="P126" s="538"/>
      <c r="Q126" s="815">
        <v>7.9</v>
      </c>
      <c r="R126" s="815">
        <v>2.1</v>
      </c>
      <c r="S126" s="815">
        <v>1.7</v>
      </c>
      <c r="T126" s="815">
        <v>1.5</v>
      </c>
      <c r="U126" s="815">
        <v>1.5</v>
      </c>
      <c r="V126" s="814">
        <v>1.1000000000000001</v>
      </c>
      <c r="X126" s="550"/>
      <c r="Y126" s="564" t="s">
        <v>1770</v>
      </c>
      <c r="Z126" s="563"/>
      <c r="AA126" s="525"/>
      <c r="AB126" s="851">
        <v>0.4</v>
      </c>
      <c r="AC126" s="851">
        <v>0</v>
      </c>
      <c r="AD126" s="851">
        <v>0</v>
      </c>
      <c r="AE126" s="818">
        <v>0.1</v>
      </c>
      <c r="AF126" s="819">
        <v>0.1</v>
      </c>
      <c r="AG126" s="819">
        <v>0.2</v>
      </c>
      <c r="AI126" s="550"/>
      <c r="AJ126" s="564" t="s">
        <v>1775</v>
      </c>
      <c r="AK126" s="563"/>
      <c r="AL126" s="573"/>
      <c r="AM126" s="819">
        <v>43.3</v>
      </c>
      <c r="AN126" s="818">
        <v>0.2</v>
      </c>
      <c r="AO126" s="818">
        <v>0.5</v>
      </c>
      <c r="AP126" s="818">
        <v>4.0999999999999996</v>
      </c>
      <c r="AQ126" s="818">
        <v>14.1</v>
      </c>
      <c r="AR126" s="818">
        <v>24.3</v>
      </c>
    </row>
    <row r="127" spans="2:48" ht="10.5" customHeight="1">
      <c r="B127" s="491"/>
      <c r="C127" s="563" t="s">
        <v>1767</v>
      </c>
      <c r="D127" s="563"/>
      <c r="M127" s="535"/>
      <c r="N127" s="488" t="s">
        <v>2734</v>
      </c>
      <c r="O127" s="454"/>
      <c r="P127" s="538"/>
      <c r="Q127" s="814">
        <v>0.6</v>
      </c>
      <c r="R127" s="815">
        <v>0.1</v>
      </c>
      <c r="S127" s="815">
        <v>0.1</v>
      </c>
      <c r="T127" s="815">
        <v>0.1</v>
      </c>
      <c r="U127" s="815">
        <v>0.1</v>
      </c>
      <c r="V127" s="814">
        <v>0.1</v>
      </c>
      <c r="X127" s="488"/>
      <c r="Y127" s="488" t="s">
        <v>1800</v>
      </c>
      <c r="Z127" s="454"/>
      <c r="AB127" s="851">
        <v>138.4</v>
      </c>
      <c r="AC127" s="851">
        <v>43.5</v>
      </c>
      <c r="AD127" s="851">
        <v>42.9</v>
      </c>
      <c r="AE127" s="818">
        <v>32.200000000000003</v>
      </c>
      <c r="AF127" s="819">
        <v>14.2</v>
      </c>
      <c r="AG127" s="819">
        <v>5.6</v>
      </c>
      <c r="AI127" s="550"/>
      <c r="AJ127" s="564" t="s">
        <v>1773</v>
      </c>
      <c r="AK127" s="563"/>
      <c r="AL127" s="573"/>
      <c r="AM127" s="819">
        <v>5</v>
      </c>
      <c r="AN127" s="818">
        <v>0</v>
      </c>
      <c r="AO127" s="818">
        <v>0.1</v>
      </c>
      <c r="AP127" s="818">
        <v>0.5</v>
      </c>
      <c r="AQ127" s="818">
        <v>1.7</v>
      </c>
      <c r="AR127" s="818">
        <v>2.7</v>
      </c>
    </row>
    <row r="128" spans="2:48" ht="10.5" customHeight="1">
      <c r="B128" s="491"/>
      <c r="C128" s="563" t="s">
        <v>1764</v>
      </c>
      <c r="D128" s="563"/>
      <c r="M128" s="535"/>
      <c r="N128" s="555" t="s">
        <v>2733</v>
      </c>
      <c r="O128" s="595"/>
      <c r="P128" s="581"/>
      <c r="Q128" s="812">
        <v>0.6</v>
      </c>
      <c r="R128" s="813">
        <v>0.1</v>
      </c>
      <c r="S128" s="813">
        <v>0.2</v>
      </c>
      <c r="T128" s="813">
        <v>0.1</v>
      </c>
      <c r="U128" s="813">
        <v>0.1</v>
      </c>
      <c r="V128" s="812">
        <v>0.1</v>
      </c>
      <c r="X128" s="488"/>
      <c r="Y128" s="488" t="s">
        <v>1838</v>
      </c>
      <c r="Z128" s="454"/>
      <c r="AB128" s="851">
        <v>4714.1000000000004</v>
      </c>
      <c r="AC128" s="851">
        <v>871.6</v>
      </c>
      <c r="AD128" s="851">
        <v>1174.0999999999999</v>
      </c>
      <c r="AE128" s="818">
        <v>1251.8</v>
      </c>
      <c r="AF128" s="819">
        <v>834.3</v>
      </c>
      <c r="AG128" s="819">
        <v>582.4</v>
      </c>
      <c r="AI128" s="550"/>
      <c r="AJ128" s="564" t="s">
        <v>1770</v>
      </c>
      <c r="AK128" s="563"/>
      <c r="AL128" s="573"/>
      <c r="AM128" s="819">
        <v>2.6</v>
      </c>
      <c r="AN128" s="818">
        <v>0</v>
      </c>
      <c r="AO128" s="818">
        <v>0</v>
      </c>
      <c r="AP128" s="818">
        <v>0.3</v>
      </c>
      <c r="AQ128" s="818">
        <v>0.9</v>
      </c>
      <c r="AR128" s="818">
        <v>1.4</v>
      </c>
    </row>
    <row r="129" spans="3:44" ht="10.5" customHeight="1">
      <c r="C129" s="563" t="s">
        <v>1761</v>
      </c>
      <c r="M129" s="657" t="s">
        <v>79</v>
      </c>
      <c r="N129" s="658"/>
      <c r="O129" s="658"/>
      <c r="P129" s="658"/>
      <c r="Q129" s="824">
        <v>2644.8</v>
      </c>
      <c r="R129" s="824">
        <v>905.4</v>
      </c>
      <c r="S129" s="824">
        <v>803.6</v>
      </c>
      <c r="T129" s="824">
        <v>452.9</v>
      </c>
      <c r="U129" s="824">
        <v>296.39999999999998</v>
      </c>
      <c r="V129" s="824">
        <v>186.5</v>
      </c>
      <c r="X129" s="488"/>
      <c r="Y129" s="488" t="s">
        <v>1834</v>
      </c>
      <c r="Z129" s="454"/>
      <c r="AB129" s="851">
        <v>0</v>
      </c>
      <c r="AC129" s="851">
        <v>0</v>
      </c>
      <c r="AD129" s="851">
        <v>0</v>
      </c>
      <c r="AE129" s="818">
        <v>0</v>
      </c>
      <c r="AF129" s="819">
        <v>0</v>
      </c>
      <c r="AG129" s="819">
        <v>0</v>
      </c>
      <c r="AI129" s="580"/>
      <c r="AJ129" s="564" t="s">
        <v>1768</v>
      </c>
      <c r="AK129" s="525"/>
      <c r="AL129" s="525"/>
      <c r="AM129" s="818" t="s">
        <v>19</v>
      </c>
      <c r="AN129" s="818" t="s">
        <v>19</v>
      </c>
      <c r="AO129" s="818" t="s">
        <v>19</v>
      </c>
      <c r="AP129" s="818" t="s">
        <v>19</v>
      </c>
      <c r="AQ129" s="818" t="s">
        <v>19</v>
      </c>
      <c r="AR129" s="818" t="s">
        <v>19</v>
      </c>
    </row>
    <row r="130" spans="3:44" ht="10.5" customHeight="1">
      <c r="M130" s="512"/>
      <c r="N130" s="608" t="s">
        <v>79</v>
      </c>
      <c r="O130" s="609"/>
      <c r="P130" s="663"/>
      <c r="Q130" s="823">
        <v>2644.7</v>
      </c>
      <c r="R130" s="822">
        <v>905.4</v>
      </c>
      <c r="S130" s="822">
        <v>803.6</v>
      </c>
      <c r="T130" s="822">
        <v>452.9</v>
      </c>
      <c r="U130" s="822">
        <v>296.39999999999998</v>
      </c>
      <c r="V130" s="822">
        <v>186.5</v>
      </c>
      <c r="X130" s="488"/>
      <c r="Y130" s="488" t="s">
        <v>1762</v>
      </c>
      <c r="Z130" s="454"/>
      <c r="AB130" s="851">
        <v>977.6</v>
      </c>
      <c r="AC130" s="851">
        <v>108.6</v>
      </c>
      <c r="AD130" s="851">
        <v>204.3</v>
      </c>
      <c r="AE130" s="818">
        <v>287.8</v>
      </c>
      <c r="AF130" s="819">
        <v>211.1</v>
      </c>
      <c r="AG130" s="819">
        <v>165.9</v>
      </c>
      <c r="AI130" s="580"/>
      <c r="AJ130" s="564" t="s">
        <v>1765</v>
      </c>
      <c r="AK130" s="525"/>
      <c r="AL130" s="525"/>
      <c r="AM130" s="815">
        <v>0.8</v>
      </c>
      <c r="AN130" s="818">
        <v>0.1</v>
      </c>
      <c r="AO130" s="818">
        <v>0</v>
      </c>
      <c r="AP130" s="818">
        <v>0.4</v>
      </c>
      <c r="AQ130" s="818">
        <v>0.2</v>
      </c>
      <c r="AR130" s="818">
        <v>0.1</v>
      </c>
    </row>
    <row r="131" spans="3:44" ht="10.5" customHeight="1">
      <c r="M131" s="607"/>
      <c r="N131" s="664"/>
      <c r="O131" s="821" t="s">
        <v>1766</v>
      </c>
      <c r="P131" s="666"/>
      <c r="Q131" s="820">
        <v>158.1</v>
      </c>
      <c r="R131" s="818">
        <v>46.2</v>
      </c>
      <c r="S131" s="818">
        <v>44.2</v>
      </c>
      <c r="T131" s="818">
        <v>29.2</v>
      </c>
      <c r="U131" s="818">
        <v>22.8</v>
      </c>
      <c r="V131" s="818">
        <v>15.6</v>
      </c>
      <c r="X131" s="488"/>
      <c r="Y131" s="488" t="s">
        <v>1759</v>
      </c>
      <c r="Z131" s="454"/>
      <c r="AB131" s="851">
        <v>61.5</v>
      </c>
      <c r="AC131" s="851">
        <v>6.3</v>
      </c>
      <c r="AD131" s="851">
        <v>12.3</v>
      </c>
      <c r="AE131" s="818">
        <v>17.2</v>
      </c>
      <c r="AF131" s="819">
        <v>13.6</v>
      </c>
      <c r="AG131" s="819">
        <v>12.2</v>
      </c>
      <c r="AI131" s="550"/>
      <c r="AJ131" s="488" t="s">
        <v>1762</v>
      </c>
      <c r="AK131" s="454"/>
      <c r="AL131" s="542"/>
      <c r="AM131" s="815">
        <v>321</v>
      </c>
      <c r="AN131" s="818">
        <v>1.7</v>
      </c>
      <c r="AO131" s="818">
        <v>8</v>
      </c>
      <c r="AP131" s="818">
        <v>59.7</v>
      </c>
      <c r="AQ131" s="818">
        <v>116.6</v>
      </c>
      <c r="AR131" s="818">
        <v>135</v>
      </c>
    </row>
    <row r="132" spans="3:44" ht="10.5" customHeight="1">
      <c r="M132" s="518"/>
      <c r="N132" s="550" t="s">
        <v>1763</v>
      </c>
      <c r="P132" s="534"/>
      <c r="Q132" s="819">
        <v>98.3</v>
      </c>
      <c r="R132" s="818">
        <v>40.6</v>
      </c>
      <c r="S132" s="818">
        <v>23.2</v>
      </c>
      <c r="T132" s="818">
        <v>14.5</v>
      </c>
      <c r="U132" s="818">
        <v>12.8</v>
      </c>
      <c r="V132" s="818">
        <v>7.3</v>
      </c>
      <c r="X132" s="488"/>
      <c r="Y132" s="550" t="s">
        <v>1754</v>
      </c>
      <c r="Z132" s="525"/>
      <c r="AB132" s="851">
        <v>989.7</v>
      </c>
      <c r="AC132" s="851">
        <v>176.7</v>
      </c>
      <c r="AD132" s="851">
        <v>254.8</v>
      </c>
      <c r="AE132" s="818">
        <v>274</v>
      </c>
      <c r="AF132" s="819">
        <v>168.1</v>
      </c>
      <c r="AG132" s="819">
        <v>116.1</v>
      </c>
      <c r="AI132" s="550"/>
      <c r="AJ132" s="488" t="s">
        <v>1759</v>
      </c>
      <c r="AK132" s="454"/>
      <c r="AL132" s="542"/>
      <c r="AM132" s="815">
        <v>99.8</v>
      </c>
      <c r="AN132" s="818">
        <v>0.6</v>
      </c>
      <c r="AO132" s="818">
        <v>2.9</v>
      </c>
      <c r="AP132" s="818">
        <v>19.5</v>
      </c>
      <c r="AQ132" s="818">
        <v>36</v>
      </c>
      <c r="AR132" s="818">
        <v>40.799999999999997</v>
      </c>
    </row>
    <row r="133" spans="3:44" ht="10.5" customHeight="1">
      <c r="M133" s="518"/>
      <c r="N133" s="550" t="s">
        <v>1760</v>
      </c>
      <c r="P133" s="542"/>
      <c r="Q133" s="819">
        <v>81.400000000000006</v>
      </c>
      <c r="R133" s="818">
        <v>19.100000000000001</v>
      </c>
      <c r="S133" s="818">
        <v>23.4</v>
      </c>
      <c r="T133" s="818">
        <v>17.2</v>
      </c>
      <c r="U133" s="818">
        <v>12.6</v>
      </c>
      <c r="V133" s="818">
        <v>9.1</v>
      </c>
      <c r="X133" s="488"/>
      <c r="Y133" s="550" t="s">
        <v>1752</v>
      </c>
      <c r="Z133" s="525"/>
      <c r="AB133" s="851">
        <v>568.70000000000005</v>
      </c>
      <c r="AC133" s="851">
        <v>105.8</v>
      </c>
      <c r="AD133" s="851">
        <v>146.4</v>
      </c>
      <c r="AE133" s="818">
        <v>150.1</v>
      </c>
      <c r="AF133" s="819">
        <v>96.8</v>
      </c>
      <c r="AG133" s="819">
        <v>69.7</v>
      </c>
      <c r="AI133" s="550"/>
      <c r="AJ133" s="564" t="s">
        <v>1757</v>
      </c>
      <c r="AK133" s="563"/>
      <c r="AL133" s="573"/>
      <c r="AM133" s="819">
        <v>0</v>
      </c>
      <c r="AN133" s="818" t="s">
        <v>19</v>
      </c>
      <c r="AO133" s="818" t="s">
        <v>19</v>
      </c>
      <c r="AP133" s="818" t="s">
        <v>19</v>
      </c>
      <c r="AQ133" s="818" t="s">
        <v>19</v>
      </c>
      <c r="AR133" s="818">
        <v>0</v>
      </c>
    </row>
    <row r="134" spans="3:44" ht="10.5" customHeight="1">
      <c r="M134" s="518"/>
      <c r="N134" s="550" t="s">
        <v>1758</v>
      </c>
      <c r="P134" s="542"/>
      <c r="Q134" s="819">
        <v>931.2</v>
      </c>
      <c r="R134" s="818">
        <v>329.4</v>
      </c>
      <c r="S134" s="818">
        <v>287.2</v>
      </c>
      <c r="T134" s="818">
        <v>155.19999999999999</v>
      </c>
      <c r="U134" s="818">
        <v>98.6</v>
      </c>
      <c r="V134" s="818">
        <v>60.8</v>
      </c>
      <c r="X134" s="488"/>
      <c r="Y134" s="550" t="s">
        <v>1750</v>
      </c>
      <c r="Z134" s="525"/>
      <c r="AB134" s="851">
        <v>1431.9</v>
      </c>
      <c r="AC134" s="851">
        <v>272.60000000000002</v>
      </c>
      <c r="AD134" s="851">
        <v>359.9</v>
      </c>
      <c r="AE134" s="818">
        <v>377.9</v>
      </c>
      <c r="AF134" s="819">
        <v>254.1</v>
      </c>
      <c r="AG134" s="819">
        <v>167.5</v>
      </c>
      <c r="AI134" s="550"/>
      <c r="AJ134" s="550" t="s">
        <v>1754</v>
      </c>
      <c r="AL134" s="573"/>
      <c r="AM134" s="819">
        <v>1034.4000000000001</v>
      </c>
      <c r="AN134" s="818">
        <v>27.7</v>
      </c>
      <c r="AO134" s="818">
        <v>72.599999999999994</v>
      </c>
      <c r="AP134" s="818">
        <v>306.3</v>
      </c>
      <c r="AQ134" s="818">
        <v>356.6</v>
      </c>
      <c r="AR134" s="818">
        <v>271.2</v>
      </c>
    </row>
    <row r="135" spans="3:44" ht="10.5" customHeight="1">
      <c r="M135" s="518"/>
      <c r="N135" s="550" t="s">
        <v>1756</v>
      </c>
      <c r="P135" s="542"/>
      <c r="Q135" s="819">
        <v>376.7</v>
      </c>
      <c r="R135" s="818">
        <v>132.5</v>
      </c>
      <c r="S135" s="818">
        <v>116.4</v>
      </c>
      <c r="T135" s="818">
        <v>63.3</v>
      </c>
      <c r="U135" s="818">
        <v>39.700000000000003</v>
      </c>
      <c r="V135" s="818">
        <v>24.8</v>
      </c>
      <c r="X135" s="488"/>
      <c r="Y135" s="488" t="s">
        <v>1748</v>
      </c>
      <c r="Z135" s="538"/>
      <c r="AA135" s="563"/>
      <c r="AB135" s="851">
        <v>1362</v>
      </c>
      <c r="AC135" s="851">
        <v>253.3</v>
      </c>
      <c r="AD135" s="851">
        <v>331.5</v>
      </c>
      <c r="AE135" s="818">
        <v>360.7</v>
      </c>
      <c r="AF135" s="819">
        <v>240.9</v>
      </c>
      <c r="AG135" s="819">
        <v>175.6</v>
      </c>
      <c r="AI135" s="550"/>
      <c r="AJ135" s="550" t="s">
        <v>1752</v>
      </c>
      <c r="AK135" s="525"/>
      <c r="AL135" s="542"/>
      <c r="AM135" s="815">
        <v>513.70000000000005</v>
      </c>
      <c r="AN135" s="818">
        <v>14.6</v>
      </c>
      <c r="AO135" s="818">
        <v>39.200000000000003</v>
      </c>
      <c r="AP135" s="818">
        <v>145</v>
      </c>
      <c r="AQ135" s="818">
        <v>178.8</v>
      </c>
      <c r="AR135" s="815">
        <v>136.1</v>
      </c>
    </row>
    <row r="136" spans="3:44" ht="10.5" customHeight="1">
      <c r="M136" s="518"/>
      <c r="N136" s="550" t="s">
        <v>1753</v>
      </c>
      <c r="P136" s="542"/>
      <c r="Q136" s="819">
        <v>28.8</v>
      </c>
      <c r="R136" s="818">
        <v>7.4</v>
      </c>
      <c r="S136" s="818">
        <v>7.9</v>
      </c>
      <c r="T136" s="818">
        <v>5.6</v>
      </c>
      <c r="U136" s="818">
        <v>4.5999999999999996</v>
      </c>
      <c r="V136" s="818">
        <v>3.2</v>
      </c>
      <c r="X136" s="535"/>
      <c r="Y136" s="488" t="s">
        <v>1746</v>
      </c>
      <c r="Z136" s="470"/>
      <c r="AA136" s="563"/>
      <c r="AB136" s="851">
        <v>158.9</v>
      </c>
      <c r="AC136" s="851">
        <v>30</v>
      </c>
      <c r="AD136" s="851">
        <v>40.1</v>
      </c>
      <c r="AE136" s="818">
        <v>42.4</v>
      </c>
      <c r="AF136" s="819">
        <v>27.5</v>
      </c>
      <c r="AG136" s="819">
        <v>18.899999999999999</v>
      </c>
      <c r="AI136" s="550"/>
      <c r="AJ136" s="550" t="s">
        <v>1750</v>
      </c>
      <c r="AK136" s="525"/>
      <c r="AL136" s="542"/>
      <c r="AM136" s="815">
        <v>1227.4000000000001</v>
      </c>
      <c r="AN136" s="818">
        <v>31.4</v>
      </c>
      <c r="AO136" s="818">
        <v>81.3</v>
      </c>
      <c r="AP136" s="818">
        <v>345.2</v>
      </c>
      <c r="AQ136" s="818">
        <v>443.9</v>
      </c>
      <c r="AR136" s="815">
        <v>325.7</v>
      </c>
    </row>
    <row r="137" spans="3:44" ht="10.5" customHeight="1">
      <c r="M137" s="518"/>
      <c r="N137" s="550" t="s">
        <v>1751</v>
      </c>
      <c r="P137" s="542"/>
      <c r="Q137" s="819">
        <v>6.7</v>
      </c>
      <c r="R137" s="818">
        <v>1.8</v>
      </c>
      <c r="S137" s="818">
        <v>1.9</v>
      </c>
      <c r="T137" s="818">
        <v>1.3</v>
      </c>
      <c r="U137" s="818">
        <v>1</v>
      </c>
      <c r="V137" s="818">
        <v>0.8</v>
      </c>
      <c r="X137" s="535"/>
      <c r="Y137" s="488" t="s">
        <v>1744</v>
      </c>
      <c r="Z137" s="470"/>
      <c r="AA137" s="563"/>
      <c r="AB137" s="851">
        <v>19.7</v>
      </c>
      <c r="AC137" s="851">
        <v>3.7</v>
      </c>
      <c r="AD137" s="851">
        <v>4.8</v>
      </c>
      <c r="AE137" s="818">
        <v>5.2</v>
      </c>
      <c r="AF137" s="819">
        <v>3.6</v>
      </c>
      <c r="AG137" s="819">
        <v>2.4</v>
      </c>
      <c r="AI137" s="580"/>
      <c r="AJ137" s="488" t="s">
        <v>1748</v>
      </c>
      <c r="AK137" s="538"/>
      <c r="AL137" s="556"/>
      <c r="AM137" s="815">
        <v>681.5</v>
      </c>
      <c r="AN137" s="818">
        <v>14.9</v>
      </c>
      <c r="AO137" s="818">
        <v>43.2</v>
      </c>
      <c r="AP137" s="818">
        <v>179.1</v>
      </c>
      <c r="AQ137" s="818">
        <v>244.8</v>
      </c>
      <c r="AR137" s="815">
        <v>199.6</v>
      </c>
    </row>
    <row r="138" spans="3:44" ht="10.5" customHeight="1">
      <c r="M138" s="518"/>
      <c r="N138" s="550" t="s">
        <v>1749</v>
      </c>
      <c r="P138" s="542"/>
      <c r="Q138" s="819">
        <v>21.4</v>
      </c>
      <c r="R138" s="818">
        <v>3.8</v>
      </c>
      <c r="S138" s="818">
        <v>4.9000000000000004</v>
      </c>
      <c r="T138" s="818">
        <v>4.9000000000000004</v>
      </c>
      <c r="U138" s="818">
        <v>4.7</v>
      </c>
      <c r="V138" s="818">
        <v>3.2</v>
      </c>
      <c r="X138" s="535"/>
      <c r="Y138" s="488" t="s">
        <v>1742</v>
      </c>
      <c r="Z138" s="470"/>
      <c r="AA138" s="563"/>
      <c r="AB138" s="851">
        <v>13.8</v>
      </c>
      <c r="AC138" s="851">
        <v>2.6</v>
      </c>
      <c r="AD138" s="851">
        <v>3.5</v>
      </c>
      <c r="AE138" s="818">
        <v>3.7</v>
      </c>
      <c r="AF138" s="819">
        <v>2.4</v>
      </c>
      <c r="AG138" s="819">
        <v>1.7</v>
      </c>
      <c r="AI138" s="535"/>
      <c r="AJ138" s="488" t="s">
        <v>1746</v>
      </c>
      <c r="AK138" s="470"/>
      <c r="AL138" s="556"/>
      <c r="AM138" s="814">
        <v>435.8</v>
      </c>
      <c r="AN138" s="815">
        <v>7.3</v>
      </c>
      <c r="AO138" s="815">
        <v>21.3</v>
      </c>
      <c r="AP138" s="815">
        <v>102.8</v>
      </c>
      <c r="AQ138" s="815">
        <v>160.80000000000001</v>
      </c>
      <c r="AR138" s="814">
        <v>143.6</v>
      </c>
    </row>
    <row r="139" spans="3:44" ht="12" customHeight="1">
      <c r="M139" s="518"/>
      <c r="N139" s="550" t="s">
        <v>1747</v>
      </c>
      <c r="P139" s="542"/>
      <c r="Q139" s="819">
        <v>0.6</v>
      </c>
      <c r="R139" s="818">
        <v>0.2</v>
      </c>
      <c r="S139" s="818">
        <v>0.2</v>
      </c>
      <c r="T139" s="818">
        <v>0.1</v>
      </c>
      <c r="U139" s="818">
        <v>0.1</v>
      </c>
      <c r="V139" s="818">
        <v>0</v>
      </c>
      <c r="X139" s="535"/>
      <c r="Y139" s="488" t="s">
        <v>2734</v>
      </c>
      <c r="Z139" s="470"/>
      <c r="AA139" s="563"/>
      <c r="AB139" s="851">
        <v>1.2</v>
      </c>
      <c r="AC139" s="851">
        <v>0.2</v>
      </c>
      <c r="AD139" s="851">
        <v>0.3</v>
      </c>
      <c r="AE139" s="818">
        <v>0.3</v>
      </c>
      <c r="AF139" s="819">
        <v>0.2</v>
      </c>
      <c r="AG139" s="819">
        <v>0.2</v>
      </c>
      <c r="AI139" s="535"/>
      <c r="AJ139" s="488" t="s">
        <v>1744</v>
      </c>
      <c r="AK139" s="470"/>
      <c r="AL139" s="556"/>
      <c r="AM139" s="814">
        <v>62.5</v>
      </c>
      <c r="AN139" s="815">
        <v>1.1000000000000001</v>
      </c>
      <c r="AO139" s="815">
        <v>3.2</v>
      </c>
      <c r="AP139" s="815">
        <v>15</v>
      </c>
      <c r="AQ139" s="815">
        <v>22.8</v>
      </c>
      <c r="AR139" s="814">
        <v>20.3</v>
      </c>
    </row>
    <row r="140" spans="3:44" ht="12" customHeight="1">
      <c r="M140" s="518"/>
      <c r="N140" s="550" t="s">
        <v>1745</v>
      </c>
      <c r="P140" s="542"/>
      <c r="Q140" s="819">
        <v>0.1</v>
      </c>
      <c r="R140" s="818">
        <v>0</v>
      </c>
      <c r="S140" s="818">
        <v>0</v>
      </c>
      <c r="T140" s="818">
        <v>0</v>
      </c>
      <c r="U140" s="818">
        <v>0</v>
      </c>
      <c r="V140" s="818">
        <v>0</v>
      </c>
      <c r="X140" s="535"/>
      <c r="Y140" s="555" t="s">
        <v>2733</v>
      </c>
      <c r="Z140" s="567"/>
      <c r="AA140" s="568"/>
      <c r="AB140" s="851">
        <v>1.6</v>
      </c>
      <c r="AC140" s="851">
        <v>0.3</v>
      </c>
      <c r="AD140" s="851">
        <v>0.4</v>
      </c>
      <c r="AE140" s="818">
        <v>0.4</v>
      </c>
      <c r="AF140" s="819">
        <v>0.3</v>
      </c>
      <c r="AG140" s="819">
        <v>0.2</v>
      </c>
      <c r="AI140" s="535"/>
      <c r="AJ140" s="488" t="s">
        <v>1742</v>
      </c>
      <c r="AK140" s="470"/>
      <c r="AL140" s="556"/>
      <c r="AM140" s="815">
        <v>28.4</v>
      </c>
      <c r="AN140" s="815">
        <v>0.5</v>
      </c>
      <c r="AO140" s="815">
        <v>1.5</v>
      </c>
      <c r="AP140" s="815">
        <v>6.9</v>
      </c>
      <c r="AQ140" s="815">
        <v>10.4</v>
      </c>
      <c r="AR140" s="814">
        <v>9.1999999999999993</v>
      </c>
    </row>
    <row r="141" spans="3:44" ht="12" customHeight="1">
      <c r="M141" s="569"/>
      <c r="N141" s="667" t="s">
        <v>1743</v>
      </c>
      <c r="O141" s="547"/>
      <c r="P141" s="668"/>
      <c r="Q141" s="817">
        <v>0.3</v>
      </c>
      <c r="R141" s="816">
        <v>0</v>
      </c>
      <c r="S141" s="816">
        <v>0.1</v>
      </c>
      <c r="T141" s="816">
        <v>0.1</v>
      </c>
      <c r="U141" s="816">
        <v>0.1</v>
      </c>
      <c r="V141" s="816">
        <v>0</v>
      </c>
      <c r="X141" s="483" t="s">
        <v>1801</v>
      </c>
      <c r="Y141" s="480"/>
      <c r="Z141" s="481"/>
      <c r="AA141" s="577"/>
      <c r="AB141" s="852">
        <v>207.9</v>
      </c>
      <c r="AC141" s="852">
        <v>37</v>
      </c>
      <c r="AD141" s="852">
        <v>52.1</v>
      </c>
      <c r="AE141" s="824">
        <v>43.4</v>
      </c>
      <c r="AF141" s="837">
        <v>45.2</v>
      </c>
      <c r="AG141" s="837">
        <v>30.2</v>
      </c>
      <c r="AI141" s="535"/>
      <c r="AJ141" s="488" t="s">
        <v>2734</v>
      </c>
      <c r="AK141" s="470"/>
      <c r="AL141" s="556"/>
      <c r="AM141" s="814">
        <v>2.2000000000000002</v>
      </c>
      <c r="AN141" s="815">
        <v>0</v>
      </c>
      <c r="AO141" s="815">
        <v>0.1</v>
      </c>
      <c r="AP141" s="815">
        <v>0.5</v>
      </c>
      <c r="AQ141" s="815">
        <v>0.8</v>
      </c>
      <c r="AR141" s="814">
        <v>0.7</v>
      </c>
    </row>
    <row r="142" spans="3:44" ht="12" customHeight="1">
      <c r="X142" s="518"/>
      <c r="Y142" s="513" t="s">
        <v>1801</v>
      </c>
      <c r="Z142" s="541"/>
      <c r="AA142" s="644"/>
      <c r="AB142" s="833">
        <v>207.6</v>
      </c>
      <c r="AC142" s="851">
        <v>36.9</v>
      </c>
      <c r="AD142" s="851">
        <v>52</v>
      </c>
      <c r="AE142" s="818">
        <v>43.3</v>
      </c>
      <c r="AF142" s="819">
        <v>45.2</v>
      </c>
      <c r="AG142" s="819">
        <v>30.2</v>
      </c>
      <c r="AI142" s="660"/>
      <c r="AJ142" s="555" t="s">
        <v>2733</v>
      </c>
      <c r="AK142" s="567"/>
      <c r="AL142" s="596"/>
      <c r="AM142" s="812">
        <v>2.6</v>
      </c>
      <c r="AN142" s="813">
        <v>0.1</v>
      </c>
      <c r="AO142" s="813">
        <v>0.1</v>
      </c>
      <c r="AP142" s="813">
        <v>0.6</v>
      </c>
      <c r="AQ142" s="813">
        <v>0.9</v>
      </c>
      <c r="AR142" s="812">
        <v>0.9</v>
      </c>
    </row>
    <row r="143" spans="3:44" ht="12" customHeight="1">
      <c r="X143" s="518"/>
      <c r="Y143" s="545" t="s">
        <v>1798</v>
      </c>
      <c r="Z143" s="558"/>
      <c r="AA143" s="645"/>
      <c r="AB143" s="833">
        <v>0.2</v>
      </c>
      <c r="AC143" s="851">
        <v>0</v>
      </c>
      <c r="AD143" s="851">
        <v>0.1</v>
      </c>
      <c r="AE143" s="818">
        <v>0.1</v>
      </c>
      <c r="AF143" s="819">
        <v>0</v>
      </c>
      <c r="AG143" s="819">
        <v>0</v>
      </c>
    </row>
    <row r="144" spans="3:44" ht="12" customHeight="1">
      <c r="X144" s="518"/>
      <c r="Y144" s="648" t="s">
        <v>1795</v>
      </c>
      <c r="Z144" s="649"/>
      <c r="AA144" s="649"/>
      <c r="AB144" s="851">
        <v>40.6</v>
      </c>
      <c r="AC144" s="851">
        <v>5.6</v>
      </c>
      <c r="AD144" s="851">
        <v>9.5</v>
      </c>
      <c r="AE144" s="818">
        <v>8.4</v>
      </c>
      <c r="AF144" s="819">
        <v>10.3</v>
      </c>
      <c r="AG144" s="819">
        <v>6.8</v>
      </c>
    </row>
    <row r="145" spans="24:33" ht="12" customHeight="1">
      <c r="X145" s="518"/>
      <c r="Y145" s="550" t="s">
        <v>1793</v>
      </c>
      <c r="AB145" s="851">
        <v>109.5</v>
      </c>
      <c r="AC145" s="851">
        <v>18.5</v>
      </c>
      <c r="AD145" s="851">
        <v>26.4</v>
      </c>
      <c r="AE145" s="818">
        <v>22.6</v>
      </c>
      <c r="AF145" s="819">
        <v>25.4</v>
      </c>
      <c r="AG145" s="819">
        <v>16.600000000000001</v>
      </c>
    </row>
    <row r="146" spans="24:33" ht="12" customHeight="1">
      <c r="X146" s="518"/>
      <c r="Y146" s="550" t="s">
        <v>1791</v>
      </c>
      <c r="Z146" s="542"/>
      <c r="AB146" s="851">
        <v>4.4000000000000004</v>
      </c>
      <c r="AC146" s="851">
        <v>0.8</v>
      </c>
      <c r="AD146" s="851">
        <v>1.1000000000000001</v>
      </c>
      <c r="AE146" s="818">
        <v>0.9</v>
      </c>
      <c r="AF146" s="819">
        <v>1</v>
      </c>
      <c r="AG146" s="819">
        <v>0.7</v>
      </c>
    </row>
    <row r="147" spans="24:33" ht="12" customHeight="1">
      <c r="X147" s="550"/>
      <c r="Y147" s="564" t="s">
        <v>1775</v>
      </c>
      <c r="Z147" s="563"/>
      <c r="AA147" s="525"/>
      <c r="AB147" s="851">
        <v>0.2</v>
      </c>
      <c r="AC147" s="851" t="s">
        <v>19</v>
      </c>
      <c r="AD147" s="851">
        <v>0.1</v>
      </c>
      <c r="AE147" s="818">
        <v>0.1</v>
      </c>
      <c r="AF147" s="819">
        <v>0.1</v>
      </c>
      <c r="AG147" s="819">
        <v>0.1</v>
      </c>
    </row>
    <row r="148" spans="24:33" ht="12" customHeight="1">
      <c r="X148" s="550"/>
      <c r="Y148" s="564" t="s">
        <v>1773</v>
      </c>
      <c r="Z148" s="563"/>
      <c r="AA148" s="525"/>
      <c r="AB148" s="851">
        <v>0</v>
      </c>
      <c r="AC148" s="851" t="s">
        <v>19</v>
      </c>
      <c r="AD148" s="851">
        <v>0</v>
      </c>
      <c r="AE148" s="818">
        <v>0</v>
      </c>
      <c r="AF148" s="819">
        <v>0</v>
      </c>
      <c r="AG148" s="819">
        <v>0</v>
      </c>
    </row>
    <row r="149" spans="24:33" ht="12" customHeight="1">
      <c r="X149" s="550"/>
      <c r="Y149" s="564" t="s">
        <v>1770</v>
      </c>
      <c r="Z149" s="563"/>
      <c r="AA149" s="525"/>
      <c r="AB149" s="851">
        <v>0</v>
      </c>
      <c r="AC149" s="851" t="s">
        <v>19</v>
      </c>
      <c r="AD149" s="851">
        <v>0</v>
      </c>
      <c r="AE149" s="818">
        <v>0</v>
      </c>
      <c r="AF149" s="819">
        <v>0</v>
      </c>
      <c r="AG149" s="819">
        <v>0</v>
      </c>
    </row>
    <row r="150" spans="24:33" ht="12" customHeight="1">
      <c r="X150" s="550"/>
      <c r="Y150" s="564" t="s">
        <v>1762</v>
      </c>
      <c r="Z150" s="563"/>
      <c r="AA150" s="525"/>
      <c r="AB150" s="851">
        <v>5.5</v>
      </c>
      <c r="AC150" s="851">
        <v>0.7</v>
      </c>
      <c r="AD150" s="851">
        <v>0.9</v>
      </c>
      <c r="AE150" s="818">
        <v>1</v>
      </c>
      <c r="AF150" s="819">
        <v>1.4</v>
      </c>
      <c r="AG150" s="819">
        <v>1.5</v>
      </c>
    </row>
    <row r="151" spans="24:33" ht="12" customHeight="1">
      <c r="X151" s="550"/>
      <c r="Y151" s="564" t="s">
        <v>1759</v>
      </c>
      <c r="Z151" s="563"/>
      <c r="AA151" s="525"/>
      <c r="AB151" s="851">
        <v>0.1</v>
      </c>
      <c r="AC151" s="851" t="s">
        <v>19</v>
      </c>
      <c r="AD151" s="851">
        <v>0</v>
      </c>
      <c r="AE151" s="818" t="s">
        <v>19</v>
      </c>
      <c r="AF151" s="819" t="s">
        <v>19</v>
      </c>
      <c r="AG151" s="819">
        <v>0</v>
      </c>
    </row>
    <row r="152" spans="24:33" ht="12" customHeight="1">
      <c r="X152" s="550"/>
      <c r="Y152" s="564" t="s">
        <v>1754</v>
      </c>
      <c r="Z152" s="563"/>
      <c r="AA152" s="525"/>
      <c r="AB152" s="851">
        <v>55.7</v>
      </c>
      <c r="AC152" s="851">
        <v>11.2</v>
      </c>
      <c r="AD152" s="851">
        <v>14.3</v>
      </c>
      <c r="AE152" s="818">
        <v>11.1</v>
      </c>
      <c r="AF152" s="819">
        <v>11.1</v>
      </c>
      <c r="AG152" s="819">
        <v>8</v>
      </c>
    </row>
    <row r="153" spans="24:33" ht="12" customHeight="1">
      <c r="X153" s="550"/>
      <c r="Y153" s="564" t="s">
        <v>1752</v>
      </c>
      <c r="Z153" s="563"/>
      <c r="AA153" s="525"/>
      <c r="AB153" s="851">
        <v>21.3</v>
      </c>
      <c r="AC153" s="851">
        <v>4</v>
      </c>
      <c r="AD153" s="851">
        <v>5.3</v>
      </c>
      <c r="AE153" s="818">
        <v>4.5999999999999996</v>
      </c>
      <c r="AF153" s="819">
        <v>4.3</v>
      </c>
      <c r="AG153" s="819">
        <v>3.1</v>
      </c>
    </row>
    <row r="154" spans="24:33" ht="12" customHeight="1">
      <c r="X154" s="550"/>
      <c r="Y154" s="564" t="s">
        <v>1750</v>
      </c>
      <c r="Z154" s="563"/>
      <c r="AA154" s="525"/>
      <c r="AB154" s="851">
        <v>42.1</v>
      </c>
      <c r="AC154" s="851">
        <v>6.9</v>
      </c>
      <c r="AD154" s="851">
        <v>10.7</v>
      </c>
      <c r="AE154" s="818">
        <v>9</v>
      </c>
      <c r="AF154" s="819">
        <v>9.8000000000000007</v>
      </c>
      <c r="AG154" s="819">
        <v>5.7</v>
      </c>
    </row>
    <row r="155" spans="24:33" ht="12" customHeight="1">
      <c r="X155" s="550"/>
      <c r="Y155" s="564" t="s">
        <v>1748</v>
      </c>
      <c r="Z155" s="563"/>
      <c r="AA155" s="525"/>
      <c r="AB155" s="851">
        <v>28</v>
      </c>
      <c r="AC155" s="851">
        <v>4.7</v>
      </c>
      <c r="AD155" s="851">
        <v>6.9</v>
      </c>
      <c r="AE155" s="818">
        <v>5.4</v>
      </c>
      <c r="AF155" s="819">
        <v>6.4</v>
      </c>
      <c r="AG155" s="819">
        <v>4.5999999999999996</v>
      </c>
    </row>
    <row r="156" spans="24:33" ht="12" customHeight="1">
      <c r="X156" s="550"/>
      <c r="Y156" s="488" t="s">
        <v>1771</v>
      </c>
      <c r="Z156" s="563"/>
      <c r="AA156" s="525"/>
      <c r="AB156" s="851">
        <v>5.7</v>
      </c>
      <c r="AC156" s="851">
        <v>1.1000000000000001</v>
      </c>
      <c r="AD156" s="851">
        <v>1.4</v>
      </c>
      <c r="AE156" s="818">
        <v>1.2</v>
      </c>
      <c r="AF156" s="819">
        <v>1.2</v>
      </c>
      <c r="AG156" s="819">
        <v>0.8</v>
      </c>
    </row>
    <row r="157" spans="24:33" ht="12" customHeight="1">
      <c r="X157" s="535"/>
      <c r="Y157" s="488" t="s">
        <v>1744</v>
      </c>
      <c r="Z157" s="470"/>
      <c r="AA157" s="563"/>
      <c r="AB157" s="851">
        <v>0.8</v>
      </c>
      <c r="AC157" s="851">
        <v>0.1</v>
      </c>
      <c r="AD157" s="851">
        <v>0.2</v>
      </c>
      <c r="AE157" s="818">
        <v>0.2</v>
      </c>
      <c r="AF157" s="819">
        <v>0.2</v>
      </c>
      <c r="AG157" s="819">
        <v>0.1</v>
      </c>
    </row>
    <row r="158" spans="24:33" ht="12" customHeight="1">
      <c r="X158" s="535"/>
      <c r="Y158" s="488" t="s">
        <v>1742</v>
      </c>
      <c r="Z158" s="470"/>
      <c r="AA158" s="563"/>
      <c r="AB158" s="851">
        <v>0.5</v>
      </c>
      <c r="AC158" s="851">
        <v>0.1</v>
      </c>
      <c r="AD158" s="851">
        <v>0.1</v>
      </c>
      <c r="AE158" s="818">
        <v>0.1</v>
      </c>
      <c r="AF158" s="819">
        <v>0.1</v>
      </c>
      <c r="AG158" s="819">
        <v>0.1</v>
      </c>
    </row>
    <row r="159" spans="24:33" ht="12" customHeight="1">
      <c r="X159" s="535"/>
      <c r="Y159" s="488" t="s">
        <v>2734</v>
      </c>
      <c r="Z159" s="470"/>
      <c r="AA159" s="563"/>
      <c r="AB159" s="851">
        <v>0</v>
      </c>
      <c r="AC159" s="851">
        <v>0</v>
      </c>
      <c r="AD159" s="851">
        <v>0</v>
      </c>
      <c r="AE159" s="818">
        <v>0</v>
      </c>
      <c r="AF159" s="819">
        <v>0</v>
      </c>
      <c r="AG159" s="819">
        <v>0</v>
      </c>
    </row>
    <row r="160" spans="24:33" ht="12" customHeight="1">
      <c r="X160" s="660"/>
      <c r="Y160" s="555" t="s">
        <v>2733</v>
      </c>
      <c r="Z160" s="567"/>
      <c r="AA160" s="568"/>
      <c r="AB160" s="850">
        <v>0</v>
      </c>
      <c r="AC160" s="850">
        <v>0</v>
      </c>
      <c r="AD160" s="850">
        <v>0</v>
      </c>
      <c r="AE160" s="816">
        <v>0</v>
      </c>
      <c r="AF160" s="817">
        <v>0</v>
      </c>
      <c r="AG160" s="817">
        <v>0</v>
      </c>
    </row>
    <row r="161" spans="24:26" ht="12" customHeight="1">
      <c r="X161" s="662" t="s">
        <v>1474</v>
      </c>
      <c r="Y161" s="563" t="s">
        <v>1475</v>
      </c>
      <c r="Z161" s="563"/>
    </row>
    <row r="162" spans="24:26" ht="12" customHeight="1">
      <c r="X162" s="552"/>
      <c r="Y162" s="563" t="s">
        <v>1476</v>
      </c>
      <c r="Z162" s="563"/>
    </row>
    <row r="163" spans="24:26" ht="12" customHeight="1">
      <c r="X163" s="552"/>
      <c r="Y163" s="563" t="s">
        <v>1477</v>
      </c>
      <c r="Z163" s="563"/>
    </row>
    <row r="164" spans="24:26" ht="12" customHeight="1">
      <c r="Y164" s="491" t="s">
        <v>1478</v>
      </c>
    </row>
    <row r="165" spans="24:26" ht="12" customHeight="1">
      <c r="Y165" s="563" t="s">
        <v>1480</v>
      </c>
      <c r="Z165" s="563"/>
    </row>
    <row r="166" spans="24:26" ht="12" customHeight="1">
      <c r="Y166" s="563" t="s">
        <v>1481</v>
      </c>
      <c r="Z166" s="563"/>
    </row>
    <row r="167" spans="24:26" ht="12" customHeight="1">
      <c r="X167" s="552"/>
      <c r="Y167" s="563" t="s">
        <v>1482</v>
      </c>
    </row>
  </sheetData>
  <mergeCells count="8">
    <mergeCell ref="N91:N98"/>
    <mergeCell ref="N34:N39"/>
    <mergeCell ref="N40:N45"/>
    <mergeCell ref="AT1:BC1"/>
    <mergeCell ref="X1:AG1"/>
    <mergeCell ref="AU6:AU11"/>
    <mergeCell ref="AU12:AU17"/>
    <mergeCell ref="N85:N88"/>
  </mergeCells>
  <phoneticPr fontId="40"/>
  <pageMargins left="0.34" right="0.39370078740157483" top="0.24" bottom="0.19685039370078741" header="0.54" footer="0.23"/>
  <pageSetup paperSize="9" scale="47" fitToWidth="0" orientation="portrait" r:id="rId1"/>
  <headerFooter alignWithMargins="0"/>
  <colBreaks count="4" manualBreakCount="4">
    <brk id="11" max="1048575" man="1"/>
    <brk id="23" max="1048575" man="1"/>
    <brk id="33" max="1048575" man="1"/>
    <brk id="45"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79998168889431442"/>
    <pageSetUpPr fitToPage="1"/>
  </sheetPr>
  <dimension ref="A1:BC160"/>
  <sheetViews>
    <sheetView showGridLines="0" topLeftCell="AG1"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803" t="s">
        <v>2123</v>
      </c>
      <c r="L1" s="459" t="s">
        <v>2122</v>
      </c>
      <c r="U1" s="460"/>
      <c r="V1" s="461"/>
      <c r="W1" s="461"/>
      <c r="X1" s="1849" t="s">
        <v>2121</v>
      </c>
      <c r="Y1" s="1849"/>
      <c r="Z1" s="1849"/>
      <c r="AA1" s="1849"/>
      <c r="AB1" s="1849"/>
      <c r="AC1" s="1849"/>
      <c r="AD1" s="1849"/>
      <c r="AE1" s="1849"/>
      <c r="AF1" s="1849"/>
      <c r="AG1" s="1849"/>
      <c r="AH1" s="802" t="s">
        <v>1146</v>
      </c>
      <c r="AI1" s="802"/>
      <c r="AJ1" s="802"/>
      <c r="AK1" s="802"/>
      <c r="AL1" s="802"/>
      <c r="AM1" s="802"/>
      <c r="AN1" s="802"/>
      <c r="AO1" s="802"/>
      <c r="AP1" s="802"/>
      <c r="AT1" s="1848" t="s">
        <v>2120</v>
      </c>
      <c r="AU1" s="1848"/>
      <c r="AV1" s="1848"/>
      <c r="AW1" s="1848"/>
      <c r="AX1" s="1848"/>
      <c r="AY1" s="1848"/>
      <c r="AZ1" s="1848"/>
      <c r="BA1" s="1848"/>
      <c r="BB1" s="1848"/>
      <c r="BC1" s="1848"/>
    </row>
    <row r="2" spans="1:55" s="456" customFormat="1" ht="9" customHeight="1">
      <c r="A2" s="454"/>
      <c r="B2" s="463"/>
      <c r="G2" s="464"/>
      <c r="K2" s="454"/>
      <c r="M2" s="463"/>
      <c r="R2" s="464"/>
      <c r="V2" s="466" t="s">
        <v>2119</v>
      </c>
      <c r="W2" s="466"/>
      <c r="X2" s="803"/>
      <c r="Y2" s="803"/>
      <c r="Z2" s="803"/>
      <c r="AA2" s="803"/>
      <c r="AB2" s="803"/>
      <c r="AC2" s="803"/>
      <c r="AD2" s="803"/>
      <c r="AE2" s="803"/>
      <c r="AF2" s="803"/>
      <c r="AG2" s="803"/>
      <c r="AH2" s="467"/>
      <c r="AM2" s="468"/>
      <c r="AR2" s="466" t="s">
        <v>2119</v>
      </c>
      <c r="AT2" s="469"/>
      <c r="AU2" s="469"/>
      <c r="AV2" s="469"/>
      <c r="AW2" s="469"/>
      <c r="BC2" s="466" t="s">
        <v>2119</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2117</v>
      </c>
      <c r="H4" s="478" t="s">
        <v>9</v>
      </c>
      <c r="I4" s="478" t="s">
        <v>10</v>
      </c>
      <c r="J4" s="478" t="s">
        <v>11</v>
      </c>
      <c r="K4" s="477" t="s">
        <v>2118</v>
      </c>
      <c r="M4" s="474"/>
      <c r="N4" s="475"/>
      <c r="O4" s="476"/>
      <c r="P4" s="476"/>
      <c r="Q4" s="477" t="s">
        <v>427</v>
      </c>
      <c r="R4" s="478" t="s">
        <v>2117</v>
      </c>
      <c r="S4" s="478" t="s">
        <v>9</v>
      </c>
      <c r="T4" s="478" t="s">
        <v>10</v>
      </c>
      <c r="U4" s="478" t="s">
        <v>11</v>
      </c>
      <c r="V4" s="477" t="s">
        <v>12</v>
      </c>
      <c r="W4" s="466"/>
      <c r="X4" s="474"/>
      <c r="Y4" s="476"/>
      <c r="Z4" s="476"/>
      <c r="AA4" s="476"/>
      <c r="AB4" s="882" t="s">
        <v>427</v>
      </c>
      <c r="AC4" s="883" t="s">
        <v>2117</v>
      </c>
      <c r="AD4" s="883" t="s">
        <v>9</v>
      </c>
      <c r="AE4" s="883" t="s">
        <v>10</v>
      </c>
      <c r="AF4" s="883" t="s">
        <v>11</v>
      </c>
      <c r="AG4" s="882" t="s">
        <v>12</v>
      </c>
      <c r="AH4" s="472"/>
      <c r="AI4" s="474"/>
      <c r="AJ4" s="475"/>
      <c r="AK4" s="476"/>
      <c r="AL4" s="476"/>
      <c r="AM4" s="477" t="s">
        <v>427</v>
      </c>
      <c r="AN4" s="478" t="s">
        <v>2117</v>
      </c>
      <c r="AO4" s="478" t="s">
        <v>9</v>
      </c>
      <c r="AP4" s="478" t="s">
        <v>10</v>
      </c>
      <c r="AQ4" s="478" t="s">
        <v>11</v>
      </c>
      <c r="AR4" s="478" t="s">
        <v>12</v>
      </c>
      <c r="AT4" s="474"/>
      <c r="AU4" s="476"/>
      <c r="AV4" s="476"/>
      <c r="AW4" s="476"/>
      <c r="AX4" s="477" t="s">
        <v>427</v>
      </c>
      <c r="AY4" s="478" t="s">
        <v>2117</v>
      </c>
      <c r="AZ4" s="478" t="s">
        <v>9</v>
      </c>
      <c r="BA4" s="478" t="s">
        <v>10</v>
      </c>
      <c r="BB4" s="478" t="s">
        <v>11</v>
      </c>
      <c r="BC4" s="477" t="s">
        <v>12</v>
      </c>
    </row>
    <row r="5" spans="1:55" s="470" customFormat="1" ht="11.1" customHeight="1">
      <c r="B5" s="479" t="s">
        <v>241</v>
      </c>
      <c r="C5" s="480"/>
      <c r="D5" s="480"/>
      <c r="E5" s="481"/>
      <c r="F5" s="824">
        <v>22512.5</v>
      </c>
      <c r="G5" s="824">
        <v>3915</v>
      </c>
      <c r="H5" s="824">
        <v>4954</v>
      </c>
      <c r="I5" s="824">
        <v>4534.1000000000004</v>
      </c>
      <c r="J5" s="824">
        <v>4589.1000000000004</v>
      </c>
      <c r="K5" s="824">
        <v>4520.2</v>
      </c>
      <c r="M5" s="483" t="s">
        <v>2083</v>
      </c>
      <c r="N5" s="484"/>
      <c r="O5" s="484"/>
      <c r="P5" s="485"/>
      <c r="Q5" s="824">
        <v>3702.1</v>
      </c>
      <c r="R5" s="824">
        <v>404.4</v>
      </c>
      <c r="S5" s="824">
        <v>739.8</v>
      </c>
      <c r="T5" s="824">
        <v>1142.8</v>
      </c>
      <c r="U5" s="824">
        <v>899.6</v>
      </c>
      <c r="V5" s="824">
        <v>515.5</v>
      </c>
      <c r="W5" s="487"/>
      <c r="X5" s="479" t="s">
        <v>2082</v>
      </c>
      <c r="Y5" s="480"/>
      <c r="Z5" s="481"/>
      <c r="AA5" s="577"/>
      <c r="AB5" s="852">
        <v>15.6</v>
      </c>
      <c r="AC5" s="852">
        <v>3.9</v>
      </c>
      <c r="AD5" s="852">
        <v>3.9</v>
      </c>
      <c r="AE5" s="855">
        <v>2.9</v>
      </c>
      <c r="AF5" s="854">
        <v>2.8</v>
      </c>
      <c r="AG5" s="854">
        <v>2</v>
      </c>
      <c r="AH5" s="472"/>
      <c r="AI5" s="493" t="s">
        <v>2078</v>
      </c>
      <c r="AJ5" s="494"/>
      <c r="AK5" s="495"/>
      <c r="AL5" s="496"/>
      <c r="AM5" s="827">
        <v>1466.3</v>
      </c>
      <c r="AN5" s="827">
        <v>30.8</v>
      </c>
      <c r="AO5" s="827">
        <v>92.8</v>
      </c>
      <c r="AP5" s="827">
        <v>360.1</v>
      </c>
      <c r="AQ5" s="827">
        <v>532.20000000000005</v>
      </c>
      <c r="AR5" s="827">
        <v>450.4</v>
      </c>
      <c r="AT5" s="498" t="s">
        <v>2081</v>
      </c>
      <c r="AU5" s="499"/>
      <c r="AV5" s="499"/>
      <c r="AW5" s="499"/>
      <c r="AX5" s="816">
        <v>10068.9</v>
      </c>
      <c r="AY5" s="816">
        <v>1123.0999999999999</v>
      </c>
      <c r="AZ5" s="816">
        <v>1865.2</v>
      </c>
      <c r="BA5" s="816">
        <v>2445</v>
      </c>
      <c r="BB5" s="816">
        <v>2726.8</v>
      </c>
      <c r="BC5" s="816">
        <v>1908.8</v>
      </c>
    </row>
    <row r="6" spans="1:55" s="470" customFormat="1" ht="11.1" customHeight="1">
      <c r="B6" s="500"/>
      <c r="C6" s="501" t="s">
        <v>1157</v>
      </c>
      <c r="D6" s="502"/>
      <c r="E6" s="503"/>
      <c r="F6" s="822">
        <v>13074.8</v>
      </c>
      <c r="G6" s="822">
        <v>1149.0999999999999</v>
      </c>
      <c r="H6" s="822">
        <v>1945.2</v>
      </c>
      <c r="I6" s="822">
        <v>2715.4</v>
      </c>
      <c r="J6" s="822">
        <v>3479.7</v>
      </c>
      <c r="K6" s="822">
        <v>3785.3</v>
      </c>
      <c r="M6" s="500"/>
      <c r="N6" s="505" t="s">
        <v>2080</v>
      </c>
      <c r="O6" s="506"/>
      <c r="P6" s="507"/>
      <c r="Q6" s="822">
        <v>758</v>
      </c>
      <c r="R6" s="822">
        <v>84.1</v>
      </c>
      <c r="S6" s="822">
        <v>147.69999999999999</v>
      </c>
      <c r="T6" s="822">
        <v>226</v>
      </c>
      <c r="U6" s="822">
        <v>193</v>
      </c>
      <c r="V6" s="822">
        <v>107.1</v>
      </c>
      <c r="W6" s="487"/>
      <c r="X6" s="500"/>
      <c r="Y6" s="501" t="s">
        <v>2079</v>
      </c>
      <c r="Z6" s="509"/>
      <c r="AA6" s="510"/>
      <c r="AB6" s="832">
        <v>2.5</v>
      </c>
      <c r="AC6" s="853">
        <v>0.7</v>
      </c>
      <c r="AD6" s="853">
        <v>0.7</v>
      </c>
      <c r="AE6" s="825">
        <v>0.4</v>
      </c>
      <c r="AF6" s="826">
        <v>0.4</v>
      </c>
      <c r="AG6" s="826">
        <v>0.3</v>
      </c>
      <c r="AH6" s="472"/>
      <c r="AI6" s="512"/>
      <c r="AJ6" s="845" t="s">
        <v>2078</v>
      </c>
      <c r="AK6" s="514"/>
      <c r="AL6" s="510"/>
      <c r="AM6" s="828">
        <v>120.1</v>
      </c>
      <c r="AN6" s="827">
        <v>1.8</v>
      </c>
      <c r="AO6" s="827">
        <v>5.5</v>
      </c>
      <c r="AP6" s="827">
        <v>25.9</v>
      </c>
      <c r="AQ6" s="827">
        <v>45.9</v>
      </c>
      <c r="AR6" s="827">
        <v>41</v>
      </c>
      <c r="AT6" s="515"/>
      <c r="AU6" s="1842" t="s">
        <v>2025</v>
      </c>
      <c r="AV6" s="516" t="s">
        <v>2010</v>
      </c>
      <c r="AW6" s="510"/>
      <c r="AX6" s="830">
        <v>8001</v>
      </c>
      <c r="AY6" s="822">
        <v>909.7</v>
      </c>
      <c r="AZ6" s="822">
        <v>1509.1</v>
      </c>
      <c r="BA6" s="822">
        <v>1971.6</v>
      </c>
      <c r="BB6" s="822">
        <v>2145.6</v>
      </c>
      <c r="BC6" s="822">
        <v>1465.1</v>
      </c>
    </row>
    <row r="7" spans="1:55" s="470" customFormat="1" ht="11.1" customHeight="1">
      <c r="B7" s="518"/>
      <c r="C7" s="519" t="s">
        <v>2077</v>
      </c>
      <c r="D7" s="454"/>
      <c r="E7" s="520"/>
      <c r="F7" s="818">
        <v>3548.3</v>
      </c>
      <c r="G7" s="818">
        <v>680.3</v>
      </c>
      <c r="H7" s="818">
        <v>909.7</v>
      </c>
      <c r="I7" s="818">
        <v>775</v>
      </c>
      <c r="J7" s="818">
        <v>631.70000000000005</v>
      </c>
      <c r="K7" s="818">
        <v>551.6</v>
      </c>
      <c r="M7" s="518"/>
      <c r="N7" s="505" t="s">
        <v>2076</v>
      </c>
      <c r="O7" s="506"/>
      <c r="P7" s="507"/>
      <c r="Q7" s="818">
        <v>1673.2</v>
      </c>
      <c r="R7" s="818">
        <v>173.9</v>
      </c>
      <c r="S7" s="818">
        <v>332.5</v>
      </c>
      <c r="T7" s="818">
        <v>523.70000000000005</v>
      </c>
      <c r="U7" s="818">
        <v>403.1</v>
      </c>
      <c r="V7" s="818">
        <v>240</v>
      </c>
      <c r="W7" s="487"/>
      <c r="X7" s="518"/>
      <c r="Y7" s="519" t="s">
        <v>2075</v>
      </c>
      <c r="AA7" s="522"/>
      <c r="AB7" s="832">
        <v>4.4000000000000004</v>
      </c>
      <c r="AC7" s="853">
        <v>0.9</v>
      </c>
      <c r="AD7" s="853">
        <v>1</v>
      </c>
      <c r="AE7" s="825">
        <v>0.9</v>
      </c>
      <c r="AF7" s="826">
        <v>0.9</v>
      </c>
      <c r="AG7" s="826">
        <v>0.7</v>
      </c>
      <c r="AH7" s="472"/>
      <c r="AI7" s="518"/>
      <c r="AJ7" s="844" t="s">
        <v>2116</v>
      </c>
      <c r="AK7" s="525"/>
      <c r="AL7" s="522"/>
      <c r="AM7" s="846">
        <v>1337.3</v>
      </c>
      <c r="AN7" s="825">
        <v>28.9</v>
      </c>
      <c r="AO7" s="825">
        <v>86.7</v>
      </c>
      <c r="AP7" s="825">
        <v>332</v>
      </c>
      <c r="AQ7" s="825">
        <v>482.9</v>
      </c>
      <c r="AR7" s="825">
        <v>406.8</v>
      </c>
      <c r="AT7" s="515"/>
      <c r="AU7" s="1843"/>
      <c r="AV7" s="491" t="s">
        <v>2007</v>
      </c>
      <c r="AW7" s="522"/>
      <c r="AX7" s="819">
        <v>1122</v>
      </c>
      <c r="AY7" s="818">
        <v>110.3</v>
      </c>
      <c r="AZ7" s="818">
        <v>190.3</v>
      </c>
      <c r="BA7" s="818">
        <v>271.5</v>
      </c>
      <c r="BB7" s="818">
        <v>326.2</v>
      </c>
      <c r="BC7" s="818">
        <v>223.6</v>
      </c>
    </row>
    <row r="8" spans="1:55" s="470" customFormat="1" ht="11.1" customHeight="1">
      <c r="B8" s="518"/>
      <c r="C8" s="519" t="s">
        <v>2073</v>
      </c>
      <c r="D8" s="454"/>
      <c r="E8" s="520"/>
      <c r="F8" s="818">
        <v>5274.5</v>
      </c>
      <c r="G8" s="818">
        <v>1928.9</v>
      </c>
      <c r="H8" s="818">
        <v>1852.8</v>
      </c>
      <c r="I8" s="818">
        <v>933.8</v>
      </c>
      <c r="J8" s="818">
        <v>409.4</v>
      </c>
      <c r="K8" s="818">
        <v>149.4</v>
      </c>
      <c r="M8" s="518"/>
      <c r="N8" s="505" t="s">
        <v>2072</v>
      </c>
      <c r="O8" s="506"/>
      <c r="P8" s="527"/>
      <c r="Q8" s="818">
        <v>352.5</v>
      </c>
      <c r="R8" s="818">
        <v>43.4</v>
      </c>
      <c r="S8" s="818">
        <v>74.8</v>
      </c>
      <c r="T8" s="818">
        <v>105.4</v>
      </c>
      <c r="U8" s="818">
        <v>82.5</v>
      </c>
      <c r="V8" s="818">
        <v>46.4</v>
      </c>
      <c r="W8" s="487"/>
      <c r="X8" s="518"/>
      <c r="Y8" s="528" t="s">
        <v>2071</v>
      </c>
      <c r="Z8" s="529"/>
      <c r="AA8" s="530"/>
      <c r="AB8" s="832">
        <v>8.6999999999999993</v>
      </c>
      <c r="AC8" s="853">
        <v>2.2000000000000002</v>
      </c>
      <c r="AD8" s="853">
        <v>2.2000000000000002</v>
      </c>
      <c r="AE8" s="825">
        <v>1.6</v>
      </c>
      <c r="AF8" s="826">
        <v>1.6</v>
      </c>
      <c r="AG8" s="826">
        <v>1</v>
      </c>
      <c r="AH8" s="472"/>
      <c r="AI8" s="518"/>
      <c r="AJ8" s="844" t="s">
        <v>2070</v>
      </c>
      <c r="AK8" s="525"/>
      <c r="AL8" s="522"/>
      <c r="AM8" s="826">
        <v>5.4</v>
      </c>
      <c r="AN8" s="825">
        <v>0.1</v>
      </c>
      <c r="AO8" s="825">
        <v>0.3</v>
      </c>
      <c r="AP8" s="825">
        <v>0.9</v>
      </c>
      <c r="AQ8" s="825">
        <v>2.1</v>
      </c>
      <c r="AR8" s="825">
        <v>2</v>
      </c>
      <c r="AT8" s="515"/>
      <c r="AU8" s="1843"/>
      <c r="AV8" s="491" t="s">
        <v>2004</v>
      </c>
      <c r="AW8" s="522"/>
      <c r="AX8" s="819">
        <v>107.5</v>
      </c>
      <c r="AY8" s="818">
        <v>5.6</v>
      </c>
      <c r="AZ8" s="818">
        <v>10.199999999999999</v>
      </c>
      <c r="BA8" s="818">
        <v>17.3</v>
      </c>
      <c r="BB8" s="818">
        <v>37</v>
      </c>
      <c r="BC8" s="819">
        <v>37.4</v>
      </c>
    </row>
    <row r="9" spans="1:55" s="470" customFormat="1" ht="11.1" customHeight="1">
      <c r="B9" s="518"/>
      <c r="C9" s="528" t="s">
        <v>2069</v>
      </c>
      <c r="D9" s="531"/>
      <c r="E9" s="532"/>
      <c r="F9" s="818">
        <v>614.9</v>
      </c>
      <c r="G9" s="818">
        <v>156.69999999999999</v>
      </c>
      <c r="H9" s="818">
        <v>246.3</v>
      </c>
      <c r="I9" s="818">
        <v>109.8</v>
      </c>
      <c r="J9" s="818">
        <v>68.3</v>
      </c>
      <c r="K9" s="818">
        <v>33.799999999999997</v>
      </c>
      <c r="M9" s="518"/>
      <c r="N9" s="505" t="s">
        <v>2068</v>
      </c>
      <c r="O9" s="506"/>
      <c r="P9" s="527"/>
      <c r="Q9" s="818">
        <v>918.3</v>
      </c>
      <c r="R9" s="818">
        <v>103</v>
      </c>
      <c r="S9" s="818">
        <v>184.7</v>
      </c>
      <c r="T9" s="818">
        <v>287.7</v>
      </c>
      <c r="U9" s="818">
        <v>220.9</v>
      </c>
      <c r="V9" s="818">
        <v>122</v>
      </c>
      <c r="W9" s="487"/>
      <c r="X9" s="518"/>
      <c r="Y9" s="533" t="s">
        <v>2067</v>
      </c>
      <c r="Z9" s="509"/>
      <c r="AA9" s="516"/>
      <c r="AB9" s="853">
        <v>7</v>
      </c>
      <c r="AC9" s="853">
        <v>1.9</v>
      </c>
      <c r="AD9" s="853">
        <v>1.9</v>
      </c>
      <c r="AE9" s="825">
        <v>1.4</v>
      </c>
      <c r="AF9" s="826">
        <v>1.2</v>
      </c>
      <c r="AG9" s="826">
        <v>0.6</v>
      </c>
      <c r="AH9" s="472"/>
      <c r="AI9" s="518"/>
      <c r="AJ9" s="843" t="s">
        <v>2066</v>
      </c>
      <c r="AK9" s="525"/>
      <c r="AL9" s="522"/>
      <c r="AM9" s="826" t="s">
        <v>19</v>
      </c>
      <c r="AN9" s="825" t="s">
        <v>19</v>
      </c>
      <c r="AO9" s="825" t="s">
        <v>19</v>
      </c>
      <c r="AP9" s="825" t="s">
        <v>19</v>
      </c>
      <c r="AQ9" s="825" t="s">
        <v>19</v>
      </c>
      <c r="AR9" s="825" t="s">
        <v>19</v>
      </c>
      <c r="AT9" s="535"/>
      <c r="AU9" s="1843"/>
      <c r="AV9" s="491" t="s">
        <v>2002</v>
      </c>
      <c r="AW9" s="536"/>
      <c r="AX9" s="819">
        <v>115.5</v>
      </c>
      <c r="AY9" s="818">
        <v>2.1</v>
      </c>
      <c r="AZ9" s="818">
        <v>4.5</v>
      </c>
      <c r="BA9" s="818">
        <v>11.1</v>
      </c>
      <c r="BB9" s="818">
        <v>39.6</v>
      </c>
      <c r="BC9" s="819">
        <v>58.2</v>
      </c>
    </row>
    <row r="10" spans="1:55" s="470" customFormat="1" ht="11.1" customHeight="1">
      <c r="B10" s="537"/>
      <c r="C10" s="488" t="s">
        <v>2065</v>
      </c>
      <c r="D10" s="454"/>
      <c r="E10" s="538"/>
      <c r="F10" s="818">
        <v>29.9</v>
      </c>
      <c r="G10" s="818">
        <v>10.6</v>
      </c>
      <c r="H10" s="818">
        <v>8.5</v>
      </c>
      <c r="I10" s="818">
        <v>4.8</v>
      </c>
      <c r="J10" s="818">
        <v>3.4</v>
      </c>
      <c r="K10" s="818">
        <v>2.6</v>
      </c>
      <c r="M10" s="518"/>
      <c r="N10" s="539" t="s">
        <v>2064</v>
      </c>
      <c r="O10" s="540"/>
      <c r="P10" s="842"/>
      <c r="Q10" s="818">
        <v>1367.8</v>
      </c>
      <c r="R10" s="818">
        <v>143.4</v>
      </c>
      <c r="S10" s="818">
        <v>264.3</v>
      </c>
      <c r="T10" s="818">
        <v>426</v>
      </c>
      <c r="U10" s="818">
        <v>335.1</v>
      </c>
      <c r="V10" s="818">
        <v>199</v>
      </c>
      <c r="W10" s="487"/>
      <c r="X10" s="518"/>
      <c r="Y10" s="488" t="s">
        <v>2063</v>
      </c>
      <c r="AA10" s="491"/>
      <c r="AB10" s="853">
        <v>2.2999999999999998</v>
      </c>
      <c r="AC10" s="853">
        <v>0.5</v>
      </c>
      <c r="AD10" s="853">
        <v>0.6</v>
      </c>
      <c r="AE10" s="825">
        <v>0.5</v>
      </c>
      <c r="AF10" s="826">
        <v>0.5</v>
      </c>
      <c r="AG10" s="826">
        <v>0.3</v>
      </c>
      <c r="AH10" s="472"/>
      <c r="AI10" s="518"/>
      <c r="AJ10" s="841" t="s">
        <v>2115</v>
      </c>
      <c r="AK10" s="525"/>
      <c r="AL10" s="522"/>
      <c r="AM10" s="846">
        <v>3.4</v>
      </c>
      <c r="AN10" s="825">
        <v>0.1</v>
      </c>
      <c r="AO10" s="825">
        <v>0.2</v>
      </c>
      <c r="AP10" s="825">
        <v>1.2</v>
      </c>
      <c r="AQ10" s="825">
        <v>1.2</v>
      </c>
      <c r="AR10" s="825">
        <v>0.6</v>
      </c>
      <c r="AT10" s="535"/>
      <c r="AU10" s="1843"/>
      <c r="AV10" s="491" t="s">
        <v>2000</v>
      </c>
      <c r="AW10" s="536"/>
      <c r="AX10" s="819">
        <v>15.9</v>
      </c>
      <c r="AY10" s="818">
        <v>0.9</v>
      </c>
      <c r="AZ10" s="818">
        <v>1.4</v>
      </c>
      <c r="BA10" s="818">
        <v>2.6</v>
      </c>
      <c r="BB10" s="818">
        <v>5.2</v>
      </c>
      <c r="BC10" s="819">
        <v>5.7</v>
      </c>
    </row>
    <row r="11" spans="1:55" s="470" customFormat="1" ht="11.1" customHeight="1">
      <c r="B11" s="518"/>
      <c r="C11" s="488" t="s">
        <v>2013</v>
      </c>
      <c r="D11" s="454"/>
      <c r="E11" s="538"/>
      <c r="F11" s="818">
        <v>1.4</v>
      </c>
      <c r="G11" s="818">
        <v>0.5</v>
      </c>
      <c r="H11" s="818">
        <v>0.4</v>
      </c>
      <c r="I11" s="818">
        <v>0.2</v>
      </c>
      <c r="J11" s="818">
        <v>0.1</v>
      </c>
      <c r="K11" s="818">
        <v>0.1</v>
      </c>
      <c r="M11" s="518"/>
      <c r="N11" s="543" t="s">
        <v>1795</v>
      </c>
      <c r="O11" s="506"/>
      <c r="P11" s="544"/>
      <c r="Q11" s="818">
        <v>87.5</v>
      </c>
      <c r="R11" s="818">
        <v>8.6999999999999993</v>
      </c>
      <c r="S11" s="818">
        <v>16.3</v>
      </c>
      <c r="T11" s="818">
        <v>27.7</v>
      </c>
      <c r="U11" s="818">
        <v>22.9</v>
      </c>
      <c r="V11" s="818">
        <v>12</v>
      </c>
      <c r="W11" s="487"/>
      <c r="X11" s="518"/>
      <c r="Y11" s="488" t="s">
        <v>2061</v>
      </c>
      <c r="AA11" s="491"/>
      <c r="AB11" s="853">
        <v>6.3</v>
      </c>
      <c r="AC11" s="853">
        <v>1.6</v>
      </c>
      <c r="AD11" s="853">
        <v>1.6</v>
      </c>
      <c r="AE11" s="825">
        <v>1.2</v>
      </c>
      <c r="AF11" s="826">
        <v>1.2</v>
      </c>
      <c r="AG11" s="826">
        <v>0.7</v>
      </c>
      <c r="AH11" s="472"/>
      <c r="AI11" s="518"/>
      <c r="AJ11" s="840" t="s">
        <v>2114</v>
      </c>
      <c r="AK11" s="546"/>
      <c r="AL11" s="530"/>
      <c r="AM11" s="846">
        <v>0.2</v>
      </c>
      <c r="AN11" s="825" t="s">
        <v>19</v>
      </c>
      <c r="AO11" s="825">
        <v>0.1</v>
      </c>
      <c r="AP11" s="825" t="s">
        <v>19</v>
      </c>
      <c r="AQ11" s="825">
        <v>0</v>
      </c>
      <c r="AR11" s="825">
        <v>0</v>
      </c>
      <c r="AT11" s="535"/>
      <c r="AU11" s="1844"/>
      <c r="AV11" s="547" t="s">
        <v>1998</v>
      </c>
      <c r="AW11" s="548"/>
      <c r="AX11" s="819">
        <v>8.6999999999999993</v>
      </c>
      <c r="AY11" s="818">
        <v>0.1</v>
      </c>
      <c r="AZ11" s="818">
        <v>0.3</v>
      </c>
      <c r="BA11" s="818">
        <v>0.7</v>
      </c>
      <c r="BB11" s="818">
        <v>3.4</v>
      </c>
      <c r="BC11" s="819">
        <v>4.2</v>
      </c>
    </row>
    <row r="12" spans="1:55" ht="11.1" customHeight="1">
      <c r="B12" s="518"/>
      <c r="C12" s="488" t="s">
        <v>1973</v>
      </c>
      <c r="D12" s="454"/>
      <c r="E12" s="538"/>
      <c r="F12" s="818">
        <v>1.3</v>
      </c>
      <c r="G12" s="818">
        <v>0.4</v>
      </c>
      <c r="H12" s="818">
        <v>0.4</v>
      </c>
      <c r="I12" s="818">
        <v>0.2</v>
      </c>
      <c r="J12" s="818">
        <v>0.1</v>
      </c>
      <c r="K12" s="818">
        <v>0.1</v>
      </c>
      <c r="L12" s="470"/>
      <c r="M12" s="518"/>
      <c r="N12" s="543" t="s">
        <v>2059</v>
      </c>
      <c r="O12" s="506"/>
      <c r="P12" s="544"/>
      <c r="Q12" s="818">
        <v>1374.9</v>
      </c>
      <c r="R12" s="818">
        <v>142.6</v>
      </c>
      <c r="S12" s="818">
        <v>260.60000000000002</v>
      </c>
      <c r="T12" s="818">
        <v>421.8</v>
      </c>
      <c r="U12" s="818">
        <v>341.5</v>
      </c>
      <c r="V12" s="818">
        <v>208.4</v>
      </c>
      <c r="W12" s="549"/>
      <c r="X12" s="518"/>
      <c r="Y12" s="488" t="s">
        <v>2058</v>
      </c>
      <c r="Z12" s="470"/>
      <c r="AB12" s="853">
        <v>0.1</v>
      </c>
      <c r="AC12" s="853">
        <v>0</v>
      </c>
      <c r="AD12" s="853">
        <v>0</v>
      </c>
      <c r="AE12" s="825">
        <v>0</v>
      </c>
      <c r="AF12" s="826">
        <v>0</v>
      </c>
      <c r="AG12" s="826">
        <v>0</v>
      </c>
      <c r="AH12" s="472"/>
      <c r="AI12" s="518"/>
      <c r="AJ12" s="488" t="s">
        <v>1852</v>
      </c>
      <c r="AK12" s="470"/>
      <c r="AM12" s="825">
        <v>78.8</v>
      </c>
      <c r="AN12" s="825">
        <v>1.2</v>
      </c>
      <c r="AO12" s="825">
        <v>3.4</v>
      </c>
      <c r="AP12" s="825">
        <v>14.8</v>
      </c>
      <c r="AQ12" s="825">
        <v>30.3</v>
      </c>
      <c r="AR12" s="825">
        <v>29.1</v>
      </c>
      <c r="AT12" s="515"/>
      <c r="AU12" s="1850" t="s">
        <v>2057</v>
      </c>
      <c r="AV12" s="491" t="s">
        <v>2010</v>
      </c>
      <c r="AW12" s="522"/>
      <c r="AX12" s="847">
        <v>615.5</v>
      </c>
      <c r="AY12" s="818">
        <v>85.3</v>
      </c>
      <c r="AZ12" s="818">
        <v>135</v>
      </c>
      <c r="BA12" s="818">
        <v>151.6</v>
      </c>
      <c r="BB12" s="818">
        <v>148.1</v>
      </c>
      <c r="BC12" s="818">
        <v>95.5</v>
      </c>
    </row>
    <row r="13" spans="1:55" ht="11.1" customHeight="1">
      <c r="B13" s="518"/>
      <c r="C13" s="488" t="s">
        <v>2056</v>
      </c>
      <c r="D13" s="454"/>
      <c r="E13" s="538"/>
      <c r="F13" s="818">
        <v>4.8</v>
      </c>
      <c r="G13" s="818">
        <v>0.5</v>
      </c>
      <c r="H13" s="818">
        <v>0.7</v>
      </c>
      <c r="I13" s="818">
        <v>0.8</v>
      </c>
      <c r="J13" s="818">
        <v>1.4</v>
      </c>
      <c r="K13" s="818">
        <v>1.4</v>
      </c>
      <c r="L13" s="470"/>
      <c r="M13" s="518"/>
      <c r="N13" s="543" t="s">
        <v>2055</v>
      </c>
      <c r="O13" s="506"/>
      <c r="P13" s="525"/>
      <c r="Q13" s="818">
        <v>1432.2</v>
      </c>
      <c r="R13" s="818">
        <v>150.80000000000001</v>
      </c>
      <c r="S13" s="818">
        <v>273.2</v>
      </c>
      <c r="T13" s="818">
        <v>440.7</v>
      </c>
      <c r="U13" s="818">
        <v>353.8</v>
      </c>
      <c r="V13" s="818">
        <v>213.7</v>
      </c>
      <c r="W13" s="487"/>
      <c r="X13" s="518"/>
      <c r="Y13" s="550" t="s">
        <v>2054</v>
      </c>
      <c r="Z13" s="506"/>
      <c r="AB13" s="853">
        <v>0</v>
      </c>
      <c r="AC13" s="853" t="s">
        <v>19</v>
      </c>
      <c r="AD13" s="853">
        <v>0</v>
      </c>
      <c r="AE13" s="825">
        <v>0</v>
      </c>
      <c r="AF13" s="826">
        <v>0</v>
      </c>
      <c r="AG13" s="826">
        <v>0</v>
      </c>
      <c r="AH13" s="472"/>
      <c r="AI13" s="518"/>
      <c r="AJ13" s="488" t="s">
        <v>1850</v>
      </c>
      <c r="AK13" s="470"/>
      <c r="AM13" s="825">
        <v>793.2</v>
      </c>
      <c r="AN13" s="825">
        <v>12.7</v>
      </c>
      <c r="AO13" s="825">
        <v>41.6</v>
      </c>
      <c r="AP13" s="825">
        <v>172.7</v>
      </c>
      <c r="AQ13" s="825">
        <v>298.5</v>
      </c>
      <c r="AR13" s="825">
        <v>267.7</v>
      </c>
      <c r="AT13" s="515"/>
      <c r="AU13" s="1851"/>
      <c r="AV13" s="491" t="s">
        <v>2007</v>
      </c>
      <c r="AW13" s="522"/>
      <c r="AX13" s="847">
        <v>64.7</v>
      </c>
      <c r="AY13" s="818">
        <v>7.4</v>
      </c>
      <c r="AZ13" s="818">
        <v>12.1</v>
      </c>
      <c r="BA13" s="818">
        <v>15.2</v>
      </c>
      <c r="BB13" s="818">
        <v>17.399999999999999</v>
      </c>
      <c r="BC13" s="818">
        <v>12.7</v>
      </c>
    </row>
    <row r="14" spans="1:55" ht="11.1" customHeight="1">
      <c r="B14" s="518"/>
      <c r="C14" s="488" t="s">
        <v>1763</v>
      </c>
      <c r="D14" s="454"/>
      <c r="E14" s="538"/>
      <c r="F14" s="818">
        <v>46.9</v>
      </c>
      <c r="G14" s="818">
        <v>16.8</v>
      </c>
      <c r="H14" s="818">
        <v>11.8</v>
      </c>
      <c r="I14" s="818">
        <v>7.3</v>
      </c>
      <c r="J14" s="818">
        <v>6.5</v>
      </c>
      <c r="K14" s="818">
        <v>4.5999999999999996</v>
      </c>
      <c r="L14" s="470"/>
      <c r="M14" s="518"/>
      <c r="N14" s="543" t="s">
        <v>2053</v>
      </c>
      <c r="O14" s="506"/>
      <c r="P14" s="525"/>
      <c r="Q14" s="818">
        <v>28.7</v>
      </c>
      <c r="R14" s="818">
        <v>0.2</v>
      </c>
      <c r="S14" s="818">
        <v>1</v>
      </c>
      <c r="T14" s="818">
        <v>2.2000000000000002</v>
      </c>
      <c r="U14" s="818">
        <v>7.1</v>
      </c>
      <c r="V14" s="818">
        <v>18.3</v>
      </c>
      <c r="W14" s="487"/>
      <c r="X14" s="518"/>
      <c r="Y14" s="488" t="s">
        <v>1946</v>
      </c>
      <c r="Z14" s="470"/>
      <c r="AA14" s="470"/>
      <c r="AB14" s="853">
        <v>0</v>
      </c>
      <c r="AC14" s="853">
        <v>0</v>
      </c>
      <c r="AD14" s="853">
        <v>0</v>
      </c>
      <c r="AE14" s="825">
        <v>0</v>
      </c>
      <c r="AF14" s="826">
        <v>0</v>
      </c>
      <c r="AG14" s="826">
        <v>0</v>
      </c>
      <c r="AH14" s="472"/>
      <c r="AI14" s="518"/>
      <c r="AJ14" s="488" t="s">
        <v>1847</v>
      </c>
      <c r="AK14" s="470"/>
      <c r="AM14" s="825">
        <v>996.2</v>
      </c>
      <c r="AN14" s="825">
        <v>20.399999999999999</v>
      </c>
      <c r="AO14" s="825">
        <v>60.4</v>
      </c>
      <c r="AP14" s="825">
        <v>240.4</v>
      </c>
      <c r="AQ14" s="825">
        <v>363.2</v>
      </c>
      <c r="AR14" s="825">
        <v>311.8</v>
      </c>
      <c r="AT14" s="515"/>
      <c r="AU14" s="1851"/>
      <c r="AV14" s="491" t="s">
        <v>2004</v>
      </c>
      <c r="AW14" s="522"/>
      <c r="AX14" s="847">
        <v>15.8</v>
      </c>
      <c r="AY14" s="818">
        <v>1.7</v>
      </c>
      <c r="AZ14" s="818">
        <v>2.1</v>
      </c>
      <c r="BA14" s="818">
        <v>3.2</v>
      </c>
      <c r="BB14" s="818">
        <v>3.8</v>
      </c>
      <c r="BC14" s="819">
        <v>4.9000000000000004</v>
      </c>
    </row>
    <row r="15" spans="1:55" ht="11.1" customHeight="1">
      <c r="B15" s="518"/>
      <c r="C15" s="488" t="s">
        <v>2052</v>
      </c>
      <c r="D15" s="454"/>
      <c r="E15" s="538"/>
      <c r="F15" s="818">
        <v>0.2</v>
      </c>
      <c r="G15" s="818">
        <v>0</v>
      </c>
      <c r="H15" s="818">
        <v>0</v>
      </c>
      <c r="I15" s="818">
        <v>0</v>
      </c>
      <c r="J15" s="818">
        <v>0.1</v>
      </c>
      <c r="K15" s="818">
        <v>0</v>
      </c>
      <c r="L15" s="470"/>
      <c r="M15" s="518"/>
      <c r="N15" s="543" t="s">
        <v>2051</v>
      </c>
      <c r="O15" s="506"/>
      <c r="P15" s="525"/>
      <c r="Q15" s="818">
        <v>1502.8</v>
      </c>
      <c r="R15" s="818">
        <v>149.4</v>
      </c>
      <c r="S15" s="818">
        <v>290.2</v>
      </c>
      <c r="T15" s="818">
        <v>472.4</v>
      </c>
      <c r="U15" s="818">
        <v>368.8</v>
      </c>
      <c r="V15" s="818">
        <v>222.1</v>
      </c>
      <c r="W15" s="487"/>
      <c r="X15" s="518"/>
      <c r="Y15" s="488" t="s">
        <v>1933</v>
      </c>
      <c r="Z15" s="470"/>
      <c r="AA15" s="470"/>
      <c r="AB15" s="853">
        <v>2.2000000000000002</v>
      </c>
      <c r="AC15" s="853">
        <v>0.4</v>
      </c>
      <c r="AD15" s="853">
        <v>0.4</v>
      </c>
      <c r="AE15" s="825">
        <v>0.4</v>
      </c>
      <c r="AF15" s="826">
        <v>0.5</v>
      </c>
      <c r="AG15" s="826">
        <v>0.4</v>
      </c>
      <c r="AH15" s="472"/>
      <c r="AI15" s="518"/>
      <c r="AJ15" s="488" t="s">
        <v>1844</v>
      </c>
      <c r="AK15" s="470"/>
      <c r="AM15" s="825">
        <v>5</v>
      </c>
      <c r="AN15" s="825">
        <v>0.1</v>
      </c>
      <c r="AO15" s="825">
        <v>0.2</v>
      </c>
      <c r="AP15" s="825">
        <v>1.2</v>
      </c>
      <c r="AQ15" s="825">
        <v>2.1</v>
      </c>
      <c r="AR15" s="825">
        <v>1.4</v>
      </c>
      <c r="AT15" s="535"/>
      <c r="AU15" s="1851"/>
      <c r="AV15" s="552" t="s">
        <v>2002</v>
      </c>
      <c r="AW15" s="536"/>
      <c r="AX15" s="847">
        <v>1.6</v>
      </c>
      <c r="AY15" s="818" t="s">
        <v>19</v>
      </c>
      <c r="AZ15" s="818" t="s">
        <v>19</v>
      </c>
      <c r="BA15" s="818">
        <v>0.1</v>
      </c>
      <c r="BB15" s="818">
        <v>0.3</v>
      </c>
      <c r="BC15" s="819">
        <v>1.2</v>
      </c>
    </row>
    <row r="16" spans="1:55" ht="11.1" customHeight="1">
      <c r="B16" s="518"/>
      <c r="C16" s="488" t="s">
        <v>1771</v>
      </c>
      <c r="D16" s="454"/>
      <c r="E16" s="538"/>
      <c r="F16" s="818">
        <v>815.8</v>
      </c>
      <c r="G16" s="818">
        <v>252.4</v>
      </c>
      <c r="H16" s="818">
        <v>238.9</v>
      </c>
      <c r="I16" s="818">
        <v>134.69999999999999</v>
      </c>
      <c r="J16" s="818">
        <v>102.1</v>
      </c>
      <c r="K16" s="818">
        <v>87.7</v>
      </c>
      <c r="M16" s="518"/>
      <c r="N16" s="543" t="s">
        <v>2050</v>
      </c>
      <c r="O16" s="506"/>
      <c r="P16" s="525"/>
      <c r="Q16" s="818">
        <v>845</v>
      </c>
      <c r="R16" s="818">
        <v>93.2</v>
      </c>
      <c r="S16" s="818">
        <v>171.6</v>
      </c>
      <c r="T16" s="818">
        <v>262.10000000000002</v>
      </c>
      <c r="U16" s="818">
        <v>203.2</v>
      </c>
      <c r="V16" s="818">
        <v>114.9</v>
      </c>
      <c r="W16" s="487"/>
      <c r="X16" s="518"/>
      <c r="Y16" s="488" t="s">
        <v>1928</v>
      </c>
      <c r="Z16" s="470"/>
      <c r="AA16" s="470"/>
      <c r="AB16" s="853">
        <v>0.2</v>
      </c>
      <c r="AC16" s="853">
        <v>0</v>
      </c>
      <c r="AD16" s="853">
        <v>0</v>
      </c>
      <c r="AE16" s="825">
        <v>0</v>
      </c>
      <c r="AF16" s="826">
        <v>0.1</v>
      </c>
      <c r="AG16" s="826">
        <v>0.1</v>
      </c>
      <c r="AH16" s="472"/>
      <c r="AI16" s="518"/>
      <c r="AJ16" s="488" t="s">
        <v>1841</v>
      </c>
      <c r="AK16" s="470"/>
      <c r="AM16" s="825">
        <v>671.7</v>
      </c>
      <c r="AN16" s="825">
        <v>12.2</v>
      </c>
      <c r="AO16" s="825">
        <v>38.200000000000003</v>
      </c>
      <c r="AP16" s="825">
        <v>155.1</v>
      </c>
      <c r="AQ16" s="825">
        <v>248.5</v>
      </c>
      <c r="AR16" s="825">
        <v>217.7</v>
      </c>
      <c r="AT16" s="535"/>
      <c r="AU16" s="1851"/>
      <c r="AV16" s="552" t="s">
        <v>2000</v>
      </c>
      <c r="AW16" s="536"/>
      <c r="AX16" s="847">
        <v>0.8</v>
      </c>
      <c r="AY16" s="818" t="s">
        <v>19</v>
      </c>
      <c r="AZ16" s="818">
        <v>0.1</v>
      </c>
      <c r="BA16" s="818">
        <v>0.1</v>
      </c>
      <c r="BB16" s="818">
        <v>0.3</v>
      </c>
      <c r="BC16" s="819">
        <v>0.2</v>
      </c>
    </row>
    <row r="17" spans="2:55" ht="11.1" customHeight="1">
      <c r="B17" s="518"/>
      <c r="C17" s="488" t="s">
        <v>2091</v>
      </c>
      <c r="D17" s="454"/>
      <c r="E17" s="538"/>
      <c r="F17" s="818">
        <v>156.30000000000001</v>
      </c>
      <c r="G17" s="818">
        <v>48.4</v>
      </c>
      <c r="H17" s="818">
        <v>45.6</v>
      </c>
      <c r="I17" s="818">
        <v>26.4</v>
      </c>
      <c r="J17" s="818">
        <v>19.899999999999999</v>
      </c>
      <c r="K17" s="818">
        <v>15.9</v>
      </c>
      <c r="M17" s="518"/>
      <c r="N17" s="543" t="s">
        <v>1757</v>
      </c>
      <c r="O17" s="506"/>
      <c r="P17" s="525"/>
      <c r="Q17" s="818">
        <v>0</v>
      </c>
      <c r="R17" s="818" t="s">
        <v>19</v>
      </c>
      <c r="S17" s="818">
        <v>0</v>
      </c>
      <c r="T17" s="818">
        <v>0</v>
      </c>
      <c r="U17" s="818">
        <v>0</v>
      </c>
      <c r="V17" s="818" t="s">
        <v>19</v>
      </c>
      <c r="W17" s="487"/>
      <c r="X17" s="518"/>
      <c r="Y17" s="488" t="s">
        <v>1925</v>
      </c>
      <c r="Z17" s="470"/>
      <c r="AA17" s="470"/>
      <c r="AB17" s="853">
        <v>0.1</v>
      </c>
      <c r="AC17" s="853">
        <v>0</v>
      </c>
      <c r="AD17" s="853">
        <v>0</v>
      </c>
      <c r="AE17" s="825">
        <v>0</v>
      </c>
      <c r="AF17" s="826">
        <v>0</v>
      </c>
      <c r="AG17" s="826">
        <v>0</v>
      </c>
      <c r="AH17" s="472"/>
      <c r="AI17" s="518"/>
      <c r="AJ17" s="488" t="s">
        <v>1837</v>
      </c>
      <c r="AK17" s="470"/>
      <c r="AM17" s="825">
        <v>1.7</v>
      </c>
      <c r="AN17" s="825">
        <v>0.1</v>
      </c>
      <c r="AO17" s="825">
        <v>0.1</v>
      </c>
      <c r="AP17" s="825">
        <v>0.5</v>
      </c>
      <c r="AQ17" s="825">
        <v>0.7</v>
      </c>
      <c r="AR17" s="825">
        <v>0.4</v>
      </c>
      <c r="AT17" s="535"/>
      <c r="AU17" s="1852"/>
      <c r="AV17" s="553" t="s">
        <v>1998</v>
      </c>
      <c r="AW17" s="554"/>
      <c r="AX17" s="847" t="s">
        <v>19</v>
      </c>
      <c r="AY17" s="818" t="s">
        <v>19</v>
      </c>
      <c r="AZ17" s="818" t="s">
        <v>19</v>
      </c>
      <c r="BA17" s="818" t="s">
        <v>19</v>
      </c>
      <c r="BB17" s="818" t="s">
        <v>19</v>
      </c>
      <c r="BC17" s="819" t="s">
        <v>19</v>
      </c>
    </row>
    <row r="18" spans="2:55" ht="11.1" customHeight="1">
      <c r="B18" s="518"/>
      <c r="C18" s="488" t="s">
        <v>2090</v>
      </c>
      <c r="D18" s="454"/>
      <c r="E18" s="538"/>
      <c r="F18" s="818">
        <v>8.6999999999999993</v>
      </c>
      <c r="G18" s="818">
        <v>2.8</v>
      </c>
      <c r="H18" s="818">
        <v>2.5</v>
      </c>
      <c r="I18" s="818">
        <v>1.5</v>
      </c>
      <c r="J18" s="818">
        <v>1.1000000000000001</v>
      </c>
      <c r="K18" s="818">
        <v>0.8</v>
      </c>
      <c r="M18" s="518"/>
      <c r="N18" s="543" t="s">
        <v>1823</v>
      </c>
      <c r="O18" s="506"/>
      <c r="P18" s="525"/>
      <c r="Q18" s="818">
        <v>1.7</v>
      </c>
      <c r="R18" s="818">
        <v>0.1</v>
      </c>
      <c r="S18" s="818">
        <v>0.1</v>
      </c>
      <c r="T18" s="818">
        <v>0.5</v>
      </c>
      <c r="U18" s="818">
        <v>0.4</v>
      </c>
      <c r="V18" s="818">
        <v>0.6</v>
      </c>
      <c r="W18" s="487"/>
      <c r="X18" s="518"/>
      <c r="Y18" s="488" t="s">
        <v>1921</v>
      </c>
      <c r="Z18" s="470"/>
      <c r="AA18" s="470"/>
      <c r="AB18" s="853">
        <v>0</v>
      </c>
      <c r="AC18" s="853">
        <v>0</v>
      </c>
      <c r="AD18" s="853" t="s">
        <v>19</v>
      </c>
      <c r="AE18" s="825">
        <v>0</v>
      </c>
      <c r="AF18" s="826" t="s">
        <v>19</v>
      </c>
      <c r="AG18" s="826">
        <v>0</v>
      </c>
      <c r="AH18" s="472"/>
      <c r="AI18" s="518"/>
      <c r="AJ18" s="488" t="s">
        <v>1833</v>
      </c>
      <c r="AK18" s="470"/>
      <c r="AM18" s="825">
        <v>41</v>
      </c>
      <c r="AN18" s="825">
        <v>0.7</v>
      </c>
      <c r="AO18" s="825">
        <v>1.5</v>
      </c>
      <c r="AP18" s="825">
        <v>7.7</v>
      </c>
      <c r="AQ18" s="825">
        <v>14.9</v>
      </c>
      <c r="AR18" s="825">
        <v>16.3</v>
      </c>
      <c r="AT18" s="550"/>
      <c r="AU18" s="488" t="s">
        <v>2049</v>
      </c>
      <c r="AV18" s="556"/>
      <c r="AW18" s="556"/>
      <c r="AX18" s="818">
        <v>8695.4</v>
      </c>
      <c r="AY18" s="818">
        <v>967.1</v>
      </c>
      <c r="AZ18" s="818">
        <v>1600.9</v>
      </c>
      <c r="BA18" s="818">
        <v>2115.6</v>
      </c>
      <c r="BB18" s="818">
        <v>2364.6</v>
      </c>
      <c r="BC18" s="819">
        <v>1647.2</v>
      </c>
    </row>
    <row r="19" spans="2:55" ht="11.1" customHeight="1">
      <c r="B19" s="518"/>
      <c r="C19" s="555" t="s">
        <v>2089</v>
      </c>
      <c r="D19" s="454"/>
      <c r="E19" s="538"/>
      <c r="F19" s="816">
        <v>8</v>
      </c>
      <c r="G19" s="816">
        <v>2.5</v>
      </c>
      <c r="H19" s="816">
        <v>2.2000000000000002</v>
      </c>
      <c r="I19" s="816">
        <v>1.3</v>
      </c>
      <c r="J19" s="816">
        <v>1.1000000000000001</v>
      </c>
      <c r="K19" s="816">
        <v>0.9</v>
      </c>
      <c r="M19" s="537"/>
      <c r="N19" s="543" t="s">
        <v>1935</v>
      </c>
      <c r="O19" s="506"/>
      <c r="P19" s="525"/>
      <c r="Q19" s="818">
        <v>820.4</v>
      </c>
      <c r="R19" s="818">
        <v>121</v>
      </c>
      <c r="S19" s="818">
        <v>200.4</v>
      </c>
      <c r="T19" s="818">
        <v>225.7</v>
      </c>
      <c r="U19" s="818">
        <v>162.69999999999999</v>
      </c>
      <c r="V19" s="818">
        <v>110.6</v>
      </c>
      <c r="W19" s="487"/>
      <c r="X19" s="518"/>
      <c r="Y19" s="488" t="s">
        <v>1944</v>
      </c>
      <c r="Z19" s="470"/>
      <c r="AA19" s="470"/>
      <c r="AB19" s="853">
        <v>1.7</v>
      </c>
      <c r="AC19" s="853">
        <v>0.5</v>
      </c>
      <c r="AD19" s="853">
        <v>0.4</v>
      </c>
      <c r="AE19" s="825">
        <v>0.3</v>
      </c>
      <c r="AF19" s="826">
        <v>0.3</v>
      </c>
      <c r="AG19" s="826">
        <v>0.2</v>
      </c>
      <c r="AH19" s="472"/>
      <c r="AI19" s="518"/>
      <c r="AJ19" s="488" t="s">
        <v>1830</v>
      </c>
      <c r="AK19" s="470"/>
      <c r="AM19" s="825">
        <v>2.2999999999999998</v>
      </c>
      <c r="AN19" s="825">
        <v>0.1</v>
      </c>
      <c r="AO19" s="825">
        <v>0.1</v>
      </c>
      <c r="AP19" s="825">
        <v>0.5</v>
      </c>
      <c r="AQ19" s="825">
        <v>0.9</v>
      </c>
      <c r="AR19" s="825">
        <v>0.7</v>
      </c>
      <c r="AT19" s="550"/>
      <c r="AU19" s="550" t="s">
        <v>2048</v>
      </c>
      <c r="AV19" s="552"/>
      <c r="AW19" s="552"/>
      <c r="AX19" s="818">
        <v>794.1</v>
      </c>
      <c r="AY19" s="818">
        <v>101.3</v>
      </c>
      <c r="AZ19" s="818">
        <v>160</v>
      </c>
      <c r="BA19" s="818">
        <v>195.9</v>
      </c>
      <c r="BB19" s="818">
        <v>215.3</v>
      </c>
      <c r="BC19" s="819">
        <v>121.7</v>
      </c>
    </row>
    <row r="20" spans="2:55" ht="11.1" customHeight="1">
      <c r="B20" s="479" t="s">
        <v>242</v>
      </c>
      <c r="C20" s="480"/>
      <c r="D20" s="480"/>
      <c r="E20" s="481"/>
      <c r="F20" s="824">
        <v>342.4</v>
      </c>
      <c r="G20" s="824">
        <v>6.6</v>
      </c>
      <c r="H20" s="824">
        <v>24.2</v>
      </c>
      <c r="I20" s="824">
        <v>38.799999999999997</v>
      </c>
      <c r="J20" s="824">
        <v>87.6</v>
      </c>
      <c r="K20" s="824">
        <v>185.2</v>
      </c>
      <c r="M20" s="518"/>
      <c r="N20" s="543" t="s">
        <v>1947</v>
      </c>
      <c r="O20" s="506"/>
      <c r="P20" s="525"/>
      <c r="Q20" s="818">
        <v>10</v>
      </c>
      <c r="R20" s="818">
        <v>2.2999999999999998</v>
      </c>
      <c r="S20" s="818">
        <v>2.7</v>
      </c>
      <c r="T20" s="818">
        <v>2.5</v>
      </c>
      <c r="U20" s="818">
        <v>1.5</v>
      </c>
      <c r="V20" s="818">
        <v>1</v>
      </c>
      <c r="W20" s="487"/>
      <c r="X20" s="518"/>
      <c r="Y20" s="488" t="s">
        <v>1943</v>
      </c>
      <c r="Z20" s="470"/>
      <c r="AA20" s="470"/>
      <c r="AB20" s="853">
        <v>0</v>
      </c>
      <c r="AC20" s="853">
        <v>0</v>
      </c>
      <c r="AD20" s="853">
        <v>0</v>
      </c>
      <c r="AE20" s="825">
        <v>0</v>
      </c>
      <c r="AF20" s="826">
        <v>0</v>
      </c>
      <c r="AG20" s="826">
        <v>0</v>
      </c>
      <c r="AH20" s="472"/>
      <c r="AI20" s="518"/>
      <c r="AJ20" s="488" t="s">
        <v>1827</v>
      </c>
      <c r="AK20" s="470"/>
      <c r="AM20" s="825">
        <v>753.3</v>
      </c>
      <c r="AN20" s="825">
        <v>14.9</v>
      </c>
      <c r="AO20" s="825">
        <v>46.4</v>
      </c>
      <c r="AP20" s="825">
        <v>184.8</v>
      </c>
      <c r="AQ20" s="825">
        <v>269.60000000000002</v>
      </c>
      <c r="AR20" s="825">
        <v>237.6</v>
      </c>
      <c r="AT20" s="550"/>
      <c r="AU20" s="550" t="s">
        <v>2113</v>
      </c>
      <c r="AV20" s="552"/>
      <c r="AW20" s="552"/>
      <c r="AX20" s="818">
        <v>160.4</v>
      </c>
      <c r="AY20" s="818">
        <v>22.4</v>
      </c>
      <c r="AZ20" s="818">
        <v>35</v>
      </c>
      <c r="BA20" s="818">
        <v>41.4</v>
      </c>
      <c r="BB20" s="818">
        <v>42.7</v>
      </c>
      <c r="BC20" s="819">
        <v>18.899999999999999</v>
      </c>
    </row>
    <row r="21" spans="2:55" ht="11.1" customHeight="1">
      <c r="B21" s="518"/>
      <c r="C21" s="513" t="s">
        <v>2046</v>
      </c>
      <c r="D21" s="540"/>
      <c r="E21" s="557"/>
      <c r="F21" s="822">
        <v>340.9</v>
      </c>
      <c r="G21" s="822">
        <v>6.6</v>
      </c>
      <c r="H21" s="822">
        <v>24.1</v>
      </c>
      <c r="I21" s="822">
        <v>38.6</v>
      </c>
      <c r="J21" s="822">
        <v>87.2</v>
      </c>
      <c r="K21" s="822">
        <v>184.5</v>
      </c>
      <c r="M21" s="518"/>
      <c r="N21" s="543" t="s">
        <v>2045</v>
      </c>
      <c r="O21" s="506"/>
      <c r="P21" s="525"/>
      <c r="Q21" s="818">
        <v>849.4</v>
      </c>
      <c r="R21" s="818">
        <v>34.9</v>
      </c>
      <c r="S21" s="818">
        <v>92.9</v>
      </c>
      <c r="T21" s="818">
        <v>300.60000000000002</v>
      </c>
      <c r="U21" s="818">
        <v>278.89999999999998</v>
      </c>
      <c r="V21" s="818">
        <v>142.1</v>
      </c>
      <c r="W21" s="487"/>
      <c r="X21" s="518"/>
      <c r="Y21" s="488" t="s">
        <v>1914</v>
      </c>
      <c r="Z21" s="470"/>
      <c r="AA21" s="470"/>
      <c r="AB21" s="853">
        <v>14.3</v>
      </c>
      <c r="AC21" s="853">
        <v>3.6</v>
      </c>
      <c r="AD21" s="853">
        <v>3.7</v>
      </c>
      <c r="AE21" s="825">
        <v>2.7</v>
      </c>
      <c r="AF21" s="826">
        <v>2.6</v>
      </c>
      <c r="AG21" s="826">
        <v>1.8</v>
      </c>
      <c r="AH21" s="472"/>
      <c r="AI21" s="518"/>
      <c r="AJ21" s="488" t="s">
        <v>1824</v>
      </c>
      <c r="AK21" s="470"/>
      <c r="AM21" s="825">
        <v>1.8</v>
      </c>
      <c r="AN21" s="825">
        <v>0.1</v>
      </c>
      <c r="AO21" s="825">
        <v>0.2</v>
      </c>
      <c r="AP21" s="825">
        <v>0.5</v>
      </c>
      <c r="AQ21" s="825">
        <v>0.6</v>
      </c>
      <c r="AR21" s="825">
        <v>0.4</v>
      </c>
      <c r="AT21" s="550"/>
      <c r="AU21" s="488" t="s">
        <v>2044</v>
      </c>
      <c r="AV21" s="454"/>
      <c r="AW21" s="542"/>
      <c r="AX21" s="818">
        <v>1319.9</v>
      </c>
      <c r="AY21" s="818">
        <v>81.2</v>
      </c>
      <c r="AZ21" s="818">
        <v>186.6</v>
      </c>
      <c r="BA21" s="818">
        <v>355.2</v>
      </c>
      <c r="BB21" s="818">
        <v>393.9</v>
      </c>
      <c r="BC21" s="819">
        <v>303.10000000000002</v>
      </c>
    </row>
    <row r="22" spans="2:55" ht="11.1" customHeight="1">
      <c r="B22" s="518"/>
      <c r="C22" s="545" t="s">
        <v>1226</v>
      </c>
      <c r="D22" s="558"/>
      <c r="E22" s="559"/>
      <c r="F22" s="818">
        <v>1.5</v>
      </c>
      <c r="G22" s="818">
        <v>0</v>
      </c>
      <c r="H22" s="818">
        <v>0.1</v>
      </c>
      <c r="I22" s="818">
        <v>0.2</v>
      </c>
      <c r="J22" s="818">
        <v>0.4</v>
      </c>
      <c r="K22" s="818">
        <v>0.7</v>
      </c>
      <c r="M22" s="518"/>
      <c r="N22" s="543" t="s">
        <v>1778</v>
      </c>
      <c r="O22" s="506"/>
      <c r="P22" s="525"/>
      <c r="Q22" s="818">
        <v>55.8</v>
      </c>
      <c r="R22" s="818">
        <v>3.4</v>
      </c>
      <c r="S22" s="818">
        <v>7.1</v>
      </c>
      <c r="T22" s="818">
        <v>17.8</v>
      </c>
      <c r="U22" s="818">
        <v>18.899999999999999</v>
      </c>
      <c r="V22" s="818">
        <v>8.8000000000000007</v>
      </c>
      <c r="W22" s="487"/>
      <c r="X22" s="518"/>
      <c r="Y22" s="488" t="s">
        <v>1909</v>
      </c>
      <c r="Z22" s="470"/>
      <c r="AA22" s="470"/>
      <c r="AB22" s="853">
        <v>6.8</v>
      </c>
      <c r="AC22" s="853">
        <v>1.7</v>
      </c>
      <c r="AD22" s="853">
        <v>1.7</v>
      </c>
      <c r="AE22" s="825">
        <v>1.2</v>
      </c>
      <c r="AF22" s="826">
        <v>1.3</v>
      </c>
      <c r="AG22" s="826">
        <v>0.8</v>
      </c>
      <c r="AH22" s="472"/>
      <c r="AI22" s="518"/>
      <c r="AJ22" s="561" t="s">
        <v>2093</v>
      </c>
      <c r="AK22" s="562"/>
      <c r="AL22" s="563"/>
      <c r="AM22" s="825">
        <v>2.9</v>
      </c>
      <c r="AN22" s="825">
        <v>0.1</v>
      </c>
      <c r="AO22" s="825">
        <v>0.1</v>
      </c>
      <c r="AP22" s="825">
        <v>0.7</v>
      </c>
      <c r="AQ22" s="825">
        <v>0.9</v>
      </c>
      <c r="AR22" s="825">
        <v>1</v>
      </c>
      <c r="AT22" s="550"/>
      <c r="AU22" s="488" t="s">
        <v>2042</v>
      </c>
      <c r="AV22" s="556"/>
      <c r="AW22" s="556"/>
      <c r="AX22" s="818">
        <v>6.1</v>
      </c>
      <c r="AY22" s="818">
        <v>0.8</v>
      </c>
      <c r="AZ22" s="818">
        <v>1</v>
      </c>
      <c r="BA22" s="818">
        <v>1.3</v>
      </c>
      <c r="BB22" s="818">
        <v>1.3</v>
      </c>
      <c r="BC22" s="819">
        <v>1.6</v>
      </c>
    </row>
    <row r="23" spans="2:55" ht="11.1" customHeight="1">
      <c r="B23" s="537"/>
      <c r="C23" s="543" t="s">
        <v>2041</v>
      </c>
      <c r="D23" s="506"/>
      <c r="E23" s="525"/>
      <c r="F23" s="818">
        <v>1.2</v>
      </c>
      <c r="G23" s="818">
        <v>0</v>
      </c>
      <c r="H23" s="818">
        <v>0.1</v>
      </c>
      <c r="I23" s="818">
        <v>0.2</v>
      </c>
      <c r="J23" s="818">
        <v>0.3</v>
      </c>
      <c r="K23" s="818">
        <v>0.5</v>
      </c>
      <c r="M23" s="512"/>
      <c r="N23" s="550" t="s">
        <v>2040</v>
      </c>
      <c r="P23" s="573"/>
      <c r="Q23" s="818">
        <v>0.3</v>
      </c>
      <c r="R23" s="818">
        <v>0</v>
      </c>
      <c r="S23" s="818">
        <v>0.1</v>
      </c>
      <c r="T23" s="818">
        <v>0</v>
      </c>
      <c r="U23" s="818">
        <v>0.1</v>
      </c>
      <c r="V23" s="818">
        <v>0.1</v>
      </c>
      <c r="W23" s="487"/>
      <c r="X23" s="518"/>
      <c r="Y23" s="488" t="s">
        <v>1907</v>
      </c>
      <c r="Z23" s="470"/>
      <c r="AB23" s="853">
        <v>1.5</v>
      </c>
      <c r="AC23" s="853">
        <v>0.4</v>
      </c>
      <c r="AD23" s="853">
        <v>0.4</v>
      </c>
      <c r="AE23" s="825">
        <v>0.3</v>
      </c>
      <c r="AF23" s="826">
        <v>0.3</v>
      </c>
      <c r="AG23" s="826">
        <v>0.2</v>
      </c>
      <c r="AH23" s="472"/>
      <c r="AI23" s="518"/>
      <c r="AJ23" s="561" t="s">
        <v>1795</v>
      </c>
      <c r="AK23" s="562"/>
      <c r="AL23" s="563"/>
      <c r="AM23" s="825">
        <v>344.2</v>
      </c>
      <c r="AN23" s="825">
        <v>7</v>
      </c>
      <c r="AO23" s="825">
        <v>19.5</v>
      </c>
      <c r="AP23" s="825">
        <v>79.599999999999994</v>
      </c>
      <c r="AQ23" s="825">
        <v>125.8</v>
      </c>
      <c r="AR23" s="825">
        <v>112.3</v>
      </c>
      <c r="AT23" s="550"/>
      <c r="AU23" s="488" t="s">
        <v>2039</v>
      </c>
      <c r="AV23" s="563"/>
      <c r="AW23" s="563"/>
      <c r="AX23" s="818">
        <v>2469.3000000000002</v>
      </c>
      <c r="AY23" s="818">
        <v>279.5</v>
      </c>
      <c r="AZ23" s="818">
        <v>466.9</v>
      </c>
      <c r="BA23" s="818">
        <v>614.29999999999995</v>
      </c>
      <c r="BB23" s="818">
        <v>672.2</v>
      </c>
      <c r="BC23" s="819">
        <v>436.4</v>
      </c>
    </row>
    <row r="24" spans="2:55" ht="11.1" customHeight="1">
      <c r="B24" s="518"/>
      <c r="C24" s="488" t="s">
        <v>2013</v>
      </c>
      <c r="D24" s="454"/>
      <c r="E24" s="538"/>
      <c r="F24" s="818">
        <v>0</v>
      </c>
      <c r="G24" s="818">
        <v>0</v>
      </c>
      <c r="H24" s="818">
        <v>0</v>
      </c>
      <c r="I24" s="818">
        <v>0</v>
      </c>
      <c r="J24" s="818">
        <v>0</v>
      </c>
      <c r="K24" s="818">
        <v>0</v>
      </c>
      <c r="M24" s="512"/>
      <c r="N24" s="550" t="s">
        <v>1754</v>
      </c>
      <c r="P24" s="525"/>
      <c r="Q24" s="818">
        <v>1402.8</v>
      </c>
      <c r="R24" s="818">
        <v>153.4</v>
      </c>
      <c r="S24" s="818">
        <v>282.89999999999998</v>
      </c>
      <c r="T24" s="818">
        <v>428.7</v>
      </c>
      <c r="U24" s="818">
        <v>335.2</v>
      </c>
      <c r="V24" s="818">
        <v>202.6</v>
      </c>
      <c r="W24" s="487"/>
      <c r="X24" s="518"/>
      <c r="Y24" s="550" t="s">
        <v>1906</v>
      </c>
      <c r="Z24" s="544"/>
      <c r="AA24" s="560"/>
      <c r="AB24" s="853">
        <v>0.4</v>
      </c>
      <c r="AC24" s="853">
        <v>0.1</v>
      </c>
      <c r="AD24" s="853">
        <v>0.1</v>
      </c>
      <c r="AE24" s="825">
        <v>0.1</v>
      </c>
      <c r="AF24" s="826">
        <v>0.1</v>
      </c>
      <c r="AG24" s="826">
        <v>0.1</v>
      </c>
      <c r="AH24" s="472"/>
      <c r="AI24" s="518"/>
      <c r="AJ24" s="488" t="s">
        <v>1817</v>
      </c>
      <c r="AK24" s="470"/>
      <c r="AL24" s="542"/>
      <c r="AM24" s="825">
        <v>1.3</v>
      </c>
      <c r="AN24" s="825" t="s">
        <v>19</v>
      </c>
      <c r="AO24" s="825" t="s">
        <v>19</v>
      </c>
      <c r="AP24" s="825">
        <v>0.2</v>
      </c>
      <c r="AQ24" s="825">
        <v>0.4</v>
      </c>
      <c r="AR24" s="825">
        <v>0.7</v>
      </c>
      <c r="AT24" s="550"/>
      <c r="AU24" s="564" t="s">
        <v>1807</v>
      </c>
      <c r="AV24" s="563"/>
      <c r="AW24" s="563"/>
      <c r="AX24" s="818">
        <v>10.5</v>
      </c>
      <c r="AY24" s="818">
        <v>0.7</v>
      </c>
      <c r="AZ24" s="818">
        <v>1.8</v>
      </c>
      <c r="BA24" s="818">
        <v>2.4</v>
      </c>
      <c r="BB24" s="818">
        <v>3.6</v>
      </c>
      <c r="BC24" s="819">
        <v>1.9</v>
      </c>
    </row>
    <row r="25" spans="2:55" ht="11.1" customHeight="1">
      <c r="B25" s="518"/>
      <c r="C25" s="488" t="s">
        <v>1973</v>
      </c>
      <c r="D25" s="454"/>
      <c r="E25" s="538"/>
      <c r="F25" s="818">
        <v>0.3</v>
      </c>
      <c r="G25" s="818">
        <v>0</v>
      </c>
      <c r="H25" s="818">
        <v>0</v>
      </c>
      <c r="I25" s="818">
        <v>0</v>
      </c>
      <c r="J25" s="818">
        <v>0.1</v>
      </c>
      <c r="K25" s="818">
        <v>0.2</v>
      </c>
      <c r="M25" s="512"/>
      <c r="N25" s="550" t="s">
        <v>1752</v>
      </c>
      <c r="P25" s="525"/>
      <c r="Q25" s="818">
        <v>538.79999999999995</v>
      </c>
      <c r="R25" s="818">
        <v>55.2</v>
      </c>
      <c r="S25" s="818">
        <v>103.7</v>
      </c>
      <c r="T25" s="818">
        <v>167.7</v>
      </c>
      <c r="U25" s="818">
        <v>133.9</v>
      </c>
      <c r="V25" s="818">
        <v>78.3</v>
      </c>
      <c r="W25" s="487"/>
      <c r="X25" s="518"/>
      <c r="Y25" s="543" t="s">
        <v>1905</v>
      </c>
      <c r="Z25" s="470"/>
      <c r="AB25" s="853">
        <v>0.1</v>
      </c>
      <c r="AC25" s="853">
        <v>0</v>
      </c>
      <c r="AD25" s="853">
        <v>0</v>
      </c>
      <c r="AE25" s="825">
        <v>0</v>
      </c>
      <c r="AF25" s="826">
        <v>0</v>
      </c>
      <c r="AG25" s="826">
        <v>0</v>
      </c>
      <c r="AH25" s="472"/>
      <c r="AI25" s="518"/>
      <c r="AJ25" s="564" t="s">
        <v>1814</v>
      </c>
      <c r="AK25" s="565"/>
      <c r="AL25" s="560"/>
      <c r="AM25" s="825">
        <v>5.8</v>
      </c>
      <c r="AN25" s="825">
        <v>0.2</v>
      </c>
      <c r="AO25" s="825">
        <v>0.3</v>
      </c>
      <c r="AP25" s="825">
        <v>1.5</v>
      </c>
      <c r="AQ25" s="825">
        <v>1.9</v>
      </c>
      <c r="AR25" s="825">
        <v>2</v>
      </c>
      <c r="AT25" s="550"/>
      <c r="AU25" s="550" t="s">
        <v>1804</v>
      </c>
      <c r="AV25" s="563"/>
      <c r="AW25" s="563"/>
      <c r="AX25" s="818">
        <v>6.9</v>
      </c>
      <c r="AY25" s="818">
        <v>1.4</v>
      </c>
      <c r="AZ25" s="818">
        <v>2</v>
      </c>
      <c r="BA25" s="818">
        <v>1.7</v>
      </c>
      <c r="BB25" s="818">
        <v>1.3</v>
      </c>
      <c r="BC25" s="819">
        <v>0.5</v>
      </c>
    </row>
    <row r="26" spans="2:55" ht="11.1" customHeight="1">
      <c r="B26" s="518"/>
      <c r="C26" s="488" t="s">
        <v>1803</v>
      </c>
      <c r="D26" s="454"/>
      <c r="E26" s="538"/>
      <c r="F26" s="818">
        <v>47.5</v>
      </c>
      <c r="G26" s="818">
        <v>0.9</v>
      </c>
      <c r="H26" s="818">
        <v>3.4</v>
      </c>
      <c r="I26" s="818">
        <v>5.3</v>
      </c>
      <c r="J26" s="818">
        <v>11.9</v>
      </c>
      <c r="K26" s="818">
        <v>26</v>
      </c>
      <c r="M26" s="512"/>
      <c r="N26" s="550" t="s">
        <v>1750</v>
      </c>
      <c r="P26" s="525"/>
      <c r="Q26" s="818">
        <v>812.1</v>
      </c>
      <c r="R26" s="818">
        <v>85.9</v>
      </c>
      <c r="S26" s="818">
        <v>155</v>
      </c>
      <c r="T26" s="818">
        <v>255.6</v>
      </c>
      <c r="U26" s="818">
        <v>204.7</v>
      </c>
      <c r="V26" s="818">
        <v>111</v>
      </c>
      <c r="W26" s="487"/>
      <c r="X26" s="518"/>
      <c r="Y26" s="488" t="s">
        <v>1903</v>
      </c>
      <c r="Z26" s="470"/>
      <c r="AA26" s="563"/>
      <c r="AB26" s="851">
        <v>14.4</v>
      </c>
      <c r="AC26" s="851">
        <v>3.6</v>
      </c>
      <c r="AD26" s="851">
        <v>3.7</v>
      </c>
      <c r="AE26" s="818">
        <v>2.8</v>
      </c>
      <c r="AF26" s="819">
        <v>2.6</v>
      </c>
      <c r="AG26" s="819">
        <v>1.7</v>
      </c>
      <c r="AH26" s="472"/>
      <c r="AI26" s="518"/>
      <c r="AJ26" s="564" t="s">
        <v>1811</v>
      </c>
      <c r="AK26" s="565"/>
      <c r="AL26" s="560"/>
      <c r="AM26" s="825">
        <v>171.2</v>
      </c>
      <c r="AN26" s="825">
        <v>4</v>
      </c>
      <c r="AO26" s="825">
        <v>11.1</v>
      </c>
      <c r="AP26" s="825">
        <v>40.299999999999997</v>
      </c>
      <c r="AQ26" s="825">
        <v>61</v>
      </c>
      <c r="AR26" s="825">
        <v>54.8</v>
      </c>
      <c r="AT26" s="550"/>
      <c r="AU26" s="550" t="s">
        <v>2038</v>
      </c>
      <c r="AV26" s="563"/>
      <c r="AW26" s="563"/>
      <c r="AX26" s="818">
        <v>27.4</v>
      </c>
      <c r="AY26" s="818">
        <v>0.5</v>
      </c>
      <c r="AZ26" s="818">
        <v>1.8</v>
      </c>
      <c r="BA26" s="818">
        <v>3.5</v>
      </c>
      <c r="BB26" s="818">
        <v>9.6999999999999993</v>
      </c>
      <c r="BC26" s="819">
        <v>11.9</v>
      </c>
    </row>
    <row r="27" spans="2:55" ht="11.1" customHeight="1">
      <c r="B27" s="518"/>
      <c r="C27" s="488" t="s">
        <v>1799</v>
      </c>
      <c r="D27" s="454"/>
      <c r="E27" s="538"/>
      <c r="F27" s="818">
        <v>14.4</v>
      </c>
      <c r="G27" s="818">
        <v>0.2</v>
      </c>
      <c r="H27" s="818">
        <v>0.9</v>
      </c>
      <c r="I27" s="818">
        <v>1.6</v>
      </c>
      <c r="J27" s="818">
        <v>3.7</v>
      </c>
      <c r="K27" s="818">
        <v>8.1</v>
      </c>
      <c r="M27" s="512"/>
      <c r="N27" s="488" t="s">
        <v>1748</v>
      </c>
      <c r="O27" s="454"/>
      <c r="P27" s="538"/>
      <c r="Q27" s="818">
        <v>413.4</v>
      </c>
      <c r="R27" s="818">
        <v>42.3</v>
      </c>
      <c r="S27" s="818">
        <v>83.9</v>
      </c>
      <c r="T27" s="818">
        <v>130</v>
      </c>
      <c r="U27" s="818">
        <v>99.1</v>
      </c>
      <c r="V27" s="818">
        <v>58</v>
      </c>
      <c r="W27" s="487"/>
      <c r="X27" s="518"/>
      <c r="Y27" s="488" t="s">
        <v>1900</v>
      </c>
      <c r="Z27" s="470"/>
      <c r="AA27" s="563"/>
      <c r="AB27" s="851">
        <v>0.3</v>
      </c>
      <c r="AC27" s="851">
        <v>0.1</v>
      </c>
      <c r="AD27" s="851">
        <v>0.1</v>
      </c>
      <c r="AE27" s="818">
        <v>0.1</v>
      </c>
      <c r="AF27" s="819">
        <v>0</v>
      </c>
      <c r="AG27" s="819">
        <v>0</v>
      </c>
      <c r="AH27" s="472"/>
      <c r="AI27" s="518"/>
      <c r="AJ27" s="564" t="s">
        <v>1809</v>
      </c>
      <c r="AK27" s="565"/>
      <c r="AL27" s="560"/>
      <c r="AM27" s="825">
        <v>1.1000000000000001</v>
      </c>
      <c r="AN27" s="825" t="s">
        <v>19</v>
      </c>
      <c r="AO27" s="825">
        <v>0</v>
      </c>
      <c r="AP27" s="825">
        <v>0.5</v>
      </c>
      <c r="AQ27" s="825">
        <v>0.4</v>
      </c>
      <c r="AR27" s="825">
        <v>0.2</v>
      </c>
      <c r="AT27" s="550"/>
      <c r="AU27" s="550" t="s">
        <v>2037</v>
      </c>
      <c r="AV27" s="563"/>
      <c r="AW27" s="563"/>
      <c r="AX27" s="818">
        <v>3.1</v>
      </c>
      <c r="AY27" s="818">
        <v>0.1</v>
      </c>
      <c r="AZ27" s="818">
        <v>0.2</v>
      </c>
      <c r="BA27" s="818">
        <v>0.4</v>
      </c>
      <c r="BB27" s="818">
        <v>1.1000000000000001</v>
      </c>
      <c r="BC27" s="819">
        <v>1.3</v>
      </c>
    </row>
    <row r="28" spans="2:55" ht="11.1" customHeight="1">
      <c r="B28" s="518"/>
      <c r="C28" s="488" t="s">
        <v>1771</v>
      </c>
      <c r="D28" s="454"/>
      <c r="E28" s="538"/>
      <c r="F28" s="818">
        <v>59</v>
      </c>
      <c r="G28" s="818">
        <v>1.3</v>
      </c>
      <c r="H28" s="818">
        <v>4.5999999999999996</v>
      </c>
      <c r="I28" s="818">
        <v>7</v>
      </c>
      <c r="J28" s="818">
        <v>15.5</v>
      </c>
      <c r="K28" s="818">
        <v>30.6</v>
      </c>
      <c r="M28" s="512"/>
      <c r="N28" s="488" t="s">
        <v>1771</v>
      </c>
      <c r="O28" s="454"/>
      <c r="P28" s="538"/>
      <c r="Q28" s="818">
        <v>305.8</v>
      </c>
      <c r="R28" s="818">
        <v>48.2</v>
      </c>
      <c r="S28" s="818">
        <v>74.400000000000006</v>
      </c>
      <c r="T28" s="818">
        <v>84.3</v>
      </c>
      <c r="U28" s="818">
        <v>61.2</v>
      </c>
      <c r="V28" s="818">
        <v>37.700000000000003</v>
      </c>
      <c r="W28" s="487"/>
      <c r="X28" s="518"/>
      <c r="Y28" s="488" t="s">
        <v>1898</v>
      </c>
      <c r="Z28" s="470"/>
      <c r="AA28" s="563"/>
      <c r="AB28" s="851">
        <v>0.2</v>
      </c>
      <c r="AC28" s="851">
        <v>0</v>
      </c>
      <c r="AD28" s="851">
        <v>0</v>
      </c>
      <c r="AE28" s="818">
        <v>0</v>
      </c>
      <c r="AF28" s="819">
        <v>0</v>
      </c>
      <c r="AG28" s="819">
        <v>0.1</v>
      </c>
      <c r="AH28" s="472"/>
      <c r="AI28" s="518"/>
      <c r="AJ28" s="561" t="s">
        <v>1807</v>
      </c>
      <c r="AK28" s="562"/>
      <c r="AL28" s="563"/>
      <c r="AM28" s="825">
        <v>1.6</v>
      </c>
      <c r="AN28" s="825" t="s">
        <v>19</v>
      </c>
      <c r="AO28" s="825">
        <v>0.1</v>
      </c>
      <c r="AP28" s="825">
        <v>0.6</v>
      </c>
      <c r="AQ28" s="825">
        <v>0.6</v>
      </c>
      <c r="AR28" s="825">
        <v>0.3</v>
      </c>
      <c r="AT28" s="550"/>
      <c r="AU28" s="550" t="s">
        <v>2036</v>
      </c>
      <c r="AV28" s="563"/>
      <c r="AW28" s="563"/>
      <c r="AX28" s="818">
        <v>1.6</v>
      </c>
      <c r="AY28" s="818">
        <v>0</v>
      </c>
      <c r="AZ28" s="818">
        <v>0.1</v>
      </c>
      <c r="BA28" s="818">
        <v>0.2</v>
      </c>
      <c r="BB28" s="818">
        <v>0.6</v>
      </c>
      <c r="BC28" s="819">
        <v>0.7</v>
      </c>
    </row>
    <row r="29" spans="2:55" ht="11.1" customHeight="1">
      <c r="B29" s="518"/>
      <c r="C29" s="488" t="s">
        <v>2091</v>
      </c>
      <c r="D29" s="454"/>
      <c r="E29" s="538"/>
      <c r="F29" s="818">
        <v>3.8</v>
      </c>
      <c r="G29" s="818">
        <v>0.1</v>
      </c>
      <c r="H29" s="818">
        <v>0.3</v>
      </c>
      <c r="I29" s="818">
        <v>0.5</v>
      </c>
      <c r="J29" s="818">
        <v>1.1000000000000001</v>
      </c>
      <c r="K29" s="818">
        <v>1.8</v>
      </c>
      <c r="M29" s="518"/>
      <c r="N29" s="488" t="s">
        <v>1744</v>
      </c>
      <c r="O29" s="454"/>
      <c r="P29" s="538"/>
      <c r="Q29" s="818">
        <v>25.4</v>
      </c>
      <c r="R29" s="818">
        <v>3.9</v>
      </c>
      <c r="S29" s="818">
        <v>6.3</v>
      </c>
      <c r="T29" s="818">
        <v>6.9</v>
      </c>
      <c r="U29" s="818">
        <v>5.2</v>
      </c>
      <c r="V29" s="818">
        <v>3.1</v>
      </c>
      <c r="W29" s="487"/>
      <c r="X29" s="518"/>
      <c r="Y29" s="488" t="s">
        <v>1894</v>
      </c>
      <c r="Z29" s="470"/>
      <c r="AA29" s="563"/>
      <c r="AB29" s="851">
        <v>0</v>
      </c>
      <c r="AC29" s="851">
        <v>0</v>
      </c>
      <c r="AD29" s="851">
        <v>0</v>
      </c>
      <c r="AE29" s="818">
        <v>0</v>
      </c>
      <c r="AF29" s="819">
        <v>0</v>
      </c>
      <c r="AG29" s="819">
        <v>0</v>
      </c>
      <c r="AH29" s="472"/>
      <c r="AI29" s="518"/>
      <c r="AJ29" s="564" t="s">
        <v>1804</v>
      </c>
      <c r="AK29" s="563"/>
      <c r="AL29" s="838"/>
      <c r="AM29" s="825">
        <v>11.1</v>
      </c>
      <c r="AN29" s="825">
        <v>0.2</v>
      </c>
      <c r="AO29" s="825">
        <v>0.5</v>
      </c>
      <c r="AP29" s="825">
        <v>2.2999999999999998</v>
      </c>
      <c r="AQ29" s="825">
        <v>4.2</v>
      </c>
      <c r="AR29" s="825">
        <v>3.9</v>
      </c>
      <c r="AT29" s="535"/>
      <c r="AU29" s="550" t="s">
        <v>2035</v>
      </c>
      <c r="AV29" s="563"/>
      <c r="AW29" s="563"/>
      <c r="AX29" s="818">
        <v>144.4</v>
      </c>
      <c r="AY29" s="818">
        <v>4.7</v>
      </c>
      <c r="AZ29" s="818">
        <v>7.6</v>
      </c>
      <c r="BA29" s="818">
        <v>16.8</v>
      </c>
      <c r="BB29" s="818">
        <v>50.6</v>
      </c>
      <c r="BC29" s="819">
        <v>64.599999999999994</v>
      </c>
    </row>
    <row r="30" spans="2:55" ht="11.1" customHeight="1">
      <c r="B30" s="518"/>
      <c r="C30" s="488" t="s">
        <v>2090</v>
      </c>
      <c r="D30" s="454"/>
      <c r="E30" s="538"/>
      <c r="F30" s="818">
        <v>0.2</v>
      </c>
      <c r="G30" s="818">
        <v>0</v>
      </c>
      <c r="H30" s="818">
        <v>0</v>
      </c>
      <c r="I30" s="818">
        <v>0</v>
      </c>
      <c r="J30" s="818">
        <v>0</v>
      </c>
      <c r="K30" s="818">
        <v>0.1</v>
      </c>
      <c r="M30" s="518"/>
      <c r="N30" s="488" t="s">
        <v>1742</v>
      </c>
      <c r="O30" s="454"/>
      <c r="P30" s="538"/>
      <c r="Q30" s="818">
        <v>1.3</v>
      </c>
      <c r="R30" s="818">
        <v>0.2</v>
      </c>
      <c r="S30" s="818">
        <v>0.3</v>
      </c>
      <c r="T30" s="818">
        <v>0.4</v>
      </c>
      <c r="U30" s="818">
        <v>0.3</v>
      </c>
      <c r="V30" s="818">
        <v>0.2</v>
      </c>
      <c r="W30" s="487"/>
      <c r="X30" s="566"/>
      <c r="Y30" s="555" t="s">
        <v>2033</v>
      </c>
      <c r="Z30" s="567"/>
      <c r="AA30" s="568"/>
      <c r="AB30" s="851">
        <v>0.1</v>
      </c>
      <c r="AC30" s="851">
        <v>0</v>
      </c>
      <c r="AD30" s="851">
        <v>0</v>
      </c>
      <c r="AE30" s="818">
        <v>0</v>
      </c>
      <c r="AF30" s="819">
        <v>0</v>
      </c>
      <c r="AG30" s="819">
        <v>0</v>
      </c>
      <c r="AH30" s="472"/>
      <c r="AI30" s="518"/>
      <c r="AJ30" s="564" t="s">
        <v>1800</v>
      </c>
      <c r="AK30" s="506"/>
      <c r="AL30" s="552"/>
      <c r="AM30" s="825">
        <v>33.799999999999997</v>
      </c>
      <c r="AN30" s="825">
        <v>0.3</v>
      </c>
      <c r="AO30" s="825">
        <v>0.5</v>
      </c>
      <c r="AP30" s="825">
        <v>9.9</v>
      </c>
      <c r="AQ30" s="825">
        <v>14.5</v>
      </c>
      <c r="AR30" s="825">
        <v>8.6</v>
      </c>
      <c r="AT30" s="550"/>
      <c r="AU30" s="564" t="s">
        <v>1800</v>
      </c>
      <c r="AX30" s="818">
        <v>550.70000000000005</v>
      </c>
      <c r="AY30" s="818">
        <v>73.7</v>
      </c>
      <c r="AZ30" s="818">
        <v>109.5</v>
      </c>
      <c r="BA30" s="818">
        <v>133.6</v>
      </c>
      <c r="BB30" s="818">
        <v>145.69999999999999</v>
      </c>
      <c r="BC30" s="818">
        <v>88.1</v>
      </c>
    </row>
    <row r="31" spans="2:55" ht="11.1" customHeight="1">
      <c r="B31" s="518"/>
      <c r="C31" s="555" t="s">
        <v>2089</v>
      </c>
      <c r="D31" s="454"/>
      <c r="E31" s="538"/>
      <c r="F31" s="816">
        <v>0.4</v>
      </c>
      <c r="G31" s="816">
        <v>0</v>
      </c>
      <c r="H31" s="816">
        <v>0</v>
      </c>
      <c r="I31" s="816">
        <v>0</v>
      </c>
      <c r="J31" s="816">
        <v>0.1</v>
      </c>
      <c r="K31" s="816">
        <v>0.2</v>
      </c>
      <c r="M31" s="569"/>
      <c r="N31" s="555" t="s">
        <v>1741</v>
      </c>
      <c r="O31" s="454"/>
      <c r="P31" s="538"/>
      <c r="Q31" s="816">
        <v>1.9</v>
      </c>
      <c r="R31" s="816">
        <v>0.3</v>
      </c>
      <c r="S31" s="816">
        <v>0.4</v>
      </c>
      <c r="T31" s="816">
        <v>0.5</v>
      </c>
      <c r="U31" s="816">
        <v>0.4</v>
      </c>
      <c r="V31" s="816">
        <v>0.2</v>
      </c>
      <c r="W31" s="487"/>
      <c r="X31" s="479" t="s">
        <v>2031</v>
      </c>
      <c r="Y31" s="489"/>
      <c r="Z31" s="490"/>
      <c r="AB31" s="852">
        <v>9.9</v>
      </c>
      <c r="AC31" s="852">
        <v>1.4</v>
      </c>
      <c r="AD31" s="852">
        <v>2.4</v>
      </c>
      <c r="AE31" s="855">
        <v>2.1</v>
      </c>
      <c r="AF31" s="854">
        <v>2.1</v>
      </c>
      <c r="AG31" s="854">
        <v>2.1</v>
      </c>
      <c r="AH31" s="472"/>
      <c r="AI31" s="518"/>
      <c r="AJ31" s="564" t="s">
        <v>1797</v>
      </c>
      <c r="AK31" s="563"/>
      <c r="AL31" s="573"/>
      <c r="AM31" s="826" t="s">
        <v>19</v>
      </c>
      <c r="AN31" s="825" t="s">
        <v>19</v>
      </c>
      <c r="AO31" s="825" t="s">
        <v>19</v>
      </c>
      <c r="AP31" s="825" t="s">
        <v>19</v>
      </c>
      <c r="AQ31" s="825" t="s">
        <v>19</v>
      </c>
      <c r="AR31" s="825" t="s">
        <v>19</v>
      </c>
      <c r="AT31" s="550"/>
      <c r="AU31" s="564" t="s">
        <v>2030</v>
      </c>
      <c r="AV31" s="563"/>
      <c r="AX31" s="818">
        <v>0.7</v>
      </c>
      <c r="AY31" s="818">
        <v>0.1</v>
      </c>
      <c r="AZ31" s="818">
        <v>0.2</v>
      </c>
      <c r="BA31" s="818">
        <v>0.2</v>
      </c>
      <c r="BB31" s="818">
        <v>0.2</v>
      </c>
      <c r="BC31" s="818">
        <v>0.1</v>
      </c>
    </row>
    <row r="32" spans="2:55" ht="11.1" customHeight="1">
      <c r="B32" s="479" t="s">
        <v>243</v>
      </c>
      <c r="C32" s="480"/>
      <c r="D32" s="480"/>
      <c r="E32" s="481"/>
      <c r="F32" s="824">
        <v>3361.8</v>
      </c>
      <c r="G32" s="824">
        <v>619</v>
      </c>
      <c r="H32" s="824">
        <v>835.7</v>
      </c>
      <c r="I32" s="824">
        <v>593.20000000000005</v>
      </c>
      <c r="J32" s="824">
        <v>602.6</v>
      </c>
      <c r="K32" s="824">
        <v>711.3</v>
      </c>
      <c r="M32" s="571" t="s">
        <v>2029</v>
      </c>
      <c r="N32" s="572"/>
      <c r="O32" s="572"/>
      <c r="P32" s="481"/>
      <c r="Q32" s="837">
        <v>400.5</v>
      </c>
      <c r="R32" s="824">
        <v>43</v>
      </c>
      <c r="S32" s="824">
        <v>81.2</v>
      </c>
      <c r="T32" s="824">
        <v>103.2</v>
      </c>
      <c r="U32" s="824">
        <v>94.1</v>
      </c>
      <c r="V32" s="824">
        <v>78.900000000000006</v>
      </c>
      <c r="W32" s="487"/>
      <c r="X32" s="500"/>
      <c r="Y32" s="501" t="s">
        <v>2028</v>
      </c>
      <c r="Z32" s="509"/>
      <c r="AA32" s="510"/>
      <c r="AB32" s="832">
        <v>7.8</v>
      </c>
      <c r="AC32" s="853">
        <v>1.2</v>
      </c>
      <c r="AD32" s="853">
        <v>2.1</v>
      </c>
      <c r="AE32" s="825">
        <v>1.6</v>
      </c>
      <c r="AF32" s="826">
        <v>1.5</v>
      </c>
      <c r="AG32" s="826">
        <v>1.4</v>
      </c>
      <c r="AH32" s="472"/>
      <c r="AI32" s="518"/>
      <c r="AJ32" s="564" t="s">
        <v>1794</v>
      </c>
      <c r="AK32" s="563"/>
      <c r="AL32" s="573"/>
      <c r="AM32" s="826" t="s">
        <v>19</v>
      </c>
      <c r="AN32" s="825" t="s">
        <v>19</v>
      </c>
      <c r="AO32" s="825" t="s">
        <v>19</v>
      </c>
      <c r="AP32" s="825" t="s">
        <v>19</v>
      </c>
      <c r="AQ32" s="825" t="s">
        <v>19</v>
      </c>
      <c r="AR32" s="825" t="s">
        <v>19</v>
      </c>
      <c r="AT32" s="550"/>
      <c r="AU32" s="564" t="s">
        <v>2027</v>
      </c>
      <c r="AV32" s="563"/>
      <c r="AX32" s="818">
        <v>0.8</v>
      </c>
      <c r="AY32" s="818">
        <v>0.1</v>
      </c>
      <c r="AZ32" s="818">
        <v>0.2</v>
      </c>
      <c r="BA32" s="818">
        <v>0.2</v>
      </c>
      <c r="BB32" s="818">
        <v>0.2</v>
      </c>
      <c r="BC32" s="818">
        <v>0.1</v>
      </c>
    </row>
    <row r="33" spans="1:55" ht="11.1" customHeight="1">
      <c r="B33" s="500"/>
      <c r="C33" s="513" t="s">
        <v>2026</v>
      </c>
      <c r="D33" s="540"/>
      <c r="E33" s="557"/>
      <c r="F33" s="822">
        <v>3276</v>
      </c>
      <c r="G33" s="822">
        <v>604.29999999999995</v>
      </c>
      <c r="H33" s="822">
        <v>819.5</v>
      </c>
      <c r="I33" s="822">
        <v>580.4</v>
      </c>
      <c r="J33" s="822">
        <v>586.79999999999995</v>
      </c>
      <c r="K33" s="822">
        <v>684.9</v>
      </c>
      <c r="M33" s="515"/>
      <c r="N33" s="1842" t="s">
        <v>2025</v>
      </c>
      <c r="O33" s="516" t="s">
        <v>2010</v>
      </c>
      <c r="P33" s="510"/>
      <c r="Q33" s="830">
        <v>239.1</v>
      </c>
      <c r="R33" s="822">
        <v>27</v>
      </c>
      <c r="S33" s="822">
        <v>50.9</v>
      </c>
      <c r="T33" s="822">
        <v>62.6</v>
      </c>
      <c r="U33" s="822">
        <v>54.5</v>
      </c>
      <c r="V33" s="822">
        <v>44.1</v>
      </c>
      <c r="W33" s="487"/>
      <c r="X33" s="518"/>
      <c r="Y33" s="519" t="s">
        <v>2024</v>
      </c>
      <c r="Z33" s="470"/>
      <c r="AA33" s="522"/>
      <c r="AB33" s="832">
        <v>1.1000000000000001</v>
      </c>
      <c r="AC33" s="853">
        <v>0.1</v>
      </c>
      <c r="AD33" s="853">
        <v>0.1</v>
      </c>
      <c r="AE33" s="825">
        <v>0.2</v>
      </c>
      <c r="AF33" s="826">
        <v>0.3</v>
      </c>
      <c r="AG33" s="826">
        <v>0.4</v>
      </c>
      <c r="AH33" s="472"/>
      <c r="AI33" s="518"/>
      <c r="AJ33" s="564" t="s">
        <v>1269</v>
      </c>
      <c r="AK33" s="573"/>
      <c r="AL33" s="552"/>
      <c r="AM33" s="825">
        <v>0</v>
      </c>
      <c r="AN33" s="825" t="s">
        <v>19</v>
      </c>
      <c r="AO33" s="825" t="s">
        <v>19</v>
      </c>
      <c r="AP33" s="825" t="s">
        <v>19</v>
      </c>
      <c r="AQ33" s="825">
        <v>0</v>
      </c>
      <c r="AR33" s="825" t="s">
        <v>19</v>
      </c>
      <c r="AT33" s="550"/>
      <c r="AU33" s="564" t="s">
        <v>2023</v>
      </c>
      <c r="AV33" s="563"/>
      <c r="AX33" s="818">
        <v>2.2999999999999998</v>
      </c>
      <c r="AY33" s="818">
        <v>0.3</v>
      </c>
      <c r="AZ33" s="818">
        <v>0.6</v>
      </c>
      <c r="BA33" s="818">
        <v>0.6</v>
      </c>
      <c r="BB33" s="818">
        <v>0.5</v>
      </c>
      <c r="BC33" s="818">
        <v>0.2</v>
      </c>
    </row>
    <row r="34" spans="1:55" ht="11.1" customHeight="1">
      <c r="B34" s="518"/>
      <c r="C34" s="505" t="s">
        <v>2108</v>
      </c>
      <c r="D34" s="506"/>
      <c r="E34" s="527"/>
      <c r="F34" s="818">
        <v>75.8</v>
      </c>
      <c r="G34" s="818">
        <v>12.7</v>
      </c>
      <c r="H34" s="818">
        <v>14.1</v>
      </c>
      <c r="I34" s="818">
        <v>10.8</v>
      </c>
      <c r="J34" s="818">
        <v>13.7</v>
      </c>
      <c r="K34" s="818">
        <v>24.5</v>
      </c>
      <c r="M34" s="515"/>
      <c r="N34" s="1843"/>
      <c r="O34" s="491" t="s">
        <v>2007</v>
      </c>
      <c r="P34" s="522"/>
      <c r="Q34" s="819">
        <v>106.1</v>
      </c>
      <c r="R34" s="818">
        <v>10.5</v>
      </c>
      <c r="S34" s="818">
        <v>19.8</v>
      </c>
      <c r="T34" s="818">
        <v>28.4</v>
      </c>
      <c r="U34" s="818">
        <v>26.5</v>
      </c>
      <c r="V34" s="818">
        <v>20.9</v>
      </c>
      <c r="W34" s="487"/>
      <c r="X34" s="518"/>
      <c r="Y34" s="519" t="s">
        <v>2021</v>
      </c>
      <c r="Z34" s="470"/>
      <c r="AA34" s="522"/>
      <c r="AB34" s="832">
        <v>0.9</v>
      </c>
      <c r="AC34" s="853">
        <v>0.1</v>
      </c>
      <c r="AD34" s="853">
        <v>0.1</v>
      </c>
      <c r="AE34" s="825">
        <v>0.2</v>
      </c>
      <c r="AF34" s="826">
        <v>0.3</v>
      </c>
      <c r="AG34" s="826">
        <v>0.3</v>
      </c>
      <c r="AH34" s="472"/>
      <c r="AI34" s="518"/>
      <c r="AJ34" s="564" t="s">
        <v>1273</v>
      </c>
      <c r="AK34" s="575"/>
      <c r="AL34" s="552"/>
      <c r="AM34" s="825">
        <v>0</v>
      </c>
      <c r="AN34" s="825" t="s">
        <v>19</v>
      </c>
      <c r="AO34" s="825" t="s">
        <v>19</v>
      </c>
      <c r="AP34" s="825" t="s">
        <v>19</v>
      </c>
      <c r="AQ34" s="825">
        <v>0</v>
      </c>
      <c r="AR34" s="825" t="s">
        <v>19</v>
      </c>
      <c r="AT34" s="550"/>
      <c r="AU34" s="564" t="s">
        <v>2020</v>
      </c>
      <c r="AV34" s="563"/>
      <c r="AX34" s="818">
        <v>1.2</v>
      </c>
      <c r="AY34" s="818">
        <v>0.2</v>
      </c>
      <c r="AZ34" s="818">
        <v>0.3</v>
      </c>
      <c r="BA34" s="818">
        <v>0.3</v>
      </c>
      <c r="BB34" s="818">
        <v>0.3</v>
      </c>
      <c r="BC34" s="818">
        <v>0.1</v>
      </c>
    </row>
    <row r="35" spans="1:55" ht="11.1" customHeight="1">
      <c r="B35" s="518"/>
      <c r="C35" s="545" t="s">
        <v>2019</v>
      </c>
      <c r="D35" s="558"/>
      <c r="E35" s="559"/>
      <c r="F35" s="819">
        <v>10</v>
      </c>
      <c r="G35" s="818">
        <v>2</v>
      </c>
      <c r="H35" s="818">
        <v>2</v>
      </c>
      <c r="I35" s="818">
        <v>2</v>
      </c>
      <c r="J35" s="818">
        <v>2.1</v>
      </c>
      <c r="K35" s="818">
        <v>1.9</v>
      </c>
      <c r="M35" s="515"/>
      <c r="N35" s="1843"/>
      <c r="O35" s="491" t="s">
        <v>2004</v>
      </c>
      <c r="P35" s="522"/>
      <c r="Q35" s="819">
        <v>1.1000000000000001</v>
      </c>
      <c r="R35" s="818">
        <v>0.2</v>
      </c>
      <c r="S35" s="818">
        <v>0.2</v>
      </c>
      <c r="T35" s="818">
        <v>0.3</v>
      </c>
      <c r="U35" s="818">
        <v>0.2</v>
      </c>
      <c r="V35" s="819">
        <v>0.3</v>
      </c>
      <c r="W35" s="487"/>
      <c r="X35" s="518"/>
      <c r="Y35" s="528" t="s">
        <v>2018</v>
      </c>
      <c r="Z35" s="529"/>
      <c r="AA35" s="530"/>
      <c r="AB35" s="832">
        <v>0.1</v>
      </c>
      <c r="AC35" s="853">
        <v>0</v>
      </c>
      <c r="AD35" s="853">
        <v>0</v>
      </c>
      <c r="AE35" s="825">
        <v>0</v>
      </c>
      <c r="AF35" s="826">
        <v>0</v>
      </c>
      <c r="AG35" s="826">
        <v>0</v>
      </c>
      <c r="AH35" s="472"/>
      <c r="AI35" s="550"/>
      <c r="AJ35" s="564" t="s">
        <v>1789</v>
      </c>
      <c r="AK35" s="576"/>
      <c r="AM35" s="825">
        <v>876.8</v>
      </c>
      <c r="AN35" s="825">
        <v>16.600000000000001</v>
      </c>
      <c r="AO35" s="825">
        <v>52.1</v>
      </c>
      <c r="AP35" s="825">
        <v>212.9</v>
      </c>
      <c r="AQ35" s="825">
        <v>318.2</v>
      </c>
      <c r="AR35" s="825">
        <v>276.89999999999998</v>
      </c>
      <c r="AT35" s="550"/>
      <c r="AU35" s="564" t="s">
        <v>2017</v>
      </c>
      <c r="AV35" s="563"/>
      <c r="AX35" s="818">
        <v>8.3000000000000007</v>
      </c>
      <c r="AY35" s="818">
        <v>1.3</v>
      </c>
      <c r="AZ35" s="818">
        <v>2.2000000000000002</v>
      </c>
      <c r="BA35" s="818">
        <v>2.1</v>
      </c>
      <c r="BB35" s="818">
        <v>1.7</v>
      </c>
      <c r="BC35" s="818">
        <v>0.9</v>
      </c>
    </row>
    <row r="36" spans="1:55" ht="11.1" customHeight="1">
      <c r="B36" s="537"/>
      <c r="C36" s="539" t="s">
        <v>2016</v>
      </c>
      <c r="D36" s="506"/>
      <c r="E36" s="525"/>
      <c r="F36" s="818">
        <v>8.4</v>
      </c>
      <c r="G36" s="818">
        <v>2.1</v>
      </c>
      <c r="H36" s="818">
        <v>2.1</v>
      </c>
      <c r="I36" s="818">
        <v>1.4</v>
      </c>
      <c r="J36" s="818">
        <v>1.4</v>
      </c>
      <c r="K36" s="818">
        <v>1.5</v>
      </c>
      <c r="M36" s="535"/>
      <c r="N36" s="1843"/>
      <c r="O36" s="491" t="s">
        <v>2002</v>
      </c>
      <c r="P36" s="536"/>
      <c r="Q36" s="819">
        <v>1.2</v>
      </c>
      <c r="R36" s="818">
        <v>0.1</v>
      </c>
      <c r="S36" s="818">
        <v>0.2</v>
      </c>
      <c r="T36" s="818">
        <v>0.3</v>
      </c>
      <c r="U36" s="818">
        <v>0.3</v>
      </c>
      <c r="V36" s="819">
        <v>0.4</v>
      </c>
      <c r="W36" s="487"/>
      <c r="X36" s="518"/>
      <c r="Y36" s="533" t="s">
        <v>2015</v>
      </c>
      <c r="Z36" s="509"/>
      <c r="AA36" s="516"/>
      <c r="AB36" s="853">
        <v>4.9000000000000004</v>
      </c>
      <c r="AC36" s="853">
        <v>0.8</v>
      </c>
      <c r="AD36" s="853">
        <v>1.3</v>
      </c>
      <c r="AE36" s="825">
        <v>1</v>
      </c>
      <c r="AF36" s="826">
        <v>0.9</v>
      </c>
      <c r="AG36" s="826">
        <v>0.8</v>
      </c>
      <c r="AH36" s="472"/>
      <c r="AI36" s="550"/>
      <c r="AJ36" s="564" t="s">
        <v>1787</v>
      </c>
      <c r="AK36" s="489"/>
      <c r="AM36" s="825">
        <v>0.7</v>
      </c>
      <c r="AN36" s="825" t="s">
        <v>19</v>
      </c>
      <c r="AO36" s="825" t="s">
        <v>19</v>
      </c>
      <c r="AP36" s="825" t="s">
        <v>19</v>
      </c>
      <c r="AQ36" s="825">
        <v>0.2</v>
      </c>
      <c r="AR36" s="825">
        <v>0.5</v>
      </c>
      <c r="AT36" s="579"/>
      <c r="AU36" s="564" t="s">
        <v>2014</v>
      </c>
      <c r="AV36" s="563"/>
      <c r="AW36" s="563"/>
      <c r="AX36" s="818">
        <v>8.5</v>
      </c>
      <c r="AY36" s="818">
        <v>1.4</v>
      </c>
      <c r="AZ36" s="818">
        <v>2.2000000000000002</v>
      </c>
      <c r="BA36" s="818">
        <v>2.2000000000000002</v>
      </c>
      <c r="BB36" s="818">
        <v>1.8</v>
      </c>
      <c r="BC36" s="818">
        <v>0.9</v>
      </c>
    </row>
    <row r="37" spans="1:55" ht="11.1" customHeight="1">
      <c r="B37" s="537"/>
      <c r="C37" s="488" t="s">
        <v>2013</v>
      </c>
      <c r="D37" s="454"/>
      <c r="E37" s="538"/>
      <c r="F37" s="818">
        <v>1.3</v>
      </c>
      <c r="G37" s="818">
        <v>0.3</v>
      </c>
      <c r="H37" s="818">
        <v>0.3</v>
      </c>
      <c r="I37" s="818">
        <v>0.2</v>
      </c>
      <c r="J37" s="818">
        <v>0.3</v>
      </c>
      <c r="K37" s="818">
        <v>0.3</v>
      </c>
      <c r="M37" s="535"/>
      <c r="N37" s="1843"/>
      <c r="O37" s="491" t="s">
        <v>2000</v>
      </c>
      <c r="P37" s="536"/>
      <c r="Q37" s="819">
        <v>0.4</v>
      </c>
      <c r="R37" s="818">
        <v>0</v>
      </c>
      <c r="S37" s="818">
        <v>0.1</v>
      </c>
      <c r="T37" s="818">
        <v>0.1</v>
      </c>
      <c r="U37" s="818">
        <v>0.1</v>
      </c>
      <c r="V37" s="819">
        <v>0.1</v>
      </c>
      <c r="W37" s="487"/>
      <c r="X37" s="518"/>
      <c r="Y37" s="550" t="s">
        <v>1909</v>
      </c>
      <c r="Z37" s="574"/>
      <c r="AB37" s="853">
        <v>0.7</v>
      </c>
      <c r="AC37" s="853">
        <v>0</v>
      </c>
      <c r="AD37" s="853">
        <v>0.1</v>
      </c>
      <c r="AE37" s="825">
        <v>0.1</v>
      </c>
      <c r="AF37" s="826">
        <v>0.2</v>
      </c>
      <c r="AG37" s="826">
        <v>0.2</v>
      </c>
      <c r="AH37" s="472"/>
      <c r="AI37" s="579"/>
      <c r="AJ37" s="564" t="s">
        <v>1786</v>
      </c>
      <c r="AK37" s="563"/>
      <c r="AL37" s="542"/>
      <c r="AM37" s="826">
        <v>2.4</v>
      </c>
      <c r="AN37" s="825">
        <v>0</v>
      </c>
      <c r="AO37" s="825">
        <v>0</v>
      </c>
      <c r="AP37" s="825">
        <v>0.3</v>
      </c>
      <c r="AQ37" s="825">
        <v>0.8</v>
      </c>
      <c r="AR37" s="825">
        <v>1.2</v>
      </c>
      <c r="AT37" s="579"/>
      <c r="AU37" s="564" t="s">
        <v>1273</v>
      </c>
      <c r="AV37" s="563"/>
      <c r="AW37" s="563"/>
      <c r="AX37" s="818">
        <v>8</v>
      </c>
      <c r="AY37" s="818">
        <v>1.3</v>
      </c>
      <c r="AZ37" s="818">
        <v>2.1</v>
      </c>
      <c r="BA37" s="818">
        <v>2.1</v>
      </c>
      <c r="BB37" s="818">
        <v>1.7</v>
      </c>
      <c r="BC37" s="818">
        <v>0.9</v>
      </c>
    </row>
    <row r="38" spans="1:55" ht="11.1" customHeight="1">
      <c r="B38" s="537"/>
      <c r="C38" s="488" t="s">
        <v>1973</v>
      </c>
      <c r="D38" s="454"/>
      <c r="E38" s="538"/>
      <c r="F38" s="818">
        <v>2</v>
      </c>
      <c r="G38" s="818">
        <v>0.4</v>
      </c>
      <c r="H38" s="818">
        <v>0.6</v>
      </c>
      <c r="I38" s="818">
        <v>0.4</v>
      </c>
      <c r="J38" s="818">
        <v>0.3</v>
      </c>
      <c r="K38" s="818">
        <v>0.4</v>
      </c>
      <c r="M38" s="535"/>
      <c r="N38" s="1844"/>
      <c r="O38" s="547" t="s">
        <v>1998</v>
      </c>
      <c r="P38" s="548"/>
      <c r="Q38" s="819">
        <v>0</v>
      </c>
      <c r="R38" s="818">
        <v>0</v>
      </c>
      <c r="S38" s="818">
        <v>0</v>
      </c>
      <c r="T38" s="818" t="s">
        <v>19</v>
      </c>
      <c r="U38" s="818" t="s">
        <v>19</v>
      </c>
      <c r="V38" s="819">
        <v>0</v>
      </c>
      <c r="W38" s="487"/>
      <c r="X38" s="518"/>
      <c r="Y38" s="550" t="s">
        <v>1907</v>
      </c>
      <c r="Z38" s="574"/>
      <c r="AB38" s="853">
        <v>0.2</v>
      </c>
      <c r="AC38" s="853">
        <v>0</v>
      </c>
      <c r="AD38" s="853">
        <v>0</v>
      </c>
      <c r="AE38" s="825">
        <v>0</v>
      </c>
      <c r="AF38" s="826">
        <v>0.1</v>
      </c>
      <c r="AG38" s="826">
        <v>0.1</v>
      </c>
      <c r="AH38" s="472"/>
      <c r="AI38" s="550"/>
      <c r="AJ38" s="564" t="s">
        <v>1784</v>
      </c>
      <c r="AK38" s="563"/>
      <c r="AL38" s="542"/>
      <c r="AM38" s="826">
        <v>1.3</v>
      </c>
      <c r="AN38" s="825">
        <v>0</v>
      </c>
      <c r="AO38" s="825">
        <v>0</v>
      </c>
      <c r="AP38" s="825">
        <v>0.2</v>
      </c>
      <c r="AQ38" s="825">
        <v>0.5</v>
      </c>
      <c r="AR38" s="825">
        <v>0.7</v>
      </c>
      <c r="AT38" s="579"/>
      <c r="AU38" s="564" t="s">
        <v>1874</v>
      </c>
      <c r="AX38" s="818">
        <v>0.3</v>
      </c>
      <c r="AY38" s="818">
        <v>0</v>
      </c>
      <c r="AZ38" s="818">
        <v>0</v>
      </c>
      <c r="BA38" s="818">
        <v>0.1</v>
      </c>
      <c r="BB38" s="818">
        <v>0.1</v>
      </c>
      <c r="BC38" s="818">
        <v>0.1</v>
      </c>
    </row>
    <row r="39" spans="1:55" ht="11.1" customHeight="1">
      <c r="B39" s="537"/>
      <c r="C39" s="543" t="s">
        <v>2012</v>
      </c>
      <c r="D39" s="506"/>
      <c r="E39" s="525"/>
      <c r="F39" s="818">
        <v>208.9</v>
      </c>
      <c r="G39" s="818">
        <v>39</v>
      </c>
      <c r="H39" s="818">
        <v>46.9</v>
      </c>
      <c r="I39" s="818">
        <v>35.4</v>
      </c>
      <c r="J39" s="818">
        <v>39.4</v>
      </c>
      <c r="K39" s="818">
        <v>48.2</v>
      </c>
      <c r="M39" s="515"/>
      <c r="N39" s="1845" t="s">
        <v>2011</v>
      </c>
      <c r="O39" s="577" t="s">
        <v>2010</v>
      </c>
      <c r="P39" s="578"/>
      <c r="Q39" s="819">
        <v>21.9</v>
      </c>
      <c r="R39" s="818">
        <v>2.8</v>
      </c>
      <c r="S39" s="818">
        <v>5</v>
      </c>
      <c r="T39" s="818">
        <v>5.4</v>
      </c>
      <c r="U39" s="818">
        <v>5.2</v>
      </c>
      <c r="V39" s="818">
        <v>3.6</v>
      </c>
      <c r="W39" s="487"/>
      <c r="X39" s="518"/>
      <c r="Y39" s="488" t="s">
        <v>2009</v>
      </c>
      <c r="Z39" s="538"/>
      <c r="AA39" s="470"/>
      <c r="AB39" s="853" t="s">
        <v>19</v>
      </c>
      <c r="AC39" s="853" t="s">
        <v>19</v>
      </c>
      <c r="AD39" s="853" t="s">
        <v>19</v>
      </c>
      <c r="AE39" s="825" t="s">
        <v>19</v>
      </c>
      <c r="AF39" s="826" t="s">
        <v>19</v>
      </c>
      <c r="AG39" s="826" t="s">
        <v>19</v>
      </c>
      <c r="AH39" s="472"/>
      <c r="AI39" s="580"/>
      <c r="AJ39" s="564" t="s">
        <v>1782</v>
      </c>
      <c r="AK39" s="563"/>
      <c r="AL39" s="556"/>
      <c r="AM39" s="819">
        <v>19.399999999999999</v>
      </c>
      <c r="AN39" s="818">
        <v>0.4</v>
      </c>
      <c r="AO39" s="818">
        <v>1.2</v>
      </c>
      <c r="AP39" s="818">
        <v>4.5999999999999996</v>
      </c>
      <c r="AQ39" s="818">
        <v>7.1</v>
      </c>
      <c r="AR39" s="818">
        <v>6.2</v>
      </c>
      <c r="AT39" s="579"/>
      <c r="AU39" s="564" t="s">
        <v>1789</v>
      </c>
      <c r="AV39" s="552"/>
      <c r="AW39" s="552"/>
      <c r="AX39" s="818">
        <v>9535.1</v>
      </c>
      <c r="AY39" s="818">
        <v>1062.9000000000001</v>
      </c>
      <c r="AZ39" s="818">
        <v>1765.5</v>
      </c>
      <c r="BA39" s="818">
        <v>2323.6</v>
      </c>
      <c r="BB39" s="818">
        <v>2584.3000000000002</v>
      </c>
      <c r="BC39" s="818">
        <v>1798.8</v>
      </c>
    </row>
    <row r="40" spans="1:55" ht="11.1" customHeight="1">
      <c r="B40" s="537"/>
      <c r="C40" s="543" t="s">
        <v>2008</v>
      </c>
      <c r="D40" s="506"/>
      <c r="E40" s="525"/>
      <c r="F40" s="818">
        <v>6.9</v>
      </c>
      <c r="G40" s="818">
        <v>1.2</v>
      </c>
      <c r="H40" s="818">
        <v>1.4</v>
      </c>
      <c r="I40" s="818">
        <v>1.1000000000000001</v>
      </c>
      <c r="J40" s="818">
        <v>1.3</v>
      </c>
      <c r="K40" s="818">
        <v>1.8</v>
      </c>
      <c r="M40" s="515"/>
      <c r="N40" s="1846"/>
      <c r="O40" s="491" t="s">
        <v>2007</v>
      </c>
      <c r="P40" s="522"/>
      <c r="Q40" s="819">
        <v>6.8</v>
      </c>
      <c r="R40" s="818">
        <v>0.7</v>
      </c>
      <c r="S40" s="818">
        <v>1.5</v>
      </c>
      <c r="T40" s="818">
        <v>1.4</v>
      </c>
      <c r="U40" s="818">
        <v>1.8</v>
      </c>
      <c r="V40" s="818">
        <v>1.4</v>
      </c>
      <c r="W40" s="487"/>
      <c r="X40" s="518"/>
      <c r="Y40" s="488" t="s">
        <v>2006</v>
      </c>
      <c r="Z40" s="538"/>
      <c r="AA40" s="470"/>
      <c r="AB40" s="853" t="s">
        <v>19</v>
      </c>
      <c r="AC40" s="853" t="s">
        <v>19</v>
      </c>
      <c r="AD40" s="853" t="s">
        <v>19</v>
      </c>
      <c r="AE40" s="825" t="s">
        <v>19</v>
      </c>
      <c r="AF40" s="826" t="s">
        <v>19</v>
      </c>
      <c r="AG40" s="826" t="s">
        <v>19</v>
      </c>
      <c r="AH40" s="472"/>
      <c r="AI40" s="580"/>
      <c r="AJ40" s="564" t="s">
        <v>1780</v>
      </c>
      <c r="AK40" s="563"/>
      <c r="AL40" s="556"/>
      <c r="AM40" s="819">
        <v>2.9</v>
      </c>
      <c r="AN40" s="818">
        <v>0</v>
      </c>
      <c r="AO40" s="818">
        <v>0.2</v>
      </c>
      <c r="AP40" s="818">
        <v>0.6</v>
      </c>
      <c r="AQ40" s="818">
        <v>1</v>
      </c>
      <c r="AR40" s="818">
        <v>1</v>
      </c>
      <c r="AT40" s="579"/>
      <c r="AU40" s="564" t="s">
        <v>1787</v>
      </c>
      <c r="AV40" s="552"/>
      <c r="AW40" s="552"/>
      <c r="AX40" s="818">
        <v>18.5</v>
      </c>
      <c r="AY40" s="818">
        <v>0</v>
      </c>
      <c r="AZ40" s="818">
        <v>0.2</v>
      </c>
      <c r="BA40" s="818">
        <v>0.8</v>
      </c>
      <c r="BB40" s="818">
        <v>4.0999999999999996</v>
      </c>
      <c r="BC40" s="818">
        <v>13.4</v>
      </c>
    </row>
    <row r="41" spans="1:55" ht="11.1" customHeight="1">
      <c r="B41" s="537"/>
      <c r="C41" s="543" t="s">
        <v>2005</v>
      </c>
      <c r="D41" s="506"/>
      <c r="E41" s="525"/>
      <c r="F41" s="818">
        <v>44</v>
      </c>
      <c r="G41" s="818">
        <v>1.7</v>
      </c>
      <c r="H41" s="818">
        <v>4.3</v>
      </c>
      <c r="I41" s="818">
        <v>4.5</v>
      </c>
      <c r="J41" s="818">
        <v>10</v>
      </c>
      <c r="K41" s="818">
        <v>23.4</v>
      </c>
      <c r="M41" s="515"/>
      <c r="N41" s="1846"/>
      <c r="O41" s="491" t="s">
        <v>2004</v>
      </c>
      <c r="P41" s="522"/>
      <c r="Q41" s="819">
        <v>0.1</v>
      </c>
      <c r="R41" s="818">
        <v>0</v>
      </c>
      <c r="S41" s="818">
        <v>0</v>
      </c>
      <c r="T41" s="818">
        <v>0</v>
      </c>
      <c r="U41" s="818">
        <v>0</v>
      </c>
      <c r="V41" s="819">
        <v>0</v>
      </c>
      <c r="W41" s="487"/>
      <c r="X41" s="518"/>
      <c r="Y41" s="488" t="s">
        <v>1903</v>
      </c>
      <c r="Z41" s="470"/>
      <c r="AA41" s="563"/>
      <c r="AB41" s="853">
        <v>7.2</v>
      </c>
      <c r="AC41" s="853">
        <v>1.1000000000000001</v>
      </c>
      <c r="AD41" s="853">
        <v>1.9</v>
      </c>
      <c r="AE41" s="825">
        <v>1.5</v>
      </c>
      <c r="AF41" s="826">
        <v>1.4</v>
      </c>
      <c r="AG41" s="826">
        <v>1.3</v>
      </c>
      <c r="AH41" s="472"/>
      <c r="AI41" s="550"/>
      <c r="AJ41" s="564" t="s">
        <v>1778</v>
      </c>
      <c r="AK41" s="576"/>
      <c r="AM41" s="825">
        <v>127.3</v>
      </c>
      <c r="AN41" s="825">
        <v>2.9</v>
      </c>
      <c r="AO41" s="825">
        <v>9.1999999999999993</v>
      </c>
      <c r="AP41" s="825">
        <v>32</v>
      </c>
      <c r="AQ41" s="825">
        <v>47.5</v>
      </c>
      <c r="AR41" s="825">
        <v>35.700000000000003</v>
      </c>
      <c r="AT41" s="550"/>
      <c r="AU41" s="564" t="s">
        <v>1786</v>
      </c>
      <c r="AV41" s="563"/>
      <c r="AW41" s="542"/>
      <c r="AX41" s="826">
        <v>34.1</v>
      </c>
      <c r="AY41" s="825">
        <v>1.1000000000000001</v>
      </c>
      <c r="AZ41" s="825">
        <v>2.6</v>
      </c>
      <c r="BA41" s="825">
        <v>6.3</v>
      </c>
      <c r="BB41" s="825">
        <v>11.4</v>
      </c>
      <c r="BC41" s="825">
        <v>12.8</v>
      </c>
    </row>
    <row r="42" spans="1:55" ht="11.1" customHeight="1">
      <c r="B42" s="537"/>
      <c r="C42" s="543" t="s">
        <v>2003</v>
      </c>
      <c r="D42" s="506"/>
      <c r="E42" s="525"/>
      <c r="F42" s="818">
        <v>31.4</v>
      </c>
      <c r="G42" s="818">
        <v>5.9</v>
      </c>
      <c r="H42" s="818">
        <v>9.3000000000000007</v>
      </c>
      <c r="I42" s="818">
        <v>5.7</v>
      </c>
      <c r="J42" s="818">
        <v>5.4</v>
      </c>
      <c r="K42" s="818">
        <v>5</v>
      </c>
      <c r="M42" s="535"/>
      <c r="N42" s="1846"/>
      <c r="O42" s="552" t="s">
        <v>2002</v>
      </c>
      <c r="P42" s="536"/>
      <c r="Q42" s="819">
        <v>0.1</v>
      </c>
      <c r="R42" s="818" t="s">
        <v>19</v>
      </c>
      <c r="S42" s="818" t="s">
        <v>19</v>
      </c>
      <c r="T42" s="818" t="s">
        <v>19</v>
      </c>
      <c r="U42" s="818">
        <v>0</v>
      </c>
      <c r="V42" s="819">
        <v>0.1</v>
      </c>
      <c r="W42" s="487"/>
      <c r="X42" s="535"/>
      <c r="Y42" s="488" t="s">
        <v>1900</v>
      </c>
      <c r="Z42" s="470"/>
      <c r="AA42" s="563"/>
      <c r="AB42" s="853">
        <v>0.2</v>
      </c>
      <c r="AC42" s="853">
        <v>0</v>
      </c>
      <c r="AD42" s="853">
        <v>0</v>
      </c>
      <c r="AE42" s="825">
        <v>0</v>
      </c>
      <c r="AF42" s="826">
        <v>0</v>
      </c>
      <c r="AG42" s="826">
        <v>0</v>
      </c>
      <c r="AH42" s="472"/>
      <c r="AI42" s="550"/>
      <c r="AJ42" s="564" t="s">
        <v>1775</v>
      </c>
      <c r="AK42" s="563"/>
      <c r="AL42" s="573"/>
      <c r="AM42" s="819">
        <v>3.3</v>
      </c>
      <c r="AN42" s="818" t="s">
        <v>19</v>
      </c>
      <c r="AO42" s="818">
        <v>0</v>
      </c>
      <c r="AP42" s="818">
        <v>0.3</v>
      </c>
      <c r="AQ42" s="818">
        <v>1.1000000000000001</v>
      </c>
      <c r="AR42" s="819">
        <v>1.9</v>
      </c>
      <c r="AT42" s="580"/>
      <c r="AU42" s="564" t="s">
        <v>1784</v>
      </c>
      <c r="AV42" s="563"/>
      <c r="AW42" s="542"/>
      <c r="AX42" s="826">
        <v>23</v>
      </c>
      <c r="AY42" s="825">
        <v>0.8</v>
      </c>
      <c r="AZ42" s="825">
        <v>1.9</v>
      </c>
      <c r="BA42" s="825">
        <v>4.4000000000000004</v>
      </c>
      <c r="BB42" s="825">
        <v>7.8</v>
      </c>
      <c r="BC42" s="825">
        <v>8</v>
      </c>
    </row>
    <row r="43" spans="1:55" ht="11.1" customHeight="1">
      <c r="B43" s="537"/>
      <c r="C43" s="543" t="s">
        <v>2001</v>
      </c>
      <c r="D43" s="506"/>
      <c r="E43" s="525"/>
      <c r="F43" s="818">
        <v>1.3</v>
      </c>
      <c r="G43" s="818">
        <v>0.1</v>
      </c>
      <c r="H43" s="818">
        <v>0.1</v>
      </c>
      <c r="I43" s="818">
        <v>0.2</v>
      </c>
      <c r="J43" s="818">
        <v>0.4</v>
      </c>
      <c r="K43" s="818">
        <v>0.6</v>
      </c>
      <c r="M43" s="535"/>
      <c r="N43" s="1846"/>
      <c r="O43" s="552" t="s">
        <v>2000</v>
      </c>
      <c r="P43" s="536"/>
      <c r="Q43" s="819" t="s">
        <v>19</v>
      </c>
      <c r="R43" s="818" t="s">
        <v>19</v>
      </c>
      <c r="S43" s="818" t="s">
        <v>19</v>
      </c>
      <c r="T43" s="818" t="s">
        <v>19</v>
      </c>
      <c r="U43" s="818" t="s">
        <v>19</v>
      </c>
      <c r="V43" s="819" t="s">
        <v>19</v>
      </c>
      <c r="W43" s="487"/>
      <c r="X43" s="535"/>
      <c r="Y43" s="488" t="s">
        <v>1898</v>
      </c>
      <c r="Z43" s="470"/>
      <c r="AA43" s="563"/>
      <c r="AB43" s="851" t="s">
        <v>19</v>
      </c>
      <c r="AC43" s="851" t="s">
        <v>19</v>
      </c>
      <c r="AD43" s="851" t="s">
        <v>19</v>
      </c>
      <c r="AE43" s="818" t="s">
        <v>19</v>
      </c>
      <c r="AF43" s="819" t="s">
        <v>19</v>
      </c>
      <c r="AG43" s="819" t="s">
        <v>19</v>
      </c>
      <c r="AH43" s="472"/>
      <c r="AI43" s="550"/>
      <c r="AJ43" s="564" t="s">
        <v>1773</v>
      </c>
      <c r="AK43" s="563"/>
      <c r="AL43" s="573"/>
      <c r="AM43" s="819">
        <v>0.4</v>
      </c>
      <c r="AN43" s="818" t="s">
        <v>19</v>
      </c>
      <c r="AO43" s="818">
        <v>0</v>
      </c>
      <c r="AP43" s="818">
        <v>0</v>
      </c>
      <c r="AQ43" s="818">
        <v>0.1</v>
      </c>
      <c r="AR43" s="819">
        <v>0.2</v>
      </c>
      <c r="AT43" s="580"/>
      <c r="AU43" s="564" t="s">
        <v>1782</v>
      </c>
      <c r="AV43" s="563"/>
      <c r="AW43" s="556"/>
      <c r="AX43" s="819">
        <v>209.7</v>
      </c>
      <c r="AY43" s="818">
        <v>23.2</v>
      </c>
      <c r="AZ43" s="818">
        <v>38.700000000000003</v>
      </c>
      <c r="BA43" s="818">
        <v>51.3</v>
      </c>
      <c r="BB43" s="818">
        <v>57.2</v>
      </c>
      <c r="BC43" s="818">
        <v>39.299999999999997</v>
      </c>
    </row>
    <row r="44" spans="1:55" ht="11.1" customHeight="1">
      <c r="B44" s="518"/>
      <c r="C44" s="543" t="s">
        <v>1999</v>
      </c>
      <c r="D44" s="506"/>
      <c r="E44" s="573"/>
      <c r="F44" s="819">
        <v>1</v>
      </c>
      <c r="G44" s="818">
        <v>0.1</v>
      </c>
      <c r="H44" s="818">
        <v>0.1</v>
      </c>
      <c r="I44" s="818">
        <v>0.2</v>
      </c>
      <c r="J44" s="818">
        <v>0.3</v>
      </c>
      <c r="K44" s="818">
        <v>0.4</v>
      </c>
      <c r="M44" s="535"/>
      <c r="N44" s="1847"/>
      <c r="O44" s="582" t="s">
        <v>1998</v>
      </c>
      <c r="P44" s="548"/>
      <c r="Q44" s="819" t="s">
        <v>19</v>
      </c>
      <c r="R44" s="818" t="s">
        <v>19</v>
      </c>
      <c r="S44" s="818" t="s">
        <v>19</v>
      </c>
      <c r="T44" s="818" t="s">
        <v>19</v>
      </c>
      <c r="U44" s="818" t="s">
        <v>19</v>
      </c>
      <c r="V44" s="819" t="s">
        <v>19</v>
      </c>
      <c r="W44" s="487"/>
      <c r="X44" s="535"/>
      <c r="Y44" s="488" t="s">
        <v>1894</v>
      </c>
      <c r="Z44" s="470"/>
      <c r="AA44" s="563"/>
      <c r="AB44" s="851">
        <v>0</v>
      </c>
      <c r="AC44" s="851">
        <v>0</v>
      </c>
      <c r="AD44" s="851">
        <v>0</v>
      </c>
      <c r="AE44" s="818">
        <v>0</v>
      </c>
      <c r="AF44" s="819">
        <v>0</v>
      </c>
      <c r="AG44" s="819" t="s">
        <v>19</v>
      </c>
      <c r="AH44" s="472"/>
      <c r="AI44" s="550"/>
      <c r="AJ44" s="564" t="s">
        <v>1770</v>
      </c>
      <c r="AK44" s="563"/>
      <c r="AL44" s="573"/>
      <c r="AM44" s="819">
        <v>0.2</v>
      </c>
      <c r="AN44" s="818" t="s">
        <v>19</v>
      </c>
      <c r="AO44" s="818">
        <v>0</v>
      </c>
      <c r="AP44" s="818">
        <v>0</v>
      </c>
      <c r="AQ44" s="818">
        <v>0.1</v>
      </c>
      <c r="AR44" s="819">
        <v>0.1</v>
      </c>
      <c r="AT44" s="579"/>
      <c r="AU44" s="564" t="s">
        <v>1780</v>
      </c>
      <c r="AV44" s="563"/>
      <c r="AW44" s="556"/>
      <c r="AX44" s="819">
        <v>29.2</v>
      </c>
      <c r="AY44" s="818">
        <v>2.9</v>
      </c>
      <c r="AZ44" s="818">
        <v>4.7</v>
      </c>
      <c r="BA44" s="818">
        <v>6.6</v>
      </c>
      <c r="BB44" s="818">
        <v>8.3000000000000007</v>
      </c>
      <c r="BC44" s="818">
        <v>6.6</v>
      </c>
    </row>
    <row r="45" spans="1:55" ht="11.1" customHeight="1">
      <c r="B45" s="518"/>
      <c r="C45" s="488" t="s">
        <v>1763</v>
      </c>
      <c r="D45" s="454"/>
      <c r="E45" s="538"/>
      <c r="F45" s="818">
        <v>19.899999999999999</v>
      </c>
      <c r="G45" s="818">
        <v>5.4</v>
      </c>
      <c r="H45" s="818">
        <v>5</v>
      </c>
      <c r="I45" s="818">
        <v>3.5</v>
      </c>
      <c r="J45" s="818">
        <v>3.5</v>
      </c>
      <c r="K45" s="818">
        <v>2.5</v>
      </c>
      <c r="M45" s="512"/>
      <c r="N45" s="505" t="s">
        <v>1997</v>
      </c>
      <c r="O45" s="527"/>
      <c r="P45" s="527"/>
      <c r="Q45" s="819">
        <v>0</v>
      </c>
      <c r="R45" s="818">
        <v>0</v>
      </c>
      <c r="S45" s="818">
        <v>0</v>
      </c>
      <c r="T45" s="818">
        <v>0</v>
      </c>
      <c r="U45" s="818">
        <v>0</v>
      </c>
      <c r="V45" s="818">
        <v>0</v>
      </c>
      <c r="W45" s="487"/>
      <c r="X45" s="535"/>
      <c r="Y45" s="488" t="s">
        <v>1996</v>
      </c>
      <c r="Z45" s="470"/>
      <c r="AA45" s="470"/>
      <c r="AB45" s="851">
        <v>0.4</v>
      </c>
      <c r="AC45" s="851">
        <v>0</v>
      </c>
      <c r="AD45" s="851">
        <v>0.1</v>
      </c>
      <c r="AE45" s="818">
        <v>0.1</v>
      </c>
      <c r="AF45" s="819">
        <v>0.1</v>
      </c>
      <c r="AG45" s="819">
        <v>0</v>
      </c>
      <c r="AH45" s="472"/>
      <c r="AI45" s="518"/>
      <c r="AJ45" s="564" t="s">
        <v>1768</v>
      </c>
      <c r="AK45" s="525"/>
      <c r="AM45" s="825" t="s">
        <v>19</v>
      </c>
      <c r="AN45" s="825" t="s">
        <v>19</v>
      </c>
      <c r="AO45" s="825" t="s">
        <v>19</v>
      </c>
      <c r="AP45" s="825" t="s">
        <v>19</v>
      </c>
      <c r="AQ45" s="825" t="s">
        <v>19</v>
      </c>
      <c r="AR45" s="825" t="s">
        <v>19</v>
      </c>
      <c r="AT45" s="515"/>
      <c r="AU45" s="564" t="s">
        <v>1778</v>
      </c>
      <c r="AV45" s="552"/>
      <c r="AW45" s="552"/>
      <c r="AX45" s="818">
        <v>2738.5</v>
      </c>
      <c r="AY45" s="818">
        <v>326.7</v>
      </c>
      <c r="AZ45" s="818">
        <v>546.4</v>
      </c>
      <c r="BA45" s="818">
        <v>716.2</v>
      </c>
      <c r="BB45" s="818">
        <v>753.2</v>
      </c>
      <c r="BC45" s="818">
        <v>396.1</v>
      </c>
    </row>
    <row r="46" spans="1:55" ht="11.1" customHeight="1">
      <c r="B46" s="518"/>
      <c r="C46" s="488" t="s">
        <v>1995</v>
      </c>
      <c r="D46" s="454"/>
      <c r="E46" s="538"/>
      <c r="F46" s="818">
        <v>3.3</v>
      </c>
      <c r="G46" s="818">
        <v>0.4</v>
      </c>
      <c r="H46" s="818">
        <v>0.6</v>
      </c>
      <c r="I46" s="818">
        <v>0.6</v>
      </c>
      <c r="J46" s="818">
        <v>0.8</v>
      </c>
      <c r="K46" s="818">
        <v>0.9</v>
      </c>
      <c r="M46" s="512"/>
      <c r="N46" s="505" t="s">
        <v>1994</v>
      </c>
      <c r="O46" s="527"/>
      <c r="P46" s="527"/>
      <c r="Q46" s="819">
        <v>9.9</v>
      </c>
      <c r="R46" s="818">
        <v>0.9</v>
      </c>
      <c r="S46" s="818">
        <v>1.5</v>
      </c>
      <c r="T46" s="818">
        <v>1.6</v>
      </c>
      <c r="U46" s="818">
        <v>2.2000000000000002</v>
      </c>
      <c r="V46" s="818">
        <v>3.7</v>
      </c>
      <c r="W46" s="487"/>
      <c r="X46" s="535"/>
      <c r="Y46" s="555" t="s">
        <v>1993</v>
      </c>
      <c r="Z46" s="567"/>
      <c r="AA46" s="567"/>
      <c r="AB46" s="851" t="s">
        <v>19</v>
      </c>
      <c r="AC46" s="851" t="s">
        <v>19</v>
      </c>
      <c r="AD46" s="851" t="s">
        <v>19</v>
      </c>
      <c r="AE46" s="818" t="s">
        <v>19</v>
      </c>
      <c r="AF46" s="819" t="s">
        <v>19</v>
      </c>
      <c r="AG46" s="819" t="s">
        <v>19</v>
      </c>
      <c r="AH46" s="472"/>
      <c r="AI46" s="518"/>
      <c r="AJ46" s="564" t="s">
        <v>1765</v>
      </c>
      <c r="AK46" s="525"/>
      <c r="AM46" s="825">
        <v>0.2</v>
      </c>
      <c r="AN46" s="825" t="s">
        <v>19</v>
      </c>
      <c r="AO46" s="825">
        <v>0</v>
      </c>
      <c r="AP46" s="825">
        <v>0</v>
      </c>
      <c r="AQ46" s="825">
        <v>0.1</v>
      </c>
      <c r="AR46" s="825">
        <v>0</v>
      </c>
      <c r="AT46" s="515"/>
      <c r="AU46" s="564" t="s">
        <v>1768</v>
      </c>
      <c r="AV46" s="552"/>
      <c r="AW46" s="552"/>
      <c r="AX46" s="818">
        <v>11</v>
      </c>
      <c r="AY46" s="818">
        <v>0.5</v>
      </c>
      <c r="AZ46" s="818">
        <v>0.7</v>
      </c>
      <c r="BA46" s="818">
        <v>1.6</v>
      </c>
      <c r="BB46" s="818">
        <v>3.8</v>
      </c>
      <c r="BC46" s="818">
        <v>4.4000000000000004</v>
      </c>
    </row>
    <row r="47" spans="1:55" ht="11.1" customHeight="1">
      <c r="B47" s="518"/>
      <c r="C47" s="488" t="s">
        <v>1992</v>
      </c>
      <c r="D47" s="454"/>
      <c r="E47" s="538"/>
      <c r="F47" s="818">
        <v>0.1</v>
      </c>
      <c r="G47" s="818">
        <v>0</v>
      </c>
      <c r="H47" s="818">
        <v>0</v>
      </c>
      <c r="I47" s="818">
        <v>0</v>
      </c>
      <c r="J47" s="818">
        <v>0</v>
      </c>
      <c r="K47" s="818">
        <v>0.1</v>
      </c>
      <c r="M47" s="512"/>
      <c r="N47" s="505" t="s">
        <v>1991</v>
      </c>
      <c r="O47" s="527"/>
      <c r="P47" s="527"/>
      <c r="Q47" s="819" t="s">
        <v>19</v>
      </c>
      <c r="R47" s="818" t="s">
        <v>19</v>
      </c>
      <c r="S47" s="818" t="s">
        <v>19</v>
      </c>
      <c r="T47" s="818" t="s">
        <v>19</v>
      </c>
      <c r="U47" s="818" t="s">
        <v>19</v>
      </c>
      <c r="V47" s="818" t="s">
        <v>19</v>
      </c>
      <c r="W47" s="487"/>
      <c r="X47" s="881" t="s">
        <v>2112</v>
      </c>
      <c r="Y47" s="880"/>
      <c r="Z47" s="880"/>
      <c r="AA47" s="880"/>
      <c r="AB47" s="856">
        <v>3848</v>
      </c>
      <c r="AC47" s="856">
        <v>1289.5</v>
      </c>
      <c r="AD47" s="856">
        <v>1151.4000000000001</v>
      </c>
      <c r="AE47" s="855">
        <v>755.5</v>
      </c>
      <c r="AF47" s="854">
        <v>424</v>
      </c>
      <c r="AG47" s="854">
        <v>227.6</v>
      </c>
      <c r="AH47" s="472"/>
      <c r="AI47" s="518"/>
      <c r="AJ47" s="564" t="s">
        <v>1990</v>
      </c>
      <c r="AK47" s="525"/>
      <c r="AM47" s="825">
        <v>0.1</v>
      </c>
      <c r="AN47" s="825" t="s">
        <v>19</v>
      </c>
      <c r="AO47" s="825">
        <v>0.1</v>
      </c>
      <c r="AP47" s="825">
        <v>0</v>
      </c>
      <c r="AQ47" s="825" t="s">
        <v>19</v>
      </c>
      <c r="AR47" s="825">
        <v>0</v>
      </c>
      <c r="AT47" s="515"/>
      <c r="AU47" s="564" t="s">
        <v>1989</v>
      </c>
      <c r="AX47" s="818">
        <v>2.8</v>
      </c>
      <c r="AY47" s="818">
        <v>0.1</v>
      </c>
      <c r="AZ47" s="818">
        <v>0.2</v>
      </c>
      <c r="BA47" s="818">
        <v>0.6</v>
      </c>
      <c r="BB47" s="818">
        <v>0.9</v>
      </c>
      <c r="BC47" s="818">
        <v>0.9</v>
      </c>
    </row>
    <row r="48" spans="1:55" s="588" customFormat="1" ht="11.1" customHeight="1">
      <c r="A48" s="563"/>
      <c r="B48" s="518"/>
      <c r="C48" s="488" t="s">
        <v>1988</v>
      </c>
      <c r="D48" s="454"/>
      <c r="E48" s="538"/>
      <c r="F48" s="818">
        <v>47.2</v>
      </c>
      <c r="G48" s="818">
        <v>7.6</v>
      </c>
      <c r="H48" s="818">
        <v>9.8000000000000007</v>
      </c>
      <c r="I48" s="818">
        <v>7.7</v>
      </c>
      <c r="J48" s="818">
        <v>9.5</v>
      </c>
      <c r="K48" s="818">
        <v>12.6</v>
      </c>
      <c r="L48" s="491"/>
      <c r="M48" s="512"/>
      <c r="N48" s="505" t="s">
        <v>1987</v>
      </c>
      <c r="O48" s="527"/>
      <c r="P48" s="527"/>
      <c r="Q48" s="819">
        <v>0</v>
      </c>
      <c r="R48" s="818" t="s">
        <v>19</v>
      </c>
      <c r="S48" s="818" t="s">
        <v>19</v>
      </c>
      <c r="T48" s="818">
        <v>0</v>
      </c>
      <c r="U48" s="818" t="s">
        <v>19</v>
      </c>
      <c r="V48" s="818">
        <v>0</v>
      </c>
      <c r="W48" s="487"/>
      <c r="X48" s="864"/>
      <c r="Y48" s="879" t="s">
        <v>2111</v>
      </c>
      <c r="Z48" s="878"/>
      <c r="AA48" s="877"/>
      <c r="AB48" s="832">
        <v>3842.3</v>
      </c>
      <c r="AC48" s="853">
        <v>1289.4000000000001</v>
      </c>
      <c r="AD48" s="853">
        <v>1151.0999999999999</v>
      </c>
      <c r="AE48" s="825">
        <v>755.1</v>
      </c>
      <c r="AF48" s="826">
        <v>423.1</v>
      </c>
      <c r="AG48" s="826">
        <v>223.5</v>
      </c>
      <c r="AH48" s="472"/>
      <c r="AI48" s="518"/>
      <c r="AJ48" s="488" t="s">
        <v>1762</v>
      </c>
      <c r="AK48" s="525"/>
      <c r="AL48" s="491"/>
      <c r="AM48" s="825">
        <v>65.3</v>
      </c>
      <c r="AN48" s="825">
        <v>0.5</v>
      </c>
      <c r="AO48" s="825">
        <v>2.4</v>
      </c>
      <c r="AP48" s="825">
        <v>13.7</v>
      </c>
      <c r="AQ48" s="825">
        <v>22</v>
      </c>
      <c r="AR48" s="825">
        <v>26.7</v>
      </c>
      <c r="AT48" s="515"/>
      <c r="AU48" s="564" t="s">
        <v>1985</v>
      </c>
      <c r="AV48" s="563"/>
      <c r="AW48" s="491"/>
      <c r="AX48" s="818">
        <v>57.2</v>
      </c>
      <c r="AY48" s="818">
        <v>2.7</v>
      </c>
      <c r="AZ48" s="818">
        <v>5.8</v>
      </c>
      <c r="BA48" s="818">
        <v>10.9</v>
      </c>
      <c r="BB48" s="818">
        <v>18.7</v>
      </c>
      <c r="BC48" s="818">
        <v>19.100000000000001</v>
      </c>
    </row>
    <row r="49" spans="1:55" s="588" customFormat="1" ht="11.1" customHeight="1">
      <c r="A49" s="563"/>
      <c r="B49" s="518"/>
      <c r="C49" s="488" t="s">
        <v>1329</v>
      </c>
      <c r="D49" s="454"/>
      <c r="E49" s="538"/>
      <c r="F49" s="818">
        <v>1667.9</v>
      </c>
      <c r="G49" s="818">
        <v>303.39999999999998</v>
      </c>
      <c r="H49" s="818">
        <v>418.9</v>
      </c>
      <c r="I49" s="818">
        <v>295.10000000000002</v>
      </c>
      <c r="J49" s="818">
        <v>296</v>
      </c>
      <c r="K49" s="818">
        <v>354.5</v>
      </c>
      <c r="L49" s="491"/>
      <c r="M49" s="512"/>
      <c r="N49" s="505" t="s">
        <v>1984</v>
      </c>
      <c r="O49" s="527"/>
      <c r="P49" s="527"/>
      <c r="Q49" s="819" t="s">
        <v>19</v>
      </c>
      <c r="R49" s="818" t="s">
        <v>19</v>
      </c>
      <c r="S49" s="818" t="s">
        <v>19</v>
      </c>
      <c r="T49" s="818" t="s">
        <v>19</v>
      </c>
      <c r="U49" s="818" t="s">
        <v>19</v>
      </c>
      <c r="V49" s="818" t="s">
        <v>19</v>
      </c>
      <c r="W49" s="487"/>
      <c r="X49" s="864"/>
      <c r="Y49" s="876" t="s">
        <v>1357</v>
      </c>
      <c r="Z49" s="875"/>
      <c r="AA49" s="874"/>
      <c r="AB49" s="832">
        <v>5.7</v>
      </c>
      <c r="AC49" s="853">
        <v>0.1</v>
      </c>
      <c r="AD49" s="853">
        <v>0.2</v>
      </c>
      <c r="AE49" s="825">
        <v>0.4</v>
      </c>
      <c r="AF49" s="819">
        <v>0.9</v>
      </c>
      <c r="AG49" s="826">
        <v>4.0999999999999996</v>
      </c>
      <c r="AH49" s="472"/>
      <c r="AI49" s="518"/>
      <c r="AJ49" s="488" t="s">
        <v>1759</v>
      </c>
      <c r="AK49" s="563"/>
      <c r="AL49" s="491"/>
      <c r="AM49" s="825">
        <v>12.6</v>
      </c>
      <c r="AN49" s="825">
        <v>0.1</v>
      </c>
      <c r="AO49" s="825">
        <v>0.4</v>
      </c>
      <c r="AP49" s="825">
        <v>2.7</v>
      </c>
      <c r="AQ49" s="825">
        <v>4.8</v>
      </c>
      <c r="AR49" s="825">
        <v>4.7</v>
      </c>
      <c r="AT49" s="515"/>
      <c r="AU49" s="564" t="s">
        <v>1762</v>
      </c>
      <c r="AV49" s="491"/>
      <c r="AW49" s="491"/>
      <c r="AX49" s="818">
        <v>125</v>
      </c>
      <c r="AY49" s="818">
        <v>7.1</v>
      </c>
      <c r="AZ49" s="818">
        <v>16</v>
      </c>
      <c r="BA49" s="818">
        <v>27.5</v>
      </c>
      <c r="BB49" s="818">
        <v>38.200000000000003</v>
      </c>
      <c r="BC49" s="818">
        <v>36.1</v>
      </c>
    </row>
    <row r="50" spans="1:55" s="588" customFormat="1" ht="11.1" customHeight="1">
      <c r="A50" s="563"/>
      <c r="B50" s="518"/>
      <c r="C50" s="488" t="s">
        <v>1796</v>
      </c>
      <c r="D50" s="454"/>
      <c r="E50" s="538"/>
      <c r="F50" s="818">
        <v>1</v>
      </c>
      <c r="G50" s="818">
        <v>0.2</v>
      </c>
      <c r="H50" s="818">
        <v>0.2</v>
      </c>
      <c r="I50" s="818">
        <v>0.2</v>
      </c>
      <c r="J50" s="818">
        <v>0.2</v>
      </c>
      <c r="K50" s="818">
        <v>0.1</v>
      </c>
      <c r="L50" s="491"/>
      <c r="M50" s="512"/>
      <c r="N50" s="505" t="s">
        <v>1982</v>
      </c>
      <c r="O50" s="527"/>
      <c r="P50" s="527"/>
      <c r="Q50" s="819">
        <v>0</v>
      </c>
      <c r="R50" s="818" t="s">
        <v>19</v>
      </c>
      <c r="S50" s="818" t="s">
        <v>19</v>
      </c>
      <c r="T50" s="818">
        <v>0</v>
      </c>
      <c r="U50" s="818" t="s">
        <v>19</v>
      </c>
      <c r="V50" s="818" t="s">
        <v>19</v>
      </c>
      <c r="W50" s="487"/>
      <c r="X50" s="864"/>
      <c r="Y50" s="863" t="s">
        <v>1187</v>
      </c>
      <c r="Z50" s="862"/>
      <c r="AA50" s="865"/>
      <c r="AB50" s="853">
        <v>0.6</v>
      </c>
      <c r="AC50" s="853">
        <v>0.2</v>
      </c>
      <c r="AD50" s="853">
        <v>0.2</v>
      </c>
      <c r="AE50" s="825">
        <v>0.1</v>
      </c>
      <c r="AF50" s="819">
        <v>0</v>
      </c>
      <c r="AG50" s="826">
        <v>0</v>
      </c>
      <c r="AH50" s="472"/>
      <c r="AI50" s="518"/>
      <c r="AJ50" s="564" t="s">
        <v>1757</v>
      </c>
      <c r="AK50" s="563"/>
      <c r="AL50" s="573"/>
      <c r="AM50" s="826" t="s">
        <v>19</v>
      </c>
      <c r="AN50" s="825" t="s">
        <v>19</v>
      </c>
      <c r="AO50" s="825" t="s">
        <v>19</v>
      </c>
      <c r="AP50" s="825" t="s">
        <v>19</v>
      </c>
      <c r="AQ50" s="825" t="s">
        <v>19</v>
      </c>
      <c r="AR50" s="825" t="s">
        <v>19</v>
      </c>
      <c r="AT50" s="515"/>
      <c r="AU50" s="564" t="s">
        <v>1759</v>
      </c>
      <c r="AV50" s="491"/>
      <c r="AW50" s="491"/>
      <c r="AX50" s="818">
        <v>52.1</v>
      </c>
      <c r="AY50" s="818">
        <v>3.2</v>
      </c>
      <c r="AZ50" s="818">
        <v>6.3</v>
      </c>
      <c r="BA50" s="818">
        <v>13.3</v>
      </c>
      <c r="BB50" s="818">
        <v>15.9</v>
      </c>
      <c r="BC50" s="818">
        <v>13.3</v>
      </c>
    </row>
    <row r="51" spans="1:55" ht="11.1" customHeight="1">
      <c r="B51" s="479" t="s">
        <v>2110</v>
      </c>
      <c r="C51" s="480"/>
      <c r="D51" s="480"/>
      <c r="E51" s="481"/>
      <c r="F51" s="824">
        <v>936.4</v>
      </c>
      <c r="G51" s="824">
        <v>168.5</v>
      </c>
      <c r="H51" s="824">
        <v>255.3</v>
      </c>
      <c r="I51" s="824">
        <v>189.5</v>
      </c>
      <c r="J51" s="824">
        <v>170.3</v>
      </c>
      <c r="K51" s="824">
        <v>152.80000000000001</v>
      </c>
      <c r="M51" s="512"/>
      <c r="N51" s="505" t="s">
        <v>1980</v>
      </c>
      <c r="O51" s="525"/>
      <c r="P51" s="527"/>
      <c r="Q51" s="819">
        <v>13.7</v>
      </c>
      <c r="R51" s="818">
        <v>0.9</v>
      </c>
      <c r="S51" s="818">
        <v>2</v>
      </c>
      <c r="T51" s="818">
        <v>3.1</v>
      </c>
      <c r="U51" s="818">
        <v>3.4</v>
      </c>
      <c r="V51" s="818">
        <v>4.4000000000000004</v>
      </c>
      <c r="W51" s="487"/>
      <c r="X51" s="864"/>
      <c r="Y51" s="870" t="s">
        <v>2109</v>
      </c>
      <c r="Z51" s="873"/>
      <c r="AA51" s="865"/>
      <c r="AB51" s="853">
        <v>2242.3000000000002</v>
      </c>
      <c r="AC51" s="853">
        <v>646.9</v>
      </c>
      <c r="AD51" s="853">
        <v>676.7</v>
      </c>
      <c r="AE51" s="825">
        <v>493.8</v>
      </c>
      <c r="AF51" s="826">
        <v>278.89999999999998</v>
      </c>
      <c r="AG51" s="826">
        <v>145.9</v>
      </c>
      <c r="AH51" s="472"/>
      <c r="AI51" s="518"/>
      <c r="AJ51" s="550" t="s">
        <v>1754</v>
      </c>
      <c r="AK51" s="563"/>
      <c r="AL51" s="573"/>
      <c r="AM51" s="826">
        <v>146.9</v>
      </c>
      <c r="AN51" s="825">
        <v>4.8</v>
      </c>
      <c r="AO51" s="825">
        <v>12.3</v>
      </c>
      <c r="AP51" s="825">
        <v>43.8</v>
      </c>
      <c r="AQ51" s="825">
        <v>48.9</v>
      </c>
      <c r="AR51" s="825">
        <v>37.200000000000003</v>
      </c>
      <c r="AT51" s="515"/>
      <c r="AU51" s="564" t="s">
        <v>1757</v>
      </c>
      <c r="AV51" s="563"/>
      <c r="AX51" s="818">
        <v>0</v>
      </c>
      <c r="AY51" s="818">
        <v>0</v>
      </c>
      <c r="AZ51" s="818">
        <v>0</v>
      </c>
      <c r="BA51" s="818">
        <v>0</v>
      </c>
      <c r="BB51" s="818" t="s">
        <v>19</v>
      </c>
      <c r="BC51" s="818" t="s">
        <v>19</v>
      </c>
    </row>
    <row r="52" spans="1:55" ht="11.1" customHeight="1">
      <c r="B52" s="585"/>
      <c r="C52" s="501" t="s">
        <v>2108</v>
      </c>
      <c r="D52" s="502"/>
      <c r="E52" s="586"/>
      <c r="F52" s="822">
        <v>810.1</v>
      </c>
      <c r="G52" s="822">
        <v>144.1</v>
      </c>
      <c r="H52" s="822">
        <v>220</v>
      </c>
      <c r="I52" s="822">
        <v>164</v>
      </c>
      <c r="J52" s="822">
        <v>147.6</v>
      </c>
      <c r="K52" s="822">
        <v>134.4</v>
      </c>
      <c r="L52" s="588"/>
      <c r="M52" s="512"/>
      <c r="N52" s="505" t="s">
        <v>1978</v>
      </c>
      <c r="O52" s="527"/>
      <c r="P52" s="527"/>
      <c r="Q52" s="819" t="s">
        <v>19</v>
      </c>
      <c r="R52" s="818" t="s">
        <v>19</v>
      </c>
      <c r="S52" s="818" t="s">
        <v>19</v>
      </c>
      <c r="T52" s="818" t="s">
        <v>19</v>
      </c>
      <c r="U52" s="818" t="s">
        <v>19</v>
      </c>
      <c r="V52" s="818" t="s">
        <v>19</v>
      </c>
      <c r="W52" s="487"/>
      <c r="X52" s="864"/>
      <c r="Y52" s="870" t="s">
        <v>2107</v>
      </c>
      <c r="Z52" s="873"/>
      <c r="AA52" s="865"/>
      <c r="AB52" s="853">
        <v>146.30000000000001</v>
      </c>
      <c r="AC52" s="853">
        <v>33.4</v>
      </c>
      <c r="AD52" s="853">
        <v>37.5</v>
      </c>
      <c r="AE52" s="825">
        <v>33.6</v>
      </c>
      <c r="AF52" s="826">
        <v>24.6</v>
      </c>
      <c r="AG52" s="826">
        <v>17.2</v>
      </c>
      <c r="AH52" s="472"/>
      <c r="AI52" s="537"/>
      <c r="AJ52" s="550" t="s">
        <v>1752</v>
      </c>
      <c r="AK52" s="525"/>
      <c r="AL52" s="542"/>
      <c r="AM52" s="825">
        <v>66.599999999999994</v>
      </c>
      <c r="AN52" s="825">
        <v>2.2000000000000002</v>
      </c>
      <c r="AO52" s="825">
        <v>6</v>
      </c>
      <c r="AP52" s="825">
        <v>19.399999999999999</v>
      </c>
      <c r="AQ52" s="825">
        <v>23.4</v>
      </c>
      <c r="AR52" s="825">
        <v>15.6</v>
      </c>
      <c r="AT52" s="515"/>
      <c r="AU52" s="564" t="s">
        <v>1977</v>
      </c>
      <c r="AX52" s="818">
        <v>0</v>
      </c>
      <c r="AY52" s="818" t="s">
        <v>19</v>
      </c>
      <c r="AZ52" s="818">
        <v>0</v>
      </c>
      <c r="BA52" s="818">
        <v>0</v>
      </c>
      <c r="BB52" s="818">
        <v>0</v>
      </c>
      <c r="BC52" s="818">
        <v>0</v>
      </c>
    </row>
    <row r="53" spans="1:55" s="552" customFormat="1" ht="11.1" customHeight="1">
      <c r="B53" s="488"/>
      <c r="C53" s="528" t="s">
        <v>2106</v>
      </c>
      <c r="D53" s="531"/>
      <c r="E53" s="589"/>
      <c r="F53" s="818">
        <v>126.3</v>
      </c>
      <c r="G53" s="818">
        <v>24.3</v>
      </c>
      <c r="H53" s="818">
        <v>35.299999999999997</v>
      </c>
      <c r="I53" s="818">
        <v>25.5</v>
      </c>
      <c r="J53" s="818">
        <v>22.7</v>
      </c>
      <c r="K53" s="818">
        <v>18.399999999999999</v>
      </c>
      <c r="L53" s="588"/>
      <c r="M53" s="512"/>
      <c r="N53" s="505" t="s">
        <v>1975</v>
      </c>
      <c r="O53" s="527"/>
      <c r="P53" s="527"/>
      <c r="Q53" s="819" t="s">
        <v>19</v>
      </c>
      <c r="R53" s="818" t="s">
        <v>19</v>
      </c>
      <c r="S53" s="818" t="s">
        <v>19</v>
      </c>
      <c r="T53" s="818" t="s">
        <v>19</v>
      </c>
      <c r="U53" s="818" t="s">
        <v>19</v>
      </c>
      <c r="V53" s="818" t="s">
        <v>19</v>
      </c>
      <c r="W53" s="487"/>
      <c r="X53" s="864"/>
      <c r="Y53" s="870" t="s">
        <v>2105</v>
      </c>
      <c r="Z53" s="873"/>
      <c r="AA53" s="865"/>
      <c r="AB53" s="853">
        <v>418.1</v>
      </c>
      <c r="AC53" s="853">
        <v>182.2</v>
      </c>
      <c r="AD53" s="853">
        <v>140.30000000000001</v>
      </c>
      <c r="AE53" s="825">
        <v>58.2</v>
      </c>
      <c r="AF53" s="826">
        <v>26.8</v>
      </c>
      <c r="AG53" s="826">
        <v>10.6</v>
      </c>
      <c r="AH53" s="472"/>
      <c r="AI53" s="518"/>
      <c r="AJ53" s="550" t="s">
        <v>1750</v>
      </c>
      <c r="AK53" s="525"/>
      <c r="AL53" s="542"/>
      <c r="AM53" s="825">
        <v>184.3</v>
      </c>
      <c r="AN53" s="825">
        <v>5.4</v>
      </c>
      <c r="AO53" s="825">
        <v>16.2</v>
      </c>
      <c r="AP53" s="825">
        <v>49.8</v>
      </c>
      <c r="AQ53" s="825">
        <v>63.8</v>
      </c>
      <c r="AR53" s="825">
        <v>49.2</v>
      </c>
      <c r="AT53" s="515"/>
      <c r="AU53" s="564" t="s">
        <v>1974</v>
      </c>
      <c r="AV53" s="563"/>
      <c r="AW53" s="491"/>
      <c r="AX53" s="818">
        <v>0</v>
      </c>
      <c r="AY53" s="818">
        <v>0</v>
      </c>
      <c r="AZ53" s="818">
        <v>0</v>
      </c>
      <c r="BA53" s="818">
        <v>0</v>
      </c>
      <c r="BB53" s="818">
        <v>0</v>
      </c>
      <c r="BC53" s="818">
        <v>0</v>
      </c>
    </row>
    <row r="54" spans="1:55" s="552" customFormat="1" ht="11.1" customHeight="1">
      <c r="B54" s="488"/>
      <c r="C54" s="488" t="s">
        <v>1973</v>
      </c>
      <c r="D54" s="454"/>
      <c r="E54" s="542"/>
      <c r="F54" s="818">
        <v>0.9</v>
      </c>
      <c r="G54" s="818">
        <v>0.2</v>
      </c>
      <c r="H54" s="818">
        <v>0.3</v>
      </c>
      <c r="I54" s="818">
        <v>0.2</v>
      </c>
      <c r="J54" s="818">
        <v>0.2</v>
      </c>
      <c r="K54" s="818">
        <v>0.1</v>
      </c>
      <c r="L54" s="588"/>
      <c r="M54" s="512"/>
      <c r="N54" s="505" t="s">
        <v>1937</v>
      </c>
      <c r="O54" s="527"/>
      <c r="P54" s="527"/>
      <c r="Q54" s="819">
        <v>0</v>
      </c>
      <c r="R54" s="818" t="s">
        <v>19</v>
      </c>
      <c r="S54" s="818" t="s">
        <v>19</v>
      </c>
      <c r="T54" s="818" t="s">
        <v>19</v>
      </c>
      <c r="U54" s="818" t="s">
        <v>19</v>
      </c>
      <c r="V54" s="818">
        <v>0</v>
      </c>
      <c r="W54" s="487"/>
      <c r="X54" s="864"/>
      <c r="Y54" s="870" t="s">
        <v>2104</v>
      </c>
      <c r="Z54" s="873"/>
      <c r="AA54" s="865"/>
      <c r="AB54" s="853">
        <v>882.6</v>
      </c>
      <c r="AC54" s="853">
        <v>363.6</v>
      </c>
      <c r="AD54" s="853">
        <v>289.2</v>
      </c>
      <c r="AE54" s="825">
        <v>137</v>
      </c>
      <c r="AF54" s="826">
        <v>64.7</v>
      </c>
      <c r="AG54" s="826">
        <v>28.1</v>
      </c>
      <c r="AH54" s="472"/>
      <c r="AI54" s="537"/>
      <c r="AJ54" s="488" t="s">
        <v>1748</v>
      </c>
      <c r="AK54" s="538"/>
      <c r="AL54" s="556"/>
      <c r="AM54" s="825">
        <v>27.7</v>
      </c>
      <c r="AN54" s="825">
        <v>1</v>
      </c>
      <c r="AO54" s="825">
        <v>2.7</v>
      </c>
      <c r="AP54" s="825">
        <v>7.3</v>
      </c>
      <c r="AQ54" s="825">
        <v>8.5</v>
      </c>
      <c r="AR54" s="825">
        <v>8</v>
      </c>
      <c r="AT54" s="515"/>
      <c r="AU54" s="550" t="s">
        <v>1754</v>
      </c>
      <c r="AV54" s="563"/>
      <c r="AW54" s="491"/>
      <c r="AX54" s="818">
        <v>6407.7</v>
      </c>
      <c r="AY54" s="818">
        <v>704.2</v>
      </c>
      <c r="AZ54" s="818">
        <v>1182.9000000000001</v>
      </c>
      <c r="BA54" s="818">
        <v>1556.7</v>
      </c>
      <c r="BB54" s="818">
        <v>1730.9</v>
      </c>
      <c r="BC54" s="818">
        <v>1233</v>
      </c>
    </row>
    <row r="55" spans="1:55" s="552" customFormat="1" ht="11.1" customHeight="1">
      <c r="B55" s="590"/>
      <c r="C55" s="591" t="s">
        <v>2103</v>
      </c>
      <c r="D55" s="525"/>
      <c r="E55" s="542"/>
      <c r="F55" s="818">
        <v>29.2</v>
      </c>
      <c r="G55" s="818">
        <v>4.9000000000000004</v>
      </c>
      <c r="H55" s="818">
        <v>6.5</v>
      </c>
      <c r="I55" s="818">
        <v>7.3</v>
      </c>
      <c r="J55" s="818">
        <v>6.3</v>
      </c>
      <c r="K55" s="818">
        <v>4.2</v>
      </c>
      <c r="L55" s="491"/>
      <c r="M55" s="512"/>
      <c r="N55" s="505" t="s">
        <v>1932</v>
      </c>
      <c r="O55" s="527"/>
      <c r="P55" s="527"/>
      <c r="Q55" s="819" t="s">
        <v>19</v>
      </c>
      <c r="R55" s="818" t="s">
        <v>19</v>
      </c>
      <c r="S55" s="818" t="s">
        <v>19</v>
      </c>
      <c r="T55" s="818" t="s">
        <v>19</v>
      </c>
      <c r="U55" s="818" t="s">
        <v>19</v>
      </c>
      <c r="V55" s="818" t="s">
        <v>19</v>
      </c>
      <c r="W55" s="487"/>
      <c r="X55" s="864"/>
      <c r="Y55" s="870" t="s">
        <v>2102</v>
      </c>
      <c r="Z55" s="873"/>
      <c r="AA55" s="865"/>
      <c r="AB55" s="851">
        <v>63.8</v>
      </c>
      <c r="AC55" s="851">
        <v>9.1</v>
      </c>
      <c r="AD55" s="851">
        <v>13.2</v>
      </c>
      <c r="AE55" s="818">
        <v>17.5</v>
      </c>
      <c r="AF55" s="819">
        <v>13.5</v>
      </c>
      <c r="AG55" s="819">
        <v>10.6</v>
      </c>
      <c r="AH55" s="472"/>
      <c r="AI55" s="535"/>
      <c r="AJ55" s="488" t="s">
        <v>1746</v>
      </c>
      <c r="AK55" s="470"/>
      <c r="AL55" s="556"/>
      <c r="AM55" s="814">
        <v>45.4</v>
      </c>
      <c r="AN55" s="815">
        <v>0.9</v>
      </c>
      <c r="AO55" s="815">
        <v>2.7</v>
      </c>
      <c r="AP55" s="815">
        <v>11.1</v>
      </c>
      <c r="AQ55" s="815">
        <v>16.5</v>
      </c>
      <c r="AR55" s="814">
        <v>14.1</v>
      </c>
      <c r="AT55" s="515"/>
      <c r="AU55" s="550" t="s">
        <v>1752</v>
      </c>
      <c r="AV55" s="525"/>
      <c r="AW55" s="542"/>
      <c r="AX55" s="818">
        <v>1293.5</v>
      </c>
      <c r="AY55" s="818">
        <v>143.1</v>
      </c>
      <c r="AZ55" s="818">
        <v>239.3</v>
      </c>
      <c r="BA55" s="818">
        <v>317.89999999999998</v>
      </c>
      <c r="BB55" s="818">
        <v>351.8</v>
      </c>
      <c r="BC55" s="818">
        <v>241.3</v>
      </c>
    </row>
    <row r="56" spans="1:55" s="552" customFormat="1" ht="11.1" customHeight="1">
      <c r="B56" s="592"/>
      <c r="C56" s="593" t="s">
        <v>1846</v>
      </c>
      <c r="D56" s="525"/>
      <c r="E56" s="542"/>
      <c r="F56" s="818">
        <v>69.3</v>
      </c>
      <c r="G56" s="818">
        <v>12.8</v>
      </c>
      <c r="H56" s="818">
        <v>19</v>
      </c>
      <c r="I56" s="818">
        <v>14</v>
      </c>
      <c r="J56" s="818">
        <v>12.6</v>
      </c>
      <c r="K56" s="818">
        <v>10.9</v>
      </c>
      <c r="L56" s="491"/>
      <c r="M56" s="512"/>
      <c r="N56" s="505" t="s">
        <v>1927</v>
      </c>
      <c r="O56" s="527"/>
      <c r="P56" s="527"/>
      <c r="Q56" s="819" t="s">
        <v>19</v>
      </c>
      <c r="R56" s="818" t="s">
        <v>19</v>
      </c>
      <c r="S56" s="818" t="s">
        <v>19</v>
      </c>
      <c r="T56" s="818" t="s">
        <v>19</v>
      </c>
      <c r="U56" s="818" t="s">
        <v>19</v>
      </c>
      <c r="V56" s="818" t="s">
        <v>19</v>
      </c>
      <c r="W56" s="487"/>
      <c r="X56" s="864"/>
      <c r="Y56" s="870" t="s">
        <v>2101</v>
      </c>
      <c r="Z56" s="873"/>
      <c r="AA56" s="872"/>
      <c r="AB56" s="851">
        <v>3.4</v>
      </c>
      <c r="AC56" s="851">
        <v>0.7</v>
      </c>
      <c r="AD56" s="851">
        <v>0.6</v>
      </c>
      <c r="AE56" s="818">
        <v>1</v>
      </c>
      <c r="AF56" s="819">
        <v>0.6</v>
      </c>
      <c r="AG56" s="819">
        <v>0.5</v>
      </c>
      <c r="AH56" s="472"/>
      <c r="AI56" s="535"/>
      <c r="AJ56" s="488" t="s">
        <v>1744</v>
      </c>
      <c r="AK56" s="470"/>
      <c r="AL56" s="556"/>
      <c r="AM56" s="814">
        <v>4.0999999999999996</v>
      </c>
      <c r="AN56" s="815">
        <v>0.1</v>
      </c>
      <c r="AO56" s="815">
        <v>0.3</v>
      </c>
      <c r="AP56" s="815">
        <v>1</v>
      </c>
      <c r="AQ56" s="815">
        <v>1.5</v>
      </c>
      <c r="AR56" s="814">
        <v>1.2</v>
      </c>
      <c r="AT56" s="515"/>
      <c r="AU56" s="550" t="s">
        <v>1750</v>
      </c>
      <c r="AV56" s="525"/>
      <c r="AW56" s="542"/>
      <c r="AX56" s="818">
        <v>1477.2</v>
      </c>
      <c r="AY56" s="818">
        <v>172.2</v>
      </c>
      <c r="AZ56" s="818">
        <v>280.89999999999998</v>
      </c>
      <c r="BA56" s="818">
        <v>357.1</v>
      </c>
      <c r="BB56" s="818">
        <v>399.4</v>
      </c>
      <c r="BC56" s="818">
        <v>267.5</v>
      </c>
    </row>
    <row r="57" spans="1:55" s="552" customFormat="1" ht="11.1" customHeight="1">
      <c r="B57" s="592"/>
      <c r="C57" s="593" t="s">
        <v>1843</v>
      </c>
      <c r="D57" s="525"/>
      <c r="E57" s="542"/>
      <c r="F57" s="818">
        <v>5.5</v>
      </c>
      <c r="G57" s="818">
        <v>1</v>
      </c>
      <c r="H57" s="818">
        <v>1.5</v>
      </c>
      <c r="I57" s="818">
        <v>1.1000000000000001</v>
      </c>
      <c r="J57" s="818">
        <v>1</v>
      </c>
      <c r="K57" s="818">
        <v>0.9</v>
      </c>
      <c r="M57" s="512"/>
      <c r="N57" s="545" t="s">
        <v>1971</v>
      </c>
      <c r="O57" s="559"/>
      <c r="P57" s="559"/>
      <c r="Q57" s="819" t="s">
        <v>19</v>
      </c>
      <c r="R57" s="818" t="s">
        <v>19</v>
      </c>
      <c r="S57" s="818" t="s">
        <v>19</v>
      </c>
      <c r="T57" s="818" t="s">
        <v>19</v>
      </c>
      <c r="U57" s="818" t="s">
        <v>19</v>
      </c>
      <c r="V57" s="818" t="s">
        <v>19</v>
      </c>
      <c r="W57" s="487"/>
      <c r="X57" s="864"/>
      <c r="Y57" s="870" t="s">
        <v>2100</v>
      </c>
      <c r="Z57" s="873"/>
      <c r="AA57" s="872"/>
      <c r="AB57" s="853">
        <v>0.2</v>
      </c>
      <c r="AC57" s="853">
        <v>0</v>
      </c>
      <c r="AD57" s="853">
        <v>0.1</v>
      </c>
      <c r="AE57" s="825">
        <v>0</v>
      </c>
      <c r="AF57" s="826">
        <v>0</v>
      </c>
      <c r="AG57" s="826">
        <v>0</v>
      </c>
      <c r="AH57" s="472"/>
      <c r="AI57" s="535"/>
      <c r="AJ57" s="488" t="s">
        <v>1742</v>
      </c>
      <c r="AK57" s="470"/>
      <c r="AL57" s="556"/>
      <c r="AM57" s="815">
        <v>0.3</v>
      </c>
      <c r="AN57" s="815">
        <v>0</v>
      </c>
      <c r="AO57" s="815">
        <v>0</v>
      </c>
      <c r="AP57" s="815">
        <v>0.1</v>
      </c>
      <c r="AQ57" s="815">
        <v>0.1</v>
      </c>
      <c r="AR57" s="814">
        <v>0.1</v>
      </c>
      <c r="AT57" s="535"/>
      <c r="AU57" s="488" t="s">
        <v>1748</v>
      </c>
      <c r="AV57" s="538"/>
      <c r="AW57" s="556"/>
      <c r="AX57" s="818">
        <v>651.1</v>
      </c>
      <c r="AY57" s="818">
        <v>73.900000000000006</v>
      </c>
      <c r="AZ57" s="818">
        <v>116.2</v>
      </c>
      <c r="BA57" s="818">
        <v>153</v>
      </c>
      <c r="BB57" s="818">
        <v>179.8</v>
      </c>
      <c r="BC57" s="818">
        <v>128.19999999999999</v>
      </c>
    </row>
    <row r="58" spans="1:55" s="552" customFormat="1" ht="11.1" customHeight="1">
      <c r="B58" s="592"/>
      <c r="C58" s="593" t="s">
        <v>1970</v>
      </c>
      <c r="D58" s="525"/>
      <c r="E58" s="542"/>
      <c r="F58" s="818">
        <v>154.1</v>
      </c>
      <c r="G58" s="818">
        <v>27.9</v>
      </c>
      <c r="H58" s="818">
        <v>41.6</v>
      </c>
      <c r="I58" s="818">
        <v>31.6</v>
      </c>
      <c r="J58" s="818">
        <v>28.5</v>
      </c>
      <c r="K58" s="818">
        <v>24.5</v>
      </c>
      <c r="M58" s="512"/>
      <c r="N58" s="543" t="s">
        <v>1924</v>
      </c>
      <c r="O58" s="542"/>
      <c r="P58" s="542"/>
      <c r="Q58" s="819">
        <v>1.6</v>
      </c>
      <c r="R58" s="818">
        <v>0.2</v>
      </c>
      <c r="S58" s="818">
        <v>0.3</v>
      </c>
      <c r="T58" s="818">
        <v>0.2</v>
      </c>
      <c r="U58" s="818">
        <v>0.3</v>
      </c>
      <c r="V58" s="818">
        <v>0.6</v>
      </c>
      <c r="W58" s="487"/>
      <c r="X58" s="864"/>
      <c r="Y58" s="867" t="s">
        <v>1320</v>
      </c>
      <c r="Z58" s="866"/>
      <c r="AA58" s="865"/>
      <c r="AB58" s="853">
        <v>18.100000000000001</v>
      </c>
      <c r="AC58" s="853">
        <v>6.9</v>
      </c>
      <c r="AD58" s="853">
        <v>5.9</v>
      </c>
      <c r="AE58" s="825">
        <v>3</v>
      </c>
      <c r="AF58" s="826">
        <v>1.5</v>
      </c>
      <c r="AG58" s="826">
        <v>0.9</v>
      </c>
      <c r="AH58" s="472"/>
      <c r="AI58" s="535"/>
      <c r="AJ58" s="555" t="s">
        <v>1741</v>
      </c>
      <c r="AK58" s="567"/>
      <c r="AL58" s="596"/>
      <c r="AM58" s="812">
        <v>0.5</v>
      </c>
      <c r="AN58" s="813">
        <v>0</v>
      </c>
      <c r="AO58" s="813">
        <v>0</v>
      </c>
      <c r="AP58" s="813">
        <v>0.1</v>
      </c>
      <c r="AQ58" s="813">
        <v>0.2</v>
      </c>
      <c r="AR58" s="812">
        <v>0.1</v>
      </c>
      <c r="AT58" s="515"/>
      <c r="AU58" s="488" t="s">
        <v>1771</v>
      </c>
      <c r="AV58" s="454"/>
      <c r="AW58" s="538"/>
      <c r="AX58" s="819">
        <v>287.5</v>
      </c>
      <c r="AY58" s="818">
        <v>32.1</v>
      </c>
      <c r="AZ58" s="818">
        <v>53.8</v>
      </c>
      <c r="BA58" s="818">
        <v>70.2</v>
      </c>
      <c r="BB58" s="818">
        <v>77.900000000000006</v>
      </c>
      <c r="BC58" s="819">
        <v>53.6</v>
      </c>
    </row>
    <row r="59" spans="1:55" s="552" customFormat="1" ht="11.1" customHeight="1">
      <c r="B59" s="594"/>
      <c r="C59" s="555" t="s">
        <v>1969</v>
      </c>
      <c r="D59" s="595"/>
      <c r="E59" s="581"/>
      <c r="F59" s="816">
        <v>838.5</v>
      </c>
      <c r="G59" s="816">
        <v>150.9</v>
      </c>
      <c r="H59" s="816">
        <v>229.2</v>
      </c>
      <c r="I59" s="816">
        <v>170</v>
      </c>
      <c r="J59" s="816">
        <v>151.69999999999999</v>
      </c>
      <c r="K59" s="816">
        <v>136.69999999999999</v>
      </c>
      <c r="M59" s="512"/>
      <c r="N59" s="543" t="s">
        <v>1920</v>
      </c>
      <c r="O59" s="542"/>
      <c r="P59" s="542"/>
      <c r="Q59" s="819" t="s">
        <v>19</v>
      </c>
      <c r="R59" s="818" t="s">
        <v>19</v>
      </c>
      <c r="S59" s="818" t="s">
        <v>19</v>
      </c>
      <c r="T59" s="818" t="s">
        <v>19</v>
      </c>
      <c r="U59" s="818" t="s">
        <v>19</v>
      </c>
      <c r="V59" s="818" t="s">
        <v>19</v>
      </c>
      <c r="W59" s="487"/>
      <c r="X59" s="867"/>
      <c r="Y59" s="870" t="s">
        <v>2099</v>
      </c>
      <c r="Z59" s="869"/>
      <c r="AA59" s="868"/>
      <c r="AB59" s="853">
        <v>3.6</v>
      </c>
      <c r="AC59" s="853">
        <v>0</v>
      </c>
      <c r="AD59" s="853">
        <v>0.1</v>
      </c>
      <c r="AE59" s="825">
        <v>0.2</v>
      </c>
      <c r="AF59" s="826">
        <v>0.6</v>
      </c>
      <c r="AG59" s="826">
        <v>2.7</v>
      </c>
      <c r="AH59" s="472"/>
      <c r="AI59" s="479" t="s">
        <v>1968</v>
      </c>
      <c r="AJ59" s="489"/>
      <c r="AK59" s="601"/>
      <c r="AL59" s="491"/>
      <c r="AM59" s="827">
        <v>6.2</v>
      </c>
      <c r="AN59" s="827">
        <v>1</v>
      </c>
      <c r="AO59" s="827">
        <v>1.4</v>
      </c>
      <c r="AP59" s="827">
        <v>1.3</v>
      </c>
      <c r="AQ59" s="827">
        <v>1.2</v>
      </c>
      <c r="AR59" s="827">
        <v>1.2</v>
      </c>
      <c r="AT59" s="535"/>
      <c r="AU59" s="488" t="s">
        <v>1744</v>
      </c>
      <c r="AV59" s="470"/>
      <c r="AW59" s="556"/>
      <c r="AX59" s="814">
        <v>44.3</v>
      </c>
      <c r="AY59" s="815">
        <v>5</v>
      </c>
      <c r="AZ59" s="815">
        <v>8</v>
      </c>
      <c r="BA59" s="815">
        <v>10.5</v>
      </c>
      <c r="BB59" s="815">
        <v>12.1</v>
      </c>
      <c r="BC59" s="814">
        <v>8.6999999999999993</v>
      </c>
    </row>
    <row r="60" spans="1:55" ht="11.1" customHeight="1">
      <c r="B60" s="512" t="s">
        <v>247</v>
      </c>
      <c r="C60" s="489"/>
      <c r="D60" s="489"/>
      <c r="E60" s="490"/>
      <c r="F60" s="871">
        <v>11485.9</v>
      </c>
      <c r="G60" s="871">
        <v>3790.4</v>
      </c>
      <c r="H60" s="871">
        <v>3485.5</v>
      </c>
      <c r="I60" s="871">
        <v>2201.9</v>
      </c>
      <c r="J60" s="871">
        <v>1305.9000000000001</v>
      </c>
      <c r="K60" s="871">
        <v>702.1</v>
      </c>
      <c r="L60" s="552"/>
      <c r="M60" s="512"/>
      <c r="N60" s="543" t="s">
        <v>1917</v>
      </c>
      <c r="O60" s="542"/>
      <c r="P60" s="542"/>
      <c r="Q60" s="819">
        <v>0.3</v>
      </c>
      <c r="R60" s="818">
        <v>0</v>
      </c>
      <c r="S60" s="818">
        <v>0.1</v>
      </c>
      <c r="T60" s="818">
        <v>0.1</v>
      </c>
      <c r="U60" s="818">
        <v>0.1</v>
      </c>
      <c r="V60" s="818">
        <v>0.1</v>
      </c>
      <c r="W60" s="487"/>
      <c r="X60" s="867"/>
      <c r="Y60" s="870" t="s">
        <v>2098</v>
      </c>
      <c r="Z60" s="869"/>
      <c r="AA60" s="868"/>
      <c r="AB60" s="851">
        <v>4.0999999999999996</v>
      </c>
      <c r="AC60" s="851">
        <v>0</v>
      </c>
      <c r="AD60" s="851">
        <v>0.2</v>
      </c>
      <c r="AE60" s="818">
        <v>0.3</v>
      </c>
      <c r="AF60" s="819">
        <v>0.7</v>
      </c>
      <c r="AG60" s="819">
        <v>3</v>
      </c>
      <c r="AH60" s="472"/>
      <c r="AI60" s="518"/>
      <c r="AJ60" s="513" t="s">
        <v>1967</v>
      </c>
      <c r="AK60" s="514"/>
      <c r="AL60" s="510"/>
      <c r="AM60" s="828">
        <v>6.1</v>
      </c>
      <c r="AN60" s="827">
        <v>1</v>
      </c>
      <c r="AO60" s="827">
        <v>1.3</v>
      </c>
      <c r="AP60" s="827">
        <v>1.3</v>
      </c>
      <c r="AQ60" s="827">
        <v>1.2</v>
      </c>
      <c r="AR60" s="827">
        <v>1.2</v>
      </c>
      <c r="AT60" s="602"/>
      <c r="AU60" s="488" t="s">
        <v>1742</v>
      </c>
      <c r="AV60" s="470"/>
      <c r="AW60" s="556"/>
      <c r="AX60" s="815">
        <v>4.4000000000000004</v>
      </c>
      <c r="AY60" s="815">
        <v>0.5</v>
      </c>
      <c r="AZ60" s="815">
        <v>0.7</v>
      </c>
      <c r="BA60" s="815">
        <v>1</v>
      </c>
      <c r="BB60" s="815">
        <v>1.2</v>
      </c>
      <c r="BC60" s="814">
        <v>0.9</v>
      </c>
    </row>
    <row r="61" spans="1:55" ht="11.1" customHeight="1">
      <c r="B61" s="518"/>
      <c r="C61" s="513" t="s">
        <v>1964</v>
      </c>
      <c r="D61" s="540"/>
      <c r="E61" s="557"/>
      <c r="F61" s="818">
        <v>9466.7000000000007</v>
      </c>
      <c r="G61" s="818">
        <v>3122.3</v>
      </c>
      <c r="H61" s="818">
        <v>2874.7</v>
      </c>
      <c r="I61" s="818">
        <v>1817.7</v>
      </c>
      <c r="J61" s="818">
        <v>1071.8</v>
      </c>
      <c r="K61" s="818">
        <v>580.1</v>
      </c>
      <c r="L61" s="552"/>
      <c r="M61" s="512"/>
      <c r="N61" s="543" t="s">
        <v>1965</v>
      </c>
      <c r="O61" s="542"/>
      <c r="P61" s="542"/>
      <c r="Q61" s="819">
        <v>1.7</v>
      </c>
      <c r="R61" s="818">
        <v>0.2</v>
      </c>
      <c r="S61" s="818">
        <v>0.3</v>
      </c>
      <c r="T61" s="818">
        <v>0.4</v>
      </c>
      <c r="U61" s="818">
        <v>0.3</v>
      </c>
      <c r="V61" s="818">
        <v>0.5</v>
      </c>
      <c r="W61" s="487"/>
      <c r="X61" s="867"/>
      <c r="Y61" s="870" t="s">
        <v>1325</v>
      </c>
      <c r="Z61" s="869"/>
      <c r="AA61" s="868"/>
      <c r="AB61" s="851">
        <v>363.3</v>
      </c>
      <c r="AC61" s="851">
        <v>76.2</v>
      </c>
      <c r="AD61" s="851">
        <v>84.4</v>
      </c>
      <c r="AE61" s="818">
        <v>83.8</v>
      </c>
      <c r="AF61" s="819">
        <v>71.599999999999994</v>
      </c>
      <c r="AG61" s="819">
        <v>47.3</v>
      </c>
      <c r="AH61" s="472"/>
      <c r="AI61" s="518"/>
      <c r="AJ61" s="545" t="s">
        <v>1949</v>
      </c>
      <c r="AK61" s="546"/>
      <c r="AL61" s="530"/>
      <c r="AM61" s="826">
        <v>0.1</v>
      </c>
      <c r="AN61" s="825">
        <v>0</v>
      </c>
      <c r="AO61" s="825">
        <v>0</v>
      </c>
      <c r="AP61" s="825">
        <v>0</v>
      </c>
      <c r="AQ61" s="832">
        <v>0</v>
      </c>
      <c r="AR61" s="825">
        <v>0</v>
      </c>
      <c r="AT61" s="535"/>
      <c r="AU61" s="555" t="s">
        <v>1741</v>
      </c>
      <c r="AV61" s="567"/>
      <c r="AW61" s="596"/>
      <c r="AX61" s="812">
        <v>5.2</v>
      </c>
      <c r="AY61" s="813">
        <v>0.6</v>
      </c>
      <c r="AZ61" s="813">
        <v>1</v>
      </c>
      <c r="BA61" s="813">
        <v>1.3</v>
      </c>
      <c r="BB61" s="813">
        <v>1.3</v>
      </c>
      <c r="BC61" s="812">
        <v>1</v>
      </c>
    </row>
    <row r="62" spans="1:55" ht="11.1" customHeight="1">
      <c r="B62" s="518"/>
      <c r="C62" s="505" t="s">
        <v>1961</v>
      </c>
      <c r="D62" s="506"/>
      <c r="E62" s="527"/>
      <c r="F62" s="818">
        <v>995.3</v>
      </c>
      <c r="G62" s="818">
        <v>325.60000000000002</v>
      </c>
      <c r="H62" s="818">
        <v>304.89999999999998</v>
      </c>
      <c r="I62" s="818">
        <v>191.4</v>
      </c>
      <c r="J62" s="818">
        <v>113</v>
      </c>
      <c r="K62" s="818">
        <v>60.3</v>
      </c>
      <c r="L62" s="552"/>
      <c r="M62" s="512"/>
      <c r="N62" s="543" t="s">
        <v>1910</v>
      </c>
      <c r="O62" s="542"/>
      <c r="P62" s="542"/>
      <c r="Q62" s="819" t="s">
        <v>19</v>
      </c>
      <c r="R62" s="818" t="s">
        <v>19</v>
      </c>
      <c r="S62" s="818" t="s">
        <v>19</v>
      </c>
      <c r="T62" s="818" t="s">
        <v>19</v>
      </c>
      <c r="U62" s="818" t="s">
        <v>19</v>
      </c>
      <c r="V62" s="818" t="s">
        <v>19</v>
      </c>
      <c r="W62" s="487"/>
      <c r="X62" s="867"/>
      <c r="Y62" s="870" t="s">
        <v>2097</v>
      </c>
      <c r="Z62" s="869"/>
      <c r="AA62" s="868"/>
      <c r="AB62" s="851">
        <v>478.6</v>
      </c>
      <c r="AC62" s="851">
        <v>75.099999999999994</v>
      </c>
      <c r="AD62" s="851">
        <v>102.3</v>
      </c>
      <c r="AE62" s="818">
        <v>138.19999999999999</v>
      </c>
      <c r="AF62" s="819">
        <v>107.2</v>
      </c>
      <c r="AG62" s="819">
        <v>55.9</v>
      </c>
      <c r="AH62" s="472"/>
      <c r="AI62" s="518"/>
      <c r="AJ62" s="539" t="s">
        <v>1963</v>
      </c>
      <c r="AK62" s="514"/>
      <c r="AL62" s="534"/>
      <c r="AM62" s="826">
        <v>0.3</v>
      </c>
      <c r="AN62" s="825">
        <v>0.1</v>
      </c>
      <c r="AO62" s="825">
        <v>0.1</v>
      </c>
      <c r="AP62" s="825">
        <v>0.1</v>
      </c>
      <c r="AQ62" s="832">
        <v>0.1</v>
      </c>
      <c r="AR62" s="825">
        <v>0</v>
      </c>
      <c r="AT62" s="603" t="s">
        <v>1962</v>
      </c>
      <c r="AU62" s="604"/>
      <c r="AV62" s="605"/>
      <c r="AW62" s="605"/>
      <c r="AX62" s="824">
        <v>1626.1</v>
      </c>
      <c r="AY62" s="824">
        <v>17.100000000000001</v>
      </c>
      <c r="AZ62" s="824">
        <v>41</v>
      </c>
      <c r="BA62" s="824">
        <v>126.1</v>
      </c>
      <c r="BB62" s="824">
        <v>556.5</v>
      </c>
      <c r="BC62" s="824">
        <v>885.5</v>
      </c>
    </row>
    <row r="63" spans="1:55" ht="11.1" customHeight="1">
      <c r="B63" s="518"/>
      <c r="C63" s="545" t="s">
        <v>1957</v>
      </c>
      <c r="D63" s="558"/>
      <c r="E63" s="559"/>
      <c r="F63" s="818">
        <v>1016.8</v>
      </c>
      <c r="G63" s="818">
        <v>340.5</v>
      </c>
      <c r="H63" s="818">
        <v>304</v>
      </c>
      <c r="I63" s="818">
        <v>191.4</v>
      </c>
      <c r="J63" s="818">
        <v>119.9</v>
      </c>
      <c r="K63" s="818">
        <v>60.9</v>
      </c>
      <c r="L63" s="552"/>
      <c r="M63" s="512"/>
      <c r="N63" s="488" t="s">
        <v>1960</v>
      </c>
      <c r="O63" s="542"/>
      <c r="P63" s="542"/>
      <c r="Q63" s="819">
        <v>339.3</v>
      </c>
      <c r="R63" s="818">
        <v>36.799999999999997</v>
      </c>
      <c r="S63" s="818">
        <v>69.7</v>
      </c>
      <c r="T63" s="818">
        <v>88.3</v>
      </c>
      <c r="U63" s="818">
        <v>80</v>
      </c>
      <c r="V63" s="818">
        <v>64.5</v>
      </c>
      <c r="W63" s="487"/>
      <c r="X63" s="864"/>
      <c r="Y63" s="867" t="s">
        <v>2096</v>
      </c>
      <c r="Z63" s="866"/>
      <c r="AA63" s="865"/>
      <c r="AB63" s="851">
        <v>629.79999999999995</v>
      </c>
      <c r="AC63" s="851">
        <v>234.3</v>
      </c>
      <c r="AD63" s="851">
        <v>192.9</v>
      </c>
      <c r="AE63" s="818">
        <v>114.2</v>
      </c>
      <c r="AF63" s="819">
        <v>58</v>
      </c>
      <c r="AG63" s="819">
        <v>30.5</v>
      </c>
      <c r="AH63" s="472"/>
      <c r="AI63" s="518"/>
      <c r="AJ63" s="543" t="s">
        <v>1959</v>
      </c>
      <c r="AK63" s="525"/>
      <c r="AL63" s="542"/>
      <c r="AM63" s="826">
        <v>0.3</v>
      </c>
      <c r="AN63" s="825">
        <v>0</v>
      </c>
      <c r="AO63" s="825">
        <v>0</v>
      </c>
      <c r="AP63" s="825">
        <v>0</v>
      </c>
      <c r="AQ63" s="832">
        <v>0.1</v>
      </c>
      <c r="AR63" s="825">
        <v>0.1</v>
      </c>
      <c r="AT63" s="607"/>
      <c r="AU63" s="608" t="s">
        <v>1958</v>
      </c>
      <c r="AV63" s="609"/>
      <c r="AW63" s="510"/>
      <c r="AX63" s="830">
        <v>1492.4</v>
      </c>
      <c r="AY63" s="822">
        <v>13</v>
      </c>
      <c r="AZ63" s="822">
        <v>32.1</v>
      </c>
      <c r="BA63" s="822">
        <v>108.4</v>
      </c>
      <c r="BB63" s="822">
        <v>514.79999999999995</v>
      </c>
      <c r="BC63" s="822">
        <v>824.2</v>
      </c>
    </row>
    <row r="64" spans="1:55" ht="11.1" customHeight="1">
      <c r="B64" s="518"/>
      <c r="C64" s="488" t="s">
        <v>1779</v>
      </c>
      <c r="D64" s="454"/>
      <c r="E64" s="573"/>
      <c r="F64" s="818">
        <v>2.2999999999999998</v>
      </c>
      <c r="G64" s="818">
        <v>0.8</v>
      </c>
      <c r="H64" s="818">
        <v>0.8</v>
      </c>
      <c r="I64" s="818">
        <v>0.4</v>
      </c>
      <c r="J64" s="818">
        <v>0.2</v>
      </c>
      <c r="K64" s="818">
        <v>0.1</v>
      </c>
      <c r="M64" s="512"/>
      <c r="N64" s="535" t="s">
        <v>1956</v>
      </c>
      <c r="O64" s="525"/>
      <c r="P64" s="573"/>
      <c r="Q64" s="819">
        <v>171.6</v>
      </c>
      <c r="R64" s="818">
        <v>17.600000000000001</v>
      </c>
      <c r="S64" s="818">
        <v>33.9</v>
      </c>
      <c r="T64" s="818">
        <v>45.1</v>
      </c>
      <c r="U64" s="818">
        <v>42.2</v>
      </c>
      <c r="V64" s="818">
        <v>32.799999999999997</v>
      </c>
      <c r="W64" s="487"/>
      <c r="X64" s="864"/>
      <c r="Y64" s="867" t="s">
        <v>2095</v>
      </c>
      <c r="Z64" s="866"/>
      <c r="AA64" s="865"/>
      <c r="AB64" s="853">
        <v>177.7</v>
      </c>
      <c r="AC64" s="853">
        <v>60.8</v>
      </c>
      <c r="AD64" s="853">
        <v>55.8</v>
      </c>
      <c r="AE64" s="825">
        <v>34</v>
      </c>
      <c r="AF64" s="826">
        <v>17</v>
      </c>
      <c r="AG64" s="826">
        <v>10.1</v>
      </c>
      <c r="AH64" s="472"/>
      <c r="AI64" s="518"/>
      <c r="AJ64" s="543" t="s">
        <v>1955</v>
      </c>
      <c r="AK64" s="525"/>
      <c r="AL64" s="542"/>
      <c r="AM64" s="826">
        <v>0.2</v>
      </c>
      <c r="AN64" s="825">
        <v>0</v>
      </c>
      <c r="AO64" s="825">
        <v>0</v>
      </c>
      <c r="AP64" s="825">
        <v>0</v>
      </c>
      <c r="AQ64" s="832">
        <v>0</v>
      </c>
      <c r="AR64" s="825">
        <v>0.1</v>
      </c>
      <c r="AT64" s="550"/>
      <c r="AU64" s="610" t="s">
        <v>1954</v>
      </c>
      <c r="AV64" s="563"/>
      <c r="AW64" s="522"/>
      <c r="AX64" s="819">
        <v>2.6</v>
      </c>
      <c r="AY64" s="818">
        <v>0</v>
      </c>
      <c r="AZ64" s="818">
        <v>0.1</v>
      </c>
      <c r="BA64" s="818">
        <v>0.1</v>
      </c>
      <c r="BB64" s="818">
        <v>1.3</v>
      </c>
      <c r="BC64" s="818">
        <v>1.1000000000000001</v>
      </c>
    </row>
    <row r="65" spans="1:55" s="612" customFormat="1" ht="11.1" customHeight="1">
      <c r="B65" s="518"/>
      <c r="C65" s="543" t="s">
        <v>1849</v>
      </c>
      <c r="D65" s="506"/>
      <c r="E65" s="525"/>
      <c r="F65" s="818">
        <v>8515.1</v>
      </c>
      <c r="G65" s="818">
        <v>2641.8</v>
      </c>
      <c r="H65" s="818">
        <v>2636.8</v>
      </c>
      <c r="I65" s="818">
        <v>1709.5</v>
      </c>
      <c r="J65" s="818">
        <v>993.3</v>
      </c>
      <c r="K65" s="818">
        <v>533.70000000000005</v>
      </c>
      <c r="L65" s="491"/>
      <c r="M65" s="512"/>
      <c r="N65" s="535" t="s">
        <v>1952</v>
      </c>
      <c r="O65" s="525"/>
      <c r="P65" s="573"/>
      <c r="Q65" s="819">
        <v>28.4</v>
      </c>
      <c r="R65" s="818">
        <v>1.6</v>
      </c>
      <c r="S65" s="818">
        <v>4</v>
      </c>
      <c r="T65" s="818">
        <v>8.4</v>
      </c>
      <c r="U65" s="818">
        <v>7.7</v>
      </c>
      <c r="V65" s="818">
        <v>6.7</v>
      </c>
      <c r="W65" s="487"/>
      <c r="X65" s="864"/>
      <c r="Y65" s="863" t="s">
        <v>1313</v>
      </c>
      <c r="Z65" s="862"/>
      <c r="AA65" s="861"/>
      <c r="AB65" s="853">
        <v>482.7</v>
      </c>
      <c r="AC65" s="853">
        <v>167.2</v>
      </c>
      <c r="AD65" s="853">
        <v>148.69999999999999</v>
      </c>
      <c r="AE65" s="825">
        <v>91.7</v>
      </c>
      <c r="AF65" s="826">
        <v>48.6</v>
      </c>
      <c r="AG65" s="826">
        <v>26.5</v>
      </c>
      <c r="AH65" s="611"/>
      <c r="AI65" s="518"/>
      <c r="AJ65" s="543" t="s">
        <v>1944</v>
      </c>
      <c r="AK65" s="525"/>
      <c r="AL65" s="542"/>
      <c r="AM65" s="826">
        <v>0.7</v>
      </c>
      <c r="AN65" s="825">
        <v>0.1</v>
      </c>
      <c r="AO65" s="825">
        <v>0.1</v>
      </c>
      <c r="AP65" s="825">
        <v>0.2</v>
      </c>
      <c r="AQ65" s="832">
        <v>0.1</v>
      </c>
      <c r="AR65" s="825">
        <v>0.1</v>
      </c>
      <c r="AT65" s="550"/>
      <c r="AU65" s="610" t="s">
        <v>1950</v>
      </c>
      <c r="AV65" s="563"/>
      <c r="AW65" s="522"/>
      <c r="AX65" s="848">
        <v>6.3</v>
      </c>
      <c r="AY65" s="818">
        <v>0.1</v>
      </c>
      <c r="AZ65" s="818">
        <v>0.3</v>
      </c>
      <c r="BA65" s="818">
        <v>0.5</v>
      </c>
      <c r="BB65" s="818">
        <v>2.2000000000000002</v>
      </c>
      <c r="BC65" s="818">
        <v>3.2</v>
      </c>
    </row>
    <row r="66" spans="1:55" ht="11.1" customHeight="1">
      <c r="A66" s="612"/>
      <c r="B66" s="518"/>
      <c r="C66" s="543" t="s">
        <v>1813</v>
      </c>
      <c r="D66" s="506"/>
      <c r="E66" s="525"/>
      <c r="F66" s="818">
        <v>2670.5</v>
      </c>
      <c r="G66" s="818">
        <v>712.6</v>
      </c>
      <c r="H66" s="818">
        <v>783.1</v>
      </c>
      <c r="I66" s="818">
        <v>582.6</v>
      </c>
      <c r="J66" s="818">
        <v>369</v>
      </c>
      <c r="K66" s="818">
        <v>223.4</v>
      </c>
      <c r="M66" s="512"/>
      <c r="N66" s="543" t="s">
        <v>1757</v>
      </c>
      <c r="O66" s="544"/>
      <c r="P66" s="834"/>
      <c r="Q66" s="819">
        <v>0.1</v>
      </c>
      <c r="R66" s="818">
        <v>0</v>
      </c>
      <c r="S66" s="818">
        <v>0</v>
      </c>
      <c r="T66" s="818">
        <v>0</v>
      </c>
      <c r="U66" s="818" t="s">
        <v>19</v>
      </c>
      <c r="V66" s="818">
        <v>0</v>
      </c>
      <c r="W66" s="487"/>
      <c r="X66" s="864"/>
      <c r="Y66" s="863" t="s">
        <v>1394</v>
      </c>
      <c r="Z66" s="862"/>
      <c r="AA66" s="861"/>
      <c r="AB66" s="853">
        <v>2.2999999999999998</v>
      </c>
      <c r="AC66" s="853">
        <v>0</v>
      </c>
      <c r="AD66" s="853">
        <v>0.1</v>
      </c>
      <c r="AE66" s="825">
        <v>0.2</v>
      </c>
      <c r="AF66" s="826">
        <v>0.3</v>
      </c>
      <c r="AG66" s="826">
        <v>1.6</v>
      </c>
      <c r="AH66" s="466"/>
      <c r="AI66" s="518"/>
      <c r="AJ66" s="543" t="s">
        <v>1939</v>
      </c>
      <c r="AK66" s="525"/>
      <c r="AL66" s="542"/>
      <c r="AM66" s="826">
        <v>2.7</v>
      </c>
      <c r="AN66" s="825">
        <v>0.2</v>
      </c>
      <c r="AO66" s="825">
        <v>0.4</v>
      </c>
      <c r="AP66" s="825">
        <v>0.6</v>
      </c>
      <c r="AQ66" s="832">
        <v>0.6</v>
      </c>
      <c r="AR66" s="825">
        <v>0.8</v>
      </c>
      <c r="AT66" s="550"/>
      <c r="AU66" s="610" t="s">
        <v>1948</v>
      </c>
      <c r="AV66" s="563"/>
      <c r="AW66" s="522"/>
      <c r="AX66" s="848" t="s">
        <v>19</v>
      </c>
      <c r="AY66" s="818" t="s">
        <v>19</v>
      </c>
      <c r="AZ66" s="818" t="s">
        <v>19</v>
      </c>
      <c r="BA66" s="818" t="s">
        <v>19</v>
      </c>
      <c r="BB66" s="818" t="s">
        <v>19</v>
      </c>
      <c r="BC66" s="818" t="s">
        <v>19</v>
      </c>
    </row>
    <row r="67" spans="1:55" ht="11.1" customHeight="1">
      <c r="A67" s="612"/>
      <c r="B67" s="518"/>
      <c r="C67" s="543" t="s">
        <v>1941</v>
      </c>
      <c r="D67" s="506"/>
      <c r="E67" s="525"/>
      <c r="F67" s="818">
        <v>2547</v>
      </c>
      <c r="G67" s="818">
        <v>951.4</v>
      </c>
      <c r="H67" s="818">
        <v>803.4</v>
      </c>
      <c r="I67" s="818">
        <v>445.6</v>
      </c>
      <c r="J67" s="818">
        <v>239.1</v>
      </c>
      <c r="K67" s="818">
        <v>107.6</v>
      </c>
      <c r="M67" s="512"/>
      <c r="N67" s="543" t="s">
        <v>1947</v>
      </c>
      <c r="O67" s="544"/>
      <c r="P67" s="834"/>
      <c r="Q67" s="819">
        <v>3.9</v>
      </c>
      <c r="R67" s="818">
        <v>0.9</v>
      </c>
      <c r="S67" s="818">
        <v>0.9</v>
      </c>
      <c r="T67" s="818">
        <v>1</v>
      </c>
      <c r="U67" s="818">
        <v>0.5</v>
      </c>
      <c r="V67" s="818">
        <v>0.5</v>
      </c>
      <c r="W67" s="487"/>
      <c r="X67" s="864"/>
      <c r="Y67" s="863" t="s">
        <v>1237</v>
      </c>
      <c r="Z67" s="862"/>
      <c r="AA67" s="861"/>
      <c r="AB67" s="853">
        <v>275.10000000000002</v>
      </c>
      <c r="AC67" s="853">
        <v>103</v>
      </c>
      <c r="AD67" s="853">
        <v>85.5</v>
      </c>
      <c r="AE67" s="825">
        <v>47.4</v>
      </c>
      <c r="AF67" s="826">
        <v>25.8</v>
      </c>
      <c r="AG67" s="826">
        <v>13.3</v>
      </c>
      <c r="AH67" s="466"/>
      <c r="AI67" s="518"/>
      <c r="AJ67" s="543" t="s">
        <v>1934</v>
      </c>
      <c r="AK67" s="525"/>
      <c r="AL67" s="542"/>
      <c r="AM67" s="826">
        <v>0.4</v>
      </c>
      <c r="AN67" s="825" t="s">
        <v>19</v>
      </c>
      <c r="AO67" s="825">
        <v>0.4</v>
      </c>
      <c r="AP67" s="825" t="s">
        <v>19</v>
      </c>
      <c r="AQ67" s="832">
        <v>0</v>
      </c>
      <c r="AR67" s="825">
        <v>0</v>
      </c>
      <c r="AT67" s="550"/>
      <c r="AU67" s="610" t="s">
        <v>1945</v>
      </c>
      <c r="AV67" s="563"/>
      <c r="AW67" s="522"/>
      <c r="AX67" s="833">
        <v>63.5</v>
      </c>
      <c r="AY67" s="818">
        <v>2.5</v>
      </c>
      <c r="AZ67" s="818">
        <v>5</v>
      </c>
      <c r="BA67" s="818">
        <v>6.9</v>
      </c>
      <c r="BB67" s="818">
        <v>19.5</v>
      </c>
      <c r="BC67" s="818">
        <v>29.6</v>
      </c>
    </row>
    <row r="68" spans="1:55" ht="11.1" customHeight="1">
      <c r="B68" s="518"/>
      <c r="C68" s="543" t="s">
        <v>1936</v>
      </c>
      <c r="D68" s="506"/>
      <c r="E68" s="573"/>
      <c r="F68" s="818">
        <v>2730.3</v>
      </c>
      <c r="G68" s="818">
        <v>987.2</v>
      </c>
      <c r="H68" s="818">
        <v>863.6</v>
      </c>
      <c r="I68" s="818">
        <v>489.3</v>
      </c>
      <c r="J68" s="818">
        <v>264.5</v>
      </c>
      <c r="K68" s="818">
        <v>125.7</v>
      </c>
      <c r="M68" s="512"/>
      <c r="N68" s="543" t="s">
        <v>1823</v>
      </c>
      <c r="O68" s="544"/>
      <c r="P68" s="834"/>
      <c r="Q68" s="819">
        <v>0.4</v>
      </c>
      <c r="R68" s="818">
        <v>0</v>
      </c>
      <c r="S68" s="818">
        <v>0.1</v>
      </c>
      <c r="T68" s="818">
        <v>0.1</v>
      </c>
      <c r="U68" s="818">
        <v>0.1</v>
      </c>
      <c r="V68" s="818">
        <v>0.1</v>
      </c>
      <c r="W68" s="487"/>
      <c r="X68" s="864"/>
      <c r="Y68" s="863" t="s">
        <v>1240</v>
      </c>
      <c r="Z68" s="862"/>
      <c r="AA68" s="861"/>
      <c r="AB68" s="853">
        <v>70.2</v>
      </c>
      <c r="AC68" s="853">
        <v>26.2</v>
      </c>
      <c r="AD68" s="853">
        <v>22</v>
      </c>
      <c r="AE68" s="825">
        <v>12.4</v>
      </c>
      <c r="AF68" s="826">
        <v>6.4</v>
      </c>
      <c r="AG68" s="826">
        <v>3.2</v>
      </c>
      <c r="AH68" s="466"/>
      <c r="AI68" s="518"/>
      <c r="AJ68" s="543" t="s">
        <v>1943</v>
      </c>
      <c r="AK68" s="525"/>
      <c r="AL68" s="542"/>
      <c r="AM68" s="826">
        <v>0.1</v>
      </c>
      <c r="AN68" s="825">
        <v>0</v>
      </c>
      <c r="AO68" s="825">
        <v>0</v>
      </c>
      <c r="AP68" s="825">
        <v>0</v>
      </c>
      <c r="AQ68" s="832">
        <v>0</v>
      </c>
      <c r="AR68" s="825">
        <v>0</v>
      </c>
      <c r="AT68" s="550"/>
      <c r="AU68" s="610" t="s">
        <v>1942</v>
      </c>
      <c r="AV68" s="563"/>
      <c r="AW68" s="522"/>
      <c r="AX68" s="848" t="s">
        <v>19</v>
      </c>
      <c r="AY68" s="818" t="s">
        <v>19</v>
      </c>
      <c r="AZ68" s="818" t="s">
        <v>19</v>
      </c>
      <c r="BA68" s="818" t="s">
        <v>19</v>
      </c>
      <c r="BB68" s="818" t="s">
        <v>19</v>
      </c>
      <c r="BC68" s="818" t="s">
        <v>19</v>
      </c>
    </row>
    <row r="69" spans="1:55" ht="11.1" customHeight="1">
      <c r="B69" s="518"/>
      <c r="C69" s="543" t="s">
        <v>1931</v>
      </c>
      <c r="D69" s="506"/>
      <c r="E69" s="525"/>
      <c r="F69" s="818">
        <v>329.1</v>
      </c>
      <c r="G69" s="818">
        <v>54.3</v>
      </c>
      <c r="H69" s="818">
        <v>79</v>
      </c>
      <c r="I69" s="818">
        <v>87.8</v>
      </c>
      <c r="J69" s="818">
        <v>59.4</v>
      </c>
      <c r="K69" s="818">
        <v>48.5</v>
      </c>
      <c r="M69" s="512"/>
      <c r="N69" s="543" t="s">
        <v>1940</v>
      </c>
      <c r="O69" s="544"/>
      <c r="P69" s="834"/>
      <c r="Q69" s="819">
        <v>16.2</v>
      </c>
      <c r="R69" s="818" t="s">
        <v>19</v>
      </c>
      <c r="S69" s="818" t="s">
        <v>19</v>
      </c>
      <c r="T69" s="818" t="s">
        <v>19</v>
      </c>
      <c r="U69" s="818">
        <v>2.5</v>
      </c>
      <c r="V69" s="818">
        <v>13.7</v>
      </c>
      <c r="W69" s="487"/>
      <c r="X69" s="864"/>
      <c r="Y69" s="863" t="s">
        <v>1244</v>
      </c>
      <c r="Z69" s="862"/>
      <c r="AA69" s="861"/>
      <c r="AB69" s="853">
        <v>4.3</v>
      </c>
      <c r="AC69" s="853">
        <v>1.5</v>
      </c>
      <c r="AD69" s="853">
        <v>1.3</v>
      </c>
      <c r="AE69" s="825">
        <v>0.8</v>
      </c>
      <c r="AF69" s="826">
        <v>0.4</v>
      </c>
      <c r="AG69" s="826">
        <v>0.2</v>
      </c>
      <c r="AH69" s="466"/>
      <c r="AI69" s="518"/>
      <c r="AJ69" s="543" t="s">
        <v>1938</v>
      </c>
      <c r="AK69" s="525"/>
      <c r="AL69" s="542"/>
      <c r="AM69" s="826">
        <v>0.6</v>
      </c>
      <c r="AN69" s="825">
        <v>0.1</v>
      </c>
      <c r="AO69" s="825">
        <v>0.1</v>
      </c>
      <c r="AP69" s="825">
        <v>0.1</v>
      </c>
      <c r="AQ69" s="832">
        <v>0.1</v>
      </c>
      <c r="AR69" s="825">
        <v>0.1</v>
      </c>
      <c r="AT69" s="550"/>
      <c r="AU69" s="610" t="s">
        <v>1937</v>
      </c>
      <c r="AV69" s="563"/>
      <c r="AW69" s="522"/>
      <c r="AX69" s="833">
        <v>61.2</v>
      </c>
      <c r="AY69" s="818">
        <v>1.4</v>
      </c>
      <c r="AZ69" s="818">
        <v>3.6</v>
      </c>
      <c r="BA69" s="818">
        <v>10.1</v>
      </c>
      <c r="BB69" s="818">
        <v>18.7</v>
      </c>
      <c r="BC69" s="818">
        <v>27.4</v>
      </c>
    </row>
    <row r="70" spans="1:55" ht="11.1" customHeight="1">
      <c r="B70" s="518"/>
      <c r="C70" s="543" t="s">
        <v>1823</v>
      </c>
      <c r="D70" s="506"/>
      <c r="E70" s="544"/>
      <c r="F70" s="818">
        <v>2.9</v>
      </c>
      <c r="G70" s="818">
        <v>0.7</v>
      </c>
      <c r="H70" s="818">
        <v>0.7</v>
      </c>
      <c r="I70" s="818">
        <v>0.6</v>
      </c>
      <c r="J70" s="818">
        <v>0.4</v>
      </c>
      <c r="K70" s="818">
        <v>0.4</v>
      </c>
      <c r="M70" s="512"/>
      <c r="N70" s="543" t="s">
        <v>1935</v>
      </c>
      <c r="O70" s="525"/>
      <c r="P70" s="573"/>
      <c r="Q70" s="819">
        <v>101.3</v>
      </c>
      <c r="R70" s="818">
        <v>11.3</v>
      </c>
      <c r="S70" s="818">
        <v>21.1</v>
      </c>
      <c r="T70" s="818">
        <v>25.4</v>
      </c>
      <c r="U70" s="818">
        <v>23.1</v>
      </c>
      <c r="V70" s="818">
        <v>20.399999999999999</v>
      </c>
      <c r="W70" s="487"/>
      <c r="X70" s="860"/>
      <c r="Y70" s="859" t="s">
        <v>2094</v>
      </c>
      <c r="Z70" s="858"/>
      <c r="AA70" s="857"/>
      <c r="AB70" s="853">
        <v>4.7</v>
      </c>
      <c r="AC70" s="853">
        <v>1.6</v>
      </c>
      <c r="AD70" s="853">
        <v>1.4</v>
      </c>
      <c r="AE70" s="825">
        <v>0.9</v>
      </c>
      <c r="AF70" s="826">
        <v>0.5</v>
      </c>
      <c r="AG70" s="826">
        <v>0.3</v>
      </c>
      <c r="AH70" s="466"/>
      <c r="AI70" s="518"/>
      <c r="AJ70" s="543" t="s">
        <v>1933</v>
      </c>
      <c r="AK70" s="525"/>
      <c r="AL70" s="542"/>
      <c r="AM70" s="826">
        <v>2.6</v>
      </c>
      <c r="AN70" s="825">
        <v>0.4</v>
      </c>
      <c r="AO70" s="825">
        <v>0.5</v>
      </c>
      <c r="AP70" s="825">
        <v>0.5</v>
      </c>
      <c r="AQ70" s="832">
        <v>0.6</v>
      </c>
      <c r="AR70" s="825">
        <v>0.6</v>
      </c>
      <c r="AT70" s="550"/>
      <c r="AU70" s="610" t="s">
        <v>1932</v>
      </c>
      <c r="AV70" s="613"/>
      <c r="AW70" s="522"/>
      <c r="AX70" s="833" t="s">
        <v>19</v>
      </c>
      <c r="AY70" s="818" t="s">
        <v>19</v>
      </c>
      <c r="AZ70" s="818" t="s">
        <v>19</v>
      </c>
      <c r="BA70" s="818" t="s">
        <v>19</v>
      </c>
      <c r="BB70" s="818" t="s">
        <v>19</v>
      </c>
      <c r="BC70" s="818" t="s">
        <v>19</v>
      </c>
    </row>
    <row r="71" spans="1:55" ht="11.1" customHeight="1">
      <c r="B71" s="518"/>
      <c r="C71" s="550" t="s">
        <v>1820</v>
      </c>
      <c r="E71" s="544"/>
      <c r="F71" s="818">
        <v>1.2</v>
      </c>
      <c r="G71" s="818">
        <v>0.3</v>
      </c>
      <c r="H71" s="818">
        <v>0.3</v>
      </c>
      <c r="I71" s="818">
        <v>0.2</v>
      </c>
      <c r="J71" s="818">
        <v>0.2</v>
      </c>
      <c r="K71" s="818">
        <v>0.2</v>
      </c>
      <c r="M71" s="512"/>
      <c r="N71" s="543" t="s">
        <v>1930</v>
      </c>
      <c r="O71" s="525"/>
      <c r="P71" s="573"/>
      <c r="Q71" s="819">
        <v>1.6</v>
      </c>
      <c r="R71" s="818">
        <v>0.1</v>
      </c>
      <c r="S71" s="818">
        <v>0.2</v>
      </c>
      <c r="T71" s="818">
        <v>0.4</v>
      </c>
      <c r="U71" s="818">
        <v>0.3</v>
      </c>
      <c r="V71" s="818">
        <v>0.6</v>
      </c>
      <c r="W71" s="487"/>
      <c r="X71" s="479" t="s">
        <v>267</v>
      </c>
      <c r="Y71" s="489"/>
      <c r="Z71" s="490"/>
      <c r="AB71" s="856">
        <v>625.29999999999995</v>
      </c>
      <c r="AC71" s="856">
        <v>128.4</v>
      </c>
      <c r="AD71" s="856">
        <v>150.9</v>
      </c>
      <c r="AE71" s="855">
        <v>171.2</v>
      </c>
      <c r="AF71" s="854">
        <v>98.7</v>
      </c>
      <c r="AG71" s="854">
        <v>76.2</v>
      </c>
      <c r="AH71" s="466"/>
      <c r="AI71" s="518"/>
      <c r="AJ71" s="543" t="s">
        <v>1928</v>
      </c>
      <c r="AK71" s="525"/>
      <c r="AL71" s="542"/>
      <c r="AM71" s="826">
        <v>0.5</v>
      </c>
      <c r="AN71" s="825">
        <v>0</v>
      </c>
      <c r="AO71" s="825">
        <v>0</v>
      </c>
      <c r="AP71" s="825">
        <v>0</v>
      </c>
      <c r="AQ71" s="832">
        <v>0.1</v>
      </c>
      <c r="AR71" s="825">
        <v>0.3</v>
      </c>
      <c r="AT71" s="550"/>
      <c r="AU71" s="616" t="s">
        <v>1927</v>
      </c>
      <c r="AV71" s="617"/>
      <c r="AW71" s="530"/>
      <c r="AX71" s="847" t="s">
        <v>19</v>
      </c>
      <c r="AY71" s="818" t="s">
        <v>19</v>
      </c>
      <c r="AZ71" s="818" t="s">
        <v>19</v>
      </c>
      <c r="BA71" s="818" t="s">
        <v>19</v>
      </c>
      <c r="BB71" s="818" t="s">
        <v>19</v>
      </c>
      <c r="BC71" s="818" t="s">
        <v>19</v>
      </c>
    </row>
    <row r="72" spans="1:55" ht="11.1" customHeight="1">
      <c r="B72" s="518"/>
      <c r="C72" s="550" t="s">
        <v>1819</v>
      </c>
      <c r="E72" s="525"/>
      <c r="F72" s="818">
        <v>71</v>
      </c>
      <c r="G72" s="818">
        <v>23.3</v>
      </c>
      <c r="H72" s="818">
        <v>22</v>
      </c>
      <c r="I72" s="818">
        <v>13</v>
      </c>
      <c r="J72" s="818">
        <v>7.8</v>
      </c>
      <c r="K72" s="818">
        <v>4.9000000000000004</v>
      </c>
      <c r="M72" s="535"/>
      <c r="N72" s="543" t="s">
        <v>1778</v>
      </c>
      <c r="P72" s="542"/>
      <c r="Q72" s="814">
        <v>68.599999999999994</v>
      </c>
      <c r="R72" s="815">
        <v>6.8</v>
      </c>
      <c r="S72" s="815">
        <v>13.9</v>
      </c>
      <c r="T72" s="815">
        <v>19.2</v>
      </c>
      <c r="U72" s="815">
        <v>18.399999999999999</v>
      </c>
      <c r="V72" s="814">
        <v>10.3</v>
      </c>
      <c r="W72" s="487"/>
      <c r="X72" s="518"/>
      <c r="Y72" s="513" t="s">
        <v>1986</v>
      </c>
      <c r="Z72" s="514"/>
      <c r="AA72" s="510"/>
      <c r="AB72" s="832">
        <v>599.5</v>
      </c>
      <c r="AC72" s="853">
        <v>122.9</v>
      </c>
      <c r="AD72" s="853">
        <v>143.1</v>
      </c>
      <c r="AE72" s="825">
        <v>163.30000000000001</v>
      </c>
      <c r="AF72" s="826">
        <v>95.6</v>
      </c>
      <c r="AG72" s="826">
        <v>74.599999999999994</v>
      </c>
      <c r="AH72" s="466"/>
      <c r="AI72" s="518"/>
      <c r="AJ72" s="543" t="s">
        <v>1925</v>
      </c>
      <c r="AK72" s="525"/>
      <c r="AL72" s="542"/>
      <c r="AM72" s="826">
        <v>0.3</v>
      </c>
      <c r="AN72" s="825">
        <v>0</v>
      </c>
      <c r="AO72" s="825">
        <v>0.1</v>
      </c>
      <c r="AP72" s="825">
        <v>0.1</v>
      </c>
      <c r="AQ72" s="832">
        <v>0</v>
      </c>
      <c r="AR72" s="825">
        <v>0.1</v>
      </c>
      <c r="AT72" s="550"/>
      <c r="AU72" s="564" t="s">
        <v>1924</v>
      </c>
      <c r="AX72" s="818">
        <v>305.3</v>
      </c>
      <c r="AY72" s="818">
        <v>1.6</v>
      </c>
      <c r="AZ72" s="818">
        <v>5</v>
      </c>
      <c r="BA72" s="818">
        <v>17.8</v>
      </c>
      <c r="BB72" s="818">
        <v>104</v>
      </c>
      <c r="BC72" s="818">
        <v>177</v>
      </c>
    </row>
    <row r="73" spans="1:55" ht="11.1" customHeight="1">
      <c r="B73" s="550"/>
      <c r="C73" s="543" t="s">
        <v>1810</v>
      </c>
      <c r="D73" s="563"/>
      <c r="E73" s="587"/>
      <c r="F73" s="818">
        <v>1415.2</v>
      </c>
      <c r="G73" s="818">
        <v>299.5</v>
      </c>
      <c r="H73" s="818">
        <v>338.1</v>
      </c>
      <c r="I73" s="818">
        <v>322.89999999999998</v>
      </c>
      <c r="J73" s="818">
        <v>288.5</v>
      </c>
      <c r="K73" s="818">
        <v>166.1</v>
      </c>
      <c r="M73" s="535"/>
      <c r="N73" s="543" t="s">
        <v>1923</v>
      </c>
      <c r="P73" s="542"/>
      <c r="Q73" s="814">
        <v>0</v>
      </c>
      <c r="R73" s="815">
        <v>0</v>
      </c>
      <c r="S73" s="815">
        <v>0</v>
      </c>
      <c r="T73" s="815">
        <v>0</v>
      </c>
      <c r="U73" s="815">
        <v>0</v>
      </c>
      <c r="V73" s="814">
        <v>0</v>
      </c>
      <c r="W73" s="487"/>
      <c r="X73" s="518"/>
      <c r="Y73" s="545" t="s">
        <v>1983</v>
      </c>
      <c r="Z73" s="546"/>
      <c r="AA73" s="530"/>
      <c r="AB73" s="832">
        <v>25.8</v>
      </c>
      <c r="AC73" s="853">
        <v>5.5</v>
      </c>
      <c r="AD73" s="853">
        <v>7.8</v>
      </c>
      <c r="AE73" s="825">
        <v>7.9</v>
      </c>
      <c r="AF73" s="826">
        <v>3</v>
      </c>
      <c r="AG73" s="826">
        <v>1.6</v>
      </c>
      <c r="AH73" s="466"/>
      <c r="AI73" s="518"/>
      <c r="AJ73" s="543" t="s">
        <v>1921</v>
      </c>
      <c r="AK73" s="470"/>
      <c r="AM73" s="825">
        <v>0</v>
      </c>
      <c r="AN73" s="825" t="s">
        <v>19</v>
      </c>
      <c r="AO73" s="825">
        <v>0</v>
      </c>
      <c r="AP73" s="825">
        <v>0</v>
      </c>
      <c r="AQ73" s="825">
        <v>0</v>
      </c>
      <c r="AR73" s="825">
        <v>0</v>
      </c>
      <c r="AT73" s="580"/>
      <c r="AU73" s="564" t="s">
        <v>1920</v>
      </c>
      <c r="AX73" s="818">
        <v>5.4</v>
      </c>
      <c r="AY73" s="818">
        <v>0.2</v>
      </c>
      <c r="AZ73" s="818">
        <v>0.2</v>
      </c>
      <c r="BA73" s="818">
        <v>0.7</v>
      </c>
      <c r="BB73" s="818">
        <v>1.4</v>
      </c>
      <c r="BC73" s="818">
        <v>2.9</v>
      </c>
    </row>
    <row r="74" spans="1:55" ht="11.1" customHeight="1">
      <c r="B74" s="550"/>
      <c r="C74" s="543" t="s">
        <v>1808</v>
      </c>
      <c r="D74" s="563"/>
      <c r="E74" s="658"/>
      <c r="F74" s="818">
        <v>499.8</v>
      </c>
      <c r="G74" s="818">
        <v>130.30000000000001</v>
      </c>
      <c r="H74" s="818">
        <v>142.30000000000001</v>
      </c>
      <c r="I74" s="818">
        <v>113.7</v>
      </c>
      <c r="J74" s="818">
        <v>73.599999999999994</v>
      </c>
      <c r="K74" s="818">
        <v>39.9</v>
      </c>
      <c r="L74" s="612"/>
      <c r="M74" s="535"/>
      <c r="N74" s="550" t="s">
        <v>1754</v>
      </c>
      <c r="O74" s="525"/>
      <c r="P74" s="542"/>
      <c r="Q74" s="814">
        <v>284.39999999999998</v>
      </c>
      <c r="R74" s="815">
        <v>30.4</v>
      </c>
      <c r="S74" s="815">
        <v>57.8</v>
      </c>
      <c r="T74" s="815">
        <v>73.900000000000006</v>
      </c>
      <c r="U74" s="815">
        <v>66.400000000000006</v>
      </c>
      <c r="V74" s="814">
        <v>55.8</v>
      </c>
      <c r="W74" s="487"/>
      <c r="X74" s="518"/>
      <c r="Y74" s="543" t="s">
        <v>1849</v>
      </c>
      <c r="Z74" s="525"/>
      <c r="AB74" s="853">
        <v>456.2</v>
      </c>
      <c r="AC74" s="853">
        <v>85.6</v>
      </c>
      <c r="AD74" s="853">
        <v>112.3</v>
      </c>
      <c r="AE74" s="825">
        <v>127.7</v>
      </c>
      <c r="AF74" s="826">
        <v>73.7</v>
      </c>
      <c r="AG74" s="826">
        <v>56.8</v>
      </c>
      <c r="AH74" s="611"/>
      <c r="AI74" s="518"/>
      <c r="AJ74" s="543" t="s">
        <v>1918</v>
      </c>
      <c r="AK74" s="470"/>
      <c r="AM74" s="825">
        <v>1</v>
      </c>
      <c r="AN74" s="825">
        <v>0.1</v>
      </c>
      <c r="AO74" s="825">
        <v>0.2</v>
      </c>
      <c r="AP74" s="825">
        <v>0.2</v>
      </c>
      <c r="AQ74" s="825">
        <v>0.2</v>
      </c>
      <c r="AR74" s="825">
        <v>0.4</v>
      </c>
      <c r="AT74" s="580"/>
      <c r="AU74" s="506" t="s">
        <v>1917</v>
      </c>
      <c r="AX74" s="818">
        <v>50.6</v>
      </c>
      <c r="AY74" s="818">
        <v>0.5</v>
      </c>
      <c r="AZ74" s="818">
        <v>1.5</v>
      </c>
      <c r="BA74" s="818">
        <v>2.8</v>
      </c>
      <c r="BB74" s="818">
        <v>16.3</v>
      </c>
      <c r="BC74" s="818">
        <v>29.6</v>
      </c>
    </row>
    <row r="75" spans="1:55" ht="11.1" customHeight="1">
      <c r="B75" s="550"/>
      <c r="C75" s="550" t="s">
        <v>1803</v>
      </c>
      <c r="D75" s="563"/>
      <c r="E75" s="658"/>
      <c r="F75" s="818">
        <v>3682.3</v>
      </c>
      <c r="G75" s="818">
        <v>1291.9000000000001</v>
      </c>
      <c r="H75" s="818">
        <v>1160.8</v>
      </c>
      <c r="I75" s="818">
        <v>683.3</v>
      </c>
      <c r="J75" s="818">
        <v>359.4</v>
      </c>
      <c r="K75" s="818">
        <v>187</v>
      </c>
      <c r="L75" s="612"/>
      <c r="M75" s="535"/>
      <c r="N75" s="550" t="s">
        <v>1752</v>
      </c>
      <c r="O75" s="525"/>
      <c r="P75" s="542"/>
      <c r="Q75" s="814">
        <v>44.7</v>
      </c>
      <c r="R75" s="815">
        <v>4.7</v>
      </c>
      <c r="S75" s="815">
        <v>8.9</v>
      </c>
      <c r="T75" s="815">
        <v>12.1</v>
      </c>
      <c r="U75" s="815">
        <v>10.5</v>
      </c>
      <c r="V75" s="814">
        <v>8.6</v>
      </c>
      <c r="W75" s="487"/>
      <c r="X75" s="518"/>
      <c r="Y75" s="543" t="s">
        <v>1795</v>
      </c>
      <c r="Z75" s="584"/>
      <c r="AB75" s="853">
        <v>182.6</v>
      </c>
      <c r="AC75" s="853">
        <v>40.4</v>
      </c>
      <c r="AD75" s="853">
        <v>45.9</v>
      </c>
      <c r="AE75" s="825">
        <v>48.4</v>
      </c>
      <c r="AF75" s="826">
        <v>27.1</v>
      </c>
      <c r="AG75" s="826">
        <v>20.8</v>
      </c>
      <c r="AH75" s="611"/>
      <c r="AI75" s="518"/>
      <c r="AJ75" s="543" t="s">
        <v>1914</v>
      </c>
      <c r="AK75" s="470"/>
      <c r="AM75" s="825">
        <v>5.5</v>
      </c>
      <c r="AN75" s="825">
        <v>0.9</v>
      </c>
      <c r="AO75" s="825">
        <v>1.2</v>
      </c>
      <c r="AP75" s="825">
        <v>1.2</v>
      </c>
      <c r="AQ75" s="825">
        <v>1.1000000000000001</v>
      </c>
      <c r="AR75" s="825">
        <v>1.1000000000000001</v>
      </c>
      <c r="AT75" s="580"/>
      <c r="AU75" s="564" t="s">
        <v>1913</v>
      </c>
      <c r="AX75" s="818">
        <v>19.8</v>
      </c>
      <c r="AY75" s="818">
        <v>1</v>
      </c>
      <c r="AZ75" s="818">
        <v>1.8</v>
      </c>
      <c r="BA75" s="818">
        <v>2.4</v>
      </c>
      <c r="BB75" s="818">
        <v>5.7</v>
      </c>
      <c r="BC75" s="818">
        <v>8.9</v>
      </c>
    </row>
    <row r="76" spans="1:55" ht="11.1" customHeight="1">
      <c r="B76" s="518"/>
      <c r="C76" s="550" t="s">
        <v>1799</v>
      </c>
      <c r="E76" s="525"/>
      <c r="F76" s="818">
        <v>1179.3</v>
      </c>
      <c r="G76" s="818">
        <v>403.3</v>
      </c>
      <c r="H76" s="818">
        <v>367.5</v>
      </c>
      <c r="I76" s="818">
        <v>222.2</v>
      </c>
      <c r="J76" s="818">
        <v>120.1</v>
      </c>
      <c r="K76" s="818">
        <v>66.099999999999994</v>
      </c>
      <c r="L76" s="612"/>
      <c r="M76" s="535"/>
      <c r="N76" s="550" t="s">
        <v>1750</v>
      </c>
      <c r="O76" s="525"/>
      <c r="P76" s="542"/>
      <c r="Q76" s="814">
        <v>36.5</v>
      </c>
      <c r="R76" s="815">
        <v>4.0999999999999996</v>
      </c>
      <c r="S76" s="815">
        <v>7.1</v>
      </c>
      <c r="T76" s="815">
        <v>9.5</v>
      </c>
      <c r="U76" s="815">
        <v>8.9</v>
      </c>
      <c r="V76" s="814">
        <v>6.9</v>
      </c>
      <c r="W76" s="487"/>
      <c r="X76" s="518"/>
      <c r="Y76" s="488" t="s">
        <v>1823</v>
      </c>
      <c r="Z76" s="584"/>
      <c r="AB76" s="853">
        <v>5.3</v>
      </c>
      <c r="AC76" s="853">
        <v>0.9</v>
      </c>
      <c r="AD76" s="853">
        <v>0.8</v>
      </c>
      <c r="AE76" s="825">
        <v>1.5</v>
      </c>
      <c r="AF76" s="826">
        <v>0.8</v>
      </c>
      <c r="AG76" s="826">
        <v>1.3</v>
      </c>
      <c r="AH76" s="611"/>
      <c r="AI76" s="518"/>
      <c r="AJ76" s="543" t="s">
        <v>1909</v>
      </c>
      <c r="AK76" s="470"/>
      <c r="AM76" s="825">
        <v>2.2000000000000002</v>
      </c>
      <c r="AN76" s="825">
        <v>0.4</v>
      </c>
      <c r="AO76" s="825">
        <v>0.5</v>
      </c>
      <c r="AP76" s="825">
        <v>0.5</v>
      </c>
      <c r="AQ76" s="825">
        <v>0.4</v>
      </c>
      <c r="AR76" s="825">
        <v>0.5</v>
      </c>
      <c r="AT76" s="580"/>
      <c r="AU76" s="564" t="s">
        <v>1910</v>
      </c>
      <c r="AX76" s="818" t="s">
        <v>19</v>
      </c>
      <c r="AY76" s="818" t="s">
        <v>19</v>
      </c>
      <c r="AZ76" s="818" t="s">
        <v>19</v>
      </c>
      <c r="BA76" s="818" t="s">
        <v>19</v>
      </c>
      <c r="BB76" s="818" t="s">
        <v>19</v>
      </c>
      <c r="BC76" s="818" t="s">
        <v>19</v>
      </c>
    </row>
    <row r="77" spans="1:55" ht="11.1" customHeight="1">
      <c r="B77" s="518"/>
      <c r="C77" s="550" t="s">
        <v>1796</v>
      </c>
      <c r="E77" s="525"/>
      <c r="F77" s="818">
        <v>2646.2</v>
      </c>
      <c r="G77" s="818">
        <v>898</v>
      </c>
      <c r="H77" s="818">
        <v>818.1</v>
      </c>
      <c r="I77" s="818">
        <v>499.7</v>
      </c>
      <c r="J77" s="818">
        <v>280</v>
      </c>
      <c r="K77" s="818">
        <v>150.4</v>
      </c>
      <c r="M77" s="535"/>
      <c r="N77" s="488" t="s">
        <v>1748</v>
      </c>
      <c r="O77" s="538"/>
      <c r="P77" s="556"/>
      <c r="Q77" s="814">
        <v>21.5</v>
      </c>
      <c r="R77" s="815">
        <v>2.2000000000000002</v>
      </c>
      <c r="S77" s="815">
        <v>4.2</v>
      </c>
      <c r="T77" s="815">
        <v>4.9000000000000004</v>
      </c>
      <c r="U77" s="815">
        <v>5.2</v>
      </c>
      <c r="V77" s="814">
        <v>5</v>
      </c>
      <c r="W77" s="487"/>
      <c r="X77" s="518"/>
      <c r="Y77" s="550" t="s">
        <v>1820</v>
      </c>
      <c r="Z77" s="544"/>
      <c r="AA77" s="560"/>
      <c r="AB77" s="853">
        <v>0.1</v>
      </c>
      <c r="AC77" s="853">
        <v>0</v>
      </c>
      <c r="AD77" s="853">
        <v>0</v>
      </c>
      <c r="AE77" s="825">
        <v>0</v>
      </c>
      <c r="AF77" s="826">
        <v>0</v>
      </c>
      <c r="AG77" s="826">
        <v>0</v>
      </c>
      <c r="AH77" s="611"/>
      <c r="AI77" s="518"/>
      <c r="AJ77" s="488" t="s">
        <v>1907</v>
      </c>
      <c r="AK77" s="470"/>
      <c r="AM77" s="825">
        <v>0.3</v>
      </c>
      <c r="AN77" s="825">
        <v>0</v>
      </c>
      <c r="AO77" s="825">
        <v>0.1</v>
      </c>
      <c r="AP77" s="825">
        <v>0.1</v>
      </c>
      <c r="AQ77" s="825">
        <v>0.1</v>
      </c>
      <c r="AR77" s="819">
        <v>0.1</v>
      </c>
      <c r="AT77" s="580"/>
      <c r="AU77" s="488" t="s">
        <v>1908</v>
      </c>
      <c r="AX77" s="818">
        <v>1.1000000000000001</v>
      </c>
      <c r="AY77" s="818" t="s">
        <v>19</v>
      </c>
      <c r="AZ77" s="818">
        <v>0.1</v>
      </c>
      <c r="BA77" s="818">
        <v>0.2</v>
      </c>
      <c r="BB77" s="818">
        <v>0.3</v>
      </c>
      <c r="BC77" s="818">
        <v>0.6</v>
      </c>
    </row>
    <row r="78" spans="1:55" ht="11.1" customHeight="1">
      <c r="B78" s="518"/>
      <c r="C78" s="488" t="s">
        <v>1771</v>
      </c>
      <c r="D78" s="454"/>
      <c r="E78" s="538"/>
      <c r="F78" s="818">
        <v>952</v>
      </c>
      <c r="G78" s="818">
        <v>339.8</v>
      </c>
      <c r="H78" s="818">
        <v>292.7</v>
      </c>
      <c r="I78" s="818">
        <v>168.4</v>
      </c>
      <c r="J78" s="818">
        <v>97.6</v>
      </c>
      <c r="K78" s="818">
        <v>53.5</v>
      </c>
      <c r="M78" s="535"/>
      <c r="N78" s="488" t="s">
        <v>1746</v>
      </c>
      <c r="O78" s="454"/>
      <c r="P78" s="538"/>
      <c r="Q78" s="814">
        <v>42.1</v>
      </c>
      <c r="R78" s="815">
        <v>5.6</v>
      </c>
      <c r="S78" s="815">
        <v>9.9</v>
      </c>
      <c r="T78" s="815">
        <v>10.6</v>
      </c>
      <c r="U78" s="815">
        <v>8.9</v>
      </c>
      <c r="V78" s="814">
        <v>7.1</v>
      </c>
      <c r="W78" s="487"/>
      <c r="X78" s="518"/>
      <c r="Y78" s="543" t="s">
        <v>1819</v>
      </c>
      <c r="Z78" s="584"/>
      <c r="AB78" s="853">
        <v>3.4</v>
      </c>
      <c r="AC78" s="853">
        <v>0.6</v>
      </c>
      <c r="AD78" s="853">
        <v>0.8</v>
      </c>
      <c r="AE78" s="825">
        <v>0.9</v>
      </c>
      <c r="AF78" s="826">
        <v>0.6</v>
      </c>
      <c r="AG78" s="826">
        <v>0.5</v>
      </c>
      <c r="AH78" s="611"/>
      <c r="AI78" s="518"/>
      <c r="AJ78" s="550" t="s">
        <v>1906</v>
      </c>
      <c r="AK78" s="544"/>
      <c r="AL78" s="560"/>
      <c r="AM78" s="825">
        <v>1</v>
      </c>
      <c r="AN78" s="825">
        <v>0.1</v>
      </c>
      <c r="AO78" s="825">
        <v>0.2</v>
      </c>
      <c r="AP78" s="825">
        <v>0.2</v>
      </c>
      <c r="AQ78" s="825">
        <v>0.2</v>
      </c>
      <c r="AR78" s="819">
        <v>0.2</v>
      </c>
      <c r="AT78" s="580"/>
      <c r="AU78" s="564" t="s">
        <v>1807</v>
      </c>
      <c r="AX78" s="818">
        <v>7.3</v>
      </c>
      <c r="AY78" s="818" t="s">
        <v>19</v>
      </c>
      <c r="AZ78" s="818">
        <v>0</v>
      </c>
      <c r="BA78" s="818">
        <v>0.4</v>
      </c>
      <c r="BB78" s="818">
        <v>2.5</v>
      </c>
      <c r="BC78" s="818">
        <v>4.4000000000000004</v>
      </c>
    </row>
    <row r="79" spans="1:55" ht="11.1" customHeight="1">
      <c r="B79" s="518"/>
      <c r="C79" s="488" t="s">
        <v>2091</v>
      </c>
      <c r="D79" s="454"/>
      <c r="E79" s="538"/>
      <c r="F79" s="818">
        <v>128</v>
      </c>
      <c r="G79" s="818">
        <v>44.3</v>
      </c>
      <c r="H79" s="818">
        <v>38.700000000000003</v>
      </c>
      <c r="I79" s="818">
        <v>22.8</v>
      </c>
      <c r="J79" s="818">
        <v>14.4</v>
      </c>
      <c r="K79" s="818">
        <v>7.8</v>
      </c>
      <c r="M79" s="535"/>
      <c r="N79" s="488" t="s">
        <v>1744</v>
      </c>
      <c r="O79" s="454"/>
      <c r="P79" s="538"/>
      <c r="Q79" s="814">
        <v>5.2</v>
      </c>
      <c r="R79" s="815">
        <v>0.8</v>
      </c>
      <c r="S79" s="815">
        <v>1.2</v>
      </c>
      <c r="T79" s="815">
        <v>1.3</v>
      </c>
      <c r="U79" s="815">
        <v>1.1000000000000001</v>
      </c>
      <c r="V79" s="814">
        <v>0.9</v>
      </c>
      <c r="W79" s="487"/>
      <c r="X79" s="550"/>
      <c r="Y79" s="543" t="s">
        <v>1810</v>
      </c>
      <c r="Z79" s="563"/>
      <c r="AA79" s="658"/>
      <c r="AB79" s="853">
        <v>28.6</v>
      </c>
      <c r="AC79" s="853">
        <v>3.3</v>
      </c>
      <c r="AD79" s="853">
        <v>4.9000000000000004</v>
      </c>
      <c r="AE79" s="825">
        <v>7.7</v>
      </c>
      <c r="AF79" s="826">
        <v>7.6</v>
      </c>
      <c r="AG79" s="826">
        <v>5.2</v>
      </c>
      <c r="AH79" s="611"/>
      <c r="AI79" s="518"/>
      <c r="AJ79" s="543" t="s">
        <v>1905</v>
      </c>
      <c r="AK79" s="470"/>
      <c r="AM79" s="825">
        <v>0.2</v>
      </c>
      <c r="AN79" s="825">
        <v>0</v>
      </c>
      <c r="AO79" s="825">
        <v>0</v>
      </c>
      <c r="AP79" s="825">
        <v>0</v>
      </c>
      <c r="AQ79" s="825">
        <v>0</v>
      </c>
      <c r="AR79" s="819">
        <v>0</v>
      </c>
      <c r="AT79" s="580"/>
      <c r="AU79" s="564" t="s">
        <v>1804</v>
      </c>
      <c r="AX79" s="818">
        <v>0.2</v>
      </c>
      <c r="AY79" s="818">
        <v>0</v>
      </c>
      <c r="AZ79" s="818">
        <v>0</v>
      </c>
      <c r="BA79" s="818">
        <v>0.1</v>
      </c>
      <c r="BB79" s="818">
        <v>0.1</v>
      </c>
      <c r="BC79" s="818">
        <v>0.1</v>
      </c>
    </row>
    <row r="80" spans="1:55" ht="11.1" customHeight="1">
      <c r="B80" s="518"/>
      <c r="C80" s="488" t="s">
        <v>2090</v>
      </c>
      <c r="D80" s="454"/>
      <c r="E80" s="538"/>
      <c r="F80" s="818">
        <v>6.7</v>
      </c>
      <c r="G80" s="818">
        <v>2.2999999999999998</v>
      </c>
      <c r="H80" s="818">
        <v>1.9</v>
      </c>
      <c r="I80" s="818">
        <v>1.2</v>
      </c>
      <c r="J80" s="818">
        <v>0.8</v>
      </c>
      <c r="K80" s="818">
        <v>0.5</v>
      </c>
      <c r="M80" s="535"/>
      <c r="N80" s="488" t="s">
        <v>1742</v>
      </c>
      <c r="O80" s="454"/>
      <c r="P80" s="538"/>
      <c r="Q80" s="815">
        <v>0.4</v>
      </c>
      <c r="R80" s="815">
        <v>0.1</v>
      </c>
      <c r="S80" s="815">
        <v>0.1</v>
      </c>
      <c r="T80" s="815">
        <v>0.1</v>
      </c>
      <c r="U80" s="815">
        <v>0.1</v>
      </c>
      <c r="V80" s="814">
        <v>0.1</v>
      </c>
      <c r="W80" s="487"/>
      <c r="X80" s="550"/>
      <c r="Y80" s="543" t="s">
        <v>1808</v>
      </c>
      <c r="Z80" s="563"/>
      <c r="AA80" s="658"/>
      <c r="AB80" s="853">
        <v>51.8</v>
      </c>
      <c r="AC80" s="853">
        <v>7.4</v>
      </c>
      <c r="AD80" s="853">
        <v>9.8000000000000007</v>
      </c>
      <c r="AE80" s="825">
        <v>15.7</v>
      </c>
      <c r="AF80" s="826">
        <v>10.4</v>
      </c>
      <c r="AG80" s="826">
        <v>8.5</v>
      </c>
      <c r="AH80" s="611"/>
      <c r="AI80" s="518"/>
      <c r="AJ80" s="488" t="s">
        <v>1903</v>
      </c>
      <c r="AK80" s="470"/>
      <c r="AL80" s="556"/>
      <c r="AM80" s="819">
        <v>5.2</v>
      </c>
      <c r="AN80" s="818">
        <v>0.9</v>
      </c>
      <c r="AO80" s="818">
        <v>1.2</v>
      </c>
      <c r="AP80" s="818">
        <v>1.1000000000000001</v>
      </c>
      <c r="AQ80" s="818">
        <v>1</v>
      </c>
      <c r="AR80" s="819">
        <v>1</v>
      </c>
      <c r="AT80" s="580"/>
      <c r="AU80" s="564" t="s">
        <v>1904</v>
      </c>
      <c r="AX80" s="818" t="s">
        <v>19</v>
      </c>
      <c r="AY80" s="818" t="s">
        <v>19</v>
      </c>
      <c r="AZ80" s="818" t="s">
        <v>19</v>
      </c>
      <c r="BA80" s="818" t="s">
        <v>19</v>
      </c>
      <c r="BB80" s="818" t="s">
        <v>19</v>
      </c>
      <c r="BC80" s="818" t="s">
        <v>19</v>
      </c>
    </row>
    <row r="81" spans="2:55" ht="11.1" customHeight="1">
      <c r="B81" s="518"/>
      <c r="C81" s="555" t="s">
        <v>2089</v>
      </c>
      <c r="D81" s="454"/>
      <c r="E81" s="538"/>
      <c r="F81" s="816">
        <v>9.1999999999999993</v>
      </c>
      <c r="G81" s="816">
        <v>3.4</v>
      </c>
      <c r="H81" s="816">
        <v>2.7</v>
      </c>
      <c r="I81" s="816">
        <v>1.6</v>
      </c>
      <c r="J81" s="816">
        <v>0.9</v>
      </c>
      <c r="K81" s="816">
        <v>0.5</v>
      </c>
      <c r="M81" s="535"/>
      <c r="N81" s="555" t="s">
        <v>1741</v>
      </c>
      <c r="O81" s="454"/>
      <c r="P81" s="538"/>
      <c r="Q81" s="812">
        <v>0.7</v>
      </c>
      <c r="R81" s="813">
        <v>0.1</v>
      </c>
      <c r="S81" s="813">
        <v>0.2</v>
      </c>
      <c r="T81" s="813">
        <v>0.2</v>
      </c>
      <c r="U81" s="813">
        <v>0.1</v>
      </c>
      <c r="V81" s="812">
        <v>0.1</v>
      </c>
      <c r="W81" s="487"/>
      <c r="X81" s="518"/>
      <c r="Y81" s="550" t="s">
        <v>1803</v>
      </c>
      <c r="Z81" s="574"/>
      <c r="AB81" s="851">
        <v>245.5</v>
      </c>
      <c r="AC81" s="851">
        <v>52.6</v>
      </c>
      <c r="AD81" s="851">
        <v>60.9</v>
      </c>
      <c r="AE81" s="818">
        <v>66</v>
      </c>
      <c r="AF81" s="819">
        <v>36</v>
      </c>
      <c r="AG81" s="819">
        <v>30.1</v>
      </c>
      <c r="AH81" s="611"/>
      <c r="AI81" s="518"/>
      <c r="AJ81" s="488" t="s">
        <v>1900</v>
      </c>
      <c r="AK81" s="470"/>
      <c r="AL81" s="556"/>
      <c r="AM81" s="819">
        <v>0.5</v>
      </c>
      <c r="AN81" s="818">
        <v>0.1</v>
      </c>
      <c r="AO81" s="818">
        <v>0.1</v>
      </c>
      <c r="AP81" s="818">
        <v>0.1</v>
      </c>
      <c r="AQ81" s="818">
        <v>0.1</v>
      </c>
      <c r="AR81" s="819">
        <v>0.1</v>
      </c>
      <c r="AT81" s="550"/>
      <c r="AU81" s="564" t="s">
        <v>1902</v>
      </c>
      <c r="AX81" s="818">
        <v>1.2</v>
      </c>
      <c r="AY81" s="818">
        <v>0</v>
      </c>
      <c r="AZ81" s="818">
        <v>0.1</v>
      </c>
      <c r="BA81" s="818">
        <v>0.2</v>
      </c>
      <c r="BB81" s="818">
        <v>0.4</v>
      </c>
      <c r="BC81" s="818">
        <v>0.5</v>
      </c>
    </row>
    <row r="82" spans="2:55" ht="11.1" customHeight="1">
      <c r="B82" s="483" t="s">
        <v>248</v>
      </c>
      <c r="C82" s="619"/>
      <c r="D82" s="619"/>
      <c r="E82" s="620"/>
      <c r="F82" s="824">
        <v>3649.4</v>
      </c>
      <c r="G82" s="824">
        <v>1160.4000000000001</v>
      </c>
      <c r="H82" s="824">
        <v>1205.9000000000001</v>
      </c>
      <c r="I82" s="824">
        <v>697.9</v>
      </c>
      <c r="J82" s="824">
        <v>403.4</v>
      </c>
      <c r="K82" s="824">
        <v>181.7</v>
      </c>
      <c r="M82" s="623" t="s">
        <v>245</v>
      </c>
      <c r="N82" s="624"/>
      <c r="O82" s="625"/>
      <c r="P82" s="626"/>
      <c r="Q82" s="824">
        <v>2122.4</v>
      </c>
      <c r="R82" s="824">
        <v>376.4</v>
      </c>
      <c r="S82" s="824">
        <v>461.5</v>
      </c>
      <c r="T82" s="824">
        <v>437.8</v>
      </c>
      <c r="U82" s="824">
        <v>434.3</v>
      </c>
      <c r="V82" s="824">
        <v>412.5</v>
      </c>
      <c r="W82" s="487"/>
      <c r="X82" s="518"/>
      <c r="Y82" s="550" t="s">
        <v>1799</v>
      </c>
      <c r="Z82" s="574"/>
      <c r="AB82" s="851">
        <v>61.2</v>
      </c>
      <c r="AC82" s="851">
        <v>11.9</v>
      </c>
      <c r="AD82" s="851">
        <v>15.1</v>
      </c>
      <c r="AE82" s="818">
        <v>16.399999999999999</v>
      </c>
      <c r="AF82" s="819">
        <v>10.1</v>
      </c>
      <c r="AG82" s="819">
        <v>7.6</v>
      </c>
      <c r="AH82" s="611"/>
      <c r="AI82" s="518"/>
      <c r="AJ82" s="488" t="s">
        <v>1898</v>
      </c>
      <c r="AK82" s="470"/>
      <c r="AL82" s="556"/>
      <c r="AM82" s="818">
        <v>0</v>
      </c>
      <c r="AN82" s="818">
        <v>0</v>
      </c>
      <c r="AO82" s="818">
        <v>0</v>
      </c>
      <c r="AP82" s="818">
        <v>0</v>
      </c>
      <c r="AQ82" s="818">
        <v>0</v>
      </c>
      <c r="AR82" s="818">
        <v>0</v>
      </c>
      <c r="AT82" s="550"/>
      <c r="AU82" s="564" t="s">
        <v>1800</v>
      </c>
      <c r="AX82" s="818">
        <v>51.4</v>
      </c>
      <c r="AY82" s="818">
        <v>1.2</v>
      </c>
      <c r="AZ82" s="818">
        <v>2.6</v>
      </c>
      <c r="BA82" s="818">
        <v>6.7</v>
      </c>
      <c r="BB82" s="818">
        <v>17.5</v>
      </c>
      <c r="BC82" s="818">
        <v>23.4</v>
      </c>
    </row>
    <row r="83" spans="2:55" ht="11.1" customHeight="1">
      <c r="B83" s="500"/>
      <c r="C83" s="513" t="s">
        <v>1878</v>
      </c>
      <c r="D83" s="540"/>
      <c r="E83" s="557"/>
      <c r="F83" s="823">
        <v>1052.3</v>
      </c>
      <c r="G83" s="822">
        <v>367</v>
      </c>
      <c r="H83" s="822">
        <v>354.6</v>
      </c>
      <c r="I83" s="822">
        <v>185</v>
      </c>
      <c r="J83" s="822">
        <v>100.5</v>
      </c>
      <c r="K83" s="822">
        <v>45.2</v>
      </c>
      <c r="M83" s="564"/>
      <c r="N83" s="1853" t="s">
        <v>797</v>
      </c>
      <c r="O83" s="609" t="s">
        <v>1899</v>
      </c>
      <c r="P83" s="629"/>
      <c r="Q83" s="823">
        <v>30.7</v>
      </c>
      <c r="R83" s="822">
        <v>4.0999999999999996</v>
      </c>
      <c r="S83" s="822">
        <v>6</v>
      </c>
      <c r="T83" s="822">
        <v>5.7</v>
      </c>
      <c r="U83" s="822">
        <v>6.8</v>
      </c>
      <c r="V83" s="822">
        <v>8</v>
      </c>
      <c r="W83" s="487"/>
      <c r="X83" s="518"/>
      <c r="Y83" s="488" t="s">
        <v>1796</v>
      </c>
      <c r="Z83" s="538"/>
      <c r="AA83" s="470"/>
      <c r="AB83" s="851">
        <v>136</v>
      </c>
      <c r="AC83" s="851">
        <v>27.2</v>
      </c>
      <c r="AD83" s="851">
        <v>32</v>
      </c>
      <c r="AE83" s="818">
        <v>38.799999999999997</v>
      </c>
      <c r="AF83" s="819">
        <v>21.7</v>
      </c>
      <c r="AG83" s="819">
        <v>16.399999999999999</v>
      </c>
      <c r="AH83" s="611"/>
      <c r="AI83" s="537"/>
      <c r="AJ83" s="488" t="s">
        <v>1894</v>
      </c>
      <c r="AK83" s="470"/>
      <c r="AL83" s="556"/>
      <c r="AM83" s="818">
        <v>0.1</v>
      </c>
      <c r="AN83" s="818">
        <v>0</v>
      </c>
      <c r="AO83" s="818">
        <v>0</v>
      </c>
      <c r="AP83" s="818">
        <v>0</v>
      </c>
      <c r="AQ83" s="818">
        <v>0</v>
      </c>
      <c r="AR83" s="818">
        <v>0</v>
      </c>
      <c r="AT83" s="580"/>
      <c r="AU83" s="564" t="s">
        <v>1897</v>
      </c>
      <c r="AV83" s="563"/>
      <c r="AX83" s="818">
        <v>0</v>
      </c>
      <c r="AY83" s="818">
        <v>0</v>
      </c>
      <c r="AZ83" s="818">
        <v>0</v>
      </c>
      <c r="BA83" s="818">
        <v>0</v>
      </c>
      <c r="BB83" s="818">
        <v>0</v>
      </c>
      <c r="BC83" s="818">
        <v>0</v>
      </c>
    </row>
    <row r="84" spans="2:55" ht="11.1" customHeight="1">
      <c r="B84" s="500"/>
      <c r="C84" s="505" t="s">
        <v>1873</v>
      </c>
      <c r="D84" s="506"/>
      <c r="E84" s="527"/>
      <c r="F84" s="818">
        <v>1080.5999999999999</v>
      </c>
      <c r="G84" s="818">
        <v>321.60000000000002</v>
      </c>
      <c r="H84" s="818">
        <v>355.7</v>
      </c>
      <c r="I84" s="818">
        <v>218.7</v>
      </c>
      <c r="J84" s="818">
        <v>127.8</v>
      </c>
      <c r="K84" s="818">
        <v>56.8</v>
      </c>
      <c r="L84" s="552"/>
      <c r="M84" s="564"/>
      <c r="N84" s="1840"/>
      <c r="O84" s="568" t="s">
        <v>1895</v>
      </c>
      <c r="P84" s="632"/>
      <c r="Q84" s="820">
        <v>20.8</v>
      </c>
      <c r="R84" s="818">
        <v>4.2</v>
      </c>
      <c r="S84" s="818">
        <v>4.5999999999999996</v>
      </c>
      <c r="T84" s="818">
        <v>4.4000000000000004</v>
      </c>
      <c r="U84" s="818">
        <v>4.0999999999999996</v>
      </c>
      <c r="V84" s="818">
        <v>3.4</v>
      </c>
      <c r="W84" s="487"/>
      <c r="X84" s="535"/>
      <c r="Y84" s="488" t="s">
        <v>1746</v>
      </c>
      <c r="Z84" s="470"/>
      <c r="AA84" s="563"/>
      <c r="AB84" s="851">
        <v>50.4</v>
      </c>
      <c r="AC84" s="851">
        <v>11.5</v>
      </c>
      <c r="AD84" s="851">
        <v>12.3</v>
      </c>
      <c r="AE84" s="818">
        <v>12.9</v>
      </c>
      <c r="AF84" s="819">
        <v>7.6</v>
      </c>
      <c r="AG84" s="819">
        <v>6.1</v>
      </c>
      <c r="AH84" s="611"/>
      <c r="AI84" s="566"/>
      <c r="AJ84" s="555" t="s">
        <v>1893</v>
      </c>
      <c r="AK84" s="567"/>
      <c r="AL84" s="596"/>
      <c r="AM84" s="817">
        <v>0</v>
      </c>
      <c r="AN84" s="816">
        <v>0</v>
      </c>
      <c r="AO84" s="816">
        <v>0</v>
      </c>
      <c r="AP84" s="816">
        <v>0</v>
      </c>
      <c r="AQ84" s="816">
        <v>0</v>
      </c>
      <c r="AR84" s="816">
        <v>0</v>
      </c>
      <c r="AT84" s="580"/>
      <c r="AU84" s="564" t="s">
        <v>1892</v>
      </c>
      <c r="AV84" s="563"/>
      <c r="AX84" s="818">
        <v>0</v>
      </c>
      <c r="AY84" s="818" t="s">
        <v>19</v>
      </c>
      <c r="AZ84" s="818" t="s">
        <v>19</v>
      </c>
      <c r="BA84" s="818">
        <v>0</v>
      </c>
      <c r="BB84" s="818">
        <v>0</v>
      </c>
      <c r="BC84" s="818">
        <v>0</v>
      </c>
    </row>
    <row r="85" spans="2:55" ht="11.1" customHeight="1">
      <c r="B85" s="518"/>
      <c r="C85" s="505" t="s">
        <v>1869</v>
      </c>
      <c r="D85" s="506"/>
      <c r="E85" s="527"/>
      <c r="F85" s="818">
        <v>187</v>
      </c>
      <c r="G85" s="818">
        <v>61</v>
      </c>
      <c r="H85" s="818">
        <v>60.8</v>
      </c>
      <c r="I85" s="818">
        <v>35.1</v>
      </c>
      <c r="J85" s="818">
        <v>20.7</v>
      </c>
      <c r="K85" s="818">
        <v>9.5</v>
      </c>
      <c r="L85" s="552"/>
      <c r="M85" s="564"/>
      <c r="N85" s="1840"/>
      <c r="O85" s="563" t="s">
        <v>1891</v>
      </c>
      <c r="P85" s="613"/>
      <c r="Q85" s="819">
        <v>283.10000000000002</v>
      </c>
      <c r="R85" s="818">
        <v>38</v>
      </c>
      <c r="S85" s="818">
        <v>56.3</v>
      </c>
      <c r="T85" s="818">
        <v>53.2</v>
      </c>
      <c r="U85" s="818">
        <v>60.4</v>
      </c>
      <c r="V85" s="818">
        <v>75.2</v>
      </c>
      <c r="W85" s="487"/>
      <c r="X85" s="535"/>
      <c r="Y85" s="488" t="s">
        <v>1744</v>
      </c>
      <c r="Z85" s="470"/>
      <c r="AA85" s="563"/>
      <c r="AB85" s="853">
        <v>6.3</v>
      </c>
      <c r="AC85" s="853">
        <v>1.5</v>
      </c>
      <c r="AD85" s="853">
        <v>1.6</v>
      </c>
      <c r="AE85" s="825">
        <v>1.6</v>
      </c>
      <c r="AF85" s="826">
        <v>0.9</v>
      </c>
      <c r="AG85" s="826">
        <v>0.7</v>
      </c>
      <c r="AH85" s="611"/>
      <c r="AI85" s="498" t="s">
        <v>1889</v>
      </c>
      <c r="AJ85" s="621"/>
      <c r="AK85" s="604"/>
      <c r="AL85" s="622"/>
      <c r="AM85" s="824">
        <v>15211.9</v>
      </c>
      <c r="AN85" s="824">
        <v>333</v>
      </c>
      <c r="AO85" s="824">
        <v>933.8</v>
      </c>
      <c r="AP85" s="824">
        <v>3504.9</v>
      </c>
      <c r="AQ85" s="824">
        <v>5425.1</v>
      </c>
      <c r="AR85" s="824">
        <v>5015</v>
      </c>
      <c r="AT85" s="580"/>
      <c r="AU85" s="564" t="s">
        <v>1888</v>
      </c>
      <c r="AX85" s="818">
        <v>0.1</v>
      </c>
      <c r="AY85" s="818">
        <v>0</v>
      </c>
      <c r="AZ85" s="818">
        <v>0</v>
      </c>
      <c r="BA85" s="818">
        <v>0</v>
      </c>
      <c r="BB85" s="818">
        <v>0</v>
      </c>
      <c r="BC85" s="818">
        <v>0</v>
      </c>
    </row>
    <row r="86" spans="2:55" ht="11.1" customHeight="1">
      <c r="B86" s="518"/>
      <c r="C86" s="505" t="s">
        <v>1865</v>
      </c>
      <c r="D86" s="506"/>
      <c r="E86" s="527"/>
      <c r="F86" s="818">
        <v>346.3</v>
      </c>
      <c r="G86" s="818">
        <v>104.1</v>
      </c>
      <c r="H86" s="818">
        <v>114.6</v>
      </c>
      <c r="I86" s="818">
        <v>68.8</v>
      </c>
      <c r="J86" s="818">
        <v>40.5</v>
      </c>
      <c r="K86" s="818">
        <v>18.2</v>
      </c>
      <c r="M86" s="564"/>
      <c r="N86" s="1841"/>
      <c r="O86" s="568" t="s">
        <v>1886</v>
      </c>
      <c r="P86" s="632"/>
      <c r="Q86" s="819">
        <v>444.3</v>
      </c>
      <c r="R86" s="818">
        <v>87</v>
      </c>
      <c r="S86" s="818">
        <v>97.7</v>
      </c>
      <c r="T86" s="818">
        <v>94.6</v>
      </c>
      <c r="U86" s="818">
        <v>91.6</v>
      </c>
      <c r="V86" s="818">
        <v>73.400000000000006</v>
      </c>
      <c r="W86" s="487"/>
      <c r="X86" s="535"/>
      <c r="Y86" s="488" t="s">
        <v>1742</v>
      </c>
      <c r="Z86" s="470"/>
      <c r="AA86" s="563"/>
      <c r="AB86" s="853">
        <v>0.4</v>
      </c>
      <c r="AC86" s="853">
        <v>0.1</v>
      </c>
      <c r="AD86" s="853">
        <v>0.1</v>
      </c>
      <c r="AE86" s="825">
        <v>0.1</v>
      </c>
      <c r="AF86" s="826">
        <v>0.1</v>
      </c>
      <c r="AG86" s="826">
        <v>0</v>
      </c>
      <c r="AH86" s="611"/>
      <c r="AI86" s="550"/>
      <c r="AJ86" s="608" t="s">
        <v>1884</v>
      </c>
      <c r="AK86" s="627"/>
      <c r="AL86" s="628"/>
      <c r="AM86" s="830">
        <v>9293.7000000000007</v>
      </c>
      <c r="AN86" s="822">
        <v>180.6</v>
      </c>
      <c r="AO86" s="822">
        <v>508.8</v>
      </c>
      <c r="AP86" s="822">
        <v>2016</v>
      </c>
      <c r="AQ86" s="822">
        <v>3342.2</v>
      </c>
      <c r="AR86" s="827">
        <v>3246</v>
      </c>
      <c r="AT86" s="580"/>
      <c r="AU86" s="564" t="s">
        <v>1883</v>
      </c>
      <c r="AX86" s="818">
        <v>0.2</v>
      </c>
      <c r="AY86" s="818">
        <v>0</v>
      </c>
      <c r="AZ86" s="818">
        <v>0</v>
      </c>
      <c r="BA86" s="818">
        <v>0</v>
      </c>
      <c r="BB86" s="818">
        <v>0.1</v>
      </c>
      <c r="BC86" s="818">
        <v>0.1</v>
      </c>
    </row>
    <row r="87" spans="2:55" ht="11.1" customHeight="1">
      <c r="B87" s="518"/>
      <c r="C87" s="505" t="s">
        <v>1861</v>
      </c>
      <c r="D87" s="506"/>
      <c r="E87" s="527"/>
      <c r="F87" s="819">
        <v>259.5</v>
      </c>
      <c r="G87" s="818">
        <v>84.6</v>
      </c>
      <c r="H87" s="818">
        <v>84.9</v>
      </c>
      <c r="I87" s="818">
        <v>49.4</v>
      </c>
      <c r="J87" s="818">
        <v>27.7</v>
      </c>
      <c r="K87" s="818">
        <v>12.8</v>
      </c>
      <c r="M87" s="564"/>
      <c r="N87" s="634" t="s">
        <v>1882</v>
      </c>
      <c r="O87" s="563"/>
      <c r="P87" s="613"/>
      <c r="Q87" s="819">
        <v>99.4</v>
      </c>
      <c r="R87" s="818">
        <v>14.4</v>
      </c>
      <c r="S87" s="818">
        <v>22.9</v>
      </c>
      <c r="T87" s="818">
        <v>20.3</v>
      </c>
      <c r="U87" s="818">
        <v>19.399999999999999</v>
      </c>
      <c r="V87" s="818">
        <v>22.3</v>
      </c>
      <c r="W87" s="487"/>
      <c r="X87" s="535"/>
      <c r="Y87" s="555" t="s">
        <v>1741</v>
      </c>
      <c r="Z87" s="567"/>
      <c r="AA87" s="568"/>
      <c r="AB87" s="853">
        <v>0.3</v>
      </c>
      <c r="AC87" s="853">
        <v>0.1</v>
      </c>
      <c r="AD87" s="853">
        <v>0.1</v>
      </c>
      <c r="AE87" s="825">
        <v>0.1</v>
      </c>
      <c r="AF87" s="826">
        <v>0</v>
      </c>
      <c r="AG87" s="826">
        <v>0</v>
      </c>
      <c r="AH87" s="611"/>
      <c r="AI87" s="550"/>
      <c r="AJ87" s="610" t="s">
        <v>1880</v>
      </c>
      <c r="AK87" s="630"/>
      <c r="AL87" s="631"/>
      <c r="AM87" s="819">
        <v>184.9</v>
      </c>
      <c r="AN87" s="818">
        <v>2.9</v>
      </c>
      <c r="AO87" s="818">
        <v>9.1999999999999993</v>
      </c>
      <c r="AP87" s="818">
        <v>40.9</v>
      </c>
      <c r="AQ87" s="818">
        <v>66.8</v>
      </c>
      <c r="AR87" s="825">
        <v>64.900000000000006</v>
      </c>
      <c r="AT87" s="580"/>
      <c r="AU87" s="564" t="s">
        <v>1879</v>
      </c>
      <c r="AX87" s="818">
        <v>0.1</v>
      </c>
      <c r="AY87" s="818">
        <v>0</v>
      </c>
      <c r="AZ87" s="818">
        <v>0</v>
      </c>
      <c r="BA87" s="818">
        <v>0</v>
      </c>
      <c r="BB87" s="818">
        <v>0</v>
      </c>
      <c r="BC87" s="818">
        <v>0</v>
      </c>
    </row>
    <row r="88" spans="2:55" ht="11.1" customHeight="1">
      <c r="B88" s="518"/>
      <c r="C88" s="545" t="s">
        <v>1857</v>
      </c>
      <c r="D88" s="558"/>
      <c r="E88" s="559"/>
      <c r="F88" s="819">
        <v>723.4</v>
      </c>
      <c r="G88" s="818">
        <v>222.1</v>
      </c>
      <c r="H88" s="818">
        <v>235.2</v>
      </c>
      <c r="I88" s="818">
        <v>140.9</v>
      </c>
      <c r="J88" s="818">
        <v>86.2</v>
      </c>
      <c r="K88" s="818">
        <v>39.1</v>
      </c>
      <c r="M88" s="564"/>
      <c r="N88" s="635" t="s">
        <v>1877</v>
      </c>
      <c r="O88" s="568"/>
      <c r="P88" s="632"/>
      <c r="Q88" s="819">
        <v>208.3</v>
      </c>
      <c r="R88" s="818">
        <v>37.4</v>
      </c>
      <c r="S88" s="818">
        <v>44.8</v>
      </c>
      <c r="T88" s="818">
        <v>45.5</v>
      </c>
      <c r="U88" s="818">
        <v>43.8</v>
      </c>
      <c r="V88" s="818">
        <v>36.799999999999997</v>
      </c>
      <c r="W88" s="487"/>
      <c r="X88" s="479" t="s">
        <v>1951</v>
      </c>
      <c r="Y88" s="480"/>
      <c r="Z88" s="481"/>
      <c r="AA88" s="577"/>
      <c r="AB88" s="856">
        <v>89.5</v>
      </c>
      <c r="AC88" s="856">
        <v>24.7</v>
      </c>
      <c r="AD88" s="856">
        <v>24.4</v>
      </c>
      <c r="AE88" s="855">
        <v>19.399999999999999</v>
      </c>
      <c r="AF88" s="854">
        <v>13.1</v>
      </c>
      <c r="AG88" s="854">
        <v>7.8</v>
      </c>
      <c r="AH88" s="611"/>
      <c r="AI88" s="550"/>
      <c r="AJ88" s="610" t="s">
        <v>1875</v>
      </c>
      <c r="AK88" s="630"/>
      <c r="AL88" s="631"/>
      <c r="AM88" s="847">
        <v>5347.1</v>
      </c>
      <c r="AN88" s="818">
        <v>137.80000000000001</v>
      </c>
      <c r="AO88" s="818">
        <v>386.4</v>
      </c>
      <c r="AP88" s="818">
        <v>1361.7</v>
      </c>
      <c r="AQ88" s="818">
        <v>1886.7</v>
      </c>
      <c r="AR88" s="825">
        <v>1574.4</v>
      </c>
      <c r="AT88" s="580"/>
      <c r="AU88" s="564" t="s">
        <v>1874</v>
      </c>
      <c r="AX88" s="818">
        <v>0</v>
      </c>
      <c r="AY88" s="818" t="s">
        <v>19</v>
      </c>
      <c r="AZ88" s="818">
        <v>0</v>
      </c>
      <c r="BA88" s="818">
        <v>0</v>
      </c>
      <c r="BB88" s="818">
        <v>0</v>
      </c>
      <c r="BC88" s="818">
        <v>0</v>
      </c>
    </row>
    <row r="89" spans="2:55" ht="11.1" customHeight="1">
      <c r="B89" s="518"/>
      <c r="C89" s="543" t="s">
        <v>1854</v>
      </c>
      <c r="D89" s="506"/>
      <c r="E89" s="544"/>
      <c r="F89" s="818">
        <v>97.2</v>
      </c>
      <c r="G89" s="818">
        <v>38.5</v>
      </c>
      <c r="H89" s="818">
        <v>37.1</v>
      </c>
      <c r="I89" s="818">
        <v>13.5</v>
      </c>
      <c r="J89" s="818">
        <v>6.1</v>
      </c>
      <c r="K89" s="818">
        <v>2</v>
      </c>
      <c r="M89" s="564"/>
      <c r="N89" s="1839" t="s">
        <v>796</v>
      </c>
      <c r="O89" s="625" t="s">
        <v>1872</v>
      </c>
      <c r="P89" s="637"/>
      <c r="Q89" s="819">
        <v>2.1</v>
      </c>
      <c r="R89" s="818">
        <v>0.4</v>
      </c>
      <c r="S89" s="818">
        <v>0.5</v>
      </c>
      <c r="T89" s="818">
        <v>0.4</v>
      </c>
      <c r="U89" s="818">
        <v>0.3</v>
      </c>
      <c r="V89" s="818">
        <v>0.4</v>
      </c>
      <c r="W89" s="487"/>
      <c r="X89" s="500"/>
      <c r="Y89" s="513" t="s">
        <v>1951</v>
      </c>
      <c r="Z89" s="514"/>
      <c r="AA89" s="510"/>
      <c r="AB89" s="832">
        <v>89.1</v>
      </c>
      <c r="AC89" s="853">
        <v>24.7</v>
      </c>
      <c r="AD89" s="853">
        <v>24.3</v>
      </c>
      <c r="AE89" s="825">
        <v>19.399999999999999</v>
      </c>
      <c r="AF89" s="826">
        <v>13.1</v>
      </c>
      <c r="AG89" s="826">
        <v>7.7</v>
      </c>
      <c r="AH89" s="611"/>
      <c r="AI89" s="550"/>
      <c r="AJ89" s="610" t="s">
        <v>1870</v>
      </c>
      <c r="AK89" s="630"/>
      <c r="AL89" s="631"/>
      <c r="AM89" s="847">
        <v>227.4</v>
      </c>
      <c r="AN89" s="818">
        <v>6.6</v>
      </c>
      <c r="AO89" s="818">
        <v>16.2</v>
      </c>
      <c r="AP89" s="818">
        <v>57.2</v>
      </c>
      <c r="AQ89" s="818">
        <v>80</v>
      </c>
      <c r="AR89" s="825">
        <v>67.400000000000006</v>
      </c>
      <c r="AT89" s="580"/>
      <c r="AU89" s="564" t="s">
        <v>1789</v>
      </c>
      <c r="AX89" s="818">
        <v>1479</v>
      </c>
      <c r="AY89" s="818">
        <v>14.1</v>
      </c>
      <c r="AZ89" s="818">
        <v>34.299999999999997</v>
      </c>
      <c r="BA89" s="818">
        <v>113.1</v>
      </c>
      <c r="BB89" s="818">
        <v>511.1</v>
      </c>
      <c r="BC89" s="818">
        <v>806.4</v>
      </c>
    </row>
    <row r="90" spans="2:55" ht="11.1" customHeight="1">
      <c r="B90" s="518"/>
      <c r="C90" s="488" t="s">
        <v>1779</v>
      </c>
      <c r="D90" s="454"/>
      <c r="E90" s="544"/>
      <c r="F90" s="818">
        <v>1.6</v>
      </c>
      <c r="G90" s="818">
        <v>0.5</v>
      </c>
      <c r="H90" s="818">
        <v>0.5</v>
      </c>
      <c r="I90" s="818">
        <v>0.3</v>
      </c>
      <c r="J90" s="818">
        <v>0.1</v>
      </c>
      <c r="K90" s="818">
        <v>0.1</v>
      </c>
      <c r="M90" s="564"/>
      <c r="N90" s="1840"/>
      <c r="O90" s="563" t="s">
        <v>1868</v>
      </c>
      <c r="P90" s="520"/>
      <c r="Q90" s="819">
        <v>0</v>
      </c>
      <c r="R90" s="818">
        <v>0</v>
      </c>
      <c r="S90" s="818">
        <v>0</v>
      </c>
      <c r="T90" s="818">
        <v>0</v>
      </c>
      <c r="U90" s="818">
        <v>0</v>
      </c>
      <c r="V90" s="818">
        <v>0</v>
      </c>
      <c r="W90" s="487"/>
      <c r="X90" s="518"/>
      <c r="Y90" s="545" t="s">
        <v>1949</v>
      </c>
      <c r="Z90" s="546"/>
      <c r="AA90" s="530"/>
      <c r="AB90" s="832">
        <v>0.3</v>
      </c>
      <c r="AC90" s="853">
        <v>0.1</v>
      </c>
      <c r="AD90" s="853">
        <v>0.1</v>
      </c>
      <c r="AE90" s="825">
        <v>0.1</v>
      </c>
      <c r="AF90" s="826">
        <v>0</v>
      </c>
      <c r="AG90" s="826">
        <v>0</v>
      </c>
      <c r="AH90" s="611"/>
      <c r="AI90" s="550"/>
      <c r="AJ90" s="610" t="s">
        <v>1866</v>
      </c>
      <c r="AK90" s="630"/>
      <c r="AL90" s="631"/>
      <c r="AM90" s="819">
        <v>135.69999999999999</v>
      </c>
      <c r="AN90" s="818">
        <v>3.9</v>
      </c>
      <c r="AO90" s="818">
        <v>10.6</v>
      </c>
      <c r="AP90" s="818">
        <v>24.8</v>
      </c>
      <c r="AQ90" s="818">
        <v>42</v>
      </c>
      <c r="AR90" s="825">
        <v>54.4</v>
      </c>
      <c r="AT90" s="550"/>
      <c r="AU90" s="564" t="s">
        <v>1787</v>
      </c>
      <c r="AX90" s="818">
        <v>9.1999999999999993</v>
      </c>
      <c r="AY90" s="818" t="s">
        <v>19</v>
      </c>
      <c r="AZ90" s="818" t="s">
        <v>19</v>
      </c>
      <c r="BA90" s="818">
        <v>0.2</v>
      </c>
      <c r="BB90" s="818">
        <v>1.8</v>
      </c>
      <c r="BC90" s="818">
        <v>7.3</v>
      </c>
    </row>
    <row r="91" spans="2:55" ht="11.1" customHeight="1">
      <c r="B91" s="537"/>
      <c r="C91" s="543" t="s">
        <v>1849</v>
      </c>
      <c r="D91" s="506"/>
      <c r="E91" s="525"/>
      <c r="F91" s="818">
        <v>2571.5</v>
      </c>
      <c r="G91" s="818">
        <v>721.7</v>
      </c>
      <c r="H91" s="818">
        <v>841.4</v>
      </c>
      <c r="I91" s="818">
        <v>536.5</v>
      </c>
      <c r="J91" s="818">
        <v>323.2</v>
      </c>
      <c r="K91" s="818">
        <v>148.6</v>
      </c>
      <c r="M91" s="564"/>
      <c r="N91" s="1840"/>
      <c r="O91" s="563" t="s">
        <v>1864</v>
      </c>
      <c r="P91" s="520"/>
      <c r="Q91" s="819">
        <v>3.9</v>
      </c>
      <c r="R91" s="818">
        <v>0.8</v>
      </c>
      <c r="S91" s="818">
        <v>0.9</v>
      </c>
      <c r="T91" s="818">
        <v>0.8</v>
      </c>
      <c r="U91" s="818">
        <v>0.8</v>
      </c>
      <c r="V91" s="818">
        <v>0.5</v>
      </c>
      <c r="W91" s="487"/>
      <c r="X91" s="518"/>
      <c r="Y91" s="539" t="s">
        <v>1946</v>
      </c>
      <c r="Z91" s="514"/>
      <c r="AA91" s="516"/>
      <c r="AB91" s="853">
        <v>0.2</v>
      </c>
      <c r="AC91" s="853">
        <v>0.1</v>
      </c>
      <c r="AD91" s="853">
        <v>0.1</v>
      </c>
      <c r="AE91" s="825">
        <v>0.1</v>
      </c>
      <c r="AF91" s="826">
        <v>0</v>
      </c>
      <c r="AG91" s="826">
        <v>0</v>
      </c>
      <c r="AH91" s="611"/>
      <c r="AI91" s="550"/>
      <c r="AJ91" s="610" t="s">
        <v>1862</v>
      </c>
      <c r="AK91" s="630"/>
      <c r="AL91" s="631"/>
      <c r="AM91" s="819">
        <v>2.2999999999999998</v>
      </c>
      <c r="AN91" s="818">
        <v>0.1</v>
      </c>
      <c r="AO91" s="818">
        <v>0.2</v>
      </c>
      <c r="AP91" s="818">
        <v>0.4</v>
      </c>
      <c r="AQ91" s="818">
        <v>0.7</v>
      </c>
      <c r="AR91" s="825">
        <v>0.9</v>
      </c>
      <c r="AT91" s="550"/>
      <c r="AU91" s="564" t="s">
        <v>1786</v>
      </c>
      <c r="AV91" s="563"/>
      <c r="AW91" s="542"/>
      <c r="AX91" s="826">
        <v>4.2</v>
      </c>
      <c r="AY91" s="825">
        <v>0</v>
      </c>
      <c r="AZ91" s="825">
        <v>0.1</v>
      </c>
      <c r="BA91" s="825">
        <v>0.3</v>
      </c>
      <c r="BB91" s="825">
        <v>1.3</v>
      </c>
      <c r="BC91" s="825">
        <v>2.4</v>
      </c>
    </row>
    <row r="92" spans="2:55" ht="11.1" customHeight="1">
      <c r="B92" s="537"/>
      <c r="C92" s="543" t="s">
        <v>1846</v>
      </c>
      <c r="D92" s="506"/>
      <c r="E92" s="506"/>
      <c r="F92" s="818">
        <v>364.5</v>
      </c>
      <c r="G92" s="818">
        <v>117.5</v>
      </c>
      <c r="H92" s="818">
        <v>120.4</v>
      </c>
      <c r="I92" s="818">
        <v>67.400000000000006</v>
      </c>
      <c r="J92" s="818">
        <v>40.1</v>
      </c>
      <c r="K92" s="818">
        <v>18.899999999999999</v>
      </c>
      <c r="M92" s="564"/>
      <c r="N92" s="1840"/>
      <c r="O92" s="568" t="s">
        <v>1860</v>
      </c>
      <c r="P92" s="640"/>
      <c r="Q92" s="819">
        <v>0</v>
      </c>
      <c r="R92" s="818">
        <v>0</v>
      </c>
      <c r="S92" s="818" t="s">
        <v>19</v>
      </c>
      <c r="T92" s="818">
        <v>0</v>
      </c>
      <c r="U92" s="818" t="s">
        <v>19</v>
      </c>
      <c r="V92" s="818" t="s">
        <v>19</v>
      </c>
      <c r="W92" s="487"/>
      <c r="X92" s="537"/>
      <c r="Y92" s="543" t="s">
        <v>1944</v>
      </c>
      <c r="Z92" s="525"/>
      <c r="AB92" s="853">
        <v>6.2</v>
      </c>
      <c r="AC92" s="853">
        <v>2</v>
      </c>
      <c r="AD92" s="853">
        <v>1.7</v>
      </c>
      <c r="AE92" s="825">
        <v>1.2</v>
      </c>
      <c r="AF92" s="826">
        <v>0.9</v>
      </c>
      <c r="AG92" s="826">
        <v>0.4</v>
      </c>
      <c r="AH92" s="611"/>
      <c r="AI92" s="550"/>
      <c r="AJ92" s="610" t="s">
        <v>1858</v>
      </c>
      <c r="AK92" s="630"/>
      <c r="AL92" s="631"/>
      <c r="AM92" s="847">
        <v>17.8</v>
      </c>
      <c r="AN92" s="818">
        <v>0.7</v>
      </c>
      <c r="AO92" s="818">
        <v>1.9</v>
      </c>
      <c r="AP92" s="818">
        <v>3.3</v>
      </c>
      <c r="AQ92" s="818">
        <v>5.8</v>
      </c>
      <c r="AR92" s="825">
        <v>6.2</v>
      </c>
      <c r="AT92" s="579"/>
      <c r="AU92" s="564" t="s">
        <v>1784</v>
      </c>
      <c r="AV92" s="563"/>
      <c r="AW92" s="542"/>
      <c r="AX92" s="826">
        <v>2.6</v>
      </c>
      <c r="AY92" s="825">
        <v>0</v>
      </c>
      <c r="AZ92" s="825">
        <v>0</v>
      </c>
      <c r="BA92" s="825">
        <v>0.2</v>
      </c>
      <c r="BB92" s="825">
        <v>0.9</v>
      </c>
      <c r="BC92" s="825">
        <v>1.5</v>
      </c>
    </row>
    <row r="93" spans="2:55" ht="11.1" customHeight="1">
      <c r="B93" s="537"/>
      <c r="C93" s="543" t="s">
        <v>1843</v>
      </c>
      <c r="D93" s="506"/>
      <c r="E93" s="506"/>
      <c r="F93" s="818">
        <v>56.7</v>
      </c>
      <c r="G93" s="818">
        <v>19.399999999999999</v>
      </c>
      <c r="H93" s="818">
        <v>18.3</v>
      </c>
      <c r="I93" s="818">
        <v>10.3</v>
      </c>
      <c r="J93" s="818">
        <v>6.1</v>
      </c>
      <c r="K93" s="818">
        <v>2.6</v>
      </c>
      <c r="M93" s="564"/>
      <c r="N93" s="1840"/>
      <c r="O93" s="563" t="s">
        <v>1856</v>
      </c>
      <c r="P93" s="520"/>
      <c r="Q93" s="819">
        <v>122.9</v>
      </c>
      <c r="R93" s="818">
        <v>26.8</v>
      </c>
      <c r="S93" s="818">
        <v>29.5</v>
      </c>
      <c r="T93" s="818">
        <v>21.1</v>
      </c>
      <c r="U93" s="818">
        <v>19.399999999999999</v>
      </c>
      <c r="V93" s="818">
        <v>26.2</v>
      </c>
      <c r="W93" s="487"/>
      <c r="X93" s="518"/>
      <c r="Y93" s="543" t="s">
        <v>1939</v>
      </c>
      <c r="Z93" s="525"/>
      <c r="AB93" s="853">
        <v>35.799999999999997</v>
      </c>
      <c r="AC93" s="853">
        <v>5.0999999999999996</v>
      </c>
      <c r="AD93" s="853">
        <v>7.7</v>
      </c>
      <c r="AE93" s="825">
        <v>9.9</v>
      </c>
      <c r="AF93" s="826">
        <v>7.5</v>
      </c>
      <c r="AG93" s="826">
        <v>5.7</v>
      </c>
      <c r="AH93" s="611"/>
      <c r="AI93" s="550"/>
      <c r="AJ93" s="616" t="s">
        <v>1855</v>
      </c>
      <c r="AK93" s="638"/>
      <c r="AL93" s="639"/>
      <c r="AM93" s="847">
        <v>0.6</v>
      </c>
      <c r="AN93" s="818" t="s">
        <v>19</v>
      </c>
      <c r="AO93" s="818">
        <v>0.1</v>
      </c>
      <c r="AP93" s="818">
        <v>0.1</v>
      </c>
      <c r="AQ93" s="818">
        <v>0.2</v>
      </c>
      <c r="AR93" s="825">
        <v>0.2</v>
      </c>
      <c r="AT93" s="550"/>
      <c r="AU93" s="564" t="s">
        <v>1782</v>
      </c>
      <c r="AV93" s="563"/>
      <c r="AW93" s="556"/>
      <c r="AX93" s="819">
        <v>25.2</v>
      </c>
      <c r="AY93" s="818">
        <v>0.3</v>
      </c>
      <c r="AZ93" s="818">
        <v>0.6</v>
      </c>
      <c r="BA93" s="818">
        <v>2</v>
      </c>
      <c r="BB93" s="818">
        <v>8.6</v>
      </c>
      <c r="BC93" s="818">
        <v>13.7</v>
      </c>
    </row>
    <row r="94" spans="2:55" ht="11.1" customHeight="1">
      <c r="B94" s="537"/>
      <c r="C94" s="543" t="s">
        <v>1840</v>
      </c>
      <c r="D94" s="506"/>
      <c r="E94" s="506"/>
      <c r="F94" s="818">
        <v>165.6</v>
      </c>
      <c r="G94" s="818">
        <v>45.9</v>
      </c>
      <c r="H94" s="818">
        <v>42</v>
      </c>
      <c r="I94" s="818">
        <v>37.4</v>
      </c>
      <c r="J94" s="818">
        <v>29.3</v>
      </c>
      <c r="K94" s="818">
        <v>11.1</v>
      </c>
      <c r="M94" s="564"/>
      <c r="N94" s="1840"/>
      <c r="O94" s="563" t="s">
        <v>1853</v>
      </c>
      <c r="P94" s="520"/>
      <c r="Q94" s="819">
        <v>4.8</v>
      </c>
      <c r="R94" s="818">
        <v>0.8</v>
      </c>
      <c r="S94" s="818">
        <v>1.2</v>
      </c>
      <c r="T94" s="818">
        <v>0.9</v>
      </c>
      <c r="U94" s="818">
        <v>0.9</v>
      </c>
      <c r="V94" s="818">
        <v>0.9</v>
      </c>
      <c r="W94" s="487"/>
      <c r="X94" s="518"/>
      <c r="Y94" s="543" t="s">
        <v>1934</v>
      </c>
      <c r="Z94" s="525"/>
      <c r="AB94" s="853">
        <v>8.1</v>
      </c>
      <c r="AC94" s="853" t="s">
        <v>19</v>
      </c>
      <c r="AD94" s="853">
        <v>8.1</v>
      </c>
      <c r="AE94" s="825">
        <v>0</v>
      </c>
      <c r="AF94" s="826">
        <v>0</v>
      </c>
      <c r="AG94" s="826">
        <v>0</v>
      </c>
      <c r="AH94" s="611"/>
      <c r="AI94" s="550"/>
      <c r="AJ94" s="488" t="s">
        <v>1852</v>
      </c>
      <c r="AK94" s="470"/>
      <c r="AL94" s="470"/>
      <c r="AM94" s="815">
        <v>7362.8</v>
      </c>
      <c r="AN94" s="818">
        <v>120.4</v>
      </c>
      <c r="AO94" s="818">
        <v>357.5</v>
      </c>
      <c r="AP94" s="818">
        <v>1498.7</v>
      </c>
      <c r="AQ94" s="818">
        <v>2668.8</v>
      </c>
      <c r="AR94" s="818">
        <v>2717.4</v>
      </c>
      <c r="AT94" s="580"/>
      <c r="AU94" s="564" t="s">
        <v>1780</v>
      </c>
      <c r="AV94" s="563"/>
      <c r="AW94" s="556"/>
      <c r="AX94" s="819">
        <v>4.0999999999999996</v>
      </c>
      <c r="AY94" s="818">
        <v>0</v>
      </c>
      <c r="AZ94" s="818">
        <v>0.1</v>
      </c>
      <c r="BA94" s="818">
        <v>0.3</v>
      </c>
      <c r="BB94" s="818">
        <v>1.3</v>
      </c>
      <c r="BC94" s="818">
        <v>2.5</v>
      </c>
    </row>
    <row r="95" spans="2:55" ht="11.1" customHeight="1">
      <c r="B95" s="537"/>
      <c r="C95" s="543" t="s">
        <v>1836</v>
      </c>
      <c r="D95" s="506"/>
      <c r="E95" s="506"/>
      <c r="F95" s="818">
        <v>3.7</v>
      </c>
      <c r="G95" s="818">
        <v>1.7</v>
      </c>
      <c r="H95" s="818">
        <v>1.1000000000000001</v>
      </c>
      <c r="I95" s="818">
        <v>0.6</v>
      </c>
      <c r="J95" s="818">
        <v>0.4</v>
      </c>
      <c r="K95" s="818">
        <v>0.1</v>
      </c>
      <c r="M95" s="564"/>
      <c r="N95" s="1840"/>
      <c r="O95" s="563" t="s">
        <v>1851</v>
      </c>
      <c r="P95" s="520"/>
      <c r="Q95" s="819">
        <v>463.5</v>
      </c>
      <c r="R95" s="818">
        <v>92.7</v>
      </c>
      <c r="S95" s="818">
        <v>105</v>
      </c>
      <c r="T95" s="818">
        <v>98.1</v>
      </c>
      <c r="U95" s="818">
        <v>94.5</v>
      </c>
      <c r="V95" s="818">
        <v>73.099999999999994</v>
      </c>
      <c r="W95" s="487"/>
      <c r="X95" s="518"/>
      <c r="Y95" s="543" t="s">
        <v>1929</v>
      </c>
      <c r="Z95" s="525"/>
      <c r="AB95" s="851">
        <v>22.9</v>
      </c>
      <c r="AC95" s="851">
        <v>6.1</v>
      </c>
      <c r="AD95" s="851">
        <v>6.2</v>
      </c>
      <c r="AE95" s="818">
        <v>5</v>
      </c>
      <c r="AF95" s="819">
        <v>3.5</v>
      </c>
      <c r="AG95" s="819">
        <v>2.2000000000000002</v>
      </c>
      <c r="AH95" s="611"/>
      <c r="AI95" s="550"/>
      <c r="AJ95" s="488" t="s">
        <v>1850</v>
      </c>
      <c r="AK95" s="470"/>
      <c r="AL95" s="470"/>
      <c r="AM95" s="815">
        <v>3737.8</v>
      </c>
      <c r="AN95" s="818">
        <v>79.8</v>
      </c>
      <c r="AO95" s="818">
        <v>241</v>
      </c>
      <c r="AP95" s="818">
        <v>862.1</v>
      </c>
      <c r="AQ95" s="818">
        <v>1346.6</v>
      </c>
      <c r="AR95" s="818">
        <v>1208.0999999999999</v>
      </c>
      <c r="AT95" s="580"/>
      <c r="AU95" s="564" t="s">
        <v>1778</v>
      </c>
      <c r="AX95" s="818">
        <v>412.4</v>
      </c>
      <c r="AY95" s="818">
        <v>6.8</v>
      </c>
      <c r="AZ95" s="818">
        <v>13.2</v>
      </c>
      <c r="BA95" s="818">
        <v>42.8</v>
      </c>
      <c r="BB95" s="818">
        <v>149.30000000000001</v>
      </c>
      <c r="BC95" s="818">
        <v>200.3</v>
      </c>
    </row>
    <row r="96" spans="2:55" ht="11.1" customHeight="1">
      <c r="B96" s="537"/>
      <c r="C96" s="543" t="s">
        <v>1832</v>
      </c>
      <c r="D96" s="506"/>
      <c r="E96" s="506"/>
      <c r="F96" s="818">
        <v>0.1</v>
      </c>
      <c r="G96" s="818">
        <v>0.1</v>
      </c>
      <c r="H96" s="818">
        <v>0</v>
      </c>
      <c r="I96" s="818">
        <v>0</v>
      </c>
      <c r="J96" s="818">
        <v>0</v>
      </c>
      <c r="K96" s="818">
        <v>0</v>
      </c>
      <c r="M96" s="564"/>
      <c r="N96" s="1841"/>
      <c r="O96" s="568" t="s">
        <v>1848</v>
      </c>
      <c r="P96" s="640"/>
      <c r="Q96" s="819">
        <v>0.9</v>
      </c>
      <c r="R96" s="818">
        <v>0.1</v>
      </c>
      <c r="S96" s="818">
        <v>0.2</v>
      </c>
      <c r="T96" s="818">
        <v>0.1</v>
      </c>
      <c r="U96" s="818">
        <v>0.3</v>
      </c>
      <c r="V96" s="818">
        <v>0.2</v>
      </c>
      <c r="W96" s="487"/>
      <c r="X96" s="518"/>
      <c r="Y96" s="543" t="s">
        <v>1926</v>
      </c>
      <c r="Z96" s="525"/>
      <c r="AB96" s="851">
        <v>22.4</v>
      </c>
      <c r="AC96" s="851">
        <v>6.1</v>
      </c>
      <c r="AD96" s="851">
        <v>6</v>
      </c>
      <c r="AE96" s="818">
        <v>4.9000000000000004</v>
      </c>
      <c r="AF96" s="819">
        <v>3.4</v>
      </c>
      <c r="AG96" s="819">
        <v>2</v>
      </c>
      <c r="AH96" s="611"/>
      <c r="AI96" s="550"/>
      <c r="AJ96" s="488" t="s">
        <v>1847</v>
      </c>
      <c r="AK96" s="470"/>
      <c r="AM96" s="815">
        <v>2684.3</v>
      </c>
      <c r="AN96" s="818">
        <v>45.8</v>
      </c>
      <c r="AO96" s="818">
        <v>137.30000000000001</v>
      </c>
      <c r="AP96" s="818">
        <v>567.4</v>
      </c>
      <c r="AQ96" s="818">
        <v>974.3</v>
      </c>
      <c r="AR96" s="818">
        <v>959.5</v>
      </c>
      <c r="AT96" s="580"/>
      <c r="AU96" s="564" t="s">
        <v>1768</v>
      </c>
      <c r="AX96" s="818">
        <v>17.899999999999999</v>
      </c>
      <c r="AY96" s="818">
        <v>0.4</v>
      </c>
      <c r="AZ96" s="818">
        <v>0.8</v>
      </c>
      <c r="BA96" s="818">
        <v>2.4</v>
      </c>
      <c r="BB96" s="818">
        <v>6.6</v>
      </c>
      <c r="BC96" s="818">
        <v>7.7</v>
      </c>
    </row>
    <row r="97" spans="2:55" ht="11.1" customHeight="1">
      <c r="B97" s="537"/>
      <c r="C97" s="506" t="s">
        <v>1829</v>
      </c>
      <c r="D97" s="506"/>
      <c r="E97" s="506"/>
      <c r="F97" s="818">
        <v>0.3</v>
      </c>
      <c r="G97" s="818">
        <v>0.1</v>
      </c>
      <c r="H97" s="818">
        <v>0.1</v>
      </c>
      <c r="I97" s="818">
        <v>0.1</v>
      </c>
      <c r="J97" s="818">
        <v>0</v>
      </c>
      <c r="K97" s="818">
        <v>0</v>
      </c>
      <c r="M97" s="564"/>
      <c r="N97" s="610" t="s">
        <v>1845</v>
      </c>
      <c r="O97" s="563"/>
      <c r="P97" s="522"/>
      <c r="Q97" s="819">
        <v>2.2000000000000002</v>
      </c>
      <c r="R97" s="818">
        <v>0.4</v>
      </c>
      <c r="S97" s="818">
        <v>0.4</v>
      </c>
      <c r="T97" s="818">
        <v>0.3</v>
      </c>
      <c r="U97" s="818">
        <v>0.4</v>
      </c>
      <c r="V97" s="818">
        <v>0.6</v>
      </c>
      <c r="W97" s="487"/>
      <c r="X97" s="518"/>
      <c r="Y97" s="543" t="s">
        <v>1922</v>
      </c>
      <c r="Z97" s="525"/>
      <c r="AB97" s="851">
        <v>5.5</v>
      </c>
      <c r="AC97" s="851">
        <v>1.6</v>
      </c>
      <c r="AD97" s="851">
        <v>1.5</v>
      </c>
      <c r="AE97" s="818">
        <v>1.2</v>
      </c>
      <c r="AF97" s="819">
        <v>0.8</v>
      </c>
      <c r="AG97" s="819">
        <v>0.5</v>
      </c>
      <c r="AH97" s="611"/>
      <c r="AI97" s="550"/>
      <c r="AJ97" s="488" t="s">
        <v>1844</v>
      </c>
      <c r="AK97" s="470"/>
      <c r="AM97" s="815">
        <v>10633.8</v>
      </c>
      <c r="AN97" s="818">
        <v>235.8</v>
      </c>
      <c r="AO97" s="818">
        <v>670.6</v>
      </c>
      <c r="AP97" s="818">
        <v>2477.1</v>
      </c>
      <c r="AQ97" s="818">
        <v>3785.3</v>
      </c>
      <c r="AR97" s="818">
        <v>3464.9</v>
      </c>
      <c r="AT97" s="647"/>
      <c r="AU97" s="488" t="s">
        <v>1762</v>
      </c>
      <c r="AV97" s="454"/>
      <c r="AW97" s="542"/>
      <c r="AX97" s="818">
        <v>18.600000000000001</v>
      </c>
      <c r="AY97" s="818">
        <v>0.1</v>
      </c>
      <c r="AZ97" s="818">
        <v>0.5</v>
      </c>
      <c r="BA97" s="818">
        <v>1.9</v>
      </c>
      <c r="BB97" s="818">
        <v>6.9</v>
      </c>
      <c r="BC97" s="818">
        <v>9.4</v>
      </c>
    </row>
    <row r="98" spans="2:55" ht="11.1" customHeight="1">
      <c r="B98" s="537"/>
      <c r="C98" s="506" t="s">
        <v>1826</v>
      </c>
      <c r="D98" s="506"/>
      <c r="E98" s="506"/>
      <c r="F98" s="818">
        <v>1.4</v>
      </c>
      <c r="G98" s="818">
        <v>0.5</v>
      </c>
      <c r="H98" s="818">
        <v>0.5</v>
      </c>
      <c r="I98" s="818">
        <v>0.2</v>
      </c>
      <c r="J98" s="818">
        <v>0.1</v>
      </c>
      <c r="K98" s="818">
        <v>0</v>
      </c>
      <c r="M98" s="564"/>
      <c r="N98" s="642" t="s">
        <v>1842</v>
      </c>
      <c r="O98" s="568"/>
      <c r="P98" s="643"/>
      <c r="Q98" s="819">
        <v>3.1</v>
      </c>
      <c r="R98" s="818">
        <v>0.4</v>
      </c>
      <c r="S98" s="818">
        <v>0.6</v>
      </c>
      <c r="T98" s="818">
        <v>0.6</v>
      </c>
      <c r="U98" s="818">
        <v>0.7</v>
      </c>
      <c r="V98" s="818">
        <v>0.7</v>
      </c>
      <c r="W98" s="487"/>
      <c r="X98" s="518"/>
      <c r="Y98" s="543" t="s">
        <v>1919</v>
      </c>
      <c r="Z98" s="525"/>
      <c r="AB98" s="853">
        <v>0</v>
      </c>
      <c r="AC98" s="853" t="s">
        <v>19</v>
      </c>
      <c r="AD98" s="853" t="s">
        <v>19</v>
      </c>
      <c r="AE98" s="825">
        <v>0</v>
      </c>
      <c r="AF98" s="826">
        <v>0</v>
      </c>
      <c r="AG98" s="826">
        <v>0</v>
      </c>
      <c r="AH98" s="611"/>
      <c r="AI98" s="550"/>
      <c r="AJ98" s="488" t="s">
        <v>1841</v>
      </c>
      <c r="AK98" s="470"/>
      <c r="AM98" s="815">
        <v>1818.9</v>
      </c>
      <c r="AN98" s="818">
        <v>27.5</v>
      </c>
      <c r="AO98" s="818">
        <v>85.3</v>
      </c>
      <c r="AP98" s="818">
        <v>366.9</v>
      </c>
      <c r="AQ98" s="818">
        <v>666.3</v>
      </c>
      <c r="AR98" s="818">
        <v>672.9</v>
      </c>
      <c r="AT98" s="647"/>
      <c r="AU98" s="488" t="s">
        <v>1759</v>
      </c>
      <c r="AV98" s="454"/>
      <c r="AW98" s="542"/>
      <c r="AX98" s="818">
        <v>0.6</v>
      </c>
      <c r="AY98" s="818" t="s">
        <v>19</v>
      </c>
      <c r="AZ98" s="818" t="s">
        <v>19</v>
      </c>
      <c r="BA98" s="818" t="s">
        <v>19</v>
      </c>
      <c r="BB98" s="818">
        <v>0.2</v>
      </c>
      <c r="BC98" s="818">
        <v>0.4</v>
      </c>
    </row>
    <row r="99" spans="2:55" ht="11.1" customHeight="1">
      <c r="B99" s="537"/>
      <c r="C99" s="506" t="s">
        <v>1823</v>
      </c>
      <c r="D99" s="506"/>
      <c r="E99" s="506"/>
      <c r="F99" s="818">
        <v>0.9</v>
      </c>
      <c r="G99" s="818">
        <v>0.3</v>
      </c>
      <c r="H99" s="818">
        <v>0.2</v>
      </c>
      <c r="I99" s="818">
        <v>0.1</v>
      </c>
      <c r="J99" s="818">
        <v>0.1</v>
      </c>
      <c r="K99" s="818">
        <v>0.2</v>
      </c>
      <c r="M99" s="564"/>
      <c r="N99" s="610" t="s">
        <v>1839</v>
      </c>
      <c r="O99" s="563"/>
      <c r="P99" s="522"/>
      <c r="Q99" s="819">
        <v>104.9</v>
      </c>
      <c r="R99" s="818">
        <v>13.7</v>
      </c>
      <c r="S99" s="818">
        <v>22.4</v>
      </c>
      <c r="T99" s="818">
        <v>20.3</v>
      </c>
      <c r="U99" s="818">
        <v>20.3</v>
      </c>
      <c r="V99" s="818">
        <v>28.3</v>
      </c>
      <c r="W99" s="487"/>
      <c r="X99" s="518"/>
      <c r="Y99" s="543" t="s">
        <v>1915</v>
      </c>
      <c r="Z99" s="525"/>
      <c r="AB99" s="853">
        <v>28.1</v>
      </c>
      <c r="AC99" s="853">
        <v>7.5</v>
      </c>
      <c r="AD99" s="853">
        <v>7.5</v>
      </c>
      <c r="AE99" s="825">
        <v>6.3</v>
      </c>
      <c r="AF99" s="826">
        <v>4.2</v>
      </c>
      <c r="AG99" s="826">
        <v>2.6</v>
      </c>
      <c r="AH99" s="611"/>
      <c r="AI99" s="550"/>
      <c r="AJ99" s="488" t="s">
        <v>1837</v>
      </c>
      <c r="AK99" s="470"/>
      <c r="AM99" s="815">
        <v>6732.8</v>
      </c>
      <c r="AN99" s="818">
        <v>144.1</v>
      </c>
      <c r="AO99" s="818">
        <v>412</v>
      </c>
      <c r="AP99" s="818">
        <v>1543.7</v>
      </c>
      <c r="AQ99" s="818">
        <v>2401.4</v>
      </c>
      <c r="AR99" s="818">
        <v>2231.6</v>
      </c>
      <c r="AT99" s="647"/>
      <c r="AU99" s="488" t="s">
        <v>1757</v>
      </c>
      <c r="AV99" s="454"/>
      <c r="AW99" s="454"/>
      <c r="AX99" s="818">
        <v>0</v>
      </c>
      <c r="AY99" s="818" t="s">
        <v>19</v>
      </c>
      <c r="AZ99" s="818" t="s">
        <v>19</v>
      </c>
      <c r="BA99" s="818">
        <v>0</v>
      </c>
      <c r="BB99" s="818">
        <v>0</v>
      </c>
      <c r="BC99" s="818">
        <v>0</v>
      </c>
    </row>
    <row r="100" spans="2:55" ht="11.1" customHeight="1">
      <c r="B100" s="537"/>
      <c r="C100" s="550" t="s">
        <v>1820</v>
      </c>
      <c r="E100" s="544"/>
      <c r="F100" s="818">
        <v>1.7</v>
      </c>
      <c r="G100" s="818">
        <v>0.4</v>
      </c>
      <c r="H100" s="818">
        <v>0.4</v>
      </c>
      <c r="I100" s="818">
        <v>0.3</v>
      </c>
      <c r="J100" s="818">
        <v>0.3</v>
      </c>
      <c r="K100" s="818">
        <v>0.2</v>
      </c>
      <c r="M100" s="564"/>
      <c r="N100" s="642" t="s">
        <v>1835</v>
      </c>
      <c r="O100" s="568"/>
      <c r="P100" s="643"/>
      <c r="Q100" s="819">
        <v>327.7</v>
      </c>
      <c r="R100" s="818">
        <v>55.3</v>
      </c>
      <c r="S100" s="818">
        <v>68.2</v>
      </c>
      <c r="T100" s="818">
        <v>71.2</v>
      </c>
      <c r="U100" s="818">
        <v>70.5</v>
      </c>
      <c r="V100" s="818">
        <v>62.4</v>
      </c>
      <c r="X100" s="518"/>
      <c r="Y100" s="543" t="s">
        <v>1911</v>
      </c>
      <c r="Z100" s="525"/>
      <c r="AB100" s="853">
        <v>73.7</v>
      </c>
      <c r="AC100" s="853">
        <v>20.6</v>
      </c>
      <c r="AD100" s="853">
        <v>20.100000000000001</v>
      </c>
      <c r="AE100" s="825">
        <v>16</v>
      </c>
      <c r="AF100" s="826">
        <v>10.7</v>
      </c>
      <c r="AG100" s="826">
        <v>6.3</v>
      </c>
      <c r="AH100" s="611"/>
      <c r="AI100" s="550"/>
      <c r="AJ100" s="488" t="s">
        <v>1833</v>
      </c>
      <c r="AK100" s="470"/>
      <c r="AM100" s="815">
        <v>1756.4</v>
      </c>
      <c r="AN100" s="818">
        <v>27.5</v>
      </c>
      <c r="AO100" s="818">
        <v>81.900000000000006</v>
      </c>
      <c r="AP100" s="818">
        <v>352.4</v>
      </c>
      <c r="AQ100" s="818">
        <v>641.29999999999995</v>
      </c>
      <c r="AR100" s="818">
        <v>653.20000000000005</v>
      </c>
      <c r="AT100" s="647"/>
      <c r="AU100" s="550" t="s">
        <v>1754</v>
      </c>
      <c r="AV100" s="454"/>
      <c r="AW100" s="454"/>
      <c r="AX100" s="818">
        <v>577</v>
      </c>
      <c r="AY100" s="818">
        <v>4.8</v>
      </c>
      <c r="AZ100" s="818">
        <v>12.4</v>
      </c>
      <c r="BA100" s="818">
        <v>45.9</v>
      </c>
      <c r="BB100" s="818">
        <v>202</v>
      </c>
      <c r="BC100" s="818">
        <v>311.89999999999998</v>
      </c>
    </row>
    <row r="101" spans="2:55" ht="11.1" customHeight="1">
      <c r="B101" s="537"/>
      <c r="C101" s="491" t="s">
        <v>1819</v>
      </c>
      <c r="E101" s="574"/>
      <c r="F101" s="818">
        <v>28</v>
      </c>
      <c r="G101" s="818">
        <v>6.9</v>
      </c>
      <c r="H101" s="818">
        <v>8.1</v>
      </c>
      <c r="I101" s="818">
        <v>5.7</v>
      </c>
      <c r="J101" s="818">
        <v>4.0999999999999996</v>
      </c>
      <c r="K101" s="818">
        <v>3.1</v>
      </c>
      <c r="M101" s="564"/>
      <c r="N101" s="610" t="s">
        <v>1831</v>
      </c>
      <c r="O101" s="563"/>
      <c r="P101" s="651"/>
      <c r="Q101" s="819">
        <v>0</v>
      </c>
      <c r="R101" s="818">
        <v>0</v>
      </c>
      <c r="S101" s="818" t="s">
        <v>19</v>
      </c>
      <c r="T101" s="818">
        <v>0</v>
      </c>
      <c r="U101" s="818">
        <v>0</v>
      </c>
      <c r="V101" s="818" t="s">
        <v>19</v>
      </c>
      <c r="X101" s="518"/>
      <c r="Y101" s="550" t="s">
        <v>1909</v>
      </c>
      <c r="Z101" s="525"/>
      <c r="AB101" s="853">
        <v>23.6</v>
      </c>
      <c r="AC101" s="853">
        <v>6.7</v>
      </c>
      <c r="AD101" s="853">
        <v>6.5</v>
      </c>
      <c r="AE101" s="825">
        <v>5.2</v>
      </c>
      <c r="AF101" s="826">
        <v>3.3</v>
      </c>
      <c r="AG101" s="826">
        <v>1.9</v>
      </c>
      <c r="AH101" s="611"/>
      <c r="AI101" s="550"/>
      <c r="AJ101" s="488" t="s">
        <v>1830</v>
      </c>
      <c r="AK101" s="470"/>
      <c r="AM101" s="815">
        <v>6424.9</v>
      </c>
      <c r="AN101" s="818">
        <v>128.69999999999999</v>
      </c>
      <c r="AO101" s="818">
        <v>362</v>
      </c>
      <c r="AP101" s="818">
        <v>1404.9</v>
      </c>
      <c r="AQ101" s="818">
        <v>2299.8000000000002</v>
      </c>
      <c r="AR101" s="818">
        <v>2229.5</v>
      </c>
      <c r="AT101" s="647"/>
      <c r="AU101" s="550" t="s">
        <v>1752</v>
      </c>
      <c r="AV101" s="525"/>
      <c r="AW101" s="542"/>
      <c r="AX101" s="818">
        <v>230.7</v>
      </c>
      <c r="AY101" s="818">
        <v>2.6</v>
      </c>
      <c r="AZ101" s="818">
        <v>6</v>
      </c>
      <c r="BA101" s="818">
        <v>18.8</v>
      </c>
      <c r="BB101" s="818">
        <v>78.8</v>
      </c>
      <c r="BC101" s="818">
        <v>124.4</v>
      </c>
    </row>
    <row r="102" spans="2:55" ht="11.1" customHeight="1">
      <c r="B102" s="518"/>
      <c r="C102" s="550" t="s">
        <v>1816</v>
      </c>
      <c r="E102" s="574"/>
      <c r="F102" s="818">
        <v>26.4</v>
      </c>
      <c r="G102" s="818" t="s">
        <v>19</v>
      </c>
      <c r="H102" s="818" t="s">
        <v>19</v>
      </c>
      <c r="I102" s="818">
        <v>2</v>
      </c>
      <c r="J102" s="818">
        <v>5.4</v>
      </c>
      <c r="K102" s="818">
        <v>19.100000000000001</v>
      </c>
      <c r="M102" s="564"/>
      <c r="N102" s="610" t="s">
        <v>1828</v>
      </c>
      <c r="O102" s="563"/>
      <c r="P102" s="651"/>
      <c r="Q102" s="819" t="s">
        <v>19</v>
      </c>
      <c r="R102" s="818" t="s">
        <v>19</v>
      </c>
      <c r="S102" s="818" t="s">
        <v>19</v>
      </c>
      <c r="T102" s="818" t="s">
        <v>19</v>
      </c>
      <c r="U102" s="818" t="s">
        <v>19</v>
      </c>
      <c r="V102" s="818" t="s">
        <v>19</v>
      </c>
      <c r="X102" s="518"/>
      <c r="Y102" s="550" t="s">
        <v>1907</v>
      </c>
      <c r="Z102" s="525"/>
      <c r="AB102" s="853">
        <v>8.1</v>
      </c>
      <c r="AC102" s="853">
        <v>2.2000000000000002</v>
      </c>
      <c r="AD102" s="853">
        <v>2.2000000000000002</v>
      </c>
      <c r="AE102" s="825">
        <v>1.8</v>
      </c>
      <c r="AF102" s="826">
        <v>1.1000000000000001</v>
      </c>
      <c r="AG102" s="826">
        <v>0.8</v>
      </c>
      <c r="AH102" s="611"/>
      <c r="AI102" s="550"/>
      <c r="AJ102" s="488" t="s">
        <v>1827</v>
      </c>
      <c r="AK102" s="470"/>
      <c r="AM102" s="815">
        <v>776.4</v>
      </c>
      <c r="AN102" s="818">
        <v>17.7</v>
      </c>
      <c r="AO102" s="818">
        <v>48.5</v>
      </c>
      <c r="AP102" s="818">
        <v>181.3</v>
      </c>
      <c r="AQ102" s="818">
        <v>276.39999999999998</v>
      </c>
      <c r="AR102" s="818">
        <v>252.5</v>
      </c>
      <c r="AT102" s="647"/>
      <c r="AU102" s="550" t="s">
        <v>1750</v>
      </c>
      <c r="AV102" s="525"/>
      <c r="AW102" s="542"/>
      <c r="AX102" s="818">
        <v>497.2</v>
      </c>
      <c r="AY102" s="818">
        <v>5</v>
      </c>
      <c r="AZ102" s="818">
        <v>12.8</v>
      </c>
      <c r="BA102" s="818">
        <v>39</v>
      </c>
      <c r="BB102" s="818">
        <v>172.7</v>
      </c>
      <c r="BC102" s="818">
        <v>267.8</v>
      </c>
    </row>
    <row r="103" spans="2:55" ht="11.1" customHeight="1">
      <c r="B103" s="518"/>
      <c r="C103" s="550" t="s">
        <v>1813</v>
      </c>
      <c r="E103" s="574"/>
      <c r="F103" s="818">
        <v>1367.8</v>
      </c>
      <c r="G103" s="818">
        <v>357.2</v>
      </c>
      <c r="H103" s="818">
        <v>442.1</v>
      </c>
      <c r="I103" s="818">
        <v>293.39999999999998</v>
      </c>
      <c r="J103" s="818">
        <v>184.7</v>
      </c>
      <c r="K103" s="818">
        <v>90.4</v>
      </c>
      <c r="M103" s="564"/>
      <c r="N103" s="610" t="s">
        <v>1825</v>
      </c>
      <c r="O103" s="563"/>
      <c r="P103" s="651"/>
      <c r="Q103" s="819" t="s">
        <v>19</v>
      </c>
      <c r="R103" s="818" t="s">
        <v>19</v>
      </c>
      <c r="S103" s="818" t="s">
        <v>19</v>
      </c>
      <c r="T103" s="818" t="s">
        <v>19</v>
      </c>
      <c r="U103" s="818" t="s">
        <v>19</v>
      </c>
      <c r="V103" s="818" t="s">
        <v>19</v>
      </c>
      <c r="X103" s="518"/>
      <c r="Y103" s="550" t="s">
        <v>1906</v>
      </c>
      <c r="Z103" s="525"/>
      <c r="AB103" s="853">
        <v>21.8</v>
      </c>
      <c r="AC103" s="853">
        <v>5.9</v>
      </c>
      <c r="AD103" s="853">
        <v>5.9</v>
      </c>
      <c r="AE103" s="825">
        <v>4.7</v>
      </c>
      <c r="AF103" s="826">
        <v>3.3</v>
      </c>
      <c r="AG103" s="826">
        <v>2</v>
      </c>
      <c r="AH103" s="611"/>
      <c r="AI103" s="550"/>
      <c r="AJ103" s="488" t="s">
        <v>1824</v>
      </c>
      <c r="AK103" s="470"/>
      <c r="AM103" s="815">
        <v>3895.8</v>
      </c>
      <c r="AN103" s="818">
        <v>103.1</v>
      </c>
      <c r="AO103" s="818">
        <v>292.39999999999998</v>
      </c>
      <c r="AP103" s="818">
        <v>989.5</v>
      </c>
      <c r="AQ103" s="818">
        <v>1372.1</v>
      </c>
      <c r="AR103" s="818">
        <v>1138.8</v>
      </c>
      <c r="AT103" s="647"/>
      <c r="AU103" s="488" t="s">
        <v>1748</v>
      </c>
      <c r="AV103" s="538"/>
      <c r="AW103" s="556"/>
      <c r="AX103" s="818">
        <v>272.7</v>
      </c>
      <c r="AY103" s="818">
        <v>3.7</v>
      </c>
      <c r="AZ103" s="818">
        <v>7.9</v>
      </c>
      <c r="BA103" s="818">
        <v>19</v>
      </c>
      <c r="BB103" s="818">
        <v>88.2</v>
      </c>
      <c r="BC103" s="818">
        <v>153.9</v>
      </c>
    </row>
    <row r="104" spans="2:55" ht="11.1" customHeight="1">
      <c r="B104" s="550"/>
      <c r="C104" s="543" t="s">
        <v>1810</v>
      </c>
      <c r="D104" s="563"/>
      <c r="E104" s="587"/>
      <c r="F104" s="818">
        <v>42.7</v>
      </c>
      <c r="G104" s="818">
        <v>12.2</v>
      </c>
      <c r="H104" s="818">
        <v>10.7</v>
      </c>
      <c r="I104" s="818">
        <v>8.3000000000000007</v>
      </c>
      <c r="J104" s="818">
        <v>7.2</v>
      </c>
      <c r="K104" s="818">
        <v>4.3</v>
      </c>
      <c r="M104" s="564"/>
      <c r="N104" s="616" t="s">
        <v>1822</v>
      </c>
      <c r="O104" s="653"/>
      <c r="P104" s="654"/>
      <c r="Q104" s="819" t="s">
        <v>19</v>
      </c>
      <c r="R104" s="818" t="s">
        <v>19</v>
      </c>
      <c r="S104" s="818" t="s">
        <v>19</v>
      </c>
      <c r="T104" s="818" t="s">
        <v>19</v>
      </c>
      <c r="U104" s="818" t="s">
        <v>19</v>
      </c>
      <c r="V104" s="818" t="s">
        <v>19</v>
      </c>
      <c r="X104" s="518"/>
      <c r="Y104" s="488" t="s">
        <v>1905</v>
      </c>
      <c r="Z104" s="538"/>
      <c r="AA104" s="563"/>
      <c r="AB104" s="853">
        <v>7.3</v>
      </c>
      <c r="AC104" s="853">
        <v>2</v>
      </c>
      <c r="AD104" s="853">
        <v>2</v>
      </c>
      <c r="AE104" s="825">
        <v>1.6</v>
      </c>
      <c r="AF104" s="826">
        <v>1</v>
      </c>
      <c r="AG104" s="826">
        <v>0.7</v>
      </c>
      <c r="AH104" s="611"/>
      <c r="AI104" s="550"/>
      <c r="AJ104" s="561" t="s">
        <v>2093</v>
      </c>
      <c r="AK104" s="646"/>
      <c r="AM104" s="815">
        <v>72.599999999999994</v>
      </c>
      <c r="AN104" s="818">
        <v>1.3</v>
      </c>
      <c r="AO104" s="818">
        <v>4.4000000000000004</v>
      </c>
      <c r="AP104" s="818">
        <v>16.5</v>
      </c>
      <c r="AQ104" s="818">
        <v>26</v>
      </c>
      <c r="AR104" s="818">
        <v>24.3</v>
      </c>
      <c r="AT104" s="829"/>
      <c r="AU104" s="488" t="s">
        <v>1771</v>
      </c>
      <c r="AV104" s="454"/>
      <c r="AW104" s="538"/>
      <c r="AX104" s="819">
        <v>29.3</v>
      </c>
      <c r="AY104" s="818">
        <v>0.3</v>
      </c>
      <c r="AZ104" s="818">
        <v>0.8</v>
      </c>
      <c r="BA104" s="818">
        <v>2.5</v>
      </c>
      <c r="BB104" s="818">
        <v>10.1</v>
      </c>
      <c r="BC104" s="819">
        <v>15.6</v>
      </c>
    </row>
    <row r="105" spans="2:55" ht="11.1" customHeight="1">
      <c r="B105" s="550"/>
      <c r="C105" s="543" t="s">
        <v>1808</v>
      </c>
      <c r="D105" s="563"/>
      <c r="E105" s="587"/>
      <c r="F105" s="818">
        <v>288.8</v>
      </c>
      <c r="G105" s="818">
        <v>87.7</v>
      </c>
      <c r="H105" s="818">
        <v>98.6</v>
      </c>
      <c r="I105" s="818">
        <v>54.6</v>
      </c>
      <c r="J105" s="818">
        <v>32.299999999999997</v>
      </c>
      <c r="K105" s="818">
        <v>15.6</v>
      </c>
      <c r="M105" s="657" t="s">
        <v>1818</v>
      </c>
      <c r="N105" s="658"/>
      <c r="O105" s="658"/>
      <c r="P105" s="658"/>
      <c r="Q105" s="824">
        <v>5987.5</v>
      </c>
      <c r="R105" s="824">
        <v>1469.4</v>
      </c>
      <c r="S105" s="824">
        <v>1304.8</v>
      </c>
      <c r="T105" s="824">
        <v>1174.7</v>
      </c>
      <c r="U105" s="824">
        <v>1192.0999999999999</v>
      </c>
      <c r="V105" s="824">
        <v>845.9</v>
      </c>
      <c r="X105" s="535"/>
      <c r="Y105" s="488" t="s">
        <v>1903</v>
      </c>
      <c r="Z105" s="470"/>
      <c r="AA105" s="563"/>
      <c r="AB105" s="853">
        <v>77.3</v>
      </c>
      <c r="AC105" s="853">
        <v>21.4</v>
      </c>
      <c r="AD105" s="853">
        <v>21.2</v>
      </c>
      <c r="AE105" s="825">
        <v>16.8</v>
      </c>
      <c r="AF105" s="826">
        <v>11.3</v>
      </c>
      <c r="AG105" s="826">
        <v>6.7</v>
      </c>
      <c r="AH105" s="611"/>
      <c r="AI105" s="550"/>
      <c r="AJ105" s="561" t="s">
        <v>1795</v>
      </c>
      <c r="AK105" s="646"/>
      <c r="AM105" s="815">
        <v>7945.3</v>
      </c>
      <c r="AN105" s="818">
        <v>164.6</v>
      </c>
      <c r="AO105" s="818">
        <v>471.7</v>
      </c>
      <c r="AP105" s="818">
        <v>1794.6</v>
      </c>
      <c r="AQ105" s="818">
        <v>2860.8</v>
      </c>
      <c r="AR105" s="818">
        <v>2653.6</v>
      </c>
      <c r="AT105" s="535"/>
      <c r="AU105" s="488" t="s">
        <v>1744</v>
      </c>
      <c r="AV105" s="470"/>
      <c r="AW105" s="556"/>
      <c r="AX105" s="814">
        <v>8.5</v>
      </c>
      <c r="AY105" s="815">
        <v>0.1</v>
      </c>
      <c r="AZ105" s="815">
        <v>0.2</v>
      </c>
      <c r="BA105" s="815">
        <v>0.7</v>
      </c>
      <c r="BB105" s="815">
        <v>2.8</v>
      </c>
      <c r="BC105" s="814">
        <v>4.7</v>
      </c>
    </row>
    <row r="106" spans="2:55" ht="11.1" customHeight="1">
      <c r="B106" s="550"/>
      <c r="C106" s="543" t="s">
        <v>1805</v>
      </c>
      <c r="D106" s="563"/>
      <c r="E106" s="587"/>
      <c r="F106" s="818">
        <v>244</v>
      </c>
      <c r="G106" s="818">
        <v>73.7</v>
      </c>
      <c r="H106" s="818">
        <v>81.8</v>
      </c>
      <c r="I106" s="818">
        <v>47.5</v>
      </c>
      <c r="J106" s="818">
        <v>28.2</v>
      </c>
      <c r="K106" s="818">
        <v>12.7</v>
      </c>
      <c r="M106" s="550"/>
      <c r="N106" s="608" t="s">
        <v>1818</v>
      </c>
      <c r="O106" s="609"/>
      <c r="P106" s="629"/>
      <c r="Q106" s="822">
        <v>5024.3</v>
      </c>
      <c r="R106" s="822">
        <v>1299.0999999999999</v>
      </c>
      <c r="S106" s="822">
        <v>1080.3</v>
      </c>
      <c r="T106" s="822">
        <v>931.5</v>
      </c>
      <c r="U106" s="822">
        <v>984.7</v>
      </c>
      <c r="V106" s="822">
        <v>728.3</v>
      </c>
      <c r="X106" s="535"/>
      <c r="Y106" s="488" t="s">
        <v>1900</v>
      </c>
      <c r="Z106" s="470"/>
      <c r="AA106" s="563"/>
      <c r="AB106" s="853">
        <v>8.3000000000000007</v>
      </c>
      <c r="AC106" s="853">
        <v>2.2999999999999998</v>
      </c>
      <c r="AD106" s="853">
        <v>2.2000000000000002</v>
      </c>
      <c r="AE106" s="825">
        <v>1.9</v>
      </c>
      <c r="AF106" s="826">
        <v>1.2</v>
      </c>
      <c r="AG106" s="826">
        <v>0.7</v>
      </c>
      <c r="AH106" s="611"/>
      <c r="AI106" s="550"/>
      <c r="AJ106" s="488" t="s">
        <v>1817</v>
      </c>
      <c r="AK106" s="470"/>
      <c r="AL106" s="470"/>
      <c r="AM106" s="815">
        <v>11.2</v>
      </c>
      <c r="AN106" s="818">
        <v>0.1</v>
      </c>
      <c r="AO106" s="818">
        <v>0.5</v>
      </c>
      <c r="AP106" s="818">
        <v>2.2999999999999998</v>
      </c>
      <c r="AQ106" s="818">
        <v>2.9</v>
      </c>
      <c r="AR106" s="818">
        <v>5.4</v>
      </c>
      <c r="AT106" s="535"/>
      <c r="AU106" s="488" t="s">
        <v>1742</v>
      </c>
      <c r="AV106" s="470"/>
      <c r="AW106" s="556"/>
      <c r="AX106" s="815">
        <v>1.2</v>
      </c>
      <c r="AY106" s="815">
        <v>0</v>
      </c>
      <c r="AZ106" s="815">
        <v>0</v>
      </c>
      <c r="BA106" s="815">
        <v>0.1</v>
      </c>
      <c r="BB106" s="815">
        <v>0.4</v>
      </c>
      <c r="BC106" s="814">
        <v>0.7</v>
      </c>
    </row>
    <row r="107" spans="2:55" ht="11.1" customHeight="1">
      <c r="B107" s="550"/>
      <c r="C107" s="550" t="s">
        <v>1803</v>
      </c>
      <c r="D107" s="563"/>
      <c r="E107" s="587"/>
      <c r="F107" s="818">
        <v>2443</v>
      </c>
      <c r="G107" s="818">
        <v>760.1</v>
      </c>
      <c r="H107" s="818">
        <v>807.7</v>
      </c>
      <c r="I107" s="818">
        <v>472.7</v>
      </c>
      <c r="J107" s="818">
        <v>276.7</v>
      </c>
      <c r="K107" s="818">
        <v>125.8</v>
      </c>
      <c r="M107" s="550"/>
      <c r="N107" s="610" t="s">
        <v>2092</v>
      </c>
      <c r="O107" s="470"/>
      <c r="P107" s="522"/>
      <c r="Q107" s="818">
        <v>949.7</v>
      </c>
      <c r="R107" s="818">
        <v>166.9</v>
      </c>
      <c r="S107" s="818">
        <v>220.9</v>
      </c>
      <c r="T107" s="818">
        <v>240.4</v>
      </c>
      <c r="U107" s="818">
        <v>205</v>
      </c>
      <c r="V107" s="818">
        <v>116.4</v>
      </c>
      <c r="X107" s="535"/>
      <c r="Y107" s="488" t="s">
        <v>1898</v>
      </c>
      <c r="Z107" s="470"/>
      <c r="AA107" s="563"/>
      <c r="AB107" s="851">
        <v>0.7</v>
      </c>
      <c r="AC107" s="851">
        <v>0.2</v>
      </c>
      <c r="AD107" s="851">
        <v>0.2</v>
      </c>
      <c r="AE107" s="818">
        <v>0.2</v>
      </c>
      <c r="AF107" s="819">
        <v>0.1</v>
      </c>
      <c r="AG107" s="819">
        <v>0.1</v>
      </c>
      <c r="AH107" s="611"/>
      <c r="AI107" s="550"/>
      <c r="AJ107" s="564" t="s">
        <v>1814</v>
      </c>
      <c r="AK107" s="652"/>
      <c r="AL107" s="560"/>
      <c r="AM107" s="815">
        <v>358.1</v>
      </c>
      <c r="AN107" s="818">
        <v>6.8</v>
      </c>
      <c r="AO107" s="818">
        <v>20.9</v>
      </c>
      <c r="AP107" s="818">
        <v>82.2</v>
      </c>
      <c r="AQ107" s="818">
        <v>126.9</v>
      </c>
      <c r="AR107" s="818">
        <v>121.3</v>
      </c>
      <c r="AT107" s="660"/>
      <c r="AU107" s="555" t="s">
        <v>1741</v>
      </c>
      <c r="AV107" s="567"/>
      <c r="AW107" s="596"/>
      <c r="AX107" s="812">
        <v>1.7</v>
      </c>
      <c r="AY107" s="813">
        <v>0</v>
      </c>
      <c r="AZ107" s="813">
        <v>0.1</v>
      </c>
      <c r="BA107" s="813">
        <v>0.2</v>
      </c>
      <c r="BB107" s="813">
        <v>0.6</v>
      </c>
      <c r="BC107" s="812">
        <v>0.9</v>
      </c>
    </row>
    <row r="108" spans="2:55" ht="11.1" customHeight="1">
      <c r="B108" s="518"/>
      <c r="C108" s="550" t="s">
        <v>1799</v>
      </c>
      <c r="E108" s="574"/>
      <c r="F108" s="818">
        <v>340.5</v>
      </c>
      <c r="G108" s="818">
        <v>107.8</v>
      </c>
      <c r="H108" s="818">
        <v>112.2</v>
      </c>
      <c r="I108" s="818">
        <v>65.900000000000006</v>
      </c>
      <c r="J108" s="818">
        <v>38</v>
      </c>
      <c r="K108" s="818">
        <v>16.600000000000001</v>
      </c>
      <c r="M108" s="550"/>
      <c r="N108" s="616" t="s">
        <v>1812</v>
      </c>
      <c r="O108" s="529"/>
      <c r="P108" s="530"/>
      <c r="Q108" s="819">
        <v>13.5</v>
      </c>
      <c r="R108" s="818">
        <v>3.5</v>
      </c>
      <c r="S108" s="818">
        <v>3.6</v>
      </c>
      <c r="T108" s="818">
        <v>2.8</v>
      </c>
      <c r="U108" s="818">
        <v>2.4</v>
      </c>
      <c r="V108" s="818">
        <v>1.2</v>
      </c>
      <c r="X108" s="535"/>
      <c r="Y108" s="488" t="s">
        <v>1894</v>
      </c>
      <c r="Z108" s="470"/>
      <c r="AA108" s="563"/>
      <c r="AB108" s="851">
        <v>0.6</v>
      </c>
      <c r="AC108" s="851">
        <v>0.2</v>
      </c>
      <c r="AD108" s="851">
        <v>0.2</v>
      </c>
      <c r="AE108" s="818">
        <v>0.1</v>
      </c>
      <c r="AF108" s="819">
        <v>0.1</v>
      </c>
      <c r="AG108" s="819">
        <v>0</v>
      </c>
      <c r="AI108" s="580"/>
      <c r="AJ108" s="564" t="s">
        <v>1811</v>
      </c>
      <c r="AK108" s="652"/>
      <c r="AL108" s="560"/>
      <c r="AM108" s="815">
        <v>4643.3</v>
      </c>
      <c r="AN108" s="818">
        <v>100.8</v>
      </c>
      <c r="AO108" s="818">
        <v>283.39999999999998</v>
      </c>
      <c r="AP108" s="818">
        <v>1049.0999999999999</v>
      </c>
      <c r="AQ108" s="818">
        <v>1646.2</v>
      </c>
      <c r="AR108" s="818">
        <v>1563.9</v>
      </c>
      <c r="AT108" s="662" t="s">
        <v>1474</v>
      </c>
      <c r="AU108" s="563" t="s">
        <v>1475</v>
      </c>
      <c r="AV108" s="563"/>
    </row>
    <row r="109" spans="2:55" ht="11.1" customHeight="1">
      <c r="B109" s="518"/>
      <c r="C109" s="488" t="s">
        <v>1796</v>
      </c>
      <c r="D109" s="454"/>
      <c r="E109" s="538"/>
      <c r="F109" s="818">
        <v>591</v>
      </c>
      <c r="G109" s="818">
        <v>198.2</v>
      </c>
      <c r="H109" s="818">
        <v>194.5</v>
      </c>
      <c r="I109" s="818">
        <v>110.9</v>
      </c>
      <c r="J109" s="818">
        <v>61.2</v>
      </c>
      <c r="K109" s="818">
        <v>26.3</v>
      </c>
      <c r="M109" s="550"/>
      <c r="N109" s="648" t="s">
        <v>1795</v>
      </c>
      <c r="O109" s="649"/>
      <c r="P109" s="650"/>
      <c r="Q109" s="819">
        <v>1424.9</v>
      </c>
      <c r="R109" s="818">
        <v>348.1</v>
      </c>
      <c r="S109" s="818">
        <v>294.89999999999998</v>
      </c>
      <c r="T109" s="818">
        <v>266.7</v>
      </c>
      <c r="U109" s="818">
        <v>294.7</v>
      </c>
      <c r="V109" s="818">
        <v>220.4</v>
      </c>
      <c r="X109" s="569"/>
      <c r="Y109" s="614" t="s">
        <v>1890</v>
      </c>
      <c r="Z109" s="615"/>
      <c r="AA109" s="547"/>
      <c r="AB109" s="851">
        <v>2.8</v>
      </c>
      <c r="AC109" s="851">
        <v>0.7</v>
      </c>
      <c r="AD109" s="851">
        <v>0.7</v>
      </c>
      <c r="AE109" s="818">
        <v>0.6</v>
      </c>
      <c r="AF109" s="819">
        <v>0.5</v>
      </c>
      <c r="AG109" s="819">
        <v>0.3</v>
      </c>
      <c r="AI109" s="580"/>
      <c r="AJ109" s="564" t="s">
        <v>1809</v>
      </c>
      <c r="AK109" s="652"/>
      <c r="AL109" s="560"/>
      <c r="AM109" s="815">
        <v>79.8</v>
      </c>
      <c r="AN109" s="818">
        <v>1.2</v>
      </c>
      <c r="AO109" s="818">
        <v>4.5</v>
      </c>
      <c r="AP109" s="818">
        <v>18.2</v>
      </c>
      <c r="AQ109" s="818">
        <v>27.7</v>
      </c>
      <c r="AR109" s="818">
        <v>28.3</v>
      </c>
      <c r="AU109" s="563" t="s">
        <v>1476</v>
      </c>
      <c r="AV109" s="563"/>
    </row>
    <row r="110" spans="2:55" ht="11.1" customHeight="1">
      <c r="B110" s="518"/>
      <c r="C110" s="488" t="s">
        <v>1771</v>
      </c>
      <c r="D110" s="454"/>
      <c r="E110" s="538"/>
      <c r="F110" s="818">
        <v>314</v>
      </c>
      <c r="G110" s="818">
        <v>99.1</v>
      </c>
      <c r="H110" s="818">
        <v>102.9</v>
      </c>
      <c r="I110" s="818">
        <v>59.1</v>
      </c>
      <c r="J110" s="818">
        <v>35.6</v>
      </c>
      <c r="K110" s="818">
        <v>17.100000000000001</v>
      </c>
      <c r="M110" s="550"/>
      <c r="N110" s="550" t="s">
        <v>1793</v>
      </c>
      <c r="O110" s="563"/>
      <c r="P110" s="556"/>
      <c r="Q110" s="818">
        <v>3467.3</v>
      </c>
      <c r="R110" s="818">
        <v>890.6</v>
      </c>
      <c r="S110" s="818">
        <v>737.4</v>
      </c>
      <c r="T110" s="818">
        <v>640.4</v>
      </c>
      <c r="U110" s="818">
        <v>680.8</v>
      </c>
      <c r="V110" s="818">
        <v>517.79999999999995</v>
      </c>
      <c r="X110" s="479" t="s">
        <v>1885</v>
      </c>
      <c r="Y110" s="480"/>
      <c r="Z110" s="481"/>
      <c r="AA110" s="577"/>
      <c r="AB110" s="852">
        <v>5626.8</v>
      </c>
      <c r="AC110" s="852">
        <v>1031.5999999999999</v>
      </c>
      <c r="AD110" s="852">
        <v>1420.3</v>
      </c>
      <c r="AE110" s="824">
        <v>1511.3</v>
      </c>
      <c r="AF110" s="837">
        <v>984.4</v>
      </c>
      <c r="AG110" s="837">
        <v>679.2</v>
      </c>
      <c r="AI110" s="580"/>
      <c r="AJ110" s="561" t="s">
        <v>1807</v>
      </c>
      <c r="AK110" s="646"/>
      <c r="AM110" s="815">
        <v>12</v>
      </c>
      <c r="AN110" s="818">
        <v>0.3</v>
      </c>
      <c r="AO110" s="818">
        <v>1.1000000000000001</v>
      </c>
      <c r="AP110" s="818">
        <v>2.8</v>
      </c>
      <c r="AQ110" s="818">
        <v>3.8</v>
      </c>
      <c r="AR110" s="818">
        <v>3.9</v>
      </c>
      <c r="AU110" s="563" t="s">
        <v>2088</v>
      </c>
      <c r="AV110" s="563"/>
    </row>
    <row r="111" spans="2:55" ht="11.1" customHeight="1">
      <c r="B111" s="518"/>
      <c r="C111" s="488" t="s">
        <v>2091</v>
      </c>
      <c r="D111" s="454"/>
      <c r="E111" s="538"/>
      <c r="F111" s="818">
        <v>55</v>
      </c>
      <c r="G111" s="818">
        <v>18.399999999999999</v>
      </c>
      <c r="H111" s="818">
        <v>17.899999999999999</v>
      </c>
      <c r="I111" s="818">
        <v>10.1</v>
      </c>
      <c r="J111" s="818">
        <v>6</v>
      </c>
      <c r="K111" s="818">
        <v>2.6</v>
      </c>
      <c r="M111" s="550"/>
      <c r="N111" s="550" t="s">
        <v>1791</v>
      </c>
      <c r="P111" s="542"/>
      <c r="Q111" s="818">
        <v>136</v>
      </c>
      <c r="R111" s="818">
        <v>33.700000000000003</v>
      </c>
      <c r="S111" s="818">
        <v>28.5</v>
      </c>
      <c r="T111" s="818">
        <v>25.3</v>
      </c>
      <c r="U111" s="818">
        <v>27.5</v>
      </c>
      <c r="V111" s="818">
        <v>21</v>
      </c>
      <c r="X111" s="488"/>
      <c r="Y111" s="501" t="s">
        <v>1881</v>
      </c>
      <c r="Z111" s="502"/>
      <c r="AA111" s="586"/>
      <c r="AB111" s="832">
        <v>1125.3</v>
      </c>
      <c r="AC111" s="853">
        <v>192</v>
      </c>
      <c r="AD111" s="853">
        <v>280</v>
      </c>
      <c r="AE111" s="825">
        <v>309.7</v>
      </c>
      <c r="AF111" s="826">
        <v>198.9</v>
      </c>
      <c r="AG111" s="826">
        <v>144.80000000000001</v>
      </c>
      <c r="AI111" s="580"/>
      <c r="AJ111" s="564" t="s">
        <v>1804</v>
      </c>
      <c r="AK111" s="563"/>
      <c r="AL111" s="563"/>
      <c r="AM111" s="818">
        <v>120.6</v>
      </c>
      <c r="AN111" s="818">
        <v>1.7</v>
      </c>
      <c r="AO111" s="818">
        <v>5.7</v>
      </c>
      <c r="AP111" s="818">
        <v>24.5</v>
      </c>
      <c r="AQ111" s="818">
        <v>44.7</v>
      </c>
      <c r="AR111" s="818">
        <v>44</v>
      </c>
      <c r="AT111" s="491"/>
      <c r="AU111" s="491" t="s">
        <v>1478</v>
      </c>
    </row>
    <row r="112" spans="2:55" ht="11.1" customHeight="1">
      <c r="B112" s="518"/>
      <c r="C112" s="488" t="s">
        <v>2090</v>
      </c>
      <c r="D112" s="454"/>
      <c r="E112" s="538"/>
      <c r="F112" s="818">
        <v>4.4000000000000004</v>
      </c>
      <c r="G112" s="818">
        <v>1.7</v>
      </c>
      <c r="H112" s="818">
        <v>1.4</v>
      </c>
      <c r="I112" s="818">
        <v>0.7</v>
      </c>
      <c r="J112" s="818">
        <v>0.4</v>
      </c>
      <c r="K112" s="818">
        <v>0.2</v>
      </c>
      <c r="M112" s="550"/>
      <c r="N112" s="550" t="s">
        <v>1802</v>
      </c>
      <c r="P112" s="542"/>
      <c r="Q112" s="819">
        <v>49.8</v>
      </c>
      <c r="R112" s="818">
        <v>11.7</v>
      </c>
      <c r="S112" s="818">
        <v>12.2</v>
      </c>
      <c r="T112" s="818">
        <v>12</v>
      </c>
      <c r="U112" s="818">
        <v>8.9</v>
      </c>
      <c r="V112" s="818">
        <v>5</v>
      </c>
      <c r="X112" s="488"/>
      <c r="Y112" s="519" t="s">
        <v>1876</v>
      </c>
      <c r="Z112" s="454"/>
      <c r="AA112" s="618"/>
      <c r="AB112" s="832">
        <v>4498.8999999999996</v>
      </c>
      <c r="AC112" s="853">
        <v>839.2</v>
      </c>
      <c r="AD112" s="853">
        <v>1139.7</v>
      </c>
      <c r="AE112" s="825">
        <v>1200.8</v>
      </c>
      <c r="AF112" s="826">
        <v>785</v>
      </c>
      <c r="AG112" s="826">
        <v>534.20000000000005</v>
      </c>
      <c r="AI112" s="580"/>
      <c r="AJ112" s="564" t="s">
        <v>1800</v>
      </c>
      <c r="AK112" s="506"/>
      <c r="AL112" s="506"/>
      <c r="AM112" s="818">
        <v>334.4</v>
      </c>
      <c r="AN112" s="818">
        <v>2.4</v>
      </c>
      <c r="AO112" s="818">
        <v>7.6</v>
      </c>
      <c r="AP112" s="818">
        <v>85.9</v>
      </c>
      <c r="AQ112" s="818">
        <v>136.1</v>
      </c>
      <c r="AR112" s="818">
        <v>102.4</v>
      </c>
      <c r="AT112" s="491"/>
      <c r="AU112" s="563" t="s">
        <v>1480</v>
      </c>
      <c r="AV112" s="563"/>
    </row>
    <row r="113" spans="2:48" ht="11.1" customHeight="1">
      <c r="B113" s="569"/>
      <c r="C113" s="555" t="s">
        <v>2089</v>
      </c>
      <c r="D113" s="595"/>
      <c r="E113" s="581"/>
      <c r="F113" s="818">
        <v>5.6</v>
      </c>
      <c r="G113" s="818">
        <v>2</v>
      </c>
      <c r="H113" s="818">
        <v>1.8</v>
      </c>
      <c r="I113" s="818">
        <v>1</v>
      </c>
      <c r="J113" s="818">
        <v>0.6</v>
      </c>
      <c r="K113" s="818">
        <v>0.3</v>
      </c>
      <c r="M113" s="550"/>
      <c r="N113" s="564" t="s">
        <v>1775</v>
      </c>
      <c r="O113" s="563"/>
      <c r="P113" s="573"/>
      <c r="Q113" s="819">
        <v>9.1</v>
      </c>
      <c r="R113" s="818">
        <v>0.6</v>
      </c>
      <c r="S113" s="818">
        <v>0.7</v>
      </c>
      <c r="T113" s="818">
        <v>0.9</v>
      </c>
      <c r="U113" s="818">
        <v>2.8</v>
      </c>
      <c r="V113" s="819">
        <v>4.2</v>
      </c>
      <c r="X113" s="488"/>
      <c r="Y113" s="519" t="s">
        <v>1871</v>
      </c>
      <c r="Z113" s="454"/>
      <c r="AA113" s="618"/>
      <c r="AB113" s="832">
        <v>0.7</v>
      </c>
      <c r="AC113" s="853">
        <v>0.1</v>
      </c>
      <c r="AD113" s="853">
        <v>0.1</v>
      </c>
      <c r="AE113" s="825">
        <v>0.3</v>
      </c>
      <c r="AF113" s="826">
        <v>0.1</v>
      </c>
      <c r="AG113" s="826">
        <v>0.1</v>
      </c>
      <c r="AI113" s="580"/>
      <c r="AJ113" s="564" t="s">
        <v>1797</v>
      </c>
      <c r="AK113" s="563"/>
      <c r="AL113" s="573"/>
      <c r="AM113" s="818">
        <v>0</v>
      </c>
      <c r="AN113" s="818">
        <v>0</v>
      </c>
      <c r="AO113" s="818">
        <v>0</v>
      </c>
      <c r="AP113" s="818" t="s">
        <v>19</v>
      </c>
      <c r="AQ113" s="818">
        <v>0</v>
      </c>
      <c r="AR113" s="818">
        <v>0</v>
      </c>
      <c r="AT113" s="491"/>
      <c r="AU113" s="563" t="s">
        <v>1481</v>
      </c>
      <c r="AV113" s="563"/>
    </row>
    <row r="114" spans="2:48" ht="11.1" customHeight="1">
      <c r="B114" s="512" t="s">
        <v>1785</v>
      </c>
      <c r="C114" s="489"/>
      <c r="D114" s="489"/>
      <c r="E114" s="489"/>
      <c r="F114" s="824">
        <v>181766.8</v>
      </c>
      <c r="G114" s="824">
        <v>22552.799999999999</v>
      </c>
      <c r="H114" s="824">
        <v>54983.1</v>
      </c>
      <c r="I114" s="824">
        <v>42271.4</v>
      </c>
      <c r="J114" s="824">
        <v>35868.800000000003</v>
      </c>
      <c r="K114" s="824">
        <v>26089.599999999999</v>
      </c>
      <c r="M114" s="550"/>
      <c r="N114" s="564" t="s">
        <v>1773</v>
      </c>
      <c r="O114" s="563"/>
      <c r="P114" s="573"/>
      <c r="Q114" s="819">
        <v>1</v>
      </c>
      <c r="R114" s="818">
        <v>0.1</v>
      </c>
      <c r="S114" s="818">
        <v>0.1</v>
      </c>
      <c r="T114" s="818">
        <v>0.1</v>
      </c>
      <c r="U114" s="818">
        <v>0.3</v>
      </c>
      <c r="V114" s="819">
        <v>0.4</v>
      </c>
      <c r="X114" s="488"/>
      <c r="Y114" s="528" t="s">
        <v>1867</v>
      </c>
      <c r="Z114" s="531"/>
      <c r="AA114" s="589"/>
      <c r="AB114" s="832">
        <v>1.9</v>
      </c>
      <c r="AC114" s="853">
        <v>0.3</v>
      </c>
      <c r="AD114" s="853">
        <v>0.5</v>
      </c>
      <c r="AE114" s="825">
        <v>0.6</v>
      </c>
      <c r="AF114" s="826">
        <v>0.3</v>
      </c>
      <c r="AG114" s="826">
        <v>0.1</v>
      </c>
      <c r="AI114" s="580"/>
      <c r="AJ114" s="564" t="s">
        <v>1794</v>
      </c>
      <c r="AK114" s="563"/>
      <c r="AL114" s="573"/>
      <c r="AM114" s="818">
        <v>0</v>
      </c>
      <c r="AN114" s="818" t="s">
        <v>19</v>
      </c>
      <c r="AO114" s="818">
        <v>0</v>
      </c>
      <c r="AP114" s="818" t="s">
        <v>19</v>
      </c>
      <c r="AQ114" s="818">
        <v>0</v>
      </c>
      <c r="AR114" s="818" t="s">
        <v>19</v>
      </c>
      <c r="AU114" s="563" t="s">
        <v>1482</v>
      </c>
    </row>
    <row r="115" spans="2:48" ht="11.1" customHeight="1">
      <c r="B115" s="518"/>
      <c r="C115" s="598" t="s">
        <v>1785</v>
      </c>
      <c r="D115" s="655"/>
      <c r="E115" s="656"/>
      <c r="F115" s="823">
        <v>181766.8</v>
      </c>
      <c r="G115" s="822">
        <v>22552.799999999999</v>
      </c>
      <c r="H115" s="822">
        <v>54983.1</v>
      </c>
      <c r="I115" s="822">
        <v>42271.4</v>
      </c>
      <c r="J115" s="822">
        <v>35868.800000000003</v>
      </c>
      <c r="K115" s="822">
        <v>26089.599999999999</v>
      </c>
      <c r="M115" s="550"/>
      <c r="N115" s="564" t="s">
        <v>1770</v>
      </c>
      <c r="O115" s="563"/>
      <c r="P115" s="573"/>
      <c r="Q115" s="819">
        <v>0.5</v>
      </c>
      <c r="R115" s="818">
        <v>0</v>
      </c>
      <c r="S115" s="818">
        <v>0</v>
      </c>
      <c r="T115" s="818">
        <v>0.1</v>
      </c>
      <c r="U115" s="818">
        <v>0.1</v>
      </c>
      <c r="V115" s="819">
        <v>0.2</v>
      </c>
      <c r="X115" s="488"/>
      <c r="Y115" s="488" t="s">
        <v>1863</v>
      </c>
      <c r="Z115" s="454"/>
      <c r="AB115" s="853">
        <v>49.1</v>
      </c>
      <c r="AC115" s="853">
        <v>7</v>
      </c>
      <c r="AD115" s="853">
        <v>12</v>
      </c>
      <c r="AE115" s="825">
        <v>14.2</v>
      </c>
      <c r="AF115" s="826">
        <v>9</v>
      </c>
      <c r="AG115" s="826">
        <v>6.8</v>
      </c>
      <c r="AI115" s="580"/>
      <c r="AJ115" s="564" t="s">
        <v>1269</v>
      </c>
      <c r="AK115" s="525"/>
      <c r="AL115" s="525"/>
      <c r="AM115" s="818">
        <v>0</v>
      </c>
      <c r="AN115" s="818">
        <v>0</v>
      </c>
      <c r="AO115" s="818">
        <v>0</v>
      </c>
      <c r="AP115" s="818">
        <v>0</v>
      </c>
      <c r="AQ115" s="818">
        <v>0</v>
      </c>
      <c r="AR115" s="818">
        <v>0</v>
      </c>
    </row>
    <row r="116" spans="2:48" ht="11.1" customHeight="1">
      <c r="B116" s="537"/>
      <c r="C116" s="539" t="s">
        <v>1783</v>
      </c>
      <c r="D116" s="540"/>
      <c r="E116" s="659"/>
      <c r="F116" s="818">
        <v>0.6</v>
      </c>
      <c r="G116" s="818">
        <v>0.1</v>
      </c>
      <c r="H116" s="818">
        <v>0.3</v>
      </c>
      <c r="I116" s="818">
        <v>0.1</v>
      </c>
      <c r="J116" s="818">
        <v>0.1</v>
      </c>
      <c r="K116" s="818">
        <v>0</v>
      </c>
      <c r="M116" s="550"/>
      <c r="N116" s="564" t="s">
        <v>1762</v>
      </c>
      <c r="O116" s="563"/>
      <c r="P116" s="573"/>
      <c r="Q116" s="819">
        <v>22.2</v>
      </c>
      <c r="R116" s="818">
        <v>3.8</v>
      </c>
      <c r="S116" s="818">
        <v>3.9</v>
      </c>
      <c r="T116" s="818">
        <v>4.8</v>
      </c>
      <c r="U116" s="818">
        <v>5.5</v>
      </c>
      <c r="V116" s="819">
        <v>4.0999999999999996</v>
      </c>
      <c r="X116" s="488"/>
      <c r="Y116" s="488" t="s">
        <v>1859</v>
      </c>
      <c r="Z116" s="454"/>
      <c r="AB116" s="853">
        <v>187.2</v>
      </c>
      <c r="AC116" s="853">
        <v>30.5</v>
      </c>
      <c r="AD116" s="853">
        <v>45.6</v>
      </c>
      <c r="AE116" s="825">
        <v>51.4</v>
      </c>
      <c r="AF116" s="826">
        <v>34.4</v>
      </c>
      <c r="AG116" s="826">
        <v>25.3</v>
      </c>
      <c r="AI116" s="580"/>
      <c r="AJ116" s="564" t="s">
        <v>1273</v>
      </c>
      <c r="AK116" s="576"/>
      <c r="AL116" s="576"/>
      <c r="AM116" s="818">
        <v>0</v>
      </c>
      <c r="AN116" s="818">
        <v>0</v>
      </c>
      <c r="AO116" s="818">
        <v>0</v>
      </c>
      <c r="AP116" s="818">
        <v>0</v>
      </c>
      <c r="AQ116" s="818">
        <v>0</v>
      </c>
      <c r="AR116" s="818">
        <v>0</v>
      </c>
    </row>
    <row r="117" spans="2:48" ht="11.1" customHeight="1">
      <c r="B117" s="518"/>
      <c r="C117" s="488" t="s">
        <v>1781</v>
      </c>
      <c r="D117" s="454"/>
      <c r="E117" s="576"/>
      <c r="F117" s="818" t="s">
        <v>19</v>
      </c>
      <c r="G117" s="818" t="s">
        <v>19</v>
      </c>
      <c r="H117" s="818" t="s">
        <v>19</v>
      </c>
      <c r="I117" s="818" t="s">
        <v>19</v>
      </c>
      <c r="J117" s="818" t="s">
        <v>19</v>
      </c>
      <c r="K117" s="818" t="s">
        <v>19</v>
      </c>
      <c r="M117" s="550"/>
      <c r="N117" s="564" t="s">
        <v>1759</v>
      </c>
      <c r="O117" s="563"/>
      <c r="P117" s="573"/>
      <c r="Q117" s="819">
        <v>2.2000000000000002</v>
      </c>
      <c r="R117" s="818">
        <v>0.1</v>
      </c>
      <c r="S117" s="818">
        <v>0.2</v>
      </c>
      <c r="T117" s="818">
        <v>0.4</v>
      </c>
      <c r="U117" s="818">
        <v>0.7</v>
      </c>
      <c r="V117" s="819">
        <v>0.8</v>
      </c>
      <c r="X117" s="488"/>
      <c r="Y117" s="543" t="s">
        <v>1757</v>
      </c>
      <c r="Z117" s="525"/>
      <c r="AB117" s="851" t="s">
        <v>19</v>
      </c>
      <c r="AC117" s="851" t="s">
        <v>19</v>
      </c>
      <c r="AD117" s="851" t="s">
        <v>19</v>
      </c>
      <c r="AE117" s="818" t="s">
        <v>19</v>
      </c>
      <c r="AF117" s="819" t="s">
        <v>19</v>
      </c>
      <c r="AG117" s="819" t="s">
        <v>19</v>
      </c>
      <c r="AI117" s="580"/>
      <c r="AJ117" s="564" t="s">
        <v>1789</v>
      </c>
      <c r="AK117" s="576"/>
      <c r="AL117" s="576"/>
      <c r="AM117" s="815">
        <v>13278.4</v>
      </c>
      <c r="AN117" s="818">
        <v>287.8</v>
      </c>
      <c r="AO117" s="818">
        <v>815</v>
      </c>
      <c r="AP117" s="818">
        <v>3057.3</v>
      </c>
      <c r="AQ117" s="818">
        <v>4727.8999999999996</v>
      </c>
      <c r="AR117" s="818">
        <v>4390.5</v>
      </c>
    </row>
    <row r="118" spans="2:48" ht="11.1" customHeight="1">
      <c r="B118" s="569"/>
      <c r="C118" s="555" t="s">
        <v>1779</v>
      </c>
      <c r="D118" s="595"/>
      <c r="E118" s="661"/>
      <c r="F118" s="816">
        <v>0</v>
      </c>
      <c r="G118" s="816">
        <v>0</v>
      </c>
      <c r="H118" s="816">
        <v>0</v>
      </c>
      <c r="I118" s="816">
        <v>0</v>
      </c>
      <c r="J118" s="816" t="s">
        <v>19</v>
      </c>
      <c r="K118" s="816" t="s">
        <v>19</v>
      </c>
      <c r="M118" s="550"/>
      <c r="N118" s="564" t="s">
        <v>1754</v>
      </c>
      <c r="O118" s="563"/>
      <c r="P118" s="573"/>
      <c r="Q118" s="819">
        <v>783.7</v>
      </c>
      <c r="R118" s="818">
        <v>209.5</v>
      </c>
      <c r="S118" s="818">
        <v>175.5</v>
      </c>
      <c r="T118" s="818">
        <v>148.6</v>
      </c>
      <c r="U118" s="818">
        <v>141.80000000000001</v>
      </c>
      <c r="V118" s="819">
        <v>108.2</v>
      </c>
      <c r="X118" s="488"/>
      <c r="Y118" s="488" t="s">
        <v>1823</v>
      </c>
      <c r="Z118" s="454"/>
      <c r="AB118" s="851">
        <v>25.5</v>
      </c>
      <c r="AC118" s="851">
        <v>6.2</v>
      </c>
      <c r="AD118" s="851">
        <v>5.4</v>
      </c>
      <c r="AE118" s="818">
        <v>6.6</v>
      </c>
      <c r="AF118" s="819">
        <v>3.6</v>
      </c>
      <c r="AG118" s="819">
        <v>3.8</v>
      </c>
      <c r="AI118" s="580"/>
      <c r="AJ118" s="564" t="s">
        <v>1787</v>
      </c>
      <c r="AK118" s="489"/>
      <c r="AL118" s="489"/>
      <c r="AM118" s="815">
        <v>7.8</v>
      </c>
      <c r="AN118" s="818" t="s">
        <v>19</v>
      </c>
      <c r="AO118" s="818">
        <v>0</v>
      </c>
      <c r="AP118" s="818">
        <v>0.2</v>
      </c>
      <c r="AQ118" s="818">
        <v>1.6</v>
      </c>
      <c r="AR118" s="818">
        <v>6</v>
      </c>
    </row>
    <row r="119" spans="2:48" ht="11.1" customHeight="1">
      <c r="B119" s="662" t="s">
        <v>1777</v>
      </c>
      <c r="C119" s="563" t="s">
        <v>1776</v>
      </c>
      <c r="D119" s="563"/>
      <c r="M119" s="550"/>
      <c r="N119" s="564" t="s">
        <v>1752</v>
      </c>
      <c r="O119" s="563"/>
      <c r="P119" s="573"/>
      <c r="Q119" s="819">
        <v>529.79999999999995</v>
      </c>
      <c r="R119" s="818">
        <v>139.6</v>
      </c>
      <c r="S119" s="818">
        <v>113.8</v>
      </c>
      <c r="T119" s="818">
        <v>100.3</v>
      </c>
      <c r="U119" s="818">
        <v>101.9</v>
      </c>
      <c r="V119" s="819">
        <v>74.3</v>
      </c>
      <c r="X119" s="550"/>
      <c r="Y119" s="564" t="s">
        <v>1775</v>
      </c>
      <c r="Z119" s="563"/>
      <c r="AA119" s="525"/>
      <c r="AB119" s="851">
        <v>7.5</v>
      </c>
      <c r="AC119" s="851">
        <v>0.2</v>
      </c>
      <c r="AD119" s="851">
        <v>0.6</v>
      </c>
      <c r="AE119" s="818">
        <v>1.3</v>
      </c>
      <c r="AF119" s="819">
        <v>2.1</v>
      </c>
      <c r="AG119" s="819">
        <v>3.3</v>
      </c>
      <c r="AI119" s="579"/>
      <c r="AJ119" s="564" t="s">
        <v>1786</v>
      </c>
      <c r="AK119" s="563"/>
      <c r="AL119" s="542"/>
      <c r="AM119" s="826">
        <v>33.4</v>
      </c>
      <c r="AN119" s="825">
        <v>0.1</v>
      </c>
      <c r="AO119" s="825">
        <v>0.6</v>
      </c>
      <c r="AP119" s="825">
        <v>4</v>
      </c>
      <c r="AQ119" s="825">
        <v>10.4</v>
      </c>
      <c r="AR119" s="825">
        <v>18.2</v>
      </c>
    </row>
    <row r="120" spans="2:48" ht="11.1" customHeight="1">
      <c r="C120" s="563" t="s">
        <v>1774</v>
      </c>
      <c r="D120" s="563"/>
      <c r="M120" s="550"/>
      <c r="N120" s="564" t="s">
        <v>1750</v>
      </c>
      <c r="O120" s="563"/>
      <c r="P120" s="573"/>
      <c r="Q120" s="819">
        <v>1345.8</v>
      </c>
      <c r="R120" s="818">
        <v>348.9</v>
      </c>
      <c r="S120" s="818">
        <v>291.5</v>
      </c>
      <c r="T120" s="818">
        <v>250.7</v>
      </c>
      <c r="U120" s="818">
        <v>264.3</v>
      </c>
      <c r="V120" s="819">
        <v>190.5</v>
      </c>
      <c r="X120" s="550"/>
      <c r="Y120" s="564" t="s">
        <v>1773</v>
      </c>
      <c r="Z120" s="563"/>
      <c r="AA120" s="525"/>
      <c r="AB120" s="851">
        <v>0.7</v>
      </c>
      <c r="AC120" s="851">
        <v>0</v>
      </c>
      <c r="AD120" s="851">
        <v>0.1</v>
      </c>
      <c r="AE120" s="818">
        <v>0.1</v>
      </c>
      <c r="AF120" s="819">
        <v>0.2</v>
      </c>
      <c r="AG120" s="819">
        <v>0.3</v>
      </c>
      <c r="AI120" s="550"/>
      <c r="AJ120" s="564" t="s">
        <v>1784</v>
      </c>
      <c r="AK120" s="563"/>
      <c r="AL120" s="542"/>
      <c r="AM120" s="826">
        <v>20</v>
      </c>
      <c r="AN120" s="825">
        <v>0.1</v>
      </c>
      <c r="AO120" s="825">
        <v>0.4</v>
      </c>
      <c r="AP120" s="825">
        <v>2.5</v>
      </c>
      <c r="AQ120" s="825">
        <v>6.4</v>
      </c>
      <c r="AR120" s="825">
        <v>10.5</v>
      </c>
    </row>
    <row r="121" spans="2:48" ht="11.1" customHeight="1">
      <c r="C121" s="563" t="s">
        <v>1772</v>
      </c>
      <c r="D121" s="563"/>
      <c r="M121" s="550"/>
      <c r="N121" s="564" t="s">
        <v>1748</v>
      </c>
      <c r="O121" s="563"/>
      <c r="P121" s="573"/>
      <c r="Q121" s="819">
        <v>1136.8</v>
      </c>
      <c r="R121" s="818">
        <v>281.3</v>
      </c>
      <c r="S121" s="818">
        <v>232.8</v>
      </c>
      <c r="T121" s="818">
        <v>206.7</v>
      </c>
      <c r="U121" s="818">
        <v>228</v>
      </c>
      <c r="V121" s="819">
        <v>188</v>
      </c>
      <c r="X121" s="550"/>
      <c r="Y121" s="564" t="s">
        <v>1770</v>
      </c>
      <c r="Z121" s="563"/>
      <c r="AA121" s="525"/>
      <c r="AB121" s="851">
        <v>0.4</v>
      </c>
      <c r="AC121" s="851">
        <v>0</v>
      </c>
      <c r="AD121" s="851">
        <v>0</v>
      </c>
      <c r="AE121" s="818">
        <v>0.1</v>
      </c>
      <c r="AF121" s="819">
        <v>0.1</v>
      </c>
      <c r="AG121" s="819">
        <v>0.2</v>
      </c>
      <c r="AI121" s="580"/>
      <c r="AJ121" s="564" t="s">
        <v>1782</v>
      </c>
      <c r="AK121" s="563"/>
      <c r="AL121" s="556"/>
      <c r="AM121" s="819">
        <v>293.39999999999998</v>
      </c>
      <c r="AN121" s="818">
        <v>5.9</v>
      </c>
      <c r="AO121" s="818">
        <v>17.399999999999999</v>
      </c>
      <c r="AP121" s="818">
        <v>66.599999999999994</v>
      </c>
      <c r="AQ121" s="818">
        <v>105.3</v>
      </c>
      <c r="AR121" s="818">
        <v>98.2</v>
      </c>
    </row>
    <row r="122" spans="2:48" ht="11.1" customHeight="1">
      <c r="B122" s="491"/>
      <c r="C122" s="491" t="s">
        <v>1769</v>
      </c>
      <c r="M122" s="550"/>
      <c r="N122" s="488" t="s">
        <v>1771</v>
      </c>
      <c r="O122" s="563"/>
      <c r="P122" s="573"/>
      <c r="Q122" s="819">
        <v>162.80000000000001</v>
      </c>
      <c r="R122" s="818">
        <v>42.5</v>
      </c>
      <c r="S122" s="818">
        <v>35.4</v>
      </c>
      <c r="T122" s="818">
        <v>30.5</v>
      </c>
      <c r="U122" s="818">
        <v>31.3</v>
      </c>
      <c r="V122" s="819">
        <v>23</v>
      </c>
      <c r="X122" s="488"/>
      <c r="Y122" s="488" t="s">
        <v>1800</v>
      </c>
      <c r="Z122" s="454"/>
      <c r="AB122" s="851">
        <v>125.3</v>
      </c>
      <c r="AC122" s="851">
        <v>39.200000000000003</v>
      </c>
      <c r="AD122" s="851">
        <v>37.200000000000003</v>
      </c>
      <c r="AE122" s="818">
        <v>30.4</v>
      </c>
      <c r="AF122" s="819">
        <v>13.6</v>
      </c>
      <c r="AG122" s="819">
        <v>5</v>
      </c>
      <c r="AI122" s="580"/>
      <c r="AJ122" s="564" t="s">
        <v>1780</v>
      </c>
      <c r="AK122" s="563"/>
      <c r="AL122" s="556"/>
      <c r="AM122" s="819">
        <v>30.9</v>
      </c>
      <c r="AN122" s="818">
        <v>0.5</v>
      </c>
      <c r="AO122" s="818">
        <v>1.5</v>
      </c>
      <c r="AP122" s="818">
        <v>6.3</v>
      </c>
      <c r="AQ122" s="818">
        <v>11.2</v>
      </c>
      <c r="AR122" s="818">
        <v>11.3</v>
      </c>
    </row>
    <row r="123" spans="2:48" ht="11.1" customHeight="1">
      <c r="B123" s="491"/>
      <c r="C123" s="563" t="s">
        <v>1767</v>
      </c>
      <c r="D123" s="563"/>
      <c r="M123" s="535"/>
      <c r="N123" s="488" t="s">
        <v>1744</v>
      </c>
      <c r="O123" s="454"/>
      <c r="P123" s="538"/>
      <c r="Q123" s="814">
        <v>16.8</v>
      </c>
      <c r="R123" s="815">
        <v>3.9</v>
      </c>
      <c r="S123" s="815">
        <v>3.6</v>
      </c>
      <c r="T123" s="815">
        <v>3.1</v>
      </c>
      <c r="U123" s="815">
        <v>3.6</v>
      </c>
      <c r="V123" s="814">
        <v>2.6</v>
      </c>
      <c r="X123" s="488"/>
      <c r="Y123" s="488" t="s">
        <v>1838</v>
      </c>
      <c r="Z123" s="454"/>
      <c r="AB123" s="851">
        <v>4524.8</v>
      </c>
      <c r="AC123" s="851">
        <v>815.3</v>
      </c>
      <c r="AD123" s="851">
        <v>1124.8</v>
      </c>
      <c r="AE123" s="818">
        <v>1209.5</v>
      </c>
      <c r="AF123" s="819">
        <v>804.8</v>
      </c>
      <c r="AG123" s="819">
        <v>570.5</v>
      </c>
      <c r="AI123" s="580"/>
      <c r="AJ123" s="564" t="s">
        <v>1778</v>
      </c>
      <c r="AK123" s="576"/>
      <c r="AL123" s="576"/>
      <c r="AM123" s="815">
        <v>1536.9</v>
      </c>
      <c r="AN123" s="818">
        <v>40.4</v>
      </c>
      <c r="AO123" s="818">
        <v>114</v>
      </c>
      <c r="AP123" s="818">
        <v>395.9</v>
      </c>
      <c r="AQ123" s="818">
        <v>575.1</v>
      </c>
      <c r="AR123" s="818">
        <v>411.5</v>
      </c>
    </row>
    <row r="124" spans="2:48" ht="10.5" customHeight="1">
      <c r="B124" s="491"/>
      <c r="C124" s="563" t="s">
        <v>1764</v>
      </c>
      <c r="D124" s="563"/>
      <c r="M124" s="535"/>
      <c r="N124" s="488" t="s">
        <v>1742</v>
      </c>
      <c r="O124" s="454"/>
      <c r="P124" s="538"/>
      <c r="Q124" s="815">
        <v>0.8</v>
      </c>
      <c r="R124" s="815">
        <v>0.2</v>
      </c>
      <c r="S124" s="815">
        <v>0.2</v>
      </c>
      <c r="T124" s="815">
        <v>0.1</v>
      </c>
      <c r="U124" s="815">
        <v>0.2</v>
      </c>
      <c r="V124" s="814">
        <v>0.1</v>
      </c>
      <c r="X124" s="488"/>
      <c r="Y124" s="488" t="s">
        <v>1834</v>
      </c>
      <c r="Z124" s="454"/>
      <c r="AB124" s="851">
        <v>0</v>
      </c>
      <c r="AC124" s="851">
        <v>0</v>
      </c>
      <c r="AD124" s="851">
        <v>0</v>
      </c>
      <c r="AE124" s="818">
        <v>0</v>
      </c>
      <c r="AF124" s="819">
        <v>0</v>
      </c>
      <c r="AG124" s="819" t="s">
        <v>19</v>
      </c>
      <c r="AI124" s="550"/>
      <c r="AJ124" s="564" t="s">
        <v>1775</v>
      </c>
      <c r="AK124" s="563"/>
      <c r="AL124" s="573"/>
      <c r="AM124" s="819">
        <v>39.200000000000003</v>
      </c>
      <c r="AN124" s="818">
        <v>0.2</v>
      </c>
      <c r="AO124" s="818">
        <v>0.5</v>
      </c>
      <c r="AP124" s="818">
        <v>3.9</v>
      </c>
      <c r="AQ124" s="818">
        <v>12.7</v>
      </c>
      <c r="AR124" s="818">
        <v>21.9</v>
      </c>
    </row>
    <row r="125" spans="2:48" ht="10.5" customHeight="1">
      <c r="C125" s="563" t="s">
        <v>1761</v>
      </c>
      <c r="M125" s="535"/>
      <c r="N125" s="555" t="s">
        <v>1741</v>
      </c>
      <c r="O125" s="595"/>
      <c r="P125" s="581"/>
      <c r="Q125" s="812">
        <v>0.6</v>
      </c>
      <c r="R125" s="813">
        <v>0.2</v>
      </c>
      <c r="S125" s="813">
        <v>0.1</v>
      </c>
      <c r="T125" s="813">
        <v>0.1</v>
      </c>
      <c r="U125" s="813">
        <v>0.1</v>
      </c>
      <c r="V125" s="812">
        <v>0.1</v>
      </c>
      <c r="X125" s="488"/>
      <c r="Y125" s="488" t="s">
        <v>1762</v>
      </c>
      <c r="Z125" s="454"/>
      <c r="AB125" s="851">
        <v>964.7</v>
      </c>
      <c r="AC125" s="851">
        <v>101.3</v>
      </c>
      <c r="AD125" s="851">
        <v>199.9</v>
      </c>
      <c r="AE125" s="818">
        <v>288.10000000000002</v>
      </c>
      <c r="AF125" s="819">
        <v>209.5</v>
      </c>
      <c r="AG125" s="819">
        <v>166</v>
      </c>
      <c r="AI125" s="550"/>
      <c r="AJ125" s="564" t="s">
        <v>1773</v>
      </c>
      <c r="AK125" s="563"/>
      <c r="AL125" s="573"/>
      <c r="AM125" s="819">
        <v>4.5999999999999996</v>
      </c>
      <c r="AN125" s="818">
        <v>0</v>
      </c>
      <c r="AO125" s="818">
        <v>0.1</v>
      </c>
      <c r="AP125" s="818">
        <v>0.5</v>
      </c>
      <c r="AQ125" s="818">
        <v>1.5</v>
      </c>
      <c r="AR125" s="818">
        <v>2.5</v>
      </c>
    </row>
    <row r="126" spans="2:48" ht="10.5" customHeight="1">
      <c r="M126" s="657" t="s">
        <v>79</v>
      </c>
      <c r="N126" s="658"/>
      <c r="O126" s="658"/>
      <c r="P126" s="658"/>
      <c r="Q126" s="824">
        <v>2574.1999999999998</v>
      </c>
      <c r="R126" s="824">
        <v>870.8</v>
      </c>
      <c r="S126" s="824">
        <v>782.4</v>
      </c>
      <c r="T126" s="824">
        <v>444.3</v>
      </c>
      <c r="U126" s="824">
        <v>290.2</v>
      </c>
      <c r="V126" s="824">
        <v>186.4</v>
      </c>
      <c r="X126" s="488"/>
      <c r="Y126" s="488" t="s">
        <v>1759</v>
      </c>
      <c r="Z126" s="454"/>
      <c r="AB126" s="851">
        <v>65.099999999999994</v>
      </c>
      <c r="AC126" s="851">
        <v>7.2</v>
      </c>
      <c r="AD126" s="851">
        <v>13.8</v>
      </c>
      <c r="AE126" s="818">
        <v>17.100000000000001</v>
      </c>
      <c r="AF126" s="819">
        <v>14.2</v>
      </c>
      <c r="AG126" s="819">
        <v>12.9</v>
      </c>
      <c r="AI126" s="550"/>
      <c r="AJ126" s="564" t="s">
        <v>1770</v>
      </c>
      <c r="AK126" s="563"/>
      <c r="AL126" s="573"/>
      <c r="AM126" s="819">
        <v>2.4</v>
      </c>
      <c r="AN126" s="818">
        <v>0</v>
      </c>
      <c r="AO126" s="818">
        <v>0</v>
      </c>
      <c r="AP126" s="818">
        <v>0.3</v>
      </c>
      <c r="AQ126" s="818">
        <v>0.8</v>
      </c>
      <c r="AR126" s="818">
        <v>1.3</v>
      </c>
    </row>
    <row r="127" spans="2:48" ht="10.5" customHeight="1">
      <c r="M127" s="512"/>
      <c r="N127" s="608" t="s">
        <v>79</v>
      </c>
      <c r="O127" s="609"/>
      <c r="P127" s="663"/>
      <c r="Q127" s="823">
        <v>2573.9</v>
      </c>
      <c r="R127" s="822">
        <v>870.7</v>
      </c>
      <c r="S127" s="822">
        <v>782.3</v>
      </c>
      <c r="T127" s="822">
        <v>444.3</v>
      </c>
      <c r="U127" s="822">
        <v>290.10000000000002</v>
      </c>
      <c r="V127" s="822">
        <v>186.4</v>
      </c>
      <c r="X127" s="488"/>
      <c r="Y127" s="550" t="s">
        <v>1754</v>
      </c>
      <c r="Z127" s="525"/>
      <c r="AB127" s="851">
        <v>873.2</v>
      </c>
      <c r="AC127" s="851">
        <v>149.30000000000001</v>
      </c>
      <c r="AD127" s="851">
        <v>224.7</v>
      </c>
      <c r="AE127" s="818">
        <v>241.1</v>
      </c>
      <c r="AF127" s="819">
        <v>153.19999999999999</v>
      </c>
      <c r="AG127" s="819">
        <v>104.8</v>
      </c>
      <c r="AI127" s="580"/>
      <c r="AJ127" s="564" t="s">
        <v>1768</v>
      </c>
      <c r="AK127" s="525"/>
      <c r="AL127" s="525"/>
      <c r="AM127" s="818">
        <v>0.9</v>
      </c>
      <c r="AN127" s="818" t="s">
        <v>19</v>
      </c>
      <c r="AO127" s="818">
        <v>0.1</v>
      </c>
      <c r="AP127" s="818">
        <v>0.2</v>
      </c>
      <c r="AQ127" s="818">
        <v>0.3</v>
      </c>
      <c r="AR127" s="818">
        <v>0.3</v>
      </c>
    </row>
    <row r="128" spans="2:48" ht="10.5" customHeight="1">
      <c r="M128" s="607"/>
      <c r="N128" s="664"/>
      <c r="O128" s="821" t="s">
        <v>1766</v>
      </c>
      <c r="P128" s="666"/>
      <c r="Q128" s="820">
        <v>190.9</v>
      </c>
      <c r="R128" s="818">
        <v>57.8</v>
      </c>
      <c r="S128" s="818">
        <v>54.6</v>
      </c>
      <c r="T128" s="818">
        <v>34.4</v>
      </c>
      <c r="U128" s="818">
        <v>26.1</v>
      </c>
      <c r="V128" s="818">
        <v>17.899999999999999</v>
      </c>
      <c r="X128" s="488"/>
      <c r="Y128" s="550" t="s">
        <v>1752</v>
      </c>
      <c r="Z128" s="525"/>
      <c r="AB128" s="851">
        <v>543.5</v>
      </c>
      <c r="AC128" s="851">
        <v>99.5</v>
      </c>
      <c r="AD128" s="851">
        <v>140.69999999999999</v>
      </c>
      <c r="AE128" s="818">
        <v>145.6</v>
      </c>
      <c r="AF128" s="819">
        <v>90.8</v>
      </c>
      <c r="AG128" s="819">
        <v>66.900000000000006</v>
      </c>
      <c r="AI128" s="580"/>
      <c r="AJ128" s="564" t="s">
        <v>1765</v>
      </c>
      <c r="AK128" s="525"/>
      <c r="AL128" s="525"/>
      <c r="AM128" s="815">
        <v>0.8</v>
      </c>
      <c r="AN128" s="818">
        <v>0</v>
      </c>
      <c r="AO128" s="818">
        <v>0</v>
      </c>
      <c r="AP128" s="818">
        <v>0.4</v>
      </c>
      <c r="AQ128" s="818">
        <v>0.3</v>
      </c>
      <c r="AR128" s="818">
        <v>0.1</v>
      </c>
    </row>
    <row r="129" spans="13:44" ht="10.5" customHeight="1">
      <c r="M129" s="518"/>
      <c r="N129" s="550" t="s">
        <v>1763</v>
      </c>
      <c r="P129" s="534"/>
      <c r="Q129" s="819">
        <v>94.3</v>
      </c>
      <c r="R129" s="818">
        <v>38.9</v>
      </c>
      <c r="S129" s="818">
        <v>22.3</v>
      </c>
      <c r="T129" s="818">
        <v>14.1</v>
      </c>
      <c r="U129" s="818">
        <v>12</v>
      </c>
      <c r="V129" s="818">
        <v>7.1</v>
      </c>
      <c r="X129" s="488"/>
      <c r="Y129" s="550" t="s">
        <v>1750</v>
      </c>
      <c r="Z129" s="525"/>
      <c r="AB129" s="851">
        <v>1514.2</v>
      </c>
      <c r="AC129" s="851">
        <v>281.5</v>
      </c>
      <c r="AD129" s="851">
        <v>384</v>
      </c>
      <c r="AE129" s="818">
        <v>405.7</v>
      </c>
      <c r="AF129" s="819">
        <v>264.8</v>
      </c>
      <c r="AG129" s="819">
        <v>178.2</v>
      </c>
      <c r="AI129" s="550"/>
      <c r="AJ129" s="488" t="s">
        <v>1762</v>
      </c>
      <c r="AK129" s="454"/>
      <c r="AL129" s="542"/>
      <c r="AM129" s="815">
        <v>278.10000000000002</v>
      </c>
      <c r="AN129" s="818">
        <v>1.9</v>
      </c>
      <c r="AO129" s="818">
        <v>7.6</v>
      </c>
      <c r="AP129" s="818">
        <v>50.5</v>
      </c>
      <c r="AQ129" s="818">
        <v>97.6</v>
      </c>
      <c r="AR129" s="818">
        <v>120.5</v>
      </c>
    </row>
    <row r="130" spans="13:44" ht="10.5" customHeight="1">
      <c r="M130" s="518"/>
      <c r="N130" s="550" t="s">
        <v>1760</v>
      </c>
      <c r="P130" s="542"/>
      <c r="Q130" s="819">
        <v>78.3</v>
      </c>
      <c r="R130" s="818">
        <v>18.2</v>
      </c>
      <c r="S130" s="818">
        <v>22.3</v>
      </c>
      <c r="T130" s="818">
        <v>16.7</v>
      </c>
      <c r="U130" s="818">
        <v>12</v>
      </c>
      <c r="V130" s="818">
        <v>9.1</v>
      </c>
      <c r="X130" s="488"/>
      <c r="Y130" s="488" t="s">
        <v>1748</v>
      </c>
      <c r="Z130" s="538"/>
      <c r="AA130" s="563"/>
      <c r="AB130" s="851">
        <v>1322.5</v>
      </c>
      <c r="AC130" s="851">
        <v>239.5</v>
      </c>
      <c r="AD130" s="851">
        <v>321.7</v>
      </c>
      <c r="AE130" s="818">
        <v>351.2</v>
      </c>
      <c r="AF130" s="819">
        <v>235.6</v>
      </c>
      <c r="AG130" s="819">
        <v>174.4</v>
      </c>
      <c r="AI130" s="550"/>
      <c r="AJ130" s="488" t="s">
        <v>1759</v>
      </c>
      <c r="AK130" s="454"/>
      <c r="AL130" s="542"/>
      <c r="AM130" s="815">
        <v>91.3</v>
      </c>
      <c r="AN130" s="818">
        <v>0.6</v>
      </c>
      <c r="AO130" s="818">
        <v>3.1</v>
      </c>
      <c r="AP130" s="818">
        <v>16.100000000000001</v>
      </c>
      <c r="AQ130" s="818">
        <v>32.299999999999997</v>
      </c>
      <c r="AR130" s="818">
        <v>39.200000000000003</v>
      </c>
    </row>
    <row r="131" spans="13:44" ht="10.5" customHeight="1">
      <c r="M131" s="518"/>
      <c r="N131" s="550" t="s">
        <v>1758</v>
      </c>
      <c r="P131" s="542"/>
      <c r="Q131" s="819">
        <v>875.9</v>
      </c>
      <c r="R131" s="818">
        <v>305.39999999999998</v>
      </c>
      <c r="S131" s="818">
        <v>270.2</v>
      </c>
      <c r="T131" s="818">
        <v>148.1</v>
      </c>
      <c r="U131" s="818">
        <v>93.4</v>
      </c>
      <c r="V131" s="818">
        <v>58.8</v>
      </c>
      <c r="X131" s="535"/>
      <c r="Y131" s="488" t="s">
        <v>1746</v>
      </c>
      <c r="Z131" s="470"/>
      <c r="AA131" s="563"/>
      <c r="AB131" s="851">
        <v>163.6</v>
      </c>
      <c r="AC131" s="851">
        <v>29.9</v>
      </c>
      <c r="AD131" s="851">
        <v>41.3</v>
      </c>
      <c r="AE131" s="818">
        <v>44</v>
      </c>
      <c r="AF131" s="819">
        <v>28.7</v>
      </c>
      <c r="AG131" s="819">
        <v>19.8</v>
      </c>
      <c r="AI131" s="550"/>
      <c r="AJ131" s="564" t="s">
        <v>1757</v>
      </c>
      <c r="AK131" s="563"/>
      <c r="AL131" s="573"/>
      <c r="AM131" s="819">
        <v>0</v>
      </c>
      <c r="AN131" s="818" t="s">
        <v>19</v>
      </c>
      <c r="AO131" s="818" t="s">
        <v>19</v>
      </c>
      <c r="AP131" s="818" t="s">
        <v>19</v>
      </c>
      <c r="AQ131" s="818">
        <v>0</v>
      </c>
      <c r="AR131" s="818" t="s">
        <v>19</v>
      </c>
    </row>
    <row r="132" spans="13:44" ht="10.5" customHeight="1">
      <c r="M132" s="518"/>
      <c r="N132" s="550" t="s">
        <v>1756</v>
      </c>
      <c r="P132" s="542"/>
      <c r="Q132" s="819">
        <v>367.1</v>
      </c>
      <c r="R132" s="818">
        <v>127</v>
      </c>
      <c r="S132" s="818">
        <v>113</v>
      </c>
      <c r="T132" s="818">
        <v>62.4</v>
      </c>
      <c r="U132" s="818">
        <v>39.700000000000003</v>
      </c>
      <c r="V132" s="818">
        <v>24.9</v>
      </c>
      <c r="X132" s="535"/>
      <c r="Y132" s="488" t="s">
        <v>1744</v>
      </c>
      <c r="Z132" s="470"/>
      <c r="AA132" s="563"/>
      <c r="AB132" s="851">
        <v>21.4</v>
      </c>
      <c r="AC132" s="851">
        <v>4</v>
      </c>
      <c r="AD132" s="851">
        <v>5.3</v>
      </c>
      <c r="AE132" s="818">
        <v>5.6</v>
      </c>
      <c r="AF132" s="819">
        <v>3.8</v>
      </c>
      <c r="AG132" s="819">
        <v>2.7</v>
      </c>
      <c r="AI132" s="550"/>
      <c r="AJ132" s="550" t="s">
        <v>1754</v>
      </c>
      <c r="AL132" s="573"/>
      <c r="AM132" s="819">
        <v>923.4</v>
      </c>
      <c r="AN132" s="818">
        <v>31.3</v>
      </c>
      <c r="AO132" s="818">
        <v>80.599999999999994</v>
      </c>
      <c r="AP132" s="818">
        <v>261.7</v>
      </c>
      <c r="AQ132" s="818">
        <v>306</v>
      </c>
      <c r="AR132" s="818">
        <v>243.8</v>
      </c>
    </row>
    <row r="133" spans="13:44" ht="10.5" customHeight="1">
      <c r="M133" s="518"/>
      <c r="N133" s="550" t="s">
        <v>1753</v>
      </c>
      <c r="P133" s="542"/>
      <c r="Q133" s="819">
        <v>26.9</v>
      </c>
      <c r="R133" s="818">
        <v>6.6</v>
      </c>
      <c r="S133" s="818">
        <v>7.3</v>
      </c>
      <c r="T133" s="818">
        <v>5.4</v>
      </c>
      <c r="U133" s="818">
        <v>4.4000000000000004</v>
      </c>
      <c r="V133" s="818">
        <v>3.3</v>
      </c>
      <c r="X133" s="535"/>
      <c r="Y133" s="488" t="s">
        <v>1742</v>
      </c>
      <c r="Z133" s="470"/>
      <c r="AA133" s="563"/>
      <c r="AB133" s="851">
        <v>1.4</v>
      </c>
      <c r="AC133" s="851">
        <v>0.3</v>
      </c>
      <c r="AD133" s="851">
        <v>0.4</v>
      </c>
      <c r="AE133" s="818">
        <v>0.4</v>
      </c>
      <c r="AF133" s="819">
        <v>0.3</v>
      </c>
      <c r="AG133" s="819">
        <v>0.2</v>
      </c>
      <c r="AI133" s="550"/>
      <c r="AJ133" s="550" t="s">
        <v>1752</v>
      </c>
      <c r="AK133" s="525"/>
      <c r="AL133" s="542"/>
      <c r="AM133" s="815">
        <v>489</v>
      </c>
      <c r="AN133" s="818">
        <v>17.5</v>
      </c>
      <c r="AO133" s="818">
        <v>46.3</v>
      </c>
      <c r="AP133" s="818">
        <v>135.6</v>
      </c>
      <c r="AQ133" s="818">
        <v>165.1</v>
      </c>
      <c r="AR133" s="815">
        <v>124.4</v>
      </c>
    </row>
    <row r="134" spans="13:44" ht="10.5" customHeight="1">
      <c r="M134" s="518"/>
      <c r="N134" s="550" t="s">
        <v>1751</v>
      </c>
      <c r="P134" s="542"/>
      <c r="Q134" s="819">
        <v>6</v>
      </c>
      <c r="R134" s="818">
        <v>1.5</v>
      </c>
      <c r="S134" s="818">
        <v>1.7</v>
      </c>
      <c r="T134" s="818">
        <v>1.2</v>
      </c>
      <c r="U134" s="818">
        <v>0.9</v>
      </c>
      <c r="V134" s="818">
        <v>0.7</v>
      </c>
      <c r="X134" s="535"/>
      <c r="Y134" s="555" t="s">
        <v>1741</v>
      </c>
      <c r="Z134" s="567"/>
      <c r="AA134" s="568"/>
      <c r="AB134" s="851">
        <v>1.8</v>
      </c>
      <c r="AC134" s="851">
        <v>0.3</v>
      </c>
      <c r="AD134" s="851">
        <v>0.5</v>
      </c>
      <c r="AE134" s="818">
        <v>0.5</v>
      </c>
      <c r="AF134" s="819">
        <v>0.3</v>
      </c>
      <c r="AG134" s="819">
        <v>0.2</v>
      </c>
      <c r="AI134" s="550"/>
      <c r="AJ134" s="550" t="s">
        <v>1750</v>
      </c>
      <c r="AK134" s="525"/>
      <c r="AL134" s="542"/>
      <c r="AM134" s="815">
        <v>1314.1</v>
      </c>
      <c r="AN134" s="818">
        <v>44.4</v>
      </c>
      <c r="AO134" s="818">
        <v>107.5</v>
      </c>
      <c r="AP134" s="818">
        <v>355</v>
      </c>
      <c r="AQ134" s="818">
        <v>457.8</v>
      </c>
      <c r="AR134" s="815">
        <v>349.3</v>
      </c>
    </row>
    <row r="135" spans="13:44" ht="10.5" customHeight="1">
      <c r="M135" s="518"/>
      <c r="N135" s="550" t="s">
        <v>1749</v>
      </c>
      <c r="P135" s="542"/>
      <c r="Q135" s="819">
        <v>21.9</v>
      </c>
      <c r="R135" s="818">
        <v>3.8</v>
      </c>
      <c r="S135" s="818">
        <v>5.0999999999999996</v>
      </c>
      <c r="T135" s="818">
        <v>4.9000000000000004</v>
      </c>
      <c r="U135" s="818">
        <v>4.7</v>
      </c>
      <c r="V135" s="818">
        <v>3.5</v>
      </c>
      <c r="X135" s="483" t="s">
        <v>1801</v>
      </c>
      <c r="Y135" s="480"/>
      <c r="Z135" s="481"/>
      <c r="AA135" s="577"/>
      <c r="AB135" s="852">
        <v>198</v>
      </c>
      <c r="AC135" s="852">
        <v>37</v>
      </c>
      <c r="AD135" s="852">
        <v>48.3</v>
      </c>
      <c r="AE135" s="824">
        <v>41.9</v>
      </c>
      <c r="AF135" s="837">
        <v>41.7</v>
      </c>
      <c r="AG135" s="837">
        <v>29.1</v>
      </c>
      <c r="AI135" s="580"/>
      <c r="AJ135" s="488" t="s">
        <v>1748</v>
      </c>
      <c r="AK135" s="538"/>
      <c r="AL135" s="556"/>
      <c r="AM135" s="815">
        <v>703.6</v>
      </c>
      <c r="AN135" s="818">
        <v>20.2</v>
      </c>
      <c r="AO135" s="818">
        <v>53.4</v>
      </c>
      <c r="AP135" s="818">
        <v>180</v>
      </c>
      <c r="AQ135" s="818">
        <v>241.9</v>
      </c>
      <c r="AR135" s="815">
        <v>208.1</v>
      </c>
    </row>
    <row r="136" spans="13:44" ht="10.5" customHeight="1">
      <c r="M136" s="518"/>
      <c r="N136" s="550" t="s">
        <v>1747</v>
      </c>
      <c r="P136" s="542"/>
      <c r="Q136" s="819">
        <v>0.6</v>
      </c>
      <c r="R136" s="818">
        <v>0.2</v>
      </c>
      <c r="S136" s="818">
        <v>0.2</v>
      </c>
      <c r="T136" s="818">
        <v>0.1</v>
      </c>
      <c r="U136" s="818">
        <v>0.1</v>
      </c>
      <c r="V136" s="818">
        <v>0</v>
      </c>
      <c r="X136" s="518"/>
      <c r="Y136" s="513" t="s">
        <v>1801</v>
      </c>
      <c r="Z136" s="541"/>
      <c r="AA136" s="644"/>
      <c r="AB136" s="833">
        <v>197.7</v>
      </c>
      <c r="AC136" s="851">
        <v>36.9</v>
      </c>
      <c r="AD136" s="851">
        <v>48.2</v>
      </c>
      <c r="AE136" s="818">
        <v>41.9</v>
      </c>
      <c r="AF136" s="819">
        <v>41.6</v>
      </c>
      <c r="AG136" s="819">
        <v>29.1</v>
      </c>
      <c r="AI136" s="535"/>
      <c r="AJ136" s="488" t="s">
        <v>1746</v>
      </c>
      <c r="AK136" s="470"/>
      <c r="AL136" s="556"/>
      <c r="AM136" s="814">
        <v>467.2</v>
      </c>
      <c r="AN136" s="815">
        <v>9.9</v>
      </c>
      <c r="AO136" s="815">
        <v>28</v>
      </c>
      <c r="AP136" s="815">
        <v>107.2</v>
      </c>
      <c r="AQ136" s="815">
        <v>167.4</v>
      </c>
      <c r="AR136" s="814">
        <v>154.6</v>
      </c>
    </row>
    <row r="137" spans="13:44" ht="10.5" customHeight="1">
      <c r="M137" s="518"/>
      <c r="N137" s="550" t="s">
        <v>1745</v>
      </c>
      <c r="P137" s="542"/>
      <c r="Q137" s="819">
        <v>0.1</v>
      </c>
      <c r="R137" s="818">
        <v>0</v>
      </c>
      <c r="S137" s="818">
        <v>0</v>
      </c>
      <c r="T137" s="818">
        <v>0</v>
      </c>
      <c r="U137" s="818">
        <v>0</v>
      </c>
      <c r="V137" s="818">
        <v>0</v>
      </c>
      <c r="X137" s="518"/>
      <c r="Y137" s="545" t="s">
        <v>1798</v>
      </c>
      <c r="Z137" s="558"/>
      <c r="AA137" s="645"/>
      <c r="AB137" s="833">
        <v>0.3</v>
      </c>
      <c r="AC137" s="851">
        <v>0.1</v>
      </c>
      <c r="AD137" s="851">
        <v>0.1</v>
      </c>
      <c r="AE137" s="818">
        <v>0</v>
      </c>
      <c r="AF137" s="819">
        <v>0.1</v>
      </c>
      <c r="AG137" s="819">
        <v>0</v>
      </c>
      <c r="AI137" s="535"/>
      <c r="AJ137" s="488" t="s">
        <v>1744</v>
      </c>
      <c r="AK137" s="470"/>
      <c r="AL137" s="556"/>
      <c r="AM137" s="814">
        <v>46.6</v>
      </c>
      <c r="AN137" s="815">
        <v>1.1000000000000001</v>
      </c>
      <c r="AO137" s="815">
        <v>2.8</v>
      </c>
      <c r="AP137" s="815">
        <v>10.8</v>
      </c>
      <c r="AQ137" s="815">
        <v>16.5</v>
      </c>
      <c r="AR137" s="814">
        <v>15.5</v>
      </c>
    </row>
    <row r="138" spans="13:44" ht="10.5" customHeight="1">
      <c r="M138" s="569"/>
      <c r="N138" s="667" t="s">
        <v>1743</v>
      </c>
      <c r="O138" s="547"/>
      <c r="P138" s="668"/>
      <c r="Q138" s="817">
        <v>0.3</v>
      </c>
      <c r="R138" s="816">
        <v>0</v>
      </c>
      <c r="S138" s="816">
        <v>0.1</v>
      </c>
      <c r="T138" s="816">
        <v>0.1</v>
      </c>
      <c r="U138" s="816">
        <v>0.1</v>
      </c>
      <c r="V138" s="816">
        <v>0.1</v>
      </c>
      <c r="X138" s="518"/>
      <c r="Y138" s="648" t="s">
        <v>1795</v>
      </c>
      <c r="Z138" s="649"/>
      <c r="AA138" s="649"/>
      <c r="AB138" s="851">
        <v>42.4</v>
      </c>
      <c r="AC138" s="851">
        <v>6.9</v>
      </c>
      <c r="AD138" s="851">
        <v>8.8000000000000007</v>
      </c>
      <c r="AE138" s="818">
        <v>9.5</v>
      </c>
      <c r="AF138" s="819">
        <v>9.6999999999999993</v>
      </c>
      <c r="AG138" s="819">
        <v>7.5</v>
      </c>
      <c r="AI138" s="535"/>
      <c r="AJ138" s="488" t="s">
        <v>1742</v>
      </c>
      <c r="AK138" s="470"/>
      <c r="AL138" s="556"/>
      <c r="AM138" s="815">
        <v>2.1</v>
      </c>
      <c r="AN138" s="815">
        <v>0.1</v>
      </c>
      <c r="AO138" s="815">
        <v>0.1</v>
      </c>
      <c r="AP138" s="815">
        <v>0.5</v>
      </c>
      <c r="AQ138" s="815">
        <v>0.7</v>
      </c>
      <c r="AR138" s="814">
        <v>0.7</v>
      </c>
    </row>
    <row r="139" spans="13:44" ht="12" customHeight="1">
      <c r="X139" s="518"/>
      <c r="Y139" s="550" t="s">
        <v>1793</v>
      </c>
      <c r="AB139" s="851">
        <v>98.5</v>
      </c>
      <c r="AC139" s="851">
        <v>17.2</v>
      </c>
      <c r="AD139" s="851">
        <v>21.6</v>
      </c>
      <c r="AE139" s="818">
        <v>20.7</v>
      </c>
      <c r="AF139" s="819">
        <v>22.3</v>
      </c>
      <c r="AG139" s="819">
        <v>16.7</v>
      </c>
      <c r="AI139" s="660"/>
      <c r="AJ139" s="555" t="s">
        <v>1741</v>
      </c>
      <c r="AK139" s="567"/>
      <c r="AL139" s="596"/>
      <c r="AM139" s="812">
        <v>3.3</v>
      </c>
      <c r="AN139" s="813">
        <v>0.1</v>
      </c>
      <c r="AO139" s="813">
        <v>0.2</v>
      </c>
      <c r="AP139" s="813">
        <v>0.8</v>
      </c>
      <c r="AQ139" s="813">
        <v>1.1000000000000001</v>
      </c>
      <c r="AR139" s="812">
        <v>1.2</v>
      </c>
    </row>
    <row r="140" spans="13:44" ht="12" customHeight="1">
      <c r="X140" s="518"/>
      <c r="Y140" s="550" t="s">
        <v>1791</v>
      </c>
      <c r="Z140" s="542"/>
      <c r="AB140" s="851">
        <v>4.2</v>
      </c>
      <c r="AC140" s="851">
        <v>0.7</v>
      </c>
      <c r="AD140" s="851">
        <v>1</v>
      </c>
      <c r="AE140" s="818">
        <v>0.9</v>
      </c>
      <c r="AF140" s="819">
        <v>0.9</v>
      </c>
      <c r="AG140" s="819">
        <v>0.7</v>
      </c>
    </row>
    <row r="141" spans="13:44" ht="12" customHeight="1">
      <c r="X141" s="550"/>
      <c r="Y141" s="564" t="s">
        <v>1775</v>
      </c>
      <c r="Z141" s="563"/>
      <c r="AA141" s="525"/>
      <c r="AB141" s="851">
        <v>0.3</v>
      </c>
      <c r="AC141" s="851" t="s">
        <v>19</v>
      </c>
      <c r="AD141" s="851">
        <v>0.1</v>
      </c>
      <c r="AE141" s="818">
        <v>0</v>
      </c>
      <c r="AF141" s="819">
        <v>0.1</v>
      </c>
      <c r="AG141" s="819">
        <v>0.1</v>
      </c>
    </row>
    <row r="142" spans="13:44" ht="12" customHeight="1">
      <c r="X142" s="550"/>
      <c r="Y142" s="564" t="s">
        <v>1773</v>
      </c>
      <c r="Z142" s="563"/>
      <c r="AA142" s="525"/>
      <c r="AB142" s="851">
        <v>0</v>
      </c>
      <c r="AC142" s="851" t="s">
        <v>19</v>
      </c>
      <c r="AD142" s="851">
        <v>0</v>
      </c>
      <c r="AE142" s="818">
        <v>0</v>
      </c>
      <c r="AF142" s="819">
        <v>0</v>
      </c>
      <c r="AG142" s="819">
        <v>0</v>
      </c>
    </row>
    <row r="143" spans="13:44" ht="12" customHeight="1">
      <c r="X143" s="550"/>
      <c r="Y143" s="564" t="s">
        <v>1770</v>
      </c>
      <c r="Z143" s="563"/>
      <c r="AA143" s="525"/>
      <c r="AB143" s="851">
        <v>0</v>
      </c>
      <c r="AC143" s="851" t="s">
        <v>19</v>
      </c>
      <c r="AD143" s="851">
        <v>0</v>
      </c>
      <c r="AE143" s="818">
        <v>0</v>
      </c>
      <c r="AF143" s="819">
        <v>0</v>
      </c>
      <c r="AG143" s="819">
        <v>0</v>
      </c>
    </row>
    <row r="144" spans="13:44" ht="12" customHeight="1">
      <c r="X144" s="550"/>
      <c r="Y144" s="564" t="s">
        <v>1762</v>
      </c>
      <c r="Z144" s="563"/>
      <c r="AA144" s="525"/>
      <c r="AB144" s="851">
        <v>6.7</v>
      </c>
      <c r="AC144" s="851">
        <v>0.5</v>
      </c>
      <c r="AD144" s="851">
        <v>1.1000000000000001</v>
      </c>
      <c r="AE144" s="818">
        <v>1.6</v>
      </c>
      <c r="AF144" s="819">
        <v>1.6</v>
      </c>
      <c r="AG144" s="819">
        <v>1.9</v>
      </c>
    </row>
    <row r="145" spans="24:33" ht="12" customHeight="1">
      <c r="X145" s="550"/>
      <c r="Y145" s="564" t="s">
        <v>1759</v>
      </c>
      <c r="Z145" s="563"/>
      <c r="AA145" s="525"/>
      <c r="AB145" s="851">
        <v>0.8</v>
      </c>
      <c r="AC145" s="851">
        <v>0.2</v>
      </c>
      <c r="AD145" s="851">
        <v>0.1</v>
      </c>
      <c r="AE145" s="818">
        <v>0.2</v>
      </c>
      <c r="AF145" s="819">
        <v>0.2</v>
      </c>
      <c r="AG145" s="819">
        <v>0.2</v>
      </c>
    </row>
    <row r="146" spans="24:33" ht="12" customHeight="1">
      <c r="X146" s="550"/>
      <c r="Y146" s="564" t="s">
        <v>1754</v>
      </c>
      <c r="Z146" s="563"/>
      <c r="AA146" s="525"/>
      <c r="AB146" s="851">
        <v>38.1</v>
      </c>
      <c r="AC146" s="851">
        <v>7.7</v>
      </c>
      <c r="AD146" s="851">
        <v>10.5</v>
      </c>
      <c r="AE146" s="818">
        <v>7.3</v>
      </c>
      <c r="AF146" s="819">
        <v>7.4</v>
      </c>
      <c r="AG146" s="819">
        <v>5.3</v>
      </c>
    </row>
    <row r="147" spans="24:33" ht="12" customHeight="1">
      <c r="X147" s="550"/>
      <c r="Y147" s="564" t="s">
        <v>1752</v>
      </c>
      <c r="Z147" s="563"/>
      <c r="AA147" s="525"/>
      <c r="AB147" s="851">
        <v>27.5</v>
      </c>
      <c r="AC147" s="851">
        <v>5.3</v>
      </c>
      <c r="AD147" s="851">
        <v>6.6</v>
      </c>
      <c r="AE147" s="818">
        <v>6.3</v>
      </c>
      <c r="AF147" s="819">
        <v>5.5</v>
      </c>
      <c r="AG147" s="819">
        <v>3.8</v>
      </c>
    </row>
    <row r="148" spans="24:33" ht="12" customHeight="1">
      <c r="X148" s="550"/>
      <c r="Y148" s="564" t="s">
        <v>1750</v>
      </c>
      <c r="Z148" s="563"/>
      <c r="AA148" s="525"/>
      <c r="AB148" s="851">
        <v>52.5</v>
      </c>
      <c r="AC148" s="851">
        <v>8.5</v>
      </c>
      <c r="AD148" s="851">
        <v>12.8</v>
      </c>
      <c r="AE148" s="818">
        <v>12.2</v>
      </c>
      <c r="AF148" s="819">
        <v>11.1</v>
      </c>
      <c r="AG148" s="819">
        <v>8</v>
      </c>
    </row>
    <row r="149" spans="24:33" ht="12" customHeight="1">
      <c r="X149" s="550"/>
      <c r="Y149" s="564" t="s">
        <v>1748</v>
      </c>
      <c r="Z149" s="563"/>
      <c r="AA149" s="525"/>
      <c r="AB149" s="851">
        <v>23.6</v>
      </c>
      <c r="AC149" s="851">
        <v>4.8</v>
      </c>
      <c r="AD149" s="851">
        <v>5.0999999999999996</v>
      </c>
      <c r="AE149" s="818">
        <v>4.2</v>
      </c>
      <c r="AF149" s="819">
        <v>5.9</v>
      </c>
      <c r="AG149" s="819">
        <v>3.6</v>
      </c>
    </row>
    <row r="150" spans="24:33" ht="12" customHeight="1">
      <c r="X150" s="550"/>
      <c r="Y150" s="488" t="s">
        <v>1771</v>
      </c>
      <c r="Z150" s="563"/>
      <c r="AA150" s="525"/>
      <c r="AB150" s="851">
        <v>5.7</v>
      </c>
      <c r="AC150" s="851">
        <v>1.1000000000000001</v>
      </c>
      <c r="AD150" s="851">
        <v>1.4</v>
      </c>
      <c r="AE150" s="818">
        <v>1.2</v>
      </c>
      <c r="AF150" s="819">
        <v>1.2</v>
      </c>
      <c r="AG150" s="819">
        <v>0.8</v>
      </c>
    </row>
    <row r="151" spans="24:33" ht="12" customHeight="1">
      <c r="X151" s="535"/>
      <c r="Y151" s="488" t="s">
        <v>1744</v>
      </c>
      <c r="Z151" s="470"/>
      <c r="AA151" s="563"/>
      <c r="AB151" s="851">
        <v>0.9</v>
      </c>
      <c r="AC151" s="851">
        <v>0.1</v>
      </c>
      <c r="AD151" s="851">
        <v>0.2</v>
      </c>
      <c r="AE151" s="818">
        <v>0.2</v>
      </c>
      <c r="AF151" s="819">
        <v>0.2</v>
      </c>
      <c r="AG151" s="819">
        <v>0.2</v>
      </c>
    </row>
    <row r="152" spans="24:33" ht="12" customHeight="1">
      <c r="X152" s="535"/>
      <c r="Y152" s="488" t="s">
        <v>1742</v>
      </c>
      <c r="Z152" s="470"/>
      <c r="AA152" s="563"/>
      <c r="AB152" s="851">
        <v>0</v>
      </c>
      <c r="AC152" s="851">
        <v>0</v>
      </c>
      <c r="AD152" s="851">
        <v>0</v>
      </c>
      <c r="AE152" s="818">
        <v>0</v>
      </c>
      <c r="AF152" s="819">
        <v>0</v>
      </c>
      <c r="AG152" s="819">
        <v>0</v>
      </c>
    </row>
    <row r="153" spans="24:33" ht="12" customHeight="1">
      <c r="X153" s="660"/>
      <c r="Y153" s="555" t="s">
        <v>1741</v>
      </c>
      <c r="Z153" s="567"/>
      <c r="AA153" s="568"/>
      <c r="AB153" s="850">
        <v>0.1</v>
      </c>
      <c r="AC153" s="850">
        <v>0</v>
      </c>
      <c r="AD153" s="850">
        <v>0</v>
      </c>
      <c r="AE153" s="816">
        <v>0</v>
      </c>
      <c r="AF153" s="817">
        <v>0</v>
      </c>
      <c r="AG153" s="817">
        <v>0</v>
      </c>
    </row>
    <row r="154" spans="24:33" ht="12" customHeight="1">
      <c r="X154" s="662" t="s">
        <v>1474</v>
      </c>
      <c r="Y154" s="563" t="s">
        <v>1475</v>
      </c>
      <c r="Z154" s="563"/>
    </row>
    <row r="155" spans="24:33" ht="12" customHeight="1">
      <c r="X155" s="552"/>
      <c r="Y155" s="563" t="s">
        <v>1476</v>
      </c>
      <c r="Z155" s="563"/>
    </row>
    <row r="156" spans="24:33" ht="12" customHeight="1">
      <c r="X156" s="552"/>
      <c r="Y156" s="563" t="s">
        <v>2088</v>
      </c>
      <c r="Z156" s="563"/>
    </row>
    <row r="157" spans="24:33" ht="12" customHeight="1">
      <c r="Y157" s="491" t="s">
        <v>1478</v>
      </c>
    </row>
    <row r="158" spans="24:33" ht="12" customHeight="1">
      <c r="Y158" s="563" t="s">
        <v>1480</v>
      </c>
      <c r="Z158" s="563"/>
    </row>
    <row r="159" spans="24:33" ht="12" customHeight="1">
      <c r="Y159" s="563" t="s">
        <v>1481</v>
      </c>
      <c r="Z159" s="563"/>
    </row>
    <row r="160" spans="24:33" ht="12" customHeight="1">
      <c r="X160" s="552"/>
      <c r="Y160" s="563" t="s">
        <v>1482</v>
      </c>
    </row>
  </sheetData>
  <mergeCells count="8">
    <mergeCell ref="N89:N96"/>
    <mergeCell ref="N33:N38"/>
    <mergeCell ref="N39:N44"/>
    <mergeCell ref="AT1:BC1"/>
    <mergeCell ref="X1:AG1"/>
    <mergeCell ref="AU6:AU11"/>
    <mergeCell ref="AU12:AU17"/>
    <mergeCell ref="N83:N86"/>
  </mergeCells>
  <phoneticPr fontId="40"/>
  <pageMargins left="0.34" right="0.39370078740157483" top="0.24" bottom="0.19685039370078741" header="0.54" footer="0.23"/>
  <pageSetup paperSize="9" scale="49" fitToWidth="0" orientation="portrait" r:id="rId1"/>
  <headerFooter alignWithMargins="0"/>
  <colBreaks count="4" manualBreakCount="4">
    <brk id="11" max="1048575" man="1"/>
    <brk id="23" max="1048575" man="1"/>
    <brk id="33" max="1048575" man="1"/>
    <brk id="4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tabColor theme="9" tint="0.79998168889431442"/>
    <pageSetUpPr fitToPage="1"/>
  </sheetPr>
  <dimension ref="A1:BC139"/>
  <sheetViews>
    <sheetView topLeftCell="AI49"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803" t="s">
        <v>1143</v>
      </c>
      <c r="L1" s="459" t="s">
        <v>2087</v>
      </c>
      <c r="U1" s="460"/>
      <c r="V1" s="461"/>
      <c r="W1" s="461"/>
      <c r="X1" s="1849" t="s">
        <v>1145</v>
      </c>
      <c r="Y1" s="1849"/>
      <c r="Z1" s="1849"/>
      <c r="AA1" s="1849"/>
      <c r="AB1" s="1849"/>
      <c r="AC1" s="1849"/>
      <c r="AD1" s="1849"/>
      <c r="AE1" s="1849"/>
      <c r="AF1" s="1849"/>
      <c r="AG1" s="1849"/>
      <c r="AH1" s="802" t="s">
        <v>1146</v>
      </c>
      <c r="AI1" s="802"/>
      <c r="AJ1" s="802"/>
      <c r="AK1" s="802"/>
      <c r="AL1" s="802"/>
      <c r="AM1" s="802"/>
      <c r="AN1" s="802"/>
      <c r="AO1" s="802"/>
      <c r="AP1" s="802"/>
      <c r="AT1" s="1848" t="s">
        <v>1147</v>
      </c>
      <c r="AU1" s="1848"/>
      <c r="AV1" s="1848"/>
      <c r="AW1" s="1848"/>
      <c r="AX1" s="1848"/>
      <c r="AY1" s="1848"/>
      <c r="AZ1" s="1848"/>
      <c r="BA1" s="1848"/>
      <c r="BB1" s="1848"/>
      <c r="BC1" s="1848"/>
    </row>
    <row r="2" spans="1:55" s="456" customFormat="1" ht="9" customHeight="1">
      <c r="A2" s="454"/>
      <c r="B2" s="463"/>
      <c r="G2" s="464"/>
      <c r="K2" s="454"/>
      <c r="M2" s="463"/>
      <c r="R2" s="464"/>
      <c r="V2" s="466" t="s">
        <v>2086</v>
      </c>
      <c r="W2" s="466"/>
      <c r="X2" s="803"/>
      <c r="Y2" s="803"/>
      <c r="Z2" s="803"/>
      <c r="AA2" s="803"/>
      <c r="AB2" s="803"/>
      <c r="AC2" s="803"/>
      <c r="AD2" s="803"/>
      <c r="AE2" s="803"/>
      <c r="AF2" s="803"/>
      <c r="AG2" s="803"/>
      <c r="AH2" s="467"/>
      <c r="AM2" s="468"/>
      <c r="AR2" s="466" t="s">
        <v>2086</v>
      </c>
      <c r="AT2" s="469"/>
      <c r="AU2" s="469"/>
      <c r="AV2" s="469"/>
      <c r="AW2" s="469"/>
      <c r="BC2" s="466" t="s">
        <v>2086</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2084</v>
      </c>
      <c r="H4" s="478" t="s">
        <v>9</v>
      </c>
      <c r="I4" s="478" t="s">
        <v>10</v>
      </c>
      <c r="J4" s="478" t="s">
        <v>11</v>
      </c>
      <c r="K4" s="477" t="s">
        <v>2085</v>
      </c>
      <c r="M4" s="474"/>
      <c r="N4" s="475"/>
      <c r="O4" s="476"/>
      <c r="P4" s="476"/>
      <c r="Q4" s="477" t="s">
        <v>427</v>
      </c>
      <c r="R4" s="478" t="s">
        <v>2084</v>
      </c>
      <c r="S4" s="478" t="s">
        <v>9</v>
      </c>
      <c r="T4" s="478" t="s">
        <v>10</v>
      </c>
      <c r="U4" s="478" t="s">
        <v>11</v>
      </c>
      <c r="V4" s="477" t="s">
        <v>12</v>
      </c>
      <c r="W4" s="466"/>
      <c r="X4" s="474"/>
      <c r="Y4" s="476"/>
      <c r="Z4" s="476"/>
      <c r="AA4" s="476"/>
      <c r="AB4" s="477" t="s">
        <v>427</v>
      </c>
      <c r="AC4" s="478" t="s">
        <v>2084</v>
      </c>
      <c r="AD4" s="478" t="s">
        <v>9</v>
      </c>
      <c r="AE4" s="478" t="s">
        <v>10</v>
      </c>
      <c r="AF4" s="478" t="s">
        <v>11</v>
      </c>
      <c r="AG4" s="477" t="s">
        <v>12</v>
      </c>
      <c r="AH4" s="472"/>
      <c r="AI4" s="474"/>
      <c r="AJ4" s="475"/>
      <c r="AK4" s="476"/>
      <c r="AL4" s="476"/>
      <c r="AM4" s="477" t="s">
        <v>427</v>
      </c>
      <c r="AN4" s="478" t="s">
        <v>2084</v>
      </c>
      <c r="AO4" s="478" t="s">
        <v>9</v>
      </c>
      <c r="AP4" s="478" t="s">
        <v>10</v>
      </c>
      <c r="AQ4" s="478" t="s">
        <v>11</v>
      </c>
      <c r="AR4" s="478" t="s">
        <v>12</v>
      </c>
      <c r="AT4" s="474"/>
      <c r="AU4" s="476"/>
      <c r="AV4" s="476"/>
      <c r="AW4" s="476"/>
      <c r="AX4" s="477" t="s">
        <v>427</v>
      </c>
      <c r="AY4" s="478" t="s">
        <v>2084</v>
      </c>
      <c r="AZ4" s="478" t="s">
        <v>9</v>
      </c>
      <c r="BA4" s="478" t="s">
        <v>10</v>
      </c>
      <c r="BB4" s="478" t="s">
        <v>11</v>
      </c>
      <c r="BC4" s="477" t="s">
        <v>12</v>
      </c>
    </row>
    <row r="5" spans="1:55" s="470" customFormat="1" ht="11.1" customHeight="1">
      <c r="B5" s="479" t="s">
        <v>241</v>
      </c>
      <c r="C5" s="480"/>
      <c r="D5" s="480"/>
      <c r="E5" s="481"/>
      <c r="F5" s="824">
        <v>21564.400000000001</v>
      </c>
      <c r="G5" s="824">
        <v>3811.9</v>
      </c>
      <c r="H5" s="824">
        <v>4800.5</v>
      </c>
      <c r="I5" s="824">
        <v>4293</v>
      </c>
      <c r="J5" s="824">
        <v>4354.5</v>
      </c>
      <c r="K5" s="824">
        <v>4304.5</v>
      </c>
      <c r="M5" s="483" t="s">
        <v>2083</v>
      </c>
      <c r="N5" s="484"/>
      <c r="O5" s="484"/>
      <c r="P5" s="485"/>
      <c r="Q5" s="824">
        <v>3583.3</v>
      </c>
      <c r="R5" s="824">
        <v>380.4</v>
      </c>
      <c r="S5" s="824">
        <v>692</v>
      </c>
      <c r="T5" s="824">
        <v>1098</v>
      </c>
      <c r="U5" s="824">
        <v>884</v>
      </c>
      <c r="V5" s="824">
        <v>529</v>
      </c>
      <c r="W5" s="487"/>
      <c r="X5" s="488" t="s">
        <v>2082</v>
      </c>
      <c r="Y5" s="489"/>
      <c r="Z5" s="490"/>
      <c r="AA5" s="491"/>
      <c r="AB5" s="824">
        <v>12.5</v>
      </c>
      <c r="AC5" s="816">
        <v>3.1</v>
      </c>
      <c r="AD5" s="816">
        <v>3.1</v>
      </c>
      <c r="AE5" s="827">
        <v>2.4</v>
      </c>
      <c r="AF5" s="827">
        <v>2.2999999999999998</v>
      </c>
      <c r="AG5" s="827">
        <v>1.6</v>
      </c>
      <c r="AH5" s="472"/>
      <c r="AI5" s="493" t="s">
        <v>2078</v>
      </c>
      <c r="AJ5" s="494"/>
      <c r="AK5" s="495"/>
      <c r="AL5" s="496"/>
      <c r="AM5" s="827">
        <v>1405.5</v>
      </c>
      <c r="AN5" s="827">
        <v>39.6</v>
      </c>
      <c r="AO5" s="827">
        <v>118.5</v>
      </c>
      <c r="AP5" s="827">
        <v>343.6</v>
      </c>
      <c r="AQ5" s="827">
        <v>482.5</v>
      </c>
      <c r="AR5" s="827">
        <v>421.3</v>
      </c>
      <c r="AT5" s="498" t="s">
        <v>2081</v>
      </c>
      <c r="AU5" s="499"/>
      <c r="AV5" s="499"/>
      <c r="AW5" s="499"/>
      <c r="AX5" s="816">
        <v>9987</v>
      </c>
      <c r="AY5" s="816">
        <v>1064.8</v>
      </c>
      <c r="AZ5" s="816">
        <v>1820.1</v>
      </c>
      <c r="BA5" s="816">
        <v>2420.4</v>
      </c>
      <c r="BB5" s="816">
        <v>2724</v>
      </c>
      <c r="BC5" s="816">
        <v>1957.8</v>
      </c>
    </row>
    <row r="6" spans="1:55" s="470" customFormat="1" ht="11.1" customHeight="1">
      <c r="B6" s="500"/>
      <c r="C6" s="501" t="s">
        <v>1157</v>
      </c>
      <c r="D6" s="502"/>
      <c r="E6" s="503"/>
      <c r="F6" s="822">
        <v>11969.5</v>
      </c>
      <c r="G6" s="822">
        <v>1027.5999999999999</v>
      </c>
      <c r="H6" s="822">
        <v>1737.9</v>
      </c>
      <c r="I6" s="822">
        <v>2443.1</v>
      </c>
      <c r="J6" s="822">
        <v>3206.4</v>
      </c>
      <c r="K6" s="822">
        <v>3554.6</v>
      </c>
      <c r="M6" s="500"/>
      <c r="N6" s="505" t="s">
        <v>2080</v>
      </c>
      <c r="O6" s="506"/>
      <c r="P6" s="507"/>
      <c r="Q6" s="822">
        <v>722.7</v>
      </c>
      <c r="R6" s="822">
        <v>78.8</v>
      </c>
      <c r="S6" s="822">
        <v>136.9</v>
      </c>
      <c r="T6" s="822">
        <v>219.1</v>
      </c>
      <c r="U6" s="822">
        <v>182.2</v>
      </c>
      <c r="V6" s="822">
        <v>105.6</v>
      </c>
      <c r="W6" s="487"/>
      <c r="X6" s="500"/>
      <c r="Y6" s="501" t="s">
        <v>2079</v>
      </c>
      <c r="Z6" s="509"/>
      <c r="AA6" s="510"/>
      <c r="AB6" s="836">
        <v>1.8</v>
      </c>
      <c r="AC6" s="827">
        <v>0.4</v>
      </c>
      <c r="AD6" s="827">
        <v>0.5</v>
      </c>
      <c r="AE6" s="827">
        <v>0.4</v>
      </c>
      <c r="AF6" s="827">
        <v>0.3</v>
      </c>
      <c r="AG6" s="827">
        <v>0.2</v>
      </c>
      <c r="AH6" s="472"/>
      <c r="AI6" s="512"/>
      <c r="AJ6" s="845" t="s">
        <v>2078</v>
      </c>
      <c r="AK6" s="514"/>
      <c r="AL6" s="510"/>
      <c r="AM6" s="828">
        <v>114.8</v>
      </c>
      <c r="AN6" s="827">
        <v>2.2999999999999998</v>
      </c>
      <c r="AO6" s="827">
        <v>7.1</v>
      </c>
      <c r="AP6" s="827">
        <v>25.1</v>
      </c>
      <c r="AQ6" s="827">
        <v>40.200000000000003</v>
      </c>
      <c r="AR6" s="827">
        <v>40.1</v>
      </c>
      <c r="AT6" s="515"/>
      <c r="AU6" s="1842" t="s">
        <v>2025</v>
      </c>
      <c r="AV6" s="516" t="s">
        <v>2010</v>
      </c>
      <c r="AW6" s="510"/>
      <c r="AX6" s="830">
        <v>8174.6</v>
      </c>
      <c r="AY6" s="822">
        <v>885.1</v>
      </c>
      <c r="AZ6" s="822">
        <v>1501.4</v>
      </c>
      <c r="BA6" s="822">
        <v>2013</v>
      </c>
      <c r="BB6" s="822">
        <v>2214.3000000000002</v>
      </c>
      <c r="BC6" s="822">
        <v>1560.7</v>
      </c>
    </row>
    <row r="7" spans="1:55" s="470" customFormat="1" ht="11.1" customHeight="1">
      <c r="B7" s="518"/>
      <c r="C7" s="519" t="s">
        <v>2077</v>
      </c>
      <c r="D7" s="454"/>
      <c r="E7" s="520"/>
      <c r="F7" s="818">
        <v>3645</v>
      </c>
      <c r="G7" s="818">
        <v>682.9</v>
      </c>
      <c r="H7" s="818">
        <v>929.3</v>
      </c>
      <c r="I7" s="818">
        <v>797</v>
      </c>
      <c r="J7" s="818">
        <v>664.2</v>
      </c>
      <c r="K7" s="818">
        <v>571.70000000000005</v>
      </c>
      <c r="M7" s="518"/>
      <c r="N7" s="505" t="s">
        <v>2076</v>
      </c>
      <c r="O7" s="506"/>
      <c r="P7" s="507"/>
      <c r="Q7" s="818">
        <v>1666.3</v>
      </c>
      <c r="R7" s="818">
        <v>167.4</v>
      </c>
      <c r="S7" s="818">
        <v>318.8</v>
      </c>
      <c r="T7" s="818">
        <v>515.6</v>
      </c>
      <c r="U7" s="818">
        <v>411.5</v>
      </c>
      <c r="V7" s="818">
        <v>253</v>
      </c>
      <c r="W7" s="487"/>
      <c r="X7" s="518"/>
      <c r="Y7" s="519" t="s">
        <v>2075</v>
      </c>
      <c r="AA7" s="522"/>
      <c r="AB7" s="835">
        <v>3.6</v>
      </c>
      <c r="AC7" s="825">
        <v>0.8</v>
      </c>
      <c r="AD7" s="825">
        <v>0.9</v>
      </c>
      <c r="AE7" s="825">
        <v>0.7</v>
      </c>
      <c r="AF7" s="825">
        <v>0.7</v>
      </c>
      <c r="AG7" s="825">
        <v>0.5</v>
      </c>
      <c r="AH7" s="472"/>
      <c r="AI7" s="518"/>
      <c r="AJ7" s="844" t="s">
        <v>2074</v>
      </c>
      <c r="AK7" s="525"/>
      <c r="AL7" s="522"/>
      <c r="AM7" s="846">
        <v>1281</v>
      </c>
      <c r="AN7" s="825">
        <v>37.1</v>
      </c>
      <c r="AO7" s="825">
        <v>110.5</v>
      </c>
      <c r="AP7" s="825">
        <v>316.39999999999998</v>
      </c>
      <c r="AQ7" s="825">
        <v>439.1</v>
      </c>
      <c r="AR7" s="825">
        <v>377.9</v>
      </c>
      <c r="AT7" s="515"/>
      <c r="AU7" s="1843"/>
      <c r="AV7" s="491" t="s">
        <v>2007</v>
      </c>
      <c r="AW7" s="522"/>
      <c r="AX7" s="819">
        <v>907.6</v>
      </c>
      <c r="AY7" s="818">
        <v>84</v>
      </c>
      <c r="AZ7" s="818">
        <v>161.30000000000001</v>
      </c>
      <c r="BA7" s="818">
        <v>218.7</v>
      </c>
      <c r="BB7" s="818">
        <v>261.5</v>
      </c>
      <c r="BC7" s="818">
        <v>182</v>
      </c>
    </row>
    <row r="8" spans="1:55" s="470" customFormat="1" ht="11.1" customHeight="1">
      <c r="B8" s="518"/>
      <c r="C8" s="519" t="s">
        <v>2073</v>
      </c>
      <c r="D8" s="454"/>
      <c r="E8" s="520"/>
      <c r="F8" s="818">
        <v>5303.8</v>
      </c>
      <c r="G8" s="818">
        <v>1936.3</v>
      </c>
      <c r="H8" s="818">
        <v>1876.7</v>
      </c>
      <c r="I8" s="818">
        <v>936.6</v>
      </c>
      <c r="J8" s="818">
        <v>411.8</v>
      </c>
      <c r="K8" s="818">
        <v>142.4</v>
      </c>
      <c r="M8" s="518"/>
      <c r="N8" s="505" t="s">
        <v>2072</v>
      </c>
      <c r="O8" s="506"/>
      <c r="P8" s="527"/>
      <c r="Q8" s="818">
        <v>341.7</v>
      </c>
      <c r="R8" s="818">
        <v>41.4</v>
      </c>
      <c r="S8" s="818">
        <v>70.3</v>
      </c>
      <c r="T8" s="818">
        <v>97.7</v>
      </c>
      <c r="U8" s="818">
        <v>83.9</v>
      </c>
      <c r="V8" s="818">
        <v>48.3</v>
      </c>
      <c r="W8" s="487"/>
      <c r="X8" s="518"/>
      <c r="Y8" s="528" t="s">
        <v>2071</v>
      </c>
      <c r="Z8" s="529"/>
      <c r="AA8" s="530"/>
      <c r="AB8" s="835">
        <v>7</v>
      </c>
      <c r="AC8" s="825">
        <v>1.8</v>
      </c>
      <c r="AD8" s="825">
        <v>1.8</v>
      </c>
      <c r="AE8" s="825">
        <v>1.3</v>
      </c>
      <c r="AF8" s="825">
        <v>1.3</v>
      </c>
      <c r="AG8" s="825">
        <v>0.9</v>
      </c>
      <c r="AH8" s="472"/>
      <c r="AI8" s="518"/>
      <c r="AJ8" s="844" t="s">
        <v>2070</v>
      </c>
      <c r="AK8" s="525"/>
      <c r="AL8" s="522"/>
      <c r="AM8" s="826">
        <v>5.5</v>
      </c>
      <c r="AN8" s="825">
        <v>0</v>
      </c>
      <c r="AO8" s="825">
        <v>0.4</v>
      </c>
      <c r="AP8" s="825">
        <v>1</v>
      </c>
      <c r="AQ8" s="825">
        <v>1.9</v>
      </c>
      <c r="AR8" s="825">
        <v>2.2999999999999998</v>
      </c>
      <c r="AT8" s="515"/>
      <c r="AU8" s="1843"/>
      <c r="AV8" s="491" t="s">
        <v>2004</v>
      </c>
      <c r="AW8" s="522"/>
      <c r="AX8" s="819">
        <v>106.8</v>
      </c>
      <c r="AY8" s="818">
        <v>5.3</v>
      </c>
      <c r="AZ8" s="818">
        <v>9.1999999999999993</v>
      </c>
      <c r="BA8" s="818">
        <v>16.2</v>
      </c>
      <c r="BB8" s="818">
        <v>38</v>
      </c>
      <c r="BC8" s="819">
        <v>38</v>
      </c>
    </row>
    <row r="9" spans="1:55" s="470" customFormat="1" ht="11.1" customHeight="1">
      <c r="B9" s="518"/>
      <c r="C9" s="528" t="s">
        <v>2069</v>
      </c>
      <c r="D9" s="531"/>
      <c r="E9" s="532"/>
      <c r="F9" s="818">
        <v>646.1</v>
      </c>
      <c r="G9" s="818">
        <v>165</v>
      </c>
      <c r="H9" s="818">
        <v>256.7</v>
      </c>
      <c r="I9" s="818">
        <v>116.3</v>
      </c>
      <c r="J9" s="818">
        <v>72.2</v>
      </c>
      <c r="K9" s="818">
        <v>35.9</v>
      </c>
      <c r="M9" s="518"/>
      <c r="N9" s="505" t="s">
        <v>2068</v>
      </c>
      <c r="O9" s="506"/>
      <c r="P9" s="527"/>
      <c r="Q9" s="818">
        <v>852.6</v>
      </c>
      <c r="R9" s="818">
        <v>92.7</v>
      </c>
      <c r="S9" s="818">
        <v>165.9</v>
      </c>
      <c r="T9" s="818">
        <v>265.60000000000002</v>
      </c>
      <c r="U9" s="818">
        <v>206.3</v>
      </c>
      <c r="V9" s="818">
        <v>122.1</v>
      </c>
      <c r="W9" s="487"/>
      <c r="X9" s="518"/>
      <c r="Y9" s="533" t="s">
        <v>2067</v>
      </c>
      <c r="Z9" s="509"/>
      <c r="AA9" s="534"/>
      <c r="AB9" s="826">
        <v>5.3</v>
      </c>
      <c r="AC9" s="825">
        <v>1.3</v>
      </c>
      <c r="AD9" s="825">
        <v>1.4</v>
      </c>
      <c r="AE9" s="825">
        <v>1.1000000000000001</v>
      </c>
      <c r="AF9" s="825">
        <v>0.9</v>
      </c>
      <c r="AG9" s="825">
        <v>0.5</v>
      </c>
      <c r="AH9" s="472"/>
      <c r="AI9" s="518"/>
      <c r="AJ9" s="843" t="s">
        <v>2066</v>
      </c>
      <c r="AK9" s="525"/>
      <c r="AL9" s="522"/>
      <c r="AM9" s="826" t="s">
        <v>19</v>
      </c>
      <c r="AN9" s="825" t="s">
        <v>19</v>
      </c>
      <c r="AO9" s="825" t="s">
        <v>19</v>
      </c>
      <c r="AP9" s="825" t="s">
        <v>19</v>
      </c>
      <c r="AQ9" s="825" t="s">
        <v>19</v>
      </c>
      <c r="AR9" s="825" t="s">
        <v>19</v>
      </c>
      <c r="AT9" s="535"/>
      <c r="AU9" s="1843"/>
      <c r="AV9" s="491" t="s">
        <v>2002</v>
      </c>
      <c r="AW9" s="536"/>
      <c r="AX9" s="819">
        <v>106.8</v>
      </c>
      <c r="AY9" s="818">
        <v>1.8</v>
      </c>
      <c r="AZ9" s="818">
        <v>4</v>
      </c>
      <c r="BA9" s="818">
        <v>10.8</v>
      </c>
      <c r="BB9" s="818">
        <v>33.6</v>
      </c>
      <c r="BC9" s="819">
        <v>56.5</v>
      </c>
    </row>
    <row r="10" spans="1:55" s="470" customFormat="1" ht="11.1" customHeight="1">
      <c r="B10" s="537"/>
      <c r="C10" s="488" t="s">
        <v>2065</v>
      </c>
      <c r="D10" s="454"/>
      <c r="E10" s="538"/>
      <c r="F10" s="818">
        <v>30</v>
      </c>
      <c r="G10" s="818">
        <v>10.6</v>
      </c>
      <c r="H10" s="818">
        <v>8.6</v>
      </c>
      <c r="I10" s="818">
        <v>4.7</v>
      </c>
      <c r="J10" s="818">
        <v>3.5</v>
      </c>
      <c r="K10" s="818">
        <v>2.7</v>
      </c>
      <c r="M10" s="518"/>
      <c r="N10" s="539" t="s">
        <v>2064</v>
      </c>
      <c r="O10" s="540"/>
      <c r="P10" s="842"/>
      <c r="Q10" s="818">
        <v>1332.8</v>
      </c>
      <c r="R10" s="818">
        <v>135.5</v>
      </c>
      <c r="S10" s="818">
        <v>249.2</v>
      </c>
      <c r="T10" s="818">
        <v>410.3</v>
      </c>
      <c r="U10" s="818">
        <v>332.3</v>
      </c>
      <c r="V10" s="818">
        <v>205.4</v>
      </c>
      <c r="W10" s="487"/>
      <c r="X10" s="518"/>
      <c r="Y10" s="488" t="s">
        <v>2063</v>
      </c>
      <c r="AA10" s="542"/>
      <c r="AB10" s="826">
        <v>1.7</v>
      </c>
      <c r="AC10" s="825">
        <v>0.4</v>
      </c>
      <c r="AD10" s="825">
        <v>0.4</v>
      </c>
      <c r="AE10" s="825">
        <v>0.4</v>
      </c>
      <c r="AF10" s="825">
        <v>0.3</v>
      </c>
      <c r="AG10" s="825">
        <v>0.2</v>
      </c>
      <c r="AH10" s="472"/>
      <c r="AI10" s="518"/>
      <c r="AJ10" s="841" t="s">
        <v>2062</v>
      </c>
      <c r="AK10" s="525"/>
      <c r="AL10" s="522"/>
      <c r="AM10" s="846">
        <v>4.0999999999999996</v>
      </c>
      <c r="AN10" s="825">
        <v>0.2</v>
      </c>
      <c r="AO10" s="825">
        <v>0.5</v>
      </c>
      <c r="AP10" s="825">
        <v>1.1000000000000001</v>
      </c>
      <c r="AQ10" s="825">
        <v>1.3</v>
      </c>
      <c r="AR10" s="825">
        <v>1</v>
      </c>
      <c r="AT10" s="535"/>
      <c r="AU10" s="1843"/>
      <c r="AV10" s="491" t="s">
        <v>2000</v>
      </c>
      <c r="AW10" s="536"/>
      <c r="AX10" s="819">
        <v>12.9</v>
      </c>
      <c r="AY10" s="818">
        <v>0.7</v>
      </c>
      <c r="AZ10" s="818">
        <v>0.9</v>
      </c>
      <c r="BA10" s="818">
        <v>1.9</v>
      </c>
      <c r="BB10" s="818">
        <v>4.4000000000000004</v>
      </c>
      <c r="BC10" s="819">
        <v>5.0999999999999996</v>
      </c>
    </row>
    <row r="11" spans="1:55" s="470" customFormat="1" ht="11.1" customHeight="1">
      <c r="B11" s="518"/>
      <c r="C11" s="488" t="s">
        <v>2013</v>
      </c>
      <c r="D11" s="454"/>
      <c r="E11" s="538"/>
      <c r="F11" s="818">
        <v>1.4</v>
      </c>
      <c r="G11" s="818">
        <v>0.5</v>
      </c>
      <c r="H11" s="818">
        <v>0.4</v>
      </c>
      <c r="I11" s="818">
        <v>0.2</v>
      </c>
      <c r="J11" s="818">
        <v>0.1</v>
      </c>
      <c r="K11" s="818">
        <v>0.1</v>
      </c>
      <c r="M11" s="518"/>
      <c r="N11" s="543" t="s">
        <v>1795</v>
      </c>
      <c r="O11" s="506"/>
      <c r="P11" s="544"/>
      <c r="Q11" s="818">
        <v>82.8</v>
      </c>
      <c r="R11" s="818">
        <v>8.3000000000000007</v>
      </c>
      <c r="S11" s="818">
        <v>15.4</v>
      </c>
      <c r="T11" s="818">
        <v>25.9</v>
      </c>
      <c r="U11" s="818">
        <v>21.2</v>
      </c>
      <c r="V11" s="818">
        <v>11.9</v>
      </c>
      <c r="W11" s="487"/>
      <c r="X11" s="518"/>
      <c r="Y11" s="488" t="s">
        <v>2061</v>
      </c>
      <c r="AA11" s="542"/>
      <c r="AB11" s="826">
        <v>4.7</v>
      </c>
      <c r="AC11" s="825">
        <v>1.2</v>
      </c>
      <c r="AD11" s="825">
        <v>1.2</v>
      </c>
      <c r="AE11" s="825">
        <v>0.9</v>
      </c>
      <c r="AF11" s="825">
        <v>0.9</v>
      </c>
      <c r="AG11" s="825">
        <v>0.6</v>
      </c>
      <c r="AH11" s="472"/>
      <c r="AI11" s="518"/>
      <c r="AJ11" s="840" t="s">
        <v>2060</v>
      </c>
      <c r="AK11" s="546"/>
      <c r="AL11" s="530"/>
      <c r="AM11" s="846">
        <v>0.1</v>
      </c>
      <c r="AN11" s="825" t="s">
        <v>19</v>
      </c>
      <c r="AO11" s="825">
        <v>0.1</v>
      </c>
      <c r="AP11" s="825" t="s">
        <v>19</v>
      </c>
      <c r="AQ11" s="825" t="s">
        <v>19</v>
      </c>
      <c r="AR11" s="825">
        <v>0.1</v>
      </c>
      <c r="AT11" s="535"/>
      <c r="AU11" s="1844"/>
      <c r="AV11" s="547" t="s">
        <v>1998</v>
      </c>
      <c r="AW11" s="548"/>
      <c r="AX11" s="819">
        <v>7.9</v>
      </c>
      <c r="AY11" s="818">
        <v>0</v>
      </c>
      <c r="AZ11" s="818">
        <v>0.3</v>
      </c>
      <c r="BA11" s="818">
        <v>0.5</v>
      </c>
      <c r="BB11" s="818">
        <v>3.2</v>
      </c>
      <c r="BC11" s="819">
        <v>3.9</v>
      </c>
    </row>
    <row r="12" spans="1:55" ht="11.1" customHeight="1">
      <c r="B12" s="518"/>
      <c r="C12" s="488" t="s">
        <v>1973</v>
      </c>
      <c r="D12" s="454"/>
      <c r="E12" s="538"/>
      <c r="F12" s="818">
        <v>1.2</v>
      </c>
      <c r="G12" s="818">
        <v>0.4</v>
      </c>
      <c r="H12" s="818">
        <v>0.4</v>
      </c>
      <c r="I12" s="818">
        <v>0.2</v>
      </c>
      <c r="J12" s="818">
        <v>0.1</v>
      </c>
      <c r="K12" s="818">
        <v>0.1</v>
      </c>
      <c r="L12" s="470"/>
      <c r="M12" s="518"/>
      <c r="N12" s="543" t="s">
        <v>2059</v>
      </c>
      <c r="O12" s="506"/>
      <c r="P12" s="544"/>
      <c r="Q12" s="818">
        <v>1394.1</v>
      </c>
      <c r="R12" s="818">
        <v>138</v>
      </c>
      <c r="S12" s="818">
        <v>257.3</v>
      </c>
      <c r="T12" s="818">
        <v>423.1</v>
      </c>
      <c r="U12" s="818">
        <v>350.6</v>
      </c>
      <c r="V12" s="818">
        <v>225.2</v>
      </c>
      <c r="W12" s="549"/>
      <c r="X12" s="518"/>
      <c r="Y12" s="488" t="s">
        <v>2058</v>
      </c>
      <c r="Z12" s="470"/>
      <c r="AA12" s="542"/>
      <c r="AB12" s="826">
        <v>0.1</v>
      </c>
      <c r="AC12" s="825">
        <v>0</v>
      </c>
      <c r="AD12" s="825">
        <v>0</v>
      </c>
      <c r="AE12" s="825">
        <v>0</v>
      </c>
      <c r="AF12" s="825">
        <v>0</v>
      </c>
      <c r="AG12" s="825">
        <v>0</v>
      </c>
      <c r="AH12" s="472"/>
      <c r="AI12" s="518"/>
      <c r="AJ12" s="488" t="s">
        <v>1852</v>
      </c>
      <c r="AK12" s="470"/>
      <c r="AM12" s="825">
        <v>72.5</v>
      </c>
      <c r="AN12" s="825">
        <v>1.2</v>
      </c>
      <c r="AO12" s="825">
        <v>4.3</v>
      </c>
      <c r="AP12" s="825">
        <v>13.8</v>
      </c>
      <c r="AQ12" s="825">
        <v>25.8</v>
      </c>
      <c r="AR12" s="825">
        <v>27.4</v>
      </c>
      <c r="AT12" s="515"/>
      <c r="AU12" s="1850" t="s">
        <v>2057</v>
      </c>
      <c r="AV12" s="491" t="s">
        <v>2010</v>
      </c>
      <c r="AW12" s="522"/>
      <c r="AX12" s="847">
        <v>599.70000000000005</v>
      </c>
      <c r="AY12" s="818">
        <v>80.7</v>
      </c>
      <c r="AZ12" s="818">
        <v>131.30000000000001</v>
      </c>
      <c r="BA12" s="818">
        <v>144.4</v>
      </c>
      <c r="BB12" s="818">
        <v>148.30000000000001</v>
      </c>
      <c r="BC12" s="818">
        <v>95</v>
      </c>
    </row>
    <row r="13" spans="1:55" ht="11.1" customHeight="1">
      <c r="B13" s="518"/>
      <c r="C13" s="488" t="s">
        <v>2056</v>
      </c>
      <c r="D13" s="454"/>
      <c r="E13" s="538"/>
      <c r="F13" s="818">
        <v>5</v>
      </c>
      <c r="G13" s="818">
        <v>0.5</v>
      </c>
      <c r="H13" s="818">
        <v>0.8</v>
      </c>
      <c r="I13" s="818">
        <v>0.9</v>
      </c>
      <c r="J13" s="818">
        <v>1.3</v>
      </c>
      <c r="K13" s="818">
        <v>1.6</v>
      </c>
      <c r="L13" s="470"/>
      <c r="M13" s="518"/>
      <c r="N13" s="543" t="s">
        <v>2055</v>
      </c>
      <c r="O13" s="506"/>
      <c r="P13" s="525"/>
      <c r="Q13" s="818">
        <v>1404.2</v>
      </c>
      <c r="R13" s="818">
        <v>144.5</v>
      </c>
      <c r="S13" s="818">
        <v>261.8</v>
      </c>
      <c r="T13" s="818">
        <v>423.3</v>
      </c>
      <c r="U13" s="818">
        <v>352.6</v>
      </c>
      <c r="V13" s="818">
        <v>222</v>
      </c>
      <c r="W13" s="487"/>
      <c r="X13" s="518"/>
      <c r="Y13" s="550" t="s">
        <v>2054</v>
      </c>
      <c r="Z13" s="506"/>
      <c r="AA13" s="542"/>
      <c r="AB13" s="826">
        <v>0</v>
      </c>
      <c r="AC13" s="825">
        <v>0</v>
      </c>
      <c r="AD13" s="825">
        <v>0</v>
      </c>
      <c r="AE13" s="825">
        <v>0</v>
      </c>
      <c r="AF13" s="825">
        <v>0</v>
      </c>
      <c r="AG13" s="825">
        <v>0</v>
      </c>
      <c r="AH13" s="472"/>
      <c r="AI13" s="518"/>
      <c r="AJ13" s="488" t="s">
        <v>1850</v>
      </c>
      <c r="AK13" s="470"/>
      <c r="AM13" s="825">
        <v>668.7</v>
      </c>
      <c r="AN13" s="825">
        <v>14.7</v>
      </c>
      <c r="AO13" s="825">
        <v>45.8</v>
      </c>
      <c r="AP13" s="825">
        <v>142.1</v>
      </c>
      <c r="AQ13" s="825">
        <v>240.6</v>
      </c>
      <c r="AR13" s="825">
        <v>225.5</v>
      </c>
      <c r="AT13" s="515"/>
      <c r="AU13" s="1851"/>
      <c r="AV13" s="491" t="s">
        <v>2007</v>
      </c>
      <c r="AW13" s="522"/>
      <c r="AX13" s="847">
        <v>52.1</v>
      </c>
      <c r="AY13" s="818">
        <v>5.7</v>
      </c>
      <c r="AZ13" s="818">
        <v>9.6</v>
      </c>
      <c r="BA13" s="818">
        <v>11.7</v>
      </c>
      <c r="BB13" s="818">
        <v>15.8</v>
      </c>
      <c r="BC13" s="818">
        <v>9.1999999999999993</v>
      </c>
    </row>
    <row r="14" spans="1:55" ht="11.1" customHeight="1">
      <c r="B14" s="518"/>
      <c r="C14" s="488" t="s">
        <v>1763</v>
      </c>
      <c r="D14" s="454"/>
      <c r="E14" s="538"/>
      <c r="F14" s="818">
        <v>45.4</v>
      </c>
      <c r="G14" s="818">
        <v>16</v>
      </c>
      <c r="H14" s="818">
        <v>11.4</v>
      </c>
      <c r="I14" s="818">
        <v>7.1</v>
      </c>
      <c r="J14" s="818">
        <v>6.4</v>
      </c>
      <c r="K14" s="818">
        <v>4.5</v>
      </c>
      <c r="L14" s="470"/>
      <c r="M14" s="518"/>
      <c r="N14" s="543" t="s">
        <v>2053</v>
      </c>
      <c r="O14" s="506"/>
      <c r="P14" s="525"/>
      <c r="Q14" s="818">
        <v>30.9</v>
      </c>
      <c r="R14" s="818">
        <v>0.2</v>
      </c>
      <c r="S14" s="818">
        <v>0.7</v>
      </c>
      <c r="T14" s="818">
        <v>2.1</v>
      </c>
      <c r="U14" s="818">
        <v>7.7</v>
      </c>
      <c r="V14" s="818">
        <v>20.100000000000001</v>
      </c>
      <c r="W14" s="487"/>
      <c r="X14" s="518"/>
      <c r="Y14" s="488" t="s">
        <v>1946</v>
      </c>
      <c r="Z14" s="470"/>
      <c r="AA14" s="538"/>
      <c r="AB14" s="826">
        <v>0</v>
      </c>
      <c r="AC14" s="825">
        <v>0</v>
      </c>
      <c r="AD14" s="825">
        <v>0</v>
      </c>
      <c r="AE14" s="825">
        <v>0</v>
      </c>
      <c r="AF14" s="825">
        <v>0</v>
      </c>
      <c r="AG14" s="825">
        <v>0</v>
      </c>
      <c r="AH14" s="472"/>
      <c r="AI14" s="518"/>
      <c r="AJ14" s="488" t="s">
        <v>1847</v>
      </c>
      <c r="AK14" s="470"/>
      <c r="AM14" s="825">
        <v>939.5</v>
      </c>
      <c r="AN14" s="825">
        <v>26.1</v>
      </c>
      <c r="AO14" s="825">
        <v>78.2</v>
      </c>
      <c r="AP14" s="825">
        <v>225.4</v>
      </c>
      <c r="AQ14" s="825">
        <v>324.89999999999998</v>
      </c>
      <c r="AR14" s="825">
        <v>285</v>
      </c>
      <c r="AT14" s="515"/>
      <c r="AU14" s="1851"/>
      <c r="AV14" s="491" t="s">
        <v>2004</v>
      </c>
      <c r="AW14" s="522"/>
      <c r="AX14" s="847">
        <v>10.6</v>
      </c>
      <c r="AY14" s="818">
        <v>1</v>
      </c>
      <c r="AZ14" s="818">
        <v>1.7</v>
      </c>
      <c r="BA14" s="818">
        <v>2.1</v>
      </c>
      <c r="BB14" s="818">
        <v>2.8</v>
      </c>
      <c r="BC14" s="819">
        <v>3.1</v>
      </c>
    </row>
    <row r="15" spans="1:55" ht="11.1" customHeight="1">
      <c r="B15" s="518"/>
      <c r="C15" s="488" t="s">
        <v>2052</v>
      </c>
      <c r="D15" s="454"/>
      <c r="E15" s="538"/>
      <c r="F15" s="818">
        <v>0.3</v>
      </c>
      <c r="G15" s="818">
        <v>0.1</v>
      </c>
      <c r="H15" s="818">
        <v>0.1</v>
      </c>
      <c r="I15" s="818">
        <v>0.1</v>
      </c>
      <c r="J15" s="818">
        <v>0</v>
      </c>
      <c r="K15" s="818">
        <v>0.1</v>
      </c>
      <c r="L15" s="470"/>
      <c r="M15" s="518"/>
      <c r="N15" s="543" t="s">
        <v>2051</v>
      </c>
      <c r="O15" s="506"/>
      <c r="P15" s="525"/>
      <c r="Q15" s="818">
        <v>1500.4</v>
      </c>
      <c r="R15" s="818">
        <v>146.4</v>
      </c>
      <c r="S15" s="818">
        <v>279.10000000000002</v>
      </c>
      <c r="T15" s="818">
        <v>465.3</v>
      </c>
      <c r="U15" s="818">
        <v>374.7</v>
      </c>
      <c r="V15" s="818">
        <v>234.9</v>
      </c>
      <c r="W15" s="487"/>
      <c r="X15" s="518"/>
      <c r="Y15" s="488" t="s">
        <v>1933</v>
      </c>
      <c r="Z15" s="470"/>
      <c r="AA15" s="538"/>
      <c r="AB15" s="826">
        <v>1.6</v>
      </c>
      <c r="AC15" s="825">
        <v>0.3</v>
      </c>
      <c r="AD15" s="825">
        <v>0.4</v>
      </c>
      <c r="AE15" s="825">
        <v>0.3</v>
      </c>
      <c r="AF15" s="825">
        <v>0.4</v>
      </c>
      <c r="AG15" s="825">
        <v>0.3</v>
      </c>
      <c r="AH15" s="472"/>
      <c r="AI15" s="518"/>
      <c r="AJ15" s="488" t="s">
        <v>1844</v>
      </c>
      <c r="AK15" s="470"/>
      <c r="AM15" s="825">
        <v>6</v>
      </c>
      <c r="AN15" s="825">
        <v>0.2</v>
      </c>
      <c r="AO15" s="825">
        <v>0.5</v>
      </c>
      <c r="AP15" s="825">
        <v>1.3</v>
      </c>
      <c r="AQ15" s="825">
        <v>2</v>
      </c>
      <c r="AR15" s="825">
        <v>2</v>
      </c>
      <c r="AT15" s="535"/>
      <c r="AU15" s="1851"/>
      <c r="AV15" s="552" t="s">
        <v>2002</v>
      </c>
      <c r="AW15" s="536"/>
      <c r="AX15" s="847">
        <v>6.3</v>
      </c>
      <c r="AY15" s="818">
        <v>0.3</v>
      </c>
      <c r="AZ15" s="818">
        <v>0.2</v>
      </c>
      <c r="BA15" s="818">
        <v>0.7</v>
      </c>
      <c r="BB15" s="818">
        <v>1.5</v>
      </c>
      <c r="BC15" s="819">
        <v>3.6</v>
      </c>
    </row>
    <row r="16" spans="1:55" ht="11.1" customHeight="1">
      <c r="B16" s="518"/>
      <c r="C16" s="488" t="s">
        <v>1771</v>
      </c>
      <c r="D16" s="454"/>
      <c r="E16" s="538"/>
      <c r="F16" s="818">
        <v>765.7</v>
      </c>
      <c r="G16" s="818">
        <v>235.7</v>
      </c>
      <c r="H16" s="818">
        <v>224.6</v>
      </c>
      <c r="I16" s="818">
        <v>125.9</v>
      </c>
      <c r="J16" s="818">
        <v>96.3</v>
      </c>
      <c r="K16" s="818">
        <v>83.3</v>
      </c>
      <c r="M16" s="518"/>
      <c r="N16" s="543" t="s">
        <v>2050</v>
      </c>
      <c r="O16" s="506"/>
      <c r="P16" s="525"/>
      <c r="Q16" s="818">
        <v>790.9</v>
      </c>
      <c r="R16" s="818">
        <v>85.7</v>
      </c>
      <c r="S16" s="818">
        <v>155</v>
      </c>
      <c r="T16" s="818">
        <v>242</v>
      </c>
      <c r="U16" s="818">
        <v>192.2</v>
      </c>
      <c r="V16" s="818">
        <v>116.1</v>
      </c>
      <c r="W16" s="487"/>
      <c r="X16" s="518"/>
      <c r="Y16" s="488" t="s">
        <v>1928</v>
      </c>
      <c r="Z16" s="470"/>
      <c r="AA16" s="538"/>
      <c r="AB16" s="826">
        <v>0.2</v>
      </c>
      <c r="AC16" s="825">
        <v>0</v>
      </c>
      <c r="AD16" s="825">
        <v>0</v>
      </c>
      <c r="AE16" s="825">
        <v>0</v>
      </c>
      <c r="AF16" s="825">
        <v>0.1</v>
      </c>
      <c r="AG16" s="825">
        <v>0.1</v>
      </c>
      <c r="AH16" s="472"/>
      <c r="AI16" s="518"/>
      <c r="AJ16" s="488" t="s">
        <v>1841</v>
      </c>
      <c r="AK16" s="470"/>
      <c r="AM16" s="825">
        <v>638.70000000000005</v>
      </c>
      <c r="AN16" s="825">
        <v>16.100000000000001</v>
      </c>
      <c r="AO16" s="825">
        <v>47.7</v>
      </c>
      <c r="AP16" s="825">
        <v>148.19999999999999</v>
      </c>
      <c r="AQ16" s="825">
        <v>224.2</v>
      </c>
      <c r="AR16" s="825">
        <v>202.5</v>
      </c>
      <c r="AT16" s="535"/>
      <c r="AU16" s="1851"/>
      <c r="AV16" s="552" t="s">
        <v>2000</v>
      </c>
      <c r="AW16" s="536"/>
      <c r="AX16" s="847">
        <v>1.7</v>
      </c>
      <c r="AY16" s="818">
        <v>0.1</v>
      </c>
      <c r="AZ16" s="818">
        <v>0.2</v>
      </c>
      <c r="BA16" s="818">
        <v>0.3</v>
      </c>
      <c r="BB16" s="818">
        <v>0.4</v>
      </c>
      <c r="BC16" s="819">
        <v>0.7</v>
      </c>
    </row>
    <row r="17" spans="2:55" ht="11.1" customHeight="1">
      <c r="B17" s="518"/>
      <c r="C17" s="488" t="s">
        <v>1896</v>
      </c>
      <c r="D17" s="454"/>
      <c r="E17" s="538"/>
      <c r="F17" s="818">
        <v>183.3</v>
      </c>
      <c r="G17" s="818">
        <v>56.5</v>
      </c>
      <c r="H17" s="818">
        <v>53.5</v>
      </c>
      <c r="I17" s="818">
        <v>30.7</v>
      </c>
      <c r="J17" s="818">
        <v>23.4</v>
      </c>
      <c r="K17" s="818">
        <v>19.3</v>
      </c>
      <c r="M17" s="518"/>
      <c r="N17" s="543" t="s">
        <v>1757</v>
      </c>
      <c r="O17" s="506"/>
      <c r="P17" s="525"/>
      <c r="Q17" s="818">
        <v>0</v>
      </c>
      <c r="R17" s="818" t="s">
        <v>19</v>
      </c>
      <c r="S17" s="818">
        <v>0</v>
      </c>
      <c r="T17" s="818">
        <v>0</v>
      </c>
      <c r="U17" s="818" t="s">
        <v>19</v>
      </c>
      <c r="V17" s="818" t="s">
        <v>19</v>
      </c>
      <c r="W17" s="487"/>
      <c r="X17" s="518"/>
      <c r="Y17" s="488" t="s">
        <v>1925</v>
      </c>
      <c r="Z17" s="470"/>
      <c r="AA17" s="538"/>
      <c r="AB17" s="826">
        <v>0.1</v>
      </c>
      <c r="AC17" s="825">
        <v>0</v>
      </c>
      <c r="AD17" s="825">
        <v>0</v>
      </c>
      <c r="AE17" s="825">
        <v>0</v>
      </c>
      <c r="AF17" s="825">
        <v>0</v>
      </c>
      <c r="AG17" s="825">
        <v>0</v>
      </c>
      <c r="AH17" s="472"/>
      <c r="AI17" s="518"/>
      <c r="AJ17" s="488" t="s">
        <v>1837</v>
      </c>
      <c r="AK17" s="470"/>
      <c r="AM17" s="825">
        <v>2.6</v>
      </c>
      <c r="AN17" s="825">
        <v>0.2</v>
      </c>
      <c r="AO17" s="825">
        <v>0.3</v>
      </c>
      <c r="AP17" s="825">
        <v>0.5</v>
      </c>
      <c r="AQ17" s="825">
        <v>0.9</v>
      </c>
      <c r="AR17" s="825">
        <v>0.8</v>
      </c>
      <c r="AT17" s="535"/>
      <c r="AU17" s="1852"/>
      <c r="AV17" s="553" t="s">
        <v>1998</v>
      </c>
      <c r="AW17" s="554"/>
      <c r="AX17" s="847" t="s">
        <v>19</v>
      </c>
      <c r="AY17" s="818" t="s">
        <v>19</v>
      </c>
      <c r="AZ17" s="818" t="s">
        <v>19</v>
      </c>
      <c r="BA17" s="818" t="s">
        <v>19</v>
      </c>
      <c r="BB17" s="818" t="s">
        <v>19</v>
      </c>
      <c r="BC17" s="819" t="s">
        <v>19</v>
      </c>
    </row>
    <row r="18" spans="2:55" ht="11.1" customHeight="1">
      <c r="B18" s="518"/>
      <c r="C18" s="488" t="s">
        <v>2034</v>
      </c>
      <c r="D18" s="454"/>
      <c r="E18" s="538"/>
      <c r="F18" s="818">
        <v>9.1999999999999993</v>
      </c>
      <c r="G18" s="818">
        <v>2.9</v>
      </c>
      <c r="H18" s="818">
        <v>2.7</v>
      </c>
      <c r="I18" s="818">
        <v>1.5</v>
      </c>
      <c r="J18" s="818">
        <v>1.2</v>
      </c>
      <c r="K18" s="818">
        <v>0.8</v>
      </c>
      <c r="M18" s="518"/>
      <c r="N18" s="543" t="s">
        <v>1823</v>
      </c>
      <c r="O18" s="506"/>
      <c r="P18" s="525"/>
      <c r="Q18" s="818">
        <v>1.9</v>
      </c>
      <c r="R18" s="818">
        <v>0.1</v>
      </c>
      <c r="S18" s="818">
        <v>0.1</v>
      </c>
      <c r="T18" s="818">
        <v>0.5</v>
      </c>
      <c r="U18" s="818">
        <v>0.6</v>
      </c>
      <c r="V18" s="818">
        <v>0.6</v>
      </c>
      <c r="W18" s="487"/>
      <c r="X18" s="518"/>
      <c r="Y18" s="488" t="s">
        <v>1921</v>
      </c>
      <c r="Z18" s="470"/>
      <c r="AA18" s="538"/>
      <c r="AB18" s="826">
        <v>0</v>
      </c>
      <c r="AC18" s="825" t="s">
        <v>19</v>
      </c>
      <c r="AD18" s="825" t="s">
        <v>19</v>
      </c>
      <c r="AE18" s="825" t="s">
        <v>19</v>
      </c>
      <c r="AF18" s="825">
        <v>0</v>
      </c>
      <c r="AG18" s="825">
        <v>0</v>
      </c>
      <c r="AH18" s="472"/>
      <c r="AI18" s="518"/>
      <c r="AJ18" s="488" t="s">
        <v>1833</v>
      </c>
      <c r="AK18" s="470"/>
      <c r="AM18" s="825">
        <v>38.799999999999997</v>
      </c>
      <c r="AN18" s="825">
        <v>0.9</v>
      </c>
      <c r="AO18" s="825">
        <v>1.9</v>
      </c>
      <c r="AP18" s="825">
        <v>7.4</v>
      </c>
      <c r="AQ18" s="825">
        <v>13.4</v>
      </c>
      <c r="AR18" s="825">
        <v>15.2</v>
      </c>
      <c r="AT18" s="550"/>
      <c r="AU18" s="488" t="s">
        <v>2049</v>
      </c>
      <c r="AV18" s="556"/>
      <c r="AW18" s="556"/>
      <c r="AX18" s="818">
        <v>8578.4</v>
      </c>
      <c r="AY18" s="818">
        <v>906.4</v>
      </c>
      <c r="AZ18" s="818">
        <v>1556</v>
      </c>
      <c r="BA18" s="818">
        <v>2084</v>
      </c>
      <c r="BB18" s="818">
        <v>2351.4</v>
      </c>
      <c r="BC18" s="819">
        <v>1680.6</v>
      </c>
    </row>
    <row r="19" spans="2:55" ht="11.1" customHeight="1">
      <c r="B19" s="518"/>
      <c r="C19" s="555" t="s">
        <v>2032</v>
      </c>
      <c r="D19" s="454"/>
      <c r="E19" s="538"/>
      <c r="F19" s="816">
        <v>8.8000000000000007</v>
      </c>
      <c r="G19" s="816">
        <v>2.8</v>
      </c>
      <c r="H19" s="816">
        <v>2.5</v>
      </c>
      <c r="I19" s="816">
        <v>1.5</v>
      </c>
      <c r="J19" s="816">
        <v>1.2</v>
      </c>
      <c r="K19" s="816">
        <v>0.9</v>
      </c>
      <c r="M19" s="537"/>
      <c r="N19" s="543" t="s">
        <v>1935</v>
      </c>
      <c r="O19" s="506"/>
      <c r="P19" s="525"/>
      <c r="Q19" s="818">
        <v>805.1</v>
      </c>
      <c r="R19" s="818">
        <v>114.8</v>
      </c>
      <c r="S19" s="818">
        <v>191.5</v>
      </c>
      <c r="T19" s="818">
        <v>221.4</v>
      </c>
      <c r="U19" s="818">
        <v>164.2</v>
      </c>
      <c r="V19" s="818">
        <v>113.2</v>
      </c>
      <c r="W19" s="487"/>
      <c r="X19" s="518"/>
      <c r="Y19" s="488" t="s">
        <v>1944</v>
      </c>
      <c r="Z19" s="470"/>
      <c r="AA19" s="538"/>
      <c r="AB19" s="826">
        <v>1.5</v>
      </c>
      <c r="AC19" s="825">
        <v>0.4</v>
      </c>
      <c r="AD19" s="825">
        <v>0.3</v>
      </c>
      <c r="AE19" s="825">
        <v>0.3</v>
      </c>
      <c r="AF19" s="825">
        <v>0.3</v>
      </c>
      <c r="AG19" s="825">
        <v>0.2</v>
      </c>
      <c r="AH19" s="472"/>
      <c r="AI19" s="518"/>
      <c r="AJ19" s="488" t="s">
        <v>1830</v>
      </c>
      <c r="AK19" s="470"/>
      <c r="AM19" s="825">
        <v>2.4</v>
      </c>
      <c r="AN19" s="825">
        <v>0</v>
      </c>
      <c r="AO19" s="825">
        <v>0.3</v>
      </c>
      <c r="AP19" s="825">
        <v>0.6</v>
      </c>
      <c r="AQ19" s="825">
        <v>0.7</v>
      </c>
      <c r="AR19" s="825">
        <v>0.8</v>
      </c>
      <c r="AT19" s="550"/>
      <c r="AU19" s="550" t="s">
        <v>2048</v>
      </c>
      <c r="AV19" s="552"/>
      <c r="AW19" s="552"/>
      <c r="AX19" s="818">
        <v>759.3</v>
      </c>
      <c r="AY19" s="818">
        <v>91.9</v>
      </c>
      <c r="AZ19" s="818">
        <v>148.80000000000001</v>
      </c>
      <c r="BA19" s="818">
        <v>188.5</v>
      </c>
      <c r="BB19" s="818">
        <v>207.9</v>
      </c>
      <c r="BC19" s="819">
        <v>122.2</v>
      </c>
    </row>
    <row r="20" spans="2:55" ht="11.1" customHeight="1">
      <c r="B20" s="479" t="s">
        <v>242</v>
      </c>
      <c r="C20" s="480"/>
      <c r="D20" s="480"/>
      <c r="E20" s="481"/>
      <c r="F20" s="824">
        <v>352.6</v>
      </c>
      <c r="G20" s="824">
        <v>7</v>
      </c>
      <c r="H20" s="824">
        <v>23.9</v>
      </c>
      <c r="I20" s="824">
        <v>39.700000000000003</v>
      </c>
      <c r="J20" s="824">
        <v>90.9</v>
      </c>
      <c r="K20" s="824">
        <v>191.2</v>
      </c>
      <c r="M20" s="518"/>
      <c r="N20" s="543" t="s">
        <v>1947</v>
      </c>
      <c r="O20" s="506"/>
      <c r="P20" s="525"/>
      <c r="Q20" s="818">
        <v>10.199999999999999</v>
      </c>
      <c r="R20" s="818">
        <v>2.1</v>
      </c>
      <c r="S20" s="818">
        <v>2.7</v>
      </c>
      <c r="T20" s="818">
        <v>2.8</v>
      </c>
      <c r="U20" s="818">
        <v>1.8</v>
      </c>
      <c r="V20" s="818">
        <v>0.9</v>
      </c>
      <c r="W20" s="487"/>
      <c r="X20" s="518"/>
      <c r="Y20" s="488" t="s">
        <v>1943</v>
      </c>
      <c r="Z20" s="470"/>
      <c r="AA20" s="538"/>
      <c r="AB20" s="826">
        <v>0</v>
      </c>
      <c r="AC20" s="825">
        <v>0</v>
      </c>
      <c r="AD20" s="825">
        <v>0</v>
      </c>
      <c r="AE20" s="825">
        <v>0</v>
      </c>
      <c r="AF20" s="825">
        <v>0</v>
      </c>
      <c r="AG20" s="825">
        <v>0</v>
      </c>
      <c r="AH20" s="472"/>
      <c r="AI20" s="518"/>
      <c r="AJ20" s="488" t="s">
        <v>1827</v>
      </c>
      <c r="AK20" s="470"/>
      <c r="AM20" s="825">
        <v>684.8</v>
      </c>
      <c r="AN20" s="825">
        <v>18.899999999999999</v>
      </c>
      <c r="AO20" s="825">
        <v>56.6</v>
      </c>
      <c r="AP20" s="825">
        <v>164.6</v>
      </c>
      <c r="AQ20" s="825">
        <v>234.6</v>
      </c>
      <c r="AR20" s="825">
        <v>210.1</v>
      </c>
      <c r="AT20" s="550"/>
      <c r="AU20" s="550" t="s">
        <v>2047</v>
      </c>
      <c r="AV20" s="552"/>
      <c r="AW20" s="552"/>
      <c r="AX20" s="818">
        <v>152.5</v>
      </c>
      <c r="AY20" s="818">
        <v>19.600000000000001</v>
      </c>
      <c r="AZ20" s="818">
        <v>33.1</v>
      </c>
      <c r="BA20" s="818">
        <v>39.9</v>
      </c>
      <c r="BB20" s="818">
        <v>40.4</v>
      </c>
      <c r="BC20" s="819">
        <v>19.600000000000001</v>
      </c>
    </row>
    <row r="21" spans="2:55" ht="11.1" customHeight="1">
      <c r="B21" s="518"/>
      <c r="C21" s="513" t="s">
        <v>2046</v>
      </c>
      <c r="D21" s="540"/>
      <c r="E21" s="557"/>
      <c r="F21" s="822">
        <v>351.2</v>
      </c>
      <c r="G21" s="822">
        <v>7</v>
      </c>
      <c r="H21" s="822">
        <v>23.7</v>
      </c>
      <c r="I21" s="822">
        <v>39.6</v>
      </c>
      <c r="J21" s="822">
        <v>90.4</v>
      </c>
      <c r="K21" s="822">
        <v>190.5</v>
      </c>
      <c r="M21" s="518"/>
      <c r="N21" s="543" t="s">
        <v>2045</v>
      </c>
      <c r="O21" s="506"/>
      <c r="P21" s="525"/>
      <c r="Q21" s="818">
        <v>746.5</v>
      </c>
      <c r="R21" s="818">
        <v>25.6</v>
      </c>
      <c r="S21" s="818">
        <v>68.8</v>
      </c>
      <c r="T21" s="818">
        <v>259.60000000000002</v>
      </c>
      <c r="U21" s="818">
        <v>254.8</v>
      </c>
      <c r="V21" s="818">
        <v>137.69999999999999</v>
      </c>
      <c r="W21" s="487"/>
      <c r="X21" s="518"/>
      <c r="Y21" s="488" t="s">
        <v>1914</v>
      </c>
      <c r="Z21" s="470"/>
      <c r="AA21" s="538"/>
      <c r="AB21" s="826">
        <v>11.3</v>
      </c>
      <c r="AC21" s="825">
        <v>2.8</v>
      </c>
      <c r="AD21" s="825">
        <v>2.9</v>
      </c>
      <c r="AE21" s="825">
        <v>2.1</v>
      </c>
      <c r="AF21" s="825">
        <v>2.1</v>
      </c>
      <c r="AG21" s="825">
        <v>1.4</v>
      </c>
      <c r="AH21" s="472"/>
      <c r="AI21" s="518"/>
      <c r="AJ21" s="488" t="s">
        <v>1824</v>
      </c>
      <c r="AK21" s="470"/>
      <c r="AM21" s="825">
        <v>1.7</v>
      </c>
      <c r="AN21" s="825">
        <v>0</v>
      </c>
      <c r="AO21" s="825">
        <v>0.1</v>
      </c>
      <c r="AP21" s="825">
        <v>0.4</v>
      </c>
      <c r="AQ21" s="825">
        <v>0.6</v>
      </c>
      <c r="AR21" s="825">
        <v>0.5</v>
      </c>
      <c r="AT21" s="550"/>
      <c r="AU21" s="488" t="s">
        <v>2044</v>
      </c>
      <c r="AV21" s="454"/>
      <c r="AW21" s="542"/>
      <c r="AX21" s="818">
        <v>1311.8</v>
      </c>
      <c r="AY21" s="818">
        <v>69.599999999999994</v>
      </c>
      <c r="AZ21" s="818">
        <v>178.7</v>
      </c>
      <c r="BA21" s="818">
        <v>357.4</v>
      </c>
      <c r="BB21" s="818">
        <v>400.6</v>
      </c>
      <c r="BC21" s="819">
        <v>305.5</v>
      </c>
    </row>
    <row r="22" spans="2:55" ht="11.1" customHeight="1">
      <c r="B22" s="518"/>
      <c r="C22" s="545" t="s">
        <v>1226</v>
      </c>
      <c r="D22" s="558"/>
      <c r="E22" s="559"/>
      <c r="F22" s="818">
        <v>1.5</v>
      </c>
      <c r="G22" s="818">
        <v>0</v>
      </c>
      <c r="H22" s="818">
        <v>0.1</v>
      </c>
      <c r="I22" s="818">
        <v>0.1</v>
      </c>
      <c r="J22" s="818">
        <v>0.5</v>
      </c>
      <c r="K22" s="818">
        <v>0.7</v>
      </c>
      <c r="M22" s="518"/>
      <c r="N22" s="543" t="s">
        <v>1778</v>
      </c>
      <c r="O22" s="506"/>
      <c r="P22" s="525"/>
      <c r="Q22" s="818">
        <v>54.6</v>
      </c>
      <c r="R22" s="818">
        <v>2.7</v>
      </c>
      <c r="S22" s="818">
        <v>7.5</v>
      </c>
      <c r="T22" s="818">
        <v>18.100000000000001</v>
      </c>
      <c r="U22" s="818">
        <v>18.399999999999999</v>
      </c>
      <c r="V22" s="818">
        <v>7.9</v>
      </c>
      <c r="W22" s="487"/>
      <c r="X22" s="518"/>
      <c r="Y22" s="488" t="s">
        <v>1909</v>
      </c>
      <c r="Z22" s="470"/>
      <c r="AA22" s="538"/>
      <c r="AB22" s="826">
        <v>4.9000000000000004</v>
      </c>
      <c r="AC22" s="825">
        <v>1.2</v>
      </c>
      <c r="AD22" s="825">
        <v>1.2</v>
      </c>
      <c r="AE22" s="825">
        <v>0.9</v>
      </c>
      <c r="AF22" s="825">
        <v>0.9</v>
      </c>
      <c r="AG22" s="825">
        <v>0.7</v>
      </c>
      <c r="AH22" s="472"/>
      <c r="AI22" s="518"/>
      <c r="AJ22" s="561" t="s">
        <v>2043</v>
      </c>
      <c r="AK22" s="562"/>
      <c r="AL22" s="563"/>
      <c r="AM22" s="825">
        <v>2.2999999999999998</v>
      </c>
      <c r="AN22" s="825">
        <v>0.1</v>
      </c>
      <c r="AO22" s="825">
        <v>0.3</v>
      </c>
      <c r="AP22" s="825">
        <v>0.5</v>
      </c>
      <c r="AQ22" s="825">
        <v>0.7</v>
      </c>
      <c r="AR22" s="825">
        <v>0.7</v>
      </c>
      <c r="AT22" s="550"/>
      <c r="AU22" s="488" t="s">
        <v>2042</v>
      </c>
      <c r="AV22" s="556"/>
      <c r="AW22" s="556"/>
      <c r="AX22" s="818">
        <v>7</v>
      </c>
      <c r="AY22" s="818">
        <v>0.7</v>
      </c>
      <c r="AZ22" s="818">
        <v>1</v>
      </c>
      <c r="BA22" s="818">
        <v>1.8</v>
      </c>
      <c r="BB22" s="818">
        <v>1.5</v>
      </c>
      <c r="BC22" s="819">
        <v>2</v>
      </c>
    </row>
    <row r="23" spans="2:55" ht="11.1" customHeight="1">
      <c r="B23" s="537"/>
      <c r="C23" s="543" t="s">
        <v>2041</v>
      </c>
      <c r="D23" s="506"/>
      <c r="E23" s="525"/>
      <c r="F23" s="818">
        <v>1.3</v>
      </c>
      <c r="G23" s="818">
        <v>0</v>
      </c>
      <c r="H23" s="818">
        <v>0.1</v>
      </c>
      <c r="I23" s="818">
        <v>0.2</v>
      </c>
      <c r="J23" s="818">
        <v>0.4</v>
      </c>
      <c r="K23" s="818">
        <v>0.6</v>
      </c>
      <c r="M23" s="512"/>
      <c r="N23" s="550" t="s">
        <v>2040</v>
      </c>
      <c r="P23" s="573"/>
      <c r="Q23" s="818">
        <v>0.4</v>
      </c>
      <c r="R23" s="818">
        <v>0</v>
      </c>
      <c r="S23" s="818">
        <v>0.1</v>
      </c>
      <c r="T23" s="818">
        <v>0.1</v>
      </c>
      <c r="U23" s="818">
        <v>0.1</v>
      </c>
      <c r="V23" s="818">
        <v>0.2</v>
      </c>
      <c r="W23" s="487"/>
      <c r="X23" s="518"/>
      <c r="Y23" s="488" t="s">
        <v>1907</v>
      </c>
      <c r="Z23" s="470"/>
      <c r="AA23" s="542"/>
      <c r="AB23" s="826">
        <v>1.6</v>
      </c>
      <c r="AC23" s="825">
        <v>0.5</v>
      </c>
      <c r="AD23" s="825">
        <v>0.4</v>
      </c>
      <c r="AE23" s="825">
        <v>0.2</v>
      </c>
      <c r="AF23" s="825">
        <v>0.3</v>
      </c>
      <c r="AG23" s="825">
        <v>0.2</v>
      </c>
      <c r="AH23" s="472"/>
      <c r="AI23" s="518"/>
      <c r="AJ23" s="561" t="s">
        <v>1795</v>
      </c>
      <c r="AK23" s="562"/>
      <c r="AL23" s="563"/>
      <c r="AM23" s="825">
        <v>314.8</v>
      </c>
      <c r="AN23" s="825">
        <v>8.1999999999999993</v>
      </c>
      <c r="AO23" s="825">
        <v>24.4</v>
      </c>
      <c r="AP23" s="825">
        <v>72</v>
      </c>
      <c r="AQ23" s="825">
        <v>108.9</v>
      </c>
      <c r="AR23" s="825">
        <v>101.3</v>
      </c>
      <c r="AT23" s="550"/>
      <c r="AU23" s="488" t="s">
        <v>2039</v>
      </c>
      <c r="AV23" s="563"/>
      <c r="AW23" s="563"/>
      <c r="AX23" s="818">
        <v>2280.4</v>
      </c>
      <c r="AY23" s="818">
        <v>240.1</v>
      </c>
      <c r="AZ23" s="818">
        <v>414.1</v>
      </c>
      <c r="BA23" s="818">
        <v>573.70000000000005</v>
      </c>
      <c r="BB23" s="818">
        <v>632.1</v>
      </c>
      <c r="BC23" s="819">
        <v>420.4</v>
      </c>
    </row>
    <row r="24" spans="2:55" ht="11.1" customHeight="1">
      <c r="B24" s="518"/>
      <c r="C24" s="488" t="s">
        <v>2013</v>
      </c>
      <c r="D24" s="454"/>
      <c r="E24" s="538"/>
      <c r="F24" s="818">
        <v>0</v>
      </c>
      <c r="G24" s="818" t="s">
        <v>19</v>
      </c>
      <c r="H24" s="818">
        <v>0</v>
      </c>
      <c r="I24" s="818">
        <v>0</v>
      </c>
      <c r="J24" s="818">
        <v>0</v>
      </c>
      <c r="K24" s="818">
        <v>0</v>
      </c>
      <c r="M24" s="512"/>
      <c r="N24" s="550" t="s">
        <v>1754</v>
      </c>
      <c r="P24" s="525"/>
      <c r="Q24" s="818">
        <v>1288.3</v>
      </c>
      <c r="R24" s="818">
        <v>134.19999999999999</v>
      </c>
      <c r="S24" s="818">
        <v>250</v>
      </c>
      <c r="T24" s="818">
        <v>394.4</v>
      </c>
      <c r="U24" s="818">
        <v>312.7</v>
      </c>
      <c r="V24" s="818">
        <v>196.9</v>
      </c>
      <c r="W24" s="487"/>
      <c r="X24" s="518"/>
      <c r="Y24" s="550" t="s">
        <v>1906</v>
      </c>
      <c r="Z24" s="544"/>
      <c r="AA24" s="839"/>
      <c r="AB24" s="826">
        <v>0.5</v>
      </c>
      <c r="AC24" s="825">
        <v>0.1</v>
      </c>
      <c r="AD24" s="825">
        <v>0.1</v>
      </c>
      <c r="AE24" s="825">
        <v>0.1</v>
      </c>
      <c r="AF24" s="825">
        <v>0.1</v>
      </c>
      <c r="AG24" s="825">
        <v>0.1</v>
      </c>
      <c r="AH24" s="472"/>
      <c r="AI24" s="518"/>
      <c r="AJ24" s="488" t="s">
        <v>1817</v>
      </c>
      <c r="AK24" s="470"/>
      <c r="AL24" s="542"/>
      <c r="AM24" s="825">
        <v>1.2</v>
      </c>
      <c r="AN24" s="825" t="s">
        <v>19</v>
      </c>
      <c r="AO24" s="825">
        <v>0.1</v>
      </c>
      <c r="AP24" s="825">
        <v>0.2</v>
      </c>
      <c r="AQ24" s="825">
        <v>0.4</v>
      </c>
      <c r="AR24" s="825">
        <v>0.5</v>
      </c>
      <c r="AT24" s="550"/>
      <c r="AU24" s="564" t="s">
        <v>1807</v>
      </c>
      <c r="AV24" s="563"/>
      <c r="AW24" s="563"/>
      <c r="AX24" s="818">
        <v>7.2</v>
      </c>
      <c r="AY24" s="818">
        <v>0.5</v>
      </c>
      <c r="AZ24" s="818">
        <v>0.9</v>
      </c>
      <c r="BA24" s="818">
        <v>1.5</v>
      </c>
      <c r="BB24" s="818">
        <v>2.2999999999999998</v>
      </c>
      <c r="BC24" s="819">
        <v>2</v>
      </c>
    </row>
    <row r="25" spans="2:55" ht="11.1" customHeight="1">
      <c r="B25" s="518"/>
      <c r="C25" s="488" t="s">
        <v>1973</v>
      </c>
      <c r="D25" s="454"/>
      <c r="E25" s="538"/>
      <c r="F25" s="818">
        <v>0.3</v>
      </c>
      <c r="G25" s="818">
        <v>0</v>
      </c>
      <c r="H25" s="818">
        <v>0</v>
      </c>
      <c r="I25" s="818">
        <v>0</v>
      </c>
      <c r="J25" s="818">
        <v>0.1</v>
      </c>
      <c r="K25" s="818">
        <v>0.2</v>
      </c>
      <c r="M25" s="512"/>
      <c r="N25" s="550" t="s">
        <v>1752</v>
      </c>
      <c r="P25" s="525"/>
      <c r="Q25" s="818">
        <v>561.6</v>
      </c>
      <c r="R25" s="818">
        <v>58.6</v>
      </c>
      <c r="S25" s="818">
        <v>105.9</v>
      </c>
      <c r="T25" s="818">
        <v>171.8</v>
      </c>
      <c r="U25" s="818">
        <v>139.69999999999999</v>
      </c>
      <c r="V25" s="818">
        <v>85.5</v>
      </c>
      <c r="W25" s="487"/>
      <c r="X25" s="518"/>
      <c r="Y25" s="543" t="s">
        <v>1905</v>
      </c>
      <c r="Z25" s="470"/>
      <c r="AA25" s="542"/>
      <c r="AB25" s="826">
        <v>0.1</v>
      </c>
      <c r="AC25" s="825">
        <v>0</v>
      </c>
      <c r="AD25" s="825">
        <v>0</v>
      </c>
      <c r="AE25" s="825">
        <v>0</v>
      </c>
      <c r="AF25" s="825">
        <v>0</v>
      </c>
      <c r="AG25" s="825">
        <v>0</v>
      </c>
      <c r="AH25" s="472"/>
      <c r="AI25" s="518"/>
      <c r="AJ25" s="564" t="s">
        <v>1814</v>
      </c>
      <c r="AK25" s="565"/>
      <c r="AL25" s="560"/>
      <c r="AM25" s="825">
        <v>5.5</v>
      </c>
      <c r="AN25" s="825">
        <v>0.3</v>
      </c>
      <c r="AO25" s="825">
        <v>0.4</v>
      </c>
      <c r="AP25" s="825">
        <v>1.3</v>
      </c>
      <c r="AQ25" s="825">
        <v>2</v>
      </c>
      <c r="AR25" s="825">
        <v>1.6</v>
      </c>
      <c r="AT25" s="550"/>
      <c r="AU25" s="550" t="s">
        <v>1804</v>
      </c>
      <c r="AV25" s="563"/>
      <c r="AW25" s="563"/>
      <c r="AX25" s="818">
        <v>10</v>
      </c>
      <c r="AY25" s="818">
        <v>2</v>
      </c>
      <c r="AZ25" s="818">
        <v>2.7</v>
      </c>
      <c r="BA25" s="818">
        <v>2.6</v>
      </c>
      <c r="BB25" s="818">
        <v>1.9</v>
      </c>
      <c r="BC25" s="819">
        <v>0.8</v>
      </c>
    </row>
    <row r="26" spans="2:55" ht="11.1" customHeight="1">
      <c r="B26" s="518"/>
      <c r="C26" s="488" t="s">
        <v>1803</v>
      </c>
      <c r="D26" s="454"/>
      <c r="E26" s="538"/>
      <c r="F26" s="818">
        <v>40.200000000000003</v>
      </c>
      <c r="G26" s="818">
        <v>0.7</v>
      </c>
      <c r="H26" s="818">
        <v>2.7</v>
      </c>
      <c r="I26" s="818">
        <v>4.4000000000000004</v>
      </c>
      <c r="J26" s="818">
        <v>10.6</v>
      </c>
      <c r="K26" s="818">
        <v>21.7</v>
      </c>
      <c r="M26" s="512"/>
      <c r="N26" s="550" t="s">
        <v>1750</v>
      </c>
      <c r="P26" s="525"/>
      <c r="Q26" s="818">
        <v>812.5</v>
      </c>
      <c r="R26" s="818">
        <v>80.900000000000006</v>
      </c>
      <c r="S26" s="818">
        <v>150.19999999999999</v>
      </c>
      <c r="T26" s="818">
        <v>253.8</v>
      </c>
      <c r="U26" s="818">
        <v>208.2</v>
      </c>
      <c r="V26" s="818">
        <v>119.4</v>
      </c>
      <c r="W26" s="487"/>
      <c r="X26" s="518"/>
      <c r="Y26" s="488" t="s">
        <v>1903</v>
      </c>
      <c r="Z26" s="470"/>
      <c r="AA26" s="556"/>
      <c r="AB26" s="819">
        <v>11.4</v>
      </c>
      <c r="AC26" s="818">
        <v>2.8</v>
      </c>
      <c r="AD26" s="818">
        <v>2.9</v>
      </c>
      <c r="AE26" s="818">
        <v>2.2000000000000002</v>
      </c>
      <c r="AF26" s="818">
        <v>2.1</v>
      </c>
      <c r="AG26" s="819">
        <v>1.4</v>
      </c>
      <c r="AH26" s="472"/>
      <c r="AI26" s="518"/>
      <c r="AJ26" s="564" t="s">
        <v>1811</v>
      </c>
      <c r="AK26" s="565"/>
      <c r="AL26" s="560"/>
      <c r="AM26" s="825">
        <v>161.19999999999999</v>
      </c>
      <c r="AN26" s="825">
        <v>5</v>
      </c>
      <c r="AO26" s="825">
        <v>13.5</v>
      </c>
      <c r="AP26" s="825">
        <v>38.299999999999997</v>
      </c>
      <c r="AQ26" s="825">
        <v>54.9</v>
      </c>
      <c r="AR26" s="825">
        <v>49.5</v>
      </c>
      <c r="AT26" s="550"/>
      <c r="AU26" s="550" t="s">
        <v>2038</v>
      </c>
      <c r="AV26" s="563"/>
      <c r="AW26" s="563"/>
      <c r="AX26" s="818">
        <v>25</v>
      </c>
      <c r="AY26" s="818">
        <v>0.6</v>
      </c>
      <c r="AZ26" s="818">
        <v>1.5</v>
      </c>
      <c r="BA26" s="818">
        <v>3.5</v>
      </c>
      <c r="BB26" s="818">
        <v>7.6</v>
      </c>
      <c r="BC26" s="819">
        <v>11.8</v>
      </c>
    </row>
    <row r="27" spans="2:55" ht="11.1" customHeight="1">
      <c r="B27" s="518"/>
      <c r="C27" s="488" t="s">
        <v>1799</v>
      </c>
      <c r="D27" s="454"/>
      <c r="E27" s="538"/>
      <c r="F27" s="818">
        <v>14.1</v>
      </c>
      <c r="G27" s="818">
        <v>0.2</v>
      </c>
      <c r="H27" s="818">
        <v>0.8</v>
      </c>
      <c r="I27" s="818">
        <v>1.6</v>
      </c>
      <c r="J27" s="818">
        <v>3.5</v>
      </c>
      <c r="K27" s="818">
        <v>8</v>
      </c>
      <c r="M27" s="512"/>
      <c r="N27" s="488" t="s">
        <v>1748</v>
      </c>
      <c r="O27" s="454"/>
      <c r="P27" s="538"/>
      <c r="Q27" s="818">
        <v>414.6</v>
      </c>
      <c r="R27" s="818">
        <v>43.2</v>
      </c>
      <c r="S27" s="818">
        <v>79.400000000000006</v>
      </c>
      <c r="T27" s="818">
        <v>127.8</v>
      </c>
      <c r="U27" s="818">
        <v>102.8</v>
      </c>
      <c r="V27" s="818">
        <v>61.4</v>
      </c>
      <c r="W27" s="487"/>
      <c r="X27" s="518"/>
      <c r="Y27" s="488" t="s">
        <v>1900</v>
      </c>
      <c r="Z27" s="470"/>
      <c r="AA27" s="556"/>
      <c r="AB27" s="819">
        <v>0.4</v>
      </c>
      <c r="AC27" s="818">
        <v>0.1</v>
      </c>
      <c r="AD27" s="818">
        <v>0.1</v>
      </c>
      <c r="AE27" s="818">
        <v>0.1</v>
      </c>
      <c r="AF27" s="818">
        <v>0.1</v>
      </c>
      <c r="AG27" s="819">
        <v>0</v>
      </c>
      <c r="AH27" s="472"/>
      <c r="AI27" s="518"/>
      <c r="AJ27" s="564" t="s">
        <v>1809</v>
      </c>
      <c r="AK27" s="565"/>
      <c r="AL27" s="560"/>
      <c r="AM27" s="825">
        <v>1.2</v>
      </c>
      <c r="AN27" s="825" t="s">
        <v>19</v>
      </c>
      <c r="AO27" s="825">
        <v>0.1</v>
      </c>
      <c r="AP27" s="825">
        <v>0.4</v>
      </c>
      <c r="AQ27" s="825">
        <v>0.4</v>
      </c>
      <c r="AR27" s="825">
        <v>0.3</v>
      </c>
      <c r="AT27" s="550"/>
      <c r="AU27" s="550" t="s">
        <v>2037</v>
      </c>
      <c r="AV27" s="563"/>
      <c r="AW27" s="563"/>
      <c r="AX27" s="818">
        <v>2.7</v>
      </c>
      <c r="AY27" s="818">
        <v>0.1</v>
      </c>
      <c r="AZ27" s="818">
        <v>0.2</v>
      </c>
      <c r="BA27" s="818">
        <v>0.4</v>
      </c>
      <c r="BB27" s="818">
        <v>0.9</v>
      </c>
      <c r="BC27" s="819">
        <v>1.2</v>
      </c>
    </row>
    <row r="28" spans="2:55" ht="11.1" customHeight="1">
      <c r="B28" s="518"/>
      <c r="C28" s="488" t="s">
        <v>1771</v>
      </c>
      <c r="D28" s="454"/>
      <c r="E28" s="538"/>
      <c r="F28" s="818">
        <v>60.2</v>
      </c>
      <c r="G28" s="818">
        <v>1.3</v>
      </c>
      <c r="H28" s="818">
        <v>4.4000000000000004</v>
      </c>
      <c r="I28" s="818">
        <v>7.1</v>
      </c>
      <c r="J28" s="818">
        <v>16</v>
      </c>
      <c r="K28" s="818">
        <v>31.4</v>
      </c>
      <c r="M28" s="512"/>
      <c r="N28" s="488" t="s">
        <v>1771</v>
      </c>
      <c r="O28" s="454"/>
      <c r="P28" s="538"/>
      <c r="Q28" s="818">
        <v>290.2</v>
      </c>
      <c r="R28" s="818">
        <v>44.6</v>
      </c>
      <c r="S28" s="818">
        <v>69.3</v>
      </c>
      <c r="T28" s="818">
        <v>79.599999999999994</v>
      </c>
      <c r="U28" s="818">
        <v>59.3</v>
      </c>
      <c r="V28" s="818">
        <v>37.4</v>
      </c>
      <c r="W28" s="487"/>
      <c r="X28" s="518"/>
      <c r="Y28" s="488" t="s">
        <v>1898</v>
      </c>
      <c r="Z28" s="470"/>
      <c r="AA28" s="556"/>
      <c r="AB28" s="819">
        <v>0.2</v>
      </c>
      <c r="AC28" s="818">
        <v>0</v>
      </c>
      <c r="AD28" s="818">
        <v>0</v>
      </c>
      <c r="AE28" s="818">
        <v>0</v>
      </c>
      <c r="AF28" s="818">
        <v>0</v>
      </c>
      <c r="AG28" s="819">
        <v>0</v>
      </c>
      <c r="AH28" s="472"/>
      <c r="AI28" s="518"/>
      <c r="AJ28" s="561" t="s">
        <v>1807</v>
      </c>
      <c r="AK28" s="562"/>
      <c r="AL28" s="563"/>
      <c r="AM28" s="825">
        <v>0.3</v>
      </c>
      <c r="AN28" s="825" t="s">
        <v>19</v>
      </c>
      <c r="AO28" s="825" t="s">
        <v>19</v>
      </c>
      <c r="AP28" s="825">
        <v>0.2</v>
      </c>
      <c r="AQ28" s="825">
        <v>0.1</v>
      </c>
      <c r="AR28" s="825">
        <v>0.1</v>
      </c>
      <c r="AT28" s="550"/>
      <c r="AU28" s="550" t="s">
        <v>2036</v>
      </c>
      <c r="AV28" s="563"/>
      <c r="AW28" s="563"/>
      <c r="AX28" s="818">
        <v>1.4</v>
      </c>
      <c r="AY28" s="818">
        <v>0</v>
      </c>
      <c r="AZ28" s="818">
        <v>0.1</v>
      </c>
      <c r="BA28" s="818">
        <v>0.2</v>
      </c>
      <c r="BB28" s="818">
        <v>0.5</v>
      </c>
      <c r="BC28" s="819">
        <v>0.6</v>
      </c>
    </row>
    <row r="29" spans="2:55" ht="11.1" customHeight="1">
      <c r="B29" s="518"/>
      <c r="C29" s="488" t="s">
        <v>1896</v>
      </c>
      <c r="D29" s="454"/>
      <c r="E29" s="538"/>
      <c r="F29" s="818">
        <v>5.0999999999999996</v>
      </c>
      <c r="G29" s="818">
        <v>0.1</v>
      </c>
      <c r="H29" s="818">
        <v>0.4</v>
      </c>
      <c r="I29" s="818">
        <v>0.6</v>
      </c>
      <c r="J29" s="818">
        <v>1.4</v>
      </c>
      <c r="K29" s="818">
        <v>2.5</v>
      </c>
      <c r="M29" s="518"/>
      <c r="N29" s="488" t="s">
        <v>1744</v>
      </c>
      <c r="O29" s="454"/>
      <c r="P29" s="538"/>
      <c r="Q29" s="818">
        <v>36.5</v>
      </c>
      <c r="R29" s="818">
        <v>5.6</v>
      </c>
      <c r="S29" s="818">
        <v>8.8000000000000007</v>
      </c>
      <c r="T29" s="818">
        <v>10</v>
      </c>
      <c r="U29" s="818">
        <v>7.5</v>
      </c>
      <c r="V29" s="818">
        <v>4.5999999999999996</v>
      </c>
      <c r="W29" s="487"/>
      <c r="X29" s="518"/>
      <c r="Y29" s="488" t="s">
        <v>1894</v>
      </c>
      <c r="Z29" s="470"/>
      <c r="AA29" s="556"/>
      <c r="AB29" s="819">
        <v>0</v>
      </c>
      <c r="AC29" s="818">
        <v>0</v>
      </c>
      <c r="AD29" s="818" t="s">
        <v>19</v>
      </c>
      <c r="AE29" s="818">
        <v>0</v>
      </c>
      <c r="AF29" s="818">
        <v>0</v>
      </c>
      <c r="AG29" s="819" t="s">
        <v>19</v>
      </c>
      <c r="AH29" s="472"/>
      <c r="AI29" s="518"/>
      <c r="AJ29" s="564" t="s">
        <v>1804</v>
      </c>
      <c r="AK29" s="563"/>
      <c r="AL29" s="838"/>
      <c r="AM29" s="825">
        <v>10.9</v>
      </c>
      <c r="AN29" s="825">
        <v>0.3</v>
      </c>
      <c r="AO29" s="825">
        <v>0.7</v>
      </c>
      <c r="AP29" s="825">
        <v>2.5</v>
      </c>
      <c r="AQ29" s="825">
        <v>3.8</v>
      </c>
      <c r="AR29" s="825">
        <v>3.6</v>
      </c>
      <c r="AT29" s="535"/>
      <c r="AU29" s="550" t="s">
        <v>2035</v>
      </c>
      <c r="AV29" s="563"/>
      <c r="AW29" s="563"/>
      <c r="AX29" s="818">
        <v>138.4</v>
      </c>
      <c r="AY29" s="818">
        <v>3.9</v>
      </c>
      <c r="AZ29" s="818">
        <v>6.8</v>
      </c>
      <c r="BA29" s="818">
        <v>16.399999999999999</v>
      </c>
      <c r="BB29" s="818">
        <v>46.5</v>
      </c>
      <c r="BC29" s="819">
        <v>64.900000000000006</v>
      </c>
    </row>
    <row r="30" spans="2:55" ht="11.1" customHeight="1">
      <c r="B30" s="518"/>
      <c r="C30" s="488" t="s">
        <v>2034</v>
      </c>
      <c r="D30" s="454"/>
      <c r="E30" s="538"/>
      <c r="F30" s="818">
        <v>0.2</v>
      </c>
      <c r="G30" s="818">
        <v>0</v>
      </c>
      <c r="H30" s="818">
        <v>0</v>
      </c>
      <c r="I30" s="818">
        <v>0</v>
      </c>
      <c r="J30" s="818">
        <v>0.1</v>
      </c>
      <c r="K30" s="818">
        <v>0.1</v>
      </c>
      <c r="M30" s="518"/>
      <c r="N30" s="488" t="s">
        <v>1742</v>
      </c>
      <c r="O30" s="454"/>
      <c r="P30" s="538"/>
      <c r="Q30" s="818">
        <v>1.2</v>
      </c>
      <c r="R30" s="818">
        <v>0.2</v>
      </c>
      <c r="S30" s="818">
        <v>0.2</v>
      </c>
      <c r="T30" s="818">
        <v>0.3</v>
      </c>
      <c r="U30" s="818">
        <v>0.3</v>
      </c>
      <c r="V30" s="818">
        <v>0.2</v>
      </c>
      <c r="W30" s="487"/>
      <c r="X30" s="566"/>
      <c r="Y30" s="555" t="s">
        <v>2033</v>
      </c>
      <c r="Z30" s="567"/>
      <c r="AA30" s="596"/>
      <c r="AB30" s="817">
        <v>0.1</v>
      </c>
      <c r="AC30" s="816">
        <v>0</v>
      </c>
      <c r="AD30" s="816">
        <v>0</v>
      </c>
      <c r="AE30" s="816">
        <v>0</v>
      </c>
      <c r="AF30" s="816">
        <v>0</v>
      </c>
      <c r="AG30" s="817">
        <v>0</v>
      </c>
      <c r="AH30" s="472"/>
      <c r="AI30" s="518"/>
      <c r="AJ30" s="564" t="s">
        <v>1800</v>
      </c>
      <c r="AK30" s="506"/>
      <c r="AL30" s="552"/>
      <c r="AM30" s="825">
        <v>36.4</v>
      </c>
      <c r="AN30" s="825">
        <v>0.3</v>
      </c>
      <c r="AO30" s="825">
        <v>0.7</v>
      </c>
      <c r="AP30" s="825">
        <v>10.7</v>
      </c>
      <c r="AQ30" s="825">
        <v>15.2</v>
      </c>
      <c r="AR30" s="825">
        <v>9.4</v>
      </c>
      <c r="AT30" s="550"/>
      <c r="AU30" s="564" t="s">
        <v>1800</v>
      </c>
      <c r="AX30" s="818">
        <v>551.6</v>
      </c>
      <c r="AY30" s="818">
        <v>70.7</v>
      </c>
      <c r="AZ30" s="818">
        <v>108.3</v>
      </c>
      <c r="BA30" s="818">
        <v>135</v>
      </c>
      <c r="BB30" s="818">
        <v>145.5</v>
      </c>
      <c r="BC30" s="818">
        <v>92.1</v>
      </c>
    </row>
    <row r="31" spans="2:55" ht="11.1" customHeight="1">
      <c r="B31" s="518"/>
      <c r="C31" s="555" t="s">
        <v>2032</v>
      </c>
      <c r="D31" s="454"/>
      <c r="E31" s="538"/>
      <c r="F31" s="816">
        <v>0.4</v>
      </c>
      <c r="G31" s="816">
        <v>0</v>
      </c>
      <c r="H31" s="816">
        <v>0</v>
      </c>
      <c r="I31" s="816">
        <v>0</v>
      </c>
      <c r="J31" s="816">
        <v>0.1</v>
      </c>
      <c r="K31" s="816">
        <v>0.2</v>
      </c>
      <c r="M31" s="569"/>
      <c r="N31" s="555" t="s">
        <v>1741</v>
      </c>
      <c r="O31" s="454"/>
      <c r="P31" s="538"/>
      <c r="Q31" s="816">
        <v>2</v>
      </c>
      <c r="R31" s="816">
        <v>0.3</v>
      </c>
      <c r="S31" s="816">
        <v>0.5</v>
      </c>
      <c r="T31" s="816">
        <v>0.5</v>
      </c>
      <c r="U31" s="816">
        <v>0.4</v>
      </c>
      <c r="V31" s="816">
        <v>0.3</v>
      </c>
      <c r="W31" s="487"/>
      <c r="X31" s="479" t="s">
        <v>2031</v>
      </c>
      <c r="Y31" s="489"/>
      <c r="Z31" s="490"/>
      <c r="AB31" s="824">
        <v>10</v>
      </c>
      <c r="AC31" s="816">
        <v>1.5</v>
      </c>
      <c r="AD31" s="816">
        <v>2.4</v>
      </c>
      <c r="AE31" s="827">
        <v>2.1</v>
      </c>
      <c r="AF31" s="827">
        <v>2</v>
      </c>
      <c r="AG31" s="827">
        <v>2</v>
      </c>
      <c r="AH31" s="472"/>
      <c r="AI31" s="518"/>
      <c r="AJ31" s="564" t="s">
        <v>1797</v>
      </c>
      <c r="AK31" s="563"/>
      <c r="AL31" s="573"/>
      <c r="AM31" s="826">
        <v>0</v>
      </c>
      <c r="AN31" s="825" t="s">
        <v>19</v>
      </c>
      <c r="AO31" s="825" t="s">
        <v>19</v>
      </c>
      <c r="AP31" s="825" t="s">
        <v>19</v>
      </c>
      <c r="AQ31" s="825">
        <v>0</v>
      </c>
      <c r="AR31" s="825" t="s">
        <v>19</v>
      </c>
      <c r="AT31" s="550"/>
      <c r="AU31" s="564" t="s">
        <v>2030</v>
      </c>
      <c r="AV31" s="563"/>
      <c r="AX31" s="818">
        <v>0.8</v>
      </c>
      <c r="AY31" s="818">
        <v>0.1</v>
      </c>
      <c r="AZ31" s="818">
        <v>0.2</v>
      </c>
      <c r="BA31" s="818">
        <v>0.2</v>
      </c>
      <c r="BB31" s="818">
        <v>0.2</v>
      </c>
      <c r="BC31" s="818">
        <v>0.1</v>
      </c>
    </row>
    <row r="32" spans="2:55" ht="11.1" customHeight="1">
      <c r="B32" s="479" t="s">
        <v>243</v>
      </c>
      <c r="C32" s="480"/>
      <c r="D32" s="480"/>
      <c r="E32" s="481"/>
      <c r="F32" s="824">
        <v>2944.7</v>
      </c>
      <c r="G32" s="824">
        <v>513.79999999999995</v>
      </c>
      <c r="H32" s="824">
        <v>713.9</v>
      </c>
      <c r="I32" s="824">
        <v>521.79999999999995</v>
      </c>
      <c r="J32" s="824">
        <v>542.6</v>
      </c>
      <c r="K32" s="824">
        <v>652.6</v>
      </c>
      <c r="M32" s="571" t="s">
        <v>2029</v>
      </c>
      <c r="N32" s="572"/>
      <c r="O32" s="572"/>
      <c r="P32" s="481"/>
      <c r="Q32" s="837">
        <v>401.9</v>
      </c>
      <c r="R32" s="824">
        <v>41.3</v>
      </c>
      <c r="S32" s="824">
        <v>79.3</v>
      </c>
      <c r="T32" s="824">
        <v>102.8</v>
      </c>
      <c r="U32" s="824">
        <v>96.2</v>
      </c>
      <c r="V32" s="824">
        <v>82.4</v>
      </c>
      <c r="W32" s="487"/>
      <c r="X32" s="500"/>
      <c r="Y32" s="501" t="s">
        <v>2028</v>
      </c>
      <c r="Z32" s="509"/>
      <c r="AA32" s="510"/>
      <c r="AB32" s="836">
        <v>8</v>
      </c>
      <c r="AC32" s="827">
        <v>1.3</v>
      </c>
      <c r="AD32" s="827">
        <v>2.1</v>
      </c>
      <c r="AE32" s="827">
        <v>1.7</v>
      </c>
      <c r="AF32" s="827">
        <v>1.5</v>
      </c>
      <c r="AG32" s="827">
        <v>1.4</v>
      </c>
      <c r="AH32" s="472"/>
      <c r="AI32" s="518"/>
      <c r="AJ32" s="564" t="s">
        <v>1794</v>
      </c>
      <c r="AK32" s="563"/>
      <c r="AL32" s="573"/>
      <c r="AM32" s="826" t="s">
        <v>19</v>
      </c>
      <c r="AN32" s="825" t="s">
        <v>19</v>
      </c>
      <c r="AO32" s="825" t="s">
        <v>19</v>
      </c>
      <c r="AP32" s="825" t="s">
        <v>19</v>
      </c>
      <c r="AQ32" s="825" t="s">
        <v>19</v>
      </c>
      <c r="AR32" s="825" t="s">
        <v>19</v>
      </c>
      <c r="AT32" s="550"/>
      <c r="AU32" s="564" t="s">
        <v>2027</v>
      </c>
      <c r="AV32" s="563"/>
      <c r="AX32" s="818">
        <v>0.7</v>
      </c>
      <c r="AY32" s="818">
        <v>0.1</v>
      </c>
      <c r="AZ32" s="818">
        <v>0.2</v>
      </c>
      <c r="BA32" s="818">
        <v>0.2</v>
      </c>
      <c r="BB32" s="818">
        <v>0.2</v>
      </c>
      <c r="BC32" s="818">
        <v>0.1</v>
      </c>
    </row>
    <row r="33" spans="1:55" ht="11.1" customHeight="1">
      <c r="B33" s="500"/>
      <c r="C33" s="513" t="s">
        <v>2026</v>
      </c>
      <c r="D33" s="540"/>
      <c r="E33" s="557"/>
      <c r="F33" s="822">
        <v>2863.9</v>
      </c>
      <c r="G33" s="822">
        <v>500.1</v>
      </c>
      <c r="H33" s="822">
        <v>699.2</v>
      </c>
      <c r="I33" s="822">
        <v>510.4</v>
      </c>
      <c r="J33" s="822">
        <v>526.5</v>
      </c>
      <c r="K33" s="822">
        <v>627.70000000000005</v>
      </c>
      <c r="M33" s="515"/>
      <c r="N33" s="1842" t="s">
        <v>2025</v>
      </c>
      <c r="O33" s="516" t="s">
        <v>2010</v>
      </c>
      <c r="P33" s="510"/>
      <c r="Q33" s="830">
        <v>252.9</v>
      </c>
      <c r="R33" s="822">
        <v>27.7</v>
      </c>
      <c r="S33" s="822">
        <v>52.6</v>
      </c>
      <c r="T33" s="822">
        <v>66.900000000000006</v>
      </c>
      <c r="U33" s="822">
        <v>58.8</v>
      </c>
      <c r="V33" s="822">
        <v>46.8</v>
      </c>
      <c r="W33" s="487"/>
      <c r="X33" s="518"/>
      <c r="Y33" s="519" t="s">
        <v>2024</v>
      </c>
      <c r="Z33" s="470"/>
      <c r="AA33" s="522"/>
      <c r="AB33" s="835">
        <v>1.1000000000000001</v>
      </c>
      <c r="AC33" s="825">
        <v>0.1</v>
      </c>
      <c r="AD33" s="825">
        <v>0.2</v>
      </c>
      <c r="AE33" s="825">
        <v>0.2</v>
      </c>
      <c r="AF33" s="825">
        <v>0.3</v>
      </c>
      <c r="AG33" s="825">
        <v>0.4</v>
      </c>
      <c r="AH33" s="472"/>
      <c r="AI33" s="518"/>
      <c r="AJ33" s="564" t="s">
        <v>1269</v>
      </c>
      <c r="AK33" s="573"/>
      <c r="AL33" s="552"/>
      <c r="AM33" s="825">
        <v>0</v>
      </c>
      <c r="AN33" s="825" t="s">
        <v>19</v>
      </c>
      <c r="AO33" s="825" t="s">
        <v>19</v>
      </c>
      <c r="AP33" s="825" t="s">
        <v>19</v>
      </c>
      <c r="AQ33" s="825" t="s">
        <v>19</v>
      </c>
      <c r="AR33" s="825">
        <v>0</v>
      </c>
      <c r="AT33" s="550"/>
      <c r="AU33" s="564" t="s">
        <v>2023</v>
      </c>
      <c r="AV33" s="563"/>
      <c r="AX33" s="818">
        <v>2.2999999999999998</v>
      </c>
      <c r="AY33" s="818">
        <v>0.3</v>
      </c>
      <c r="AZ33" s="818">
        <v>0.6</v>
      </c>
      <c r="BA33" s="818">
        <v>0.6</v>
      </c>
      <c r="BB33" s="818">
        <v>0.6</v>
      </c>
      <c r="BC33" s="818">
        <v>0.2</v>
      </c>
    </row>
    <row r="34" spans="1:55" ht="11.1" customHeight="1">
      <c r="B34" s="518"/>
      <c r="C34" s="505" t="s">
        <v>2022</v>
      </c>
      <c r="D34" s="506"/>
      <c r="E34" s="527"/>
      <c r="F34" s="818">
        <v>72.8</v>
      </c>
      <c r="G34" s="818">
        <v>12</v>
      </c>
      <c r="H34" s="818">
        <v>12.9</v>
      </c>
      <c r="I34" s="818">
        <v>10.3</v>
      </c>
      <c r="J34" s="818">
        <v>14.4</v>
      </c>
      <c r="K34" s="818">
        <v>23.2</v>
      </c>
      <c r="M34" s="515"/>
      <c r="N34" s="1843"/>
      <c r="O34" s="491" t="s">
        <v>2007</v>
      </c>
      <c r="P34" s="522"/>
      <c r="Q34" s="819">
        <v>94.2</v>
      </c>
      <c r="R34" s="818">
        <v>8.6</v>
      </c>
      <c r="S34" s="818">
        <v>17.100000000000001</v>
      </c>
      <c r="T34" s="818">
        <v>24.1</v>
      </c>
      <c r="U34" s="818">
        <v>24</v>
      </c>
      <c r="V34" s="818">
        <v>20.5</v>
      </c>
      <c r="W34" s="487"/>
      <c r="X34" s="518"/>
      <c r="Y34" s="519" t="s">
        <v>2021</v>
      </c>
      <c r="Z34" s="470"/>
      <c r="AA34" s="522"/>
      <c r="AB34" s="835">
        <v>0.8</v>
      </c>
      <c r="AC34" s="825">
        <v>0</v>
      </c>
      <c r="AD34" s="825">
        <v>0.1</v>
      </c>
      <c r="AE34" s="825">
        <v>0.2</v>
      </c>
      <c r="AF34" s="825">
        <v>0.2</v>
      </c>
      <c r="AG34" s="825">
        <v>0.2</v>
      </c>
      <c r="AH34" s="472"/>
      <c r="AI34" s="518"/>
      <c r="AJ34" s="564" t="s">
        <v>1273</v>
      </c>
      <c r="AK34" s="575"/>
      <c r="AL34" s="552"/>
      <c r="AM34" s="825">
        <v>0</v>
      </c>
      <c r="AN34" s="825" t="s">
        <v>19</v>
      </c>
      <c r="AO34" s="825" t="s">
        <v>19</v>
      </c>
      <c r="AP34" s="825">
        <v>0</v>
      </c>
      <c r="AQ34" s="825">
        <v>0</v>
      </c>
      <c r="AR34" s="825" t="s">
        <v>19</v>
      </c>
      <c r="AT34" s="550"/>
      <c r="AU34" s="564" t="s">
        <v>2020</v>
      </c>
      <c r="AV34" s="563"/>
      <c r="AX34" s="818">
        <v>1.1000000000000001</v>
      </c>
      <c r="AY34" s="818">
        <v>0.2</v>
      </c>
      <c r="AZ34" s="818">
        <v>0.3</v>
      </c>
      <c r="BA34" s="818">
        <v>0.3</v>
      </c>
      <c r="BB34" s="818">
        <v>0.2</v>
      </c>
      <c r="BC34" s="818">
        <v>0.1</v>
      </c>
    </row>
    <row r="35" spans="1:55" ht="11.1" customHeight="1">
      <c r="B35" s="518"/>
      <c r="C35" s="545" t="s">
        <v>2019</v>
      </c>
      <c r="D35" s="558"/>
      <c r="E35" s="559"/>
      <c r="F35" s="819">
        <v>8</v>
      </c>
      <c r="G35" s="818">
        <v>1.8</v>
      </c>
      <c r="H35" s="818">
        <v>1.7</v>
      </c>
      <c r="I35" s="818">
        <v>1.1000000000000001</v>
      </c>
      <c r="J35" s="818">
        <v>1.7</v>
      </c>
      <c r="K35" s="818">
        <v>1.7</v>
      </c>
      <c r="M35" s="515"/>
      <c r="N35" s="1843"/>
      <c r="O35" s="491" t="s">
        <v>2004</v>
      </c>
      <c r="P35" s="522"/>
      <c r="Q35" s="819">
        <v>1.5</v>
      </c>
      <c r="R35" s="818">
        <v>0.1</v>
      </c>
      <c r="S35" s="818">
        <v>0.3</v>
      </c>
      <c r="T35" s="818">
        <v>0.3</v>
      </c>
      <c r="U35" s="818">
        <v>0.4</v>
      </c>
      <c r="V35" s="819">
        <v>0.5</v>
      </c>
      <c r="W35" s="487"/>
      <c r="X35" s="518"/>
      <c r="Y35" s="528" t="s">
        <v>2018</v>
      </c>
      <c r="Z35" s="529"/>
      <c r="AA35" s="530"/>
      <c r="AB35" s="835">
        <v>0.1</v>
      </c>
      <c r="AC35" s="825">
        <v>0</v>
      </c>
      <c r="AD35" s="825">
        <v>0</v>
      </c>
      <c r="AE35" s="825">
        <v>0</v>
      </c>
      <c r="AF35" s="825">
        <v>0</v>
      </c>
      <c r="AG35" s="825">
        <v>0</v>
      </c>
      <c r="AH35" s="472"/>
      <c r="AI35" s="550"/>
      <c r="AJ35" s="564" t="s">
        <v>1789</v>
      </c>
      <c r="AK35" s="576"/>
      <c r="AM35" s="825">
        <v>810.1</v>
      </c>
      <c r="AN35" s="825">
        <v>20.100000000000001</v>
      </c>
      <c r="AO35" s="825">
        <v>65.5</v>
      </c>
      <c r="AP35" s="825">
        <v>194.9</v>
      </c>
      <c r="AQ35" s="825">
        <v>277.7</v>
      </c>
      <c r="AR35" s="825">
        <v>252</v>
      </c>
      <c r="AT35" s="550"/>
      <c r="AU35" s="564" t="s">
        <v>2017</v>
      </c>
      <c r="AV35" s="563"/>
      <c r="AX35" s="818">
        <v>8.1</v>
      </c>
      <c r="AY35" s="818">
        <v>1.3</v>
      </c>
      <c r="AZ35" s="818">
        <v>2</v>
      </c>
      <c r="BA35" s="818">
        <v>2.1</v>
      </c>
      <c r="BB35" s="818">
        <v>1.8</v>
      </c>
      <c r="BC35" s="818">
        <v>0.9</v>
      </c>
    </row>
    <row r="36" spans="1:55" ht="11.1" customHeight="1">
      <c r="B36" s="537"/>
      <c r="C36" s="539" t="s">
        <v>2016</v>
      </c>
      <c r="D36" s="506"/>
      <c r="E36" s="525"/>
      <c r="F36" s="818">
        <v>8</v>
      </c>
      <c r="G36" s="818">
        <v>1.9</v>
      </c>
      <c r="H36" s="818">
        <v>2</v>
      </c>
      <c r="I36" s="818">
        <v>1.3</v>
      </c>
      <c r="J36" s="818">
        <v>1.3</v>
      </c>
      <c r="K36" s="818">
        <v>1.5</v>
      </c>
      <c r="M36" s="535"/>
      <c r="N36" s="1843"/>
      <c r="O36" s="491" t="s">
        <v>2002</v>
      </c>
      <c r="P36" s="536"/>
      <c r="Q36" s="819">
        <v>0.9</v>
      </c>
      <c r="R36" s="818">
        <v>0.1</v>
      </c>
      <c r="S36" s="818">
        <v>0.1</v>
      </c>
      <c r="T36" s="818">
        <v>0.2</v>
      </c>
      <c r="U36" s="818">
        <v>0.2</v>
      </c>
      <c r="V36" s="819">
        <v>0.3</v>
      </c>
      <c r="W36" s="487"/>
      <c r="X36" s="518"/>
      <c r="Y36" s="533" t="s">
        <v>2015</v>
      </c>
      <c r="Z36" s="509"/>
      <c r="AA36" s="534"/>
      <c r="AB36" s="826">
        <v>4.8</v>
      </c>
      <c r="AC36" s="825">
        <v>0.8</v>
      </c>
      <c r="AD36" s="825">
        <v>1.3</v>
      </c>
      <c r="AE36" s="825">
        <v>1.1000000000000001</v>
      </c>
      <c r="AF36" s="825">
        <v>0.9</v>
      </c>
      <c r="AG36" s="825">
        <v>0.7</v>
      </c>
      <c r="AH36" s="472"/>
      <c r="AI36" s="550"/>
      <c r="AJ36" s="564" t="s">
        <v>1787</v>
      </c>
      <c r="AK36" s="489"/>
      <c r="AM36" s="825">
        <v>0.7</v>
      </c>
      <c r="AN36" s="825" t="s">
        <v>19</v>
      </c>
      <c r="AO36" s="825" t="s">
        <v>19</v>
      </c>
      <c r="AP36" s="825">
        <v>0</v>
      </c>
      <c r="AQ36" s="825">
        <v>0.2</v>
      </c>
      <c r="AR36" s="825">
        <v>0.4</v>
      </c>
      <c r="AT36" s="579"/>
      <c r="AU36" s="564" t="s">
        <v>2014</v>
      </c>
      <c r="AV36" s="563"/>
      <c r="AW36" s="563"/>
      <c r="AX36" s="818">
        <v>8.3000000000000007</v>
      </c>
      <c r="AY36" s="818">
        <v>1.3</v>
      </c>
      <c r="AZ36" s="818">
        <v>2</v>
      </c>
      <c r="BA36" s="818">
        <v>2.2000000000000002</v>
      </c>
      <c r="BB36" s="818">
        <v>1.8</v>
      </c>
      <c r="BC36" s="818">
        <v>0.9</v>
      </c>
    </row>
    <row r="37" spans="1:55" ht="11.1" customHeight="1">
      <c r="B37" s="537"/>
      <c r="C37" s="488" t="s">
        <v>2013</v>
      </c>
      <c r="D37" s="454"/>
      <c r="E37" s="538"/>
      <c r="F37" s="818">
        <v>1.3</v>
      </c>
      <c r="G37" s="818">
        <v>0.3</v>
      </c>
      <c r="H37" s="818">
        <v>0.2</v>
      </c>
      <c r="I37" s="818">
        <v>0.2</v>
      </c>
      <c r="J37" s="818">
        <v>0.3</v>
      </c>
      <c r="K37" s="818">
        <v>0.3</v>
      </c>
      <c r="M37" s="535"/>
      <c r="N37" s="1843"/>
      <c r="O37" s="491" t="s">
        <v>2000</v>
      </c>
      <c r="P37" s="536"/>
      <c r="Q37" s="819">
        <v>0.4</v>
      </c>
      <c r="R37" s="818">
        <v>0</v>
      </c>
      <c r="S37" s="818">
        <v>0</v>
      </c>
      <c r="T37" s="818">
        <v>0</v>
      </c>
      <c r="U37" s="818">
        <v>0.1</v>
      </c>
      <c r="V37" s="819">
        <v>0.2</v>
      </c>
      <c r="W37" s="487"/>
      <c r="X37" s="518"/>
      <c r="Y37" s="550" t="s">
        <v>1909</v>
      </c>
      <c r="Z37" s="574"/>
      <c r="AA37" s="542"/>
      <c r="AB37" s="826">
        <v>0.7</v>
      </c>
      <c r="AC37" s="825">
        <v>0</v>
      </c>
      <c r="AD37" s="825">
        <v>0.1</v>
      </c>
      <c r="AE37" s="825">
        <v>0.1</v>
      </c>
      <c r="AF37" s="825">
        <v>0.2</v>
      </c>
      <c r="AG37" s="825">
        <v>0.3</v>
      </c>
      <c r="AH37" s="472"/>
      <c r="AI37" s="579"/>
      <c r="AJ37" s="564" t="s">
        <v>1786</v>
      </c>
      <c r="AK37" s="563"/>
      <c r="AL37" s="542"/>
      <c r="AM37" s="826">
        <v>2.1</v>
      </c>
      <c r="AN37" s="825">
        <v>0</v>
      </c>
      <c r="AO37" s="825">
        <v>0</v>
      </c>
      <c r="AP37" s="825">
        <v>0.3</v>
      </c>
      <c r="AQ37" s="825">
        <v>0.7</v>
      </c>
      <c r="AR37" s="825">
        <v>1.1000000000000001</v>
      </c>
      <c r="AT37" s="579"/>
      <c r="AU37" s="564" t="s">
        <v>1273</v>
      </c>
      <c r="AV37" s="563"/>
      <c r="AW37" s="563"/>
      <c r="AX37" s="818">
        <v>7.8</v>
      </c>
      <c r="AY37" s="818">
        <v>1.2</v>
      </c>
      <c r="AZ37" s="818">
        <v>1.9</v>
      </c>
      <c r="BA37" s="818">
        <v>2.1</v>
      </c>
      <c r="BB37" s="818">
        <v>1.7</v>
      </c>
      <c r="BC37" s="818">
        <v>0.9</v>
      </c>
    </row>
    <row r="38" spans="1:55" ht="11.1" customHeight="1">
      <c r="B38" s="537"/>
      <c r="C38" s="488" t="s">
        <v>1973</v>
      </c>
      <c r="D38" s="454"/>
      <c r="E38" s="538"/>
      <c r="F38" s="818">
        <v>1.9</v>
      </c>
      <c r="G38" s="818">
        <v>0.4</v>
      </c>
      <c r="H38" s="818">
        <v>0.5</v>
      </c>
      <c r="I38" s="818">
        <v>0.4</v>
      </c>
      <c r="J38" s="818">
        <v>0.3</v>
      </c>
      <c r="K38" s="818">
        <v>0.3</v>
      </c>
      <c r="M38" s="535"/>
      <c r="N38" s="1844"/>
      <c r="O38" s="547" t="s">
        <v>1998</v>
      </c>
      <c r="P38" s="548"/>
      <c r="Q38" s="819">
        <v>0.1</v>
      </c>
      <c r="R38" s="818">
        <v>0</v>
      </c>
      <c r="S38" s="818" t="s">
        <v>19</v>
      </c>
      <c r="T38" s="818">
        <v>0</v>
      </c>
      <c r="U38" s="818">
        <v>0</v>
      </c>
      <c r="V38" s="819">
        <v>0</v>
      </c>
      <c r="W38" s="487"/>
      <c r="X38" s="518"/>
      <c r="Y38" s="550" t="s">
        <v>1907</v>
      </c>
      <c r="Z38" s="574"/>
      <c r="AA38" s="542"/>
      <c r="AB38" s="826">
        <v>0.2</v>
      </c>
      <c r="AC38" s="825">
        <v>0</v>
      </c>
      <c r="AD38" s="825">
        <v>0</v>
      </c>
      <c r="AE38" s="825">
        <v>0</v>
      </c>
      <c r="AF38" s="825">
        <v>0</v>
      </c>
      <c r="AG38" s="825">
        <v>0.1</v>
      </c>
      <c r="AH38" s="472"/>
      <c r="AI38" s="550"/>
      <c r="AJ38" s="564" t="s">
        <v>1784</v>
      </c>
      <c r="AK38" s="563"/>
      <c r="AL38" s="542"/>
      <c r="AM38" s="826">
        <v>1.4</v>
      </c>
      <c r="AN38" s="825">
        <v>0</v>
      </c>
      <c r="AO38" s="825">
        <v>0</v>
      </c>
      <c r="AP38" s="825">
        <v>0.2</v>
      </c>
      <c r="AQ38" s="825">
        <v>0.4</v>
      </c>
      <c r="AR38" s="825">
        <v>0.7</v>
      </c>
      <c r="AT38" s="579"/>
      <c r="AU38" s="564" t="s">
        <v>1874</v>
      </c>
      <c r="AX38" s="818">
        <v>0.3</v>
      </c>
      <c r="AY38" s="818">
        <v>0</v>
      </c>
      <c r="AZ38" s="818">
        <v>0</v>
      </c>
      <c r="BA38" s="818">
        <v>0.1</v>
      </c>
      <c r="BB38" s="818">
        <v>0.1</v>
      </c>
      <c r="BC38" s="818">
        <v>0.1</v>
      </c>
    </row>
    <row r="39" spans="1:55" ht="11.1" customHeight="1">
      <c r="B39" s="537"/>
      <c r="C39" s="543" t="s">
        <v>2012</v>
      </c>
      <c r="D39" s="506"/>
      <c r="E39" s="525"/>
      <c r="F39" s="818">
        <v>187.9</v>
      </c>
      <c r="G39" s="818">
        <v>33</v>
      </c>
      <c r="H39" s="818">
        <v>40.799999999999997</v>
      </c>
      <c r="I39" s="818">
        <v>31.5</v>
      </c>
      <c r="J39" s="818">
        <v>36.299999999999997</v>
      </c>
      <c r="K39" s="818">
        <v>46.3</v>
      </c>
      <c r="M39" s="515"/>
      <c r="N39" s="1845" t="s">
        <v>2011</v>
      </c>
      <c r="O39" s="577" t="s">
        <v>2010</v>
      </c>
      <c r="P39" s="578"/>
      <c r="Q39" s="819">
        <v>20</v>
      </c>
      <c r="R39" s="818">
        <v>2.4</v>
      </c>
      <c r="S39" s="818">
        <v>4.3</v>
      </c>
      <c r="T39" s="818">
        <v>4.9000000000000004</v>
      </c>
      <c r="U39" s="818">
        <v>4.8</v>
      </c>
      <c r="V39" s="818">
        <v>3.6</v>
      </c>
      <c r="W39" s="487"/>
      <c r="X39" s="518"/>
      <c r="Y39" s="488" t="s">
        <v>2009</v>
      </c>
      <c r="Z39" s="538"/>
      <c r="AA39" s="538"/>
      <c r="AB39" s="826" t="s">
        <v>19</v>
      </c>
      <c r="AC39" s="825" t="s">
        <v>19</v>
      </c>
      <c r="AD39" s="825" t="s">
        <v>19</v>
      </c>
      <c r="AE39" s="825" t="s">
        <v>19</v>
      </c>
      <c r="AF39" s="825" t="s">
        <v>19</v>
      </c>
      <c r="AG39" s="825" t="s">
        <v>19</v>
      </c>
      <c r="AH39" s="472"/>
      <c r="AI39" s="580"/>
      <c r="AJ39" s="564" t="s">
        <v>1782</v>
      </c>
      <c r="AK39" s="563"/>
      <c r="AL39" s="556"/>
      <c r="AM39" s="819">
        <v>17.7</v>
      </c>
      <c r="AN39" s="818">
        <v>0.5</v>
      </c>
      <c r="AO39" s="818">
        <v>1.5</v>
      </c>
      <c r="AP39" s="818">
        <v>4.2</v>
      </c>
      <c r="AQ39" s="818">
        <v>6</v>
      </c>
      <c r="AR39" s="818">
        <v>5.5</v>
      </c>
      <c r="AT39" s="579"/>
      <c r="AU39" s="564" t="s">
        <v>1789</v>
      </c>
      <c r="AV39" s="552"/>
      <c r="AW39" s="552"/>
      <c r="AX39" s="818">
        <v>9392</v>
      </c>
      <c r="AY39" s="818">
        <v>997.3</v>
      </c>
      <c r="AZ39" s="818">
        <v>1712.2</v>
      </c>
      <c r="BA39" s="818">
        <v>2285.1</v>
      </c>
      <c r="BB39" s="818">
        <v>2565.4</v>
      </c>
      <c r="BC39" s="818">
        <v>1832</v>
      </c>
    </row>
    <row r="40" spans="1:55" ht="11.1" customHeight="1">
      <c r="B40" s="537"/>
      <c r="C40" s="543" t="s">
        <v>2008</v>
      </c>
      <c r="D40" s="506"/>
      <c r="E40" s="525"/>
      <c r="F40" s="818">
        <v>7</v>
      </c>
      <c r="G40" s="818">
        <v>1.3</v>
      </c>
      <c r="H40" s="818">
        <v>1.3</v>
      </c>
      <c r="I40" s="818">
        <v>1.2</v>
      </c>
      <c r="J40" s="818">
        <v>1.4</v>
      </c>
      <c r="K40" s="818">
        <v>1.9</v>
      </c>
      <c r="M40" s="515"/>
      <c r="N40" s="1846"/>
      <c r="O40" s="491" t="s">
        <v>2007</v>
      </c>
      <c r="P40" s="522"/>
      <c r="Q40" s="819">
        <v>6.6</v>
      </c>
      <c r="R40" s="818">
        <v>0.6</v>
      </c>
      <c r="S40" s="818">
        <v>1.1000000000000001</v>
      </c>
      <c r="T40" s="818">
        <v>1.8</v>
      </c>
      <c r="U40" s="818">
        <v>1.7</v>
      </c>
      <c r="V40" s="818">
        <v>1.3</v>
      </c>
      <c r="W40" s="487"/>
      <c r="X40" s="518"/>
      <c r="Y40" s="488" t="s">
        <v>2006</v>
      </c>
      <c r="Z40" s="538"/>
      <c r="AA40" s="538"/>
      <c r="AB40" s="826" t="s">
        <v>19</v>
      </c>
      <c r="AC40" s="825" t="s">
        <v>19</v>
      </c>
      <c r="AD40" s="825" t="s">
        <v>19</v>
      </c>
      <c r="AE40" s="825" t="s">
        <v>19</v>
      </c>
      <c r="AF40" s="825" t="s">
        <v>19</v>
      </c>
      <c r="AG40" s="825" t="s">
        <v>19</v>
      </c>
      <c r="AH40" s="472"/>
      <c r="AI40" s="580"/>
      <c r="AJ40" s="564" t="s">
        <v>1780</v>
      </c>
      <c r="AK40" s="563"/>
      <c r="AL40" s="556"/>
      <c r="AM40" s="819">
        <v>2.6</v>
      </c>
      <c r="AN40" s="818">
        <v>0</v>
      </c>
      <c r="AO40" s="818">
        <v>0.2</v>
      </c>
      <c r="AP40" s="818">
        <v>0.6</v>
      </c>
      <c r="AQ40" s="818">
        <v>0.9</v>
      </c>
      <c r="AR40" s="818">
        <v>0.9</v>
      </c>
      <c r="AT40" s="579"/>
      <c r="AU40" s="564" t="s">
        <v>1787</v>
      </c>
      <c r="AV40" s="552"/>
      <c r="AW40" s="552"/>
      <c r="AX40" s="818">
        <v>21.6</v>
      </c>
      <c r="AY40" s="818">
        <v>0.1</v>
      </c>
      <c r="AZ40" s="818">
        <v>0.3</v>
      </c>
      <c r="BA40" s="818">
        <v>0.7</v>
      </c>
      <c r="BB40" s="818">
        <v>5.5</v>
      </c>
      <c r="BC40" s="818">
        <v>15.1</v>
      </c>
    </row>
    <row r="41" spans="1:55" ht="11.1" customHeight="1">
      <c r="B41" s="537"/>
      <c r="C41" s="543" t="s">
        <v>2005</v>
      </c>
      <c r="D41" s="506"/>
      <c r="E41" s="525"/>
      <c r="F41" s="818">
        <v>43.3</v>
      </c>
      <c r="G41" s="818">
        <v>1.6</v>
      </c>
      <c r="H41" s="818">
        <v>4</v>
      </c>
      <c r="I41" s="818">
        <v>4.2</v>
      </c>
      <c r="J41" s="818">
        <v>9.6999999999999993</v>
      </c>
      <c r="K41" s="818">
        <v>23.9</v>
      </c>
      <c r="M41" s="515"/>
      <c r="N41" s="1846"/>
      <c r="O41" s="491" t="s">
        <v>2004</v>
      </c>
      <c r="P41" s="522"/>
      <c r="Q41" s="819">
        <v>0</v>
      </c>
      <c r="R41" s="818">
        <v>0</v>
      </c>
      <c r="S41" s="818">
        <v>0</v>
      </c>
      <c r="T41" s="818">
        <v>0</v>
      </c>
      <c r="U41" s="818" t="s">
        <v>19</v>
      </c>
      <c r="V41" s="819">
        <v>0</v>
      </c>
      <c r="W41" s="487"/>
      <c r="X41" s="518"/>
      <c r="Y41" s="488" t="s">
        <v>1903</v>
      </c>
      <c r="Z41" s="470"/>
      <c r="AA41" s="556"/>
      <c r="AB41" s="826">
        <v>7.3</v>
      </c>
      <c r="AC41" s="825">
        <v>1.2</v>
      </c>
      <c r="AD41" s="825">
        <v>1.9</v>
      </c>
      <c r="AE41" s="825">
        <v>1.5</v>
      </c>
      <c r="AF41" s="825">
        <v>1.4</v>
      </c>
      <c r="AG41" s="825">
        <v>1.3</v>
      </c>
      <c r="AH41" s="472"/>
      <c r="AI41" s="550"/>
      <c r="AJ41" s="564" t="s">
        <v>1778</v>
      </c>
      <c r="AK41" s="576"/>
      <c r="AM41" s="825">
        <v>124.5</v>
      </c>
      <c r="AN41" s="825">
        <v>3.8</v>
      </c>
      <c r="AO41" s="825">
        <v>11.6</v>
      </c>
      <c r="AP41" s="825">
        <v>30</v>
      </c>
      <c r="AQ41" s="825">
        <v>46.1</v>
      </c>
      <c r="AR41" s="825">
        <v>33.1</v>
      </c>
      <c r="AT41" s="550"/>
      <c r="AU41" s="564" t="s">
        <v>1786</v>
      </c>
      <c r="AV41" s="563"/>
      <c r="AW41" s="542"/>
      <c r="AX41" s="826">
        <v>34</v>
      </c>
      <c r="AY41" s="825">
        <v>1</v>
      </c>
      <c r="AZ41" s="825">
        <v>2.6</v>
      </c>
      <c r="BA41" s="825">
        <v>6.3</v>
      </c>
      <c r="BB41" s="825">
        <v>11.4</v>
      </c>
      <c r="BC41" s="825">
        <v>12.6</v>
      </c>
    </row>
    <row r="42" spans="1:55" ht="11.1" customHeight="1">
      <c r="B42" s="537"/>
      <c r="C42" s="543" t="s">
        <v>2003</v>
      </c>
      <c r="D42" s="506"/>
      <c r="E42" s="525"/>
      <c r="F42" s="818">
        <v>29.6</v>
      </c>
      <c r="G42" s="818">
        <v>5.6</v>
      </c>
      <c r="H42" s="818">
        <v>8.5</v>
      </c>
      <c r="I42" s="818">
        <v>5.4</v>
      </c>
      <c r="J42" s="818">
        <v>5.2</v>
      </c>
      <c r="K42" s="818">
        <v>4.9000000000000004</v>
      </c>
      <c r="M42" s="535"/>
      <c r="N42" s="1846"/>
      <c r="O42" s="552" t="s">
        <v>2002</v>
      </c>
      <c r="P42" s="536"/>
      <c r="Q42" s="819">
        <v>0.1</v>
      </c>
      <c r="R42" s="818" t="s">
        <v>19</v>
      </c>
      <c r="S42" s="818">
        <v>0</v>
      </c>
      <c r="T42" s="818" t="s">
        <v>19</v>
      </c>
      <c r="U42" s="818">
        <v>0</v>
      </c>
      <c r="V42" s="819">
        <v>0</v>
      </c>
      <c r="W42" s="487"/>
      <c r="X42" s="535"/>
      <c r="Y42" s="488" t="s">
        <v>1900</v>
      </c>
      <c r="Z42" s="470"/>
      <c r="AA42" s="556"/>
      <c r="AB42" s="826">
        <v>0.3</v>
      </c>
      <c r="AC42" s="825">
        <v>0</v>
      </c>
      <c r="AD42" s="825">
        <v>0.1</v>
      </c>
      <c r="AE42" s="825">
        <v>0.1</v>
      </c>
      <c r="AF42" s="825">
        <v>0.1</v>
      </c>
      <c r="AG42" s="825">
        <v>0</v>
      </c>
      <c r="AH42" s="472"/>
      <c r="AI42" s="550"/>
      <c r="AJ42" s="564" t="s">
        <v>1775</v>
      </c>
      <c r="AK42" s="563"/>
      <c r="AL42" s="573"/>
      <c r="AM42" s="819">
        <v>2.5</v>
      </c>
      <c r="AN42" s="818" t="s">
        <v>19</v>
      </c>
      <c r="AO42" s="818">
        <v>0.1</v>
      </c>
      <c r="AP42" s="818">
        <v>0.2</v>
      </c>
      <c r="AQ42" s="818">
        <v>0.8</v>
      </c>
      <c r="AR42" s="819">
        <v>1.5</v>
      </c>
      <c r="AT42" s="580"/>
      <c r="AU42" s="564" t="s">
        <v>1784</v>
      </c>
      <c r="AV42" s="563"/>
      <c r="AW42" s="542"/>
      <c r="AX42" s="826">
        <v>21.7</v>
      </c>
      <c r="AY42" s="825">
        <v>0.8</v>
      </c>
      <c r="AZ42" s="825">
        <v>1.8</v>
      </c>
      <c r="BA42" s="825">
        <v>4.2</v>
      </c>
      <c r="BB42" s="825">
        <v>7.4</v>
      </c>
      <c r="BC42" s="825">
        <v>7.6</v>
      </c>
    </row>
    <row r="43" spans="1:55" ht="11.1" customHeight="1">
      <c r="B43" s="537"/>
      <c r="C43" s="543" t="s">
        <v>2001</v>
      </c>
      <c r="D43" s="506"/>
      <c r="E43" s="525"/>
      <c r="F43" s="818">
        <v>1.2</v>
      </c>
      <c r="G43" s="818">
        <v>0</v>
      </c>
      <c r="H43" s="818">
        <v>0.1</v>
      </c>
      <c r="I43" s="818">
        <v>0.2</v>
      </c>
      <c r="J43" s="818">
        <v>0.3</v>
      </c>
      <c r="K43" s="818">
        <v>0.5</v>
      </c>
      <c r="M43" s="535"/>
      <c r="N43" s="1846"/>
      <c r="O43" s="552" t="s">
        <v>2000</v>
      </c>
      <c r="P43" s="536"/>
      <c r="Q43" s="819" t="s">
        <v>19</v>
      </c>
      <c r="R43" s="818" t="s">
        <v>19</v>
      </c>
      <c r="S43" s="818" t="s">
        <v>19</v>
      </c>
      <c r="T43" s="818" t="s">
        <v>19</v>
      </c>
      <c r="U43" s="818" t="s">
        <v>19</v>
      </c>
      <c r="V43" s="819" t="s">
        <v>19</v>
      </c>
      <c r="W43" s="487"/>
      <c r="X43" s="535"/>
      <c r="Y43" s="488" t="s">
        <v>1898</v>
      </c>
      <c r="Z43" s="470"/>
      <c r="AA43" s="556"/>
      <c r="AB43" s="819" t="s">
        <v>19</v>
      </c>
      <c r="AC43" s="818" t="s">
        <v>19</v>
      </c>
      <c r="AD43" s="818" t="s">
        <v>19</v>
      </c>
      <c r="AE43" s="818" t="s">
        <v>19</v>
      </c>
      <c r="AF43" s="818" t="s">
        <v>19</v>
      </c>
      <c r="AG43" s="819" t="s">
        <v>19</v>
      </c>
      <c r="AH43" s="472"/>
      <c r="AI43" s="550"/>
      <c r="AJ43" s="564" t="s">
        <v>1773</v>
      </c>
      <c r="AK43" s="563"/>
      <c r="AL43" s="573"/>
      <c r="AM43" s="819">
        <v>0.3</v>
      </c>
      <c r="AN43" s="818" t="s">
        <v>19</v>
      </c>
      <c r="AO43" s="818">
        <v>0</v>
      </c>
      <c r="AP43" s="818">
        <v>0</v>
      </c>
      <c r="AQ43" s="818">
        <v>0.1</v>
      </c>
      <c r="AR43" s="819">
        <v>0.2</v>
      </c>
      <c r="AT43" s="580"/>
      <c r="AU43" s="564" t="s">
        <v>1782</v>
      </c>
      <c r="AV43" s="563"/>
      <c r="AW43" s="556"/>
      <c r="AX43" s="819">
        <v>200.2</v>
      </c>
      <c r="AY43" s="818">
        <v>20.9</v>
      </c>
      <c r="AZ43" s="818">
        <v>36.4</v>
      </c>
      <c r="BA43" s="818">
        <v>49</v>
      </c>
      <c r="BB43" s="818">
        <v>55.1</v>
      </c>
      <c r="BC43" s="818">
        <v>38.799999999999997</v>
      </c>
    </row>
    <row r="44" spans="1:55" ht="11.1" customHeight="1">
      <c r="B44" s="518"/>
      <c r="C44" s="543" t="s">
        <v>1999</v>
      </c>
      <c r="D44" s="506"/>
      <c r="E44" s="573"/>
      <c r="F44" s="819">
        <v>1.4</v>
      </c>
      <c r="G44" s="818">
        <v>0.1</v>
      </c>
      <c r="H44" s="818">
        <v>0.1</v>
      </c>
      <c r="I44" s="818">
        <v>0.2</v>
      </c>
      <c r="J44" s="818">
        <v>0.5</v>
      </c>
      <c r="K44" s="818">
        <v>0.5</v>
      </c>
      <c r="M44" s="535"/>
      <c r="N44" s="1847"/>
      <c r="O44" s="582" t="s">
        <v>1998</v>
      </c>
      <c r="P44" s="548"/>
      <c r="Q44" s="819" t="s">
        <v>19</v>
      </c>
      <c r="R44" s="818" t="s">
        <v>19</v>
      </c>
      <c r="S44" s="818" t="s">
        <v>19</v>
      </c>
      <c r="T44" s="818" t="s">
        <v>19</v>
      </c>
      <c r="U44" s="818" t="s">
        <v>19</v>
      </c>
      <c r="V44" s="819" t="s">
        <v>19</v>
      </c>
      <c r="W44" s="487"/>
      <c r="X44" s="535"/>
      <c r="Y44" s="488" t="s">
        <v>1894</v>
      </c>
      <c r="Z44" s="470"/>
      <c r="AA44" s="556"/>
      <c r="AB44" s="819">
        <v>0</v>
      </c>
      <c r="AC44" s="818">
        <v>0</v>
      </c>
      <c r="AD44" s="818">
        <v>0</v>
      </c>
      <c r="AE44" s="818">
        <v>0</v>
      </c>
      <c r="AF44" s="818">
        <v>0</v>
      </c>
      <c r="AG44" s="819" t="s">
        <v>19</v>
      </c>
      <c r="AH44" s="472"/>
      <c r="AI44" s="550"/>
      <c r="AJ44" s="564" t="s">
        <v>1770</v>
      </c>
      <c r="AK44" s="563"/>
      <c r="AL44" s="573"/>
      <c r="AM44" s="819">
        <v>0.1</v>
      </c>
      <c r="AN44" s="818" t="s">
        <v>19</v>
      </c>
      <c r="AO44" s="818">
        <v>0</v>
      </c>
      <c r="AP44" s="818">
        <v>0</v>
      </c>
      <c r="AQ44" s="818">
        <v>0</v>
      </c>
      <c r="AR44" s="819">
        <v>0.1</v>
      </c>
      <c r="AT44" s="579"/>
      <c r="AU44" s="564" t="s">
        <v>1780</v>
      </c>
      <c r="AV44" s="563"/>
      <c r="AW44" s="556"/>
      <c r="AX44" s="819">
        <v>27.3</v>
      </c>
      <c r="AY44" s="818">
        <v>2.5</v>
      </c>
      <c r="AZ44" s="818">
        <v>4.3</v>
      </c>
      <c r="BA44" s="818">
        <v>6.3</v>
      </c>
      <c r="BB44" s="818">
        <v>7.9</v>
      </c>
      <c r="BC44" s="818">
        <v>6.3</v>
      </c>
    </row>
    <row r="45" spans="1:55" ht="11.1" customHeight="1">
      <c r="B45" s="518"/>
      <c r="C45" s="488" t="s">
        <v>1763</v>
      </c>
      <c r="D45" s="454"/>
      <c r="E45" s="538"/>
      <c r="F45" s="818">
        <v>17.7</v>
      </c>
      <c r="G45" s="818">
        <v>4.7</v>
      </c>
      <c r="H45" s="818">
        <v>4.3</v>
      </c>
      <c r="I45" s="818">
        <v>3</v>
      </c>
      <c r="J45" s="818">
        <v>3.3</v>
      </c>
      <c r="K45" s="818">
        <v>2.5</v>
      </c>
      <c r="M45" s="512"/>
      <c r="N45" s="505" t="s">
        <v>1997</v>
      </c>
      <c r="O45" s="527"/>
      <c r="P45" s="527"/>
      <c r="Q45" s="819">
        <v>0</v>
      </c>
      <c r="R45" s="818">
        <v>0</v>
      </c>
      <c r="S45" s="818">
        <v>0</v>
      </c>
      <c r="T45" s="818">
        <v>0</v>
      </c>
      <c r="U45" s="818">
        <v>0</v>
      </c>
      <c r="V45" s="818">
        <v>0</v>
      </c>
      <c r="W45" s="487"/>
      <c r="X45" s="535"/>
      <c r="Y45" s="488" t="s">
        <v>1996</v>
      </c>
      <c r="Z45" s="470"/>
      <c r="AA45" s="538"/>
      <c r="AB45" s="818">
        <v>0.4</v>
      </c>
      <c r="AC45" s="818">
        <v>0.1</v>
      </c>
      <c r="AD45" s="818">
        <v>0.1</v>
      </c>
      <c r="AE45" s="818">
        <v>0.1</v>
      </c>
      <c r="AF45" s="818">
        <v>0.1</v>
      </c>
      <c r="AG45" s="819">
        <v>0</v>
      </c>
      <c r="AH45" s="472"/>
      <c r="AI45" s="518"/>
      <c r="AJ45" s="564" t="s">
        <v>1768</v>
      </c>
      <c r="AK45" s="525"/>
      <c r="AM45" s="825" t="s">
        <v>19</v>
      </c>
      <c r="AN45" s="825" t="s">
        <v>19</v>
      </c>
      <c r="AO45" s="825" t="s">
        <v>19</v>
      </c>
      <c r="AP45" s="825" t="s">
        <v>19</v>
      </c>
      <c r="AQ45" s="825" t="s">
        <v>19</v>
      </c>
      <c r="AR45" s="825" t="s">
        <v>19</v>
      </c>
      <c r="AT45" s="515"/>
      <c r="AU45" s="564" t="s">
        <v>1778</v>
      </c>
      <c r="AV45" s="552"/>
      <c r="AW45" s="552"/>
      <c r="AX45" s="818">
        <v>2735.3</v>
      </c>
      <c r="AY45" s="818">
        <v>309.5</v>
      </c>
      <c r="AZ45" s="818">
        <v>540</v>
      </c>
      <c r="BA45" s="818">
        <v>717.3</v>
      </c>
      <c r="BB45" s="818">
        <v>756.8</v>
      </c>
      <c r="BC45" s="818">
        <v>411.8</v>
      </c>
    </row>
    <row r="46" spans="1:55" ht="11.1" customHeight="1">
      <c r="B46" s="518"/>
      <c r="C46" s="488" t="s">
        <v>1995</v>
      </c>
      <c r="D46" s="454"/>
      <c r="E46" s="538"/>
      <c r="F46" s="818">
        <v>2.8</v>
      </c>
      <c r="G46" s="818">
        <v>0.3</v>
      </c>
      <c r="H46" s="818">
        <v>0.5</v>
      </c>
      <c r="I46" s="818">
        <v>0.5</v>
      </c>
      <c r="J46" s="818">
        <v>0.8</v>
      </c>
      <c r="K46" s="818">
        <v>0.8</v>
      </c>
      <c r="M46" s="512"/>
      <c r="N46" s="505" t="s">
        <v>1994</v>
      </c>
      <c r="O46" s="527"/>
      <c r="P46" s="527"/>
      <c r="Q46" s="819">
        <v>10.3</v>
      </c>
      <c r="R46" s="818">
        <v>0.9</v>
      </c>
      <c r="S46" s="818">
        <v>1.4</v>
      </c>
      <c r="T46" s="818">
        <v>1.8</v>
      </c>
      <c r="U46" s="818">
        <v>2.4</v>
      </c>
      <c r="V46" s="818">
        <v>4</v>
      </c>
      <c r="W46" s="487"/>
      <c r="X46" s="535"/>
      <c r="Y46" s="555" t="s">
        <v>1993</v>
      </c>
      <c r="Z46" s="567"/>
      <c r="AA46" s="581"/>
      <c r="AB46" s="817" t="s">
        <v>19</v>
      </c>
      <c r="AC46" s="816" t="s">
        <v>19</v>
      </c>
      <c r="AD46" s="816" t="s">
        <v>19</v>
      </c>
      <c r="AE46" s="816" t="s">
        <v>19</v>
      </c>
      <c r="AF46" s="816" t="s">
        <v>19</v>
      </c>
      <c r="AG46" s="817" t="s">
        <v>19</v>
      </c>
      <c r="AH46" s="472"/>
      <c r="AI46" s="518"/>
      <c r="AJ46" s="564" t="s">
        <v>1765</v>
      </c>
      <c r="AK46" s="525"/>
      <c r="AM46" s="825">
        <v>0.1</v>
      </c>
      <c r="AN46" s="825" t="s">
        <v>19</v>
      </c>
      <c r="AO46" s="825">
        <v>0</v>
      </c>
      <c r="AP46" s="825">
        <v>0</v>
      </c>
      <c r="AQ46" s="825">
        <v>0</v>
      </c>
      <c r="AR46" s="825">
        <v>0</v>
      </c>
      <c r="AT46" s="515"/>
      <c r="AU46" s="564" t="s">
        <v>1768</v>
      </c>
      <c r="AV46" s="552"/>
      <c r="AW46" s="552"/>
      <c r="AX46" s="818">
        <v>14.8</v>
      </c>
      <c r="AY46" s="818">
        <v>0.8</v>
      </c>
      <c r="AZ46" s="818">
        <v>1.4</v>
      </c>
      <c r="BA46" s="818">
        <v>2.1</v>
      </c>
      <c r="BB46" s="818">
        <v>4</v>
      </c>
      <c r="BC46" s="818">
        <v>6.5</v>
      </c>
    </row>
    <row r="47" spans="1:55" ht="11.1" customHeight="1">
      <c r="B47" s="518"/>
      <c r="C47" s="488" t="s">
        <v>1992</v>
      </c>
      <c r="D47" s="454"/>
      <c r="E47" s="538"/>
      <c r="F47" s="818">
        <v>0.1</v>
      </c>
      <c r="G47" s="818">
        <v>0</v>
      </c>
      <c r="H47" s="818">
        <v>0</v>
      </c>
      <c r="I47" s="818">
        <v>0</v>
      </c>
      <c r="J47" s="818">
        <v>0</v>
      </c>
      <c r="K47" s="818">
        <v>0.1</v>
      </c>
      <c r="M47" s="512"/>
      <c r="N47" s="505" t="s">
        <v>1991</v>
      </c>
      <c r="O47" s="527"/>
      <c r="P47" s="527"/>
      <c r="Q47" s="819" t="s">
        <v>19</v>
      </c>
      <c r="R47" s="818" t="s">
        <v>19</v>
      </c>
      <c r="S47" s="818" t="s">
        <v>19</v>
      </c>
      <c r="T47" s="818" t="s">
        <v>19</v>
      </c>
      <c r="U47" s="818" t="s">
        <v>19</v>
      </c>
      <c r="V47" s="818" t="s">
        <v>19</v>
      </c>
      <c r="W47" s="487"/>
      <c r="X47" s="479" t="s">
        <v>267</v>
      </c>
      <c r="Y47" s="489"/>
      <c r="Z47" s="490"/>
      <c r="AB47" s="827">
        <v>626</v>
      </c>
      <c r="AC47" s="827">
        <v>124.8</v>
      </c>
      <c r="AD47" s="827">
        <v>149</v>
      </c>
      <c r="AE47" s="827">
        <v>173.7</v>
      </c>
      <c r="AF47" s="827">
        <v>100.6</v>
      </c>
      <c r="AG47" s="827">
        <v>77.8</v>
      </c>
      <c r="AH47" s="472"/>
      <c r="AI47" s="518"/>
      <c r="AJ47" s="564" t="s">
        <v>1990</v>
      </c>
      <c r="AK47" s="525"/>
      <c r="AM47" s="825">
        <v>0.2</v>
      </c>
      <c r="AN47" s="825" t="s">
        <v>19</v>
      </c>
      <c r="AO47" s="825">
        <v>0.1</v>
      </c>
      <c r="AP47" s="825" t="s">
        <v>19</v>
      </c>
      <c r="AQ47" s="825">
        <v>0</v>
      </c>
      <c r="AR47" s="825">
        <v>0</v>
      </c>
      <c r="AT47" s="515"/>
      <c r="AU47" s="564" t="s">
        <v>1989</v>
      </c>
      <c r="AX47" s="818">
        <v>2.9</v>
      </c>
      <c r="AY47" s="818">
        <v>0.1</v>
      </c>
      <c r="AZ47" s="818">
        <v>0.3</v>
      </c>
      <c r="BA47" s="818">
        <v>0.6</v>
      </c>
      <c r="BB47" s="818">
        <v>0.9</v>
      </c>
      <c r="BC47" s="818">
        <v>0.9</v>
      </c>
    </row>
    <row r="48" spans="1:55" s="588" customFormat="1" ht="11.1" customHeight="1">
      <c r="A48" s="563"/>
      <c r="B48" s="518"/>
      <c r="C48" s="488" t="s">
        <v>1988</v>
      </c>
      <c r="D48" s="454"/>
      <c r="E48" s="538"/>
      <c r="F48" s="818">
        <v>49.3</v>
      </c>
      <c r="G48" s="818">
        <v>7.5</v>
      </c>
      <c r="H48" s="818">
        <v>9.9</v>
      </c>
      <c r="I48" s="818">
        <v>8</v>
      </c>
      <c r="J48" s="818">
        <v>10.199999999999999</v>
      </c>
      <c r="K48" s="818">
        <v>13.7</v>
      </c>
      <c r="L48" s="491"/>
      <c r="M48" s="512"/>
      <c r="N48" s="505" t="s">
        <v>1987</v>
      </c>
      <c r="O48" s="527"/>
      <c r="P48" s="527"/>
      <c r="Q48" s="819" t="s">
        <v>19</v>
      </c>
      <c r="R48" s="818" t="s">
        <v>19</v>
      </c>
      <c r="S48" s="818" t="s">
        <v>19</v>
      </c>
      <c r="T48" s="818" t="s">
        <v>19</v>
      </c>
      <c r="U48" s="818" t="s">
        <v>19</v>
      </c>
      <c r="V48" s="818" t="s">
        <v>19</v>
      </c>
      <c r="W48" s="487"/>
      <c r="X48" s="518"/>
      <c r="Y48" s="513" t="s">
        <v>1986</v>
      </c>
      <c r="Z48" s="514"/>
      <c r="AA48" s="510"/>
      <c r="AB48" s="828">
        <v>602.5</v>
      </c>
      <c r="AC48" s="827">
        <v>119.7</v>
      </c>
      <c r="AD48" s="827">
        <v>142.30000000000001</v>
      </c>
      <c r="AE48" s="827">
        <v>166.9</v>
      </c>
      <c r="AF48" s="827">
        <v>97.1</v>
      </c>
      <c r="AG48" s="827">
        <v>76.5</v>
      </c>
      <c r="AH48" s="472"/>
      <c r="AI48" s="518"/>
      <c r="AJ48" s="488" t="s">
        <v>1762</v>
      </c>
      <c r="AK48" s="525"/>
      <c r="AL48" s="491"/>
      <c r="AM48" s="825">
        <v>52.5</v>
      </c>
      <c r="AN48" s="825">
        <v>0.6</v>
      </c>
      <c r="AO48" s="825">
        <v>2.2000000000000002</v>
      </c>
      <c r="AP48" s="825">
        <v>11.2</v>
      </c>
      <c r="AQ48" s="825">
        <v>17.3</v>
      </c>
      <c r="AR48" s="825">
        <v>21.2</v>
      </c>
      <c r="AT48" s="515"/>
      <c r="AU48" s="564" t="s">
        <v>1985</v>
      </c>
      <c r="AV48" s="563"/>
      <c r="AW48" s="491"/>
      <c r="AX48" s="818">
        <v>54.7</v>
      </c>
      <c r="AY48" s="818">
        <v>2.2999999999999998</v>
      </c>
      <c r="AZ48" s="818">
        <v>5.4</v>
      </c>
      <c r="BA48" s="818">
        <v>10.199999999999999</v>
      </c>
      <c r="BB48" s="818">
        <v>18</v>
      </c>
      <c r="BC48" s="818">
        <v>18.8</v>
      </c>
    </row>
    <row r="49" spans="1:55" s="588" customFormat="1" ht="11.1" customHeight="1">
      <c r="A49" s="563"/>
      <c r="B49" s="518"/>
      <c r="C49" s="488" t="s">
        <v>1329</v>
      </c>
      <c r="D49" s="454"/>
      <c r="E49" s="538"/>
      <c r="F49" s="818">
        <v>1542.3</v>
      </c>
      <c r="G49" s="818">
        <v>267</v>
      </c>
      <c r="H49" s="818">
        <v>375.7</v>
      </c>
      <c r="I49" s="818">
        <v>272.60000000000002</v>
      </c>
      <c r="J49" s="818">
        <v>280.89999999999998</v>
      </c>
      <c r="K49" s="818">
        <v>346.1</v>
      </c>
      <c r="L49" s="491"/>
      <c r="M49" s="512"/>
      <c r="N49" s="505" t="s">
        <v>1984</v>
      </c>
      <c r="O49" s="527"/>
      <c r="P49" s="527"/>
      <c r="Q49" s="819" t="s">
        <v>19</v>
      </c>
      <c r="R49" s="818" t="s">
        <v>19</v>
      </c>
      <c r="S49" s="818" t="s">
        <v>19</v>
      </c>
      <c r="T49" s="818" t="s">
        <v>19</v>
      </c>
      <c r="U49" s="818" t="s">
        <v>19</v>
      </c>
      <c r="V49" s="818" t="s">
        <v>19</v>
      </c>
      <c r="W49" s="487"/>
      <c r="X49" s="518"/>
      <c r="Y49" s="545" t="s">
        <v>1983</v>
      </c>
      <c r="Z49" s="546"/>
      <c r="AA49" s="530"/>
      <c r="AB49" s="826">
        <v>23.5</v>
      </c>
      <c r="AC49" s="825">
        <v>5.0999999999999996</v>
      </c>
      <c r="AD49" s="825">
        <v>6.7</v>
      </c>
      <c r="AE49" s="825">
        <v>6.8</v>
      </c>
      <c r="AF49" s="833">
        <v>3.6</v>
      </c>
      <c r="AG49" s="825">
        <v>1.4</v>
      </c>
      <c r="AH49" s="472"/>
      <c r="AI49" s="518"/>
      <c r="AJ49" s="488" t="s">
        <v>1759</v>
      </c>
      <c r="AK49" s="563"/>
      <c r="AL49" s="491"/>
      <c r="AM49" s="825">
        <v>13.3</v>
      </c>
      <c r="AN49" s="825">
        <v>0.1</v>
      </c>
      <c r="AO49" s="825">
        <v>0.5</v>
      </c>
      <c r="AP49" s="825">
        <v>2.6</v>
      </c>
      <c r="AQ49" s="825">
        <v>4.5999999999999996</v>
      </c>
      <c r="AR49" s="825">
        <v>5.5</v>
      </c>
      <c r="AT49" s="515"/>
      <c r="AU49" s="564" t="s">
        <v>1762</v>
      </c>
      <c r="AV49" s="491"/>
      <c r="AW49" s="491"/>
      <c r="AX49" s="818">
        <v>103.9</v>
      </c>
      <c r="AY49" s="818">
        <v>5.2</v>
      </c>
      <c r="AZ49" s="818">
        <v>12.2</v>
      </c>
      <c r="BA49" s="818">
        <v>22.9</v>
      </c>
      <c r="BB49" s="818">
        <v>33.1</v>
      </c>
      <c r="BC49" s="818">
        <v>30.4</v>
      </c>
    </row>
    <row r="50" spans="1:55" s="588" customFormat="1" ht="11.1" customHeight="1">
      <c r="A50" s="563"/>
      <c r="B50" s="518"/>
      <c r="C50" s="488" t="s">
        <v>1796</v>
      </c>
      <c r="D50" s="454"/>
      <c r="E50" s="538"/>
      <c r="F50" s="818">
        <v>0.8</v>
      </c>
      <c r="G50" s="818">
        <v>0.1</v>
      </c>
      <c r="H50" s="818">
        <v>0.2</v>
      </c>
      <c r="I50" s="818">
        <v>0.1</v>
      </c>
      <c r="J50" s="818">
        <v>0.2</v>
      </c>
      <c r="K50" s="818">
        <v>0.1</v>
      </c>
      <c r="L50" s="491"/>
      <c r="M50" s="512"/>
      <c r="N50" s="505" t="s">
        <v>1982</v>
      </c>
      <c r="O50" s="527"/>
      <c r="P50" s="527"/>
      <c r="Q50" s="819">
        <v>0</v>
      </c>
      <c r="R50" s="818" t="s">
        <v>19</v>
      </c>
      <c r="S50" s="818" t="s">
        <v>19</v>
      </c>
      <c r="T50" s="818">
        <v>0</v>
      </c>
      <c r="U50" s="818" t="s">
        <v>19</v>
      </c>
      <c r="V50" s="818" t="s">
        <v>19</v>
      </c>
      <c r="W50" s="487"/>
      <c r="X50" s="518"/>
      <c r="Y50" s="543" t="s">
        <v>1849</v>
      </c>
      <c r="Z50" s="525"/>
      <c r="AA50" s="491"/>
      <c r="AB50" s="825">
        <v>459.7</v>
      </c>
      <c r="AC50" s="825">
        <v>83.2</v>
      </c>
      <c r="AD50" s="825">
        <v>110.4</v>
      </c>
      <c r="AE50" s="825">
        <v>131.69999999999999</v>
      </c>
      <c r="AF50" s="833">
        <v>75.8</v>
      </c>
      <c r="AG50" s="825">
        <v>58.6</v>
      </c>
      <c r="AH50" s="472"/>
      <c r="AI50" s="518"/>
      <c r="AJ50" s="564" t="s">
        <v>1757</v>
      </c>
      <c r="AK50" s="563"/>
      <c r="AL50" s="573"/>
      <c r="AM50" s="826">
        <v>0</v>
      </c>
      <c r="AN50" s="825" t="s">
        <v>19</v>
      </c>
      <c r="AO50" s="825" t="s">
        <v>19</v>
      </c>
      <c r="AP50" s="825" t="s">
        <v>19</v>
      </c>
      <c r="AQ50" s="825" t="s">
        <v>19</v>
      </c>
      <c r="AR50" s="825">
        <v>0</v>
      </c>
      <c r="AT50" s="515"/>
      <c r="AU50" s="564" t="s">
        <v>1759</v>
      </c>
      <c r="AV50" s="491"/>
      <c r="AW50" s="491"/>
      <c r="AX50" s="818">
        <v>43.2</v>
      </c>
      <c r="AY50" s="818">
        <v>2.4</v>
      </c>
      <c r="AZ50" s="818">
        <v>5.6</v>
      </c>
      <c r="BA50" s="818">
        <v>9.6999999999999993</v>
      </c>
      <c r="BB50" s="818">
        <v>14.4</v>
      </c>
      <c r="BC50" s="818">
        <v>11.2</v>
      </c>
    </row>
    <row r="51" spans="1:55" ht="11.1" customHeight="1">
      <c r="B51" s="479" t="s">
        <v>1981</v>
      </c>
      <c r="C51" s="480"/>
      <c r="D51" s="480"/>
      <c r="E51" s="481"/>
      <c r="F51" s="824">
        <v>858.6</v>
      </c>
      <c r="G51" s="824">
        <v>150.19999999999999</v>
      </c>
      <c r="H51" s="824">
        <v>229.1</v>
      </c>
      <c r="I51" s="824">
        <v>173.4</v>
      </c>
      <c r="J51" s="824">
        <v>158.4</v>
      </c>
      <c r="K51" s="824">
        <v>147.5</v>
      </c>
      <c r="M51" s="512"/>
      <c r="N51" s="505" t="s">
        <v>1980</v>
      </c>
      <c r="O51" s="525"/>
      <c r="P51" s="527"/>
      <c r="Q51" s="819">
        <v>14.2</v>
      </c>
      <c r="R51" s="818">
        <v>0.9</v>
      </c>
      <c r="S51" s="818">
        <v>2.2000000000000002</v>
      </c>
      <c r="T51" s="818">
        <v>2.5</v>
      </c>
      <c r="U51" s="818">
        <v>3.5</v>
      </c>
      <c r="V51" s="818">
        <v>5.0999999999999996</v>
      </c>
      <c r="W51" s="487"/>
      <c r="X51" s="518"/>
      <c r="Y51" s="543" t="s">
        <v>1795</v>
      </c>
      <c r="Z51" s="584"/>
      <c r="AB51" s="825">
        <v>188.1</v>
      </c>
      <c r="AC51" s="825">
        <v>39.799999999999997</v>
      </c>
      <c r="AD51" s="825">
        <v>46.9</v>
      </c>
      <c r="AE51" s="825">
        <v>51.4</v>
      </c>
      <c r="AF51" s="825">
        <v>28.5</v>
      </c>
      <c r="AG51" s="825">
        <v>21.4</v>
      </c>
      <c r="AH51" s="472"/>
      <c r="AI51" s="518"/>
      <c r="AJ51" s="550" t="s">
        <v>1754</v>
      </c>
      <c r="AK51" s="563"/>
      <c r="AL51" s="573"/>
      <c r="AM51" s="826">
        <v>150.4</v>
      </c>
      <c r="AN51" s="825">
        <v>6.3</v>
      </c>
      <c r="AO51" s="825">
        <v>16.899999999999999</v>
      </c>
      <c r="AP51" s="825">
        <v>42</v>
      </c>
      <c r="AQ51" s="825">
        <v>46.3</v>
      </c>
      <c r="AR51" s="825">
        <v>38.799999999999997</v>
      </c>
      <c r="AT51" s="515"/>
      <c r="AU51" s="564" t="s">
        <v>1757</v>
      </c>
      <c r="AV51" s="563"/>
      <c r="AX51" s="818">
        <v>0</v>
      </c>
      <c r="AY51" s="818" t="s">
        <v>19</v>
      </c>
      <c r="AZ51" s="818">
        <v>0</v>
      </c>
      <c r="BA51" s="818" t="s">
        <v>19</v>
      </c>
      <c r="BB51" s="818" t="s">
        <v>19</v>
      </c>
      <c r="BC51" s="818" t="s">
        <v>19</v>
      </c>
    </row>
    <row r="52" spans="1:55" ht="11.1" customHeight="1">
      <c r="B52" s="585"/>
      <c r="C52" s="501" t="s">
        <v>1979</v>
      </c>
      <c r="D52" s="502"/>
      <c r="E52" s="586"/>
      <c r="F52" s="822">
        <v>744</v>
      </c>
      <c r="G52" s="822">
        <v>129.1</v>
      </c>
      <c r="H52" s="822">
        <v>196.9</v>
      </c>
      <c r="I52" s="822">
        <v>150</v>
      </c>
      <c r="J52" s="822">
        <v>138.30000000000001</v>
      </c>
      <c r="K52" s="822">
        <v>129.69999999999999</v>
      </c>
      <c r="L52" s="588"/>
      <c r="M52" s="512"/>
      <c r="N52" s="505" t="s">
        <v>1978</v>
      </c>
      <c r="O52" s="527"/>
      <c r="P52" s="527"/>
      <c r="Q52" s="819" t="s">
        <v>19</v>
      </c>
      <c r="R52" s="818" t="s">
        <v>19</v>
      </c>
      <c r="S52" s="818" t="s">
        <v>19</v>
      </c>
      <c r="T52" s="818" t="s">
        <v>19</v>
      </c>
      <c r="U52" s="818" t="s">
        <v>19</v>
      </c>
      <c r="V52" s="818" t="s">
        <v>19</v>
      </c>
      <c r="W52" s="487"/>
      <c r="X52" s="518"/>
      <c r="Y52" s="488" t="s">
        <v>1823</v>
      </c>
      <c r="Z52" s="584"/>
      <c r="AB52" s="825">
        <v>5.6</v>
      </c>
      <c r="AC52" s="825">
        <v>1</v>
      </c>
      <c r="AD52" s="825">
        <v>0.9</v>
      </c>
      <c r="AE52" s="825">
        <v>1.4</v>
      </c>
      <c r="AF52" s="825">
        <v>1</v>
      </c>
      <c r="AG52" s="825">
        <v>1.2</v>
      </c>
      <c r="AH52" s="472"/>
      <c r="AI52" s="537"/>
      <c r="AJ52" s="550" t="s">
        <v>1752</v>
      </c>
      <c r="AK52" s="525"/>
      <c r="AL52" s="542"/>
      <c r="AM52" s="825">
        <v>87.2</v>
      </c>
      <c r="AN52" s="825">
        <v>2.8</v>
      </c>
      <c r="AO52" s="825">
        <v>10</v>
      </c>
      <c r="AP52" s="825">
        <v>25.6</v>
      </c>
      <c r="AQ52" s="825">
        <v>29</v>
      </c>
      <c r="AR52" s="825">
        <v>19.8</v>
      </c>
      <c r="AT52" s="515"/>
      <c r="AU52" s="564" t="s">
        <v>1977</v>
      </c>
      <c r="AX52" s="818">
        <v>0</v>
      </c>
      <c r="AY52" s="818">
        <v>0</v>
      </c>
      <c r="AZ52" s="818">
        <v>0</v>
      </c>
      <c r="BA52" s="818">
        <v>0</v>
      </c>
      <c r="BB52" s="818">
        <v>0</v>
      </c>
      <c r="BC52" s="818" t="s">
        <v>19</v>
      </c>
    </row>
    <row r="53" spans="1:55" s="552" customFormat="1" ht="11.1" customHeight="1">
      <c r="B53" s="488"/>
      <c r="C53" s="528" t="s">
        <v>1976</v>
      </c>
      <c r="D53" s="531"/>
      <c r="E53" s="589"/>
      <c r="F53" s="818">
        <v>114.4</v>
      </c>
      <c r="G53" s="818">
        <v>21.1</v>
      </c>
      <c r="H53" s="818">
        <v>32.200000000000003</v>
      </c>
      <c r="I53" s="818">
        <v>23.3</v>
      </c>
      <c r="J53" s="818">
        <v>20</v>
      </c>
      <c r="K53" s="818">
        <v>17.8</v>
      </c>
      <c r="L53" s="588"/>
      <c r="M53" s="512"/>
      <c r="N53" s="505" t="s">
        <v>1975</v>
      </c>
      <c r="O53" s="527"/>
      <c r="P53" s="527"/>
      <c r="Q53" s="819" t="s">
        <v>19</v>
      </c>
      <c r="R53" s="818" t="s">
        <v>19</v>
      </c>
      <c r="S53" s="818" t="s">
        <v>19</v>
      </c>
      <c r="T53" s="818" t="s">
        <v>19</v>
      </c>
      <c r="U53" s="818" t="s">
        <v>19</v>
      </c>
      <c r="V53" s="818" t="s">
        <v>19</v>
      </c>
      <c r="W53" s="487"/>
      <c r="X53" s="518"/>
      <c r="Y53" s="550" t="s">
        <v>1820</v>
      </c>
      <c r="Z53" s="544"/>
      <c r="AA53" s="560"/>
      <c r="AB53" s="825">
        <v>0</v>
      </c>
      <c r="AC53" s="825">
        <v>0</v>
      </c>
      <c r="AD53" s="825">
        <v>0</v>
      </c>
      <c r="AE53" s="825">
        <v>0</v>
      </c>
      <c r="AF53" s="825">
        <v>0</v>
      </c>
      <c r="AG53" s="825">
        <v>0</v>
      </c>
      <c r="AH53" s="472"/>
      <c r="AI53" s="518"/>
      <c r="AJ53" s="550" t="s">
        <v>1750</v>
      </c>
      <c r="AK53" s="525"/>
      <c r="AL53" s="542"/>
      <c r="AM53" s="825">
        <v>207.4</v>
      </c>
      <c r="AN53" s="825">
        <v>7.8</v>
      </c>
      <c r="AO53" s="825">
        <v>22.9</v>
      </c>
      <c r="AP53" s="825">
        <v>56.6</v>
      </c>
      <c r="AQ53" s="825">
        <v>67</v>
      </c>
      <c r="AR53" s="825">
        <v>53</v>
      </c>
      <c r="AT53" s="515"/>
      <c r="AU53" s="564" t="s">
        <v>1974</v>
      </c>
      <c r="AV53" s="563"/>
      <c r="AW53" s="491"/>
      <c r="AX53" s="818">
        <v>0.1</v>
      </c>
      <c r="AY53" s="818">
        <v>0</v>
      </c>
      <c r="AZ53" s="818">
        <v>0</v>
      </c>
      <c r="BA53" s="818">
        <v>0</v>
      </c>
      <c r="BB53" s="818">
        <v>0</v>
      </c>
      <c r="BC53" s="818">
        <v>0</v>
      </c>
    </row>
    <row r="54" spans="1:55" s="552" customFormat="1" ht="11.1" customHeight="1">
      <c r="B54" s="488"/>
      <c r="C54" s="488" t="s">
        <v>1973</v>
      </c>
      <c r="D54" s="454"/>
      <c r="E54" s="542"/>
      <c r="F54" s="818">
        <v>0.9</v>
      </c>
      <c r="G54" s="818">
        <v>0.2</v>
      </c>
      <c r="H54" s="818">
        <v>0.2</v>
      </c>
      <c r="I54" s="818">
        <v>0.2</v>
      </c>
      <c r="J54" s="818">
        <v>0.2</v>
      </c>
      <c r="K54" s="818">
        <v>0.2</v>
      </c>
      <c r="L54" s="588"/>
      <c r="M54" s="512"/>
      <c r="N54" s="505" t="s">
        <v>1937</v>
      </c>
      <c r="O54" s="527"/>
      <c r="P54" s="527"/>
      <c r="Q54" s="819">
        <v>0.1</v>
      </c>
      <c r="R54" s="818" t="s">
        <v>19</v>
      </c>
      <c r="S54" s="818">
        <v>0</v>
      </c>
      <c r="T54" s="818">
        <v>0</v>
      </c>
      <c r="U54" s="818">
        <v>0.1</v>
      </c>
      <c r="V54" s="818">
        <v>0</v>
      </c>
      <c r="W54" s="487"/>
      <c r="X54" s="518"/>
      <c r="Y54" s="543" t="s">
        <v>1819</v>
      </c>
      <c r="Z54" s="584"/>
      <c r="AA54" s="491"/>
      <c r="AB54" s="825">
        <v>3.6</v>
      </c>
      <c r="AC54" s="825">
        <v>0.6</v>
      </c>
      <c r="AD54" s="825">
        <v>0.8</v>
      </c>
      <c r="AE54" s="825">
        <v>1</v>
      </c>
      <c r="AF54" s="825">
        <v>0.6</v>
      </c>
      <c r="AG54" s="825">
        <v>0.6</v>
      </c>
      <c r="AH54" s="472"/>
      <c r="AI54" s="537"/>
      <c r="AJ54" s="488" t="s">
        <v>1748</v>
      </c>
      <c r="AK54" s="538"/>
      <c r="AL54" s="556"/>
      <c r="AM54" s="825">
        <v>31.8</v>
      </c>
      <c r="AN54" s="825">
        <v>1.4</v>
      </c>
      <c r="AO54" s="825">
        <v>4.3</v>
      </c>
      <c r="AP54" s="825">
        <v>7.6</v>
      </c>
      <c r="AQ54" s="825">
        <v>9.3000000000000007</v>
      </c>
      <c r="AR54" s="825">
        <v>9.1999999999999993</v>
      </c>
      <c r="AT54" s="515"/>
      <c r="AU54" s="550" t="s">
        <v>1754</v>
      </c>
      <c r="AV54" s="563"/>
      <c r="AW54" s="491"/>
      <c r="AX54" s="818">
        <v>5996.6</v>
      </c>
      <c r="AY54" s="818">
        <v>623.79999999999995</v>
      </c>
      <c r="AZ54" s="818">
        <v>1094</v>
      </c>
      <c r="BA54" s="818">
        <v>1451.5</v>
      </c>
      <c r="BB54" s="818">
        <v>1636.5</v>
      </c>
      <c r="BC54" s="818">
        <v>1190.9000000000001</v>
      </c>
    </row>
    <row r="55" spans="1:55" s="552" customFormat="1" ht="11.1" customHeight="1">
      <c r="B55" s="590"/>
      <c r="C55" s="591" t="s">
        <v>1972</v>
      </c>
      <c r="D55" s="525"/>
      <c r="E55" s="542"/>
      <c r="F55" s="818">
        <v>26.8</v>
      </c>
      <c r="G55" s="818">
        <v>4.3</v>
      </c>
      <c r="H55" s="818">
        <v>5.7</v>
      </c>
      <c r="I55" s="818">
        <v>6</v>
      </c>
      <c r="J55" s="818">
        <v>6.3</v>
      </c>
      <c r="K55" s="818">
        <v>4.5999999999999996</v>
      </c>
      <c r="L55" s="491"/>
      <c r="M55" s="512"/>
      <c r="N55" s="505" t="s">
        <v>1932</v>
      </c>
      <c r="O55" s="527"/>
      <c r="P55" s="527"/>
      <c r="Q55" s="819" t="s">
        <v>19</v>
      </c>
      <c r="R55" s="818" t="s">
        <v>19</v>
      </c>
      <c r="S55" s="818" t="s">
        <v>19</v>
      </c>
      <c r="T55" s="818" t="s">
        <v>19</v>
      </c>
      <c r="U55" s="818" t="s">
        <v>19</v>
      </c>
      <c r="V55" s="818" t="s">
        <v>19</v>
      </c>
      <c r="W55" s="487"/>
      <c r="X55" s="550"/>
      <c r="Y55" s="543" t="s">
        <v>1810</v>
      </c>
      <c r="Z55" s="563"/>
      <c r="AA55" s="587"/>
      <c r="AB55" s="818">
        <v>29.7</v>
      </c>
      <c r="AC55" s="818">
        <v>3.9</v>
      </c>
      <c r="AD55" s="818">
        <v>5.5</v>
      </c>
      <c r="AE55" s="818">
        <v>7.9</v>
      </c>
      <c r="AF55" s="818">
        <v>7.6</v>
      </c>
      <c r="AG55" s="818">
        <v>4.8</v>
      </c>
      <c r="AH55" s="472"/>
      <c r="AI55" s="535"/>
      <c r="AJ55" s="488" t="s">
        <v>1746</v>
      </c>
      <c r="AK55" s="470"/>
      <c r="AL55" s="556"/>
      <c r="AM55" s="814">
        <v>41.4</v>
      </c>
      <c r="AN55" s="815">
        <v>1.1000000000000001</v>
      </c>
      <c r="AO55" s="815">
        <v>3.4</v>
      </c>
      <c r="AP55" s="815">
        <v>10.1</v>
      </c>
      <c r="AQ55" s="815">
        <v>14.3</v>
      </c>
      <c r="AR55" s="814">
        <v>12.6</v>
      </c>
      <c r="AT55" s="515"/>
      <c r="AU55" s="550" t="s">
        <v>1752</v>
      </c>
      <c r="AV55" s="525"/>
      <c r="AW55" s="542"/>
      <c r="AX55" s="818">
        <v>1506.1</v>
      </c>
      <c r="AY55" s="818">
        <v>163.4</v>
      </c>
      <c r="AZ55" s="818">
        <v>272.89999999999998</v>
      </c>
      <c r="BA55" s="818">
        <v>370.5</v>
      </c>
      <c r="BB55" s="818">
        <v>409.2</v>
      </c>
      <c r="BC55" s="818">
        <v>290.2</v>
      </c>
    </row>
    <row r="56" spans="1:55" s="552" customFormat="1" ht="11.1" customHeight="1">
      <c r="B56" s="592"/>
      <c r="C56" s="593" t="s">
        <v>1846</v>
      </c>
      <c r="D56" s="525"/>
      <c r="E56" s="542"/>
      <c r="F56" s="818">
        <v>63.5</v>
      </c>
      <c r="G56" s="818">
        <v>11.3</v>
      </c>
      <c r="H56" s="818">
        <v>17.100000000000001</v>
      </c>
      <c r="I56" s="818">
        <v>12.8</v>
      </c>
      <c r="J56" s="818">
        <v>11.7</v>
      </c>
      <c r="K56" s="818">
        <v>10.6</v>
      </c>
      <c r="L56" s="491"/>
      <c r="M56" s="512"/>
      <c r="N56" s="505" t="s">
        <v>1927</v>
      </c>
      <c r="O56" s="527"/>
      <c r="P56" s="527"/>
      <c r="Q56" s="819" t="s">
        <v>19</v>
      </c>
      <c r="R56" s="818" t="s">
        <v>19</v>
      </c>
      <c r="S56" s="818" t="s">
        <v>19</v>
      </c>
      <c r="T56" s="818" t="s">
        <v>19</v>
      </c>
      <c r="U56" s="818" t="s">
        <v>19</v>
      </c>
      <c r="V56" s="818" t="s">
        <v>19</v>
      </c>
      <c r="W56" s="487"/>
      <c r="X56" s="550"/>
      <c r="Y56" s="543" t="s">
        <v>1808</v>
      </c>
      <c r="Z56" s="563"/>
      <c r="AA56" s="587"/>
      <c r="AB56" s="818">
        <v>49.9</v>
      </c>
      <c r="AC56" s="818">
        <v>7.1</v>
      </c>
      <c r="AD56" s="818">
        <v>9.4</v>
      </c>
      <c r="AE56" s="818">
        <v>15.5</v>
      </c>
      <c r="AF56" s="818">
        <v>10.7</v>
      </c>
      <c r="AG56" s="818">
        <v>7.2</v>
      </c>
      <c r="AH56" s="472"/>
      <c r="AI56" s="535"/>
      <c r="AJ56" s="488" t="s">
        <v>1744</v>
      </c>
      <c r="AK56" s="470"/>
      <c r="AL56" s="556"/>
      <c r="AM56" s="814">
        <v>5.6</v>
      </c>
      <c r="AN56" s="815">
        <v>0.2</v>
      </c>
      <c r="AO56" s="815">
        <v>0.5</v>
      </c>
      <c r="AP56" s="815">
        <v>1.4</v>
      </c>
      <c r="AQ56" s="815">
        <v>1.9</v>
      </c>
      <c r="AR56" s="814">
        <v>1.7</v>
      </c>
      <c r="AT56" s="515"/>
      <c r="AU56" s="550" t="s">
        <v>1750</v>
      </c>
      <c r="AV56" s="525"/>
      <c r="AW56" s="542"/>
      <c r="AX56" s="818">
        <v>1546.4</v>
      </c>
      <c r="AY56" s="818">
        <v>171.7</v>
      </c>
      <c r="AZ56" s="818">
        <v>287.8</v>
      </c>
      <c r="BA56" s="818">
        <v>372.4</v>
      </c>
      <c r="BB56" s="818">
        <v>419.5</v>
      </c>
      <c r="BC56" s="818">
        <v>294.89999999999998</v>
      </c>
    </row>
    <row r="57" spans="1:55" s="552" customFormat="1" ht="11.1" customHeight="1">
      <c r="B57" s="592"/>
      <c r="C57" s="593" t="s">
        <v>1843</v>
      </c>
      <c r="D57" s="525"/>
      <c r="E57" s="542"/>
      <c r="F57" s="818">
        <v>5.5</v>
      </c>
      <c r="G57" s="818">
        <v>1</v>
      </c>
      <c r="H57" s="818">
        <v>1.5</v>
      </c>
      <c r="I57" s="818">
        <v>1.1000000000000001</v>
      </c>
      <c r="J57" s="818">
        <v>1</v>
      </c>
      <c r="K57" s="818">
        <v>0.9</v>
      </c>
      <c r="M57" s="512"/>
      <c r="N57" s="545" t="s">
        <v>1971</v>
      </c>
      <c r="O57" s="559"/>
      <c r="P57" s="559"/>
      <c r="Q57" s="819" t="s">
        <v>19</v>
      </c>
      <c r="R57" s="818" t="s">
        <v>19</v>
      </c>
      <c r="S57" s="818" t="s">
        <v>19</v>
      </c>
      <c r="T57" s="818" t="s">
        <v>19</v>
      </c>
      <c r="U57" s="818" t="s">
        <v>19</v>
      </c>
      <c r="V57" s="818" t="s">
        <v>19</v>
      </c>
      <c r="W57" s="487"/>
      <c r="X57" s="518"/>
      <c r="Y57" s="550" t="s">
        <v>1803</v>
      </c>
      <c r="Z57" s="574"/>
      <c r="AA57" s="542"/>
      <c r="AB57" s="825">
        <v>231.3</v>
      </c>
      <c r="AC57" s="825">
        <v>48.4</v>
      </c>
      <c r="AD57" s="825">
        <v>57.1</v>
      </c>
      <c r="AE57" s="825">
        <v>62.8</v>
      </c>
      <c r="AF57" s="825">
        <v>35.200000000000003</v>
      </c>
      <c r="AG57" s="825">
        <v>27.8</v>
      </c>
      <c r="AH57" s="472"/>
      <c r="AI57" s="535"/>
      <c r="AJ57" s="488" t="s">
        <v>1742</v>
      </c>
      <c r="AK57" s="470"/>
      <c r="AL57" s="556"/>
      <c r="AM57" s="815">
        <v>0.3</v>
      </c>
      <c r="AN57" s="815">
        <v>0</v>
      </c>
      <c r="AO57" s="815">
        <v>0</v>
      </c>
      <c r="AP57" s="815">
        <v>0.1</v>
      </c>
      <c r="AQ57" s="815">
        <v>0.1</v>
      </c>
      <c r="AR57" s="814">
        <v>0.1</v>
      </c>
      <c r="AT57" s="535"/>
      <c r="AU57" s="488" t="s">
        <v>1748</v>
      </c>
      <c r="AV57" s="538"/>
      <c r="AW57" s="556"/>
      <c r="AX57" s="818">
        <v>704.4</v>
      </c>
      <c r="AY57" s="818">
        <v>75.8</v>
      </c>
      <c r="AZ57" s="818">
        <v>120.4</v>
      </c>
      <c r="BA57" s="818">
        <v>167.8</v>
      </c>
      <c r="BB57" s="818">
        <v>196.5</v>
      </c>
      <c r="BC57" s="818">
        <v>144</v>
      </c>
    </row>
    <row r="58" spans="1:55" s="552" customFormat="1" ht="11.1" customHeight="1">
      <c r="B58" s="592"/>
      <c r="C58" s="593" t="s">
        <v>1970</v>
      </c>
      <c r="D58" s="525"/>
      <c r="E58" s="542"/>
      <c r="F58" s="818" t="s">
        <v>19</v>
      </c>
      <c r="G58" s="818" t="s">
        <v>19</v>
      </c>
      <c r="H58" s="818" t="s">
        <v>19</v>
      </c>
      <c r="I58" s="818" t="s">
        <v>19</v>
      </c>
      <c r="J58" s="818" t="s">
        <v>19</v>
      </c>
      <c r="K58" s="818" t="s">
        <v>19</v>
      </c>
      <c r="M58" s="512"/>
      <c r="N58" s="543" t="s">
        <v>1924</v>
      </c>
      <c r="O58" s="542"/>
      <c r="P58" s="542"/>
      <c r="Q58" s="819">
        <v>2</v>
      </c>
      <c r="R58" s="818">
        <v>0.2</v>
      </c>
      <c r="S58" s="818">
        <v>0.3</v>
      </c>
      <c r="T58" s="818">
        <v>0.3</v>
      </c>
      <c r="U58" s="818">
        <v>0.4</v>
      </c>
      <c r="V58" s="818">
        <v>0.8</v>
      </c>
      <c r="W58" s="487"/>
      <c r="X58" s="518"/>
      <c r="Y58" s="550" t="s">
        <v>1799</v>
      </c>
      <c r="Z58" s="574"/>
      <c r="AA58" s="542"/>
      <c r="AB58" s="825">
        <v>70.900000000000006</v>
      </c>
      <c r="AC58" s="825">
        <v>13.5</v>
      </c>
      <c r="AD58" s="825">
        <v>17.3</v>
      </c>
      <c r="AE58" s="825">
        <v>19.5</v>
      </c>
      <c r="AF58" s="825">
        <v>11.2</v>
      </c>
      <c r="AG58" s="825">
        <v>9.5</v>
      </c>
      <c r="AH58" s="472"/>
      <c r="AI58" s="535"/>
      <c r="AJ58" s="555" t="s">
        <v>1741</v>
      </c>
      <c r="AK58" s="567"/>
      <c r="AL58" s="596"/>
      <c r="AM58" s="812">
        <v>0.5</v>
      </c>
      <c r="AN58" s="813">
        <v>0</v>
      </c>
      <c r="AO58" s="813">
        <v>0</v>
      </c>
      <c r="AP58" s="813">
        <v>0.1</v>
      </c>
      <c r="AQ58" s="813">
        <v>0.2</v>
      </c>
      <c r="AR58" s="812">
        <v>0.1</v>
      </c>
      <c r="AT58" s="515"/>
      <c r="AU58" s="488" t="s">
        <v>1771</v>
      </c>
      <c r="AV58" s="454"/>
      <c r="AW58" s="538"/>
      <c r="AX58" s="819">
        <v>271.89999999999998</v>
      </c>
      <c r="AY58" s="818">
        <v>29.1</v>
      </c>
      <c r="AZ58" s="818">
        <v>50</v>
      </c>
      <c r="BA58" s="818">
        <v>66.2</v>
      </c>
      <c r="BB58" s="818">
        <v>74.400000000000006</v>
      </c>
      <c r="BC58" s="819">
        <v>52.2</v>
      </c>
    </row>
    <row r="59" spans="1:55" s="552" customFormat="1" ht="11.1" customHeight="1">
      <c r="B59" s="594"/>
      <c r="C59" s="555" t="s">
        <v>1969</v>
      </c>
      <c r="D59" s="595"/>
      <c r="E59" s="581"/>
      <c r="F59" s="816">
        <v>763</v>
      </c>
      <c r="G59" s="816">
        <v>133.4</v>
      </c>
      <c r="H59" s="816">
        <v>204</v>
      </c>
      <c r="I59" s="816">
        <v>153.69999999999999</v>
      </c>
      <c r="J59" s="816">
        <v>140.1</v>
      </c>
      <c r="K59" s="816">
        <v>131.80000000000001</v>
      </c>
      <c r="M59" s="512"/>
      <c r="N59" s="543" t="s">
        <v>1920</v>
      </c>
      <c r="O59" s="542"/>
      <c r="P59" s="542"/>
      <c r="Q59" s="819" t="s">
        <v>19</v>
      </c>
      <c r="R59" s="818" t="s">
        <v>19</v>
      </c>
      <c r="S59" s="818" t="s">
        <v>19</v>
      </c>
      <c r="T59" s="818" t="s">
        <v>19</v>
      </c>
      <c r="U59" s="818" t="s">
        <v>19</v>
      </c>
      <c r="V59" s="818" t="s">
        <v>19</v>
      </c>
      <c r="W59" s="487"/>
      <c r="X59" s="518"/>
      <c r="Y59" s="488" t="s">
        <v>1796</v>
      </c>
      <c r="Z59" s="538"/>
      <c r="AA59" s="538"/>
      <c r="AB59" s="825">
        <v>143</v>
      </c>
      <c r="AC59" s="825">
        <v>27.6</v>
      </c>
      <c r="AD59" s="825">
        <v>33.200000000000003</v>
      </c>
      <c r="AE59" s="825">
        <v>41</v>
      </c>
      <c r="AF59" s="825">
        <v>23.2</v>
      </c>
      <c r="AG59" s="825">
        <v>18.100000000000001</v>
      </c>
      <c r="AH59" s="472"/>
      <c r="AI59" s="479" t="s">
        <v>1968</v>
      </c>
      <c r="AJ59" s="489"/>
      <c r="AK59" s="601"/>
      <c r="AL59" s="491"/>
      <c r="AM59" s="827">
        <v>4.5999999999999996</v>
      </c>
      <c r="AN59" s="827">
        <v>0.8</v>
      </c>
      <c r="AO59" s="827">
        <v>1</v>
      </c>
      <c r="AP59" s="827">
        <v>1</v>
      </c>
      <c r="AQ59" s="827">
        <v>0.9</v>
      </c>
      <c r="AR59" s="827">
        <v>0.9</v>
      </c>
      <c r="AT59" s="535"/>
      <c r="AU59" s="488" t="s">
        <v>1744</v>
      </c>
      <c r="AV59" s="470"/>
      <c r="AW59" s="556"/>
      <c r="AX59" s="814">
        <v>53.1</v>
      </c>
      <c r="AY59" s="815">
        <v>5.6</v>
      </c>
      <c r="AZ59" s="815">
        <v>9.5</v>
      </c>
      <c r="BA59" s="815">
        <v>12.9</v>
      </c>
      <c r="BB59" s="815">
        <v>14.4</v>
      </c>
      <c r="BC59" s="814">
        <v>10.8</v>
      </c>
    </row>
    <row r="60" spans="1:55" ht="11.1" customHeight="1">
      <c r="B60" s="512" t="s">
        <v>247</v>
      </c>
      <c r="C60" s="489"/>
      <c r="D60" s="489"/>
      <c r="E60" s="490"/>
      <c r="F60" s="824">
        <v>14464.1</v>
      </c>
      <c r="G60" s="824">
        <v>4747.7</v>
      </c>
      <c r="H60" s="824">
        <v>4355.6000000000004</v>
      </c>
      <c r="I60" s="824">
        <v>2806.3</v>
      </c>
      <c r="J60" s="824">
        <v>1665.8</v>
      </c>
      <c r="K60" s="824">
        <v>888.7</v>
      </c>
      <c r="L60" s="552"/>
      <c r="M60" s="512"/>
      <c r="N60" s="543" t="s">
        <v>1917</v>
      </c>
      <c r="O60" s="542"/>
      <c r="P60" s="542"/>
      <c r="Q60" s="819">
        <v>0.3</v>
      </c>
      <c r="R60" s="818">
        <v>0</v>
      </c>
      <c r="S60" s="818">
        <v>0.1</v>
      </c>
      <c r="T60" s="818">
        <v>0</v>
      </c>
      <c r="U60" s="818">
        <v>0.1</v>
      </c>
      <c r="V60" s="818">
        <v>0.1</v>
      </c>
      <c r="W60" s="487"/>
      <c r="X60" s="535"/>
      <c r="Y60" s="488" t="s">
        <v>1746</v>
      </c>
      <c r="Z60" s="470"/>
      <c r="AA60" s="556"/>
      <c r="AB60" s="819">
        <v>49.1</v>
      </c>
      <c r="AC60" s="818">
        <v>11</v>
      </c>
      <c r="AD60" s="818">
        <v>11.9</v>
      </c>
      <c r="AE60" s="818">
        <v>12.7</v>
      </c>
      <c r="AF60" s="818">
        <v>7.5</v>
      </c>
      <c r="AG60" s="819">
        <v>6</v>
      </c>
      <c r="AH60" s="472"/>
      <c r="AI60" s="518"/>
      <c r="AJ60" s="513" t="s">
        <v>1967</v>
      </c>
      <c r="AK60" s="514"/>
      <c r="AL60" s="510"/>
      <c r="AM60" s="828">
        <v>4.5999999999999996</v>
      </c>
      <c r="AN60" s="827">
        <v>0.8</v>
      </c>
      <c r="AO60" s="827">
        <v>1</v>
      </c>
      <c r="AP60" s="827">
        <v>1</v>
      </c>
      <c r="AQ60" s="827">
        <v>0.9</v>
      </c>
      <c r="AR60" s="827">
        <v>0.9</v>
      </c>
      <c r="AT60" s="602"/>
      <c r="AU60" s="488" t="s">
        <v>1742</v>
      </c>
      <c r="AV60" s="470"/>
      <c r="AW60" s="556"/>
      <c r="AX60" s="815">
        <v>5.2</v>
      </c>
      <c r="AY60" s="815">
        <v>0.6</v>
      </c>
      <c r="AZ60" s="815">
        <v>0.9</v>
      </c>
      <c r="BA60" s="815">
        <v>1.2</v>
      </c>
      <c r="BB60" s="815">
        <v>1.4</v>
      </c>
      <c r="BC60" s="814">
        <v>1.2</v>
      </c>
    </row>
    <row r="61" spans="1:55" ht="11.1" customHeight="1">
      <c r="B61" s="500"/>
      <c r="C61" s="513" t="s">
        <v>1966</v>
      </c>
      <c r="D61" s="540"/>
      <c r="E61" s="557"/>
      <c r="F61" s="822">
        <v>4405.8999999999996</v>
      </c>
      <c r="G61" s="822">
        <v>1482.7</v>
      </c>
      <c r="H61" s="822">
        <v>1307.5</v>
      </c>
      <c r="I61" s="822">
        <v>861</v>
      </c>
      <c r="J61" s="822">
        <v>495.2</v>
      </c>
      <c r="K61" s="822">
        <v>259.5</v>
      </c>
      <c r="L61" s="552"/>
      <c r="M61" s="512"/>
      <c r="N61" s="543" t="s">
        <v>1965</v>
      </c>
      <c r="O61" s="542"/>
      <c r="P61" s="542"/>
      <c r="Q61" s="819">
        <v>1.4</v>
      </c>
      <c r="R61" s="818">
        <v>0.2</v>
      </c>
      <c r="S61" s="818">
        <v>0.3</v>
      </c>
      <c r="T61" s="818">
        <v>0.3</v>
      </c>
      <c r="U61" s="818">
        <v>0.3</v>
      </c>
      <c r="V61" s="818">
        <v>0.3</v>
      </c>
      <c r="W61" s="487"/>
      <c r="X61" s="535"/>
      <c r="Y61" s="488" t="s">
        <v>1744</v>
      </c>
      <c r="Z61" s="470"/>
      <c r="AA61" s="556"/>
      <c r="AB61" s="819">
        <v>8</v>
      </c>
      <c r="AC61" s="818">
        <v>1.8</v>
      </c>
      <c r="AD61" s="818">
        <v>2</v>
      </c>
      <c r="AE61" s="818">
        <v>2.1</v>
      </c>
      <c r="AF61" s="818">
        <v>1.2</v>
      </c>
      <c r="AG61" s="819">
        <v>1</v>
      </c>
      <c r="AH61" s="472"/>
      <c r="AI61" s="518"/>
      <c r="AJ61" s="545" t="s">
        <v>1949</v>
      </c>
      <c r="AK61" s="546"/>
      <c r="AL61" s="530"/>
      <c r="AM61" s="826">
        <v>0.1</v>
      </c>
      <c r="AN61" s="825">
        <v>0</v>
      </c>
      <c r="AO61" s="825">
        <v>0</v>
      </c>
      <c r="AP61" s="825">
        <v>0</v>
      </c>
      <c r="AQ61" s="832">
        <v>0</v>
      </c>
      <c r="AR61" s="825">
        <v>0</v>
      </c>
      <c r="AT61" s="535"/>
      <c r="AU61" s="555" t="s">
        <v>1741</v>
      </c>
      <c r="AV61" s="567"/>
      <c r="AW61" s="596"/>
      <c r="AX61" s="812">
        <v>5.0999999999999996</v>
      </c>
      <c r="AY61" s="813">
        <v>0.6</v>
      </c>
      <c r="AZ61" s="813">
        <v>0.9</v>
      </c>
      <c r="BA61" s="813">
        <v>1.2</v>
      </c>
      <c r="BB61" s="813">
        <v>1.4</v>
      </c>
      <c r="BC61" s="812">
        <v>1</v>
      </c>
    </row>
    <row r="62" spans="1:55" ht="11.1" customHeight="1">
      <c r="B62" s="518"/>
      <c r="C62" s="505" t="s">
        <v>1964</v>
      </c>
      <c r="D62" s="506"/>
      <c r="E62" s="527"/>
      <c r="F62" s="818">
        <v>8203.7000000000007</v>
      </c>
      <c r="G62" s="818">
        <v>2657.5</v>
      </c>
      <c r="H62" s="818">
        <v>2485.6999999999998</v>
      </c>
      <c r="I62" s="818">
        <v>1593.6</v>
      </c>
      <c r="J62" s="818">
        <v>951.9</v>
      </c>
      <c r="K62" s="818">
        <v>515.1</v>
      </c>
      <c r="L62" s="552"/>
      <c r="M62" s="512"/>
      <c r="N62" s="543" t="s">
        <v>1910</v>
      </c>
      <c r="O62" s="542"/>
      <c r="P62" s="542"/>
      <c r="Q62" s="819" t="s">
        <v>19</v>
      </c>
      <c r="R62" s="818" t="s">
        <v>19</v>
      </c>
      <c r="S62" s="818" t="s">
        <v>19</v>
      </c>
      <c r="T62" s="818" t="s">
        <v>19</v>
      </c>
      <c r="U62" s="818" t="s">
        <v>19</v>
      </c>
      <c r="V62" s="818" t="s">
        <v>19</v>
      </c>
      <c r="W62" s="487"/>
      <c r="X62" s="535"/>
      <c r="Y62" s="488" t="s">
        <v>1742</v>
      </c>
      <c r="Z62" s="470"/>
      <c r="AA62" s="556"/>
      <c r="AB62" s="818">
        <v>0.3</v>
      </c>
      <c r="AC62" s="818">
        <v>0.1</v>
      </c>
      <c r="AD62" s="818">
        <v>0.1</v>
      </c>
      <c r="AE62" s="818">
        <v>0.1</v>
      </c>
      <c r="AF62" s="818">
        <v>0</v>
      </c>
      <c r="AG62" s="819">
        <v>0</v>
      </c>
      <c r="AH62" s="472"/>
      <c r="AI62" s="518"/>
      <c r="AJ62" s="539" t="s">
        <v>1963</v>
      </c>
      <c r="AK62" s="514"/>
      <c r="AL62" s="534"/>
      <c r="AM62" s="826">
        <v>0.4</v>
      </c>
      <c r="AN62" s="825">
        <v>0.1</v>
      </c>
      <c r="AO62" s="825">
        <v>0.1</v>
      </c>
      <c r="AP62" s="825">
        <v>0.1</v>
      </c>
      <c r="AQ62" s="832">
        <v>0.1</v>
      </c>
      <c r="AR62" s="825">
        <v>0.1</v>
      </c>
      <c r="AT62" s="603" t="s">
        <v>1962</v>
      </c>
      <c r="AU62" s="604"/>
      <c r="AV62" s="605"/>
      <c r="AW62" s="605"/>
      <c r="AX62" s="824">
        <v>1743.5</v>
      </c>
      <c r="AY62" s="824">
        <v>19.8</v>
      </c>
      <c r="AZ62" s="824">
        <v>42.9</v>
      </c>
      <c r="BA62" s="824">
        <v>131.1</v>
      </c>
      <c r="BB62" s="824">
        <v>581.70000000000005</v>
      </c>
      <c r="BC62" s="824">
        <v>968</v>
      </c>
    </row>
    <row r="63" spans="1:55" ht="11.1" customHeight="1">
      <c r="B63" s="518"/>
      <c r="C63" s="505" t="s">
        <v>1961</v>
      </c>
      <c r="D63" s="506"/>
      <c r="E63" s="527"/>
      <c r="F63" s="818">
        <v>951.3</v>
      </c>
      <c r="G63" s="818">
        <v>304.89999999999998</v>
      </c>
      <c r="H63" s="818">
        <v>292.60000000000002</v>
      </c>
      <c r="I63" s="818">
        <v>184.4</v>
      </c>
      <c r="J63" s="818">
        <v>112.1</v>
      </c>
      <c r="K63" s="818">
        <v>57.3</v>
      </c>
      <c r="L63" s="552"/>
      <c r="M63" s="512"/>
      <c r="N63" s="488" t="s">
        <v>1960</v>
      </c>
      <c r="O63" s="542"/>
      <c r="P63" s="542"/>
      <c r="Q63" s="819">
        <v>337.3</v>
      </c>
      <c r="R63" s="818">
        <v>34.9</v>
      </c>
      <c r="S63" s="818">
        <v>67.099999999999994</v>
      </c>
      <c r="T63" s="818">
        <v>87.9</v>
      </c>
      <c r="U63" s="818">
        <v>80.8</v>
      </c>
      <c r="V63" s="818">
        <v>66.599999999999994</v>
      </c>
      <c r="W63" s="487"/>
      <c r="X63" s="535"/>
      <c r="Y63" s="555" t="s">
        <v>1741</v>
      </c>
      <c r="Z63" s="567"/>
      <c r="AA63" s="596"/>
      <c r="AB63" s="817">
        <v>0.4</v>
      </c>
      <c r="AC63" s="816">
        <v>0.1</v>
      </c>
      <c r="AD63" s="816">
        <v>0.1</v>
      </c>
      <c r="AE63" s="816">
        <v>0.1</v>
      </c>
      <c r="AF63" s="816">
        <v>0.1</v>
      </c>
      <c r="AG63" s="817">
        <v>0</v>
      </c>
      <c r="AH63" s="472"/>
      <c r="AI63" s="518"/>
      <c r="AJ63" s="543" t="s">
        <v>1959</v>
      </c>
      <c r="AK63" s="525"/>
      <c r="AL63" s="542"/>
      <c r="AM63" s="826">
        <v>0.2</v>
      </c>
      <c r="AN63" s="825">
        <v>0</v>
      </c>
      <c r="AO63" s="825">
        <v>0</v>
      </c>
      <c r="AP63" s="825">
        <v>0</v>
      </c>
      <c r="AQ63" s="832">
        <v>0</v>
      </c>
      <c r="AR63" s="825">
        <v>0.1</v>
      </c>
      <c r="AT63" s="607"/>
      <c r="AU63" s="608" t="s">
        <v>1958</v>
      </c>
      <c r="AV63" s="609"/>
      <c r="AW63" s="510"/>
      <c r="AX63" s="830">
        <v>1594.9</v>
      </c>
      <c r="AY63" s="822">
        <v>15</v>
      </c>
      <c r="AZ63" s="822">
        <v>33.799999999999997</v>
      </c>
      <c r="BA63" s="822">
        <v>111.2</v>
      </c>
      <c r="BB63" s="822">
        <v>536</v>
      </c>
      <c r="BC63" s="822">
        <v>898.8</v>
      </c>
    </row>
    <row r="64" spans="1:55" ht="11.1" customHeight="1">
      <c r="B64" s="518"/>
      <c r="C64" s="505" t="s">
        <v>1957</v>
      </c>
      <c r="D64" s="506"/>
      <c r="E64" s="527"/>
      <c r="F64" s="818">
        <v>897.8</v>
      </c>
      <c r="G64" s="818">
        <v>302.5</v>
      </c>
      <c r="H64" s="818">
        <v>269.60000000000002</v>
      </c>
      <c r="I64" s="818">
        <v>167.1</v>
      </c>
      <c r="J64" s="818">
        <v>105.6</v>
      </c>
      <c r="K64" s="818">
        <v>53.2</v>
      </c>
      <c r="M64" s="512"/>
      <c r="N64" s="535" t="s">
        <v>1956</v>
      </c>
      <c r="O64" s="525"/>
      <c r="P64" s="573"/>
      <c r="Q64" s="819">
        <v>161.5</v>
      </c>
      <c r="R64" s="818">
        <v>15.6</v>
      </c>
      <c r="S64" s="818">
        <v>31.8</v>
      </c>
      <c r="T64" s="818">
        <v>42.3</v>
      </c>
      <c r="U64" s="818">
        <v>40.200000000000003</v>
      </c>
      <c r="V64" s="818">
        <v>31.6</v>
      </c>
      <c r="W64" s="487"/>
      <c r="X64" s="479" t="s">
        <v>1951</v>
      </c>
      <c r="Y64" s="480"/>
      <c r="Z64" s="481"/>
      <c r="AA64" s="597"/>
      <c r="AB64" s="827">
        <v>84</v>
      </c>
      <c r="AC64" s="827">
        <v>22.6</v>
      </c>
      <c r="AD64" s="827">
        <v>22.6</v>
      </c>
      <c r="AE64" s="827">
        <v>18.399999999999999</v>
      </c>
      <c r="AF64" s="827">
        <v>12.7</v>
      </c>
      <c r="AG64" s="827">
        <v>7.8</v>
      </c>
      <c r="AH64" s="472"/>
      <c r="AI64" s="518"/>
      <c r="AJ64" s="543" t="s">
        <v>1955</v>
      </c>
      <c r="AK64" s="525"/>
      <c r="AL64" s="542"/>
      <c r="AM64" s="826">
        <v>0.1</v>
      </c>
      <c r="AN64" s="825">
        <v>0</v>
      </c>
      <c r="AO64" s="825">
        <v>0</v>
      </c>
      <c r="AP64" s="825">
        <v>0</v>
      </c>
      <c r="AQ64" s="832">
        <v>0</v>
      </c>
      <c r="AR64" s="825">
        <v>0.1</v>
      </c>
      <c r="AT64" s="550"/>
      <c r="AU64" s="610" t="s">
        <v>1954</v>
      </c>
      <c r="AV64" s="563"/>
      <c r="AW64" s="522"/>
      <c r="AX64" s="819">
        <v>2.9</v>
      </c>
      <c r="AY64" s="818">
        <v>0</v>
      </c>
      <c r="AZ64" s="818">
        <v>0.1</v>
      </c>
      <c r="BA64" s="818" t="s">
        <v>19</v>
      </c>
      <c r="BB64" s="818">
        <v>1.2</v>
      </c>
      <c r="BC64" s="818">
        <v>1.5</v>
      </c>
    </row>
    <row r="65" spans="1:55" s="612" customFormat="1" ht="11.1" customHeight="1">
      <c r="A65" s="491"/>
      <c r="B65" s="518"/>
      <c r="C65" s="545" t="s">
        <v>1953</v>
      </c>
      <c r="D65" s="558"/>
      <c r="E65" s="559"/>
      <c r="F65" s="818">
        <v>5.3</v>
      </c>
      <c r="G65" s="818">
        <v>0.1</v>
      </c>
      <c r="H65" s="818">
        <v>0.2</v>
      </c>
      <c r="I65" s="818">
        <v>0.3</v>
      </c>
      <c r="J65" s="818">
        <v>0.9</v>
      </c>
      <c r="K65" s="818">
        <v>3.7</v>
      </c>
      <c r="L65" s="491"/>
      <c r="M65" s="512"/>
      <c r="N65" s="535" t="s">
        <v>1952</v>
      </c>
      <c r="O65" s="525"/>
      <c r="P65" s="573"/>
      <c r="Q65" s="819">
        <v>30</v>
      </c>
      <c r="R65" s="818">
        <v>1.5</v>
      </c>
      <c r="S65" s="818">
        <v>3.8</v>
      </c>
      <c r="T65" s="818">
        <v>9.1</v>
      </c>
      <c r="U65" s="818">
        <v>8</v>
      </c>
      <c r="V65" s="818">
        <v>7.7</v>
      </c>
      <c r="W65" s="487"/>
      <c r="X65" s="500"/>
      <c r="Y65" s="513" t="s">
        <v>1951</v>
      </c>
      <c r="Z65" s="514"/>
      <c r="AA65" s="510"/>
      <c r="AB65" s="828">
        <v>83.8</v>
      </c>
      <c r="AC65" s="827">
        <v>22.5</v>
      </c>
      <c r="AD65" s="827">
        <v>22.5</v>
      </c>
      <c r="AE65" s="827">
        <v>18.3</v>
      </c>
      <c r="AF65" s="827">
        <v>12.6</v>
      </c>
      <c r="AG65" s="827">
        <v>7.8</v>
      </c>
      <c r="AH65" s="611"/>
      <c r="AI65" s="518"/>
      <c r="AJ65" s="543" t="s">
        <v>1944</v>
      </c>
      <c r="AK65" s="525"/>
      <c r="AL65" s="542"/>
      <c r="AM65" s="826">
        <v>0.6</v>
      </c>
      <c r="AN65" s="825">
        <v>0.1</v>
      </c>
      <c r="AO65" s="825">
        <v>0.1</v>
      </c>
      <c r="AP65" s="825">
        <v>0.1</v>
      </c>
      <c r="AQ65" s="832">
        <v>0.1</v>
      </c>
      <c r="AR65" s="825">
        <v>0.1</v>
      </c>
      <c r="AT65" s="550"/>
      <c r="AU65" s="610" t="s">
        <v>1950</v>
      </c>
      <c r="AV65" s="563"/>
      <c r="AW65" s="522"/>
      <c r="AX65" s="848">
        <v>6.4</v>
      </c>
      <c r="AY65" s="818">
        <v>0.1</v>
      </c>
      <c r="AZ65" s="818">
        <v>0.3</v>
      </c>
      <c r="BA65" s="818">
        <v>0.7</v>
      </c>
      <c r="BB65" s="818">
        <v>2.4</v>
      </c>
      <c r="BC65" s="818">
        <v>3</v>
      </c>
    </row>
    <row r="66" spans="1:55" ht="11.1" customHeight="1">
      <c r="A66" s="612"/>
      <c r="B66" s="518"/>
      <c r="C66" s="488" t="s">
        <v>1779</v>
      </c>
      <c r="D66" s="454"/>
      <c r="E66" s="606"/>
      <c r="F66" s="818">
        <v>2.7</v>
      </c>
      <c r="G66" s="818">
        <v>0.9</v>
      </c>
      <c r="H66" s="818">
        <v>1</v>
      </c>
      <c r="I66" s="818">
        <v>0.5</v>
      </c>
      <c r="J66" s="818">
        <v>0.2</v>
      </c>
      <c r="K66" s="818">
        <v>0.1</v>
      </c>
      <c r="M66" s="512"/>
      <c r="N66" s="543" t="s">
        <v>1757</v>
      </c>
      <c r="O66" s="544"/>
      <c r="P66" s="834"/>
      <c r="Q66" s="819">
        <v>0</v>
      </c>
      <c r="R66" s="818">
        <v>0</v>
      </c>
      <c r="S66" s="818">
        <v>0</v>
      </c>
      <c r="T66" s="818">
        <v>0</v>
      </c>
      <c r="U66" s="818">
        <v>0</v>
      </c>
      <c r="V66" s="818">
        <v>0</v>
      </c>
      <c r="W66" s="487"/>
      <c r="X66" s="518"/>
      <c r="Y66" s="545" t="s">
        <v>1949</v>
      </c>
      <c r="Z66" s="546"/>
      <c r="AA66" s="530"/>
      <c r="AB66" s="826">
        <v>0.2</v>
      </c>
      <c r="AC66" s="825">
        <v>0.1</v>
      </c>
      <c r="AD66" s="825">
        <v>0.1</v>
      </c>
      <c r="AE66" s="825">
        <v>0.1</v>
      </c>
      <c r="AF66" s="825">
        <v>0</v>
      </c>
      <c r="AG66" s="825">
        <v>0</v>
      </c>
      <c r="AH66" s="466"/>
      <c r="AI66" s="518"/>
      <c r="AJ66" s="543" t="s">
        <v>1939</v>
      </c>
      <c r="AK66" s="525"/>
      <c r="AL66" s="542"/>
      <c r="AM66" s="826">
        <v>2</v>
      </c>
      <c r="AN66" s="825">
        <v>0.2</v>
      </c>
      <c r="AO66" s="825">
        <v>0.3</v>
      </c>
      <c r="AP66" s="825">
        <v>0.4</v>
      </c>
      <c r="AQ66" s="832">
        <v>0.5</v>
      </c>
      <c r="AR66" s="825">
        <v>0.6</v>
      </c>
      <c r="AT66" s="550"/>
      <c r="AU66" s="610" t="s">
        <v>1948</v>
      </c>
      <c r="AV66" s="563"/>
      <c r="AW66" s="522"/>
      <c r="AX66" s="848" t="s">
        <v>19</v>
      </c>
      <c r="AY66" s="818" t="s">
        <v>19</v>
      </c>
      <c r="AZ66" s="818" t="s">
        <v>19</v>
      </c>
      <c r="BA66" s="818" t="s">
        <v>19</v>
      </c>
      <c r="BB66" s="818" t="s">
        <v>19</v>
      </c>
      <c r="BC66" s="818" t="s">
        <v>19</v>
      </c>
    </row>
    <row r="67" spans="1:55" ht="11.1" customHeight="1">
      <c r="A67" s="612"/>
      <c r="B67" s="518"/>
      <c r="C67" s="543" t="s">
        <v>1849</v>
      </c>
      <c r="D67" s="506"/>
      <c r="E67" s="525"/>
      <c r="F67" s="818">
        <v>10305.4</v>
      </c>
      <c r="G67" s="818">
        <v>3125.4</v>
      </c>
      <c r="H67" s="818">
        <v>3156.9</v>
      </c>
      <c r="I67" s="818">
        <v>2115.4</v>
      </c>
      <c r="J67" s="818">
        <v>1247.9000000000001</v>
      </c>
      <c r="K67" s="818">
        <v>659.7</v>
      </c>
      <c r="M67" s="512"/>
      <c r="N67" s="543" t="s">
        <v>1947</v>
      </c>
      <c r="O67" s="544"/>
      <c r="P67" s="834"/>
      <c r="Q67" s="819">
        <v>4</v>
      </c>
      <c r="R67" s="818">
        <v>0.7</v>
      </c>
      <c r="S67" s="818">
        <v>1.1000000000000001</v>
      </c>
      <c r="T67" s="818">
        <v>0.9</v>
      </c>
      <c r="U67" s="818">
        <v>0.8</v>
      </c>
      <c r="V67" s="818">
        <v>0.4</v>
      </c>
      <c r="W67" s="487"/>
      <c r="X67" s="518"/>
      <c r="Y67" s="539" t="s">
        <v>1946</v>
      </c>
      <c r="Z67" s="514"/>
      <c r="AA67" s="534"/>
      <c r="AB67" s="826">
        <v>0.2</v>
      </c>
      <c r="AC67" s="825">
        <v>0.1</v>
      </c>
      <c r="AD67" s="825">
        <v>0.1</v>
      </c>
      <c r="AE67" s="825">
        <v>0</v>
      </c>
      <c r="AF67" s="825">
        <v>0</v>
      </c>
      <c r="AG67" s="825">
        <v>0</v>
      </c>
      <c r="AH67" s="466"/>
      <c r="AI67" s="518"/>
      <c r="AJ67" s="543" t="s">
        <v>1934</v>
      </c>
      <c r="AK67" s="525"/>
      <c r="AL67" s="542"/>
      <c r="AM67" s="826">
        <v>0.3</v>
      </c>
      <c r="AN67" s="825" t="s">
        <v>19</v>
      </c>
      <c r="AO67" s="825">
        <v>0.3</v>
      </c>
      <c r="AP67" s="825">
        <v>0</v>
      </c>
      <c r="AQ67" s="832">
        <v>0</v>
      </c>
      <c r="AR67" s="825">
        <v>0</v>
      </c>
      <c r="AT67" s="550"/>
      <c r="AU67" s="610" t="s">
        <v>1945</v>
      </c>
      <c r="AV67" s="563"/>
      <c r="AW67" s="522"/>
      <c r="AX67" s="833">
        <v>70.8</v>
      </c>
      <c r="AY67" s="818">
        <v>2.8</v>
      </c>
      <c r="AZ67" s="818">
        <v>4.5999999999999996</v>
      </c>
      <c r="BA67" s="818">
        <v>7.8</v>
      </c>
      <c r="BB67" s="818">
        <v>21.1</v>
      </c>
      <c r="BC67" s="818">
        <v>34.700000000000003</v>
      </c>
    </row>
    <row r="68" spans="1:55" ht="11.1" customHeight="1">
      <c r="A68" s="612"/>
      <c r="B68" s="518"/>
      <c r="C68" s="543" t="s">
        <v>1813</v>
      </c>
      <c r="D68" s="506"/>
      <c r="E68" s="525"/>
      <c r="F68" s="818">
        <v>2662.6</v>
      </c>
      <c r="G68" s="818">
        <v>696.1</v>
      </c>
      <c r="H68" s="818">
        <v>771</v>
      </c>
      <c r="I68" s="818">
        <v>585.4</v>
      </c>
      <c r="J68" s="818">
        <v>379.3</v>
      </c>
      <c r="K68" s="818">
        <v>230.9</v>
      </c>
      <c r="M68" s="512"/>
      <c r="N68" s="543" t="s">
        <v>1823</v>
      </c>
      <c r="O68" s="544"/>
      <c r="P68" s="834"/>
      <c r="Q68" s="819">
        <v>0.3</v>
      </c>
      <c r="R68" s="818" t="s">
        <v>19</v>
      </c>
      <c r="S68" s="818">
        <v>0</v>
      </c>
      <c r="T68" s="818">
        <v>0</v>
      </c>
      <c r="U68" s="818">
        <v>0.1</v>
      </c>
      <c r="V68" s="818">
        <v>0.1</v>
      </c>
      <c r="W68" s="487"/>
      <c r="X68" s="537"/>
      <c r="Y68" s="543" t="s">
        <v>1944</v>
      </c>
      <c r="Z68" s="525"/>
      <c r="AB68" s="825">
        <v>6.3</v>
      </c>
      <c r="AC68" s="825">
        <v>2.1</v>
      </c>
      <c r="AD68" s="825">
        <v>1.7</v>
      </c>
      <c r="AE68" s="825">
        <v>1.2</v>
      </c>
      <c r="AF68" s="825">
        <v>0.9</v>
      </c>
      <c r="AG68" s="825">
        <v>0.5</v>
      </c>
      <c r="AH68" s="466"/>
      <c r="AI68" s="518"/>
      <c r="AJ68" s="543" t="s">
        <v>1943</v>
      </c>
      <c r="AK68" s="525"/>
      <c r="AL68" s="542"/>
      <c r="AM68" s="826">
        <v>0</v>
      </c>
      <c r="AN68" s="825">
        <v>0</v>
      </c>
      <c r="AO68" s="825">
        <v>0</v>
      </c>
      <c r="AP68" s="825">
        <v>0</v>
      </c>
      <c r="AQ68" s="832">
        <v>0</v>
      </c>
      <c r="AR68" s="825">
        <v>0</v>
      </c>
      <c r="AT68" s="550"/>
      <c r="AU68" s="610" t="s">
        <v>1942</v>
      </c>
      <c r="AV68" s="563"/>
      <c r="AW68" s="522"/>
      <c r="AX68" s="848" t="s">
        <v>19</v>
      </c>
      <c r="AY68" s="818" t="s">
        <v>19</v>
      </c>
      <c r="AZ68" s="818" t="s">
        <v>19</v>
      </c>
      <c r="BA68" s="818" t="s">
        <v>19</v>
      </c>
      <c r="BB68" s="818" t="s">
        <v>19</v>
      </c>
      <c r="BC68" s="818" t="s">
        <v>19</v>
      </c>
    </row>
    <row r="69" spans="1:55" ht="11.1" customHeight="1">
      <c r="B69" s="518"/>
      <c r="C69" s="543" t="s">
        <v>1941</v>
      </c>
      <c r="D69" s="506"/>
      <c r="E69" s="525"/>
      <c r="F69" s="818">
        <v>2674.6</v>
      </c>
      <c r="G69" s="818">
        <v>1006.5</v>
      </c>
      <c r="H69" s="818">
        <v>846.5</v>
      </c>
      <c r="I69" s="818">
        <v>463.5</v>
      </c>
      <c r="J69" s="818">
        <v>249.6</v>
      </c>
      <c r="K69" s="818">
        <v>108.5</v>
      </c>
      <c r="M69" s="512"/>
      <c r="N69" s="543" t="s">
        <v>1940</v>
      </c>
      <c r="O69" s="544"/>
      <c r="P69" s="834"/>
      <c r="Q69" s="819">
        <v>16.8</v>
      </c>
      <c r="R69" s="818" t="s">
        <v>19</v>
      </c>
      <c r="S69" s="818" t="s">
        <v>19</v>
      </c>
      <c r="T69" s="818" t="s">
        <v>19</v>
      </c>
      <c r="U69" s="818">
        <v>2.4</v>
      </c>
      <c r="V69" s="818">
        <v>14.5</v>
      </c>
      <c r="W69" s="487"/>
      <c r="X69" s="518"/>
      <c r="Y69" s="543" t="s">
        <v>1939</v>
      </c>
      <c r="Z69" s="525"/>
      <c r="AB69" s="825">
        <v>34.1</v>
      </c>
      <c r="AC69" s="825">
        <v>4.5999999999999996</v>
      </c>
      <c r="AD69" s="825">
        <v>7.1</v>
      </c>
      <c r="AE69" s="825">
        <v>9.4</v>
      </c>
      <c r="AF69" s="825">
        <v>7.3</v>
      </c>
      <c r="AG69" s="825">
        <v>5.7</v>
      </c>
      <c r="AH69" s="466"/>
      <c r="AI69" s="518"/>
      <c r="AJ69" s="543" t="s">
        <v>1938</v>
      </c>
      <c r="AK69" s="525"/>
      <c r="AL69" s="542"/>
      <c r="AM69" s="826">
        <v>0.6</v>
      </c>
      <c r="AN69" s="825">
        <v>0.2</v>
      </c>
      <c r="AO69" s="825">
        <v>0.1</v>
      </c>
      <c r="AP69" s="825">
        <v>0.1</v>
      </c>
      <c r="AQ69" s="832">
        <v>0.1</v>
      </c>
      <c r="AR69" s="825">
        <v>0.1</v>
      </c>
      <c r="AT69" s="550"/>
      <c r="AU69" s="610" t="s">
        <v>1937</v>
      </c>
      <c r="AV69" s="563"/>
      <c r="AW69" s="522"/>
      <c r="AX69" s="833">
        <v>66.8</v>
      </c>
      <c r="AY69" s="818">
        <v>1.9</v>
      </c>
      <c r="AZ69" s="818">
        <v>4.0999999999999996</v>
      </c>
      <c r="BA69" s="818">
        <v>10.9</v>
      </c>
      <c r="BB69" s="818">
        <v>20.5</v>
      </c>
      <c r="BC69" s="818">
        <v>29.5</v>
      </c>
    </row>
    <row r="70" spans="1:55" ht="11.1" customHeight="1">
      <c r="B70" s="518"/>
      <c r="C70" s="543" t="s">
        <v>1936</v>
      </c>
      <c r="D70" s="506"/>
      <c r="E70" s="573"/>
      <c r="F70" s="818">
        <v>3179</v>
      </c>
      <c r="G70" s="818">
        <v>1176.8</v>
      </c>
      <c r="H70" s="818">
        <v>1011.3</v>
      </c>
      <c r="I70" s="818">
        <v>552.4</v>
      </c>
      <c r="J70" s="818">
        <v>300.2</v>
      </c>
      <c r="K70" s="818">
        <v>138.30000000000001</v>
      </c>
      <c r="M70" s="512"/>
      <c r="N70" s="543" t="s">
        <v>1935</v>
      </c>
      <c r="O70" s="525"/>
      <c r="P70" s="573"/>
      <c r="Q70" s="819">
        <v>99</v>
      </c>
      <c r="R70" s="818">
        <v>10.5</v>
      </c>
      <c r="S70" s="818">
        <v>20.2</v>
      </c>
      <c r="T70" s="818">
        <v>24.8</v>
      </c>
      <c r="U70" s="818">
        <v>23.1</v>
      </c>
      <c r="V70" s="818">
        <v>20.3</v>
      </c>
      <c r="W70" s="487"/>
      <c r="X70" s="518"/>
      <c r="Y70" s="543" t="s">
        <v>1934</v>
      </c>
      <c r="Z70" s="525"/>
      <c r="AB70" s="825">
        <v>7.4</v>
      </c>
      <c r="AC70" s="825">
        <v>0</v>
      </c>
      <c r="AD70" s="825">
        <v>7.4</v>
      </c>
      <c r="AE70" s="825">
        <v>0</v>
      </c>
      <c r="AF70" s="825">
        <v>0</v>
      </c>
      <c r="AG70" s="825">
        <v>0</v>
      </c>
      <c r="AH70" s="466"/>
      <c r="AI70" s="518"/>
      <c r="AJ70" s="543" t="s">
        <v>1933</v>
      </c>
      <c r="AK70" s="525"/>
      <c r="AL70" s="542"/>
      <c r="AM70" s="826">
        <v>1.9</v>
      </c>
      <c r="AN70" s="825">
        <v>0.3</v>
      </c>
      <c r="AO70" s="825">
        <v>0.4</v>
      </c>
      <c r="AP70" s="825">
        <v>0.4</v>
      </c>
      <c r="AQ70" s="832">
        <v>0.4</v>
      </c>
      <c r="AR70" s="825">
        <v>0.5</v>
      </c>
      <c r="AT70" s="550"/>
      <c r="AU70" s="610" t="s">
        <v>1932</v>
      </c>
      <c r="AV70" s="613"/>
      <c r="AW70" s="522"/>
      <c r="AX70" s="833" t="s">
        <v>19</v>
      </c>
      <c r="AY70" s="818" t="s">
        <v>19</v>
      </c>
      <c r="AZ70" s="818" t="s">
        <v>19</v>
      </c>
      <c r="BA70" s="818" t="s">
        <v>19</v>
      </c>
      <c r="BB70" s="818" t="s">
        <v>19</v>
      </c>
      <c r="BC70" s="818" t="s">
        <v>19</v>
      </c>
    </row>
    <row r="71" spans="1:55" ht="11.1" customHeight="1">
      <c r="B71" s="518"/>
      <c r="C71" s="543" t="s">
        <v>1931</v>
      </c>
      <c r="D71" s="506"/>
      <c r="E71" s="525"/>
      <c r="F71" s="818">
        <v>299.60000000000002</v>
      </c>
      <c r="G71" s="818">
        <v>48.2</v>
      </c>
      <c r="H71" s="818">
        <v>70</v>
      </c>
      <c r="I71" s="818">
        <v>80.900000000000006</v>
      </c>
      <c r="J71" s="818">
        <v>57</v>
      </c>
      <c r="K71" s="818">
        <v>43.6</v>
      </c>
      <c r="M71" s="512"/>
      <c r="N71" s="543" t="s">
        <v>1930</v>
      </c>
      <c r="O71" s="525"/>
      <c r="P71" s="573"/>
      <c r="Q71" s="819">
        <v>1.6</v>
      </c>
      <c r="R71" s="818">
        <v>0.1</v>
      </c>
      <c r="S71" s="818">
        <v>0.2</v>
      </c>
      <c r="T71" s="818">
        <v>0.4</v>
      </c>
      <c r="U71" s="818">
        <v>0.4</v>
      </c>
      <c r="V71" s="818">
        <v>0.5</v>
      </c>
      <c r="W71" s="487"/>
      <c r="X71" s="518"/>
      <c r="Y71" s="543" t="s">
        <v>1929</v>
      </c>
      <c r="Z71" s="525"/>
      <c r="AB71" s="825">
        <v>21.2</v>
      </c>
      <c r="AC71" s="825">
        <v>5.5</v>
      </c>
      <c r="AD71" s="825">
        <v>5.6</v>
      </c>
      <c r="AE71" s="825">
        <v>4.5999999999999996</v>
      </c>
      <c r="AF71" s="825">
        <v>3.2</v>
      </c>
      <c r="AG71" s="825">
        <v>2.2000000000000002</v>
      </c>
      <c r="AH71" s="466"/>
      <c r="AI71" s="518"/>
      <c r="AJ71" s="543" t="s">
        <v>1928</v>
      </c>
      <c r="AK71" s="525"/>
      <c r="AL71" s="542"/>
      <c r="AM71" s="826">
        <v>0.4</v>
      </c>
      <c r="AN71" s="825">
        <v>0</v>
      </c>
      <c r="AO71" s="825">
        <v>0</v>
      </c>
      <c r="AP71" s="825">
        <v>0</v>
      </c>
      <c r="AQ71" s="832">
        <v>0.1</v>
      </c>
      <c r="AR71" s="825">
        <v>0.3</v>
      </c>
      <c r="AT71" s="550"/>
      <c r="AU71" s="616" t="s">
        <v>1927</v>
      </c>
      <c r="AV71" s="617"/>
      <c r="AW71" s="530"/>
      <c r="AX71" s="847" t="s">
        <v>19</v>
      </c>
      <c r="AY71" s="818" t="s">
        <v>19</v>
      </c>
      <c r="AZ71" s="818" t="s">
        <v>19</v>
      </c>
      <c r="BA71" s="818" t="s">
        <v>19</v>
      </c>
      <c r="BB71" s="818" t="s">
        <v>19</v>
      </c>
      <c r="BC71" s="818" t="s">
        <v>19</v>
      </c>
    </row>
    <row r="72" spans="1:55" ht="11.1" customHeight="1">
      <c r="B72" s="518"/>
      <c r="C72" s="543" t="s">
        <v>1823</v>
      </c>
      <c r="D72" s="506"/>
      <c r="E72" s="544"/>
      <c r="F72" s="818">
        <v>6.8</v>
      </c>
      <c r="G72" s="818">
        <v>1.6</v>
      </c>
      <c r="H72" s="818">
        <v>1.4</v>
      </c>
      <c r="I72" s="818">
        <v>1.9</v>
      </c>
      <c r="J72" s="818">
        <v>1</v>
      </c>
      <c r="K72" s="818">
        <v>0.9</v>
      </c>
      <c r="M72" s="535"/>
      <c r="N72" s="543" t="s">
        <v>1778</v>
      </c>
      <c r="P72" s="542"/>
      <c r="Q72" s="814">
        <v>67.3</v>
      </c>
      <c r="R72" s="815">
        <v>6.2</v>
      </c>
      <c r="S72" s="815">
        <v>12.9</v>
      </c>
      <c r="T72" s="815">
        <v>18.7</v>
      </c>
      <c r="U72" s="815">
        <v>19.100000000000001</v>
      </c>
      <c r="V72" s="814">
        <v>10.4</v>
      </c>
      <c r="W72" s="487"/>
      <c r="X72" s="518"/>
      <c r="Y72" s="543" t="s">
        <v>1926</v>
      </c>
      <c r="Z72" s="525"/>
      <c r="AB72" s="825">
        <v>21.4</v>
      </c>
      <c r="AC72" s="825">
        <v>5.7</v>
      </c>
      <c r="AD72" s="825">
        <v>5.7</v>
      </c>
      <c r="AE72" s="825">
        <v>4.7</v>
      </c>
      <c r="AF72" s="825">
        <v>3.3</v>
      </c>
      <c r="AG72" s="825">
        <v>2</v>
      </c>
      <c r="AH72" s="466"/>
      <c r="AI72" s="518"/>
      <c r="AJ72" s="543" t="s">
        <v>1925</v>
      </c>
      <c r="AK72" s="525"/>
      <c r="AL72" s="542"/>
      <c r="AM72" s="826">
        <v>0.3</v>
      </c>
      <c r="AN72" s="825">
        <v>0</v>
      </c>
      <c r="AO72" s="825">
        <v>0</v>
      </c>
      <c r="AP72" s="825">
        <v>0</v>
      </c>
      <c r="AQ72" s="832">
        <v>0.1</v>
      </c>
      <c r="AR72" s="825">
        <v>0.1</v>
      </c>
      <c r="AT72" s="550"/>
      <c r="AU72" s="564" t="s">
        <v>1924</v>
      </c>
      <c r="AX72" s="818">
        <v>337</v>
      </c>
      <c r="AY72" s="818">
        <v>1.9</v>
      </c>
      <c r="AZ72" s="818">
        <v>5.7</v>
      </c>
      <c r="BA72" s="818">
        <v>19.5</v>
      </c>
      <c r="BB72" s="818">
        <v>111.2</v>
      </c>
      <c r="BC72" s="818">
        <v>198.8</v>
      </c>
    </row>
    <row r="73" spans="1:55" ht="11.1" customHeight="1">
      <c r="B73" s="518"/>
      <c r="C73" s="550" t="s">
        <v>1820</v>
      </c>
      <c r="E73" s="544"/>
      <c r="F73" s="818">
        <v>1.5</v>
      </c>
      <c r="G73" s="818">
        <v>0.5</v>
      </c>
      <c r="H73" s="818">
        <v>0.4</v>
      </c>
      <c r="I73" s="818">
        <v>0.3</v>
      </c>
      <c r="J73" s="818">
        <v>0.2</v>
      </c>
      <c r="K73" s="818">
        <v>0.2</v>
      </c>
      <c r="M73" s="535"/>
      <c r="N73" s="543" t="s">
        <v>1923</v>
      </c>
      <c r="P73" s="542"/>
      <c r="Q73" s="814">
        <v>0.1</v>
      </c>
      <c r="R73" s="815">
        <v>0</v>
      </c>
      <c r="S73" s="815">
        <v>0</v>
      </c>
      <c r="T73" s="815">
        <v>0</v>
      </c>
      <c r="U73" s="815">
        <v>0</v>
      </c>
      <c r="V73" s="814">
        <v>0</v>
      </c>
      <c r="W73" s="487"/>
      <c r="X73" s="518"/>
      <c r="Y73" s="543" t="s">
        <v>1922</v>
      </c>
      <c r="Z73" s="525"/>
      <c r="AB73" s="825">
        <v>5.0999999999999996</v>
      </c>
      <c r="AC73" s="825">
        <v>1.3</v>
      </c>
      <c r="AD73" s="825">
        <v>1.3</v>
      </c>
      <c r="AE73" s="825">
        <v>1.1000000000000001</v>
      </c>
      <c r="AF73" s="825">
        <v>0.8</v>
      </c>
      <c r="AG73" s="825">
        <v>0.5</v>
      </c>
      <c r="AH73" s="466"/>
      <c r="AI73" s="518"/>
      <c r="AJ73" s="543" t="s">
        <v>1921</v>
      </c>
      <c r="AK73" s="470"/>
      <c r="AM73" s="825">
        <v>0</v>
      </c>
      <c r="AN73" s="825">
        <v>0</v>
      </c>
      <c r="AO73" s="825">
        <v>0</v>
      </c>
      <c r="AP73" s="825">
        <v>0</v>
      </c>
      <c r="AQ73" s="825">
        <v>0</v>
      </c>
      <c r="AR73" s="825">
        <v>0</v>
      </c>
      <c r="AT73" s="580"/>
      <c r="AU73" s="564" t="s">
        <v>1920</v>
      </c>
      <c r="AX73" s="818">
        <v>5.5</v>
      </c>
      <c r="AY73" s="818">
        <v>0.2</v>
      </c>
      <c r="AZ73" s="818">
        <v>0.3</v>
      </c>
      <c r="BA73" s="818">
        <v>0.6</v>
      </c>
      <c r="BB73" s="818">
        <v>1.5</v>
      </c>
      <c r="BC73" s="818">
        <v>2.9</v>
      </c>
    </row>
    <row r="74" spans="1:55" ht="11.1" customHeight="1">
      <c r="B74" s="518"/>
      <c r="C74" s="550" t="s">
        <v>1819</v>
      </c>
      <c r="E74" s="525"/>
      <c r="F74" s="818">
        <v>87.9</v>
      </c>
      <c r="G74" s="818">
        <v>29.7</v>
      </c>
      <c r="H74" s="818">
        <v>26.8</v>
      </c>
      <c r="I74" s="818">
        <v>16.100000000000001</v>
      </c>
      <c r="J74" s="818">
        <v>9.4</v>
      </c>
      <c r="K74" s="818">
        <v>6</v>
      </c>
      <c r="L74" s="612"/>
      <c r="M74" s="535"/>
      <c r="N74" s="550" t="s">
        <v>1754</v>
      </c>
      <c r="O74" s="525"/>
      <c r="P74" s="542"/>
      <c r="Q74" s="814">
        <v>273.10000000000002</v>
      </c>
      <c r="R74" s="815">
        <v>27.6</v>
      </c>
      <c r="S74" s="815">
        <v>53.9</v>
      </c>
      <c r="T74" s="815">
        <v>71.2</v>
      </c>
      <c r="U74" s="815">
        <v>64.3</v>
      </c>
      <c r="V74" s="814">
        <v>56.1</v>
      </c>
      <c r="W74" s="487"/>
      <c r="X74" s="518"/>
      <c r="Y74" s="543" t="s">
        <v>1919</v>
      </c>
      <c r="Z74" s="525"/>
      <c r="AB74" s="825">
        <v>0</v>
      </c>
      <c r="AC74" s="825" t="s">
        <v>19</v>
      </c>
      <c r="AD74" s="825">
        <v>0</v>
      </c>
      <c r="AE74" s="825">
        <v>0</v>
      </c>
      <c r="AF74" s="825">
        <v>0</v>
      </c>
      <c r="AG74" s="825">
        <v>0</v>
      </c>
      <c r="AH74" s="611"/>
      <c r="AI74" s="518"/>
      <c r="AJ74" s="543" t="s">
        <v>1918</v>
      </c>
      <c r="AK74" s="470"/>
      <c r="AM74" s="825">
        <v>0.8</v>
      </c>
      <c r="AN74" s="825">
        <v>0.1</v>
      </c>
      <c r="AO74" s="825">
        <v>0.1</v>
      </c>
      <c r="AP74" s="825">
        <v>0.1</v>
      </c>
      <c r="AQ74" s="825">
        <v>0.2</v>
      </c>
      <c r="AR74" s="825">
        <v>0.3</v>
      </c>
      <c r="AT74" s="580"/>
      <c r="AU74" s="506" t="s">
        <v>1917</v>
      </c>
      <c r="AX74" s="818">
        <v>51.1</v>
      </c>
      <c r="AY74" s="818">
        <v>0.4</v>
      </c>
      <c r="AZ74" s="818">
        <v>1.6</v>
      </c>
      <c r="BA74" s="818">
        <v>2.7</v>
      </c>
      <c r="BB74" s="818">
        <v>16.399999999999999</v>
      </c>
      <c r="BC74" s="818">
        <v>30.1</v>
      </c>
    </row>
    <row r="75" spans="1:55" ht="11.1" customHeight="1">
      <c r="B75" s="518"/>
      <c r="C75" s="550" t="s">
        <v>1916</v>
      </c>
      <c r="E75" s="525"/>
      <c r="F75" s="818">
        <v>3.2</v>
      </c>
      <c r="G75" s="818">
        <v>0</v>
      </c>
      <c r="H75" s="818">
        <v>0.1</v>
      </c>
      <c r="I75" s="818">
        <v>0.2</v>
      </c>
      <c r="J75" s="818">
        <v>0.5</v>
      </c>
      <c r="K75" s="818">
        <v>2.2999999999999998</v>
      </c>
      <c r="L75" s="612"/>
      <c r="M75" s="535"/>
      <c r="N75" s="550" t="s">
        <v>1752</v>
      </c>
      <c r="O75" s="525"/>
      <c r="P75" s="542"/>
      <c r="Q75" s="814">
        <v>53.5</v>
      </c>
      <c r="R75" s="815">
        <v>5.7</v>
      </c>
      <c r="S75" s="815">
        <v>10.9</v>
      </c>
      <c r="T75" s="815">
        <v>13.5</v>
      </c>
      <c r="U75" s="815">
        <v>13.3</v>
      </c>
      <c r="V75" s="814">
        <v>10</v>
      </c>
      <c r="W75" s="487"/>
      <c r="X75" s="518"/>
      <c r="Y75" s="543" t="s">
        <v>1915</v>
      </c>
      <c r="Z75" s="525"/>
      <c r="AB75" s="825">
        <v>22.5</v>
      </c>
      <c r="AC75" s="825">
        <v>5.8</v>
      </c>
      <c r="AD75" s="825">
        <v>6</v>
      </c>
      <c r="AE75" s="825">
        <v>5</v>
      </c>
      <c r="AF75" s="825">
        <v>3.4</v>
      </c>
      <c r="AG75" s="825">
        <v>2.2999999999999998</v>
      </c>
      <c r="AH75" s="611"/>
      <c r="AI75" s="518"/>
      <c r="AJ75" s="543" t="s">
        <v>1914</v>
      </c>
      <c r="AK75" s="470"/>
      <c r="AM75" s="825">
        <v>4</v>
      </c>
      <c r="AN75" s="825">
        <v>0.7</v>
      </c>
      <c r="AO75" s="825">
        <v>0.9</v>
      </c>
      <c r="AP75" s="825">
        <v>0.8</v>
      </c>
      <c r="AQ75" s="825">
        <v>0.8</v>
      </c>
      <c r="AR75" s="825">
        <v>0.8</v>
      </c>
      <c r="AT75" s="580"/>
      <c r="AU75" s="564" t="s">
        <v>1913</v>
      </c>
      <c r="AX75" s="818">
        <v>23.6</v>
      </c>
      <c r="AY75" s="818">
        <v>0.7</v>
      </c>
      <c r="AZ75" s="818">
        <v>1.7</v>
      </c>
      <c r="BA75" s="818">
        <v>2.2999999999999998</v>
      </c>
      <c r="BB75" s="818">
        <v>6.9</v>
      </c>
      <c r="BC75" s="818">
        <v>11.9</v>
      </c>
    </row>
    <row r="76" spans="1:55" ht="11.1" customHeight="1">
      <c r="B76" s="518"/>
      <c r="C76" s="550" t="s">
        <v>1912</v>
      </c>
      <c r="E76" s="525"/>
      <c r="F76" s="818">
        <v>3.7</v>
      </c>
      <c r="G76" s="818">
        <v>0.1</v>
      </c>
      <c r="H76" s="818">
        <v>0.1</v>
      </c>
      <c r="I76" s="818">
        <v>0.2</v>
      </c>
      <c r="J76" s="818">
        <v>0.7</v>
      </c>
      <c r="K76" s="818">
        <v>2.6</v>
      </c>
      <c r="L76" s="612"/>
      <c r="M76" s="535"/>
      <c r="N76" s="550" t="s">
        <v>1750</v>
      </c>
      <c r="O76" s="525"/>
      <c r="P76" s="542"/>
      <c r="Q76" s="814">
        <v>38.299999999999997</v>
      </c>
      <c r="R76" s="815">
        <v>4.2</v>
      </c>
      <c r="S76" s="815">
        <v>7.2</v>
      </c>
      <c r="T76" s="815">
        <v>9.3000000000000007</v>
      </c>
      <c r="U76" s="815">
        <v>9.6999999999999993</v>
      </c>
      <c r="V76" s="814">
        <v>8</v>
      </c>
      <c r="W76" s="487"/>
      <c r="X76" s="518"/>
      <c r="Y76" s="543" t="s">
        <v>1911</v>
      </c>
      <c r="Z76" s="525"/>
      <c r="AB76" s="825">
        <v>65.599999999999994</v>
      </c>
      <c r="AC76" s="825">
        <v>17.8</v>
      </c>
      <c r="AD76" s="825">
        <v>17.600000000000001</v>
      </c>
      <c r="AE76" s="825">
        <v>14.4</v>
      </c>
      <c r="AF76" s="825">
        <v>9.8000000000000007</v>
      </c>
      <c r="AG76" s="825">
        <v>6.1</v>
      </c>
      <c r="AH76" s="611"/>
      <c r="AI76" s="518"/>
      <c r="AJ76" s="543" t="s">
        <v>1909</v>
      </c>
      <c r="AK76" s="470"/>
      <c r="AM76" s="825">
        <v>1.7</v>
      </c>
      <c r="AN76" s="825">
        <v>0.3</v>
      </c>
      <c r="AO76" s="825">
        <v>0.4</v>
      </c>
      <c r="AP76" s="825">
        <v>0.3</v>
      </c>
      <c r="AQ76" s="825">
        <v>0.3</v>
      </c>
      <c r="AR76" s="825">
        <v>0.4</v>
      </c>
      <c r="AT76" s="580"/>
      <c r="AU76" s="564" t="s">
        <v>1910</v>
      </c>
      <c r="AX76" s="818" t="s">
        <v>19</v>
      </c>
      <c r="AY76" s="818" t="s">
        <v>19</v>
      </c>
      <c r="AZ76" s="818" t="s">
        <v>19</v>
      </c>
      <c r="BA76" s="818" t="s">
        <v>19</v>
      </c>
      <c r="BB76" s="818" t="s">
        <v>19</v>
      </c>
      <c r="BC76" s="818" t="s">
        <v>19</v>
      </c>
    </row>
    <row r="77" spans="1:55" ht="11.1" customHeight="1">
      <c r="B77" s="550"/>
      <c r="C77" s="543" t="s">
        <v>1810</v>
      </c>
      <c r="D77" s="563"/>
      <c r="E77" s="587"/>
      <c r="F77" s="818">
        <v>1551.9</v>
      </c>
      <c r="G77" s="818">
        <v>330.6</v>
      </c>
      <c r="H77" s="818">
        <v>364.5</v>
      </c>
      <c r="I77" s="818">
        <v>350.1</v>
      </c>
      <c r="J77" s="818">
        <v>319.7</v>
      </c>
      <c r="K77" s="818">
        <v>186.9</v>
      </c>
      <c r="M77" s="535"/>
      <c r="N77" s="488" t="s">
        <v>1748</v>
      </c>
      <c r="O77" s="538"/>
      <c r="P77" s="556"/>
      <c r="Q77" s="814">
        <v>22.5</v>
      </c>
      <c r="R77" s="815">
        <v>2.2000000000000002</v>
      </c>
      <c r="S77" s="815">
        <v>4.2</v>
      </c>
      <c r="T77" s="815">
        <v>5.7</v>
      </c>
      <c r="U77" s="815">
        <v>5.3</v>
      </c>
      <c r="V77" s="814">
        <v>5.0999999999999996</v>
      </c>
      <c r="W77" s="487"/>
      <c r="X77" s="518"/>
      <c r="Y77" s="550" t="s">
        <v>1909</v>
      </c>
      <c r="Z77" s="525"/>
      <c r="AA77" s="542"/>
      <c r="AB77" s="825">
        <v>20</v>
      </c>
      <c r="AC77" s="825">
        <v>5.4</v>
      </c>
      <c r="AD77" s="825">
        <v>5.5</v>
      </c>
      <c r="AE77" s="825">
        <v>4.5</v>
      </c>
      <c r="AF77" s="825">
        <v>2.9</v>
      </c>
      <c r="AG77" s="825">
        <v>1.7</v>
      </c>
      <c r="AH77" s="611"/>
      <c r="AI77" s="518"/>
      <c r="AJ77" s="488" t="s">
        <v>1907</v>
      </c>
      <c r="AK77" s="470"/>
      <c r="AM77" s="825">
        <v>0.3</v>
      </c>
      <c r="AN77" s="825">
        <v>0</v>
      </c>
      <c r="AO77" s="825">
        <v>0.1</v>
      </c>
      <c r="AP77" s="825">
        <v>0.1</v>
      </c>
      <c r="AQ77" s="825">
        <v>0.1</v>
      </c>
      <c r="AR77" s="819">
        <v>0.1</v>
      </c>
      <c r="AT77" s="580"/>
      <c r="AU77" s="488" t="s">
        <v>1908</v>
      </c>
      <c r="AX77" s="818">
        <v>1.3</v>
      </c>
      <c r="AY77" s="818">
        <v>0</v>
      </c>
      <c r="AZ77" s="818">
        <v>0.1</v>
      </c>
      <c r="BA77" s="818">
        <v>0.1</v>
      </c>
      <c r="BB77" s="818">
        <v>0.4</v>
      </c>
      <c r="BC77" s="818">
        <v>0.7</v>
      </c>
    </row>
    <row r="78" spans="1:55" ht="11.1" customHeight="1">
      <c r="B78" s="550"/>
      <c r="C78" s="543" t="s">
        <v>1808</v>
      </c>
      <c r="D78" s="563"/>
      <c r="E78" s="658"/>
      <c r="F78" s="818">
        <v>935</v>
      </c>
      <c r="G78" s="818">
        <v>192.5</v>
      </c>
      <c r="H78" s="818">
        <v>229.5</v>
      </c>
      <c r="I78" s="818">
        <v>248.3</v>
      </c>
      <c r="J78" s="818">
        <v>172.2</v>
      </c>
      <c r="K78" s="818">
        <v>92.6</v>
      </c>
      <c r="M78" s="535"/>
      <c r="N78" s="488" t="s">
        <v>1746</v>
      </c>
      <c r="O78" s="454"/>
      <c r="P78" s="538"/>
      <c r="Q78" s="814">
        <v>39.799999999999997</v>
      </c>
      <c r="R78" s="815">
        <v>5.0999999999999996</v>
      </c>
      <c r="S78" s="815">
        <v>9</v>
      </c>
      <c r="T78" s="815">
        <v>10.1</v>
      </c>
      <c r="U78" s="815">
        <v>8.6</v>
      </c>
      <c r="V78" s="814">
        <v>6.9</v>
      </c>
      <c r="W78" s="487"/>
      <c r="X78" s="518"/>
      <c r="Y78" s="550" t="s">
        <v>1907</v>
      </c>
      <c r="Z78" s="525"/>
      <c r="AA78" s="542"/>
      <c r="AB78" s="825">
        <v>8.3000000000000007</v>
      </c>
      <c r="AC78" s="825">
        <v>2.2999999999999998</v>
      </c>
      <c r="AD78" s="825">
        <v>2.2000000000000002</v>
      </c>
      <c r="AE78" s="825">
        <v>1.8</v>
      </c>
      <c r="AF78" s="825">
        <v>1.1000000000000001</v>
      </c>
      <c r="AG78" s="825">
        <v>0.8</v>
      </c>
      <c r="AH78" s="611"/>
      <c r="AI78" s="518"/>
      <c r="AJ78" s="550" t="s">
        <v>1906</v>
      </c>
      <c r="AK78" s="544"/>
      <c r="AL78" s="560"/>
      <c r="AM78" s="825">
        <v>0.8</v>
      </c>
      <c r="AN78" s="825">
        <v>0.1</v>
      </c>
      <c r="AO78" s="825">
        <v>0.2</v>
      </c>
      <c r="AP78" s="825">
        <v>0.2</v>
      </c>
      <c r="AQ78" s="825">
        <v>0.2</v>
      </c>
      <c r="AR78" s="819">
        <v>0.1</v>
      </c>
      <c r="AT78" s="580"/>
      <c r="AU78" s="564" t="s">
        <v>1807</v>
      </c>
      <c r="AX78" s="818">
        <v>6.7</v>
      </c>
      <c r="AY78" s="818">
        <v>0.1</v>
      </c>
      <c r="AZ78" s="818">
        <v>0.1</v>
      </c>
      <c r="BA78" s="818">
        <v>0.3</v>
      </c>
      <c r="BB78" s="818">
        <v>2.2000000000000002</v>
      </c>
      <c r="BC78" s="818">
        <v>4</v>
      </c>
    </row>
    <row r="79" spans="1:55" ht="11.1" customHeight="1">
      <c r="B79" s="550"/>
      <c r="C79" s="550" t="s">
        <v>1803</v>
      </c>
      <c r="D79" s="563"/>
      <c r="E79" s="658"/>
      <c r="F79" s="818">
        <v>3739</v>
      </c>
      <c r="G79" s="818">
        <v>1302.4000000000001</v>
      </c>
      <c r="H79" s="818">
        <v>1166.8</v>
      </c>
      <c r="I79" s="818">
        <v>699.2</v>
      </c>
      <c r="J79" s="818">
        <v>374.4</v>
      </c>
      <c r="K79" s="818">
        <v>196.1</v>
      </c>
      <c r="M79" s="535"/>
      <c r="N79" s="488" t="s">
        <v>1744</v>
      </c>
      <c r="O79" s="454"/>
      <c r="P79" s="538"/>
      <c r="Q79" s="814">
        <v>7</v>
      </c>
      <c r="R79" s="815">
        <v>0.9</v>
      </c>
      <c r="S79" s="815">
        <v>1.7</v>
      </c>
      <c r="T79" s="815">
        <v>1.7</v>
      </c>
      <c r="U79" s="815">
        <v>1.5</v>
      </c>
      <c r="V79" s="814">
        <v>1.2</v>
      </c>
      <c r="W79" s="487"/>
      <c r="X79" s="518"/>
      <c r="Y79" s="550" t="s">
        <v>1906</v>
      </c>
      <c r="Z79" s="525"/>
      <c r="AA79" s="542"/>
      <c r="AB79" s="825">
        <v>21.5</v>
      </c>
      <c r="AC79" s="825">
        <v>5.8</v>
      </c>
      <c r="AD79" s="825">
        <v>5.7</v>
      </c>
      <c r="AE79" s="825">
        <v>4.5999999999999996</v>
      </c>
      <c r="AF79" s="825">
        <v>3.3</v>
      </c>
      <c r="AG79" s="825">
        <v>2.1</v>
      </c>
      <c r="AH79" s="611"/>
      <c r="AI79" s="518"/>
      <c r="AJ79" s="543" t="s">
        <v>1905</v>
      </c>
      <c r="AK79" s="470"/>
      <c r="AM79" s="825">
        <v>0.2</v>
      </c>
      <c r="AN79" s="825">
        <v>0</v>
      </c>
      <c r="AO79" s="825">
        <v>0</v>
      </c>
      <c r="AP79" s="825">
        <v>0</v>
      </c>
      <c r="AQ79" s="825">
        <v>0</v>
      </c>
      <c r="AR79" s="819">
        <v>0</v>
      </c>
      <c r="AT79" s="580"/>
      <c r="AU79" s="564" t="s">
        <v>1804</v>
      </c>
      <c r="AX79" s="818">
        <v>0.4</v>
      </c>
      <c r="AY79" s="818">
        <v>0</v>
      </c>
      <c r="AZ79" s="818">
        <v>0</v>
      </c>
      <c r="BA79" s="818">
        <v>0.1</v>
      </c>
      <c r="BB79" s="818">
        <v>0.1</v>
      </c>
      <c r="BC79" s="818">
        <v>0.1</v>
      </c>
    </row>
    <row r="80" spans="1:55" ht="11.1" customHeight="1">
      <c r="B80" s="518"/>
      <c r="C80" s="550" t="s">
        <v>1799</v>
      </c>
      <c r="E80" s="525"/>
      <c r="F80" s="818">
        <v>1462.4</v>
      </c>
      <c r="G80" s="818">
        <v>505.4</v>
      </c>
      <c r="H80" s="818">
        <v>451.1</v>
      </c>
      <c r="I80" s="818">
        <v>274.2</v>
      </c>
      <c r="J80" s="818">
        <v>151.69999999999999</v>
      </c>
      <c r="K80" s="818">
        <v>80.099999999999994</v>
      </c>
      <c r="M80" s="535"/>
      <c r="N80" s="488" t="s">
        <v>1742</v>
      </c>
      <c r="O80" s="454"/>
      <c r="P80" s="538"/>
      <c r="Q80" s="815">
        <v>0.4</v>
      </c>
      <c r="R80" s="815">
        <v>0.1</v>
      </c>
      <c r="S80" s="815">
        <v>0.1</v>
      </c>
      <c r="T80" s="815">
        <v>0.1</v>
      </c>
      <c r="U80" s="815">
        <v>0.1</v>
      </c>
      <c r="V80" s="814">
        <v>0.1</v>
      </c>
      <c r="W80" s="487"/>
      <c r="X80" s="518"/>
      <c r="Y80" s="488" t="s">
        <v>1905</v>
      </c>
      <c r="Z80" s="538"/>
      <c r="AA80" s="556"/>
      <c r="AB80" s="825">
        <v>7</v>
      </c>
      <c r="AC80" s="825">
        <v>1.8</v>
      </c>
      <c r="AD80" s="825">
        <v>1.9</v>
      </c>
      <c r="AE80" s="825">
        <v>1.6</v>
      </c>
      <c r="AF80" s="825">
        <v>1</v>
      </c>
      <c r="AG80" s="825">
        <v>0.7</v>
      </c>
      <c r="AH80" s="611"/>
      <c r="AI80" s="518"/>
      <c r="AJ80" s="488" t="s">
        <v>1903</v>
      </c>
      <c r="AK80" s="470"/>
      <c r="AL80" s="556"/>
      <c r="AM80" s="819">
        <v>3.8</v>
      </c>
      <c r="AN80" s="818">
        <v>0.7</v>
      </c>
      <c r="AO80" s="818">
        <v>0.8</v>
      </c>
      <c r="AP80" s="818">
        <v>0.8</v>
      </c>
      <c r="AQ80" s="818">
        <v>0.8</v>
      </c>
      <c r="AR80" s="819">
        <v>0.8</v>
      </c>
      <c r="AT80" s="580"/>
      <c r="AU80" s="564" t="s">
        <v>1904</v>
      </c>
      <c r="AX80" s="818" t="s">
        <v>19</v>
      </c>
      <c r="AY80" s="818" t="s">
        <v>19</v>
      </c>
      <c r="AZ80" s="818" t="s">
        <v>19</v>
      </c>
      <c r="BA80" s="818" t="s">
        <v>19</v>
      </c>
      <c r="BB80" s="818" t="s">
        <v>19</v>
      </c>
      <c r="BC80" s="818" t="s">
        <v>19</v>
      </c>
    </row>
    <row r="81" spans="2:55" ht="11.1" customHeight="1">
      <c r="B81" s="518"/>
      <c r="C81" s="550" t="s">
        <v>1796</v>
      </c>
      <c r="E81" s="525"/>
      <c r="F81" s="818">
        <v>3169.2</v>
      </c>
      <c r="G81" s="818">
        <v>1059.0999999999999</v>
      </c>
      <c r="H81" s="818">
        <v>980.6</v>
      </c>
      <c r="I81" s="818">
        <v>607.6</v>
      </c>
      <c r="J81" s="818">
        <v>340.1</v>
      </c>
      <c r="K81" s="818">
        <v>181.7</v>
      </c>
      <c r="M81" s="535"/>
      <c r="N81" s="555" t="s">
        <v>1741</v>
      </c>
      <c r="O81" s="454"/>
      <c r="P81" s="538"/>
      <c r="Q81" s="812">
        <v>0.6</v>
      </c>
      <c r="R81" s="813">
        <v>0.1</v>
      </c>
      <c r="S81" s="813">
        <v>0.2</v>
      </c>
      <c r="T81" s="813">
        <v>0.2</v>
      </c>
      <c r="U81" s="813">
        <v>0.1</v>
      </c>
      <c r="V81" s="812">
        <v>0.1</v>
      </c>
      <c r="W81" s="487"/>
      <c r="X81" s="535"/>
      <c r="Y81" s="488" t="s">
        <v>1903</v>
      </c>
      <c r="Z81" s="470"/>
      <c r="AA81" s="556"/>
      <c r="AB81" s="819">
        <v>69.7</v>
      </c>
      <c r="AC81" s="818">
        <v>18.8</v>
      </c>
      <c r="AD81" s="818">
        <v>18.8</v>
      </c>
      <c r="AE81" s="818">
        <v>15.2</v>
      </c>
      <c r="AF81" s="818">
        <v>10.5</v>
      </c>
      <c r="AG81" s="819">
        <v>6.5</v>
      </c>
      <c r="AH81" s="611"/>
      <c r="AI81" s="518"/>
      <c r="AJ81" s="488" t="s">
        <v>1900</v>
      </c>
      <c r="AK81" s="470"/>
      <c r="AL81" s="556"/>
      <c r="AM81" s="819">
        <v>0.5</v>
      </c>
      <c r="AN81" s="818">
        <v>0.1</v>
      </c>
      <c r="AO81" s="818">
        <v>0.1</v>
      </c>
      <c r="AP81" s="818">
        <v>0.1</v>
      </c>
      <c r="AQ81" s="818">
        <v>0.1</v>
      </c>
      <c r="AR81" s="819">
        <v>0.1</v>
      </c>
      <c r="AT81" s="550"/>
      <c r="AU81" s="564" t="s">
        <v>1902</v>
      </c>
      <c r="AX81" s="818">
        <v>1.3</v>
      </c>
      <c r="AY81" s="818">
        <v>0</v>
      </c>
      <c r="AZ81" s="818">
        <v>0.1</v>
      </c>
      <c r="BA81" s="818">
        <v>0.2</v>
      </c>
      <c r="BB81" s="818">
        <v>0.4</v>
      </c>
      <c r="BC81" s="818">
        <v>0.6</v>
      </c>
    </row>
    <row r="82" spans="2:55" ht="11.1" customHeight="1">
      <c r="B82" s="518"/>
      <c r="C82" s="488" t="s">
        <v>1901</v>
      </c>
      <c r="D82" s="454"/>
      <c r="E82" s="538"/>
      <c r="F82" s="818">
        <v>1.8</v>
      </c>
      <c r="G82" s="818">
        <v>0</v>
      </c>
      <c r="H82" s="818">
        <v>0.1</v>
      </c>
      <c r="I82" s="818">
        <v>0.1</v>
      </c>
      <c r="J82" s="818">
        <v>0.4</v>
      </c>
      <c r="K82" s="818">
        <v>1.2</v>
      </c>
      <c r="M82" s="623" t="s">
        <v>245</v>
      </c>
      <c r="N82" s="624"/>
      <c r="O82" s="625"/>
      <c r="P82" s="626"/>
      <c r="Q82" s="824">
        <v>1888.9</v>
      </c>
      <c r="R82" s="824">
        <v>328.9</v>
      </c>
      <c r="S82" s="824">
        <v>404.6</v>
      </c>
      <c r="T82" s="824">
        <v>390.2</v>
      </c>
      <c r="U82" s="824">
        <v>388.5</v>
      </c>
      <c r="V82" s="824">
        <v>376.8</v>
      </c>
      <c r="W82" s="487"/>
      <c r="X82" s="535"/>
      <c r="Y82" s="488" t="s">
        <v>1900</v>
      </c>
      <c r="Z82" s="470"/>
      <c r="AA82" s="556"/>
      <c r="AB82" s="819">
        <v>10</v>
      </c>
      <c r="AC82" s="818">
        <v>2.6</v>
      </c>
      <c r="AD82" s="818">
        <v>2.7</v>
      </c>
      <c r="AE82" s="818">
        <v>2.2999999999999998</v>
      </c>
      <c r="AF82" s="818">
        <v>1.5</v>
      </c>
      <c r="AG82" s="819">
        <v>1</v>
      </c>
      <c r="AH82" s="611"/>
      <c r="AI82" s="518"/>
      <c r="AJ82" s="488" t="s">
        <v>1898</v>
      </c>
      <c r="AK82" s="470"/>
      <c r="AL82" s="556"/>
      <c r="AM82" s="818">
        <v>0</v>
      </c>
      <c r="AN82" s="818">
        <v>0</v>
      </c>
      <c r="AO82" s="818">
        <v>0</v>
      </c>
      <c r="AP82" s="818">
        <v>0</v>
      </c>
      <c r="AQ82" s="818">
        <v>0</v>
      </c>
      <c r="AR82" s="818">
        <v>0</v>
      </c>
      <c r="AT82" s="550"/>
      <c r="AU82" s="564" t="s">
        <v>1800</v>
      </c>
      <c r="AX82" s="818">
        <v>49.6</v>
      </c>
      <c r="AY82" s="818">
        <v>1.3</v>
      </c>
      <c r="AZ82" s="818">
        <v>2.4</v>
      </c>
      <c r="BA82" s="818">
        <v>6.1</v>
      </c>
      <c r="BB82" s="818">
        <v>16.5</v>
      </c>
      <c r="BC82" s="818">
        <v>23.3</v>
      </c>
    </row>
    <row r="83" spans="2:55" ht="11.1" customHeight="1">
      <c r="B83" s="518"/>
      <c r="C83" s="488" t="s">
        <v>1771</v>
      </c>
      <c r="D83" s="454"/>
      <c r="E83" s="538"/>
      <c r="F83" s="818">
        <v>1124.8</v>
      </c>
      <c r="G83" s="818">
        <v>401.1</v>
      </c>
      <c r="H83" s="818">
        <v>345.8</v>
      </c>
      <c r="I83" s="818">
        <v>199.1</v>
      </c>
      <c r="J83" s="818">
        <v>115.9</v>
      </c>
      <c r="K83" s="818">
        <v>62.9</v>
      </c>
      <c r="M83" s="564"/>
      <c r="N83" s="1853" t="s">
        <v>797</v>
      </c>
      <c r="O83" s="609" t="s">
        <v>1899</v>
      </c>
      <c r="P83" s="629"/>
      <c r="Q83" s="823">
        <v>49.2</v>
      </c>
      <c r="R83" s="822">
        <v>6.4</v>
      </c>
      <c r="S83" s="822">
        <v>9.4</v>
      </c>
      <c r="T83" s="822">
        <v>9.1</v>
      </c>
      <c r="U83" s="822">
        <v>11.1</v>
      </c>
      <c r="V83" s="822">
        <v>13.2</v>
      </c>
      <c r="W83" s="487"/>
      <c r="X83" s="535"/>
      <c r="Y83" s="488" t="s">
        <v>1898</v>
      </c>
      <c r="Z83" s="470"/>
      <c r="AA83" s="556"/>
      <c r="AB83" s="818">
        <v>0.7</v>
      </c>
      <c r="AC83" s="818">
        <v>0.2</v>
      </c>
      <c r="AD83" s="818">
        <v>0.2</v>
      </c>
      <c r="AE83" s="818">
        <v>0.2</v>
      </c>
      <c r="AF83" s="818">
        <v>0.1</v>
      </c>
      <c r="AG83" s="819">
        <v>0.1</v>
      </c>
      <c r="AH83" s="611"/>
      <c r="AI83" s="537"/>
      <c r="AJ83" s="488" t="s">
        <v>1894</v>
      </c>
      <c r="AK83" s="470"/>
      <c r="AL83" s="556"/>
      <c r="AM83" s="818">
        <v>0</v>
      </c>
      <c r="AN83" s="818">
        <v>0</v>
      </c>
      <c r="AO83" s="818">
        <v>0</v>
      </c>
      <c r="AP83" s="818">
        <v>0</v>
      </c>
      <c r="AQ83" s="818">
        <v>0</v>
      </c>
      <c r="AR83" s="818">
        <v>0</v>
      </c>
      <c r="AT83" s="580"/>
      <c r="AU83" s="564" t="s">
        <v>1897</v>
      </c>
      <c r="AV83" s="563"/>
      <c r="AX83" s="818">
        <v>0</v>
      </c>
      <c r="AY83" s="818">
        <v>0</v>
      </c>
      <c r="AZ83" s="818">
        <v>0</v>
      </c>
      <c r="BA83" s="818">
        <v>0</v>
      </c>
      <c r="BB83" s="818">
        <v>0</v>
      </c>
      <c r="BC83" s="818">
        <v>0</v>
      </c>
    </row>
    <row r="84" spans="2:55" ht="11.1" customHeight="1">
      <c r="B84" s="518"/>
      <c r="C84" s="488" t="s">
        <v>1896</v>
      </c>
      <c r="D84" s="454"/>
      <c r="E84" s="538"/>
      <c r="F84" s="818">
        <v>233</v>
      </c>
      <c r="G84" s="818">
        <v>82.7</v>
      </c>
      <c r="H84" s="818">
        <v>70.7</v>
      </c>
      <c r="I84" s="818">
        <v>41.5</v>
      </c>
      <c r="J84" s="818">
        <v>24.9</v>
      </c>
      <c r="K84" s="818">
        <v>13.2</v>
      </c>
      <c r="L84" s="552"/>
      <c r="M84" s="564"/>
      <c r="N84" s="1840"/>
      <c r="O84" s="568" t="s">
        <v>1895</v>
      </c>
      <c r="P84" s="632"/>
      <c r="Q84" s="820">
        <v>30.3</v>
      </c>
      <c r="R84" s="818">
        <v>5.8</v>
      </c>
      <c r="S84" s="818">
        <v>6.4</v>
      </c>
      <c r="T84" s="818">
        <v>6.7</v>
      </c>
      <c r="U84" s="818">
        <v>6.3</v>
      </c>
      <c r="V84" s="818">
        <v>5.2</v>
      </c>
      <c r="W84" s="487"/>
      <c r="X84" s="535"/>
      <c r="Y84" s="488" t="s">
        <v>1894</v>
      </c>
      <c r="Z84" s="470"/>
      <c r="AA84" s="556"/>
      <c r="AB84" s="819">
        <v>0.7</v>
      </c>
      <c r="AC84" s="818">
        <v>0.2</v>
      </c>
      <c r="AD84" s="818">
        <v>0.2</v>
      </c>
      <c r="AE84" s="818">
        <v>0.1</v>
      </c>
      <c r="AF84" s="818">
        <v>0.1</v>
      </c>
      <c r="AG84" s="819">
        <v>0</v>
      </c>
      <c r="AH84" s="611"/>
      <c r="AI84" s="566"/>
      <c r="AJ84" s="555" t="s">
        <v>1893</v>
      </c>
      <c r="AK84" s="567"/>
      <c r="AL84" s="596"/>
      <c r="AM84" s="817">
        <v>0</v>
      </c>
      <c r="AN84" s="816">
        <v>0</v>
      </c>
      <c r="AO84" s="816">
        <v>0</v>
      </c>
      <c r="AP84" s="816">
        <v>0</v>
      </c>
      <c r="AQ84" s="816">
        <v>0</v>
      </c>
      <c r="AR84" s="816">
        <v>0</v>
      </c>
      <c r="AT84" s="580"/>
      <c r="AU84" s="564" t="s">
        <v>1892</v>
      </c>
      <c r="AV84" s="563"/>
      <c r="AX84" s="818">
        <v>0</v>
      </c>
      <c r="AY84" s="818">
        <v>0</v>
      </c>
      <c r="AZ84" s="818">
        <v>0</v>
      </c>
      <c r="BA84" s="818">
        <v>0</v>
      </c>
      <c r="BB84" s="818" t="s">
        <v>19</v>
      </c>
      <c r="BC84" s="818">
        <v>0</v>
      </c>
    </row>
    <row r="85" spans="2:55" ht="11.1" customHeight="1">
      <c r="B85" s="518"/>
      <c r="C85" s="488" t="s">
        <v>1790</v>
      </c>
      <c r="D85" s="454"/>
      <c r="E85" s="538"/>
      <c r="F85" s="818">
        <v>10.8</v>
      </c>
      <c r="G85" s="818">
        <v>3.8</v>
      </c>
      <c r="H85" s="818">
        <v>3.1</v>
      </c>
      <c r="I85" s="818">
        <v>2</v>
      </c>
      <c r="J85" s="818">
        <v>1.2</v>
      </c>
      <c r="K85" s="818">
        <v>0.6</v>
      </c>
      <c r="L85" s="552"/>
      <c r="M85" s="564"/>
      <c r="N85" s="1840"/>
      <c r="O85" s="563" t="s">
        <v>1891</v>
      </c>
      <c r="P85" s="613"/>
      <c r="Q85" s="819">
        <v>280.10000000000002</v>
      </c>
      <c r="R85" s="818">
        <v>38.4</v>
      </c>
      <c r="S85" s="818">
        <v>55.4</v>
      </c>
      <c r="T85" s="818">
        <v>53.2</v>
      </c>
      <c r="U85" s="818">
        <v>59.9</v>
      </c>
      <c r="V85" s="818">
        <v>73.099999999999994</v>
      </c>
      <c r="W85" s="487"/>
      <c r="X85" s="569"/>
      <c r="Y85" s="614" t="s">
        <v>1890</v>
      </c>
      <c r="Z85" s="615"/>
      <c r="AA85" s="547"/>
      <c r="AB85" s="831">
        <v>2.9</v>
      </c>
      <c r="AC85" s="831">
        <v>0.7</v>
      </c>
      <c r="AD85" s="831">
        <v>0.7</v>
      </c>
      <c r="AE85" s="831">
        <v>0.7</v>
      </c>
      <c r="AF85" s="831">
        <v>0.5</v>
      </c>
      <c r="AG85" s="831">
        <v>0.3</v>
      </c>
      <c r="AH85" s="611"/>
      <c r="AI85" s="498" t="s">
        <v>1889</v>
      </c>
      <c r="AJ85" s="621"/>
      <c r="AK85" s="604"/>
      <c r="AL85" s="622"/>
      <c r="AM85" s="824">
        <v>14929.1</v>
      </c>
      <c r="AN85" s="824">
        <v>403.9</v>
      </c>
      <c r="AO85" s="824">
        <v>1150.3</v>
      </c>
      <c r="AP85" s="824">
        <v>3334.6</v>
      </c>
      <c r="AQ85" s="824">
        <v>5102.5</v>
      </c>
      <c r="AR85" s="824">
        <v>4937.8999999999996</v>
      </c>
      <c r="AT85" s="580"/>
      <c r="AU85" s="564" t="s">
        <v>1888</v>
      </c>
      <c r="AX85" s="818">
        <v>0.1</v>
      </c>
      <c r="AY85" s="818">
        <v>0</v>
      </c>
      <c r="AZ85" s="818">
        <v>0</v>
      </c>
      <c r="BA85" s="818">
        <v>0</v>
      </c>
      <c r="BB85" s="818">
        <v>0</v>
      </c>
      <c r="BC85" s="818">
        <v>0</v>
      </c>
    </row>
    <row r="86" spans="2:55" ht="11.1" customHeight="1">
      <c r="B86" s="518"/>
      <c r="C86" s="555" t="s">
        <v>1887</v>
      </c>
      <c r="D86" s="454"/>
      <c r="E86" s="538"/>
      <c r="F86" s="816">
        <v>13.6</v>
      </c>
      <c r="G86" s="816">
        <v>5</v>
      </c>
      <c r="H86" s="816">
        <v>4.0999999999999996</v>
      </c>
      <c r="I86" s="816">
        <v>2.4</v>
      </c>
      <c r="J86" s="816">
        <v>1.3</v>
      </c>
      <c r="K86" s="816">
        <v>0.8</v>
      </c>
      <c r="M86" s="564"/>
      <c r="N86" s="1841"/>
      <c r="O86" s="568" t="s">
        <v>1886</v>
      </c>
      <c r="P86" s="632"/>
      <c r="Q86" s="819">
        <v>347.7</v>
      </c>
      <c r="R86" s="818">
        <v>68.400000000000006</v>
      </c>
      <c r="S86" s="818">
        <v>75.599999999999994</v>
      </c>
      <c r="T86" s="818">
        <v>73.900000000000006</v>
      </c>
      <c r="U86" s="818">
        <v>71.8</v>
      </c>
      <c r="V86" s="818">
        <v>58.1</v>
      </c>
      <c r="W86" s="487"/>
      <c r="X86" s="479" t="s">
        <v>1885</v>
      </c>
      <c r="Y86" s="480"/>
      <c r="Z86" s="481"/>
      <c r="AA86" s="597"/>
      <c r="AB86" s="827">
        <v>5532.8</v>
      </c>
      <c r="AC86" s="827">
        <v>1011</v>
      </c>
      <c r="AD86" s="827">
        <v>1393.4</v>
      </c>
      <c r="AE86" s="827">
        <v>1488.9</v>
      </c>
      <c r="AF86" s="827">
        <v>979.5</v>
      </c>
      <c r="AG86" s="827">
        <v>660</v>
      </c>
      <c r="AH86" s="611"/>
      <c r="AI86" s="550"/>
      <c r="AJ86" s="608" t="s">
        <v>1884</v>
      </c>
      <c r="AK86" s="627"/>
      <c r="AL86" s="628"/>
      <c r="AM86" s="830">
        <v>9304.9</v>
      </c>
      <c r="AN86" s="822">
        <v>220.4</v>
      </c>
      <c r="AO86" s="822">
        <v>637.6</v>
      </c>
      <c r="AP86" s="822">
        <v>1964.1</v>
      </c>
      <c r="AQ86" s="822">
        <v>3225.2</v>
      </c>
      <c r="AR86" s="827">
        <v>3257.5</v>
      </c>
      <c r="AT86" s="580"/>
      <c r="AU86" s="564" t="s">
        <v>1883</v>
      </c>
      <c r="AX86" s="818">
        <v>0.1</v>
      </c>
      <c r="AY86" s="818">
        <v>0</v>
      </c>
      <c r="AZ86" s="818">
        <v>0</v>
      </c>
      <c r="BA86" s="818">
        <v>0</v>
      </c>
      <c r="BB86" s="818">
        <v>0.1</v>
      </c>
      <c r="BC86" s="818">
        <v>0.1</v>
      </c>
    </row>
    <row r="87" spans="2:55" ht="11.1" customHeight="1">
      <c r="B87" s="483" t="s">
        <v>248</v>
      </c>
      <c r="C87" s="619"/>
      <c r="D87" s="619"/>
      <c r="E87" s="620"/>
      <c r="F87" s="824">
        <v>3558.8</v>
      </c>
      <c r="G87" s="824">
        <v>1103.7</v>
      </c>
      <c r="H87" s="824">
        <v>1170.7</v>
      </c>
      <c r="I87" s="824">
        <v>693.6</v>
      </c>
      <c r="J87" s="824">
        <v>409</v>
      </c>
      <c r="K87" s="824">
        <v>181.9</v>
      </c>
      <c r="M87" s="564"/>
      <c r="N87" s="634" t="s">
        <v>1882</v>
      </c>
      <c r="O87" s="563"/>
      <c r="P87" s="613"/>
      <c r="Q87" s="819">
        <v>92.3</v>
      </c>
      <c r="R87" s="818">
        <v>13.5</v>
      </c>
      <c r="S87" s="818">
        <v>21.1</v>
      </c>
      <c r="T87" s="818">
        <v>18.7</v>
      </c>
      <c r="U87" s="818">
        <v>17.8</v>
      </c>
      <c r="V87" s="818">
        <v>21.2</v>
      </c>
      <c r="W87" s="487"/>
      <c r="X87" s="488"/>
      <c r="Y87" s="501" t="s">
        <v>1881</v>
      </c>
      <c r="Z87" s="502"/>
      <c r="AA87" s="586"/>
      <c r="AB87" s="828">
        <v>1132.9000000000001</v>
      </c>
      <c r="AC87" s="827">
        <v>194.7</v>
      </c>
      <c r="AD87" s="827">
        <v>277.60000000000002</v>
      </c>
      <c r="AE87" s="827">
        <v>313.10000000000002</v>
      </c>
      <c r="AF87" s="827">
        <v>204.2</v>
      </c>
      <c r="AG87" s="827">
        <v>143.30000000000001</v>
      </c>
      <c r="AH87" s="611"/>
      <c r="AI87" s="550"/>
      <c r="AJ87" s="610" t="s">
        <v>1880</v>
      </c>
      <c r="AK87" s="630"/>
      <c r="AL87" s="631"/>
      <c r="AM87" s="819">
        <v>180</v>
      </c>
      <c r="AN87" s="818">
        <v>4.0999999999999996</v>
      </c>
      <c r="AO87" s="818">
        <v>11.6</v>
      </c>
      <c r="AP87" s="818">
        <v>38.200000000000003</v>
      </c>
      <c r="AQ87" s="818">
        <v>62.8</v>
      </c>
      <c r="AR87" s="825">
        <v>63.2</v>
      </c>
      <c r="AT87" s="580"/>
      <c r="AU87" s="564" t="s">
        <v>1879</v>
      </c>
      <c r="AX87" s="818">
        <v>0.1</v>
      </c>
      <c r="AY87" s="818">
        <v>0</v>
      </c>
      <c r="AZ87" s="818">
        <v>0</v>
      </c>
      <c r="BA87" s="818">
        <v>0</v>
      </c>
      <c r="BB87" s="818">
        <v>0</v>
      </c>
      <c r="BC87" s="818">
        <v>0</v>
      </c>
    </row>
    <row r="88" spans="2:55" ht="11.1" customHeight="1">
      <c r="B88" s="500"/>
      <c r="C88" s="513" t="s">
        <v>1878</v>
      </c>
      <c r="D88" s="540"/>
      <c r="E88" s="557"/>
      <c r="F88" s="823">
        <v>999.3</v>
      </c>
      <c r="G88" s="822">
        <v>340.9</v>
      </c>
      <c r="H88" s="822">
        <v>332.5</v>
      </c>
      <c r="I88" s="822">
        <v>180.4</v>
      </c>
      <c r="J88" s="822">
        <v>100.5</v>
      </c>
      <c r="K88" s="822">
        <v>45</v>
      </c>
      <c r="M88" s="564"/>
      <c r="N88" s="635" t="s">
        <v>1877</v>
      </c>
      <c r="O88" s="568"/>
      <c r="P88" s="632"/>
      <c r="Q88" s="819">
        <v>190.7</v>
      </c>
      <c r="R88" s="818">
        <v>33.9</v>
      </c>
      <c r="S88" s="818">
        <v>41</v>
      </c>
      <c r="T88" s="818">
        <v>41.7</v>
      </c>
      <c r="U88" s="818">
        <v>40.200000000000003</v>
      </c>
      <c r="V88" s="818">
        <v>33.9</v>
      </c>
      <c r="W88" s="487"/>
      <c r="X88" s="488"/>
      <c r="Y88" s="519" t="s">
        <v>1876</v>
      </c>
      <c r="Z88" s="454"/>
      <c r="AA88" s="618"/>
      <c r="AB88" s="826">
        <v>4396.8999999999996</v>
      </c>
      <c r="AC88" s="825">
        <v>815.7</v>
      </c>
      <c r="AD88" s="825">
        <v>1114.9000000000001</v>
      </c>
      <c r="AE88" s="825">
        <v>1175</v>
      </c>
      <c r="AF88" s="825">
        <v>774.8</v>
      </c>
      <c r="AG88" s="825">
        <v>516.4</v>
      </c>
      <c r="AH88" s="611"/>
      <c r="AI88" s="550"/>
      <c r="AJ88" s="610" t="s">
        <v>1875</v>
      </c>
      <c r="AK88" s="630"/>
      <c r="AL88" s="631"/>
      <c r="AM88" s="847">
        <v>5009.8999999999996</v>
      </c>
      <c r="AN88" s="818">
        <v>163.19999999999999</v>
      </c>
      <c r="AO88" s="818">
        <v>462</v>
      </c>
      <c r="AP88" s="818">
        <v>1239.4000000000001</v>
      </c>
      <c r="AQ88" s="818">
        <v>1678.8</v>
      </c>
      <c r="AR88" s="825">
        <v>1466.4</v>
      </c>
      <c r="AT88" s="580"/>
      <c r="AU88" s="564" t="s">
        <v>1874</v>
      </c>
      <c r="AX88" s="818">
        <v>0</v>
      </c>
      <c r="AY88" s="818">
        <v>0</v>
      </c>
      <c r="AZ88" s="818" t="s">
        <v>19</v>
      </c>
      <c r="BA88" s="818">
        <v>0</v>
      </c>
      <c r="BB88" s="818">
        <v>0</v>
      </c>
      <c r="BC88" s="818">
        <v>0</v>
      </c>
    </row>
    <row r="89" spans="2:55" ht="11.1" customHeight="1">
      <c r="B89" s="500"/>
      <c r="C89" s="505" t="s">
        <v>1873</v>
      </c>
      <c r="D89" s="506"/>
      <c r="E89" s="527"/>
      <c r="F89" s="818">
        <v>1043.5999999999999</v>
      </c>
      <c r="G89" s="818">
        <v>304.39999999999998</v>
      </c>
      <c r="H89" s="818">
        <v>342.2</v>
      </c>
      <c r="I89" s="818">
        <v>213.5</v>
      </c>
      <c r="J89" s="818">
        <v>127.5</v>
      </c>
      <c r="K89" s="818">
        <v>56</v>
      </c>
      <c r="M89" s="564"/>
      <c r="N89" s="1839" t="s">
        <v>796</v>
      </c>
      <c r="O89" s="625" t="s">
        <v>1872</v>
      </c>
      <c r="P89" s="637"/>
      <c r="Q89" s="819">
        <v>2.1</v>
      </c>
      <c r="R89" s="818">
        <v>0.4</v>
      </c>
      <c r="S89" s="818">
        <v>0.5</v>
      </c>
      <c r="T89" s="818">
        <v>0.4</v>
      </c>
      <c r="U89" s="818">
        <v>0.4</v>
      </c>
      <c r="V89" s="818">
        <v>0.5</v>
      </c>
      <c r="W89" s="487"/>
      <c r="X89" s="488"/>
      <c r="Y89" s="519" t="s">
        <v>1871</v>
      </c>
      <c r="Z89" s="454"/>
      <c r="AA89" s="618"/>
      <c r="AB89" s="826">
        <v>0.7</v>
      </c>
      <c r="AC89" s="825">
        <v>0.1</v>
      </c>
      <c r="AD89" s="825">
        <v>0.2</v>
      </c>
      <c r="AE89" s="825">
        <v>0.1</v>
      </c>
      <c r="AF89" s="825">
        <v>0.2</v>
      </c>
      <c r="AG89" s="825">
        <v>0</v>
      </c>
      <c r="AH89" s="611"/>
      <c r="AI89" s="550"/>
      <c r="AJ89" s="610" t="s">
        <v>1870</v>
      </c>
      <c r="AK89" s="630"/>
      <c r="AL89" s="631"/>
      <c r="AM89" s="847">
        <v>217.6</v>
      </c>
      <c r="AN89" s="818">
        <v>8.1999999999999993</v>
      </c>
      <c r="AO89" s="818">
        <v>20.2</v>
      </c>
      <c r="AP89" s="818">
        <v>54.3</v>
      </c>
      <c r="AQ89" s="818">
        <v>71.8</v>
      </c>
      <c r="AR89" s="825">
        <v>63.1</v>
      </c>
      <c r="AT89" s="580"/>
      <c r="AU89" s="564" t="s">
        <v>1789</v>
      </c>
      <c r="AX89" s="818">
        <v>1583</v>
      </c>
      <c r="AY89" s="818">
        <v>16.2</v>
      </c>
      <c r="AZ89" s="818">
        <v>36.700000000000003</v>
      </c>
      <c r="BA89" s="818">
        <v>117.6</v>
      </c>
      <c r="BB89" s="818">
        <v>532.9</v>
      </c>
      <c r="BC89" s="818">
        <v>879.6</v>
      </c>
    </row>
    <row r="90" spans="2:55" ht="11.1" customHeight="1">
      <c r="B90" s="518"/>
      <c r="C90" s="505" t="s">
        <v>1869</v>
      </c>
      <c r="D90" s="506"/>
      <c r="E90" s="527"/>
      <c r="F90" s="818">
        <v>197.9</v>
      </c>
      <c r="G90" s="818">
        <v>61.2</v>
      </c>
      <c r="H90" s="818">
        <v>64.900000000000006</v>
      </c>
      <c r="I90" s="818">
        <v>38.299999999999997</v>
      </c>
      <c r="J90" s="818">
        <v>23.2</v>
      </c>
      <c r="K90" s="818">
        <v>10.199999999999999</v>
      </c>
      <c r="M90" s="564"/>
      <c r="N90" s="1840"/>
      <c r="O90" s="563" t="s">
        <v>1868</v>
      </c>
      <c r="P90" s="520"/>
      <c r="Q90" s="819">
        <v>0</v>
      </c>
      <c r="R90" s="818">
        <v>0</v>
      </c>
      <c r="S90" s="818">
        <v>0</v>
      </c>
      <c r="T90" s="818">
        <v>0</v>
      </c>
      <c r="U90" s="818">
        <v>0</v>
      </c>
      <c r="V90" s="818">
        <v>0</v>
      </c>
      <c r="W90" s="487"/>
      <c r="X90" s="488"/>
      <c r="Y90" s="528" t="s">
        <v>1867</v>
      </c>
      <c r="Z90" s="531"/>
      <c r="AA90" s="589"/>
      <c r="AB90" s="826">
        <v>2.2999999999999998</v>
      </c>
      <c r="AC90" s="825">
        <v>0.5</v>
      </c>
      <c r="AD90" s="825">
        <v>0.6</v>
      </c>
      <c r="AE90" s="825">
        <v>0.7</v>
      </c>
      <c r="AF90" s="825">
        <v>0.3</v>
      </c>
      <c r="AG90" s="825">
        <v>0.2</v>
      </c>
      <c r="AH90" s="611"/>
      <c r="AI90" s="550"/>
      <c r="AJ90" s="610" t="s">
        <v>1866</v>
      </c>
      <c r="AK90" s="630"/>
      <c r="AL90" s="631"/>
      <c r="AM90" s="819">
        <v>188.6</v>
      </c>
      <c r="AN90" s="818">
        <v>6.7</v>
      </c>
      <c r="AO90" s="818">
        <v>15.8</v>
      </c>
      <c r="AP90" s="818">
        <v>33.4</v>
      </c>
      <c r="AQ90" s="818">
        <v>54.7</v>
      </c>
      <c r="AR90" s="825">
        <v>77.900000000000006</v>
      </c>
      <c r="AT90" s="550"/>
      <c r="AU90" s="564" t="s">
        <v>1787</v>
      </c>
      <c r="AX90" s="818">
        <v>12.1</v>
      </c>
      <c r="AY90" s="818" t="s">
        <v>19</v>
      </c>
      <c r="AZ90" s="818">
        <v>0</v>
      </c>
      <c r="BA90" s="818">
        <v>0.4</v>
      </c>
      <c r="BB90" s="818">
        <v>2.9</v>
      </c>
      <c r="BC90" s="818">
        <v>8.9</v>
      </c>
    </row>
    <row r="91" spans="2:55" ht="11.1" customHeight="1">
      <c r="B91" s="518"/>
      <c r="C91" s="505" t="s">
        <v>1865</v>
      </c>
      <c r="D91" s="506"/>
      <c r="E91" s="527"/>
      <c r="F91" s="818">
        <v>360.9</v>
      </c>
      <c r="G91" s="818">
        <v>104.1</v>
      </c>
      <c r="H91" s="818">
        <v>120.6</v>
      </c>
      <c r="I91" s="818">
        <v>71.8</v>
      </c>
      <c r="J91" s="818">
        <v>44.6</v>
      </c>
      <c r="K91" s="818">
        <v>19.8</v>
      </c>
      <c r="M91" s="564"/>
      <c r="N91" s="1840"/>
      <c r="O91" s="563" t="s">
        <v>1864</v>
      </c>
      <c r="P91" s="520"/>
      <c r="Q91" s="819">
        <v>3.9</v>
      </c>
      <c r="R91" s="818">
        <v>0.8</v>
      </c>
      <c r="S91" s="818">
        <v>0.8</v>
      </c>
      <c r="T91" s="818">
        <v>0.9</v>
      </c>
      <c r="U91" s="818">
        <v>0.8</v>
      </c>
      <c r="V91" s="818">
        <v>0.6</v>
      </c>
      <c r="W91" s="487"/>
      <c r="X91" s="488"/>
      <c r="Y91" s="488" t="s">
        <v>1863</v>
      </c>
      <c r="Z91" s="454"/>
      <c r="AA91" s="542"/>
      <c r="AB91" s="826">
        <v>50.2</v>
      </c>
      <c r="AC91" s="825">
        <v>7.7</v>
      </c>
      <c r="AD91" s="825">
        <v>11.9</v>
      </c>
      <c r="AE91" s="825">
        <v>13.9</v>
      </c>
      <c r="AF91" s="825">
        <v>9.8000000000000007</v>
      </c>
      <c r="AG91" s="825">
        <v>6.8</v>
      </c>
      <c r="AH91" s="611"/>
      <c r="AI91" s="550"/>
      <c r="AJ91" s="610" t="s">
        <v>1862</v>
      </c>
      <c r="AK91" s="630"/>
      <c r="AL91" s="631"/>
      <c r="AM91" s="819">
        <v>3</v>
      </c>
      <c r="AN91" s="818">
        <v>0.1</v>
      </c>
      <c r="AO91" s="818">
        <v>0.2</v>
      </c>
      <c r="AP91" s="818">
        <v>0.4</v>
      </c>
      <c r="AQ91" s="818">
        <v>1.1000000000000001</v>
      </c>
      <c r="AR91" s="825">
        <v>1.2</v>
      </c>
      <c r="AT91" s="550"/>
      <c r="AU91" s="564" t="s">
        <v>1786</v>
      </c>
      <c r="AV91" s="563"/>
      <c r="AW91" s="542"/>
      <c r="AX91" s="826">
        <v>4.3</v>
      </c>
      <c r="AY91" s="825">
        <v>0</v>
      </c>
      <c r="AZ91" s="825">
        <v>0.1</v>
      </c>
      <c r="BA91" s="825">
        <v>0.3</v>
      </c>
      <c r="BB91" s="825">
        <v>1.4</v>
      </c>
      <c r="BC91" s="825">
        <v>2.5</v>
      </c>
    </row>
    <row r="92" spans="2:55" ht="11.1" customHeight="1">
      <c r="B92" s="518"/>
      <c r="C92" s="505" t="s">
        <v>1861</v>
      </c>
      <c r="D92" s="506"/>
      <c r="E92" s="527"/>
      <c r="F92" s="819">
        <v>243.9</v>
      </c>
      <c r="G92" s="818">
        <v>78.900000000000006</v>
      </c>
      <c r="H92" s="818">
        <v>78.8</v>
      </c>
      <c r="I92" s="818">
        <v>48</v>
      </c>
      <c r="J92" s="818">
        <v>26.4</v>
      </c>
      <c r="K92" s="818">
        <v>11.8</v>
      </c>
      <c r="M92" s="564"/>
      <c r="N92" s="1840"/>
      <c r="O92" s="568" t="s">
        <v>1860</v>
      </c>
      <c r="P92" s="640"/>
      <c r="Q92" s="819">
        <v>0</v>
      </c>
      <c r="R92" s="818">
        <v>0</v>
      </c>
      <c r="S92" s="818">
        <v>0</v>
      </c>
      <c r="T92" s="818">
        <v>0</v>
      </c>
      <c r="U92" s="818" t="s">
        <v>19</v>
      </c>
      <c r="V92" s="818" t="s">
        <v>19</v>
      </c>
      <c r="W92" s="487"/>
      <c r="X92" s="488"/>
      <c r="Y92" s="488" t="s">
        <v>1859</v>
      </c>
      <c r="Z92" s="454"/>
      <c r="AA92" s="542"/>
      <c r="AB92" s="826">
        <v>176.7</v>
      </c>
      <c r="AC92" s="825">
        <v>28.9</v>
      </c>
      <c r="AD92" s="825">
        <v>43.3</v>
      </c>
      <c r="AE92" s="825">
        <v>47.9</v>
      </c>
      <c r="AF92" s="825">
        <v>32.9</v>
      </c>
      <c r="AG92" s="825">
        <v>23.7</v>
      </c>
      <c r="AH92" s="611"/>
      <c r="AI92" s="550"/>
      <c r="AJ92" s="610" t="s">
        <v>1858</v>
      </c>
      <c r="AK92" s="630"/>
      <c r="AL92" s="631"/>
      <c r="AM92" s="847">
        <v>21.9</v>
      </c>
      <c r="AN92" s="818">
        <v>0.8</v>
      </c>
      <c r="AO92" s="818">
        <v>2.1</v>
      </c>
      <c r="AP92" s="818">
        <v>3.8</v>
      </c>
      <c r="AQ92" s="818">
        <v>7.1</v>
      </c>
      <c r="AR92" s="825">
        <v>8</v>
      </c>
      <c r="AT92" s="579"/>
      <c r="AU92" s="564" t="s">
        <v>1784</v>
      </c>
      <c r="AV92" s="563"/>
      <c r="AW92" s="542"/>
      <c r="AX92" s="826">
        <v>2.8</v>
      </c>
      <c r="AY92" s="825">
        <v>0</v>
      </c>
      <c r="AZ92" s="825">
        <v>0</v>
      </c>
      <c r="BA92" s="825">
        <v>0.2</v>
      </c>
      <c r="BB92" s="825">
        <v>0.9</v>
      </c>
      <c r="BC92" s="825">
        <v>1.6</v>
      </c>
    </row>
    <row r="93" spans="2:55" ht="11.1" customHeight="1">
      <c r="B93" s="518"/>
      <c r="C93" s="545" t="s">
        <v>1857</v>
      </c>
      <c r="D93" s="558"/>
      <c r="E93" s="559"/>
      <c r="F93" s="819">
        <v>709</v>
      </c>
      <c r="G93" s="818">
        <v>212.6</v>
      </c>
      <c r="H93" s="818">
        <v>230.4</v>
      </c>
      <c r="I93" s="818">
        <v>140.4</v>
      </c>
      <c r="J93" s="818">
        <v>86.5</v>
      </c>
      <c r="K93" s="818">
        <v>39.1</v>
      </c>
      <c r="M93" s="564"/>
      <c r="N93" s="1840"/>
      <c r="O93" s="563" t="s">
        <v>1856</v>
      </c>
      <c r="P93" s="520"/>
      <c r="Q93" s="819">
        <v>101.7</v>
      </c>
      <c r="R93" s="818">
        <v>20.399999999999999</v>
      </c>
      <c r="S93" s="818">
        <v>23.7</v>
      </c>
      <c r="T93" s="818">
        <v>17.2</v>
      </c>
      <c r="U93" s="818">
        <v>16.8</v>
      </c>
      <c r="V93" s="818">
        <v>23.7</v>
      </c>
      <c r="W93" s="487"/>
      <c r="X93" s="488"/>
      <c r="Y93" s="543" t="s">
        <v>1757</v>
      </c>
      <c r="Z93" s="525"/>
      <c r="AA93" s="542"/>
      <c r="AB93" s="826" t="s">
        <v>19</v>
      </c>
      <c r="AC93" s="825" t="s">
        <v>19</v>
      </c>
      <c r="AD93" s="825" t="s">
        <v>19</v>
      </c>
      <c r="AE93" s="825" t="s">
        <v>19</v>
      </c>
      <c r="AF93" s="825" t="s">
        <v>19</v>
      </c>
      <c r="AG93" s="825" t="s">
        <v>19</v>
      </c>
      <c r="AH93" s="611"/>
      <c r="AI93" s="550"/>
      <c r="AJ93" s="616" t="s">
        <v>1855</v>
      </c>
      <c r="AK93" s="638"/>
      <c r="AL93" s="639"/>
      <c r="AM93" s="847">
        <v>0.8</v>
      </c>
      <c r="AN93" s="818" t="s">
        <v>19</v>
      </c>
      <c r="AO93" s="818">
        <v>0.1</v>
      </c>
      <c r="AP93" s="818">
        <v>0.2</v>
      </c>
      <c r="AQ93" s="818">
        <v>0.3</v>
      </c>
      <c r="AR93" s="825">
        <v>0.2</v>
      </c>
      <c r="AT93" s="550"/>
      <c r="AU93" s="564" t="s">
        <v>1782</v>
      </c>
      <c r="AV93" s="563"/>
      <c r="AW93" s="556"/>
      <c r="AX93" s="819">
        <v>25.8</v>
      </c>
      <c r="AY93" s="818">
        <v>0.3</v>
      </c>
      <c r="AZ93" s="818">
        <v>0.6</v>
      </c>
      <c r="BA93" s="818">
        <v>2</v>
      </c>
      <c r="BB93" s="818">
        <v>8.8000000000000007</v>
      </c>
      <c r="BC93" s="818">
        <v>14.1</v>
      </c>
    </row>
    <row r="94" spans="2:55" ht="11.1" customHeight="1">
      <c r="B94" s="518"/>
      <c r="C94" s="543" t="s">
        <v>1854</v>
      </c>
      <c r="D94" s="506"/>
      <c r="E94" s="544"/>
      <c r="F94" s="818">
        <v>75.8</v>
      </c>
      <c r="G94" s="818">
        <v>29.6</v>
      </c>
      <c r="H94" s="818">
        <v>29.1</v>
      </c>
      <c r="I94" s="818">
        <v>10.4</v>
      </c>
      <c r="J94" s="818">
        <v>5</v>
      </c>
      <c r="K94" s="818">
        <v>1.7</v>
      </c>
      <c r="M94" s="564"/>
      <c r="N94" s="1840"/>
      <c r="O94" s="563" t="s">
        <v>1853</v>
      </c>
      <c r="P94" s="520"/>
      <c r="Q94" s="819">
        <v>4.2</v>
      </c>
      <c r="R94" s="818">
        <v>0.6</v>
      </c>
      <c r="S94" s="818">
        <v>1.2</v>
      </c>
      <c r="T94" s="818">
        <v>0.8</v>
      </c>
      <c r="U94" s="818">
        <v>0.7</v>
      </c>
      <c r="V94" s="818">
        <v>0.9</v>
      </c>
      <c r="W94" s="487"/>
      <c r="X94" s="488"/>
      <c r="Y94" s="488" t="s">
        <v>1823</v>
      </c>
      <c r="Z94" s="454"/>
      <c r="AA94" s="542"/>
      <c r="AB94" s="826">
        <v>27.7</v>
      </c>
      <c r="AC94" s="825">
        <v>6.3</v>
      </c>
      <c r="AD94" s="825">
        <v>6.4</v>
      </c>
      <c r="AE94" s="825">
        <v>6.9</v>
      </c>
      <c r="AF94" s="825">
        <v>4.2</v>
      </c>
      <c r="AG94" s="825">
        <v>3.8</v>
      </c>
      <c r="AH94" s="611"/>
      <c r="AI94" s="550"/>
      <c r="AJ94" s="488" t="s">
        <v>1852</v>
      </c>
      <c r="AK94" s="470"/>
      <c r="AL94" s="470"/>
      <c r="AM94" s="815">
        <v>7102.5</v>
      </c>
      <c r="AN94" s="818">
        <v>137.9</v>
      </c>
      <c r="AO94" s="818">
        <v>423.1</v>
      </c>
      <c r="AP94" s="818">
        <v>1407.3</v>
      </c>
      <c r="AQ94" s="818">
        <v>2482.6999999999998</v>
      </c>
      <c r="AR94" s="818">
        <v>2651.6</v>
      </c>
      <c r="AT94" s="580"/>
      <c r="AU94" s="564" t="s">
        <v>1780</v>
      </c>
      <c r="AV94" s="563"/>
      <c r="AW94" s="556"/>
      <c r="AX94" s="819">
        <v>3.8</v>
      </c>
      <c r="AY94" s="818">
        <v>0</v>
      </c>
      <c r="AZ94" s="818">
        <v>0.1</v>
      </c>
      <c r="BA94" s="818">
        <v>0.2</v>
      </c>
      <c r="BB94" s="818">
        <v>1.2</v>
      </c>
      <c r="BC94" s="818">
        <v>2.2999999999999998</v>
      </c>
    </row>
    <row r="95" spans="2:55" ht="11.1" customHeight="1">
      <c r="B95" s="518"/>
      <c r="C95" s="488" t="s">
        <v>1779</v>
      </c>
      <c r="D95" s="454"/>
      <c r="E95" s="544"/>
      <c r="F95" s="818">
        <v>1.5</v>
      </c>
      <c r="G95" s="818">
        <v>0.5</v>
      </c>
      <c r="H95" s="818">
        <v>0.5</v>
      </c>
      <c r="I95" s="818">
        <v>0.3</v>
      </c>
      <c r="J95" s="818">
        <v>0.2</v>
      </c>
      <c r="K95" s="818">
        <v>0.1</v>
      </c>
      <c r="M95" s="564"/>
      <c r="N95" s="1840"/>
      <c r="O95" s="563" t="s">
        <v>1851</v>
      </c>
      <c r="P95" s="520"/>
      <c r="Q95" s="819">
        <v>388.1</v>
      </c>
      <c r="R95" s="818">
        <v>77.2</v>
      </c>
      <c r="S95" s="818">
        <v>86.2</v>
      </c>
      <c r="T95" s="818">
        <v>83.3</v>
      </c>
      <c r="U95" s="818">
        <v>79.3</v>
      </c>
      <c r="V95" s="818">
        <v>62</v>
      </c>
      <c r="W95" s="487"/>
      <c r="X95" s="550"/>
      <c r="Y95" s="564" t="s">
        <v>1775</v>
      </c>
      <c r="Z95" s="563"/>
      <c r="AA95" s="573"/>
      <c r="AB95" s="819">
        <v>7</v>
      </c>
      <c r="AC95" s="818">
        <v>0.3</v>
      </c>
      <c r="AD95" s="818">
        <v>0.4</v>
      </c>
      <c r="AE95" s="818">
        <v>1.2</v>
      </c>
      <c r="AF95" s="818">
        <v>2.4</v>
      </c>
      <c r="AG95" s="819">
        <v>2.8</v>
      </c>
      <c r="AH95" s="611"/>
      <c r="AI95" s="550"/>
      <c r="AJ95" s="488" t="s">
        <v>1850</v>
      </c>
      <c r="AK95" s="470"/>
      <c r="AL95" s="470"/>
      <c r="AM95" s="815">
        <v>3226.3</v>
      </c>
      <c r="AN95" s="818">
        <v>81.400000000000006</v>
      </c>
      <c r="AO95" s="818">
        <v>254.2</v>
      </c>
      <c r="AP95" s="818">
        <v>719.6</v>
      </c>
      <c r="AQ95" s="818">
        <v>1113.9000000000001</v>
      </c>
      <c r="AR95" s="818">
        <v>1057.0999999999999</v>
      </c>
      <c r="AT95" s="580"/>
      <c r="AU95" s="564" t="s">
        <v>1778</v>
      </c>
      <c r="AX95" s="818">
        <v>459.3</v>
      </c>
      <c r="AY95" s="818">
        <v>6.9</v>
      </c>
      <c r="AZ95" s="818">
        <v>14.4</v>
      </c>
      <c r="BA95" s="818">
        <v>44.4</v>
      </c>
      <c r="BB95" s="818">
        <v>165.3</v>
      </c>
      <c r="BC95" s="818">
        <v>228.3</v>
      </c>
    </row>
    <row r="96" spans="2:55" ht="11.1" customHeight="1">
      <c r="B96" s="537"/>
      <c r="C96" s="543" t="s">
        <v>1849</v>
      </c>
      <c r="D96" s="506"/>
      <c r="E96" s="525"/>
      <c r="F96" s="818">
        <v>2539.3000000000002</v>
      </c>
      <c r="G96" s="818">
        <v>696.5</v>
      </c>
      <c r="H96" s="818">
        <v>825.6</v>
      </c>
      <c r="I96" s="818">
        <v>535.29999999999995</v>
      </c>
      <c r="J96" s="818">
        <v>332.2</v>
      </c>
      <c r="K96" s="818">
        <v>149.69999999999999</v>
      </c>
      <c r="M96" s="564"/>
      <c r="N96" s="1841"/>
      <c r="O96" s="568" t="s">
        <v>1848</v>
      </c>
      <c r="P96" s="640"/>
      <c r="Q96" s="819">
        <v>0.6</v>
      </c>
      <c r="R96" s="818">
        <v>0.1</v>
      </c>
      <c r="S96" s="818">
        <v>0.1</v>
      </c>
      <c r="T96" s="818">
        <v>0.1</v>
      </c>
      <c r="U96" s="818">
        <v>0.1</v>
      </c>
      <c r="V96" s="818">
        <v>0.2</v>
      </c>
      <c r="W96" s="487"/>
      <c r="X96" s="550"/>
      <c r="Y96" s="564" t="s">
        <v>1773</v>
      </c>
      <c r="Z96" s="563"/>
      <c r="AA96" s="573"/>
      <c r="AB96" s="819">
        <v>0.7</v>
      </c>
      <c r="AC96" s="818">
        <v>0</v>
      </c>
      <c r="AD96" s="818">
        <v>0</v>
      </c>
      <c r="AE96" s="818">
        <v>0.1</v>
      </c>
      <c r="AF96" s="818">
        <v>0.2</v>
      </c>
      <c r="AG96" s="819">
        <v>0.3</v>
      </c>
      <c r="AH96" s="611"/>
      <c r="AI96" s="550"/>
      <c r="AJ96" s="488" t="s">
        <v>1847</v>
      </c>
      <c r="AK96" s="470"/>
      <c r="AM96" s="815">
        <v>2676.5</v>
      </c>
      <c r="AN96" s="818">
        <v>59.6</v>
      </c>
      <c r="AO96" s="818">
        <v>170.5</v>
      </c>
      <c r="AP96" s="818">
        <v>559.20000000000005</v>
      </c>
      <c r="AQ96" s="818">
        <v>934.2</v>
      </c>
      <c r="AR96" s="818">
        <v>953</v>
      </c>
      <c r="AT96" s="580"/>
      <c r="AU96" s="564" t="s">
        <v>1768</v>
      </c>
      <c r="AX96" s="818">
        <v>15.6</v>
      </c>
      <c r="AY96" s="818">
        <v>0.3</v>
      </c>
      <c r="AZ96" s="818">
        <v>0.8</v>
      </c>
      <c r="BA96" s="818">
        <v>2.4</v>
      </c>
      <c r="BB96" s="818">
        <v>6.1</v>
      </c>
      <c r="BC96" s="818">
        <v>6</v>
      </c>
    </row>
    <row r="97" spans="2:55" ht="11.1" customHeight="1">
      <c r="B97" s="537"/>
      <c r="C97" s="543" t="s">
        <v>1846</v>
      </c>
      <c r="D97" s="506"/>
      <c r="E97" s="506"/>
      <c r="F97" s="818">
        <v>366.8</v>
      </c>
      <c r="G97" s="818">
        <v>115.5</v>
      </c>
      <c r="H97" s="818">
        <v>121</v>
      </c>
      <c r="I97" s="818">
        <v>69.099999999999994</v>
      </c>
      <c r="J97" s="818">
        <v>41.8</v>
      </c>
      <c r="K97" s="818">
        <v>19.399999999999999</v>
      </c>
      <c r="M97" s="564"/>
      <c r="N97" s="610" t="s">
        <v>1845</v>
      </c>
      <c r="O97" s="563"/>
      <c r="P97" s="522"/>
      <c r="Q97" s="819">
        <v>1.7</v>
      </c>
      <c r="R97" s="818">
        <v>0.3</v>
      </c>
      <c r="S97" s="818">
        <v>0.4</v>
      </c>
      <c r="T97" s="818">
        <v>0.3</v>
      </c>
      <c r="U97" s="818">
        <v>0.4</v>
      </c>
      <c r="V97" s="818">
        <v>0.5</v>
      </c>
      <c r="W97" s="487"/>
      <c r="X97" s="550"/>
      <c r="Y97" s="564" t="s">
        <v>1770</v>
      </c>
      <c r="Z97" s="563"/>
      <c r="AA97" s="573"/>
      <c r="AB97" s="819">
        <v>0.3</v>
      </c>
      <c r="AC97" s="818">
        <v>0</v>
      </c>
      <c r="AD97" s="818">
        <v>0</v>
      </c>
      <c r="AE97" s="818">
        <v>0.1</v>
      </c>
      <c r="AF97" s="818">
        <v>0.1</v>
      </c>
      <c r="AG97" s="819">
        <v>0.1</v>
      </c>
      <c r="AH97" s="611"/>
      <c r="AI97" s="550"/>
      <c r="AJ97" s="488" t="s">
        <v>1844</v>
      </c>
      <c r="AK97" s="470"/>
      <c r="AM97" s="815">
        <v>10251</v>
      </c>
      <c r="AN97" s="818">
        <v>282.2</v>
      </c>
      <c r="AO97" s="818">
        <v>814.6</v>
      </c>
      <c r="AP97" s="818">
        <v>2302.6</v>
      </c>
      <c r="AQ97" s="818">
        <v>3491.1</v>
      </c>
      <c r="AR97" s="818">
        <v>3360.4</v>
      </c>
      <c r="AT97" s="647"/>
      <c r="AU97" s="488" t="s">
        <v>1762</v>
      </c>
      <c r="AV97" s="454"/>
      <c r="AW97" s="542"/>
      <c r="AX97" s="818">
        <v>14</v>
      </c>
      <c r="AY97" s="818">
        <v>0.1</v>
      </c>
      <c r="AZ97" s="818">
        <v>0.3</v>
      </c>
      <c r="BA97" s="818">
        <v>1.1000000000000001</v>
      </c>
      <c r="BB97" s="818">
        <v>5.2</v>
      </c>
      <c r="BC97" s="818">
        <v>7.2</v>
      </c>
    </row>
    <row r="98" spans="2:55" ht="11.1" customHeight="1">
      <c r="B98" s="537"/>
      <c r="C98" s="543" t="s">
        <v>1843</v>
      </c>
      <c r="D98" s="506"/>
      <c r="E98" s="506"/>
      <c r="F98" s="818">
        <v>44.6</v>
      </c>
      <c r="G98" s="818">
        <v>14.9</v>
      </c>
      <c r="H98" s="818">
        <v>14.3</v>
      </c>
      <c r="I98" s="818">
        <v>8.1999999999999993</v>
      </c>
      <c r="J98" s="818">
        <v>5</v>
      </c>
      <c r="K98" s="818">
        <v>2.1</v>
      </c>
      <c r="M98" s="564"/>
      <c r="N98" s="642" t="s">
        <v>1842</v>
      </c>
      <c r="O98" s="568"/>
      <c r="P98" s="643"/>
      <c r="Q98" s="819">
        <v>2.5</v>
      </c>
      <c r="R98" s="818">
        <v>0.4</v>
      </c>
      <c r="S98" s="818">
        <v>0.5</v>
      </c>
      <c r="T98" s="818">
        <v>0.6</v>
      </c>
      <c r="U98" s="818">
        <v>0.6</v>
      </c>
      <c r="V98" s="818">
        <v>0.6</v>
      </c>
      <c r="W98" s="487"/>
      <c r="X98" s="488"/>
      <c r="Y98" s="488" t="s">
        <v>1800</v>
      </c>
      <c r="Z98" s="454"/>
      <c r="AA98" s="542"/>
      <c r="AB98" s="825">
        <v>121</v>
      </c>
      <c r="AC98" s="825">
        <v>35</v>
      </c>
      <c r="AD98" s="825">
        <v>37.4</v>
      </c>
      <c r="AE98" s="825">
        <v>29.3</v>
      </c>
      <c r="AF98" s="825">
        <v>14.3</v>
      </c>
      <c r="AG98" s="825">
        <v>5</v>
      </c>
      <c r="AH98" s="611"/>
      <c r="AI98" s="550"/>
      <c r="AJ98" s="488" t="s">
        <v>1841</v>
      </c>
      <c r="AK98" s="470"/>
      <c r="AM98" s="815">
        <v>1838.1</v>
      </c>
      <c r="AN98" s="818">
        <v>35.4</v>
      </c>
      <c r="AO98" s="818">
        <v>106.4</v>
      </c>
      <c r="AP98" s="818">
        <v>370.8</v>
      </c>
      <c r="AQ98" s="818">
        <v>649.20000000000005</v>
      </c>
      <c r="AR98" s="818">
        <v>676.3</v>
      </c>
      <c r="AT98" s="647"/>
      <c r="AU98" s="488" t="s">
        <v>1759</v>
      </c>
      <c r="AV98" s="454"/>
      <c r="AW98" s="542"/>
      <c r="AX98" s="818">
        <v>2.2999999999999998</v>
      </c>
      <c r="AY98" s="818" t="s">
        <v>19</v>
      </c>
      <c r="AZ98" s="818" t="s">
        <v>19</v>
      </c>
      <c r="BA98" s="818">
        <v>0</v>
      </c>
      <c r="BB98" s="818">
        <v>0.7</v>
      </c>
      <c r="BC98" s="818">
        <v>1.6</v>
      </c>
    </row>
    <row r="99" spans="2:55" ht="11.1" customHeight="1">
      <c r="B99" s="537"/>
      <c r="C99" s="543" t="s">
        <v>1840</v>
      </c>
      <c r="D99" s="506"/>
      <c r="E99" s="506"/>
      <c r="F99" s="818">
        <v>165.3</v>
      </c>
      <c r="G99" s="818">
        <v>44.7</v>
      </c>
      <c r="H99" s="818">
        <v>42.2</v>
      </c>
      <c r="I99" s="818">
        <v>37.299999999999997</v>
      </c>
      <c r="J99" s="818">
        <v>30.6</v>
      </c>
      <c r="K99" s="818">
        <v>10.5</v>
      </c>
      <c r="M99" s="564"/>
      <c r="N99" s="610" t="s">
        <v>1839</v>
      </c>
      <c r="O99" s="563"/>
      <c r="P99" s="522"/>
      <c r="Q99" s="819">
        <v>97.1</v>
      </c>
      <c r="R99" s="818">
        <v>12.7</v>
      </c>
      <c r="S99" s="818">
        <v>20.3</v>
      </c>
      <c r="T99" s="818">
        <v>19</v>
      </c>
      <c r="U99" s="818">
        <v>18.3</v>
      </c>
      <c r="V99" s="818">
        <v>26.8</v>
      </c>
      <c r="W99" s="487"/>
      <c r="X99" s="488"/>
      <c r="Y99" s="488" t="s">
        <v>1838</v>
      </c>
      <c r="Z99" s="454"/>
      <c r="AA99" s="542"/>
      <c r="AB99" s="825">
        <v>4378.3999999999996</v>
      </c>
      <c r="AC99" s="825">
        <v>784.3</v>
      </c>
      <c r="AD99" s="825">
        <v>1087.5999999999999</v>
      </c>
      <c r="AE99" s="825">
        <v>1172.3</v>
      </c>
      <c r="AF99" s="825">
        <v>787.7</v>
      </c>
      <c r="AG99" s="825">
        <v>546.5</v>
      </c>
      <c r="AH99" s="611"/>
      <c r="AI99" s="550"/>
      <c r="AJ99" s="488" t="s">
        <v>1837</v>
      </c>
      <c r="AK99" s="470"/>
      <c r="AM99" s="815">
        <v>6478.7</v>
      </c>
      <c r="AN99" s="818">
        <v>168.4</v>
      </c>
      <c r="AO99" s="818">
        <v>495.4</v>
      </c>
      <c r="AP99" s="818">
        <v>1435.1</v>
      </c>
      <c r="AQ99" s="818">
        <v>2211.1999999999998</v>
      </c>
      <c r="AR99" s="818">
        <v>2168.6</v>
      </c>
      <c r="AT99" s="647"/>
      <c r="AU99" s="488" t="s">
        <v>1757</v>
      </c>
      <c r="AV99" s="454"/>
      <c r="AW99" s="454"/>
      <c r="AX99" s="818">
        <v>0</v>
      </c>
      <c r="AY99" s="818">
        <v>0</v>
      </c>
      <c r="AZ99" s="818" t="s">
        <v>19</v>
      </c>
      <c r="BA99" s="818" t="s">
        <v>19</v>
      </c>
      <c r="BB99" s="818" t="s">
        <v>19</v>
      </c>
      <c r="BC99" s="818">
        <v>0</v>
      </c>
    </row>
    <row r="100" spans="2:55" ht="11.1" customHeight="1">
      <c r="B100" s="537"/>
      <c r="C100" s="543" t="s">
        <v>1836</v>
      </c>
      <c r="D100" s="506"/>
      <c r="E100" s="506"/>
      <c r="F100" s="818">
        <v>4.4000000000000004</v>
      </c>
      <c r="G100" s="818">
        <v>2</v>
      </c>
      <c r="H100" s="818">
        <v>1.1000000000000001</v>
      </c>
      <c r="I100" s="818">
        <v>0.7</v>
      </c>
      <c r="J100" s="818">
        <v>0.5</v>
      </c>
      <c r="K100" s="818">
        <v>0.1</v>
      </c>
      <c r="M100" s="564"/>
      <c r="N100" s="642" t="s">
        <v>1835</v>
      </c>
      <c r="O100" s="568"/>
      <c r="P100" s="643"/>
      <c r="Q100" s="819">
        <v>296.60000000000002</v>
      </c>
      <c r="R100" s="818">
        <v>49.7</v>
      </c>
      <c r="S100" s="818">
        <v>61.9</v>
      </c>
      <c r="T100" s="818">
        <v>64.5</v>
      </c>
      <c r="U100" s="818">
        <v>63.9</v>
      </c>
      <c r="V100" s="818">
        <v>56.6</v>
      </c>
      <c r="X100" s="488"/>
      <c r="Y100" s="488" t="s">
        <v>1834</v>
      </c>
      <c r="Z100" s="454"/>
      <c r="AA100" s="542"/>
      <c r="AB100" s="826">
        <v>0</v>
      </c>
      <c r="AC100" s="825">
        <v>0</v>
      </c>
      <c r="AD100" s="825">
        <v>0</v>
      </c>
      <c r="AE100" s="825">
        <v>0</v>
      </c>
      <c r="AF100" s="825">
        <v>0</v>
      </c>
      <c r="AG100" s="825" t="s">
        <v>19</v>
      </c>
      <c r="AH100" s="611"/>
      <c r="AI100" s="550"/>
      <c r="AJ100" s="488" t="s">
        <v>1833</v>
      </c>
      <c r="AK100" s="470"/>
      <c r="AM100" s="815">
        <v>1816.3</v>
      </c>
      <c r="AN100" s="818">
        <v>34.4</v>
      </c>
      <c r="AO100" s="818">
        <v>102.7</v>
      </c>
      <c r="AP100" s="818">
        <v>362.2</v>
      </c>
      <c r="AQ100" s="818">
        <v>642.6</v>
      </c>
      <c r="AR100" s="818">
        <v>674.4</v>
      </c>
      <c r="AT100" s="647"/>
      <c r="AU100" s="550" t="s">
        <v>1754</v>
      </c>
      <c r="AV100" s="454"/>
      <c r="AW100" s="454"/>
      <c r="AX100" s="818">
        <v>503.6</v>
      </c>
      <c r="AY100" s="818">
        <v>5</v>
      </c>
      <c r="AZ100" s="818">
        <v>12.4</v>
      </c>
      <c r="BA100" s="818">
        <v>38.299999999999997</v>
      </c>
      <c r="BB100" s="818">
        <v>173.5</v>
      </c>
      <c r="BC100" s="818">
        <v>274.3</v>
      </c>
    </row>
    <row r="101" spans="2:55" ht="11.1" customHeight="1">
      <c r="B101" s="537"/>
      <c r="C101" s="543" t="s">
        <v>1832</v>
      </c>
      <c r="D101" s="506"/>
      <c r="E101" s="506"/>
      <c r="F101" s="818">
        <v>0.1</v>
      </c>
      <c r="G101" s="818">
        <v>0.1</v>
      </c>
      <c r="H101" s="818">
        <v>0</v>
      </c>
      <c r="I101" s="818">
        <v>0</v>
      </c>
      <c r="J101" s="818">
        <v>0</v>
      </c>
      <c r="K101" s="818">
        <v>0</v>
      </c>
      <c r="M101" s="564"/>
      <c r="N101" s="610" t="s">
        <v>1831</v>
      </c>
      <c r="O101" s="563"/>
      <c r="P101" s="651"/>
      <c r="Q101" s="819">
        <v>0</v>
      </c>
      <c r="R101" s="818" t="s">
        <v>19</v>
      </c>
      <c r="S101" s="818">
        <v>0</v>
      </c>
      <c r="T101" s="818" t="s">
        <v>19</v>
      </c>
      <c r="U101" s="818" t="s">
        <v>19</v>
      </c>
      <c r="V101" s="818" t="s">
        <v>19</v>
      </c>
      <c r="X101" s="488"/>
      <c r="Y101" s="488" t="s">
        <v>1762</v>
      </c>
      <c r="Z101" s="454"/>
      <c r="AA101" s="542"/>
      <c r="AB101" s="826">
        <v>925</v>
      </c>
      <c r="AC101" s="825">
        <v>96</v>
      </c>
      <c r="AD101" s="825">
        <v>190.8</v>
      </c>
      <c r="AE101" s="825">
        <v>274.7</v>
      </c>
      <c r="AF101" s="825">
        <v>202.7</v>
      </c>
      <c r="AG101" s="825">
        <v>160.9</v>
      </c>
      <c r="AH101" s="611"/>
      <c r="AI101" s="550"/>
      <c r="AJ101" s="488" t="s">
        <v>1830</v>
      </c>
      <c r="AK101" s="470"/>
      <c r="AM101" s="815">
        <v>6398.2</v>
      </c>
      <c r="AN101" s="818">
        <v>155.4</v>
      </c>
      <c r="AO101" s="818">
        <v>455.9</v>
      </c>
      <c r="AP101" s="818">
        <v>1359.4</v>
      </c>
      <c r="AQ101" s="818">
        <v>2197.6999999999998</v>
      </c>
      <c r="AR101" s="818">
        <v>2229.8000000000002</v>
      </c>
      <c r="AT101" s="647"/>
      <c r="AU101" s="550" t="s">
        <v>1752</v>
      </c>
      <c r="AV101" s="525"/>
      <c r="AW101" s="542"/>
      <c r="AX101" s="818">
        <v>291.39999999999998</v>
      </c>
      <c r="AY101" s="818">
        <v>3.3</v>
      </c>
      <c r="AZ101" s="818">
        <v>7</v>
      </c>
      <c r="BA101" s="818">
        <v>21.6</v>
      </c>
      <c r="BB101" s="818">
        <v>98.5</v>
      </c>
      <c r="BC101" s="818">
        <v>160.9</v>
      </c>
    </row>
    <row r="102" spans="2:55" ht="11.1" customHeight="1">
      <c r="B102" s="537"/>
      <c r="C102" s="506" t="s">
        <v>1829</v>
      </c>
      <c r="D102" s="506"/>
      <c r="E102" s="506"/>
      <c r="F102" s="818">
        <v>0.5</v>
      </c>
      <c r="G102" s="818">
        <v>0.2</v>
      </c>
      <c r="H102" s="818">
        <v>0.1</v>
      </c>
      <c r="I102" s="818">
        <v>0.1</v>
      </c>
      <c r="J102" s="818">
        <v>0</v>
      </c>
      <c r="K102" s="818">
        <v>0</v>
      </c>
      <c r="M102" s="564"/>
      <c r="N102" s="610" t="s">
        <v>1828</v>
      </c>
      <c r="O102" s="563"/>
      <c r="P102" s="651"/>
      <c r="Q102" s="819" t="s">
        <v>19</v>
      </c>
      <c r="R102" s="818" t="s">
        <v>19</v>
      </c>
      <c r="S102" s="818" t="s">
        <v>19</v>
      </c>
      <c r="T102" s="818" t="s">
        <v>19</v>
      </c>
      <c r="U102" s="818" t="s">
        <v>19</v>
      </c>
      <c r="V102" s="818" t="s">
        <v>19</v>
      </c>
      <c r="X102" s="488"/>
      <c r="Y102" s="488" t="s">
        <v>1759</v>
      </c>
      <c r="Z102" s="454"/>
      <c r="AA102" s="542"/>
      <c r="AB102" s="826">
        <v>64.5</v>
      </c>
      <c r="AC102" s="825">
        <v>6.2</v>
      </c>
      <c r="AD102" s="825">
        <v>13.3</v>
      </c>
      <c r="AE102" s="825">
        <v>19.3</v>
      </c>
      <c r="AF102" s="825">
        <v>13.3</v>
      </c>
      <c r="AG102" s="825">
        <v>12.4</v>
      </c>
      <c r="AH102" s="611"/>
      <c r="AI102" s="550"/>
      <c r="AJ102" s="488" t="s">
        <v>1827</v>
      </c>
      <c r="AK102" s="470"/>
      <c r="AM102" s="815">
        <v>756.2</v>
      </c>
      <c r="AN102" s="818">
        <v>22.1</v>
      </c>
      <c r="AO102" s="818">
        <v>59</v>
      </c>
      <c r="AP102" s="818">
        <v>173.5</v>
      </c>
      <c r="AQ102" s="818">
        <v>257.39999999999998</v>
      </c>
      <c r="AR102" s="818">
        <v>244.2</v>
      </c>
      <c r="AT102" s="647"/>
      <c r="AU102" s="550" t="s">
        <v>1750</v>
      </c>
      <c r="AV102" s="525"/>
      <c r="AW102" s="542"/>
      <c r="AX102" s="818">
        <v>595.29999999999995</v>
      </c>
      <c r="AY102" s="818">
        <v>6.1</v>
      </c>
      <c r="AZ102" s="818">
        <v>13.5</v>
      </c>
      <c r="BA102" s="818">
        <v>45.7</v>
      </c>
      <c r="BB102" s="818">
        <v>199.4</v>
      </c>
      <c r="BC102" s="818">
        <v>330.6</v>
      </c>
    </row>
    <row r="103" spans="2:55" ht="11.1" customHeight="1">
      <c r="B103" s="537"/>
      <c r="C103" s="506" t="s">
        <v>1826</v>
      </c>
      <c r="D103" s="506"/>
      <c r="E103" s="506"/>
      <c r="F103" s="818">
        <v>0.1</v>
      </c>
      <c r="G103" s="818">
        <v>0</v>
      </c>
      <c r="H103" s="818">
        <v>0.1</v>
      </c>
      <c r="I103" s="818">
        <v>0</v>
      </c>
      <c r="J103" s="818" t="s">
        <v>19</v>
      </c>
      <c r="K103" s="818">
        <v>0</v>
      </c>
      <c r="M103" s="564"/>
      <c r="N103" s="610" t="s">
        <v>1825</v>
      </c>
      <c r="O103" s="563"/>
      <c r="P103" s="651"/>
      <c r="Q103" s="819" t="s">
        <v>19</v>
      </c>
      <c r="R103" s="818" t="s">
        <v>19</v>
      </c>
      <c r="S103" s="818" t="s">
        <v>19</v>
      </c>
      <c r="T103" s="818" t="s">
        <v>19</v>
      </c>
      <c r="U103" s="818" t="s">
        <v>19</v>
      </c>
      <c r="V103" s="818" t="s">
        <v>19</v>
      </c>
      <c r="X103" s="488"/>
      <c r="Y103" s="550" t="s">
        <v>1754</v>
      </c>
      <c r="Z103" s="525"/>
      <c r="AA103" s="542"/>
      <c r="AB103" s="826">
        <v>755.7</v>
      </c>
      <c r="AC103" s="825">
        <v>130.80000000000001</v>
      </c>
      <c r="AD103" s="825">
        <v>194.4</v>
      </c>
      <c r="AE103" s="825">
        <v>210.7</v>
      </c>
      <c r="AF103" s="825">
        <v>132.30000000000001</v>
      </c>
      <c r="AG103" s="825">
        <v>87.5</v>
      </c>
      <c r="AH103" s="611"/>
      <c r="AI103" s="550"/>
      <c r="AJ103" s="488" t="s">
        <v>1824</v>
      </c>
      <c r="AK103" s="470"/>
      <c r="AM103" s="815">
        <v>3608.4</v>
      </c>
      <c r="AN103" s="818">
        <v>119</v>
      </c>
      <c r="AO103" s="818">
        <v>342.5</v>
      </c>
      <c r="AP103" s="818">
        <v>892.3</v>
      </c>
      <c r="AQ103" s="818">
        <v>1204.5</v>
      </c>
      <c r="AR103" s="818">
        <v>1050.0999999999999</v>
      </c>
      <c r="AT103" s="647"/>
      <c r="AU103" s="488" t="s">
        <v>1748</v>
      </c>
      <c r="AV103" s="538"/>
      <c r="AW103" s="556"/>
      <c r="AX103" s="818">
        <v>296.3</v>
      </c>
      <c r="AY103" s="818">
        <v>4.5</v>
      </c>
      <c r="AZ103" s="818">
        <v>7.6</v>
      </c>
      <c r="BA103" s="818">
        <v>20.399999999999999</v>
      </c>
      <c r="BB103" s="818">
        <v>92.8</v>
      </c>
      <c r="BC103" s="818">
        <v>171</v>
      </c>
    </row>
    <row r="104" spans="2:55" ht="11.1" customHeight="1">
      <c r="B104" s="537"/>
      <c r="C104" s="506" t="s">
        <v>1823</v>
      </c>
      <c r="D104" s="506"/>
      <c r="E104" s="506"/>
      <c r="F104" s="818">
        <v>0.9</v>
      </c>
      <c r="G104" s="818">
        <v>0.2</v>
      </c>
      <c r="H104" s="818">
        <v>0.2</v>
      </c>
      <c r="I104" s="818">
        <v>0.2</v>
      </c>
      <c r="J104" s="818">
        <v>0.1</v>
      </c>
      <c r="K104" s="818">
        <v>0.1</v>
      </c>
      <c r="M104" s="564"/>
      <c r="N104" s="616" t="s">
        <v>1822</v>
      </c>
      <c r="O104" s="653"/>
      <c r="P104" s="654"/>
      <c r="Q104" s="819" t="s">
        <v>19</v>
      </c>
      <c r="R104" s="818" t="s">
        <v>19</v>
      </c>
      <c r="S104" s="818" t="s">
        <v>19</v>
      </c>
      <c r="T104" s="818" t="s">
        <v>19</v>
      </c>
      <c r="U104" s="818" t="s">
        <v>19</v>
      </c>
      <c r="V104" s="818" t="s">
        <v>19</v>
      </c>
      <c r="X104" s="488"/>
      <c r="Y104" s="550" t="s">
        <v>1752</v>
      </c>
      <c r="Z104" s="525"/>
      <c r="AA104" s="542"/>
      <c r="AB104" s="826">
        <v>533</v>
      </c>
      <c r="AC104" s="825">
        <v>95.5</v>
      </c>
      <c r="AD104" s="825">
        <v>137.69999999999999</v>
      </c>
      <c r="AE104" s="825">
        <v>144.4</v>
      </c>
      <c r="AF104" s="825">
        <v>89.7</v>
      </c>
      <c r="AG104" s="825">
        <v>65.7</v>
      </c>
      <c r="AH104" s="611"/>
      <c r="AI104" s="550"/>
      <c r="AJ104" s="561" t="s">
        <v>1821</v>
      </c>
      <c r="AK104" s="646"/>
      <c r="AM104" s="815">
        <v>71.900000000000006</v>
      </c>
      <c r="AN104" s="818">
        <v>1.3</v>
      </c>
      <c r="AO104" s="818">
        <v>5.3</v>
      </c>
      <c r="AP104" s="818">
        <v>16.600000000000001</v>
      </c>
      <c r="AQ104" s="818">
        <v>24.2</v>
      </c>
      <c r="AR104" s="818">
        <v>24.5</v>
      </c>
      <c r="AT104" s="829"/>
      <c r="AU104" s="488" t="s">
        <v>1771</v>
      </c>
      <c r="AV104" s="454"/>
      <c r="AW104" s="538"/>
      <c r="AX104" s="819">
        <v>29</v>
      </c>
      <c r="AY104" s="818">
        <v>0.3</v>
      </c>
      <c r="AZ104" s="818">
        <v>0.8</v>
      </c>
      <c r="BA104" s="818">
        <v>2.2999999999999998</v>
      </c>
      <c r="BB104" s="818">
        <v>9.8000000000000007</v>
      </c>
      <c r="BC104" s="819">
        <v>15.8</v>
      </c>
    </row>
    <row r="105" spans="2:55" ht="11.1" customHeight="1">
      <c r="B105" s="537"/>
      <c r="C105" s="550" t="s">
        <v>1820</v>
      </c>
      <c r="E105" s="544"/>
      <c r="F105" s="818">
        <v>1.7</v>
      </c>
      <c r="G105" s="818">
        <v>0.4</v>
      </c>
      <c r="H105" s="818">
        <v>0.4</v>
      </c>
      <c r="I105" s="818">
        <v>0.3</v>
      </c>
      <c r="J105" s="818">
        <v>0.3</v>
      </c>
      <c r="K105" s="818">
        <v>0.2</v>
      </c>
      <c r="M105" s="657" t="s">
        <v>1818</v>
      </c>
      <c r="N105" s="658"/>
      <c r="O105" s="658"/>
      <c r="P105" s="658"/>
      <c r="Q105" s="824">
        <v>5846.7</v>
      </c>
      <c r="R105" s="824">
        <v>1417.7</v>
      </c>
      <c r="S105" s="824">
        <v>1264.8</v>
      </c>
      <c r="T105" s="824">
        <v>1154.4000000000001</v>
      </c>
      <c r="U105" s="824">
        <v>1175.7</v>
      </c>
      <c r="V105" s="824">
        <v>833.9</v>
      </c>
      <c r="X105" s="488"/>
      <c r="Y105" s="550" t="s">
        <v>1750</v>
      </c>
      <c r="Z105" s="525"/>
      <c r="AA105" s="542"/>
      <c r="AB105" s="826">
        <v>1568.3</v>
      </c>
      <c r="AC105" s="825">
        <v>290.2</v>
      </c>
      <c r="AD105" s="825">
        <v>394.4</v>
      </c>
      <c r="AE105" s="825">
        <v>417.8</v>
      </c>
      <c r="AF105" s="825">
        <v>281.89999999999998</v>
      </c>
      <c r="AG105" s="825">
        <v>184</v>
      </c>
      <c r="AH105" s="611"/>
      <c r="AI105" s="550"/>
      <c r="AJ105" s="561" t="s">
        <v>1795</v>
      </c>
      <c r="AK105" s="646"/>
      <c r="AM105" s="815">
        <v>7731.9</v>
      </c>
      <c r="AN105" s="818">
        <v>194.5</v>
      </c>
      <c r="AO105" s="818">
        <v>571.29999999999995</v>
      </c>
      <c r="AP105" s="818">
        <v>1701.6</v>
      </c>
      <c r="AQ105" s="818">
        <v>2664.2</v>
      </c>
      <c r="AR105" s="818">
        <v>2600.3000000000002</v>
      </c>
      <c r="AT105" s="535"/>
      <c r="AU105" s="488" t="s">
        <v>1744</v>
      </c>
      <c r="AV105" s="470"/>
      <c r="AW105" s="556"/>
      <c r="AX105" s="814">
        <v>10.5</v>
      </c>
      <c r="AY105" s="815">
        <v>0.1</v>
      </c>
      <c r="AZ105" s="815">
        <v>0.2</v>
      </c>
      <c r="BA105" s="815">
        <v>0.8</v>
      </c>
      <c r="BB105" s="815">
        <v>3.5</v>
      </c>
      <c r="BC105" s="814">
        <v>5.9</v>
      </c>
    </row>
    <row r="106" spans="2:55" ht="11.1" customHeight="1">
      <c r="B106" s="537"/>
      <c r="C106" s="491" t="s">
        <v>1819</v>
      </c>
      <c r="E106" s="574"/>
      <c r="F106" s="818">
        <v>27.3</v>
      </c>
      <c r="G106" s="818">
        <v>6.6</v>
      </c>
      <c r="H106" s="818">
        <v>7.8</v>
      </c>
      <c r="I106" s="818">
        <v>5.5</v>
      </c>
      <c r="J106" s="818">
        <v>4.3</v>
      </c>
      <c r="K106" s="818">
        <v>3.2</v>
      </c>
      <c r="M106" s="550"/>
      <c r="N106" s="608" t="s">
        <v>1818</v>
      </c>
      <c r="O106" s="609"/>
      <c r="P106" s="629"/>
      <c r="Q106" s="822">
        <v>4748.5</v>
      </c>
      <c r="R106" s="822">
        <v>1217.5</v>
      </c>
      <c r="S106" s="822">
        <v>1009.3</v>
      </c>
      <c r="T106" s="822">
        <v>881.9</v>
      </c>
      <c r="U106" s="822">
        <v>932.4</v>
      </c>
      <c r="V106" s="822">
        <v>707.1</v>
      </c>
      <c r="X106" s="488"/>
      <c r="Y106" s="488" t="s">
        <v>1748</v>
      </c>
      <c r="Z106" s="538"/>
      <c r="AA106" s="556"/>
      <c r="AB106" s="826">
        <v>1272</v>
      </c>
      <c r="AC106" s="825">
        <v>226.1</v>
      </c>
      <c r="AD106" s="825">
        <v>312.10000000000002</v>
      </c>
      <c r="AE106" s="825">
        <v>338.8</v>
      </c>
      <c r="AF106" s="825">
        <v>226.7</v>
      </c>
      <c r="AG106" s="825">
        <v>168.3</v>
      </c>
      <c r="AH106" s="611"/>
      <c r="AI106" s="550"/>
      <c r="AJ106" s="488" t="s">
        <v>1817</v>
      </c>
      <c r="AK106" s="470"/>
      <c r="AL106" s="470"/>
      <c r="AM106" s="815">
        <v>11.4</v>
      </c>
      <c r="AN106" s="818">
        <v>0.2</v>
      </c>
      <c r="AO106" s="818">
        <v>0.5</v>
      </c>
      <c r="AP106" s="818">
        <v>1.6</v>
      </c>
      <c r="AQ106" s="818">
        <v>2.7</v>
      </c>
      <c r="AR106" s="818">
        <v>6.3</v>
      </c>
      <c r="AT106" s="535"/>
      <c r="AU106" s="488" t="s">
        <v>1742</v>
      </c>
      <c r="AV106" s="470"/>
      <c r="AW106" s="556"/>
      <c r="AX106" s="815">
        <v>1.2</v>
      </c>
      <c r="AY106" s="815">
        <v>0</v>
      </c>
      <c r="AZ106" s="815">
        <v>0.1</v>
      </c>
      <c r="BA106" s="815">
        <v>0.1</v>
      </c>
      <c r="BB106" s="815">
        <v>0.4</v>
      </c>
      <c r="BC106" s="814">
        <v>0.6</v>
      </c>
    </row>
    <row r="107" spans="2:55" ht="11.1" customHeight="1">
      <c r="B107" s="518"/>
      <c r="C107" s="550" t="s">
        <v>1816</v>
      </c>
      <c r="E107" s="574"/>
      <c r="F107" s="818">
        <v>27.9</v>
      </c>
      <c r="G107" s="818" t="s">
        <v>19</v>
      </c>
      <c r="H107" s="818" t="s">
        <v>19</v>
      </c>
      <c r="I107" s="818">
        <v>2.1</v>
      </c>
      <c r="J107" s="818">
        <v>5.7</v>
      </c>
      <c r="K107" s="818">
        <v>20.100000000000001</v>
      </c>
      <c r="M107" s="550"/>
      <c r="N107" s="610" t="s">
        <v>1815</v>
      </c>
      <c r="O107" s="470"/>
      <c r="P107" s="522"/>
      <c r="Q107" s="818">
        <v>1091.8</v>
      </c>
      <c r="R107" s="818">
        <v>198.8</v>
      </c>
      <c r="S107" s="818">
        <v>253.5</v>
      </c>
      <c r="T107" s="818">
        <v>271.3</v>
      </c>
      <c r="U107" s="818">
        <v>242.1</v>
      </c>
      <c r="V107" s="818">
        <v>126.2</v>
      </c>
      <c r="X107" s="535"/>
      <c r="Y107" s="488" t="s">
        <v>1746</v>
      </c>
      <c r="Z107" s="470"/>
      <c r="AA107" s="556"/>
      <c r="AB107" s="819">
        <v>153.80000000000001</v>
      </c>
      <c r="AC107" s="818">
        <v>28.1</v>
      </c>
      <c r="AD107" s="818">
        <v>38.700000000000003</v>
      </c>
      <c r="AE107" s="818">
        <v>41.4</v>
      </c>
      <c r="AF107" s="818">
        <v>27.1</v>
      </c>
      <c r="AG107" s="819">
        <v>18.399999999999999</v>
      </c>
      <c r="AH107" s="611"/>
      <c r="AI107" s="550"/>
      <c r="AJ107" s="564" t="s">
        <v>1814</v>
      </c>
      <c r="AK107" s="652"/>
      <c r="AL107" s="560"/>
      <c r="AM107" s="815">
        <v>377.4</v>
      </c>
      <c r="AN107" s="818">
        <v>9.1</v>
      </c>
      <c r="AO107" s="818">
        <v>27.5</v>
      </c>
      <c r="AP107" s="818">
        <v>85.9</v>
      </c>
      <c r="AQ107" s="818">
        <v>128.4</v>
      </c>
      <c r="AR107" s="818">
        <v>126.4</v>
      </c>
      <c r="AT107" s="660"/>
      <c r="AU107" s="555" t="s">
        <v>1741</v>
      </c>
      <c r="AV107" s="567"/>
      <c r="AW107" s="596"/>
      <c r="AX107" s="812">
        <v>1.7</v>
      </c>
      <c r="AY107" s="813">
        <v>0</v>
      </c>
      <c r="AZ107" s="813">
        <v>0.1</v>
      </c>
      <c r="BA107" s="813">
        <v>0.2</v>
      </c>
      <c r="BB107" s="813">
        <v>0.6</v>
      </c>
      <c r="BC107" s="812">
        <v>0.9</v>
      </c>
    </row>
    <row r="108" spans="2:55" ht="11.1" customHeight="1">
      <c r="B108" s="518"/>
      <c r="C108" s="550" t="s">
        <v>1813</v>
      </c>
      <c r="E108" s="574"/>
      <c r="F108" s="818">
        <v>1303.5999999999999</v>
      </c>
      <c r="G108" s="818">
        <v>332.5</v>
      </c>
      <c r="H108" s="818">
        <v>419.6</v>
      </c>
      <c r="I108" s="818">
        <v>283.3</v>
      </c>
      <c r="J108" s="818">
        <v>180.2</v>
      </c>
      <c r="K108" s="818">
        <v>88</v>
      </c>
      <c r="M108" s="550"/>
      <c r="N108" s="616" t="s">
        <v>1812</v>
      </c>
      <c r="O108" s="529"/>
      <c r="P108" s="530"/>
      <c r="Q108" s="819">
        <v>6.4</v>
      </c>
      <c r="R108" s="818">
        <v>1.3</v>
      </c>
      <c r="S108" s="818">
        <v>2</v>
      </c>
      <c r="T108" s="818">
        <v>1.2</v>
      </c>
      <c r="U108" s="818">
        <v>1.2</v>
      </c>
      <c r="V108" s="818">
        <v>0.7</v>
      </c>
      <c r="X108" s="535"/>
      <c r="Y108" s="488" t="s">
        <v>1744</v>
      </c>
      <c r="Z108" s="470"/>
      <c r="AA108" s="556"/>
      <c r="AB108" s="819">
        <v>26.6</v>
      </c>
      <c r="AC108" s="818">
        <v>4.8</v>
      </c>
      <c r="AD108" s="818">
        <v>6.7</v>
      </c>
      <c r="AE108" s="818">
        <v>7.1</v>
      </c>
      <c r="AF108" s="818">
        <v>4.8</v>
      </c>
      <c r="AG108" s="819">
        <v>3.3</v>
      </c>
      <c r="AI108" s="580"/>
      <c r="AJ108" s="564" t="s">
        <v>1811</v>
      </c>
      <c r="AK108" s="652"/>
      <c r="AL108" s="560"/>
      <c r="AM108" s="815">
        <v>4518.8999999999996</v>
      </c>
      <c r="AN108" s="818">
        <v>113</v>
      </c>
      <c r="AO108" s="818">
        <v>344.9</v>
      </c>
      <c r="AP108" s="818">
        <v>999.9</v>
      </c>
      <c r="AQ108" s="818">
        <v>1533.7</v>
      </c>
      <c r="AR108" s="818">
        <v>1527.4</v>
      </c>
      <c r="AT108" s="662" t="s">
        <v>1474</v>
      </c>
      <c r="AU108" s="563" t="s">
        <v>1475</v>
      </c>
      <c r="AV108" s="563"/>
    </row>
    <row r="109" spans="2:55" ht="11.1" customHeight="1">
      <c r="B109" s="550"/>
      <c r="C109" s="543" t="s">
        <v>1810</v>
      </c>
      <c r="D109" s="563"/>
      <c r="E109" s="587"/>
      <c r="F109" s="818">
        <v>38.1</v>
      </c>
      <c r="G109" s="818">
        <v>10.6</v>
      </c>
      <c r="H109" s="818">
        <v>10.199999999999999</v>
      </c>
      <c r="I109" s="818">
        <v>7.7</v>
      </c>
      <c r="J109" s="818">
        <v>6.4</v>
      </c>
      <c r="K109" s="818">
        <v>3.3</v>
      </c>
      <c r="M109" s="550"/>
      <c r="N109" s="648" t="s">
        <v>1795</v>
      </c>
      <c r="O109" s="649"/>
      <c r="P109" s="650"/>
      <c r="Q109" s="819">
        <v>1300.5999999999999</v>
      </c>
      <c r="R109" s="818">
        <v>312.2</v>
      </c>
      <c r="S109" s="818">
        <v>269.60000000000002</v>
      </c>
      <c r="T109" s="818">
        <v>245.4</v>
      </c>
      <c r="U109" s="818">
        <v>269.8</v>
      </c>
      <c r="V109" s="818">
        <v>203.5</v>
      </c>
      <c r="X109" s="535"/>
      <c r="Y109" s="488" t="s">
        <v>1742</v>
      </c>
      <c r="Z109" s="470"/>
      <c r="AA109" s="556"/>
      <c r="AB109" s="818">
        <v>1.6</v>
      </c>
      <c r="AC109" s="818">
        <v>0.3</v>
      </c>
      <c r="AD109" s="818">
        <v>0.4</v>
      </c>
      <c r="AE109" s="818">
        <v>0.4</v>
      </c>
      <c r="AF109" s="818">
        <v>0.3</v>
      </c>
      <c r="AG109" s="819">
        <v>0.2</v>
      </c>
      <c r="AI109" s="580"/>
      <c r="AJ109" s="564" t="s">
        <v>1809</v>
      </c>
      <c r="AK109" s="652"/>
      <c r="AL109" s="560"/>
      <c r="AM109" s="815">
        <v>80.8</v>
      </c>
      <c r="AN109" s="818">
        <v>1.7</v>
      </c>
      <c r="AO109" s="818">
        <v>5.5</v>
      </c>
      <c r="AP109" s="818">
        <v>18</v>
      </c>
      <c r="AQ109" s="818">
        <v>27.5</v>
      </c>
      <c r="AR109" s="818">
        <v>28.2</v>
      </c>
      <c r="AU109" s="563" t="s">
        <v>1476</v>
      </c>
      <c r="AV109" s="563"/>
    </row>
    <row r="110" spans="2:55" ht="11.1" customHeight="1">
      <c r="B110" s="550"/>
      <c r="C110" s="543" t="s">
        <v>1808</v>
      </c>
      <c r="D110" s="563"/>
      <c r="E110" s="587"/>
      <c r="F110" s="818">
        <v>258.10000000000002</v>
      </c>
      <c r="G110" s="818">
        <v>77.3</v>
      </c>
      <c r="H110" s="818">
        <v>86.6</v>
      </c>
      <c r="I110" s="818">
        <v>49.8</v>
      </c>
      <c r="J110" s="818">
        <v>29.4</v>
      </c>
      <c r="K110" s="818">
        <v>15</v>
      </c>
      <c r="M110" s="550"/>
      <c r="N110" s="550" t="s">
        <v>1793</v>
      </c>
      <c r="O110" s="563"/>
      <c r="P110" s="556"/>
      <c r="Q110" s="818">
        <v>3202.3</v>
      </c>
      <c r="R110" s="818">
        <v>811.1</v>
      </c>
      <c r="S110" s="818">
        <v>673.8</v>
      </c>
      <c r="T110" s="818">
        <v>595.79999999999995</v>
      </c>
      <c r="U110" s="818">
        <v>631.6</v>
      </c>
      <c r="V110" s="818">
        <v>489.7</v>
      </c>
      <c r="X110" s="535"/>
      <c r="Y110" s="555" t="s">
        <v>1741</v>
      </c>
      <c r="Z110" s="567"/>
      <c r="AA110" s="596"/>
      <c r="AB110" s="817">
        <v>2.1</v>
      </c>
      <c r="AC110" s="816">
        <v>0.4</v>
      </c>
      <c r="AD110" s="816">
        <v>0.5</v>
      </c>
      <c r="AE110" s="816">
        <v>0.5</v>
      </c>
      <c r="AF110" s="816">
        <v>0.4</v>
      </c>
      <c r="AG110" s="817">
        <v>0.2</v>
      </c>
      <c r="AI110" s="580"/>
      <c r="AJ110" s="561" t="s">
        <v>1807</v>
      </c>
      <c r="AK110" s="646"/>
      <c r="AM110" s="815">
        <v>12.6</v>
      </c>
      <c r="AN110" s="818">
        <v>0.3</v>
      </c>
      <c r="AO110" s="818">
        <v>1.2</v>
      </c>
      <c r="AP110" s="818">
        <v>3.2</v>
      </c>
      <c r="AQ110" s="818">
        <v>4.5</v>
      </c>
      <c r="AR110" s="818">
        <v>3.4</v>
      </c>
      <c r="AU110" s="563" t="s">
        <v>1806</v>
      </c>
      <c r="AV110" s="563"/>
    </row>
    <row r="111" spans="2:55" ht="11.1" customHeight="1">
      <c r="B111" s="550"/>
      <c r="C111" s="543" t="s">
        <v>1805</v>
      </c>
      <c r="D111" s="563"/>
      <c r="E111" s="587"/>
      <c r="F111" s="818" t="s">
        <v>19</v>
      </c>
      <c r="G111" s="818" t="s">
        <v>19</v>
      </c>
      <c r="H111" s="818" t="s">
        <v>19</v>
      </c>
      <c r="I111" s="818" t="s">
        <v>19</v>
      </c>
      <c r="J111" s="818" t="s">
        <v>19</v>
      </c>
      <c r="K111" s="818" t="s">
        <v>19</v>
      </c>
      <c r="M111" s="550"/>
      <c r="N111" s="550" t="s">
        <v>1791</v>
      </c>
      <c r="P111" s="542"/>
      <c r="Q111" s="818">
        <v>126.6</v>
      </c>
      <c r="R111" s="818">
        <v>31.4</v>
      </c>
      <c r="S111" s="818">
        <v>26.2</v>
      </c>
      <c r="T111" s="818">
        <v>23.5</v>
      </c>
      <c r="U111" s="818">
        <v>25.6</v>
      </c>
      <c r="V111" s="818">
        <v>19.899999999999999</v>
      </c>
      <c r="X111" s="483" t="s">
        <v>1801</v>
      </c>
      <c r="Y111" s="480"/>
      <c r="Z111" s="481"/>
      <c r="AA111" s="597"/>
      <c r="AB111" s="827">
        <v>182.8</v>
      </c>
      <c r="AC111" s="827">
        <v>33.799999999999997</v>
      </c>
      <c r="AD111" s="827">
        <v>43.4</v>
      </c>
      <c r="AE111" s="827">
        <v>39.6</v>
      </c>
      <c r="AF111" s="827">
        <v>40.299999999999997</v>
      </c>
      <c r="AG111" s="827">
        <v>25.7</v>
      </c>
      <c r="AI111" s="580"/>
      <c r="AJ111" s="564" t="s">
        <v>1804</v>
      </c>
      <c r="AK111" s="563"/>
      <c r="AL111" s="563"/>
      <c r="AM111" s="818">
        <v>118.1</v>
      </c>
      <c r="AN111" s="818">
        <v>2.2000000000000002</v>
      </c>
      <c r="AO111" s="818">
        <v>7</v>
      </c>
      <c r="AP111" s="818">
        <v>22.7</v>
      </c>
      <c r="AQ111" s="818">
        <v>42</v>
      </c>
      <c r="AR111" s="818">
        <v>44.3</v>
      </c>
      <c r="AT111" s="491"/>
      <c r="AU111" s="491" t="s">
        <v>1478</v>
      </c>
    </row>
    <row r="112" spans="2:55" ht="11.1" customHeight="1">
      <c r="B112" s="550"/>
      <c r="C112" s="550" t="s">
        <v>1803</v>
      </c>
      <c r="D112" s="563"/>
      <c r="E112" s="587"/>
      <c r="F112" s="818">
        <v>2248.3000000000002</v>
      </c>
      <c r="G112" s="818">
        <v>685.2</v>
      </c>
      <c r="H112" s="818">
        <v>739.6</v>
      </c>
      <c r="I112" s="818">
        <v>443.5</v>
      </c>
      <c r="J112" s="818">
        <v>261.89999999999998</v>
      </c>
      <c r="K112" s="818">
        <v>118.1</v>
      </c>
      <c r="M112" s="550"/>
      <c r="N112" s="550" t="s">
        <v>1802</v>
      </c>
      <c r="P112" s="542"/>
      <c r="Q112" s="819">
        <v>61.7</v>
      </c>
      <c r="R112" s="818">
        <v>14.8</v>
      </c>
      <c r="S112" s="818">
        <v>15.5</v>
      </c>
      <c r="T112" s="818">
        <v>13.8</v>
      </c>
      <c r="U112" s="818">
        <v>11.4</v>
      </c>
      <c r="V112" s="818">
        <v>6.1</v>
      </c>
      <c r="X112" s="518"/>
      <c r="Y112" s="513" t="s">
        <v>1801</v>
      </c>
      <c r="Z112" s="541"/>
      <c r="AA112" s="644"/>
      <c r="AB112" s="828">
        <v>182.5</v>
      </c>
      <c r="AC112" s="827">
        <v>33.700000000000003</v>
      </c>
      <c r="AD112" s="827">
        <v>43.4</v>
      </c>
      <c r="AE112" s="827">
        <v>39.6</v>
      </c>
      <c r="AF112" s="827">
        <v>40.200000000000003</v>
      </c>
      <c r="AG112" s="827">
        <v>25.7</v>
      </c>
      <c r="AI112" s="580"/>
      <c r="AJ112" s="564" t="s">
        <v>1800</v>
      </c>
      <c r="AK112" s="506"/>
      <c r="AL112" s="506"/>
      <c r="AM112" s="818">
        <v>335.6</v>
      </c>
      <c r="AN112" s="818">
        <v>2.6</v>
      </c>
      <c r="AO112" s="818">
        <v>7.7</v>
      </c>
      <c r="AP112" s="818">
        <v>89.1</v>
      </c>
      <c r="AQ112" s="818">
        <v>133.30000000000001</v>
      </c>
      <c r="AR112" s="818">
        <v>102.8</v>
      </c>
      <c r="AT112" s="491"/>
      <c r="AU112" s="563" t="s">
        <v>1480</v>
      </c>
      <c r="AV112" s="563"/>
    </row>
    <row r="113" spans="2:48" ht="11.1" customHeight="1">
      <c r="B113" s="518"/>
      <c r="C113" s="550" t="s">
        <v>1799</v>
      </c>
      <c r="E113" s="574"/>
      <c r="F113" s="818">
        <v>418.9</v>
      </c>
      <c r="G113" s="818">
        <v>127.6</v>
      </c>
      <c r="H113" s="818">
        <v>137</v>
      </c>
      <c r="I113" s="818">
        <v>82.7</v>
      </c>
      <c r="J113" s="818">
        <v>49.4</v>
      </c>
      <c r="K113" s="818">
        <v>22.1</v>
      </c>
      <c r="M113" s="550"/>
      <c r="N113" s="564" t="s">
        <v>1775</v>
      </c>
      <c r="O113" s="563"/>
      <c r="P113" s="573"/>
      <c r="Q113" s="819">
        <v>7.1</v>
      </c>
      <c r="R113" s="818">
        <v>0.5</v>
      </c>
      <c r="S113" s="818">
        <v>0.4</v>
      </c>
      <c r="T113" s="818">
        <v>1.2</v>
      </c>
      <c r="U113" s="818">
        <v>2</v>
      </c>
      <c r="V113" s="819">
        <v>3</v>
      </c>
      <c r="X113" s="518"/>
      <c r="Y113" s="545" t="s">
        <v>1798</v>
      </c>
      <c r="Z113" s="558"/>
      <c r="AA113" s="645"/>
      <c r="AB113" s="826">
        <v>0.3</v>
      </c>
      <c r="AC113" s="825">
        <v>0.1</v>
      </c>
      <c r="AD113" s="825">
        <v>0.1</v>
      </c>
      <c r="AE113" s="825">
        <v>0</v>
      </c>
      <c r="AF113" s="825">
        <v>0.1</v>
      </c>
      <c r="AG113" s="825">
        <v>0</v>
      </c>
      <c r="AI113" s="580"/>
      <c r="AJ113" s="564" t="s">
        <v>1797</v>
      </c>
      <c r="AK113" s="563"/>
      <c r="AL113" s="573"/>
      <c r="AM113" s="818">
        <v>0</v>
      </c>
      <c r="AN113" s="818" t="s">
        <v>19</v>
      </c>
      <c r="AO113" s="818">
        <v>0</v>
      </c>
      <c r="AP113" s="818">
        <v>0</v>
      </c>
      <c r="AQ113" s="818">
        <v>0</v>
      </c>
      <c r="AR113" s="818" t="s">
        <v>19</v>
      </c>
      <c r="AT113" s="491"/>
      <c r="AU113" s="563" t="s">
        <v>1481</v>
      </c>
      <c r="AV113" s="563"/>
    </row>
    <row r="114" spans="2:48" ht="11.1" customHeight="1">
      <c r="B114" s="518"/>
      <c r="C114" s="488" t="s">
        <v>1796</v>
      </c>
      <c r="D114" s="454"/>
      <c r="E114" s="538"/>
      <c r="F114" s="818">
        <v>616.9</v>
      </c>
      <c r="G114" s="818">
        <v>199.7</v>
      </c>
      <c r="H114" s="818">
        <v>202.9</v>
      </c>
      <c r="I114" s="818">
        <v>117.5</v>
      </c>
      <c r="J114" s="818">
        <v>67.599999999999994</v>
      </c>
      <c r="K114" s="818">
        <v>29.1</v>
      </c>
      <c r="M114" s="550"/>
      <c r="N114" s="564" t="s">
        <v>1773</v>
      </c>
      <c r="O114" s="563"/>
      <c r="P114" s="573"/>
      <c r="Q114" s="819">
        <v>0.8</v>
      </c>
      <c r="R114" s="818">
        <v>0.1</v>
      </c>
      <c r="S114" s="818">
        <v>0.1</v>
      </c>
      <c r="T114" s="818">
        <v>0.1</v>
      </c>
      <c r="U114" s="818">
        <v>0.2</v>
      </c>
      <c r="V114" s="819">
        <v>0.3</v>
      </c>
      <c r="X114" s="518"/>
      <c r="Y114" s="648" t="s">
        <v>1795</v>
      </c>
      <c r="Z114" s="649"/>
      <c r="AA114" s="650"/>
      <c r="AB114" s="826">
        <v>42.2</v>
      </c>
      <c r="AC114" s="825">
        <v>6.7</v>
      </c>
      <c r="AD114" s="825">
        <v>9.6</v>
      </c>
      <c r="AE114" s="825">
        <v>9.1999999999999993</v>
      </c>
      <c r="AF114" s="825">
        <v>10</v>
      </c>
      <c r="AG114" s="825">
        <v>6.7</v>
      </c>
      <c r="AI114" s="580"/>
      <c r="AJ114" s="564" t="s">
        <v>1794</v>
      </c>
      <c r="AK114" s="563"/>
      <c r="AL114" s="573"/>
      <c r="AM114" s="818">
        <v>0</v>
      </c>
      <c r="AN114" s="818" t="s">
        <v>19</v>
      </c>
      <c r="AO114" s="818">
        <v>0</v>
      </c>
      <c r="AP114" s="818">
        <v>0</v>
      </c>
      <c r="AQ114" s="818">
        <v>0</v>
      </c>
      <c r="AR114" s="818">
        <v>0</v>
      </c>
      <c r="AU114" s="563" t="s">
        <v>1482</v>
      </c>
    </row>
    <row r="115" spans="2:48" ht="11.1" customHeight="1">
      <c r="B115" s="518"/>
      <c r="C115" s="488" t="s">
        <v>1771</v>
      </c>
      <c r="D115" s="454"/>
      <c r="E115" s="538"/>
      <c r="F115" s="818">
        <v>297.3</v>
      </c>
      <c r="G115" s="818">
        <v>91.6</v>
      </c>
      <c r="H115" s="818">
        <v>97.1</v>
      </c>
      <c r="I115" s="818">
        <v>56.9</v>
      </c>
      <c r="J115" s="818">
        <v>35.1</v>
      </c>
      <c r="K115" s="818">
        <v>16.600000000000001</v>
      </c>
      <c r="M115" s="550"/>
      <c r="N115" s="564" t="s">
        <v>1770</v>
      </c>
      <c r="O115" s="563"/>
      <c r="P115" s="573"/>
      <c r="Q115" s="819">
        <v>0.4</v>
      </c>
      <c r="R115" s="818">
        <v>0</v>
      </c>
      <c r="S115" s="818">
        <v>0</v>
      </c>
      <c r="T115" s="818">
        <v>0.1</v>
      </c>
      <c r="U115" s="818">
        <v>0.1</v>
      </c>
      <c r="V115" s="819">
        <v>0.2</v>
      </c>
      <c r="X115" s="518"/>
      <c r="Y115" s="550" t="s">
        <v>1793</v>
      </c>
      <c r="AA115" s="542"/>
      <c r="AB115" s="825">
        <v>95.2</v>
      </c>
      <c r="AC115" s="825">
        <v>15.9</v>
      </c>
      <c r="AD115" s="825">
        <v>20.5</v>
      </c>
      <c r="AE115" s="825">
        <v>21.3</v>
      </c>
      <c r="AF115" s="825">
        <v>22.3</v>
      </c>
      <c r="AG115" s="825">
        <v>15.2</v>
      </c>
      <c r="AI115" s="580"/>
      <c r="AJ115" s="564" t="s">
        <v>1269</v>
      </c>
      <c r="AK115" s="525"/>
      <c r="AL115" s="525"/>
      <c r="AM115" s="818">
        <v>0</v>
      </c>
      <c r="AN115" s="818" t="s">
        <v>19</v>
      </c>
      <c r="AO115" s="818">
        <v>0</v>
      </c>
      <c r="AP115" s="818">
        <v>0</v>
      </c>
      <c r="AQ115" s="818">
        <v>0</v>
      </c>
      <c r="AR115" s="818" t="s">
        <v>19</v>
      </c>
    </row>
    <row r="116" spans="2:48" ht="11.1" customHeight="1">
      <c r="B116" s="518"/>
      <c r="C116" s="488" t="s">
        <v>1792</v>
      </c>
      <c r="D116" s="454"/>
      <c r="E116" s="538"/>
      <c r="F116" s="818">
        <v>64.3</v>
      </c>
      <c r="G116" s="818">
        <v>21</v>
      </c>
      <c r="H116" s="818">
        <v>21</v>
      </c>
      <c r="I116" s="818">
        <v>12</v>
      </c>
      <c r="J116" s="818">
        <v>7.1</v>
      </c>
      <c r="K116" s="818">
        <v>3.2</v>
      </c>
      <c r="M116" s="550"/>
      <c r="N116" s="564" t="s">
        <v>1762</v>
      </c>
      <c r="O116" s="563"/>
      <c r="P116" s="573"/>
      <c r="Q116" s="819">
        <v>19.5</v>
      </c>
      <c r="R116" s="818">
        <v>3.3</v>
      </c>
      <c r="S116" s="818">
        <v>3.3</v>
      </c>
      <c r="T116" s="818">
        <v>4.4000000000000004</v>
      </c>
      <c r="U116" s="818">
        <v>4.9000000000000004</v>
      </c>
      <c r="V116" s="819">
        <v>3.5</v>
      </c>
      <c r="X116" s="518"/>
      <c r="Y116" s="550" t="s">
        <v>1791</v>
      </c>
      <c r="Z116" s="542"/>
      <c r="AB116" s="825">
        <v>3.9</v>
      </c>
      <c r="AC116" s="825">
        <v>0.7</v>
      </c>
      <c r="AD116" s="825">
        <v>0.9</v>
      </c>
      <c r="AE116" s="825">
        <v>0.8</v>
      </c>
      <c r="AF116" s="825">
        <v>0.9</v>
      </c>
      <c r="AG116" s="825">
        <v>0.6</v>
      </c>
      <c r="AI116" s="580"/>
      <c r="AJ116" s="564" t="s">
        <v>1273</v>
      </c>
      <c r="AK116" s="576"/>
      <c r="AL116" s="576"/>
      <c r="AM116" s="818">
        <v>0</v>
      </c>
      <c r="AN116" s="818">
        <v>0</v>
      </c>
      <c r="AO116" s="818">
        <v>0</v>
      </c>
      <c r="AP116" s="818">
        <v>0</v>
      </c>
      <c r="AQ116" s="818">
        <v>0</v>
      </c>
      <c r="AR116" s="818">
        <v>0</v>
      </c>
    </row>
    <row r="117" spans="2:48" ht="11.1" customHeight="1">
      <c r="B117" s="518"/>
      <c r="C117" s="488" t="s">
        <v>1790</v>
      </c>
      <c r="D117" s="454"/>
      <c r="E117" s="538"/>
      <c r="F117" s="818">
        <v>5</v>
      </c>
      <c r="G117" s="818">
        <v>1.7</v>
      </c>
      <c r="H117" s="818">
        <v>1.7</v>
      </c>
      <c r="I117" s="818">
        <v>0.8</v>
      </c>
      <c r="J117" s="818">
        <v>0.5</v>
      </c>
      <c r="K117" s="818">
        <v>0.2</v>
      </c>
      <c r="M117" s="550"/>
      <c r="N117" s="564" t="s">
        <v>1759</v>
      </c>
      <c r="O117" s="563"/>
      <c r="P117" s="573"/>
      <c r="Q117" s="819">
        <v>4.5999999999999996</v>
      </c>
      <c r="R117" s="818">
        <v>0.3</v>
      </c>
      <c r="S117" s="818">
        <v>0.4</v>
      </c>
      <c r="T117" s="818">
        <v>0.9</v>
      </c>
      <c r="U117" s="818">
        <v>1.3</v>
      </c>
      <c r="V117" s="819">
        <v>1.7</v>
      </c>
      <c r="X117" s="550"/>
      <c r="Y117" s="564" t="s">
        <v>1775</v>
      </c>
      <c r="Z117" s="563"/>
      <c r="AA117" s="573"/>
      <c r="AB117" s="819">
        <v>0.2</v>
      </c>
      <c r="AC117" s="818" t="s">
        <v>19</v>
      </c>
      <c r="AD117" s="818">
        <v>0</v>
      </c>
      <c r="AE117" s="818" t="s">
        <v>19</v>
      </c>
      <c r="AF117" s="818">
        <v>0.1</v>
      </c>
      <c r="AG117" s="819">
        <v>0.1</v>
      </c>
      <c r="AI117" s="580"/>
      <c r="AJ117" s="564" t="s">
        <v>1789</v>
      </c>
      <c r="AK117" s="576"/>
      <c r="AL117" s="576"/>
      <c r="AM117" s="815">
        <v>12953.1</v>
      </c>
      <c r="AN117" s="818">
        <v>348.8</v>
      </c>
      <c r="AO117" s="818">
        <v>999.2</v>
      </c>
      <c r="AP117" s="818">
        <v>2896.3</v>
      </c>
      <c r="AQ117" s="818">
        <v>4414.1000000000004</v>
      </c>
      <c r="AR117" s="818">
        <v>4294.7</v>
      </c>
    </row>
    <row r="118" spans="2:48" ht="11.1" customHeight="1">
      <c r="B118" s="569"/>
      <c r="C118" s="555" t="s">
        <v>1788</v>
      </c>
      <c r="D118" s="595"/>
      <c r="E118" s="581"/>
      <c r="F118" s="818">
        <v>6</v>
      </c>
      <c r="G118" s="818">
        <v>2.1</v>
      </c>
      <c r="H118" s="818">
        <v>1.9</v>
      </c>
      <c r="I118" s="818">
        <v>1.1000000000000001</v>
      </c>
      <c r="J118" s="818">
        <v>0.6</v>
      </c>
      <c r="K118" s="818">
        <v>0.3</v>
      </c>
      <c r="M118" s="550"/>
      <c r="N118" s="564" t="s">
        <v>1754</v>
      </c>
      <c r="O118" s="563"/>
      <c r="P118" s="573"/>
      <c r="Q118" s="819">
        <v>621.79999999999995</v>
      </c>
      <c r="R118" s="818">
        <v>162</v>
      </c>
      <c r="S118" s="818">
        <v>138.69999999999999</v>
      </c>
      <c r="T118" s="818">
        <v>117.2</v>
      </c>
      <c r="U118" s="818">
        <v>117.1</v>
      </c>
      <c r="V118" s="819">
        <v>86.6</v>
      </c>
      <c r="X118" s="550"/>
      <c r="Y118" s="564" t="s">
        <v>1773</v>
      </c>
      <c r="Z118" s="563"/>
      <c r="AA118" s="573"/>
      <c r="AB118" s="819">
        <v>0</v>
      </c>
      <c r="AC118" s="818" t="s">
        <v>19</v>
      </c>
      <c r="AD118" s="818">
        <v>0</v>
      </c>
      <c r="AE118" s="818" t="s">
        <v>19</v>
      </c>
      <c r="AF118" s="818">
        <v>0</v>
      </c>
      <c r="AG118" s="819">
        <v>0</v>
      </c>
      <c r="AI118" s="580"/>
      <c r="AJ118" s="564" t="s">
        <v>1787</v>
      </c>
      <c r="AK118" s="489"/>
      <c r="AL118" s="489"/>
      <c r="AM118" s="815">
        <v>9.1</v>
      </c>
      <c r="AN118" s="818" t="s">
        <v>19</v>
      </c>
      <c r="AO118" s="818">
        <v>0.1</v>
      </c>
      <c r="AP118" s="818">
        <v>0.2</v>
      </c>
      <c r="AQ118" s="818">
        <v>2.2999999999999998</v>
      </c>
      <c r="AR118" s="818">
        <v>6.5</v>
      </c>
    </row>
    <row r="119" spans="2:48" ht="11.1" customHeight="1">
      <c r="B119" s="512" t="s">
        <v>1785</v>
      </c>
      <c r="C119" s="489"/>
      <c r="D119" s="489"/>
      <c r="E119" s="489"/>
      <c r="F119" s="824">
        <v>171610.1</v>
      </c>
      <c r="G119" s="824">
        <v>20389</v>
      </c>
      <c r="H119" s="824">
        <v>50764.3</v>
      </c>
      <c r="I119" s="824">
        <v>39842.300000000003</v>
      </c>
      <c r="J119" s="824">
        <v>34930.800000000003</v>
      </c>
      <c r="K119" s="824">
        <v>25683.1</v>
      </c>
      <c r="M119" s="550"/>
      <c r="N119" s="564" t="s">
        <v>1752</v>
      </c>
      <c r="O119" s="563"/>
      <c r="P119" s="573"/>
      <c r="Q119" s="819">
        <v>468.4</v>
      </c>
      <c r="R119" s="818">
        <v>124.2</v>
      </c>
      <c r="S119" s="818">
        <v>101.3</v>
      </c>
      <c r="T119" s="818">
        <v>87.7</v>
      </c>
      <c r="U119" s="818">
        <v>87.4</v>
      </c>
      <c r="V119" s="819">
        <v>67.8</v>
      </c>
      <c r="X119" s="550"/>
      <c r="Y119" s="564" t="s">
        <v>1770</v>
      </c>
      <c r="Z119" s="563"/>
      <c r="AA119" s="573"/>
      <c r="AB119" s="819">
        <v>0</v>
      </c>
      <c r="AC119" s="818" t="s">
        <v>19</v>
      </c>
      <c r="AD119" s="818">
        <v>0</v>
      </c>
      <c r="AE119" s="818" t="s">
        <v>19</v>
      </c>
      <c r="AF119" s="818">
        <v>0</v>
      </c>
      <c r="AG119" s="819">
        <v>0</v>
      </c>
      <c r="AI119" s="579"/>
      <c r="AJ119" s="564" t="s">
        <v>1786</v>
      </c>
      <c r="AK119" s="563"/>
      <c r="AL119" s="542"/>
      <c r="AM119" s="826">
        <v>28.2</v>
      </c>
      <c r="AN119" s="825">
        <v>0.1</v>
      </c>
      <c r="AO119" s="825">
        <v>0.6</v>
      </c>
      <c r="AP119" s="825">
        <v>3.2</v>
      </c>
      <c r="AQ119" s="825">
        <v>8.9</v>
      </c>
      <c r="AR119" s="825">
        <v>15.3</v>
      </c>
    </row>
    <row r="120" spans="2:48" ht="11.1" customHeight="1">
      <c r="B120" s="518"/>
      <c r="C120" s="598" t="s">
        <v>1785</v>
      </c>
      <c r="D120" s="655"/>
      <c r="E120" s="656"/>
      <c r="F120" s="823">
        <v>171610.1</v>
      </c>
      <c r="G120" s="822">
        <v>20389</v>
      </c>
      <c r="H120" s="822">
        <v>50764.3</v>
      </c>
      <c r="I120" s="822">
        <v>39842.300000000003</v>
      </c>
      <c r="J120" s="822">
        <v>34930.800000000003</v>
      </c>
      <c r="K120" s="822">
        <v>25683.1</v>
      </c>
      <c r="M120" s="550"/>
      <c r="N120" s="564" t="s">
        <v>1750</v>
      </c>
      <c r="O120" s="563"/>
      <c r="P120" s="573"/>
      <c r="Q120" s="819">
        <v>1384.1</v>
      </c>
      <c r="R120" s="818">
        <v>361.5</v>
      </c>
      <c r="S120" s="818">
        <v>297.2</v>
      </c>
      <c r="T120" s="818">
        <v>260.39999999999998</v>
      </c>
      <c r="U120" s="818">
        <v>268.2</v>
      </c>
      <c r="V120" s="819">
        <v>196.7</v>
      </c>
      <c r="X120" s="550"/>
      <c r="Y120" s="564" t="s">
        <v>1762</v>
      </c>
      <c r="Z120" s="563"/>
      <c r="AA120" s="573"/>
      <c r="AB120" s="819">
        <v>5.6</v>
      </c>
      <c r="AC120" s="818">
        <v>0.7</v>
      </c>
      <c r="AD120" s="818">
        <v>1</v>
      </c>
      <c r="AE120" s="818">
        <v>0.8</v>
      </c>
      <c r="AF120" s="818">
        <v>1.7</v>
      </c>
      <c r="AG120" s="819">
        <v>1.4</v>
      </c>
      <c r="AI120" s="550"/>
      <c r="AJ120" s="564" t="s">
        <v>1784</v>
      </c>
      <c r="AK120" s="563"/>
      <c r="AL120" s="542"/>
      <c r="AM120" s="826">
        <v>16</v>
      </c>
      <c r="AN120" s="825">
        <v>0.1</v>
      </c>
      <c r="AO120" s="825">
        <v>0.4</v>
      </c>
      <c r="AP120" s="825">
        <v>2</v>
      </c>
      <c r="AQ120" s="825">
        <v>5.2</v>
      </c>
      <c r="AR120" s="825">
        <v>8.4</v>
      </c>
    </row>
    <row r="121" spans="2:48" ht="11.1" customHeight="1">
      <c r="B121" s="537"/>
      <c r="C121" s="539" t="s">
        <v>1783</v>
      </c>
      <c r="D121" s="540"/>
      <c r="E121" s="659"/>
      <c r="F121" s="818">
        <v>0.4</v>
      </c>
      <c r="G121" s="818">
        <v>0</v>
      </c>
      <c r="H121" s="818">
        <v>0.2</v>
      </c>
      <c r="I121" s="818">
        <v>0.1</v>
      </c>
      <c r="J121" s="818">
        <v>0.1</v>
      </c>
      <c r="K121" s="818">
        <v>0</v>
      </c>
      <c r="M121" s="550"/>
      <c r="N121" s="564" t="s">
        <v>1748</v>
      </c>
      <c r="O121" s="563"/>
      <c r="P121" s="573"/>
      <c r="Q121" s="819">
        <v>1099.4000000000001</v>
      </c>
      <c r="R121" s="818">
        <v>268.8</v>
      </c>
      <c r="S121" s="818">
        <v>221.4</v>
      </c>
      <c r="T121" s="818">
        <v>199.9</v>
      </c>
      <c r="U121" s="818">
        <v>222.9</v>
      </c>
      <c r="V121" s="819">
        <v>186.4</v>
      </c>
      <c r="X121" s="550"/>
      <c r="Y121" s="564" t="s">
        <v>1759</v>
      </c>
      <c r="Z121" s="563"/>
      <c r="AA121" s="573"/>
      <c r="AB121" s="819">
        <v>0.8</v>
      </c>
      <c r="AC121" s="818">
        <v>0.1</v>
      </c>
      <c r="AD121" s="818">
        <v>0.1</v>
      </c>
      <c r="AE121" s="818">
        <v>0.3</v>
      </c>
      <c r="AF121" s="818">
        <v>0.2</v>
      </c>
      <c r="AG121" s="819">
        <v>0.1</v>
      </c>
      <c r="AI121" s="580"/>
      <c r="AJ121" s="564" t="s">
        <v>1782</v>
      </c>
      <c r="AK121" s="563"/>
      <c r="AL121" s="556"/>
      <c r="AM121" s="819">
        <v>275.7</v>
      </c>
      <c r="AN121" s="818">
        <v>6.9</v>
      </c>
      <c r="AO121" s="818">
        <v>20.399999999999999</v>
      </c>
      <c r="AP121" s="818">
        <v>60.7</v>
      </c>
      <c r="AQ121" s="818">
        <v>94.6</v>
      </c>
      <c r="AR121" s="818">
        <v>93.1</v>
      </c>
    </row>
    <row r="122" spans="2:48" ht="11.1" customHeight="1">
      <c r="B122" s="518"/>
      <c r="C122" s="488" t="s">
        <v>1781</v>
      </c>
      <c r="D122" s="454"/>
      <c r="E122" s="576"/>
      <c r="F122" s="818">
        <v>0</v>
      </c>
      <c r="G122" s="818" t="s">
        <v>19</v>
      </c>
      <c r="H122" s="818">
        <v>0</v>
      </c>
      <c r="I122" s="818">
        <v>0</v>
      </c>
      <c r="J122" s="818" t="s">
        <v>19</v>
      </c>
      <c r="K122" s="818" t="s">
        <v>19</v>
      </c>
      <c r="M122" s="550"/>
      <c r="N122" s="488" t="s">
        <v>1771</v>
      </c>
      <c r="O122" s="563"/>
      <c r="P122" s="573"/>
      <c r="Q122" s="819">
        <v>151.30000000000001</v>
      </c>
      <c r="R122" s="818">
        <v>39.200000000000003</v>
      </c>
      <c r="S122" s="818">
        <v>32.799999999999997</v>
      </c>
      <c r="T122" s="818">
        <v>28.3</v>
      </c>
      <c r="U122" s="818">
        <v>29.2</v>
      </c>
      <c r="V122" s="819">
        <v>21.8</v>
      </c>
      <c r="X122" s="550"/>
      <c r="Y122" s="564" t="s">
        <v>1754</v>
      </c>
      <c r="Z122" s="563"/>
      <c r="AA122" s="573"/>
      <c r="AB122" s="819">
        <v>27.2</v>
      </c>
      <c r="AC122" s="818">
        <v>5.3</v>
      </c>
      <c r="AD122" s="818">
        <v>7</v>
      </c>
      <c r="AE122" s="818">
        <v>5.9</v>
      </c>
      <c r="AF122" s="818">
        <v>5.0999999999999996</v>
      </c>
      <c r="AG122" s="819">
        <v>3.8</v>
      </c>
      <c r="AI122" s="580"/>
      <c r="AJ122" s="564" t="s">
        <v>1780</v>
      </c>
      <c r="AK122" s="563"/>
      <c r="AL122" s="556"/>
      <c r="AM122" s="819">
        <v>28</v>
      </c>
      <c r="AN122" s="818">
        <v>0.6</v>
      </c>
      <c r="AO122" s="818">
        <v>1.7</v>
      </c>
      <c r="AP122" s="818">
        <v>5.6</v>
      </c>
      <c r="AQ122" s="818">
        <v>9.8000000000000007</v>
      </c>
      <c r="AR122" s="818">
        <v>10.3</v>
      </c>
    </row>
    <row r="123" spans="2:48" ht="11.1" customHeight="1">
      <c r="B123" s="569"/>
      <c r="C123" s="555" t="s">
        <v>1779</v>
      </c>
      <c r="D123" s="595"/>
      <c r="E123" s="661"/>
      <c r="F123" s="816">
        <v>0</v>
      </c>
      <c r="G123" s="816" t="s">
        <v>19</v>
      </c>
      <c r="H123" s="816" t="s">
        <v>19</v>
      </c>
      <c r="I123" s="816" t="s">
        <v>19</v>
      </c>
      <c r="J123" s="816" t="s">
        <v>19</v>
      </c>
      <c r="K123" s="816">
        <v>0</v>
      </c>
      <c r="M123" s="535"/>
      <c r="N123" s="488" t="s">
        <v>1744</v>
      </c>
      <c r="O123" s="454"/>
      <c r="P123" s="538"/>
      <c r="Q123" s="814">
        <v>19.100000000000001</v>
      </c>
      <c r="R123" s="815">
        <v>4.5999999999999996</v>
      </c>
      <c r="S123" s="815">
        <v>4</v>
      </c>
      <c r="T123" s="815">
        <v>3.6</v>
      </c>
      <c r="U123" s="815">
        <v>4</v>
      </c>
      <c r="V123" s="814">
        <v>3</v>
      </c>
      <c r="X123" s="550"/>
      <c r="Y123" s="564" t="s">
        <v>1752</v>
      </c>
      <c r="Z123" s="563"/>
      <c r="AA123" s="573"/>
      <c r="AB123" s="819">
        <v>20.399999999999999</v>
      </c>
      <c r="AC123" s="818">
        <v>3.8</v>
      </c>
      <c r="AD123" s="818">
        <v>4.8</v>
      </c>
      <c r="AE123" s="818">
        <v>4.8</v>
      </c>
      <c r="AF123" s="818">
        <v>4</v>
      </c>
      <c r="AG123" s="819">
        <v>3</v>
      </c>
      <c r="AI123" s="580"/>
      <c r="AJ123" s="564" t="s">
        <v>1778</v>
      </c>
      <c r="AK123" s="576"/>
      <c r="AL123" s="576"/>
      <c r="AM123" s="815">
        <v>1536.3</v>
      </c>
      <c r="AN123" s="818">
        <v>48.3</v>
      </c>
      <c r="AO123" s="818">
        <v>139.5</v>
      </c>
      <c r="AP123" s="818">
        <v>381.2</v>
      </c>
      <c r="AQ123" s="818">
        <v>555.79999999999995</v>
      </c>
      <c r="AR123" s="818">
        <v>411.5</v>
      </c>
    </row>
    <row r="124" spans="2:48" ht="10.5" customHeight="1">
      <c r="B124" s="662" t="s">
        <v>1777</v>
      </c>
      <c r="C124" s="563" t="s">
        <v>1776</v>
      </c>
      <c r="D124" s="563"/>
      <c r="M124" s="535"/>
      <c r="N124" s="488" t="s">
        <v>1742</v>
      </c>
      <c r="O124" s="454"/>
      <c r="P124" s="538"/>
      <c r="Q124" s="815">
        <v>0.8</v>
      </c>
      <c r="R124" s="815">
        <v>0.2</v>
      </c>
      <c r="S124" s="815">
        <v>0.2</v>
      </c>
      <c r="T124" s="815">
        <v>0.1</v>
      </c>
      <c r="U124" s="815">
        <v>0.2</v>
      </c>
      <c r="V124" s="814">
        <v>0.1</v>
      </c>
      <c r="X124" s="550"/>
      <c r="Y124" s="564" t="s">
        <v>1750</v>
      </c>
      <c r="Z124" s="563"/>
      <c r="AA124" s="573"/>
      <c r="AB124" s="819">
        <v>56.9</v>
      </c>
      <c r="AC124" s="818">
        <v>9.9</v>
      </c>
      <c r="AD124" s="818">
        <v>13.7</v>
      </c>
      <c r="AE124" s="818">
        <v>13.1</v>
      </c>
      <c r="AF124" s="818">
        <v>12.9</v>
      </c>
      <c r="AG124" s="819">
        <v>7.3</v>
      </c>
      <c r="AI124" s="550"/>
      <c r="AJ124" s="564" t="s">
        <v>1775</v>
      </c>
      <c r="AK124" s="563"/>
      <c r="AL124" s="573"/>
      <c r="AM124" s="819">
        <v>39.5</v>
      </c>
      <c r="AN124" s="818">
        <v>0.2</v>
      </c>
      <c r="AO124" s="818">
        <v>0.5</v>
      </c>
      <c r="AP124" s="818">
        <v>3.9</v>
      </c>
      <c r="AQ124" s="818">
        <v>11.8</v>
      </c>
      <c r="AR124" s="818">
        <v>23</v>
      </c>
    </row>
    <row r="125" spans="2:48" ht="10.5" customHeight="1">
      <c r="C125" s="563" t="s">
        <v>1774</v>
      </c>
      <c r="D125" s="563"/>
      <c r="M125" s="535"/>
      <c r="N125" s="555" t="s">
        <v>1741</v>
      </c>
      <c r="O125" s="595"/>
      <c r="P125" s="581"/>
      <c r="Q125" s="812">
        <v>0.6</v>
      </c>
      <c r="R125" s="813">
        <v>0.1</v>
      </c>
      <c r="S125" s="813">
        <v>0.1</v>
      </c>
      <c r="T125" s="813">
        <v>0.1</v>
      </c>
      <c r="U125" s="813">
        <v>0.1</v>
      </c>
      <c r="V125" s="812">
        <v>0.1</v>
      </c>
      <c r="X125" s="550"/>
      <c r="Y125" s="564" t="s">
        <v>1748</v>
      </c>
      <c r="Z125" s="563"/>
      <c r="AA125" s="573"/>
      <c r="AB125" s="819">
        <v>18.5</v>
      </c>
      <c r="AC125" s="818">
        <v>3.7</v>
      </c>
      <c r="AD125" s="818">
        <v>3.3</v>
      </c>
      <c r="AE125" s="818">
        <v>3.4</v>
      </c>
      <c r="AF125" s="818">
        <v>4.9000000000000004</v>
      </c>
      <c r="AG125" s="819">
        <v>3.2</v>
      </c>
      <c r="AI125" s="550"/>
      <c r="AJ125" s="564" t="s">
        <v>1773</v>
      </c>
      <c r="AK125" s="563"/>
      <c r="AL125" s="573"/>
      <c r="AM125" s="819">
        <v>4.5</v>
      </c>
      <c r="AN125" s="818">
        <v>0</v>
      </c>
      <c r="AO125" s="818">
        <v>0.1</v>
      </c>
      <c r="AP125" s="818">
        <v>0.5</v>
      </c>
      <c r="AQ125" s="818">
        <v>1.4</v>
      </c>
      <c r="AR125" s="818">
        <v>2.5</v>
      </c>
    </row>
    <row r="126" spans="2:48" ht="10.5" customHeight="1">
      <c r="C126" s="563" t="s">
        <v>1772</v>
      </c>
      <c r="D126" s="563"/>
      <c r="M126" s="657" t="s">
        <v>79</v>
      </c>
      <c r="N126" s="658"/>
      <c r="O126" s="658"/>
      <c r="P126" s="658"/>
      <c r="Q126" s="824">
        <v>2504.5</v>
      </c>
      <c r="R126" s="824">
        <v>836.5</v>
      </c>
      <c r="S126" s="824">
        <v>759.3</v>
      </c>
      <c r="T126" s="824">
        <v>434.7</v>
      </c>
      <c r="U126" s="824">
        <v>287.8</v>
      </c>
      <c r="V126" s="824">
        <v>186.1</v>
      </c>
      <c r="X126" s="550"/>
      <c r="Y126" s="488" t="s">
        <v>1771</v>
      </c>
      <c r="Z126" s="563"/>
      <c r="AA126" s="573"/>
      <c r="AB126" s="819">
        <v>5.2</v>
      </c>
      <c r="AC126" s="818">
        <v>1</v>
      </c>
      <c r="AD126" s="818">
        <v>1.3</v>
      </c>
      <c r="AE126" s="818">
        <v>1.1000000000000001</v>
      </c>
      <c r="AF126" s="818">
        <v>1.1000000000000001</v>
      </c>
      <c r="AG126" s="819">
        <v>0.7</v>
      </c>
      <c r="AI126" s="550"/>
      <c r="AJ126" s="564" t="s">
        <v>1770</v>
      </c>
      <c r="AK126" s="563"/>
      <c r="AL126" s="573"/>
      <c r="AM126" s="819">
        <v>2.2999999999999998</v>
      </c>
      <c r="AN126" s="818">
        <v>0</v>
      </c>
      <c r="AO126" s="818">
        <v>0</v>
      </c>
      <c r="AP126" s="818">
        <v>0.2</v>
      </c>
      <c r="AQ126" s="818">
        <v>0.7</v>
      </c>
      <c r="AR126" s="818">
        <v>1.3</v>
      </c>
    </row>
    <row r="127" spans="2:48" ht="10.5" customHeight="1">
      <c r="B127" s="491"/>
      <c r="C127" s="491" t="s">
        <v>1769</v>
      </c>
      <c r="M127" s="512"/>
      <c r="N127" s="608" t="s">
        <v>79</v>
      </c>
      <c r="O127" s="609"/>
      <c r="P127" s="663"/>
      <c r="Q127" s="823">
        <v>2503.5</v>
      </c>
      <c r="R127" s="822">
        <v>836.2</v>
      </c>
      <c r="S127" s="822">
        <v>759.1</v>
      </c>
      <c r="T127" s="822">
        <v>434.4</v>
      </c>
      <c r="U127" s="822">
        <v>287.7</v>
      </c>
      <c r="V127" s="822">
        <v>186</v>
      </c>
      <c r="X127" s="535"/>
      <c r="Y127" s="488" t="s">
        <v>1744</v>
      </c>
      <c r="Z127" s="470"/>
      <c r="AA127" s="556"/>
      <c r="AB127" s="819">
        <v>0.9</v>
      </c>
      <c r="AC127" s="818">
        <v>0.2</v>
      </c>
      <c r="AD127" s="818">
        <v>0.2</v>
      </c>
      <c r="AE127" s="818">
        <v>0.2</v>
      </c>
      <c r="AF127" s="818">
        <v>0.2</v>
      </c>
      <c r="AG127" s="819">
        <v>0.1</v>
      </c>
      <c r="AI127" s="580"/>
      <c r="AJ127" s="564" t="s">
        <v>1768</v>
      </c>
      <c r="AK127" s="525"/>
      <c r="AL127" s="525"/>
      <c r="AM127" s="818">
        <v>3.3</v>
      </c>
      <c r="AN127" s="818">
        <v>0.1</v>
      </c>
      <c r="AO127" s="818">
        <v>0.5</v>
      </c>
      <c r="AP127" s="818">
        <v>0.9</v>
      </c>
      <c r="AQ127" s="818">
        <v>1.1000000000000001</v>
      </c>
      <c r="AR127" s="818">
        <v>0.8</v>
      </c>
    </row>
    <row r="128" spans="2:48" ht="10.5" customHeight="1">
      <c r="B128" s="491"/>
      <c r="C128" s="563" t="s">
        <v>1767</v>
      </c>
      <c r="D128" s="563"/>
      <c r="M128" s="607"/>
      <c r="N128" s="664"/>
      <c r="O128" s="821" t="s">
        <v>1766</v>
      </c>
      <c r="P128" s="666"/>
      <c r="Q128" s="820">
        <v>48.6</v>
      </c>
      <c r="R128" s="818">
        <v>13</v>
      </c>
      <c r="S128" s="818">
        <v>12.6</v>
      </c>
      <c r="T128" s="818">
        <v>9.1999999999999993</v>
      </c>
      <c r="U128" s="818">
        <v>8</v>
      </c>
      <c r="V128" s="818">
        <v>5.8</v>
      </c>
      <c r="X128" s="535"/>
      <c r="Y128" s="488" t="s">
        <v>1742</v>
      </c>
      <c r="Z128" s="470"/>
      <c r="AA128" s="556"/>
      <c r="AB128" s="818">
        <v>0</v>
      </c>
      <c r="AC128" s="818">
        <v>0</v>
      </c>
      <c r="AD128" s="818">
        <v>0</v>
      </c>
      <c r="AE128" s="818">
        <v>0</v>
      </c>
      <c r="AF128" s="818">
        <v>0</v>
      </c>
      <c r="AG128" s="819">
        <v>0</v>
      </c>
      <c r="AI128" s="580"/>
      <c r="AJ128" s="564" t="s">
        <v>1765</v>
      </c>
      <c r="AK128" s="525"/>
      <c r="AL128" s="525"/>
      <c r="AM128" s="815">
        <v>0.8</v>
      </c>
      <c r="AN128" s="818" t="s">
        <v>19</v>
      </c>
      <c r="AO128" s="818">
        <v>0</v>
      </c>
      <c r="AP128" s="818">
        <v>0.3</v>
      </c>
      <c r="AQ128" s="818">
        <v>0.4</v>
      </c>
      <c r="AR128" s="818">
        <v>0.1</v>
      </c>
    </row>
    <row r="129" spans="2:44" ht="10.5" customHeight="1">
      <c r="B129" s="491"/>
      <c r="C129" s="563" t="s">
        <v>1764</v>
      </c>
      <c r="D129" s="563"/>
      <c r="M129" s="518"/>
      <c r="N129" s="550" t="s">
        <v>1763</v>
      </c>
      <c r="P129" s="534"/>
      <c r="Q129" s="819">
        <v>90.5</v>
      </c>
      <c r="R129" s="818">
        <v>37.799999999999997</v>
      </c>
      <c r="S129" s="818">
        <v>21.5</v>
      </c>
      <c r="T129" s="818">
        <v>13.3</v>
      </c>
      <c r="U129" s="818">
        <v>11.4</v>
      </c>
      <c r="V129" s="818">
        <v>6.6</v>
      </c>
      <c r="X129" s="660"/>
      <c r="Y129" s="555" t="s">
        <v>1741</v>
      </c>
      <c r="Z129" s="567"/>
      <c r="AA129" s="596"/>
      <c r="AB129" s="817">
        <v>0.1</v>
      </c>
      <c r="AC129" s="816">
        <v>0</v>
      </c>
      <c r="AD129" s="816">
        <v>0</v>
      </c>
      <c r="AE129" s="816">
        <v>0</v>
      </c>
      <c r="AF129" s="816">
        <v>0</v>
      </c>
      <c r="AG129" s="817">
        <v>0</v>
      </c>
      <c r="AI129" s="550"/>
      <c r="AJ129" s="488" t="s">
        <v>1762</v>
      </c>
      <c r="AK129" s="454"/>
      <c r="AL129" s="542"/>
      <c r="AM129" s="815">
        <v>230.8</v>
      </c>
      <c r="AN129" s="818">
        <v>2.1</v>
      </c>
      <c r="AO129" s="818">
        <v>8.6999999999999993</v>
      </c>
      <c r="AP129" s="818">
        <v>42.9</v>
      </c>
      <c r="AQ129" s="818">
        <v>78</v>
      </c>
      <c r="AR129" s="818">
        <v>99.2</v>
      </c>
    </row>
    <row r="130" spans="2:44" ht="10.5" customHeight="1">
      <c r="C130" s="563" t="s">
        <v>1761</v>
      </c>
      <c r="M130" s="518"/>
      <c r="N130" s="550" t="s">
        <v>1760</v>
      </c>
      <c r="P130" s="542"/>
      <c r="Q130" s="819">
        <v>72.8</v>
      </c>
      <c r="R130" s="818">
        <v>16.3</v>
      </c>
      <c r="S130" s="818">
        <v>20.6</v>
      </c>
      <c r="T130" s="818">
        <v>15.7</v>
      </c>
      <c r="U130" s="818">
        <v>11.4</v>
      </c>
      <c r="V130" s="818">
        <v>8.6999999999999993</v>
      </c>
      <c r="X130" s="662" t="s">
        <v>1474</v>
      </c>
      <c r="Y130" s="563" t="s">
        <v>1475</v>
      </c>
      <c r="Z130" s="563"/>
      <c r="AI130" s="550"/>
      <c r="AJ130" s="488" t="s">
        <v>1759</v>
      </c>
      <c r="AK130" s="454"/>
      <c r="AL130" s="542"/>
      <c r="AM130" s="815">
        <v>77.099999999999994</v>
      </c>
      <c r="AN130" s="818">
        <v>0.6</v>
      </c>
      <c r="AO130" s="818">
        <v>2.9</v>
      </c>
      <c r="AP130" s="818">
        <v>13.1</v>
      </c>
      <c r="AQ130" s="818">
        <v>26.5</v>
      </c>
      <c r="AR130" s="818">
        <v>34</v>
      </c>
    </row>
    <row r="131" spans="2:44" ht="10.5" customHeight="1">
      <c r="M131" s="518"/>
      <c r="N131" s="550" t="s">
        <v>1758</v>
      </c>
      <c r="P131" s="542"/>
      <c r="Q131" s="819">
        <v>849.5</v>
      </c>
      <c r="R131" s="818">
        <v>290.8</v>
      </c>
      <c r="S131" s="818">
        <v>261.2</v>
      </c>
      <c r="T131" s="818">
        <v>145</v>
      </c>
      <c r="U131" s="818">
        <v>93.2</v>
      </c>
      <c r="V131" s="818">
        <v>59.3</v>
      </c>
      <c r="X131" s="552"/>
      <c r="Y131" s="563" t="s">
        <v>1476</v>
      </c>
      <c r="Z131" s="563"/>
      <c r="AI131" s="550"/>
      <c r="AJ131" s="564" t="s">
        <v>1757</v>
      </c>
      <c r="AK131" s="563"/>
      <c r="AL131" s="573"/>
      <c r="AM131" s="819">
        <v>0</v>
      </c>
      <c r="AN131" s="818" t="s">
        <v>19</v>
      </c>
      <c r="AO131" s="818" t="s">
        <v>19</v>
      </c>
      <c r="AP131" s="818">
        <v>0</v>
      </c>
      <c r="AQ131" s="818" t="s">
        <v>19</v>
      </c>
      <c r="AR131" s="818">
        <v>0</v>
      </c>
    </row>
    <row r="132" spans="2:44" ht="10.5" customHeight="1">
      <c r="M132" s="518"/>
      <c r="N132" s="550" t="s">
        <v>1756</v>
      </c>
      <c r="P132" s="542"/>
      <c r="Q132" s="819">
        <v>372.5</v>
      </c>
      <c r="R132" s="818">
        <v>126.8</v>
      </c>
      <c r="S132" s="818">
        <v>114.7</v>
      </c>
      <c r="T132" s="818">
        <v>63.8</v>
      </c>
      <c r="U132" s="818">
        <v>41.2</v>
      </c>
      <c r="V132" s="818">
        <v>26</v>
      </c>
      <c r="X132" s="552"/>
      <c r="Y132" s="563" t="s">
        <v>1755</v>
      </c>
      <c r="Z132" s="563"/>
      <c r="AI132" s="550"/>
      <c r="AJ132" s="550" t="s">
        <v>1754</v>
      </c>
      <c r="AL132" s="573"/>
      <c r="AM132" s="819">
        <v>1029.9000000000001</v>
      </c>
      <c r="AN132" s="818">
        <v>42.3</v>
      </c>
      <c r="AO132" s="818">
        <v>108.5</v>
      </c>
      <c r="AP132" s="818">
        <v>271.5</v>
      </c>
      <c r="AQ132" s="818">
        <v>328.5</v>
      </c>
      <c r="AR132" s="818">
        <v>279</v>
      </c>
    </row>
    <row r="133" spans="2:44" ht="10.5" customHeight="1">
      <c r="M133" s="518"/>
      <c r="N133" s="550" t="s">
        <v>1753</v>
      </c>
      <c r="P133" s="542"/>
      <c r="Q133" s="819">
        <v>23</v>
      </c>
      <c r="R133" s="818">
        <v>5.4</v>
      </c>
      <c r="S133" s="818">
        <v>6.3</v>
      </c>
      <c r="T133" s="818">
        <v>4.5</v>
      </c>
      <c r="U133" s="818">
        <v>3.9</v>
      </c>
      <c r="V133" s="818">
        <v>2.9</v>
      </c>
      <c r="Y133" s="491" t="s">
        <v>1478</v>
      </c>
      <c r="AI133" s="550"/>
      <c r="AJ133" s="550" t="s">
        <v>1752</v>
      </c>
      <c r="AK133" s="525"/>
      <c r="AL133" s="542"/>
      <c r="AM133" s="815">
        <v>590.79999999999995</v>
      </c>
      <c r="AN133" s="818">
        <v>26.6</v>
      </c>
      <c r="AO133" s="818">
        <v>67.3</v>
      </c>
      <c r="AP133" s="818">
        <v>155.9</v>
      </c>
      <c r="AQ133" s="818">
        <v>190.1</v>
      </c>
      <c r="AR133" s="815">
        <v>151</v>
      </c>
    </row>
    <row r="134" spans="2:44" ht="10.5" customHeight="1">
      <c r="M134" s="518"/>
      <c r="N134" s="550" t="s">
        <v>1751</v>
      </c>
      <c r="P134" s="542"/>
      <c r="Q134" s="819">
        <v>5.0999999999999996</v>
      </c>
      <c r="R134" s="818">
        <v>1.3</v>
      </c>
      <c r="S134" s="818">
        <v>1.4</v>
      </c>
      <c r="T134" s="818">
        <v>1</v>
      </c>
      <c r="U134" s="818">
        <v>0.8</v>
      </c>
      <c r="V134" s="818">
        <v>0.6</v>
      </c>
      <c r="Y134" s="563" t="s">
        <v>1480</v>
      </c>
      <c r="Z134" s="563"/>
      <c r="AI134" s="550"/>
      <c r="AJ134" s="550" t="s">
        <v>1750</v>
      </c>
      <c r="AK134" s="525"/>
      <c r="AL134" s="542"/>
      <c r="AM134" s="815">
        <v>1444.2</v>
      </c>
      <c r="AN134" s="818">
        <v>60.2</v>
      </c>
      <c r="AO134" s="818">
        <v>150.30000000000001</v>
      </c>
      <c r="AP134" s="818">
        <v>368</v>
      </c>
      <c r="AQ134" s="818">
        <v>476.2</v>
      </c>
      <c r="AR134" s="815">
        <v>389.6</v>
      </c>
    </row>
    <row r="135" spans="2:44" ht="10.5" customHeight="1">
      <c r="M135" s="518"/>
      <c r="N135" s="550" t="s">
        <v>1749</v>
      </c>
      <c r="P135" s="542"/>
      <c r="Q135" s="819">
        <v>21.4</v>
      </c>
      <c r="R135" s="818">
        <v>3.6</v>
      </c>
      <c r="S135" s="818">
        <v>4.9000000000000004</v>
      </c>
      <c r="T135" s="818">
        <v>4.5999999999999996</v>
      </c>
      <c r="U135" s="818">
        <v>4.7</v>
      </c>
      <c r="V135" s="818">
        <v>3.6</v>
      </c>
      <c r="Y135" s="563" t="s">
        <v>1481</v>
      </c>
      <c r="Z135" s="563"/>
      <c r="AI135" s="580"/>
      <c r="AJ135" s="488" t="s">
        <v>1748</v>
      </c>
      <c r="AK135" s="538"/>
      <c r="AL135" s="556"/>
      <c r="AM135" s="815">
        <v>770.7</v>
      </c>
      <c r="AN135" s="818">
        <v>27.4</v>
      </c>
      <c r="AO135" s="818">
        <v>72.7</v>
      </c>
      <c r="AP135" s="818">
        <v>187.2</v>
      </c>
      <c r="AQ135" s="818">
        <v>255.4</v>
      </c>
      <c r="AR135" s="815">
        <v>227.9</v>
      </c>
    </row>
    <row r="136" spans="2:44" ht="10.5" customHeight="1">
      <c r="M136" s="518"/>
      <c r="N136" s="550" t="s">
        <v>1747</v>
      </c>
      <c r="P136" s="542"/>
      <c r="Q136" s="819">
        <v>0.6</v>
      </c>
      <c r="R136" s="818">
        <v>0.2</v>
      </c>
      <c r="S136" s="818">
        <v>0.2</v>
      </c>
      <c r="T136" s="818">
        <v>0.1</v>
      </c>
      <c r="U136" s="818">
        <v>0.1</v>
      </c>
      <c r="V136" s="818">
        <v>0</v>
      </c>
      <c r="X136" s="552"/>
      <c r="Y136" s="563" t="s">
        <v>1482</v>
      </c>
      <c r="AI136" s="535"/>
      <c r="AJ136" s="488" t="s">
        <v>1746</v>
      </c>
      <c r="AK136" s="470"/>
      <c r="AL136" s="556"/>
      <c r="AM136" s="814">
        <v>437.6</v>
      </c>
      <c r="AN136" s="815">
        <v>11.4</v>
      </c>
      <c r="AO136" s="815">
        <v>32.799999999999997</v>
      </c>
      <c r="AP136" s="815">
        <v>97.6</v>
      </c>
      <c r="AQ136" s="815">
        <v>150.4</v>
      </c>
      <c r="AR136" s="814">
        <v>145.4</v>
      </c>
    </row>
    <row r="137" spans="2:44" ht="10.5" customHeight="1">
      <c r="M137" s="518"/>
      <c r="N137" s="550" t="s">
        <v>1745</v>
      </c>
      <c r="P137" s="542"/>
      <c r="Q137" s="819">
        <v>0.1</v>
      </c>
      <c r="R137" s="818">
        <v>0</v>
      </c>
      <c r="S137" s="818">
        <v>0</v>
      </c>
      <c r="T137" s="818">
        <v>0</v>
      </c>
      <c r="U137" s="818">
        <v>0</v>
      </c>
      <c r="V137" s="818">
        <v>0</v>
      </c>
      <c r="AI137" s="535"/>
      <c r="AJ137" s="488" t="s">
        <v>1744</v>
      </c>
      <c r="AK137" s="470"/>
      <c r="AL137" s="556"/>
      <c r="AM137" s="814">
        <v>64.400000000000006</v>
      </c>
      <c r="AN137" s="815">
        <v>1.8</v>
      </c>
      <c r="AO137" s="815">
        <v>5</v>
      </c>
      <c r="AP137" s="815">
        <v>14.2</v>
      </c>
      <c r="AQ137" s="815">
        <v>21.7</v>
      </c>
      <c r="AR137" s="814">
        <v>21.7</v>
      </c>
    </row>
    <row r="138" spans="2:44" ht="10.5" customHeight="1">
      <c r="M138" s="569"/>
      <c r="N138" s="667" t="s">
        <v>1743</v>
      </c>
      <c r="O138" s="547"/>
      <c r="P138" s="668"/>
      <c r="Q138" s="817">
        <v>0.3</v>
      </c>
      <c r="R138" s="816">
        <v>0.1</v>
      </c>
      <c r="S138" s="816">
        <v>0.1</v>
      </c>
      <c r="T138" s="816">
        <v>0.1</v>
      </c>
      <c r="U138" s="816">
        <v>0.1</v>
      </c>
      <c r="V138" s="816">
        <v>0.1</v>
      </c>
      <c r="AI138" s="535"/>
      <c r="AJ138" s="488" t="s">
        <v>1742</v>
      </c>
      <c r="AK138" s="470"/>
      <c r="AL138" s="556"/>
      <c r="AM138" s="815">
        <v>2.1</v>
      </c>
      <c r="AN138" s="815">
        <v>0.1</v>
      </c>
      <c r="AO138" s="815">
        <v>0.2</v>
      </c>
      <c r="AP138" s="815">
        <v>0.5</v>
      </c>
      <c r="AQ138" s="815">
        <v>0.7</v>
      </c>
      <c r="AR138" s="814">
        <v>0.7</v>
      </c>
    </row>
    <row r="139" spans="2:44" ht="12" customHeight="1">
      <c r="AI139" s="660"/>
      <c r="AJ139" s="555" t="s">
        <v>1741</v>
      </c>
      <c r="AK139" s="567"/>
      <c r="AL139" s="596"/>
      <c r="AM139" s="812">
        <v>3.6</v>
      </c>
      <c r="AN139" s="813">
        <v>0.1</v>
      </c>
      <c r="AO139" s="813">
        <v>0.3</v>
      </c>
      <c r="AP139" s="813">
        <v>0.8</v>
      </c>
      <c r="AQ139" s="813">
        <v>1.3</v>
      </c>
      <c r="AR139" s="812">
        <v>1.2</v>
      </c>
    </row>
  </sheetData>
  <mergeCells count="8">
    <mergeCell ref="N89:N96"/>
    <mergeCell ref="N33:N38"/>
    <mergeCell ref="N39:N44"/>
    <mergeCell ref="AT1:BC1"/>
    <mergeCell ref="X1:AG1"/>
    <mergeCell ref="AU6:AU11"/>
    <mergeCell ref="AU12:AU17"/>
    <mergeCell ref="N83:N86"/>
  </mergeCells>
  <phoneticPr fontId="40"/>
  <pageMargins left="0.34" right="0.39370078740157483" top="0.24" bottom="0.19685039370078741" header="0.54" footer="0.23"/>
  <pageSetup paperSize="9" scale="58" fitToWidth="0" orientation="portrait" r:id="rId1"/>
  <headerFooter alignWithMargins="0"/>
  <colBreaks count="4" manualBreakCount="4">
    <brk id="11" max="1048575" man="1"/>
    <brk id="23" max="1048575" man="1"/>
    <brk id="33" max="1048575" man="1"/>
    <brk id="4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79998168889431442"/>
  </sheetPr>
  <dimension ref="A1:BC129"/>
  <sheetViews>
    <sheetView topLeftCell="AH1"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458" t="s">
        <v>1143</v>
      </c>
      <c r="L1" s="459" t="s">
        <v>1545</v>
      </c>
      <c r="U1" s="460"/>
      <c r="V1" s="461"/>
      <c r="W1" s="461"/>
      <c r="X1" s="1849" t="s">
        <v>1145</v>
      </c>
      <c r="Y1" s="1849"/>
      <c r="Z1" s="1849"/>
      <c r="AA1" s="1849"/>
      <c r="AB1" s="1849"/>
      <c r="AC1" s="1849"/>
      <c r="AD1" s="1849"/>
      <c r="AE1" s="1849"/>
      <c r="AF1" s="1849"/>
      <c r="AG1" s="1849"/>
      <c r="AH1" s="462" t="s">
        <v>1146</v>
      </c>
      <c r="AI1" s="462"/>
      <c r="AJ1" s="462"/>
      <c r="AK1" s="462"/>
      <c r="AL1" s="462"/>
      <c r="AM1" s="462"/>
      <c r="AN1" s="462"/>
      <c r="AO1" s="462"/>
      <c r="AP1" s="462"/>
      <c r="AT1" s="1848" t="s">
        <v>1147</v>
      </c>
      <c r="AU1" s="1848"/>
      <c r="AV1" s="1848"/>
      <c r="AW1" s="1848"/>
      <c r="AX1" s="1848"/>
      <c r="AY1" s="1848"/>
      <c r="AZ1" s="1848"/>
      <c r="BA1" s="1848"/>
      <c r="BB1" s="1848"/>
      <c r="BC1" s="1848"/>
    </row>
    <row r="2" spans="1:55" s="456" customFormat="1" ht="9" customHeight="1">
      <c r="A2" s="454"/>
      <c r="B2" s="463"/>
      <c r="G2" s="464"/>
      <c r="K2" s="454"/>
      <c r="M2" s="463"/>
      <c r="R2" s="464"/>
      <c r="V2" s="465" t="s">
        <v>1547</v>
      </c>
      <c r="W2" s="466"/>
      <c r="X2" s="458"/>
      <c r="Y2" s="458"/>
      <c r="Z2" s="458"/>
      <c r="AA2" s="458"/>
      <c r="AB2" s="458"/>
      <c r="AC2" s="458"/>
      <c r="AD2" s="458"/>
      <c r="AE2" s="458"/>
      <c r="AF2" s="458"/>
      <c r="AG2" s="458"/>
      <c r="AH2" s="467"/>
      <c r="AM2" s="468"/>
      <c r="AR2" s="466" t="s">
        <v>1546</v>
      </c>
      <c r="AT2" s="469"/>
      <c r="AU2" s="469"/>
      <c r="AV2" s="469"/>
      <c r="AW2" s="469"/>
      <c r="BC2" s="466" t="s">
        <v>1546</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1541</v>
      </c>
      <c r="H4" s="478" t="s">
        <v>9</v>
      </c>
      <c r="I4" s="478" t="s">
        <v>10</v>
      </c>
      <c r="J4" s="478" t="s">
        <v>11</v>
      </c>
      <c r="K4" s="477" t="s">
        <v>1542</v>
      </c>
      <c r="M4" s="474"/>
      <c r="N4" s="475"/>
      <c r="O4" s="476"/>
      <c r="P4" s="476"/>
      <c r="Q4" s="477" t="s">
        <v>427</v>
      </c>
      <c r="R4" s="478" t="s">
        <v>1541</v>
      </c>
      <c r="S4" s="478" t="s">
        <v>9</v>
      </c>
      <c r="T4" s="478" t="s">
        <v>10</v>
      </c>
      <c r="U4" s="478" t="s">
        <v>11</v>
      </c>
      <c r="V4" s="477" t="s">
        <v>12</v>
      </c>
      <c r="W4" s="466"/>
      <c r="X4" s="474"/>
      <c r="Y4" s="476"/>
      <c r="Z4" s="476"/>
      <c r="AA4" s="476"/>
      <c r="AB4" s="477" t="s">
        <v>427</v>
      </c>
      <c r="AC4" s="478" t="s">
        <v>1541</v>
      </c>
      <c r="AD4" s="478" t="s">
        <v>9</v>
      </c>
      <c r="AE4" s="478" t="s">
        <v>10</v>
      </c>
      <c r="AF4" s="478" t="s">
        <v>11</v>
      </c>
      <c r="AG4" s="477" t="s">
        <v>12</v>
      </c>
      <c r="AH4" s="472"/>
      <c r="AI4" s="474"/>
      <c r="AJ4" s="475"/>
      <c r="AK4" s="476"/>
      <c r="AL4" s="476"/>
      <c r="AM4" s="477" t="s">
        <v>427</v>
      </c>
      <c r="AN4" s="478" t="s">
        <v>1541</v>
      </c>
      <c r="AO4" s="478" t="s">
        <v>9</v>
      </c>
      <c r="AP4" s="478" t="s">
        <v>10</v>
      </c>
      <c r="AQ4" s="478" t="s">
        <v>11</v>
      </c>
      <c r="AR4" s="478" t="s">
        <v>12</v>
      </c>
      <c r="AT4" s="474"/>
      <c r="AU4" s="476"/>
      <c r="AV4" s="476"/>
      <c r="AW4" s="476"/>
      <c r="AX4" s="477" t="s">
        <v>427</v>
      </c>
      <c r="AY4" s="478" t="s">
        <v>1541</v>
      </c>
      <c r="AZ4" s="478" t="s">
        <v>9</v>
      </c>
      <c r="BA4" s="478" t="s">
        <v>10</v>
      </c>
      <c r="BB4" s="478" t="s">
        <v>11</v>
      </c>
      <c r="BC4" s="477" t="s">
        <v>12</v>
      </c>
    </row>
    <row r="5" spans="1:55" s="470" customFormat="1" ht="11.1" customHeight="1">
      <c r="B5" s="479" t="s">
        <v>208</v>
      </c>
      <c r="C5" s="480"/>
      <c r="D5" s="480"/>
      <c r="E5" s="481"/>
      <c r="F5" s="482">
        <v>20509.900000000001</v>
      </c>
      <c r="G5" s="482">
        <v>3711</v>
      </c>
      <c r="H5" s="482">
        <v>4661.2</v>
      </c>
      <c r="I5" s="482">
        <v>4053.2</v>
      </c>
      <c r="J5" s="482">
        <v>4026.7</v>
      </c>
      <c r="K5" s="482">
        <v>4057.8</v>
      </c>
      <c r="M5" s="483" t="s">
        <v>1153</v>
      </c>
      <c r="N5" s="484"/>
      <c r="O5" s="484"/>
      <c r="P5" s="485"/>
      <c r="Q5" s="486">
        <v>3539.5</v>
      </c>
      <c r="R5" s="482">
        <v>353.3</v>
      </c>
      <c r="S5" s="482">
        <v>666.2</v>
      </c>
      <c r="T5" s="482">
        <v>1068.5999999999999</v>
      </c>
      <c r="U5" s="482">
        <v>897.2</v>
      </c>
      <c r="V5" s="482">
        <v>554.20000000000005</v>
      </c>
      <c r="W5" s="487"/>
      <c r="X5" s="488" t="s">
        <v>1540</v>
      </c>
      <c r="Y5" s="489"/>
      <c r="Z5" s="490"/>
      <c r="AA5" s="491"/>
      <c r="AB5" s="492">
        <v>8.8000000000000007</v>
      </c>
      <c r="AC5" s="492">
        <v>2.1</v>
      </c>
      <c r="AD5" s="492">
        <v>2.1</v>
      </c>
      <c r="AE5" s="492">
        <v>1.7</v>
      </c>
      <c r="AF5" s="492">
        <v>1.7</v>
      </c>
      <c r="AG5" s="492">
        <v>1.1000000000000001</v>
      </c>
      <c r="AH5" s="472"/>
      <c r="AI5" s="493" t="s">
        <v>1155</v>
      </c>
      <c r="AJ5" s="494"/>
      <c r="AK5" s="495"/>
      <c r="AL5" s="496"/>
      <c r="AM5" s="497">
        <v>1229.5999999999999</v>
      </c>
      <c r="AN5" s="497">
        <v>45.9</v>
      </c>
      <c r="AO5" s="497">
        <v>126.6</v>
      </c>
      <c r="AP5" s="497">
        <v>294.3</v>
      </c>
      <c r="AQ5" s="497">
        <v>407.8</v>
      </c>
      <c r="AR5" s="497">
        <v>355</v>
      </c>
      <c r="AT5" s="498" t="s">
        <v>1156</v>
      </c>
      <c r="AU5" s="499"/>
      <c r="AV5" s="499"/>
      <c r="AW5" s="499"/>
      <c r="AX5" s="482">
        <v>9851.9</v>
      </c>
      <c r="AY5" s="482">
        <v>1017.2</v>
      </c>
      <c r="AZ5" s="482">
        <v>1787.8</v>
      </c>
      <c r="BA5" s="482">
        <v>2361.1</v>
      </c>
      <c r="BB5" s="482">
        <v>2692.6</v>
      </c>
      <c r="BC5" s="482">
        <v>1993.2</v>
      </c>
    </row>
    <row r="6" spans="1:55" s="470" customFormat="1" ht="11.1" customHeight="1">
      <c r="B6" s="500"/>
      <c r="C6" s="501" t="s">
        <v>1157</v>
      </c>
      <c r="D6" s="502"/>
      <c r="E6" s="503"/>
      <c r="F6" s="504">
        <v>10805</v>
      </c>
      <c r="G6" s="504">
        <v>926.7</v>
      </c>
      <c r="H6" s="504">
        <v>1556.2</v>
      </c>
      <c r="I6" s="504">
        <v>2170</v>
      </c>
      <c r="J6" s="504">
        <v>2862.9</v>
      </c>
      <c r="K6" s="504">
        <v>3289.1</v>
      </c>
      <c r="M6" s="500"/>
      <c r="N6" s="505" t="s">
        <v>1158</v>
      </c>
      <c r="O6" s="506"/>
      <c r="P6" s="507"/>
      <c r="Q6" s="508">
        <v>691.9</v>
      </c>
      <c r="R6" s="504">
        <v>69</v>
      </c>
      <c r="S6" s="504">
        <v>124.4</v>
      </c>
      <c r="T6" s="504">
        <v>205.2</v>
      </c>
      <c r="U6" s="504">
        <v>182</v>
      </c>
      <c r="V6" s="504">
        <v>111.3</v>
      </c>
      <c r="W6" s="487"/>
      <c r="X6" s="500"/>
      <c r="Y6" s="501" t="s">
        <v>1159</v>
      </c>
      <c r="Z6" s="509"/>
      <c r="AA6" s="510"/>
      <c r="AB6" s="511">
        <v>1.2</v>
      </c>
      <c r="AC6" s="492">
        <v>0.3</v>
      </c>
      <c r="AD6" s="492">
        <v>0.3</v>
      </c>
      <c r="AE6" s="492">
        <v>0.2</v>
      </c>
      <c r="AF6" s="492">
        <v>0.2</v>
      </c>
      <c r="AG6" s="492">
        <v>0.1</v>
      </c>
      <c r="AH6" s="472"/>
      <c r="AI6" s="512"/>
      <c r="AJ6" s="513" t="s">
        <v>1160</v>
      </c>
      <c r="AK6" s="514"/>
      <c r="AL6" s="510"/>
      <c r="AM6" s="508">
        <v>107.2</v>
      </c>
      <c r="AN6" s="504">
        <v>2.8</v>
      </c>
      <c r="AO6" s="504">
        <v>8.6</v>
      </c>
      <c r="AP6" s="504">
        <v>23.7</v>
      </c>
      <c r="AQ6" s="504">
        <v>37</v>
      </c>
      <c r="AR6" s="504">
        <v>35</v>
      </c>
      <c r="AT6" s="515"/>
      <c r="AU6" s="1857" t="s">
        <v>429</v>
      </c>
      <c r="AV6" s="516" t="s">
        <v>1161</v>
      </c>
      <c r="AW6" s="510"/>
      <c r="AX6" s="517">
        <v>8352.4</v>
      </c>
      <c r="AY6" s="517">
        <v>870.1</v>
      </c>
      <c r="AZ6" s="517">
        <v>1524.9</v>
      </c>
      <c r="BA6" s="517">
        <v>2028.6</v>
      </c>
      <c r="BB6" s="517">
        <v>2278.1</v>
      </c>
      <c r="BC6" s="517">
        <v>1650.8</v>
      </c>
    </row>
    <row r="7" spans="1:55" s="470" customFormat="1" ht="11.1" customHeight="1">
      <c r="B7" s="518"/>
      <c r="C7" s="519" t="s">
        <v>1162</v>
      </c>
      <c r="D7" s="454"/>
      <c r="E7" s="520"/>
      <c r="F7" s="517">
        <v>3751.7</v>
      </c>
      <c r="G7" s="517">
        <v>697.6</v>
      </c>
      <c r="H7" s="517">
        <v>952.4</v>
      </c>
      <c r="I7" s="517">
        <v>820.3</v>
      </c>
      <c r="J7" s="517">
        <v>687.8</v>
      </c>
      <c r="K7" s="517">
        <v>593.6</v>
      </c>
      <c r="M7" s="518"/>
      <c r="N7" s="505" t="s">
        <v>1539</v>
      </c>
      <c r="O7" s="506"/>
      <c r="P7" s="507"/>
      <c r="Q7" s="521">
        <v>1721.2</v>
      </c>
      <c r="R7" s="517">
        <v>163.9</v>
      </c>
      <c r="S7" s="517">
        <v>322.39999999999998</v>
      </c>
      <c r="T7" s="517">
        <v>529.1</v>
      </c>
      <c r="U7" s="517">
        <v>433.8</v>
      </c>
      <c r="V7" s="517">
        <v>272.10000000000002</v>
      </c>
      <c r="W7" s="487"/>
      <c r="X7" s="518"/>
      <c r="Y7" s="519" t="s">
        <v>1538</v>
      </c>
      <c r="AA7" s="522"/>
      <c r="AB7" s="523">
        <v>2.2999999999999998</v>
      </c>
      <c r="AC7" s="524">
        <v>0.5</v>
      </c>
      <c r="AD7" s="524">
        <v>0.5</v>
      </c>
      <c r="AE7" s="524">
        <v>0.5</v>
      </c>
      <c r="AF7" s="524">
        <v>0.5</v>
      </c>
      <c r="AG7" s="524">
        <v>0.3</v>
      </c>
      <c r="AH7" s="472"/>
      <c r="AI7" s="518"/>
      <c r="AJ7" s="505" t="s">
        <v>1165</v>
      </c>
      <c r="AK7" s="525"/>
      <c r="AL7" s="522"/>
      <c r="AM7" s="526">
        <v>1112.5</v>
      </c>
      <c r="AN7" s="517">
        <v>42.8</v>
      </c>
      <c r="AO7" s="517">
        <v>117</v>
      </c>
      <c r="AP7" s="517">
        <v>268.39999999999998</v>
      </c>
      <c r="AQ7" s="517">
        <v>367.4</v>
      </c>
      <c r="AR7" s="517">
        <v>316.89999999999998</v>
      </c>
      <c r="AT7" s="515"/>
      <c r="AU7" s="1858"/>
      <c r="AV7" s="491" t="s">
        <v>1166</v>
      </c>
      <c r="AW7" s="522"/>
      <c r="AX7" s="517">
        <v>656.4</v>
      </c>
      <c r="AY7" s="517">
        <v>60.1</v>
      </c>
      <c r="AZ7" s="517">
        <v>112.8</v>
      </c>
      <c r="BA7" s="517">
        <v>157.4</v>
      </c>
      <c r="BB7" s="517">
        <v>189.1</v>
      </c>
      <c r="BC7" s="517">
        <v>137</v>
      </c>
    </row>
    <row r="8" spans="1:55" s="470" customFormat="1" ht="11.1" customHeight="1">
      <c r="B8" s="518"/>
      <c r="C8" s="519" t="s">
        <v>1167</v>
      </c>
      <c r="D8" s="454"/>
      <c r="E8" s="520"/>
      <c r="F8" s="517">
        <v>5260.8</v>
      </c>
      <c r="G8" s="517">
        <v>1910.3</v>
      </c>
      <c r="H8" s="517">
        <v>1874.2</v>
      </c>
      <c r="I8" s="517">
        <v>939.8</v>
      </c>
      <c r="J8" s="517">
        <v>399.6</v>
      </c>
      <c r="K8" s="517">
        <v>136.80000000000001</v>
      </c>
      <c r="M8" s="518"/>
      <c r="N8" s="505" t="s">
        <v>1168</v>
      </c>
      <c r="O8" s="506"/>
      <c r="P8" s="527"/>
      <c r="Q8" s="521">
        <v>319.2</v>
      </c>
      <c r="R8" s="517">
        <v>36.9</v>
      </c>
      <c r="S8" s="517">
        <v>61.5</v>
      </c>
      <c r="T8" s="517">
        <v>90.8</v>
      </c>
      <c r="U8" s="517">
        <v>80.7</v>
      </c>
      <c r="V8" s="517">
        <v>49.4</v>
      </c>
      <c r="W8" s="487"/>
      <c r="X8" s="518"/>
      <c r="Y8" s="528" t="s">
        <v>1537</v>
      </c>
      <c r="Z8" s="529"/>
      <c r="AA8" s="530"/>
      <c r="AB8" s="523">
        <v>5.3</v>
      </c>
      <c r="AC8" s="524">
        <v>1.3</v>
      </c>
      <c r="AD8" s="524">
        <v>1.3</v>
      </c>
      <c r="AE8" s="524">
        <v>1</v>
      </c>
      <c r="AF8" s="524">
        <v>1</v>
      </c>
      <c r="AG8" s="524">
        <v>0.7</v>
      </c>
      <c r="AH8" s="472"/>
      <c r="AI8" s="518"/>
      <c r="AJ8" s="505" t="s">
        <v>1170</v>
      </c>
      <c r="AK8" s="525"/>
      <c r="AL8" s="522"/>
      <c r="AM8" s="521">
        <v>5.5</v>
      </c>
      <c r="AN8" s="517">
        <v>0.1</v>
      </c>
      <c r="AO8" s="517">
        <v>0.3</v>
      </c>
      <c r="AP8" s="517">
        <v>0.9</v>
      </c>
      <c r="AQ8" s="517">
        <v>1.9</v>
      </c>
      <c r="AR8" s="521">
        <v>2.2999999999999998</v>
      </c>
      <c r="AT8" s="515"/>
      <c r="AU8" s="1858"/>
      <c r="AV8" s="491" t="s">
        <v>1171</v>
      </c>
      <c r="AW8" s="522"/>
      <c r="AX8" s="517">
        <v>104.8</v>
      </c>
      <c r="AY8" s="517">
        <v>5.3</v>
      </c>
      <c r="AZ8" s="517">
        <v>9.1</v>
      </c>
      <c r="BA8" s="517">
        <v>15.8</v>
      </c>
      <c r="BB8" s="517">
        <v>35</v>
      </c>
      <c r="BC8" s="517">
        <v>39.6</v>
      </c>
    </row>
    <row r="9" spans="1:55" s="470" customFormat="1" ht="11.1" customHeight="1">
      <c r="B9" s="518"/>
      <c r="C9" s="528" t="s">
        <v>1536</v>
      </c>
      <c r="D9" s="531"/>
      <c r="E9" s="532"/>
      <c r="F9" s="517">
        <v>692.4</v>
      </c>
      <c r="G9" s="517">
        <v>176.4</v>
      </c>
      <c r="H9" s="517">
        <v>278.3</v>
      </c>
      <c r="I9" s="517">
        <v>123.1</v>
      </c>
      <c r="J9" s="517">
        <v>76.3</v>
      </c>
      <c r="K9" s="517">
        <v>38.200000000000003</v>
      </c>
      <c r="M9" s="518"/>
      <c r="N9" s="505" t="s">
        <v>1173</v>
      </c>
      <c r="O9" s="506"/>
      <c r="P9" s="527"/>
      <c r="Q9" s="521">
        <v>807.2</v>
      </c>
      <c r="R9" s="517">
        <v>83.6</v>
      </c>
      <c r="S9" s="517">
        <v>157.80000000000001</v>
      </c>
      <c r="T9" s="517">
        <v>243.5</v>
      </c>
      <c r="U9" s="517">
        <v>200.8</v>
      </c>
      <c r="V9" s="517">
        <v>121.5</v>
      </c>
      <c r="W9" s="487"/>
      <c r="X9" s="518"/>
      <c r="Y9" s="533" t="s">
        <v>1174</v>
      </c>
      <c r="Z9" s="509"/>
      <c r="AA9" s="534"/>
      <c r="AB9" s="523">
        <v>3.6</v>
      </c>
      <c r="AC9" s="524">
        <v>0.9</v>
      </c>
      <c r="AD9" s="524">
        <v>0.9</v>
      </c>
      <c r="AE9" s="524">
        <v>0.7</v>
      </c>
      <c r="AF9" s="524">
        <v>0.7</v>
      </c>
      <c r="AG9" s="524">
        <v>0.4</v>
      </c>
      <c r="AH9" s="472"/>
      <c r="AI9" s="518"/>
      <c r="AJ9" s="505" t="s">
        <v>1175</v>
      </c>
      <c r="AK9" s="525"/>
      <c r="AL9" s="522"/>
      <c r="AM9" s="521">
        <v>0</v>
      </c>
      <c r="AN9" s="517" t="s">
        <v>19</v>
      </c>
      <c r="AO9" s="517" t="s">
        <v>19</v>
      </c>
      <c r="AP9" s="517" t="s">
        <v>19</v>
      </c>
      <c r="AQ9" s="517" t="s">
        <v>19</v>
      </c>
      <c r="AR9" s="521">
        <v>0</v>
      </c>
      <c r="AT9" s="535"/>
      <c r="AU9" s="1858"/>
      <c r="AV9" s="491" t="s">
        <v>1176</v>
      </c>
      <c r="AW9" s="536"/>
      <c r="AX9" s="517">
        <v>101.5</v>
      </c>
      <c r="AY9" s="517">
        <v>2.2000000000000002</v>
      </c>
      <c r="AZ9" s="517">
        <v>4.0999999999999996</v>
      </c>
      <c r="BA9" s="517">
        <v>9.6999999999999993</v>
      </c>
      <c r="BB9" s="517">
        <v>31.1</v>
      </c>
      <c r="BC9" s="517">
        <v>54.4</v>
      </c>
    </row>
    <row r="10" spans="1:55" s="470" customFormat="1" ht="11.1" customHeight="1">
      <c r="B10" s="537"/>
      <c r="C10" s="488" t="s">
        <v>1177</v>
      </c>
      <c r="D10" s="454"/>
      <c r="E10" s="538"/>
      <c r="F10" s="517">
        <v>29.6</v>
      </c>
      <c r="G10" s="517">
        <v>10.3</v>
      </c>
      <c r="H10" s="517">
        <v>8.4</v>
      </c>
      <c r="I10" s="517">
        <v>4.8</v>
      </c>
      <c r="J10" s="517">
        <v>3.5</v>
      </c>
      <c r="K10" s="517">
        <v>2.7</v>
      </c>
      <c r="M10" s="518"/>
      <c r="N10" s="539" t="s">
        <v>1535</v>
      </c>
      <c r="O10" s="540"/>
      <c r="P10" s="541"/>
      <c r="Q10" s="517">
        <v>1305.0999999999999</v>
      </c>
      <c r="R10" s="517">
        <v>126.3</v>
      </c>
      <c r="S10" s="517">
        <v>241.3</v>
      </c>
      <c r="T10" s="517">
        <v>392.7</v>
      </c>
      <c r="U10" s="517">
        <v>334.3</v>
      </c>
      <c r="V10" s="517">
        <v>210.6</v>
      </c>
      <c r="W10" s="487"/>
      <c r="X10" s="518"/>
      <c r="Y10" s="488" t="s">
        <v>1179</v>
      </c>
      <c r="AA10" s="542"/>
      <c r="AB10" s="523">
        <v>1.2</v>
      </c>
      <c r="AC10" s="524">
        <v>0.3</v>
      </c>
      <c r="AD10" s="524">
        <v>0.3</v>
      </c>
      <c r="AE10" s="524">
        <v>0.3</v>
      </c>
      <c r="AF10" s="524">
        <v>0.2</v>
      </c>
      <c r="AG10" s="524">
        <v>0.1</v>
      </c>
      <c r="AH10" s="472"/>
      <c r="AI10" s="518"/>
      <c r="AJ10" s="505" t="s">
        <v>1180</v>
      </c>
      <c r="AK10" s="525"/>
      <c r="AL10" s="522"/>
      <c r="AM10" s="526">
        <v>4.0999999999999996</v>
      </c>
      <c r="AN10" s="517">
        <v>0.2</v>
      </c>
      <c r="AO10" s="517">
        <v>0.6</v>
      </c>
      <c r="AP10" s="517">
        <v>1.3</v>
      </c>
      <c r="AQ10" s="517">
        <v>1.4</v>
      </c>
      <c r="AR10" s="521">
        <v>0.7</v>
      </c>
      <c r="AT10" s="535"/>
      <c r="AU10" s="1858"/>
      <c r="AV10" s="491" t="s">
        <v>1181</v>
      </c>
      <c r="AW10" s="536"/>
      <c r="AX10" s="517">
        <v>13.6</v>
      </c>
      <c r="AY10" s="517">
        <v>0.5</v>
      </c>
      <c r="AZ10" s="517">
        <v>1.4</v>
      </c>
      <c r="BA10" s="517">
        <v>2.4</v>
      </c>
      <c r="BB10" s="517">
        <v>4.3</v>
      </c>
      <c r="BC10" s="517">
        <v>5.0999999999999996</v>
      </c>
    </row>
    <row r="11" spans="1:55" s="470" customFormat="1" ht="11.1" customHeight="1">
      <c r="B11" s="518"/>
      <c r="C11" s="488" t="s">
        <v>1182</v>
      </c>
      <c r="D11" s="454"/>
      <c r="E11" s="538"/>
      <c r="F11" s="517">
        <v>1.2</v>
      </c>
      <c r="G11" s="517">
        <v>0.4</v>
      </c>
      <c r="H11" s="517">
        <v>0.4</v>
      </c>
      <c r="I11" s="517">
        <v>0.2</v>
      </c>
      <c r="J11" s="517">
        <v>0.1</v>
      </c>
      <c r="K11" s="517">
        <v>0.1</v>
      </c>
      <c r="M11" s="518"/>
      <c r="N11" s="543" t="s">
        <v>1183</v>
      </c>
      <c r="O11" s="506"/>
      <c r="P11" s="544"/>
      <c r="Q11" s="517">
        <v>1270.8</v>
      </c>
      <c r="R11" s="517">
        <v>120.1</v>
      </c>
      <c r="S11" s="517">
        <v>233.3</v>
      </c>
      <c r="T11" s="517">
        <v>378.7</v>
      </c>
      <c r="U11" s="517">
        <v>327.8</v>
      </c>
      <c r="V11" s="517">
        <v>210.9</v>
      </c>
      <c r="W11" s="487"/>
      <c r="X11" s="518"/>
      <c r="Y11" s="488" t="s">
        <v>1184</v>
      </c>
      <c r="AA11" s="542"/>
      <c r="AB11" s="523">
        <v>0</v>
      </c>
      <c r="AC11" s="524">
        <v>0</v>
      </c>
      <c r="AD11" s="524">
        <v>0</v>
      </c>
      <c r="AE11" s="524">
        <v>0</v>
      </c>
      <c r="AF11" s="524">
        <v>0</v>
      </c>
      <c r="AG11" s="524">
        <v>0</v>
      </c>
      <c r="AH11" s="472"/>
      <c r="AI11" s="518"/>
      <c r="AJ11" s="545" t="s">
        <v>1185</v>
      </c>
      <c r="AK11" s="546"/>
      <c r="AL11" s="530"/>
      <c r="AM11" s="526">
        <v>0.2</v>
      </c>
      <c r="AN11" s="517" t="s">
        <v>19</v>
      </c>
      <c r="AO11" s="517">
        <v>0.1</v>
      </c>
      <c r="AP11" s="517">
        <v>0</v>
      </c>
      <c r="AQ11" s="517">
        <v>0.1</v>
      </c>
      <c r="AR11" s="521" t="s">
        <v>19</v>
      </c>
      <c r="AT11" s="535"/>
      <c r="AU11" s="1859"/>
      <c r="AV11" s="547" t="s">
        <v>1186</v>
      </c>
      <c r="AW11" s="548"/>
      <c r="AX11" s="517">
        <v>6.8</v>
      </c>
      <c r="AY11" s="517">
        <v>0.1</v>
      </c>
      <c r="AZ11" s="517">
        <v>0.2</v>
      </c>
      <c r="BA11" s="517">
        <v>0.4</v>
      </c>
      <c r="BB11" s="517">
        <v>2.4</v>
      </c>
      <c r="BC11" s="517">
        <v>3.6</v>
      </c>
    </row>
    <row r="12" spans="1:55" ht="11.1" customHeight="1">
      <c r="B12" s="518"/>
      <c r="C12" s="488" t="s">
        <v>1187</v>
      </c>
      <c r="D12" s="454"/>
      <c r="E12" s="538"/>
      <c r="F12" s="517">
        <v>1.1000000000000001</v>
      </c>
      <c r="G12" s="517">
        <v>0.3</v>
      </c>
      <c r="H12" s="517">
        <v>0.3</v>
      </c>
      <c r="I12" s="517">
        <v>0.2</v>
      </c>
      <c r="J12" s="517">
        <v>0.1</v>
      </c>
      <c r="K12" s="517">
        <v>0.1</v>
      </c>
      <c r="L12" s="470"/>
      <c r="M12" s="518"/>
      <c r="N12" s="543" t="s">
        <v>1188</v>
      </c>
      <c r="O12" s="506"/>
      <c r="P12" s="525"/>
      <c r="Q12" s="517">
        <v>1269.7</v>
      </c>
      <c r="R12" s="517">
        <v>123.7</v>
      </c>
      <c r="S12" s="517">
        <v>234.8</v>
      </c>
      <c r="T12" s="517">
        <v>378.6</v>
      </c>
      <c r="U12" s="517">
        <v>326.60000000000002</v>
      </c>
      <c r="V12" s="517">
        <v>206</v>
      </c>
      <c r="W12" s="549"/>
      <c r="X12" s="518"/>
      <c r="Y12" s="550" t="s">
        <v>1534</v>
      </c>
      <c r="Z12" s="506"/>
      <c r="AA12" s="542"/>
      <c r="AB12" s="524">
        <v>0</v>
      </c>
      <c r="AC12" s="524" t="s">
        <v>19</v>
      </c>
      <c r="AD12" s="524" t="s">
        <v>19</v>
      </c>
      <c r="AE12" s="524" t="s">
        <v>19</v>
      </c>
      <c r="AF12" s="524">
        <v>0</v>
      </c>
      <c r="AG12" s="524" t="s">
        <v>19</v>
      </c>
      <c r="AH12" s="472"/>
      <c r="AI12" s="518"/>
      <c r="AJ12" s="488" t="s">
        <v>1190</v>
      </c>
      <c r="AK12" s="470"/>
      <c r="AM12" s="517">
        <v>467.5</v>
      </c>
      <c r="AN12" s="517">
        <v>10.9</v>
      </c>
      <c r="AO12" s="517">
        <v>32.5</v>
      </c>
      <c r="AP12" s="517">
        <v>91.7</v>
      </c>
      <c r="AQ12" s="517">
        <v>163.9</v>
      </c>
      <c r="AR12" s="521">
        <v>168.5</v>
      </c>
      <c r="AT12" s="515"/>
      <c r="AU12" s="1860" t="s">
        <v>1191</v>
      </c>
      <c r="AV12" s="491" t="s">
        <v>1161</v>
      </c>
      <c r="AW12" s="522"/>
      <c r="AX12" s="551">
        <v>569.29999999999995</v>
      </c>
      <c r="AY12" s="517">
        <v>73.900000000000006</v>
      </c>
      <c r="AZ12" s="517">
        <v>126.9</v>
      </c>
      <c r="BA12" s="517">
        <v>137.19999999999999</v>
      </c>
      <c r="BB12" s="517">
        <v>139.80000000000001</v>
      </c>
      <c r="BC12" s="517">
        <v>91.4</v>
      </c>
    </row>
    <row r="13" spans="1:55" ht="11.1" customHeight="1">
      <c r="B13" s="518"/>
      <c r="C13" s="488" t="s">
        <v>1192</v>
      </c>
      <c r="D13" s="454"/>
      <c r="E13" s="538"/>
      <c r="F13" s="517">
        <v>4.8</v>
      </c>
      <c r="G13" s="517">
        <v>0.4</v>
      </c>
      <c r="H13" s="517">
        <v>0.8</v>
      </c>
      <c r="I13" s="517">
        <v>0.9</v>
      </c>
      <c r="J13" s="517">
        <v>1.3</v>
      </c>
      <c r="K13" s="517">
        <v>1.3</v>
      </c>
      <c r="L13" s="470"/>
      <c r="M13" s="518"/>
      <c r="N13" s="543" t="s">
        <v>1193</v>
      </c>
      <c r="O13" s="506"/>
      <c r="P13" s="525"/>
      <c r="Q13" s="517">
        <v>1497.5</v>
      </c>
      <c r="R13" s="517">
        <v>138.4</v>
      </c>
      <c r="S13" s="517">
        <v>274.3</v>
      </c>
      <c r="T13" s="517">
        <v>458.8</v>
      </c>
      <c r="U13" s="517">
        <v>384.2</v>
      </c>
      <c r="V13" s="517">
        <v>241.8</v>
      </c>
      <c r="W13" s="487"/>
      <c r="X13" s="518"/>
      <c r="Y13" s="488" t="s">
        <v>1533</v>
      </c>
      <c r="Z13" s="470"/>
      <c r="AA13" s="538"/>
      <c r="AB13" s="524">
        <v>0</v>
      </c>
      <c r="AC13" s="524">
        <v>0</v>
      </c>
      <c r="AD13" s="524">
        <v>0</v>
      </c>
      <c r="AE13" s="524">
        <v>0</v>
      </c>
      <c r="AF13" s="524">
        <v>0</v>
      </c>
      <c r="AG13" s="524">
        <v>0</v>
      </c>
      <c r="AH13" s="472"/>
      <c r="AI13" s="518"/>
      <c r="AJ13" s="488" t="s">
        <v>1195</v>
      </c>
      <c r="AK13" s="470"/>
      <c r="AM13" s="517">
        <v>793.6</v>
      </c>
      <c r="AN13" s="517">
        <v>28.1</v>
      </c>
      <c r="AO13" s="517">
        <v>79.599999999999994</v>
      </c>
      <c r="AP13" s="517">
        <v>186.9</v>
      </c>
      <c r="AQ13" s="517">
        <v>266.3</v>
      </c>
      <c r="AR13" s="521">
        <v>232.7</v>
      </c>
      <c r="AT13" s="515"/>
      <c r="AU13" s="1861"/>
      <c r="AV13" s="491" t="s">
        <v>1166</v>
      </c>
      <c r="AW13" s="522"/>
      <c r="AX13" s="551">
        <v>34</v>
      </c>
      <c r="AY13" s="517">
        <v>4</v>
      </c>
      <c r="AZ13" s="517">
        <v>6.5</v>
      </c>
      <c r="BA13" s="517">
        <v>7.3</v>
      </c>
      <c r="BB13" s="517">
        <v>9.4</v>
      </c>
      <c r="BC13" s="517">
        <v>6.8</v>
      </c>
    </row>
    <row r="14" spans="1:55" ht="11.1" customHeight="1">
      <c r="B14" s="518"/>
      <c r="C14" s="488" t="s">
        <v>1196</v>
      </c>
      <c r="D14" s="454"/>
      <c r="E14" s="538"/>
      <c r="F14" s="517">
        <v>46.7</v>
      </c>
      <c r="G14" s="517">
        <v>16.3</v>
      </c>
      <c r="H14" s="517">
        <v>11.9</v>
      </c>
      <c r="I14" s="517">
        <v>7.1</v>
      </c>
      <c r="J14" s="517">
        <v>6.5</v>
      </c>
      <c r="K14" s="517">
        <v>4.8</v>
      </c>
      <c r="L14" s="470"/>
      <c r="M14" s="518"/>
      <c r="N14" s="543" t="s">
        <v>1197</v>
      </c>
      <c r="O14" s="506"/>
      <c r="P14" s="525"/>
      <c r="Q14" s="517">
        <v>717.2</v>
      </c>
      <c r="R14" s="517">
        <v>74.400000000000006</v>
      </c>
      <c r="S14" s="517">
        <v>139.6</v>
      </c>
      <c r="T14" s="517">
        <v>212.6</v>
      </c>
      <c r="U14" s="517">
        <v>180.1</v>
      </c>
      <c r="V14" s="517">
        <v>110.4</v>
      </c>
      <c r="W14" s="487"/>
      <c r="X14" s="518"/>
      <c r="Y14" s="488" t="s">
        <v>1532</v>
      </c>
      <c r="Z14" s="470"/>
      <c r="AA14" s="538"/>
      <c r="AB14" s="523">
        <v>1</v>
      </c>
      <c r="AC14" s="524">
        <v>0.2</v>
      </c>
      <c r="AD14" s="524">
        <v>0.2</v>
      </c>
      <c r="AE14" s="524">
        <v>0.2</v>
      </c>
      <c r="AF14" s="524">
        <v>0.2</v>
      </c>
      <c r="AG14" s="524">
        <v>0.1</v>
      </c>
      <c r="AH14" s="472"/>
      <c r="AI14" s="518"/>
      <c r="AJ14" s="488" t="s">
        <v>1199</v>
      </c>
      <c r="AK14" s="470"/>
      <c r="AM14" s="517">
        <v>6.7</v>
      </c>
      <c r="AN14" s="517">
        <v>0.3</v>
      </c>
      <c r="AO14" s="517">
        <v>0.8</v>
      </c>
      <c r="AP14" s="517">
        <v>1.7</v>
      </c>
      <c r="AQ14" s="517">
        <v>2.2000000000000002</v>
      </c>
      <c r="AR14" s="521">
        <v>1.8</v>
      </c>
      <c r="AT14" s="515"/>
      <c r="AU14" s="1861"/>
      <c r="AV14" s="491" t="s">
        <v>1171</v>
      </c>
      <c r="AW14" s="522"/>
      <c r="AX14" s="551">
        <v>10.3</v>
      </c>
      <c r="AY14" s="517">
        <v>0.9</v>
      </c>
      <c r="AZ14" s="517">
        <v>1.5</v>
      </c>
      <c r="BA14" s="517">
        <v>1.8</v>
      </c>
      <c r="BB14" s="517">
        <v>2.7</v>
      </c>
      <c r="BC14" s="517">
        <v>3.4</v>
      </c>
    </row>
    <row r="15" spans="1:55" ht="11.1" customHeight="1">
      <c r="B15" s="518"/>
      <c r="C15" s="488" t="s">
        <v>1200</v>
      </c>
      <c r="D15" s="454"/>
      <c r="E15" s="538"/>
      <c r="F15" s="517">
        <v>0.2</v>
      </c>
      <c r="G15" s="517">
        <v>0</v>
      </c>
      <c r="H15" s="517">
        <v>0</v>
      </c>
      <c r="I15" s="517">
        <v>0</v>
      </c>
      <c r="J15" s="517">
        <v>0</v>
      </c>
      <c r="K15" s="517">
        <v>0</v>
      </c>
      <c r="L15" s="470"/>
      <c r="M15" s="518"/>
      <c r="N15" s="543" t="s">
        <v>1201</v>
      </c>
      <c r="O15" s="506"/>
      <c r="P15" s="525"/>
      <c r="Q15" s="517">
        <v>0</v>
      </c>
      <c r="R15" s="517" t="s">
        <v>19</v>
      </c>
      <c r="S15" s="517">
        <v>0</v>
      </c>
      <c r="T15" s="517" t="s">
        <v>19</v>
      </c>
      <c r="U15" s="517">
        <v>0</v>
      </c>
      <c r="V15" s="517" t="s">
        <v>19</v>
      </c>
      <c r="W15" s="487"/>
      <c r="X15" s="518"/>
      <c r="Y15" s="488" t="s">
        <v>1202</v>
      </c>
      <c r="Z15" s="470"/>
      <c r="AA15" s="538"/>
      <c r="AB15" s="523">
        <v>0.1</v>
      </c>
      <c r="AC15" s="524">
        <v>0</v>
      </c>
      <c r="AD15" s="524">
        <v>0</v>
      </c>
      <c r="AE15" s="524">
        <v>0</v>
      </c>
      <c r="AF15" s="524">
        <v>0</v>
      </c>
      <c r="AG15" s="524">
        <v>0.1</v>
      </c>
      <c r="AH15" s="472"/>
      <c r="AI15" s="518"/>
      <c r="AJ15" s="488" t="s">
        <v>1203</v>
      </c>
      <c r="AK15" s="470"/>
      <c r="AM15" s="517">
        <v>491.9</v>
      </c>
      <c r="AN15" s="517">
        <v>17.2</v>
      </c>
      <c r="AO15" s="517">
        <v>45.1</v>
      </c>
      <c r="AP15" s="517">
        <v>109.7</v>
      </c>
      <c r="AQ15" s="517">
        <v>166.8</v>
      </c>
      <c r="AR15" s="521">
        <v>153.19999999999999</v>
      </c>
      <c r="AT15" s="535"/>
      <c r="AU15" s="1861"/>
      <c r="AV15" s="552" t="s">
        <v>1176</v>
      </c>
      <c r="AW15" s="536"/>
      <c r="AX15" s="551">
        <v>0.9</v>
      </c>
      <c r="AY15" s="517" t="s">
        <v>19</v>
      </c>
      <c r="AZ15" s="517">
        <v>0</v>
      </c>
      <c r="BA15" s="517">
        <v>0.2</v>
      </c>
      <c r="BB15" s="517">
        <v>0.2</v>
      </c>
      <c r="BC15" s="517">
        <v>0.5</v>
      </c>
    </row>
    <row r="16" spans="1:55" ht="11.1" customHeight="1">
      <c r="B16" s="518"/>
      <c r="C16" s="488" t="s">
        <v>1204</v>
      </c>
      <c r="D16" s="454"/>
      <c r="E16" s="538"/>
      <c r="F16" s="517">
        <v>900.4</v>
      </c>
      <c r="G16" s="517">
        <v>273.8</v>
      </c>
      <c r="H16" s="517">
        <v>264.5</v>
      </c>
      <c r="I16" s="517">
        <v>148.30000000000001</v>
      </c>
      <c r="J16" s="517">
        <v>114</v>
      </c>
      <c r="K16" s="517">
        <v>99.8</v>
      </c>
      <c r="M16" s="518"/>
      <c r="N16" s="543" t="s">
        <v>1205</v>
      </c>
      <c r="O16" s="506"/>
      <c r="P16" s="525"/>
      <c r="Q16" s="517">
        <v>1.5</v>
      </c>
      <c r="R16" s="517">
        <v>0</v>
      </c>
      <c r="S16" s="517">
        <v>0.1</v>
      </c>
      <c r="T16" s="517">
        <v>0.3</v>
      </c>
      <c r="U16" s="517">
        <v>0.5</v>
      </c>
      <c r="V16" s="517">
        <v>0.7</v>
      </c>
      <c r="W16" s="487"/>
      <c r="X16" s="518"/>
      <c r="Y16" s="488" t="s">
        <v>1206</v>
      </c>
      <c r="Z16" s="470"/>
      <c r="AA16" s="538"/>
      <c r="AB16" s="523">
        <v>0.1</v>
      </c>
      <c r="AC16" s="524">
        <v>0</v>
      </c>
      <c r="AD16" s="524">
        <v>0</v>
      </c>
      <c r="AE16" s="524">
        <v>0</v>
      </c>
      <c r="AF16" s="524">
        <v>0</v>
      </c>
      <c r="AG16" s="524">
        <v>0</v>
      </c>
      <c r="AH16" s="472"/>
      <c r="AI16" s="518"/>
      <c r="AJ16" s="488" t="s">
        <v>1207</v>
      </c>
      <c r="AK16" s="470"/>
      <c r="AM16" s="517">
        <v>3.1</v>
      </c>
      <c r="AN16" s="517">
        <v>0.2</v>
      </c>
      <c r="AO16" s="517">
        <v>0.3</v>
      </c>
      <c r="AP16" s="517">
        <v>0.9</v>
      </c>
      <c r="AQ16" s="517">
        <v>0.9</v>
      </c>
      <c r="AR16" s="521">
        <v>0.7</v>
      </c>
      <c r="AT16" s="535"/>
      <c r="AU16" s="1861"/>
      <c r="AV16" s="552" t="s">
        <v>1181</v>
      </c>
      <c r="AW16" s="536"/>
      <c r="AX16" s="551">
        <v>1.7</v>
      </c>
      <c r="AY16" s="517">
        <v>0.1</v>
      </c>
      <c r="AZ16" s="517">
        <v>0.3</v>
      </c>
      <c r="BA16" s="517">
        <v>0.2</v>
      </c>
      <c r="BB16" s="517">
        <v>0.5</v>
      </c>
      <c r="BC16" s="517">
        <v>0.6</v>
      </c>
    </row>
    <row r="17" spans="2:55" ht="11.1" customHeight="1">
      <c r="B17" s="518"/>
      <c r="C17" s="488" t="s">
        <v>1208</v>
      </c>
      <c r="D17" s="454"/>
      <c r="E17" s="538"/>
      <c r="F17" s="517">
        <v>10.3</v>
      </c>
      <c r="G17" s="517">
        <v>3.1</v>
      </c>
      <c r="H17" s="517">
        <v>2.9</v>
      </c>
      <c r="I17" s="517">
        <v>1.7</v>
      </c>
      <c r="J17" s="517">
        <v>1.4</v>
      </c>
      <c r="K17" s="517">
        <v>1.1000000000000001</v>
      </c>
      <c r="M17" s="537"/>
      <c r="N17" s="543" t="s">
        <v>1209</v>
      </c>
      <c r="O17" s="506"/>
      <c r="P17" s="525"/>
      <c r="Q17" s="517">
        <v>803.6</v>
      </c>
      <c r="R17" s="517">
        <v>109.9</v>
      </c>
      <c r="S17" s="517">
        <v>187.1</v>
      </c>
      <c r="T17" s="517">
        <v>218</v>
      </c>
      <c r="U17" s="517">
        <v>168.6</v>
      </c>
      <c r="V17" s="517">
        <v>120</v>
      </c>
      <c r="W17" s="487"/>
      <c r="X17" s="518"/>
      <c r="Y17" s="488" t="s">
        <v>1513</v>
      </c>
      <c r="Z17" s="470"/>
      <c r="AA17" s="538"/>
      <c r="AB17" s="523">
        <v>0</v>
      </c>
      <c r="AC17" s="524">
        <v>0</v>
      </c>
      <c r="AD17" s="524" t="s">
        <v>19</v>
      </c>
      <c r="AE17" s="524" t="s">
        <v>19</v>
      </c>
      <c r="AF17" s="524" t="s">
        <v>19</v>
      </c>
      <c r="AG17" s="524" t="s">
        <v>19</v>
      </c>
      <c r="AH17" s="472"/>
      <c r="AI17" s="518"/>
      <c r="AJ17" s="488" t="s">
        <v>1211</v>
      </c>
      <c r="AK17" s="470"/>
      <c r="AM17" s="517">
        <v>28.9</v>
      </c>
      <c r="AN17" s="517">
        <v>0.7</v>
      </c>
      <c r="AO17" s="517">
        <v>2.2000000000000002</v>
      </c>
      <c r="AP17" s="517">
        <v>5</v>
      </c>
      <c r="AQ17" s="517">
        <v>10.4</v>
      </c>
      <c r="AR17" s="521">
        <v>10.6</v>
      </c>
      <c r="AT17" s="535"/>
      <c r="AU17" s="1862"/>
      <c r="AV17" s="553" t="s">
        <v>1186</v>
      </c>
      <c r="AW17" s="554"/>
      <c r="AX17" s="551" t="s">
        <v>19</v>
      </c>
      <c r="AY17" s="517" t="s">
        <v>19</v>
      </c>
      <c r="AZ17" s="517" t="s">
        <v>19</v>
      </c>
      <c r="BA17" s="517" t="s">
        <v>19</v>
      </c>
      <c r="BB17" s="517" t="s">
        <v>19</v>
      </c>
      <c r="BC17" s="517" t="s">
        <v>19</v>
      </c>
    </row>
    <row r="18" spans="2:55" ht="11.1" customHeight="1">
      <c r="B18" s="518"/>
      <c r="C18" s="555" t="s">
        <v>1212</v>
      </c>
      <c r="D18" s="454"/>
      <c r="E18" s="538"/>
      <c r="F18" s="517">
        <v>11</v>
      </c>
      <c r="G18" s="517">
        <v>3.4</v>
      </c>
      <c r="H18" s="517">
        <v>3.3</v>
      </c>
      <c r="I18" s="517">
        <v>1.9</v>
      </c>
      <c r="J18" s="517">
        <v>1.4</v>
      </c>
      <c r="K18" s="517">
        <v>1.1000000000000001</v>
      </c>
      <c r="M18" s="518"/>
      <c r="N18" s="543" t="s">
        <v>1531</v>
      </c>
      <c r="O18" s="506"/>
      <c r="P18" s="525"/>
      <c r="Q18" s="517">
        <v>51.6</v>
      </c>
      <c r="R18" s="517">
        <v>4.7</v>
      </c>
      <c r="S18" s="517">
        <v>8.9</v>
      </c>
      <c r="T18" s="517">
        <v>15.8</v>
      </c>
      <c r="U18" s="517">
        <v>13.9</v>
      </c>
      <c r="V18" s="517">
        <v>8.3000000000000007</v>
      </c>
      <c r="W18" s="487"/>
      <c r="X18" s="518"/>
      <c r="Y18" s="488" t="s">
        <v>1214</v>
      </c>
      <c r="Z18" s="470"/>
      <c r="AA18" s="538"/>
      <c r="AB18" s="523">
        <v>1.2</v>
      </c>
      <c r="AC18" s="524">
        <v>0.3</v>
      </c>
      <c r="AD18" s="524">
        <v>0.3</v>
      </c>
      <c r="AE18" s="524">
        <v>0.2</v>
      </c>
      <c r="AF18" s="524">
        <v>0.3</v>
      </c>
      <c r="AG18" s="524">
        <v>0.2</v>
      </c>
      <c r="AH18" s="472"/>
      <c r="AI18" s="518"/>
      <c r="AJ18" s="488" t="s">
        <v>1215</v>
      </c>
      <c r="AK18" s="470"/>
      <c r="AM18" s="517">
        <v>2.6</v>
      </c>
      <c r="AN18" s="517">
        <v>0.1</v>
      </c>
      <c r="AO18" s="517">
        <v>0.2</v>
      </c>
      <c r="AP18" s="517">
        <v>0.5</v>
      </c>
      <c r="AQ18" s="517">
        <v>1</v>
      </c>
      <c r="AR18" s="521">
        <v>0.8</v>
      </c>
      <c r="AT18" s="550"/>
      <c r="AU18" s="488" t="s">
        <v>1216</v>
      </c>
      <c r="AV18" s="556"/>
      <c r="AW18" s="556"/>
      <c r="AX18" s="517">
        <v>8352.6</v>
      </c>
      <c r="AY18" s="517">
        <v>852.3</v>
      </c>
      <c r="AZ18" s="517">
        <v>1505.3</v>
      </c>
      <c r="BA18" s="517">
        <v>2009</v>
      </c>
      <c r="BB18" s="517">
        <v>2292.9</v>
      </c>
      <c r="BC18" s="517">
        <v>1692.9</v>
      </c>
    </row>
    <row r="19" spans="2:55" ht="11.1" customHeight="1">
      <c r="B19" s="479" t="s">
        <v>209</v>
      </c>
      <c r="C19" s="480"/>
      <c r="D19" s="480"/>
      <c r="E19" s="481"/>
      <c r="F19" s="482">
        <v>371.4</v>
      </c>
      <c r="G19" s="482">
        <v>6.8</v>
      </c>
      <c r="H19" s="482">
        <v>24.7</v>
      </c>
      <c r="I19" s="482">
        <v>41.1</v>
      </c>
      <c r="J19" s="482">
        <v>94.7</v>
      </c>
      <c r="K19" s="482">
        <v>204.1</v>
      </c>
      <c r="M19" s="518"/>
      <c r="N19" s="543" t="s">
        <v>1515</v>
      </c>
      <c r="O19" s="506"/>
      <c r="P19" s="525"/>
      <c r="Q19" s="517">
        <v>0.8</v>
      </c>
      <c r="R19" s="517">
        <v>0.1</v>
      </c>
      <c r="S19" s="517">
        <v>0.2</v>
      </c>
      <c r="T19" s="517">
        <v>0.2</v>
      </c>
      <c r="U19" s="517">
        <v>0.2</v>
      </c>
      <c r="V19" s="517">
        <v>0.1</v>
      </c>
      <c r="W19" s="487"/>
      <c r="X19" s="518"/>
      <c r="Y19" s="488" t="s">
        <v>1218</v>
      </c>
      <c r="Z19" s="470"/>
      <c r="AA19" s="538"/>
      <c r="AB19" s="523">
        <v>0</v>
      </c>
      <c r="AC19" s="524" t="s">
        <v>19</v>
      </c>
      <c r="AD19" s="524">
        <v>0</v>
      </c>
      <c r="AE19" s="524">
        <v>0</v>
      </c>
      <c r="AF19" s="524">
        <v>0</v>
      </c>
      <c r="AG19" s="524">
        <v>0</v>
      </c>
      <c r="AH19" s="472"/>
      <c r="AI19" s="518"/>
      <c r="AJ19" s="488" t="s">
        <v>1219</v>
      </c>
      <c r="AK19" s="470"/>
      <c r="AM19" s="517">
        <v>534.70000000000005</v>
      </c>
      <c r="AN19" s="517">
        <v>18.5</v>
      </c>
      <c r="AO19" s="517">
        <v>52.8</v>
      </c>
      <c r="AP19" s="517">
        <v>124.8</v>
      </c>
      <c r="AQ19" s="517">
        <v>178.2</v>
      </c>
      <c r="AR19" s="521">
        <v>160.5</v>
      </c>
      <c r="AT19" s="550"/>
      <c r="AU19" s="550" t="s">
        <v>1220</v>
      </c>
      <c r="AV19" s="552"/>
      <c r="AW19" s="552"/>
      <c r="AX19" s="517">
        <v>685.3</v>
      </c>
      <c r="AY19" s="517">
        <v>78.3</v>
      </c>
      <c r="AZ19" s="517">
        <v>133.19999999999999</v>
      </c>
      <c r="BA19" s="517">
        <v>169.4</v>
      </c>
      <c r="BB19" s="517">
        <v>192.4</v>
      </c>
      <c r="BC19" s="517">
        <v>112.1</v>
      </c>
    </row>
    <row r="20" spans="2:55" ht="11.1" customHeight="1">
      <c r="B20" s="518"/>
      <c r="C20" s="513" t="s">
        <v>1530</v>
      </c>
      <c r="D20" s="540"/>
      <c r="E20" s="557"/>
      <c r="F20" s="517">
        <v>370.1</v>
      </c>
      <c r="G20" s="517">
        <v>6.8</v>
      </c>
      <c r="H20" s="517">
        <v>24.6</v>
      </c>
      <c r="I20" s="517">
        <v>40.9</v>
      </c>
      <c r="J20" s="517">
        <v>94.4</v>
      </c>
      <c r="K20" s="517">
        <v>203.4</v>
      </c>
      <c r="M20" s="518"/>
      <c r="N20" s="543" t="s">
        <v>1222</v>
      </c>
      <c r="O20" s="506"/>
      <c r="P20" s="525"/>
      <c r="Q20" s="517">
        <v>52</v>
      </c>
      <c r="R20" s="517">
        <v>2.8</v>
      </c>
      <c r="S20" s="517">
        <v>7.6</v>
      </c>
      <c r="T20" s="517">
        <v>15.8</v>
      </c>
      <c r="U20" s="517">
        <v>18</v>
      </c>
      <c r="V20" s="517">
        <v>7.9</v>
      </c>
      <c r="W20" s="487"/>
      <c r="X20" s="518"/>
      <c r="Y20" s="488" t="s">
        <v>1223</v>
      </c>
      <c r="Z20" s="470"/>
      <c r="AA20" s="542"/>
      <c r="AB20" s="523">
        <v>1.5</v>
      </c>
      <c r="AC20" s="524">
        <v>0.4</v>
      </c>
      <c r="AD20" s="524">
        <v>0.4</v>
      </c>
      <c r="AE20" s="524">
        <v>0.3</v>
      </c>
      <c r="AF20" s="524">
        <v>0.3</v>
      </c>
      <c r="AG20" s="524">
        <v>0.2</v>
      </c>
      <c r="AH20" s="472"/>
      <c r="AI20" s="518"/>
      <c r="AJ20" s="488" t="s">
        <v>1224</v>
      </c>
      <c r="AK20" s="470"/>
      <c r="AM20" s="517">
        <v>0.9</v>
      </c>
      <c r="AN20" s="517">
        <v>0.1</v>
      </c>
      <c r="AO20" s="517">
        <v>0.2</v>
      </c>
      <c r="AP20" s="517">
        <v>0.2</v>
      </c>
      <c r="AQ20" s="517">
        <v>0.2</v>
      </c>
      <c r="AR20" s="521">
        <v>0.2</v>
      </c>
      <c r="AT20" s="550"/>
      <c r="AU20" s="550" t="s">
        <v>1225</v>
      </c>
      <c r="AV20" s="552"/>
      <c r="AW20" s="552"/>
      <c r="AX20" s="517">
        <v>133.6</v>
      </c>
      <c r="AY20" s="517">
        <v>16.899999999999999</v>
      </c>
      <c r="AZ20" s="517">
        <v>28</v>
      </c>
      <c r="BA20" s="517">
        <v>35.299999999999997</v>
      </c>
      <c r="BB20" s="517">
        <v>36.200000000000003</v>
      </c>
      <c r="BC20" s="517">
        <v>17.3</v>
      </c>
    </row>
    <row r="21" spans="2:55" ht="11.1" customHeight="1">
      <c r="B21" s="518"/>
      <c r="C21" s="545" t="s">
        <v>1226</v>
      </c>
      <c r="D21" s="558"/>
      <c r="E21" s="559"/>
      <c r="F21" s="517">
        <v>1.3</v>
      </c>
      <c r="G21" s="517">
        <v>0</v>
      </c>
      <c r="H21" s="517">
        <v>0.1</v>
      </c>
      <c r="I21" s="517">
        <v>0.1</v>
      </c>
      <c r="J21" s="517">
        <v>0.4</v>
      </c>
      <c r="K21" s="517">
        <v>0.7</v>
      </c>
      <c r="M21" s="512"/>
      <c r="N21" s="550" t="s">
        <v>1227</v>
      </c>
      <c r="P21" s="525"/>
      <c r="Q21" s="517">
        <v>0.3</v>
      </c>
      <c r="R21" s="517" t="s">
        <v>19</v>
      </c>
      <c r="S21" s="517">
        <v>0</v>
      </c>
      <c r="T21" s="517">
        <v>0</v>
      </c>
      <c r="U21" s="517">
        <v>0.1</v>
      </c>
      <c r="V21" s="517">
        <v>0.2</v>
      </c>
      <c r="W21" s="487"/>
      <c r="X21" s="518"/>
      <c r="Y21" s="550" t="s">
        <v>1228</v>
      </c>
      <c r="Z21" s="544"/>
      <c r="AA21" s="560"/>
      <c r="AB21" s="524">
        <v>0.1</v>
      </c>
      <c r="AC21" s="524">
        <v>0</v>
      </c>
      <c r="AD21" s="524">
        <v>0</v>
      </c>
      <c r="AE21" s="524">
        <v>0</v>
      </c>
      <c r="AF21" s="524">
        <v>0</v>
      </c>
      <c r="AG21" s="524">
        <v>0</v>
      </c>
      <c r="AH21" s="472"/>
      <c r="AI21" s="518"/>
      <c r="AJ21" s="561" t="s">
        <v>1229</v>
      </c>
      <c r="AK21" s="562"/>
      <c r="AL21" s="563"/>
      <c r="AM21" s="517">
        <v>2</v>
      </c>
      <c r="AN21" s="517">
        <v>0.2</v>
      </c>
      <c r="AO21" s="517">
        <v>0.3</v>
      </c>
      <c r="AP21" s="517">
        <v>0.6</v>
      </c>
      <c r="AQ21" s="517">
        <v>0.6</v>
      </c>
      <c r="AR21" s="517">
        <v>0.4</v>
      </c>
      <c r="AT21" s="550"/>
      <c r="AU21" s="488" t="s">
        <v>1230</v>
      </c>
      <c r="AV21" s="454"/>
      <c r="AW21" s="542"/>
      <c r="AX21" s="517">
        <v>1301.8</v>
      </c>
      <c r="AY21" s="517">
        <v>67.7</v>
      </c>
      <c r="AZ21" s="517">
        <v>174.6</v>
      </c>
      <c r="BA21" s="517">
        <v>349.8</v>
      </c>
      <c r="BB21" s="517">
        <v>403.7</v>
      </c>
      <c r="BC21" s="517">
        <v>306</v>
      </c>
    </row>
    <row r="22" spans="2:55" ht="11.1" customHeight="1">
      <c r="B22" s="537"/>
      <c r="C22" s="543" t="s">
        <v>1231</v>
      </c>
      <c r="D22" s="506"/>
      <c r="E22" s="525"/>
      <c r="F22" s="517">
        <v>1.6</v>
      </c>
      <c r="G22" s="517">
        <v>0</v>
      </c>
      <c r="H22" s="517">
        <v>0.1</v>
      </c>
      <c r="I22" s="517">
        <v>0.2</v>
      </c>
      <c r="J22" s="517">
        <v>0.5</v>
      </c>
      <c r="K22" s="517">
        <v>0.7</v>
      </c>
      <c r="M22" s="512"/>
      <c r="N22" s="550" t="s">
        <v>1511</v>
      </c>
      <c r="P22" s="525"/>
      <c r="Q22" s="517">
        <v>1565.9</v>
      </c>
      <c r="R22" s="517">
        <v>155</v>
      </c>
      <c r="S22" s="517">
        <v>298.7</v>
      </c>
      <c r="T22" s="517">
        <v>469.9</v>
      </c>
      <c r="U22" s="517">
        <v>390.7</v>
      </c>
      <c r="V22" s="517">
        <v>251.7</v>
      </c>
      <c r="W22" s="487"/>
      <c r="X22" s="518"/>
      <c r="Y22" s="543" t="s">
        <v>1233</v>
      </c>
      <c r="Z22" s="470"/>
      <c r="AB22" s="524">
        <v>0.1</v>
      </c>
      <c r="AC22" s="524">
        <v>0</v>
      </c>
      <c r="AD22" s="524">
        <v>0</v>
      </c>
      <c r="AE22" s="524">
        <v>0</v>
      </c>
      <c r="AF22" s="524">
        <v>0</v>
      </c>
      <c r="AG22" s="524">
        <v>0</v>
      </c>
      <c r="AH22" s="472"/>
      <c r="AI22" s="518"/>
      <c r="AJ22" s="561" t="s">
        <v>1234</v>
      </c>
      <c r="AK22" s="562"/>
      <c r="AL22" s="563"/>
      <c r="AM22" s="517">
        <v>254.2</v>
      </c>
      <c r="AN22" s="517">
        <v>7.8</v>
      </c>
      <c r="AO22" s="517">
        <v>21.2</v>
      </c>
      <c r="AP22" s="517">
        <v>56.7</v>
      </c>
      <c r="AQ22" s="517">
        <v>86.9</v>
      </c>
      <c r="AR22" s="517">
        <v>81.7</v>
      </c>
      <c r="AT22" s="550"/>
      <c r="AU22" s="488" t="s">
        <v>1235</v>
      </c>
      <c r="AV22" s="556"/>
      <c r="AW22" s="556"/>
      <c r="AX22" s="517">
        <v>7.2</v>
      </c>
      <c r="AY22" s="517">
        <v>0.4</v>
      </c>
      <c r="AZ22" s="517">
        <v>0.9</v>
      </c>
      <c r="BA22" s="517">
        <v>1.8</v>
      </c>
      <c r="BB22" s="517">
        <v>2.1</v>
      </c>
      <c r="BC22" s="517">
        <v>1.9</v>
      </c>
    </row>
    <row r="23" spans="2:55" ht="11.1" customHeight="1">
      <c r="B23" s="518"/>
      <c r="C23" s="488" t="s">
        <v>1182</v>
      </c>
      <c r="D23" s="454"/>
      <c r="E23" s="538"/>
      <c r="F23" s="517">
        <v>0</v>
      </c>
      <c r="G23" s="517">
        <v>0</v>
      </c>
      <c r="H23" s="517">
        <v>0</v>
      </c>
      <c r="I23" s="517">
        <v>0</v>
      </c>
      <c r="J23" s="517">
        <v>0</v>
      </c>
      <c r="K23" s="517">
        <v>0</v>
      </c>
      <c r="M23" s="512"/>
      <c r="N23" s="550" t="s">
        <v>1510</v>
      </c>
      <c r="P23" s="525"/>
      <c r="Q23" s="517">
        <v>907.7</v>
      </c>
      <c r="R23" s="517">
        <v>84.8</v>
      </c>
      <c r="S23" s="517">
        <v>164.5</v>
      </c>
      <c r="T23" s="517">
        <v>277.2</v>
      </c>
      <c r="U23" s="517">
        <v>238</v>
      </c>
      <c r="V23" s="517">
        <v>143.19999999999999</v>
      </c>
      <c r="W23" s="487"/>
      <c r="X23" s="518"/>
      <c r="Y23" s="488" t="s">
        <v>1237</v>
      </c>
      <c r="Z23" s="470"/>
      <c r="AA23" s="563"/>
      <c r="AB23" s="524">
        <v>8.1</v>
      </c>
      <c r="AC23" s="524">
        <v>2</v>
      </c>
      <c r="AD23" s="524">
        <v>2</v>
      </c>
      <c r="AE23" s="524">
        <v>1.6</v>
      </c>
      <c r="AF23" s="524">
        <v>1.6</v>
      </c>
      <c r="AG23" s="524">
        <v>1</v>
      </c>
      <c r="AH23" s="472"/>
      <c r="AI23" s="518"/>
      <c r="AJ23" s="488" t="s">
        <v>1235</v>
      </c>
      <c r="AK23" s="470"/>
      <c r="AL23" s="542"/>
      <c r="AM23" s="517">
        <v>1.1000000000000001</v>
      </c>
      <c r="AN23" s="517" t="s">
        <v>19</v>
      </c>
      <c r="AO23" s="517">
        <v>0</v>
      </c>
      <c r="AP23" s="517">
        <v>0.2</v>
      </c>
      <c r="AQ23" s="517">
        <v>0.3</v>
      </c>
      <c r="AR23" s="517">
        <v>0.5</v>
      </c>
      <c r="AT23" s="550"/>
      <c r="AU23" s="488" t="s">
        <v>1238</v>
      </c>
      <c r="AV23" s="563"/>
      <c r="AW23" s="563"/>
      <c r="AX23" s="517">
        <v>1731.5</v>
      </c>
      <c r="AY23" s="517">
        <v>169.9</v>
      </c>
      <c r="AZ23" s="517">
        <v>318.8</v>
      </c>
      <c r="BA23" s="517">
        <v>428.8</v>
      </c>
      <c r="BB23" s="517">
        <v>481.1</v>
      </c>
      <c r="BC23" s="517">
        <v>332.9</v>
      </c>
    </row>
    <row r="24" spans="2:55" ht="11.1" customHeight="1">
      <c r="B24" s="518"/>
      <c r="C24" s="488" t="s">
        <v>1187</v>
      </c>
      <c r="D24" s="454"/>
      <c r="E24" s="538"/>
      <c r="F24" s="517">
        <v>0.3</v>
      </c>
      <c r="G24" s="517">
        <v>0</v>
      </c>
      <c r="H24" s="517">
        <v>0</v>
      </c>
      <c r="I24" s="517">
        <v>0.1</v>
      </c>
      <c r="J24" s="517">
        <v>0.1</v>
      </c>
      <c r="K24" s="517">
        <v>0.2</v>
      </c>
      <c r="M24" s="512"/>
      <c r="N24" s="488" t="s">
        <v>1239</v>
      </c>
      <c r="O24" s="454"/>
      <c r="P24" s="470"/>
      <c r="Q24" s="517">
        <v>449.4</v>
      </c>
      <c r="R24" s="517">
        <v>43</v>
      </c>
      <c r="S24" s="517">
        <v>83.7</v>
      </c>
      <c r="T24" s="517">
        <v>138.9</v>
      </c>
      <c r="U24" s="517">
        <v>113.4</v>
      </c>
      <c r="V24" s="517">
        <v>70.400000000000006</v>
      </c>
      <c r="W24" s="487"/>
      <c r="X24" s="518"/>
      <c r="Y24" s="488" t="s">
        <v>1240</v>
      </c>
      <c r="Z24" s="470"/>
      <c r="AA24" s="563"/>
      <c r="AB24" s="524">
        <v>0</v>
      </c>
      <c r="AC24" s="524">
        <v>0</v>
      </c>
      <c r="AD24" s="524">
        <v>0</v>
      </c>
      <c r="AE24" s="524">
        <v>0</v>
      </c>
      <c r="AF24" s="524">
        <v>0</v>
      </c>
      <c r="AG24" s="524">
        <v>0</v>
      </c>
      <c r="AH24" s="472"/>
      <c r="AI24" s="518"/>
      <c r="AJ24" s="564" t="s">
        <v>1529</v>
      </c>
      <c r="AK24" s="565"/>
      <c r="AL24" s="560"/>
      <c r="AM24" s="517">
        <v>3.4</v>
      </c>
      <c r="AN24" s="517">
        <v>0.1</v>
      </c>
      <c r="AO24" s="517">
        <v>0.3</v>
      </c>
      <c r="AP24" s="517">
        <v>0.7</v>
      </c>
      <c r="AQ24" s="517">
        <v>1.1000000000000001</v>
      </c>
      <c r="AR24" s="517">
        <v>1.3</v>
      </c>
      <c r="AT24" s="550"/>
      <c r="AU24" s="564" t="s">
        <v>1242</v>
      </c>
      <c r="AV24" s="563"/>
      <c r="AW24" s="563"/>
      <c r="AX24" s="517">
        <v>3.2</v>
      </c>
      <c r="AY24" s="517">
        <v>0.2</v>
      </c>
      <c r="AZ24" s="517">
        <v>0.3</v>
      </c>
      <c r="BA24" s="517">
        <v>0.7</v>
      </c>
      <c r="BB24" s="517">
        <v>1</v>
      </c>
      <c r="BC24" s="517">
        <v>0.9</v>
      </c>
    </row>
    <row r="25" spans="2:55" ht="11.1" customHeight="1">
      <c r="B25" s="518"/>
      <c r="C25" s="488" t="s">
        <v>1243</v>
      </c>
      <c r="D25" s="454"/>
      <c r="E25" s="538"/>
      <c r="F25" s="517">
        <v>30.2</v>
      </c>
      <c r="G25" s="517">
        <v>0.5</v>
      </c>
      <c r="H25" s="517">
        <v>2.1</v>
      </c>
      <c r="I25" s="517">
        <v>3.1</v>
      </c>
      <c r="J25" s="517">
        <v>7.7</v>
      </c>
      <c r="K25" s="517">
        <v>16.899999999999999</v>
      </c>
      <c r="M25" s="518"/>
      <c r="N25" s="488" t="s">
        <v>1204</v>
      </c>
      <c r="O25" s="454"/>
      <c r="P25" s="470"/>
      <c r="Q25" s="517">
        <v>321.2</v>
      </c>
      <c r="R25" s="517">
        <v>47.4</v>
      </c>
      <c r="S25" s="517">
        <v>76</v>
      </c>
      <c r="T25" s="517">
        <v>87.1</v>
      </c>
      <c r="U25" s="517">
        <v>67.099999999999994</v>
      </c>
      <c r="V25" s="517">
        <v>43.6</v>
      </c>
      <c r="W25" s="487"/>
      <c r="X25" s="518"/>
      <c r="Y25" s="488" t="s">
        <v>1244</v>
      </c>
      <c r="Z25" s="470"/>
      <c r="AA25" s="563"/>
      <c r="AB25" s="524">
        <v>0</v>
      </c>
      <c r="AC25" s="524">
        <v>0</v>
      </c>
      <c r="AD25" s="524">
        <v>0</v>
      </c>
      <c r="AE25" s="524">
        <v>0</v>
      </c>
      <c r="AF25" s="524">
        <v>0</v>
      </c>
      <c r="AG25" s="524">
        <v>0</v>
      </c>
      <c r="AH25" s="472"/>
      <c r="AI25" s="518"/>
      <c r="AJ25" s="564" t="s">
        <v>1245</v>
      </c>
      <c r="AK25" s="565"/>
      <c r="AL25" s="560"/>
      <c r="AM25" s="517">
        <v>137</v>
      </c>
      <c r="AN25" s="517">
        <v>5.6</v>
      </c>
      <c r="AO25" s="517">
        <v>14.6</v>
      </c>
      <c r="AP25" s="517">
        <v>32.299999999999997</v>
      </c>
      <c r="AQ25" s="517">
        <v>43.8</v>
      </c>
      <c r="AR25" s="517">
        <v>40.799999999999997</v>
      </c>
      <c r="AT25" s="550"/>
      <c r="AU25" s="550" t="s">
        <v>1246</v>
      </c>
      <c r="AV25" s="563"/>
      <c r="AW25" s="563"/>
      <c r="AX25" s="517">
        <v>7.5</v>
      </c>
      <c r="AY25" s="517">
        <v>1.5</v>
      </c>
      <c r="AZ25" s="517">
        <v>2.2000000000000002</v>
      </c>
      <c r="BA25" s="517">
        <v>1.9</v>
      </c>
      <c r="BB25" s="517">
        <v>1.4</v>
      </c>
      <c r="BC25" s="517">
        <v>0.6</v>
      </c>
    </row>
    <row r="26" spans="2:55" ht="11.1" customHeight="1">
      <c r="B26" s="518"/>
      <c r="C26" s="488" t="s">
        <v>1204</v>
      </c>
      <c r="D26" s="454"/>
      <c r="E26" s="538"/>
      <c r="F26" s="517">
        <v>67.099999999999994</v>
      </c>
      <c r="G26" s="517">
        <v>1.4</v>
      </c>
      <c r="H26" s="517">
        <v>4.9000000000000004</v>
      </c>
      <c r="I26" s="517">
        <v>7.7</v>
      </c>
      <c r="J26" s="517">
        <v>17.7</v>
      </c>
      <c r="K26" s="517">
        <v>35.5</v>
      </c>
      <c r="M26" s="518"/>
      <c r="N26" s="488" t="s">
        <v>1208</v>
      </c>
      <c r="O26" s="454"/>
      <c r="P26" s="470"/>
      <c r="Q26" s="517">
        <v>2.2000000000000002</v>
      </c>
      <c r="R26" s="517">
        <v>0.3</v>
      </c>
      <c r="S26" s="517">
        <v>0.4</v>
      </c>
      <c r="T26" s="517">
        <v>0.6</v>
      </c>
      <c r="U26" s="517">
        <v>0.5</v>
      </c>
      <c r="V26" s="517">
        <v>0.3</v>
      </c>
      <c r="W26" s="487"/>
      <c r="X26" s="566"/>
      <c r="Y26" s="555" t="s">
        <v>1247</v>
      </c>
      <c r="Z26" s="567"/>
      <c r="AA26" s="568"/>
      <c r="AB26" s="524" t="s">
        <v>19</v>
      </c>
      <c r="AC26" s="524" t="s">
        <v>19</v>
      </c>
      <c r="AD26" s="524" t="s">
        <v>19</v>
      </c>
      <c r="AE26" s="524" t="s">
        <v>19</v>
      </c>
      <c r="AF26" s="524" t="s">
        <v>19</v>
      </c>
      <c r="AG26" s="524" t="s">
        <v>19</v>
      </c>
      <c r="AH26" s="472"/>
      <c r="AI26" s="518"/>
      <c r="AJ26" s="564" t="s">
        <v>1248</v>
      </c>
      <c r="AK26" s="565"/>
      <c r="AL26" s="560"/>
      <c r="AM26" s="517">
        <v>2.1</v>
      </c>
      <c r="AN26" s="517">
        <v>0.1</v>
      </c>
      <c r="AO26" s="517">
        <v>0.3</v>
      </c>
      <c r="AP26" s="517">
        <v>0.4</v>
      </c>
      <c r="AQ26" s="517">
        <v>0.6</v>
      </c>
      <c r="AR26" s="517">
        <v>0.8</v>
      </c>
      <c r="AT26" s="550"/>
      <c r="AU26" s="550" t="s">
        <v>1249</v>
      </c>
      <c r="AV26" s="563"/>
      <c r="AW26" s="563"/>
      <c r="AX26" s="517">
        <v>21.3</v>
      </c>
      <c r="AY26" s="517">
        <v>0.3</v>
      </c>
      <c r="AZ26" s="517">
        <v>1</v>
      </c>
      <c r="BA26" s="517">
        <v>2.7</v>
      </c>
      <c r="BB26" s="517">
        <v>6.8</v>
      </c>
      <c r="BC26" s="517">
        <v>10.5</v>
      </c>
    </row>
    <row r="27" spans="2:55" ht="11.1" customHeight="1">
      <c r="B27" s="518"/>
      <c r="C27" s="488" t="s">
        <v>1208</v>
      </c>
      <c r="D27" s="454"/>
      <c r="E27" s="538"/>
      <c r="F27" s="517">
        <v>0.4</v>
      </c>
      <c r="G27" s="517">
        <v>0</v>
      </c>
      <c r="H27" s="517">
        <v>0</v>
      </c>
      <c r="I27" s="517">
        <v>0</v>
      </c>
      <c r="J27" s="517">
        <v>0.1</v>
      </c>
      <c r="K27" s="517">
        <v>0.2</v>
      </c>
      <c r="M27" s="569"/>
      <c r="N27" s="555" t="s">
        <v>1212</v>
      </c>
      <c r="O27" s="454"/>
      <c r="P27" s="470"/>
      <c r="Q27" s="517">
        <v>2.2999999999999998</v>
      </c>
      <c r="R27" s="517">
        <v>0.4</v>
      </c>
      <c r="S27" s="517">
        <v>0.5</v>
      </c>
      <c r="T27" s="517">
        <v>0.6</v>
      </c>
      <c r="U27" s="517">
        <v>0.5</v>
      </c>
      <c r="V27" s="517">
        <v>0.3</v>
      </c>
      <c r="W27" s="487"/>
      <c r="X27" s="479" t="s">
        <v>1250</v>
      </c>
      <c r="Y27" s="489"/>
      <c r="Z27" s="490"/>
      <c r="AB27" s="570">
        <v>9.9</v>
      </c>
      <c r="AC27" s="570">
        <v>1.6</v>
      </c>
      <c r="AD27" s="570">
        <v>2.5</v>
      </c>
      <c r="AE27" s="570">
        <v>2.1</v>
      </c>
      <c r="AF27" s="570">
        <v>1.8</v>
      </c>
      <c r="AG27" s="570">
        <v>1.9</v>
      </c>
      <c r="AH27" s="472"/>
      <c r="AI27" s="518"/>
      <c r="AJ27" s="561" t="s">
        <v>1242</v>
      </c>
      <c r="AK27" s="562"/>
      <c r="AL27" s="563"/>
      <c r="AM27" s="517">
        <v>1.5</v>
      </c>
      <c r="AN27" s="517">
        <v>0</v>
      </c>
      <c r="AO27" s="517">
        <v>0.1</v>
      </c>
      <c r="AP27" s="517">
        <v>0.3</v>
      </c>
      <c r="AQ27" s="517">
        <v>0.5</v>
      </c>
      <c r="AR27" s="517">
        <v>0.6</v>
      </c>
      <c r="AT27" s="550"/>
      <c r="AU27" s="550" t="s">
        <v>1251</v>
      </c>
      <c r="AV27" s="563"/>
      <c r="AW27" s="563"/>
      <c r="AX27" s="517">
        <v>2.2999999999999998</v>
      </c>
      <c r="AY27" s="517">
        <v>0</v>
      </c>
      <c r="AZ27" s="517">
        <v>0.1</v>
      </c>
      <c r="BA27" s="517">
        <v>0.3</v>
      </c>
      <c r="BB27" s="517">
        <v>0.7</v>
      </c>
      <c r="BC27" s="517">
        <v>1.1000000000000001</v>
      </c>
    </row>
    <row r="28" spans="2:55" ht="11.1" customHeight="1">
      <c r="B28" s="518"/>
      <c r="C28" s="555" t="s">
        <v>1212</v>
      </c>
      <c r="D28" s="454"/>
      <c r="E28" s="538"/>
      <c r="F28" s="517">
        <v>0.4</v>
      </c>
      <c r="G28" s="517">
        <v>0</v>
      </c>
      <c r="H28" s="517">
        <v>0</v>
      </c>
      <c r="I28" s="517">
        <v>0.1</v>
      </c>
      <c r="J28" s="517">
        <v>0.1</v>
      </c>
      <c r="K28" s="517">
        <v>0.2</v>
      </c>
      <c r="M28" s="571" t="s">
        <v>1252</v>
      </c>
      <c r="N28" s="572"/>
      <c r="O28" s="572"/>
      <c r="P28" s="481"/>
      <c r="Q28" s="482">
        <v>402.8</v>
      </c>
      <c r="R28" s="482">
        <v>39.5</v>
      </c>
      <c r="S28" s="482">
        <v>77.3</v>
      </c>
      <c r="T28" s="482">
        <v>102</v>
      </c>
      <c r="U28" s="482">
        <v>98.9</v>
      </c>
      <c r="V28" s="482">
        <v>85.2</v>
      </c>
      <c r="W28" s="487"/>
      <c r="X28" s="500"/>
      <c r="Y28" s="501" t="s">
        <v>1253</v>
      </c>
      <c r="Z28" s="509"/>
      <c r="AA28" s="510"/>
      <c r="AB28" s="523">
        <v>8</v>
      </c>
      <c r="AC28" s="524">
        <v>1.4</v>
      </c>
      <c r="AD28" s="524">
        <v>2.2000000000000002</v>
      </c>
      <c r="AE28" s="524">
        <v>1.7</v>
      </c>
      <c r="AF28" s="524">
        <v>1.4</v>
      </c>
      <c r="AG28" s="524">
        <v>1.3</v>
      </c>
      <c r="AH28" s="472"/>
      <c r="AI28" s="518"/>
      <c r="AJ28" s="564" t="s">
        <v>1528</v>
      </c>
      <c r="AK28" s="556"/>
      <c r="AL28" s="552"/>
      <c r="AM28" s="517">
        <v>9.1999999999999993</v>
      </c>
      <c r="AN28" s="517">
        <v>0.4</v>
      </c>
      <c r="AO28" s="517">
        <v>0.8</v>
      </c>
      <c r="AP28" s="517">
        <v>2</v>
      </c>
      <c r="AQ28" s="517">
        <v>3.1</v>
      </c>
      <c r="AR28" s="517">
        <v>2.9</v>
      </c>
      <c r="AT28" s="550"/>
      <c r="AU28" s="550" t="s">
        <v>1255</v>
      </c>
      <c r="AV28" s="563"/>
      <c r="AW28" s="563"/>
      <c r="AX28" s="517">
        <v>1.2</v>
      </c>
      <c r="AY28" s="517">
        <v>0</v>
      </c>
      <c r="AZ28" s="517">
        <v>0.1</v>
      </c>
      <c r="BA28" s="517">
        <v>0.2</v>
      </c>
      <c r="BB28" s="517">
        <v>0.4</v>
      </c>
      <c r="BC28" s="517">
        <v>0.6</v>
      </c>
    </row>
    <row r="29" spans="2:55" ht="11.1" customHeight="1">
      <c r="B29" s="479" t="s">
        <v>210</v>
      </c>
      <c r="C29" s="480"/>
      <c r="D29" s="480"/>
      <c r="E29" s="481"/>
      <c r="F29" s="482">
        <v>2700.4</v>
      </c>
      <c r="G29" s="482">
        <v>445.9</v>
      </c>
      <c r="H29" s="482">
        <v>638</v>
      </c>
      <c r="I29" s="482">
        <v>483.1</v>
      </c>
      <c r="J29" s="482">
        <v>497.9</v>
      </c>
      <c r="K29" s="482">
        <v>635.4</v>
      </c>
      <c r="M29" s="515"/>
      <c r="N29" s="1857" t="s">
        <v>429</v>
      </c>
      <c r="O29" s="516" t="s">
        <v>1161</v>
      </c>
      <c r="P29" s="510"/>
      <c r="Q29" s="521">
        <v>272.39999999999998</v>
      </c>
      <c r="R29" s="517">
        <v>28.1</v>
      </c>
      <c r="S29" s="517">
        <v>54.3</v>
      </c>
      <c r="T29" s="517">
        <v>71.3</v>
      </c>
      <c r="U29" s="517">
        <v>65.7</v>
      </c>
      <c r="V29" s="517">
        <v>52.9</v>
      </c>
      <c r="W29" s="487"/>
      <c r="X29" s="518"/>
      <c r="Y29" s="519" t="s">
        <v>1256</v>
      </c>
      <c r="Z29" s="470"/>
      <c r="AA29" s="522"/>
      <c r="AB29" s="523">
        <v>1</v>
      </c>
      <c r="AC29" s="524">
        <v>0.1</v>
      </c>
      <c r="AD29" s="524">
        <v>0.1</v>
      </c>
      <c r="AE29" s="524">
        <v>0.2</v>
      </c>
      <c r="AF29" s="524">
        <v>0.2</v>
      </c>
      <c r="AG29" s="524">
        <v>0.4</v>
      </c>
      <c r="AH29" s="472"/>
      <c r="AI29" s="518"/>
      <c r="AJ29" s="564" t="s">
        <v>1527</v>
      </c>
      <c r="AK29" s="506"/>
      <c r="AL29" s="552"/>
      <c r="AM29" s="517">
        <v>35.9</v>
      </c>
      <c r="AN29" s="517">
        <v>1.4</v>
      </c>
      <c r="AO29" s="517">
        <v>3.8</v>
      </c>
      <c r="AP29" s="517">
        <v>9.5</v>
      </c>
      <c r="AQ29" s="517">
        <v>12.9</v>
      </c>
      <c r="AR29" s="517">
        <v>8.3000000000000007</v>
      </c>
      <c r="AT29" s="535"/>
      <c r="AU29" s="550" t="s">
        <v>1258</v>
      </c>
      <c r="AV29" s="563"/>
      <c r="AW29" s="563"/>
      <c r="AX29" s="517">
        <v>134</v>
      </c>
      <c r="AY29" s="517">
        <v>4.5999999999999996</v>
      </c>
      <c r="AZ29" s="517">
        <v>7.3</v>
      </c>
      <c r="BA29" s="517">
        <v>15.6</v>
      </c>
      <c r="BB29" s="517">
        <v>43.5</v>
      </c>
      <c r="BC29" s="517">
        <v>63</v>
      </c>
    </row>
    <row r="30" spans="2:55" ht="11.1" customHeight="1">
      <c r="B30" s="500"/>
      <c r="C30" s="513" t="s">
        <v>1259</v>
      </c>
      <c r="D30" s="540"/>
      <c r="E30" s="557"/>
      <c r="F30" s="517">
        <v>2619.8000000000002</v>
      </c>
      <c r="G30" s="517">
        <v>433.2</v>
      </c>
      <c r="H30" s="517">
        <v>624</v>
      </c>
      <c r="I30" s="517">
        <v>471.5</v>
      </c>
      <c r="J30" s="517">
        <v>482.4</v>
      </c>
      <c r="K30" s="517">
        <v>608.70000000000005</v>
      </c>
      <c r="M30" s="515"/>
      <c r="N30" s="1858"/>
      <c r="O30" s="491" t="s">
        <v>1166</v>
      </c>
      <c r="P30" s="522"/>
      <c r="Q30" s="521">
        <v>74.599999999999994</v>
      </c>
      <c r="R30" s="517">
        <v>6.5</v>
      </c>
      <c r="S30" s="517">
        <v>13.3</v>
      </c>
      <c r="T30" s="517">
        <v>19</v>
      </c>
      <c r="U30" s="517">
        <v>20.2</v>
      </c>
      <c r="V30" s="517">
        <v>15.6</v>
      </c>
      <c r="W30" s="487"/>
      <c r="X30" s="518"/>
      <c r="Y30" s="519" t="s">
        <v>1260</v>
      </c>
      <c r="Z30" s="470"/>
      <c r="AA30" s="522"/>
      <c r="AB30" s="523">
        <v>0.8</v>
      </c>
      <c r="AC30" s="524">
        <v>0.1</v>
      </c>
      <c r="AD30" s="524">
        <v>0.1</v>
      </c>
      <c r="AE30" s="524">
        <v>0.2</v>
      </c>
      <c r="AF30" s="524">
        <v>0.2</v>
      </c>
      <c r="AG30" s="524">
        <v>0.2</v>
      </c>
      <c r="AH30" s="472"/>
      <c r="AI30" s="518"/>
      <c r="AJ30" s="564" t="s">
        <v>1261</v>
      </c>
      <c r="AK30" s="563"/>
      <c r="AL30" s="573"/>
      <c r="AM30" s="517">
        <v>0</v>
      </c>
      <c r="AN30" s="517" t="s">
        <v>19</v>
      </c>
      <c r="AO30" s="517" t="s">
        <v>19</v>
      </c>
      <c r="AP30" s="517" t="s">
        <v>19</v>
      </c>
      <c r="AQ30" s="517">
        <v>0</v>
      </c>
      <c r="AR30" s="517" t="s">
        <v>19</v>
      </c>
      <c r="AT30" s="550"/>
      <c r="AU30" s="564" t="s">
        <v>1262</v>
      </c>
      <c r="AX30" s="517">
        <v>524.4</v>
      </c>
      <c r="AY30" s="517">
        <v>61.9</v>
      </c>
      <c r="AZ30" s="517">
        <v>102.9</v>
      </c>
      <c r="BA30" s="517">
        <v>127.9</v>
      </c>
      <c r="BB30" s="517">
        <v>143</v>
      </c>
      <c r="BC30" s="517">
        <v>88.7</v>
      </c>
    </row>
    <row r="31" spans="2:55" ht="11.1" customHeight="1">
      <c r="B31" s="518"/>
      <c r="C31" s="505" t="s">
        <v>1263</v>
      </c>
      <c r="D31" s="506"/>
      <c r="E31" s="527"/>
      <c r="F31" s="517">
        <v>75.099999999999994</v>
      </c>
      <c r="G31" s="517">
        <v>11.8</v>
      </c>
      <c r="H31" s="517">
        <v>13</v>
      </c>
      <c r="I31" s="517">
        <v>10.7</v>
      </c>
      <c r="J31" s="517">
        <v>14.2</v>
      </c>
      <c r="K31" s="517">
        <v>25.4</v>
      </c>
      <c r="M31" s="515"/>
      <c r="N31" s="1858"/>
      <c r="O31" s="491" t="s">
        <v>1171</v>
      </c>
      <c r="P31" s="522"/>
      <c r="Q31" s="521">
        <v>1.6</v>
      </c>
      <c r="R31" s="517">
        <v>0.1</v>
      </c>
      <c r="S31" s="517">
        <v>0.3</v>
      </c>
      <c r="T31" s="517">
        <v>0.3</v>
      </c>
      <c r="U31" s="517">
        <v>0.3</v>
      </c>
      <c r="V31" s="517">
        <v>0.6</v>
      </c>
      <c r="W31" s="487"/>
      <c r="X31" s="518"/>
      <c r="Y31" s="528" t="s">
        <v>1264</v>
      </c>
      <c r="Z31" s="529"/>
      <c r="AA31" s="530"/>
      <c r="AB31" s="523">
        <v>0.1</v>
      </c>
      <c r="AC31" s="524">
        <v>0</v>
      </c>
      <c r="AD31" s="524">
        <v>0</v>
      </c>
      <c r="AE31" s="524">
        <v>0</v>
      </c>
      <c r="AF31" s="524">
        <v>0</v>
      </c>
      <c r="AG31" s="524">
        <v>0</v>
      </c>
      <c r="AH31" s="472"/>
      <c r="AI31" s="518"/>
      <c r="AJ31" s="564" t="s">
        <v>1265</v>
      </c>
      <c r="AK31" s="563"/>
      <c r="AL31" s="573"/>
      <c r="AM31" s="517">
        <v>0</v>
      </c>
      <c r="AN31" s="517" t="s">
        <v>19</v>
      </c>
      <c r="AO31" s="517" t="s">
        <v>19</v>
      </c>
      <c r="AP31" s="517" t="s">
        <v>19</v>
      </c>
      <c r="AQ31" s="517" t="s">
        <v>19</v>
      </c>
      <c r="AR31" s="517">
        <v>0</v>
      </c>
      <c r="AT31" s="550"/>
      <c r="AU31" s="564" t="s">
        <v>1526</v>
      </c>
      <c r="AV31" s="563"/>
      <c r="AX31" s="517">
        <v>1.3</v>
      </c>
      <c r="AY31" s="517">
        <v>0.2</v>
      </c>
      <c r="AZ31" s="517">
        <v>0.3</v>
      </c>
      <c r="BA31" s="517">
        <v>0.3</v>
      </c>
      <c r="BB31" s="517">
        <v>0.3</v>
      </c>
      <c r="BC31" s="517">
        <v>0.1</v>
      </c>
    </row>
    <row r="32" spans="2:55" ht="11.1" customHeight="1">
      <c r="B32" s="518"/>
      <c r="C32" s="545" t="s">
        <v>1267</v>
      </c>
      <c r="D32" s="558"/>
      <c r="E32" s="559"/>
      <c r="F32" s="517">
        <v>5.5</v>
      </c>
      <c r="G32" s="517">
        <v>1</v>
      </c>
      <c r="H32" s="517">
        <v>1.1000000000000001</v>
      </c>
      <c r="I32" s="517">
        <v>0.8</v>
      </c>
      <c r="J32" s="517">
        <v>1.3</v>
      </c>
      <c r="K32" s="517">
        <v>1.3</v>
      </c>
      <c r="M32" s="535"/>
      <c r="N32" s="1858"/>
      <c r="O32" s="491" t="s">
        <v>1176</v>
      </c>
      <c r="P32" s="536"/>
      <c r="Q32" s="521">
        <v>0.8</v>
      </c>
      <c r="R32" s="517">
        <v>0</v>
      </c>
      <c r="S32" s="517">
        <v>0.1</v>
      </c>
      <c r="T32" s="517">
        <v>0.1</v>
      </c>
      <c r="U32" s="517">
        <v>0.2</v>
      </c>
      <c r="V32" s="517">
        <v>0.3</v>
      </c>
      <c r="W32" s="487"/>
      <c r="X32" s="518"/>
      <c r="Y32" s="533" t="s">
        <v>1268</v>
      </c>
      <c r="Z32" s="509"/>
      <c r="AA32" s="534"/>
      <c r="AB32" s="523">
        <v>4.4000000000000004</v>
      </c>
      <c r="AC32" s="524">
        <v>0.8</v>
      </c>
      <c r="AD32" s="524">
        <v>1.3</v>
      </c>
      <c r="AE32" s="524">
        <v>0.9</v>
      </c>
      <c r="AF32" s="524">
        <v>0.8</v>
      </c>
      <c r="AG32" s="524">
        <v>0.6</v>
      </c>
      <c r="AH32" s="472"/>
      <c r="AI32" s="518"/>
      <c r="AJ32" s="564" t="s">
        <v>1269</v>
      </c>
      <c r="AK32" s="573"/>
      <c r="AL32" s="552"/>
      <c r="AM32" s="517">
        <v>0</v>
      </c>
      <c r="AN32" s="517" t="s">
        <v>19</v>
      </c>
      <c r="AO32" s="517" t="s">
        <v>19</v>
      </c>
      <c r="AP32" s="517" t="s">
        <v>19</v>
      </c>
      <c r="AQ32" s="517">
        <v>0</v>
      </c>
      <c r="AR32" s="517">
        <v>0</v>
      </c>
      <c r="AT32" s="550"/>
      <c r="AU32" s="564" t="s">
        <v>1270</v>
      </c>
      <c r="AV32" s="563"/>
      <c r="AX32" s="517">
        <v>2</v>
      </c>
      <c r="AY32" s="517">
        <v>0.3</v>
      </c>
      <c r="AZ32" s="517">
        <v>0.5</v>
      </c>
      <c r="BA32" s="517">
        <v>0.5</v>
      </c>
      <c r="BB32" s="517">
        <v>0.5</v>
      </c>
      <c r="BC32" s="517">
        <v>0.2</v>
      </c>
    </row>
    <row r="33" spans="1:55" ht="11.1" customHeight="1">
      <c r="B33" s="537"/>
      <c r="C33" s="539" t="s">
        <v>1271</v>
      </c>
      <c r="D33" s="506"/>
      <c r="E33" s="525"/>
      <c r="F33" s="517">
        <v>7.8</v>
      </c>
      <c r="G33" s="517">
        <v>1.7</v>
      </c>
      <c r="H33" s="517">
        <v>1.8</v>
      </c>
      <c r="I33" s="517">
        <v>1.3</v>
      </c>
      <c r="J33" s="517">
        <v>1.3</v>
      </c>
      <c r="K33" s="517">
        <v>1.6</v>
      </c>
      <c r="M33" s="535"/>
      <c r="N33" s="1858"/>
      <c r="O33" s="491" t="s">
        <v>1181</v>
      </c>
      <c r="P33" s="536"/>
      <c r="Q33" s="521">
        <v>0.5</v>
      </c>
      <c r="R33" s="517">
        <v>0</v>
      </c>
      <c r="S33" s="517">
        <v>0.1</v>
      </c>
      <c r="T33" s="517">
        <v>0.1</v>
      </c>
      <c r="U33" s="517">
        <v>0.1</v>
      </c>
      <c r="V33" s="517">
        <v>0.2</v>
      </c>
      <c r="W33" s="487"/>
      <c r="X33" s="518"/>
      <c r="Y33" s="550" t="s">
        <v>1517</v>
      </c>
      <c r="Z33" s="574"/>
      <c r="AA33" s="542"/>
      <c r="AB33" s="524">
        <v>0.2</v>
      </c>
      <c r="AC33" s="524">
        <v>0</v>
      </c>
      <c r="AD33" s="524">
        <v>0</v>
      </c>
      <c r="AE33" s="524">
        <v>0</v>
      </c>
      <c r="AF33" s="524">
        <v>0.1</v>
      </c>
      <c r="AG33" s="524">
        <v>0.1</v>
      </c>
      <c r="AH33" s="472"/>
      <c r="AI33" s="518"/>
      <c r="AJ33" s="564" t="s">
        <v>1273</v>
      </c>
      <c r="AK33" s="575"/>
      <c r="AL33" s="552"/>
      <c r="AM33" s="517">
        <v>0</v>
      </c>
      <c r="AN33" s="517" t="s">
        <v>19</v>
      </c>
      <c r="AO33" s="517" t="s">
        <v>19</v>
      </c>
      <c r="AP33" s="517" t="s">
        <v>19</v>
      </c>
      <c r="AQ33" s="517">
        <v>0</v>
      </c>
      <c r="AR33" s="517" t="s">
        <v>19</v>
      </c>
      <c r="AT33" s="550"/>
      <c r="AU33" s="564" t="s">
        <v>1274</v>
      </c>
      <c r="AV33" s="563"/>
      <c r="AX33" s="517">
        <v>1</v>
      </c>
      <c r="AY33" s="517">
        <v>0.1</v>
      </c>
      <c r="AZ33" s="517">
        <v>0.2</v>
      </c>
      <c r="BA33" s="517">
        <v>0.2</v>
      </c>
      <c r="BB33" s="517">
        <v>0.2</v>
      </c>
      <c r="BC33" s="517">
        <v>0.1</v>
      </c>
    </row>
    <row r="34" spans="1:55" ht="11.1" customHeight="1">
      <c r="B34" s="537"/>
      <c r="C34" s="488" t="s">
        <v>1182</v>
      </c>
      <c r="D34" s="454"/>
      <c r="E34" s="538"/>
      <c r="F34" s="517">
        <v>1.2</v>
      </c>
      <c r="G34" s="517">
        <v>0.2</v>
      </c>
      <c r="H34" s="517">
        <v>0.3</v>
      </c>
      <c r="I34" s="517">
        <v>0.2</v>
      </c>
      <c r="J34" s="517">
        <v>0.3</v>
      </c>
      <c r="K34" s="517">
        <v>0.3</v>
      </c>
      <c r="M34" s="535"/>
      <c r="N34" s="1859"/>
      <c r="O34" s="547" t="s">
        <v>1186</v>
      </c>
      <c r="P34" s="548"/>
      <c r="Q34" s="521">
        <v>0</v>
      </c>
      <c r="R34" s="517" t="s">
        <v>19</v>
      </c>
      <c r="S34" s="517" t="s">
        <v>19</v>
      </c>
      <c r="T34" s="517" t="s">
        <v>19</v>
      </c>
      <c r="U34" s="517">
        <v>0</v>
      </c>
      <c r="V34" s="517" t="s">
        <v>19</v>
      </c>
      <c r="W34" s="487"/>
      <c r="X34" s="518"/>
      <c r="Y34" s="488" t="s">
        <v>1516</v>
      </c>
      <c r="Z34" s="538"/>
      <c r="AA34" s="538"/>
      <c r="AB34" s="524" t="s">
        <v>19</v>
      </c>
      <c r="AC34" s="524" t="s">
        <v>19</v>
      </c>
      <c r="AD34" s="524" t="s">
        <v>19</v>
      </c>
      <c r="AE34" s="524" t="s">
        <v>19</v>
      </c>
      <c r="AF34" s="524" t="s">
        <v>19</v>
      </c>
      <c r="AG34" s="524" t="s">
        <v>19</v>
      </c>
      <c r="AH34" s="472"/>
      <c r="AI34" s="550"/>
      <c r="AJ34" s="564" t="s">
        <v>1276</v>
      </c>
      <c r="AK34" s="576"/>
      <c r="AM34" s="517">
        <v>652</v>
      </c>
      <c r="AN34" s="517">
        <v>21.6</v>
      </c>
      <c r="AO34" s="517">
        <v>63.5</v>
      </c>
      <c r="AP34" s="517">
        <v>151.69999999999999</v>
      </c>
      <c r="AQ34" s="517">
        <v>217.4</v>
      </c>
      <c r="AR34" s="517">
        <v>197.8</v>
      </c>
      <c r="AT34" s="550"/>
      <c r="AU34" s="564" t="s">
        <v>1277</v>
      </c>
      <c r="AV34" s="563"/>
      <c r="AX34" s="517">
        <v>7.4</v>
      </c>
      <c r="AY34" s="517">
        <v>1.1000000000000001</v>
      </c>
      <c r="AZ34" s="517">
        <v>1.9</v>
      </c>
      <c r="BA34" s="517">
        <v>1.9</v>
      </c>
      <c r="BB34" s="517">
        <v>1.7</v>
      </c>
      <c r="BC34" s="517">
        <v>0.9</v>
      </c>
    </row>
    <row r="35" spans="1:55" ht="11.1" customHeight="1">
      <c r="B35" s="537"/>
      <c r="C35" s="488" t="s">
        <v>1187</v>
      </c>
      <c r="D35" s="454"/>
      <c r="E35" s="538"/>
      <c r="F35" s="517">
        <v>1.7</v>
      </c>
      <c r="G35" s="517">
        <v>0.3</v>
      </c>
      <c r="H35" s="517">
        <v>0.4</v>
      </c>
      <c r="I35" s="517">
        <v>0.3</v>
      </c>
      <c r="J35" s="517">
        <v>0.3</v>
      </c>
      <c r="K35" s="517">
        <v>0.4</v>
      </c>
      <c r="M35" s="515"/>
      <c r="N35" s="1863" t="s">
        <v>1278</v>
      </c>
      <c r="O35" s="577" t="s">
        <v>1161</v>
      </c>
      <c r="P35" s="578"/>
      <c r="Q35" s="521">
        <v>19.3</v>
      </c>
      <c r="R35" s="517">
        <v>2.2000000000000002</v>
      </c>
      <c r="S35" s="517">
        <v>4.3</v>
      </c>
      <c r="T35" s="517">
        <v>4.9000000000000004</v>
      </c>
      <c r="U35" s="517">
        <v>4.3</v>
      </c>
      <c r="V35" s="517">
        <v>3.6</v>
      </c>
      <c r="W35" s="487"/>
      <c r="X35" s="518"/>
      <c r="Y35" s="488" t="s">
        <v>1237</v>
      </c>
      <c r="Z35" s="470"/>
      <c r="AA35" s="556"/>
      <c r="AB35" s="524">
        <v>7.4</v>
      </c>
      <c r="AC35" s="524">
        <v>1.3</v>
      </c>
      <c r="AD35" s="524">
        <v>2</v>
      </c>
      <c r="AE35" s="524">
        <v>1.6</v>
      </c>
      <c r="AF35" s="524">
        <v>1.3</v>
      </c>
      <c r="AG35" s="524">
        <v>1.2</v>
      </c>
      <c r="AH35" s="472"/>
      <c r="AI35" s="550"/>
      <c r="AJ35" s="564" t="s">
        <v>1279</v>
      </c>
      <c r="AK35" s="489"/>
      <c r="AM35" s="517">
        <v>0.5</v>
      </c>
      <c r="AN35" s="517" t="s">
        <v>19</v>
      </c>
      <c r="AO35" s="517" t="s">
        <v>19</v>
      </c>
      <c r="AP35" s="517" t="s">
        <v>19</v>
      </c>
      <c r="AQ35" s="517">
        <v>0.1</v>
      </c>
      <c r="AR35" s="517">
        <v>0.4</v>
      </c>
      <c r="AT35" s="579"/>
      <c r="AU35" s="564" t="s">
        <v>1525</v>
      </c>
      <c r="AV35" s="563"/>
      <c r="AW35" s="563"/>
      <c r="AX35" s="517">
        <v>7.5</v>
      </c>
      <c r="AY35" s="517">
        <v>1.1000000000000001</v>
      </c>
      <c r="AZ35" s="517">
        <v>1.9</v>
      </c>
      <c r="BA35" s="517">
        <v>1.9</v>
      </c>
      <c r="BB35" s="517">
        <v>1.7</v>
      </c>
      <c r="BC35" s="517">
        <v>0.9</v>
      </c>
    </row>
    <row r="36" spans="1:55" ht="11.1" customHeight="1">
      <c r="B36" s="537"/>
      <c r="C36" s="543" t="s">
        <v>1281</v>
      </c>
      <c r="D36" s="506"/>
      <c r="E36" s="525"/>
      <c r="F36" s="517">
        <v>168.1</v>
      </c>
      <c r="G36" s="517">
        <v>27.4</v>
      </c>
      <c r="H36" s="517">
        <v>35.200000000000003</v>
      </c>
      <c r="I36" s="517">
        <v>28.1</v>
      </c>
      <c r="J36" s="517">
        <v>32.700000000000003</v>
      </c>
      <c r="K36" s="517">
        <v>44.7</v>
      </c>
      <c r="M36" s="515"/>
      <c r="N36" s="1861"/>
      <c r="O36" s="491" t="s">
        <v>1166</v>
      </c>
      <c r="P36" s="522"/>
      <c r="Q36" s="521">
        <v>4.4000000000000004</v>
      </c>
      <c r="R36" s="517">
        <v>0.3</v>
      </c>
      <c r="S36" s="517">
        <v>0.8</v>
      </c>
      <c r="T36" s="517">
        <v>1</v>
      </c>
      <c r="U36" s="517">
        <v>1</v>
      </c>
      <c r="V36" s="517">
        <v>1.2</v>
      </c>
      <c r="W36" s="487"/>
      <c r="X36" s="518"/>
      <c r="Y36" s="488" t="s">
        <v>1240</v>
      </c>
      <c r="Z36" s="470"/>
      <c r="AA36" s="556"/>
      <c r="AB36" s="524" t="s">
        <v>19</v>
      </c>
      <c r="AC36" s="524" t="s">
        <v>19</v>
      </c>
      <c r="AD36" s="524" t="s">
        <v>19</v>
      </c>
      <c r="AE36" s="524" t="s">
        <v>19</v>
      </c>
      <c r="AF36" s="524" t="s">
        <v>19</v>
      </c>
      <c r="AG36" s="524" t="s">
        <v>19</v>
      </c>
      <c r="AH36" s="472"/>
      <c r="AI36" s="579"/>
      <c r="AJ36" s="564" t="s">
        <v>1282</v>
      </c>
      <c r="AK36" s="563"/>
      <c r="AL36" s="542"/>
      <c r="AM36" s="517">
        <v>1.7</v>
      </c>
      <c r="AN36" s="517">
        <v>0</v>
      </c>
      <c r="AO36" s="517" t="s">
        <v>19</v>
      </c>
      <c r="AP36" s="517">
        <v>0.1</v>
      </c>
      <c r="AQ36" s="517">
        <v>0.5</v>
      </c>
      <c r="AR36" s="517">
        <v>1.2</v>
      </c>
      <c r="AT36" s="579"/>
      <c r="AU36" s="564" t="s">
        <v>1273</v>
      </c>
      <c r="AV36" s="563"/>
      <c r="AW36" s="563"/>
      <c r="AX36" s="517">
        <v>7.1</v>
      </c>
      <c r="AY36" s="517">
        <v>1.1000000000000001</v>
      </c>
      <c r="AZ36" s="517">
        <v>1.8</v>
      </c>
      <c r="BA36" s="517">
        <v>1.8</v>
      </c>
      <c r="BB36" s="517">
        <v>1.6</v>
      </c>
      <c r="BC36" s="517">
        <v>0.8</v>
      </c>
    </row>
    <row r="37" spans="1:55" ht="11.1" customHeight="1">
      <c r="B37" s="537"/>
      <c r="C37" s="543" t="s">
        <v>1283</v>
      </c>
      <c r="D37" s="506"/>
      <c r="E37" s="525"/>
      <c r="F37" s="517">
        <v>7.1</v>
      </c>
      <c r="G37" s="517">
        <v>1.2</v>
      </c>
      <c r="H37" s="517">
        <v>1.3</v>
      </c>
      <c r="I37" s="517">
        <v>1.2</v>
      </c>
      <c r="J37" s="517">
        <v>1.5</v>
      </c>
      <c r="K37" s="517">
        <v>1.9</v>
      </c>
      <c r="M37" s="515"/>
      <c r="N37" s="1861"/>
      <c r="O37" s="491" t="s">
        <v>1171</v>
      </c>
      <c r="P37" s="522"/>
      <c r="Q37" s="521">
        <v>0.1</v>
      </c>
      <c r="R37" s="517">
        <v>0</v>
      </c>
      <c r="S37" s="517">
        <v>0</v>
      </c>
      <c r="T37" s="517">
        <v>0</v>
      </c>
      <c r="U37" s="517">
        <v>0</v>
      </c>
      <c r="V37" s="517">
        <v>0.1</v>
      </c>
      <c r="W37" s="487"/>
      <c r="X37" s="535"/>
      <c r="Y37" s="488" t="s">
        <v>1244</v>
      </c>
      <c r="Z37" s="470"/>
      <c r="AA37" s="556"/>
      <c r="AB37" s="524">
        <v>0</v>
      </c>
      <c r="AC37" s="524">
        <v>0</v>
      </c>
      <c r="AD37" s="524">
        <v>0</v>
      </c>
      <c r="AE37" s="524">
        <v>0</v>
      </c>
      <c r="AF37" s="524">
        <v>0</v>
      </c>
      <c r="AG37" s="524" t="s">
        <v>19</v>
      </c>
      <c r="AH37" s="472"/>
      <c r="AI37" s="550"/>
      <c r="AJ37" s="564" t="s">
        <v>1284</v>
      </c>
      <c r="AK37" s="563"/>
      <c r="AL37" s="542"/>
      <c r="AM37" s="517">
        <v>14.1</v>
      </c>
      <c r="AN37" s="517">
        <v>0.1</v>
      </c>
      <c r="AO37" s="517">
        <v>0.5</v>
      </c>
      <c r="AP37" s="517">
        <v>1.7</v>
      </c>
      <c r="AQ37" s="517">
        <v>4.0999999999999996</v>
      </c>
      <c r="AR37" s="517">
        <v>7.9</v>
      </c>
      <c r="AT37" s="579"/>
      <c r="AU37" s="564" t="s">
        <v>1285</v>
      </c>
      <c r="AX37" s="517">
        <v>0.2</v>
      </c>
      <c r="AY37" s="517">
        <v>0</v>
      </c>
      <c r="AZ37" s="517">
        <v>0</v>
      </c>
      <c r="BA37" s="517">
        <v>0</v>
      </c>
      <c r="BB37" s="517">
        <v>0.1</v>
      </c>
      <c r="BC37" s="517">
        <v>0.1</v>
      </c>
    </row>
    <row r="38" spans="1:55" ht="11.1" customHeight="1">
      <c r="B38" s="537"/>
      <c r="C38" s="543" t="s">
        <v>1286</v>
      </c>
      <c r="D38" s="506"/>
      <c r="E38" s="525"/>
      <c r="F38" s="517">
        <v>42.8</v>
      </c>
      <c r="G38" s="517">
        <v>1.4</v>
      </c>
      <c r="H38" s="517">
        <v>3.7</v>
      </c>
      <c r="I38" s="517">
        <v>3.9</v>
      </c>
      <c r="J38" s="517">
        <v>9.3000000000000007</v>
      </c>
      <c r="K38" s="517">
        <v>24.5</v>
      </c>
      <c r="M38" s="535"/>
      <c r="N38" s="1861"/>
      <c r="O38" s="552" t="s">
        <v>1176</v>
      </c>
      <c r="P38" s="536"/>
      <c r="Q38" s="521" t="s">
        <v>19</v>
      </c>
      <c r="R38" s="517" t="s">
        <v>19</v>
      </c>
      <c r="S38" s="517" t="s">
        <v>19</v>
      </c>
      <c r="T38" s="517" t="s">
        <v>19</v>
      </c>
      <c r="U38" s="517" t="s">
        <v>19</v>
      </c>
      <c r="V38" s="521" t="s">
        <v>19</v>
      </c>
      <c r="W38" s="487"/>
      <c r="X38" s="535"/>
      <c r="Y38" s="488" t="s">
        <v>1287</v>
      </c>
      <c r="Z38" s="470"/>
      <c r="AA38" s="538"/>
      <c r="AB38" s="524">
        <v>0.4</v>
      </c>
      <c r="AC38" s="524">
        <v>0.1</v>
      </c>
      <c r="AD38" s="524">
        <v>0.1</v>
      </c>
      <c r="AE38" s="524">
        <v>0.1</v>
      </c>
      <c r="AF38" s="524">
        <v>0.1</v>
      </c>
      <c r="AG38" s="524">
        <v>0</v>
      </c>
      <c r="AH38" s="472"/>
      <c r="AI38" s="580"/>
      <c r="AJ38" s="564" t="s">
        <v>1288</v>
      </c>
      <c r="AK38" s="563"/>
      <c r="AL38" s="556"/>
      <c r="AM38" s="517">
        <v>13.6</v>
      </c>
      <c r="AN38" s="517">
        <v>0.5</v>
      </c>
      <c r="AO38" s="517">
        <v>1.3</v>
      </c>
      <c r="AP38" s="517">
        <v>3.2</v>
      </c>
      <c r="AQ38" s="517">
        <v>4.5</v>
      </c>
      <c r="AR38" s="517">
        <v>4.0999999999999996</v>
      </c>
      <c r="AT38" s="579"/>
      <c r="AU38" s="564" t="s">
        <v>1276</v>
      </c>
      <c r="AV38" s="552"/>
      <c r="AW38" s="552"/>
      <c r="AX38" s="517">
        <v>9192.2999999999993</v>
      </c>
      <c r="AY38" s="517">
        <v>948.9</v>
      </c>
      <c r="AZ38" s="517">
        <v>1670.7</v>
      </c>
      <c r="BA38" s="517">
        <v>2213.6999999999998</v>
      </c>
      <c r="BB38" s="517">
        <v>2511.5</v>
      </c>
      <c r="BC38" s="517">
        <v>1847.4</v>
      </c>
    </row>
    <row r="39" spans="1:55" ht="11.1" customHeight="1">
      <c r="B39" s="537"/>
      <c r="C39" s="543" t="s">
        <v>1289</v>
      </c>
      <c r="D39" s="506"/>
      <c r="E39" s="525"/>
      <c r="F39" s="517">
        <v>27.7</v>
      </c>
      <c r="G39" s="517">
        <v>5</v>
      </c>
      <c r="H39" s="517">
        <v>7.8</v>
      </c>
      <c r="I39" s="517">
        <v>5.0999999999999996</v>
      </c>
      <c r="J39" s="517">
        <v>4.9000000000000004</v>
      </c>
      <c r="K39" s="517">
        <v>5</v>
      </c>
      <c r="M39" s="535"/>
      <c r="N39" s="1861"/>
      <c r="O39" s="552" t="s">
        <v>1181</v>
      </c>
      <c r="P39" s="536"/>
      <c r="Q39" s="521" t="s">
        <v>19</v>
      </c>
      <c r="R39" s="517" t="s">
        <v>19</v>
      </c>
      <c r="S39" s="517" t="s">
        <v>19</v>
      </c>
      <c r="T39" s="517" t="s">
        <v>19</v>
      </c>
      <c r="U39" s="517" t="s">
        <v>19</v>
      </c>
      <c r="V39" s="521" t="s">
        <v>19</v>
      </c>
      <c r="W39" s="487"/>
      <c r="X39" s="535"/>
      <c r="Y39" s="555" t="s">
        <v>1290</v>
      </c>
      <c r="Z39" s="567"/>
      <c r="AA39" s="581"/>
      <c r="AB39" s="524" t="s">
        <v>19</v>
      </c>
      <c r="AC39" s="524" t="s">
        <v>19</v>
      </c>
      <c r="AD39" s="524" t="s">
        <v>19</v>
      </c>
      <c r="AE39" s="524" t="s">
        <v>19</v>
      </c>
      <c r="AF39" s="524" t="s">
        <v>19</v>
      </c>
      <c r="AG39" s="524" t="s">
        <v>19</v>
      </c>
      <c r="AH39" s="472"/>
      <c r="AI39" s="580"/>
      <c r="AJ39" s="564" t="s">
        <v>1291</v>
      </c>
      <c r="AK39" s="563"/>
      <c r="AL39" s="556"/>
      <c r="AM39" s="517">
        <v>1.9</v>
      </c>
      <c r="AN39" s="517">
        <v>0</v>
      </c>
      <c r="AO39" s="517">
        <v>0.2</v>
      </c>
      <c r="AP39" s="517">
        <v>0.4</v>
      </c>
      <c r="AQ39" s="517">
        <v>0.6</v>
      </c>
      <c r="AR39" s="517">
        <v>0.6</v>
      </c>
      <c r="AT39" s="579"/>
      <c r="AU39" s="564" t="s">
        <v>1279</v>
      </c>
      <c r="AV39" s="552"/>
      <c r="AW39" s="552"/>
      <c r="AX39" s="517">
        <v>17.8</v>
      </c>
      <c r="AY39" s="517">
        <v>0.1</v>
      </c>
      <c r="AZ39" s="517">
        <v>0.1</v>
      </c>
      <c r="BA39" s="517">
        <v>0.6</v>
      </c>
      <c r="BB39" s="517">
        <v>4.0999999999999996</v>
      </c>
      <c r="BC39" s="517">
        <v>12.9</v>
      </c>
    </row>
    <row r="40" spans="1:55" ht="11.1" customHeight="1">
      <c r="B40" s="537"/>
      <c r="C40" s="543" t="s">
        <v>1292</v>
      </c>
      <c r="D40" s="506"/>
      <c r="E40" s="525"/>
      <c r="F40" s="517">
        <v>1.1000000000000001</v>
      </c>
      <c r="G40" s="517">
        <v>0</v>
      </c>
      <c r="H40" s="517">
        <v>0.1</v>
      </c>
      <c r="I40" s="517">
        <v>0.1</v>
      </c>
      <c r="J40" s="517">
        <v>0.3</v>
      </c>
      <c r="K40" s="517">
        <v>0.5</v>
      </c>
      <c r="M40" s="535"/>
      <c r="N40" s="1864"/>
      <c r="O40" s="582" t="s">
        <v>1186</v>
      </c>
      <c r="P40" s="548"/>
      <c r="Q40" s="521" t="s">
        <v>19</v>
      </c>
      <c r="R40" s="517" t="s">
        <v>19</v>
      </c>
      <c r="S40" s="517" t="s">
        <v>19</v>
      </c>
      <c r="T40" s="517" t="s">
        <v>19</v>
      </c>
      <c r="U40" s="517" t="s">
        <v>19</v>
      </c>
      <c r="V40" s="521" t="s">
        <v>19</v>
      </c>
      <c r="W40" s="487"/>
      <c r="X40" s="479" t="s">
        <v>1293</v>
      </c>
      <c r="Y40" s="489"/>
      <c r="Z40" s="490"/>
      <c r="AB40" s="570">
        <v>626.9</v>
      </c>
      <c r="AC40" s="570">
        <v>120</v>
      </c>
      <c r="AD40" s="570">
        <v>147.1</v>
      </c>
      <c r="AE40" s="570">
        <v>172.4</v>
      </c>
      <c r="AF40" s="570">
        <v>104.8</v>
      </c>
      <c r="AG40" s="570">
        <v>82.5</v>
      </c>
      <c r="AH40" s="472"/>
      <c r="AI40" s="550"/>
      <c r="AJ40" s="564" t="s">
        <v>1222</v>
      </c>
      <c r="AK40" s="576"/>
      <c r="AM40" s="517">
        <v>105.1</v>
      </c>
      <c r="AN40" s="517">
        <v>4.4000000000000004</v>
      </c>
      <c r="AO40" s="517">
        <v>11</v>
      </c>
      <c r="AP40" s="517">
        <v>26.7</v>
      </c>
      <c r="AQ40" s="517">
        <v>37.299999999999997</v>
      </c>
      <c r="AR40" s="517">
        <v>25.8</v>
      </c>
      <c r="AT40" s="550"/>
      <c r="AU40" s="564" t="s">
        <v>1282</v>
      </c>
      <c r="AV40" s="563"/>
      <c r="AW40" s="542"/>
      <c r="AX40" s="517">
        <v>20.2</v>
      </c>
      <c r="AY40" s="517">
        <v>0.5</v>
      </c>
      <c r="AZ40" s="517">
        <v>1.3</v>
      </c>
      <c r="BA40" s="517">
        <v>3.3</v>
      </c>
      <c r="BB40" s="517">
        <v>6.8</v>
      </c>
      <c r="BC40" s="517">
        <v>8.4</v>
      </c>
    </row>
    <row r="41" spans="1:55" ht="11.1" customHeight="1">
      <c r="B41" s="518"/>
      <c r="C41" s="543" t="s">
        <v>1294</v>
      </c>
      <c r="D41" s="506"/>
      <c r="E41" s="573"/>
      <c r="F41" s="517">
        <v>0.6</v>
      </c>
      <c r="G41" s="517">
        <v>0</v>
      </c>
      <c r="H41" s="517">
        <v>0.1</v>
      </c>
      <c r="I41" s="517">
        <v>0.1</v>
      </c>
      <c r="J41" s="517">
        <v>0.2</v>
      </c>
      <c r="K41" s="517">
        <v>0.3</v>
      </c>
      <c r="M41" s="512"/>
      <c r="N41" s="505" t="s">
        <v>1295</v>
      </c>
      <c r="O41" s="527"/>
      <c r="P41" s="527"/>
      <c r="Q41" s="521">
        <v>0.1</v>
      </c>
      <c r="R41" s="517">
        <v>0</v>
      </c>
      <c r="S41" s="517">
        <v>0</v>
      </c>
      <c r="T41" s="517">
        <v>0</v>
      </c>
      <c r="U41" s="517">
        <v>0</v>
      </c>
      <c r="V41" s="521">
        <v>0</v>
      </c>
      <c r="W41" s="487"/>
      <c r="X41" s="518"/>
      <c r="Y41" s="513" t="s">
        <v>1296</v>
      </c>
      <c r="Z41" s="514"/>
      <c r="AA41" s="510"/>
      <c r="AB41" s="524">
        <v>604.20000000000005</v>
      </c>
      <c r="AC41" s="524">
        <v>115.1</v>
      </c>
      <c r="AD41" s="524">
        <v>140.5</v>
      </c>
      <c r="AE41" s="524">
        <v>165.2</v>
      </c>
      <c r="AF41" s="524">
        <v>102.2</v>
      </c>
      <c r="AG41" s="524">
        <v>81.099999999999994</v>
      </c>
      <c r="AH41" s="472"/>
      <c r="AI41" s="550"/>
      <c r="AJ41" s="564" t="s">
        <v>1297</v>
      </c>
      <c r="AK41" s="563"/>
      <c r="AL41" s="525"/>
      <c r="AM41" s="517">
        <v>2.2000000000000002</v>
      </c>
      <c r="AN41" s="517">
        <v>0</v>
      </c>
      <c r="AO41" s="517">
        <v>0.1</v>
      </c>
      <c r="AP41" s="517">
        <v>0.2</v>
      </c>
      <c r="AQ41" s="517">
        <v>0.6</v>
      </c>
      <c r="AR41" s="517">
        <v>1.3</v>
      </c>
      <c r="AT41" s="580"/>
      <c r="AU41" s="564" t="s">
        <v>1284</v>
      </c>
      <c r="AV41" s="563"/>
      <c r="AW41" s="542"/>
      <c r="AX41" s="517">
        <v>219.5</v>
      </c>
      <c r="AY41" s="517">
        <v>4.4000000000000004</v>
      </c>
      <c r="AZ41" s="517">
        <v>14.1</v>
      </c>
      <c r="BA41" s="517">
        <v>35.1</v>
      </c>
      <c r="BB41" s="517">
        <v>69.8</v>
      </c>
      <c r="BC41" s="517">
        <v>96.2</v>
      </c>
    </row>
    <row r="42" spans="1:55" ht="11.1" customHeight="1">
      <c r="B42" s="518"/>
      <c r="C42" s="488" t="s">
        <v>1196</v>
      </c>
      <c r="D42" s="454"/>
      <c r="E42" s="538"/>
      <c r="F42" s="517">
        <v>17.2</v>
      </c>
      <c r="G42" s="517">
        <v>4.2</v>
      </c>
      <c r="H42" s="517">
        <v>4.2</v>
      </c>
      <c r="I42" s="517">
        <v>3</v>
      </c>
      <c r="J42" s="517">
        <v>3.2</v>
      </c>
      <c r="K42" s="517">
        <v>2.6</v>
      </c>
      <c r="M42" s="512"/>
      <c r="N42" s="505" t="s">
        <v>1298</v>
      </c>
      <c r="O42" s="527"/>
      <c r="P42" s="527"/>
      <c r="Q42" s="521">
        <v>12.2</v>
      </c>
      <c r="R42" s="517">
        <v>1</v>
      </c>
      <c r="S42" s="517">
        <v>1.8</v>
      </c>
      <c r="T42" s="517">
        <v>1.9</v>
      </c>
      <c r="U42" s="517">
        <v>3</v>
      </c>
      <c r="V42" s="521">
        <v>4.5</v>
      </c>
      <c r="W42" s="487"/>
      <c r="X42" s="518"/>
      <c r="Y42" s="545" t="s">
        <v>1299</v>
      </c>
      <c r="Z42" s="546"/>
      <c r="AA42" s="530"/>
      <c r="AB42" s="524">
        <v>22.7</v>
      </c>
      <c r="AC42" s="524">
        <v>4.9000000000000004</v>
      </c>
      <c r="AD42" s="524">
        <v>6.6</v>
      </c>
      <c r="AE42" s="524">
        <v>7.2</v>
      </c>
      <c r="AF42" s="524">
        <v>2.6</v>
      </c>
      <c r="AG42" s="524">
        <v>1.4</v>
      </c>
      <c r="AH42" s="472"/>
      <c r="AI42" s="550"/>
      <c r="AJ42" s="564" t="s">
        <v>1300</v>
      </c>
      <c r="AK42" s="563"/>
      <c r="AL42" s="525"/>
      <c r="AM42" s="517">
        <v>0.2</v>
      </c>
      <c r="AN42" s="517">
        <v>0</v>
      </c>
      <c r="AO42" s="517">
        <v>0</v>
      </c>
      <c r="AP42" s="517">
        <v>0</v>
      </c>
      <c r="AQ42" s="517">
        <v>0.1</v>
      </c>
      <c r="AR42" s="517">
        <v>0.1</v>
      </c>
      <c r="AT42" s="580"/>
      <c r="AU42" s="564" t="s">
        <v>1288</v>
      </c>
      <c r="AV42" s="563"/>
      <c r="AW42" s="556"/>
      <c r="AX42" s="517">
        <v>184.1</v>
      </c>
      <c r="AY42" s="517">
        <v>18.3</v>
      </c>
      <c r="AZ42" s="517">
        <v>33.4</v>
      </c>
      <c r="BA42" s="517">
        <v>44.7</v>
      </c>
      <c r="BB42" s="517">
        <v>50.9</v>
      </c>
      <c r="BC42" s="517">
        <v>36.799999999999997</v>
      </c>
    </row>
    <row r="43" spans="1:55" ht="11.1" customHeight="1">
      <c r="B43" s="518"/>
      <c r="C43" s="488" t="s">
        <v>1301</v>
      </c>
      <c r="D43" s="454"/>
      <c r="E43" s="538"/>
      <c r="F43" s="517">
        <v>2.6</v>
      </c>
      <c r="G43" s="517">
        <v>0.3</v>
      </c>
      <c r="H43" s="517">
        <v>0.4</v>
      </c>
      <c r="I43" s="517">
        <v>0.4</v>
      </c>
      <c r="J43" s="517">
        <v>0.7</v>
      </c>
      <c r="K43" s="517">
        <v>0.8</v>
      </c>
      <c r="M43" s="512"/>
      <c r="N43" s="505" t="s">
        <v>1302</v>
      </c>
      <c r="O43" s="527"/>
      <c r="P43" s="527"/>
      <c r="Q43" s="521" t="s">
        <v>19</v>
      </c>
      <c r="R43" s="517" t="s">
        <v>19</v>
      </c>
      <c r="S43" s="517" t="s">
        <v>19</v>
      </c>
      <c r="T43" s="517" t="s">
        <v>19</v>
      </c>
      <c r="U43" s="517" t="s">
        <v>19</v>
      </c>
      <c r="V43" s="521" t="s">
        <v>19</v>
      </c>
      <c r="W43" s="487"/>
      <c r="X43" s="518"/>
      <c r="Y43" s="543" t="s">
        <v>1518</v>
      </c>
      <c r="Z43" s="525"/>
      <c r="AB43" s="524">
        <v>462.9</v>
      </c>
      <c r="AC43" s="524">
        <v>80.099999999999994</v>
      </c>
      <c r="AD43" s="524">
        <v>109.9</v>
      </c>
      <c r="AE43" s="524">
        <v>130.4</v>
      </c>
      <c r="AF43" s="524">
        <v>80.2</v>
      </c>
      <c r="AG43" s="524">
        <v>62.2</v>
      </c>
      <c r="AH43" s="472"/>
      <c r="AI43" s="550"/>
      <c r="AJ43" s="564" t="s">
        <v>1304</v>
      </c>
      <c r="AK43" s="563"/>
      <c r="AL43" s="525"/>
      <c r="AM43" s="517">
        <v>0.1</v>
      </c>
      <c r="AN43" s="517">
        <v>0</v>
      </c>
      <c r="AO43" s="517">
        <v>0</v>
      </c>
      <c r="AP43" s="517">
        <v>0</v>
      </c>
      <c r="AQ43" s="517">
        <v>0</v>
      </c>
      <c r="AR43" s="517">
        <v>0.1</v>
      </c>
      <c r="AT43" s="579"/>
      <c r="AU43" s="564" t="s">
        <v>1291</v>
      </c>
      <c r="AV43" s="563"/>
      <c r="AW43" s="556"/>
      <c r="AX43" s="517">
        <v>25.2</v>
      </c>
      <c r="AY43" s="517">
        <v>2.2999999999999998</v>
      </c>
      <c r="AZ43" s="517">
        <v>3.9</v>
      </c>
      <c r="BA43" s="517">
        <v>5.8</v>
      </c>
      <c r="BB43" s="517">
        <v>7.2</v>
      </c>
      <c r="BC43" s="517">
        <v>6</v>
      </c>
    </row>
    <row r="44" spans="1:55" ht="11.1" customHeight="1">
      <c r="B44" s="518"/>
      <c r="C44" s="488" t="s">
        <v>1305</v>
      </c>
      <c r="D44" s="454"/>
      <c r="E44" s="538"/>
      <c r="F44" s="517">
        <v>0.1</v>
      </c>
      <c r="G44" s="517">
        <v>0</v>
      </c>
      <c r="H44" s="517">
        <v>0</v>
      </c>
      <c r="I44" s="517">
        <v>0</v>
      </c>
      <c r="J44" s="517">
        <v>0</v>
      </c>
      <c r="K44" s="517">
        <v>0.1</v>
      </c>
      <c r="M44" s="512"/>
      <c r="N44" s="505" t="s">
        <v>1306</v>
      </c>
      <c r="O44" s="527"/>
      <c r="P44" s="527"/>
      <c r="Q44" s="583" t="s">
        <v>19</v>
      </c>
      <c r="R44" s="517" t="s">
        <v>19</v>
      </c>
      <c r="S44" s="517" t="s">
        <v>19</v>
      </c>
      <c r="T44" s="517" t="s">
        <v>19</v>
      </c>
      <c r="U44" s="517" t="s">
        <v>19</v>
      </c>
      <c r="V44" s="517" t="s">
        <v>19</v>
      </c>
      <c r="W44" s="487"/>
      <c r="X44" s="518"/>
      <c r="Y44" s="543" t="s">
        <v>1307</v>
      </c>
      <c r="Z44" s="584"/>
      <c r="AB44" s="524">
        <v>185.7</v>
      </c>
      <c r="AC44" s="524">
        <v>37.5</v>
      </c>
      <c r="AD44" s="524">
        <v>45.5</v>
      </c>
      <c r="AE44" s="524">
        <v>50.8</v>
      </c>
      <c r="AF44" s="524">
        <v>29.6</v>
      </c>
      <c r="AG44" s="524">
        <v>22.3</v>
      </c>
      <c r="AH44" s="472"/>
      <c r="AI44" s="518"/>
      <c r="AJ44" s="564" t="s">
        <v>1308</v>
      </c>
      <c r="AK44" s="525"/>
      <c r="AM44" s="517" t="s">
        <v>19</v>
      </c>
      <c r="AN44" s="517" t="s">
        <v>19</v>
      </c>
      <c r="AO44" s="517" t="s">
        <v>19</v>
      </c>
      <c r="AP44" s="517" t="s">
        <v>19</v>
      </c>
      <c r="AQ44" s="517" t="s">
        <v>19</v>
      </c>
      <c r="AR44" s="517" t="s">
        <v>19</v>
      </c>
      <c r="AT44" s="515"/>
      <c r="AU44" s="564" t="s">
        <v>1222</v>
      </c>
      <c r="AV44" s="552"/>
      <c r="AW44" s="552"/>
      <c r="AX44" s="517">
        <v>2640.6</v>
      </c>
      <c r="AY44" s="517">
        <v>287.60000000000002</v>
      </c>
      <c r="AZ44" s="517">
        <v>528.29999999999995</v>
      </c>
      <c r="BA44" s="517">
        <v>688</v>
      </c>
      <c r="BB44" s="517">
        <v>735.1</v>
      </c>
      <c r="BC44" s="517">
        <v>401.7</v>
      </c>
    </row>
    <row r="45" spans="1:55" ht="11.1" customHeight="1">
      <c r="B45" s="518"/>
      <c r="C45" s="488" t="s">
        <v>1309</v>
      </c>
      <c r="D45" s="454"/>
      <c r="E45" s="538"/>
      <c r="F45" s="517">
        <v>1372.1</v>
      </c>
      <c r="G45" s="517">
        <v>222</v>
      </c>
      <c r="H45" s="517">
        <v>322.60000000000002</v>
      </c>
      <c r="I45" s="517">
        <v>245.2</v>
      </c>
      <c r="J45" s="517">
        <v>254</v>
      </c>
      <c r="K45" s="517">
        <v>328.4</v>
      </c>
      <c r="M45" s="512"/>
      <c r="N45" s="505" t="s">
        <v>1310</v>
      </c>
      <c r="O45" s="527"/>
      <c r="P45" s="527"/>
      <c r="Q45" s="521" t="s">
        <v>19</v>
      </c>
      <c r="R45" s="517" t="s">
        <v>19</v>
      </c>
      <c r="S45" s="517" t="s">
        <v>19</v>
      </c>
      <c r="T45" s="517" t="s">
        <v>19</v>
      </c>
      <c r="U45" s="517" t="s">
        <v>19</v>
      </c>
      <c r="V45" s="517" t="s">
        <v>19</v>
      </c>
      <c r="W45" s="487"/>
      <c r="X45" s="518"/>
      <c r="Y45" s="488" t="s">
        <v>1311</v>
      </c>
      <c r="Z45" s="584"/>
      <c r="AB45" s="524">
        <v>5.0999999999999996</v>
      </c>
      <c r="AC45" s="524">
        <v>0.9</v>
      </c>
      <c r="AD45" s="524">
        <v>0.8</v>
      </c>
      <c r="AE45" s="524">
        <v>1.3</v>
      </c>
      <c r="AF45" s="524">
        <v>1</v>
      </c>
      <c r="AG45" s="524">
        <v>1.2</v>
      </c>
      <c r="AH45" s="472"/>
      <c r="AI45" s="518"/>
      <c r="AJ45" s="564" t="s">
        <v>1312</v>
      </c>
      <c r="AK45" s="525"/>
      <c r="AM45" s="517">
        <v>0.2</v>
      </c>
      <c r="AN45" s="517" t="s">
        <v>19</v>
      </c>
      <c r="AO45" s="517" t="s">
        <v>19</v>
      </c>
      <c r="AP45" s="517">
        <v>0.1</v>
      </c>
      <c r="AQ45" s="517">
        <v>0.1</v>
      </c>
      <c r="AR45" s="517">
        <v>0</v>
      </c>
      <c r="AT45" s="515"/>
      <c r="AU45" s="564" t="s">
        <v>1308</v>
      </c>
      <c r="AV45" s="552"/>
      <c r="AW45" s="552"/>
      <c r="AX45" s="517">
        <v>6.9</v>
      </c>
      <c r="AY45" s="517">
        <v>0.2</v>
      </c>
      <c r="AZ45" s="517">
        <v>0.6</v>
      </c>
      <c r="BA45" s="517">
        <v>1.2</v>
      </c>
      <c r="BB45" s="517">
        <v>1.8</v>
      </c>
      <c r="BC45" s="517">
        <v>3.1</v>
      </c>
    </row>
    <row r="46" spans="1:55" ht="11.1" customHeight="1">
      <c r="B46" s="518"/>
      <c r="C46" s="488" t="s">
        <v>1313</v>
      </c>
      <c r="D46" s="454"/>
      <c r="E46" s="538"/>
      <c r="F46" s="517">
        <v>0.5</v>
      </c>
      <c r="G46" s="517">
        <v>0.1</v>
      </c>
      <c r="H46" s="517">
        <v>0.1</v>
      </c>
      <c r="I46" s="517">
        <v>0.1</v>
      </c>
      <c r="J46" s="517">
        <v>0.1</v>
      </c>
      <c r="K46" s="517">
        <v>0.1</v>
      </c>
      <c r="M46" s="512"/>
      <c r="N46" s="505" t="s">
        <v>1314</v>
      </c>
      <c r="O46" s="527"/>
      <c r="P46" s="527"/>
      <c r="Q46" s="521">
        <v>0</v>
      </c>
      <c r="R46" s="517" t="s">
        <v>19</v>
      </c>
      <c r="S46" s="517" t="s">
        <v>19</v>
      </c>
      <c r="T46" s="517" t="s">
        <v>19</v>
      </c>
      <c r="U46" s="517">
        <v>0</v>
      </c>
      <c r="V46" s="517" t="s">
        <v>19</v>
      </c>
      <c r="W46" s="487"/>
      <c r="X46" s="518"/>
      <c r="Y46" s="550" t="s">
        <v>1315</v>
      </c>
      <c r="Z46" s="544"/>
      <c r="AA46" s="560"/>
      <c r="AB46" s="524">
        <v>0</v>
      </c>
      <c r="AC46" s="524">
        <v>0</v>
      </c>
      <c r="AD46" s="524">
        <v>0</v>
      </c>
      <c r="AE46" s="524">
        <v>0</v>
      </c>
      <c r="AF46" s="524">
        <v>0</v>
      </c>
      <c r="AG46" s="524">
        <v>0</v>
      </c>
      <c r="AH46" s="472"/>
      <c r="AI46" s="518"/>
      <c r="AJ46" s="564" t="s">
        <v>1316</v>
      </c>
      <c r="AK46" s="525"/>
      <c r="AM46" s="517">
        <v>0.2</v>
      </c>
      <c r="AN46" s="517" t="s">
        <v>19</v>
      </c>
      <c r="AO46" s="517">
        <v>0.1</v>
      </c>
      <c r="AP46" s="517" t="s">
        <v>19</v>
      </c>
      <c r="AQ46" s="517">
        <v>0</v>
      </c>
      <c r="AR46" s="517">
        <v>0</v>
      </c>
      <c r="AT46" s="515"/>
      <c r="AU46" s="564" t="s">
        <v>1317</v>
      </c>
      <c r="AX46" s="517">
        <v>3</v>
      </c>
      <c r="AY46" s="517">
        <v>0.1</v>
      </c>
      <c r="AZ46" s="517">
        <v>0.3</v>
      </c>
      <c r="BA46" s="517">
        <v>0.6</v>
      </c>
      <c r="BB46" s="517">
        <v>1</v>
      </c>
      <c r="BC46" s="517">
        <v>1</v>
      </c>
    </row>
    <row r="47" spans="1:55" ht="11.1" customHeight="1">
      <c r="B47" s="479" t="s">
        <v>1524</v>
      </c>
      <c r="C47" s="480"/>
      <c r="D47" s="480"/>
      <c r="E47" s="481"/>
      <c r="F47" s="482">
        <v>850.1</v>
      </c>
      <c r="G47" s="482">
        <v>142.6</v>
      </c>
      <c r="H47" s="482">
        <v>225.4</v>
      </c>
      <c r="I47" s="482">
        <v>174.5</v>
      </c>
      <c r="J47" s="482">
        <v>157</v>
      </c>
      <c r="K47" s="482">
        <v>150.6</v>
      </c>
      <c r="M47" s="512"/>
      <c r="N47" s="505" t="s">
        <v>1319</v>
      </c>
      <c r="O47" s="525"/>
      <c r="P47" s="527"/>
      <c r="Q47" s="521">
        <v>16.600000000000001</v>
      </c>
      <c r="R47" s="517">
        <v>1.1000000000000001</v>
      </c>
      <c r="S47" s="517">
        <v>2.2000000000000002</v>
      </c>
      <c r="T47" s="517">
        <v>3.3</v>
      </c>
      <c r="U47" s="517">
        <v>3.9</v>
      </c>
      <c r="V47" s="517">
        <v>6.1</v>
      </c>
      <c r="W47" s="487"/>
      <c r="X47" s="518"/>
      <c r="Y47" s="543" t="s">
        <v>1320</v>
      </c>
      <c r="Z47" s="584"/>
      <c r="AB47" s="524">
        <v>3.6</v>
      </c>
      <c r="AC47" s="524">
        <v>0.5</v>
      </c>
      <c r="AD47" s="524">
        <v>0.8</v>
      </c>
      <c r="AE47" s="524">
        <v>1</v>
      </c>
      <c r="AF47" s="524">
        <v>0.7</v>
      </c>
      <c r="AG47" s="524">
        <v>0.6</v>
      </c>
      <c r="AH47" s="472"/>
      <c r="AI47" s="518"/>
      <c r="AJ47" s="488" t="s">
        <v>1321</v>
      </c>
      <c r="AK47" s="525"/>
      <c r="AM47" s="517">
        <v>34.5</v>
      </c>
      <c r="AN47" s="517">
        <v>0.4</v>
      </c>
      <c r="AO47" s="517">
        <v>1.7</v>
      </c>
      <c r="AP47" s="517">
        <v>6.1</v>
      </c>
      <c r="AQ47" s="517">
        <v>11.5</v>
      </c>
      <c r="AR47" s="517">
        <v>14.8</v>
      </c>
      <c r="AT47" s="515"/>
      <c r="AU47" s="564" t="s">
        <v>1322</v>
      </c>
      <c r="AV47" s="563"/>
      <c r="AX47" s="517">
        <v>50.2</v>
      </c>
      <c r="AY47" s="517">
        <v>1.8</v>
      </c>
      <c r="AZ47" s="517">
        <v>4.4000000000000004</v>
      </c>
      <c r="BA47" s="517">
        <v>9.5</v>
      </c>
      <c r="BB47" s="517">
        <v>16.399999999999999</v>
      </c>
      <c r="BC47" s="517">
        <v>18</v>
      </c>
    </row>
    <row r="48" spans="1:55" s="588" customFormat="1" ht="11.1" customHeight="1">
      <c r="A48" s="563"/>
      <c r="B48" s="585"/>
      <c r="C48" s="501" t="s">
        <v>1323</v>
      </c>
      <c r="D48" s="502"/>
      <c r="E48" s="586"/>
      <c r="F48" s="517">
        <v>740.4</v>
      </c>
      <c r="G48" s="517">
        <v>123.4</v>
      </c>
      <c r="H48" s="517">
        <v>194.9</v>
      </c>
      <c r="I48" s="517">
        <v>151.6</v>
      </c>
      <c r="J48" s="517">
        <v>137.4</v>
      </c>
      <c r="K48" s="517">
        <v>133.1</v>
      </c>
      <c r="L48" s="491"/>
      <c r="M48" s="512"/>
      <c r="N48" s="505" t="s">
        <v>1324</v>
      </c>
      <c r="O48" s="527"/>
      <c r="P48" s="527"/>
      <c r="Q48" s="521" t="s">
        <v>19</v>
      </c>
      <c r="R48" s="517" t="s">
        <v>19</v>
      </c>
      <c r="S48" s="517" t="s">
        <v>19</v>
      </c>
      <c r="T48" s="517" t="s">
        <v>19</v>
      </c>
      <c r="U48" s="517" t="s">
        <v>19</v>
      </c>
      <c r="V48" s="517" t="s">
        <v>19</v>
      </c>
      <c r="W48" s="487"/>
      <c r="X48" s="550"/>
      <c r="Y48" s="543" t="s">
        <v>1325</v>
      </c>
      <c r="Z48" s="563"/>
      <c r="AA48" s="587"/>
      <c r="AB48" s="524">
        <v>34.799999999999997</v>
      </c>
      <c r="AC48" s="524">
        <v>3.8</v>
      </c>
      <c r="AD48" s="524">
        <v>5.8</v>
      </c>
      <c r="AE48" s="524">
        <v>9</v>
      </c>
      <c r="AF48" s="524">
        <v>8.8000000000000007</v>
      </c>
      <c r="AG48" s="524">
        <v>7.3</v>
      </c>
      <c r="AH48" s="472"/>
      <c r="AI48" s="518"/>
      <c r="AJ48" s="488" t="s">
        <v>1326</v>
      </c>
      <c r="AK48" s="563"/>
      <c r="AL48" s="491"/>
      <c r="AM48" s="517">
        <v>6</v>
      </c>
      <c r="AN48" s="517">
        <v>0.1</v>
      </c>
      <c r="AO48" s="517">
        <v>0.3</v>
      </c>
      <c r="AP48" s="517">
        <v>1.2</v>
      </c>
      <c r="AQ48" s="517">
        <v>2.2999999999999998</v>
      </c>
      <c r="AR48" s="517">
        <v>2.2000000000000002</v>
      </c>
      <c r="AT48" s="515"/>
      <c r="AU48" s="564" t="s">
        <v>1321</v>
      </c>
      <c r="AV48" s="491"/>
      <c r="AW48" s="491"/>
      <c r="AX48" s="517">
        <v>82</v>
      </c>
      <c r="AY48" s="517">
        <v>4.3</v>
      </c>
      <c r="AZ48" s="517">
        <v>10.1</v>
      </c>
      <c r="BA48" s="517">
        <v>18.399999999999999</v>
      </c>
      <c r="BB48" s="517">
        <v>24.7</v>
      </c>
      <c r="BC48" s="517">
        <v>24.5</v>
      </c>
    </row>
    <row r="49" spans="1:55" s="588" customFormat="1" ht="11.1" customHeight="1">
      <c r="A49" s="563"/>
      <c r="B49" s="488"/>
      <c r="C49" s="528" t="s">
        <v>1327</v>
      </c>
      <c r="D49" s="531"/>
      <c r="E49" s="589"/>
      <c r="F49" s="517">
        <v>109.7</v>
      </c>
      <c r="G49" s="517">
        <v>19.3</v>
      </c>
      <c r="H49" s="517">
        <v>30.5</v>
      </c>
      <c r="I49" s="517">
        <v>22.9</v>
      </c>
      <c r="J49" s="517">
        <v>19.600000000000001</v>
      </c>
      <c r="K49" s="517">
        <v>17.5</v>
      </c>
      <c r="L49" s="491"/>
      <c r="M49" s="512"/>
      <c r="N49" s="505" t="s">
        <v>1328</v>
      </c>
      <c r="O49" s="527"/>
      <c r="P49" s="527"/>
      <c r="Q49" s="521">
        <v>0</v>
      </c>
      <c r="R49" s="517">
        <v>0</v>
      </c>
      <c r="S49" s="517" t="s">
        <v>19</v>
      </c>
      <c r="T49" s="517" t="s">
        <v>19</v>
      </c>
      <c r="U49" s="517">
        <v>0</v>
      </c>
      <c r="V49" s="517" t="s">
        <v>19</v>
      </c>
      <c r="W49" s="487"/>
      <c r="X49" s="518"/>
      <c r="Y49" s="550" t="s">
        <v>1329</v>
      </c>
      <c r="Z49" s="574"/>
      <c r="AA49" s="542"/>
      <c r="AB49" s="524">
        <v>227.4</v>
      </c>
      <c r="AC49" s="524">
        <v>43.6</v>
      </c>
      <c r="AD49" s="524">
        <v>54.7</v>
      </c>
      <c r="AE49" s="524">
        <v>63.3</v>
      </c>
      <c r="AF49" s="524">
        <v>36.799999999999997</v>
      </c>
      <c r="AG49" s="524">
        <v>29</v>
      </c>
      <c r="AH49" s="472"/>
      <c r="AI49" s="518"/>
      <c r="AJ49" s="564" t="s">
        <v>1523</v>
      </c>
      <c r="AK49" s="563"/>
      <c r="AL49" s="525"/>
      <c r="AM49" s="517" t="s">
        <v>19</v>
      </c>
      <c r="AN49" s="517" t="s">
        <v>19</v>
      </c>
      <c r="AO49" s="517" t="s">
        <v>19</v>
      </c>
      <c r="AP49" s="517" t="s">
        <v>19</v>
      </c>
      <c r="AQ49" s="517" t="s">
        <v>19</v>
      </c>
      <c r="AR49" s="517" t="s">
        <v>19</v>
      </c>
      <c r="AT49" s="515"/>
      <c r="AU49" s="564" t="s">
        <v>1326</v>
      </c>
      <c r="AV49" s="491"/>
      <c r="AW49" s="491"/>
      <c r="AX49" s="517">
        <v>29.2</v>
      </c>
      <c r="AY49" s="517">
        <v>1.5</v>
      </c>
      <c r="AZ49" s="517">
        <v>3.7</v>
      </c>
      <c r="BA49" s="517">
        <v>6.7</v>
      </c>
      <c r="BB49" s="517">
        <v>9.3000000000000007</v>
      </c>
      <c r="BC49" s="517">
        <v>8.1</v>
      </c>
    </row>
    <row r="50" spans="1:55" s="588" customFormat="1" ht="11.1" customHeight="1">
      <c r="A50" s="563"/>
      <c r="B50" s="488"/>
      <c r="C50" s="488" t="s">
        <v>1187</v>
      </c>
      <c r="D50" s="454"/>
      <c r="E50" s="542"/>
      <c r="F50" s="517">
        <v>0.8</v>
      </c>
      <c r="G50" s="517">
        <v>0.1</v>
      </c>
      <c r="H50" s="517">
        <v>0.2</v>
      </c>
      <c r="I50" s="517">
        <v>0.1</v>
      </c>
      <c r="J50" s="517">
        <v>0.1</v>
      </c>
      <c r="K50" s="517">
        <v>0.1</v>
      </c>
      <c r="L50" s="491"/>
      <c r="M50" s="512"/>
      <c r="N50" s="505" t="s">
        <v>1331</v>
      </c>
      <c r="O50" s="527"/>
      <c r="P50" s="527"/>
      <c r="Q50" s="521">
        <v>0.1</v>
      </c>
      <c r="R50" s="517" t="s">
        <v>19</v>
      </c>
      <c r="S50" s="517">
        <v>0</v>
      </c>
      <c r="T50" s="517">
        <v>0.1</v>
      </c>
      <c r="U50" s="517">
        <v>0</v>
      </c>
      <c r="V50" s="517">
        <v>0</v>
      </c>
      <c r="W50" s="487"/>
      <c r="X50" s="518"/>
      <c r="Y50" s="488" t="s">
        <v>1512</v>
      </c>
      <c r="Z50" s="538"/>
      <c r="AA50" s="538"/>
      <c r="AB50" s="524">
        <v>147.6</v>
      </c>
      <c r="AC50" s="524">
        <v>27.2</v>
      </c>
      <c r="AD50" s="524">
        <v>34.1</v>
      </c>
      <c r="AE50" s="524">
        <v>40</v>
      </c>
      <c r="AF50" s="524">
        <v>25.2</v>
      </c>
      <c r="AG50" s="524">
        <v>21.1</v>
      </c>
      <c r="AH50" s="472"/>
      <c r="AI50" s="537"/>
      <c r="AJ50" s="550" t="s">
        <v>1511</v>
      </c>
      <c r="AK50" s="525"/>
      <c r="AL50" s="491"/>
      <c r="AM50" s="517">
        <v>219.4</v>
      </c>
      <c r="AN50" s="517">
        <v>12.1</v>
      </c>
      <c r="AO50" s="517">
        <v>30.3</v>
      </c>
      <c r="AP50" s="517">
        <v>59.6</v>
      </c>
      <c r="AQ50" s="517">
        <v>68.8</v>
      </c>
      <c r="AR50" s="517">
        <v>48.7</v>
      </c>
      <c r="AT50" s="515"/>
      <c r="AU50" s="564" t="s">
        <v>1523</v>
      </c>
      <c r="AV50" s="563"/>
      <c r="AW50" s="491"/>
      <c r="AX50" s="517">
        <v>0</v>
      </c>
      <c r="AY50" s="517">
        <v>0</v>
      </c>
      <c r="AZ50" s="517">
        <v>0</v>
      </c>
      <c r="BA50" s="517">
        <v>0</v>
      </c>
      <c r="BB50" s="517" t="s">
        <v>19</v>
      </c>
      <c r="BC50" s="517" t="s">
        <v>19</v>
      </c>
    </row>
    <row r="51" spans="1:55" ht="11.1" customHeight="1">
      <c r="B51" s="590"/>
      <c r="C51" s="591" t="s">
        <v>1334</v>
      </c>
      <c r="D51" s="525"/>
      <c r="E51" s="542"/>
      <c r="F51" s="517">
        <v>27.6</v>
      </c>
      <c r="G51" s="517">
        <v>4.5</v>
      </c>
      <c r="H51" s="517">
        <v>6.1</v>
      </c>
      <c r="I51" s="517">
        <v>6.1</v>
      </c>
      <c r="J51" s="517">
        <v>6.2</v>
      </c>
      <c r="K51" s="517">
        <v>4.8</v>
      </c>
      <c r="M51" s="512"/>
      <c r="N51" s="505" t="s">
        <v>1335</v>
      </c>
      <c r="O51" s="527"/>
      <c r="P51" s="527"/>
      <c r="Q51" s="521" t="s">
        <v>19</v>
      </c>
      <c r="R51" s="517" t="s">
        <v>19</v>
      </c>
      <c r="S51" s="517" t="s">
        <v>19</v>
      </c>
      <c r="T51" s="517" t="s">
        <v>19</v>
      </c>
      <c r="U51" s="517" t="s">
        <v>19</v>
      </c>
      <c r="V51" s="517" t="s">
        <v>19</v>
      </c>
      <c r="W51" s="487"/>
      <c r="X51" s="535"/>
      <c r="Y51" s="488" t="s">
        <v>1204</v>
      </c>
      <c r="Z51" s="470"/>
      <c r="AA51" s="556"/>
      <c r="AB51" s="524">
        <v>56.5</v>
      </c>
      <c r="AC51" s="524">
        <v>12</v>
      </c>
      <c r="AD51" s="524">
        <v>13.6</v>
      </c>
      <c r="AE51" s="524">
        <v>14.6</v>
      </c>
      <c r="AF51" s="524">
        <v>9.1</v>
      </c>
      <c r="AG51" s="524">
        <v>7.3</v>
      </c>
      <c r="AH51" s="472"/>
      <c r="AI51" s="518"/>
      <c r="AJ51" s="550" t="s">
        <v>1510</v>
      </c>
      <c r="AK51" s="525"/>
      <c r="AM51" s="517">
        <v>228.4</v>
      </c>
      <c r="AN51" s="517">
        <v>10.6</v>
      </c>
      <c r="AO51" s="517">
        <v>27.1</v>
      </c>
      <c r="AP51" s="517">
        <v>57</v>
      </c>
      <c r="AQ51" s="517">
        <v>72.099999999999994</v>
      </c>
      <c r="AR51" s="517">
        <v>61.7</v>
      </c>
      <c r="AT51" s="515"/>
      <c r="AU51" s="564" t="s">
        <v>1337</v>
      </c>
      <c r="AX51" s="517">
        <v>0</v>
      </c>
      <c r="AY51" s="517" t="s">
        <v>19</v>
      </c>
      <c r="AZ51" s="517">
        <v>0</v>
      </c>
      <c r="BA51" s="517">
        <v>0</v>
      </c>
      <c r="BB51" s="517">
        <v>0</v>
      </c>
      <c r="BC51" s="517">
        <v>0</v>
      </c>
    </row>
    <row r="52" spans="1:55" ht="11.1" customHeight="1">
      <c r="B52" s="592"/>
      <c r="C52" s="593" t="s">
        <v>1338</v>
      </c>
      <c r="D52" s="525"/>
      <c r="E52" s="542"/>
      <c r="F52" s="517">
        <v>0.1</v>
      </c>
      <c r="G52" s="517">
        <v>0</v>
      </c>
      <c r="H52" s="517">
        <v>0</v>
      </c>
      <c r="I52" s="517">
        <v>0</v>
      </c>
      <c r="J52" s="517">
        <v>0</v>
      </c>
      <c r="K52" s="517">
        <v>0</v>
      </c>
      <c r="L52" s="588"/>
      <c r="M52" s="512"/>
      <c r="N52" s="505" t="s">
        <v>1339</v>
      </c>
      <c r="O52" s="527"/>
      <c r="P52" s="527"/>
      <c r="Q52" s="521" t="s">
        <v>19</v>
      </c>
      <c r="R52" s="517" t="s">
        <v>19</v>
      </c>
      <c r="S52" s="517" t="s">
        <v>19</v>
      </c>
      <c r="T52" s="517" t="s">
        <v>19</v>
      </c>
      <c r="U52" s="517" t="s">
        <v>19</v>
      </c>
      <c r="V52" s="517" t="s">
        <v>19</v>
      </c>
      <c r="W52" s="487"/>
      <c r="X52" s="535"/>
      <c r="Y52" s="488" t="s">
        <v>1208</v>
      </c>
      <c r="Z52" s="470"/>
      <c r="AA52" s="556"/>
      <c r="AB52" s="524">
        <v>0.3</v>
      </c>
      <c r="AC52" s="524">
        <v>0.1</v>
      </c>
      <c r="AD52" s="524">
        <v>0.1</v>
      </c>
      <c r="AE52" s="524">
        <v>0.1</v>
      </c>
      <c r="AF52" s="524">
        <v>0</v>
      </c>
      <c r="AG52" s="524">
        <v>0</v>
      </c>
      <c r="AH52" s="472"/>
      <c r="AI52" s="537"/>
      <c r="AJ52" s="488" t="s">
        <v>1239</v>
      </c>
      <c r="AK52" s="538"/>
      <c r="AL52" s="563"/>
      <c r="AM52" s="517">
        <v>30</v>
      </c>
      <c r="AN52" s="517">
        <v>1.6</v>
      </c>
      <c r="AO52" s="517">
        <v>4.4000000000000004</v>
      </c>
      <c r="AP52" s="517">
        <v>7.5</v>
      </c>
      <c r="AQ52" s="517">
        <v>8.4</v>
      </c>
      <c r="AR52" s="517">
        <v>8.1</v>
      </c>
      <c r="AT52" s="515"/>
      <c r="AU52" s="564" t="s">
        <v>1522</v>
      </c>
      <c r="AV52" s="563"/>
      <c r="AX52" s="517">
        <v>0.1</v>
      </c>
      <c r="AY52" s="517">
        <v>0</v>
      </c>
      <c r="AZ52" s="517">
        <v>0</v>
      </c>
      <c r="BA52" s="517">
        <v>0</v>
      </c>
      <c r="BB52" s="517">
        <v>0</v>
      </c>
      <c r="BC52" s="517">
        <v>0</v>
      </c>
    </row>
    <row r="53" spans="1:55" s="552" customFormat="1" ht="11.1" customHeight="1">
      <c r="B53" s="594"/>
      <c r="C53" s="555" t="s">
        <v>1243</v>
      </c>
      <c r="D53" s="595"/>
      <c r="E53" s="581"/>
      <c r="F53" s="517">
        <v>731.3</v>
      </c>
      <c r="G53" s="517">
        <v>122.4</v>
      </c>
      <c r="H53" s="517">
        <v>194.4</v>
      </c>
      <c r="I53" s="517">
        <v>152.1</v>
      </c>
      <c r="J53" s="517">
        <v>134.19999999999999</v>
      </c>
      <c r="K53" s="517">
        <v>128.1</v>
      </c>
      <c r="L53" s="588"/>
      <c r="M53" s="512"/>
      <c r="N53" s="545" t="s">
        <v>1341</v>
      </c>
      <c r="O53" s="559"/>
      <c r="P53" s="559"/>
      <c r="Q53" s="521" t="s">
        <v>19</v>
      </c>
      <c r="R53" s="517" t="s">
        <v>19</v>
      </c>
      <c r="S53" s="517" t="s">
        <v>19</v>
      </c>
      <c r="T53" s="517" t="s">
        <v>19</v>
      </c>
      <c r="U53" s="517" t="s">
        <v>19</v>
      </c>
      <c r="V53" s="517" t="s">
        <v>19</v>
      </c>
      <c r="W53" s="487"/>
      <c r="X53" s="535"/>
      <c r="Y53" s="555" t="s">
        <v>1212</v>
      </c>
      <c r="Z53" s="567"/>
      <c r="AA53" s="596"/>
      <c r="AB53" s="524">
        <v>0.4</v>
      </c>
      <c r="AC53" s="524">
        <v>0.1</v>
      </c>
      <c r="AD53" s="524">
        <v>0.1</v>
      </c>
      <c r="AE53" s="524">
        <v>0.1</v>
      </c>
      <c r="AF53" s="524">
        <v>0.1</v>
      </c>
      <c r="AG53" s="524">
        <v>0.1</v>
      </c>
      <c r="AH53" s="472"/>
      <c r="AI53" s="535"/>
      <c r="AJ53" s="488" t="s">
        <v>1204</v>
      </c>
      <c r="AK53" s="470"/>
      <c r="AL53" s="563"/>
      <c r="AM53" s="517">
        <v>40.1</v>
      </c>
      <c r="AN53" s="517">
        <v>1.5</v>
      </c>
      <c r="AO53" s="517">
        <v>4.0999999999999996</v>
      </c>
      <c r="AP53" s="517">
        <v>9.5</v>
      </c>
      <c r="AQ53" s="517">
        <v>13.3</v>
      </c>
      <c r="AR53" s="517">
        <v>11.7</v>
      </c>
      <c r="AT53" s="515"/>
      <c r="AU53" s="550" t="s">
        <v>1511</v>
      </c>
      <c r="AV53" s="525"/>
      <c r="AW53" s="542"/>
      <c r="AX53" s="517">
        <v>7065.3</v>
      </c>
      <c r="AY53" s="517">
        <v>717.7</v>
      </c>
      <c r="AZ53" s="517">
        <v>1281.8</v>
      </c>
      <c r="BA53" s="517">
        <v>1701.9</v>
      </c>
      <c r="BB53" s="517">
        <v>1923.6</v>
      </c>
      <c r="BC53" s="517">
        <v>1440.3</v>
      </c>
    </row>
    <row r="54" spans="1:55" s="552" customFormat="1" ht="11.1" customHeight="1">
      <c r="B54" s="512" t="s">
        <v>247</v>
      </c>
      <c r="C54" s="489"/>
      <c r="D54" s="489"/>
      <c r="E54" s="490"/>
      <c r="F54" s="482">
        <v>13600.3</v>
      </c>
      <c r="G54" s="482">
        <v>4369.5</v>
      </c>
      <c r="H54" s="482">
        <v>4098.3</v>
      </c>
      <c r="I54" s="482">
        <v>2684</v>
      </c>
      <c r="J54" s="482">
        <v>1592.6</v>
      </c>
      <c r="K54" s="482">
        <v>855.9</v>
      </c>
      <c r="L54" s="588"/>
      <c r="M54" s="512"/>
      <c r="N54" s="543" t="s">
        <v>1342</v>
      </c>
      <c r="O54" s="542"/>
      <c r="P54" s="542"/>
      <c r="Q54" s="521">
        <v>2.2999999999999998</v>
      </c>
      <c r="R54" s="517">
        <v>0.2</v>
      </c>
      <c r="S54" s="517">
        <v>0.4</v>
      </c>
      <c r="T54" s="517">
        <v>0.4</v>
      </c>
      <c r="U54" s="517">
        <v>0.5</v>
      </c>
      <c r="V54" s="517">
        <v>1</v>
      </c>
      <c r="W54" s="487"/>
      <c r="X54" s="479" t="s">
        <v>1343</v>
      </c>
      <c r="Y54" s="480"/>
      <c r="Z54" s="481"/>
      <c r="AA54" s="597"/>
      <c r="AB54" s="570">
        <v>76.3</v>
      </c>
      <c r="AC54" s="570">
        <v>19.5</v>
      </c>
      <c r="AD54" s="570">
        <v>20.399999999999999</v>
      </c>
      <c r="AE54" s="570">
        <v>17.100000000000001</v>
      </c>
      <c r="AF54" s="570">
        <v>12</v>
      </c>
      <c r="AG54" s="570">
        <v>7.4</v>
      </c>
      <c r="AH54" s="472"/>
      <c r="AI54" s="535"/>
      <c r="AJ54" s="488" t="s">
        <v>1208</v>
      </c>
      <c r="AK54" s="470"/>
      <c r="AL54" s="563"/>
      <c r="AM54" s="517">
        <v>0.5</v>
      </c>
      <c r="AN54" s="517">
        <v>0</v>
      </c>
      <c r="AO54" s="517">
        <v>0.1</v>
      </c>
      <c r="AP54" s="517">
        <v>0.1</v>
      </c>
      <c r="AQ54" s="517">
        <v>0.2</v>
      </c>
      <c r="AR54" s="517">
        <v>0.1</v>
      </c>
      <c r="AT54" s="515"/>
      <c r="AU54" s="550" t="s">
        <v>1510</v>
      </c>
      <c r="AV54" s="525"/>
      <c r="AW54" s="542"/>
      <c r="AX54" s="517">
        <v>1753.6</v>
      </c>
      <c r="AY54" s="517">
        <v>190.1</v>
      </c>
      <c r="AZ54" s="517">
        <v>318.3</v>
      </c>
      <c r="BA54" s="517">
        <v>414.1</v>
      </c>
      <c r="BB54" s="517">
        <v>481.7</v>
      </c>
      <c r="BC54" s="517">
        <v>349.4</v>
      </c>
    </row>
    <row r="55" spans="1:55" s="552" customFormat="1" ht="11.1" customHeight="1">
      <c r="B55" s="500"/>
      <c r="C55" s="513" t="s">
        <v>1344</v>
      </c>
      <c r="D55" s="540"/>
      <c r="E55" s="557"/>
      <c r="F55" s="504">
        <v>4011.5</v>
      </c>
      <c r="G55" s="504">
        <v>1313.4</v>
      </c>
      <c r="H55" s="504">
        <v>1188.7</v>
      </c>
      <c r="I55" s="504">
        <v>800.8</v>
      </c>
      <c r="J55" s="504">
        <v>464.4</v>
      </c>
      <c r="K55" s="504">
        <v>244.2</v>
      </c>
      <c r="L55" s="491"/>
      <c r="M55" s="512"/>
      <c r="N55" s="543" t="s">
        <v>1345</v>
      </c>
      <c r="O55" s="542"/>
      <c r="P55" s="542"/>
      <c r="Q55" s="521" t="s">
        <v>19</v>
      </c>
      <c r="R55" s="517" t="s">
        <v>19</v>
      </c>
      <c r="S55" s="517" t="s">
        <v>19</v>
      </c>
      <c r="T55" s="517" t="s">
        <v>19</v>
      </c>
      <c r="U55" s="517" t="s">
        <v>19</v>
      </c>
      <c r="V55" s="517" t="s">
        <v>19</v>
      </c>
      <c r="W55" s="487"/>
      <c r="X55" s="500"/>
      <c r="Y55" s="598" t="s">
        <v>1343</v>
      </c>
      <c r="Z55" s="599"/>
      <c r="AA55" s="600"/>
      <c r="AB55" s="524">
        <v>76.3</v>
      </c>
      <c r="AC55" s="524">
        <v>19.5</v>
      </c>
      <c r="AD55" s="524">
        <v>20.399999999999999</v>
      </c>
      <c r="AE55" s="524">
        <v>17.100000000000001</v>
      </c>
      <c r="AF55" s="524">
        <v>12</v>
      </c>
      <c r="AG55" s="524">
        <v>7.4</v>
      </c>
      <c r="AH55" s="472"/>
      <c r="AI55" s="535"/>
      <c r="AJ55" s="555" t="s">
        <v>1212</v>
      </c>
      <c r="AK55" s="567"/>
      <c r="AL55" s="568"/>
      <c r="AM55" s="497">
        <v>0.5</v>
      </c>
      <c r="AN55" s="497">
        <v>0</v>
      </c>
      <c r="AO55" s="497">
        <v>0.1</v>
      </c>
      <c r="AP55" s="497">
        <v>0.1</v>
      </c>
      <c r="AQ55" s="497">
        <v>0.2</v>
      </c>
      <c r="AR55" s="497">
        <v>0.1</v>
      </c>
      <c r="AT55" s="535"/>
      <c r="AU55" s="488" t="s">
        <v>1239</v>
      </c>
      <c r="AV55" s="538"/>
      <c r="AW55" s="556"/>
      <c r="AX55" s="517">
        <v>761.4</v>
      </c>
      <c r="AY55" s="517">
        <v>78.599999999999994</v>
      </c>
      <c r="AZ55" s="517">
        <v>134.9</v>
      </c>
      <c r="BA55" s="517">
        <v>180.7</v>
      </c>
      <c r="BB55" s="517">
        <v>212</v>
      </c>
      <c r="BC55" s="517">
        <v>155.1</v>
      </c>
    </row>
    <row r="56" spans="1:55" s="552" customFormat="1" ht="11.1" customHeight="1">
      <c r="B56" s="518"/>
      <c r="C56" s="505" t="s">
        <v>1346</v>
      </c>
      <c r="D56" s="506"/>
      <c r="E56" s="527"/>
      <c r="F56" s="517">
        <v>7797.6</v>
      </c>
      <c r="G56" s="517">
        <v>2481.1</v>
      </c>
      <c r="H56" s="517">
        <v>2362</v>
      </c>
      <c r="I56" s="517">
        <v>1536.8</v>
      </c>
      <c r="J56" s="517">
        <v>918.2</v>
      </c>
      <c r="K56" s="517">
        <v>499.4</v>
      </c>
      <c r="L56" s="491"/>
      <c r="M56" s="512"/>
      <c r="N56" s="543" t="s">
        <v>1347</v>
      </c>
      <c r="O56" s="542"/>
      <c r="P56" s="542"/>
      <c r="Q56" s="521">
        <v>0.3</v>
      </c>
      <c r="R56" s="517">
        <v>0.1</v>
      </c>
      <c r="S56" s="517">
        <v>0.1</v>
      </c>
      <c r="T56" s="517">
        <v>0.1</v>
      </c>
      <c r="U56" s="517">
        <v>0</v>
      </c>
      <c r="V56" s="517">
        <v>0.1</v>
      </c>
      <c r="W56" s="487"/>
      <c r="X56" s="537"/>
      <c r="Y56" s="543" t="s">
        <v>1348</v>
      </c>
      <c r="Z56" s="525"/>
      <c r="AA56" s="491"/>
      <c r="AB56" s="524">
        <v>5.6</v>
      </c>
      <c r="AC56" s="524">
        <v>1.8</v>
      </c>
      <c r="AD56" s="524">
        <v>1.4</v>
      </c>
      <c r="AE56" s="524">
        <v>1.1000000000000001</v>
      </c>
      <c r="AF56" s="524">
        <v>0.9</v>
      </c>
      <c r="AG56" s="524">
        <v>0.4</v>
      </c>
      <c r="AH56" s="472"/>
      <c r="AI56" s="479" t="s">
        <v>1521</v>
      </c>
      <c r="AJ56" s="489"/>
      <c r="AK56" s="601"/>
      <c r="AL56" s="491"/>
      <c r="AM56" s="482">
        <v>2.9</v>
      </c>
      <c r="AN56" s="482">
        <v>0.5</v>
      </c>
      <c r="AO56" s="482">
        <v>0.6</v>
      </c>
      <c r="AP56" s="482">
        <v>0.6</v>
      </c>
      <c r="AQ56" s="482">
        <v>0.6</v>
      </c>
      <c r="AR56" s="482">
        <v>0.6</v>
      </c>
      <c r="AT56" s="535"/>
      <c r="AU56" s="488" t="s">
        <v>1204</v>
      </c>
      <c r="AV56" s="470"/>
      <c r="AW56" s="556"/>
      <c r="AX56" s="517">
        <v>309</v>
      </c>
      <c r="AY56" s="517">
        <v>31.9</v>
      </c>
      <c r="AZ56" s="517">
        <v>56.2</v>
      </c>
      <c r="BA56" s="517">
        <v>74.400000000000006</v>
      </c>
      <c r="BB56" s="517">
        <v>84.7</v>
      </c>
      <c r="BC56" s="517">
        <v>61.9</v>
      </c>
    </row>
    <row r="57" spans="1:55" s="552" customFormat="1" ht="11.1" customHeight="1">
      <c r="B57" s="518"/>
      <c r="C57" s="505" t="s">
        <v>1350</v>
      </c>
      <c r="D57" s="506"/>
      <c r="E57" s="527"/>
      <c r="F57" s="517">
        <v>967.1</v>
      </c>
      <c r="G57" s="517">
        <v>306.3</v>
      </c>
      <c r="H57" s="517">
        <v>297.8</v>
      </c>
      <c r="I57" s="517">
        <v>191.3</v>
      </c>
      <c r="J57" s="517">
        <v>113.1</v>
      </c>
      <c r="K57" s="517">
        <v>58.6</v>
      </c>
      <c r="M57" s="512"/>
      <c r="N57" s="543" t="s">
        <v>1351</v>
      </c>
      <c r="O57" s="542"/>
      <c r="P57" s="542"/>
      <c r="Q57" s="521">
        <v>1.9</v>
      </c>
      <c r="R57" s="517">
        <v>0.3</v>
      </c>
      <c r="S57" s="517">
        <v>0.3</v>
      </c>
      <c r="T57" s="517">
        <v>0.5</v>
      </c>
      <c r="U57" s="517">
        <v>0.4</v>
      </c>
      <c r="V57" s="517">
        <v>0.4</v>
      </c>
      <c r="W57" s="487"/>
      <c r="X57" s="518"/>
      <c r="Y57" s="543" t="s">
        <v>1352</v>
      </c>
      <c r="Z57" s="525"/>
      <c r="AA57" s="491"/>
      <c r="AB57" s="524">
        <v>30.5</v>
      </c>
      <c r="AC57" s="524">
        <v>3.8</v>
      </c>
      <c r="AD57" s="524">
        <v>6.2</v>
      </c>
      <c r="AE57" s="524">
        <v>8.4</v>
      </c>
      <c r="AF57" s="524">
        <v>6.8</v>
      </c>
      <c r="AG57" s="524">
        <v>5.3</v>
      </c>
      <c r="AH57" s="472"/>
      <c r="AI57" s="518"/>
      <c r="AJ57" s="598" t="s">
        <v>1521</v>
      </c>
      <c r="AK57" s="599"/>
      <c r="AL57" s="600"/>
      <c r="AM57" s="517">
        <v>2.9</v>
      </c>
      <c r="AN57" s="517">
        <v>0.5</v>
      </c>
      <c r="AO57" s="517">
        <v>0.6</v>
      </c>
      <c r="AP57" s="517">
        <v>0.6</v>
      </c>
      <c r="AQ57" s="517">
        <v>0.6</v>
      </c>
      <c r="AR57" s="517">
        <v>0.6</v>
      </c>
      <c r="AT57" s="602"/>
      <c r="AU57" s="488" t="s">
        <v>1208</v>
      </c>
      <c r="AV57" s="470"/>
      <c r="AW57" s="556"/>
      <c r="AX57" s="517">
        <v>7.5</v>
      </c>
      <c r="AY57" s="517">
        <v>0.8</v>
      </c>
      <c r="AZ57" s="517">
        <v>1.3</v>
      </c>
      <c r="BA57" s="517">
        <v>1.7</v>
      </c>
      <c r="BB57" s="517">
        <v>2</v>
      </c>
      <c r="BC57" s="517">
        <v>1.6</v>
      </c>
    </row>
    <row r="58" spans="1:55" s="552" customFormat="1" ht="11.1" customHeight="1">
      <c r="B58" s="518"/>
      <c r="C58" s="505" t="s">
        <v>1353</v>
      </c>
      <c r="D58" s="506"/>
      <c r="E58" s="527"/>
      <c r="F58" s="517">
        <v>818.2</v>
      </c>
      <c r="G58" s="517">
        <v>268.60000000000002</v>
      </c>
      <c r="H58" s="517">
        <v>249.3</v>
      </c>
      <c r="I58" s="517">
        <v>154.69999999999999</v>
      </c>
      <c r="J58" s="517">
        <v>96</v>
      </c>
      <c r="K58" s="517">
        <v>49.6</v>
      </c>
      <c r="M58" s="512"/>
      <c r="N58" s="543" t="s">
        <v>1354</v>
      </c>
      <c r="O58" s="542"/>
      <c r="P58" s="542"/>
      <c r="Q58" s="521" t="s">
        <v>19</v>
      </c>
      <c r="R58" s="517" t="s">
        <v>19</v>
      </c>
      <c r="S58" s="517" t="s">
        <v>19</v>
      </c>
      <c r="T58" s="517" t="s">
        <v>19</v>
      </c>
      <c r="U58" s="517" t="s">
        <v>19</v>
      </c>
      <c r="V58" s="517" t="s">
        <v>19</v>
      </c>
      <c r="W58" s="487"/>
      <c r="X58" s="518"/>
      <c r="Y58" s="543" t="s">
        <v>1355</v>
      </c>
      <c r="Z58" s="525"/>
      <c r="AA58" s="491"/>
      <c r="AB58" s="524">
        <v>6.6</v>
      </c>
      <c r="AC58" s="524">
        <v>0</v>
      </c>
      <c r="AD58" s="524">
        <v>6.6</v>
      </c>
      <c r="AE58" s="524">
        <v>0</v>
      </c>
      <c r="AF58" s="524">
        <v>0</v>
      </c>
      <c r="AG58" s="524">
        <v>0</v>
      </c>
      <c r="AH58" s="472"/>
      <c r="AI58" s="518"/>
      <c r="AJ58" s="539" t="s">
        <v>1520</v>
      </c>
      <c r="AK58" s="514"/>
      <c r="AL58" s="534"/>
      <c r="AM58" s="517">
        <v>0.1</v>
      </c>
      <c r="AN58" s="517">
        <v>0</v>
      </c>
      <c r="AO58" s="517">
        <v>0</v>
      </c>
      <c r="AP58" s="517">
        <v>0</v>
      </c>
      <c r="AQ58" s="517">
        <v>0</v>
      </c>
      <c r="AR58" s="517">
        <v>0.1</v>
      </c>
      <c r="AT58" s="535"/>
      <c r="AU58" s="555" t="s">
        <v>1212</v>
      </c>
      <c r="AV58" s="567"/>
      <c r="AW58" s="596"/>
      <c r="AX58" s="517">
        <v>5.6</v>
      </c>
      <c r="AY58" s="517">
        <v>0.5</v>
      </c>
      <c r="AZ58" s="517">
        <v>1</v>
      </c>
      <c r="BA58" s="517">
        <v>1.4</v>
      </c>
      <c r="BB58" s="517">
        <v>1.5</v>
      </c>
      <c r="BC58" s="517">
        <v>1.2</v>
      </c>
    </row>
    <row r="59" spans="1:55" s="552" customFormat="1" ht="11.1" customHeight="1">
      <c r="B59" s="518"/>
      <c r="C59" s="545" t="s">
        <v>1357</v>
      </c>
      <c r="D59" s="558"/>
      <c r="E59" s="559"/>
      <c r="F59" s="517">
        <v>5.6</v>
      </c>
      <c r="G59" s="517">
        <v>0.1</v>
      </c>
      <c r="H59" s="517">
        <v>0.3</v>
      </c>
      <c r="I59" s="517">
        <v>0.4</v>
      </c>
      <c r="J59" s="517">
        <v>0.9</v>
      </c>
      <c r="K59" s="517">
        <v>3.9</v>
      </c>
      <c r="M59" s="512"/>
      <c r="N59" s="488" t="s">
        <v>1358</v>
      </c>
      <c r="O59" s="542"/>
      <c r="P59" s="542"/>
      <c r="Q59" s="521">
        <v>329.4</v>
      </c>
      <c r="R59" s="517">
        <v>32.700000000000003</v>
      </c>
      <c r="S59" s="517">
        <v>63.8</v>
      </c>
      <c r="T59" s="517">
        <v>84.7</v>
      </c>
      <c r="U59" s="517">
        <v>81</v>
      </c>
      <c r="V59" s="517">
        <v>67.2</v>
      </c>
      <c r="W59" s="487"/>
      <c r="X59" s="518"/>
      <c r="Y59" s="543" t="s">
        <v>1359</v>
      </c>
      <c r="Z59" s="525"/>
      <c r="AA59" s="491"/>
      <c r="AB59" s="524">
        <v>17.399999999999999</v>
      </c>
      <c r="AC59" s="524">
        <v>4.4000000000000004</v>
      </c>
      <c r="AD59" s="524">
        <v>4.5</v>
      </c>
      <c r="AE59" s="524">
        <v>3.9</v>
      </c>
      <c r="AF59" s="524">
        <v>2.8</v>
      </c>
      <c r="AG59" s="524">
        <v>1.9</v>
      </c>
      <c r="AH59" s="472"/>
      <c r="AI59" s="518"/>
      <c r="AJ59" s="543" t="s">
        <v>1519</v>
      </c>
      <c r="AK59" s="525"/>
      <c r="AL59" s="542"/>
      <c r="AM59" s="517">
        <v>0.1</v>
      </c>
      <c r="AN59" s="517">
        <v>0</v>
      </c>
      <c r="AO59" s="517">
        <v>0</v>
      </c>
      <c r="AP59" s="517">
        <v>0</v>
      </c>
      <c r="AQ59" s="517">
        <v>0</v>
      </c>
      <c r="AR59" s="517">
        <v>0</v>
      </c>
      <c r="AT59" s="603" t="s">
        <v>1361</v>
      </c>
      <c r="AU59" s="604"/>
      <c r="AV59" s="605"/>
      <c r="AW59" s="605"/>
      <c r="AX59" s="482">
        <v>1875.6</v>
      </c>
      <c r="AY59" s="482">
        <v>20.8</v>
      </c>
      <c r="AZ59" s="482">
        <v>48</v>
      </c>
      <c r="BA59" s="482">
        <v>145</v>
      </c>
      <c r="BB59" s="482">
        <v>608.20000000000005</v>
      </c>
      <c r="BC59" s="482">
        <v>1053.7</v>
      </c>
    </row>
    <row r="60" spans="1:55" ht="11.1" customHeight="1">
      <c r="B60" s="518"/>
      <c r="C60" s="488" t="s">
        <v>1362</v>
      </c>
      <c r="D60" s="454"/>
      <c r="E60" s="606"/>
      <c r="F60" s="517">
        <v>2.2999999999999998</v>
      </c>
      <c r="G60" s="517">
        <v>0.8</v>
      </c>
      <c r="H60" s="517">
        <v>0.8</v>
      </c>
      <c r="I60" s="517">
        <v>0.4</v>
      </c>
      <c r="J60" s="517">
        <v>0.2</v>
      </c>
      <c r="K60" s="517">
        <v>0.1</v>
      </c>
      <c r="L60" s="552"/>
      <c r="M60" s="512"/>
      <c r="N60" s="543" t="s">
        <v>1363</v>
      </c>
      <c r="O60" s="542"/>
      <c r="P60" s="542"/>
      <c r="Q60" s="521">
        <v>339.4</v>
      </c>
      <c r="R60" s="517">
        <v>33.4</v>
      </c>
      <c r="S60" s="517">
        <v>65.8</v>
      </c>
      <c r="T60" s="517">
        <v>88</v>
      </c>
      <c r="U60" s="517">
        <v>84.2</v>
      </c>
      <c r="V60" s="517">
        <v>68</v>
      </c>
      <c r="W60" s="487"/>
      <c r="X60" s="518"/>
      <c r="Y60" s="543" t="s">
        <v>1364</v>
      </c>
      <c r="Z60" s="525"/>
      <c r="AB60" s="524">
        <v>20</v>
      </c>
      <c r="AC60" s="524">
        <v>5</v>
      </c>
      <c r="AD60" s="524">
        <v>5.3</v>
      </c>
      <c r="AE60" s="524">
        <v>4.5</v>
      </c>
      <c r="AF60" s="524">
        <v>3.2</v>
      </c>
      <c r="AG60" s="524">
        <v>2</v>
      </c>
      <c r="AH60" s="472"/>
      <c r="AI60" s="518"/>
      <c r="AJ60" s="543" t="s">
        <v>1214</v>
      </c>
      <c r="AK60" s="525"/>
      <c r="AL60" s="542"/>
      <c r="AM60" s="517">
        <v>0.4</v>
      </c>
      <c r="AN60" s="517">
        <v>0.1</v>
      </c>
      <c r="AO60" s="517">
        <v>0.1</v>
      </c>
      <c r="AP60" s="517">
        <v>0.1</v>
      </c>
      <c r="AQ60" s="517">
        <v>0.1</v>
      </c>
      <c r="AR60" s="517">
        <v>0.1</v>
      </c>
      <c r="AT60" s="607"/>
      <c r="AU60" s="608" t="s">
        <v>1365</v>
      </c>
      <c r="AV60" s="609"/>
      <c r="AW60" s="510"/>
      <c r="AX60" s="517">
        <v>1722.6</v>
      </c>
      <c r="AY60" s="517">
        <v>15.8</v>
      </c>
      <c r="AZ60" s="517">
        <v>38.700000000000003</v>
      </c>
      <c r="BA60" s="517">
        <v>124.8</v>
      </c>
      <c r="BB60" s="517">
        <v>561.70000000000005</v>
      </c>
      <c r="BC60" s="517">
        <v>981.7</v>
      </c>
    </row>
    <row r="61" spans="1:55" ht="11.1" customHeight="1">
      <c r="B61" s="518"/>
      <c r="C61" s="543" t="s">
        <v>1518</v>
      </c>
      <c r="D61" s="506"/>
      <c r="E61" s="525"/>
      <c r="F61" s="517">
        <v>9879.2999999999993</v>
      </c>
      <c r="G61" s="517">
        <v>2935</v>
      </c>
      <c r="H61" s="517">
        <v>3022.5</v>
      </c>
      <c r="I61" s="517">
        <v>2054.8000000000002</v>
      </c>
      <c r="J61" s="517">
        <v>1217.0999999999999</v>
      </c>
      <c r="K61" s="517">
        <v>649.9</v>
      </c>
      <c r="L61" s="552"/>
      <c r="M61" s="512"/>
      <c r="N61" s="535" t="s">
        <v>1366</v>
      </c>
      <c r="O61" s="525"/>
      <c r="P61" s="525"/>
      <c r="Q61" s="517">
        <v>149.4</v>
      </c>
      <c r="R61" s="517">
        <v>14.1</v>
      </c>
      <c r="S61" s="517">
        <v>28.2</v>
      </c>
      <c r="T61" s="517">
        <v>39.299999999999997</v>
      </c>
      <c r="U61" s="517">
        <v>38.200000000000003</v>
      </c>
      <c r="V61" s="517">
        <v>29.6</v>
      </c>
      <c r="W61" s="487"/>
      <c r="X61" s="518"/>
      <c r="Y61" s="543" t="s">
        <v>1367</v>
      </c>
      <c r="Z61" s="525"/>
      <c r="AB61" s="524">
        <v>2.7</v>
      </c>
      <c r="AC61" s="524">
        <v>0.8</v>
      </c>
      <c r="AD61" s="524">
        <v>0.8</v>
      </c>
      <c r="AE61" s="524">
        <v>0.6</v>
      </c>
      <c r="AF61" s="524">
        <v>0.4</v>
      </c>
      <c r="AG61" s="524">
        <v>0.2</v>
      </c>
      <c r="AH61" s="472"/>
      <c r="AI61" s="518"/>
      <c r="AJ61" s="543" t="s">
        <v>1352</v>
      </c>
      <c r="AK61" s="525"/>
      <c r="AL61" s="542"/>
      <c r="AM61" s="517">
        <v>1.2</v>
      </c>
      <c r="AN61" s="517">
        <v>0.1</v>
      </c>
      <c r="AO61" s="517">
        <v>0.1</v>
      </c>
      <c r="AP61" s="517">
        <v>0.3</v>
      </c>
      <c r="AQ61" s="517">
        <v>0.3</v>
      </c>
      <c r="AR61" s="517">
        <v>0.4</v>
      </c>
      <c r="AT61" s="550"/>
      <c r="AU61" s="610" t="s">
        <v>1368</v>
      </c>
      <c r="AV61" s="563"/>
      <c r="AW61" s="522"/>
      <c r="AX61" s="517">
        <v>2.8</v>
      </c>
      <c r="AY61" s="517" t="s">
        <v>19</v>
      </c>
      <c r="AZ61" s="517" t="s">
        <v>19</v>
      </c>
      <c r="BA61" s="517">
        <v>0.1</v>
      </c>
      <c r="BB61" s="517">
        <v>1</v>
      </c>
      <c r="BC61" s="517">
        <v>1.7</v>
      </c>
    </row>
    <row r="62" spans="1:55" ht="11.1" customHeight="1">
      <c r="B62" s="518"/>
      <c r="C62" s="543" t="s">
        <v>1369</v>
      </c>
      <c r="D62" s="506"/>
      <c r="E62" s="525"/>
      <c r="F62" s="517">
        <v>2326.6999999999998</v>
      </c>
      <c r="G62" s="517">
        <v>851.7</v>
      </c>
      <c r="H62" s="517">
        <v>737.6</v>
      </c>
      <c r="I62" s="517">
        <v>415.6</v>
      </c>
      <c r="J62" s="517">
        <v>222.6</v>
      </c>
      <c r="K62" s="517">
        <v>99.3</v>
      </c>
      <c r="L62" s="552"/>
      <c r="M62" s="512"/>
      <c r="N62" s="535" t="s">
        <v>1370</v>
      </c>
      <c r="O62" s="525"/>
      <c r="P62" s="525"/>
      <c r="Q62" s="517">
        <v>30.9</v>
      </c>
      <c r="R62" s="517">
        <v>1.4</v>
      </c>
      <c r="S62" s="517">
        <v>4</v>
      </c>
      <c r="T62" s="517">
        <v>9.4</v>
      </c>
      <c r="U62" s="517">
        <v>8.1999999999999993</v>
      </c>
      <c r="V62" s="517">
        <v>7.9</v>
      </c>
      <c r="W62" s="487"/>
      <c r="X62" s="518"/>
      <c r="Y62" s="550" t="s">
        <v>1517</v>
      </c>
      <c r="Z62" s="525"/>
      <c r="AA62" s="542"/>
      <c r="AB62" s="524">
        <v>18.2</v>
      </c>
      <c r="AC62" s="524">
        <v>4.7</v>
      </c>
      <c r="AD62" s="524">
        <v>4.9000000000000004</v>
      </c>
      <c r="AE62" s="524">
        <v>4.0999999999999996</v>
      </c>
      <c r="AF62" s="524">
        <v>2.8</v>
      </c>
      <c r="AG62" s="524">
        <v>1.7</v>
      </c>
      <c r="AH62" s="472"/>
      <c r="AI62" s="518"/>
      <c r="AJ62" s="543" t="s">
        <v>1371</v>
      </c>
      <c r="AK62" s="525"/>
      <c r="AL62" s="542"/>
      <c r="AM62" s="517">
        <v>0.2</v>
      </c>
      <c r="AN62" s="517" t="s">
        <v>19</v>
      </c>
      <c r="AO62" s="517">
        <v>0.2</v>
      </c>
      <c r="AP62" s="517" t="s">
        <v>19</v>
      </c>
      <c r="AQ62" s="517">
        <v>0</v>
      </c>
      <c r="AR62" s="517" t="s">
        <v>19</v>
      </c>
      <c r="AT62" s="550"/>
      <c r="AU62" s="610" t="s">
        <v>1372</v>
      </c>
      <c r="AV62" s="563"/>
      <c r="AW62" s="522"/>
      <c r="AX62" s="551">
        <v>5.3</v>
      </c>
      <c r="AY62" s="517">
        <v>0</v>
      </c>
      <c r="AZ62" s="517">
        <v>0.1</v>
      </c>
      <c r="BA62" s="517">
        <v>0.5</v>
      </c>
      <c r="BB62" s="517">
        <v>2</v>
      </c>
      <c r="BC62" s="517">
        <v>2.7</v>
      </c>
    </row>
    <row r="63" spans="1:55" ht="11.1" customHeight="1">
      <c r="B63" s="518"/>
      <c r="C63" s="543" t="s">
        <v>1373</v>
      </c>
      <c r="D63" s="506"/>
      <c r="E63" s="573"/>
      <c r="F63" s="517">
        <v>2600.9</v>
      </c>
      <c r="G63" s="517">
        <v>926.6</v>
      </c>
      <c r="H63" s="517">
        <v>828.2</v>
      </c>
      <c r="I63" s="517">
        <v>470.6</v>
      </c>
      <c r="J63" s="517">
        <v>256.39999999999998</v>
      </c>
      <c r="K63" s="517">
        <v>119.1</v>
      </c>
      <c r="L63" s="552"/>
      <c r="M63" s="512"/>
      <c r="N63" s="543" t="s">
        <v>1374</v>
      </c>
      <c r="O63" s="544"/>
      <c r="P63" s="544"/>
      <c r="Q63" s="517">
        <v>0</v>
      </c>
      <c r="R63" s="517">
        <v>0</v>
      </c>
      <c r="S63" s="517">
        <v>0</v>
      </c>
      <c r="T63" s="517">
        <v>0</v>
      </c>
      <c r="U63" s="517">
        <v>0</v>
      </c>
      <c r="V63" s="517">
        <v>0</v>
      </c>
      <c r="W63" s="487"/>
      <c r="X63" s="518"/>
      <c r="Y63" s="550" t="s">
        <v>1516</v>
      </c>
      <c r="Z63" s="525"/>
      <c r="AA63" s="542"/>
      <c r="AB63" s="524">
        <v>20.3</v>
      </c>
      <c r="AC63" s="524">
        <v>5.0999999999999996</v>
      </c>
      <c r="AD63" s="524">
        <v>5.3</v>
      </c>
      <c r="AE63" s="524">
        <v>4.5</v>
      </c>
      <c r="AF63" s="524">
        <v>3.2</v>
      </c>
      <c r="AG63" s="524">
        <v>2.2000000000000002</v>
      </c>
      <c r="AH63" s="472"/>
      <c r="AI63" s="518"/>
      <c r="AJ63" s="543" t="s">
        <v>1375</v>
      </c>
      <c r="AK63" s="525"/>
      <c r="AL63" s="542"/>
      <c r="AM63" s="517">
        <v>0</v>
      </c>
      <c r="AN63" s="517">
        <v>0</v>
      </c>
      <c r="AO63" s="517">
        <v>0</v>
      </c>
      <c r="AP63" s="517">
        <v>0</v>
      </c>
      <c r="AQ63" s="517">
        <v>0</v>
      </c>
      <c r="AR63" s="517">
        <v>0</v>
      </c>
      <c r="AT63" s="550"/>
      <c r="AU63" s="610" t="s">
        <v>1376</v>
      </c>
      <c r="AV63" s="563"/>
      <c r="AW63" s="522"/>
      <c r="AX63" s="551" t="s">
        <v>19</v>
      </c>
      <c r="AY63" s="517" t="s">
        <v>19</v>
      </c>
      <c r="AZ63" s="517" t="s">
        <v>19</v>
      </c>
      <c r="BA63" s="517" t="s">
        <v>19</v>
      </c>
      <c r="BB63" s="517" t="s">
        <v>19</v>
      </c>
      <c r="BC63" s="517" t="s">
        <v>19</v>
      </c>
    </row>
    <row r="64" spans="1:55" ht="11.1" customHeight="1">
      <c r="B64" s="518"/>
      <c r="C64" s="543" t="s">
        <v>1205</v>
      </c>
      <c r="D64" s="506"/>
      <c r="E64" s="544"/>
      <c r="F64" s="517">
        <v>5.4</v>
      </c>
      <c r="G64" s="517">
        <v>1.2</v>
      </c>
      <c r="H64" s="517">
        <v>1.1000000000000001</v>
      </c>
      <c r="I64" s="517">
        <v>1.3</v>
      </c>
      <c r="J64" s="517">
        <v>0.8</v>
      </c>
      <c r="K64" s="517">
        <v>1.1000000000000001</v>
      </c>
      <c r="M64" s="512"/>
      <c r="N64" s="543" t="s">
        <v>1515</v>
      </c>
      <c r="O64" s="544"/>
      <c r="P64" s="544"/>
      <c r="Q64" s="517">
        <v>3</v>
      </c>
      <c r="R64" s="517">
        <v>0.6</v>
      </c>
      <c r="S64" s="517">
        <v>0.8</v>
      </c>
      <c r="T64" s="517">
        <v>0.8</v>
      </c>
      <c r="U64" s="517">
        <v>0.6</v>
      </c>
      <c r="V64" s="517">
        <v>0.3</v>
      </c>
      <c r="W64" s="487"/>
      <c r="X64" s="518"/>
      <c r="Y64" s="488" t="s">
        <v>1378</v>
      </c>
      <c r="Z64" s="538"/>
      <c r="AA64" s="556"/>
      <c r="AB64" s="524">
        <v>3.6</v>
      </c>
      <c r="AC64" s="524">
        <v>0.9</v>
      </c>
      <c r="AD64" s="524">
        <v>1</v>
      </c>
      <c r="AE64" s="524">
        <v>0.8</v>
      </c>
      <c r="AF64" s="524">
        <v>0.5</v>
      </c>
      <c r="AG64" s="524">
        <v>0.4</v>
      </c>
      <c r="AH64" s="472"/>
      <c r="AI64" s="518"/>
      <c r="AJ64" s="543" t="s">
        <v>1367</v>
      </c>
      <c r="AK64" s="525"/>
      <c r="AL64" s="542"/>
      <c r="AM64" s="517">
        <v>0.5</v>
      </c>
      <c r="AN64" s="517">
        <v>0.1</v>
      </c>
      <c r="AO64" s="517">
        <v>0.1</v>
      </c>
      <c r="AP64" s="517">
        <v>0.1</v>
      </c>
      <c r="AQ64" s="517">
        <v>0.1</v>
      </c>
      <c r="AR64" s="517">
        <v>0.1</v>
      </c>
      <c r="AT64" s="550"/>
      <c r="AU64" s="610" t="s">
        <v>1379</v>
      </c>
      <c r="AV64" s="563"/>
      <c r="AW64" s="522"/>
      <c r="AX64" s="517">
        <v>75</v>
      </c>
      <c r="AY64" s="517">
        <v>3</v>
      </c>
      <c r="AZ64" s="517">
        <v>5.2</v>
      </c>
      <c r="BA64" s="517">
        <v>8.1999999999999993</v>
      </c>
      <c r="BB64" s="517">
        <v>22.2</v>
      </c>
      <c r="BC64" s="517">
        <v>36.5</v>
      </c>
    </row>
    <row r="65" spans="1:55" s="612" customFormat="1" ht="11.1" customHeight="1">
      <c r="A65" s="491"/>
      <c r="B65" s="518"/>
      <c r="C65" s="550" t="s">
        <v>1315</v>
      </c>
      <c r="D65" s="491"/>
      <c r="E65" s="544"/>
      <c r="F65" s="517">
        <v>1</v>
      </c>
      <c r="G65" s="517">
        <v>0.2</v>
      </c>
      <c r="H65" s="517">
        <v>0.3</v>
      </c>
      <c r="I65" s="517">
        <v>0.2</v>
      </c>
      <c r="J65" s="517">
        <v>0.1</v>
      </c>
      <c r="K65" s="517">
        <v>0.2</v>
      </c>
      <c r="L65" s="491"/>
      <c r="M65" s="512"/>
      <c r="N65" s="543" t="s">
        <v>1205</v>
      </c>
      <c r="O65" s="544"/>
      <c r="P65" s="544"/>
      <c r="Q65" s="517">
        <v>0.2</v>
      </c>
      <c r="R65" s="517">
        <v>0</v>
      </c>
      <c r="S65" s="517">
        <v>0</v>
      </c>
      <c r="T65" s="517">
        <v>0</v>
      </c>
      <c r="U65" s="517">
        <v>0</v>
      </c>
      <c r="V65" s="517">
        <v>0.1</v>
      </c>
      <c r="W65" s="487"/>
      <c r="X65" s="535"/>
      <c r="Y65" s="488" t="s">
        <v>1237</v>
      </c>
      <c r="Z65" s="470"/>
      <c r="AA65" s="556"/>
      <c r="AB65" s="524">
        <v>70.599999999999994</v>
      </c>
      <c r="AC65" s="524">
        <v>18</v>
      </c>
      <c r="AD65" s="524">
        <v>18.899999999999999</v>
      </c>
      <c r="AE65" s="524">
        <v>15.8</v>
      </c>
      <c r="AF65" s="524">
        <v>11</v>
      </c>
      <c r="AG65" s="524">
        <v>6.9</v>
      </c>
      <c r="AH65" s="611"/>
      <c r="AI65" s="518"/>
      <c r="AJ65" s="543" t="s">
        <v>1380</v>
      </c>
      <c r="AK65" s="525"/>
      <c r="AL65" s="542"/>
      <c r="AM65" s="517">
        <v>0.8</v>
      </c>
      <c r="AN65" s="517">
        <v>0.1</v>
      </c>
      <c r="AO65" s="517">
        <v>0.2</v>
      </c>
      <c r="AP65" s="517">
        <v>0.2</v>
      </c>
      <c r="AQ65" s="517">
        <v>0.2</v>
      </c>
      <c r="AR65" s="517">
        <v>0.2</v>
      </c>
      <c r="AT65" s="550"/>
      <c r="AU65" s="610" t="s">
        <v>1381</v>
      </c>
      <c r="AV65" s="563"/>
      <c r="AW65" s="522"/>
      <c r="AX65" s="551" t="s">
        <v>19</v>
      </c>
      <c r="AY65" s="517" t="s">
        <v>19</v>
      </c>
      <c r="AZ65" s="517" t="s">
        <v>19</v>
      </c>
      <c r="BA65" s="517" t="s">
        <v>19</v>
      </c>
      <c r="BB65" s="517" t="s">
        <v>19</v>
      </c>
      <c r="BC65" s="517" t="s">
        <v>19</v>
      </c>
    </row>
    <row r="66" spans="1:55" ht="11.1" customHeight="1">
      <c r="A66" s="612"/>
      <c r="B66" s="518"/>
      <c r="C66" s="550" t="s">
        <v>1320</v>
      </c>
      <c r="E66" s="525"/>
      <c r="F66" s="517">
        <v>78.8</v>
      </c>
      <c r="G66" s="517">
        <v>25.3</v>
      </c>
      <c r="H66" s="517">
        <v>24.1</v>
      </c>
      <c r="I66" s="517">
        <v>14.9</v>
      </c>
      <c r="J66" s="517">
        <v>8.8000000000000007</v>
      </c>
      <c r="K66" s="517">
        <v>5.8</v>
      </c>
      <c r="M66" s="512"/>
      <c r="N66" s="543" t="s">
        <v>1382</v>
      </c>
      <c r="O66" s="544"/>
      <c r="P66" s="544"/>
      <c r="Q66" s="517">
        <v>17.899999999999999</v>
      </c>
      <c r="R66" s="517" t="s">
        <v>19</v>
      </c>
      <c r="S66" s="517" t="s">
        <v>19</v>
      </c>
      <c r="T66" s="517" t="s">
        <v>19</v>
      </c>
      <c r="U66" s="517">
        <v>2.5</v>
      </c>
      <c r="V66" s="517">
        <v>15.4</v>
      </c>
      <c r="W66" s="487"/>
      <c r="X66" s="535"/>
      <c r="Y66" s="488" t="s">
        <v>1240</v>
      </c>
      <c r="Z66" s="470"/>
      <c r="AA66" s="556"/>
      <c r="AB66" s="524">
        <v>1</v>
      </c>
      <c r="AC66" s="524">
        <v>0.3</v>
      </c>
      <c r="AD66" s="524">
        <v>0.3</v>
      </c>
      <c r="AE66" s="524">
        <v>0.2</v>
      </c>
      <c r="AF66" s="524">
        <v>0.2</v>
      </c>
      <c r="AG66" s="524">
        <v>0.1</v>
      </c>
      <c r="AH66" s="466"/>
      <c r="AI66" s="518"/>
      <c r="AJ66" s="543" t="s">
        <v>1383</v>
      </c>
      <c r="AK66" s="525"/>
      <c r="AL66" s="542"/>
      <c r="AM66" s="517">
        <v>0.2</v>
      </c>
      <c r="AN66" s="517">
        <v>0</v>
      </c>
      <c r="AO66" s="517">
        <v>0</v>
      </c>
      <c r="AP66" s="517">
        <v>0</v>
      </c>
      <c r="AQ66" s="517">
        <v>0</v>
      </c>
      <c r="AR66" s="517">
        <v>0.1</v>
      </c>
      <c r="AT66" s="550"/>
      <c r="AU66" s="610" t="s">
        <v>1384</v>
      </c>
      <c r="AV66" s="563"/>
      <c r="AW66" s="522"/>
      <c r="AX66" s="517">
        <v>67.3</v>
      </c>
      <c r="AY66" s="517">
        <v>2</v>
      </c>
      <c r="AZ66" s="517">
        <v>3.9</v>
      </c>
      <c r="BA66" s="517">
        <v>10.9</v>
      </c>
      <c r="BB66" s="517">
        <v>20.6</v>
      </c>
      <c r="BC66" s="517">
        <v>29.9</v>
      </c>
    </row>
    <row r="67" spans="1:55" ht="11.1" customHeight="1">
      <c r="A67" s="612"/>
      <c r="B67" s="550"/>
      <c r="C67" s="543" t="s">
        <v>1325</v>
      </c>
      <c r="D67" s="563"/>
      <c r="E67" s="587"/>
      <c r="F67" s="517">
        <v>1520.3</v>
      </c>
      <c r="G67" s="517">
        <v>298.7</v>
      </c>
      <c r="H67" s="517">
        <v>342.7</v>
      </c>
      <c r="I67" s="517">
        <v>368</v>
      </c>
      <c r="J67" s="517">
        <v>320.2</v>
      </c>
      <c r="K67" s="517">
        <v>190.7</v>
      </c>
      <c r="M67" s="512"/>
      <c r="N67" s="543" t="s">
        <v>1209</v>
      </c>
      <c r="O67" s="525"/>
      <c r="P67" s="525"/>
      <c r="Q67" s="517">
        <v>101.4</v>
      </c>
      <c r="R67" s="517">
        <v>10.4</v>
      </c>
      <c r="S67" s="517">
        <v>20.5</v>
      </c>
      <c r="T67" s="517">
        <v>25.2</v>
      </c>
      <c r="U67" s="517">
        <v>24.2</v>
      </c>
      <c r="V67" s="517">
        <v>21</v>
      </c>
      <c r="W67" s="487"/>
      <c r="X67" s="535"/>
      <c r="Y67" s="488" t="s">
        <v>1244</v>
      </c>
      <c r="Z67" s="470"/>
      <c r="AA67" s="556"/>
      <c r="AB67" s="524">
        <v>0.7</v>
      </c>
      <c r="AC67" s="524">
        <v>0.2</v>
      </c>
      <c r="AD67" s="524">
        <v>0.2</v>
      </c>
      <c r="AE67" s="524">
        <v>0.1</v>
      </c>
      <c r="AF67" s="524">
        <v>0.1</v>
      </c>
      <c r="AG67" s="524">
        <v>0</v>
      </c>
      <c r="AH67" s="466"/>
      <c r="AI67" s="518"/>
      <c r="AJ67" s="543" t="s">
        <v>1385</v>
      </c>
      <c r="AK67" s="525"/>
      <c r="AL67" s="542"/>
      <c r="AM67" s="517">
        <v>0.1</v>
      </c>
      <c r="AN67" s="517">
        <v>0</v>
      </c>
      <c r="AO67" s="517">
        <v>0</v>
      </c>
      <c r="AP67" s="517">
        <v>0</v>
      </c>
      <c r="AQ67" s="517">
        <v>0</v>
      </c>
      <c r="AR67" s="517">
        <v>0</v>
      </c>
      <c r="AT67" s="550"/>
      <c r="AU67" s="610" t="s">
        <v>1335</v>
      </c>
      <c r="AV67" s="613"/>
      <c r="AW67" s="522"/>
      <c r="AX67" s="517" t="s">
        <v>19</v>
      </c>
      <c r="AY67" s="517" t="s">
        <v>19</v>
      </c>
      <c r="AZ67" s="517" t="s">
        <v>19</v>
      </c>
      <c r="BA67" s="517" t="s">
        <v>19</v>
      </c>
      <c r="BB67" s="517" t="s">
        <v>19</v>
      </c>
      <c r="BC67" s="517" t="s">
        <v>19</v>
      </c>
    </row>
    <row r="68" spans="1:55" ht="11.1" customHeight="1">
      <c r="A68" s="612"/>
      <c r="B68" s="518"/>
      <c r="C68" s="550" t="s">
        <v>1514</v>
      </c>
      <c r="E68" s="525"/>
      <c r="F68" s="517">
        <v>3949.2</v>
      </c>
      <c r="G68" s="517">
        <v>1355</v>
      </c>
      <c r="H68" s="517">
        <v>1233.0999999999999</v>
      </c>
      <c r="I68" s="517">
        <v>747.2</v>
      </c>
      <c r="J68" s="517">
        <v>402.2</v>
      </c>
      <c r="K68" s="517">
        <v>211.7</v>
      </c>
      <c r="M68" s="512"/>
      <c r="N68" s="543" t="s">
        <v>1387</v>
      </c>
      <c r="O68" s="525"/>
      <c r="P68" s="525"/>
      <c r="Q68" s="517">
        <v>1.8</v>
      </c>
      <c r="R68" s="517">
        <v>0.1</v>
      </c>
      <c r="S68" s="517">
        <v>0.3</v>
      </c>
      <c r="T68" s="517">
        <v>0.4</v>
      </c>
      <c r="U68" s="517">
        <v>0.4</v>
      </c>
      <c r="V68" s="517">
        <v>0.6</v>
      </c>
      <c r="W68" s="487"/>
      <c r="X68" s="569"/>
      <c r="Y68" s="614" t="s">
        <v>1388</v>
      </c>
      <c r="Z68" s="615"/>
      <c r="AA68" s="547"/>
      <c r="AB68" s="497">
        <v>2.7</v>
      </c>
      <c r="AC68" s="497">
        <v>0.6</v>
      </c>
      <c r="AD68" s="497">
        <v>0.7</v>
      </c>
      <c r="AE68" s="497">
        <v>0.7</v>
      </c>
      <c r="AF68" s="497">
        <v>0.4</v>
      </c>
      <c r="AG68" s="497">
        <v>0.3</v>
      </c>
      <c r="AH68" s="466"/>
      <c r="AI68" s="518"/>
      <c r="AJ68" s="543" t="s">
        <v>1513</v>
      </c>
      <c r="AK68" s="470"/>
      <c r="AM68" s="517">
        <v>0</v>
      </c>
      <c r="AN68" s="517" t="s">
        <v>19</v>
      </c>
      <c r="AO68" s="517">
        <v>0</v>
      </c>
      <c r="AP68" s="517">
        <v>0</v>
      </c>
      <c r="AQ68" s="517" t="s">
        <v>19</v>
      </c>
      <c r="AR68" s="517">
        <v>0</v>
      </c>
      <c r="AT68" s="550"/>
      <c r="AU68" s="616" t="s">
        <v>1390</v>
      </c>
      <c r="AV68" s="617"/>
      <c r="AW68" s="530"/>
      <c r="AX68" s="551" t="s">
        <v>19</v>
      </c>
      <c r="AY68" s="517" t="s">
        <v>19</v>
      </c>
      <c r="AZ68" s="517" t="s">
        <v>19</v>
      </c>
      <c r="BA68" s="517" t="s">
        <v>19</v>
      </c>
      <c r="BB68" s="517" t="s">
        <v>19</v>
      </c>
      <c r="BC68" s="517" t="s">
        <v>19</v>
      </c>
    </row>
    <row r="69" spans="1:55" ht="11.1" customHeight="1">
      <c r="B69" s="518"/>
      <c r="C69" s="550" t="s">
        <v>1512</v>
      </c>
      <c r="E69" s="525"/>
      <c r="F69" s="517">
        <v>3116.5</v>
      </c>
      <c r="G69" s="517">
        <v>1030.7</v>
      </c>
      <c r="H69" s="517">
        <v>971.7</v>
      </c>
      <c r="I69" s="517">
        <v>601.5</v>
      </c>
      <c r="J69" s="517">
        <v>332.7</v>
      </c>
      <c r="K69" s="517">
        <v>179.8</v>
      </c>
      <c r="M69" s="535"/>
      <c r="N69" s="543" t="s">
        <v>1391</v>
      </c>
      <c r="Q69" s="517">
        <v>66.7</v>
      </c>
      <c r="R69" s="517">
        <v>6.1</v>
      </c>
      <c r="S69" s="517">
        <v>12.6</v>
      </c>
      <c r="T69" s="517">
        <v>18.399999999999999</v>
      </c>
      <c r="U69" s="517">
        <v>19</v>
      </c>
      <c r="V69" s="517">
        <v>10.6</v>
      </c>
      <c r="W69" s="487"/>
      <c r="X69" s="479" t="s">
        <v>1392</v>
      </c>
      <c r="Y69" s="480"/>
      <c r="Z69" s="481"/>
      <c r="AA69" s="597"/>
      <c r="AB69" s="482">
        <v>5351.1</v>
      </c>
      <c r="AC69" s="482">
        <v>964.4</v>
      </c>
      <c r="AD69" s="482">
        <v>1354.2</v>
      </c>
      <c r="AE69" s="482">
        <v>1456.4</v>
      </c>
      <c r="AF69" s="482">
        <v>942</v>
      </c>
      <c r="AG69" s="570">
        <v>634.1</v>
      </c>
      <c r="AH69" s="466"/>
      <c r="AI69" s="518"/>
      <c r="AJ69" s="488" t="s">
        <v>1223</v>
      </c>
      <c r="AK69" s="470"/>
      <c r="AM69" s="517">
        <v>0.8</v>
      </c>
      <c r="AN69" s="517">
        <v>0.1</v>
      </c>
      <c r="AO69" s="517">
        <v>0.2</v>
      </c>
      <c r="AP69" s="517">
        <v>0.2</v>
      </c>
      <c r="AQ69" s="517">
        <v>0.2</v>
      </c>
      <c r="AR69" s="517">
        <v>0.2</v>
      </c>
      <c r="AT69" s="550"/>
      <c r="AU69" s="564" t="s">
        <v>1393</v>
      </c>
      <c r="AX69" s="517">
        <v>371.5</v>
      </c>
      <c r="AY69" s="517">
        <v>1.9</v>
      </c>
      <c r="AZ69" s="517">
        <v>5.5</v>
      </c>
      <c r="BA69" s="517">
        <v>22.2</v>
      </c>
      <c r="BB69" s="517">
        <v>119.1</v>
      </c>
      <c r="BC69" s="517">
        <v>222.8</v>
      </c>
    </row>
    <row r="70" spans="1:55" ht="11.1" customHeight="1">
      <c r="B70" s="518"/>
      <c r="C70" s="488" t="s">
        <v>1394</v>
      </c>
      <c r="D70" s="454"/>
      <c r="E70" s="538"/>
      <c r="F70" s="517">
        <v>1.7</v>
      </c>
      <c r="G70" s="517">
        <v>0</v>
      </c>
      <c r="H70" s="517">
        <v>0.1</v>
      </c>
      <c r="I70" s="517">
        <v>0.1</v>
      </c>
      <c r="J70" s="517">
        <v>0.3</v>
      </c>
      <c r="K70" s="517">
        <v>1.1000000000000001</v>
      </c>
      <c r="M70" s="535"/>
      <c r="N70" s="543" t="s">
        <v>1395</v>
      </c>
      <c r="Q70" s="517">
        <v>0.1</v>
      </c>
      <c r="R70" s="517">
        <v>0</v>
      </c>
      <c r="S70" s="517">
        <v>0</v>
      </c>
      <c r="T70" s="517">
        <v>0</v>
      </c>
      <c r="U70" s="517">
        <v>0</v>
      </c>
      <c r="V70" s="517">
        <v>0</v>
      </c>
      <c r="W70" s="487"/>
      <c r="X70" s="488"/>
      <c r="Y70" s="501" t="s">
        <v>1396</v>
      </c>
      <c r="Z70" s="502"/>
      <c r="AA70" s="586"/>
      <c r="AB70" s="521">
        <v>1123</v>
      </c>
      <c r="AC70" s="517">
        <v>190.5</v>
      </c>
      <c r="AD70" s="517">
        <v>277.3</v>
      </c>
      <c r="AE70" s="517">
        <v>312.7</v>
      </c>
      <c r="AF70" s="517">
        <v>202.1</v>
      </c>
      <c r="AG70" s="524">
        <v>140.4</v>
      </c>
      <c r="AH70" s="466"/>
      <c r="AI70" s="518"/>
      <c r="AJ70" s="550" t="s">
        <v>1228</v>
      </c>
      <c r="AK70" s="544"/>
      <c r="AL70" s="560"/>
      <c r="AM70" s="517">
        <v>0.4</v>
      </c>
      <c r="AN70" s="517">
        <v>0.1</v>
      </c>
      <c r="AO70" s="517">
        <v>0.1</v>
      </c>
      <c r="AP70" s="517">
        <v>0.1</v>
      </c>
      <c r="AQ70" s="517">
        <v>0.1</v>
      </c>
      <c r="AR70" s="517">
        <v>0.1</v>
      </c>
      <c r="AT70" s="580"/>
      <c r="AU70" s="564" t="s">
        <v>1397</v>
      </c>
      <c r="AX70" s="517">
        <v>6</v>
      </c>
      <c r="AY70" s="517">
        <v>0.3</v>
      </c>
      <c r="AZ70" s="517">
        <v>0.2</v>
      </c>
      <c r="BA70" s="517">
        <v>0.5</v>
      </c>
      <c r="BB70" s="517">
        <v>1.6</v>
      </c>
      <c r="BC70" s="517">
        <v>3.4</v>
      </c>
    </row>
    <row r="71" spans="1:55" ht="11.1" customHeight="1">
      <c r="B71" s="518"/>
      <c r="C71" s="488" t="s">
        <v>1204</v>
      </c>
      <c r="D71" s="454"/>
      <c r="E71" s="538"/>
      <c r="F71" s="517">
        <v>1223.7</v>
      </c>
      <c r="G71" s="517">
        <v>424.1</v>
      </c>
      <c r="H71" s="517">
        <v>375.1</v>
      </c>
      <c r="I71" s="517">
        <v>221</v>
      </c>
      <c r="J71" s="517">
        <v>131.30000000000001</v>
      </c>
      <c r="K71" s="517">
        <v>72.3</v>
      </c>
      <c r="M71" s="535"/>
      <c r="N71" s="550" t="s">
        <v>1511</v>
      </c>
      <c r="O71" s="525"/>
      <c r="P71" s="542"/>
      <c r="Q71" s="521">
        <v>314.3</v>
      </c>
      <c r="R71" s="517">
        <v>31.2</v>
      </c>
      <c r="S71" s="517">
        <v>60.7</v>
      </c>
      <c r="T71" s="517">
        <v>80.400000000000006</v>
      </c>
      <c r="U71" s="517">
        <v>77.3</v>
      </c>
      <c r="V71" s="517">
        <v>64.7</v>
      </c>
      <c r="W71" s="487"/>
      <c r="X71" s="488"/>
      <c r="Y71" s="519" t="s">
        <v>1398</v>
      </c>
      <c r="Z71" s="454"/>
      <c r="AA71" s="618"/>
      <c r="AB71" s="521">
        <v>4225.6000000000004</v>
      </c>
      <c r="AC71" s="517">
        <v>773.7</v>
      </c>
      <c r="AD71" s="517">
        <v>1076.0999999999999</v>
      </c>
      <c r="AE71" s="517">
        <v>1142.8</v>
      </c>
      <c r="AF71" s="517">
        <v>739.6</v>
      </c>
      <c r="AG71" s="524">
        <v>493.5</v>
      </c>
      <c r="AH71" s="466"/>
      <c r="AI71" s="518"/>
      <c r="AJ71" s="543" t="s">
        <v>1233</v>
      </c>
      <c r="AK71" s="470"/>
      <c r="AM71" s="517">
        <v>0.1</v>
      </c>
      <c r="AN71" s="517">
        <v>0</v>
      </c>
      <c r="AO71" s="517">
        <v>0</v>
      </c>
      <c r="AP71" s="517">
        <v>0</v>
      </c>
      <c r="AQ71" s="517">
        <v>0</v>
      </c>
      <c r="AR71" s="517">
        <v>0</v>
      </c>
      <c r="AT71" s="580"/>
      <c r="AU71" s="506" t="s">
        <v>1347</v>
      </c>
      <c r="AX71" s="517">
        <v>61.5</v>
      </c>
      <c r="AY71" s="517">
        <v>0.6</v>
      </c>
      <c r="AZ71" s="517">
        <v>1.8</v>
      </c>
      <c r="BA71" s="517">
        <v>3.5</v>
      </c>
      <c r="BB71" s="517">
        <v>17.7</v>
      </c>
      <c r="BC71" s="517">
        <v>37.9</v>
      </c>
    </row>
    <row r="72" spans="1:55" ht="11.1" customHeight="1">
      <c r="B72" s="518"/>
      <c r="C72" s="488" t="s">
        <v>1208</v>
      </c>
      <c r="D72" s="454"/>
      <c r="E72" s="538"/>
      <c r="F72" s="517">
        <v>13.4</v>
      </c>
      <c r="G72" s="517">
        <v>4.8</v>
      </c>
      <c r="H72" s="517">
        <v>4</v>
      </c>
      <c r="I72" s="517">
        <v>2.4</v>
      </c>
      <c r="J72" s="517">
        <v>1.5</v>
      </c>
      <c r="K72" s="517">
        <v>0.7</v>
      </c>
      <c r="M72" s="535"/>
      <c r="N72" s="550" t="s">
        <v>1510</v>
      </c>
      <c r="O72" s="525"/>
      <c r="P72" s="542"/>
      <c r="Q72" s="521">
        <v>50.1</v>
      </c>
      <c r="R72" s="517">
        <v>5</v>
      </c>
      <c r="S72" s="517">
        <v>9.5</v>
      </c>
      <c r="T72" s="517">
        <v>12</v>
      </c>
      <c r="U72" s="517">
        <v>12.2</v>
      </c>
      <c r="V72" s="517">
        <v>11.4</v>
      </c>
      <c r="W72" s="487"/>
      <c r="X72" s="488"/>
      <c r="Y72" s="519" t="s">
        <v>1509</v>
      </c>
      <c r="Z72" s="454"/>
      <c r="AA72" s="618"/>
      <c r="AB72" s="521">
        <v>0.5</v>
      </c>
      <c r="AC72" s="517">
        <v>0</v>
      </c>
      <c r="AD72" s="517">
        <v>0.1</v>
      </c>
      <c r="AE72" s="517">
        <v>0.2</v>
      </c>
      <c r="AF72" s="517">
        <v>0.1</v>
      </c>
      <c r="AG72" s="524">
        <v>0.1</v>
      </c>
      <c r="AH72" s="466"/>
      <c r="AI72" s="518"/>
      <c r="AJ72" s="488" t="s">
        <v>1237</v>
      </c>
      <c r="AK72" s="470"/>
      <c r="AL72" s="556"/>
      <c r="AM72" s="517">
        <v>2.5</v>
      </c>
      <c r="AN72" s="517">
        <v>0.4</v>
      </c>
      <c r="AO72" s="517">
        <v>0.6</v>
      </c>
      <c r="AP72" s="517">
        <v>0.5</v>
      </c>
      <c r="AQ72" s="517">
        <v>0.5</v>
      </c>
      <c r="AR72" s="517">
        <v>0.5</v>
      </c>
      <c r="AT72" s="580"/>
      <c r="AU72" s="564" t="s">
        <v>1400</v>
      </c>
      <c r="AX72" s="517">
        <v>26.6</v>
      </c>
      <c r="AY72" s="517">
        <v>1.2</v>
      </c>
      <c r="AZ72" s="517">
        <v>1.8</v>
      </c>
      <c r="BA72" s="517">
        <v>2.6</v>
      </c>
      <c r="BB72" s="517">
        <v>7.1</v>
      </c>
      <c r="BC72" s="517">
        <v>13.9</v>
      </c>
    </row>
    <row r="73" spans="1:55" ht="11.1" customHeight="1">
      <c r="B73" s="518"/>
      <c r="C73" s="555" t="s">
        <v>1212</v>
      </c>
      <c r="D73" s="454"/>
      <c r="E73" s="538"/>
      <c r="F73" s="517">
        <v>15.3</v>
      </c>
      <c r="G73" s="517">
        <v>5.3</v>
      </c>
      <c r="H73" s="517">
        <v>4.5999999999999996</v>
      </c>
      <c r="I73" s="517">
        <v>2.8</v>
      </c>
      <c r="J73" s="517">
        <v>1.6</v>
      </c>
      <c r="K73" s="517">
        <v>0.9</v>
      </c>
      <c r="M73" s="535"/>
      <c r="N73" s="488" t="s">
        <v>1239</v>
      </c>
      <c r="O73" s="538"/>
      <c r="P73" s="556"/>
      <c r="Q73" s="521">
        <v>25.4</v>
      </c>
      <c r="R73" s="517">
        <v>2.2999999999999998</v>
      </c>
      <c r="S73" s="517">
        <v>4.9000000000000004</v>
      </c>
      <c r="T73" s="517">
        <v>6.5</v>
      </c>
      <c r="U73" s="517">
        <v>6.4</v>
      </c>
      <c r="V73" s="517">
        <v>5.4</v>
      </c>
      <c r="W73" s="487"/>
      <c r="X73" s="488"/>
      <c r="Y73" s="528" t="s">
        <v>1508</v>
      </c>
      <c r="Z73" s="531"/>
      <c r="AA73" s="589"/>
      <c r="AB73" s="521">
        <v>2</v>
      </c>
      <c r="AC73" s="517">
        <v>0.2</v>
      </c>
      <c r="AD73" s="517">
        <v>0.6</v>
      </c>
      <c r="AE73" s="517">
        <v>0.7</v>
      </c>
      <c r="AF73" s="517">
        <v>0.2</v>
      </c>
      <c r="AG73" s="524">
        <v>0.2</v>
      </c>
      <c r="AH73" s="466"/>
      <c r="AI73" s="518"/>
      <c r="AJ73" s="488" t="s">
        <v>1240</v>
      </c>
      <c r="AK73" s="470"/>
      <c r="AL73" s="556"/>
      <c r="AM73" s="517">
        <v>0</v>
      </c>
      <c r="AN73" s="517">
        <v>0</v>
      </c>
      <c r="AO73" s="517">
        <v>0</v>
      </c>
      <c r="AP73" s="517">
        <v>0</v>
      </c>
      <c r="AQ73" s="517">
        <v>0</v>
      </c>
      <c r="AR73" s="517">
        <v>0</v>
      </c>
      <c r="AT73" s="580"/>
      <c r="AU73" s="564" t="s">
        <v>1402</v>
      </c>
      <c r="AX73" s="517" t="s">
        <v>19</v>
      </c>
      <c r="AY73" s="517" t="s">
        <v>19</v>
      </c>
      <c r="AZ73" s="517" t="s">
        <v>19</v>
      </c>
      <c r="BA73" s="517" t="s">
        <v>19</v>
      </c>
      <c r="BB73" s="517" t="s">
        <v>19</v>
      </c>
      <c r="BC73" s="517" t="s">
        <v>19</v>
      </c>
    </row>
    <row r="74" spans="1:55" ht="11.1" customHeight="1">
      <c r="B74" s="483" t="s">
        <v>1403</v>
      </c>
      <c r="C74" s="619"/>
      <c r="D74" s="619"/>
      <c r="E74" s="620"/>
      <c r="F74" s="482">
        <v>3617.6</v>
      </c>
      <c r="G74" s="482">
        <v>1091.0999999999999</v>
      </c>
      <c r="H74" s="482">
        <v>1193.5999999999999</v>
      </c>
      <c r="I74" s="482">
        <v>717.2</v>
      </c>
      <c r="J74" s="482">
        <v>422.6</v>
      </c>
      <c r="K74" s="482">
        <v>193</v>
      </c>
      <c r="L74" s="612"/>
      <c r="M74" s="535"/>
      <c r="N74" s="488" t="s">
        <v>1204</v>
      </c>
      <c r="O74" s="454"/>
      <c r="P74" s="538"/>
      <c r="Q74" s="521">
        <v>46.2</v>
      </c>
      <c r="R74" s="517">
        <v>5.8</v>
      </c>
      <c r="S74" s="517">
        <v>10.4</v>
      </c>
      <c r="T74" s="517">
        <v>11.5</v>
      </c>
      <c r="U74" s="517">
        <v>10.3</v>
      </c>
      <c r="V74" s="517">
        <v>8.3000000000000007</v>
      </c>
      <c r="W74" s="487"/>
      <c r="X74" s="488"/>
      <c r="Y74" s="488" t="s">
        <v>1404</v>
      </c>
      <c r="Z74" s="454"/>
      <c r="AA74" s="542"/>
      <c r="AB74" s="521">
        <v>21.1</v>
      </c>
      <c r="AC74" s="517">
        <v>2.9</v>
      </c>
      <c r="AD74" s="517">
        <v>4.5</v>
      </c>
      <c r="AE74" s="517">
        <v>5.9</v>
      </c>
      <c r="AF74" s="517">
        <v>3.9</v>
      </c>
      <c r="AG74" s="524">
        <v>3.9</v>
      </c>
      <c r="AH74" s="611"/>
      <c r="AI74" s="537"/>
      <c r="AJ74" s="488" t="s">
        <v>1244</v>
      </c>
      <c r="AK74" s="470"/>
      <c r="AL74" s="556"/>
      <c r="AM74" s="517">
        <v>0</v>
      </c>
      <c r="AN74" s="517">
        <v>0</v>
      </c>
      <c r="AO74" s="517">
        <v>0</v>
      </c>
      <c r="AP74" s="517">
        <v>0</v>
      </c>
      <c r="AQ74" s="517">
        <v>0</v>
      </c>
      <c r="AR74" s="517">
        <v>0</v>
      </c>
      <c r="AT74" s="580"/>
      <c r="AU74" s="488" t="s">
        <v>1405</v>
      </c>
      <c r="AX74" s="517">
        <v>1.6</v>
      </c>
      <c r="AY74" s="517" t="s">
        <v>19</v>
      </c>
      <c r="AZ74" s="517">
        <v>0.1</v>
      </c>
      <c r="BA74" s="517">
        <v>0.3</v>
      </c>
      <c r="BB74" s="517">
        <v>0.4</v>
      </c>
      <c r="BC74" s="517">
        <v>0.8</v>
      </c>
    </row>
    <row r="75" spans="1:55" ht="11.1" customHeight="1">
      <c r="B75" s="500"/>
      <c r="C75" s="513" t="s">
        <v>1406</v>
      </c>
      <c r="D75" s="540"/>
      <c r="E75" s="557"/>
      <c r="F75" s="517">
        <v>1004.9</v>
      </c>
      <c r="G75" s="517">
        <v>333.3</v>
      </c>
      <c r="H75" s="517">
        <v>335</v>
      </c>
      <c r="I75" s="517">
        <v>186.5</v>
      </c>
      <c r="J75" s="517">
        <v>102.4</v>
      </c>
      <c r="K75" s="517">
        <v>47.8</v>
      </c>
      <c r="L75" s="612"/>
      <c r="M75" s="535"/>
      <c r="N75" s="488" t="s">
        <v>1208</v>
      </c>
      <c r="O75" s="454"/>
      <c r="P75" s="538"/>
      <c r="Q75" s="521">
        <v>0.8</v>
      </c>
      <c r="R75" s="517">
        <v>0.1</v>
      </c>
      <c r="S75" s="517">
        <v>0.2</v>
      </c>
      <c r="T75" s="517">
        <v>0.2</v>
      </c>
      <c r="U75" s="517">
        <v>0.2</v>
      </c>
      <c r="V75" s="517">
        <v>0.1</v>
      </c>
      <c r="W75" s="487"/>
      <c r="X75" s="488"/>
      <c r="Y75" s="488" t="s">
        <v>1507</v>
      </c>
      <c r="Z75" s="454"/>
      <c r="AA75" s="542"/>
      <c r="AB75" s="521">
        <v>124.5</v>
      </c>
      <c r="AC75" s="517">
        <v>18.7</v>
      </c>
      <c r="AD75" s="517">
        <v>30.4</v>
      </c>
      <c r="AE75" s="517">
        <v>33.700000000000003</v>
      </c>
      <c r="AF75" s="517">
        <v>23.8</v>
      </c>
      <c r="AG75" s="524">
        <v>18</v>
      </c>
      <c r="AH75" s="611"/>
      <c r="AI75" s="566"/>
      <c r="AJ75" s="555" t="s">
        <v>1408</v>
      </c>
      <c r="AK75" s="567"/>
      <c r="AL75" s="596"/>
      <c r="AM75" s="517">
        <v>0</v>
      </c>
      <c r="AN75" s="517" t="s">
        <v>19</v>
      </c>
      <c r="AO75" s="517">
        <v>0</v>
      </c>
      <c r="AP75" s="517">
        <v>0</v>
      </c>
      <c r="AQ75" s="517">
        <v>0</v>
      </c>
      <c r="AR75" s="517">
        <v>0</v>
      </c>
      <c r="AT75" s="580"/>
      <c r="AU75" s="564" t="s">
        <v>1242</v>
      </c>
      <c r="AX75" s="517">
        <v>4.8</v>
      </c>
      <c r="AY75" s="517" t="s">
        <v>19</v>
      </c>
      <c r="AZ75" s="517">
        <v>0</v>
      </c>
      <c r="BA75" s="517">
        <v>0.2</v>
      </c>
      <c r="BB75" s="517">
        <v>0.8</v>
      </c>
      <c r="BC75" s="517">
        <v>3.8</v>
      </c>
    </row>
    <row r="76" spans="1:55" ht="11.1" customHeight="1">
      <c r="B76" s="500"/>
      <c r="C76" s="505" t="s">
        <v>1409</v>
      </c>
      <c r="D76" s="506"/>
      <c r="E76" s="527"/>
      <c r="F76" s="517">
        <v>1058.0999999999999</v>
      </c>
      <c r="G76" s="517">
        <v>299.5</v>
      </c>
      <c r="H76" s="517">
        <v>347.7</v>
      </c>
      <c r="I76" s="517">
        <v>220.5</v>
      </c>
      <c r="J76" s="517">
        <v>131.69999999999999</v>
      </c>
      <c r="K76" s="517">
        <v>58.8</v>
      </c>
      <c r="L76" s="612"/>
      <c r="M76" s="535"/>
      <c r="N76" s="555" t="s">
        <v>1212</v>
      </c>
      <c r="O76" s="454"/>
      <c r="P76" s="538"/>
      <c r="Q76" s="521">
        <v>0.6</v>
      </c>
      <c r="R76" s="517">
        <v>0.1</v>
      </c>
      <c r="S76" s="517">
        <v>0.1</v>
      </c>
      <c r="T76" s="517">
        <v>0.1</v>
      </c>
      <c r="U76" s="517">
        <v>0.1</v>
      </c>
      <c r="V76" s="517">
        <v>0.1</v>
      </c>
      <c r="W76" s="487"/>
      <c r="X76" s="488"/>
      <c r="Y76" s="543" t="s">
        <v>1201</v>
      </c>
      <c r="Z76" s="525"/>
      <c r="AA76" s="542"/>
      <c r="AB76" s="521">
        <v>0</v>
      </c>
      <c r="AC76" s="517" t="s">
        <v>19</v>
      </c>
      <c r="AD76" s="517" t="s">
        <v>19</v>
      </c>
      <c r="AE76" s="517">
        <v>0</v>
      </c>
      <c r="AF76" s="517" t="s">
        <v>19</v>
      </c>
      <c r="AG76" s="524" t="s">
        <v>19</v>
      </c>
      <c r="AH76" s="611"/>
      <c r="AI76" s="498" t="s">
        <v>1410</v>
      </c>
      <c r="AJ76" s="621"/>
      <c r="AK76" s="604"/>
      <c r="AL76" s="622"/>
      <c r="AM76" s="482">
        <v>14309.8</v>
      </c>
      <c r="AN76" s="482">
        <v>430.3</v>
      </c>
      <c r="AO76" s="482">
        <v>1237.7</v>
      </c>
      <c r="AP76" s="482">
        <v>3083.2</v>
      </c>
      <c r="AQ76" s="482">
        <v>4772.7</v>
      </c>
      <c r="AR76" s="482">
        <v>4785.8999999999996</v>
      </c>
      <c r="AT76" s="580"/>
      <c r="AU76" s="564" t="s">
        <v>1246</v>
      </c>
      <c r="AX76" s="517">
        <v>0.3</v>
      </c>
      <c r="AY76" s="517">
        <v>0</v>
      </c>
      <c r="AZ76" s="517">
        <v>0</v>
      </c>
      <c r="BA76" s="517">
        <v>0.1</v>
      </c>
      <c r="BB76" s="517">
        <v>0.1</v>
      </c>
      <c r="BC76" s="517">
        <v>0.1</v>
      </c>
    </row>
    <row r="77" spans="1:55" ht="11.1" customHeight="1">
      <c r="B77" s="518"/>
      <c r="C77" s="505" t="s">
        <v>1411</v>
      </c>
      <c r="D77" s="506"/>
      <c r="E77" s="527"/>
      <c r="F77" s="583">
        <v>227.6</v>
      </c>
      <c r="G77" s="517">
        <v>68.400000000000006</v>
      </c>
      <c r="H77" s="517">
        <v>75.400000000000006</v>
      </c>
      <c r="I77" s="517">
        <v>44.6</v>
      </c>
      <c r="J77" s="517">
        <v>26.4</v>
      </c>
      <c r="K77" s="517">
        <v>12.8</v>
      </c>
      <c r="M77" s="623" t="s">
        <v>212</v>
      </c>
      <c r="N77" s="624"/>
      <c r="O77" s="625"/>
      <c r="P77" s="626"/>
      <c r="Q77" s="482">
        <v>1705.8</v>
      </c>
      <c r="R77" s="482">
        <v>287.2</v>
      </c>
      <c r="S77" s="482">
        <v>362.4</v>
      </c>
      <c r="T77" s="482">
        <v>353.5</v>
      </c>
      <c r="U77" s="482">
        <v>352.7</v>
      </c>
      <c r="V77" s="482">
        <v>350</v>
      </c>
      <c r="W77" s="487"/>
      <c r="X77" s="488"/>
      <c r="Y77" s="488" t="s">
        <v>1311</v>
      </c>
      <c r="Z77" s="454"/>
      <c r="AA77" s="542"/>
      <c r="AB77" s="517">
        <v>28.1</v>
      </c>
      <c r="AC77" s="517">
        <v>6.2</v>
      </c>
      <c r="AD77" s="517">
        <v>6.4</v>
      </c>
      <c r="AE77" s="517">
        <v>7.2</v>
      </c>
      <c r="AF77" s="517">
        <v>4.3</v>
      </c>
      <c r="AG77" s="517">
        <v>4.0999999999999996</v>
      </c>
      <c r="AH77" s="611"/>
      <c r="AI77" s="550"/>
      <c r="AJ77" s="608" t="s">
        <v>1412</v>
      </c>
      <c r="AK77" s="627"/>
      <c r="AL77" s="628"/>
      <c r="AM77" s="517">
        <v>9225.7999999999993</v>
      </c>
      <c r="AN77" s="517">
        <v>239.9</v>
      </c>
      <c r="AO77" s="517">
        <v>706.4</v>
      </c>
      <c r="AP77" s="517">
        <v>1903.6</v>
      </c>
      <c r="AQ77" s="517">
        <v>3122.7</v>
      </c>
      <c r="AR77" s="517">
        <v>3253.3</v>
      </c>
      <c r="AT77" s="580"/>
      <c r="AU77" s="564" t="s">
        <v>1413</v>
      </c>
      <c r="AX77" s="517" t="s">
        <v>19</v>
      </c>
      <c r="AY77" s="517" t="s">
        <v>19</v>
      </c>
      <c r="AZ77" s="517" t="s">
        <v>19</v>
      </c>
      <c r="BA77" s="517" t="s">
        <v>19</v>
      </c>
      <c r="BB77" s="517" t="s">
        <v>19</v>
      </c>
      <c r="BC77" s="517" t="s">
        <v>19</v>
      </c>
    </row>
    <row r="78" spans="1:55" ht="11.1" customHeight="1">
      <c r="B78" s="518"/>
      <c r="C78" s="505" t="s">
        <v>1414</v>
      </c>
      <c r="D78" s="506"/>
      <c r="E78" s="527"/>
      <c r="F78" s="517">
        <v>392.7</v>
      </c>
      <c r="G78" s="517">
        <v>112.4</v>
      </c>
      <c r="H78" s="517">
        <v>130.1</v>
      </c>
      <c r="I78" s="517">
        <v>78.2</v>
      </c>
      <c r="J78" s="517">
        <v>49.6</v>
      </c>
      <c r="K78" s="517">
        <v>22.3</v>
      </c>
      <c r="M78" s="564"/>
      <c r="N78" s="1854" t="s">
        <v>1415</v>
      </c>
      <c r="O78" s="609" t="s">
        <v>1416</v>
      </c>
      <c r="P78" s="629"/>
      <c r="Q78" s="521">
        <v>53.6</v>
      </c>
      <c r="R78" s="517">
        <v>6.9</v>
      </c>
      <c r="S78" s="517">
        <v>10.3</v>
      </c>
      <c r="T78" s="517">
        <v>9.9</v>
      </c>
      <c r="U78" s="517">
        <v>11.9</v>
      </c>
      <c r="V78" s="517">
        <v>14.6</v>
      </c>
      <c r="W78" s="487"/>
      <c r="X78" s="550"/>
      <c r="Y78" s="564" t="s">
        <v>1297</v>
      </c>
      <c r="Z78" s="563"/>
      <c r="AA78" s="573"/>
      <c r="AB78" s="517">
        <v>5.6</v>
      </c>
      <c r="AC78" s="517">
        <v>0.2</v>
      </c>
      <c r="AD78" s="517">
        <v>0.4</v>
      </c>
      <c r="AE78" s="517">
        <v>0.8</v>
      </c>
      <c r="AF78" s="517">
        <v>1.8</v>
      </c>
      <c r="AG78" s="517">
        <v>2.4</v>
      </c>
      <c r="AH78" s="611"/>
      <c r="AI78" s="550"/>
      <c r="AJ78" s="610" t="s">
        <v>1417</v>
      </c>
      <c r="AK78" s="630"/>
      <c r="AL78" s="631"/>
      <c r="AM78" s="517">
        <v>167.7</v>
      </c>
      <c r="AN78" s="517">
        <v>4.4000000000000004</v>
      </c>
      <c r="AO78" s="517">
        <v>12.2</v>
      </c>
      <c r="AP78" s="517">
        <v>34.4</v>
      </c>
      <c r="AQ78" s="517">
        <v>57.3</v>
      </c>
      <c r="AR78" s="517">
        <v>59.4</v>
      </c>
      <c r="AT78" s="550"/>
      <c r="AU78" s="564" t="s">
        <v>1418</v>
      </c>
      <c r="AX78" s="517">
        <v>1.6</v>
      </c>
      <c r="AY78" s="517">
        <v>0</v>
      </c>
      <c r="AZ78" s="517">
        <v>0.1</v>
      </c>
      <c r="BA78" s="517">
        <v>0.2</v>
      </c>
      <c r="BB78" s="517">
        <v>0.6</v>
      </c>
      <c r="BC78" s="517">
        <v>0.7</v>
      </c>
    </row>
    <row r="79" spans="1:55" ht="11.1" customHeight="1">
      <c r="B79" s="518"/>
      <c r="C79" s="505" t="s">
        <v>1419</v>
      </c>
      <c r="D79" s="506"/>
      <c r="E79" s="527"/>
      <c r="F79" s="517">
        <v>232.4</v>
      </c>
      <c r="G79" s="517">
        <v>73.900000000000006</v>
      </c>
      <c r="H79" s="517">
        <v>76.400000000000006</v>
      </c>
      <c r="I79" s="517">
        <v>45.3</v>
      </c>
      <c r="J79" s="517">
        <v>25.1</v>
      </c>
      <c r="K79" s="517">
        <v>11.7</v>
      </c>
      <c r="M79" s="564"/>
      <c r="N79" s="1855"/>
      <c r="O79" s="568" t="s">
        <v>1420</v>
      </c>
      <c r="P79" s="632"/>
      <c r="Q79" s="521">
        <v>29.4</v>
      </c>
      <c r="R79" s="517">
        <v>5.5</v>
      </c>
      <c r="S79" s="517">
        <v>6.4</v>
      </c>
      <c r="T79" s="517">
        <v>6.4</v>
      </c>
      <c r="U79" s="517">
        <v>6.2</v>
      </c>
      <c r="V79" s="517">
        <v>4.8</v>
      </c>
      <c r="W79" s="487"/>
      <c r="X79" s="550"/>
      <c r="Y79" s="564" t="s">
        <v>1300</v>
      </c>
      <c r="Z79" s="563"/>
      <c r="AA79" s="573"/>
      <c r="AB79" s="517">
        <v>0.5</v>
      </c>
      <c r="AC79" s="517">
        <v>0</v>
      </c>
      <c r="AD79" s="517">
        <v>0</v>
      </c>
      <c r="AE79" s="517">
        <v>0.1</v>
      </c>
      <c r="AF79" s="517">
        <v>0.2</v>
      </c>
      <c r="AG79" s="517">
        <v>0.2</v>
      </c>
      <c r="AH79" s="611"/>
      <c r="AI79" s="550"/>
      <c r="AJ79" s="610" t="s">
        <v>1421</v>
      </c>
      <c r="AK79" s="630"/>
      <c r="AL79" s="631"/>
      <c r="AM79" s="551">
        <v>4450.1000000000004</v>
      </c>
      <c r="AN79" s="517">
        <v>167.5</v>
      </c>
      <c r="AO79" s="517">
        <v>473.9</v>
      </c>
      <c r="AP79" s="517">
        <v>1051.7</v>
      </c>
      <c r="AQ79" s="517">
        <v>1454.8</v>
      </c>
      <c r="AR79" s="517">
        <v>1302.2</v>
      </c>
      <c r="AT79" s="550"/>
      <c r="AU79" s="564" t="s">
        <v>1262</v>
      </c>
      <c r="AX79" s="517">
        <v>52.1</v>
      </c>
      <c r="AY79" s="517">
        <v>1.7</v>
      </c>
      <c r="AZ79" s="517">
        <v>2.5</v>
      </c>
      <c r="BA79" s="517">
        <v>6.6</v>
      </c>
      <c r="BB79" s="517">
        <v>17.399999999999999</v>
      </c>
      <c r="BC79" s="517">
        <v>23.9</v>
      </c>
    </row>
    <row r="80" spans="1:55" ht="11.1" customHeight="1">
      <c r="B80" s="518"/>
      <c r="C80" s="545" t="s">
        <v>1422</v>
      </c>
      <c r="D80" s="558"/>
      <c r="E80" s="559"/>
      <c r="F80" s="517">
        <v>701.7</v>
      </c>
      <c r="G80" s="517">
        <v>203.6</v>
      </c>
      <c r="H80" s="517">
        <v>228.9</v>
      </c>
      <c r="I80" s="517">
        <v>142.1</v>
      </c>
      <c r="J80" s="517">
        <v>87.4</v>
      </c>
      <c r="K80" s="517">
        <v>39.6</v>
      </c>
      <c r="M80" s="564"/>
      <c r="N80" s="1855"/>
      <c r="O80" s="563" t="s">
        <v>1423</v>
      </c>
      <c r="P80" s="613"/>
      <c r="Q80" s="583">
        <v>251.9</v>
      </c>
      <c r="R80" s="517">
        <v>32.4</v>
      </c>
      <c r="S80" s="517">
        <v>48.2</v>
      </c>
      <c r="T80" s="524">
        <v>47.4</v>
      </c>
      <c r="U80" s="524">
        <v>53.9</v>
      </c>
      <c r="V80" s="524">
        <v>69.8</v>
      </c>
      <c r="W80" s="487"/>
      <c r="X80" s="550"/>
      <c r="Y80" s="564" t="s">
        <v>1304</v>
      </c>
      <c r="Z80" s="563"/>
      <c r="AA80" s="573"/>
      <c r="AB80" s="517">
        <v>0.3</v>
      </c>
      <c r="AC80" s="517">
        <v>0</v>
      </c>
      <c r="AD80" s="517">
        <v>0</v>
      </c>
      <c r="AE80" s="517">
        <v>0</v>
      </c>
      <c r="AF80" s="517">
        <v>0.1</v>
      </c>
      <c r="AG80" s="517">
        <v>0.1</v>
      </c>
      <c r="AH80" s="611"/>
      <c r="AI80" s="550"/>
      <c r="AJ80" s="610" t="s">
        <v>1424</v>
      </c>
      <c r="AK80" s="630"/>
      <c r="AL80" s="631"/>
      <c r="AM80" s="551">
        <v>190.3</v>
      </c>
      <c r="AN80" s="517">
        <v>8.1999999999999993</v>
      </c>
      <c r="AO80" s="517">
        <v>21.4</v>
      </c>
      <c r="AP80" s="517">
        <v>45.6</v>
      </c>
      <c r="AQ80" s="517">
        <v>59.4</v>
      </c>
      <c r="AR80" s="517">
        <v>55.7</v>
      </c>
      <c r="AT80" s="580"/>
      <c r="AU80" s="564" t="s">
        <v>1425</v>
      </c>
      <c r="AV80" s="563"/>
      <c r="AX80" s="517">
        <v>0</v>
      </c>
      <c r="AY80" s="517">
        <v>0</v>
      </c>
      <c r="AZ80" s="517">
        <v>0</v>
      </c>
      <c r="BA80" s="517">
        <v>0</v>
      </c>
      <c r="BB80" s="517">
        <v>0</v>
      </c>
      <c r="BC80" s="517">
        <v>0</v>
      </c>
    </row>
    <row r="81" spans="2:55" ht="11.1" customHeight="1">
      <c r="B81" s="518"/>
      <c r="C81" s="543" t="s">
        <v>1426</v>
      </c>
      <c r="D81" s="506"/>
      <c r="E81" s="544"/>
      <c r="F81" s="517">
        <v>63.8</v>
      </c>
      <c r="G81" s="517">
        <v>24</v>
      </c>
      <c r="H81" s="517">
        <v>24.2</v>
      </c>
      <c r="I81" s="517">
        <v>9.4</v>
      </c>
      <c r="J81" s="517">
        <v>4.5999999999999996</v>
      </c>
      <c r="K81" s="517">
        <v>1.6</v>
      </c>
      <c r="M81" s="564"/>
      <c r="N81" s="1856"/>
      <c r="O81" s="568" t="s">
        <v>1427</v>
      </c>
      <c r="P81" s="632"/>
      <c r="Q81" s="633">
        <v>313.39999999999998</v>
      </c>
      <c r="R81" s="524">
        <v>60.4</v>
      </c>
      <c r="S81" s="524">
        <v>68</v>
      </c>
      <c r="T81" s="524">
        <v>67.3</v>
      </c>
      <c r="U81" s="524">
        <v>65.2</v>
      </c>
      <c r="V81" s="524">
        <v>52.6</v>
      </c>
      <c r="W81" s="487"/>
      <c r="X81" s="488"/>
      <c r="Y81" s="488" t="s">
        <v>1262</v>
      </c>
      <c r="Z81" s="454"/>
      <c r="AA81" s="542"/>
      <c r="AB81" s="517">
        <v>118.1</v>
      </c>
      <c r="AC81" s="517">
        <v>35.6</v>
      </c>
      <c r="AD81" s="517">
        <v>35</v>
      </c>
      <c r="AE81" s="517">
        <v>28</v>
      </c>
      <c r="AF81" s="517">
        <v>14</v>
      </c>
      <c r="AG81" s="517">
        <v>5.5</v>
      </c>
      <c r="AH81" s="611"/>
      <c r="AI81" s="550"/>
      <c r="AJ81" s="610" t="s">
        <v>1428</v>
      </c>
      <c r="AK81" s="630"/>
      <c r="AL81" s="631"/>
      <c r="AM81" s="517">
        <v>244.6</v>
      </c>
      <c r="AN81" s="517">
        <v>9</v>
      </c>
      <c r="AO81" s="517">
        <v>21</v>
      </c>
      <c r="AP81" s="517">
        <v>42.3</v>
      </c>
      <c r="AQ81" s="517">
        <v>68.900000000000006</v>
      </c>
      <c r="AR81" s="517">
        <v>103.4</v>
      </c>
      <c r="AT81" s="580"/>
      <c r="AU81" s="564" t="s">
        <v>1429</v>
      </c>
      <c r="AV81" s="563"/>
      <c r="AX81" s="517">
        <v>0</v>
      </c>
      <c r="AY81" s="517" t="s">
        <v>19</v>
      </c>
      <c r="AZ81" s="517">
        <v>0</v>
      </c>
      <c r="BA81" s="517">
        <v>0</v>
      </c>
      <c r="BB81" s="517">
        <v>0</v>
      </c>
      <c r="BC81" s="517">
        <v>0</v>
      </c>
    </row>
    <row r="82" spans="2:55" ht="11.1" customHeight="1">
      <c r="B82" s="518"/>
      <c r="C82" s="488" t="s">
        <v>1362</v>
      </c>
      <c r="D82" s="454"/>
      <c r="E82" s="544"/>
      <c r="F82" s="517">
        <v>1.4</v>
      </c>
      <c r="G82" s="517">
        <v>0.4</v>
      </c>
      <c r="H82" s="517">
        <v>0.5</v>
      </c>
      <c r="I82" s="517">
        <v>0.3</v>
      </c>
      <c r="J82" s="517">
        <v>0.2</v>
      </c>
      <c r="K82" s="517">
        <v>0.1</v>
      </c>
      <c r="M82" s="564"/>
      <c r="N82" s="634" t="s">
        <v>1430</v>
      </c>
      <c r="O82" s="563"/>
      <c r="P82" s="613"/>
      <c r="Q82" s="633">
        <v>86.4</v>
      </c>
      <c r="R82" s="524">
        <v>11.9</v>
      </c>
      <c r="S82" s="524">
        <v>19.600000000000001</v>
      </c>
      <c r="T82" s="524">
        <v>17.8</v>
      </c>
      <c r="U82" s="524">
        <v>17.100000000000001</v>
      </c>
      <c r="V82" s="524">
        <v>20.100000000000001</v>
      </c>
      <c r="W82" s="487"/>
      <c r="X82" s="488"/>
      <c r="Y82" s="488" t="s">
        <v>1431</v>
      </c>
      <c r="Z82" s="454"/>
      <c r="AA82" s="542"/>
      <c r="AB82" s="517">
        <v>4091.6</v>
      </c>
      <c r="AC82" s="517">
        <v>718.9</v>
      </c>
      <c r="AD82" s="517">
        <v>1019.1</v>
      </c>
      <c r="AE82" s="517">
        <v>1105.4000000000001</v>
      </c>
      <c r="AF82" s="517">
        <v>737.6</v>
      </c>
      <c r="AG82" s="517">
        <v>510.6</v>
      </c>
      <c r="AH82" s="611"/>
      <c r="AI82" s="550"/>
      <c r="AJ82" s="610" t="s">
        <v>1432</v>
      </c>
      <c r="AK82" s="630"/>
      <c r="AL82" s="631"/>
      <c r="AM82" s="517">
        <v>4.2</v>
      </c>
      <c r="AN82" s="517">
        <v>0.1</v>
      </c>
      <c r="AO82" s="517">
        <v>0.2</v>
      </c>
      <c r="AP82" s="517">
        <v>0.7</v>
      </c>
      <c r="AQ82" s="517">
        <v>1.5</v>
      </c>
      <c r="AR82" s="517">
        <v>1.6</v>
      </c>
      <c r="AT82" s="580"/>
      <c r="AU82" s="564" t="s">
        <v>1433</v>
      </c>
      <c r="AX82" s="517">
        <v>0.1</v>
      </c>
      <c r="AY82" s="517">
        <v>0</v>
      </c>
      <c r="AZ82" s="517">
        <v>0</v>
      </c>
      <c r="BA82" s="517">
        <v>0</v>
      </c>
      <c r="BB82" s="517">
        <v>0</v>
      </c>
      <c r="BC82" s="517">
        <v>0</v>
      </c>
    </row>
    <row r="83" spans="2:55" ht="11.1" customHeight="1">
      <c r="B83" s="537"/>
      <c r="C83" s="543" t="s">
        <v>1506</v>
      </c>
      <c r="D83" s="506"/>
      <c r="E83" s="525"/>
      <c r="F83" s="517">
        <v>2605.6</v>
      </c>
      <c r="G83" s="517">
        <v>696.7</v>
      </c>
      <c r="H83" s="517">
        <v>847.9</v>
      </c>
      <c r="I83" s="517">
        <v>556.4</v>
      </c>
      <c r="J83" s="517">
        <v>344.8</v>
      </c>
      <c r="K83" s="517">
        <v>159.69999999999999</v>
      </c>
      <c r="M83" s="564"/>
      <c r="N83" s="635" t="s">
        <v>1434</v>
      </c>
      <c r="O83" s="568"/>
      <c r="P83" s="632"/>
      <c r="Q83" s="633">
        <v>172.4</v>
      </c>
      <c r="R83" s="524">
        <v>30.4</v>
      </c>
      <c r="S83" s="524">
        <v>37.200000000000003</v>
      </c>
      <c r="T83" s="524">
        <v>37.9</v>
      </c>
      <c r="U83" s="524">
        <v>36.4</v>
      </c>
      <c r="V83" s="524">
        <v>30.5</v>
      </c>
      <c r="W83" s="487"/>
      <c r="X83" s="488"/>
      <c r="Y83" s="488" t="s">
        <v>1435</v>
      </c>
      <c r="Z83" s="454"/>
      <c r="AA83" s="542"/>
      <c r="AB83" s="517">
        <v>0</v>
      </c>
      <c r="AC83" s="517">
        <v>0</v>
      </c>
      <c r="AD83" s="517">
        <v>0</v>
      </c>
      <c r="AE83" s="517">
        <v>0</v>
      </c>
      <c r="AF83" s="517" t="s">
        <v>19</v>
      </c>
      <c r="AG83" s="517">
        <v>0</v>
      </c>
      <c r="AH83" s="611"/>
      <c r="AI83" s="550"/>
      <c r="AJ83" s="610" t="s">
        <v>1436</v>
      </c>
      <c r="AK83" s="630"/>
      <c r="AL83" s="631"/>
      <c r="AM83" s="551">
        <v>25.8</v>
      </c>
      <c r="AN83" s="517">
        <v>1</v>
      </c>
      <c r="AO83" s="517">
        <v>2.5</v>
      </c>
      <c r="AP83" s="517">
        <v>4.7</v>
      </c>
      <c r="AQ83" s="517">
        <v>7.6</v>
      </c>
      <c r="AR83" s="517">
        <v>10</v>
      </c>
      <c r="AT83" s="580"/>
      <c r="AU83" s="564" t="s">
        <v>1437</v>
      </c>
      <c r="AX83" s="517">
        <v>0.2</v>
      </c>
      <c r="AY83" s="517">
        <v>0</v>
      </c>
      <c r="AZ83" s="517">
        <v>0</v>
      </c>
      <c r="BA83" s="517">
        <v>0</v>
      </c>
      <c r="BB83" s="517">
        <v>0</v>
      </c>
      <c r="BC83" s="517">
        <v>0.1</v>
      </c>
    </row>
    <row r="84" spans="2:55" ht="11.1" customHeight="1">
      <c r="B84" s="537"/>
      <c r="C84" s="543" t="s">
        <v>1505</v>
      </c>
      <c r="D84" s="506"/>
      <c r="E84" s="636"/>
      <c r="F84" s="517">
        <v>8.4</v>
      </c>
      <c r="G84" s="517">
        <v>3</v>
      </c>
      <c r="H84" s="517">
        <v>2.2999999999999998</v>
      </c>
      <c r="I84" s="517">
        <v>1.5</v>
      </c>
      <c r="J84" s="517">
        <v>1.1000000000000001</v>
      </c>
      <c r="K84" s="517">
        <v>0.4</v>
      </c>
      <c r="L84" s="552"/>
      <c r="M84" s="564"/>
      <c r="N84" s="1839" t="s">
        <v>1439</v>
      </c>
      <c r="O84" s="625" t="s">
        <v>1440</v>
      </c>
      <c r="P84" s="637"/>
      <c r="Q84" s="633">
        <v>2.2000000000000002</v>
      </c>
      <c r="R84" s="524">
        <v>0.4</v>
      </c>
      <c r="S84" s="524">
        <v>0.5</v>
      </c>
      <c r="T84" s="524">
        <v>0.4</v>
      </c>
      <c r="U84" s="524">
        <v>0.4</v>
      </c>
      <c r="V84" s="524">
        <v>0.6</v>
      </c>
      <c r="W84" s="487"/>
      <c r="X84" s="488"/>
      <c r="Y84" s="488" t="s">
        <v>1321</v>
      </c>
      <c r="Z84" s="454"/>
      <c r="AA84" s="542"/>
      <c r="AB84" s="517">
        <v>800.1</v>
      </c>
      <c r="AC84" s="517">
        <v>79.2</v>
      </c>
      <c r="AD84" s="517">
        <v>164.6</v>
      </c>
      <c r="AE84" s="517">
        <v>237.1</v>
      </c>
      <c r="AF84" s="517">
        <v>176.2</v>
      </c>
      <c r="AG84" s="517">
        <v>142.9</v>
      </c>
      <c r="AH84" s="611"/>
      <c r="AI84" s="550"/>
      <c r="AJ84" s="616" t="s">
        <v>1441</v>
      </c>
      <c r="AK84" s="638"/>
      <c r="AL84" s="639"/>
      <c r="AM84" s="551">
        <v>1.1000000000000001</v>
      </c>
      <c r="AN84" s="517">
        <v>0</v>
      </c>
      <c r="AO84" s="517">
        <v>0.2</v>
      </c>
      <c r="AP84" s="517">
        <v>0.2</v>
      </c>
      <c r="AQ84" s="517">
        <v>0.4</v>
      </c>
      <c r="AR84" s="517">
        <v>0.3</v>
      </c>
      <c r="AT84" s="580"/>
      <c r="AU84" s="564" t="s">
        <v>1442</v>
      </c>
      <c r="AX84" s="517">
        <v>0.1</v>
      </c>
      <c r="AY84" s="517">
        <v>0</v>
      </c>
      <c r="AZ84" s="517">
        <v>0</v>
      </c>
      <c r="BA84" s="517">
        <v>0</v>
      </c>
      <c r="BB84" s="517">
        <v>0</v>
      </c>
      <c r="BC84" s="517">
        <v>0</v>
      </c>
    </row>
    <row r="85" spans="2:55" ht="11.1" customHeight="1">
      <c r="B85" s="537"/>
      <c r="C85" s="543" t="s">
        <v>1443</v>
      </c>
      <c r="D85" s="506"/>
      <c r="E85" s="506"/>
      <c r="F85" s="517">
        <v>396.8</v>
      </c>
      <c r="G85" s="517">
        <v>122.8</v>
      </c>
      <c r="H85" s="517">
        <v>130.80000000000001</v>
      </c>
      <c r="I85" s="517">
        <v>76</v>
      </c>
      <c r="J85" s="517">
        <v>45.9</v>
      </c>
      <c r="K85" s="517">
        <v>21.4</v>
      </c>
      <c r="L85" s="552"/>
      <c r="M85" s="564"/>
      <c r="N85" s="1840"/>
      <c r="O85" s="563" t="s">
        <v>1444</v>
      </c>
      <c r="P85" s="520"/>
      <c r="Q85" s="633">
        <v>0.1</v>
      </c>
      <c r="R85" s="524">
        <v>0</v>
      </c>
      <c r="S85" s="524">
        <v>0</v>
      </c>
      <c r="T85" s="524">
        <v>0</v>
      </c>
      <c r="U85" s="524">
        <v>0</v>
      </c>
      <c r="V85" s="524">
        <v>0</v>
      </c>
      <c r="W85" s="487"/>
      <c r="X85" s="488"/>
      <c r="Y85" s="488" t="s">
        <v>1326</v>
      </c>
      <c r="Z85" s="454"/>
      <c r="AA85" s="542"/>
      <c r="AB85" s="517">
        <v>52.9</v>
      </c>
      <c r="AC85" s="517">
        <v>5.2</v>
      </c>
      <c r="AD85" s="517">
        <v>10.6</v>
      </c>
      <c r="AE85" s="517">
        <v>16.600000000000001</v>
      </c>
      <c r="AF85" s="517">
        <v>10.7</v>
      </c>
      <c r="AG85" s="517">
        <v>9.9</v>
      </c>
      <c r="AH85" s="611"/>
      <c r="AI85" s="550"/>
      <c r="AJ85" s="488" t="s">
        <v>1190</v>
      </c>
      <c r="AK85" s="470"/>
      <c r="AL85" s="470"/>
      <c r="AM85" s="517">
        <v>9464.4</v>
      </c>
      <c r="AN85" s="517">
        <v>212.4</v>
      </c>
      <c r="AO85" s="517">
        <v>669.1</v>
      </c>
      <c r="AP85" s="517">
        <v>1886.5</v>
      </c>
      <c r="AQ85" s="517">
        <v>3220.2</v>
      </c>
      <c r="AR85" s="517">
        <v>3476.2</v>
      </c>
      <c r="AT85" s="580"/>
      <c r="AU85" s="564" t="s">
        <v>1285</v>
      </c>
      <c r="AX85" s="517">
        <v>0</v>
      </c>
      <c r="AY85" s="517">
        <v>0</v>
      </c>
      <c r="AZ85" s="517" t="s">
        <v>19</v>
      </c>
      <c r="BA85" s="517">
        <v>0</v>
      </c>
      <c r="BB85" s="517">
        <v>0</v>
      </c>
      <c r="BC85" s="517">
        <v>0</v>
      </c>
    </row>
    <row r="86" spans="2:55" ht="11.1" customHeight="1">
      <c r="B86" s="537"/>
      <c r="C86" s="543" t="s">
        <v>1220</v>
      </c>
      <c r="D86" s="506"/>
      <c r="E86" s="506"/>
      <c r="F86" s="517">
        <v>169.7</v>
      </c>
      <c r="G86" s="517">
        <v>45.9</v>
      </c>
      <c r="H86" s="517">
        <v>44</v>
      </c>
      <c r="I86" s="517">
        <v>37.5</v>
      </c>
      <c r="J86" s="517">
        <v>30.7</v>
      </c>
      <c r="K86" s="517">
        <v>11.7</v>
      </c>
      <c r="M86" s="564"/>
      <c r="N86" s="1840"/>
      <c r="O86" s="563" t="s">
        <v>1445</v>
      </c>
      <c r="P86" s="520"/>
      <c r="Q86" s="633">
        <v>3.6</v>
      </c>
      <c r="R86" s="524">
        <v>0.8</v>
      </c>
      <c r="S86" s="524">
        <v>0.8</v>
      </c>
      <c r="T86" s="524">
        <v>0.8</v>
      </c>
      <c r="U86" s="524">
        <v>0.7</v>
      </c>
      <c r="V86" s="524">
        <v>0.5</v>
      </c>
      <c r="W86" s="487"/>
      <c r="X86" s="488"/>
      <c r="Y86" s="550" t="s">
        <v>1496</v>
      </c>
      <c r="Z86" s="525"/>
      <c r="AA86" s="542"/>
      <c r="AB86" s="517">
        <v>923</v>
      </c>
      <c r="AC86" s="517">
        <v>158.4</v>
      </c>
      <c r="AD86" s="517">
        <v>240</v>
      </c>
      <c r="AE86" s="517">
        <v>257.10000000000002</v>
      </c>
      <c r="AF86" s="517">
        <v>158.5</v>
      </c>
      <c r="AG86" s="517">
        <v>109</v>
      </c>
      <c r="AH86" s="611"/>
      <c r="AI86" s="550"/>
      <c r="AJ86" s="488" t="s">
        <v>1195</v>
      </c>
      <c r="AK86" s="470"/>
      <c r="AM86" s="517">
        <v>2524.6</v>
      </c>
      <c r="AN86" s="517">
        <v>60.2</v>
      </c>
      <c r="AO86" s="517">
        <v>182</v>
      </c>
      <c r="AP86" s="517">
        <v>506.3</v>
      </c>
      <c r="AQ86" s="517">
        <v>863.6</v>
      </c>
      <c r="AR86" s="517">
        <v>912.6</v>
      </c>
      <c r="AT86" s="580"/>
      <c r="AU86" s="564" t="s">
        <v>1276</v>
      </c>
      <c r="AX86" s="517">
        <v>1679.2</v>
      </c>
      <c r="AY86" s="517">
        <v>17</v>
      </c>
      <c r="AZ86" s="517">
        <v>41</v>
      </c>
      <c r="BA86" s="517">
        <v>127.7</v>
      </c>
      <c r="BB86" s="517">
        <v>548.70000000000005</v>
      </c>
      <c r="BC86" s="517">
        <v>944.7</v>
      </c>
    </row>
    <row r="87" spans="2:55" ht="11.1" customHeight="1">
      <c r="B87" s="537"/>
      <c r="C87" s="543" t="s">
        <v>1446</v>
      </c>
      <c r="D87" s="506"/>
      <c r="E87" s="506"/>
      <c r="F87" s="517">
        <v>2831.2</v>
      </c>
      <c r="G87" s="517">
        <v>837.7</v>
      </c>
      <c r="H87" s="517">
        <v>939.7</v>
      </c>
      <c r="I87" s="517">
        <v>562.20000000000005</v>
      </c>
      <c r="J87" s="517">
        <v>340.2</v>
      </c>
      <c r="K87" s="517">
        <v>151.4</v>
      </c>
      <c r="M87" s="564"/>
      <c r="N87" s="1840"/>
      <c r="O87" s="568" t="s">
        <v>1447</v>
      </c>
      <c r="P87" s="640"/>
      <c r="Q87" s="633">
        <v>0</v>
      </c>
      <c r="R87" s="524" t="s">
        <v>19</v>
      </c>
      <c r="S87" s="524">
        <v>0</v>
      </c>
      <c r="T87" s="524" t="s">
        <v>19</v>
      </c>
      <c r="U87" s="524">
        <v>0</v>
      </c>
      <c r="V87" s="524" t="s">
        <v>19</v>
      </c>
      <c r="W87" s="487"/>
      <c r="X87" s="488"/>
      <c r="Y87" s="550" t="s">
        <v>1495</v>
      </c>
      <c r="Z87" s="525"/>
      <c r="AA87" s="542"/>
      <c r="AB87" s="517">
        <v>1575.1</v>
      </c>
      <c r="AC87" s="517">
        <v>284.60000000000002</v>
      </c>
      <c r="AD87" s="517">
        <v>391.8</v>
      </c>
      <c r="AE87" s="517">
        <v>429.7</v>
      </c>
      <c r="AF87" s="517">
        <v>282.89999999999998</v>
      </c>
      <c r="AG87" s="517">
        <v>186</v>
      </c>
      <c r="AH87" s="611"/>
      <c r="AI87" s="550"/>
      <c r="AJ87" s="488" t="s">
        <v>1199</v>
      </c>
      <c r="AK87" s="470"/>
      <c r="AM87" s="517">
        <v>9683.2000000000007</v>
      </c>
      <c r="AN87" s="517">
        <v>296.10000000000002</v>
      </c>
      <c r="AO87" s="517">
        <v>854.7</v>
      </c>
      <c r="AP87" s="517">
        <v>2101.1</v>
      </c>
      <c r="AQ87" s="517">
        <v>3214.1</v>
      </c>
      <c r="AR87" s="517">
        <v>3217.2</v>
      </c>
      <c r="AT87" s="550"/>
      <c r="AU87" s="564" t="s">
        <v>1279</v>
      </c>
      <c r="AX87" s="517">
        <v>9.5</v>
      </c>
      <c r="AY87" s="517" t="s">
        <v>19</v>
      </c>
      <c r="AZ87" s="517">
        <v>0</v>
      </c>
      <c r="BA87" s="517">
        <v>0.2</v>
      </c>
      <c r="BB87" s="517">
        <v>1.8</v>
      </c>
      <c r="BC87" s="517">
        <v>7.5</v>
      </c>
    </row>
    <row r="88" spans="2:55" ht="11.1" customHeight="1">
      <c r="B88" s="537"/>
      <c r="C88" s="543" t="s">
        <v>1448</v>
      </c>
      <c r="D88" s="506"/>
      <c r="E88" s="506"/>
      <c r="F88" s="517">
        <v>4.3</v>
      </c>
      <c r="G88" s="517">
        <v>1.8</v>
      </c>
      <c r="H88" s="517">
        <v>1</v>
      </c>
      <c r="I88" s="517">
        <v>0.6</v>
      </c>
      <c r="J88" s="517">
        <v>0.6</v>
      </c>
      <c r="K88" s="517">
        <v>0.2</v>
      </c>
      <c r="M88" s="564"/>
      <c r="N88" s="1840"/>
      <c r="O88" s="563" t="s">
        <v>1449</v>
      </c>
      <c r="P88" s="520"/>
      <c r="Q88" s="633">
        <v>89.2</v>
      </c>
      <c r="R88" s="524">
        <v>16</v>
      </c>
      <c r="S88" s="524">
        <v>19.7</v>
      </c>
      <c r="T88" s="524">
        <v>15.1</v>
      </c>
      <c r="U88" s="524">
        <v>15.2</v>
      </c>
      <c r="V88" s="524">
        <v>23.2</v>
      </c>
      <c r="W88" s="487"/>
      <c r="X88" s="488"/>
      <c r="Y88" s="488" t="s">
        <v>1239</v>
      </c>
      <c r="Z88" s="538"/>
      <c r="AA88" s="556"/>
      <c r="AB88" s="517">
        <v>1152.8</v>
      </c>
      <c r="AC88" s="517">
        <v>201.5</v>
      </c>
      <c r="AD88" s="517">
        <v>284.7</v>
      </c>
      <c r="AE88" s="517">
        <v>309.89999999999998</v>
      </c>
      <c r="AF88" s="517">
        <v>203.4</v>
      </c>
      <c r="AG88" s="517">
        <v>153.30000000000001</v>
      </c>
      <c r="AH88" s="611"/>
      <c r="AI88" s="550"/>
      <c r="AJ88" s="488" t="s">
        <v>1203</v>
      </c>
      <c r="AK88" s="470"/>
      <c r="AM88" s="517">
        <v>1720.1</v>
      </c>
      <c r="AN88" s="517">
        <v>35.9</v>
      </c>
      <c r="AO88" s="517">
        <v>114.4</v>
      </c>
      <c r="AP88" s="517">
        <v>335.2</v>
      </c>
      <c r="AQ88" s="517">
        <v>589.29999999999995</v>
      </c>
      <c r="AR88" s="517">
        <v>645.20000000000005</v>
      </c>
      <c r="AT88" s="550"/>
      <c r="AU88" s="564" t="s">
        <v>1282</v>
      </c>
      <c r="AV88" s="563"/>
      <c r="AW88" s="542"/>
      <c r="AX88" s="517">
        <v>6.8</v>
      </c>
      <c r="AY88" s="517">
        <v>0</v>
      </c>
      <c r="AZ88" s="517">
        <v>0.1</v>
      </c>
      <c r="BA88" s="517">
        <v>0.5</v>
      </c>
      <c r="BB88" s="517">
        <v>1.8</v>
      </c>
      <c r="BC88" s="517">
        <v>4.5</v>
      </c>
    </row>
    <row r="89" spans="2:55" ht="11.1" customHeight="1">
      <c r="B89" s="537"/>
      <c r="C89" s="506" t="s">
        <v>1205</v>
      </c>
      <c r="D89" s="506"/>
      <c r="E89" s="506"/>
      <c r="F89" s="517">
        <v>0.9</v>
      </c>
      <c r="G89" s="517">
        <v>0.2</v>
      </c>
      <c r="H89" s="517">
        <v>0.2</v>
      </c>
      <c r="I89" s="517">
        <v>0.1</v>
      </c>
      <c r="J89" s="517">
        <v>0.1</v>
      </c>
      <c r="K89" s="517">
        <v>0.2</v>
      </c>
      <c r="M89" s="564"/>
      <c r="N89" s="1840"/>
      <c r="O89" s="563" t="s">
        <v>1450</v>
      </c>
      <c r="P89" s="520"/>
      <c r="Q89" s="633">
        <v>3.6</v>
      </c>
      <c r="R89" s="524">
        <v>0.6</v>
      </c>
      <c r="S89" s="524">
        <v>0.9</v>
      </c>
      <c r="T89" s="524">
        <v>0.6</v>
      </c>
      <c r="U89" s="524">
        <v>0.6</v>
      </c>
      <c r="V89" s="524">
        <v>0.8</v>
      </c>
      <c r="W89" s="487"/>
      <c r="X89" s="535"/>
      <c r="Y89" s="488" t="s">
        <v>1204</v>
      </c>
      <c r="Z89" s="470"/>
      <c r="AA89" s="556"/>
      <c r="AB89" s="517">
        <v>169.6</v>
      </c>
      <c r="AC89" s="517">
        <v>30.5</v>
      </c>
      <c r="AD89" s="517">
        <v>42.8</v>
      </c>
      <c r="AE89" s="517">
        <v>46.1</v>
      </c>
      <c r="AF89" s="517">
        <v>29.9</v>
      </c>
      <c r="AG89" s="517">
        <v>20.3</v>
      </c>
      <c r="AH89" s="611"/>
      <c r="AI89" s="550"/>
      <c r="AJ89" s="488" t="s">
        <v>1207</v>
      </c>
      <c r="AK89" s="470"/>
      <c r="AM89" s="517">
        <v>5836.6</v>
      </c>
      <c r="AN89" s="517">
        <v>170.4</v>
      </c>
      <c r="AO89" s="517">
        <v>494.4</v>
      </c>
      <c r="AP89" s="517">
        <v>1235.4000000000001</v>
      </c>
      <c r="AQ89" s="517">
        <v>1949.8</v>
      </c>
      <c r="AR89" s="517">
        <v>1986.6</v>
      </c>
      <c r="AT89" s="579"/>
      <c r="AU89" s="564" t="s">
        <v>1284</v>
      </c>
      <c r="AV89" s="563"/>
      <c r="AW89" s="542"/>
      <c r="AX89" s="517">
        <v>24.9</v>
      </c>
      <c r="AY89" s="517">
        <v>0.1</v>
      </c>
      <c r="AZ89" s="517">
        <v>0.4</v>
      </c>
      <c r="BA89" s="517">
        <v>1.3</v>
      </c>
      <c r="BB89" s="517">
        <v>7.4</v>
      </c>
      <c r="BC89" s="517">
        <v>15.7</v>
      </c>
    </row>
    <row r="90" spans="2:55" ht="11.1" customHeight="1">
      <c r="B90" s="537"/>
      <c r="C90" s="550" t="s">
        <v>1315</v>
      </c>
      <c r="E90" s="544"/>
      <c r="F90" s="517">
        <v>1.7</v>
      </c>
      <c r="G90" s="517">
        <v>0.4</v>
      </c>
      <c r="H90" s="517">
        <v>0.4</v>
      </c>
      <c r="I90" s="517">
        <v>0.3</v>
      </c>
      <c r="J90" s="517">
        <v>0.3</v>
      </c>
      <c r="K90" s="517">
        <v>0.2</v>
      </c>
      <c r="M90" s="564"/>
      <c r="N90" s="1840"/>
      <c r="O90" s="563" t="s">
        <v>1451</v>
      </c>
      <c r="P90" s="520"/>
      <c r="Q90" s="633">
        <v>329</v>
      </c>
      <c r="R90" s="524">
        <v>63.9</v>
      </c>
      <c r="S90" s="524">
        <v>73.400000000000006</v>
      </c>
      <c r="T90" s="524">
        <v>71</v>
      </c>
      <c r="U90" s="524">
        <v>67.400000000000006</v>
      </c>
      <c r="V90" s="524">
        <v>53.3</v>
      </c>
      <c r="W90" s="487"/>
      <c r="X90" s="535"/>
      <c r="Y90" s="488" t="s">
        <v>1208</v>
      </c>
      <c r="Z90" s="470"/>
      <c r="AA90" s="556"/>
      <c r="AB90" s="517">
        <v>2.8</v>
      </c>
      <c r="AC90" s="517">
        <v>0.5</v>
      </c>
      <c r="AD90" s="517">
        <v>0.7</v>
      </c>
      <c r="AE90" s="517">
        <v>0.7</v>
      </c>
      <c r="AF90" s="517">
        <v>0.5</v>
      </c>
      <c r="AG90" s="517">
        <v>0.3</v>
      </c>
      <c r="AH90" s="611"/>
      <c r="AI90" s="550"/>
      <c r="AJ90" s="488" t="s">
        <v>1211</v>
      </c>
      <c r="AK90" s="470"/>
      <c r="AM90" s="517">
        <v>1777.4</v>
      </c>
      <c r="AN90" s="517">
        <v>37.1</v>
      </c>
      <c r="AO90" s="517">
        <v>114.7</v>
      </c>
      <c r="AP90" s="517">
        <v>341.8</v>
      </c>
      <c r="AQ90" s="517">
        <v>615.70000000000005</v>
      </c>
      <c r="AR90" s="517">
        <v>668.1</v>
      </c>
      <c r="AT90" s="550"/>
      <c r="AU90" s="564" t="s">
        <v>1288</v>
      </c>
      <c r="AV90" s="563"/>
      <c r="AW90" s="556"/>
      <c r="AX90" s="517">
        <v>25.4</v>
      </c>
      <c r="AY90" s="517">
        <v>0.3</v>
      </c>
      <c r="AZ90" s="517">
        <v>0.6</v>
      </c>
      <c r="BA90" s="517">
        <v>2</v>
      </c>
      <c r="BB90" s="517">
        <v>8.5</v>
      </c>
      <c r="BC90" s="517">
        <v>13.8</v>
      </c>
    </row>
    <row r="91" spans="2:55" ht="11.1" customHeight="1">
      <c r="B91" s="537"/>
      <c r="C91" s="491" t="s">
        <v>1320</v>
      </c>
      <c r="E91" s="574"/>
      <c r="F91" s="517">
        <v>25.9</v>
      </c>
      <c r="G91" s="517">
        <v>6</v>
      </c>
      <c r="H91" s="517">
        <v>7.4</v>
      </c>
      <c r="I91" s="517">
        <v>5.4</v>
      </c>
      <c r="J91" s="517">
        <v>4.0999999999999996</v>
      </c>
      <c r="K91" s="517">
        <v>3</v>
      </c>
      <c r="M91" s="564"/>
      <c r="N91" s="1841"/>
      <c r="O91" s="568" t="s">
        <v>1452</v>
      </c>
      <c r="P91" s="640"/>
      <c r="Q91" s="633">
        <v>0.6</v>
      </c>
      <c r="R91" s="524">
        <v>0.1</v>
      </c>
      <c r="S91" s="524">
        <v>0.1</v>
      </c>
      <c r="T91" s="524">
        <v>0.1</v>
      </c>
      <c r="U91" s="524">
        <v>0.1</v>
      </c>
      <c r="V91" s="524">
        <v>0.2</v>
      </c>
      <c r="W91" s="487"/>
      <c r="X91" s="535"/>
      <c r="Y91" s="555" t="s">
        <v>1212</v>
      </c>
      <c r="Z91" s="567"/>
      <c r="AA91" s="596"/>
      <c r="AB91" s="517">
        <v>2.7</v>
      </c>
      <c r="AC91" s="517">
        <v>0.5</v>
      </c>
      <c r="AD91" s="517">
        <v>0.7</v>
      </c>
      <c r="AE91" s="517">
        <v>0.7</v>
      </c>
      <c r="AF91" s="517">
        <v>0.5</v>
      </c>
      <c r="AG91" s="517">
        <v>0.3</v>
      </c>
      <c r="AH91" s="611"/>
      <c r="AI91" s="550"/>
      <c r="AJ91" s="488" t="s">
        <v>1215</v>
      </c>
      <c r="AK91" s="470"/>
      <c r="AM91" s="517">
        <v>6204.1</v>
      </c>
      <c r="AN91" s="517">
        <v>169.2</v>
      </c>
      <c r="AO91" s="517">
        <v>490.3</v>
      </c>
      <c r="AP91" s="517">
        <v>1294.0999999999999</v>
      </c>
      <c r="AQ91" s="517">
        <v>2078.1</v>
      </c>
      <c r="AR91" s="517">
        <v>2172.4</v>
      </c>
      <c r="AT91" s="580"/>
      <c r="AU91" s="564" t="s">
        <v>1291</v>
      </c>
      <c r="AV91" s="563"/>
      <c r="AW91" s="556"/>
      <c r="AX91" s="517">
        <v>3.5</v>
      </c>
      <c r="AY91" s="517">
        <v>0</v>
      </c>
      <c r="AZ91" s="517">
        <v>0.1</v>
      </c>
      <c r="BA91" s="517">
        <v>0.2</v>
      </c>
      <c r="BB91" s="517">
        <v>1.1000000000000001</v>
      </c>
      <c r="BC91" s="517">
        <v>2.1</v>
      </c>
    </row>
    <row r="92" spans="2:55" ht="11.1" customHeight="1">
      <c r="B92" s="518"/>
      <c r="C92" s="550" t="s">
        <v>1453</v>
      </c>
      <c r="E92" s="574"/>
      <c r="F92" s="517">
        <v>25.8</v>
      </c>
      <c r="G92" s="517" t="s">
        <v>19</v>
      </c>
      <c r="H92" s="517" t="s">
        <v>19</v>
      </c>
      <c r="I92" s="517" t="s">
        <v>19</v>
      </c>
      <c r="J92" s="517">
        <v>5.2</v>
      </c>
      <c r="K92" s="517">
        <v>20.6</v>
      </c>
      <c r="M92" s="564"/>
      <c r="N92" s="610" t="s">
        <v>1454</v>
      </c>
      <c r="O92" s="563"/>
      <c r="P92" s="522"/>
      <c r="Q92" s="633">
        <v>1.5</v>
      </c>
      <c r="R92" s="524">
        <v>0.2</v>
      </c>
      <c r="S92" s="524">
        <v>0.3</v>
      </c>
      <c r="T92" s="524">
        <v>0.2</v>
      </c>
      <c r="U92" s="641">
        <v>0.3</v>
      </c>
      <c r="V92" s="524">
        <v>0.5</v>
      </c>
      <c r="W92" s="487"/>
      <c r="X92" s="483" t="s">
        <v>1455</v>
      </c>
      <c r="Y92" s="480"/>
      <c r="Z92" s="481"/>
      <c r="AA92" s="597"/>
      <c r="AB92" s="482">
        <v>174.3</v>
      </c>
      <c r="AC92" s="482">
        <v>34.299999999999997</v>
      </c>
      <c r="AD92" s="482">
        <v>40.6</v>
      </c>
      <c r="AE92" s="482">
        <v>37.799999999999997</v>
      </c>
      <c r="AF92" s="482">
        <v>36.5</v>
      </c>
      <c r="AG92" s="482">
        <v>25.1</v>
      </c>
      <c r="AH92" s="611"/>
      <c r="AI92" s="550"/>
      <c r="AJ92" s="488" t="s">
        <v>1219</v>
      </c>
      <c r="AK92" s="470"/>
      <c r="AM92" s="517">
        <v>695.1</v>
      </c>
      <c r="AN92" s="517">
        <v>21.5</v>
      </c>
      <c r="AO92" s="517">
        <v>63.8</v>
      </c>
      <c r="AP92" s="517">
        <v>154.80000000000001</v>
      </c>
      <c r="AQ92" s="517">
        <v>231.9</v>
      </c>
      <c r="AR92" s="517">
        <v>223.1</v>
      </c>
      <c r="AT92" s="580"/>
      <c r="AU92" s="564" t="s">
        <v>1222</v>
      </c>
      <c r="AX92" s="517">
        <v>501</v>
      </c>
      <c r="AY92" s="517">
        <v>6.8</v>
      </c>
      <c r="AZ92" s="517">
        <v>16.5</v>
      </c>
      <c r="BA92" s="517">
        <v>51.4</v>
      </c>
      <c r="BB92" s="517">
        <v>177.9</v>
      </c>
      <c r="BC92" s="517">
        <v>248.4</v>
      </c>
    </row>
    <row r="93" spans="2:55" ht="11.1" customHeight="1">
      <c r="B93" s="550"/>
      <c r="C93" s="543" t="s">
        <v>1325</v>
      </c>
      <c r="D93" s="563"/>
      <c r="E93" s="587"/>
      <c r="F93" s="517">
        <v>33.6</v>
      </c>
      <c r="G93" s="517">
        <v>9.1</v>
      </c>
      <c r="H93" s="517">
        <v>8.3000000000000007</v>
      </c>
      <c r="I93" s="517">
        <v>7.4</v>
      </c>
      <c r="J93" s="517">
        <v>5.8</v>
      </c>
      <c r="K93" s="517">
        <v>3</v>
      </c>
      <c r="M93" s="564"/>
      <c r="N93" s="642" t="s">
        <v>1456</v>
      </c>
      <c r="O93" s="568"/>
      <c r="P93" s="643"/>
      <c r="Q93" s="524">
        <v>2.2000000000000002</v>
      </c>
      <c r="R93" s="524">
        <v>0.3</v>
      </c>
      <c r="S93" s="524">
        <v>0.4</v>
      </c>
      <c r="T93" s="524">
        <v>0.5</v>
      </c>
      <c r="U93" s="641">
        <v>0.5</v>
      </c>
      <c r="V93" s="524">
        <v>0.5</v>
      </c>
      <c r="W93" s="487"/>
      <c r="X93" s="518"/>
      <c r="Y93" s="513" t="s">
        <v>1455</v>
      </c>
      <c r="Z93" s="541"/>
      <c r="AA93" s="644"/>
      <c r="AB93" s="517">
        <v>174.2</v>
      </c>
      <c r="AC93" s="517">
        <v>34.299999999999997</v>
      </c>
      <c r="AD93" s="517">
        <v>40.6</v>
      </c>
      <c r="AE93" s="517">
        <v>37.799999999999997</v>
      </c>
      <c r="AF93" s="517">
        <v>36.5</v>
      </c>
      <c r="AG93" s="517">
        <v>25.1</v>
      </c>
      <c r="AH93" s="611"/>
      <c r="AI93" s="550"/>
      <c r="AJ93" s="488" t="s">
        <v>1224</v>
      </c>
      <c r="AK93" s="470"/>
      <c r="AM93" s="517">
        <v>3043.6</v>
      </c>
      <c r="AN93" s="517">
        <v>115.5</v>
      </c>
      <c r="AO93" s="517">
        <v>330.1</v>
      </c>
      <c r="AP93" s="517">
        <v>722.6</v>
      </c>
      <c r="AQ93" s="517">
        <v>990.3</v>
      </c>
      <c r="AR93" s="517">
        <v>885</v>
      </c>
      <c r="AT93" s="580"/>
      <c r="AU93" s="564" t="s">
        <v>1308</v>
      </c>
      <c r="AX93" s="517">
        <v>14.4</v>
      </c>
      <c r="AY93" s="517">
        <v>0.2</v>
      </c>
      <c r="AZ93" s="517">
        <v>0.7</v>
      </c>
      <c r="BA93" s="517">
        <v>2.2000000000000002</v>
      </c>
      <c r="BB93" s="517">
        <v>5.4</v>
      </c>
      <c r="BC93" s="517">
        <v>6</v>
      </c>
    </row>
    <row r="94" spans="2:55" ht="11.1" customHeight="1">
      <c r="B94" s="518"/>
      <c r="C94" s="550" t="s">
        <v>1329</v>
      </c>
      <c r="E94" s="574"/>
      <c r="F94" s="517">
        <v>2500</v>
      </c>
      <c r="G94" s="517">
        <v>743.9</v>
      </c>
      <c r="H94" s="517">
        <v>823.7</v>
      </c>
      <c r="I94" s="517">
        <v>498.7</v>
      </c>
      <c r="J94" s="517">
        <v>296.89999999999998</v>
      </c>
      <c r="K94" s="517">
        <v>136.69999999999999</v>
      </c>
      <c r="M94" s="564"/>
      <c r="N94" s="610" t="s">
        <v>1457</v>
      </c>
      <c r="O94" s="563"/>
      <c r="P94" s="522"/>
      <c r="Q94" s="524">
        <v>94.9</v>
      </c>
      <c r="R94" s="524">
        <v>11.8</v>
      </c>
      <c r="S94" s="524">
        <v>19.8</v>
      </c>
      <c r="T94" s="524">
        <v>18.600000000000001</v>
      </c>
      <c r="U94" s="524">
        <v>18.2</v>
      </c>
      <c r="V94" s="524">
        <v>26.5</v>
      </c>
      <c r="W94" s="487"/>
      <c r="X94" s="518"/>
      <c r="Y94" s="545" t="s">
        <v>1504</v>
      </c>
      <c r="Z94" s="558"/>
      <c r="AA94" s="645"/>
      <c r="AB94" s="517">
        <v>0.1</v>
      </c>
      <c r="AC94" s="517">
        <v>0</v>
      </c>
      <c r="AD94" s="517">
        <v>0</v>
      </c>
      <c r="AE94" s="517">
        <v>0</v>
      </c>
      <c r="AF94" s="517" t="s">
        <v>19</v>
      </c>
      <c r="AG94" s="517">
        <v>0</v>
      </c>
      <c r="AH94" s="611"/>
      <c r="AI94" s="550"/>
      <c r="AJ94" s="561" t="s">
        <v>1229</v>
      </c>
      <c r="AK94" s="646"/>
      <c r="AM94" s="517">
        <v>68.599999999999994</v>
      </c>
      <c r="AN94" s="517">
        <v>2</v>
      </c>
      <c r="AO94" s="517">
        <v>5.6</v>
      </c>
      <c r="AP94" s="517">
        <v>15.6</v>
      </c>
      <c r="AQ94" s="517">
        <v>22.7</v>
      </c>
      <c r="AR94" s="517">
        <v>22.7</v>
      </c>
      <c r="AT94" s="647"/>
      <c r="AU94" s="488" t="s">
        <v>1321</v>
      </c>
      <c r="AV94" s="454"/>
      <c r="AW94" s="542"/>
      <c r="AX94" s="517">
        <v>12.4</v>
      </c>
      <c r="AY94" s="517">
        <v>0.1</v>
      </c>
      <c r="AZ94" s="517">
        <v>0.3</v>
      </c>
      <c r="BA94" s="517">
        <v>1.1000000000000001</v>
      </c>
      <c r="BB94" s="517">
        <v>4.3</v>
      </c>
      <c r="BC94" s="517">
        <v>6.7</v>
      </c>
    </row>
    <row r="95" spans="2:55" ht="11.1" customHeight="1">
      <c r="B95" s="518"/>
      <c r="C95" s="488" t="s">
        <v>1503</v>
      </c>
      <c r="D95" s="454"/>
      <c r="E95" s="538"/>
      <c r="F95" s="517">
        <v>753.8</v>
      </c>
      <c r="G95" s="517">
        <v>233.4</v>
      </c>
      <c r="H95" s="517">
        <v>249</v>
      </c>
      <c r="I95" s="517">
        <v>149.1</v>
      </c>
      <c r="J95" s="517">
        <v>84.3</v>
      </c>
      <c r="K95" s="517">
        <v>38</v>
      </c>
      <c r="M95" s="564"/>
      <c r="N95" s="642" t="s">
        <v>1459</v>
      </c>
      <c r="O95" s="568"/>
      <c r="P95" s="643"/>
      <c r="Q95" s="524">
        <v>271.8</v>
      </c>
      <c r="R95" s="524">
        <v>45.6</v>
      </c>
      <c r="S95" s="524">
        <v>56.9</v>
      </c>
      <c r="T95" s="524">
        <v>59.4</v>
      </c>
      <c r="U95" s="524">
        <v>58.4</v>
      </c>
      <c r="V95" s="524">
        <v>51.5</v>
      </c>
      <c r="W95" s="487"/>
      <c r="X95" s="518"/>
      <c r="Y95" s="648" t="s">
        <v>1499</v>
      </c>
      <c r="Z95" s="649"/>
      <c r="AA95" s="650"/>
      <c r="AB95" s="517">
        <v>39.9</v>
      </c>
      <c r="AC95" s="517">
        <v>7</v>
      </c>
      <c r="AD95" s="517">
        <v>9</v>
      </c>
      <c r="AE95" s="517">
        <v>8.8000000000000007</v>
      </c>
      <c r="AF95" s="517">
        <v>8.6999999999999993</v>
      </c>
      <c r="AG95" s="517">
        <v>6.3</v>
      </c>
      <c r="AH95" s="611"/>
      <c r="AI95" s="550"/>
      <c r="AJ95" s="561" t="s">
        <v>1234</v>
      </c>
      <c r="AK95" s="646"/>
      <c r="AM95" s="517">
        <v>7156.1</v>
      </c>
      <c r="AN95" s="517">
        <v>202.9</v>
      </c>
      <c r="AO95" s="517">
        <v>593.70000000000005</v>
      </c>
      <c r="AP95" s="517">
        <v>1520.7</v>
      </c>
      <c r="AQ95" s="517">
        <v>2402.8000000000002</v>
      </c>
      <c r="AR95" s="517">
        <v>2435.9</v>
      </c>
      <c r="AT95" s="647"/>
      <c r="AU95" s="488" t="s">
        <v>1326</v>
      </c>
      <c r="AV95" s="454"/>
      <c r="AW95" s="542"/>
      <c r="AX95" s="517">
        <v>0.6</v>
      </c>
      <c r="AY95" s="517" t="s">
        <v>19</v>
      </c>
      <c r="AZ95" s="517" t="s">
        <v>19</v>
      </c>
      <c r="BA95" s="517">
        <v>0</v>
      </c>
      <c r="BB95" s="517">
        <v>0.2</v>
      </c>
      <c r="BC95" s="517">
        <v>0.4</v>
      </c>
    </row>
    <row r="96" spans="2:55" ht="11.1" customHeight="1">
      <c r="B96" s="518"/>
      <c r="C96" s="488" t="s">
        <v>1204</v>
      </c>
      <c r="D96" s="454"/>
      <c r="E96" s="538"/>
      <c r="F96" s="517">
        <v>344.8</v>
      </c>
      <c r="G96" s="517">
        <v>104.3</v>
      </c>
      <c r="H96" s="517">
        <v>112.5</v>
      </c>
      <c r="I96" s="517">
        <v>66.900000000000006</v>
      </c>
      <c r="J96" s="517">
        <v>41.3</v>
      </c>
      <c r="K96" s="517">
        <v>19.8</v>
      </c>
      <c r="M96" s="564"/>
      <c r="N96" s="610" t="s">
        <v>1461</v>
      </c>
      <c r="O96" s="563"/>
      <c r="P96" s="651"/>
      <c r="Q96" s="524">
        <v>0</v>
      </c>
      <c r="R96" s="524" t="s">
        <v>19</v>
      </c>
      <c r="S96" s="524">
        <v>0</v>
      </c>
      <c r="T96" s="524" t="s">
        <v>19</v>
      </c>
      <c r="U96" s="524">
        <v>0</v>
      </c>
      <c r="V96" s="524" t="s">
        <v>19</v>
      </c>
      <c r="W96" s="487"/>
      <c r="X96" s="518"/>
      <c r="Y96" s="550" t="s">
        <v>1462</v>
      </c>
      <c r="AA96" s="542"/>
      <c r="AB96" s="517">
        <v>3.4</v>
      </c>
      <c r="AC96" s="517">
        <v>0.7</v>
      </c>
      <c r="AD96" s="517">
        <v>0.8</v>
      </c>
      <c r="AE96" s="517">
        <v>0.7</v>
      </c>
      <c r="AF96" s="517">
        <v>0.8</v>
      </c>
      <c r="AG96" s="517">
        <v>0.5</v>
      </c>
      <c r="AH96" s="611"/>
      <c r="AI96" s="550"/>
      <c r="AJ96" s="488" t="s">
        <v>1235</v>
      </c>
      <c r="AK96" s="470"/>
      <c r="AL96" s="470"/>
      <c r="AM96" s="517">
        <v>11.3</v>
      </c>
      <c r="AN96" s="517">
        <v>0.1</v>
      </c>
      <c r="AO96" s="517">
        <v>0.5</v>
      </c>
      <c r="AP96" s="517">
        <v>1.6</v>
      </c>
      <c r="AQ96" s="517">
        <v>2.9</v>
      </c>
      <c r="AR96" s="517">
        <v>6.2</v>
      </c>
      <c r="AT96" s="647"/>
      <c r="AU96" s="488" t="s">
        <v>1497</v>
      </c>
      <c r="AV96" s="454"/>
      <c r="AW96" s="454"/>
      <c r="AX96" s="517">
        <v>0</v>
      </c>
      <c r="AY96" s="517" t="s">
        <v>19</v>
      </c>
      <c r="AZ96" s="517" t="s">
        <v>19</v>
      </c>
      <c r="BA96" s="517" t="s">
        <v>19</v>
      </c>
      <c r="BB96" s="517" t="s">
        <v>19</v>
      </c>
      <c r="BC96" s="517">
        <v>0</v>
      </c>
    </row>
    <row r="97" spans="2:55" ht="11.1" customHeight="1">
      <c r="B97" s="518"/>
      <c r="C97" s="488" t="s">
        <v>1208</v>
      </c>
      <c r="D97" s="454"/>
      <c r="E97" s="538"/>
      <c r="F97" s="517">
        <v>7.7</v>
      </c>
      <c r="G97" s="517">
        <v>2.4</v>
      </c>
      <c r="H97" s="517">
        <v>2.6</v>
      </c>
      <c r="I97" s="517">
        <v>1.5</v>
      </c>
      <c r="J97" s="517">
        <v>0.9</v>
      </c>
      <c r="K97" s="517">
        <v>0.4</v>
      </c>
      <c r="M97" s="564"/>
      <c r="N97" s="610" t="s">
        <v>1463</v>
      </c>
      <c r="O97" s="563"/>
      <c r="P97" s="651"/>
      <c r="Q97" s="524" t="s">
        <v>19</v>
      </c>
      <c r="R97" s="524" t="s">
        <v>19</v>
      </c>
      <c r="S97" s="524" t="s">
        <v>19</v>
      </c>
      <c r="T97" s="524" t="s">
        <v>19</v>
      </c>
      <c r="U97" s="524" t="s">
        <v>19</v>
      </c>
      <c r="V97" s="524" t="s">
        <v>19</v>
      </c>
      <c r="W97" s="487"/>
      <c r="X97" s="518"/>
      <c r="Y97" s="550" t="s">
        <v>1464</v>
      </c>
      <c r="Z97" s="542"/>
      <c r="AB97" s="517">
        <v>87.9</v>
      </c>
      <c r="AC97" s="517">
        <v>16</v>
      </c>
      <c r="AD97" s="517">
        <v>19.7</v>
      </c>
      <c r="AE97" s="517">
        <v>19</v>
      </c>
      <c r="AF97" s="517">
        <v>19.5</v>
      </c>
      <c r="AG97" s="517">
        <v>13.7</v>
      </c>
      <c r="AH97" s="611"/>
      <c r="AI97" s="550"/>
      <c r="AJ97" s="564" t="s">
        <v>1502</v>
      </c>
      <c r="AK97" s="652"/>
      <c r="AL97" s="560"/>
      <c r="AM97" s="517">
        <v>375.2</v>
      </c>
      <c r="AN97" s="517">
        <v>10.4</v>
      </c>
      <c r="AO97" s="517">
        <v>32.4</v>
      </c>
      <c r="AP97" s="517">
        <v>83</v>
      </c>
      <c r="AQ97" s="517">
        <v>120.7</v>
      </c>
      <c r="AR97" s="517">
        <v>128.69999999999999</v>
      </c>
      <c r="AT97" s="647"/>
      <c r="AU97" s="550" t="s">
        <v>1496</v>
      </c>
      <c r="AV97" s="525"/>
      <c r="AW97" s="542"/>
      <c r="AX97" s="517">
        <v>758.3</v>
      </c>
      <c r="AY97" s="517">
        <v>7</v>
      </c>
      <c r="AZ97" s="517">
        <v>19.399999999999999</v>
      </c>
      <c r="BA97" s="517">
        <v>57.9</v>
      </c>
      <c r="BB97" s="517">
        <v>255.6</v>
      </c>
      <c r="BC97" s="517">
        <v>418.4</v>
      </c>
    </row>
    <row r="98" spans="2:55" ht="11.1" customHeight="1">
      <c r="B98" s="569"/>
      <c r="C98" s="555" t="s">
        <v>1212</v>
      </c>
      <c r="D98" s="595"/>
      <c r="E98" s="581"/>
      <c r="F98" s="517">
        <v>5.8</v>
      </c>
      <c r="G98" s="517">
        <v>1.9</v>
      </c>
      <c r="H98" s="517">
        <v>1.9</v>
      </c>
      <c r="I98" s="517">
        <v>1</v>
      </c>
      <c r="J98" s="517">
        <v>0.6</v>
      </c>
      <c r="K98" s="517">
        <v>0.3</v>
      </c>
      <c r="M98" s="564"/>
      <c r="N98" s="610" t="s">
        <v>1465</v>
      </c>
      <c r="O98" s="563"/>
      <c r="P98" s="651"/>
      <c r="Q98" s="524">
        <v>0</v>
      </c>
      <c r="R98" s="524" t="s">
        <v>19</v>
      </c>
      <c r="S98" s="524" t="s">
        <v>19</v>
      </c>
      <c r="T98" s="524" t="s">
        <v>19</v>
      </c>
      <c r="U98" s="524" t="s">
        <v>19</v>
      </c>
      <c r="V98" s="524">
        <v>0</v>
      </c>
      <c r="W98" s="487"/>
      <c r="X98" s="550"/>
      <c r="Y98" s="564" t="s">
        <v>1297</v>
      </c>
      <c r="Z98" s="563"/>
      <c r="AA98" s="573"/>
      <c r="AB98" s="517">
        <v>0.2</v>
      </c>
      <c r="AC98" s="517">
        <v>0</v>
      </c>
      <c r="AD98" s="517" t="s">
        <v>19</v>
      </c>
      <c r="AE98" s="517">
        <v>0</v>
      </c>
      <c r="AF98" s="517">
        <v>0.1</v>
      </c>
      <c r="AG98" s="517">
        <v>0.1</v>
      </c>
      <c r="AH98" s="611"/>
      <c r="AI98" s="580"/>
      <c r="AJ98" s="564" t="s">
        <v>1245</v>
      </c>
      <c r="AK98" s="652"/>
      <c r="AL98" s="560"/>
      <c r="AM98" s="517">
        <v>4236.8</v>
      </c>
      <c r="AN98" s="517">
        <v>120.3</v>
      </c>
      <c r="AO98" s="517">
        <v>363.2</v>
      </c>
      <c r="AP98" s="517">
        <v>903.6</v>
      </c>
      <c r="AQ98" s="517">
        <v>1415.4</v>
      </c>
      <c r="AR98" s="517">
        <v>1434.3</v>
      </c>
      <c r="AT98" s="647"/>
      <c r="AU98" s="550" t="s">
        <v>1495</v>
      </c>
      <c r="AV98" s="525"/>
      <c r="AW98" s="542"/>
      <c r="AX98" s="517">
        <v>703.5</v>
      </c>
      <c r="AY98" s="517">
        <v>7.3</v>
      </c>
      <c r="AZ98" s="517">
        <v>17.2</v>
      </c>
      <c r="BA98" s="517">
        <v>55.9</v>
      </c>
      <c r="BB98" s="517">
        <v>230.6</v>
      </c>
      <c r="BC98" s="517">
        <v>392.6</v>
      </c>
    </row>
    <row r="99" spans="2:55" ht="11.1" customHeight="1">
      <c r="B99" s="512" t="s">
        <v>1466</v>
      </c>
      <c r="C99" s="489"/>
      <c r="D99" s="489"/>
      <c r="E99" s="489"/>
      <c r="F99" s="482">
        <v>158822.6</v>
      </c>
      <c r="G99" s="482">
        <v>17625.599999999999</v>
      </c>
      <c r="H99" s="482">
        <v>45824</v>
      </c>
      <c r="I99" s="482">
        <v>36946.400000000001</v>
      </c>
      <c r="J99" s="482">
        <v>33152.199999999997</v>
      </c>
      <c r="K99" s="482">
        <v>25274</v>
      </c>
      <c r="M99" s="564"/>
      <c r="N99" s="616" t="s">
        <v>1467</v>
      </c>
      <c r="O99" s="653"/>
      <c r="P99" s="654"/>
      <c r="Q99" s="524" t="s">
        <v>19</v>
      </c>
      <c r="R99" s="524" t="s">
        <v>19</v>
      </c>
      <c r="S99" s="524" t="s">
        <v>19</v>
      </c>
      <c r="T99" s="524" t="s">
        <v>19</v>
      </c>
      <c r="U99" s="524" t="s">
        <v>19</v>
      </c>
      <c r="V99" s="524" t="s">
        <v>19</v>
      </c>
      <c r="W99" s="487"/>
      <c r="X99" s="550"/>
      <c r="Y99" s="564" t="s">
        <v>1300</v>
      </c>
      <c r="Z99" s="563"/>
      <c r="AA99" s="573"/>
      <c r="AB99" s="517">
        <v>0</v>
      </c>
      <c r="AC99" s="517">
        <v>0</v>
      </c>
      <c r="AD99" s="517" t="s">
        <v>19</v>
      </c>
      <c r="AE99" s="517">
        <v>0</v>
      </c>
      <c r="AF99" s="517">
        <v>0</v>
      </c>
      <c r="AG99" s="517">
        <v>0</v>
      </c>
      <c r="AH99" s="611"/>
      <c r="AI99" s="580"/>
      <c r="AJ99" s="564" t="s">
        <v>1248</v>
      </c>
      <c r="AK99" s="652"/>
      <c r="AL99" s="560"/>
      <c r="AM99" s="517">
        <v>76.900000000000006</v>
      </c>
      <c r="AN99" s="517">
        <v>1.5</v>
      </c>
      <c r="AO99" s="517">
        <v>5.9</v>
      </c>
      <c r="AP99" s="517">
        <v>15.8</v>
      </c>
      <c r="AQ99" s="517">
        <v>26.9</v>
      </c>
      <c r="AR99" s="517">
        <v>26.8</v>
      </c>
      <c r="AT99" s="647"/>
      <c r="AU99" s="488" t="s">
        <v>1239</v>
      </c>
      <c r="AV99" s="538"/>
      <c r="AW99" s="556"/>
      <c r="AX99" s="517">
        <v>329.1</v>
      </c>
      <c r="AY99" s="517">
        <v>5.0999999999999996</v>
      </c>
      <c r="AZ99" s="517">
        <v>8.4</v>
      </c>
      <c r="BA99" s="517">
        <v>23.6</v>
      </c>
      <c r="BB99" s="517">
        <v>98.1</v>
      </c>
      <c r="BC99" s="517">
        <v>193.9</v>
      </c>
    </row>
    <row r="100" spans="2:55" ht="11.1" customHeight="1">
      <c r="B100" s="518"/>
      <c r="C100" s="598" t="s">
        <v>1466</v>
      </c>
      <c r="D100" s="655"/>
      <c r="E100" s="656"/>
      <c r="F100" s="517">
        <v>158822.6</v>
      </c>
      <c r="G100" s="517">
        <v>17625.599999999999</v>
      </c>
      <c r="H100" s="517">
        <v>45824</v>
      </c>
      <c r="I100" s="517">
        <v>36946.400000000001</v>
      </c>
      <c r="J100" s="517">
        <v>33152.199999999997</v>
      </c>
      <c r="K100" s="517">
        <v>25274</v>
      </c>
      <c r="M100" s="657" t="s">
        <v>1468</v>
      </c>
      <c r="N100" s="658"/>
      <c r="O100" s="658"/>
      <c r="P100" s="658"/>
      <c r="Q100" s="492">
        <v>5573.5</v>
      </c>
      <c r="R100" s="492">
        <v>1323</v>
      </c>
      <c r="S100" s="492">
        <v>1219.8</v>
      </c>
      <c r="T100" s="492">
        <v>1108.5</v>
      </c>
      <c r="U100" s="492">
        <v>1121.0999999999999</v>
      </c>
      <c r="V100" s="492">
        <v>800.9</v>
      </c>
      <c r="X100" s="550"/>
      <c r="Y100" s="564" t="s">
        <v>1304</v>
      </c>
      <c r="Z100" s="563"/>
      <c r="AA100" s="573"/>
      <c r="AB100" s="517">
        <v>0</v>
      </c>
      <c r="AC100" s="517">
        <v>0</v>
      </c>
      <c r="AD100" s="517" t="s">
        <v>19</v>
      </c>
      <c r="AE100" s="517">
        <v>0</v>
      </c>
      <c r="AF100" s="517">
        <v>0</v>
      </c>
      <c r="AG100" s="517">
        <v>0</v>
      </c>
      <c r="AH100" s="611"/>
      <c r="AI100" s="580"/>
      <c r="AJ100" s="561" t="s">
        <v>1242</v>
      </c>
      <c r="AK100" s="646"/>
      <c r="AM100" s="517">
        <v>12.4</v>
      </c>
      <c r="AN100" s="517">
        <v>0.6</v>
      </c>
      <c r="AO100" s="517">
        <v>1.3</v>
      </c>
      <c r="AP100" s="517">
        <v>2.9</v>
      </c>
      <c r="AQ100" s="517">
        <v>4.9000000000000004</v>
      </c>
      <c r="AR100" s="517">
        <v>2.8</v>
      </c>
      <c r="AT100" s="535"/>
      <c r="AU100" s="488" t="s">
        <v>1204</v>
      </c>
      <c r="AV100" s="470"/>
      <c r="AW100" s="556"/>
      <c r="AX100" s="517">
        <v>39.6</v>
      </c>
      <c r="AY100" s="517">
        <v>0.4</v>
      </c>
      <c r="AZ100" s="517">
        <v>1</v>
      </c>
      <c r="BA100" s="517">
        <v>3.2</v>
      </c>
      <c r="BB100" s="517">
        <v>13</v>
      </c>
      <c r="BC100" s="517">
        <v>21.9</v>
      </c>
    </row>
    <row r="101" spans="2:55" ht="11.1" customHeight="1">
      <c r="B101" s="537"/>
      <c r="C101" s="539" t="s">
        <v>1469</v>
      </c>
      <c r="D101" s="540"/>
      <c r="E101" s="659"/>
      <c r="F101" s="517">
        <v>0.4</v>
      </c>
      <c r="G101" s="517">
        <v>0.1</v>
      </c>
      <c r="H101" s="517">
        <v>0.1</v>
      </c>
      <c r="I101" s="517">
        <v>0.1</v>
      </c>
      <c r="J101" s="517">
        <v>0.1</v>
      </c>
      <c r="K101" s="517">
        <v>0.1</v>
      </c>
      <c r="M101" s="550"/>
      <c r="N101" s="608" t="s">
        <v>1470</v>
      </c>
      <c r="O101" s="609"/>
      <c r="P101" s="629"/>
      <c r="Q101" s="511">
        <v>4443.5</v>
      </c>
      <c r="R101" s="492">
        <v>1130.4000000000001</v>
      </c>
      <c r="S101" s="492">
        <v>949.7</v>
      </c>
      <c r="T101" s="492">
        <v>824.6</v>
      </c>
      <c r="U101" s="492">
        <v>871.6</v>
      </c>
      <c r="V101" s="492">
        <v>666.9</v>
      </c>
      <c r="X101" s="535"/>
      <c r="Y101" s="488" t="s">
        <v>1204</v>
      </c>
      <c r="Z101" s="470"/>
      <c r="AA101" s="556"/>
      <c r="AB101" s="517">
        <v>5.5</v>
      </c>
      <c r="AC101" s="517">
        <v>1.1000000000000001</v>
      </c>
      <c r="AD101" s="517">
        <v>1.3</v>
      </c>
      <c r="AE101" s="517">
        <v>1.2</v>
      </c>
      <c r="AF101" s="517">
        <v>1.1000000000000001</v>
      </c>
      <c r="AG101" s="517">
        <v>0.8</v>
      </c>
      <c r="AH101" s="611"/>
      <c r="AI101" s="580"/>
      <c r="AJ101" s="564" t="s">
        <v>1501</v>
      </c>
      <c r="AK101" s="563"/>
      <c r="AL101" s="563"/>
      <c r="AM101" s="517">
        <v>111.1</v>
      </c>
      <c r="AN101" s="517">
        <v>2.4</v>
      </c>
      <c r="AO101" s="517">
        <v>7.7</v>
      </c>
      <c r="AP101" s="517">
        <v>20.7</v>
      </c>
      <c r="AQ101" s="517">
        <v>38.1</v>
      </c>
      <c r="AR101" s="517">
        <v>42.2</v>
      </c>
      <c r="AT101" s="535"/>
      <c r="AU101" s="488" t="s">
        <v>1208</v>
      </c>
      <c r="AV101" s="470"/>
      <c r="AW101" s="556"/>
      <c r="AX101" s="517">
        <v>1.6</v>
      </c>
      <c r="AY101" s="517">
        <v>0</v>
      </c>
      <c r="AZ101" s="517">
        <v>0.1</v>
      </c>
      <c r="BA101" s="517">
        <v>0.1</v>
      </c>
      <c r="BB101" s="517">
        <v>0.5</v>
      </c>
      <c r="BC101" s="517">
        <v>0.9</v>
      </c>
    </row>
    <row r="102" spans="2:55" ht="11.1" customHeight="1">
      <c r="B102" s="518"/>
      <c r="C102" s="488" t="s">
        <v>1471</v>
      </c>
      <c r="D102" s="454"/>
      <c r="E102" s="576"/>
      <c r="F102" s="517">
        <v>0</v>
      </c>
      <c r="G102" s="517" t="s">
        <v>19</v>
      </c>
      <c r="H102" s="517">
        <v>0</v>
      </c>
      <c r="I102" s="517">
        <v>0</v>
      </c>
      <c r="J102" s="517">
        <v>0</v>
      </c>
      <c r="K102" s="517" t="s">
        <v>19</v>
      </c>
      <c r="M102" s="550"/>
      <c r="N102" s="610" t="s">
        <v>1472</v>
      </c>
      <c r="O102" s="470"/>
      <c r="P102" s="522"/>
      <c r="Q102" s="524">
        <v>1127</v>
      </c>
      <c r="R102" s="524">
        <v>191.9</v>
      </c>
      <c r="S102" s="524">
        <v>269.2</v>
      </c>
      <c r="T102" s="524">
        <v>283.3</v>
      </c>
      <c r="U102" s="524">
        <v>249</v>
      </c>
      <c r="V102" s="524">
        <v>133.4</v>
      </c>
      <c r="X102" s="535"/>
      <c r="Y102" s="488" t="s">
        <v>1208</v>
      </c>
      <c r="Z102" s="470"/>
      <c r="AA102" s="556"/>
      <c r="AB102" s="517">
        <v>0.2</v>
      </c>
      <c r="AC102" s="517">
        <v>0</v>
      </c>
      <c r="AD102" s="517">
        <v>0</v>
      </c>
      <c r="AE102" s="517">
        <v>0</v>
      </c>
      <c r="AF102" s="517">
        <v>0.1</v>
      </c>
      <c r="AG102" s="517">
        <v>0</v>
      </c>
      <c r="AH102" s="611"/>
      <c r="AI102" s="580"/>
      <c r="AJ102" s="564" t="s">
        <v>1500</v>
      </c>
      <c r="AK102" s="506"/>
      <c r="AL102" s="506"/>
      <c r="AM102" s="517">
        <v>320.5</v>
      </c>
      <c r="AN102" s="517">
        <v>8</v>
      </c>
      <c r="AO102" s="517">
        <v>25.5</v>
      </c>
      <c r="AP102" s="517">
        <v>77.8</v>
      </c>
      <c r="AQ102" s="517">
        <v>113.7</v>
      </c>
      <c r="AR102" s="517">
        <v>95.6</v>
      </c>
      <c r="AT102" s="660"/>
      <c r="AU102" s="555" t="s">
        <v>1212</v>
      </c>
      <c r="AV102" s="567"/>
      <c r="AW102" s="596"/>
      <c r="AX102" s="497">
        <v>1.6</v>
      </c>
      <c r="AY102" s="497">
        <v>0</v>
      </c>
      <c r="AZ102" s="497">
        <v>0.1</v>
      </c>
      <c r="BA102" s="497">
        <v>0.2</v>
      </c>
      <c r="BB102" s="497">
        <v>0.6</v>
      </c>
      <c r="BC102" s="497">
        <v>0.8</v>
      </c>
    </row>
    <row r="103" spans="2:55" ht="11.1" customHeight="1">
      <c r="B103" s="569"/>
      <c r="C103" s="555" t="s">
        <v>1362</v>
      </c>
      <c r="D103" s="595"/>
      <c r="E103" s="661"/>
      <c r="F103" s="497">
        <v>0</v>
      </c>
      <c r="G103" s="497">
        <v>0</v>
      </c>
      <c r="H103" s="497">
        <v>0</v>
      </c>
      <c r="I103" s="497">
        <v>0</v>
      </c>
      <c r="J103" s="497" t="s">
        <v>19</v>
      </c>
      <c r="K103" s="497">
        <v>0</v>
      </c>
      <c r="M103" s="550"/>
      <c r="N103" s="616" t="s">
        <v>1473</v>
      </c>
      <c r="O103" s="529"/>
      <c r="P103" s="530"/>
      <c r="Q103" s="524">
        <v>3.1</v>
      </c>
      <c r="R103" s="524">
        <v>0.7</v>
      </c>
      <c r="S103" s="524">
        <v>0.9</v>
      </c>
      <c r="T103" s="524">
        <v>0.5</v>
      </c>
      <c r="U103" s="524">
        <v>0.4</v>
      </c>
      <c r="V103" s="524">
        <v>0.5</v>
      </c>
      <c r="X103" s="660"/>
      <c r="Y103" s="555" t="s">
        <v>1212</v>
      </c>
      <c r="Z103" s="567"/>
      <c r="AA103" s="596"/>
      <c r="AB103" s="497">
        <v>0.1</v>
      </c>
      <c r="AC103" s="497">
        <v>0</v>
      </c>
      <c r="AD103" s="497">
        <v>0</v>
      </c>
      <c r="AE103" s="497">
        <v>0</v>
      </c>
      <c r="AF103" s="497">
        <v>0</v>
      </c>
      <c r="AG103" s="497">
        <v>0</v>
      </c>
      <c r="AH103" s="611"/>
      <c r="AI103" s="580"/>
      <c r="AJ103" s="564" t="s">
        <v>1261</v>
      </c>
      <c r="AK103" s="563"/>
      <c r="AL103" s="573"/>
      <c r="AM103" s="517">
        <v>0</v>
      </c>
      <c r="AN103" s="517">
        <v>0</v>
      </c>
      <c r="AO103" s="517" t="s">
        <v>19</v>
      </c>
      <c r="AP103" s="517" t="s">
        <v>19</v>
      </c>
      <c r="AQ103" s="517">
        <v>0</v>
      </c>
      <c r="AR103" s="517" t="s">
        <v>19</v>
      </c>
      <c r="AT103" s="662" t="s">
        <v>1474</v>
      </c>
      <c r="AU103" s="563" t="s">
        <v>1475</v>
      </c>
      <c r="AV103" s="563"/>
    </row>
    <row r="104" spans="2:55" ht="11.1" customHeight="1">
      <c r="B104" s="662" t="s">
        <v>1474</v>
      </c>
      <c r="C104" s="563" t="s">
        <v>1475</v>
      </c>
      <c r="D104" s="563"/>
      <c r="M104" s="550"/>
      <c r="N104" s="648" t="s">
        <v>1499</v>
      </c>
      <c r="O104" s="649"/>
      <c r="P104" s="650"/>
      <c r="Q104" s="524">
        <v>1119.7</v>
      </c>
      <c r="R104" s="524">
        <v>276</v>
      </c>
      <c r="S104" s="524">
        <v>236.3</v>
      </c>
      <c r="T104" s="524">
        <v>209.1</v>
      </c>
      <c r="U104" s="524">
        <v>226.5</v>
      </c>
      <c r="V104" s="524">
        <v>171.8</v>
      </c>
      <c r="X104" s="662" t="s">
        <v>1474</v>
      </c>
      <c r="Y104" s="563" t="s">
        <v>1475</v>
      </c>
      <c r="Z104" s="563"/>
      <c r="AH104" s="611"/>
      <c r="AI104" s="580"/>
      <c r="AJ104" s="564" t="s">
        <v>1265</v>
      </c>
      <c r="AK104" s="563"/>
      <c r="AL104" s="573"/>
      <c r="AM104" s="517">
        <v>0</v>
      </c>
      <c r="AN104" s="517" t="s">
        <v>19</v>
      </c>
      <c r="AO104" s="517" t="s">
        <v>19</v>
      </c>
      <c r="AP104" s="517">
        <v>0</v>
      </c>
      <c r="AQ104" s="517">
        <v>0</v>
      </c>
      <c r="AR104" s="517">
        <v>0</v>
      </c>
      <c r="AU104" s="563" t="s">
        <v>1476</v>
      </c>
      <c r="AV104" s="563"/>
    </row>
    <row r="105" spans="2:55" ht="11.1" customHeight="1">
      <c r="C105" s="563" t="s">
        <v>1476</v>
      </c>
      <c r="D105" s="563"/>
      <c r="M105" s="550"/>
      <c r="N105" s="550" t="s">
        <v>1464</v>
      </c>
      <c r="O105" s="563"/>
      <c r="P105" s="556"/>
      <c r="Q105" s="524">
        <v>2758.6</v>
      </c>
      <c r="R105" s="524">
        <v>695</v>
      </c>
      <c r="S105" s="524">
        <v>581.1</v>
      </c>
      <c r="T105" s="524">
        <v>508.8</v>
      </c>
      <c r="U105" s="524">
        <v>545.4</v>
      </c>
      <c r="V105" s="524">
        <v>428.2</v>
      </c>
      <c r="X105" s="552"/>
      <c r="Y105" s="563" t="s">
        <v>1476</v>
      </c>
      <c r="Z105" s="563"/>
      <c r="AH105" s="611"/>
      <c r="AI105" s="580"/>
      <c r="AJ105" s="564" t="s">
        <v>1269</v>
      </c>
      <c r="AK105" s="525"/>
      <c r="AL105" s="525"/>
      <c r="AM105" s="517">
        <v>0</v>
      </c>
      <c r="AN105" s="517">
        <v>0</v>
      </c>
      <c r="AO105" s="517">
        <v>0</v>
      </c>
      <c r="AP105" s="517">
        <v>0</v>
      </c>
      <c r="AQ105" s="517">
        <v>0</v>
      </c>
      <c r="AR105" s="517" t="s">
        <v>19</v>
      </c>
      <c r="AU105" s="563" t="s">
        <v>1498</v>
      </c>
      <c r="AV105" s="563"/>
    </row>
    <row r="106" spans="2:55" ht="11.1" customHeight="1">
      <c r="C106" s="563" t="s">
        <v>1498</v>
      </c>
      <c r="D106" s="563"/>
      <c r="M106" s="550"/>
      <c r="N106" s="550" t="s">
        <v>1462</v>
      </c>
      <c r="P106" s="542"/>
      <c r="Q106" s="524">
        <v>110.5</v>
      </c>
      <c r="R106" s="524">
        <v>26.9</v>
      </c>
      <c r="S106" s="524">
        <v>23</v>
      </c>
      <c r="T106" s="524">
        <v>20.6</v>
      </c>
      <c r="U106" s="524">
        <v>22.6</v>
      </c>
      <c r="V106" s="524">
        <v>17.600000000000001</v>
      </c>
      <c r="X106" s="552"/>
      <c r="Y106" s="563" t="s">
        <v>1498</v>
      </c>
      <c r="Z106" s="563"/>
      <c r="AH106" s="611"/>
      <c r="AI106" s="580"/>
      <c r="AJ106" s="564" t="s">
        <v>1273</v>
      </c>
      <c r="AK106" s="576"/>
      <c r="AL106" s="576"/>
      <c r="AM106" s="517">
        <v>0</v>
      </c>
      <c r="AN106" s="517">
        <v>0</v>
      </c>
      <c r="AO106" s="517">
        <v>0</v>
      </c>
      <c r="AP106" s="517">
        <v>0</v>
      </c>
      <c r="AQ106" s="517">
        <v>0</v>
      </c>
      <c r="AR106" s="517">
        <v>0</v>
      </c>
      <c r="AT106" s="491"/>
      <c r="AU106" s="491" t="s">
        <v>1478</v>
      </c>
    </row>
    <row r="107" spans="2:55" ht="11.1" customHeight="1">
      <c r="B107" s="491"/>
      <c r="C107" s="491" t="s">
        <v>1478</v>
      </c>
      <c r="M107" s="550"/>
      <c r="N107" s="550" t="s">
        <v>1479</v>
      </c>
      <c r="P107" s="542"/>
      <c r="Q107" s="524">
        <v>61.7</v>
      </c>
      <c r="R107" s="524">
        <v>13.6</v>
      </c>
      <c r="S107" s="524">
        <v>16.3</v>
      </c>
      <c r="T107" s="524">
        <v>14.5</v>
      </c>
      <c r="U107" s="524">
        <v>10.9</v>
      </c>
      <c r="V107" s="524">
        <v>6.4</v>
      </c>
      <c r="Y107" s="491" t="s">
        <v>1478</v>
      </c>
      <c r="AH107" s="611"/>
      <c r="AI107" s="580"/>
      <c r="AJ107" s="564" t="s">
        <v>1276</v>
      </c>
      <c r="AK107" s="576"/>
      <c r="AL107" s="576"/>
      <c r="AM107" s="517">
        <v>12170</v>
      </c>
      <c r="AN107" s="517">
        <v>362.1</v>
      </c>
      <c r="AO107" s="517">
        <v>1049.5999999999999</v>
      </c>
      <c r="AP107" s="517">
        <v>2624.3</v>
      </c>
      <c r="AQ107" s="517">
        <v>4052.9</v>
      </c>
      <c r="AR107" s="517">
        <v>4081</v>
      </c>
      <c r="AT107" s="491"/>
      <c r="AU107" s="563" t="s">
        <v>1480</v>
      </c>
      <c r="AV107" s="563"/>
    </row>
    <row r="108" spans="2:55" ht="11.1" customHeight="1">
      <c r="B108" s="491"/>
      <c r="C108" s="563" t="s">
        <v>1480</v>
      </c>
      <c r="D108" s="563"/>
      <c r="M108" s="550"/>
      <c r="N108" s="564" t="s">
        <v>1297</v>
      </c>
      <c r="O108" s="563"/>
      <c r="P108" s="573"/>
      <c r="Q108" s="524">
        <v>6.1</v>
      </c>
      <c r="R108" s="524">
        <v>0.3</v>
      </c>
      <c r="S108" s="524">
        <v>0.5</v>
      </c>
      <c r="T108" s="524">
        <v>0.6</v>
      </c>
      <c r="U108" s="524">
        <v>1.4</v>
      </c>
      <c r="V108" s="524">
        <v>3.3</v>
      </c>
      <c r="Y108" s="563" t="s">
        <v>1480</v>
      </c>
      <c r="Z108" s="563"/>
      <c r="AI108" s="580"/>
      <c r="AJ108" s="564" t="s">
        <v>1279</v>
      </c>
      <c r="AK108" s="489"/>
      <c r="AL108" s="489"/>
      <c r="AM108" s="517">
        <v>6.6</v>
      </c>
      <c r="AN108" s="517" t="s">
        <v>19</v>
      </c>
      <c r="AO108" s="517">
        <v>0</v>
      </c>
      <c r="AP108" s="517">
        <v>0.2</v>
      </c>
      <c r="AQ108" s="517">
        <v>1.4</v>
      </c>
      <c r="AR108" s="517">
        <v>5</v>
      </c>
      <c r="AT108" s="491"/>
      <c r="AU108" s="563" t="s">
        <v>1481</v>
      </c>
      <c r="AV108" s="563"/>
    </row>
    <row r="109" spans="2:55" ht="11.1" customHeight="1">
      <c r="B109" s="491"/>
      <c r="C109" s="563" t="s">
        <v>1481</v>
      </c>
      <c r="D109" s="563"/>
      <c r="M109" s="550"/>
      <c r="N109" s="564" t="s">
        <v>1300</v>
      </c>
      <c r="O109" s="563"/>
      <c r="P109" s="573"/>
      <c r="Q109" s="524">
        <v>0.6</v>
      </c>
      <c r="R109" s="524">
        <v>0</v>
      </c>
      <c r="S109" s="524">
        <v>0.1</v>
      </c>
      <c r="T109" s="524">
        <v>0.1</v>
      </c>
      <c r="U109" s="524">
        <v>0.2</v>
      </c>
      <c r="V109" s="524">
        <v>0.3</v>
      </c>
      <c r="Y109" s="563" t="s">
        <v>1481</v>
      </c>
      <c r="Z109" s="563"/>
      <c r="AI109" s="579"/>
      <c r="AJ109" s="564" t="s">
        <v>1282</v>
      </c>
      <c r="AK109" s="563"/>
      <c r="AL109" s="542"/>
      <c r="AM109" s="517">
        <v>24.8</v>
      </c>
      <c r="AN109" s="517">
        <v>0.1</v>
      </c>
      <c r="AO109" s="517">
        <v>0.4</v>
      </c>
      <c r="AP109" s="517">
        <v>2.2999999999999998</v>
      </c>
      <c r="AQ109" s="517">
        <v>6.8</v>
      </c>
      <c r="AR109" s="517">
        <v>15.2</v>
      </c>
      <c r="AU109" s="563" t="s">
        <v>1482</v>
      </c>
    </row>
    <row r="110" spans="2:55" ht="11.1" customHeight="1">
      <c r="C110" s="563" t="s">
        <v>1482</v>
      </c>
      <c r="M110" s="550"/>
      <c r="N110" s="564" t="s">
        <v>1304</v>
      </c>
      <c r="O110" s="563"/>
      <c r="P110" s="573"/>
      <c r="Q110" s="524">
        <v>0.3</v>
      </c>
      <c r="R110" s="524">
        <v>0</v>
      </c>
      <c r="S110" s="524">
        <v>0</v>
      </c>
      <c r="T110" s="524">
        <v>0</v>
      </c>
      <c r="U110" s="524">
        <v>0.1</v>
      </c>
      <c r="V110" s="524">
        <v>0.2</v>
      </c>
      <c r="X110" s="552"/>
      <c r="Y110" s="563" t="s">
        <v>1482</v>
      </c>
      <c r="AI110" s="550"/>
      <c r="AJ110" s="564" t="s">
        <v>1284</v>
      </c>
      <c r="AK110" s="563"/>
      <c r="AL110" s="542"/>
      <c r="AM110" s="517">
        <v>212.4</v>
      </c>
      <c r="AN110" s="517">
        <v>0.8</v>
      </c>
      <c r="AO110" s="517">
        <v>2.9</v>
      </c>
      <c r="AP110" s="517">
        <v>14.9</v>
      </c>
      <c r="AQ110" s="517">
        <v>53.9</v>
      </c>
      <c r="AR110" s="517">
        <v>139.9</v>
      </c>
    </row>
    <row r="111" spans="2:55" ht="11.1" customHeight="1">
      <c r="M111" s="535"/>
      <c r="N111" s="488" t="s">
        <v>1204</v>
      </c>
      <c r="O111" s="454"/>
      <c r="P111" s="538"/>
      <c r="Q111" s="524">
        <v>157.6</v>
      </c>
      <c r="R111" s="524">
        <v>40</v>
      </c>
      <c r="S111" s="524">
        <v>34.200000000000003</v>
      </c>
      <c r="T111" s="524">
        <v>29.6</v>
      </c>
      <c r="U111" s="524">
        <v>30.6</v>
      </c>
      <c r="V111" s="524">
        <v>23.1</v>
      </c>
      <c r="X111" s="552"/>
      <c r="AI111" s="580"/>
      <c r="AJ111" s="564" t="s">
        <v>1288</v>
      </c>
      <c r="AK111" s="563"/>
      <c r="AL111" s="556"/>
      <c r="AM111" s="517">
        <v>238.6</v>
      </c>
      <c r="AN111" s="517">
        <v>6.5</v>
      </c>
      <c r="AO111" s="517">
        <v>19.8</v>
      </c>
      <c r="AP111" s="517">
        <v>50.9</v>
      </c>
      <c r="AQ111" s="517">
        <v>80</v>
      </c>
      <c r="AR111" s="517">
        <v>81.400000000000006</v>
      </c>
    </row>
    <row r="112" spans="2:55" ht="11.1" customHeight="1">
      <c r="M112" s="535"/>
      <c r="N112" s="488" t="s">
        <v>1208</v>
      </c>
      <c r="O112" s="454"/>
      <c r="P112" s="538"/>
      <c r="Q112" s="524">
        <v>1.1000000000000001</v>
      </c>
      <c r="R112" s="524">
        <v>0.3</v>
      </c>
      <c r="S112" s="524">
        <v>0.2</v>
      </c>
      <c r="T112" s="524">
        <v>0.2</v>
      </c>
      <c r="U112" s="524">
        <v>0.2</v>
      </c>
      <c r="V112" s="524">
        <v>0.2</v>
      </c>
      <c r="AI112" s="580"/>
      <c r="AJ112" s="564" t="s">
        <v>1291</v>
      </c>
      <c r="AK112" s="563"/>
      <c r="AL112" s="556"/>
      <c r="AM112" s="517">
        <v>22.1</v>
      </c>
      <c r="AN112" s="517">
        <v>0.5</v>
      </c>
      <c r="AO112" s="517">
        <v>1.5</v>
      </c>
      <c r="AP112" s="517">
        <v>4.4000000000000004</v>
      </c>
      <c r="AQ112" s="517">
        <v>7.5</v>
      </c>
      <c r="AR112" s="517">
        <v>8.1</v>
      </c>
    </row>
    <row r="113" spans="13:44" ht="11.1" customHeight="1">
      <c r="M113" s="535"/>
      <c r="N113" s="555" t="s">
        <v>1212</v>
      </c>
      <c r="O113" s="595"/>
      <c r="P113" s="581"/>
      <c r="Q113" s="524">
        <v>0.6</v>
      </c>
      <c r="R113" s="524">
        <v>0.1</v>
      </c>
      <c r="S113" s="524">
        <v>0.1</v>
      </c>
      <c r="T113" s="524">
        <v>0.1</v>
      </c>
      <c r="U113" s="524">
        <v>0.1</v>
      </c>
      <c r="V113" s="524">
        <v>0.1</v>
      </c>
      <c r="AI113" s="580"/>
      <c r="AJ113" s="564" t="s">
        <v>1222</v>
      </c>
      <c r="AK113" s="576"/>
      <c r="AL113" s="576"/>
      <c r="AM113" s="517">
        <v>1425.1</v>
      </c>
      <c r="AN113" s="517">
        <v>50.3</v>
      </c>
      <c r="AO113" s="517">
        <v>142.19999999999999</v>
      </c>
      <c r="AP113" s="517">
        <v>340.8</v>
      </c>
      <c r="AQ113" s="517">
        <v>510.3</v>
      </c>
      <c r="AR113" s="517">
        <v>381.6</v>
      </c>
    </row>
    <row r="114" spans="13:44" ht="11.1" customHeight="1">
      <c r="M114" s="657" t="s">
        <v>1483</v>
      </c>
      <c r="N114" s="658"/>
      <c r="O114" s="658"/>
      <c r="P114" s="658"/>
      <c r="Q114" s="570">
        <v>2430.5</v>
      </c>
      <c r="R114" s="570">
        <v>790.6</v>
      </c>
      <c r="S114" s="570">
        <v>736.7</v>
      </c>
      <c r="T114" s="570">
        <v>428.1</v>
      </c>
      <c r="U114" s="570">
        <v>285.89999999999998</v>
      </c>
      <c r="V114" s="570">
        <v>189.2</v>
      </c>
      <c r="AI114" s="550"/>
      <c r="AJ114" s="564" t="s">
        <v>1297</v>
      </c>
      <c r="AK114" s="563"/>
      <c r="AL114" s="573"/>
      <c r="AM114" s="517">
        <v>33.200000000000003</v>
      </c>
      <c r="AN114" s="517">
        <v>0.1</v>
      </c>
      <c r="AO114" s="517">
        <v>0.5</v>
      </c>
      <c r="AP114" s="517">
        <v>3.1</v>
      </c>
      <c r="AQ114" s="517">
        <v>9.6</v>
      </c>
      <c r="AR114" s="517">
        <v>19.899999999999999</v>
      </c>
    </row>
    <row r="115" spans="13:44" ht="11.1" customHeight="1">
      <c r="M115" s="512"/>
      <c r="N115" s="608" t="s">
        <v>1483</v>
      </c>
      <c r="O115" s="609"/>
      <c r="P115" s="663"/>
      <c r="Q115" s="524">
        <v>2430.4</v>
      </c>
      <c r="R115" s="524">
        <v>790.6</v>
      </c>
      <c r="S115" s="524">
        <v>736.7</v>
      </c>
      <c r="T115" s="524">
        <v>428.1</v>
      </c>
      <c r="U115" s="524">
        <v>285.89999999999998</v>
      </c>
      <c r="V115" s="524">
        <v>189.2</v>
      </c>
      <c r="AI115" s="550"/>
      <c r="AJ115" s="564" t="s">
        <v>1300</v>
      </c>
      <c r="AK115" s="563"/>
      <c r="AL115" s="573"/>
      <c r="AM115" s="517">
        <v>3.8</v>
      </c>
      <c r="AN115" s="517">
        <v>0</v>
      </c>
      <c r="AO115" s="517">
        <v>0.1</v>
      </c>
      <c r="AP115" s="517">
        <v>0.4</v>
      </c>
      <c r="AQ115" s="517">
        <v>1.1000000000000001</v>
      </c>
      <c r="AR115" s="517">
        <v>2.2000000000000002</v>
      </c>
    </row>
    <row r="116" spans="13:44" ht="11.1" customHeight="1">
      <c r="M116" s="607"/>
      <c r="N116" s="664"/>
      <c r="O116" s="665" t="s">
        <v>1484</v>
      </c>
      <c r="P116" s="666"/>
      <c r="Q116" s="524">
        <v>45.7</v>
      </c>
      <c r="R116" s="524">
        <v>12.4</v>
      </c>
      <c r="S116" s="524">
        <v>11.7</v>
      </c>
      <c r="T116" s="524">
        <v>8.6</v>
      </c>
      <c r="U116" s="524">
        <v>7.4</v>
      </c>
      <c r="V116" s="524">
        <v>5.5</v>
      </c>
      <c r="AI116" s="550"/>
      <c r="AJ116" s="564" t="s">
        <v>1304</v>
      </c>
      <c r="AK116" s="563"/>
      <c r="AL116" s="573"/>
      <c r="AM116" s="517">
        <v>2</v>
      </c>
      <c r="AN116" s="517">
        <v>0</v>
      </c>
      <c r="AO116" s="517">
        <v>0</v>
      </c>
      <c r="AP116" s="517">
        <v>0.2</v>
      </c>
      <c r="AQ116" s="517">
        <v>0.6</v>
      </c>
      <c r="AR116" s="517">
        <v>1.1000000000000001</v>
      </c>
    </row>
    <row r="117" spans="13:44" ht="11.1" customHeight="1">
      <c r="M117" s="518"/>
      <c r="N117" s="550" t="s">
        <v>1196</v>
      </c>
      <c r="P117" s="534"/>
      <c r="Q117" s="524">
        <v>90.8</v>
      </c>
      <c r="R117" s="524">
        <v>37.700000000000003</v>
      </c>
      <c r="S117" s="524">
        <v>21.7</v>
      </c>
      <c r="T117" s="524">
        <v>13.2</v>
      </c>
      <c r="U117" s="524">
        <v>11.3</v>
      </c>
      <c r="V117" s="524">
        <v>6.8</v>
      </c>
      <c r="X117" s="552"/>
      <c r="AI117" s="580"/>
      <c r="AJ117" s="564" t="s">
        <v>1308</v>
      </c>
      <c r="AK117" s="525"/>
      <c r="AL117" s="525"/>
      <c r="AM117" s="517">
        <v>0.2</v>
      </c>
      <c r="AN117" s="517" t="s">
        <v>19</v>
      </c>
      <c r="AO117" s="517">
        <v>0.1</v>
      </c>
      <c r="AP117" s="517">
        <v>0.1</v>
      </c>
      <c r="AQ117" s="517">
        <v>0</v>
      </c>
      <c r="AR117" s="517">
        <v>0</v>
      </c>
    </row>
    <row r="118" spans="13:44" ht="11.1" customHeight="1">
      <c r="M118" s="518"/>
      <c r="N118" s="550" t="s">
        <v>1485</v>
      </c>
      <c r="P118" s="542"/>
      <c r="Q118" s="524">
        <v>43.4</v>
      </c>
      <c r="R118" s="524">
        <v>7.8</v>
      </c>
      <c r="S118" s="524">
        <v>11.3</v>
      </c>
      <c r="T118" s="524">
        <v>10</v>
      </c>
      <c r="U118" s="524">
        <v>7.8</v>
      </c>
      <c r="V118" s="524">
        <v>6.5</v>
      </c>
      <c r="AI118" s="580"/>
      <c r="AJ118" s="564" t="s">
        <v>1312</v>
      </c>
      <c r="AK118" s="525"/>
      <c r="AL118" s="525"/>
      <c r="AM118" s="517">
        <v>0.8</v>
      </c>
      <c r="AN118" s="517" t="s">
        <v>19</v>
      </c>
      <c r="AO118" s="517" t="s">
        <v>19</v>
      </c>
      <c r="AP118" s="517">
        <v>0.2</v>
      </c>
      <c r="AQ118" s="517">
        <v>0.3</v>
      </c>
      <c r="AR118" s="517">
        <v>0.2</v>
      </c>
    </row>
    <row r="119" spans="13:44" ht="11.1" customHeight="1">
      <c r="M119" s="518"/>
      <c r="N119" s="550" t="s">
        <v>1486</v>
      </c>
      <c r="P119" s="542"/>
      <c r="Q119" s="524">
        <v>1176.7</v>
      </c>
      <c r="R119" s="524">
        <v>388.1</v>
      </c>
      <c r="S119" s="524">
        <v>363.1</v>
      </c>
      <c r="T119" s="524">
        <v>204.8</v>
      </c>
      <c r="U119" s="524">
        <v>133.6</v>
      </c>
      <c r="V119" s="524">
        <v>87</v>
      </c>
      <c r="AI119" s="550"/>
      <c r="AJ119" s="488" t="s">
        <v>1321</v>
      </c>
      <c r="AK119" s="454"/>
      <c r="AL119" s="542"/>
      <c r="AM119" s="517">
        <v>158</v>
      </c>
      <c r="AN119" s="517">
        <v>1.6</v>
      </c>
      <c r="AO119" s="517">
        <v>7.3</v>
      </c>
      <c r="AP119" s="517">
        <v>26.7</v>
      </c>
      <c r="AQ119" s="517">
        <v>52</v>
      </c>
      <c r="AR119" s="517">
        <v>70.5</v>
      </c>
    </row>
    <row r="120" spans="13:44" ht="11.1" customHeight="1">
      <c r="M120" s="518"/>
      <c r="N120" s="550" t="s">
        <v>1487</v>
      </c>
      <c r="P120" s="542"/>
      <c r="Q120" s="524">
        <v>22.3</v>
      </c>
      <c r="R120" s="524">
        <v>5.2</v>
      </c>
      <c r="S120" s="524">
        <v>6</v>
      </c>
      <c r="T120" s="524">
        <v>4.4000000000000004</v>
      </c>
      <c r="U120" s="524">
        <v>3.7</v>
      </c>
      <c r="V120" s="524">
        <v>2.9</v>
      </c>
      <c r="AI120" s="550"/>
      <c r="AJ120" s="488" t="s">
        <v>1326</v>
      </c>
      <c r="AK120" s="454"/>
      <c r="AL120" s="542"/>
      <c r="AM120" s="517">
        <v>51.6</v>
      </c>
      <c r="AN120" s="517">
        <v>0.3</v>
      </c>
      <c r="AO120" s="517">
        <v>1.7</v>
      </c>
      <c r="AP120" s="517">
        <v>7.7</v>
      </c>
      <c r="AQ120" s="517">
        <v>18.100000000000001</v>
      </c>
      <c r="AR120" s="517">
        <v>23.8</v>
      </c>
    </row>
    <row r="121" spans="13:44" ht="11.1" customHeight="1">
      <c r="M121" s="518"/>
      <c r="N121" s="550" t="s">
        <v>1488</v>
      </c>
      <c r="P121" s="542"/>
      <c r="Q121" s="524">
        <v>4.9000000000000004</v>
      </c>
      <c r="R121" s="524">
        <v>1.2</v>
      </c>
      <c r="S121" s="524">
        <v>1.3</v>
      </c>
      <c r="T121" s="524">
        <v>1</v>
      </c>
      <c r="U121" s="524">
        <v>0.8</v>
      </c>
      <c r="V121" s="524">
        <v>0.7</v>
      </c>
      <c r="AI121" s="550"/>
      <c r="AJ121" s="564" t="s">
        <v>1497</v>
      </c>
      <c r="AK121" s="563"/>
      <c r="AL121" s="573"/>
      <c r="AM121" s="517">
        <v>0</v>
      </c>
      <c r="AN121" s="517" t="s">
        <v>19</v>
      </c>
      <c r="AO121" s="517" t="s">
        <v>19</v>
      </c>
      <c r="AP121" s="517">
        <v>0</v>
      </c>
      <c r="AQ121" s="517">
        <v>0</v>
      </c>
      <c r="AR121" s="517" t="s">
        <v>19</v>
      </c>
    </row>
    <row r="122" spans="13:44" ht="11.1" customHeight="1">
      <c r="M122" s="518"/>
      <c r="N122" s="550" t="s">
        <v>1489</v>
      </c>
      <c r="P122" s="542"/>
      <c r="Q122" s="524">
        <v>23.5</v>
      </c>
      <c r="R122" s="524">
        <v>3.9</v>
      </c>
      <c r="S122" s="524">
        <v>5.3</v>
      </c>
      <c r="T122" s="524">
        <v>5</v>
      </c>
      <c r="U122" s="524">
        <v>5.2</v>
      </c>
      <c r="V122" s="524">
        <v>4</v>
      </c>
      <c r="AI122" s="550"/>
      <c r="AJ122" s="550" t="s">
        <v>1496</v>
      </c>
      <c r="AK122" s="525"/>
      <c r="AL122" s="542"/>
      <c r="AM122" s="517">
        <v>1256.9000000000001</v>
      </c>
      <c r="AN122" s="517">
        <v>62.6</v>
      </c>
      <c r="AO122" s="517">
        <v>159.30000000000001</v>
      </c>
      <c r="AP122" s="517">
        <v>315.5</v>
      </c>
      <c r="AQ122" s="517">
        <v>388.1</v>
      </c>
      <c r="AR122" s="517">
        <v>331.4</v>
      </c>
    </row>
    <row r="123" spans="13:44" ht="11.1" customHeight="1">
      <c r="M123" s="518"/>
      <c r="N123" s="550" t="s">
        <v>1490</v>
      </c>
      <c r="P123" s="542"/>
      <c r="Q123" s="524">
        <v>533.20000000000005</v>
      </c>
      <c r="R123" s="524">
        <v>93.3</v>
      </c>
      <c r="S123" s="524">
        <v>117.1</v>
      </c>
      <c r="T123" s="524">
        <v>125.4</v>
      </c>
      <c r="U123" s="524">
        <v>100.2</v>
      </c>
      <c r="V123" s="524">
        <v>97.2</v>
      </c>
      <c r="AI123" s="550"/>
      <c r="AJ123" s="550" t="s">
        <v>1495</v>
      </c>
      <c r="AK123" s="525"/>
      <c r="AL123" s="542"/>
      <c r="AM123" s="517">
        <v>1747.3</v>
      </c>
      <c r="AN123" s="517">
        <v>78.400000000000006</v>
      </c>
      <c r="AO123" s="517">
        <v>198.7</v>
      </c>
      <c r="AP123" s="517">
        <v>421.2</v>
      </c>
      <c r="AQ123" s="517">
        <v>565.9</v>
      </c>
      <c r="AR123" s="517">
        <v>483.1</v>
      </c>
    </row>
    <row r="124" spans="13:44" ht="11.1" customHeight="1">
      <c r="M124" s="518"/>
      <c r="N124" s="550" t="s">
        <v>1491</v>
      </c>
      <c r="P124" s="542"/>
      <c r="Q124" s="524">
        <v>296.2</v>
      </c>
      <c r="R124" s="524">
        <v>136.4</v>
      </c>
      <c r="S124" s="524">
        <v>97.9</v>
      </c>
      <c r="T124" s="524">
        <v>36.4</v>
      </c>
      <c r="U124" s="524">
        <v>17</v>
      </c>
      <c r="V124" s="524">
        <v>8.5</v>
      </c>
      <c r="AI124" s="580"/>
      <c r="AJ124" s="488" t="s">
        <v>1239</v>
      </c>
      <c r="AK124" s="538"/>
      <c r="AL124" s="556"/>
      <c r="AM124" s="517">
        <v>958.8</v>
      </c>
      <c r="AN124" s="517">
        <v>37.9</v>
      </c>
      <c r="AO124" s="517">
        <v>102.4</v>
      </c>
      <c r="AP124" s="517">
        <v>221.5</v>
      </c>
      <c r="AQ124" s="517">
        <v>313.89999999999998</v>
      </c>
      <c r="AR124" s="517">
        <v>283.10000000000002</v>
      </c>
    </row>
    <row r="125" spans="13:44" ht="11.1" customHeight="1">
      <c r="M125" s="518"/>
      <c r="N125" s="550" t="s">
        <v>1492</v>
      </c>
      <c r="P125" s="542"/>
      <c r="Q125" s="524">
        <v>0.6</v>
      </c>
      <c r="R125" s="524">
        <v>0.2</v>
      </c>
      <c r="S125" s="524">
        <v>0.2</v>
      </c>
      <c r="T125" s="524">
        <v>0.1</v>
      </c>
      <c r="U125" s="524">
        <v>0.1</v>
      </c>
      <c r="V125" s="524">
        <v>0</v>
      </c>
      <c r="AI125" s="535"/>
      <c r="AJ125" s="488" t="s">
        <v>1204</v>
      </c>
      <c r="AK125" s="470"/>
      <c r="AL125" s="556"/>
      <c r="AM125" s="517">
        <v>474</v>
      </c>
      <c r="AN125" s="517">
        <v>14</v>
      </c>
      <c r="AO125" s="517">
        <v>40.4</v>
      </c>
      <c r="AP125" s="517">
        <v>102</v>
      </c>
      <c r="AQ125" s="517">
        <v>158.30000000000001</v>
      </c>
      <c r="AR125" s="517">
        <v>159.30000000000001</v>
      </c>
    </row>
    <row r="126" spans="13:44" ht="11.1" customHeight="1">
      <c r="M126" s="518"/>
      <c r="N126" s="550" t="s">
        <v>1493</v>
      </c>
      <c r="P126" s="542"/>
      <c r="Q126" s="524">
        <v>0</v>
      </c>
      <c r="R126" s="524">
        <v>0</v>
      </c>
      <c r="S126" s="524">
        <v>0</v>
      </c>
      <c r="T126" s="524">
        <v>0</v>
      </c>
      <c r="U126" s="524">
        <v>0</v>
      </c>
      <c r="V126" s="524">
        <v>0</v>
      </c>
      <c r="AI126" s="535"/>
      <c r="AJ126" s="488" t="s">
        <v>1208</v>
      </c>
      <c r="AK126" s="470"/>
      <c r="AL126" s="556"/>
      <c r="AM126" s="517">
        <v>3.4</v>
      </c>
      <c r="AN126" s="517">
        <v>0.1</v>
      </c>
      <c r="AO126" s="517">
        <v>0.3</v>
      </c>
      <c r="AP126" s="517">
        <v>0.8</v>
      </c>
      <c r="AQ126" s="517">
        <v>1.1000000000000001</v>
      </c>
      <c r="AR126" s="517">
        <v>1.1000000000000001</v>
      </c>
    </row>
    <row r="127" spans="13:44" ht="11.1" customHeight="1">
      <c r="M127" s="569"/>
      <c r="N127" s="667" t="s">
        <v>1494</v>
      </c>
      <c r="O127" s="547"/>
      <c r="P127" s="668"/>
      <c r="Q127" s="669">
        <v>0.3</v>
      </c>
      <c r="R127" s="669">
        <v>0</v>
      </c>
      <c r="S127" s="669">
        <v>0.1</v>
      </c>
      <c r="T127" s="669">
        <v>0.1</v>
      </c>
      <c r="U127" s="669">
        <v>0.1</v>
      </c>
      <c r="V127" s="669">
        <v>0.1</v>
      </c>
      <c r="AI127" s="660"/>
      <c r="AJ127" s="555" t="s">
        <v>1212</v>
      </c>
      <c r="AK127" s="567"/>
      <c r="AL127" s="596"/>
      <c r="AM127" s="497">
        <v>4.2</v>
      </c>
      <c r="AN127" s="497">
        <v>0.1</v>
      </c>
      <c r="AO127" s="497">
        <v>0.3</v>
      </c>
      <c r="AP127" s="497">
        <v>0.8</v>
      </c>
      <c r="AQ127" s="497">
        <v>1.5</v>
      </c>
      <c r="AR127" s="497">
        <v>1.5</v>
      </c>
    </row>
    <row r="128" spans="13:44" ht="12" customHeight="1">
      <c r="AI128" s="670"/>
      <c r="AJ128" s="670"/>
      <c r="AK128" s="670"/>
      <c r="AL128" s="670"/>
    </row>
    <row r="129" spans="35:38" ht="12" customHeight="1">
      <c r="AI129" s="670"/>
      <c r="AJ129" s="670"/>
      <c r="AK129" s="670"/>
      <c r="AL129" s="670"/>
    </row>
  </sheetData>
  <mergeCells count="8">
    <mergeCell ref="N78:N81"/>
    <mergeCell ref="N84:N91"/>
    <mergeCell ref="AU6:AU11"/>
    <mergeCell ref="AU12:AU17"/>
    <mergeCell ref="AT1:BC1"/>
    <mergeCell ref="X1:AG1"/>
    <mergeCell ref="N29:N34"/>
    <mergeCell ref="N35:N40"/>
  </mergeCells>
  <phoneticPr fontId="40"/>
  <pageMargins left="0.34" right="0.39370078740157483" top="0.24" bottom="0.19685039370078741" header="0.54" footer="0.23"/>
  <pageSetup paperSize="9" scale="63" orientation="portrait" r:id="rId1"/>
  <headerFooter alignWithMargins="0"/>
  <colBreaks count="4" manualBreakCount="4">
    <brk id="11" max="126" man="1"/>
    <brk id="23" max="126" man="1"/>
    <brk id="33" max="126" man="1"/>
    <brk id="45" max="126"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79998168889431442"/>
  </sheetPr>
  <dimension ref="A1:BC129"/>
  <sheetViews>
    <sheetView topLeftCell="AI40"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458" t="s">
        <v>1143</v>
      </c>
      <c r="L1" s="459" t="s">
        <v>1545</v>
      </c>
      <c r="U1" s="460"/>
      <c r="V1" s="461"/>
      <c r="W1" s="461"/>
      <c r="X1" s="1849" t="s">
        <v>1145</v>
      </c>
      <c r="Y1" s="1849"/>
      <c r="Z1" s="1849"/>
      <c r="AA1" s="1849"/>
      <c r="AB1" s="1849"/>
      <c r="AC1" s="1849"/>
      <c r="AD1" s="1849"/>
      <c r="AE1" s="1849"/>
      <c r="AF1" s="1849"/>
      <c r="AG1" s="1849"/>
      <c r="AH1" s="462" t="s">
        <v>1146</v>
      </c>
      <c r="AI1" s="462"/>
      <c r="AJ1" s="462"/>
      <c r="AK1" s="462"/>
      <c r="AL1" s="462"/>
      <c r="AM1" s="462"/>
      <c r="AN1" s="462"/>
      <c r="AO1" s="462"/>
      <c r="AP1" s="462"/>
      <c r="AT1" s="1848" t="s">
        <v>1147</v>
      </c>
      <c r="AU1" s="1848"/>
      <c r="AV1" s="1848"/>
      <c r="AW1" s="1848"/>
      <c r="AX1" s="1848"/>
      <c r="AY1" s="1848"/>
      <c r="AZ1" s="1848"/>
      <c r="BA1" s="1848"/>
      <c r="BB1" s="1848"/>
      <c r="BC1" s="1848"/>
    </row>
    <row r="2" spans="1:55" s="456" customFormat="1" ht="9" customHeight="1">
      <c r="A2" s="454"/>
      <c r="B2" s="463"/>
      <c r="G2" s="464"/>
      <c r="K2" s="454"/>
      <c r="M2" s="463"/>
      <c r="R2" s="464"/>
      <c r="V2" s="465" t="s">
        <v>1544</v>
      </c>
      <c r="W2" s="466"/>
      <c r="X2" s="458"/>
      <c r="Y2" s="458"/>
      <c r="Z2" s="458"/>
      <c r="AA2" s="458"/>
      <c r="AB2" s="458"/>
      <c r="AC2" s="458"/>
      <c r="AD2" s="458"/>
      <c r="AE2" s="458"/>
      <c r="AF2" s="458"/>
      <c r="AG2" s="458"/>
      <c r="AH2" s="467"/>
      <c r="AM2" s="468"/>
      <c r="AR2" s="466" t="s">
        <v>1543</v>
      </c>
      <c r="AT2" s="469"/>
      <c r="AU2" s="469"/>
      <c r="AV2" s="469"/>
      <c r="AW2" s="469"/>
      <c r="BC2" s="466" t="s">
        <v>1543</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1541</v>
      </c>
      <c r="H4" s="478" t="s">
        <v>9</v>
      </c>
      <c r="I4" s="478" t="s">
        <v>10</v>
      </c>
      <c r="J4" s="478" t="s">
        <v>11</v>
      </c>
      <c r="K4" s="477" t="s">
        <v>1542</v>
      </c>
      <c r="M4" s="474"/>
      <c r="N4" s="475"/>
      <c r="O4" s="476"/>
      <c r="P4" s="476"/>
      <c r="Q4" s="477" t="s">
        <v>427</v>
      </c>
      <c r="R4" s="478" t="s">
        <v>1541</v>
      </c>
      <c r="S4" s="478" t="s">
        <v>9</v>
      </c>
      <c r="T4" s="478" t="s">
        <v>10</v>
      </c>
      <c r="U4" s="478" t="s">
        <v>11</v>
      </c>
      <c r="V4" s="477" t="s">
        <v>12</v>
      </c>
      <c r="W4" s="466"/>
      <c r="X4" s="474"/>
      <c r="Y4" s="476"/>
      <c r="Z4" s="476"/>
      <c r="AA4" s="476"/>
      <c r="AB4" s="477" t="s">
        <v>427</v>
      </c>
      <c r="AC4" s="478" t="s">
        <v>1541</v>
      </c>
      <c r="AD4" s="478" t="s">
        <v>9</v>
      </c>
      <c r="AE4" s="478" t="s">
        <v>10</v>
      </c>
      <c r="AF4" s="478" t="s">
        <v>11</v>
      </c>
      <c r="AG4" s="477" t="s">
        <v>12</v>
      </c>
      <c r="AH4" s="472"/>
      <c r="AI4" s="474"/>
      <c r="AJ4" s="475"/>
      <c r="AK4" s="476"/>
      <c r="AL4" s="476"/>
      <c r="AM4" s="477" t="s">
        <v>427</v>
      </c>
      <c r="AN4" s="478" t="s">
        <v>1541</v>
      </c>
      <c r="AO4" s="478" t="s">
        <v>9</v>
      </c>
      <c r="AP4" s="478" t="s">
        <v>10</v>
      </c>
      <c r="AQ4" s="478" t="s">
        <v>11</v>
      </c>
      <c r="AR4" s="478" t="s">
        <v>12</v>
      </c>
      <c r="AT4" s="474"/>
      <c r="AU4" s="476"/>
      <c r="AV4" s="476"/>
      <c r="AW4" s="476"/>
      <c r="AX4" s="477" t="s">
        <v>427</v>
      </c>
      <c r="AY4" s="478" t="s">
        <v>1541</v>
      </c>
      <c r="AZ4" s="478" t="s">
        <v>9</v>
      </c>
      <c r="BA4" s="478" t="s">
        <v>10</v>
      </c>
      <c r="BB4" s="478" t="s">
        <v>11</v>
      </c>
      <c r="BC4" s="477" t="s">
        <v>12</v>
      </c>
    </row>
    <row r="5" spans="1:55" s="470" customFormat="1" ht="11.1" customHeight="1">
      <c r="B5" s="479" t="s">
        <v>208</v>
      </c>
      <c r="C5" s="480"/>
      <c r="D5" s="480"/>
      <c r="E5" s="481"/>
      <c r="F5" s="482">
        <v>19385.3</v>
      </c>
      <c r="G5" s="482">
        <v>3477</v>
      </c>
      <c r="H5" s="482">
        <v>4413.8</v>
      </c>
      <c r="I5" s="482">
        <v>3812.9</v>
      </c>
      <c r="J5" s="482">
        <v>3792.1</v>
      </c>
      <c r="K5" s="482">
        <v>3889.4</v>
      </c>
      <c r="M5" s="483" t="s">
        <v>1153</v>
      </c>
      <c r="N5" s="484"/>
      <c r="O5" s="484"/>
      <c r="P5" s="485"/>
      <c r="Q5" s="486">
        <v>3442.3</v>
      </c>
      <c r="R5" s="482">
        <v>340.2</v>
      </c>
      <c r="S5" s="482">
        <v>649.4</v>
      </c>
      <c r="T5" s="482">
        <v>1021.7</v>
      </c>
      <c r="U5" s="482">
        <v>864.6</v>
      </c>
      <c r="V5" s="482">
        <v>566.29999999999995</v>
      </c>
      <c r="W5" s="487"/>
      <c r="X5" s="488" t="s">
        <v>1540</v>
      </c>
      <c r="Y5" s="489"/>
      <c r="Z5" s="490"/>
      <c r="AA5" s="491"/>
      <c r="AB5" s="492">
        <v>4.4000000000000004</v>
      </c>
      <c r="AC5" s="492">
        <v>1</v>
      </c>
      <c r="AD5" s="492">
        <v>1.1000000000000001</v>
      </c>
      <c r="AE5" s="492">
        <v>0.8</v>
      </c>
      <c r="AF5" s="492">
        <v>0.9</v>
      </c>
      <c r="AG5" s="492">
        <v>0.6</v>
      </c>
      <c r="AH5" s="472"/>
      <c r="AI5" s="493" t="s">
        <v>1155</v>
      </c>
      <c r="AJ5" s="494"/>
      <c r="AK5" s="495"/>
      <c r="AL5" s="496"/>
      <c r="AM5" s="497">
        <v>841.1</v>
      </c>
      <c r="AN5" s="497">
        <v>31.7</v>
      </c>
      <c r="AO5" s="497">
        <v>88.8</v>
      </c>
      <c r="AP5" s="497">
        <v>197.9</v>
      </c>
      <c r="AQ5" s="497">
        <v>278.39999999999998</v>
      </c>
      <c r="AR5" s="497">
        <v>244.2</v>
      </c>
      <c r="AT5" s="498" t="s">
        <v>1156</v>
      </c>
      <c r="AU5" s="499"/>
      <c r="AV5" s="499"/>
      <c r="AW5" s="499"/>
      <c r="AX5" s="482">
        <v>9801.6</v>
      </c>
      <c r="AY5" s="482">
        <v>973.6</v>
      </c>
      <c r="AZ5" s="482">
        <v>1758.9</v>
      </c>
      <c r="BA5" s="482">
        <v>2343.8000000000002</v>
      </c>
      <c r="BB5" s="482">
        <v>2671.5</v>
      </c>
      <c r="BC5" s="482">
        <v>2053.8000000000002</v>
      </c>
    </row>
    <row r="6" spans="1:55" s="470" customFormat="1" ht="11.1" customHeight="1">
      <c r="B6" s="500"/>
      <c r="C6" s="501" t="s">
        <v>1157</v>
      </c>
      <c r="D6" s="502"/>
      <c r="E6" s="503"/>
      <c r="F6" s="504">
        <v>9908.9</v>
      </c>
      <c r="G6" s="504">
        <v>825.2</v>
      </c>
      <c r="H6" s="504">
        <v>1399.6</v>
      </c>
      <c r="I6" s="504">
        <v>1960.3</v>
      </c>
      <c r="J6" s="504">
        <v>2606.9</v>
      </c>
      <c r="K6" s="504">
        <v>3116.8</v>
      </c>
      <c r="M6" s="500"/>
      <c r="N6" s="505" t="s">
        <v>1158</v>
      </c>
      <c r="O6" s="506"/>
      <c r="P6" s="507"/>
      <c r="Q6" s="508">
        <v>652.20000000000005</v>
      </c>
      <c r="R6" s="504">
        <v>63</v>
      </c>
      <c r="S6" s="504">
        <v>116.8</v>
      </c>
      <c r="T6" s="504">
        <v>189.2</v>
      </c>
      <c r="U6" s="504">
        <v>170.6</v>
      </c>
      <c r="V6" s="504">
        <v>112.6</v>
      </c>
      <c r="W6" s="487"/>
      <c r="X6" s="500"/>
      <c r="Y6" s="501" t="s">
        <v>1159</v>
      </c>
      <c r="Z6" s="509"/>
      <c r="AA6" s="510"/>
      <c r="AB6" s="511">
        <v>0.5</v>
      </c>
      <c r="AC6" s="492">
        <v>0.1</v>
      </c>
      <c r="AD6" s="492">
        <v>0.1</v>
      </c>
      <c r="AE6" s="492">
        <v>0.1</v>
      </c>
      <c r="AF6" s="492">
        <v>0.1</v>
      </c>
      <c r="AG6" s="492">
        <v>0.1</v>
      </c>
      <c r="AH6" s="472"/>
      <c r="AI6" s="512"/>
      <c r="AJ6" s="513" t="s">
        <v>1160</v>
      </c>
      <c r="AK6" s="514"/>
      <c r="AL6" s="510"/>
      <c r="AM6" s="508">
        <v>75.7</v>
      </c>
      <c r="AN6" s="504">
        <v>2.1</v>
      </c>
      <c r="AO6" s="504">
        <v>7.7</v>
      </c>
      <c r="AP6" s="504">
        <v>17</v>
      </c>
      <c r="AQ6" s="504">
        <v>26.3</v>
      </c>
      <c r="AR6" s="504">
        <v>22.6</v>
      </c>
      <c r="AT6" s="515"/>
      <c r="AU6" s="1857" t="s">
        <v>429</v>
      </c>
      <c r="AV6" s="516" t="s">
        <v>1161</v>
      </c>
      <c r="AW6" s="510"/>
      <c r="AX6" s="517">
        <v>8486.4</v>
      </c>
      <c r="AY6" s="517">
        <v>848</v>
      </c>
      <c r="AZ6" s="517">
        <v>1533.7</v>
      </c>
      <c r="BA6" s="517">
        <v>2053.6</v>
      </c>
      <c r="BB6" s="517">
        <v>2314.6999999999998</v>
      </c>
      <c r="BC6" s="517">
        <v>1736.5</v>
      </c>
    </row>
    <row r="7" spans="1:55" s="470" customFormat="1" ht="11.1" customHeight="1">
      <c r="B7" s="518"/>
      <c r="C7" s="519" t="s">
        <v>1162</v>
      </c>
      <c r="D7" s="454"/>
      <c r="E7" s="520"/>
      <c r="F7" s="517">
        <v>3769.4</v>
      </c>
      <c r="G7" s="517">
        <v>676.4</v>
      </c>
      <c r="H7" s="517">
        <v>945</v>
      </c>
      <c r="I7" s="517">
        <v>821.6</v>
      </c>
      <c r="J7" s="517">
        <v>718.8</v>
      </c>
      <c r="K7" s="517">
        <v>607.6</v>
      </c>
      <c r="M7" s="518"/>
      <c r="N7" s="505" t="s">
        <v>1539</v>
      </c>
      <c r="O7" s="506"/>
      <c r="P7" s="507"/>
      <c r="Q7" s="521">
        <v>1752.9</v>
      </c>
      <c r="R7" s="517">
        <v>167.3</v>
      </c>
      <c r="S7" s="517">
        <v>327.7</v>
      </c>
      <c r="T7" s="517">
        <v>525</v>
      </c>
      <c r="U7" s="517">
        <v>441.6</v>
      </c>
      <c r="V7" s="517">
        <v>291.3</v>
      </c>
      <c r="W7" s="487"/>
      <c r="X7" s="518"/>
      <c r="Y7" s="519" t="s">
        <v>1538</v>
      </c>
      <c r="AA7" s="522"/>
      <c r="AB7" s="523">
        <v>1</v>
      </c>
      <c r="AC7" s="524">
        <v>0.2</v>
      </c>
      <c r="AD7" s="524">
        <v>0.2</v>
      </c>
      <c r="AE7" s="524">
        <v>0.2</v>
      </c>
      <c r="AF7" s="524">
        <v>0.2</v>
      </c>
      <c r="AG7" s="524">
        <v>0.1</v>
      </c>
      <c r="AH7" s="472"/>
      <c r="AI7" s="518"/>
      <c r="AJ7" s="505" t="s">
        <v>1165</v>
      </c>
      <c r="AK7" s="525"/>
      <c r="AL7" s="522"/>
      <c r="AM7" s="526">
        <v>758</v>
      </c>
      <c r="AN7" s="517">
        <v>29.5</v>
      </c>
      <c r="AO7" s="517">
        <v>80.5</v>
      </c>
      <c r="AP7" s="517">
        <v>179.5</v>
      </c>
      <c r="AQ7" s="517">
        <v>249.6</v>
      </c>
      <c r="AR7" s="517">
        <v>219</v>
      </c>
      <c r="AT7" s="515"/>
      <c r="AU7" s="1858"/>
      <c r="AV7" s="491" t="s">
        <v>1166</v>
      </c>
      <c r="AW7" s="522"/>
      <c r="AX7" s="517">
        <v>518.9</v>
      </c>
      <c r="AY7" s="517">
        <v>45.3</v>
      </c>
      <c r="AZ7" s="517">
        <v>87.2</v>
      </c>
      <c r="BA7" s="517">
        <v>123.8</v>
      </c>
      <c r="BB7" s="517">
        <v>149.5</v>
      </c>
      <c r="BC7" s="517">
        <v>113.1</v>
      </c>
    </row>
    <row r="8" spans="1:55" s="470" customFormat="1" ht="11.1" customHeight="1">
      <c r="B8" s="518"/>
      <c r="C8" s="519" t="s">
        <v>1167</v>
      </c>
      <c r="D8" s="454"/>
      <c r="E8" s="520"/>
      <c r="F8" s="517">
        <v>5029.6000000000004</v>
      </c>
      <c r="G8" s="517">
        <v>1803.3</v>
      </c>
      <c r="H8" s="517">
        <v>1797.3</v>
      </c>
      <c r="I8" s="517">
        <v>909.8</v>
      </c>
      <c r="J8" s="517">
        <v>391.7</v>
      </c>
      <c r="K8" s="517">
        <v>127.4</v>
      </c>
      <c r="M8" s="518"/>
      <c r="N8" s="505" t="s">
        <v>1168</v>
      </c>
      <c r="O8" s="506"/>
      <c r="P8" s="527"/>
      <c r="Q8" s="521">
        <v>290.7</v>
      </c>
      <c r="R8" s="517">
        <v>31.8</v>
      </c>
      <c r="S8" s="517">
        <v>56.2</v>
      </c>
      <c r="T8" s="517">
        <v>83.1</v>
      </c>
      <c r="U8" s="517">
        <v>72.2</v>
      </c>
      <c r="V8" s="517">
        <v>47.4</v>
      </c>
      <c r="W8" s="487"/>
      <c r="X8" s="518"/>
      <c r="Y8" s="528" t="s">
        <v>1537</v>
      </c>
      <c r="Z8" s="529"/>
      <c r="AA8" s="530"/>
      <c r="AB8" s="523">
        <v>2.9</v>
      </c>
      <c r="AC8" s="524">
        <v>0.7</v>
      </c>
      <c r="AD8" s="524">
        <v>0.7</v>
      </c>
      <c r="AE8" s="524">
        <v>0.6</v>
      </c>
      <c r="AF8" s="524">
        <v>0.6</v>
      </c>
      <c r="AG8" s="524">
        <v>0.4</v>
      </c>
      <c r="AH8" s="472"/>
      <c r="AI8" s="518"/>
      <c r="AJ8" s="505" t="s">
        <v>1170</v>
      </c>
      <c r="AK8" s="525"/>
      <c r="AL8" s="522"/>
      <c r="AM8" s="521">
        <v>5.6</v>
      </c>
      <c r="AN8" s="517">
        <v>0.2</v>
      </c>
      <c r="AO8" s="517">
        <v>0.3</v>
      </c>
      <c r="AP8" s="517">
        <v>0.9</v>
      </c>
      <c r="AQ8" s="517">
        <v>1.9</v>
      </c>
      <c r="AR8" s="521">
        <v>2.2999999999999998</v>
      </c>
      <c r="AT8" s="515"/>
      <c r="AU8" s="1858"/>
      <c r="AV8" s="491" t="s">
        <v>1171</v>
      </c>
      <c r="AW8" s="522"/>
      <c r="AX8" s="517">
        <v>94.9</v>
      </c>
      <c r="AY8" s="517">
        <v>3.7</v>
      </c>
      <c r="AZ8" s="517">
        <v>8.6999999999999993</v>
      </c>
      <c r="BA8" s="517">
        <v>13.4</v>
      </c>
      <c r="BB8" s="517">
        <v>30.9</v>
      </c>
      <c r="BC8" s="517">
        <v>38.299999999999997</v>
      </c>
    </row>
    <row r="9" spans="1:55" s="470" customFormat="1" ht="11.1" customHeight="1">
      <c r="B9" s="518"/>
      <c r="C9" s="528" t="s">
        <v>1536</v>
      </c>
      <c r="D9" s="531"/>
      <c r="E9" s="532"/>
      <c r="F9" s="517">
        <v>677.5</v>
      </c>
      <c r="G9" s="517">
        <v>172</v>
      </c>
      <c r="H9" s="517">
        <v>271.89999999999998</v>
      </c>
      <c r="I9" s="517">
        <v>121.2</v>
      </c>
      <c r="J9" s="517">
        <v>74.8</v>
      </c>
      <c r="K9" s="517">
        <v>37.700000000000003</v>
      </c>
      <c r="M9" s="518"/>
      <c r="N9" s="505" t="s">
        <v>1173</v>
      </c>
      <c r="O9" s="506"/>
      <c r="P9" s="527"/>
      <c r="Q9" s="521">
        <v>746.4</v>
      </c>
      <c r="R9" s="517">
        <v>78</v>
      </c>
      <c r="S9" s="517">
        <v>148.69999999999999</v>
      </c>
      <c r="T9" s="517">
        <v>224.4</v>
      </c>
      <c r="U9" s="517">
        <v>180.2</v>
      </c>
      <c r="V9" s="517">
        <v>115</v>
      </c>
      <c r="W9" s="487"/>
      <c r="X9" s="518"/>
      <c r="Y9" s="533" t="s">
        <v>1174</v>
      </c>
      <c r="Z9" s="509"/>
      <c r="AA9" s="534"/>
      <c r="AB9" s="523">
        <v>1.8</v>
      </c>
      <c r="AC9" s="524">
        <v>0.4</v>
      </c>
      <c r="AD9" s="524">
        <v>0.5</v>
      </c>
      <c r="AE9" s="524">
        <v>0.4</v>
      </c>
      <c r="AF9" s="524">
        <v>0.3</v>
      </c>
      <c r="AG9" s="524">
        <v>0.2</v>
      </c>
      <c r="AH9" s="472"/>
      <c r="AI9" s="518"/>
      <c r="AJ9" s="505" t="s">
        <v>1175</v>
      </c>
      <c r="AK9" s="525"/>
      <c r="AL9" s="522"/>
      <c r="AM9" s="521">
        <v>0.1</v>
      </c>
      <c r="AN9" s="517" t="s">
        <v>19</v>
      </c>
      <c r="AO9" s="517">
        <v>0</v>
      </c>
      <c r="AP9" s="517" t="s">
        <v>19</v>
      </c>
      <c r="AQ9" s="517">
        <v>0</v>
      </c>
      <c r="AR9" s="521">
        <v>0.1</v>
      </c>
      <c r="AT9" s="535"/>
      <c r="AU9" s="1858"/>
      <c r="AV9" s="491" t="s">
        <v>1176</v>
      </c>
      <c r="AW9" s="536"/>
      <c r="AX9" s="517">
        <v>89.1</v>
      </c>
      <c r="AY9" s="517">
        <v>1.9</v>
      </c>
      <c r="AZ9" s="517">
        <v>3.6</v>
      </c>
      <c r="BA9" s="517">
        <v>7.7</v>
      </c>
      <c r="BB9" s="517">
        <v>25.4</v>
      </c>
      <c r="BC9" s="517">
        <v>50.4</v>
      </c>
    </row>
    <row r="10" spans="1:55" s="470" customFormat="1" ht="11.1" customHeight="1">
      <c r="B10" s="537"/>
      <c r="C10" s="488" t="s">
        <v>1177</v>
      </c>
      <c r="D10" s="454"/>
      <c r="E10" s="538"/>
      <c r="F10" s="517">
        <v>29</v>
      </c>
      <c r="G10" s="517">
        <v>9.9</v>
      </c>
      <c r="H10" s="517">
        <v>8.1999999999999993</v>
      </c>
      <c r="I10" s="517">
        <v>4.5999999999999996</v>
      </c>
      <c r="J10" s="517">
        <v>3.5</v>
      </c>
      <c r="K10" s="517">
        <v>2.7</v>
      </c>
      <c r="M10" s="518"/>
      <c r="N10" s="539" t="s">
        <v>1535</v>
      </c>
      <c r="O10" s="540"/>
      <c r="P10" s="541"/>
      <c r="Q10" s="517">
        <v>1334.3</v>
      </c>
      <c r="R10" s="517">
        <v>126.9</v>
      </c>
      <c r="S10" s="517">
        <v>244.7</v>
      </c>
      <c r="T10" s="517">
        <v>395.1</v>
      </c>
      <c r="U10" s="517">
        <v>337</v>
      </c>
      <c r="V10" s="517">
        <v>230.6</v>
      </c>
      <c r="W10" s="487"/>
      <c r="X10" s="518"/>
      <c r="Y10" s="488" t="s">
        <v>1179</v>
      </c>
      <c r="AA10" s="542"/>
      <c r="AB10" s="523">
        <v>0.5</v>
      </c>
      <c r="AC10" s="524">
        <v>0.1</v>
      </c>
      <c r="AD10" s="524">
        <v>0.1</v>
      </c>
      <c r="AE10" s="524">
        <v>0.1</v>
      </c>
      <c r="AF10" s="524">
        <v>0.1</v>
      </c>
      <c r="AG10" s="524">
        <v>0.1</v>
      </c>
      <c r="AH10" s="472"/>
      <c r="AI10" s="518"/>
      <c r="AJ10" s="505" t="s">
        <v>1180</v>
      </c>
      <c r="AK10" s="525"/>
      <c r="AL10" s="522"/>
      <c r="AM10" s="526">
        <v>1.7</v>
      </c>
      <c r="AN10" s="517">
        <v>0</v>
      </c>
      <c r="AO10" s="517">
        <v>0.3</v>
      </c>
      <c r="AP10" s="517">
        <v>0.5</v>
      </c>
      <c r="AQ10" s="517">
        <v>0.5</v>
      </c>
      <c r="AR10" s="521">
        <v>0.3</v>
      </c>
      <c r="AT10" s="535"/>
      <c r="AU10" s="1858"/>
      <c r="AV10" s="491" t="s">
        <v>1181</v>
      </c>
      <c r="AW10" s="536"/>
      <c r="AX10" s="517">
        <v>14.5</v>
      </c>
      <c r="AY10" s="517">
        <v>0.4</v>
      </c>
      <c r="AZ10" s="517">
        <v>1.3</v>
      </c>
      <c r="BA10" s="517">
        <v>2.2000000000000002</v>
      </c>
      <c r="BB10" s="517">
        <v>4.0999999999999996</v>
      </c>
      <c r="BC10" s="517">
        <v>6.4</v>
      </c>
    </row>
    <row r="11" spans="1:55" s="470" customFormat="1" ht="11.1" customHeight="1">
      <c r="B11" s="518"/>
      <c r="C11" s="488" t="s">
        <v>1182</v>
      </c>
      <c r="D11" s="454"/>
      <c r="E11" s="538"/>
      <c r="F11" s="517">
        <v>1.3</v>
      </c>
      <c r="G11" s="517">
        <v>0.5</v>
      </c>
      <c r="H11" s="517">
        <v>0.4</v>
      </c>
      <c r="I11" s="517">
        <v>0.2</v>
      </c>
      <c r="J11" s="517">
        <v>0.1</v>
      </c>
      <c r="K11" s="517">
        <v>0.1</v>
      </c>
      <c r="M11" s="518"/>
      <c r="N11" s="543" t="s">
        <v>1183</v>
      </c>
      <c r="O11" s="506"/>
      <c r="P11" s="544"/>
      <c r="Q11" s="517">
        <v>1270.5</v>
      </c>
      <c r="R11" s="517">
        <v>117.3</v>
      </c>
      <c r="S11" s="517">
        <v>232.7</v>
      </c>
      <c r="T11" s="517">
        <v>372.2</v>
      </c>
      <c r="U11" s="517">
        <v>326.2</v>
      </c>
      <c r="V11" s="517">
        <v>222.1</v>
      </c>
      <c r="W11" s="487"/>
      <c r="X11" s="518"/>
      <c r="Y11" s="488" t="s">
        <v>1184</v>
      </c>
      <c r="AA11" s="542"/>
      <c r="AB11" s="523">
        <v>0</v>
      </c>
      <c r="AC11" s="524">
        <v>0</v>
      </c>
      <c r="AD11" s="524">
        <v>0</v>
      </c>
      <c r="AE11" s="524">
        <v>0</v>
      </c>
      <c r="AF11" s="524">
        <v>0</v>
      </c>
      <c r="AG11" s="524">
        <v>0</v>
      </c>
      <c r="AH11" s="472"/>
      <c r="AI11" s="518"/>
      <c r="AJ11" s="545" t="s">
        <v>1185</v>
      </c>
      <c r="AK11" s="546"/>
      <c r="AL11" s="530"/>
      <c r="AM11" s="526" t="s">
        <v>19</v>
      </c>
      <c r="AN11" s="517" t="s">
        <v>19</v>
      </c>
      <c r="AO11" s="517" t="s">
        <v>19</v>
      </c>
      <c r="AP11" s="517" t="s">
        <v>19</v>
      </c>
      <c r="AQ11" s="517" t="s">
        <v>19</v>
      </c>
      <c r="AR11" s="521" t="s">
        <v>19</v>
      </c>
      <c r="AT11" s="535"/>
      <c r="AU11" s="1859"/>
      <c r="AV11" s="547" t="s">
        <v>1186</v>
      </c>
      <c r="AW11" s="548"/>
      <c r="AX11" s="517">
        <v>6.4</v>
      </c>
      <c r="AY11" s="517">
        <v>0.1</v>
      </c>
      <c r="AZ11" s="517">
        <v>0.2</v>
      </c>
      <c r="BA11" s="517">
        <v>0.5</v>
      </c>
      <c r="BB11" s="517">
        <v>2.1</v>
      </c>
      <c r="BC11" s="517">
        <v>3.5</v>
      </c>
    </row>
    <row r="12" spans="1:55" ht="11.1" customHeight="1">
      <c r="B12" s="518"/>
      <c r="C12" s="488" t="s">
        <v>1187</v>
      </c>
      <c r="D12" s="454"/>
      <c r="E12" s="538"/>
      <c r="F12" s="517">
        <v>0.9</v>
      </c>
      <c r="G12" s="517">
        <v>0.3</v>
      </c>
      <c r="H12" s="517">
        <v>0.3</v>
      </c>
      <c r="I12" s="517">
        <v>0.2</v>
      </c>
      <c r="J12" s="517">
        <v>0.1</v>
      </c>
      <c r="K12" s="517">
        <v>0.1</v>
      </c>
      <c r="L12" s="470"/>
      <c r="M12" s="518"/>
      <c r="N12" s="543" t="s">
        <v>1188</v>
      </c>
      <c r="O12" s="506"/>
      <c r="P12" s="525"/>
      <c r="Q12" s="517">
        <v>1290.3</v>
      </c>
      <c r="R12" s="517">
        <v>122.5</v>
      </c>
      <c r="S12" s="517">
        <v>236</v>
      </c>
      <c r="T12" s="517">
        <v>379.7</v>
      </c>
      <c r="U12" s="517">
        <v>329.6</v>
      </c>
      <c r="V12" s="517">
        <v>222.5</v>
      </c>
      <c r="W12" s="549"/>
      <c r="X12" s="518"/>
      <c r="Y12" s="550" t="s">
        <v>1534</v>
      </c>
      <c r="Z12" s="506"/>
      <c r="AA12" s="542"/>
      <c r="AB12" s="524">
        <v>0</v>
      </c>
      <c r="AC12" s="524" t="s">
        <v>19</v>
      </c>
      <c r="AD12" s="524" t="s">
        <v>19</v>
      </c>
      <c r="AE12" s="524" t="s">
        <v>19</v>
      </c>
      <c r="AF12" s="524">
        <v>0</v>
      </c>
      <c r="AG12" s="524" t="s">
        <v>19</v>
      </c>
      <c r="AH12" s="472"/>
      <c r="AI12" s="518"/>
      <c r="AJ12" s="488" t="s">
        <v>1190</v>
      </c>
      <c r="AK12" s="470"/>
      <c r="AM12" s="517">
        <v>311.10000000000002</v>
      </c>
      <c r="AN12" s="517">
        <v>6.2</v>
      </c>
      <c r="AO12" s="517">
        <v>21.8</v>
      </c>
      <c r="AP12" s="517">
        <v>57.5</v>
      </c>
      <c r="AQ12" s="517">
        <v>110.9</v>
      </c>
      <c r="AR12" s="521">
        <v>114.7</v>
      </c>
      <c r="AT12" s="515"/>
      <c r="AU12" s="1860" t="s">
        <v>1191</v>
      </c>
      <c r="AV12" s="491" t="s">
        <v>1161</v>
      </c>
      <c r="AW12" s="522"/>
      <c r="AX12" s="551">
        <v>549.20000000000005</v>
      </c>
      <c r="AY12" s="517">
        <v>70.5</v>
      </c>
      <c r="AZ12" s="517">
        <v>117</v>
      </c>
      <c r="BA12" s="517">
        <v>133.19999999999999</v>
      </c>
      <c r="BB12" s="517">
        <v>133.1</v>
      </c>
      <c r="BC12" s="517">
        <v>95.3</v>
      </c>
    </row>
    <row r="13" spans="1:55" ht="11.1" customHeight="1">
      <c r="B13" s="518"/>
      <c r="C13" s="488" t="s">
        <v>1192</v>
      </c>
      <c r="D13" s="454"/>
      <c r="E13" s="538"/>
      <c r="F13" s="517">
        <v>5.2</v>
      </c>
      <c r="G13" s="517">
        <v>0.5</v>
      </c>
      <c r="H13" s="517">
        <v>0.8</v>
      </c>
      <c r="I13" s="517">
        <v>1.1000000000000001</v>
      </c>
      <c r="J13" s="517">
        <v>1.5</v>
      </c>
      <c r="K13" s="517">
        <v>1.3</v>
      </c>
      <c r="L13" s="470"/>
      <c r="M13" s="518"/>
      <c r="N13" s="543" t="s">
        <v>1193</v>
      </c>
      <c r="O13" s="506"/>
      <c r="P13" s="525"/>
      <c r="Q13" s="517">
        <v>1517.7</v>
      </c>
      <c r="R13" s="517">
        <v>141.9</v>
      </c>
      <c r="S13" s="517">
        <v>277.39999999999998</v>
      </c>
      <c r="T13" s="517">
        <v>456</v>
      </c>
      <c r="U13" s="517">
        <v>386.5</v>
      </c>
      <c r="V13" s="517">
        <v>255.9</v>
      </c>
      <c r="W13" s="487"/>
      <c r="X13" s="518"/>
      <c r="Y13" s="488" t="s">
        <v>1533</v>
      </c>
      <c r="Z13" s="470"/>
      <c r="AA13" s="538"/>
      <c r="AB13" s="524">
        <v>0</v>
      </c>
      <c r="AC13" s="524">
        <v>0</v>
      </c>
      <c r="AD13" s="524">
        <v>0</v>
      </c>
      <c r="AE13" s="524">
        <v>0</v>
      </c>
      <c r="AF13" s="524">
        <v>0</v>
      </c>
      <c r="AG13" s="524">
        <v>0</v>
      </c>
      <c r="AH13" s="472"/>
      <c r="AI13" s="518"/>
      <c r="AJ13" s="488" t="s">
        <v>1195</v>
      </c>
      <c r="AK13" s="470"/>
      <c r="AM13" s="517">
        <v>521.4</v>
      </c>
      <c r="AN13" s="517">
        <v>18.600000000000001</v>
      </c>
      <c r="AO13" s="517">
        <v>52.5</v>
      </c>
      <c r="AP13" s="517">
        <v>119.7</v>
      </c>
      <c r="AQ13" s="517">
        <v>174.5</v>
      </c>
      <c r="AR13" s="521">
        <v>156</v>
      </c>
      <c r="AT13" s="515"/>
      <c r="AU13" s="1861"/>
      <c r="AV13" s="491" t="s">
        <v>1166</v>
      </c>
      <c r="AW13" s="522"/>
      <c r="AX13" s="551">
        <v>29.7</v>
      </c>
      <c r="AY13" s="517">
        <v>2.2999999999999998</v>
      </c>
      <c r="AZ13" s="517">
        <v>5.3</v>
      </c>
      <c r="BA13" s="517">
        <v>7.2</v>
      </c>
      <c r="BB13" s="517">
        <v>8.4</v>
      </c>
      <c r="BC13" s="517">
        <v>6.5</v>
      </c>
    </row>
    <row r="14" spans="1:55" ht="11.1" customHeight="1">
      <c r="B14" s="518"/>
      <c r="C14" s="488" t="s">
        <v>1196</v>
      </c>
      <c r="D14" s="454"/>
      <c r="E14" s="538"/>
      <c r="F14" s="517">
        <v>45.3</v>
      </c>
      <c r="G14" s="517">
        <v>15.8</v>
      </c>
      <c r="H14" s="517">
        <v>11.4</v>
      </c>
      <c r="I14" s="517">
        <v>6.9</v>
      </c>
      <c r="J14" s="517">
        <v>6.5</v>
      </c>
      <c r="K14" s="517">
        <v>4.8</v>
      </c>
      <c r="L14" s="470"/>
      <c r="M14" s="518"/>
      <c r="N14" s="543" t="s">
        <v>1197</v>
      </c>
      <c r="O14" s="506"/>
      <c r="P14" s="525"/>
      <c r="Q14" s="517">
        <v>673</v>
      </c>
      <c r="R14" s="517">
        <v>69.7</v>
      </c>
      <c r="S14" s="517">
        <v>135.1</v>
      </c>
      <c r="T14" s="517">
        <v>198.3</v>
      </c>
      <c r="U14" s="517">
        <v>164.7</v>
      </c>
      <c r="V14" s="517">
        <v>105.1</v>
      </c>
      <c r="W14" s="487"/>
      <c r="X14" s="518"/>
      <c r="Y14" s="488" t="s">
        <v>1532</v>
      </c>
      <c r="Z14" s="470"/>
      <c r="AA14" s="538"/>
      <c r="AB14" s="523">
        <v>0.5</v>
      </c>
      <c r="AC14" s="524">
        <v>0.1</v>
      </c>
      <c r="AD14" s="524">
        <v>0.1</v>
      </c>
      <c r="AE14" s="524">
        <v>0.1</v>
      </c>
      <c r="AF14" s="524">
        <v>0.1</v>
      </c>
      <c r="AG14" s="524">
        <v>0.1</v>
      </c>
      <c r="AH14" s="472"/>
      <c r="AI14" s="518"/>
      <c r="AJ14" s="488" t="s">
        <v>1199</v>
      </c>
      <c r="AK14" s="470"/>
      <c r="AM14" s="517">
        <v>4</v>
      </c>
      <c r="AN14" s="517">
        <v>0.1</v>
      </c>
      <c r="AO14" s="517">
        <v>0.4</v>
      </c>
      <c r="AP14" s="517">
        <v>0.8</v>
      </c>
      <c r="AQ14" s="517">
        <v>1.4</v>
      </c>
      <c r="AR14" s="521">
        <v>1.3</v>
      </c>
      <c r="AT14" s="515"/>
      <c r="AU14" s="1861"/>
      <c r="AV14" s="491" t="s">
        <v>1171</v>
      </c>
      <c r="AW14" s="522"/>
      <c r="AX14" s="551">
        <v>9.8000000000000007</v>
      </c>
      <c r="AY14" s="517">
        <v>1.2</v>
      </c>
      <c r="AZ14" s="517">
        <v>1.4</v>
      </c>
      <c r="BA14" s="517">
        <v>1.8</v>
      </c>
      <c r="BB14" s="517">
        <v>2.4</v>
      </c>
      <c r="BC14" s="517">
        <v>3</v>
      </c>
    </row>
    <row r="15" spans="1:55" ht="11.1" customHeight="1">
      <c r="B15" s="518"/>
      <c r="C15" s="488" t="s">
        <v>1200</v>
      </c>
      <c r="D15" s="454"/>
      <c r="E15" s="538"/>
      <c r="F15" s="517">
        <v>0.3</v>
      </c>
      <c r="G15" s="517">
        <v>0</v>
      </c>
      <c r="H15" s="517">
        <v>0.1</v>
      </c>
      <c r="I15" s="517">
        <v>0.1</v>
      </c>
      <c r="J15" s="517">
        <v>0.1</v>
      </c>
      <c r="K15" s="517">
        <v>0.1</v>
      </c>
      <c r="L15" s="470"/>
      <c r="M15" s="518"/>
      <c r="N15" s="543" t="s">
        <v>1201</v>
      </c>
      <c r="O15" s="506"/>
      <c r="P15" s="525"/>
      <c r="Q15" s="517">
        <v>0</v>
      </c>
      <c r="R15" s="517" t="s">
        <v>19</v>
      </c>
      <c r="S15" s="517" t="s">
        <v>19</v>
      </c>
      <c r="T15" s="517" t="s">
        <v>19</v>
      </c>
      <c r="U15" s="517" t="s">
        <v>19</v>
      </c>
      <c r="V15" s="517">
        <v>0</v>
      </c>
      <c r="W15" s="487"/>
      <c r="X15" s="518"/>
      <c r="Y15" s="488" t="s">
        <v>1202</v>
      </c>
      <c r="Z15" s="470"/>
      <c r="AA15" s="538"/>
      <c r="AB15" s="523">
        <v>0.1</v>
      </c>
      <c r="AC15" s="524">
        <v>0</v>
      </c>
      <c r="AD15" s="524">
        <v>0</v>
      </c>
      <c r="AE15" s="524">
        <v>0</v>
      </c>
      <c r="AF15" s="524">
        <v>0</v>
      </c>
      <c r="AG15" s="524">
        <v>0</v>
      </c>
      <c r="AH15" s="472"/>
      <c r="AI15" s="518"/>
      <c r="AJ15" s="488" t="s">
        <v>1203</v>
      </c>
      <c r="AK15" s="470"/>
      <c r="AM15" s="517">
        <v>335.9</v>
      </c>
      <c r="AN15" s="517">
        <v>11.3</v>
      </c>
      <c r="AO15" s="517">
        <v>31</v>
      </c>
      <c r="AP15" s="517">
        <v>74.5</v>
      </c>
      <c r="AQ15" s="517">
        <v>114.5</v>
      </c>
      <c r="AR15" s="521">
        <v>104.7</v>
      </c>
      <c r="AT15" s="535"/>
      <c r="AU15" s="1861"/>
      <c r="AV15" s="552" t="s">
        <v>1176</v>
      </c>
      <c r="AW15" s="536"/>
      <c r="AX15" s="551">
        <v>0.8</v>
      </c>
      <c r="AY15" s="517" t="s">
        <v>19</v>
      </c>
      <c r="AZ15" s="517" t="s">
        <v>19</v>
      </c>
      <c r="BA15" s="517">
        <v>0.1</v>
      </c>
      <c r="BB15" s="517">
        <v>0.2</v>
      </c>
      <c r="BC15" s="517">
        <v>0.4</v>
      </c>
    </row>
    <row r="16" spans="1:55" ht="11.1" customHeight="1">
      <c r="B16" s="518"/>
      <c r="C16" s="488" t="s">
        <v>1204</v>
      </c>
      <c r="D16" s="454"/>
      <c r="E16" s="538"/>
      <c r="F16" s="517">
        <v>870.6</v>
      </c>
      <c r="G16" s="517">
        <v>260.5</v>
      </c>
      <c r="H16" s="517">
        <v>254</v>
      </c>
      <c r="I16" s="517">
        <v>144.5</v>
      </c>
      <c r="J16" s="517">
        <v>112.3</v>
      </c>
      <c r="K16" s="517">
        <v>99.2</v>
      </c>
      <c r="M16" s="518"/>
      <c r="N16" s="543" t="s">
        <v>1205</v>
      </c>
      <c r="O16" s="506"/>
      <c r="P16" s="525"/>
      <c r="Q16" s="517">
        <v>1.9</v>
      </c>
      <c r="R16" s="517">
        <v>0.1</v>
      </c>
      <c r="S16" s="517">
        <v>0.1</v>
      </c>
      <c r="T16" s="517">
        <v>0.4</v>
      </c>
      <c r="U16" s="517">
        <v>0.5</v>
      </c>
      <c r="V16" s="517">
        <v>0.7</v>
      </c>
      <c r="W16" s="487"/>
      <c r="X16" s="518"/>
      <c r="Y16" s="488" t="s">
        <v>1206</v>
      </c>
      <c r="Z16" s="470"/>
      <c r="AA16" s="538"/>
      <c r="AB16" s="523">
        <v>0</v>
      </c>
      <c r="AC16" s="524">
        <v>0</v>
      </c>
      <c r="AD16" s="524">
        <v>0</v>
      </c>
      <c r="AE16" s="524">
        <v>0</v>
      </c>
      <c r="AF16" s="524">
        <v>0</v>
      </c>
      <c r="AG16" s="524">
        <v>0</v>
      </c>
      <c r="AH16" s="472"/>
      <c r="AI16" s="518"/>
      <c r="AJ16" s="488" t="s">
        <v>1207</v>
      </c>
      <c r="AK16" s="470"/>
      <c r="AM16" s="517">
        <v>0.8</v>
      </c>
      <c r="AN16" s="517" t="s">
        <v>19</v>
      </c>
      <c r="AO16" s="517">
        <v>0</v>
      </c>
      <c r="AP16" s="517">
        <v>0.2</v>
      </c>
      <c r="AQ16" s="517">
        <v>0.4</v>
      </c>
      <c r="AR16" s="521">
        <v>0.2</v>
      </c>
      <c r="AT16" s="535"/>
      <c r="AU16" s="1861"/>
      <c r="AV16" s="552" t="s">
        <v>1181</v>
      </c>
      <c r="AW16" s="536"/>
      <c r="AX16" s="551">
        <v>1.7</v>
      </c>
      <c r="AY16" s="517">
        <v>0.2</v>
      </c>
      <c r="AZ16" s="517">
        <v>0.3</v>
      </c>
      <c r="BA16" s="517">
        <v>0.3</v>
      </c>
      <c r="BB16" s="517">
        <v>0.6</v>
      </c>
      <c r="BC16" s="517">
        <v>0.4</v>
      </c>
    </row>
    <row r="17" spans="2:55" ht="11.1" customHeight="1">
      <c r="B17" s="518"/>
      <c r="C17" s="488" t="s">
        <v>1208</v>
      </c>
      <c r="D17" s="454"/>
      <c r="E17" s="538"/>
      <c r="F17" s="517">
        <v>10</v>
      </c>
      <c r="G17" s="517">
        <v>3.1</v>
      </c>
      <c r="H17" s="517">
        <v>2.8</v>
      </c>
      <c r="I17" s="517">
        <v>1.6</v>
      </c>
      <c r="J17" s="517">
        <v>1.3</v>
      </c>
      <c r="K17" s="517">
        <v>1.1000000000000001</v>
      </c>
      <c r="M17" s="537"/>
      <c r="N17" s="543" t="s">
        <v>1209</v>
      </c>
      <c r="O17" s="506"/>
      <c r="P17" s="525"/>
      <c r="Q17" s="517">
        <v>783.3</v>
      </c>
      <c r="R17" s="517">
        <v>103.7</v>
      </c>
      <c r="S17" s="517">
        <v>179.2</v>
      </c>
      <c r="T17" s="517">
        <v>211.4</v>
      </c>
      <c r="U17" s="517">
        <v>166.6</v>
      </c>
      <c r="V17" s="517">
        <v>122.4</v>
      </c>
      <c r="W17" s="487"/>
      <c r="X17" s="518"/>
      <c r="Y17" s="488" t="s">
        <v>1513</v>
      </c>
      <c r="Z17" s="470"/>
      <c r="AA17" s="538"/>
      <c r="AB17" s="523">
        <v>0</v>
      </c>
      <c r="AC17" s="524">
        <v>0</v>
      </c>
      <c r="AD17" s="524" t="s">
        <v>19</v>
      </c>
      <c r="AE17" s="524" t="s">
        <v>19</v>
      </c>
      <c r="AF17" s="524" t="s">
        <v>19</v>
      </c>
      <c r="AG17" s="524" t="s">
        <v>19</v>
      </c>
      <c r="AH17" s="472"/>
      <c r="AI17" s="518"/>
      <c r="AJ17" s="488" t="s">
        <v>1211</v>
      </c>
      <c r="AK17" s="470"/>
      <c r="AM17" s="517">
        <v>21.6</v>
      </c>
      <c r="AN17" s="517">
        <v>0.7</v>
      </c>
      <c r="AO17" s="517">
        <v>1.9</v>
      </c>
      <c r="AP17" s="517">
        <v>4.5</v>
      </c>
      <c r="AQ17" s="517">
        <v>7.9</v>
      </c>
      <c r="AR17" s="521">
        <v>6.8</v>
      </c>
      <c r="AT17" s="535"/>
      <c r="AU17" s="1862"/>
      <c r="AV17" s="553" t="s">
        <v>1186</v>
      </c>
      <c r="AW17" s="554"/>
      <c r="AX17" s="551" t="s">
        <v>19</v>
      </c>
      <c r="AY17" s="517" t="s">
        <v>19</v>
      </c>
      <c r="AZ17" s="517" t="s">
        <v>19</v>
      </c>
      <c r="BA17" s="517" t="s">
        <v>19</v>
      </c>
      <c r="BB17" s="517" t="s">
        <v>19</v>
      </c>
      <c r="BC17" s="517" t="s">
        <v>19</v>
      </c>
    </row>
    <row r="18" spans="2:55" ht="11.1" customHeight="1">
      <c r="B18" s="518"/>
      <c r="C18" s="555" t="s">
        <v>1212</v>
      </c>
      <c r="D18" s="454"/>
      <c r="E18" s="538"/>
      <c r="F18" s="517">
        <v>11.5</v>
      </c>
      <c r="G18" s="517">
        <v>3.5</v>
      </c>
      <c r="H18" s="517">
        <v>3.4</v>
      </c>
      <c r="I18" s="517">
        <v>2</v>
      </c>
      <c r="J18" s="517">
        <v>1.5</v>
      </c>
      <c r="K18" s="517">
        <v>1.1000000000000001</v>
      </c>
      <c r="M18" s="518"/>
      <c r="N18" s="543" t="s">
        <v>1531</v>
      </c>
      <c r="O18" s="506"/>
      <c r="P18" s="525"/>
      <c r="Q18" s="517">
        <v>57.5</v>
      </c>
      <c r="R18" s="517">
        <v>5.2</v>
      </c>
      <c r="S18" s="517">
        <v>10.7</v>
      </c>
      <c r="T18" s="517">
        <v>17</v>
      </c>
      <c r="U18" s="517">
        <v>14.8</v>
      </c>
      <c r="V18" s="517">
        <v>9.8000000000000007</v>
      </c>
      <c r="W18" s="487"/>
      <c r="X18" s="518"/>
      <c r="Y18" s="488" t="s">
        <v>1214</v>
      </c>
      <c r="Z18" s="470"/>
      <c r="AA18" s="538"/>
      <c r="AB18" s="523">
        <v>0.9</v>
      </c>
      <c r="AC18" s="524">
        <v>0.2</v>
      </c>
      <c r="AD18" s="524">
        <v>0.2</v>
      </c>
      <c r="AE18" s="524">
        <v>0.2</v>
      </c>
      <c r="AF18" s="524">
        <v>0.2</v>
      </c>
      <c r="AG18" s="524">
        <v>0.1</v>
      </c>
      <c r="AH18" s="472"/>
      <c r="AI18" s="518"/>
      <c r="AJ18" s="488" t="s">
        <v>1215</v>
      </c>
      <c r="AK18" s="470"/>
      <c r="AM18" s="517">
        <v>2.2999999999999998</v>
      </c>
      <c r="AN18" s="517">
        <v>0.2</v>
      </c>
      <c r="AO18" s="517">
        <v>0.2</v>
      </c>
      <c r="AP18" s="517">
        <v>0.5</v>
      </c>
      <c r="AQ18" s="517">
        <v>0.8</v>
      </c>
      <c r="AR18" s="521">
        <v>0.7</v>
      </c>
      <c r="AT18" s="550"/>
      <c r="AU18" s="488" t="s">
        <v>1216</v>
      </c>
      <c r="AV18" s="556"/>
      <c r="AW18" s="556"/>
      <c r="AX18" s="517">
        <v>8262.5</v>
      </c>
      <c r="AY18" s="517">
        <v>808.1</v>
      </c>
      <c r="AZ18" s="517">
        <v>1471.4</v>
      </c>
      <c r="BA18" s="517">
        <v>1985.5</v>
      </c>
      <c r="BB18" s="517">
        <v>2261.4</v>
      </c>
      <c r="BC18" s="517">
        <v>1736.1</v>
      </c>
    </row>
    <row r="19" spans="2:55" ht="11.1" customHeight="1">
      <c r="B19" s="479" t="s">
        <v>209</v>
      </c>
      <c r="C19" s="480"/>
      <c r="D19" s="480"/>
      <c r="E19" s="481"/>
      <c r="F19" s="482">
        <v>368.7</v>
      </c>
      <c r="G19" s="482">
        <v>6.5</v>
      </c>
      <c r="H19" s="482">
        <v>24.1</v>
      </c>
      <c r="I19" s="482">
        <v>41</v>
      </c>
      <c r="J19" s="482">
        <v>93.5</v>
      </c>
      <c r="K19" s="482">
        <v>203.6</v>
      </c>
      <c r="M19" s="518"/>
      <c r="N19" s="543" t="s">
        <v>1515</v>
      </c>
      <c r="O19" s="506"/>
      <c r="P19" s="525"/>
      <c r="Q19" s="517">
        <v>0.8</v>
      </c>
      <c r="R19" s="517">
        <v>0.1</v>
      </c>
      <c r="S19" s="517">
        <v>0.2</v>
      </c>
      <c r="T19" s="517">
        <v>0.3</v>
      </c>
      <c r="U19" s="517">
        <v>0.1</v>
      </c>
      <c r="V19" s="517">
        <v>0.1</v>
      </c>
      <c r="W19" s="487"/>
      <c r="X19" s="518"/>
      <c r="Y19" s="488" t="s">
        <v>1218</v>
      </c>
      <c r="Z19" s="470"/>
      <c r="AA19" s="538"/>
      <c r="AB19" s="523">
        <v>0</v>
      </c>
      <c r="AC19" s="524" t="s">
        <v>19</v>
      </c>
      <c r="AD19" s="524">
        <v>0</v>
      </c>
      <c r="AE19" s="524" t="s">
        <v>19</v>
      </c>
      <c r="AF19" s="524">
        <v>0</v>
      </c>
      <c r="AG19" s="524">
        <v>0</v>
      </c>
      <c r="AH19" s="472"/>
      <c r="AI19" s="518"/>
      <c r="AJ19" s="488" t="s">
        <v>1219</v>
      </c>
      <c r="AK19" s="470"/>
      <c r="AM19" s="517">
        <v>396.1</v>
      </c>
      <c r="AN19" s="517">
        <v>13.6</v>
      </c>
      <c r="AO19" s="517">
        <v>39.1</v>
      </c>
      <c r="AP19" s="517">
        <v>92.1</v>
      </c>
      <c r="AQ19" s="517">
        <v>131.1</v>
      </c>
      <c r="AR19" s="521">
        <v>120.3</v>
      </c>
      <c r="AT19" s="550"/>
      <c r="AU19" s="550" t="s">
        <v>1220</v>
      </c>
      <c r="AV19" s="552"/>
      <c r="AW19" s="552"/>
      <c r="AX19" s="517">
        <v>630.6</v>
      </c>
      <c r="AY19" s="517">
        <v>67.5</v>
      </c>
      <c r="AZ19" s="517">
        <v>124.3</v>
      </c>
      <c r="BA19" s="517">
        <v>155.80000000000001</v>
      </c>
      <c r="BB19" s="517">
        <v>176.5</v>
      </c>
      <c r="BC19" s="517">
        <v>106.5</v>
      </c>
    </row>
    <row r="20" spans="2:55" ht="11.1" customHeight="1">
      <c r="B20" s="518"/>
      <c r="C20" s="513" t="s">
        <v>1530</v>
      </c>
      <c r="D20" s="540"/>
      <c r="E20" s="557"/>
      <c r="F20" s="517">
        <v>367.3</v>
      </c>
      <c r="G20" s="517">
        <v>6.5</v>
      </c>
      <c r="H20" s="517">
        <v>24</v>
      </c>
      <c r="I20" s="517">
        <v>40.799999999999997</v>
      </c>
      <c r="J20" s="517">
        <v>93.2</v>
      </c>
      <c r="K20" s="517">
        <v>202.9</v>
      </c>
      <c r="M20" s="518"/>
      <c r="N20" s="543" t="s">
        <v>1222</v>
      </c>
      <c r="O20" s="506"/>
      <c r="P20" s="525"/>
      <c r="Q20" s="517">
        <v>53</v>
      </c>
      <c r="R20" s="517">
        <v>3.1</v>
      </c>
      <c r="S20" s="517">
        <v>6.5</v>
      </c>
      <c r="T20" s="517">
        <v>17.3</v>
      </c>
      <c r="U20" s="517">
        <v>16.8</v>
      </c>
      <c r="V20" s="517">
        <v>9.1999999999999993</v>
      </c>
      <c r="W20" s="487"/>
      <c r="X20" s="518"/>
      <c r="Y20" s="488" t="s">
        <v>1223</v>
      </c>
      <c r="Z20" s="470"/>
      <c r="AA20" s="542"/>
      <c r="AB20" s="523">
        <v>0.8</v>
      </c>
      <c r="AC20" s="524">
        <v>0.2</v>
      </c>
      <c r="AD20" s="524">
        <v>0.2</v>
      </c>
      <c r="AE20" s="524">
        <v>0.2</v>
      </c>
      <c r="AF20" s="524">
        <v>0.1</v>
      </c>
      <c r="AG20" s="524">
        <v>0.1</v>
      </c>
      <c r="AH20" s="472"/>
      <c r="AI20" s="518"/>
      <c r="AJ20" s="488" t="s">
        <v>1224</v>
      </c>
      <c r="AK20" s="470"/>
      <c r="AM20" s="517" t="s">
        <v>19</v>
      </c>
      <c r="AN20" s="517" t="s">
        <v>19</v>
      </c>
      <c r="AO20" s="517" t="s">
        <v>19</v>
      </c>
      <c r="AP20" s="517" t="s">
        <v>19</v>
      </c>
      <c r="AQ20" s="517" t="s">
        <v>19</v>
      </c>
      <c r="AR20" s="521" t="s">
        <v>19</v>
      </c>
      <c r="AT20" s="550"/>
      <c r="AU20" s="550" t="s">
        <v>1225</v>
      </c>
      <c r="AV20" s="552"/>
      <c r="AW20" s="552"/>
      <c r="AX20" s="517">
        <v>117.8</v>
      </c>
      <c r="AY20" s="517">
        <v>14.1</v>
      </c>
      <c r="AZ20" s="517">
        <v>26.1</v>
      </c>
      <c r="BA20" s="517">
        <v>31.3</v>
      </c>
      <c r="BB20" s="517">
        <v>31.7</v>
      </c>
      <c r="BC20" s="517">
        <v>14.6</v>
      </c>
    </row>
    <row r="21" spans="2:55" ht="11.1" customHeight="1">
      <c r="B21" s="518"/>
      <c r="C21" s="545" t="s">
        <v>1226</v>
      </c>
      <c r="D21" s="558"/>
      <c r="E21" s="559"/>
      <c r="F21" s="517">
        <v>1.4</v>
      </c>
      <c r="G21" s="517">
        <v>0</v>
      </c>
      <c r="H21" s="517">
        <v>0.1</v>
      </c>
      <c r="I21" s="517">
        <v>0.2</v>
      </c>
      <c r="J21" s="517">
        <v>0.3</v>
      </c>
      <c r="K21" s="517">
        <v>0.7</v>
      </c>
      <c r="M21" s="512"/>
      <c r="N21" s="550" t="s">
        <v>1227</v>
      </c>
      <c r="P21" s="525"/>
      <c r="Q21" s="517">
        <v>0.3</v>
      </c>
      <c r="R21" s="517">
        <v>0</v>
      </c>
      <c r="S21" s="517">
        <v>0</v>
      </c>
      <c r="T21" s="517">
        <v>0</v>
      </c>
      <c r="U21" s="517">
        <v>0.1</v>
      </c>
      <c r="V21" s="517">
        <v>0.2</v>
      </c>
      <c r="W21" s="487"/>
      <c r="X21" s="518"/>
      <c r="Y21" s="550" t="s">
        <v>1228</v>
      </c>
      <c r="Z21" s="544"/>
      <c r="AA21" s="560"/>
      <c r="AB21" s="524">
        <v>0</v>
      </c>
      <c r="AC21" s="524">
        <v>0</v>
      </c>
      <c r="AD21" s="524">
        <v>0</v>
      </c>
      <c r="AE21" s="524">
        <v>0</v>
      </c>
      <c r="AF21" s="524">
        <v>0</v>
      </c>
      <c r="AG21" s="524">
        <v>0</v>
      </c>
      <c r="AH21" s="472"/>
      <c r="AI21" s="518"/>
      <c r="AJ21" s="561" t="s">
        <v>1229</v>
      </c>
      <c r="AK21" s="562"/>
      <c r="AL21" s="563"/>
      <c r="AM21" s="517">
        <v>1.1000000000000001</v>
      </c>
      <c r="AN21" s="517">
        <v>0.1</v>
      </c>
      <c r="AO21" s="517">
        <v>0.3</v>
      </c>
      <c r="AP21" s="517">
        <v>0.4</v>
      </c>
      <c r="AQ21" s="517">
        <v>0.2</v>
      </c>
      <c r="AR21" s="517">
        <v>0.2</v>
      </c>
      <c r="AT21" s="550"/>
      <c r="AU21" s="488" t="s">
        <v>1230</v>
      </c>
      <c r="AV21" s="454"/>
      <c r="AW21" s="542"/>
      <c r="AX21" s="517">
        <v>1300.5999999999999</v>
      </c>
      <c r="AY21" s="517">
        <v>63.7</v>
      </c>
      <c r="AZ21" s="517">
        <v>171.9</v>
      </c>
      <c r="BA21" s="517">
        <v>349</v>
      </c>
      <c r="BB21" s="517">
        <v>399.1</v>
      </c>
      <c r="BC21" s="517">
        <v>316.8</v>
      </c>
    </row>
    <row r="22" spans="2:55" ht="11.1" customHeight="1">
      <c r="B22" s="537"/>
      <c r="C22" s="543" t="s">
        <v>1231</v>
      </c>
      <c r="D22" s="506"/>
      <c r="E22" s="525"/>
      <c r="F22" s="517">
        <v>1.7</v>
      </c>
      <c r="G22" s="517">
        <v>0.1</v>
      </c>
      <c r="H22" s="517">
        <v>0.1</v>
      </c>
      <c r="I22" s="517">
        <v>0.2</v>
      </c>
      <c r="J22" s="517">
        <v>0.5</v>
      </c>
      <c r="K22" s="517">
        <v>0.8</v>
      </c>
      <c r="M22" s="512"/>
      <c r="N22" s="550" t="s">
        <v>1511</v>
      </c>
      <c r="P22" s="525"/>
      <c r="Q22" s="517">
        <v>1508.7</v>
      </c>
      <c r="R22" s="517">
        <v>148.30000000000001</v>
      </c>
      <c r="S22" s="517">
        <v>284.7</v>
      </c>
      <c r="T22" s="517">
        <v>448.8</v>
      </c>
      <c r="U22" s="517">
        <v>373</v>
      </c>
      <c r="V22" s="517">
        <v>253.8</v>
      </c>
      <c r="W22" s="487"/>
      <c r="X22" s="518"/>
      <c r="Y22" s="543" t="s">
        <v>1233</v>
      </c>
      <c r="Z22" s="470"/>
      <c r="AB22" s="524">
        <v>0.1</v>
      </c>
      <c r="AC22" s="524">
        <v>0</v>
      </c>
      <c r="AD22" s="524">
        <v>0</v>
      </c>
      <c r="AE22" s="524">
        <v>0</v>
      </c>
      <c r="AF22" s="524">
        <v>0</v>
      </c>
      <c r="AG22" s="524">
        <v>0</v>
      </c>
      <c r="AH22" s="472"/>
      <c r="AI22" s="518"/>
      <c r="AJ22" s="561" t="s">
        <v>1234</v>
      </c>
      <c r="AK22" s="562"/>
      <c r="AL22" s="563"/>
      <c r="AM22" s="517">
        <v>185.7</v>
      </c>
      <c r="AN22" s="517">
        <v>5.4</v>
      </c>
      <c r="AO22" s="517">
        <v>17.399999999999999</v>
      </c>
      <c r="AP22" s="517">
        <v>40.200000000000003</v>
      </c>
      <c r="AQ22" s="517">
        <v>62.9</v>
      </c>
      <c r="AR22" s="517">
        <v>59.8</v>
      </c>
      <c r="AT22" s="550"/>
      <c r="AU22" s="488" t="s">
        <v>1235</v>
      </c>
      <c r="AV22" s="556"/>
      <c r="AW22" s="556"/>
      <c r="AX22" s="517">
        <v>8.6</v>
      </c>
      <c r="AY22" s="517">
        <v>0.4</v>
      </c>
      <c r="AZ22" s="517">
        <v>1.3</v>
      </c>
      <c r="BA22" s="517">
        <v>2.2000000000000002</v>
      </c>
      <c r="BB22" s="517">
        <v>2</v>
      </c>
      <c r="BC22" s="517">
        <v>2.7</v>
      </c>
    </row>
    <row r="23" spans="2:55" ht="11.1" customHeight="1">
      <c r="B23" s="518"/>
      <c r="C23" s="488" t="s">
        <v>1182</v>
      </c>
      <c r="D23" s="454"/>
      <c r="E23" s="538"/>
      <c r="F23" s="517">
        <v>0.1</v>
      </c>
      <c r="G23" s="517" t="s">
        <v>19</v>
      </c>
      <c r="H23" s="517">
        <v>0</v>
      </c>
      <c r="I23" s="517">
        <v>0</v>
      </c>
      <c r="J23" s="517">
        <v>0</v>
      </c>
      <c r="K23" s="517">
        <v>0</v>
      </c>
      <c r="M23" s="512"/>
      <c r="N23" s="550" t="s">
        <v>1510</v>
      </c>
      <c r="P23" s="525"/>
      <c r="Q23" s="517">
        <v>912</v>
      </c>
      <c r="R23" s="517">
        <v>86.6</v>
      </c>
      <c r="S23" s="517">
        <v>166.9</v>
      </c>
      <c r="T23" s="517">
        <v>270.60000000000002</v>
      </c>
      <c r="U23" s="517">
        <v>236.6</v>
      </c>
      <c r="V23" s="517">
        <v>151.30000000000001</v>
      </c>
      <c r="W23" s="487"/>
      <c r="X23" s="518"/>
      <c r="Y23" s="488" t="s">
        <v>1237</v>
      </c>
      <c r="Z23" s="470"/>
      <c r="AA23" s="563"/>
      <c r="AB23" s="524">
        <v>4</v>
      </c>
      <c r="AC23" s="524">
        <v>0.9</v>
      </c>
      <c r="AD23" s="524">
        <v>1</v>
      </c>
      <c r="AE23" s="524">
        <v>0.8</v>
      </c>
      <c r="AF23" s="524">
        <v>0.8</v>
      </c>
      <c r="AG23" s="524">
        <v>0.5</v>
      </c>
      <c r="AH23" s="472"/>
      <c r="AI23" s="518"/>
      <c r="AJ23" s="488" t="s">
        <v>1235</v>
      </c>
      <c r="AK23" s="470"/>
      <c r="AL23" s="542"/>
      <c r="AM23" s="517">
        <v>1</v>
      </c>
      <c r="AN23" s="517" t="s">
        <v>19</v>
      </c>
      <c r="AO23" s="517" t="s">
        <v>19</v>
      </c>
      <c r="AP23" s="517">
        <v>0.2</v>
      </c>
      <c r="AQ23" s="517">
        <v>0.2</v>
      </c>
      <c r="AR23" s="517">
        <v>0.6</v>
      </c>
      <c r="AT23" s="550"/>
      <c r="AU23" s="488" t="s">
        <v>1238</v>
      </c>
      <c r="AV23" s="563"/>
      <c r="AW23" s="563"/>
      <c r="AX23" s="517">
        <v>1573.7</v>
      </c>
      <c r="AY23" s="517">
        <v>149.9</v>
      </c>
      <c r="AZ23" s="517">
        <v>287.3</v>
      </c>
      <c r="BA23" s="517">
        <v>390.8</v>
      </c>
      <c r="BB23" s="517">
        <v>438.1</v>
      </c>
      <c r="BC23" s="517">
        <v>307.7</v>
      </c>
    </row>
    <row r="24" spans="2:55" ht="11.1" customHeight="1">
      <c r="B24" s="518"/>
      <c r="C24" s="488" t="s">
        <v>1187</v>
      </c>
      <c r="D24" s="454"/>
      <c r="E24" s="538"/>
      <c r="F24" s="517">
        <v>0.3</v>
      </c>
      <c r="G24" s="517">
        <v>0</v>
      </c>
      <c r="H24" s="517">
        <v>0</v>
      </c>
      <c r="I24" s="517">
        <v>0</v>
      </c>
      <c r="J24" s="517">
        <v>0.1</v>
      </c>
      <c r="K24" s="517">
        <v>0.2</v>
      </c>
      <c r="M24" s="512"/>
      <c r="N24" s="488" t="s">
        <v>1239</v>
      </c>
      <c r="O24" s="454"/>
      <c r="P24" s="470"/>
      <c r="Q24" s="517">
        <v>458.5</v>
      </c>
      <c r="R24" s="517">
        <v>44.3</v>
      </c>
      <c r="S24" s="517">
        <v>87.4</v>
      </c>
      <c r="T24" s="517">
        <v>137.69999999999999</v>
      </c>
      <c r="U24" s="517">
        <v>114.6</v>
      </c>
      <c r="V24" s="517">
        <v>74.599999999999994</v>
      </c>
      <c r="W24" s="487"/>
      <c r="X24" s="518"/>
      <c r="Y24" s="488" t="s">
        <v>1240</v>
      </c>
      <c r="Z24" s="470"/>
      <c r="AA24" s="563"/>
      <c r="AB24" s="524">
        <v>0</v>
      </c>
      <c r="AC24" s="524">
        <v>0</v>
      </c>
      <c r="AD24" s="524" t="s">
        <v>19</v>
      </c>
      <c r="AE24" s="524">
        <v>0</v>
      </c>
      <c r="AF24" s="524" t="s">
        <v>19</v>
      </c>
      <c r="AG24" s="524">
        <v>0</v>
      </c>
      <c r="AH24" s="472"/>
      <c r="AI24" s="518"/>
      <c r="AJ24" s="564" t="s">
        <v>1529</v>
      </c>
      <c r="AK24" s="565"/>
      <c r="AL24" s="560"/>
      <c r="AM24" s="517">
        <v>3.7</v>
      </c>
      <c r="AN24" s="517">
        <v>0.1</v>
      </c>
      <c r="AO24" s="517">
        <v>0.4</v>
      </c>
      <c r="AP24" s="517">
        <v>0.7</v>
      </c>
      <c r="AQ24" s="517">
        <v>1.3</v>
      </c>
      <c r="AR24" s="517">
        <v>1.2</v>
      </c>
      <c r="AT24" s="550"/>
      <c r="AU24" s="564" t="s">
        <v>1242</v>
      </c>
      <c r="AV24" s="563"/>
      <c r="AW24" s="563"/>
      <c r="AX24" s="517">
        <v>7.2</v>
      </c>
      <c r="AY24" s="517">
        <v>0.3</v>
      </c>
      <c r="AZ24" s="517">
        <v>1</v>
      </c>
      <c r="BA24" s="517">
        <v>1.6</v>
      </c>
      <c r="BB24" s="517">
        <v>2</v>
      </c>
      <c r="BC24" s="517">
        <v>2.4</v>
      </c>
    </row>
    <row r="25" spans="2:55" ht="11.1" customHeight="1">
      <c r="B25" s="518"/>
      <c r="C25" s="488" t="s">
        <v>1243</v>
      </c>
      <c r="D25" s="454"/>
      <c r="E25" s="538"/>
      <c r="F25" s="517">
        <v>33.6</v>
      </c>
      <c r="G25" s="517">
        <v>0.5</v>
      </c>
      <c r="H25" s="517">
        <v>2.2000000000000002</v>
      </c>
      <c r="I25" s="517">
        <v>3.7</v>
      </c>
      <c r="J25" s="517">
        <v>8.3000000000000007</v>
      </c>
      <c r="K25" s="517">
        <v>19</v>
      </c>
      <c r="M25" s="518"/>
      <c r="N25" s="488" t="s">
        <v>1204</v>
      </c>
      <c r="O25" s="454"/>
      <c r="P25" s="470"/>
      <c r="Q25" s="517">
        <v>316.60000000000002</v>
      </c>
      <c r="R25" s="517">
        <v>45.7</v>
      </c>
      <c r="S25" s="517">
        <v>74.3</v>
      </c>
      <c r="T25" s="517">
        <v>85.1</v>
      </c>
      <c r="U25" s="517">
        <v>66.599999999999994</v>
      </c>
      <c r="V25" s="517">
        <v>45</v>
      </c>
      <c r="W25" s="487"/>
      <c r="X25" s="518"/>
      <c r="Y25" s="488" t="s">
        <v>1244</v>
      </c>
      <c r="Z25" s="470"/>
      <c r="AA25" s="563"/>
      <c r="AB25" s="524">
        <v>0</v>
      </c>
      <c r="AC25" s="524" t="s">
        <v>19</v>
      </c>
      <c r="AD25" s="524">
        <v>0</v>
      </c>
      <c r="AE25" s="524">
        <v>0</v>
      </c>
      <c r="AF25" s="524" t="s">
        <v>19</v>
      </c>
      <c r="AG25" s="524" t="s">
        <v>19</v>
      </c>
      <c r="AH25" s="472"/>
      <c r="AI25" s="518"/>
      <c r="AJ25" s="564" t="s">
        <v>1245</v>
      </c>
      <c r="AK25" s="565"/>
      <c r="AL25" s="560"/>
      <c r="AM25" s="517">
        <v>84.1</v>
      </c>
      <c r="AN25" s="517">
        <v>3.1</v>
      </c>
      <c r="AO25" s="517">
        <v>9</v>
      </c>
      <c r="AP25" s="517">
        <v>20.3</v>
      </c>
      <c r="AQ25" s="517">
        <v>27.3</v>
      </c>
      <c r="AR25" s="517">
        <v>24.3</v>
      </c>
      <c r="AT25" s="550"/>
      <c r="AU25" s="550" t="s">
        <v>1246</v>
      </c>
      <c r="AV25" s="563"/>
      <c r="AW25" s="563"/>
      <c r="AX25" s="517">
        <v>8.1999999999999993</v>
      </c>
      <c r="AY25" s="517">
        <v>1.5</v>
      </c>
      <c r="AZ25" s="517">
        <v>2.4</v>
      </c>
      <c r="BA25" s="517">
        <v>2</v>
      </c>
      <c r="BB25" s="517">
        <v>1.6</v>
      </c>
      <c r="BC25" s="517">
        <v>0.6</v>
      </c>
    </row>
    <row r="26" spans="2:55" ht="11.1" customHeight="1">
      <c r="B26" s="518"/>
      <c r="C26" s="488" t="s">
        <v>1204</v>
      </c>
      <c r="D26" s="454"/>
      <c r="E26" s="538"/>
      <c r="F26" s="517">
        <v>69.7</v>
      </c>
      <c r="G26" s="517">
        <v>1.4</v>
      </c>
      <c r="H26" s="517">
        <v>4.9000000000000004</v>
      </c>
      <c r="I26" s="517">
        <v>8.1</v>
      </c>
      <c r="J26" s="517">
        <v>18.3</v>
      </c>
      <c r="K26" s="517">
        <v>37</v>
      </c>
      <c r="M26" s="518"/>
      <c r="N26" s="488" t="s">
        <v>1208</v>
      </c>
      <c r="O26" s="454"/>
      <c r="P26" s="470"/>
      <c r="Q26" s="517">
        <v>2.4</v>
      </c>
      <c r="R26" s="517">
        <v>0.3</v>
      </c>
      <c r="S26" s="517">
        <v>0.5</v>
      </c>
      <c r="T26" s="517">
        <v>0.7</v>
      </c>
      <c r="U26" s="517">
        <v>0.5</v>
      </c>
      <c r="V26" s="517">
        <v>0.4</v>
      </c>
      <c r="W26" s="487"/>
      <c r="X26" s="566"/>
      <c r="Y26" s="555" t="s">
        <v>1247</v>
      </c>
      <c r="Z26" s="567"/>
      <c r="AA26" s="568"/>
      <c r="AB26" s="524" t="s">
        <v>19</v>
      </c>
      <c r="AC26" s="524" t="s">
        <v>19</v>
      </c>
      <c r="AD26" s="524" t="s">
        <v>19</v>
      </c>
      <c r="AE26" s="524" t="s">
        <v>19</v>
      </c>
      <c r="AF26" s="524" t="s">
        <v>19</v>
      </c>
      <c r="AG26" s="524" t="s">
        <v>19</v>
      </c>
      <c r="AH26" s="472"/>
      <c r="AI26" s="518"/>
      <c r="AJ26" s="564" t="s">
        <v>1248</v>
      </c>
      <c r="AK26" s="565"/>
      <c r="AL26" s="560"/>
      <c r="AM26" s="517">
        <v>0.8</v>
      </c>
      <c r="AN26" s="517">
        <v>0.1</v>
      </c>
      <c r="AO26" s="517">
        <v>0</v>
      </c>
      <c r="AP26" s="517">
        <v>0.2</v>
      </c>
      <c r="AQ26" s="517">
        <v>0.2</v>
      </c>
      <c r="AR26" s="517">
        <v>0.3</v>
      </c>
      <c r="AT26" s="550"/>
      <c r="AU26" s="550" t="s">
        <v>1249</v>
      </c>
      <c r="AV26" s="563"/>
      <c r="AW26" s="563"/>
      <c r="AX26" s="517">
        <v>19.5</v>
      </c>
      <c r="AY26" s="517">
        <v>0.3</v>
      </c>
      <c r="AZ26" s="517">
        <v>1</v>
      </c>
      <c r="BA26" s="517">
        <v>2.2999999999999998</v>
      </c>
      <c r="BB26" s="517">
        <v>6</v>
      </c>
      <c r="BC26" s="517">
        <v>9.9</v>
      </c>
    </row>
    <row r="27" spans="2:55" ht="11.1" customHeight="1">
      <c r="B27" s="518"/>
      <c r="C27" s="488" t="s">
        <v>1208</v>
      </c>
      <c r="D27" s="454"/>
      <c r="E27" s="538"/>
      <c r="F27" s="517">
        <v>0.5</v>
      </c>
      <c r="G27" s="517">
        <v>0</v>
      </c>
      <c r="H27" s="517">
        <v>0</v>
      </c>
      <c r="I27" s="517">
        <v>0.1</v>
      </c>
      <c r="J27" s="517">
        <v>0.1</v>
      </c>
      <c r="K27" s="517">
        <v>0.2</v>
      </c>
      <c r="M27" s="569"/>
      <c r="N27" s="555" t="s">
        <v>1212</v>
      </c>
      <c r="O27" s="454"/>
      <c r="P27" s="470"/>
      <c r="Q27" s="517">
        <v>2.5</v>
      </c>
      <c r="R27" s="517">
        <v>0.4</v>
      </c>
      <c r="S27" s="517">
        <v>0.5</v>
      </c>
      <c r="T27" s="517">
        <v>0.6</v>
      </c>
      <c r="U27" s="517">
        <v>0.6</v>
      </c>
      <c r="V27" s="517">
        <v>0.4</v>
      </c>
      <c r="W27" s="487"/>
      <c r="X27" s="479" t="s">
        <v>1250</v>
      </c>
      <c r="Y27" s="489"/>
      <c r="Z27" s="490"/>
      <c r="AB27" s="570">
        <v>9.9</v>
      </c>
      <c r="AC27" s="570">
        <v>1.5</v>
      </c>
      <c r="AD27" s="570">
        <v>2.5</v>
      </c>
      <c r="AE27" s="570">
        <v>2.1</v>
      </c>
      <c r="AF27" s="570">
        <v>2</v>
      </c>
      <c r="AG27" s="570">
        <v>1.9</v>
      </c>
      <c r="AH27" s="472"/>
      <c r="AI27" s="518"/>
      <c r="AJ27" s="561" t="s">
        <v>1242</v>
      </c>
      <c r="AK27" s="562"/>
      <c r="AL27" s="563"/>
      <c r="AM27" s="517">
        <v>2.5</v>
      </c>
      <c r="AN27" s="517">
        <v>0</v>
      </c>
      <c r="AO27" s="517">
        <v>0.1</v>
      </c>
      <c r="AP27" s="517">
        <v>0.6</v>
      </c>
      <c r="AQ27" s="517">
        <v>0.7</v>
      </c>
      <c r="AR27" s="517">
        <v>1.1000000000000001</v>
      </c>
      <c r="AT27" s="550"/>
      <c r="AU27" s="550" t="s">
        <v>1251</v>
      </c>
      <c r="AV27" s="563"/>
      <c r="AW27" s="563"/>
      <c r="AX27" s="517">
        <v>2.1</v>
      </c>
      <c r="AY27" s="517">
        <v>0</v>
      </c>
      <c r="AZ27" s="517">
        <v>0.1</v>
      </c>
      <c r="BA27" s="517">
        <v>0.3</v>
      </c>
      <c r="BB27" s="517">
        <v>0.6</v>
      </c>
      <c r="BC27" s="517">
        <v>1</v>
      </c>
    </row>
    <row r="28" spans="2:55" ht="11.1" customHeight="1">
      <c r="B28" s="518"/>
      <c r="C28" s="555" t="s">
        <v>1212</v>
      </c>
      <c r="D28" s="454"/>
      <c r="E28" s="538"/>
      <c r="F28" s="517">
        <v>0.3</v>
      </c>
      <c r="G28" s="517">
        <v>0</v>
      </c>
      <c r="H28" s="517">
        <v>0</v>
      </c>
      <c r="I28" s="517">
        <v>0</v>
      </c>
      <c r="J28" s="517">
        <v>0.1</v>
      </c>
      <c r="K28" s="517">
        <v>0.2</v>
      </c>
      <c r="M28" s="571" t="s">
        <v>1252</v>
      </c>
      <c r="N28" s="572"/>
      <c r="O28" s="572"/>
      <c r="P28" s="481"/>
      <c r="Q28" s="482">
        <v>410.1</v>
      </c>
      <c r="R28" s="482">
        <v>39.299999999999997</v>
      </c>
      <c r="S28" s="482">
        <v>76.8</v>
      </c>
      <c r="T28" s="482">
        <v>103.3</v>
      </c>
      <c r="U28" s="482">
        <v>99.9</v>
      </c>
      <c r="V28" s="482">
        <v>90.8</v>
      </c>
      <c r="W28" s="487"/>
      <c r="X28" s="500"/>
      <c r="Y28" s="501" t="s">
        <v>1253</v>
      </c>
      <c r="Z28" s="509"/>
      <c r="AA28" s="510"/>
      <c r="AB28" s="523">
        <v>8</v>
      </c>
      <c r="AC28" s="524">
        <v>1.4</v>
      </c>
      <c r="AD28" s="524">
        <v>2.2000000000000002</v>
      </c>
      <c r="AE28" s="524">
        <v>1.7</v>
      </c>
      <c r="AF28" s="524">
        <v>1.4</v>
      </c>
      <c r="AG28" s="524">
        <v>1.3</v>
      </c>
      <c r="AH28" s="472"/>
      <c r="AI28" s="518"/>
      <c r="AJ28" s="564" t="s">
        <v>1528</v>
      </c>
      <c r="AK28" s="556"/>
      <c r="AL28" s="552"/>
      <c r="AM28" s="517">
        <v>6.8</v>
      </c>
      <c r="AN28" s="517">
        <v>0.2</v>
      </c>
      <c r="AO28" s="517">
        <v>0.5</v>
      </c>
      <c r="AP28" s="517">
        <v>1.6</v>
      </c>
      <c r="AQ28" s="517">
        <v>2.4</v>
      </c>
      <c r="AR28" s="517">
        <v>2.2000000000000002</v>
      </c>
      <c r="AT28" s="550"/>
      <c r="AU28" s="550" t="s">
        <v>1255</v>
      </c>
      <c r="AV28" s="563"/>
      <c r="AW28" s="563"/>
      <c r="AX28" s="517">
        <v>1.1000000000000001</v>
      </c>
      <c r="AY28" s="517">
        <v>0</v>
      </c>
      <c r="AZ28" s="517">
        <v>0.1</v>
      </c>
      <c r="BA28" s="517">
        <v>0.1</v>
      </c>
      <c r="BB28" s="517">
        <v>0.3</v>
      </c>
      <c r="BC28" s="517">
        <v>0.5</v>
      </c>
    </row>
    <row r="29" spans="2:55" ht="11.1" customHeight="1">
      <c r="B29" s="479" t="s">
        <v>210</v>
      </c>
      <c r="C29" s="480"/>
      <c r="D29" s="480"/>
      <c r="E29" s="481"/>
      <c r="F29" s="482">
        <v>2362.5</v>
      </c>
      <c r="G29" s="482">
        <v>369.9</v>
      </c>
      <c r="H29" s="482">
        <v>537.70000000000005</v>
      </c>
      <c r="I29" s="482">
        <v>414.3</v>
      </c>
      <c r="J29" s="482">
        <v>447.4</v>
      </c>
      <c r="K29" s="482">
        <v>593.20000000000005</v>
      </c>
      <c r="M29" s="515"/>
      <c r="N29" s="1857" t="s">
        <v>429</v>
      </c>
      <c r="O29" s="516" t="s">
        <v>1161</v>
      </c>
      <c r="P29" s="510"/>
      <c r="Q29" s="521">
        <v>290.5</v>
      </c>
      <c r="R29" s="517">
        <v>28.7</v>
      </c>
      <c r="S29" s="517">
        <v>56.4</v>
      </c>
      <c r="T29" s="517">
        <v>74.599999999999994</v>
      </c>
      <c r="U29" s="517">
        <v>71</v>
      </c>
      <c r="V29" s="517">
        <v>59.9</v>
      </c>
      <c r="W29" s="487"/>
      <c r="X29" s="518"/>
      <c r="Y29" s="519" t="s">
        <v>1256</v>
      </c>
      <c r="Z29" s="470"/>
      <c r="AA29" s="522"/>
      <c r="AB29" s="523">
        <v>1</v>
      </c>
      <c r="AC29" s="524">
        <v>0</v>
      </c>
      <c r="AD29" s="524">
        <v>0.1</v>
      </c>
      <c r="AE29" s="524">
        <v>0.2</v>
      </c>
      <c r="AF29" s="524">
        <v>0.3</v>
      </c>
      <c r="AG29" s="524">
        <v>0.4</v>
      </c>
      <c r="AH29" s="472"/>
      <c r="AI29" s="518"/>
      <c r="AJ29" s="564" t="s">
        <v>1527</v>
      </c>
      <c r="AK29" s="506"/>
      <c r="AL29" s="552"/>
      <c r="AM29" s="517">
        <v>22.7</v>
      </c>
      <c r="AN29" s="517">
        <v>0.7</v>
      </c>
      <c r="AO29" s="517">
        <v>2.1</v>
      </c>
      <c r="AP29" s="517">
        <v>6.3</v>
      </c>
      <c r="AQ29" s="517">
        <v>7.4</v>
      </c>
      <c r="AR29" s="517">
        <v>6.1</v>
      </c>
      <c r="AT29" s="535"/>
      <c r="AU29" s="550" t="s">
        <v>1258</v>
      </c>
      <c r="AV29" s="563"/>
      <c r="AW29" s="563"/>
      <c r="AX29" s="517">
        <v>125.2</v>
      </c>
      <c r="AY29" s="517">
        <v>3</v>
      </c>
      <c r="AZ29" s="517">
        <v>7.2</v>
      </c>
      <c r="BA29" s="517">
        <v>13.5</v>
      </c>
      <c r="BB29" s="517">
        <v>38.299999999999997</v>
      </c>
      <c r="BC29" s="517">
        <v>63.2</v>
      </c>
    </row>
    <row r="30" spans="2:55" ht="11.1" customHeight="1">
      <c r="B30" s="500"/>
      <c r="C30" s="513" t="s">
        <v>1259</v>
      </c>
      <c r="D30" s="540"/>
      <c r="E30" s="557"/>
      <c r="F30" s="517">
        <v>2282.1999999999998</v>
      </c>
      <c r="G30" s="517">
        <v>358.1</v>
      </c>
      <c r="H30" s="517">
        <v>524.1</v>
      </c>
      <c r="I30" s="517">
        <v>402.9</v>
      </c>
      <c r="J30" s="517">
        <v>431.4</v>
      </c>
      <c r="K30" s="517">
        <v>565.79999999999995</v>
      </c>
      <c r="M30" s="515"/>
      <c r="N30" s="1858"/>
      <c r="O30" s="491" t="s">
        <v>1166</v>
      </c>
      <c r="P30" s="522"/>
      <c r="Q30" s="521">
        <v>63</v>
      </c>
      <c r="R30" s="517">
        <v>5.8</v>
      </c>
      <c r="S30" s="517">
        <v>10.8</v>
      </c>
      <c r="T30" s="517">
        <v>16</v>
      </c>
      <c r="U30" s="517">
        <v>16.100000000000001</v>
      </c>
      <c r="V30" s="517">
        <v>14.4</v>
      </c>
      <c r="W30" s="487"/>
      <c r="X30" s="518"/>
      <c r="Y30" s="519" t="s">
        <v>1260</v>
      </c>
      <c r="Z30" s="470"/>
      <c r="AA30" s="522"/>
      <c r="AB30" s="523">
        <v>0.8</v>
      </c>
      <c r="AC30" s="524">
        <v>0</v>
      </c>
      <c r="AD30" s="524">
        <v>0.1</v>
      </c>
      <c r="AE30" s="524">
        <v>0.2</v>
      </c>
      <c r="AF30" s="524">
        <v>0.2</v>
      </c>
      <c r="AG30" s="524">
        <v>0.2</v>
      </c>
      <c r="AH30" s="472"/>
      <c r="AI30" s="518"/>
      <c r="AJ30" s="564" t="s">
        <v>1261</v>
      </c>
      <c r="AK30" s="563"/>
      <c r="AL30" s="573"/>
      <c r="AM30" s="517">
        <v>0</v>
      </c>
      <c r="AN30" s="517" t="s">
        <v>19</v>
      </c>
      <c r="AO30" s="517" t="s">
        <v>19</v>
      </c>
      <c r="AP30" s="517">
        <v>0</v>
      </c>
      <c r="AQ30" s="517" t="s">
        <v>19</v>
      </c>
      <c r="AR30" s="517" t="s">
        <v>19</v>
      </c>
      <c r="AT30" s="550"/>
      <c r="AU30" s="564" t="s">
        <v>1262</v>
      </c>
      <c r="AX30" s="517">
        <v>516</v>
      </c>
      <c r="AY30" s="517">
        <v>57.8</v>
      </c>
      <c r="AZ30" s="517">
        <v>99.6</v>
      </c>
      <c r="BA30" s="517">
        <v>126</v>
      </c>
      <c r="BB30" s="517">
        <v>141.1</v>
      </c>
      <c r="BC30" s="517">
        <v>91.5</v>
      </c>
    </row>
    <row r="31" spans="2:55" ht="11.1" customHeight="1">
      <c r="B31" s="518"/>
      <c r="C31" s="505" t="s">
        <v>1263</v>
      </c>
      <c r="D31" s="506"/>
      <c r="E31" s="527"/>
      <c r="F31" s="517">
        <v>76.7</v>
      </c>
      <c r="G31" s="517">
        <v>11.2</v>
      </c>
      <c r="H31" s="517">
        <v>13</v>
      </c>
      <c r="I31" s="517">
        <v>10.7</v>
      </c>
      <c r="J31" s="517">
        <v>15.1</v>
      </c>
      <c r="K31" s="517">
        <v>26.6</v>
      </c>
      <c r="M31" s="515"/>
      <c r="N31" s="1858"/>
      <c r="O31" s="491" t="s">
        <v>1171</v>
      </c>
      <c r="P31" s="522"/>
      <c r="Q31" s="521">
        <v>1.8</v>
      </c>
      <c r="R31" s="517">
        <v>0.1</v>
      </c>
      <c r="S31" s="517">
        <v>0.2</v>
      </c>
      <c r="T31" s="517">
        <v>0.4</v>
      </c>
      <c r="U31" s="517">
        <v>0.4</v>
      </c>
      <c r="V31" s="517">
        <v>0.8</v>
      </c>
      <c r="W31" s="487"/>
      <c r="X31" s="518"/>
      <c r="Y31" s="528" t="s">
        <v>1264</v>
      </c>
      <c r="Z31" s="529"/>
      <c r="AA31" s="530"/>
      <c r="AB31" s="523">
        <v>0.1</v>
      </c>
      <c r="AC31" s="524">
        <v>0</v>
      </c>
      <c r="AD31" s="524">
        <v>0</v>
      </c>
      <c r="AE31" s="524">
        <v>0</v>
      </c>
      <c r="AF31" s="524">
        <v>0</v>
      </c>
      <c r="AG31" s="524">
        <v>0</v>
      </c>
      <c r="AH31" s="472"/>
      <c r="AI31" s="518"/>
      <c r="AJ31" s="564" t="s">
        <v>1265</v>
      </c>
      <c r="AK31" s="563"/>
      <c r="AL31" s="573"/>
      <c r="AM31" s="517" t="s">
        <v>19</v>
      </c>
      <c r="AN31" s="517" t="s">
        <v>19</v>
      </c>
      <c r="AO31" s="517" t="s">
        <v>19</v>
      </c>
      <c r="AP31" s="517" t="s">
        <v>19</v>
      </c>
      <c r="AQ31" s="517" t="s">
        <v>19</v>
      </c>
      <c r="AR31" s="517" t="s">
        <v>19</v>
      </c>
      <c r="AT31" s="550"/>
      <c r="AU31" s="564" t="s">
        <v>1526</v>
      </c>
      <c r="AV31" s="563"/>
      <c r="AX31" s="517">
        <v>1.2</v>
      </c>
      <c r="AY31" s="517">
        <v>0.1</v>
      </c>
      <c r="AZ31" s="517">
        <v>0.3</v>
      </c>
      <c r="BA31" s="517">
        <v>0.3</v>
      </c>
      <c r="BB31" s="517">
        <v>0.3</v>
      </c>
      <c r="BC31" s="517">
        <v>0.2</v>
      </c>
    </row>
    <row r="32" spans="2:55" ht="11.1" customHeight="1">
      <c r="B32" s="518"/>
      <c r="C32" s="545" t="s">
        <v>1267</v>
      </c>
      <c r="D32" s="558"/>
      <c r="E32" s="559"/>
      <c r="F32" s="517">
        <v>3.5</v>
      </c>
      <c r="G32" s="517">
        <v>0.5</v>
      </c>
      <c r="H32" s="517">
        <v>0.6</v>
      </c>
      <c r="I32" s="517">
        <v>0.7</v>
      </c>
      <c r="J32" s="517">
        <v>1</v>
      </c>
      <c r="K32" s="517">
        <v>0.8</v>
      </c>
      <c r="M32" s="535"/>
      <c r="N32" s="1858"/>
      <c r="O32" s="491" t="s">
        <v>1176</v>
      </c>
      <c r="P32" s="536"/>
      <c r="Q32" s="521">
        <v>0.6</v>
      </c>
      <c r="R32" s="517">
        <v>0</v>
      </c>
      <c r="S32" s="517">
        <v>0.1</v>
      </c>
      <c r="T32" s="517">
        <v>0.1</v>
      </c>
      <c r="U32" s="517">
        <v>0.1</v>
      </c>
      <c r="V32" s="517">
        <v>0.2</v>
      </c>
      <c r="W32" s="487"/>
      <c r="X32" s="518"/>
      <c r="Y32" s="533" t="s">
        <v>1268</v>
      </c>
      <c r="Z32" s="509"/>
      <c r="AA32" s="534"/>
      <c r="AB32" s="523">
        <v>3.9</v>
      </c>
      <c r="AC32" s="524">
        <v>0.7</v>
      </c>
      <c r="AD32" s="524">
        <v>1.1000000000000001</v>
      </c>
      <c r="AE32" s="524">
        <v>0.8</v>
      </c>
      <c r="AF32" s="524">
        <v>0.7</v>
      </c>
      <c r="AG32" s="524">
        <v>0.6</v>
      </c>
      <c r="AH32" s="472"/>
      <c r="AI32" s="518"/>
      <c r="AJ32" s="564" t="s">
        <v>1269</v>
      </c>
      <c r="AK32" s="573"/>
      <c r="AL32" s="552"/>
      <c r="AM32" s="517">
        <v>0</v>
      </c>
      <c r="AN32" s="517">
        <v>0</v>
      </c>
      <c r="AO32" s="517" t="s">
        <v>19</v>
      </c>
      <c r="AP32" s="517" t="s">
        <v>19</v>
      </c>
      <c r="AQ32" s="517" t="s">
        <v>19</v>
      </c>
      <c r="AR32" s="517" t="s">
        <v>19</v>
      </c>
      <c r="AT32" s="550"/>
      <c r="AU32" s="564" t="s">
        <v>1270</v>
      </c>
      <c r="AV32" s="563"/>
      <c r="AX32" s="517">
        <v>1.8</v>
      </c>
      <c r="AY32" s="517">
        <v>0.3</v>
      </c>
      <c r="AZ32" s="517">
        <v>0.4</v>
      </c>
      <c r="BA32" s="517">
        <v>0.5</v>
      </c>
      <c r="BB32" s="517">
        <v>0.4</v>
      </c>
      <c r="BC32" s="517">
        <v>0.2</v>
      </c>
    </row>
    <row r="33" spans="1:55" ht="11.1" customHeight="1">
      <c r="B33" s="537"/>
      <c r="C33" s="539" t="s">
        <v>1271</v>
      </c>
      <c r="D33" s="506"/>
      <c r="E33" s="525"/>
      <c r="F33" s="517">
        <v>7.9</v>
      </c>
      <c r="G33" s="517">
        <v>1.7</v>
      </c>
      <c r="H33" s="517">
        <v>1.8</v>
      </c>
      <c r="I33" s="517">
        <v>1.3</v>
      </c>
      <c r="J33" s="517">
        <v>1.5</v>
      </c>
      <c r="K33" s="517">
        <v>1.7</v>
      </c>
      <c r="M33" s="535"/>
      <c r="N33" s="1858"/>
      <c r="O33" s="491" t="s">
        <v>1181</v>
      </c>
      <c r="P33" s="536"/>
      <c r="Q33" s="521">
        <v>0.4</v>
      </c>
      <c r="R33" s="517">
        <v>0</v>
      </c>
      <c r="S33" s="517">
        <v>0.1</v>
      </c>
      <c r="T33" s="517">
        <v>0</v>
      </c>
      <c r="U33" s="517">
        <v>0.1</v>
      </c>
      <c r="V33" s="517">
        <v>0.2</v>
      </c>
      <c r="W33" s="487"/>
      <c r="X33" s="518"/>
      <c r="Y33" s="550" t="s">
        <v>1517</v>
      </c>
      <c r="Z33" s="574"/>
      <c r="AA33" s="542"/>
      <c r="AB33" s="524">
        <v>0.2</v>
      </c>
      <c r="AC33" s="524">
        <v>0</v>
      </c>
      <c r="AD33" s="524">
        <v>0</v>
      </c>
      <c r="AE33" s="524">
        <v>0</v>
      </c>
      <c r="AF33" s="524">
        <v>0.1</v>
      </c>
      <c r="AG33" s="524">
        <v>0.1</v>
      </c>
      <c r="AH33" s="472"/>
      <c r="AI33" s="518"/>
      <c r="AJ33" s="564" t="s">
        <v>1273</v>
      </c>
      <c r="AK33" s="575"/>
      <c r="AL33" s="552"/>
      <c r="AM33" s="517">
        <v>0</v>
      </c>
      <c r="AN33" s="517">
        <v>0</v>
      </c>
      <c r="AO33" s="517">
        <v>0</v>
      </c>
      <c r="AP33" s="517" t="s">
        <v>19</v>
      </c>
      <c r="AQ33" s="517" t="s">
        <v>19</v>
      </c>
      <c r="AR33" s="517" t="s">
        <v>19</v>
      </c>
      <c r="AT33" s="550"/>
      <c r="AU33" s="564" t="s">
        <v>1274</v>
      </c>
      <c r="AV33" s="563"/>
      <c r="AX33" s="517">
        <v>0.8</v>
      </c>
      <c r="AY33" s="517">
        <v>0.1</v>
      </c>
      <c r="AZ33" s="517">
        <v>0.2</v>
      </c>
      <c r="BA33" s="517">
        <v>0.2</v>
      </c>
      <c r="BB33" s="517">
        <v>0.2</v>
      </c>
      <c r="BC33" s="517">
        <v>0.1</v>
      </c>
    </row>
    <row r="34" spans="1:55" ht="11.1" customHeight="1">
      <c r="B34" s="537"/>
      <c r="C34" s="488" t="s">
        <v>1182</v>
      </c>
      <c r="D34" s="454"/>
      <c r="E34" s="538"/>
      <c r="F34" s="517">
        <v>1.4</v>
      </c>
      <c r="G34" s="517">
        <v>0.2</v>
      </c>
      <c r="H34" s="517">
        <v>0.3</v>
      </c>
      <c r="I34" s="517">
        <v>0.2</v>
      </c>
      <c r="J34" s="517">
        <v>0.3</v>
      </c>
      <c r="K34" s="517">
        <v>0.3</v>
      </c>
      <c r="M34" s="535"/>
      <c r="N34" s="1859"/>
      <c r="O34" s="547" t="s">
        <v>1186</v>
      </c>
      <c r="P34" s="548"/>
      <c r="Q34" s="521">
        <v>0</v>
      </c>
      <c r="R34" s="517" t="s">
        <v>19</v>
      </c>
      <c r="S34" s="517" t="s">
        <v>19</v>
      </c>
      <c r="T34" s="517" t="s">
        <v>19</v>
      </c>
      <c r="U34" s="517">
        <v>0</v>
      </c>
      <c r="V34" s="517">
        <v>0</v>
      </c>
      <c r="W34" s="487"/>
      <c r="X34" s="518"/>
      <c r="Y34" s="488" t="s">
        <v>1516</v>
      </c>
      <c r="Z34" s="538"/>
      <c r="AA34" s="538"/>
      <c r="AB34" s="524" t="s">
        <v>19</v>
      </c>
      <c r="AC34" s="524" t="s">
        <v>19</v>
      </c>
      <c r="AD34" s="524" t="s">
        <v>19</v>
      </c>
      <c r="AE34" s="524" t="s">
        <v>19</v>
      </c>
      <c r="AF34" s="524" t="s">
        <v>19</v>
      </c>
      <c r="AG34" s="524" t="s">
        <v>19</v>
      </c>
      <c r="AH34" s="472"/>
      <c r="AI34" s="550"/>
      <c r="AJ34" s="564" t="s">
        <v>1276</v>
      </c>
      <c r="AK34" s="576"/>
      <c r="AM34" s="517">
        <v>415.2</v>
      </c>
      <c r="AN34" s="517">
        <v>13.6</v>
      </c>
      <c r="AO34" s="517">
        <v>40.299999999999997</v>
      </c>
      <c r="AP34" s="517">
        <v>92.8</v>
      </c>
      <c r="AQ34" s="517">
        <v>140.6</v>
      </c>
      <c r="AR34" s="517">
        <v>127.9</v>
      </c>
      <c r="AT34" s="550"/>
      <c r="AU34" s="564" t="s">
        <v>1277</v>
      </c>
      <c r="AV34" s="563"/>
      <c r="AX34" s="517">
        <v>6.8</v>
      </c>
      <c r="AY34" s="517">
        <v>1</v>
      </c>
      <c r="AZ34" s="517">
        <v>1.7</v>
      </c>
      <c r="BA34" s="517">
        <v>1.7</v>
      </c>
      <c r="BB34" s="517">
        <v>1.6</v>
      </c>
      <c r="BC34" s="517">
        <v>0.8</v>
      </c>
    </row>
    <row r="35" spans="1:55" ht="11.1" customHeight="1">
      <c r="B35" s="537"/>
      <c r="C35" s="488" t="s">
        <v>1187</v>
      </c>
      <c r="D35" s="454"/>
      <c r="E35" s="538"/>
      <c r="F35" s="517">
        <v>1.5</v>
      </c>
      <c r="G35" s="517">
        <v>0.3</v>
      </c>
      <c r="H35" s="517">
        <v>0.4</v>
      </c>
      <c r="I35" s="517">
        <v>0.2</v>
      </c>
      <c r="J35" s="517">
        <v>0.3</v>
      </c>
      <c r="K35" s="517">
        <v>0.3</v>
      </c>
      <c r="M35" s="515"/>
      <c r="N35" s="1863" t="s">
        <v>1278</v>
      </c>
      <c r="O35" s="577" t="s">
        <v>1161</v>
      </c>
      <c r="P35" s="578"/>
      <c r="Q35" s="521">
        <v>20.5</v>
      </c>
      <c r="R35" s="517">
        <v>2.2999999999999998</v>
      </c>
      <c r="S35" s="517">
        <v>4.2</v>
      </c>
      <c r="T35" s="517">
        <v>5.4</v>
      </c>
      <c r="U35" s="517">
        <v>4.5999999999999996</v>
      </c>
      <c r="V35" s="517">
        <v>3.9</v>
      </c>
      <c r="W35" s="487"/>
      <c r="X35" s="518"/>
      <c r="Y35" s="488" t="s">
        <v>1237</v>
      </c>
      <c r="Z35" s="470"/>
      <c r="AA35" s="556"/>
      <c r="AB35" s="524">
        <v>7.3</v>
      </c>
      <c r="AC35" s="524">
        <v>1.3</v>
      </c>
      <c r="AD35" s="524">
        <v>2</v>
      </c>
      <c r="AE35" s="524">
        <v>1.5</v>
      </c>
      <c r="AF35" s="524">
        <v>1.3</v>
      </c>
      <c r="AG35" s="524">
        <v>1.2</v>
      </c>
      <c r="AH35" s="472"/>
      <c r="AI35" s="550"/>
      <c r="AJ35" s="564" t="s">
        <v>1279</v>
      </c>
      <c r="AK35" s="489"/>
      <c r="AM35" s="517">
        <v>0.4</v>
      </c>
      <c r="AN35" s="517" t="s">
        <v>19</v>
      </c>
      <c r="AO35" s="517" t="s">
        <v>19</v>
      </c>
      <c r="AP35" s="517" t="s">
        <v>19</v>
      </c>
      <c r="AQ35" s="517">
        <v>0.1</v>
      </c>
      <c r="AR35" s="517">
        <v>0.3</v>
      </c>
      <c r="AT35" s="579"/>
      <c r="AU35" s="564" t="s">
        <v>1525</v>
      </c>
      <c r="AV35" s="563"/>
      <c r="AW35" s="563"/>
      <c r="AX35" s="517">
        <v>6.9</v>
      </c>
      <c r="AY35" s="517">
        <v>1</v>
      </c>
      <c r="AZ35" s="517">
        <v>1.7</v>
      </c>
      <c r="BA35" s="517">
        <v>1.8</v>
      </c>
      <c r="BB35" s="517">
        <v>1.6</v>
      </c>
      <c r="BC35" s="517">
        <v>0.8</v>
      </c>
    </row>
    <row r="36" spans="1:55" ht="11.1" customHeight="1">
      <c r="B36" s="537"/>
      <c r="C36" s="543" t="s">
        <v>1281</v>
      </c>
      <c r="D36" s="506"/>
      <c r="E36" s="525"/>
      <c r="F36" s="517">
        <v>153.6</v>
      </c>
      <c r="G36" s="517">
        <v>23.4</v>
      </c>
      <c r="H36" s="517">
        <v>30.7</v>
      </c>
      <c r="I36" s="517">
        <v>25.2</v>
      </c>
      <c r="J36" s="517">
        <v>30.6</v>
      </c>
      <c r="K36" s="517">
        <v>43.6</v>
      </c>
      <c r="M36" s="515"/>
      <c r="N36" s="1861"/>
      <c r="O36" s="491" t="s">
        <v>1166</v>
      </c>
      <c r="P36" s="522"/>
      <c r="Q36" s="521">
        <v>3.8</v>
      </c>
      <c r="R36" s="517">
        <v>0.2</v>
      </c>
      <c r="S36" s="517">
        <v>0.6</v>
      </c>
      <c r="T36" s="517">
        <v>1</v>
      </c>
      <c r="U36" s="517">
        <v>0.9</v>
      </c>
      <c r="V36" s="517">
        <v>1</v>
      </c>
      <c r="W36" s="487"/>
      <c r="X36" s="518"/>
      <c r="Y36" s="488" t="s">
        <v>1240</v>
      </c>
      <c r="Z36" s="470"/>
      <c r="AA36" s="556"/>
      <c r="AB36" s="524" t="s">
        <v>19</v>
      </c>
      <c r="AC36" s="524" t="s">
        <v>19</v>
      </c>
      <c r="AD36" s="524" t="s">
        <v>19</v>
      </c>
      <c r="AE36" s="524" t="s">
        <v>19</v>
      </c>
      <c r="AF36" s="524" t="s">
        <v>19</v>
      </c>
      <c r="AG36" s="524" t="s">
        <v>19</v>
      </c>
      <c r="AH36" s="472"/>
      <c r="AI36" s="579"/>
      <c r="AJ36" s="564" t="s">
        <v>1282</v>
      </c>
      <c r="AK36" s="563"/>
      <c r="AL36" s="542"/>
      <c r="AM36" s="517">
        <v>1.2</v>
      </c>
      <c r="AN36" s="517" t="s">
        <v>19</v>
      </c>
      <c r="AO36" s="517" t="s">
        <v>19</v>
      </c>
      <c r="AP36" s="517">
        <v>0</v>
      </c>
      <c r="AQ36" s="517">
        <v>0.2</v>
      </c>
      <c r="AR36" s="517">
        <v>0.9</v>
      </c>
      <c r="AT36" s="579"/>
      <c r="AU36" s="564" t="s">
        <v>1273</v>
      </c>
      <c r="AV36" s="563"/>
      <c r="AW36" s="563"/>
      <c r="AX36" s="517">
        <v>6.5</v>
      </c>
      <c r="AY36" s="517">
        <v>0.9</v>
      </c>
      <c r="AZ36" s="517">
        <v>1.7</v>
      </c>
      <c r="BA36" s="517">
        <v>1.6</v>
      </c>
      <c r="BB36" s="517">
        <v>1.5</v>
      </c>
      <c r="BC36" s="517">
        <v>0.8</v>
      </c>
    </row>
    <row r="37" spans="1:55" ht="11.1" customHeight="1">
      <c r="B37" s="537"/>
      <c r="C37" s="543" t="s">
        <v>1283</v>
      </c>
      <c r="D37" s="506"/>
      <c r="E37" s="525"/>
      <c r="F37" s="517">
        <v>7.3</v>
      </c>
      <c r="G37" s="517">
        <v>1.2</v>
      </c>
      <c r="H37" s="517">
        <v>1.4</v>
      </c>
      <c r="I37" s="517">
        <v>1.2</v>
      </c>
      <c r="J37" s="517">
        <v>1.5</v>
      </c>
      <c r="K37" s="517">
        <v>2.1</v>
      </c>
      <c r="M37" s="515"/>
      <c r="N37" s="1861"/>
      <c r="O37" s="491" t="s">
        <v>1171</v>
      </c>
      <c r="P37" s="522"/>
      <c r="Q37" s="521">
        <v>0.2</v>
      </c>
      <c r="R37" s="517">
        <v>0</v>
      </c>
      <c r="S37" s="517">
        <v>0</v>
      </c>
      <c r="T37" s="517">
        <v>0</v>
      </c>
      <c r="U37" s="517">
        <v>0</v>
      </c>
      <c r="V37" s="517">
        <v>0.1</v>
      </c>
      <c r="W37" s="487"/>
      <c r="X37" s="535"/>
      <c r="Y37" s="488" t="s">
        <v>1244</v>
      </c>
      <c r="Z37" s="470"/>
      <c r="AA37" s="556"/>
      <c r="AB37" s="524">
        <v>0</v>
      </c>
      <c r="AC37" s="524">
        <v>0</v>
      </c>
      <c r="AD37" s="524">
        <v>0</v>
      </c>
      <c r="AE37" s="524">
        <v>0</v>
      </c>
      <c r="AF37" s="524">
        <v>0</v>
      </c>
      <c r="AG37" s="524">
        <v>0</v>
      </c>
      <c r="AH37" s="472"/>
      <c r="AI37" s="550"/>
      <c r="AJ37" s="564" t="s">
        <v>1284</v>
      </c>
      <c r="AK37" s="563"/>
      <c r="AL37" s="542"/>
      <c r="AM37" s="517">
        <v>9.4</v>
      </c>
      <c r="AN37" s="517">
        <v>0.1</v>
      </c>
      <c r="AO37" s="517">
        <v>0.3</v>
      </c>
      <c r="AP37" s="517">
        <v>1</v>
      </c>
      <c r="AQ37" s="517">
        <v>2.2999999999999998</v>
      </c>
      <c r="AR37" s="517">
        <v>5.8</v>
      </c>
      <c r="AT37" s="579"/>
      <c r="AU37" s="564" t="s">
        <v>1285</v>
      </c>
      <c r="AX37" s="517">
        <v>0.2</v>
      </c>
      <c r="AY37" s="517">
        <v>0</v>
      </c>
      <c r="AZ37" s="517">
        <v>0</v>
      </c>
      <c r="BA37" s="517">
        <v>0</v>
      </c>
      <c r="BB37" s="517">
        <v>0.1</v>
      </c>
      <c r="BC37" s="517">
        <v>0.1</v>
      </c>
    </row>
    <row r="38" spans="1:55" ht="11.1" customHeight="1">
      <c r="B38" s="537"/>
      <c r="C38" s="543" t="s">
        <v>1286</v>
      </c>
      <c r="D38" s="506"/>
      <c r="E38" s="525"/>
      <c r="F38" s="517">
        <v>42.6</v>
      </c>
      <c r="G38" s="517">
        <v>1.2</v>
      </c>
      <c r="H38" s="517">
        <v>3.3</v>
      </c>
      <c r="I38" s="517">
        <v>3.7</v>
      </c>
      <c r="J38" s="517">
        <v>9</v>
      </c>
      <c r="K38" s="517">
        <v>25.3</v>
      </c>
      <c r="M38" s="535"/>
      <c r="N38" s="1861"/>
      <c r="O38" s="552" t="s">
        <v>1176</v>
      </c>
      <c r="P38" s="536"/>
      <c r="Q38" s="521" t="s">
        <v>19</v>
      </c>
      <c r="R38" s="517" t="s">
        <v>19</v>
      </c>
      <c r="S38" s="517" t="s">
        <v>19</v>
      </c>
      <c r="T38" s="517" t="s">
        <v>19</v>
      </c>
      <c r="U38" s="517" t="s">
        <v>19</v>
      </c>
      <c r="V38" s="521" t="s">
        <v>19</v>
      </c>
      <c r="W38" s="487"/>
      <c r="X38" s="535"/>
      <c r="Y38" s="488" t="s">
        <v>1287</v>
      </c>
      <c r="Z38" s="470"/>
      <c r="AA38" s="538"/>
      <c r="AB38" s="524">
        <v>0.4</v>
      </c>
      <c r="AC38" s="524">
        <v>0.1</v>
      </c>
      <c r="AD38" s="524">
        <v>0.1</v>
      </c>
      <c r="AE38" s="524">
        <v>0.1</v>
      </c>
      <c r="AF38" s="524">
        <v>0.1</v>
      </c>
      <c r="AG38" s="524">
        <v>0.1</v>
      </c>
      <c r="AH38" s="472"/>
      <c r="AI38" s="580"/>
      <c r="AJ38" s="564" t="s">
        <v>1288</v>
      </c>
      <c r="AK38" s="563"/>
      <c r="AL38" s="556"/>
      <c r="AM38" s="517">
        <v>8.6</v>
      </c>
      <c r="AN38" s="517">
        <v>0.3</v>
      </c>
      <c r="AO38" s="517">
        <v>0.9</v>
      </c>
      <c r="AP38" s="517">
        <v>2</v>
      </c>
      <c r="AQ38" s="517">
        <v>2.8</v>
      </c>
      <c r="AR38" s="517">
        <v>2.6</v>
      </c>
      <c r="AT38" s="579"/>
      <c r="AU38" s="564" t="s">
        <v>1276</v>
      </c>
      <c r="AV38" s="552"/>
      <c r="AW38" s="552"/>
      <c r="AX38" s="517">
        <v>9167.7000000000007</v>
      </c>
      <c r="AY38" s="517">
        <v>908.1</v>
      </c>
      <c r="AZ38" s="517">
        <v>1649.1</v>
      </c>
      <c r="BA38" s="517">
        <v>2202.6999999999998</v>
      </c>
      <c r="BB38" s="517">
        <v>2497.4</v>
      </c>
      <c r="BC38" s="517">
        <v>1910.4</v>
      </c>
    </row>
    <row r="39" spans="1:55" ht="11.1" customHeight="1">
      <c r="B39" s="537"/>
      <c r="C39" s="543" t="s">
        <v>1289</v>
      </c>
      <c r="D39" s="506"/>
      <c r="E39" s="525"/>
      <c r="F39" s="517">
        <v>25.8</v>
      </c>
      <c r="G39" s="517">
        <v>4.5</v>
      </c>
      <c r="H39" s="517">
        <v>7.1</v>
      </c>
      <c r="I39" s="517">
        <v>4.7</v>
      </c>
      <c r="J39" s="517">
        <v>4.7</v>
      </c>
      <c r="K39" s="517">
        <v>4.8</v>
      </c>
      <c r="M39" s="535"/>
      <c r="N39" s="1861"/>
      <c r="O39" s="552" t="s">
        <v>1181</v>
      </c>
      <c r="P39" s="536"/>
      <c r="Q39" s="521" t="s">
        <v>19</v>
      </c>
      <c r="R39" s="517" t="s">
        <v>19</v>
      </c>
      <c r="S39" s="517" t="s">
        <v>19</v>
      </c>
      <c r="T39" s="517" t="s">
        <v>19</v>
      </c>
      <c r="U39" s="517" t="s">
        <v>19</v>
      </c>
      <c r="V39" s="521" t="s">
        <v>19</v>
      </c>
      <c r="W39" s="487"/>
      <c r="X39" s="535"/>
      <c r="Y39" s="555" t="s">
        <v>1290</v>
      </c>
      <c r="Z39" s="567"/>
      <c r="AA39" s="581"/>
      <c r="AB39" s="524" t="s">
        <v>19</v>
      </c>
      <c r="AC39" s="524" t="s">
        <v>19</v>
      </c>
      <c r="AD39" s="524" t="s">
        <v>19</v>
      </c>
      <c r="AE39" s="524" t="s">
        <v>19</v>
      </c>
      <c r="AF39" s="524" t="s">
        <v>19</v>
      </c>
      <c r="AG39" s="524" t="s">
        <v>19</v>
      </c>
      <c r="AH39" s="472"/>
      <c r="AI39" s="580"/>
      <c r="AJ39" s="564" t="s">
        <v>1291</v>
      </c>
      <c r="AK39" s="563"/>
      <c r="AL39" s="556"/>
      <c r="AM39" s="517">
        <v>1</v>
      </c>
      <c r="AN39" s="517">
        <v>0</v>
      </c>
      <c r="AO39" s="517">
        <v>0.1</v>
      </c>
      <c r="AP39" s="517">
        <v>0.2</v>
      </c>
      <c r="AQ39" s="517">
        <v>0.3</v>
      </c>
      <c r="AR39" s="517">
        <v>0.4</v>
      </c>
      <c r="AT39" s="579"/>
      <c r="AU39" s="564" t="s">
        <v>1279</v>
      </c>
      <c r="AV39" s="552"/>
      <c r="AW39" s="552"/>
      <c r="AX39" s="517">
        <v>19.899999999999999</v>
      </c>
      <c r="AY39" s="517">
        <v>0.1</v>
      </c>
      <c r="AZ39" s="517">
        <v>0.1</v>
      </c>
      <c r="BA39" s="517">
        <v>0.7</v>
      </c>
      <c r="BB39" s="517">
        <v>4.5999999999999996</v>
      </c>
      <c r="BC39" s="517">
        <v>14.4</v>
      </c>
    </row>
    <row r="40" spans="1:55" ht="11.1" customHeight="1">
      <c r="B40" s="537"/>
      <c r="C40" s="543" t="s">
        <v>1292</v>
      </c>
      <c r="D40" s="506"/>
      <c r="E40" s="525"/>
      <c r="F40" s="517">
        <v>1</v>
      </c>
      <c r="G40" s="517">
        <v>0</v>
      </c>
      <c r="H40" s="517">
        <v>0.1</v>
      </c>
      <c r="I40" s="517">
        <v>0.1</v>
      </c>
      <c r="J40" s="517">
        <v>0.3</v>
      </c>
      <c r="K40" s="517">
        <v>0.5</v>
      </c>
      <c r="M40" s="535"/>
      <c r="N40" s="1864"/>
      <c r="O40" s="582" t="s">
        <v>1186</v>
      </c>
      <c r="P40" s="548"/>
      <c r="Q40" s="521" t="s">
        <v>19</v>
      </c>
      <c r="R40" s="517" t="s">
        <v>19</v>
      </c>
      <c r="S40" s="517" t="s">
        <v>19</v>
      </c>
      <c r="T40" s="517" t="s">
        <v>19</v>
      </c>
      <c r="U40" s="517" t="s">
        <v>19</v>
      </c>
      <c r="V40" s="521" t="s">
        <v>19</v>
      </c>
      <c r="W40" s="487"/>
      <c r="X40" s="479" t="s">
        <v>1293</v>
      </c>
      <c r="Y40" s="489"/>
      <c r="Z40" s="490"/>
      <c r="AB40" s="570">
        <v>599.6</v>
      </c>
      <c r="AC40" s="570">
        <v>109.3</v>
      </c>
      <c r="AD40" s="570">
        <v>139.19999999999999</v>
      </c>
      <c r="AE40" s="570">
        <v>165</v>
      </c>
      <c r="AF40" s="570">
        <v>103</v>
      </c>
      <c r="AG40" s="570">
        <v>83.2</v>
      </c>
      <c r="AH40" s="472"/>
      <c r="AI40" s="550"/>
      <c r="AJ40" s="564" t="s">
        <v>1222</v>
      </c>
      <c r="AK40" s="576"/>
      <c r="AM40" s="517">
        <v>74.5</v>
      </c>
      <c r="AN40" s="517">
        <v>3.2</v>
      </c>
      <c r="AO40" s="517">
        <v>7.3</v>
      </c>
      <c r="AP40" s="517">
        <v>18.600000000000001</v>
      </c>
      <c r="AQ40" s="517">
        <v>26.1</v>
      </c>
      <c r="AR40" s="517">
        <v>19.3</v>
      </c>
      <c r="AT40" s="550"/>
      <c r="AU40" s="564" t="s">
        <v>1282</v>
      </c>
      <c r="AV40" s="563"/>
      <c r="AW40" s="542"/>
      <c r="AX40" s="517">
        <v>20.100000000000001</v>
      </c>
      <c r="AY40" s="517">
        <v>0.3</v>
      </c>
      <c r="AZ40" s="517">
        <v>1.2</v>
      </c>
      <c r="BA40" s="517">
        <v>3.4</v>
      </c>
      <c r="BB40" s="517">
        <v>7.1</v>
      </c>
      <c r="BC40" s="517">
        <v>8.1</v>
      </c>
    </row>
    <row r="41" spans="1:55" ht="11.1" customHeight="1">
      <c r="B41" s="518"/>
      <c r="C41" s="543" t="s">
        <v>1294</v>
      </c>
      <c r="D41" s="506"/>
      <c r="E41" s="573"/>
      <c r="F41" s="517">
        <v>0.4</v>
      </c>
      <c r="G41" s="517">
        <v>0</v>
      </c>
      <c r="H41" s="517">
        <v>0</v>
      </c>
      <c r="I41" s="517">
        <v>0</v>
      </c>
      <c r="J41" s="517">
        <v>0.1</v>
      </c>
      <c r="K41" s="517">
        <v>0.2</v>
      </c>
      <c r="M41" s="512"/>
      <c r="N41" s="505" t="s">
        <v>1295</v>
      </c>
      <c r="O41" s="527"/>
      <c r="P41" s="527"/>
      <c r="Q41" s="521">
        <v>0.1</v>
      </c>
      <c r="R41" s="517">
        <v>0</v>
      </c>
      <c r="S41" s="517">
        <v>0</v>
      </c>
      <c r="T41" s="517">
        <v>0</v>
      </c>
      <c r="U41" s="517">
        <v>0</v>
      </c>
      <c r="V41" s="521">
        <v>0</v>
      </c>
      <c r="W41" s="487"/>
      <c r="X41" s="518"/>
      <c r="Y41" s="513" t="s">
        <v>1296</v>
      </c>
      <c r="Z41" s="514"/>
      <c r="AA41" s="510"/>
      <c r="AB41" s="524">
        <v>578.6</v>
      </c>
      <c r="AC41" s="524">
        <v>104.7</v>
      </c>
      <c r="AD41" s="524">
        <v>132.69999999999999</v>
      </c>
      <c r="AE41" s="524">
        <v>159.19999999999999</v>
      </c>
      <c r="AF41" s="524">
        <v>100.2</v>
      </c>
      <c r="AG41" s="524">
        <v>81.8</v>
      </c>
      <c r="AH41" s="472"/>
      <c r="AI41" s="550"/>
      <c r="AJ41" s="564" t="s">
        <v>1297</v>
      </c>
      <c r="AK41" s="563"/>
      <c r="AL41" s="525"/>
      <c r="AM41" s="517">
        <v>1.2</v>
      </c>
      <c r="AN41" s="517" t="s">
        <v>19</v>
      </c>
      <c r="AO41" s="517">
        <v>0</v>
      </c>
      <c r="AP41" s="517">
        <v>0.1</v>
      </c>
      <c r="AQ41" s="517">
        <v>0.4</v>
      </c>
      <c r="AR41" s="517">
        <v>0.7</v>
      </c>
      <c r="AT41" s="580"/>
      <c r="AU41" s="564" t="s">
        <v>1284</v>
      </c>
      <c r="AV41" s="563"/>
      <c r="AW41" s="542"/>
      <c r="AX41" s="517">
        <v>227.7</v>
      </c>
      <c r="AY41" s="517">
        <v>5.3</v>
      </c>
      <c r="AZ41" s="517">
        <v>14.1</v>
      </c>
      <c r="BA41" s="517">
        <v>34.700000000000003</v>
      </c>
      <c r="BB41" s="517">
        <v>73</v>
      </c>
      <c r="BC41" s="517">
        <v>100.5</v>
      </c>
    </row>
    <row r="42" spans="1:55" ht="11.1" customHeight="1">
      <c r="B42" s="518"/>
      <c r="C42" s="488" t="s">
        <v>1196</v>
      </c>
      <c r="D42" s="454"/>
      <c r="E42" s="538"/>
      <c r="F42" s="517">
        <v>15.3</v>
      </c>
      <c r="G42" s="517">
        <v>3.5</v>
      </c>
      <c r="H42" s="517">
        <v>3.7</v>
      </c>
      <c r="I42" s="517">
        <v>2.7</v>
      </c>
      <c r="J42" s="517">
        <v>2.9</v>
      </c>
      <c r="K42" s="517">
        <v>2.5</v>
      </c>
      <c r="M42" s="512"/>
      <c r="N42" s="505" t="s">
        <v>1298</v>
      </c>
      <c r="O42" s="527"/>
      <c r="P42" s="527"/>
      <c r="Q42" s="521">
        <v>12.7</v>
      </c>
      <c r="R42" s="517">
        <v>1</v>
      </c>
      <c r="S42" s="517">
        <v>2</v>
      </c>
      <c r="T42" s="517">
        <v>2.4</v>
      </c>
      <c r="U42" s="517">
        <v>2.7</v>
      </c>
      <c r="V42" s="521">
        <v>4.5999999999999996</v>
      </c>
      <c r="W42" s="487"/>
      <c r="X42" s="518"/>
      <c r="Y42" s="545" t="s">
        <v>1299</v>
      </c>
      <c r="Z42" s="546"/>
      <c r="AA42" s="530"/>
      <c r="AB42" s="524">
        <v>21</v>
      </c>
      <c r="AC42" s="524">
        <v>4.5999999999999996</v>
      </c>
      <c r="AD42" s="524">
        <v>6.5</v>
      </c>
      <c r="AE42" s="524">
        <v>5.7</v>
      </c>
      <c r="AF42" s="524">
        <v>2.8</v>
      </c>
      <c r="AG42" s="524">
        <v>1.4</v>
      </c>
      <c r="AH42" s="472"/>
      <c r="AI42" s="550"/>
      <c r="AJ42" s="564" t="s">
        <v>1300</v>
      </c>
      <c r="AK42" s="563"/>
      <c r="AL42" s="525"/>
      <c r="AM42" s="517">
        <v>0.1</v>
      </c>
      <c r="AN42" s="517" t="s">
        <v>19</v>
      </c>
      <c r="AO42" s="517">
        <v>0</v>
      </c>
      <c r="AP42" s="517">
        <v>0</v>
      </c>
      <c r="AQ42" s="517">
        <v>0</v>
      </c>
      <c r="AR42" s="517">
        <v>0.1</v>
      </c>
      <c r="AT42" s="580"/>
      <c r="AU42" s="564" t="s">
        <v>1288</v>
      </c>
      <c r="AV42" s="563"/>
      <c r="AW42" s="556"/>
      <c r="AX42" s="517">
        <v>174.8</v>
      </c>
      <c r="AY42" s="517">
        <v>16.8</v>
      </c>
      <c r="AZ42" s="517">
        <v>31.6</v>
      </c>
      <c r="BA42" s="517">
        <v>42</v>
      </c>
      <c r="BB42" s="517">
        <v>48.1</v>
      </c>
      <c r="BC42" s="517">
        <v>36.200000000000003</v>
      </c>
    </row>
    <row r="43" spans="1:55" ht="11.1" customHeight="1">
      <c r="B43" s="518"/>
      <c r="C43" s="488" t="s">
        <v>1301</v>
      </c>
      <c r="D43" s="454"/>
      <c r="E43" s="538"/>
      <c r="F43" s="517">
        <v>2.2999999999999998</v>
      </c>
      <c r="G43" s="517">
        <v>0.2</v>
      </c>
      <c r="H43" s="517">
        <v>0.4</v>
      </c>
      <c r="I43" s="517">
        <v>0.4</v>
      </c>
      <c r="J43" s="517">
        <v>0.6</v>
      </c>
      <c r="K43" s="517">
        <v>0.8</v>
      </c>
      <c r="M43" s="512"/>
      <c r="N43" s="505" t="s">
        <v>1302</v>
      </c>
      <c r="O43" s="527"/>
      <c r="P43" s="527"/>
      <c r="Q43" s="521" t="s">
        <v>19</v>
      </c>
      <c r="R43" s="517" t="s">
        <v>19</v>
      </c>
      <c r="S43" s="517" t="s">
        <v>19</v>
      </c>
      <c r="T43" s="517" t="s">
        <v>19</v>
      </c>
      <c r="U43" s="517" t="s">
        <v>19</v>
      </c>
      <c r="V43" s="521" t="s">
        <v>19</v>
      </c>
      <c r="W43" s="487"/>
      <c r="X43" s="518"/>
      <c r="Y43" s="543" t="s">
        <v>1518</v>
      </c>
      <c r="Z43" s="525"/>
      <c r="AB43" s="524">
        <v>444.4</v>
      </c>
      <c r="AC43" s="524">
        <v>74</v>
      </c>
      <c r="AD43" s="524">
        <v>103.4</v>
      </c>
      <c r="AE43" s="524">
        <v>125.7</v>
      </c>
      <c r="AF43" s="524">
        <v>78</v>
      </c>
      <c r="AG43" s="524">
        <v>63.4</v>
      </c>
      <c r="AH43" s="472"/>
      <c r="AI43" s="550"/>
      <c r="AJ43" s="564" t="s">
        <v>1304</v>
      </c>
      <c r="AK43" s="563"/>
      <c r="AL43" s="525"/>
      <c r="AM43" s="517">
        <v>0.1</v>
      </c>
      <c r="AN43" s="517" t="s">
        <v>19</v>
      </c>
      <c r="AO43" s="517">
        <v>0</v>
      </c>
      <c r="AP43" s="517">
        <v>0</v>
      </c>
      <c r="AQ43" s="517">
        <v>0</v>
      </c>
      <c r="AR43" s="517">
        <v>0</v>
      </c>
      <c r="AT43" s="579"/>
      <c r="AU43" s="564" t="s">
        <v>1291</v>
      </c>
      <c r="AV43" s="563"/>
      <c r="AW43" s="556"/>
      <c r="AX43" s="517">
        <v>22</v>
      </c>
      <c r="AY43" s="517">
        <v>1.9</v>
      </c>
      <c r="AZ43" s="517">
        <v>3.5</v>
      </c>
      <c r="BA43" s="517">
        <v>5</v>
      </c>
      <c r="BB43" s="517">
        <v>6.3</v>
      </c>
      <c r="BC43" s="517">
        <v>5.3</v>
      </c>
    </row>
    <row r="44" spans="1:55" ht="11.1" customHeight="1">
      <c r="B44" s="518"/>
      <c r="C44" s="488" t="s">
        <v>1305</v>
      </c>
      <c r="D44" s="454"/>
      <c r="E44" s="538"/>
      <c r="F44" s="517">
        <v>0.1</v>
      </c>
      <c r="G44" s="517">
        <v>0</v>
      </c>
      <c r="H44" s="517">
        <v>0</v>
      </c>
      <c r="I44" s="517">
        <v>0</v>
      </c>
      <c r="J44" s="517">
        <v>0</v>
      </c>
      <c r="K44" s="517">
        <v>0.1</v>
      </c>
      <c r="M44" s="512"/>
      <c r="N44" s="505" t="s">
        <v>1306</v>
      </c>
      <c r="O44" s="527"/>
      <c r="P44" s="527"/>
      <c r="Q44" s="583" t="s">
        <v>19</v>
      </c>
      <c r="R44" s="517" t="s">
        <v>19</v>
      </c>
      <c r="S44" s="517" t="s">
        <v>19</v>
      </c>
      <c r="T44" s="517" t="s">
        <v>19</v>
      </c>
      <c r="U44" s="517" t="s">
        <v>19</v>
      </c>
      <c r="V44" s="517" t="s">
        <v>19</v>
      </c>
      <c r="W44" s="487"/>
      <c r="X44" s="518"/>
      <c r="Y44" s="543" t="s">
        <v>1307</v>
      </c>
      <c r="Z44" s="584"/>
      <c r="AB44" s="524">
        <v>183</v>
      </c>
      <c r="AC44" s="524">
        <v>35.299999999999997</v>
      </c>
      <c r="AD44" s="524">
        <v>43.8</v>
      </c>
      <c r="AE44" s="524">
        <v>50.3</v>
      </c>
      <c r="AF44" s="524">
        <v>30.5</v>
      </c>
      <c r="AG44" s="524">
        <v>23.2</v>
      </c>
      <c r="AH44" s="472"/>
      <c r="AI44" s="518"/>
      <c r="AJ44" s="564" t="s">
        <v>1308</v>
      </c>
      <c r="AK44" s="525"/>
      <c r="AM44" s="517">
        <v>0.9</v>
      </c>
      <c r="AN44" s="517" t="s">
        <v>19</v>
      </c>
      <c r="AO44" s="517">
        <v>0.1</v>
      </c>
      <c r="AP44" s="517">
        <v>0.1</v>
      </c>
      <c r="AQ44" s="517">
        <v>0.4</v>
      </c>
      <c r="AR44" s="517">
        <v>0.3</v>
      </c>
      <c r="AT44" s="515"/>
      <c r="AU44" s="564" t="s">
        <v>1222</v>
      </c>
      <c r="AV44" s="552"/>
      <c r="AW44" s="552"/>
      <c r="AX44" s="517">
        <v>2638</v>
      </c>
      <c r="AY44" s="517">
        <v>278.8</v>
      </c>
      <c r="AZ44" s="517">
        <v>522.79999999999995</v>
      </c>
      <c r="BA44" s="517">
        <v>686</v>
      </c>
      <c r="BB44" s="517">
        <v>733.7</v>
      </c>
      <c r="BC44" s="517">
        <v>416.7</v>
      </c>
    </row>
    <row r="45" spans="1:55" ht="11.1" customHeight="1">
      <c r="B45" s="518"/>
      <c r="C45" s="488" t="s">
        <v>1309</v>
      </c>
      <c r="D45" s="454"/>
      <c r="E45" s="538"/>
      <c r="F45" s="517">
        <v>1269.2</v>
      </c>
      <c r="G45" s="517">
        <v>196.2</v>
      </c>
      <c r="H45" s="517">
        <v>289.89999999999998</v>
      </c>
      <c r="I45" s="517">
        <v>221.6</v>
      </c>
      <c r="J45" s="517">
        <v>240.3</v>
      </c>
      <c r="K45" s="517">
        <v>321.3</v>
      </c>
      <c r="M45" s="512"/>
      <c r="N45" s="505" t="s">
        <v>1310</v>
      </c>
      <c r="O45" s="527"/>
      <c r="P45" s="527"/>
      <c r="Q45" s="521" t="s">
        <v>19</v>
      </c>
      <c r="R45" s="517" t="s">
        <v>19</v>
      </c>
      <c r="S45" s="517" t="s">
        <v>19</v>
      </c>
      <c r="T45" s="517" t="s">
        <v>19</v>
      </c>
      <c r="U45" s="517" t="s">
        <v>19</v>
      </c>
      <c r="V45" s="517" t="s">
        <v>19</v>
      </c>
      <c r="W45" s="487"/>
      <c r="X45" s="518"/>
      <c r="Y45" s="488" t="s">
        <v>1311</v>
      </c>
      <c r="Z45" s="584"/>
      <c r="AB45" s="524">
        <v>5.6</v>
      </c>
      <c r="AC45" s="524">
        <v>0.7</v>
      </c>
      <c r="AD45" s="524">
        <v>1</v>
      </c>
      <c r="AE45" s="524">
        <v>1.5</v>
      </c>
      <c r="AF45" s="524">
        <v>1</v>
      </c>
      <c r="AG45" s="524">
        <v>1.3</v>
      </c>
      <c r="AH45" s="472"/>
      <c r="AI45" s="518"/>
      <c r="AJ45" s="564" t="s">
        <v>1312</v>
      </c>
      <c r="AK45" s="525"/>
      <c r="AM45" s="517">
        <v>0.2</v>
      </c>
      <c r="AN45" s="517" t="s">
        <v>19</v>
      </c>
      <c r="AO45" s="517" t="s">
        <v>19</v>
      </c>
      <c r="AP45" s="517">
        <v>0.1</v>
      </c>
      <c r="AQ45" s="517">
        <v>0.1</v>
      </c>
      <c r="AR45" s="517">
        <v>0</v>
      </c>
      <c r="AT45" s="515"/>
      <c r="AU45" s="564" t="s">
        <v>1308</v>
      </c>
      <c r="AV45" s="552"/>
      <c r="AW45" s="552"/>
      <c r="AX45" s="517">
        <v>4</v>
      </c>
      <c r="AY45" s="517" t="s">
        <v>19</v>
      </c>
      <c r="AZ45" s="517">
        <v>0.3</v>
      </c>
      <c r="BA45" s="517">
        <v>0.7</v>
      </c>
      <c r="BB45" s="517">
        <v>1</v>
      </c>
      <c r="BC45" s="517">
        <v>2</v>
      </c>
    </row>
    <row r="46" spans="1:55" ht="11.1" customHeight="1">
      <c r="B46" s="518"/>
      <c r="C46" s="488" t="s">
        <v>1313</v>
      </c>
      <c r="D46" s="454"/>
      <c r="E46" s="538"/>
      <c r="F46" s="517">
        <v>0.3</v>
      </c>
      <c r="G46" s="517">
        <v>0.1</v>
      </c>
      <c r="H46" s="517">
        <v>0.1</v>
      </c>
      <c r="I46" s="517">
        <v>0.1</v>
      </c>
      <c r="J46" s="517">
        <v>0.1</v>
      </c>
      <c r="K46" s="517">
        <v>0.1</v>
      </c>
      <c r="M46" s="512"/>
      <c r="N46" s="505" t="s">
        <v>1314</v>
      </c>
      <c r="O46" s="527"/>
      <c r="P46" s="527"/>
      <c r="Q46" s="521">
        <v>0</v>
      </c>
      <c r="R46" s="517" t="s">
        <v>19</v>
      </c>
      <c r="S46" s="517" t="s">
        <v>19</v>
      </c>
      <c r="T46" s="517" t="s">
        <v>19</v>
      </c>
      <c r="U46" s="517">
        <v>0</v>
      </c>
      <c r="V46" s="517">
        <v>0</v>
      </c>
      <c r="W46" s="487"/>
      <c r="X46" s="518"/>
      <c r="Y46" s="550" t="s">
        <v>1315</v>
      </c>
      <c r="Z46" s="544"/>
      <c r="AA46" s="560"/>
      <c r="AB46" s="524">
        <v>0</v>
      </c>
      <c r="AC46" s="524">
        <v>0</v>
      </c>
      <c r="AD46" s="524">
        <v>0</v>
      </c>
      <c r="AE46" s="524">
        <v>0</v>
      </c>
      <c r="AF46" s="524">
        <v>0</v>
      </c>
      <c r="AG46" s="524">
        <v>0</v>
      </c>
      <c r="AH46" s="472"/>
      <c r="AI46" s="518"/>
      <c r="AJ46" s="564" t="s">
        <v>1316</v>
      </c>
      <c r="AK46" s="525"/>
      <c r="AM46" s="517">
        <v>0.2</v>
      </c>
      <c r="AN46" s="517" t="s">
        <v>19</v>
      </c>
      <c r="AO46" s="517">
        <v>0.1</v>
      </c>
      <c r="AP46" s="517" t="s">
        <v>19</v>
      </c>
      <c r="AQ46" s="517">
        <v>0.1</v>
      </c>
      <c r="AR46" s="517" t="s">
        <v>19</v>
      </c>
      <c r="AT46" s="515"/>
      <c r="AU46" s="564" t="s">
        <v>1317</v>
      </c>
      <c r="AX46" s="517">
        <v>3.6</v>
      </c>
      <c r="AY46" s="517">
        <v>0.2</v>
      </c>
      <c r="AZ46" s="517">
        <v>0.4</v>
      </c>
      <c r="BA46" s="517">
        <v>0.7</v>
      </c>
      <c r="BB46" s="517">
        <v>1.1000000000000001</v>
      </c>
      <c r="BC46" s="517">
        <v>1.3</v>
      </c>
    </row>
    <row r="47" spans="1:55" ht="11.1" customHeight="1">
      <c r="B47" s="479" t="s">
        <v>1524</v>
      </c>
      <c r="C47" s="480"/>
      <c r="D47" s="480"/>
      <c r="E47" s="481"/>
      <c r="F47" s="482">
        <v>758.2</v>
      </c>
      <c r="G47" s="482">
        <v>121.8</v>
      </c>
      <c r="H47" s="482">
        <v>198.1</v>
      </c>
      <c r="I47" s="482">
        <v>155.9</v>
      </c>
      <c r="J47" s="482">
        <v>144.30000000000001</v>
      </c>
      <c r="K47" s="482">
        <v>138.19999999999999</v>
      </c>
      <c r="M47" s="512"/>
      <c r="N47" s="505" t="s">
        <v>1319</v>
      </c>
      <c r="O47" s="525"/>
      <c r="P47" s="527"/>
      <c r="Q47" s="521">
        <v>16.3</v>
      </c>
      <c r="R47" s="517">
        <v>1.1000000000000001</v>
      </c>
      <c r="S47" s="517">
        <v>2.2999999999999998</v>
      </c>
      <c r="T47" s="517">
        <v>3.3</v>
      </c>
      <c r="U47" s="517">
        <v>4.0999999999999996</v>
      </c>
      <c r="V47" s="517">
        <v>5.6</v>
      </c>
      <c r="W47" s="487"/>
      <c r="X47" s="518"/>
      <c r="Y47" s="543" t="s">
        <v>1320</v>
      </c>
      <c r="Z47" s="584"/>
      <c r="AB47" s="524">
        <v>3.6</v>
      </c>
      <c r="AC47" s="524">
        <v>0.5</v>
      </c>
      <c r="AD47" s="524">
        <v>0.8</v>
      </c>
      <c r="AE47" s="524">
        <v>1</v>
      </c>
      <c r="AF47" s="524">
        <v>0.7</v>
      </c>
      <c r="AG47" s="524">
        <v>0.6</v>
      </c>
      <c r="AH47" s="472"/>
      <c r="AI47" s="518"/>
      <c r="AJ47" s="488" t="s">
        <v>1321</v>
      </c>
      <c r="AK47" s="525"/>
      <c r="AM47" s="517">
        <v>20.6</v>
      </c>
      <c r="AN47" s="517">
        <v>0.1</v>
      </c>
      <c r="AO47" s="517">
        <v>0.9</v>
      </c>
      <c r="AP47" s="517">
        <v>3.5</v>
      </c>
      <c r="AQ47" s="517">
        <v>7.3</v>
      </c>
      <c r="AR47" s="517">
        <v>8.8000000000000007</v>
      </c>
      <c r="AT47" s="515"/>
      <c r="AU47" s="564" t="s">
        <v>1322</v>
      </c>
      <c r="AV47" s="563"/>
      <c r="AX47" s="517">
        <v>47.9</v>
      </c>
      <c r="AY47" s="517">
        <v>1.8</v>
      </c>
      <c r="AZ47" s="517">
        <v>4.3</v>
      </c>
      <c r="BA47" s="517">
        <v>8.8000000000000007</v>
      </c>
      <c r="BB47" s="517">
        <v>15.1</v>
      </c>
      <c r="BC47" s="517">
        <v>18</v>
      </c>
    </row>
    <row r="48" spans="1:55" s="588" customFormat="1" ht="11.1" customHeight="1">
      <c r="A48" s="563"/>
      <c r="B48" s="585"/>
      <c r="C48" s="501" t="s">
        <v>1323</v>
      </c>
      <c r="D48" s="502"/>
      <c r="E48" s="586"/>
      <c r="F48" s="517">
        <v>664.1</v>
      </c>
      <c r="G48" s="517">
        <v>105.6</v>
      </c>
      <c r="H48" s="517">
        <v>172.9</v>
      </c>
      <c r="I48" s="517">
        <v>136.6</v>
      </c>
      <c r="J48" s="517">
        <v>126.8</v>
      </c>
      <c r="K48" s="517">
        <v>122.2</v>
      </c>
      <c r="L48" s="491"/>
      <c r="M48" s="512"/>
      <c r="N48" s="505" t="s">
        <v>1324</v>
      </c>
      <c r="O48" s="527"/>
      <c r="P48" s="527"/>
      <c r="Q48" s="521" t="s">
        <v>19</v>
      </c>
      <c r="R48" s="517" t="s">
        <v>19</v>
      </c>
      <c r="S48" s="517" t="s">
        <v>19</v>
      </c>
      <c r="T48" s="517" t="s">
        <v>19</v>
      </c>
      <c r="U48" s="517" t="s">
        <v>19</v>
      </c>
      <c r="V48" s="517" t="s">
        <v>19</v>
      </c>
      <c r="W48" s="487"/>
      <c r="X48" s="550"/>
      <c r="Y48" s="543" t="s">
        <v>1325</v>
      </c>
      <c r="Z48" s="563"/>
      <c r="AA48" s="587"/>
      <c r="AB48" s="524">
        <v>31.9</v>
      </c>
      <c r="AC48" s="524">
        <v>3.4</v>
      </c>
      <c r="AD48" s="524">
        <v>5.7</v>
      </c>
      <c r="AE48" s="524">
        <v>8.4</v>
      </c>
      <c r="AF48" s="524">
        <v>7.8</v>
      </c>
      <c r="AG48" s="524">
        <v>6.6</v>
      </c>
      <c r="AH48" s="472"/>
      <c r="AI48" s="518"/>
      <c r="AJ48" s="488" t="s">
        <v>1326</v>
      </c>
      <c r="AK48" s="563"/>
      <c r="AL48" s="491"/>
      <c r="AM48" s="517">
        <v>2.1</v>
      </c>
      <c r="AN48" s="517" t="s">
        <v>19</v>
      </c>
      <c r="AO48" s="517">
        <v>0.1</v>
      </c>
      <c r="AP48" s="517">
        <v>0.4</v>
      </c>
      <c r="AQ48" s="517">
        <v>0.8</v>
      </c>
      <c r="AR48" s="517">
        <v>0.8</v>
      </c>
      <c r="AT48" s="515"/>
      <c r="AU48" s="564" t="s">
        <v>1321</v>
      </c>
      <c r="AV48" s="491"/>
      <c r="AW48" s="491"/>
      <c r="AX48" s="517">
        <v>77.400000000000006</v>
      </c>
      <c r="AY48" s="517">
        <v>4.0999999999999996</v>
      </c>
      <c r="AZ48" s="517">
        <v>9.1999999999999993</v>
      </c>
      <c r="BA48" s="517">
        <v>17.5</v>
      </c>
      <c r="BB48" s="517">
        <v>23.4</v>
      </c>
      <c r="BC48" s="517">
        <v>23.1</v>
      </c>
    </row>
    <row r="49" spans="1:55" s="588" customFormat="1" ht="11.1" customHeight="1">
      <c r="A49" s="563"/>
      <c r="B49" s="488"/>
      <c r="C49" s="528" t="s">
        <v>1327</v>
      </c>
      <c r="D49" s="531"/>
      <c r="E49" s="589"/>
      <c r="F49" s="517">
        <v>94.1</v>
      </c>
      <c r="G49" s="517">
        <v>16.100000000000001</v>
      </c>
      <c r="H49" s="517">
        <v>25.2</v>
      </c>
      <c r="I49" s="517">
        <v>19.3</v>
      </c>
      <c r="J49" s="517">
        <v>17.399999999999999</v>
      </c>
      <c r="K49" s="517">
        <v>16</v>
      </c>
      <c r="L49" s="491"/>
      <c r="M49" s="512"/>
      <c r="N49" s="505" t="s">
        <v>1328</v>
      </c>
      <c r="O49" s="527"/>
      <c r="P49" s="527"/>
      <c r="Q49" s="521">
        <v>0</v>
      </c>
      <c r="R49" s="517" t="s">
        <v>19</v>
      </c>
      <c r="S49" s="517">
        <v>0</v>
      </c>
      <c r="T49" s="517" t="s">
        <v>19</v>
      </c>
      <c r="U49" s="517">
        <v>0</v>
      </c>
      <c r="V49" s="517" t="s">
        <v>19</v>
      </c>
      <c r="W49" s="487"/>
      <c r="X49" s="518"/>
      <c r="Y49" s="550" t="s">
        <v>1329</v>
      </c>
      <c r="Z49" s="574"/>
      <c r="AA49" s="542"/>
      <c r="AB49" s="524">
        <v>211.8</v>
      </c>
      <c r="AC49" s="524">
        <v>39.6</v>
      </c>
      <c r="AD49" s="524">
        <v>49.7</v>
      </c>
      <c r="AE49" s="524">
        <v>58.8</v>
      </c>
      <c r="AF49" s="524">
        <v>35.299999999999997</v>
      </c>
      <c r="AG49" s="524">
        <v>28.5</v>
      </c>
      <c r="AH49" s="472"/>
      <c r="AI49" s="518"/>
      <c r="AJ49" s="564" t="s">
        <v>1523</v>
      </c>
      <c r="AK49" s="563"/>
      <c r="AL49" s="525"/>
      <c r="AM49" s="517" t="s">
        <v>19</v>
      </c>
      <c r="AN49" s="517" t="s">
        <v>19</v>
      </c>
      <c r="AO49" s="517" t="s">
        <v>19</v>
      </c>
      <c r="AP49" s="517" t="s">
        <v>19</v>
      </c>
      <c r="AQ49" s="517" t="s">
        <v>19</v>
      </c>
      <c r="AR49" s="517" t="s">
        <v>19</v>
      </c>
      <c r="AT49" s="515"/>
      <c r="AU49" s="564" t="s">
        <v>1326</v>
      </c>
      <c r="AV49" s="491"/>
      <c r="AW49" s="491"/>
      <c r="AX49" s="517">
        <v>32.299999999999997</v>
      </c>
      <c r="AY49" s="517">
        <v>1.3</v>
      </c>
      <c r="AZ49" s="517">
        <v>4.2</v>
      </c>
      <c r="BA49" s="517">
        <v>6.7</v>
      </c>
      <c r="BB49" s="517">
        <v>10.5</v>
      </c>
      <c r="BC49" s="517">
        <v>9.6</v>
      </c>
    </row>
    <row r="50" spans="1:55" s="588" customFormat="1" ht="11.1" customHeight="1">
      <c r="A50" s="563"/>
      <c r="B50" s="488"/>
      <c r="C50" s="488" t="s">
        <v>1187</v>
      </c>
      <c r="D50" s="454"/>
      <c r="E50" s="542"/>
      <c r="F50" s="517">
        <v>0.7</v>
      </c>
      <c r="G50" s="517">
        <v>0.1</v>
      </c>
      <c r="H50" s="517">
        <v>0.2</v>
      </c>
      <c r="I50" s="517">
        <v>0.2</v>
      </c>
      <c r="J50" s="517">
        <v>0.1</v>
      </c>
      <c r="K50" s="517">
        <v>0.1</v>
      </c>
      <c r="L50" s="491"/>
      <c r="M50" s="512"/>
      <c r="N50" s="505" t="s">
        <v>1331</v>
      </c>
      <c r="O50" s="527"/>
      <c r="P50" s="527"/>
      <c r="Q50" s="521">
        <v>0.2</v>
      </c>
      <c r="R50" s="517">
        <v>0</v>
      </c>
      <c r="S50" s="517">
        <v>0</v>
      </c>
      <c r="T50" s="517">
        <v>0.1</v>
      </c>
      <c r="U50" s="517">
        <v>0</v>
      </c>
      <c r="V50" s="517">
        <v>0</v>
      </c>
      <c r="W50" s="487"/>
      <c r="X50" s="518"/>
      <c r="Y50" s="488" t="s">
        <v>1512</v>
      </c>
      <c r="Z50" s="538"/>
      <c r="AA50" s="538"/>
      <c r="AB50" s="524">
        <v>148.9</v>
      </c>
      <c r="AC50" s="524">
        <v>25.8</v>
      </c>
      <c r="AD50" s="524">
        <v>33.6</v>
      </c>
      <c r="AE50" s="524">
        <v>41.4</v>
      </c>
      <c r="AF50" s="524">
        <v>26.1</v>
      </c>
      <c r="AG50" s="524">
        <v>22</v>
      </c>
      <c r="AH50" s="472"/>
      <c r="AI50" s="537"/>
      <c r="AJ50" s="550" t="s">
        <v>1511</v>
      </c>
      <c r="AK50" s="525"/>
      <c r="AL50" s="491"/>
      <c r="AM50" s="517">
        <v>139.4</v>
      </c>
      <c r="AN50" s="517">
        <v>8.4</v>
      </c>
      <c r="AO50" s="517">
        <v>20.3</v>
      </c>
      <c r="AP50" s="517">
        <v>36.9</v>
      </c>
      <c r="AQ50" s="517">
        <v>43.3</v>
      </c>
      <c r="AR50" s="517">
        <v>30.5</v>
      </c>
      <c r="AT50" s="515"/>
      <c r="AU50" s="564" t="s">
        <v>1523</v>
      </c>
      <c r="AV50" s="563"/>
      <c r="AW50" s="491"/>
      <c r="AX50" s="517">
        <v>0</v>
      </c>
      <c r="AY50" s="517">
        <v>0</v>
      </c>
      <c r="AZ50" s="517" t="s">
        <v>19</v>
      </c>
      <c r="BA50" s="517">
        <v>0</v>
      </c>
      <c r="BB50" s="517">
        <v>0</v>
      </c>
      <c r="BC50" s="517" t="s">
        <v>19</v>
      </c>
    </row>
    <row r="51" spans="1:55" ht="11.1" customHeight="1">
      <c r="B51" s="590"/>
      <c r="C51" s="591" t="s">
        <v>1334</v>
      </c>
      <c r="D51" s="525"/>
      <c r="E51" s="542"/>
      <c r="F51" s="517">
        <v>25.8</v>
      </c>
      <c r="G51" s="517">
        <v>3.6</v>
      </c>
      <c r="H51" s="517">
        <v>5.5</v>
      </c>
      <c r="I51" s="517">
        <v>6.2</v>
      </c>
      <c r="J51" s="517">
        <v>6.2</v>
      </c>
      <c r="K51" s="517">
        <v>4.3</v>
      </c>
      <c r="M51" s="512"/>
      <c r="N51" s="505" t="s">
        <v>1335</v>
      </c>
      <c r="O51" s="527"/>
      <c r="P51" s="527"/>
      <c r="Q51" s="521" t="s">
        <v>19</v>
      </c>
      <c r="R51" s="517" t="s">
        <v>19</v>
      </c>
      <c r="S51" s="517" t="s">
        <v>19</v>
      </c>
      <c r="T51" s="517" t="s">
        <v>19</v>
      </c>
      <c r="U51" s="517" t="s">
        <v>19</v>
      </c>
      <c r="V51" s="517" t="s">
        <v>19</v>
      </c>
      <c r="W51" s="487"/>
      <c r="X51" s="535"/>
      <c r="Y51" s="488" t="s">
        <v>1204</v>
      </c>
      <c r="Z51" s="470"/>
      <c r="AA51" s="556"/>
      <c r="AB51" s="524">
        <v>56.2</v>
      </c>
      <c r="AC51" s="524">
        <v>11.5</v>
      </c>
      <c r="AD51" s="524">
        <v>13.3</v>
      </c>
      <c r="AE51" s="524">
        <v>14.4</v>
      </c>
      <c r="AF51" s="524">
        <v>9.3000000000000007</v>
      </c>
      <c r="AG51" s="524">
        <v>7.7</v>
      </c>
      <c r="AH51" s="472"/>
      <c r="AI51" s="518"/>
      <c r="AJ51" s="550" t="s">
        <v>1510</v>
      </c>
      <c r="AK51" s="525"/>
      <c r="AM51" s="517">
        <v>170.2</v>
      </c>
      <c r="AN51" s="517">
        <v>7.1</v>
      </c>
      <c r="AO51" s="517">
        <v>20.2</v>
      </c>
      <c r="AP51" s="517">
        <v>45</v>
      </c>
      <c r="AQ51" s="517">
        <v>52.7</v>
      </c>
      <c r="AR51" s="517">
        <v>45.2</v>
      </c>
      <c r="AT51" s="515"/>
      <c r="AU51" s="564" t="s">
        <v>1337</v>
      </c>
      <c r="AX51" s="517">
        <v>0</v>
      </c>
      <c r="AY51" s="517" t="s">
        <v>19</v>
      </c>
      <c r="AZ51" s="517">
        <v>0</v>
      </c>
      <c r="BA51" s="517">
        <v>0</v>
      </c>
      <c r="BB51" s="517">
        <v>0</v>
      </c>
      <c r="BC51" s="517" t="s">
        <v>19</v>
      </c>
    </row>
    <row r="52" spans="1:55" ht="11.1" customHeight="1">
      <c r="B52" s="592"/>
      <c r="C52" s="593" t="s">
        <v>1338</v>
      </c>
      <c r="D52" s="525"/>
      <c r="E52" s="542"/>
      <c r="F52" s="517">
        <v>0.1</v>
      </c>
      <c r="G52" s="517">
        <v>0</v>
      </c>
      <c r="H52" s="517">
        <v>0</v>
      </c>
      <c r="I52" s="517">
        <v>0</v>
      </c>
      <c r="J52" s="517">
        <v>0</v>
      </c>
      <c r="K52" s="517">
        <v>0</v>
      </c>
      <c r="L52" s="588"/>
      <c r="M52" s="512"/>
      <c r="N52" s="505" t="s">
        <v>1339</v>
      </c>
      <c r="O52" s="527"/>
      <c r="P52" s="527"/>
      <c r="Q52" s="521" t="s">
        <v>19</v>
      </c>
      <c r="R52" s="517" t="s">
        <v>19</v>
      </c>
      <c r="S52" s="517" t="s">
        <v>19</v>
      </c>
      <c r="T52" s="517" t="s">
        <v>19</v>
      </c>
      <c r="U52" s="517" t="s">
        <v>19</v>
      </c>
      <c r="V52" s="517" t="s">
        <v>19</v>
      </c>
      <c r="W52" s="487"/>
      <c r="X52" s="535"/>
      <c r="Y52" s="488" t="s">
        <v>1208</v>
      </c>
      <c r="Z52" s="470"/>
      <c r="AA52" s="556"/>
      <c r="AB52" s="524">
        <v>0.4</v>
      </c>
      <c r="AC52" s="524">
        <v>0.1</v>
      </c>
      <c r="AD52" s="524">
        <v>0.1</v>
      </c>
      <c r="AE52" s="524">
        <v>0.1</v>
      </c>
      <c r="AF52" s="524">
        <v>0.1</v>
      </c>
      <c r="AG52" s="524">
        <v>0</v>
      </c>
      <c r="AH52" s="472"/>
      <c r="AI52" s="537"/>
      <c r="AJ52" s="488" t="s">
        <v>1239</v>
      </c>
      <c r="AK52" s="538"/>
      <c r="AL52" s="563"/>
      <c r="AM52" s="517">
        <v>18</v>
      </c>
      <c r="AN52" s="517">
        <v>1.1000000000000001</v>
      </c>
      <c r="AO52" s="517">
        <v>2.2999999999999998</v>
      </c>
      <c r="AP52" s="517">
        <v>4.0999999999999996</v>
      </c>
      <c r="AQ52" s="517">
        <v>6</v>
      </c>
      <c r="AR52" s="517">
        <v>4.5</v>
      </c>
      <c r="AT52" s="515"/>
      <c r="AU52" s="564" t="s">
        <v>1522</v>
      </c>
      <c r="AV52" s="563"/>
      <c r="AX52" s="517">
        <v>0</v>
      </c>
      <c r="AY52" s="517">
        <v>0</v>
      </c>
      <c r="AZ52" s="517">
        <v>0</v>
      </c>
      <c r="BA52" s="517">
        <v>0</v>
      </c>
      <c r="BB52" s="517">
        <v>0</v>
      </c>
      <c r="BC52" s="517">
        <v>0</v>
      </c>
    </row>
    <row r="53" spans="1:55" s="552" customFormat="1" ht="11.1" customHeight="1">
      <c r="B53" s="594"/>
      <c r="C53" s="555" t="s">
        <v>1243</v>
      </c>
      <c r="D53" s="595"/>
      <c r="E53" s="581"/>
      <c r="F53" s="517">
        <v>649.4</v>
      </c>
      <c r="G53" s="517">
        <v>103.8</v>
      </c>
      <c r="H53" s="517">
        <v>170.2</v>
      </c>
      <c r="I53" s="517">
        <v>134.1</v>
      </c>
      <c r="J53" s="517">
        <v>122.8</v>
      </c>
      <c r="K53" s="517">
        <v>118.4</v>
      </c>
      <c r="L53" s="588"/>
      <c r="M53" s="512"/>
      <c r="N53" s="545" t="s">
        <v>1341</v>
      </c>
      <c r="O53" s="559"/>
      <c r="P53" s="559"/>
      <c r="Q53" s="521" t="s">
        <v>19</v>
      </c>
      <c r="R53" s="517" t="s">
        <v>19</v>
      </c>
      <c r="S53" s="517" t="s">
        <v>19</v>
      </c>
      <c r="T53" s="517" t="s">
        <v>19</v>
      </c>
      <c r="U53" s="517" t="s">
        <v>19</v>
      </c>
      <c r="V53" s="517" t="s">
        <v>19</v>
      </c>
      <c r="W53" s="487"/>
      <c r="X53" s="535"/>
      <c r="Y53" s="555" t="s">
        <v>1212</v>
      </c>
      <c r="Z53" s="567"/>
      <c r="AA53" s="596"/>
      <c r="AB53" s="524">
        <v>0.5</v>
      </c>
      <c r="AC53" s="524">
        <v>0.1</v>
      </c>
      <c r="AD53" s="524">
        <v>0.1</v>
      </c>
      <c r="AE53" s="524">
        <v>0.1</v>
      </c>
      <c r="AF53" s="524">
        <v>0.1</v>
      </c>
      <c r="AG53" s="524">
        <v>0.1</v>
      </c>
      <c r="AH53" s="472"/>
      <c r="AI53" s="535"/>
      <c r="AJ53" s="488" t="s">
        <v>1204</v>
      </c>
      <c r="AK53" s="470"/>
      <c r="AL53" s="563"/>
      <c r="AM53" s="517">
        <v>27.4</v>
      </c>
      <c r="AN53" s="517">
        <v>1</v>
      </c>
      <c r="AO53" s="517">
        <v>2.8</v>
      </c>
      <c r="AP53" s="517">
        <v>6.4</v>
      </c>
      <c r="AQ53" s="517">
        <v>9</v>
      </c>
      <c r="AR53" s="517">
        <v>8.1</v>
      </c>
      <c r="AT53" s="515"/>
      <c r="AU53" s="550" t="s">
        <v>1511</v>
      </c>
      <c r="AV53" s="525"/>
      <c r="AW53" s="542"/>
      <c r="AX53" s="517">
        <v>6808.4</v>
      </c>
      <c r="AY53" s="517">
        <v>667.3</v>
      </c>
      <c r="AZ53" s="517">
        <v>1220</v>
      </c>
      <c r="BA53" s="517">
        <v>1636.3</v>
      </c>
      <c r="BB53" s="517">
        <v>1855.3</v>
      </c>
      <c r="BC53" s="517">
        <v>1429.5</v>
      </c>
    </row>
    <row r="54" spans="1:55" s="552" customFormat="1" ht="11.1" customHeight="1">
      <c r="B54" s="512" t="s">
        <v>247</v>
      </c>
      <c r="C54" s="489"/>
      <c r="D54" s="489"/>
      <c r="E54" s="490"/>
      <c r="F54" s="482">
        <v>12168.1</v>
      </c>
      <c r="G54" s="482">
        <v>3817.9</v>
      </c>
      <c r="H54" s="482">
        <v>3652</v>
      </c>
      <c r="I54" s="482">
        <v>2437.3000000000002</v>
      </c>
      <c r="J54" s="482">
        <v>1469.4</v>
      </c>
      <c r="K54" s="482">
        <v>791.5</v>
      </c>
      <c r="L54" s="588"/>
      <c r="M54" s="512"/>
      <c r="N54" s="543" t="s">
        <v>1342</v>
      </c>
      <c r="O54" s="542"/>
      <c r="P54" s="542"/>
      <c r="Q54" s="521">
        <v>2.7</v>
      </c>
      <c r="R54" s="517">
        <v>0.2</v>
      </c>
      <c r="S54" s="517">
        <v>0.3</v>
      </c>
      <c r="T54" s="517">
        <v>0.5</v>
      </c>
      <c r="U54" s="517">
        <v>0.5</v>
      </c>
      <c r="V54" s="517">
        <v>1</v>
      </c>
      <c r="W54" s="487"/>
      <c r="X54" s="479" t="s">
        <v>1343</v>
      </c>
      <c r="Y54" s="480"/>
      <c r="Z54" s="481"/>
      <c r="AA54" s="597"/>
      <c r="AB54" s="570">
        <v>69.599999999999994</v>
      </c>
      <c r="AC54" s="570">
        <v>17.100000000000001</v>
      </c>
      <c r="AD54" s="570">
        <v>18.600000000000001</v>
      </c>
      <c r="AE54" s="570">
        <v>15.8</v>
      </c>
      <c r="AF54" s="570">
        <v>11.2</v>
      </c>
      <c r="AG54" s="570">
        <v>6.9</v>
      </c>
      <c r="AH54" s="472"/>
      <c r="AI54" s="535"/>
      <c r="AJ54" s="488" t="s">
        <v>1208</v>
      </c>
      <c r="AK54" s="470"/>
      <c r="AL54" s="563"/>
      <c r="AM54" s="517">
        <v>0.3</v>
      </c>
      <c r="AN54" s="517">
        <v>0</v>
      </c>
      <c r="AO54" s="517">
        <v>0</v>
      </c>
      <c r="AP54" s="517">
        <v>0.1</v>
      </c>
      <c r="AQ54" s="517">
        <v>0.1</v>
      </c>
      <c r="AR54" s="517">
        <v>0.1</v>
      </c>
      <c r="AT54" s="515"/>
      <c r="AU54" s="550" t="s">
        <v>1510</v>
      </c>
      <c r="AV54" s="525"/>
      <c r="AW54" s="542"/>
      <c r="AX54" s="517">
        <v>1871.5</v>
      </c>
      <c r="AY54" s="517">
        <v>191</v>
      </c>
      <c r="AZ54" s="517">
        <v>335.5</v>
      </c>
      <c r="BA54" s="517">
        <v>441.3</v>
      </c>
      <c r="BB54" s="517">
        <v>510.9</v>
      </c>
      <c r="BC54" s="517">
        <v>392.7</v>
      </c>
    </row>
    <row r="55" spans="1:55" s="552" customFormat="1" ht="11.1" customHeight="1">
      <c r="B55" s="500"/>
      <c r="C55" s="513" t="s">
        <v>1344</v>
      </c>
      <c r="D55" s="540"/>
      <c r="E55" s="557"/>
      <c r="F55" s="504">
        <v>3379.2</v>
      </c>
      <c r="G55" s="504">
        <v>1071.5999999999999</v>
      </c>
      <c r="H55" s="504">
        <v>984.5</v>
      </c>
      <c r="I55" s="504">
        <v>693.8</v>
      </c>
      <c r="J55" s="504">
        <v>412.2</v>
      </c>
      <c r="K55" s="504">
        <v>217.1</v>
      </c>
      <c r="L55" s="491"/>
      <c r="M55" s="512"/>
      <c r="N55" s="543" t="s">
        <v>1345</v>
      </c>
      <c r="O55" s="542"/>
      <c r="P55" s="542"/>
      <c r="Q55" s="521">
        <v>0</v>
      </c>
      <c r="R55" s="517" t="s">
        <v>19</v>
      </c>
      <c r="S55" s="517">
        <v>0</v>
      </c>
      <c r="T55" s="517" t="s">
        <v>19</v>
      </c>
      <c r="U55" s="517" t="s">
        <v>19</v>
      </c>
      <c r="V55" s="517" t="s">
        <v>19</v>
      </c>
      <c r="W55" s="487"/>
      <c r="X55" s="500"/>
      <c r="Y55" s="598" t="s">
        <v>1343</v>
      </c>
      <c r="Z55" s="599"/>
      <c r="AA55" s="600"/>
      <c r="AB55" s="524">
        <v>69.599999999999994</v>
      </c>
      <c r="AC55" s="524">
        <v>17.100000000000001</v>
      </c>
      <c r="AD55" s="524">
        <v>18.600000000000001</v>
      </c>
      <c r="AE55" s="524">
        <v>15.8</v>
      </c>
      <c r="AF55" s="524">
        <v>11.2</v>
      </c>
      <c r="AG55" s="524">
        <v>6.9</v>
      </c>
      <c r="AH55" s="472"/>
      <c r="AI55" s="535"/>
      <c r="AJ55" s="555" t="s">
        <v>1212</v>
      </c>
      <c r="AK55" s="567"/>
      <c r="AL55" s="568"/>
      <c r="AM55" s="497">
        <v>0.3</v>
      </c>
      <c r="AN55" s="497">
        <v>0</v>
      </c>
      <c r="AO55" s="497">
        <v>0.1</v>
      </c>
      <c r="AP55" s="497">
        <v>0.1</v>
      </c>
      <c r="AQ55" s="497">
        <v>0.1</v>
      </c>
      <c r="AR55" s="497">
        <v>0.1</v>
      </c>
      <c r="AT55" s="535"/>
      <c r="AU55" s="488" t="s">
        <v>1239</v>
      </c>
      <c r="AV55" s="538"/>
      <c r="AW55" s="556"/>
      <c r="AX55" s="517">
        <v>834.4</v>
      </c>
      <c r="AY55" s="517">
        <v>83.7</v>
      </c>
      <c r="AZ55" s="517">
        <v>149.5</v>
      </c>
      <c r="BA55" s="517">
        <v>199.2</v>
      </c>
      <c r="BB55" s="517">
        <v>226.6</v>
      </c>
      <c r="BC55" s="517">
        <v>175.5</v>
      </c>
    </row>
    <row r="56" spans="1:55" s="552" customFormat="1" ht="11.1" customHeight="1">
      <c r="B56" s="518"/>
      <c r="C56" s="505" t="s">
        <v>1346</v>
      </c>
      <c r="D56" s="506"/>
      <c r="E56" s="527"/>
      <c r="F56" s="517">
        <v>7127.2</v>
      </c>
      <c r="G56" s="517">
        <v>2225.4</v>
      </c>
      <c r="H56" s="517">
        <v>2157.6999999999998</v>
      </c>
      <c r="I56" s="517">
        <v>1414.8</v>
      </c>
      <c r="J56" s="517">
        <v>861.3</v>
      </c>
      <c r="K56" s="517">
        <v>468.2</v>
      </c>
      <c r="L56" s="491"/>
      <c r="M56" s="512"/>
      <c r="N56" s="543" t="s">
        <v>1347</v>
      </c>
      <c r="O56" s="542"/>
      <c r="P56" s="542"/>
      <c r="Q56" s="521">
        <v>0.3</v>
      </c>
      <c r="R56" s="517">
        <v>0</v>
      </c>
      <c r="S56" s="517">
        <v>0</v>
      </c>
      <c r="T56" s="517">
        <v>0.1</v>
      </c>
      <c r="U56" s="517">
        <v>0.1</v>
      </c>
      <c r="V56" s="517">
        <v>0.1</v>
      </c>
      <c r="W56" s="487"/>
      <c r="X56" s="537"/>
      <c r="Y56" s="543" t="s">
        <v>1348</v>
      </c>
      <c r="Z56" s="525"/>
      <c r="AA56" s="491"/>
      <c r="AB56" s="524">
        <v>5.3</v>
      </c>
      <c r="AC56" s="524">
        <v>1.6</v>
      </c>
      <c r="AD56" s="524">
        <v>1.4</v>
      </c>
      <c r="AE56" s="524">
        <v>1.1000000000000001</v>
      </c>
      <c r="AF56" s="524">
        <v>0.8</v>
      </c>
      <c r="AG56" s="524">
        <v>0.4</v>
      </c>
      <c r="AH56" s="472"/>
      <c r="AI56" s="479" t="s">
        <v>1521</v>
      </c>
      <c r="AJ56" s="489"/>
      <c r="AK56" s="601"/>
      <c r="AL56" s="491"/>
      <c r="AM56" s="482">
        <v>1.3</v>
      </c>
      <c r="AN56" s="482">
        <v>0.2</v>
      </c>
      <c r="AO56" s="482">
        <v>0.3</v>
      </c>
      <c r="AP56" s="482">
        <v>0.3</v>
      </c>
      <c r="AQ56" s="482">
        <v>0.3</v>
      </c>
      <c r="AR56" s="482">
        <v>0.3</v>
      </c>
      <c r="AT56" s="535"/>
      <c r="AU56" s="488" t="s">
        <v>1204</v>
      </c>
      <c r="AV56" s="470"/>
      <c r="AW56" s="556"/>
      <c r="AX56" s="517">
        <v>308.2</v>
      </c>
      <c r="AY56" s="517">
        <v>30.5</v>
      </c>
      <c r="AZ56" s="517">
        <v>55.6</v>
      </c>
      <c r="BA56" s="517">
        <v>74</v>
      </c>
      <c r="BB56" s="517">
        <v>84.4</v>
      </c>
      <c r="BC56" s="517">
        <v>63.8</v>
      </c>
    </row>
    <row r="57" spans="1:55" s="552" customFormat="1" ht="11.1" customHeight="1">
      <c r="B57" s="518"/>
      <c r="C57" s="505" t="s">
        <v>1350</v>
      </c>
      <c r="D57" s="506"/>
      <c r="E57" s="527"/>
      <c r="F57" s="517">
        <v>919.1</v>
      </c>
      <c r="G57" s="517">
        <v>282.60000000000002</v>
      </c>
      <c r="H57" s="517">
        <v>285.39999999999998</v>
      </c>
      <c r="I57" s="517">
        <v>184.8</v>
      </c>
      <c r="J57" s="517">
        <v>109</v>
      </c>
      <c r="K57" s="517">
        <v>57.4</v>
      </c>
      <c r="M57" s="512"/>
      <c r="N57" s="543" t="s">
        <v>1351</v>
      </c>
      <c r="O57" s="542"/>
      <c r="P57" s="542"/>
      <c r="Q57" s="521">
        <v>2</v>
      </c>
      <c r="R57" s="517">
        <v>0.3</v>
      </c>
      <c r="S57" s="517">
        <v>0.4</v>
      </c>
      <c r="T57" s="517">
        <v>0.4</v>
      </c>
      <c r="U57" s="517">
        <v>0.3</v>
      </c>
      <c r="V57" s="517">
        <v>0.6</v>
      </c>
      <c r="W57" s="487"/>
      <c r="X57" s="518"/>
      <c r="Y57" s="543" t="s">
        <v>1352</v>
      </c>
      <c r="Z57" s="525"/>
      <c r="AA57" s="491"/>
      <c r="AB57" s="524">
        <v>27.6</v>
      </c>
      <c r="AC57" s="524">
        <v>3.3</v>
      </c>
      <c r="AD57" s="524">
        <v>5.5</v>
      </c>
      <c r="AE57" s="524">
        <v>7.7</v>
      </c>
      <c r="AF57" s="524">
        <v>6.3</v>
      </c>
      <c r="AG57" s="524">
        <v>4.9000000000000004</v>
      </c>
      <c r="AH57" s="472"/>
      <c r="AI57" s="518"/>
      <c r="AJ57" s="598" t="s">
        <v>1521</v>
      </c>
      <c r="AK57" s="599"/>
      <c r="AL57" s="600"/>
      <c r="AM57" s="517">
        <v>1.3</v>
      </c>
      <c r="AN57" s="517">
        <v>0.2</v>
      </c>
      <c r="AO57" s="517">
        <v>0.3</v>
      </c>
      <c r="AP57" s="517">
        <v>0.3</v>
      </c>
      <c r="AQ57" s="517">
        <v>0.3</v>
      </c>
      <c r="AR57" s="517">
        <v>0.3</v>
      </c>
      <c r="AT57" s="602"/>
      <c r="AU57" s="488" t="s">
        <v>1208</v>
      </c>
      <c r="AV57" s="470"/>
      <c r="AW57" s="556"/>
      <c r="AX57" s="517">
        <v>7</v>
      </c>
      <c r="AY57" s="517">
        <v>0.8</v>
      </c>
      <c r="AZ57" s="517">
        <v>1.2</v>
      </c>
      <c r="BA57" s="517">
        <v>1.6</v>
      </c>
      <c r="BB57" s="517">
        <v>1.8</v>
      </c>
      <c r="BC57" s="517">
        <v>1.6</v>
      </c>
    </row>
    <row r="58" spans="1:55" s="552" customFormat="1" ht="11.1" customHeight="1">
      <c r="B58" s="518"/>
      <c r="C58" s="505" t="s">
        <v>1353</v>
      </c>
      <c r="D58" s="506"/>
      <c r="E58" s="527"/>
      <c r="F58" s="517">
        <v>735.6</v>
      </c>
      <c r="G58" s="517">
        <v>237.7</v>
      </c>
      <c r="H58" s="517">
        <v>223.9</v>
      </c>
      <c r="I58" s="517">
        <v>143.19999999999999</v>
      </c>
      <c r="J58" s="517">
        <v>86</v>
      </c>
      <c r="K58" s="517">
        <v>44.7</v>
      </c>
      <c r="M58" s="512"/>
      <c r="N58" s="543" t="s">
        <v>1354</v>
      </c>
      <c r="O58" s="542"/>
      <c r="P58" s="542"/>
      <c r="Q58" s="521" t="s">
        <v>19</v>
      </c>
      <c r="R58" s="517" t="s">
        <v>19</v>
      </c>
      <c r="S58" s="517" t="s">
        <v>19</v>
      </c>
      <c r="T58" s="517" t="s">
        <v>19</v>
      </c>
      <c r="U58" s="517" t="s">
        <v>19</v>
      </c>
      <c r="V58" s="517" t="s">
        <v>19</v>
      </c>
      <c r="W58" s="487"/>
      <c r="X58" s="518"/>
      <c r="Y58" s="543" t="s">
        <v>1355</v>
      </c>
      <c r="Z58" s="525"/>
      <c r="AA58" s="491"/>
      <c r="AB58" s="524">
        <v>5.9</v>
      </c>
      <c r="AC58" s="524" t="s">
        <v>19</v>
      </c>
      <c r="AD58" s="524">
        <v>5.9</v>
      </c>
      <c r="AE58" s="524">
        <v>0</v>
      </c>
      <c r="AF58" s="524">
        <v>0</v>
      </c>
      <c r="AG58" s="524">
        <v>0</v>
      </c>
      <c r="AH58" s="472"/>
      <c r="AI58" s="518"/>
      <c r="AJ58" s="539" t="s">
        <v>1520</v>
      </c>
      <c r="AK58" s="514"/>
      <c r="AL58" s="534"/>
      <c r="AM58" s="517">
        <v>0.1</v>
      </c>
      <c r="AN58" s="517">
        <v>0</v>
      </c>
      <c r="AO58" s="517">
        <v>0</v>
      </c>
      <c r="AP58" s="517">
        <v>0</v>
      </c>
      <c r="AQ58" s="517">
        <v>0</v>
      </c>
      <c r="AR58" s="517">
        <v>0</v>
      </c>
      <c r="AT58" s="535"/>
      <c r="AU58" s="555" t="s">
        <v>1212</v>
      </c>
      <c r="AV58" s="567"/>
      <c r="AW58" s="596"/>
      <c r="AX58" s="517">
        <v>5.9</v>
      </c>
      <c r="AY58" s="517">
        <v>0.6</v>
      </c>
      <c r="AZ58" s="517">
        <v>1</v>
      </c>
      <c r="BA58" s="517">
        <v>1.4</v>
      </c>
      <c r="BB58" s="517">
        <v>1.6</v>
      </c>
      <c r="BC58" s="517">
        <v>1.4</v>
      </c>
    </row>
    <row r="59" spans="1:55" s="552" customFormat="1" ht="11.1" customHeight="1">
      <c r="B59" s="518"/>
      <c r="C59" s="545" t="s">
        <v>1357</v>
      </c>
      <c r="D59" s="558"/>
      <c r="E59" s="559"/>
      <c r="F59" s="517">
        <v>5.5</v>
      </c>
      <c r="G59" s="517">
        <v>0.1</v>
      </c>
      <c r="H59" s="517">
        <v>0.2</v>
      </c>
      <c r="I59" s="517">
        <v>0.5</v>
      </c>
      <c r="J59" s="517">
        <v>0.7</v>
      </c>
      <c r="K59" s="517">
        <v>4</v>
      </c>
      <c r="M59" s="512"/>
      <c r="N59" s="488" t="s">
        <v>1358</v>
      </c>
      <c r="O59" s="542"/>
      <c r="P59" s="542"/>
      <c r="Q59" s="521">
        <v>333.3</v>
      </c>
      <c r="R59" s="517">
        <v>32.1</v>
      </c>
      <c r="S59" s="517">
        <v>62.7</v>
      </c>
      <c r="T59" s="517">
        <v>84.8</v>
      </c>
      <c r="U59" s="517">
        <v>82</v>
      </c>
      <c r="V59" s="517">
        <v>71.7</v>
      </c>
      <c r="W59" s="487"/>
      <c r="X59" s="518"/>
      <c r="Y59" s="543" t="s">
        <v>1359</v>
      </c>
      <c r="Z59" s="525"/>
      <c r="AA59" s="491"/>
      <c r="AB59" s="524">
        <v>16.399999999999999</v>
      </c>
      <c r="AC59" s="524">
        <v>3.8</v>
      </c>
      <c r="AD59" s="524">
        <v>4.3</v>
      </c>
      <c r="AE59" s="524">
        <v>3.7</v>
      </c>
      <c r="AF59" s="524">
        <v>2.7</v>
      </c>
      <c r="AG59" s="524">
        <v>1.8</v>
      </c>
      <c r="AH59" s="472"/>
      <c r="AI59" s="518"/>
      <c r="AJ59" s="543" t="s">
        <v>1519</v>
      </c>
      <c r="AK59" s="525"/>
      <c r="AL59" s="542"/>
      <c r="AM59" s="517">
        <v>0</v>
      </c>
      <c r="AN59" s="517">
        <v>0</v>
      </c>
      <c r="AO59" s="517">
        <v>0</v>
      </c>
      <c r="AP59" s="517">
        <v>0</v>
      </c>
      <c r="AQ59" s="517">
        <v>0</v>
      </c>
      <c r="AR59" s="517">
        <v>0</v>
      </c>
      <c r="AT59" s="603" t="s">
        <v>1361</v>
      </c>
      <c r="AU59" s="604"/>
      <c r="AV59" s="605"/>
      <c r="AW59" s="605"/>
      <c r="AX59" s="482">
        <v>1998.9</v>
      </c>
      <c r="AY59" s="482">
        <v>21.3</v>
      </c>
      <c r="AZ59" s="482">
        <v>52.5</v>
      </c>
      <c r="BA59" s="482">
        <v>148.4</v>
      </c>
      <c r="BB59" s="482">
        <v>624.79999999999995</v>
      </c>
      <c r="BC59" s="482">
        <v>1151.8</v>
      </c>
    </row>
    <row r="60" spans="1:55" ht="11.1" customHeight="1">
      <c r="B60" s="518"/>
      <c r="C60" s="488" t="s">
        <v>1362</v>
      </c>
      <c r="D60" s="454"/>
      <c r="E60" s="606"/>
      <c r="F60" s="517">
        <v>2.1</v>
      </c>
      <c r="G60" s="517">
        <v>0.7</v>
      </c>
      <c r="H60" s="517">
        <v>0.7</v>
      </c>
      <c r="I60" s="517">
        <v>0.4</v>
      </c>
      <c r="J60" s="517">
        <v>0.2</v>
      </c>
      <c r="K60" s="517">
        <v>0.1</v>
      </c>
      <c r="L60" s="552"/>
      <c r="M60" s="512"/>
      <c r="N60" s="543" t="s">
        <v>1363</v>
      </c>
      <c r="O60" s="542"/>
      <c r="P60" s="542"/>
      <c r="Q60" s="521">
        <v>344.4</v>
      </c>
      <c r="R60" s="517">
        <v>33</v>
      </c>
      <c r="S60" s="517">
        <v>65.2</v>
      </c>
      <c r="T60" s="517">
        <v>88.6</v>
      </c>
      <c r="U60" s="517">
        <v>84.4</v>
      </c>
      <c r="V60" s="517">
        <v>73.2</v>
      </c>
      <c r="W60" s="487"/>
      <c r="X60" s="518"/>
      <c r="Y60" s="543" t="s">
        <v>1364</v>
      </c>
      <c r="Z60" s="525"/>
      <c r="AB60" s="524">
        <v>18.8</v>
      </c>
      <c r="AC60" s="524">
        <v>4.5</v>
      </c>
      <c r="AD60" s="524">
        <v>5</v>
      </c>
      <c r="AE60" s="524">
        <v>4.3</v>
      </c>
      <c r="AF60" s="524">
        <v>3.1</v>
      </c>
      <c r="AG60" s="524">
        <v>2</v>
      </c>
      <c r="AH60" s="472"/>
      <c r="AI60" s="518"/>
      <c r="AJ60" s="543" t="s">
        <v>1214</v>
      </c>
      <c r="AK60" s="525"/>
      <c r="AL60" s="542"/>
      <c r="AM60" s="517">
        <v>0.2</v>
      </c>
      <c r="AN60" s="517">
        <v>0.1</v>
      </c>
      <c r="AO60" s="517">
        <v>0</v>
      </c>
      <c r="AP60" s="517">
        <v>0</v>
      </c>
      <c r="AQ60" s="517">
        <v>0</v>
      </c>
      <c r="AR60" s="517">
        <v>0</v>
      </c>
      <c r="AT60" s="607"/>
      <c r="AU60" s="608" t="s">
        <v>1365</v>
      </c>
      <c r="AV60" s="609"/>
      <c r="AW60" s="510"/>
      <c r="AX60" s="517">
        <v>1829.6</v>
      </c>
      <c r="AY60" s="517">
        <v>16.2</v>
      </c>
      <c r="AZ60" s="517">
        <v>42.4</v>
      </c>
      <c r="BA60" s="517">
        <v>126.9</v>
      </c>
      <c r="BB60" s="517">
        <v>575.1</v>
      </c>
      <c r="BC60" s="517">
        <v>1069</v>
      </c>
    </row>
    <row r="61" spans="1:55" ht="11.1" customHeight="1">
      <c r="B61" s="518"/>
      <c r="C61" s="543" t="s">
        <v>1518</v>
      </c>
      <c r="D61" s="506"/>
      <c r="E61" s="525"/>
      <c r="F61" s="517">
        <v>9025.2999999999993</v>
      </c>
      <c r="G61" s="517">
        <v>2634</v>
      </c>
      <c r="H61" s="517">
        <v>2745.6</v>
      </c>
      <c r="I61" s="517">
        <v>1892.4</v>
      </c>
      <c r="J61" s="517">
        <v>1141.0999999999999</v>
      </c>
      <c r="K61" s="517">
        <v>612.20000000000005</v>
      </c>
      <c r="L61" s="552"/>
      <c r="M61" s="512"/>
      <c r="N61" s="535" t="s">
        <v>1366</v>
      </c>
      <c r="O61" s="525"/>
      <c r="P61" s="525"/>
      <c r="Q61" s="517">
        <v>137.80000000000001</v>
      </c>
      <c r="R61" s="517">
        <v>12.7</v>
      </c>
      <c r="S61" s="517">
        <v>24.9</v>
      </c>
      <c r="T61" s="517">
        <v>36</v>
      </c>
      <c r="U61" s="517">
        <v>35.5</v>
      </c>
      <c r="V61" s="517">
        <v>28.7</v>
      </c>
      <c r="W61" s="487"/>
      <c r="X61" s="518"/>
      <c r="Y61" s="543" t="s">
        <v>1367</v>
      </c>
      <c r="Z61" s="525"/>
      <c r="AB61" s="524">
        <v>2.4</v>
      </c>
      <c r="AC61" s="524">
        <v>0.6</v>
      </c>
      <c r="AD61" s="524">
        <v>0.7</v>
      </c>
      <c r="AE61" s="524">
        <v>0.5</v>
      </c>
      <c r="AF61" s="524">
        <v>0.4</v>
      </c>
      <c r="AG61" s="524">
        <v>0.2</v>
      </c>
      <c r="AH61" s="472"/>
      <c r="AI61" s="518"/>
      <c r="AJ61" s="543" t="s">
        <v>1352</v>
      </c>
      <c r="AK61" s="525"/>
      <c r="AL61" s="542"/>
      <c r="AM61" s="517">
        <v>0.6</v>
      </c>
      <c r="AN61" s="517">
        <v>0</v>
      </c>
      <c r="AO61" s="517">
        <v>0.1</v>
      </c>
      <c r="AP61" s="517">
        <v>0.1</v>
      </c>
      <c r="AQ61" s="517">
        <v>0.2</v>
      </c>
      <c r="AR61" s="517">
        <v>0.2</v>
      </c>
      <c r="AT61" s="550"/>
      <c r="AU61" s="610" t="s">
        <v>1368</v>
      </c>
      <c r="AV61" s="563"/>
      <c r="AW61" s="522"/>
      <c r="AX61" s="517">
        <v>3</v>
      </c>
      <c r="AY61" s="517" t="s">
        <v>19</v>
      </c>
      <c r="AZ61" s="517">
        <v>0</v>
      </c>
      <c r="BA61" s="517">
        <v>0.2</v>
      </c>
      <c r="BB61" s="517">
        <v>1</v>
      </c>
      <c r="BC61" s="517">
        <v>1.8</v>
      </c>
    </row>
    <row r="62" spans="1:55" ht="11.1" customHeight="1">
      <c r="B62" s="518"/>
      <c r="C62" s="543" t="s">
        <v>1369</v>
      </c>
      <c r="D62" s="506"/>
      <c r="E62" s="525"/>
      <c r="F62" s="517">
        <v>2047.2</v>
      </c>
      <c r="G62" s="517">
        <v>716.7</v>
      </c>
      <c r="H62" s="517">
        <v>651.29999999999995</v>
      </c>
      <c r="I62" s="517">
        <v>376.2</v>
      </c>
      <c r="J62" s="517">
        <v>209.6</v>
      </c>
      <c r="K62" s="517">
        <v>93.4</v>
      </c>
      <c r="L62" s="552"/>
      <c r="M62" s="512"/>
      <c r="N62" s="535" t="s">
        <v>1370</v>
      </c>
      <c r="O62" s="525"/>
      <c r="P62" s="525"/>
      <c r="Q62" s="517">
        <v>31</v>
      </c>
      <c r="R62" s="517">
        <v>1.4</v>
      </c>
      <c r="S62" s="517">
        <v>3.7</v>
      </c>
      <c r="T62" s="517">
        <v>8.9</v>
      </c>
      <c r="U62" s="517">
        <v>8.6</v>
      </c>
      <c r="V62" s="517">
        <v>8.4</v>
      </c>
      <c r="W62" s="487"/>
      <c r="X62" s="518"/>
      <c r="Y62" s="550" t="s">
        <v>1517</v>
      </c>
      <c r="Z62" s="525"/>
      <c r="AA62" s="542"/>
      <c r="AB62" s="524">
        <v>16.3</v>
      </c>
      <c r="AC62" s="524">
        <v>4</v>
      </c>
      <c r="AD62" s="524">
        <v>4.5</v>
      </c>
      <c r="AE62" s="524">
        <v>3.8</v>
      </c>
      <c r="AF62" s="524">
        <v>2.5</v>
      </c>
      <c r="AG62" s="524">
        <v>1.6</v>
      </c>
      <c r="AH62" s="472"/>
      <c r="AI62" s="518"/>
      <c r="AJ62" s="543" t="s">
        <v>1371</v>
      </c>
      <c r="AK62" s="525"/>
      <c r="AL62" s="542"/>
      <c r="AM62" s="517">
        <v>0.1</v>
      </c>
      <c r="AN62" s="517" t="s">
        <v>19</v>
      </c>
      <c r="AO62" s="517">
        <v>0.1</v>
      </c>
      <c r="AP62" s="517" t="s">
        <v>19</v>
      </c>
      <c r="AQ62" s="517" t="s">
        <v>19</v>
      </c>
      <c r="AR62" s="517" t="s">
        <v>19</v>
      </c>
      <c r="AT62" s="550"/>
      <c r="AU62" s="610" t="s">
        <v>1372</v>
      </c>
      <c r="AV62" s="563"/>
      <c r="AW62" s="522"/>
      <c r="AX62" s="551">
        <v>5.6</v>
      </c>
      <c r="AY62" s="517" t="s">
        <v>19</v>
      </c>
      <c r="AZ62" s="517">
        <v>0.1</v>
      </c>
      <c r="BA62" s="517">
        <v>0.7</v>
      </c>
      <c r="BB62" s="517">
        <v>1.7</v>
      </c>
      <c r="BC62" s="517">
        <v>3.1</v>
      </c>
    </row>
    <row r="63" spans="1:55" ht="11.1" customHeight="1">
      <c r="B63" s="518"/>
      <c r="C63" s="543" t="s">
        <v>1373</v>
      </c>
      <c r="D63" s="506"/>
      <c r="E63" s="573"/>
      <c r="F63" s="517">
        <v>2181.1</v>
      </c>
      <c r="G63" s="517">
        <v>748.7</v>
      </c>
      <c r="H63" s="517">
        <v>691.6</v>
      </c>
      <c r="I63" s="517">
        <v>407.2</v>
      </c>
      <c r="J63" s="517">
        <v>225</v>
      </c>
      <c r="K63" s="517">
        <v>108.5</v>
      </c>
      <c r="L63" s="552"/>
      <c r="M63" s="512"/>
      <c r="N63" s="543" t="s">
        <v>1374</v>
      </c>
      <c r="O63" s="544"/>
      <c r="P63" s="544"/>
      <c r="Q63" s="517">
        <v>0</v>
      </c>
      <c r="R63" s="517">
        <v>0</v>
      </c>
      <c r="S63" s="517">
        <v>0</v>
      </c>
      <c r="T63" s="517">
        <v>0</v>
      </c>
      <c r="U63" s="517" t="s">
        <v>19</v>
      </c>
      <c r="V63" s="517">
        <v>0</v>
      </c>
      <c r="W63" s="487"/>
      <c r="X63" s="518"/>
      <c r="Y63" s="550" t="s">
        <v>1516</v>
      </c>
      <c r="Z63" s="525"/>
      <c r="AA63" s="542"/>
      <c r="AB63" s="524">
        <v>19.5</v>
      </c>
      <c r="AC63" s="524">
        <v>4.8</v>
      </c>
      <c r="AD63" s="524">
        <v>5.0999999999999996</v>
      </c>
      <c r="AE63" s="524">
        <v>4.4000000000000004</v>
      </c>
      <c r="AF63" s="524">
        <v>3.2</v>
      </c>
      <c r="AG63" s="524">
        <v>2</v>
      </c>
      <c r="AH63" s="472"/>
      <c r="AI63" s="518"/>
      <c r="AJ63" s="543" t="s">
        <v>1375</v>
      </c>
      <c r="AK63" s="525"/>
      <c r="AL63" s="542"/>
      <c r="AM63" s="517">
        <v>0</v>
      </c>
      <c r="AN63" s="517" t="s">
        <v>19</v>
      </c>
      <c r="AO63" s="517">
        <v>0</v>
      </c>
      <c r="AP63" s="517">
        <v>0</v>
      </c>
      <c r="AQ63" s="517">
        <v>0</v>
      </c>
      <c r="AR63" s="517">
        <v>0</v>
      </c>
      <c r="AT63" s="550"/>
      <c r="AU63" s="610" t="s">
        <v>1376</v>
      </c>
      <c r="AV63" s="563"/>
      <c r="AW63" s="522"/>
      <c r="AX63" s="551" t="s">
        <v>19</v>
      </c>
      <c r="AY63" s="517" t="s">
        <v>19</v>
      </c>
      <c r="AZ63" s="517" t="s">
        <v>19</v>
      </c>
      <c r="BA63" s="517" t="s">
        <v>19</v>
      </c>
      <c r="BB63" s="517" t="s">
        <v>19</v>
      </c>
      <c r="BC63" s="517" t="s">
        <v>19</v>
      </c>
    </row>
    <row r="64" spans="1:55" ht="11.1" customHeight="1">
      <c r="B64" s="518"/>
      <c r="C64" s="543" t="s">
        <v>1205</v>
      </c>
      <c r="D64" s="506"/>
      <c r="E64" s="544"/>
      <c r="F64" s="517">
        <v>5.4</v>
      </c>
      <c r="G64" s="517">
        <v>1.1000000000000001</v>
      </c>
      <c r="H64" s="517">
        <v>0.9</v>
      </c>
      <c r="I64" s="517">
        <v>1.4</v>
      </c>
      <c r="J64" s="517">
        <v>0.9</v>
      </c>
      <c r="K64" s="517">
        <v>1.1000000000000001</v>
      </c>
      <c r="M64" s="512"/>
      <c r="N64" s="543" t="s">
        <v>1515</v>
      </c>
      <c r="O64" s="544"/>
      <c r="P64" s="544"/>
      <c r="Q64" s="517">
        <v>3.3</v>
      </c>
      <c r="R64" s="517">
        <v>0.6</v>
      </c>
      <c r="S64" s="517">
        <v>0.9</v>
      </c>
      <c r="T64" s="517">
        <v>0.8</v>
      </c>
      <c r="U64" s="517">
        <v>0.6</v>
      </c>
      <c r="V64" s="517">
        <v>0.5</v>
      </c>
      <c r="W64" s="487"/>
      <c r="X64" s="518"/>
      <c r="Y64" s="488" t="s">
        <v>1378</v>
      </c>
      <c r="Z64" s="538"/>
      <c r="AA64" s="556"/>
      <c r="AB64" s="524">
        <v>3.1</v>
      </c>
      <c r="AC64" s="524">
        <v>0.8</v>
      </c>
      <c r="AD64" s="524">
        <v>0.8</v>
      </c>
      <c r="AE64" s="524">
        <v>0.7</v>
      </c>
      <c r="AF64" s="524">
        <v>0.5</v>
      </c>
      <c r="AG64" s="524">
        <v>0.3</v>
      </c>
      <c r="AH64" s="472"/>
      <c r="AI64" s="518"/>
      <c r="AJ64" s="543" t="s">
        <v>1367</v>
      </c>
      <c r="AK64" s="525"/>
      <c r="AL64" s="542"/>
      <c r="AM64" s="517">
        <v>0.3</v>
      </c>
      <c r="AN64" s="517">
        <v>0.1</v>
      </c>
      <c r="AO64" s="517">
        <v>0.1</v>
      </c>
      <c r="AP64" s="517">
        <v>0.1</v>
      </c>
      <c r="AQ64" s="517">
        <v>0.1</v>
      </c>
      <c r="AR64" s="517">
        <v>0.1</v>
      </c>
      <c r="AT64" s="550"/>
      <c r="AU64" s="610" t="s">
        <v>1379</v>
      </c>
      <c r="AV64" s="563"/>
      <c r="AW64" s="522"/>
      <c r="AX64" s="517">
        <v>86</v>
      </c>
      <c r="AY64" s="517">
        <v>3.1</v>
      </c>
      <c r="AZ64" s="517">
        <v>6.1</v>
      </c>
      <c r="BA64" s="517">
        <v>9.1999999999999993</v>
      </c>
      <c r="BB64" s="517">
        <v>24.1</v>
      </c>
      <c r="BC64" s="517">
        <v>43.6</v>
      </c>
    </row>
    <row r="65" spans="1:55" s="612" customFormat="1" ht="11.1" customHeight="1">
      <c r="A65" s="491"/>
      <c r="B65" s="518"/>
      <c r="C65" s="550" t="s">
        <v>1315</v>
      </c>
      <c r="D65" s="491"/>
      <c r="E65" s="544"/>
      <c r="F65" s="517">
        <v>1.3</v>
      </c>
      <c r="G65" s="517">
        <v>0.3</v>
      </c>
      <c r="H65" s="517">
        <v>0.4</v>
      </c>
      <c r="I65" s="517">
        <v>0.2</v>
      </c>
      <c r="J65" s="517">
        <v>0.2</v>
      </c>
      <c r="K65" s="517">
        <v>0.2</v>
      </c>
      <c r="L65" s="491"/>
      <c r="M65" s="512"/>
      <c r="N65" s="543" t="s">
        <v>1205</v>
      </c>
      <c r="O65" s="544"/>
      <c r="P65" s="544"/>
      <c r="Q65" s="517">
        <v>0.4</v>
      </c>
      <c r="R65" s="517">
        <v>0</v>
      </c>
      <c r="S65" s="517">
        <v>0</v>
      </c>
      <c r="T65" s="517">
        <v>0.1</v>
      </c>
      <c r="U65" s="517">
        <v>0.1</v>
      </c>
      <c r="V65" s="517">
        <v>0.2</v>
      </c>
      <c r="W65" s="487"/>
      <c r="X65" s="535"/>
      <c r="Y65" s="488" t="s">
        <v>1237</v>
      </c>
      <c r="Z65" s="470"/>
      <c r="AA65" s="556"/>
      <c r="AB65" s="524">
        <v>64.3</v>
      </c>
      <c r="AC65" s="524">
        <v>15.8</v>
      </c>
      <c r="AD65" s="524">
        <v>17.2</v>
      </c>
      <c r="AE65" s="524">
        <v>14.6</v>
      </c>
      <c r="AF65" s="524">
        <v>10.4</v>
      </c>
      <c r="AG65" s="524">
        <v>6.3</v>
      </c>
      <c r="AH65" s="611"/>
      <c r="AI65" s="518"/>
      <c r="AJ65" s="543" t="s">
        <v>1380</v>
      </c>
      <c r="AK65" s="525"/>
      <c r="AL65" s="542"/>
      <c r="AM65" s="517">
        <v>0.3</v>
      </c>
      <c r="AN65" s="517">
        <v>0.1</v>
      </c>
      <c r="AO65" s="517">
        <v>0.1</v>
      </c>
      <c r="AP65" s="517">
        <v>0.1</v>
      </c>
      <c r="AQ65" s="517">
        <v>0.1</v>
      </c>
      <c r="AR65" s="517">
        <v>0.1</v>
      </c>
      <c r="AT65" s="550"/>
      <c r="AU65" s="610" t="s">
        <v>1381</v>
      </c>
      <c r="AV65" s="563"/>
      <c r="AW65" s="522"/>
      <c r="AX65" s="551" t="s">
        <v>19</v>
      </c>
      <c r="AY65" s="517" t="s">
        <v>19</v>
      </c>
      <c r="AZ65" s="517" t="s">
        <v>19</v>
      </c>
      <c r="BA65" s="517" t="s">
        <v>19</v>
      </c>
      <c r="BB65" s="517" t="s">
        <v>19</v>
      </c>
      <c r="BC65" s="517" t="s">
        <v>19</v>
      </c>
    </row>
    <row r="66" spans="1:55" ht="11.1" customHeight="1">
      <c r="A66" s="612"/>
      <c r="B66" s="518"/>
      <c r="C66" s="550" t="s">
        <v>1320</v>
      </c>
      <c r="E66" s="525"/>
      <c r="F66" s="517">
        <v>79.400000000000006</v>
      </c>
      <c r="G66" s="517">
        <v>24.4</v>
      </c>
      <c r="H66" s="517">
        <v>24.2</v>
      </c>
      <c r="I66" s="517">
        <v>15.4</v>
      </c>
      <c r="J66" s="517">
        <v>9.1999999999999993</v>
      </c>
      <c r="K66" s="517">
        <v>6.2</v>
      </c>
      <c r="M66" s="512"/>
      <c r="N66" s="543" t="s">
        <v>1382</v>
      </c>
      <c r="O66" s="544"/>
      <c r="P66" s="544"/>
      <c r="Q66" s="517">
        <v>19.600000000000001</v>
      </c>
      <c r="R66" s="517" t="s">
        <v>19</v>
      </c>
      <c r="S66" s="517" t="s">
        <v>19</v>
      </c>
      <c r="T66" s="517" t="s">
        <v>19</v>
      </c>
      <c r="U66" s="517">
        <v>2.5</v>
      </c>
      <c r="V66" s="517">
        <v>17.100000000000001</v>
      </c>
      <c r="W66" s="487"/>
      <c r="X66" s="535"/>
      <c r="Y66" s="488" t="s">
        <v>1240</v>
      </c>
      <c r="Z66" s="470"/>
      <c r="AA66" s="556"/>
      <c r="AB66" s="524">
        <v>0.9</v>
      </c>
      <c r="AC66" s="524">
        <v>0.2</v>
      </c>
      <c r="AD66" s="524">
        <v>0.3</v>
      </c>
      <c r="AE66" s="524">
        <v>0.2</v>
      </c>
      <c r="AF66" s="524">
        <v>0.1</v>
      </c>
      <c r="AG66" s="524">
        <v>0.1</v>
      </c>
      <c r="AH66" s="466"/>
      <c r="AI66" s="518"/>
      <c r="AJ66" s="543" t="s">
        <v>1383</v>
      </c>
      <c r="AK66" s="525"/>
      <c r="AL66" s="542"/>
      <c r="AM66" s="517">
        <v>0.1</v>
      </c>
      <c r="AN66" s="517" t="s">
        <v>19</v>
      </c>
      <c r="AO66" s="517">
        <v>0</v>
      </c>
      <c r="AP66" s="517">
        <v>0</v>
      </c>
      <c r="AQ66" s="517">
        <v>0</v>
      </c>
      <c r="AR66" s="517">
        <v>0.1</v>
      </c>
      <c r="AT66" s="550"/>
      <c r="AU66" s="610" t="s">
        <v>1384</v>
      </c>
      <c r="AV66" s="563"/>
      <c r="AW66" s="522"/>
      <c r="AX66" s="517">
        <v>72</v>
      </c>
      <c r="AY66" s="517">
        <v>1.9</v>
      </c>
      <c r="AZ66" s="517">
        <v>3.9</v>
      </c>
      <c r="BA66" s="517">
        <v>10.7</v>
      </c>
      <c r="BB66" s="517">
        <v>22</v>
      </c>
      <c r="BC66" s="517">
        <v>33.4</v>
      </c>
    </row>
    <row r="67" spans="1:55" ht="11.1" customHeight="1">
      <c r="A67" s="612"/>
      <c r="B67" s="550"/>
      <c r="C67" s="543" t="s">
        <v>1325</v>
      </c>
      <c r="D67" s="563"/>
      <c r="E67" s="587"/>
      <c r="F67" s="517">
        <v>1238.4000000000001</v>
      </c>
      <c r="G67" s="517">
        <v>237.7</v>
      </c>
      <c r="H67" s="517">
        <v>274.2</v>
      </c>
      <c r="I67" s="517">
        <v>306.7</v>
      </c>
      <c r="J67" s="517">
        <v>264.7</v>
      </c>
      <c r="K67" s="517">
        <v>155.1</v>
      </c>
      <c r="M67" s="512"/>
      <c r="N67" s="543" t="s">
        <v>1209</v>
      </c>
      <c r="O67" s="525"/>
      <c r="P67" s="525"/>
      <c r="Q67" s="517">
        <v>100.8</v>
      </c>
      <c r="R67" s="517">
        <v>10.199999999999999</v>
      </c>
      <c r="S67" s="517">
        <v>19.8</v>
      </c>
      <c r="T67" s="517">
        <v>25</v>
      </c>
      <c r="U67" s="517">
        <v>23.9</v>
      </c>
      <c r="V67" s="517">
        <v>21.8</v>
      </c>
      <c r="W67" s="487"/>
      <c r="X67" s="535"/>
      <c r="Y67" s="488" t="s">
        <v>1244</v>
      </c>
      <c r="Z67" s="470"/>
      <c r="AA67" s="556"/>
      <c r="AB67" s="524">
        <v>0.6</v>
      </c>
      <c r="AC67" s="524">
        <v>0.2</v>
      </c>
      <c r="AD67" s="524">
        <v>0.2</v>
      </c>
      <c r="AE67" s="524">
        <v>0.1</v>
      </c>
      <c r="AF67" s="524">
        <v>0.1</v>
      </c>
      <c r="AG67" s="524">
        <v>0.1</v>
      </c>
      <c r="AH67" s="466"/>
      <c r="AI67" s="518"/>
      <c r="AJ67" s="543" t="s">
        <v>1385</v>
      </c>
      <c r="AK67" s="525"/>
      <c r="AL67" s="542"/>
      <c r="AM67" s="517">
        <v>0</v>
      </c>
      <c r="AN67" s="517">
        <v>0</v>
      </c>
      <c r="AO67" s="517">
        <v>0</v>
      </c>
      <c r="AP67" s="517">
        <v>0</v>
      </c>
      <c r="AQ67" s="517">
        <v>0</v>
      </c>
      <c r="AR67" s="517">
        <v>0</v>
      </c>
      <c r="AT67" s="550"/>
      <c r="AU67" s="610" t="s">
        <v>1335</v>
      </c>
      <c r="AV67" s="613"/>
      <c r="AW67" s="522"/>
      <c r="AX67" s="517" t="s">
        <v>19</v>
      </c>
      <c r="AY67" s="517" t="s">
        <v>19</v>
      </c>
      <c r="AZ67" s="517" t="s">
        <v>19</v>
      </c>
      <c r="BA67" s="517" t="s">
        <v>19</v>
      </c>
      <c r="BB67" s="517" t="s">
        <v>19</v>
      </c>
      <c r="BC67" s="517" t="s">
        <v>19</v>
      </c>
    </row>
    <row r="68" spans="1:55" ht="11.1" customHeight="1">
      <c r="A68" s="612"/>
      <c r="B68" s="518"/>
      <c r="C68" s="550" t="s">
        <v>1514</v>
      </c>
      <c r="E68" s="525"/>
      <c r="F68" s="517">
        <v>3591.6</v>
      </c>
      <c r="G68" s="517">
        <v>1201.5999999999999</v>
      </c>
      <c r="H68" s="517">
        <v>1123.7</v>
      </c>
      <c r="I68" s="517">
        <v>683.9</v>
      </c>
      <c r="J68" s="517">
        <v>381.3</v>
      </c>
      <c r="K68" s="517">
        <v>201.2</v>
      </c>
      <c r="M68" s="512"/>
      <c r="N68" s="543" t="s">
        <v>1387</v>
      </c>
      <c r="O68" s="525"/>
      <c r="P68" s="525"/>
      <c r="Q68" s="517">
        <v>2</v>
      </c>
      <c r="R68" s="517">
        <v>0.1</v>
      </c>
      <c r="S68" s="517">
        <v>0.3</v>
      </c>
      <c r="T68" s="517">
        <v>0.4</v>
      </c>
      <c r="U68" s="517">
        <v>0.4</v>
      </c>
      <c r="V68" s="517">
        <v>0.8</v>
      </c>
      <c r="W68" s="487"/>
      <c r="X68" s="569"/>
      <c r="Y68" s="614" t="s">
        <v>1388</v>
      </c>
      <c r="Z68" s="615"/>
      <c r="AA68" s="547"/>
      <c r="AB68" s="497">
        <v>2.4</v>
      </c>
      <c r="AC68" s="497">
        <v>0.5</v>
      </c>
      <c r="AD68" s="497">
        <v>0.6</v>
      </c>
      <c r="AE68" s="497">
        <v>0.6</v>
      </c>
      <c r="AF68" s="497">
        <v>0.4</v>
      </c>
      <c r="AG68" s="497">
        <v>0.3</v>
      </c>
      <c r="AH68" s="466"/>
      <c r="AI68" s="518"/>
      <c r="AJ68" s="543" t="s">
        <v>1513</v>
      </c>
      <c r="AK68" s="470"/>
      <c r="AM68" s="517">
        <v>0</v>
      </c>
      <c r="AN68" s="517" t="s">
        <v>19</v>
      </c>
      <c r="AO68" s="517" t="s">
        <v>19</v>
      </c>
      <c r="AP68" s="517" t="s">
        <v>19</v>
      </c>
      <c r="AQ68" s="517" t="s">
        <v>19</v>
      </c>
      <c r="AR68" s="517">
        <v>0</v>
      </c>
      <c r="AT68" s="550"/>
      <c r="AU68" s="616" t="s">
        <v>1390</v>
      </c>
      <c r="AV68" s="617"/>
      <c r="AW68" s="530"/>
      <c r="AX68" s="551" t="s">
        <v>19</v>
      </c>
      <c r="AY68" s="517" t="s">
        <v>19</v>
      </c>
      <c r="AZ68" s="517" t="s">
        <v>19</v>
      </c>
      <c r="BA68" s="517" t="s">
        <v>19</v>
      </c>
      <c r="BB68" s="517" t="s">
        <v>19</v>
      </c>
      <c r="BC68" s="517" t="s">
        <v>19</v>
      </c>
    </row>
    <row r="69" spans="1:55" ht="11.1" customHeight="1">
      <c r="B69" s="518"/>
      <c r="C69" s="550" t="s">
        <v>1512</v>
      </c>
      <c r="E69" s="525"/>
      <c r="F69" s="517">
        <v>3016.2</v>
      </c>
      <c r="G69" s="517">
        <v>979.2</v>
      </c>
      <c r="H69" s="517">
        <v>934.1</v>
      </c>
      <c r="I69" s="517">
        <v>589.4</v>
      </c>
      <c r="J69" s="517">
        <v>334.9</v>
      </c>
      <c r="K69" s="517">
        <v>178.7</v>
      </c>
      <c r="M69" s="535"/>
      <c r="N69" s="543" t="s">
        <v>1391</v>
      </c>
      <c r="Q69" s="517">
        <v>68</v>
      </c>
      <c r="R69" s="517">
        <v>5.8</v>
      </c>
      <c r="S69" s="517">
        <v>12.8</v>
      </c>
      <c r="T69" s="517">
        <v>18.7</v>
      </c>
      <c r="U69" s="517">
        <v>19</v>
      </c>
      <c r="V69" s="517">
        <v>11.7</v>
      </c>
      <c r="W69" s="487"/>
      <c r="X69" s="479" t="s">
        <v>1392</v>
      </c>
      <c r="Y69" s="480"/>
      <c r="Z69" s="481"/>
      <c r="AA69" s="597"/>
      <c r="AB69" s="482">
        <v>5156.6000000000004</v>
      </c>
      <c r="AC69" s="482">
        <v>925</v>
      </c>
      <c r="AD69" s="482">
        <v>1309.5</v>
      </c>
      <c r="AE69" s="482">
        <v>1408.9</v>
      </c>
      <c r="AF69" s="482">
        <v>912.9</v>
      </c>
      <c r="AG69" s="570">
        <v>600.29999999999995</v>
      </c>
      <c r="AH69" s="466"/>
      <c r="AI69" s="518"/>
      <c r="AJ69" s="488" t="s">
        <v>1223</v>
      </c>
      <c r="AK69" s="470"/>
      <c r="AM69" s="517">
        <v>0.4</v>
      </c>
      <c r="AN69" s="517">
        <v>0.1</v>
      </c>
      <c r="AO69" s="517">
        <v>0.1</v>
      </c>
      <c r="AP69" s="517">
        <v>0.1</v>
      </c>
      <c r="AQ69" s="517">
        <v>0.1</v>
      </c>
      <c r="AR69" s="517">
        <v>0.1</v>
      </c>
      <c r="AT69" s="550"/>
      <c r="AU69" s="564" t="s">
        <v>1393</v>
      </c>
      <c r="AX69" s="517">
        <v>403.4</v>
      </c>
      <c r="AY69" s="517">
        <v>2.7</v>
      </c>
      <c r="AZ69" s="517">
        <v>6.9</v>
      </c>
      <c r="BA69" s="517">
        <v>23.7</v>
      </c>
      <c r="BB69" s="517">
        <v>124.4</v>
      </c>
      <c r="BC69" s="517">
        <v>245.7</v>
      </c>
    </row>
    <row r="70" spans="1:55" ht="11.1" customHeight="1">
      <c r="B70" s="518"/>
      <c r="C70" s="488" t="s">
        <v>1394</v>
      </c>
      <c r="D70" s="454"/>
      <c r="E70" s="538"/>
      <c r="F70" s="517">
        <v>2</v>
      </c>
      <c r="G70" s="517">
        <v>0</v>
      </c>
      <c r="H70" s="517">
        <v>0.1</v>
      </c>
      <c r="I70" s="517">
        <v>0.2</v>
      </c>
      <c r="J70" s="517">
        <v>0.3</v>
      </c>
      <c r="K70" s="517">
        <v>1.3</v>
      </c>
      <c r="M70" s="535"/>
      <c r="N70" s="543" t="s">
        <v>1395</v>
      </c>
      <c r="Q70" s="517">
        <v>0.1</v>
      </c>
      <c r="R70" s="517">
        <v>0</v>
      </c>
      <c r="S70" s="517">
        <v>0</v>
      </c>
      <c r="T70" s="517">
        <v>0</v>
      </c>
      <c r="U70" s="517">
        <v>0</v>
      </c>
      <c r="V70" s="517">
        <v>0.1</v>
      </c>
      <c r="W70" s="487"/>
      <c r="X70" s="488"/>
      <c r="Y70" s="501" t="s">
        <v>1396</v>
      </c>
      <c r="Z70" s="502"/>
      <c r="AA70" s="586"/>
      <c r="AB70" s="521">
        <v>1101.2</v>
      </c>
      <c r="AC70" s="517">
        <v>186.9</v>
      </c>
      <c r="AD70" s="517">
        <v>274.8</v>
      </c>
      <c r="AE70" s="517">
        <v>308.39999999999998</v>
      </c>
      <c r="AF70" s="517">
        <v>196.8</v>
      </c>
      <c r="AG70" s="524">
        <v>134.30000000000001</v>
      </c>
      <c r="AH70" s="466"/>
      <c r="AI70" s="518"/>
      <c r="AJ70" s="550" t="s">
        <v>1228</v>
      </c>
      <c r="AK70" s="544"/>
      <c r="AL70" s="560"/>
      <c r="AM70" s="517">
        <v>0.2</v>
      </c>
      <c r="AN70" s="517">
        <v>0</v>
      </c>
      <c r="AO70" s="517">
        <v>0</v>
      </c>
      <c r="AP70" s="517">
        <v>0</v>
      </c>
      <c r="AQ70" s="517">
        <v>0.1</v>
      </c>
      <c r="AR70" s="517">
        <v>0</v>
      </c>
      <c r="AT70" s="580"/>
      <c r="AU70" s="564" t="s">
        <v>1397</v>
      </c>
      <c r="AX70" s="517">
        <v>6.7</v>
      </c>
      <c r="AY70" s="517">
        <v>0.2</v>
      </c>
      <c r="AZ70" s="517">
        <v>0.4</v>
      </c>
      <c r="BA70" s="517">
        <v>0.4</v>
      </c>
      <c r="BB70" s="517">
        <v>1.6</v>
      </c>
      <c r="BC70" s="517">
        <v>4.0999999999999996</v>
      </c>
    </row>
    <row r="71" spans="1:55" ht="11.1" customHeight="1">
      <c r="B71" s="518"/>
      <c r="C71" s="488" t="s">
        <v>1204</v>
      </c>
      <c r="D71" s="454"/>
      <c r="E71" s="538"/>
      <c r="F71" s="517">
        <v>1148.4000000000001</v>
      </c>
      <c r="G71" s="517">
        <v>388.2</v>
      </c>
      <c r="H71" s="517">
        <v>350.2</v>
      </c>
      <c r="I71" s="517">
        <v>210.8</v>
      </c>
      <c r="J71" s="517">
        <v>127.9</v>
      </c>
      <c r="K71" s="517">
        <v>71.3</v>
      </c>
      <c r="M71" s="535"/>
      <c r="N71" s="550" t="s">
        <v>1511</v>
      </c>
      <c r="O71" s="525"/>
      <c r="P71" s="542"/>
      <c r="Q71" s="521">
        <v>315.2</v>
      </c>
      <c r="R71" s="517">
        <v>30.9</v>
      </c>
      <c r="S71" s="517">
        <v>59.3</v>
      </c>
      <c r="T71" s="517">
        <v>79.5</v>
      </c>
      <c r="U71" s="517">
        <v>77</v>
      </c>
      <c r="V71" s="517">
        <v>68.599999999999994</v>
      </c>
      <c r="W71" s="487"/>
      <c r="X71" s="488"/>
      <c r="Y71" s="519" t="s">
        <v>1398</v>
      </c>
      <c r="Z71" s="454"/>
      <c r="AA71" s="618"/>
      <c r="AB71" s="521">
        <v>4053.1</v>
      </c>
      <c r="AC71" s="517">
        <v>737.5</v>
      </c>
      <c r="AD71" s="517">
        <v>1034.3</v>
      </c>
      <c r="AE71" s="517">
        <v>1099.7</v>
      </c>
      <c r="AF71" s="517">
        <v>715.8</v>
      </c>
      <c r="AG71" s="524">
        <v>465.9</v>
      </c>
      <c r="AH71" s="466"/>
      <c r="AI71" s="518"/>
      <c r="AJ71" s="543" t="s">
        <v>1233</v>
      </c>
      <c r="AK71" s="470"/>
      <c r="AM71" s="517">
        <v>0.1</v>
      </c>
      <c r="AN71" s="517">
        <v>0</v>
      </c>
      <c r="AO71" s="517">
        <v>0</v>
      </c>
      <c r="AP71" s="517">
        <v>0</v>
      </c>
      <c r="AQ71" s="517">
        <v>0</v>
      </c>
      <c r="AR71" s="517">
        <v>0</v>
      </c>
      <c r="AT71" s="580"/>
      <c r="AU71" s="506" t="s">
        <v>1347</v>
      </c>
      <c r="AX71" s="517">
        <v>62</v>
      </c>
      <c r="AY71" s="517">
        <v>0.5</v>
      </c>
      <c r="AZ71" s="517">
        <v>1.5</v>
      </c>
      <c r="BA71" s="517">
        <v>3.2</v>
      </c>
      <c r="BB71" s="517">
        <v>17.600000000000001</v>
      </c>
      <c r="BC71" s="517">
        <v>39.200000000000003</v>
      </c>
    </row>
    <row r="72" spans="1:55" ht="11.1" customHeight="1">
      <c r="B72" s="518"/>
      <c r="C72" s="488" t="s">
        <v>1208</v>
      </c>
      <c r="D72" s="454"/>
      <c r="E72" s="538"/>
      <c r="F72" s="517">
        <v>13.1</v>
      </c>
      <c r="G72" s="517">
        <v>4.5</v>
      </c>
      <c r="H72" s="517">
        <v>3.9</v>
      </c>
      <c r="I72" s="517">
        <v>2.4</v>
      </c>
      <c r="J72" s="517">
        <v>1.4</v>
      </c>
      <c r="K72" s="517">
        <v>0.7</v>
      </c>
      <c r="M72" s="535"/>
      <c r="N72" s="550" t="s">
        <v>1510</v>
      </c>
      <c r="O72" s="525"/>
      <c r="P72" s="542"/>
      <c r="Q72" s="521">
        <v>55.4</v>
      </c>
      <c r="R72" s="517">
        <v>5</v>
      </c>
      <c r="S72" s="517">
        <v>10.199999999999999</v>
      </c>
      <c r="T72" s="517">
        <v>14.1</v>
      </c>
      <c r="U72" s="517">
        <v>13.8</v>
      </c>
      <c r="V72" s="517">
        <v>12.3</v>
      </c>
      <c r="W72" s="487"/>
      <c r="X72" s="488"/>
      <c r="Y72" s="519" t="s">
        <v>1509</v>
      </c>
      <c r="Z72" s="454"/>
      <c r="AA72" s="618"/>
      <c r="AB72" s="521">
        <v>0.4</v>
      </c>
      <c r="AC72" s="517">
        <v>0.1</v>
      </c>
      <c r="AD72" s="517">
        <v>0.1</v>
      </c>
      <c r="AE72" s="517">
        <v>0.1</v>
      </c>
      <c r="AF72" s="517">
        <v>0</v>
      </c>
      <c r="AG72" s="524">
        <v>0.1</v>
      </c>
      <c r="AH72" s="466"/>
      <c r="AI72" s="518"/>
      <c r="AJ72" s="488" t="s">
        <v>1237</v>
      </c>
      <c r="AK72" s="470"/>
      <c r="AL72" s="556"/>
      <c r="AM72" s="517">
        <v>1.2</v>
      </c>
      <c r="AN72" s="517">
        <v>0.2</v>
      </c>
      <c r="AO72" s="517">
        <v>0.3</v>
      </c>
      <c r="AP72" s="517">
        <v>0.2</v>
      </c>
      <c r="AQ72" s="517">
        <v>0.3</v>
      </c>
      <c r="AR72" s="517">
        <v>0.2</v>
      </c>
      <c r="AT72" s="580"/>
      <c r="AU72" s="564" t="s">
        <v>1400</v>
      </c>
      <c r="AX72" s="517">
        <v>30.7</v>
      </c>
      <c r="AY72" s="517">
        <v>1.3</v>
      </c>
      <c r="AZ72" s="517">
        <v>2.4</v>
      </c>
      <c r="BA72" s="517">
        <v>3</v>
      </c>
      <c r="BB72" s="517">
        <v>8.3000000000000007</v>
      </c>
      <c r="BC72" s="517">
        <v>15.6</v>
      </c>
    </row>
    <row r="73" spans="1:55" ht="11.1" customHeight="1">
      <c r="B73" s="518"/>
      <c r="C73" s="555" t="s">
        <v>1212</v>
      </c>
      <c r="D73" s="454"/>
      <c r="E73" s="538"/>
      <c r="F73" s="517">
        <v>15.9</v>
      </c>
      <c r="G73" s="517">
        <v>5.5</v>
      </c>
      <c r="H73" s="517">
        <v>4.8</v>
      </c>
      <c r="I73" s="517">
        <v>2.9</v>
      </c>
      <c r="J73" s="517">
        <v>1.7</v>
      </c>
      <c r="K73" s="517">
        <v>1</v>
      </c>
      <c r="M73" s="535"/>
      <c r="N73" s="488" t="s">
        <v>1239</v>
      </c>
      <c r="O73" s="538"/>
      <c r="P73" s="556"/>
      <c r="Q73" s="521">
        <v>28.1</v>
      </c>
      <c r="R73" s="517">
        <v>2.5</v>
      </c>
      <c r="S73" s="517">
        <v>5.4</v>
      </c>
      <c r="T73" s="517">
        <v>7.4</v>
      </c>
      <c r="U73" s="517">
        <v>6.3</v>
      </c>
      <c r="V73" s="517">
        <v>6.5</v>
      </c>
      <c r="W73" s="487"/>
      <c r="X73" s="488"/>
      <c r="Y73" s="528" t="s">
        <v>1508</v>
      </c>
      <c r="Z73" s="531"/>
      <c r="AA73" s="589"/>
      <c r="AB73" s="521">
        <v>1.9</v>
      </c>
      <c r="AC73" s="517">
        <v>0.5</v>
      </c>
      <c r="AD73" s="517">
        <v>0.4</v>
      </c>
      <c r="AE73" s="517">
        <v>0.6</v>
      </c>
      <c r="AF73" s="517">
        <v>0.3</v>
      </c>
      <c r="AG73" s="524">
        <v>0.1</v>
      </c>
      <c r="AH73" s="466"/>
      <c r="AI73" s="518"/>
      <c r="AJ73" s="488" t="s">
        <v>1240</v>
      </c>
      <c r="AK73" s="470"/>
      <c r="AL73" s="556"/>
      <c r="AM73" s="517">
        <v>0</v>
      </c>
      <c r="AN73" s="517">
        <v>0</v>
      </c>
      <c r="AO73" s="517">
        <v>0</v>
      </c>
      <c r="AP73" s="517">
        <v>0</v>
      </c>
      <c r="AQ73" s="517">
        <v>0</v>
      </c>
      <c r="AR73" s="517">
        <v>0</v>
      </c>
      <c r="AT73" s="580"/>
      <c r="AU73" s="564" t="s">
        <v>1402</v>
      </c>
      <c r="AX73" s="517" t="s">
        <v>19</v>
      </c>
      <c r="AY73" s="517" t="s">
        <v>19</v>
      </c>
      <c r="AZ73" s="517" t="s">
        <v>19</v>
      </c>
      <c r="BA73" s="517" t="s">
        <v>19</v>
      </c>
      <c r="BB73" s="517" t="s">
        <v>19</v>
      </c>
      <c r="BC73" s="517" t="s">
        <v>19</v>
      </c>
    </row>
    <row r="74" spans="1:55" ht="11.1" customHeight="1">
      <c r="B74" s="483" t="s">
        <v>1403</v>
      </c>
      <c r="C74" s="619"/>
      <c r="D74" s="619"/>
      <c r="E74" s="620"/>
      <c r="F74" s="482">
        <v>3397.8</v>
      </c>
      <c r="G74" s="482">
        <v>1002</v>
      </c>
      <c r="H74" s="482">
        <v>1114.0999999999999</v>
      </c>
      <c r="I74" s="482">
        <v>686</v>
      </c>
      <c r="J74" s="482">
        <v>407.4</v>
      </c>
      <c r="K74" s="482">
        <v>188.2</v>
      </c>
      <c r="L74" s="612"/>
      <c r="M74" s="535"/>
      <c r="N74" s="488" t="s">
        <v>1204</v>
      </c>
      <c r="O74" s="454"/>
      <c r="P74" s="538"/>
      <c r="Q74" s="521">
        <v>47.4</v>
      </c>
      <c r="R74" s="517">
        <v>5.9</v>
      </c>
      <c r="S74" s="517">
        <v>10.3</v>
      </c>
      <c r="T74" s="517">
        <v>11.8</v>
      </c>
      <c r="U74" s="517">
        <v>10.5</v>
      </c>
      <c r="V74" s="517">
        <v>8.8000000000000007</v>
      </c>
      <c r="W74" s="487"/>
      <c r="X74" s="488"/>
      <c r="Y74" s="488" t="s">
        <v>1404</v>
      </c>
      <c r="Z74" s="454"/>
      <c r="AA74" s="542"/>
      <c r="AB74" s="521">
        <v>21.2</v>
      </c>
      <c r="AC74" s="517">
        <v>3</v>
      </c>
      <c r="AD74" s="517">
        <v>4.3</v>
      </c>
      <c r="AE74" s="517">
        <v>6.4</v>
      </c>
      <c r="AF74" s="517">
        <v>4.2</v>
      </c>
      <c r="AG74" s="524">
        <v>3.4</v>
      </c>
      <c r="AH74" s="611"/>
      <c r="AI74" s="537"/>
      <c r="AJ74" s="488" t="s">
        <v>1244</v>
      </c>
      <c r="AK74" s="470"/>
      <c r="AL74" s="556"/>
      <c r="AM74" s="517">
        <v>0</v>
      </c>
      <c r="AN74" s="517">
        <v>0</v>
      </c>
      <c r="AO74" s="517">
        <v>0</v>
      </c>
      <c r="AP74" s="517">
        <v>0</v>
      </c>
      <c r="AQ74" s="517">
        <v>0</v>
      </c>
      <c r="AR74" s="517">
        <v>0</v>
      </c>
      <c r="AT74" s="580"/>
      <c r="AU74" s="488" t="s">
        <v>1405</v>
      </c>
      <c r="AX74" s="517">
        <v>1.4</v>
      </c>
      <c r="AY74" s="517" t="s">
        <v>19</v>
      </c>
      <c r="AZ74" s="517">
        <v>0.1</v>
      </c>
      <c r="BA74" s="517">
        <v>0.1</v>
      </c>
      <c r="BB74" s="517">
        <v>0.4</v>
      </c>
      <c r="BC74" s="517">
        <v>0.8</v>
      </c>
    </row>
    <row r="75" spans="1:55" ht="11.1" customHeight="1">
      <c r="B75" s="500"/>
      <c r="C75" s="513" t="s">
        <v>1406</v>
      </c>
      <c r="D75" s="540"/>
      <c r="E75" s="557"/>
      <c r="F75" s="517">
        <v>947.2</v>
      </c>
      <c r="G75" s="517">
        <v>306.7</v>
      </c>
      <c r="H75" s="517">
        <v>313.7</v>
      </c>
      <c r="I75" s="517">
        <v>179.4</v>
      </c>
      <c r="J75" s="517">
        <v>100.2</v>
      </c>
      <c r="K75" s="517">
        <v>47.3</v>
      </c>
      <c r="L75" s="612"/>
      <c r="M75" s="535"/>
      <c r="N75" s="488" t="s">
        <v>1208</v>
      </c>
      <c r="O75" s="454"/>
      <c r="P75" s="538"/>
      <c r="Q75" s="521">
        <v>0.7</v>
      </c>
      <c r="R75" s="517">
        <v>0.1</v>
      </c>
      <c r="S75" s="517">
        <v>0.2</v>
      </c>
      <c r="T75" s="517">
        <v>0.2</v>
      </c>
      <c r="U75" s="517">
        <v>0.2</v>
      </c>
      <c r="V75" s="517">
        <v>0.1</v>
      </c>
      <c r="W75" s="487"/>
      <c r="X75" s="488"/>
      <c r="Y75" s="488" t="s">
        <v>1507</v>
      </c>
      <c r="Z75" s="454"/>
      <c r="AA75" s="542"/>
      <c r="AB75" s="521">
        <v>134.5</v>
      </c>
      <c r="AC75" s="517">
        <v>21.9</v>
      </c>
      <c r="AD75" s="517">
        <v>32.299999999999997</v>
      </c>
      <c r="AE75" s="517">
        <v>36.799999999999997</v>
      </c>
      <c r="AF75" s="517">
        <v>25.3</v>
      </c>
      <c r="AG75" s="524">
        <v>18.2</v>
      </c>
      <c r="AH75" s="611"/>
      <c r="AI75" s="566"/>
      <c r="AJ75" s="555" t="s">
        <v>1408</v>
      </c>
      <c r="AK75" s="567"/>
      <c r="AL75" s="596"/>
      <c r="AM75" s="517">
        <v>0</v>
      </c>
      <c r="AN75" s="517">
        <v>0</v>
      </c>
      <c r="AO75" s="517">
        <v>0</v>
      </c>
      <c r="AP75" s="517">
        <v>0</v>
      </c>
      <c r="AQ75" s="517">
        <v>0</v>
      </c>
      <c r="AR75" s="517">
        <v>0</v>
      </c>
      <c r="AT75" s="580"/>
      <c r="AU75" s="564" t="s">
        <v>1242</v>
      </c>
      <c r="AX75" s="517">
        <v>14.3</v>
      </c>
      <c r="AY75" s="517">
        <v>0.3</v>
      </c>
      <c r="AZ75" s="517">
        <v>0.3</v>
      </c>
      <c r="BA75" s="517">
        <v>0.8</v>
      </c>
      <c r="BB75" s="517">
        <v>4.3</v>
      </c>
      <c r="BC75" s="517">
        <v>8.6999999999999993</v>
      </c>
    </row>
    <row r="76" spans="1:55" ht="11.1" customHeight="1">
      <c r="B76" s="500"/>
      <c r="C76" s="505" t="s">
        <v>1409</v>
      </c>
      <c r="D76" s="506"/>
      <c r="E76" s="527"/>
      <c r="F76" s="517">
        <v>1033.8</v>
      </c>
      <c r="G76" s="517">
        <v>286</v>
      </c>
      <c r="H76" s="517">
        <v>337.6</v>
      </c>
      <c r="I76" s="517">
        <v>217</v>
      </c>
      <c r="J76" s="517">
        <v>132.9</v>
      </c>
      <c r="K76" s="517">
        <v>60.3</v>
      </c>
      <c r="L76" s="612"/>
      <c r="M76" s="535"/>
      <c r="N76" s="555" t="s">
        <v>1212</v>
      </c>
      <c r="O76" s="454"/>
      <c r="P76" s="538"/>
      <c r="Q76" s="521">
        <v>0.6</v>
      </c>
      <c r="R76" s="517">
        <v>0.1</v>
      </c>
      <c r="S76" s="517">
        <v>0.1</v>
      </c>
      <c r="T76" s="517">
        <v>0.2</v>
      </c>
      <c r="U76" s="517">
        <v>0.1</v>
      </c>
      <c r="V76" s="517">
        <v>0.1</v>
      </c>
      <c r="W76" s="487"/>
      <c r="X76" s="488"/>
      <c r="Y76" s="543" t="s">
        <v>1201</v>
      </c>
      <c r="Z76" s="525"/>
      <c r="AA76" s="542"/>
      <c r="AB76" s="521">
        <v>0</v>
      </c>
      <c r="AC76" s="517">
        <v>0</v>
      </c>
      <c r="AD76" s="517">
        <v>0</v>
      </c>
      <c r="AE76" s="517">
        <v>0</v>
      </c>
      <c r="AF76" s="517" t="s">
        <v>19</v>
      </c>
      <c r="AG76" s="524" t="s">
        <v>19</v>
      </c>
      <c r="AH76" s="611"/>
      <c r="AI76" s="498" t="s">
        <v>1410</v>
      </c>
      <c r="AJ76" s="621"/>
      <c r="AK76" s="604"/>
      <c r="AL76" s="622"/>
      <c r="AM76" s="482">
        <v>14044</v>
      </c>
      <c r="AN76" s="482">
        <v>433.6</v>
      </c>
      <c r="AO76" s="482">
        <v>1228.8</v>
      </c>
      <c r="AP76" s="482">
        <v>2913.1</v>
      </c>
      <c r="AQ76" s="482">
        <v>4638.1000000000004</v>
      </c>
      <c r="AR76" s="482">
        <v>4830.3</v>
      </c>
      <c r="AT76" s="580"/>
      <c r="AU76" s="564" t="s">
        <v>1246</v>
      </c>
      <c r="AX76" s="517">
        <v>0.4</v>
      </c>
      <c r="AY76" s="517">
        <v>0</v>
      </c>
      <c r="AZ76" s="517">
        <v>0.1</v>
      </c>
      <c r="BA76" s="517">
        <v>0.1</v>
      </c>
      <c r="BB76" s="517">
        <v>0.1</v>
      </c>
      <c r="BC76" s="517">
        <v>0.1</v>
      </c>
    </row>
    <row r="77" spans="1:55" ht="11.1" customHeight="1">
      <c r="B77" s="518"/>
      <c r="C77" s="505" t="s">
        <v>1411</v>
      </c>
      <c r="D77" s="506"/>
      <c r="E77" s="527"/>
      <c r="F77" s="583">
        <v>215.2</v>
      </c>
      <c r="G77" s="517">
        <v>65</v>
      </c>
      <c r="H77" s="517">
        <v>69.099999999999994</v>
      </c>
      <c r="I77" s="517">
        <v>43.6</v>
      </c>
      <c r="J77" s="517">
        <v>25.8</v>
      </c>
      <c r="K77" s="517">
        <v>11.7</v>
      </c>
      <c r="M77" s="623" t="s">
        <v>212</v>
      </c>
      <c r="N77" s="624"/>
      <c r="O77" s="625"/>
      <c r="P77" s="626"/>
      <c r="Q77" s="482">
        <v>1476.7</v>
      </c>
      <c r="R77" s="482">
        <v>243.5</v>
      </c>
      <c r="S77" s="482">
        <v>311.2</v>
      </c>
      <c r="T77" s="482">
        <v>305.2</v>
      </c>
      <c r="U77" s="482">
        <v>305.60000000000002</v>
      </c>
      <c r="V77" s="482">
        <v>311.10000000000002</v>
      </c>
      <c r="W77" s="487"/>
      <c r="X77" s="488"/>
      <c r="Y77" s="488" t="s">
        <v>1311</v>
      </c>
      <c r="Z77" s="454"/>
      <c r="AA77" s="542"/>
      <c r="AB77" s="517">
        <v>29.7</v>
      </c>
      <c r="AC77" s="517">
        <v>7.1</v>
      </c>
      <c r="AD77" s="517">
        <v>7.6</v>
      </c>
      <c r="AE77" s="517">
        <v>6.6</v>
      </c>
      <c r="AF77" s="517">
        <v>4.9000000000000004</v>
      </c>
      <c r="AG77" s="517">
        <v>3.6</v>
      </c>
      <c r="AH77" s="611"/>
      <c r="AI77" s="550"/>
      <c r="AJ77" s="608" t="s">
        <v>1412</v>
      </c>
      <c r="AK77" s="627"/>
      <c r="AL77" s="628"/>
      <c r="AM77" s="517">
        <v>9198.7000000000007</v>
      </c>
      <c r="AN77" s="517">
        <v>247.1</v>
      </c>
      <c r="AO77" s="517">
        <v>708.1</v>
      </c>
      <c r="AP77" s="517">
        <v>1824.5</v>
      </c>
      <c r="AQ77" s="517">
        <v>3097</v>
      </c>
      <c r="AR77" s="517">
        <v>3322</v>
      </c>
      <c r="AT77" s="580"/>
      <c r="AU77" s="564" t="s">
        <v>1413</v>
      </c>
      <c r="AX77" s="517" t="s">
        <v>19</v>
      </c>
      <c r="AY77" s="517" t="s">
        <v>19</v>
      </c>
      <c r="AZ77" s="517" t="s">
        <v>19</v>
      </c>
      <c r="BA77" s="517" t="s">
        <v>19</v>
      </c>
      <c r="BB77" s="517" t="s">
        <v>19</v>
      </c>
      <c r="BC77" s="517" t="s">
        <v>19</v>
      </c>
    </row>
    <row r="78" spans="1:55" ht="11.1" customHeight="1">
      <c r="B78" s="518"/>
      <c r="C78" s="505" t="s">
        <v>1414</v>
      </c>
      <c r="D78" s="506"/>
      <c r="E78" s="527"/>
      <c r="F78" s="517">
        <v>352</v>
      </c>
      <c r="G78" s="517">
        <v>98</v>
      </c>
      <c r="H78" s="517">
        <v>116.1</v>
      </c>
      <c r="I78" s="517">
        <v>71.7</v>
      </c>
      <c r="J78" s="517">
        <v>45.4</v>
      </c>
      <c r="K78" s="517">
        <v>20.8</v>
      </c>
      <c r="M78" s="564"/>
      <c r="N78" s="1854" t="s">
        <v>1415</v>
      </c>
      <c r="O78" s="609" t="s">
        <v>1416</v>
      </c>
      <c r="P78" s="629"/>
      <c r="Q78" s="521">
        <v>56.8</v>
      </c>
      <c r="R78" s="517">
        <v>6.9</v>
      </c>
      <c r="S78" s="517">
        <v>10.7</v>
      </c>
      <c r="T78" s="517">
        <v>10.6</v>
      </c>
      <c r="U78" s="517">
        <v>12.7</v>
      </c>
      <c r="V78" s="517">
        <v>16</v>
      </c>
      <c r="W78" s="487"/>
      <c r="X78" s="550"/>
      <c r="Y78" s="564" t="s">
        <v>1297</v>
      </c>
      <c r="Z78" s="563"/>
      <c r="AA78" s="573"/>
      <c r="AB78" s="517">
        <v>5</v>
      </c>
      <c r="AC78" s="517">
        <v>0.1</v>
      </c>
      <c r="AD78" s="517">
        <v>0.4</v>
      </c>
      <c r="AE78" s="517">
        <v>0.7</v>
      </c>
      <c r="AF78" s="517">
        <v>1.4</v>
      </c>
      <c r="AG78" s="517">
        <v>2.4</v>
      </c>
      <c r="AH78" s="611"/>
      <c r="AI78" s="550"/>
      <c r="AJ78" s="610" t="s">
        <v>1417</v>
      </c>
      <c r="AK78" s="630"/>
      <c r="AL78" s="631"/>
      <c r="AM78" s="517">
        <v>125.3</v>
      </c>
      <c r="AN78" s="517">
        <v>3</v>
      </c>
      <c r="AO78" s="517">
        <v>9.8000000000000007</v>
      </c>
      <c r="AP78" s="517">
        <v>22.6</v>
      </c>
      <c r="AQ78" s="517">
        <v>41.9</v>
      </c>
      <c r="AR78" s="517">
        <v>48</v>
      </c>
      <c r="AT78" s="550"/>
      <c r="AU78" s="564" t="s">
        <v>1418</v>
      </c>
      <c r="AX78" s="517">
        <v>1.6</v>
      </c>
      <c r="AY78" s="517">
        <v>0</v>
      </c>
      <c r="AZ78" s="517">
        <v>0.1</v>
      </c>
      <c r="BA78" s="517">
        <v>0.2</v>
      </c>
      <c r="BB78" s="517">
        <v>0.5</v>
      </c>
      <c r="BC78" s="517">
        <v>0.8</v>
      </c>
    </row>
    <row r="79" spans="1:55" ht="11.1" customHeight="1">
      <c r="B79" s="518"/>
      <c r="C79" s="505" t="s">
        <v>1419</v>
      </c>
      <c r="D79" s="506"/>
      <c r="E79" s="527"/>
      <c r="F79" s="517">
        <v>204.3</v>
      </c>
      <c r="G79" s="517">
        <v>61.6</v>
      </c>
      <c r="H79" s="517">
        <v>67.099999999999994</v>
      </c>
      <c r="I79" s="517">
        <v>41.3</v>
      </c>
      <c r="J79" s="517">
        <v>23.3</v>
      </c>
      <c r="K79" s="517">
        <v>11</v>
      </c>
      <c r="M79" s="564"/>
      <c r="N79" s="1855"/>
      <c r="O79" s="568" t="s">
        <v>1420</v>
      </c>
      <c r="P79" s="632"/>
      <c r="Q79" s="521">
        <v>23.1</v>
      </c>
      <c r="R79" s="517">
        <v>4.4000000000000004</v>
      </c>
      <c r="S79" s="517">
        <v>5.0999999999999996</v>
      </c>
      <c r="T79" s="517">
        <v>5.2</v>
      </c>
      <c r="U79" s="517">
        <v>4.7</v>
      </c>
      <c r="V79" s="517">
        <v>3.6</v>
      </c>
      <c r="W79" s="487"/>
      <c r="X79" s="550"/>
      <c r="Y79" s="564" t="s">
        <v>1300</v>
      </c>
      <c r="Z79" s="563"/>
      <c r="AA79" s="573"/>
      <c r="AB79" s="517">
        <v>0.5</v>
      </c>
      <c r="AC79" s="517">
        <v>0</v>
      </c>
      <c r="AD79" s="517">
        <v>0</v>
      </c>
      <c r="AE79" s="517">
        <v>0.1</v>
      </c>
      <c r="AF79" s="517">
        <v>0.1</v>
      </c>
      <c r="AG79" s="517">
        <v>0.2</v>
      </c>
      <c r="AH79" s="611"/>
      <c r="AI79" s="550"/>
      <c r="AJ79" s="610" t="s">
        <v>1421</v>
      </c>
      <c r="AK79" s="630"/>
      <c r="AL79" s="631"/>
      <c r="AM79" s="551">
        <v>4290.5</v>
      </c>
      <c r="AN79" s="517">
        <v>165.7</v>
      </c>
      <c r="AO79" s="517">
        <v>471.5</v>
      </c>
      <c r="AP79" s="517">
        <v>991</v>
      </c>
      <c r="AQ79" s="517">
        <v>1379.1</v>
      </c>
      <c r="AR79" s="517">
        <v>1283.3</v>
      </c>
      <c r="AT79" s="550"/>
      <c r="AU79" s="564" t="s">
        <v>1262</v>
      </c>
      <c r="AX79" s="517">
        <v>56.6</v>
      </c>
      <c r="AY79" s="517">
        <v>1.3</v>
      </c>
      <c r="AZ79" s="517">
        <v>2.7</v>
      </c>
      <c r="BA79" s="517">
        <v>6.9</v>
      </c>
      <c r="BB79" s="517">
        <v>18.600000000000001</v>
      </c>
      <c r="BC79" s="517">
        <v>27</v>
      </c>
    </row>
    <row r="80" spans="1:55" ht="11.1" customHeight="1">
      <c r="B80" s="518"/>
      <c r="C80" s="545" t="s">
        <v>1422</v>
      </c>
      <c r="D80" s="558"/>
      <c r="E80" s="559"/>
      <c r="F80" s="517">
        <v>645.20000000000005</v>
      </c>
      <c r="G80" s="517">
        <v>184.6</v>
      </c>
      <c r="H80" s="517">
        <v>210.4</v>
      </c>
      <c r="I80" s="517">
        <v>133</v>
      </c>
      <c r="J80" s="517">
        <v>79.900000000000006</v>
      </c>
      <c r="K80" s="517">
        <v>37.200000000000003</v>
      </c>
      <c r="M80" s="564"/>
      <c r="N80" s="1855"/>
      <c r="O80" s="563" t="s">
        <v>1423</v>
      </c>
      <c r="P80" s="613"/>
      <c r="Q80" s="583">
        <v>196.3</v>
      </c>
      <c r="R80" s="517">
        <v>23.2</v>
      </c>
      <c r="S80" s="517">
        <v>36.200000000000003</v>
      </c>
      <c r="T80" s="524">
        <v>35.200000000000003</v>
      </c>
      <c r="U80" s="524">
        <v>42.2</v>
      </c>
      <c r="V80" s="524">
        <v>59.5</v>
      </c>
      <c r="W80" s="487"/>
      <c r="X80" s="550"/>
      <c r="Y80" s="564" t="s">
        <v>1304</v>
      </c>
      <c r="Z80" s="563"/>
      <c r="AA80" s="573"/>
      <c r="AB80" s="517">
        <v>0.3</v>
      </c>
      <c r="AC80" s="517">
        <v>0</v>
      </c>
      <c r="AD80" s="517">
        <v>0</v>
      </c>
      <c r="AE80" s="517">
        <v>0</v>
      </c>
      <c r="AF80" s="517">
        <v>0.1</v>
      </c>
      <c r="AG80" s="517">
        <v>0.1</v>
      </c>
      <c r="AH80" s="611"/>
      <c r="AI80" s="550"/>
      <c r="AJ80" s="610" t="s">
        <v>1424</v>
      </c>
      <c r="AK80" s="630"/>
      <c r="AL80" s="631"/>
      <c r="AM80" s="551">
        <v>59.9</v>
      </c>
      <c r="AN80" s="517">
        <v>2.5</v>
      </c>
      <c r="AO80" s="517">
        <v>6.6</v>
      </c>
      <c r="AP80" s="517">
        <v>13.3</v>
      </c>
      <c r="AQ80" s="517">
        <v>19.399999999999999</v>
      </c>
      <c r="AR80" s="517">
        <v>18.100000000000001</v>
      </c>
      <c r="AT80" s="580"/>
      <c r="AU80" s="564" t="s">
        <v>1425</v>
      </c>
      <c r="AV80" s="563"/>
      <c r="AX80" s="517">
        <v>0.1</v>
      </c>
      <c r="AY80" s="517">
        <v>0</v>
      </c>
      <c r="AZ80" s="517">
        <v>0</v>
      </c>
      <c r="BA80" s="517">
        <v>0</v>
      </c>
      <c r="BB80" s="517">
        <v>0</v>
      </c>
      <c r="BC80" s="517">
        <v>0</v>
      </c>
    </row>
    <row r="81" spans="2:55" ht="11.1" customHeight="1">
      <c r="B81" s="518"/>
      <c r="C81" s="543" t="s">
        <v>1426</v>
      </c>
      <c r="D81" s="506"/>
      <c r="E81" s="544"/>
      <c r="F81" s="517">
        <v>47.5</v>
      </c>
      <c r="G81" s="517">
        <v>17.2</v>
      </c>
      <c r="H81" s="517">
        <v>18.100000000000001</v>
      </c>
      <c r="I81" s="517">
        <v>7.4</v>
      </c>
      <c r="J81" s="517">
        <v>3.7</v>
      </c>
      <c r="K81" s="517">
        <v>1.1000000000000001</v>
      </c>
      <c r="M81" s="564"/>
      <c r="N81" s="1856"/>
      <c r="O81" s="568" t="s">
        <v>1427</v>
      </c>
      <c r="P81" s="632"/>
      <c r="Q81" s="633">
        <v>294.2</v>
      </c>
      <c r="R81" s="524">
        <v>55.8</v>
      </c>
      <c r="S81" s="524">
        <v>63.5</v>
      </c>
      <c r="T81" s="524">
        <v>63.2</v>
      </c>
      <c r="U81" s="524">
        <v>61.1</v>
      </c>
      <c r="V81" s="524">
        <v>50.6</v>
      </c>
      <c r="W81" s="487"/>
      <c r="X81" s="488"/>
      <c r="Y81" s="488" t="s">
        <v>1262</v>
      </c>
      <c r="Z81" s="454"/>
      <c r="AA81" s="542"/>
      <c r="AB81" s="517">
        <v>113.7</v>
      </c>
      <c r="AC81" s="517">
        <v>33.4</v>
      </c>
      <c r="AD81" s="517">
        <v>34.6</v>
      </c>
      <c r="AE81" s="517">
        <v>27.5</v>
      </c>
      <c r="AF81" s="517">
        <v>13.7</v>
      </c>
      <c r="AG81" s="517">
        <v>4.5</v>
      </c>
      <c r="AH81" s="611"/>
      <c r="AI81" s="550"/>
      <c r="AJ81" s="610" t="s">
        <v>1428</v>
      </c>
      <c r="AK81" s="630"/>
      <c r="AL81" s="631"/>
      <c r="AM81" s="517">
        <v>331</v>
      </c>
      <c r="AN81" s="517">
        <v>13.5</v>
      </c>
      <c r="AO81" s="517">
        <v>28.7</v>
      </c>
      <c r="AP81" s="517">
        <v>54.5</v>
      </c>
      <c r="AQ81" s="517">
        <v>90.5</v>
      </c>
      <c r="AR81" s="517">
        <v>143.9</v>
      </c>
      <c r="AT81" s="580"/>
      <c r="AU81" s="564" t="s">
        <v>1429</v>
      </c>
      <c r="AV81" s="563"/>
      <c r="AX81" s="517">
        <v>0</v>
      </c>
      <c r="AY81" s="517" t="s">
        <v>19</v>
      </c>
      <c r="AZ81" s="517">
        <v>0</v>
      </c>
      <c r="BA81" s="517">
        <v>0</v>
      </c>
      <c r="BB81" s="517">
        <v>0</v>
      </c>
      <c r="BC81" s="517">
        <v>0</v>
      </c>
    </row>
    <row r="82" spans="2:55" ht="11.1" customHeight="1">
      <c r="B82" s="518"/>
      <c r="C82" s="488" t="s">
        <v>1362</v>
      </c>
      <c r="D82" s="454"/>
      <c r="E82" s="544"/>
      <c r="F82" s="517">
        <v>1.4</v>
      </c>
      <c r="G82" s="517">
        <v>0.4</v>
      </c>
      <c r="H82" s="517">
        <v>0.5</v>
      </c>
      <c r="I82" s="517">
        <v>0.3</v>
      </c>
      <c r="J82" s="517">
        <v>0.2</v>
      </c>
      <c r="K82" s="517">
        <v>0.1</v>
      </c>
      <c r="M82" s="564"/>
      <c r="N82" s="634" t="s">
        <v>1430</v>
      </c>
      <c r="O82" s="563"/>
      <c r="P82" s="613"/>
      <c r="Q82" s="633">
        <v>73.900000000000006</v>
      </c>
      <c r="R82" s="524">
        <v>9.8000000000000007</v>
      </c>
      <c r="S82" s="524">
        <v>17</v>
      </c>
      <c r="T82" s="524">
        <v>14.9</v>
      </c>
      <c r="U82" s="524">
        <v>14.9</v>
      </c>
      <c r="V82" s="524">
        <v>17.3</v>
      </c>
      <c r="W82" s="487"/>
      <c r="X82" s="488"/>
      <c r="Y82" s="488" t="s">
        <v>1431</v>
      </c>
      <c r="Z82" s="454"/>
      <c r="AA82" s="542"/>
      <c r="AB82" s="517">
        <v>3914.3</v>
      </c>
      <c r="AC82" s="517">
        <v>685.9</v>
      </c>
      <c r="AD82" s="517">
        <v>974.4</v>
      </c>
      <c r="AE82" s="517">
        <v>1062.8</v>
      </c>
      <c r="AF82" s="517">
        <v>709.9</v>
      </c>
      <c r="AG82" s="517">
        <v>481.4</v>
      </c>
      <c r="AH82" s="611"/>
      <c r="AI82" s="550"/>
      <c r="AJ82" s="610" t="s">
        <v>1432</v>
      </c>
      <c r="AK82" s="630"/>
      <c r="AL82" s="631"/>
      <c r="AM82" s="517">
        <v>4.4000000000000004</v>
      </c>
      <c r="AN82" s="517">
        <v>0.1</v>
      </c>
      <c r="AO82" s="517">
        <v>0.2</v>
      </c>
      <c r="AP82" s="517">
        <v>0.7</v>
      </c>
      <c r="AQ82" s="517">
        <v>1.2</v>
      </c>
      <c r="AR82" s="517">
        <v>2.1</v>
      </c>
      <c r="AT82" s="580"/>
      <c r="AU82" s="564" t="s">
        <v>1433</v>
      </c>
      <c r="AX82" s="517">
        <v>0.2</v>
      </c>
      <c r="AY82" s="517">
        <v>0</v>
      </c>
      <c r="AZ82" s="517">
        <v>0</v>
      </c>
      <c r="BA82" s="517">
        <v>0</v>
      </c>
      <c r="BB82" s="517">
        <v>0.1</v>
      </c>
      <c r="BC82" s="517">
        <v>0</v>
      </c>
    </row>
    <row r="83" spans="2:55" ht="11.1" customHeight="1">
      <c r="B83" s="537"/>
      <c r="C83" s="543" t="s">
        <v>1506</v>
      </c>
      <c r="D83" s="506"/>
      <c r="E83" s="525"/>
      <c r="F83" s="517">
        <v>2473.1</v>
      </c>
      <c r="G83" s="517">
        <v>647.29999999999995</v>
      </c>
      <c r="H83" s="517">
        <v>797.3</v>
      </c>
      <c r="I83" s="517">
        <v>537.9</v>
      </c>
      <c r="J83" s="517">
        <v>333.7</v>
      </c>
      <c r="K83" s="517">
        <v>156.80000000000001</v>
      </c>
      <c r="M83" s="564"/>
      <c r="N83" s="635" t="s">
        <v>1434</v>
      </c>
      <c r="O83" s="568"/>
      <c r="P83" s="632"/>
      <c r="Q83" s="633">
        <v>146.1</v>
      </c>
      <c r="R83" s="524">
        <v>25.8</v>
      </c>
      <c r="S83" s="524">
        <v>31.6</v>
      </c>
      <c r="T83" s="524">
        <v>32.5</v>
      </c>
      <c r="U83" s="524">
        <v>30.5</v>
      </c>
      <c r="V83" s="524">
        <v>25.8</v>
      </c>
      <c r="W83" s="487"/>
      <c r="X83" s="488"/>
      <c r="Y83" s="488" t="s">
        <v>1435</v>
      </c>
      <c r="Z83" s="454"/>
      <c r="AA83" s="542"/>
      <c r="AB83" s="517">
        <v>0</v>
      </c>
      <c r="AC83" s="517">
        <v>0</v>
      </c>
      <c r="AD83" s="517">
        <v>0</v>
      </c>
      <c r="AE83" s="517">
        <v>0</v>
      </c>
      <c r="AF83" s="517">
        <v>0</v>
      </c>
      <c r="AG83" s="517">
        <v>0</v>
      </c>
      <c r="AH83" s="611"/>
      <c r="AI83" s="550"/>
      <c r="AJ83" s="610" t="s">
        <v>1436</v>
      </c>
      <c r="AK83" s="630"/>
      <c r="AL83" s="631"/>
      <c r="AM83" s="551">
        <v>33.1</v>
      </c>
      <c r="AN83" s="517">
        <v>1.7</v>
      </c>
      <c r="AO83" s="517">
        <v>3.3</v>
      </c>
      <c r="AP83" s="517">
        <v>6.3</v>
      </c>
      <c r="AQ83" s="517">
        <v>9</v>
      </c>
      <c r="AR83" s="517">
        <v>12.8</v>
      </c>
      <c r="AT83" s="580"/>
      <c r="AU83" s="564" t="s">
        <v>1437</v>
      </c>
      <c r="AX83" s="517">
        <v>0.2</v>
      </c>
      <c r="AY83" s="517">
        <v>0</v>
      </c>
      <c r="AZ83" s="517">
        <v>0</v>
      </c>
      <c r="BA83" s="517">
        <v>0</v>
      </c>
      <c r="BB83" s="517">
        <v>0.1</v>
      </c>
      <c r="BC83" s="517">
        <v>0.1</v>
      </c>
    </row>
    <row r="84" spans="2:55" ht="11.1" customHeight="1">
      <c r="B84" s="537"/>
      <c r="C84" s="543" t="s">
        <v>1505</v>
      </c>
      <c r="D84" s="506"/>
      <c r="E84" s="636"/>
      <c r="F84" s="517">
        <v>7.9</v>
      </c>
      <c r="G84" s="517">
        <v>2.6</v>
      </c>
      <c r="H84" s="517">
        <v>2.2999999999999998</v>
      </c>
      <c r="I84" s="517">
        <v>1.4</v>
      </c>
      <c r="J84" s="517">
        <v>1.1000000000000001</v>
      </c>
      <c r="K84" s="517">
        <v>0.5</v>
      </c>
      <c r="L84" s="552"/>
      <c r="M84" s="564"/>
      <c r="N84" s="1839" t="s">
        <v>1439</v>
      </c>
      <c r="O84" s="625" t="s">
        <v>1440</v>
      </c>
      <c r="P84" s="637"/>
      <c r="Q84" s="633">
        <v>2</v>
      </c>
      <c r="R84" s="524">
        <v>0.4</v>
      </c>
      <c r="S84" s="524">
        <v>0.4</v>
      </c>
      <c r="T84" s="524">
        <v>0.3</v>
      </c>
      <c r="U84" s="524">
        <v>0.4</v>
      </c>
      <c r="V84" s="524">
        <v>0.6</v>
      </c>
      <c r="W84" s="487"/>
      <c r="X84" s="488"/>
      <c r="Y84" s="488" t="s">
        <v>1321</v>
      </c>
      <c r="Z84" s="454"/>
      <c r="AA84" s="542"/>
      <c r="AB84" s="517">
        <v>780.9</v>
      </c>
      <c r="AC84" s="517">
        <v>79.599999999999994</v>
      </c>
      <c r="AD84" s="517">
        <v>159</v>
      </c>
      <c r="AE84" s="517">
        <v>233.1</v>
      </c>
      <c r="AF84" s="517">
        <v>170.6</v>
      </c>
      <c r="AG84" s="517">
        <v>138.6</v>
      </c>
      <c r="AH84" s="611"/>
      <c r="AI84" s="550"/>
      <c r="AJ84" s="616" t="s">
        <v>1441</v>
      </c>
      <c r="AK84" s="638"/>
      <c r="AL84" s="639"/>
      <c r="AM84" s="551">
        <v>0.2</v>
      </c>
      <c r="AN84" s="517" t="s">
        <v>19</v>
      </c>
      <c r="AO84" s="517" t="s">
        <v>19</v>
      </c>
      <c r="AP84" s="517" t="s">
        <v>19</v>
      </c>
      <c r="AQ84" s="517">
        <v>0.1</v>
      </c>
      <c r="AR84" s="517">
        <v>0.1</v>
      </c>
      <c r="AT84" s="580"/>
      <c r="AU84" s="564" t="s">
        <v>1442</v>
      </c>
      <c r="AX84" s="517">
        <v>0.1</v>
      </c>
      <c r="AY84" s="517">
        <v>0</v>
      </c>
      <c r="AZ84" s="517">
        <v>0</v>
      </c>
      <c r="BA84" s="517">
        <v>0</v>
      </c>
      <c r="BB84" s="517">
        <v>0</v>
      </c>
      <c r="BC84" s="517">
        <v>0</v>
      </c>
    </row>
    <row r="85" spans="2:55" ht="11.1" customHeight="1">
      <c r="B85" s="537"/>
      <c r="C85" s="543" t="s">
        <v>1443</v>
      </c>
      <c r="D85" s="506"/>
      <c r="E85" s="506"/>
      <c r="F85" s="517">
        <v>381.7</v>
      </c>
      <c r="G85" s="517">
        <v>114.7</v>
      </c>
      <c r="H85" s="517">
        <v>125.3</v>
      </c>
      <c r="I85" s="517">
        <v>74.599999999999994</v>
      </c>
      <c r="J85" s="517">
        <v>45.6</v>
      </c>
      <c r="K85" s="517">
        <v>21.5</v>
      </c>
      <c r="L85" s="552"/>
      <c r="M85" s="564"/>
      <c r="N85" s="1840"/>
      <c r="O85" s="563" t="s">
        <v>1444</v>
      </c>
      <c r="P85" s="520"/>
      <c r="Q85" s="633">
        <v>0.1</v>
      </c>
      <c r="R85" s="524">
        <v>0</v>
      </c>
      <c r="S85" s="524">
        <v>0</v>
      </c>
      <c r="T85" s="524">
        <v>0</v>
      </c>
      <c r="U85" s="524">
        <v>0</v>
      </c>
      <c r="V85" s="524">
        <v>0</v>
      </c>
      <c r="W85" s="487"/>
      <c r="X85" s="488"/>
      <c r="Y85" s="488" t="s">
        <v>1326</v>
      </c>
      <c r="Z85" s="454"/>
      <c r="AA85" s="542"/>
      <c r="AB85" s="517">
        <v>51.8</v>
      </c>
      <c r="AC85" s="517">
        <v>5.2</v>
      </c>
      <c r="AD85" s="517">
        <v>10.199999999999999</v>
      </c>
      <c r="AE85" s="517">
        <v>15.1</v>
      </c>
      <c r="AF85" s="517">
        <v>11.7</v>
      </c>
      <c r="AG85" s="517">
        <v>9.6999999999999993</v>
      </c>
      <c r="AH85" s="611"/>
      <c r="AI85" s="550"/>
      <c r="AJ85" s="488" t="s">
        <v>1190</v>
      </c>
      <c r="AK85" s="470"/>
      <c r="AL85" s="470"/>
      <c r="AM85" s="517">
        <v>9405.2000000000007</v>
      </c>
      <c r="AN85" s="517">
        <v>222.9</v>
      </c>
      <c r="AO85" s="517">
        <v>678.5</v>
      </c>
      <c r="AP85" s="517">
        <v>1807.4</v>
      </c>
      <c r="AQ85" s="517">
        <v>3160.7</v>
      </c>
      <c r="AR85" s="517">
        <v>3535.7</v>
      </c>
      <c r="AT85" s="580"/>
      <c r="AU85" s="564" t="s">
        <v>1285</v>
      </c>
      <c r="AX85" s="517">
        <v>0</v>
      </c>
      <c r="AY85" s="517">
        <v>0</v>
      </c>
      <c r="AZ85" s="517">
        <v>0</v>
      </c>
      <c r="BA85" s="517">
        <v>0</v>
      </c>
      <c r="BB85" s="517">
        <v>0</v>
      </c>
      <c r="BC85" s="517">
        <v>0</v>
      </c>
    </row>
    <row r="86" spans="2:55" ht="11.1" customHeight="1">
      <c r="B86" s="537"/>
      <c r="C86" s="543" t="s">
        <v>1220</v>
      </c>
      <c r="D86" s="506"/>
      <c r="E86" s="506"/>
      <c r="F86" s="517">
        <v>166.6</v>
      </c>
      <c r="G86" s="517">
        <v>45.5</v>
      </c>
      <c r="H86" s="517">
        <v>42</v>
      </c>
      <c r="I86" s="517">
        <v>37</v>
      </c>
      <c r="J86" s="517">
        <v>30.3</v>
      </c>
      <c r="K86" s="517">
        <v>11.9</v>
      </c>
      <c r="M86" s="564"/>
      <c r="N86" s="1840"/>
      <c r="O86" s="563" t="s">
        <v>1445</v>
      </c>
      <c r="P86" s="520"/>
      <c r="Q86" s="633">
        <v>3.4</v>
      </c>
      <c r="R86" s="524">
        <v>0.7</v>
      </c>
      <c r="S86" s="524">
        <v>0.8</v>
      </c>
      <c r="T86" s="524">
        <v>0.7</v>
      </c>
      <c r="U86" s="524">
        <v>0.7</v>
      </c>
      <c r="V86" s="524">
        <v>0.5</v>
      </c>
      <c r="W86" s="487"/>
      <c r="X86" s="488"/>
      <c r="Y86" s="550" t="s">
        <v>1496</v>
      </c>
      <c r="Z86" s="525"/>
      <c r="AA86" s="542"/>
      <c r="AB86" s="517">
        <v>836.6</v>
      </c>
      <c r="AC86" s="517">
        <v>142</v>
      </c>
      <c r="AD86" s="517">
        <v>217.8</v>
      </c>
      <c r="AE86" s="517">
        <v>235.4</v>
      </c>
      <c r="AF86" s="517">
        <v>144.6</v>
      </c>
      <c r="AG86" s="517">
        <v>96.8</v>
      </c>
      <c r="AH86" s="611"/>
      <c r="AI86" s="550"/>
      <c r="AJ86" s="488" t="s">
        <v>1195</v>
      </c>
      <c r="AK86" s="470"/>
      <c r="AM86" s="517">
        <v>2267.5</v>
      </c>
      <c r="AN86" s="517">
        <v>55.3</v>
      </c>
      <c r="AO86" s="517">
        <v>164.3</v>
      </c>
      <c r="AP86" s="517">
        <v>441</v>
      </c>
      <c r="AQ86" s="517">
        <v>758.4</v>
      </c>
      <c r="AR86" s="517">
        <v>848.4</v>
      </c>
      <c r="AT86" s="580"/>
      <c r="AU86" s="564" t="s">
        <v>1276</v>
      </c>
      <c r="AX86" s="517">
        <v>1776.6</v>
      </c>
      <c r="AY86" s="517">
        <v>17.399999999999999</v>
      </c>
      <c r="AZ86" s="517">
        <v>44.1</v>
      </c>
      <c r="BA86" s="517">
        <v>131</v>
      </c>
      <c r="BB86" s="517">
        <v>558.5</v>
      </c>
      <c r="BC86" s="517">
        <v>1025.7</v>
      </c>
    </row>
    <row r="87" spans="2:55" ht="11.1" customHeight="1">
      <c r="B87" s="537"/>
      <c r="C87" s="543" t="s">
        <v>1446</v>
      </c>
      <c r="D87" s="506"/>
      <c r="E87" s="506"/>
      <c r="F87" s="517">
        <v>2576.1</v>
      </c>
      <c r="G87" s="517">
        <v>739</v>
      </c>
      <c r="H87" s="517">
        <v>849.4</v>
      </c>
      <c r="I87" s="517">
        <v>523.9</v>
      </c>
      <c r="J87" s="517">
        <v>320.3</v>
      </c>
      <c r="K87" s="517">
        <v>143.5</v>
      </c>
      <c r="M87" s="564"/>
      <c r="N87" s="1840"/>
      <c r="O87" s="568" t="s">
        <v>1447</v>
      </c>
      <c r="P87" s="640"/>
      <c r="Q87" s="633">
        <v>0</v>
      </c>
      <c r="R87" s="524">
        <v>0</v>
      </c>
      <c r="S87" s="524" t="s">
        <v>19</v>
      </c>
      <c r="T87" s="524" t="s">
        <v>19</v>
      </c>
      <c r="U87" s="524" t="s">
        <v>19</v>
      </c>
      <c r="V87" s="524">
        <v>0</v>
      </c>
      <c r="W87" s="487"/>
      <c r="X87" s="488"/>
      <c r="Y87" s="550" t="s">
        <v>1495</v>
      </c>
      <c r="Z87" s="525"/>
      <c r="AA87" s="542"/>
      <c r="AB87" s="517">
        <v>1549.5</v>
      </c>
      <c r="AC87" s="517">
        <v>277.89999999999998</v>
      </c>
      <c r="AD87" s="517">
        <v>389.6</v>
      </c>
      <c r="AE87" s="517">
        <v>424.7</v>
      </c>
      <c r="AF87" s="517">
        <v>275.39999999999998</v>
      </c>
      <c r="AG87" s="517">
        <v>181.9</v>
      </c>
      <c r="AH87" s="611"/>
      <c r="AI87" s="550"/>
      <c r="AJ87" s="488" t="s">
        <v>1199</v>
      </c>
      <c r="AK87" s="470"/>
      <c r="AM87" s="517">
        <v>9734.7999999999993</v>
      </c>
      <c r="AN87" s="517">
        <v>311.60000000000002</v>
      </c>
      <c r="AO87" s="517">
        <v>870.8</v>
      </c>
      <c r="AP87" s="517">
        <v>2037.8</v>
      </c>
      <c r="AQ87" s="517">
        <v>3199.4</v>
      </c>
      <c r="AR87" s="517">
        <v>3315.2</v>
      </c>
      <c r="AT87" s="550"/>
      <c r="AU87" s="564" t="s">
        <v>1279</v>
      </c>
      <c r="AX87" s="517">
        <v>10.8</v>
      </c>
      <c r="AY87" s="517" t="s">
        <v>19</v>
      </c>
      <c r="AZ87" s="517" t="s">
        <v>19</v>
      </c>
      <c r="BA87" s="517">
        <v>0.1</v>
      </c>
      <c r="BB87" s="517">
        <v>2.2000000000000002</v>
      </c>
      <c r="BC87" s="517">
        <v>8.4</v>
      </c>
    </row>
    <row r="88" spans="2:55" ht="11.1" customHeight="1">
      <c r="B88" s="537"/>
      <c r="C88" s="543" t="s">
        <v>1448</v>
      </c>
      <c r="D88" s="506"/>
      <c r="E88" s="506"/>
      <c r="F88" s="517">
        <v>3.8</v>
      </c>
      <c r="G88" s="517">
        <v>1.5</v>
      </c>
      <c r="H88" s="517">
        <v>0.9</v>
      </c>
      <c r="I88" s="517">
        <v>0.7</v>
      </c>
      <c r="J88" s="517">
        <v>0.4</v>
      </c>
      <c r="K88" s="517">
        <v>0.2</v>
      </c>
      <c r="M88" s="564"/>
      <c r="N88" s="1840"/>
      <c r="O88" s="563" t="s">
        <v>1449</v>
      </c>
      <c r="P88" s="520"/>
      <c r="Q88" s="633">
        <v>73.3</v>
      </c>
      <c r="R88" s="524">
        <v>12.3</v>
      </c>
      <c r="S88" s="524">
        <v>15.6</v>
      </c>
      <c r="T88" s="524">
        <v>12.2</v>
      </c>
      <c r="U88" s="524">
        <v>12.4</v>
      </c>
      <c r="V88" s="524">
        <v>20.8</v>
      </c>
      <c r="W88" s="487"/>
      <c r="X88" s="488"/>
      <c r="Y88" s="488" t="s">
        <v>1239</v>
      </c>
      <c r="Z88" s="538"/>
      <c r="AA88" s="556"/>
      <c r="AB88" s="517">
        <v>1152.4000000000001</v>
      </c>
      <c r="AC88" s="517">
        <v>200.4</v>
      </c>
      <c r="AD88" s="517">
        <v>285.10000000000002</v>
      </c>
      <c r="AE88" s="517">
        <v>313.39999999999998</v>
      </c>
      <c r="AF88" s="517">
        <v>205.3</v>
      </c>
      <c r="AG88" s="517">
        <v>148.19999999999999</v>
      </c>
      <c r="AH88" s="611"/>
      <c r="AI88" s="550"/>
      <c r="AJ88" s="488" t="s">
        <v>1203</v>
      </c>
      <c r="AK88" s="470"/>
      <c r="AM88" s="517">
        <v>1579.9</v>
      </c>
      <c r="AN88" s="517">
        <v>32.799999999999997</v>
      </c>
      <c r="AO88" s="517">
        <v>106.2</v>
      </c>
      <c r="AP88" s="517">
        <v>298.89999999999998</v>
      </c>
      <c r="AQ88" s="517">
        <v>529.6</v>
      </c>
      <c r="AR88" s="517">
        <v>612.4</v>
      </c>
      <c r="AT88" s="550"/>
      <c r="AU88" s="564" t="s">
        <v>1282</v>
      </c>
      <c r="AV88" s="563"/>
      <c r="AW88" s="542"/>
      <c r="AX88" s="517">
        <v>8.8000000000000007</v>
      </c>
      <c r="AY88" s="517" t="s">
        <v>19</v>
      </c>
      <c r="AZ88" s="517">
        <v>0.1</v>
      </c>
      <c r="BA88" s="517">
        <v>0.6</v>
      </c>
      <c r="BB88" s="517">
        <v>2.5</v>
      </c>
      <c r="BC88" s="517">
        <v>5.6</v>
      </c>
    </row>
    <row r="89" spans="2:55" ht="11.1" customHeight="1">
      <c r="B89" s="537"/>
      <c r="C89" s="506" t="s">
        <v>1205</v>
      </c>
      <c r="D89" s="506"/>
      <c r="E89" s="506"/>
      <c r="F89" s="517">
        <v>1</v>
      </c>
      <c r="G89" s="517">
        <v>0.2</v>
      </c>
      <c r="H89" s="517">
        <v>0.2</v>
      </c>
      <c r="I89" s="517">
        <v>0.2</v>
      </c>
      <c r="J89" s="517">
        <v>0.2</v>
      </c>
      <c r="K89" s="517">
        <v>0.3</v>
      </c>
      <c r="M89" s="564"/>
      <c r="N89" s="1840"/>
      <c r="O89" s="563" t="s">
        <v>1450</v>
      </c>
      <c r="P89" s="520"/>
      <c r="Q89" s="633">
        <v>2.8</v>
      </c>
      <c r="R89" s="524">
        <v>0.4</v>
      </c>
      <c r="S89" s="524">
        <v>0.7</v>
      </c>
      <c r="T89" s="524">
        <v>0.4</v>
      </c>
      <c r="U89" s="524">
        <v>0.6</v>
      </c>
      <c r="V89" s="524">
        <v>0.6</v>
      </c>
      <c r="W89" s="487"/>
      <c r="X89" s="535"/>
      <c r="Y89" s="488" t="s">
        <v>1204</v>
      </c>
      <c r="Z89" s="470"/>
      <c r="AA89" s="556"/>
      <c r="AB89" s="517">
        <v>162.5</v>
      </c>
      <c r="AC89" s="517">
        <v>29</v>
      </c>
      <c r="AD89" s="517">
        <v>41.2</v>
      </c>
      <c r="AE89" s="517">
        <v>44.3</v>
      </c>
      <c r="AF89" s="517">
        <v>28.9</v>
      </c>
      <c r="AG89" s="517">
        <v>19.100000000000001</v>
      </c>
      <c r="AH89" s="611"/>
      <c r="AI89" s="550"/>
      <c r="AJ89" s="488" t="s">
        <v>1207</v>
      </c>
      <c r="AK89" s="470"/>
      <c r="AM89" s="517">
        <v>6078.7</v>
      </c>
      <c r="AN89" s="517">
        <v>182.9</v>
      </c>
      <c r="AO89" s="517">
        <v>518.4</v>
      </c>
      <c r="AP89" s="517">
        <v>1237.0999999999999</v>
      </c>
      <c r="AQ89" s="517">
        <v>2007.1</v>
      </c>
      <c r="AR89" s="517">
        <v>2133.1999999999998</v>
      </c>
      <c r="AT89" s="579"/>
      <c r="AU89" s="564" t="s">
        <v>1284</v>
      </c>
      <c r="AV89" s="563"/>
      <c r="AW89" s="542"/>
      <c r="AX89" s="517">
        <v>28.5</v>
      </c>
      <c r="AY89" s="517">
        <v>0.1</v>
      </c>
      <c r="AZ89" s="517">
        <v>0.5</v>
      </c>
      <c r="BA89" s="517">
        <v>1.6</v>
      </c>
      <c r="BB89" s="517">
        <v>8.6999999999999993</v>
      </c>
      <c r="BC89" s="517">
        <v>17.600000000000001</v>
      </c>
    </row>
    <row r="90" spans="2:55" ht="11.1" customHeight="1">
      <c r="B90" s="537"/>
      <c r="C90" s="550" t="s">
        <v>1315</v>
      </c>
      <c r="E90" s="544"/>
      <c r="F90" s="517">
        <v>1.9</v>
      </c>
      <c r="G90" s="517">
        <v>0.4</v>
      </c>
      <c r="H90" s="517">
        <v>0.5</v>
      </c>
      <c r="I90" s="517">
        <v>0.4</v>
      </c>
      <c r="J90" s="517">
        <v>0.3</v>
      </c>
      <c r="K90" s="517">
        <v>0.3</v>
      </c>
      <c r="M90" s="564"/>
      <c r="N90" s="1840"/>
      <c r="O90" s="563" t="s">
        <v>1451</v>
      </c>
      <c r="P90" s="520"/>
      <c r="Q90" s="633">
        <v>279</v>
      </c>
      <c r="R90" s="524">
        <v>53.8</v>
      </c>
      <c r="S90" s="524">
        <v>61.4</v>
      </c>
      <c r="T90" s="524">
        <v>60.2</v>
      </c>
      <c r="U90" s="524">
        <v>57.4</v>
      </c>
      <c r="V90" s="524">
        <v>46.2</v>
      </c>
      <c r="W90" s="487"/>
      <c r="X90" s="535"/>
      <c r="Y90" s="488" t="s">
        <v>1208</v>
      </c>
      <c r="Z90" s="470"/>
      <c r="AA90" s="556"/>
      <c r="AB90" s="517">
        <v>2.7</v>
      </c>
      <c r="AC90" s="517">
        <v>0.5</v>
      </c>
      <c r="AD90" s="517">
        <v>0.7</v>
      </c>
      <c r="AE90" s="517">
        <v>0.7</v>
      </c>
      <c r="AF90" s="517">
        <v>0.5</v>
      </c>
      <c r="AG90" s="517">
        <v>0.3</v>
      </c>
      <c r="AH90" s="611"/>
      <c r="AI90" s="550"/>
      <c r="AJ90" s="488" t="s">
        <v>1211</v>
      </c>
      <c r="AK90" s="470"/>
      <c r="AM90" s="517">
        <v>1759.7</v>
      </c>
      <c r="AN90" s="517">
        <v>38.5</v>
      </c>
      <c r="AO90" s="517">
        <v>114.8</v>
      </c>
      <c r="AP90" s="517">
        <v>327.60000000000002</v>
      </c>
      <c r="AQ90" s="517">
        <v>597.5</v>
      </c>
      <c r="AR90" s="517">
        <v>681.3</v>
      </c>
      <c r="AT90" s="550"/>
      <c r="AU90" s="564" t="s">
        <v>1288</v>
      </c>
      <c r="AV90" s="563"/>
      <c r="AW90" s="556"/>
      <c r="AX90" s="517">
        <v>26.5</v>
      </c>
      <c r="AY90" s="517">
        <v>0.3</v>
      </c>
      <c r="AZ90" s="517">
        <v>0.7</v>
      </c>
      <c r="BA90" s="517">
        <v>2.1</v>
      </c>
      <c r="BB90" s="517">
        <v>8.5</v>
      </c>
      <c r="BC90" s="517">
        <v>14.9</v>
      </c>
    </row>
    <row r="91" spans="2:55" ht="11.1" customHeight="1">
      <c r="B91" s="537"/>
      <c r="C91" s="491" t="s">
        <v>1320</v>
      </c>
      <c r="E91" s="574"/>
      <c r="F91" s="517">
        <v>25.9</v>
      </c>
      <c r="G91" s="517">
        <v>5.8</v>
      </c>
      <c r="H91" s="517">
        <v>7.3</v>
      </c>
      <c r="I91" s="517">
        <v>5.4</v>
      </c>
      <c r="J91" s="517">
        <v>4.3</v>
      </c>
      <c r="K91" s="517">
        <v>3.1</v>
      </c>
      <c r="M91" s="564"/>
      <c r="N91" s="1841"/>
      <c r="O91" s="568" t="s">
        <v>1452</v>
      </c>
      <c r="P91" s="640"/>
      <c r="Q91" s="633">
        <v>0.4</v>
      </c>
      <c r="R91" s="524">
        <v>0.1</v>
      </c>
      <c r="S91" s="524">
        <v>0.1</v>
      </c>
      <c r="T91" s="524">
        <v>0.1</v>
      </c>
      <c r="U91" s="524">
        <v>0.1</v>
      </c>
      <c r="V91" s="524">
        <v>0.1</v>
      </c>
      <c r="W91" s="487"/>
      <c r="X91" s="535"/>
      <c r="Y91" s="555" t="s">
        <v>1212</v>
      </c>
      <c r="Z91" s="567"/>
      <c r="AA91" s="596"/>
      <c r="AB91" s="517">
        <v>2.7</v>
      </c>
      <c r="AC91" s="517">
        <v>0.5</v>
      </c>
      <c r="AD91" s="517">
        <v>0.7</v>
      </c>
      <c r="AE91" s="517">
        <v>0.7</v>
      </c>
      <c r="AF91" s="517">
        <v>0.5</v>
      </c>
      <c r="AG91" s="517">
        <v>0.3</v>
      </c>
      <c r="AH91" s="611"/>
      <c r="AI91" s="550"/>
      <c r="AJ91" s="488" t="s">
        <v>1215</v>
      </c>
      <c r="AK91" s="470"/>
      <c r="AM91" s="517">
        <v>6184.1</v>
      </c>
      <c r="AN91" s="517">
        <v>173.9</v>
      </c>
      <c r="AO91" s="517">
        <v>491.6</v>
      </c>
      <c r="AP91" s="517">
        <v>1232.2</v>
      </c>
      <c r="AQ91" s="517">
        <v>2057.6</v>
      </c>
      <c r="AR91" s="517">
        <v>2228.8000000000002</v>
      </c>
      <c r="AT91" s="580"/>
      <c r="AU91" s="564" t="s">
        <v>1291</v>
      </c>
      <c r="AV91" s="563"/>
      <c r="AW91" s="556"/>
      <c r="AX91" s="517">
        <v>3.7</v>
      </c>
      <c r="AY91" s="517">
        <v>0</v>
      </c>
      <c r="AZ91" s="517">
        <v>0.1</v>
      </c>
      <c r="BA91" s="517">
        <v>0.2</v>
      </c>
      <c r="BB91" s="517">
        <v>1.2</v>
      </c>
      <c r="BC91" s="517">
        <v>2.2000000000000002</v>
      </c>
    </row>
    <row r="92" spans="2:55" ht="11.1" customHeight="1">
      <c r="B92" s="518"/>
      <c r="C92" s="550" t="s">
        <v>1453</v>
      </c>
      <c r="E92" s="574"/>
      <c r="F92" s="517">
        <v>28.7</v>
      </c>
      <c r="G92" s="517" t="s">
        <v>19</v>
      </c>
      <c r="H92" s="517" t="s">
        <v>19</v>
      </c>
      <c r="I92" s="517" t="s">
        <v>19</v>
      </c>
      <c r="J92" s="517">
        <v>5.8</v>
      </c>
      <c r="K92" s="517">
        <v>22.9</v>
      </c>
      <c r="M92" s="564"/>
      <c r="N92" s="610" t="s">
        <v>1454</v>
      </c>
      <c r="O92" s="563"/>
      <c r="P92" s="522"/>
      <c r="Q92" s="633">
        <v>1.2</v>
      </c>
      <c r="R92" s="524">
        <v>0.2</v>
      </c>
      <c r="S92" s="524">
        <v>0.2</v>
      </c>
      <c r="T92" s="524">
        <v>0.2</v>
      </c>
      <c r="U92" s="641">
        <v>0.2</v>
      </c>
      <c r="V92" s="524">
        <v>0.4</v>
      </c>
      <c r="W92" s="487"/>
      <c r="X92" s="483" t="s">
        <v>1455</v>
      </c>
      <c r="Y92" s="480"/>
      <c r="Z92" s="481"/>
      <c r="AA92" s="597"/>
      <c r="AB92" s="482">
        <v>163.4</v>
      </c>
      <c r="AC92" s="482">
        <v>31.8</v>
      </c>
      <c r="AD92" s="482">
        <v>38.700000000000003</v>
      </c>
      <c r="AE92" s="482">
        <v>34.799999999999997</v>
      </c>
      <c r="AF92" s="482">
        <v>34.4</v>
      </c>
      <c r="AG92" s="482">
        <v>23.7</v>
      </c>
      <c r="AH92" s="611"/>
      <c r="AI92" s="550"/>
      <c r="AJ92" s="488" t="s">
        <v>1219</v>
      </c>
      <c r="AK92" s="470"/>
      <c r="AM92" s="517">
        <v>689.8</v>
      </c>
      <c r="AN92" s="517">
        <v>22.2</v>
      </c>
      <c r="AO92" s="517">
        <v>66.2</v>
      </c>
      <c r="AP92" s="517">
        <v>149.19999999999999</v>
      </c>
      <c r="AQ92" s="517">
        <v>224.3</v>
      </c>
      <c r="AR92" s="517">
        <v>227.9</v>
      </c>
      <c r="AT92" s="580"/>
      <c r="AU92" s="564" t="s">
        <v>1222</v>
      </c>
      <c r="AX92" s="517">
        <v>537.70000000000005</v>
      </c>
      <c r="AY92" s="517">
        <v>6.7</v>
      </c>
      <c r="AZ92" s="517">
        <v>18.899999999999999</v>
      </c>
      <c r="BA92" s="517">
        <v>52.5</v>
      </c>
      <c r="BB92" s="517">
        <v>187.3</v>
      </c>
      <c r="BC92" s="517">
        <v>272.3</v>
      </c>
    </row>
    <row r="93" spans="2:55" ht="11.1" customHeight="1">
      <c r="B93" s="550"/>
      <c r="C93" s="543" t="s">
        <v>1325</v>
      </c>
      <c r="D93" s="563"/>
      <c r="E93" s="587"/>
      <c r="F93" s="517">
        <v>25</v>
      </c>
      <c r="G93" s="517">
        <v>7.6</v>
      </c>
      <c r="H93" s="517">
        <v>6.3</v>
      </c>
      <c r="I93" s="517">
        <v>4.8</v>
      </c>
      <c r="J93" s="517">
        <v>3.9</v>
      </c>
      <c r="K93" s="517">
        <v>2.4</v>
      </c>
      <c r="M93" s="564"/>
      <c r="N93" s="642" t="s">
        <v>1456</v>
      </c>
      <c r="O93" s="568"/>
      <c r="P93" s="643"/>
      <c r="Q93" s="524">
        <v>2.2000000000000002</v>
      </c>
      <c r="R93" s="524">
        <v>0.3</v>
      </c>
      <c r="S93" s="524">
        <v>0.4</v>
      </c>
      <c r="T93" s="524">
        <v>0.5</v>
      </c>
      <c r="U93" s="641">
        <v>0.6</v>
      </c>
      <c r="V93" s="524">
        <v>0.5</v>
      </c>
      <c r="W93" s="487"/>
      <c r="X93" s="518"/>
      <c r="Y93" s="513" t="s">
        <v>1455</v>
      </c>
      <c r="Z93" s="541"/>
      <c r="AA93" s="644"/>
      <c r="AB93" s="517">
        <v>163.30000000000001</v>
      </c>
      <c r="AC93" s="517">
        <v>31.8</v>
      </c>
      <c r="AD93" s="517">
        <v>38.700000000000003</v>
      </c>
      <c r="AE93" s="517">
        <v>34.700000000000003</v>
      </c>
      <c r="AF93" s="517">
        <v>34.4</v>
      </c>
      <c r="AG93" s="517">
        <v>23.7</v>
      </c>
      <c r="AH93" s="611"/>
      <c r="AI93" s="550"/>
      <c r="AJ93" s="488" t="s">
        <v>1224</v>
      </c>
      <c r="AK93" s="470"/>
      <c r="AM93" s="517">
        <v>2736.1</v>
      </c>
      <c r="AN93" s="517">
        <v>107</v>
      </c>
      <c r="AO93" s="517">
        <v>308.8</v>
      </c>
      <c r="AP93" s="517">
        <v>635.9</v>
      </c>
      <c r="AQ93" s="517">
        <v>871.6</v>
      </c>
      <c r="AR93" s="517">
        <v>812.9</v>
      </c>
      <c r="AT93" s="580"/>
      <c r="AU93" s="564" t="s">
        <v>1308</v>
      </c>
      <c r="AX93" s="517">
        <v>13.7</v>
      </c>
      <c r="AY93" s="517">
        <v>0.1</v>
      </c>
      <c r="AZ93" s="517">
        <v>0.9</v>
      </c>
      <c r="BA93" s="517">
        <v>2.1</v>
      </c>
      <c r="BB93" s="517">
        <v>4.8</v>
      </c>
      <c r="BC93" s="517">
        <v>5.7</v>
      </c>
    </row>
    <row r="94" spans="2:55" ht="11.1" customHeight="1">
      <c r="B94" s="518"/>
      <c r="C94" s="550" t="s">
        <v>1329</v>
      </c>
      <c r="E94" s="574"/>
      <c r="F94" s="517">
        <v>2291.3000000000002</v>
      </c>
      <c r="G94" s="517">
        <v>667.4</v>
      </c>
      <c r="H94" s="517">
        <v>751.1</v>
      </c>
      <c r="I94" s="517">
        <v>464.5</v>
      </c>
      <c r="J94" s="517">
        <v>278.60000000000002</v>
      </c>
      <c r="K94" s="517">
        <v>129.69999999999999</v>
      </c>
      <c r="M94" s="564"/>
      <c r="N94" s="610" t="s">
        <v>1457</v>
      </c>
      <c r="O94" s="563"/>
      <c r="P94" s="522"/>
      <c r="Q94" s="524">
        <v>84</v>
      </c>
      <c r="R94" s="524">
        <v>10</v>
      </c>
      <c r="S94" s="524">
        <v>17.5</v>
      </c>
      <c r="T94" s="524">
        <v>16.2</v>
      </c>
      <c r="U94" s="524">
        <v>16.600000000000001</v>
      </c>
      <c r="V94" s="524">
        <v>23.7</v>
      </c>
      <c r="W94" s="487"/>
      <c r="X94" s="518"/>
      <c r="Y94" s="545" t="s">
        <v>1504</v>
      </c>
      <c r="Z94" s="558"/>
      <c r="AA94" s="645"/>
      <c r="AB94" s="517">
        <v>0.1</v>
      </c>
      <c r="AC94" s="517">
        <v>0</v>
      </c>
      <c r="AD94" s="517">
        <v>0</v>
      </c>
      <c r="AE94" s="517">
        <v>0.1</v>
      </c>
      <c r="AF94" s="517">
        <v>0</v>
      </c>
      <c r="AG94" s="517" t="s">
        <v>19</v>
      </c>
      <c r="AH94" s="611"/>
      <c r="AI94" s="550"/>
      <c r="AJ94" s="561" t="s">
        <v>1229</v>
      </c>
      <c r="AK94" s="646"/>
      <c r="AM94" s="517">
        <v>74.900000000000006</v>
      </c>
      <c r="AN94" s="517">
        <v>2.2999999999999998</v>
      </c>
      <c r="AO94" s="517">
        <v>7.2</v>
      </c>
      <c r="AP94" s="517">
        <v>15.9</v>
      </c>
      <c r="AQ94" s="517">
        <v>23.1</v>
      </c>
      <c r="AR94" s="517">
        <v>26.4</v>
      </c>
      <c r="AT94" s="647"/>
      <c r="AU94" s="488" t="s">
        <v>1321</v>
      </c>
      <c r="AV94" s="454"/>
      <c r="AW94" s="542"/>
      <c r="AX94" s="517">
        <v>15.1</v>
      </c>
      <c r="AY94" s="517">
        <v>0</v>
      </c>
      <c r="AZ94" s="517">
        <v>0.4</v>
      </c>
      <c r="BA94" s="517">
        <v>1.4</v>
      </c>
      <c r="BB94" s="517">
        <v>4.7</v>
      </c>
      <c r="BC94" s="517">
        <v>8.6</v>
      </c>
    </row>
    <row r="95" spans="2:55" ht="11.1" customHeight="1">
      <c r="B95" s="518"/>
      <c r="C95" s="488" t="s">
        <v>1503</v>
      </c>
      <c r="D95" s="454"/>
      <c r="E95" s="538"/>
      <c r="F95" s="517">
        <v>763.6</v>
      </c>
      <c r="G95" s="517">
        <v>229.5</v>
      </c>
      <c r="H95" s="517">
        <v>250.6</v>
      </c>
      <c r="I95" s="517">
        <v>154.69999999999999</v>
      </c>
      <c r="J95" s="517">
        <v>88.5</v>
      </c>
      <c r="K95" s="517">
        <v>40.299999999999997</v>
      </c>
      <c r="M95" s="564"/>
      <c r="N95" s="642" t="s">
        <v>1459</v>
      </c>
      <c r="O95" s="568"/>
      <c r="P95" s="643"/>
      <c r="Q95" s="524">
        <v>237.8</v>
      </c>
      <c r="R95" s="524">
        <v>39.6</v>
      </c>
      <c r="S95" s="524">
        <v>50</v>
      </c>
      <c r="T95" s="524">
        <v>52.7</v>
      </c>
      <c r="U95" s="524">
        <v>50.6</v>
      </c>
      <c r="V95" s="524">
        <v>45</v>
      </c>
      <c r="W95" s="487"/>
      <c r="X95" s="518"/>
      <c r="Y95" s="648" t="s">
        <v>1499</v>
      </c>
      <c r="Z95" s="649"/>
      <c r="AA95" s="650"/>
      <c r="AB95" s="517">
        <v>44.7</v>
      </c>
      <c r="AC95" s="517">
        <v>8</v>
      </c>
      <c r="AD95" s="517">
        <v>10.5</v>
      </c>
      <c r="AE95" s="517">
        <v>9.6</v>
      </c>
      <c r="AF95" s="517">
        <v>9.9</v>
      </c>
      <c r="AG95" s="517">
        <v>6.8</v>
      </c>
      <c r="AH95" s="611"/>
      <c r="AI95" s="550"/>
      <c r="AJ95" s="561" t="s">
        <v>1234</v>
      </c>
      <c r="AK95" s="646"/>
      <c r="AM95" s="517">
        <v>7213.5</v>
      </c>
      <c r="AN95" s="517">
        <v>210.2</v>
      </c>
      <c r="AO95" s="517">
        <v>605.79999999999995</v>
      </c>
      <c r="AP95" s="517">
        <v>1476.3</v>
      </c>
      <c r="AQ95" s="517">
        <v>2400.1</v>
      </c>
      <c r="AR95" s="517">
        <v>2521.1</v>
      </c>
      <c r="AT95" s="647"/>
      <c r="AU95" s="488" t="s">
        <v>1326</v>
      </c>
      <c r="AV95" s="454"/>
      <c r="AW95" s="542"/>
      <c r="AX95" s="517">
        <v>0.9</v>
      </c>
      <c r="AY95" s="517" t="s">
        <v>19</v>
      </c>
      <c r="AZ95" s="517" t="s">
        <v>19</v>
      </c>
      <c r="BA95" s="517" t="s">
        <v>19</v>
      </c>
      <c r="BB95" s="517">
        <v>0.1</v>
      </c>
      <c r="BC95" s="517">
        <v>0.8</v>
      </c>
    </row>
    <row r="96" spans="2:55" ht="11.1" customHeight="1">
      <c r="B96" s="518"/>
      <c r="C96" s="488" t="s">
        <v>1204</v>
      </c>
      <c r="D96" s="454"/>
      <c r="E96" s="538"/>
      <c r="F96" s="517">
        <v>340.1</v>
      </c>
      <c r="G96" s="517">
        <v>100.2</v>
      </c>
      <c r="H96" s="517">
        <v>110.6</v>
      </c>
      <c r="I96" s="517">
        <v>66.900000000000006</v>
      </c>
      <c r="J96" s="517">
        <v>41.9</v>
      </c>
      <c r="K96" s="517">
        <v>20.399999999999999</v>
      </c>
      <c r="M96" s="564"/>
      <c r="N96" s="610" t="s">
        <v>1461</v>
      </c>
      <c r="O96" s="563"/>
      <c r="P96" s="651"/>
      <c r="Q96" s="524">
        <v>0</v>
      </c>
      <c r="R96" s="524" t="s">
        <v>19</v>
      </c>
      <c r="S96" s="524">
        <v>0</v>
      </c>
      <c r="T96" s="524" t="s">
        <v>19</v>
      </c>
      <c r="U96" s="524">
        <v>0</v>
      </c>
      <c r="V96" s="524">
        <v>0</v>
      </c>
      <c r="W96" s="487"/>
      <c r="X96" s="518"/>
      <c r="Y96" s="550" t="s">
        <v>1462</v>
      </c>
      <c r="AA96" s="542"/>
      <c r="AB96" s="517">
        <v>3.3</v>
      </c>
      <c r="AC96" s="517">
        <v>0.6</v>
      </c>
      <c r="AD96" s="517">
        <v>0.8</v>
      </c>
      <c r="AE96" s="517">
        <v>0.7</v>
      </c>
      <c r="AF96" s="517">
        <v>0.7</v>
      </c>
      <c r="AG96" s="517">
        <v>0.5</v>
      </c>
      <c r="AH96" s="611"/>
      <c r="AI96" s="550"/>
      <c r="AJ96" s="488" t="s">
        <v>1235</v>
      </c>
      <c r="AK96" s="470"/>
      <c r="AL96" s="470"/>
      <c r="AM96" s="517">
        <v>12.2</v>
      </c>
      <c r="AN96" s="517">
        <v>0.1</v>
      </c>
      <c r="AO96" s="517">
        <v>0.7</v>
      </c>
      <c r="AP96" s="517">
        <v>1.7</v>
      </c>
      <c r="AQ96" s="517">
        <v>3.1</v>
      </c>
      <c r="AR96" s="517">
        <v>6.6</v>
      </c>
      <c r="AT96" s="647"/>
      <c r="AU96" s="488" t="s">
        <v>1497</v>
      </c>
      <c r="AV96" s="454"/>
      <c r="AW96" s="454"/>
      <c r="AX96" s="517">
        <v>0</v>
      </c>
      <c r="AY96" s="517" t="s">
        <v>19</v>
      </c>
      <c r="AZ96" s="517" t="s">
        <v>19</v>
      </c>
      <c r="BA96" s="517">
        <v>0</v>
      </c>
      <c r="BB96" s="517">
        <v>0</v>
      </c>
      <c r="BC96" s="517" t="s">
        <v>19</v>
      </c>
    </row>
    <row r="97" spans="2:55" ht="11.1" customHeight="1">
      <c r="B97" s="518"/>
      <c r="C97" s="488" t="s">
        <v>1208</v>
      </c>
      <c r="D97" s="454"/>
      <c r="E97" s="538"/>
      <c r="F97" s="517">
        <v>7.2</v>
      </c>
      <c r="G97" s="517">
        <v>2.2000000000000002</v>
      </c>
      <c r="H97" s="517">
        <v>2.4</v>
      </c>
      <c r="I97" s="517">
        <v>1.4</v>
      </c>
      <c r="J97" s="517">
        <v>0.8</v>
      </c>
      <c r="K97" s="517">
        <v>0.4</v>
      </c>
      <c r="M97" s="564"/>
      <c r="N97" s="610" t="s">
        <v>1463</v>
      </c>
      <c r="O97" s="563"/>
      <c r="P97" s="651"/>
      <c r="Q97" s="524" t="s">
        <v>19</v>
      </c>
      <c r="R97" s="524" t="s">
        <v>19</v>
      </c>
      <c r="S97" s="524" t="s">
        <v>19</v>
      </c>
      <c r="T97" s="524" t="s">
        <v>19</v>
      </c>
      <c r="U97" s="524" t="s">
        <v>19</v>
      </c>
      <c r="V97" s="524" t="s">
        <v>19</v>
      </c>
      <c r="W97" s="487"/>
      <c r="X97" s="518"/>
      <c r="Y97" s="550" t="s">
        <v>1464</v>
      </c>
      <c r="Z97" s="542"/>
      <c r="AB97" s="517">
        <v>85.7</v>
      </c>
      <c r="AC97" s="517">
        <v>16.600000000000001</v>
      </c>
      <c r="AD97" s="517">
        <v>19.399999999999999</v>
      </c>
      <c r="AE97" s="517">
        <v>17.899999999999999</v>
      </c>
      <c r="AF97" s="517">
        <v>18.8</v>
      </c>
      <c r="AG97" s="517">
        <v>13</v>
      </c>
      <c r="AH97" s="611"/>
      <c r="AI97" s="550"/>
      <c r="AJ97" s="564" t="s">
        <v>1502</v>
      </c>
      <c r="AK97" s="652"/>
      <c r="AL97" s="560"/>
      <c r="AM97" s="517">
        <v>361.2</v>
      </c>
      <c r="AN97" s="517">
        <v>10.199999999999999</v>
      </c>
      <c r="AO97" s="517">
        <v>29.7</v>
      </c>
      <c r="AP97" s="517">
        <v>74.900000000000006</v>
      </c>
      <c r="AQ97" s="517">
        <v>115.4</v>
      </c>
      <c r="AR97" s="517">
        <v>131</v>
      </c>
      <c r="AT97" s="647"/>
      <c r="AU97" s="550" t="s">
        <v>1496</v>
      </c>
      <c r="AV97" s="525"/>
      <c r="AW97" s="542"/>
      <c r="AX97" s="517">
        <v>773.1</v>
      </c>
      <c r="AY97" s="517">
        <v>7.5</v>
      </c>
      <c r="AZ97" s="517">
        <v>18.5</v>
      </c>
      <c r="BA97" s="517">
        <v>57.5</v>
      </c>
      <c r="BB97" s="517">
        <v>247.3</v>
      </c>
      <c r="BC97" s="517">
        <v>442.2</v>
      </c>
    </row>
    <row r="98" spans="2:55" ht="11.1" customHeight="1">
      <c r="B98" s="569"/>
      <c r="C98" s="555" t="s">
        <v>1212</v>
      </c>
      <c r="D98" s="595"/>
      <c r="E98" s="581"/>
      <c r="F98" s="517">
        <v>5.9</v>
      </c>
      <c r="G98" s="517">
        <v>1.9</v>
      </c>
      <c r="H98" s="517">
        <v>1.9</v>
      </c>
      <c r="I98" s="517">
        <v>1.1000000000000001</v>
      </c>
      <c r="J98" s="517">
        <v>0.7</v>
      </c>
      <c r="K98" s="517">
        <v>0.3</v>
      </c>
      <c r="M98" s="564"/>
      <c r="N98" s="610" t="s">
        <v>1465</v>
      </c>
      <c r="O98" s="563"/>
      <c r="P98" s="651"/>
      <c r="Q98" s="524" t="s">
        <v>19</v>
      </c>
      <c r="R98" s="524" t="s">
        <v>19</v>
      </c>
      <c r="S98" s="524" t="s">
        <v>19</v>
      </c>
      <c r="T98" s="524" t="s">
        <v>19</v>
      </c>
      <c r="U98" s="524" t="s">
        <v>19</v>
      </c>
      <c r="V98" s="524" t="s">
        <v>19</v>
      </c>
      <c r="W98" s="487"/>
      <c r="X98" s="550"/>
      <c r="Y98" s="564" t="s">
        <v>1297</v>
      </c>
      <c r="Z98" s="563"/>
      <c r="AA98" s="573"/>
      <c r="AB98" s="517">
        <v>0.1</v>
      </c>
      <c r="AC98" s="517" t="s">
        <v>19</v>
      </c>
      <c r="AD98" s="517" t="s">
        <v>19</v>
      </c>
      <c r="AE98" s="517" t="s">
        <v>19</v>
      </c>
      <c r="AF98" s="517" t="s">
        <v>19</v>
      </c>
      <c r="AG98" s="517">
        <v>0.1</v>
      </c>
      <c r="AH98" s="611"/>
      <c r="AI98" s="580"/>
      <c r="AJ98" s="564" t="s">
        <v>1245</v>
      </c>
      <c r="AK98" s="652"/>
      <c r="AL98" s="560"/>
      <c r="AM98" s="517">
        <v>4166.8</v>
      </c>
      <c r="AN98" s="517">
        <v>122.1</v>
      </c>
      <c r="AO98" s="517">
        <v>356.1</v>
      </c>
      <c r="AP98" s="517">
        <v>857.1</v>
      </c>
      <c r="AQ98" s="517">
        <v>1382</v>
      </c>
      <c r="AR98" s="517">
        <v>1449.5</v>
      </c>
      <c r="AT98" s="647"/>
      <c r="AU98" s="550" t="s">
        <v>1495</v>
      </c>
      <c r="AV98" s="525"/>
      <c r="AW98" s="542"/>
      <c r="AX98" s="517">
        <v>783.3</v>
      </c>
      <c r="AY98" s="517">
        <v>7.4</v>
      </c>
      <c r="AZ98" s="517">
        <v>19.399999999999999</v>
      </c>
      <c r="BA98" s="517">
        <v>58.9</v>
      </c>
      <c r="BB98" s="517">
        <v>247.9</v>
      </c>
      <c r="BC98" s="517">
        <v>449.7</v>
      </c>
    </row>
    <row r="99" spans="2:55" ht="11.1" customHeight="1">
      <c r="B99" s="512" t="s">
        <v>1466</v>
      </c>
      <c r="C99" s="489"/>
      <c r="D99" s="489"/>
      <c r="E99" s="489"/>
      <c r="F99" s="482">
        <v>147052.79999999999</v>
      </c>
      <c r="G99" s="482">
        <v>15133.8</v>
      </c>
      <c r="H99" s="482">
        <v>41233.5</v>
      </c>
      <c r="I99" s="482">
        <v>34248.400000000001</v>
      </c>
      <c r="J99" s="482">
        <v>31655.9</v>
      </c>
      <c r="K99" s="482">
        <v>24780.6</v>
      </c>
      <c r="M99" s="564"/>
      <c r="N99" s="616" t="s">
        <v>1467</v>
      </c>
      <c r="O99" s="653"/>
      <c r="P99" s="654"/>
      <c r="Q99" s="524" t="s">
        <v>19</v>
      </c>
      <c r="R99" s="524" t="s">
        <v>19</v>
      </c>
      <c r="S99" s="524" t="s">
        <v>19</v>
      </c>
      <c r="T99" s="524" t="s">
        <v>19</v>
      </c>
      <c r="U99" s="524" t="s">
        <v>19</v>
      </c>
      <c r="V99" s="524" t="s">
        <v>19</v>
      </c>
      <c r="W99" s="487"/>
      <c r="X99" s="550"/>
      <c r="Y99" s="564" t="s">
        <v>1300</v>
      </c>
      <c r="Z99" s="563"/>
      <c r="AA99" s="573"/>
      <c r="AB99" s="517">
        <v>0</v>
      </c>
      <c r="AC99" s="517" t="s">
        <v>19</v>
      </c>
      <c r="AD99" s="517" t="s">
        <v>19</v>
      </c>
      <c r="AE99" s="517" t="s">
        <v>19</v>
      </c>
      <c r="AF99" s="517" t="s">
        <v>19</v>
      </c>
      <c r="AG99" s="517">
        <v>0</v>
      </c>
      <c r="AH99" s="611"/>
      <c r="AI99" s="580"/>
      <c r="AJ99" s="564" t="s">
        <v>1248</v>
      </c>
      <c r="AK99" s="652"/>
      <c r="AL99" s="560"/>
      <c r="AM99" s="517">
        <v>81.5</v>
      </c>
      <c r="AN99" s="517">
        <v>1.9</v>
      </c>
      <c r="AO99" s="517">
        <v>6.3</v>
      </c>
      <c r="AP99" s="517">
        <v>16.5</v>
      </c>
      <c r="AQ99" s="517">
        <v>26.4</v>
      </c>
      <c r="AR99" s="517">
        <v>30.4</v>
      </c>
      <c r="AT99" s="647"/>
      <c r="AU99" s="488" t="s">
        <v>1239</v>
      </c>
      <c r="AV99" s="538"/>
      <c r="AW99" s="556"/>
      <c r="AX99" s="517">
        <v>341.1</v>
      </c>
      <c r="AY99" s="517">
        <v>4.5999999999999996</v>
      </c>
      <c r="AZ99" s="517">
        <v>11.1</v>
      </c>
      <c r="BA99" s="517">
        <v>23.4</v>
      </c>
      <c r="BB99" s="517">
        <v>100.3</v>
      </c>
      <c r="BC99" s="517">
        <v>201.6</v>
      </c>
    </row>
    <row r="100" spans="2:55" ht="11.1" customHeight="1">
      <c r="B100" s="518"/>
      <c r="C100" s="598" t="s">
        <v>1466</v>
      </c>
      <c r="D100" s="655"/>
      <c r="E100" s="656"/>
      <c r="F100" s="517">
        <v>147052.79999999999</v>
      </c>
      <c r="G100" s="517">
        <v>15133.8</v>
      </c>
      <c r="H100" s="517">
        <v>41233.5</v>
      </c>
      <c r="I100" s="517">
        <v>34248.400000000001</v>
      </c>
      <c r="J100" s="517">
        <v>31655.9</v>
      </c>
      <c r="K100" s="517">
        <v>24780.6</v>
      </c>
      <c r="M100" s="657" t="s">
        <v>1468</v>
      </c>
      <c r="N100" s="658"/>
      <c r="O100" s="658"/>
      <c r="P100" s="658"/>
      <c r="Q100" s="492">
        <v>5291.1</v>
      </c>
      <c r="R100" s="492">
        <v>1250</v>
      </c>
      <c r="S100" s="492">
        <v>1162.3</v>
      </c>
      <c r="T100" s="492">
        <v>1041.8</v>
      </c>
      <c r="U100" s="492">
        <v>1064.5999999999999</v>
      </c>
      <c r="V100" s="492">
        <v>772.1</v>
      </c>
      <c r="X100" s="550"/>
      <c r="Y100" s="564" t="s">
        <v>1304</v>
      </c>
      <c r="Z100" s="563"/>
      <c r="AA100" s="573"/>
      <c r="AB100" s="517">
        <v>0</v>
      </c>
      <c r="AC100" s="517" t="s">
        <v>19</v>
      </c>
      <c r="AD100" s="517" t="s">
        <v>19</v>
      </c>
      <c r="AE100" s="517" t="s">
        <v>19</v>
      </c>
      <c r="AF100" s="517" t="s">
        <v>19</v>
      </c>
      <c r="AG100" s="517">
        <v>0</v>
      </c>
      <c r="AH100" s="611"/>
      <c r="AI100" s="580"/>
      <c r="AJ100" s="561" t="s">
        <v>1242</v>
      </c>
      <c r="AK100" s="646"/>
      <c r="AM100" s="517">
        <v>10.7</v>
      </c>
      <c r="AN100" s="517">
        <v>0.5</v>
      </c>
      <c r="AO100" s="517">
        <v>0.6</v>
      </c>
      <c r="AP100" s="517">
        <v>1.8</v>
      </c>
      <c r="AQ100" s="517">
        <v>4.2</v>
      </c>
      <c r="AR100" s="517">
        <v>3.7</v>
      </c>
      <c r="AT100" s="535"/>
      <c r="AU100" s="488" t="s">
        <v>1204</v>
      </c>
      <c r="AV100" s="470"/>
      <c r="AW100" s="556"/>
      <c r="AX100" s="517">
        <v>41.6</v>
      </c>
      <c r="AY100" s="517">
        <v>0.4</v>
      </c>
      <c r="AZ100" s="517">
        <v>1.1000000000000001</v>
      </c>
      <c r="BA100" s="517">
        <v>3.2</v>
      </c>
      <c r="BB100" s="517">
        <v>13.2</v>
      </c>
      <c r="BC100" s="517">
        <v>23.7</v>
      </c>
    </row>
    <row r="101" spans="2:55" ht="11.1" customHeight="1">
      <c r="B101" s="537"/>
      <c r="C101" s="539" t="s">
        <v>1469</v>
      </c>
      <c r="D101" s="540"/>
      <c r="E101" s="659"/>
      <c r="F101" s="517">
        <v>1</v>
      </c>
      <c r="G101" s="517">
        <v>0.1</v>
      </c>
      <c r="H101" s="517">
        <v>0.2</v>
      </c>
      <c r="I101" s="517">
        <v>0.2</v>
      </c>
      <c r="J101" s="517">
        <v>0.3</v>
      </c>
      <c r="K101" s="517">
        <v>0.2</v>
      </c>
      <c r="M101" s="550"/>
      <c r="N101" s="608" t="s">
        <v>1470</v>
      </c>
      <c r="O101" s="609"/>
      <c r="P101" s="629"/>
      <c r="Q101" s="511">
        <v>4175.3</v>
      </c>
      <c r="R101" s="492">
        <v>1054.2</v>
      </c>
      <c r="S101" s="492">
        <v>899.1</v>
      </c>
      <c r="T101" s="492">
        <v>769.1</v>
      </c>
      <c r="U101" s="492">
        <v>816.1</v>
      </c>
      <c r="V101" s="492">
        <v>636.6</v>
      </c>
      <c r="X101" s="535"/>
      <c r="Y101" s="488" t="s">
        <v>1204</v>
      </c>
      <c r="Z101" s="470"/>
      <c r="AA101" s="556"/>
      <c r="AB101" s="517">
        <v>5.2</v>
      </c>
      <c r="AC101" s="517">
        <v>1</v>
      </c>
      <c r="AD101" s="517">
        <v>1.2</v>
      </c>
      <c r="AE101" s="517">
        <v>1.1000000000000001</v>
      </c>
      <c r="AF101" s="517">
        <v>1.1000000000000001</v>
      </c>
      <c r="AG101" s="517">
        <v>0.8</v>
      </c>
      <c r="AH101" s="611"/>
      <c r="AI101" s="580"/>
      <c r="AJ101" s="564" t="s">
        <v>1501</v>
      </c>
      <c r="AK101" s="563"/>
      <c r="AL101" s="563"/>
      <c r="AM101" s="517">
        <v>106.7</v>
      </c>
      <c r="AN101" s="517">
        <v>2.4</v>
      </c>
      <c r="AO101" s="517">
        <v>7</v>
      </c>
      <c r="AP101" s="517">
        <v>18.7</v>
      </c>
      <c r="AQ101" s="517">
        <v>35.200000000000003</v>
      </c>
      <c r="AR101" s="517">
        <v>43.4</v>
      </c>
      <c r="AT101" s="535"/>
      <c r="AU101" s="488" t="s">
        <v>1208</v>
      </c>
      <c r="AV101" s="470"/>
      <c r="AW101" s="556"/>
      <c r="AX101" s="517">
        <v>1.7</v>
      </c>
      <c r="AY101" s="517">
        <v>0</v>
      </c>
      <c r="AZ101" s="517">
        <v>0.1</v>
      </c>
      <c r="BA101" s="517">
        <v>0.1</v>
      </c>
      <c r="BB101" s="517">
        <v>0.5</v>
      </c>
      <c r="BC101" s="517">
        <v>0.9</v>
      </c>
    </row>
    <row r="102" spans="2:55" ht="11.1" customHeight="1">
      <c r="B102" s="518"/>
      <c r="C102" s="488" t="s">
        <v>1471</v>
      </c>
      <c r="D102" s="454"/>
      <c r="E102" s="576"/>
      <c r="F102" s="517">
        <v>0</v>
      </c>
      <c r="G102" s="517" t="s">
        <v>19</v>
      </c>
      <c r="H102" s="517">
        <v>0</v>
      </c>
      <c r="I102" s="517">
        <v>0</v>
      </c>
      <c r="J102" s="517">
        <v>0</v>
      </c>
      <c r="K102" s="517" t="s">
        <v>19</v>
      </c>
      <c r="M102" s="550"/>
      <c r="N102" s="610" t="s">
        <v>1472</v>
      </c>
      <c r="O102" s="470"/>
      <c r="P102" s="522"/>
      <c r="Q102" s="524">
        <v>1113.5</v>
      </c>
      <c r="R102" s="524">
        <v>195.4</v>
      </c>
      <c r="S102" s="524">
        <v>262.60000000000002</v>
      </c>
      <c r="T102" s="524">
        <v>272</v>
      </c>
      <c r="U102" s="524">
        <v>248.1</v>
      </c>
      <c r="V102" s="524">
        <v>135.30000000000001</v>
      </c>
      <c r="X102" s="535"/>
      <c r="Y102" s="488" t="s">
        <v>1208</v>
      </c>
      <c r="Z102" s="470"/>
      <c r="AA102" s="556"/>
      <c r="AB102" s="517">
        <v>0.2</v>
      </c>
      <c r="AC102" s="517">
        <v>0</v>
      </c>
      <c r="AD102" s="517">
        <v>0</v>
      </c>
      <c r="AE102" s="517">
        <v>0</v>
      </c>
      <c r="AF102" s="517">
        <v>0</v>
      </c>
      <c r="AG102" s="517">
        <v>0</v>
      </c>
      <c r="AH102" s="611"/>
      <c r="AI102" s="580"/>
      <c r="AJ102" s="564" t="s">
        <v>1500</v>
      </c>
      <c r="AK102" s="506"/>
      <c r="AL102" s="506"/>
      <c r="AM102" s="517">
        <v>308.8</v>
      </c>
      <c r="AN102" s="517">
        <v>8.1</v>
      </c>
      <c r="AO102" s="517">
        <v>25</v>
      </c>
      <c r="AP102" s="517">
        <v>71.5</v>
      </c>
      <c r="AQ102" s="517">
        <v>111.7</v>
      </c>
      <c r="AR102" s="517">
        <v>92.6</v>
      </c>
      <c r="AT102" s="660"/>
      <c r="AU102" s="555" t="s">
        <v>1212</v>
      </c>
      <c r="AV102" s="567"/>
      <c r="AW102" s="596"/>
      <c r="AX102" s="497">
        <v>1.8</v>
      </c>
      <c r="AY102" s="497">
        <v>0</v>
      </c>
      <c r="AZ102" s="497">
        <v>0.1</v>
      </c>
      <c r="BA102" s="497">
        <v>0.2</v>
      </c>
      <c r="BB102" s="497">
        <v>0.6</v>
      </c>
      <c r="BC102" s="497">
        <v>0.9</v>
      </c>
    </row>
    <row r="103" spans="2:55" ht="11.1" customHeight="1">
      <c r="B103" s="569"/>
      <c r="C103" s="555" t="s">
        <v>1362</v>
      </c>
      <c r="D103" s="595"/>
      <c r="E103" s="661"/>
      <c r="F103" s="497">
        <v>0</v>
      </c>
      <c r="G103" s="497">
        <v>0</v>
      </c>
      <c r="H103" s="497">
        <v>0</v>
      </c>
      <c r="I103" s="497">
        <v>0</v>
      </c>
      <c r="J103" s="497">
        <v>0</v>
      </c>
      <c r="K103" s="497" t="s">
        <v>19</v>
      </c>
      <c r="M103" s="550"/>
      <c r="N103" s="616" t="s">
        <v>1473</v>
      </c>
      <c r="O103" s="529"/>
      <c r="P103" s="530"/>
      <c r="Q103" s="524">
        <v>2.2999999999999998</v>
      </c>
      <c r="R103" s="524">
        <v>0.4</v>
      </c>
      <c r="S103" s="524">
        <v>0.6</v>
      </c>
      <c r="T103" s="524">
        <v>0.7</v>
      </c>
      <c r="U103" s="524">
        <v>0.4</v>
      </c>
      <c r="V103" s="524">
        <v>0.2</v>
      </c>
      <c r="X103" s="660"/>
      <c r="Y103" s="555" t="s">
        <v>1212</v>
      </c>
      <c r="Z103" s="567"/>
      <c r="AA103" s="596"/>
      <c r="AB103" s="497">
        <v>0.1</v>
      </c>
      <c r="AC103" s="497">
        <v>0</v>
      </c>
      <c r="AD103" s="497">
        <v>0</v>
      </c>
      <c r="AE103" s="497">
        <v>0</v>
      </c>
      <c r="AF103" s="497">
        <v>0</v>
      </c>
      <c r="AG103" s="497">
        <v>0</v>
      </c>
      <c r="AH103" s="611"/>
      <c r="AI103" s="580"/>
      <c r="AJ103" s="564" t="s">
        <v>1261</v>
      </c>
      <c r="AK103" s="563"/>
      <c r="AL103" s="573"/>
      <c r="AM103" s="517">
        <v>0</v>
      </c>
      <c r="AN103" s="517">
        <v>0</v>
      </c>
      <c r="AO103" s="517">
        <v>0</v>
      </c>
      <c r="AP103" s="517" t="s">
        <v>19</v>
      </c>
      <c r="AQ103" s="517">
        <v>0</v>
      </c>
      <c r="AR103" s="517">
        <v>0</v>
      </c>
      <c r="AT103" s="662" t="s">
        <v>1474</v>
      </c>
      <c r="AU103" s="563" t="s">
        <v>1475</v>
      </c>
      <c r="AV103" s="563"/>
    </row>
    <row r="104" spans="2:55" ht="11.1" customHeight="1">
      <c r="B104" s="662" t="s">
        <v>1474</v>
      </c>
      <c r="C104" s="563" t="s">
        <v>1475</v>
      </c>
      <c r="D104" s="563"/>
      <c r="M104" s="550"/>
      <c r="N104" s="648" t="s">
        <v>1499</v>
      </c>
      <c r="O104" s="649"/>
      <c r="P104" s="650"/>
      <c r="Q104" s="524">
        <v>1028.8</v>
      </c>
      <c r="R104" s="524">
        <v>251.2</v>
      </c>
      <c r="S104" s="524">
        <v>215.5</v>
      </c>
      <c r="T104" s="524">
        <v>191.5</v>
      </c>
      <c r="U104" s="524">
        <v>210.1</v>
      </c>
      <c r="V104" s="524">
        <v>160.6</v>
      </c>
      <c r="X104" s="662" t="s">
        <v>1474</v>
      </c>
      <c r="Y104" s="563" t="s">
        <v>1475</v>
      </c>
      <c r="Z104" s="563"/>
      <c r="AH104" s="611"/>
      <c r="AI104" s="580"/>
      <c r="AJ104" s="564" t="s">
        <v>1265</v>
      </c>
      <c r="AK104" s="563"/>
      <c r="AL104" s="573"/>
      <c r="AM104" s="517">
        <v>0</v>
      </c>
      <c r="AN104" s="517">
        <v>0</v>
      </c>
      <c r="AO104" s="517" t="s">
        <v>19</v>
      </c>
      <c r="AP104" s="517">
        <v>0</v>
      </c>
      <c r="AQ104" s="517" t="s">
        <v>19</v>
      </c>
      <c r="AR104" s="517" t="s">
        <v>19</v>
      </c>
      <c r="AU104" s="563" t="s">
        <v>1476</v>
      </c>
      <c r="AV104" s="563"/>
    </row>
    <row r="105" spans="2:55" ht="11.1" customHeight="1">
      <c r="C105" s="563" t="s">
        <v>1476</v>
      </c>
      <c r="D105" s="563"/>
      <c r="M105" s="550"/>
      <c r="N105" s="550" t="s">
        <v>1464</v>
      </c>
      <c r="O105" s="563"/>
      <c r="P105" s="556"/>
      <c r="Q105" s="524">
        <v>2613.5</v>
      </c>
      <c r="R105" s="524">
        <v>653.6</v>
      </c>
      <c r="S105" s="524">
        <v>552.5</v>
      </c>
      <c r="T105" s="524">
        <v>479.2</v>
      </c>
      <c r="U105" s="524">
        <v>517.4</v>
      </c>
      <c r="V105" s="524">
        <v>410.7</v>
      </c>
      <c r="X105" s="552"/>
      <c r="Y105" s="563" t="s">
        <v>1476</v>
      </c>
      <c r="Z105" s="563"/>
      <c r="AH105" s="611"/>
      <c r="AI105" s="580"/>
      <c r="AJ105" s="564" t="s">
        <v>1269</v>
      </c>
      <c r="AK105" s="525"/>
      <c r="AL105" s="525"/>
      <c r="AM105" s="517">
        <v>0</v>
      </c>
      <c r="AN105" s="517" t="s">
        <v>19</v>
      </c>
      <c r="AO105" s="517" t="s">
        <v>19</v>
      </c>
      <c r="AP105" s="517">
        <v>0</v>
      </c>
      <c r="AQ105" s="517">
        <v>0</v>
      </c>
      <c r="AR105" s="517">
        <v>0</v>
      </c>
      <c r="AU105" s="563" t="s">
        <v>1498</v>
      </c>
      <c r="AV105" s="563"/>
    </row>
    <row r="106" spans="2:55" ht="11.1" customHeight="1">
      <c r="C106" s="563" t="s">
        <v>1498</v>
      </c>
      <c r="D106" s="563"/>
      <c r="M106" s="550"/>
      <c r="N106" s="550" t="s">
        <v>1462</v>
      </c>
      <c r="P106" s="542"/>
      <c r="Q106" s="524">
        <v>103</v>
      </c>
      <c r="R106" s="524">
        <v>24.9</v>
      </c>
      <c r="S106" s="524">
        <v>21.5</v>
      </c>
      <c r="T106" s="524">
        <v>19.100000000000001</v>
      </c>
      <c r="U106" s="524">
        <v>20.9</v>
      </c>
      <c r="V106" s="524">
        <v>16.600000000000001</v>
      </c>
      <c r="X106" s="552"/>
      <c r="Y106" s="563" t="s">
        <v>1498</v>
      </c>
      <c r="Z106" s="563"/>
      <c r="AH106" s="611"/>
      <c r="AI106" s="580"/>
      <c r="AJ106" s="564" t="s">
        <v>1273</v>
      </c>
      <c r="AK106" s="576"/>
      <c r="AL106" s="576"/>
      <c r="AM106" s="517">
        <v>0</v>
      </c>
      <c r="AN106" s="517">
        <v>0</v>
      </c>
      <c r="AO106" s="517">
        <v>0</v>
      </c>
      <c r="AP106" s="517" t="s">
        <v>19</v>
      </c>
      <c r="AQ106" s="517">
        <v>0</v>
      </c>
      <c r="AR106" s="517">
        <v>0</v>
      </c>
      <c r="AT106" s="491"/>
      <c r="AU106" s="491" t="s">
        <v>1478</v>
      </c>
    </row>
    <row r="107" spans="2:55" ht="11.1" customHeight="1">
      <c r="B107" s="491"/>
      <c r="C107" s="491" t="s">
        <v>1478</v>
      </c>
      <c r="M107" s="550"/>
      <c r="N107" s="550" t="s">
        <v>1479</v>
      </c>
      <c r="P107" s="542"/>
      <c r="Q107" s="524">
        <v>63.9</v>
      </c>
      <c r="R107" s="524">
        <v>15.5</v>
      </c>
      <c r="S107" s="524">
        <v>16.399999999999999</v>
      </c>
      <c r="T107" s="524">
        <v>14.2</v>
      </c>
      <c r="U107" s="524">
        <v>10.9</v>
      </c>
      <c r="V107" s="524">
        <v>6.9</v>
      </c>
      <c r="Y107" s="491" t="s">
        <v>1478</v>
      </c>
      <c r="AH107" s="611"/>
      <c r="AI107" s="580"/>
      <c r="AJ107" s="564" t="s">
        <v>1276</v>
      </c>
      <c r="AK107" s="576"/>
      <c r="AL107" s="576"/>
      <c r="AM107" s="517">
        <v>11914.7</v>
      </c>
      <c r="AN107" s="517">
        <v>366.8</v>
      </c>
      <c r="AO107" s="517">
        <v>1042.2</v>
      </c>
      <c r="AP107" s="517">
        <v>2480.5</v>
      </c>
      <c r="AQ107" s="517">
        <v>3921.2</v>
      </c>
      <c r="AR107" s="517">
        <v>4103.8999999999996</v>
      </c>
      <c r="AT107" s="491"/>
      <c r="AU107" s="563" t="s">
        <v>1480</v>
      </c>
      <c r="AV107" s="563"/>
    </row>
    <row r="108" spans="2:55" ht="11.1" customHeight="1">
      <c r="B108" s="491"/>
      <c r="C108" s="563" t="s">
        <v>1480</v>
      </c>
      <c r="D108" s="563"/>
      <c r="M108" s="550"/>
      <c r="N108" s="564" t="s">
        <v>1297</v>
      </c>
      <c r="O108" s="563"/>
      <c r="P108" s="573"/>
      <c r="Q108" s="524">
        <v>5.0999999999999996</v>
      </c>
      <c r="R108" s="524">
        <v>0.1</v>
      </c>
      <c r="S108" s="524">
        <v>0.5</v>
      </c>
      <c r="T108" s="524">
        <v>0.5</v>
      </c>
      <c r="U108" s="524">
        <v>1.3</v>
      </c>
      <c r="V108" s="524">
        <v>2.6</v>
      </c>
      <c r="Y108" s="563" t="s">
        <v>1480</v>
      </c>
      <c r="Z108" s="563"/>
      <c r="AI108" s="580"/>
      <c r="AJ108" s="564" t="s">
        <v>1279</v>
      </c>
      <c r="AK108" s="489"/>
      <c r="AL108" s="489"/>
      <c r="AM108" s="517">
        <v>6.8</v>
      </c>
      <c r="AN108" s="517" t="s">
        <v>19</v>
      </c>
      <c r="AO108" s="517" t="s">
        <v>19</v>
      </c>
      <c r="AP108" s="517">
        <v>0.2</v>
      </c>
      <c r="AQ108" s="517">
        <v>1</v>
      </c>
      <c r="AR108" s="517">
        <v>5.7</v>
      </c>
      <c r="AT108" s="491"/>
      <c r="AU108" s="563" t="s">
        <v>1481</v>
      </c>
      <c r="AV108" s="563"/>
    </row>
    <row r="109" spans="2:55" ht="11.1" customHeight="1">
      <c r="B109" s="491"/>
      <c r="C109" s="563" t="s">
        <v>1481</v>
      </c>
      <c r="D109" s="563"/>
      <c r="M109" s="550"/>
      <c r="N109" s="564" t="s">
        <v>1300</v>
      </c>
      <c r="O109" s="563"/>
      <c r="P109" s="573"/>
      <c r="Q109" s="524">
        <v>0.5</v>
      </c>
      <c r="R109" s="524">
        <v>0</v>
      </c>
      <c r="S109" s="524">
        <v>0.1</v>
      </c>
      <c r="T109" s="524">
        <v>0.1</v>
      </c>
      <c r="U109" s="524">
        <v>0.1</v>
      </c>
      <c r="V109" s="524">
        <v>0.3</v>
      </c>
      <c r="Y109" s="563" t="s">
        <v>1481</v>
      </c>
      <c r="Z109" s="563"/>
      <c r="AI109" s="579"/>
      <c r="AJ109" s="564" t="s">
        <v>1282</v>
      </c>
      <c r="AK109" s="563"/>
      <c r="AL109" s="542"/>
      <c r="AM109" s="517">
        <v>27.6</v>
      </c>
      <c r="AN109" s="517">
        <v>0.2</v>
      </c>
      <c r="AO109" s="517">
        <v>0.7</v>
      </c>
      <c r="AP109" s="517">
        <v>2.1</v>
      </c>
      <c r="AQ109" s="517">
        <v>7.4</v>
      </c>
      <c r="AR109" s="517">
        <v>17.100000000000001</v>
      </c>
      <c r="AU109" s="563" t="s">
        <v>1482</v>
      </c>
    </row>
    <row r="110" spans="2:55" ht="11.1" customHeight="1">
      <c r="C110" s="563" t="s">
        <v>1482</v>
      </c>
      <c r="M110" s="550"/>
      <c r="N110" s="564" t="s">
        <v>1304</v>
      </c>
      <c r="O110" s="563"/>
      <c r="P110" s="573"/>
      <c r="Q110" s="524">
        <v>0.3</v>
      </c>
      <c r="R110" s="524">
        <v>0</v>
      </c>
      <c r="S110" s="524">
        <v>0</v>
      </c>
      <c r="T110" s="524">
        <v>0</v>
      </c>
      <c r="U110" s="524">
        <v>0.1</v>
      </c>
      <c r="V110" s="524">
        <v>0.1</v>
      </c>
      <c r="X110" s="552"/>
      <c r="Y110" s="563" t="s">
        <v>1482</v>
      </c>
      <c r="AI110" s="550"/>
      <c r="AJ110" s="564" t="s">
        <v>1284</v>
      </c>
      <c r="AK110" s="563"/>
      <c r="AL110" s="542"/>
      <c r="AM110" s="517">
        <v>223.7</v>
      </c>
      <c r="AN110" s="517">
        <v>0.6</v>
      </c>
      <c r="AO110" s="517">
        <v>3</v>
      </c>
      <c r="AP110" s="517">
        <v>15.2</v>
      </c>
      <c r="AQ110" s="517">
        <v>55.5</v>
      </c>
      <c r="AR110" s="517">
        <v>149.30000000000001</v>
      </c>
    </row>
    <row r="111" spans="2:55" ht="11.1" customHeight="1">
      <c r="M111" s="535"/>
      <c r="N111" s="488" t="s">
        <v>1204</v>
      </c>
      <c r="O111" s="454"/>
      <c r="P111" s="538"/>
      <c r="Q111" s="524">
        <v>148</v>
      </c>
      <c r="R111" s="524">
        <v>37.4</v>
      </c>
      <c r="S111" s="524">
        <v>32.299999999999997</v>
      </c>
      <c r="T111" s="524">
        <v>27.6</v>
      </c>
      <c r="U111" s="524">
        <v>28.7</v>
      </c>
      <c r="V111" s="524">
        <v>22</v>
      </c>
      <c r="X111" s="552"/>
      <c r="AI111" s="580"/>
      <c r="AJ111" s="564" t="s">
        <v>1288</v>
      </c>
      <c r="AK111" s="563"/>
      <c r="AL111" s="556"/>
      <c r="AM111" s="517">
        <v>227.4</v>
      </c>
      <c r="AN111" s="517">
        <v>6.4</v>
      </c>
      <c r="AO111" s="517">
        <v>18.899999999999999</v>
      </c>
      <c r="AP111" s="517">
        <v>46.8</v>
      </c>
      <c r="AQ111" s="517">
        <v>75.599999999999994</v>
      </c>
      <c r="AR111" s="517">
        <v>79.7</v>
      </c>
    </row>
    <row r="112" spans="2:55" ht="11.1" customHeight="1">
      <c r="M112" s="535"/>
      <c r="N112" s="488" t="s">
        <v>1208</v>
      </c>
      <c r="O112" s="454"/>
      <c r="P112" s="538"/>
      <c r="Q112" s="524">
        <v>0.9</v>
      </c>
      <c r="R112" s="524">
        <v>0.2</v>
      </c>
      <c r="S112" s="524">
        <v>0.2</v>
      </c>
      <c r="T112" s="524">
        <v>0.2</v>
      </c>
      <c r="U112" s="524">
        <v>0.2</v>
      </c>
      <c r="V112" s="524">
        <v>0.1</v>
      </c>
      <c r="AI112" s="580"/>
      <c r="AJ112" s="564" t="s">
        <v>1291</v>
      </c>
      <c r="AK112" s="563"/>
      <c r="AL112" s="556"/>
      <c r="AM112" s="517">
        <v>21.5</v>
      </c>
      <c r="AN112" s="517">
        <v>0.5</v>
      </c>
      <c r="AO112" s="517">
        <v>1.6</v>
      </c>
      <c r="AP112" s="517">
        <v>4</v>
      </c>
      <c r="AQ112" s="517">
        <v>7.3</v>
      </c>
      <c r="AR112" s="517">
        <v>8.1999999999999993</v>
      </c>
    </row>
    <row r="113" spans="13:44" ht="11.1" customHeight="1">
      <c r="M113" s="535"/>
      <c r="N113" s="555" t="s">
        <v>1212</v>
      </c>
      <c r="O113" s="595"/>
      <c r="P113" s="581"/>
      <c r="Q113" s="524">
        <v>0.6</v>
      </c>
      <c r="R113" s="524">
        <v>0.1</v>
      </c>
      <c r="S113" s="524">
        <v>0.1</v>
      </c>
      <c r="T113" s="524">
        <v>0.1</v>
      </c>
      <c r="U113" s="524">
        <v>0.1</v>
      </c>
      <c r="V113" s="524">
        <v>0.1</v>
      </c>
      <c r="AI113" s="580"/>
      <c r="AJ113" s="564" t="s">
        <v>1222</v>
      </c>
      <c r="AK113" s="576"/>
      <c r="AL113" s="576"/>
      <c r="AM113" s="517">
        <v>1420.9</v>
      </c>
      <c r="AN113" s="517">
        <v>53.3</v>
      </c>
      <c r="AO113" s="517">
        <v>144.5</v>
      </c>
      <c r="AP113" s="517">
        <v>333.3</v>
      </c>
      <c r="AQ113" s="517">
        <v>500.2</v>
      </c>
      <c r="AR113" s="517">
        <v>389.5</v>
      </c>
    </row>
    <row r="114" spans="13:44" ht="11.1" customHeight="1">
      <c r="M114" s="657" t="s">
        <v>1483</v>
      </c>
      <c r="N114" s="658"/>
      <c r="O114" s="658"/>
      <c r="P114" s="658"/>
      <c r="Q114" s="570">
        <v>2334.8000000000002</v>
      </c>
      <c r="R114" s="570">
        <v>741.7</v>
      </c>
      <c r="S114" s="570">
        <v>705.5</v>
      </c>
      <c r="T114" s="570">
        <v>415.8</v>
      </c>
      <c r="U114" s="570">
        <v>281.5</v>
      </c>
      <c r="V114" s="570">
        <v>190.4</v>
      </c>
      <c r="AI114" s="550"/>
      <c r="AJ114" s="564" t="s">
        <v>1297</v>
      </c>
      <c r="AK114" s="563"/>
      <c r="AL114" s="573"/>
      <c r="AM114" s="517">
        <v>31.6</v>
      </c>
      <c r="AN114" s="517">
        <v>0</v>
      </c>
      <c r="AO114" s="517">
        <v>0.7</v>
      </c>
      <c r="AP114" s="517">
        <v>2.8</v>
      </c>
      <c r="AQ114" s="517">
        <v>9.6999999999999993</v>
      </c>
      <c r="AR114" s="517">
        <v>18.399999999999999</v>
      </c>
    </row>
    <row r="115" spans="13:44" ht="11.1" customHeight="1">
      <c r="M115" s="512"/>
      <c r="N115" s="608" t="s">
        <v>1483</v>
      </c>
      <c r="O115" s="609"/>
      <c r="P115" s="663"/>
      <c r="Q115" s="524">
        <v>2334.6999999999998</v>
      </c>
      <c r="R115" s="524">
        <v>741.7</v>
      </c>
      <c r="S115" s="524">
        <v>705.5</v>
      </c>
      <c r="T115" s="524">
        <v>415.8</v>
      </c>
      <c r="U115" s="524">
        <v>281.5</v>
      </c>
      <c r="V115" s="524">
        <v>190.3</v>
      </c>
      <c r="AI115" s="550"/>
      <c r="AJ115" s="564" t="s">
        <v>1300</v>
      </c>
      <c r="AK115" s="563"/>
      <c r="AL115" s="573"/>
      <c r="AM115" s="517">
        <v>3.6</v>
      </c>
      <c r="AN115" s="517">
        <v>0</v>
      </c>
      <c r="AO115" s="517">
        <v>0.1</v>
      </c>
      <c r="AP115" s="517">
        <v>0.4</v>
      </c>
      <c r="AQ115" s="517">
        <v>1.1000000000000001</v>
      </c>
      <c r="AR115" s="517">
        <v>2</v>
      </c>
    </row>
    <row r="116" spans="13:44" ht="11.1" customHeight="1">
      <c r="M116" s="607"/>
      <c r="N116" s="664"/>
      <c r="O116" s="665" t="s">
        <v>1484</v>
      </c>
      <c r="P116" s="666"/>
      <c r="Q116" s="524">
        <v>38.5</v>
      </c>
      <c r="R116" s="524">
        <v>10.6</v>
      </c>
      <c r="S116" s="524">
        <v>10.199999999999999</v>
      </c>
      <c r="T116" s="524">
        <v>7.2</v>
      </c>
      <c r="U116" s="524">
        <v>6.1</v>
      </c>
      <c r="V116" s="524">
        <v>4.4000000000000004</v>
      </c>
      <c r="AI116" s="550"/>
      <c r="AJ116" s="564" t="s">
        <v>1304</v>
      </c>
      <c r="AK116" s="563"/>
      <c r="AL116" s="573"/>
      <c r="AM116" s="517">
        <v>1.9</v>
      </c>
      <c r="AN116" s="517">
        <v>0</v>
      </c>
      <c r="AO116" s="517">
        <v>0</v>
      </c>
      <c r="AP116" s="517">
        <v>0.2</v>
      </c>
      <c r="AQ116" s="517">
        <v>0.6</v>
      </c>
      <c r="AR116" s="517">
        <v>1</v>
      </c>
    </row>
    <row r="117" spans="13:44" ht="11.1" customHeight="1">
      <c r="M117" s="518"/>
      <c r="N117" s="550" t="s">
        <v>1196</v>
      </c>
      <c r="P117" s="534"/>
      <c r="Q117" s="524">
        <v>87.7</v>
      </c>
      <c r="R117" s="524">
        <v>36.299999999999997</v>
      </c>
      <c r="S117" s="524">
        <v>21.1</v>
      </c>
      <c r="T117" s="524">
        <v>12.8</v>
      </c>
      <c r="U117" s="524">
        <v>10.8</v>
      </c>
      <c r="V117" s="524">
        <v>6.7</v>
      </c>
      <c r="X117" s="552"/>
      <c r="AI117" s="580"/>
      <c r="AJ117" s="564" t="s">
        <v>1308</v>
      </c>
      <c r="AK117" s="525"/>
      <c r="AL117" s="525"/>
      <c r="AM117" s="517">
        <v>6.3</v>
      </c>
      <c r="AN117" s="517" t="s">
        <v>19</v>
      </c>
      <c r="AO117" s="517">
        <v>0.5</v>
      </c>
      <c r="AP117" s="517">
        <v>1.1000000000000001</v>
      </c>
      <c r="AQ117" s="517">
        <v>2.2999999999999998</v>
      </c>
      <c r="AR117" s="517">
        <v>2.5</v>
      </c>
    </row>
    <row r="118" spans="13:44" ht="11.1" customHeight="1">
      <c r="M118" s="518"/>
      <c r="N118" s="550" t="s">
        <v>1485</v>
      </c>
      <c r="P118" s="542"/>
      <c r="Q118" s="524">
        <v>43</v>
      </c>
      <c r="R118" s="524">
        <v>7.5</v>
      </c>
      <c r="S118" s="524">
        <v>11.1</v>
      </c>
      <c r="T118" s="524">
        <v>9.9</v>
      </c>
      <c r="U118" s="524">
        <v>7.9</v>
      </c>
      <c r="V118" s="524">
        <v>6.6</v>
      </c>
      <c r="AI118" s="580"/>
      <c r="AJ118" s="564" t="s">
        <v>1312</v>
      </c>
      <c r="AK118" s="525"/>
      <c r="AL118" s="525"/>
      <c r="AM118" s="517">
        <v>0.8</v>
      </c>
      <c r="AN118" s="517" t="s">
        <v>19</v>
      </c>
      <c r="AO118" s="517" t="s">
        <v>19</v>
      </c>
      <c r="AP118" s="517">
        <v>0.3</v>
      </c>
      <c r="AQ118" s="517">
        <v>0.4</v>
      </c>
      <c r="AR118" s="517">
        <v>0.1</v>
      </c>
    </row>
    <row r="119" spans="13:44" ht="11.1" customHeight="1">
      <c r="M119" s="518"/>
      <c r="N119" s="550" t="s">
        <v>1486</v>
      </c>
      <c r="P119" s="542"/>
      <c r="Q119" s="524">
        <v>1108.7</v>
      </c>
      <c r="R119" s="524">
        <v>356.4</v>
      </c>
      <c r="S119" s="524">
        <v>340.5</v>
      </c>
      <c r="T119" s="524">
        <v>196</v>
      </c>
      <c r="U119" s="524">
        <v>129.4</v>
      </c>
      <c r="V119" s="524">
        <v>86.4</v>
      </c>
      <c r="AI119" s="550"/>
      <c r="AJ119" s="488" t="s">
        <v>1321</v>
      </c>
      <c r="AK119" s="454"/>
      <c r="AL119" s="542"/>
      <c r="AM119" s="517">
        <v>134.4</v>
      </c>
      <c r="AN119" s="517">
        <v>1.8</v>
      </c>
      <c r="AO119" s="517">
        <v>6.1</v>
      </c>
      <c r="AP119" s="517">
        <v>20.9</v>
      </c>
      <c r="AQ119" s="517">
        <v>44.4</v>
      </c>
      <c r="AR119" s="517">
        <v>61.2</v>
      </c>
    </row>
    <row r="120" spans="13:44" ht="11.1" customHeight="1">
      <c r="M120" s="518"/>
      <c r="N120" s="550" t="s">
        <v>1487</v>
      </c>
      <c r="P120" s="542"/>
      <c r="Q120" s="524">
        <v>20.399999999999999</v>
      </c>
      <c r="R120" s="524">
        <v>4.5</v>
      </c>
      <c r="S120" s="524">
        <v>5.4</v>
      </c>
      <c r="T120" s="524">
        <v>4</v>
      </c>
      <c r="U120" s="524">
        <v>3.6</v>
      </c>
      <c r="V120" s="524">
        <v>3</v>
      </c>
      <c r="AI120" s="550"/>
      <c r="AJ120" s="488" t="s">
        <v>1326</v>
      </c>
      <c r="AK120" s="454"/>
      <c r="AL120" s="542"/>
      <c r="AM120" s="517">
        <v>40.299999999999997</v>
      </c>
      <c r="AN120" s="517">
        <v>0.4</v>
      </c>
      <c r="AO120" s="517">
        <v>1.6</v>
      </c>
      <c r="AP120" s="517">
        <v>5.9</v>
      </c>
      <c r="AQ120" s="517">
        <v>14.6</v>
      </c>
      <c r="AR120" s="517">
        <v>17.899999999999999</v>
      </c>
    </row>
    <row r="121" spans="13:44" ht="11.1" customHeight="1">
      <c r="M121" s="518"/>
      <c r="N121" s="550" t="s">
        <v>1488</v>
      </c>
      <c r="P121" s="542"/>
      <c r="Q121" s="524">
        <v>4.3</v>
      </c>
      <c r="R121" s="524">
        <v>0.9</v>
      </c>
      <c r="S121" s="524">
        <v>1.2</v>
      </c>
      <c r="T121" s="524">
        <v>0.8</v>
      </c>
      <c r="U121" s="524">
        <v>0.8</v>
      </c>
      <c r="V121" s="524">
        <v>0.6</v>
      </c>
      <c r="AI121" s="550"/>
      <c r="AJ121" s="564" t="s">
        <v>1497</v>
      </c>
      <c r="AK121" s="563"/>
      <c r="AL121" s="573"/>
      <c r="AM121" s="517">
        <v>0</v>
      </c>
      <c r="AN121" s="517" t="s">
        <v>19</v>
      </c>
      <c r="AO121" s="517" t="s">
        <v>19</v>
      </c>
      <c r="AP121" s="517" t="s">
        <v>19</v>
      </c>
      <c r="AQ121" s="517">
        <v>0</v>
      </c>
      <c r="AR121" s="517" t="s">
        <v>19</v>
      </c>
    </row>
    <row r="122" spans="13:44" ht="11.1" customHeight="1">
      <c r="M122" s="518"/>
      <c r="N122" s="550" t="s">
        <v>1489</v>
      </c>
      <c r="P122" s="542"/>
      <c r="Q122" s="524">
        <v>25.6</v>
      </c>
      <c r="R122" s="524">
        <v>4</v>
      </c>
      <c r="S122" s="524">
        <v>5.7</v>
      </c>
      <c r="T122" s="524">
        <v>5.5</v>
      </c>
      <c r="U122" s="524">
        <v>5.9</v>
      </c>
      <c r="V122" s="524">
        <v>4.5</v>
      </c>
      <c r="AI122" s="550"/>
      <c r="AJ122" s="550" t="s">
        <v>1496</v>
      </c>
      <c r="AK122" s="525"/>
      <c r="AL122" s="542"/>
      <c r="AM122" s="517">
        <v>1108.3</v>
      </c>
      <c r="AN122" s="517">
        <v>57.3</v>
      </c>
      <c r="AO122" s="517">
        <v>143.19999999999999</v>
      </c>
      <c r="AP122" s="517">
        <v>269.7</v>
      </c>
      <c r="AQ122" s="517">
        <v>339.4</v>
      </c>
      <c r="AR122" s="517">
        <v>298.7</v>
      </c>
    </row>
    <row r="123" spans="13:44" ht="11.1" customHeight="1">
      <c r="M123" s="518"/>
      <c r="N123" s="550" t="s">
        <v>1490</v>
      </c>
      <c r="P123" s="542"/>
      <c r="Q123" s="524">
        <v>510.1</v>
      </c>
      <c r="R123" s="524">
        <v>85.5</v>
      </c>
      <c r="S123" s="524">
        <v>110.3</v>
      </c>
      <c r="T123" s="524">
        <v>119.8</v>
      </c>
      <c r="U123" s="524">
        <v>97.1</v>
      </c>
      <c r="V123" s="524">
        <v>97.4</v>
      </c>
      <c r="AI123" s="550"/>
      <c r="AJ123" s="550" t="s">
        <v>1495</v>
      </c>
      <c r="AK123" s="525"/>
      <c r="AL123" s="542"/>
      <c r="AM123" s="517">
        <v>1755.1</v>
      </c>
      <c r="AN123" s="517">
        <v>78.900000000000006</v>
      </c>
      <c r="AO123" s="517">
        <v>201.4</v>
      </c>
      <c r="AP123" s="517">
        <v>410.6</v>
      </c>
      <c r="AQ123" s="517">
        <v>565.79999999999995</v>
      </c>
      <c r="AR123" s="517">
        <v>498.5</v>
      </c>
    </row>
    <row r="124" spans="13:44" ht="11.1" customHeight="1">
      <c r="M124" s="518"/>
      <c r="N124" s="550" t="s">
        <v>1491</v>
      </c>
      <c r="P124" s="542"/>
      <c r="Q124" s="524">
        <v>284.3</v>
      </c>
      <c r="R124" s="524">
        <v>129</v>
      </c>
      <c r="S124" s="524">
        <v>93.6</v>
      </c>
      <c r="T124" s="524">
        <v>36</v>
      </c>
      <c r="U124" s="524">
        <v>17.2</v>
      </c>
      <c r="V124" s="524">
        <v>8.6</v>
      </c>
      <c r="AI124" s="580"/>
      <c r="AJ124" s="488" t="s">
        <v>1239</v>
      </c>
      <c r="AK124" s="538"/>
      <c r="AL124" s="556"/>
      <c r="AM124" s="517">
        <v>994.3</v>
      </c>
      <c r="AN124" s="517">
        <v>41</v>
      </c>
      <c r="AO124" s="517">
        <v>105.4</v>
      </c>
      <c r="AP124" s="517">
        <v>223.1</v>
      </c>
      <c r="AQ124" s="517">
        <v>323</v>
      </c>
      <c r="AR124" s="517">
        <v>301.8</v>
      </c>
    </row>
    <row r="125" spans="13:44" ht="11.1" customHeight="1">
      <c r="M125" s="518"/>
      <c r="N125" s="550" t="s">
        <v>1492</v>
      </c>
      <c r="P125" s="542"/>
      <c r="Q125" s="524">
        <v>0.7</v>
      </c>
      <c r="R125" s="524">
        <v>0.2</v>
      </c>
      <c r="S125" s="524">
        <v>0.2</v>
      </c>
      <c r="T125" s="524">
        <v>0.1</v>
      </c>
      <c r="U125" s="524">
        <v>0.1</v>
      </c>
      <c r="V125" s="524">
        <v>0</v>
      </c>
      <c r="AI125" s="535"/>
      <c r="AJ125" s="488" t="s">
        <v>1204</v>
      </c>
      <c r="AK125" s="470"/>
      <c r="AL125" s="556"/>
      <c r="AM125" s="517">
        <v>463.4</v>
      </c>
      <c r="AN125" s="517">
        <v>14.1</v>
      </c>
      <c r="AO125" s="517">
        <v>39.799999999999997</v>
      </c>
      <c r="AP125" s="517">
        <v>95.8</v>
      </c>
      <c r="AQ125" s="517">
        <v>153.30000000000001</v>
      </c>
      <c r="AR125" s="517">
        <v>160.30000000000001</v>
      </c>
    </row>
    <row r="126" spans="13:44" ht="11.1" customHeight="1">
      <c r="M126" s="518"/>
      <c r="N126" s="550" t="s">
        <v>1493</v>
      </c>
      <c r="P126" s="542"/>
      <c r="Q126" s="524">
        <v>0.1</v>
      </c>
      <c r="R126" s="524">
        <v>0</v>
      </c>
      <c r="S126" s="524">
        <v>0</v>
      </c>
      <c r="T126" s="524">
        <v>0</v>
      </c>
      <c r="U126" s="524">
        <v>0</v>
      </c>
      <c r="V126" s="524">
        <v>0</v>
      </c>
      <c r="AI126" s="535"/>
      <c r="AJ126" s="488" t="s">
        <v>1208</v>
      </c>
      <c r="AK126" s="470"/>
      <c r="AL126" s="556"/>
      <c r="AM126" s="517">
        <v>3.6</v>
      </c>
      <c r="AN126" s="517">
        <v>0.1</v>
      </c>
      <c r="AO126" s="517">
        <v>0.3</v>
      </c>
      <c r="AP126" s="517">
        <v>0.8</v>
      </c>
      <c r="AQ126" s="517">
        <v>1.2</v>
      </c>
      <c r="AR126" s="517">
        <v>1.2</v>
      </c>
    </row>
    <row r="127" spans="13:44" ht="11.1" customHeight="1">
      <c r="M127" s="569"/>
      <c r="N127" s="667" t="s">
        <v>1494</v>
      </c>
      <c r="O127" s="547"/>
      <c r="P127" s="668"/>
      <c r="Q127" s="669">
        <v>0.3</v>
      </c>
      <c r="R127" s="669">
        <v>0.1</v>
      </c>
      <c r="S127" s="669">
        <v>0.1</v>
      </c>
      <c r="T127" s="669">
        <v>0.1</v>
      </c>
      <c r="U127" s="669">
        <v>0.1</v>
      </c>
      <c r="V127" s="669">
        <v>0.1</v>
      </c>
      <c r="AI127" s="660"/>
      <c r="AJ127" s="555" t="s">
        <v>1212</v>
      </c>
      <c r="AK127" s="567"/>
      <c r="AL127" s="596"/>
      <c r="AM127" s="497">
        <v>4.2</v>
      </c>
      <c r="AN127" s="497">
        <v>0.1</v>
      </c>
      <c r="AO127" s="497">
        <v>0.4</v>
      </c>
      <c r="AP127" s="497">
        <v>0.8</v>
      </c>
      <c r="AQ127" s="497">
        <v>1.4</v>
      </c>
      <c r="AR127" s="497">
        <v>1.6</v>
      </c>
    </row>
    <row r="128" spans="13:44" ht="12" customHeight="1">
      <c r="AI128" s="670"/>
      <c r="AJ128" s="670"/>
      <c r="AK128" s="670"/>
      <c r="AL128" s="670"/>
    </row>
    <row r="129" spans="35:38" ht="12" customHeight="1">
      <c r="AI129" s="670"/>
      <c r="AJ129" s="670"/>
      <c r="AK129" s="670"/>
      <c r="AL129" s="670"/>
    </row>
  </sheetData>
  <mergeCells count="8">
    <mergeCell ref="N78:N81"/>
    <mergeCell ref="N84:N91"/>
    <mergeCell ref="AU6:AU11"/>
    <mergeCell ref="AU12:AU17"/>
    <mergeCell ref="AT1:BC1"/>
    <mergeCell ref="X1:AG1"/>
    <mergeCell ref="N29:N34"/>
    <mergeCell ref="N35:N40"/>
  </mergeCells>
  <phoneticPr fontId="40"/>
  <pageMargins left="0.34" right="0.39370078740157483" top="0.24" bottom="0.19685039370078741" header="0.54" footer="0.23"/>
  <pageSetup paperSize="9" scale="63" orientation="portrait" r:id="rId1"/>
  <headerFooter alignWithMargins="0"/>
  <colBreaks count="4" manualBreakCount="4">
    <brk id="11" max="126" man="1"/>
    <brk id="23" max="126" man="1"/>
    <brk id="33" max="126" man="1"/>
    <brk id="45" max="12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rgb="FFFFFF00"/>
  </sheetPr>
  <dimension ref="A1:D10"/>
  <sheetViews>
    <sheetView workbookViewId="0"/>
  </sheetViews>
  <sheetFormatPr defaultRowHeight="13.5"/>
  <cols>
    <col min="1" max="4" width="12" customWidth="1"/>
  </cols>
  <sheetData>
    <row r="1" spans="1:4">
      <c r="B1">
        <v>2018</v>
      </c>
      <c r="C1">
        <v>2020</v>
      </c>
      <c r="D1">
        <v>2025</v>
      </c>
    </row>
    <row r="2" spans="1:4">
      <c r="B2" t="s">
        <v>2387</v>
      </c>
      <c r="C2" t="s">
        <v>2989</v>
      </c>
      <c r="D2" t="s">
        <v>2990</v>
      </c>
    </row>
    <row r="3" spans="1:4">
      <c r="A3" t="s">
        <v>2991</v>
      </c>
      <c r="B3" s="1435">
        <v>17432178</v>
      </c>
      <c r="C3" s="1435">
        <v>17324468</v>
      </c>
      <c r="D3" s="1435">
        <v>14907411</v>
      </c>
    </row>
    <row r="4" spans="1:4">
      <c r="A4" t="s">
        <v>2992</v>
      </c>
      <c r="B4" s="1435">
        <v>12046223</v>
      </c>
      <c r="C4" s="1435">
        <v>12338334</v>
      </c>
      <c r="D4" s="1435">
        <v>14268617</v>
      </c>
    </row>
    <row r="5" spans="1:4">
      <c r="A5" t="s">
        <v>2993</v>
      </c>
      <c r="B5" s="1435">
        <v>5592222</v>
      </c>
      <c r="C5" s="1435">
        <v>6045993</v>
      </c>
      <c r="D5" s="1435">
        <v>6925918</v>
      </c>
    </row>
    <row r="7" spans="1:4">
      <c r="A7" t="s">
        <v>2994</v>
      </c>
    </row>
    <row r="8" spans="1:4">
      <c r="A8" t="s">
        <v>2991</v>
      </c>
      <c r="B8" s="1219">
        <f>B3/SUM(Psumm!Z18:Z19)/10^4</f>
        <v>0.99002246780571479</v>
      </c>
      <c r="C8" s="1219">
        <f>C3/SUM(Psumm!AF18:AF19)/10^4</f>
        <v>0.99155166317366472</v>
      </c>
      <c r="D8" s="1219">
        <f>D3/SUM(Psumm!AU18:AU19)/10^4</f>
        <v>0.99574420759962945</v>
      </c>
    </row>
    <row r="9" spans="1:4">
      <c r="A9" t="s">
        <v>2992</v>
      </c>
      <c r="B9" s="1219">
        <f>B4/SUM(Psumm!Z20:Z21)/10^4</f>
        <v>0.98146766541061881</v>
      </c>
      <c r="C9" s="1219">
        <f>C4/SUM(Psumm!AF20:AF21)/10^4</f>
        <v>0.98574243418421958</v>
      </c>
      <c r="D9" s="1219">
        <f>D4/SUM(Psumm!AU20:AU21)/10^4</f>
        <v>0.97749548917806917</v>
      </c>
    </row>
    <row r="10" spans="1:4">
      <c r="A10" t="s">
        <v>2993</v>
      </c>
      <c r="B10" s="1219">
        <f>B5/SUM(Psumm!Z22:Z24)/10^4</f>
        <v>0.97682951752616232</v>
      </c>
      <c r="C10" s="1219">
        <f>C5/SUM(Psumm!AF22:AF24)/10^4</f>
        <v>0.97467203924486223</v>
      </c>
      <c r="D10" s="1219">
        <f>D5/SUM(Psumm!AU22:AU24)/10^4</f>
        <v>0.96158541571706768</v>
      </c>
    </row>
  </sheetData>
  <phoneticPr fontId="40"/>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79998168889431442"/>
  </sheetPr>
  <dimension ref="A1:BC129"/>
  <sheetViews>
    <sheetView topLeftCell="AM1" zoomScaleNormal="100" zoomScaleSheetLayoutView="100" workbookViewId="0"/>
  </sheetViews>
  <sheetFormatPr defaultColWidth="8.375" defaultRowHeight="12" customHeight="1"/>
  <cols>
    <col min="1" max="1" width="3.375" style="491" customWidth="1"/>
    <col min="2" max="2" width="3.75" style="552" customWidth="1"/>
    <col min="3" max="4" width="3.75" style="491" customWidth="1"/>
    <col min="5" max="5" width="28.25" style="491" customWidth="1"/>
    <col min="6" max="11" width="9.75" style="491" customWidth="1"/>
    <col min="12" max="12" width="1.875" style="491" customWidth="1"/>
    <col min="13" max="14" width="3.625" style="491" customWidth="1"/>
    <col min="15" max="15" width="3.5" style="491" customWidth="1"/>
    <col min="16" max="16" width="28.125" style="491" customWidth="1"/>
    <col min="17" max="17" width="9.625" style="491" customWidth="1"/>
    <col min="18" max="22" width="9.75" style="491" customWidth="1"/>
    <col min="23" max="23" width="3.375" style="491" customWidth="1"/>
    <col min="24" max="24" width="3.625" style="491" customWidth="1"/>
    <col min="25" max="26" width="3.375" style="491" customWidth="1"/>
    <col min="27" max="27" width="29.5" style="491" customWidth="1"/>
    <col min="28" max="33" width="9.75" style="491" customWidth="1"/>
    <col min="34" max="34" width="1.75" style="491" customWidth="1"/>
    <col min="35" max="35" width="3.625" style="491" customWidth="1"/>
    <col min="36" max="36" width="3.375" style="491" customWidth="1"/>
    <col min="37" max="37" width="3.5" style="491" customWidth="1"/>
    <col min="38" max="38" width="25.75" style="491" customWidth="1"/>
    <col min="39" max="44" width="9.875" style="491" customWidth="1"/>
    <col min="45" max="45" width="1.75" style="491" customWidth="1"/>
    <col min="46" max="46" width="3.625" style="552" customWidth="1"/>
    <col min="47" max="48" width="3.625" style="491" customWidth="1"/>
    <col min="49" max="49" width="28.25" style="491" customWidth="1"/>
    <col min="50" max="55" width="9.875" style="491" customWidth="1"/>
    <col min="56" max="16384" width="8.375" style="491"/>
  </cols>
  <sheetData>
    <row r="1" spans="1:55" s="456" customFormat="1" ht="13.5" customHeight="1">
      <c r="A1" s="454"/>
      <c r="B1" s="455"/>
      <c r="F1" s="457"/>
      <c r="G1" s="457"/>
      <c r="H1" s="457"/>
      <c r="K1" s="458" t="s">
        <v>1143</v>
      </c>
      <c r="L1" s="459" t="s">
        <v>1144</v>
      </c>
      <c r="U1" s="460"/>
      <c r="V1" s="461"/>
      <c r="W1" s="461"/>
      <c r="X1" s="1849" t="s">
        <v>1145</v>
      </c>
      <c r="Y1" s="1849"/>
      <c r="Z1" s="1849"/>
      <c r="AA1" s="1849"/>
      <c r="AB1" s="1849"/>
      <c r="AC1" s="1849"/>
      <c r="AD1" s="1849"/>
      <c r="AE1" s="1849"/>
      <c r="AF1" s="1849"/>
      <c r="AG1" s="1849"/>
      <c r="AH1" s="462" t="s">
        <v>1146</v>
      </c>
      <c r="AI1" s="462"/>
      <c r="AJ1" s="462"/>
      <c r="AK1" s="462"/>
      <c r="AL1" s="462"/>
      <c r="AM1" s="462"/>
      <c r="AN1" s="462"/>
      <c r="AO1" s="462"/>
      <c r="AP1" s="462"/>
      <c r="AT1" s="1848" t="s">
        <v>1147</v>
      </c>
      <c r="AU1" s="1848"/>
      <c r="AV1" s="1848"/>
      <c r="AW1" s="1848"/>
      <c r="AX1" s="1848"/>
      <c r="AY1" s="1848"/>
      <c r="AZ1" s="1848"/>
      <c r="BA1" s="1848"/>
      <c r="BB1" s="1848"/>
      <c r="BC1" s="1848"/>
    </row>
    <row r="2" spans="1:55" s="456" customFormat="1" ht="9" customHeight="1">
      <c r="A2" s="454"/>
      <c r="B2" s="463"/>
      <c r="G2" s="464"/>
      <c r="K2" s="454"/>
      <c r="M2" s="463"/>
      <c r="R2" s="464"/>
      <c r="V2" s="465" t="s">
        <v>1148</v>
      </c>
      <c r="W2" s="466"/>
      <c r="X2" s="458"/>
      <c r="Y2" s="458"/>
      <c r="Z2" s="458"/>
      <c r="AA2" s="458"/>
      <c r="AB2" s="458"/>
      <c r="AC2" s="458"/>
      <c r="AD2" s="458"/>
      <c r="AE2" s="458"/>
      <c r="AF2" s="458"/>
      <c r="AG2" s="458"/>
      <c r="AH2" s="467"/>
      <c r="AM2" s="468"/>
      <c r="AR2" s="466" t="s">
        <v>1149</v>
      </c>
      <c r="AT2" s="469"/>
      <c r="AU2" s="469"/>
      <c r="AV2" s="469"/>
      <c r="AW2" s="469"/>
      <c r="BC2" s="466" t="s">
        <v>1149</v>
      </c>
    </row>
    <row r="3" spans="1:55" s="470" customFormat="1" ht="9" customHeight="1">
      <c r="F3" s="454"/>
      <c r="V3" s="466" t="s">
        <v>1150</v>
      </c>
      <c r="W3" s="466"/>
      <c r="X3" s="471"/>
      <c r="Y3" s="471"/>
      <c r="Z3" s="471"/>
      <c r="AA3" s="471"/>
      <c r="AB3" s="471"/>
      <c r="AC3" s="471"/>
      <c r="AD3" s="471"/>
      <c r="AE3" s="471"/>
      <c r="AF3" s="471"/>
      <c r="AG3" s="471"/>
      <c r="AH3" s="472"/>
      <c r="AK3" s="454"/>
      <c r="AL3" s="454"/>
      <c r="AR3" s="466" t="s">
        <v>1150</v>
      </c>
      <c r="AT3" s="473"/>
      <c r="AU3" s="473"/>
      <c r="AV3" s="473"/>
      <c r="AW3" s="473"/>
      <c r="BC3" s="466" t="s">
        <v>1150</v>
      </c>
    </row>
    <row r="4" spans="1:55" s="470" customFormat="1" ht="11.1" customHeight="1">
      <c r="B4" s="474"/>
      <c r="C4" s="475"/>
      <c r="D4" s="475"/>
      <c r="E4" s="476"/>
      <c r="F4" s="477" t="s">
        <v>427</v>
      </c>
      <c r="G4" s="478" t="s">
        <v>1151</v>
      </c>
      <c r="H4" s="478" t="s">
        <v>9</v>
      </c>
      <c r="I4" s="478" t="s">
        <v>10</v>
      </c>
      <c r="J4" s="478" t="s">
        <v>11</v>
      </c>
      <c r="K4" s="477" t="s">
        <v>1152</v>
      </c>
      <c r="M4" s="474"/>
      <c r="N4" s="475"/>
      <c r="O4" s="476"/>
      <c r="P4" s="476"/>
      <c r="Q4" s="477" t="s">
        <v>427</v>
      </c>
      <c r="R4" s="478" t="s">
        <v>1151</v>
      </c>
      <c r="S4" s="478" t="s">
        <v>9</v>
      </c>
      <c r="T4" s="478" t="s">
        <v>10</v>
      </c>
      <c r="U4" s="478" t="s">
        <v>11</v>
      </c>
      <c r="V4" s="477" t="s">
        <v>12</v>
      </c>
      <c r="W4" s="466"/>
      <c r="X4" s="474"/>
      <c r="Y4" s="476"/>
      <c r="Z4" s="476"/>
      <c r="AA4" s="476"/>
      <c r="AB4" s="477" t="s">
        <v>427</v>
      </c>
      <c r="AC4" s="478" t="s">
        <v>1151</v>
      </c>
      <c r="AD4" s="478" t="s">
        <v>9</v>
      </c>
      <c r="AE4" s="478" t="s">
        <v>10</v>
      </c>
      <c r="AF4" s="478" t="s">
        <v>11</v>
      </c>
      <c r="AG4" s="477" t="s">
        <v>12</v>
      </c>
      <c r="AH4" s="472"/>
      <c r="AI4" s="474"/>
      <c r="AJ4" s="475"/>
      <c r="AK4" s="476"/>
      <c r="AL4" s="476"/>
      <c r="AM4" s="477" t="s">
        <v>427</v>
      </c>
      <c r="AN4" s="478" t="s">
        <v>1151</v>
      </c>
      <c r="AO4" s="478" t="s">
        <v>9</v>
      </c>
      <c r="AP4" s="478" t="s">
        <v>10</v>
      </c>
      <c r="AQ4" s="478" t="s">
        <v>11</v>
      </c>
      <c r="AR4" s="478" t="s">
        <v>12</v>
      </c>
      <c r="AT4" s="474"/>
      <c r="AU4" s="476"/>
      <c r="AV4" s="476"/>
      <c r="AW4" s="476"/>
      <c r="AX4" s="477" t="s">
        <v>427</v>
      </c>
      <c r="AY4" s="478" t="s">
        <v>1151</v>
      </c>
      <c r="AZ4" s="478" t="s">
        <v>9</v>
      </c>
      <c r="BA4" s="478" t="s">
        <v>10</v>
      </c>
      <c r="BB4" s="478" t="s">
        <v>11</v>
      </c>
      <c r="BC4" s="477" t="s">
        <v>12</v>
      </c>
    </row>
    <row r="5" spans="1:55" s="470" customFormat="1" ht="11.1" customHeight="1">
      <c r="B5" s="479" t="s">
        <v>208</v>
      </c>
      <c r="C5" s="480"/>
      <c r="D5" s="480"/>
      <c r="E5" s="481"/>
      <c r="F5" s="482">
        <v>18171.3</v>
      </c>
      <c r="G5" s="482">
        <v>3251.2</v>
      </c>
      <c r="H5" s="482">
        <v>4184.6000000000004</v>
      </c>
      <c r="I5" s="482">
        <v>3572.7</v>
      </c>
      <c r="J5" s="482">
        <v>3492.9</v>
      </c>
      <c r="K5" s="482">
        <v>3670</v>
      </c>
      <c r="M5" s="483" t="s">
        <v>1153</v>
      </c>
      <c r="N5" s="484"/>
      <c r="O5" s="484"/>
      <c r="P5" s="485"/>
      <c r="Q5" s="486">
        <v>3262.5</v>
      </c>
      <c r="R5" s="482">
        <v>313</v>
      </c>
      <c r="S5" s="482">
        <v>610.79999999999995</v>
      </c>
      <c r="T5" s="482">
        <v>951.9</v>
      </c>
      <c r="U5" s="482">
        <v>831.2</v>
      </c>
      <c r="V5" s="482">
        <v>555.70000000000005</v>
      </c>
      <c r="W5" s="487"/>
      <c r="X5" s="488" t="s">
        <v>1154</v>
      </c>
      <c r="Y5" s="489"/>
      <c r="Z5" s="490"/>
      <c r="AA5" s="491"/>
      <c r="AB5" s="492">
        <v>0.7</v>
      </c>
      <c r="AC5" s="492">
        <v>0.2</v>
      </c>
      <c r="AD5" s="492">
        <v>0.2</v>
      </c>
      <c r="AE5" s="492">
        <v>0.1</v>
      </c>
      <c r="AF5" s="492">
        <v>0.1</v>
      </c>
      <c r="AG5" s="492">
        <v>0.1</v>
      </c>
      <c r="AH5" s="472"/>
      <c r="AI5" s="493" t="s">
        <v>1155</v>
      </c>
      <c r="AJ5" s="494"/>
      <c r="AK5" s="495"/>
      <c r="AL5" s="496"/>
      <c r="AM5" s="497">
        <v>721.4</v>
      </c>
      <c r="AN5" s="497">
        <v>27.1</v>
      </c>
      <c r="AO5" s="497">
        <v>80</v>
      </c>
      <c r="AP5" s="497">
        <v>171.3</v>
      </c>
      <c r="AQ5" s="497">
        <v>238.4</v>
      </c>
      <c r="AR5" s="497">
        <v>204.7</v>
      </c>
      <c r="AT5" s="498" t="s">
        <v>1156</v>
      </c>
      <c r="AU5" s="499"/>
      <c r="AV5" s="499"/>
      <c r="AW5" s="499"/>
      <c r="AX5" s="482">
        <v>9646.6</v>
      </c>
      <c r="AY5" s="482">
        <v>928.1</v>
      </c>
      <c r="AZ5" s="482">
        <v>1727.7</v>
      </c>
      <c r="BA5" s="482">
        <v>2324.3000000000002</v>
      </c>
      <c r="BB5" s="482">
        <v>2616.6999999999998</v>
      </c>
      <c r="BC5" s="482">
        <v>2049.9</v>
      </c>
    </row>
    <row r="6" spans="1:55" s="470" customFormat="1" ht="11.1" customHeight="1">
      <c r="B6" s="500"/>
      <c r="C6" s="501" t="s">
        <v>1157</v>
      </c>
      <c r="D6" s="502"/>
      <c r="E6" s="503"/>
      <c r="F6" s="504">
        <v>9025.4</v>
      </c>
      <c r="G6" s="504">
        <v>727.1</v>
      </c>
      <c r="H6" s="504">
        <v>1269.7</v>
      </c>
      <c r="I6" s="504">
        <v>1766.7</v>
      </c>
      <c r="J6" s="504">
        <v>2349.9</v>
      </c>
      <c r="K6" s="504">
        <v>2911.9</v>
      </c>
      <c r="M6" s="500"/>
      <c r="N6" s="505" t="s">
        <v>1158</v>
      </c>
      <c r="O6" s="506"/>
      <c r="P6" s="507"/>
      <c r="Q6" s="508">
        <v>583.4</v>
      </c>
      <c r="R6" s="504">
        <v>54.2</v>
      </c>
      <c r="S6" s="504">
        <v>103.3</v>
      </c>
      <c r="T6" s="504">
        <v>165.3</v>
      </c>
      <c r="U6" s="504">
        <v>155.69999999999999</v>
      </c>
      <c r="V6" s="504">
        <v>104.9</v>
      </c>
      <c r="W6" s="487"/>
      <c r="X6" s="500"/>
      <c r="Y6" s="501" t="s">
        <v>1159</v>
      </c>
      <c r="Z6" s="509"/>
      <c r="AA6" s="510"/>
      <c r="AB6" s="511">
        <v>0</v>
      </c>
      <c r="AC6" s="492">
        <v>0</v>
      </c>
      <c r="AD6" s="492">
        <v>0</v>
      </c>
      <c r="AE6" s="492">
        <v>0</v>
      </c>
      <c r="AF6" s="492">
        <v>0</v>
      </c>
      <c r="AG6" s="492">
        <v>0</v>
      </c>
      <c r="AH6" s="472"/>
      <c r="AI6" s="512"/>
      <c r="AJ6" s="513" t="s">
        <v>1160</v>
      </c>
      <c r="AK6" s="514"/>
      <c r="AL6" s="510"/>
      <c r="AM6" s="508">
        <v>70.2</v>
      </c>
      <c r="AN6" s="504">
        <v>2.1</v>
      </c>
      <c r="AO6" s="504">
        <v>7.4</v>
      </c>
      <c r="AP6" s="504">
        <v>16.600000000000001</v>
      </c>
      <c r="AQ6" s="504">
        <v>23.1</v>
      </c>
      <c r="AR6" s="504">
        <v>21</v>
      </c>
      <c r="AT6" s="515"/>
      <c r="AU6" s="1857" t="s">
        <v>429</v>
      </c>
      <c r="AV6" s="516" t="s">
        <v>1161</v>
      </c>
      <c r="AW6" s="510"/>
      <c r="AX6" s="517">
        <v>8620.4</v>
      </c>
      <c r="AY6" s="517">
        <v>834.2</v>
      </c>
      <c r="AZ6" s="517">
        <v>1549.2</v>
      </c>
      <c r="BA6" s="517">
        <v>2096.6</v>
      </c>
      <c r="BB6" s="517">
        <v>2342.5</v>
      </c>
      <c r="BC6" s="517">
        <v>1797.9</v>
      </c>
    </row>
    <row r="7" spans="1:55" s="470" customFormat="1" ht="11.1" customHeight="1">
      <c r="B7" s="518"/>
      <c r="C7" s="519" t="s">
        <v>1162</v>
      </c>
      <c r="D7" s="454"/>
      <c r="E7" s="520"/>
      <c r="F7" s="517">
        <v>3804.8</v>
      </c>
      <c r="G7" s="517">
        <v>671.2</v>
      </c>
      <c r="H7" s="517">
        <v>954</v>
      </c>
      <c r="I7" s="517">
        <v>842.3</v>
      </c>
      <c r="J7" s="517">
        <v>725</v>
      </c>
      <c r="K7" s="517">
        <v>612.29999999999995</v>
      </c>
      <c r="M7" s="518"/>
      <c r="N7" s="505" t="s">
        <v>1163</v>
      </c>
      <c r="O7" s="506"/>
      <c r="P7" s="507"/>
      <c r="Q7" s="521">
        <v>1756.3</v>
      </c>
      <c r="R7" s="517">
        <v>163</v>
      </c>
      <c r="S7" s="517">
        <v>324.5</v>
      </c>
      <c r="T7" s="517">
        <v>520</v>
      </c>
      <c r="U7" s="517">
        <v>447.1</v>
      </c>
      <c r="V7" s="517">
        <v>301.5</v>
      </c>
      <c r="W7" s="487"/>
      <c r="X7" s="518"/>
      <c r="Y7" s="519" t="s">
        <v>1164</v>
      </c>
      <c r="AA7" s="522"/>
      <c r="AB7" s="523">
        <v>0.1</v>
      </c>
      <c r="AC7" s="524">
        <v>0</v>
      </c>
      <c r="AD7" s="524">
        <v>0</v>
      </c>
      <c r="AE7" s="524">
        <v>0</v>
      </c>
      <c r="AF7" s="524">
        <v>0</v>
      </c>
      <c r="AG7" s="524">
        <v>0</v>
      </c>
      <c r="AH7" s="472"/>
      <c r="AI7" s="518"/>
      <c r="AJ7" s="505" t="s">
        <v>1165</v>
      </c>
      <c r="AK7" s="525"/>
      <c r="AL7" s="522"/>
      <c r="AM7" s="526">
        <v>643.70000000000005</v>
      </c>
      <c r="AN7" s="517">
        <v>24.7</v>
      </c>
      <c r="AO7" s="517">
        <v>72</v>
      </c>
      <c r="AP7" s="517">
        <v>153.5</v>
      </c>
      <c r="AQ7" s="517">
        <v>213.1</v>
      </c>
      <c r="AR7" s="517">
        <v>180.3</v>
      </c>
      <c r="AT7" s="515"/>
      <c r="AU7" s="1858"/>
      <c r="AV7" s="491" t="s">
        <v>1166</v>
      </c>
      <c r="AW7" s="522"/>
      <c r="AX7" s="517">
        <v>294</v>
      </c>
      <c r="AY7" s="517">
        <v>22.8</v>
      </c>
      <c r="AZ7" s="517">
        <v>48.8</v>
      </c>
      <c r="BA7" s="517">
        <v>72.5</v>
      </c>
      <c r="BB7" s="517">
        <v>83</v>
      </c>
      <c r="BC7" s="517">
        <v>66.8</v>
      </c>
    </row>
    <row r="8" spans="1:55" s="470" customFormat="1" ht="11.1" customHeight="1">
      <c r="B8" s="518"/>
      <c r="C8" s="519" t="s">
        <v>1167</v>
      </c>
      <c r="D8" s="454"/>
      <c r="E8" s="520"/>
      <c r="F8" s="517">
        <v>4658.8</v>
      </c>
      <c r="G8" s="517">
        <v>1680.9</v>
      </c>
      <c r="H8" s="517">
        <v>1686.7</v>
      </c>
      <c r="I8" s="517">
        <v>840.1</v>
      </c>
      <c r="J8" s="517">
        <v>344.1</v>
      </c>
      <c r="K8" s="517">
        <v>107</v>
      </c>
      <c r="M8" s="518"/>
      <c r="N8" s="505" t="s">
        <v>1168</v>
      </c>
      <c r="O8" s="506"/>
      <c r="P8" s="527"/>
      <c r="Q8" s="521">
        <v>245.9</v>
      </c>
      <c r="R8" s="517">
        <v>25.9</v>
      </c>
      <c r="S8" s="517">
        <v>47.8</v>
      </c>
      <c r="T8" s="517">
        <v>70.8</v>
      </c>
      <c r="U8" s="517">
        <v>61.7</v>
      </c>
      <c r="V8" s="517">
        <v>39.799999999999997</v>
      </c>
      <c r="W8" s="487"/>
      <c r="X8" s="518"/>
      <c r="Y8" s="528" t="s">
        <v>1169</v>
      </c>
      <c r="Z8" s="529"/>
      <c r="AA8" s="530"/>
      <c r="AB8" s="523">
        <v>0.5</v>
      </c>
      <c r="AC8" s="524">
        <v>0.1</v>
      </c>
      <c r="AD8" s="524">
        <v>0.1</v>
      </c>
      <c r="AE8" s="524">
        <v>0.1</v>
      </c>
      <c r="AF8" s="524">
        <v>0.1</v>
      </c>
      <c r="AG8" s="524">
        <v>0.1</v>
      </c>
      <c r="AH8" s="472"/>
      <c r="AI8" s="518"/>
      <c r="AJ8" s="505" t="s">
        <v>1170</v>
      </c>
      <c r="AK8" s="525"/>
      <c r="AL8" s="522"/>
      <c r="AM8" s="521">
        <v>5.9</v>
      </c>
      <c r="AN8" s="517">
        <v>0.2</v>
      </c>
      <c r="AO8" s="517">
        <v>0.4</v>
      </c>
      <c r="AP8" s="517">
        <v>0.7</v>
      </c>
      <c r="AQ8" s="517">
        <v>1.7</v>
      </c>
      <c r="AR8" s="521">
        <v>3</v>
      </c>
      <c r="AT8" s="515"/>
      <c r="AU8" s="1858"/>
      <c r="AV8" s="491" t="s">
        <v>1171</v>
      </c>
      <c r="AW8" s="522"/>
      <c r="AX8" s="517">
        <v>94</v>
      </c>
      <c r="AY8" s="517">
        <v>3.6</v>
      </c>
      <c r="AZ8" s="517">
        <v>8.1999999999999993</v>
      </c>
      <c r="BA8" s="517">
        <v>13.4</v>
      </c>
      <c r="BB8" s="517">
        <v>29.2</v>
      </c>
      <c r="BC8" s="517">
        <v>39.700000000000003</v>
      </c>
    </row>
    <row r="9" spans="1:55" s="470" customFormat="1" ht="11.1" customHeight="1">
      <c r="B9" s="518"/>
      <c r="C9" s="528" t="s">
        <v>1172</v>
      </c>
      <c r="D9" s="531"/>
      <c r="E9" s="532"/>
      <c r="F9" s="517">
        <v>682.3</v>
      </c>
      <c r="G9" s="517">
        <v>172</v>
      </c>
      <c r="H9" s="517">
        <v>274.2</v>
      </c>
      <c r="I9" s="517">
        <v>123.5</v>
      </c>
      <c r="J9" s="517">
        <v>73.8</v>
      </c>
      <c r="K9" s="517">
        <v>38.700000000000003</v>
      </c>
      <c r="M9" s="518"/>
      <c r="N9" s="505" t="s">
        <v>1173</v>
      </c>
      <c r="O9" s="506"/>
      <c r="P9" s="527"/>
      <c r="Q9" s="521">
        <v>676.8</v>
      </c>
      <c r="R9" s="517">
        <v>69.8</v>
      </c>
      <c r="S9" s="517">
        <v>135.19999999999999</v>
      </c>
      <c r="T9" s="517">
        <v>195.8</v>
      </c>
      <c r="U9" s="517">
        <v>166.6</v>
      </c>
      <c r="V9" s="517">
        <v>109.4</v>
      </c>
      <c r="W9" s="487"/>
      <c r="X9" s="518"/>
      <c r="Y9" s="533" t="s">
        <v>1174</v>
      </c>
      <c r="Z9" s="509"/>
      <c r="AA9" s="534"/>
      <c r="AB9" s="523">
        <v>0.3</v>
      </c>
      <c r="AC9" s="524">
        <v>0.1</v>
      </c>
      <c r="AD9" s="524">
        <v>0.1</v>
      </c>
      <c r="AE9" s="524">
        <v>0.1</v>
      </c>
      <c r="AF9" s="524">
        <v>0.1</v>
      </c>
      <c r="AG9" s="524">
        <v>0</v>
      </c>
      <c r="AH9" s="472"/>
      <c r="AI9" s="518"/>
      <c r="AJ9" s="505" t="s">
        <v>1175</v>
      </c>
      <c r="AK9" s="525"/>
      <c r="AL9" s="522"/>
      <c r="AM9" s="521">
        <v>0.1</v>
      </c>
      <c r="AN9" s="517" t="s">
        <v>19</v>
      </c>
      <c r="AO9" s="517">
        <v>0</v>
      </c>
      <c r="AP9" s="517">
        <v>0</v>
      </c>
      <c r="AQ9" s="517" t="s">
        <v>19</v>
      </c>
      <c r="AR9" s="521">
        <v>0</v>
      </c>
      <c r="AT9" s="535"/>
      <c r="AU9" s="1858"/>
      <c r="AV9" s="491" t="s">
        <v>1176</v>
      </c>
      <c r="AW9" s="536"/>
      <c r="AX9" s="517">
        <v>66.2</v>
      </c>
      <c r="AY9" s="517">
        <v>1</v>
      </c>
      <c r="AZ9" s="517">
        <v>2.6</v>
      </c>
      <c r="BA9" s="517">
        <v>5.7</v>
      </c>
      <c r="BB9" s="517">
        <v>19.399999999999999</v>
      </c>
      <c r="BC9" s="517">
        <v>37.4</v>
      </c>
    </row>
    <row r="10" spans="1:55" s="470" customFormat="1" ht="11.1" customHeight="1">
      <c r="B10" s="537"/>
      <c r="C10" s="488" t="s">
        <v>1177</v>
      </c>
      <c r="D10" s="454"/>
      <c r="E10" s="538"/>
      <c r="F10" s="517">
        <v>28.5</v>
      </c>
      <c r="G10" s="517">
        <v>9.4</v>
      </c>
      <c r="H10" s="517">
        <v>8</v>
      </c>
      <c r="I10" s="517">
        <v>4.5999999999999996</v>
      </c>
      <c r="J10" s="517">
        <v>3.5</v>
      </c>
      <c r="K10" s="517">
        <v>2.9</v>
      </c>
      <c r="M10" s="518"/>
      <c r="N10" s="539" t="s">
        <v>1178</v>
      </c>
      <c r="O10" s="540"/>
      <c r="P10" s="541"/>
      <c r="Q10" s="517">
        <v>1309.9000000000001</v>
      </c>
      <c r="R10" s="517">
        <v>121.7</v>
      </c>
      <c r="S10" s="517">
        <v>237.2</v>
      </c>
      <c r="T10" s="517">
        <v>381.1</v>
      </c>
      <c r="U10" s="517">
        <v>335.7</v>
      </c>
      <c r="V10" s="517">
        <v>234.1</v>
      </c>
      <c r="W10" s="487"/>
      <c r="X10" s="518"/>
      <c r="Y10" s="488" t="s">
        <v>1179</v>
      </c>
      <c r="AA10" s="542"/>
      <c r="AB10" s="523">
        <v>0.1</v>
      </c>
      <c r="AC10" s="524">
        <v>0</v>
      </c>
      <c r="AD10" s="524">
        <v>0</v>
      </c>
      <c r="AE10" s="524">
        <v>0</v>
      </c>
      <c r="AF10" s="524">
        <v>0</v>
      </c>
      <c r="AG10" s="524">
        <v>0</v>
      </c>
      <c r="AH10" s="472"/>
      <c r="AI10" s="518"/>
      <c r="AJ10" s="505" t="s">
        <v>1180</v>
      </c>
      <c r="AK10" s="525"/>
      <c r="AL10" s="522"/>
      <c r="AM10" s="526">
        <v>1.6</v>
      </c>
      <c r="AN10" s="517">
        <v>0</v>
      </c>
      <c r="AO10" s="517">
        <v>0.2</v>
      </c>
      <c r="AP10" s="517">
        <v>0.5</v>
      </c>
      <c r="AQ10" s="517">
        <v>0.5</v>
      </c>
      <c r="AR10" s="521">
        <v>0.4</v>
      </c>
      <c r="AT10" s="535"/>
      <c r="AU10" s="1858"/>
      <c r="AV10" s="491" t="s">
        <v>1181</v>
      </c>
      <c r="AW10" s="536"/>
      <c r="AX10" s="517">
        <v>13</v>
      </c>
      <c r="AY10" s="517">
        <v>0.4</v>
      </c>
      <c r="AZ10" s="517">
        <v>1.1000000000000001</v>
      </c>
      <c r="BA10" s="517">
        <v>2</v>
      </c>
      <c r="BB10" s="517">
        <v>3.3</v>
      </c>
      <c r="BC10" s="517">
        <v>6.3</v>
      </c>
    </row>
    <row r="11" spans="1:55" s="470" customFormat="1" ht="11.1" customHeight="1">
      <c r="B11" s="518"/>
      <c r="C11" s="488" t="s">
        <v>1182</v>
      </c>
      <c r="D11" s="454"/>
      <c r="E11" s="538"/>
      <c r="F11" s="517">
        <v>1.5</v>
      </c>
      <c r="G11" s="517">
        <v>0.6</v>
      </c>
      <c r="H11" s="517">
        <v>0.4</v>
      </c>
      <c r="I11" s="517">
        <v>0.2</v>
      </c>
      <c r="J11" s="517">
        <v>0.1</v>
      </c>
      <c r="K11" s="517">
        <v>0.1</v>
      </c>
      <c r="M11" s="518"/>
      <c r="N11" s="543" t="s">
        <v>1183</v>
      </c>
      <c r="O11" s="506"/>
      <c r="P11" s="544"/>
      <c r="Q11" s="517">
        <v>1274.0999999999999</v>
      </c>
      <c r="R11" s="517">
        <v>116.9</v>
      </c>
      <c r="S11" s="517">
        <v>231.7</v>
      </c>
      <c r="T11" s="517">
        <v>366.3</v>
      </c>
      <c r="U11" s="517">
        <v>329.9</v>
      </c>
      <c r="V11" s="517">
        <v>229.4</v>
      </c>
      <c r="W11" s="487"/>
      <c r="X11" s="518"/>
      <c r="Y11" s="488" t="s">
        <v>1184</v>
      </c>
      <c r="AA11" s="542"/>
      <c r="AB11" s="523">
        <v>0</v>
      </c>
      <c r="AC11" s="524" t="s">
        <v>19</v>
      </c>
      <c r="AD11" s="524">
        <v>0</v>
      </c>
      <c r="AE11" s="524">
        <v>0</v>
      </c>
      <c r="AF11" s="524">
        <v>0</v>
      </c>
      <c r="AG11" s="524">
        <v>0</v>
      </c>
      <c r="AH11" s="472"/>
      <c r="AI11" s="518"/>
      <c r="AJ11" s="545" t="s">
        <v>1185</v>
      </c>
      <c r="AK11" s="546"/>
      <c r="AL11" s="530"/>
      <c r="AM11" s="526" t="s">
        <v>19</v>
      </c>
      <c r="AN11" s="517" t="s">
        <v>19</v>
      </c>
      <c r="AO11" s="517" t="s">
        <v>19</v>
      </c>
      <c r="AP11" s="517" t="s">
        <v>19</v>
      </c>
      <c r="AQ11" s="517" t="s">
        <v>19</v>
      </c>
      <c r="AR11" s="521" t="s">
        <v>19</v>
      </c>
      <c r="AT11" s="535"/>
      <c r="AU11" s="1859"/>
      <c r="AV11" s="547" t="s">
        <v>1186</v>
      </c>
      <c r="AW11" s="548"/>
      <c r="AX11" s="517">
        <v>5.0999999999999996</v>
      </c>
      <c r="AY11" s="517">
        <v>0.1</v>
      </c>
      <c r="AZ11" s="517">
        <v>0.1</v>
      </c>
      <c r="BA11" s="517">
        <v>0.3</v>
      </c>
      <c r="BB11" s="517">
        <v>1.5</v>
      </c>
      <c r="BC11" s="517">
        <v>3.1</v>
      </c>
    </row>
    <row r="12" spans="1:55" ht="11.1" customHeight="1">
      <c r="B12" s="518"/>
      <c r="C12" s="488" t="s">
        <v>1187</v>
      </c>
      <c r="D12" s="454"/>
      <c r="E12" s="538"/>
      <c r="F12" s="517">
        <v>1</v>
      </c>
      <c r="G12" s="517">
        <v>0.3</v>
      </c>
      <c r="H12" s="517">
        <v>0.3</v>
      </c>
      <c r="I12" s="517">
        <v>0.2</v>
      </c>
      <c r="J12" s="517">
        <v>0.1</v>
      </c>
      <c r="K12" s="517">
        <v>0.1</v>
      </c>
      <c r="L12" s="470"/>
      <c r="M12" s="518"/>
      <c r="N12" s="543" t="s">
        <v>1188</v>
      </c>
      <c r="O12" s="506"/>
      <c r="P12" s="525"/>
      <c r="Q12" s="517">
        <v>1292</v>
      </c>
      <c r="R12" s="517">
        <v>121.8</v>
      </c>
      <c r="S12" s="517">
        <v>235.8</v>
      </c>
      <c r="T12" s="517">
        <v>375</v>
      </c>
      <c r="U12" s="517">
        <v>328.6</v>
      </c>
      <c r="V12" s="517">
        <v>230.8</v>
      </c>
      <c r="W12" s="549"/>
      <c r="X12" s="518"/>
      <c r="Y12" s="550" t="s">
        <v>1189</v>
      </c>
      <c r="Z12" s="506"/>
      <c r="AA12" s="542"/>
      <c r="AB12" s="524" t="s">
        <v>19</v>
      </c>
      <c r="AC12" s="524" t="s">
        <v>19</v>
      </c>
      <c r="AD12" s="524" t="s">
        <v>19</v>
      </c>
      <c r="AE12" s="524" t="s">
        <v>19</v>
      </c>
      <c r="AF12" s="524" t="s">
        <v>19</v>
      </c>
      <c r="AG12" s="524" t="s">
        <v>19</v>
      </c>
      <c r="AH12" s="472"/>
      <c r="AI12" s="518"/>
      <c r="AJ12" s="488" t="s">
        <v>1190</v>
      </c>
      <c r="AK12" s="470"/>
      <c r="AM12" s="517">
        <v>256.7</v>
      </c>
      <c r="AN12" s="517">
        <v>5.4</v>
      </c>
      <c r="AO12" s="517">
        <v>18.100000000000001</v>
      </c>
      <c r="AP12" s="517">
        <v>49.9</v>
      </c>
      <c r="AQ12" s="517">
        <v>90.8</v>
      </c>
      <c r="AR12" s="521">
        <v>92.5</v>
      </c>
      <c r="AT12" s="515"/>
      <c r="AU12" s="1860" t="s">
        <v>1191</v>
      </c>
      <c r="AV12" s="491" t="s">
        <v>1161</v>
      </c>
      <c r="AW12" s="522"/>
      <c r="AX12" s="551">
        <v>525.79999999999995</v>
      </c>
      <c r="AY12" s="517">
        <v>64</v>
      </c>
      <c r="AZ12" s="517">
        <v>113.3</v>
      </c>
      <c r="BA12" s="517">
        <v>127.5</v>
      </c>
      <c r="BB12" s="517">
        <v>129.80000000000001</v>
      </c>
      <c r="BC12" s="517">
        <v>91.1</v>
      </c>
    </row>
    <row r="13" spans="1:55" ht="11.1" customHeight="1">
      <c r="B13" s="518"/>
      <c r="C13" s="488" t="s">
        <v>1192</v>
      </c>
      <c r="D13" s="454"/>
      <c r="E13" s="538"/>
      <c r="F13" s="517">
        <v>5.7</v>
      </c>
      <c r="G13" s="517">
        <v>0.6</v>
      </c>
      <c r="H13" s="517">
        <v>1</v>
      </c>
      <c r="I13" s="517">
        <v>1.1000000000000001</v>
      </c>
      <c r="J13" s="517">
        <v>1.6</v>
      </c>
      <c r="K13" s="517">
        <v>1.5</v>
      </c>
      <c r="L13" s="470"/>
      <c r="M13" s="518"/>
      <c r="N13" s="543" t="s">
        <v>1193</v>
      </c>
      <c r="O13" s="506"/>
      <c r="P13" s="525"/>
      <c r="Q13" s="517">
        <v>1511.5</v>
      </c>
      <c r="R13" s="517">
        <v>138.1</v>
      </c>
      <c r="S13" s="517">
        <v>275.39999999999998</v>
      </c>
      <c r="T13" s="517">
        <v>446</v>
      </c>
      <c r="U13" s="517">
        <v>389.9</v>
      </c>
      <c r="V13" s="517">
        <v>262.2</v>
      </c>
      <c r="W13" s="487"/>
      <c r="X13" s="518"/>
      <c r="Y13" s="488" t="s">
        <v>1194</v>
      </c>
      <c r="Z13" s="470"/>
      <c r="AA13" s="538"/>
      <c r="AB13" s="524">
        <v>0</v>
      </c>
      <c r="AC13" s="524" t="s">
        <v>19</v>
      </c>
      <c r="AD13" s="524" t="s">
        <v>19</v>
      </c>
      <c r="AE13" s="524" t="s">
        <v>19</v>
      </c>
      <c r="AF13" s="524" t="s">
        <v>19</v>
      </c>
      <c r="AG13" s="524">
        <v>0</v>
      </c>
      <c r="AH13" s="472"/>
      <c r="AI13" s="518"/>
      <c r="AJ13" s="488" t="s">
        <v>1195</v>
      </c>
      <c r="AK13" s="470"/>
      <c r="AM13" s="517">
        <v>446.8</v>
      </c>
      <c r="AN13" s="517">
        <v>15.3</v>
      </c>
      <c r="AO13" s="517">
        <v>47.1</v>
      </c>
      <c r="AP13" s="517">
        <v>105</v>
      </c>
      <c r="AQ13" s="517">
        <v>150.6</v>
      </c>
      <c r="AR13" s="521">
        <v>128.9</v>
      </c>
      <c r="AT13" s="515"/>
      <c r="AU13" s="1861"/>
      <c r="AV13" s="491" t="s">
        <v>1166</v>
      </c>
      <c r="AW13" s="522"/>
      <c r="AX13" s="551">
        <v>15.2</v>
      </c>
      <c r="AY13" s="517">
        <v>1</v>
      </c>
      <c r="AZ13" s="517">
        <v>2.8</v>
      </c>
      <c r="BA13" s="517">
        <v>3.7</v>
      </c>
      <c r="BB13" s="517">
        <v>4.3</v>
      </c>
      <c r="BC13" s="517">
        <v>3.4</v>
      </c>
    </row>
    <row r="14" spans="1:55" ht="11.1" customHeight="1">
      <c r="B14" s="518"/>
      <c r="C14" s="488" t="s">
        <v>1196</v>
      </c>
      <c r="D14" s="454"/>
      <c r="E14" s="538"/>
      <c r="F14" s="517">
        <v>43.3</v>
      </c>
      <c r="G14" s="517">
        <v>14.8</v>
      </c>
      <c r="H14" s="517">
        <v>10.8</v>
      </c>
      <c r="I14" s="517">
        <v>6.8</v>
      </c>
      <c r="J14" s="517">
        <v>6.3</v>
      </c>
      <c r="K14" s="517">
        <v>4.5999999999999996</v>
      </c>
      <c r="L14" s="470"/>
      <c r="M14" s="518"/>
      <c r="N14" s="543" t="s">
        <v>1197</v>
      </c>
      <c r="O14" s="506"/>
      <c r="P14" s="525"/>
      <c r="Q14" s="517">
        <v>595.29999999999995</v>
      </c>
      <c r="R14" s="517">
        <v>60.8</v>
      </c>
      <c r="S14" s="517">
        <v>119.6</v>
      </c>
      <c r="T14" s="517">
        <v>170.6</v>
      </c>
      <c r="U14" s="517">
        <v>147.80000000000001</v>
      </c>
      <c r="V14" s="517">
        <v>96.5</v>
      </c>
      <c r="W14" s="487"/>
      <c r="X14" s="518"/>
      <c r="Y14" s="488" t="s">
        <v>1198</v>
      </c>
      <c r="Z14" s="470"/>
      <c r="AA14" s="538"/>
      <c r="AB14" s="523">
        <v>0</v>
      </c>
      <c r="AC14" s="524">
        <v>0</v>
      </c>
      <c r="AD14" s="524">
        <v>0</v>
      </c>
      <c r="AE14" s="524">
        <v>0</v>
      </c>
      <c r="AF14" s="524">
        <v>0</v>
      </c>
      <c r="AG14" s="524">
        <v>0</v>
      </c>
      <c r="AH14" s="472"/>
      <c r="AI14" s="518"/>
      <c r="AJ14" s="488" t="s">
        <v>1199</v>
      </c>
      <c r="AK14" s="470"/>
      <c r="AM14" s="517">
        <v>3.9</v>
      </c>
      <c r="AN14" s="517">
        <v>0.1</v>
      </c>
      <c r="AO14" s="517">
        <v>0.4</v>
      </c>
      <c r="AP14" s="517">
        <v>0.8</v>
      </c>
      <c r="AQ14" s="517">
        <v>1.1000000000000001</v>
      </c>
      <c r="AR14" s="521">
        <v>1.5</v>
      </c>
      <c r="AT14" s="515"/>
      <c r="AU14" s="1861"/>
      <c r="AV14" s="491" t="s">
        <v>1171</v>
      </c>
      <c r="AW14" s="522"/>
      <c r="AX14" s="551">
        <v>10.7</v>
      </c>
      <c r="AY14" s="517">
        <v>0.9</v>
      </c>
      <c r="AZ14" s="517">
        <v>1.4</v>
      </c>
      <c r="BA14" s="517">
        <v>2</v>
      </c>
      <c r="BB14" s="517">
        <v>2.9</v>
      </c>
      <c r="BC14" s="517">
        <v>3.5</v>
      </c>
    </row>
    <row r="15" spans="1:55" ht="11.1" customHeight="1">
      <c r="B15" s="518"/>
      <c r="C15" s="488" t="s">
        <v>1200</v>
      </c>
      <c r="D15" s="454"/>
      <c r="E15" s="538"/>
      <c r="F15" s="517">
        <v>0.5</v>
      </c>
      <c r="G15" s="517">
        <v>0.1</v>
      </c>
      <c r="H15" s="517">
        <v>0.1</v>
      </c>
      <c r="I15" s="517">
        <v>0.1</v>
      </c>
      <c r="J15" s="517">
        <v>0.1</v>
      </c>
      <c r="K15" s="517">
        <v>0.1</v>
      </c>
      <c r="L15" s="470"/>
      <c r="M15" s="518"/>
      <c r="N15" s="543" t="s">
        <v>1201</v>
      </c>
      <c r="O15" s="506"/>
      <c r="P15" s="525"/>
      <c r="Q15" s="517">
        <v>0</v>
      </c>
      <c r="R15" s="517">
        <v>0</v>
      </c>
      <c r="S15" s="517">
        <v>0</v>
      </c>
      <c r="T15" s="517">
        <v>0</v>
      </c>
      <c r="U15" s="517">
        <v>0</v>
      </c>
      <c r="V15" s="517" t="s">
        <v>19</v>
      </c>
      <c r="W15" s="487"/>
      <c r="X15" s="518"/>
      <c r="Y15" s="488" t="s">
        <v>1202</v>
      </c>
      <c r="Z15" s="470"/>
      <c r="AA15" s="538"/>
      <c r="AB15" s="523">
        <v>0</v>
      </c>
      <c r="AC15" s="524" t="s">
        <v>19</v>
      </c>
      <c r="AD15" s="524" t="s">
        <v>19</v>
      </c>
      <c r="AE15" s="524" t="s">
        <v>19</v>
      </c>
      <c r="AF15" s="524">
        <v>0</v>
      </c>
      <c r="AG15" s="524">
        <v>0</v>
      </c>
      <c r="AH15" s="472"/>
      <c r="AI15" s="518"/>
      <c r="AJ15" s="488" t="s">
        <v>1203</v>
      </c>
      <c r="AK15" s="470"/>
      <c r="AM15" s="517">
        <v>272.7</v>
      </c>
      <c r="AN15" s="517">
        <v>8.8000000000000007</v>
      </c>
      <c r="AO15" s="517">
        <v>27.4</v>
      </c>
      <c r="AP15" s="517">
        <v>59.8</v>
      </c>
      <c r="AQ15" s="517">
        <v>92.5</v>
      </c>
      <c r="AR15" s="521">
        <v>84.2</v>
      </c>
      <c r="AT15" s="535"/>
      <c r="AU15" s="1861"/>
      <c r="AV15" s="552" t="s">
        <v>1176</v>
      </c>
      <c r="AW15" s="536"/>
      <c r="AX15" s="551" t="s">
        <v>19</v>
      </c>
      <c r="AY15" s="517" t="s">
        <v>19</v>
      </c>
      <c r="AZ15" s="517" t="s">
        <v>19</v>
      </c>
      <c r="BA15" s="517" t="s">
        <v>19</v>
      </c>
      <c r="BB15" s="517" t="s">
        <v>19</v>
      </c>
      <c r="BC15" s="517" t="s">
        <v>19</v>
      </c>
    </row>
    <row r="16" spans="1:55" ht="11.1" customHeight="1">
      <c r="B16" s="518"/>
      <c r="C16" s="488" t="s">
        <v>1204</v>
      </c>
      <c r="D16" s="454"/>
      <c r="E16" s="538"/>
      <c r="F16" s="517">
        <v>832.5</v>
      </c>
      <c r="G16" s="517">
        <v>245</v>
      </c>
      <c r="H16" s="517">
        <v>244</v>
      </c>
      <c r="I16" s="517">
        <v>138.9</v>
      </c>
      <c r="J16" s="517">
        <v>107.4</v>
      </c>
      <c r="K16" s="517">
        <v>97.2</v>
      </c>
      <c r="M16" s="518"/>
      <c r="N16" s="543" t="s">
        <v>1205</v>
      </c>
      <c r="O16" s="506"/>
      <c r="P16" s="525"/>
      <c r="Q16" s="517">
        <v>2.2000000000000002</v>
      </c>
      <c r="R16" s="517">
        <v>0.1</v>
      </c>
      <c r="S16" s="517">
        <v>0.2</v>
      </c>
      <c r="T16" s="517">
        <v>0.6</v>
      </c>
      <c r="U16" s="517">
        <v>0.4</v>
      </c>
      <c r="V16" s="517">
        <v>1</v>
      </c>
      <c r="W16" s="487"/>
      <c r="X16" s="518"/>
      <c r="Y16" s="488" t="s">
        <v>1206</v>
      </c>
      <c r="Z16" s="470"/>
      <c r="AA16" s="538"/>
      <c r="AB16" s="523">
        <v>0</v>
      </c>
      <c r="AC16" s="524" t="s">
        <v>19</v>
      </c>
      <c r="AD16" s="524">
        <v>0</v>
      </c>
      <c r="AE16" s="524" t="s">
        <v>19</v>
      </c>
      <c r="AF16" s="524" t="s">
        <v>19</v>
      </c>
      <c r="AG16" s="524">
        <v>0</v>
      </c>
      <c r="AH16" s="472"/>
      <c r="AI16" s="518"/>
      <c r="AJ16" s="488" t="s">
        <v>1207</v>
      </c>
      <c r="AK16" s="470"/>
      <c r="AM16" s="517" t="s">
        <v>19</v>
      </c>
      <c r="AN16" s="517" t="s">
        <v>19</v>
      </c>
      <c r="AO16" s="517" t="s">
        <v>19</v>
      </c>
      <c r="AP16" s="517" t="s">
        <v>19</v>
      </c>
      <c r="AQ16" s="517" t="s">
        <v>19</v>
      </c>
      <c r="AR16" s="521" t="s">
        <v>19</v>
      </c>
      <c r="AT16" s="535"/>
      <c r="AU16" s="1861"/>
      <c r="AV16" s="552" t="s">
        <v>1181</v>
      </c>
      <c r="AW16" s="536"/>
      <c r="AX16" s="551">
        <v>1.6</v>
      </c>
      <c r="AY16" s="517">
        <v>0.1</v>
      </c>
      <c r="AZ16" s="517">
        <v>0.1</v>
      </c>
      <c r="BA16" s="517">
        <v>0.2</v>
      </c>
      <c r="BB16" s="517">
        <v>0.6</v>
      </c>
      <c r="BC16" s="517">
        <v>0.5</v>
      </c>
    </row>
    <row r="17" spans="2:55" ht="11.1" customHeight="1">
      <c r="B17" s="518"/>
      <c r="C17" s="488" t="s">
        <v>1208</v>
      </c>
      <c r="D17" s="454"/>
      <c r="E17" s="538"/>
      <c r="F17" s="517">
        <v>10.5</v>
      </c>
      <c r="G17" s="517">
        <v>3.2</v>
      </c>
      <c r="H17" s="517">
        <v>3</v>
      </c>
      <c r="I17" s="517">
        <v>1.7</v>
      </c>
      <c r="J17" s="517">
        <v>1.4</v>
      </c>
      <c r="K17" s="517">
        <v>1.1000000000000001</v>
      </c>
      <c r="M17" s="537"/>
      <c r="N17" s="543" t="s">
        <v>1209</v>
      </c>
      <c r="O17" s="506"/>
      <c r="P17" s="525"/>
      <c r="Q17" s="517">
        <v>749.9</v>
      </c>
      <c r="R17" s="517">
        <v>94.7</v>
      </c>
      <c r="S17" s="517">
        <v>168.6</v>
      </c>
      <c r="T17" s="517">
        <v>200.4</v>
      </c>
      <c r="U17" s="517">
        <v>164.1</v>
      </c>
      <c r="V17" s="517">
        <v>122.1</v>
      </c>
      <c r="W17" s="487"/>
      <c r="X17" s="518"/>
      <c r="Y17" s="488" t="s">
        <v>1210</v>
      </c>
      <c r="Z17" s="470"/>
      <c r="AA17" s="538"/>
      <c r="AB17" s="523" t="s">
        <v>19</v>
      </c>
      <c r="AC17" s="524" t="s">
        <v>19</v>
      </c>
      <c r="AD17" s="524" t="s">
        <v>19</v>
      </c>
      <c r="AE17" s="524" t="s">
        <v>19</v>
      </c>
      <c r="AF17" s="524" t="s">
        <v>19</v>
      </c>
      <c r="AG17" s="524" t="s">
        <v>19</v>
      </c>
      <c r="AH17" s="472"/>
      <c r="AI17" s="518"/>
      <c r="AJ17" s="488" t="s">
        <v>1211</v>
      </c>
      <c r="AK17" s="470"/>
      <c r="AM17" s="517">
        <v>18.600000000000001</v>
      </c>
      <c r="AN17" s="517">
        <v>0.5</v>
      </c>
      <c r="AO17" s="517">
        <v>1.9</v>
      </c>
      <c r="AP17" s="517">
        <v>4.3</v>
      </c>
      <c r="AQ17" s="517">
        <v>6.2</v>
      </c>
      <c r="AR17" s="521">
        <v>5.7</v>
      </c>
      <c r="AT17" s="535"/>
      <c r="AU17" s="1862"/>
      <c r="AV17" s="553" t="s">
        <v>1186</v>
      </c>
      <c r="AW17" s="554"/>
      <c r="AX17" s="551" t="s">
        <v>19</v>
      </c>
      <c r="AY17" s="517" t="s">
        <v>19</v>
      </c>
      <c r="AZ17" s="517" t="s">
        <v>19</v>
      </c>
      <c r="BA17" s="517" t="s">
        <v>19</v>
      </c>
      <c r="BB17" s="517" t="s">
        <v>19</v>
      </c>
      <c r="BC17" s="517" t="s">
        <v>19</v>
      </c>
    </row>
    <row r="18" spans="2:55" ht="11.1" customHeight="1">
      <c r="B18" s="518"/>
      <c r="C18" s="555" t="s">
        <v>1212</v>
      </c>
      <c r="D18" s="454"/>
      <c r="E18" s="538"/>
      <c r="F18" s="517">
        <v>12.2</v>
      </c>
      <c r="G18" s="517">
        <v>3.7</v>
      </c>
      <c r="H18" s="517">
        <v>3.7</v>
      </c>
      <c r="I18" s="517">
        <v>2</v>
      </c>
      <c r="J18" s="517">
        <v>1.5</v>
      </c>
      <c r="K18" s="517">
        <v>1.3</v>
      </c>
      <c r="M18" s="518"/>
      <c r="N18" s="543" t="s">
        <v>1213</v>
      </c>
      <c r="O18" s="506"/>
      <c r="P18" s="525"/>
      <c r="Q18" s="517">
        <v>63.4</v>
      </c>
      <c r="R18" s="517">
        <v>6.2</v>
      </c>
      <c r="S18" s="517">
        <v>11.4</v>
      </c>
      <c r="T18" s="517">
        <v>18.2</v>
      </c>
      <c r="U18" s="517">
        <v>17</v>
      </c>
      <c r="V18" s="517">
        <v>10.7</v>
      </c>
      <c r="W18" s="487"/>
      <c r="X18" s="518"/>
      <c r="Y18" s="488" t="s">
        <v>1214</v>
      </c>
      <c r="Z18" s="470"/>
      <c r="AA18" s="538"/>
      <c r="AB18" s="523">
        <v>0.2</v>
      </c>
      <c r="AC18" s="524">
        <v>0</v>
      </c>
      <c r="AD18" s="524">
        <v>0</v>
      </c>
      <c r="AE18" s="524">
        <v>0</v>
      </c>
      <c r="AF18" s="524">
        <v>0</v>
      </c>
      <c r="AG18" s="524">
        <v>0</v>
      </c>
      <c r="AH18" s="472"/>
      <c r="AI18" s="518"/>
      <c r="AJ18" s="488" t="s">
        <v>1215</v>
      </c>
      <c r="AK18" s="470"/>
      <c r="AM18" s="517">
        <v>2.2000000000000002</v>
      </c>
      <c r="AN18" s="517">
        <v>0.1</v>
      </c>
      <c r="AO18" s="517">
        <v>0.3</v>
      </c>
      <c r="AP18" s="517">
        <v>0.4</v>
      </c>
      <c r="AQ18" s="517">
        <v>0.7</v>
      </c>
      <c r="AR18" s="521">
        <v>0.8</v>
      </c>
      <c r="AT18" s="550"/>
      <c r="AU18" s="488" t="s">
        <v>1216</v>
      </c>
      <c r="AV18" s="556"/>
      <c r="AW18" s="556"/>
      <c r="AX18" s="517">
        <v>8072.1</v>
      </c>
      <c r="AY18" s="517">
        <v>763.3</v>
      </c>
      <c r="AZ18" s="517">
        <v>1438.4</v>
      </c>
      <c r="BA18" s="517">
        <v>1955.1</v>
      </c>
      <c r="BB18" s="517">
        <v>2196.9</v>
      </c>
      <c r="BC18" s="517">
        <v>1718.4</v>
      </c>
    </row>
    <row r="19" spans="2:55" ht="11.1" customHeight="1">
      <c r="B19" s="479" t="s">
        <v>209</v>
      </c>
      <c r="C19" s="480"/>
      <c r="D19" s="480"/>
      <c r="E19" s="481"/>
      <c r="F19" s="482">
        <v>377</v>
      </c>
      <c r="G19" s="482">
        <v>6.6</v>
      </c>
      <c r="H19" s="482">
        <v>24.9</v>
      </c>
      <c r="I19" s="482">
        <v>41.3</v>
      </c>
      <c r="J19" s="482">
        <v>94.4</v>
      </c>
      <c r="K19" s="482">
        <v>210</v>
      </c>
      <c r="M19" s="518"/>
      <c r="N19" s="543" t="s">
        <v>1217</v>
      </c>
      <c r="O19" s="506"/>
      <c r="P19" s="525"/>
      <c r="Q19" s="517">
        <v>0.9</v>
      </c>
      <c r="R19" s="517">
        <v>0.2</v>
      </c>
      <c r="S19" s="517">
        <v>0.2</v>
      </c>
      <c r="T19" s="517">
        <v>0.3</v>
      </c>
      <c r="U19" s="517">
        <v>0.2</v>
      </c>
      <c r="V19" s="517">
        <v>0.1</v>
      </c>
      <c r="W19" s="487"/>
      <c r="X19" s="518"/>
      <c r="Y19" s="488" t="s">
        <v>1218</v>
      </c>
      <c r="Z19" s="470"/>
      <c r="AA19" s="538"/>
      <c r="AB19" s="523">
        <v>0</v>
      </c>
      <c r="AC19" s="524" t="s">
        <v>19</v>
      </c>
      <c r="AD19" s="524" t="s">
        <v>19</v>
      </c>
      <c r="AE19" s="524">
        <v>0</v>
      </c>
      <c r="AF19" s="524">
        <v>0</v>
      </c>
      <c r="AG19" s="524">
        <v>0</v>
      </c>
      <c r="AH19" s="472"/>
      <c r="AI19" s="518"/>
      <c r="AJ19" s="488" t="s">
        <v>1219</v>
      </c>
      <c r="AK19" s="470"/>
      <c r="AM19" s="517">
        <v>316.8</v>
      </c>
      <c r="AN19" s="517">
        <v>11.4</v>
      </c>
      <c r="AO19" s="517">
        <v>33.6</v>
      </c>
      <c r="AP19" s="517">
        <v>73</v>
      </c>
      <c r="AQ19" s="517">
        <v>104.5</v>
      </c>
      <c r="AR19" s="521">
        <v>94.3</v>
      </c>
      <c r="AT19" s="550"/>
      <c r="AU19" s="550" t="s">
        <v>1220</v>
      </c>
      <c r="AV19" s="552"/>
      <c r="AW19" s="552"/>
      <c r="AX19" s="517">
        <v>585.9</v>
      </c>
      <c r="AY19" s="517">
        <v>58.4</v>
      </c>
      <c r="AZ19" s="517">
        <v>113.6</v>
      </c>
      <c r="BA19" s="517">
        <v>146.1</v>
      </c>
      <c r="BB19" s="517">
        <v>166.1</v>
      </c>
      <c r="BC19" s="517">
        <v>101.7</v>
      </c>
    </row>
    <row r="20" spans="2:55" ht="11.1" customHeight="1">
      <c r="B20" s="518"/>
      <c r="C20" s="513" t="s">
        <v>1221</v>
      </c>
      <c r="D20" s="540"/>
      <c r="E20" s="557"/>
      <c r="F20" s="517">
        <v>375.1</v>
      </c>
      <c r="G20" s="517">
        <v>6.5</v>
      </c>
      <c r="H20" s="517">
        <v>24.7</v>
      </c>
      <c r="I20" s="517">
        <v>41</v>
      </c>
      <c r="J20" s="517">
        <v>93.8</v>
      </c>
      <c r="K20" s="517">
        <v>209</v>
      </c>
      <c r="M20" s="518"/>
      <c r="N20" s="543" t="s">
        <v>1222</v>
      </c>
      <c r="O20" s="506"/>
      <c r="P20" s="525"/>
      <c r="Q20" s="517">
        <v>47.9</v>
      </c>
      <c r="R20" s="517">
        <v>2.9</v>
      </c>
      <c r="S20" s="517">
        <v>6.6</v>
      </c>
      <c r="T20" s="517">
        <v>15.2</v>
      </c>
      <c r="U20" s="517">
        <v>15</v>
      </c>
      <c r="V20" s="517">
        <v>8.1999999999999993</v>
      </c>
      <c r="W20" s="487"/>
      <c r="X20" s="518"/>
      <c r="Y20" s="488" t="s">
        <v>1223</v>
      </c>
      <c r="Z20" s="470"/>
      <c r="AA20" s="542"/>
      <c r="AB20" s="523">
        <v>0.1</v>
      </c>
      <c r="AC20" s="524">
        <v>0</v>
      </c>
      <c r="AD20" s="524">
        <v>0</v>
      </c>
      <c r="AE20" s="524">
        <v>0</v>
      </c>
      <c r="AF20" s="524">
        <v>0</v>
      </c>
      <c r="AG20" s="524">
        <v>0</v>
      </c>
      <c r="AH20" s="472"/>
      <c r="AI20" s="518"/>
      <c r="AJ20" s="488" t="s">
        <v>1224</v>
      </c>
      <c r="AK20" s="470"/>
      <c r="AM20" s="517" t="s">
        <v>19</v>
      </c>
      <c r="AN20" s="517" t="s">
        <v>19</v>
      </c>
      <c r="AO20" s="517" t="s">
        <v>19</v>
      </c>
      <c r="AP20" s="517" t="s">
        <v>19</v>
      </c>
      <c r="AQ20" s="517" t="s">
        <v>19</v>
      </c>
      <c r="AR20" s="521" t="s">
        <v>19</v>
      </c>
      <c r="AT20" s="550"/>
      <c r="AU20" s="550" t="s">
        <v>1225</v>
      </c>
      <c r="AV20" s="552"/>
      <c r="AW20" s="552"/>
      <c r="AX20" s="517">
        <v>98.1</v>
      </c>
      <c r="AY20" s="517">
        <v>11.1</v>
      </c>
      <c r="AZ20" s="517">
        <v>21.7</v>
      </c>
      <c r="BA20" s="517">
        <v>25.6</v>
      </c>
      <c r="BB20" s="517">
        <v>27.2</v>
      </c>
      <c r="BC20" s="517">
        <v>12.4</v>
      </c>
    </row>
    <row r="21" spans="2:55" ht="11.1" customHeight="1">
      <c r="B21" s="518"/>
      <c r="C21" s="545" t="s">
        <v>1226</v>
      </c>
      <c r="D21" s="558"/>
      <c r="E21" s="559"/>
      <c r="F21" s="517">
        <v>1.9</v>
      </c>
      <c r="G21" s="517">
        <v>0</v>
      </c>
      <c r="H21" s="517">
        <v>0.1</v>
      </c>
      <c r="I21" s="517">
        <v>0.2</v>
      </c>
      <c r="J21" s="517">
        <v>0.6</v>
      </c>
      <c r="K21" s="517">
        <v>1</v>
      </c>
      <c r="M21" s="512"/>
      <c r="N21" s="550" t="s">
        <v>1227</v>
      </c>
      <c r="P21" s="525"/>
      <c r="Q21" s="517">
        <v>0.3</v>
      </c>
      <c r="R21" s="517">
        <v>0</v>
      </c>
      <c r="S21" s="517">
        <v>0</v>
      </c>
      <c r="T21" s="517">
        <v>0</v>
      </c>
      <c r="U21" s="517">
        <v>0.1</v>
      </c>
      <c r="V21" s="517">
        <v>0.2</v>
      </c>
      <c r="W21" s="487"/>
      <c r="X21" s="518"/>
      <c r="Y21" s="550" t="s">
        <v>1228</v>
      </c>
      <c r="Z21" s="544"/>
      <c r="AA21" s="560"/>
      <c r="AB21" s="524" t="s">
        <v>19</v>
      </c>
      <c r="AC21" s="524" t="s">
        <v>19</v>
      </c>
      <c r="AD21" s="524" t="s">
        <v>19</v>
      </c>
      <c r="AE21" s="524" t="s">
        <v>19</v>
      </c>
      <c r="AF21" s="524" t="s">
        <v>19</v>
      </c>
      <c r="AG21" s="524" t="s">
        <v>19</v>
      </c>
      <c r="AH21" s="472"/>
      <c r="AI21" s="518"/>
      <c r="AJ21" s="561" t="s">
        <v>1229</v>
      </c>
      <c r="AK21" s="562"/>
      <c r="AL21" s="563"/>
      <c r="AM21" s="517">
        <v>1.7</v>
      </c>
      <c r="AN21" s="517">
        <v>0.1</v>
      </c>
      <c r="AO21" s="517">
        <v>0.3</v>
      </c>
      <c r="AP21" s="517">
        <v>0.4</v>
      </c>
      <c r="AQ21" s="517">
        <v>0.6</v>
      </c>
      <c r="AR21" s="517">
        <v>0.4</v>
      </c>
      <c r="AT21" s="550"/>
      <c r="AU21" s="488" t="s">
        <v>1230</v>
      </c>
      <c r="AV21" s="454"/>
      <c r="AW21" s="542"/>
      <c r="AX21" s="517">
        <v>1296.9000000000001</v>
      </c>
      <c r="AY21" s="517">
        <v>57.2</v>
      </c>
      <c r="AZ21" s="517">
        <v>165</v>
      </c>
      <c r="BA21" s="517">
        <v>351</v>
      </c>
      <c r="BB21" s="517">
        <v>406.2</v>
      </c>
      <c r="BC21" s="517">
        <v>317.5</v>
      </c>
    </row>
    <row r="22" spans="2:55" ht="11.1" customHeight="1">
      <c r="B22" s="537"/>
      <c r="C22" s="543" t="s">
        <v>1231</v>
      </c>
      <c r="D22" s="506"/>
      <c r="E22" s="525"/>
      <c r="F22" s="517">
        <v>1.8</v>
      </c>
      <c r="G22" s="517">
        <v>0.1</v>
      </c>
      <c r="H22" s="517">
        <v>0.1</v>
      </c>
      <c r="I22" s="517">
        <v>0.2</v>
      </c>
      <c r="J22" s="517">
        <v>0.5</v>
      </c>
      <c r="K22" s="517">
        <v>0.9</v>
      </c>
      <c r="M22" s="512"/>
      <c r="N22" s="550" t="s">
        <v>1232</v>
      </c>
      <c r="P22" s="525"/>
      <c r="Q22" s="517">
        <v>1434.6</v>
      </c>
      <c r="R22" s="517">
        <v>138.5</v>
      </c>
      <c r="S22" s="517">
        <v>272.2</v>
      </c>
      <c r="T22" s="517">
        <v>415.9</v>
      </c>
      <c r="U22" s="517">
        <v>357.3</v>
      </c>
      <c r="V22" s="517">
        <v>250.7</v>
      </c>
      <c r="W22" s="487"/>
      <c r="X22" s="518"/>
      <c r="Y22" s="543" t="s">
        <v>1233</v>
      </c>
      <c r="Z22" s="470"/>
      <c r="AB22" s="524">
        <v>0</v>
      </c>
      <c r="AC22" s="524" t="s">
        <v>19</v>
      </c>
      <c r="AD22" s="524" t="s">
        <v>19</v>
      </c>
      <c r="AE22" s="524" t="s">
        <v>19</v>
      </c>
      <c r="AF22" s="524">
        <v>0</v>
      </c>
      <c r="AG22" s="524" t="s">
        <v>19</v>
      </c>
      <c r="AH22" s="472"/>
      <c r="AI22" s="518"/>
      <c r="AJ22" s="561" t="s">
        <v>1234</v>
      </c>
      <c r="AK22" s="562"/>
      <c r="AL22" s="563"/>
      <c r="AM22" s="517">
        <v>161.4</v>
      </c>
      <c r="AN22" s="517">
        <v>4.7</v>
      </c>
      <c r="AO22" s="517">
        <v>15.7</v>
      </c>
      <c r="AP22" s="517">
        <v>34.1</v>
      </c>
      <c r="AQ22" s="517">
        <v>53.9</v>
      </c>
      <c r="AR22" s="517">
        <v>52.9</v>
      </c>
      <c r="AT22" s="550"/>
      <c r="AU22" s="488" t="s">
        <v>1235</v>
      </c>
      <c r="AV22" s="556"/>
      <c r="AW22" s="556"/>
      <c r="AX22" s="517">
        <v>9</v>
      </c>
      <c r="AY22" s="517">
        <v>0.5</v>
      </c>
      <c r="AZ22" s="517">
        <v>1.4</v>
      </c>
      <c r="BA22" s="517">
        <v>1.8</v>
      </c>
      <c r="BB22" s="517">
        <v>2.5</v>
      </c>
      <c r="BC22" s="517">
        <v>2.7</v>
      </c>
    </row>
    <row r="23" spans="2:55" ht="11.1" customHeight="1">
      <c r="B23" s="518"/>
      <c r="C23" s="488" t="s">
        <v>1182</v>
      </c>
      <c r="D23" s="454"/>
      <c r="E23" s="538"/>
      <c r="F23" s="517">
        <v>0.1</v>
      </c>
      <c r="G23" s="517" t="s">
        <v>19</v>
      </c>
      <c r="H23" s="517">
        <v>0</v>
      </c>
      <c r="I23" s="517">
        <v>0</v>
      </c>
      <c r="J23" s="517">
        <v>0</v>
      </c>
      <c r="K23" s="517">
        <v>0</v>
      </c>
      <c r="M23" s="512"/>
      <c r="N23" s="550" t="s">
        <v>1236</v>
      </c>
      <c r="P23" s="525"/>
      <c r="Q23" s="517">
        <v>891</v>
      </c>
      <c r="R23" s="517">
        <v>81.900000000000006</v>
      </c>
      <c r="S23" s="517">
        <v>161.6</v>
      </c>
      <c r="T23" s="517">
        <v>262</v>
      </c>
      <c r="U23" s="517">
        <v>232.7</v>
      </c>
      <c r="V23" s="517">
        <v>152.9</v>
      </c>
      <c r="W23" s="487"/>
      <c r="X23" s="518"/>
      <c r="Y23" s="488" t="s">
        <v>1237</v>
      </c>
      <c r="Z23" s="470"/>
      <c r="AA23" s="563"/>
      <c r="AB23" s="524">
        <v>0.6</v>
      </c>
      <c r="AC23" s="524">
        <v>0.1</v>
      </c>
      <c r="AD23" s="524">
        <v>0.1</v>
      </c>
      <c r="AE23" s="524">
        <v>0.1</v>
      </c>
      <c r="AF23" s="524">
        <v>0.1</v>
      </c>
      <c r="AG23" s="524">
        <v>0.1</v>
      </c>
      <c r="AH23" s="472"/>
      <c r="AI23" s="518"/>
      <c r="AJ23" s="488" t="s">
        <v>1235</v>
      </c>
      <c r="AK23" s="470"/>
      <c r="AL23" s="542"/>
      <c r="AM23" s="517">
        <v>1.2</v>
      </c>
      <c r="AN23" s="517" t="s">
        <v>19</v>
      </c>
      <c r="AO23" s="517">
        <v>0</v>
      </c>
      <c r="AP23" s="517">
        <v>0.2</v>
      </c>
      <c r="AQ23" s="517">
        <v>0.2</v>
      </c>
      <c r="AR23" s="517">
        <v>0.8</v>
      </c>
      <c r="AT23" s="550"/>
      <c r="AU23" s="488" t="s">
        <v>1238</v>
      </c>
      <c r="AV23" s="563"/>
      <c r="AW23" s="563"/>
      <c r="AX23" s="517">
        <v>1186.9000000000001</v>
      </c>
      <c r="AY23" s="517">
        <v>110.2</v>
      </c>
      <c r="AZ23" s="517">
        <v>209.9</v>
      </c>
      <c r="BA23" s="517">
        <v>300.39999999999998</v>
      </c>
      <c r="BB23" s="517">
        <v>329.5</v>
      </c>
      <c r="BC23" s="517">
        <v>237</v>
      </c>
    </row>
    <row r="24" spans="2:55" ht="11.1" customHeight="1">
      <c r="B24" s="518"/>
      <c r="C24" s="488" t="s">
        <v>1187</v>
      </c>
      <c r="D24" s="454"/>
      <c r="E24" s="538"/>
      <c r="F24" s="517">
        <v>0.3</v>
      </c>
      <c r="G24" s="517">
        <v>0</v>
      </c>
      <c r="H24" s="517">
        <v>0</v>
      </c>
      <c r="I24" s="517">
        <v>0</v>
      </c>
      <c r="J24" s="517">
        <v>0.1</v>
      </c>
      <c r="K24" s="517">
        <v>0.2</v>
      </c>
      <c r="M24" s="512"/>
      <c r="N24" s="488" t="s">
        <v>1239</v>
      </c>
      <c r="O24" s="454"/>
      <c r="P24" s="470"/>
      <c r="Q24" s="517">
        <v>454.9</v>
      </c>
      <c r="R24" s="517">
        <v>43.5</v>
      </c>
      <c r="S24" s="517">
        <v>85</v>
      </c>
      <c r="T24" s="517">
        <v>133.1</v>
      </c>
      <c r="U24" s="517">
        <v>117.4</v>
      </c>
      <c r="V24" s="517">
        <v>75.900000000000006</v>
      </c>
      <c r="W24" s="487"/>
      <c r="X24" s="518"/>
      <c r="Y24" s="488" t="s">
        <v>1240</v>
      </c>
      <c r="Z24" s="470"/>
      <c r="AA24" s="563"/>
      <c r="AB24" s="524" t="s">
        <v>19</v>
      </c>
      <c r="AC24" s="524" t="s">
        <v>19</v>
      </c>
      <c r="AD24" s="524" t="s">
        <v>19</v>
      </c>
      <c r="AE24" s="524" t="s">
        <v>19</v>
      </c>
      <c r="AF24" s="524" t="s">
        <v>19</v>
      </c>
      <c r="AG24" s="524" t="s">
        <v>19</v>
      </c>
      <c r="AH24" s="472"/>
      <c r="AI24" s="518"/>
      <c r="AJ24" s="564" t="s">
        <v>1241</v>
      </c>
      <c r="AK24" s="565"/>
      <c r="AL24" s="560"/>
      <c r="AM24" s="517">
        <v>0.3</v>
      </c>
      <c r="AN24" s="517" t="s">
        <v>19</v>
      </c>
      <c r="AO24" s="517">
        <v>0</v>
      </c>
      <c r="AP24" s="517">
        <v>0.1</v>
      </c>
      <c r="AQ24" s="517">
        <v>0.1</v>
      </c>
      <c r="AR24" s="517">
        <v>0.1</v>
      </c>
      <c r="AT24" s="550"/>
      <c r="AU24" s="564" t="s">
        <v>1242</v>
      </c>
      <c r="AV24" s="563"/>
      <c r="AW24" s="563"/>
      <c r="AX24" s="517">
        <v>7.6</v>
      </c>
      <c r="AY24" s="517">
        <v>0.7</v>
      </c>
      <c r="AZ24" s="517">
        <v>1.2</v>
      </c>
      <c r="BA24" s="517">
        <v>1.3</v>
      </c>
      <c r="BB24" s="517">
        <v>2.2000000000000002</v>
      </c>
      <c r="BC24" s="517">
        <v>2.2000000000000002</v>
      </c>
    </row>
    <row r="25" spans="2:55" ht="11.1" customHeight="1">
      <c r="B25" s="518"/>
      <c r="C25" s="488" t="s">
        <v>1243</v>
      </c>
      <c r="D25" s="454"/>
      <c r="E25" s="538"/>
      <c r="F25" s="517">
        <v>35.299999999999997</v>
      </c>
      <c r="G25" s="517">
        <v>0.6</v>
      </c>
      <c r="H25" s="517">
        <v>2.4</v>
      </c>
      <c r="I25" s="517">
        <v>3.5</v>
      </c>
      <c r="J25" s="517">
        <v>8.6</v>
      </c>
      <c r="K25" s="517">
        <v>20.2</v>
      </c>
      <c r="M25" s="518"/>
      <c r="N25" s="488" t="s">
        <v>1204</v>
      </c>
      <c r="O25" s="454"/>
      <c r="P25" s="470"/>
      <c r="Q25" s="517">
        <v>305.89999999999998</v>
      </c>
      <c r="R25" s="517">
        <v>42.5</v>
      </c>
      <c r="S25" s="517">
        <v>71</v>
      </c>
      <c r="T25" s="517">
        <v>81.8</v>
      </c>
      <c r="U25" s="517">
        <v>65.5</v>
      </c>
      <c r="V25" s="517">
        <v>45.2</v>
      </c>
      <c r="W25" s="487"/>
      <c r="X25" s="518"/>
      <c r="Y25" s="488" t="s">
        <v>1244</v>
      </c>
      <c r="Z25" s="470"/>
      <c r="AA25" s="563"/>
      <c r="AB25" s="524" t="s">
        <v>19</v>
      </c>
      <c r="AC25" s="524" t="s">
        <v>19</v>
      </c>
      <c r="AD25" s="524" t="s">
        <v>19</v>
      </c>
      <c r="AE25" s="524" t="s">
        <v>19</v>
      </c>
      <c r="AF25" s="524" t="s">
        <v>19</v>
      </c>
      <c r="AG25" s="524" t="s">
        <v>19</v>
      </c>
      <c r="AH25" s="472"/>
      <c r="AI25" s="518"/>
      <c r="AJ25" s="564" t="s">
        <v>1245</v>
      </c>
      <c r="AK25" s="565"/>
      <c r="AL25" s="560"/>
      <c r="AM25" s="517">
        <v>73.2</v>
      </c>
      <c r="AN25" s="517">
        <v>2.6</v>
      </c>
      <c r="AO25" s="517">
        <v>8</v>
      </c>
      <c r="AP25" s="517">
        <v>15.8</v>
      </c>
      <c r="AQ25" s="517">
        <v>25</v>
      </c>
      <c r="AR25" s="517">
        <v>21.8</v>
      </c>
      <c r="AT25" s="550"/>
      <c r="AU25" s="550" t="s">
        <v>1246</v>
      </c>
      <c r="AV25" s="563"/>
      <c r="AW25" s="563"/>
      <c r="AX25" s="517">
        <v>7.9</v>
      </c>
      <c r="AY25" s="517">
        <v>1.5</v>
      </c>
      <c r="AZ25" s="517">
        <v>2.2000000000000002</v>
      </c>
      <c r="BA25" s="517">
        <v>2</v>
      </c>
      <c r="BB25" s="517">
        <v>1.5</v>
      </c>
      <c r="BC25" s="517">
        <v>0.7</v>
      </c>
    </row>
    <row r="26" spans="2:55" ht="11.1" customHeight="1">
      <c r="B26" s="518"/>
      <c r="C26" s="488" t="s">
        <v>1204</v>
      </c>
      <c r="D26" s="454"/>
      <c r="E26" s="538"/>
      <c r="F26" s="517">
        <v>72</v>
      </c>
      <c r="G26" s="517">
        <v>1.4</v>
      </c>
      <c r="H26" s="517">
        <v>5.0999999999999996</v>
      </c>
      <c r="I26" s="517">
        <v>8.3000000000000007</v>
      </c>
      <c r="J26" s="517">
        <v>18.7</v>
      </c>
      <c r="K26" s="517">
        <v>38.5</v>
      </c>
      <c r="M26" s="518"/>
      <c r="N26" s="488" t="s">
        <v>1208</v>
      </c>
      <c r="O26" s="454"/>
      <c r="P26" s="470"/>
      <c r="Q26" s="517">
        <v>2.5</v>
      </c>
      <c r="R26" s="517">
        <v>0.3</v>
      </c>
      <c r="S26" s="517">
        <v>0.5</v>
      </c>
      <c r="T26" s="517">
        <v>0.7</v>
      </c>
      <c r="U26" s="517">
        <v>0.6</v>
      </c>
      <c r="V26" s="517">
        <v>0.4</v>
      </c>
      <c r="W26" s="487"/>
      <c r="X26" s="566"/>
      <c r="Y26" s="555" t="s">
        <v>1247</v>
      </c>
      <c r="Z26" s="567"/>
      <c r="AA26" s="568"/>
      <c r="AB26" s="524" t="s">
        <v>19</v>
      </c>
      <c r="AC26" s="524" t="s">
        <v>19</v>
      </c>
      <c r="AD26" s="524" t="s">
        <v>19</v>
      </c>
      <c r="AE26" s="524" t="s">
        <v>19</v>
      </c>
      <c r="AF26" s="524" t="s">
        <v>19</v>
      </c>
      <c r="AG26" s="524" t="s">
        <v>19</v>
      </c>
      <c r="AH26" s="472"/>
      <c r="AI26" s="518"/>
      <c r="AJ26" s="564" t="s">
        <v>1248</v>
      </c>
      <c r="AK26" s="565"/>
      <c r="AL26" s="560"/>
      <c r="AM26" s="517">
        <v>0.8</v>
      </c>
      <c r="AN26" s="517">
        <v>0</v>
      </c>
      <c r="AO26" s="517">
        <v>0.1</v>
      </c>
      <c r="AP26" s="517">
        <v>0.3</v>
      </c>
      <c r="AQ26" s="517">
        <v>0.1</v>
      </c>
      <c r="AR26" s="517">
        <v>0.3</v>
      </c>
      <c r="AT26" s="550"/>
      <c r="AU26" s="550" t="s">
        <v>1249</v>
      </c>
      <c r="AV26" s="563"/>
      <c r="AW26" s="563"/>
      <c r="AX26" s="517">
        <v>16.5</v>
      </c>
      <c r="AY26" s="517">
        <v>0.1</v>
      </c>
      <c r="AZ26" s="517">
        <v>0.9</v>
      </c>
      <c r="BA26" s="517">
        <v>2.2000000000000002</v>
      </c>
      <c r="BB26" s="517">
        <v>5.0999999999999996</v>
      </c>
      <c r="BC26" s="517">
        <v>8.1999999999999993</v>
      </c>
    </row>
    <row r="27" spans="2:55" ht="11.1" customHeight="1">
      <c r="B27" s="518"/>
      <c r="C27" s="488" t="s">
        <v>1208</v>
      </c>
      <c r="D27" s="454"/>
      <c r="E27" s="538"/>
      <c r="F27" s="517">
        <v>0.4</v>
      </c>
      <c r="G27" s="517">
        <v>0</v>
      </c>
      <c r="H27" s="517">
        <v>0</v>
      </c>
      <c r="I27" s="517">
        <v>0.1</v>
      </c>
      <c r="J27" s="517">
        <v>0.1</v>
      </c>
      <c r="K27" s="517">
        <v>0.2</v>
      </c>
      <c r="M27" s="569"/>
      <c r="N27" s="555" t="s">
        <v>1212</v>
      </c>
      <c r="O27" s="454"/>
      <c r="P27" s="470"/>
      <c r="Q27" s="517">
        <v>2.7</v>
      </c>
      <c r="R27" s="517">
        <v>0.4</v>
      </c>
      <c r="S27" s="517">
        <v>0.6</v>
      </c>
      <c r="T27" s="517">
        <v>0.7</v>
      </c>
      <c r="U27" s="517">
        <v>0.6</v>
      </c>
      <c r="V27" s="517">
        <v>0.4</v>
      </c>
      <c r="W27" s="487"/>
      <c r="X27" s="479" t="s">
        <v>1250</v>
      </c>
      <c r="Y27" s="489"/>
      <c r="Z27" s="490"/>
      <c r="AB27" s="570">
        <v>9.5</v>
      </c>
      <c r="AC27" s="570">
        <v>1.4</v>
      </c>
      <c r="AD27" s="570">
        <v>2.2999999999999998</v>
      </c>
      <c r="AE27" s="570">
        <v>1.9</v>
      </c>
      <c r="AF27" s="570">
        <v>2</v>
      </c>
      <c r="AG27" s="570">
        <v>1.9</v>
      </c>
      <c r="AH27" s="472"/>
      <c r="AI27" s="518"/>
      <c r="AJ27" s="561" t="s">
        <v>1242</v>
      </c>
      <c r="AK27" s="562"/>
      <c r="AL27" s="563"/>
      <c r="AM27" s="517">
        <v>2.7</v>
      </c>
      <c r="AN27" s="517" t="s">
        <v>19</v>
      </c>
      <c r="AO27" s="517">
        <v>0.3</v>
      </c>
      <c r="AP27" s="517">
        <v>0.7</v>
      </c>
      <c r="AQ27" s="517">
        <v>0.8</v>
      </c>
      <c r="AR27" s="517">
        <v>0.9</v>
      </c>
      <c r="AT27" s="550"/>
      <c r="AU27" s="550" t="s">
        <v>1251</v>
      </c>
      <c r="AV27" s="563"/>
      <c r="AW27" s="563"/>
      <c r="AX27" s="517">
        <v>1.8</v>
      </c>
      <c r="AY27" s="517">
        <v>0</v>
      </c>
      <c r="AZ27" s="517">
        <v>0.1</v>
      </c>
      <c r="BA27" s="517">
        <v>0.3</v>
      </c>
      <c r="BB27" s="517">
        <v>0.5</v>
      </c>
      <c r="BC27" s="517">
        <v>0.9</v>
      </c>
    </row>
    <row r="28" spans="2:55" ht="11.1" customHeight="1">
      <c r="B28" s="518"/>
      <c r="C28" s="555" t="s">
        <v>1212</v>
      </c>
      <c r="D28" s="454"/>
      <c r="E28" s="538"/>
      <c r="F28" s="517">
        <v>0.3</v>
      </c>
      <c r="G28" s="517">
        <v>0</v>
      </c>
      <c r="H28" s="517">
        <v>0</v>
      </c>
      <c r="I28" s="517">
        <v>0</v>
      </c>
      <c r="J28" s="517">
        <v>0.1</v>
      </c>
      <c r="K28" s="517">
        <v>0.2</v>
      </c>
      <c r="M28" s="571" t="s">
        <v>1252</v>
      </c>
      <c r="N28" s="572"/>
      <c r="O28" s="572"/>
      <c r="P28" s="481"/>
      <c r="Q28" s="482">
        <v>418.2</v>
      </c>
      <c r="R28" s="482">
        <v>38.5</v>
      </c>
      <c r="S28" s="482">
        <v>77.5</v>
      </c>
      <c r="T28" s="482">
        <v>105.2</v>
      </c>
      <c r="U28" s="482">
        <v>102.1</v>
      </c>
      <c r="V28" s="482">
        <v>94.9</v>
      </c>
      <c r="W28" s="487"/>
      <c r="X28" s="500"/>
      <c r="Y28" s="501" t="s">
        <v>1253</v>
      </c>
      <c r="Z28" s="509"/>
      <c r="AA28" s="510"/>
      <c r="AB28" s="523">
        <v>7.6</v>
      </c>
      <c r="AC28" s="524">
        <v>1.3</v>
      </c>
      <c r="AD28" s="524">
        <v>2.1</v>
      </c>
      <c r="AE28" s="524">
        <v>1.5</v>
      </c>
      <c r="AF28" s="524">
        <v>1.5</v>
      </c>
      <c r="AG28" s="524">
        <v>1.3</v>
      </c>
      <c r="AH28" s="472"/>
      <c r="AI28" s="518"/>
      <c r="AJ28" s="564" t="s">
        <v>1254</v>
      </c>
      <c r="AK28" s="556"/>
      <c r="AL28" s="552"/>
      <c r="AM28" s="517">
        <v>6</v>
      </c>
      <c r="AN28" s="517">
        <v>0.2</v>
      </c>
      <c r="AO28" s="517">
        <v>0.5</v>
      </c>
      <c r="AP28" s="517">
        <v>1.5</v>
      </c>
      <c r="AQ28" s="517">
        <v>2</v>
      </c>
      <c r="AR28" s="517">
        <v>1.9</v>
      </c>
      <c r="AT28" s="550"/>
      <c r="AU28" s="550" t="s">
        <v>1255</v>
      </c>
      <c r="AV28" s="563"/>
      <c r="AW28" s="563"/>
      <c r="AX28" s="517">
        <v>0.9</v>
      </c>
      <c r="AY28" s="517">
        <v>0</v>
      </c>
      <c r="AZ28" s="517">
        <v>0.1</v>
      </c>
      <c r="BA28" s="517">
        <v>0.1</v>
      </c>
      <c r="BB28" s="517">
        <v>0.3</v>
      </c>
      <c r="BC28" s="517">
        <v>0.4</v>
      </c>
    </row>
    <row r="29" spans="2:55" ht="11.1" customHeight="1">
      <c r="B29" s="479" t="s">
        <v>210</v>
      </c>
      <c r="C29" s="480"/>
      <c r="D29" s="480"/>
      <c r="E29" s="481"/>
      <c r="F29" s="482">
        <v>2115.3000000000002</v>
      </c>
      <c r="G29" s="482">
        <v>312.5</v>
      </c>
      <c r="H29" s="482">
        <v>473.1</v>
      </c>
      <c r="I29" s="482">
        <v>370.8</v>
      </c>
      <c r="J29" s="482">
        <v>399.5</v>
      </c>
      <c r="K29" s="482">
        <v>559.29999999999995</v>
      </c>
      <c r="M29" s="515"/>
      <c r="N29" s="1857" t="s">
        <v>429</v>
      </c>
      <c r="O29" s="516" t="s">
        <v>1161</v>
      </c>
      <c r="P29" s="510"/>
      <c r="Q29" s="521">
        <v>314.60000000000002</v>
      </c>
      <c r="R29" s="517">
        <v>30.2</v>
      </c>
      <c r="S29" s="517">
        <v>60.1</v>
      </c>
      <c r="T29" s="517">
        <v>80.900000000000006</v>
      </c>
      <c r="U29" s="517">
        <v>76.7</v>
      </c>
      <c r="V29" s="517">
        <v>66.8</v>
      </c>
      <c r="W29" s="487"/>
      <c r="X29" s="518"/>
      <c r="Y29" s="519" t="s">
        <v>1256</v>
      </c>
      <c r="Z29" s="470"/>
      <c r="AA29" s="522"/>
      <c r="AB29" s="523">
        <v>0.9</v>
      </c>
      <c r="AC29" s="524">
        <v>0</v>
      </c>
      <c r="AD29" s="524">
        <v>0.1</v>
      </c>
      <c r="AE29" s="524">
        <v>0.2</v>
      </c>
      <c r="AF29" s="524">
        <v>0.3</v>
      </c>
      <c r="AG29" s="524">
        <v>0.4</v>
      </c>
      <c r="AH29" s="472"/>
      <c r="AI29" s="518"/>
      <c r="AJ29" s="564" t="s">
        <v>1257</v>
      </c>
      <c r="AK29" s="506"/>
      <c r="AL29" s="552"/>
      <c r="AM29" s="517">
        <v>26.8</v>
      </c>
      <c r="AN29" s="517">
        <v>0.8</v>
      </c>
      <c r="AO29" s="517">
        <v>2.6</v>
      </c>
      <c r="AP29" s="517">
        <v>6.7</v>
      </c>
      <c r="AQ29" s="517">
        <v>9.1</v>
      </c>
      <c r="AR29" s="517">
        <v>7.5</v>
      </c>
      <c r="AT29" s="535"/>
      <c r="AU29" s="550" t="s">
        <v>1258</v>
      </c>
      <c r="AV29" s="563"/>
      <c r="AW29" s="563"/>
      <c r="AX29" s="517">
        <v>105.7</v>
      </c>
      <c r="AY29" s="517">
        <v>1.9</v>
      </c>
      <c r="AZ29" s="517">
        <v>6.1</v>
      </c>
      <c r="BA29" s="517">
        <v>11.9</v>
      </c>
      <c r="BB29" s="517">
        <v>32.1</v>
      </c>
      <c r="BC29" s="517">
        <v>53.7</v>
      </c>
    </row>
    <row r="30" spans="2:55" ht="11.1" customHeight="1">
      <c r="B30" s="500"/>
      <c r="C30" s="513" t="s">
        <v>1259</v>
      </c>
      <c r="D30" s="540"/>
      <c r="E30" s="557"/>
      <c r="F30" s="517">
        <v>2040.6</v>
      </c>
      <c r="G30" s="517">
        <v>302.3</v>
      </c>
      <c r="H30" s="517">
        <v>460.2</v>
      </c>
      <c r="I30" s="517">
        <v>360.7</v>
      </c>
      <c r="J30" s="517">
        <v>384.6</v>
      </c>
      <c r="K30" s="517">
        <v>532.79999999999995</v>
      </c>
      <c r="M30" s="515"/>
      <c r="N30" s="1858"/>
      <c r="O30" s="491" t="s">
        <v>1166</v>
      </c>
      <c r="P30" s="522"/>
      <c r="Q30" s="521">
        <v>45.8</v>
      </c>
      <c r="R30" s="517">
        <v>3.7</v>
      </c>
      <c r="S30" s="517">
        <v>7.7</v>
      </c>
      <c r="T30" s="517">
        <v>11.8</v>
      </c>
      <c r="U30" s="517">
        <v>11.6</v>
      </c>
      <c r="V30" s="517">
        <v>11</v>
      </c>
      <c r="W30" s="487"/>
      <c r="X30" s="518"/>
      <c r="Y30" s="519" t="s">
        <v>1260</v>
      </c>
      <c r="Z30" s="470"/>
      <c r="AA30" s="522"/>
      <c r="AB30" s="523">
        <v>0.8</v>
      </c>
      <c r="AC30" s="524">
        <v>0.1</v>
      </c>
      <c r="AD30" s="524">
        <v>0.1</v>
      </c>
      <c r="AE30" s="524">
        <v>0.2</v>
      </c>
      <c r="AF30" s="524">
        <v>0.3</v>
      </c>
      <c r="AG30" s="524">
        <v>0.2</v>
      </c>
      <c r="AH30" s="472"/>
      <c r="AI30" s="518"/>
      <c r="AJ30" s="564" t="s">
        <v>1261</v>
      </c>
      <c r="AK30" s="563"/>
      <c r="AL30" s="573"/>
      <c r="AM30" s="517">
        <v>0</v>
      </c>
      <c r="AN30" s="517">
        <v>0</v>
      </c>
      <c r="AO30" s="517" t="s">
        <v>19</v>
      </c>
      <c r="AP30" s="517" t="s">
        <v>19</v>
      </c>
      <c r="AQ30" s="517" t="s">
        <v>19</v>
      </c>
      <c r="AR30" s="517" t="s">
        <v>19</v>
      </c>
      <c r="AT30" s="550"/>
      <c r="AU30" s="564" t="s">
        <v>1262</v>
      </c>
      <c r="AX30" s="517">
        <v>527.70000000000005</v>
      </c>
      <c r="AY30" s="517">
        <v>56.9</v>
      </c>
      <c r="AZ30" s="517">
        <v>101.2</v>
      </c>
      <c r="BA30" s="517">
        <v>127.1</v>
      </c>
      <c r="BB30" s="517">
        <v>146.19999999999999</v>
      </c>
      <c r="BC30" s="517">
        <v>96.2</v>
      </c>
    </row>
    <row r="31" spans="2:55" ht="11.1" customHeight="1">
      <c r="B31" s="518"/>
      <c r="C31" s="505" t="s">
        <v>1263</v>
      </c>
      <c r="D31" s="506"/>
      <c r="E31" s="527"/>
      <c r="F31" s="517">
        <v>73.7</v>
      </c>
      <c r="G31" s="517">
        <v>10</v>
      </c>
      <c r="H31" s="517">
        <v>12.7</v>
      </c>
      <c r="I31" s="517">
        <v>9.9</v>
      </c>
      <c r="J31" s="517">
        <v>14.7</v>
      </c>
      <c r="K31" s="517">
        <v>26.4</v>
      </c>
      <c r="M31" s="515"/>
      <c r="N31" s="1858"/>
      <c r="O31" s="491" t="s">
        <v>1171</v>
      </c>
      <c r="P31" s="522"/>
      <c r="Q31" s="521">
        <v>2</v>
      </c>
      <c r="R31" s="517">
        <v>0.1</v>
      </c>
      <c r="S31" s="517">
        <v>0.2</v>
      </c>
      <c r="T31" s="517">
        <v>0.3</v>
      </c>
      <c r="U31" s="517">
        <v>0.5</v>
      </c>
      <c r="V31" s="517">
        <v>0.9</v>
      </c>
      <c r="W31" s="487"/>
      <c r="X31" s="518"/>
      <c r="Y31" s="528" t="s">
        <v>1264</v>
      </c>
      <c r="Z31" s="529"/>
      <c r="AA31" s="530"/>
      <c r="AB31" s="523">
        <v>0.1</v>
      </c>
      <c r="AC31" s="524">
        <v>0</v>
      </c>
      <c r="AD31" s="524">
        <v>0</v>
      </c>
      <c r="AE31" s="524">
        <v>0</v>
      </c>
      <c r="AF31" s="524">
        <v>0</v>
      </c>
      <c r="AG31" s="524">
        <v>0</v>
      </c>
      <c r="AH31" s="472"/>
      <c r="AI31" s="518"/>
      <c r="AJ31" s="564" t="s">
        <v>1265</v>
      </c>
      <c r="AK31" s="563"/>
      <c r="AL31" s="573"/>
      <c r="AM31" s="517" t="s">
        <v>19</v>
      </c>
      <c r="AN31" s="517" t="s">
        <v>19</v>
      </c>
      <c r="AO31" s="517" t="s">
        <v>19</v>
      </c>
      <c r="AP31" s="517" t="s">
        <v>19</v>
      </c>
      <c r="AQ31" s="517" t="s">
        <v>19</v>
      </c>
      <c r="AR31" s="517" t="s">
        <v>19</v>
      </c>
      <c r="AT31" s="550"/>
      <c r="AU31" s="564" t="s">
        <v>1266</v>
      </c>
      <c r="AV31" s="563"/>
      <c r="AX31" s="517">
        <v>1.4</v>
      </c>
      <c r="AY31" s="517">
        <v>0.2</v>
      </c>
      <c r="AZ31" s="517">
        <v>0.3</v>
      </c>
      <c r="BA31" s="517">
        <v>0.3</v>
      </c>
      <c r="BB31" s="517">
        <v>0.3</v>
      </c>
      <c r="BC31" s="517">
        <v>0.2</v>
      </c>
    </row>
    <row r="32" spans="2:55" ht="11.1" customHeight="1">
      <c r="B32" s="518"/>
      <c r="C32" s="545" t="s">
        <v>1267</v>
      </c>
      <c r="D32" s="558"/>
      <c r="E32" s="559"/>
      <c r="F32" s="517">
        <v>0.6</v>
      </c>
      <c r="G32" s="517">
        <v>0.1</v>
      </c>
      <c r="H32" s="517">
        <v>0.1</v>
      </c>
      <c r="I32" s="517">
        <v>0.2</v>
      </c>
      <c r="J32" s="517">
        <v>0.2</v>
      </c>
      <c r="K32" s="517">
        <v>0</v>
      </c>
      <c r="M32" s="535"/>
      <c r="N32" s="1858"/>
      <c r="O32" s="491" t="s">
        <v>1176</v>
      </c>
      <c r="P32" s="536"/>
      <c r="Q32" s="521">
        <v>0.5</v>
      </c>
      <c r="R32" s="517">
        <v>0</v>
      </c>
      <c r="S32" s="517">
        <v>0.1</v>
      </c>
      <c r="T32" s="517">
        <v>0.1</v>
      </c>
      <c r="U32" s="517">
        <v>0.1</v>
      </c>
      <c r="V32" s="517">
        <v>0.2</v>
      </c>
      <c r="W32" s="487"/>
      <c r="X32" s="518"/>
      <c r="Y32" s="533" t="s">
        <v>1268</v>
      </c>
      <c r="Z32" s="509"/>
      <c r="AA32" s="534"/>
      <c r="AB32" s="523">
        <v>3.1</v>
      </c>
      <c r="AC32" s="524">
        <v>0.6</v>
      </c>
      <c r="AD32" s="524">
        <v>0.8</v>
      </c>
      <c r="AE32" s="524">
        <v>0.6</v>
      </c>
      <c r="AF32" s="524">
        <v>0.6</v>
      </c>
      <c r="AG32" s="524">
        <v>0.5</v>
      </c>
      <c r="AH32" s="472"/>
      <c r="AI32" s="518"/>
      <c r="AJ32" s="564" t="s">
        <v>1269</v>
      </c>
      <c r="AK32" s="573"/>
      <c r="AL32" s="552"/>
      <c r="AM32" s="517">
        <v>0</v>
      </c>
      <c r="AN32" s="517">
        <v>0</v>
      </c>
      <c r="AO32" s="517" t="s">
        <v>19</v>
      </c>
      <c r="AP32" s="517">
        <v>0</v>
      </c>
      <c r="AQ32" s="517" t="s">
        <v>19</v>
      </c>
      <c r="AR32" s="517" t="s">
        <v>19</v>
      </c>
      <c r="AT32" s="550"/>
      <c r="AU32" s="564" t="s">
        <v>1270</v>
      </c>
      <c r="AV32" s="563"/>
      <c r="AX32" s="517">
        <v>1.7</v>
      </c>
      <c r="AY32" s="517">
        <v>0.3</v>
      </c>
      <c r="AZ32" s="517">
        <v>0.4</v>
      </c>
      <c r="BA32" s="517">
        <v>0.5</v>
      </c>
      <c r="BB32" s="517">
        <v>0.4</v>
      </c>
      <c r="BC32" s="517">
        <v>0.2</v>
      </c>
    </row>
    <row r="33" spans="1:55" ht="11.1" customHeight="1">
      <c r="B33" s="537"/>
      <c r="C33" s="539" t="s">
        <v>1271</v>
      </c>
      <c r="D33" s="506"/>
      <c r="E33" s="525"/>
      <c r="F33" s="517">
        <v>7.6</v>
      </c>
      <c r="G33" s="517">
        <v>1.5</v>
      </c>
      <c r="H33" s="517">
        <v>1.7</v>
      </c>
      <c r="I33" s="517">
        <v>1.3</v>
      </c>
      <c r="J33" s="517">
        <v>1.4</v>
      </c>
      <c r="K33" s="517">
        <v>1.8</v>
      </c>
      <c r="M33" s="535"/>
      <c r="N33" s="1858"/>
      <c r="O33" s="491" t="s">
        <v>1181</v>
      </c>
      <c r="P33" s="536"/>
      <c r="Q33" s="521">
        <v>0.5</v>
      </c>
      <c r="R33" s="517">
        <v>0</v>
      </c>
      <c r="S33" s="517">
        <v>0.1</v>
      </c>
      <c r="T33" s="517">
        <v>0.1</v>
      </c>
      <c r="U33" s="517">
        <v>0.2</v>
      </c>
      <c r="V33" s="517">
        <v>0.2</v>
      </c>
      <c r="W33" s="487"/>
      <c r="X33" s="518"/>
      <c r="Y33" s="550" t="s">
        <v>1272</v>
      </c>
      <c r="Z33" s="574"/>
      <c r="AA33" s="542"/>
      <c r="AB33" s="524">
        <v>0.2</v>
      </c>
      <c r="AC33" s="524">
        <v>0</v>
      </c>
      <c r="AD33" s="524">
        <v>0</v>
      </c>
      <c r="AE33" s="524">
        <v>0</v>
      </c>
      <c r="AF33" s="524">
        <v>0.1</v>
      </c>
      <c r="AG33" s="524">
        <v>0.1</v>
      </c>
      <c r="AH33" s="472"/>
      <c r="AI33" s="518"/>
      <c r="AJ33" s="564" t="s">
        <v>1273</v>
      </c>
      <c r="AK33" s="575"/>
      <c r="AL33" s="552"/>
      <c r="AM33" s="517">
        <v>0</v>
      </c>
      <c r="AN33" s="517">
        <v>0</v>
      </c>
      <c r="AO33" s="517" t="s">
        <v>19</v>
      </c>
      <c r="AP33" s="517" t="s">
        <v>19</v>
      </c>
      <c r="AQ33" s="517" t="s">
        <v>19</v>
      </c>
      <c r="AR33" s="517" t="s">
        <v>19</v>
      </c>
      <c r="AT33" s="550"/>
      <c r="AU33" s="564" t="s">
        <v>1274</v>
      </c>
      <c r="AV33" s="563"/>
      <c r="AX33" s="517">
        <v>0.8</v>
      </c>
      <c r="AY33" s="517">
        <v>0.1</v>
      </c>
      <c r="AZ33" s="517">
        <v>0.2</v>
      </c>
      <c r="BA33" s="517">
        <v>0.2</v>
      </c>
      <c r="BB33" s="517">
        <v>0.2</v>
      </c>
      <c r="BC33" s="517">
        <v>0.1</v>
      </c>
    </row>
    <row r="34" spans="1:55" ht="11.1" customHeight="1">
      <c r="B34" s="537"/>
      <c r="C34" s="488" t="s">
        <v>1182</v>
      </c>
      <c r="D34" s="454"/>
      <c r="E34" s="538"/>
      <c r="F34" s="517">
        <v>1.5</v>
      </c>
      <c r="G34" s="517">
        <v>0.3</v>
      </c>
      <c r="H34" s="517">
        <v>0.3</v>
      </c>
      <c r="I34" s="517">
        <v>0.2</v>
      </c>
      <c r="J34" s="517">
        <v>0.3</v>
      </c>
      <c r="K34" s="517">
        <v>0.4</v>
      </c>
      <c r="M34" s="535"/>
      <c r="N34" s="1859"/>
      <c r="O34" s="547" t="s">
        <v>1186</v>
      </c>
      <c r="P34" s="548"/>
      <c r="Q34" s="521">
        <v>0</v>
      </c>
      <c r="R34" s="517" t="s">
        <v>19</v>
      </c>
      <c r="S34" s="517">
        <v>0</v>
      </c>
      <c r="T34" s="517">
        <v>0</v>
      </c>
      <c r="U34" s="517" t="s">
        <v>19</v>
      </c>
      <c r="V34" s="517" t="s">
        <v>19</v>
      </c>
      <c r="W34" s="487"/>
      <c r="X34" s="518"/>
      <c r="Y34" s="488" t="s">
        <v>1275</v>
      </c>
      <c r="Z34" s="538"/>
      <c r="AA34" s="538"/>
      <c r="AB34" s="524" t="s">
        <v>19</v>
      </c>
      <c r="AC34" s="524" t="s">
        <v>19</v>
      </c>
      <c r="AD34" s="524" t="s">
        <v>19</v>
      </c>
      <c r="AE34" s="524" t="s">
        <v>19</v>
      </c>
      <c r="AF34" s="524" t="s">
        <v>19</v>
      </c>
      <c r="AG34" s="524" t="s">
        <v>19</v>
      </c>
      <c r="AH34" s="472"/>
      <c r="AI34" s="550"/>
      <c r="AJ34" s="564" t="s">
        <v>1276</v>
      </c>
      <c r="AK34" s="576"/>
      <c r="AM34" s="517">
        <v>330</v>
      </c>
      <c r="AN34" s="517">
        <v>11</v>
      </c>
      <c r="AO34" s="517">
        <v>32.700000000000003</v>
      </c>
      <c r="AP34" s="517">
        <v>73.900000000000006</v>
      </c>
      <c r="AQ34" s="517">
        <v>113.4</v>
      </c>
      <c r="AR34" s="517">
        <v>99.2</v>
      </c>
      <c r="AT34" s="550"/>
      <c r="AU34" s="564" t="s">
        <v>1277</v>
      </c>
      <c r="AV34" s="563"/>
      <c r="AX34" s="517">
        <v>6.1</v>
      </c>
      <c r="AY34" s="517">
        <v>0.9</v>
      </c>
      <c r="AZ34" s="517">
        <v>1.6</v>
      </c>
      <c r="BA34" s="517">
        <v>1.6</v>
      </c>
      <c r="BB34" s="517">
        <v>1.3</v>
      </c>
      <c r="BC34" s="517">
        <v>0.8</v>
      </c>
    </row>
    <row r="35" spans="1:55" ht="11.1" customHeight="1">
      <c r="B35" s="537"/>
      <c r="C35" s="488" t="s">
        <v>1187</v>
      </c>
      <c r="D35" s="454"/>
      <c r="E35" s="538"/>
      <c r="F35" s="517">
        <v>1.5</v>
      </c>
      <c r="G35" s="517">
        <v>0.2</v>
      </c>
      <c r="H35" s="517">
        <v>0.4</v>
      </c>
      <c r="I35" s="517">
        <v>0.3</v>
      </c>
      <c r="J35" s="517">
        <v>0.3</v>
      </c>
      <c r="K35" s="517">
        <v>0.3</v>
      </c>
      <c r="M35" s="515"/>
      <c r="N35" s="1863" t="s">
        <v>1278</v>
      </c>
      <c r="O35" s="577" t="s">
        <v>1161</v>
      </c>
      <c r="P35" s="578"/>
      <c r="Q35" s="521">
        <v>20.7</v>
      </c>
      <c r="R35" s="517">
        <v>2.2000000000000002</v>
      </c>
      <c r="S35" s="517">
        <v>4.0999999999999996</v>
      </c>
      <c r="T35" s="517">
        <v>5.5</v>
      </c>
      <c r="U35" s="517">
        <v>4.8</v>
      </c>
      <c r="V35" s="517">
        <v>4</v>
      </c>
      <c r="W35" s="487"/>
      <c r="X35" s="518"/>
      <c r="Y35" s="488" t="s">
        <v>1237</v>
      </c>
      <c r="Z35" s="470"/>
      <c r="AA35" s="556"/>
      <c r="AB35" s="524">
        <v>7</v>
      </c>
      <c r="AC35" s="524">
        <v>1.2</v>
      </c>
      <c r="AD35" s="524">
        <v>1.9</v>
      </c>
      <c r="AE35" s="524">
        <v>1.4</v>
      </c>
      <c r="AF35" s="524">
        <v>1.3</v>
      </c>
      <c r="AG35" s="524">
        <v>1.2</v>
      </c>
      <c r="AH35" s="472"/>
      <c r="AI35" s="550"/>
      <c r="AJ35" s="564" t="s">
        <v>1279</v>
      </c>
      <c r="AK35" s="489"/>
      <c r="AM35" s="517">
        <v>0.2</v>
      </c>
      <c r="AN35" s="517" t="s">
        <v>19</v>
      </c>
      <c r="AO35" s="517" t="s">
        <v>19</v>
      </c>
      <c r="AP35" s="517">
        <v>0</v>
      </c>
      <c r="AQ35" s="517">
        <v>0.1</v>
      </c>
      <c r="AR35" s="517">
        <v>0.1</v>
      </c>
      <c r="AT35" s="579"/>
      <c r="AU35" s="564" t="s">
        <v>1280</v>
      </c>
      <c r="AV35" s="563"/>
      <c r="AW35" s="563"/>
      <c r="AX35" s="517">
        <v>6.3</v>
      </c>
      <c r="AY35" s="517">
        <v>0.9</v>
      </c>
      <c r="AZ35" s="517">
        <v>1.6</v>
      </c>
      <c r="BA35" s="517">
        <v>1.7</v>
      </c>
      <c r="BB35" s="517">
        <v>1.4</v>
      </c>
      <c r="BC35" s="517">
        <v>0.8</v>
      </c>
    </row>
    <row r="36" spans="1:55" ht="11.1" customHeight="1">
      <c r="B36" s="537"/>
      <c r="C36" s="543" t="s">
        <v>1281</v>
      </c>
      <c r="D36" s="506"/>
      <c r="E36" s="525"/>
      <c r="F36" s="517">
        <v>140.5</v>
      </c>
      <c r="G36" s="517">
        <v>20.100000000000001</v>
      </c>
      <c r="H36" s="517">
        <v>27.3</v>
      </c>
      <c r="I36" s="517">
        <v>22.6</v>
      </c>
      <c r="J36" s="517">
        <v>28.2</v>
      </c>
      <c r="K36" s="517">
        <v>42.3</v>
      </c>
      <c r="M36" s="515"/>
      <c r="N36" s="1861"/>
      <c r="O36" s="491" t="s">
        <v>1166</v>
      </c>
      <c r="P36" s="522"/>
      <c r="Q36" s="521">
        <v>2</v>
      </c>
      <c r="R36" s="517">
        <v>0.2</v>
      </c>
      <c r="S36" s="517">
        <v>0.3</v>
      </c>
      <c r="T36" s="517">
        <v>0.5</v>
      </c>
      <c r="U36" s="517">
        <v>0.5</v>
      </c>
      <c r="V36" s="517">
        <v>0.5</v>
      </c>
      <c r="W36" s="487"/>
      <c r="X36" s="518"/>
      <c r="Y36" s="488" t="s">
        <v>1240</v>
      </c>
      <c r="Z36" s="470"/>
      <c r="AA36" s="556"/>
      <c r="AB36" s="524" t="s">
        <v>19</v>
      </c>
      <c r="AC36" s="524" t="s">
        <v>19</v>
      </c>
      <c r="AD36" s="524" t="s">
        <v>19</v>
      </c>
      <c r="AE36" s="524" t="s">
        <v>19</v>
      </c>
      <c r="AF36" s="524" t="s">
        <v>19</v>
      </c>
      <c r="AG36" s="524" t="s">
        <v>19</v>
      </c>
      <c r="AH36" s="472"/>
      <c r="AI36" s="579"/>
      <c r="AJ36" s="564" t="s">
        <v>1282</v>
      </c>
      <c r="AK36" s="563"/>
      <c r="AL36" s="542"/>
      <c r="AM36" s="517">
        <v>1.2</v>
      </c>
      <c r="AN36" s="517" t="s">
        <v>19</v>
      </c>
      <c r="AO36" s="517" t="s">
        <v>19</v>
      </c>
      <c r="AP36" s="517">
        <v>0.1</v>
      </c>
      <c r="AQ36" s="517">
        <v>0.2</v>
      </c>
      <c r="AR36" s="517">
        <v>0.9</v>
      </c>
      <c r="AT36" s="579"/>
      <c r="AU36" s="564" t="s">
        <v>1273</v>
      </c>
      <c r="AV36" s="563"/>
      <c r="AW36" s="563"/>
      <c r="AX36" s="517">
        <v>5.8</v>
      </c>
      <c r="AY36" s="517">
        <v>0.8</v>
      </c>
      <c r="AZ36" s="517">
        <v>1.5</v>
      </c>
      <c r="BA36" s="517">
        <v>1.6</v>
      </c>
      <c r="BB36" s="517">
        <v>1.3</v>
      </c>
      <c r="BC36" s="517">
        <v>0.7</v>
      </c>
    </row>
    <row r="37" spans="1:55" ht="11.1" customHeight="1">
      <c r="B37" s="537"/>
      <c r="C37" s="543" t="s">
        <v>1283</v>
      </c>
      <c r="D37" s="506"/>
      <c r="E37" s="525"/>
      <c r="F37" s="517">
        <v>7.1</v>
      </c>
      <c r="G37" s="517">
        <v>1</v>
      </c>
      <c r="H37" s="517">
        <v>1.3</v>
      </c>
      <c r="I37" s="517">
        <v>1.1000000000000001</v>
      </c>
      <c r="J37" s="517">
        <v>1.5</v>
      </c>
      <c r="K37" s="517">
        <v>2.2999999999999998</v>
      </c>
      <c r="M37" s="515"/>
      <c r="N37" s="1861"/>
      <c r="O37" s="491" t="s">
        <v>1171</v>
      </c>
      <c r="P37" s="522"/>
      <c r="Q37" s="521">
        <v>0.2</v>
      </c>
      <c r="R37" s="517">
        <v>0</v>
      </c>
      <c r="S37" s="517">
        <v>0</v>
      </c>
      <c r="T37" s="517">
        <v>0</v>
      </c>
      <c r="U37" s="517">
        <v>0</v>
      </c>
      <c r="V37" s="517">
        <v>0.1</v>
      </c>
      <c r="W37" s="487"/>
      <c r="X37" s="535"/>
      <c r="Y37" s="488" t="s">
        <v>1244</v>
      </c>
      <c r="Z37" s="470"/>
      <c r="AA37" s="556"/>
      <c r="AB37" s="524">
        <v>0</v>
      </c>
      <c r="AC37" s="524" t="s">
        <v>19</v>
      </c>
      <c r="AD37" s="524">
        <v>0</v>
      </c>
      <c r="AE37" s="524">
        <v>0</v>
      </c>
      <c r="AF37" s="524">
        <v>0</v>
      </c>
      <c r="AG37" s="524">
        <v>0</v>
      </c>
      <c r="AH37" s="472"/>
      <c r="AI37" s="550"/>
      <c r="AJ37" s="564" t="s">
        <v>1284</v>
      </c>
      <c r="AK37" s="563"/>
      <c r="AL37" s="542"/>
      <c r="AM37" s="517">
        <v>8.4</v>
      </c>
      <c r="AN37" s="517">
        <v>0.1</v>
      </c>
      <c r="AO37" s="517">
        <v>0.3</v>
      </c>
      <c r="AP37" s="517">
        <v>1</v>
      </c>
      <c r="AQ37" s="517">
        <v>2.1</v>
      </c>
      <c r="AR37" s="517">
        <v>5</v>
      </c>
      <c r="AT37" s="579"/>
      <c r="AU37" s="564" t="s">
        <v>1285</v>
      </c>
      <c r="AX37" s="517">
        <v>0.2</v>
      </c>
      <c r="AY37" s="517">
        <v>0</v>
      </c>
      <c r="AZ37" s="517">
        <v>0</v>
      </c>
      <c r="BA37" s="517">
        <v>0</v>
      </c>
      <c r="BB37" s="517">
        <v>0</v>
      </c>
      <c r="BC37" s="517">
        <v>0.1</v>
      </c>
    </row>
    <row r="38" spans="1:55" ht="11.1" customHeight="1">
      <c r="B38" s="537"/>
      <c r="C38" s="543" t="s">
        <v>1286</v>
      </c>
      <c r="D38" s="506"/>
      <c r="E38" s="525"/>
      <c r="F38" s="517">
        <v>43.1</v>
      </c>
      <c r="G38" s="517">
        <v>1.3</v>
      </c>
      <c r="H38" s="517">
        <v>3.2</v>
      </c>
      <c r="I38" s="517">
        <v>3.7</v>
      </c>
      <c r="J38" s="517">
        <v>8.9</v>
      </c>
      <c r="K38" s="517">
        <v>26</v>
      </c>
      <c r="M38" s="535"/>
      <c r="N38" s="1861"/>
      <c r="O38" s="552" t="s">
        <v>1176</v>
      </c>
      <c r="P38" s="536"/>
      <c r="Q38" s="521" t="s">
        <v>19</v>
      </c>
      <c r="R38" s="517" t="s">
        <v>19</v>
      </c>
      <c r="S38" s="517" t="s">
        <v>19</v>
      </c>
      <c r="T38" s="517" t="s">
        <v>19</v>
      </c>
      <c r="U38" s="517" t="s">
        <v>19</v>
      </c>
      <c r="V38" s="521" t="s">
        <v>19</v>
      </c>
      <c r="W38" s="487"/>
      <c r="X38" s="535"/>
      <c r="Y38" s="488" t="s">
        <v>1287</v>
      </c>
      <c r="Z38" s="470"/>
      <c r="AA38" s="538"/>
      <c r="AB38" s="524">
        <v>0.4</v>
      </c>
      <c r="AC38" s="524">
        <v>0.1</v>
      </c>
      <c r="AD38" s="524">
        <v>0.1</v>
      </c>
      <c r="AE38" s="524">
        <v>0.1</v>
      </c>
      <c r="AF38" s="524">
        <v>0.1</v>
      </c>
      <c r="AG38" s="524">
        <v>0</v>
      </c>
      <c r="AH38" s="472"/>
      <c r="AI38" s="580"/>
      <c r="AJ38" s="564" t="s">
        <v>1288</v>
      </c>
      <c r="AK38" s="563"/>
      <c r="AL38" s="556"/>
      <c r="AM38" s="517">
        <v>7</v>
      </c>
      <c r="AN38" s="517">
        <v>0.3</v>
      </c>
      <c r="AO38" s="517">
        <v>0.8</v>
      </c>
      <c r="AP38" s="517">
        <v>1.6</v>
      </c>
      <c r="AQ38" s="517">
        <v>2.2999999999999998</v>
      </c>
      <c r="AR38" s="517">
        <v>2</v>
      </c>
      <c r="AT38" s="579"/>
      <c r="AU38" s="564" t="s">
        <v>1276</v>
      </c>
      <c r="AV38" s="552"/>
      <c r="AW38" s="552"/>
      <c r="AX38" s="517">
        <v>8983.7999999999993</v>
      </c>
      <c r="AY38" s="517">
        <v>860.8</v>
      </c>
      <c r="AZ38" s="517">
        <v>1615.8</v>
      </c>
      <c r="BA38" s="517">
        <v>2174.5</v>
      </c>
      <c r="BB38" s="517">
        <v>2438.1999999999998</v>
      </c>
      <c r="BC38" s="517">
        <v>1894.6</v>
      </c>
    </row>
    <row r="39" spans="1:55" ht="11.1" customHeight="1">
      <c r="B39" s="537"/>
      <c r="C39" s="543" t="s">
        <v>1289</v>
      </c>
      <c r="D39" s="506"/>
      <c r="E39" s="525"/>
      <c r="F39" s="517">
        <v>24.6</v>
      </c>
      <c r="G39" s="517">
        <v>4.0999999999999996</v>
      </c>
      <c r="H39" s="517">
        <v>6.6</v>
      </c>
      <c r="I39" s="517">
        <v>4.4000000000000004</v>
      </c>
      <c r="J39" s="517">
        <v>4.4000000000000004</v>
      </c>
      <c r="K39" s="517">
        <v>5.0999999999999996</v>
      </c>
      <c r="M39" s="535"/>
      <c r="N39" s="1861"/>
      <c r="O39" s="552" t="s">
        <v>1181</v>
      </c>
      <c r="P39" s="536"/>
      <c r="Q39" s="521" t="s">
        <v>19</v>
      </c>
      <c r="R39" s="517" t="s">
        <v>19</v>
      </c>
      <c r="S39" s="517" t="s">
        <v>19</v>
      </c>
      <c r="T39" s="517" t="s">
        <v>19</v>
      </c>
      <c r="U39" s="517" t="s">
        <v>19</v>
      </c>
      <c r="V39" s="521" t="s">
        <v>19</v>
      </c>
      <c r="W39" s="487"/>
      <c r="X39" s="535"/>
      <c r="Y39" s="555" t="s">
        <v>1290</v>
      </c>
      <c r="Z39" s="567"/>
      <c r="AA39" s="581"/>
      <c r="AB39" s="524" t="s">
        <v>19</v>
      </c>
      <c r="AC39" s="524" t="s">
        <v>19</v>
      </c>
      <c r="AD39" s="524" t="s">
        <v>19</v>
      </c>
      <c r="AE39" s="524" t="s">
        <v>19</v>
      </c>
      <c r="AF39" s="524" t="s">
        <v>19</v>
      </c>
      <c r="AG39" s="524" t="s">
        <v>19</v>
      </c>
      <c r="AH39" s="472"/>
      <c r="AI39" s="580"/>
      <c r="AJ39" s="564" t="s">
        <v>1291</v>
      </c>
      <c r="AK39" s="563"/>
      <c r="AL39" s="556"/>
      <c r="AM39" s="517">
        <v>0.7</v>
      </c>
      <c r="AN39" s="517">
        <v>0</v>
      </c>
      <c r="AO39" s="517">
        <v>0.1</v>
      </c>
      <c r="AP39" s="517">
        <v>0.2</v>
      </c>
      <c r="AQ39" s="517">
        <v>0.2</v>
      </c>
      <c r="AR39" s="517">
        <v>0.2</v>
      </c>
      <c r="AT39" s="579"/>
      <c r="AU39" s="564" t="s">
        <v>1279</v>
      </c>
      <c r="AV39" s="552"/>
      <c r="AW39" s="552"/>
      <c r="AX39" s="517">
        <v>20.9</v>
      </c>
      <c r="AY39" s="517">
        <v>0.1</v>
      </c>
      <c r="AZ39" s="517">
        <v>0.2</v>
      </c>
      <c r="BA39" s="517">
        <v>0.8</v>
      </c>
      <c r="BB39" s="517">
        <v>5</v>
      </c>
      <c r="BC39" s="517">
        <v>14.8</v>
      </c>
    </row>
    <row r="40" spans="1:55" ht="11.1" customHeight="1">
      <c r="B40" s="537"/>
      <c r="C40" s="543" t="s">
        <v>1292</v>
      </c>
      <c r="D40" s="506"/>
      <c r="E40" s="525"/>
      <c r="F40" s="517">
        <v>1</v>
      </c>
      <c r="G40" s="517">
        <v>0</v>
      </c>
      <c r="H40" s="517">
        <v>0.1</v>
      </c>
      <c r="I40" s="517">
        <v>0.1</v>
      </c>
      <c r="J40" s="517">
        <v>0.3</v>
      </c>
      <c r="K40" s="517">
        <v>0.5</v>
      </c>
      <c r="M40" s="535"/>
      <c r="N40" s="1864"/>
      <c r="O40" s="582" t="s">
        <v>1186</v>
      </c>
      <c r="P40" s="548"/>
      <c r="Q40" s="521" t="s">
        <v>19</v>
      </c>
      <c r="R40" s="517" t="s">
        <v>19</v>
      </c>
      <c r="S40" s="517" t="s">
        <v>19</v>
      </c>
      <c r="T40" s="517" t="s">
        <v>19</v>
      </c>
      <c r="U40" s="517" t="s">
        <v>19</v>
      </c>
      <c r="V40" s="521" t="s">
        <v>19</v>
      </c>
      <c r="W40" s="487"/>
      <c r="X40" s="479" t="s">
        <v>1293</v>
      </c>
      <c r="Y40" s="489"/>
      <c r="Z40" s="490"/>
      <c r="AB40" s="570">
        <v>597.1</v>
      </c>
      <c r="AC40" s="570">
        <v>102.1</v>
      </c>
      <c r="AD40" s="570">
        <v>137.6</v>
      </c>
      <c r="AE40" s="570">
        <v>169.1</v>
      </c>
      <c r="AF40" s="570">
        <v>104.6</v>
      </c>
      <c r="AG40" s="570">
        <v>83.7</v>
      </c>
      <c r="AH40" s="472"/>
      <c r="AI40" s="550"/>
      <c r="AJ40" s="564" t="s">
        <v>1222</v>
      </c>
      <c r="AK40" s="576"/>
      <c r="AM40" s="517">
        <v>58.1</v>
      </c>
      <c r="AN40" s="517">
        <v>2.4</v>
      </c>
      <c r="AO40" s="517">
        <v>6.8</v>
      </c>
      <c r="AP40" s="517">
        <v>14.2</v>
      </c>
      <c r="AQ40" s="517">
        <v>20.3</v>
      </c>
      <c r="AR40" s="517">
        <v>14.4</v>
      </c>
      <c r="AT40" s="550"/>
      <c r="AU40" s="564" t="s">
        <v>1282</v>
      </c>
      <c r="AV40" s="563"/>
      <c r="AW40" s="542"/>
      <c r="AX40" s="517">
        <v>19.8</v>
      </c>
      <c r="AY40" s="517">
        <v>0.4</v>
      </c>
      <c r="AZ40" s="517">
        <v>1.3</v>
      </c>
      <c r="BA40" s="517">
        <v>3.3</v>
      </c>
      <c r="BB40" s="517">
        <v>7.1</v>
      </c>
      <c r="BC40" s="517">
        <v>7.7</v>
      </c>
    </row>
    <row r="41" spans="1:55" ht="11.1" customHeight="1">
      <c r="B41" s="518"/>
      <c r="C41" s="543" t="s">
        <v>1294</v>
      </c>
      <c r="D41" s="506"/>
      <c r="E41" s="573"/>
      <c r="F41" s="517">
        <v>0</v>
      </c>
      <c r="G41" s="517" t="s">
        <v>19</v>
      </c>
      <c r="H41" s="517" t="s">
        <v>19</v>
      </c>
      <c r="I41" s="517">
        <v>0</v>
      </c>
      <c r="J41" s="517" t="s">
        <v>19</v>
      </c>
      <c r="K41" s="517" t="s">
        <v>19</v>
      </c>
      <c r="M41" s="512"/>
      <c r="N41" s="505" t="s">
        <v>1295</v>
      </c>
      <c r="O41" s="527"/>
      <c r="P41" s="527"/>
      <c r="Q41" s="521">
        <v>0.1</v>
      </c>
      <c r="R41" s="517">
        <v>0</v>
      </c>
      <c r="S41" s="517">
        <v>0</v>
      </c>
      <c r="T41" s="517">
        <v>0</v>
      </c>
      <c r="U41" s="517">
        <v>0</v>
      </c>
      <c r="V41" s="521">
        <v>0</v>
      </c>
      <c r="W41" s="487"/>
      <c r="X41" s="518"/>
      <c r="Y41" s="513" t="s">
        <v>1296</v>
      </c>
      <c r="Z41" s="514"/>
      <c r="AA41" s="510"/>
      <c r="AB41" s="524">
        <v>577.20000000000005</v>
      </c>
      <c r="AC41" s="524">
        <v>97.8</v>
      </c>
      <c r="AD41" s="524">
        <v>131.69999999999999</v>
      </c>
      <c r="AE41" s="524">
        <v>163.6</v>
      </c>
      <c r="AF41" s="524">
        <v>101.7</v>
      </c>
      <c r="AG41" s="524">
        <v>82.4</v>
      </c>
      <c r="AH41" s="472"/>
      <c r="AI41" s="550"/>
      <c r="AJ41" s="564" t="s">
        <v>1297</v>
      </c>
      <c r="AK41" s="563"/>
      <c r="AL41" s="525"/>
      <c r="AM41" s="517">
        <v>0.7</v>
      </c>
      <c r="AN41" s="517">
        <v>0</v>
      </c>
      <c r="AO41" s="517" t="s">
        <v>19</v>
      </c>
      <c r="AP41" s="517">
        <v>0</v>
      </c>
      <c r="AQ41" s="517">
        <v>0.2</v>
      </c>
      <c r="AR41" s="517">
        <v>0.4</v>
      </c>
      <c r="AT41" s="580"/>
      <c r="AU41" s="564" t="s">
        <v>1284</v>
      </c>
      <c r="AV41" s="563"/>
      <c r="AW41" s="542"/>
      <c r="AX41" s="517">
        <v>229.7</v>
      </c>
      <c r="AY41" s="517">
        <v>4.8</v>
      </c>
      <c r="AZ41" s="517">
        <v>14.4</v>
      </c>
      <c r="BA41" s="517">
        <v>35</v>
      </c>
      <c r="BB41" s="517">
        <v>75.400000000000006</v>
      </c>
      <c r="BC41" s="517">
        <v>100.2</v>
      </c>
    </row>
    <row r="42" spans="1:55" ht="11.1" customHeight="1">
      <c r="B42" s="518"/>
      <c r="C42" s="488" t="s">
        <v>1196</v>
      </c>
      <c r="D42" s="454"/>
      <c r="E42" s="538"/>
      <c r="F42" s="517">
        <v>14.1</v>
      </c>
      <c r="G42" s="517">
        <v>3.1</v>
      </c>
      <c r="H42" s="517">
        <v>3.3</v>
      </c>
      <c r="I42" s="517">
        <v>2.5</v>
      </c>
      <c r="J42" s="517">
        <v>2.7</v>
      </c>
      <c r="K42" s="517">
        <v>2.4</v>
      </c>
      <c r="M42" s="512"/>
      <c r="N42" s="505" t="s">
        <v>1298</v>
      </c>
      <c r="O42" s="527"/>
      <c r="P42" s="527"/>
      <c r="Q42" s="521">
        <v>15.7</v>
      </c>
      <c r="R42" s="517">
        <v>1</v>
      </c>
      <c r="S42" s="517">
        <v>2.2000000000000002</v>
      </c>
      <c r="T42" s="517">
        <v>2.8</v>
      </c>
      <c r="U42" s="517">
        <v>3.6</v>
      </c>
      <c r="V42" s="521">
        <v>6.2</v>
      </c>
      <c r="W42" s="487"/>
      <c r="X42" s="518"/>
      <c r="Y42" s="545" t="s">
        <v>1299</v>
      </c>
      <c r="Z42" s="546"/>
      <c r="AA42" s="530"/>
      <c r="AB42" s="524">
        <v>19.899999999999999</v>
      </c>
      <c r="AC42" s="524">
        <v>4.3</v>
      </c>
      <c r="AD42" s="524">
        <v>5.9</v>
      </c>
      <c r="AE42" s="524">
        <v>5.5</v>
      </c>
      <c r="AF42" s="524">
        <v>2.9</v>
      </c>
      <c r="AG42" s="524">
        <v>1.3</v>
      </c>
      <c r="AH42" s="472"/>
      <c r="AI42" s="550"/>
      <c r="AJ42" s="564" t="s">
        <v>1300</v>
      </c>
      <c r="AK42" s="563"/>
      <c r="AL42" s="525"/>
      <c r="AM42" s="517">
        <v>0.1</v>
      </c>
      <c r="AN42" s="517">
        <v>0</v>
      </c>
      <c r="AO42" s="517" t="s">
        <v>19</v>
      </c>
      <c r="AP42" s="517">
        <v>0</v>
      </c>
      <c r="AQ42" s="517">
        <v>0</v>
      </c>
      <c r="AR42" s="517">
        <v>0</v>
      </c>
      <c r="AT42" s="580"/>
      <c r="AU42" s="564" t="s">
        <v>1288</v>
      </c>
      <c r="AV42" s="563"/>
      <c r="AW42" s="556"/>
      <c r="AX42" s="517">
        <v>160.6</v>
      </c>
      <c r="AY42" s="517">
        <v>15.2</v>
      </c>
      <c r="AZ42" s="517">
        <v>28.8</v>
      </c>
      <c r="BA42" s="517">
        <v>38.9</v>
      </c>
      <c r="BB42" s="517">
        <v>44.1</v>
      </c>
      <c r="BC42" s="517">
        <v>33.700000000000003</v>
      </c>
    </row>
    <row r="43" spans="1:55" ht="11.1" customHeight="1">
      <c r="B43" s="518"/>
      <c r="C43" s="488" t="s">
        <v>1301</v>
      </c>
      <c r="D43" s="454"/>
      <c r="E43" s="538"/>
      <c r="F43" s="517">
        <v>2.1</v>
      </c>
      <c r="G43" s="517">
        <v>0.2</v>
      </c>
      <c r="H43" s="517">
        <v>0.3</v>
      </c>
      <c r="I43" s="517">
        <v>0.3</v>
      </c>
      <c r="J43" s="517">
        <v>0.5</v>
      </c>
      <c r="K43" s="517">
        <v>0.7</v>
      </c>
      <c r="M43" s="512"/>
      <c r="N43" s="505" t="s">
        <v>1302</v>
      </c>
      <c r="O43" s="527"/>
      <c r="P43" s="527"/>
      <c r="Q43" s="521" t="s">
        <v>19</v>
      </c>
      <c r="R43" s="517" t="s">
        <v>19</v>
      </c>
      <c r="S43" s="517" t="s">
        <v>19</v>
      </c>
      <c r="T43" s="517" t="s">
        <v>19</v>
      </c>
      <c r="U43" s="517" t="s">
        <v>19</v>
      </c>
      <c r="V43" s="521" t="s">
        <v>19</v>
      </c>
      <c r="W43" s="487"/>
      <c r="X43" s="518"/>
      <c r="Y43" s="543" t="s">
        <v>1303</v>
      </c>
      <c r="Z43" s="525"/>
      <c r="AB43" s="524">
        <v>440.1</v>
      </c>
      <c r="AC43" s="524">
        <v>68.2</v>
      </c>
      <c r="AD43" s="524">
        <v>101.8</v>
      </c>
      <c r="AE43" s="524">
        <v>126.8</v>
      </c>
      <c r="AF43" s="524">
        <v>79.7</v>
      </c>
      <c r="AG43" s="524">
        <v>63.5</v>
      </c>
      <c r="AH43" s="472"/>
      <c r="AI43" s="550"/>
      <c r="AJ43" s="564" t="s">
        <v>1304</v>
      </c>
      <c r="AK43" s="563"/>
      <c r="AL43" s="525"/>
      <c r="AM43" s="517">
        <v>0</v>
      </c>
      <c r="AN43" s="517">
        <v>0</v>
      </c>
      <c r="AO43" s="517" t="s">
        <v>19</v>
      </c>
      <c r="AP43" s="517">
        <v>0</v>
      </c>
      <c r="AQ43" s="517">
        <v>0</v>
      </c>
      <c r="AR43" s="517">
        <v>0</v>
      </c>
      <c r="AT43" s="579"/>
      <c r="AU43" s="564" t="s">
        <v>1291</v>
      </c>
      <c r="AV43" s="563"/>
      <c r="AW43" s="556"/>
      <c r="AX43" s="517">
        <v>17.100000000000001</v>
      </c>
      <c r="AY43" s="517">
        <v>1.4</v>
      </c>
      <c r="AZ43" s="517">
        <v>2.6</v>
      </c>
      <c r="BA43" s="517">
        <v>3.9</v>
      </c>
      <c r="BB43" s="517">
        <v>4.9000000000000004</v>
      </c>
      <c r="BC43" s="517">
        <v>4.2</v>
      </c>
    </row>
    <row r="44" spans="1:55" ht="11.1" customHeight="1">
      <c r="B44" s="518"/>
      <c r="C44" s="488" t="s">
        <v>1305</v>
      </c>
      <c r="D44" s="454"/>
      <c r="E44" s="538"/>
      <c r="F44" s="517">
        <v>0.1</v>
      </c>
      <c r="G44" s="517" t="s">
        <v>19</v>
      </c>
      <c r="H44" s="517">
        <v>0</v>
      </c>
      <c r="I44" s="517" t="s">
        <v>19</v>
      </c>
      <c r="J44" s="517">
        <v>0</v>
      </c>
      <c r="K44" s="517">
        <v>0.1</v>
      </c>
      <c r="M44" s="512"/>
      <c r="N44" s="505" t="s">
        <v>1306</v>
      </c>
      <c r="O44" s="527"/>
      <c r="P44" s="527"/>
      <c r="Q44" s="583" t="s">
        <v>19</v>
      </c>
      <c r="R44" s="517" t="s">
        <v>19</v>
      </c>
      <c r="S44" s="517" t="s">
        <v>19</v>
      </c>
      <c r="T44" s="517" t="s">
        <v>19</v>
      </c>
      <c r="U44" s="517" t="s">
        <v>19</v>
      </c>
      <c r="V44" s="517" t="s">
        <v>19</v>
      </c>
      <c r="W44" s="487"/>
      <c r="X44" s="518"/>
      <c r="Y44" s="543" t="s">
        <v>1307</v>
      </c>
      <c r="Z44" s="584"/>
      <c r="AB44" s="524">
        <v>189.2</v>
      </c>
      <c r="AC44" s="524">
        <v>34.700000000000003</v>
      </c>
      <c r="AD44" s="524">
        <v>44.3</v>
      </c>
      <c r="AE44" s="524">
        <v>53.5</v>
      </c>
      <c r="AF44" s="524">
        <v>32.5</v>
      </c>
      <c r="AG44" s="524">
        <v>24.2</v>
      </c>
      <c r="AH44" s="472"/>
      <c r="AI44" s="518"/>
      <c r="AJ44" s="564" t="s">
        <v>1308</v>
      </c>
      <c r="AK44" s="525"/>
      <c r="AM44" s="517">
        <v>0.8</v>
      </c>
      <c r="AN44" s="517" t="s">
        <v>19</v>
      </c>
      <c r="AO44" s="517">
        <v>0</v>
      </c>
      <c r="AP44" s="517">
        <v>0.2</v>
      </c>
      <c r="AQ44" s="517">
        <v>0.3</v>
      </c>
      <c r="AR44" s="517">
        <v>0.3</v>
      </c>
      <c r="AT44" s="515"/>
      <c r="AU44" s="564" t="s">
        <v>1222</v>
      </c>
      <c r="AV44" s="552"/>
      <c r="AW44" s="552"/>
      <c r="AX44" s="517">
        <v>2591.3000000000002</v>
      </c>
      <c r="AY44" s="517">
        <v>266.2</v>
      </c>
      <c r="AZ44" s="517">
        <v>508.4</v>
      </c>
      <c r="BA44" s="517">
        <v>680.7</v>
      </c>
      <c r="BB44" s="517">
        <v>721.3</v>
      </c>
      <c r="BC44" s="517">
        <v>414.7</v>
      </c>
    </row>
    <row r="45" spans="1:55" ht="11.1" customHeight="1">
      <c r="B45" s="518"/>
      <c r="C45" s="488" t="s">
        <v>1309</v>
      </c>
      <c r="D45" s="454"/>
      <c r="E45" s="538"/>
      <c r="F45" s="517">
        <v>1180.4000000000001</v>
      </c>
      <c r="G45" s="517">
        <v>172.8</v>
      </c>
      <c r="H45" s="517">
        <v>265.39999999999998</v>
      </c>
      <c r="I45" s="517">
        <v>206.8</v>
      </c>
      <c r="J45" s="517">
        <v>223.7</v>
      </c>
      <c r="K45" s="517">
        <v>311.7</v>
      </c>
      <c r="M45" s="512"/>
      <c r="N45" s="505" t="s">
        <v>1310</v>
      </c>
      <c r="O45" s="527"/>
      <c r="P45" s="527"/>
      <c r="Q45" s="521" t="s">
        <v>19</v>
      </c>
      <c r="R45" s="517" t="s">
        <v>19</v>
      </c>
      <c r="S45" s="517" t="s">
        <v>19</v>
      </c>
      <c r="T45" s="517" t="s">
        <v>19</v>
      </c>
      <c r="U45" s="517" t="s">
        <v>19</v>
      </c>
      <c r="V45" s="517" t="s">
        <v>19</v>
      </c>
      <c r="W45" s="487"/>
      <c r="X45" s="518"/>
      <c r="Y45" s="488" t="s">
        <v>1311</v>
      </c>
      <c r="Z45" s="584"/>
      <c r="AB45" s="524">
        <v>6.1</v>
      </c>
      <c r="AC45" s="524">
        <v>0.6</v>
      </c>
      <c r="AD45" s="524">
        <v>1.3</v>
      </c>
      <c r="AE45" s="524">
        <v>1.6</v>
      </c>
      <c r="AF45" s="524">
        <v>1.2</v>
      </c>
      <c r="AG45" s="524">
        <v>1.3</v>
      </c>
      <c r="AH45" s="472"/>
      <c r="AI45" s="518"/>
      <c r="AJ45" s="564" t="s">
        <v>1312</v>
      </c>
      <c r="AK45" s="525"/>
      <c r="AM45" s="517">
        <v>0.1</v>
      </c>
      <c r="AN45" s="517" t="s">
        <v>19</v>
      </c>
      <c r="AO45" s="517" t="s">
        <v>19</v>
      </c>
      <c r="AP45" s="517">
        <v>0</v>
      </c>
      <c r="AQ45" s="517">
        <v>0.1</v>
      </c>
      <c r="AR45" s="517">
        <v>0</v>
      </c>
      <c r="AT45" s="515"/>
      <c r="AU45" s="564" t="s">
        <v>1308</v>
      </c>
      <c r="AV45" s="552"/>
      <c r="AW45" s="552"/>
      <c r="AX45" s="517">
        <v>2.6</v>
      </c>
      <c r="AY45" s="517">
        <v>0.2</v>
      </c>
      <c r="AZ45" s="517">
        <v>0.3</v>
      </c>
      <c r="BA45" s="517">
        <v>0.6</v>
      </c>
      <c r="BB45" s="517">
        <v>0.5</v>
      </c>
      <c r="BC45" s="517">
        <v>1</v>
      </c>
    </row>
    <row r="46" spans="1:55" ht="11.1" customHeight="1">
      <c r="B46" s="518"/>
      <c r="C46" s="488" t="s">
        <v>1313</v>
      </c>
      <c r="D46" s="454"/>
      <c r="E46" s="538"/>
      <c r="F46" s="517">
        <v>0</v>
      </c>
      <c r="G46" s="517">
        <v>0</v>
      </c>
      <c r="H46" s="517">
        <v>0</v>
      </c>
      <c r="I46" s="517">
        <v>0</v>
      </c>
      <c r="J46" s="517">
        <v>0</v>
      </c>
      <c r="K46" s="517" t="s">
        <v>19</v>
      </c>
      <c r="M46" s="512"/>
      <c r="N46" s="505" t="s">
        <v>1314</v>
      </c>
      <c r="O46" s="527"/>
      <c r="P46" s="527"/>
      <c r="Q46" s="521">
        <v>0</v>
      </c>
      <c r="R46" s="517" t="s">
        <v>19</v>
      </c>
      <c r="S46" s="517" t="s">
        <v>19</v>
      </c>
      <c r="T46" s="517">
        <v>0</v>
      </c>
      <c r="U46" s="517">
        <v>0</v>
      </c>
      <c r="V46" s="517" t="s">
        <v>19</v>
      </c>
      <c r="W46" s="487"/>
      <c r="X46" s="518"/>
      <c r="Y46" s="550" t="s">
        <v>1315</v>
      </c>
      <c r="Z46" s="544"/>
      <c r="AA46" s="560"/>
      <c r="AB46" s="524">
        <v>0</v>
      </c>
      <c r="AC46" s="524">
        <v>0</v>
      </c>
      <c r="AD46" s="524">
        <v>0</v>
      </c>
      <c r="AE46" s="524">
        <v>0</v>
      </c>
      <c r="AF46" s="524">
        <v>0</v>
      </c>
      <c r="AG46" s="524">
        <v>0</v>
      </c>
      <c r="AH46" s="472"/>
      <c r="AI46" s="518"/>
      <c r="AJ46" s="564" t="s">
        <v>1316</v>
      </c>
      <c r="AK46" s="525"/>
      <c r="AM46" s="517">
        <v>0.2</v>
      </c>
      <c r="AN46" s="517" t="s">
        <v>19</v>
      </c>
      <c r="AO46" s="517">
        <v>0.1</v>
      </c>
      <c r="AP46" s="517">
        <v>0</v>
      </c>
      <c r="AQ46" s="517">
        <v>0.1</v>
      </c>
      <c r="AR46" s="517" t="s">
        <v>19</v>
      </c>
      <c r="AT46" s="515"/>
      <c r="AU46" s="564" t="s">
        <v>1317</v>
      </c>
      <c r="AX46" s="517">
        <v>4.0999999999999996</v>
      </c>
      <c r="AY46" s="517">
        <v>0.1</v>
      </c>
      <c r="AZ46" s="517">
        <v>0.3</v>
      </c>
      <c r="BA46" s="517">
        <v>0.7</v>
      </c>
      <c r="BB46" s="517">
        <v>1.3</v>
      </c>
      <c r="BC46" s="517">
        <v>1.6</v>
      </c>
    </row>
    <row r="47" spans="1:55" ht="11.1" customHeight="1">
      <c r="B47" s="479" t="s">
        <v>1318</v>
      </c>
      <c r="C47" s="480"/>
      <c r="D47" s="480"/>
      <c r="E47" s="481"/>
      <c r="F47" s="482">
        <v>684.8</v>
      </c>
      <c r="G47" s="482">
        <v>107.5</v>
      </c>
      <c r="H47" s="482">
        <v>179.3</v>
      </c>
      <c r="I47" s="482">
        <v>141.19999999999999</v>
      </c>
      <c r="J47" s="482">
        <v>129.4</v>
      </c>
      <c r="K47" s="482">
        <v>127.4</v>
      </c>
      <c r="M47" s="512"/>
      <c r="N47" s="505" t="s">
        <v>1319</v>
      </c>
      <c r="O47" s="525"/>
      <c r="P47" s="527"/>
      <c r="Q47" s="521">
        <v>15.8</v>
      </c>
      <c r="R47" s="517">
        <v>1.1000000000000001</v>
      </c>
      <c r="S47" s="517">
        <v>2.6</v>
      </c>
      <c r="T47" s="517">
        <v>3.1</v>
      </c>
      <c r="U47" s="517">
        <v>4.0999999999999996</v>
      </c>
      <c r="V47" s="517">
        <v>5</v>
      </c>
      <c r="W47" s="487"/>
      <c r="X47" s="518"/>
      <c r="Y47" s="543" t="s">
        <v>1320</v>
      </c>
      <c r="Z47" s="584"/>
      <c r="AB47" s="524">
        <v>3.9</v>
      </c>
      <c r="AC47" s="524">
        <v>0.6</v>
      </c>
      <c r="AD47" s="524">
        <v>0.9</v>
      </c>
      <c r="AE47" s="524">
        <v>1</v>
      </c>
      <c r="AF47" s="524">
        <v>0.8</v>
      </c>
      <c r="AG47" s="524">
        <v>0.7</v>
      </c>
      <c r="AH47" s="472"/>
      <c r="AI47" s="518"/>
      <c r="AJ47" s="488" t="s">
        <v>1321</v>
      </c>
      <c r="AK47" s="525"/>
      <c r="AM47" s="517">
        <v>16.100000000000001</v>
      </c>
      <c r="AN47" s="517">
        <v>0.2</v>
      </c>
      <c r="AO47" s="517">
        <v>0.8</v>
      </c>
      <c r="AP47" s="517">
        <v>3.3</v>
      </c>
      <c r="AQ47" s="517">
        <v>5.6</v>
      </c>
      <c r="AR47" s="517">
        <v>6.3</v>
      </c>
      <c r="AT47" s="515"/>
      <c r="AU47" s="564" t="s">
        <v>1322</v>
      </c>
      <c r="AV47" s="563"/>
      <c r="AX47" s="517">
        <v>41.8</v>
      </c>
      <c r="AY47" s="517">
        <v>1.6</v>
      </c>
      <c r="AZ47" s="517">
        <v>3.8</v>
      </c>
      <c r="BA47" s="517">
        <v>7.6</v>
      </c>
      <c r="BB47" s="517">
        <v>13.4</v>
      </c>
      <c r="BC47" s="517">
        <v>15.3</v>
      </c>
    </row>
    <row r="48" spans="1:55" s="588" customFormat="1" ht="11.1" customHeight="1">
      <c r="A48" s="563"/>
      <c r="B48" s="585"/>
      <c r="C48" s="501" t="s">
        <v>1323</v>
      </c>
      <c r="D48" s="502"/>
      <c r="E48" s="586"/>
      <c r="F48" s="517">
        <v>604.4</v>
      </c>
      <c r="G48" s="517">
        <v>93.8</v>
      </c>
      <c r="H48" s="517">
        <v>157.30000000000001</v>
      </c>
      <c r="I48" s="517">
        <v>124.8</v>
      </c>
      <c r="J48" s="517">
        <v>115.1</v>
      </c>
      <c r="K48" s="517">
        <v>113.5</v>
      </c>
      <c r="L48" s="491"/>
      <c r="M48" s="512"/>
      <c r="N48" s="505" t="s">
        <v>1324</v>
      </c>
      <c r="O48" s="527"/>
      <c r="P48" s="527"/>
      <c r="Q48" s="521" t="s">
        <v>19</v>
      </c>
      <c r="R48" s="517" t="s">
        <v>19</v>
      </c>
      <c r="S48" s="517" t="s">
        <v>19</v>
      </c>
      <c r="T48" s="517" t="s">
        <v>19</v>
      </c>
      <c r="U48" s="517" t="s">
        <v>19</v>
      </c>
      <c r="V48" s="517" t="s">
        <v>19</v>
      </c>
      <c r="W48" s="487"/>
      <c r="X48" s="550"/>
      <c r="Y48" s="543" t="s">
        <v>1325</v>
      </c>
      <c r="Z48" s="563"/>
      <c r="AA48" s="587"/>
      <c r="AB48" s="524">
        <v>28.5</v>
      </c>
      <c r="AC48" s="524">
        <v>2.9</v>
      </c>
      <c r="AD48" s="524">
        <v>5.0999999999999996</v>
      </c>
      <c r="AE48" s="524">
        <v>7.6</v>
      </c>
      <c r="AF48" s="524">
        <v>6.9</v>
      </c>
      <c r="AG48" s="524">
        <v>5.9</v>
      </c>
      <c r="AH48" s="472"/>
      <c r="AI48" s="518"/>
      <c r="AJ48" s="488" t="s">
        <v>1326</v>
      </c>
      <c r="AK48" s="563"/>
      <c r="AL48" s="491"/>
      <c r="AM48" s="517">
        <v>1</v>
      </c>
      <c r="AN48" s="517" t="s">
        <v>19</v>
      </c>
      <c r="AO48" s="517">
        <v>0</v>
      </c>
      <c r="AP48" s="517">
        <v>0.2</v>
      </c>
      <c r="AQ48" s="517">
        <v>0.3</v>
      </c>
      <c r="AR48" s="517">
        <v>0.5</v>
      </c>
      <c r="AT48" s="515"/>
      <c r="AU48" s="564" t="s">
        <v>1321</v>
      </c>
      <c r="AV48" s="491"/>
      <c r="AW48" s="491"/>
      <c r="AX48" s="517">
        <v>62.3</v>
      </c>
      <c r="AY48" s="517">
        <v>2.7</v>
      </c>
      <c r="AZ48" s="517">
        <v>7.3</v>
      </c>
      <c r="BA48" s="517">
        <v>13.6</v>
      </c>
      <c r="BB48" s="517">
        <v>19.899999999999999</v>
      </c>
      <c r="BC48" s="517">
        <v>18.8</v>
      </c>
    </row>
    <row r="49" spans="1:55" s="588" customFormat="1" ht="11.1" customHeight="1">
      <c r="A49" s="563"/>
      <c r="B49" s="488"/>
      <c r="C49" s="528" t="s">
        <v>1327</v>
      </c>
      <c r="D49" s="531"/>
      <c r="E49" s="589"/>
      <c r="F49" s="517">
        <v>80.400000000000006</v>
      </c>
      <c r="G49" s="517">
        <v>13.7</v>
      </c>
      <c r="H49" s="517">
        <v>22</v>
      </c>
      <c r="I49" s="517">
        <v>16.5</v>
      </c>
      <c r="J49" s="517">
        <v>14.3</v>
      </c>
      <c r="K49" s="517">
        <v>14</v>
      </c>
      <c r="L49" s="491"/>
      <c r="M49" s="512"/>
      <c r="N49" s="505" t="s">
        <v>1328</v>
      </c>
      <c r="O49" s="527"/>
      <c r="P49" s="527"/>
      <c r="Q49" s="521">
        <v>0</v>
      </c>
      <c r="R49" s="517" t="s">
        <v>19</v>
      </c>
      <c r="S49" s="517">
        <v>0</v>
      </c>
      <c r="T49" s="517" t="s">
        <v>19</v>
      </c>
      <c r="U49" s="517" t="s">
        <v>19</v>
      </c>
      <c r="V49" s="517">
        <v>0</v>
      </c>
      <c r="W49" s="487"/>
      <c r="X49" s="518"/>
      <c r="Y49" s="550" t="s">
        <v>1329</v>
      </c>
      <c r="Z49" s="574"/>
      <c r="AA49" s="542"/>
      <c r="AB49" s="524">
        <v>209.1</v>
      </c>
      <c r="AC49" s="524">
        <v>36.1</v>
      </c>
      <c r="AD49" s="524">
        <v>48.2</v>
      </c>
      <c r="AE49" s="524">
        <v>59.5</v>
      </c>
      <c r="AF49" s="524">
        <v>36.1</v>
      </c>
      <c r="AG49" s="524">
        <v>29.1</v>
      </c>
      <c r="AH49" s="472"/>
      <c r="AI49" s="518"/>
      <c r="AJ49" s="564" t="s">
        <v>1330</v>
      </c>
      <c r="AK49" s="563"/>
      <c r="AL49" s="525"/>
      <c r="AM49" s="517">
        <v>0</v>
      </c>
      <c r="AN49" s="517" t="s">
        <v>19</v>
      </c>
      <c r="AO49" s="517" t="s">
        <v>19</v>
      </c>
      <c r="AP49" s="517" t="s">
        <v>19</v>
      </c>
      <c r="AQ49" s="517">
        <v>0</v>
      </c>
      <c r="AR49" s="517" t="s">
        <v>19</v>
      </c>
      <c r="AT49" s="515"/>
      <c r="AU49" s="564" t="s">
        <v>1326</v>
      </c>
      <c r="AV49" s="491"/>
      <c r="AW49" s="491"/>
      <c r="AX49" s="517">
        <v>28.9</v>
      </c>
      <c r="AY49" s="517">
        <v>1.1000000000000001</v>
      </c>
      <c r="AZ49" s="517">
        <v>3.4</v>
      </c>
      <c r="BA49" s="517">
        <v>6.2</v>
      </c>
      <c r="BB49" s="517">
        <v>9</v>
      </c>
      <c r="BC49" s="517">
        <v>9.1</v>
      </c>
    </row>
    <row r="50" spans="1:55" s="588" customFormat="1" ht="11.1" customHeight="1">
      <c r="A50" s="563"/>
      <c r="B50" s="488"/>
      <c r="C50" s="488" t="s">
        <v>1187</v>
      </c>
      <c r="D50" s="454"/>
      <c r="E50" s="542"/>
      <c r="F50" s="517">
        <v>0.8</v>
      </c>
      <c r="G50" s="517">
        <v>0.1</v>
      </c>
      <c r="H50" s="517">
        <v>0.2</v>
      </c>
      <c r="I50" s="517">
        <v>0.2</v>
      </c>
      <c r="J50" s="517">
        <v>0.1</v>
      </c>
      <c r="K50" s="517">
        <v>0.1</v>
      </c>
      <c r="L50" s="491"/>
      <c r="M50" s="512"/>
      <c r="N50" s="505" t="s">
        <v>1331</v>
      </c>
      <c r="O50" s="527"/>
      <c r="P50" s="527"/>
      <c r="Q50" s="521">
        <v>0.2</v>
      </c>
      <c r="R50" s="517">
        <v>0</v>
      </c>
      <c r="S50" s="517">
        <v>0</v>
      </c>
      <c r="T50" s="517">
        <v>0.1</v>
      </c>
      <c r="U50" s="517">
        <v>0.1</v>
      </c>
      <c r="V50" s="517">
        <v>0.1</v>
      </c>
      <c r="W50" s="487"/>
      <c r="X50" s="518"/>
      <c r="Y50" s="488" t="s">
        <v>1332</v>
      </c>
      <c r="Z50" s="538"/>
      <c r="AA50" s="538"/>
      <c r="AB50" s="524">
        <v>159.19999999999999</v>
      </c>
      <c r="AC50" s="524">
        <v>26</v>
      </c>
      <c r="AD50" s="524">
        <v>36.5</v>
      </c>
      <c r="AE50" s="524">
        <v>45.8</v>
      </c>
      <c r="AF50" s="524">
        <v>27.9</v>
      </c>
      <c r="AG50" s="524">
        <v>22.9</v>
      </c>
      <c r="AH50" s="472"/>
      <c r="AI50" s="537"/>
      <c r="AJ50" s="550" t="s">
        <v>1333</v>
      </c>
      <c r="AK50" s="525"/>
      <c r="AL50" s="491"/>
      <c r="AM50" s="517">
        <v>105.5</v>
      </c>
      <c r="AN50" s="517">
        <v>6.5</v>
      </c>
      <c r="AO50" s="517">
        <v>16.600000000000001</v>
      </c>
      <c r="AP50" s="517">
        <v>28.3</v>
      </c>
      <c r="AQ50" s="517">
        <v>32.299999999999997</v>
      </c>
      <c r="AR50" s="517">
        <v>21.9</v>
      </c>
      <c r="AT50" s="515"/>
      <c r="AU50" s="564" t="s">
        <v>1330</v>
      </c>
      <c r="AV50" s="563"/>
      <c r="AW50" s="491"/>
      <c r="AX50" s="517">
        <v>0</v>
      </c>
      <c r="AY50" s="517">
        <v>0</v>
      </c>
      <c r="AZ50" s="517">
        <v>0</v>
      </c>
      <c r="BA50" s="517">
        <v>0</v>
      </c>
      <c r="BB50" s="517">
        <v>0</v>
      </c>
      <c r="BC50" s="517" t="s">
        <v>19</v>
      </c>
    </row>
    <row r="51" spans="1:55" ht="11.1" customHeight="1">
      <c r="B51" s="590"/>
      <c r="C51" s="591" t="s">
        <v>1334</v>
      </c>
      <c r="D51" s="525"/>
      <c r="E51" s="542"/>
      <c r="F51" s="517">
        <v>23.5</v>
      </c>
      <c r="G51" s="517">
        <v>3.3</v>
      </c>
      <c r="H51" s="517">
        <v>5.2</v>
      </c>
      <c r="I51" s="517">
        <v>5.7</v>
      </c>
      <c r="J51" s="517">
        <v>5.3</v>
      </c>
      <c r="K51" s="517">
        <v>4</v>
      </c>
      <c r="M51" s="512"/>
      <c r="N51" s="505" t="s">
        <v>1335</v>
      </c>
      <c r="O51" s="527"/>
      <c r="P51" s="527"/>
      <c r="Q51" s="521" t="s">
        <v>19</v>
      </c>
      <c r="R51" s="517" t="s">
        <v>19</v>
      </c>
      <c r="S51" s="517" t="s">
        <v>19</v>
      </c>
      <c r="T51" s="517" t="s">
        <v>19</v>
      </c>
      <c r="U51" s="517" t="s">
        <v>19</v>
      </c>
      <c r="V51" s="517" t="s">
        <v>19</v>
      </c>
      <c r="W51" s="487"/>
      <c r="X51" s="535"/>
      <c r="Y51" s="488" t="s">
        <v>1204</v>
      </c>
      <c r="Z51" s="470"/>
      <c r="AA51" s="556"/>
      <c r="AB51" s="524">
        <v>56</v>
      </c>
      <c r="AC51" s="524">
        <v>10.7</v>
      </c>
      <c r="AD51" s="524">
        <v>13.3</v>
      </c>
      <c r="AE51" s="524">
        <v>14.6</v>
      </c>
      <c r="AF51" s="524">
        <v>9.5</v>
      </c>
      <c r="AG51" s="524">
        <v>7.8</v>
      </c>
      <c r="AH51" s="472"/>
      <c r="AI51" s="518"/>
      <c r="AJ51" s="550" t="s">
        <v>1336</v>
      </c>
      <c r="AK51" s="525"/>
      <c r="AM51" s="517">
        <v>136.4</v>
      </c>
      <c r="AN51" s="517">
        <v>6.1</v>
      </c>
      <c r="AO51" s="517">
        <v>17</v>
      </c>
      <c r="AP51" s="517">
        <v>34.4</v>
      </c>
      <c r="AQ51" s="517">
        <v>43.3</v>
      </c>
      <c r="AR51" s="517">
        <v>35.5</v>
      </c>
      <c r="AT51" s="515"/>
      <c r="AU51" s="564" t="s">
        <v>1337</v>
      </c>
      <c r="AX51" s="517">
        <v>0</v>
      </c>
      <c r="AY51" s="517" t="s">
        <v>19</v>
      </c>
      <c r="AZ51" s="517">
        <v>0</v>
      </c>
      <c r="BA51" s="517" t="s">
        <v>19</v>
      </c>
      <c r="BB51" s="517">
        <v>0</v>
      </c>
      <c r="BC51" s="517">
        <v>0</v>
      </c>
    </row>
    <row r="52" spans="1:55" ht="11.1" customHeight="1">
      <c r="B52" s="592"/>
      <c r="C52" s="593" t="s">
        <v>1338</v>
      </c>
      <c r="D52" s="525"/>
      <c r="E52" s="542"/>
      <c r="F52" s="517">
        <v>0.1</v>
      </c>
      <c r="G52" s="517">
        <v>0</v>
      </c>
      <c r="H52" s="517">
        <v>0</v>
      </c>
      <c r="I52" s="517">
        <v>0</v>
      </c>
      <c r="J52" s="517">
        <v>0</v>
      </c>
      <c r="K52" s="517">
        <v>0</v>
      </c>
      <c r="L52" s="588"/>
      <c r="M52" s="512"/>
      <c r="N52" s="505" t="s">
        <v>1339</v>
      </c>
      <c r="O52" s="527"/>
      <c r="P52" s="527"/>
      <c r="Q52" s="521" t="s">
        <v>19</v>
      </c>
      <c r="R52" s="517" t="s">
        <v>19</v>
      </c>
      <c r="S52" s="517" t="s">
        <v>19</v>
      </c>
      <c r="T52" s="517" t="s">
        <v>19</v>
      </c>
      <c r="U52" s="517" t="s">
        <v>19</v>
      </c>
      <c r="V52" s="517" t="s">
        <v>19</v>
      </c>
      <c r="W52" s="487"/>
      <c r="X52" s="535"/>
      <c r="Y52" s="488" t="s">
        <v>1208</v>
      </c>
      <c r="Z52" s="470"/>
      <c r="AA52" s="556"/>
      <c r="AB52" s="524">
        <v>0.5</v>
      </c>
      <c r="AC52" s="524">
        <v>0.1</v>
      </c>
      <c r="AD52" s="524">
        <v>0.1</v>
      </c>
      <c r="AE52" s="524">
        <v>0.1</v>
      </c>
      <c r="AF52" s="524">
        <v>0.1</v>
      </c>
      <c r="AG52" s="524">
        <v>0.1</v>
      </c>
      <c r="AH52" s="472"/>
      <c r="AI52" s="537"/>
      <c r="AJ52" s="488" t="s">
        <v>1239</v>
      </c>
      <c r="AK52" s="538"/>
      <c r="AL52" s="563"/>
      <c r="AM52" s="517">
        <v>14.4</v>
      </c>
      <c r="AN52" s="517">
        <v>0.7</v>
      </c>
      <c r="AO52" s="517">
        <v>1.9</v>
      </c>
      <c r="AP52" s="517">
        <v>3.7</v>
      </c>
      <c r="AQ52" s="517">
        <v>4.5</v>
      </c>
      <c r="AR52" s="517">
        <v>3.6</v>
      </c>
      <c r="AT52" s="515"/>
      <c r="AU52" s="564" t="s">
        <v>1340</v>
      </c>
      <c r="AV52" s="563"/>
      <c r="AX52" s="517">
        <v>0</v>
      </c>
      <c r="AY52" s="517">
        <v>0</v>
      </c>
      <c r="AZ52" s="517">
        <v>0</v>
      </c>
      <c r="BA52" s="517">
        <v>0</v>
      </c>
      <c r="BB52" s="517">
        <v>0</v>
      </c>
      <c r="BC52" s="517">
        <v>0</v>
      </c>
    </row>
    <row r="53" spans="1:55" s="552" customFormat="1" ht="11.1" customHeight="1">
      <c r="B53" s="594"/>
      <c r="C53" s="555" t="s">
        <v>1243</v>
      </c>
      <c r="D53" s="595"/>
      <c r="E53" s="581"/>
      <c r="F53" s="517">
        <v>587</v>
      </c>
      <c r="G53" s="517">
        <v>91.9</v>
      </c>
      <c r="H53" s="517">
        <v>154.4</v>
      </c>
      <c r="I53" s="517">
        <v>121.5</v>
      </c>
      <c r="J53" s="517">
        <v>110.1</v>
      </c>
      <c r="K53" s="517">
        <v>109.1</v>
      </c>
      <c r="L53" s="588"/>
      <c r="M53" s="512"/>
      <c r="N53" s="545" t="s">
        <v>1341</v>
      </c>
      <c r="O53" s="559"/>
      <c r="P53" s="559"/>
      <c r="Q53" s="521" t="s">
        <v>19</v>
      </c>
      <c r="R53" s="517" t="s">
        <v>19</v>
      </c>
      <c r="S53" s="517" t="s">
        <v>19</v>
      </c>
      <c r="T53" s="517" t="s">
        <v>19</v>
      </c>
      <c r="U53" s="517" t="s">
        <v>19</v>
      </c>
      <c r="V53" s="517" t="s">
        <v>19</v>
      </c>
      <c r="W53" s="487"/>
      <c r="X53" s="535"/>
      <c r="Y53" s="555" t="s">
        <v>1212</v>
      </c>
      <c r="Z53" s="567"/>
      <c r="AA53" s="596"/>
      <c r="AB53" s="524">
        <v>0.5</v>
      </c>
      <c r="AC53" s="524">
        <v>0.1</v>
      </c>
      <c r="AD53" s="524">
        <v>0.1</v>
      </c>
      <c r="AE53" s="524">
        <v>0.1</v>
      </c>
      <c r="AF53" s="524">
        <v>0.1</v>
      </c>
      <c r="AG53" s="524">
        <v>0.1</v>
      </c>
      <c r="AH53" s="472"/>
      <c r="AI53" s="535"/>
      <c r="AJ53" s="488" t="s">
        <v>1204</v>
      </c>
      <c r="AK53" s="470"/>
      <c r="AL53" s="563"/>
      <c r="AM53" s="517">
        <v>22.9</v>
      </c>
      <c r="AN53" s="517">
        <v>0.9</v>
      </c>
      <c r="AO53" s="517">
        <v>2.5</v>
      </c>
      <c r="AP53" s="517">
        <v>5.4</v>
      </c>
      <c r="AQ53" s="517">
        <v>7.6</v>
      </c>
      <c r="AR53" s="517">
        <v>6.6</v>
      </c>
      <c r="AT53" s="515"/>
      <c r="AU53" s="550" t="s">
        <v>1333</v>
      </c>
      <c r="AV53" s="525"/>
      <c r="AW53" s="542"/>
      <c r="AX53" s="517">
        <v>6550.8</v>
      </c>
      <c r="AY53" s="517">
        <v>618.70000000000005</v>
      </c>
      <c r="AZ53" s="517">
        <v>1171.4000000000001</v>
      </c>
      <c r="BA53" s="517">
        <v>1585.3</v>
      </c>
      <c r="BB53" s="517">
        <v>1774.4</v>
      </c>
      <c r="BC53" s="517">
        <v>1401.1</v>
      </c>
    </row>
    <row r="54" spans="1:55" s="552" customFormat="1" ht="11.1" customHeight="1">
      <c r="B54" s="512" t="s">
        <v>247</v>
      </c>
      <c r="C54" s="489"/>
      <c r="D54" s="489"/>
      <c r="E54" s="490"/>
      <c r="F54" s="482">
        <v>11132.1</v>
      </c>
      <c r="G54" s="482">
        <v>3396.3</v>
      </c>
      <c r="H54" s="482">
        <v>3376.6</v>
      </c>
      <c r="I54" s="482">
        <v>2277.4</v>
      </c>
      <c r="J54" s="482">
        <v>1349.8</v>
      </c>
      <c r="K54" s="482">
        <v>731.9</v>
      </c>
      <c r="L54" s="588"/>
      <c r="M54" s="512"/>
      <c r="N54" s="543" t="s">
        <v>1342</v>
      </c>
      <c r="O54" s="542"/>
      <c r="P54" s="542"/>
      <c r="Q54" s="521">
        <v>3.4</v>
      </c>
      <c r="R54" s="517">
        <v>0.2</v>
      </c>
      <c r="S54" s="517">
        <v>0.6</v>
      </c>
      <c r="T54" s="517">
        <v>0.4</v>
      </c>
      <c r="U54" s="517">
        <v>0.7</v>
      </c>
      <c r="V54" s="517">
        <v>1.6</v>
      </c>
      <c r="W54" s="487"/>
      <c r="X54" s="479" t="s">
        <v>1343</v>
      </c>
      <c r="Y54" s="480"/>
      <c r="Z54" s="481"/>
      <c r="AA54" s="597"/>
      <c r="AB54" s="570">
        <v>62.8</v>
      </c>
      <c r="AC54" s="570">
        <v>14.8</v>
      </c>
      <c r="AD54" s="570">
        <v>16.899999999999999</v>
      </c>
      <c r="AE54" s="570">
        <v>14.6</v>
      </c>
      <c r="AF54" s="570">
        <v>10.199999999999999</v>
      </c>
      <c r="AG54" s="570">
        <v>6.3</v>
      </c>
      <c r="AH54" s="472"/>
      <c r="AI54" s="535"/>
      <c r="AJ54" s="488" t="s">
        <v>1208</v>
      </c>
      <c r="AK54" s="470"/>
      <c r="AL54" s="563"/>
      <c r="AM54" s="517">
        <v>0.3</v>
      </c>
      <c r="AN54" s="517">
        <v>0</v>
      </c>
      <c r="AO54" s="517">
        <v>0</v>
      </c>
      <c r="AP54" s="517">
        <v>0.1</v>
      </c>
      <c r="AQ54" s="517">
        <v>0.1</v>
      </c>
      <c r="AR54" s="517">
        <v>0.1</v>
      </c>
      <c r="AT54" s="515"/>
      <c r="AU54" s="550" t="s">
        <v>1336</v>
      </c>
      <c r="AV54" s="525"/>
      <c r="AW54" s="542"/>
      <c r="AX54" s="517">
        <v>1922.9</v>
      </c>
      <c r="AY54" s="517">
        <v>193.1</v>
      </c>
      <c r="AZ54" s="517">
        <v>345.5</v>
      </c>
      <c r="BA54" s="517">
        <v>458.6</v>
      </c>
      <c r="BB54" s="517">
        <v>524.29999999999995</v>
      </c>
      <c r="BC54" s="517">
        <v>401.3</v>
      </c>
    </row>
    <row r="55" spans="1:55" s="552" customFormat="1" ht="11.1" customHeight="1">
      <c r="B55" s="500"/>
      <c r="C55" s="513" t="s">
        <v>1344</v>
      </c>
      <c r="D55" s="540"/>
      <c r="E55" s="557"/>
      <c r="F55" s="504">
        <v>2741</v>
      </c>
      <c r="G55" s="504">
        <v>830</v>
      </c>
      <c r="H55" s="504">
        <v>803.2</v>
      </c>
      <c r="I55" s="504">
        <v>584.1</v>
      </c>
      <c r="J55" s="504">
        <v>342</v>
      </c>
      <c r="K55" s="504">
        <v>181.7</v>
      </c>
      <c r="L55" s="491"/>
      <c r="M55" s="512"/>
      <c r="N55" s="543" t="s">
        <v>1345</v>
      </c>
      <c r="O55" s="542"/>
      <c r="P55" s="542"/>
      <c r="Q55" s="521" t="s">
        <v>19</v>
      </c>
      <c r="R55" s="517" t="s">
        <v>19</v>
      </c>
      <c r="S55" s="517" t="s">
        <v>19</v>
      </c>
      <c r="T55" s="517" t="s">
        <v>19</v>
      </c>
      <c r="U55" s="517" t="s">
        <v>19</v>
      </c>
      <c r="V55" s="517" t="s">
        <v>19</v>
      </c>
      <c r="W55" s="487"/>
      <c r="X55" s="500"/>
      <c r="Y55" s="598" t="s">
        <v>1343</v>
      </c>
      <c r="Z55" s="599"/>
      <c r="AA55" s="600"/>
      <c r="AB55" s="524">
        <v>62.8</v>
      </c>
      <c r="AC55" s="524">
        <v>14.8</v>
      </c>
      <c r="AD55" s="524">
        <v>16.899999999999999</v>
      </c>
      <c r="AE55" s="524">
        <v>14.6</v>
      </c>
      <c r="AF55" s="524">
        <v>10.199999999999999</v>
      </c>
      <c r="AG55" s="524">
        <v>6.3</v>
      </c>
      <c r="AH55" s="472"/>
      <c r="AI55" s="535"/>
      <c r="AJ55" s="555" t="s">
        <v>1212</v>
      </c>
      <c r="AK55" s="567"/>
      <c r="AL55" s="568"/>
      <c r="AM55" s="497">
        <v>0.4</v>
      </c>
      <c r="AN55" s="497">
        <v>0</v>
      </c>
      <c r="AO55" s="497">
        <v>0.1</v>
      </c>
      <c r="AP55" s="497">
        <v>0.1</v>
      </c>
      <c r="AQ55" s="497">
        <v>0.1</v>
      </c>
      <c r="AR55" s="497">
        <v>0.1</v>
      </c>
      <c r="AT55" s="535"/>
      <c r="AU55" s="488" t="s">
        <v>1239</v>
      </c>
      <c r="AV55" s="538"/>
      <c r="AW55" s="556"/>
      <c r="AX55" s="517">
        <v>879.1</v>
      </c>
      <c r="AY55" s="517">
        <v>86.1</v>
      </c>
      <c r="AZ55" s="517">
        <v>157</v>
      </c>
      <c r="BA55" s="517">
        <v>210.7</v>
      </c>
      <c r="BB55" s="517">
        <v>238.8</v>
      </c>
      <c r="BC55" s="517">
        <v>186.6</v>
      </c>
    </row>
    <row r="56" spans="1:55" s="552" customFormat="1" ht="11.1" customHeight="1">
      <c r="B56" s="518"/>
      <c r="C56" s="505" t="s">
        <v>1346</v>
      </c>
      <c r="D56" s="506"/>
      <c r="E56" s="527"/>
      <c r="F56" s="517">
        <v>6516.2</v>
      </c>
      <c r="G56" s="517">
        <v>1983.3</v>
      </c>
      <c r="H56" s="517">
        <v>1991.4</v>
      </c>
      <c r="I56" s="517">
        <v>1318.6</v>
      </c>
      <c r="J56" s="517">
        <v>788.4</v>
      </c>
      <c r="K56" s="517">
        <v>434.6</v>
      </c>
      <c r="L56" s="491"/>
      <c r="M56" s="512"/>
      <c r="N56" s="543" t="s">
        <v>1347</v>
      </c>
      <c r="O56" s="542"/>
      <c r="P56" s="542"/>
      <c r="Q56" s="521">
        <v>0.5</v>
      </c>
      <c r="R56" s="517">
        <v>0.1</v>
      </c>
      <c r="S56" s="517">
        <v>0.1</v>
      </c>
      <c r="T56" s="517">
        <v>0.1</v>
      </c>
      <c r="U56" s="517">
        <v>0.1</v>
      </c>
      <c r="V56" s="517">
        <v>0.2</v>
      </c>
      <c r="W56" s="487"/>
      <c r="X56" s="537"/>
      <c r="Y56" s="543" t="s">
        <v>1348</v>
      </c>
      <c r="Z56" s="525"/>
      <c r="AA56" s="491"/>
      <c r="AB56" s="524">
        <v>5.3</v>
      </c>
      <c r="AC56" s="524">
        <v>1.5</v>
      </c>
      <c r="AD56" s="524">
        <v>1.4</v>
      </c>
      <c r="AE56" s="524">
        <v>1.1000000000000001</v>
      </c>
      <c r="AF56" s="524">
        <v>0.8</v>
      </c>
      <c r="AG56" s="524">
        <v>0.4</v>
      </c>
      <c r="AH56" s="472"/>
      <c r="AI56" s="479" t="s">
        <v>1349</v>
      </c>
      <c r="AJ56" s="489"/>
      <c r="AK56" s="601"/>
      <c r="AL56" s="491"/>
      <c r="AM56" s="482">
        <v>0.3</v>
      </c>
      <c r="AN56" s="482">
        <v>0</v>
      </c>
      <c r="AO56" s="482">
        <v>0.1</v>
      </c>
      <c r="AP56" s="482">
        <v>0.1</v>
      </c>
      <c r="AQ56" s="482">
        <v>0.1</v>
      </c>
      <c r="AR56" s="482">
        <v>0.1</v>
      </c>
      <c r="AT56" s="535"/>
      <c r="AU56" s="488" t="s">
        <v>1204</v>
      </c>
      <c r="AV56" s="470"/>
      <c r="AW56" s="556"/>
      <c r="AX56" s="517">
        <v>302</v>
      </c>
      <c r="AY56" s="517">
        <v>28.9</v>
      </c>
      <c r="AZ56" s="517">
        <v>54.2</v>
      </c>
      <c r="BA56" s="517">
        <v>73.3</v>
      </c>
      <c r="BB56" s="517">
        <v>82.2</v>
      </c>
      <c r="BC56" s="517">
        <v>63.3</v>
      </c>
    </row>
    <row r="57" spans="1:55" s="552" customFormat="1" ht="11.1" customHeight="1">
      <c r="B57" s="518"/>
      <c r="C57" s="505" t="s">
        <v>1350</v>
      </c>
      <c r="D57" s="506"/>
      <c r="E57" s="527"/>
      <c r="F57" s="517">
        <v>1120.3</v>
      </c>
      <c r="G57" s="517">
        <v>340.4</v>
      </c>
      <c r="H57" s="517">
        <v>351.8</v>
      </c>
      <c r="I57" s="517">
        <v>227.8</v>
      </c>
      <c r="J57" s="517">
        <v>132.80000000000001</v>
      </c>
      <c r="K57" s="517">
        <v>67.5</v>
      </c>
      <c r="M57" s="512"/>
      <c r="N57" s="543" t="s">
        <v>1351</v>
      </c>
      <c r="O57" s="542"/>
      <c r="P57" s="542"/>
      <c r="Q57" s="521">
        <v>1.9</v>
      </c>
      <c r="R57" s="517">
        <v>0.2</v>
      </c>
      <c r="S57" s="517">
        <v>0.4</v>
      </c>
      <c r="T57" s="517">
        <v>0.4</v>
      </c>
      <c r="U57" s="517">
        <v>0.4</v>
      </c>
      <c r="V57" s="517">
        <v>0.6</v>
      </c>
      <c r="W57" s="487"/>
      <c r="X57" s="518"/>
      <c r="Y57" s="543" t="s">
        <v>1352</v>
      </c>
      <c r="Z57" s="525"/>
      <c r="AA57" s="491"/>
      <c r="AB57" s="524">
        <v>24.9</v>
      </c>
      <c r="AC57" s="524">
        <v>2.7</v>
      </c>
      <c r="AD57" s="524">
        <v>4.9000000000000004</v>
      </c>
      <c r="AE57" s="524">
        <v>7.2</v>
      </c>
      <c r="AF57" s="524">
        <v>5.6</v>
      </c>
      <c r="AG57" s="524">
        <v>4.4000000000000004</v>
      </c>
      <c r="AH57" s="472"/>
      <c r="AI57" s="518"/>
      <c r="AJ57" s="598" t="s">
        <v>1349</v>
      </c>
      <c r="AK57" s="599"/>
      <c r="AL57" s="600"/>
      <c r="AM57" s="517">
        <v>0.3</v>
      </c>
      <c r="AN57" s="517">
        <v>0</v>
      </c>
      <c r="AO57" s="517">
        <v>0.1</v>
      </c>
      <c r="AP57" s="517">
        <v>0.1</v>
      </c>
      <c r="AQ57" s="517">
        <v>0.1</v>
      </c>
      <c r="AR57" s="517">
        <v>0.1</v>
      </c>
      <c r="AT57" s="602"/>
      <c r="AU57" s="488" t="s">
        <v>1208</v>
      </c>
      <c r="AV57" s="470"/>
      <c r="AW57" s="556"/>
      <c r="AX57" s="517">
        <v>6.9</v>
      </c>
      <c r="AY57" s="517">
        <v>0.8</v>
      </c>
      <c r="AZ57" s="517">
        <v>1.2</v>
      </c>
      <c r="BA57" s="517">
        <v>1.6</v>
      </c>
      <c r="BB57" s="517">
        <v>1.8</v>
      </c>
      <c r="BC57" s="517">
        <v>1.6</v>
      </c>
    </row>
    <row r="58" spans="1:55" s="552" customFormat="1" ht="11.1" customHeight="1">
      <c r="B58" s="518"/>
      <c r="C58" s="505" t="s">
        <v>1353</v>
      </c>
      <c r="D58" s="506"/>
      <c r="E58" s="527"/>
      <c r="F58" s="517">
        <v>745.1</v>
      </c>
      <c r="G58" s="517">
        <v>241.2</v>
      </c>
      <c r="H58" s="517">
        <v>229</v>
      </c>
      <c r="I58" s="517">
        <v>145.69999999999999</v>
      </c>
      <c r="J58" s="517">
        <v>85.1</v>
      </c>
      <c r="K58" s="517">
        <v>44.1</v>
      </c>
      <c r="M58" s="512"/>
      <c r="N58" s="543" t="s">
        <v>1354</v>
      </c>
      <c r="O58" s="542"/>
      <c r="P58" s="542"/>
      <c r="Q58" s="521" t="s">
        <v>19</v>
      </c>
      <c r="R58" s="517" t="s">
        <v>19</v>
      </c>
      <c r="S58" s="517" t="s">
        <v>19</v>
      </c>
      <c r="T58" s="517" t="s">
        <v>19</v>
      </c>
      <c r="U58" s="517" t="s">
        <v>19</v>
      </c>
      <c r="V58" s="517" t="s">
        <v>19</v>
      </c>
      <c r="W58" s="487"/>
      <c r="X58" s="518"/>
      <c r="Y58" s="543" t="s">
        <v>1355</v>
      </c>
      <c r="Z58" s="525"/>
      <c r="AA58" s="491"/>
      <c r="AB58" s="524">
        <v>5.4</v>
      </c>
      <c r="AC58" s="524" t="s">
        <v>19</v>
      </c>
      <c r="AD58" s="524">
        <v>5.3</v>
      </c>
      <c r="AE58" s="524">
        <v>0</v>
      </c>
      <c r="AF58" s="524">
        <v>0</v>
      </c>
      <c r="AG58" s="524">
        <v>0</v>
      </c>
      <c r="AH58" s="472"/>
      <c r="AI58" s="518"/>
      <c r="AJ58" s="539" t="s">
        <v>1356</v>
      </c>
      <c r="AK58" s="514"/>
      <c r="AL58" s="534"/>
      <c r="AM58" s="517">
        <v>0</v>
      </c>
      <c r="AN58" s="517" t="s">
        <v>19</v>
      </c>
      <c r="AO58" s="517" t="s">
        <v>19</v>
      </c>
      <c r="AP58" s="517">
        <v>0</v>
      </c>
      <c r="AQ58" s="517">
        <v>0</v>
      </c>
      <c r="AR58" s="517">
        <v>0</v>
      </c>
      <c r="AT58" s="535"/>
      <c r="AU58" s="555" t="s">
        <v>1212</v>
      </c>
      <c r="AV58" s="567"/>
      <c r="AW58" s="596"/>
      <c r="AX58" s="517">
        <v>6.1</v>
      </c>
      <c r="AY58" s="517">
        <v>0.5</v>
      </c>
      <c r="AZ58" s="517">
        <v>1</v>
      </c>
      <c r="BA58" s="517">
        <v>1.4</v>
      </c>
      <c r="BB58" s="517">
        <v>1.6</v>
      </c>
      <c r="BC58" s="517">
        <v>1.5</v>
      </c>
    </row>
    <row r="59" spans="1:55" s="552" customFormat="1" ht="11.1" customHeight="1">
      <c r="B59" s="518"/>
      <c r="C59" s="545" t="s">
        <v>1357</v>
      </c>
      <c r="D59" s="558"/>
      <c r="E59" s="559"/>
      <c r="F59" s="517">
        <v>5.4</v>
      </c>
      <c r="G59" s="517">
        <v>0.1</v>
      </c>
      <c r="H59" s="517">
        <v>0.2</v>
      </c>
      <c r="I59" s="517">
        <v>0.5</v>
      </c>
      <c r="J59" s="517">
        <v>0.9</v>
      </c>
      <c r="K59" s="517">
        <v>3.7</v>
      </c>
      <c r="M59" s="512"/>
      <c r="N59" s="488" t="s">
        <v>1358</v>
      </c>
      <c r="O59" s="542"/>
      <c r="P59" s="542"/>
      <c r="Q59" s="521">
        <v>333.9</v>
      </c>
      <c r="R59" s="517">
        <v>30.9</v>
      </c>
      <c r="S59" s="517">
        <v>62</v>
      </c>
      <c r="T59" s="517">
        <v>85.5</v>
      </c>
      <c r="U59" s="517">
        <v>82.4</v>
      </c>
      <c r="V59" s="517">
        <v>73.2</v>
      </c>
      <c r="W59" s="487"/>
      <c r="X59" s="518"/>
      <c r="Y59" s="543" t="s">
        <v>1359</v>
      </c>
      <c r="Z59" s="525"/>
      <c r="AA59" s="491"/>
      <c r="AB59" s="524">
        <v>14.4</v>
      </c>
      <c r="AC59" s="524">
        <v>3.3</v>
      </c>
      <c r="AD59" s="524">
        <v>3.8</v>
      </c>
      <c r="AE59" s="524">
        <v>3.3</v>
      </c>
      <c r="AF59" s="524">
        <v>2.4</v>
      </c>
      <c r="AG59" s="524">
        <v>1.6</v>
      </c>
      <c r="AH59" s="472"/>
      <c r="AI59" s="518"/>
      <c r="AJ59" s="543" t="s">
        <v>1360</v>
      </c>
      <c r="AK59" s="525"/>
      <c r="AL59" s="542"/>
      <c r="AM59" s="517">
        <v>0</v>
      </c>
      <c r="AN59" s="517" t="s">
        <v>19</v>
      </c>
      <c r="AO59" s="517" t="s">
        <v>19</v>
      </c>
      <c r="AP59" s="517" t="s">
        <v>19</v>
      </c>
      <c r="AQ59" s="517">
        <v>0</v>
      </c>
      <c r="AR59" s="517">
        <v>0</v>
      </c>
      <c r="AT59" s="603" t="s">
        <v>1361</v>
      </c>
      <c r="AU59" s="604"/>
      <c r="AV59" s="605"/>
      <c r="AW59" s="605"/>
      <c r="AX59" s="482">
        <v>2139.6999999999998</v>
      </c>
      <c r="AY59" s="482">
        <v>21.6</v>
      </c>
      <c r="AZ59" s="482">
        <v>55.9</v>
      </c>
      <c r="BA59" s="482">
        <v>160.69999999999999</v>
      </c>
      <c r="BB59" s="482">
        <v>642.4</v>
      </c>
      <c r="BC59" s="482">
        <v>1259.2</v>
      </c>
    </row>
    <row r="60" spans="1:55" ht="11.1" customHeight="1">
      <c r="B60" s="518"/>
      <c r="C60" s="488" t="s">
        <v>1362</v>
      </c>
      <c r="D60" s="454"/>
      <c r="E60" s="606"/>
      <c r="F60" s="517">
        <v>2</v>
      </c>
      <c r="G60" s="517">
        <v>0.7</v>
      </c>
      <c r="H60" s="517">
        <v>0.7</v>
      </c>
      <c r="I60" s="517">
        <v>0.4</v>
      </c>
      <c r="J60" s="517">
        <v>0.2</v>
      </c>
      <c r="K60" s="517">
        <v>0.1</v>
      </c>
      <c r="L60" s="552"/>
      <c r="M60" s="512"/>
      <c r="N60" s="543" t="s">
        <v>1363</v>
      </c>
      <c r="O60" s="542"/>
      <c r="P60" s="542"/>
      <c r="Q60" s="521">
        <v>348.6</v>
      </c>
      <c r="R60" s="517">
        <v>32.299999999999997</v>
      </c>
      <c r="S60" s="517">
        <v>65.3</v>
      </c>
      <c r="T60" s="517">
        <v>89.9</v>
      </c>
      <c r="U60" s="517">
        <v>85.4</v>
      </c>
      <c r="V60" s="517">
        <v>75.7</v>
      </c>
      <c r="W60" s="487"/>
      <c r="X60" s="518"/>
      <c r="Y60" s="543" t="s">
        <v>1364</v>
      </c>
      <c r="Z60" s="525"/>
      <c r="AB60" s="524">
        <v>17.399999999999999</v>
      </c>
      <c r="AC60" s="524">
        <v>4.2</v>
      </c>
      <c r="AD60" s="524">
        <v>4.5999999999999996</v>
      </c>
      <c r="AE60" s="524">
        <v>4.0999999999999996</v>
      </c>
      <c r="AF60" s="524">
        <v>2.9</v>
      </c>
      <c r="AG60" s="524">
        <v>1.7</v>
      </c>
      <c r="AH60" s="472"/>
      <c r="AI60" s="518"/>
      <c r="AJ60" s="543" t="s">
        <v>1214</v>
      </c>
      <c r="AK60" s="525"/>
      <c r="AL60" s="542"/>
      <c r="AM60" s="517">
        <v>0.1</v>
      </c>
      <c r="AN60" s="517">
        <v>0</v>
      </c>
      <c r="AO60" s="517">
        <v>0</v>
      </c>
      <c r="AP60" s="517">
        <v>0</v>
      </c>
      <c r="AQ60" s="517">
        <v>0</v>
      </c>
      <c r="AR60" s="517">
        <v>0</v>
      </c>
      <c r="AT60" s="607"/>
      <c r="AU60" s="608" t="s">
        <v>1365</v>
      </c>
      <c r="AV60" s="609"/>
      <c r="AW60" s="510"/>
      <c r="AX60" s="517">
        <v>1957.7</v>
      </c>
      <c r="AY60" s="517">
        <v>16.2</v>
      </c>
      <c r="AZ60" s="517">
        <v>45.2</v>
      </c>
      <c r="BA60" s="517">
        <v>137.69999999999999</v>
      </c>
      <c r="BB60" s="517">
        <v>589</v>
      </c>
      <c r="BC60" s="517">
        <v>1169.5</v>
      </c>
    </row>
    <row r="61" spans="1:55" ht="11.1" customHeight="1">
      <c r="B61" s="518"/>
      <c r="C61" s="543" t="s">
        <v>1303</v>
      </c>
      <c r="D61" s="506"/>
      <c r="E61" s="525"/>
      <c r="F61" s="517">
        <v>8429.2000000000007</v>
      </c>
      <c r="G61" s="517">
        <v>2399.6999999999998</v>
      </c>
      <c r="H61" s="517">
        <v>2582.6</v>
      </c>
      <c r="I61" s="517">
        <v>1799.7</v>
      </c>
      <c r="J61" s="517">
        <v>1070.0999999999999</v>
      </c>
      <c r="K61" s="517">
        <v>577</v>
      </c>
      <c r="L61" s="552"/>
      <c r="M61" s="512"/>
      <c r="N61" s="535" t="s">
        <v>1366</v>
      </c>
      <c r="O61" s="525"/>
      <c r="P61" s="525"/>
      <c r="Q61" s="517">
        <v>125.9</v>
      </c>
      <c r="R61" s="517">
        <v>11.2</v>
      </c>
      <c r="S61" s="517">
        <v>23.1</v>
      </c>
      <c r="T61" s="517">
        <v>33</v>
      </c>
      <c r="U61" s="517">
        <v>32.200000000000003</v>
      </c>
      <c r="V61" s="517">
        <v>26.5</v>
      </c>
      <c r="W61" s="487"/>
      <c r="X61" s="518"/>
      <c r="Y61" s="543" t="s">
        <v>1367</v>
      </c>
      <c r="Z61" s="525"/>
      <c r="AB61" s="524">
        <v>4.5999999999999996</v>
      </c>
      <c r="AC61" s="524">
        <v>1.3</v>
      </c>
      <c r="AD61" s="524">
        <v>1.3</v>
      </c>
      <c r="AE61" s="524">
        <v>1</v>
      </c>
      <c r="AF61" s="524">
        <v>0.7</v>
      </c>
      <c r="AG61" s="524">
        <v>0.3</v>
      </c>
      <c r="AH61" s="472"/>
      <c r="AI61" s="518"/>
      <c r="AJ61" s="543" t="s">
        <v>1352</v>
      </c>
      <c r="AK61" s="525"/>
      <c r="AL61" s="542"/>
      <c r="AM61" s="517">
        <v>0.1</v>
      </c>
      <c r="AN61" s="517">
        <v>0</v>
      </c>
      <c r="AO61" s="517">
        <v>0</v>
      </c>
      <c r="AP61" s="517">
        <v>0</v>
      </c>
      <c r="AQ61" s="517">
        <v>0</v>
      </c>
      <c r="AR61" s="517">
        <v>0</v>
      </c>
      <c r="AT61" s="550"/>
      <c r="AU61" s="610" t="s">
        <v>1368</v>
      </c>
      <c r="AV61" s="563"/>
      <c r="AW61" s="522"/>
      <c r="AX61" s="517">
        <v>4.7</v>
      </c>
      <c r="AY61" s="517">
        <v>0.1</v>
      </c>
      <c r="AZ61" s="517">
        <v>0.2</v>
      </c>
      <c r="BA61" s="517">
        <v>0.7</v>
      </c>
      <c r="BB61" s="517">
        <v>1.6</v>
      </c>
      <c r="BC61" s="517">
        <v>2.1</v>
      </c>
    </row>
    <row r="62" spans="1:55" ht="11.1" customHeight="1">
      <c r="B62" s="518"/>
      <c r="C62" s="543" t="s">
        <v>1369</v>
      </c>
      <c r="D62" s="506"/>
      <c r="E62" s="525"/>
      <c r="F62" s="517">
        <v>1834</v>
      </c>
      <c r="G62" s="517">
        <v>619.20000000000005</v>
      </c>
      <c r="H62" s="517">
        <v>584.79999999999995</v>
      </c>
      <c r="I62" s="517">
        <v>348.8</v>
      </c>
      <c r="J62" s="517">
        <v>190.5</v>
      </c>
      <c r="K62" s="517">
        <v>90.6</v>
      </c>
      <c r="L62" s="552"/>
      <c r="M62" s="512"/>
      <c r="N62" s="535" t="s">
        <v>1370</v>
      </c>
      <c r="O62" s="525"/>
      <c r="P62" s="525"/>
      <c r="Q62" s="517">
        <v>33.200000000000003</v>
      </c>
      <c r="R62" s="517">
        <v>1.5</v>
      </c>
      <c r="S62" s="517">
        <v>4.3</v>
      </c>
      <c r="T62" s="517">
        <v>9.1</v>
      </c>
      <c r="U62" s="517">
        <v>9.4</v>
      </c>
      <c r="V62" s="517">
        <v>8.9</v>
      </c>
      <c r="W62" s="487"/>
      <c r="X62" s="518"/>
      <c r="Y62" s="550" t="s">
        <v>1272</v>
      </c>
      <c r="Z62" s="525"/>
      <c r="AA62" s="542"/>
      <c r="AB62" s="524">
        <v>14.2</v>
      </c>
      <c r="AC62" s="524">
        <v>3.3</v>
      </c>
      <c r="AD62" s="524">
        <v>3.9</v>
      </c>
      <c r="AE62" s="524">
        <v>3.3</v>
      </c>
      <c r="AF62" s="524">
        <v>2.2000000000000002</v>
      </c>
      <c r="AG62" s="524">
        <v>1.4</v>
      </c>
      <c r="AH62" s="472"/>
      <c r="AI62" s="518"/>
      <c r="AJ62" s="543" t="s">
        <v>1371</v>
      </c>
      <c r="AK62" s="525"/>
      <c r="AL62" s="542"/>
      <c r="AM62" s="517">
        <v>0</v>
      </c>
      <c r="AN62" s="517" t="s">
        <v>19</v>
      </c>
      <c r="AO62" s="517">
        <v>0</v>
      </c>
      <c r="AP62" s="517" t="s">
        <v>19</v>
      </c>
      <c r="AQ62" s="517" t="s">
        <v>19</v>
      </c>
      <c r="AR62" s="517" t="s">
        <v>19</v>
      </c>
      <c r="AT62" s="550"/>
      <c r="AU62" s="610" t="s">
        <v>1372</v>
      </c>
      <c r="AV62" s="563"/>
      <c r="AW62" s="522"/>
      <c r="AX62" s="551">
        <v>5.7</v>
      </c>
      <c r="AY62" s="517" t="s">
        <v>19</v>
      </c>
      <c r="AZ62" s="517">
        <v>0.2</v>
      </c>
      <c r="BA62" s="517">
        <v>0.5</v>
      </c>
      <c r="BB62" s="517">
        <v>1.9</v>
      </c>
      <c r="BC62" s="517">
        <v>3</v>
      </c>
    </row>
    <row r="63" spans="1:55" ht="11.1" customHeight="1">
      <c r="B63" s="518"/>
      <c r="C63" s="543" t="s">
        <v>1373</v>
      </c>
      <c r="D63" s="506"/>
      <c r="E63" s="573"/>
      <c r="F63" s="517">
        <v>1811.5</v>
      </c>
      <c r="G63" s="517">
        <v>602.79999999999995</v>
      </c>
      <c r="H63" s="517">
        <v>580.4</v>
      </c>
      <c r="I63" s="517">
        <v>349.1</v>
      </c>
      <c r="J63" s="517">
        <v>189.3</v>
      </c>
      <c r="K63" s="517">
        <v>89.9</v>
      </c>
      <c r="L63" s="552"/>
      <c r="M63" s="512"/>
      <c r="N63" s="543" t="s">
        <v>1374</v>
      </c>
      <c r="O63" s="544"/>
      <c r="P63" s="544"/>
      <c r="Q63" s="517">
        <v>0.1</v>
      </c>
      <c r="R63" s="517">
        <v>0</v>
      </c>
      <c r="S63" s="517">
        <v>0</v>
      </c>
      <c r="T63" s="517" t="s">
        <v>19</v>
      </c>
      <c r="U63" s="517">
        <v>0</v>
      </c>
      <c r="V63" s="517">
        <v>0</v>
      </c>
      <c r="W63" s="487"/>
      <c r="X63" s="518"/>
      <c r="Y63" s="550" t="s">
        <v>1275</v>
      </c>
      <c r="Z63" s="525"/>
      <c r="AA63" s="542"/>
      <c r="AB63" s="524">
        <v>17.899999999999999</v>
      </c>
      <c r="AC63" s="524">
        <v>4.2</v>
      </c>
      <c r="AD63" s="524">
        <v>4.7</v>
      </c>
      <c r="AE63" s="524">
        <v>4.2</v>
      </c>
      <c r="AF63" s="524">
        <v>2.9</v>
      </c>
      <c r="AG63" s="524">
        <v>1.9</v>
      </c>
      <c r="AH63" s="472"/>
      <c r="AI63" s="518"/>
      <c r="AJ63" s="543" t="s">
        <v>1375</v>
      </c>
      <c r="AK63" s="525"/>
      <c r="AL63" s="542"/>
      <c r="AM63" s="517">
        <v>0</v>
      </c>
      <c r="AN63" s="517" t="s">
        <v>19</v>
      </c>
      <c r="AO63" s="517">
        <v>0</v>
      </c>
      <c r="AP63" s="517" t="s">
        <v>19</v>
      </c>
      <c r="AQ63" s="517" t="s">
        <v>19</v>
      </c>
      <c r="AR63" s="517">
        <v>0</v>
      </c>
      <c r="AT63" s="550"/>
      <c r="AU63" s="610" t="s">
        <v>1376</v>
      </c>
      <c r="AV63" s="563"/>
      <c r="AW63" s="522"/>
      <c r="AX63" s="551" t="s">
        <v>19</v>
      </c>
      <c r="AY63" s="517" t="s">
        <v>19</v>
      </c>
      <c r="AZ63" s="517" t="s">
        <v>19</v>
      </c>
      <c r="BA63" s="517" t="s">
        <v>19</v>
      </c>
      <c r="BB63" s="517" t="s">
        <v>19</v>
      </c>
      <c r="BC63" s="517" t="s">
        <v>19</v>
      </c>
    </row>
    <row r="64" spans="1:55" ht="11.1" customHeight="1">
      <c r="B64" s="518"/>
      <c r="C64" s="543" t="s">
        <v>1205</v>
      </c>
      <c r="D64" s="506"/>
      <c r="E64" s="544"/>
      <c r="F64" s="517">
        <v>5.8</v>
      </c>
      <c r="G64" s="517">
        <v>0.8</v>
      </c>
      <c r="H64" s="517">
        <v>1.1000000000000001</v>
      </c>
      <c r="I64" s="517">
        <v>1.7</v>
      </c>
      <c r="J64" s="517">
        <v>0.9</v>
      </c>
      <c r="K64" s="517">
        <v>1.2</v>
      </c>
      <c r="M64" s="512"/>
      <c r="N64" s="543" t="s">
        <v>1377</v>
      </c>
      <c r="O64" s="544"/>
      <c r="P64" s="544"/>
      <c r="Q64" s="517">
        <v>3.3</v>
      </c>
      <c r="R64" s="517">
        <v>0.6</v>
      </c>
      <c r="S64" s="517">
        <v>0.8</v>
      </c>
      <c r="T64" s="517">
        <v>0.9</v>
      </c>
      <c r="U64" s="517">
        <v>0.6</v>
      </c>
      <c r="V64" s="517">
        <v>0.4</v>
      </c>
      <c r="W64" s="487"/>
      <c r="X64" s="518"/>
      <c r="Y64" s="488" t="s">
        <v>1378</v>
      </c>
      <c r="Z64" s="538"/>
      <c r="AA64" s="556"/>
      <c r="AB64" s="524">
        <v>2.8</v>
      </c>
      <c r="AC64" s="524">
        <v>0.6</v>
      </c>
      <c r="AD64" s="524">
        <v>0.8</v>
      </c>
      <c r="AE64" s="524">
        <v>0.6</v>
      </c>
      <c r="AF64" s="524">
        <v>0.4</v>
      </c>
      <c r="AG64" s="524">
        <v>0.3</v>
      </c>
      <c r="AH64" s="472"/>
      <c r="AI64" s="518"/>
      <c r="AJ64" s="543" t="s">
        <v>1367</v>
      </c>
      <c r="AK64" s="525"/>
      <c r="AL64" s="542"/>
      <c r="AM64" s="517">
        <v>0</v>
      </c>
      <c r="AN64" s="517">
        <v>0</v>
      </c>
      <c r="AO64" s="517">
        <v>0</v>
      </c>
      <c r="AP64" s="517">
        <v>0</v>
      </c>
      <c r="AQ64" s="517">
        <v>0</v>
      </c>
      <c r="AR64" s="517">
        <v>0</v>
      </c>
      <c r="AT64" s="550"/>
      <c r="AU64" s="610" t="s">
        <v>1379</v>
      </c>
      <c r="AV64" s="563"/>
      <c r="AW64" s="522"/>
      <c r="AX64" s="517">
        <v>90.6</v>
      </c>
      <c r="AY64" s="517">
        <v>3.6</v>
      </c>
      <c r="AZ64" s="517">
        <v>6.3</v>
      </c>
      <c r="BA64" s="517">
        <v>9.6</v>
      </c>
      <c r="BB64" s="517">
        <v>24.9</v>
      </c>
      <c r="BC64" s="517">
        <v>46.2</v>
      </c>
    </row>
    <row r="65" spans="1:55" s="612" customFormat="1" ht="11.1" customHeight="1">
      <c r="A65" s="491"/>
      <c r="B65" s="518"/>
      <c r="C65" s="550" t="s">
        <v>1315</v>
      </c>
      <c r="D65" s="491"/>
      <c r="E65" s="544"/>
      <c r="F65" s="517">
        <v>1.5</v>
      </c>
      <c r="G65" s="517">
        <v>0.4</v>
      </c>
      <c r="H65" s="517">
        <v>0.4</v>
      </c>
      <c r="I65" s="517">
        <v>0.3</v>
      </c>
      <c r="J65" s="517">
        <v>0.2</v>
      </c>
      <c r="K65" s="517">
        <v>0.2</v>
      </c>
      <c r="L65" s="491"/>
      <c r="M65" s="512"/>
      <c r="N65" s="543" t="s">
        <v>1205</v>
      </c>
      <c r="O65" s="544"/>
      <c r="P65" s="544"/>
      <c r="Q65" s="517">
        <v>0.3</v>
      </c>
      <c r="R65" s="517" t="s">
        <v>19</v>
      </c>
      <c r="S65" s="517">
        <v>0</v>
      </c>
      <c r="T65" s="517">
        <v>0</v>
      </c>
      <c r="U65" s="517">
        <v>0.1</v>
      </c>
      <c r="V65" s="517">
        <v>0.2</v>
      </c>
      <c r="W65" s="487"/>
      <c r="X65" s="535"/>
      <c r="Y65" s="488" t="s">
        <v>1237</v>
      </c>
      <c r="Z65" s="470"/>
      <c r="AA65" s="556"/>
      <c r="AB65" s="524">
        <v>57</v>
      </c>
      <c r="AC65" s="524">
        <v>13.4</v>
      </c>
      <c r="AD65" s="524">
        <v>15.4</v>
      </c>
      <c r="AE65" s="524">
        <v>13.2</v>
      </c>
      <c r="AF65" s="524">
        <v>9.1999999999999993</v>
      </c>
      <c r="AG65" s="524">
        <v>5.7</v>
      </c>
      <c r="AH65" s="611"/>
      <c r="AI65" s="518"/>
      <c r="AJ65" s="543" t="s">
        <v>1380</v>
      </c>
      <c r="AK65" s="525"/>
      <c r="AL65" s="542"/>
      <c r="AM65" s="517">
        <v>0.1</v>
      </c>
      <c r="AN65" s="517">
        <v>0</v>
      </c>
      <c r="AO65" s="517">
        <v>0</v>
      </c>
      <c r="AP65" s="517">
        <v>0</v>
      </c>
      <c r="AQ65" s="517">
        <v>0</v>
      </c>
      <c r="AR65" s="517">
        <v>0</v>
      </c>
      <c r="AT65" s="550"/>
      <c r="AU65" s="610" t="s">
        <v>1381</v>
      </c>
      <c r="AV65" s="563"/>
      <c r="AW65" s="522"/>
      <c r="AX65" s="551" t="s">
        <v>19</v>
      </c>
      <c r="AY65" s="517" t="s">
        <v>19</v>
      </c>
      <c r="AZ65" s="517" t="s">
        <v>19</v>
      </c>
      <c r="BA65" s="517" t="s">
        <v>19</v>
      </c>
      <c r="BB65" s="517" t="s">
        <v>19</v>
      </c>
      <c r="BC65" s="517" t="s">
        <v>19</v>
      </c>
    </row>
    <row r="66" spans="1:55" ht="11.1" customHeight="1">
      <c r="A66" s="612"/>
      <c r="B66" s="518"/>
      <c r="C66" s="550" t="s">
        <v>1320</v>
      </c>
      <c r="E66" s="525"/>
      <c r="F66" s="517">
        <v>77.8</v>
      </c>
      <c r="G66" s="517">
        <v>23.1</v>
      </c>
      <c r="H66" s="517">
        <v>23.5</v>
      </c>
      <c r="I66" s="517">
        <v>15.4</v>
      </c>
      <c r="J66" s="517">
        <v>9.5</v>
      </c>
      <c r="K66" s="517">
        <v>6.3</v>
      </c>
      <c r="M66" s="512"/>
      <c r="N66" s="543" t="s">
        <v>1382</v>
      </c>
      <c r="O66" s="544"/>
      <c r="P66" s="544"/>
      <c r="Q66" s="517">
        <v>23.6</v>
      </c>
      <c r="R66" s="517" t="s">
        <v>19</v>
      </c>
      <c r="S66" s="517" t="s">
        <v>19</v>
      </c>
      <c r="T66" s="517" t="s">
        <v>19</v>
      </c>
      <c r="U66" s="517">
        <v>3.4</v>
      </c>
      <c r="V66" s="517">
        <v>20.2</v>
      </c>
      <c r="W66" s="487"/>
      <c r="X66" s="535"/>
      <c r="Y66" s="488" t="s">
        <v>1240</v>
      </c>
      <c r="Z66" s="470"/>
      <c r="AA66" s="556"/>
      <c r="AB66" s="524">
        <v>1</v>
      </c>
      <c r="AC66" s="524">
        <v>0.2</v>
      </c>
      <c r="AD66" s="524">
        <v>0.3</v>
      </c>
      <c r="AE66" s="524">
        <v>0.2</v>
      </c>
      <c r="AF66" s="524">
        <v>0.1</v>
      </c>
      <c r="AG66" s="524">
        <v>0.1</v>
      </c>
      <c r="AH66" s="466"/>
      <c r="AI66" s="518"/>
      <c r="AJ66" s="543" t="s">
        <v>1383</v>
      </c>
      <c r="AK66" s="525"/>
      <c r="AL66" s="542"/>
      <c r="AM66" s="517">
        <v>0</v>
      </c>
      <c r="AN66" s="517" t="s">
        <v>19</v>
      </c>
      <c r="AO66" s="517" t="s">
        <v>19</v>
      </c>
      <c r="AP66" s="517" t="s">
        <v>19</v>
      </c>
      <c r="AQ66" s="517">
        <v>0</v>
      </c>
      <c r="AR66" s="517">
        <v>0</v>
      </c>
      <c r="AT66" s="550"/>
      <c r="AU66" s="610" t="s">
        <v>1384</v>
      </c>
      <c r="AV66" s="563"/>
      <c r="AW66" s="522"/>
      <c r="AX66" s="517">
        <v>76</v>
      </c>
      <c r="AY66" s="517">
        <v>1.6</v>
      </c>
      <c r="AZ66" s="517">
        <v>4.0999999999999996</v>
      </c>
      <c r="BA66" s="517">
        <v>11.4</v>
      </c>
      <c r="BB66" s="517">
        <v>23.6</v>
      </c>
      <c r="BC66" s="517">
        <v>35.4</v>
      </c>
    </row>
    <row r="67" spans="1:55" ht="11.1" customHeight="1">
      <c r="A67" s="612"/>
      <c r="B67" s="550"/>
      <c r="C67" s="543" t="s">
        <v>1325</v>
      </c>
      <c r="D67" s="563"/>
      <c r="E67" s="587"/>
      <c r="F67" s="517">
        <v>943.1</v>
      </c>
      <c r="G67" s="517">
        <v>180</v>
      </c>
      <c r="H67" s="517">
        <v>209.5</v>
      </c>
      <c r="I67" s="517">
        <v>232.2</v>
      </c>
      <c r="J67" s="517">
        <v>203.9</v>
      </c>
      <c r="K67" s="517">
        <v>117.5</v>
      </c>
      <c r="M67" s="512"/>
      <c r="N67" s="543" t="s">
        <v>1209</v>
      </c>
      <c r="O67" s="525"/>
      <c r="P67" s="525"/>
      <c r="Q67" s="517">
        <v>99.6</v>
      </c>
      <c r="R67" s="517">
        <v>9.6999999999999993</v>
      </c>
      <c r="S67" s="517">
        <v>19.100000000000001</v>
      </c>
      <c r="T67" s="517">
        <v>24.9</v>
      </c>
      <c r="U67" s="517">
        <v>23.8</v>
      </c>
      <c r="V67" s="517">
        <v>22.1</v>
      </c>
      <c r="W67" s="487"/>
      <c r="X67" s="535"/>
      <c r="Y67" s="488" t="s">
        <v>1244</v>
      </c>
      <c r="Z67" s="470"/>
      <c r="AA67" s="556"/>
      <c r="AB67" s="524">
        <v>0.6</v>
      </c>
      <c r="AC67" s="524">
        <v>0.2</v>
      </c>
      <c r="AD67" s="524">
        <v>0.2</v>
      </c>
      <c r="AE67" s="524">
        <v>0.1</v>
      </c>
      <c r="AF67" s="524">
        <v>0.1</v>
      </c>
      <c r="AG67" s="524">
        <v>0.1</v>
      </c>
      <c r="AH67" s="466"/>
      <c r="AI67" s="518"/>
      <c r="AJ67" s="543" t="s">
        <v>1385</v>
      </c>
      <c r="AK67" s="525"/>
      <c r="AL67" s="542"/>
      <c r="AM67" s="517">
        <v>0</v>
      </c>
      <c r="AN67" s="517" t="s">
        <v>19</v>
      </c>
      <c r="AO67" s="517">
        <v>0</v>
      </c>
      <c r="AP67" s="517" t="s">
        <v>19</v>
      </c>
      <c r="AQ67" s="517">
        <v>0</v>
      </c>
      <c r="AR67" s="517">
        <v>0</v>
      </c>
      <c r="AT67" s="550"/>
      <c r="AU67" s="610" t="s">
        <v>1335</v>
      </c>
      <c r="AV67" s="613"/>
      <c r="AW67" s="522"/>
      <c r="AX67" s="517" t="s">
        <v>19</v>
      </c>
      <c r="AY67" s="517" t="s">
        <v>19</v>
      </c>
      <c r="AZ67" s="517" t="s">
        <v>19</v>
      </c>
      <c r="BA67" s="517" t="s">
        <v>19</v>
      </c>
      <c r="BB67" s="517" t="s">
        <v>19</v>
      </c>
      <c r="BC67" s="517" t="s">
        <v>19</v>
      </c>
    </row>
    <row r="68" spans="1:55" ht="11.1" customHeight="1">
      <c r="A68" s="612"/>
      <c r="B68" s="518"/>
      <c r="C68" s="550" t="s">
        <v>1386</v>
      </c>
      <c r="E68" s="525"/>
      <c r="F68" s="517">
        <v>3306.2</v>
      </c>
      <c r="G68" s="517">
        <v>1068.3</v>
      </c>
      <c r="H68" s="517">
        <v>1040.5</v>
      </c>
      <c r="I68" s="517">
        <v>647.4</v>
      </c>
      <c r="J68" s="517">
        <v>356.6</v>
      </c>
      <c r="K68" s="517">
        <v>193.4</v>
      </c>
      <c r="M68" s="512"/>
      <c r="N68" s="543" t="s">
        <v>1387</v>
      </c>
      <c r="O68" s="525"/>
      <c r="P68" s="525"/>
      <c r="Q68" s="517">
        <v>2</v>
      </c>
      <c r="R68" s="517">
        <v>0.1</v>
      </c>
      <c r="S68" s="517">
        <v>0.3</v>
      </c>
      <c r="T68" s="517">
        <v>0.3</v>
      </c>
      <c r="U68" s="517">
        <v>0.5</v>
      </c>
      <c r="V68" s="517">
        <v>0.8</v>
      </c>
      <c r="W68" s="487"/>
      <c r="X68" s="569"/>
      <c r="Y68" s="614" t="s">
        <v>1388</v>
      </c>
      <c r="Z68" s="615"/>
      <c r="AA68" s="547"/>
      <c r="AB68" s="497">
        <v>2</v>
      </c>
      <c r="AC68" s="497">
        <v>0.4</v>
      </c>
      <c r="AD68" s="497">
        <v>0.5</v>
      </c>
      <c r="AE68" s="497">
        <v>0.5</v>
      </c>
      <c r="AF68" s="497">
        <v>0.3</v>
      </c>
      <c r="AG68" s="497">
        <v>0.3</v>
      </c>
      <c r="AH68" s="466"/>
      <c r="AI68" s="518"/>
      <c r="AJ68" s="543" t="s">
        <v>1389</v>
      </c>
      <c r="AK68" s="470"/>
      <c r="AM68" s="517" t="s">
        <v>19</v>
      </c>
      <c r="AN68" s="517" t="s">
        <v>19</v>
      </c>
      <c r="AO68" s="517" t="s">
        <v>19</v>
      </c>
      <c r="AP68" s="517" t="s">
        <v>19</v>
      </c>
      <c r="AQ68" s="517" t="s">
        <v>19</v>
      </c>
      <c r="AR68" s="517" t="s">
        <v>19</v>
      </c>
      <c r="AT68" s="550"/>
      <c r="AU68" s="616" t="s">
        <v>1390</v>
      </c>
      <c r="AV68" s="617"/>
      <c r="AW68" s="530"/>
      <c r="AX68" s="551" t="s">
        <v>19</v>
      </c>
      <c r="AY68" s="517" t="s">
        <v>19</v>
      </c>
      <c r="AZ68" s="517" t="s">
        <v>19</v>
      </c>
      <c r="BA68" s="517" t="s">
        <v>19</v>
      </c>
      <c r="BB68" s="517" t="s">
        <v>19</v>
      </c>
      <c r="BC68" s="517" t="s">
        <v>19</v>
      </c>
    </row>
    <row r="69" spans="1:55" ht="11.1" customHeight="1">
      <c r="B69" s="518"/>
      <c r="C69" s="550" t="s">
        <v>1332</v>
      </c>
      <c r="E69" s="525"/>
      <c r="F69" s="517">
        <v>3100.7</v>
      </c>
      <c r="G69" s="517">
        <v>976.4</v>
      </c>
      <c r="H69" s="517">
        <v>966.7</v>
      </c>
      <c r="I69" s="517">
        <v>618</v>
      </c>
      <c r="J69" s="517">
        <v>352.9</v>
      </c>
      <c r="K69" s="517">
        <v>186.7</v>
      </c>
      <c r="M69" s="535"/>
      <c r="N69" s="543" t="s">
        <v>1391</v>
      </c>
      <c r="Q69" s="517">
        <v>67.099999999999994</v>
      </c>
      <c r="R69" s="517">
        <v>5.5</v>
      </c>
      <c r="S69" s="517">
        <v>12.4</v>
      </c>
      <c r="T69" s="517">
        <v>18.2</v>
      </c>
      <c r="U69" s="517">
        <v>18.899999999999999</v>
      </c>
      <c r="V69" s="517">
        <v>12.1</v>
      </c>
      <c r="W69" s="487"/>
      <c r="X69" s="479" t="s">
        <v>1392</v>
      </c>
      <c r="Y69" s="480"/>
      <c r="Z69" s="481"/>
      <c r="AA69" s="597"/>
      <c r="AB69" s="482">
        <v>4978.8</v>
      </c>
      <c r="AC69" s="482">
        <v>886.9</v>
      </c>
      <c r="AD69" s="482">
        <v>1268.9000000000001</v>
      </c>
      <c r="AE69" s="482">
        <v>1394.9</v>
      </c>
      <c r="AF69" s="482">
        <v>872.1</v>
      </c>
      <c r="AG69" s="570">
        <v>556.1</v>
      </c>
      <c r="AH69" s="466"/>
      <c r="AI69" s="518"/>
      <c r="AJ69" s="488" t="s">
        <v>1223</v>
      </c>
      <c r="AK69" s="470"/>
      <c r="AM69" s="517">
        <v>0</v>
      </c>
      <c r="AN69" s="517">
        <v>0</v>
      </c>
      <c r="AO69" s="517">
        <v>0</v>
      </c>
      <c r="AP69" s="517">
        <v>0</v>
      </c>
      <c r="AQ69" s="517">
        <v>0</v>
      </c>
      <c r="AR69" s="517">
        <v>0</v>
      </c>
      <c r="AT69" s="550"/>
      <c r="AU69" s="564" t="s">
        <v>1393</v>
      </c>
      <c r="AX69" s="517">
        <v>435.3</v>
      </c>
      <c r="AY69" s="517">
        <v>2.7</v>
      </c>
      <c r="AZ69" s="517">
        <v>8</v>
      </c>
      <c r="BA69" s="517">
        <v>26</v>
      </c>
      <c r="BB69" s="517">
        <v>130.30000000000001</v>
      </c>
      <c r="BC69" s="517">
        <v>268.3</v>
      </c>
    </row>
    <row r="70" spans="1:55" ht="11.1" customHeight="1">
      <c r="B70" s="518"/>
      <c r="C70" s="488" t="s">
        <v>1394</v>
      </c>
      <c r="D70" s="454"/>
      <c r="E70" s="538"/>
      <c r="F70" s="517">
        <v>1.7</v>
      </c>
      <c r="G70" s="517">
        <v>0</v>
      </c>
      <c r="H70" s="517">
        <v>0.1</v>
      </c>
      <c r="I70" s="517">
        <v>0.2</v>
      </c>
      <c r="J70" s="517">
        <v>0.3</v>
      </c>
      <c r="K70" s="517">
        <v>1.1000000000000001</v>
      </c>
      <c r="M70" s="535"/>
      <c r="N70" s="543" t="s">
        <v>1395</v>
      </c>
      <c r="Q70" s="517">
        <v>0.2</v>
      </c>
      <c r="R70" s="517">
        <v>0</v>
      </c>
      <c r="S70" s="517">
        <v>0</v>
      </c>
      <c r="T70" s="517">
        <v>0</v>
      </c>
      <c r="U70" s="517">
        <v>0</v>
      </c>
      <c r="V70" s="517">
        <v>0.1</v>
      </c>
      <c r="W70" s="487"/>
      <c r="X70" s="488"/>
      <c r="Y70" s="501" t="s">
        <v>1396</v>
      </c>
      <c r="Z70" s="502"/>
      <c r="AA70" s="586"/>
      <c r="AB70" s="521">
        <v>1089.9000000000001</v>
      </c>
      <c r="AC70" s="517">
        <v>181.3</v>
      </c>
      <c r="AD70" s="517">
        <v>271</v>
      </c>
      <c r="AE70" s="517">
        <v>313.5</v>
      </c>
      <c r="AF70" s="517">
        <v>195.2</v>
      </c>
      <c r="AG70" s="524">
        <v>128.9</v>
      </c>
      <c r="AH70" s="466"/>
      <c r="AI70" s="518"/>
      <c r="AJ70" s="550" t="s">
        <v>1228</v>
      </c>
      <c r="AK70" s="544"/>
      <c r="AL70" s="560"/>
      <c r="AM70" s="517" t="s">
        <v>19</v>
      </c>
      <c r="AN70" s="517" t="s">
        <v>19</v>
      </c>
      <c r="AO70" s="517" t="s">
        <v>19</v>
      </c>
      <c r="AP70" s="517" t="s">
        <v>19</v>
      </c>
      <c r="AQ70" s="517" t="s">
        <v>19</v>
      </c>
      <c r="AR70" s="517" t="s">
        <v>19</v>
      </c>
      <c r="AT70" s="580"/>
      <c r="AU70" s="564" t="s">
        <v>1397</v>
      </c>
      <c r="AX70" s="517">
        <v>7.5</v>
      </c>
      <c r="AY70" s="517">
        <v>0.2</v>
      </c>
      <c r="AZ70" s="517">
        <v>0.3</v>
      </c>
      <c r="BA70" s="517">
        <v>0.7</v>
      </c>
      <c r="BB70" s="517">
        <v>1.9</v>
      </c>
      <c r="BC70" s="517">
        <v>4.4000000000000004</v>
      </c>
    </row>
    <row r="71" spans="1:55" ht="11.1" customHeight="1">
      <c r="B71" s="518"/>
      <c r="C71" s="488" t="s">
        <v>1204</v>
      </c>
      <c r="D71" s="454"/>
      <c r="E71" s="538"/>
      <c r="F71" s="517">
        <v>1071.4000000000001</v>
      </c>
      <c r="G71" s="517">
        <v>352.2</v>
      </c>
      <c r="H71" s="517">
        <v>329.6</v>
      </c>
      <c r="I71" s="517">
        <v>200.5</v>
      </c>
      <c r="J71" s="517">
        <v>120.7</v>
      </c>
      <c r="K71" s="517">
        <v>68.2</v>
      </c>
      <c r="M71" s="535"/>
      <c r="N71" s="550" t="s">
        <v>1333</v>
      </c>
      <c r="O71" s="525"/>
      <c r="P71" s="542"/>
      <c r="Q71" s="521">
        <v>312</v>
      </c>
      <c r="R71" s="517">
        <v>28.7</v>
      </c>
      <c r="S71" s="517">
        <v>58.4</v>
      </c>
      <c r="T71" s="517">
        <v>79</v>
      </c>
      <c r="U71" s="517">
        <v>75.8</v>
      </c>
      <c r="V71" s="517">
        <v>70</v>
      </c>
      <c r="W71" s="487"/>
      <c r="X71" s="488"/>
      <c r="Y71" s="519" t="s">
        <v>1398</v>
      </c>
      <c r="Z71" s="454"/>
      <c r="AA71" s="618"/>
      <c r="AB71" s="521">
        <v>3886.8</v>
      </c>
      <c r="AC71" s="517">
        <v>705.3</v>
      </c>
      <c r="AD71" s="517">
        <v>997.4</v>
      </c>
      <c r="AE71" s="517">
        <v>1080.5999999999999</v>
      </c>
      <c r="AF71" s="517">
        <v>676.7</v>
      </c>
      <c r="AG71" s="524">
        <v>426.9</v>
      </c>
      <c r="AH71" s="466"/>
      <c r="AI71" s="518"/>
      <c r="AJ71" s="543" t="s">
        <v>1233</v>
      </c>
      <c r="AK71" s="470"/>
      <c r="AM71" s="517" t="s">
        <v>19</v>
      </c>
      <c r="AN71" s="517" t="s">
        <v>19</v>
      </c>
      <c r="AO71" s="517" t="s">
        <v>19</v>
      </c>
      <c r="AP71" s="517" t="s">
        <v>19</v>
      </c>
      <c r="AQ71" s="517" t="s">
        <v>19</v>
      </c>
      <c r="AR71" s="517" t="s">
        <v>19</v>
      </c>
      <c r="AT71" s="580"/>
      <c r="AU71" s="506" t="s">
        <v>1347</v>
      </c>
      <c r="AX71" s="517">
        <v>61.1</v>
      </c>
      <c r="AY71" s="517">
        <v>0.5</v>
      </c>
      <c r="AZ71" s="517">
        <v>1.8</v>
      </c>
      <c r="BA71" s="517">
        <v>3</v>
      </c>
      <c r="BB71" s="517">
        <v>17.2</v>
      </c>
      <c r="BC71" s="517">
        <v>38.700000000000003</v>
      </c>
    </row>
    <row r="72" spans="1:55" ht="11.1" customHeight="1">
      <c r="B72" s="518"/>
      <c r="C72" s="488" t="s">
        <v>1208</v>
      </c>
      <c r="D72" s="454"/>
      <c r="E72" s="538"/>
      <c r="F72" s="517">
        <v>14.3</v>
      </c>
      <c r="G72" s="517">
        <v>4.8</v>
      </c>
      <c r="H72" s="517">
        <v>4.3</v>
      </c>
      <c r="I72" s="517">
        <v>2.7</v>
      </c>
      <c r="J72" s="517">
        <v>1.5</v>
      </c>
      <c r="K72" s="517">
        <v>0.9</v>
      </c>
      <c r="M72" s="535"/>
      <c r="N72" s="550" t="s">
        <v>1336</v>
      </c>
      <c r="O72" s="525"/>
      <c r="P72" s="542"/>
      <c r="Q72" s="521">
        <v>60.2</v>
      </c>
      <c r="R72" s="517">
        <v>5.9</v>
      </c>
      <c r="S72" s="517">
        <v>11.2</v>
      </c>
      <c r="T72" s="517">
        <v>14.6</v>
      </c>
      <c r="U72" s="517">
        <v>14.6</v>
      </c>
      <c r="V72" s="517">
        <v>13.7</v>
      </c>
      <c r="W72" s="487"/>
      <c r="X72" s="488"/>
      <c r="Y72" s="519" t="s">
        <v>1399</v>
      </c>
      <c r="Z72" s="454"/>
      <c r="AA72" s="618"/>
      <c r="AB72" s="521">
        <v>0.5</v>
      </c>
      <c r="AC72" s="517">
        <v>0.1</v>
      </c>
      <c r="AD72" s="517">
        <v>0.1</v>
      </c>
      <c r="AE72" s="517">
        <v>0.2</v>
      </c>
      <c r="AF72" s="517">
        <v>0.1</v>
      </c>
      <c r="AG72" s="524">
        <v>0.1</v>
      </c>
      <c r="AH72" s="466"/>
      <c r="AI72" s="518"/>
      <c r="AJ72" s="488" t="s">
        <v>1237</v>
      </c>
      <c r="AK72" s="470"/>
      <c r="AL72" s="556"/>
      <c r="AM72" s="517">
        <v>0.2</v>
      </c>
      <c r="AN72" s="517">
        <v>0</v>
      </c>
      <c r="AO72" s="517">
        <v>0.1</v>
      </c>
      <c r="AP72" s="517">
        <v>0.1</v>
      </c>
      <c r="AQ72" s="517">
        <v>0</v>
      </c>
      <c r="AR72" s="517">
        <v>0</v>
      </c>
      <c r="AT72" s="580"/>
      <c r="AU72" s="564" t="s">
        <v>1400</v>
      </c>
      <c r="AX72" s="517">
        <v>34.4</v>
      </c>
      <c r="AY72" s="517">
        <v>1.4</v>
      </c>
      <c r="AZ72" s="517">
        <v>2.6</v>
      </c>
      <c r="BA72" s="517">
        <v>3.7</v>
      </c>
      <c r="BB72" s="517">
        <v>9</v>
      </c>
      <c r="BC72" s="517">
        <v>17.7</v>
      </c>
    </row>
    <row r="73" spans="1:55" ht="11.1" customHeight="1">
      <c r="B73" s="518"/>
      <c r="C73" s="555" t="s">
        <v>1212</v>
      </c>
      <c r="D73" s="454"/>
      <c r="E73" s="538"/>
      <c r="F73" s="517">
        <v>15</v>
      </c>
      <c r="G73" s="517">
        <v>4.9000000000000004</v>
      </c>
      <c r="H73" s="517">
        <v>4.5</v>
      </c>
      <c r="I73" s="517">
        <v>2.9</v>
      </c>
      <c r="J73" s="517">
        <v>1.7</v>
      </c>
      <c r="K73" s="517">
        <v>1</v>
      </c>
      <c r="M73" s="535"/>
      <c r="N73" s="488" t="s">
        <v>1239</v>
      </c>
      <c r="O73" s="538"/>
      <c r="P73" s="556"/>
      <c r="Q73" s="521">
        <v>33.5</v>
      </c>
      <c r="R73" s="517">
        <v>2.7</v>
      </c>
      <c r="S73" s="517">
        <v>5.8</v>
      </c>
      <c r="T73" s="517">
        <v>8.5</v>
      </c>
      <c r="U73" s="517">
        <v>8.4</v>
      </c>
      <c r="V73" s="517">
        <v>8.1</v>
      </c>
      <c r="W73" s="487"/>
      <c r="X73" s="488"/>
      <c r="Y73" s="528" t="s">
        <v>1401</v>
      </c>
      <c r="Z73" s="531"/>
      <c r="AA73" s="589"/>
      <c r="AB73" s="521">
        <v>1.5</v>
      </c>
      <c r="AC73" s="517">
        <v>0.2</v>
      </c>
      <c r="AD73" s="517">
        <v>0.4</v>
      </c>
      <c r="AE73" s="517">
        <v>0.6</v>
      </c>
      <c r="AF73" s="517">
        <v>0.2</v>
      </c>
      <c r="AG73" s="524">
        <v>0.2</v>
      </c>
      <c r="AH73" s="466"/>
      <c r="AI73" s="518"/>
      <c r="AJ73" s="488" t="s">
        <v>1240</v>
      </c>
      <c r="AK73" s="470"/>
      <c r="AL73" s="556"/>
      <c r="AM73" s="517" t="s">
        <v>19</v>
      </c>
      <c r="AN73" s="517" t="s">
        <v>19</v>
      </c>
      <c r="AO73" s="517" t="s">
        <v>19</v>
      </c>
      <c r="AP73" s="517" t="s">
        <v>19</v>
      </c>
      <c r="AQ73" s="517" t="s">
        <v>19</v>
      </c>
      <c r="AR73" s="517" t="s">
        <v>19</v>
      </c>
      <c r="AT73" s="580"/>
      <c r="AU73" s="564" t="s">
        <v>1402</v>
      </c>
      <c r="AX73" s="517" t="s">
        <v>19</v>
      </c>
      <c r="AY73" s="517" t="s">
        <v>19</v>
      </c>
      <c r="AZ73" s="517" t="s">
        <v>19</v>
      </c>
      <c r="BA73" s="517" t="s">
        <v>19</v>
      </c>
      <c r="BB73" s="517" t="s">
        <v>19</v>
      </c>
      <c r="BC73" s="517" t="s">
        <v>19</v>
      </c>
    </row>
    <row r="74" spans="1:55" ht="11.1" customHeight="1">
      <c r="B74" s="483" t="s">
        <v>1403</v>
      </c>
      <c r="C74" s="619"/>
      <c r="D74" s="619"/>
      <c r="E74" s="620"/>
      <c r="F74" s="482">
        <v>3309.7</v>
      </c>
      <c r="G74" s="482">
        <v>956.3</v>
      </c>
      <c r="H74" s="482">
        <v>1092.9000000000001</v>
      </c>
      <c r="I74" s="482">
        <v>677</v>
      </c>
      <c r="J74" s="482">
        <v>397.8</v>
      </c>
      <c r="K74" s="482">
        <v>185.6</v>
      </c>
      <c r="L74" s="612"/>
      <c r="M74" s="535"/>
      <c r="N74" s="488" t="s">
        <v>1204</v>
      </c>
      <c r="O74" s="454"/>
      <c r="P74" s="538"/>
      <c r="Q74" s="521">
        <v>47.4</v>
      </c>
      <c r="R74" s="517">
        <v>5.7</v>
      </c>
      <c r="S74" s="517">
        <v>10.4</v>
      </c>
      <c r="T74" s="517">
        <v>11.8</v>
      </c>
      <c r="U74" s="517">
        <v>10.5</v>
      </c>
      <c r="V74" s="517">
        <v>9</v>
      </c>
      <c r="W74" s="487"/>
      <c r="X74" s="488"/>
      <c r="Y74" s="488" t="s">
        <v>1404</v>
      </c>
      <c r="Z74" s="454"/>
      <c r="AA74" s="542"/>
      <c r="AB74" s="521">
        <v>23.7</v>
      </c>
      <c r="AC74" s="517">
        <v>3.1</v>
      </c>
      <c r="AD74" s="517">
        <v>5.0999999999999996</v>
      </c>
      <c r="AE74" s="517">
        <v>6.7</v>
      </c>
      <c r="AF74" s="517">
        <v>5</v>
      </c>
      <c r="AG74" s="524">
        <v>3.8</v>
      </c>
      <c r="AH74" s="611"/>
      <c r="AI74" s="537"/>
      <c r="AJ74" s="488" t="s">
        <v>1244</v>
      </c>
      <c r="AK74" s="470"/>
      <c r="AL74" s="556"/>
      <c r="AM74" s="517" t="s">
        <v>19</v>
      </c>
      <c r="AN74" s="517" t="s">
        <v>19</v>
      </c>
      <c r="AO74" s="517" t="s">
        <v>19</v>
      </c>
      <c r="AP74" s="517" t="s">
        <v>19</v>
      </c>
      <c r="AQ74" s="517" t="s">
        <v>19</v>
      </c>
      <c r="AR74" s="517" t="s">
        <v>19</v>
      </c>
      <c r="AT74" s="580"/>
      <c r="AU74" s="488" t="s">
        <v>1405</v>
      </c>
      <c r="AX74" s="517">
        <v>2.1</v>
      </c>
      <c r="AY74" s="517" t="s">
        <v>19</v>
      </c>
      <c r="AZ74" s="517">
        <v>0.1</v>
      </c>
      <c r="BA74" s="517">
        <v>0.2</v>
      </c>
      <c r="BB74" s="517">
        <v>0.6</v>
      </c>
      <c r="BC74" s="517">
        <v>1.2</v>
      </c>
    </row>
    <row r="75" spans="1:55" ht="11.1" customHeight="1">
      <c r="B75" s="500"/>
      <c r="C75" s="513" t="s">
        <v>1406</v>
      </c>
      <c r="D75" s="540"/>
      <c r="E75" s="557"/>
      <c r="F75" s="517">
        <v>936.3</v>
      </c>
      <c r="G75" s="517">
        <v>293</v>
      </c>
      <c r="H75" s="517">
        <v>312.60000000000002</v>
      </c>
      <c r="I75" s="517">
        <v>182</v>
      </c>
      <c r="J75" s="517">
        <v>100.6</v>
      </c>
      <c r="K75" s="517">
        <v>48</v>
      </c>
      <c r="L75" s="612"/>
      <c r="M75" s="535"/>
      <c r="N75" s="488" t="s">
        <v>1208</v>
      </c>
      <c r="O75" s="454"/>
      <c r="P75" s="538"/>
      <c r="Q75" s="521">
        <v>0.9</v>
      </c>
      <c r="R75" s="517">
        <v>0.1</v>
      </c>
      <c r="S75" s="517">
        <v>0.2</v>
      </c>
      <c r="T75" s="517">
        <v>0.2</v>
      </c>
      <c r="U75" s="517">
        <v>0.2</v>
      </c>
      <c r="V75" s="517">
        <v>0.1</v>
      </c>
      <c r="W75" s="487"/>
      <c r="X75" s="488"/>
      <c r="Y75" s="488" t="s">
        <v>1407</v>
      </c>
      <c r="Z75" s="454"/>
      <c r="AA75" s="542"/>
      <c r="AB75" s="521">
        <v>131.19999999999999</v>
      </c>
      <c r="AC75" s="517">
        <v>19.8</v>
      </c>
      <c r="AD75" s="517">
        <v>32</v>
      </c>
      <c r="AE75" s="517">
        <v>38.5</v>
      </c>
      <c r="AF75" s="517">
        <v>24.8</v>
      </c>
      <c r="AG75" s="524">
        <v>16.100000000000001</v>
      </c>
      <c r="AH75" s="611"/>
      <c r="AI75" s="566"/>
      <c r="AJ75" s="555" t="s">
        <v>1408</v>
      </c>
      <c r="AK75" s="567"/>
      <c r="AL75" s="596"/>
      <c r="AM75" s="517" t="s">
        <v>19</v>
      </c>
      <c r="AN75" s="517" t="s">
        <v>19</v>
      </c>
      <c r="AO75" s="517" t="s">
        <v>19</v>
      </c>
      <c r="AP75" s="517" t="s">
        <v>19</v>
      </c>
      <c r="AQ75" s="517" t="s">
        <v>19</v>
      </c>
      <c r="AR75" s="517" t="s">
        <v>19</v>
      </c>
      <c r="AT75" s="580"/>
      <c r="AU75" s="564" t="s">
        <v>1242</v>
      </c>
      <c r="AX75" s="517">
        <v>7.8</v>
      </c>
      <c r="AY75" s="517">
        <v>0.1</v>
      </c>
      <c r="AZ75" s="517">
        <v>0.3</v>
      </c>
      <c r="BA75" s="517">
        <v>0.4</v>
      </c>
      <c r="BB75" s="517">
        <v>2</v>
      </c>
      <c r="BC75" s="517">
        <v>5</v>
      </c>
    </row>
    <row r="76" spans="1:55" ht="11.1" customHeight="1">
      <c r="B76" s="500"/>
      <c r="C76" s="505" t="s">
        <v>1409</v>
      </c>
      <c r="D76" s="506"/>
      <c r="E76" s="527"/>
      <c r="F76" s="517">
        <v>1014.2</v>
      </c>
      <c r="G76" s="517">
        <v>276.8</v>
      </c>
      <c r="H76" s="517">
        <v>331.8</v>
      </c>
      <c r="I76" s="517">
        <v>214.5</v>
      </c>
      <c r="J76" s="517">
        <v>132.30000000000001</v>
      </c>
      <c r="K76" s="517">
        <v>58.8</v>
      </c>
      <c r="L76" s="612"/>
      <c r="M76" s="535"/>
      <c r="N76" s="555" t="s">
        <v>1212</v>
      </c>
      <c r="O76" s="454"/>
      <c r="P76" s="538"/>
      <c r="Q76" s="521">
        <v>0.6</v>
      </c>
      <c r="R76" s="517">
        <v>0.1</v>
      </c>
      <c r="S76" s="517">
        <v>0.1</v>
      </c>
      <c r="T76" s="517">
        <v>0.1</v>
      </c>
      <c r="U76" s="517">
        <v>0.1</v>
      </c>
      <c r="V76" s="517">
        <v>0.1</v>
      </c>
      <c r="W76" s="487"/>
      <c r="X76" s="488"/>
      <c r="Y76" s="543" t="s">
        <v>1201</v>
      </c>
      <c r="Z76" s="525"/>
      <c r="AA76" s="542"/>
      <c r="AB76" s="521">
        <v>0</v>
      </c>
      <c r="AC76" s="517" t="s">
        <v>19</v>
      </c>
      <c r="AD76" s="517">
        <v>0</v>
      </c>
      <c r="AE76" s="517">
        <v>0</v>
      </c>
      <c r="AF76" s="517" t="s">
        <v>19</v>
      </c>
      <c r="AG76" s="524">
        <v>0</v>
      </c>
      <c r="AH76" s="611"/>
      <c r="AI76" s="498" t="s">
        <v>1410</v>
      </c>
      <c r="AJ76" s="621"/>
      <c r="AK76" s="604"/>
      <c r="AL76" s="622"/>
      <c r="AM76" s="482">
        <v>13671.7</v>
      </c>
      <c r="AN76" s="482">
        <v>411.4</v>
      </c>
      <c r="AO76" s="482">
        <v>1181.8</v>
      </c>
      <c r="AP76" s="482">
        <v>2797.2</v>
      </c>
      <c r="AQ76" s="482">
        <v>4463.2</v>
      </c>
      <c r="AR76" s="482">
        <v>4817.8999999999996</v>
      </c>
      <c r="AT76" s="580"/>
      <c r="AU76" s="564" t="s">
        <v>1246</v>
      </c>
      <c r="AX76" s="517">
        <v>0.4</v>
      </c>
      <c r="AY76" s="517">
        <v>0</v>
      </c>
      <c r="AZ76" s="517">
        <v>0.1</v>
      </c>
      <c r="BA76" s="517">
        <v>0.1</v>
      </c>
      <c r="BB76" s="517">
        <v>0.1</v>
      </c>
      <c r="BC76" s="517">
        <v>0.1</v>
      </c>
    </row>
    <row r="77" spans="1:55" ht="11.1" customHeight="1">
      <c r="B77" s="518"/>
      <c r="C77" s="505" t="s">
        <v>1411</v>
      </c>
      <c r="D77" s="506"/>
      <c r="E77" s="527"/>
      <c r="F77" s="583">
        <v>203.1</v>
      </c>
      <c r="G77" s="517">
        <v>59.7</v>
      </c>
      <c r="H77" s="517">
        <v>66.5</v>
      </c>
      <c r="I77" s="517">
        <v>40.9</v>
      </c>
      <c r="J77" s="517">
        <v>24.6</v>
      </c>
      <c r="K77" s="517">
        <v>11.3</v>
      </c>
      <c r="M77" s="623" t="s">
        <v>212</v>
      </c>
      <c r="N77" s="624"/>
      <c r="O77" s="625"/>
      <c r="P77" s="626"/>
      <c r="Q77" s="482">
        <v>1269.7</v>
      </c>
      <c r="R77" s="482">
        <v>202.7</v>
      </c>
      <c r="S77" s="482">
        <v>266.60000000000002</v>
      </c>
      <c r="T77" s="482">
        <v>265.10000000000002</v>
      </c>
      <c r="U77" s="482">
        <v>259.3</v>
      </c>
      <c r="V77" s="482">
        <v>275.89999999999998</v>
      </c>
      <c r="W77" s="487"/>
      <c r="X77" s="488"/>
      <c r="Y77" s="488" t="s">
        <v>1311</v>
      </c>
      <c r="Z77" s="454"/>
      <c r="AA77" s="542"/>
      <c r="AB77" s="517">
        <v>31.1</v>
      </c>
      <c r="AC77" s="517">
        <v>6.6</v>
      </c>
      <c r="AD77" s="517">
        <v>7.7</v>
      </c>
      <c r="AE77" s="517">
        <v>8.4</v>
      </c>
      <c r="AF77" s="517">
        <v>4.9000000000000004</v>
      </c>
      <c r="AG77" s="517">
        <v>3.4</v>
      </c>
      <c r="AH77" s="611"/>
      <c r="AI77" s="550"/>
      <c r="AJ77" s="608" t="s">
        <v>1412</v>
      </c>
      <c r="AK77" s="627"/>
      <c r="AL77" s="628"/>
      <c r="AM77" s="517">
        <v>9125.1</v>
      </c>
      <c r="AN77" s="517">
        <v>239.7</v>
      </c>
      <c r="AO77" s="517">
        <v>699.1</v>
      </c>
      <c r="AP77" s="517">
        <v>1796.1</v>
      </c>
      <c r="AQ77" s="517">
        <v>3030.9</v>
      </c>
      <c r="AR77" s="517">
        <v>3359.1</v>
      </c>
      <c r="AT77" s="580"/>
      <c r="AU77" s="564" t="s">
        <v>1413</v>
      </c>
      <c r="AX77" s="517" t="s">
        <v>19</v>
      </c>
      <c r="AY77" s="517" t="s">
        <v>19</v>
      </c>
      <c r="AZ77" s="517" t="s">
        <v>19</v>
      </c>
      <c r="BA77" s="517" t="s">
        <v>19</v>
      </c>
      <c r="BB77" s="517" t="s">
        <v>19</v>
      </c>
      <c r="BC77" s="517" t="s">
        <v>19</v>
      </c>
    </row>
    <row r="78" spans="1:55" ht="11.1" customHeight="1">
      <c r="B78" s="518"/>
      <c r="C78" s="505" t="s">
        <v>1414</v>
      </c>
      <c r="D78" s="506"/>
      <c r="E78" s="527"/>
      <c r="F78" s="517">
        <v>359</v>
      </c>
      <c r="G78" s="517">
        <v>97.7</v>
      </c>
      <c r="H78" s="517">
        <v>119.3</v>
      </c>
      <c r="I78" s="517">
        <v>76.099999999999994</v>
      </c>
      <c r="J78" s="517">
        <v>44.7</v>
      </c>
      <c r="K78" s="517">
        <v>21.2</v>
      </c>
      <c r="M78" s="564"/>
      <c r="N78" s="1854" t="s">
        <v>1415</v>
      </c>
      <c r="O78" s="609" t="s">
        <v>1416</v>
      </c>
      <c r="P78" s="629"/>
      <c r="Q78" s="521">
        <v>67.5</v>
      </c>
      <c r="R78" s="517">
        <v>8.1999999999999993</v>
      </c>
      <c r="S78" s="517">
        <v>12.9</v>
      </c>
      <c r="T78" s="517">
        <v>12.8</v>
      </c>
      <c r="U78" s="517">
        <v>14.6</v>
      </c>
      <c r="V78" s="517">
        <v>19</v>
      </c>
      <c r="W78" s="487"/>
      <c r="X78" s="550"/>
      <c r="Y78" s="564" t="s">
        <v>1297</v>
      </c>
      <c r="Z78" s="563"/>
      <c r="AA78" s="573"/>
      <c r="AB78" s="517">
        <v>4.7</v>
      </c>
      <c r="AC78" s="517">
        <v>0.2</v>
      </c>
      <c r="AD78" s="517">
        <v>0.4</v>
      </c>
      <c r="AE78" s="517">
        <v>0.7</v>
      </c>
      <c r="AF78" s="517">
        <v>1.3</v>
      </c>
      <c r="AG78" s="517">
        <v>2.1</v>
      </c>
      <c r="AH78" s="611"/>
      <c r="AI78" s="550"/>
      <c r="AJ78" s="610" t="s">
        <v>1417</v>
      </c>
      <c r="AK78" s="630"/>
      <c r="AL78" s="631"/>
      <c r="AM78" s="517">
        <v>118.8</v>
      </c>
      <c r="AN78" s="517">
        <v>2.9</v>
      </c>
      <c r="AO78" s="517">
        <v>8.9</v>
      </c>
      <c r="AP78" s="517">
        <v>21</v>
      </c>
      <c r="AQ78" s="517">
        <v>39.700000000000003</v>
      </c>
      <c r="AR78" s="517">
        <v>46.2</v>
      </c>
      <c r="AT78" s="550"/>
      <c r="AU78" s="564" t="s">
        <v>1418</v>
      </c>
      <c r="AX78" s="517">
        <v>1.9</v>
      </c>
      <c r="AY78" s="517">
        <v>0.1</v>
      </c>
      <c r="AZ78" s="517">
        <v>0.1</v>
      </c>
      <c r="BA78" s="517">
        <v>0.3</v>
      </c>
      <c r="BB78" s="517">
        <v>0.6</v>
      </c>
      <c r="BC78" s="517">
        <v>0.9</v>
      </c>
    </row>
    <row r="79" spans="1:55" ht="11.1" customHeight="1">
      <c r="B79" s="518"/>
      <c r="C79" s="505" t="s">
        <v>1419</v>
      </c>
      <c r="D79" s="506"/>
      <c r="E79" s="527"/>
      <c r="F79" s="517">
        <v>191.4</v>
      </c>
      <c r="G79" s="517">
        <v>56.9</v>
      </c>
      <c r="H79" s="517">
        <v>63.6</v>
      </c>
      <c r="I79" s="517">
        <v>38.200000000000003</v>
      </c>
      <c r="J79" s="517">
        <v>21.8</v>
      </c>
      <c r="K79" s="517">
        <v>10.9</v>
      </c>
      <c r="M79" s="564"/>
      <c r="N79" s="1855"/>
      <c r="O79" s="568" t="s">
        <v>1420</v>
      </c>
      <c r="P79" s="632"/>
      <c r="Q79" s="521">
        <v>22.3</v>
      </c>
      <c r="R79" s="517">
        <v>4.2</v>
      </c>
      <c r="S79" s="517">
        <v>4.9000000000000004</v>
      </c>
      <c r="T79" s="517">
        <v>5</v>
      </c>
      <c r="U79" s="517">
        <v>4.5</v>
      </c>
      <c r="V79" s="517">
        <v>3.7</v>
      </c>
      <c r="W79" s="487"/>
      <c r="X79" s="550"/>
      <c r="Y79" s="564" t="s">
        <v>1300</v>
      </c>
      <c r="Z79" s="563"/>
      <c r="AA79" s="573"/>
      <c r="AB79" s="517">
        <v>0.4</v>
      </c>
      <c r="AC79" s="517">
        <v>0</v>
      </c>
      <c r="AD79" s="517">
        <v>0</v>
      </c>
      <c r="AE79" s="517">
        <v>0.1</v>
      </c>
      <c r="AF79" s="517">
        <v>0.1</v>
      </c>
      <c r="AG79" s="517">
        <v>0.2</v>
      </c>
      <c r="AH79" s="611"/>
      <c r="AI79" s="550"/>
      <c r="AJ79" s="610" t="s">
        <v>1421</v>
      </c>
      <c r="AK79" s="630"/>
      <c r="AL79" s="631"/>
      <c r="AM79" s="551">
        <v>3892</v>
      </c>
      <c r="AN79" s="517">
        <v>146.80000000000001</v>
      </c>
      <c r="AO79" s="517">
        <v>426.2</v>
      </c>
      <c r="AP79" s="517">
        <v>890.5</v>
      </c>
      <c r="AQ79" s="517">
        <v>1246.9000000000001</v>
      </c>
      <c r="AR79" s="517">
        <v>1181.5</v>
      </c>
      <c r="AT79" s="550"/>
      <c r="AU79" s="564" t="s">
        <v>1262</v>
      </c>
      <c r="AX79" s="517">
        <v>58.8</v>
      </c>
      <c r="AY79" s="517">
        <v>1.3</v>
      </c>
      <c r="AZ79" s="517">
        <v>3</v>
      </c>
      <c r="BA79" s="517">
        <v>6.6</v>
      </c>
      <c r="BB79" s="517">
        <v>18.8</v>
      </c>
      <c r="BC79" s="517">
        <v>29.2</v>
      </c>
    </row>
    <row r="80" spans="1:55" ht="11.1" customHeight="1">
      <c r="B80" s="518"/>
      <c r="C80" s="545" t="s">
        <v>1422</v>
      </c>
      <c r="D80" s="558"/>
      <c r="E80" s="559"/>
      <c r="F80" s="517">
        <v>605.29999999999995</v>
      </c>
      <c r="G80" s="517">
        <v>172</v>
      </c>
      <c r="H80" s="517">
        <v>198.9</v>
      </c>
      <c r="I80" s="517">
        <v>125.2</v>
      </c>
      <c r="J80" s="517">
        <v>73.8</v>
      </c>
      <c r="K80" s="517">
        <v>35.5</v>
      </c>
      <c r="M80" s="564"/>
      <c r="N80" s="1855"/>
      <c r="O80" s="563" t="s">
        <v>1423</v>
      </c>
      <c r="P80" s="613"/>
      <c r="Q80" s="583">
        <v>193.4</v>
      </c>
      <c r="R80" s="517">
        <v>22.4</v>
      </c>
      <c r="S80" s="517">
        <v>35.700000000000003</v>
      </c>
      <c r="T80" s="524">
        <v>35.4</v>
      </c>
      <c r="U80" s="524">
        <v>40.9</v>
      </c>
      <c r="V80" s="524">
        <v>59</v>
      </c>
      <c r="W80" s="487"/>
      <c r="X80" s="550"/>
      <c r="Y80" s="564" t="s">
        <v>1304</v>
      </c>
      <c r="Z80" s="563"/>
      <c r="AA80" s="573"/>
      <c r="AB80" s="517">
        <v>0.2</v>
      </c>
      <c r="AC80" s="517">
        <v>0</v>
      </c>
      <c r="AD80" s="517">
        <v>0</v>
      </c>
      <c r="AE80" s="517">
        <v>0</v>
      </c>
      <c r="AF80" s="517">
        <v>0.1</v>
      </c>
      <c r="AG80" s="517">
        <v>0.1</v>
      </c>
      <c r="AH80" s="611"/>
      <c r="AI80" s="550"/>
      <c r="AJ80" s="610" t="s">
        <v>1424</v>
      </c>
      <c r="AK80" s="630"/>
      <c r="AL80" s="631"/>
      <c r="AM80" s="551">
        <v>44.7</v>
      </c>
      <c r="AN80" s="517">
        <v>1.7</v>
      </c>
      <c r="AO80" s="517">
        <v>4.0999999999999996</v>
      </c>
      <c r="AP80" s="517">
        <v>8.5</v>
      </c>
      <c r="AQ80" s="517">
        <v>14.7</v>
      </c>
      <c r="AR80" s="517">
        <v>15.7</v>
      </c>
      <c r="AT80" s="580"/>
      <c r="AU80" s="564" t="s">
        <v>1425</v>
      </c>
      <c r="AV80" s="563"/>
      <c r="AX80" s="517">
        <v>0</v>
      </c>
      <c r="AY80" s="517">
        <v>0</v>
      </c>
      <c r="AZ80" s="517">
        <v>0</v>
      </c>
      <c r="BA80" s="517">
        <v>0</v>
      </c>
      <c r="BB80" s="517">
        <v>0</v>
      </c>
      <c r="BC80" s="517">
        <v>0</v>
      </c>
    </row>
    <row r="81" spans="2:55" ht="11.1" customHeight="1">
      <c r="B81" s="518"/>
      <c r="C81" s="543" t="s">
        <v>1426</v>
      </c>
      <c r="D81" s="506"/>
      <c r="E81" s="544"/>
      <c r="F81" s="517">
        <v>34.1</v>
      </c>
      <c r="G81" s="517">
        <v>12.8</v>
      </c>
      <c r="H81" s="517">
        <v>13</v>
      </c>
      <c r="I81" s="517">
        <v>5.4</v>
      </c>
      <c r="J81" s="517">
        <v>2.2000000000000002</v>
      </c>
      <c r="K81" s="517">
        <v>0.8</v>
      </c>
      <c r="M81" s="564"/>
      <c r="N81" s="1856"/>
      <c r="O81" s="568" t="s">
        <v>1427</v>
      </c>
      <c r="P81" s="632"/>
      <c r="Q81" s="633">
        <v>237.5</v>
      </c>
      <c r="R81" s="524">
        <v>44.7</v>
      </c>
      <c r="S81" s="524">
        <v>51.5</v>
      </c>
      <c r="T81" s="524">
        <v>52</v>
      </c>
      <c r="U81" s="524">
        <v>48.4</v>
      </c>
      <c r="V81" s="524">
        <v>40.9</v>
      </c>
      <c r="W81" s="487"/>
      <c r="X81" s="488"/>
      <c r="Y81" s="488" t="s">
        <v>1262</v>
      </c>
      <c r="Z81" s="454"/>
      <c r="AA81" s="542"/>
      <c r="AB81" s="517">
        <v>114.4</v>
      </c>
      <c r="AC81" s="517">
        <v>33</v>
      </c>
      <c r="AD81" s="517">
        <v>36</v>
      </c>
      <c r="AE81" s="517">
        <v>28.8</v>
      </c>
      <c r="AF81" s="517">
        <v>12.8</v>
      </c>
      <c r="AG81" s="517">
        <v>3.9</v>
      </c>
      <c r="AH81" s="611"/>
      <c r="AI81" s="550"/>
      <c r="AJ81" s="610" t="s">
        <v>1428</v>
      </c>
      <c r="AK81" s="630"/>
      <c r="AL81" s="631"/>
      <c r="AM81" s="517">
        <v>445.1</v>
      </c>
      <c r="AN81" s="517">
        <v>18.2</v>
      </c>
      <c r="AO81" s="517">
        <v>39</v>
      </c>
      <c r="AP81" s="517">
        <v>72.8</v>
      </c>
      <c r="AQ81" s="517">
        <v>118.6</v>
      </c>
      <c r="AR81" s="517">
        <v>196.4</v>
      </c>
      <c r="AT81" s="580"/>
      <c r="AU81" s="564" t="s">
        <v>1429</v>
      </c>
      <c r="AV81" s="563"/>
      <c r="AX81" s="517">
        <v>0</v>
      </c>
      <c r="AY81" s="517">
        <v>0</v>
      </c>
      <c r="AZ81" s="517">
        <v>0</v>
      </c>
      <c r="BA81" s="517">
        <v>0</v>
      </c>
      <c r="BB81" s="517">
        <v>0</v>
      </c>
      <c r="BC81" s="517">
        <v>0</v>
      </c>
    </row>
    <row r="82" spans="2:55" ht="11.1" customHeight="1">
      <c r="B82" s="518"/>
      <c r="C82" s="488" t="s">
        <v>1362</v>
      </c>
      <c r="D82" s="454"/>
      <c r="E82" s="544"/>
      <c r="F82" s="517">
        <v>1.3</v>
      </c>
      <c r="G82" s="517">
        <v>0.4</v>
      </c>
      <c r="H82" s="517">
        <v>0.4</v>
      </c>
      <c r="I82" s="517">
        <v>0.2</v>
      </c>
      <c r="J82" s="517">
        <v>0.2</v>
      </c>
      <c r="K82" s="517">
        <v>0.1</v>
      </c>
      <c r="M82" s="564"/>
      <c r="N82" s="634" t="s">
        <v>1430</v>
      </c>
      <c r="O82" s="563"/>
      <c r="P82" s="613"/>
      <c r="Q82" s="633">
        <v>62.2</v>
      </c>
      <c r="R82" s="524">
        <v>8.1999999999999993</v>
      </c>
      <c r="S82" s="524">
        <v>14.1</v>
      </c>
      <c r="T82" s="524">
        <v>12.7</v>
      </c>
      <c r="U82" s="524">
        <v>12.6</v>
      </c>
      <c r="V82" s="524">
        <v>14.7</v>
      </c>
      <c r="W82" s="487"/>
      <c r="X82" s="488"/>
      <c r="Y82" s="488" t="s">
        <v>1431</v>
      </c>
      <c r="Z82" s="454"/>
      <c r="AA82" s="542"/>
      <c r="AB82" s="517">
        <v>3716.5</v>
      </c>
      <c r="AC82" s="517">
        <v>643.29999999999995</v>
      </c>
      <c r="AD82" s="517">
        <v>928.5</v>
      </c>
      <c r="AE82" s="517">
        <v>1038.9000000000001</v>
      </c>
      <c r="AF82" s="517">
        <v>665.5</v>
      </c>
      <c r="AG82" s="517">
        <v>440.3</v>
      </c>
      <c r="AH82" s="611"/>
      <c r="AI82" s="550"/>
      <c r="AJ82" s="610" t="s">
        <v>1432</v>
      </c>
      <c r="AK82" s="630"/>
      <c r="AL82" s="631"/>
      <c r="AM82" s="517">
        <v>5.4</v>
      </c>
      <c r="AN82" s="517">
        <v>0.2</v>
      </c>
      <c r="AO82" s="517">
        <v>0.3</v>
      </c>
      <c r="AP82" s="517">
        <v>0.8</v>
      </c>
      <c r="AQ82" s="517">
        <v>1.3</v>
      </c>
      <c r="AR82" s="517">
        <v>2.8</v>
      </c>
      <c r="AT82" s="580"/>
      <c r="AU82" s="564" t="s">
        <v>1433</v>
      </c>
      <c r="AX82" s="517">
        <v>0.2</v>
      </c>
      <c r="AY82" s="517">
        <v>0</v>
      </c>
      <c r="AZ82" s="517">
        <v>0</v>
      </c>
      <c r="BA82" s="517">
        <v>0</v>
      </c>
      <c r="BB82" s="517">
        <v>0.1</v>
      </c>
      <c r="BC82" s="517">
        <v>0</v>
      </c>
    </row>
    <row r="83" spans="2:55" ht="11.1" customHeight="1">
      <c r="B83" s="537"/>
      <c r="C83" s="543" t="s">
        <v>1303</v>
      </c>
      <c r="D83" s="506"/>
      <c r="E83" s="525"/>
      <c r="F83" s="517">
        <v>2427.6</v>
      </c>
      <c r="G83" s="517">
        <v>626</v>
      </c>
      <c r="H83" s="517">
        <v>785.4</v>
      </c>
      <c r="I83" s="517">
        <v>533</v>
      </c>
      <c r="J83" s="517">
        <v>327.8</v>
      </c>
      <c r="K83" s="517">
        <v>155.4</v>
      </c>
      <c r="M83" s="564"/>
      <c r="N83" s="635" t="s">
        <v>1434</v>
      </c>
      <c r="O83" s="568"/>
      <c r="P83" s="632"/>
      <c r="Q83" s="633">
        <v>116.7</v>
      </c>
      <c r="R83" s="524">
        <v>20.3</v>
      </c>
      <c r="S83" s="524">
        <v>25.1</v>
      </c>
      <c r="T83" s="524">
        <v>26.8</v>
      </c>
      <c r="U83" s="524">
        <v>24</v>
      </c>
      <c r="V83" s="524">
        <v>20.5</v>
      </c>
      <c r="W83" s="487"/>
      <c r="X83" s="488"/>
      <c r="Y83" s="488" t="s">
        <v>1435</v>
      </c>
      <c r="Z83" s="454"/>
      <c r="AA83" s="542"/>
      <c r="AB83" s="517">
        <v>0</v>
      </c>
      <c r="AC83" s="517">
        <v>0</v>
      </c>
      <c r="AD83" s="517">
        <v>0</v>
      </c>
      <c r="AE83" s="517">
        <v>0</v>
      </c>
      <c r="AF83" s="517">
        <v>0</v>
      </c>
      <c r="AG83" s="517" t="s">
        <v>19</v>
      </c>
      <c r="AH83" s="611"/>
      <c r="AI83" s="550"/>
      <c r="AJ83" s="610" t="s">
        <v>1436</v>
      </c>
      <c r="AK83" s="630"/>
      <c r="AL83" s="631"/>
      <c r="AM83" s="551">
        <v>39.6</v>
      </c>
      <c r="AN83" s="517">
        <v>1.9</v>
      </c>
      <c r="AO83" s="517">
        <v>3.9</v>
      </c>
      <c r="AP83" s="517">
        <v>7.5</v>
      </c>
      <c r="AQ83" s="517">
        <v>10.4</v>
      </c>
      <c r="AR83" s="517">
        <v>15.9</v>
      </c>
      <c r="AT83" s="580"/>
      <c r="AU83" s="564" t="s">
        <v>1437</v>
      </c>
      <c r="AX83" s="517">
        <v>0.2</v>
      </c>
      <c r="AY83" s="517">
        <v>0</v>
      </c>
      <c r="AZ83" s="517">
        <v>0</v>
      </c>
      <c r="BA83" s="517">
        <v>0</v>
      </c>
      <c r="BB83" s="517">
        <v>0.1</v>
      </c>
      <c r="BC83" s="517">
        <v>0.1</v>
      </c>
    </row>
    <row r="84" spans="2:55" ht="11.1" customHeight="1">
      <c r="B84" s="537"/>
      <c r="C84" s="543" t="s">
        <v>1438</v>
      </c>
      <c r="D84" s="506"/>
      <c r="E84" s="636"/>
      <c r="F84" s="517">
        <v>7.7</v>
      </c>
      <c r="G84" s="517">
        <v>2.5</v>
      </c>
      <c r="H84" s="517">
        <v>2.2000000000000002</v>
      </c>
      <c r="I84" s="517">
        <v>1.5</v>
      </c>
      <c r="J84" s="517">
        <v>1</v>
      </c>
      <c r="K84" s="517">
        <v>0.4</v>
      </c>
      <c r="L84" s="552"/>
      <c r="M84" s="564"/>
      <c r="N84" s="1839" t="s">
        <v>1439</v>
      </c>
      <c r="O84" s="625" t="s">
        <v>1440</v>
      </c>
      <c r="P84" s="637"/>
      <c r="Q84" s="633">
        <v>2</v>
      </c>
      <c r="R84" s="524">
        <v>0.3</v>
      </c>
      <c r="S84" s="524">
        <v>0.4</v>
      </c>
      <c r="T84" s="524">
        <v>0.3</v>
      </c>
      <c r="U84" s="524">
        <v>0.4</v>
      </c>
      <c r="V84" s="524">
        <v>0.6</v>
      </c>
      <c r="W84" s="487"/>
      <c r="X84" s="488"/>
      <c r="Y84" s="488" t="s">
        <v>1321</v>
      </c>
      <c r="Z84" s="454"/>
      <c r="AA84" s="542"/>
      <c r="AB84" s="517">
        <v>768.8</v>
      </c>
      <c r="AC84" s="517">
        <v>77.8</v>
      </c>
      <c r="AD84" s="517">
        <v>156.9</v>
      </c>
      <c r="AE84" s="517">
        <v>237.7</v>
      </c>
      <c r="AF84" s="517">
        <v>166.1</v>
      </c>
      <c r="AG84" s="517">
        <v>130.30000000000001</v>
      </c>
      <c r="AH84" s="611"/>
      <c r="AI84" s="550"/>
      <c r="AJ84" s="616" t="s">
        <v>1441</v>
      </c>
      <c r="AK84" s="638"/>
      <c r="AL84" s="639"/>
      <c r="AM84" s="551">
        <v>0.4</v>
      </c>
      <c r="AN84" s="517" t="s">
        <v>19</v>
      </c>
      <c r="AO84" s="517">
        <v>0</v>
      </c>
      <c r="AP84" s="517" t="s">
        <v>19</v>
      </c>
      <c r="AQ84" s="517">
        <v>0.2</v>
      </c>
      <c r="AR84" s="517">
        <v>0.2</v>
      </c>
      <c r="AT84" s="580"/>
      <c r="AU84" s="564" t="s">
        <v>1442</v>
      </c>
      <c r="AX84" s="517">
        <v>0.1</v>
      </c>
      <c r="AY84" s="517">
        <v>0</v>
      </c>
      <c r="AZ84" s="517">
        <v>0</v>
      </c>
      <c r="BA84" s="517">
        <v>0</v>
      </c>
      <c r="BB84" s="517">
        <v>0.1</v>
      </c>
      <c r="BC84" s="517">
        <v>0</v>
      </c>
    </row>
    <row r="85" spans="2:55" ht="11.1" customHeight="1">
      <c r="B85" s="537"/>
      <c r="C85" s="543" t="s">
        <v>1443</v>
      </c>
      <c r="D85" s="506"/>
      <c r="E85" s="506"/>
      <c r="F85" s="517">
        <v>366</v>
      </c>
      <c r="G85" s="517">
        <v>108</v>
      </c>
      <c r="H85" s="517">
        <v>121.1</v>
      </c>
      <c r="I85" s="517">
        <v>72.400000000000006</v>
      </c>
      <c r="J85" s="517">
        <v>43.7</v>
      </c>
      <c r="K85" s="517">
        <v>20.7</v>
      </c>
      <c r="L85" s="552"/>
      <c r="M85" s="564"/>
      <c r="N85" s="1840"/>
      <c r="O85" s="563" t="s">
        <v>1444</v>
      </c>
      <c r="P85" s="520"/>
      <c r="Q85" s="633">
        <v>0</v>
      </c>
      <c r="R85" s="524">
        <v>0</v>
      </c>
      <c r="S85" s="524">
        <v>0</v>
      </c>
      <c r="T85" s="524">
        <v>0</v>
      </c>
      <c r="U85" s="524">
        <v>0</v>
      </c>
      <c r="V85" s="524">
        <v>0</v>
      </c>
      <c r="W85" s="487"/>
      <c r="X85" s="488"/>
      <c r="Y85" s="488" t="s">
        <v>1326</v>
      </c>
      <c r="Z85" s="454"/>
      <c r="AA85" s="542"/>
      <c r="AB85" s="517">
        <v>54.6</v>
      </c>
      <c r="AC85" s="517">
        <v>5.4</v>
      </c>
      <c r="AD85" s="517">
        <v>10</v>
      </c>
      <c r="AE85" s="517">
        <v>16.3</v>
      </c>
      <c r="AF85" s="517">
        <v>12.6</v>
      </c>
      <c r="AG85" s="517">
        <v>10.3</v>
      </c>
      <c r="AH85" s="611"/>
      <c r="AI85" s="550"/>
      <c r="AJ85" s="488" t="s">
        <v>1190</v>
      </c>
      <c r="AK85" s="470"/>
      <c r="AL85" s="470"/>
      <c r="AM85" s="517">
        <v>9196</v>
      </c>
      <c r="AN85" s="517">
        <v>219</v>
      </c>
      <c r="AO85" s="517">
        <v>661.2</v>
      </c>
      <c r="AP85" s="517">
        <v>1741.8</v>
      </c>
      <c r="AQ85" s="517">
        <v>3047.9</v>
      </c>
      <c r="AR85" s="517">
        <v>3526</v>
      </c>
      <c r="AT85" s="580"/>
      <c r="AU85" s="564" t="s">
        <v>1285</v>
      </c>
      <c r="AX85" s="517">
        <v>0</v>
      </c>
      <c r="AY85" s="517">
        <v>0</v>
      </c>
      <c r="AZ85" s="517">
        <v>0</v>
      </c>
      <c r="BA85" s="517">
        <v>0</v>
      </c>
      <c r="BB85" s="517">
        <v>0</v>
      </c>
      <c r="BC85" s="517">
        <v>0</v>
      </c>
    </row>
    <row r="86" spans="2:55" ht="11.1" customHeight="1">
      <c r="B86" s="537"/>
      <c r="C86" s="543" t="s">
        <v>1220</v>
      </c>
      <c r="D86" s="506"/>
      <c r="E86" s="506"/>
      <c r="F86" s="517">
        <v>168.1</v>
      </c>
      <c r="G86" s="517">
        <v>44.6</v>
      </c>
      <c r="H86" s="517">
        <v>44.2</v>
      </c>
      <c r="I86" s="517">
        <v>38.5</v>
      </c>
      <c r="J86" s="517">
        <v>29.8</v>
      </c>
      <c r="K86" s="517">
        <v>10.9</v>
      </c>
      <c r="M86" s="564"/>
      <c r="N86" s="1840"/>
      <c r="O86" s="563" t="s">
        <v>1445</v>
      </c>
      <c r="P86" s="520"/>
      <c r="Q86" s="633">
        <v>3.5</v>
      </c>
      <c r="R86" s="524">
        <v>0.7</v>
      </c>
      <c r="S86" s="524">
        <v>0.8</v>
      </c>
      <c r="T86" s="524">
        <v>0.8</v>
      </c>
      <c r="U86" s="524">
        <v>0.7</v>
      </c>
      <c r="V86" s="524">
        <v>0.6</v>
      </c>
      <c r="W86" s="487"/>
      <c r="X86" s="488"/>
      <c r="Y86" s="550" t="s">
        <v>1333</v>
      </c>
      <c r="Z86" s="525"/>
      <c r="AA86" s="542"/>
      <c r="AB86" s="517">
        <v>746.5</v>
      </c>
      <c r="AC86" s="517">
        <v>124.1</v>
      </c>
      <c r="AD86" s="517">
        <v>196.5</v>
      </c>
      <c r="AE86" s="517">
        <v>214.8</v>
      </c>
      <c r="AF86" s="517">
        <v>129.19999999999999</v>
      </c>
      <c r="AG86" s="517">
        <v>81.900000000000006</v>
      </c>
      <c r="AH86" s="611"/>
      <c r="AI86" s="550"/>
      <c r="AJ86" s="488" t="s">
        <v>1195</v>
      </c>
      <c r="AK86" s="470"/>
      <c r="AM86" s="517">
        <v>2281.8000000000002</v>
      </c>
      <c r="AN86" s="517">
        <v>54.1</v>
      </c>
      <c r="AO86" s="517">
        <v>166.2</v>
      </c>
      <c r="AP86" s="517">
        <v>432.9</v>
      </c>
      <c r="AQ86" s="517">
        <v>756.7</v>
      </c>
      <c r="AR86" s="517">
        <v>871.8</v>
      </c>
      <c r="AT86" s="580"/>
      <c r="AU86" s="564" t="s">
        <v>1276</v>
      </c>
      <c r="AX86" s="517">
        <v>1889.8</v>
      </c>
      <c r="AY86" s="517">
        <v>16.899999999999999</v>
      </c>
      <c r="AZ86" s="517">
        <v>46.6</v>
      </c>
      <c r="BA86" s="517">
        <v>141.1</v>
      </c>
      <c r="BB86" s="517">
        <v>571.79999999999995</v>
      </c>
      <c r="BC86" s="517">
        <v>1113.3</v>
      </c>
    </row>
    <row r="87" spans="2:55" ht="11.1" customHeight="1">
      <c r="B87" s="537"/>
      <c r="C87" s="543" t="s">
        <v>1446</v>
      </c>
      <c r="D87" s="506"/>
      <c r="E87" s="506"/>
      <c r="F87" s="517">
        <v>2413.4</v>
      </c>
      <c r="G87" s="517">
        <v>673.9</v>
      </c>
      <c r="H87" s="517">
        <v>803.8</v>
      </c>
      <c r="I87" s="517">
        <v>498.5</v>
      </c>
      <c r="J87" s="517">
        <v>301.60000000000002</v>
      </c>
      <c r="K87" s="517">
        <v>135.4</v>
      </c>
      <c r="M87" s="564"/>
      <c r="N87" s="1840"/>
      <c r="O87" s="568" t="s">
        <v>1447</v>
      </c>
      <c r="P87" s="640"/>
      <c r="Q87" s="633">
        <v>0</v>
      </c>
      <c r="R87" s="524">
        <v>0</v>
      </c>
      <c r="S87" s="524" t="s">
        <v>19</v>
      </c>
      <c r="T87" s="524" t="s">
        <v>19</v>
      </c>
      <c r="U87" s="524" t="s">
        <v>19</v>
      </c>
      <c r="V87" s="524" t="s">
        <v>19</v>
      </c>
      <c r="W87" s="487"/>
      <c r="X87" s="488"/>
      <c r="Y87" s="550" t="s">
        <v>1336</v>
      </c>
      <c r="Z87" s="525"/>
      <c r="AA87" s="542"/>
      <c r="AB87" s="517">
        <v>1527.3</v>
      </c>
      <c r="AC87" s="517">
        <v>271.10000000000002</v>
      </c>
      <c r="AD87" s="517">
        <v>389</v>
      </c>
      <c r="AE87" s="517">
        <v>424.9</v>
      </c>
      <c r="AF87" s="517">
        <v>271.39999999999998</v>
      </c>
      <c r="AG87" s="517">
        <v>170.9</v>
      </c>
      <c r="AH87" s="611"/>
      <c r="AI87" s="550"/>
      <c r="AJ87" s="488" t="s">
        <v>1199</v>
      </c>
      <c r="AK87" s="470"/>
      <c r="AM87" s="517">
        <v>9426.7999999999993</v>
      </c>
      <c r="AN87" s="517">
        <v>292.8</v>
      </c>
      <c r="AO87" s="517">
        <v>833.6</v>
      </c>
      <c r="AP87" s="517">
        <v>1941.9</v>
      </c>
      <c r="AQ87" s="517">
        <v>3067.2</v>
      </c>
      <c r="AR87" s="517">
        <v>3291.1</v>
      </c>
      <c r="AT87" s="550"/>
      <c r="AU87" s="564" t="s">
        <v>1279</v>
      </c>
      <c r="AX87" s="517">
        <v>14.2</v>
      </c>
      <c r="AY87" s="517" t="s">
        <v>19</v>
      </c>
      <c r="AZ87" s="517" t="s">
        <v>19</v>
      </c>
      <c r="BA87" s="517">
        <v>0.3</v>
      </c>
      <c r="BB87" s="517">
        <v>2.2000000000000002</v>
      </c>
      <c r="BC87" s="517">
        <v>11.8</v>
      </c>
    </row>
    <row r="88" spans="2:55" ht="11.1" customHeight="1">
      <c r="B88" s="537"/>
      <c r="C88" s="543" t="s">
        <v>1448</v>
      </c>
      <c r="D88" s="506"/>
      <c r="E88" s="506"/>
      <c r="F88" s="517">
        <v>3.8</v>
      </c>
      <c r="G88" s="517">
        <v>1.7</v>
      </c>
      <c r="H88" s="517">
        <v>0.9</v>
      </c>
      <c r="I88" s="517">
        <v>0.7</v>
      </c>
      <c r="J88" s="517">
        <v>0.4</v>
      </c>
      <c r="K88" s="517">
        <v>0.2</v>
      </c>
      <c r="M88" s="564"/>
      <c r="N88" s="1840"/>
      <c r="O88" s="563" t="s">
        <v>1449</v>
      </c>
      <c r="P88" s="520"/>
      <c r="Q88" s="633">
        <v>64.3</v>
      </c>
      <c r="R88" s="524">
        <v>9.9</v>
      </c>
      <c r="S88" s="524">
        <v>13.6</v>
      </c>
      <c r="T88" s="524">
        <v>10.6</v>
      </c>
      <c r="U88" s="524">
        <v>10.9</v>
      </c>
      <c r="V88" s="524">
        <v>19.3</v>
      </c>
      <c r="W88" s="487"/>
      <c r="X88" s="488"/>
      <c r="Y88" s="488" t="s">
        <v>1239</v>
      </c>
      <c r="Z88" s="538"/>
      <c r="AA88" s="556"/>
      <c r="AB88" s="517">
        <v>1136.8</v>
      </c>
      <c r="AC88" s="517">
        <v>194.5</v>
      </c>
      <c r="AD88" s="517">
        <v>280.5</v>
      </c>
      <c r="AE88" s="517">
        <v>318.2</v>
      </c>
      <c r="AF88" s="517">
        <v>202.9</v>
      </c>
      <c r="AG88" s="517">
        <v>140.80000000000001</v>
      </c>
      <c r="AH88" s="611"/>
      <c r="AI88" s="550"/>
      <c r="AJ88" s="488" t="s">
        <v>1203</v>
      </c>
      <c r="AK88" s="470"/>
      <c r="AM88" s="517">
        <v>1585.1</v>
      </c>
      <c r="AN88" s="517">
        <v>33.9</v>
      </c>
      <c r="AO88" s="517">
        <v>109.5</v>
      </c>
      <c r="AP88" s="517">
        <v>293.2</v>
      </c>
      <c r="AQ88" s="517">
        <v>523.70000000000005</v>
      </c>
      <c r="AR88" s="517">
        <v>624.70000000000005</v>
      </c>
      <c r="AT88" s="550"/>
      <c r="AU88" s="564" t="s">
        <v>1282</v>
      </c>
      <c r="AV88" s="563"/>
      <c r="AW88" s="542"/>
      <c r="AX88" s="517">
        <v>7.3</v>
      </c>
      <c r="AY88" s="517" t="s">
        <v>19</v>
      </c>
      <c r="AZ88" s="517">
        <v>0</v>
      </c>
      <c r="BA88" s="517">
        <v>0.4</v>
      </c>
      <c r="BB88" s="517">
        <v>2.2000000000000002</v>
      </c>
      <c r="BC88" s="517">
        <v>4.7</v>
      </c>
    </row>
    <row r="89" spans="2:55" ht="11.1" customHeight="1">
      <c r="B89" s="537"/>
      <c r="C89" s="506" t="s">
        <v>1205</v>
      </c>
      <c r="D89" s="506"/>
      <c r="E89" s="506"/>
      <c r="F89" s="517">
        <v>1.1000000000000001</v>
      </c>
      <c r="G89" s="517">
        <v>0.3</v>
      </c>
      <c r="H89" s="517">
        <v>0.2</v>
      </c>
      <c r="I89" s="517">
        <v>0.2</v>
      </c>
      <c r="J89" s="517">
        <v>0.2</v>
      </c>
      <c r="K89" s="517">
        <v>0.3</v>
      </c>
      <c r="M89" s="564"/>
      <c r="N89" s="1840"/>
      <c r="O89" s="563" t="s">
        <v>1450</v>
      </c>
      <c r="P89" s="520"/>
      <c r="Q89" s="633">
        <v>2.4</v>
      </c>
      <c r="R89" s="524">
        <v>0.4</v>
      </c>
      <c r="S89" s="524">
        <v>0.5</v>
      </c>
      <c r="T89" s="524">
        <v>0.4</v>
      </c>
      <c r="U89" s="524">
        <v>0.5</v>
      </c>
      <c r="V89" s="524">
        <v>0.6</v>
      </c>
      <c r="W89" s="487"/>
      <c r="X89" s="535"/>
      <c r="Y89" s="488" t="s">
        <v>1204</v>
      </c>
      <c r="Z89" s="470"/>
      <c r="AA89" s="556"/>
      <c r="AB89" s="517">
        <v>154.80000000000001</v>
      </c>
      <c r="AC89" s="517">
        <v>27.4</v>
      </c>
      <c r="AD89" s="517">
        <v>39.299999999999997</v>
      </c>
      <c r="AE89" s="517">
        <v>43.3</v>
      </c>
      <c r="AF89" s="517">
        <v>27.3</v>
      </c>
      <c r="AG89" s="517">
        <v>17.399999999999999</v>
      </c>
      <c r="AH89" s="611"/>
      <c r="AI89" s="550"/>
      <c r="AJ89" s="488" t="s">
        <v>1207</v>
      </c>
      <c r="AK89" s="470"/>
      <c r="AM89" s="517">
        <v>5990.6</v>
      </c>
      <c r="AN89" s="517">
        <v>176.6</v>
      </c>
      <c r="AO89" s="517">
        <v>510</v>
      </c>
      <c r="AP89" s="517">
        <v>1207.7</v>
      </c>
      <c r="AQ89" s="517">
        <v>1955</v>
      </c>
      <c r="AR89" s="517">
        <v>2141.1999999999998</v>
      </c>
      <c r="AT89" s="579"/>
      <c r="AU89" s="564" t="s">
        <v>1284</v>
      </c>
      <c r="AV89" s="563"/>
      <c r="AW89" s="542"/>
      <c r="AX89" s="517">
        <v>34</v>
      </c>
      <c r="AY89" s="517">
        <v>0</v>
      </c>
      <c r="AZ89" s="517">
        <v>0.3</v>
      </c>
      <c r="BA89" s="517">
        <v>2.2999999999999998</v>
      </c>
      <c r="BB89" s="517">
        <v>10.4</v>
      </c>
      <c r="BC89" s="517">
        <v>20.9</v>
      </c>
    </row>
    <row r="90" spans="2:55" ht="11.1" customHeight="1">
      <c r="B90" s="537"/>
      <c r="C90" s="550" t="s">
        <v>1315</v>
      </c>
      <c r="E90" s="544"/>
      <c r="F90" s="517">
        <v>2.4</v>
      </c>
      <c r="G90" s="517">
        <v>0.5</v>
      </c>
      <c r="H90" s="517">
        <v>0.6</v>
      </c>
      <c r="I90" s="517">
        <v>0.5</v>
      </c>
      <c r="J90" s="517">
        <v>0.4</v>
      </c>
      <c r="K90" s="517">
        <v>0.3</v>
      </c>
      <c r="M90" s="564"/>
      <c r="N90" s="1840"/>
      <c r="O90" s="563" t="s">
        <v>1451</v>
      </c>
      <c r="P90" s="520"/>
      <c r="Q90" s="633">
        <v>217.4</v>
      </c>
      <c r="R90" s="524">
        <v>41.4</v>
      </c>
      <c r="S90" s="524">
        <v>48.6</v>
      </c>
      <c r="T90" s="524">
        <v>47.6</v>
      </c>
      <c r="U90" s="524">
        <v>44</v>
      </c>
      <c r="V90" s="524">
        <v>35.9</v>
      </c>
      <c r="W90" s="487"/>
      <c r="X90" s="535"/>
      <c r="Y90" s="488" t="s">
        <v>1208</v>
      </c>
      <c r="Z90" s="470"/>
      <c r="AA90" s="556"/>
      <c r="AB90" s="517">
        <v>3.1</v>
      </c>
      <c r="AC90" s="517">
        <v>0.6</v>
      </c>
      <c r="AD90" s="517">
        <v>0.8</v>
      </c>
      <c r="AE90" s="517">
        <v>0.9</v>
      </c>
      <c r="AF90" s="517">
        <v>0.5</v>
      </c>
      <c r="AG90" s="517">
        <v>0.4</v>
      </c>
      <c r="AH90" s="611"/>
      <c r="AI90" s="550"/>
      <c r="AJ90" s="488" t="s">
        <v>1211</v>
      </c>
      <c r="AK90" s="470"/>
      <c r="AM90" s="517">
        <v>1776</v>
      </c>
      <c r="AN90" s="517">
        <v>38.4</v>
      </c>
      <c r="AO90" s="517">
        <v>118.1</v>
      </c>
      <c r="AP90" s="517">
        <v>324</v>
      </c>
      <c r="AQ90" s="517">
        <v>591.70000000000005</v>
      </c>
      <c r="AR90" s="517">
        <v>703.8</v>
      </c>
      <c r="AT90" s="550"/>
      <c r="AU90" s="564" t="s">
        <v>1288</v>
      </c>
      <c r="AV90" s="563"/>
      <c r="AW90" s="556"/>
      <c r="AX90" s="517">
        <v>26.8</v>
      </c>
      <c r="AY90" s="517">
        <v>0.3</v>
      </c>
      <c r="AZ90" s="517">
        <v>0.7</v>
      </c>
      <c r="BA90" s="517">
        <v>2.1</v>
      </c>
      <c r="BB90" s="517">
        <v>8.1</v>
      </c>
      <c r="BC90" s="517">
        <v>15.7</v>
      </c>
    </row>
    <row r="91" spans="2:55" ht="11.1" customHeight="1">
      <c r="B91" s="537"/>
      <c r="C91" s="491" t="s">
        <v>1320</v>
      </c>
      <c r="E91" s="574"/>
      <c r="F91" s="517">
        <v>25.5</v>
      </c>
      <c r="G91" s="517">
        <v>5.7</v>
      </c>
      <c r="H91" s="517">
        <v>7.1</v>
      </c>
      <c r="I91" s="517">
        <v>5.4</v>
      </c>
      <c r="J91" s="517">
        <v>4.3</v>
      </c>
      <c r="K91" s="517">
        <v>3.1</v>
      </c>
      <c r="M91" s="564"/>
      <c r="N91" s="1841"/>
      <c r="O91" s="568" t="s">
        <v>1452</v>
      </c>
      <c r="P91" s="640"/>
      <c r="Q91" s="633">
        <v>0.2</v>
      </c>
      <c r="R91" s="524">
        <v>0</v>
      </c>
      <c r="S91" s="524">
        <v>0.1</v>
      </c>
      <c r="T91" s="524">
        <v>0</v>
      </c>
      <c r="U91" s="524">
        <v>0.1</v>
      </c>
      <c r="V91" s="524">
        <v>0.1</v>
      </c>
      <c r="W91" s="487"/>
      <c r="X91" s="535"/>
      <c r="Y91" s="555" t="s">
        <v>1212</v>
      </c>
      <c r="Z91" s="567"/>
      <c r="AA91" s="596"/>
      <c r="AB91" s="517">
        <v>2.8</v>
      </c>
      <c r="AC91" s="517">
        <v>0.5</v>
      </c>
      <c r="AD91" s="517">
        <v>0.7</v>
      </c>
      <c r="AE91" s="517">
        <v>0.7</v>
      </c>
      <c r="AF91" s="517">
        <v>0.5</v>
      </c>
      <c r="AG91" s="517">
        <v>0.3</v>
      </c>
      <c r="AH91" s="611"/>
      <c r="AI91" s="550"/>
      <c r="AJ91" s="488" t="s">
        <v>1215</v>
      </c>
      <c r="AK91" s="470"/>
      <c r="AM91" s="517">
        <v>6116.5</v>
      </c>
      <c r="AN91" s="517">
        <v>169.7</v>
      </c>
      <c r="AO91" s="517">
        <v>484.8</v>
      </c>
      <c r="AP91" s="517">
        <v>1211.2</v>
      </c>
      <c r="AQ91" s="517">
        <v>2009.4</v>
      </c>
      <c r="AR91" s="517">
        <v>2241.4</v>
      </c>
      <c r="AT91" s="580"/>
      <c r="AU91" s="564" t="s">
        <v>1291</v>
      </c>
      <c r="AV91" s="563"/>
      <c r="AW91" s="556"/>
      <c r="AX91" s="517">
        <v>3.4</v>
      </c>
      <c r="AY91" s="517">
        <v>0</v>
      </c>
      <c r="AZ91" s="517">
        <v>0.1</v>
      </c>
      <c r="BA91" s="517">
        <v>0.3</v>
      </c>
      <c r="BB91" s="517">
        <v>1</v>
      </c>
      <c r="BC91" s="517">
        <v>2.1</v>
      </c>
    </row>
    <row r="92" spans="2:55" ht="11.1" customHeight="1">
      <c r="B92" s="518"/>
      <c r="C92" s="550" t="s">
        <v>1453</v>
      </c>
      <c r="E92" s="574"/>
      <c r="F92" s="517">
        <v>32.5</v>
      </c>
      <c r="G92" s="517" t="s">
        <v>19</v>
      </c>
      <c r="H92" s="517" t="s">
        <v>19</v>
      </c>
      <c r="I92" s="517" t="s">
        <v>19</v>
      </c>
      <c r="J92" s="517">
        <v>7.1</v>
      </c>
      <c r="K92" s="517">
        <v>25.4</v>
      </c>
      <c r="M92" s="564"/>
      <c r="N92" s="610" t="s">
        <v>1454</v>
      </c>
      <c r="O92" s="563"/>
      <c r="P92" s="522"/>
      <c r="Q92" s="633">
        <v>1</v>
      </c>
      <c r="R92" s="524">
        <v>0.1</v>
      </c>
      <c r="S92" s="524">
        <v>0.2</v>
      </c>
      <c r="T92" s="524">
        <v>0.1</v>
      </c>
      <c r="U92" s="641">
        <v>0.2</v>
      </c>
      <c r="V92" s="524">
        <v>0.3</v>
      </c>
      <c r="W92" s="487"/>
      <c r="X92" s="483" t="s">
        <v>1455</v>
      </c>
      <c r="Y92" s="480"/>
      <c r="Z92" s="481"/>
      <c r="AA92" s="597"/>
      <c r="AB92" s="482">
        <v>143.1</v>
      </c>
      <c r="AC92" s="482">
        <v>27.1</v>
      </c>
      <c r="AD92" s="482">
        <v>35.5</v>
      </c>
      <c r="AE92" s="482">
        <v>32</v>
      </c>
      <c r="AF92" s="482">
        <v>28.3</v>
      </c>
      <c r="AG92" s="482">
        <v>20.2</v>
      </c>
      <c r="AH92" s="611"/>
      <c r="AI92" s="550"/>
      <c r="AJ92" s="488" t="s">
        <v>1219</v>
      </c>
      <c r="AK92" s="470"/>
      <c r="AM92" s="517">
        <v>659.8</v>
      </c>
      <c r="AN92" s="517">
        <v>20.8</v>
      </c>
      <c r="AO92" s="517">
        <v>64.7</v>
      </c>
      <c r="AP92" s="517">
        <v>141.4</v>
      </c>
      <c r="AQ92" s="517">
        <v>214.6</v>
      </c>
      <c r="AR92" s="517">
        <v>218.3</v>
      </c>
      <c r="AT92" s="580"/>
      <c r="AU92" s="564" t="s">
        <v>1222</v>
      </c>
      <c r="AX92" s="517">
        <v>586.29999999999995</v>
      </c>
      <c r="AY92" s="517">
        <v>6.7</v>
      </c>
      <c r="AZ92" s="517">
        <v>20.3</v>
      </c>
      <c r="BA92" s="517">
        <v>59</v>
      </c>
      <c r="BB92" s="517">
        <v>197.4</v>
      </c>
      <c r="BC92" s="517">
        <v>302.8</v>
      </c>
    </row>
    <row r="93" spans="2:55" ht="11.1" customHeight="1">
      <c r="B93" s="550"/>
      <c r="C93" s="543" t="s">
        <v>1325</v>
      </c>
      <c r="D93" s="563"/>
      <c r="E93" s="587"/>
      <c r="F93" s="517">
        <v>16.899999999999999</v>
      </c>
      <c r="G93" s="517">
        <v>4.9000000000000004</v>
      </c>
      <c r="H93" s="517">
        <v>3.9</v>
      </c>
      <c r="I93" s="517">
        <v>3.1</v>
      </c>
      <c r="J93" s="517">
        <v>3.1</v>
      </c>
      <c r="K93" s="517">
        <v>1.9</v>
      </c>
      <c r="M93" s="564"/>
      <c r="N93" s="642" t="s">
        <v>1456</v>
      </c>
      <c r="O93" s="568"/>
      <c r="P93" s="643"/>
      <c r="Q93" s="524">
        <v>2</v>
      </c>
      <c r="R93" s="524">
        <v>0.3</v>
      </c>
      <c r="S93" s="524">
        <v>0.4</v>
      </c>
      <c r="T93" s="524">
        <v>0.4</v>
      </c>
      <c r="U93" s="641">
        <v>0.5</v>
      </c>
      <c r="V93" s="524">
        <v>0.5</v>
      </c>
      <c r="W93" s="487"/>
      <c r="X93" s="518"/>
      <c r="Y93" s="513" t="s">
        <v>1455</v>
      </c>
      <c r="Z93" s="541"/>
      <c r="AA93" s="644"/>
      <c r="AB93" s="517">
        <v>143.1</v>
      </c>
      <c r="AC93" s="517">
        <v>27.1</v>
      </c>
      <c r="AD93" s="517">
        <v>35.5</v>
      </c>
      <c r="AE93" s="517">
        <v>32</v>
      </c>
      <c r="AF93" s="517">
        <v>28.3</v>
      </c>
      <c r="AG93" s="517">
        <v>20.2</v>
      </c>
      <c r="AH93" s="611"/>
      <c r="AI93" s="550"/>
      <c r="AJ93" s="488" t="s">
        <v>1224</v>
      </c>
      <c r="AK93" s="470"/>
      <c r="AM93" s="517">
        <v>2377.4</v>
      </c>
      <c r="AN93" s="517">
        <v>90.1</v>
      </c>
      <c r="AO93" s="517">
        <v>262.2</v>
      </c>
      <c r="AP93" s="517">
        <v>543.79999999999995</v>
      </c>
      <c r="AQ93" s="517">
        <v>760.5</v>
      </c>
      <c r="AR93" s="517">
        <v>720.9</v>
      </c>
      <c r="AT93" s="580"/>
      <c r="AU93" s="564" t="s">
        <v>1308</v>
      </c>
      <c r="AX93" s="517">
        <v>16.100000000000001</v>
      </c>
      <c r="AY93" s="517">
        <v>0.4</v>
      </c>
      <c r="AZ93" s="517">
        <v>1.1000000000000001</v>
      </c>
      <c r="BA93" s="517">
        <v>2.4</v>
      </c>
      <c r="BB93" s="517">
        <v>5.6</v>
      </c>
      <c r="BC93" s="517">
        <v>6.6</v>
      </c>
    </row>
    <row r="94" spans="2:55" ht="11.1" customHeight="1">
      <c r="B94" s="518"/>
      <c r="C94" s="550" t="s">
        <v>1329</v>
      </c>
      <c r="E94" s="574"/>
      <c r="F94" s="517">
        <v>2139.5</v>
      </c>
      <c r="G94" s="517">
        <v>610.70000000000005</v>
      </c>
      <c r="H94" s="517">
        <v>706.7</v>
      </c>
      <c r="I94" s="517">
        <v>439.8</v>
      </c>
      <c r="J94" s="517">
        <v>258.89999999999998</v>
      </c>
      <c r="K94" s="517">
        <v>123.3</v>
      </c>
      <c r="M94" s="564"/>
      <c r="N94" s="610" t="s">
        <v>1457</v>
      </c>
      <c r="O94" s="563"/>
      <c r="P94" s="522"/>
      <c r="Q94" s="524">
        <v>77.5</v>
      </c>
      <c r="R94" s="524">
        <v>9</v>
      </c>
      <c r="S94" s="524">
        <v>16.100000000000001</v>
      </c>
      <c r="T94" s="524">
        <v>14.7</v>
      </c>
      <c r="U94" s="524">
        <v>15.1</v>
      </c>
      <c r="V94" s="524">
        <v>22.5</v>
      </c>
      <c r="W94" s="487"/>
      <c r="X94" s="518"/>
      <c r="Y94" s="545" t="s">
        <v>1458</v>
      </c>
      <c r="Z94" s="558"/>
      <c r="AA94" s="645"/>
      <c r="AB94" s="517">
        <v>0</v>
      </c>
      <c r="AC94" s="517">
        <v>0</v>
      </c>
      <c r="AD94" s="517">
        <v>0</v>
      </c>
      <c r="AE94" s="517">
        <v>0</v>
      </c>
      <c r="AF94" s="517" t="s">
        <v>19</v>
      </c>
      <c r="AG94" s="517" t="s">
        <v>19</v>
      </c>
      <c r="AH94" s="611"/>
      <c r="AI94" s="550"/>
      <c r="AJ94" s="561" t="s">
        <v>1229</v>
      </c>
      <c r="AK94" s="646"/>
      <c r="AM94" s="517">
        <v>66.2</v>
      </c>
      <c r="AN94" s="517">
        <v>1.8</v>
      </c>
      <c r="AO94" s="517">
        <v>6.2</v>
      </c>
      <c r="AP94" s="517">
        <v>13.8</v>
      </c>
      <c r="AQ94" s="517">
        <v>19.8</v>
      </c>
      <c r="AR94" s="517">
        <v>24.7</v>
      </c>
      <c r="AT94" s="647"/>
      <c r="AU94" s="488" t="s">
        <v>1321</v>
      </c>
      <c r="AV94" s="454"/>
      <c r="AW94" s="542"/>
      <c r="AX94" s="517">
        <v>11.7</v>
      </c>
      <c r="AY94" s="517">
        <v>0.2</v>
      </c>
      <c r="AZ94" s="517">
        <v>0.5</v>
      </c>
      <c r="BA94" s="517">
        <v>1.1000000000000001</v>
      </c>
      <c r="BB94" s="517">
        <v>3.5</v>
      </c>
      <c r="BC94" s="517">
        <v>6.3</v>
      </c>
    </row>
    <row r="95" spans="2:55" ht="11.1" customHeight="1">
      <c r="B95" s="518"/>
      <c r="C95" s="488" t="s">
        <v>1332</v>
      </c>
      <c r="D95" s="454"/>
      <c r="E95" s="538"/>
      <c r="F95" s="517">
        <v>839</v>
      </c>
      <c r="G95" s="517">
        <v>248.2</v>
      </c>
      <c r="H95" s="517">
        <v>275.7</v>
      </c>
      <c r="I95" s="517">
        <v>171.1</v>
      </c>
      <c r="J95" s="517">
        <v>99</v>
      </c>
      <c r="K95" s="517">
        <v>45</v>
      </c>
      <c r="M95" s="564"/>
      <c r="N95" s="642" t="s">
        <v>1459</v>
      </c>
      <c r="O95" s="568"/>
      <c r="P95" s="643"/>
      <c r="Q95" s="524">
        <v>199.2</v>
      </c>
      <c r="R95" s="524">
        <v>32.6</v>
      </c>
      <c r="S95" s="524">
        <v>41.7</v>
      </c>
      <c r="T95" s="524">
        <v>45.3</v>
      </c>
      <c r="U95" s="524">
        <v>41.9</v>
      </c>
      <c r="V95" s="524">
        <v>37.799999999999997</v>
      </c>
      <c r="W95" s="487"/>
      <c r="X95" s="518"/>
      <c r="Y95" s="648" t="s">
        <v>1460</v>
      </c>
      <c r="Z95" s="649"/>
      <c r="AA95" s="650"/>
      <c r="AB95" s="517">
        <v>40.799999999999997</v>
      </c>
      <c r="AC95" s="517">
        <v>7.5</v>
      </c>
      <c r="AD95" s="517">
        <v>9.6999999999999993</v>
      </c>
      <c r="AE95" s="517">
        <v>9.3000000000000007</v>
      </c>
      <c r="AF95" s="517">
        <v>8.4</v>
      </c>
      <c r="AG95" s="517">
        <v>5.8</v>
      </c>
      <c r="AH95" s="611"/>
      <c r="AI95" s="550"/>
      <c r="AJ95" s="561" t="s">
        <v>1234</v>
      </c>
      <c r="AK95" s="646"/>
      <c r="AM95" s="517">
        <v>7036.9</v>
      </c>
      <c r="AN95" s="517">
        <v>202.5</v>
      </c>
      <c r="AO95" s="517">
        <v>588.79999999999995</v>
      </c>
      <c r="AP95" s="517">
        <v>1417.5</v>
      </c>
      <c r="AQ95" s="517">
        <v>2310.8000000000002</v>
      </c>
      <c r="AR95" s="517">
        <v>2517.1999999999998</v>
      </c>
      <c r="AT95" s="647"/>
      <c r="AU95" s="488" t="s">
        <v>1326</v>
      </c>
      <c r="AV95" s="454"/>
      <c r="AW95" s="542"/>
      <c r="AX95" s="517">
        <v>3.1</v>
      </c>
      <c r="AY95" s="517">
        <v>0</v>
      </c>
      <c r="AZ95" s="517" t="s">
        <v>19</v>
      </c>
      <c r="BA95" s="517">
        <v>0.1</v>
      </c>
      <c r="BB95" s="517">
        <v>0.8</v>
      </c>
      <c r="BC95" s="517">
        <v>2.1</v>
      </c>
    </row>
    <row r="96" spans="2:55" ht="11.1" customHeight="1">
      <c r="B96" s="518"/>
      <c r="C96" s="488" t="s">
        <v>1204</v>
      </c>
      <c r="D96" s="454"/>
      <c r="E96" s="538"/>
      <c r="F96" s="517">
        <v>329.4</v>
      </c>
      <c r="G96" s="517">
        <v>95.5</v>
      </c>
      <c r="H96" s="517">
        <v>108</v>
      </c>
      <c r="I96" s="517">
        <v>65.2</v>
      </c>
      <c r="J96" s="517">
        <v>40.6</v>
      </c>
      <c r="K96" s="517">
        <v>20</v>
      </c>
      <c r="M96" s="564"/>
      <c r="N96" s="610" t="s">
        <v>1461</v>
      </c>
      <c r="O96" s="563"/>
      <c r="P96" s="651"/>
      <c r="Q96" s="524">
        <v>0</v>
      </c>
      <c r="R96" s="524">
        <v>0</v>
      </c>
      <c r="S96" s="524" t="s">
        <v>19</v>
      </c>
      <c r="T96" s="524" t="s">
        <v>19</v>
      </c>
      <c r="U96" s="524" t="s">
        <v>19</v>
      </c>
      <c r="V96" s="524" t="s">
        <v>19</v>
      </c>
      <c r="W96" s="487"/>
      <c r="X96" s="518"/>
      <c r="Y96" s="550" t="s">
        <v>1462</v>
      </c>
      <c r="AA96" s="542"/>
      <c r="AB96" s="517">
        <v>2.9</v>
      </c>
      <c r="AC96" s="517">
        <v>0.5</v>
      </c>
      <c r="AD96" s="517">
        <v>0.7</v>
      </c>
      <c r="AE96" s="517">
        <v>0.6</v>
      </c>
      <c r="AF96" s="517">
        <v>0.6</v>
      </c>
      <c r="AG96" s="517">
        <v>0.4</v>
      </c>
      <c r="AH96" s="611"/>
      <c r="AI96" s="550"/>
      <c r="AJ96" s="488" t="s">
        <v>1235</v>
      </c>
      <c r="AK96" s="470"/>
      <c r="AL96" s="470"/>
      <c r="AM96" s="517">
        <v>13.1</v>
      </c>
      <c r="AN96" s="517">
        <v>0.1</v>
      </c>
      <c r="AO96" s="517">
        <v>0.5</v>
      </c>
      <c r="AP96" s="517">
        <v>2.1</v>
      </c>
      <c r="AQ96" s="517">
        <v>3.4</v>
      </c>
      <c r="AR96" s="517">
        <v>7</v>
      </c>
      <c r="AT96" s="647"/>
      <c r="AU96" s="488" t="s">
        <v>1330</v>
      </c>
      <c r="AV96" s="454"/>
      <c r="AW96" s="454"/>
      <c r="AX96" s="517">
        <v>0</v>
      </c>
      <c r="AY96" s="517">
        <v>0</v>
      </c>
      <c r="AZ96" s="517" t="s">
        <v>19</v>
      </c>
      <c r="BA96" s="517" t="s">
        <v>19</v>
      </c>
      <c r="BB96" s="517">
        <v>0</v>
      </c>
      <c r="BC96" s="517">
        <v>0</v>
      </c>
    </row>
    <row r="97" spans="2:55" ht="11.1" customHeight="1">
      <c r="B97" s="518"/>
      <c r="C97" s="488" t="s">
        <v>1208</v>
      </c>
      <c r="D97" s="454"/>
      <c r="E97" s="538"/>
      <c r="F97" s="517">
        <v>7.2</v>
      </c>
      <c r="G97" s="517">
        <v>2.2000000000000002</v>
      </c>
      <c r="H97" s="517">
        <v>2.4</v>
      </c>
      <c r="I97" s="517">
        <v>1.4</v>
      </c>
      <c r="J97" s="517">
        <v>0.8</v>
      </c>
      <c r="K97" s="517">
        <v>0.4</v>
      </c>
      <c r="M97" s="564"/>
      <c r="N97" s="610" t="s">
        <v>1463</v>
      </c>
      <c r="O97" s="563"/>
      <c r="P97" s="651"/>
      <c r="Q97" s="524">
        <v>0</v>
      </c>
      <c r="R97" s="524" t="s">
        <v>19</v>
      </c>
      <c r="S97" s="524" t="s">
        <v>19</v>
      </c>
      <c r="T97" s="524" t="s">
        <v>19</v>
      </c>
      <c r="U97" s="524" t="s">
        <v>19</v>
      </c>
      <c r="V97" s="524">
        <v>0</v>
      </c>
      <c r="W97" s="487"/>
      <c r="X97" s="518"/>
      <c r="Y97" s="550" t="s">
        <v>1464</v>
      </c>
      <c r="Z97" s="542"/>
      <c r="AB97" s="517">
        <v>77.2</v>
      </c>
      <c r="AC97" s="517">
        <v>14.4</v>
      </c>
      <c r="AD97" s="517">
        <v>19.100000000000001</v>
      </c>
      <c r="AE97" s="517">
        <v>16.8</v>
      </c>
      <c r="AF97" s="517">
        <v>15.8</v>
      </c>
      <c r="AG97" s="517">
        <v>11.1</v>
      </c>
      <c r="AH97" s="611"/>
      <c r="AI97" s="550"/>
      <c r="AJ97" s="564" t="s">
        <v>1241</v>
      </c>
      <c r="AK97" s="652"/>
      <c r="AL97" s="560"/>
      <c r="AM97" s="517">
        <v>376.5</v>
      </c>
      <c r="AN97" s="517">
        <v>10.7</v>
      </c>
      <c r="AO97" s="517">
        <v>32.4</v>
      </c>
      <c r="AP97" s="517">
        <v>77.2</v>
      </c>
      <c r="AQ97" s="517">
        <v>121.9</v>
      </c>
      <c r="AR97" s="517">
        <v>134.30000000000001</v>
      </c>
      <c r="AT97" s="647"/>
      <c r="AU97" s="550" t="s">
        <v>1333</v>
      </c>
      <c r="AV97" s="525"/>
      <c r="AW97" s="542"/>
      <c r="AX97" s="517">
        <v>780.3</v>
      </c>
      <c r="AY97" s="517">
        <v>7.6</v>
      </c>
      <c r="AZ97" s="517">
        <v>19.3</v>
      </c>
      <c r="BA97" s="517">
        <v>59.7</v>
      </c>
      <c r="BB97" s="517">
        <v>237.1</v>
      </c>
      <c r="BC97" s="517">
        <v>456.6</v>
      </c>
    </row>
    <row r="98" spans="2:55" ht="11.1" customHeight="1">
      <c r="B98" s="569"/>
      <c r="C98" s="555" t="s">
        <v>1212</v>
      </c>
      <c r="D98" s="595"/>
      <c r="E98" s="581"/>
      <c r="F98" s="517">
        <v>6.1</v>
      </c>
      <c r="G98" s="517">
        <v>1.9</v>
      </c>
      <c r="H98" s="517">
        <v>2</v>
      </c>
      <c r="I98" s="517">
        <v>1.2</v>
      </c>
      <c r="J98" s="517">
        <v>0.7</v>
      </c>
      <c r="K98" s="517">
        <v>0.3</v>
      </c>
      <c r="M98" s="564"/>
      <c r="N98" s="610" t="s">
        <v>1465</v>
      </c>
      <c r="O98" s="563"/>
      <c r="P98" s="651"/>
      <c r="Q98" s="524">
        <v>0</v>
      </c>
      <c r="R98" s="524">
        <v>0</v>
      </c>
      <c r="S98" s="524" t="s">
        <v>19</v>
      </c>
      <c r="T98" s="524" t="s">
        <v>19</v>
      </c>
      <c r="U98" s="524">
        <v>0</v>
      </c>
      <c r="V98" s="524" t="s">
        <v>19</v>
      </c>
      <c r="W98" s="487"/>
      <c r="X98" s="550"/>
      <c r="Y98" s="564" t="s">
        <v>1297</v>
      </c>
      <c r="Z98" s="563"/>
      <c r="AA98" s="573"/>
      <c r="AB98" s="517">
        <v>0.2</v>
      </c>
      <c r="AC98" s="517">
        <v>0</v>
      </c>
      <c r="AD98" s="517">
        <v>0</v>
      </c>
      <c r="AE98" s="517">
        <v>0</v>
      </c>
      <c r="AF98" s="517">
        <v>0</v>
      </c>
      <c r="AG98" s="517">
        <v>0.1</v>
      </c>
      <c r="AH98" s="611"/>
      <c r="AI98" s="580"/>
      <c r="AJ98" s="564" t="s">
        <v>1245</v>
      </c>
      <c r="AK98" s="652"/>
      <c r="AL98" s="560"/>
      <c r="AM98" s="517">
        <v>4127.3999999999996</v>
      </c>
      <c r="AN98" s="517">
        <v>117.4</v>
      </c>
      <c r="AO98" s="517">
        <v>343.7</v>
      </c>
      <c r="AP98" s="517">
        <v>842.7</v>
      </c>
      <c r="AQ98" s="517">
        <v>1349.5</v>
      </c>
      <c r="AR98" s="517">
        <v>1474.1</v>
      </c>
      <c r="AT98" s="647"/>
      <c r="AU98" s="550" t="s">
        <v>1336</v>
      </c>
      <c r="AV98" s="525"/>
      <c r="AW98" s="542"/>
      <c r="AX98" s="517">
        <v>883.1</v>
      </c>
      <c r="AY98" s="517">
        <v>7.9</v>
      </c>
      <c r="AZ98" s="517">
        <v>21.5</v>
      </c>
      <c r="BA98" s="517">
        <v>67.900000000000006</v>
      </c>
      <c r="BB98" s="517">
        <v>270.39999999999998</v>
      </c>
      <c r="BC98" s="517">
        <v>515.4</v>
      </c>
    </row>
    <row r="99" spans="2:55" ht="11.1" customHeight="1">
      <c r="B99" s="512" t="s">
        <v>1466</v>
      </c>
      <c r="C99" s="489"/>
      <c r="D99" s="489"/>
      <c r="E99" s="489"/>
      <c r="F99" s="482">
        <v>134742.1</v>
      </c>
      <c r="G99" s="482">
        <v>12978.5</v>
      </c>
      <c r="H99" s="482">
        <v>37172.6</v>
      </c>
      <c r="I99" s="482">
        <v>31483.1</v>
      </c>
      <c r="J99" s="482">
        <v>29255.1</v>
      </c>
      <c r="K99" s="482">
        <v>23852</v>
      </c>
      <c r="M99" s="564"/>
      <c r="N99" s="616" t="s">
        <v>1467</v>
      </c>
      <c r="O99" s="653"/>
      <c r="P99" s="654"/>
      <c r="Q99" s="524" t="s">
        <v>19</v>
      </c>
      <c r="R99" s="524" t="s">
        <v>19</v>
      </c>
      <c r="S99" s="524" t="s">
        <v>19</v>
      </c>
      <c r="T99" s="524" t="s">
        <v>19</v>
      </c>
      <c r="U99" s="524" t="s">
        <v>19</v>
      </c>
      <c r="V99" s="524" t="s">
        <v>19</v>
      </c>
      <c r="W99" s="487"/>
      <c r="X99" s="550"/>
      <c r="Y99" s="564" t="s">
        <v>1300</v>
      </c>
      <c r="Z99" s="563"/>
      <c r="AA99" s="573"/>
      <c r="AB99" s="517">
        <v>0</v>
      </c>
      <c r="AC99" s="517">
        <v>0</v>
      </c>
      <c r="AD99" s="517">
        <v>0</v>
      </c>
      <c r="AE99" s="517">
        <v>0</v>
      </c>
      <c r="AF99" s="517">
        <v>0</v>
      </c>
      <c r="AG99" s="517">
        <v>0</v>
      </c>
      <c r="AH99" s="611"/>
      <c r="AI99" s="580"/>
      <c r="AJ99" s="564" t="s">
        <v>1248</v>
      </c>
      <c r="AK99" s="652"/>
      <c r="AL99" s="560"/>
      <c r="AM99" s="517">
        <v>76.3</v>
      </c>
      <c r="AN99" s="517">
        <v>1.4</v>
      </c>
      <c r="AO99" s="517">
        <v>6.2</v>
      </c>
      <c r="AP99" s="517">
        <v>14.4</v>
      </c>
      <c r="AQ99" s="517">
        <v>24.8</v>
      </c>
      <c r="AR99" s="517">
        <v>29.5</v>
      </c>
      <c r="AT99" s="647"/>
      <c r="AU99" s="488" t="s">
        <v>1239</v>
      </c>
      <c r="AV99" s="538"/>
      <c r="AW99" s="556"/>
      <c r="AX99" s="517">
        <v>364</v>
      </c>
      <c r="AY99" s="517">
        <v>4.3</v>
      </c>
      <c r="AZ99" s="517">
        <v>11.3</v>
      </c>
      <c r="BA99" s="517">
        <v>24.4</v>
      </c>
      <c r="BB99" s="517">
        <v>103.7</v>
      </c>
      <c r="BC99" s="517">
        <v>220.4</v>
      </c>
    </row>
    <row r="100" spans="2:55" ht="11.1" customHeight="1">
      <c r="B100" s="518"/>
      <c r="C100" s="598" t="s">
        <v>1466</v>
      </c>
      <c r="D100" s="655"/>
      <c r="E100" s="656"/>
      <c r="F100" s="517">
        <v>134742.1</v>
      </c>
      <c r="G100" s="517">
        <v>12978.5</v>
      </c>
      <c r="H100" s="517">
        <v>37172.6</v>
      </c>
      <c r="I100" s="517">
        <v>31483.1</v>
      </c>
      <c r="J100" s="517">
        <v>29255.1</v>
      </c>
      <c r="K100" s="517">
        <v>23852</v>
      </c>
      <c r="M100" s="657" t="s">
        <v>1468</v>
      </c>
      <c r="N100" s="658"/>
      <c r="O100" s="658"/>
      <c r="P100" s="658"/>
      <c r="Q100" s="492">
        <v>4956.1000000000004</v>
      </c>
      <c r="R100" s="492">
        <v>1162.0999999999999</v>
      </c>
      <c r="S100" s="492">
        <v>1082.2</v>
      </c>
      <c r="T100" s="492">
        <v>980</v>
      </c>
      <c r="U100" s="492">
        <v>997.6</v>
      </c>
      <c r="V100" s="492">
        <v>733.9</v>
      </c>
      <c r="X100" s="550"/>
      <c r="Y100" s="564" t="s">
        <v>1304</v>
      </c>
      <c r="Z100" s="563"/>
      <c r="AA100" s="573"/>
      <c r="AB100" s="517">
        <v>0</v>
      </c>
      <c r="AC100" s="517">
        <v>0</v>
      </c>
      <c r="AD100" s="517">
        <v>0</v>
      </c>
      <c r="AE100" s="517">
        <v>0</v>
      </c>
      <c r="AF100" s="517">
        <v>0</v>
      </c>
      <c r="AG100" s="517">
        <v>0</v>
      </c>
      <c r="AH100" s="611"/>
      <c r="AI100" s="580"/>
      <c r="AJ100" s="561" t="s">
        <v>1242</v>
      </c>
      <c r="AK100" s="646"/>
      <c r="AM100" s="517">
        <v>4.0999999999999996</v>
      </c>
      <c r="AN100" s="517">
        <v>0.2</v>
      </c>
      <c r="AO100" s="517">
        <v>0.6</v>
      </c>
      <c r="AP100" s="517">
        <v>0.9</v>
      </c>
      <c r="AQ100" s="517">
        <v>1.2</v>
      </c>
      <c r="AR100" s="517">
        <v>1.1000000000000001</v>
      </c>
      <c r="AT100" s="535"/>
      <c r="AU100" s="488" t="s">
        <v>1204</v>
      </c>
      <c r="AV100" s="470"/>
      <c r="AW100" s="556"/>
      <c r="AX100" s="517">
        <v>43.4</v>
      </c>
      <c r="AY100" s="517">
        <v>0.4</v>
      </c>
      <c r="AZ100" s="517">
        <v>1.2</v>
      </c>
      <c r="BA100" s="517">
        <v>3.3</v>
      </c>
      <c r="BB100" s="517">
        <v>13.2</v>
      </c>
      <c r="BC100" s="517">
        <v>25.3</v>
      </c>
    </row>
    <row r="101" spans="2:55" ht="11.1" customHeight="1">
      <c r="B101" s="537"/>
      <c r="C101" s="539" t="s">
        <v>1469</v>
      </c>
      <c r="D101" s="540"/>
      <c r="E101" s="659"/>
      <c r="F101" s="517">
        <v>1.3</v>
      </c>
      <c r="G101" s="517">
        <v>0.1</v>
      </c>
      <c r="H101" s="517">
        <v>0.2</v>
      </c>
      <c r="I101" s="517">
        <v>0.4</v>
      </c>
      <c r="J101" s="517">
        <v>0.3</v>
      </c>
      <c r="K101" s="517">
        <v>0.3</v>
      </c>
      <c r="M101" s="550"/>
      <c r="N101" s="608" t="s">
        <v>1470</v>
      </c>
      <c r="O101" s="609"/>
      <c r="P101" s="629"/>
      <c r="Q101" s="511">
        <v>3874.6</v>
      </c>
      <c r="R101" s="492">
        <v>967.1</v>
      </c>
      <c r="S101" s="492">
        <v>836.6</v>
      </c>
      <c r="T101" s="492">
        <v>718.9</v>
      </c>
      <c r="U101" s="492">
        <v>751.1</v>
      </c>
      <c r="V101" s="492">
        <v>600.79999999999995</v>
      </c>
      <c r="X101" s="535"/>
      <c r="Y101" s="488" t="s">
        <v>1204</v>
      </c>
      <c r="Z101" s="470"/>
      <c r="AA101" s="556"/>
      <c r="AB101" s="517">
        <v>4.4000000000000004</v>
      </c>
      <c r="AC101" s="517">
        <v>0.8</v>
      </c>
      <c r="AD101" s="517">
        <v>1.1000000000000001</v>
      </c>
      <c r="AE101" s="517">
        <v>1</v>
      </c>
      <c r="AF101" s="517">
        <v>0.9</v>
      </c>
      <c r="AG101" s="517">
        <v>0.6</v>
      </c>
      <c r="AH101" s="611"/>
      <c r="AI101" s="580"/>
      <c r="AJ101" s="564" t="s">
        <v>1254</v>
      </c>
      <c r="AK101" s="563"/>
      <c r="AL101" s="563"/>
      <c r="AM101" s="517">
        <v>102.9</v>
      </c>
      <c r="AN101" s="517">
        <v>2.2999999999999998</v>
      </c>
      <c r="AO101" s="517">
        <v>6.9</v>
      </c>
      <c r="AP101" s="517">
        <v>18.3</v>
      </c>
      <c r="AQ101" s="517">
        <v>33.4</v>
      </c>
      <c r="AR101" s="517">
        <v>42</v>
      </c>
      <c r="AT101" s="535"/>
      <c r="AU101" s="488" t="s">
        <v>1208</v>
      </c>
      <c r="AV101" s="470"/>
      <c r="AW101" s="556"/>
      <c r="AX101" s="517">
        <v>2.2000000000000002</v>
      </c>
      <c r="AY101" s="517">
        <v>0</v>
      </c>
      <c r="AZ101" s="517">
        <v>0.1</v>
      </c>
      <c r="BA101" s="517">
        <v>0.2</v>
      </c>
      <c r="BB101" s="517">
        <v>0.6</v>
      </c>
      <c r="BC101" s="517">
        <v>1.2</v>
      </c>
    </row>
    <row r="102" spans="2:55" ht="11.1" customHeight="1">
      <c r="B102" s="518"/>
      <c r="C102" s="488" t="s">
        <v>1471</v>
      </c>
      <c r="D102" s="454"/>
      <c r="E102" s="576"/>
      <c r="F102" s="517">
        <v>0</v>
      </c>
      <c r="G102" s="517" t="s">
        <v>19</v>
      </c>
      <c r="H102" s="517">
        <v>0</v>
      </c>
      <c r="I102" s="517">
        <v>0</v>
      </c>
      <c r="J102" s="517">
        <v>0</v>
      </c>
      <c r="K102" s="517">
        <v>0</v>
      </c>
      <c r="M102" s="550"/>
      <c r="N102" s="610" t="s">
        <v>1472</v>
      </c>
      <c r="O102" s="470"/>
      <c r="P102" s="522"/>
      <c r="Q102" s="524">
        <v>1080.4000000000001</v>
      </c>
      <c r="R102" s="524">
        <v>194.8</v>
      </c>
      <c r="S102" s="524">
        <v>245.3</v>
      </c>
      <c r="T102" s="524">
        <v>260.89999999999998</v>
      </c>
      <c r="U102" s="524">
        <v>246.4</v>
      </c>
      <c r="V102" s="524">
        <v>133</v>
      </c>
      <c r="X102" s="535"/>
      <c r="Y102" s="488" t="s">
        <v>1208</v>
      </c>
      <c r="Z102" s="470"/>
      <c r="AA102" s="556"/>
      <c r="AB102" s="517">
        <v>0.2</v>
      </c>
      <c r="AC102" s="517">
        <v>0</v>
      </c>
      <c r="AD102" s="517">
        <v>0</v>
      </c>
      <c r="AE102" s="517">
        <v>0</v>
      </c>
      <c r="AF102" s="517">
        <v>0</v>
      </c>
      <c r="AG102" s="517">
        <v>0</v>
      </c>
      <c r="AH102" s="611"/>
      <c r="AI102" s="580"/>
      <c r="AJ102" s="564" t="s">
        <v>1257</v>
      </c>
      <c r="AK102" s="506"/>
      <c r="AL102" s="506"/>
      <c r="AM102" s="517">
        <v>315.8</v>
      </c>
      <c r="AN102" s="517">
        <v>8.6999999999999993</v>
      </c>
      <c r="AO102" s="517">
        <v>27.4</v>
      </c>
      <c r="AP102" s="517">
        <v>72.400000000000006</v>
      </c>
      <c r="AQ102" s="517">
        <v>112.5</v>
      </c>
      <c r="AR102" s="517">
        <v>94.7</v>
      </c>
      <c r="AT102" s="660"/>
      <c r="AU102" s="555" t="s">
        <v>1212</v>
      </c>
      <c r="AV102" s="567"/>
      <c r="AW102" s="596"/>
      <c r="AX102" s="497">
        <v>2</v>
      </c>
      <c r="AY102" s="497">
        <v>0</v>
      </c>
      <c r="AZ102" s="497">
        <v>0.1</v>
      </c>
      <c r="BA102" s="497">
        <v>0.2</v>
      </c>
      <c r="BB102" s="497">
        <v>0.6</v>
      </c>
      <c r="BC102" s="497">
        <v>1.1000000000000001</v>
      </c>
    </row>
    <row r="103" spans="2:55" ht="11.1" customHeight="1">
      <c r="B103" s="569"/>
      <c r="C103" s="555" t="s">
        <v>1362</v>
      </c>
      <c r="D103" s="595"/>
      <c r="E103" s="661"/>
      <c r="F103" s="497">
        <v>0</v>
      </c>
      <c r="G103" s="497">
        <v>0</v>
      </c>
      <c r="H103" s="497">
        <v>0</v>
      </c>
      <c r="I103" s="497">
        <v>0</v>
      </c>
      <c r="J103" s="497">
        <v>0</v>
      </c>
      <c r="K103" s="497">
        <v>0</v>
      </c>
      <c r="M103" s="550"/>
      <c r="N103" s="616" t="s">
        <v>1473</v>
      </c>
      <c r="O103" s="529"/>
      <c r="P103" s="530"/>
      <c r="Q103" s="524">
        <v>1</v>
      </c>
      <c r="R103" s="524">
        <v>0.2</v>
      </c>
      <c r="S103" s="524">
        <v>0.3</v>
      </c>
      <c r="T103" s="524">
        <v>0.2</v>
      </c>
      <c r="U103" s="524">
        <v>0.2</v>
      </c>
      <c r="V103" s="524">
        <v>0.1</v>
      </c>
      <c r="X103" s="660"/>
      <c r="Y103" s="555" t="s">
        <v>1212</v>
      </c>
      <c r="Z103" s="567"/>
      <c r="AA103" s="596"/>
      <c r="AB103" s="497">
        <v>0</v>
      </c>
      <c r="AC103" s="497">
        <v>0</v>
      </c>
      <c r="AD103" s="497">
        <v>0</v>
      </c>
      <c r="AE103" s="497">
        <v>0</v>
      </c>
      <c r="AF103" s="497">
        <v>0</v>
      </c>
      <c r="AG103" s="497">
        <v>0</v>
      </c>
      <c r="AH103" s="611"/>
      <c r="AI103" s="580"/>
      <c r="AJ103" s="564" t="s">
        <v>1261</v>
      </c>
      <c r="AK103" s="563"/>
      <c r="AL103" s="573"/>
      <c r="AM103" s="517">
        <v>0</v>
      </c>
      <c r="AN103" s="517">
        <v>0</v>
      </c>
      <c r="AO103" s="517" t="s">
        <v>19</v>
      </c>
      <c r="AP103" s="517">
        <v>0</v>
      </c>
      <c r="AQ103" s="517">
        <v>0</v>
      </c>
      <c r="AR103" s="517">
        <v>0</v>
      </c>
      <c r="AT103" s="662" t="s">
        <v>1474</v>
      </c>
      <c r="AU103" s="563" t="s">
        <v>1475</v>
      </c>
      <c r="AV103" s="563"/>
    </row>
    <row r="104" spans="2:55" ht="11.1" customHeight="1">
      <c r="B104" s="662" t="s">
        <v>1474</v>
      </c>
      <c r="C104" s="563" t="s">
        <v>1475</v>
      </c>
      <c r="D104" s="563"/>
      <c r="M104" s="550"/>
      <c r="N104" s="648" t="s">
        <v>1460</v>
      </c>
      <c r="O104" s="649"/>
      <c r="P104" s="650"/>
      <c r="Q104" s="524">
        <v>930.7</v>
      </c>
      <c r="R104" s="524">
        <v>221.8</v>
      </c>
      <c r="S104" s="524">
        <v>193.9</v>
      </c>
      <c r="T104" s="524">
        <v>177.1</v>
      </c>
      <c r="U104" s="524">
        <v>186.7</v>
      </c>
      <c r="V104" s="524">
        <v>151.19999999999999</v>
      </c>
      <c r="X104" s="662" t="s">
        <v>1474</v>
      </c>
      <c r="Y104" s="563" t="s">
        <v>1475</v>
      </c>
      <c r="Z104" s="563"/>
      <c r="AH104" s="611"/>
      <c r="AI104" s="580"/>
      <c r="AJ104" s="564" t="s">
        <v>1265</v>
      </c>
      <c r="AK104" s="563"/>
      <c r="AL104" s="573"/>
      <c r="AM104" s="517">
        <v>0</v>
      </c>
      <c r="AN104" s="517">
        <v>0</v>
      </c>
      <c r="AO104" s="517">
        <v>0</v>
      </c>
      <c r="AP104" s="517">
        <v>0</v>
      </c>
      <c r="AQ104" s="517">
        <v>0</v>
      </c>
      <c r="AR104" s="517" t="s">
        <v>19</v>
      </c>
      <c r="AU104" s="563" t="s">
        <v>1476</v>
      </c>
      <c r="AV104" s="563"/>
    </row>
    <row r="105" spans="2:55" ht="11.1" customHeight="1">
      <c r="C105" s="563" t="s">
        <v>1476</v>
      </c>
      <c r="D105" s="563"/>
      <c r="M105" s="550"/>
      <c r="N105" s="550" t="s">
        <v>1464</v>
      </c>
      <c r="O105" s="563"/>
      <c r="P105" s="556"/>
      <c r="Q105" s="524">
        <v>2433.6999999999998</v>
      </c>
      <c r="R105" s="524">
        <v>600.1</v>
      </c>
      <c r="S105" s="524">
        <v>518.79999999999995</v>
      </c>
      <c r="T105" s="524">
        <v>448.7</v>
      </c>
      <c r="U105" s="524">
        <v>475.1</v>
      </c>
      <c r="V105" s="524">
        <v>391</v>
      </c>
      <c r="X105" s="552"/>
      <c r="Y105" s="563" t="s">
        <v>1476</v>
      </c>
      <c r="Z105" s="563"/>
      <c r="AH105" s="611"/>
      <c r="AI105" s="580"/>
      <c r="AJ105" s="564" t="s">
        <v>1269</v>
      </c>
      <c r="AK105" s="525"/>
      <c r="AL105" s="525"/>
      <c r="AM105" s="517">
        <v>0</v>
      </c>
      <c r="AN105" s="517">
        <v>0</v>
      </c>
      <c r="AO105" s="517">
        <v>0</v>
      </c>
      <c r="AP105" s="517">
        <v>0</v>
      </c>
      <c r="AQ105" s="517">
        <v>0</v>
      </c>
      <c r="AR105" s="517">
        <v>0</v>
      </c>
      <c r="AU105" s="563" t="s">
        <v>1477</v>
      </c>
      <c r="AV105" s="563"/>
    </row>
    <row r="106" spans="2:55" ht="11.1" customHeight="1">
      <c r="C106" s="563" t="s">
        <v>1477</v>
      </c>
      <c r="D106" s="563"/>
      <c r="M106" s="550"/>
      <c r="N106" s="550" t="s">
        <v>1462</v>
      </c>
      <c r="P106" s="542"/>
      <c r="Q106" s="524">
        <v>94.5</v>
      </c>
      <c r="R106" s="524">
        <v>22.4</v>
      </c>
      <c r="S106" s="524">
        <v>19.899999999999999</v>
      </c>
      <c r="T106" s="524">
        <v>17.600000000000001</v>
      </c>
      <c r="U106" s="524">
        <v>18.899999999999999</v>
      </c>
      <c r="V106" s="524">
        <v>15.6</v>
      </c>
      <c r="X106" s="552"/>
      <c r="Y106" s="563" t="s">
        <v>1477</v>
      </c>
      <c r="Z106" s="563"/>
      <c r="AH106" s="611"/>
      <c r="AI106" s="580"/>
      <c r="AJ106" s="564" t="s">
        <v>1273</v>
      </c>
      <c r="AK106" s="576"/>
      <c r="AL106" s="576"/>
      <c r="AM106" s="517">
        <v>0</v>
      </c>
      <c r="AN106" s="517">
        <v>0</v>
      </c>
      <c r="AO106" s="517">
        <v>0</v>
      </c>
      <c r="AP106" s="517">
        <v>0</v>
      </c>
      <c r="AQ106" s="517">
        <v>0</v>
      </c>
      <c r="AR106" s="517">
        <v>0</v>
      </c>
      <c r="AT106" s="491"/>
      <c r="AU106" s="491" t="s">
        <v>1478</v>
      </c>
    </row>
    <row r="107" spans="2:55" ht="11.1" customHeight="1">
      <c r="B107" s="491"/>
      <c r="C107" s="491" t="s">
        <v>1478</v>
      </c>
      <c r="M107" s="550"/>
      <c r="N107" s="550" t="s">
        <v>1479</v>
      </c>
      <c r="P107" s="542"/>
      <c r="Q107" s="524">
        <v>64.099999999999994</v>
      </c>
      <c r="R107" s="524">
        <v>16.2</v>
      </c>
      <c r="S107" s="524">
        <v>16</v>
      </c>
      <c r="T107" s="524">
        <v>14.7</v>
      </c>
      <c r="U107" s="524">
        <v>10.8</v>
      </c>
      <c r="V107" s="524">
        <v>6.3</v>
      </c>
      <c r="Y107" s="491" t="s">
        <v>1478</v>
      </c>
      <c r="AH107" s="611"/>
      <c r="AI107" s="580"/>
      <c r="AJ107" s="564" t="s">
        <v>1276</v>
      </c>
      <c r="AK107" s="576"/>
      <c r="AL107" s="576"/>
      <c r="AM107" s="517">
        <v>11475.7</v>
      </c>
      <c r="AN107" s="517">
        <v>345.9</v>
      </c>
      <c r="AO107" s="517">
        <v>992.4</v>
      </c>
      <c r="AP107" s="517">
        <v>2353.5</v>
      </c>
      <c r="AQ107" s="517">
        <v>3732.9</v>
      </c>
      <c r="AR107" s="517">
        <v>4050.9</v>
      </c>
      <c r="AT107" s="491"/>
      <c r="AU107" s="563" t="s">
        <v>1480</v>
      </c>
      <c r="AV107" s="563"/>
    </row>
    <row r="108" spans="2:55" ht="11.1" customHeight="1">
      <c r="B108" s="491"/>
      <c r="C108" s="563" t="s">
        <v>1480</v>
      </c>
      <c r="D108" s="563"/>
      <c r="M108" s="550"/>
      <c r="N108" s="564" t="s">
        <v>1297</v>
      </c>
      <c r="O108" s="563"/>
      <c r="P108" s="573"/>
      <c r="Q108" s="524">
        <v>4</v>
      </c>
      <c r="R108" s="524">
        <v>0.3</v>
      </c>
      <c r="S108" s="524">
        <v>0.3</v>
      </c>
      <c r="T108" s="524">
        <v>0.4</v>
      </c>
      <c r="U108" s="524">
        <v>1</v>
      </c>
      <c r="V108" s="524">
        <v>2.1</v>
      </c>
      <c r="Y108" s="563" t="s">
        <v>1480</v>
      </c>
      <c r="Z108" s="563"/>
      <c r="AI108" s="580"/>
      <c r="AJ108" s="564" t="s">
        <v>1279</v>
      </c>
      <c r="AK108" s="489"/>
      <c r="AL108" s="489"/>
      <c r="AM108" s="517">
        <v>7.6</v>
      </c>
      <c r="AN108" s="517" t="s">
        <v>19</v>
      </c>
      <c r="AO108" s="517" t="s">
        <v>19</v>
      </c>
      <c r="AP108" s="517">
        <v>0.1</v>
      </c>
      <c r="AQ108" s="517">
        <v>1.5</v>
      </c>
      <c r="AR108" s="517">
        <v>6</v>
      </c>
      <c r="AT108" s="491"/>
      <c r="AU108" s="563" t="s">
        <v>1481</v>
      </c>
      <c r="AV108" s="563"/>
    </row>
    <row r="109" spans="2:55" ht="11.1" customHeight="1">
      <c r="B109" s="491"/>
      <c r="C109" s="563" t="s">
        <v>1481</v>
      </c>
      <c r="D109" s="563"/>
      <c r="M109" s="550"/>
      <c r="N109" s="564" t="s">
        <v>1300</v>
      </c>
      <c r="O109" s="563"/>
      <c r="P109" s="573"/>
      <c r="Q109" s="524">
        <v>0.4</v>
      </c>
      <c r="R109" s="524">
        <v>0</v>
      </c>
      <c r="S109" s="524">
        <v>0</v>
      </c>
      <c r="T109" s="524">
        <v>0</v>
      </c>
      <c r="U109" s="524">
        <v>0.1</v>
      </c>
      <c r="V109" s="524">
        <v>0.2</v>
      </c>
      <c r="Y109" s="563" t="s">
        <v>1481</v>
      </c>
      <c r="Z109" s="563"/>
      <c r="AI109" s="579"/>
      <c r="AJ109" s="564" t="s">
        <v>1282</v>
      </c>
      <c r="AK109" s="563"/>
      <c r="AL109" s="542"/>
      <c r="AM109" s="517">
        <v>25.5</v>
      </c>
      <c r="AN109" s="517">
        <v>0.1</v>
      </c>
      <c r="AO109" s="517">
        <v>0.5</v>
      </c>
      <c r="AP109" s="517">
        <v>2.5</v>
      </c>
      <c r="AQ109" s="517">
        <v>7</v>
      </c>
      <c r="AR109" s="517">
        <v>15.5</v>
      </c>
      <c r="AU109" s="563" t="s">
        <v>1482</v>
      </c>
    </row>
    <row r="110" spans="2:55" ht="11.1" customHeight="1">
      <c r="C110" s="563" t="s">
        <v>1482</v>
      </c>
      <c r="M110" s="550"/>
      <c r="N110" s="564" t="s">
        <v>1304</v>
      </c>
      <c r="O110" s="563"/>
      <c r="P110" s="573"/>
      <c r="Q110" s="524">
        <v>0.2</v>
      </c>
      <c r="R110" s="524">
        <v>0</v>
      </c>
      <c r="S110" s="524">
        <v>0</v>
      </c>
      <c r="T110" s="524">
        <v>0</v>
      </c>
      <c r="U110" s="524">
        <v>0.1</v>
      </c>
      <c r="V110" s="524">
        <v>0.1</v>
      </c>
      <c r="X110" s="552"/>
      <c r="Y110" s="563" t="s">
        <v>1482</v>
      </c>
      <c r="AI110" s="550"/>
      <c r="AJ110" s="564" t="s">
        <v>1284</v>
      </c>
      <c r="AK110" s="563"/>
      <c r="AL110" s="542"/>
      <c r="AM110" s="517">
        <v>235.8</v>
      </c>
      <c r="AN110" s="517">
        <v>0.5</v>
      </c>
      <c r="AO110" s="517">
        <v>3.1</v>
      </c>
      <c r="AP110" s="517">
        <v>17.7</v>
      </c>
      <c r="AQ110" s="517">
        <v>60.7</v>
      </c>
      <c r="AR110" s="517">
        <v>153.69999999999999</v>
      </c>
    </row>
    <row r="111" spans="2:55" ht="11.1" customHeight="1">
      <c r="M111" s="535"/>
      <c r="N111" s="488" t="s">
        <v>1204</v>
      </c>
      <c r="O111" s="454"/>
      <c r="P111" s="538"/>
      <c r="Q111" s="524">
        <v>136.80000000000001</v>
      </c>
      <c r="R111" s="524">
        <v>34.4</v>
      </c>
      <c r="S111" s="524">
        <v>29.9</v>
      </c>
      <c r="T111" s="524">
        <v>25.7</v>
      </c>
      <c r="U111" s="524">
        <v>26.2</v>
      </c>
      <c r="V111" s="524">
        <v>20.6</v>
      </c>
      <c r="X111" s="552"/>
      <c r="AI111" s="580"/>
      <c r="AJ111" s="564" t="s">
        <v>1288</v>
      </c>
      <c r="AK111" s="563"/>
      <c r="AL111" s="556"/>
      <c r="AM111" s="517">
        <v>208</v>
      </c>
      <c r="AN111" s="517">
        <v>5.8</v>
      </c>
      <c r="AO111" s="517">
        <v>17</v>
      </c>
      <c r="AP111" s="517">
        <v>42.1</v>
      </c>
      <c r="AQ111" s="517">
        <v>68.2</v>
      </c>
      <c r="AR111" s="517">
        <v>74.900000000000006</v>
      </c>
    </row>
    <row r="112" spans="2:55" ht="11.1" customHeight="1">
      <c r="M112" s="535"/>
      <c r="N112" s="488" t="s">
        <v>1208</v>
      </c>
      <c r="O112" s="454"/>
      <c r="P112" s="538"/>
      <c r="Q112" s="524">
        <v>0.9</v>
      </c>
      <c r="R112" s="524">
        <v>0.3</v>
      </c>
      <c r="S112" s="524">
        <v>0.2</v>
      </c>
      <c r="T112" s="524">
        <v>0.1</v>
      </c>
      <c r="U112" s="524">
        <v>0.2</v>
      </c>
      <c r="V112" s="524">
        <v>0.1</v>
      </c>
      <c r="AI112" s="580"/>
      <c r="AJ112" s="564" t="s">
        <v>1291</v>
      </c>
      <c r="AK112" s="563"/>
      <c r="AL112" s="556"/>
      <c r="AM112" s="517">
        <v>17.100000000000001</v>
      </c>
      <c r="AN112" s="517">
        <v>0.4</v>
      </c>
      <c r="AO112" s="517">
        <v>1.2</v>
      </c>
      <c r="AP112" s="517">
        <v>3.2</v>
      </c>
      <c r="AQ112" s="517">
        <v>5.6</v>
      </c>
      <c r="AR112" s="517">
        <v>6.7</v>
      </c>
    </row>
    <row r="113" spans="13:44" ht="11.1" customHeight="1">
      <c r="M113" s="535"/>
      <c r="N113" s="555" t="s">
        <v>1212</v>
      </c>
      <c r="O113" s="595"/>
      <c r="P113" s="581"/>
      <c r="Q113" s="524">
        <v>0.6</v>
      </c>
      <c r="R113" s="524">
        <v>0.2</v>
      </c>
      <c r="S113" s="524">
        <v>0.1</v>
      </c>
      <c r="T113" s="524">
        <v>0.1</v>
      </c>
      <c r="U113" s="524">
        <v>0.1</v>
      </c>
      <c r="V113" s="524">
        <v>0.1</v>
      </c>
      <c r="AI113" s="580"/>
      <c r="AJ113" s="564" t="s">
        <v>1222</v>
      </c>
      <c r="AK113" s="576"/>
      <c r="AL113" s="576"/>
      <c r="AM113" s="517">
        <v>1392.2</v>
      </c>
      <c r="AN113" s="517">
        <v>47.7</v>
      </c>
      <c r="AO113" s="517">
        <v>140.6</v>
      </c>
      <c r="AP113" s="517">
        <v>329.4</v>
      </c>
      <c r="AQ113" s="517">
        <v>486.3</v>
      </c>
      <c r="AR113" s="517">
        <v>388.2</v>
      </c>
    </row>
    <row r="114" spans="13:44" ht="11.1" customHeight="1">
      <c r="M114" s="657" t="s">
        <v>1483</v>
      </c>
      <c r="N114" s="658"/>
      <c r="O114" s="658"/>
      <c r="P114" s="658"/>
      <c r="Q114" s="570">
        <v>2222</v>
      </c>
      <c r="R114" s="570">
        <v>689.2</v>
      </c>
      <c r="S114" s="570">
        <v>677.8</v>
      </c>
      <c r="T114" s="570">
        <v>400.7</v>
      </c>
      <c r="U114" s="570">
        <v>267.8</v>
      </c>
      <c r="V114" s="570">
        <v>186.5</v>
      </c>
      <c r="AI114" s="550"/>
      <c r="AJ114" s="564" t="s">
        <v>1297</v>
      </c>
      <c r="AK114" s="563"/>
      <c r="AL114" s="573"/>
      <c r="AM114" s="517">
        <v>25.5</v>
      </c>
      <c r="AN114" s="517">
        <v>0</v>
      </c>
      <c r="AO114" s="517">
        <v>0.5</v>
      </c>
      <c r="AP114" s="517">
        <v>2.1</v>
      </c>
      <c r="AQ114" s="517">
        <v>6.9</v>
      </c>
      <c r="AR114" s="517">
        <v>16</v>
      </c>
    </row>
    <row r="115" spans="13:44" ht="11.1" customHeight="1">
      <c r="M115" s="512"/>
      <c r="N115" s="608" t="s">
        <v>1483</v>
      </c>
      <c r="O115" s="609"/>
      <c r="P115" s="663"/>
      <c r="Q115" s="524">
        <v>2221.1999999999998</v>
      </c>
      <c r="R115" s="524">
        <v>689</v>
      </c>
      <c r="S115" s="524">
        <v>677.6</v>
      </c>
      <c r="T115" s="524">
        <v>400.5</v>
      </c>
      <c r="U115" s="524">
        <v>267.7</v>
      </c>
      <c r="V115" s="524">
        <v>186.3</v>
      </c>
      <c r="AI115" s="550"/>
      <c r="AJ115" s="564" t="s">
        <v>1300</v>
      </c>
      <c r="AK115" s="563"/>
      <c r="AL115" s="573"/>
      <c r="AM115" s="517">
        <v>2.9</v>
      </c>
      <c r="AN115" s="517">
        <v>0</v>
      </c>
      <c r="AO115" s="517">
        <v>0.1</v>
      </c>
      <c r="AP115" s="517">
        <v>0.3</v>
      </c>
      <c r="AQ115" s="517">
        <v>0.8</v>
      </c>
      <c r="AR115" s="517">
        <v>1.8</v>
      </c>
    </row>
    <row r="116" spans="13:44" ht="11.1" customHeight="1">
      <c r="M116" s="607"/>
      <c r="N116" s="664"/>
      <c r="O116" s="665" t="s">
        <v>1484</v>
      </c>
      <c r="P116" s="666"/>
      <c r="Q116" s="524">
        <v>34.299999999999997</v>
      </c>
      <c r="R116" s="524">
        <v>9.6</v>
      </c>
      <c r="S116" s="524">
        <v>9.1999999999999993</v>
      </c>
      <c r="T116" s="524">
        <v>6.6</v>
      </c>
      <c r="U116" s="524">
        <v>5.0999999999999996</v>
      </c>
      <c r="V116" s="524">
        <v>3.9</v>
      </c>
      <c r="AI116" s="550"/>
      <c r="AJ116" s="564" t="s">
        <v>1304</v>
      </c>
      <c r="AK116" s="563"/>
      <c r="AL116" s="573"/>
      <c r="AM116" s="517">
        <v>1.5</v>
      </c>
      <c r="AN116" s="517">
        <v>0</v>
      </c>
      <c r="AO116" s="517">
        <v>0</v>
      </c>
      <c r="AP116" s="517">
        <v>0.1</v>
      </c>
      <c r="AQ116" s="517">
        <v>0.4</v>
      </c>
      <c r="AR116" s="517">
        <v>0.9</v>
      </c>
    </row>
    <row r="117" spans="13:44" ht="11.1" customHeight="1">
      <c r="M117" s="518"/>
      <c r="N117" s="550" t="s">
        <v>1196</v>
      </c>
      <c r="P117" s="534"/>
      <c r="Q117" s="524">
        <v>81.5</v>
      </c>
      <c r="R117" s="524">
        <v>34</v>
      </c>
      <c r="S117" s="524">
        <v>19.899999999999999</v>
      </c>
      <c r="T117" s="524">
        <v>11.7</v>
      </c>
      <c r="U117" s="524">
        <v>9.8000000000000007</v>
      </c>
      <c r="V117" s="524">
        <v>6</v>
      </c>
      <c r="X117" s="552"/>
      <c r="AI117" s="580"/>
      <c r="AJ117" s="564" t="s">
        <v>1308</v>
      </c>
      <c r="AK117" s="525"/>
      <c r="AL117" s="525"/>
      <c r="AM117" s="517">
        <v>4.5999999999999996</v>
      </c>
      <c r="AN117" s="517">
        <v>0.1</v>
      </c>
      <c r="AO117" s="517">
        <v>0.4</v>
      </c>
      <c r="AP117" s="517">
        <v>1.4</v>
      </c>
      <c r="AQ117" s="517">
        <v>1.5</v>
      </c>
      <c r="AR117" s="517">
        <v>1.2</v>
      </c>
    </row>
    <row r="118" spans="13:44" ht="11.1" customHeight="1">
      <c r="M118" s="518"/>
      <c r="N118" s="550" t="s">
        <v>1485</v>
      </c>
      <c r="P118" s="542"/>
      <c r="Q118" s="524">
        <v>43.6</v>
      </c>
      <c r="R118" s="524">
        <v>7.5</v>
      </c>
      <c r="S118" s="524">
        <v>11.2</v>
      </c>
      <c r="T118" s="524">
        <v>9.9</v>
      </c>
      <c r="U118" s="524">
        <v>7.9</v>
      </c>
      <c r="V118" s="524">
        <v>7.1</v>
      </c>
      <c r="AI118" s="580"/>
      <c r="AJ118" s="564" t="s">
        <v>1312</v>
      </c>
      <c r="AK118" s="525"/>
      <c r="AL118" s="525"/>
      <c r="AM118" s="517">
        <v>0.7</v>
      </c>
      <c r="AN118" s="517" t="s">
        <v>19</v>
      </c>
      <c r="AO118" s="517" t="s">
        <v>19</v>
      </c>
      <c r="AP118" s="517">
        <v>0.3</v>
      </c>
      <c r="AQ118" s="517">
        <v>0.3</v>
      </c>
      <c r="AR118" s="517">
        <v>0.2</v>
      </c>
    </row>
    <row r="119" spans="13:44" ht="11.1" customHeight="1">
      <c r="M119" s="518"/>
      <c r="N119" s="550" t="s">
        <v>1486</v>
      </c>
      <c r="P119" s="542"/>
      <c r="Q119" s="524">
        <v>1005.7</v>
      </c>
      <c r="R119" s="524">
        <v>316.5</v>
      </c>
      <c r="S119" s="524">
        <v>311.5</v>
      </c>
      <c r="T119" s="524">
        <v>179.4</v>
      </c>
      <c r="U119" s="524">
        <v>117.5</v>
      </c>
      <c r="V119" s="524">
        <v>80.8</v>
      </c>
      <c r="AI119" s="550"/>
      <c r="AJ119" s="488" t="s">
        <v>1321</v>
      </c>
      <c r="AK119" s="454"/>
      <c r="AL119" s="542"/>
      <c r="AM119" s="517">
        <v>108</v>
      </c>
      <c r="AN119" s="517">
        <v>1.6</v>
      </c>
      <c r="AO119" s="517">
        <v>4.7</v>
      </c>
      <c r="AP119" s="517">
        <v>16.100000000000001</v>
      </c>
      <c r="AQ119" s="517">
        <v>35.5</v>
      </c>
      <c r="AR119" s="517">
        <v>50</v>
      </c>
    </row>
    <row r="120" spans="13:44" ht="11.1" customHeight="1">
      <c r="M120" s="518"/>
      <c r="N120" s="550" t="s">
        <v>1487</v>
      </c>
      <c r="P120" s="542"/>
      <c r="Q120" s="524">
        <v>19.3</v>
      </c>
      <c r="R120" s="524">
        <v>4.2</v>
      </c>
      <c r="S120" s="524">
        <v>5.0999999999999996</v>
      </c>
      <c r="T120" s="524">
        <v>3.8</v>
      </c>
      <c r="U120" s="524">
        <v>3.3</v>
      </c>
      <c r="V120" s="524">
        <v>2.8</v>
      </c>
      <c r="AI120" s="550"/>
      <c r="AJ120" s="488" t="s">
        <v>1326</v>
      </c>
      <c r="AK120" s="454"/>
      <c r="AL120" s="542"/>
      <c r="AM120" s="517">
        <v>40.799999999999997</v>
      </c>
      <c r="AN120" s="517">
        <v>0.3</v>
      </c>
      <c r="AO120" s="517">
        <v>1.1000000000000001</v>
      </c>
      <c r="AP120" s="517">
        <v>6.5</v>
      </c>
      <c r="AQ120" s="517">
        <v>13.7</v>
      </c>
      <c r="AR120" s="517">
        <v>19.100000000000001</v>
      </c>
    </row>
    <row r="121" spans="13:44" ht="11.1" customHeight="1">
      <c r="M121" s="518"/>
      <c r="N121" s="550" t="s">
        <v>1488</v>
      </c>
      <c r="P121" s="542"/>
      <c r="Q121" s="524">
        <v>4.3</v>
      </c>
      <c r="R121" s="524">
        <v>0.9</v>
      </c>
      <c r="S121" s="524">
        <v>1.1000000000000001</v>
      </c>
      <c r="T121" s="524">
        <v>0.8</v>
      </c>
      <c r="U121" s="524">
        <v>0.7</v>
      </c>
      <c r="V121" s="524">
        <v>0.7</v>
      </c>
      <c r="AI121" s="550"/>
      <c r="AJ121" s="564" t="s">
        <v>1330</v>
      </c>
      <c r="AK121" s="563"/>
      <c r="AL121" s="573"/>
      <c r="AM121" s="517">
        <v>0</v>
      </c>
      <c r="AN121" s="517" t="s">
        <v>19</v>
      </c>
      <c r="AO121" s="517" t="s">
        <v>19</v>
      </c>
      <c r="AP121" s="517">
        <v>0</v>
      </c>
      <c r="AQ121" s="517">
        <v>0</v>
      </c>
      <c r="AR121" s="517">
        <v>0</v>
      </c>
    </row>
    <row r="122" spans="13:44" ht="11.1" customHeight="1">
      <c r="M122" s="518"/>
      <c r="N122" s="550" t="s">
        <v>1489</v>
      </c>
      <c r="P122" s="542"/>
      <c r="Q122" s="524">
        <v>30.2</v>
      </c>
      <c r="R122" s="524">
        <v>4.7</v>
      </c>
      <c r="S122" s="524">
        <v>6.8</v>
      </c>
      <c r="T122" s="524">
        <v>6.5</v>
      </c>
      <c r="U122" s="524">
        <v>6.7</v>
      </c>
      <c r="V122" s="524">
        <v>5.5</v>
      </c>
      <c r="AI122" s="550"/>
      <c r="AJ122" s="550" t="s">
        <v>1333</v>
      </c>
      <c r="AK122" s="525"/>
      <c r="AL122" s="542"/>
      <c r="AM122" s="517">
        <v>999.4</v>
      </c>
      <c r="AN122" s="517">
        <v>52.7</v>
      </c>
      <c r="AO122" s="517">
        <v>129.6</v>
      </c>
      <c r="AP122" s="517">
        <v>244</v>
      </c>
      <c r="AQ122" s="517">
        <v>301.8</v>
      </c>
      <c r="AR122" s="517">
        <v>271.3</v>
      </c>
    </row>
    <row r="123" spans="13:44" ht="11.1" customHeight="1">
      <c r="M123" s="518"/>
      <c r="N123" s="550" t="s">
        <v>1490</v>
      </c>
      <c r="P123" s="542"/>
      <c r="Q123" s="524">
        <v>486.7</v>
      </c>
      <c r="R123" s="524">
        <v>77.5</v>
      </c>
      <c r="S123" s="524">
        <v>104.9</v>
      </c>
      <c r="T123" s="524">
        <v>115.7</v>
      </c>
      <c r="U123" s="524">
        <v>93.1</v>
      </c>
      <c r="V123" s="524">
        <v>95.5</v>
      </c>
      <c r="AI123" s="550"/>
      <c r="AJ123" s="550" t="s">
        <v>1336</v>
      </c>
      <c r="AK123" s="525"/>
      <c r="AL123" s="542"/>
      <c r="AM123" s="517">
        <v>1689.9</v>
      </c>
      <c r="AN123" s="517">
        <v>71</v>
      </c>
      <c r="AO123" s="517">
        <v>191.9</v>
      </c>
      <c r="AP123" s="517">
        <v>390.8</v>
      </c>
      <c r="AQ123" s="517">
        <v>538.9</v>
      </c>
      <c r="AR123" s="517">
        <v>497.3</v>
      </c>
    </row>
    <row r="124" spans="13:44" ht="11.1" customHeight="1">
      <c r="M124" s="518"/>
      <c r="N124" s="550" t="s">
        <v>1491</v>
      </c>
      <c r="P124" s="542"/>
      <c r="Q124" s="524">
        <v>263.39999999999998</v>
      </c>
      <c r="R124" s="524">
        <v>118.2</v>
      </c>
      <c r="S124" s="524">
        <v>87.9</v>
      </c>
      <c r="T124" s="524">
        <v>33.5</v>
      </c>
      <c r="U124" s="524">
        <v>15.8</v>
      </c>
      <c r="V124" s="524">
        <v>8</v>
      </c>
      <c r="AI124" s="580"/>
      <c r="AJ124" s="488" t="s">
        <v>1239</v>
      </c>
      <c r="AK124" s="538"/>
      <c r="AL124" s="556"/>
      <c r="AM124" s="517">
        <v>1034.5999999999999</v>
      </c>
      <c r="AN124" s="517">
        <v>38.5</v>
      </c>
      <c r="AO124" s="517">
        <v>104.8</v>
      </c>
      <c r="AP124" s="517">
        <v>229.1</v>
      </c>
      <c r="AQ124" s="517">
        <v>336.3</v>
      </c>
      <c r="AR124" s="517">
        <v>325.89999999999998</v>
      </c>
    </row>
    <row r="125" spans="13:44" ht="11.1" customHeight="1">
      <c r="M125" s="518"/>
      <c r="N125" s="550" t="s">
        <v>1492</v>
      </c>
      <c r="P125" s="542"/>
      <c r="Q125" s="524">
        <v>0.7</v>
      </c>
      <c r="R125" s="524">
        <v>0.2</v>
      </c>
      <c r="S125" s="524">
        <v>0.2</v>
      </c>
      <c r="T125" s="524">
        <v>0.2</v>
      </c>
      <c r="U125" s="524">
        <v>0.1</v>
      </c>
      <c r="V125" s="524">
        <v>0</v>
      </c>
      <c r="AI125" s="535"/>
      <c r="AJ125" s="488" t="s">
        <v>1204</v>
      </c>
      <c r="AK125" s="470"/>
      <c r="AL125" s="556"/>
      <c r="AM125" s="517">
        <v>447.4</v>
      </c>
      <c r="AN125" s="517">
        <v>13.2</v>
      </c>
      <c r="AO125" s="517">
        <v>38.1</v>
      </c>
      <c r="AP125" s="517">
        <v>91.2</v>
      </c>
      <c r="AQ125" s="517">
        <v>146.30000000000001</v>
      </c>
      <c r="AR125" s="517">
        <v>158.6</v>
      </c>
    </row>
    <row r="126" spans="13:44" ht="11.1" customHeight="1">
      <c r="M126" s="518"/>
      <c r="N126" s="550" t="s">
        <v>1493</v>
      </c>
      <c r="P126" s="542"/>
      <c r="Q126" s="524">
        <v>0</v>
      </c>
      <c r="R126" s="524">
        <v>0</v>
      </c>
      <c r="S126" s="524">
        <v>0</v>
      </c>
      <c r="T126" s="524">
        <v>0</v>
      </c>
      <c r="U126" s="524">
        <v>0</v>
      </c>
      <c r="V126" s="524">
        <v>0</v>
      </c>
      <c r="AI126" s="535"/>
      <c r="AJ126" s="488" t="s">
        <v>1208</v>
      </c>
      <c r="AK126" s="470"/>
      <c r="AL126" s="556"/>
      <c r="AM126" s="517">
        <v>4</v>
      </c>
      <c r="AN126" s="517">
        <v>0.2</v>
      </c>
      <c r="AO126" s="517">
        <v>0.3</v>
      </c>
      <c r="AP126" s="517">
        <v>0.9</v>
      </c>
      <c r="AQ126" s="517">
        <v>1.3</v>
      </c>
      <c r="AR126" s="517">
        <v>1.4</v>
      </c>
    </row>
    <row r="127" spans="13:44" ht="11.1" customHeight="1">
      <c r="M127" s="569"/>
      <c r="N127" s="667" t="s">
        <v>1494</v>
      </c>
      <c r="O127" s="547"/>
      <c r="P127" s="668"/>
      <c r="Q127" s="669">
        <v>0.6</v>
      </c>
      <c r="R127" s="669">
        <v>0.1</v>
      </c>
      <c r="S127" s="669">
        <v>0.1</v>
      </c>
      <c r="T127" s="669">
        <v>0.1</v>
      </c>
      <c r="U127" s="669">
        <v>0.1</v>
      </c>
      <c r="V127" s="669">
        <v>0.1</v>
      </c>
      <c r="AI127" s="660"/>
      <c r="AJ127" s="555" t="s">
        <v>1212</v>
      </c>
      <c r="AK127" s="567"/>
      <c r="AL127" s="596"/>
      <c r="AM127" s="497">
        <v>4.4000000000000004</v>
      </c>
      <c r="AN127" s="497">
        <v>0.1</v>
      </c>
      <c r="AO127" s="497">
        <v>0.4</v>
      </c>
      <c r="AP127" s="497">
        <v>0.8</v>
      </c>
      <c r="AQ127" s="497">
        <v>1.4</v>
      </c>
      <c r="AR127" s="497">
        <v>1.6</v>
      </c>
    </row>
    <row r="128" spans="13:44" ht="12" customHeight="1">
      <c r="AI128" s="670"/>
      <c r="AJ128" s="670"/>
      <c r="AK128" s="670"/>
      <c r="AL128" s="670"/>
    </row>
    <row r="129" spans="35:38" ht="12" customHeight="1">
      <c r="AI129" s="670"/>
      <c r="AJ129" s="670"/>
      <c r="AK129" s="670"/>
      <c r="AL129" s="670"/>
    </row>
  </sheetData>
  <mergeCells count="8">
    <mergeCell ref="N78:N81"/>
    <mergeCell ref="N84:N91"/>
    <mergeCell ref="X1:AG1"/>
    <mergeCell ref="AT1:BC1"/>
    <mergeCell ref="AU6:AU11"/>
    <mergeCell ref="AU12:AU17"/>
    <mergeCell ref="N29:N34"/>
    <mergeCell ref="N35:N40"/>
  </mergeCells>
  <phoneticPr fontId="40"/>
  <pageMargins left="0.34" right="0.39370078740157483" top="0.24" bottom="0.19685039370078741" header="0.54" footer="0.23"/>
  <pageSetup paperSize="9" scale="63" orientation="portrait" r:id="rId1"/>
  <headerFooter alignWithMargins="0"/>
  <colBreaks count="4" manualBreakCount="4">
    <brk id="11" max="126" man="1"/>
    <brk id="23" max="126" man="1"/>
    <brk id="33" max="126" man="1"/>
    <brk id="45" max="12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FF00"/>
  </sheetPr>
  <dimension ref="A2:G38"/>
  <sheetViews>
    <sheetView zoomScale="80" zoomScaleNormal="80" workbookViewId="0"/>
  </sheetViews>
  <sheetFormatPr defaultRowHeight="12"/>
  <cols>
    <col min="1" max="1" width="9" style="884"/>
    <col min="2" max="2" width="10.25" style="884" customWidth="1"/>
    <col min="3" max="5" width="12.75" style="884" customWidth="1"/>
    <col min="6" max="6" width="4" style="884" customWidth="1"/>
    <col min="7" max="16384" width="9" style="884"/>
  </cols>
  <sheetData>
    <row r="2" spans="1:7">
      <c r="B2" s="940" t="s">
        <v>2407</v>
      </c>
    </row>
    <row r="3" spans="1:7" ht="27" customHeight="1">
      <c r="A3" s="940"/>
      <c r="B3" s="936"/>
      <c r="C3" s="937" t="s">
        <v>2405</v>
      </c>
      <c r="D3" s="937" t="s">
        <v>2404</v>
      </c>
      <c r="E3" s="937" t="s">
        <v>2978</v>
      </c>
      <c r="F3" s="940"/>
      <c r="G3" s="940"/>
    </row>
    <row r="4" spans="1:7" ht="13.5" customHeight="1">
      <c r="A4" s="940"/>
      <c r="B4" s="938">
        <v>2015</v>
      </c>
      <c r="C4" s="942"/>
      <c r="D4" s="942"/>
      <c r="E4" s="942"/>
      <c r="F4" s="941"/>
      <c r="G4" s="940"/>
    </row>
    <row r="5" spans="1:7" ht="13.5" customHeight="1">
      <c r="A5" s="940"/>
      <c r="B5" s="938">
        <v>2016</v>
      </c>
      <c r="C5" s="942"/>
      <c r="D5" s="942"/>
      <c r="E5" s="942"/>
      <c r="F5" s="941"/>
      <c r="G5" s="940"/>
    </row>
    <row r="6" spans="1:7" ht="13.5" customHeight="1">
      <c r="A6" s="940"/>
      <c r="B6" s="938">
        <v>2017</v>
      </c>
      <c r="C6" s="942"/>
      <c r="D6" s="942"/>
      <c r="E6" s="942"/>
      <c r="F6" s="941"/>
      <c r="G6" s="940"/>
    </row>
    <row r="7" spans="1:7" ht="13.5" customHeight="1">
      <c r="A7" s="940"/>
      <c r="B7" s="938">
        <v>2018</v>
      </c>
      <c r="C7" s="942">
        <v>1</v>
      </c>
      <c r="D7" s="942">
        <v>1.7</v>
      </c>
      <c r="E7" s="942">
        <v>2.5</v>
      </c>
      <c r="F7" s="941"/>
      <c r="G7" s="940"/>
    </row>
    <row r="8" spans="1:7" ht="13.5" customHeight="1">
      <c r="A8" s="940"/>
      <c r="B8" s="938">
        <v>2019</v>
      </c>
      <c r="C8" s="942">
        <v>1.9</v>
      </c>
      <c r="D8" s="942">
        <v>2.8</v>
      </c>
      <c r="E8" s="942">
        <v>2.8</v>
      </c>
      <c r="F8" s="941"/>
      <c r="G8" s="940"/>
    </row>
    <row r="9" spans="1:7" ht="13.5" customHeight="1">
      <c r="A9" s="940"/>
      <c r="B9" s="938">
        <v>2020</v>
      </c>
      <c r="C9" s="942">
        <v>2.2999999999999998</v>
      </c>
      <c r="D9" s="942">
        <v>3.1</v>
      </c>
      <c r="E9" s="942">
        <v>3.1</v>
      </c>
      <c r="F9" s="941"/>
      <c r="G9" s="940"/>
    </row>
    <row r="10" spans="1:7" ht="13.5" customHeight="1">
      <c r="A10" s="940"/>
      <c r="B10" s="938">
        <v>2021</v>
      </c>
      <c r="C10" s="942">
        <v>2.1</v>
      </c>
      <c r="D10" s="942">
        <v>3.2</v>
      </c>
      <c r="E10" s="942">
        <v>3.2</v>
      </c>
      <c r="F10" s="941"/>
      <c r="G10" s="940"/>
    </row>
    <row r="11" spans="1:7" ht="13.5" customHeight="1">
      <c r="A11" s="940"/>
      <c r="B11" s="938">
        <v>2022</v>
      </c>
      <c r="C11" s="942">
        <v>2</v>
      </c>
      <c r="D11" s="942">
        <v>3.4</v>
      </c>
      <c r="E11" s="942">
        <v>3.4</v>
      </c>
      <c r="F11" s="941"/>
      <c r="G11" s="940"/>
    </row>
    <row r="12" spans="1:7" ht="13.5" customHeight="1">
      <c r="A12" s="940"/>
      <c r="B12" s="938">
        <v>2023</v>
      </c>
      <c r="C12" s="942">
        <v>2</v>
      </c>
      <c r="D12" s="942">
        <v>3.4</v>
      </c>
      <c r="E12" s="942">
        <v>3.4</v>
      </c>
      <c r="F12" s="941"/>
      <c r="G12" s="940"/>
    </row>
    <row r="13" spans="1:7" ht="13.5" customHeight="1">
      <c r="A13" s="940"/>
      <c r="B13" s="938">
        <v>2024</v>
      </c>
      <c r="C13" s="942">
        <v>2</v>
      </c>
      <c r="D13" s="942">
        <v>3.5</v>
      </c>
      <c r="E13" s="942">
        <v>3.5</v>
      </c>
      <c r="F13" s="941"/>
      <c r="G13" s="940"/>
    </row>
    <row r="14" spans="1:7" ht="13.5" customHeight="1">
      <c r="A14" s="940"/>
      <c r="B14" s="938">
        <v>2025</v>
      </c>
      <c r="C14" s="942">
        <v>2</v>
      </c>
      <c r="D14" s="942">
        <v>3.5</v>
      </c>
      <c r="E14" s="942">
        <v>3.5</v>
      </c>
      <c r="F14" s="941"/>
      <c r="G14" s="940"/>
    </row>
    <row r="15" spans="1:7" ht="13.5" customHeight="1">
      <c r="A15" s="940"/>
      <c r="B15" s="938">
        <v>2026</v>
      </c>
      <c r="C15" s="942">
        <v>2</v>
      </c>
      <c r="D15" s="942">
        <v>3.5</v>
      </c>
      <c r="E15" s="942">
        <v>3.5</v>
      </c>
      <c r="F15" s="941"/>
      <c r="G15" s="940"/>
    </row>
    <row r="16" spans="1:7" ht="13.5" customHeight="1">
      <c r="A16" s="940"/>
      <c r="B16" s="938">
        <v>2027</v>
      </c>
      <c r="C16" s="942">
        <v>2</v>
      </c>
      <c r="D16" s="942">
        <v>3.5</v>
      </c>
      <c r="E16" s="942">
        <v>3.5</v>
      </c>
      <c r="F16" s="941"/>
      <c r="G16" s="940"/>
    </row>
    <row r="17" spans="1:7" ht="13.5" customHeight="1">
      <c r="A17" s="940"/>
      <c r="B17" s="967"/>
      <c r="C17" s="968"/>
      <c r="D17" s="968"/>
      <c r="E17" s="968"/>
      <c r="F17" s="941"/>
      <c r="G17" s="940"/>
    </row>
    <row r="18" spans="1:7">
      <c r="A18" s="940"/>
      <c r="B18" s="940" t="s">
        <v>2406</v>
      </c>
      <c r="C18" s="940"/>
      <c r="D18" s="940"/>
      <c r="E18" s="940"/>
      <c r="F18" s="940"/>
      <c r="G18" s="940"/>
    </row>
    <row r="19" spans="1:7" ht="27" customHeight="1">
      <c r="A19" s="940"/>
      <c r="B19" s="936"/>
      <c r="C19" s="937" t="s">
        <v>2405</v>
      </c>
      <c r="D19" s="937" t="s">
        <v>2404</v>
      </c>
      <c r="E19" s="937" t="s">
        <v>2978</v>
      </c>
      <c r="F19" s="940"/>
      <c r="G19" s="940"/>
    </row>
    <row r="20" spans="1:7">
      <c r="A20" s="940"/>
      <c r="B20" s="938">
        <v>2015</v>
      </c>
      <c r="C20" s="942"/>
      <c r="D20" s="942"/>
      <c r="E20" s="942"/>
      <c r="F20" s="941"/>
      <c r="G20" s="940"/>
    </row>
    <row r="21" spans="1:7">
      <c r="A21" s="940"/>
      <c r="B21" s="938">
        <v>2016</v>
      </c>
      <c r="C21" s="942"/>
      <c r="D21" s="942"/>
      <c r="E21" s="942"/>
      <c r="F21" s="941"/>
      <c r="G21" s="940"/>
    </row>
    <row r="22" spans="1:7">
      <c r="A22" s="940"/>
      <c r="B22" s="938">
        <v>2017</v>
      </c>
      <c r="C22" s="942"/>
      <c r="D22" s="942"/>
      <c r="E22" s="942"/>
      <c r="F22" s="941"/>
      <c r="G22" s="940"/>
    </row>
    <row r="23" spans="1:7">
      <c r="A23" s="940"/>
      <c r="B23" s="938">
        <v>2018</v>
      </c>
      <c r="C23" s="942">
        <v>1</v>
      </c>
      <c r="D23" s="942">
        <v>1.7</v>
      </c>
      <c r="E23" s="942">
        <v>2.5</v>
      </c>
      <c r="F23" s="941"/>
      <c r="G23" s="940"/>
    </row>
    <row r="24" spans="1:7">
      <c r="A24" s="940"/>
      <c r="B24" s="938">
        <v>2019</v>
      </c>
      <c r="C24" s="942">
        <v>1.6</v>
      </c>
      <c r="D24" s="942">
        <v>2.4</v>
      </c>
      <c r="E24" s="942">
        <v>2.4</v>
      </c>
      <c r="F24" s="941"/>
      <c r="G24" s="940"/>
    </row>
    <row r="25" spans="1:7">
      <c r="A25" s="940"/>
      <c r="B25" s="938">
        <v>2020</v>
      </c>
      <c r="C25" s="942">
        <v>1.7</v>
      </c>
      <c r="D25" s="942">
        <v>2.2000000000000002</v>
      </c>
      <c r="E25" s="942">
        <v>2.2000000000000002</v>
      </c>
      <c r="F25" s="941"/>
      <c r="G25" s="940"/>
    </row>
    <row r="26" spans="1:7">
      <c r="A26" s="940"/>
      <c r="B26" s="938">
        <v>2021</v>
      </c>
      <c r="C26" s="942">
        <v>1.3</v>
      </c>
      <c r="D26" s="942">
        <v>1.9</v>
      </c>
      <c r="E26" s="942">
        <v>1.9</v>
      </c>
      <c r="F26" s="941"/>
      <c r="G26" s="940"/>
    </row>
    <row r="27" spans="1:7">
      <c r="A27" s="940"/>
      <c r="B27" s="938">
        <v>2022</v>
      </c>
      <c r="C27" s="942">
        <v>1.1000000000000001</v>
      </c>
      <c r="D27" s="942">
        <v>1.8</v>
      </c>
      <c r="E27" s="942">
        <v>1.8</v>
      </c>
      <c r="F27" s="941"/>
      <c r="G27" s="940"/>
    </row>
    <row r="28" spans="1:7">
      <c r="A28" s="940"/>
      <c r="B28" s="938">
        <v>2023</v>
      </c>
      <c r="C28" s="942">
        <v>1.1000000000000001</v>
      </c>
      <c r="D28" s="942">
        <v>1.8</v>
      </c>
      <c r="E28" s="942">
        <v>1.8</v>
      </c>
      <c r="F28" s="941"/>
      <c r="G28" s="940"/>
    </row>
    <row r="29" spans="1:7">
      <c r="A29" s="940"/>
      <c r="B29" s="938">
        <v>2024</v>
      </c>
      <c r="C29" s="942">
        <v>1.1000000000000001</v>
      </c>
      <c r="D29" s="942">
        <v>1.8</v>
      </c>
      <c r="E29" s="942">
        <v>1.8</v>
      </c>
      <c r="F29" s="941"/>
      <c r="G29" s="940"/>
    </row>
    <row r="30" spans="1:7">
      <c r="A30" s="940"/>
      <c r="B30" s="938">
        <v>2025</v>
      </c>
      <c r="C30" s="943">
        <v>1.1000000000000001</v>
      </c>
      <c r="D30" s="943">
        <v>1.8</v>
      </c>
      <c r="E30" s="943">
        <v>1.8</v>
      </c>
      <c r="F30" s="939"/>
    </row>
    <row r="31" spans="1:7">
      <c r="A31" s="940"/>
      <c r="B31" s="938">
        <v>2026</v>
      </c>
      <c r="C31" s="942">
        <v>1.1000000000000001</v>
      </c>
      <c r="D31" s="942">
        <v>1.8</v>
      </c>
      <c r="E31" s="942">
        <v>1.8</v>
      </c>
      <c r="F31" s="939"/>
    </row>
    <row r="32" spans="1:7">
      <c r="A32" s="940"/>
      <c r="B32" s="938">
        <v>2027</v>
      </c>
      <c r="C32" s="943">
        <v>1.1000000000000001</v>
      </c>
      <c r="D32" s="943">
        <v>1.7</v>
      </c>
      <c r="E32" s="943">
        <v>1.7</v>
      </c>
      <c r="F32" s="939"/>
    </row>
    <row r="33" spans="1:6">
      <c r="A33" s="940"/>
      <c r="B33" s="967"/>
      <c r="C33" s="969"/>
      <c r="D33" s="969"/>
      <c r="E33" s="969"/>
      <c r="F33" s="939"/>
    </row>
    <row r="34" spans="1:6">
      <c r="B34" s="884" t="s">
        <v>2446</v>
      </c>
    </row>
    <row r="35" spans="1:6">
      <c r="B35" s="970" t="s">
        <v>2639</v>
      </c>
      <c r="C35" s="970">
        <v>1.2</v>
      </c>
      <c r="D35" s="970">
        <v>2.5</v>
      </c>
    </row>
    <row r="37" spans="1:6">
      <c r="B37" s="884" t="s">
        <v>2533</v>
      </c>
    </row>
    <row r="38" spans="1:6">
      <c r="B38" s="970" t="s">
        <v>2639</v>
      </c>
      <c r="C38" s="970">
        <v>1.2</v>
      </c>
      <c r="D38" s="970">
        <v>2.5</v>
      </c>
    </row>
  </sheetData>
  <phoneticPr fontId="4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3:AJ54"/>
  <sheetViews>
    <sheetView zoomScale="80" zoomScaleNormal="80" workbookViewId="0">
      <pane xSplit="3" ySplit="5" topLeftCell="D6" activePane="bottomRight" state="frozen"/>
      <selection activeCell="F14" sqref="F14"/>
      <selection pane="topRight" activeCell="F14" sqref="F14"/>
      <selection pane="bottomLeft" activeCell="F14" sqref="F14"/>
      <selection pane="bottomRight" activeCell="L19" sqref="L19"/>
    </sheetView>
  </sheetViews>
  <sheetFormatPr defaultRowHeight="13.5"/>
  <cols>
    <col min="1" max="3" width="9" style="979"/>
    <col min="4" max="4" width="1.25" style="979" customWidth="1"/>
    <col min="5" max="5" width="9" style="979"/>
    <col min="6" max="6" width="11.125" style="979" bestFit="1" customWidth="1"/>
    <col min="7" max="7" width="1.25" style="979" customWidth="1"/>
    <col min="8" max="8" width="9" style="979"/>
    <col min="9" max="9" width="11.125" style="979" bestFit="1" customWidth="1"/>
    <col min="10" max="10" width="1.25" style="979" customWidth="1"/>
    <col min="11" max="11" width="9" style="979"/>
    <col min="12" max="12" width="11.125" style="979" bestFit="1" customWidth="1"/>
    <col min="13" max="13" width="1.25" style="979" customWidth="1"/>
    <col min="14" max="14" width="9" style="979"/>
    <col min="15" max="15" width="11.125" style="979" bestFit="1" customWidth="1"/>
    <col min="16" max="16" width="1.25" style="979" customWidth="1"/>
    <col min="17" max="17" width="9" style="979"/>
    <col min="18" max="18" width="11.125" style="979" bestFit="1" customWidth="1"/>
    <col min="19" max="19" width="1.25" style="979" customWidth="1"/>
    <col min="20" max="20" width="9" style="979"/>
    <col min="21" max="21" width="11.125" style="979" bestFit="1" customWidth="1"/>
    <col min="22" max="22" width="1.25" style="979" customWidth="1"/>
    <col min="23" max="23" width="9" style="979" customWidth="1"/>
    <col min="24" max="24" width="11.125" style="979" bestFit="1" customWidth="1"/>
    <col min="25" max="25" width="1.25" style="979" customWidth="1"/>
    <col min="26" max="26" width="9" style="979"/>
    <col min="27" max="27" width="11.125" style="979" bestFit="1" customWidth="1"/>
    <col min="28" max="28" width="1.25" style="979" customWidth="1"/>
    <col min="29" max="29" width="9" style="979"/>
    <col min="30" max="30" width="11.125" style="979" bestFit="1" customWidth="1"/>
    <col min="31" max="31" width="1.25" style="979" customWidth="1"/>
    <col min="32" max="32" width="9" style="979"/>
    <col min="33" max="33" width="11.125" style="979" bestFit="1" customWidth="1"/>
    <col min="34" max="34" width="1.25" style="979" customWidth="1"/>
    <col min="35" max="35" width="9" style="979"/>
    <col min="36" max="36" width="11.125" style="979" bestFit="1" customWidth="1"/>
    <col min="37" max="16384" width="9" style="979"/>
  </cols>
  <sheetData>
    <row r="3" spans="1:36">
      <c r="E3" s="979">
        <v>2018</v>
      </c>
      <c r="H3" s="979">
        <v>2020</v>
      </c>
      <c r="K3" s="979">
        <v>2025</v>
      </c>
      <c r="N3" s="979">
        <v>2030</v>
      </c>
      <c r="Q3" s="979">
        <v>2035</v>
      </c>
      <c r="T3" s="979">
        <v>2040</v>
      </c>
      <c r="W3" s="979">
        <v>2020</v>
      </c>
      <c r="Z3" s="979">
        <v>2025</v>
      </c>
      <c r="AC3" s="979">
        <v>2030</v>
      </c>
      <c r="AF3" s="979">
        <v>2035</v>
      </c>
      <c r="AI3" s="979">
        <v>2040</v>
      </c>
    </row>
    <row r="4" spans="1:36">
      <c r="F4" s="979" t="s">
        <v>1720</v>
      </c>
      <c r="H4" s="979" t="s">
        <v>3017</v>
      </c>
      <c r="K4" s="979" t="s">
        <v>3017</v>
      </c>
      <c r="N4" s="979" t="s">
        <v>3017</v>
      </c>
      <c r="Q4" s="979" t="s">
        <v>3017</v>
      </c>
      <c r="T4" s="979" t="s">
        <v>2655</v>
      </c>
      <c r="W4" s="979" t="s">
        <v>1619</v>
      </c>
      <c r="Z4" s="979" t="s">
        <v>1619</v>
      </c>
      <c r="AC4" s="979" t="s">
        <v>1619</v>
      </c>
      <c r="AF4" s="979" t="s">
        <v>1619</v>
      </c>
      <c r="AI4" s="979" t="s">
        <v>1619</v>
      </c>
    </row>
    <row r="5" spans="1:36">
      <c r="F5" s="979" t="s">
        <v>3</v>
      </c>
      <c r="I5" s="979" t="s">
        <v>3</v>
      </c>
      <c r="L5" s="979" t="s">
        <v>3</v>
      </c>
      <c r="O5" s="979" t="s">
        <v>3</v>
      </c>
      <c r="R5" s="979" t="s">
        <v>3</v>
      </c>
      <c r="U5" s="979" t="s">
        <v>3</v>
      </c>
      <c r="X5" s="979" t="s">
        <v>3</v>
      </c>
      <c r="AA5" s="979" t="s">
        <v>3</v>
      </c>
      <c r="AD5" s="979" t="s">
        <v>3</v>
      </c>
      <c r="AG5" s="979" t="s">
        <v>3</v>
      </c>
      <c r="AJ5" s="979" t="s">
        <v>3</v>
      </c>
    </row>
    <row r="6" spans="1:36">
      <c r="A6" s="979" t="s">
        <v>2969</v>
      </c>
      <c r="F6" s="1351">
        <v>0.23</v>
      </c>
      <c r="I6" s="1351">
        <v>0.23</v>
      </c>
      <c r="L6" s="1351">
        <f>ROUND(SUM('2025'!$C$9:$C$14)/'2025'!$C$15*0.5,3)</f>
        <v>0.23400000000000001</v>
      </c>
      <c r="O6" s="1351">
        <f>ROUND(SUM('2030'!$C$9:$C$14)/'2030'!$C$15*0.5,3)</f>
        <v>0.24099999999999999</v>
      </c>
      <c r="R6" s="1351">
        <f>ROUND(SUM('2035'!$C$9:$C$14)/'2035'!$C$15*0.5,3)</f>
        <v>0.252</v>
      </c>
      <c r="U6" s="1351">
        <f>ROUND(SUM('2040'!$C$9:$C$14)/'2040'!$C$15*0.5,3)</f>
        <v>0.26800000000000002</v>
      </c>
      <c r="X6" s="979">
        <f>I6</f>
        <v>0.23</v>
      </c>
      <c r="AA6" s="979">
        <f>L6</f>
        <v>0.23400000000000001</v>
      </c>
      <c r="AD6" s="979">
        <f>O6</f>
        <v>0.24099999999999999</v>
      </c>
      <c r="AG6" s="979">
        <f>R6</f>
        <v>0.252</v>
      </c>
      <c r="AJ6" s="979">
        <f>U6</f>
        <v>0.26800000000000002</v>
      </c>
    </row>
    <row r="7" spans="1:36">
      <c r="A7" s="979" t="s">
        <v>2970</v>
      </c>
      <c r="F7" s="979">
        <f>0.5-F6</f>
        <v>0.27</v>
      </c>
      <c r="I7" s="979">
        <f>0.5-I6</f>
        <v>0.27</v>
      </c>
      <c r="L7" s="979">
        <f>0.5-L6</f>
        <v>0.26600000000000001</v>
      </c>
      <c r="O7" s="979">
        <f>0.5-O6</f>
        <v>0.25900000000000001</v>
      </c>
      <c r="R7" s="979">
        <f>0.5-R6</f>
        <v>0.248</v>
      </c>
      <c r="U7" s="979">
        <f>0.5-U6</f>
        <v>0.23199999999999998</v>
      </c>
      <c r="X7" s="979">
        <f>I7</f>
        <v>0.27</v>
      </c>
      <c r="AA7" s="979">
        <f>L7</f>
        <v>0.26600000000000001</v>
      </c>
      <c r="AD7" s="979">
        <f>O7</f>
        <v>0.25900000000000001</v>
      </c>
      <c r="AG7" s="979">
        <f>R7</f>
        <v>0.248</v>
      </c>
      <c r="AJ7" s="979">
        <f>U7</f>
        <v>0.23199999999999998</v>
      </c>
    </row>
    <row r="8" spans="1:36">
      <c r="A8" s="979" t="s">
        <v>2538</v>
      </c>
    </row>
    <row r="9" spans="1:36">
      <c r="A9" s="979" t="s">
        <v>2534</v>
      </c>
    </row>
    <row r="10" spans="1:36">
      <c r="A10" s="979" t="s">
        <v>289</v>
      </c>
      <c r="F10" s="1244">
        <f>第７期計画シート!O63+第７期計画シート!O71</f>
        <v>114281.79147194061</v>
      </c>
      <c r="I10" s="1244">
        <f>第７期計画シート!R63+第７期計画シート!R71</f>
        <v>126220.26611652595</v>
      </c>
      <c r="L10" s="1244">
        <f>第７期計画シート!U63+第７期計画シート!U71</f>
        <v>145362.29593788707</v>
      </c>
      <c r="O10" s="1244">
        <f>第７期計画シート!X63+第７期計画シート!X71</f>
        <v>161421.05565086589</v>
      </c>
      <c r="R10" s="1244">
        <f>第７期計画シート!AA63+第７期計画シート!AA71</f>
        <v>174652.80659425727</v>
      </c>
      <c r="U10" s="1244">
        <f>第７期計画シート!AD63+第７期計画シート!AD71</f>
        <v>182647.75882162462</v>
      </c>
      <c r="X10" s="1047">
        <f>現状投影の足下を計画値にした場合!I63+現状投影の足下を計画値にした場合!I71</f>
        <v>121214.6282642174</v>
      </c>
      <c r="Y10" s="1047"/>
      <c r="Z10" s="1047"/>
      <c r="AA10" s="1047">
        <f>現状投影の足下を計画値にした場合!L63+現状投影の足下を計画値にした場合!L71</f>
        <v>138115.26917818998</v>
      </c>
      <c r="AB10" s="1047"/>
      <c r="AC10" s="1047"/>
      <c r="AD10" s="1047">
        <f>現状投影の足下を計画値にした場合!O63+現状投影の足下を計画値にした場合!O71</f>
        <v>153503.17823954736</v>
      </c>
      <c r="AE10" s="1047"/>
      <c r="AF10" s="1047"/>
      <c r="AG10" s="1047">
        <f>現状投影の足下を計画値にした場合!R63+現状投影の足下を計画値にした場合!R71</f>
        <v>166239.06953553433</v>
      </c>
      <c r="AH10" s="1047"/>
      <c r="AI10" s="1047"/>
      <c r="AJ10" s="1047">
        <f>現状投影の足下を計画値にした場合!U63+現状投影の足下を計画値にした場合!U71</f>
        <v>174034.76362534688</v>
      </c>
    </row>
    <row r="11" spans="1:36">
      <c r="A11" s="979" t="s">
        <v>288</v>
      </c>
      <c r="F11" s="1244">
        <f>第７期計画シート!O74</f>
        <v>105881.74558177117</v>
      </c>
      <c r="I11" s="1047">
        <f>第７期計画シート!R74</f>
        <v>116938.34427383645</v>
      </c>
      <c r="L11" s="1047">
        <f>第７期計画シート!U74</f>
        <v>134655.61301581148</v>
      </c>
      <c r="O11" s="1047">
        <f>第７期計画シート!X74</f>
        <v>149513.39446519819</v>
      </c>
      <c r="R11" s="1047">
        <f>第７期計画シート!AA74</f>
        <v>161755.7916424229</v>
      </c>
      <c r="U11" s="1047">
        <f>第７期計画シート!AD74</f>
        <v>169157.90384682606</v>
      </c>
      <c r="X11" s="1047">
        <f>現状投影の足下を計画値にした場合!I74</f>
        <v>112301.47419034509</v>
      </c>
      <c r="Y11" s="1047"/>
      <c r="Z11" s="1047"/>
      <c r="AA11" s="1047">
        <f>現状投影の足下を計画値にした場合!L74</f>
        <v>127942.71399937508</v>
      </c>
      <c r="AB11" s="1047"/>
      <c r="AC11" s="1047"/>
      <c r="AD11" s="1047">
        <f>現状投影の足下を計画値にした場合!O74</f>
        <v>142179.80412735231</v>
      </c>
      <c r="AE11" s="1047"/>
      <c r="AF11" s="1047"/>
      <c r="AG11" s="1047">
        <f>現状投影の足下を計画値にした場合!R74</f>
        <v>153963.39983989851</v>
      </c>
      <c r="AH11" s="1047"/>
      <c r="AI11" s="1047"/>
      <c r="AJ11" s="1047">
        <f>現状投影の足下を計画値にした場合!U74</f>
        <v>161180.89157985683</v>
      </c>
    </row>
    <row r="12" spans="1:36">
      <c r="A12" s="979" t="s">
        <v>2915</v>
      </c>
      <c r="F12" s="1047">
        <f>SUM(F13:F14)</f>
        <v>53516.417231356987</v>
      </c>
      <c r="I12" s="1047">
        <f>SUM(I13:I14)</f>
        <v>59089.112646241832</v>
      </c>
      <c r="L12" s="1047">
        <f>SUM(L13:L14)</f>
        <v>67970.443485432959</v>
      </c>
      <c r="O12" s="1047">
        <f>SUM(O13:O14)</f>
        <v>75388.725985453231</v>
      </c>
      <c r="R12" s="1047">
        <f>SUM(R13:R14)</f>
        <v>81488.724993370619</v>
      </c>
      <c r="U12" s="1047">
        <f>SUM(U13:U14)</f>
        <v>85168.901473991689</v>
      </c>
      <c r="X12" s="1047">
        <f>SUM(X13:X14)</f>
        <v>56748.491800669806</v>
      </c>
      <c r="Y12" s="1047"/>
      <c r="Z12" s="1047"/>
      <c r="AA12" s="1047">
        <f>SUM(AA13:AA14)</f>
        <v>64583.187124921016</v>
      </c>
      <c r="AB12" s="1047"/>
      <c r="AC12" s="1047"/>
      <c r="AD12" s="1047">
        <f>SUM(AD13:AD14)</f>
        <v>71691.632503306071</v>
      </c>
      <c r="AE12" s="1047"/>
      <c r="AF12" s="1047"/>
      <c r="AG12" s="1047">
        <f>SUM(AG13:AG14)</f>
        <v>77563.2470483707</v>
      </c>
      <c r="AH12" s="1047"/>
      <c r="AI12" s="1047"/>
      <c r="AJ12" s="1047">
        <f>SUM(AJ13:AJ14)</f>
        <v>81152.11422799564</v>
      </c>
    </row>
    <row r="13" spans="1:36">
      <c r="A13" s="979" t="s">
        <v>2535</v>
      </c>
      <c r="F13" s="1047">
        <f>第７期計画シート!O75*0.5*'h30yosan (2)'!$D$5+第７期計画シート!O77*0.25+第７期計画シート!O78*(1-F$6)/2</f>
        <v>25057.951680415506</v>
      </c>
      <c r="I13" s="1047">
        <f>第７期計画シート!R75*0.5*'h30yosan (2)'!$D$5+第７期計画シート!R77*0.25+第７期計画シート!R78*(1-I$6)/2</f>
        <v>27664.465246581862</v>
      </c>
      <c r="L13" s="1047">
        <f>第７期計画シート!U75*0.5*'h30yosan (2)'!$D$5+第７期計画シート!U77*0.25+第７期計画シート!U78*(1-L$6)/2</f>
        <v>31814.022754679627</v>
      </c>
      <c r="O13" s="1047">
        <f>第７期計画シート!X75*0.5*'h30yosan (2)'!$D$5+第７期計画シート!X77*0.25+第７期計画シート!X78*(1-O$6)/2</f>
        <v>35282.510669469542</v>
      </c>
      <c r="R13" s="1047">
        <f>第７期計画シート!AA75*0.5*'h30yosan (2)'!$D$5+第７期計画シート!AA77*0.25+第７期計画シート!AA78*(1-R$6)/2</f>
        <v>38125.844694878142</v>
      </c>
      <c r="U13" s="1047">
        <f>第７期計画シート!AD75*0.5*'h30yosan (2)'!$D$5+第７期計画シート!AD77*0.25+第７期計画シート!AD78*(1-U$6)/2</f>
        <v>39839.870764265848</v>
      </c>
      <c r="X13" s="1047">
        <f>現状投影の足下を計画値にした場合!I75*0.5*'h30yosan (2)'!$D$5+現状投影の足下を計画値にした場合!I77*0.25+現状投影の足下を計画値にした場合!I78*(1-X$6)/2</f>
        <v>26570.455337114396</v>
      </c>
      <c r="Y13" s="1047"/>
      <c r="Z13" s="1047"/>
      <c r="AA13" s="1047">
        <f>現状投影の足下を計画値にした場合!L75*0.5*'h30yosan (2)'!$D$5+現状投影の足下を計画値にした場合!L77*0.25+現状投影の足下を計画値にした場合!L78*(1-AA$6)/2</f>
        <v>30231.616182659134</v>
      </c>
      <c r="AB13" s="1047"/>
      <c r="AC13" s="1047"/>
      <c r="AD13" s="1047">
        <f>現状投影の足下を計画値にした場合!O75*0.5*'h30yosan (2)'!$D$5+現状投影の足下を計画値にした場合!O77*0.25+現状投影の足下を計画値にした場合!O78*(1-AD$6)/2</f>
        <v>33555.575788567468</v>
      </c>
      <c r="AE13" s="1047"/>
      <c r="AF13" s="1047"/>
      <c r="AG13" s="1047">
        <f>現状投影の足下を計画値にした場合!R75*0.5*'h30yosan (2)'!$D$5+現状投影の足下を計画値にした場合!R77*0.25+現状投影の足下を計画値にした場合!R78*(1-AG$6)/2</f>
        <v>36292.487705587067</v>
      </c>
      <c r="AH13" s="1047"/>
      <c r="AI13" s="1047"/>
      <c r="AJ13" s="1047">
        <f>現状投影の足下を計画値にした場合!U75*0.5*'h30yosan (2)'!$D$5+現状投影の足下を計画値にした場合!U77*0.25+現状投影の足下を計画値にした場合!U78*(1-AJ$6)/2</f>
        <v>37963.953301207941</v>
      </c>
    </row>
    <row r="14" spans="1:36">
      <c r="A14" s="979" t="s">
        <v>2536</v>
      </c>
      <c r="F14" s="1047">
        <f>第７期計画シート!O75*0.5*'h30yosan (2)'!$D$7+第７期計画シート!O77*0.25+第７期計画シート!O78*(1-F$6)/2</f>
        <v>28458.465550941481</v>
      </c>
      <c r="I14" s="1047">
        <f>第７期計画シート!R75*0.5*'h30yosan (2)'!$D$7+第７期計画シート!R77*0.25+第７期計画シート!R78*(1-I$6)/2</f>
        <v>31424.647399659971</v>
      </c>
      <c r="L14" s="1047">
        <f>第７期計画シート!U75*0.5*'h30yosan (2)'!$D$7+第７期計画シート!U77*0.25+第７期計画シート!U78*(1-L$6)/2</f>
        <v>36156.420730753336</v>
      </c>
      <c r="O14" s="1047">
        <f>第７期計画シート!X75*0.5*'h30yosan (2)'!$D$7+第７期計画シート!X77*0.25+第７期計画シート!X78*(1-O$6)/2</f>
        <v>40106.215315983689</v>
      </c>
      <c r="R14" s="1047">
        <f>第７期計画シート!AA75*0.5*'h30yosan (2)'!$D$7+第７期計画シート!AA77*0.25+第７期計画シート!AA78*(1-R$6)/2</f>
        <v>43362.880298492477</v>
      </c>
      <c r="U14" s="1047">
        <f>第７期計画シート!AD75*0.5*'h30yosan (2)'!$D$7+第７期計画シート!AD77*0.25+第７期計画シート!AD78*(1-U$6)/2</f>
        <v>45329.030709725841</v>
      </c>
      <c r="X14" s="1047">
        <f>現状投影の足下を計画値にした場合!I75*0.5*'h30yosan (2)'!$D$7+現状投影の足下を計画値にした場合!I77*0.25+現状投影の足下を計画値にした場合!I78*(1-X$6)/2</f>
        <v>30178.036463555411</v>
      </c>
      <c r="Y14" s="1047"/>
      <c r="Z14" s="1047"/>
      <c r="AA14" s="1047">
        <f>現状投影の足下を計画値にした場合!L75*0.5*'h30yosan (2)'!$D$7+現状投影の足下を計画値にした場合!L77*0.25+現状投影の足下を計画値にした場合!L78*(1-AA$6)/2</f>
        <v>34351.570942261882</v>
      </c>
      <c r="AB14" s="1047"/>
      <c r="AC14" s="1047"/>
      <c r="AD14" s="1047">
        <f>現状投影の足下を計画値にした場合!O75*0.5*'h30yosan (2)'!$D$7+現状投影の足下を計画値にした場合!O77*0.25+現状投影の足下を計画値にした場合!O78*(1-AD$6)/2</f>
        <v>38136.056714738603</v>
      </c>
      <c r="AE14" s="1047"/>
      <c r="AF14" s="1047"/>
      <c r="AG14" s="1047">
        <f>現状投影の足下を計画値にした場合!R75*0.5*'h30yosan (2)'!$D$7+現状投影の足下を計画値にした場合!R77*0.25+現状投影の足下を計画値にした場合!R78*(1-AG$6)/2</f>
        <v>41270.759342783633</v>
      </c>
      <c r="AH14" s="1047"/>
      <c r="AI14" s="1047"/>
      <c r="AJ14" s="1047">
        <f>現状投影の足下を計画値にした場合!U75*0.5*'h30yosan (2)'!$D$7+現状投影の足下を計画値にした場合!U77*0.25+現状投影の足下を計画値にした場合!U78*(1-AJ$6)/2</f>
        <v>43188.160926787699</v>
      </c>
    </row>
    <row r="15" spans="1:36">
      <c r="A15" s="979" t="s">
        <v>2916</v>
      </c>
      <c r="F15" s="1244">
        <f>F11-F12</f>
        <v>52365.328350414187</v>
      </c>
      <c r="I15" s="1244">
        <f>I11-I12</f>
        <v>57849.231627594621</v>
      </c>
      <c r="L15" s="1244">
        <f>L11-L12</f>
        <v>66685.169530378524</v>
      </c>
      <c r="O15" s="1244">
        <f>O11-O12</f>
        <v>74124.668479744956</v>
      </c>
      <c r="R15" s="1244">
        <f>R11-R12</f>
        <v>80267.066649052285</v>
      </c>
      <c r="U15" s="1244">
        <f>U11-U12</f>
        <v>83989.002372834366</v>
      </c>
      <c r="X15" s="1244">
        <f>X11-X12</f>
        <v>55552.982389675286</v>
      </c>
      <c r="Y15" s="1047"/>
      <c r="Z15" s="1047"/>
      <c r="AA15" s="1244">
        <f>AA11-AA12</f>
        <v>63359.526874454059</v>
      </c>
      <c r="AB15" s="1047"/>
      <c r="AC15" s="1047"/>
      <c r="AD15" s="1244">
        <f>AD11-AD12</f>
        <v>70488.171624046241</v>
      </c>
      <c r="AE15" s="1047"/>
      <c r="AF15" s="1047"/>
      <c r="AG15" s="1244">
        <f>AG11-AG12</f>
        <v>76400.152791527813</v>
      </c>
      <c r="AH15" s="1047"/>
      <c r="AI15" s="1047"/>
      <c r="AJ15" s="1244">
        <f>AJ11-AJ12</f>
        <v>80028.777351861194</v>
      </c>
    </row>
    <row r="16" spans="1:36">
      <c r="A16" s="979" t="s">
        <v>2967</v>
      </c>
      <c r="F16" s="1244">
        <f>第７期計画シート!O75*F$6+第７期計画シート!O77*F$6+第７期計画シート!O78*F$6</f>
        <v>24352.801483807369</v>
      </c>
      <c r="I16" s="1244">
        <f>第７期計画シート!R75*I$6+第７期計画シート!R77*I$6+第７期計画シート!R78*I$6</f>
        <v>26895.819182982385</v>
      </c>
      <c r="L16" s="1244">
        <f>第７期計画シート!U75*L$6+第７期計画シート!U77*L$6+第７期計画シート!U78*L$6</f>
        <v>31509.413445699887</v>
      </c>
      <c r="O16" s="1244">
        <f>第７期計画シート!X75*O$6+第７期計画シート!X77*O$6+第７期計画シート!X78*O$6</f>
        <v>36032.728066112759</v>
      </c>
      <c r="R16" s="1244">
        <f>第７期計画シート!AA75*R$6+第７期計画シート!AA77*R$6+第７期計画シート!AA78*R$6</f>
        <v>40762.459493890572</v>
      </c>
      <c r="U16" s="1244">
        <f>第７期計画シート!AD75*U$6+第７期計画シート!AD77*U$6+第７期計画シート!AD78*U$6</f>
        <v>45334.318230949386</v>
      </c>
      <c r="X16" s="1244">
        <f>現状投影の足下を計画値にした場合!I75*X$6+現状投影の足下を計画値にした場合!I77*X$6+現状投影の足下を計画値にした場合!I78*X$6</f>
        <v>25829.339063779371</v>
      </c>
      <c r="Y16" s="1047"/>
      <c r="Z16" s="1047"/>
      <c r="AA16" s="1244">
        <f>現状投影の足下を計画値にした場合!L75*AA$6+現状投影の足下を計画値にした場合!L77*AA$6+現状投影の足下を計画値にした場合!L78*AA$6</f>
        <v>29938.595075853773</v>
      </c>
      <c r="AB16" s="1047"/>
      <c r="AC16" s="1047"/>
      <c r="AD16" s="1244">
        <f>現状投影の足下を計画値にした場合!O75*AD$6+現状投影の足下を計画値にした場合!O77*AD$6+現状投影の足下を計画値にした場合!O78*AD$6</f>
        <v>34265.332794691902</v>
      </c>
      <c r="AE16" s="1047"/>
      <c r="AF16" s="1047"/>
      <c r="AG16" s="1244">
        <f>現状投影の足下を計画値にした場合!R75*AG$6+現状投影の足下を計画値にした場合!R77*AG$6+現状投影の足下を計画値にした場合!R78*AG$6</f>
        <v>38798.776759654422</v>
      </c>
      <c r="AH16" s="1047"/>
      <c r="AI16" s="1047"/>
      <c r="AJ16" s="1244">
        <f>現状投影の足下を計画値にした場合!U75*AJ$6+現状投影の足下を計画値にした場合!U77*AJ$6+現状投影の足下を計画値にした場合!U78*AJ$6</f>
        <v>43196.478943401635</v>
      </c>
    </row>
    <row r="17" spans="1:36">
      <c r="A17" s="979" t="s">
        <v>2968</v>
      </c>
      <c r="F17" s="1244">
        <f>第７期計画シート!O75*F$7+第７期計画シート!O77*F$7</f>
        <v>28012.526866606819</v>
      </c>
      <c r="I17" s="1244">
        <f>第７期計画シート!R75*I$7+第７期計画シート!R77*I$7</f>
        <v>30953.412444612237</v>
      </c>
      <c r="L17" s="1244">
        <f>第７期計画シート!U75*L$7+第７期計画シート!U77*L$7</f>
        <v>35175.756084678622</v>
      </c>
      <c r="O17" s="1244">
        <f>第７期計画シート!X75*O$7+第７期計画シート!X77*O$7</f>
        <v>38091.94041363219</v>
      </c>
      <c r="R17" s="1244">
        <f>第７期計画シート!AA75*R$7+第７期計画シート!AA77*R$7</f>
        <v>39504.607155161713</v>
      </c>
      <c r="U17" s="1244">
        <f>第７期計画シート!AD75*U$7+第７期計画シート!AD77*U$7</f>
        <v>38654.684141884994</v>
      </c>
      <c r="X17" s="1244">
        <f>現状投影の足下を計画値にした場合!I75*X$7+現状投影の足下を計画値にした場合!I77*X$7</f>
        <v>29723.643325895915</v>
      </c>
      <c r="Y17" s="1047"/>
      <c r="Z17" s="1047"/>
      <c r="AA17" s="1244">
        <f>現状投影の足下を計画値にした場合!L75*AA$7+現状投影の足下を計画値にした場合!L77*AA$7</f>
        <v>33420.931798600293</v>
      </c>
      <c r="AB17" s="1047"/>
      <c r="AC17" s="1047"/>
      <c r="AD17" s="1244">
        <f>現状投影の足下を計画値にした場合!O75*AD$7+現状投影の足下を計画値にした場合!O77*AD$7</f>
        <v>36222.838829354332</v>
      </c>
      <c r="AE17" s="1047"/>
      <c r="AF17" s="1047"/>
      <c r="AG17" s="1244">
        <f>現状投影の足下を計画値にした場合!R75*AG$7+現状投影の足下を計画値にした場合!R77*AG$7</f>
        <v>37601.376031873384</v>
      </c>
      <c r="AH17" s="1047"/>
      <c r="AI17" s="1047"/>
      <c r="AJ17" s="1244">
        <f>現状投影の足下を計画値にした場合!U75*AJ$7+現状投影の足下を計画値にした場合!U77*AJ$7</f>
        <v>36832.298408459552</v>
      </c>
    </row>
    <row r="18" spans="1:36">
      <c r="A18" s="979" t="s">
        <v>2917</v>
      </c>
      <c r="F18" s="1047">
        <f>SUM(F19:F20)</f>
        <v>246.30382</v>
      </c>
      <c r="I18" s="1047">
        <f>SUM(I19:I20)</f>
        <v>1400</v>
      </c>
      <c r="L18" s="1047">
        <f>SUM(L19:L20)</f>
        <v>1613.8371196273022</v>
      </c>
      <c r="O18" s="1047">
        <f>SUM(O19:O20)</f>
        <v>1793.879243542822</v>
      </c>
      <c r="R18" s="1047">
        <f>SUM(R19:R20)</f>
        <v>1942.5304389880575</v>
      </c>
      <c r="U18" s="1047">
        <f>SUM(U19:U20)</f>
        <v>2032.6044100105066</v>
      </c>
      <c r="X18" s="1047">
        <f>SUM(X19:X20)</f>
        <v>1400</v>
      </c>
      <c r="Y18" s="1047"/>
      <c r="Z18" s="1047"/>
      <c r="AA18" s="1047">
        <f>SUM(AA19:AA20)</f>
        <v>1533.3537737417996</v>
      </c>
      <c r="AB18" s="1047"/>
      <c r="AC18" s="1047"/>
      <c r="AD18" s="1047">
        <f>SUM(AD19:AD20)</f>
        <v>1705.872964898497</v>
      </c>
      <c r="AE18" s="1047"/>
      <c r="AF18" s="1047"/>
      <c r="AG18" s="1047">
        <f>SUM(AG19:AG20)</f>
        <v>1848.9478753442584</v>
      </c>
      <c r="AH18" s="1047"/>
      <c r="AI18" s="1047"/>
      <c r="AJ18" s="1047">
        <f>SUM(AJ19:AJ20)</f>
        <v>1936.763637827843</v>
      </c>
    </row>
    <row r="19" spans="1:36">
      <c r="A19" s="979" t="s">
        <v>2918</v>
      </c>
      <c r="F19" s="1047">
        <f>'h30yosan (2)'!$B$29/10^5</f>
        <v>123.15191</v>
      </c>
      <c r="I19" s="1246">
        <v>700</v>
      </c>
      <c r="L19" s="1248">
        <f>$I$19*(L$15/$I$15)</f>
        <v>806.91855981365109</v>
      </c>
      <c r="O19" s="1248">
        <f>$I$19*(O$15/$I$15)</f>
        <v>896.939621771411</v>
      </c>
      <c r="R19" s="1248">
        <f>$I$19*(R$15/$I$15)</f>
        <v>971.26521949402877</v>
      </c>
      <c r="U19" s="1248">
        <f>$I$19*(U$15/$I$15)</f>
        <v>1016.3022050052533</v>
      </c>
      <c r="X19" s="1246">
        <v>700</v>
      </c>
      <c r="Y19" s="1047"/>
      <c r="Z19" s="1047"/>
      <c r="AA19" s="1248">
        <f>$I$19*(AA$15/$I$15)</f>
        <v>766.67688687089981</v>
      </c>
      <c r="AD19" s="1248">
        <f>$I$19*(AD$15/$I$15)</f>
        <v>852.9364824492485</v>
      </c>
      <c r="AG19" s="1248">
        <f>$I$19*(AG$15/$I$15)</f>
        <v>924.47393767212918</v>
      </c>
      <c r="AJ19" s="1248">
        <f>$I$19*(AJ$15/$I$15)</f>
        <v>968.38181891392151</v>
      </c>
    </row>
    <row r="20" spans="1:36">
      <c r="A20" s="979" t="s">
        <v>2919</v>
      </c>
      <c r="F20" s="1047">
        <f>'h30yosan (2)'!$B$30/10^5</f>
        <v>123.15191</v>
      </c>
      <c r="I20" s="1246">
        <v>700</v>
      </c>
      <c r="L20" s="1248">
        <f>$I$19*(L$15/$I$15)</f>
        <v>806.91855981365109</v>
      </c>
      <c r="O20" s="1248">
        <f>$I$19*(O$15/$I$15)</f>
        <v>896.939621771411</v>
      </c>
      <c r="R20" s="1248">
        <f>$I$19*(R$15/$I$15)</f>
        <v>971.26521949402877</v>
      </c>
      <c r="U20" s="1248">
        <f>$I$19*(U$15/$I$15)</f>
        <v>1016.3022050052533</v>
      </c>
      <c r="X20" s="1246">
        <v>700</v>
      </c>
      <c r="Y20" s="1047"/>
      <c r="Z20" s="1047"/>
      <c r="AA20" s="1248">
        <f>$I$19*(AA$15/$I$15)</f>
        <v>766.67688687089981</v>
      </c>
      <c r="AD20" s="1248">
        <f>$I$19*(AD$15/$I$15)</f>
        <v>852.9364824492485</v>
      </c>
      <c r="AG20" s="1248">
        <f>$I$19*(AG$15/$I$15)</f>
        <v>924.47393767212918</v>
      </c>
      <c r="AJ20" s="1248">
        <f>$I$19*(AJ$15/$I$15)</f>
        <v>968.38181891392151</v>
      </c>
    </row>
    <row r="21" spans="1:36">
      <c r="A21" s="979" t="s">
        <v>2920</v>
      </c>
      <c r="F21" s="1047">
        <f>F22+F25</f>
        <v>4228.5443833517165</v>
      </c>
      <c r="I21" s="1047">
        <f>I22+I25</f>
        <v>3712.2828131384076</v>
      </c>
      <c r="L21" s="1047">
        <f>L22+L25</f>
        <v>4283.698282411654</v>
      </c>
      <c r="O21" s="1047">
        <f>O22+O25</f>
        <v>4774.0854039593978</v>
      </c>
      <c r="R21" s="1047">
        <f>R22+R25</f>
        <v>5108.9624466317691</v>
      </c>
      <c r="U21" s="1047">
        <f>U22+U25</f>
        <v>4920.5028218309963</v>
      </c>
      <c r="X21" s="1047">
        <f>X22+X25</f>
        <v>3564.7950112132407</v>
      </c>
      <c r="Y21" s="1047"/>
      <c r="Z21" s="1047"/>
      <c r="AA21" s="1047">
        <f>AA22+AA25</f>
        <v>4069.9960449355935</v>
      </c>
      <c r="AB21" s="1047"/>
      <c r="AC21" s="1047"/>
      <c r="AD21" s="1047">
        <f>AD22+AD25</f>
        <v>4539.8297977833236</v>
      </c>
      <c r="AE21" s="1047"/>
      <c r="AF21" s="1047"/>
      <c r="AG21" s="1047">
        <f>AG22+AG25</f>
        <v>4862.8256783821853</v>
      </c>
      <c r="AH21" s="1047"/>
      <c r="AI21" s="1047"/>
      <c r="AJ21" s="1047">
        <f>AJ22+AJ25</f>
        <v>4688.5243606729591</v>
      </c>
    </row>
    <row r="22" spans="1:36">
      <c r="A22" s="979" t="s">
        <v>2918</v>
      </c>
      <c r="F22" s="1047">
        <f>SUM(F23:F24)</f>
        <v>3623.6459443179401</v>
      </c>
      <c r="I22" s="1047">
        <f>SUM(I23:I24)</f>
        <v>3044.0719067734944</v>
      </c>
      <c r="L22" s="1047">
        <f>SUM(L23:L24)</f>
        <v>3512.6325915775565</v>
      </c>
      <c r="O22" s="1047">
        <f>SUM(O23:O24)</f>
        <v>3914.7500312467064</v>
      </c>
      <c r="R22" s="1047">
        <f>SUM(R23:R24)</f>
        <v>4189.349206238051</v>
      </c>
      <c r="U22" s="1047">
        <f>SUM(U23:U24)</f>
        <v>4034.8123139014174</v>
      </c>
      <c r="X22" s="1047">
        <f>SUM(X23:X24)</f>
        <v>2923.1319091948576</v>
      </c>
      <c r="Y22" s="1047"/>
      <c r="Z22" s="1047"/>
      <c r="AA22" s="1047">
        <f>SUM(AA23:AA24)</f>
        <v>3337.3967568471867</v>
      </c>
      <c r="AB22" s="1047"/>
      <c r="AC22" s="1047"/>
      <c r="AD22" s="1047">
        <f>SUM(AD23:AD24)</f>
        <v>3722.6604341823254</v>
      </c>
      <c r="AE22" s="1047"/>
      <c r="AF22" s="1047"/>
      <c r="AG22" s="1047">
        <f>SUM(AG23:AG24)</f>
        <v>3987.5170562733924</v>
      </c>
      <c r="AH22" s="1047"/>
      <c r="AI22" s="1047"/>
      <c r="AJ22" s="1047">
        <f>SUM(AJ23:AJ24)</f>
        <v>3844.5899757518268</v>
      </c>
    </row>
    <row r="23" spans="1:36">
      <c r="A23" s="979" t="s">
        <v>2922</v>
      </c>
      <c r="F23" s="1247">
        <f>F17*(SUM(加入者・総報酬!$G$4)/SUM(加入者・総報酬!$J$4))*(0.32+0.09)</f>
        <v>2755.6484444872017</v>
      </c>
      <c r="I23" s="1247">
        <f>I17*(SUM(加入者・総報酬!$G$5)/SUM(加入者・総報酬!$J$5))*(0.32+0.09)</f>
        <v>3044.0719067734944</v>
      </c>
      <c r="L23" s="1247">
        <f>L17*(SUM(加入者・総報酬!$G$6)/SUM(加入者・総報酬!$J$6))*(0.32+0.09)</f>
        <v>3512.6325915775565</v>
      </c>
      <c r="O23" s="1247">
        <f>O17*(SUM(加入者・総報酬!$G$7)/SUM(加入者・総報酬!$J$7))*(0.32+0.09)</f>
        <v>3914.7500312467064</v>
      </c>
      <c r="R23" s="1247">
        <f>R17*(SUM(加入者・総報酬!$G$8)/SUM(加入者・総報酬!$J$8))*(0.32+0.09)</f>
        <v>4189.349206238051</v>
      </c>
      <c r="U23" s="1247">
        <f>U17*(SUM(加入者・総報酬!$G$9)/SUM(加入者・総報酬!$J$9))*(0.32+0.09)</f>
        <v>4034.8123139014174</v>
      </c>
      <c r="X23" s="1247">
        <f>X17*(SUM(加入者・総報酬!$G$5)/SUM(加入者・総報酬!$J$5))*(0.32+0.09)</f>
        <v>2923.1319091948576</v>
      </c>
      <c r="Y23" s="1047"/>
      <c r="Z23" s="1047"/>
      <c r="AA23" s="1247">
        <f>AA17*(SUM(加入者・総報酬!$G$6)/SUM(加入者・総報酬!$J$6))*(0.32+0.09)</f>
        <v>3337.3967568471867</v>
      </c>
      <c r="AD23" s="1247">
        <f>AD17*(SUM(加入者・総報酬!$G$7)/SUM(加入者・総報酬!$J$7))*(0.32+0.09)</f>
        <v>3722.6604341823254</v>
      </c>
      <c r="AG23" s="1247">
        <f>AG17*(SUM(加入者・総報酬!$G$8)/SUM(加入者・総報酬!$J$8))*(0.32+0.09)</f>
        <v>3987.5170562733924</v>
      </c>
      <c r="AJ23" s="1247">
        <f>AJ17*(SUM(加入者・総報酬!$G$9)/SUM(加入者・総報酬!$J$9))*(0.32+0.09)</f>
        <v>3844.5899757518268</v>
      </c>
    </row>
    <row r="24" spans="1:36">
      <c r="A24" s="979" t="s">
        <v>2923</v>
      </c>
      <c r="F24" s="1248">
        <f>F17*0.5*(SUM(加入者・総報酬!$B$4:$F$4)/SUM(加入者・総報酬!$J$4))*(加入者・総報酬!$B$4+加入者・総報酬!$D$4+加入者・総報酬!$E$4)/SUM(加入者・総報酬!$B$4:$F$4)*0.164</f>
        <v>867.99749983073855</v>
      </c>
      <c r="I24" s="1246">
        <v>0</v>
      </c>
      <c r="L24" s="1246">
        <f>I24</f>
        <v>0</v>
      </c>
      <c r="O24" s="1246">
        <f>L24</f>
        <v>0</v>
      </c>
      <c r="R24" s="1246">
        <f>O24</f>
        <v>0</v>
      </c>
      <c r="U24" s="1246">
        <f>R24</f>
        <v>0</v>
      </c>
      <c r="X24" s="1246">
        <v>0</v>
      </c>
      <c r="Y24" s="1047"/>
      <c r="Z24" s="1047"/>
      <c r="AA24" s="1246">
        <v>0</v>
      </c>
      <c r="AB24" s="1047"/>
      <c r="AC24" s="1047"/>
      <c r="AD24" s="1246">
        <v>0</v>
      </c>
      <c r="AE24" s="1047"/>
      <c r="AF24" s="1047"/>
      <c r="AG24" s="1246">
        <v>0</v>
      </c>
      <c r="AH24" s="1047"/>
      <c r="AI24" s="1047"/>
      <c r="AJ24" s="1246">
        <v>0</v>
      </c>
    </row>
    <row r="25" spans="1:36">
      <c r="A25" s="979" t="s">
        <v>2919</v>
      </c>
      <c r="F25" s="1047">
        <f>F26</f>
        <v>604.89843903377596</v>
      </c>
      <c r="I25" s="1047">
        <f>I26</f>
        <v>668.2109063649134</v>
      </c>
      <c r="L25" s="1047">
        <f>L26</f>
        <v>771.06569083409772</v>
      </c>
      <c r="O25" s="1047">
        <f>O26</f>
        <v>859.33537271269154</v>
      </c>
      <c r="R25" s="1047">
        <f>R26</f>
        <v>919.61324039371846</v>
      </c>
      <c r="U25" s="1047">
        <f>U26</f>
        <v>885.69050792957933</v>
      </c>
      <c r="X25" s="1047">
        <f>X26</f>
        <v>641.66310201838326</v>
      </c>
      <c r="Y25" s="1047"/>
      <c r="Z25" s="1047"/>
      <c r="AA25" s="1047">
        <f>AA26</f>
        <v>732.59928808840675</v>
      </c>
      <c r="AB25" s="1047"/>
      <c r="AC25" s="1047"/>
      <c r="AD25" s="1047">
        <f>AD26</f>
        <v>817.16936360099817</v>
      </c>
      <c r="AE25" s="1047"/>
      <c r="AF25" s="1047"/>
      <c r="AG25" s="1047">
        <f>AG26</f>
        <v>875.30862210879332</v>
      </c>
      <c r="AH25" s="1047"/>
      <c r="AI25" s="1047"/>
      <c r="AJ25" s="1047">
        <f>AJ26</f>
        <v>843.93438492113262</v>
      </c>
    </row>
    <row r="26" spans="1:36">
      <c r="A26" s="979" t="s">
        <v>2922</v>
      </c>
      <c r="F26" s="1247">
        <f>F17*(SUM(加入者・総報酬!$G$4)/SUM(加入者・総報酬!$J$4))*(0.09)</f>
        <v>604.89843903377596</v>
      </c>
      <c r="I26" s="1247">
        <f>I17*(SUM(加入者・総報酬!$G$5)/SUM(加入者・総報酬!$J$5))*(0.09)</f>
        <v>668.2109063649134</v>
      </c>
      <c r="L26" s="1247">
        <f>L17*(SUM(加入者・総報酬!$G$6)/SUM(加入者・総報酬!$J$6))*(0.09)</f>
        <v>771.06569083409772</v>
      </c>
      <c r="O26" s="1247">
        <f>O17*(SUM(加入者・総報酬!$G$7)/SUM(加入者・総報酬!$J$7))*(0.09)</f>
        <v>859.33537271269154</v>
      </c>
      <c r="R26" s="1247">
        <f>R17*(SUM(加入者・総報酬!$G$8)/SUM(加入者・総報酬!$J$8))*(0.09)</f>
        <v>919.61324039371846</v>
      </c>
      <c r="U26" s="1247">
        <f>U17*(SUM(加入者・総報酬!$G$9)/SUM(加入者・総報酬!$J$9))*(0.09)</f>
        <v>885.69050792957933</v>
      </c>
      <c r="X26" s="1247">
        <f>X17*(SUM(加入者・総報酬!$G$5)/SUM(加入者・総報酬!$J$5))*(0.09)</f>
        <v>641.66310201838326</v>
      </c>
      <c r="Y26" s="1047"/>
      <c r="Z26" s="1047"/>
      <c r="AA26" s="1247">
        <f>AA17*(SUM(加入者・総報酬!$G$6)/SUM(加入者・総報酬!$J$6))*(0.09)</f>
        <v>732.59928808840675</v>
      </c>
      <c r="AD26" s="1247">
        <f>AD17*(SUM(加入者・総報酬!$G$7)/SUM(加入者・総報酬!$J$7))*(0.09)</f>
        <v>817.16936360099817</v>
      </c>
      <c r="AG26" s="1247">
        <f>AG17*(SUM(加入者・総報酬!$G$8)/SUM(加入者・総報酬!$J$8))*(0.09)</f>
        <v>875.30862210879332</v>
      </c>
      <c r="AJ26" s="1247">
        <f>AJ17*(SUM(加入者・総報酬!$G$9)/SUM(加入者・総報酬!$J$9))*(0.09)</f>
        <v>843.93438492113262</v>
      </c>
    </row>
    <row r="27" spans="1:36">
      <c r="A27" s="979" t="s">
        <v>2921</v>
      </c>
      <c r="F27" s="1244">
        <f>F15-F18-F21</f>
        <v>47890.480147062466</v>
      </c>
      <c r="I27" s="1244">
        <f>I15-I18-I21</f>
        <v>52736.948814456213</v>
      </c>
      <c r="L27" s="1244">
        <f>L15-L18-L21</f>
        <v>60787.634128339567</v>
      </c>
      <c r="O27" s="1244">
        <f>O15-O18-O21</f>
        <v>67556.70383224274</v>
      </c>
      <c r="R27" s="1244">
        <f>R15-R18-R21</f>
        <v>73215.573763432447</v>
      </c>
      <c r="U27" s="1244">
        <f>U15-U18-U21</f>
        <v>77035.895140992856</v>
      </c>
      <c r="X27" s="1244">
        <f>X15-X18-X21</f>
        <v>50588.187378462047</v>
      </c>
      <c r="Y27" s="1047"/>
      <c r="Z27" s="1047"/>
      <c r="AA27" s="1244">
        <f>AA15-AA18-AA21</f>
        <v>57756.177055776665</v>
      </c>
      <c r="AB27" s="1047"/>
      <c r="AC27" s="1047"/>
      <c r="AD27" s="1244">
        <f>AD15-AD18-AD21</f>
        <v>64242.468861364418</v>
      </c>
      <c r="AE27" s="1047"/>
      <c r="AF27" s="1047"/>
      <c r="AG27" s="1244">
        <f>AG15-AG18-AG21</f>
        <v>69688.379237801375</v>
      </c>
      <c r="AH27" s="1047"/>
      <c r="AI27" s="1047"/>
      <c r="AJ27" s="1244">
        <f>AJ15-AJ18-AJ21</f>
        <v>73403.48935336039</v>
      </c>
    </row>
    <row r="28" spans="1:36">
      <c r="X28" s="1047"/>
      <c r="Y28" s="1047"/>
      <c r="Z28" s="1047"/>
      <c r="AA28" s="1047"/>
      <c r="AB28" s="1047"/>
      <c r="AC28" s="1047"/>
      <c r="AD28" s="1047"/>
      <c r="AE28" s="1047"/>
      <c r="AF28" s="1047"/>
      <c r="AG28" s="1047"/>
      <c r="AH28" s="1047"/>
      <c r="AI28" s="1047"/>
      <c r="AJ28" s="1047"/>
    </row>
    <row r="29" spans="1:36">
      <c r="F29" s="1047"/>
    </row>
    <row r="30" spans="1:36">
      <c r="F30" s="1047"/>
    </row>
    <row r="31" spans="1:36">
      <c r="A31" s="979" t="s">
        <v>2930</v>
      </c>
    </row>
    <row r="32" spans="1:36">
      <c r="A32" s="979" t="s">
        <v>2931</v>
      </c>
      <c r="F32" s="1244">
        <f>F10</f>
        <v>114281.79147194061</v>
      </c>
      <c r="I32" s="1244">
        <f>I10</f>
        <v>126220.26611652595</v>
      </c>
      <c r="L32" s="1244">
        <f>L10</f>
        <v>145362.29593788707</v>
      </c>
      <c r="O32" s="1244">
        <f>O10</f>
        <v>161421.05565086589</v>
      </c>
      <c r="R32" s="1244">
        <f>R10</f>
        <v>174652.80659425727</v>
      </c>
      <c r="U32" s="1244">
        <f>U10</f>
        <v>182647.75882162462</v>
      </c>
      <c r="X32" s="1244">
        <f>X10</f>
        <v>121214.6282642174</v>
      </c>
      <c r="AA32" s="1244">
        <f>AA10</f>
        <v>138115.26917818998</v>
      </c>
      <c r="AD32" s="1244">
        <f>AD10</f>
        <v>153503.17823954736</v>
      </c>
      <c r="AG32" s="1244">
        <f>AG10</f>
        <v>166239.06953553433</v>
      </c>
      <c r="AJ32" s="1244">
        <f>AJ10</f>
        <v>174034.76362534688</v>
      </c>
    </row>
    <row r="33" spans="1:36">
      <c r="A33" s="979" t="s">
        <v>2932</v>
      </c>
      <c r="F33" s="1244">
        <f>F11</f>
        <v>105881.74558177117</v>
      </c>
      <c r="I33" s="1244">
        <f>I11</f>
        <v>116938.34427383645</v>
      </c>
      <c r="L33" s="1244">
        <f>L11</f>
        <v>134655.61301581148</v>
      </c>
      <c r="O33" s="1244">
        <f>O11</f>
        <v>149513.39446519819</v>
      </c>
      <c r="R33" s="1244">
        <f>R11</f>
        <v>161755.7916424229</v>
      </c>
      <c r="U33" s="1244">
        <f>U11</f>
        <v>169157.90384682606</v>
      </c>
      <c r="X33" s="1244">
        <f>X11</f>
        <v>112301.47419034509</v>
      </c>
      <c r="AA33" s="1244">
        <f>AA11</f>
        <v>127942.71399937508</v>
      </c>
      <c r="AD33" s="1244">
        <f>AD11</f>
        <v>142179.80412735231</v>
      </c>
      <c r="AG33" s="1244">
        <f>AG11</f>
        <v>153963.39983989851</v>
      </c>
      <c r="AJ33" s="1244">
        <f>AJ11</f>
        <v>161180.89157985683</v>
      </c>
    </row>
    <row r="34" spans="1:36">
      <c r="A34" s="979" t="s">
        <v>2933</v>
      </c>
      <c r="F34" s="1244">
        <f>F27</f>
        <v>47890.480147062466</v>
      </c>
      <c r="I34" s="1244">
        <f>I27</f>
        <v>52736.948814456213</v>
      </c>
      <c r="L34" s="1244">
        <f>L27</f>
        <v>60787.634128339567</v>
      </c>
      <c r="O34" s="1244">
        <f>O27</f>
        <v>67556.70383224274</v>
      </c>
      <c r="R34" s="1244">
        <f>R27</f>
        <v>73215.573763432447</v>
      </c>
      <c r="U34" s="1244">
        <f>U27</f>
        <v>77035.895140992856</v>
      </c>
      <c r="X34" s="1244">
        <f>X27</f>
        <v>50588.187378462047</v>
      </c>
      <c r="AA34" s="1244">
        <f>AA27</f>
        <v>57756.177055776665</v>
      </c>
      <c r="AD34" s="1244">
        <f>AD27</f>
        <v>64242.468861364418</v>
      </c>
      <c r="AG34" s="1244">
        <f>AG27</f>
        <v>69688.379237801375</v>
      </c>
      <c r="AJ34" s="1244">
        <f>AJ27</f>
        <v>73403.48935336039</v>
      </c>
    </row>
    <row r="35" spans="1:36">
      <c r="A35" s="979" t="s">
        <v>2934</v>
      </c>
      <c r="F35" s="1244">
        <f>SUM(F13,F19,F22)</f>
        <v>28804.749534733448</v>
      </c>
      <c r="I35" s="1244">
        <f>SUM(I13,I19,I22)</f>
        <v>31408.537153355355</v>
      </c>
      <c r="L35" s="1244">
        <f>SUM(L13,L19,L22)</f>
        <v>36133.573906070837</v>
      </c>
      <c r="O35" s="1244">
        <f>SUM(O13,O19,O22)</f>
        <v>40094.200322487661</v>
      </c>
      <c r="R35" s="1244">
        <f>SUM(R13,R19,R22)</f>
        <v>43286.459120610227</v>
      </c>
      <c r="U35" s="1244">
        <f>SUM(U13,U19,U22)</f>
        <v>44890.985283172522</v>
      </c>
      <c r="X35" s="1244">
        <f>SUM(X13,X19,X22)</f>
        <v>30193.587246309253</v>
      </c>
      <c r="AA35" s="1244">
        <f>SUM(AA13,AA19,AA22)</f>
        <v>34335.689826377224</v>
      </c>
      <c r="AD35" s="1244">
        <f>SUM(AD13,AD19,AD22)</f>
        <v>38131.172705199046</v>
      </c>
      <c r="AG35" s="1244">
        <f>SUM(AG13,AG19,AG22)</f>
        <v>41204.478699532585</v>
      </c>
      <c r="AJ35" s="1244">
        <f>SUM(AJ13,AJ19,AJ22)</f>
        <v>42776.925095873688</v>
      </c>
    </row>
    <row r="36" spans="1:36">
      <c r="A36" s="979" t="s">
        <v>2935</v>
      </c>
      <c r="F36" s="1244">
        <f>SUM(F14,F20,F25)</f>
        <v>29186.515899975257</v>
      </c>
      <c r="I36" s="1244">
        <f>SUM(I14,I20,I25)</f>
        <v>32792.858306024886</v>
      </c>
      <c r="L36" s="1244">
        <f>SUM(L14,L20,L25)</f>
        <v>37734.404981401087</v>
      </c>
      <c r="O36" s="1244">
        <f>SUM(O14,O20,O25)</f>
        <v>41862.490310467787</v>
      </c>
      <c r="R36" s="1244">
        <f>SUM(R14,R20,R25)</f>
        <v>45253.758758380223</v>
      </c>
      <c r="U36" s="1244">
        <f>SUM(U14,U20,U25)</f>
        <v>47231.02342266067</v>
      </c>
      <c r="X36" s="1244">
        <f>SUM(X14,X20,X25)</f>
        <v>31519.699565573796</v>
      </c>
      <c r="AA36" s="1244">
        <f>SUM(AA14,AA20,AA25)</f>
        <v>35850.847117221187</v>
      </c>
      <c r="AD36" s="1244">
        <f>SUM(AD14,AD20,AD25)</f>
        <v>39806.162560788849</v>
      </c>
      <c r="AG36" s="1244">
        <f>SUM(AG14,AG20,AG25)</f>
        <v>43070.541902564553</v>
      </c>
      <c r="AJ36" s="1244">
        <f>SUM(AJ14,AJ20,AJ25)</f>
        <v>45000.477130622749</v>
      </c>
    </row>
    <row r="38" spans="1:36">
      <c r="F38" s="1352"/>
      <c r="I38" s="1352"/>
      <c r="L38" s="1352"/>
      <c r="O38" s="1352"/>
      <c r="R38" s="1352"/>
      <c r="U38" s="1352"/>
    </row>
    <row r="39" spans="1:36">
      <c r="A39" s="979" t="s">
        <v>2936</v>
      </c>
    </row>
    <row r="40" spans="1:36">
      <c r="A40" s="979" t="s">
        <v>2937</v>
      </c>
      <c r="F40" s="1249">
        <v>1</v>
      </c>
      <c r="I40" s="1250">
        <f>経済の伸び!$D$7</f>
        <v>1.0418793000000002</v>
      </c>
      <c r="L40" s="1250">
        <f>経済の伸び!$D$12</f>
        <v>1.1269402717860952</v>
      </c>
      <c r="O40" s="1250">
        <f>経済の伸び!$D$17</f>
        <v>1.2342429407614273</v>
      </c>
      <c r="R40" s="1250">
        <f>経済の伸び!$D$22</f>
        <v>1.3657125554396343</v>
      </c>
      <c r="U40" s="1250">
        <f>経済の伸び!$D$27</f>
        <v>1.5111861064684704</v>
      </c>
      <c r="X40" s="1250">
        <f>現状投影の足下を計画値にした場合!H82</f>
        <v>1.0418793000000002</v>
      </c>
      <c r="AA40" s="1250">
        <f>現状投影の足下を計画値にした場合!K82</f>
        <v>1.1269402717860952</v>
      </c>
      <c r="AD40" s="1250">
        <f>現状投影の足下を計画値にした場合!N82</f>
        <v>1.2342429407614273</v>
      </c>
      <c r="AG40" s="1250">
        <f>現状投影の足下を計画値にした場合!Q82</f>
        <v>1.3657125554396343</v>
      </c>
      <c r="AJ40" s="1250">
        <f>現状投影の足下を計画値にした場合!T82</f>
        <v>1.5111861064684704</v>
      </c>
    </row>
    <row r="41" spans="1:36">
      <c r="A41" s="979" t="s">
        <v>2931</v>
      </c>
      <c r="F41" s="1047">
        <f>F32*F$40</f>
        <v>114281.79147194061</v>
      </c>
      <c r="I41" s="1047">
        <f>I32*I$40</f>
        <v>131506.28250729979</v>
      </c>
      <c r="L41" s="1047">
        <f>L32*L$40</f>
        <v>163814.62529169326</v>
      </c>
      <c r="O41" s="1047">
        <f>O32*O$40</f>
        <v>199232.79842733871</v>
      </c>
      <c r="R41" s="1047">
        <f>R32*R$40</f>
        <v>238525.53080854731</v>
      </c>
      <c r="U41" s="1047">
        <f>U32*U$40</f>
        <v>276014.75550884311</v>
      </c>
      <c r="X41" s="1047">
        <f>X32*X$40</f>
        <v>126291.01204568306</v>
      </c>
      <c r="AA41" s="1047">
        <f>AA32*AA$40</f>
        <v>155647.65898547912</v>
      </c>
      <c r="AD41" s="1047">
        <f>AD32*AD$40</f>
        <v>189460.21412660446</v>
      </c>
      <c r="AG41" s="1047">
        <f>AG32*AG$40</f>
        <v>227034.78446928167</v>
      </c>
      <c r="AJ41" s="1047">
        <f>AJ32*AJ$40</f>
        <v>262998.91683314851</v>
      </c>
    </row>
    <row r="42" spans="1:36">
      <c r="A42" s="979" t="s">
        <v>2932</v>
      </c>
      <c r="F42" s="1047">
        <f t="shared" ref="F42:F45" si="0">F33*F$40</f>
        <v>105881.74558177117</v>
      </c>
      <c r="I42" s="1047">
        <f t="shared" ref="I42:I45" si="1">I33*I$40</f>
        <v>121835.64027518376</v>
      </c>
      <c r="L42" s="1047">
        <f t="shared" ref="L42:L45" si="2">L33*L$40</f>
        <v>151748.83312956186</v>
      </c>
      <c r="O42" s="1047">
        <f t="shared" ref="O42:O45" si="3">O33*O$40</f>
        <v>184535.85166794952</v>
      </c>
      <c r="R42" s="1047">
        <f t="shared" ref="R42:R45" si="4">R33*R$40</f>
        <v>220911.91556113443</v>
      </c>
      <c r="U42" s="1047">
        <f t="shared" ref="U42:U45" si="5">U33*U$40</f>
        <v>255629.07409265297</v>
      </c>
      <c r="X42" s="1047">
        <f t="shared" ref="X42:X45" si="6">X33*X$40</f>
        <v>117004.58131840483</v>
      </c>
      <c r="AA42" s="1047">
        <f t="shared" ref="AA42:AA45" si="7">AA33*AA$40</f>
        <v>144183.79688750641</v>
      </c>
      <c r="AD42" s="1047">
        <f t="shared" ref="AD42:AD45" si="8">AD33*AD$40</f>
        <v>175484.41956302704</v>
      </c>
      <c r="AG42" s="1047">
        <f t="shared" ref="AG42:AG45" si="9">AG33*AG$40</f>
        <v>210269.74823952198</v>
      </c>
      <c r="AJ42" s="1047">
        <f t="shared" ref="AJ42:AJ45" si="10">AJ33*AJ$40</f>
        <v>243574.32398368052</v>
      </c>
    </row>
    <row r="43" spans="1:36">
      <c r="A43" s="979" t="s">
        <v>2933</v>
      </c>
      <c r="F43" s="1047">
        <f t="shared" si="0"/>
        <v>47890.480147062466</v>
      </c>
      <c r="I43" s="1047">
        <f t="shared" si="1"/>
        <v>54945.53531494148</v>
      </c>
      <c r="L43" s="1047">
        <f t="shared" si="2"/>
        <v>68504.032925824707</v>
      </c>
      <c r="O43" s="1047">
        <f t="shared" si="3"/>
        <v>83381.384806056056</v>
      </c>
      <c r="R43" s="1047">
        <f t="shared" si="4"/>
        <v>99991.428342436368</v>
      </c>
      <c r="U43" s="1047">
        <f t="shared" si="5"/>
        <v>116415.57443643035</v>
      </c>
      <c r="X43" s="1047">
        <f t="shared" si="6"/>
        <v>52706.785254140879</v>
      </c>
      <c r="AA43" s="1047">
        <f t="shared" si="7"/>
        <v>65087.761868562789</v>
      </c>
      <c r="AD43" s="1047">
        <f t="shared" si="8"/>
        <v>79290.813689224844</v>
      </c>
      <c r="AG43" s="1047">
        <f t="shared" si="9"/>
        <v>95174.294493304071</v>
      </c>
      <c r="AJ43" s="1047">
        <f t="shared" si="10"/>
        <v>110926.33327710451</v>
      </c>
    </row>
    <row r="44" spans="1:36">
      <c r="A44" s="979" t="s">
        <v>2934</v>
      </c>
      <c r="F44" s="1047">
        <f t="shared" si="0"/>
        <v>28804.749534733448</v>
      </c>
      <c r="I44" s="1047">
        <f t="shared" si="1"/>
        <v>32723.904703361877</v>
      </c>
      <c r="L44" s="1047">
        <f t="shared" si="2"/>
        <v>40720.379598310428</v>
      </c>
      <c r="O44" s="1047">
        <f t="shared" si="3"/>
        <v>49485.983713504938</v>
      </c>
      <c r="R44" s="1047">
        <f t="shared" si="4"/>
        <v>59116.86070154186</v>
      </c>
      <c r="U44" s="1047">
        <f t="shared" si="5"/>
        <v>67838.633265610886</v>
      </c>
      <c r="X44" s="1047">
        <f t="shared" si="6"/>
        <v>31458.073544673618</v>
      </c>
      <c r="AA44" s="1047">
        <f t="shared" si="7"/>
        <v>38694.271624900612</v>
      </c>
      <c r="AD44" s="1047">
        <f t="shared" si="8"/>
        <v>47063.130734346734</v>
      </c>
      <c r="AG44" s="1047">
        <f t="shared" si="9"/>
        <v>56273.473900296623</v>
      </c>
      <c r="AJ44" s="1047">
        <f t="shared" si="10"/>
        <v>64643.894882326756</v>
      </c>
    </row>
    <row r="45" spans="1:36">
      <c r="A45" s="979" t="s">
        <v>2935</v>
      </c>
      <c r="F45" s="1047">
        <f t="shared" si="0"/>
        <v>29186.515899975257</v>
      </c>
      <c r="I45" s="1047">
        <f t="shared" si="1"/>
        <v>34166.200256880402</v>
      </c>
      <c r="L45" s="1047">
        <f t="shared" si="2"/>
        <v>42524.420605426727</v>
      </c>
      <c r="O45" s="1047">
        <f t="shared" si="3"/>
        <v>51668.483148388514</v>
      </c>
      <c r="R45" s="1047">
        <f t="shared" si="4"/>
        <v>61803.62651715619</v>
      </c>
      <c r="U45" s="1047">
        <f t="shared" si="5"/>
        <v>71374.8663906117</v>
      </c>
      <c r="X45" s="1047">
        <f t="shared" si="6"/>
        <v>32839.722519590337</v>
      </c>
      <c r="AA45" s="1047">
        <f t="shared" si="7"/>
        <v>40401.763394042995</v>
      </c>
      <c r="AD45" s="1047">
        <f t="shared" si="8"/>
        <v>49130.475139455455</v>
      </c>
      <c r="AG45" s="1047">
        <f t="shared" si="9"/>
        <v>58821.979845921283</v>
      </c>
      <c r="AJ45" s="1047">
        <f t="shared" si="10"/>
        <v>68004.095824249234</v>
      </c>
    </row>
    <row r="48" spans="1:36">
      <c r="A48" s="979" t="s">
        <v>2938</v>
      </c>
    </row>
    <row r="49" spans="1:36">
      <c r="A49" s="979" t="s">
        <v>2937</v>
      </c>
      <c r="F49" s="1249">
        <v>1</v>
      </c>
      <c r="I49" s="1540">
        <f>経済の伸び!$D$41</f>
        <v>1.0537507699999999</v>
      </c>
      <c r="J49" s="1351"/>
      <c r="K49" s="1351"/>
      <c r="L49" s="1540">
        <f>経済の伸び!$D$46</f>
        <v>1.2166709606611312</v>
      </c>
      <c r="M49" s="1351"/>
      <c r="N49" s="1351"/>
      <c r="O49" s="1540">
        <f>経済の伸び!$D$51</f>
        <v>1.3709194365799005</v>
      </c>
      <c r="P49" s="1351"/>
      <c r="Q49" s="1351"/>
      <c r="R49" s="1540">
        <f>経済の伸び!$D$56</f>
        <v>1.5169476163893261</v>
      </c>
      <c r="S49" s="1351"/>
      <c r="T49" s="1351"/>
      <c r="U49" s="1540">
        <f>経済の伸び!$D$61</f>
        <v>1.6785304879840346</v>
      </c>
      <c r="X49" s="1250">
        <f>現状投影の足下を計画値にした場合!H93</f>
        <v>1.0537507699999999</v>
      </c>
      <c r="AA49" s="1250">
        <f>現状投影の足下を計画値にした場合!K93</f>
        <v>1.2166709606611312</v>
      </c>
      <c r="AD49" s="1250">
        <f>現状投影の足下を計画値にした場合!N93</f>
        <v>1.3709194365799005</v>
      </c>
      <c r="AG49" s="1250">
        <f>現状投影の足下を計画値にした場合!Q93</f>
        <v>1.5169476163893261</v>
      </c>
      <c r="AJ49" s="1250">
        <f>現状投影の足下を計画値にした場合!T93</f>
        <v>1.6785304879840346</v>
      </c>
    </row>
    <row r="50" spans="1:36">
      <c r="A50" s="979" t="s">
        <v>2931</v>
      </c>
      <c r="F50" s="1047">
        <f>F32*F$49</f>
        <v>114281.79147194061</v>
      </c>
      <c r="I50" s="1047">
        <f>I32*I$49</f>
        <v>133004.70260989413</v>
      </c>
      <c r="L50" s="1047">
        <f>L32*L$49</f>
        <v>176858.08424265671</v>
      </c>
      <c r="O50" s="1047">
        <f>O32*O$49</f>
        <v>221295.26266501783</v>
      </c>
      <c r="R50" s="1047">
        <f>R32*R$49</f>
        <v>264939.15865886456</v>
      </c>
      <c r="U50" s="1047">
        <f>U32*U$49</f>
        <v>306579.83174405183</v>
      </c>
      <c r="X50" s="1047">
        <f>X32*X$49</f>
        <v>127730.00786868285</v>
      </c>
      <c r="AA50" s="1047">
        <f>AA32*AA$49</f>
        <v>168040.83723299913</v>
      </c>
      <c r="AD50" s="1047">
        <f>AD32*AD$49</f>
        <v>210440.49062538429</v>
      </c>
      <c r="AG50" s="1047">
        <f>AG32*AG$49</f>
        <v>252175.96028270823</v>
      </c>
      <c r="AJ50" s="1047">
        <f>AJ32*AJ$49</f>
        <v>292122.65671423962</v>
      </c>
    </row>
    <row r="51" spans="1:36">
      <c r="A51" s="979" t="s">
        <v>2932</v>
      </c>
      <c r="F51" s="1047">
        <f t="shared" ref="F51:F54" si="11">F33*F$49</f>
        <v>105881.74558177117</v>
      </c>
      <c r="I51" s="1047">
        <f t="shared" ref="I51:I54" si="12">I33*I$49</f>
        <v>123223.87032108025</v>
      </c>
      <c r="L51" s="1047">
        <f t="shared" ref="L51:L54" si="13">L33*L$49</f>
        <v>163831.57404636088</v>
      </c>
      <c r="O51" s="1047">
        <f t="shared" ref="O51:O54" si="14">O33*O$49</f>
        <v>204970.81850137791</v>
      </c>
      <c r="R51" s="1047">
        <f t="shared" ref="R51:R54" si="15">R33*R$49</f>
        <v>245375.06256914188</v>
      </c>
      <c r="U51" s="1047">
        <f t="shared" ref="U51:U54" si="16">U33*U$49</f>
        <v>283936.69889036933</v>
      </c>
      <c r="X51" s="1047">
        <f t="shared" ref="X51:X54" si="17">X33*X$49</f>
        <v>118337.76490021126</v>
      </c>
      <c r="AA51" s="1047">
        <f t="shared" ref="AA51:AA54" si="18">AA33*AA$49</f>
        <v>155664.18475121204</v>
      </c>
      <c r="AD51" s="1047">
        <f t="shared" ref="AD51:AD54" si="19">AD33*AD$49</f>
        <v>194917.05696731043</v>
      </c>
      <c r="AG51" s="1047">
        <f t="shared" ref="AG51:AG54" si="20">AG33*AG$49</f>
        <v>233554.41239833081</v>
      </c>
      <c r="AJ51" s="1047">
        <f t="shared" ref="AJ51:AJ54" si="21">AJ33*AJ$49</f>
        <v>270547.04059723887</v>
      </c>
    </row>
    <row r="52" spans="1:36">
      <c r="A52" s="979" t="s">
        <v>2933</v>
      </c>
      <c r="F52" s="1047">
        <f t="shared" si="11"/>
        <v>47890.480147062466</v>
      </c>
      <c r="I52" s="1047">
        <f t="shared" si="12"/>
        <v>55571.600420683819</v>
      </c>
      <c r="L52" s="1047">
        <f t="shared" si="13"/>
        <v>73958.549211244273</v>
      </c>
      <c r="O52" s="1047">
        <f t="shared" si="14"/>
        <v>92614.798354893413</v>
      </c>
      <c r="R52" s="1047">
        <f t="shared" si="15"/>
        <v>111064.19010301573</v>
      </c>
      <c r="U52" s="1047">
        <f t="shared" si="16"/>
        <v>129307.09866329766</v>
      </c>
      <c r="X52" s="1047">
        <f t="shared" si="17"/>
        <v>53307.341402958664</v>
      </c>
      <c r="AA52" s="1047">
        <f t="shared" si="18"/>
        <v>70270.263422566175</v>
      </c>
      <c r="AD52" s="1047">
        <f t="shared" si="19"/>
        <v>88071.249215923512</v>
      </c>
      <c r="AG52" s="1047">
        <f t="shared" si="20"/>
        <v>105713.62077481819</v>
      </c>
      <c r="AJ52" s="1047">
        <f t="shared" si="21"/>
        <v>123209.99480402691</v>
      </c>
    </row>
    <row r="53" spans="1:36">
      <c r="A53" s="979" t="s">
        <v>2934</v>
      </c>
      <c r="F53" s="1047">
        <f t="shared" si="11"/>
        <v>28804.749534733448</v>
      </c>
      <c r="I53" s="1047">
        <f t="shared" si="12"/>
        <v>33096.770209921815</v>
      </c>
      <c r="L53" s="1047">
        <f t="shared" si="13"/>
        <v>43962.670076419192</v>
      </c>
      <c r="O53" s="1047">
        <f t="shared" si="14"/>
        <v>54965.918516226448</v>
      </c>
      <c r="R53" s="1047">
        <f t="shared" si="15"/>
        <v>65663.290984943684</v>
      </c>
      <c r="U53" s="1047">
        <f t="shared" si="16"/>
        <v>75350.887433447686</v>
      </c>
      <c r="X53" s="1047">
        <f t="shared" si="17"/>
        <v>31816.515809860553</v>
      </c>
      <c r="AA53" s="1047">
        <f t="shared" si="18"/>
        <v>41775.236726021009</v>
      </c>
      <c r="AD53" s="1047">
        <f t="shared" si="19"/>
        <v>52274.765801142355</v>
      </c>
      <c r="AG53" s="1047">
        <f t="shared" si="20"/>
        <v>62505.035747820715</v>
      </c>
      <c r="AJ53" s="1047">
        <f t="shared" si="21"/>
        <v>71802.372955633356</v>
      </c>
    </row>
    <row r="54" spans="1:36">
      <c r="A54" s="979" t="s">
        <v>2935</v>
      </c>
      <c r="F54" s="1047">
        <f t="shared" si="11"/>
        <v>29186.515899975257</v>
      </c>
      <c r="I54" s="1047">
        <f t="shared" si="12"/>
        <v>34555.499690474615</v>
      </c>
      <c r="L54" s="1047">
        <f t="shared" si="13"/>
        <v>45910.354758697438</v>
      </c>
      <c r="O54" s="1047">
        <f t="shared" si="14"/>
        <v>57390.101630258039</v>
      </c>
      <c r="R54" s="1047">
        <f t="shared" si="15"/>
        <v>68647.581481182468</v>
      </c>
      <c r="U54" s="1047">
        <f t="shared" si="16"/>
        <v>79278.712793623985</v>
      </c>
      <c r="X54" s="1047">
        <f t="shared" si="17"/>
        <v>33213.907687392049</v>
      </c>
      <c r="AA54" s="1047">
        <f t="shared" si="18"/>
        <v>43618.684602624846</v>
      </c>
      <c r="AD54" s="1047">
        <f t="shared" si="19"/>
        <v>54571.041950244573</v>
      </c>
      <c r="AG54" s="1047">
        <f t="shared" si="20"/>
        <v>65335.755875691888</v>
      </c>
      <c r="AJ54" s="1047">
        <f t="shared" si="21"/>
        <v>75534.67283757859</v>
      </c>
    </row>
  </sheetData>
  <phoneticPr fontId="4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FF00"/>
  </sheetPr>
  <dimension ref="A1:H61"/>
  <sheetViews>
    <sheetView topLeftCell="A10" zoomScale="80" zoomScaleNormal="80" workbookViewId="0"/>
  </sheetViews>
  <sheetFormatPr defaultRowHeight="12"/>
  <cols>
    <col min="1" max="1" width="18.875" style="2" customWidth="1"/>
    <col min="2" max="2" width="13.75" style="2" bestFit="1" customWidth="1"/>
    <col min="3" max="3" width="9.625" style="2" bestFit="1" customWidth="1"/>
    <col min="4" max="4" width="9" style="2"/>
    <col min="5" max="5" width="12.375" style="2" customWidth="1"/>
    <col min="6" max="16384" width="9" style="2"/>
  </cols>
  <sheetData>
    <row r="1" spans="1:8">
      <c r="A1" s="2" t="s">
        <v>2409</v>
      </c>
    </row>
    <row r="2" spans="1:8">
      <c r="A2" s="2" t="s">
        <v>2408</v>
      </c>
    </row>
    <row r="3" spans="1:8">
      <c r="D3" s="2" t="s">
        <v>2433</v>
      </c>
      <c r="E3" s="1061"/>
      <c r="G3" s="2" t="s">
        <v>2663</v>
      </c>
      <c r="H3" s="2" t="s">
        <v>2662</v>
      </c>
    </row>
    <row r="4" spans="1:8">
      <c r="A4" s="2" t="s">
        <v>2531</v>
      </c>
      <c r="B4" s="2" t="s">
        <v>2435</v>
      </c>
      <c r="C4" s="949">
        <v>1</v>
      </c>
      <c r="D4" s="948">
        <f>C4</f>
        <v>1</v>
      </c>
      <c r="E4" s="948"/>
      <c r="G4" s="2">
        <v>1</v>
      </c>
      <c r="H4" s="948">
        <f>G4</f>
        <v>1</v>
      </c>
    </row>
    <row r="5" spans="1:8">
      <c r="B5" s="2" t="s">
        <v>2410</v>
      </c>
      <c r="C5" s="1207">
        <v>1</v>
      </c>
      <c r="D5" s="948">
        <f>C5</f>
        <v>1</v>
      </c>
      <c r="E5" s="948"/>
      <c r="G5" s="2">
        <v>1</v>
      </c>
      <c r="H5" s="948">
        <f>G5</f>
        <v>1</v>
      </c>
    </row>
    <row r="6" spans="1:8">
      <c r="B6" s="2" t="s">
        <v>2411</v>
      </c>
      <c r="C6" s="1059">
        <f>1+(経済前提!C24*0.35+経済前提!D24*0.65)/100</f>
        <v>1.0212000000000001</v>
      </c>
      <c r="D6" s="433">
        <f>D5*C6</f>
        <v>1.0212000000000001</v>
      </c>
      <c r="E6" s="948"/>
      <c r="G6" s="2">
        <f>1+経済前提!D24/100</f>
        <v>1.024</v>
      </c>
      <c r="H6" s="433">
        <f t="shared" ref="H6:H27" si="0">H5*G6</f>
        <v>1.024</v>
      </c>
    </row>
    <row r="7" spans="1:8">
      <c r="B7" s="2" t="s">
        <v>2412</v>
      </c>
      <c r="C7" s="1059">
        <f>1+(経済前提!C25*0.35+経済前提!D25*0.65)/100</f>
        <v>1.0202500000000001</v>
      </c>
      <c r="D7" s="944">
        <f t="shared" ref="D7:D27" si="1">D6*C7</f>
        <v>1.0418793000000002</v>
      </c>
      <c r="E7" s="948"/>
      <c r="G7" s="2">
        <f>1+経済前提!D25/100</f>
        <v>1.022</v>
      </c>
      <c r="H7" s="1090">
        <f t="shared" si="0"/>
        <v>1.0465280000000001</v>
      </c>
    </row>
    <row r="8" spans="1:8">
      <c r="B8" s="2" t="s">
        <v>2413</v>
      </c>
      <c r="C8" s="1059">
        <f>1+(経済前提!C26*0.35+経済前提!D26*0.65)/100</f>
        <v>1.0168999999999999</v>
      </c>
      <c r="D8" s="433">
        <f t="shared" si="1"/>
        <v>1.0594870601700002</v>
      </c>
      <c r="E8" s="948"/>
      <c r="G8" s="2">
        <f>1+経済前提!D26/100</f>
        <v>1.0189999999999999</v>
      </c>
      <c r="H8" s="433">
        <f t="shared" si="0"/>
        <v>1.0664120320000001</v>
      </c>
    </row>
    <row r="9" spans="1:8">
      <c r="B9" s="2" t="s">
        <v>2414</v>
      </c>
      <c r="C9" s="1059">
        <f>1+(経済前提!C27*0.35+経済前提!D27*0.65)/100</f>
        <v>1.01555</v>
      </c>
      <c r="D9" s="433">
        <f t="shared" si="1"/>
        <v>1.0759620839556436</v>
      </c>
      <c r="E9" s="948"/>
      <c r="G9" s="2">
        <f>1+経済前提!D27/100</f>
        <v>1.018</v>
      </c>
      <c r="H9" s="433">
        <f t="shared" si="0"/>
        <v>1.0856074485760001</v>
      </c>
    </row>
    <row r="10" spans="1:8">
      <c r="B10" s="2" t="s">
        <v>2415</v>
      </c>
      <c r="C10" s="1059">
        <f>1+(経済前提!C28*0.35+経済前提!D28*0.65)/100</f>
        <v>1.01555</v>
      </c>
      <c r="D10" s="433">
        <f t="shared" si="1"/>
        <v>1.0926932943611538</v>
      </c>
      <c r="E10" s="948"/>
      <c r="G10" s="2">
        <f>1+経済前提!D28/100</f>
        <v>1.018</v>
      </c>
      <c r="H10" s="433">
        <f t="shared" si="0"/>
        <v>1.1051483826503681</v>
      </c>
    </row>
    <row r="11" spans="1:8">
      <c r="B11" s="2" t="s">
        <v>2416</v>
      </c>
      <c r="C11" s="1059">
        <f>1+(経済前提!C29*0.35+経済前提!D29*0.65)/100</f>
        <v>1.01555</v>
      </c>
      <c r="D11" s="433">
        <f t="shared" si="1"/>
        <v>1.1096846750884697</v>
      </c>
      <c r="E11" s="948"/>
      <c r="G11" s="2">
        <f>1+経済前提!D29/100</f>
        <v>1.018</v>
      </c>
      <c r="H11" s="433">
        <f t="shared" si="0"/>
        <v>1.1250410535380748</v>
      </c>
    </row>
    <row r="12" spans="1:8">
      <c r="B12" s="2" t="s">
        <v>2417</v>
      </c>
      <c r="C12" s="1059">
        <f>1+(経済前提!C30*0.35+経済前提!D30*0.65)/100</f>
        <v>1.01555</v>
      </c>
      <c r="D12" s="944">
        <f t="shared" si="1"/>
        <v>1.1269402717860952</v>
      </c>
      <c r="E12" s="948"/>
      <c r="G12" s="2">
        <f>1+経済前提!D30/100</f>
        <v>1.018</v>
      </c>
      <c r="H12" s="1090">
        <f t="shared" si="0"/>
        <v>1.1452917925017603</v>
      </c>
    </row>
    <row r="13" spans="1:8">
      <c r="B13" s="2" t="s">
        <v>2418</v>
      </c>
      <c r="C13" s="1059">
        <f>1+(経済前提!C31*0.35+経済前提!D31*0.65)/100</f>
        <v>1.01555</v>
      </c>
      <c r="D13" s="433">
        <f t="shared" si="1"/>
        <v>1.1444641930123689</v>
      </c>
      <c r="E13" s="958"/>
      <c r="G13" s="2">
        <f>1+経済前提!D31/100</f>
        <v>1.018</v>
      </c>
      <c r="H13" s="433">
        <f t="shared" si="0"/>
        <v>1.1659070447667921</v>
      </c>
    </row>
    <row r="14" spans="1:8">
      <c r="B14" s="2" t="s">
        <v>2419</v>
      </c>
      <c r="C14" s="1059">
        <f>1+(経済前提!C32*0.35+経済前提!D32*0.65)/100</f>
        <v>1.0148999999999999</v>
      </c>
      <c r="D14" s="433">
        <f t="shared" si="1"/>
        <v>1.161516709488253</v>
      </c>
      <c r="E14" s="958"/>
      <c r="G14" s="2">
        <f>1+経済前提!D32/100</f>
        <v>1.0169999999999999</v>
      </c>
      <c r="H14" s="433">
        <f t="shared" si="0"/>
        <v>1.1857274645278275</v>
      </c>
    </row>
    <row r="15" spans="1:8">
      <c r="B15" s="2" t="s">
        <v>2420</v>
      </c>
      <c r="C15" s="1218">
        <f>1+(経済前提!C35*0.35+経済前提!D35*0.65)/100</f>
        <v>1.0204500000000001</v>
      </c>
      <c r="D15" s="433">
        <f t="shared" si="1"/>
        <v>1.185269726197288</v>
      </c>
      <c r="E15" s="958"/>
      <c r="G15" s="2">
        <f>1+経済前提!D35/100</f>
        <v>1.0249999999999999</v>
      </c>
      <c r="H15" s="433">
        <f t="shared" si="0"/>
        <v>1.2153706511410232</v>
      </c>
    </row>
    <row r="16" spans="1:8">
      <c r="B16" s="2" t="s">
        <v>2421</v>
      </c>
      <c r="C16" s="1218">
        <f t="shared" ref="C16:C27" si="2">C15</f>
        <v>1.0204500000000001</v>
      </c>
      <c r="D16" s="433">
        <f t="shared" si="1"/>
        <v>1.2095084920980226</v>
      </c>
      <c r="E16" s="958"/>
      <c r="G16" s="2">
        <f t="shared" ref="G16:G27" si="3">G15</f>
        <v>1.0249999999999999</v>
      </c>
      <c r="H16" s="433">
        <f t="shared" si="0"/>
        <v>1.2457549174195486</v>
      </c>
    </row>
    <row r="17" spans="2:8">
      <c r="B17" s="2" t="s">
        <v>2422</v>
      </c>
      <c r="C17" s="1218">
        <f t="shared" si="2"/>
        <v>1.0204500000000001</v>
      </c>
      <c r="D17" s="944">
        <f t="shared" si="1"/>
        <v>1.2342429407614273</v>
      </c>
      <c r="E17" s="958"/>
      <c r="G17" s="2">
        <f t="shared" si="3"/>
        <v>1.0249999999999999</v>
      </c>
      <c r="H17" s="1090">
        <f t="shared" si="0"/>
        <v>1.2768987903550373</v>
      </c>
    </row>
    <row r="18" spans="2:8">
      <c r="B18" s="2" t="s">
        <v>2423</v>
      </c>
      <c r="C18" s="1218">
        <f t="shared" si="2"/>
        <v>1.0204500000000001</v>
      </c>
      <c r="D18" s="433">
        <f t="shared" si="1"/>
        <v>1.2594832088999985</v>
      </c>
      <c r="E18" s="958"/>
      <c r="G18" s="2">
        <f t="shared" si="3"/>
        <v>1.0249999999999999</v>
      </c>
      <c r="H18" s="433">
        <f t="shared" si="0"/>
        <v>1.3088212601139131</v>
      </c>
    </row>
    <row r="19" spans="2:8">
      <c r="B19" s="2" t="s">
        <v>2424</v>
      </c>
      <c r="C19" s="1218">
        <f t="shared" si="2"/>
        <v>1.0204500000000001</v>
      </c>
      <c r="D19" s="433">
        <f t="shared" si="1"/>
        <v>1.2852396405220037</v>
      </c>
      <c r="E19" s="958"/>
      <c r="G19" s="2">
        <f t="shared" si="3"/>
        <v>1.0249999999999999</v>
      </c>
      <c r="H19" s="433">
        <f t="shared" si="0"/>
        <v>1.3415417916167609</v>
      </c>
    </row>
    <row r="20" spans="2:8">
      <c r="B20" s="2" t="s">
        <v>2425</v>
      </c>
      <c r="C20" s="1218">
        <f t="shared" si="2"/>
        <v>1.0204500000000001</v>
      </c>
      <c r="D20" s="433">
        <f t="shared" si="1"/>
        <v>1.3115227911706788</v>
      </c>
      <c r="E20" s="958"/>
      <c r="G20" s="2">
        <f t="shared" si="3"/>
        <v>1.0249999999999999</v>
      </c>
      <c r="H20" s="433">
        <f t="shared" si="0"/>
        <v>1.3750803364071797</v>
      </c>
    </row>
    <row r="21" spans="2:8">
      <c r="B21" s="2" t="s">
        <v>2426</v>
      </c>
      <c r="C21" s="1218">
        <f t="shared" si="2"/>
        <v>1.0204500000000001</v>
      </c>
      <c r="D21" s="433">
        <f t="shared" si="1"/>
        <v>1.3383434322501193</v>
      </c>
      <c r="E21" s="958"/>
      <c r="G21" s="2">
        <f t="shared" si="3"/>
        <v>1.0249999999999999</v>
      </c>
      <c r="H21" s="433">
        <f t="shared" si="0"/>
        <v>1.4094573448173591</v>
      </c>
    </row>
    <row r="22" spans="2:8">
      <c r="B22" s="2" t="s">
        <v>2427</v>
      </c>
      <c r="C22" s="1218">
        <f t="shared" si="2"/>
        <v>1.0204500000000001</v>
      </c>
      <c r="D22" s="944">
        <f t="shared" si="1"/>
        <v>1.3657125554396343</v>
      </c>
      <c r="E22" s="958"/>
      <c r="G22" s="2">
        <f t="shared" si="3"/>
        <v>1.0249999999999999</v>
      </c>
      <c r="H22" s="1090">
        <f t="shared" si="0"/>
        <v>1.4446937784377929</v>
      </c>
    </row>
    <row r="23" spans="2:8">
      <c r="B23" s="2" t="s">
        <v>2428</v>
      </c>
      <c r="C23" s="1218">
        <f t="shared" si="2"/>
        <v>1.0204500000000001</v>
      </c>
      <c r="D23" s="433">
        <f t="shared" si="1"/>
        <v>1.3936413771983749</v>
      </c>
      <c r="E23" s="958"/>
      <c r="G23" s="2">
        <f t="shared" si="3"/>
        <v>1.0249999999999999</v>
      </c>
      <c r="H23" s="433">
        <f t="shared" si="0"/>
        <v>1.4808111228987375</v>
      </c>
    </row>
    <row r="24" spans="2:8">
      <c r="B24" s="2" t="s">
        <v>2429</v>
      </c>
      <c r="C24" s="1218">
        <f t="shared" si="2"/>
        <v>1.0204500000000001</v>
      </c>
      <c r="D24" s="433">
        <f t="shared" si="1"/>
        <v>1.4221413433620818</v>
      </c>
      <c r="E24" s="958"/>
      <c r="G24" s="2">
        <f t="shared" si="3"/>
        <v>1.0249999999999999</v>
      </c>
      <c r="H24" s="433">
        <f t="shared" si="0"/>
        <v>1.5178314009712057</v>
      </c>
    </row>
    <row r="25" spans="2:8">
      <c r="B25" s="2" t="s">
        <v>2430</v>
      </c>
      <c r="C25" s="1218">
        <f t="shared" si="2"/>
        <v>1.0204500000000001</v>
      </c>
      <c r="D25" s="433">
        <f t="shared" si="1"/>
        <v>1.4512241338338365</v>
      </c>
      <c r="E25" s="958"/>
      <c r="G25" s="2">
        <f t="shared" si="3"/>
        <v>1.0249999999999999</v>
      </c>
      <c r="H25" s="433">
        <f t="shared" si="0"/>
        <v>1.5557771859954856</v>
      </c>
    </row>
    <row r="26" spans="2:8">
      <c r="B26" s="2" t="s">
        <v>2431</v>
      </c>
      <c r="C26" s="1218">
        <f t="shared" si="2"/>
        <v>1.0204500000000001</v>
      </c>
      <c r="D26" s="433">
        <f t="shared" si="1"/>
        <v>1.4809016673707387</v>
      </c>
      <c r="E26" s="958"/>
      <c r="G26" s="2">
        <f t="shared" si="3"/>
        <v>1.0249999999999999</v>
      </c>
      <c r="H26" s="433">
        <f t="shared" si="0"/>
        <v>1.5946716156453726</v>
      </c>
    </row>
    <row r="27" spans="2:8">
      <c r="B27" s="2" t="s">
        <v>2432</v>
      </c>
      <c r="C27" s="1218">
        <f t="shared" si="2"/>
        <v>1.0204500000000001</v>
      </c>
      <c r="D27" s="944">
        <f t="shared" si="1"/>
        <v>1.5111861064684704</v>
      </c>
      <c r="E27" s="958"/>
      <c r="G27" s="2">
        <f t="shared" si="3"/>
        <v>1.0249999999999999</v>
      </c>
      <c r="H27" s="1090">
        <f t="shared" si="0"/>
        <v>1.6345384060365069</v>
      </c>
    </row>
    <row r="37" spans="1:8">
      <c r="D37" s="2" t="s">
        <v>2433</v>
      </c>
      <c r="G37" s="2" t="s">
        <v>2434</v>
      </c>
      <c r="H37" s="2" t="s">
        <v>2662</v>
      </c>
    </row>
    <row r="38" spans="1:8">
      <c r="A38" s="2" t="s">
        <v>2532</v>
      </c>
      <c r="B38" s="2" t="s">
        <v>2435</v>
      </c>
      <c r="C38" s="949">
        <v>1</v>
      </c>
      <c r="D38" s="948">
        <f>C38</f>
        <v>1</v>
      </c>
      <c r="G38" s="2">
        <v>1</v>
      </c>
      <c r="H38" s="948">
        <f>G38</f>
        <v>1</v>
      </c>
    </row>
    <row r="39" spans="1:8">
      <c r="B39" s="2" t="s">
        <v>2410</v>
      </c>
      <c r="C39" s="949">
        <v>1</v>
      </c>
      <c r="D39" s="948">
        <f>C39</f>
        <v>1</v>
      </c>
      <c r="G39" s="2">
        <v>1</v>
      </c>
      <c r="H39" s="948">
        <f>G39</f>
        <v>1</v>
      </c>
    </row>
    <row r="40" spans="1:8">
      <c r="B40" s="2" t="s">
        <v>2411</v>
      </c>
      <c r="C40" s="1059">
        <f>1+(経済前提!C8*0.35+経済前提!D8*0.65)/100</f>
        <v>1.02485</v>
      </c>
      <c r="D40" s="433">
        <f>D39*C40</f>
        <v>1.02485</v>
      </c>
      <c r="G40" s="947">
        <f>1+経済前提!D8/100</f>
        <v>1.028</v>
      </c>
      <c r="H40" s="433">
        <f t="shared" ref="H40:H61" si="4">H39*G40</f>
        <v>1.028</v>
      </c>
    </row>
    <row r="41" spans="1:8">
      <c r="B41" s="2" t="s">
        <v>2412</v>
      </c>
      <c r="C41" s="1059">
        <f>1+(経済前提!C9*0.35+経済前提!D9*0.65)/100</f>
        <v>1.0282</v>
      </c>
      <c r="D41" s="944">
        <f t="shared" ref="D41:D61" si="5">D40*C41</f>
        <v>1.0537507699999999</v>
      </c>
      <c r="G41" s="947">
        <f>1+経済前提!D9/100</f>
        <v>1.0309999999999999</v>
      </c>
      <c r="H41" s="1090">
        <f t="shared" si="4"/>
        <v>1.059868</v>
      </c>
    </row>
    <row r="42" spans="1:8">
      <c r="B42" s="2" t="s">
        <v>2413</v>
      </c>
      <c r="C42" s="1059">
        <f>1+(経済前提!C10*0.35+経済前提!D10*0.65)/100</f>
        <v>1.0281499999999999</v>
      </c>
      <c r="D42" s="433">
        <f>D41*C42</f>
        <v>1.0834138541754998</v>
      </c>
      <c r="G42" s="947">
        <f>1+経済前提!D10/100</f>
        <v>1.032</v>
      </c>
      <c r="H42" s="433">
        <f t="shared" si="4"/>
        <v>1.093783776</v>
      </c>
    </row>
    <row r="43" spans="1:8">
      <c r="B43" s="2" t="s">
        <v>2414</v>
      </c>
      <c r="C43" s="1059">
        <f>1+(経済前提!C11*0.35+経済前提!D11*0.65)/100</f>
        <v>1.0290999999999999</v>
      </c>
      <c r="D43" s="433">
        <f>D42*C43</f>
        <v>1.1149411973320067</v>
      </c>
      <c r="G43" s="947">
        <f>1+経済前提!D11/100</f>
        <v>1.034</v>
      </c>
      <c r="H43" s="433">
        <f t="shared" si="4"/>
        <v>1.130972424384</v>
      </c>
    </row>
    <row r="44" spans="1:8">
      <c r="B44" s="2" t="s">
        <v>2415</v>
      </c>
      <c r="C44" s="1059">
        <f>1+(経済前提!C12*0.35+経済前提!D12*0.65)/100</f>
        <v>1.0290999999999999</v>
      </c>
      <c r="D44" s="433">
        <f t="shared" si="5"/>
        <v>1.147385986174368</v>
      </c>
      <c r="G44" s="947">
        <f>1+経済前提!D12/100</f>
        <v>1.034</v>
      </c>
      <c r="H44" s="433">
        <f t="shared" si="4"/>
        <v>1.169425486813056</v>
      </c>
    </row>
    <row r="45" spans="1:8">
      <c r="B45" s="2" t="s">
        <v>2416</v>
      </c>
      <c r="C45" s="1059">
        <f>1+(経済前提!C13*0.35+経済前提!D13*0.65)/100</f>
        <v>1.0297499999999999</v>
      </c>
      <c r="D45" s="433">
        <f t="shared" si="5"/>
        <v>1.1815207192630555</v>
      </c>
      <c r="G45" s="947">
        <f>1+経済前提!D13/100</f>
        <v>1.0349999999999999</v>
      </c>
      <c r="H45" s="433">
        <f t="shared" si="4"/>
        <v>1.2103553788515129</v>
      </c>
    </row>
    <row r="46" spans="1:8">
      <c r="B46" s="2" t="s">
        <v>2417</v>
      </c>
      <c r="C46" s="1059">
        <f>1+(経済前提!C14*0.35+経済前提!D14*0.65)/100</f>
        <v>1.0297499999999999</v>
      </c>
      <c r="D46" s="944">
        <f t="shared" si="5"/>
        <v>1.2166709606611312</v>
      </c>
      <c r="G46" s="947">
        <f>1+経済前提!D14/100</f>
        <v>1.0349999999999999</v>
      </c>
      <c r="H46" s="1090">
        <f t="shared" si="4"/>
        <v>1.2527178171113158</v>
      </c>
    </row>
    <row r="47" spans="1:8">
      <c r="B47" s="2" t="s">
        <v>2418</v>
      </c>
      <c r="C47" s="1059">
        <f>1+(経済前提!C15*0.35+経済前提!D15*0.65)/100</f>
        <v>1.0297499999999999</v>
      </c>
      <c r="D47" s="433">
        <f t="shared" si="5"/>
        <v>1.2528669217407997</v>
      </c>
      <c r="G47" s="947">
        <f>1+経済前提!D15/100</f>
        <v>1.0349999999999999</v>
      </c>
      <c r="H47" s="433">
        <f t="shared" si="4"/>
        <v>1.2965629407102117</v>
      </c>
    </row>
    <row r="48" spans="1:8">
      <c r="B48" s="2" t="s">
        <v>2419</v>
      </c>
      <c r="C48" s="1059">
        <f>1+(経済前提!C16*0.35+経済前提!D16*0.65)/100</f>
        <v>1.0297499999999999</v>
      </c>
      <c r="D48" s="433">
        <f t="shared" si="5"/>
        <v>1.2901397126625884</v>
      </c>
      <c r="G48" s="947">
        <f>1+経済前提!D16/100</f>
        <v>1.0349999999999999</v>
      </c>
      <c r="H48" s="433">
        <f t="shared" si="4"/>
        <v>1.341942643635069</v>
      </c>
    </row>
    <row r="49" spans="2:8">
      <c r="B49" s="2" t="s">
        <v>2420</v>
      </c>
      <c r="C49" s="1218">
        <f>1+(経済前提!C38*0.35+経済前提!D38*0.65)/100</f>
        <v>1.0204500000000001</v>
      </c>
      <c r="D49" s="433">
        <f t="shared" si="5"/>
        <v>1.3165230697865384</v>
      </c>
      <c r="G49" s="947">
        <f>1+経済前提!D38/100</f>
        <v>1.0249999999999999</v>
      </c>
      <c r="H49" s="433">
        <f t="shared" si="4"/>
        <v>1.3754912097259455</v>
      </c>
    </row>
    <row r="50" spans="2:8">
      <c r="B50" s="2" t="s">
        <v>2421</v>
      </c>
      <c r="C50" s="1218">
        <f t="shared" ref="C50:C61" si="6">C49</f>
        <v>1.0204500000000001</v>
      </c>
      <c r="D50" s="433">
        <f t="shared" si="5"/>
        <v>1.3434459665636733</v>
      </c>
      <c r="G50" s="947">
        <f t="shared" ref="G50:G61" si="7">G49</f>
        <v>1.0249999999999999</v>
      </c>
      <c r="H50" s="433">
        <f t="shared" si="4"/>
        <v>1.4098784899690939</v>
      </c>
    </row>
    <row r="51" spans="2:8">
      <c r="B51" s="2" t="s">
        <v>2422</v>
      </c>
      <c r="C51" s="1218">
        <f t="shared" si="6"/>
        <v>1.0204500000000001</v>
      </c>
      <c r="D51" s="944">
        <f t="shared" si="5"/>
        <v>1.3709194365799005</v>
      </c>
      <c r="G51" s="947">
        <f t="shared" si="7"/>
        <v>1.0249999999999999</v>
      </c>
      <c r="H51" s="1090">
        <f t="shared" si="4"/>
        <v>1.4451254522183212</v>
      </c>
    </row>
    <row r="52" spans="2:8">
      <c r="B52" s="2" t="s">
        <v>2423</v>
      </c>
      <c r="C52" s="1218">
        <f t="shared" si="6"/>
        <v>1.0204500000000001</v>
      </c>
      <c r="D52" s="433">
        <f t="shared" si="5"/>
        <v>1.3989547390579595</v>
      </c>
      <c r="G52" s="947">
        <f t="shared" si="7"/>
        <v>1.0249999999999999</v>
      </c>
      <c r="H52" s="433">
        <f t="shared" si="4"/>
        <v>1.4812535885237792</v>
      </c>
    </row>
    <row r="53" spans="2:8">
      <c r="B53" s="2" t="s">
        <v>2424</v>
      </c>
      <c r="C53" s="1218">
        <f t="shared" si="6"/>
        <v>1.0204500000000001</v>
      </c>
      <c r="D53" s="433">
        <f t="shared" si="5"/>
        <v>1.4275633634716949</v>
      </c>
      <c r="G53" s="947">
        <f t="shared" si="7"/>
        <v>1.0249999999999999</v>
      </c>
      <c r="H53" s="433">
        <f t="shared" si="4"/>
        <v>1.5182849282368736</v>
      </c>
    </row>
    <row r="54" spans="2:8">
      <c r="B54" s="2" t="s">
        <v>2425</v>
      </c>
      <c r="C54" s="1218">
        <f t="shared" si="6"/>
        <v>1.0204500000000001</v>
      </c>
      <c r="D54" s="433">
        <f t="shared" si="5"/>
        <v>1.4567570342546912</v>
      </c>
      <c r="G54" s="947">
        <f t="shared" si="7"/>
        <v>1.0249999999999999</v>
      </c>
      <c r="H54" s="433">
        <f t="shared" si="4"/>
        <v>1.5562420514427953</v>
      </c>
    </row>
    <row r="55" spans="2:8">
      <c r="B55" s="2" t="s">
        <v>2426</v>
      </c>
      <c r="C55" s="1218">
        <f t="shared" si="6"/>
        <v>1.0204500000000001</v>
      </c>
      <c r="D55" s="433">
        <f t="shared" si="5"/>
        <v>1.4865477156051996</v>
      </c>
      <c r="G55" s="947">
        <f t="shared" si="7"/>
        <v>1.0249999999999999</v>
      </c>
      <c r="H55" s="433">
        <f t="shared" si="4"/>
        <v>1.595148102728865</v>
      </c>
    </row>
    <row r="56" spans="2:8">
      <c r="B56" s="2" t="s">
        <v>2427</v>
      </c>
      <c r="C56" s="1218">
        <f t="shared" si="6"/>
        <v>1.0204500000000001</v>
      </c>
      <c r="D56" s="944">
        <f t="shared" si="5"/>
        <v>1.5169476163893261</v>
      </c>
      <c r="G56" s="947">
        <f t="shared" si="7"/>
        <v>1.0249999999999999</v>
      </c>
      <c r="H56" s="1090">
        <f t="shared" si="4"/>
        <v>1.6350268052970864</v>
      </c>
    </row>
    <row r="57" spans="2:8">
      <c r="B57" s="2" t="s">
        <v>2428</v>
      </c>
      <c r="C57" s="1218">
        <f t="shared" si="6"/>
        <v>1.0204500000000001</v>
      </c>
      <c r="D57" s="433">
        <f t="shared" si="5"/>
        <v>1.5479691951444878</v>
      </c>
      <c r="G57" s="947">
        <f t="shared" si="7"/>
        <v>1.0249999999999999</v>
      </c>
      <c r="H57" s="433">
        <f t="shared" si="4"/>
        <v>1.6759024754295135</v>
      </c>
    </row>
    <row r="58" spans="2:8">
      <c r="B58" s="2" t="s">
        <v>2429</v>
      </c>
      <c r="C58" s="1218">
        <f t="shared" si="6"/>
        <v>1.0204500000000001</v>
      </c>
      <c r="D58" s="433">
        <f t="shared" si="5"/>
        <v>1.5796251651851927</v>
      </c>
      <c r="G58" s="947">
        <f t="shared" si="7"/>
        <v>1.0249999999999999</v>
      </c>
      <c r="H58" s="433">
        <f t="shared" si="4"/>
        <v>1.7178000373152513</v>
      </c>
    </row>
    <row r="59" spans="2:8">
      <c r="B59" s="2" t="s">
        <v>2430</v>
      </c>
      <c r="C59" s="1218">
        <f t="shared" si="6"/>
        <v>1.0204500000000001</v>
      </c>
      <c r="D59" s="433">
        <f t="shared" si="5"/>
        <v>1.6119284998132299</v>
      </c>
      <c r="G59" s="947">
        <f t="shared" si="7"/>
        <v>1.0249999999999999</v>
      </c>
      <c r="H59" s="433">
        <f t="shared" si="4"/>
        <v>1.7607450382481324</v>
      </c>
    </row>
    <row r="60" spans="2:8">
      <c r="B60" s="2" t="s">
        <v>2431</v>
      </c>
      <c r="C60" s="1218">
        <f t="shared" si="6"/>
        <v>1.0204500000000001</v>
      </c>
      <c r="D60" s="433">
        <f t="shared" si="5"/>
        <v>1.6448924376344107</v>
      </c>
      <c r="G60" s="947">
        <f t="shared" si="7"/>
        <v>1.0249999999999999</v>
      </c>
      <c r="H60" s="433">
        <f t="shared" si="4"/>
        <v>1.8047636642043356</v>
      </c>
    </row>
    <row r="61" spans="2:8">
      <c r="B61" s="2" t="s">
        <v>2432</v>
      </c>
      <c r="C61" s="1218">
        <f t="shared" si="6"/>
        <v>1.0204500000000001</v>
      </c>
      <c r="D61" s="944">
        <f t="shared" si="5"/>
        <v>1.6785304879840346</v>
      </c>
      <c r="G61" s="947">
        <f t="shared" si="7"/>
        <v>1.0249999999999999</v>
      </c>
      <c r="H61" s="1090">
        <f t="shared" si="4"/>
        <v>1.8498827558094439</v>
      </c>
    </row>
  </sheetData>
  <phoneticPr fontId="4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rgb="FFFFFF00"/>
  </sheetPr>
  <dimension ref="A1:N20"/>
  <sheetViews>
    <sheetView workbookViewId="0"/>
  </sheetViews>
  <sheetFormatPr defaultRowHeight="13.5"/>
  <cols>
    <col min="1" max="1" width="9" style="1396"/>
    <col min="2" max="17" width="11.375" style="1396" customWidth="1"/>
    <col min="18" max="16384" width="9" style="1396"/>
  </cols>
  <sheetData>
    <row r="1" spans="1:14" s="1385" customFormat="1">
      <c r="A1" s="1385" t="s">
        <v>2974</v>
      </c>
      <c r="B1" s="1386"/>
      <c r="C1" s="1386"/>
      <c r="J1" s="1386"/>
    </row>
    <row r="2" spans="1:14" s="1385" customFormat="1">
      <c r="A2" s="1387"/>
      <c r="B2" s="1388" t="s">
        <v>2895</v>
      </c>
      <c r="C2" s="1388" t="s">
        <v>2896</v>
      </c>
      <c r="D2" s="1389" t="s">
        <v>2897</v>
      </c>
      <c r="E2" s="1389" t="s">
        <v>2898</v>
      </c>
      <c r="F2" s="1389" t="s">
        <v>2899</v>
      </c>
      <c r="G2" s="1388" t="s">
        <v>2900</v>
      </c>
      <c r="H2" s="1389" t="s">
        <v>2901</v>
      </c>
      <c r="I2" s="1389"/>
      <c r="J2" s="1389" t="s">
        <v>2977</v>
      </c>
    </row>
    <row r="3" spans="1:14" s="1390" customFormat="1">
      <c r="A3" s="1387"/>
      <c r="B3" s="1387"/>
      <c r="C3" s="1387"/>
      <c r="D3" s="1387"/>
      <c r="E3" s="1387"/>
      <c r="F3" s="1387"/>
      <c r="G3" s="1387"/>
      <c r="H3" s="1387"/>
      <c r="I3" s="1387"/>
      <c r="J3" s="1387"/>
      <c r="K3" s="1385"/>
      <c r="L3" s="1385"/>
    </row>
    <row r="4" spans="1:14" s="1390" customFormat="1">
      <c r="A4" s="1387" t="s">
        <v>2888</v>
      </c>
      <c r="B4" s="1391">
        <v>1624.6137408280908</v>
      </c>
      <c r="C4" s="1391">
        <v>1207.77011341467</v>
      </c>
      <c r="D4" s="1391">
        <v>0.83847127245408548</v>
      </c>
      <c r="E4" s="1391">
        <v>5.0300343423238214</v>
      </c>
      <c r="F4" s="1391">
        <v>325.08812326959463</v>
      </c>
      <c r="G4" s="1391">
        <v>1035.2647022717097</v>
      </c>
      <c r="H4" s="1391">
        <v>116.22530077058873</v>
      </c>
      <c r="I4" s="1391"/>
      <c r="J4" s="1391">
        <f t="shared" ref="J4:J9" si="0">SUM(B4:F4,G4:H4)</f>
        <v>4314.8304861694314</v>
      </c>
      <c r="K4" s="1392"/>
      <c r="L4" s="1392"/>
      <c r="N4" s="1393"/>
    </row>
    <row r="5" spans="1:14" s="1390" customFormat="1">
      <c r="A5" s="1387" t="s">
        <v>2887</v>
      </c>
      <c r="B5" s="1391">
        <v>1617.3795343725683</v>
      </c>
      <c r="C5" s="1391">
        <v>1202.8976959752965</v>
      </c>
      <c r="D5" s="1391">
        <v>0.83723108381909894</v>
      </c>
      <c r="E5" s="1391">
        <v>5.0366767112348807</v>
      </c>
      <c r="F5" s="1391">
        <v>325.14290252269416</v>
      </c>
      <c r="G5" s="1391">
        <v>1030.9370014600975</v>
      </c>
      <c r="H5" s="1391">
        <v>115.80062960840669</v>
      </c>
      <c r="I5" s="1394"/>
      <c r="J5" s="1391">
        <f t="shared" si="0"/>
        <v>4298.0316717341175</v>
      </c>
      <c r="K5" s="1392"/>
      <c r="L5" s="1392"/>
      <c r="N5" s="1393"/>
    </row>
    <row r="6" spans="1:14" s="1390" customFormat="1">
      <c r="A6" s="1387" t="s">
        <v>2886</v>
      </c>
      <c r="B6" s="1391">
        <v>1592.3568989685689</v>
      </c>
      <c r="C6" s="1391">
        <v>1173.3854446374507</v>
      </c>
      <c r="D6" s="1391">
        <v>0.83160142531976133</v>
      </c>
      <c r="E6" s="1391">
        <v>5.0784894808796368</v>
      </c>
      <c r="F6" s="1391">
        <v>320.9111483452312</v>
      </c>
      <c r="G6" s="1391">
        <v>1032.5394183687145</v>
      </c>
      <c r="H6" s="1391">
        <v>114.26591948900302</v>
      </c>
      <c r="I6" s="1394"/>
      <c r="J6" s="1391">
        <f t="shared" si="0"/>
        <v>4239.3689207151683</v>
      </c>
      <c r="K6" s="1392"/>
      <c r="L6" s="1392"/>
      <c r="N6" s="1393"/>
    </row>
    <row r="7" spans="1:14" s="1390" customFormat="1">
      <c r="A7" s="1387" t="s">
        <v>2885</v>
      </c>
      <c r="B7" s="1391">
        <v>1523.3038280856053</v>
      </c>
      <c r="C7" s="1391">
        <v>1102.8732771043428</v>
      </c>
      <c r="D7" s="1391">
        <v>0.80165201237875949</v>
      </c>
      <c r="E7" s="1391">
        <v>4.9903802133372874</v>
      </c>
      <c r="F7" s="1391">
        <v>303.52385022018512</v>
      </c>
      <c r="G7" s="1391">
        <v>1018.6951451698702</v>
      </c>
      <c r="H7" s="1391">
        <v>109.84418815829706</v>
      </c>
      <c r="I7" s="1394"/>
      <c r="J7" s="1391">
        <f t="shared" si="0"/>
        <v>4064.0323209640164</v>
      </c>
      <c r="K7" s="1392"/>
      <c r="L7" s="1392"/>
      <c r="N7" s="1393"/>
    </row>
    <row r="8" spans="1:14" s="1390" customFormat="1">
      <c r="A8" s="1387" t="s">
        <v>2884</v>
      </c>
      <c r="B8" s="1391">
        <v>1416.4267140181796</v>
      </c>
      <c r="C8" s="1391">
        <v>1011.4982340318431</v>
      </c>
      <c r="D8" s="1391">
        <v>0.75253311023146352</v>
      </c>
      <c r="E8" s="1391">
        <v>4.6842543527353513</v>
      </c>
      <c r="F8" s="1391">
        <v>274.87613709401728</v>
      </c>
      <c r="G8" s="1391">
        <v>980.69712468908165</v>
      </c>
      <c r="H8" s="1391">
        <v>102.64255428492061</v>
      </c>
      <c r="I8" s="1394"/>
      <c r="J8" s="1391">
        <f t="shared" si="0"/>
        <v>3791.5775515810096</v>
      </c>
      <c r="K8" s="1392"/>
      <c r="L8" s="1392"/>
      <c r="N8" s="1393"/>
    </row>
    <row r="9" spans="1:14" s="1390" customFormat="1">
      <c r="A9" s="1387" t="s">
        <v>2883</v>
      </c>
      <c r="B9" s="1391">
        <v>1288.7689834170633</v>
      </c>
      <c r="C9" s="1391">
        <v>927.83570489037231</v>
      </c>
      <c r="D9" s="1391">
        <v>0.6791244067853025</v>
      </c>
      <c r="E9" s="1391">
        <v>4.1962132629008941</v>
      </c>
      <c r="F9" s="1391">
        <v>251.43051589700752</v>
      </c>
      <c r="G9" s="1391">
        <v>876.38733772080411</v>
      </c>
      <c r="H9" s="1391">
        <v>93.081583662767699</v>
      </c>
      <c r="I9" s="1394"/>
      <c r="J9" s="1391">
        <f t="shared" si="0"/>
        <v>3442.379463257701</v>
      </c>
      <c r="K9" s="1392"/>
      <c r="L9" s="1392"/>
      <c r="N9" s="1393"/>
    </row>
    <row r="10" spans="1:14" s="1385" customFormat="1">
      <c r="A10" s="1385" t="s">
        <v>2975</v>
      </c>
      <c r="B10" s="1386"/>
      <c r="C10" s="1386"/>
      <c r="J10" s="1386"/>
    </row>
    <row r="11" spans="1:14" s="1385" customFormat="1">
      <c r="B11" s="1386"/>
      <c r="C11" s="1386"/>
      <c r="J11" s="1386"/>
    </row>
    <row r="12" spans="1:14" s="1390" customFormat="1">
      <c r="A12" s="1385" t="s">
        <v>2973</v>
      </c>
    </row>
    <row r="13" spans="1:14" s="1390" customFormat="1">
      <c r="A13" s="1387"/>
      <c r="B13" s="1389" t="s">
        <v>2892</v>
      </c>
      <c r="C13" s="1389" t="s">
        <v>2891</v>
      </c>
      <c r="D13" s="1389"/>
      <c r="E13" s="1389" t="s">
        <v>2890</v>
      </c>
      <c r="F13" s="1389" t="s">
        <v>2889</v>
      </c>
      <c r="G13" s="1389"/>
      <c r="H13" s="1389"/>
      <c r="I13" s="1389" t="s">
        <v>2976</v>
      </c>
    </row>
    <row r="14" spans="1:14" s="1390" customFormat="1">
      <c r="A14" s="1387" t="s">
        <v>2888</v>
      </c>
      <c r="B14" s="1391">
        <v>545132.0786617361</v>
      </c>
      <c r="C14" s="1391">
        <v>565075.63176855445</v>
      </c>
      <c r="D14" s="1391"/>
      <c r="E14" s="1391">
        <v>2037.1623112667078</v>
      </c>
      <c r="F14" s="1391">
        <v>201970.74695834907</v>
      </c>
      <c r="G14" s="1391"/>
      <c r="H14" s="1391"/>
      <c r="I14" s="1397">
        <f>SUM(B14:C14,E14:F14)</f>
        <v>1314215.6196999063</v>
      </c>
    </row>
    <row r="15" spans="1:14" s="1390" customFormat="1">
      <c r="A15" s="1387" t="s">
        <v>2887</v>
      </c>
      <c r="B15" s="1395">
        <v>543348.46187870682</v>
      </c>
      <c r="C15" s="1395">
        <v>564693.89465749927</v>
      </c>
      <c r="D15" s="1395"/>
      <c r="E15" s="1395">
        <v>2042.5378730746052</v>
      </c>
      <c r="F15" s="1395">
        <v>202617.25621535804</v>
      </c>
      <c r="G15" s="1395"/>
      <c r="H15" s="1395"/>
      <c r="I15" s="1397">
        <f t="shared" ref="I15:I19" si="1">SUM(B15:C15,E15:F15)</f>
        <v>1312702.1506246389</v>
      </c>
    </row>
    <row r="16" spans="1:14" s="1390" customFormat="1">
      <c r="A16" s="1387" t="s">
        <v>2886</v>
      </c>
      <c r="B16" s="1395">
        <v>534085.51335235708</v>
      </c>
      <c r="C16" s="1395">
        <v>552312.7995576848</v>
      </c>
      <c r="D16" s="1395"/>
      <c r="E16" s="1395">
        <v>2057.7170815537938</v>
      </c>
      <c r="F16" s="1395">
        <v>201286.49620575435</v>
      </c>
      <c r="G16" s="1395"/>
      <c r="H16" s="1395"/>
      <c r="I16" s="1397">
        <f t="shared" si="1"/>
        <v>1289742.5261973499</v>
      </c>
    </row>
    <row r="17" spans="1:9" s="1390" customFormat="1">
      <c r="A17" s="1387" t="s">
        <v>2885</v>
      </c>
      <c r="B17" s="1395">
        <v>507769.77755403623</v>
      </c>
      <c r="C17" s="1395">
        <v>516636.23170952039</v>
      </c>
      <c r="D17" s="1395"/>
      <c r="E17" s="1395">
        <v>2014.860230648618</v>
      </c>
      <c r="F17" s="1395">
        <v>191337.25484907936</v>
      </c>
      <c r="G17" s="1395"/>
      <c r="H17" s="1395"/>
      <c r="I17" s="1397">
        <f t="shared" si="1"/>
        <v>1217758.1243432846</v>
      </c>
    </row>
    <row r="18" spans="1:9" s="1390" customFormat="1">
      <c r="A18" s="1387" t="s">
        <v>2884</v>
      </c>
      <c r="B18" s="1395">
        <v>468091.08747626678</v>
      </c>
      <c r="C18" s="1395">
        <v>468261.00330600818</v>
      </c>
      <c r="D18" s="1395"/>
      <c r="E18" s="1395">
        <v>1876.5371122349072</v>
      </c>
      <c r="F18" s="1395">
        <v>172626.15047905454</v>
      </c>
      <c r="G18" s="1395"/>
      <c r="H18" s="1395"/>
      <c r="I18" s="1397">
        <f t="shared" si="1"/>
        <v>1110854.7783735644</v>
      </c>
    </row>
    <row r="19" spans="1:9" s="1390" customFormat="1">
      <c r="A19" s="1387" t="s">
        <v>2883</v>
      </c>
      <c r="B19" s="1395">
        <v>427097.30759195995</v>
      </c>
      <c r="C19" s="1395">
        <v>429901.80339290737</v>
      </c>
      <c r="D19" s="1395"/>
      <c r="E19" s="1395">
        <v>1684.1378030655383</v>
      </c>
      <c r="F19" s="1395">
        <v>157366.26523544797</v>
      </c>
      <c r="G19" s="1395"/>
      <c r="H19" s="1395"/>
      <c r="I19" s="1397">
        <f t="shared" si="1"/>
        <v>1016049.5140233808</v>
      </c>
    </row>
    <row r="20" spans="1:9" s="1390" customFormat="1"/>
  </sheetData>
  <phoneticPr fontId="40"/>
  <pageMargins left="0.7" right="0.7" top="0.75" bottom="0.75" header="0.3" footer="0.3"/>
  <ignoredErrors>
    <ignoredError sqref="I14:I19"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FF00"/>
  </sheetPr>
  <dimension ref="A1:F9"/>
  <sheetViews>
    <sheetView zoomScale="80" zoomScaleNormal="80" workbookViewId="0"/>
  </sheetViews>
  <sheetFormatPr defaultRowHeight="12"/>
  <cols>
    <col min="1" max="1" width="9" style="2"/>
    <col min="2" max="2" width="11.875" style="2" customWidth="1"/>
    <col min="3" max="3" width="14" style="2" bestFit="1" customWidth="1"/>
    <col min="4" max="16384" width="9" style="2"/>
  </cols>
  <sheetData>
    <row r="1" spans="1:6">
      <c r="A1" s="2" t="s">
        <v>2658</v>
      </c>
    </row>
    <row r="3" spans="1:6">
      <c r="B3" s="2" t="s">
        <v>2659</v>
      </c>
    </row>
    <row r="4" spans="1:6">
      <c r="B4" s="2" t="s">
        <v>2667</v>
      </c>
    </row>
    <row r="5" spans="1:6">
      <c r="B5" s="2" t="s">
        <v>2988</v>
      </c>
    </row>
    <row r="6" spans="1:6">
      <c r="B6" s="2" t="s">
        <v>2668</v>
      </c>
    </row>
    <row r="7" spans="1:6">
      <c r="B7" s="2">
        <v>2020</v>
      </c>
      <c r="C7" s="2">
        <v>2025</v>
      </c>
      <c r="D7" s="2">
        <v>2030</v>
      </c>
      <c r="E7" s="2">
        <v>2035</v>
      </c>
      <c r="F7" s="2">
        <v>2040</v>
      </c>
    </row>
    <row r="8" spans="1:6">
      <c r="B8" s="1330">
        <v>1</v>
      </c>
      <c r="C8" s="267">
        <f>1-(1-F8)/5</f>
        <v>0.99</v>
      </c>
      <c r="D8" s="2">
        <f>($F$8-$C$8)/3+C8</f>
        <v>0.97666666666666668</v>
      </c>
      <c r="E8" s="2">
        <f>($F$8-$C$8)/3+D8</f>
        <v>0.96333333333333337</v>
      </c>
      <c r="F8" s="1091">
        <v>0.95</v>
      </c>
    </row>
    <row r="9" spans="1:6">
      <c r="B9" s="2" t="s">
        <v>2669</v>
      </c>
    </row>
  </sheetData>
  <phoneticPr fontId="4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sheetPr>
  <dimension ref="A1:P85"/>
  <sheetViews>
    <sheetView zoomScale="90" zoomScaleNormal="90" workbookViewId="0"/>
  </sheetViews>
  <sheetFormatPr defaultRowHeight="12"/>
  <cols>
    <col min="1" max="1" width="17.625" style="2" customWidth="1"/>
    <col min="2" max="8" width="9" style="2"/>
    <col min="9" max="9" width="9.125" style="2" customWidth="1"/>
    <col min="10" max="16384" width="9" style="2"/>
  </cols>
  <sheetData>
    <row r="1" spans="1:13">
      <c r="A1" s="2" t="s">
        <v>2641</v>
      </c>
      <c r="I1" s="2" t="s">
        <v>2859</v>
      </c>
    </row>
    <row r="4" spans="1:13">
      <c r="C4" s="2">
        <v>2020</v>
      </c>
      <c r="D4" s="2">
        <v>2025</v>
      </c>
      <c r="E4" s="2">
        <v>2030</v>
      </c>
      <c r="F4" s="2">
        <v>2035</v>
      </c>
      <c r="G4" s="2">
        <v>2040</v>
      </c>
      <c r="I4" s="2">
        <v>2020</v>
      </c>
      <c r="J4" s="2">
        <v>2025</v>
      </c>
      <c r="K4" s="2">
        <v>2030</v>
      </c>
      <c r="L4" s="2">
        <v>2035</v>
      </c>
      <c r="M4" s="2">
        <v>2040</v>
      </c>
    </row>
    <row r="5" spans="1:13">
      <c r="A5" s="2" t="s">
        <v>2642</v>
      </c>
      <c r="B5" s="2" t="s">
        <v>112</v>
      </c>
      <c r="C5" s="100">
        <f>SUM('2020gen'!$AE$4:$AE$8)/SUM('2020gen'!$D$4:$D$8)</f>
        <v>3.5263971460467772E-3</v>
      </c>
      <c r="D5" s="100">
        <f>SUM('2025gen'!$AE$4:$AE$8)/SUM('2025gen'!$D$4:$D$8)</f>
        <v>3.5263109669807259E-3</v>
      </c>
      <c r="E5" s="100">
        <f>SUM('2030gen'!$AE$4:$AE$8)/SUM('2030gen'!$D$4:$D$8)</f>
        <v>3.5261412807252885E-3</v>
      </c>
      <c r="F5" s="100">
        <f>SUM('2035gen'!$AE$4:$AE$8)/SUM('2035gen'!$D$4:$D$8)</f>
        <v>3.5257520327565883E-3</v>
      </c>
      <c r="G5" s="100">
        <f>SUM('2040gen'!$AE$4:$AE$8)/SUM('2040gen'!$D$4:$D$8)</f>
        <v>3.5251614043378E-3</v>
      </c>
      <c r="I5" s="254">
        <f>C5</f>
        <v>3.5263971460467772E-3</v>
      </c>
      <c r="J5" s="254">
        <f t="shared" ref="J5:M5" si="0">D5</f>
        <v>3.5263109669807259E-3</v>
      </c>
      <c r="K5" s="254">
        <f t="shared" si="0"/>
        <v>3.5261412807252885E-3</v>
      </c>
      <c r="L5" s="254">
        <f t="shared" si="0"/>
        <v>3.5257520327565883E-3</v>
      </c>
      <c r="M5" s="254">
        <f t="shared" si="0"/>
        <v>3.5251614043378E-3</v>
      </c>
    </row>
    <row r="6" spans="1:13">
      <c r="B6" s="2" t="s">
        <v>113</v>
      </c>
      <c r="C6" s="100">
        <f>'2020gen'!$AE$9/'2020gen'!$D$9</f>
        <v>3.2107348996307059E-2</v>
      </c>
      <c r="D6" s="100">
        <f>'2025gen'!$AE$9/'2025gen'!$D$9</f>
        <v>3.2107348996307045E-2</v>
      </c>
      <c r="E6" s="100">
        <f>'2030gen'!$AE$9/'2030gen'!$D$9</f>
        <v>3.2107348996307059E-2</v>
      </c>
      <c r="F6" s="100">
        <f>'2035gen'!$AE$9/'2035gen'!$D$9</f>
        <v>3.2107348996307052E-2</v>
      </c>
      <c r="G6" s="100">
        <f>'2040gen'!$AE$9/'2040gen'!$D$9</f>
        <v>3.2107348996307052E-2</v>
      </c>
      <c r="I6" s="100">
        <f t="shared" ref="I6:M11" si="1">C6-C49</f>
        <v>3.1805703066489013E-2</v>
      </c>
      <c r="J6" s="100">
        <f t="shared" si="1"/>
        <v>3.112306477708017E-2</v>
      </c>
      <c r="K6" s="100">
        <f t="shared" si="1"/>
        <v>3.0523503732471299E-2</v>
      </c>
      <c r="L6" s="100">
        <f t="shared" si="1"/>
        <v>2.9982028148354056E-2</v>
      </c>
      <c r="M6" s="100">
        <f t="shared" si="1"/>
        <v>2.9501096810550395E-2</v>
      </c>
    </row>
    <row r="7" spans="1:13">
      <c r="B7" s="2" t="s">
        <v>114</v>
      </c>
      <c r="C7" s="100">
        <f>'2020gen'!$AE$10/'2020gen'!$D$10</f>
        <v>5.9194693415465363E-2</v>
      </c>
      <c r="D7" s="100">
        <f>'2025gen'!$AE$10/'2025gen'!$D$10</f>
        <v>5.9194693415465363E-2</v>
      </c>
      <c r="E7" s="100">
        <f>'2030gen'!$AE$10/'2030gen'!$D$10</f>
        <v>5.9194693415465377E-2</v>
      </c>
      <c r="F7" s="100">
        <f>'2035gen'!$AE$10/'2035gen'!$D$10</f>
        <v>5.9194693415465363E-2</v>
      </c>
      <c r="G7" s="100">
        <f>'2040gen'!$AE$10/'2040gen'!$D$10</f>
        <v>5.9194693415465377E-2</v>
      </c>
      <c r="I7" s="100">
        <f t="shared" si="1"/>
        <v>5.8406796737275231E-2</v>
      </c>
      <c r="J7" s="100">
        <f t="shared" si="1"/>
        <v>5.6516025652521382E-2</v>
      </c>
      <c r="K7" s="100">
        <f t="shared" si="1"/>
        <v>5.4744237233007316E-2</v>
      </c>
      <c r="L7" s="100">
        <f t="shared" si="1"/>
        <v>5.3107649725766891E-2</v>
      </c>
      <c r="M7" s="100">
        <f t="shared" si="1"/>
        <v>5.1546829231411448E-2</v>
      </c>
    </row>
    <row r="8" spans="1:13">
      <c r="B8" s="2" t="s">
        <v>115</v>
      </c>
      <c r="C8" s="100">
        <f>'2020gen'!$AE$11/'2020gen'!$D$11</f>
        <v>0.11034192238845517</v>
      </c>
      <c r="D8" s="100">
        <f>'2025gen'!$AE$11/'2025gen'!$D$11</f>
        <v>0.11034192238845519</v>
      </c>
      <c r="E8" s="100">
        <f>'2030gen'!$AE$11/'2030gen'!$D$11</f>
        <v>0.11034192238845518</v>
      </c>
      <c r="F8" s="100">
        <f>'2035gen'!$AE$11/'2035gen'!$D$11</f>
        <v>0.11034192238845518</v>
      </c>
      <c r="G8" s="100">
        <f>'2040gen'!$AE$11/'2040gen'!$D$11</f>
        <v>0.11034192238845519</v>
      </c>
      <c r="I8" s="100">
        <f t="shared" si="1"/>
        <v>0.10900809294683261</v>
      </c>
      <c r="J8" s="100">
        <f t="shared" si="1"/>
        <v>0.10584262115422857</v>
      </c>
      <c r="K8" s="100">
        <f t="shared" si="1"/>
        <v>0.10284171773253814</v>
      </c>
      <c r="L8" s="100">
        <f t="shared" si="1"/>
        <v>0.10002871449932624</v>
      </c>
      <c r="M8" s="100">
        <f t="shared" si="1"/>
        <v>9.7383922051322833E-2</v>
      </c>
    </row>
    <row r="9" spans="1:13">
      <c r="B9" s="2" t="s">
        <v>116</v>
      </c>
      <c r="C9" s="100">
        <f>'2020gen'!$AE$12/'2020gen'!$D$12</f>
        <v>0.21843376175436843</v>
      </c>
      <c r="D9" s="100">
        <f>'2025gen'!$AE$12/'2025gen'!$D$12</f>
        <v>0.21843376175436843</v>
      </c>
      <c r="E9" s="100">
        <f>'2030gen'!$AE$12/'2030gen'!$D$12</f>
        <v>0.21843376175436838</v>
      </c>
      <c r="F9" s="100">
        <f>'2035gen'!$AE$12/'2035gen'!$D$12</f>
        <v>0.21843376175436843</v>
      </c>
      <c r="G9" s="100">
        <f>'2040gen'!$AE$12/'2040gen'!$D$12</f>
        <v>0.21843376175436843</v>
      </c>
      <c r="I9" s="100">
        <f t="shared" si="1"/>
        <v>0.21625887565042662</v>
      </c>
      <c r="J9" s="100">
        <f t="shared" si="1"/>
        <v>0.21083871397814846</v>
      </c>
      <c r="K9" s="100">
        <f t="shared" si="1"/>
        <v>0.20563194761731371</v>
      </c>
      <c r="L9" s="100">
        <f t="shared" si="1"/>
        <v>0.20066215861200171</v>
      </c>
      <c r="M9" s="100">
        <f t="shared" si="1"/>
        <v>0.19604249744828547</v>
      </c>
    </row>
    <row r="10" spans="1:13">
      <c r="B10" s="2" t="s">
        <v>117</v>
      </c>
      <c r="C10" s="100">
        <f>'2020gen'!$AE$13/'2020gen'!$D$13</f>
        <v>0.38750346251539525</v>
      </c>
      <c r="D10" s="100">
        <f>'2025gen'!$AE$13/'2025gen'!$D$13</f>
        <v>0.3875034625153953</v>
      </c>
      <c r="E10" s="100">
        <f>'2030gen'!$AE$13/'2030gen'!$D$13</f>
        <v>0.38750346251539525</v>
      </c>
      <c r="F10" s="100">
        <f>'2035gen'!$AE$13/'2035gen'!$D$13</f>
        <v>0.3875034625153953</v>
      </c>
      <c r="G10" s="100">
        <f>'2040gen'!$AE$13/'2040gen'!$D$13</f>
        <v>0.38750346251539525</v>
      </c>
      <c r="I10" s="100">
        <f t="shared" si="1"/>
        <v>0.3851221991243951</v>
      </c>
      <c r="J10" s="100">
        <f t="shared" si="1"/>
        <v>0.37904997747734381</v>
      </c>
      <c r="K10" s="100">
        <f t="shared" si="1"/>
        <v>0.37300678362782763</v>
      </c>
      <c r="L10" s="100">
        <f t="shared" si="1"/>
        <v>0.36734243125309729</v>
      </c>
      <c r="M10" s="100">
        <f t="shared" si="1"/>
        <v>0.36194641472593764</v>
      </c>
    </row>
    <row r="11" spans="1:13">
      <c r="B11" s="2" t="s">
        <v>2442</v>
      </c>
      <c r="C11" s="100">
        <f>'2020gen'!$AE$14/'2020gen'!$D$14</f>
        <v>0.60191163814544646</v>
      </c>
      <c r="D11" s="100">
        <f>'2025gen'!$AE$14/'2025gen'!$D$14</f>
        <v>0.60191163814544646</v>
      </c>
      <c r="E11" s="100">
        <f>'2030gen'!$AE$14/'2030gen'!$D$14</f>
        <v>0.60191163814544657</v>
      </c>
      <c r="F11" s="100">
        <f>'2035gen'!$AE$14/'2035gen'!$D$14</f>
        <v>0.60191163814544657</v>
      </c>
      <c r="G11" s="100">
        <f>'2040gen'!$AE$14/'2040gen'!$D$14</f>
        <v>0.60191163814544646</v>
      </c>
      <c r="I11" s="100">
        <f t="shared" si="1"/>
        <v>0.59975894561904042</v>
      </c>
      <c r="J11" s="100">
        <f t="shared" si="1"/>
        <v>0.59472112006029199</v>
      </c>
      <c r="K11" s="100">
        <f t="shared" si="1"/>
        <v>0.5897794882898364</v>
      </c>
      <c r="L11" s="100">
        <f t="shared" si="1"/>
        <v>0.58497294651562981</v>
      </c>
      <c r="M11" s="100">
        <f t="shared" si="1"/>
        <v>0.5803133329403205</v>
      </c>
    </row>
    <row r="13" spans="1:13">
      <c r="A13" s="2" t="s">
        <v>2643</v>
      </c>
      <c r="B13" s="2" t="s">
        <v>112</v>
      </c>
      <c r="C13" s="100">
        <f>SUM('2020gen'!$AM$4:$AM$8)/SUM('2020gen'!$E$4:$E$8)</f>
        <v>2.9380822277504338E-3</v>
      </c>
      <c r="D13" s="100">
        <f>SUM('2025gen'!$AM$4:$AM$8)/SUM('2025gen'!$E$4:$E$8)</f>
        <v>2.9380059431944223E-3</v>
      </c>
      <c r="E13" s="100">
        <f>SUM('2030gen'!$AM$4:$AM$8)/SUM('2030gen'!$E$4:$E$8)</f>
        <v>2.9378747956747718E-3</v>
      </c>
      <c r="F13" s="100">
        <f>SUM('2035gen'!$AM$4:$AM$8)/SUM('2035gen'!$E$4:$E$8)</f>
        <v>2.9375805011250147E-3</v>
      </c>
      <c r="G13" s="100">
        <f>SUM('2040gen'!$AM$4:$AM$8)/SUM('2040gen'!$E$4:$E$8)</f>
        <v>2.9371263761991295E-3</v>
      </c>
      <c r="I13" s="254">
        <f t="shared" ref="I13:M13" si="2">C13</f>
        <v>2.9380822277504338E-3</v>
      </c>
      <c r="J13" s="254">
        <f t="shared" si="2"/>
        <v>2.9380059431944223E-3</v>
      </c>
      <c r="K13" s="254">
        <f t="shared" si="2"/>
        <v>2.9378747956747718E-3</v>
      </c>
      <c r="L13" s="254">
        <f t="shared" si="2"/>
        <v>2.9375805011250147E-3</v>
      </c>
      <c r="M13" s="254">
        <f t="shared" si="2"/>
        <v>2.9371263761991295E-3</v>
      </c>
    </row>
    <row r="14" spans="1:13">
      <c r="B14" s="2" t="s">
        <v>113</v>
      </c>
      <c r="C14" s="100">
        <f>'2020gen'!$AM$9/'2020gen'!$E$9</f>
        <v>2.6031125460298062E-2</v>
      </c>
      <c r="D14" s="100">
        <f>'2025gen'!$AM$9/'2025gen'!$E$9</f>
        <v>2.6031125460298062E-2</v>
      </c>
      <c r="E14" s="100">
        <f>'2030gen'!$AM$9/'2030gen'!$E$9</f>
        <v>2.6031125460298066E-2</v>
      </c>
      <c r="F14" s="100">
        <f>'2035gen'!$AM$9/'2035gen'!$E$9</f>
        <v>2.6031125460298062E-2</v>
      </c>
      <c r="G14" s="100">
        <f>'2040gen'!$AM$9/'2040gen'!$E$9</f>
        <v>2.6031125460298059E-2</v>
      </c>
      <c r="I14" s="254">
        <f t="shared" ref="I14:M19" si="3">C14-C79</f>
        <v>2.573476853826143E-2</v>
      </c>
      <c r="J14" s="254">
        <f t="shared" si="3"/>
        <v>2.5064917010364948E-2</v>
      </c>
      <c r="K14" s="254">
        <f t="shared" si="3"/>
        <v>2.4486786768884685E-2</v>
      </c>
      <c r="L14" s="254">
        <f t="shared" si="3"/>
        <v>2.3982730828439446E-2</v>
      </c>
      <c r="M14" s="254">
        <f t="shared" si="3"/>
        <v>2.353225041077012E-2</v>
      </c>
    </row>
    <row r="15" spans="1:13">
      <c r="B15" s="2" t="s">
        <v>114</v>
      </c>
      <c r="C15" s="100">
        <f>'2020gen'!$AM$10/'2020gen'!$E$10</f>
        <v>5.9607973674421194E-2</v>
      </c>
      <c r="D15" s="100">
        <f>'2025gen'!$AM$10/'2025gen'!$E$10</f>
        <v>5.960797367442118E-2</v>
      </c>
      <c r="E15" s="100">
        <f>'2030gen'!$AM$10/'2030gen'!$E$10</f>
        <v>5.9607973674421173E-2</v>
      </c>
      <c r="F15" s="100">
        <f>'2035gen'!$AM$10/'2035gen'!$E$10</f>
        <v>5.9607973674421187E-2</v>
      </c>
      <c r="G15" s="100">
        <f>'2040gen'!$AM$10/'2040gen'!$E$10</f>
        <v>5.9607973674421194E-2</v>
      </c>
      <c r="I15" s="254">
        <f t="shared" si="3"/>
        <v>5.833077624485497E-2</v>
      </c>
      <c r="J15" s="254">
        <f t="shared" si="3"/>
        <v>5.5415094340532663E-2</v>
      </c>
      <c r="K15" s="254">
        <f t="shared" si="3"/>
        <v>5.2709086845001141E-2</v>
      </c>
      <c r="L15" s="254">
        <f t="shared" si="3"/>
        <v>5.0165550369535759E-2</v>
      </c>
      <c r="M15" s="254">
        <f t="shared" si="3"/>
        <v>4.78218147094637E-2</v>
      </c>
    </row>
    <row r="16" spans="1:13">
      <c r="B16" s="2" t="s">
        <v>115</v>
      </c>
      <c r="C16" s="100">
        <f>'2020gen'!$AM$11/'2020gen'!$E$11</f>
        <v>0.14084247262495039</v>
      </c>
      <c r="D16" s="100">
        <f>'2025gen'!$AM$11/'2025gen'!$E$11</f>
        <v>0.14084247262495037</v>
      </c>
      <c r="E16" s="100">
        <f>'2030gen'!$AM$11/'2030gen'!$E$11</f>
        <v>0.14084247262495037</v>
      </c>
      <c r="F16" s="100">
        <f>'2035gen'!$AM$11/'2035gen'!$E$11</f>
        <v>0.14084247262495042</v>
      </c>
      <c r="G16" s="100">
        <f>'2040gen'!$AM$11/'2040gen'!$E$11</f>
        <v>0.14084247262495039</v>
      </c>
      <c r="I16" s="254">
        <f t="shared" si="3"/>
        <v>0.1380694073997315</v>
      </c>
      <c r="J16" s="254">
        <f t="shared" si="3"/>
        <v>0.13156087668823674</v>
      </c>
      <c r="K16" s="254">
        <f t="shared" si="3"/>
        <v>0.12547155013787151</v>
      </c>
      <c r="L16" s="254">
        <f t="shared" si="3"/>
        <v>0.11966169835870806</v>
      </c>
      <c r="M16" s="254">
        <f t="shared" si="3"/>
        <v>0.11437655672842657</v>
      </c>
    </row>
    <row r="17" spans="1:13">
      <c r="B17" s="2" t="s">
        <v>116</v>
      </c>
      <c r="C17" s="100">
        <f>'2020gen'!$AM$12/'2020gen'!$E$12</f>
        <v>0.31855435578597413</v>
      </c>
      <c r="D17" s="100">
        <f>'2025gen'!$AM$12/'2025gen'!$E$12</f>
        <v>0.31855435578597407</v>
      </c>
      <c r="E17" s="100">
        <f>'2030gen'!$AM$12/'2030gen'!$E$12</f>
        <v>0.31855435578597413</v>
      </c>
      <c r="F17" s="100">
        <f>'2035gen'!$AM$12/'2035gen'!$E$12</f>
        <v>0.31855435578597413</v>
      </c>
      <c r="G17" s="100">
        <f>'2040gen'!$AM$12/'2040gen'!$E$12</f>
        <v>0.31855435578597413</v>
      </c>
      <c r="I17" s="254">
        <f t="shared" si="3"/>
        <v>0.31354838724622702</v>
      </c>
      <c r="J17" s="254">
        <f t="shared" si="3"/>
        <v>0.30119897350371727</v>
      </c>
      <c r="K17" s="254">
        <f t="shared" si="3"/>
        <v>0.28951407888710173</v>
      </c>
      <c r="L17" s="254">
        <f t="shared" si="3"/>
        <v>0.27832466676302153</v>
      </c>
      <c r="M17" s="254">
        <f t="shared" si="3"/>
        <v>0.26780608789584937</v>
      </c>
    </row>
    <row r="18" spans="1:13">
      <c r="B18" s="2" t="s">
        <v>117</v>
      </c>
      <c r="C18" s="100">
        <f>'2020gen'!$AM$13/'2020gen'!$E$13</f>
        <v>0.54905878198565505</v>
      </c>
      <c r="D18" s="100">
        <f>'2025gen'!$AM$13/'2025gen'!$E$13</f>
        <v>0.54905878198565505</v>
      </c>
      <c r="E18" s="100">
        <f>'2030gen'!$AM$13/'2030gen'!$E$13</f>
        <v>0.54905878198565505</v>
      </c>
      <c r="F18" s="100">
        <f>'2035gen'!$AM$13/'2035gen'!$E$13</f>
        <v>0.54905878198565505</v>
      </c>
      <c r="G18" s="100">
        <f>'2040gen'!$AM$13/'2040gen'!$E$13</f>
        <v>0.54905878198565494</v>
      </c>
      <c r="I18" s="254">
        <f t="shared" si="3"/>
        <v>0.54418406602372804</v>
      </c>
      <c r="J18" s="254">
        <f t="shared" si="3"/>
        <v>0.531617751782407</v>
      </c>
      <c r="K18" s="254">
        <f t="shared" si="3"/>
        <v>0.5194395603807217</v>
      </c>
      <c r="L18" s="254">
        <f t="shared" si="3"/>
        <v>0.50769859638214454</v>
      </c>
      <c r="M18" s="254">
        <f t="shared" si="3"/>
        <v>0.49644896071927336</v>
      </c>
    </row>
    <row r="19" spans="1:13">
      <c r="B19" s="2" t="s">
        <v>2442</v>
      </c>
      <c r="C19" s="100">
        <f>'2020gen'!$AM$14/'2020gen'!$E$14</f>
        <v>0.77029517564123606</v>
      </c>
      <c r="D19" s="100">
        <f>'2025gen'!$AM$14/'2025gen'!$E$14</f>
        <v>0.77029517564123606</v>
      </c>
      <c r="E19" s="100">
        <f>'2030gen'!$AM$14/'2030gen'!$E$14</f>
        <v>0.77029517564123606</v>
      </c>
      <c r="F19" s="100">
        <f>'2035gen'!$AM$14/'2035gen'!$E$14</f>
        <v>0.77029517564123595</v>
      </c>
      <c r="G19" s="100">
        <f>'2040gen'!$AM$14/'2040gen'!$E$14</f>
        <v>0.77029517564123606</v>
      </c>
      <c r="I19" s="254">
        <f t="shared" si="3"/>
        <v>0.76717603212544772</v>
      </c>
      <c r="J19" s="254">
        <f t="shared" si="3"/>
        <v>0.75917662867803237</v>
      </c>
      <c r="K19" s="254">
        <f t="shared" si="3"/>
        <v>0.75135844883564362</v>
      </c>
      <c r="L19" s="254">
        <f t="shared" si="3"/>
        <v>0.74334370819378681</v>
      </c>
      <c r="M19" s="254">
        <f t="shared" si="3"/>
        <v>0.73580132931859188</v>
      </c>
    </row>
    <row r="21" spans="1:13">
      <c r="A21" s="2" t="s">
        <v>2656</v>
      </c>
      <c r="B21" s="2" t="s">
        <v>2642</v>
      </c>
      <c r="C21" s="138">
        <f>'2020gen'!$AE$15</f>
        <v>219.15247783868588</v>
      </c>
      <c r="D21" s="138">
        <f>'2025gen'!$AE$15</f>
        <v>247.77899966265284</v>
      </c>
      <c r="E21" s="138">
        <f>'2030gen'!$AE$15</f>
        <v>272.24273987894389</v>
      </c>
      <c r="F21" s="138">
        <f>'2035gen'!$AE$15</f>
        <v>289.97716464898679</v>
      </c>
      <c r="G21" s="138">
        <f>'2040gen'!$AE$15</f>
        <v>297.85296305448037</v>
      </c>
      <c r="I21" s="1089">
        <f>I5*SUM('2020gen'!$D$4:$D$8)+SUMPRODUCT(I6:I11,'2020gen'!$D$9:$D$14)</f>
        <v>217.32644032659587</v>
      </c>
      <c r="J21" s="1089">
        <f>J5*SUM('2025gen'!$D$4:$D$8)+SUMPRODUCT(J6:J11,'2025gen'!$D$9:$D$14)</f>
        <v>240.8864746786098</v>
      </c>
      <c r="K21" s="1089">
        <f>K5*SUM('2030gen'!$D$4:$D$8)+SUMPRODUCT(K6:K11,'2030gen'!$D$9:$D$14)</f>
        <v>259.93672181777828</v>
      </c>
      <c r="L21" s="1089">
        <f>L5*SUM('2035gen'!$D$4:$D$8)+SUMPRODUCT(L6:L11,'2035gen'!$D$9:$D$14)</f>
        <v>272.72408579135686</v>
      </c>
      <c r="M21" s="1089">
        <f>M5*SUM('2040gen'!$D$4:$D$8)+SUMPRODUCT(M6:M11,'2040gen'!$D$9:$D$14)</f>
        <v>276.1979048859364</v>
      </c>
    </row>
    <row r="22" spans="1:13">
      <c r="B22" s="2" t="s">
        <v>2643</v>
      </c>
      <c r="C22" s="138">
        <f>'2020gen'!$AM$15</f>
        <v>476.56044875793157</v>
      </c>
      <c r="D22" s="138">
        <f>'2025gen'!$AM$15</f>
        <v>535.59145850144864</v>
      </c>
      <c r="E22" s="138">
        <f>'2030gen'!$AM$15</f>
        <v>588.67645593432576</v>
      </c>
      <c r="F22" s="138">
        <f>'2035gen'!$AM$15</f>
        <v>628.3842862133115</v>
      </c>
      <c r="G22" s="138">
        <f>'2040gen'!$AM$15</f>
        <v>643.8762053327747</v>
      </c>
      <c r="I22" s="138">
        <f>I13*SUM('2020gen'!$E$4:$E$8)+SUMPRODUCT(I14:I19,'2020gen'!$E$9:$E$14)</f>
        <v>471.38814043637041</v>
      </c>
      <c r="J22" s="138">
        <f>J13*SUM('2025gen'!$E$4:$E$8)+SUMPRODUCT(J14:J19,'2025gen'!$E$9:$E$14)</f>
        <v>516.03592278223414</v>
      </c>
      <c r="K22" s="138">
        <f>K13*SUM('2030gen'!$E$4:$E$8)+SUMPRODUCT(K14:K19,'2030gen'!$E$9:$E$14)</f>
        <v>553.76003017753226</v>
      </c>
      <c r="L22" s="138">
        <f>L13*SUM('2035gen'!$E$4:$E$8)+SUMPRODUCT(L14:L19,'2035gen'!$E$9:$E$14)</f>
        <v>579.62348048407489</v>
      </c>
      <c r="M22" s="138">
        <f>M13*SUM('2040gen'!$E$4:$E$8)+SUMPRODUCT(M14:M19,'2040gen'!$E$9:$E$14)</f>
        <v>583.94622634115751</v>
      </c>
    </row>
    <row r="23" spans="1:13">
      <c r="B23" s="2" t="s">
        <v>2657</v>
      </c>
      <c r="C23" s="139">
        <f>SUM(C21:C22)</f>
        <v>695.71292659661742</v>
      </c>
      <c r="D23" s="139">
        <f t="shared" ref="D23:G23" si="4">SUM(D21:D22)</f>
        <v>783.37045816410148</v>
      </c>
      <c r="E23" s="139">
        <f t="shared" si="4"/>
        <v>860.91919581326965</v>
      </c>
      <c r="F23" s="139">
        <f t="shared" si="4"/>
        <v>918.36145086229828</v>
      </c>
      <c r="G23" s="139">
        <f t="shared" si="4"/>
        <v>941.72916838725507</v>
      </c>
      <c r="I23" s="139">
        <f>SUM(I21:I22)</f>
        <v>688.71458076296631</v>
      </c>
      <c r="J23" s="139">
        <f t="shared" ref="J23" si="5">SUM(J21:J22)</f>
        <v>756.92239746084397</v>
      </c>
      <c r="K23" s="139">
        <f t="shared" ref="K23" si="6">SUM(K21:K22)</f>
        <v>813.69675199531048</v>
      </c>
      <c r="L23" s="139">
        <f t="shared" ref="L23" si="7">SUM(L21:L22)</f>
        <v>852.34756627543175</v>
      </c>
      <c r="M23" s="139">
        <f t="shared" ref="M23" si="8">SUM(M21:M22)</f>
        <v>860.14413122709391</v>
      </c>
    </row>
    <row r="25" spans="1:13">
      <c r="I25" s="100"/>
      <c r="J25" s="100"/>
      <c r="K25" s="100"/>
      <c r="L25" s="100"/>
      <c r="M25" s="100"/>
    </row>
    <row r="26" spans="1:13">
      <c r="I26" s="100"/>
      <c r="J26" s="100"/>
      <c r="K26" s="100"/>
      <c r="L26" s="100"/>
      <c r="M26" s="100"/>
    </row>
    <row r="27" spans="1:13">
      <c r="A27" s="2" t="s">
        <v>2808</v>
      </c>
      <c r="B27" s="2">
        <v>52.5</v>
      </c>
      <c r="C27" s="254">
        <f>C5</f>
        <v>3.5263971460467772E-3</v>
      </c>
      <c r="D27" s="254">
        <f t="shared" ref="D27:G27" si="9">D5</f>
        <v>3.5263109669807259E-3</v>
      </c>
      <c r="E27" s="254">
        <f t="shared" si="9"/>
        <v>3.5261412807252885E-3</v>
      </c>
      <c r="F27" s="254">
        <f t="shared" si="9"/>
        <v>3.5257520327565883E-3</v>
      </c>
      <c r="G27" s="254">
        <f t="shared" si="9"/>
        <v>3.5251614043378E-3</v>
      </c>
      <c r="I27" s="100"/>
      <c r="J27" s="100"/>
      <c r="K27" s="100"/>
      <c r="L27" s="100"/>
      <c r="M27" s="100"/>
    </row>
    <row r="28" spans="1:13">
      <c r="B28" s="2">
        <f>67.5</f>
        <v>67.5</v>
      </c>
      <c r="C28" s="254">
        <f t="shared" ref="C28:G33" si="10">C6</f>
        <v>3.2107348996307059E-2</v>
      </c>
      <c r="D28" s="254">
        <f t="shared" si="10"/>
        <v>3.2107348996307045E-2</v>
      </c>
      <c r="E28" s="254">
        <f t="shared" si="10"/>
        <v>3.2107348996307059E-2</v>
      </c>
      <c r="F28" s="254">
        <f t="shared" si="10"/>
        <v>3.2107348996307052E-2</v>
      </c>
      <c r="G28" s="254">
        <f t="shared" si="10"/>
        <v>3.2107348996307052E-2</v>
      </c>
    </row>
    <row r="29" spans="1:13">
      <c r="B29" s="2">
        <f>B28+5</f>
        <v>72.5</v>
      </c>
      <c r="C29" s="254">
        <f t="shared" si="10"/>
        <v>5.9194693415465363E-2</v>
      </c>
      <c r="D29" s="254">
        <f t="shared" si="10"/>
        <v>5.9194693415465363E-2</v>
      </c>
      <c r="E29" s="254">
        <f t="shared" si="10"/>
        <v>5.9194693415465377E-2</v>
      </c>
      <c r="F29" s="254">
        <f t="shared" si="10"/>
        <v>5.9194693415465363E-2</v>
      </c>
      <c r="G29" s="254">
        <f t="shared" si="10"/>
        <v>5.9194693415465377E-2</v>
      </c>
    </row>
    <row r="30" spans="1:13">
      <c r="B30" s="2">
        <f t="shared" ref="B30:B33" si="11">B29+5</f>
        <v>77.5</v>
      </c>
      <c r="C30" s="254">
        <f t="shared" si="10"/>
        <v>0.11034192238845517</v>
      </c>
      <c r="D30" s="254">
        <f t="shared" si="10"/>
        <v>0.11034192238845519</v>
      </c>
      <c r="E30" s="254">
        <f t="shared" si="10"/>
        <v>0.11034192238845518</v>
      </c>
      <c r="F30" s="254">
        <f t="shared" si="10"/>
        <v>0.11034192238845518</v>
      </c>
      <c r="G30" s="254">
        <f t="shared" si="10"/>
        <v>0.11034192238845519</v>
      </c>
    </row>
    <row r="31" spans="1:13">
      <c r="B31" s="2">
        <f t="shared" si="11"/>
        <v>82.5</v>
      </c>
      <c r="C31" s="254">
        <f t="shared" si="10"/>
        <v>0.21843376175436843</v>
      </c>
      <c r="D31" s="254">
        <f t="shared" si="10"/>
        <v>0.21843376175436843</v>
      </c>
      <c r="E31" s="254">
        <f t="shared" si="10"/>
        <v>0.21843376175436838</v>
      </c>
      <c r="F31" s="254">
        <f t="shared" si="10"/>
        <v>0.21843376175436843</v>
      </c>
      <c r="G31" s="254">
        <f t="shared" si="10"/>
        <v>0.21843376175436843</v>
      </c>
    </row>
    <row r="32" spans="1:13">
      <c r="B32" s="2">
        <f t="shared" si="11"/>
        <v>87.5</v>
      </c>
      <c r="C32" s="254">
        <f t="shared" si="10"/>
        <v>0.38750346251539525</v>
      </c>
      <c r="D32" s="254">
        <f t="shared" si="10"/>
        <v>0.3875034625153953</v>
      </c>
      <c r="E32" s="254">
        <f t="shared" si="10"/>
        <v>0.38750346251539525</v>
      </c>
      <c r="F32" s="254">
        <f t="shared" si="10"/>
        <v>0.3875034625153953</v>
      </c>
      <c r="G32" s="254">
        <f t="shared" si="10"/>
        <v>0.38750346251539525</v>
      </c>
    </row>
    <row r="33" spans="1:10">
      <c r="B33" s="2">
        <f t="shared" si="11"/>
        <v>92.5</v>
      </c>
      <c r="C33" s="254">
        <f t="shared" si="10"/>
        <v>0.60191163814544646</v>
      </c>
      <c r="D33" s="254">
        <f t="shared" si="10"/>
        <v>0.60191163814544646</v>
      </c>
      <c r="E33" s="254">
        <f t="shared" si="10"/>
        <v>0.60191163814544657</v>
      </c>
      <c r="F33" s="254">
        <f t="shared" si="10"/>
        <v>0.60191163814544657</v>
      </c>
      <c r="G33" s="254">
        <f t="shared" si="10"/>
        <v>0.60191163814544646</v>
      </c>
    </row>
    <row r="35" spans="1:10">
      <c r="A35" s="2" t="s">
        <v>2875</v>
      </c>
      <c r="C35" s="433">
        <f>$B28+(AVERAGE('Ym2'!$K$18:$K$19)-AVERAGE('Ym1'!$K$18:$K$19))</f>
        <v>67.66</v>
      </c>
      <c r="D35" s="433">
        <f>$B28+(AVERAGE('Ym3'!$K$18:$K$19)-AVERAGE('Ym1'!$K$18:$K$19))</f>
        <v>68.034999999999997</v>
      </c>
      <c r="E35" s="433">
        <f>$B28+(AVERAGE('Ym4'!$K$18:$K$19)-AVERAGE('Ym1'!$K$18:$K$19))</f>
        <v>68.38</v>
      </c>
      <c r="F35" s="433">
        <f>$B28+(AVERAGE('Ym5'!$K$18:$K$19)-AVERAGE('Ym1'!$K$18:$K$19))</f>
        <v>68.704999999999998</v>
      </c>
      <c r="G35" s="433">
        <f>$B28+(AVERAGE('Ym6'!$K$18:$K$19)-AVERAGE('Ym1'!$K$18:$K$19))</f>
        <v>69.004999999999995</v>
      </c>
      <c r="J35" s="1211"/>
    </row>
    <row r="36" spans="1:10">
      <c r="A36" s="2" t="s">
        <v>2857</v>
      </c>
      <c r="C36" s="433">
        <f>$B29+(AVERAGE('Ym2'!$K$23:$K$24)-AVERAGE('Ym1'!$K$23:$K$24))</f>
        <v>72.644999999999996</v>
      </c>
      <c r="D36" s="433">
        <f>$B29+(AVERAGE('Ym3'!$K$23:$K$24)-AVERAGE('Ym1'!$K$23:$K$24))</f>
        <v>72.989999999999995</v>
      </c>
      <c r="E36" s="433">
        <f>$B29+(AVERAGE('Ym4'!$K$23:$K$24)-AVERAGE('Ym1'!$K$23:$K$24))</f>
        <v>73.31</v>
      </c>
      <c r="F36" s="433">
        <f>$B29+(AVERAGE('Ym5'!$K$23:$K$24)-AVERAGE('Ym1'!$K$23:$K$24))</f>
        <v>73.599999999999994</v>
      </c>
      <c r="G36" s="433">
        <f>$B29+(AVERAGE('Ym6'!$K$23:$K$24)-AVERAGE('Ym1'!$K$23:$K$24))</f>
        <v>73.875</v>
      </c>
      <c r="J36" s="1211"/>
    </row>
    <row r="37" spans="1:10">
      <c r="C37" s="433">
        <f>$B30+(AVERAGE('Ym2'!$K$28:$K$29)-AVERAGE('Ym1'!$K$28:$K$29))</f>
        <v>77.63</v>
      </c>
      <c r="D37" s="433">
        <f>$B30+(AVERAGE('Ym3'!$K$28:$K$29)-AVERAGE('Ym1'!$K$28:$K$29))</f>
        <v>77.935000000000002</v>
      </c>
      <c r="E37" s="433">
        <f>$B30+(AVERAGE('Ym4'!$K$28:$K$29)-AVERAGE('Ym1'!$K$28:$K$29))</f>
        <v>78.22</v>
      </c>
      <c r="F37" s="433">
        <f>$B30+(AVERAGE('Ym5'!$K$28:$K$29)-AVERAGE('Ym1'!$K$28:$K$29))</f>
        <v>78.484999999999999</v>
      </c>
      <c r="G37" s="433">
        <f>$B30+(AVERAGE('Ym6'!$K$28:$K$29)-AVERAGE('Ym1'!$K$28:$K$29))</f>
        <v>78.73</v>
      </c>
      <c r="J37" s="1211"/>
    </row>
    <row r="38" spans="1:10">
      <c r="C38" s="433">
        <f>$B31+(AVERAGE('Ym2'!$K$33:$K$34)-AVERAGE('Ym1'!$K$33:$K$34))</f>
        <v>82.6</v>
      </c>
      <c r="D38" s="433">
        <f>$B31+(AVERAGE('Ym3'!$K$33:$K$34)-AVERAGE('Ym1'!$K$33:$K$34))</f>
        <v>82.844999999999999</v>
      </c>
      <c r="E38" s="433">
        <f>$B31+(AVERAGE('Ym4'!$K$33:$K$34)-AVERAGE('Ym1'!$K$33:$K$34))</f>
        <v>83.075000000000003</v>
      </c>
      <c r="F38" s="433">
        <f>$B31+(AVERAGE('Ym5'!$K$33:$K$34)-AVERAGE('Ym1'!$K$33:$K$34))</f>
        <v>83.29</v>
      </c>
      <c r="G38" s="433">
        <f>$B31+(AVERAGE('Ym6'!$K$33:$K$34)-AVERAGE('Ym1'!$K$33:$K$34))</f>
        <v>83.484999999999999</v>
      </c>
      <c r="J38" s="1211"/>
    </row>
    <row r="39" spans="1:10">
      <c r="C39" s="433">
        <f>$B32+(AVERAGE('Ym2'!$K$38:$K$39)-AVERAGE('Ym1'!$K$38:$K$39))</f>
        <v>87.57</v>
      </c>
      <c r="D39" s="433">
        <f>$B32+(AVERAGE('Ym3'!$K$38:$K$39)-AVERAGE('Ym1'!$K$38:$K$39))</f>
        <v>87.745000000000005</v>
      </c>
      <c r="E39" s="433">
        <f>$B32+(AVERAGE('Ym4'!$K$38:$K$39)-AVERAGE('Ym1'!$K$38:$K$39))</f>
        <v>87.915000000000006</v>
      </c>
      <c r="F39" s="433">
        <f>$B32+(AVERAGE('Ym5'!$K$38:$K$39)-AVERAGE('Ym1'!$K$38:$K$39))</f>
        <v>88.07</v>
      </c>
      <c r="G39" s="433">
        <f>$B32+(AVERAGE('Ym6'!$K$38:$K$39)-AVERAGE('Ym1'!$K$38:$K$39))</f>
        <v>88.215000000000003</v>
      </c>
      <c r="J39" s="1211"/>
    </row>
    <row r="40" spans="1:10">
      <c r="C40" s="433">
        <f>$B33+(AVERAGE('Ym2'!$K$43:$K$44)-AVERAGE('Ym1'!$K$43:$K$44))</f>
        <v>92.55</v>
      </c>
      <c r="D40" s="433">
        <f>$B33+(AVERAGE('Ym3'!$K$43:$K$44)-AVERAGE('Ym1'!$K$43:$K$44))</f>
        <v>92.665000000000006</v>
      </c>
      <c r="E40" s="433">
        <f>$B33+(AVERAGE('Ym4'!$K$43:$K$44)-AVERAGE('Ym1'!$K$43:$K$44))</f>
        <v>92.775000000000006</v>
      </c>
      <c r="F40" s="433">
        <f>$B33+(AVERAGE('Ym5'!$K$43:$K$44)-AVERAGE('Ym1'!$K$43:$K$44))</f>
        <v>92.88</v>
      </c>
      <c r="G40" s="433">
        <f>$B33+(AVERAGE('Ym6'!$K$43:$K$44)-AVERAGE('Ym1'!$K$43:$K$44))</f>
        <v>92.98</v>
      </c>
      <c r="J40" s="1211"/>
    </row>
    <row r="42" spans="1:10">
      <c r="A42" s="2" t="s">
        <v>2858</v>
      </c>
      <c r="B42" s="2">
        <f>67.5</f>
        <v>67.5</v>
      </c>
      <c r="C42" s="1212">
        <f t="shared" ref="C42:F42" si="12">(C27*(C35-$B28)+C28*($B28-$B27))/(C35-$B27)</f>
        <v>3.1805703066489013E-2</v>
      </c>
      <c r="D42" s="1212">
        <f t="shared" si="12"/>
        <v>3.112306477708017E-2</v>
      </c>
      <c r="E42" s="1212">
        <f t="shared" si="12"/>
        <v>3.0523503732471299E-2</v>
      </c>
      <c r="F42" s="1212">
        <f t="shared" si="12"/>
        <v>2.9982028148354056E-2</v>
      </c>
      <c r="G42" s="1212">
        <f>(G27*(G35-$B28)+G28*($B28-$B27))/(G35-$B27)</f>
        <v>2.9501096810550395E-2</v>
      </c>
    </row>
    <row r="43" spans="1:10">
      <c r="A43" s="2" t="s">
        <v>2856</v>
      </c>
      <c r="B43" s="2">
        <f>B42+5</f>
        <v>72.5</v>
      </c>
      <c r="C43" s="1213">
        <f t="shared" ref="C43:G44" si="13">(C28*(C36-$B43)+C29*($B43-C35))/(C36-C35)</f>
        <v>5.8406796737275231E-2</v>
      </c>
      <c r="D43" s="1213">
        <f t="shared" si="13"/>
        <v>5.6516025652521382E-2</v>
      </c>
      <c r="E43" s="1213">
        <f t="shared" si="13"/>
        <v>5.4744237233007316E-2</v>
      </c>
      <c r="F43" s="1213">
        <f t="shared" si="13"/>
        <v>5.3107649725766891E-2</v>
      </c>
      <c r="G43" s="1213">
        <f t="shared" si="13"/>
        <v>5.1546829231411448E-2</v>
      </c>
    </row>
    <row r="44" spans="1:10">
      <c r="B44" s="2">
        <f t="shared" ref="B44:B47" si="14">B43+5</f>
        <v>77.5</v>
      </c>
      <c r="C44" s="1213">
        <f t="shared" si="13"/>
        <v>0.10900809294683261</v>
      </c>
      <c r="D44" s="1213">
        <f t="shared" si="13"/>
        <v>0.10584262115422857</v>
      </c>
      <c r="E44" s="1213">
        <f t="shared" si="13"/>
        <v>0.10284171773253814</v>
      </c>
      <c r="F44" s="1213">
        <f t="shared" si="13"/>
        <v>0.10002871449932624</v>
      </c>
      <c r="G44" s="1213">
        <f t="shared" si="13"/>
        <v>9.7383922051322833E-2</v>
      </c>
    </row>
    <row r="45" spans="1:10">
      <c r="B45" s="2">
        <f t="shared" si="14"/>
        <v>82.5</v>
      </c>
      <c r="C45" s="1213">
        <f t="shared" ref="C45:G45" si="15">(C30*(C38-$B45)+C31*($B45-C37))/(C38-C37)</f>
        <v>0.21625887565042662</v>
      </c>
      <c r="D45" s="1213">
        <f t="shared" si="15"/>
        <v>0.21083871397814846</v>
      </c>
      <c r="E45" s="1213">
        <f t="shared" si="15"/>
        <v>0.20563194761731371</v>
      </c>
      <c r="F45" s="1213">
        <f t="shared" si="15"/>
        <v>0.20066215861200171</v>
      </c>
      <c r="G45" s="1213">
        <f t="shared" si="15"/>
        <v>0.19604249744828547</v>
      </c>
    </row>
    <row r="46" spans="1:10">
      <c r="B46" s="2">
        <f t="shared" si="14"/>
        <v>87.5</v>
      </c>
      <c r="C46" s="1213">
        <f t="shared" ref="C46:F46" si="16">(C31*(C39-$B46)+C32*($B46-C38))/(C39-C38)</f>
        <v>0.3851221991243951</v>
      </c>
      <c r="D46" s="1213">
        <f t="shared" si="16"/>
        <v>0.37904997747734381</v>
      </c>
      <c r="E46" s="1213">
        <f t="shared" si="16"/>
        <v>0.37300678362782763</v>
      </c>
      <c r="F46" s="1213">
        <f t="shared" si="16"/>
        <v>0.36734243125309729</v>
      </c>
      <c r="G46" s="1213">
        <f>(G31*(G39-$B46)+G32*($B46-G38))/(G39-G38)</f>
        <v>0.36194641472593764</v>
      </c>
    </row>
    <row r="47" spans="1:10">
      <c r="B47" s="2">
        <f t="shared" si="14"/>
        <v>92.5</v>
      </c>
      <c r="C47" s="1213">
        <f t="shared" ref="C47:G47" si="17">(C32*(C40-$B47)+C33*($B47-C39))/(C40-C39)</f>
        <v>0.59975894561904042</v>
      </c>
      <c r="D47" s="1213">
        <f t="shared" si="17"/>
        <v>0.59472112006029199</v>
      </c>
      <c r="E47" s="1213">
        <f t="shared" si="17"/>
        <v>0.5897794882898364</v>
      </c>
      <c r="F47" s="1213">
        <f t="shared" si="17"/>
        <v>0.58497294651562981</v>
      </c>
      <c r="G47" s="1213">
        <f t="shared" si="17"/>
        <v>0.5803133329403205</v>
      </c>
    </row>
    <row r="49" spans="1:16">
      <c r="A49" s="2" t="s">
        <v>2854</v>
      </c>
      <c r="C49" s="254">
        <f t="shared" ref="C49:D54" si="18">C28-C42</f>
        <v>3.0164592981804517E-4</v>
      </c>
      <c r="D49" s="254">
        <f t="shared" si="18"/>
        <v>9.842842192268747E-4</v>
      </c>
      <c r="E49" s="254">
        <f t="shared" ref="E49:G54" si="19">E28-E42</f>
        <v>1.5838452638357592E-3</v>
      </c>
      <c r="F49" s="254">
        <f t="shared" si="19"/>
        <v>2.125320847952996E-3</v>
      </c>
      <c r="G49" s="254">
        <f t="shared" si="19"/>
        <v>2.6062521857566565E-3</v>
      </c>
    </row>
    <row r="50" spans="1:16">
      <c r="A50" s="2" t="s">
        <v>2855</v>
      </c>
      <c r="C50" s="254">
        <f t="shared" si="18"/>
        <v>7.8789667819013226E-4</v>
      </c>
      <c r="D50" s="254">
        <f t="shared" si="18"/>
        <v>2.6786677629439815E-3</v>
      </c>
      <c r="E50" s="254">
        <f t="shared" si="19"/>
        <v>4.450456182458061E-3</v>
      </c>
      <c r="F50" s="254">
        <f t="shared" si="19"/>
        <v>6.0870436896984723E-3</v>
      </c>
      <c r="G50" s="254">
        <f t="shared" si="19"/>
        <v>7.6478641840539291E-3</v>
      </c>
    </row>
    <row r="51" spans="1:16">
      <c r="C51" s="254">
        <f t="shared" si="18"/>
        <v>1.3338294416225527E-3</v>
      </c>
      <c r="D51" s="254">
        <f t="shared" si="18"/>
        <v>4.4993012342266214E-3</v>
      </c>
      <c r="E51" s="254">
        <f t="shared" si="19"/>
        <v>7.5002046559170393E-3</v>
      </c>
      <c r="F51" s="254">
        <f t="shared" si="19"/>
        <v>1.0313207889128942E-2</v>
      </c>
      <c r="G51" s="254">
        <f t="shared" si="19"/>
        <v>1.2958000337132361E-2</v>
      </c>
    </row>
    <row r="52" spans="1:16">
      <c r="C52" s="254">
        <f t="shared" si="18"/>
        <v>2.1748861039418144E-3</v>
      </c>
      <c r="D52" s="254">
        <f t="shared" si="18"/>
        <v>7.5950477762199708E-3</v>
      </c>
      <c r="E52" s="254">
        <f t="shared" si="19"/>
        <v>1.2801814137054668E-2</v>
      </c>
      <c r="F52" s="254">
        <f t="shared" si="19"/>
        <v>1.7771603142366726E-2</v>
      </c>
      <c r="G52" s="254">
        <f t="shared" si="19"/>
        <v>2.2391264306082959E-2</v>
      </c>
    </row>
    <row r="53" spans="1:16" ht="13.5">
      <c r="C53" s="254">
        <f t="shared" si="18"/>
        <v>2.3812633910001435E-3</v>
      </c>
      <c r="D53" s="254">
        <f t="shared" si="18"/>
        <v>8.4534850380514892E-3</v>
      </c>
      <c r="E53" s="254">
        <f t="shared" si="19"/>
        <v>1.4496678887567616E-2</v>
      </c>
      <c r="F53" s="254">
        <f t="shared" si="19"/>
        <v>2.0161031262298013E-2</v>
      </c>
      <c r="G53" s="254">
        <f t="shared" si="19"/>
        <v>2.555704778945761E-2</v>
      </c>
      <c r="H53"/>
      <c r="I53"/>
      <c r="J53"/>
      <c r="K53"/>
      <c r="L53"/>
      <c r="M53"/>
      <c r="N53"/>
      <c r="O53"/>
      <c r="P53"/>
    </row>
    <row r="54" spans="1:16" ht="13.5">
      <c r="C54" s="254">
        <f t="shared" si="18"/>
        <v>2.1526925264060415E-3</v>
      </c>
      <c r="D54" s="254">
        <f t="shared" si="18"/>
        <v>7.1905180851544737E-3</v>
      </c>
      <c r="E54" s="254">
        <f t="shared" si="19"/>
        <v>1.2132149855610175E-2</v>
      </c>
      <c r="F54" s="254">
        <f t="shared" si="19"/>
        <v>1.693869162981676E-2</v>
      </c>
      <c r="G54" s="254">
        <f t="shared" si="19"/>
        <v>2.1598305205125956E-2</v>
      </c>
      <c r="H54"/>
      <c r="I54"/>
      <c r="J54"/>
      <c r="K54"/>
      <c r="L54"/>
      <c r="M54"/>
      <c r="N54"/>
      <c r="O54"/>
      <c r="P54"/>
    </row>
    <row r="55" spans="1:16" ht="13.5">
      <c r="H55"/>
      <c r="I55"/>
      <c r="J55"/>
      <c r="K55"/>
      <c r="L55"/>
      <c r="M55"/>
      <c r="N55"/>
      <c r="O55"/>
      <c r="P55"/>
    </row>
    <row r="57" spans="1:16">
      <c r="A57" s="2" t="s">
        <v>2809</v>
      </c>
      <c r="B57" s="2">
        <v>52.5</v>
      </c>
      <c r="C57" s="254">
        <f>C13</f>
        <v>2.9380822277504338E-3</v>
      </c>
      <c r="D57" s="254">
        <f t="shared" ref="D57:G57" si="20">D13</f>
        <v>2.9380059431944223E-3</v>
      </c>
      <c r="E57" s="254">
        <f t="shared" si="20"/>
        <v>2.9378747956747718E-3</v>
      </c>
      <c r="F57" s="254">
        <f t="shared" si="20"/>
        <v>2.9375805011250147E-3</v>
      </c>
      <c r="G57" s="254">
        <f t="shared" si="20"/>
        <v>2.9371263761991295E-3</v>
      </c>
    </row>
    <row r="58" spans="1:16">
      <c r="B58" s="2">
        <v>67.5</v>
      </c>
      <c r="C58" s="254">
        <f t="shared" ref="C58:G63" si="21">C14</f>
        <v>2.6031125460298062E-2</v>
      </c>
      <c r="D58" s="254">
        <f t="shared" si="21"/>
        <v>2.6031125460298062E-2</v>
      </c>
      <c r="E58" s="254">
        <f t="shared" si="21"/>
        <v>2.6031125460298066E-2</v>
      </c>
      <c r="F58" s="254">
        <f t="shared" si="21"/>
        <v>2.6031125460298062E-2</v>
      </c>
      <c r="G58" s="254">
        <f t="shared" si="21"/>
        <v>2.6031125460298059E-2</v>
      </c>
    </row>
    <row r="59" spans="1:16">
      <c r="B59" s="2">
        <f>B58+5</f>
        <v>72.5</v>
      </c>
      <c r="C59" s="254">
        <f t="shared" si="21"/>
        <v>5.9607973674421194E-2</v>
      </c>
      <c r="D59" s="254">
        <f t="shared" si="21"/>
        <v>5.960797367442118E-2</v>
      </c>
      <c r="E59" s="254">
        <f t="shared" si="21"/>
        <v>5.9607973674421173E-2</v>
      </c>
      <c r="F59" s="254">
        <f t="shared" si="21"/>
        <v>5.9607973674421187E-2</v>
      </c>
      <c r="G59" s="254">
        <f t="shared" si="21"/>
        <v>5.9607973674421194E-2</v>
      </c>
    </row>
    <row r="60" spans="1:16">
      <c r="B60" s="2">
        <f t="shared" ref="B60:B63" si="22">B59+5</f>
        <v>77.5</v>
      </c>
      <c r="C60" s="254">
        <f t="shared" si="21"/>
        <v>0.14084247262495039</v>
      </c>
      <c r="D60" s="254">
        <f t="shared" si="21"/>
        <v>0.14084247262495037</v>
      </c>
      <c r="E60" s="254">
        <f t="shared" si="21"/>
        <v>0.14084247262495037</v>
      </c>
      <c r="F60" s="254">
        <f t="shared" si="21"/>
        <v>0.14084247262495042</v>
      </c>
      <c r="G60" s="254">
        <f t="shared" si="21"/>
        <v>0.14084247262495039</v>
      </c>
    </row>
    <row r="61" spans="1:16">
      <c r="B61" s="2">
        <f t="shared" si="22"/>
        <v>82.5</v>
      </c>
      <c r="C61" s="254">
        <f t="shared" si="21"/>
        <v>0.31855435578597413</v>
      </c>
      <c r="D61" s="254">
        <f t="shared" si="21"/>
        <v>0.31855435578597407</v>
      </c>
      <c r="E61" s="254">
        <f t="shared" si="21"/>
        <v>0.31855435578597413</v>
      </c>
      <c r="F61" s="254">
        <f t="shared" si="21"/>
        <v>0.31855435578597413</v>
      </c>
      <c r="G61" s="254">
        <f t="shared" si="21"/>
        <v>0.31855435578597413</v>
      </c>
    </row>
    <row r="62" spans="1:16">
      <c r="B62" s="2">
        <f t="shared" si="22"/>
        <v>87.5</v>
      </c>
      <c r="C62" s="254">
        <f t="shared" si="21"/>
        <v>0.54905878198565505</v>
      </c>
      <c r="D62" s="254">
        <f t="shared" si="21"/>
        <v>0.54905878198565505</v>
      </c>
      <c r="E62" s="254">
        <f t="shared" si="21"/>
        <v>0.54905878198565505</v>
      </c>
      <c r="F62" s="254">
        <f t="shared" si="21"/>
        <v>0.54905878198565505</v>
      </c>
      <c r="G62" s="254">
        <f t="shared" si="21"/>
        <v>0.54905878198565494</v>
      </c>
    </row>
    <row r="63" spans="1:16">
      <c r="B63" s="2">
        <f t="shared" si="22"/>
        <v>92.5</v>
      </c>
      <c r="C63" s="254">
        <f t="shared" si="21"/>
        <v>0.77029517564123606</v>
      </c>
      <c r="D63" s="254">
        <f t="shared" si="21"/>
        <v>0.77029517564123606</v>
      </c>
      <c r="E63" s="254">
        <f t="shared" si="21"/>
        <v>0.77029517564123606</v>
      </c>
      <c r="F63" s="254">
        <f t="shared" si="21"/>
        <v>0.77029517564123595</v>
      </c>
      <c r="G63" s="254">
        <f t="shared" si="21"/>
        <v>0.77029517564123606</v>
      </c>
    </row>
    <row r="65" spans="1:10">
      <c r="A65" s="2" t="s">
        <v>2875</v>
      </c>
      <c r="C65" s="433">
        <f>$B58+(AVERAGE('Yf2'!$K$18:$K$19)-AVERAGE('Yf1'!$K$18:$K$19))</f>
        <v>67.694999999999993</v>
      </c>
      <c r="D65" s="433">
        <f>$B58+(AVERAGE('Yf3'!$K$18:$K$19)-AVERAGE('Yf1'!$K$18:$K$19))</f>
        <v>68.155000000000001</v>
      </c>
      <c r="E65" s="433">
        <f>$B58+(AVERAGE('Yf4'!$K$18:$K$19)-AVERAGE('Yf1'!$K$18:$K$19))</f>
        <v>68.575000000000003</v>
      </c>
      <c r="F65" s="433">
        <f>$B58+(AVERAGE('Yf5'!$K$18:$K$19)-AVERAGE('Yf1'!$K$18:$K$19))</f>
        <v>68.960000000000008</v>
      </c>
      <c r="G65" s="433">
        <f>$B58+(AVERAGE('Yf6'!$K$18:$K$19)-AVERAGE('Yf1'!$K$18:$K$19))</f>
        <v>69.319999999999993</v>
      </c>
      <c r="J65" s="1211"/>
    </row>
    <row r="66" spans="1:10">
      <c r="A66" s="2" t="s">
        <v>2857</v>
      </c>
      <c r="C66" s="433">
        <f>$B59+(AVERAGE('Yf2'!$K$23:$K$24)-AVERAGE('Yf1'!$K$23:$K$24))</f>
        <v>72.69</v>
      </c>
      <c r="D66" s="433">
        <f>$B59+(AVERAGE('Yf3'!$K$23:$K$24)-AVERAGE('Yf1'!$K$23:$K$24))</f>
        <v>73.12</v>
      </c>
      <c r="E66" s="433">
        <f>$B59+(AVERAGE('Yf4'!$K$23:$K$24)-AVERAGE('Yf1'!$K$23:$K$24))</f>
        <v>73.515000000000001</v>
      </c>
      <c r="F66" s="433">
        <f>$B59+(AVERAGE('Yf5'!$K$23:$K$24)-AVERAGE('Yf1'!$K$23:$K$24))</f>
        <v>73.885000000000005</v>
      </c>
      <c r="G66" s="433">
        <f>$B59+(AVERAGE('Yf6'!$K$23:$K$24)-AVERAGE('Yf1'!$K$23:$K$24))</f>
        <v>74.22</v>
      </c>
      <c r="J66" s="1211"/>
    </row>
    <row r="67" spans="1:10">
      <c r="C67" s="433">
        <f>$B60+(AVERAGE('Yf2'!$K$28:$K$29)-AVERAGE('Yf1'!$K$28:$K$29))</f>
        <v>77.67</v>
      </c>
      <c r="D67" s="433">
        <f>$B60+(AVERAGE('Yf3'!$K$28:$K$29)-AVERAGE('Yf1'!$K$28:$K$29))</f>
        <v>78.064999999999998</v>
      </c>
      <c r="E67" s="433">
        <f>$B60+(AVERAGE('Yf4'!$K$28:$K$29)-AVERAGE('Yf1'!$K$28:$K$29))</f>
        <v>78.430000000000007</v>
      </c>
      <c r="F67" s="433">
        <f>$B60+(AVERAGE('Yf5'!$K$28:$K$29)-AVERAGE('Yf1'!$K$28:$K$29))</f>
        <v>78.775000000000006</v>
      </c>
      <c r="G67" s="433">
        <f>$B60+(AVERAGE('Yf6'!$K$28:$K$29)-AVERAGE('Yf1'!$K$28:$K$29))</f>
        <v>79.084999999999994</v>
      </c>
      <c r="J67" s="1211"/>
    </row>
    <row r="68" spans="1:10">
      <c r="C68" s="433">
        <f>$B61+(AVERAGE('Yf2'!$K$33:$K$34)-AVERAGE('Yf1'!$K$33:$K$34))</f>
        <v>82.64</v>
      </c>
      <c r="D68" s="433">
        <f>$B61+(AVERAGE('Yf3'!$K$33:$K$34)-AVERAGE('Yf1'!$K$33:$K$34))</f>
        <v>82.98</v>
      </c>
      <c r="E68" s="433">
        <f>$B61+(AVERAGE('Yf4'!$K$33:$K$34)-AVERAGE('Yf1'!$K$33:$K$34))</f>
        <v>83.295000000000002</v>
      </c>
      <c r="F68" s="433">
        <f>$B61+(AVERAGE('Yf5'!$K$33:$K$34)-AVERAGE('Yf1'!$K$33:$K$34))</f>
        <v>83.59</v>
      </c>
      <c r="G68" s="433">
        <f>$B61+(AVERAGE('Yf6'!$K$33:$K$34)-AVERAGE('Yf1'!$K$33:$K$34))</f>
        <v>83.864999999999995</v>
      </c>
      <c r="J68" s="1211"/>
    </row>
    <row r="69" spans="1:10">
      <c r="C69" s="433">
        <f>$B62+(AVERAGE('Yf2'!$K$38:$K$39)-AVERAGE('Yf1'!$K$38:$K$39))</f>
        <v>87.605000000000004</v>
      </c>
      <c r="D69" s="433">
        <f>$B62+(AVERAGE('Yf3'!$K$38:$K$39)-AVERAGE('Yf1'!$K$38:$K$39))</f>
        <v>87.87</v>
      </c>
      <c r="E69" s="433">
        <f>$B62+(AVERAGE('Yf4'!$K$38:$K$39)-AVERAGE('Yf1'!$K$38:$K$39))</f>
        <v>88.12</v>
      </c>
      <c r="F69" s="433">
        <f>$B62+(AVERAGE('Yf5'!$K$38:$K$39)-AVERAGE('Yf1'!$K$38:$K$39))</f>
        <v>88.355000000000004</v>
      </c>
      <c r="G69" s="433">
        <f>$B62+(AVERAGE('Yf6'!$K$38:$K$39)-AVERAGE('Yf1'!$K$38:$K$39))</f>
        <v>88.575000000000003</v>
      </c>
      <c r="J69" s="1211"/>
    </row>
    <row r="70" spans="1:10">
      <c r="C70" s="433">
        <f>$B63+(AVERAGE('Yf2'!$K$43:$K$44)-AVERAGE('Yf1'!$K$43:$K$44))</f>
        <v>92.57</v>
      </c>
      <c r="D70" s="433">
        <f>$B63+(AVERAGE('Yf3'!$K$43:$K$44)-AVERAGE('Yf1'!$K$43:$K$44))</f>
        <v>92.745000000000005</v>
      </c>
      <c r="E70" s="433">
        <f>$B63+(AVERAGE('Yf4'!$K$43:$K$44)-AVERAGE('Yf1'!$K$43:$K$44))</f>
        <v>92.91</v>
      </c>
      <c r="F70" s="433">
        <f>$B63+(AVERAGE('Yf5'!$K$43:$K$44)-AVERAGE('Yf1'!$K$43:$K$44))</f>
        <v>93.075000000000003</v>
      </c>
      <c r="G70" s="433">
        <f>$B63+(AVERAGE('Yf6'!$K$43:$K$44)-AVERAGE('Yf1'!$K$43:$K$44))</f>
        <v>93.224999999999994</v>
      </c>
      <c r="J70" s="1211"/>
    </row>
    <row r="72" spans="1:10">
      <c r="A72" s="2" t="s">
        <v>2858</v>
      </c>
      <c r="B72" s="2">
        <f>67.5</f>
        <v>67.5</v>
      </c>
      <c r="C72" s="1212">
        <f t="shared" ref="C72:F72" si="23">(C57*(C65-$B58)+C58*($B58-$B57))/(C65-$B57)</f>
        <v>2.573476853826143E-2</v>
      </c>
      <c r="D72" s="1212">
        <f t="shared" si="23"/>
        <v>2.5064917010364948E-2</v>
      </c>
      <c r="E72" s="1212">
        <f t="shared" si="23"/>
        <v>2.4486786768884685E-2</v>
      </c>
      <c r="F72" s="1212">
        <f t="shared" si="23"/>
        <v>2.3982730828439446E-2</v>
      </c>
      <c r="G72" s="1212">
        <f>(G57*(G65-$B58)+G58*($B58-$B57))/(G65-$B57)</f>
        <v>2.353225041077012E-2</v>
      </c>
    </row>
    <row r="73" spans="1:10">
      <c r="A73" s="2" t="s">
        <v>2856</v>
      </c>
      <c r="B73" s="2">
        <f>B72+5</f>
        <v>72.5</v>
      </c>
      <c r="C73" s="1213">
        <f>(C58*(C66-$B73)+C59*($B73-C65))/(C66-C65)</f>
        <v>5.833077624485497E-2</v>
      </c>
      <c r="D73" s="1213">
        <f>(D58*(D66-$B73)+D59*($B73-D65))/(D66-D65)</f>
        <v>5.5415094340532663E-2</v>
      </c>
      <c r="E73" s="1213">
        <f>(E58*(E66-$B73)+E59*($B73-E65))/(E66-E65)</f>
        <v>5.2709086845001141E-2</v>
      </c>
      <c r="F73" s="1213">
        <f>(F58*(F66-$B73)+F59*($B73-F65))/(F66-F65)</f>
        <v>5.0165550369535759E-2</v>
      </c>
      <c r="G73" s="1213">
        <f>(G58*(G66-$B73)+G59*($B73-G65))/(G66-G65)</f>
        <v>4.78218147094637E-2</v>
      </c>
    </row>
    <row r="74" spans="1:10">
      <c r="B74" s="2">
        <f t="shared" ref="B74:B77" si="24">B73+5</f>
        <v>77.5</v>
      </c>
      <c r="C74" s="1213">
        <f t="shared" ref="C74:G74" si="25">(C59*(C67-$B74)+C60*($B74-C66))/(C67-C66)</f>
        <v>0.1380694073997315</v>
      </c>
      <c r="D74" s="1213">
        <f t="shared" si="25"/>
        <v>0.13156087668823674</v>
      </c>
      <c r="E74" s="1213">
        <f t="shared" si="25"/>
        <v>0.12547155013787151</v>
      </c>
      <c r="F74" s="1213">
        <f t="shared" si="25"/>
        <v>0.11966169835870806</v>
      </c>
      <c r="G74" s="1213">
        <f t="shared" si="25"/>
        <v>0.11437655672842657</v>
      </c>
    </row>
    <row r="75" spans="1:10">
      <c r="B75" s="2">
        <f t="shared" si="24"/>
        <v>82.5</v>
      </c>
      <c r="C75" s="1213">
        <f t="shared" ref="C75:G75" si="26">(C60*(C68-$B75)+C61*($B75-C67))/(C68-C67)</f>
        <v>0.31354838724622702</v>
      </c>
      <c r="D75" s="1213">
        <f t="shared" si="26"/>
        <v>0.30119897350371727</v>
      </c>
      <c r="E75" s="1213">
        <f t="shared" si="26"/>
        <v>0.28951407888710173</v>
      </c>
      <c r="F75" s="1213">
        <f t="shared" si="26"/>
        <v>0.27832466676302153</v>
      </c>
      <c r="G75" s="1213">
        <f t="shared" si="26"/>
        <v>0.26780608789584937</v>
      </c>
    </row>
    <row r="76" spans="1:10">
      <c r="B76" s="2">
        <f t="shared" si="24"/>
        <v>87.5</v>
      </c>
      <c r="C76" s="1213">
        <f t="shared" ref="C76:G76" si="27">(C61*(C69-$B76)+C62*($B76-C68))/(C69-C68)</f>
        <v>0.54418406602372804</v>
      </c>
      <c r="D76" s="1213">
        <f t="shared" si="27"/>
        <v>0.531617751782407</v>
      </c>
      <c r="E76" s="1213">
        <f t="shared" si="27"/>
        <v>0.5194395603807217</v>
      </c>
      <c r="F76" s="1213">
        <f t="shared" si="27"/>
        <v>0.50769859638214454</v>
      </c>
      <c r="G76" s="1213">
        <f t="shared" si="27"/>
        <v>0.49644896071927336</v>
      </c>
    </row>
    <row r="77" spans="1:10">
      <c r="B77" s="2">
        <f t="shared" si="24"/>
        <v>92.5</v>
      </c>
      <c r="C77" s="1213">
        <f t="shared" ref="C77:G77" si="28">(C62*(C70-$B77)+C63*($B77-C69))/(C70-C69)</f>
        <v>0.76717603212544772</v>
      </c>
      <c r="D77" s="1213">
        <f t="shared" si="28"/>
        <v>0.75917662867803237</v>
      </c>
      <c r="E77" s="1213">
        <f t="shared" si="28"/>
        <v>0.75135844883564362</v>
      </c>
      <c r="F77" s="1213">
        <f t="shared" si="28"/>
        <v>0.74334370819378681</v>
      </c>
      <c r="G77" s="1213">
        <f t="shared" si="28"/>
        <v>0.73580132931859188</v>
      </c>
    </row>
    <row r="79" spans="1:10">
      <c r="A79" s="2" t="s">
        <v>2854</v>
      </c>
      <c r="C79" s="254">
        <f t="shared" ref="C79:D84" si="29">C58-C72</f>
        <v>2.9635692203663216E-4</v>
      </c>
      <c r="D79" s="254">
        <f t="shared" si="29"/>
        <v>9.6620844993311472E-4</v>
      </c>
      <c r="E79" s="254">
        <f t="shared" ref="E79:G84" si="30">E58-E72</f>
        <v>1.5443386914133807E-3</v>
      </c>
      <c r="F79" s="254">
        <f t="shared" si="30"/>
        <v>2.048394631858616E-3</v>
      </c>
      <c r="G79" s="254">
        <f t="shared" si="30"/>
        <v>2.4988750495279384E-3</v>
      </c>
    </row>
    <row r="80" spans="1:10">
      <c r="A80" s="2" t="s">
        <v>2855</v>
      </c>
      <c r="C80" s="254">
        <f t="shared" si="29"/>
        <v>1.2771974295662236E-3</v>
      </c>
      <c r="D80" s="254">
        <f t="shared" si="29"/>
        <v>4.1928793338885176E-3</v>
      </c>
      <c r="E80" s="254">
        <f t="shared" si="30"/>
        <v>6.8988868294200326E-3</v>
      </c>
      <c r="F80" s="254">
        <f t="shared" si="30"/>
        <v>9.4424233048854278E-3</v>
      </c>
      <c r="G80" s="254">
        <f t="shared" si="30"/>
        <v>1.1786158964957494E-2</v>
      </c>
    </row>
    <row r="81" spans="3:7">
      <c r="C81" s="254">
        <f t="shared" si="29"/>
        <v>2.7730652252188903E-3</v>
      </c>
      <c r="D81" s="254">
        <f t="shared" si="29"/>
        <v>9.2815959367136269E-3</v>
      </c>
      <c r="E81" s="254">
        <f t="shared" si="30"/>
        <v>1.5370922487078859E-2</v>
      </c>
      <c r="F81" s="254">
        <f t="shared" si="30"/>
        <v>2.1180774266242361E-2</v>
      </c>
      <c r="G81" s="254">
        <f t="shared" si="30"/>
        <v>2.646591589652382E-2</v>
      </c>
    </row>
    <row r="82" spans="3:7">
      <c r="C82" s="254">
        <f t="shared" si="29"/>
        <v>5.0059685397471076E-3</v>
      </c>
      <c r="D82" s="254">
        <f t="shared" si="29"/>
        <v>1.7355382282256804E-2</v>
      </c>
      <c r="E82" s="254">
        <f t="shared" si="30"/>
        <v>2.9040276898872397E-2</v>
      </c>
      <c r="F82" s="254">
        <f t="shared" si="30"/>
        <v>4.0229689022952597E-2</v>
      </c>
      <c r="G82" s="254">
        <f t="shared" si="30"/>
        <v>5.0748267890124765E-2</v>
      </c>
    </row>
    <row r="83" spans="3:7">
      <c r="C83" s="254">
        <f t="shared" si="29"/>
        <v>4.874715961927012E-3</v>
      </c>
      <c r="D83" s="254">
        <f t="shared" si="29"/>
        <v>1.7441030203248054E-2</v>
      </c>
      <c r="E83" s="254">
        <f t="shared" si="30"/>
        <v>2.9619221604933355E-2</v>
      </c>
      <c r="F83" s="254">
        <f t="shared" si="30"/>
        <v>4.1360185603510513E-2</v>
      </c>
      <c r="G83" s="254">
        <f t="shared" si="30"/>
        <v>5.2609821266381585E-2</v>
      </c>
    </row>
    <row r="84" spans="3:7">
      <c r="C84" s="254">
        <f t="shared" si="29"/>
        <v>3.1191435157883474E-3</v>
      </c>
      <c r="D84" s="254">
        <f t="shared" si="29"/>
        <v>1.111854696320369E-2</v>
      </c>
      <c r="E84" s="254">
        <f t="shared" si="30"/>
        <v>1.8936726805592441E-2</v>
      </c>
      <c r="F84" s="254">
        <f t="shared" si="30"/>
        <v>2.695146744744914E-2</v>
      </c>
      <c r="G84" s="254">
        <f t="shared" si="30"/>
        <v>3.4493846322644184E-2</v>
      </c>
    </row>
    <row r="85" spans="3:7">
      <c r="C85" s="254"/>
    </row>
  </sheetData>
  <phoneticPr fontId="4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sheetPr>
  <dimension ref="A2:R76"/>
  <sheetViews>
    <sheetView zoomScale="80" zoomScaleNormal="80" workbookViewId="0"/>
  </sheetViews>
  <sheetFormatPr defaultRowHeight="13.5"/>
  <cols>
    <col min="1" max="1" width="4.875" style="979" customWidth="1"/>
    <col min="2" max="2" width="41.375" style="979" customWidth="1"/>
    <col min="3" max="3" width="15.375" style="979" bestFit="1" customWidth="1"/>
    <col min="4" max="13" width="14.625" style="979" customWidth="1"/>
    <col min="14" max="18" width="11" style="979" customWidth="1"/>
    <col min="19" max="16384" width="9" style="979"/>
  </cols>
  <sheetData>
    <row r="2" spans="1:18">
      <c r="A2" s="979" t="s">
        <v>2576</v>
      </c>
    </row>
    <row r="4" spans="1:18">
      <c r="B4" s="975"/>
      <c r="C4" s="976" t="s">
        <v>2465</v>
      </c>
      <c r="D4" s="975" t="s">
        <v>2631</v>
      </c>
      <c r="E4" s="977"/>
      <c r="F4" s="977"/>
      <c r="G4" s="977"/>
      <c r="H4" s="977"/>
      <c r="I4" s="975" t="s">
        <v>2632</v>
      </c>
      <c r="J4" s="977"/>
      <c r="K4" s="977"/>
      <c r="L4" s="977"/>
      <c r="M4" s="977"/>
      <c r="N4" s="975" t="s">
        <v>2577</v>
      </c>
      <c r="O4" s="977"/>
      <c r="P4" s="977"/>
      <c r="Q4" s="977"/>
      <c r="R4" s="978"/>
    </row>
    <row r="5" spans="1:18">
      <c r="B5" s="980"/>
      <c r="C5" s="981" t="s">
        <v>2385</v>
      </c>
      <c r="D5" s="1006" t="s">
        <v>170</v>
      </c>
      <c r="E5" s="1007" t="s">
        <v>1415</v>
      </c>
      <c r="F5" s="1007" t="s">
        <v>2466</v>
      </c>
      <c r="G5" s="1007" t="s">
        <v>2467</v>
      </c>
      <c r="H5" s="1007" t="s">
        <v>1621</v>
      </c>
      <c r="I5" s="1006" t="s">
        <v>170</v>
      </c>
      <c r="J5" s="1007" t="s">
        <v>1415</v>
      </c>
      <c r="K5" s="1007" t="s">
        <v>2466</v>
      </c>
      <c r="L5" s="1007" t="s">
        <v>2467</v>
      </c>
      <c r="M5" s="1007" t="s">
        <v>1621</v>
      </c>
      <c r="N5" s="1006" t="s">
        <v>2578</v>
      </c>
      <c r="O5" s="1007" t="s">
        <v>2579</v>
      </c>
      <c r="P5" s="1007" t="s">
        <v>2580</v>
      </c>
      <c r="Q5" s="1007" t="s">
        <v>2581</v>
      </c>
      <c r="R5" s="1008" t="s">
        <v>2582</v>
      </c>
    </row>
    <row r="6" spans="1:18">
      <c r="B6" s="982" t="s">
        <v>1620</v>
      </c>
      <c r="C6" s="983">
        <f>C7+C13+C18</f>
        <v>4946358.25</v>
      </c>
      <c r="D6" s="983"/>
      <c r="E6" s="984"/>
      <c r="F6" s="984"/>
      <c r="G6" s="984"/>
      <c r="H6" s="984"/>
      <c r="I6" s="983"/>
      <c r="J6" s="984"/>
      <c r="K6" s="984"/>
      <c r="L6" s="984"/>
      <c r="M6" s="985"/>
      <c r="N6" s="1028"/>
      <c r="O6" s="1029"/>
      <c r="P6" s="1029"/>
      <c r="Q6" s="1029"/>
      <c r="R6" s="1030"/>
    </row>
    <row r="7" spans="1:18">
      <c r="B7" s="975" t="s">
        <v>2468</v>
      </c>
      <c r="C7" s="986">
        <f>SUM(C8,C11,C12)</f>
        <v>961848.83333333314</v>
      </c>
      <c r="D7" s="986">
        <f t="shared" ref="D7:H7" si="0">SUM(D8,D11,D12)</f>
        <v>717092</v>
      </c>
      <c r="E7" s="987">
        <f t="shared" si="0"/>
        <v>3459</v>
      </c>
      <c r="F7" s="987">
        <f t="shared" si="0"/>
        <v>103821</v>
      </c>
      <c r="G7" s="987">
        <f t="shared" si="0"/>
        <v>408609</v>
      </c>
      <c r="H7" s="987">
        <f t="shared" si="0"/>
        <v>201203</v>
      </c>
      <c r="I7" s="986">
        <f t="shared" ref="I7" si="1">SUM(I8,I11,I12)</f>
        <v>770131.44098884054</v>
      </c>
      <c r="J7" s="987">
        <f t="shared" ref="J7" si="2">SUM(J8,J11,J12)</f>
        <v>3745.8383735663824</v>
      </c>
      <c r="K7" s="987">
        <f t="shared" ref="K7" si="3">SUM(K8,K11,K12)</f>
        <v>111866.49263171443</v>
      </c>
      <c r="L7" s="987">
        <f t="shared" ref="L7" si="4">SUM(L8,L11,L12)</f>
        <v>438473.23928328627</v>
      </c>
      <c r="M7" s="987">
        <f t="shared" ref="M7" si="5">SUM(M8,M11,M12)</f>
        <v>216045.87070027355</v>
      </c>
      <c r="N7" s="975"/>
      <c r="O7" s="977"/>
      <c r="P7" s="977"/>
      <c r="Q7" s="977"/>
      <c r="R7" s="978"/>
    </row>
    <row r="8" spans="1:18">
      <c r="B8" s="989" t="s">
        <v>2469</v>
      </c>
      <c r="C8" s="997">
        <f>C9+C10</f>
        <v>553504.58333333326</v>
      </c>
      <c r="D8" s="1016">
        <f>SUM(E8:H8)</f>
        <v>435679</v>
      </c>
      <c r="E8" s="1023">
        <f>E9+E10</f>
        <v>149</v>
      </c>
      <c r="F8" s="1023">
        <f t="shared" ref="F8:H8" si="6">F9+F10</f>
        <v>40438</v>
      </c>
      <c r="G8" s="1023">
        <f t="shared" si="6"/>
        <v>272135</v>
      </c>
      <c r="H8" s="1023">
        <f t="shared" si="6"/>
        <v>122957</v>
      </c>
      <c r="I8" s="1016">
        <f>SUM(J8:M8)</f>
        <v>464768.82415572985</v>
      </c>
      <c r="J8" s="1023">
        <f>J9+J10</f>
        <v>158.97213347495423</v>
      </c>
      <c r="K8" s="1023">
        <f t="shared" ref="K8" si="7">K9+K10</f>
        <v>43136.370413257406</v>
      </c>
      <c r="L8" s="1023">
        <f t="shared" ref="L8" si="8">L9+L10</f>
        <v>290350.96692629193</v>
      </c>
      <c r="M8" s="1023">
        <f t="shared" ref="M8" si="9">M9+M10</f>
        <v>131122.51468270557</v>
      </c>
      <c r="N8" s="1031">
        <f>I8/$C8*100</f>
        <v>83.968378609763988</v>
      </c>
      <c r="O8" s="1032">
        <f t="shared" ref="O8:R8" si="10">J8/$C8*100</f>
        <v>2.8721014831997793E-2</v>
      </c>
      <c r="P8" s="1032">
        <f t="shared" si="10"/>
        <v>7.7933176548385843</v>
      </c>
      <c r="Q8" s="1032">
        <f t="shared" si="10"/>
        <v>52.456831554624337</v>
      </c>
      <c r="R8" s="1033">
        <f t="shared" si="10"/>
        <v>23.689508385469065</v>
      </c>
    </row>
    <row r="9" spans="1:18">
      <c r="B9" s="989" t="s">
        <v>2629</v>
      </c>
      <c r="C9" s="991">
        <f>'DU36'!K130/12</f>
        <v>506284.08333333331</v>
      </c>
      <c r="D9" s="1016">
        <f t="shared" ref="D9:D10" si="11">SUM(E9:H9)</f>
        <v>385447</v>
      </c>
      <c r="E9" s="992">
        <f>'Mp01'!K8</f>
        <v>133</v>
      </c>
      <c r="F9" s="992">
        <f>'Mp01'!Z8+'Mp01'!AD8</f>
        <v>35694</v>
      </c>
      <c r="G9" s="992">
        <f>'Mp01'!AH8</f>
        <v>243051</v>
      </c>
      <c r="H9" s="992">
        <f>'Mp01'!F8+'Mp01'!O8+'Mp01'!R8+'Mp01'!AP8+'Mp01'!AT8+'Mp01'!AX8+'Mp01'!BB8+'Mp01'!CH8+'Mp01'!CL8+'Mp01'!CP8+'Mp01'!CT8</f>
        <v>106569</v>
      </c>
      <c r="I9" s="1016">
        <f t="shared" ref="I9:I10" si="12">SUM(J9:M9)</f>
        <v>412070.9399858457</v>
      </c>
      <c r="J9" s="992">
        <f>E9/$E$74</f>
        <v>142.18669497523001</v>
      </c>
      <c r="K9" s="992">
        <f t="shared" ref="K9:M9" si="13">F9/$E$74</f>
        <v>38159.487898089174</v>
      </c>
      <c r="L9" s="992">
        <f t="shared" si="13"/>
        <v>259839.23609341827</v>
      </c>
      <c r="M9" s="1050">
        <f t="shared" si="13"/>
        <v>113930.02929936306</v>
      </c>
      <c r="N9" s="1031"/>
      <c r="O9" s="1032"/>
      <c r="P9" s="1032"/>
      <c r="Q9" s="1032"/>
      <c r="R9" s="1033"/>
    </row>
    <row r="10" spans="1:18">
      <c r="B10" s="989" t="s">
        <v>2630</v>
      </c>
      <c r="C10" s="991">
        <f>'DU36'!K96/12</f>
        <v>47220.5</v>
      </c>
      <c r="D10" s="1016">
        <f t="shared" si="11"/>
        <v>50232</v>
      </c>
      <c r="E10" s="992">
        <f>'Mp02'!K8</f>
        <v>16</v>
      </c>
      <c r="F10" s="992">
        <f>'Mp02'!Z8+'Mp02'!AD8</f>
        <v>4744</v>
      </c>
      <c r="G10" s="992">
        <f>'Mp02'!AH8</f>
        <v>29084</v>
      </c>
      <c r="H10" s="992">
        <f>'Mp02'!F8+'Mp02'!O8+'Mp02'!R8+'Mp02'!AP8+'Mp02'!AT8+'Mp02'!AX8+'Mp02'!BB8+'Mp02'!CH8+'Mp02'!CL8+'Mp02'!CP8+'Mp02'!CT8</f>
        <v>16388</v>
      </c>
      <c r="I10" s="1016">
        <f t="shared" si="12"/>
        <v>52697.884169884172</v>
      </c>
      <c r="J10" s="992">
        <f>E10/$E$71</f>
        <v>16.785438499724215</v>
      </c>
      <c r="K10" s="992">
        <f t="shared" ref="K10:M10" si="14">F10/$E$71</f>
        <v>4976.8825151682295</v>
      </c>
      <c r="L10" s="992">
        <f t="shared" si="14"/>
        <v>30511.730832873691</v>
      </c>
      <c r="M10" s="1050">
        <f t="shared" si="14"/>
        <v>17192.485383342526</v>
      </c>
      <c r="N10" s="1031"/>
      <c r="O10" s="1032"/>
      <c r="P10" s="1032"/>
      <c r="Q10" s="1032"/>
      <c r="R10" s="1033"/>
    </row>
    <row r="11" spans="1:18">
      <c r="B11" s="989" t="s">
        <v>2470</v>
      </c>
      <c r="C11" s="991">
        <f>'DU36'!K133/12</f>
        <v>348417.08333333331</v>
      </c>
      <c r="D11" s="1016">
        <f t="shared" ref="D11:D12" si="15">SUM(E11:H11)</f>
        <v>228830</v>
      </c>
      <c r="E11" s="992">
        <f>'Mp03'!G7</f>
        <v>1931</v>
      </c>
      <c r="F11" s="992">
        <f>'Mp03'!R7+'Mp03'!V7</f>
        <v>44128</v>
      </c>
      <c r="G11" s="992">
        <f>'Mp03'!Z7</f>
        <v>116274</v>
      </c>
      <c r="H11" s="992">
        <f>'Mp03'!K7+'Mp03'!O7+'Mp03'!AH7+'Mp03'!AP7+'Mp03'!AT7+'Mp03'!AX7+'Mp03'!BB7+'Mp03'!BF7+'Mp03'!BJ7+'Mp03'!BN7+'Mp03'!BR7+'Mp03'!BV7</f>
        <v>66497</v>
      </c>
      <c r="I11" s="1016">
        <f t="shared" ref="I11:I12" si="16">SUM(J11:M11)</f>
        <v>248576.14926146669</v>
      </c>
      <c r="J11" s="992">
        <f>E11/$E$75</f>
        <v>2097.6294376781552</v>
      </c>
      <c r="K11" s="992">
        <f t="shared" ref="K11:M11" si="17">F11/$E$75</f>
        <v>47935.883907748124</v>
      </c>
      <c r="L11" s="992">
        <f t="shared" si="17"/>
        <v>126307.49105986007</v>
      </c>
      <c r="M11" s="1050">
        <f t="shared" si="17"/>
        <v>72235.144856180355</v>
      </c>
      <c r="N11" s="1031">
        <f>I11/$C11*100</f>
        <v>71.344420567246402</v>
      </c>
      <c r="O11" s="1032">
        <f t="shared" ref="O11:R12" si="18">J11/$C11*100</f>
        <v>0.60204551901128711</v>
      </c>
      <c r="P11" s="1032">
        <f t="shared" si="18"/>
        <v>13.758189882408118</v>
      </c>
      <c r="Q11" s="1032">
        <f t="shared" si="18"/>
        <v>36.251807704566744</v>
      </c>
      <c r="R11" s="1033">
        <f t="shared" si="18"/>
        <v>20.732377461260253</v>
      </c>
    </row>
    <row r="12" spans="1:18">
      <c r="B12" s="993" t="s">
        <v>2471</v>
      </c>
      <c r="C12" s="994">
        <f>'DU36'!K136/12</f>
        <v>59927.166666666664</v>
      </c>
      <c r="D12" s="1017">
        <f t="shared" si="15"/>
        <v>52583</v>
      </c>
      <c r="E12" s="996">
        <f>'Mp04'!G7</f>
        <v>1379</v>
      </c>
      <c r="F12" s="996">
        <f>'Mp04'!R7+'Mp04'!V7</f>
        <v>19255</v>
      </c>
      <c r="G12" s="996">
        <f>'Mp04'!Z7</f>
        <v>20200</v>
      </c>
      <c r="H12" s="996">
        <f>'Mp04'!K7+'Mp04'!O7+'Mp04'!AH7+'Mp04'!AL7+'Mp04'!AP7+'Mp04'!AT7+'Mp04'!AX7+'Mp04'!BB7+'Mp04'!BF7+'Mp04'!BJ7</f>
        <v>11749</v>
      </c>
      <c r="I12" s="1017">
        <f t="shared" si="16"/>
        <v>56786.46757164404</v>
      </c>
      <c r="J12" s="996">
        <f>E12/$E$76</f>
        <v>1489.2368024132729</v>
      </c>
      <c r="K12" s="996">
        <f t="shared" ref="K12:M12" si="19">F12/$E$76</f>
        <v>20794.238310708897</v>
      </c>
      <c r="L12" s="996">
        <f t="shared" si="19"/>
        <v>21814.781297134239</v>
      </c>
      <c r="M12" s="1052">
        <f t="shared" si="19"/>
        <v>12688.211161387631</v>
      </c>
      <c r="N12" s="1031">
        <f>I12/$C12*100</f>
        <v>94.759139686192469</v>
      </c>
      <c r="O12" s="1032">
        <f t="shared" si="18"/>
        <v>2.4850779458619598</v>
      </c>
      <c r="P12" s="1032">
        <f t="shared" si="18"/>
        <v>34.699184806071088</v>
      </c>
      <c r="Q12" s="1032">
        <f t="shared" si="18"/>
        <v>36.402157002473956</v>
      </c>
      <c r="R12" s="1033">
        <f t="shared" si="18"/>
        <v>21.172719931785469</v>
      </c>
    </row>
    <row r="13" spans="1:18">
      <c r="B13" s="989" t="s">
        <v>2472</v>
      </c>
      <c r="C13" s="997">
        <f>SUM(C14,C17)</f>
        <v>389851.16666666669</v>
      </c>
      <c r="D13" s="983">
        <f t="shared" ref="D13:H13" si="20">SUM(D14,D17)</f>
        <v>350012</v>
      </c>
      <c r="E13" s="984">
        <f t="shared" si="20"/>
        <v>0</v>
      </c>
      <c r="F13" s="984">
        <f t="shared" si="20"/>
        <v>17049</v>
      </c>
      <c r="G13" s="984">
        <f t="shared" si="20"/>
        <v>258524</v>
      </c>
      <c r="H13" s="984">
        <f t="shared" si="20"/>
        <v>74439</v>
      </c>
      <c r="I13" s="983">
        <f t="shared" ref="I13:M13" si="21">SUM(I14,I17)</f>
        <v>383102.37848349859</v>
      </c>
      <c r="J13" s="984">
        <f t="shared" si="21"/>
        <v>0</v>
      </c>
      <c r="K13" s="984">
        <f t="shared" si="21"/>
        <v>18679.660824251518</v>
      </c>
      <c r="L13" s="984">
        <f t="shared" si="21"/>
        <v>282935.80603127746</v>
      </c>
      <c r="M13" s="984">
        <f t="shared" si="21"/>
        <v>81486.911627969646</v>
      </c>
      <c r="N13" s="975"/>
      <c r="O13" s="977"/>
      <c r="P13" s="977"/>
      <c r="Q13" s="977"/>
      <c r="R13" s="978"/>
    </row>
    <row r="14" spans="1:18">
      <c r="B14" s="989" t="s">
        <v>2473</v>
      </c>
      <c r="C14" s="997">
        <f>SUM(C15:C16)</f>
        <v>203262.91666666669</v>
      </c>
      <c r="D14" s="983">
        <f t="shared" ref="D14:H14" si="22">SUM(D15:D16)</f>
        <v>145244</v>
      </c>
      <c r="E14" s="984">
        <f t="shared" si="22"/>
        <v>0</v>
      </c>
      <c r="F14" s="984">
        <f t="shared" si="22"/>
        <v>17049</v>
      </c>
      <c r="G14" s="984">
        <f t="shared" si="22"/>
        <v>90971</v>
      </c>
      <c r="H14" s="984">
        <f t="shared" si="22"/>
        <v>37224</v>
      </c>
      <c r="I14" s="983">
        <f t="shared" ref="I14:M14" si="23">SUM(I15:I16)</f>
        <v>159128.76610126442</v>
      </c>
      <c r="J14" s="984">
        <f t="shared" si="23"/>
        <v>0</v>
      </c>
      <c r="K14" s="984">
        <f t="shared" si="23"/>
        <v>18679.660824251518</v>
      </c>
      <c r="L14" s="984">
        <f t="shared" si="23"/>
        <v>99667.665132892507</v>
      </c>
      <c r="M14" s="984">
        <f t="shared" si="23"/>
        <v>40781.440144120388</v>
      </c>
      <c r="N14" s="1031">
        <f>I14/$C14*100</f>
        <v>78.287160644369578</v>
      </c>
      <c r="O14" s="1032">
        <f t="shared" ref="O14:R14" si="24">J14/$C14*100</f>
        <v>0</v>
      </c>
      <c r="P14" s="1032">
        <f t="shared" si="24"/>
        <v>9.1899010063328568</v>
      </c>
      <c r="Q14" s="1032">
        <f t="shared" si="24"/>
        <v>49.033865481886551</v>
      </c>
      <c r="R14" s="1033">
        <f t="shared" si="24"/>
        <v>20.063394156150167</v>
      </c>
    </row>
    <row r="15" spans="1:18">
      <c r="B15" s="989" t="s">
        <v>2474</v>
      </c>
      <c r="C15" s="991">
        <f>'DU36'!K25/12</f>
        <v>197005.83333333334</v>
      </c>
      <c r="D15" s="990">
        <f>'Mp05'!B9</f>
        <v>139817</v>
      </c>
      <c r="E15" s="998"/>
      <c r="F15" s="992">
        <f>'Mp05'!V9+'Mp05'!Z9</f>
        <v>16475</v>
      </c>
      <c r="G15" s="992">
        <f>'Mp05'!F9</f>
        <v>87586</v>
      </c>
      <c r="H15" s="1023">
        <f>D15-E15-F15-G15</f>
        <v>35756</v>
      </c>
      <c r="I15" s="990">
        <f>D15/$E$60</f>
        <v>153252.76969838672</v>
      </c>
      <c r="J15" s="998"/>
      <c r="K15" s="992">
        <f t="shared" ref="K15:L15" si="25">F15/$E$60</f>
        <v>18058.171615618423</v>
      </c>
      <c r="L15" s="992">
        <f t="shared" si="25"/>
        <v>96002.611176057981</v>
      </c>
      <c r="M15" s="1023">
        <f>I15-J15-K15-L15</f>
        <v>39191.986906710314</v>
      </c>
      <c r="N15" s="982"/>
      <c r="O15" s="1022"/>
      <c r="P15" s="1022"/>
      <c r="Q15" s="1022"/>
      <c r="R15" s="1025"/>
    </row>
    <row r="16" spans="1:18">
      <c r="B16" s="999" t="s">
        <v>2475</v>
      </c>
      <c r="C16" s="991">
        <f>'DU36'!K95/12</f>
        <v>6257.083333333333</v>
      </c>
      <c r="D16" s="990">
        <f>'Mp06'!B7</f>
        <v>5427</v>
      </c>
      <c r="E16" s="998"/>
      <c r="F16" s="992">
        <f>'Mp06'!V7+'Mp06'!Z7</f>
        <v>574</v>
      </c>
      <c r="G16" s="992">
        <f>'Mp06'!F7</f>
        <v>3385</v>
      </c>
      <c r="H16" s="1023">
        <f>D16-E16-F16-G16</f>
        <v>1468</v>
      </c>
      <c r="I16" s="990">
        <f>D16/$E$69</f>
        <v>5875.9964028776976</v>
      </c>
      <c r="J16" s="998"/>
      <c r="K16" s="992">
        <f t="shared" ref="K16:L16" si="26">F16/$E$69</f>
        <v>621.48920863309354</v>
      </c>
      <c r="L16" s="992">
        <f t="shared" si="26"/>
        <v>3665.0539568345321</v>
      </c>
      <c r="M16" s="1023">
        <f>I16-J16-K16-L16</f>
        <v>1589.4532374100718</v>
      </c>
      <c r="N16" s="982"/>
      <c r="O16" s="1022"/>
      <c r="P16" s="1022"/>
      <c r="Q16" s="1022"/>
      <c r="R16" s="1025"/>
    </row>
    <row r="17" spans="2:18">
      <c r="B17" s="999" t="s">
        <v>2476</v>
      </c>
      <c r="C17" s="991">
        <f>'DU36'!K94/12</f>
        <v>186588.25</v>
      </c>
      <c r="D17" s="990">
        <f>'Mp07'!B9</f>
        <v>204768</v>
      </c>
      <c r="E17" s="998"/>
      <c r="F17" s="1000"/>
      <c r="G17" s="992">
        <f>'Mp07'!F9</f>
        <v>167553</v>
      </c>
      <c r="H17" s="1023">
        <f>D17-E17-F17-G17</f>
        <v>37215</v>
      </c>
      <c r="I17" s="990">
        <f>D17/$E$68</f>
        <v>223973.61238223419</v>
      </c>
      <c r="J17" s="998"/>
      <c r="K17" s="998"/>
      <c r="L17" s="992">
        <f>G17/$E$68</f>
        <v>183268.14089838494</v>
      </c>
      <c r="M17" s="1023">
        <f>I17-J17-K17-L17</f>
        <v>40705.471483849251</v>
      </c>
      <c r="N17" s="1034">
        <f>I17/$C17*100</f>
        <v>120.03628973541163</v>
      </c>
      <c r="O17" s="1035">
        <f t="shared" ref="O17:R18" si="27">J17/$C17*100</f>
        <v>0</v>
      </c>
      <c r="P17" s="1035">
        <f t="shared" si="27"/>
        <v>0</v>
      </c>
      <c r="Q17" s="1035">
        <f t="shared" si="27"/>
        <v>98.220622626765049</v>
      </c>
      <c r="R17" s="1036">
        <f t="shared" si="27"/>
        <v>21.815667108646579</v>
      </c>
    </row>
    <row r="18" spans="2:18">
      <c r="B18" s="1001" t="s">
        <v>2490</v>
      </c>
      <c r="C18" s="1002">
        <f>SUM(C24,C25,C35)</f>
        <v>3594658.25</v>
      </c>
      <c r="D18" s="1003">
        <f>SUM(E18:H18)</f>
        <v>1744242</v>
      </c>
      <c r="E18" s="1024">
        <v>0</v>
      </c>
      <c r="F18" s="1024">
        <f>SUM(F20,F22,F24,F25)+SUM(F28:F30,F33)</f>
        <v>170943</v>
      </c>
      <c r="G18" s="1024">
        <f>SUM(G20:G22,G24:G25)+SUM(G27:G28,G30,G33)</f>
        <v>984273</v>
      </c>
      <c r="H18" s="1024">
        <f>SUM(H20:H22,H24:H25)+SUM(H27:H30,H33:H35)</f>
        <v>589026</v>
      </c>
      <c r="I18" s="1003">
        <f>SUM(J18:M18)</f>
        <v>2061983.3561223252</v>
      </c>
      <c r="J18" s="1024">
        <v>0</v>
      </c>
      <c r="K18" s="1024">
        <f>SUM(K20,K22,K24,K25)+SUM(K28:K30,K33)</f>
        <v>195441.2558220322</v>
      </c>
      <c r="L18" s="1024">
        <f>SUM(L20:L22,L24:L25)+SUM(L27:L28,L30,L33)</f>
        <v>1181479.3725948902</v>
      </c>
      <c r="M18" s="1024">
        <f>SUM(M20:M22,M24:M25)+SUM(M27:M30,M33:M35)</f>
        <v>685062.72770540265</v>
      </c>
      <c r="N18" s="1034">
        <f>I18/$C18*100</f>
        <v>57.36243093824914</v>
      </c>
      <c r="O18" s="1035">
        <f t="shared" si="27"/>
        <v>0</v>
      </c>
      <c r="P18" s="1035">
        <f t="shared" si="27"/>
        <v>5.4369912862240017</v>
      </c>
      <c r="Q18" s="1035">
        <f t="shared" si="27"/>
        <v>32.867641105935178</v>
      </c>
      <c r="R18" s="1036">
        <f t="shared" si="27"/>
        <v>19.057798546089955</v>
      </c>
    </row>
    <row r="19" spans="2:18">
      <c r="B19" s="982" t="s">
        <v>2477</v>
      </c>
      <c r="C19" s="1016"/>
      <c r="D19" s="983"/>
      <c r="E19" s="984"/>
      <c r="F19" s="984"/>
      <c r="G19" s="984"/>
      <c r="H19" s="984"/>
      <c r="I19" s="1016"/>
      <c r="J19" s="1023"/>
      <c r="K19" s="1023"/>
      <c r="L19" s="1023"/>
      <c r="M19" s="1018"/>
      <c r="N19" s="975"/>
      <c r="O19" s="977"/>
      <c r="P19" s="977"/>
      <c r="Q19" s="977"/>
      <c r="R19" s="978"/>
    </row>
    <row r="20" spans="2:18">
      <c r="B20" s="982" t="s">
        <v>2558</v>
      </c>
      <c r="C20" s="990">
        <f>'DU36'!K90/12</f>
        <v>11493.583333333334</v>
      </c>
      <c r="D20" s="990">
        <f>'Mp08'!B7</f>
        <v>17800</v>
      </c>
      <c r="E20" s="998"/>
      <c r="F20" s="992">
        <f>'Mp08'!N7+'Mp08'!R7</f>
        <v>1223</v>
      </c>
      <c r="G20" s="992">
        <f>'Mp08'!F7</f>
        <v>10818</v>
      </c>
      <c r="H20" s="1023">
        <f>D20-E20-F20-G20</f>
        <v>5759</v>
      </c>
      <c r="I20" s="990">
        <f>D20/$E$64</f>
        <v>20498.916967509027</v>
      </c>
      <c r="J20" s="998"/>
      <c r="K20" s="992">
        <f t="shared" ref="K20:L20" si="28">F20/$E$64</f>
        <v>1408.4368231046931</v>
      </c>
      <c r="L20" s="992">
        <f t="shared" si="28"/>
        <v>12458.274368231047</v>
      </c>
      <c r="M20" s="1023">
        <f>I20-J20-K20-L20</f>
        <v>6632.2057761732867</v>
      </c>
      <c r="N20" s="982"/>
      <c r="O20" s="1022"/>
      <c r="P20" s="1022"/>
      <c r="Q20" s="1022"/>
      <c r="R20" s="1025"/>
    </row>
    <row r="21" spans="2:18">
      <c r="B21" s="982" t="s">
        <v>2478</v>
      </c>
      <c r="C21" s="990">
        <f>'DU36'!K91/12</f>
        <v>7793.833333333333</v>
      </c>
      <c r="D21" s="990">
        <f>'Mp09'!B7</f>
        <v>4750</v>
      </c>
      <c r="E21" s="998"/>
      <c r="F21" s="998"/>
      <c r="G21" s="992">
        <f>'Mp09'!F7</f>
        <v>2787</v>
      </c>
      <c r="H21" s="1023">
        <f>D21-E21-F21-G21</f>
        <v>1963</v>
      </c>
      <c r="I21" s="990">
        <f>D21/$E$65</f>
        <v>5718.4466019417468</v>
      </c>
      <c r="J21" s="998"/>
      <c r="K21" s="998"/>
      <c r="L21" s="992">
        <f>G21/$E$65</f>
        <v>3355.2233009708734</v>
      </c>
      <c r="M21" s="1023">
        <f>I21-J21-K21-L21</f>
        <v>2363.2233009708734</v>
      </c>
      <c r="N21" s="982"/>
      <c r="O21" s="1022"/>
      <c r="P21" s="1022"/>
      <c r="Q21" s="1022"/>
      <c r="R21" s="1025"/>
    </row>
    <row r="22" spans="2:18">
      <c r="B22" s="982" t="s">
        <v>2479</v>
      </c>
      <c r="C22" s="990">
        <f>'DU36'!K92/12</f>
        <v>58234.833333333336</v>
      </c>
      <c r="D22" s="1016">
        <f t="shared" ref="D22" si="29">SUM(E22:H22)</f>
        <v>48987</v>
      </c>
      <c r="E22" s="992">
        <f>'Mp10'!G9</f>
        <v>1</v>
      </c>
      <c r="F22" s="992">
        <f>'Mp10'!J9+'Mp10'!N9</f>
        <v>4049</v>
      </c>
      <c r="G22" s="992">
        <f>'Mp10'!BV9</f>
        <v>26078</v>
      </c>
      <c r="H22" s="992">
        <f>'Mp10'!R9+'Mp10'!AX9+'Mp10'!BB9+'Mp10'!BF9+'Mp10'!BJ9+'Mp10'!BN9+'Mp10'!CD9</f>
        <v>18859</v>
      </c>
      <c r="I22" s="1016">
        <f t="shared" ref="I22" si="30">SUM(J22:M22)</f>
        <v>54447.449815043161</v>
      </c>
      <c r="J22" s="992">
        <f>E22/$E$66</f>
        <v>1.1114673242909987</v>
      </c>
      <c r="K22" s="992">
        <f t="shared" ref="K22:M22" si="31">F22/$E$66</f>
        <v>4500.3311960542542</v>
      </c>
      <c r="L22" s="992">
        <f t="shared" si="31"/>
        <v>28984.844882860663</v>
      </c>
      <c r="M22" s="1050">
        <f t="shared" si="31"/>
        <v>20961.162268803946</v>
      </c>
      <c r="N22" s="982"/>
      <c r="O22" s="1022"/>
      <c r="P22" s="1022"/>
      <c r="Q22" s="1022"/>
      <c r="R22" s="1025"/>
    </row>
    <row r="23" spans="2:18">
      <c r="B23" s="982" t="s">
        <v>2494</v>
      </c>
      <c r="C23" s="1019"/>
      <c r="D23" s="1019"/>
      <c r="E23" s="1020"/>
      <c r="F23" s="1020"/>
      <c r="G23" s="1020"/>
      <c r="H23" s="1020"/>
      <c r="I23" s="1019"/>
      <c r="J23" s="1020"/>
      <c r="K23" s="1020"/>
      <c r="L23" s="1020"/>
      <c r="M23" s="1051"/>
      <c r="N23" s="982"/>
      <c r="O23" s="1022"/>
      <c r="P23" s="1022"/>
      <c r="Q23" s="1022"/>
      <c r="R23" s="1025"/>
    </row>
    <row r="24" spans="2:18">
      <c r="B24" s="982" t="s">
        <v>2480</v>
      </c>
      <c r="C24" s="990">
        <f>'DU36'!K93/12</f>
        <v>89041.333333333328</v>
      </c>
      <c r="D24" s="990">
        <f>'Mp11'!B9</f>
        <v>69372</v>
      </c>
      <c r="E24" s="998"/>
      <c r="F24" s="992">
        <f>'Mp11'!N9+'Mp11'!R9</f>
        <v>6650</v>
      </c>
      <c r="G24" s="992">
        <f>'Mp11'!F9</f>
        <v>51691</v>
      </c>
      <c r="H24" s="1023">
        <f>D24-E24-F24-G24</f>
        <v>11031</v>
      </c>
      <c r="I24" s="990">
        <f>D24/$E$67</f>
        <v>77585.273578595312</v>
      </c>
      <c r="J24" s="998"/>
      <c r="K24" s="992">
        <f t="shared" ref="K24:L24" si="32">F24/$E$67</f>
        <v>7437.3244147157193</v>
      </c>
      <c r="L24" s="992">
        <f t="shared" si="32"/>
        <v>57810.937792642144</v>
      </c>
      <c r="M24" s="1023">
        <f>I24-J24-K24-L24</f>
        <v>12337.011371237444</v>
      </c>
      <c r="N24" s="982"/>
      <c r="O24" s="1022"/>
      <c r="P24" s="1022"/>
      <c r="Q24" s="1022"/>
      <c r="R24" s="1025"/>
    </row>
    <row r="25" spans="2:18">
      <c r="B25" s="982" t="s">
        <v>2492</v>
      </c>
      <c r="C25" s="990">
        <f>'DU36'!K97/12</f>
        <v>4230.666666666667</v>
      </c>
      <c r="D25" s="990">
        <f>'Mp12'!B7</f>
        <v>4429</v>
      </c>
      <c r="E25" s="998"/>
      <c r="F25" s="992">
        <f>'Mp12'!R7+'Mp12'!V7</f>
        <v>1367</v>
      </c>
      <c r="G25" s="992">
        <f>'Mp12'!F7</f>
        <v>2422</v>
      </c>
      <c r="H25" s="1023">
        <f>D25-E25-F25-G25</f>
        <v>640</v>
      </c>
      <c r="I25" s="990">
        <f>D25/$E$70</f>
        <v>5007.5630630630631</v>
      </c>
      <c r="J25" s="998"/>
      <c r="K25" s="992">
        <f t="shared" ref="K25:L25" si="33">F25/$E$70</f>
        <v>1545.5720720720722</v>
      </c>
      <c r="L25" s="992">
        <f t="shared" si="33"/>
        <v>2738.3873873873872</v>
      </c>
      <c r="M25" s="1023">
        <f>I25-J25-K25-L25</f>
        <v>723.60360360360391</v>
      </c>
      <c r="N25" s="980"/>
      <c r="O25" s="1026"/>
      <c r="P25" s="1026"/>
      <c r="Q25" s="1026"/>
      <c r="R25" s="1027"/>
    </row>
    <row r="26" spans="2:18">
      <c r="B26" s="975" t="s">
        <v>2493</v>
      </c>
      <c r="C26" s="1021"/>
      <c r="D26" s="986"/>
      <c r="E26" s="987"/>
      <c r="F26" s="987"/>
      <c r="G26" s="987"/>
      <c r="H26" s="987"/>
      <c r="I26" s="986"/>
      <c r="J26" s="987"/>
      <c r="K26" s="987"/>
      <c r="L26" s="987"/>
      <c r="M26" s="988"/>
      <c r="N26" s="975"/>
      <c r="O26" s="977"/>
      <c r="P26" s="977"/>
      <c r="Q26" s="977"/>
      <c r="R26" s="978"/>
    </row>
    <row r="27" spans="2:18">
      <c r="B27" s="982" t="s">
        <v>2481</v>
      </c>
      <c r="C27" s="990">
        <f>'DU36'!K14/12</f>
        <v>1380665.4166666667</v>
      </c>
      <c r="D27" s="990">
        <f>'Mp13'!B9</f>
        <v>469815</v>
      </c>
      <c r="E27" s="998"/>
      <c r="F27" s="998"/>
      <c r="G27" s="992">
        <f>'Mp13'!F9</f>
        <v>445517</v>
      </c>
      <c r="H27" s="1023">
        <f>D27-E27-F27-G27</f>
        <v>24298</v>
      </c>
      <c r="I27" s="990">
        <f>D27/$E$53</f>
        <v>598500.63184767577</v>
      </c>
      <c r="J27" s="998"/>
      <c r="K27" s="998"/>
      <c r="L27" s="992">
        <f>G27/$E$53</f>
        <v>567547.2388043825</v>
      </c>
      <c r="M27" s="1023">
        <f>I27-J27-K27-L27</f>
        <v>30953.393043293268</v>
      </c>
      <c r="N27" s="982"/>
      <c r="O27" s="1022"/>
      <c r="P27" s="1022"/>
      <c r="Q27" s="1022"/>
      <c r="R27" s="1025"/>
    </row>
    <row r="28" spans="2:18">
      <c r="B28" s="982" t="s">
        <v>2482</v>
      </c>
      <c r="C28" s="990">
        <f>'DU36'!K15/12</f>
        <v>69960.75</v>
      </c>
      <c r="D28" s="990">
        <f>'Mp14'!B9</f>
        <v>22185</v>
      </c>
      <c r="E28" s="998"/>
      <c r="F28" s="992">
        <f>'Mp14'!AD9+'Mp14'!AH9</f>
        <v>8644</v>
      </c>
      <c r="G28" s="992">
        <f>'Mp14'!F9</f>
        <v>12197</v>
      </c>
      <c r="H28" s="1023">
        <f>D28-E28-F28-G28</f>
        <v>1344</v>
      </c>
      <c r="I28" s="990">
        <f>D28/$E$54</f>
        <v>26617.246920192822</v>
      </c>
      <c r="J28" s="998"/>
      <c r="K28" s="992">
        <f t="shared" ref="K28:L28" si="34">F28/$E$54</f>
        <v>10370.948044991967</v>
      </c>
      <c r="L28" s="992">
        <f t="shared" si="34"/>
        <v>14633.786823781467</v>
      </c>
      <c r="M28" s="1023">
        <f>I28-J28-K28-L28</f>
        <v>1612.5120514193877</v>
      </c>
      <c r="N28" s="982"/>
      <c r="O28" s="1022"/>
      <c r="P28" s="1022"/>
      <c r="Q28" s="1022"/>
      <c r="R28" s="1025"/>
    </row>
    <row r="29" spans="2:18">
      <c r="B29" s="982" t="s">
        <v>2483</v>
      </c>
      <c r="C29" s="990">
        <f>'DU36'!K16/12</f>
        <v>391416.58333333331</v>
      </c>
      <c r="D29" s="990">
        <f>'Mp15'!B9</f>
        <v>72900</v>
      </c>
      <c r="E29" s="998"/>
      <c r="F29" s="992">
        <f>'Mp15'!N9+'Mp15'!R9</f>
        <v>49624</v>
      </c>
      <c r="G29" s="998"/>
      <c r="H29" s="1023">
        <f>D29-E29-F29-G29</f>
        <v>23276</v>
      </c>
      <c r="I29" s="990">
        <f>D29/$E$55</f>
        <v>81354.250614250617</v>
      </c>
      <c r="J29" s="998"/>
      <c r="K29" s="992">
        <f>F29/$E$55</f>
        <v>55378.920884520885</v>
      </c>
      <c r="L29" s="998"/>
      <c r="M29" s="1023">
        <f>I29-J29-K29-L29</f>
        <v>25975.329729729732</v>
      </c>
      <c r="N29" s="982"/>
      <c r="O29" s="1022"/>
      <c r="P29" s="1022"/>
      <c r="Q29" s="1022"/>
      <c r="R29" s="1025"/>
    </row>
    <row r="30" spans="2:18">
      <c r="B30" s="982" t="s">
        <v>2484</v>
      </c>
      <c r="C30" s="990">
        <f>'DU36'!K19/12</f>
        <v>1854939.3333333333</v>
      </c>
      <c r="D30" s="990">
        <f>'Mp16'!B9</f>
        <v>547699</v>
      </c>
      <c r="E30" s="992">
        <f>'Mp16'!F9</f>
        <v>411</v>
      </c>
      <c r="F30" s="992">
        <f>'Mp16'!J9+'Mp16'!N9</f>
        <v>70041</v>
      </c>
      <c r="G30" s="992">
        <f>'Mp16'!BV9</f>
        <v>248436</v>
      </c>
      <c r="H30" s="1023">
        <f t="shared" ref="H30:H35" si="35">D30-E30-F30-G30</f>
        <v>228811</v>
      </c>
      <c r="I30" s="990">
        <f>D30/$E$56</f>
        <v>649597.85895676969</v>
      </c>
      <c r="J30" s="992">
        <f t="shared" ref="J30:L30" si="36">E30/$E$56</f>
        <v>487.46614478250342</v>
      </c>
      <c r="K30" s="992">
        <f t="shared" si="36"/>
        <v>83072.058994431442</v>
      </c>
      <c r="L30" s="992">
        <f t="shared" si="36"/>
        <v>294657.27285933337</v>
      </c>
      <c r="M30" s="1023">
        <f t="shared" ref="M30:M35" si="37">I30-J30-K30-L30</f>
        <v>271381.06095822243</v>
      </c>
      <c r="N30" s="982"/>
      <c r="O30" s="1022"/>
      <c r="P30" s="1022"/>
      <c r="Q30" s="1022"/>
      <c r="R30" s="1025"/>
    </row>
    <row r="31" spans="2:18">
      <c r="B31" s="982" t="s">
        <v>2485</v>
      </c>
      <c r="C31" s="1004"/>
      <c r="D31" s="990">
        <f>'Mp17'!B9</f>
        <v>58525</v>
      </c>
      <c r="E31" s="992">
        <f>'Mp17'!F9</f>
        <v>4683</v>
      </c>
      <c r="F31" s="992">
        <f>'Mp17'!J9+'Mp17'!N9</f>
        <v>5232</v>
      </c>
      <c r="G31" s="992">
        <f>'Mp17'!R9</f>
        <v>30659</v>
      </c>
      <c r="H31" s="1023">
        <f t="shared" si="35"/>
        <v>17951</v>
      </c>
      <c r="I31" s="990">
        <f>D31/$E$57</f>
        <v>64482.383512544802</v>
      </c>
      <c r="J31" s="992">
        <f t="shared" ref="J31:J32" si="38">E31/$E$57</f>
        <v>5159.6924731182798</v>
      </c>
      <c r="K31" s="992">
        <f t="shared" ref="K31:K32" si="39">F31/$E$57</f>
        <v>5764.5763440860219</v>
      </c>
      <c r="L31" s="992">
        <f t="shared" ref="L31:L32" si="40">G31/$E$57</f>
        <v>33779.844444444447</v>
      </c>
      <c r="M31" s="1023">
        <f t="shared" si="37"/>
        <v>19778.27025089605</v>
      </c>
      <c r="N31" s="982"/>
      <c r="O31" s="1022"/>
      <c r="P31" s="1022"/>
      <c r="Q31" s="1022"/>
      <c r="R31" s="1025"/>
    </row>
    <row r="32" spans="2:18">
      <c r="B32" s="982" t="s">
        <v>2486</v>
      </c>
      <c r="C32" s="1004"/>
      <c r="D32" s="990">
        <f>'Mp18'!B9</f>
        <v>45881</v>
      </c>
      <c r="E32" s="992">
        <f>'Mp18'!F9</f>
        <v>4903</v>
      </c>
      <c r="F32" s="992">
        <f>'Mp18'!J9+'Mp18'!N9</f>
        <v>5560</v>
      </c>
      <c r="G32" s="992">
        <f>'Mp18'!R9</f>
        <v>22180</v>
      </c>
      <c r="H32" s="1023">
        <f t="shared" si="35"/>
        <v>13238</v>
      </c>
      <c r="I32" s="990">
        <f>D32/$E$57</f>
        <v>50551.324014336918</v>
      </c>
      <c r="J32" s="992">
        <f t="shared" si="38"/>
        <v>5402.086738351255</v>
      </c>
      <c r="K32" s="992">
        <f t="shared" si="39"/>
        <v>6125.9641577060929</v>
      </c>
      <c r="L32" s="992">
        <f t="shared" si="40"/>
        <v>24437.749103942653</v>
      </c>
      <c r="M32" s="1023">
        <f t="shared" si="37"/>
        <v>14585.524014336923</v>
      </c>
      <c r="N32" s="982"/>
      <c r="O32" s="1022"/>
      <c r="P32" s="1022"/>
      <c r="Q32" s="1022"/>
      <c r="R32" s="1025"/>
    </row>
    <row r="33" spans="1:18">
      <c r="B33" s="982" t="s">
        <v>2487</v>
      </c>
      <c r="C33" s="990">
        <f>'DU36'!K21/12</f>
        <v>324528.08333333331</v>
      </c>
      <c r="D33" s="990">
        <f>'Mp19'!B10</f>
        <v>311088</v>
      </c>
      <c r="E33" s="992">
        <f>'Mp19'!F10</f>
        <v>11010</v>
      </c>
      <c r="F33" s="992">
        <f>'Mp19'!J10+'Mp19'!N10</f>
        <v>29345</v>
      </c>
      <c r="G33" s="992">
        <f>'Mp19'!BV10</f>
        <v>184327</v>
      </c>
      <c r="H33" s="1023">
        <f t="shared" si="35"/>
        <v>86406</v>
      </c>
      <c r="I33" s="990">
        <f>D33/$E$58</f>
        <v>336346.74899759423</v>
      </c>
      <c r="J33" s="992">
        <f t="shared" ref="J33:L33" si="41">E33/$E$58</f>
        <v>11903.955493183641</v>
      </c>
      <c r="K33" s="992">
        <f t="shared" si="41"/>
        <v>31727.663392141141</v>
      </c>
      <c r="L33" s="992">
        <f t="shared" si="41"/>
        <v>199293.40637530072</v>
      </c>
      <c r="M33" s="1023">
        <f t="shared" si="37"/>
        <v>93421.723736968706</v>
      </c>
      <c r="N33" s="982"/>
      <c r="O33" s="1022"/>
      <c r="P33" s="1022"/>
      <c r="Q33" s="1022"/>
      <c r="R33" s="1025"/>
    </row>
    <row r="34" spans="1:18">
      <c r="B34" s="982" t="s">
        <v>2488</v>
      </c>
      <c r="C34" s="990">
        <f>'DU36'!K24/12</f>
        <v>1811311.25</v>
      </c>
      <c r="D34" s="990">
        <f>'Mp20'!B9</f>
        <v>36443</v>
      </c>
      <c r="E34" s="998"/>
      <c r="F34" s="998"/>
      <c r="G34" s="998"/>
      <c r="H34" s="1023">
        <f t="shared" si="35"/>
        <v>36443</v>
      </c>
      <c r="I34" s="990">
        <f>D34/$E$61</f>
        <v>46212.778100627002</v>
      </c>
      <c r="J34" s="998"/>
      <c r="K34" s="998"/>
      <c r="L34" s="998"/>
      <c r="M34" s="1023">
        <f t="shared" si="37"/>
        <v>46212.778100627002</v>
      </c>
      <c r="N34" s="982"/>
      <c r="O34" s="1022"/>
      <c r="P34" s="1022"/>
      <c r="Q34" s="1022"/>
      <c r="R34" s="1025"/>
    </row>
    <row r="35" spans="1:18">
      <c r="B35" s="980" t="s">
        <v>2491</v>
      </c>
      <c r="C35" s="995">
        <f>'DU36'!K26/12</f>
        <v>3501386.25</v>
      </c>
      <c r="D35" s="995">
        <f>'Mp21'!B7+'Mp22'!B7</f>
        <v>150196</v>
      </c>
      <c r="E35" s="1005"/>
      <c r="F35" s="1005"/>
      <c r="G35" s="1005"/>
      <c r="H35" s="1049">
        <f t="shared" si="35"/>
        <v>150196</v>
      </c>
      <c r="I35" s="995">
        <f>'Mp21'!B7/$E$72+'Mp22'!B7/$E$51</f>
        <v>172488.72376435297</v>
      </c>
      <c r="J35" s="1005"/>
      <c r="K35" s="1005"/>
      <c r="L35" s="1005"/>
      <c r="M35" s="1049">
        <f t="shared" si="37"/>
        <v>172488.72376435297</v>
      </c>
      <c r="N35" s="980"/>
      <c r="O35" s="1026"/>
      <c r="P35" s="1026"/>
      <c r="Q35" s="1026"/>
      <c r="R35" s="1027"/>
    </row>
    <row r="37" spans="1:18">
      <c r="B37" s="979" t="s">
        <v>2489</v>
      </c>
    </row>
    <row r="38" spans="1:18">
      <c r="B38" s="979" t="s">
        <v>2549</v>
      </c>
    </row>
    <row r="39" spans="1:18">
      <c r="B39" s="979" t="s">
        <v>2568</v>
      </c>
    </row>
    <row r="41" spans="1:18">
      <c r="B41" s="979" t="s">
        <v>2583</v>
      </c>
    </row>
    <row r="42" spans="1:18">
      <c r="B42" s="979" t="s">
        <v>2585</v>
      </c>
    </row>
    <row r="43" spans="1:18">
      <c r="B43" s="979" t="s">
        <v>2586</v>
      </c>
    </row>
    <row r="44" spans="1:18">
      <c r="B44" s="979" t="s">
        <v>2584</v>
      </c>
    </row>
    <row r="47" spans="1:18">
      <c r="A47" s="979" t="s">
        <v>2597</v>
      </c>
    </row>
    <row r="49" spans="2:5">
      <c r="C49" s="1045" t="s">
        <v>2621</v>
      </c>
      <c r="D49" s="1045" t="s">
        <v>2623</v>
      </c>
      <c r="E49" s="1045"/>
    </row>
    <row r="50" spans="2:5" ht="27">
      <c r="C50" s="1045" t="s">
        <v>2622</v>
      </c>
      <c r="D50" s="1046" t="s">
        <v>2624</v>
      </c>
      <c r="E50" s="1045" t="s">
        <v>2625</v>
      </c>
    </row>
    <row r="51" spans="2:5">
      <c r="B51" s="979" t="s">
        <v>2598</v>
      </c>
      <c r="C51" s="1047">
        <v>4730</v>
      </c>
      <c r="D51" s="1047">
        <v>4381</v>
      </c>
      <c r="E51" s="1048">
        <f>D51/C51</f>
        <v>0.92621564482029595</v>
      </c>
    </row>
    <row r="52" spans="2:5">
      <c r="B52" s="979" t="s">
        <v>2599</v>
      </c>
      <c r="C52" s="1047"/>
      <c r="D52" s="1047"/>
      <c r="E52" s="1048"/>
    </row>
    <row r="53" spans="2:5">
      <c r="B53" s="979" t="s">
        <v>2603</v>
      </c>
      <c r="C53" s="1047">
        <v>35928</v>
      </c>
      <c r="D53" s="1047">
        <v>28203</v>
      </c>
      <c r="E53" s="1048">
        <f t="shared" ref="E53:E76" si="42">D53/C53</f>
        <v>0.78498663994655982</v>
      </c>
    </row>
    <row r="54" spans="2:5">
      <c r="B54" s="979" t="s">
        <v>2604</v>
      </c>
      <c r="C54" s="1047">
        <v>2240</v>
      </c>
      <c r="D54" s="1047">
        <v>1867</v>
      </c>
      <c r="E54" s="1048">
        <f t="shared" si="42"/>
        <v>0.83348214285714284</v>
      </c>
    </row>
    <row r="55" spans="2:5">
      <c r="B55" s="979" t="s">
        <v>2605</v>
      </c>
      <c r="C55" s="1047">
        <v>9084</v>
      </c>
      <c r="D55" s="1047">
        <v>8140</v>
      </c>
      <c r="E55" s="1048">
        <f t="shared" si="42"/>
        <v>0.89608102157639802</v>
      </c>
    </row>
    <row r="56" spans="2:5">
      <c r="B56" s="979" t="s">
        <v>2606</v>
      </c>
      <c r="C56" s="1047">
        <v>44089</v>
      </c>
      <c r="D56" s="1047">
        <v>37173</v>
      </c>
      <c r="E56" s="1048">
        <f t="shared" si="42"/>
        <v>0.84313547596906258</v>
      </c>
    </row>
    <row r="57" spans="2:5">
      <c r="B57" s="979" t="s">
        <v>2607</v>
      </c>
      <c r="C57" s="1047">
        <v>7685</v>
      </c>
      <c r="D57" s="1047">
        <v>6975</v>
      </c>
      <c r="E57" s="1048">
        <f t="shared" si="42"/>
        <v>0.90761223162003901</v>
      </c>
    </row>
    <row r="58" spans="2:5">
      <c r="B58" s="979" t="s">
        <v>2608</v>
      </c>
      <c r="C58" s="1047">
        <v>10786</v>
      </c>
      <c r="D58" s="1047">
        <v>9976</v>
      </c>
      <c r="E58" s="1048">
        <f t="shared" si="42"/>
        <v>0.92490265158538842</v>
      </c>
    </row>
    <row r="59" spans="2:5">
      <c r="B59" s="979" t="s">
        <v>2609</v>
      </c>
      <c r="C59" s="1047">
        <v>5429</v>
      </c>
      <c r="D59" s="1047">
        <v>4972</v>
      </c>
      <c r="E59" s="1048">
        <f t="shared" si="42"/>
        <v>0.91582243507091543</v>
      </c>
    </row>
    <row r="60" spans="2:5">
      <c r="B60" s="979" t="s">
        <v>2610</v>
      </c>
      <c r="C60" s="1047">
        <v>4688</v>
      </c>
      <c r="D60" s="1047">
        <v>4277</v>
      </c>
      <c r="E60" s="1048">
        <f t="shared" si="42"/>
        <v>0.91232935153583616</v>
      </c>
    </row>
    <row r="61" spans="2:5">
      <c r="B61" s="979" t="s">
        <v>2611</v>
      </c>
      <c r="C61" s="1047">
        <v>8292</v>
      </c>
      <c r="D61" s="1047">
        <v>6539</v>
      </c>
      <c r="E61" s="1048">
        <f t="shared" si="42"/>
        <v>0.7885914134105162</v>
      </c>
    </row>
    <row r="62" spans="2:5">
      <c r="B62" s="979" t="s">
        <v>2612</v>
      </c>
      <c r="C62" s="1047">
        <v>8366</v>
      </c>
      <c r="D62" s="1047">
        <v>6604</v>
      </c>
      <c r="E62" s="1048">
        <f t="shared" si="42"/>
        <v>0.78938560841501315</v>
      </c>
    </row>
    <row r="63" spans="2:5">
      <c r="B63" s="979" t="s">
        <v>2600</v>
      </c>
      <c r="C63" s="1047"/>
      <c r="D63" s="1047"/>
      <c r="E63" s="1048"/>
    </row>
    <row r="64" spans="2:5">
      <c r="B64" s="979" t="s">
        <v>2613</v>
      </c>
      <c r="C64" s="1047">
        <v>638</v>
      </c>
      <c r="D64" s="1047">
        <v>554</v>
      </c>
      <c r="E64" s="1048">
        <f t="shared" si="42"/>
        <v>0.86833855799373039</v>
      </c>
    </row>
    <row r="65" spans="2:5">
      <c r="B65" s="979" t="s">
        <v>2614</v>
      </c>
      <c r="C65" s="1047">
        <v>248</v>
      </c>
      <c r="D65" s="1047">
        <v>206</v>
      </c>
      <c r="E65" s="1048">
        <f t="shared" si="42"/>
        <v>0.83064516129032262</v>
      </c>
    </row>
    <row r="66" spans="2:5">
      <c r="B66" s="979" t="s">
        <v>2615</v>
      </c>
      <c r="C66" s="1047">
        <v>4507</v>
      </c>
      <c r="D66" s="1047">
        <v>4055</v>
      </c>
      <c r="E66" s="1048">
        <f t="shared" si="42"/>
        <v>0.89971155979587314</v>
      </c>
    </row>
    <row r="67" spans="2:5">
      <c r="B67" s="979" t="s">
        <v>2616</v>
      </c>
      <c r="C67" s="1047">
        <v>5016</v>
      </c>
      <c r="D67" s="1047">
        <v>4485</v>
      </c>
      <c r="E67" s="1048">
        <f t="shared" si="42"/>
        <v>0.89413875598086123</v>
      </c>
    </row>
    <row r="68" spans="2:5">
      <c r="B68" s="979" t="s">
        <v>2617</v>
      </c>
      <c r="C68" s="1047">
        <v>13003</v>
      </c>
      <c r="D68" s="1047">
        <v>11888</v>
      </c>
      <c r="E68" s="1048">
        <f t="shared" si="42"/>
        <v>0.91425055756363915</v>
      </c>
    </row>
    <row r="69" spans="2:5">
      <c r="B69" s="979" t="s">
        <v>2618</v>
      </c>
      <c r="C69" s="1047">
        <v>301</v>
      </c>
      <c r="D69" s="1047">
        <v>278</v>
      </c>
      <c r="E69" s="1048">
        <f t="shared" si="42"/>
        <v>0.92358803986710969</v>
      </c>
    </row>
    <row r="70" spans="2:5">
      <c r="B70" s="979" t="s">
        <v>2619</v>
      </c>
      <c r="C70" s="1047">
        <v>251</v>
      </c>
      <c r="D70" s="1047">
        <v>222</v>
      </c>
      <c r="E70" s="1048">
        <f t="shared" si="42"/>
        <v>0.8844621513944223</v>
      </c>
    </row>
    <row r="71" spans="2:5">
      <c r="B71" s="979" t="s">
        <v>2620</v>
      </c>
      <c r="C71" s="1047">
        <v>1902</v>
      </c>
      <c r="D71" s="1047">
        <v>1813</v>
      </c>
      <c r="E71" s="1048">
        <f t="shared" si="42"/>
        <v>0.95320715036803361</v>
      </c>
    </row>
    <row r="72" spans="2:5">
      <c r="B72" s="979" t="s">
        <v>2601</v>
      </c>
      <c r="C72" s="1047">
        <v>41721</v>
      </c>
      <c r="D72" s="1047">
        <v>35786</v>
      </c>
      <c r="E72" s="1048">
        <f t="shared" si="42"/>
        <v>0.85774549986817195</v>
      </c>
    </row>
    <row r="73" spans="2:5">
      <c r="B73" s="979" t="s">
        <v>2602</v>
      </c>
      <c r="C73" s="1047"/>
      <c r="D73" s="1047"/>
      <c r="E73" s="1048"/>
    </row>
    <row r="74" spans="2:5">
      <c r="B74" s="979" t="s">
        <v>2626</v>
      </c>
      <c r="C74" s="1047">
        <v>7553</v>
      </c>
      <c r="D74" s="1047">
        <v>7065</v>
      </c>
      <c r="E74" s="1048">
        <f t="shared" si="42"/>
        <v>0.93538991129352578</v>
      </c>
    </row>
    <row r="75" spans="2:5">
      <c r="B75" s="979" t="s">
        <v>2627</v>
      </c>
      <c r="C75" s="1047">
        <v>4192</v>
      </c>
      <c r="D75" s="1047">
        <v>3859</v>
      </c>
      <c r="E75" s="1048">
        <f t="shared" si="42"/>
        <v>0.92056297709923662</v>
      </c>
    </row>
    <row r="76" spans="2:5">
      <c r="B76" s="979" t="s">
        <v>2628</v>
      </c>
      <c r="C76" s="1047">
        <v>1432</v>
      </c>
      <c r="D76" s="1047">
        <v>1326</v>
      </c>
      <c r="E76" s="1048">
        <f t="shared" si="42"/>
        <v>0.92597765363128492</v>
      </c>
    </row>
  </sheetData>
  <phoneticPr fontId="4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M153"/>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2" t="s">
        <v>2807</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Psumm!CN13</f>
        <v>622.37670000000003</v>
      </c>
      <c r="D4" s="137">
        <f>Psumm!CO13</f>
        <v>318.93180000000001</v>
      </c>
      <c r="E4" s="137">
        <f>Psumm!CP13</f>
        <v>303.44499999999999</v>
      </c>
      <c r="F4" s="138">
        <f>$D4*'2018nintei'!C4</f>
        <v>9.8795889835785536E-2</v>
      </c>
      <c r="G4" s="138">
        <f>$D4*'2018nintei'!D4</f>
        <v>0.15001561356913556</v>
      </c>
      <c r="H4" s="138">
        <f>$D4*'2018nintei'!E4</f>
        <v>0.19148919549139731</v>
      </c>
      <c r="I4" s="138">
        <f>$D4*'2018nintei'!F4</f>
        <v>0.2556377142206413</v>
      </c>
      <c r="J4" s="138">
        <f>$D4*'2018nintei'!G4</f>
        <v>0.16594503420677034</v>
      </c>
      <c r="K4" s="138">
        <f>$D4*'2018nintei'!H4</f>
        <v>0.12432543154105206</v>
      </c>
      <c r="L4" s="138">
        <f>$D4*'2018nintei'!I4</f>
        <v>0.13386700629137857</v>
      </c>
      <c r="M4" s="438">
        <f>SUM(F4:L4)</f>
        <v>1.1200758851561605</v>
      </c>
      <c r="N4" s="138">
        <f>$E4*'2018nintei'!C18</f>
        <v>8.4791641690826272E-2</v>
      </c>
      <c r="O4" s="138">
        <f>$E4*'2018nintei'!D18</f>
        <v>0.13610270620242931</v>
      </c>
      <c r="P4" s="138">
        <f>$E4*'2018nintei'!E18</f>
        <v>0.13927288938863683</v>
      </c>
      <c r="Q4" s="138">
        <f>$E4*'2018nintei'!F18</f>
        <v>0.19337079490092221</v>
      </c>
      <c r="R4" s="138">
        <f>$E4*'2018nintei'!G18</f>
        <v>0.11839357990966878</v>
      </c>
      <c r="S4" s="138">
        <f>$E4*'2018nintei'!H18</f>
        <v>0.1025058303420061</v>
      </c>
      <c r="T4" s="138">
        <f>$E4*'2018nintei'!I18</f>
        <v>0.11372494253508215</v>
      </c>
      <c r="U4" s="438">
        <f>SUM(N4:T4)</f>
        <v>0.88816238496957167</v>
      </c>
      <c r="X4" s="138">
        <f>MAX(F4,SUM(F21,N21,F38,N38,F55,N55,F72)*F4/SUM(F4,N4))</f>
        <v>9.8795889835785536E-2</v>
      </c>
      <c r="Y4" s="138">
        <f t="shared" ref="Y4:AD14" si="0">MAX(G4,SUM(G21,O21,G38,O38,G55,O55,G72)*G4/SUM(G4,O4))</f>
        <v>0.15001561356913556</v>
      </c>
      <c r="Z4" s="138">
        <f t="shared" si="0"/>
        <v>0.19148919549139731</v>
      </c>
      <c r="AA4" s="138">
        <f t="shared" si="0"/>
        <v>0.2556377142206413</v>
      </c>
      <c r="AB4" s="138">
        <f t="shared" si="0"/>
        <v>0.16594503420677034</v>
      </c>
      <c r="AC4" s="138">
        <f t="shared" si="0"/>
        <v>0.12432543154105206</v>
      </c>
      <c r="AD4" s="138">
        <f t="shared" si="0"/>
        <v>0.13386700629137857</v>
      </c>
      <c r="AE4" s="438">
        <f>SUM(X4:AD4)</f>
        <v>1.1200758851561605</v>
      </c>
      <c r="AF4" s="138">
        <f>MAX(N4,SUM(F21,N21,F38,N38,F55,N55,F72)*N4/SUM(F4,N4))</f>
        <v>8.4791641690826272E-2</v>
      </c>
      <c r="AG4" s="138">
        <f t="shared" ref="AG4:AL14" si="1">MAX(O4,SUM(G21,O21,G38,O38,G55,O55,G72)*O4/SUM(G4,O4))</f>
        <v>0.13610270620242931</v>
      </c>
      <c r="AH4" s="138">
        <f t="shared" si="1"/>
        <v>0.13927288938863683</v>
      </c>
      <c r="AI4" s="138">
        <f t="shared" si="1"/>
        <v>0.19337079490092221</v>
      </c>
      <c r="AJ4" s="138">
        <f t="shared" si="1"/>
        <v>0.11839357990966878</v>
      </c>
      <c r="AK4" s="138">
        <f t="shared" si="1"/>
        <v>0.1025058303420061</v>
      </c>
      <c r="AL4" s="138">
        <f t="shared" si="1"/>
        <v>0.11372494253508215</v>
      </c>
      <c r="AM4" s="438">
        <f>SUM(AF4:AL4)</f>
        <v>0.88816238496957167</v>
      </c>
    </row>
    <row r="5" spans="1:39">
      <c r="B5" s="2" t="s">
        <v>147</v>
      </c>
      <c r="C5" s="137">
        <f>Psumm!CN14</f>
        <v>611.65339999999992</v>
      </c>
      <c r="D5" s="137">
        <f>Psumm!CO14</f>
        <v>312.45590000000004</v>
      </c>
      <c r="E5" s="137">
        <f>Psumm!CP14</f>
        <v>299.1977</v>
      </c>
      <c r="F5" s="138">
        <f>$D5*'2018nintei'!C5</f>
        <v>9.67898424520265E-2</v>
      </c>
      <c r="G5" s="138">
        <f>$D5*'2018nintei'!D5</f>
        <v>0.14696955133290715</v>
      </c>
      <c r="H5" s="138">
        <f>$D5*'2018nintei'!E5</f>
        <v>0.18760101350050543</v>
      </c>
      <c r="I5" s="138">
        <f>$D5*'2018nintei'!F5</f>
        <v>0.25053822407675919</v>
      </c>
      <c r="J5" s="138">
        <f>$D5*'2018nintei'!G5</f>
        <v>0.16264963776123631</v>
      </c>
      <c r="K5" s="138">
        <f>$D5*'2018nintei'!H5</f>
        <v>0.12182879237771392</v>
      </c>
      <c r="L5" s="138">
        <f>$D5*'2018nintei'!I5</f>
        <v>0.13114884100951474</v>
      </c>
      <c r="M5" s="438">
        <f t="shared" ref="M5:M14" si="2">SUM(F5:L5)</f>
        <v>1.0975259025106632</v>
      </c>
      <c r="N5" s="138">
        <f>$E5*'2018nintei'!C19</f>
        <v>8.3604818577071083E-2</v>
      </c>
      <c r="O5" s="138">
        <f>$E5*'2018nintei'!D19</f>
        <v>0.13419768544396046</v>
      </c>
      <c r="P5" s="138">
        <f>$E5*'2018nintei'!E19</f>
        <v>0.13732349578155695</v>
      </c>
      <c r="Q5" s="138">
        <f>$E5*'2018nintei'!F19</f>
        <v>0.19073364596336231</v>
      </c>
      <c r="R5" s="138">
        <f>$E5*'2018nintei'!G19</f>
        <v>0.11678964846503101</v>
      </c>
      <c r="S5" s="138">
        <f>$E5*'2018nintei'!H19</f>
        <v>0.10109411879570714</v>
      </c>
      <c r="T5" s="138">
        <f>$E5*'2018nintei'!I19</f>
        <v>0.112133141884456</v>
      </c>
      <c r="U5" s="438">
        <f t="shared" ref="U5:U14" si="3">SUM(N5:T5)</f>
        <v>0.87587655491114502</v>
      </c>
      <c r="X5" s="138">
        <f t="shared" ref="X5:X14" si="4">MAX(F5,SUM(F22,N22,F39,N39,F56,N56,F73)*F5/SUM(F5,N5))</f>
        <v>9.67898424520265E-2</v>
      </c>
      <c r="Y5" s="138">
        <f t="shared" si="0"/>
        <v>0.14696955133290715</v>
      </c>
      <c r="Z5" s="138">
        <f t="shared" si="0"/>
        <v>0.18760101350050543</v>
      </c>
      <c r="AA5" s="138">
        <f t="shared" si="0"/>
        <v>0.25053822407675919</v>
      </c>
      <c r="AB5" s="138">
        <f t="shared" si="0"/>
        <v>0.16264963776123631</v>
      </c>
      <c r="AC5" s="138">
        <f t="shared" si="0"/>
        <v>0.12182879237771392</v>
      </c>
      <c r="AD5" s="138">
        <f t="shared" si="0"/>
        <v>0.13114884100951474</v>
      </c>
      <c r="AE5" s="438">
        <f t="shared" ref="AE5:AE14" si="5">SUM(X5:AD5)</f>
        <v>1.0975259025106632</v>
      </c>
      <c r="AF5" s="138">
        <f t="shared" ref="AF5:AF14" si="6">MAX(N5,SUM(F22,N22,F39,N39,F56,N56,F73)*N5/SUM(F5,N5))</f>
        <v>8.3604818577071083E-2</v>
      </c>
      <c r="AG5" s="138">
        <f t="shared" si="1"/>
        <v>0.13419768544396046</v>
      </c>
      <c r="AH5" s="138">
        <f t="shared" si="1"/>
        <v>0.13732349578155695</v>
      </c>
      <c r="AI5" s="138">
        <f t="shared" si="1"/>
        <v>0.19073364596336231</v>
      </c>
      <c r="AJ5" s="138">
        <f t="shared" si="1"/>
        <v>0.11678964846503101</v>
      </c>
      <c r="AK5" s="138">
        <f t="shared" si="1"/>
        <v>0.10109411879570714</v>
      </c>
      <c r="AL5" s="138">
        <f t="shared" si="1"/>
        <v>0.112133141884456</v>
      </c>
      <c r="AM5" s="438">
        <f t="shared" ref="AM5:AM14" si="7">SUM(AF5:AL5)</f>
        <v>0.87587655491114502</v>
      </c>
    </row>
    <row r="6" spans="1:39">
      <c r="B6" s="2" t="s">
        <v>148</v>
      </c>
      <c r="C6" s="137">
        <f>Psumm!CN15</f>
        <v>640.87909999999988</v>
      </c>
      <c r="D6" s="137">
        <f>Psumm!CO15</f>
        <v>324.32360000000006</v>
      </c>
      <c r="E6" s="137">
        <f>Psumm!CP15</f>
        <v>316.55540000000002</v>
      </c>
      <c r="F6" s="138">
        <f>$D6*'2018nintei'!C6</f>
        <v>0.10046611424995996</v>
      </c>
      <c r="G6" s="138">
        <f>$D6*'2018nintei'!D6</f>
        <v>0.15255174883454992</v>
      </c>
      <c r="H6" s="138">
        <f>$D6*'2018nintei'!E6</f>
        <v>0.19472647519900418</v>
      </c>
      <c r="I6" s="138">
        <f>$D6*'2018nintei'!F6</f>
        <v>0.26020587116542632</v>
      </c>
      <c r="J6" s="138">
        <f>$D6*'2018nintei'!G6</f>
        <v>0.16895066102701795</v>
      </c>
      <c r="K6" s="138">
        <f>$D6*'2018nintei'!H6</f>
        <v>0.12650229345065817</v>
      </c>
      <c r="L6" s="138">
        <f>$D6*'2018nintei'!I6</f>
        <v>0.13613013629134049</v>
      </c>
      <c r="M6" s="438">
        <f t="shared" si="2"/>
        <v>1.1395333002179571</v>
      </c>
      <c r="N6" s="138">
        <f>$E6*'2018nintei'!C20</f>
        <v>8.8455080993577712E-2</v>
      </c>
      <c r="O6" s="138">
        <f>$E6*'2018nintei'!D20</f>
        <v>0.14198304998596942</v>
      </c>
      <c r="P6" s="138">
        <f>$E6*'2018nintei'!E20</f>
        <v>0.14529020155077751</v>
      </c>
      <c r="Q6" s="138">
        <f>$E6*'2018nintei'!F20</f>
        <v>0.20191661682566164</v>
      </c>
      <c r="R6" s="138">
        <f>$E6*'2018nintei'!G20</f>
        <v>0.12365531824266847</v>
      </c>
      <c r="S6" s="138">
        <f>$E6*'2018nintei'!H20</f>
        <v>0.10699808483415985</v>
      </c>
      <c r="T6" s="138">
        <f>$E6*'2018nintei'!I20</f>
        <v>0.11863845070497109</v>
      </c>
      <c r="U6" s="438">
        <f t="shared" si="3"/>
        <v>0.92693680313778581</v>
      </c>
      <c r="X6" s="138">
        <f t="shared" si="4"/>
        <v>0.10046611424995996</v>
      </c>
      <c r="Y6" s="138">
        <f t="shared" si="0"/>
        <v>0.15255174883454992</v>
      </c>
      <c r="Z6" s="138">
        <f t="shared" si="0"/>
        <v>0.19472647519900418</v>
      </c>
      <c r="AA6" s="138">
        <f t="shared" si="0"/>
        <v>0.26020587116542632</v>
      </c>
      <c r="AB6" s="138">
        <f t="shared" si="0"/>
        <v>0.16895066102701795</v>
      </c>
      <c r="AC6" s="138">
        <f t="shared" si="0"/>
        <v>0.12650229345065817</v>
      </c>
      <c r="AD6" s="138">
        <f t="shared" si="0"/>
        <v>0.13613013629134049</v>
      </c>
      <c r="AE6" s="438">
        <f t="shared" si="5"/>
        <v>1.1395333002179571</v>
      </c>
      <c r="AF6" s="138">
        <f t="shared" si="6"/>
        <v>8.8455080993577712E-2</v>
      </c>
      <c r="AG6" s="138">
        <f t="shared" si="1"/>
        <v>0.14198304998596942</v>
      </c>
      <c r="AH6" s="138">
        <f t="shared" si="1"/>
        <v>0.14529020155077751</v>
      </c>
      <c r="AI6" s="138">
        <f t="shared" si="1"/>
        <v>0.20191661682566164</v>
      </c>
      <c r="AJ6" s="138">
        <f t="shared" si="1"/>
        <v>0.12365531824266847</v>
      </c>
      <c r="AK6" s="138">
        <f t="shared" si="1"/>
        <v>0.10699808483415985</v>
      </c>
      <c r="AL6" s="138">
        <f t="shared" si="1"/>
        <v>0.11863845070497109</v>
      </c>
      <c r="AM6" s="438">
        <f t="shared" si="7"/>
        <v>0.92693680313778581</v>
      </c>
    </row>
    <row r="7" spans="1:39">
      <c r="B7" s="2" t="s">
        <v>149</v>
      </c>
      <c r="C7" s="137">
        <f>Psumm!CN16</f>
        <v>714.51980000000003</v>
      </c>
      <c r="D7" s="137">
        <f>Psumm!CO16</f>
        <v>357.68259999999998</v>
      </c>
      <c r="E7" s="137">
        <f>Psumm!CP16</f>
        <v>356.83730000000003</v>
      </c>
      <c r="F7" s="138">
        <f>$D7*'2018nintei'!C7</f>
        <v>0.11079977206969434</v>
      </c>
      <c r="G7" s="138">
        <f>$D7*'2018nintei'!D7</f>
        <v>0.16824278639509668</v>
      </c>
      <c r="H7" s="138">
        <f>$D7*'2018nintei'!E7</f>
        <v>0.21475548476279652</v>
      </c>
      <c r="I7" s="138">
        <f>$D7*'2018nintei'!F7</f>
        <v>0.28719744989387458</v>
      </c>
      <c r="J7" s="138">
        <f>$D7*'2018nintei'!G7</f>
        <v>0.18651342256559161</v>
      </c>
      <c r="K7" s="138">
        <f>$D7*'2018nintei'!H7</f>
        <v>0.13958318971431974</v>
      </c>
      <c r="L7" s="138">
        <f>$D7*'2018nintei'!I7</f>
        <v>0.15013209364671892</v>
      </c>
      <c r="M7" s="438">
        <f t="shared" si="2"/>
        <v>1.2572241990480926</v>
      </c>
      <c r="N7" s="138">
        <f>$E7*'2018nintei'!C21</f>
        <v>9.9711053019564955E-2</v>
      </c>
      <c r="O7" s="138">
        <f>$E7*'2018nintei'!D21</f>
        <v>0.16005049417182068</v>
      </c>
      <c r="P7" s="138">
        <f>$E7*'2018nintei'!E21</f>
        <v>0.16377848312755136</v>
      </c>
      <c r="Q7" s="138">
        <f>$E7*'2018nintei'!F21</f>
        <v>0.22779112802376175</v>
      </c>
      <c r="R7" s="138">
        <f>$E7*'2018nintei'!G21</f>
        <v>0.13952892630656999</v>
      </c>
      <c r="S7" s="138">
        <f>$E7*'2018nintei'!H21</f>
        <v>0.12067351971086021</v>
      </c>
      <c r="T7" s="138">
        <f>$E7*'2018nintei'!I21</f>
        <v>0.13373527801372201</v>
      </c>
      <c r="U7" s="438">
        <f t="shared" si="3"/>
        <v>1.045268882373851</v>
      </c>
      <c r="X7" s="138">
        <f t="shared" si="4"/>
        <v>0.11079977206969434</v>
      </c>
      <c r="Y7" s="138">
        <f t="shared" si="0"/>
        <v>0.16824278639509668</v>
      </c>
      <c r="Z7" s="138">
        <f t="shared" si="0"/>
        <v>0.21475548476279652</v>
      </c>
      <c r="AA7" s="138">
        <f t="shared" si="0"/>
        <v>0.28719744989387458</v>
      </c>
      <c r="AB7" s="138">
        <f t="shared" si="0"/>
        <v>0.18651342256559161</v>
      </c>
      <c r="AC7" s="138">
        <f t="shared" si="0"/>
        <v>0.13958318971431974</v>
      </c>
      <c r="AD7" s="138">
        <f t="shared" si="0"/>
        <v>0.15013209364671892</v>
      </c>
      <c r="AE7" s="438">
        <f t="shared" si="5"/>
        <v>1.2572241990480926</v>
      </c>
      <c r="AF7" s="138">
        <f t="shared" si="6"/>
        <v>9.9711053019564969E-2</v>
      </c>
      <c r="AG7" s="138">
        <f t="shared" si="1"/>
        <v>0.16005049417182068</v>
      </c>
      <c r="AH7" s="138">
        <f t="shared" si="1"/>
        <v>0.16377848312755136</v>
      </c>
      <c r="AI7" s="138">
        <f t="shared" si="1"/>
        <v>0.22779112802376175</v>
      </c>
      <c r="AJ7" s="138">
        <f t="shared" si="1"/>
        <v>0.13952892630656999</v>
      </c>
      <c r="AK7" s="138">
        <f t="shared" si="1"/>
        <v>0.12067351971086021</v>
      </c>
      <c r="AL7" s="138">
        <f t="shared" si="1"/>
        <v>0.13373527801372201</v>
      </c>
      <c r="AM7" s="438">
        <f t="shared" si="7"/>
        <v>1.045268882373851</v>
      </c>
    </row>
    <row r="8" spans="1:39">
      <c r="B8" s="2" t="s">
        <v>150</v>
      </c>
      <c r="C8" s="137">
        <f>Psumm!CN17</f>
        <v>798.04330000000004</v>
      </c>
      <c r="D8" s="137">
        <f>Psumm!CO17</f>
        <v>396.79349999999999</v>
      </c>
      <c r="E8" s="137">
        <f>Psumm!CP17</f>
        <v>401.24980000000005</v>
      </c>
      <c r="F8" s="138">
        <f>$D8*'2018nintei'!C8</f>
        <v>0.12291520291659774</v>
      </c>
      <c r="G8" s="138">
        <f>$D8*'2018nintei'!D8</f>
        <v>0.18663933907733501</v>
      </c>
      <c r="H8" s="138">
        <f>$D8*'2018nintei'!E8</f>
        <v>0.23823798094519191</v>
      </c>
      <c r="I8" s="138">
        <f>$D8*'2018nintei'!F8</f>
        <v>0.31902856370544846</v>
      </c>
      <c r="J8" s="138">
        <f>$D8*'2018nintei'!G8</f>
        <v>0.20725542783041512</v>
      </c>
      <c r="K8" s="138">
        <f>$D8*'2018nintei'!H8</f>
        <v>0.15497591044207323</v>
      </c>
      <c r="L8" s="138">
        <f>$D8*'2018nintei'!I8</f>
        <v>0.16654832776436251</v>
      </c>
      <c r="M8" s="438">
        <f t="shared" si="2"/>
        <v>1.3956007526814238</v>
      </c>
      <c r="N8" s="138">
        <f>$E8*'2018nintei'!C22</f>
        <v>0.11212123867625341</v>
      </c>
      <c r="O8" s="138">
        <f>$E8*'2018nintei'!D22</f>
        <v>0.17997061623418914</v>
      </c>
      <c r="P8" s="138">
        <f>$E8*'2018nintei'!E22</f>
        <v>0.18416259622868281</v>
      </c>
      <c r="Q8" s="138">
        <f>$E8*'2018nintei'!F22</f>
        <v>0.25648598744945506</v>
      </c>
      <c r="R8" s="138">
        <f>$E8*'2018nintei'!G22</f>
        <v>0.15715851725609131</v>
      </c>
      <c r="S8" s="138">
        <f>$E8*'2018nintei'!H22</f>
        <v>0.1358066094821547</v>
      </c>
      <c r="T8" s="138">
        <f>$E8*'2018nintei'!I22</f>
        <v>0.15038016921423394</v>
      </c>
      <c r="U8" s="438">
        <f t="shared" si="3"/>
        <v>1.1760857345410602</v>
      </c>
      <c r="X8" s="138">
        <f t="shared" si="4"/>
        <v>0.12291520291659774</v>
      </c>
      <c r="Y8" s="138">
        <f t="shared" si="0"/>
        <v>0.18663933907733501</v>
      </c>
      <c r="Z8" s="138">
        <f t="shared" si="0"/>
        <v>0.23823798094519191</v>
      </c>
      <c r="AA8" s="138">
        <f t="shared" si="0"/>
        <v>0.31902856370544846</v>
      </c>
      <c r="AB8" s="138">
        <f t="shared" si="0"/>
        <v>0.20725542783041512</v>
      </c>
      <c r="AC8" s="138">
        <f t="shared" si="0"/>
        <v>0.15497591044207323</v>
      </c>
      <c r="AD8" s="138">
        <f t="shared" si="0"/>
        <v>0.16654832776436251</v>
      </c>
      <c r="AE8" s="438">
        <f t="shared" si="5"/>
        <v>1.3956007526814238</v>
      </c>
      <c r="AF8" s="138">
        <f t="shared" si="6"/>
        <v>0.11212123867625341</v>
      </c>
      <c r="AG8" s="138">
        <f t="shared" si="1"/>
        <v>0.17997061623418914</v>
      </c>
      <c r="AH8" s="138">
        <f t="shared" si="1"/>
        <v>0.18416259622868281</v>
      </c>
      <c r="AI8" s="138">
        <f t="shared" si="1"/>
        <v>0.25648598744945506</v>
      </c>
      <c r="AJ8" s="138">
        <f t="shared" si="1"/>
        <v>0.15715851725609131</v>
      </c>
      <c r="AK8" s="138">
        <f t="shared" si="1"/>
        <v>0.1358066094821547</v>
      </c>
      <c r="AL8" s="138">
        <f t="shared" si="1"/>
        <v>0.15038016921423394</v>
      </c>
      <c r="AM8" s="438">
        <f t="shared" si="7"/>
        <v>1.1760857345410602</v>
      </c>
    </row>
    <row r="9" spans="1:39">
      <c r="B9" s="2" t="s">
        <v>113</v>
      </c>
      <c r="C9" s="137">
        <f>Psumm!CN18</f>
        <v>907.47520000000009</v>
      </c>
      <c r="D9" s="137">
        <f>Psumm!CO18</f>
        <v>445.59670000000006</v>
      </c>
      <c r="E9" s="137">
        <f>Psumm!CP18</f>
        <v>461.87860000000012</v>
      </c>
      <c r="F9" s="138">
        <f>$D9*'2018nintei'!C9</f>
        <v>1.8777564661463382</v>
      </c>
      <c r="G9" s="138">
        <f>$D9*'2018nintei'!D9</f>
        <v>1.9395308823918771</v>
      </c>
      <c r="H9" s="138">
        <f>$D9*'2018nintei'!E9</f>
        <v>2.7431556567379722</v>
      </c>
      <c r="I9" s="138">
        <f>$D9*'2018nintei'!F9</f>
        <v>2.834377426291534</v>
      </c>
      <c r="J9" s="138">
        <f>$D9*'2018nintei'!G9</f>
        <v>1.9538365366803174</v>
      </c>
      <c r="K9" s="138">
        <f>$D9*'2018nintei'!H9</f>
        <v>1.6003754031250179</v>
      </c>
      <c r="L9" s="138">
        <f>$D9*'2018nintei'!I9</f>
        <v>1.3961018071491698</v>
      </c>
      <c r="M9" s="438">
        <f t="shared" si="2"/>
        <v>14.345134178522226</v>
      </c>
      <c r="N9" s="138">
        <f>$E9*'2018nintei'!C23</f>
        <v>2.0170261072277462</v>
      </c>
      <c r="O9" s="138">
        <f>$E9*'2018nintei'!D23</f>
        <v>2.1597661639017827</v>
      </c>
      <c r="P9" s="138">
        <f>$E9*'2018nintei'!E23</f>
        <v>2.206294192482833</v>
      </c>
      <c r="Q9" s="138">
        <f>$E9*'2018nintei'!F23</f>
        <v>2.0270350436085538</v>
      </c>
      <c r="R9" s="138">
        <f>$E9*'2018nintei'!G23</f>
        <v>1.2949399582412116</v>
      </c>
      <c r="S9" s="138">
        <f>$E9*'2018nintei'!H23</f>
        <v>1.178078863200434</v>
      </c>
      <c r="T9" s="138">
        <f>$E9*'2018nintei'!I23</f>
        <v>1.1690618033979046</v>
      </c>
      <c r="U9" s="438">
        <f t="shared" si="3"/>
        <v>12.052202132060463</v>
      </c>
      <c r="X9" s="138">
        <f t="shared" si="4"/>
        <v>1.8777564661463382</v>
      </c>
      <c r="Y9" s="138">
        <f t="shared" si="0"/>
        <v>1.9395308823918771</v>
      </c>
      <c r="Z9" s="138">
        <f t="shared" si="0"/>
        <v>2.7431556567379722</v>
      </c>
      <c r="AA9" s="138">
        <f t="shared" si="0"/>
        <v>2.834377426291534</v>
      </c>
      <c r="AB9" s="138">
        <f t="shared" si="0"/>
        <v>1.9538365366803174</v>
      </c>
      <c r="AC9" s="138">
        <f t="shared" si="0"/>
        <v>1.6003754031250179</v>
      </c>
      <c r="AD9" s="138">
        <f t="shared" si="0"/>
        <v>1.3961018071491698</v>
      </c>
      <c r="AE9" s="438">
        <f t="shared" si="5"/>
        <v>14.345134178522226</v>
      </c>
      <c r="AF9" s="138">
        <f t="shared" si="6"/>
        <v>2.0170261072277462</v>
      </c>
      <c r="AG9" s="138">
        <f t="shared" si="1"/>
        <v>2.1597661639017827</v>
      </c>
      <c r="AH9" s="138">
        <f t="shared" si="1"/>
        <v>2.206294192482833</v>
      </c>
      <c r="AI9" s="138">
        <f t="shared" si="1"/>
        <v>2.0270350436085538</v>
      </c>
      <c r="AJ9" s="138">
        <f t="shared" si="1"/>
        <v>1.2949399582412116</v>
      </c>
      <c r="AK9" s="138">
        <f t="shared" si="1"/>
        <v>1.178078863200434</v>
      </c>
      <c r="AL9" s="138">
        <f t="shared" si="1"/>
        <v>1.1690618033979046</v>
      </c>
      <c r="AM9" s="438">
        <f t="shared" si="7"/>
        <v>12.052202132060463</v>
      </c>
    </row>
    <row r="10" spans="1:39">
      <c r="B10" s="2" t="s">
        <v>114</v>
      </c>
      <c r="C10" s="137">
        <f>Psumm!CN19</f>
        <v>773.91570000000013</v>
      </c>
      <c r="D10" s="137">
        <f>Psumm!CO19</f>
        <v>371.33680000000004</v>
      </c>
      <c r="E10" s="137">
        <f>Psumm!CP19</f>
        <v>402.57869999999997</v>
      </c>
      <c r="F10" s="138">
        <f>$D10*'2018nintei'!C10</f>
        <v>2.9415393271816921</v>
      </c>
      <c r="G10" s="138">
        <f>$D10*'2018nintei'!D10</f>
        <v>2.8775328056197425</v>
      </c>
      <c r="H10" s="138">
        <f>$D10*'2018nintei'!E10</f>
        <v>4.3261660284467514</v>
      </c>
      <c r="I10" s="138">
        <f>$D10*'2018nintei'!F10</f>
        <v>4.3328120730178803</v>
      </c>
      <c r="J10" s="138">
        <f>$D10*'2018nintei'!G10</f>
        <v>3.0485917681966468</v>
      </c>
      <c r="K10" s="138">
        <f>$D10*'2018nintei'!H10</f>
        <v>2.4759072198444394</v>
      </c>
      <c r="L10" s="138">
        <f>$D10*'2018nintei'!I10</f>
        <v>2.0362458097543676</v>
      </c>
      <c r="M10" s="438">
        <f t="shared" si="2"/>
        <v>22.038795032061522</v>
      </c>
      <c r="N10" s="138">
        <f>$E10*'2018nintei'!C24</f>
        <v>4.7468022445649103</v>
      </c>
      <c r="O10" s="138">
        <f>$E10*'2018nintei'!D24</f>
        <v>4.4137190274943539</v>
      </c>
      <c r="P10" s="138">
        <f>$E10*'2018nintei'!E24</f>
        <v>4.5060521574831114</v>
      </c>
      <c r="Q10" s="138">
        <f>$E10*'2018nintei'!F24</f>
        <v>3.7418855864332952</v>
      </c>
      <c r="R10" s="138">
        <f>$E10*'2018nintei'!G24</f>
        <v>2.418444056594431</v>
      </c>
      <c r="S10" s="138">
        <f>$E10*'2018nintei'!H24</f>
        <v>2.2152134636033027</v>
      </c>
      <c r="T10" s="138">
        <f>$E10*'2018nintei'!I24</f>
        <v>2.0066089847398123</v>
      </c>
      <c r="U10" s="438">
        <f t="shared" si="3"/>
        <v>24.048725520913216</v>
      </c>
      <c r="X10" s="138">
        <f t="shared" si="4"/>
        <v>2.9415393271816921</v>
      </c>
      <c r="Y10" s="138">
        <f t="shared" si="0"/>
        <v>2.8775328056197425</v>
      </c>
      <c r="Z10" s="138">
        <f t="shared" si="0"/>
        <v>4.3261660284467514</v>
      </c>
      <c r="AA10" s="138">
        <f t="shared" si="0"/>
        <v>4.3328120730178803</v>
      </c>
      <c r="AB10" s="138">
        <f t="shared" si="0"/>
        <v>3.0485917681966472</v>
      </c>
      <c r="AC10" s="138">
        <f t="shared" si="0"/>
        <v>2.4759072198444394</v>
      </c>
      <c r="AD10" s="138">
        <f t="shared" si="0"/>
        <v>2.0362458097543676</v>
      </c>
      <c r="AE10" s="438">
        <f t="shared" si="5"/>
        <v>22.038795032061522</v>
      </c>
      <c r="AF10" s="138">
        <f t="shared" si="6"/>
        <v>4.7468022445649103</v>
      </c>
      <c r="AG10" s="138">
        <f t="shared" si="1"/>
        <v>4.4137190274943539</v>
      </c>
      <c r="AH10" s="138">
        <f t="shared" si="1"/>
        <v>4.5060521574831114</v>
      </c>
      <c r="AI10" s="138">
        <f t="shared" si="1"/>
        <v>3.7418855864332952</v>
      </c>
      <c r="AJ10" s="138">
        <f t="shared" si="1"/>
        <v>2.418444056594431</v>
      </c>
      <c r="AK10" s="138">
        <f t="shared" si="1"/>
        <v>2.2152134636033027</v>
      </c>
      <c r="AL10" s="138">
        <f t="shared" si="1"/>
        <v>2.0066089847398123</v>
      </c>
      <c r="AM10" s="438">
        <f t="shared" si="7"/>
        <v>24.048725520913216</v>
      </c>
    </row>
    <row r="11" spans="1:39">
      <c r="B11" s="2" t="s">
        <v>115</v>
      </c>
      <c r="C11" s="137">
        <f>Psumm!CN20</f>
        <v>661.16859999999997</v>
      </c>
      <c r="D11" s="137">
        <f>Psumm!CO20</f>
        <v>306.01369999999997</v>
      </c>
      <c r="E11" s="137">
        <f>Psumm!CP20</f>
        <v>355.15500000000009</v>
      </c>
      <c r="F11" s="138">
        <f>$D11*'2018nintei'!C11</f>
        <v>4.8791615073719639</v>
      </c>
      <c r="G11" s="138">
        <f>$D11*'2018nintei'!D11</f>
        <v>4.257406292463938</v>
      </c>
      <c r="H11" s="138">
        <f>$D11*'2018nintei'!E11</f>
        <v>7.0316101299992573</v>
      </c>
      <c r="I11" s="138">
        <f>$D11*'2018nintei'!F11</f>
        <v>6.4634474892254365</v>
      </c>
      <c r="J11" s="138">
        <f>$D11*'2018nintei'!G11</f>
        <v>4.5643178460446405</v>
      </c>
      <c r="K11" s="138">
        <f>$D11*'2018nintei'!H11</f>
        <v>3.7708019903156047</v>
      </c>
      <c r="L11" s="138">
        <f>$D11*'2018nintei'!I11</f>
        <v>2.8834228595849152</v>
      </c>
      <c r="M11" s="438">
        <f t="shared" si="2"/>
        <v>33.850168115005758</v>
      </c>
      <c r="N11" s="138">
        <f>$E11*'2018nintei'!C25</f>
        <v>10.623083846026555</v>
      </c>
      <c r="O11" s="138">
        <f>$E11*'2018nintei'!D25</f>
        <v>8.9967206095298593</v>
      </c>
      <c r="P11" s="138">
        <f>$E11*'2018nintei'!E25</f>
        <v>10.082328071539514</v>
      </c>
      <c r="Q11" s="138">
        <f>$E11*'2018nintei'!F25</f>
        <v>7.303584465174187</v>
      </c>
      <c r="R11" s="138">
        <f>$E11*'2018nintei'!G25</f>
        <v>4.8893771189747763</v>
      </c>
      <c r="S11" s="138">
        <f>$E11*'2018nintei'!H25</f>
        <v>4.384913039058735</v>
      </c>
      <c r="T11" s="138">
        <f>$E11*'2018nintei'!I25</f>
        <v>3.8403471129106967</v>
      </c>
      <c r="U11" s="438">
        <f t="shared" si="3"/>
        <v>50.120354263214331</v>
      </c>
      <c r="X11" s="138">
        <f t="shared" si="4"/>
        <v>4.8791615073719639</v>
      </c>
      <c r="Y11" s="138">
        <f t="shared" si="0"/>
        <v>4.257406292463938</v>
      </c>
      <c r="Z11" s="138">
        <f t="shared" si="0"/>
        <v>7.0316101299992573</v>
      </c>
      <c r="AA11" s="138">
        <f t="shared" si="0"/>
        <v>6.4634474892254365</v>
      </c>
      <c r="AB11" s="138">
        <f t="shared" si="0"/>
        <v>4.5643178460446405</v>
      </c>
      <c r="AC11" s="138">
        <f t="shared" si="0"/>
        <v>3.7708019903156047</v>
      </c>
      <c r="AD11" s="138">
        <f t="shared" si="0"/>
        <v>2.8834228595849152</v>
      </c>
      <c r="AE11" s="438">
        <f t="shared" si="5"/>
        <v>33.850168115005758</v>
      </c>
      <c r="AF11" s="138">
        <f t="shared" si="6"/>
        <v>10.623083846026555</v>
      </c>
      <c r="AG11" s="138">
        <f t="shared" si="1"/>
        <v>8.9967206095298593</v>
      </c>
      <c r="AH11" s="138">
        <f t="shared" si="1"/>
        <v>10.082328071539514</v>
      </c>
      <c r="AI11" s="138">
        <f t="shared" si="1"/>
        <v>7.303584465174187</v>
      </c>
      <c r="AJ11" s="138">
        <f t="shared" si="1"/>
        <v>4.8893771189747763</v>
      </c>
      <c r="AK11" s="138">
        <f t="shared" si="1"/>
        <v>4.384913039058735</v>
      </c>
      <c r="AL11" s="138">
        <f t="shared" si="1"/>
        <v>3.8403471129106967</v>
      </c>
      <c r="AM11" s="438">
        <f t="shared" si="7"/>
        <v>50.120354263214331</v>
      </c>
    </row>
    <row r="12" spans="1:39">
      <c r="B12" s="2" t="s">
        <v>116</v>
      </c>
      <c r="C12" s="137">
        <f>Psumm!CN21</f>
        <v>554.34460000000013</v>
      </c>
      <c r="D12" s="137">
        <f>Psumm!CO21</f>
        <v>240.82310000000001</v>
      </c>
      <c r="E12" s="137">
        <f>Psumm!CP21</f>
        <v>313.5215</v>
      </c>
      <c r="F12" s="138">
        <f>$D12*'2018nintei'!C12</f>
        <v>8.055216618806293</v>
      </c>
      <c r="G12" s="138">
        <f>$D12*'2018nintei'!D12</f>
        <v>6.4954748496137569</v>
      </c>
      <c r="H12" s="138">
        <f>$D12*'2018nintei'!E12</f>
        <v>11.589721455599479</v>
      </c>
      <c r="I12" s="138">
        <f>$D12*'2018nintei'!F12</f>
        <v>9.7161967370714297</v>
      </c>
      <c r="J12" s="138">
        <f>$D12*'2018nintei'!G12</f>
        <v>7.0252702321638436</v>
      </c>
      <c r="K12" s="138">
        <f>$D12*'2018nintei'!H12</f>
        <v>5.743626292578468</v>
      </c>
      <c r="L12" s="138">
        <f>$D12*'2018nintei'!I12</f>
        <v>4.1025582473905953</v>
      </c>
      <c r="M12" s="438">
        <f t="shared" si="2"/>
        <v>52.728064433223864</v>
      </c>
      <c r="N12" s="138">
        <f>$E12*'2018nintei'!C26</f>
        <v>18.805674754021194</v>
      </c>
      <c r="O12" s="138">
        <f>$E12*'2018nintei'!D26</f>
        <v>17.176693495354687</v>
      </c>
      <c r="P12" s="138">
        <f>$E12*'2018nintei'!E26</f>
        <v>21.278842654408866</v>
      </c>
      <c r="Q12" s="138">
        <f>$E12*'2018nintei'!F26</f>
        <v>15.310744057027026</v>
      </c>
      <c r="R12" s="138">
        <f>$E12*'2018nintei'!G26</f>
        <v>10.445397380946002</v>
      </c>
      <c r="S12" s="138">
        <f>$E12*'2018nintei'!H26</f>
        <v>9.3548438216361838</v>
      </c>
      <c r="T12" s="138">
        <f>$E12*'2018nintei'!I26</f>
        <v>7.7108645769151769</v>
      </c>
      <c r="U12" s="438">
        <f t="shared" si="3"/>
        <v>100.08306074030912</v>
      </c>
      <c r="X12" s="138">
        <f t="shared" si="4"/>
        <v>8.055216618806293</v>
      </c>
      <c r="Y12" s="138">
        <f t="shared" si="0"/>
        <v>6.4954748496137569</v>
      </c>
      <c r="Z12" s="138">
        <f t="shared" si="0"/>
        <v>11.589721455599479</v>
      </c>
      <c r="AA12" s="138">
        <f t="shared" si="0"/>
        <v>9.7161967370714297</v>
      </c>
      <c r="AB12" s="138">
        <f t="shared" si="0"/>
        <v>7.0252702321638436</v>
      </c>
      <c r="AC12" s="138">
        <f t="shared" si="0"/>
        <v>5.743626292578468</v>
      </c>
      <c r="AD12" s="138">
        <f t="shared" si="0"/>
        <v>4.1025582473905953</v>
      </c>
      <c r="AE12" s="438">
        <f t="shared" si="5"/>
        <v>52.728064433223864</v>
      </c>
      <c r="AF12" s="138">
        <f t="shared" si="6"/>
        <v>18.805674754021194</v>
      </c>
      <c r="AG12" s="138">
        <f t="shared" si="1"/>
        <v>17.176693495354687</v>
      </c>
      <c r="AH12" s="138">
        <f t="shared" si="1"/>
        <v>21.278842654408866</v>
      </c>
      <c r="AI12" s="138">
        <f t="shared" si="1"/>
        <v>15.310744057027026</v>
      </c>
      <c r="AJ12" s="138">
        <f t="shared" si="1"/>
        <v>10.445397380946002</v>
      </c>
      <c r="AK12" s="138">
        <f t="shared" si="1"/>
        <v>9.3548438216361838</v>
      </c>
      <c r="AL12" s="138">
        <f t="shared" si="1"/>
        <v>7.7108645769151769</v>
      </c>
      <c r="AM12" s="438">
        <f t="shared" si="7"/>
        <v>100.08306074030912</v>
      </c>
    </row>
    <row r="13" spans="1:39">
      <c r="B13" s="2" t="s">
        <v>117</v>
      </c>
      <c r="C13" s="137">
        <f>Psumm!CN22</f>
        <v>491.99380000000002</v>
      </c>
      <c r="D13" s="137">
        <f>Psumm!CO22</f>
        <v>191.03190000000001</v>
      </c>
      <c r="E13" s="137">
        <f>Psumm!CP22</f>
        <v>300.96189999999996</v>
      </c>
      <c r="F13" s="138">
        <f>$D13*'2018nintei'!C13</f>
        <v>10.841330199211127</v>
      </c>
      <c r="G13" s="138">
        <f>$D13*'2018nintei'!D13</f>
        <v>8.9502586474693722</v>
      </c>
      <c r="H13" s="138">
        <f>$D13*'2018nintei'!E13</f>
        <v>16.525443933487296</v>
      </c>
      <c r="I13" s="138">
        <f>$D13*'2018nintei'!F13</f>
        <v>13.848337307507588</v>
      </c>
      <c r="J13" s="138">
        <f>$D13*'2018nintei'!G13</f>
        <v>10.331188230500405</v>
      </c>
      <c r="K13" s="138">
        <f>$D13*'2018nintei'!H13</f>
        <v>8.2484880948488168</v>
      </c>
      <c r="L13" s="138">
        <f>$D13*'2018nintei'!I13</f>
        <v>5.4565344567805374</v>
      </c>
      <c r="M13" s="438">
        <f t="shared" si="2"/>
        <v>74.201580869805127</v>
      </c>
      <c r="N13" s="138">
        <f>$E13*'2018nintei'!C27</f>
        <v>22.202100720340425</v>
      </c>
      <c r="O13" s="138">
        <f>$E13*'2018nintei'!D27</f>
        <v>24.206273744744845</v>
      </c>
      <c r="P13" s="138">
        <f>$E13*'2018nintei'!E27</f>
        <v>34.969821205181653</v>
      </c>
      <c r="Q13" s="138">
        <f>$E13*'2018nintei'!F27</f>
        <v>28.475580527736945</v>
      </c>
      <c r="R13" s="138">
        <f>$E13*'2018nintei'!G27</f>
        <v>21.057690446730692</v>
      </c>
      <c r="S13" s="138">
        <f>$E13*'2018nintei'!H27</f>
        <v>19.488677567761556</v>
      </c>
      <c r="T13" s="138">
        <f>$E13*'2018nintei'!I27</f>
        <v>15.254697938100282</v>
      </c>
      <c r="U13" s="438">
        <f t="shared" si="3"/>
        <v>165.65484215059644</v>
      </c>
      <c r="X13" s="138">
        <f t="shared" si="4"/>
        <v>10.841330199211127</v>
      </c>
      <c r="Y13" s="138">
        <f t="shared" si="0"/>
        <v>8.9502586474693722</v>
      </c>
      <c r="Z13" s="138">
        <f t="shared" si="0"/>
        <v>16.525443933487296</v>
      </c>
      <c r="AA13" s="138">
        <f t="shared" si="0"/>
        <v>13.848337307507588</v>
      </c>
      <c r="AB13" s="138">
        <f t="shared" si="0"/>
        <v>10.331188230500405</v>
      </c>
      <c r="AC13" s="138">
        <f t="shared" si="0"/>
        <v>8.2484880948488168</v>
      </c>
      <c r="AD13" s="138">
        <f t="shared" si="0"/>
        <v>5.4565344567805374</v>
      </c>
      <c r="AE13" s="438">
        <f t="shared" si="5"/>
        <v>74.201580869805127</v>
      </c>
      <c r="AF13" s="138">
        <f t="shared" si="6"/>
        <v>22.202100720340425</v>
      </c>
      <c r="AG13" s="138">
        <f t="shared" si="1"/>
        <v>24.206273744744845</v>
      </c>
      <c r="AH13" s="138">
        <f t="shared" si="1"/>
        <v>34.969821205181653</v>
      </c>
      <c r="AI13" s="138">
        <f t="shared" si="1"/>
        <v>28.475580527736945</v>
      </c>
      <c r="AJ13" s="138">
        <f t="shared" si="1"/>
        <v>21.057690446730692</v>
      </c>
      <c r="AK13" s="138">
        <f t="shared" si="1"/>
        <v>19.488677567761556</v>
      </c>
      <c r="AL13" s="138">
        <f t="shared" si="1"/>
        <v>15.254697938100284</v>
      </c>
      <c r="AM13" s="438">
        <f t="shared" si="7"/>
        <v>165.65484215059644</v>
      </c>
    </row>
    <row r="14" spans="1:39">
      <c r="B14" s="265" t="s">
        <v>412</v>
      </c>
      <c r="C14" s="262">
        <f>SUM(Psumm!CN23:CN24)</f>
        <v>531.67340000000002</v>
      </c>
      <c r="D14" s="262">
        <f>SUM(Psumm!CO23:CO24)</f>
        <v>158.0641</v>
      </c>
      <c r="E14" s="262">
        <f>SUM(Psumm!CP23:CP24)</f>
        <v>373.60920000000004</v>
      </c>
      <c r="F14" s="138">
        <f>$D14*'2018nintei'!C14</f>
        <v>10.465174045026609</v>
      </c>
      <c r="G14" s="138">
        <f>$D14*'2018nintei'!D14</f>
        <v>10.03981964588197</v>
      </c>
      <c r="H14" s="138">
        <f>$D14*'2018nintei'!E14</f>
        <v>19.958742431292777</v>
      </c>
      <c r="I14" s="138">
        <f>$D14*'2018nintei'!F14</f>
        <v>19.090627016967069</v>
      </c>
      <c r="J14" s="138">
        <f>$D14*'2018nintei'!G14</f>
        <v>15.547905927662693</v>
      </c>
      <c r="K14" s="138">
        <f>$D14*'2018nintei'!H14</f>
        <v>12.863489250918036</v>
      </c>
      <c r="L14" s="138">
        <f>$D14*'2018nintei'!I14</f>
        <v>7.4272448207785553</v>
      </c>
      <c r="M14" s="438">
        <f t="shared" si="2"/>
        <v>95.393003138527703</v>
      </c>
      <c r="N14" s="138">
        <f>$E14*'2018nintei'!C28</f>
        <v>17.343387338073367</v>
      </c>
      <c r="O14" s="138">
        <f>$E14*'2018nintei'!D28</f>
        <v>25.329671406443026</v>
      </c>
      <c r="P14" s="138">
        <f>$E14*'2018nintei'!E28</f>
        <v>49.236844013447524</v>
      </c>
      <c r="Q14" s="138">
        <f>$E14*'2018nintei'!F28</f>
        <v>52.705330957198207</v>
      </c>
      <c r="R14" s="138">
        <f>$E14*'2018nintei'!G28</f>
        <v>49.529298144656387</v>
      </c>
      <c r="S14" s="138">
        <f>$E14*'2018nintei'!H28</f>
        <v>53.802748413721375</v>
      </c>
      <c r="T14" s="138">
        <f>$E14*'2018nintei'!I28</f>
        <v>40.743290157231868</v>
      </c>
      <c r="U14" s="438">
        <f t="shared" si="3"/>
        <v>288.69057043077174</v>
      </c>
      <c r="X14" s="138">
        <f t="shared" si="4"/>
        <v>10.465174045026609</v>
      </c>
      <c r="Y14" s="138">
        <f t="shared" si="0"/>
        <v>10.03981964588197</v>
      </c>
      <c r="Z14" s="138">
        <f t="shared" si="0"/>
        <v>19.958742431292777</v>
      </c>
      <c r="AA14" s="138">
        <f t="shared" si="0"/>
        <v>19.090627016967069</v>
      </c>
      <c r="AB14" s="138">
        <f t="shared" si="0"/>
        <v>15.547905927662693</v>
      </c>
      <c r="AC14" s="138">
        <f t="shared" si="0"/>
        <v>12.863489250918036</v>
      </c>
      <c r="AD14" s="138">
        <f t="shared" si="0"/>
        <v>7.4272448207785553</v>
      </c>
      <c r="AE14" s="438">
        <f t="shared" si="5"/>
        <v>95.393003138527703</v>
      </c>
      <c r="AF14" s="138">
        <f t="shared" si="6"/>
        <v>17.343387338073367</v>
      </c>
      <c r="AG14" s="138">
        <f t="shared" si="1"/>
        <v>25.329671406443026</v>
      </c>
      <c r="AH14" s="138">
        <f t="shared" si="1"/>
        <v>49.236844013447524</v>
      </c>
      <c r="AI14" s="138">
        <f t="shared" si="1"/>
        <v>52.705330957198207</v>
      </c>
      <c r="AJ14" s="138">
        <f t="shared" si="1"/>
        <v>49.529298144656387</v>
      </c>
      <c r="AK14" s="138">
        <f t="shared" si="1"/>
        <v>53.802748413721375</v>
      </c>
      <c r="AL14" s="138">
        <f t="shared" si="1"/>
        <v>40.743290157231868</v>
      </c>
      <c r="AM14" s="438">
        <f t="shared" si="7"/>
        <v>288.69057043077174</v>
      </c>
    </row>
    <row r="15" spans="1:39">
      <c r="B15" s="2" t="s">
        <v>304</v>
      </c>
      <c r="C15" s="137">
        <f>SUM(C4:C14)</f>
        <v>7308.0436000000009</v>
      </c>
      <c r="D15" s="137">
        <f t="shared" ref="D15:E15" si="8">SUM(D4:D14)</f>
        <v>3423.0536999999999</v>
      </c>
      <c r="E15" s="137">
        <f t="shared" si="8"/>
        <v>3884.9901</v>
      </c>
      <c r="F15" s="268">
        <f>SUM(F4:F14)</f>
        <v>39.58994498526809</v>
      </c>
      <c r="G15" s="268">
        <f t="shared" ref="G15:M15" si="9">SUM(G4:G14)</f>
        <v>35.364442162649681</v>
      </c>
      <c r="H15" s="268">
        <f t="shared" si="9"/>
        <v>63.201649785462429</v>
      </c>
      <c r="I15" s="268">
        <f t="shared" si="9"/>
        <v>57.658405873143089</v>
      </c>
      <c r="J15" s="268">
        <f t="shared" si="9"/>
        <v>43.362424724639581</v>
      </c>
      <c r="K15" s="268">
        <f t="shared" si="9"/>
        <v>35.369903869156204</v>
      </c>
      <c r="L15" s="268">
        <f t="shared" si="9"/>
        <v>24.019934406441454</v>
      </c>
      <c r="M15" s="268">
        <f t="shared" si="9"/>
        <v>298.56670580676052</v>
      </c>
      <c r="N15" s="268">
        <f>SUM(N4:N14)</f>
        <v>76.206758843211489</v>
      </c>
      <c r="O15" s="268">
        <f t="shared" ref="O15:U15" si="10">SUM(O4:O14)</f>
        <v>83.03514899950693</v>
      </c>
      <c r="P15" s="268">
        <f t="shared" si="10"/>
        <v>123.05000996062071</v>
      </c>
      <c r="Q15" s="268">
        <f t="shared" si="10"/>
        <v>110.63445881034139</v>
      </c>
      <c r="R15" s="268">
        <f t="shared" si="10"/>
        <v>90.29067309632353</v>
      </c>
      <c r="S15" s="268">
        <f t="shared" si="10"/>
        <v>90.991553332146481</v>
      </c>
      <c r="T15" s="268">
        <f t="shared" si="10"/>
        <v>71.353482555648213</v>
      </c>
      <c r="U15" s="268">
        <f t="shared" si="10"/>
        <v>645.56208559779873</v>
      </c>
      <c r="X15" s="268">
        <f t="shared" ref="X15:AM15" si="11">SUM(X4:X14)</f>
        <v>39.58994498526809</v>
      </c>
      <c r="Y15" s="268">
        <f t="shared" si="11"/>
        <v>35.364442162649681</v>
      </c>
      <c r="Z15" s="268">
        <f t="shared" si="11"/>
        <v>63.201649785462429</v>
      </c>
      <c r="AA15" s="268">
        <f t="shared" si="11"/>
        <v>57.658405873143089</v>
      </c>
      <c r="AB15" s="268">
        <f t="shared" si="11"/>
        <v>43.362424724639581</v>
      </c>
      <c r="AC15" s="268">
        <f t="shared" si="11"/>
        <v>35.369903869156204</v>
      </c>
      <c r="AD15" s="268">
        <f t="shared" si="11"/>
        <v>24.019934406441454</v>
      </c>
      <c r="AE15" s="268">
        <f t="shared" si="11"/>
        <v>298.56670580676052</v>
      </c>
      <c r="AF15" s="268">
        <f t="shared" si="11"/>
        <v>76.206758843211489</v>
      </c>
      <c r="AG15" s="268">
        <f t="shared" si="11"/>
        <v>83.03514899950693</v>
      </c>
      <c r="AH15" s="268">
        <f t="shared" si="11"/>
        <v>123.05000996062071</v>
      </c>
      <c r="AI15" s="268">
        <f t="shared" si="11"/>
        <v>110.63445881034139</v>
      </c>
      <c r="AJ15" s="268">
        <f t="shared" si="11"/>
        <v>90.29067309632353</v>
      </c>
      <c r="AK15" s="268">
        <f t="shared" si="11"/>
        <v>90.991553332146481</v>
      </c>
      <c r="AL15" s="268">
        <f t="shared" si="11"/>
        <v>71.353482555648213</v>
      </c>
      <c r="AM15" s="268">
        <f t="shared" si="11"/>
        <v>645.56208559779873</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$C4*('2018yosanhosei（予算ベース）'!H21/'2018yosanhosei（予算ベース）'!$C4)</f>
        <v>1.4937337204991258E-3</v>
      </c>
      <c r="I21" s="138">
        <f>$C4*('2018yosanhosei（予算ベース）'!I21/'2018yosanhosei（予算ベース）'!$C4)</f>
        <v>4.1721889751002187E-3</v>
      </c>
      <c r="J21" s="138">
        <f>$C4*('2018yosanhosei（予算ベース）'!J21/'2018yosanhosei（予算ベース）'!$C4)</f>
        <v>1.7241990655483538E-2</v>
      </c>
      <c r="K21" s="138">
        <f>$C4*('2018yosanhosei（予算ベース）'!K21/'2018yosanhosei（予算ベース）'!$C4)</f>
        <v>2.4837029966208308E-2</v>
      </c>
      <c r="L21" s="138">
        <f>$C4*('2018yosanhosei（予算ベース）'!L21/'2018yosanhosei（予算ベース）'!$C4)</f>
        <v>3.1613096632762419E-2</v>
      </c>
      <c r="M21" s="438">
        <f>SUM(F21:L21)</f>
        <v>7.935803995005361E-2</v>
      </c>
      <c r="N21" s="2">
        <v>0</v>
      </c>
      <c r="O21" s="2">
        <v>0</v>
      </c>
      <c r="P21" s="138">
        <f>$C4*('2018yosanhosei（予算ベース）'!P21/'2018yosanhosei（予算ベース）'!$C4)</f>
        <v>9.0047343877756002E-3</v>
      </c>
      <c r="Q21" s="138">
        <f>$C4*('2018yosanhosei（予算ベース）'!Q21/'2018yosanhosei（予算ベース）'!$C4)</f>
        <v>1.5213911024122692E-2</v>
      </c>
      <c r="R21" s="138">
        <f>$C4*('2018yosanhosei（予算ベース）'!R21/'2018yosanhosei（予算ベース）'!$C4)</f>
        <v>2.2828605076644314E-2</v>
      </c>
      <c r="S21" s="138">
        <f>$C4*('2018yosanhosei（予算ベース）'!S21/'2018yosanhosei（予算ベース）'!$C4)</f>
        <v>2.389897499405514E-2</v>
      </c>
      <c r="T21" s="138">
        <f>$C4*('2018yosanhosei（予算ベース）'!T21/'2018yosanhosei（予算ベース）'!$C4)</f>
        <v>2.0774543866303154E-2</v>
      </c>
      <c r="U21" s="438">
        <f>SUM(N21:T21)</f>
        <v>9.1720769348900888E-2</v>
      </c>
    </row>
    <row r="22" spans="2:21">
      <c r="B22" s="2" t="s">
        <v>147</v>
      </c>
      <c r="F22" s="2">
        <v>0</v>
      </c>
      <c r="G22" s="2">
        <v>0</v>
      </c>
      <c r="H22" s="138">
        <f>$C5*('2018yosanhosei（予算ベース）'!H22/'2018yosanhosei（予算ベース）'!$C5)</f>
        <v>1.4679972898052574E-3</v>
      </c>
      <c r="I22" s="138">
        <f>$C5*('2018yosanhosei（予算ベース）'!I22/'2018yosanhosei（予算ベース）'!$C5)</f>
        <v>4.1003038385957627E-3</v>
      </c>
      <c r="J22" s="138">
        <f>$C5*('2018yosanhosei（予算ベース）'!J22/'2018yosanhosei（予算ベース）'!$C5)</f>
        <v>1.6944918097343192E-2</v>
      </c>
      <c r="K22" s="138">
        <f>$C5*('2018yosanhosei（予算ベース）'!K22/'2018yosanhosei（予算ベース）'!$C5)</f>
        <v>2.4409097938167017E-2</v>
      </c>
      <c r="L22" s="138">
        <f>$C5*('2018yosanhosei（予算ベース）'!L22/'2018yosanhosei（予算ベース）'!$C5)</f>
        <v>3.1068415703797526E-2</v>
      </c>
      <c r="M22" s="438">
        <f t="shared" ref="M22:M31" si="12">SUM(F22:L22)</f>
        <v>7.7990732867708759E-2</v>
      </c>
      <c r="N22" s="2">
        <v>0</v>
      </c>
      <c r="O22" s="2">
        <v>0</v>
      </c>
      <c r="P22" s="138">
        <f>$C5*('2018yosanhosei（予算ベース）'!P22/'2018yosanhosei（予算ベース）'!$C5)</f>
        <v>8.8495864391772115E-3</v>
      </c>
      <c r="Q22" s="138">
        <f>$C5*('2018yosanhosei（予算ベース）'!Q22/'2018yosanhosei（予算ベース）'!$C5)</f>
        <v>1.4951781461616614E-2</v>
      </c>
      <c r="R22" s="138">
        <f>$C5*('2018yosanhosei（予算ベース）'!R22/'2018yosanhosei（予算ベース）'!$C5)</f>
        <v>2.2435277400948257E-2</v>
      </c>
      <c r="S22" s="138">
        <f>$C5*('2018yosanhosei（予算ベース）'!S22/'2018yosanhosei（予算ベース）'!$C5)</f>
        <v>2.3487205275565116E-2</v>
      </c>
      <c r="T22" s="138">
        <f>$C5*('2018yosanhosei（予算ベース）'!T22/'2018yosanhosei（予算ベース）'!$C5)</f>
        <v>2.0416606838388175E-2</v>
      </c>
      <c r="U22" s="438">
        <f t="shared" ref="U22:U31" si="13">SUM(N22:T22)</f>
        <v>9.0140457415695374E-2</v>
      </c>
    </row>
    <row r="23" spans="2:21">
      <c r="B23" s="2" t="s">
        <v>148</v>
      </c>
      <c r="F23" s="2">
        <v>0</v>
      </c>
      <c r="G23" s="2">
        <v>0</v>
      </c>
      <c r="H23" s="138">
        <f>$C6*('2018yosanhosei（予算ベース）'!H23/'2018yosanhosei（予算ベース）'!$C6)</f>
        <v>1.538140361670241E-3</v>
      </c>
      <c r="I23" s="138">
        <f>$C6*('2018yosanhosei（予算ベース）'!I23/'2018yosanhosei（予算ベース）'!$C6)</f>
        <v>4.2962223929529329E-3</v>
      </c>
      <c r="J23" s="138">
        <f>$C6*('2018yosanhosei（予算ベース）'!J23/'2018yosanhosei（予算ベース）'!$C6)</f>
        <v>1.7754571232333562E-2</v>
      </c>
      <c r="K23" s="138">
        <f>$C6*('2018yosanhosei（予算ベース）'!K23/'2018yosanhosei（予算ベース）'!$C6)</f>
        <v>2.5575400575594501E-2</v>
      </c>
      <c r="L23" s="138">
        <f>$C6*('2018yosanhosei（予算ベース）'!L23/'2018yosanhosei（予算ベース）'!$C6)</f>
        <v>3.2552910348696867E-2</v>
      </c>
      <c r="M23" s="438">
        <f t="shared" si="12"/>
        <v>8.1717244911248099E-2</v>
      </c>
      <c r="N23" s="2">
        <v>0</v>
      </c>
      <c r="O23" s="2">
        <v>0</v>
      </c>
      <c r="P23" s="138">
        <f>$C6*('2018yosanhosei（予算ベース）'!P23/'2018yosanhosei（予算ベース）'!$C6)</f>
        <v>9.2724327086420102E-3</v>
      </c>
      <c r="Q23" s="138">
        <f>$C6*('2018yosanhosei（予算ベース）'!Q23/'2018yosanhosei（予算ベース）'!$C6)</f>
        <v>1.5666199593622043E-2</v>
      </c>
      <c r="R23" s="138">
        <f>$C6*('2018yosanhosei（予算ベース）'!R23/'2018yosanhosei（予算ベース）'!$C6)</f>
        <v>2.3507267987016925E-2</v>
      </c>
      <c r="S23" s="138">
        <f>$C6*('2018yosanhosei（予算ベース）'!S23/'2018yosanhosei（予算ベース）'!$C6)</f>
        <v>2.4609458524254786E-2</v>
      </c>
      <c r="T23" s="138">
        <f>$C6*('2018yosanhosei（予算ベース）'!T23/'2018yosanhosei（予算ベース）'!$C6)</f>
        <v>2.1392142372853744E-2</v>
      </c>
      <c r="U23" s="438">
        <f t="shared" si="13"/>
        <v>9.4447501186389504E-2</v>
      </c>
    </row>
    <row r="24" spans="2:21">
      <c r="B24" s="2" t="s">
        <v>149</v>
      </c>
      <c r="F24" s="2">
        <v>0</v>
      </c>
      <c r="G24" s="2">
        <v>0</v>
      </c>
      <c r="H24" s="138">
        <f>$C7*('2018yosanhosei（予算ベース）'!H24/'2018yosanhosei（予算ベース）'!$C7)</f>
        <v>1.7148815487859543E-3</v>
      </c>
      <c r="I24" s="138">
        <f>$C7*('2018yosanhosei（予算ベース）'!I24/'2018yosanhosei（予算ベース）'!$C7)</f>
        <v>4.7898830917847872E-3</v>
      </c>
      <c r="J24" s="138">
        <f>$C7*('2018yosanhosei（予算ベース）'!J24/'2018yosanhosei（予算ベース）'!$C7)</f>
        <v>1.9794673731773644E-2</v>
      </c>
      <c r="K24" s="138">
        <f>$C7*('2018yosanhosei（予算ベース）'!K24/'2018yosanhosei（予算ベース）'!$C7)</f>
        <v>2.8514161413897992E-2</v>
      </c>
      <c r="L24" s="138">
        <f>$C7*('2018yosanhosei（予算ベース）'!L24/'2018yosanhosei（予算ベース）'!$C7)</f>
        <v>3.6293427249802376E-2</v>
      </c>
      <c r="M24" s="438">
        <f t="shared" si="12"/>
        <v>9.1107027036044758E-2</v>
      </c>
      <c r="N24" s="2">
        <v>0</v>
      </c>
      <c r="O24" s="2">
        <v>0</v>
      </c>
      <c r="P24" s="138">
        <f>$C7*('2018yosanhosei（予算ベース）'!P24/'2018yosanhosei（予算ベース）'!$C7)</f>
        <v>1.033788863530165E-2</v>
      </c>
      <c r="Q24" s="138">
        <f>$C7*('2018yosanhosei（予算ベース）'!Q24/'2018yosanhosei（予算ベース）'!$C7)</f>
        <v>1.7466336162928239E-2</v>
      </c>
      <c r="R24" s="138">
        <f>$C7*('2018yosanhosei（予算ベース）'!R24/'2018yosanhosei（予算ベース）'!$C7)</f>
        <v>2.6208388478622158E-2</v>
      </c>
      <c r="S24" s="138">
        <f>$C7*('2018yosanhosei（予算ベース）'!S24/'2018yosanhosei（予算ベース）'!$C7)</f>
        <v>2.7437227057113933E-2</v>
      </c>
      <c r="T24" s="138">
        <f>$C7*('2018yosanhosei（予算ベース）'!T24/'2018yosanhosei（予算ベース）'!$C7)</f>
        <v>2.3850222748445043E-2</v>
      </c>
      <c r="U24" s="438">
        <f t="shared" si="13"/>
        <v>0.10530006308241102</v>
      </c>
    </row>
    <row r="25" spans="2:21">
      <c r="B25" s="2" t="s">
        <v>150</v>
      </c>
      <c r="F25" s="2">
        <v>0</v>
      </c>
      <c r="G25" s="2">
        <v>0</v>
      </c>
      <c r="H25" s="138">
        <f>$C8*('2018yosanhosei（予算ベース）'!H25/'2018yosanhosei（予算ベース）'!$C8)</f>
        <v>1.915341926566981E-3</v>
      </c>
      <c r="I25" s="138">
        <f>$C8*('2018yosanhosei（予算ベース）'!I25/'2018yosanhosei（予算ベース）'!$C8)</f>
        <v>5.3497945181954854E-3</v>
      </c>
      <c r="J25" s="138">
        <f>$C8*('2018yosanhosei（予算ベース）'!J25/'2018yosanhosei（予算ベース）'!$C8)</f>
        <v>2.2108564027655993E-2</v>
      </c>
      <c r="K25" s="138">
        <f>$C8*('2018yosanhosei（予算ベース）'!K25/'2018yosanhosei（予算ベース）'!$C8)</f>
        <v>3.1847312658767217E-2</v>
      </c>
      <c r="L25" s="138">
        <f>$C8*('2018yosanhosei（予算ベース）'!L25/'2018yosanhosei（予算ベース）'!$C8)</f>
        <v>4.053593259520899E-2</v>
      </c>
      <c r="M25" s="438">
        <f t="shared" si="12"/>
        <v>0.10175694572639467</v>
      </c>
      <c r="N25" s="2">
        <v>0</v>
      </c>
      <c r="O25" s="2">
        <v>0</v>
      </c>
      <c r="P25" s="138">
        <f>$C8*('2018yosanhosei（予算ベース）'!P25/'2018yosanhosei（予算ベース）'!$C8)</f>
        <v>1.1546331902277059E-2</v>
      </c>
      <c r="Q25" s="138">
        <f>$C8*('2018yosanhosei（予算ベース）'!Q25/'2018yosanhosei（予算ベース）'!$C8)</f>
        <v>1.9508056390281404E-2</v>
      </c>
      <c r="R25" s="138">
        <f>$C8*('2018yosanhosei（予算ベース）'!R25/'2018yosanhosei（予算ベース）'!$C8)</f>
        <v>2.9272007338581249E-2</v>
      </c>
      <c r="S25" s="138">
        <f>$C8*('2018yosanhosei（予算ベース）'!S25/'2018yosanhosei（予算ベース）'!$C8)</f>
        <v>3.064449050048507E-2</v>
      </c>
      <c r="T25" s="138">
        <f>$C8*('2018yosanhosei（予算ベース）'!T25/'2018yosanhosei（予算ベース）'!$C8)</f>
        <v>2.6638184789146712E-2</v>
      </c>
      <c r="U25" s="438">
        <f t="shared" si="13"/>
        <v>0.1176090709207715</v>
      </c>
    </row>
    <row r="26" spans="2:21">
      <c r="B26" s="2" t="s">
        <v>113</v>
      </c>
      <c r="F26" s="2">
        <v>0</v>
      </c>
      <c r="G26" s="2">
        <v>0</v>
      </c>
      <c r="H26" s="138">
        <f>$C9*('2018yosanhosei（予算ベース）'!H26/'2018yosanhosei（予算ベース）'!$C9)</f>
        <v>2.5461808456393488E-2</v>
      </c>
      <c r="I26" s="138">
        <f>$C9*('2018yosanhosei（予算ベース）'!I26/'2018yosanhosei（予算ベース）'!$C9)</f>
        <v>6.4729723230480332E-2</v>
      </c>
      <c r="J26" s="138">
        <f>$C9*('2018yosanhosei（予算ベース）'!J26/'2018yosanhosei（予算ベース）'!$C9)</f>
        <v>0.27077551917464077</v>
      </c>
      <c r="K26" s="138">
        <f>$C9*('2018yosanhosei（予算ベース）'!K26/'2018yosanhosei（予算ベース）'!$C9)</f>
        <v>0.37189303074069402</v>
      </c>
      <c r="L26" s="138">
        <f>$C9*('2018yosanhosei（予算ベース）'!L26/'2018yosanhosei（予算ベース）'!$C9)</f>
        <v>0.42256734045698691</v>
      </c>
      <c r="M26" s="438">
        <f t="shared" si="12"/>
        <v>1.1554274220591956</v>
      </c>
      <c r="N26" s="2">
        <v>0</v>
      </c>
      <c r="O26" s="2">
        <v>0</v>
      </c>
      <c r="P26" s="138">
        <f>$C9*('2018yosanhosei（予算ベース）'!P26/'2018yosanhosei（予算ベース）'!$C9)</f>
        <v>0.10548178037067588</v>
      </c>
      <c r="Q26" s="138">
        <f>$C9*('2018yosanhosei（予算ベース）'!Q26/'2018yosanhosei（予算ベース）'!$C9)</f>
        <v>0.16264755606204592</v>
      </c>
      <c r="R26" s="138">
        <f>$C9*('2018yosanhosei（予算ベース）'!R26/'2018yosanhosei（予算ベース）'!$C9)</f>
        <v>0.23426177189226008</v>
      </c>
      <c r="S26" s="138">
        <f>$C9*('2018yosanhosei（予算ベース）'!S26/'2018yosanhosei（予算ベース）'!$C9)</f>
        <v>0.24190908827607349</v>
      </c>
      <c r="T26" s="138">
        <f>$C9*('2018yosanhosei（予算ベース）'!T26/'2018yosanhosei（予算ベース）'!$C9)</f>
        <v>0.20169394284901315</v>
      </c>
      <c r="U26" s="438">
        <f t="shared" si="13"/>
        <v>0.94599413945006861</v>
      </c>
    </row>
    <row r="27" spans="2:21">
      <c r="B27" s="2" t="s">
        <v>114</v>
      </c>
      <c r="F27" s="2">
        <v>0</v>
      </c>
      <c r="G27" s="2">
        <v>0</v>
      </c>
      <c r="H27" s="138">
        <f>$C10*('2018yosanhosei（予算ベース）'!H27/'2018yosanhosei（予算ベース）'!$C10)</f>
        <v>4.8792606137313226E-2</v>
      </c>
      <c r="I27" s="138">
        <f>$C10*('2018yosanhosei（予算ベース）'!I27/'2018yosanhosei（予算ベース）'!$C10)</f>
        <v>0.1267274794742958</v>
      </c>
      <c r="J27" s="138">
        <f>$C10*('2018yosanhosei（予算ベース）'!J27/'2018yosanhosei（予算ベース）'!$C10)</f>
        <v>0.55755462124601829</v>
      </c>
      <c r="K27" s="138">
        <f>$C10*('2018yosanhosei（予算ベース）'!K27/'2018yosanhosei（予算ベース）'!$C10)</f>
        <v>0.80477757530101623</v>
      </c>
      <c r="L27" s="138">
        <f>$C10*('2018yosanhosei（予算ベース）'!L27/'2018yosanhosei（予算ベース）'!$C10)</f>
        <v>0.81050032027528518</v>
      </c>
      <c r="M27" s="438">
        <f t="shared" si="12"/>
        <v>2.3483526024339287</v>
      </c>
      <c r="N27" s="2">
        <v>0</v>
      </c>
      <c r="O27" s="2">
        <v>0</v>
      </c>
      <c r="P27" s="138">
        <f>$C10*('2018yosanhosei（予算ベース）'!P27/'2018yosanhosei（予算ベース）'!$C10)</f>
        <v>0.17803985837719019</v>
      </c>
      <c r="Q27" s="138">
        <f>$C10*('2018yosanhosei（予算ベース）'!Q27/'2018yosanhosei（予算ベース）'!$C10)</f>
        <v>0.27691075310830426</v>
      </c>
      <c r="R27" s="138">
        <f>$C10*('2018yosanhosei（予算ベース）'!R27/'2018yosanhosei（予算ベース）'!$C10)</f>
        <v>0.38468302009365046</v>
      </c>
      <c r="S27" s="138">
        <f>$C10*('2018yosanhosei（予算ベース）'!S27/'2018yosanhosei（予算ベース）'!$C10)</f>
        <v>0.42988425172277778</v>
      </c>
      <c r="T27" s="138">
        <f>$C10*('2018yosanhosei（予算ベース）'!T27/'2018yosanhosei（予算ベース）'!$C10)</f>
        <v>0.34781340701256808</v>
      </c>
      <c r="U27" s="438">
        <f t="shared" si="13"/>
        <v>1.6173312903144907</v>
      </c>
    </row>
    <row r="28" spans="2:21">
      <c r="B28" s="2" t="s">
        <v>115</v>
      </c>
      <c r="F28" s="2">
        <v>0</v>
      </c>
      <c r="G28" s="2">
        <v>0</v>
      </c>
      <c r="H28" s="138">
        <f>$C11*('2018yosanhosei（予算ベース）'!H28/'2018yosanhosei（予算ベース）'!$C11)</f>
        <v>9.9916280686241962E-2</v>
      </c>
      <c r="I28" s="138">
        <f>$C11*('2018yosanhosei（予算ベース）'!I28/'2018yosanhosei（予算ベース）'!$C11)</f>
        <v>0.25321307569791596</v>
      </c>
      <c r="J28" s="138">
        <f>$C11*('2018yosanhosei（予算ベース）'!J28/'2018yosanhosei（予算ベース）'!$C11)</f>
        <v>1.1642656718258035</v>
      </c>
      <c r="K28" s="138">
        <f>$C11*('2018yosanhosei（予算ベース）'!K28/'2018yosanhosei（予算ベース）'!$C11)</f>
        <v>1.7254490459803569</v>
      </c>
      <c r="L28" s="138">
        <f>$C11*('2018yosanhosei（予算ベース）'!L28/'2018yosanhosei（予算ベース）'!$C11)</f>
        <v>1.7146365901967604</v>
      </c>
      <c r="M28" s="438">
        <f t="shared" si="12"/>
        <v>4.957480664387079</v>
      </c>
      <c r="N28" s="2">
        <v>0</v>
      </c>
      <c r="O28" s="2">
        <v>0</v>
      </c>
      <c r="P28" s="138">
        <f>$C11*('2018yosanhosei（予算ベース）'!P28/'2018yosanhosei（予算ベース）'!$C11)</f>
        <v>0.37360695036917324</v>
      </c>
      <c r="Q28" s="138">
        <f>$C11*('2018yosanhosei（予算ベース）'!Q28/'2018yosanhosei（予算ベース）'!$C11)</f>
        <v>0.54679189668436967</v>
      </c>
      <c r="R28" s="138">
        <f>$C11*('2018yosanhosei（予算ベース）'!R28/'2018yosanhosei（予算ベース）'!$C11)</f>
        <v>0.78047279880464571</v>
      </c>
      <c r="S28" s="138">
        <f>$C11*('2018yosanhosei（予算ベース）'!S28/'2018yosanhosei（予算ベース）'!$C11)</f>
        <v>0.86919362707183767</v>
      </c>
      <c r="T28" s="138">
        <f>$C11*('2018yosanhosei（予算ベース）'!T28/'2018yosanhosei（予算ベース）'!$C11)</f>
        <v>0.66401501390813022</v>
      </c>
      <c r="U28" s="438">
        <f t="shared" si="13"/>
        <v>3.2340802868381564</v>
      </c>
    </row>
    <row r="29" spans="2:21">
      <c r="B29" s="2" t="s">
        <v>116</v>
      </c>
      <c r="F29" s="2">
        <v>0</v>
      </c>
      <c r="G29" s="2">
        <v>0</v>
      </c>
      <c r="H29" s="138">
        <f>$C12*('2018yosanhosei（予算ベース）'!H29/'2018yosanhosei（予算ベース）'!$C12)</f>
        <v>0.1999415839642173</v>
      </c>
      <c r="I29" s="138">
        <f>$C12*('2018yosanhosei（予算ベース）'!I29/'2018yosanhosei（予算ベース）'!$C12)</f>
        <v>0.53369244711733399</v>
      </c>
      <c r="J29" s="138">
        <f>$C12*('2018yosanhosei（予算ベース）'!J29/'2018yosanhosei（予算ベース）'!$C12)</f>
        <v>2.5754595554848563</v>
      </c>
      <c r="K29" s="138">
        <f>$C12*('2018yosanhosei（予算ベース）'!K29/'2018yosanhosei（予算ベース）'!$C12)</f>
        <v>3.8682127988937451</v>
      </c>
      <c r="L29" s="138">
        <f>$C12*('2018yosanhosei（予算ベース）'!L29/'2018yosanhosei（予算ベース）'!$C12)</f>
        <v>3.6508859832324889</v>
      </c>
      <c r="M29" s="438">
        <f t="shared" si="12"/>
        <v>10.82819236869264</v>
      </c>
      <c r="N29" s="2">
        <v>0</v>
      </c>
      <c r="O29" s="2">
        <v>0</v>
      </c>
      <c r="P29" s="138">
        <f>$C12*('2018yosanhosei（予算ベース）'!P29/'2018yosanhosei（予算ベース）'!$C12)</f>
        <v>0.82947336349883494</v>
      </c>
      <c r="Q29" s="138">
        <f>$C12*('2018yosanhosei（予算ベース）'!Q29/'2018yosanhosei（予算ベース）'!$C12)</f>
        <v>1.2984394713701737</v>
      </c>
      <c r="R29" s="138">
        <f>$C12*('2018yosanhosei（予算ベース）'!R29/'2018yosanhosei（予算ベース）'!$C12)</f>
        <v>1.6889752242343428</v>
      </c>
      <c r="S29" s="138">
        <f>$C12*('2018yosanhosei（予算ベース）'!S29/'2018yosanhosei（予算ベース）'!$C12)</f>
        <v>1.8560838854273152</v>
      </c>
      <c r="T29" s="138">
        <f>$C12*('2018yosanhosei（予算ベース）'!T29/'2018yosanhosei（予算ベース）'!$C12)</f>
        <v>1.2971495430755762</v>
      </c>
      <c r="U29" s="438">
        <f t="shared" si="13"/>
        <v>6.9701214876062423</v>
      </c>
    </row>
    <row r="30" spans="2:21">
      <c r="B30" s="2" t="s">
        <v>117</v>
      </c>
      <c r="F30" s="2">
        <v>0</v>
      </c>
      <c r="G30" s="2">
        <v>0</v>
      </c>
      <c r="H30" s="138">
        <f>$C13*('2018yosanhosei（予算ベース）'!H30/'2018yosanhosei（予算ベース）'!$C13)</f>
        <v>0.37938867365512841</v>
      </c>
      <c r="I30" s="138">
        <f>$C13*('2018yosanhosei（予算ベース）'!I30/'2018yosanhosei（予算ベース）'!$C13)</f>
        <v>1.0937627399343319</v>
      </c>
      <c r="J30" s="138">
        <f>$C13*('2018yosanhosei（予算ベース）'!J30/'2018yosanhosei（予算ベース）'!$C13)</f>
        <v>5.3015929425260904</v>
      </c>
      <c r="K30" s="138">
        <f>$C13*('2018yosanhosei（予算ベース）'!K30/'2018yosanhosei（予算ベース）'!$C13)</f>
        <v>7.9714164756986543</v>
      </c>
      <c r="L30" s="138">
        <f>$C13*('2018yosanhosei（予算ベース）'!L30/'2018yosanhosei（予算ベース）'!$C13)</f>
        <v>7.0567271187894125</v>
      </c>
      <c r="M30" s="438">
        <f t="shared" si="12"/>
        <v>21.802887950603619</v>
      </c>
      <c r="N30" s="2">
        <v>0</v>
      </c>
      <c r="O30" s="2">
        <v>0</v>
      </c>
      <c r="P30" s="138">
        <f>$C13*('2018yosanhosei（予算ベース）'!P30/'2018yosanhosei（予算ベース）'!$C13)</f>
        <v>1.6922530707148244</v>
      </c>
      <c r="Q30" s="138">
        <f>$C13*('2018yosanhosei（予算ベース）'!Q30/'2018yosanhosei（予算ベース）'!$C13)</f>
        <v>2.6909733389343042</v>
      </c>
      <c r="R30" s="138">
        <f>$C13*('2018yosanhosei（予算ベース）'!R30/'2018yosanhosei（予算ベース）'!$C13)</f>
        <v>3.3439945963392845</v>
      </c>
      <c r="S30" s="138">
        <f>$C13*('2018yosanhosei（予算ベース）'!S30/'2018yosanhosei（予算ベース）'!$C13)</f>
        <v>3.5915668749319458</v>
      </c>
      <c r="T30" s="138">
        <f>$C13*('2018yosanhosei（予算ベース）'!T30/'2018yosanhosei（予算ベース）'!$C13)</f>
        <v>2.3801390314702719</v>
      </c>
      <c r="U30" s="438">
        <f t="shared" si="13"/>
        <v>13.698926912390631</v>
      </c>
    </row>
    <row r="31" spans="2:21">
      <c r="B31" s="2" t="s">
        <v>412</v>
      </c>
      <c r="F31" s="2">
        <v>0</v>
      </c>
      <c r="G31" s="2">
        <v>0</v>
      </c>
      <c r="H31" s="138">
        <f>$C14*('2018yosanhosei（予算ベース）'!H31/'2018yosanhosei（予算ベース）'!$C14)</f>
        <v>0.88645907451747397</v>
      </c>
      <c r="I31" s="138">
        <f>$C14*('2018yosanhosei（予算ベース）'!I31/'2018yosanhosei（予算ベース）'!$C14)</f>
        <v>2.8923045186385292</v>
      </c>
      <c r="J31" s="138">
        <f>$C14*('2018yosanhosei（予算ベース）'!J31/'2018yosanhosei（予算ベース）'!$C14)</f>
        <v>13.942298658043162</v>
      </c>
      <c r="K31" s="138">
        <f>$C14*('2018yosanhosei（予算ベース）'!K31/'2018yosanhosei（予算ベース）'!$C14)</f>
        <v>22.854776673971227</v>
      </c>
      <c r="L31" s="138">
        <f>$C14*('2018yosanhosei（予算ベース）'!L31/'2018yosanhosei（予算ベース）'!$C14)</f>
        <v>18.703737488005281</v>
      </c>
      <c r="M31" s="438">
        <f t="shared" si="12"/>
        <v>59.279576413175668</v>
      </c>
      <c r="N31" s="2">
        <v>0</v>
      </c>
      <c r="O31" s="2">
        <v>0</v>
      </c>
      <c r="P31" s="138">
        <f>$C14*('2018yosanhosei（予算ベース）'!P31/'2018yosanhosei（予算ベース）'!$C14)</f>
        <v>3.409578570402068</v>
      </c>
      <c r="Q31" s="138">
        <f>$C14*('2018yosanhosei（予算ベース）'!Q31/'2018yosanhosei（予算ベース）'!$C14)</f>
        <v>6.1338280054941903</v>
      </c>
      <c r="R31" s="138">
        <f>$C14*('2018yosanhosei（予算ベース）'!R31/'2018yosanhosei（予算ベース）'!$C14)</f>
        <v>7.9455669424168001</v>
      </c>
      <c r="S31" s="138">
        <f>$C14*('2018yosanhosei（予算ベース）'!S31/'2018yosanhosei（予算ベース）'!$C14)</f>
        <v>9.0449393977630503</v>
      </c>
      <c r="T31" s="138">
        <f>$C14*('2018yosanhosei（予算ベース）'!T31/'2018yosanhosei（予算ベース）'!$C14)</f>
        <v>5.7521853261512934</v>
      </c>
      <c r="U31" s="438">
        <f t="shared" si="13"/>
        <v>32.286098242227403</v>
      </c>
    </row>
    <row r="32" spans="2:21">
      <c r="B32" s="2" t="s">
        <v>304</v>
      </c>
      <c r="F32" s="270">
        <f>SUM(F21:F31)</f>
        <v>0</v>
      </c>
      <c r="G32" s="270">
        <f t="shared" ref="G32:U32" si="14">SUM(G21:G31)</f>
        <v>0</v>
      </c>
      <c r="H32" s="268">
        <f t="shared" si="14"/>
        <v>1.648090122264096</v>
      </c>
      <c r="I32" s="268">
        <f t="shared" si="14"/>
        <v>4.9871383769095168</v>
      </c>
      <c r="J32" s="268">
        <f t="shared" si="14"/>
        <v>23.905791686045163</v>
      </c>
      <c r="K32" s="268">
        <f t="shared" si="14"/>
        <v>37.73170860313833</v>
      </c>
      <c r="L32" s="268">
        <f t="shared" si="14"/>
        <v>32.531118623486485</v>
      </c>
      <c r="M32" s="268">
        <f t="shared" si="14"/>
        <v>100.80384741184358</v>
      </c>
      <c r="N32" s="270">
        <f t="shared" si="14"/>
        <v>0</v>
      </c>
      <c r="O32" s="270">
        <f t="shared" si="14"/>
        <v>0</v>
      </c>
      <c r="P32" s="268">
        <f t="shared" si="14"/>
        <v>6.6374445678059395</v>
      </c>
      <c r="Q32" s="268">
        <f t="shared" si="14"/>
        <v>11.192397306285958</v>
      </c>
      <c r="R32" s="268">
        <f t="shared" si="14"/>
        <v>14.502205900062796</v>
      </c>
      <c r="S32" s="268">
        <f t="shared" si="14"/>
        <v>16.163654481544476</v>
      </c>
      <c r="T32" s="268">
        <f t="shared" si="14"/>
        <v>10.756067965081989</v>
      </c>
      <c r="U32" s="268">
        <f t="shared" si="14"/>
        <v>59.251770220781161</v>
      </c>
    </row>
    <row r="33" spans="2:21">
      <c r="B33" s="2" t="s">
        <v>389</v>
      </c>
      <c r="H33" s="138">
        <f>'2018yosanhosei（予算ベース）'!H33</f>
        <v>27.718668076326733</v>
      </c>
      <c r="I33" s="138">
        <f>'2018yosanhosei（予算ベース）'!I33</f>
        <v>30.072201010789762</v>
      </c>
      <c r="J33" s="138">
        <f>'2018yosanhosei（予算ベース）'!J33</f>
        <v>31.722216727137187</v>
      </c>
      <c r="K33" s="138">
        <f>'2018yosanhosei（予算ベース）'!K33</f>
        <v>33.745020558096513</v>
      </c>
      <c r="L33" s="138">
        <f>'2018yosanhosei（予算ベース）'!L33</f>
        <v>35.68630640246748</v>
      </c>
      <c r="P33" s="138">
        <f>'2018yosanhosei（予算ベース）'!P33</f>
        <v>29.873329087910687</v>
      </c>
      <c r="Q33" s="138">
        <f>'2018yosanhosei（予算ベース）'!Q33</f>
        <v>31.667948864730391</v>
      </c>
      <c r="R33" s="138">
        <f>'2018yosanhosei（予算ベース）'!R33</f>
        <v>33.722196301395478</v>
      </c>
      <c r="S33" s="138">
        <f>'2018yosanhosei（予算ベース）'!S33</f>
        <v>35.412372256754914</v>
      </c>
      <c r="T33" s="138">
        <f>'2018yosanhosei（予算ベース）'!T33</f>
        <v>37.22081053476515</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$C4*('2018yosanhosei（予算ベース）'!H38/'2018yosanhosei（予算ベース）'!$C4)</f>
        <v>1.1216267402782497E-4</v>
      </c>
      <c r="I38" s="138">
        <f>$C4*('2018yosanhosei（予算ベース）'!I38/'2018yosanhosei（予算ベース）'!$C4)</f>
        <v>4.3331210316889339E-4</v>
      </c>
      <c r="J38" s="138">
        <f>$C4*('2018yosanhosei（予算ベース）'!J38/'2018yosanhosei（予算ベース）'!$C4)</f>
        <v>1.1294512077678037E-3</v>
      </c>
      <c r="K38" s="138">
        <f>$C4*('2018yosanhosei（予算ベース）'!K38/'2018yosanhosei（予算ベース）'!$C4)</f>
        <v>5.2559481965521668E-3</v>
      </c>
      <c r="L38" s="138">
        <f>$C4*('2018yosanhosei（予算ベース）'!L38/'2018yosanhosei（予算ベース）'!$C4)</f>
        <v>9.5476378546319775E-3</v>
      </c>
      <c r="M38" s="438">
        <f>SUM(F38:L38)</f>
        <v>1.6478512036148668E-2</v>
      </c>
      <c r="N38" s="138">
        <f>$C4*('2018yosanhosei（予算ベース）'!N38/'2018yosanhosei（予算ベース）'!$C4)</f>
        <v>8.9005571437746154E-4</v>
      </c>
      <c r="O38" s="138">
        <f>$C4*('2018yosanhosei（予算ベース）'!O38/'2018yosanhosei（予算ベース）'!$C4)</f>
        <v>1.2775569465331938E-3</v>
      </c>
      <c r="P38" s="138">
        <f>$C4*('2018yosanhosei（予算ベース）'!P38/'2018yosanhosei（予算ベース）'!$C4)</f>
        <v>4.726410328415343E-3</v>
      </c>
      <c r="Q38" s="138">
        <f>$C4*('2018yosanhosei（予算ベース）'!Q38/'2018yosanhosei（予算ベース）'!$C4)</f>
        <v>5.9017167844698177E-3</v>
      </c>
      <c r="R38" s="138">
        <f>$C4*('2018yosanhosei（予算ベース）'!R38/'2018yosanhosei（予算ベース）'!$C4)</f>
        <v>5.3125764301350156E-3</v>
      </c>
      <c r="S38" s="138">
        <f>$C4*('2018yosanhosei（予算ベース）'!S38/'2018yosanhosei（予算ベース）'!$C4)</f>
        <v>6.0316998019105464E-3</v>
      </c>
      <c r="T38" s="138">
        <f>$C4*('2018yosanhosei（予算ベース）'!T38/'2018yosanhosei（予算ベース）'!$C4)</f>
        <v>5.8338737751974399E-3</v>
      </c>
      <c r="U38" s="438">
        <f>SUM(N38:T38)</f>
        <v>2.9973889781038817E-2</v>
      </c>
    </row>
    <row r="39" spans="2:21">
      <c r="B39" s="2" t="s">
        <v>147</v>
      </c>
      <c r="F39" s="2">
        <v>0</v>
      </c>
      <c r="G39" s="2">
        <v>0</v>
      </c>
      <c r="H39" s="138">
        <f>$C5*('2018yosanhosei（予算ベース）'!H39/'2018yosanhosei（予算ベース）'!$C5)</f>
        <v>1.1023015630599738E-4</v>
      </c>
      <c r="I39" s="138">
        <f>$C5*('2018yosanhosei（予算ベース）'!I39/'2018yosanhosei（予算ベース）'!$C5)</f>
        <v>4.2584631006334969E-4</v>
      </c>
      <c r="J39" s="138">
        <f>$C5*('2018yosanhosei（予算ベース）'!J39/'2018yosanhosei（予算ベース）'!$C5)</f>
        <v>1.109991218124463E-3</v>
      </c>
      <c r="K39" s="138">
        <f>$C5*('2018yosanhosei（予算ベース）'!K39/'2018yosanhosei（予算ベース）'!$C5)</f>
        <v>5.1653903249350439E-3</v>
      </c>
      <c r="L39" s="138">
        <f>$C5*('2018yosanhosei（予算ベース）'!L39/'2018yosanhosei（予算ベース）'!$C5)</f>
        <v>9.3831358978482878E-3</v>
      </c>
      <c r="M39" s="438">
        <f t="shared" ref="M39:M48" si="15">SUM(F39:L39)</f>
        <v>1.6194593907277142E-2</v>
      </c>
      <c r="N39" s="138">
        <f>$C5*('2018yosanhosei（予算ベース）'!N39/'2018yosanhosei（予算ベース）'!$C5)</f>
        <v>8.7472041271532681E-4</v>
      </c>
      <c r="O39" s="138">
        <f>$C5*('2018yosanhosei（予算ベース）'!O39/'2018yosanhosei（予算ベース）'!$C5)</f>
        <v>1.2555451546316663E-3</v>
      </c>
      <c r="P39" s="138">
        <f>$C5*('2018yosanhosei（予算ベース）'!P39/'2018yosanhosei（予算ベース）'!$C5)</f>
        <v>4.6449761810979755E-3</v>
      </c>
      <c r="Q39" s="138">
        <f>$C5*('2018yosanhosei（予算ベース）'!Q39/'2018yosanhosei（予算ベース）'!$C5)</f>
        <v>5.8000325800404004E-3</v>
      </c>
      <c r="R39" s="138">
        <f>$C5*('2018yosanhosei（予算ベース）'!R39/'2018yosanhosei（予算ベース）'!$C5)</f>
        <v>5.2210428768492525E-3</v>
      </c>
      <c r="S39" s="138">
        <f>$C5*('2018yosanhosei（予算ベース）'!S39/'2018yosanhosei（予算ベース）'!$C5)</f>
        <v>5.9277760424159701E-3</v>
      </c>
      <c r="T39" s="138">
        <f>$C5*('2018yosanhosei（予算ベース）'!T39/'2018yosanhosei（予算ベース）'!$C5)</f>
        <v>5.7333584785072269E-3</v>
      </c>
      <c r="U39" s="438">
        <f t="shared" ref="U39:U48" si="16">SUM(N39:T39)</f>
        <v>2.9457451726257817E-2</v>
      </c>
    </row>
    <row r="40" spans="2:21">
      <c r="B40" s="2" t="s">
        <v>148</v>
      </c>
      <c r="F40" s="2">
        <v>0</v>
      </c>
      <c r="G40" s="2">
        <v>0</v>
      </c>
      <c r="H40" s="138">
        <f>$C6*('2018yosanhosei（予算ベース）'!H40/'2018yosanhosei（予算ベース）'!$C6)</f>
        <v>1.1549711546808523E-4</v>
      </c>
      <c r="I40" s="138">
        <f>$C6*('2018yosanhosei（予算ベース）'!I40/'2018yosanhosei（予算ベース）'!$C6)</f>
        <v>4.4619387373914793E-4</v>
      </c>
      <c r="J40" s="138">
        <f>$C6*('2018yosanhosei（予算ベース）'!J40/'2018yosanhosei（予算ベース）'!$C6)</f>
        <v>1.1630282327859363E-3</v>
      </c>
      <c r="K40" s="138">
        <f>$C6*('2018yosanhosei（予算ベース）'!K40/'2018yosanhosei（予算ベース）'!$C6)</f>
        <v>5.4122002797549699E-3</v>
      </c>
      <c r="L40" s="138">
        <f>$C6*('2018yosanhosei（予算ベース）'!L40/'2018yosanhosei（予算ベース）'!$C6)</f>
        <v>9.8314759460025915E-3</v>
      </c>
      <c r="M40" s="438">
        <f t="shared" si="15"/>
        <v>1.696839544775073E-2</v>
      </c>
      <c r="N40" s="138">
        <f>$C6*('2018yosanhosei（予算ベース）'!N40/'2018yosanhosei（予算ベース）'!$C6)</f>
        <v>9.1651584190102948E-4</v>
      </c>
      <c r="O40" s="138">
        <f>$C6*('2018yosanhosei（予算ベース）'!O40/'2018yosanhosei（予算ベース）'!$C6)</f>
        <v>1.3155369506810605E-3</v>
      </c>
      <c r="P40" s="138">
        <f>$C6*('2018yosanhosei（予算ベース）'!P40/'2018yosanhosei（予算ベース）'!$C6)</f>
        <v>4.866919981910519E-3</v>
      </c>
      <c r="Q40" s="138">
        <f>$C6*('2018yosanhosei（予算ベース）'!Q40/'2018yosanhosei（予算ベース）'!$C6)</f>
        <v>6.0771666762041536E-3</v>
      </c>
      <c r="R40" s="138">
        <f>$C6*('2018yosanhosei（予算ベース）'!R40/'2018yosanhosei（予算ベース）'!$C6)</f>
        <v>5.4705119925378643E-3</v>
      </c>
      <c r="S40" s="138">
        <f>$C6*('2018yosanhosei（予算ベース）'!S40/'2018yosanhosei（予算ベース）'!$C6)</f>
        <v>6.2110139092909624E-3</v>
      </c>
      <c r="T40" s="138">
        <f>$C6*('2018yosanhosei（予算ベース）'!T40/'2018yosanhosei（予算ベース）'!$C6)</f>
        <v>6.007306787934279E-3</v>
      </c>
      <c r="U40" s="438">
        <f t="shared" si="16"/>
        <v>3.086497214045987E-2</v>
      </c>
    </row>
    <row r="41" spans="2:21">
      <c r="B41" s="2" t="s">
        <v>149</v>
      </c>
      <c r="F41" s="2">
        <v>0</v>
      </c>
      <c r="G41" s="2">
        <v>0</v>
      </c>
      <c r="H41" s="138">
        <f>$C7*('2018yosanhosei（予算ベース）'!H41/'2018yosanhosei（予算ベース）'!$C7)</f>
        <v>1.2876839928909086E-4</v>
      </c>
      <c r="I41" s="138">
        <f>$C7*('2018yosanhosei（予算ベース）'!I41/'2018yosanhosei（予算ベース）'!$C7)</f>
        <v>4.9746411987116018E-4</v>
      </c>
      <c r="J41" s="138">
        <f>$C7*('2018yosanhosei（予算ベース）'!J41/'2018yosanhosei（予算ベース）'!$C7)</f>
        <v>1.2966668756783626E-3</v>
      </c>
      <c r="K41" s="138">
        <f>$C7*('2018yosanhosei（予算ベース）'!K41/'2018yosanhosei（予算ベース）'!$C7)</f>
        <v>6.0340932657196433E-3</v>
      </c>
      <c r="L41" s="138">
        <f>$C7*('2018yosanhosei（予算ベース）'!L41/'2018yosanhosei（予算ベース）'!$C7)</f>
        <v>1.0961169160677239E-2</v>
      </c>
      <c r="M41" s="438">
        <f t="shared" si="15"/>
        <v>1.8918161821235496E-2</v>
      </c>
      <c r="N41" s="138">
        <f>$C7*('2018yosanhosei（予算ベース）'!N41/'2018yosanhosei（予算ベース）'!$C7)</f>
        <v>1.0218287911900315E-3</v>
      </c>
      <c r="O41" s="138">
        <f>$C7*('2018yosanhosei（予算ベース）'!O41/'2018yosanhosei（予算ベース）'!$C7)</f>
        <v>1.4666997236970928E-3</v>
      </c>
      <c r="P41" s="138">
        <f>$C7*('2018yosanhosei（予算ベース）'!P41/'2018yosanhosei（予算ベース）'!$C7)</f>
        <v>5.4261571208839678E-3</v>
      </c>
      <c r="Q41" s="138">
        <f>$C7*('2018yosanhosei（予算ベース）'!Q41/'2018yosanhosei（予算ベース）'!$C7)</f>
        <v>6.7754681312716513E-3</v>
      </c>
      <c r="R41" s="138">
        <f>$C7*('2018yosanhosei（予算ベース）'!R41/'2018yosanhosei（予算ベース）'!$C7)</f>
        <v>6.0991053301718799E-3</v>
      </c>
      <c r="S41" s="138">
        <f>$C7*('2018yosanhosei（予算ベース）'!S41/'2018yosanhosei（予算ベース）'!$C7)</f>
        <v>6.9246951823889987E-3</v>
      </c>
      <c r="T41" s="138">
        <f>$C7*('2018yosanhosei（予算ベース）'!T41/'2018yosanhosei（予算ベース）'!$C7)</f>
        <v>6.6975809394524567E-3</v>
      </c>
      <c r="U41" s="438">
        <f t="shared" si="16"/>
        <v>3.4411535219056079E-2</v>
      </c>
    </row>
    <row r="42" spans="2:21">
      <c r="B42" s="2" t="s">
        <v>150</v>
      </c>
      <c r="F42" s="2">
        <v>0</v>
      </c>
      <c r="G42" s="2">
        <v>0</v>
      </c>
      <c r="H42" s="138">
        <f>$C8*('2018yosanhosei（予算ベース）'!H42/'2018yosanhosei（予算ベース）'!$C8)</f>
        <v>1.4382072869692863E-4</v>
      </c>
      <c r="I42" s="138">
        <f>$C8*('2018yosanhosei（予算ベース）'!I42/'2018yosanhosei（予算ベース）'!$C8)</f>
        <v>5.5561498485217091E-4</v>
      </c>
      <c r="J42" s="138">
        <f>$C8*('2018yosanhosei（予算ベース）'!J42/'2018yosanhosei（予算ベース）'!$C8)</f>
        <v>1.4482402201689165E-3</v>
      </c>
      <c r="K42" s="138">
        <f>$C8*('2018yosanhosei（予算ベース）'!K42/'2018yosanhosei（予算ベース）'!$C8)</f>
        <v>6.7394461319094049E-3</v>
      </c>
      <c r="L42" s="138">
        <f>$C8*('2018yosanhosei（予算ベース）'!L42/'2018yosanhosei（予算ベース）'!$C8)</f>
        <v>1.2242470549934508E-2</v>
      </c>
      <c r="M42" s="438">
        <f t="shared" si="15"/>
        <v>2.112959261556193E-2</v>
      </c>
      <c r="N42" s="138">
        <f>$C8*('2018yosanhosei（予算ベース）'!N42/'2018yosanhosei（予算ベース）'!$C8)</f>
        <v>1.1412750501194001E-3</v>
      </c>
      <c r="O42" s="138">
        <f>$C8*('2018yosanhosei（予算ベース）'!O42/'2018yosanhosei（予算ベース）'!$C8)</f>
        <v>1.6381489884651427E-3</v>
      </c>
      <c r="P42" s="138">
        <f>$C8*('2018yosanhosei（予算ベース）'!P42/'2018yosanhosei（予算ベース）'!$C8)</f>
        <v>6.0604455398839052E-3</v>
      </c>
      <c r="Q42" s="138">
        <f>$C8*('2018yosanhosei（予算ベース）'!Q42/'2018yosanhosei（予算ベース）'!$C8)</f>
        <v>7.5674837093735701E-3</v>
      </c>
      <c r="R42" s="138">
        <f>$C8*('2018yosanhosei（予算ベース）'!R42/'2018yosanhosei（予算ベース）'!$C8)</f>
        <v>6.8120577550656496E-3</v>
      </c>
      <c r="S42" s="138">
        <f>$C8*('2018yosanhosei（予算ベース）'!S42/'2018yosanhosei（予算ベース）'!$C8)</f>
        <v>7.7341545956428623E-3</v>
      </c>
      <c r="T42" s="138">
        <f>$C8*('2018yosanhosei（予算ベース）'!T42/'2018yosanhosei（予算ベース）'!$C8)</f>
        <v>7.4804919260988128E-3</v>
      </c>
      <c r="U42" s="438">
        <f t="shared" si="16"/>
        <v>3.8434057564649342E-2</v>
      </c>
    </row>
    <row r="43" spans="2:21">
      <c r="B43" s="2" t="s">
        <v>113</v>
      </c>
      <c r="F43" s="2">
        <v>0</v>
      </c>
      <c r="G43" s="2">
        <v>0</v>
      </c>
      <c r="H43" s="138">
        <f>$C9*('2018yosanhosei（予算ベース）'!H43/'2018yosanhosei（予算ベース）'!$C9)</f>
        <v>2.0984231714249722E-3</v>
      </c>
      <c r="I43" s="138">
        <f>$C9*('2018yosanhosei（予算ベース）'!I43/'2018yosanhosei（予算ベース）'!$C9)</f>
        <v>3.3778028416822977E-3</v>
      </c>
      <c r="J43" s="138">
        <f>$C9*('2018yosanhosei（予算ベース）'!J43/'2018yosanhosei（予算ベース）'!$C9)</f>
        <v>1.338272454492674E-2</v>
      </c>
      <c r="K43" s="138">
        <f>$C9*('2018yosanhosei（予算ベース）'!K43/'2018yosanhosei（予算ベース）'!$C9)</f>
        <v>5.0909583285820716E-2</v>
      </c>
      <c r="L43" s="138">
        <f>$C9*('2018yosanhosei（予算ベース）'!L43/'2018yosanhosei（予算ベース）'!$C9)</f>
        <v>8.6665887312685805E-2</v>
      </c>
      <c r="M43" s="438">
        <f t="shared" si="15"/>
        <v>0.15643442115654055</v>
      </c>
      <c r="N43" s="138">
        <f>$C9*('2018yosanhosei（予算ベース）'!N43/'2018yosanhosei（予算ベース）'!$C9)</f>
        <v>2.1409492901877009E-2</v>
      </c>
      <c r="O43" s="138">
        <f>$C9*('2018yosanhosei（予算ベース）'!O43/'2018yosanhosei（予算ベース）'!$C9)</f>
        <v>2.151134154379751E-2</v>
      </c>
      <c r="P43" s="138">
        <f>$C9*('2018yosanhosei（予算ベース）'!P43/'2018yosanhosei（予算ベース）'!$C9)</f>
        <v>8.6035347663406467E-2</v>
      </c>
      <c r="Q43" s="138">
        <f>$C9*('2018yosanhosei（予算ベース）'!Q43/'2018yosanhosei（予算ベース）'!$C9)</f>
        <v>7.7609651082445774E-2</v>
      </c>
      <c r="R43" s="138">
        <f>$C9*('2018yosanhosei（予算ベース）'!R43/'2018yosanhosei（予算ベース）'!$C9)</f>
        <v>6.468345615980016E-2</v>
      </c>
      <c r="S43" s="138">
        <f>$C9*('2018yosanhosei（予算ベース）'!S43/'2018yosanhosei（予算ベース）'!$C9)</f>
        <v>6.6610220419105873E-2</v>
      </c>
      <c r="T43" s="138">
        <f>$C9*('2018yosanhosei（予算ベース）'!T43/'2018yosanhosei（予算ベース）'!$C9)</f>
        <v>5.8361974964696903E-2</v>
      </c>
      <c r="U43" s="438">
        <f t="shared" si="16"/>
        <v>0.39622148473512969</v>
      </c>
    </row>
    <row r="44" spans="2:21">
      <c r="B44" s="2" t="s">
        <v>114</v>
      </c>
      <c r="F44" s="2">
        <v>0</v>
      </c>
      <c r="G44" s="2">
        <v>0</v>
      </c>
      <c r="H44" s="138">
        <f>$C10*('2018yosanhosei（予算ベース）'!H44/'2018yosanhosei（予算ベース）'!$C10)</f>
        <v>3.0531485755254687E-3</v>
      </c>
      <c r="I44" s="138">
        <f>$C10*('2018yosanhosei（予算ベース）'!I44/'2018yosanhosei（予算ベース）'!$C10)</f>
        <v>5.8975333907421565E-3</v>
      </c>
      <c r="J44" s="138">
        <f>$C10*('2018yosanhosei（予算ベース）'!J44/'2018yosanhosei（予算ベース）'!$C10)</f>
        <v>2.075251953296664E-2</v>
      </c>
      <c r="K44" s="138">
        <f>$C10*('2018yosanhosei（予算ベース）'!K44/'2018yosanhosei（予算ベース）'!$C10)</f>
        <v>8.3711571765719861E-2</v>
      </c>
      <c r="L44" s="138">
        <f>$C10*('2018yosanhosei（予算ベース）'!L44/'2018yosanhosei（予算ベース）'!$C10)</f>
        <v>0.14294145929107505</v>
      </c>
      <c r="M44" s="438">
        <f t="shared" si="15"/>
        <v>0.25635623255602918</v>
      </c>
      <c r="N44" s="138">
        <f>$C10*('2018yosanhosei（予算ベース）'!N44/'2018yosanhosei（予算ベース）'!$C10)</f>
        <v>4.9321196239075084E-2</v>
      </c>
      <c r="O44" s="138">
        <f>$C10*('2018yosanhosei（予算ベース）'!O44/'2018yosanhosei（予算ベース）'!$C10)</f>
        <v>4.1731221605784956E-2</v>
      </c>
      <c r="P44" s="138">
        <f>$C10*('2018yosanhosei（予算ベース）'!P44/'2018yosanhosei（予算ベース）'!$C10)</f>
        <v>0.17299054543712605</v>
      </c>
      <c r="Q44" s="138">
        <f>$C10*('2018yosanhosei（予算ベース）'!Q44/'2018yosanhosei（予算ベース）'!$C10)</f>
        <v>0.14144094206655569</v>
      </c>
      <c r="R44" s="138">
        <f>$C10*('2018yosanhosei（予算ベース）'!R44/'2018yosanhosei（予算ベース）'!$C10)</f>
        <v>0.11706697654423164</v>
      </c>
      <c r="S44" s="138">
        <f>$C10*('2018yosanhosei（予算ベース）'!S44/'2018yosanhosei（予算ベース）'!$C10)</f>
        <v>0.10860299322980319</v>
      </c>
      <c r="T44" s="138">
        <f>$C10*('2018yosanhosei（予算ベース）'!T44/'2018yosanhosei（予算ベース）'!$C10)</f>
        <v>9.1807542559578056E-2</v>
      </c>
      <c r="U44" s="438">
        <f t="shared" si="16"/>
        <v>0.72296141768215449</v>
      </c>
    </row>
    <row r="45" spans="2:21">
      <c r="B45" s="2" t="s">
        <v>115</v>
      </c>
      <c r="F45" s="2">
        <v>0</v>
      </c>
      <c r="G45" s="2">
        <v>0</v>
      </c>
      <c r="H45" s="138">
        <f>$C11*('2018yosanhosei（予算ベース）'!H45/'2018yosanhosei（予算ベース）'!$C11)</f>
        <v>4.5015562279489352E-3</v>
      </c>
      <c r="I45" s="138">
        <f>$C11*('2018yosanhosei（予算ベース）'!I45/'2018yosanhosei（予算ベース）'!$C11)</f>
        <v>1.159374877351022E-2</v>
      </c>
      <c r="J45" s="138">
        <f>$C11*('2018yosanhosei（予算ベース）'!J45/'2018yosanhosei（予算ベース）'!$C11)</f>
        <v>3.5508179472406975E-2</v>
      </c>
      <c r="K45" s="138">
        <f>$C11*('2018yosanhosei（予算ベース）'!K45/'2018yosanhosei（予算ベース）'!$C11)</f>
        <v>0.15259716309243465</v>
      </c>
      <c r="L45" s="138">
        <f>$C11*('2018yosanhosei（予算ベース）'!L45/'2018yosanhosei（予算ベース）'!$C11)</f>
        <v>0.26042493637135372</v>
      </c>
      <c r="M45" s="438">
        <f t="shared" si="15"/>
        <v>0.46462558393765452</v>
      </c>
      <c r="N45" s="138">
        <f>$C11*('2018yosanhosei（予算ベース）'!N45/'2018yosanhosei（予算ベース）'!$C11)</f>
        <v>0.11311856001576409</v>
      </c>
      <c r="O45" s="138">
        <f>$C11*('2018yosanhosei（予算ベース）'!O45/'2018yosanhosei（予算ベース）'!$C11)</f>
        <v>8.1183346051011476E-2</v>
      </c>
      <c r="P45" s="138">
        <f>$C11*('2018yosanhosei（予算ベース）'!P45/'2018yosanhosei（予算ベース）'!$C11)</f>
        <v>0.36143744220021429</v>
      </c>
      <c r="Q45" s="138">
        <f>$C11*('2018yosanhosei（予算ベース）'!Q45/'2018yosanhosei（予算ベース）'!$C11)</f>
        <v>0.29350108633237448</v>
      </c>
      <c r="R45" s="138">
        <f>$C11*('2018yosanhosei（予算ベース）'!R45/'2018yosanhosei（予算ベース）'!$C11)</f>
        <v>0.25552059960590146</v>
      </c>
      <c r="S45" s="138">
        <f>$C11*('2018yosanhosei（予算ベース）'!S45/'2018yosanhosei（予算ベース）'!$C11)</f>
        <v>0.24123674066101386</v>
      </c>
      <c r="T45" s="138">
        <f>$C11*('2018yosanhosei（予算ベース）'!T45/'2018yosanhosei（予算ベース）'!$C11)</f>
        <v>0.199992621058109</v>
      </c>
      <c r="U45" s="438">
        <f t="shared" si="16"/>
        <v>1.5459903959243886</v>
      </c>
    </row>
    <row r="46" spans="2:21">
      <c r="B46" s="2" t="s">
        <v>116</v>
      </c>
      <c r="F46" s="2">
        <v>0</v>
      </c>
      <c r="G46" s="2">
        <v>0</v>
      </c>
      <c r="H46" s="138">
        <f>$C12*('2018yosanhosei（予算ベース）'!H46/'2018yosanhosei（予算ベース）'!$C12)</f>
        <v>1.2822810364857579E-2</v>
      </c>
      <c r="I46" s="138">
        <f>$C12*('2018yosanhosei（予算ベース）'!I46/'2018yosanhosei（予算ベース）'!$C12)</f>
        <v>2.3220788644254406E-2</v>
      </c>
      <c r="J46" s="138">
        <f>$C12*('2018yosanhosei（予算ベース）'!J46/'2018yosanhosei（予算ベース）'!$C12)</f>
        <v>7.4245508124516663E-2</v>
      </c>
      <c r="K46" s="138">
        <f>$C12*('2018yosanhosei（予算ベース）'!K46/'2018yosanhosei（予算ベース）'!$C12)</f>
        <v>0.3331993576298905</v>
      </c>
      <c r="L46" s="138">
        <f>$C12*('2018yosanhosei（予算ベース）'!L46/'2018yosanhosei（予算ベース）'!$C12)</f>
        <v>0.51316494241152555</v>
      </c>
      <c r="M46" s="438">
        <f t="shared" si="15"/>
        <v>0.95665340717504477</v>
      </c>
      <c r="N46" s="138">
        <f>$C12*('2018yosanhosei（予算ベース）'!N46/'2018yosanhosei（予算ベース）'!$C12)</f>
        <v>0.32888389384249533</v>
      </c>
      <c r="O46" s="138">
        <f>$C12*('2018yosanhosei（予算ベース）'!O46/'2018yosanhosei（予算ベース）'!$C12)</f>
        <v>0.25833401013009133</v>
      </c>
      <c r="P46" s="138">
        <f>$C12*('2018yosanhosei（予算ベース）'!P46/'2018yosanhosei（予算ベース）'!$C12)</f>
        <v>0.98940445866299886</v>
      </c>
      <c r="Q46" s="138">
        <f>$C12*('2018yosanhosei（予算ベース）'!Q46/'2018yosanhosei（予算ベース）'!$C12)</f>
        <v>0.81312822226106685</v>
      </c>
      <c r="R46" s="138">
        <f>$C12*('2018yosanhosei（予算ベース）'!R46/'2018yosanhosei（予算ベース）'!$C12)</f>
        <v>0.66790581020454143</v>
      </c>
      <c r="S46" s="138">
        <f>$C12*('2018yosanhosei（予算ベース）'!S46/'2018yosanhosei（予算ベース）'!$C12)</f>
        <v>0.6473641246824684</v>
      </c>
      <c r="T46" s="138">
        <f>$C12*('2018yosanhosei（予算ベース）'!T46/'2018yosanhosei（予算ベース）'!$C12)</f>
        <v>0.48371089381248078</v>
      </c>
      <c r="U46" s="438">
        <f t="shared" si="16"/>
        <v>4.1887314135961429</v>
      </c>
    </row>
    <row r="47" spans="2:21">
      <c r="B47" s="2" t="s">
        <v>117</v>
      </c>
      <c r="F47" s="2">
        <v>0</v>
      </c>
      <c r="G47" s="2">
        <v>0</v>
      </c>
      <c r="H47" s="138">
        <f>$C13*('2018yosanhosei（予算ベース）'!H47/'2018yosanhosei（予算ベース）'!$C13)</f>
        <v>2.4354889634759975E-2</v>
      </c>
      <c r="I47" s="138">
        <f>$C13*('2018yosanhosei（予算ベース）'!I47/'2018yosanhosei（予算ベース）'!$C13)</f>
        <v>5.1321246532268112E-2</v>
      </c>
      <c r="J47" s="138">
        <f>$C13*('2018yosanhosei（予算ベース）'!J47/'2018yosanhosei（予算ベース）'!$C13)</f>
        <v>0.16164065695250177</v>
      </c>
      <c r="K47" s="138">
        <f>$C13*('2018yosanhosei（予算ベース）'!K47/'2018yosanhosei（予算ベース）'!$C13)</f>
        <v>0.65562392525705937</v>
      </c>
      <c r="L47" s="138">
        <f>$C13*('2018yosanhosei（予算ベース）'!L47/'2018yosanhosei（予算ベース）'!$C13)</f>
        <v>0.93920631017284262</v>
      </c>
      <c r="M47" s="438">
        <f t="shared" si="15"/>
        <v>1.8321470285494317</v>
      </c>
      <c r="N47" s="138">
        <f>$C13*('2018yosanhosei（予算ベース）'!N47/'2018yosanhosei（予算ベース）'!$C13)</f>
        <v>0.790632809658943</v>
      </c>
      <c r="O47" s="138">
        <f>$C13*('2018yosanhosei（予算ベース）'!O47/'2018yosanhosei（予算ベース）'!$C13)</f>
        <v>0.68343101651673632</v>
      </c>
      <c r="P47" s="138">
        <f>$C13*('2018yosanhosei（予算ベース）'!P47/'2018yosanhosei（予算ベース）'!$C13)</f>
        <v>2.4560306463109161</v>
      </c>
      <c r="Q47" s="138">
        <f>$C13*('2018yosanhosei（予算ベース）'!Q47/'2018yosanhosei（予算ベース）'!$C13)</f>
        <v>1.9868203830273412</v>
      </c>
      <c r="R47" s="138">
        <f>$C13*('2018yosanhosei（予算ベース）'!R47/'2018yosanhosei（予算ベース）'!$C13)</f>
        <v>1.6055062472343857</v>
      </c>
      <c r="S47" s="138">
        <f>$C13*('2018yosanhosei（予算ベース）'!S47/'2018yosanhosei（予算ベース）'!$C13)</f>
        <v>1.6073801957687595</v>
      </c>
      <c r="T47" s="138">
        <f>$C13*('2018yosanhosei（予算ベース）'!T47/'2018yosanhosei（予算ベース）'!$C13)</f>
        <v>1.1228112879985888</v>
      </c>
      <c r="U47" s="438">
        <f t="shared" si="16"/>
        <v>10.252612586515671</v>
      </c>
    </row>
    <row r="48" spans="2:21">
      <c r="B48" s="2" t="s">
        <v>412</v>
      </c>
      <c r="F48" s="2">
        <v>0</v>
      </c>
      <c r="G48" s="2">
        <v>0</v>
      </c>
      <c r="H48" s="138">
        <f>$C14*('2018yosanhosei（予算ベース）'!H48/'2018yosanhosei（予算ベース）'!$C14)</f>
        <v>5.3067077456233118E-2</v>
      </c>
      <c r="I48" s="138">
        <f>$C14*('2018yosanhosei（予算ベース）'!I48/'2018yosanhosei（予算ベース）'!$C14)</f>
        <v>0.12528463608268131</v>
      </c>
      <c r="J48" s="138">
        <f>$C14*('2018yosanhosei（予算ベース）'!J48/'2018yosanhosei（予算ベース）'!$C14)</f>
        <v>0.41166492068219512</v>
      </c>
      <c r="K48" s="138">
        <f>$C14*('2018yosanhosei（予算ベース）'!K48/'2018yosanhosei（予算ベース）'!$C14)</f>
        <v>1.7401201488089353</v>
      </c>
      <c r="L48" s="138">
        <f>$C14*('2018yosanhosei（予算ベース）'!L48/'2018yosanhosei（予算ベース）'!$C14)</f>
        <v>2.3887439917887283</v>
      </c>
      <c r="M48" s="438">
        <f t="shared" si="15"/>
        <v>4.7188807748187731</v>
      </c>
      <c r="N48" s="138">
        <f>$C14*('2018yosanhosei（予算ベース）'!N48/'2018yosanhosei（予算ベース）'!$C14)</f>
        <v>1.2009390585910504</v>
      </c>
      <c r="O48" s="138">
        <f>$C14*('2018yosanhosei（予算ベース）'!O48/'2018yosanhosei（予算ベース）'!$C14)</f>
        <v>1.2133681924585047</v>
      </c>
      <c r="P48" s="138">
        <f>$C14*('2018yosanhosei（予算ベース）'!P48/'2018yosanhosei（予算ベース）'!$C14)</f>
        <v>4.6492108957995688</v>
      </c>
      <c r="Q48" s="138">
        <f>$C14*('2018yosanhosei（予算ベース）'!Q48/'2018yosanhosei（予算ベース）'!$C14)</f>
        <v>4.2580774763559424</v>
      </c>
      <c r="R48" s="138">
        <f>$C14*('2018yosanhosei（予算ベース）'!R48/'2018yosanhosei（予算ベース）'!$C14)</f>
        <v>3.8168236947914584</v>
      </c>
      <c r="S48" s="138">
        <f>$C14*('2018yosanhosei（予算ベース）'!S48/'2018yosanhosei（予算ベース）'!$C14)</f>
        <v>4.2498034227503538</v>
      </c>
      <c r="T48" s="138">
        <f>$C14*('2018yosanhosei（予算ベース）'!T48/'2018yosanhosei（予算ベース）'!$C14)</f>
        <v>2.7580276202033183</v>
      </c>
      <c r="U48" s="438">
        <f t="shared" si="16"/>
        <v>22.146250360950198</v>
      </c>
    </row>
    <row r="49" spans="2:21">
      <c r="B49" s="2" t="s">
        <v>304</v>
      </c>
      <c r="F49" s="270">
        <f>SUM(F38:F48)</f>
        <v>0</v>
      </c>
      <c r="G49" s="270">
        <f t="shared" ref="G49:U49" si="17">SUM(G38:G48)</f>
        <v>0</v>
      </c>
      <c r="H49" s="269">
        <f t="shared" si="17"/>
        <v>0.10050838450453797</v>
      </c>
      <c r="I49" s="269">
        <f t="shared" si="17"/>
        <v>0.22305418765683321</v>
      </c>
      <c r="J49" s="269">
        <f t="shared" si="17"/>
        <v>0.72334188706403935</v>
      </c>
      <c r="K49" s="269">
        <f t="shared" si="17"/>
        <v>3.0447688280387313</v>
      </c>
      <c r="L49" s="269">
        <f t="shared" si="17"/>
        <v>4.3831134167573058</v>
      </c>
      <c r="M49" s="269">
        <f t="shared" si="17"/>
        <v>8.4747867040214473</v>
      </c>
      <c r="N49" s="270">
        <f t="shared" si="17"/>
        <v>2.5091494070595082</v>
      </c>
      <c r="O49" s="270">
        <f t="shared" si="17"/>
        <v>2.3065126160699343</v>
      </c>
      <c r="P49" s="269">
        <f t="shared" si="17"/>
        <v>8.7408342452264236</v>
      </c>
      <c r="Q49" s="269">
        <f t="shared" si="17"/>
        <v>7.6026996290070858</v>
      </c>
      <c r="R49" s="269">
        <f t="shared" si="17"/>
        <v>6.5564220789250784</v>
      </c>
      <c r="S49" s="269">
        <f t="shared" si="17"/>
        <v>6.9538270370431539</v>
      </c>
      <c r="T49" s="269">
        <f t="shared" si="17"/>
        <v>4.7464645525039622</v>
      </c>
      <c r="U49" s="269">
        <f t="shared" si="17"/>
        <v>39.41590956583515</v>
      </c>
    </row>
    <row r="50" spans="2:21">
      <c r="B50" s="2" t="s">
        <v>389</v>
      </c>
      <c r="H50" s="957">
        <f>'2018yosanhosei（予算ベース）'!H50+医療院へ!$E$28</f>
        <v>27.730479822775514</v>
      </c>
      <c r="I50" s="957">
        <f>'2018yosanhosei（予算ベース）'!I50+医療院へ!$E$29</f>
        <v>31.424873106490498</v>
      </c>
      <c r="J50" s="957">
        <f>'2018yosanhosei（予算ベース）'!J50+医療院へ!$E$30</f>
        <v>38.850871167687252</v>
      </c>
      <c r="K50" s="957">
        <f>'2018yosanhosei（予算ベース）'!K50+医療院へ!$E$31</f>
        <v>42.786067333850568</v>
      </c>
      <c r="L50" s="957">
        <f>'2018yosanhosei（予算ベース）'!L50+医療院へ!$E$32</f>
        <v>45.619957771717402</v>
      </c>
      <c r="N50" s="138">
        <f>'2018yosanhosei（予算ベース）'!N50</f>
        <v>7.0178887875392091</v>
      </c>
      <c r="O50" s="138">
        <f>'2018yosanhosei（予算ベース）'!O50</f>
        <v>11.407728192240373</v>
      </c>
      <c r="P50" s="138">
        <f>'2018yosanhosei（予算ベース）'!P50</f>
        <v>19.290874427143322</v>
      </c>
      <c r="Q50" s="138">
        <f>'2018yosanhosei（予算ベース）'!Q50</f>
        <v>21.487508680795365</v>
      </c>
      <c r="R50" s="138">
        <f>'2018yosanhosei（予算ベース）'!R50</f>
        <v>23.868314448331748</v>
      </c>
      <c r="S50" s="138">
        <f>'2018yosanhosei（予算ベース）'!S50</f>
        <v>26.055390718981105</v>
      </c>
      <c r="T50" s="138">
        <f>'2018yosanhosei（予算ベース）'!T50</f>
        <v>28.406135411820276</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$C4*('2018yosanhosei（予算ベース）'!F55/'2018yosanhosei（予算ベース）'!$C4)</f>
        <v>0</v>
      </c>
      <c r="G55" s="138">
        <f>$C4*('2018yosanhosei（予算ベース）'!G55/'2018yosanhosei（予算ベース）'!$C4)</f>
        <v>1.3055765875405007E-4</v>
      </c>
      <c r="H55" s="138">
        <f>$C4*('2018yosanhosei（予算ベース）'!H55/'2018yosanhosei（予算ベース）'!$C4)</f>
        <v>5.2669276333348058E-3</v>
      </c>
      <c r="I55" s="138">
        <f>$C4*('2018yosanhosei（予算ベース）'!I55/'2018yosanhosei（予算ベース）'!$C4)</f>
        <v>4.6577469695374589E-3</v>
      </c>
      <c r="J55" s="138">
        <f>$C4*('2018yosanhosei（予算ベース）'!J55/'2018yosanhosei（予算ベース）'!$C4)</f>
        <v>5.6129960435112774E-3</v>
      </c>
      <c r="K55" s="138">
        <f>$C4*('2018yosanhosei（予算ベース）'!K55/'2018yosanhosei（予算ベース）'!$C4)</f>
        <v>2.9805191455238023E-3</v>
      </c>
      <c r="L55" s="138">
        <f>$C4*('2018yosanhosei（予算ベース）'!L55/'2018yosanhosei（予算ベース）'!$C4)</f>
        <v>2.8481966755113737E-3</v>
      </c>
      <c r="M55" s="438">
        <f>SUM(F55:L55)</f>
        <v>2.1496944126172767E-2</v>
      </c>
      <c r="N55" s="138">
        <f>$C4*('2018yosanhosei（予算ベース）'!N55/'2018yosanhosei（予算ベース）'!$C4)</f>
        <v>5.89434831165263E-2</v>
      </c>
      <c r="O55" s="138">
        <f>$C4*('2018yosanhosei（予算ベース）'!O55/'2018yosanhosei（予算ベース）'!$C4)</f>
        <v>0.15165495507456792</v>
      </c>
      <c r="P55" s="138">
        <f>$C4*('2018yosanhosei（予算ベース）'!P55/'2018yosanhosei（予算ベース）'!$C4)</f>
        <v>0.30399118313710199</v>
      </c>
      <c r="Q55" s="138">
        <f>$C4*('2018yosanhosei（予算ベース）'!Q55/'2018yosanhosei（予算ベース）'!$C4)</f>
        <v>0.41774481772218464</v>
      </c>
      <c r="R55" s="138">
        <f>$C4*('2018yosanhosei（予算ベース）'!R55/'2018yosanhosei（予算ベース）'!$C4)</f>
        <v>0.23162186535036536</v>
      </c>
      <c r="S55" s="138">
        <f>$C4*('2018yosanhosei（予算ベース）'!S55/'2018yosanhosei（予算ベース）'!$C4)</f>
        <v>0.16354244063712089</v>
      </c>
      <c r="T55" s="138">
        <f>$C4*('2018yosanhosei（予算ベース）'!T55/'2018yosanhosei（予算ベース）'!$C4)</f>
        <v>0.146788093407905</v>
      </c>
      <c r="U55" s="438">
        <f>SUM(N55:T55)</f>
        <v>1.4742868384457721</v>
      </c>
    </row>
    <row r="56" spans="2:21">
      <c r="B56" s="2" t="s">
        <v>147</v>
      </c>
      <c r="F56" s="138">
        <f>$C5*('2018yosanhosei（予算ベース）'!F56/'2018yosanhosei（予算ベース）'!$C5)</f>
        <v>0</v>
      </c>
      <c r="G56" s="138">
        <f>$C5*('2018yosanhosei（予算ベース）'!G56/'2018yosanhosei（予算ベース）'!$C5)</f>
        <v>1.2830820285038706E-4</v>
      </c>
      <c r="H56" s="138">
        <f>$C5*('2018yosanhosei（予算ベース）'!H56/'2018yosanhosei（予算ベース）'!$C5)</f>
        <v>5.1761805904417483E-3</v>
      </c>
      <c r="I56" s="138">
        <f>$C5*('2018yosanhosei（予算ベース）'!I56/'2018yosanhosei（予算ベース）'!$C5)</f>
        <v>4.5774958642527614E-3</v>
      </c>
      <c r="J56" s="138">
        <f>$C5*('2018yosanhosei（予算ベース）'!J56/'2018yosanhosei（予算ベース）'!$C5)</f>
        <v>5.5162863812225297E-3</v>
      </c>
      <c r="K56" s="138">
        <f>$C5*('2018yosanhosei（予算ベース）'!K56/'2018yosanhosei（予算ベース）'!$C5)</f>
        <v>2.9291660004700177E-3</v>
      </c>
      <c r="L56" s="138">
        <f>$C5*('2018yosanhosei（予算ベース）'!L56/'2018yosanhosei（予算ベース）'!$C5)</f>
        <v>2.7991233933487994E-3</v>
      </c>
      <c r="M56" s="438">
        <f t="shared" ref="M56:M65" si="18">SUM(F56:L56)</f>
        <v>2.1126560432586244E-2</v>
      </c>
      <c r="N56" s="138">
        <f>$C5*('2018yosanhosei（予算ベース）'!N56/'2018yosanhosei（予算ベース）'!$C5)</f>
        <v>5.7927910630436362E-2</v>
      </c>
      <c r="O56" s="138">
        <f>$C5*('2018yosanhosei（予算ベース）'!O56/'2018yosanhosei（予算ベース）'!$C5)</f>
        <v>0.14904200124812947</v>
      </c>
      <c r="P56" s="138">
        <f>$C5*('2018yosanhosei（予算ベース）'!P56/'2018yosanhosei（予算ベース）'!$C5)</f>
        <v>0.29875353742489241</v>
      </c>
      <c r="Q56" s="138">
        <f>$C5*('2018yosanhosei（予算ベース）'!Q56/'2018yosanhosei（予算ベース）'!$C5)</f>
        <v>0.41054724267819542</v>
      </c>
      <c r="R56" s="138">
        <f>$C5*('2018yosanhosei（予算ベース）'!R56/'2018yosanhosei（予算ベース）'!$C5)</f>
        <v>0.22763111385097345</v>
      </c>
      <c r="S56" s="138">
        <f>$C5*('2018yosanhosei（予算ベース）'!S56/'2018yosanhosei（予算ベース）'!$C5)</f>
        <v>0.16072467021980918</v>
      </c>
      <c r="T56" s="138">
        <f>$C5*('2018yosanhosei（予算ベース）'!T56/'2018yosanhosei（予算ベース）'!$C5)</f>
        <v>0.14425899364880251</v>
      </c>
      <c r="U56" s="438">
        <f t="shared" ref="U56:U65" si="19">SUM(N56:T56)</f>
        <v>1.448885469701239</v>
      </c>
    </row>
    <row r="57" spans="2:21">
      <c r="B57" s="2" t="s">
        <v>148</v>
      </c>
      <c r="F57" s="138">
        <f>$C6*('2018yosanhosei（予算ベース）'!F57/'2018yosanhosei（予算ベース）'!$C6)</f>
        <v>0</v>
      </c>
      <c r="G57" s="138">
        <f>$C6*('2018yosanhosei（予算ベース）'!G57/'2018yosanhosei（予算ベース）'!$C6)</f>
        <v>1.3443895769299E-4</v>
      </c>
      <c r="H57" s="138">
        <f>$C6*('2018yosanhosei（予算ベース）'!H57/'2018yosanhosei（予算ベース）'!$C6)</f>
        <v>5.4235061200342809E-3</v>
      </c>
      <c r="I57" s="138">
        <f>$C6*('2018yosanhosei（予算ベース）'!I57/'2018yosanhosei（予算ベース）'!$C6)</f>
        <v>4.7962153561739908E-3</v>
      </c>
      <c r="J57" s="138">
        <f>$C6*('2018yosanhosei（予算ベース）'!J57/'2018yosanhosei（予算ベース）'!$C6)</f>
        <v>5.7798626662422734E-3</v>
      </c>
      <c r="K57" s="138">
        <f>$C6*('2018yosanhosei（予算ベース）'!K57/'2018yosanhosei（予算ベース）'!$C6)</f>
        <v>3.0691258646348158E-3</v>
      </c>
      <c r="L57" s="138">
        <f>$C6*('2018yosanhosei（予算ベース）'!L57/'2018yosanhosei（予算ベース）'!$C6)</f>
        <v>2.93286963028134E-3</v>
      </c>
      <c r="M57" s="438">
        <f t="shared" si="18"/>
        <v>2.2136018595059689E-2</v>
      </c>
      <c r="N57" s="138">
        <f>$C6*('2018yosanhosei（予算ベース）'!N57/'2018yosanhosei（予算ベース）'!$C6)</f>
        <v>6.0695791488634715E-2</v>
      </c>
      <c r="O57" s="138">
        <f>$C6*('2018yosanhosei（予算ベース）'!O57/'2018yosanhosei（予算ベース）'!$C6)</f>
        <v>0.1561634475049106</v>
      </c>
      <c r="P57" s="138">
        <f>$C6*('2018yosanhosei（予算ベース）'!P57/'2018yosanhosei（予算ベース）'!$C6)</f>
        <v>0.31302842130311276</v>
      </c>
      <c r="Q57" s="138">
        <f>$C6*('2018yosanhosei（予算ベース）'!Q57/'2018yosanhosei（予算ベース）'!$C6)</f>
        <v>0.43016379438924629</v>
      </c>
      <c r="R57" s="138">
        <f>$C6*('2018yosanhosei（予算ベース）'!R57/'2018yosanhosei（予算ベース）'!$C6)</f>
        <v>0.23850766361604367</v>
      </c>
      <c r="S57" s="138">
        <f>$C6*('2018yosanhosei（予算ベース）'!S57/'2018yosanhosei（予算ベース）'!$C6)</f>
        <v>0.1684043316006551</v>
      </c>
      <c r="T57" s="138">
        <f>$C6*('2018yosanhosei（予算ベース）'!T57/'2018yosanhosei（予算ベース）'!$C6)</f>
        <v>0.15115190076038207</v>
      </c>
      <c r="U57" s="438">
        <f t="shared" si="19"/>
        <v>1.5181153506629852</v>
      </c>
    </row>
    <row r="58" spans="2:21">
      <c r="B58" s="2" t="s">
        <v>149</v>
      </c>
      <c r="F58" s="138">
        <f>$C7*('2018yosanhosei（予算ベース）'!F58/'2018yosanhosei（予算ベース）'!$C7)</f>
        <v>0</v>
      </c>
      <c r="G58" s="138">
        <f>$C7*('2018yosanhosei（予算ベース）'!G58/'2018yosanhosei（予算ベース）'!$C7)</f>
        <v>1.4988676828906372E-4</v>
      </c>
      <c r="H58" s="138">
        <f>$C7*('2018yosanhosei（予算ベース）'!H58/'2018yosanhosei（予算ベース）'!$C7)</f>
        <v>6.0466982121677414E-3</v>
      </c>
      <c r="I58" s="138">
        <f>$C7*('2018yosanhosei（予算ベース）'!I58/'2018yosanhosei（予算ベース）'!$C7)</f>
        <v>5.3473281263975827E-3</v>
      </c>
      <c r="J58" s="138">
        <f>$C7*('2018yosanhosei（予算ベース）'!J58/'2018yosanhosei（予算ベース）'!$C7)</f>
        <v>6.4440021781189257E-3</v>
      </c>
      <c r="K58" s="138">
        <f>$C7*('2018yosanhosei（予算ベース）'!K58/'2018yosanhosei（予算ベース）'!$C7)</f>
        <v>3.4217861043895725E-3</v>
      </c>
      <c r="L58" s="138">
        <f>$C7*('2018yosanhosei（予算ベース）'!L58/'2018yosanhosei（予算ベース）'!$C7)</f>
        <v>3.2698732438843736E-3</v>
      </c>
      <c r="M58" s="438">
        <f t="shared" si="18"/>
        <v>2.4679574633247259E-2</v>
      </c>
      <c r="N58" s="138">
        <f>$C7*('2018yosanhosei（予算ベース）'!N58/'2018yosanhosei（予算ベース）'!$C7)</f>
        <v>6.7670087533360027E-2</v>
      </c>
      <c r="O58" s="138">
        <f>$C7*('2018yosanhosei（予算ベース）'!O58/'2018yosanhosei（予算ベース）'!$C7)</f>
        <v>0.17410752711161787</v>
      </c>
      <c r="P58" s="138">
        <f>$C7*('2018yosanhosei（予算ベース）'!P58/'2018yosanhosei（予算ベース）'!$C7)</f>
        <v>0.34899718992835932</v>
      </c>
      <c r="Q58" s="138">
        <f>$C7*('2018yosanhosei（予算ベース）'!Q58/'2018yosanhosei（予算ベース）'!$C7)</f>
        <v>0.47959209207203896</v>
      </c>
      <c r="R58" s="138">
        <f>$C7*('2018yosanhosei（予算ベース）'!R58/'2018yosanhosei（予算ベース）'!$C7)</f>
        <v>0.26591356794971599</v>
      </c>
      <c r="S58" s="138">
        <f>$C7*('2018yosanhosei（予算ベース）'!S58/'2018yosanhosei（予算ベース）'!$C7)</f>
        <v>0.18775495929643166</v>
      </c>
      <c r="T58" s="138">
        <f>$C7*('2018yosanhosei（予算ベース）'!T58/'2018yosanhosei（予算ベース）'!$C7)</f>
        <v>0.16852012478005299</v>
      </c>
      <c r="U58" s="438">
        <f t="shared" si="19"/>
        <v>1.6925555486715766</v>
      </c>
    </row>
    <row r="59" spans="2:21">
      <c r="B59" s="2" t="s">
        <v>150</v>
      </c>
      <c r="F59" s="138">
        <f>$C8*('2018yosanhosei（予算ベース）'!F59/'2018yosanhosei（予算ベース）'!$C8)</f>
        <v>0</v>
      </c>
      <c r="G59" s="138">
        <f>$C8*('2018yosanhosei（予算ベース）'!G59/'2018yosanhosei（予算ベース）'!$C8)</f>
        <v>1.6740772081017176E-4</v>
      </c>
      <c r="H59" s="138">
        <f>$C8*('2018yosanhosei（予算ベース）'!H59/'2018yosanhosei（予算ベース）'!$C8)</f>
        <v>6.7535245284209688E-3</v>
      </c>
      <c r="I59" s="138">
        <f>$C8*('2018yosanhosei（予算ベース）'!I59/'2018yosanhosei（予算ベース）'!$C8)</f>
        <v>5.9724018623040871E-3</v>
      </c>
      <c r="J59" s="138">
        <f>$C8*('2018yosanhosei（予算ベース）'!J59/'2018yosanhosei（予算ベース）'!$C8)</f>
        <v>7.1972711790956887E-3</v>
      </c>
      <c r="K59" s="138">
        <f>$C8*('2018yosanhosei（予算ベース）'!K59/'2018yosanhosei（予算ベース）'!$C8)</f>
        <v>3.8217743925937379E-3</v>
      </c>
      <c r="L59" s="138">
        <f>$C8*('2018yosanhosei（予算ベース）'!L59/'2018yosanhosei（予算ベース）'!$C8)</f>
        <v>3.6521037403458795E-3</v>
      </c>
      <c r="M59" s="438">
        <f t="shared" si="18"/>
        <v>2.7564483423570534E-2</v>
      </c>
      <c r="N59" s="138">
        <f>$C8*('2018yosanhosei（予算ベース）'!N59/'2018yosanhosei（予算ベース）'!$C8)</f>
        <v>7.5580354759114426E-2</v>
      </c>
      <c r="O59" s="138">
        <f>$C8*('2018yosanhosei（予算ベース）'!O59/'2018yosanhosei（予算ベース）'!$C8)</f>
        <v>0.19445975533637416</v>
      </c>
      <c r="P59" s="138">
        <f>$C8*('2018yosanhosei（予算ベース）'!P59/'2018yosanhosei（予算ベース）'!$C8)</f>
        <v>0.38979307381146688</v>
      </c>
      <c r="Q59" s="138">
        <f>$C8*('2018yosanhosei（予算ベース）'!Q59/'2018yosanhosei（予算ベース）'!$C8)</f>
        <v>0.53565381366768816</v>
      </c>
      <c r="R59" s="138">
        <f>$C8*('2018yosanhosei（予算ベース）'!R59/'2018yosanhosei（予算ベース）'!$C8)</f>
        <v>0.29699742579752952</v>
      </c>
      <c r="S59" s="138">
        <f>$C8*('2018yosanhosei（予算ベース）'!S59/'2018yosanhosei（予算ベース）'!$C8)</f>
        <v>0.20970249852878814</v>
      </c>
      <c r="T59" s="138">
        <f>$C8*('2018yosanhosei（予算ベース）'!T59/'2018yosanhosei（予算ベース）'!$C8)</f>
        <v>0.18821921589280699</v>
      </c>
      <c r="U59" s="438">
        <f t="shared" si="19"/>
        <v>1.890406137793768</v>
      </c>
    </row>
    <row r="60" spans="2:21">
      <c r="B60" s="2" t="s">
        <v>113</v>
      </c>
      <c r="F60" s="138">
        <f>$C9*('2018yosanhosei（予算ベース）'!F60/'2018yosanhosei（予算ベース）'!$C9)</f>
        <v>0</v>
      </c>
      <c r="G60" s="138">
        <f>$C9*('2018yosanhosei（予算ベース）'!G60/'2018yosanhosei（予算ベース）'!$C9)</f>
        <v>3.256760399851958E-3</v>
      </c>
      <c r="H60" s="138">
        <f>$C9*('2018yosanhosei（予算ベース）'!H60/'2018yosanhosei（予算ベース）'!$C9)</f>
        <v>8.5719718494242897E-2</v>
      </c>
      <c r="I60" s="138">
        <f>$C9*('2018yosanhosei（予算ベース）'!I60/'2018yosanhosei（予算ベース）'!$C9)</f>
        <v>7.9290107300051982E-2</v>
      </c>
      <c r="J60" s="138">
        <f>$C9*('2018yosanhosei（予算ベース）'!J60/'2018yosanhosei（予算ベース）'!$C9)</f>
        <v>7.4675290242329717E-2</v>
      </c>
      <c r="K60" s="138">
        <f>$C9*('2018yosanhosei（予算ベース）'!K60/'2018yosanhosei（予算ベース）'!$C9)</f>
        <v>4.1821335564971474E-2</v>
      </c>
      <c r="L60" s="138">
        <f>$C9*('2018yosanhosei（予算ベース）'!L60/'2018yosanhosei（予算ベース）'!$C9)</f>
        <v>3.784091969848738E-2</v>
      </c>
      <c r="M60" s="438">
        <f t="shared" si="18"/>
        <v>0.3226041316999354</v>
      </c>
      <c r="N60" s="138">
        <f>$C9*('2018yosanhosei（予算ベース）'!N60/'2018yosanhosei（予算ベース）'!$C9)</f>
        <v>1.0044777993547374</v>
      </c>
      <c r="O60" s="138">
        <f>$C9*('2018yosanhosei（予算ベース）'!O60/'2018yosanhosei（予算ベース）'!$C9)</f>
        <v>1.7347849883593363</v>
      </c>
      <c r="P60" s="138">
        <f>$C9*('2018yosanhosei（予算ベース）'!P60/'2018yosanhosei（予算ベース）'!$C9)</f>
        <v>3.6222108637774508</v>
      </c>
      <c r="Q60" s="138">
        <f>$C9*('2018yosanhosei（予算ベース）'!Q60/'2018yosanhosei（予算ベース）'!$C9)</f>
        <v>3.9639864523616146</v>
      </c>
      <c r="R60" s="138">
        <f>$C9*('2018yosanhosei（予算ベース）'!R60/'2018yosanhosei（予算ベース）'!$C9)</f>
        <v>2.2543763741406853</v>
      </c>
      <c r="S60" s="138">
        <f>$C9*('2018yosanhosei（予算ベース）'!S60/'2018yosanhosei（予算ベース）'!$C9)</f>
        <v>1.5822886900735869</v>
      </c>
      <c r="T60" s="138">
        <f>$C9*('2018yosanhosei（予算ベース）'!T60/'2018yosanhosei（予算ベース）'!$C9)</f>
        <v>1.2501403069676962</v>
      </c>
      <c r="U60" s="438">
        <f t="shared" si="19"/>
        <v>15.412265475035108</v>
      </c>
    </row>
    <row r="61" spans="2:21">
      <c r="B61" s="2" t="s">
        <v>114</v>
      </c>
      <c r="F61" s="138">
        <f>$C10*('2018yosanhosei（予算ベース）'!F61/'2018yosanhosei（予算ベース）'!$C10)</f>
        <v>0</v>
      </c>
      <c r="G61" s="138">
        <f>$C10*('2018yosanhosei（予算ベース）'!G61/'2018yosanhosei（予算ベース）'!$C10)</f>
        <v>5.3308099147580286E-3</v>
      </c>
      <c r="H61" s="138">
        <f>$C10*('2018yosanhosei（予算ベース）'!H61/'2018yosanhosei（予算ベース）'!$C10)</f>
        <v>0.18183455686140232</v>
      </c>
      <c r="I61" s="138">
        <f>$C10*('2018yosanhosei（予算ベース）'!I61/'2018yosanhosei（予算ベース）'!$C10)</f>
        <v>0.17219075024473871</v>
      </c>
      <c r="J61" s="138">
        <f>$C10*('2018yosanhosei（予算ベース）'!J61/'2018yosanhosei（予算ベース）'!$C10)</f>
        <v>0.17061526016496462</v>
      </c>
      <c r="K61" s="138">
        <f>$C10*('2018yosanhosei（予算ベース）'!K61/'2018yosanhosei（予算ベース）'!$C10)</f>
        <v>9.0428233039661451E-2</v>
      </c>
      <c r="L61" s="138">
        <f>$C10*('2018yosanhosei（予算ベース）'!L61/'2018yosanhosei（予算ベース）'!$C10)</f>
        <v>6.488920559086335E-2</v>
      </c>
      <c r="M61" s="438">
        <f t="shared" si="18"/>
        <v>0.68528881581638845</v>
      </c>
      <c r="N61" s="138">
        <f>$C10*('2018yosanhosei（予算ベース）'!N61/'2018yosanhosei（予算ベース）'!$C10)</f>
        <v>1.9131360073223302</v>
      </c>
      <c r="O61" s="138">
        <f>$C10*('2018yosanhosei（予算ベース）'!O61/'2018yosanhosei（予算ベース）'!$C10)</f>
        <v>2.9133662370748898</v>
      </c>
      <c r="P61" s="138">
        <f>$C10*('2018yosanhosei（予算ベース）'!P61/'2018yosanhosei（予算ベース）'!$C10)</f>
        <v>6.2003698918562229</v>
      </c>
      <c r="Q61" s="138">
        <f>$C10*('2018yosanhosei（予算ベース）'!Q61/'2018yosanhosei（予算ベース）'!$C10)</f>
        <v>6.1661007539852948</v>
      </c>
      <c r="R61" s="138">
        <f>$C10*('2018yosanhosei（予算ベース）'!R61/'2018yosanhosei（予算ベース）'!$C10)</f>
        <v>3.5344509243754008</v>
      </c>
      <c r="S61" s="138">
        <f>$C10*('2018yosanhosei（予算ベース）'!S61/'2018yosanhosei（予算ベース）'!$C10)</f>
        <v>2.3792975030832801</v>
      </c>
      <c r="T61" s="138">
        <f>$C10*('2018yosanhosei（予算ベース）'!T61/'2018yosanhosei（予算ベース）'!$C10)</f>
        <v>1.6933182384882004</v>
      </c>
      <c r="U61" s="438">
        <f t="shared" si="19"/>
        <v>24.80003955618562</v>
      </c>
    </row>
    <row r="62" spans="2:21">
      <c r="B62" s="2" t="s">
        <v>115</v>
      </c>
      <c r="F62" s="138">
        <f>$C11*('2018yosanhosei（予算ベース）'!F62/'2018yosanhosei（予算ベース）'!$C11)</f>
        <v>0</v>
      </c>
      <c r="G62" s="138">
        <f>$C11*('2018yosanhosei（予算ベース）'!G62/'2018yosanhosei（予算ベース）'!$C11)</f>
        <v>1.0479647475682113E-2</v>
      </c>
      <c r="H62" s="138">
        <f>$C11*('2018yosanhosei（予算ベース）'!H62/'2018yosanhosei（予算ベース）'!$C11)</f>
        <v>0.42190829198478547</v>
      </c>
      <c r="I62" s="138">
        <f>$C11*('2018yosanhosei（予算ベース）'!I62/'2018yosanhosei（予算ベース）'!$C11)</f>
        <v>0.44628584427747287</v>
      </c>
      <c r="J62" s="138">
        <f>$C11*('2018yosanhosei（予算ベース）'!J62/'2018yosanhosei（予算ベース）'!$C11)</f>
        <v>0.4346933735078346</v>
      </c>
      <c r="K62" s="138">
        <f>$C11*('2018yosanhosei（予算ベース）'!K62/'2018yosanhosei（予算ベース）'!$C11)</f>
        <v>0.23342645164063974</v>
      </c>
      <c r="L62" s="138">
        <f>$C11*('2018yosanhosei（予算ベース）'!L62/'2018yosanhosei（予算ベース）'!$C11)</f>
        <v>0.16898002919220165</v>
      </c>
      <c r="M62" s="438">
        <f t="shared" si="18"/>
        <v>1.7157736380786164</v>
      </c>
      <c r="N62" s="138">
        <f>$C11*('2018yosanhosei（予算ベース）'!N62/'2018yosanhosei（予算ベース）'!$C11)</f>
        <v>3.8755124316008458</v>
      </c>
      <c r="O62" s="138">
        <f>$C11*('2018yosanhosei（予算ベース）'!O62/'2018yosanhosei（予算ベース）'!$C11)</f>
        <v>5.3968215041849996</v>
      </c>
      <c r="P62" s="138">
        <f>$C11*('2018yosanhosei（予算ベース）'!P62/'2018yosanhosei（予算ベース）'!$C11)</f>
        <v>12.065036674665585</v>
      </c>
      <c r="Q62" s="138">
        <f>$C11*('2018yosanhosei（予算ベース）'!Q62/'2018yosanhosei（予算ベース）'!$C11)</f>
        <v>10.406137341649607</v>
      </c>
      <c r="R62" s="138">
        <f>$C11*('2018yosanhosei（予算ベース）'!R62/'2018yosanhosei（予算ベース）'!$C11)</f>
        <v>5.7396180733774536</v>
      </c>
      <c r="S62" s="138">
        <f>$C11*('2018yosanhosei（予算ベース）'!S62/'2018yosanhosei（予算ベース）'!$C11)</f>
        <v>3.736586883778477</v>
      </c>
      <c r="T62" s="138">
        <f>$C11*('2018yosanhosei（予算ベース）'!T62/'2018yosanhosei（予算ベース）'!$C11)</f>
        <v>2.4323764640609453</v>
      </c>
      <c r="U62" s="438">
        <f t="shared" si="19"/>
        <v>43.652089373317914</v>
      </c>
    </row>
    <row r="63" spans="2:21">
      <c r="B63" s="2" t="s">
        <v>116</v>
      </c>
      <c r="F63" s="138">
        <f>$C12*('2018yosanhosei（予算ベース）'!F63/'2018yosanhosei（予算ベース）'!$C12)</f>
        <v>0</v>
      </c>
      <c r="G63" s="138">
        <f>$C12*('2018yosanhosei（予算ベース）'!G63/'2018yosanhosei（予算ベース）'!$C12)</f>
        <v>2.332154104509155E-2</v>
      </c>
      <c r="H63" s="138">
        <f>$C12*('2018yosanhosei（予算ベース）'!H63/'2018yosanhosei（予算ベース）'!$C12)</f>
        <v>0.93807869500033758</v>
      </c>
      <c r="I63" s="138">
        <f>$C12*('2018yosanhosei（予算ベース）'!I63/'2018yosanhosei（予算ベース）'!$C12)</f>
        <v>1.1468305012436035</v>
      </c>
      <c r="J63" s="138">
        <f>$C12*('2018yosanhosei（予算ベース）'!J63/'2018yosanhosei（予算ベース）'!$C12)</f>
        <v>1.1479235553207412</v>
      </c>
      <c r="K63" s="138">
        <f>$C12*('2018yosanhosei（予算ベース）'!K63/'2018yosanhosei（予算ベース）'!$C12)</f>
        <v>0.65752726274692708</v>
      </c>
      <c r="L63" s="138">
        <f>$C12*('2018yosanhosei（予算ベース）'!L63/'2018yosanhosei（予算ベース）'!$C12)</f>
        <v>0.45479966957605344</v>
      </c>
      <c r="M63" s="438">
        <f t="shared" si="18"/>
        <v>4.3684812249327551</v>
      </c>
      <c r="N63" s="138">
        <f>$C12*('2018yosanhosei（予算ベース）'!N63/'2018yosanhosei（予算ベース）'!$C12)</f>
        <v>7.2129783025741245</v>
      </c>
      <c r="O63" s="138">
        <f>$C12*('2018yosanhosei（予算ベース）'!O63/'2018yosanhosei（予算ベース）'!$C12)</f>
        <v>10.168668126615243</v>
      </c>
      <c r="P63" s="138">
        <f>$C12*('2018yosanhosei（予算ベース）'!P63/'2018yosanhosei（予算ベース）'!$C12)</f>
        <v>23.652118051389873</v>
      </c>
      <c r="Q63" s="138">
        <f>$C12*('2018yosanhosei（予算ベース）'!Q63/'2018yosanhosei（予算ベース）'!$C12)</f>
        <v>18.607448027674412</v>
      </c>
      <c r="R63" s="138">
        <f>$C12*('2018yosanhosei（予算ベース）'!R63/'2018yosanhosei（予算ベース）'!$C12)</f>
        <v>9.9037427750373226</v>
      </c>
      <c r="S63" s="138">
        <f>$C12*('2018yosanhosei（予算ベース）'!S63/'2018yosanhosei（予算ベース）'!$C12)</f>
        <v>6.0772674930500035</v>
      </c>
      <c r="T63" s="138">
        <f>$C12*('2018yosanhosei（予算ベース）'!T63/'2018yosanhosei（予算ベース）'!$C12)</f>
        <v>3.6357876306972949</v>
      </c>
      <c r="U63" s="438">
        <f t="shared" si="19"/>
        <v>79.258010407038256</v>
      </c>
    </row>
    <row r="64" spans="2:21">
      <c r="B64" s="2" t="s">
        <v>117</v>
      </c>
      <c r="F64" s="138">
        <f>$C13*('2018yosanhosei（予算ベース）'!F64/'2018yosanhosei（予算ベース）'!$C13)</f>
        <v>0</v>
      </c>
      <c r="G64" s="138">
        <f>$C13*('2018yosanhosei（予算ベース）'!G64/'2018yosanhosei（予算ベース）'!$C13)</f>
        <v>4.3812335121363247E-2</v>
      </c>
      <c r="H64" s="138">
        <f>$C13*('2018yosanhosei（予算ベース）'!H64/'2018yosanhosei（予算ベース）'!$C13)</f>
        <v>1.6990001741417617</v>
      </c>
      <c r="I64" s="138">
        <f>$C13*('2018yosanhosei（予算ベース）'!I64/'2018yosanhosei（予算ベース）'!$C13)</f>
        <v>2.330891898497796</v>
      </c>
      <c r="J64" s="138">
        <f>$C13*('2018yosanhosei（予算ベース）'!J64/'2018yosanhosei（予算ベース）'!$C13)</f>
        <v>2.37112055599107</v>
      </c>
      <c r="K64" s="138">
        <f>$C13*('2018yosanhosei（予算ベース）'!K64/'2018yosanhosei（予算ベース）'!$C13)</f>
        <v>1.4561705559677098</v>
      </c>
      <c r="L64" s="138">
        <f>$C13*('2018yosanhosei（予算ベース）'!L64/'2018yosanhosei（予算ベース）'!$C13)</f>
        <v>0.97657150708047358</v>
      </c>
      <c r="M64" s="438">
        <f t="shared" si="18"/>
        <v>8.8775670268001736</v>
      </c>
      <c r="N64" s="138">
        <f>$C13*('2018yosanhosei（予算ベース）'!N64/'2018yosanhosei（予算ベース）'!$C13)</f>
        <v>9.1521523380992331</v>
      </c>
      <c r="O64" s="138">
        <f>$C13*('2018yosanhosei（予算ベース）'!O64/'2018yosanhosei（予算ベース）'!$C13)</f>
        <v>14.537849545995353</v>
      </c>
      <c r="P64" s="138">
        <f>$C13*('2018yosanhosei（予算ベース）'!P64/'2018yosanhosei（予算ベース）'!$C13)</f>
        <v>37.066883233595654</v>
      </c>
      <c r="Q64" s="138">
        <f>$C13*('2018yosanhosei（予算ベース）'!Q64/'2018yosanhosei（予算ベース）'!$C13)</f>
        <v>30.062123397338944</v>
      </c>
      <c r="R64" s="138">
        <f>$C13*('2018yosanhosei（予算ベース）'!R64/'2018yosanhosei（予算ベース）'!$C13)</f>
        <v>16.326932721052032</v>
      </c>
      <c r="S64" s="138">
        <f>$C13*('2018yosanhosei（予算ベース）'!S64/'2018yosanhosei（予算ベース）'!$C13)</f>
        <v>9.9455091959354753</v>
      </c>
      <c r="T64" s="138">
        <f>$C13*('2018yosanhosei（予算ベース）'!T64/'2018yosanhosei（予算ベース）'!$C13)</f>
        <v>5.6524068650404899</v>
      </c>
      <c r="U64" s="438">
        <f t="shared" si="19"/>
        <v>122.74385729705718</v>
      </c>
    </row>
    <row r="65" spans="2:21">
      <c r="B65" s="2" t="s">
        <v>412</v>
      </c>
      <c r="F65" s="138">
        <f>$C14*('2018yosanhosei（予算ベース）'!F65/'2018yosanhosei（予算ベース）'!$C14)</f>
        <v>0</v>
      </c>
      <c r="G65" s="138">
        <f>$C14*('2018yosanhosei（予算ベース）'!G65/'2018yosanhosei（予算ベース）'!$C14)</f>
        <v>6.4058009061358834E-2</v>
      </c>
      <c r="H65" s="138">
        <f>$C14*('2018yosanhosei（予算ベース）'!H65/'2018yosanhosei（予算ベース）'!$C14)</f>
        <v>2.3771164888799343</v>
      </c>
      <c r="I65" s="138">
        <f>$C14*('2018yosanhosei（予算ベース）'!I65/'2018yosanhosei（予算ベース）'!$C14)</f>
        <v>3.9948977686056528</v>
      </c>
      <c r="J65" s="138">
        <f>$C14*('2018yosanhosei（予算ベース）'!J65/'2018yosanhosei（予算ベース）'!$C14)</f>
        <v>4.6206200371582637</v>
      </c>
      <c r="K65" s="138">
        <f>$C14*('2018yosanhosei（予算ベース）'!K65/'2018yosanhosei（予算ベース）'!$C14)</f>
        <v>3.6255067917526729</v>
      </c>
      <c r="L65" s="138">
        <f>$C14*('2018yosanhosei（予算ベース）'!L65/'2018yosanhosei（予算ベース）'!$C14)</f>
        <v>2.4151847360798815</v>
      </c>
      <c r="M65" s="438">
        <f t="shared" si="18"/>
        <v>17.097383831537762</v>
      </c>
      <c r="N65" s="138">
        <f>$C14*('2018yosanhosei（予算ベース）'!N65/'2018yosanhosei（予算ベース）'!$C14)</f>
        <v>7.5487041986924845</v>
      </c>
      <c r="O65" s="138">
        <f>$C14*('2018yosanhosei（予算ベース）'!O65/'2018yosanhosei（予算ベース）'!$C14)</f>
        <v>15.3631580690557</v>
      </c>
      <c r="P65" s="138">
        <f>$C14*('2018yosanhosei（予算ベース）'!P65/'2018yosanhosei（予算ベース）'!$C14)</f>
        <v>47.568227191637256</v>
      </c>
      <c r="Q65" s="138">
        <f>$C14*('2018yosanhosei（予算ベース）'!Q65/'2018yosanhosei（予算ベース）'!$C14)</f>
        <v>47.680859903432641</v>
      </c>
      <c r="R65" s="138">
        <f>$C14*('2018yosanhosei（予算ベース）'!R65/'2018yosanhosei（予算ベース）'!$C14)</f>
        <v>30.544185992261635</v>
      </c>
      <c r="S65" s="138">
        <f>$C14*('2018yosanhosei（予算ベース）'!S65/'2018yosanhosei（予算ベース）'!$C14)</f>
        <v>21.474960705059363</v>
      </c>
      <c r="T65" s="138">
        <f>$C14*('2018yosanhosei（予算ベース）'!T65/'2018yosanhosei（予算ベース）'!$C14)</f>
        <v>12.954041083780618</v>
      </c>
      <c r="U65" s="438">
        <f t="shared" si="19"/>
        <v>183.13413714391973</v>
      </c>
    </row>
    <row r="66" spans="2:21">
      <c r="B66" s="2" t="s">
        <v>304</v>
      </c>
      <c r="F66" s="269">
        <f>SUM(F55:F65)</f>
        <v>0</v>
      </c>
      <c r="G66" s="269">
        <f t="shared" ref="G66:U66" si="20">SUM(G55:G65)</f>
        <v>0.15096970232650239</v>
      </c>
      <c r="H66" s="269">
        <f t="shared" si="20"/>
        <v>5.7323247624468641</v>
      </c>
      <c r="I66" s="269">
        <f t="shared" si="20"/>
        <v>8.1957380583479811</v>
      </c>
      <c r="J66" s="269">
        <f t="shared" si="20"/>
        <v>8.8501984908333959</v>
      </c>
      <c r="K66" s="269">
        <f t="shared" si="20"/>
        <v>6.1211030022201944</v>
      </c>
      <c r="L66" s="269">
        <f t="shared" si="20"/>
        <v>4.1337682339013329</v>
      </c>
      <c r="M66" s="269">
        <f t="shared" si="20"/>
        <v>33.184102250076265</v>
      </c>
      <c r="N66" s="269">
        <f t="shared" si="20"/>
        <v>31.027778705171826</v>
      </c>
      <c r="O66" s="269">
        <f t="shared" si="20"/>
        <v>50.940076157561123</v>
      </c>
      <c r="P66" s="269">
        <f t="shared" si="20"/>
        <v>131.82940931252696</v>
      </c>
      <c r="Q66" s="269">
        <f t="shared" si="20"/>
        <v>119.16035763697187</v>
      </c>
      <c r="R66" s="269">
        <f t="shared" si="20"/>
        <v>69.563978496809156</v>
      </c>
      <c r="S66" s="269">
        <f t="shared" si="20"/>
        <v>46.086039371262991</v>
      </c>
      <c r="T66" s="269">
        <f t="shared" si="20"/>
        <v>28.417008917525195</v>
      </c>
      <c r="U66" s="269">
        <f t="shared" si="20"/>
        <v>477.02464859782913</v>
      </c>
    </row>
    <row r="67" spans="2:21">
      <c r="B67" s="2" t="s">
        <v>389</v>
      </c>
      <c r="F67" s="261" t="s">
        <v>395</v>
      </c>
      <c r="G67" s="138">
        <f>'2018yosanhosei（予算ベース）'!G67</f>
        <v>26.44265324696519</v>
      </c>
      <c r="H67" s="138">
        <f>'2018yosanhosei（予算ベース）'!H67</f>
        <v>28.579432124108266</v>
      </c>
      <c r="I67" s="138">
        <f>'2018yosanhosei（予算ベース）'!I67</f>
        <v>29.960665844717759</v>
      </c>
      <c r="J67" s="138">
        <f>'2018yosanhosei（予算ベース）'!J67</f>
        <v>30.794749644386314</v>
      </c>
      <c r="K67" s="138">
        <f>'2018yosanhosei（予算ベース）'!K67</f>
        <v>31.187128451071185</v>
      </c>
      <c r="L67" s="138">
        <f>'2018yosanhosei（予算ベース）'!L67</f>
        <v>31.834260785005707</v>
      </c>
      <c r="M67" s="138"/>
      <c r="N67" s="138">
        <f>'2018yosanhosei（予算ベース）'!N67</f>
        <v>2.7117290565983527</v>
      </c>
      <c r="O67" s="138">
        <f>'2018yosanhosei（予算ベース）'!O67</f>
        <v>4.1732166741060031</v>
      </c>
      <c r="P67" s="138">
        <f>'2018yosanhosei（予算ベース）'!P67</f>
        <v>10.075949836640103</v>
      </c>
      <c r="Q67" s="138">
        <f>'2018yosanhosei（予算ベース）'!Q67</f>
        <v>13.558250040814706</v>
      </c>
      <c r="R67" s="138">
        <f>'2018yosanhosei（予算ベース）'!R67</f>
        <v>20.25889798023735</v>
      </c>
      <c r="S67" s="138">
        <f>'2018yosanhosei（予算ベース）'!S67</f>
        <v>24.47411984593311</v>
      </c>
      <c r="T67" s="138">
        <f>'2018yosanhosei（予算ベース）'!T67</f>
        <v>29.759382594601643</v>
      </c>
      <c r="U67" s="138"/>
    </row>
    <row r="68" spans="2:21">
      <c r="B68" s="953" t="s">
        <v>388</v>
      </c>
      <c r="N68" s="955">
        <f>N66*N67*12</f>
        <v>1009.6671489182166</v>
      </c>
      <c r="O68" s="955">
        <f>O66*O67*12</f>
        <v>2551.0077024115644</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0.12375399269570805</v>
      </c>
      <c r="G72" s="138">
        <f t="shared" ref="G72:L72" si="21">MAX(0,SUM(G4,O4)-SUM(G21,O21,G38,O38,G55,O55))</f>
        <v>0.13305525009170971</v>
      </c>
      <c r="H72" s="138">
        <f t="shared" si="21"/>
        <v>6.1669329988794375E-3</v>
      </c>
      <c r="I72" s="138">
        <f t="shared" si="21"/>
        <v>8.8481554297981102E-4</v>
      </c>
      <c r="J72" s="138">
        <f t="shared" si="21"/>
        <v>5.911293525318051E-4</v>
      </c>
      <c r="K72" s="138">
        <f t="shared" si="21"/>
        <v>2.8464914168729871E-4</v>
      </c>
      <c r="L72" s="138">
        <f t="shared" si="21"/>
        <v>3.0186506614149372E-2</v>
      </c>
      <c r="M72" s="438">
        <f>SUM(F72:L72)</f>
        <v>0.29492327643764549</v>
      </c>
    </row>
    <row r="73" spans="2:21">
      <c r="B73" s="2" t="s">
        <v>147</v>
      </c>
      <c r="F73" s="138">
        <f t="shared" ref="F73:F82" si="22">MAX(0,SUM(F5,N5)-SUM(F22,N22,F39,N39,F56,N56))</f>
        <v>0.12159202998594587</v>
      </c>
      <c r="G73" s="138">
        <f t="shared" ref="G73:G82" si="23">MAX(0,SUM(G5,O5)-SUM(G22,O22,G39,O39,G56,O56))</f>
        <v>0.13074138217125608</v>
      </c>
      <c r="H73" s="138">
        <f t="shared" ref="H73:H82" si="24">MAX(0,SUM(H5,P5)-SUM(H22,P22,H39,P39,H56,P56))</f>
        <v>5.9220012003418088E-3</v>
      </c>
      <c r="I73" s="138">
        <f t="shared" ref="I73:I82" si="25">MAX(0,SUM(I5,Q5)-SUM(I22,Q22,I39,Q39,I56,Q56))</f>
        <v>8.6916730735714376E-4</v>
      </c>
      <c r="J73" s="138">
        <f t="shared" ref="J73:J82" si="26">MAX(0,SUM(J5,R5)-SUM(J22,R22,J39,R39,J56,R56))</f>
        <v>5.8065640080617875E-4</v>
      </c>
      <c r="K73" s="138">
        <f t="shared" ref="K73:K82" si="27">MAX(0,SUM(K5,S5)-SUM(K22,S22,K39,S39,K56,S56))</f>
        <v>2.796053720587055E-4</v>
      </c>
      <c r="L73" s="138">
        <f t="shared" ref="L73:L82" si="28">MAX(0,SUM(L5,T5)-SUM(L22,T22,L39,T39,L56,T56))</f>
        <v>2.9622348933278198E-2</v>
      </c>
      <c r="M73" s="438">
        <f t="shared" ref="M73:M81" si="29">SUM(F73:L73)</f>
        <v>0.28960719137104396</v>
      </c>
    </row>
    <row r="74" spans="2:21">
      <c r="B74" s="2" t="s">
        <v>148</v>
      </c>
      <c r="F74" s="138">
        <f t="shared" si="22"/>
        <v>0.12730888791300193</v>
      </c>
      <c r="G74" s="138">
        <f t="shared" si="23"/>
        <v>0.1369213754072347</v>
      </c>
      <c r="H74" s="138">
        <f t="shared" si="24"/>
        <v>5.77175915894379E-3</v>
      </c>
      <c r="I74" s="138">
        <f t="shared" si="25"/>
        <v>6.766957091494108E-4</v>
      </c>
      <c r="J74" s="138">
        <f t="shared" si="26"/>
        <v>4.2307354272613784E-4</v>
      </c>
      <c r="K74" s="138">
        <f t="shared" si="27"/>
        <v>2.1884753063289297E-4</v>
      </c>
      <c r="L74" s="138">
        <f t="shared" si="28"/>
        <v>3.0899981150160655E-2</v>
      </c>
      <c r="M74" s="438">
        <f t="shared" si="29"/>
        <v>0.30222062041184949</v>
      </c>
    </row>
    <row r="75" spans="2:21">
      <c r="B75" s="2" t="s">
        <v>149</v>
      </c>
      <c r="F75" s="138">
        <f t="shared" si="22"/>
        <v>0.14181890876470921</v>
      </c>
      <c r="G75" s="138">
        <f t="shared" si="23"/>
        <v>0.15256916696331335</v>
      </c>
      <c r="H75" s="138">
        <f t="shared" si="24"/>
        <v>5.8823840455601295E-3</v>
      </c>
      <c r="I75" s="138">
        <f t="shared" si="25"/>
        <v>5.2000621334391539E-4</v>
      </c>
      <c r="J75" s="138">
        <f t="shared" si="26"/>
        <v>2.8594432808065617E-4</v>
      </c>
      <c r="K75" s="138">
        <f t="shared" si="27"/>
        <v>1.6978710523818386E-4</v>
      </c>
      <c r="L75" s="138">
        <f t="shared" si="28"/>
        <v>3.4274973538126474E-2</v>
      </c>
      <c r="M75" s="438">
        <f>SUM(F75:L75)</f>
        <v>0.33552117095837192</v>
      </c>
    </row>
    <row r="76" spans="2:21">
      <c r="B76" s="2" t="s">
        <v>150</v>
      </c>
      <c r="F76" s="138">
        <f t="shared" si="22"/>
        <v>0.15831481178361731</v>
      </c>
      <c r="G76" s="138">
        <f t="shared" si="23"/>
        <v>0.1703446432658747</v>
      </c>
      <c r="H76" s="138">
        <f t="shared" si="24"/>
        <v>6.1880387365619849E-3</v>
      </c>
      <c r="I76" s="138">
        <f t="shared" si="25"/>
        <v>9.0738602220874487E-4</v>
      </c>
      <c r="J76" s="138">
        <f t="shared" si="26"/>
        <v>5.7837876840943769E-4</v>
      </c>
      <c r="K76" s="138">
        <f t="shared" si="27"/>
        <v>2.9284311604149682E-4</v>
      </c>
      <c r="L76" s="138">
        <f t="shared" si="28"/>
        <v>3.8160097485054556E-2</v>
      </c>
      <c r="M76" s="438">
        <f t="shared" si="29"/>
        <v>0.37478619917776823</v>
      </c>
    </row>
    <row r="77" spans="2:21">
      <c r="B77" s="2" t="s">
        <v>113</v>
      </c>
      <c r="F77" s="138">
        <f t="shared" si="22"/>
        <v>2.8688952811174699</v>
      </c>
      <c r="G77" s="138">
        <f t="shared" si="23"/>
        <v>2.3397439559906736</v>
      </c>
      <c r="H77" s="138">
        <f t="shared" si="24"/>
        <v>1.0224419072872108</v>
      </c>
      <c r="I77" s="138">
        <f t="shared" si="25"/>
        <v>0.50977117702176766</v>
      </c>
      <c r="J77" s="138">
        <f t="shared" si="26"/>
        <v>0.33662135876688648</v>
      </c>
      <c r="K77" s="138">
        <f t="shared" si="27"/>
        <v>0.42302231796519951</v>
      </c>
      <c r="L77" s="138">
        <f t="shared" si="28"/>
        <v>0.5078932382975081</v>
      </c>
      <c r="M77" s="438">
        <f>SUM(F77:L77)</f>
        <v>8.0083892364467157</v>
      </c>
    </row>
    <row r="78" spans="2:21">
      <c r="B78" s="2" t="s">
        <v>114</v>
      </c>
      <c r="F78" s="138">
        <f t="shared" si="22"/>
        <v>5.7258843681851967</v>
      </c>
      <c r="G78" s="138">
        <f t="shared" si="23"/>
        <v>4.3308235645186635</v>
      </c>
      <c r="H78" s="138">
        <f t="shared" si="24"/>
        <v>2.0471375786850823</v>
      </c>
      <c r="I78" s="138">
        <f t="shared" si="25"/>
        <v>1.1854294471812432</v>
      </c>
      <c r="J78" s="138">
        <f t="shared" si="26"/>
        <v>0.68191250283384441</v>
      </c>
      <c r="K78" s="138">
        <f t="shared" si="27"/>
        <v>0.79441855530548411</v>
      </c>
      <c r="L78" s="138">
        <f t="shared" si="28"/>
        <v>0.89158462127660965</v>
      </c>
      <c r="M78" s="438">
        <f t="shared" si="29"/>
        <v>15.657190637986123</v>
      </c>
    </row>
    <row r="79" spans="2:21">
      <c r="B79" s="2" t="s">
        <v>115</v>
      </c>
      <c r="F79" s="138">
        <f t="shared" si="22"/>
        <v>11.513614361781908</v>
      </c>
      <c r="G79" s="138">
        <f t="shared" si="23"/>
        <v>7.7656424042821035</v>
      </c>
      <c r="H79" s="138">
        <f t="shared" si="24"/>
        <v>3.7875310054048228</v>
      </c>
      <c r="I79" s="138">
        <f t="shared" si="25"/>
        <v>1.8095089609843722</v>
      </c>
      <c r="J79" s="138">
        <f t="shared" si="26"/>
        <v>1.0436162684253709</v>
      </c>
      <c r="K79" s="138">
        <f t="shared" si="27"/>
        <v>1.1972251171495802</v>
      </c>
      <c r="L79" s="138">
        <f t="shared" si="28"/>
        <v>1.2833443177081119</v>
      </c>
      <c r="M79" s="438">
        <f>SUM(F79:L79)</f>
        <v>28.400482435736272</v>
      </c>
    </row>
    <row r="80" spans="2:21">
      <c r="B80" s="2" t="s">
        <v>116</v>
      </c>
      <c r="F80" s="138">
        <f t="shared" si="22"/>
        <v>19.319029176410869</v>
      </c>
      <c r="G80" s="138">
        <f t="shared" si="23"/>
        <v>13.221844667178019</v>
      </c>
      <c r="H80" s="138">
        <f t="shared" si="24"/>
        <v>6.246725147127222</v>
      </c>
      <c r="I80" s="138">
        <f t="shared" si="25"/>
        <v>2.6041813357876151</v>
      </c>
      <c r="J80" s="138">
        <f t="shared" si="26"/>
        <v>1.4124151847035264</v>
      </c>
      <c r="K80" s="138">
        <f t="shared" si="27"/>
        <v>1.6588151917843028</v>
      </c>
      <c r="L80" s="138">
        <f t="shared" si="28"/>
        <v>1.7779241615003514</v>
      </c>
      <c r="M80" s="438">
        <f t="shared" si="29"/>
        <v>46.240934864491905</v>
      </c>
    </row>
    <row r="81" spans="2:21">
      <c r="B81" s="2" t="s">
        <v>117</v>
      </c>
      <c r="F81" s="138">
        <f t="shared" si="22"/>
        <v>23.100645771793378</v>
      </c>
      <c r="G81" s="138">
        <f t="shared" si="23"/>
        <v>17.891439494580766</v>
      </c>
      <c r="H81" s="138">
        <f t="shared" si="24"/>
        <v>8.1773544506159013</v>
      </c>
      <c r="I81" s="138">
        <f t="shared" si="25"/>
        <v>4.1080248309795451</v>
      </c>
      <c r="J81" s="138">
        <f t="shared" si="26"/>
        <v>2.2780909571357348</v>
      </c>
      <c r="K81" s="138">
        <f t="shared" si="27"/>
        <v>2.5094984390507697</v>
      </c>
      <c r="L81" s="138">
        <f t="shared" si="28"/>
        <v>2.5833702743287397</v>
      </c>
      <c r="M81" s="438">
        <f t="shared" si="29"/>
        <v>60.648424218484848</v>
      </c>
    </row>
    <row r="82" spans="2:21">
      <c r="B82" s="2" t="s">
        <v>412</v>
      </c>
      <c r="F82" s="138">
        <f t="shared" si="22"/>
        <v>19.05891812581644</v>
      </c>
      <c r="G82" s="138">
        <f t="shared" si="23"/>
        <v>18.728906781749433</v>
      </c>
      <c r="H82" s="138">
        <f t="shared" si="24"/>
        <v>10.251927146047763</v>
      </c>
      <c r="I82" s="138">
        <f t="shared" si="25"/>
        <v>6.7107056655556363</v>
      </c>
      <c r="J82" s="138">
        <f t="shared" si="26"/>
        <v>3.7960438269655583</v>
      </c>
      <c r="K82" s="138">
        <f t="shared" si="27"/>
        <v>3.6761305245338178</v>
      </c>
      <c r="L82" s="138">
        <f t="shared" si="28"/>
        <v>3.1986147320013032</v>
      </c>
      <c r="M82" s="438">
        <f>SUM(F82:L82)</f>
        <v>65.421246802669955</v>
      </c>
    </row>
    <row r="83" spans="2:21">
      <c r="B83" s="2" t="s">
        <v>304</v>
      </c>
      <c r="F83" s="675">
        <f t="shared" ref="F83:M83" si="30">SUM(F72:F82)</f>
        <v>82.259775716248242</v>
      </c>
      <c r="G83" s="675">
        <f t="shared" si="30"/>
        <v>65.002032686199044</v>
      </c>
      <c r="H83" s="675">
        <f t="shared" si="30"/>
        <v>31.563048351308289</v>
      </c>
      <c r="I83" s="675">
        <f t="shared" si="30"/>
        <v>16.931479488305218</v>
      </c>
      <c r="J83" s="675">
        <f t="shared" si="30"/>
        <v>9.5511592812234767</v>
      </c>
      <c r="K83" s="675">
        <f t="shared" si="30"/>
        <v>10.260355878054813</v>
      </c>
      <c r="L83" s="675">
        <f t="shared" si="30"/>
        <v>10.405875252833393</v>
      </c>
      <c r="M83" s="675">
        <f t="shared" si="30"/>
        <v>225.97372665417248</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$C4*('2018yosanhosei（予算ベース）'!F89/'2018yosanhosei（予算ベース）'!$C4)</f>
        <v>9.0263813942805936E-4</v>
      </c>
      <c r="G89" s="138">
        <f>$C4*('2018yosanhosei（予算ベース）'!G89/'2018yosanhosei（予算ベース）'!$C4)</f>
        <v>1.263136276261273E-3</v>
      </c>
      <c r="H89" s="138">
        <f>$C4*('2018yosanhosei（予算ベース）'!H89/'2018yosanhosei（予算ベース）'!$C4)</f>
        <v>5.3002372593007174E-3</v>
      </c>
      <c r="I89" s="138">
        <f>$C4*('2018yosanhosei（予算ベース）'!I89/'2018yosanhosei（予算ベース）'!$C4)</f>
        <v>5.5548561225857206E-3</v>
      </c>
      <c r="J89" s="138">
        <f>$C4*('2018yosanhosei（予算ベース）'!J89/'2018yosanhosei（予算ベース）'!$C4)</f>
        <v>5.3386146582347933E-3</v>
      </c>
      <c r="K89" s="138">
        <f>$C4*('2018yosanhosei（予算ベース）'!K89/'2018yosanhosei（予算ベース）'!$C4)</f>
        <v>4.1757563079326413E-3</v>
      </c>
      <c r="L89" s="138">
        <f>$C4*('2018yosanhosei（予算ベース）'!L89/'2018yosanhosei（予算ベース）'!$C4)</f>
        <v>3.0776399049450846E-3</v>
      </c>
      <c r="M89" s="438">
        <f>SUM(F89:L89)</f>
        <v>2.5612878668688291E-2</v>
      </c>
      <c r="N89" s="16">
        <v>0</v>
      </c>
      <c r="O89" s="16">
        <v>0</v>
      </c>
      <c r="P89" s="138">
        <f>$C4*('2018yosanhosei（予算ベース）'!P89/'2018yosanhosei（予算ベース）'!$C4)</f>
        <v>2.8618695952999985E-4</v>
      </c>
      <c r="Q89" s="138">
        <f>$C4*('2018yosanhosei（予算ベース）'!Q89/'2018yosanhosei（予算ベース）'!$C4)</f>
        <v>4.5311800241473217E-4</v>
      </c>
      <c r="R89" s="138">
        <f>$C4*('2018yosanhosei（予算ベース）'!R89/'2018yosanhosei（予算ベース）'!$C4)</f>
        <v>4.3665667428791148E-4</v>
      </c>
      <c r="S89" s="138">
        <f>$C4*('2018yosanhosei（予算ベース）'!S89/'2018yosanhosei（予算ベース）'!$C4)</f>
        <v>4.6271681935444741E-4</v>
      </c>
      <c r="T89" s="138">
        <f>$C4*('2018yosanhosei（予算ベース）'!T89/'2018yosanhosei（予算ベース）'!$C4)</f>
        <v>1.1030411779352886E-3</v>
      </c>
      <c r="U89" s="438">
        <f>SUM(N89:T89)</f>
        <v>2.7417196335223796E-3</v>
      </c>
    </row>
    <row r="90" spans="2:21">
      <c r="B90" s="2" t="s">
        <v>147</v>
      </c>
      <c r="F90" s="138">
        <f>$C5*('2018yosanhosei（予算ベース）'!F90/'2018yosanhosei（予算ベース）'!$C5)</f>
        <v>8.8708604764742391E-4</v>
      </c>
      <c r="G90" s="138">
        <f>$C5*('2018yosanhosei（予算ベース）'!G90/'2018yosanhosei（予算ベース）'!$C5)</f>
        <v>1.2413729467034139E-3</v>
      </c>
      <c r="H90" s="138">
        <f>$C5*('2018yosanhosei（予算ベース）'!H90/'2018yosanhosei（予算ベース）'!$C5)</f>
        <v>5.2089163049612308E-3</v>
      </c>
      <c r="I90" s="138">
        <f>$C5*('2018yosanhosei（予算ベース）'!I90/'2018yosanhosei（予算ベース）'!$C5)</f>
        <v>5.4591481877299909E-3</v>
      </c>
      <c r="J90" s="138">
        <f>$C5*('2018yosanhosei（予算ベース）'!J90/'2018yosanhosei（予算ベース）'!$C5)</f>
        <v>5.2466324767606962E-3</v>
      </c>
      <c r="K90" s="138">
        <f>$C5*('2018yosanhosei（予算ベース）'!K90/'2018yosanhosei（予算ベース）'!$C5)</f>
        <v>4.1038097077195313E-3</v>
      </c>
      <c r="L90" s="138">
        <f>$C5*('2018yosanhosei（予算ベース）'!L90/'2018yosanhosei（予算ベース）'!$C5)</f>
        <v>3.0246134083029416E-3</v>
      </c>
      <c r="M90" s="438">
        <f t="shared" ref="M90:M99" si="31">SUM(F90:L90)</f>
        <v>2.5171579079825233E-2</v>
      </c>
      <c r="N90" s="16">
        <v>0</v>
      </c>
      <c r="O90" s="16">
        <v>0</v>
      </c>
      <c r="P90" s="138">
        <f>$C5*('2018yosanhosei（予算ベース）'!P90/'2018yosanhosei（予算ベース）'!$C5)</f>
        <v>2.8125607342335726E-4</v>
      </c>
      <c r="Q90" s="138">
        <f>$C5*('2018yosanhosei（予算ベース）'!Q90/'2018yosanhosei（予算ベース）'!$C5)</f>
        <v>4.4531096163815114E-4</v>
      </c>
      <c r="R90" s="138">
        <f>$C5*('2018yosanhosei（予算ベース）'!R90/'2018yosanhosei（予算ベース）'!$C5)</f>
        <v>4.2913325556836172E-4</v>
      </c>
      <c r="S90" s="138">
        <f>$C5*('2018yosanhosei（予算ベース）'!S90/'2018yosanhosei（予算ベース）'!$C5)</f>
        <v>4.5474439482604912E-4</v>
      </c>
      <c r="T90" s="138">
        <f>$C5*('2018yosanhosei（予算ベース）'!T90/'2018yosanhosei（予算ベース）'!$C5)</f>
        <v>1.0840362224744662E-3</v>
      </c>
      <c r="U90" s="438">
        <f t="shared" ref="U90:U99" si="32">SUM(N90:T90)</f>
        <v>2.6944809079303854E-3</v>
      </c>
    </row>
    <row r="91" spans="2:21">
      <c r="B91" s="2" t="s">
        <v>148</v>
      </c>
      <c r="F91" s="138">
        <f>$C6*('2018yosanhosei（予算ベース）'!F91/'2018yosanhosei（予算ベース）'!$C6)</f>
        <v>9.2947232507632283E-4</v>
      </c>
      <c r="G91" s="138">
        <f>$C6*('2018yosanhosei（予算ベース）'!G91/'2018yosanhosei（予算ベース）'!$C6)</f>
        <v>1.300687573792007E-3</v>
      </c>
      <c r="H91" s="138">
        <f>$C6*('2018yosanhosei（予算ベース）'!H91/'2018yosanhosei（予算ベース）'!$C6)</f>
        <v>5.4578059951908694E-3</v>
      </c>
      <c r="I91" s="138">
        <f>$C6*('2018yosanhosei（予算ベース）'!I91/'2018yosanhosei（予算ベース）'!$C6)</f>
        <v>5.7199943257390997E-3</v>
      </c>
      <c r="J91" s="138">
        <f>$C6*('2018yosanhosei（予算ベース）'!J91/'2018yosanhosei（予算ベース）'!$C6)</f>
        <v>5.4973243012090929E-3</v>
      </c>
      <c r="K91" s="138">
        <f>$C6*('2018yosanhosei（予算ベース）'!K91/'2018yosanhosei（予算ベース）'!$C6)</f>
        <v>4.2998957776651872E-3</v>
      </c>
      <c r="L91" s="138">
        <f>$C6*('2018yosanhosei（予算ベース）'!L91/'2018yosanhosei（予算ベース）'!$C6)</f>
        <v>3.1691338901428845E-3</v>
      </c>
      <c r="M91" s="438">
        <f t="shared" si="31"/>
        <v>2.6374314188815463E-2</v>
      </c>
      <c r="N91" s="16">
        <v>0</v>
      </c>
      <c r="O91" s="16">
        <v>0</v>
      </c>
      <c r="P91" s="138">
        <f>$C6*('2018yosanhosei（予算ベース）'!P91/'2018yosanhosei（予算ベース）'!$C6)</f>
        <v>2.9469490270976194E-4</v>
      </c>
      <c r="Q91" s="138">
        <f>$C6*('2018yosanhosei（予算ベース）'!Q91/'2018yosanhosei（予算ベース）'!$C6)</f>
        <v>4.665885750243403E-4</v>
      </c>
      <c r="R91" s="138">
        <f>$C6*('2018yosanhosei（予算ベース）'!R91/'2018yosanhosei（予算ベース）'!$C6)</f>
        <v>4.4963787433981671E-4</v>
      </c>
      <c r="S91" s="138">
        <f>$C6*('2018yosanhosei（予算ベース）'!S91/'2018yosanhosei（予算ベース）'!$C6)</f>
        <v>4.7647275153896472E-4</v>
      </c>
      <c r="T91" s="138">
        <f>$C6*('2018yosanhosei（予算ベース）'!T91/'2018yosanhosei（予算ベース）'!$C6)</f>
        <v>1.1358330692297887E-3</v>
      </c>
      <c r="U91" s="438">
        <f t="shared" si="32"/>
        <v>2.8232271728426722E-3</v>
      </c>
    </row>
    <row r="92" spans="2:21">
      <c r="B92" s="2" t="s">
        <v>149</v>
      </c>
      <c r="F92" s="138">
        <f>$C7*('2018yosanhosei（予算ベース）'!F92/'2018yosanhosei（予算ベース）'!$C7)</f>
        <v>1.0362740489104252E-3</v>
      </c>
      <c r="G92" s="138">
        <f>$C7*('2018yosanhosei（予算ベース）'!G92/'2018yosanhosei（予算ベース）'!$C7)</f>
        <v>1.4501440678723182E-3</v>
      </c>
      <c r="H92" s="138">
        <f>$C7*('2018yosanhosei（予算ベース）'!H92/'2018yosanhosei（予算ベース）'!$C7)</f>
        <v>6.0849393405442336E-3</v>
      </c>
      <c r="I92" s="138">
        <f>$C7*('2018yosanhosei（予算ベース）'!I92/'2018yosanhosei（予算ベース）'!$C7)</f>
        <v>6.3772546204553041E-3</v>
      </c>
      <c r="J92" s="138">
        <f>$C7*('2018yosanhosei（予算ベース）'!J92/'2018yosanhosei（予算ベース）'!$C7)</f>
        <v>6.1289985275460876E-3</v>
      </c>
      <c r="K92" s="138">
        <f>$C7*('2018yosanhosei（予算ベース）'!K92/'2018yosanhosei（予算ベース）'!$C7)</f>
        <v>4.7939785695588688E-3</v>
      </c>
      <c r="L92" s="138">
        <f>$C7*('2018yosanhosei（予算ベース）'!L92/'2018yosanhosei（予算ベース）'!$C7)</f>
        <v>3.5332856280663799E-3</v>
      </c>
      <c r="M92" s="438">
        <f t="shared" si="31"/>
        <v>2.9404874802953618E-2</v>
      </c>
      <c r="N92" s="16">
        <v>0</v>
      </c>
      <c r="O92" s="16">
        <v>0</v>
      </c>
      <c r="P92" s="138">
        <f>$C7*('2018yosanhosei（予算ベース）'!P92/'2018yosanhosei（予算ベース）'!$C7)</f>
        <v>3.2855704444909912E-4</v>
      </c>
      <c r="Q92" s="138">
        <f>$C7*('2018yosanhosei（予算ベース）'!Q92/'2018yosanhosei（予算ベース）'!$C7)</f>
        <v>5.2020228980579437E-4</v>
      </c>
      <c r="R92" s="138">
        <f>$C7*('2018yosanhosei（予算ベース）'!R92/'2018yosanhosei（予算ベース）'!$C7)</f>
        <v>5.0130385597800119E-4</v>
      </c>
      <c r="S92" s="138">
        <f>$C7*('2018yosanhosei（予算ベース）'!S92/'2018yosanhosei（予算ベース）'!$C7)</f>
        <v>5.3122221513397891E-4</v>
      </c>
      <c r="T92" s="138">
        <f>$C7*('2018yosanhosei（予算ベース）'!T92/'2018yosanhosei（予算ベース）'!$C7)</f>
        <v>1.2663468311877465E-3</v>
      </c>
      <c r="U92" s="438">
        <f t="shared" si="32"/>
        <v>3.1476322365546201E-3</v>
      </c>
    </row>
    <row r="93" spans="2:21">
      <c r="B93" s="2" t="s">
        <v>150</v>
      </c>
      <c r="F93" s="138">
        <f>$C8*('2018yosanhosei（予算ベース）'!F93/'2018yosanhosei（予算ベース）'!$C8)</f>
        <v>1.157408880337308E-3</v>
      </c>
      <c r="G93" s="138">
        <f>$C8*('2018yosanhosei（予算ベース）'!G93/'2018yosanhosei（予算ベース）'!$C8)</f>
        <v>1.6196580660189526E-3</v>
      </c>
      <c r="H93" s="138">
        <f>$C8*('2018yosanhosei（予算ベース）'!H93/'2018yosanhosei（予算ベース）'!$C8)</f>
        <v>6.7962358378700549E-3</v>
      </c>
      <c r="I93" s="138">
        <f>$C8*('2018yosanhosei（予算ベース）'!I93/'2018yosanhosei（予算ベース）'!$C8)</f>
        <v>7.1227211929584021E-3</v>
      </c>
      <c r="J93" s="138">
        <f>$C8*('2018yosanhosei（予算ベース）'!J93/'2018yosanhosei（予算ベース）'!$C8)</f>
        <v>6.8454453055297008E-3</v>
      </c>
      <c r="K93" s="138">
        <f>$C8*('2018yosanhosei（予算ベース）'!K93/'2018yosanhosei（予算ベース）'!$C8)</f>
        <v>5.3543687351701643E-3</v>
      </c>
      <c r="L93" s="138">
        <f>$C8*('2018yosanhosei（予算ベース）'!L93/'2018yosanhosei（予算ベース）'!$C8)</f>
        <v>3.9463076075213956E-3</v>
      </c>
      <c r="M93" s="438">
        <f t="shared" si="31"/>
        <v>3.284214562540598E-2</v>
      </c>
      <c r="N93" s="16">
        <v>0</v>
      </c>
      <c r="O93" s="16">
        <v>0</v>
      </c>
      <c r="P93" s="138">
        <f>$C8*('2018yosanhosei（予算ベース）'!P93/'2018yosanhosei（予算ベース）'!$C8)</f>
        <v>3.6696358588020334E-4</v>
      </c>
      <c r="Q93" s="138">
        <f>$C8*('2018yosanhosei（予算ベース）'!Q93/'2018yosanhosei（予算ベース）'!$C8)</f>
        <v>5.8101112386832747E-4</v>
      </c>
      <c r="R93" s="138">
        <f>$C8*('2018yosanhosei（予算ベース）'!R93/'2018yosanhosei（予算ベース）'!$C8)</f>
        <v>5.5990356534193857E-4</v>
      </c>
      <c r="S93" s="138">
        <f>$C8*('2018yosanhosei（予算ベース）'!S93/'2018yosanhosei（予算ベース）'!$C8)</f>
        <v>5.9331921886395661E-4</v>
      </c>
      <c r="T93" s="138">
        <f>$C8*('2018yosanhosei（予算ベース）'!T93/'2018yosanhosei（予算ベース）'!$C8)</f>
        <v>1.4143759264692343E-3</v>
      </c>
      <c r="U93" s="438">
        <f t="shared" si="32"/>
        <v>3.5155734204236604E-3</v>
      </c>
    </row>
    <row r="94" spans="2:21">
      <c r="B94" s="2" t="s">
        <v>113</v>
      </c>
      <c r="F94" s="138">
        <f>$C9*('2018yosanhosei（予算ベース）'!F94/'2018yosanhosei（予算ベース）'!$C9)</f>
        <v>1.5278921682915345E-2</v>
      </c>
      <c r="G94" s="138">
        <f>$C9*('2018yosanhosei（予算ベース）'!G94/'2018yosanhosei（予算ベース）'!$C9)</f>
        <v>1.7329911809628781E-2</v>
      </c>
      <c r="H94" s="138">
        <f>$C9*('2018yosanhosei（予算ベース）'!H94/'2018yosanhosei（予算ベース）'!$C9)</f>
        <v>7.255668418085455E-2</v>
      </c>
      <c r="I94" s="138">
        <f>$C9*('2018yosanhosei（予算ベース）'!I94/'2018yosanhosei（予算ベース）'!$C9)</f>
        <v>6.0622567711131191E-2</v>
      </c>
      <c r="J94" s="138">
        <f>$C9*('2018yosanhosei（予算ベース）'!J94/'2018yosanhosei（予算ベース）'!$C9)</f>
        <v>5.4197795621639323E-2</v>
      </c>
      <c r="K94" s="138">
        <f>$C9*('2018yosanhosei（予算ベース）'!K94/'2018yosanhosei（予算ベース）'!$C9)</f>
        <v>3.7529758754260956E-2</v>
      </c>
      <c r="L94" s="138">
        <f>$C9*('2018yosanhosei（予算ベース）'!L94/'2018yosanhosei（予算ベース）'!$C9)</f>
        <v>3.1476404401427183E-2</v>
      </c>
      <c r="M94" s="438">
        <f t="shared" si="31"/>
        <v>0.28899204416185731</v>
      </c>
      <c r="N94" s="16">
        <v>0</v>
      </c>
      <c r="O94" s="16">
        <v>0</v>
      </c>
      <c r="P94" s="138">
        <f>$C9*('2018yosanhosei（予算ベース）'!P94/'2018yosanhosei（予算ベース）'!$C9)</f>
        <v>4.4618330209717826E-3</v>
      </c>
      <c r="Q94" s="138">
        <f>$C9*('2018yosanhosei（予算ベース）'!Q94/'2018yosanhosei（予算ベース）'!$C9)</f>
        <v>5.6515135948642511E-3</v>
      </c>
      <c r="R94" s="138">
        <f>$C9*('2018yosanhosei（予算ベース）'!R94/'2018yosanhosei（予算ベース）'!$C9)</f>
        <v>5.4461997048787054E-3</v>
      </c>
      <c r="S94" s="138">
        <f>$C9*('2018yosanhosei（予算ベース）'!S94/'2018yosanhosei（予算ベース）'!$C9)</f>
        <v>5.7712348245225718E-3</v>
      </c>
      <c r="T94" s="138">
        <f>$C9*('2018yosanhosei（予算ベース）'!T94/'2018yosanhosei（予算ベース）'!$C9)</f>
        <v>7.8615310922796524E-3</v>
      </c>
      <c r="U94" s="438">
        <f t="shared" si="32"/>
        <v>2.9192312237516962E-2</v>
      </c>
    </row>
    <row r="95" spans="2:21">
      <c r="B95" s="2" t="s">
        <v>114</v>
      </c>
      <c r="F95" s="138">
        <f>$C10*('2018yosanhosei（予算ベース）'!F95/'2018yosanhosei（予算ベース）'!$C10)</f>
        <v>2.9835556989907055E-2</v>
      </c>
      <c r="G95" s="138">
        <f>$C10*('2018yosanhosei（予算ベース）'!G95/'2018yosanhosei（予算ベース）'!$C10)</f>
        <v>3.008554237396582E-2</v>
      </c>
      <c r="H95" s="138">
        <f>$C10*('2018yosanhosei（予算ベース）'!H95/'2018yosanhosei（予算ベース）'!$C10)</f>
        <v>0.14515599973176257</v>
      </c>
      <c r="I95" s="138">
        <f>$C10*('2018yosanhosei（予算ベース）'!I95/'2018yosanhosei（予算ベース）'!$C10)</f>
        <v>0.11598277612609946</v>
      </c>
      <c r="J95" s="138">
        <f>$C10*('2018yosanhosei（予算ベース）'!J95/'2018yosanhosei（予算ベース）'!$C10)</f>
        <v>9.1248023787739788E-2</v>
      </c>
      <c r="K95" s="138">
        <f>$C10*('2018yosanhosei（予算ベース）'!K95/'2018yosanhosei（予算ベース）'!$C10)</f>
        <v>6.0176693100808837E-2</v>
      </c>
      <c r="L95" s="138">
        <f>$C10*('2018yosanhosei（予算ベース）'!L95/'2018yosanhosei（予算ベース）'!$C10)</f>
        <v>4.3563296132765453E-2</v>
      </c>
      <c r="M95" s="438">
        <f t="shared" si="31"/>
        <v>0.51604788824304892</v>
      </c>
      <c r="N95" s="16">
        <v>0</v>
      </c>
      <c r="O95" s="16">
        <v>0</v>
      </c>
      <c r="P95" s="138">
        <f>$C10*('2018yosanhosei（予算ベース）'!P95/'2018yosanhosei（予算ベース）'!$C10)</f>
        <v>7.7902146627337127E-3</v>
      </c>
      <c r="Q95" s="138">
        <f>$C10*('2018yosanhosei（予算ベース）'!Q95/'2018yosanhosei（予算ベース）'!$C10)</f>
        <v>1.0278497991187685E-2</v>
      </c>
      <c r="R95" s="138">
        <f>$C10*('2018yosanhosei（予算ベース）'!R95/'2018yosanhosei（予算ベース）'!$C10)</f>
        <v>7.9240722736044055E-3</v>
      </c>
      <c r="S95" s="138">
        <f>$C10*('2018yosanhosei（予算ベース）'!S95/'2018yosanhosei（予算ベース）'!$C10)</f>
        <v>9.4466132124304391E-3</v>
      </c>
      <c r="T95" s="138">
        <f>$C10*('2018yosanhosei（予算ベース）'!T95/'2018yosanhosei（予算ベース）'!$C10)</f>
        <v>1.179576097645703E-2</v>
      </c>
      <c r="U95" s="438">
        <f t="shared" si="32"/>
        <v>4.7235159116413274E-2</v>
      </c>
    </row>
    <row r="96" spans="2:21">
      <c r="B96" s="2" t="s">
        <v>115</v>
      </c>
      <c r="F96" s="138">
        <f>$C11*('2018yosanhosei（予算ベース）'!F96/'2018yosanhosei（予算ベース）'!$C11)</f>
        <v>5.8652648376985243E-2</v>
      </c>
      <c r="G96" s="138">
        <f>$C11*('2018yosanhosei（予算ベース）'!G96/'2018yosanhosei（予算ベース）'!$C11)</f>
        <v>6.1678832180114711E-2</v>
      </c>
      <c r="H96" s="138">
        <f>$C11*('2018yosanhosei（予算ベース）'!H96/'2018yosanhosei（予算ベース）'!$C11)</f>
        <v>0.31302793681910512</v>
      </c>
      <c r="I96" s="138">
        <f>$C11*('2018yosanhosei（予算ベース）'!I96/'2018yosanhosei（予算ベース）'!$C11)</f>
        <v>0.25587381295464495</v>
      </c>
      <c r="J96" s="138">
        <f>$C11*('2018yosanhosei（予算ベース）'!J96/'2018yosanhosei（予算ベース）'!$C11)</f>
        <v>0.18851636211515177</v>
      </c>
      <c r="K96" s="138">
        <f>$C11*('2018yosanhosei（予算ベース）'!K96/'2018yosanhosei（予算ベース）'!$C11)</f>
        <v>0.12569289634875344</v>
      </c>
      <c r="L96" s="138">
        <f>$C11*('2018yosanhosei（予算ベース）'!L96/'2018yosanhosei（予算ベース）'!$C11)</f>
        <v>7.9051861851597779E-2</v>
      </c>
      <c r="M96" s="438">
        <f t="shared" si="31"/>
        <v>1.0824943506463531</v>
      </c>
      <c r="N96" s="16">
        <v>0</v>
      </c>
      <c r="O96" s="16">
        <v>0</v>
      </c>
      <c r="P96" s="138">
        <f>$C11*('2018yosanhosei（予算ベース）'!P96/'2018yosanhosei（予算ベース）'!$C11)</f>
        <v>1.6271659236861028E-2</v>
      </c>
      <c r="Q96" s="138">
        <f>$C11*('2018yosanhosei（予算ベース）'!Q96/'2018yosanhosei（予算ベース）'!$C11)</f>
        <v>2.1216435984783216E-2</v>
      </c>
      <c r="R96" s="138">
        <f>$C11*('2018yosanhosei（予算ベース）'!R96/'2018yosanhosei（予算ベース）'!$C11)</f>
        <v>1.5577648673854539E-2</v>
      </c>
      <c r="S96" s="138">
        <f>$C11*('2018yosanhosei（予算ベース）'!S96/'2018yosanhosei（予算ベース）'!$C11)</f>
        <v>1.8570757143548524E-2</v>
      </c>
      <c r="T96" s="138">
        <f>$C11*('2018yosanhosei（予算ベース）'!T96/'2018yosanhosei（予算ベース）'!$C11)</f>
        <v>1.6864627083599173E-2</v>
      </c>
      <c r="U96" s="438">
        <f t="shared" si="32"/>
        <v>8.8501128122646489E-2</v>
      </c>
    </row>
    <row r="97" spans="2:21">
      <c r="B97" s="2" t="s">
        <v>116</v>
      </c>
      <c r="F97" s="138">
        <f>$C12*('2018yosanhosei（予算ベース）'!F97/'2018yosanhosei（予算ベース）'!$C12)</f>
        <v>0.12806938455772779</v>
      </c>
      <c r="G97" s="138">
        <f>$C12*('2018yosanhosei（予算ベース）'!G97/'2018yosanhosei（予算ベース）'!$C12)</f>
        <v>0.15343131655071229</v>
      </c>
      <c r="H97" s="138">
        <f>$C12*('2018yosanhosei（予算ベース）'!H97/'2018yosanhosei（予算ベース）'!$C12)</f>
        <v>0.68814919965298571</v>
      </c>
      <c r="I97" s="138">
        <f>$C12*('2018yosanhosei（予算ベース）'!I97/'2018yosanhosei（予算ベース）'!$C12)</f>
        <v>0.59175080839583516</v>
      </c>
      <c r="J97" s="138">
        <f>$C12*('2018yosanhosei（予算ベース）'!J97/'2018yosanhosei（予算ベース）'!$C12)</f>
        <v>0.43822984401259213</v>
      </c>
      <c r="K97" s="138">
        <f>$C12*('2018yosanhosei（予算ベース）'!K97/'2018yosanhosei（予算ベース）'!$C12)</f>
        <v>0.27028492736205217</v>
      </c>
      <c r="L97" s="138">
        <f>$C12*('2018yosanhosei（予算ベース）'!L97/'2018yosanhosei（予算ベース）'!$C12)</f>
        <v>0.15833071872187671</v>
      </c>
      <c r="M97" s="438">
        <f t="shared" si="31"/>
        <v>2.4282461992537816</v>
      </c>
      <c r="N97" s="16">
        <v>0</v>
      </c>
      <c r="O97" s="16">
        <v>0</v>
      </c>
      <c r="P97" s="138">
        <f>$C12*('2018yosanhosei（予算ベース）'!P97/'2018yosanhosei（予算ベース）'!$C12)</f>
        <v>3.2717846135141046E-2</v>
      </c>
      <c r="Q97" s="138">
        <f>$C12*('2018yosanhosei（予算ベース）'!Q97/'2018yosanhosei（予算ベース）'!$C12)</f>
        <v>3.6693054143558279E-2</v>
      </c>
      <c r="R97" s="138">
        <f>$C12*('2018yosanhosei（予算ベース）'!R97/'2018yosanhosei（予算ベース）'!$C12)</f>
        <v>3.6400032774494759E-2</v>
      </c>
      <c r="S97" s="138">
        <f>$C12*('2018yosanhosei（予算ベース）'!S97/'2018yosanhosei（予算ベース）'!$C12)</f>
        <v>3.0857941044467194E-2</v>
      </c>
      <c r="T97" s="138">
        <f>$C12*('2018yosanhosei（予算ベース）'!T97/'2018yosanhosei（予算ベース）'!$C12)</f>
        <v>3.2651757750258366E-2</v>
      </c>
      <c r="U97" s="438">
        <f t="shared" si="32"/>
        <v>0.16932063184791962</v>
      </c>
    </row>
    <row r="98" spans="2:21">
      <c r="B98" s="2" t="s">
        <v>117</v>
      </c>
      <c r="F98" s="138">
        <f>$C13*('2018yosanhosei（予算ベース）'!F98/'2018yosanhosei（予算ベース）'!$C13)</f>
        <v>0.21254321302642989</v>
      </c>
      <c r="G98" s="138">
        <f>$C13*('2018yosanhosei（予算ベース）'!G98/'2018yosanhosei（予算ベース）'!$C13)</f>
        <v>0.28050968241384111</v>
      </c>
      <c r="H98" s="138">
        <f>$C13*('2018yosanhosei（予算ベース）'!H98/'2018yosanhosei（予算ベース）'!$C13)</f>
        <v>1.1279214335823</v>
      </c>
      <c r="I98" s="138">
        <f>$C13*('2018yosanhosei（予算ベース）'!I98/'2018yosanhosei（予算ベース）'!$C13)</f>
        <v>1.1127221353655834</v>
      </c>
      <c r="J98" s="138">
        <f>$C13*('2018yosanhosei（予算ベース）'!J98/'2018yosanhosei（予算ベース）'!$C13)</f>
        <v>0.82591460499598035</v>
      </c>
      <c r="K98" s="138">
        <f>$C13*('2018yosanhosei（予算ベース）'!K98/'2018yosanhosei（予算ベース）'!$C13)</f>
        <v>0.5151815356520536</v>
      </c>
      <c r="L98" s="138">
        <f>$C13*('2018yosanhosei（予算ベース）'!L98/'2018yosanhosei（予算ベース）'!$C13)</f>
        <v>0.28067575925292126</v>
      </c>
      <c r="M98" s="438">
        <f t="shared" si="31"/>
        <v>4.3554683642891101</v>
      </c>
      <c r="N98" s="16">
        <v>0</v>
      </c>
      <c r="O98" s="16">
        <v>0</v>
      </c>
      <c r="P98" s="138">
        <f>$C13*('2018yosanhosei（予算ベース）'!P98/'2018yosanhosei（予算ベース）'!$C13)</f>
        <v>4.9431412417395827E-2</v>
      </c>
      <c r="Q98" s="138">
        <f>$C13*('2018yosanhosei（予算ベース）'!Q98/'2018yosanhosei（予算ベース）'!$C13)</f>
        <v>6.5593056608689748E-2</v>
      </c>
      <c r="R98" s="138">
        <f>$C13*('2018yosanhosei（予算ベース）'!R98/'2018yosanhosei（予算ベース）'!$C13)</f>
        <v>5.7463750767898801E-2</v>
      </c>
      <c r="S98" s="138">
        <f>$C13*('2018yosanhosei（予算ベース）'!S98/'2018yosanhosei（予算ベース）'!$C13)</f>
        <v>5.7848587395388347E-2</v>
      </c>
      <c r="T98" s="138">
        <f>$C13*('2018yosanhosei（予算ベース）'!T98/'2018yosanhosei（予算ベース）'!$C13)</f>
        <v>5.4434828666282298E-2</v>
      </c>
      <c r="U98" s="438">
        <f t="shared" si="32"/>
        <v>0.28477163585565501</v>
      </c>
    </row>
    <row r="99" spans="2:21">
      <c r="B99" s="2" t="s">
        <v>412</v>
      </c>
      <c r="F99" s="138">
        <f>$C14*('2018yosanhosei（予算ベース）'!F99/'2018yosanhosei（予算ベース）'!$C14)</f>
        <v>0.25533311009101084</v>
      </c>
      <c r="G99" s="138">
        <f>$C14*('2018yosanhosei（予算ベース）'!G99/'2018yosanhosei（予算ベース）'!$C14)</f>
        <v>0.38292115731690773</v>
      </c>
      <c r="H99" s="138">
        <f>$C14*('2018yosanhosei（予算ベース）'!H99/'2018yosanhosei（予算ベース）'!$C14)</f>
        <v>1.4815020410771986</v>
      </c>
      <c r="I99" s="138">
        <f>$C14*('2018yosanhosei（予算ベース）'!I99/'2018yosanhosei（予算ベース）'!$C14)</f>
        <v>1.7255509719652598</v>
      </c>
      <c r="J99" s="138">
        <f>$C14*('2018yosanhosei（予算ベース）'!J99/'2018yosanhosei（予算ベース）'!$C14)</f>
        <v>1.4750368312081215</v>
      </c>
      <c r="K99" s="138">
        <f>$C14*('2018yosanhosei（予算ベース）'!K99/'2018yosanhosei（予算ベース）'!$C14)</f>
        <v>1.0997404029238838</v>
      </c>
      <c r="L99" s="138">
        <f>$C14*('2018yosanhosei（予算ベース）'!L99/'2018yosanhosei（予算ベース）'!$C14)</f>
        <v>0.62990303228695266</v>
      </c>
      <c r="M99" s="438">
        <f t="shared" si="31"/>
        <v>7.0499875468693336</v>
      </c>
      <c r="N99" s="16">
        <v>0</v>
      </c>
      <c r="O99" s="16">
        <v>0</v>
      </c>
      <c r="P99" s="138">
        <f>$C14*('2018yosanhosei（予算ベース）'!P99/'2018yosanhosei（予算ベース）'!$C14)</f>
        <v>6.7701245891190059E-2</v>
      </c>
      <c r="Q99" s="138">
        <f>$C14*('2018yosanhosei（予算ベース）'!Q99/'2018yosanhosei（予算ベース）'!$C14)</f>
        <v>0.10851429941116596</v>
      </c>
      <c r="R99" s="138">
        <f>$C14*('2018yosanhosei（予算ベース）'!R99/'2018yosanhosei（予算ベース）'!$C14)</f>
        <v>0.11477423680017</v>
      </c>
      <c r="S99" s="138">
        <f>$C14*('2018yosanhosei（予算ベース）'!S99/'2018yosanhosei（予算ベース）'!$C14)</f>
        <v>0.11892133052612416</v>
      </c>
      <c r="T99" s="138">
        <f>$C14*('2018yosanhosei（予算ベース）'!T99/'2018yosanhosei（予算ベース）'!$C14)</f>
        <v>0.10216648722469153</v>
      </c>
      <c r="U99" s="438">
        <f t="shared" si="32"/>
        <v>0.51207759985334178</v>
      </c>
    </row>
    <row r="100" spans="2:21">
      <c r="B100" s="2" t="s">
        <v>304</v>
      </c>
      <c r="F100" s="269">
        <f>SUM(F89:F99)</f>
        <v>0.70462571416637565</v>
      </c>
      <c r="G100" s="269">
        <f t="shared" ref="G100:M100" si="33">SUM(G89:G99)</f>
        <v>0.93283144157581832</v>
      </c>
      <c r="H100" s="269">
        <f t="shared" si="33"/>
        <v>3.8571614297820735</v>
      </c>
      <c r="I100" s="269">
        <f t="shared" si="33"/>
        <v>3.8927370469680227</v>
      </c>
      <c r="J100" s="269">
        <f t="shared" si="33"/>
        <v>3.1022004770105052</v>
      </c>
      <c r="K100" s="269">
        <f t="shared" si="33"/>
        <v>2.1313340232398592</v>
      </c>
      <c r="L100" s="269">
        <f t="shared" si="33"/>
        <v>1.2397520530865198</v>
      </c>
      <c r="M100" s="269">
        <f t="shared" si="33"/>
        <v>15.860642185829173</v>
      </c>
      <c r="N100" s="270">
        <v>0</v>
      </c>
      <c r="O100" s="270">
        <v>0</v>
      </c>
      <c r="P100" s="269">
        <f t="shared" ref="P100:U100" si="34">SUM(P89:P99)</f>
        <v>0.17993186993028587</v>
      </c>
      <c r="Q100" s="269">
        <f t="shared" si="34"/>
        <v>0.25041308868700046</v>
      </c>
      <c r="R100" s="269">
        <f t="shared" si="34"/>
        <v>0.23996257622041722</v>
      </c>
      <c r="S100" s="269">
        <f t="shared" si="34"/>
        <v>0.24393493954619863</v>
      </c>
      <c r="T100" s="269">
        <f t="shared" si="34"/>
        <v>0.23177862602086458</v>
      </c>
      <c r="U100" s="269">
        <f t="shared" si="34"/>
        <v>1.1460211004047669</v>
      </c>
    </row>
    <row r="101" spans="2:21">
      <c r="B101" s="2" t="s">
        <v>389</v>
      </c>
      <c r="F101" s="138">
        <f>'2018yosanhosei（予算ベース）'!F101</f>
        <v>5.4332653339161308</v>
      </c>
      <c r="G101" s="138">
        <f>'2018yosanhosei（予算ベース）'!G101</f>
        <v>9.4246464342041971</v>
      </c>
      <c r="H101" s="138">
        <f>'2018yosanhosei（予算ベース）'!H101</f>
        <v>14.511786303454697</v>
      </c>
      <c r="I101" s="138">
        <f>'2018yosanhosei（予算ベース）'!I101</f>
        <v>20.403025560180286</v>
      </c>
      <c r="J101" s="138">
        <f>'2018yosanhosei（予算ベース）'!J101</f>
        <v>28.189739058606349</v>
      </c>
      <c r="K101" s="138">
        <f>'2018yosanhosei（予算ベース）'!K101</f>
        <v>30.487810689885034</v>
      </c>
      <c r="L101" s="138">
        <f>'2018yosanhosei（予算ベース）'!L101</f>
        <v>33.62527940449197</v>
      </c>
      <c r="M101" s="138"/>
      <c r="N101" s="138"/>
      <c r="O101" s="138"/>
      <c r="P101" s="138">
        <f>'2018yosanhosei（予算ベース）'!P101</f>
        <v>16.38009280096901</v>
      </c>
      <c r="Q101" s="138">
        <f>'2018yosanhosei（予算ベース）'!Q101</f>
        <v>22.278381859015823</v>
      </c>
      <c r="R101" s="138">
        <f>'2018yosanhosei（予算ベース）'!R101</f>
        <v>29.921407696982705</v>
      </c>
      <c r="S101" s="138">
        <f>'2018yosanhosei（予算ベース）'!S101</f>
        <v>33.425277842790983</v>
      </c>
      <c r="T101" s="138">
        <f>'2018yosanhosei（予算ベース）'!T101</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v>0</v>
      </c>
      <c r="G106" s="16">
        <v>0</v>
      </c>
      <c r="H106" s="138">
        <f>$C4*('2018yosanhosei（予算ベース）'!H106/'2018yosanhosei（予算ベース）'!$C4)</f>
        <v>1.1623378484009322E-3</v>
      </c>
      <c r="I106" s="138">
        <f>$C4*('2018yosanhosei（予算ベース）'!I106/'2018yosanhosei（予算ベース）'!$C4)</f>
        <v>1.2912617478709385E-3</v>
      </c>
      <c r="J106" s="138">
        <f>$C4*('2018yosanhosei（予算ベース）'!J106/'2018yosanhosei（予算ベース）'!$C4)</f>
        <v>1.1482381463454958E-3</v>
      </c>
      <c r="K106" s="138">
        <f>$C4*('2018yosanhosei（予算ベース）'!K106/'2018yosanhosei（予算ベース）'!$C4)</f>
        <v>1.3829530432686052E-3</v>
      </c>
      <c r="L106" s="138">
        <f>$C4*('2018yosanhosei（予算ベース）'!L106/'2018yosanhosei（予算ベース）'!$C4)</f>
        <v>1.2595210525116129E-3</v>
      </c>
      <c r="M106" s="438">
        <f>SUM(F106:L106)</f>
        <v>6.2443118383975846E-3</v>
      </c>
    </row>
    <row r="107" spans="2:21">
      <c r="B107" s="2" t="s">
        <v>147</v>
      </c>
      <c r="F107" s="16">
        <v>0</v>
      </c>
      <c r="G107" s="16">
        <v>0</v>
      </c>
      <c r="H107" s="138">
        <f>$C5*('2018yosanhosei（予算ベース）'!H107/'2018yosanhosei（予算ベース）'!$C5)</f>
        <v>1.1423112351781721E-3</v>
      </c>
      <c r="I107" s="138">
        <f>$C5*('2018yosanhosei（予算ベース）'!I107/'2018yosanhosei（予算ベース）'!$C5)</f>
        <v>1.269013827759301E-3</v>
      </c>
      <c r="J107" s="138">
        <f>$C5*('2018yosanhosei（予算ベース）'!J107/'2018yosanhosei（予算ベース）'!$C5)</f>
        <v>1.128454465313242E-3</v>
      </c>
      <c r="K107" s="138">
        <f>$C5*('2018yosanhosei（予算ベース）'!K107/'2018yosanhosei（予算ベース）'!$C5)</f>
        <v>1.3591253190480769E-3</v>
      </c>
      <c r="L107" s="138">
        <f>$C5*('2018yosanhosei（予算ベース）'!L107/'2018yosanhosei（予算ベース）'!$C5)</f>
        <v>1.2378200118036335E-3</v>
      </c>
      <c r="M107" s="438">
        <f t="shared" ref="M107:M116" si="35">SUM(F107:L107)</f>
        <v>6.1367248591024251E-3</v>
      </c>
    </row>
    <row r="108" spans="2:21">
      <c r="B108" s="2" t="s">
        <v>148</v>
      </c>
      <c r="F108" s="16">
        <v>0</v>
      </c>
      <c r="G108" s="16">
        <v>0</v>
      </c>
      <c r="H108" s="138">
        <f>$C6*('2018yosanhosei（予算ベース）'!H108/'2018yosanhosei（予算ベース）'!$C6)</f>
        <v>1.1968925478397982E-3</v>
      </c>
      <c r="I108" s="138">
        <f>$C6*('2018yosanhosei（予算ベース）'!I108/'2018yosanhosei（予算ベース）'!$C6)</f>
        <v>1.3296491768408968E-3</v>
      </c>
      <c r="J108" s="138">
        <f>$C6*('2018yosanhosei（予算ベース）'!J108/'2018yosanhosei（予算ベース）'!$C6)</f>
        <v>1.1823736811091569E-3</v>
      </c>
      <c r="K108" s="138">
        <f>$C6*('2018yosanhosei（予算ベース）'!K108/'2018yosanhosei（予算ベース）'!$C6)</f>
        <v>1.4240663278561752E-3</v>
      </c>
      <c r="L108" s="138">
        <f>$C6*('2018yosanhosei（予算ベース）'!L108/'2018yosanhosei（予算ベース）'!$C6)</f>
        <v>1.2969648744316667E-3</v>
      </c>
      <c r="M108" s="438">
        <f t="shared" si="35"/>
        <v>6.4299466080776947E-3</v>
      </c>
    </row>
    <row r="109" spans="2:21">
      <c r="B109" s="2" t="s">
        <v>149</v>
      </c>
      <c r="F109" s="16">
        <v>0</v>
      </c>
      <c r="G109" s="16">
        <v>0</v>
      </c>
      <c r="H109" s="138">
        <f>$C7*('2018yosanhosei（予算ベース）'!H109/'2018yosanhosei（予算ベース）'!$C7)</f>
        <v>1.3344223955875346E-3</v>
      </c>
      <c r="I109" s="138">
        <f>$C7*('2018yosanhosei（予算ベース）'!I109/'2018yosanhosei（予算ベース）'!$C7)</f>
        <v>1.4824335259279362E-3</v>
      </c>
      <c r="J109" s="138">
        <f>$C7*('2018yosanhosei（予算ベース）'!J109/'2018yosanhosei（予算ベース）'!$C7)</f>
        <v>1.3182352274420852E-3</v>
      </c>
      <c r="K109" s="138">
        <f>$C7*('2018yosanhosei（予算ベース）'!K109/'2018yosanhosei（予算ベース）'!$C7)</f>
        <v>1.587699751429761E-3</v>
      </c>
      <c r="L109" s="138">
        <f>$C7*('2018yosanhosei（予算ベース）'!L109/'2018yosanhosei（予算ベース）'!$C7)</f>
        <v>1.4459936089130381E-3</v>
      </c>
      <c r="M109" s="438">
        <f t="shared" si="35"/>
        <v>7.1687845093003546E-3</v>
      </c>
    </row>
    <row r="110" spans="2:21">
      <c r="B110" s="2" t="s">
        <v>150</v>
      </c>
      <c r="F110" s="16">
        <v>0</v>
      </c>
      <c r="G110" s="16">
        <v>0</v>
      </c>
      <c r="H110" s="138">
        <f>$C8*('2018yosanhosei（予算ベース）'!H110/'2018yosanhosei（予算ベース）'!$C8)</f>
        <v>1.4904091561473618E-3</v>
      </c>
      <c r="I110" s="138">
        <f>$C8*('2018yosanhosei（予算ベース）'!I110/'2018yosanhosei（予算ベース）'!$C8)</f>
        <v>1.6557219870774271E-3</v>
      </c>
      <c r="J110" s="138">
        <f>$C8*('2018yosanhosei（予算ベース）'!J110/'2018yosanhosei（予算ベース）'!$C8)</f>
        <v>1.4723297955971722E-3</v>
      </c>
      <c r="K110" s="138">
        <f>$C8*('2018yosanhosei（予算ベース）'!K110/'2018yosanhosei（予算ベース）'!$C8)</f>
        <v>1.7732932649874591E-3</v>
      </c>
      <c r="L110" s="138">
        <f>$C8*('2018yosanhosei（予算ベース）'!L110/'2018yosanhosei（予算ベース）'!$C8)</f>
        <v>1.6150224408559011E-3</v>
      </c>
      <c r="M110" s="438">
        <f t="shared" si="35"/>
        <v>8.0067766446653213E-3</v>
      </c>
    </row>
    <row r="111" spans="2:21">
      <c r="B111" s="2" t="s">
        <v>113</v>
      </c>
      <c r="F111" s="16">
        <v>0</v>
      </c>
      <c r="G111" s="16">
        <v>0</v>
      </c>
      <c r="H111" s="138">
        <f>$C9*('2018yosanhosei（予算ベース）'!H111/'2018yosanhosei（予算ベース）'!$C9)</f>
        <v>1.3591178478321607E-2</v>
      </c>
      <c r="I111" s="138">
        <f>$C9*('2018yosanhosei（予算ベース）'!I111/'2018yosanhosei（予算ベース）'!$C9)</f>
        <v>1.4315786829588945E-2</v>
      </c>
      <c r="J111" s="138">
        <f>$C9*('2018yosanhosei（予算ベース）'!J111/'2018yosanhosei（予算ベース）'!$C9)</f>
        <v>1.1636136306547416E-2</v>
      </c>
      <c r="K111" s="138">
        <f>$C9*('2018yosanhosei（予算ベース）'!K111/'2018yosanhosei（予算ベース）'!$C9)</f>
        <v>1.2936659794093343E-2</v>
      </c>
      <c r="L111" s="138">
        <f>$C9*('2018yosanhosei（予算ベース）'!L111/'2018yosanhosei（予算ベース）'!$C9)</f>
        <v>9.6001732498040698E-3</v>
      </c>
      <c r="M111" s="438">
        <f t="shared" si="35"/>
        <v>6.207993465835538E-2</v>
      </c>
    </row>
    <row r="112" spans="2:21">
      <c r="B112" s="2" t="s">
        <v>114</v>
      </c>
      <c r="F112" s="16">
        <v>0</v>
      </c>
      <c r="G112" s="16">
        <v>0</v>
      </c>
      <c r="H112" s="138">
        <f>$C10*('2018yosanhosei（予算ベース）'!H112/'2018yosanhosei（予算ベース）'!$C10)</f>
        <v>2.2741013796571209E-2</v>
      </c>
      <c r="I112" s="138">
        <f>$C10*('2018yosanhosei（予算ベース）'!I112/'2018yosanhosei（予算ベース）'!$C10)</f>
        <v>2.3432715029390611E-2</v>
      </c>
      <c r="J112" s="138">
        <f>$C10*('2018yosanhosei（予算ベース）'!J112/'2018yosanhosei（予算ベース）'!$C10)</f>
        <v>1.9534917092879432E-2</v>
      </c>
      <c r="K112" s="138">
        <f>$C10*('2018yosanhosei（予算ベース）'!K112/'2018yosanhosei（予算ベース）'!$C10)</f>
        <v>1.9763612129459464E-2</v>
      </c>
      <c r="L112" s="138">
        <f>$C10*('2018yosanhosei（予算ベース）'!L112/'2018yosanhosei（予算ベース）'!$C10)</f>
        <v>1.4285445004511144E-2</v>
      </c>
      <c r="M112" s="438">
        <f t="shared" si="35"/>
        <v>9.9757703052811869E-2</v>
      </c>
    </row>
    <row r="113" spans="2:21">
      <c r="B113" s="2" t="s">
        <v>115</v>
      </c>
      <c r="F113" s="16">
        <v>0</v>
      </c>
      <c r="G113" s="16">
        <v>0</v>
      </c>
      <c r="H113" s="138">
        <f>$C11*('2018yosanhosei（予算ベース）'!H113/'2018yosanhosei（予算ベース）'!$C11)</f>
        <v>5.345251651583266E-2</v>
      </c>
      <c r="I113" s="138">
        <f>$C11*('2018yosanhosei（予算ベース）'!I113/'2018yosanhosei（予算ベース）'!$C11)</f>
        <v>4.5105833084558906E-2</v>
      </c>
      <c r="J113" s="138">
        <f>$C11*('2018yosanhosei（予算ベース）'!J113/'2018yosanhosei（予算ベース）'!$C11)</f>
        <v>3.4562691802228922E-2</v>
      </c>
      <c r="K113" s="138">
        <f>$C11*('2018yosanhosei（予算ベース）'!K113/'2018yosanhosei（予算ベース）'!$C11)</f>
        <v>3.237714519849709E-2</v>
      </c>
      <c r="L113" s="138">
        <f>$C11*('2018yosanhosei（予算ベース）'!L113/'2018yosanhosei（予算ベース）'!$C11)</f>
        <v>2.4338810186658236E-2</v>
      </c>
      <c r="M113" s="438">
        <f t="shared" si="35"/>
        <v>0.18983699678777582</v>
      </c>
    </row>
    <row r="114" spans="2:21">
      <c r="B114" s="2" t="s">
        <v>116</v>
      </c>
      <c r="F114" s="16">
        <v>0</v>
      </c>
      <c r="G114" s="16">
        <v>0</v>
      </c>
      <c r="H114" s="138">
        <f>$C12*('2018yosanhosei（予算ベース）'!H114/'2018yosanhosei（予算ベース）'!$C12)</f>
        <v>0.11834832790439992</v>
      </c>
      <c r="I114" s="138">
        <f>$C12*('2018yosanhosei（予算ベース）'!I114/'2018yosanhosei（予算ベース）'!$C12)</f>
        <v>0.10866571049054426</v>
      </c>
      <c r="J114" s="138">
        <f>$C12*('2018yosanhosei（予算ベース）'!J114/'2018yosanhosei（予算ベース）'!$C12)</f>
        <v>7.3839604611736484E-2</v>
      </c>
      <c r="K114" s="138">
        <f>$C12*('2018yosanhosei（予算ベース）'!K114/'2018yosanhosei（予算ベース）'!$C12)</f>
        <v>6.1265221240294217E-2</v>
      </c>
      <c r="L114" s="138">
        <f>$C12*('2018yosanhosei（予算ベース）'!L114/'2018yosanhosei（予算ベース）'!$C12)</f>
        <v>4.4997700178803592E-2</v>
      </c>
      <c r="M114" s="438">
        <f t="shared" si="35"/>
        <v>0.40711656442577848</v>
      </c>
    </row>
    <row r="115" spans="2:21">
      <c r="B115" s="2" t="s">
        <v>117</v>
      </c>
      <c r="F115" s="16">
        <v>0</v>
      </c>
      <c r="G115" s="16">
        <v>0</v>
      </c>
      <c r="H115" s="138">
        <f>$C13*('2018yosanhosei（予算ベース）'!H115/'2018yosanhosei（予算ベース）'!$C13)</f>
        <v>0.20219789769169916</v>
      </c>
      <c r="I115" s="138">
        <f>$C13*('2018yosanhosei（予算ベース）'!I115/'2018yosanhosei（予算ベース）'!$C13)</f>
        <v>0.20108295148782113</v>
      </c>
      <c r="J115" s="138">
        <f>$C13*('2018yosanhosei（予算ベース）'!J115/'2018yosanhosei（予算ベース）'!$C13)</f>
        <v>0.14449648611267668</v>
      </c>
      <c r="K115" s="138">
        <f>$C13*('2018yosanhosei（予算ベース）'!K115/'2018yosanhosei（予算ベース）'!$C13)</f>
        <v>0.12830702001255886</v>
      </c>
      <c r="L115" s="138">
        <f>$C13*('2018yosanhosei（予算ベース）'!L115/'2018yosanhosei（予算ベース）'!$C13)</f>
        <v>7.8732294391417657E-2</v>
      </c>
      <c r="M115" s="438">
        <f t="shared" si="35"/>
        <v>0.75481664969617346</v>
      </c>
    </row>
    <row r="116" spans="2:21">
      <c r="B116" s="2" t="s">
        <v>412</v>
      </c>
      <c r="F116" s="16">
        <v>0</v>
      </c>
      <c r="G116" s="16">
        <v>0</v>
      </c>
      <c r="H116" s="138">
        <f>$C14*('2018yosanhosei（予算ベース）'!H116/'2018yosanhosei（予算ベース）'!$C14)</f>
        <v>0.28515005988845316</v>
      </c>
      <c r="I116" s="138">
        <f>$C14*('2018yosanhosei（予算ベース）'!I116/'2018yosanhosei（予算ベース）'!$C14)</f>
        <v>0.33437705548103003</v>
      </c>
      <c r="J116" s="138">
        <f>$C14*('2018yosanhosei（予算ベース）'!J116/'2018yosanhosei（予算ベース）'!$C14)</f>
        <v>0.26408536520309145</v>
      </c>
      <c r="K116" s="138">
        <f>$C14*('2018yosanhosei（予算ベース）'!K116/'2018yosanhosei（予算ベース）'!$C14)</f>
        <v>0.25445429462708341</v>
      </c>
      <c r="L116" s="138">
        <f>$C14*('2018yosanhosei（予算ベース）'!L116/'2018yosanhosei（予算ベース）'!$C14)</f>
        <v>0.1594003717781988</v>
      </c>
      <c r="M116" s="438">
        <f t="shared" si="35"/>
        <v>1.2974671469778569</v>
      </c>
    </row>
    <row r="117" spans="2:21">
      <c r="B117" s="2" t="s">
        <v>304</v>
      </c>
      <c r="F117" s="270">
        <v>0</v>
      </c>
      <c r="G117" s="270">
        <v>0</v>
      </c>
      <c r="H117" s="269">
        <f t="shared" ref="H117:M117" si="36">SUM(H106:H116)</f>
        <v>0.70180736745843153</v>
      </c>
      <c r="I117" s="269">
        <f t="shared" si="36"/>
        <v>0.73400813266841036</v>
      </c>
      <c r="J117" s="269">
        <f t="shared" si="36"/>
        <v>0.55440483244496752</v>
      </c>
      <c r="K117" s="269">
        <f t="shared" si="36"/>
        <v>0.51663109070857649</v>
      </c>
      <c r="L117" s="269">
        <f t="shared" si="36"/>
        <v>0.33821011677790935</v>
      </c>
      <c r="M117" s="269">
        <f t="shared" si="36"/>
        <v>2.8450615400582953</v>
      </c>
    </row>
    <row r="118" spans="2:21">
      <c r="B118" s="2" t="s">
        <v>389</v>
      </c>
      <c r="F118" s="138"/>
      <c r="G118" s="138"/>
      <c r="H118" s="138">
        <f>'2018yosanhosei（予算ベース）'!H118</f>
        <v>8.5322867717285824</v>
      </c>
      <c r="I118" s="138">
        <f>'2018yosanhosei（予算ベース）'!I118</f>
        <v>13.476637500085419</v>
      </c>
      <c r="J118" s="138">
        <f>'2018yosanhosei（予算ベース）'!J118</f>
        <v>20.607407483742691</v>
      </c>
      <c r="K118" s="138">
        <f>'2018yosanhosei（予算ベース）'!K118</f>
        <v>25.264727446357618</v>
      </c>
      <c r="L118" s="138">
        <f>'2018yosanhosei（予算ベース）'!L118</f>
        <v>30.326681102424068</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$C4*('2018yosanhosei（予算ベース）'!F123/'2018yosanhosei（予算ベース）'!$C4)</f>
        <v>0</v>
      </c>
      <c r="G123" s="138">
        <f>$C4*('2018yosanhosei（予算ベース）'!G123/'2018yosanhosei（予算ベース）'!$C4)</f>
        <v>0</v>
      </c>
      <c r="H123" s="16">
        <v>0</v>
      </c>
      <c r="I123" s="16">
        <v>0</v>
      </c>
      <c r="J123" s="16">
        <v>0</v>
      </c>
      <c r="K123" s="16">
        <v>0</v>
      </c>
      <c r="L123" s="16">
        <v>0</v>
      </c>
      <c r="M123" s="438">
        <f>SUM(F123:L123)</f>
        <v>0</v>
      </c>
      <c r="N123" s="138">
        <f>$C4*('2018yosanhosei（予算ベース）'!N123/'2018yosanhosei（予算ベース）'!$C4)</f>
        <v>0</v>
      </c>
      <c r="O123" s="138">
        <f>$C4*('2018yosanhosei（予算ベース）'!O123/'2018yosanhosei（予算ベース）'!$C4)</f>
        <v>0</v>
      </c>
      <c r="P123" s="16">
        <v>0</v>
      </c>
      <c r="Q123" s="16">
        <v>0</v>
      </c>
      <c r="R123" s="16">
        <v>0</v>
      </c>
      <c r="S123" s="16">
        <v>0</v>
      </c>
      <c r="T123" s="16">
        <v>0</v>
      </c>
      <c r="U123" s="438">
        <f>SUM(N123:T123)</f>
        <v>0</v>
      </c>
    </row>
    <row r="124" spans="2:21">
      <c r="B124" s="2" t="s">
        <v>147</v>
      </c>
      <c r="F124" s="138">
        <f>$C5*('2018yosanhosei（予算ベース）'!F124/'2018yosanhosei（予算ベース）'!$C5)</f>
        <v>0</v>
      </c>
      <c r="G124" s="138">
        <f>$C5*('2018yosanhosei（予算ベース）'!G124/'2018yosanhosei（予算ベース）'!$C5)</f>
        <v>0</v>
      </c>
      <c r="H124" s="16">
        <v>0</v>
      </c>
      <c r="I124" s="16">
        <v>0</v>
      </c>
      <c r="J124" s="16">
        <v>0</v>
      </c>
      <c r="K124" s="16">
        <v>0</v>
      </c>
      <c r="L124" s="16">
        <v>0</v>
      </c>
      <c r="M124" s="438">
        <f t="shared" ref="M124:M133" si="37">SUM(F124:L124)</f>
        <v>0</v>
      </c>
      <c r="N124" s="138">
        <f>$C5*('2018yosanhosei（予算ベース）'!N124/'2018yosanhosei（予算ベース）'!$C5)</f>
        <v>0</v>
      </c>
      <c r="O124" s="138">
        <f>$C5*('2018yosanhosei（予算ベース）'!O124/'2018yosanhosei（予算ベース）'!$C5)</f>
        <v>0</v>
      </c>
      <c r="P124" s="16">
        <v>0</v>
      </c>
      <c r="Q124" s="16">
        <v>0</v>
      </c>
      <c r="R124" s="16">
        <v>0</v>
      </c>
      <c r="S124" s="16">
        <v>0</v>
      </c>
      <c r="T124" s="16">
        <v>0</v>
      </c>
      <c r="U124" s="438">
        <f t="shared" ref="U124:U133" si="38">SUM(N124:T124)</f>
        <v>0</v>
      </c>
    </row>
    <row r="125" spans="2:21">
      <c r="B125" s="2" t="s">
        <v>148</v>
      </c>
      <c r="F125" s="138">
        <f>$C6*('2018yosanhosei（予算ベース）'!F125/'2018yosanhosei（予算ベース）'!$C6)</f>
        <v>0</v>
      </c>
      <c r="G125" s="138">
        <f>$C6*('2018yosanhosei（予算ベース）'!G125/'2018yosanhosei（予算ベース）'!$C6)</f>
        <v>0</v>
      </c>
      <c r="H125" s="16">
        <v>0</v>
      </c>
      <c r="I125" s="16">
        <v>0</v>
      </c>
      <c r="J125" s="16">
        <v>0</v>
      </c>
      <c r="K125" s="16">
        <v>0</v>
      </c>
      <c r="L125" s="16">
        <v>0</v>
      </c>
      <c r="M125" s="438">
        <f t="shared" si="37"/>
        <v>0</v>
      </c>
      <c r="N125" s="138">
        <f>$C6*('2018yosanhosei（予算ベース）'!N125/'2018yosanhosei（予算ベース）'!$C6)</f>
        <v>0</v>
      </c>
      <c r="O125" s="138">
        <f>$C6*('2018yosanhosei（予算ベース）'!O125/'2018yosanhosei（予算ベース）'!$C6)</f>
        <v>0</v>
      </c>
      <c r="P125" s="16">
        <v>0</v>
      </c>
      <c r="Q125" s="16">
        <v>0</v>
      </c>
      <c r="R125" s="16">
        <v>0</v>
      </c>
      <c r="S125" s="16">
        <v>0</v>
      </c>
      <c r="T125" s="16">
        <v>0</v>
      </c>
      <c r="U125" s="438">
        <f t="shared" si="38"/>
        <v>0</v>
      </c>
    </row>
    <row r="126" spans="2:21">
      <c r="B126" s="2" t="s">
        <v>149</v>
      </c>
      <c r="F126" s="138">
        <f>$C7*('2018yosanhosei（予算ベース）'!F126/'2018yosanhosei（予算ベース）'!$C7)</f>
        <v>0</v>
      </c>
      <c r="G126" s="138">
        <f>$C7*('2018yosanhosei（予算ベース）'!G126/'2018yosanhosei（予算ベース）'!$C7)</f>
        <v>0</v>
      </c>
      <c r="H126" s="16">
        <v>0</v>
      </c>
      <c r="I126" s="16">
        <v>0</v>
      </c>
      <c r="J126" s="16">
        <v>0</v>
      </c>
      <c r="K126" s="16">
        <v>0</v>
      </c>
      <c r="L126" s="16">
        <v>0</v>
      </c>
      <c r="M126" s="438">
        <f t="shared" si="37"/>
        <v>0</v>
      </c>
      <c r="N126" s="138">
        <f>$C7*('2018yosanhosei（予算ベース）'!N126/'2018yosanhosei（予算ベース）'!$C7)</f>
        <v>0</v>
      </c>
      <c r="O126" s="138">
        <f>$C7*('2018yosanhosei（予算ベース）'!O126/'2018yosanhosei（予算ベース）'!$C7)</f>
        <v>0</v>
      </c>
      <c r="P126" s="16">
        <v>0</v>
      </c>
      <c r="Q126" s="16">
        <v>0</v>
      </c>
      <c r="R126" s="16">
        <v>0</v>
      </c>
      <c r="S126" s="16">
        <v>0</v>
      </c>
      <c r="T126" s="16">
        <v>0</v>
      </c>
      <c r="U126" s="438">
        <f t="shared" si="38"/>
        <v>0</v>
      </c>
    </row>
    <row r="127" spans="2:21">
      <c r="B127" s="2" t="s">
        <v>150</v>
      </c>
      <c r="F127" s="138">
        <f>$C8*('2018yosanhosei（予算ベース）'!F127/'2018yosanhosei（予算ベース）'!$C8)</f>
        <v>0</v>
      </c>
      <c r="G127" s="138">
        <f>$C8*('2018yosanhosei（予算ベース）'!G127/'2018yosanhosei（予算ベース）'!$C8)</f>
        <v>0</v>
      </c>
      <c r="H127" s="16">
        <v>0</v>
      </c>
      <c r="I127" s="16">
        <v>0</v>
      </c>
      <c r="J127" s="16">
        <v>0</v>
      </c>
      <c r="K127" s="16">
        <v>0</v>
      </c>
      <c r="L127" s="16">
        <v>0</v>
      </c>
      <c r="M127" s="438">
        <f t="shared" si="37"/>
        <v>0</v>
      </c>
      <c r="N127" s="138">
        <f>$C8*('2018yosanhosei（予算ベース）'!N127/'2018yosanhosei（予算ベース）'!$C8)</f>
        <v>0</v>
      </c>
      <c r="O127" s="138">
        <f>$C8*('2018yosanhosei（予算ベース）'!O127/'2018yosanhosei（予算ベース）'!$C8)</f>
        <v>0</v>
      </c>
      <c r="P127" s="16">
        <v>0</v>
      </c>
      <c r="Q127" s="16">
        <v>0</v>
      </c>
      <c r="R127" s="16">
        <v>0</v>
      </c>
      <c r="S127" s="16">
        <v>0</v>
      </c>
      <c r="T127" s="16">
        <v>0</v>
      </c>
      <c r="U127" s="438">
        <f t="shared" si="38"/>
        <v>0</v>
      </c>
    </row>
    <row r="128" spans="2:21">
      <c r="B128" s="2" t="s">
        <v>113</v>
      </c>
      <c r="F128" s="138">
        <f>$C9*('2018yosanhosei（予算ベース）'!F128/'2018yosanhosei（予算ベース）'!$C9)</f>
        <v>0</v>
      </c>
      <c r="G128" s="138">
        <f>$C9*('2018yosanhosei（予算ベース）'!G128/'2018yosanhosei（予算ベース）'!$C9)</f>
        <v>0</v>
      </c>
      <c r="H128" s="16">
        <v>0</v>
      </c>
      <c r="I128" s="16">
        <v>0</v>
      </c>
      <c r="J128" s="16">
        <v>0</v>
      </c>
      <c r="K128" s="16">
        <v>0</v>
      </c>
      <c r="L128" s="16">
        <v>0</v>
      </c>
      <c r="M128" s="438">
        <f t="shared" si="37"/>
        <v>0</v>
      </c>
      <c r="N128" s="138">
        <f>$C9*('2018yosanhosei（予算ベース）'!N128/'2018yosanhosei（予算ベース）'!$C9)</f>
        <v>0</v>
      </c>
      <c r="O128" s="138">
        <f>$C9*('2018yosanhosei（予算ベース）'!O128/'2018yosanhosei（予算ベース）'!$C9)</f>
        <v>0</v>
      </c>
      <c r="P128" s="16">
        <v>0</v>
      </c>
      <c r="Q128" s="16">
        <v>0</v>
      </c>
      <c r="R128" s="16">
        <v>0</v>
      </c>
      <c r="S128" s="16">
        <v>0</v>
      </c>
      <c r="T128" s="16">
        <v>0</v>
      </c>
      <c r="U128" s="438">
        <f t="shared" si="38"/>
        <v>0</v>
      </c>
    </row>
    <row r="129" spans="2:21">
      <c r="B129" s="2" t="s">
        <v>114</v>
      </c>
      <c r="F129" s="138">
        <f>$C10*('2018yosanhosei（予算ベース）'!F129/'2018yosanhosei（予算ベース）'!$C10)</f>
        <v>0</v>
      </c>
      <c r="G129" s="138">
        <f>$C10*('2018yosanhosei（予算ベース）'!G129/'2018yosanhosei（予算ベース）'!$C10)</f>
        <v>0</v>
      </c>
      <c r="H129" s="16">
        <v>0</v>
      </c>
      <c r="I129" s="16">
        <v>0</v>
      </c>
      <c r="J129" s="16">
        <v>0</v>
      </c>
      <c r="K129" s="16">
        <v>0</v>
      </c>
      <c r="L129" s="16">
        <v>0</v>
      </c>
      <c r="M129" s="438">
        <f t="shared" si="37"/>
        <v>0</v>
      </c>
      <c r="N129" s="138">
        <f>$C10*('2018yosanhosei（予算ベース）'!N129/'2018yosanhosei（予算ベース）'!$C10)</f>
        <v>0</v>
      </c>
      <c r="O129" s="138">
        <f>$C10*('2018yosanhosei（予算ベース）'!O129/'2018yosanhosei（予算ベース）'!$C10)</f>
        <v>0</v>
      </c>
      <c r="P129" s="16">
        <v>0</v>
      </c>
      <c r="Q129" s="16">
        <v>0</v>
      </c>
      <c r="R129" s="16">
        <v>0</v>
      </c>
      <c r="S129" s="16">
        <v>0</v>
      </c>
      <c r="T129" s="16">
        <v>0</v>
      </c>
      <c r="U129" s="438">
        <f t="shared" si="38"/>
        <v>0</v>
      </c>
    </row>
    <row r="130" spans="2:21">
      <c r="B130" s="2" t="s">
        <v>115</v>
      </c>
      <c r="F130" s="138">
        <f>$C11*('2018yosanhosei（予算ベース）'!F130/'2018yosanhosei（予算ベース）'!$C11)</f>
        <v>0</v>
      </c>
      <c r="G130" s="138">
        <f>$C11*('2018yosanhosei（予算ベース）'!G130/'2018yosanhosei（予算ベース）'!$C11)</f>
        <v>0</v>
      </c>
      <c r="H130" s="16">
        <v>0</v>
      </c>
      <c r="I130" s="16">
        <v>0</v>
      </c>
      <c r="J130" s="16">
        <v>0</v>
      </c>
      <c r="K130" s="16">
        <v>0</v>
      </c>
      <c r="L130" s="16">
        <v>0</v>
      </c>
      <c r="M130" s="438">
        <f t="shared" si="37"/>
        <v>0</v>
      </c>
      <c r="N130" s="138">
        <f>$C11*('2018yosanhosei（予算ベース）'!N130/'2018yosanhosei（予算ベース）'!$C11)</f>
        <v>0</v>
      </c>
      <c r="O130" s="138">
        <f>$C11*('2018yosanhosei（予算ベース）'!O130/'2018yosanhosei（予算ベース）'!$C11)</f>
        <v>0</v>
      </c>
      <c r="P130" s="16">
        <v>0</v>
      </c>
      <c r="Q130" s="16">
        <v>0</v>
      </c>
      <c r="R130" s="16">
        <v>0</v>
      </c>
      <c r="S130" s="16">
        <v>0</v>
      </c>
      <c r="T130" s="16">
        <v>0</v>
      </c>
      <c r="U130" s="438">
        <f t="shared" si="38"/>
        <v>0</v>
      </c>
    </row>
    <row r="131" spans="2:21">
      <c r="B131" s="2" t="s">
        <v>116</v>
      </c>
      <c r="F131" s="138">
        <f>$C12*('2018yosanhosei（予算ベース）'!F131/'2018yosanhosei（予算ベース）'!$C12)</f>
        <v>0</v>
      </c>
      <c r="G131" s="138">
        <f>$C12*('2018yosanhosei（予算ベース）'!G131/'2018yosanhosei（予算ベース）'!$C12)</f>
        <v>0</v>
      </c>
      <c r="H131" s="16">
        <v>0</v>
      </c>
      <c r="I131" s="16">
        <v>0</v>
      </c>
      <c r="J131" s="16">
        <v>0</v>
      </c>
      <c r="K131" s="16">
        <v>0</v>
      </c>
      <c r="L131" s="16">
        <v>0</v>
      </c>
      <c r="M131" s="438">
        <f t="shared" si="37"/>
        <v>0</v>
      </c>
      <c r="N131" s="138">
        <f>$C12*('2018yosanhosei（予算ベース）'!N131/'2018yosanhosei（予算ベース）'!$C12)</f>
        <v>0</v>
      </c>
      <c r="O131" s="138">
        <f>$C12*('2018yosanhosei（予算ベース）'!O131/'2018yosanhosei（予算ベース）'!$C12)</f>
        <v>0</v>
      </c>
      <c r="P131" s="16">
        <v>0</v>
      </c>
      <c r="Q131" s="16">
        <v>0</v>
      </c>
      <c r="R131" s="16">
        <v>0</v>
      </c>
      <c r="S131" s="16">
        <v>0</v>
      </c>
      <c r="T131" s="16">
        <v>0</v>
      </c>
      <c r="U131" s="438">
        <f t="shared" si="38"/>
        <v>0</v>
      </c>
    </row>
    <row r="132" spans="2:21">
      <c r="B132" s="2" t="s">
        <v>117</v>
      </c>
      <c r="F132" s="138">
        <f>$C13*('2018yosanhosei（予算ベース）'!F132/'2018yosanhosei（予算ベース）'!$C13)</f>
        <v>0</v>
      </c>
      <c r="G132" s="138">
        <f>$C13*('2018yosanhosei（予算ベース）'!G132/'2018yosanhosei（予算ベース）'!$C13)</f>
        <v>0</v>
      </c>
      <c r="H132" s="16">
        <v>0</v>
      </c>
      <c r="I132" s="16">
        <v>0</v>
      </c>
      <c r="J132" s="16">
        <v>0</v>
      </c>
      <c r="K132" s="16">
        <v>0</v>
      </c>
      <c r="L132" s="16">
        <v>0</v>
      </c>
      <c r="M132" s="438">
        <f t="shared" si="37"/>
        <v>0</v>
      </c>
      <c r="N132" s="138">
        <f>$C13*('2018yosanhosei（予算ベース）'!N132/'2018yosanhosei（予算ベース）'!$C13)</f>
        <v>0</v>
      </c>
      <c r="O132" s="138">
        <f>$C13*('2018yosanhosei（予算ベース）'!O132/'2018yosanhosei（予算ベース）'!$C13)</f>
        <v>0</v>
      </c>
      <c r="P132" s="16">
        <v>0</v>
      </c>
      <c r="Q132" s="16">
        <v>0</v>
      </c>
      <c r="R132" s="16">
        <v>0</v>
      </c>
      <c r="S132" s="16">
        <v>0</v>
      </c>
      <c r="T132" s="16">
        <v>0</v>
      </c>
      <c r="U132" s="438">
        <f t="shared" si="38"/>
        <v>0</v>
      </c>
    </row>
    <row r="133" spans="2:21">
      <c r="B133" s="2" t="s">
        <v>412</v>
      </c>
      <c r="F133" s="138">
        <f>$C14*('2018yosanhosei（予算ベース）'!F133/'2018yosanhosei（予算ベース）'!$C14)</f>
        <v>0</v>
      </c>
      <c r="G133" s="138">
        <f>$C14*('2018yosanhosei（予算ベース）'!G133/'2018yosanhosei（予算ベース）'!$C14)</f>
        <v>0</v>
      </c>
      <c r="H133" s="16">
        <v>0</v>
      </c>
      <c r="I133" s="16">
        <v>0</v>
      </c>
      <c r="J133" s="16">
        <v>0</v>
      </c>
      <c r="K133" s="16">
        <v>0</v>
      </c>
      <c r="L133" s="16">
        <v>0</v>
      </c>
      <c r="M133" s="438">
        <f t="shared" si="37"/>
        <v>0</v>
      </c>
      <c r="N133" s="138">
        <f>$C14*('2018yosanhosei（予算ベース）'!N133/'2018yosanhosei（予算ベース）'!$C14)</f>
        <v>0</v>
      </c>
      <c r="O133" s="138">
        <f>$C14*('2018yosanhosei（予算ベース）'!O133/'2018yosanhosei（予算ベース）'!$C14)</f>
        <v>0</v>
      </c>
      <c r="P133" s="16">
        <v>0</v>
      </c>
      <c r="Q133" s="16">
        <v>0</v>
      </c>
      <c r="R133" s="16">
        <v>0</v>
      </c>
      <c r="S133" s="16">
        <v>0</v>
      </c>
      <c r="T133" s="16">
        <v>0</v>
      </c>
      <c r="U133" s="438">
        <f t="shared" si="38"/>
        <v>0</v>
      </c>
    </row>
    <row r="134" spans="2:21">
      <c r="B134" s="2" t="s">
        <v>304</v>
      </c>
      <c r="F134" s="269">
        <f t="shared" ref="F134:G134" si="39">SUM(F123:F133)</f>
        <v>0</v>
      </c>
      <c r="G134" s="269">
        <f t="shared" si="39"/>
        <v>0</v>
      </c>
      <c r="H134" s="270">
        <v>0</v>
      </c>
      <c r="I134" s="270">
        <v>0</v>
      </c>
      <c r="J134" s="270">
        <v>0</v>
      </c>
      <c r="K134" s="270">
        <v>0</v>
      </c>
      <c r="L134" s="270">
        <v>0</v>
      </c>
      <c r="M134" s="269">
        <f t="shared" ref="M134:O134" si="40">SUM(M123:M133)</f>
        <v>0</v>
      </c>
      <c r="N134" s="269">
        <f t="shared" si="40"/>
        <v>0</v>
      </c>
      <c r="O134" s="269">
        <f t="shared" si="40"/>
        <v>0</v>
      </c>
      <c r="P134" s="270">
        <v>0</v>
      </c>
      <c r="Q134" s="270">
        <v>0</v>
      </c>
      <c r="R134" s="270">
        <v>0</v>
      </c>
      <c r="S134" s="270">
        <v>0</v>
      </c>
      <c r="T134" s="270">
        <v>0</v>
      </c>
      <c r="U134" s="269">
        <f t="shared" ref="U134" si="41">SUM(U123:U133)</f>
        <v>0</v>
      </c>
    </row>
    <row r="135" spans="2:21">
      <c r="B135" s="2" t="s">
        <v>389</v>
      </c>
      <c r="F135" s="138">
        <f>'2018yosanhosei（予算ベース）'!F135</f>
        <v>2.0956189623561277</v>
      </c>
      <c r="G135" s="138">
        <f>'2018yosanhosei（予算ベース）'!G135</f>
        <v>2.6407868966125592</v>
      </c>
      <c r="H135" s="138"/>
      <c r="I135" s="138"/>
      <c r="J135" s="138"/>
      <c r="K135" s="138"/>
      <c r="L135" s="138"/>
      <c r="M135" s="138"/>
      <c r="N135" s="138">
        <f>'2018yosanhosei（予算ベース）'!N135</f>
        <v>2.321784146892909</v>
      </c>
      <c r="O135" s="138">
        <f>'2018yosanhosei（予算ベース）'!O135</f>
        <v>4.3088333699897472</v>
      </c>
      <c r="P135" s="138"/>
      <c r="Q135" s="138"/>
      <c r="R135" s="138"/>
      <c r="S135" s="138"/>
      <c r="T135" s="138"/>
      <c r="U135" s="138"/>
    </row>
    <row r="136" spans="2:21">
      <c r="B136" s="953" t="s">
        <v>2437</v>
      </c>
      <c r="F136" s="955">
        <f>F134*F135*12</f>
        <v>0</v>
      </c>
      <c r="G136" s="955">
        <f>G134*G135*12</f>
        <v>0</v>
      </c>
      <c r="N136" s="955">
        <f>N134*N135*12</f>
        <v>0</v>
      </c>
      <c r="O136" s="955">
        <f>O134*O135*12</f>
        <v>0</v>
      </c>
    </row>
    <row r="138" spans="2:21">
      <c r="F138" s="2" t="s">
        <v>2439</v>
      </c>
    </row>
    <row r="139" spans="2:21">
      <c r="F139" s="2" t="s">
        <v>294</v>
      </c>
      <c r="G139" s="2" t="s">
        <v>295</v>
      </c>
      <c r="H139" s="2" t="s">
        <v>296</v>
      </c>
      <c r="I139" s="2" t="s">
        <v>297</v>
      </c>
      <c r="J139" s="2" t="s">
        <v>298</v>
      </c>
      <c r="K139" s="2" t="s">
        <v>299</v>
      </c>
      <c r="L139" s="2" t="s">
        <v>300</v>
      </c>
      <c r="M139" s="2" t="s">
        <v>301</v>
      </c>
    </row>
    <row r="140" spans="2:21">
      <c r="B140" s="2" t="s">
        <v>146</v>
      </c>
      <c r="F140" s="957">
        <f t="shared" ref="F140:G149" si="42">F$151*(N55/N$66)</f>
        <v>5.89434831165263E-2</v>
      </c>
      <c r="G140" s="957">
        <f t="shared" si="42"/>
        <v>0.15165495507456789</v>
      </c>
      <c r="H140" s="139">
        <f>P55</f>
        <v>0.30399118313710199</v>
      </c>
      <c r="I140" s="139">
        <f t="shared" ref="I140:L152" si="43">Q55</f>
        <v>0.41774481772218464</v>
      </c>
      <c r="J140" s="139">
        <f t="shared" si="43"/>
        <v>0.23162186535036536</v>
      </c>
      <c r="K140" s="139">
        <f t="shared" si="43"/>
        <v>0.16354244063712089</v>
      </c>
      <c r="L140" s="139">
        <f t="shared" si="43"/>
        <v>0.146788093407905</v>
      </c>
      <c r="M140" s="438">
        <f>SUM(F140:L140)</f>
        <v>1.4742868384457721</v>
      </c>
    </row>
    <row r="141" spans="2:21">
      <c r="B141" s="2" t="s">
        <v>147</v>
      </c>
      <c r="F141" s="957">
        <f t="shared" si="42"/>
        <v>5.7927910630436362E-2</v>
      </c>
      <c r="G141" s="957">
        <f t="shared" si="42"/>
        <v>0.14904200124812944</v>
      </c>
      <c r="H141" s="139">
        <f t="shared" ref="H141:H152" si="44">P56</f>
        <v>0.29875353742489241</v>
      </c>
      <c r="I141" s="139">
        <f t="shared" si="43"/>
        <v>0.41054724267819542</v>
      </c>
      <c r="J141" s="139">
        <f t="shared" si="43"/>
        <v>0.22763111385097345</v>
      </c>
      <c r="K141" s="139">
        <f t="shared" si="43"/>
        <v>0.16072467021980918</v>
      </c>
      <c r="L141" s="139">
        <f t="shared" si="43"/>
        <v>0.14425899364880251</v>
      </c>
      <c r="M141" s="438">
        <f t="shared" ref="M141:M150" si="45">SUM(F141:L141)</f>
        <v>1.448885469701239</v>
      </c>
    </row>
    <row r="142" spans="2:21">
      <c r="B142" s="2" t="s">
        <v>148</v>
      </c>
      <c r="F142" s="957">
        <f t="shared" si="42"/>
        <v>6.0695791488634708E-2</v>
      </c>
      <c r="G142" s="957">
        <f t="shared" si="42"/>
        <v>0.15616344750491057</v>
      </c>
      <c r="H142" s="139">
        <f t="shared" si="44"/>
        <v>0.31302842130311276</v>
      </c>
      <c r="I142" s="139">
        <f t="shared" si="43"/>
        <v>0.43016379438924629</v>
      </c>
      <c r="J142" s="139">
        <f t="shared" si="43"/>
        <v>0.23850766361604367</v>
      </c>
      <c r="K142" s="139">
        <f t="shared" si="43"/>
        <v>0.1684043316006551</v>
      </c>
      <c r="L142" s="139">
        <f t="shared" si="43"/>
        <v>0.15115190076038207</v>
      </c>
      <c r="M142" s="438">
        <f t="shared" si="45"/>
        <v>1.5181153506629852</v>
      </c>
    </row>
    <row r="143" spans="2:21">
      <c r="B143" s="2" t="s">
        <v>149</v>
      </c>
      <c r="F143" s="957">
        <f t="shared" si="42"/>
        <v>6.7670087533360027E-2</v>
      </c>
      <c r="G143" s="957">
        <f t="shared" si="42"/>
        <v>0.17410752711161784</v>
      </c>
      <c r="H143" s="139">
        <f t="shared" si="44"/>
        <v>0.34899718992835932</v>
      </c>
      <c r="I143" s="139">
        <f t="shared" si="43"/>
        <v>0.47959209207203896</v>
      </c>
      <c r="J143" s="139">
        <f t="shared" si="43"/>
        <v>0.26591356794971599</v>
      </c>
      <c r="K143" s="139">
        <f t="shared" si="43"/>
        <v>0.18775495929643166</v>
      </c>
      <c r="L143" s="139">
        <f t="shared" si="43"/>
        <v>0.16852012478005299</v>
      </c>
      <c r="M143" s="438">
        <f t="shared" si="45"/>
        <v>1.6925555486715766</v>
      </c>
    </row>
    <row r="144" spans="2:21">
      <c r="B144" s="2" t="s">
        <v>150</v>
      </c>
      <c r="F144" s="957">
        <f t="shared" si="42"/>
        <v>7.5580354759114426E-2</v>
      </c>
      <c r="G144" s="957">
        <f t="shared" si="42"/>
        <v>0.19445975533637413</v>
      </c>
      <c r="H144" s="139">
        <f t="shared" si="44"/>
        <v>0.38979307381146688</v>
      </c>
      <c r="I144" s="139">
        <f t="shared" si="43"/>
        <v>0.53565381366768816</v>
      </c>
      <c r="J144" s="139">
        <f t="shared" si="43"/>
        <v>0.29699742579752952</v>
      </c>
      <c r="K144" s="139">
        <f t="shared" si="43"/>
        <v>0.20970249852878814</v>
      </c>
      <c r="L144" s="139">
        <f t="shared" si="43"/>
        <v>0.18821921589280699</v>
      </c>
      <c r="M144" s="438">
        <f t="shared" si="45"/>
        <v>1.890406137793768</v>
      </c>
    </row>
    <row r="145" spans="2:13">
      <c r="B145" s="2" t="s">
        <v>113</v>
      </c>
      <c r="F145" s="957">
        <f t="shared" si="42"/>
        <v>1.0044777993547374</v>
      </c>
      <c r="G145" s="957">
        <f t="shared" si="42"/>
        <v>1.734784988359336</v>
      </c>
      <c r="H145" s="139">
        <f t="shared" si="44"/>
        <v>3.6222108637774508</v>
      </c>
      <c r="I145" s="139">
        <f t="shared" si="43"/>
        <v>3.9639864523616146</v>
      </c>
      <c r="J145" s="139">
        <f t="shared" si="43"/>
        <v>2.2543763741406853</v>
      </c>
      <c r="K145" s="139">
        <f t="shared" si="43"/>
        <v>1.5822886900735869</v>
      </c>
      <c r="L145" s="139">
        <f t="shared" si="43"/>
        <v>1.2501403069676962</v>
      </c>
      <c r="M145" s="438">
        <f t="shared" si="45"/>
        <v>15.412265475035108</v>
      </c>
    </row>
    <row r="146" spans="2:13">
      <c r="B146" s="2" t="s">
        <v>114</v>
      </c>
      <c r="F146" s="957">
        <f t="shared" si="42"/>
        <v>1.9131360073223302</v>
      </c>
      <c r="G146" s="957">
        <f t="shared" si="42"/>
        <v>2.9133662370748894</v>
      </c>
      <c r="H146" s="139">
        <f t="shared" si="44"/>
        <v>6.2003698918562229</v>
      </c>
      <c r="I146" s="139">
        <f t="shared" si="43"/>
        <v>6.1661007539852948</v>
      </c>
      <c r="J146" s="139">
        <f t="shared" si="43"/>
        <v>3.5344509243754008</v>
      </c>
      <c r="K146" s="139">
        <f t="shared" si="43"/>
        <v>2.3792975030832801</v>
      </c>
      <c r="L146" s="139">
        <f t="shared" si="43"/>
        <v>1.6933182384882004</v>
      </c>
      <c r="M146" s="438">
        <f t="shared" si="45"/>
        <v>24.800039556185613</v>
      </c>
    </row>
    <row r="147" spans="2:13">
      <c r="B147" s="2" t="s">
        <v>115</v>
      </c>
      <c r="F147" s="957">
        <f t="shared" si="42"/>
        <v>3.8755124316008458</v>
      </c>
      <c r="G147" s="957">
        <f t="shared" si="42"/>
        <v>5.3968215041849987</v>
      </c>
      <c r="H147" s="139">
        <f t="shared" si="44"/>
        <v>12.065036674665585</v>
      </c>
      <c r="I147" s="139">
        <f t="shared" si="43"/>
        <v>10.406137341649607</v>
      </c>
      <c r="J147" s="139">
        <f t="shared" si="43"/>
        <v>5.7396180733774536</v>
      </c>
      <c r="K147" s="139">
        <f t="shared" si="43"/>
        <v>3.736586883778477</v>
      </c>
      <c r="L147" s="139">
        <f t="shared" si="43"/>
        <v>2.4323764640609453</v>
      </c>
      <c r="M147" s="438">
        <f t="shared" si="45"/>
        <v>43.652089373317914</v>
      </c>
    </row>
    <row r="148" spans="2:13">
      <c r="B148" s="2" t="s">
        <v>116</v>
      </c>
      <c r="F148" s="957">
        <f t="shared" si="42"/>
        <v>7.2129783025741245</v>
      </c>
      <c r="G148" s="957">
        <f t="shared" si="42"/>
        <v>10.168668126615241</v>
      </c>
      <c r="H148" s="139">
        <f t="shared" si="44"/>
        <v>23.652118051389873</v>
      </c>
      <c r="I148" s="139">
        <f t="shared" si="43"/>
        <v>18.607448027674412</v>
      </c>
      <c r="J148" s="139">
        <f t="shared" si="43"/>
        <v>9.9037427750373226</v>
      </c>
      <c r="K148" s="139">
        <f t="shared" si="43"/>
        <v>6.0772674930500035</v>
      </c>
      <c r="L148" s="139">
        <f t="shared" si="43"/>
        <v>3.6357876306972949</v>
      </c>
      <c r="M148" s="438">
        <f t="shared" si="45"/>
        <v>79.258010407038256</v>
      </c>
    </row>
    <row r="149" spans="2:13">
      <c r="B149" s="2" t="s">
        <v>117</v>
      </c>
      <c r="F149" s="957">
        <f t="shared" si="42"/>
        <v>9.1521523380992331</v>
      </c>
      <c r="G149" s="957">
        <f t="shared" si="42"/>
        <v>14.537849545995352</v>
      </c>
      <c r="H149" s="139">
        <f t="shared" si="44"/>
        <v>37.066883233595654</v>
      </c>
      <c r="I149" s="139">
        <f t="shared" si="43"/>
        <v>30.062123397338944</v>
      </c>
      <c r="J149" s="139">
        <f t="shared" si="43"/>
        <v>16.326932721052032</v>
      </c>
      <c r="K149" s="139">
        <f t="shared" si="43"/>
        <v>9.9455091959354753</v>
      </c>
      <c r="L149" s="139">
        <f t="shared" si="43"/>
        <v>5.6524068650404899</v>
      </c>
      <c r="M149" s="438">
        <f t="shared" si="45"/>
        <v>122.74385729705718</v>
      </c>
    </row>
    <row r="150" spans="2:13">
      <c r="B150" s="2" t="s">
        <v>412</v>
      </c>
      <c r="F150" s="957">
        <f>F$151*(N65/N$66)</f>
        <v>7.5487041986924845</v>
      </c>
      <c r="G150" s="957">
        <f>G$151*(O65/O$66)</f>
        <v>15.3631580690557</v>
      </c>
      <c r="H150" s="139">
        <f t="shared" si="44"/>
        <v>47.568227191637256</v>
      </c>
      <c r="I150" s="139">
        <f t="shared" si="43"/>
        <v>47.680859903432641</v>
      </c>
      <c r="J150" s="139">
        <f t="shared" si="43"/>
        <v>30.544185992261635</v>
      </c>
      <c r="K150" s="139">
        <f t="shared" si="43"/>
        <v>21.474960705059363</v>
      </c>
      <c r="L150" s="139">
        <f t="shared" si="43"/>
        <v>12.954041083780618</v>
      </c>
      <c r="M150" s="438">
        <f t="shared" si="45"/>
        <v>183.13413714391973</v>
      </c>
    </row>
    <row r="151" spans="2:13">
      <c r="B151" s="2" t="s">
        <v>304</v>
      </c>
      <c r="F151" s="957">
        <f>F153/12/F152</f>
        <v>31.027778705171826</v>
      </c>
      <c r="G151" s="957">
        <f>G153/12/G152</f>
        <v>50.940076157561116</v>
      </c>
      <c r="H151" s="139">
        <f t="shared" si="44"/>
        <v>131.82940931252696</v>
      </c>
      <c r="I151" s="139">
        <f t="shared" si="43"/>
        <v>119.16035763697187</v>
      </c>
      <c r="J151" s="139">
        <f t="shared" si="43"/>
        <v>69.563978496809156</v>
      </c>
      <c r="K151" s="139">
        <f t="shared" si="43"/>
        <v>46.086039371262991</v>
      </c>
      <c r="L151" s="139">
        <f t="shared" si="43"/>
        <v>28.417008917525195</v>
      </c>
      <c r="M151" s="269">
        <f t="shared" ref="M151" si="46">SUM(M140:M150)</f>
        <v>477.02464859782913</v>
      </c>
    </row>
    <row r="152" spans="2:13">
      <c r="B152" s="2" t="s">
        <v>389</v>
      </c>
      <c r="F152" s="139">
        <f t="shared" ref="F152:G152" si="47">N67</f>
        <v>2.7117290565983527</v>
      </c>
      <c r="G152" s="139">
        <f t="shared" si="47"/>
        <v>4.1732166741060031</v>
      </c>
      <c r="H152" s="139">
        <f t="shared" si="44"/>
        <v>10.075949836640103</v>
      </c>
      <c r="I152" s="139">
        <f t="shared" si="43"/>
        <v>13.558250040814706</v>
      </c>
      <c r="J152" s="139">
        <f t="shared" si="43"/>
        <v>20.25889798023735</v>
      </c>
      <c r="K152" s="139">
        <f t="shared" si="43"/>
        <v>24.47411984593311</v>
      </c>
      <c r="L152" s="139">
        <f t="shared" si="43"/>
        <v>29.759382594601643</v>
      </c>
    </row>
    <row r="153" spans="2:13">
      <c r="B153" s="953" t="s">
        <v>388</v>
      </c>
      <c r="F153" s="954">
        <f>N68-SUM(F136,N136)</f>
        <v>1009.6671489182166</v>
      </c>
      <c r="G153" s="954">
        <f>O68-SUM(G136,O136)</f>
        <v>2551.0077024115644</v>
      </c>
    </row>
  </sheetData>
  <phoneticPr fontId="4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sheetPr>
  <dimension ref="A1:AM153"/>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2" t="s">
        <v>2806</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Psumm!BY13</f>
        <v>614.65500000000009</v>
      </c>
      <c r="D4" s="137">
        <f>Psumm!BZ13</f>
        <v>314.7131</v>
      </c>
      <c r="E4" s="137">
        <f>Psumm!CA13</f>
        <v>299.94209999999998</v>
      </c>
      <c r="F4" s="138">
        <f>$D4*'2018nintei'!C4</f>
        <v>9.7489058028953399E-2</v>
      </c>
      <c r="G4" s="138">
        <f>$D4*'2018nintei'!D4</f>
        <v>0.1480312681104384</v>
      </c>
      <c r="H4" s="138">
        <f>$D4*'2018nintei'!E4</f>
        <v>0.18895625437665253</v>
      </c>
      <c r="I4" s="138">
        <f>$D4*'2018nintei'!F4</f>
        <v>0.25225624261767599</v>
      </c>
      <c r="J4" s="138">
        <f>$D4*'2018nintei'!G4</f>
        <v>0.16374998085740819</v>
      </c>
      <c r="K4" s="138">
        <f>$D4*'2018nintei'!H4</f>
        <v>0.12268090535068084</v>
      </c>
      <c r="L4" s="138">
        <f>$D4*'2018nintei'!I4</f>
        <v>0.13209626803498192</v>
      </c>
      <c r="M4" s="438">
        <f>SUM(F4:L4)</f>
        <v>1.1052599773767913</v>
      </c>
      <c r="N4" s="138">
        <f>$E4*'2018nintei'!C18</f>
        <v>8.3812826282172986E-2</v>
      </c>
      <c r="O4" s="138">
        <f>$E4*'2018nintei'!D18</f>
        <v>0.13453156754614401</v>
      </c>
      <c r="P4" s="138">
        <f>$E4*'2018nintei'!E18</f>
        <v>0.13766515485934994</v>
      </c>
      <c r="Q4" s="138">
        <f>$E4*'2018nintei'!F18</f>
        <v>0.19113856646592264</v>
      </c>
      <c r="R4" s="138">
        <f>$E4*'2018nintei'!G18</f>
        <v>0.11702687137578099</v>
      </c>
      <c r="S4" s="138">
        <f>$E4*'2018nintei'!H18</f>
        <v>0.10132252637224216</v>
      </c>
      <c r="T4" s="138">
        <f>$E4*'2018nintei'!I18</f>
        <v>0.11241212768821983</v>
      </c>
      <c r="U4" s="438">
        <f>SUM(N4:T4)</f>
        <v>0.87790964058983245</v>
      </c>
      <c r="X4" s="138">
        <f>MAX(F4,SUM(F21,N21,F38,N38,F55,N55,F72)*F4/SUM(F4,N4))</f>
        <v>9.7489058028953399E-2</v>
      </c>
      <c r="Y4" s="138">
        <f t="shared" ref="Y4:AD14" si="0">MAX(G4,SUM(G21,O21,G38,O38,G55,O55,G72)*G4/SUM(G4,O4))</f>
        <v>0.1480312681104384</v>
      </c>
      <c r="Z4" s="138">
        <f t="shared" si="0"/>
        <v>0.18895625437665253</v>
      </c>
      <c r="AA4" s="138">
        <f t="shared" si="0"/>
        <v>0.25225624261767599</v>
      </c>
      <c r="AB4" s="138">
        <f t="shared" si="0"/>
        <v>0.16374998085740819</v>
      </c>
      <c r="AC4" s="138">
        <f t="shared" si="0"/>
        <v>0.12268090535068084</v>
      </c>
      <c r="AD4" s="138">
        <f t="shared" si="0"/>
        <v>0.13209626803498192</v>
      </c>
      <c r="AE4" s="438">
        <f>SUM(X4:AD4)</f>
        <v>1.1052599773767913</v>
      </c>
      <c r="AF4" s="138">
        <f>MAX(N4,SUM(F21,N21,F38,N38,F55,N55,F72)*N4/SUM(F4,N4))</f>
        <v>8.3812826282172986E-2</v>
      </c>
      <c r="AG4" s="138">
        <f t="shared" ref="AG4:AL14" si="1">MAX(O4,SUM(G21,O21,G38,O38,G55,O55,G72)*O4/SUM(G4,O4))</f>
        <v>0.13453156754614401</v>
      </c>
      <c r="AH4" s="138">
        <f t="shared" si="1"/>
        <v>0.13766515485934994</v>
      </c>
      <c r="AI4" s="138">
        <f t="shared" si="1"/>
        <v>0.19113856646592264</v>
      </c>
      <c r="AJ4" s="138">
        <f t="shared" si="1"/>
        <v>0.11702687137578099</v>
      </c>
      <c r="AK4" s="138">
        <f t="shared" si="1"/>
        <v>0.10132252637224216</v>
      </c>
      <c r="AL4" s="138">
        <f t="shared" si="1"/>
        <v>0.11241212768821983</v>
      </c>
      <c r="AM4" s="438">
        <f>SUM(AF4:AL4)</f>
        <v>0.87790964058983245</v>
      </c>
    </row>
    <row r="5" spans="1:39">
      <c r="B5" s="2" t="s">
        <v>147</v>
      </c>
      <c r="C5" s="137">
        <f>Psumm!BY14</f>
        <v>646.42129999999997</v>
      </c>
      <c r="D5" s="137">
        <f>Psumm!BZ14</f>
        <v>328.08280000000002</v>
      </c>
      <c r="E5" s="137">
        <f>Psumm!CA14</f>
        <v>318.33840000000004</v>
      </c>
      <c r="F5" s="138">
        <f>$D5*'2018nintei'!C5</f>
        <v>0.10163060618544799</v>
      </c>
      <c r="G5" s="138">
        <f>$D5*'2018nintei'!D5</f>
        <v>0.1543199597640624</v>
      </c>
      <c r="H5" s="138">
        <f>$D5*'2018nintei'!E5</f>
        <v>0.19698352885025894</v>
      </c>
      <c r="I5" s="138">
        <f>$D5*'2018nintei'!F5</f>
        <v>0.26306842681520992</v>
      </c>
      <c r="J5" s="138">
        <f>$D5*'2018nintei'!G5</f>
        <v>0.17078425651649443</v>
      </c>
      <c r="K5" s="138">
        <f>$D5*'2018nintei'!H5</f>
        <v>0.12792183256548856</v>
      </c>
      <c r="L5" s="138">
        <f>$D5*'2018nintei'!I5</f>
        <v>0.13770800607431774</v>
      </c>
      <c r="M5" s="438">
        <f t="shared" ref="M5:M14" si="2">SUM(F5:L5)</f>
        <v>1.1524166167712799</v>
      </c>
      <c r="N5" s="138">
        <f>$E5*'2018nintei'!C19</f>
        <v>8.8953304714959658E-2</v>
      </c>
      <c r="O5" s="138">
        <f>$E5*'2018nintei'!D19</f>
        <v>0.14278277028176911</v>
      </c>
      <c r="P5" s="138">
        <f>$E5*'2018nintei'!E19</f>
        <v>0.14610854939562568</v>
      </c>
      <c r="Q5" s="138">
        <f>$E5*'2018nintei'!F19</f>
        <v>0.20293552952493693</v>
      </c>
      <c r="R5" s="138">
        <f>$E5*'2018nintei'!G19</f>
        <v>0.12426108164909166</v>
      </c>
      <c r="S5" s="138">
        <f>$E5*'2018nintei'!H19</f>
        <v>0.10756145527467405</v>
      </c>
      <c r="T5" s="138">
        <f>$E5*'2018nintei'!I19</f>
        <v>0.11930668241925227</v>
      </c>
      <c r="U5" s="438">
        <f t="shared" ref="U5:U14" si="3">SUM(N5:T5)</f>
        <v>0.93190937326030943</v>
      </c>
      <c r="X5" s="138">
        <f t="shared" ref="X5:X14" si="4">MAX(F5,SUM(F22,N22,F39,N39,F56,N56,F73)*F5/SUM(F5,N5))</f>
        <v>0.10163060618544799</v>
      </c>
      <c r="Y5" s="138">
        <f t="shared" si="0"/>
        <v>0.1543199597640624</v>
      </c>
      <c r="Z5" s="138">
        <f t="shared" si="0"/>
        <v>0.19698352885025894</v>
      </c>
      <c r="AA5" s="138">
        <f t="shared" si="0"/>
        <v>0.26306842681520992</v>
      </c>
      <c r="AB5" s="138">
        <f t="shared" si="0"/>
        <v>0.17078425651649443</v>
      </c>
      <c r="AC5" s="138">
        <f t="shared" si="0"/>
        <v>0.12792183256548856</v>
      </c>
      <c r="AD5" s="138">
        <f t="shared" si="0"/>
        <v>0.13770800607431774</v>
      </c>
      <c r="AE5" s="438">
        <f t="shared" ref="AE5:AE14" si="5">SUM(X5:AD5)</f>
        <v>1.1524166167712799</v>
      </c>
      <c r="AF5" s="138">
        <f t="shared" ref="AF5:AF14" si="6">MAX(N5,SUM(F22,N22,F39,N39,F56,N56,F73)*N5/SUM(F5,N5))</f>
        <v>8.8953304714959658E-2</v>
      </c>
      <c r="AG5" s="138">
        <f t="shared" si="1"/>
        <v>0.14278277028176911</v>
      </c>
      <c r="AH5" s="138">
        <f t="shared" si="1"/>
        <v>0.14610854939562568</v>
      </c>
      <c r="AI5" s="138">
        <f t="shared" si="1"/>
        <v>0.20293552952493693</v>
      </c>
      <c r="AJ5" s="138">
        <f t="shared" si="1"/>
        <v>0.12426108164909166</v>
      </c>
      <c r="AK5" s="138">
        <f t="shared" si="1"/>
        <v>0.10756145527467406</v>
      </c>
      <c r="AL5" s="138">
        <f t="shared" si="1"/>
        <v>0.11930668241925227</v>
      </c>
      <c r="AM5" s="438">
        <f t="shared" ref="AM5:AM14" si="7">SUM(AF5:AL5)</f>
        <v>0.93190937326030943</v>
      </c>
    </row>
    <row r="6" spans="1:39">
      <c r="B6" s="2" t="s">
        <v>148</v>
      </c>
      <c r="C6" s="137">
        <f>Psumm!BY15</f>
        <v>724.12170000000003</v>
      </c>
      <c r="D6" s="137">
        <f>Psumm!BZ15</f>
        <v>364.08370000000002</v>
      </c>
      <c r="E6" s="137">
        <f>Psumm!CA15</f>
        <v>360.03800000000001</v>
      </c>
      <c r="F6" s="138">
        <f>$D6*'2018nintei'!C6</f>
        <v>0.11278264856688858</v>
      </c>
      <c r="G6" s="138">
        <f>$D6*'2018nintei'!D6</f>
        <v>0.17125366503440889</v>
      </c>
      <c r="H6" s="138">
        <f>$D6*'2018nintei'!E6</f>
        <v>0.21859875623732491</v>
      </c>
      <c r="I6" s="138">
        <f>$D6*'2018nintei'!F6</f>
        <v>0.29210552773720977</v>
      </c>
      <c r="J6" s="138">
        <f>$D6*'2018nintei'!G6</f>
        <v>0.1896629840818321</v>
      </c>
      <c r="K6" s="138">
        <f>$D6*'2018nintei'!H6</f>
        <v>0.14201070491941192</v>
      </c>
      <c r="L6" s="138">
        <f>$D6*'2018nintei'!I6</f>
        <v>0.15281886271136458</v>
      </c>
      <c r="M6" s="438">
        <f t="shared" si="2"/>
        <v>1.2792331492884408</v>
      </c>
      <c r="N6" s="138">
        <f>$E6*'2018nintei'!C20</f>
        <v>0.10060542467689931</v>
      </c>
      <c r="O6" s="138">
        <f>$E6*'2018nintei'!D20</f>
        <v>0.16148608853568272</v>
      </c>
      <c r="P6" s="138">
        <f>$E6*'2018nintei'!E20</f>
        <v>0.16524751618812641</v>
      </c>
      <c r="Q6" s="138">
        <f>$E6*'2018nintei'!F20</f>
        <v>0.22965223429667464</v>
      </c>
      <c r="R6" s="138">
        <f>$E6*'2018nintei'!G20</f>
        <v>0.14064082770173522</v>
      </c>
      <c r="S6" s="138">
        <f>$E6*'2018nintei'!H20</f>
        <v>0.12169552775760969</v>
      </c>
      <c r="T6" s="138">
        <f>$E6*'2018nintei'!I20</f>
        <v>0.13493483451843305</v>
      </c>
      <c r="U6" s="438">
        <f t="shared" si="3"/>
        <v>1.0542624536751612</v>
      </c>
      <c r="X6" s="138">
        <f t="shared" si="4"/>
        <v>0.11278264856688858</v>
      </c>
      <c r="Y6" s="138">
        <f t="shared" si="0"/>
        <v>0.17125366503440889</v>
      </c>
      <c r="Z6" s="138">
        <f t="shared" si="0"/>
        <v>0.21859875623732491</v>
      </c>
      <c r="AA6" s="138">
        <f t="shared" si="0"/>
        <v>0.29210552773720977</v>
      </c>
      <c r="AB6" s="138">
        <f t="shared" si="0"/>
        <v>0.1896629840818321</v>
      </c>
      <c r="AC6" s="138">
        <f t="shared" si="0"/>
        <v>0.14201070491941192</v>
      </c>
      <c r="AD6" s="138">
        <f t="shared" si="0"/>
        <v>0.15281886271136458</v>
      </c>
      <c r="AE6" s="438">
        <f t="shared" si="5"/>
        <v>1.2792331492884408</v>
      </c>
      <c r="AF6" s="138">
        <f t="shared" si="6"/>
        <v>0.10060542467689931</v>
      </c>
      <c r="AG6" s="138">
        <f t="shared" si="1"/>
        <v>0.16148608853568272</v>
      </c>
      <c r="AH6" s="138">
        <f t="shared" si="1"/>
        <v>0.16524751618812641</v>
      </c>
      <c r="AI6" s="138">
        <f t="shared" si="1"/>
        <v>0.22965223429667464</v>
      </c>
      <c r="AJ6" s="138">
        <f t="shared" si="1"/>
        <v>0.14064082770173522</v>
      </c>
      <c r="AK6" s="138">
        <f t="shared" si="1"/>
        <v>0.12169552775760969</v>
      </c>
      <c r="AL6" s="138">
        <f t="shared" si="1"/>
        <v>0.13493483451843305</v>
      </c>
      <c r="AM6" s="438">
        <f t="shared" si="7"/>
        <v>1.0542624536751612</v>
      </c>
    </row>
    <row r="7" spans="1:39">
      <c r="B7" s="2" t="s">
        <v>149</v>
      </c>
      <c r="C7" s="137">
        <f>Psumm!BY16</f>
        <v>814.09799999999984</v>
      </c>
      <c r="D7" s="137">
        <f>Psumm!BZ16</f>
        <v>407.8048</v>
      </c>
      <c r="E7" s="137">
        <f>Psumm!CA16</f>
        <v>406.29320000000007</v>
      </c>
      <c r="F7" s="138">
        <f>$D7*'2018nintei'!C7</f>
        <v>0.12632618664963655</v>
      </c>
      <c r="G7" s="138">
        <f>$D7*'2018nintei'!D7</f>
        <v>0.19181871261642339</v>
      </c>
      <c r="H7" s="138">
        <f>$D7*'2018nintei'!E7</f>
        <v>0.24484925325580637</v>
      </c>
      <c r="I7" s="138">
        <f>$D7*'2018nintei'!F7</f>
        <v>0.32744253876057028</v>
      </c>
      <c r="J7" s="138">
        <f>$D7*'2018nintei'!G7</f>
        <v>0.21264962004491295</v>
      </c>
      <c r="K7" s="138">
        <f>$D7*'2018nintei'!H7</f>
        <v>0.1591430356545446</v>
      </c>
      <c r="L7" s="138">
        <f>$D7*'2018nintei'!I7</f>
        <v>0.17117016154317119</v>
      </c>
      <c r="M7" s="438">
        <f t="shared" si="2"/>
        <v>1.4333995085250653</v>
      </c>
      <c r="N7" s="138">
        <f>$E7*'2018nintei'!C21</f>
        <v>0.11353051602702047</v>
      </c>
      <c r="O7" s="138">
        <f>$E7*'2018nintei'!D21</f>
        <v>0.18223270784374387</v>
      </c>
      <c r="P7" s="138">
        <f>$E7*'2018nintei'!E21</f>
        <v>0.1864773777882493</v>
      </c>
      <c r="Q7" s="138">
        <f>$E7*'2018nintei'!F21</f>
        <v>0.2593618613759936</v>
      </c>
      <c r="R7" s="138">
        <f>$E7*'2018nintei'!G21</f>
        <v>0.15886695130150494</v>
      </c>
      <c r="S7" s="138">
        <f>$E7*'2018nintei'!H21</f>
        <v>0.13739827781061137</v>
      </c>
      <c r="T7" s="138">
        <f>$E7*'2018nintei'!I21</f>
        <v>0.15227033176488208</v>
      </c>
      <c r="U7" s="438">
        <f t="shared" si="3"/>
        <v>1.1901380239120058</v>
      </c>
      <c r="X7" s="138">
        <f t="shared" si="4"/>
        <v>0.12632618664963655</v>
      </c>
      <c r="Y7" s="138">
        <f t="shared" si="0"/>
        <v>0.19181871261642339</v>
      </c>
      <c r="Z7" s="138">
        <f t="shared" si="0"/>
        <v>0.24484925325580637</v>
      </c>
      <c r="AA7" s="138">
        <f t="shared" si="0"/>
        <v>0.32744253876057028</v>
      </c>
      <c r="AB7" s="138">
        <f t="shared" si="0"/>
        <v>0.21264962004491295</v>
      </c>
      <c r="AC7" s="138">
        <f t="shared" si="0"/>
        <v>0.1591430356545446</v>
      </c>
      <c r="AD7" s="138">
        <f t="shared" si="0"/>
        <v>0.17117016154317119</v>
      </c>
      <c r="AE7" s="438">
        <f t="shared" si="5"/>
        <v>1.4333995085250653</v>
      </c>
      <c r="AF7" s="138">
        <f t="shared" si="6"/>
        <v>0.11353051602702047</v>
      </c>
      <c r="AG7" s="138">
        <f t="shared" si="1"/>
        <v>0.1822327078437439</v>
      </c>
      <c r="AH7" s="138">
        <f t="shared" si="1"/>
        <v>0.1864773777882493</v>
      </c>
      <c r="AI7" s="138">
        <f t="shared" si="1"/>
        <v>0.2593618613759936</v>
      </c>
      <c r="AJ7" s="138">
        <f t="shared" si="1"/>
        <v>0.15886695130150494</v>
      </c>
      <c r="AK7" s="138">
        <f t="shared" si="1"/>
        <v>0.13739827781061137</v>
      </c>
      <c r="AL7" s="138">
        <f t="shared" si="1"/>
        <v>0.15227033176488208</v>
      </c>
      <c r="AM7" s="438">
        <f t="shared" si="7"/>
        <v>1.1901380239120058</v>
      </c>
    </row>
    <row r="8" spans="1:39">
      <c r="B8" s="2" t="s">
        <v>150</v>
      </c>
      <c r="C8" s="137">
        <f>Psumm!BY17</f>
        <v>935.50329999999997</v>
      </c>
      <c r="D8" s="137">
        <f>Psumm!BZ17</f>
        <v>465.27089999999998</v>
      </c>
      <c r="E8" s="137">
        <f>Psumm!CA17</f>
        <v>470.23229999999995</v>
      </c>
      <c r="F8" s="138">
        <f>$D8*'2018nintei'!C8</f>
        <v>0.14412753002427725</v>
      </c>
      <c r="G8" s="138">
        <f>$D8*'2018nintei'!D8</f>
        <v>0.21884898131626859</v>
      </c>
      <c r="H8" s="138">
        <f>$D8*'2018nintei'!E8</f>
        <v>0.27935235786007656</v>
      </c>
      <c r="I8" s="138">
        <f>$D8*'2018nintei'!F8</f>
        <v>0.37408553053651672</v>
      </c>
      <c r="J8" s="138">
        <f>$D8*'2018nintei'!G8</f>
        <v>0.24302293116329346</v>
      </c>
      <c r="K8" s="138">
        <f>$D8*'2018nintei'!H8</f>
        <v>0.18172117569895374</v>
      </c>
      <c r="L8" s="138">
        <f>$D8*'2018nintei'!I8</f>
        <v>0.19529072515658633</v>
      </c>
      <c r="M8" s="438">
        <f t="shared" si="2"/>
        <v>1.6364492317559725</v>
      </c>
      <c r="N8" s="138">
        <f>$E8*'2018nintei'!C22</f>
        <v>0.13139701986538954</v>
      </c>
      <c r="O8" s="138">
        <f>$E8*'2018nintei'!D22</f>
        <v>0.21091100058920922</v>
      </c>
      <c r="P8" s="138">
        <f>$E8*'2018nintei'!E22</f>
        <v>0.2158236619646535</v>
      </c>
      <c r="Q8" s="138">
        <f>$E8*'2018nintei'!F22</f>
        <v>0.3005808247035347</v>
      </c>
      <c r="R8" s="138">
        <f>$E8*'2018nintei'!G22</f>
        <v>0.18417706634102121</v>
      </c>
      <c r="S8" s="138">
        <f>$E8*'2018nintei'!H22</f>
        <v>0.15915435803829783</v>
      </c>
      <c r="T8" s="138">
        <f>$E8*'2018nintei'!I22</f>
        <v>0.17623339088019085</v>
      </c>
      <c r="U8" s="438">
        <f t="shared" si="3"/>
        <v>1.3782773223822971</v>
      </c>
      <c r="X8" s="138">
        <f t="shared" si="4"/>
        <v>0.14412753002427725</v>
      </c>
      <c r="Y8" s="138">
        <f t="shared" si="0"/>
        <v>0.21884898131626859</v>
      </c>
      <c r="Z8" s="138">
        <f t="shared" si="0"/>
        <v>0.27935235786007656</v>
      </c>
      <c r="AA8" s="138">
        <f t="shared" si="0"/>
        <v>0.37408553053651672</v>
      </c>
      <c r="AB8" s="138">
        <f t="shared" si="0"/>
        <v>0.24302293116329346</v>
      </c>
      <c r="AC8" s="138">
        <f t="shared" si="0"/>
        <v>0.18172117569895374</v>
      </c>
      <c r="AD8" s="138">
        <f t="shared" si="0"/>
        <v>0.19529072515658633</v>
      </c>
      <c r="AE8" s="438">
        <f t="shared" si="5"/>
        <v>1.6364492317559725</v>
      </c>
      <c r="AF8" s="138">
        <f t="shared" si="6"/>
        <v>0.13139701986538954</v>
      </c>
      <c r="AG8" s="138">
        <f t="shared" si="1"/>
        <v>0.21091100058920922</v>
      </c>
      <c r="AH8" s="138">
        <f t="shared" si="1"/>
        <v>0.2158236619646535</v>
      </c>
      <c r="AI8" s="138">
        <f t="shared" si="1"/>
        <v>0.3005808247035347</v>
      </c>
      <c r="AJ8" s="138">
        <f t="shared" si="1"/>
        <v>0.18417706634102121</v>
      </c>
      <c r="AK8" s="138">
        <f t="shared" si="1"/>
        <v>0.15915435803829783</v>
      </c>
      <c r="AL8" s="138">
        <f t="shared" si="1"/>
        <v>0.17623339088019088</v>
      </c>
      <c r="AM8" s="438">
        <f t="shared" si="7"/>
        <v>1.3782773223822971</v>
      </c>
    </row>
    <row r="9" spans="1:39">
      <c r="B9" s="2" t="s">
        <v>113</v>
      </c>
      <c r="C9" s="137">
        <f>Psumm!BY18</f>
        <v>810.51250000000005</v>
      </c>
      <c r="D9" s="137">
        <f>Psumm!BZ18</f>
        <v>396.93959999999998</v>
      </c>
      <c r="E9" s="137">
        <f>Psumm!CA18</f>
        <v>413.57309999999995</v>
      </c>
      <c r="F9" s="138">
        <f>$D9*'2018nintei'!C9</f>
        <v>1.6727141394214564</v>
      </c>
      <c r="G9" s="138">
        <f>$D9*'2018nintei'!D9</f>
        <v>1.7277430749470959</v>
      </c>
      <c r="H9" s="138">
        <f>$D9*'2018nintei'!E9</f>
        <v>2.4436157384543193</v>
      </c>
      <c r="I9" s="138">
        <f>$D9*'2018nintei'!F9</f>
        <v>2.524876512418496</v>
      </c>
      <c r="J9" s="138">
        <f>$D9*'2018nintei'!G9</f>
        <v>1.740486617910928</v>
      </c>
      <c r="K9" s="138">
        <f>$D9*'2018nintei'!H9</f>
        <v>1.425621806369489</v>
      </c>
      <c r="L9" s="138">
        <f>$D9*'2018nintei'!I9</f>
        <v>1.2436539428794433</v>
      </c>
      <c r="M9" s="438">
        <f t="shared" si="2"/>
        <v>12.778711832401228</v>
      </c>
      <c r="N9" s="138">
        <f>$E9*'2018nintei'!C23</f>
        <v>1.8060757522585178</v>
      </c>
      <c r="O9" s="138">
        <f>$E9*'2018nintei'!D23</f>
        <v>1.9338873627831383</v>
      </c>
      <c r="P9" s="138">
        <f>$E9*'2018nintei'!E23</f>
        <v>1.975549264887184</v>
      </c>
      <c r="Q9" s="138">
        <f>$E9*'2018nintei'!F23</f>
        <v>1.8150379056181092</v>
      </c>
      <c r="R9" s="138">
        <f>$E9*'2018nintei'!G23</f>
        <v>1.1595088684422448</v>
      </c>
      <c r="S9" s="138">
        <f>$E9*'2018nintei'!H23</f>
        <v>1.0548696724599909</v>
      </c>
      <c r="T9" s="138">
        <f>$E9*'2018nintei'!I23</f>
        <v>1.0467956604243231</v>
      </c>
      <c r="U9" s="438">
        <f t="shared" si="3"/>
        <v>10.791724486873509</v>
      </c>
      <c r="X9" s="138">
        <f t="shared" si="4"/>
        <v>1.6727141394214564</v>
      </c>
      <c r="Y9" s="138">
        <f t="shared" si="0"/>
        <v>1.7277430749470959</v>
      </c>
      <c r="Z9" s="138">
        <f t="shared" si="0"/>
        <v>2.4436157384543193</v>
      </c>
      <c r="AA9" s="138">
        <f t="shared" si="0"/>
        <v>2.524876512418496</v>
      </c>
      <c r="AB9" s="138">
        <f t="shared" si="0"/>
        <v>1.740486617910928</v>
      </c>
      <c r="AC9" s="138">
        <f t="shared" si="0"/>
        <v>1.425621806369489</v>
      </c>
      <c r="AD9" s="138">
        <f t="shared" si="0"/>
        <v>1.2436539428794433</v>
      </c>
      <c r="AE9" s="438">
        <f t="shared" si="5"/>
        <v>12.778711832401228</v>
      </c>
      <c r="AF9" s="138">
        <f t="shared" si="6"/>
        <v>1.8060757522585178</v>
      </c>
      <c r="AG9" s="138">
        <f t="shared" si="1"/>
        <v>1.9338873627831383</v>
      </c>
      <c r="AH9" s="138">
        <f t="shared" si="1"/>
        <v>1.975549264887184</v>
      </c>
      <c r="AI9" s="138">
        <f t="shared" si="1"/>
        <v>1.8150379056181092</v>
      </c>
      <c r="AJ9" s="138">
        <f t="shared" si="1"/>
        <v>1.1595088684422448</v>
      </c>
      <c r="AK9" s="138">
        <f t="shared" si="1"/>
        <v>1.0548696724599909</v>
      </c>
      <c r="AL9" s="138">
        <f t="shared" si="1"/>
        <v>1.0467956604243231</v>
      </c>
      <c r="AM9" s="438">
        <f t="shared" si="7"/>
        <v>10.791724486873509</v>
      </c>
    </row>
    <row r="10" spans="1:39">
      <c r="B10" s="2" t="s">
        <v>114</v>
      </c>
      <c r="C10" s="137">
        <f>Psumm!BY19</f>
        <v>711.42160000000001</v>
      </c>
      <c r="D10" s="137">
        <f>Psumm!BZ19</f>
        <v>340.12649999999996</v>
      </c>
      <c r="E10" s="137">
        <f>Psumm!CA19</f>
        <v>371.29519999999997</v>
      </c>
      <c r="F10" s="138">
        <f>$D10*'2018nintei'!C10</f>
        <v>2.6943073672382152</v>
      </c>
      <c r="G10" s="138">
        <f>$D10*'2018nintei'!D10</f>
        <v>2.6356804976253989</v>
      </c>
      <c r="H10" s="138">
        <f>$D10*'2018nintei'!E10</f>
        <v>3.9625582750605206</v>
      </c>
      <c r="I10" s="138">
        <f>$D10*'2018nintei'!F10</f>
        <v>3.9686457295730344</v>
      </c>
      <c r="J10" s="138">
        <f>$D10*'2018nintei'!G10</f>
        <v>2.7923622114628461</v>
      </c>
      <c r="K10" s="138">
        <f>$D10*'2018nintei'!H10</f>
        <v>2.2678109387769259</v>
      </c>
      <c r="L10" s="138">
        <f>$D10*'2018nintei'!I10</f>
        <v>1.8651024094876103</v>
      </c>
      <c r="M10" s="438">
        <f t="shared" si="2"/>
        <v>20.18646742922455</v>
      </c>
      <c r="N10" s="138">
        <f>$E10*'2018nintei'!C24</f>
        <v>4.3779387452842817</v>
      </c>
      <c r="O10" s="138">
        <f>$E10*'2018nintei'!D24</f>
        <v>4.070738688006398</v>
      </c>
      <c r="P10" s="138">
        <f>$E10*'2018nintei'!E24</f>
        <v>4.1558968147672077</v>
      </c>
      <c r="Q10" s="138">
        <f>$E10*'2018nintei'!F24</f>
        <v>3.4511119370991747</v>
      </c>
      <c r="R10" s="138">
        <f>$E10*'2018nintei'!G24</f>
        <v>2.2305121201942395</v>
      </c>
      <c r="S10" s="138">
        <f>$E10*'2018nintei'!H24</f>
        <v>2.0430741269006059</v>
      </c>
      <c r="T10" s="138">
        <f>$E10*'2018nintei'!I24</f>
        <v>1.8506798405150733</v>
      </c>
      <c r="U10" s="438">
        <f t="shared" si="3"/>
        <v>22.179952272766979</v>
      </c>
      <c r="X10" s="138">
        <f t="shared" si="4"/>
        <v>2.6943073672382152</v>
      </c>
      <c r="Y10" s="138">
        <f t="shared" si="0"/>
        <v>2.6356804976253989</v>
      </c>
      <c r="Z10" s="138">
        <f t="shared" si="0"/>
        <v>3.9625582750605206</v>
      </c>
      <c r="AA10" s="138">
        <f t="shared" si="0"/>
        <v>3.9686457295730344</v>
      </c>
      <c r="AB10" s="138">
        <f t="shared" si="0"/>
        <v>2.7923622114628461</v>
      </c>
      <c r="AC10" s="138">
        <f t="shared" si="0"/>
        <v>2.2678109387769259</v>
      </c>
      <c r="AD10" s="138">
        <f t="shared" si="0"/>
        <v>1.8651024094876103</v>
      </c>
      <c r="AE10" s="438">
        <f t="shared" si="5"/>
        <v>20.18646742922455</v>
      </c>
      <c r="AF10" s="138">
        <f t="shared" si="6"/>
        <v>4.3779387452842817</v>
      </c>
      <c r="AG10" s="138">
        <f t="shared" si="1"/>
        <v>4.070738688006398</v>
      </c>
      <c r="AH10" s="138">
        <f t="shared" si="1"/>
        <v>4.1558968147672077</v>
      </c>
      <c r="AI10" s="138">
        <f t="shared" si="1"/>
        <v>3.4511119370991747</v>
      </c>
      <c r="AJ10" s="138">
        <f t="shared" si="1"/>
        <v>2.2305121201942395</v>
      </c>
      <c r="AK10" s="138">
        <f t="shared" si="1"/>
        <v>2.0430741269006059</v>
      </c>
      <c r="AL10" s="138">
        <f t="shared" si="1"/>
        <v>1.8506798405150733</v>
      </c>
      <c r="AM10" s="438">
        <f t="shared" si="7"/>
        <v>22.179952272766979</v>
      </c>
    </row>
    <row r="11" spans="1:39">
      <c r="B11" s="2" t="s">
        <v>115</v>
      </c>
      <c r="C11" s="137">
        <f>Psumm!BY20</f>
        <v>630.42380000000003</v>
      </c>
      <c r="D11" s="137">
        <f>Psumm!BZ20</f>
        <v>289.69420000000002</v>
      </c>
      <c r="E11" s="137">
        <f>Psumm!CA20</f>
        <v>340.7296</v>
      </c>
      <c r="F11" s="138">
        <f>$D11*'2018nintei'!C11</f>
        <v>4.6189591823794665</v>
      </c>
      <c r="G11" s="138">
        <f>$D11*'2018nintei'!D11</f>
        <v>4.0303617451450924</v>
      </c>
      <c r="H11" s="138">
        <f>$D11*'2018nintei'!E11</f>
        <v>6.6566192014345473</v>
      </c>
      <c r="I11" s="138">
        <f>$D11*'2018nintei'!F11</f>
        <v>6.1187562832421287</v>
      </c>
      <c r="J11" s="138">
        <f>$D11*'2018nintei'!G11</f>
        <v>4.320905916812305</v>
      </c>
      <c r="K11" s="138">
        <f>$D11*'2018nintei'!H11</f>
        <v>3.5697077155136747</v>
      </c>
      <c r="L11" s="138">
        <f>$D11*'2018nintei'!I11</f>
        <v>2.7296519030656614</v>
      </c>
      <c r="M11" s="438">
        <f t="shared" si="2"/>
        <v>32.044961947592874</v>
      </c>
      <c r="N11" s="138">
        <f>$E11*'2018nintei'!C25</f>
        <v>10.191603974667649</v>
      </c>
      <c r="O11" s="138">
        <f>$E11*'2018nintei'!D25</f>
        <v>8.6312990513912631</v>
      </c>
      <c r="P11" s="138">
        <f>$E11*'2018nintei'!E25</f>
        <v>9.6728121830874674</v>
      </c>
      <c r="Q11" s="138">
        <f>$E11*'2018nintei'!F25</f>
        <v>7.0069333484957665</v>
      </c>
      <c r="R11" s="138">
        <f>$E11*'2018nintei'!G25</f>
        <v>4.6907843335935793</v>
      </c>
      <c r="S11" s="138">
        <f>$E11*'2018nintei'!H25</f>
        <v>4.2068101697379081</v>
      </c>
      <c r="T11" s="138">
        <f>$E11*'2018nintei'!I25</f>
        <v>3.6843629841709009</v>
      </c>
      <c r="U11" s="438">
        <f t="shared" si="3"/>
        <v>48.084606045144525</v>
      </c>
      <c r="X11" s="138">
        <f t="shared" si="4"/>
        <v>4.6189591823794665</v>
      </c>
      <c r="Y11" s="138">
        <f t="shared" si="0"/>
        <v>4.0303617451450924</v>
      </c>
      <c r="Z11" s="138">
        <f t="shared" si="0"/>
        <v>6.6566192014345473</v>
      </c>
      <c r="AA11" s="138">
        <f t="shared" si="0"/>
        <v>6.1187562832421287</v>
      </c>
      <c r="AB11" s="138">
        <f t="shared" si="0"/>
        <v>4.320905916812305</v>
      </c>
      <c r="AC11" s="138">
        <f t="shared" si="0"/>
        <v>3.5697077155136747</v>
      </c>
      <c r="AD11" s="138">
        <f t="shared" si="0"/>
        <v>2.7296519030656614</v>
      </c>
      <c r="AE11" s="438">
        <f t="shared" si="5"/>
        <v>32.044961947592874</v>
      </c>
      <c r="AF11" s="138">
        <f t="shared" si="6"/>
        <v>10.191603974667649</v>
      </c>
      <c r="AG11" s="138">
        <f t="shared" si="1"/>
        <v>8.6312990513912631</v>
      </c>
      <c r="AH11" s="138">
        <f t="shared" si="1"/>
        <v>9.6728121830874674</v>
      </c>
      <c r="AI11" s="138">
        <f t="shared" si="1"/>
        <v>7.0069333484957665</v>
      </c>
      <c r="AJ11" s="138">
        <f t="shared" si="1"/>
        <v>4.6907843335935793</v>
      </c>
      <c r="AK11" s="138">
        <f t="shared" si="1"/>
        <v>4.2068101697379081</v>
      </c>
      <c r="AL11" s="138">
        <f t="shared" si="1"/>
        <v>3.6843629841709009</v>
      </c>
      <c r="AM11" s="438">
        <f t="shared" si="7"/>
        <v>48.084606045144525</v>
      </c>
    </row>
    <row r="12" spans="1:39">
      <c r="B12" s="2" t="s">
        <v>116</v>
      </c>
      <c r="C12" s="137">
        <f>Psumm!BY21</f>
        <v>627.50490000000002</v>
      </c>
      <c r="D12" s="137">
        <f>Psumm!BZ21</f>
        <v>270.16239999999999</v>
      </c>
      <c r="E12" s="137">
        <f>Psumm!CA21</f>
        <v>357.3426</v>
      </c>
      <c r="F12" s="138">
        <f>$D12*'2018nintei'!C12</f>
        <v>9.0365776964775932</v>
      </c>
      <c r="G12" s="138">
        <f>$D12*'2018nintei'!D12</f>
        <v>7.2868137421671406</v>
      </c>
      <c r="H12" s="138">
        <f>$D12*'2018nintei'!E12</f>
        <v>13.00168864106578</v>
      </c>
      <c r="I12" s="138">
        <f>$D12*'2018nintei'!F12</f>
        <v>10.899913792984918</v>
      </c>
      <c r="J12" s="138">
        <f>$D12*'2018nintei'!G12</f>
        <v>7.8811537039841317</v>
      </c>
      <c r="K12" s="138">
        <f>$D12*'2018nintei'!H12</f>
        <v>6.4433680319956892</v>
      </c>
      <c r="L12" s="138">
        <f>$D12*'2018nintei'!I12</f>
        <v>4.6023698816884133</v>
      </c>
      <c r="M12" s="438">
        <f t="shared" si="2"/>
        <v>59.151885490363668</v>
      </c>
      <c r="N12" s="138">
        <f>$E12*'2018nintei'!C26</f>
        <v>21.434155907509673</v>
      </c>
      <c r="O12" s="138">
        <f>$E12*'2018nintei'!D26</f>
        <v>19.577490899453888</v>
      </c>
      <c r="P12" s="138">
        <f>$E12*'2018nintei'!E26</f>
        <v>24.25300006257104</v>
      </c>
      <c r="Q12" s="138">
        <f>$E12*'2018nintei'!F26</f>
        <v>17.450736518141774</v>
      </c>
      <c r="R12" s="138">
        <f>$E12*'2018nintei'!G26</f>
        <v>11.905357234321839</v>
      </c>
      <c r="S12" s="138">
        <f>$E12*'2018nintei'!H26</f>
        <v>10.662376308538363</v>
      </c>
      <c r="T12" s="138">
        <f>$E12*'2018nintei'!I26</f>
        <v>8.7886170363524325</v>
      </c>
      <c r="U12" s="438">
        <f t="shared" si="3"/>
        <v>114.07173396688901</v>
      </c>
      <c r="X12" s="138">
        <f t="shared" si="4"/>
        <v>9.0365776964775932</v>
      </c>
      <c r="Y12" s="138">
        <f t="shared" si="0"/>
        <v>7.2868137421671406</v>
      </c>
      <c r="Z12" s="138">
        <f t="shared" si="0"/>
        <v>13.00168864106578</v>
      </c>
      <c r="AA12" s="138">
        <f t="shared" si="0"/>
        <v>10.899913792984918</v>
      </c>
      <c r="AB12" s="138">
        <f t="shared" si="0"/>
        <v>7.8811537039841317</v>
      </c>
      <c r="AC12" s="138">
        <f t="shared" si="0"/>
        <v>6.4433680319956892</v>
      </c>
      <c r="AD12" s="138">
        <f t="shared" si="0"/>
        <v>4.6023698816884133</v>
      </c>
      <c r="AE12" s="438">
        <f t="shared" si="5"/>
        <v>59.151885490363668</v>
      </c>
      <c r="AF12" s="138">
        <f t="shared" si="6"/>
        <v>21.434155907509673</v>
      </c>
      <c r="AG12" s="138">
        <f t="shared" si="1"/>
        <v>19.577490899453888</v>
      </c>
      <c r="AH12" s="138">
        <f t="shared" si="1"/>
        <v>24.25300006257104</v>
      </c>
      <c r="AI12" s="138">
        <f t="shared" si="1"/>
        <v>17.450736518141774</v>
      </c>
      <c r="AJ12" s="138">
        <f t="shared" si="1"/>
        <v>11.905357234321839</v>
      </c>
      <c r="AK12" s="138">
        <f t="shared" si="1"/>
        <v>10.662376308538363</v>
      </c>
      <c r="AL12" s="138">
        <f t="shared" si="1"/>
        <v>8.7886170363524325</v>
      </c>
      <c r="AM12" s="438">
        <f t="shared" si="7"/>
        <v>114.07173396688901</v>
      </c>
    </row>
    <row r="13" spans="1:39">
      <c r="B13" s="2" t="s">
        <v>117</v>
      </c>
      <c r="C13" s="137">
        <f>Psumm!BY22</f>
        <v>576.37070000000006</v>
      </c>
      <c r="D13" s="137">
        <f>Psumm!BZ22</f>
        <v>222.7542</v>
      </c>
      <c r="E13" s="137">
        <f>Psumm!CA22</f>
        <v>353.61649999999997</v>
      </c>
      <c r="F13" s="138">
        <f>$D13*'2018nintei'!C13</f>
        <v>12.64161553887657</v>
      </c>
      <c r="G13" s="138">
        <f>$D13*'2018nintei'!D13</f>
        <v>10.436517172315838</v>
      </c>
      <c r="H13" s="138">
        <f>$D13*'2018nintei'!E13</f>
        <v>19.269619592585403</v>
      </c>
      <c r="I13" s="138">
        <f>$D13*'2018nintei'!F13</f>
        <v>16.147959049059381</v>
      </c>
      <c r="J13" s="138">
        <f>$D13*'2018nintei'!G13</f>
        <v>12.046760616077908</v>
      </c>
      <c r="K13" s="138">
        <f>$D13*'2018nintei'!H13</f>
        <v>9.6182122817056843</v>
      </c>
      <c r="L13" s="138">
        <f>$D13*'2018nintei'!I13</f>
        <v>6.3626335061975672</v>
      </c>
      <c r="M13" s="438">
        <f t="shared" si="2"/>
        <v>86.523317756818344</v>
      </c>
      <c r="N13" s="138">
        <f>$E13*'2018nintei'!C27</f>
        <v>26.08645529342505</v>
      </c>
      <c r="O13" s="138">
        <f>$E13*'2018nintei'!D27</f>
        <v>28.441267149292205</v>
      </c>
      <c r="P13" s="138">
        <f>$E13*'2018nintei'!E27</f>
        <v>41.087944288636265</v>
      </c>
      <c r="Q13" s="138">
        <f>$E13*'2018nintei'!F27</f>
        <v>33.457507816393012</v>
      </c>
      <c r="R13" s="138">
        <f>$E13*'2018nintei'!G27</f>
        <v>24.74182543988573</v>
      </c>
      <c r="S13" s="138">
        <f>$E13*'2018nintei'!H27</f>
        <v>22.898306899113656</v>
      </c>
      <c r="T13" s="138">
        <f>$E13*'2018nintei'!I27</f>
        <v>17.92357402524452</v>
      </c>
      <c r="U13" s="438">
        <f t="shared" si="3"/>
        <v>194.63688091199043</v>
      </c>
      <c r="X13" s="138">
        <f t="shared" si="4"/>
        <v>12.64161553887657</v>
      </c>
      <c r="Y13" s="138">
        <f t="shared" si="0"/>
        <v>10.436517172315838</v>
      </c>
      <c r="Z13" s="138">
        <f t="shared" si="0"/>
        <v>19.269619592585403</v>
      </c>
      <c r="AA13" s="138">
        <f t="shared" si="0"/>
        <v>16.147959049059381</v>
      </c>
      <c r="AB13" s="138">
        <f t="shared" si="0"/>
        <v>12.046760616077908</v>
      </c>
      <c r="AC13" s="138">
        <f t="shared" si="0"/>
        <v>9.6182122817056843</v>
      </c>
      <c r="AD13" s="138">
        <f t="shared" si="0"/>
        <v>6.3626335061975672</v>
      </c>
      <c r="AE13" s="438">
        <f t="shared" si="5"/>
        <v>86.523317756818344</v>
      </c>
      <c r="AF13" s="138">
        <f t="shared" si="6"/>
        <v>26.08645529342505</v>
      </c>
      <c r="AG13" s="138">
        <f t="shared" si="1"/>
        <v>28.441267149292209</v>
      </c>
      <c r="AH13" s="138">
        <f t="shared" si="1"/>
        <v>41.087944288636265</v>
      </c>
      <c r="AI13" s="138">
        <f t="shared" si="1"/>
        <v>33.457507816393012</v>
      </c>
      <c r="AJ13" s="138">
        <f t="shared" si="1"/>
        <v>24.74182543988573</v>
      </c>
      <c r="AK13" s="138">
        <f t="shared" si="1"/>
        <v>22.898306899113656</v>
      </c>
      <c r="AL13" s="138">
        <f t="shared" si="1"/>
        <v>17.92357402524452</v>
      </c>
      <c r="AM13" s="438">
        <f t="shared" si="7"/>
        <v>194.63688091199043</v>
      </c>
    </row>
    <row r="14" spans="1:39">
      <c r="B14" s="265" t="s">
        <v>412</v>
      </c>
      <c r="C14" s="262">
        <f>SUM(Psumm!BY23:BY24)</f>
        <v>425.42680000000001</v>
      </c>
      <c r="D14" s="262">
        <f>SUM(Psumm!BZ23:BZ24)</f>
        <v>121.5702</v>
      </c>
      <c r="E14" s="262">
        <f>SUM(Psumm!CA23:CA24)</f>
        <v>303.85640000000001</v>
      </c>
      <c r="F14" s="138">
        <f>$D14*'2018nintei'!C14</f>
        <v>8.0489706498103875</v>
      </c>
      <c r="G14" s="138">
        <f>$D14*'2018nintei'!D14</f>
        <v>7.7218222373948313</v>
      </c>
      <c r="H14" s="138">
        <f>$D14*'2018nintei'!E14</f>
        <v>15.350660327808459</v>
      </c>
      <c r="I14" s="138">
        <f>$D14*'2018nintei'!F14</f>
        <v>14.682975733124032</v>
      </c>
      <c r="J14" s="138">
        <f>$D14*'2018nintei'!G14</f>
        <v>11.958199446978405</v>
      </c>
      <c r="K14" s="138">
        <f>$D14*'2018nintei'!H14</f>
        <v>9.8935619215998809</v>
      </c>
      <c r="L14" s="138">
        <f>$D14*'2018nintei'!I14</f>
        <v>5.712439689410898</v>
      </c>
      <c r="M14" s="438">
        <f t="shared" si="2"/>
        <v>73.368630006126892</v>
      </c>
      <c r="N14" s="138">
        <f>$E14*'2018nintei'!C28</f>
        <v>14.105378669349031</v>
      </c>
      <c r="O14" s="138">
        <f>$E14*'2018nintei'!D28</f>
        <v>20.600624306748106</v>
      </c>
      <c r="P14" s="138">
        <f>$E14*'2018nintei'!E28</f>
        <v>40.044330196600392</v>
      </c>
      <c r="Q14" s="138">
        <f>$E14*'2018nintei'!F28</f>
        <v>42.865250977392421</v>
      </c>
      <c r="R14" s="138">
        <f>$E14*'2018nintei'!G28</f>
        <v>40.282183170976431</v>
      </c>
      <c r="S14" s="138">
        <f>$E14*'2018nintei'!H28</f>
        <v>43.75778070534421</v>
      </c>
      <c r="T14" s="138">
        <f>$E14*'2018nintei'!I28</f>
        <v>33.136521989640272</v>
      </c>
      <c r="U14" s="438">
        <f t="shared" si="3"/>
        <v>234.79207001605087</v>
      </c>
      <c r="X14" s="138">
        <f t="shared" si="4"/>
        <v>8.0489706498103875</v>
      </c>
      <c r="Y14" s="138">
        <f t="shared" si="0"/>
        <v>7.7218222373948313</v>
      </c>
      <c r="Z14" s="138">
        <f t="shared" si="0"/>
        <v>15.350660327808461</v>
      </c>
      <c r="AA14" s="138">
        <f t="shared" si="0"/>
        <v>14.682975733124032</v>
      </c>
      <c r="AB14" s="138">
        <f t="shared" si="0"/>
        <v>11.958199446978405</v>
      </c>
      <c r="AC14" s="138">
        <f t="shared" si="0"/>
        <v>9.8935619215998809</v>
      </c>
      <c r="AD14" s="138">
        <f t="shared" si="0"/>
        <v>5.712439689410898</v>
      </c>
      <c r="AE14" s="438">
        <f t="shared" si="5"/>
        <v>73.368630006126892</v>
      </c>
      <c r="AF14" s="138">
        <f t="shared" si="6"/>
        <v>14.105378669349031</v>
      </c>
      <c r="AG14" s="138">
        <f t="shared" si="1"/>
        <v>20.600624306748106</v>
      </c>
      <c r="AH14" s="138">
        <f t="shared" si="1"/>
        <v>40.044330196600392</v>
      </c>
      <c r="AI14" s="138">
        <f t="shared" si="1"/>
        <v>42.865250977392421</v>
      </c>
      <c r="AJ14" s="138">
        <f t="shared" si="1"/>
        <v>40.282183170976438</v>
      </c>
      <c r="AK14" s="138">
        <f t="shared" si="1"/>
        <v>43.75778070534421</v>
      </c>
      <c r="AL14" s="138">
        <f t="shared" si="1"/>
        <v>33.136521989640272</v>
      </c>
      <c r="AM14" s="438">
        <f t="shared" si="7"/>
        <v>234.79207001605087</v>
      </c>
    </row>
    <row r="15" spans="1:39">
      <c r="B15" s="2" t="s">
        <v>304</v>
      </c>
      <c r="C15" s="137">
        <f>SUM(C4:C14)</f>
        <v>7516.4596000000001</v>
      </c>
      <c r="D15" s="137">
        <f t="shared" ref="D15:E15" si="8">SUM(D4:D14)</f>
        <v>3521.2024000000001</v>
      </c>
      <c r="E15" s="137">
        <f t="shared" si="8"/>
        <v>3995.2574000000004</v>
      </c>
      <c r="F15" s="268">
        <f>SUM(F4:F14)</f>
        <v>39.295500603658894</v>
      </c>
      <c r="G15" s="268">
        <f t="shared" ref="G15:M15" si="9">SUM(G4:G14)</f>
        <v>34.723211056437002</v>
      </c>
      <c r="H15" s="268">
        <f t="shared" si="9"/>
        <v>61.813501926989147</v>
      </c>
      <c r="I15" s="268">
        <f t="shared" si="9"/>
        <v>55.852085366869169</v>
      </c>
      <c r="J15" s="268">
        <f t="shared" si="9"/>
        <v>41.719738285890465</v>
      </c>
      <c r="K15" s="268">
        <f t="shared" si="9"/>
        <v>33.951760350150423</v>
      </c>
      <c r="L15" s="268">
        <f t="shared" si="9"/>
        <v>23.304935356250013</v>
      </c>
      <c r="M15" s="268">
        <f t="shared" si="9"/>
        <v>290.66073294624516</v>
      </c>
      <c r="N15" s="268">
        <f>SUM(N4:N14)</f>
        <v>78.519907434060642</v>
      </c>
      <c r="O15" s="268">
        <f t="shared" ref="O15:U15" si="10">SUM(O4:O14)</f>
        <v>84.087251592471546</v>
      </c>
      <c r="P15" s="268">
        <f t="shared" si="10"/>
        <v>122.04085507074555</v>
      </c>
      <c r="Q15" s="268">
        <f t="shared" si="10"/>
        <v>107.23024751950732</v>
      </c>
      <c r="R15" s="268">
        <f t="shared" si="10"/>
        <v>85.735143965783195</v>
      </c>
      <c r="S15" s="268">
        <f t="shared" si="10"/>
        <v>85.250350027348162</v>
      </c>
      <c r="T15" s="268">
        <f t="shared" si="10"/>
        <v>67.125708903618502</v>
      </c>
      <c r="U15" s="268">
        <f t="shared" si="10"/>
        <v>629.98946451353493</v>
      </c>
      <c r="X15" s="268">
        <f t="shared" ref="X15:AM15" si="11">SUM(X4:X14)</f>
        <v>39.295500603658894</v>
      </c>
      <c r="Y15" s="268">
        <f t="shared" si="11"/>
        <v>34.723211056437002</v>
      </c>
      <c r="Z15" s="268">
        <f t="shared" si="11"/>
        <v>61.813501926989154</v>
      </c>
      <c r="AA15" s="268">
        <f t="shared" si="11"/>
        <v>55.852085366869169</v>
      </c>
      <c r="AB15" s="268">
        <f t="shared" si="11"/>
        <v>41.719738285890465</v>
      </c>
      <c r="AC15" s="268">
        <f t="shared" si="11"/>
        <v>33.951760350150423</v>
      </c>
      <c r="AD15" s="268">
        <f t="shared" si="11"/>
        <v>23.304935356250013</v>
      </c>
      <c r="AE15" s="268">
        <f t="shared" si="11"/>
        <v>290.66073294624516</v>
      </c>
      <c r="AF15" s="268">
        <f t="shared" si="11"/>
        <v>78.519907434060642</v>
      </c>
      <c r="AG15" s="268">
        <f t="shared" si="11"/>
        <v>84.087251592471546</v>
      </c>
      <c r="AH15" s="268">
        <f t="shared" si="11"/>
        <v>122.04085507074555</v>
      </c>
      <c r="AI15" s="268">
        <f t="shared" si="11"/>
        <v>107.23024751950732</v>
      </c>
      <c r="AJ15" s="268">
        <f t="shared" si="11"/>
        <v>85.735143965783209</v>
      </c>
      <c r="AK15" s="268">
        <f t="shared" si="11"/>
        <v>85.250350027348162</v>
      </c>
      <c r="AL15" s="268">
        <f t="shared" si="11"/>
        <v>67.125708903618502</v>
      </c>
      <c r="AM15" s="268">
        <f t="shared" si="11"/>
        <v>629.98946451353493</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$C4*('2018yosanhosei（予算ベース）'!H21/'2018yosanhosei（予算ベース）'!$C4)</f>
        <v>1.4752012727555358E-3</v>
      </c>
      <c r="I21" s="138">
        <f>$C4*('2018yosanhosei（予算ベース）'!I21/'2018yosanhosei（予算ベース）'!$C4)</f>
        <v>4.1204254826541949E-3</v>
      </c>
      <c r="J21" s="138">
        <f>$C4*('2018yosanhosei（予算ベース）'!J21/'2018yosanhosei（予算ベース）'!$C4)</f>
        <v>1.7028072815621527E-2</v>
      </c>
      <c r="K21" s="138">
        <f>$C4*('2018yosanhosei（予算ベース）'!K21/'2018yosanhosei（予算ベース）'!$C4)</f>
        <v>2.4528882032183674E-2</v>
      </c>
      <c r="L21" s="138">
        <f>$C4*('2018yosanhosei（予算ベース）'!L21/'2018yosanhosei（予算ベース）'!$C4)</f>
        <v>3.1220879430111356E-2</v>
      </c>
      <c r="M21" s="438">
        <f>SUM(F21:L21)</f>
        <v>7.8373461033326292E-2</v>
      </c>
      <c r="N21" s="2">
        <v>0</v>
      </c>
      <c r="O21" s="2">
        <v>0</v>
      </c>
      <c r="P21" s="138">
        <f>$C4*('2018yosanhosei（予算ベース）'!P21/'2018yosanhosei（予算ベース）'!$C4)</f>
        <v>8.8930144960732167E-3</v>
      </c>
      <c r="Q21" s="138">
        <f>$C4*('2018yosanhosei（予算ベース）'!Q21/'2018yosanhosei（予算ベース）'!$C4)</f>
        <v>1.5025155152068086E-2</v>
      </c>
      <c r="R21" s="138">
        <f>$C4*('2018yosanhosei（予算ベース）'!R21/'2018yosanhosei（予算ベース）'!$C4)</f>
        <v>2.2545375258078929E-2</v>
      </c>
      <c r="S21" s="138">
        <f>$C4*('2018yosanhosei（予算ベース）'!S21/'2018yosanhosei（予算ベース）'!$C4)</f>
        <v>2.3602465315573293E-2</v>
      </c>
      <c r="T21" s="138">
        <f>$C4*('2018yosanhosei（予算ベース）'!T21/'2018yosanhosei（予算ベース）'!$C4)</f>
        <v>2.0516798363663945E-2</v>
      </c>
      <c r="U21" s="438">
        <f>SUM(N21:T21)</f>
        <v>9.0582808585457475E-2</v>
      </c>
    </row>
    <row r="22" spans="2:21">
      <c r="B22" s="2" t="s">
        <v>147</v>
      </c>
      <c r="F22" s="2">
        <v>0</v>
      </c>
      <c r="G22" s="2">
        <v>0</v>
      </c>
      <c r="H22" s="138">
        <f>$C5*('2018yosanhosei（予算ベース）'!H22/'2018yosanhosei（予算ベース）'!$C5)</f>
        <v>1.5514419056158134E-3</v>
      </c>
      <c r="I22" s="138">
        <f>$C5*('2018yosanhosei（予算ベース）'!I22/'2018yosanhosei（予算ベース）'!$C5)</f>
        <v>4.3333753033009603E-3</v>
      </c>
      <c r="J22" s="138">
        <f>$C5*('2018yosanhosei（予算ベース）'!J22/'2018yosanhosei（予算ベース）'!$C5)</f>
        <v>1.7908109371873211E-2</v>
      </c>
      <c r="K22" s="138">
        <f>$C5*('2018yosanhosei（予算ベース）'!K22/'2018yosanhosei（予算ベース）'!$C5)</f>
        <v>2.579657175291962E-2</v>
      </c>
      <c r="L22" s="138">
        <f>$C5*('2018yosanhosei（予算ベース）'!L22/'2018yosanhosei（予算ベース）'!$C5)</f>
        <v>3.28344216973031E-2</v>
      </c>
      <c r="M22" s="438">
        <f t="shared" ref="M22:M31" si="12">SUM(F22:L22)</f>
        <v>8.2423920031012704E-2</v>
      </c>
      <c r="N22" s="2">
        <v>0</v>
      </c>
      <c r="O22" s="2">
        <v>0</v>
      </c>
      <c r="P22" s="138">
        <f>$C5*('2018yosanhosei（予算ベース）'!P22/'2018yosanhosei（予算ベース）'!$C5)</f>
        <v>9.3526189349643178E-3</v>
      </c>
      <c r="Q22" s="138">
        <f>$C5*('2018yosanhosei（予算ベース）'!Q22/'2018yosanhosei（予算ベース）'!$C5)</f>
        <v>1.5801677894268406E-2</v>
      </c>
      <c r="R22" s="138">
        <f>$C5*('2018yosanhosei（予算ベース）'!R22/'2018yosanhosei（予算ベース）'!$C5)</f>
        <v>2.3710554348887122E-2</v>
      </c>
      <c r="S22" s="138">
        <f>$C5*('2018yosanhosei（予算ベース）'!S22/'2018yosanhosei（予算ベース）'!$C5)</f>
        <v>2.4822276419288542E-2</v>
      </c>
      <c r="T22" s="138">
        <f>$C5*('2018yosanhosei（予算ベース）'!T22/'2018yosanhosei（予算ベース）'!$C5)</f>
        <v>2.1577137532563011E-2</v>
      </c>
      <c r="U22" s="438">
        <f t="shared" ref="U22:U31" si="13">SUM(N22:T22)</f>
        <v>9.5264265129971409E-2</v>
      </c>
    </row>
    <row r="23" spans="2:21">
      <c r="B23" s="2" t="s">
        <v>148</v>
      </c>
      <c r="F23" s="2">
        <v>0</v>
      </c>
      <c r="G23" s="2">
        <v>0</v>
      </c>
      <c r="H23" s="138">
        <f>$C6*('2018yosanhosei（予算ベース）'!H23/'2018yosanhosei（予算ベース）'!$C6)</f>
        <v>1.7379265660734918E-3</v>
      </c>
      <c r="I23" s="138">
        <f>$C6*('2018yosanhosei（予算ベース）'!I23/'2018yosanhosei（予算ベース）'!$C6)</f>
        <v>4.8542507670528605E-3</v>
      </c>
      <c r="J23" s="138">
        <f>$C6*('2018yosanhosei（予算ベース）'!J23/'2018yosanhosei（予算ベース）'!$C6)</f>
        <v>2.0060679625109441E-2</v>
      </c>
      <c r="K23" s="138">
        <f>$C6*('2018yosanhosei（予算ベース）'!K23/'2018yosanhosei（予算ベース）'!$C6)</f>
        <v>2.8897342015023541E-2</v>
      </c>
      <c r="L23" s="138">
        <f>$C6*('2018yosanhosei（予算ベース）'!L23/'2018yosanhosei（予算ベース）'!$C6)</f>
        <v>3.6781147616837519E-2</v>
      </c>
      <c r="M23" s="438">
        <f t="shared" si="12"/>
        <v>9.2331346590096841E-2</v>
      </c>
      <c r="N23" s="2">
        <v>0</v>
      </c>
      <c r="O23" s="2">
        <v>0</v>
      </c>
      <c r="P23" s="138">
        <f>$C6*('2018yosanhosei（予算ベース）'!P23/'2018yosanhosei（予算ベース）'!$C6)</f>
        <v>1.0476811829434692E-2</v>
      </c>
      <c r="Q23" s="138">
        <f>$C6*('2018yosanhosei（予算ベース）'!Q23/'2018yosanhosei（予算ベース）'!$C6)</f>
        <v>1.7701053259925163E-2</v>
      </c>
      <c r="R23" s="138">
        <f>$C6*('2018yosanhosei（予算ベース）'!R23/'2018yosanhosei（予算ベース）'!$C6)</f>
        <v>2.6560583512731616E-2</v>
      </c>
      <c r="S23" s="138">
        <f>$C6*('2018yosanhosei（予算ベース）'!S23/'2018yosanhosei（予算ベース）'!$C6)</f>
        <v>2.7805935538641954E-2</v>
      </c>
      <c r="T23" s="138">
        <f>$C6*('2018yosanhosei（予算ベース）'!T23/'2018yosanhosei（予算ベース）'!$C6)</f>
        <v>2.4170728147747195E-2</v>
      </c>
      <c r="U23" s="438">
        <f t="shared" si="13"/>
        <v>0.10671511228848062</v>
      </c>
    </row>
    <row r="24" spans="2:21">
      <c r="B24" s="2" t="s">
        <v>149</v>
      </c>
      <c r="F24" s="2">
        <v>0</v>
      </c>
      <c r="G24" s="2">
        <v>0</v>
      </c>
      <c r="H24" s="138">
        <f>$C7*('2018yosanhosei（予算ベース）'!H24/'2018yosanhosei（予算ベース）'!$C7)</f>
        <v>1.9538739711671355E-3</v>
      </c>
      <c r="I24" s="138">
        <f>$C7*('2018yosanhosei（予算ベース）'!I24/'2018yosanhosei（予算ベース）'!$C7)</f>
        <v>5.4574194378599599E-3</v>
      </c>
      <c r="J24" s="138">
        <f>$C7*('2018yosanhosei（予算ベース）'!J24/'2018yosanhosei（予算ベース）'!$C7)</f>
        <v>2.2553334835073088E-2</v>
      </c>
      <c r="K24" s="138">
        <f>$C7*('2018yosanhosei（予算ベース）'!K24/'2018yosanhosei（予算ベース）'!$C7)</f>
        <v>3.2488003521709996E-2</v>
      </c>
      <c r="L24" s="138">
        <f>$C7*('2018yosanhosei（予算ベース）'!L24/'2018yosanhosei（予算ベース）'!$C7)</f>
        <v>4.1351417465561632E-2</v>
      </c>
      <c r="M24" s="438">
        <f t="shared" si="12"/>
        <v>0.10380404923137182</v>
      </c>
      <c r="N24" s="2">
        <v>0</v>
      </c>
      <c r="O24" s="2">
        <v>0</v>
      </c>
      <c r="P24" s="138">
        <f>$C7*('2018yosanhosei（予算ベース）'!P24/'2018yosanhosei（予算ベース）'!$C7)</f>
        <v>1.1778616159022886E-2</v>
      </c>
      <c r="Q24" s="138">
        <f>$C7*('2018yosanhosei（予算ベース）'!Q24/'2018yosanhosei（予算ベース）'!$C7)</f>
        <v>1.9900511277038856E-2</v>
      </c>
      <c r="R24" s="138">
        <f>$C7*('2018yosanhosei（予算ベース）'!R24/'2018yosanhosei（予算ベース）'!$C7)</f>
        <v>2.986088929049879E-2</v>
      </c>
      <c r="S24" s="138">
        <f>$C7*('2018yosanhosei（予算ベース）'!S24/'2018yosanhosei（予算ベース）'!$C7)</f>
        <v>3.1260983492329163E-2</v>
      </c>
      <c r="T24" s="138">
        <f>$C7*('2018yosanhosei（予算ベース）'!T24/'2018yosanhosei（予算ベース）'!$C7)</f>
        <v>2.7174080604993184E-2</v>
      </c>
      <c r="U24" s="438">
        <f t="shared" si="13"/>
        <v>0.11997508082388289</v>
      </c>
    </row>
    <row r="25" spans="2:21">
      <c r="B25" s="2" t="s">
        <v>150</v>
      </c>
      <c r="F25" s="2">
        <v>0</v>
      </c>
      <c r="G25" s="2">
        <v>0</v>
      </c>
      <c r="H25" s="138">
        <f>$C8*('2018yosanhosei（予算ベース）'!H25/'2018yosanhosei（予算ベース）'!$C8)</f>
        <v>2.2452524730572493E-3</v>
      </c>
      <c r="I25" s="138">
        <f>$C8*('2018yosanhosei（予算ベース）'!I25/'2018yosanhosei（予算ベース）'!$C8)</f>
        <v>6.2712767917402308E-3</v>
      </c>
      <c r="J25" s="138">
        <f>$C8*('2018yosanhosei（予算ベース）'!J25/'2018yosanhosei（予算ベース）'!$C8)</f>
        <v>2.5916682222798526E-2</v>
      </c>
      <c r="K25" s="138">
        <f>$C8*('2018yosanhosei（予算ベース）'!K25/'2018yosanhosei（予算ベース）'!$C8)</f>
        <v>3.7332894203119679E-2</v>
      </c>
      <c r="L25" s="138">
        <f>$C8*('2018yosanhosei（予算ベース）'!L25/'2018yosanhosei（予算ベース）'!$C8)</f>
        <v>4.751809671404493E-2</v>
      </c>
      <c r="M25" s="438">
        <f t="shared" si="12"/>
        <v>0.11928420240476062</v>
      </c>
      <c r="N25" s="2">
        <v>0</v>
      </c>
      <c r="O25" s="2">
        <v>0</v>
      </c>
      <c r="P25" s="138">
        <f>$C8*('2018yosanhosei（予算ベース）'!P25/'2018yosanhosei（予算ベース）'!$C8)</f>
        <v>1.3535144769056347E-2</v>
      </c>
      <c r="Q25" s="138">
        <f>$C8*('2018yosanhosei（予算ベース）'!Q25/'2018yosanhosei（予算ベース）'!$C8)</f>
        <v>2.2868246785223735E-2</v>
      </c>
      <c r="R25" s="138">
        <f>$C8*('2018yosanhosei（予算ベース）'!R25/'2018yosanhosei（予算ベース）'!$C8)</f>
        <v>3.4314002088441785E-2</v>
      </c>
      <c r="S25" s="138">
        <f>$C8*('2018yosanhosei（予算ベース）'!S25/'2018yosanhosei（予算ベース）'!$C8)</f>
        <v>3.5922890387053472E-2</v>
      </c>
      <c r="T25" s="138">
        <f>$C8*('2018yosanhosei（予算ベース）'!T25/'2018yosanhosei（予算ベース）'!$C8)</f>
        <v>3.1226513368706375E-2</v>
      </c>
      <c r="U25" s="438">
        <f t="shared" si="13"/>
        <v>0.13786679739848171</v>
      </c>
    </row>
    <row r="26" spans="2:21">
      <c r="B26" s="2" t="s">
        <v>113</v>
      </c>
      <c r="F26" s="2">
        <v>0</v>
      </c>
      <c r="G26" s="2">
        <v>0</v>
      </c>
      <c r="H26" s="138">
        <f>$C9*('2018yosanhosei（予算ベース）'!H26/'2018yosanhosei（予算ベース）'!$C9)</f>
        <v>2.2741242985497154E-2</v>
      </c>
      <c r="I26" s="138">
        <f>$C9*('2018yosanhosei（予算ベース）'!I26/'2018yosanhosei（予算ベース）'!$C9)</f>
        <v>5.7813425424567737E-2</v>
      </c>
      <c r="J26" s="138">
        <f>$C9*('2018yosanhosei（予算ベース）'!J26/'2018yosanhosei（予算ベース）'!$C9)</f>
        <v>0.24184346082960284</v>
      </c>
      <c r="K26" s="138">
        <f>$C9*('2018yosanhosei（予算ベース）'!K26/'2018yosanhosei（予算ベース）'!$C9)</f>
        <v>0.3321566805111773</v>
      </c>
      <c r="L26" s="138">
        <f>$C9*('2018yosanhosei（予算ベース）'!L26/'2018yosanhosei（予算ベース）'!$C9)</f>
        <v>0.3774164974779956</v>
      </c>
      <c r="M26" s="438">
        <f t="shared" si="12"/>
        <v>1.0319713072288406</v>
      </c>
      <c r="N26" s="2">
        <v>0</v>
      </c>
      <c r="O26" s="2">
        <v>0</v>
      </c>
      <c r="P26" s="138">
        <f>$C9*('2018yosanhosei（予算ベース）'!P26/'2018yosanhosei（予算ベース）'!$C9)</f>
        <v>9.4211171294474413E-2</v>
      </c>
      <c r="Q26" s="138">
        <f>$C9*('2018yosanhosei（予算ベース）'!Q26/'2018yosanhosei（予算ベース）'!$C9)</f>
        <v>0.14526884842995047</v>
      </c>
      <c r="R26" s="138">
        <f>$C9*('2018yosanhosei（予算ベース）'!R26/'2018yosanhosei（予算ベース）'!$C9)</f>
        <v>0.20923116619696652</v>
      </c>
      <c r="S26" s="138">
        <f>$C9*('2018yosanhosei（予算ベース）'!S26/'2018yosanhosei（予算ベース）'!$C9)</f>
        <v>0.21606137546388154</v>
      </c>
      <c r="T26" s="138">
        <f>$C9*('2018yosanhosei（予算ベース）'!T26/'2018yosanhosei（予算ベース）'!$C9)</f>
        <v>0.18014317289707835</v>
      </c>
      <c r="U26" s="438">
        <f t="shared" si="13"/>
        <v>0.84491573428235134</v>
      </c>
    </row>
    <row r="27" spans="2:21">
      <c r="B27" s="2" t="s">
        <v>114</v>
      </c>
      <c r="F27" s="2">
        <v>0</v>
      </c>
      <c r="G27" s="2">
        <v>0</v>
      </c>
      <c r="H27" s="138">
        <f>$C10*('2018yosanhosei（予算ベース）'!H27/'2018yosanhosei（予算ベース）'!$C10)</f>
        <v>4.4852577517651065E-2</v>
      </c>
      <c r="I27" s="138">
        <f>$C10*('2018yosanhosei（予算ベース）'!I27/'2018yosanhosei（予算ベース）'!$C10)</f>
        <v>0.1164941688242927</v>
      </c>
      <c r="J27" s="138">
        <f>$C10*('2018yosanhosei（予算ベース）'!J27/'2018yosanhosei（予算ベース）'!$C10)</f>
        <v>0.51253179220196243</v>
      </c>
      <c r="K27" s="138">
        <f>$C10*('2018yosanhosei（予算ベース）'!K27/'2018yosanhosei（予算ベース）'!$C10)</f>
        <v>0.73979136263131684</v>
      </c>
      <c r="L27" s="138">
        <f>$C10*('2018yosanhosei（予算ベース）'!L27/'2018yosanhosei（予算ベース）'!$C10)</f>
        <v>0.74505199293767488</v>
      </c>
      <c r="M27" s="438">
        <f t="shared" si="12"/>
        <v>2.1587218941128978</v>
      </c>
      <c r="N27" s="2">
        <v>0</v>
      </c>
      <c r="O27" s="2">
        <v>0</v>
      </c>
      <c r="P27" s="138">
        <f>$C10*('2018yosanhosei（予算ベース）'!P27/'2018yosanhosei（予算ベース）'!$C10)</f>
        <v>0.16366304613083058</v>
      </c>
      <c r="Q27" s="138">
        <f>$C10*('2018yosanhosei（予算ベース）'!Q27/'2018yosanhosei（予算ベース）'!$C10)</f>
        <v>0.2545500640877485</v>
      </c>
      <c r="R27" s="138">
        <f>$C10*('2018yosanhosei（予算ベース）'!R27/'2018yosanhosei（予算ベース）'!$C10)</f>
        <v>0.35361966380557586</v>
      </c>
      <c r="S27" s="138">
        <f>$C10*('2018yosanhosei（予算ベース）'!S27/'2018yosanhosei（予算ベース）'!$C10)</f>
        <v>0.39517087219631447</v>
      </c>
      <c r="T27" s="138">
        <f>$C10*('2018yosanhosei（予算ベース）'!T27/'2018yosanhosei（予算ベース）'!$C10)</f>
        <v>0.31972729138113148</v>
      </c>
      <c r="U27" s="438">
        <f t="shared" si="13"/>
        <v>1.4867309376016009</v>
      </c>
    </row>
    <row r="28" spans="2:21">
      <c r="B28" s="2" t="s">
        <v>115</v>
      </c>
      <c r="F28" s="2">
        <v>0</v>
      </c>
      <c r="G28" s="2">
        <v>0</v>
      </c>
      <c r="H28" s="138">
        <f>$C11*('2018yosanhosei（予算ベース）'!H28/'2018yosanhosei（予算ベース）'!$C11)</f>
        <v>9.5270104103684403E-2</v>
      </c>
      <c r="I28" s="138">
        <f>$C11*('2018yosanhosei（予算ベース）'!I28/'2018yosanhosei（予算ベース）'!$C11)</f>
        <v>0.24143849146975194</v>
      </c>
      <c r="J28" s="138">
        <f>$C11*('2018yosanhosei（予算ベース）'!J28/'2018yosanhosei（予算ベース）'!$C11)</f>
        <v>1.110126507886152</v>
      </c>
      <c r="K28" s="138">
        <f>$C11*('2018yosanhosei（予算ベース）'!K28/'2018yosanhosei（予算ベース）'!$C11)</f>
        <v>1.6452144646211442</v>
      </c>
      <c r="L28" s="138">
        <f>$C11*('2018yosanhosei（予算ベース）'!L28/'2018yosanhosei（予算ベース）'!$C11)</f>
        <v>1.6349047955557545</v>
      </c>
      <c r="M28" s="438">
        <f t="shared" si="12"/>
        <v>4.7269543636364872</v>
      </c>
      <c r="N28" s="2">
        <v>0</v>
      </c>
      <c r="O28" s="2">
        <v>0</v>
      </c>
      <c r="P28" s="138">
        <f>$C11*('2018yosanhosei（予算ベース）'!P28/'2018yosanhosei（予算ベース）'!$C11)</f>
        <v>0.3562339671880147</v>
      </c>
      <c r="Q28" s="138">
        <f>$C11*('2018yosanhosei（予算ベース）'!Q28/'2018yosanhosei（予算ベース）'!$C11)</f>
        <v>0.52136569298204383</v>
      </c>
      <c r="R28" s="138">
        <f>$C11*('2018yosanhosei（予算ベース）'!R28/'2018yosanhosei（予算ベース）'!$C11)</f>
        <v>0.74418027053774216</v>
      </c>
      <c r="S28" s="138">
        <f>$C11*('2018yosanhosei（予算ベース）'!S28/'2018yosanhosei（予算ベース）'!$C11)</f>
        <v>0.82877551855065534</v>
      </c>
      <c r="T28" s="138">
        <f>$C11*('2018yosanhosei（予算ベース）'!T28/'2018yosanhosei（予算ベース）'!$C11)</f>
        <v>0.63313785368061393</v>
      </c>
      <c r="U28" s="438">
        <f t="shared" si="13"/>
        <v>3.0836933029390696</v>
      </c>
    </row>
    <row r="29" spans="2:21">
      <c r="B29" s="2" t="s">
        <v>116</v>
      </c>
      <c r="F29" s="2">
        <v>0</v>
      </c>
      <c r="G29" s="2">
        <v>0</v>
      </c>
      <c r="H29" s="138">
        <f>$C12*('2018yosanhosei（予算ベース）'!H29/'2018yosanhosei（予算ベース）'!$C12)</f>
        <v>0.22632911667455183</v>
      </c>
      <c r="I29" s="138">
        <f>$C12*('2018yosanhosei（予算ベース）'!I29/'2018yosanhosei（予算ベース）'!$C12)</f>
        <v>0.6041271542270239</v>
      </c>
      <c r="J29" s="138">
        <f>$C12*('2018yosanhosei（予算ベース）'!J29/'2018yosanhosei（予算ベース）'!$C12)</f>
        <v>2.9153589496832275</v>
      </c>
      <c r="K29" s="138">
        <f>$C12*('2018yosanhosei（予算ベース）'!K29/'2018yosanhosei（予算ベース）'!$C12)</f>
        <v>4.3787248681569899</v>
      </c>
      <c r="L29" s="138">
        <f>$C12*('2018yosanhosei（予算ベース）'!L29/'2018yosanhosei（予算ベース）'!$C12)</f>
        <v>4.1327160827754152</v>
      </c>
      <c r="M29" s="438">
        <f t="shared" si="12"/>
        <v>12.257256171517207</v>
      </c>
      <c r="N29" s="2">
        <v>0</v>
      </c>
      <c r="O29" s="2">
        <v>0</v>
      </c>
      <c r="P29" s="138">
        <f>$C12*('2018yosanhosei（予算ベース）'!P29/'2018yosanhosei（予算ベース）'!$C12)</f>
        <v>0.93894411529398847</v>
      </c>
      <c r="Q29" s="138">
        <f>$C12*('2018yosanhosei（予算ベース）'!Q29/'2018yosanhosei（予算ベース）'!$C12)</f>
        <v>1.4698025932573233</v>
      </c>
      <c r="R29" s="138">
        <f>$C12*('2018yosanhosei（予算ベース）'!R29/'2018yosanhosei（予算ベース）'!$C12)</f>
        <v>1.9118797751175867</v>
      </c>
      <c r="S29" s="138">
        <f>$C12*('2018yosanhosei（予算ベース）'!S29/'2018yosanhosei（予算ベース）'!$C12)</f>
        <v>2.1010428042713478</v>
      </c>
      <c r="T29" s="138">
        <f>$C12*('2018yosanhosei（予算ベース）'!T29/'2018yosanhosei（予算ベース）'!$C12)</f>
        <v>1.4683424251137016</v>
      </c>
      <c r="U29" s="438">
        <f t="shared" si="13"/>
        <v>7.8900117130539478</v>
      </c>
    </row>
    <row r="30" spans="2:21">
      <c r="B30" s="2" t="s">
        <v>117</v>
      </c>
      <c r="F30" s="2">
        <v>0</v>
      </c>
      <c r="G30" s="2">
        <v>0</v>
      </c>
      <c r="H30" s="138">
        <f>$C13*('2018yosanhosei（予算ベース）'!H30/'2018yosanhosei（予算ベース）'!$C13)</f>
        <v>0.44445380288669883</v>
      </c>
      <c r="I30" s="138">
        <f>$C13*('2018yosanhosei（予算ベース）'!I30/'2018yosanhosei（予算ベース）'!$C13)</f>
        <v>1.2813429682444553</v>
      </c>
      <c r="J30" s="138">
        <f>$C13*('2018yosanhosei（予算ベース）'!J30/'2018yosanhosei（予算ベース）'!$C13)</f>
        <v>6.2108157366999803</v>
      </c>
      <c r="K30" s="138">
        <f>$C13*('2018yosanhosei（予算ベース）'!K30/'2018yosanhosei（予算ベース）'!$C13)</f>
        <v>9.3385138066576587</v>
      </c>
      <c r="L30" s="138">
        <f>$C13*('2018yosanhosei（予算ベース）'!L30/'2018yosanhosei（予算ベース）'!$C13)</f>
        <v>8.2669552932692181</v>
      </c>
      <c r="M30" s="438">
        <f t="shared" si="12"/>
        <v>25.542081607758014</v>
      </c>
      <c r="N30" s="2">
        <v>0</v>
      </c>
      <c r="O30" s="2">
        <v>0</v>
      </c>
      <c r="P30" s="138">
        <f>$C13*('2018yosanhosei（予算ベース）'!P30/'2018yosanhosei（予算ベース）'!$C13)</f>
        <v>1.9824743461097536</v>
      </c>
      <c r="Q30" s="138">
        <f>$C13*('2018yosanhosei（予算ベース）'!Q30/'2018yosanhosei（予算ベース）'!$C13)</f>
        <v>3.1524750658298992</v>
      </c>
      <c r="R30" s="138">
        <f>$C13*('2018yosanhosei（予算ベース）'!R30/'2018yosanhosei（予算ベース）'!$C13)</f>
        <v>3.9174894201680814</v>
      </c>
      <c r="S30" s="138">
        <f>$C13*('2018yosanhosei（予算ベース）'!S30/'2018yosanhosei（予算ベース）'!$C13)</f>
        <v>4.2075203260718697</v>
      </c>
      <c r="T30" s="138">
        <f>$C13*('2018yosanhosei（予算ベース）'!T30/'2018yosanhosei（予算ベース）'!$C13)</f>
        <v>2.7883326978222951</v>
      </c>
      <c r="U30" s="438">
        <f t="shared" si="13"/>
        <v>16.048291856001899</v>
      </c>
    </row>
    <row r="31" spans="2:21">
      <c r="B31" s="2" t="s">
        <v>412</v>
      </c>
      <c r="F31" s="2">
        <v>0</v>
      </c>
      <c r="G31" s="2">
        <v>0</v>
      </c>
      <c r="H31" s="138">
        <f>$C14*('2018yosanhosei（予算ベース）'!H31/'2018yosanhosei（予算ベース）'!$C14)</f>
        <v>0.70931411540041411</v>
      </c>
      <c r="I31" s="138">
        <f>$C14*('2018yosanhosei（予算ベース）'!I31/'2018yosanhosei（予算ベース）'!$C14)</f>
        <v>2.3143227703133724</v>
      </c>
      <c r="J31" s="138">
        <f>$C14*('2018yosanhosei（予算ベース）'!J31/'2018yosanhosei（予算ベース）'!$C14)</f>
        <v>11.156148685895507</v>
      </c>
      <c r="K31" s="138">
        <f>$C14*('2018yosanhosei（予算ベース）'!K31/'2018yosanhosei（予算ベース）'!$C14)</f>
        <v>18.287607589776396</v>
      </c>
      <c r="L31" s="138">
        <f>$C14*('2018yosanhosei（予算ベース）'!L31/'2018yosanhosei（予算ベース）'!$C14)</f>
        <v>14.966088556550179</v>
      </c>
      <c r="M31" s="438">
        <f t="shared" si="12"/>
        <v>47.433481717935862</v>
      </c>
      <c r="N31" s="2">
        <v>0</v>
      </c>
      <c r="O31" s="2">
        <v>0</v>
      </c>
      <c r="P31" s="138">
        <f>$C14*('2018yosanhosei（予算ベース）'!P31/'2018yosanhosei（予算ベース）'!$C14)</f>
        <v>2.7282277062473441</v>
      </c>
      <c r="Q31" s="138">
        <f>$C14*('2018yosanhosei（予算ベース）'!Q31/'2018yosanhosei（予算ベース）'!$C14)</f>
        <v>4.9080785687750712</v>
      </c>
      <c r="R31" s="138">
        <f>$C14*('2018yosanhosei（予算ベース）'!R31/'2018yosanhosei（予算ベース）'!$C14)</f>
        <v>6.3577698611556706</v>
      </c>
      <c r="S31" s="138">
        <f>$C14*('2018yosanhosei（予算ベース）'!S31/'2018yosanhosei（予算ベース）'!$C14)</f>
        <v>7.2374499536449663</v>
      </c>
      <c r="T31" s="138">
        <f>$C14*('2018yosanhosei（予算ベース）'!T31/'2018yosanhosei（予算ベース）'!$C14)</f>
        <v>4.6027012002321372</v>
      </c>
      <c r="U31" s="438">
        <f t="shared" si="13"/>
        <v>25.834227290055189</v>
      </c>
    </row>
    <row r="32" spans="2:21">
      <c r="B32" s="2" t="s">
        <v>304</v>
      </c>
      <c r="F32" s="270">
        <f>SUM(F21:F31)</f>
        <v>0</v>
      </c>
      <c r="G32" s="270">
        <f t="shared" ref="G32:U32" si="14">SUM(G21:G31)</f>
        <v>0</v>
      </c>
      <c r="H32" s="268">
        <f t="shared" si="14"/>
        <v>1.5519246557571666</v>
      </c>
      <c r="I32" s="268">
        <f t="shared" si="14"/>
        <v>4.6405757262860723</v>
      </c>
      <c r="J32" s="268">
        <f t="shared" si="14"/>
        <v>22.250292012066907</v>
      </c>
      <c r="K32" s="268">
        <f t="shared" si="14"/>
        <v>34.871052465879643</v>
      </c>
      <c r="L32" s="268">
        <f t="shared" si="14"/>
        <v>30.312839181490098</v>
      </c>
      <c r="M32" s="268">
        <f t="shared" si="14"/>
        <v>93.626684041479876</v>
      </c>
      <c r="N32" s="270">
        <f t="shared" si="14"/>
        <v>0</v>
      </c>
      <c r="O32" s="270">
        <f t="shared" si="14"/>
        <v>0</v>
      </c>
      <c r="P32" s="268">
        <f t="shared" si="14"/>
        <v>6.3177905584529572</v>
      </c>
      <c r="Q32" s="268">
        <f t="shared" si="14"/>
        <v>10.542837477730561</v>
      </c>
      <c r="R32" s="268">
        <f t="shared" si="14"/>
        <v>13.631161561480262</v>
      </c>
      <c r="S32" s="268">
        <f t="shared" si="14"/>
        <v>15.129435401351921</v>
      </c>
      <c r="T32" s="268">
        <f t="shared" si="14"/>
        <v>10.117049899144632</v>
      </c>
      <c r="U32" s="268">
        <f t="shared" si="14"/>
        <v>55.738274898160334</v>
      </c>
    </row>
    <row r="33" spans="2:21">
      <c r="B33" s="2" t="s">
        <v>389</v>
      </c>
      <c r="H33" s="138">
        <f>'2018yosanhosei（予算ベース）'!H33</f>
        <v>27.718668076326733</v>
      </c>
      <c r="I33" s="138">
        <f>'2018yosanhosei（予算ベース）'!I33</f>
        <v>30.072201010789762</v>
      </c>
      <c r="J33" s="138">
        <f>'2018yosanhosei（予算ベース）'!J33</f>
        <v>31.722216727137187</v>
      </c>
      <c r="K33" s="138">
        <f>'2018yosanhosei（予算ベース）'!K33</f>
        <v>33.745020558096513</v>
      </c>
      <c r="L33" s="138">
        <f>'2018yosanhosei（予算ベース）'!L33</f>
        <v>35.68630640246748</v>
      </c>
      <c r="P33" s="138">
        <f>'2018yosanhosei（予算ベース）'!P33</f>
        <v>29.873329087910687</v>
      </c>
      <c r="Q33" s="138">
        <f>'2018yosanhosei（予算ベース）'!Q33</f>
        <v>31.667948864730391</v>
      </c>
      <c r="R33" s="138">
        <f>'2018yosanhosei（予算ベース）'!R33</f>
        <v>33.722196301395478</v>
      </c>
      <c r="S33" s="138">
        <f>'2018yosanhosei（予算ベース）'!S33</f>
        <v>35.412372256754914</v>
      </c>
      <c r="T33" s="138">
        <f>'2018yosanhosei（予算ベース）'!T33</f>
        <v>37.22081053476515</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$C4*('2018yosanhosei（予算ベース）'!H38/'2018yosanhosei（予算ベース）'!$C4)</f>
        <v>1.107710947478798E-4</v>
      </c>
      <c r="I38" s="138">
        <f>$C4*('2018yosanhosei（予算ベース）'!I38/'2018yosanhosei（予算ベース）'!$C4)</f>
        <v>4.2793608882414174E-4</v>
      </c>
      <c r="J38" s="138">
        <f>$C4*('2018yosanhosei（予算ベース）'!J38/'2018yosanhosei（予算ベース）'!$C4)</f>
        <v>1.1154383384058553E-3</v>
      </c>
      <c r="K38" s="138">
        <f>$C4*('2018yosanhosei（予算ベース）'!K38/'2018yosanhosei（予算ベース）'!$C4)</f>
        <v>5.1907387258420378E-3</v>
      </c>
      <c r="L38" s="138">
        <f>$C4*('2018yosanhosei（予算ベース）'!L38/'2018yosanhosei（予算ベース）'!$C4)</f>
        <v>9.4291822710246363E-3</v>
      </c>
      <c r="M38" s="438">
        <f>SUM(F38:L38)</f>
        <v>1.6274066518844551E-2</v>
      </c>
      <c r="N38" s="138">
        <f>$C4*('2018yosanhosei（予算ベース）'!N38/'2018yosanhosei（予算ベース）'!$C4)</f>
        <v>8.7901297577605119E-4</v>
      </c>
      <c r="O38" s="138">
        <f>$C4*('2018yosanhosei（予算ベース）'!O38/'2018yosanhosei（予算ベース）'!$C4)</f>
        <v>1.2617065596629185E-3</v>
      </c>
      <c r="P38" s="138">
        <f>$C4*('2018yosanhosei（予算ベース）'!P38/'2018yosanhosei（予算ベース）'!$C4)</f>
        <v>4.6677707253695916E-3</v>
      </c>
      <c r="Q38" s="138">
        <f>$C4*('2018yosanhosei（予算ベース）'!Q38/'2018yosanhosei（予算ベース）'!$C4)</f>
        <v>5.8284953954065057E-3</v>
      </c>
      <c r="R38" s="138">
        <f>$C4*('2018yosanhosei（予算ベース）'!R38/'2018yosanhosei（予算ベース）'!$C4)</f>
        <v>5.2466643845514114E-3</v>
      </c>
      <c r="S38" s="138">
        <f>$C4*('2018yosanhosei（予算ベース）'!S38/'2018yosanhosei（予算ベース）'!$C4)</f>
        <v>5.9568657402234489E-3</v>
      </c>
      <c r="T38" s="138">
        <f>$C4*('2018yosanhosei（予算ベース）'!T38/'2018yosanhosei（予算ベース）'!$C4)</f>
        <v>5.7614941004282176E-3</v>
      </c>
      <c r="U38" s="438">
        <f>SUM(N38:T38)</f>
        <v>2.9602009881418142E-2</v>
      </c>
    </row>
    <row r="39" spans="2:21">
      <c r="B39" s="2" t="s">
        <v>147</v>
      </c>
      <c r="F39" s="2">
        <v>0</v>
      </c>
      <c r="G39" s="2">
        <v>0</v>
      </c>
      <c r="H39" s="138">
        <f>$C5*('2018yosanhosei（予算ベース）'!H39/'2018yosanhosei（予算ベース）'!$C5)</f>
        <v>1.1649591245389306E-4</v>
      </c>
      <c r="I39" s="138">
        <f>$C5*('2018yosanhosei（予算ベース）'!I39/'2018yosanhosei（予算ベース）'!$C5)</f>
        <v>4.5005247310217456E-4</v>
      </c>
      <c r="J39" s="138">
        <f>$C5*('2018yosanhosei（予算ベース）'!J39/'2018yosanhosei（予算ベース）'!$C5)</f>
        <v>1.1730858787159508E-3</v>
      </c>
      <c r="K39" s="138">
        <f>$C5*('2018yosanhosei（予算ベース）'!K39/'2018yosanhosei（予算ベース）'!$C5)</f>
        <v>5.4590039536311476E-3</v>
      </c>
      <c r="L39" s="138">
        <f>$C5*('2018yosanhosei（予算ベース）'!L39/'2018yosanhosei（予算ベース）'!$C5)</f>
        <v>9.9164966714216859E-3</v>
      </c>
      <c r="M39" s="438">
        <f t="shared" ref="M39:M48" si="15">SUM(F39:L39)</f>
        <v>1.7115134889324854E-2</v>
      </c>
      <c r="N39" s="138">
        <f>$C5*('2018yosanhosei（予算ベース）'!N39/'2018yosanhosei（予算ベース）'!$C5)</f>
        <v>9.2444169577734396E-4</v>
      </c>
      <c r="O39" s="138">
        <f>$C5*('2018yosanhosei（予算ベース）'!O39/'2018yosanhosei（予算ベース）'!$C5)</f>
        <v>1.3269134628626322E-3</v>
      </c>
      <c r="P39" s="138">
        <f>$C5*('2018yosanhosei（予算ベース）'!P39/'2018yosanhosei（予算ベース）'!$C5)</f>
        <v>4.9090081759610741E-3</v>
      </c>
      <c r="Q39" s="138">
        <f>$C5*('2018yosanhosei（予算ベース）'!Q39/'2018yosanhosei（予算ベース）'!$C5)</f>
        <v>6.1297208524175133E-3</v>
      </c>
      <c r="R39" s="138">
        <f>$C5*('2018yosanhosei（予算ベース）'!R39/'2018yosanhosei（予算ベース）'!$C5)</f>
        <v>5.5178199349642035E-3</v>
      </c>
      <c r="S39" s="138">
        <f>$C5*('2018yosanhosei（予算ベース）'!S39/'2018yosanhosei（予算ベース）'!$C5)</f>
        <v>6.2647255708010241E-3</v>
      </c>
      <c r="T39" s="138">
        <f>$C5*('2018yosanhosei（予算ベース）'!T39/'2018yosanhosei（予算ベース）'!$C5)</f>
        <v>6.0592568291824491E-3</v>
      </c>
      <c r="U39" s="438">
        <f t="shared" ref="U39:U48" si="16">SUM(N39:T39)</f>
        <v>3.1131886521966239E-2</v>
      </c>
    </row>
    <row r="40" spans="2:21">
      <c r="B40" s="2" t="s">
        <v>148</v>
      </c>
      <c r="F40" s="2">
        <v>0</v>
      </c>
      <c r="G40" s="2">
        <v>0</v>
      </c>
      <c r="H40" s="138">
        <f>$C6*('2018yosanhosei（予算ベース）'!H40/'2018yosanhosei（予算ベース）'!$C6)</f>
        <v>1.3049882200534576E-4</v>
      </c>
      <c r="I40" s="138">
        <f>$C6*('2018yosanhosei（予算ベース）'!I40/'2018yosanhosei（予算ベース）'!$C6)</f>
        <v>5.0414917007213559E-4</v>
      </c>
      <c r="J40" s="138">
        <f>$C6*('2018yosanhosei（予算ベース）'!J40/'2018yosanhosei（予算ベース）'!$C6)</f>
        <v>1.31409181711956E-3</v>
      </c>
      <c r="K40" s="138">
        <f>$C6*('2018yosanhosei（予算ベース）'!K40/'2018yosanhosei（予算ベース）'!$C6)</f>
        <v>6.1151809558411957E-3</v>
      </c>
      <c r="L40" s="138">
        <f>$C6*('2018yosanhosei（予算ベース）'!L40/'2018yosanhosei（予算ベース）'!$C6)</f>
        <v>1.110846815807928E-2</v>
      </c>
      <c r="M40" s="438">
        <f t="shared" si="15"/>
        <v>1.9172388923117518E-2</v>
      </c>
      <c r="N40" s="138">
        <f>$C6*('2018yosanhosei（予算ベース）'!N40/'2018yosanhosei（予算ベース）'!$C6)</f>
        <v>1.0355603880892743E-3</v>
      </c>
      <c r="O40" s="138">
        <f>$C6*('2018yosanhosei（予算ベース）'!O40/'2018yosanhosei（予算ベース）'!$C6)</f>
        <v>1.4864096100808809E-3</v>
      </c>
      <c r="P40" s="138">
        <f>$C6*('2018yosanhosei（予算ベース）'!P40/'2018yosanhosei（予算ベース）'!$C6)</f>
        <v>5.4990752094506044E-3</v>
      </c>
      <c r="Q40" s="138">
        <f>$C6*('2018yosanhosei（予算ベース）'!Q40/'2018yosanhosei（予算ベース）'!$C6)</f>
        <v>6.866518606639384E-3</v>
      </c>
      <c r="R40" s="138">
        <f>$C6*('2018yosanhosei（予算ベース）'!R40/'2018yosanhosei（予算ベース）'!$C6)</f>
        <v>6.1810666690595879E-3</v>
      </c>
      <c r="S40" s="138">
        <f>$C6*('2018yosanhosei（予算ベース）'!S40/'2018yosanhosei（予算ベース）'!$C6)</f>
        <v>7.0177510090739708E-3</v>
      </c>
      <c r="T40" s="138">
        <f>$C6*('2018yosanhosei（予算ベース）'!T40/'2018yosanhosei（予算ベース）'!$C6)</f>
        <v>6.7875847467962535E-3</v>
      </c>
      <c r="U40" s="438">
        <f t="shared" si="16"/>
        <v>3.4873966239189959E-2</v>
      </c>
    </row>
    <row r="41" spans="2:21">
      <c r="B41" s="2" t="s">
        <v>149</v>
      </c>
      <c r="F41" s="2">
        <v>0</v>
      </c>
      <c r="G41" s="2">
        <v>0</v>
      </c>
      <c r="H41" s="138">
        <f>$C7*('2018yosanhosei（予算ベース）'!H41/'2018yosanhosei（予算ベース）'!$C7)</f>
        <v>1.4671405372454374E-4</v>
      </c>
      <c r="I41" s="138">
        <f>$C7*('2018yosanhosei（予算ベース）'!I41/'2018yosanhosei（予算ベース）'!$C7)</f>
        <v>5.6679261380702343E-4</v>
      </c>
      <c r="J41" s="138">
        <f>$C7*('2018yosanhosei（予算ベース）'!J41/'2018yosanhosei（予算ベース）'!$C7)</f>
        <v>1.4773753087822107E-3</v>
      </c>
      <c r="K41" s="138">
        <f>$C7*('2018yosanhosei（予算ベース）'!K41/'2018yosanhosei（予算ベース）'!$C7)</f>
        <v>6.8750274792046756E-3</v>
      </c>
      <c r="L41" s="138">
        <f>$C7*('2018yosanhosei（予算ベース）'!L41/'2018yosanhosei（予算ベース）'!$C7)</f>
        <v>1.2488759431675675E-2</v>
      </c>
      <c r="M41" s="438">
        <f t="shared" si="15"/>
        <v>2.155466888719413E-2</v>
      </c>
      <c r="N41" s="138">
        <f>$C7*('2018yosanhosei（予算ベース）'!N41/'2018yosanhosei（予算ベース）'!$C7)</f>
        <v>1.1642347423405511E-3</v>
      </c>
      <c r="O41" s="138">
        <f>$C7*('2018yosanhosei（予算ベース）'!O41/'2018yosanhosei（予算ベース）'!$C7)</f>
        <v>1.6711045819337064E-3</v>
      </c>
      <c r="P41" s="138">
        <f>$C7*('2018yosanhosei（予算ベース）'!P41/'2018yosanhosei（予算ベース）'!$C7)</f>
        <v>6.1823670383905323E-3</v>
      </c>
      <c r="Q41" s="138">
        <f>$C7*('2018yosanhosei（予算ベース）'!Q41/'2018yosanhosei（予算ベース）'!$C7)</f>
        <v>7.7197231689478544E-3</v>
      </c>
      <c r="R41" s="138">
        <f>$C7*('2018yosanhosei（予算ベース）'!R41/'2018yosanhosei（予算ベース）'!$C7)</f>
        <v>6.9490998725049548E-3</v>
      </c>
      <c r="S41" s="138">
        <f>$C7*('2018yosanhosei（予算ベース）'!S41/'2018yosanhosei（予算ベース）'!$C7)</f>
        <v>7.889747070119706E-3</v>
      </c>
      <c r="T41" s="138">
        <f>$C7*('2018yosanhosei（予算ベース）'!T41/'2018yosanhosei（予算ベース）'!$C7)</f>
        <v>7.6309813215062264E-3</v>
      </c>
      <c r="U41" s="438">
        <f t="shared" si="16"/>
        <v>3.9207257795743529E-2</v>
      </c>
    </row>
    <row r="42" spans="2:21">
      <c r="B42" s="2" t="s">
        <v>150</v>
      </c>
      <c r="F42" s="2">
        <v>0</v>
      </c>
      <c r="G42" s="2">
        <v>0</v>
      </c>
      <c r="H42" s="138">
        <f>$C8*('2018yosanhosei（予算ベース）'!H42/'2018yosanhosei（予算ベース）'!$C8)</f>
        <v>1.6859331605738865E-4</v>
      </c>
      <c r="I42" s="138">
        <f>$C8*('2018yosanhosei（予算ベース）'!I42/'2018yosanhosei（予算ベース）'!$C8)</f>
        <v>6.5131760627356412E-4</v>
      </c>
      <c r="J42" s="138">
        <f>$C8*('2018yosanhosei（予算ベース）'!J42/'2018yosanhosei（予算ベース）'!$C8)</f>
        <v>1.697694229324083E-3</v>
      </c>
      <c r="K42" s="138">
        <f>$C8*('2018yosanhosei（予算ベース）'!K42/'2018yosanhosei（予算ベース）'!$C8)</f>
        <v>7.9002907443411693E-3</v>
      </c>
      <c r="L42" s="138">
        <f>$C8*('2018yosanhosei（予算ベース）'!L42/'2018yosanhosei（予算ベース）'!$C8)</f>
        <v>1.435119071811836E-2</v>
      </c>
      <c r="M42" s="438">
        <f t="shared" si="15"/>
        <v>2.4769086614114564E-2</v>
      </c>
      <c r="N42" s="138">
        <f>$C8*('2018yosanhosei（予算ベース）'!N42/'2018yosanhosei（予算ベース）'!$C8)</f>
        <v>1.3378554466836124E-3</v>
      </c>
      <c r="O42" s="138">
        <f>$C8*('2018yosanhosei（予算ベース）'!O42/'2018yosanhosei（予算ベース）'!$C8)</f>
        <v>1.9203140789488527E-3</v>
      </c>
      <c r="P42" s="138">
        <f>$C8*('2018yosanhosei（予算ベース）'!P42/'2018yosanhosei（予算ベース）'!$C8)</f>
        <v>7.1043348174612509E-3</v>
      </c>
      <c r="Q42" s="138">
        <f>$C8*('2018yosanhosei（予算ベース）'!Q42/'2018yosanhosei（予算ベース）'!$C8)</f>
        <v>8.8709547249067999E-3</v>
      </c>
      <c r="R42" s="138">
        <f>$C8*('2018yosanhosei（予算ベース）'!R42/'2018yosanhosei（予算ベース）'!$C8)</f>
        <v>7.9854094504076493E-3</v>
      </c>
      <c r="S42" s="138">
        <f>$C8*('2018yosanhosei（予算ベース）'!S42/'2018yosanhosei（予算ベース）'!$C8)</f>
        <v>9.0663340534706104E-3</v>
      </c>
      <c r="T42" s="138">
        <f>$C8*('2018yosanhosei（予算ベース）'!T42/'2018yosanhosei（予算ベース）'!$C8)</f>
        <v>8.7689789294500622E-3</v>
      </c>
      <c r="U42" s="438">
        <f t="shared" si="16"/>
        <v>4.5054181501328838E-2</v>
      </c>
    </row>
    <row r="43" spans="2:21">
      <c r="B43" s="2" t="s">
        <v>113</v>
      </c>
      <c r="F43" s="2">
        <v>0</v>
      </c>
      <c r="G43" s="2">
        <v>0</v>
      </c>
      <c r="H43" s="138">
        <f>$C9*('2018yosanhosei（予算ベース）'!H43/'2018yosanhosei（予算ベース）'!$C9)</f>
        <v>1.8742090260203065E-3</v>
      </c>
      <c r="I43" s="138">
        <f>$C9*('2018yosanhosei（予算ベース）'!I43/'2018yosanhosei（予算ベース）'!$C9)</f>
        <v>3.0168884237486856E-3</v>
      </c>
      <c r="J43" s="138">
        <f>$C9*('2018yosanhosei（予算ベース）'!J43/'2018yosanhosei（予算ベース）'!$C9)</f>
        <v>1.195279554495807E-2</v>
      </c>
      <c r="K43" s="138">
        <f>$C9*('2018yosanhosei（予算ベース）'!K43/'2018yosanhosei（予算ベース）'!$C9)</f>
        <v>4.5469951821216451E-2</v>
      </c>
      <c r="L43" s="138">
        <f>$C9*('2018yosanhosei（予算ベース）'!L43/'2018yosanhosei（予算ベース）'!$C9)</f>
        <v>7.7405735154551056E-2</v>
      </c>
      <c r="M43" s="438">
        <f t="shared" si="15"/>
        <v>0.13971957997049456</v>
      </c>
      <c r="N43" s="138">
        <f>$C9*('2018yosanhosei（予算ベース）'!N43/'2018yosanhosei（予算ベース）'!$C9)</f>
        <v>1.9121912770324288E-2</v>
      </c>
      <c r="O43" s="138">
        <f>$C9*('2018yosanhosei（予算ベース）'!O43/'2018yosanhosei（予算ベース）'!$C9)</f>
        <v>1.9212878999907854E-2</v>
      </c>
      <c r="P43" s="138">
        <f>$C9*('2018yosanhosei（予算ベース）'!P43/'2018yosanhosei（予算ベース）'!$C9)</f>
        <v>7.6842567954514593E-2</v>
      </c>
      <c r="Q43" s="138">
        <f>$C9*('2018yosanhosei（予算ベース）'!Q43/'2018yosanhosei（予算ベース）'!$C9)</f>
        <v>6.9317147535228316E-2</v>
      </c>
      <c r="R43" s="138">
        <f>$C9*('2018yosanhosei（予算ベース）'!R43/'2018yosanhosei（予算ベース）'!$C9)</f>
        <v>5.7772101938124619E-2</v>
      </c>
      <c r="S43" s="138">
        <f>$C9*('2018yosanhosei（予算ベース）'!S43/'2018yosanhosei（予算ベース）'!$C9)</f>
        <v>5.9492993612872885E-2</v>
      </c>
      <c r="T43" s="138">
        <f>$C9*('2018yosanhosei（予算ベース）'!T43/'2018yosanhosei（予算ベース）'!$C9)</f>
        <v>5.212606386772211E-2</v>
      </c>
      <c r="U43" s="438">
        <f t="shared" si="16"/>
        <v>0.3538856666786947</v>
      </c>
    </row>
    <row r="44" spans="2:21">
      <c r="B44" s="2" t="s">
        <v>114</v>
      </c>
      <c r="F44" s="2">
        <v>0</v>
      </c>
      <c r="G44" s="2">
        <v>0</v>
      </c>
      <c r="H44" s="138">
        <f>$C10*('2018yosanhosei（予算ベース）'!H44/'2018yosanhosei（予算ベース）'!$C10)</f>
        <v>2.806605221522253E-3</v>
      </c>
      <c r="I44" s="138">
        <f>$C10*('2018yosanhosei（予算ベース）'!I44/'2018yosanhosei（予算ベース）'!$C10)</f>
        <v>5.4213044662296036E-3</v>
      </c>
      <c r="J44" s="138">
        <f>$C10*('2018yosanhosei（予算ベース）'!J44/'2018yosanhosei（予算ベース）'!$C10)</f>
        <v>1.907674266095697E-2</v>
      </c>
      <c r="K44" s="138">
        <f>$C10*('2018yosanhosei（予算ベース）'!K44/'2018yosanhosei（予算ベース）'!$C10)</f>
        <v>7.6951818297630148E-2</v>
      </c>
      <c r="L44" s="138">
        <f>$C10*('2018yosanhosei（予算ベース）'!L44/'2018yosanhosei（予算ベース）'!$C10)</f>
        <v>0.13139886123926864</v>
      </c>
      <c r="M44" s="438">
        <f t="shared" si="15"/>
        <v>0.23565533188560761</v>
      </c>
      <c r="N44" s="138">
        <f>$C10*('2018yosanhosei（予算ベース）'!N44/'2018yosanhosei（予算ベース）'!$C10)</f>
        <v>4.5338483690557992E-2</v>
      </c>
      <c r="O44" s="138">
        <f>$C10*('2018yosanhosei（予算ベース）'!O44/'2018yosanhosei（予算ベース）'!$C10)</f>
        <v>3.8361403502658098E-2</v>
      </c>
      <c r="P44" s="138">
        <f>$C10*('2018yosanhosei（予算ベース）'!P44/'2018yosanhosei（予算ベース）'!$C10)</f>
        <v>0.15902146786756349</v>
      </c>
      <c r="Q44" s="138">
        <f>$C10*('2018yosanhosei（予算ベース）'!Q44/'2018yosanhosei（予算ベース）'!$C10)</f>
        <v>0.13001951157018307</v>
      </c>
      <c r="R44" s="138">
        <f>$C10*('2018yosanhosei（予算ベース）'!R44/'2018yosanhosei（予算ベース）'!$C10)</f>
        <v>0.10761375658907001</v>
      </c>
      <c r="S44" s="138">
        <f>$C10*('2018yosanhosei（予算ベース）'!S44/'2018yosanhosei（予算ベース）'!$C10)</f>
        <v>9.9833244380926417E-2</v>
      </c>
      <c r="T44" s="138">
        <f>$C10*('2018yosanhosei（予算ベース）'!T44/'2018yosanhosei（予算ベース）'!$C10)</f>
        <v>8.4394035189883213E-2</v>
      </c>
      <c r="U44" s="438">
        <f t="shared" si="16"/>
        <v>0.66458190279084228</v>
      </c>
    </row>
    <row r="45" spans="2:21">
      <c r="B45" s="2" t="s">
        <v>115</v>
      </c>
      <c r="F45" s="2">
        <v>0</v>
      </c>
      <c r="G45" s="2">
        <v>0</v>
      </c>
      <c r="H45" s="138">
        <f>$C11*('2018yosanhosei（予算ベース）'!H45/'2018yosanhosei（予算ベース）'!$C11)</f>
        <v>4.2922307307655481E-3</v>
      </c>
      <c r="I45" s="138">
        <f>$C11*('2018yosanhosei（予算ベース）'!I45/'2018yosanhosei（予算ベース）'!$C11)</f>
        <v>1.1054631387578982E-2</v>
      </c>
      <c r="J45" s="138">
        <f>$C11*('2018yosanhosei（予算ベース）'!J45/'2018yosanhosei（予算ベース）'!$C11)</f>
        <v>3.3857024417186181E-2</v>
      </c>
      <c r="K45" s="138">
        <f>$C11*('2018yosanhosei（予算ベース）'!K45/'2018yosanhosei（予算ベース）'!$C11)</f>
        <v>0.14550128881793906</v>
      </c>
      <c r="L45" s="138">
        <f>$C11*('2018yosanhosei（予算ベース）'!L45/'2018yosanhosei（予算ベース）'!$C11)</f>
        <v>0.24831499560321987</v>
      </c>
      <c r="M45" s="438">
        <f t="shared" si="15"/>
        <v>0.44302017095668966</v>
      </c>
      <c r="N45" s="138">
        <f>$C11*('2018yosanhosei（予算ベース）'!N45/'2018yosanhosei（予算ベース）'!$C11)</f>
        <v>0.10785846825706191</v>
      </c>
      <c r="O45" s="138">
        <f>$C11*('2018yosanhosei（予算ベース）'!O45/'2018yosanhosei（予算ベース）'!$C11)</f>
        <v>7.7408263965036528E-2</v>
      </c>
      <c r="P45" s="138">
        <f>$C11*('2018yosanhosei（予算ベース）'!P45/'2018yosanhosei（予算ベース）'!$C11)</f>
        <v>0.34463034961754002</v>
      </c>
      <c r="Q45" s="138">
        <f>$C11*('2018yosanhosei（予算ベース）'!Q45/'2018yosanhosei（予算ベース）'!$C11)</f>
        <v>0.27985308157372207</v>
      </c>
      <c r="R45" s="138">
        <f>$C11*('2018yosanhosei（予算ベース）'!R45/'2018yosanhosei（予算ベース）'!$C11)</f>
        <v>0.24363871391023548</v>
      </c>
      <c r="S45" s="138">
        <f>$C11*('2018yosanhosei（予算ベース）'!S45/'2018yosanhosei（予算ベース）'!$C11)</f>
        <v>0.23001906434626643</v>
      </c>
      <c r="T45" s="138">
        <f>$C11*('2018yosanhosei（予算ベース）'!T45/'2018yosanhosei（予算ベース）'!$C11)</f>
        <v>0.19069282500622853</v>
      </c>
      <c r="U45" s="438">
        <f t="shared" si="16"/>
        <v>1.474100766676091</v>
      </c>
    </row>
    <row r="46" spans="2:21">
      <c r="B46" s="2" t="s">
        <v>116</v>
      </c>
      <c r="F46" s="2">
        <v>0</v>
      </c>
      <c r="G46" s="2">
        <v>0</v>
      </c>
      <c r="H46" s="138">
        <f>$C12*('2018yosanhosei（予算ベース）'!H46/'2018yosanhosei（予算ベース）'!$C12)</f>
        <v>1.4515116293581494E-2</v>
      </c>
      <c r="I46" s="138">
        <f>$C12*('2018yosanhosei（予算ベース）'!I46/'2018yosanhosei（予算ベース）'!$C12)</f>
        <v>2.6285380350298339E-2</v>
      </c>
      <c r="J46" s="138">
        <f>$C12*('2018yosanhosei（予算ベース）'!J46/'2018yosanhosei（予算ベース）'!$C12)</f>
        <v>8.4044148984447592E-2</v>
      </c>
      <c r="K46" s="138">
        <f>$C12*('2018yosanhosei（予算ベース）'!K46/'2018yosanhosei（予算ベース）'!$C12)</f>
        <v>0.3771737464198418</v>
      </c>
      <c r="L46" s="138">
        <f>$C12*('2018yosanhosei（予算ベース）'!L46/'2018yosanhosei（予算ベース）'!$C12)</f>
        <v>0.58089050722501856</v>
      </c>
      <c r="M46" s="438">
        <f t="shared" si="15"/>
        <v>1.0829088992731877</v>
      </c>
      <c r="N46" s="138">
        <f>$C12*('2018yosanhosei（予算ベース）'!N46/'2018yosanhosei（予算ベース）'!$C12)</f>
        <v>0.3722887440722713</v>
      </c>
      <c r="O46" s="138">
        <f>$C12*('2018yosanhosei（予算ベース）'!O46/'2018yosanhosei（予算ベース）'!$C12)</f>
        <v>0.29242795400781735</v>
      </c>
      <c r="P46" s="138">
        <f>$C12*('2018yosanhosei（予算ベース）'!P46/'2018yosanhosei（予算ベース）'!$C12)</f>
        <v>1.1199823104489142</v>
      </c>
      <c r="Q46" s="138">
        <f>$C12*('2018yosanhosei（予算ベース）'!Q46/'2018yosanhosei（予算ベース）'!$C12)</f>
        <v>0.92044180424434263</v>
      </c>
      <c r="R46" s="138">
        <f>$C12*('2018yosanhosei（予算ベース）'!R46/'2018yosanhosei（予算ベース）'!$C12)</f>
        <v>0.75605348846515263</v>
      </c>
      <c r="S46" s="138">
        <f>$C12*('2018yosanhosei（予算ベース）'!S46/'2018yosanhosei（予算ベース）'!$C12)</f>
        <v>0.7328007891164805</v>
      </c>
      <c r="T46" s="138">
        <f>$C12*('2018yosanhosei（予算ベース）'!T46/'2018yosanhosei（予算ベース）'!$C12)</f>
        <v>0.54754922488775271</v>
      </c>
      <c r="U46" s="438">
        <f t="shared" si="16"/>
        <v>4.7415443152427317</v>
      </c>
    </row>
    <row r="47" spans="2:21">
      <c r="B47" s="2" t="s">
        <v>117</v>
      </c>
      <c r="F47" s="2">
        <v>0</v>
      </c>
      <c r="G47" s="2">
        <v>0</v>
      </c>
      <c r="H47" s="138">
        <f>$C13*('2018yosanhosei（予算ベース）'!H47/'2018yosanhosei（予算ベース）'!$C13)</f>
        <v>2.8531751390382058E-2</v>
      </c>
      <c r="I47" s="138">
        <f>$C13*('2018yosanhosei（予算ベース）'!I47/'2018yosanhosei（予算ベース）'!$C13)</f>
        <v>6.0122836484272656E-2</v>
      </c>
      <c r="J47" s="138">
        <f>$C13*('2018yosanhosei（予算ベース）'!J47/'2018yosanhosei（予算ベース）'!$C13)</f>
        <v>0.18936201756236221</v>
      </c>
      <c r="K47" s="138">
        <f>$C13*('2018yosanhosei（予算ベース）'!K47/'2018yosanhosei（予算ベース）'!$C13)</f>
        <v>0.76806337953274828</v>
      </c>
      <c r="L47" s="138">
        <f>$C13*('2018yosanhosei（予算ベース）'!L47/'2018yosanhosei（予算ベース）'!$C13)</f>
        <v>1.1002801223079204</v>
      </c>
      <c r="M47" s="438">
        <f t="shared" si="15"/>
        <v>2.1463601072776854</v>
      </c>
      <c r="N47" s="138">
        <f>$C13*('2018yosanhosei（予算ベース）'!N47/'2018yosanhosei（予算ベース）'!$C13)</f>
        <v>0.92622627753864328</v>
      </c>
      <c r="O47" s="138">
        <f>$C13*('2018yosanhosei（予算ベース）'!O47/'2018yosanhosei（予算ベース）'!$C13)</f>
        <v>0.80063938486920549</v>
      </c>
      <c r="P47" s="138">
        <f>$C13*('2018yosanhosei（予算ベース）'!P47/'2018yosanhosei（予算ベース）'!$C13)</f>
        <v>2.8772397189470178</v>
      </c>
      <c r="Q47" s="138">
        <f>$C13*('2018yosanhosei（予算ベース）'!Q47/'2018yosanhosei（予算ベース）'!$C13)</f>
        <v>2.3275599305107844</v>
      </c>
      <c r="R47" s="138">
        <f>$C13*('2018yosanhosei（予算ベース）'!R47/'2018yosanhosei（予算ベース）'!$C13)</f>
        <v>1.88085044887325</v>
      </c>
      <c r="S47" s="138">
        <f>$C13*('2018yosanhosei（予算ベース）'!S47/'2018yosanhosei（予算ベース）'!$C13)</f>
        <v>1.8830457794414828</v>
      </c>
      <c r="T47" s="138">
        <f>$C13*('2018yosanhosei（予算ベース）'!T47/'2018yosanhosei（予算ベース）'!$C13)</f>
        <v>1.3153733401348722</v>
      </c>
      <c r="U47" s="438">
        <f t="shared" si="16"/>
        <v>12.010934880315256</v>
      </c>
    </row>
    <row r="48" spans="2:21">
      <c r="B48" s="2" t="s">
        <v>412</v>
      </c>
      <c r="F48" s="2">
        <v>0</v>
      </c>
      <c r="G48" s="2">
        <v>0</v>
      </c>
      <c r="H48" s="138">
        <f>$C14*('2018yosanhosei（予算ベース）'!H48/'2018yosanhosei（予算ベース）'!$C14)</f>
        <v>4.2462453354930665E-2</v>
      </c>
      <c r="I48" s="138">
        <f>$C14*('2018yosanhosei（予算ベース）'!I48/'2018yosanhosei（予算ベース）'!$C14)</f>
        <v>0.10024846422224555</v>
      </c>
      <c r="J48" s="138">
        <f>$C14*('2018yosanhosei（予算ベース）'!J48/'2018yosanhosei（予算ベース）'!$C14)</f>
        <v>0.32940013526740308</v>
      </c>
      <c r="K48" s="138">
        <f>$C14*('2018yosanhosei（予算ベース）'!K48/'2018yosanhosei（予算ベース）'!$C14)</f>
        <v>1.3923843971191885</v>
      </c>
      <c r="L48" s="138">
        <f>$C14*('2018yosanhosei（予算ベース）'!L48/'2018yosanhosei（予算ベース）'!$C14)</f>
        <v>1.91139092616991</v>
      </c>
      <c r="M48" s="438">
        <f t="shared" si="15"/>
        <v>3.7758863761336778</v>
      </c>
      <c r="N48" s="138">
        <f>$C14*('2018yosanhosei（予算ベース）'!N48/'2018yosanhosei（予算ベース）'!$C14)</f>
        <v>0.9609502011787745</v>
      </c>
      <c r="O48" s="138">
        <f>$C14*('2018yosanhosei（予算ベース）'!O48/'2018yosanhosei（予算ベース）'!$C14)</f>
        <v>0.97089556735282556</v>
      </c>
      <c r="P48" s="138">
        <f>$C14*('2018yosanhosei（予算ベース）'!P48/'2018yosanhosei（予算ベース）'!$C14)</f>
        <v>3.7201389310150632</v>
      </c>
      <c r="Q48" s="138">
        <f>$C14*('2018yosanhosei（予算ベース）'!Q48/'2018yosanhosei（予算ベース）'!$C14)</f>
        <v>3.4071673981022639</v>
      </c>
      <c r="R48" s="138">
        <f>$C14*('2018yosanhosei（予算ベース）'!R48/'2018yosanhosei（予算ベース）'!$C14)</f>
        <v>3.0540912722722386</v>
      </c>
      <c r="S48" s="138">
        <f>$C14*('2018yosanhosei（予算ベース）'!S48/'2018yosanhosei（予算ベース）'!$C14)</f>
        <v>3.4005467844916266</v>
      </c>
      <c r="T48" s="138">
        <f>$C14*('2018yosanhosei（予算ベース）'!T48/'2018yosanhosei（予算ベース）'!$C14)</f>
        <v>2.2068790065004436</v>
      </c>
      <c r="U48" s="438">
        <f t="shared" si="16"/>
        <v>17.720669160913236</v>
      </c>
    </row>
    <row r="49" spans="2:21">
      <c r="B49" s="2" t="s">
        <v>304</v>
      </c>
      <c r="F49" s="270">
        <f>SUM(F38:F48)</f>
        <v>0</v>
      </c>
      <c r="G49" s="270">
        <f t="shared" ref="G49:U49" si="17">SUM(G38:G48)</f>
        <v>0</v>
      </c>
      <c r="H49" s="269">
        <f t="shared" si="17"/>
        <v>9.5155439216191379E-2</v>
      </c>
      <c r="I49" s="269">
        <f t="shared" si="17"/>
        <v>0.20874975328645284</v>
      </c>
      <c r="J49" s="269">
        <f t="shared" si="17"/>
        <v>0.67447055000966172</v>
      </c>
      <c r="K49" s="269">
        <f t="shared" si="17"/>
        <v>2.8370848238674244</v>
      </c>
      <c r="L49" s="269">
        <f t="shared" si="17"/>
        <v>4.1069752449502079</v>
      </c>
      <c r="M49" s="269">
        <f t="shared" si="17"/>
        <v>7.9224358113299385</v>
      </c>
      <c r="N49" s="270">
        <f t="shared" si="17"/>
        <v>2.4371251927563002</v>
      </c>
      <c r="O49" s="270">
        <f t="shared" si="17"/>
        <v>2.2066119009909397</v>
      </c>
      <c r="P49" s="269">
        <f t="shared" si="17"/>
        <v>8.3262179018172464</v>
      </c>
      <c r="Q49" s="269">
        <f t="shared" si="17"/>
        <v>7.1697742862848424</v>
      </c>
      <c r="R49" s="269">
        <f t="shared" si="17"/>
        <v>6.1318998423595588</v>
      </c>
      <c r="S49" s="269">
        <f t="shared" si="17"/>
        <v>6.4419340788333441</v>
      </c>
      <c r="T49" s="269">
        <f t="shared" si="17"/>
        <v>4.4320227915142656</v>
      </c>
      <c r="U49" s="269">
        <f t="shared" si="17"/>
        <v>37.145585994556498</v>
      </c>
    </row>
    <row r="50" spans="2:21">
      <c r="B50" s="2" t="s">
        <v>389</v>
      </c>
      <c r="H50" s="957">
        <f>'2018yosanhosei（予算ベース）'!H50+医療院へ!$E$28</f>
        <v>27.730479822775514</v>
      </c>
      <c r="I50" s="957">
        <f>'2018yosanhosei（予算ベース）'!I50+医療院へ!$E$29</f>
        <v>31.424873106490498</v>
      </c>
      <c r="J50" s="957">
        <f>'2018yosanhosei（予算ベース）'!J50+医療院へ!$E$30</f>
        <v>38.850871167687252</v>
      </c>
      <c r="K50" s="957">
        <f>'2018yosanhosei（予算ベース）'!K50+医療院へ!$E$31</f>
        <v>42.786067333850568</v>
      </c>
      <c r="L50" s="957">
        <f>'2018yosanhosei（予算ベース）'!L50+医療院へ!$E$32</f>
        <v>45.619957771717402</v>
      </c>
      <c r="N50" s="138">
        <f>'2018yosanhosei（予算ベース）'!N50</f>
        <v>7.0178887875392091</v>
      </c>
      <c r="O50" s="138">
        <f>'2018yosanhosei（予算ベース）'!O50</f>
        <v>11.407728192240373</v>
      </c>
      <c r="P50" s="138">
        <f>'2018yosanhosei（予算ベース）'!P50</f>
        <v>19.290874427143322</v>
      </c>
      <c r="Q50" s="138">
        <f>'2018yosanhosei（予算ベース）'!Q50</f>
        <v>21.487508680795365</v>
      </c>
      <c r="R50" s="138">
        <f>'2018yosanhosei（予算ベース）'!R50</f>
        <v>23.868314448331748</v>
      </c>
      <c r="S50" s="138">
        <f>'2018yosanhosei（予算ベース）'!S50</f>
        <v>26.055390718981105</v>
      </c>
      <c r="T50" s="138">
        <f>'2018yosanhosei（予算ベース）'!T50</f>
        <v>28.406135411820276</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$C4*('2018yosanhosei（予算ベース）'!F55/'2018yosanhosei（予算ベース）'!$C4)</f>
        <v>0</v>
      </c>
      <c r="G55" s="138">
        <f>$C4*('2018yosanhosei（予算ベース）'!G55/'2018yosanhosei（予算ベース）'!$C4)</f>
        <v>1.2893785667341122E-4</v>
      </c>
      <c r="H55" s="138">
        <f>$C4*('2018yosanhosei（予算ベース）'!H55/'2018yosanhosei（予算ベース）'!$C4)</f>
        <v>5.2015819430055871E-3</v>
      </c>
      <c r="I55" s="138">
        <f>$C4*('2018yosanhosei（予算ベース）'!I55/'2018yosanhosei（予算ベース）'!$C4)</f>
        <v>4.5999592586950105E-3</v>
      </c>
      <c r="J55" s="138">
        <f>$C4*('2018yosanhosei（予算ベース）'!J55/'2018yosanhosei（予算ベース）'!$C4)</f>
        <v>5.5433567534331294E-3</v>
      </c>
      <c r="K55" s="138">
        <f>$C4*('2018yosanhosei（予算ベース）'!K55/'2018yosanhosei（予算ベース）'!$C4)</f>
        <v>2.9435404561127254E-3</v>
      </c>
      <c r="L55" s="138">
        <f>$C4*('2018yosanhosei（予算ベース）'!L55/'2018yosanhosei（予算ベース）'!$C4)</f>
        <v>2.8128596838320643E-3</v>
      </c>
      <c r="M55" s="438">
        <f>SUM(F55:L55)</f>
        <v>2.1230235951751931E-2</v>
      </c>
      <c r="N55" s="138">
        <f>$C4*('2018yosanhosei（予算ベース）'!N55/'2018yosanhosei（予算ベース）'!$C4)</f>
        <v>5.821218341719489E-2</v>
      </c>
      <c r="O55" s="138">
        <f>$C4*('2018yosanhosei（予算ベース）'!O55/'2018yosanhosei（予算ベース）'!$C4)</f>
        <v>0.14977340316782192</v>
      </c>
      <c r="P55" s="138">
        <f>$C4*('2018yosanhosei（予算ベース）'!P55/'2018yosanhosei（予算ベース）'!$C4)</f>
        <v>0.30021962690945125</v>
      </c>
      <c r="Q55" s="138">
        <f>$C4*('2018yosanhosei（予算ベース）'!Q55/'2018yosanhosei（予算ベース）'!$C4)</f>
        <v>0.41256194349343317</v>
      </c>
      <c r="R55" s="138">
        <f>$C4*('2018yosanhosei（予算ベース）'!R55/'2018yosanhosei（予算ベース）'!$C4)</f>
        <v>0.22874818039770581</v>
      </c>
      <c r="S55" s="138">
        <f>$C4*('2018yosanhosei（予算ベース）'!S55/'2018yosanhosei（予算ベース）'!$C4)</f>
        <v>0.16151340313641166</v>
      </c>
      <c r="T55" s="138">
        <f>$C4*('2018yosanhosei（予算ベース）'!T55/'2018yosanhosei（予算ベース）'!$C4)</f>
        <v>0.14496692365513661</v>
      </c>
      <c r="U55" s="438">
        <f>SUM(N55:T55)</f>
        <v>1.4559956641771552</v>
      </c>
    </row>
    <row r="56" spans="2:21">
      <c r="B56" s="2" t="s">
        <v>147</v>
      </c>
      <c r="F56" s="138">
        <f>$C5*('2018yosanhosei（予算ベース）'!F56/'2018yosanhosei（予算ベース）'!$C5)</f>
        <v>0</v>
      </c>
      <c r="G56" s="138">
        <f>$C5*('2018yosanhosei（予算ベース）'!G56/'2018yosanhosei（予算ベース）'!$C5)</f>
        <v>1.3560156011102189E-4</v>
      </c>
      <c r="H56" s="138">
        <f>$C5*('2018yosanhosei（予算ベース）'!H56/'2018yosanhosei（予算ベース）'!$C5)</f>
        <v>5.4704075646569168E-3</v>
      </c>
      <c r="I56" s="138">
        <f>$C5*('2018yosanhosei（予算ベース）'!I56/'2018yosanhosei（予算ベース）'!$C5)</f>
        <v>4.8376921101311527E-3</v>
      </c>
      <c r="J56" s="138">
        <f>$C5*('2018yosanhosei（予算ベース）'!J56/'2018yosanhosei（予算ベース）'!$C5)</f>
        <v>5.8298458141852298E-3</v>
      </c>
      <c r="K56" s="138">
        <f>$C5*('2018yosanhosei（予算ベース）'!K56/'2018yosanhosei（予算ベース）'!$C5)</f>
        <v>3.0956670786749974E-3</v>
      </c>
      <c r="L56" s="138">
        <f>$C5*('2018yosanhosei（予算ベース）'!L56/'2018yosanhosei（予算ベース）'!$C5)</f>
        <v>2.9582325264421688E-3</v>
      </c>
      <c r="M56" s="438">
        <f t="shared" ref="M56:M65" si="18">SUM(F56:L56)</f>
        <v>2.2327446654201485E-2</v>
      </c>
      <c r="N56" s="138">
        <f>$C5*('2018yosanhosei（予算ベース）'!N56/'2018yosanhosei（予算ベース）'!$C5)</f>
        <v>6.1220677095901857E-2</v>
      </c>
      <c r="O56" s="138">
        <f>$C5*('2018yosanhosei（予算ベース）'!O56/'2018yosanhosei（予算ベース）'!$C5)</f>
        <v>0.15751391915980109</v>
      </c>
      <c r="P56" s="138">
        <f>$C5*('2018yosanhosei（予算ベース）'!P56/'2018yosanhosei（予算ベース）'!$C5)</f>
        <v>0.31573543127823311</v>
      </c>
      <c r="Q56" s="138">
        <f>$C5*('2018yosanhosei（予算ベース）'!Q56/'2018yosanhosei（予算ベース）'!$C5)</f>
        <v>0.43388376868902323</v>
      </c>
      <c r="R56" s="138">
        <f>$C5*('2018yosanhosei（予算ベース）'!R56/'2018yosanhosei（予算ベース）'!$C5)</f>
        <v>0.24057023231783603</v>
      </c>
      <c r="S56" s="138">
        <f>$C5*('2018yosanhosei（予算ベース）'!S56/'2018yosanhosei（予算ベース）'!$C5)</f>
        <v>0.16986066008226283</v>
      </c>
      <c r="T56" s="138">
        <f>$C5*('2018yosanhosei（予算ベース）'!T56/'2018yosanhosei（予算ベース）'!$C5)</f>
        <v>0.15245903351661361</v>
      </c>
      <c r="U56" s="438">
        <f t="shared" ref="U56:U65" si="19">SUM(N56:T56)</f>
        <v>1.5312437221396715</v>
      </c>
    </row>
    <row r="57" spans="2:21">
      <c r="B57" s="2" t="s">
        <v>148</v>
      </c>
      <c r="F57" s="138">
        <f>$C6*('2018yosanhosei（予算ベース）'!F57/'2018yosanhosei（予算ベース）'!$C6)</f>
        <v>0</v>
      </c>
      <c r="G57" s="138">
        <f>$C6*('2018yosanhosei（予算ベース）'!G57/'2018yosanhosei（予算ベース）'!$C6)</f>
        <v>1.5190098505455399E-4</v>
      </c>
      <c r="H57" s="138">
        <f>$C6*('2018yosanhosei（予算ベース）'!H57/'2018yosanhosei（予算ベース）'!$C6)</f>
        <v>6.1279552907867151E-3</v>
      </c>
      <c r="I57" s="138">
        <f>$C6*('2018yosanhosei（予算ベース）'!I57/'2018yosanhosei（予算ベース）'!$C6)</f>
        <v>5.4191868907549276E-3</v>
      </c>
      <c r="J57" s="138">
        <f>$C6*('2018yosanhosei（予算ベース）'!J57/'2018yosanhosei（予算ベース）'!$C6)</f>
        <v>6.5305983291480225E-3</v>
      </c>
      <c r="K57" s="138">
        <f>$C6*('2018yosanhosei（予算ベース）'!K57/'2018yosanhosei（予算ベース）'!$C6)</f>
        <v>3.4677689420880369E-3</v>
      </c>
      <c r="L57" s="138">
        <f>$C6*('2018yosanhosei（予算ベース）'!L57/'2018yosanhosei（予算ベース）'!$C6)</f>
        <v>3.3138146376714356E-3</v>
      </c>
      <c r="M57" s="438">
        <f t="shared" si="18"/>
        <v>2.5011225075503692E-2</v>
      </c>
      <c r="N57" s="138">
        <f>$C6*('2018yosanhosei（予算ベース）'!N57/'2018yosanhosei（予算ベース）'!$C6)</f>
        <v>6.8579455494173103E-2</v>
      </c>
      <c r="O57" s="138">
        <f>$C6*('2018yosanhosei（予算ベース）'!O57/'2018yosanhosei（予算ベース）'!$C6)</f>
        <v>0.17644722863503684</v>
      </c>
      <c r="P57" s="138">
        <f>$C6*('2018yosanhosei（予算ベース）'!P57/'2018yosanhosei（予算ベース）'!$C6)</f>
        <v>0.35368710351504096</v>
      </c>
      <c r="Q57" s="138">
        <f>$C6*('2018yosanhosei（予算ベース）'!Q57/'2018yosanhosei（予算ベース）'!$C6)</f>
        <v>0.48603697338794721</v>
      </c>
      <c r="R57" s="138">
        <f>$C6*('2018yosanhosei（予算ベース）'!R57/'2018yosanhosei（予算ベース）'!$C6)</f>
        <v>0.26948698255361692</v>
      </c>
      <c r="S57" s="138">
        <f>$C6*('2018yosanhosei（予算ベース）'!S57/'2018yosanhosei（予算ベース）'!$C6)</f>
        <v>0.19027805850749402</v>
      </c>
      <c r="T57" s="138">
        <f>$C6*('2018yosanhosei（予算ベース）'!T57/'2018yosanhosei（予算ベース）'!$C6)</f>
        <v>0.17078474136048308</v>
      </c>
      <c r="U57" s="438">
        <f t="shared" si="19"/>
        <v>1.7153005434537922</v>
      </c>
    </row>
    <row r="58" spans="2:21">
      <c r="B58" s="2" t="s">
        <v>149</v>
      </c>
      <c r="F58" s="138">
        <f>$C7*('2018yosanhosei（予算ベース）'!F58/'2018yosanhosei（予算ベース）'!$C7)</f>
        <v>0</v>
      </c>
      <c r="G58" s="138">
        <f>$C7*('2018yosanhosei（予算ベース）'!G58/'2018yosanhosei（予算ベース）'!$C7)</f>
        <v>1.7077555904061745E-4</v>
      </c>
      <c r="H58" s="138">
        <f>$C7*('2018yosanhosei（予算ベース）'!H58/'2018yosanhosei（予算ベース）'!$C7)</f>
        <v>6.8893890989855464E-3</v>
      </c>
      <c r="I58" s="138">
        <f>$C7*('2018yosanhosei（予算ベース）'!I58/'2018yosanhosei（予算ベース）'!$C7)</f>
        <v>6.0925521350759185E-3</v>
      </c>
      <c r="J58" s="138">
        <f>$C7*('2018yosanhosei（予算ベース）'!J58/'2018yosanhosei（予算ベース）'!$C7)</f>
        <v>7.3420628584431949E-3</v>
      </c>
      <c r="K58" s="138">
        <f>$C7*('2018yosanhosei（予算ベース）'!K58/'2018yosanhosei（予算ベース）'!$C7)</f>
        <v>3.8986592450081041E-3</v>
      </c>
      <c r="L58" s="138">
        <f>$C7*('2018yosanhosei（予算ベース）'!L58/'2018yosanhosei（予算ベース）'!$C7)</f>
        <v>3.7255752298253736E-3</v>
      </c>
      <c r="M58" s="438">
        <f t="shared" si="18"/>
        <v>2.8119014126378752E-2</v>
      </c>
      <c r="N58" s="138">
        <f>$C7*('2018yosanhosei（予算ベース）'!N58/'2018yosanhosei（予算ベース）'!$C7)</f>
        <v>7.7100848598923813E-2</v>
      </c>
      <c r="O58" s="138">
        <f>$C7*('2018yosanhosei（予算ベース）'!O58/'2018yosanhosei（予算ベース）'!$C7)</f>
        <v>0.19837181503789517</v>
      </c>
      <c r="P58" s="138">
        <f>$C7*('2018yosanhosei（予算ベース）'!P58/'2018yosanhosei（予算ベース）'!$C7)</f>
        <v>0.39763476719091256</v>
      </c>
      <c r="Q58" s="138">
        <f>$C7*('2018yosanhosei（予算ベース）'!Q58/'2018yosanhosei（予算ベース）'!$C7)</f>
        <v>0.54642987216262262</v>
      </c>
      <c r="R58" s="138">
        <f>$C7*('2018yosanhosei（予算ベース）'!R58/'2018yosanhosei（予算ベース）'!$C7)</f>
        <v>0.30297229529640446</v>
      </c>
      <c r="S58" s="138">
        <f>$C7*('2018yosanhosei（予算ベース）'!S58/'2018yosanhosei（予算ベース）'!$C7)</f>
        <v>0.21392120533721584</v>
      </c>
      <c r="T58" s="138">
        <f>$C7*('2018yosanhosei（予算ベース）'!T58/'2018yosanhosei（予算ベース）'!$C7)</f>
        <v>0.19200573104229099</v>
      </c>
      <c r="U58" s="438">
        <f t="shared" si="19"/>
        <v>1.9284365346662655</v>
      </c>
    </row>
    <row r="59" spans="2:21">
      <c r="B59" s="2" t="s">
        <v>150</v>
      </c>
      <c r="F59" s="138">
        <f>$C8*('2018yosanhosei（予算ベース）'!F59/'2018yosanhosei（予算ベース）'!$C8)</f>
        <v>0</v>
      </c>
      <c r="G59" s="138">
        <f>$C8*('2018yosanhosei（予算ベース）'!G59/'2018yosanhosei（予算ベース）'!$C8)</f>
        <v>1.9624308012283837E-4</v>
      </c>
      <c r="H59" s="138">
        <f>$C8*('2018yosanhosei（予算ベース）'!H59/'2018yosanhosei（予算ベース）'!$C8)</f>
        <v>7.9167940924618485E-3</v>
      </c>
      <c r="I59" s="138">
        <f>$C8*('2018yosanhosei（予算ベース）'!I59/'2018yosanhosei（予算ベース）'!$C8)</f>
        <v>7.0011259428048814E-3</v>
      </c>
      <c r="J59" s="138">
        <f>$C8*('2018yosanhosei（予算ベース）'!J59/'2018yosanhosei（予算ベース）'!$C8)</f>
        <v>8.4369744587028134E-3</v>
      </c>
      <c r="K59" s="138">
        <f>$C8*('2018yosanhosei（予算ベース）'!K59/'2018yosanhosei（予算ベース）'!$C8)</f>
        <v>4.4800608640244667E-3</v>
      </c>
      <c r="L59" s="138">
        <f>$C8*('2018yosanhosei（予算ベース）'!L59/'2018yosanhosei（予算ベース）'!$C8)</f>
        <v>4.2811650709127097E-3</v>
      </c>
      <c r="M59" s="438">
        <f t="shared" si="18"/>
        <v>3.2312363509029558E-2</v>
      </c>
      <c r="N59" s="138">
        <f>$C8*('2018yosanhosei（予算ベース）'!N59/'2018yosanhosei（予算ベース）'!$C8)</f>
        <v>8.859879068256353E-2</v>
      </c>
      <c r="O59" s="138">
        <f>$C8*('2018yosanhosei（予算ベース）'!O59/'2018yosanhosei（予算ベース）'!$C8)</f>
        <v>0.22795472731162661</v>
      </c>
      <c r="P59" s="138">
        <f>$C8*('2018yosanhosei（予算ベース）'!P59/'2018yosanhosei（予算ベース）'!$C8)</f>
        <v>0.4569334857742316</v>
      </c>
      <c r="Q59" s="138">
        <f>$C8*('2018yosanhosei（予算ベース）'!Q59/'2018yosanhosei（予算ベース）'!$C8)</f>
        <v>0.62791819735057897</v>
      </c>
      <c r="R59" s="138">
        <f>$C8*('2018yosanhosei（予算ベース）'!R59/'2018yosanhosei（予算ベース）'!$C8)</f>
        <v>0.34815413139248702</v>
      </c>
      <c r="S59" s="138">
        <f>$C8*('2018yosanhosei（予算ベース）'!S59/'2018yosanhosei（予算ベース）'!$C8)</f>
        <v>0.24582297651258578</v>
      </c>
      <c r="T59" s="138">
        <f>$C8*('2018yosanhosei（予算ベース）'!T59/'2018yosanhosei（予算ベース）'!$C8)</f>
        <v>0.22063927808319844</v>
      </c>
      <c r="U59" s="438">
        <f t="shared" si="19"/>
        <v>2.2160215871072717</v>
      </c>
    </row>
    <row r="60" spans="2:21">
      <c r="B60" s="2" t="s">
        <v>113</v>
      </c>
      <c r="F60" s="138">
        <f>$C9*('2018yosanhosei（予算ベース）'!F60/'2018yosanhosei（予算ベース）'!$C9)</f>
        <v>0</v>
      </c>
      <c r="G60" s="138">
        <f>$C9*('2018yosanhosei（予算ベース）'!G60/'2018yosanhosei（予算ベース）'!$C9)</f>
        <v>2.9087792300935716E-3</v>
      </c>
      <c r="H60" s="138">
        <f>$C9*('2018yosanhosei（予算ベース）'!H60/'2018yosanhosei（予算ベース）'!$C9)</f>
        <v>7.6560663405528931E-2</v>
      </c>
      <c r="I60" s="138">
        <f>$C9*('2018yosanhosei（予算ベース）'!I60/'2018yosanhosei（予算ベース）'!$C9)</f>
        <v>7.0818048904293343E-2</v>
      </c>
      <c r="J60" s="138">
        <f>$C9*('2018yosanhosei（予算ベース）'!J60/'2018yosanhosei（予算ベース）'!$C9)</f>
        <v>6.66963198361082E-2</v>
      </c>
      <c r="K60" s="138">
        <f>$C9*('2018yosanhosei（予算ベース）'!K60/'2018yosanhosei（予算ベース）'!$C9)</f>
        <v>3.735277310289465E-2</v>
      </c>
      <c r="L60" s="138">
        <f>$C9*('2018yosanhosei（予算ベース）'!L60/'2018yosanhosei（予算ベース）'!$C9)</f>
        <v>3.379766017530865E-2</v>
      </c>
      <c r="M60" s="438">
        <f t="shared" si="18"/>
        <v>0.28813424465422732</v>
      </c>
      <c r="N60" s="138">
        <f>$C9*('2018yosanhosei（予算ベース）'!N60/'2018yosanhosei（予算ベース）'!$C9)</f>
        <v>0.89715048119166951</v>
      </c>
      <c r="O60" s="138">
        <f>$C9*('2018yosanhosei（予算ベース）'!O60/'2018yosanhosei（予算ベース）'!$C9)</f>
        <v>1.5494251720351107</v>
      </c>
      <c r="P60" s="138">
        <f>$C9*('2018yosanhosei（予算ベース）'!P60/'2018yosanhosei（予算ベース）'!$C9)</f>
        <v>3.2351817247759729</v>
      </c>
      <c r="Q60" s="138">
        <f>$C9*('2018yosanhosei（予算ベース）'!Q60/'2018yosanhosei（予算ベース）'!$C9)</f>
        <v>3.5404389778031877</v>
      </c>
      <c r="R60" s="138">
        <f>$C9*('2018yosanhosei（予算ベース）'!R60/'2018yosanhosei（予算ベース）'!$C9)</f>
        <v>2.0134988051967726</v>
      </c>
      <c r="S60" s="138">
        <f>$C9*('2018yosanhosei（予算ベース）'!S60/'2018yosanhosei（予算ベース）'!$C9)</f>
        <v>1.413222930955323</v>
      </c>
      <c r="T60" s="138">
        <f>$C9*('2018yosanhosei（予算ベース）'!T60/'2018yosanhosei（予算ベース）'!$C9)</f>
        <v>1.1165642273763017</v>
      </c>
      <c r="U60" s="438">
        <f t="shared" si="19"/>
        <v>13.765482319334337</v>
      </c>
    </row>
    <row r="61" spans="2:21">
      <c r="B61" s="2" t="s">
        <v>114</v>
      </c>
      <c r="F61" s="138">
        <f>$C10*('2018yosanhosei（予算ベース）'!F61/'2018yosanhosei（予算ベース）'!$C10)</f>
        <v>0</v>
      </c>
      <c r="G61" s="138">
        <f>$C10*('2018yosanhosei（予算ベース）'!G61/'2018yosanhosei（予算ベース）'!$C10)</f>
        <v>4.9003442091341727E-3</v>
      </c>
      <c r="H61" s="138">
        <f>$C10*('2018yosanhosei（予算ベース）'!H61/'2018yosanhosei（予算ベース）'!$C10)</f>
        <v>0.1671513207157185</v>
      </c>
      <c r="I61" s="138">
        <f>$C10*('2018yosanhosei（予算ベース）'!I61/'2018yosanhosei（予算ベース）'!$C10)</f>
        <v>0.15828625655780387</v>
      </c>
      <c r="J61" s="138">
        <f>$C10*('2018yosanhosei（予算ベース）'!J61/'2018yosanhosei（予算ベース）'!$C10)</f>
        <v>0.15683798813097521</v>
      </c>
      <c r="K61" s="138">
        <f>$C10*('2018yosanhosei（予算ベース）'!K61/'2018yosanhosei（予算ベース）'!$C10)</f>
        <v>8.3126105639475728E-2</v>
      </c>
      <c r="L61" s="138">
        <f>$C10*('2018yosanhosei（予算ベース）'!L61/'2018yosanhosei（予算ベース）'!$C10)</f>
        <v>5.9649368095492747E-2</v>
      </c>
      <c r="M61" s="438">
        <f t="shared" si="18"/>
        <v>0.62995138334860024</v>
      </c>
      <c r="N61" s="138">
        <f>$C10*('2018yosanhosei（予算ベース）'!N61/'2018yosanhosei（予算ベース）'!$C10)</f>
        <v>1.7586492680622239</v>
      </c>
      <c r="O61" s="138">
        <f>$C10*('2018yosanhosei（予算ベース）'!O61/'2018yosanhosei（予算ベース）'!$C10)</f>
        <v>2.6781103804533197</v>
      </c>
      <c r="P61" s="138">
        <f>$C10*('2018yosanhosei（予算ベース）'!P61/'2018yosanhosei（予算ベース）'!$C10)</f>
        <v>5.6996867605298362</v>
      </c>
      <c r="Q61" s="138">
        <f>$C10*('2018yosanhosei（予算ベース）'!Q61/'2018yosanhosei（予算ベース）'!$C10)</f>
        <v>5.6681848735739884</v>
      </c>
      <c r="R61" s="138">
        <f>$C10*('2018yosanhosei（予算ベース）'!R61/'2018yosanhosei（予算ベース）'!$C10)</f>
        <v>3.2490421524471285</v>
      </c>
      <c r="S61" s="138">
        <f>$C10*('2018yosanhosei（予算ベース）'!S61/'2018yosanhosei（予算ベース）'!$C10)</f>
        <v>2.1871679777519848</v>
      </c>
      <c r="T61" s="138">
        <f>$C10*('2018yosanhosei（予算ベース）'!T61/'2018yosanhosei（予算ベース）'!$C10)</f>
        <v>1.5565818997268783</v>
      </c>
      <c r="U61" s="438">
        <f t="shared" si="19"/>
        <v>22.797423312545362</v>
      </c>
    </row>
    <row r="62" spans="2:21">
      <c r="B62" s="2" t="s">
        <v>115</v>
      </c>
      <c r="F62" s="138">
        <f>$C11*('2018yosanhosei（予算ベース）'!F62/'2018yosanhosei（予算ベース）'!$C11)</f>
        <v>0</v>
      </c>
      <c r="G62" s="138">
        <f>$C11*('2018yosanhosei（予算ベース）'!G62/'2018yosanhosei（予算ベース）'!$C11)</f>
        <v>9.992336575390795E-3</v>
      </c>
      <c r="H62" s="138">
        <f>$C11*('2018yosanhosei（予算ベース）'!H62/'2018yosanhosei（予算ベース）'!$C11)</f>
        <v>0.40228926280612542</v>
      </c>
      <c r="I62" s="138">
        <f>$C11*('2018yosanhosei（予算ベース）'!I62/'2018yosanhosei（予算ベース）'!$C11)</f>
        <v>0.42553324195313075</v>
      </c>
      <c r="J62" s="138">
        <f>$C11*('2018yosanhosei（予算ベース）'!J62/'2018yosanhosei（予算ベース）'!$C11)</f>
        <v>0.41447982914135434</v>
      </c>
      <c r="K62" s="138">
        <f>$C11*('2018yosanhosei（予算ベース）'!K62/'2018yosanhosei（予算ベース）'!$C11)</f>
        <v>0.22257195920043443</v>
      </c>
      <c r="L62" s="138">
        <f>$C11*('2018yosanhosei（予算ベース）'!L62/'2018yosanhosei（予算ベース）'!$C11)</f>
        <v>0.16112234024340946</v>
      </c>
      <c r="M62" s="438">
        <f t="shared" si="18"/>
        <v>1.6359889699198451</v>
      </c>
      <c r="N62" s="138">
        <f>$C11*('2018yosanhosei（予算ベース）'!N62/'2018yosanhosei（予算ベース）'!$C11)</f>
        <v>3.6952984066046777</v>
      </c>
      <c r="O62" s="138">
        <f>$C11*('2018yosanhosei（予算ベース）'!O62/'2018yosanhosei（予算ベース）'!$C11)</f>
        <v>5.1458655486513178</v>
      </c>
      <c r="P62" s="138">
        <f>$C11*('2018yosanhosei（予算ベース）'!P62/'2018yosanhosei（予算ベース）'!$C11)</f>
        <v>11.504004073366525</v>
      </c>
      <c r="Q62" s="138">
        <f>$C11*('2018yosanhosei（予算ベース）'!Q62/'2018yosanhosei（予算ベース）'!$C11)</f>
        <v>9.9222447137456999</v>
      </c>
      <c r="R62" s="138">
        <f>$C11*('2018yosanhosei（予算ベース）'!R62/'2018yosanhosei（予算ベース）'!$C11)</f>
        <v>5.4727218388279377</v>
      </c>
      <c r="S62" s="138">
        <f>$C11*('2018yosanhosei（予算ベース）'!S62/'2018yosanhosei（予算ベース）'!$C11)</f>
        <v>3.5628329934328189</v>
      </c>
      <c r="T62" s="138">
        <f>$C11*('2018yosanhosei（予算ベース）'!T62/'2018yosanhosei（予算ベース）'!$C11)</f>
        <v>2.3192692658179239</v>
      </c>
      <c r="U62" s="438">
        <f t="shared" si="19"/>
        <v>41.622236840446902</v>
      </c>
    </row>
    <row r="63" spans="2:21">
      <c r="B63" s="2" t="s">
        <v>116</v>
      </c>
      <c r="F63" s="138">
        <f>$C12*('2018yosanhosei（予算ベース）'!F63/'2018yosanhosei（予算ベース）'!$C12)</f>
        <v>0</v>
      </c>
      <c r="G63" s="138">
        <f>$C12*('2018yosanhosei（予算ベース）'!G63/'2018yosanhosei（予算ベース）'!$C12)</f>
        <v>2.6399429671265968E-2</v>
      </c>
      <c r="H63" s="138">
        <f>$C12*('2018yosanhosei（予算ベース）'!H63/'2018yosanhosei（予算ベース）'!$C12)</f>
        <v>1.061882766961773</v>
      </c>
      <c r="I63" s="138">
        <f>$C12*('2018yosanhosei（予算ベース）'!I63/'2018yosanhosei（予算ベース）'!$C12)</f>
        <v>1.298184845671478</v>
      </c>
      <c r="J63" s="138">
        <f>$C12*('2018yosanhosei（予算ベース）'!J63/'2018yosanhosei（予算ベース）'!$C12)</f>
        <v>1.2994221568843389</v>
      </c>
      <c r="K63" s="138">
        <f>$C12*('2018yosanhosei（予算ベース）'!K63/'2018yosanhosei（予算ベース）'!$C12)</f>
        <v>0.74430521963645746</v>
      </c>
      <c r="L63" s="138">
        <f>$C12*('2018yosanhosei（予算ベース）'!L63/'2018yosanhosei（予算ベース）'!$C12)</f>
        <v>0.51482240681582248</v>
      </c>
      <c r="M63" s="438">
        <f t="shared" si="18"/>
        <v>4.9450168256411358</v>
      </c>
      <c r="N63" s="138">
        <f>$C12*('2018yosanhosei（予算ベース）'!N63/'2018yosanhosei（予算ベース）'!$C12)</f>
        <v>8.1649198503222458</v>
      </c>
      <c r="O63" s="138">
        <f>$C12*('2018yosanhosei（予算ベース）'!O63/'2018yosanhosei（予算ベース）'!$C12)</f>
        <v>11.510690418784424</v>
      </c>
      <c r="P63" s="138">
        <f>$C12*('2018yosanhosei（予算ベース）'!P63/'2018yosanhosei（予算ベース）'!$C12)</f>
        <v>26.773634978361105</v>
      </c>
      <c r="Q63" s="138">
        <f>$C12*('2018yosanhosei（予算ベース）'!Q63/'2018yosanhosei（予算ベース）'!$C12)</f>
        <v>21.063188518226795</v>
      </c>
      <c r="R63" s="138">
        <f>$C12*('2018yosanhosei（予算ベース）'!R63/'2018yosanhosei（予算ベース）'!$C12)</f>
        <v>11.210801223057853</v>
      </c>
      <c r="S63" s="138">
        <f>$C12*('2018yosanhosei（予算ベース）'!S63/'2018yosanhosei（予算ベース）'!$C12)</f>
        <v>6.8793222311529547</v>
      </c>
      <c r="T63" s="138">
        <f>$C12*('2018yosanhosei（予算ベース）'!T63/'2018yosanhosei（予算ベース）'!$C12)</f>
        <v>4.1156251068774594</v>
      </c>
      <c r="U63" s="438">
        <f t="shared" si="19"/>
        <v>89.718182326782838</v>
      </c>
    </row>
    <row r="64" spans="2:21">
      <c r="B64" s="2" t="s">
        <v>117</v>
      </c>
      <c r="F64" s="138">
        <f>$C13*('2018yosanhosei（予算ベース）'!F64/'2018yosanhosei（予算ベース）'!$C13)</f>
        <v>0</v>
      </c>
      <c r="G64" s="138">
        <f>$C13*('2018yosanhosei（予算ベース）'!G64/'2018yosanhosei（予算ベース）'!$C13)</f>
        <v>5.1326147326520626E-2</v>
      </c>
      <c r="H64" s="138">
        <f>$C13*('2018yosanhosei（予算ベース）'!H64/'2018yosanhosei（予算ベース）'!$C13)</f>
        <v>1.9903785772711144</v>
      </c>
      <c r="I64" s="138">
        <f>$C13*('2018yosanhosei（予算ベース）'!I64/'2018yosanhosei（予算ベース）'!$C13)</f>
        <v>2.7306396852186019</v>
      </c>
      <c r="J64" s="138">
        <f>$C13*('2018yosanhosei（予算ベース）'!J64/'2018yosanhosei（予算ベース）'!$C13)</f>
        <v>2.7777675544711382</v>
      </c>
      <c r="K64" s="138">
        <f>$C13*('2018yosanhosei（予算ベース）'!K64/'2018yosanhosei（予算ベース）'!$C13)</f>
        <v>1.705903697693951</v>
      </c>
      <c r="L64" s="138">
        <f>$C13*('2018yosanhosei（予算ベース）'!L64/'2018yosanhosei（予算ベース）'!$C13)</f>
        <v>1.144053447697974</v>
      </c>
      <c r="M64" s="438">
        <f t="shared" si="18"/>
        <v>10.400069109679301</v>
      </c>
      <c r="N64" s="138">
        <f>$C13*('2018yosanhosei（予算ベース）'!N64/'2018yosanhosei（予算ベース）'!$C13)</f>
        <v>10.721745781383611</v>
      </c>
      <c r="O64" s="138">
        <f>$C13*('2018yosanhosei（予算ベース）'!O64/'2018yosanhosei（予算ベース）'!$C13)</f>
        <v>17.03108965869087</v>
      </c>
      <c r="P64" s="138">
        <f>$C13*('2018yosanhosei（予算ベース）'!P64/'2018yosanhosei（予算ベース）'!$C13)</f>
        <v>43.423850943174067</v>
      </c>
      <c r="Q64" s="138">
        <f>$C13*('2018yosanhosei（予算ベース）'!Q64/'2018yosanhosei（予算ベース）'!$C13)</f>
        <v>35.217775317515439</v>
      </c>
      <c r="R64" s="138">
        <f>$C13*('2018yosanhosei（予算ベース）'!R64/'2018yosanhosei（予算ベース）'!$C13)</f>
        <v>19.127000464814117</v>
      </c>
      <c r="S64" s="138">
        <f>$C13*('2018yosanhosei（予算ベース）'!S64/'2018yosanhosei（予算ベース）'!$C13)</f>
        <v>11.651163281158762</v>
      </c>
      <c r="T64" s="138">
        <f>$C13*('2018yosanhosei（予算ベース）'!T64/'2018yosanhosei（予算ベース）'!$C13)</f>
        <v>6.6217942207568328</v>
      </c>
      <c r="U64" s="438">
        <f t="shared" si="19"/>
        <v>143.79441966749371</v>
      </c>
    </row>
    <row r="65" spans="2:21">
      <c r="B65" s="2" t="s">
        <v>412</v>
      </c>
      <c r="F65" s="138">
        <f>$C14*('2018yosanhosei（予算ベース）'!F65/'2018yosanhosei（予算ベース）'!$C14)</f>
        <v>0</v>
      </c>
      <c r="G65" s="138">
        <f>$C14*('2018yosanhosei（予算ベース）'!G65/'2018yosanhosei（予算ベース）'!$C14)</f>
        <v>5.1257019458458696E-2</v>
      </c>
      <c r="H65" s="138">
        <f>$C14*('2018yosanhosei（予算ベース）'!H65/'2018yosanhosei（予算ベース）'!$C14)</f>
        <v>1.9020869975654715</v>
      </c>
      <c r="I65" s="138">
        <f>$C14*('2018yosanhosei（予算ベース）'!I65/'2018yosanhosei（予算ベース）'!$C14)</f>
        <v>3.1965800320742837</v>
      </c>
      <c r="J65" s="138">
        <f>$C14*('2018yosanhosei（予算ベース）'!J65/'2018yosanhosei（予算ベース）'!$C14)</f>
        <v>3.6972615075798809</v>
      </c>
      <c r="K65" s="138">
        <f>$C14*('2018yosanhosei（予算ベース）'!K65/'2018yosanhosei（予算ベース）'!$C14)</f>
        <v>2.9010060552090926</v>
      </c>
      <c r="L65" s="138">
        <f>$C14*('2018yosanhosei（予算ベース）'!L65/'2018yosanhosei（予算ベース）'!$C14)</f>
        <v>1.932547901924957</v>
      </c>
      <c r="M65" s="438">
        <f t="shared" si="18"/>
        <v>13.680739513812146</v>
      </c>
      <c r="N65" s="138">
        <f>$C14*('2018yosanhosei（予算ベース）'!N65/'2018yosanhosei（予算ベース）'!$C14)</f>
        <v>6.0402139196662983</v>
      </c>
      <c r="O65" s="138">
        <f>$C14*('2018yosanhosei（予算ベース）'!O65/'2018yosanhosei（予算ベース）'!$C14)</f>
        <v>12.29307160225158</v>
      </c>
      <c r="P65" s="138">
        <f>$C14*('2018yosanhosei（予算ベース）'!P65/'2018yosanhosei（予算ベース）'!$C14)</f>
        <v>38.062462172851276</v>
      </c>
      <c r="Q65" s="138">
        <f>$C14*('2018yosanhosei（予算ベース）'!Q65/'2018yosanhosei（予算ベース）'!$C14)</f>
        <v>38.152587001654886</v>
      </c>
      <c r="R65" s="138">
        <f>$C14*('2018yosanhosei（予算ベース）'!R65/'2018yosanhosei（予算ベース）'!$C14)</f>
        <v>24.440408915120997</v>
      </c>
      <c r="S65" s="138">
        <f>$C14*('2018yosanhosei（予算ベース）'!S65/'2018yosanhosei（予算ベース）'!$C14)</f>
        <v>17.18352622658788</v>
      </c>
      <c r="T65" s="138">
        <f>$C14*('2018yosanhosei（予算ベース）'!T65/'2018yosanhosei（予算ベース）'!$C14)</f>
        <v>10.365378906188123</v>
      </c>
      <c r="U65" s="438">
        <f t="shared" si="19"/>
        <v>146.53764874432102</v>
      </c>
    </row>
    <row r="66" spans="2:21">
      <c r="B66" s="2" t="s">
        <v>304</v>
      </c>
      <c r="F66" s="269">
        <f>SUM(F55:F65)</f>
        <v>0</v>
      </c>
      <c r="G66" s="269">
        <f t="shared" ref="G66:U66" si="20">SUM(G55:G65)</f>
        <v>0.14756751551186628</v>
      </c>
      <c r="H66" s="269">
        <f t="shared" si="20"/>
        <v>5.6319557167156287</v>
      </c>
      <c r="I66" s="269">
        <f t="shared" si="20"/>
        <v>7.9079926267170535</v>
      </c>
      <c r="J66" s="269">
        <f t="shared" si="20"/>
        <v>8.4461481942577077</v>
      </c>
      <c r="K66" s="269">
        <f t="shared" si="20"/>
        <v>5.7121515070682136</v>
      </c>
      <c r="L66" s="269">
        <f t="shared" si="20"/>
        <v>3.8630847721016481</v>
      </c>
      <c r="M66" s="269">
        <f t="shared" si="20"/>
        <v>31.708900332372121</v>
      </c>
      <c r="N66" s="269">
        <f t="shared" si="20"/>
        <v>31.631689662519484</v>
      </c>
      <c r="O66" s="269">
        <f t="shared" si="20"/>
        <v>51.118313874178803</v>
      </c>
      <c r="P66" s="269">
        <f t="shared" si="20"/>
        <v>130.52303106772663</v>
      </c>
      <c r="Q66" s="269">
        <f t="shared" si="20"/>
        <v>116.0712501576036</v>
      </c>
      <c r="R66" s="269">
        <f t="shared" si="20"/>
        <v>66.903405221422858</v>
      </c>
      <c r="S66" s="269">
        <f t="shared" si="20"/>
        <v>43.858631944615695</v>
      </c>
      <c r="T66" s="269">
        <f t="shared" si="20"/>
        <v>26.976069334401242</v>
      </c>
      <c r="U66" s="269">
        <f t="shared" si="20"/>
        <v>467.08239126246838</v>
      </c>
    </row>
    <row r="67" spans="2:21">
      <c r="B67" s="2" t="s">
        <v>389</v>
      </c>
      <c r="F67" s="261" t="s">
        <v>395</v>
      </c>
      <c r="G67" s="138">
        <f>'2018yosanhosei（予算ベース）'!G67</f>
        <v>26.44265324696519</v>
      </c>
      <c r="H67" s="138">
        <f>'2018yosanhosei（予算ベース）'!H67</f>
        <v>28.579432124108266</v>
      </c>
      <c r="I67" s="138">
        <f>'2018yosanhosei（予算ベース）'!I67</f>
        <v>29.960665844717759</v>
      </c>
      <c r="J67" s="138">
        <f>'2018yosanhosei（予算ベース）'!J67</f>
        <v>30.794749644386314</v>
      </c>
      <c r="K67" s="138">
        <f>'2018yosanhosei（予算ベース）'!K67</f>
        <v>31.187128451071185</v>
      </c>
      <c r="L67" s="138">
        <f>'2018yosanhosei（予算ベース）'!L67</f>
        <v>31.834260785005707</v>
      </c>
      <c r="M67" s="138"/>
      <c r="N67" s="138">
        <f>'2018yosanhosei（予算ベース）'!N67</f>
        <v>2.7117290565983527</v>
      </c>
      <c r="O67" s="138">
        <f>'2018yosanhosei（予算ベース）'!O67</f>
        <v>4.1732166741060031</v>
      </c>
      <c r="P67" s="138">
        <f>'2018yosanhosei（予算ベース）'!P67</f>
        <v>10.075949836640103</v>
      </c>
      <c r="Q67" s="138">
        <f>'2018yosanhosei（予算ベース）'!Q67</f>
        <v>13.558250040814706</v>
      </c>
      <c r="R67" s="138">
        <f>'2018yosanhosei（予算ベース）'!R67</f>
        <v>20.25889798023735</v>
      </c>
      <c r="S67" s="138">
        <f>'2018yosanhosei（予算ベース）'!S67</f>
        <v>24.47411984593311</v>
      </c>
      <c r="T67" s="138">
        <f>'2018yosanhosei（予算ベース）'!T67</f>
        <v>29.759382594601643</v>
      </c>
      <c r="U67" s="138"/>
    </row>
    <row r="68" spans="2:21">
      <c r="B68" s="953" t="s">
        <v>388</v>
      </c>
      <c r="N68" s="955">
        <f>N66*N67*12</f>
        <v>1029.3188636058699</v>
      </c>
      <c r="O68" s="955">
        <f>O66*O67*12</f>
        <v>2559.9335977428868</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0.12221068791815543</v>
      </c>
      <c r="G72" s="138">
        <f t="shared" ref="G72:L82" si="21">MAX(0,SUM(G4,O4)-SUM(G21,O21,G38,O38,G55,O55))</f>
        <v>0.13139878807242417</v>
      </c>
      <c r="H72" s="138">
        <f t="shared" si="21"/>
        <v>6.0534427945994063E-3</v>
      </c>
      <c r="I72" s="138">
        <f t="shared" si="21"/>
        <v>8.3089421251753004E-4</v>
      </c>
      <c r="J72" s="138">
        <f t="shared" si="21"/>
        <v>5.4976428539249556E-4</v>
      </c>
      <c r="K72" s="138">
        <f t="shared" si="21"/>
        <v>2.6753631657616683E-4</v>
      </c>
      <c r="L72" s="138">
        <f t="shared" si="21"/>
        <v>2.9800258219004949E-2</v>
      </c>
      <c r="M72" s="438">
        <f>SUM(F72:L72)</f>
        <v>0.29111137181867014</v>
      </c>
    </row>
    <row r="73" spans="2:21">
      <c r="B73" s="2" t="s">
        <v>147</v>
      </c>
      <c r="F73" s="138">
        <f t="shared" ref="F73:F82" si="22">MAX(0,SUM(F5,N5)-SUM(F22,N22,F39,N39,F56,N56))</f>
        <v>0.12843879210872847</v>
      </c>
      <c r="G73" s="138">
        <f t="shared" si="21"/>
        <v>0.1381262958630568</v>
      </c>
      <c r="H73" s="138">
        <f t="shared" si="21"/>
        <v>5.9566744739995015E-3</v>
      </c>
      <c r="I73" s="138">
        <f t="shared" si="21"/>
        <v>5.6766901790339386E-4</v>
      </c>
      <c r="J73" s="138">
        <f t="shared" si="21"/>
        <v>3.3569049912435256E-4</v>
      </c>
      <c r="K73" s="138">
        <f t="shared" si="21"/>
        <v>1.8438298258444119E-4</v>
      </c>
      <c r="L73" s="138">
        <f t="shared" si="21"/>
        <v>3.121010972004401E-2</v>
      </c>
      <c r="M73" s="438">
        <f t="shared" ref="M73:M81" si="23">SUM(F73:L73)</f>
        <v>0.30481961466544094</v>
      </c>
    </row>
    <row r="74" spans="2:21">
      <c r="B74" s="2" t="s">
        <v>148</v>
      </c>
      <c r="F74" s="138">
        <f t="shared" si="22"/>
        <v>0.14377305736152551</v>
      </c>
      <c r="G74" s="138">
        <f t="shared" si="21"/>
        <v>0.15465421433991933</v>
      </c>
      <c r="H74" s="138">
        <f t="shared" si="21"/>
        <v>6.1869011926595219E-3</v>
      </c>
      <c r="I74" s="138">
        <f t="shared" si="21"/>
        <v>3.756299514927619E-4</v>
      </c>
      <c r="J74" s="138">
        <f t="shared" si="21"/>
        <v>1.698092767821735E-4</v>
      </c>
      <c r="K74" s="138">
        <f t="shared" si="21"/>
        <v>1.2419570885890963E-4</v>
      </c>
      <c r="L74" s="138">
        <f t="shared" si="21"/>
        <v>3.4807212562182832E-2</v>
      </c>
      <c r="M74" s="438">
        <f t="shared" si="23"/>
        <v>0.34009102039342104</v>
      </c>
    </row>
    <row r="75" spans="2:21">
      <c r="B75" s="2" t="s">
        <v>149</v>
      </c>
      <c r="F75" s="138">
        <f t="shared" si="22"/>
        <v>0.16159161933539265</v>
      </c>
      <c r="G75" s="138">
        <f t="shared" si="21"/>
        <v>0.17383772528129776</v>
      </c>
      <c r="H75" s="138">
        <f t="shared" si="21"/>
        <v>6.7409035318524713E-3</v>
      </c>
      <c r="I75" s="138">
        <f t="shared" si="21"/>
        <v>6.3752934121164007E-4</v>
      </c>
      <c r="J75" s="138">
        <f t="shared" si="21"/>
        <v>3.6151388471117318E-4</v>
      </c>
      <c r="K75" s="138">
        <f t="shared" si="21"/>
        <v>2.0768731956849473E-4</v>
      </c>
      <c r="L75" s="138">
        <f t="shared" si="21"/>
        <v>3.9063948212200161E-2</v>
      </c>
      <c r="M75" s="438">
        <f>SUM(F75:L75)</f>
        <v>0.38244092690623432</v>
      </c>
    </row>
    <row r="76" spans="2:21">
      <c r="B76" s="2" t="s">
        <v>150</v>
      </c>
      <c r="F76" s="138">
        <f t="shared" si="22"/>
        <v>0.18558790376041967</v>
      </c>
      <c r="G76" s="138">
        <f t="shared" si="21"/>
        <v>0.19968869743477952</v>
      </c>
      <c r="H76" s="138">
        <f t="shared" si="21"/>
        <v>7.2724145824043518E-3</v>
      </c>
      <c r="I76" s="138">
        <f t="shared" si="21"/>
        <v>1.0852360385231741E-3</v>
      </c>
      <c r="J76" s="138">
        <f t="shared" si="21"/>
        <v>6.9510366215280728E-4</v>
      </c>
      <c r="K76" s="138">
        <f t="shared" si="21"/>
        <v>3.5008697265637156E-4</v>
      </c>
      <c r="L76" s="138">
        <f t="shared" si="21"/>
        <v>4.4738893152346304E-2</v>
      </c>
      <c r="M76" s="438">
        <f t="shared" si="23"/>
        <v>0.4394183356032822</v>
      </c>
    </row>
    <row r="77" spans="2:21">
      <c r="B77" s="2" t="s">
        <v>113</v>
      </c>
      <c r="F77" s="138">
        <f t="shared" si="22"/>
        <v>2.5625174977179803</v>
      </c>
      <c r="G77" s="138">
        <f t="shared" si="21"/>
        <v>2.0900836074651217</v>
      </c>
      <c r="H77" s="138">
        <f t="shared" si="21"/>
        <v>0.9117534238994951</v>
      </c>
      <c r="I77" s="138">
        <f t="shared" si="21"/>
        <v>0.45324108151562825</v>
      </c>
      <c r="J77" s="138">
        <f t="shared" si="21"/>
        <v>0.29900083681063983</v>
      </c>
      <c r="K77" s="138">
        <f t="shared" si="21"/>
        <v>0.37673477336211381</v>
      </c>
      <c r="L77" s="138">
        <f t="shared" si="21"/>
        <v>0.45299624635480917</v>
      </c>
      <c r="M77" s="438">
        <f>SUM(F77:L77)</f>
        <v>7.1463274671257881</v>
      </c>
    </row>
    <row r="78" spans="2:21">
      <c r="B78" s="2" t="s">
        <v>114</v>
      </c>
      <c r="F78" s="138">
        <f t="shared" si="22"/>
        <v>5.2682583607697149</v>
      </c>
      <c r="G78" s="138">
        <f t="shared" si="21"/>
        <v>3.9850470574666845</v>
      </c>
      <c r="H78" s="138">
        <f t="shared" si="21"/>
        <v>1.8812733118446063</v>
      </c>
      <c r="I78" s="138">
        <f t="shared" si="21"/>
        <v>1.0868014875919636</v>
      </c>
      <c r="J78" s="138">
        <f t="shared" si="21"/>
        <v>0.62415223582141621</v>
      </c>
      <c r="K78" s="138">
        <f t="shared" si="21"/>
        <v>0.72884368477988337</v>
      </c>
      <c r="L78" s="138">
        <f t="shared" si="21"/>
        <v>0.8189788014323538</v>
      </c>
      <c r="M78" s="438">
        <f t="shared" si="23"/>
        <v>14.393354939706622</v>
      </c>
    </row>
    <row r="79" spans="2:21">
      <c r="B79" s="2" t="s">
        <v>115</v>
      </c>
      <c r="F79" s="138">
        <f t="shared" si="22"/>
        <v>11.007406282185375</v>
      </c>
      <c r="G79" s="138">
        <f t="shared" si="21"/>
        <v>7.4283946473446107</v>
      </c>
      <c r="H79" s="138">
        <f t="shared" si="21"/>
        <v>3.6227113967093576</v>
      </c>
      <c r="I79" s="138">
        <f t="shared" si="21"/>
        <v>1.7241997786259677</v>
      </c>
      <c r="J79" s="138">
        <f t="shared" si="21"/>
        <v>0.99268606568527673</v>
      </c>
      <c r="K79" s="138">
        <f t="shared" si="21"/>
        <v>1.1416025962823237</v>
      </c>
      <c r="L79" s="138">
        <f t="shared" si="21"/>
        <v>1.2265728113294116</v>
      </c>
      <c r="M79" s="438">
        <f>SUM(F79:L79)</f>
        <v>27.143573578162325</v>
      </c>
    </row>
    <row r="80" spans="2:21">
      <c r="B80" s="2" t="s">
        <v>116</v>
      </c>
      <c r="F80" s="138">
        <f t="shared" si="22"/>
        <v>21.933525009592749</v>
      </c>
      <c r="G80" s="138">
        <f t="shared" si="21"/>
        <v>15.034786839157521</v>
      </c>
      <c r="H80" s="138">
        <f t="shared" si="21"/>
        <v>7.1194002996029013</v>
      </c>
      <c r="I80" s="138">
        <f t="shared" si="21"/>
        <v>2.9686200151494333</v>
      </c>
      <c r="J80" s="138">
        <f t="shared" si="21"/>
        <v>1.6089511961133631</v>
      </c>
      <c r="K80" s="138">
        <f t="shared" si="21"/>
        <v>1.8923746817799802</v>
      </c>
      <c r="L80" s="138">
        <f t="shared" si="21"/>
        <v>2.0310411643456749</v>
      </c>
      <c r="M80" s="438">
        <f t="shared" si="23"/>
        <v>52.588699205741626</v>
      </c>
    </row>
    <row r="81" spans="2:21">
      <c r="B81" s="2" t="s">
        <v>117</v>
      </c>
      <c r="F81" s="138">
        <f t="shared" si="22"/>
        <v>27.080098773379365</v>
      </c>
      <c r="G81" s="138">
        <f t="shared" si="21"/>
        <v>20.994729130721449</v>
      </c>
      <c r="H81" s="138">
        <f t="shared" si="21"/>
        <v>9.610634741442631</v>
      </c>
      <c r="I81" s="138">
        <f t="shared" si="21"/>
        <v>4.8355510616489354</v>
      </c>
      <c r="J81" s="138">
        <f t="shared" si="21"/>
        <v>2.6853004133747049</v>
      </c>
      <c r="K81" s="138">
        <f t="shared" si="21"/>
        <v>2.9623089102628732</v>
      </c>
      <c r="L81" s="138">
        <f t="shared" si="21"/>
        <v>3.0494184094529757</v>
      </c>
      <c r="M81" s="438">
        <f t="shared" si="23"/>
        <v>71.218041440282946</v>
      </c>
    </row>
    <row r="82" spans="2:21">
      <c r="B82" s="2" t="s">
        <v>412</v>
      </c>
      <c r="F82" s="138">
        <f t="shared" si="22"/>
        <v>15.153185198314347</v>
      </c>
      <c r="G82" s="138">
        <f t="shared" si="21"/>
        <v>15.007222355080074</v>
      </c>
      <c r="H82" s="138">
        <f t="shared" si="21"/>
        <v>8.2302981479743522</v>
      </c>
      <c r="I82" s="138">
        <f t="shared" si="21"/>
        <v>5.4692424753743296</v>
      </c>
      <c r="J82" s="138">
        <f t="shared" si="21"/>
        <v>3.2053022406631442</v>
      </c>
      <c r="K82" s="138">
        <f t="shared" si="21"/>
        <v>3.2488216201149456</v>
      </c>
      <c r="L82" s="138">
        <f t="shared" si="21"/>
        <v>2.8639751814854222</v>
      </c>
      <c r="M82" s="438">
        <f>SUM(F82:L82)</f>
        <v>53.178047219006615</v>
      </c>
    </row>
    <row r="83" spans="2:21">
      <c r="B83" s="2" t="s">
        <v>304</v>
      </c>
      <c r="F83" s="675">
        <f t="shared" ref="F83:M83" si="24">SUM(F72:F82)</f>
        <v>83.746593182443746</v>
      </c>
      <c r="G83" s="675">
        <f t="shared" si="24"/>
        <v>65.337969358226943</v>
      </c>
      <c r="H83" s="675">
        <f t="shared" si="24"/>
        <v>31.408281658048857</v>
      </c>
      <c r="I83" s="675">
        <f t="shared" si="24"/>
        <v>16.541152858467907</v>
      </c>
      <c r="J83" s="675">
        <f t="shared" si="24"/>
        <v>9.4175048700767086</v>
      </c>
      <c r="K83" s="675">
        <f t="shared" si="24"/>
        <v>10.351820155882365</v>
      </c>
      <c r="L83" s="675">
        <f t="shared" si="24"/>
        <v>10.622603036266426</v>
      </c>
      <c r="M83" s="675">
        <f t="shared" si="24"/>
        <v>227.42592511941297</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$C4*('2018yosanhosei（予算ベース）'!F89/'2018yosanhosei（予算ベース）'!$C4)</f>
        <v>8.9143929326106501E-4</v>
      </c>
      <c r="G89" s="138">
        <f>$C4*('2018yosanhosei（予算ベース）'!G89/'2018yosanhosei（予算ベース）'!$C4)</f>
        <v>1.2474648036878192E-3</v>
      </c>
      <c r="H89" s="138">
        <f>$C4*('2018yosanhosei（予算ベース）'!H89/'2018yosanhosei（予算ベース）'!$C4)</f>
        <v>5.2344783032775531E-3</v>
      </c>
      <c r="I89" s="138">
        <f>$C4*('2018yosanhosei（予算ベース）'!I89/'2018yosanhosei（予算ベース）'!$C4)</f>
        <v>5.4859381625756987E-3</v>
      </c>
      <c r="J89" s="138">
        <f>$C4*('2018yosanhosei（予算ベース）'!J89/'2018yosanhosei（予算ベース）'!$C4)</f>
        <v>5.2723795616984176E-3</v>
      </c>
      <c r="K89" s="138">
        <f>$C4*('2018yosanhosei（予算ベース）'!K89/'2018yosanhosei（予算ベース）'!$C4)</f>
        <v>4.1239485563202118E-3</v>
      </c>
      <c r="L89" s="138">
        <f>$C4*('2018yosanhosei（予算ベース）'!L89/'2018yosanhosei（予算ベース）'!$C4)</f>
        <v>3.0394562582018595E-3</v>
      </c>
      <c r="M89" s="438">
        <f>SUM(F89:L89)</f>
        <v>2.5295104939022622E-2</v>
      </c>
      <c r="N89" s="16">
        <v>0</v>
      </c>
      <c r="O89" s="16">
        <v>0</v>
      </c>
      <c r="P89" s="138">
        <f>$C4*('2018yosanhosei（予算ベース）'!P89/'2018yosanhosei（予算ベース）'!$C4)</f>
        <v>2.8263629665106695E-4</v>
      </c>
      <c r="Q89" s="138">
        <f>$C4*('2018yosanhosei（予算ベース）'!Q89/'2018yosanhosei（予算ベース）'!$C4)</f>
        <v>4.4749626034237345E-4</v>
      </c>
      <c r="R89" s="138">
        <f>$C4*('2018yosanhosei（予算ベース）'!R89/'2018yosanhosei（予算ベース）'!$C4)</f>
        <v>4.3123916453562008E-4</v>
      </c>
      <c r="S89" s="138">
        <f>$C4*('2018yosanhosei（予算ベース）'!S89/'2018yosanhosei（予算ベース）'!$C4)</f>
        <v>4.5697598673007507E-4</v>
      </c>
      <c r="T89" s="138">
        <f>$C4*('2018yosanhosei（予算ベース）'!T89/'2018yosanhosei（予算ベース）'!$C4)</f>
        <v>1.0893559723939132E-3</v>
      </c>
      <c r="U89" s="438">
        <f>SUM(N89:T89)</f>
        <v>2.7077036806530488E-3</v>
      </c>
    </row>
    <row r="90" spans="2:21">
      <c r="B90" s="2" t="s">
        <v>147</v>
      </c>
      <c r="F90" s="138">
        <f>$C5*('2018yosanhosei（予算ベース）'!F90/'2018yosanhosei（予算ベース）'!$C5)</f>
        <v>9.3751022414346053E-4</v>
      </c>
      <c r="G90" s="138">
        <f>$C5*('2018yosanhosei（予算ベース）'!G90/'2018yosanhosei（予算ベース）'!$C5)</f>
        <v>1.3119356713996056E-3</v>
      </c>
      <c r="H90" s="138">
        <f>$C5*('2018yosanhosei（予算ベース）'!H90/'2018yosanhosei（予算ベース）'!$C5)</f>
        <v>5.5050040585799664E-3</v>
      </c>
      <c r="I90" s="138">
        <f>$C5*('2018yosanhosei（予算ベース）'!I90/'2018yosanhosei（予算ベース）'!$C5)</f>
        <v>5.7694597437128042E-3</v>
      </c>
      <c r="J90" s="138">
        <f>$C5*('2018yosanhosei（予算ベース）'!J90/'2018yosanhosei（予算ベース）'!$C5)</f>
        <v>5.5448641113576237E-3</v>
      </c>
      <c r="K90" s="138">
        <f>$C5*('2018yosanhosei（予算ベース）'!K90/'2018yosanhosei（予算ベース）'!$C5)</f>
        <v>4.337080454742309E-3</v>
      </c>
      <c r="L90" s="138">
        <f>$C5*('2018yosanhosei（予算ベース）'!L90/'2018yosanhosei（予算ベース）'!$C5)</f>
        <v>3.196539954478498E-3</v>
      </c>
      <c r="M90" s="438">
        <f t="shared" ref="M90:M99" si="25">SUM(F90:L90)</f>
        <v>2.6602394218414267E-2</v>
      </c>
      <c r="N90" s="16">
        <v>0</v>
      </c>
      <c r="O90" s="16">
        <v>0</v>
      </c>
      <c r="P90" s="138">
        <f>$C5*('2018yosanhosei（予算ベース）'!P90/'2018yosanhosei（予算ベース）'!$C5)</f>
        <v>2.9724336791918767E-4</v>
      </c>
      <c r="Q90" s="138">
        <f>$C5*('2018yosanhosei（予算ベース）'!Q90/'2018yosanhosei（予算ベース）'!$C5)</f>
        <v>4.7062354386713756E-4</v>
      </c>
      <c r="R90" s="138">
        <f>$C5*('2018yosanhosei（予算ベース）'!R90/'2018yosanhosei（予算ベース）'!$C5)</f>
        <v>4.5352625676197116E-4</v>
      </c>
      <c r="S90" s="138">
        <f>$C5*('2018yosanhosei（予算ベース）'!S90/'2018yosanhosei（予算ベース）'!$C5)</f>
        <v>4.8059319685162866E-4</v>
      </c>
      <c r="T90" s="138">
        <f>$C5*('2018yosanhosei（予算ベース）'!T90/'2018yosanhosei（予算ベース）'!$C5)</f>
        <v>1.1456555365817204E-3</v>
      </c>
      <c r="U90" s="438">
        <f t="shared" ref="U90:U99" si="26">SUM(N90:T90)</f>
        <v>2.8476419019816453E-3</v>
      </c>
    </row>
    <row r="91" spans="2:21">
      <c r="B91" s="2" t="s">
        <v>148</v>
      </c>
      <c r="F91" s="138">
        <f>$C6*('2018yosanhosei（予算ベース）'!F91/'2018yosanhosei（予算ベース）'!$C6)</f>
        <v>1.0501997648811134E-3</v>
      </c>
      <c r="G91" s="138">
        <f>$C6*('2018yosanhosei（予算ベース）'!G91/'2018yosanhosei（予算ベース）'!$C6)</f>
        <v>1.4696314751146413E-3</v>
      </c>
      <c r="H91" s="138">
        <f>$C6*('2018yosanhosei（予算ベース）'!H91/'2018yosanhosei（予算ベース）'!$C6)</f>
        <v>6.166710313236623E-3</v>
      </c>
      <c r="I91" s="138">
        <f>$C6*('2018yosanhosei（予算ベース）'!I91/'2018yosanhosei（予算ベース）'!$C6)</f>
        <v>6.4629538007161588E-3</v>
      </c>
      <c r="J91" s="138">
        <f>$C6*('2018yosanhosei（予算ベース）'!J91/'2018yosanhosei（予算ベース）'!$C6)</f>
        <v>6.2113615788732092E-3</v>
      </c>
      <c r="K91" s="138">
        <f>$C6*('2018yosanhosei（予算ベース）'!K91/'2018yosanhosei（予算ベース）'!$C6)</f>
        <v>4.8584012809057718E-3</v>
      </c>
      <c r="L91" s="138">
        <f>$C6*('2018yosanhosei（予算ベース）'!L91/'2018yosanhosei（予算ベース）'!$C6)</f>
        <v>3.580766824909533E-3</v>
      </c>
      <c r="M91" s="438">
        <f t="shared" si="25"/>
        <v>2.9800025038637049E-2</v>
      </c>
      <c r="N91" s="16">
        <v>0</v>
      </c>
      <c r="O91" s="16">
        <v>0</v>
      </c>
      <c r="P91" s="138">
        <f>$C6*('2018yosanhosei（予算ベース）'!P91/'2018yosanhosei（予算ベース）'!$C6)</f>
        <v>3.3297227812785198E-4</v>
      </c>
      <c r="Q91" s="138">
        <f>$C6*('2018yosanhosei（予算ベース）'!Q91/'2018yosanhosei（予算ベース）'!$C6)</f>
        <v>5.2719290135565808E-4</v>
      </c>
      <c r="R91" s="138">
        <f>$C6*('2018yosanhosei（予算ベース）'!R91/'2018yosanhosei（予算ベース）'!$C6)</f>
        <v>5.0804050553580936E-4</v>
      </c>
      <c r="S91" s="138">
        <f>$C6*('2018yosanhosei（予算ベース）'!S91/'2018yosanhosei（予算ベース）'!$C6)</f>
        <v>5.3836091526166603E-4</v>
      </c>
      <c r="T91" s="138">
        <f>$C6*('2018yosanhosei（予算ベース）'!T91/'2018yosanhosei（予算ベース）'!$C6)</f>
        <v>1.283364324108701E-3</v>
      </c>
      <c r="U91" s="438">
        <f t="shared" si="26"/>
        <v>3.1899309243896864E-3</v>
      </c>
    </row>
    <row r="92" spans="2:21">
      <c r="B92" s="2" t="s">
        <v>149</v>
      </c>
      <c r="F92" s="138">
        <f>$C7*('2018yosanhosei（予算ベース）'!F92/'2018yosanhosei（予算ベース）'!$C7)</f>
        <v>1.1806931461799646E-3</v>
      </c>
      <c r="G92" s="138">
        <f>$C7*('2018yosanhosei（予算ベース）'!G92/'2018yosanhosei（予算ベース）'!$C7)</f>
        <v>1.6522416668743375E-3</v>
      </c>
      <c r="H92" s="138">
        <f>$C7*('2018yosanhosei（予算ベース）'!H92/'2018yosanhosei（予算ベース）'!$C7)</f>
        <v>6.9329596566230613E-3</v>
      </c>
      <c r="I92" s="138">
        <f>$C7*('2018yosanhosei（予算ベース）'!I92/'2018yosanhosei（予算ベース）'!$C7)</f>
        <v>7.266013106989367E-3</v>
      </c>
      <c r="J92" s="138">
        <f>$C7*('2018yosanhosei（予算ベース）'!J92/'2018yosanhosei（予算ベース）'!$C7)</f>
        <v>6.9831590996893489E-3</v>
      </c>
      <c r="K92" s="138">
        <f>$C7*('2018yosanhosei（予算ベース）'!K92/'2018yosanhosei（予算ベース）'!$C7)</f>
        <v>5.4620856770109588E-3</v>
      </c>
      <c r="L92" s="138">
        <f>$C7*('2018yosanhosei（予算ベース）'!L92/'2018yosanhosei（予算ベース）'!$C7)</f>
        <v>4.0256977668604605E-3</v>
      </c>
      <c r="M92" s="438">
        <f t="shared" si="25"/>
        <v>3.3502850120227502E-2</v>
      </c>
      <c r="N92" s="16">
        <v>0</v>
      </c>
      <c r="O92" s="16">
        <v>0</v>
      </c>
      <c r="P92" s="138">
        <f>$C7*('2018yosanhosei（予算ベース）'!P92/'2018yosanhosei（予算ベース）'!$C7)</f>
        <v>3.7434600520786497E-4</v>
      </c>
      <c r="Q92" s="138">
        <f>$C7*('2018yosanhosei（予算ベース）'!Q92/'2018yosanhosei（予算ベース）'!$C7)</f>
        <v>5.926996616837175E-4</v>
      </c>
      <c r="R92" s="138">
        <f>$C7*('2018yosanhosei（予算ベース）'!R92/'2018yosanhosei（予算ベース）'!$C7)</f>
        <v>5.7116747015824993E-4</v>
      </c>
      <c r="S92" s="138">
        <f>$C7*('2018yosanhosei（予算ベース）'!S92/'2018yosanhosei（予算ベース）'!$C7)</f>
        <v>6.052553657661297E-4</v>
      </c>
      <c r="T92" s="138">
        <f>$C7*('2018yosanhosei（予算ベース）'!T92/'2018yosanhosei（予算ベース）'!$C7)</f>
        <v>1.4428297474419628E-3</v>
      </c>
      <c r="U92" s="438">
        <f t="shared" si="26"/>
        <v>3.5862982502579254E-3</v>
      </c>
    </row>
    <row r="93" spans="2:21">
      <c r="B93" s="2" t="s">
        <v>150</v>
      </c>
      <c r="F93" s="138">
        <f>$C8*('2018yosanhosei（予算ベース）'!F93/'2018yosanhosei（予算ベース）'!$C8)</f>
        <v>1.3567682693468594E-3</v>
      </c>
      <c r="G93" s="138">
        <f>$C8*('2018yosanhosei（予算ベース）'!G93/'2018yosanhosei（予算ベース）'!$C8)</f>
        <v>1.8986381636589744E-3</v>
      </c>
      <c r="H93" s="138">
        <f>$C8*('2018yosanhosei（予算ベース）'!H93/'2018yosanhosei（予算ベース）'!$C8)</f>
        <v>7.966862266628516E-3</v>
      </c>
      <c r="I93" s="138">
        <f>$C8*('2018yosanhosei（予算ベース）'!I93/'2018yosanhosei（予算ベース）'!$C8)</f>
        <v>8.3495835138175101E-3</v>
      </c>
      <c r="J93" s="138">
        <f>$C8*('2018yosanhosei（予算ベース）'!J93/'2018yosanhosei（予算ベース）'!$C8)</f>
        <v>8.0245478826681989E-3</v>
      </c>
      <c r="K93" s="138">
        <f>$C8*('2018yosanhosei（予算ベース）'!K93/'2018yosanhosei（予算ベース）'!$C8)</f>
        <v>6.2766389006317256E-3</v>
      </c>
      <c r="L93" s="138">
        <f>$C8*('2018yosanhosei（予算ベース）'!L93/'2018yosanhosei（予算ベース）'!$C8)</f>
        <v>4.6260444635665386E-3</v>
      </c>
      <c r="M93" s="438">
        <f t="shared" si="25"/>
        <v>3.8499083460318329E-2</v>
      </c>
      <c r="N93" s="16">
        <v>0</v>
      </c>
      <c r="O93" s="16">
        <v>0</v>
      </c>
      <c r="P93" s="138">
        <f>$C8*('2018yosanhosei（予算ベース）'!P93/'2018yosanhosei（予算ベース）'!$C8)</f>
        <v>4.3017170317796488E-4</v>
      </c>
      <c r="Q93" s="138">
        <f>$C8*('2018yosanhosei（予算ベース）'!Q93/'2018yosanhosei（予算ベース）'!$C8)</f>
        <v>6.8108813608926859E-4</v>
      </c>
      <c r="R93" s="138">
        <f>$C8*('2018yosanhosei（予算ベース）'!R93/'2018yosanhosei（予算ベース）'!$C8)</f>
        <v>6.5634487885450469E-4</v>
      </c>
      <c r="S93" s="138">
        <f>$C8*('2018yosanhosei（予算ベース）'!S93/'2018yosanhosei（予算ベース）'!$C8)</f>
        <v>6.9551625482057629E-4</v>
      </c>
      <c r="T93" s="138">
        <f>$C8*('2018yosanhosei（予算ベース）'!T93/'2018yosanhosei（予算ベース）'!$C8)</f>
        <v>1.6579969365728977E-3</v>
      </c>
      <c r="U93" s="438">
        <f t="shared" si="26"/>
        <v>4.1211179095152119E-3</v>
      </c>
    </row>
    <row r="94" spans="2:21">
      <c r="B94" s="2" t="s">
        <v>113</v>
      </c>
      <c r="F94" s="138">
        <f>$C9*('2018yosanhosei（予算ベース）'!F94/'2018yosanhosei（予算ベース）'!$C9)</f>
        <v>1.3646386160772133E-2</v>
      </c>
      <c r="G94" s="138">
        <f>$C9*('2018yosanhosei（予算ベース）'!G94/'2018yosanhosei（予算ベース）'!$C9)</f>
        <v>1.5478230309326081E-2</v>
      </c>
      <c r="H94" s="138">
        <f>$C9*('2018yosanhosei（予算ベース）'!H94/'2018yosanhosei（予算ベース）'!$C9)</f>
        <v>6.4804084439040177E-2</v>
      </c>
      <c r="I94" s="138">
        <f>$C9*('2018yosanhosei（予算ベース）'!I94/'2018yosanhosei（予算ベース）'!$C9)</f>
        <v>5.4145114832855175E-2</v>
      </c>
      <c r="J94" s="138">
        <f>$C9*('2018yosanhosei（予算ベース）'!J94/'2018yosanhosei（予算ベース）'!$C9)</f>
        <v>4.8406822383447984E-2</v>
      </c>
      <c r="K94" s="138">
        <f>$C9*('2018yosanhosei（予算ベース）'!K94/'2018yosanhosei（予算ベース）'!$C9)</f>
        <v>3.3519746426473068E-2</v>
      </c>
      <c r="L94" s="138">
        <f>$C9*('2018yosanhosei（予算ベース）'!L94/'2018yosanhosei（予算ベース）'!$C9)</f>
        <v>2.811318614813027E-2</v>
      </c>
      <c r="M94" s="438">
        <f t="shared" si="25"/>
        <v>0.25811357070004493</v>
      </c>
      <c r="N94" s="16">
        <v>0</v>
      </c>
      <c r="O94" s="16">
        <v>0</v>
      </c>
      <c r="P94" s="138">
        <f>$C9*('2018yosanhosei（予算ベース）'!P94/'2018yosanhosei（予算ベース）'!$C9)</f>
        <v>3.9850912029446E-3</v>
      </c>
      <c r="Q94" s="138">
        <f>$C9*('2018yosanhosei（予算ベース）'!Q94/'2018yosanhosei（予算ベース）'!$C9)</f>
        <v>5.0476557514270489E-3</v>
      </c>
      <c r="R94" s="138">
        <f>$C9*('2018yosanhosei（予算ベース）'!R94/'2018yosanhosei（予算ベース）'!$C9)</f>
        <v>4.8642794186557403E-3</v>
      </c>
      <c r="S94" s="138">
        <f>$C9*('2018yosanhosei（予算ベース）'!S94/'2018yosanhosei（予算ベース）'!$C9)</f>
        <v>5.1545849029382296E-3</v>
      </c>
      <c r="T94" s="138">
        <f>$C9*('2018yosanhosei（予算ベース）'!T94/'2018yosanhosei（予算ベース）'!$C9)</f>
        <v>7.0215353757670856E-3</v>
      </c>
      <c r="U94" s="438">
        <f t="shared" si="26"/>
        <v>2.6073146651732708E-2</v>
      </c>
    </row>
    <row r="95" spans="2:21">
      <c r="B95" s="2" t="s">
        <v>114</v>
      </c>
      <c r="F95" s="138">
        <f>$C10*('2018yosanhosei（予算ベース）'!F95/'2018yosanhosei（予算ベース）'!$C10)</f>
        <v>2.7426320063865944E-2</v>
      </c>
      <c r="G95" s="138">
        <f>$C10*('2018yosanhosei（予算ベース）'!G95/'2018yosanhosei（予算ベース）'!$C10)</f>
        <v>2.7656118996622705E-2</v>
      </c>
      <c r="H95" s="138">
        <f>$C10*('2018yosanhosei（予算ベース）'!H95/'2018yosanhosei（予算ベース）'!$C10)</f>
        <v>0.13343457637410649</v>
      </c>
      <c r="I95" s="138">
        <f>$C10*('2018yosanhosei（予算ベース）'!I95/'2018yosanhosei（予算ベース）'!$C10)</f>
        <v>0.10661710592519504</v>
      </c>
      <c r="J95" s="138">
        <f>$C10*('2018yosanhosei（予算ベース）'!J95/'2018yosanhosei（予算ベース）'!$C10)</f>
        <v>8.3879697853282836E-2</v>
      </c>
      <c r="K95" s="138">
        <f>$C10*('2018yosanhosei（予算ベース）'!K95/'2018yosanhosei（予算ベース）'!$C10)</f>
        <v>5.5317393468676729E-2</v>
      </c>
      <c r="L95" s="138">
        <f>$C10*('2018yosanhosei（予算ベース）'!L95/'2018yosanhosei（予算ベース）'!$C10)</f>
        <v>4.0045537047569656E-2</v>
      </c>
      <c r="M95" s="438">
        <f t="shared" si="25"/>
        <v>0.47437674972931931</v>
      </c>
      <c r="N95" s="16">
        <v>0</v>
      </c>
      <c r="O95" s="16">
        <v>0</v>
      </c>
      <c r="P95" s="138">
        <f>$C10*('2018yosanhosei（予算ベース）'!P95/'2018yosanhosei（予算ベース）'!$C10)</f>
        <v>7.1611507296020453E-3</v>
      </c>
      <c r="Q95" s="138">
        <f>$C10*('2018yosanhosei（予算ベース）'!Q95/'2018yosanhosei（予算ベース）'!$C10)</f>
        <v>9.4485038699790268E-3</v>
      </c>
      <c r="R95" s="138">
        <f>$C10*('2018yosanhosei（予算ベース）'!R95/'2018yosanhosei（予算ベース）'!$C10)</f>
        <v>7.2841992679606882E-3</v>
      </c>
      <c r="S95" s="138">
        <f>$C10*('2018yosanhosei（予算ベース）'!S95/'2018yosanhosei（予算ベース）'!$C10)</f>
        <v>8.6837942248340523E-3</v>
      </c>
      <c r="T95" s="138">
        <f>$C10*('2018yosanhosei（予算ベース）'!T95/'2018yosanhosei（予算ベース）'!$C10)</f>
        <v>1.08432470708226E-2</v>
      </c>
      <c r="U95" s="438">
        <f t="shared" si="26"/>
        <v>4.3420895163198414E-2</v>
      </c>
    </row>
    <row r="96" spans="2:21">
      <c r="B96" s="2" t="s">
        <v>115</v>
      </c>
      <c r="F96" s="138">
        <f>$C11*('2018yosanhosei（予算ベース）'!F96/'2018yosanhosei（予算ベース）'!$C11)</f>
        <v>5.5925259411718699E-2</v>
      </c>
      <c r="G96" s="138">
        <f>$C11*('2018yosanhosei（予算ベース）'!G96/'2018yosanhosei（予算ベース）'!$C11)</f>
        <v>5.881072356211442E-2</v>
      </c>
      <c r="H96" s="138">
        <f>$C11*('2018yosanhosei（予算ベース）'!H96/'2018yosanhosei（予算ベース）'!$C11)</f>
        <v>0.29847191992429795</v>
      </c>
      <c r="I96" s="138">
        <f>$C11*('2018yosanhosei（予算ベース）'!I96/'2018yosanhosei（予算ベース）'!$C11)</f>
        <v>0.24397550259246512</v>
      </c>
      <c r="J96" s="138">
        <f>$C11*('2018yosanhosei（予算ベース）'!J96/'2018yosanhosei（予算ベース）'!$C11)</f>
        <v>0.17975022009032193</v>
      </c>
      <c r="K96" s="138">
        <f>$C11*('2018yosanhosei（予算ベース）'!K96/'2018yosanhosei（予算ベース）'!$C11)</f>
        <v>0.11984808920022409</v>
      </c>
      <c r="L96" s="138">
        <f>$C11*('2018yosanhosei（予算ベース）'!L96/'2018yosanhosei（予算ベース）'!$C11)</f>
        <v>7.5375895264172127E-2</v>
      </c>
      <c r="M96" s="438">
        <f t="shared" si="25"/>
        <v>1.0321576100453143</v>
      </c>
      <c r="N96" s="16">
        <v>0</v>
      </c>
      <c r="O96" s="16">
        <v>0</v>
      </c>
      <c r="P96" s="138">
        <f>$C11*('2018yosanhosei（予算ベース）'!P96/'2018yosanhosei（予算ベース）'!$C11)</f>
        <v>1.5515015759077233E-2</v>
      </c>
      <c r="Q96" s="138">
        <f>$C11*('2018yosanhosei（予算ベース）'!Q96/'2018yosanhosei（予算ベース）'!$C11)</f>
        <v>2.0229856947204961E-2</v>
      </c>
      <c r="R96" s="138">
        <f>$C11*('2018yosanhosei（予算ベース）'!R96/'2018yosanhosei（予算ベース）'!$C11)</f>
        <v>1.4853277170204907E-2</v>
      </c>
      <c r="S96" s="138">
        <f>$C11*('2018yosanhosei（予算ベース）'!S96/'2018yosanhosei（予算ベース）'!$C11)</f>
        <v>1.7707204013186661E-2</v>
      </c>
      <c r="T96" s="138">
        <f>$C11*('2018yosanhosei（予算ベース）'!T96/'2018yosanhosei（予算ベース）'!$C11)</f>
        <v>1.608041018830221E-2</v>
      </c>
      <c r="U96" s="438">
        <f t="shared" si="26"/>
        <v>8.4385764077975975E-2</v>
      </c>
    </row>
    <row r="97" spans="2:21">
      <c r="B97" s="2" t="s">
        <v>116</v>
      </c>
      <c r="F97" s="138">
        <f>$C12*('2018yosanhosei（予算ベース）'!F97/'2018yosanhosei（予算ベース）'!$C12)</f>
        <v>0.1449714967007138</v>
      </c>
      <c r="G97" s="138">
        <f>$C12*('2018yosanhosei（予算ベース）'!G97/'2018yosanhosei（予算ベース）'!$C12)</f>
        <v>0.17368060038651598</v>
      </c>
      <c r="H97" s="138">
        <f>$C12*('2018yosanhosei（予算ベース）'!H97/'2018yosanhosei（予算ベース）'!$C12)</f>
        <v>0.77896852375458647</v>
      </c>
      <c r="I97" s="138">
        <f>$C12*('2018yosanhosei（予算ベース）'!I97/'2018yosanhosei（予算ベース）'!$C12)</f>
        <v>0.66984783805479042</v>
      </c>
      <c r="J97" s="138">
        <f>$C12*('2018yosanhosei（予算ベース）'!J97/'2018yosanhosei（予算ベース）'!$C12)</f>
        <v>0.49606575845446527</v>
      </c>
      <c r="K97" s="138">
        <f>$C12*('2018yosanhosei（予算ベース）'!K97/'2018yosanhosei（予算ベース）'!$C12)</f>
        <v>0.30595610801626244</v>
      </c>
      <c r="L97" s="138">
        <f>$C12*('2018yosanhosei（予算ベース）'!L97/'2018yosanhosei（予算ベース）'!$C12)</f>
        <v>0.17922660709331226</v>
      </c>
      <c r="M97" s="438">
        <f t="shared" si="25"/>
        <v>2.7487169324606464</v>
      </c>
      <c r="N97" s="16">
        <v>0</v>
      </c>
      <c r="O97" s="16">
        <v>0</v>
      </c>
      <c r="P97" s="138">
        <f>$C12*('2018yosanhosei（予算ベース）'!P97/'2018yosanhosei（予算ベース）'!$C12)</f>
        <v>3.7035823506257774E-2</v>
      </c>
      <c r="Q97" s="138">
        <f>$C12*('2018yosanhosei（予算ベース）'!Q97/'2018yosanhosei（予算ベース）'!$C12)</f>
        <v>4.1535664406306329E-2</v>
      </c>
      <c r="R97" s="138">
        <f>$C12*('2018yosanhosei（予算ベース）'!R97/'2018yosanhosei（予算ベース）'!$C12)</f>
        <v>4.1203971187156962E-2</v>
      </c>
      <c r="S97" s="138">
        <f>$C12*('2018yosanhosei（予算ベース）'!S97/'2018yosanhosei（予算ベース）'!$C12)</f>
        <v>3.4930455188549286E-2</v>
      </c>
      <c r="T97" s="138">
        <f>$C12*('2018yosanhosei（予算ベース）'!T97/'2018yosanhosei（予算ベース）'!$C12)</f>
        <v>3.696101302673481E-2</v>
      </c>
      <c r="U97" s="438">
        <f t="shared" si="26"/>
        <v>0.19166692731500518</v>
      </c>
    </row>
    <row r="98" spans="2:21">
      <c r="B98" s="2" t="s">
        <v>117</v>
      </c>
      <c r="F98" s="138">
        <f>$C13*('2018yosanhosei（予算ベース）'!F98/'2018yosanhosei（予算ベース）'!$C13)</f>
        <v>0.24899435820592153</v>
      </c>
      <c r="G98" s="138">
        <f>$C13*('2018yosanhosei（予算ベース）'!G98/'2018yosanhosei（予算ベース）'!$C13)</f>
        <v>0.32861707202335338</v>
      </c>
      <c r="H98" s="138">
        <f>$C13*('2018yosanhosei（予算ベース）'!H98/'2018yosanhosei（予算ベース）'!$C13)</f>
        <v>1.3213598753050015</v>
      </c>
      <c r="I98" s="138">
        <f>$C13*('2018yosanhosei（予算ベース）'!I98/'2018yosanhosei（予算ベース）'!$C13)</f>
        <v>1.3035538985779009</v>
      </c>
      <c r="J98" s="138">
        <f>$C13*('2018yosanhosei（予算ベース）'!J98/'2018yosanhosei（予算ベース）'!$C13)</f>
        <v>0.96755889814415696</v>
      </c>
      <c r="K98" s="138">
        <f>$C13*('2018yosanhosei（予算ベース）'!K98/'2018yosanhosei（予算ベース）'!$C13)</f>
        <v>0.60353513058670483</v>
      </c>
      <c r="L98" s="138">
        <f>$C13*('2018yosanhosei（予算ベース）'!L98/'2018yosanhosei（予算ベース）'!$C13)</f>
        <v>0.3288116310279473</v>
      </c>
      <c r="M98" s="438">
        <f t="shared" si="25"/>
        <v>5.1024308638709863</v>
      </c>
      <c r="N98" s="16">
        <v>0</v>
      </c>
      <c r="O98" s="16">
        <v>0</v>
      </c>
      <c r="P98" s="138">
        <f>$C13*('2018yosanhosei（予算ベース）'!P98/'2018yosanhosei（予算ベース）'!$C13)</f>
        <v>5.7908895959670886E-2</v>
      </c>
      <c r="Q98" s="138">
        <f>$C13*('2018yosanhosei（予算ベース）'!Q98/'2018yosanhosei（予算ベース）'!$C13)</f>
        <v>7.6842260924202974E-2</v>
      </c>
      <c r="R98" s="138">
        <f>$C13*('2018yosanhosei（予算ベース）'!R98/'2018yosanhosei（予算ベース）'!$C13)</f>
        <v>6.7318779738117368E-2</v>
      </c>
      <c r="S98" s="138">
        <f>$C13*('2018yosanhosei（予算ベース）'!S98/'2018yosanhosei（予算ベース）'!$C13)</f>
        <v>6.7769615818514706E-2</v>
      </c>
      <c r="T98" s="138">
        <f>$C13*('2018yosanhosei（予算ベース）'!T98/'2018yosanhosei（予算ベース）'!$C13)</f>
        <v>6.3770397722014371E-2</v>
      </c>
      <c r="U98" s="438">
        <f t="shared" si="26"/>
        <v>0.33360995016252032</v>
      </c>
    </row>
    <row r="99" spans="2:21">
      <c r="B99" s="2" t="s">
        <v>412</v>
      </c>
      <c r="F99" s="138">
        <f>$C14*('2018yosanhosei（予算ベース）'!F99/'2018yosanhosei（予算ベース）'!$C14)</f>
        <v>0.20430878798914232</v>
      </c>
      <c r="G99" s="138">
        <f>$C14*('2018yosanhosei（予算ベース）'!G99/'2018yosanhosei（予算ベース）'!$C14)</f>
        <v>0.30640036272198057</v>
      </c>
      <c r="H99" s="138">
        <f>$C14*('2018yosanhosei（予算ベース）'!H99/'2018yosanhosei（予算ベース）'!$C14)</f>
        <v>1.185447066806316</v>
      </c>
      <c r="I99" s="138">
        <f>$C14*('2018yosanhosei（予算ベース）'!I99/'2018yosanhosei（予算ベース）'!$C14)</f>
        <v>1.3807266420326278</v>
      </c>
      <c r="J99" s="138">
        <f>$C14*('2018yosanhosei（予算ベース）'!J99/'2018yosanhosei（予算ベース）'!$C14)</f>
        <v>1.1802738278480949</v>
      </c>
      <c r="K99" s="138">
        <f>$C14*('2018yosanhosei（予算ベース）'!K99/'2018yosanhosei（予算ベース）'!$C14)</f>
        <v>0.87997451150766337</v>
      </c>
      <c r="L99" s="138">
        <f>$C14*('2018yosanhosei（予算ベース）'!L99/'2018yosanhosei（予算ベース）'!$C14)</f>
        <v>0.50402677910186011</v>
      </c>
      <c r="M99" s="438">
        <f t="shared" si="25"/>
        <v>5.6411579780076853</v>
      </c>
      <c r="N99" s="16">
        <v>0</v>
      </c>
      <c r="O99" s="16">
        <v>0</v>
      </c>
      <c r="P99" s="138">
        <f>$C14*('2018yosanhosei（予算ベース）'!P99/'2018yosanhosei（予算ベース）'!$C14)</f>
        <v>5.417221248138826E-2</v>
      </c>
      <c r="Q99" s="138">
        <f>$C14*('2018yosanhosei（予算ベース）'!Q99/'2018yosanhosei（予算ベース）'!$C14)</f>
        <v>8.6829416616919744E-2</v>
      </c>
      <c r="R99" s="138">
        <f>$C14*('2018yosanhosei（予算ベース）'!R99/'2018yosanhosei（予算ベース）'!$C14)</f>
        <v>9.1838403584491093E-2</v>
      </c>
      <c r="S99" s="138">
        <f>$C14*('2018yosanhosei（予算ベース）'!S99/'2018yosanhosei（予算ベース）'!$C14)</f>
        <v>9.5156765596080828E-2</v>
      </c>
      <c r="T99" s="138">
        <f>$C14*('2018yosanhosei（予算ベース）'!T99/'2018yosanhosei（予算ベース）'!$C14)</f>
        <v>8.1750115253539854E-2</v>
      </c>
      <c r="U99" s="438">
        <f t="shared" si="26"/>
        <v>0.40974691353241977</v>
      </c>
    </row>
    <row r="100" spans="2:21">
      <c r="B100" s="2" t="s">
        <v>304</v>
      </c>
      <c r="F100" s="269">
        <f>SUM(F89:F99)</f>
        <v>0.70068921922994687</v>
      </c>
      <c r="G100" s="269">
        <f t="shared" ref="G100:M100" si="27">SUM(G89:G99)</f>
        <v>0.91822301978064857</v>
      </c>
      <c r="H100" s="269">
        <f t="shared" si="27"/>
        <v>3.8142920612016944</v>
      </c>
      <c r="I100" s="269">
        <f t="shared" si="27"/>
        <v>3.7922000503436459</v>
      </c>
      <c r="J100" s="269">
        <f t="shared" si="27"/>
        <v>2.9879715370080566</v>
      </c>
      <c r="K100" s="269">
        <f t="shared" si="27"/>
        <v>2.0232091340756155</v>
      </c>
      <c r="L100" s="269">
        <f t="shared" si="27"/>
        <v>1.1740681409510088</v>
      </c>
      <c r="M100" s="269">
        <f t="shared" si="27"/>
        <v>15.410653162590616</v>
      </c>
      <c r="N100" s="270">
        <v>0</v>
      </c>
      <c r="O100" s="270">
        <v>0</v>
      </c>
      <c r="P100" s="269">
        <f t="shared" ref="P100:U100" si="28">SUM(P89:P99)</f>
        <v>0.17749555929002475</v>
      </c>
      <c r="Q100" s="269">
        <f t="shared" si="28"/>
        <v>0.24265245901937821</v>
      </c>
      <c r="R100" s="269">
        <f t="shared" si="28"/>
        <v>0.22998322864243292</v>
      </c>
      <c r="S100" s="269">
        <f t="shared" si="28"/>
        <v>0.23217912146353384</v>
      </c>
      <c r="T100" s="269">
        <f t="shared" si="28"/>
        <v>0.22304592115428012</v>
      </c>
      <c r="U100" s="269">
        <f t="shared" si="28"/>
        <v>1.10535628956965</v>
      </c>
    </row>
    <row r="101" spans="2:21">
      <c r="B101" s="2" t="s">
        <v>389</v>
      </c>
      <c r="F101" s="138">
        <f>'2018yosanhosei（予算ベース）'!F101</f>
        <v>5.4332653339161308</v>
      </c>
      <c r="G101" s="138">
        <f>'2018yosanhosei（予算ベース）'!G101</f>
        <v>9.4246464342041971</v>
      </c>
      <c r="H101" s="138">
        <f>'2018yosanhosei（予算ベース）'!H101</f>
        <v>14.511786303454697</v>
      </c>
      <c r="I101" s="138">
        <f>'2018yosanhosei（予算ベース）'!I101</f>
        <v>20.403025560180286</v>
      </c>
      <c r="J101" s="138">
        <f>'2018yosanhosei（予算ベース）'!J101</f>
        <v>28.189739058606349</v>
      </c>
      <c r="K101" s="138">
        <f>'2018yosanhosei（予算ベース）'!K101</f>
        <v>30.487810689885034</v>
      </c>
      <c r="L101" s="138">
        <f>'2018yosanhosei（予算ベース）'!L101</f>
        <v>33.62527940449197</v>
      </c>
      <c r="M101" s="138"/>
      <c r="N101" s="138"/>
      <c r="O101" s="138"/>
      <c r="P101" s="138">
        <f>'2018yosanhosei（予算ベース）'!P101</f>
        <v>16.38009280096901</v>
      </c>
      <c r="Q101" s="138">
        <f>'2018yosanhosei（予算ベース）'!Q101</f>
        <v>22.278381859015823</v>
      </c>
      <c r="R101" s="138">
        <f>'2018yosanhosei（予算ベース）'!R101</f>
        <v>29.921407696982705</v>
      </c>
      <c r="S101" s="138">
        <f>'2018yosanhosei（予算ベース）'!S101</f>
        <v>33.425277842790983</v>
      </c>
      <c r="T101" s="138">
        <f>'2018yosanhosei（予算ベース）'!T101</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v>0</v>
      </c>
      <c r="G106" s="16">
        <v>0</v>
      </c>
      <c r="H106" s="138">
        <f>$C4*('2018yosanhosei（予算ベース）'!H106/'2018yosanhosei（予算ベース）'!$C4)</f>
        <v>1.147916961237262E-3</v>
      </c>
      <c r="I106" s="138">
        <f>$C4*('2018yosanhosei（予算ベース）'!I106/'2018yosanhosei（予算ベース）'!$C4)</f>
        <v>1.2752413283428055E-3</v>
      </c>
      <c r="J106" s="138">
        <f>$C4*('2018yosanhosei（予算ベース）'!J106/'2018yosanhosei（予算ベース）'!$C4)</f>
        <v>1.1339921912918507E-3</v>
      </c>
      <c r="K106" s="138">
        <f>$C4*('2018yosanhosei（予算ベース）'!K106/'2018yosanhosei（予算ベース）'!$C4)</f>
        <v>1.3657950286542935E-3</v>
      </c>
      <c r="L106" s="138">
        <f>$C4*('2018yosanhosei（予算ベース）'!L106/'2018yosanhosei（予算ベース）'!$C4)</f>
        <v>1.2438944332773471E-3</v>
      </c>
      <c r="M106" s="438">
        <f>SUM(F106:L106)</f>
        <v>6.1668399428035587E-3</v>
      </c>
    </row>
    <row r="107" spans="2:21">
      <c r="B107" s="2" t="s">
        <v>147</v>
      </c>
      <c r="F107" s="16">
        <v>0</v>
      </c>
      <c r="G107" s="16">
        <v>0</v>
      </c>
      <c r="H107" s="138">
        <f>$C5*('2018yosanhosei（予算ベース）'!H107/'2018yosanhosei（予算ベース）'!$C5)</f>
        <v>1.2072430458957308E-3</v>
      </c>
      <c r="I107" s="138">
        <f>$C5*('2018yosanhosei（予算ベース）'!I107/'2018yosanhosei（予算ベース）'!$C5)</f>
        <v>1.3411477288577868E-3</v>
      </c>
      <c r="J107" s="138">
        <f>$C5*('2018yosanhosei（予算ベース）'!J107/'2018yosanhosei（予算ベース）'!$C5)</f>
        <v>1.1925986227798143E-3</v>
      </c>
      <c r="K107" s="138">
        <f>$C5*('2018yosanhosei（予算ベース）'!K107/'2018yosanhosei（予算ベース）'!$C5)</f>
        <v>1.4363813813541666E-3</v>
      </c>
      <c r="L107" s="138">
        <f>$C5*('2018yosanhosei（予算ベース）'!L107/'2018yosanhosei（予算ベース）'!$C5)</f>
        <v>1.3081807788465169E-3</v>
      </c>
      <c r="M107" s="438">
        <f t="shared" ref="M107:M116" si="29">SUM(F107:L107)</f>
        <v>6.4855515577340152E-3</v>
      </c>
    </row>
    <row r="108" spans="2:21">
      <c r="B108" s="2" t="s">
        <v>148</v>
      </c>
      <c r="F108" s="16">
        <v>0</v>
      </c>
      <c r="G108" s="16">
        <v>0</v>
      </c>
      <c r="H108" s="138">
        <f>$C6*('2018yosanhosei（予算ベース）'!H108/'2018yosanhosei（予算ベース）'!$C6)</f>
        <v>1.3523547053712411E-3</v>
      </c>
      <c r="I108" s="138">
        <f>$C6*('2018yosanhosei（予算ベース）'!I108/'2018yosanhosei（予算ベース）'!$C6)</f>
        <v>1.5023548471741878E-3</v>
      </c>
      <c r="J108" s="138">
        <f>$C6*('2018yosanhosei（予算ベース）'!J108/'2018yosanhosei（予算ベース）'!$C6)</f>
        <v>1.3359500099160994E-3</v>
      </c>
      <c r="K108" s="138">
        <f>$C6*('2018yosanhosei（予算ベース）'!K108/'2018yosanhosei（予算ベース）'!$C6)</f>
        <v>1.6090356671640115E-3</v>
      </c>
      <c r="L108" s="138">
        <f>$C6*('2018yosanhosei（予算ベース）'!L108/'2018yosanhosei（予算ベース）'!$C6)</f>
        <v>1.4654252412252876E-3</v>
      </c>
      <c r="M108" s="438">
        <f t="shared" si="29"/>
        <v>7.265120470850827E-3</v>
      </c>
    </row>
    <row r="109" spans="2:21">
      <c r="B109" s="2" t="s">
        <v>149</v>
      </c>
      <c r="F109" s="16">
        <v>0</v>
      </c>
      <c r="G109" s="16">
        <v>0</v>
      </c>
      <c r="H109" s="138">
        <f>$C7*('2018yosanhosei（予算ベース）'!H109/'2018yosanhosei（予算ベース）'!$C7)</f>
        <v>1.5203925817073515E-3</v>
      </c>
      <c r="I109" s="138">
        <f>$C7*('2018yosanhosei（予算ベース）'!I109/'2018yosanhosei（予算ベース）'!$C7)</f>
        <v>1.689031106752928E-3</v>
      </c>
      <c r="J109" s="138">
        <f>$C7*('2018yosanhosei（予算ベース）'!J109/'2018yosanhosei（予算ベース）'!$C7)</f>
        <v>1.5019495081733862E-3</v>
      </c>
      <c r="K109" s="138">
        <f>$C7*('2018yosanhosei（予算ベース）'!K109/'2018yosanhosei（予算ベース）'!$C7)</f>
        <v>1.8089676342621511E-3</v>
      </c>
      <c r="L109" s="138">
        <f>$C7*('2018yosanhosei（予算ベース）'!L109/'2018yosanhosei（予算ベース）'!$C7)</f>
        <v>1.6475127841508186E-3</v>
      </c>
      <c r="M109" s="438">
        <f t="shared" si="29"/>
        <v>8.1678536150466361E-3</v>
      </c>
    </row>
    <row r="110" spans="2:21">
      <c r="B110" s="2" t="s">
        <v>150</v>
      </c>
      <c r="F110" s="16">
        <v>0</v>
      </c>
      <c r="G110" s="16">
        <v>0</v>
      </c>
      <c r="H110" s="138">
        <f>$C8*('2018yosanhosei（予算ベース）'!H110/'2018yosanhosei（予算ベース）'!$C8)</f>
        <v>1.7471266082004224E-3</v>
      </c>
      <c r="I110" s="138">
        <f>$C8*('2018yosanhosei（予算ベース）'!I110/'2018yosanhosei（予算ベース）'!$C8)</f>
        <v>1.9409139614272688E-3</v>
      </c>
      <c r="J110" s="138">
        <f>$C8*('2018yosanhosei（予算ベース）'!J110/'2018yosanhosei（予算ベース）'!$C8)</f>
        <v>1.7259331448174302E-3</v>
      </c>
      <c r="K110" s="138">
        <f>$C8*('2018yosanhosei（予算ベース）'!K110/'2018yosanhosei（予算ベース）'!$C8)</f>
        <v>2.0787364561090133E-3</v>
      </c>
      <c r="L110" s="138">
        <f>$C8*('2018yosanhosei（予算ベース）'!L110/'2018yosanhosei（予算ベース）'!$C8)</f>
        <v>1.8932040692463054E-3</v>
      </c>
      <c r="M110" s="438">
        <f t="shared" si="29"/>
        <v>9.3859142398004403E-3</v>
      </c>
    </row>
    <row r="111" spans="2:21">
      <c r="B111" s="2" t="s">
        <v>113</v>
      </c>
      <c r="F111" s="16">
        <v>0</v>
      </c>
      <c r="G111" s="16">
        <v>0</v>
      </c>
      <c r="H111" s="138">
        <f>$C9*('2018yosanhosei（予算ベース）'!H111/'2018yosanhosei（予算ベース）'!$C9)</f>
        <v>1.2138976411047532E-2</v>
      </c>
      <c r="I111" s="138">
        <f>$C9*('2018yosanhosei（予算ベース）'!I111/'2018yosanhosei（予算ベース）'!$C9)</f>
        <v>1.2786161178528304E-2</v>
      </c>
      <c r="J111" s="138">
        <f>$C9*('2018yosanhosei（予算ベース）'!J111/'2018yosanhosei（予算ベース）'!$C9)</f>
        <v>1.0392828286834188E-2</v>
      </c>
      <c r="K111" s="138">
        <f>$C9*('2018yosanhosei（予算ベース）'!K111/'2018yosanhosei（予算ベース）'!$C9)</f>
        <v>1.1554392308858777E-2</v>
      </c>
      <c r="L111" s="138">
        <f>$C9*('2018yosanhosei（予算ベース）'!L111/'2018yosanhosei（予算ベース）'!$C9)</f>
        <v>8.5744055827991997E-3</v>
      </c>
      <c r="M111" s="438">
        <f t="shared" si="29"/>
        <v>5.5446763768067994E-2</v>
      </c>
    </row>
    <row r="112" spans="2:21">
      <c r="B112" s="2" t="s">
        <v>114</v>
      </c>
      <c r="F112" s="16">
        <v>0</v>
      </c>
      <c r="G112" s="16">
        <v>0</v>
      </c>
      <c r="H112" s="138">
        <f>$C10*('2018yosanhosei（予算ベース）'!H112/'2018yosanhosei（予算ベース）'!$C10)</f>
        <v>2.0904664966454049E-2</v>
      </c>
      <c r="I112" s="138">
        <f>$C10*('2018yosanhosei（予算ベース）'!I112/'2018yosanhosei（予算ベース）'!$C10)</f>
        <v>2.1540510960758534E-2</v>
      </c>
      <c r="J112" s="138">
        <f>$C10*('2018yosanhosei（予算ベース）'!J112/'2018yosanhosei（予算ベース）'!$C10)</f>
        <v>1.7957462258594355E-2</v>
      </c>
      <c r="K112" s="138">
        <f>$C10*('2018yosanhosei（予算ベース）'!K112/'2018yosanhosei（予算ベース）'!$C10)</f>
        <v>1.8167690050634015E-2</v>
      </c>
      <c r="L112" s="138">
        <f>$C10*('2018yosanhosei（予算ベース）'!L112/'2018yosanhosei（予算ベース）'!$C10)</f>
        <v>1.313188780356998E-2</v>
      </c>
      <c r="M112" s="438">
        <f t="shared" si="29"/>
        <v>9.1702216040010942E-2</v>
      </c>
    </row>
    <row r="113" spans="2:21">
      <c r="B113" s="2" t="s">
        <v>115</v>
      </c>
      <c r="F113" s="16">
        <v>0</v>
      </c>
      <c r="G113" s="16">
        <v>0</v>
      </c>
      <c r="H113" s="138">
        <f>$C11*('2018yosanhosei（予算ベース）'!H113/'2018yosanhosei（予算ベース）'!$C11)</f>
        <v>5.0966937300824612E-2</v>
      </c>
      <c r="I113" s="138">
        <f>$C11*('2018yosanhosei（予算ベース）'!I113/'2018yosanhosei（予算ベース）'!$C11)</f>
        <v>4.3008380457470831E-2</v>
      </c>
      <c r="J113" s="138">
        <f>$C11*('2018yosanhosei（予算ベース）'!J113/'2018yosanhosei（予算ベース）'!$C11)</f>
        <v>3.2955502581625939E-2</v>
      </c>
      <c r="K113" s="138">
        <f>$C11*('2018yosanhosei（予算ベース）'!K113/'2018yosanhosei（予算ベース）'!$C11)</f>
        <v>3.0871585415865623E-2</v>
      </c>
      <c r="L113" s="138">
        <f>$C11*('2018yosanhosei（予算ベース）'!L113/'2018yosanhosei（予算ベース）'!$C11)</f>
        <v>2.3207038575866725E-2</v>
      </c>
      <c r="M113" s="438">
        <f t="shared" si="29"/>
        <v>0.18100944433165372</v>
      </c>
    </row>
    <row r="114" spans="2:21">
      <c r="B114" s="2" t="s">
        <v>116</v>
      </c>
      <c r="F114" s="16">
        <v>0</v>
      </c>
      <c r="G114" s="16">
        <v>0</v>
      </c>
      <c r="H114" s="138">
        <f>$C12*('2018yosanhosei（予算ベース）'!H114/'2018yosanhosei（予算ベース）'!$C12)</f>
        <v>0.13396749182154505</v>
      </c>
      <c r="I114" s="138">
        <f>$C12*('2018yosanhosei（予算ベース）'!I114/'2018yosanhosei（予算ベース）'!$C12)</f>
        <v>0.12300699924703498</v>
      </c>
      <c r="J114" s="138">
        <f>$C12*('2018yosanhosei（予算ベース）'!J114/'2018yosanhosei（予算ベース）'!$C12)</f>
        <v>8.3584675863943164E-2</v>
      </c>
      <c r="K114" s="138">
        <f>$C12*('2018yosanhosei（予算ベース）'!K114/'2018yosanhosei（予算ベース）'!$C12)</f>
        <v>6.9350773017124528E-2</v>
      </c>
      <c r="L114" s="138">
        <f>$C12*('2018yosanhosei（予算ベース）'!L114/'2018yosanhosei（予算ベース）'!$C12)</f>
        <v>5.0936326160532862E-2</v>
      </c>
      <c r="M114" s="438">
        <f t="shared" si="29"/>
        <v>0.46084626611018059</v>
      </c>
    </row>
    <row r="115" spans="2:21">
      <c r="B115" s="2" t="s">
        <v>117</v>
      </c>
      <c r="F115" s="16">
        <v>0</v>
      </c>
      <c r="G115" s="16">
        <v>0</v>
      </c>
      <c r="H115" s="138">
        <f>$C13*('2018yosanhosei（予算ベース）'!H115/'2018yosanhosei（予算ベース）'!$C13)</f>
        <v>0.23687482206298746</v>
      </c>
      <c r="I115" s="138">
        <f>$C13*('2018yosanhosei（予算ベース）'!I115/'2018yosanhosei（予算ベース）'!$C13)</f>
        <v>0.23556866266831311</v>
      </c>
      <c r="J115" s="138">
        <f>$C13*('2018yosanhosei（予算ベース）'!J115/'2018yosanhosei（予算ベース）'!$C13)</f>
        <v>0.16927762270236685</v>
      </c>
      <c r="K115" s="138">
        <f>$C13*('2018yosanhosei（予算ベース）'!K115/'2018yosanhosei（予算ベース）'!$C13)</f>
        <v>0.15031166437372295</v>
      </c>
      <c r="L115" s="138">
        <f>$C13*('2018yosanhosei（予算ベース）'!L115/'2018yosanhosei（予算ベース）'!$C13)</f>
        <v>9.2234877006554708E-2</v>
      </c>
      <c r="M115" s="438">
        <f t="shared" si="29"/>
        <v>0.88426764881394526</v>
      </c>
    </row>
    <row r="116" spans="2:21">
      <c r="B116" s="2" t="s">
        <v>412</v>
      </c>
      <c r="F116" s="16">
        <v>0</v>
      </c>
      <c r="G116" s="16">
        <v>0</v>
      </c>
      <c r="H116" s="138">
        <f>$C14*('2018yosanhosei（予算ベース）'!H116/'2018yosanhosei（予算ベース）'!$C14)</f>
        <v>0.22816728747037748</v>
      </c>
      <c r="I116" s="138">
        <f>$C14*('2018yosanhosei（予算ベース）'!I116/'2018yosanhosei（予算ベース）'!$C14)</f>
        <v>0.26755703916486523</v>
      </c>
      <c r="J116" s="138">
        <f>$C14*('2018yosanhosei（予算ベース）'!J116/'2018yosanhosei（予算ベース）'!$C14)</f>
        <v>0.21131204202651954</v>
      </c>
      <c r="K116" s="138">
        <f>$C14*('2018yosanhosei（予算ベース）'!K116/'2018yosanhosei（予算ベース）'!$C14)</f>
        <v>0.20360559002849737</v>
      </c>
      <c r="L116" s="138">
        <f>$C14*('2018yosanhosei（予算ベース）'!L116/'2018yosanhosei（予算ベース）'!$C14)</f>
        <v>0.12754670458294401</v>
      </c>
      <c r="M116" s="438">
        <f t="shared" si="29"/>
        <v>1.0381886632732036</v>
      </c>
    </row>
    <row r="117" spans="2:21">
      <c r="B117" s="2" t="s">
        <v>304</v>
      </c>
      <c r="F117" s="270">
        <v>0</v>
      </c>
      <c r="G117" s="270">
        <v>0</v>
      </c>
      <c r="H117" s="269">
        <f t="shared" ref="H117:M117" si="30">SUM(H106:H116)</f>
        <v>0.68999521393564822</v>
      </c>
      <c r="I117" s="269">
        <f t="shared" si="30"/>
        <v>0.71121644264952599</v>
      </c>
      <c r="J117" s="269">
        <f t="shared" si="30"/>
        <v>0.53237055719686266</v>
      </c>
      <c r="K117" s="269">
        <f t="shared" si="30"/>
        <v>0.49216061136224692</v>
      </c>
      <c r="L117" s="269">
        <f t="shared" si="30"/>
        <v>0.3231894570190138</v>
      </c>
      <c r="M117" s="269">
        <f t="shared" si="30"/>
        <v>2.748932282163298</v>
      </c>
    </row>
    <row r="118" spans="2:21">
      <c r="B118" s="2" t="s">
        <v>389</v>
      </c>
      <c r="F118" s="138"/>
      <c r="G118" s="138"/>
      <c r="H118" s="138">
        <f>'2018yosanhosei（予算ベース）'!H118</f>
        <v>8.5322867717285824</v>
      </c>
      <c r="I118" s="138">
        <f>'2018yosanhosei（予算ベース）'!I118</f>
        <v>13.476637500085419</v>
      </c>
      <c r="J118" s="138">
        <f>'2018yosanhosei（予算ベース）'!J118</f>
        <v>20.607407483742691</v>
      </c>
      <c r="K118" s="138">
        <f>'2018yosanhosei（予算ベース）'!K118</f>
        <v>25.264727446357618</v>
      </c>
      <c r="L118" s="138">
        <f>'2018yosanhosei（予算ベース）'!L118</f>
        <v>30.326681102424068</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$C4*('2018yosanhosei（予算ベース）'!F123/'2018yosanhosei（予算ベース）'!$C4)</f>
        <v>0</v>
      </c>
      <c r="G123" s="138">
        <f>$C4*('2018yosanhosei（予算ベース）'!G123/'2018yosanhosei（予算ベース）'!$C4)</f>
        <v>0</v>
      </c>
      <c r="H123" s="16">
        <v>0</v>
      </c>
      <c r="I123" s="16">
        <v>0</v>
      </c>
      <c r="J123" s="16">
        <v>0</v>
      </c>
      <c r="K123" s="16">
        <v>0</v>
      </c>
      <c r="L123" s="16">
        <v>0</v>
      </c>
      <c r="M123" s="438">
        <f>SUM(F123:L123)</f>
        <v>0</v>
      </c>
      <c r="N123" s="138">
        <f>$C4*('2018yosanhosei（予算ベース）'!N123/'2018yosanhosei（予算ベース）'!$C4)</f>
        <v>0</v>
      </c>
      <c r="O123" s="138">
        <f>$C4*('2018yosanhosei（予算ベース）'!O123/'2018yosanhosei（予算ベース）'!$C4)</f>
        <v>0</v>
      </c>
      <c r="P123" s="16">
        <v>0</v>
      </c>
      <c r="Q123" s="16">
        <v>0</v>
      </c>
      <c r="R123" s="16">
        <v>0</v>
      </c>
      <c r="S123" s="16">
        <v>0</v>
      </c>
      <c r="T123" s="16">
        <v>0</v>
      </c>
      <c r="U123" s="438">
        <f>SUM(N123:T123)</f>
        <v>0</v>
      </c>
    </row>
    <row r="124" spans="2:21">
      <c r="B124" s="2" t="s">
        <v>147</v>
      </c>
      <c r="F124" s="138">
        <f>$C5*('2018yosanhosei（予算ベース）'!F124/'2018yosanhosei（予算ベース）'!$C5)</f>
        <v>0</v>
      </c>
      <c r="G124" s="138">
        <f>$C5*('2018yosanhosei（予算ベース）'!G124/'2018yosanhosei（予算ベース）'!$C5)</f>
        <v>0</v>
      </c>
      <c r="H124" s="16">
        <v>0</v>
      </c>
      <c r="I124" s="16">
        <v>0</v>
      </c>
      <c r="J124" s="16">
        <v>0</v>
      </c>
      <c r="K124" s="16">
        <v>0</v>
      </c>
      <c r="L124" s="16">
        <v>0</v>
      </c>
      <c r="M124" s="438">
        <f t="shared" ref="M124:M133" si="31">SUM(F124:L124)</f>
        <v>0</v>
      </c>
      <c r="N124" s="138">
        <f>$C5*('2018yosanhosei（予算ベース）'!N124/'2018yosanhosei（予算ベース）'!$C5)</f>
        <v>0</v>
      </c>
      <c r="O124" s="138">
        <f>$C5*('2018yosanhosei（予算ベース）'!O124/'2018yosanhosei（予算ベース）'!$C5)</f>
        <v>0</v>
      </c>
      <c r="P124" s="16">
        <v>0</v>
      </c>
      <c r="Q124" s="16">
        <v>0</v>
      </c>
      <c r="R124" s="16">
        <v>0</v>
      </c>
      <c r="S124" s="16">
        <v>0</v>
      </c>
      <c r="T124" s="16">
        <v>0</v>
      </c>
      <c r="U124" s="438">
        <f t="shared" ref="U124:U133" si="32">SUM(N124:T124)</f>
        <v>0</v>
      </c>
    </row>
    <row r="125" spans="2:21">
      <c r="B125" s="2" t="s">
        <v>148</v>
      </c>
      <c r="F125" s="138">
        <f>$C6*('2018yosanhosei（予算ベース）'!F125/'2018yosanhosei（予算ベース）'!$C6)</f>
        <v>0</v>
      </c>
      <c r="G125" s="138">
        <f>$C6*('2018yosanhosei（予算ベース）'!G125/'2018yosanhosei（予算ベース）'!$C6)</f>
        <v>0</v>
      </c>
      <c r="H125" s="16">
        <v>0</v>
      </c>
      <c r="I125" s="16">
        <v>0</v>
      </c>
      <c r="J125" s="16">
        <v>0</v>
      </c>
      <c r="K125" s="16">
        <v>0</v>
      </c>
      <c r="L125" s="16">
        <v>0</v>
      </c>
      <c r="M125" s="438">
        <f t="shared" si="31"/>
        <v>0</v>
      </c>
      <c r="N125" s="138">
        <f>$C6*('2018yosanhosei（予算ベース）'!N125/'2018yosanhosei（予算ベース）'!$C6)</f>
        <v>0</v>
      </c>
      <c r="O125" s="138">
        <f>$C6*('2018yosanhosei（予算ベース）'!O125/'2018yosanhosei（予算ベース）'!$C6)</f>
        <v>0</v>
      </c>
      <c r="P125" s="16">
        <v>0</v>
      </c>
      <c r="Q125" s="16">
        <v>0</v>
      </c>
      <c r="R125" s="16">
        <v>0</v>
      </c>
      <c r="S125" s="16">
        <v>0</v>
      </c>
      <c r="T125" s="16">
        <v>0</v>
      </c>
      <c r="U125" s="438">
        <f t="shared" si="32"/>
        <v>0</v>
      </c>
    </row>
    <row r="126" spans="2:21">
      <c r="B126" s="2" t="s">
        <v>149</v>
      </c>
      <c r="F126" s="138">
        <f>$C7*('2018yosanhosei（予算ベース）'!F126/'2018yosanhosei（予算ベース）'!$C7)</f>
        <v>0</v>
      </c>
      <c r="G126" s="138">
        <f>$C7*('2018yosanhosei（予算ベース）'!G126/'2018yosanhosei（予算ベース）'!$C7)</f>
        <v>0</v>
      </c>
      <c r="H126" s="16">
        <v>0</v>
      </c>
      <c r="I126" s="16">
        <v>0</v>
      </c>
      <c r="J126" s="16">
        <v>0</v>
      </c>
      <c r="K126" s="16">
        <v>0</v>
      </c>
      <c r="L126" s="16">
        <v>0</v>
      </c>
      <c r="M126" s="438">
        <f t="shared" si="31"/>
        <v>0</v>
      </c>
      <c r="N126" s="138">
        <f>$C7*('2018yosanhosei（予算ベース）'!N126/'2018yosanhosei（予算ベース）'!$C7)</f>
        <v>0</v>
      </c>
      <c r="O126" s="138">
        <f>$C7*('2018yosanhosei（予算ベース）'!O126/'2018yosanhosei（予算ベース）'!$C7)</f>
        <v>0</v>
      </c>
      <c r="P126" s="16">
        <v>0</v>
      </c>
      <c r="Q126" s="16">
        <v>0</v>
      </c>
      <c r="R126" s="16">
        <v>0</v>
      </c>
      <c r="S126" s="16">
        <v>0</v>
      </c>
      <c r="T126" s="16">
        <v>0</v>
      </c>
      <c r="U126" s="438">
        <f t="shared" si="32"/>
        <v>0</v>
      </c>
    </row>
    <row r="127" spans="2:21">
      <c r="B127" s="2" t="s">
        <v>150</v>
      </c>
      <c r="F127" s="138">
        <f>$C8*('2018yosanhosei（予算ベース）'!F127/'2018yosanhosei（予算ベース）'!$C8)</f>
        <v>0</v>
      </c>
      <c r="G127" s="138">
        <f>$C8*('2018yosanhosei（予算ベース）'!G127/'2018yosanhosei（予算ベース）'!$C8)</f>
        <v>0</v>
      </c>
      <c r="H127" s="16">
        <v>0</v>
      </c>
      <c r="I127" s="16">
        <v>0</v>
      </c>
      <c r="J127" s="16">
        <v>0</v>
      </c>
      <c r="K127" s="16">
        <v>0</v>
      </c>
      <c r="L127" s="16">
        <v>0</v>
      </c>
      <c r="M127" s="438">
        <f t="shared" si="31"/>
        <v>0</v>
      </c>
      <c r="N127" s="138">
        <f>$C8*('2018yosanhosei（予算ベース）'!N127/'2018yosanhosei（予算ベース）'!$C8)</f>
        <v>0</v>
      </c>
      <c r="O127" s="138">
        <f>$C8*('2018yosanhosei（予算ベース）'!O127/'2018yosanhosei（予算ベース）'!$C8)</f>
        <v>0</v>
      </c>
      <c r="P127" s="16">
        <v>0</v>
      </c>
      <c r="Q127" s="16">
        <v>0</v>
      </c>
      <c r="R127" s="16">
        <v>0</v>
      </c>
      <c r="S127" s="16">
        <v>0</v>
      </c>
      <c r="T127" s="16">
        <v>0</v>
      </c>
      <c r="U127" s="438">
        <f t="shared" si="32"/>
        <v>0</v>
      </c>
    </row>
    <row r="128" spans="2:21">
      <c r="B128" s="2" t="s">
        <v>113</v>
      </c>
      <c r="F128" s="138">
        <f>$C9*('2018yosanhosei（予算ベース）'!F128/'2018yosanhosei（予算ベース）'!$C9)</f>
        <v>0</v>
      </c>
      <c r="G128" s="138">
        <f>$C9*('2018yosanhosei（予算ベース）'!G128/'2018yosanhosei（予算ベース）'!$C9)</f>
        <v>0</v>
      </c>
      <c r="H128" s="16">
        <v>0</v>
      </c>
      <c r="I128" s="16">
        <v>0</v>
      </c>
      <c r="J128" s="16">
        <v>0</v>
      </c>
      <c r="K128" s="16">
        <v>0</v>
      </c>
      <c r="L128" s="16">
        <v>0</v>
      </c>
      <c r="M128" s="438">
        <f t="shared" si="31"/>
        <v>0</v>
      </c>
      <c r="N128" s="138">
        <f>$C9*('2018yosanhosei（予算ベース）'!N128/'2018yosanhosei（予算ベース）'!$C9)</f>
        <v>0</v>
      </c>
      <c r="O128" s="138">
        <f>$C9*('2018yosanhosei（予算ベース）'!O128/'2018yosanhosei（予算ベース）'!$C9)</f>
        <v>0</v>
      </c>
      <c r="P128" s="16">
        <v>0</v>
      </c>
      <c r="Q128" s="16">
        <v>0</v>
      </c>
      <c r="R128" s="16">
        <v>0</v>
      </c>
      <c r="S128" s="16">
        <v>0</v>
      </c>
      <c r="T128" s="16">
        <v>0</v>
      </c>
      <c r="U128" s="438">
        <f t="shared" si="32"/>
        <v>0</v>
      </c>
    </row>
    <row r="129" spans="2:21">
      <c r="B129" s="2" t="s">
        <v>114</v>
      </c>
      <c r="F129" s="138">
        <f>$C10*('2018yosanhosei（予算ベース）'!F129/'2018yosanhosei（予算ベース）'!$C10)</f>
        <v>0</v>
      </c>
      <c r="G129" s="138">
        <f>$C10*('2018yosanhosei（予算ベース）'!G129/'2018yosanhosei（予算ベース）'!$C10)</f>
        <v>0</v>
      </c>
      <c r="H129" s="16">
        <v>0</v>
      </c>
      <c r="I129" s="16">
        <v>0</v>
      </c>
      <c r="J129" s="16">
        <v>0</v>
      </c>
      <c r="K129" s="16">
        <v>0</v>
      </c>
      <c r="L129" s="16">
        <v>0</v>
      </c>
      <c r="M129" s="438">
        <f t="shared" si="31"/>
        <v>0</v>
      </c>
      <c r="N129" s="138">
        <f>$C10*('2018yosanhosei（予算ベース）'!N129/'2018yosanhosei（予算ベース）'!$C10)</f>
        <v>0</v>
      </c>
      <c r="O129" s="138">
        <f>$C10*('2018yosanhosei（予算ベース）'!O129/'2018yosanhosei（予算ベース）'!$C10)</f>
        <v>0</v>
      </c>
      <c r="P129" s="16">
        <v>0</v>
      </c>
      <c r="Q129" s="16">
        <v>0</v>
      </c>
      <c r="R129" s="16">
        <v>0</v>
      </c>
      <c r="S129" s="16">
        <v>0</v>
      </c>
      <c r="T129" s="16">
        <v>0</v>
      </c>
      <c r="U129" s="438">
        <f t="shared" si="32"/>
        <v>0</v>
      </c>
    </row>
    <row r="130" spans="2:21">
      <c r="B130" s="2" t="s">
        <v>115</v>
      </c>
      <c r="F130" s="138">
        <f>$C11*('2018yosanhosei（予算ベース）'!F130/'2018yosanhosei（予算ベース）'!$C11)</f>
        <v>0</v>
      </c>
      <c r="G130" s="138">
        <f>$C11*('2018yosanhosei（予算ベース）'!G130/'2018yosanhosei（予算ベース）'!$C11)</f>
        <v>0</v>
      </c>
      <c r="H130" s="16">
        <v>0</v>
      </c>
      <c r="I130" s="16">
        <v>0</v>
      </c>
      <c r="J130" s="16">
        <v>0</v>
      </c>
      <c r="K130" s="16">
        <v>0</v>
      </c>
      <c r="L130" s="16">
        <v>0</v>
      </c>
      <c r="M130" s="438">
        <f t="shared" si="31"/>
        <v>0</v>
      </c>
      <c r="N130" s="138">
        <f>$C11*('2018yosanhosei（予算ベース）'!N130/'2018yosanhosei（予算ベース）'!$C11)</f>
        <v>0</v>
      </c>
      <c r="O130" s="138">
        <f>$C11*('2018yosanhosei（予算ベース）'!O130/'2018yosanhosei（予算ベース）'!$C11)</f>
        <v>0</v>
      </c>
      <c r="P130" s="16">
        <v>0</v>
      </c>
      <c r="Q130" s="16">
        <v>0</v>
      </c>
      <c r="R130" s="16">
        <v>0</v>
      </c>
      <c r="S130" s="16">
        <v>0</v>
      </c>
      <c r="T130" s="16">
        <v>0</v>
      </c>
      <c r="U130" s="438">
        <f t="shared" si="32"/>
        <v>0</v>
      </c>
    </row>
    <row r="131" spans="2:21">
      <c r="B131" s="2" t="s">
        <v>116</v>
      </c>
      <c r="F131" s="138">
        <f>$C12*('2018yosanhosei（予算ベース）'!F131/'2018yosanhosei（予算ベース）'!$C12)</f>
        <v>0</v>
      </c>
      <c r="G131" s="138">
        <f>$C12*('2018yosanhosei（予算ベース）'!G131/'2018yosanhosei（予算ベース）'!$C12)</f>
        <v>0</v>
      </c>
      <c r="H131" s="16">
        <v>0</v>
      </c>
      <c r="I131" s="16">
        <v>0</v>
      </c>
      <c r="J131" s="16">
        <v>0</v>
      </c>
      <c r="K131" s="16">
        <v>0</v>
      </c>
      <c r="L131" s="16">
        <v>0</v>
      </c>
      <c r="M131" s="438">
        <f t="shared" si="31"/>
        <v>0</v>
      </c>
      <c r="N131" s="138">
        <f>$C12*('2018yosanhosei（予算ベース）'!N131/'2018yosanhosei（予算ベース）'!$C12)</f>
        <v>0</v>
      </c>
      <c r="O131" s="138">
        <f>$C12*('2018yosanhosei（予算ベース）'!O131/'2018yosanhosei（予算ベース）'!$C12)</f>
        <v>0</v>
      </c>
      <c r="P131" s="16">
        <v>0</v>
      </c>
      <c r="Q131" s="16">
        <v>0</v>
      </c>
      <c r="R131" s="16">
        <v>0</v>
      </c>
      <c r="S131" s="16">
        <v>0</v>
      </c>
      <c r="T131" s="16">
        <v>0</v>
      </c>
      <c r="U131" s="438">
        <f t="shared" si="32"/>
        <v>0</v>
      </c>
    </row>
    <row r="132" spans="2:21">
      <c r="B132" s="2" t="s">
        <v>117</v>
      </c>
      <c r="F132" s="138">
        <f>$C13*('2018yosanhosei（予算ベース）'!F132/'2018yosanhosei（予算ベース）'!$C13)</f>
        <v>0</v>
      </c>
      <c r="G132" s="138">
        <f>$C13*('2018yosanhosei（予算ベース）'!G132/'2018yosanhosei（予算ベース）'!$C13)</f>
        <v>0</v>
      </c>
      <c r="H132" s="16">
        <v>0</v>
      </c>
      <c r="I132" s="16">
        <v>0</v>
      </c>
      <c r="J132" s="16">
        <v>0</v>
      </c>
      <c r="K132" s="16">
        <v>0</v>
      </c>
      <c r="L132" s="16">
        <v>0</v>
      </c>
      <c r="M132" s="438">
        <f t="shared" si="31"/>
        <v>0</v>
      </c>
      <c r="N132" s="138">
        <f>$C13*('2018yosanhosei（予算ベース）'!N132/'2018yosanhosei（予算ベース）'!$C13)</f>
        <v>0</v>
      </c>
      <c r="O132" s="138">
        <f>$C13*('2018yosanhosei（予算ベース）'!O132/'2018yosanhosei（予算ベース）'!$C13)</f>
        <v>0</v>
      </c>
      <c r="P132" s="16">
        <v>0</v>
      </c>
      <c r="Q132" s="16">
        <v>0</v>
      </c>
      <c r="R132" s="16">
        <v>0</v>
      </c>
      <c r="S132" s="16">
        <v>0</v>
      </c>
      <c r="T132" s="16">
        <v>0</v>
      </c>
      <c r="U132" s="438">
        <f t="shared" si="32"/>
        <v>0</v>
      </c>
    </row>
    <row r="133" spans="2:21">
      <c r="B133" s="2" t="s">
        <v>412</v>
      </c>
      <c r="F133" s="138">
        <f>$C14*('2018yosanhosei（予算ベース）'!F133/'2018yosanhosei（予算ベース）'!$C14)</f>
        <v>0</v>
      </c>
      <c r="G133" s="138">
        <f>$C14*('2018yosanhosei（予算ベース）'!G133/'2018yosanhosei（予算ベース）'!$C14)</f>
        <v>0</v>
      </c>
      <c r="H133" s="16">
        <v>0</v>
      </c>
      <c r="I133" s="16">
        <v>0</v>
      </c>
      <c r="J133" s="16">
        <v>0</v>
      </c>
      <c r="K133" s="16">
        <v>0</v>
      </c>
      <c r="L133" s="16">
        <v>0</v>
      </c>
      <c r="M133" s="438">
        <f t="shared" si="31"/>
        <v>0</v>
      </c>
      <c r="N133" s="138">
        <f>$C14*('2018yosanhosei（予算ベース）'!N133/'2018yosanhosei（予算ベース）'!$C14)</f>
        <v>0</v>
      </c>
      <c r="O133" s="138">
        <f>$C14*('2018yosanhosei（予算ベース）'!O133/'2018yosanhosei（予算ベース）'!$C14)</f>
        <v>0</v>
      </c>
      <c r="P133" s="16">
        <v>0</v>
      </c>
      <c r="Q133" s="16">
        <v>0</v>
      </c>
      <c r="R133" s="16">
        <v>0</v>
      </c>
      <c r="S133" s="16">
        <v>0</v>
      </c>
      <c r="T133" s="16">
        <v>0</v>
      </c>
      <c r="U133" s="438">
        <f t="shared" si="32"/>
        <v>0</v>
      </c>
    </row>
    <row r="134" spans="2:21">
      <c r="B134" s="2" t="s">
        <v>304</v>
      </c>
      <c r="F134" s="269">
        <f t="shared" ref="F134:G134" si="33">SUM(F123:F133)</f>
        <v>0</v>
      </c>
      <c r="G134" s="269">
        <f t="shared" si="33"/>
        <v>0</v>
      </c>
      <c r="H134" s="270">
        <v>0</v>
      </c>
      <c r="I134" s="270">
        <v>0</v>
      </c>
      <c r="J134" s="270">
        <v>0</v>
      </c>
      <c r="K134" s="270">
        <v>0</v>
      </c>
      <c r="L134" s="270">
        <v>0</v>
      </c>
      <c r="M134" s="269">
        <f t="shared" ref="M134:O134" si="34">SUM(M123:M133)</f>
        <v>0</v>
      </c>
      <c r="N134" s="269">
        <f t="shared" si="34"/>
        <v>0</v>
      </c>
      <c r="O134" s="269">
        <f t="shared" si="34"/>
        <v>0</v>
      </c>
      <c r="P134" s="270">
        <v>0</v>
      </c>
      <c r="Q134" s="270">
        <v>0</v>
      </c>
      <c r="R134" s="270">
        <v>0</v>
      </c>
      <c r="S134" s="270">
        <v>0</v>
      </c>
      <c r="T134" s="270">
        <v>0</v>
      </c>
      <c r="U134" s="269">
        <f t="shared" ref="U134" si="35">SUM(U123:U133)</f>
        <v>0</v>
      </c>
    </row>
    <row r="135" spans="2:21">
      <c r="B135" s="2" t="s">
        <v>389</v>
      </c>
      <c r="F135" s="138">
        <f>'2018yosanhosei（予算ベース）'!F135</f>
        <v>2.0956189623561277</v>
      </c>
      <c r="G135" s="138">
        <f>'2018yosanhosei（予算ベース）'!G135</f>
        <v>2.6407868966125592</v>
      </c>
      <c r="H135" s="138"/>
      <c r="I135" s="138"/>
      <c r="J135" s="138"/>
      <c r="K135" s="138"/>
      <c r="L135" s="138"/>
      <c r="M135" s="138"/>
      <c r="N135" s="138">
        <f>'2018yosanhosei（予算ベース）'!N135</f>
        <v>2.321784146892909</v>
      </c>
      <c r="O135" s="138">
        <f>'2018yosanhosei（予算ベース）'!O135</f>
        <v>4.3088333699897472</v>
      </c>
      <c r="P135" s="138"/>
      <c r="Q135" s="138"/>
      <c r="R135" s="138"/>
      <c r="S135" s="138"/>
      <c r="T135" s="138"/>
      <c r="U135" s="138"/>
    </row>
    <row r="136" spans="2:21">
      <c r="B136" s="953" t="s">
        <v>388</v>
      </c>
      <c r="F136" s="955">
        <f>F134*F135*12</f>
        <v>0</v>
      </c>
      <c r="G136" s="955">
        <f>G134*G135*12</f>
        <v>0</v>
      </c>
      <c r="N136" s="955">
        <f>N134*N135*12</f>
        <v>0</v>
      </c>
      <c r="O136" s="955">
        <f>O134*O135*12</f>
        <v>0</v>
      </c>
    </row>
    <row r="138" spans="2:21">
      <c r="F138" s="2" t="s">
        <v>2439</v>
      </c>
    </row>
    <row r="139" spans="2:21">
      <c r="F139" s="2" t="s">
        <v>294</v>
      </c>
      <c r="G139" s="2" t="s">
        <v>295</v>
      </c>
      <c r="H139" s="2" t="s">
        <v>296</v>
      </c>
      <c r="I139" s="2" t="s">
        <v>297</v>
      </c>
      <c r="J139" s="2" t="s">
        <v>298</v>
      </c>
      <c r="K139" s="2" t="s">
        <v>299</v>
      </c>
      <c r="L139" s="2" t="s">
        <v>300</v>
      </c>
      <c r="M139" s="2" t="s">
        <v>301</v>
      </c>
    </row>
    <row r="140" spans="2:21">
      <c r="B140" s="2" t="s">
        <v>146</v>
      </c>
      <c r="F140" s="957">
        <f t="shared" ref="F140:G149" si="36">F$151*(N55/N$66)</f>
        <v>5.8212183417194883E-2</v>
      </c>
      <c r="G140" s="957">
        <f t="shared" si="36"/>
        <v>0.14977340316782192</v>
      </c>
      <c r="H140" s="139">
        <f>P55</f>
        <v>0.30021962690945125</v>
      </c>
      <c r="I140" s="139">
        <f t="shared" ref="I140:L152" si="37">Q55</f>
        <v>0.41256194349343317</v>
      </c>
      <c r="J140" s="139">
        <f t="shared" si="37"/>
        <v>0.22874818039770581</v>
      </c>
      <c r="K140" s="139">
        <f t="shared" si="37"/>
        <v>0.16151340313641166</v>
      </c>
      <c r="L140" s="139">
        <f t="shared" si="37"/>
        <v>0.14496692365513661</v>
      </c>
      <c r="M140" s="438">
        <f>SUM(F140:L140)</f>
        <v>1.4559956641771552</v>
      </c>
    </row>
    <row r="141" spans="2:21">
      <c r="B141" s="2" t="s">
        <v>147</v>
      </c>
      <c r="F141" s="957">
        <f t="shared" si="36"/>
        <v>6.122067709590185E-2</v>
      </c>
      <c r="G141" s="957">
        <f t="shared" si="36"/>
        <v>0.15751391915980109</v>
      </c>
      <c r="H141" s="139">
        <f t="shared" ref="H141:H152" si="38">P56</f>
        <v>0.31573543127823311</v>
      </c>
      <c r="I141" s="139">
        <f t="shared" si="37"/>
        <v>0.43388376868902323</v>
      </c>
      <c r="J141" s="139">
        <f t="shared" si="37"/>
        <v>0.24057023231783603</v>
      </c>
      <c r="K141" s="139">
        <f t="shared" si="37"/>
        <v>0.16986066008226283</v>
      </c>
      <c r="L141" s="139">
        <f t="shared" si="37"/>
        <v>0.15245903351661361</v>
      </c>
      <c r="M141" s="438">
        <f t="shared" ref="M141:M150" si="39">SUM(F141:L141)</f>
        <v>1.5312437221396715</v>
      </c>
    </row>
    <row r="142" spans="2:21">
      <c r="B142" s="2" t="s">
        <v>148</v>
      </c>
      <c r="F142" s="957">
        <f t="shared" si="36"/>
        <v>6.8579455494173103E-2</v>
      </c>
      <c r="G142" s="957">
        <f t="shared" si="36"/>
        <v>0.17644722863503684</v>
      </c>
      <c r="H142" s="139">
        <f t="shared" si="38"/>
        <v>0.35368710351504096</v>
      </c>
      <c r="I142" s="139">
        <f t="shared" si="37"/>
        <v>0.48603697338794721</v>
      </c>
      <c r="J142" s="139">
        <f t="shared" si="37"/>
        <v>0.26948698255361692</v>
      </c>
      <c r="K142" s="139">
        <f t="shared" si="37"/>
        <v>0.19027805850749402</v>
      </c>
      <c r="L142" s="139">
        <f t="shared" si="37"/>
        <v>0.17078474136048308</v>
      </c>
      <c r="M142" s="438">
        <f t="shared" si="39"/>
        <v>1.7153005434537922</v>
      </c>
    </row>
    <row r="143" spans="2:21">
      <c r="B143" s="2" t="s">
        <v>149</v>
      </c>
      <c r="F143" s="957">
        <f t="shared" si="36"/>
        <v>7.7100848598923799E-2</v>
      </c>
      <c r="G143" s="957">
        <f t="shared" si="36"/>
        <v>0.19837181503789517</v>
      </c>
      <c r="H143" s="139">
        <f t="shared" si="38"/>
        <v>0.39763476719091256</v>
      </c>
      <c r="I143" s="139">
        <f t="shared" si="37"/>
        <v>0.54642987216262262</v>
      </c>
      <c r="J143" s="139">
        <f t="shared" si="37"/>
        <v>0.30297229529640446</v>
      </c>
      <c r="K143" s="139">
        <f t="shared" si="37"/>
        <v>0.21392120533721584</v>
      </c>
      <c r="L143" s="139">
        <f t="shared" si="37"/>
        <v>0.19200573104229099</v>
      </c>
      <c r="M143" s="438">
        <f t="shared" si="39"/>
        <v>1.9284365346662655</v>
      </c>
    </row>
    <row r="144" spans="2:21">
      <c r="B144" s="2" t="s">
        <v>150</v>
      </c>
      <c r="F144" s="957">
        <f t="shared" si="36"/>
        <v>8.8598790682563516E-2</v>
      </c>
      <c r="G144" s="957">
        <f t="shared" si="36"/>
        <v>0.22795472731162661</v>
      </c>
      <c r="H144" s="139">
        <f t="shared" si="38"/>
        <v>0.4569334857742316</v>
      </c>
      <c r="I144" s="139">
        <f t="shared" si="37"/>
        <v>0.62791819735057897</v>
      </c>
      <c r="J144" s="139">
        <f t="shared" si="37"/>
        <v>0.34815413139248702</v>
      </c>
      <c r="K144" s="139">
        <f t="shared" si="37"/>
        <v>0.24582297651258578</v>
      </c>
      <c r="L144" s="139">
        <f t="shared" si="37"/>
        <v>0.22063927808319844</v>
      </c>
      <c r="M144" s="438">
        <f t="shared" si="39"/>
        <v>2.2160215871072717</v>
      </c>
    </row>
    <row r="145" spans="2:13">
      <c r="B145" s="2" t="s">
        <v>113</v>
      </c>
      <c r="F145" s="957">
        <f t="shared" si="36"/>
        <v>0.8971504811916694</v>
      </c>
      <c r="G145" s="957">
        <f t="shared" si="36"/>
        <v>1.5494251720351107</v>
      </c>
      <c r="H145" s="139">
        <f t="shared" si="38"/>
        <v>3.2351817247759729</v>
      </c>
      <c r="I145" s="139">
        <f t="shared" si="37"/>
        <v>3.5404389778031877</v>
      </c>
      <c r="J145" s="139">
        <f t="shared" si="37"/>
        <v>2.0134988051967726</v>
      </c>
      <c r="K145" s="139">
        <f t="shared" si="37"/>
        <v>1.413222930955323</v>
      </c>
      <c r="L145" s="139">
        <f t="shared" si="37"/>
        <v>1.1165642273763017</v>
      </c>
      <c r="M145" s="438">
        <f t="shared" si="39"/>
        <v>13.765482319334337</v>
      </c>
    </row>
    <row r="146" spans="2:13">
      <c r="B146" s="2" t="s">
        <v>114</v>
      </c>
      <c r="F146" s="957">
        <f t="shared" si="36"/>
        <v>1.7586492680622237</v>
      </c>
      <c r="G146" s="957">
        <f t="shared" si="36"/>
        <v>2.6781103804533197</v>
      </c>
      <c r="H146" s="139">
        <f t="shared" si="38"/>
        <v>5.6996867605298362</v>
      </c>
      <c r="I146" s="139">
        <f t="shared" si="37"/>
        <v>5.6681848735739884</v>
      </c>
      <c r="J146" s="139">
        <f t="shared" si="37"/>
        <v>3.2490421524471285</v>
      </c>
      <c r="K146" s="139">
        <f t="shared" si="37"/>
        <v>2.1871679777519848</v>
      </c>
      <c r="L146" s="139">
        <f t="shared" si="37"/>
        <v>1.5565818997268783</v>
      </c>
      <c r="M146" s="438">
        <f t="shared" si="39"/>
        <v>22.797423312545362</v>
      </c>
    </row>
    <row r="147" spans="2:13">
      <c r="B147" s="2" t="s">
        <v>115</v>
      </c>
      <c r="F147" s="957">
        <f t="shared" si="36"/>
        <v>3.6952984066046772</v>
      </c>
      <c r="G147" s="957">
        <f t="shared" si="36"/>
        <v>5.1458655486513178</v>
      </c>
      <c r="H147" s="139">
        <f t="shared" si="38"/>
        <v>11.504004073366525</v>
      </c>
      <c r="I147" s="139">
        <f t="shared" si="37"/>
        <v>9.9222447137456999</v>
      </c>
      <c r="J147" s="139">
        <f t="shared" si="37"/>
        <v>5.4727218388279377</v>
      </c>
      <c r="K147" s="139">
        <f t="shared" si="37"/>
        <v>3.5628329934328189</v>
      </c>
      <c r="L147" s="139">
        <f t="shared" si="37"/>
        <v>2.3192692658179239</v>
      </c>
      <c r="M147" s="438">
        <f t="shared" si="39"/>
        <v>41.622236840446902</v>
      </c>
    </row>
    <row r="148" spans="2:13">
      <c r="B148" s="2" t="s">
        <v>116</v>
      </c>
      <c r="F148" s="957">
        <f t="shared" si="36"/>
        <v>8.1649198503222458</v>
      </c>
      <c r="G148" s="957">
        <f t="shared" si="36"/>
        <v>11.510690418784424</v>
      </c>
      <c r="H148" s="139">
        <f t="shared" si="38"/>
        <v>26.773634978361105</v>
      </c>
      <c r="I148" s="139">
        <f t="shared" si="37"/>
        <v>21.063188518226795</v>
      </c>
      <c r="J148" s="139">
        <f t="shared" si="37"/>
        <v>11.210801223057853</v>
      </c>
      <c r="K148" s="139">
        <f t="shared" si="37"/>
        <v>6.8793222311529547</v>
      </c>
      <c r="L148" s="139">
        <f t="shared" si="37"/>
        <v>4.1156251068774594</v>
      </c>
      <c r="M148" s="438">
        <f t="shared" si="39"/>
        <v>89.718182326782838</v>
      </c>
    </row>
    <row r="149" spans="2:13">
      <c r="B149" s="2" t="s">
        <v>117</v>
      </c>
      <c r="F149" s="957">
        <f t="shared" si="36"/>
        <v>10.721745781383609</v>
      </c>
      <c r="G149" s="957">
        <f t="shared" si="36"/>
        <v>17.03108965869087</v>
      </c>
      <c r="H149" s="139">
        <f t="shared" si="38"/>
        <v>43.423850943174067</v>
      </c>
      <c r="I149" s="139">
        <f t="shared" si="37"/>
        <v>35.217775317515439</v>
      </c>
      <c r="J149" s="139">
        <f t="shared" si="37"/>
        <v>19.127000464814117</v>
      </c>
      <c r="K149" s="139">
        <f t="shared" si="37"/>
        <v>11.651163281158762</v>
      </c>
      <c r="L149" s="139">
        <f t="shared" si="37"/>
        <v>6.6217942207568328</v>
      </c>
      <c r="M149" s="438">
        <f t="shared" si="39"/>
        <v>143.79441966749371</v>
      </c>
    </row>
    <row r="150" spans="2:13">
      <c r="B150" s="2" t="s">
        <v>412</v>
      </c>
      <c r="F150" s="957">
        <f>F$151*(N65/N$66)</f>
        <v>6.0402139196662974</v>
      </c>
      <c r="G150" s="957">
        <f>G$151*(O65/O$66)</f>
        <v>12.29307160225158</v>
      </c>
      <c r="H150" s="139">
        <f t="shared" si="38"/>
        <v>38.062462172851276</v>
      </c>
      <c r="I150" s="139">
        <f t="shared" si="37"/>
        <v>38.152587001654886</v>
      </c>
      <c r="J150" s="139">
        <f t="shared" si="37"/>
        <v>24.440408915120997</v>
      </c>
      <c r="K150" s="139">
        <f t="shared" si="37"/>
        <v>17.18352622658788</v>
      </c>
      <c r="L150" s="139">
        <f t="shared" si="37"/>
        <v>10.365378906188123</v>
      </c>
      <c r="M150" s="438">
        <f t="shared" si="39"/>
        <v>146.53764874432102</v>
      </c>
    </row>
    <row r="151" spans="2:13">
      <c r="B151" s="2" t="s">
        <v>304</v>
      </c>
      <c r="F151" s="957">
        <f>F153/12/F152</f>
        <v>31.631689662519481</v>
      </c>
      <c r="G151" s="957">
        <f>G153/12/G152</f>
        <v>51.118313874178803</v>
      </c>
      <c r="H151" s="139">
        <f t="shared" si="38"/>
        <v>130.52303106772663</v>
      </c>
      <c r="I151" s="139">
        <f t="shared" si="37"/>
        <v>116.0712501576036</v>
      </c>
      <c r="J151" s="139">
        <f t="shared" si="37"/>
        <v>66.903405221422858</v>
      </c>
      <c r="K151" s="139">
        <f t="shared" si="37"/>
        <v>43.858631944615695</v>
      </c>
      <c r="L151" s="139">
        <f t="shared" si="37"/>
        <v>26.976069334401242</v>
      </c>
      <c r="M151" s="269">
        <f t="shared" ref="M151" si="40">SUM(M140:M150)</f>
        <v>467.08239126246838</v>
      </c>
    </row>
    <row r="152" spans="2:13">
      <c r="B152" s="2" t="s">
        <v>389</v>
      </c>
      <c r="F152" s="139">
        <f t="shared" ref="F152:G152" si="41">N67</f>
        <v>2.7117290565983527</v>
      </c>
      <c r="G152" s="139">
        <f t="shared" si="41"/>
        <v>4.1732166741060031</v>
      </c>
      <c r="H152" s="139">
        <f t="shared" si="38"/>
        <v>10.075949836640103</v>
      </c>
      <c r="I152" s="139">
        <f t="shared" si="37"/>
        <v>13.558250040814706</v>
      </c>
      <c r="J152" s="139">
        <f t="shared" si="37"/>
        <v>20.25889798023735</v>
      </c>
      <c r="K152" s="139">
        <f t="shared" si="37"/>
        <v>24.47411984593311</v>
      </c>
      <c r="L152" s="139">
        <f t="shared" si="37"/>
        <v>29.759382594601643</v>
      </c>
    </row>
    <row r="153" spans="2:13">
      <c r="B153" s="953" t="s">
        <v>388</v>
      </c>
      <c r="F153" s="954">
        <f>N68-SUM(F136,N136)</f>
        <v>1029.3188636058699</v>
      </c>
      <c r="G153" s="954">
        <f>O68-SUM(G136,O136)</f>
        <v>2559.9335977428868</v>
      </c>
    </row>
  </sheetData>
  <phoneticPr fontId="4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AM153"/>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2" t="s">
        <v>2805</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Psumm!BJ13</f>
        <v>649.77330000000006</v>
      </c>
      <c r="D4" s="137">
        <f>Psumm!BK13</f>
        <v>330.57059999999996</v>
      </c>
      <c r="E4" s="137">
        <f>Psumm!BL13</f>
        <v>319.20269999999994</v>
      </c>
      <c r="F4" s="138">
        <f>$D4*'2018nintei'!C4</f>
        <v>0.10240125500357607</v>
      </c>
      <c r="G4" s="138">
        <f>$D4*'2018nintei'!D4</f>
        <v>0.1554901436197873</v>
      </c>
      <c r="H4" s="138">
        <f>$D4*'2018nintei'!E4</f>
        <v>0.19847722380492788</v>
      </c>
      <c r="I4" s="138">
        <f>$D4*'2018nintei'!F4</f>
        <v>0.26496671881745854</v>
      </c>
      <c r="J4" s="138">
        <f>$D4*'2018nintei'!G4</f>
        <v>0.17200087769470648</v>
      </c>
      <c r="K4" s="138">
        <f>$D4*'2018nintei'!H4</f>
        <v>0.12886244802112709</v>
      </c>
      <c r="L4" s="138">
        <f>$D4*'2018nintei'!I4</f>
        <v>0.13875222411169028</v>
      </c>
      <c r="M4" s="438">
        <f>SUM(F4:L4)</f>
        <v>1.1609508910732735</v>
      </c>
      <c r="N4" s="138">
        <f>$E4*'2018nintei'!C18</f>
        <v>8.9194816079171874E-2</v>
      </c>
      <c r="O4" s="138">
        <f>$E4*'2018nintei'!D18</f>
        <v>0.14317043054630058</v>
      </c>
      <c r="P4" s="138">
        <f>$E4*'2018nintei'!E18</f>
        <v>0.14650523926792078</v>
      </c>
      <c r="Q4" s="138">
        <f>$E4*'2018nintei'!F18</f>
        <v>0.20341241356265746</v>
      </c>
      <c r="R4" s="138">
        <f>$E4*'2018nintei'!G18</f>
        <v>0.12454168093009285</v>
      </c>
      <c r="S4" s="138">
        <f>$E4*'2018nintei'!H18</f>
        <v>0.10782889093875418</v>
      </c>
      <c r="T4" s="138">
        <f>$E4*'2018nintei'!I18</f>
        <v>0.11963060427604034</v>
      </c>
      <c r="U4" s="438">
        <f>SUM(N4:T4)</f>
        <v>0.93428407560093807</v>
      </c>
      <c r="X4" s="138">
        <f>MAX(F4,SUM(F21,N21,F38,N38,F55,N55,F72)*F4/SUM(F4,N4))</f>
        <v>0.10240125500357607</v>
      </c>
      <c r="Y4" s="138">
        <f t="shared" ref="Y4:AD14" si="0">MAX(G4,SUM(G21,O21,G38,O38,G55,O55,G72)*G4/SUM(G4,O4))</f>
        <v>0.1554901436197873</v>
      </c>
      <c r="Z4" s="138">
        <f t="shared" si="0"/>
        <v>0.19847722380492788</v>
      </c>
      <c r="AA4" s="138">
        <f t="shared" si="0"/>
        <v>0.26496671881745854</v>
      </c>
      <c r="AB4" s="138">
        <f t="shared" si="0"/>
        <v>0.17200087769470648</v>
      </c>
      <c r="AC4" s="138">
        <f t="shared" si="0"/>
        <v>0.12886244802112709</v>
      </c>
      <c r="AD4" s="138">
        <f t="shared" si="0"/>
        <v>0.13875222411169028</v>
      </c>
      <c r="AE4" s="438">
        <f>SUM(X4:AD4)</f>
        <v>1.1609508910732735</v>
      </c>
      <c r="AF4" s="138">
        <f>MAX(N4,SUM(F21,N21,F38,N38,F55,N55,F72)*N4/SUM(F4,N4))</f>
        <v>8.9194816079171874E-2</v>
      </c>
      <c r="AG4" s="138">
        <f t="shared" ref="AG4:AL14" si="1">MAX(O4,SUM(G21,O21,G38,O38,G55,O55,G72)*O4/SUM(G4,O4))</f>
        <v>0.14317043054630058</v>
      </c>
      <c r="AH4" s="138">
        <f t="shared" si="1"/>
        <v>0.14650523926792078</v>
      </c>
      <c r="AI4" s="138">
        <f t="shared" si="1"/>
        <v>0.20341241356265746</v>
      </c>
      <c r="AJ4" s="138">
        <f t="shared" si="1"/>
        <v>0.12454168093009285</v>
      </c>
      <c r="AK4" s="138">
        <f t="shared" si="1"/>
        <v>0.10782889093875418</v>
      </c>
      <c r="AL4" s="138">
        <f t="shared" si="1"/>
        <v>0.11963060427604034</v>
      </c>
      <c r="AM4" s="438">
        <f>SUM(AF4:AL4)</f>
        <v>0.93428407560093807</v>
      </c>
    </row>
    <row r="5" spans="1:39">
      <c r="B5" s="2" t="s">
        <v>147</v>
      </c>
      <c r="C5" s="137">
        <f>Psumm!BJ14</f>
        <v>730.64089999999999</v>
      </c>
      <c r="D5" s="137">
        <f>Psumm!BK14</f>
        <v>368.47969999999998</v>
      </c>
      <c r="E5" s="137">
        <f>Psumm!BL14</f>
        <v>362.16120000000001</v>
      </c>
      <c r="F5" s="138">
        <f>$D5*'2018nintei'!C5</f>
        <v>0.11414440280938841</v>
      </c>
      <c r="G5" s="138">
        <f>$D5*'2018nintei'!D5</f>
        <v>0.17332140690665215</v>
      </c>
      <c r="H5" s="138">
        <f>$D5*'2018nintei'!E5</f>
        <v>0.22123814968564262</v>
      </c>
      <c r="I5" s="138">
        <f>$D5*'2018nintei'!F5</f>
        <v>0.29546009419677138</v>
      </c>
      <c r="J5" s="138">
        <f>$D5*'2018nintei'!G5</f>
        <v>0.19181295577189936</v>
      </c>
      <c r="K5" s="138">
        <f>$D5*'2018nintei'!H5</f>
        <v>0.14367287308929774</v>
      </c>
      <c r="L5" s="138">
        <f>$D5*'2018nintei'!I5</f>
        <v>0.15466402007622093</v>
      </c>
      <c r="M5" s="438">
        <f t="shared" ref="M5:M14" si="2">SUM(F5:L5)</f>
        <v>1.2943139025358725</v>
      </c>
      <c r="N5" s="138">
        <f>$E5*'2018nintei'!C19</f>
        <v>0.10119871049026899</v>
      </c>
      <c r="O5" s="138">
        <f>$E5*'2018nintei'!D19</f>
        <v>0.16243839707861141</v>
      </c>
      <c r="P5" s="138">
        <f>$E5*'2018nintei'!E19</f>
        <v>0.16622200645407234</v>
      </c>
      <c r="Q5" s="138">
        <f>$E5*'2018nintei'!F19</f>
        <v>0.23087184862205309</v>
      </c>
      <c r="R5" s="138">
        <f>$E5*'2018nintei'!G19</f>
        <v>0.14136699324785515</v>
      </c>
      <c r="S5" s="138">
        <f>$E5*'2018nintei'!H19</f>
        <v>0.12236847868815788</v>
      </c>
      <c r="T5" s="138">
        <f>$E5*'2018nintei'!I19</f>
        <v>0.135730566193005</v>
      </c>
      <c r="U5" s="438">
        <f t="shared" ref="U5:U14" si="3">SUM(N5:T5)</f>
        <v>1.060197000774024</v>
      </c>
      <c r="X5" s="138">
        <f t="shared" ref="X5:X14" si="4">MAX(F5,SUM(F22,N22,F39,N39,F56,N56,F73)*F5/SUM(F5,N5))</f>
        <v>0.11414440280938841</v>
      </c>
      <c r="Y5" s="138">
        <f t="shared" si="0"/>
        <v>0.17332140690665215</v>
      </c>
      <c r="Z5" s="138">
        <f t="shared" si="0"/>
        <v>0.22123814968564262</v>
      </c>
      <c r="AA5" s="138">
        <f t="shared" si="0"/>
        <v>0.29546009419677138</v>
      </c>
      <c r="AB5" s="138">
        <f t="shared" si="0"/>
        <v>0.19181295577189936</v>
      </c>
      <c r="AC5" s="138">
        <f t="shared" si="0"/>
        <v>0.14367287308929774</v>
      </c>
      <c r="AD5" s="138">
        <f t="shared" si="0"/>
        <v>0.15466402007622093</v>
      </c>
      <c r="AE5" s="438">
        <f t="shared" ref="AE5:AE14" si="5">SUM(X5:AD5)</f>
        <v>1.2943139025358725</v>
      </c>
      <c r="AF5" s="138">
        <f t="shared" ref="AF5:AF14" si="6">MAX(N5,SUM(F22,N22,F39,N39,F56,N56,F73)*N5/SUM(F5,N5))</f>
        <v>0.10119871049026899</v>
      </c>
      <c r="AG5" s="138">
        <f t="shared" si="1"/>
        <v>0.16243839707861141</v>
      </c>
      <c r="AH5" s="138">
        <f t="shared" si="1"/>
        <v>0.16622200645407234</v>
      </c>
      <c r="AI5" s="138">
        <f t="shared" si="1"/>
        <v>0.23087184862205309</v>
      </c>
      <c r="AJ5" s="138">
        <f t="shared" si="1"/>
        <v>0.14136699324785515</v>
      </c>
      <c r="AK5" s="138">
        <f t="shared" si="1"/>
        <v>0.12236847868815788</v>
      </c>
      <c r="AL5" s="138">
        <f t="shared" si="1"/>
        <v>0.135730566193005</v>
      </c>
      <c r="AM5" s="438">
        <f t="shared" ref="AM5:AM14" si="7">SUM(AF5:AL5)</f>
        <v>1.060197000774024</v>
      </c>
    </row>
    <row r="6" spans="1:39">
      <c r="B6" s="2" t="s">
        <v>148</v>
      </c>
      <c r="C6" s="137">
        <f>Psumm!BJ15</f>
        <v>825.54000000000019</v>
      </c>
      <c r="D6" s="137">
        <f>Psumm!BK15</f>
        <v>415.44279999999998</v>
      </c>
      <c r="E6" s="137">
        <f>Psumm!BL15</f>
        <v>410.09719999999999</v>
      </c>
      <c r="F6" s="138">
        <f>$D6*'2018nintei'!C6</f>
        <v>0.12869221915741949</v>
      </c>
      <c r="G6" s="138">
        <f>$D6*'2018nintei'!D6</f>
        <v>0.19541139060099896</v>
      </c>
      <c r="H6" s="138">
        <f>$D6*'2018nintei'!E6</f>
        <v>0.24943516935185978</v>
      </c>
      <c r="I6" s="138">
        <f>$D6*'2018nintei'!F6</f>
        <v>0.33331109944945098</v>
      </c>
      <c r="J6" s="138">
        <f>$D6*'2018nintei'!G6</f>
        <v>0.21641760167596558</v>
      </c>
      <c r="K6" s="138">
        <f>$D6*'2018nintei'!H6</f>
        <v>0.16204330180586018</v>
      </c>
      <c r="L6" s="138">
        <f>$D6*'2018nintei'!I6</f>
        <v>0.17437610147783295</v>
      </c>
      <c r="M6" s="438">
        <f t="shared" si="2"/>
        <v>1.4596868835193879</v>
      </c>
      <c r="N6" s="138">
        <f>$E6*'2018nintei'!C20</f>
        <v>0.11459346781397328</v>
      </c>
      <c r="O6" s="138">
        <f>$E6*'2018nintei'!D20</f>
        <v>0.18393889741481614</v>
      </c>
      <c r="P6" s="138">
        <f>$E6*'2018nintei'!E20</f>
        <v>0.18822330891657357</v>
      </c>
      <c r="Q6" s="138">
        <f>$E6*'2018nintei'!F20</f>
        <v>0.26158277253737172</v>
      </c>
      <c r="R6" s="138">
        <f>$E6*'2018nintei'!G20</f>
        <v>0.16019533950906303</v>
      </c>
      <c r="S6" s="138">
        <f>$E6*'2018nintei'!H20</f>
        <v>0.13861591050366354</v>
      </c>
      <c r="T6" s="138">
        <f>$E6*'2018nintei'!I20</f>
        <v>0.15369599269652851</v>
      </c>
      <c r="U6" s="438">
        <f t="shared" si="3"/>
        <v>1.2008456893919899</v>
      </c>
      <c r="X6" s="138">
        <f t="shared" si="4"/>
        <v>0.12869221915741949</v>
      </c>
      <c r="Y6" s="138">
        <f t="shared" si="0"/>
        <v>0.19541139060099896</v>
      </c>
      <c r="Z6" s="138">
        <f t="shared" si="0"/>
        <v>0.24943516935185978</v>
      </c>
      <c r="AA6" s="138">
        <f t="shared" si="0"/>
        <v>0.33331109944945098</v>
      </c>
      <c r="AB6" s="138">
        <f t="shared" si="0"/>
        <v>0.2164176016759656</v>
      </c>
      <c r="AC6" s="138">
        <f t="shared" si="0"/>
        <v>0.16204330180586018</v>
      </c>
      <c r="AD6" s="138">
        <f t="shared" si="0"/>
        <v>0.17437610147783295</v>
      </c>
      <c r="AE6" s="438">
        <f t="shared" si="5"/>
        <v>1.4596868835193879</v>
      </c>
      <c r="AF6" s="138">
        <f t="shared" si="6"/>
        <v>0.11459346781397328</v>
      </c>
      <c r="AG6" s="138">
        <f t="shared" si="1"/>
        <v>0.18393889741481614</v>
      </c>
      <c r="AH6" s="138">
        <f t="shared" si="1"/>
        <v>0.18822330891657357</v>
      </c>
      <c r="AI6" s="138">
        <f t="shared" si="1"/>
        <v>0.26158277253737172</v>
      </c>
      <c r="AJ6" s="138">
        <f t="shared" si="1"/>
        <v>0.16019533950906303</v>
      </c>
      <c r="AK6" s="138">
        <f t="shared" si="1"/>
        <v>0.13861591050366354</v>
      </c>
      <c r="AL6" s="138">
        <f t="shared" si="1"/>
        <v>0.15369599269652851</v>
      </c>
      <c r="AM6" s="438">
        <f t="shared" si="7"/>
        <v>1.2008456893919899</v>
      </c>
    </row>
    <row r="7" spans="1:39">
      <c r="B7" s="2" t="s">
        <v>149</v>
      </c>
      <c r="C7" s="137">
        <f>Psumm!BJ16</f>
        <v>955.06830000000014</v>
      </c>
      <c r="D7" s="137">
        <f>Psumm!BK16</f>
        <v>478.69380000000001</v>
      </c>
      <c r="E7" s="137">
        <f>Psumm!BL16</f>
        <v>476.37439999999998</v>
      </c>
      <c r="F7" s="138">
        <f>$D7*'2018nintei'!C7</f>
        <v>0.14828555800918428</v>
      </c>
      <c r="G7" s="138">
        <f>$D7*'2018nintei'!D7</f>
        <v>0.22516269659764587</v>
      </c>
      <c r="H7" s="138">
        <f>$D7*'2018nintei'!E7</f>
        <v>0.28741157403783457</v>
      </c>
      <c r="I7" s="138">
        <f>$D7*'2018nintei'!F7</f>
        <v>0.38436210942329441</v>
      </c>
      <c r="J7" s="138">
        <f>$D7*'2018nintei'!G7</f>
        <v>0.24961465556034543</v>
      </c>
      <c r="K7" s="138">
        <f>$D7*'2018nintei'!H7</f>
        <v>0.18680698334352477</v>
      </c>
      <c r="L7" s="138">
        <f>$D7*'2018nintei'!I7</f>
        <v>0.20092479312581529</v>
      </c>
      <c r="M7" s="438">
        <f t="shared" si="2"/>
        <v>1.6825683700976446</v>
      </c>
      <c r="N7" s="138">
        <f>$E7*'2018nintei'!C21</f>
        <v>0.13311330697649443</v>
      </c>
      <c r="O7" s="138">
        <f>$E7*'2018nintei'!D21</f>
        <v>0.21366588675232262</v>
      </c>
      <c r="P7" s="138">
        <f>$E7*'2018nintei'!E21</f>
        <v>0.21864271653439085</v>
      </c>
      <c r="Q7" s="138">
        <f>$E7*'2018nintei'!F21</f>
        <v>0.30409898835587723</v>
      </c>
      <c r="R7" s="138">
        <f>$E7*'2018nintei'!G21</f>
        <v>0.18626978892603574</v>
      </c>
      <c r="S7" s="138">
        <f>$E7*'2018nintei'!H21</f>
        <v>0.16109800054015991</v>
      </c>
      <c r="T7" s="138">
        <f>$E7*'2018nintei'!I21</f>
        <v>0.17853532358478219</v>
      </c>
      <c r="U7" s="438">
        <f t="shared" si="3"/>
        <v>1.3954240116700629</v>
      </c>
      <c r="X7" s="138">
        <f t="shared" si="4"/>
        <v>0.14828555800918428</v>
      </c>
      <c r="Y7" s="138">
        <f t="shared" si="0"/>
        <v>0.22516269659764587</v>
      </c>
      <c r="Z7" s="138">
        <f t="shared" si="0"/>
        <v>0.28741157403783457</v>
      </c>
      <c r="AA7" s="138">
        <f t="shared" si="0"/>
        <v>0.38436210942329441</v>
      </c>
      <c r="AB7" s="138">
        <f t="shared" si="0"/>
        <v>0.24961465556034543</v>
      </c>
      <c r="AC7" s="138">
        <f t="shared" si="0"/>
        <v>0.18680698334352477</v>
      </c>
      <c r="AD7" s="138">
        <f t="shared" si="0"/>
        <v>0.20092479312581529</v>
      </c>
      <c r="AE7" s="438">
        <f t="shared" si="5"/>
        <v>1.6825683700976446</v>
      </c>
      <c r="AF7" s="138">
        <f t="shared" si="6"/>
        <v>0.13311330697649443</v>
      </c>
      <c r="AG7" s="138">
        <f t="shared" si="1"/>
        <v>0.21366588675232262</v>
      </c>
      <c r="AH7" s="138">
        <f t="shared" si="1"/>
        <v>0.21864271653439085</v>
      </c>
      <c r="AI7" s="138">
        <f t="shared" si="1"/>
        <v>0.30409898835587723</v>
      </c>
      <c r="AJ7" s="138">
        <f t="shared" si="1"/>
        <v>0.18626978892603574</v>
      </c>
      <c r="AK7" s="138">
        <f t="shared" si="1"/>
        <v>0.16109800054015991</v>
      </c>
      <c r="AL7" s="138">
        <f t="shared" si="1"/>
        <v>0.17853532358478219</v>
      </c>
      <c r="AM7" s="438">
        <f t="shared" si="7"/>
        <v>1.3954240116700629</v>
      </c>
    </row>
    <row r="8" spans="1:39">
      <c r="B8" s="2" t="s">
        <v>150</v>
      </c>
      <c r="C8" s="137">
        <f>Psumm!BJ17</f>
        <v>836.4126</v>
      </c>
      <c r="D8" s="137">
        <f>Psumm!BK17</f>
        <v>415.06149999999997</v>
      </c>
      <c r="E8" s="137">
        <f>Psumm!BL17</f>
        <v>421.35119999999995</v>
      </c>
      <c r="F8" s="138">
        <f>$D8*'2018nintei'!C8</f>
        <v>0.12857410339475681</v>
      </c>
      <c r="G8" s="138">
        <f>$D8*'2018nintei'!D8</f>
        <v>0.19523203892313579</v>
      </c>
      <c r="H8" s="138">
        <f>$D8*'2018nintei'!E8</f>
        <v>0.24920623379184076</v>
      </c>
      <c r="I8" s="138">
        <f>$D8*'2018nintei'!F8</f>
        <v>0.33371633908929704</v>
      </c>
      <c r="J8" s="138">
        <f>$D8*'2018nintei'!G8</f>
        <v>0.21679727303605989</v>
      </c>
      <c r="K8" s="138">
        <f>$D8*'2018nintei'!H8</f>
        <v>0.16211085577750786</v>
      </c>
      <c r="L8" s="138">
        <f>$D8*'2018nintei'!I8</f>
        <v>0.17421605632241444</v>
      </c>
      <c r="M8" s="438">
        <f t="shared" si="2"/>
        <v>1.4598529003350127</v>
      </c>
      <c r="N8" s="138">
        <f>$E8*'2018nintei'!C22</f>
        <v>0.11773817323205089</v>
      </c>
      <c r="O8" s="138">
        <f>$E8*'2018nintei'!D22</f>
        <v>0.18898659915846702</v>
      </c>
      <c r="P8" s="138">
        <f>$E8*'2018nintei'!E22</f>
        <v>0.19338858465741529</v>
      </c>
      <c r="Q8" s="138">
        <f>$E8*'2018nintei'!F22</f>
        <v>0.26933515878391168</v>
      </c>
      <c r="R8" s="138">
        <f>$E8*'2018nintei'!G22</f>
        <v>0.16503168309635236</v>
      </c>
      <c r="S8" s="138">
        <f>$E8*'2018nintei'!H22</f>
        <v>0.14261010939628441</v>
      </c>
      <c r="T8" s="138">
        <f>$E8*'2018nintei'!I22</f>
        <v>0.15791376034236157</v>
      </c>
      <c r="U8" s="438">
        <f t="shared" si="3"/>
        <v>1.2350040686668431</v>
      </c>
      <c r="X8" s="138">
        <f t="shared" si="4"/>
        <v>0.12857410339475681</v>
      </c>
      <c r="Y8" s="138">
        <f t="shared" si="0"/>
        <v>0.19523203892313579</v>
      </c>
      <c r="Z8" s="138">
        <f t="shared" si="0"/>
        <v>0.24920623379184076</v>
      </c>
      <c r="AA8" s="138">
        <f t="shared" si="0"/>
        <v>0.33371633908929704</v>
      </c>
      <c r="AB8" s="138">
        <f t="shared" si="0"/>
        <v>0.21679727303605989</v>
      </c>
      <c r="AC8" s="138">
        <f t="shared" si="0"/>
        <v>0.16211085577750786</v>
      </c>
      <c r="AD8" s="138">
        <f t="shared" si="0"/>
        <v>0.17421605632241444</v>
      </c>
      <c r="AE8" s="438">
        <f t="shared" si="5"/>
        <v>1.4598529003350127</v>
      </c>
      <c r="AF8" s="138">
        <f t="shared" si="6"/>
        <v>0.11773817323205089</v>
      </c>
      <c r="AG8" s="138">
        <f t="shared" si="1"/>
        <v>0.18898659915846705</v>
      </c>
      <c r="AH8" s="138">
        <f t="shared" si="1"/>
        <v>0.19338858465741532</v>
      </c>
      <c r="AI8" s="138">
        <f t="shared" si="1"/>
        <v>0.26933515878391168</v>
      </c>
      <c r="AJ8" s="138">
        <f t="shared" si="1"/>
        <v>0.16503168309635236</v>
      </c>
      <c r="AK8" s="138">
        <f t="shared" si="1"/>
        <v>0.14261010939628441</v>
      </c>
      <c r="AL8" s="138">
        <f t="shared" si="1"/>
        <v>0.15791376034236157</v>
      </c>
      <c r="AM8" s="438">
        <f t="shared" si="7"/>
        <v>1.2350040686668431</v>
      </c>
    </row>
    <row r="9" spans="1:39">
      <c r="B9" s="2" t="s">
        <v>113</v>
      </c>
      <c r="C9" s="137">
        <f>Psumm!BJ18</f>
        <v>746.67719999999997</v>
      </c>
      <c r="D9" s="137">
        <f>Psumm!BK18</f>
        <v>364.68410000000006</v>
      </c>
      <c r="E9" s="137">
        <f>Psumm!BL18</f>
        <v>381.99310000000003</v>
      </c>
      <c r="F9" s="138">
        <f>$D9*'2018nintei'!C9</f>
        <v>1.5367885957767591</v>
      </c>
      <c r="G9" s="138">
        <f>$D9*'2018nintei'!D9</f>
        <v>1.5873458539241596</v>
      </c>
      <c r="H9" s="138">
        <f>$D9*'2018nintei'!E9</f>
        <v>2.2450463655529682</v>
      </c>
      <c r="I9" s="138">
        <f>$D9*'2018nintei'!F9</f>
        <v>2.3197038505164973</v>
      </c>
      <c r="J9" s="138">
        <f>$D9*'2018nintei'!G9</f>
        <v>1.5990538505477678</v>
      </c>
      <c r="K9" s="138">
        <f>$D9*'2018nintei'!H9</f>
        <v>1.3097751028021176</v>
      </c>
      <c r="L9" s="138">
        <f>$D9*'2018nintei'!I9</f>
        <v>1.1425940341312413</v>
      </c>
      <c r="M9" s="438">
        <f t="shared" si="2"/>
        <v>11.740307653251511</v>
      </c>
      <c r="N9" s="138">
        <f>$E9*'2018nintei'!C23</f>
        <v>1.6681657376653931</v>
      </c>
      <c r="O9" s="138">
        <f>$E9*'2018nintei'!D23</f>
        <v>1.7862177901811209</v>
      </c>
      <c r="P9" s="138">
        <f>$E9*'2018nintei'!E23</f>
        <v>1.824698433957568</v>
      </c>
      <c r="Q9" s="138">
        <f>$E9*'2018nintei'!F23</f>
        <v>1.6764435505707918</v>
      </c>
      <c r="R9" s="138">
        <f>$E9*'2018nintei'!G23</f>
        <v>1.0709700102200683</v>
      </c>
      <c r="S9" s="138">
        <f>$E9*'2018nintei'!H23</f>
        <v>0.97432095143271324</v>
      </c>
      <c r="T9" s="138">
        <f>$E9*'2018nintei'!I23</f>
        <v>0.96686346232875053</v>
      </c>
      <c r="U9" s="438">
        <f t="shared" si="3"/>
        <v>9.9676799363564061</v>
      </c>
      <c r="X9" s="138">
        <f t="shared" si="4"/>
        <v>1.5367885957767591</v>
      </c>
      <c r="Y9" s="138">
        <f t="shared" si="0"/>
        <v>1.5873458539241596</v>
      </c>
      <c r="Z9" s="138">
        <f t="shared" si="0"/>
        <v>2.2450463655529682</v>
      </c>
      <c r="AA9" s="138">
        <f t="shared" si="0"/>
        <v>2.3197038505164973</v>
      </c>
      <c r="AB9" s="138">
        <f t="shared" si="0"/>
        <v>1.5990538505477678</v>
      </c>
      <c r="AC9" s="138">
        <f t="shared" si="0"/>
        <v>1.3097751028021176</v>
      </c>
      <c r="AD9" s="138">
        <f t="shared" si="0"/>
        <v>1.1425940341312413</v>
      </c>
      <c r="AE9" s="438">
        <f t="shared" si="5"/>
        <v>11.740307653251511</v>
      </c>
      <c r="AF9" s="138">
        <f t="shared" si="6"/>
        <v>1.6681657376653931</v>
      </c>
      <c r="AG9" s="138">
        <f t="shared" si="1"/>
        <v>1.7862177901811209</v>
      </c>
      <c r="AH9" s="138">
        <f t="shared" si="1"/>
        <v>1.824698433957568</v>
      </c>
      <c r="AI9" s="138">
        <f t="shared" si="1"/>
        <v>1.6764435505707918</v>
      </c>
      <c r="AJ9" s="138">
        <f t="shared" si="1"/>
        <v>1.0709700102200683</v>
      </c>
      <c r="AK9" s="138">
        <f t="shared" si="1"/>
        <v>0.97432095143271324</v>
      </c>
      <c r="AL9" s="138">
        <f t="shared" si="1"/>
        <v>0.96686346232875053</v>
      </c>
      <c r="AM9" s="438">
        <f t="shared" si="7"/>
        <v>9.9676799363564061</v>
      </c>
    </row>
    <row r="10" spans="1:39">
      <c r="B10" s="2" t="s">
        <v>114</v>
      </c>
      <c r="C10" s="137">
        <f>Psumm!BJ19</f>
        <v>680.84820000000002</v>
      </c>
      <c r="D10" s="137">
        <f>Psumm!BK19</f>
        <v>323.63940000000002</v>
      </c>
      <c r="E10" s="137">
        <f>Psumm!BL19</f>
        <v>357.20860000000005</v>
      </c>
      <c r="F10" s="138">
        <f>$D10*'2018nintei'!C10</f>
        <v>2.5637050325351178</v>
      </c>
      <c r="G10" s="138">
        <f>$D10*'2018nintei'!D10</f>
        <v>2.5079200087120106</v>
      </c>
      <c r="H10" s="138">
        <f>$D10*'2018nintei'!E10</f>
        <v>3.7704794616286059</v>
      </c>
      <c r="I10" s="138">
        <f>$D10*'2018nintei'!F10</f>
        <v>3.7762718363067251</v>
      </c>
      <c r="J10" s="138">
        <f>$D10*'2018nintei'!G10</f>
        <v>2.6570068215811142</v>
      </c>
      <c r="K10" s="138">
        <f>$D10*'2018nintei'!H10</f>
        <v>2.1578823512404974</v>
      </c>
      <c r="L10" s="138">
        <f>$D10*'2018nintei'!I10</f>
        <v>1.774694487918832</v>
      </c>
      <c r="M10" s="438">
        <f t="shared" si="2"/>
        <v>19.207959999922906</v>
      </c>
      <c r="N10" s="138">
        <f>$E10*'2018nintei'!C24</f>
        <v>4.211843756904897</v>
      </c>
      <c r="O10" s="138">
        <f>$E10*'2018nintei'!D24</f>
        <v>3.9162985885855854</v>
      </c>
      <c r="P10" s="138">
        <f>$E10*'2018nintei'!E24</f>
        <v>3.998225893971842</v>
      </c>
      <c r="Q10" s="138">
        <f>$E10*'2018nintei'!F24</f>
        <v>3.3201799093941546</v>
      </c>
      <c r="R10" s="138">
        <f>$E10*'2018nintei'!G24</f>
        <v>2.1458885321911412</v>
      </c>
      <c r="S10" s="138">
        <f>$E10*'2018nintei'!H24</f>
        <v>1.9655617647801209</v>
      </c>
      <c r="T10" s="138">
        <f>$E10*'2018nintei'!I24</f>
        <v>1.7804667415000592</v>
      </c>
      <c r="U10" s="438">
        <f t="shared" si="3"/>
        <v>21.338465187327799</v>
      </c>
      <c r="X10" s="138">
        <f t="shared" si="4"/>
        <v>2.5637050325351178</v>
      </c>
      <c r="Y10" s="138">
        <f t="shared" si="0"/>
        <v>2.507920008712011</v>
      </c>
      <c r="Z10" s="138">
        <f t="shared" si="0"/>
        <v>3.7704794616286059</v>
      </c>
      <c r="AA10" s="138">
        <f t="shared" si="0"/>
        <v>3.7762718363067251</v>
      </c>
      <c r="AB10" s="138">
        <f t="shared" si="0"/>
        <v>2.6570068215811142</v>
      </c>
      <c r="AC10" s="138">
        <f t="shared" si="0"/>
        <v>2.1578823512404974</v>
      </c>
      <c r="AD10" s="138">
        <f t="shared" si="0"/>
        <v>1.774694487918832</v>
      </c>
      <c r="AE10" s="438">
        <f t="shared" si="5"/>
        <v>19.207959999922906</v>
      </c>
      <c r="AF10" s="138">
        <f t="shared" si="6"/>
        <v>4.211843756904897</v>
      </c>
      <c r="AG10" s="138">
        <f t="shared" si="1"/>
        <v>3.9162985885855854</v>
      </c>
      <c r="AH10" s="138">
        <f t="shared" si="1"/>
        <v>3.998225893971842</v>
      </c>
      <c r="AI10" s="138">
        <f t="shared" si="1"/>
        <v>3.3201799093941546</v>
      </c>
      <c r="AJ10" s="138">
        <f t="shared" si="1"/>
        <v>2.1458885321911412</v>
      </c>
      <c r="AK10" s="138">
        <f t="shared" si="1"/>
        <v>1.9655617647801209</v>
      </c>
      <c r="AL10" s="138">
        <f t="shared" si="1"/>
        <v>1.7804667415000592</v>
      </c>
      <c r="AM10" s="438">
        <f t="shared" si="7"/>
        <v>21.338465187327799</v>
      </c>
    </row>
    <row r="11" spans="1:39">
      <c r="B11" s="2" t="s">
        <v>115</v>
      </c>
      <c r="C11" s="137">
        <f>Psumm!BJ20</f>
        <v>719.60849999999994</v>
      </c>
      <c r="D11" s="137">
        <f>Psumm!BK20</f>
        <v>328.7414</v>
      </c>
      <c r="E11" s="137">
        <f>Psumm!BL20</f>
        <v>390.86709999999999</v>
      </c>
      <c r="F11" s="138">
        <f>$D11*'2018nintei'!C11</f>
        <v>5.2415378290565737</v>
      </c>
      <c r="G11" s="138">
        <f>$D11*'2018nintei'!D11</f>
        <v>4.5736047273484957</v>
      </c>
      <c r="H11" s="138">
        <f>$D11*'2018nintei'!E11</f>
        <v>7.5538492505078629</v>
      </c>
      <c r="I11" s="138">
        <f>$D11*'2018nintei'!F11</f>
        <v>6.9434890543608185</v>
      </c>
      <c r="J11" s="138">
        <f>$D11*'2018nintei'!G11</f>
        <v>4.9033106646980178</v>
      </c>
      <c r="K11" s="138">
        <f>$D11*'2018nintei'!H11</f>
        <v>4.0508602242943317</v>
      </c>
      <c r="L11" s="138">
        <f>$D11*'2018nintei'!I11</f>
        <v>3.0975752642837509</v>
      </c>
      <c r="M11" s="438">
        <f t="shared" si="2"/>
        <v>36.364227014549847</v>
      </c>
      <c r="N11" s="138">
        <f>$E11*'2018nintei'!C25</f>
        <v>11.691272756833621</v>
      </c>
      <c r="O11" s="138">
        <f>$E11*'2018nintei'!D25</f>
        <v>9.9013729052305823</v>
      </c>
      <c r="P11" s="138">
        <f>$E11*'2018nintei'!E25</f>
        <v>11.096142063525058</v>
      </c>
      <c r="Q11" s="138">
        <f>$E11*'2018nintei'!F25</f>
        <v>8.0379858920969287</v>
      </c>
      <c r="R11" s="138">
        <f>$E11*'2018nintei'!G25</f>
        <v>5.3810213999522052</v>
      </c>
      <c r="S11" s="138">
        <f>$E11*'2018nintei'!H25</f>
        <v>4.8258316603428764</v>
      </c>
      <c r="T11" s="138">
        <f>$E11*'2018nintei'!I25</f>
        <v>4.2265076910553878</v>
      </c>
      <c r="U11" s="438">
        <f t="shared" si="3"/>
        <v>55.160134369036662</v>
      </c>
      <c r="X11" s="138">
        <f t="shared" si="4"/>
        <v>5.2415378290565737</v>
      </c>
      <c r="Y11" s="138">
        <f t="shared" si="0"/>
        <v>4.5736047273484957</v>
      </c>
      <c r="Z11" s="138">
        <f t="shared" si="0"/>
        <v>7.5538492505078629</v>
      </c>
      <c r="AA11" s="138">
        <f t="shared" si="0"/>
        <v>6.9434890543608185</v>
      </c>
      <c r="AB11" s="138">
        <f t="shared" si="0"/>
        <v>4.9033106646980178</v>
      </c>
      <c r="AC11" s="138">
        <f t="shared" si="0"/>
        <v>4.0508602242943317</v>
      </c>
      <c r="AD11" s="138">
        <f t="shared" si="0"/>
        <v>3.0975752642837509</v>
      </c>
      <c r="AE11" s="438">
        <f t="shared" si="5"/>
        <v>36.364227014549847</v>
      </c>
      <c r="AF11" s="138">
        <f t="shared" si="6"/>
        <v>11.691272756833621</v>
      </c>
      <c r="AG11" s="138">
        <f t="shared" si="1"/>
        <v>9.9013729052305823</v>
      </c>
      <c r="AH11" s="138">
        <f t="shared" si="1"/>
        <v>11.096142063525058</v>
      </c>
      <c r="AI11" s="138">
        <f t="shared" si="1"/>
        <v>8.0379858920969287</v>
      </c>
      <c r="AJ11" s="138">
        <f t="shared" si="1"/>
        <v>5.3810213999522052</v>
      </c>
      <c r="AK11" s="138">
        <f t="shared" si="1"/>
        <v>4.8258316603428764</v>
      </c>
      <c r="AL11" s="138">
        <f t="shared" si="1"/>
        <v>4.2265076910553878</v>
      </c>
      <c r="AM11" s="438">
        <f t="shared" si="7"/>
        <v>55.160134369036662</v>
      </c>
    </row>
    <row r="12" spans="1:39">
      <c r="B12" s="2" t="s">
        <v>116</v>
      </c>
      <c r="C12" s="137">
        <f>Psumm!BJ21</f>
        <v>738.19880000000001</v>
      </c>
      <c r="D12" s="137">
        <f>Psumm!BK21</f>
        <v>316.73390000000001</v>
      </c>
      <c r="E12" s="137">
        <f>Psumm!BL21</f>
        <v>421.46490000000006</v>
      </c>
      <c r="F12" s="138">
        <f>$D12*'2018nintei'!C12</f>
        <v>10.594333247181565</v>
      </c>
      <c r="G12" s="138">
        <f>$D12*'2018nintei'!D12</f>
        <v>8.5429391178424279</v>
      </c>
      <c r="H12" s="138">
        <f>$D12*'2018nintei'!E12</f>
        <v>15.242963306035426</v>
      </c>
      <c r="I12" s="138">
        <f>$D12*'2018nintei'!F12</f>
        <v>12.778877465242779</v>
      </c>
      <c r="J12" s="138">
        <f>$D12*'2018nintei'!G12</f>
        <v>9.2397333942929869</v>
      </c>
      <c r="K12" s="138">
        <f>$D12*'2018nintei'!H12</f>
        <v>7.5540974092224511</v>
      </c>
      <c r="L12" s="138">
        <f>$D12*'2018nintei'!I12</f>
        <v>5.3957418273960762</v>
      </c>
      <c r="M12" s="438">
        <f t="shared" si="2"/>
        <v>69.348685767213709</v>
      </c>
      <c r="N12" s="138">
        <f>$E12*'2018nintei'!C26</f>
        <v>25.280345461590571</v>
      </c>
      <c r="O12" s="138">
        <f>$E12*'2018nintei'!D26</f>
        <v>23.090516619594876</v>
      </c>
      <c r="P12" s="138">
        <f>$E12*'2018nintei'!E26</f>
        <v>28.605008879633992</v>
      </c>
      <c r="Q12" s="138">
        <f>$E12*'2018nintei'!F26</f>
        <v>20.582133004978896</v>
      </c>
      <c r="R12" s="138">
        <f>$E12*'2018nintei'!G26</f>
        <v>14.0416793190281</v>
      </c>
      <c r="S12" s="138">
        <f>$E12*'2018nintei'!H26</f>
        <v>12.575655308492442</v>
      </c>
      <c r="T12" s="138">
        <f>$E12*'2018nintei'!I26</f>
        <v>10.365664772027111</v>
      </c>
      <c r="U12" s="438">
        <f t="shared" si="3"/>
        <v>134.541003365346</v>
      </c>
      <c r="X12" s="138">
        <f t="shared" si="4"/>
        <v>10.594333247181565</v>
      </c>
      <c r="Y12" s="138">
        <f t="shared" si="0"/>
        <v>8.5429391178424279</v>
      </c>
      <c r="Z12" s="138">
        <f t="shared" si="0"/>
        <v>15.242963306035426</v>
      </c>
      <c r="AA12" s="138">
        <f t="shared" si="0"/>
        <v>12.778877465242779</v>
      </c>
      <c r="AB12" s="138">
        <f t="shared" si="0"/>
        <v>9.2397333942929869</v>
      </c>
      <c r="AC12" s="138">
        <f t="shared" si="0"/>
        <v>7.5540974092224511</v>
      </c>
      <c r="AD12" s="138">
        <f t="shared" si="0"/>
        <v>5.3957418273960762</v>
      </c>
      <c r="AE12" s="438">
        <f t="shared" si="5"/>
        <v>69.348685767213709</v>
      </c>
      <c r="AF12" s="138">
        <f t="shared" si="6"/>
        <v>25.280345461590571</v>
      </c>
      <c r="AG12" s="138">
        <f t="shared" si="1"/>
        <v>23.090516619594876</v>
      </c>
      <c r="AH12" s="138">
        <f t="shared" si="1"/>
        <v>28.605008879633992</v>
      </c>
      <c r="AI12" s="138">
        <f t="shared" si="1"/>
        <v>20.582133004978896</v>
      </c>
      <c r="AJ12" s="138">
        <f t="shared" si="1"/>
        <v>14.0416793190281</v>
      </c>
      <c r="AK12" s="138">
        <f t="shared" si="1"/>
        <v>12.575655308492442</v>
      </c>
      <c r="AL12" s="138">
        <f t="shared" si="1"/>
        <v>10.365664772027111</v>
      </c>
      <c r="AM12" s="438">
        <f t="shared" si="7"/>
        <v>134.541003365346</v>
      </c>
    </row>
    <row r="13" spans="1:39">
      <c r="B13" s="2" t="s">
        <v>117</v>
      </c>
      <c r="C13" s="137">
        <f>Psumm!BJ22</f>
        <v>467.17719999999997</v>
      </c>
      <c r="D13" s="137">
        <f>Psumm!BK22</f>
        <v>175.11849999999998</v>
      </c>
      <c r="E13" s="137">
        <f>Psumm!BL22</f>
        <v>292.05870000000004</v>
      </c>
      <c r="F13" s="138">
        <f>$D13*'2018nintei'!C13</f>
        <v>9.9382222680638854</v>
      </c>
      <c r="G13" s="138">
        <f>$D13*'2018nintei'!D13</f>
        <v>8.2046813592748897</v>
      </c>
      <c r="H13" s="138">
        <f>$D13*'2018nintei'!E13</f>
        <v>15.148836154937447</v>
      </c>
      <c r="I13" s="138">
        <f>$D13*'2018nintei'!F13</f>
        <v>12.694738715286647</v>
      </c>
      <c r="J13" s="138">
        <f>$D13*'2018nintei'!G13</f>
        <v>9.4705763076370229</v>
      </c>
      <c r="K13" s="138">
        <f>$D13*'2018nintei'!H13</f>
        <v>7.5613699200907405</v>
      </c>
      <c r="L13" s="138">
        <f>$D13*'2018nintei'!I13</f>
        <v>5.0019924906244579</v>
      </c>
      <c r="M13" s="438">
        <f t="shared" si="2"/>
        <v>68.020417215915089</v>
      </c>
      <c r="N13" s="138">
        <f>$E13*'2018nintei'!C27</f>
        <v>21.545307474639447</v>
      </c>
      <c r="O13" s="138">
        <f>$E13*'2018nintei'!D27</f>
        <v>23.490192086554188</v>
      </c>
      <c r="P13" s="138">
        <f>$E13*'2018nintei'!E27</f>
        <v>33.93532709760867</v>
      </c>
      <c r="Q13" s="138">
        <f>$E13*'2018nintei'!F27</f>
        <v>27.633202178336088</v>
      </c>
      <c r="R13" s="138">
        <f>$E13*'2018nintei'!G27</f>
        <v>20.434751697389562</v>
      </c>
      <c r="S13" s="138">
        <f>$E13*'2018nintei'!H27</f>
        <v>18.912154113725371</v>
      </c>
      <c r="T13" s="138">
        <f>$E13*'2018nintei'!I27</f>
        <v>14.803426110395534</v>
      </c>
      <c r="U13" s="438">
        <f t="shared" si="3"/>
        <v>160.75436075864889</v>
      </c>
      <c r="X13" s="138">
        <f t="shared" si="4"/>
        <v>9.9382222680638854</v>
      </c>
      <c r="Y13" s="138">
        <f t="shared" si="0"/>
        <v>8.2046813592748897</v>
      </c>
      <c r="Z13" s="138">
        <f t="shared" si="0"/>
        <v>15.148836154937447</v>
      </c>
      <c r="AA13" s="138">
        <f t="shared" si="0"/>
        <v>12.694738715286647</v>
      </c>
      <c r="AB13" s="138">
        <f t="shared" si="0"/>
        <v>9.4705763076370229</v>
      </c>
      <c r="AC13" s="138">
        <f t="shared" si="0"/>
        <v>7.5613699200907414</v>
      </c>
      <c r="AD13" s="138">
        <f t="shared" si="0"/>
        <v>5.0019924906244579</v>
      </c>
      <c r="AE13" s="438">
        <f t="shared" si="5"/>
        <v>68.020417215915089</v>
      </c>
      <c r="AF13" s="138">
        <f t="shared" si="6"/>
        <v>21.545307474639447</v>
      </c>
      <c r="AG13" s="138">
        <f t="shared" si="1"/>
        <v>23.490192086554188</v>
      </c>
      <c r="AH13" s="138">
        <f t="shared" si="1"/>
        <v>33.93532709760867</v>
      </c>
      <c r="AI13" s="138">
        <f t="shared" si="1"/>
        <v>27.633202178336091</v>
      </c>
      <c r="AJ13" s="138">
        <f t="shared" si="1"/>
        <v>20.434751697389562</v>
      </c>
      <c r="AK13" s="138">
        <f t="shared" si="1"/>
        <v>18.912154113725371</v>
      </c>
      <c r="AL13" s="138">
        <f t="shared" si="1"/>
        <v>14.803426110395534</v>
      </c>
      <c r="AM13" s="438">
        <f t="shared" si="7"/>
        <v>160.75436075864889</v>
      </c>
    </row>
    <row r="14" spans="1:39">
      <c r="B14" s="265" t="s">
        <v>412</v>
      </c>
      <c r="C14" s="262">
        <f>SUM(Psumm!BJ23:BJ24)</f>
        <v>363.44909999999999</v>
      </c>
      <c r="D14" s="262">
        <f>SUM(Psumm!BK23:BK24)</f>
        <v>101.30430000000001</v>
      </c>
      <c r="E14" s="262">
        <f>SUM(Psumm!BL23:BL24)</f>
        <v>262.14460000000003</v>
      </c>
      <c r="F14" s="138">
        <f>$D14*'2018nintei'!C14</f>
        <v>6.707197466151956</v>
      </c>
      <c r="G14" s="138">
        <f>$D14*'2018nintei'!D14</f>
        <v>6.4345850914427825</v>
      </c>
      <c r="H14" s="138">
        <f>$D14*'2018nintei'!E14</f>
        <v>12.791686606145312</v>
      </c>
      <c r="I14" s="138">
        <f>$D14*'2018nintei'!F14</f>
        <v>12.235305844369073</v>
      </c>
      <c r="J14" s="138">
        <f>$D14*'2018nintei'!G14</f>
        <v>9.9647530746559152</v>
      </c>
      <c r="K14" s="138">
        <f>$D14*'2018nintei'!H14</f>
        <v>8.2442931324809123</v>
      </c>
      <c r="L14" s="138">
        <f>$D14*'2018nintei'!I14</f>
        <v>4.7601690548176157</v>
      </c>
      <c r="M14" s="438">
        <f t="shared" si="2"/>
        <v>61.137990270063568</v>
      </c>
      <c r="N14" s="138">
        <f>$E14*'2018nintei'!C28</f>
        <v>12.169066865549103</v>
      </c>
      <c r="O14" s="138">
        <f>$E14*'2018nintei'!D28</f>
        <v>17.772679524416006</v>
      </c>
      <c r="P14" s="138">
        <f>$E14*'2018nintei'!E28</f>
        <v>34.547256275187003</v>
      </c>
      <c r="Q14" s="138">
        <f>$E14*'2018nintei'!F28</f>
        <v>36.980935966358274</v>
      </c>
      <c r="R14" s="138">
        <f>$E14*'2018nintei'!G28</f>
        <v>34.752458050850166</v>
      </c>
      <c r="S14" s="138">
        <f>$E14*'2018nintei'!H28</f>
        <v>37.750943932364684</v>
      </c>
      <c r="T14" s="138">
        <f>$E14*'2018nintei'!I28</f>
        <v>28.587715454949947</v>
      </c>
      <c r="U14" s="438">
        <f t="shared" si="3"/>
        <v>202.5610560696752</v>
      </c>
      <c r="X14" s="138">
        <f t="shared" si="4"/>
        <v>6.707197466151956</v>
      </c>
      <c r="Y14" s="138">
        <f t="shared" si="0"/>
        <v>6.4345850914427825</v>
      </c>
      <c r="Z14" s="138">
        <f t="shared" si="0"/>
        <v>12.791686606145312</v>
      </c>
      <c r="AA14" s="138">
        <f t="shared" si="0"/>
        <v>12.235305844369073</v>
      </c>
      <c r="AB14" s="138">
        <f t="shared" si="0"/>
        <v>9.9647530746559152</v>
      </c>
      <c r="AC14" s="138">
        <f t="shared" si="0"/>
        <v>8.2442931324809123</v>
      </c>
      <c r="AD14" s="138">
        <f t="shared" si="0"/>
        <v>4.7601690548176157</v>
      </c>
      <c r="AE14" s="438">
        <f t="shared" si="5"/>
        <v>61.137990270063568</v>
      </c>
      <c r="AF14" s="138">
        <f t="shared" si="6"/>
        <v>12.169066865549103</v>
      </c>
      <c r="AG14" s="138">
        <f t="shared" si="1"/>
        <v>17.772679524416006</v>
      </c>
      <c r="AH14" s="138">
        <f t="shared" si="1"/>
        <v>34.547256275187003</v>
      </c>
      <c r="AI14" s="138">
        <f t="shared" si="1"/>
        <v>36.980935966358274</v>
      </c>
      <c r="AJ14" s="138">
        <f t="shared" si="1"/>
        <v>34.752458050850166</v>
      </c>
      <c r="AK14" s="138">
        <f t="shared" si="1"/>
        <v>37.750943932364684</v>
      </c>
      <c r="AL14" s="138">
        <f t="shared" si="1"/>
        <v>28.587715454949947</v>
      </c>
      <c r="AM14" s="438">
        <f t="shared" si="7"/>
        <v>202.5610560696752</v>
      </c>
    </row>
    <row r="15" spans="1:39">
      <c r="B15" s="2" t="s">
        <v>304</v>
      </c>
      <c r="C15" s="137">
        <f>SUM(C4:C14)</f>
        <v>7713.3941000000004</v>
      </c>
      <c r="D15" s="137">
        <f t="shared" ref="D15:E15" si="8">SUM(D4:D14)</f>
        <v>3618.4700000000003</v>
      </c>
      <c r="E15" s="137">
        <f t="shared" si="8"/>
        <v>4094.9236999999998</v>
      </c>
      <c r="F15" s="268">
        <f>SUM(F4:F14)</f>
        <v>37.203881977140185</v>
      </c>
      <c r="G15" s="268">
        <f t="shared" ref="G15:M15" si="9">SUM(G4:G14)</f>
        <v>32.795693835192985</v>
      </c>
      <c r="H15" s="268">
        <f t="shared" si="9"/>
        <v>57.958629495479727</v>
      </c>
      <c r="I15" s="268">
        <f t="shared" si="9"/>
        <v>52.36020312705881</v>
      </c>
      <c r="J15" s="268">
        <f t="shared" si="9"/>
        <v>38.881077477151806</v>
      </c>
      <c r="K15" s="268">
        <f t="shared" si="9"/>
        <v>31.661774602168368</v>
      </c>
      <c r="L15" s="268">
        <f t="shared" si="9"/>
        <v>22.015700354285947</v>
      </c>
      <c r="M15" s="268">
        <f t="shared" si="9"/>
        <v>272.87696086847779</v>
      </c>
      <c r="N15" s="268">
        <f>SUM(N4:N14)</f>
        <v>77.121840527774992</v>
      </c>
      <c r="O15" s="268">
        <f t="shared" ref="O15:U15" si="10">SUM(O4:O14)</f>
        <v>80.849477725512884</v>
      </c>
      <c r="P15" s="268">
        <f t="shared" si="10"/>
        <v>114.91964049971452</v>
      </c>
      <c r="Q15" s="268">
        <f t="shared" si="10"/>
        <v>99.500181683597006</v>
      </c>
      <c r="R15" s="268">
        <f t="shared" si="10"/>
        <v>78.604174495340644</v>
      </c>
      <c r="S15" s="268">
        <f t="shared" si="10"/>
        <v>77.676989121205224</v>
      </c>
      <c r="T15" s="268">
        <f t="shared" si="10"/>
        <v>61.476150479349513</v>
      </c>
      <c r="U15" s="268">
        <f t="shared" si="10"/>
        <v>590.14845453249472</v>
      </c>
      <c r="X15" s="268">
        <f t="shared" ref="X15:AM15" si="11">SUM(X4:X14)</f>
        <v>37.203881977140185</v>
      </c>
      <c r="Y15" s="268">
        <f t="shared" si="11"/>
        <v>32.795693835192985</v>
      </c>
      <c r="Z15" s="268">
        <f t="shared" si="11"/>
        <v>57.958629495479727</v>
      </c>
      <c r="AA15" s="268">
        <f t="shared" si="11"/>
        <v>52.36020312705881</v>
      </c>
      <c r="AB15" s="268">
        <f t="shared" si="11"/>
        <v>38.881077477151806</v>
      </c>
      <c r="AC15" s="268">
        <f t="shared" si="11"/>
        <v>31.661774602168368</v>
      </c>
      <c r="AD15" s="268">
        <f t="shared" si="11"/>
        <v>22.015700354285947</v>
      </c>
      <c r="AE15" s="268">
        <f t="shared" si="11"/>
        <v>272.87696086847779</v>
      </c>
      <c r="AF15" s="268">
        <f t="shared" si="11"/>
        <v>77.121840527774992</v>
      </c>
      <c r="AG15" s="268">
        <f t="shared" si="11"/>
        <v>80.849477725512884</v>
      </c>
      <c r="AH15" s="268">
        <f t="shared" si="11"/>
        <v>114.91964049971452</v>
      </c>
      <c r="AI15" s="268">
        <f t="shared" si="11"/>
        <v>99.500181683597006</v>
      </c>
      <c r="AJ15" s="268">
        <f t="shared" si="11"/>
        <v>78.604174495340644</v>
      </c>
      <c r="AK15" s="268">
        <f t="shared" si="11"/>
        <v>77.676989121205224</v>
      </c>
      <c r="AL15" s="268">
        <f t="shared" si="11"/>
        <v>61.476150479349513</v>
      </c>
      <c r="AM15" s="268">
        <f t="shared" si="11"/>
        <v>590.14845453249472</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$C4*('2018yosanhosei（予算ベース）'!H21/'2018yosanhosei（予算ベース）'!$C4)</f>
        <v>1.5594868652537839E-3</v>
      </c>
      <c r="I21" s="138">
        <f>$C4*('2018yosanhosei（予算ベース）'!I21/'2018yosanhosei（予算ベース）'!$C4)</f>
        <v>4.355845902609283E-3</v>
      </c>
      <c r="J21" s="138">
        <f>$C4*('2018yosanhosei（予算ベース）'!J21/'2018yosanhosei（予算ベース）'!$C4)</f>
        <v>1.8000971384023054E-2</v>
      </c>
      <c r="K21" s="138">
        <f>$C4*('2018yosanhosei（予算ベース）'!K21/'2018yosanhosei（予算ベース）'!$C4)</f>
        <v>2.5930339171344397E-2</v>
      </c>
      <c r="L21" s="138">
        <f>$C4*('2018yosanhosei（予算ベース）'!L21/'2018yosanhosei（予算ベース）'!$C4)</f>
        <v>3.3004683694439277E-2</v>
      </c>
      <c r="M21" s="438">
        <f>SUM(F21:L21)</f>
        <v>8.2851327017669799E-2</v>
      </c>
      <c r="N21" s="2">
        <v>0</v>
      </c>
      <c r="O21" s="2">
        <v>0</v>
      </c>
      <c r="P21" s="138">
        <f>$C4*('2018yosanhosei（予算ベース）'!P21/'2018yosanhosei（予算ベース）'!$C4)</f>
        <v>9.4011166850693981E-3</v>
      </c>
      <c r="Q21" s="138">
        <f>$C4*('2018yosanhosei（予算ベース）'!Q21/'2018yosanhosei（予算ベース）'!$C4)</f>
        <v>1.5883617063509256E-2</v>
      </c>
      <c r="R21" s="138">
        <f>$C4*('2018yosanhosei（予算ベース）'!R21/'2018yosanhosei（予算ベース）'!$C4)</f>
        <v>2.3833504781023983E-2</v>
      </c>
      <c r="S21" s="138">
        <f>$C4*('2018yosanhosei（予算ベース）'!S21/'2018yosanhosei（予算ベース）'!$C4)</f>
        <v>2.4950991655864833E-2</v>
      </c>
      <c r="T21" s="138">
        <f>$C4*('2018yosanhosei（予算ベース）'!T21/'2018yosanhosei（予算ベース）'!$C4)</f>
        <v>2.1689025190053803E-2</v>
      </c>
      <c r="U21" s="438">
        <f>SUM(N21:T21)</f>
        <v>9.5758255375521267E-2</v>
      </c>
    </row>
    <row r="22" spans="2:21">
      <c r="B22" s="2" t="s">
        <v>147</v>
      </c>
      <c r="F22" s="2">
        <v>0</v>
      </c>
      <c r="G22" s="2">
        <v>0</v>
      </c>
      <c r="H22" s="138">
        <f>$C5*('2018yosanhosei（予算ベース）'!H22/'2018yosanhosei（予算ベース）'!$C5)</f>
        <v>1.7535729565483888E-3</v>
      </c>
      <c r="I22" s="138">
        <f>$C5*('2018yosanhosei（予算ベース）'!I22/'2018yosanhosei（予算ベース）'!$C5)</f>
        <v>4.8979531331062058E-3</v>
      </c>
      <c r="J22" s="138">
        <f>$C5*('2018yosanhosei（予算ベース）'!J22/'2018yosanhosei（予算ベース）'!$C5)</f>
        <v>2.0241284049216629E-2</v>
      </c>
      <c r="K22" s="138">
        <f>$C5*('2018yosanhosei（予算ベース）'!K22/'2018yosanhosei（予算ベース）'!$C5)</f>
        <v>2.9157502084890718E-2</v>
      </c>
      <c r="L22" s="138">
        <f>$C5*('2018yosanhosei（予算ベース）'!L22/'2018yosanhosei（予算ベース）'!$C5)</f>
        <v>3.7112284851840538E-2</v>
      </c>
      <c r="M22" s="438">
        <f t="shared" ref="M22:M31" si="12">SUM(F22:L22)</f>
        <v>9.3162597075602482E-2</v>
      </c>
      <c r="N22" s="2">
        <v>0</v>
      </c>
      <c r="O22" s="2">
        <v>0</v>
      </c>
      <c r="P22" s="138">
        <f>$C5*('2018yosanhosei（予算ベース）'!P22/'2018yosanhosei（予算ベース）'!$C5)</f>
        <v>1.0571133587335954E-2</v>
      </c>
      <c r="Q22" s="138">
        <f>$C5*('2018yosanhosei（予算ベース）'!Q22/'2018yosanhosei（予算ベース）'!$C5)</f>
        <v>1.7860414188360398E-2</v>
      </c>
      <c r="R22" s="138">
        <f>$C5*('2018yosanhosei（予算ベース）'!R22/'2018yosanhosei（予算ベース）'!$C5)</f>
        <v>2.6799705964159599E-2</v>
      </c>
      <c r="S22" s="138">
        <f>$C5*('2018yosanhosei（予算ベース）'!S22/'2018yosanhosei（予算ベース）'!$C5)</f>
        <v>2.8056269777988068E-2</v>
      </c>
      <c r="T22" s="138">
        <f>$C5*('2018yosanhosei（予算ベース）'!T22/'2018yosanhosei（予算ベース）'!$C5)</f>
        <v>2.4388334954642765E-2</v>
      </c>
      <c r="U22" s="438">
        <f t="shared" ref="U22:U31" si="13">SUM(N22:T22)</f>
        <v>0.10767585847248679</v>
      </c>
    </row>
    <row r="23" spans="2:21">
      <c r="B23" s="2" t="s">
        <v>148</v>
      </c>
      <c r="F23" s="2">
        <v>0</v>
      </c>
      <c r="G23" s="2">
        <v>0</v>
      </c>
      <c r="H23" s="138">
        <f>$C6*('2018yosanhosei（予算ベース）'!H23/'2018yosanhosei（予算ベース）'!$C6)</f>
        <v>1.9813353160888711E-3</v>
      </c>
      <c r="I23" s="138">
        <f>$C6*('2018yosanhosei（予算ベース）'!I23/'2018yosanhosei（予算ベース）'!$C6)</f>
        <v>5.5341224800096707E-3</v>
      </c>
      <c r="J23" s="138">
        <f>$C6*('2018yosanhosei（予算ベース）'!J23/'2018yosanhosei（予算ベース）'!$C6)</f>
        <v>2.2870317872966454E-2</v>
      </c>
      <c r="K23" s="138">
        <f>$C6*('2018yosanhosei（予算ベース）'!K23/'2018yosanhosei（予算ベース）'!$C6)</f>
        <v>3.2944616529352093E-2</v>
      </c>
      <c r="L23" s="138">
        <f>$C6*('2018yosanhosei（予算ベース）'!L23/'2018yosanhosei（予算ベース）'!$C6)</f>
        <v>4.1932604151490076E-2</v>
      </c>
      <c r="M23" s="438">
        <f t="shared" si="12"/>
        <v>0.10526299634990716</v>
      </c>
      <c r="N23" s="2">
        <v>0</v>
      </c>
      <c r="O23" s="2">
        <v>0</v>
      </c>
      <c r="P23" s="138">
        <f>$C6*('2018yosanhosei（予算ベース）'!P23/'2018yosanhosei（予算ベース）'!$C6)</f>
        <v>1.1944162476654845E-2</v>
      </c>
      <c r="Q23" s="138">
        <f>$C6*('2018yosanhosei（予算ベース）'!Q23/'2018yosanhosei（予算ベース）'!$C6)</f>
        <v>2.0180209360109804E-2</v>
      </c>
      <c r="R23" s="138">
        <f>$C6*('2018yosanhosei（予算ベース）'!R23/'2018yosanhosei（予算ベース）'!$C6)</f>
        <v>3.0280578683252363E-2</v>
      </c>
      <c r="S23" s="138">
        <f>$C6*('2018yosanhosei（予算ベース）'!S23/'2018yosanhosei（予算ベース）'!$C6)</f>
        <v>3.170035095560661E-2</v>
      </c>
      <c r="T23" s="138">
        <f>$C6*('2018yosanhosei（予算ベース）'!T23/'2018yosanhosei（予算ベース）'!$C6)</f>
        <v>2.755600738811062E-2</v>
      </c>
      <c r="U23" s="438">
        <f t="shared" si="13"/>
        <v>0.12166130886373425</v>
      </c>
    </row>
    <row r="24" spans="2:21">
      <c r="B24" s="2" t="s">
        <v>149</v>
      </c>
      <c r="F24" s="2">
        <v>0</v>
      </c>
      <c r="G24" s="2">
        <v>0</v>
      </c>
      <c r="H24" s="138">
        <f>$C7*('2018yosanhosei（予算ベース）'!H24/'2018yosanhosei（予算ベース）'!$C7)</f>
        <v>2.2922094048343639E-3</v>
      </c>
      <c r="I24" s="138">
        <f>$C7*('2018yosanhosei（予算ベース）'!I24/'2018yosanhosei（予算ベース）'!$C7)</f>
        <v>6.4024334968319158E-3</v>
      </c>
      <c r="J24" s="138">
        <f>$C7*('2018yosanhosei（予算ベース）'!J24/'2018yosanhosei（予算ベース）'!$C7)</f>
        <v>2.6458700500755491E-2</v>
      </c>
      <c r="K24" s="138">
        <f>$C7*('2018yosanhosei（予算ベース）'!K24/'2018yosanhosei（予算ベース）'!$C7)</f>
        <v>3.8113669722654508E-2</v>
      </c>
      <c r="L24" s="138">
        <f>$C7*('2018yosanhosei（予算ベース）'!L24/'2018yosanhosei（予算ベース）'!$C7)</f>
        <v>4.8511884295777991E-2</v>
      </c>
      <c r="M24" s="438">
        <f t="shared" si="12"/>
        <v>0.12177889742085427</v>
      </c>
      <c r="N24" s="2">
        <v>0</v>
      </c>
      <c r="O24" s="2">
        <v>0</v>
      </c>
      <c r="P24" s="138">
        <f>$C7*('2018yosanhosei（予算ベース）'!P24/'2018yosanhosei（予算ベース）'!$C7)</f>
        <v>1.3818217108198916E-2</v>
      </c>
      <c r="Q24" s="138">
        <f>$C7*('2018yosanhosei（予算ベース）'!Q24/'2018yosanhosei（予算ベース）'!$C7)</f>
        <v>2.3346510462490189E-2</v>
      </c>
      <c r="R24" s="138">
        <f>$C7*('2018yosanhosei（予算ベース）'!R24/'2018yosanhosei（予算ベース）'!$C7)</f>
        <v>3.5031640872677364E-2</v>
      </c>
      <c r="S24" s="138">
        <f>$C7*('2018yosanhosei（予算ベース）'!S24/'2018yosanhosei（予算ベース）'!$C7)</f>
        <v>3.6674177261640351E-2</v>
      </c>
      <c r="T24" s="138">
        <f>$C7*('2018yosanhosei（予算ベース）'!T24/'2018yosanhosei（予算ベース）'!$C7)</f>
        <v>3.1879580796751517E-2</v>
      </c>
      <c r="U24" s="438">
        <f t="shared" si="13"/>
        <v>0.14075012650175833</v>
      </c>
    </row>
    <row r="25" spans="2:21">
      <c r="B25" s="2" t="s">
        <v>150</v>
      </c>
      <c r="F25" s="2">
        <v>0</v>
      </c>
      <c r="G25" s="2">
        <v>0</v>
      </c>
      <c r="H25" s="138">
        <f>$C8*('2018yosanhosei（予算ベース）'!H25/'2018yosanhosei（予算ベース）'!$C8)</f>
        <v>2.0074300738931053E-3</v>
      </c>
      <c r="I25" s="138">
        <f>$C8*('2018yosanhosei（予算ベース）'!I25/'2018yosanhosei（予算ベース）'!$C8)</f>
        <v>5.6070084698783048E-3</v>
      </c>
      <c r="J25" s="138">
        <f>$C8*('2018yosanhosei（予算ベース）'!J25/'2018yosanhosei（予算ベース）'!$C8)</f>
        <v>2.3171526558318601E-2</v>
      </c>
      <c r="K25" s="138">
        <f>$C8*('2018yosanhosei（予算ベース）'!K25/'2018yosanhosei（予算ベース）'!$C8)</f>
        <v>3.3378506634830968E-2</v>
      </c>
      <c r="L25" s="138">
        <f>$C8*('2018yosanhosei（予算ベース）'!L25/'2018yosanhosei（予算ベース）'!$C8)</f>
        <v>4.2484868647332169E-2</v>
      </c>
      <c r="M25" s="438">
        <f t="shared" si="12"/>
        <v>0.10664934038425315</v>
      </c>
      <c r="N25" s="2">
        <v>0</v>
      </c>
      <c r="O25" s="2">
        <v>0</v>
      </c>
      <c r="P25" s="138">
        <f>$C8*('2018yosanhosei（予算ベース）'!P25/'2018yosanhosei（予算ベース）'!$C8)</f>
        <v>1.2101470542822051E-2</v>
      </c>
      <c r="Q25" s="138">
        <f>$C8*('2018yosanhosei（予算ベース）'!Q25/'2018yosanhosei（予算ベース）'!$C8)</f>
        <v>2.0445988540147987E-2</v>
      </c>
      <c r="R25" s="138">
        <f>$C8*('2018yosanhosei（予算ベース）'!R25/'2018yosanhosei（予算ベース）'!$C8)</f>
        <v>3.0679382641620852E-2</v>
      </c>
      <c r="S25" s="138">
        <f>$C8*('2018yosanhosei（予算ベース）'!S25/'2018yosanhosei（予算ベース）'!$C8)</f>
        <v>3.2117853724460833E-2</v>
      </c>
      <c r="T25" s="138">
        <f>$C8*('2018yosanhosei（予算ベース）'!T25/'2018yosanhosei（予算ベース）'!$C8)</f>
        <v>2.7918927956378625E-2</v>
      </c>
      <c r="U25" s="438">
        <f t="shared" si="13"/>
        <v>0.12326362340543034</v>
      </c>
    </row>
    <row r="26" spans="2:21">
      <c r="B26" s="2" t="s">
        <v>113</v>
      </c>
      <c r="F26" s="2">
        <v>0</v>
      </c>
      <c r="G26" s="2">
        <v>0</v>
      </c>
      <c r="H26" s="138">
        <f>$C9*('2018yosanhosei（予算ベース）'!H26/'2018yosanhosei（予算ベース）'!$C9)</f>
        <v>2.0950161332404686E-2</v>
      </c>
      <c r="I26" s="138">
        <f>$C9*('2018yosanhosei（予算ベース）'!I26/'2018yosanhosei（予算ベース）'!$C9)</f>
        <v>5.3260087436560258E-2</v>
      </c>
      <c r="J26" s="138">
        <f>$C9*('2018yosanhosei（予算ベース）'!J26/'2018yosanhosei（予算ベース）'!$C9)</f>
        <v>0.22279606813042058</v>
      </c>
      <c r="K26" s="138">
        <f>$C9*('2018yosanhosei（予算ベース）'!K26/'2018yosanhosei（予算ベース）'!$C9)</f>
        <v>0.30599629267331524</v>
      </c>
      <c r="L26" s="138">
        <f>$C9*('2018yosanhosei（予算ベース）'!L26/'2018yosanhosei（予算ベース）'!$C9)</f>
        <v>0.34769148356216195</v>
      </c>
      <c r="M26" s="438">
        <f t="shared" si="12"/>
        <v>0.95069409313486275</v>
      </c>
      <c r="N26" s="2">
        <v>0</v>
      </c>
      <c r="O26" s="2">
        <v>0</v>
      </c>
      <c r="P26" s="138">
        <f>$C9*('2018yosanhosei（予算ベース）'!P26/'2018yosanhosei（予算ベース）'!$C9)</f>
        <v>8.679117668250462E-2</v>
      </c>
      <c r="Q26" s="138">
        <f>$C9*('2018yosanhosei（予算ベース）'!Q26/'2018yosanhosei（予算ベース）'!$C9)</f>
        <v>0.13382759302651076</v>
      </c>
      <c r="R26" s="138">
        <f>$C9*('2018yosanhosei（予算ベース）'!R26/'2018yosanhosei（予算ベース）'!$C9)</f>
        <v>0.19275229108580755</v>
      </c>
      <c r="S26" s="138">
        <f>$C9*('2018yosanhosei（予算ベース）'!S26/'2018yosanhosei（予算ベース）'!$C9)</f>
        <v>0.1990445586706186</v>
      </c>
      <c r="T26" s="138">
        <f>$C9*('2018yosanhosei（予算ベース）'!T26/'2018yosanhosei（予算ベース）'!$C9)</f>
        <v>0.16595524429037967</v>
      </c>
      <c r="U26" s="438">
        <f t="shared" si="13"/>
        <v>0.77837086375582121</v>
      </c>
    </row>
    <row r="27" spans="2:21">
      <c r="B27" s="2" t="s">
        <v>114</v>
      </c>
      <c r="F27" s="2">
        <v>0</v>
      </c>
      <c r="G27" s="2">
        <v>0</v>
      </c>
      <c r="H27" s="138">
        <f>$C10*('2018yosanhosei（予算ベース）'!H27/'2018yosanhosei（予算ベース）'!$C10)</f>
        <v>4.292503442157674E-2</v>
      </c>
      <c r="I27" s="138">
        <f>$C10*('2018yosanhosei（予算ベース）'!I27/'2018yosanhosei（予算ベース）'!$C10)</f>
        <v>0.1114878226279829</v>
      </c>
      <c r="J27" s="138">
        <f>$C10*('2018yosanhosei（予算ベース）'!J27/'2018yosanhosei（予算ベース）'!$C10)</f>
        <v>0.49050569755469914</v>
      </c>
      <c r="K27" s="138">
        <f>$C10*('2018yosanhosei（予算ベース）'!K27/'2018yosanhosei（予算ベース）'!$C10)</f>
        <v>0.70799876981958276</v>
      </c>
      <c r="L27" s="138">
        <f>$C10*('2018yosanhosei（予算ベース）'!L27/'2018yosanhosei（予算ベース）'!$C10)</f>
        <v>0.71303332411895937</v>
      </c>
      <c r="M27" s="438">
        <f t="shared" si="12"/>
        <v>2.0659506485428012</v>
      </c>
      <c r="N27" s="2">
        <v>0</v>
      </c>
      <c r="O27" s="2">
        <v>0</v>
      </c>
      <c r="P27" s="138">
        <f>$C10*('2018yosanhosei（予算ベース）'!P27/'2018yosanhosei（予算ベース）'!$C10)</f>
        <v>0.15662961367028069</v>
      </c>
      <c r="Q27" s="138">
        <f>$C10*('2018yosanhosei（予算ベース）'!Q27/'2018yosanhosei（予算ベース）'!$C10)</f>
        <v>0.24361075478173311</v>
      </c>
      <c r="R27" s="138">
        <f>$C10*('2018yosanhosei（予算ベース）'!R27/'2018yosanhosei（予算ベース）'!$C10)</f>
        <v>0.33842283055031153</v>
      </c>
      <c r="S27" s="138">
        <f>$C10*('2018yosanhosei（予算ベース）'!S27/'2018yosanhosei（予算ベース）'!$C10)</f>
        <v>0.37818837244650821</v>
      </c>
      <c r="T27" s="138">
        <f>$C10*('2018yosanhosei（予算ベース）'!T27/'2018yosanhosei（予算ベース）'!$C10)</f>
        <v>0.30598698553392095</v>
      </c>
      <c r="U27" s="438">
        <f t="shared" si="13"/>
        <v>1.4228385569827546</v>
      </c>
    </row>
    <row r="28" spans="2:21">
      <c r="B28" s="2" t="s">
        <v>115</v>
      </c>
      <c r="F28" s="2">
        <v>0</v>
      </c>
      <c r="G28" s="2">
        <v>0</v>
      </c>
      <c r="H28" s="138">
        <f>$C11*('2018yosanhosei（予算ベース）'!H28/'2018yosanhosei（予算ベース）'!$C11)</f>
        <v>0.1087477609647608</v>
      </c>
      <c r="I28" s="138">
        <f>$C11*('2018yosanhosei（予算ベース）'!I28/'2018yosanhosei（予算ベース）'!$C11)</f>
        <v>0.27559427592805186</v>
      </c>
      <c r="J28" s="138">
        <f>$C11*('2018yosanhosei（予算ベース）'!J28/'2018yosanhosei（予算ベース）'!$C11)</f>
        <v>1.2671737189335046</v>
      </c>
      <c r="K28" s="138">
        <f>$C11*('2018yosanhosei（予算ベース）'!K28/'2018yosanhosei（予算ベース）'!$C11)</f>
        <v>1.8779594188295627</v>
      </c>
      <c r="L28" s="138">
        <f>$C11*('2018yosanhosei（予算ベース）'!L28/'2018yosanhosei（予算ベース）'!$C11)</f>
        <v>1.8661912630403279</v>
      </c>
      <c r="M28" s="438">
        <f t="shared" si="12"/>
        <v>5.3956664376962085</v>
      </c>
      <c r="N28" s="2">
        <v>0</v>
      </c>
      <c r="O28" s="2">
        <v>0</v>
      </c>
      <c r="P28" s="138">
        <f>$C11*('2018yosanhosei（予算ベース）'!P28/'2018yosanhosei（予算ベース）'!$C11)</f>
        <v>0.40662962086332471</v>
      </c>
      <c r="Q28" s="138">
        <f>$C11*('2018yosanhosei（予算ベース）'!Q28/'2018yosanhosei（予算ベース）'!$C11)</f>
        <v>0.59512217698359271</v>
      </c>
      <c r="R28" s="138">
        <f>$C11*('2018yosanhosei（予算ベース）'!R28/'2018yosanhosei（予算ベース）'!$C11)</f>
        <v>0.84945785392502438</v>
      </c>
      <c r="S28" s="138">
        <f>$C11*('2018yosanhosei（予算ベース）'!S28/'2018yosanhosei（予算ベース）'!$C11)</f>
        <v>0.94602060985159375</v>
      </c>
      <c r="T28" s="138">
        <f>$C11*('2018yosanhosei（予算ベース）'!T28/'2018yosanhosei（予算ベース）'!$C11)</f>
        <v>0.72270650502142531</v>
      </c>
      <c r="U28" s="438">
        <f t="shared" si="13"/>
        <v>3.5199367666449608</v>
      </c>
    </row>
    <row r="29" spans="2:21">
      <c r="B29" s="2" t="s">
        <v>116</v>
      </c>
      <c r="F29" s="2">
        <v>0</v>
      </c>
      <c r="G29" s="2">
        <v>0</v>
      </c>
      <c r="H29" s="138">
        <f>$C12*('2018yosanhosei（予算ベース）'!H29/'2018yosanhosei（予算ベース）'!$C12)</f>
        <v>0.26625430707268444</v>
      </c>
      <c r="I29" s="138">
        <f>$C12*('2018yosanhosei（予算ベース）'!I29/'2018yosanhosei（予算ベース）'!$C12)</f>
        <v>0.71069714403473816</v>
      </c>
      <c r="J29" s="138">
        <f>$C12*('2018yosanhosei（予算ベース）'!J29/'2018yosanhosei（予算ベース）'!$C12)</f>
        <v>3.4296377258973099</v>
      </c>
      <c r="K29" s="138">
        <f>$C12*('2018yosanhosei（予算ベース）'!K29/'2018yosanhosei（予算ベース）'!$C12)</f>
        <v>5.1511461395817753</v>
      </c>
      <c r="L29" s="138">
        <f>$C12*('2018yosanhosei（予算ベース）'!L29/'2018yosanhosei（予算ベース）'!$C12)</f>
        <v>4.8617406064008613</v>
      </c>
      <c r="M29" s="438">
        <f t="shared" si="12"/>
        <v>14.41947592298737</v>
      </c>
      <c r="N29" s="2">
        <v>0</v>
      </c>
      <c r="O29" s="2">
        <v>0</v>
      </c>
      <c r="P29" s="138">
        <f>$C12*('2018yosanhosei（予算ベース）'!P29/'2018yosanhosei（予算ベース）'!$C12)</f>
        <v>1.1045769031876627</v>
      </c>
      <c r="Q29" s="138">
        <f>$C12*('2018yosanhosei（予算ベース）'!Q29/'2018yosanhosei（予算ベース）'!$C12)</f>
        <v>1.7290805387805643</v>
      </c>
      <c r="R29" s="138">
        <f>$C12*('2018yosanhosei（予算ベース）'!R29/'2018yosanhosei（予算ベース）'!$C12)</f>
        <v>2.2491415696292925</v>
      </c>
      <c r="S29" s="138">
        <f>$C12*('2018yosanhosei（予算ベース）'!S29/'2018yosanhosei（予算ベース）'!$C12)</f>
        <v>2.4716735707748958</v>
      </c>
      <c r="T29" s="138">
        <f>$C12*('2018yosanhosei（予算ベース）'!T29/'2018yosanhosei（予算ベース）'!$C12)</f>
        <v>1.7273627922395896</v>
      </c>
      <c r="U29" s="438">
        <f t="shared" si="13"/>
        <v>9.2818353746120046</v>
      </c>
    </row>
    <row r="30" spans="2:21">
      <c r="B30" s="2" t="s">
        <v>117</v>
      </c>
      <c r="F30" s="2">
        <v>0</v>
      </c>
      <c r="G30" s="2">
        <v>0</v>
      </c>
      <c r="H30" s="138">
        <f>$C13*('2018yosanhosei（予算ベース）'!H30/'2018yosanhosei（予算ベース）'!$C13)</f>
        <v>0.36025197526862462</v>
      </c>
      <c r="I30" s="138">
        <f>$C13*('2018yosanhosei（予算ベース）'!I30/'2018yosanhosei（予算ベース）'!$C13)</f>
        <v>1.0385923853244681</v>
      </c>
      <c r="J30" s="138">
        <f>$C13*('2018yosanhosei（予算ベース）'!J30/'2018yosanhosei（予算ベース）'!$C13)</f>
        <v>5.0341759315444623</v>
      </c>
      <c r="K30" s="138">
        <f>$C13*('2018yosanhosei（予算ベース）'!K30/'2018yosanhosei（予算ベース）'!$C13)</f>
        <v>7.5693312174884415</v>
      </c>
      <c r="L30" s="138">
        <f>$C13*('2018yosanhosei（予算ベース）'!L30/'2018yosanhosei（予算ベース）'!$C13)</f>
        <v>6.7007795962471572</v>
      </c>
      <c r="M30" s="438">
        <f t="shared" si="12"/>
        <v>20.703131105873155</v>
      </c>
      <c r="N30" s="2">
        <v>0</v>
      </c>
      <c r="O30" s="2">
        <v>0</v>
      </c>
      <c r="P30" s="138">
        <f>$C13*('2018yosanhosei（予算ベース）'!P30/'2018yosanhosei（予算ベース）'!$C13)</f>
        <v>1.6068943374244828</v>
      </c>
      <c r="Q30" s="138">
        <f>$C13*('2018yosanhosei（予算ベース）'!Q30/'2018yosanhosei（予算ベース）'!$C13)</f>
        <v>2.555238276901008</v>
      </c>
      <c r="R30" s="138">
        <f>$C13*('2018yosanhosei（予算ベース）'!R30/'2018yosanhosei（予算ベース）'!$C13)</f>
        <v>3.1753205677244654</v>
      </c>
      <c r="S30" s="138">
        <f>$C13*('2018yosanhosei（予算ベース）'!S30/'2018yosanhosei（予算ベース）'!$C13)</f>
        <v>3.4104050828353047</v>
      </c>
      <c r="T30" s="138">
        <f>$C13*('2018yosanhosei（予算ベース）'!T30/'2018yosanhosei（予算ベース）'!$C13)</f>
        <v>2.2600827252965248</v>
      </c>
      <c r="U30" s="438">
        <f t="shared" si="13"/>
        <v>13.007940990181783</v>
      </c>
    </row>
    <row r="31" spans="2:21">
      <c r="B31" s="2" t="s">
        <v>412</v>
      </c>
      <c r="F31" s="2">
        <v>0</v>
      </c>
      <c r="G31" s="2">
        <v>0</v>
      </c>
      <c r="H31" s="138">
        <f>$C14*('2018yosanhosei（予算ベース）'!H31/'2018yosanhosei（予算ベース）'!$C14)</f>
        <v>0.60597869447711472</v>
      </c>
      <c r="I31" s="138">
        <f>$C14*('2018yosanhosei（予算ベース）'!I31/'2018yosanhosei（予算ベース）'!$C14)</f>
        <v>1.977163939789176</v>
      </c>
      <c r="J31" s="138">
        <f>$C14*('2018yosanhosei（予算ベース）'!J31/'2018yosanhosei（予算ベース）'!$C14)</f>
        <v>9.5308809867053625</v>
      </c>
      <c r="K31" s="138">
        <f>$C14*('2018yosanhosei（予算ベース）'!K31/'2018yosanhosei（予算ベース）'!$C14)</f>
        <v>15.623403414306292</v>
      </c>
      <c r="L31" s="138">
        <f>$C14*('2018yosanhosei（予算ベース）'!L31/'2018yosanhosei（予算ベース）'!$C14)</f>
        <v>12.785775170719054</v>
      </c>
      <c r="M31" s="438">
        <f t="shared" si="12"/>
        <v>40.523202205997002</v>
      </c>
      <c r="N31" s="2">
        <v>0</v>
      </c>
      <c r="O31" s="2">
        <v>0</v>
      </c>
      <c r="P31" s="138">
        <f>$C14*('2018yosanhosei（予算ベース）'!P31/'2018yosanhosei（予算ベース）'!$C14)</f>
        <v>2.3307697221488195</v>
      </c>
      <c r="Q31" s="138">
        <f>$C14*('2018yosanhosei（予算ベース）'!Q31/'2018yosanhosei（予算ベース）'!$C14)</f>
        <v>4.1930521033244439</v>
      </c>
      <c r="R31" s="138">
        <f>$C14*('2018yosanhosei（予算ベース）'!R31/'2018yosanhosei（予算ベース）'!$C14)</f>
        <v>5.4315471757871236</v>
      </c>
      <c r="S31" s="138">
        <f>$C14*('2018yosanhosei（予算ベース）'!S31/'2018yosanhosei（予算ベース）'!$C14)</f>
        <v>6.1830723216010472</v>
      </c>
      <c r="T31" s="138">
        <f>$C14*('2018yosanhosei（予算ベース）'!T31/'2018yosanhosei（予算ベース）'!$C14)</f>
        <v>3.9321632036187895</v>
      </c>
      <c r="U31" s="438">
        <f t="shared" si="13"/>
        <v>22.070604526480221</v>
      </c>
    </row>
    <row r="32" spans="2:21">
      <c r="B32" s="2" t="s">
        <v>304</v>
      </c>
      <c r="F32" s="270">
        <f>SUM(F21:F31)</f>
        <v>0</v>
      </c>
      <c r="G32" s="270">
        <f t="shared" ref="G32:U32" si="14">SUM(G21:G31)</f>
        <v>0</v>
      </c>
      <c r="H32" s="268">
        <f t="shared" si="14"/>
        <v>1.4147019681537847</v>
      </c>
      <c r="I32" s="268">
        <f t="shared" si="14"/>
        <v>4.1935930186234129</v>
      </c>
      <c r="J32" s="268">
        <f t="shared" si="14"/>
        <v>20.085912929131041</v>
      </c>
      <c r="K32" s="268">
        <f t="shared" si="14"/>
        <v>31.395359886842044</v>
      </c>
      <c r="L32" s="268">
        <f t="shared" si="14"/>
        <v>27.478257769729403</v>
      </c>
      <c r="M32" s="268">
        <f t="shared" si="14"/>
        <v>84.567825572479677</v>
      </c>
      <c r="N32" s="270">
        <f t="shared" si="14"/>
        <v>0</v>
      </c>
      <c r="O32" s="270">
        <f t="shared" si="14"/>
        <v>0</v>
      </c>
      <c r="P32" s="268">
        <f t="shared" si="14"/>
        <v>5.7501274743771562</v>
      </c>
      <c r="Q32" s="268">
        <f t="shared" si="14"/>
        <v>9.5476481834124698</v>
      </c>
      <c r="R32" s="268">
        <f t="shared" si="14"/>
        <v>12.383267101644758</v>
      </c>
      <c r="S32" s="268">
        <f t="shared" si="14"/>
        <v>13.741904159555528</v>
      </c>
      <c r="T32" s="268">
        <f t="shared" si="14"/>
        <v>9.2476893322865674</v>
      </c>
      <c r="U32" s="268">
        <f t="shared" si="14"/>
        <v>50.670636251276477</v>
      </c>
    </row>
    <row r="33" spans="2:21">
      <c r="B33" s="2" t="s">
        <v>389</v>
      </c>
      <c r="H33" s="138">
        <f>'2018yosanhosei（予算ベース）'!H33</f>
        <v>27.718668076326733</v>
      </c>
      <c r="I33" s="138">
        <f>'2018yosanhosei（予算ベース）'!I33</f>
        <v>30.072201010789762</v>
      </c>
      <c r="J33" s="138">
        <f>'2018yosanhosei（予算ベース）'!J33</f>
        <v>31.722216727137187</v>
      </c>
      <c r="K33" s="138">
        <f>'2018yosanhosei（予算ベース）'!K33</f>
        <v>33.745020558096513</v>
      </c>
      <c r="L33" s="138">
        <f>'2018yosanhosei（予算ベース）'!L33</f>
        <v>35.68630640246748</v>
      </c>
      <c r="P33" s="138">
        <f>'2018yosanhosei（予算ベース）'!P33</f>
        <v>29.873329087910687</v>
      </c>
      <c r="Q33" s="138">
        <f>'2018yosanhosei（予算ベース）'!Q33</f>
        <v>31.667948864730391</v>
      </c>
      <c r="R33" s="138">
        <f>'2018yosanhosei（予算ベース）'!R33</f>
        <v>33.722196301395478</v>
      </c>
      <c r="S33" s="138">
        <f>'2018yosanhosei（予算ベース）'!S33</f>
        <v>35.412372256754914</v>
      </c>
      <c r="T33" s="138">
        <f>'2018yosanhosei（予算ベース）'!T33</f>
        <v>37.22081053476515</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$C4*('2018yosanhosei（予算ベース）'!H38/'2018yosanhosei（予算ベース）'!$C4)</f>
        <v>1.1709999882689074E-4</v>
      </c>
      <c r="I38" s="138">
        <f>$C4*('2018yosanhosei（予算ベース）'!I38/'2018yosanhosei（予算ベース）'!$C4)</f>
        <v>4.5238620791233404E-4</v>
      </c>
      <c r="J38" s="138">
        <f>$C4*('2018yosanhosei（予算ベース）'!J38/'2018yosanhosei（予算ベース）'!$C4)</f>
        <v>1.179168883507804E-3</v>
      </c>
      <c r="K38" s="138">
        <f>$C4*('2018yosanhosei（予算ベース）'!K38/'2018yosanhosei（予算ベース）'!$C4)</f>
        <v>5.4873114695693946E-3</v>
      </c>
      <c r="L38" s="138">
        <f>$C4*('2018yosanhosei（予算ベース）'!L38/'2018yosanhosei（予算ベース）'!$C4)</f>
        <v>9.9679183941319468E-3</v>
      </c>
      <c r="M38" s="438">
        <f>SUM(F38:L38)</f>
        <v>1.7203884953948371E-2</v>
      </c>
      <c r="N38" s="138">
        <f>$C4*('2018yosanhosei（予算ベース）'!N38/'2018yosanhosei（予算ベース）'!$C4)</f>
        <v>9.2923536294803549E-4</v>
      </c>
      <c r="O38" s="138">
        <f>$C4*('2018yosanhosei（予算ベース）'!O38/'2018yosanhosei（予算ベース）'!$C4)</f>
        <v>1.3337941363916691E-3</v>
      </c>
      <c r="P38" s="138">
        <f>$C4*('2018yosanhosei（予算ベース）'!P38/'2018yosanhosei（予算ベース）'!$C4)</f>
        <v>4.9344637038123713E-3</v>
      </c>
      <c r="Q38" s="138">
        <f>$C4*('2018yosanhosei（予算ベース）'!Q38/'2018yosanhosei（予算ベース）'!$C4)</f>
        <v>6.1615063525198516E-3</v>
      </c>
      <c r="R38" s="138">
        <f>$C4*('2018yosanhosei（予算ベース）'!R38/'2018yosanhosei（予算ベース）'!$C4)</f>
        <v>5.5464324395676258E-3</v>
      </c>
      <c r="S38" s="138">
        <f>$C4*('2018yosanhosei（予算ベース）'!S38/'2018yosanhosei（予算ベース）'!$C4)</f>
        <v>6.2972111341841079E-3</v>
      </c>
      <c r="T38" s="138">
        <f>$C4*('2018yosanhosei（予算ベース）'!T38/'2018yosanhosei（予算ベース）'!$C4)</f>
        <v>6.09067694001639E-3</v>
      </c>
      <c r="U38" s="438">
        <f>SUM(N38:T38)</f>
        <v>3.129332006944005E-2</v>
      </c>
    </row>
    <row r="39" spans="2:21">
      <c r="B39" s="2" t="s">
        <v>147</v>
      </c>
      <c r="F39" s="2">
        <v>0</v>
      </c>
      <c r="G39" s="2">
        <v>0</v>
      </c>
      <c r="H39" s="138">
        <f>$C5*('2018yosanhosei（予算ベース）'!H39/'2018yosanhosei（予算ベース）'!$C5)</f>
        <v>1.3167369070547896E-4</v>
      </c>
      <c r="I39" s="138">
        <f>$C5*('2018yosanhosei（予算ベース）'!I39/'2018yosanhosei（予算ベース）'!$C5)</f>
        <v>5.0868797794039063E-4</v>
      </c>
      <c r="J39" s="138">
        <f>$C5*('2018yosanhosei（予算ベース）'!J39/'2018yosanhosei（予算ベース）'!$C5)</f>
        <v>1.3259224629545983E-3</v>
      </c>
      <c r="K39" s="138">
        <f>$C5*('2018yosanhosei（予算ベース）'!K39/'2018yosanhosei（予算ベース）'!$C5)</f>
        <v>6.1702353585573683E-3</v>
      </c>
      <c r="L39" s="138">
        <f>$C5*('2018yosanhosei（予算ベース）'!L39/'2018yosanhosei（予算ベース）'!$C5)</f>
        <v>1.1208476658882598E-2</v>
      </c>
      <c r="M39" s="438">
        <f t="shared" ref="M39:M48" si="15">SUM(F39:L39)</f>
        <v>1.9344996149040436E-2</v>
      </c>
      <c r="N39" s="138">
        <f>$C5*('2018yosanhosei（予算ベース）'!N39/'2018yosanhosei（予算ベース）'!$C5)</f>
        <v>1.0448834414959482E-3</v>
      </c>
      <c r="O39" s="138">
        <f>$C5*('2018yosanhosei（予算ベース）'!O39/'2018yosanhosei（予算ベース）'!$C5)</f>
        <v>1.4997916169038215E-3</v>
      </c>
      <c r="P39" s="138">
        <f>$C5*('2018yosanhosei（予算ベース）'!P39/'2018yosanhosei（予算ベース）'!$C5)</f>
        <v>5.5485828697036397E-3</v>
      </c>
      <c r="Q39" s="138">
        <f>$C5*('2018yosanhosei（予算ベース）'!Q39/'2018yosanhosei（予算ベース）'!$C5)</f>
        <v>6.9283372320174154E-3</v>
      </c>
      <c r="R39" s="138">
        <f>$C5*('2018yosanhosei（予算ベース）'!R39/'2018yosanhosei（予算ベース）'!$C5)</f>
        <v>6.2367142346952172E-3</v>
      </c>
      <c r="S39" s="138">
        <f>$C5*('2018yosanhosei（予算ベース）'!S39/'2018yosanhosei（予算ベース）'!$C5)</f>
        <v>7.0809311656393039E-3</v>
      </c>
      <c r="T39" s="138">
        <f>$C5*('2018yosanhosei（予算ベース）'!T39/'2018yosanhosei（予算ベース）'!$C5)</f>
        <v>6.8486927380100428E-3</v>
      </c>
      <c r="U39" s="438">
        <f t="shared" ref="U39:U48" si="16">SUM(N39:T39)</f>
        <v>3.5187933298465389E-2</v>
      </c>
    </row>
    <row r="40" spans="2:21">
      <c r="B40" s="2" t="s">
        <v>148</v>
      </c>
      <c r="F40" s="2">
        <v>0</v>
      </c>
      <c r="G40" s="2">
        <v>0</v>
      </c>
      <c r="H40" s="138">
        <f>$C6*('2018yosanhosei（予算ベース）'!H40/'2018yosanhosei（予算ベース）'!$C6)</f>
        <v>1.4877609318750311E-4</v>
      </c>
      <c r="I40" s="138">
        <f>$C6*('2018yosanhosei（予算ベース）'!I40/'2018yosanhosei（予算ベース）'!$C6)</f>
        <v>5.7475878137797955E-4</v>
      </c>
      <c r="J40" s="138">
        <f>$C6*('2018yosanhosei（予算ベース）'!J40/'2018yosanhosei（予算ベース）'!$C6)</f>
        <v>1.4981395512727788E-3</v>
      </c>
      <c r="K40" s="138">
        <f>$C6*('2018yosanhosei（予算ベース）'!K40/'2018yosanhosei（予算ベース）'!$C6)</f>
        <v>6.9716547457218062E-3</v>
      </c>
      <c r="L40" s="138">
        <f>$C6*('2018yosanhosei（予算ベース）'!L40/'2018yosanhosei（予算ベース）'!$C6)</f>
        <v>1.2664286684435462E-2</v>
      </c>
      <c r="M40" s="438">
        <f t="shared" si="15"/>
        <v>2.1857615855995528E-2</v>
      </c>
      <c r="N40" s="138">
        <f>$C6*('2018yosanhosei（予算ベース）'!N40/'2018yosanhosei（予算ベース）'!$C6)</f>
        <v>1.1805978508629415E-3</v>
      </c>
      <c r="O40" s="138">
        <f>$C6*('2018yosanhosei（予算ベース）'!O40/'2018yosanhosei（予算ベース）'!$C6)</f>
        <v>1.6945916542843154E-3</v>
      </c>
      <c r="P40" s="138">
        <f>$C6*('2018yosanhosei（予算ベース）'!P40/'2018yosanhosei（予算ベース）'!$C6)</f>
        <v>6.269259087816113E-3</v>
      </c>
      <c r="Q40" s="138">
        <f>$C6*('2018yosanhosei（予算ベース）'!Q40/'2018yosanhosei（予算ベース）'!$C6)</f>
        <v>7.8282224804547048E-3</v>
      </c>
      <c r="R40" s="138">
        <f>$C6*('2018yosanhosei（予算ベース）'!R40/'2018yosanhosei（予算ベース）'!$C6)</f>
        <v>7.046768213099336E-3</v>
      </c>
      <c r="S40" s="138">
        <f>$C6*('2018yosanhosei（予算ベース）'!S40/'2018yosanhosei（予算ベース）'!$C6)</f>
        <v>8.0006360367752098E-3</v>
      </c>
      <c r="T40" s="138">
        <f>$C6*('2018yosanhosei（予算ベース）'!T40/'2018yosanhosei（予算ベース）'!$C6)</f>
        <v>7.7382333824137298E-3</v>
      </c>
      <c r="U40" s="438">
        <f t="shared" si="16"/>
        <v>3.9758308705706347E-2</v>
      </c>
    </row>
    <row r="41" spans="2:21">
      <c r="B41" s="2" t="s">
        <v>149</v>
      </c>
      <c r="F41" s="2">
        <v>0</v>
      </c>
      <c r="G41" s="2">
        <v>0</v>
      </c>
      <c r="H41" s="138">
        <f>$C7*('2018yosanhosei（予算ベース）'!H41/'2018yosanhosei（予算ベース）'!$C7)</f>
        <v>1.7211925576135639E-4</v>
      </c>
      <c r="I41" s="138">
        <f>$C7*('2018yosanhosei（予算ベース）'!I41/'2018yosanhosei（予算ベース）'!$C7)</f>
        <v>6.6493918191818508E-4</v>
      </c>
      <c r="J41" s="138">
        <f>$C7*('2018yosanhosei（予算ベース）'!J41/'2018yosanhosei（予算ベース）'!$C7)</f>
        <v>1.7331995958970558E-3</v>
      </c>
      <c r="K41" s="138">
        <f>$C7*('2018yosanhosei（予算ベース）'!K41/'2018yosanhosei（予算ベース）'!$C7)</f>
        <v>8.0655164452158069E-3</v>
      </c>
      <c r="L41" s="138">
        <f>$C7*('2018yosanhosei（予算ベース）'!L41/'2018yosanhosei（予算ベース）'!$C7)</f>
        <v>1.4651329741037881E-2</v>
      </c>
      <c r="M41" s="438">
        <f t="shared" si="15"/>
        <v>2.5287104219830284E-2</v>
      </c>
      <c r="N41" s="138">
        <f>$C7*('2018yosanhosei（予算ベース）'!N41/'2018yosanhosei（予算ベース）'!$C7)</f>
        <v>1.3658351895817562E-3</v>
      </c>
      <c r="O41" s="138">
        <f>$C7*('2018yosanhosei（予算ベース）'!O41/'2018yosanhosei（予算ベース）'!$C7)</f>
        <v>1.9604752894487351E-3</v>
      </c>
      <c r="P41" s="138">
        <f>$C7*('2018yosanhosei（予算ベース）'!P41/'2018yosanhosei（予算ベース）'!$C7)</f>
        <v>7.2529139947913913E-3</v>
      </c>
      <c r="Q41" s="138">
        <f>$C7*('2018yosanhosei（予算ベース）'!Q41/'2018yosanhosei（予算ベース）'!$C7)</f>
        <v>9.0564807718943457E-3</v>
      </c>
      <c r="R41" s="138">
        <f>$C7*('2018yosanhosei（予算ベース）'!R41/'2018yosanhosei（予算ベース）'!$C7)</f>
        <v>8.1524153133449868E-3</v>
      </c>
      <c r="S41" s="138">
        <f>$C7*('2018yosanhosei（予算ベース）'!S41/'2018yosanhosei（予算ベース）'!$C7)</f>
        <v>9.2559462395058224E-3</v>
      </c>
      <c r="T41" s="138">
        <f>$C7*('2018yosanhosei（予算ベース）'!T41/'2018yosanhosei（予算ベース）'!$C7)</f>
        <v>8.952372267297927E-3</v>
      </c>
      <c r="U41" s="438">
        <f t="shared" si="16"/>
        <v>4.5996439065864959E-2</v>
      </c>
    </row>
    <row r="42" spans="2:21">
      <c r="B42" s="2" t="s">
        <v>150</v>
      </c>
      <c r="F42" s="2">
        <v>0</v>
      </c>
      <c r="G42" s="2">
        <v>0</v>
      </c>
      <c r="H42" s="138">
        <f>$C8*('2018yosanhosei（予算ベース）'!H42/'2018yosanhosei（予算ベース）'!$C8)</f>
        <v>1.5073551726240003E-4</v>
      </c>
      <c r="I42" s="138">
        <f>$C8*('2018yosanhosei（予算ベース）'!I42/'2018yosanhosei（予算ベース）'!$C8)</f>
        <v>5.8232852036871287E-4</v>
      </c>
      <c r="J42" s="138">
        <f>$C8*('2018yosanhosei（予算ベース）'!J42/'2018yosanhosei（予算ベース）'!$C8)</f>
        <v>1.5178704814338469E-3</v>
      </c>
      <c r="K42" s="138">
        <f>$C8*('2018yosanhosei（予算ベース）'!K42/'2018yosanhosei（予算ベース）'!$C8)</f>
        <v>7.0634734503131442E-3</v>
      </c>
      <c r="L42" s="138">
        <f>$C8*('2018yosanhosei（予算ベース）'!L42/'2018yosanhosei（予算ベース）'!$C8)</f>
        <v>1.2831078994202634E-2</v>
      </c>
      <c r="M42" s="438">
        <f t="shared" si="15"/>
        <v>2.2145486963580738E-2</v>
      </c>
      <c r="N42" s="138">
        <f>$C8*('2018yosanhosei（予算ベース）'!N42/'2018yosanhosei（予算ベース）'!$C8)</f>
        <v>1.1961466652066343E-3</v>
      </c>
      <c r="O42" s="138">
        <f>$C8*('2018yosanhosei（予算ベース）'!O42/'2018yosanhosei（予算ベース）'!$C8)</f>
        <v>1.7169099153260231E-3</v>
      </c>
      <c r="P42" s="138">
        <f>$C8*('2018yosanhosei（予算ベース）'!P42/'2018yosanhosei（予算ベース）'!$C8)</f>
        <v>6.3518270389247055E-3</v>
      </c>
      <c r="Q42" s="138">
        <f>$C8*('2018yosanhosei（予算ベース）'!Q42/'2018yosanhosei（予算ベース）'!$C8)</f>
        <v>7.9313224292651696E-3</v>
      </c>
      <c r="R42" s="138">
        <f>$C8*('2018yosanhosei（予算ベース）'!R42/'2018yosanhosei（予算ベース）'!$C8)</f>
        <v>7.1395761837291568E-3</v>
      </c>
      <c r="S42" s="138">
        <f>$C8*('2018yosanhosei（予算ベース）'!S42/'2018yosanhosei（予算ベース）'!$C8)</f>
        <v>8.1060067218703472E-3</v>
      </c>
      <c r="T42" s="138">
        <f>$C8*('2018yosanhosei（予算ベース）'!T42/'2018yosanhosei（予算ベース）'!$C8)</f>
        <v>7.8401481488376834E-3</v>
      </c>
      <c r="U42" s="438">
        <f t="shared" si="16"/>
        <v>4.0281937103159721E-2</v>
      </c>
    </row>
    <row r="43" spans="2:21">
      <c r="B43" s="2" t="s">
        <v>113</v>
      </c>
      <c r="F43" s="2">
        <v>0</v>
      </c>
      <c r="G43" s="2">
        <v>0</v>
      </c>
      <c r="H43" s="138">
        <f>$C9*('2018yosanhosei（予算ベース）'!H43/'2018yosanhosei（予算ベース）'!$C9)</f>
        <v>1.726597859704285E-3</v>
      </c>
      <c r="I43" s="138">
        <f>$C9*('2018yosanhosei（予算ベース）'!I43/'2018yosanhosei（予算ベース）'!$C9)</f>
        <v>2.7792807648951518E-3</v>
      </c>
      <c r="J43" s="138">
        <f>$C9*('2018yosanhosei（予算ベース）'!J43/'2018yosanhosei（予算ベース）'!$C9)</f>
        <v>1.1011403167356167E-2</v>
      </c>
      <c r="K43" s="138">
        <f>$C9*('2018yosanhosei（予算ベース）'!K43/'2018yosanhosei（予算ベース）'!$C9)</f>
        <v>4.188877569439188E-2</v>
      </c>
      <c r="L43" s="138">
        <f>$C9*('2018yosanhosei（予算ベース）'!L43/'2018yosanhosei（予算ベース）'!$C9)</f>
        <v>7.1309322914997295E-2</v>
      </c>
      <c r="M43" s="438">
        <f t="shared" si="15"/>
        <v>0.12871538040134478</v>
      </c>
      <c r="N43" s="138">
        <f>$C9*('2018yosanhosei（予算ベース）'!N43/'2018yosanhosei（予算ベース）'!$C9)</f>
        <v>1.7615886597665036E-2</v>
      </c>
      <c r="O43" s="138">
        <f>$C9*('2018yosanhosei（予算ベース）'!O43/'2018yosanhosei（予算ベース）'!$C9)</f>
        <v>1.7699688401585409E-2</v>
      </c>
      <c r="P43" s="138">
        <f>$C9*('2018yosanhosei（予算ベース）'!P43/'2018yosanhosei（予算ベース）'!$C9)</f>
        <v>7.0790510301922155E-2</v>
      </c>
      <c r="Q43" s="138">
        <f>$C9*('2018yosanhosei（予算ベース）'!Q43/'2018yosanhosei（予算ベース）'!$C9)</f>
        <v>6.3857785825130617E-2</v>
      </c>
      <c r="R43" s="138">
        <f>$C9*('2018yosanhosei（予算ベース）'!R43/'2018yosanhosei（予算ベース）'!$C9)</f>
        <v>5.3222018554030269E-2</v>
      </c>
      <c r="S43" s="138">
        <f>$C9*('2018yosanhosei（予算ベース）'!S43/'2018yosanhosei（予算ベース）'!$C9)</f>
        <v>5.480737421135122E-2</v>
      </c>
      <c r="T43" s="138">
        <f>$C9*('2018yosanhosei（予算ベース）'!T43/'2018yosanhosei（予算ベース）'!$C9)</f>
        <v>4.8020657813139113E-2</v>
      </c>
      <c r="U43" s="438">
        <f t="shared" si="16"/>
        <v>0.32601392170482385</v>
      </c>
    </row>
    <row r="44" spans="2:21">
      <c r="B44" s="2" t="s">
        <v>114</v>
      </c>
      <c r="F44" s="2">
        <v>0</v>
      </c>
      <c r="G44" s="2">
        <v>0</v>
      </c>
      <c r="H44" s="138">
        <f>$C10*('2018yosanhosei（予算ベース）'!H44/'2018yosanhosei（予算ベース）'!$C10)</f>
        <v>2.6859911382842851E-3</v>
      </c>
      <c r="I44" s="138">
        <f>$C10*('2018yosanhosei（予算ベース）'!I44/'2018yosanhosei（予算ベース）'!$C10)</f>
        <v>5.188323474412903E-3</v>
      </c>
      <c r="J44" s="138">
        <f>$C10*('2018yosanhosei（予算ベース）'!J44/'2018yosanhosei（予算ベース）'!$C10)</f>
        <v>1.8256918123621443E-2</v>
      </c>
      <c r="K44" s="138">
        <f>$C10*('2018yosanhosei（予算ベース）'!K44/'2018yosanhosei（予算ベース）'!$C10)</f>
        <v>7.3644807768935533E-2</v>
      </c>
      <c r="L44" s="138">
        <f>$C10*('2018yosanhosei（予算ベース）'!L44/'2018yosanhosei（予算ベース）'!$C10)</f>
        <v>0.12575198469768958</v>
      </c>
      <c r="M44" s="438">
        <f t="shared" si="15"/>
        <v>0.22552802520294374</v>
      </c>
      <c r="N44" s="138">
        <f>$C10*('2018yosanhosei（予算ベース）'!N44/'2018yosanhosei（予算ベース）'!$C10)</f>
        <v>4.3390058737949155E-2</v>
      </c>
      <c r="O44" s="138">
        <f>$C10*('2018yosanhosei（予算ベース）'!O44/'2018yosanhosei（予算ベース）'!$C10)</f>
        <v>3.6712819127586879E-2</v>
      </c>
      <c r="P44" s="138">
        <f>$C10*('2018yosanhosei（予算ベース）'!P44/'2018yosanhosei（予算ベース）'!$C10)</f>
        <v>0.15218750760307029</v>
      </c>
      <c r="Q44" s="138">
        <f>$C10*('2018yosanhosei（予算ベース）'!Q44/'2018yosanhosei（予算ベース）'!$C10)</f>
        <v>0.12443191269064409</v>
      </c>
      <c r="R44" s="138">
        <f>$C10*('2018yosanhosei（予算ベース）'!R44/'2018yosanhosei（予算ベース）'!$C10)</f>
        <v>0.1029890468168333</v>
      </c>
      <c r="S44" s="138">
        <f>$C10*('2018yosanhosei（予算ベース）'!S44/'2018yosanhosei（予算ベース）'!$C10)</f>
        <v>9.5542902741375668E-2</v>
      </c>
      <c r="T44" s="138">
        <f>$C10*('2018yosanhosei（予算ベース）'!T44/'2018yosanhosei（予算ベース）'!$C10)</f>
        <v>8.0767194796684053E-2</v>
      </c>
      <c r="U44" s="438">
        <f t="shared" si="16"/>
        <v>0.63602144251414339</v>
      </c>
    </row>
    <row r="45" spans="2:21">
      <c r="B45" s="2" t="s">
        <v>115</v>
      </c>
      <c r="F45" s="2">
        <v>0</v>
      </c>
      <c r="G45" s="2">
        <v>0</v>
      </c>
      <c r="H45" s="138">
        <f>$C11*('2018yosanhosei（予算ベース）'!H45/'2018yosanhosei（予算ベース）'!$C11)</f>
        <v>4.8994433868456422E-3</v>
      </c>
      <c r="I45" s="138">
        <f>$C11*('2018yosanhosei（予算ベース）'!I45/'2018yosanhosei（予算ベース）'!$C11)</f>
        <v>1.2618506329977752E-2</v>
      </c>
      <c r="J45" s="138">
        <f>$C11*('2018yosanhosei（予算ベース）'!J45/'2018yosanhosei（予算ベース）'!$C11)</f>
        <v>3.8646704891716836E-2</v>
      </c>
      <c r="K45" s="138">
        <f>$C11*('2018yosanhosei（予算ベース）'!K45/'2018yosanhosei（予算ベース）'!$C11)</f>
        <v>0.16608504341737079</v>
      </c>
      <c r="L45" s="138">
        <f>$C11*('2018yosanhosei（予算ベース）'!L45/'2018yosanhosei（予算ベース）'!$C11)</f>
        <v>0.28344358432143524</v>
      </c>
      <c r="M45" s="438">
        <f t="shared" si="15"/>
        <v>0.50569328234734623</v>
      </c>
      <c r="N45" s="138">
        <f>$C11*('2018yosanhosei（予算ベース）'!N45/'2018yosanhosei（予算ベース）'!$C11)</f>
        <v>0.12311697393842352</v>
      </c>
      <c r="O45" s="138">
        <f>$C11*('2018yosanhosei（予算ベース）'!O45/'2018yosanhosei（予算ベース）'!$C11)</f>
        <v>8.8359044692608343E-2</v>
      </c>
      <c r="P45" s="138">
        <f>$C11*('2018yosanhosei（予算ベース）'!P45/'2018yosanhosei（予算ベース）'!$C11)</f>
        <v>0.39338446445510705</v>
      </c>
      <c r="Q45" s="138">
        <f>$C11*('2018yosanhosei（予算ベース）'!Q45/'2018yosanhosei（予算ベース）'!$C11)</f>
        <v>0.31944329552856943</v>
      </c>
      <c r="R45" s="138">
        <f>$C11*('2018yosanhosei（予算ベース）'!R45/'2018yosanhosei（予算ベース）'!$C11)</f>
        <v>0.27810575910819624</v>
      </c>
      <c r="S45" s="138">
        <f>$C11*('2018yosanhosei（予算ベース）'!S45/'2018yosanhosei（予算ベース）'!$C11)</f>
        <v>0.26255936699347365</v>
      </c>
      <c r="T45" s="138">
        <f>$C11*('2018yosanhosei（予算ベース）'!T45/'2018yosanhosei（予算ベース）'!$C11)</f>
        <v>0.21766972909889282</v>
      </c>
      <c r="U45" s="438">
        <f t="shared" si="16"/>
        <v>1.6826386338152712</v>
      </c>
    </row>
    <row r="46" spans="2:21">
      <c r="B46" s="2" t="s">
        <v>116</v>
      </c>
      <c r="F46" s="2">
        <v>0</v>
      </c>
      <c r="G46" s="2">
        <v>0</v>
      </c>
      <c r="H46" s="138">
        <f>$C12*('2018yosanhosei（予算ベース）'!H46/'2018yosanhosei（予算ベース）'!$C12)</f>
        <v>1.7075629895132782E-2</v>
      </c>
      <c r="I46" s="138">
        <f>$C12*('2018yosanhosei（予算ベース）'!I46/'2018yosanhosei（予算ベース）'!$C12)</f>
        <v>3.0922206714455638E-2</v>
      </c>
      <c r="J46" s="138">
        <f>$C12*('2018yosanhosei（予算ベース）'!J46/'2018yosanhosei（予算ベース）'!$C12)</f>
        <v>9.8869809506412512E-2</v>
      </c>
      <c r="K46" s="138">
        <f>$C12*('2018yosanhosei（予算ベース）'!K46/'2018yosanhosei（予算ベース）'!$C12)</f>
        <v>0.443708418848413</v>
      </c>
      <c r="L46" s="138">
        <f>$C12*('2018yosanhosei（予算ベース）'!L46/'2018yosanhosei（予算ベース）'!$C12)</f>
        <v>0.68336147712137396</v>
      </c>
      <c r="M46" s="438">
        <f t="shared" si="15"/>
        <v>1.2739375420857879</v>
      </c>
      <c r="N46" s="138">
        <f>$C12*('2018yosanhosei（予算ベース）'!N46/'2018yosanhosei（予算ベース）'!$C12)</f>
        <v>0.43796168623967363</v>
      </c>
      <c r="O46" s="138">
        <f>$C12*('2018yosanhosei（予算ベース）'!O46/'2018yosanhosei（予算ベース）'!$C12)</f>
        <v>0.34401319373765199</v>
      </c>
      <c r="P46" s="138">
        <f>$C12*('2018yosanhosei（予算ベース）'!P46/'2018yosanhosei（予算ベース）'!$C12)</f>
        <v>1.3175508232598914</v>
      </c>
      <c r="Q46" s="138">
        <f>$C12*('2018yosanhosei（予算ベース）'!Q46/'2018yosanhosei（予算ベース）'!$C12)</f>
        <v>1.0828107244469465</v>
      </c>
      <c r="R46" s="138">
        <f>$C12*('2018yosanhosei（予算ベース）'!R46/'2018yosanhosei（予算ベース）'!$C12)</f>
        <v>0.88942377648491588</v>
      </c>
      <c r="S46" s="138">
        <f>$C12*('2018yosanhosei（予算ベース）'!S46/'2018yosanhosei（予算ベース）'!$C12)</f>
        <v>0.86206922553885867</v>
      </c>
      <c r="T46" s="138">
        <f>$C12*('2018yosanhosei（予算ベース）'!T46/'2018yosanhosei（予算ベース）'!$C12)</f>
        <v>0.64413868441994504</v>
      </c>
      <c r="U46" s="438">
        <f t="shared" si="16"/>
        <v>5.5779681141278825</v>
      </c>
    </row>
    <row r="47" spans="2:21">
      <c r="B47" s="2" t="s">
        <v>117</v>
      </c>
      <c r="F47" s="2">
        <v>0</v>
      </c>
      <c r="G47" s="2">
        <v>0</v>
      </c>
      <c r="H47" s="138">
        <f>$C13*('2018yosanhosei（予算ベース）'!H47/'2018yosanhosei（予算ベース）'!$C13)</f>
        <v>2.3126407580494279E-2</v>
      </c>
      <c r="I47" s="138">
        <f>$C13*('2018yosanhosei（予算ベース）'!I47/'2018yosanhosei（予算ベース）'!$C13)</f>
        <v>4.8732557718114994E-2</v>
      </c>
      <c r="J47" s="138">
        <f>$C13*('2018yosanhosei（予算ベース）'!J47/'2018yosanhosei（予算ベース）'!$C13)</f>
        <v>0.15348736004646868</v>
      </c>
      <c r="K47" s="138">
        <f>$C13*('2018yosanhosei（予算ベース）'!K47/'2018yosanhosei（予算ベース）'!$C13)</f>
        <v>0.62255367781992832</v>
      </c>
      <c r="L47" s="138">
        <f>$C13*('2018yosanhosei（予算ベース）'!L47/'2018yosanhosei（予算ベース）'!$C13)</f>
        <v>0.89183191781863935</v>
      </c>
      <c r="M47" s="438">
        <f t="shared" si="15"/>
        <v>1.7397319209836457</v>
      </c>
      <c r="N47" s="138">
        <f>$C13*('2018yosanhosei（予算ベース）'!N47/'2018yosanhosei（予算ベース）'!$C13)</f>
        <v>0.75075259534692895</v>
      </c>
      <c r="O47" s="138">
        <f>$C13*('2018yosanhosei（予算ベース）'!O47/'2018yosanhosei（予算ベース）'!$C13)</f>
        <v>0.64895815493903097</v>
      </c>
      <c r="P47" s="138">
        <f>$C13*('2018yosanhosei（予算ベース）'!P47/'2018yosanhosei（予算ベース）'!$C13)</f>
        <v>2.332146300334931</v>
      </c>
      <c r="Q47" s="138">
        <f>$C13*('2018yosanhosei（予算ベース）'!Q47/'2018yosanhosei（予算ベース）'!$C13)</f>
        <v>1.8866034154203581</v>
      </c>
      <c r="R47" s="138">
        <f>$C13*('2018yosanhosei（予算ベース）'!R47/'2018yosanhosei（予算ベース）'!$C13)</f>
        <v>1.5245231000176587</v>
      </c>
      <c r="S47" s="138">
        <f>$C13*('2018yosanhosei（予算ベース）'!S47/'2018yosanhosei（予算ベース）'!$C13)</f>
        <v>1.5263025249397468</v>
      </c>
      <c r="T47" s="138">
        <f>$C13*('2018yosanhosei（予算ベース）'!T47/'2018yosanhosei（予算ベース）'!$C13)</f>
        <v>1.0661756990750173</v>
      </c>
      <c r="U47" s="438">
        <f t="shared" si="16"/>
        <v>9.7354617900736713</v>
      </c>
    </row>
    <row r="48" spans="2:21">
      <c r="B48" s="2" t="s">
        <v>412</v>
      </c>
      <c r="F48" s="2">
        <v>0</v>
      </c>
      <c r="G48" s="2">
        <v>0</v>
      </c>
      <c r="H48" s="138">
        <f>$C14*('2018yosanhosei（予算ベース）'!H48/'2018yosanhosei（予算ベース）'!$C14)</f>
        <v>3.6276371059936821E-2</v>
      </c>
      <c r="I48" s="138">
        <f>$C14*('2018yosanhosei（予算ベース）'!I48/'2018yosanhosei（予算ベース）'!$C14)</f>
        <v>8.56439088885734E-2</v>
      </c>
      <c r="J48" s="138">
        <f>$C14*('2018yosanhosei（予算ベース）'!J48/'2018yosanhosei（予算ベース）'!$C14)</f>
        <v>0.28141194372995754</v>
      </c>
      <c r="K48" s="138">
        <f>$C14*('2018yosanhosei（予算ベース）'!K48/'2018yosanhosei（予算ベース）'!$C14)</f>
        <v>1.189536850962402</v>
      </c>
      <c r="L48" s="138">
        <f>$C14*('2018yosanhosei（予算ベース）'!L48/'2018yosanhosei（予算ベース）'!$C14)</f>
        <v>1.6329326499050369</v>
      </c>
      <c r="M48" s="438">
        <f t="shared" si="15"/>
        <v>3.2258017245459065</v>
      </c>
      <c r="N48" s="138">
        <f>$C14*('2018yosanhosei（予算ベース）'!N48/'2018yosanhosei（予算ベース）'!$C14)</f>
        <v>0.82095553397962828</v>
      </c>
      <c r="O48" s="138">
        <f>$C14*('2018yosanhosei（予算ベース）'!O48/'2018yosanhosei（予算ベース）'!$C14)</f>
        <v>0.82945202358754511</v>
      </c>
      <c r="P48" s="138">
        <f>$C14*('2018yosanhosei（予算ベース）'!P48/'2018yosanhosei（予算ベース）'!$C14)</f>
        <v>3.1781757669060497</v>
      </c>
      <c r="Q48" s="138">
        <f>$C14*('2018yosanhosei（予算ベース）'!Q48/'2018yosanhosei（予算ベース）'!$C14)</f>
        <v>2.9107990478963934</v>
      </c>
      <c r="R48" s="138">
        <f>$C14*('2018yosanhosei（予算ベース）'!R48/'2018yosanhosei（予算ベース）'!$C14)</f>
        <v>2.6091603167106538</v>
      </c>
      <c r="S48" s="138">
        <f>$C14*('2018yosanhosei（予算ベース）'!S48/'2018yosanhosei（予算ベース）'!$C14)</f>
        <v>2.905142948989992</v>
      </c>
      <c r="T48" s="138">
        <f>$C14*('2018yosanhosei（予算ベース）'!T48/'2018yosanhosei（予算ベース）'!$C14)</f>
        <v>1.8853729683261147</v>
      </c>
      <c r="U48" s="438">
        <f t="shared" si="16"/>
        <v>15.139058606396377</v>
      </c>
    </row>
    <row r="49" spans="2:21">
      <c r="B49" s="2" t="s">
        <v>304</v>
      </c>
      <c r="F49" s="270">
        <f>SUM(F38:F48)</f>
        <v>0</v>
      </c>
      <c r="G49" s="270">
        <f t="shared" ref="G49:U49" si="17">SUM(G38:G48)</f>
        <v>0</v>
      </c>
      <c r="H49" s="269">
        <f t="shared" si="17"/>
        <v>8.6510845476141726E-2</v>
      </c>
      <c r="I49" s="269">
        <f t="shared" si="17"/>
        <v>0.18866788455994743</v>
      </c>
      <c r="J49" s="269">
        <f t="shared" si="17"/>
        <v>0.6089384404405993</v>
      </c>
      <c r="K49" s="269">
        <f t="shared" si="17"/>
        <v>2.571175765980819</v>
      </c>
      <c r="L49" s="269">
        <f t="shared" si="17"/>
        <v>3.7499540272518628</v>
      </c>
      <c r="M49" s="269">
        <f t="shared" si="17"/>
        <v>7.2052469637093708</v>
      </c>
      <c r="N49" s="270">
        <f t="shared" si="17"/>
        <v>2.199509433350364</v>
      </c>
      <c r="O49" s="270">
        <f t="shared" si="17"/>
        <v>1.9734004870983632</v>
      </c>
      <c r="P49" s="269">
        <f t="shared" si="17"/>
        <v>7.4745924195560196</v>
      </c>
      <c r="Q49" s="269">
        <f t="shared" si="17"/>
        <v>6.4258520510741937</v>
      </c>
      <c r="R49" s="269">
        <f t="shared" si="17"/>
        <v>5.4915459240767248</v>
      </c>
      <c r="S49" s="269">
        <f t="shared" si="17"/>
        <v>5.7451650747127729</v>
      </c>
      <c r="T49" s="269">
        <f t="shared" si="17"/>
        <v>3.9796150570063689</v>
      </c>
      <c r="U49" s="269">
        <f t="shared" si="17"/>
        <v>33.289680446874804</v>
      </c>
    </row>
    <row r="50" spans="2:21">
      <c r="B50" s="2" t="s">
        <v>389</v>
      </c>
      <c r="H50" s="957">
        <f>'2018yosanhosei（予算ベース）'!H50+医療院へ!$E$28</f>
        <v>27.730479822775514</v>
      </c>
      <c r="I50" s="957">
        <f>'2018yosanhosei（予算ベース）'!I50+医療院へ!$E$29</f>
        <v>31.424873106490498</v>
      </c>
      <c r="J50" s="957">
        <f>'2018yosanhosei（予算ベース）'!J50+医療院へ!$E$30</f>
        <v>38.850871167687252</v>
      </c>
      <c r="K50" s="957">
        <f>'2018yosanhosei（予算ベース）'!K50+医療院へ!$E$31</f>
        <v>42.786067333850568</v>
      </c>
      <c r="L50" s="957">
        <f>'2018yosanhosei（予算ベース）'!L50+医療院へ!$E$32</f>
        <v>45.619957771717402</v>
      </c>
      <c r="N50" s="138">
        <f>'2018yosanhosei（予算ベース）'!N50</f>
        <v>7.0178887875392091</v>
      </c>
      <c r="O50" s="138">
        <f>'2018yosanhosei（予算ベース）'!O50</f>
        <v>11.407728192240373</v>
      </c>
      <c r="P50" s="138">
        <f>'2018yosanhosei（予算ベース）'!P50</f>
        <v>19.290874427143322</v>
      </c>
      <c r="Q50" s="138">
        <f>'2018yosanhosei（予算ベース）'!Q50</f>
        <v>21.487508680795365</v>
      </c>
      <c r="R50" s="138">
        <f>'2018yosanhosei（予算ベース）'!R50</f>
        <v>23.868314448331748</v>
      </c>
      <c r="S50" s="138">
        <f>'2018yosanhosei（予算ベース）'!S50</f>
        <v>26.055390718981105</v>
      </c>
      <c r="T50" s="138">
        <f>'2018yosanhosei（予算ベース）'!T50</f>
        <v>28.406135411820276</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$C4*('2018yosanhosei（予算ベース）'!F55/'2018yosanhosei（予算ベース）'!$C4)</f>
        <v>0</v>
      </c>
      <c r="G55" s="138">
        <f>$C4*('2018yosanhosei（予算ベース）'!G55/'2018yosanhosei（予算ベース）'!$C4)</f>
        <v>1.3630471829824769E-4</v>
      </c>
      <c r="H55" s="138">
        <f>$C4*('2018yosanhosei（予算ベース）'!H55/'2018yosanhosei（予算ベース）'!$C4)</f>
        <v>5.4987742137087509E-3</v>
      </c>
      <c r="I55" s="138">
        <f>$C4*('2018yosanhosei（予算ベース）'!I55/'2018yosanhosei（予算ベース）'!$C4)</f>
        <v>4.8627778304704437E-3</v>
      </c>
      <c r="J55" s="138">
        <f>$C4*('2018yosanhosei（予算ベース）'!J55/'2018yosanhosei（予算ベース）'!$C4)</f>
        <v>5.8600763204651888E-3</v>
      </c>
      <c r="K55" s="138">
        <f>$C4*('2018yosanhosei（予算ベース）'!K55/'2018yosanhosei（予算ベース）'!$C4)</f>
        <v>3.1117195757813256E-3</v>
      </c>
      <c r="L55" s="138">
        <f>$C4*('2018yosanhosei（予算ベース）'!L55/'2018yosanhosei（予算ベース）'!$C4)</f>
        <v>2.9735723604306756E-3</v>
      </c>
      <c r="M55" s="438">
        <f>SUM(F55:L55)</f>
        <v>2.244322501915463E-2</v>
      </c>
      <c r="N55" s="138">
        <f>$C4*('2018yosanhosei（予算ベース）'!N55/'2018yosanhosei（予算ベース）'!$C4)</f>
        <v>6.1538135245293696E-2</v>
      </c>
      <c r="O55" s="138">
        <f>$C4*('2018yosanhosei（予算ベース）'!O55/'2018yosanhosei（予算ベース）'!$C4)</f>
        <v>0.15833070328653651</v>
      </c>
      <c r="P55" s="138">
        <f>$C4*('2018yosanhosei（予算ベース）'!P55/'2018yosanhosei（予算ベース）'!$C4)</f>
        <v>0.31737266873566949</v>
      </c>
      <c r="Q55" s="138">
        <f>$C4*('2018yosanhosei（予算ベース）'!Q55/'2018yosanhosei（予算ベース）'!$C4)</f>
        <v>0.43613366112395019</v>
      </c>
      <c r="R55" s="138">
        <f>$C4*('2018yosanhosei（予算ベース）'!R55/'2018yosanhosei（予算ベース）'!$C4)</f>
        <v>0.24181770268852057</v>
      </c>
      <c r="S55" s="138">
        <f>$C4*('2018yosanhosei（予算ベース）'!S55/'2018yosanhosei（予算ベース）'!$C4)</f>
        <v>0.17074146789691219</v>
      </c>
      <c r="T55" s="138">
        <f>$C4*('2018yosanhosei（予算ベース）'!T55/'2018yosanhosei（予算ベース）'!$C4)</f>
        <v>0.15324960567187473</v>
      </c>
      <c r="U55" s="438">
        <f>SUM(N55:T55)</f>
        <v>1.5391839446487574</v>
      </c>
    </row>
    <row r="56" spans="2:21">
      <c r="B56" s="2" t="s">
        <v>147</v>
      </c>
      <c r="F56" s="138">
        <f>$C5*('2018yosanhosei（予算ベース）'!F56/'2018yosanhosei（予算ベース）'!$C5)</f>
        <v>0</v>
      </c>
      <c r="G56" s="138">
        <f>$C5*('2018yosanhosei（予算ベース）'!G56/'2018yosanhosei（予算ベース）'!$C5)</f>
        <v>1.5326853542870744E-4</v>
      </c>
      <c r="H56" s="138">
        <f>$C5*('2018yosanhosei（予算ベース）'!H56/'2018yosanhosei（予算ベース）'!$C5)</f>
        <v>6.1831246996467129E-3</v>
      </c>
      <c r="I56" s="138">
        <f>$C5*('2018yosanhosei（予算ベース）'!I56/'2018yosanhosei（予算ベース）'!$C5)</f>
        <v>5.4679753239398592E-3</v>
      </c>
      <c r="J56" s="138">
        <f>$C5*('2018yosanhosei（予算ベース）'!J56/'2018yosanhosei（予算ベース）'!$C5)</f>
        <v>6.5893926956576603E-3</v>
      </c>
      <c r="K56" s="138">
        <f>$C5*('2018yosanhosei（予算ベース）'!K56/'2018yosanhosei（予算ベース）'!$C5)</f>
        <v>3.4989889418301518E-3</v>
      </c>
      <c r="L56" s="138">
        <f>$C5*('2018yosanhosei（予算ベース）'!L56/'2018yosanhosei（予算ベース）'!$C5)</f>
        <v>3.3436486011970525E-3</v>
      </c>
      <c r="M56" s="438">
        <f t="shared" ref="M56:M65" si="18">SUM(F56:L56)</f>
        <v>2.5236398797700146E-2</v>
      </c>
      <c r="N56" s="138">
        <f>$C5*('2018yosanhosei（予算ベース）'!N56/'2018yosanhosei（予算ベース）'!$C5)</f>
        <v>6.9196869923622756E-2</v>
      </c>
      <c r="O56" s="138">
        <f>$C5*('2018yosanhosei（予算ベース）'!O56/'2018yosanhosei（予算ベース）'!$C5)</f>
        <v>0.17803576654643702</v>
      </c>
      <c r="P56" s="138">
        <f>$C5*('2018yosanhosei（予算ベース）'!P56/'2018yosanhosei（予算ベース）'!$C5)</f>
        <v>0.35687131545791639</v>
      </c>
      <c r="Q56" s="138">
        <f>$C5*('2018yosanhosei（予算ベース）'!Q56/'2018yosanhosei（予算ベース）'!$C5)</f>
        <v>0.49041271884193754</v>
      </c>
      <c r="R56" s="138">
        <f>$C5*('2018yosanhosei（予算ベース）'!R56/'2018yosanhosei（予算ベース）'!$C5)</f>
        <v>0.27191314867550437</v>
      </c>
      <c r="S56" s="138">
        <f>$C5*('2018yosanhosei（予算ベース）'!S56/'2018yosanhosei（予算ベース）'!$C5)</f>
        <v>0.1919911140878226</v>
      </c>
      <c r="T56" s="138">
        <f>$C5*('2018yosanhosei（予算ベース）'!T56/'2018yosanhosei（予算ベース）'!$C5)</f>
        <v>0.172322300428078</v>
      </c>
      <c r="U56" s="438">
        <f t="shared" ref="U56:U65" si="19">SUM(N56:T56)</f>
        <v>1.7307432339613187</v>
      </c>
    </row>
    <row r="57" spans="2:21">
      <c r="B57" s="2" t="s">
        <v>148</v>
      </c>
      <c r="F57" s="138">
        <f>$C6*('2018yosanhosei（予算ベース）'!F57/'2018yosanhosei（予算ベース）'!$C6)</f>
        <v>0</v>
      </c>
      <c r="G57" s="138">
        <f>$C6*('2018yosanhosei（予算ベース）'!G57/'2018yosanhosei（予算ベース）'!$C6)</f>
        <v>1.7317577860453089E-4</v>
      </c>
      <c r="H57" s="138">
        <f>$C6*('2018yosanhosei（予算ベース）'!H57/'2018yosanhosei（予算ベース）'!$C6)</f>
        <v>6.9862182154685681E-3</v>
      </c>
      <c r="I57" s="138">
        <f>$C6*('2018yosanhosei（予算ベース）'!I57/'2018yosanhosei（予算ベース）'!$C6)</f>
        <v>6.1781818522961317E-3</v>
      </c>
      <c r="J57" s="138">
        <f>$C6*('2018yosanhosei（予算ベース）'!J57/'2018yosanhosei（予算ベース）'!$C6)</f>
        <v>7.4452542226601682E-3</v>
      </c>
      <c r="K57" s="138">
        <f>$C6*('2018yosanhosei（予算ベース）'!K57/'2018yosanhosei（予算ベース）'!$C6)</f>
        <v>3.9534541948561385E-3</v>
      </c>
      <c r="L57" s="138">
        <f>$C6*('2018yosanhosei（予算ベース）'!L57/'2018yosanhosei（予算ベース）'!$C6)</f>
        <v>3.7779375151763546E-3</v>
      </c>
      <c r="M57" s="438">
        <f t="shared" si="18"/>
        <v>2.8514221779061891E-2</v>
      </c>
      <c r="N57" s="138">
        <f>$C6*('2018yosanhosei（予算ベース）'!N57/'2018yosanhosei（予算ベース）'!$C6)</f>
        <v>7.818448706710443E-2</v>
      </c>
      <c r="O57" s="138">
        <f>$C6*('2018yosanhosei（予算ベース）'!O57/'2018yosanhosei（予算ベース）'!$C6)</f>
        <v>0.20115989498363099</v>
      </c>
      <c r="P57" s="138">
        <f>$C6*('2018yosanhosei（予算ベース）'!P57/'2018yosanhosei（予算ベース）'!$C6)</f>
        <v>0.40322345185319952</v>
      </c>
      <c r="Q57" s="138">
        <f>$C6*('2018yosanhosei（予算ベース）'!Q57/'2018yosanhosei（予算ベース）'!$C6)</f>
        <v>0.55410984508637984</v>
      </c>
      <c r="R57" s="138">
        <f>$C6*('2018yosanhosei（予算ベース）'!R57/'2018yosanhosei（予算ベース）'!$C6)</f>
        <v>0.30723051605457063</v>
      </c>
      <c r="S57" s="138">
        <f>$C6*('2018yosanhosei（予算ベース）'!S57/'2018yosanhosei（予算ベース）'!$C6)</f>
        <v>0.21692782914843822</v>
      </c>
      <c r="T57" s="138">
        <f>$C6*('2018yosanhosei（予算ベース）'!T57/'2018yosanhosei（予算ベース）'!$C6)</f>
        <v>0.19470433683002902</v>
      </c>
      <c r="U57" s="438">
        <f t="shared" si="19"/>
        <v>1.9555403610233528</v>
      </c>
    </row>
    <row r="58" spans="2:21">
      <c r="B58" s="2" t="s">
        <v>149</v>
      </c>
      <c r="F58" s="138">
        <f>$C7*('2018yosanhosei（予算ベース）'!F58/'2018yosanhosei（予算ベース）'!$C7)</f>
        <v>0</v>
      </c>
      <c r="G58" s="138">
        <f>$C7*('2018yosanhosei（予算ベース）'!G58/'2018yosanhosei（予算ベース）'!$C7)</f>
        <v>2.0034728356349259E-4</v>
      </c>
      <c r="H58" s="138">
        <f>$C7*('2018yosanhosei（予算ベース）'!H58/'2018yosanhosei（予算ベース）'!$C7)</f>
        <v>8.0823649423124241E-3</v>
      </c>
      <c r="I58" s="138">
        <f>$C7*('2018yosanhosei（予算ベース）'!I58/'2018yosanhosei（予算ベース）'!$C7)</f>
        <v>7.1475466225298786E-3</v>
      </c>
      <c r="J58" s="138">
        <f>$C7*('2018yosanhosei（予算ベース）'!J58/'2018yosanhosei（予算ベース）'!$C7)</f>
        <v>8.6134242962229192E-3</v>
      </c>
      <c r="K58" s="138">
        <f>$C7*('2018yosanhosei（予算ベース）'!K58/'2018yosanhosei（予算ベース）'!$C7)</f>
        <v>4.5737563013410849E-3</v>
      </c>
      <c r="L58" s="138">
        <f>$C7*('2018yosanhosei（予算ベース）'!L58/'2018yosanhosei（予算ベース）'!$C7)</f>
        <v>4.3707008262782003E-3</v>
      </c>
      <c r="M58" s="438">
        <f t="shared" si="18"/>
        <v>3.2988140272248001E-2</v>
      </c>
      <c r="N58" s="138">
        <f>$C7*('2018yosanhosei（予算ベース）'!N58/'2018yosanhosei（予算ベース）'!$C7)</f>
        <v>9.0451734803342565E-2</v>
      </c>
      <c r="O58" s="138">
        <f>$C7*('2018yosanhosei（予算ベース）'!O58/'2018yosanhosei（予算ベース）'!$C7)</f>
        <v>0.23272214420887538</v>
      </c>
      <c r="P58" s="138">
        <f>$C7*('2018yosanhosei（予算ベース）'!P58/'2018yosanhosei（予算ベース）'!$C7)</f>
        <v>0.46648973602922589</v>
      </c>
      <c r="Q58" s="138">
        <f>$C7*('2018yosanhosei（予算ベース）'!Q58/'2018yosanhosei（予算ベース）'!$C7)</f>
        <v>0.6410504006588561</v>
      </c>
      <c r="R58" s="138">
        <f>$C7*('2018yosanhosei（予算ベース）'!R58/'2018yosanhosei（予算ベース）'!$C7)</f>
        <v>0.35543538372018491</v>
      </c>
      <c r="S58" s="138">
        <f>$C7*('2018yosanhosei（予算ベース）'!S58/'2018yosanhosei（予算ベース）'!$C7)</f>
        <v>0.25096408775769713</v>
      </c>
      <c r="T58" s="138">
        <f>$C7*('2018yosanhosei（予算ベース）'!T58/'2018yosanhosei（予算ベース）'!$C7)</f>
        <v>0.22525370058250746</v>
      </c>
      <c r="U58" s="438">
        <f t="shared" si="19"/>
        <v>2.2623671877606895</v>
      </c>
    </row>
    <row r="59" spans="2:21">
      <c r="B59" s="2" t="s">
        <v>150</v>
      </c>
      <c r="F59" s="138">
        <f>$C8*('2018yosanhosei（予算ベース）'!F59/'2018yosanhosei（予算ベース）'!$C8)</f>
        <v>0</v>
      </c>
      <c r="G59" s="138">
        <f>$C8*('2018yosanhosei（予算ベース）'!G59/'2018yosanhosei（予算ベース）'!$C8)</f>
        <v>1.7545655357661654E-4</v>
      </c>
      <c r="H59" s="138">
        <f>$C8*('2018yosanhosei（予算ベース）'!H59/'2018yosanhosei（予算ベース）'!$C8)</f>
        <v>7.0782287251585918E-3</v>
      </c>
      <c r="I59" s="138">
        <f>$C8*('2018yosanhosei（予算ベース）'!I59/'2018yosanhosei（予算ベース）'!$C8)</f>
        <v>6.2595502899336457E-3</v>
      </c>
      <c r="J59" s="138">
        <f>$C8*('2018yosanhosei（予算ベース）'!J59/'2018yosanhosei（予算ベース）'!$C8)</f>
        <v>7.5433103690144259E-3</v>
      </c>
      <c r="K59" s="138">
        <f>$C8*('2018yosanhosei（予算ベース）'!K59/'2018yosanhosei（予算ベース）'!$C8)</f>
        <v>4.0055223273257837E-3</v>
      </c>
      <c r="L59" s="138">
        <f>$C8*('2018yosanhosei（予算ベース）'!L59/'2018yosanhosei（予算ベース）'!$C8)</f>
        <v>3.8276940423313142E-3</v>
      </c>
      <c r="M59" s="438">
        <f t="shared" si="18"/>
        <v>2.8889762307340378E-2</v>
      </c>
      <c r="N59" s="138">
        <f>$C8*('2018yosanhosei（予算ベース）'!N59/'2018yosanhosei（予算ベース）'!$C8)</f>
        <v>7.921419932100586E-2</v>
      </c>
      <c r="O59" s="138">
        <f>$C8*('2018yosanhosei（予算ベース）'!O59/'2018yosanhosei（予算ベース）'!$C8)</f>
        <v>0.20380922884292191</v>
      </c>
      <c r="P59" s="138">
        <f>$C8*('2018yosanhosei（予算ベース）'!P59/'2018yosanhosei（予算ベース）'!$C8)</f>
        <v>0.40853402105956022</v>
      </c>
      <c r="Q59" s="138">
        <f>$C8*('2018yosanhosei（予算ベース）'!Q59/'2018yosanhosei（予算ベース）'!$C8)</f>
        <v>0.56140763162814167</v>
      </c>
      <c r="R59" s="138">
        <f>$C8*('2018yosanhosei（予算ベース）'!R59/'2018yosanhosei（予算ベース）'!$C8)</f>
        <v>0.31127683059881428</v>
      </c>
      <c r="S59" s="138">
        <f>$C8*('2018yosanhosei（予算ベース）'!S59/'2018yosanhosei（予算ベース）'!$C8)</f>
        <v>0.21978483125033424</v>
      </c>
      <c r="T59" s="138">
        <f>$C8*('2018yosanhosei（予算ベース）'!T59/'2018yosanhosei（予算ベース）'!$C8)</f>
        <v>0.19726864912576048</v>
      </c>
      <c r="U59" s="438">
        <f t="shared" si="19"/>
        <v>1.9812953918265386</v>
      </c>
    </row>
    <row r="60" spans="2:21">
      <c r="B60" s="2" t="s">
        <v>113</v>
      </c>
      <c r="F60" s="138">
        <f>$C9*('2018yosanhosei（予算ベース）'!F60/'2018yosanhosei（予算ベース）'!$C9)</f>
        <v>0</v>
      </c>
      <c r="G60" s="138">
        <f>$C9*('2018yosanhosei（予算ベース）'!G60/'2018yosanhosei（予算ベース）'!$C9)</f>
        <v>2.6796861626988155E-3</v>
      </c>
      <c r="H60" s="138">
        <f>$C9*('2018yosanhosei（予算ベース）'!H60/'2018yosanhosei（予算ベース）'!$C9)</f>
        <v>7.0530808324094696E-2</v>
      </c>
      <c r="I60" s="138">
        <f>$C9*('2018yosanhosei（予算ベース）'!I60/'2018yosanhosei（予算ベース）'!$C9)</f>
        <v>6.5240477432884511E-2</v>
      </c>
      <c r="J60" s="138">
        <f>$C9*('2018yosanhosei（予算ベース）'!J60/'2018yosanhosei（予算ベース）'!$C9)</f>
        <v>6.1443372366903323E-2</v>
      </c>
      <c r="K60" s="138">
        <f>$C9*('2018yosanhosei（予算ベース）'!K60/'2018yosanhosei（予算ベース）'!$C9)</f>
        <v>3.4410899317042838E-2</v>
      </c>
      <c r="L60" s="138">
        <f>$C9*('2018yosanhosei（予算ベース）'!L60/'2018yosanhosei（予算ベース）'!$C9)</f>
        <v>3.1135784168968363E-2</v>
      </c>
      <c r="M60" s="438">
        <f t="shared" si="18"/>
        <v>0.26544102777259254</v>
      </c>
      <c r="N60" s="138">
        <f>$C9*('2018yosanhosei（予算ベース）'!N60/'2018yosanhosei（予算ベース）'!$C9)</f>
        <v>0.82649164482330428</v>
      </c>
      <c r="O60" s="138">
        <f>$C9*('2018yosanhosei（予算ベース）'!O60/'2018yosanhosei（予算ベース）'!$C9)</f>
        <v>1.427393715784389</v>
      </c>
      <c r="P60" s="138">
        <f>$C9*('2018yosanhosei（予算ベース）'!P60/'2018yosanhosei（予算ベース）'!$C9)</f>
        <v>2.9803814645016504</v>
      </c>
      <c r="Q60" s="138">
        <f>$C9*('2018yosanhosei（予算ベース）'!Q60/'2018yosanhosei（予算ベース）'!$C9)</f>
        <v>3.2615969065460999</v>
      </c>
      <c r="R60" s="138">
        <f>$C9*('2018yosanhosei（予算ベース）'!R60/'2018yosanhosei（予算ベース）'!$C9)</f>
        <v>1.8549172900697661</v>
      </c>
      <c r="S60" s="138">
        <f>$C9*('2018yosanhosei（予算ベース）'!S60/'2018yosanhosei（予算ベース）'!$C9)</f>
        <v>1.3019186515464152</v>
      </c>
      <c r="T60" s="138">
        <f>$C9*('2018yosanhosei（予算ベース）'!T60/'2018yosanhosei（予算ベース）'!$C9)</f>
        <v>1.0286245442451538</v>
      </c>
      <c r="U60" s="438">
        <f t="shared" si="19"/>
        <v>12.68132421751678</v>
      </c>
    </row>
    <row r="61" spans="2:21">
      <c r="B61" s="2" t="s">
        <v>114</v>
      </c>
      <c r="F61" s="138">
        <f>$C10*('2018yosanhosei（予算ベース）'!F61/'2018yosanhosei（予算ベース）'!$C10)</f>
        <v>0</v>
      </c>
      <c r="G61" s="138">
        <f>$C10*('2018yosanhosei（予算ベース）'!G61/'2018yosanhosei（予算ベース）'!$C10)</f>
        <v>4.6897515259157517E-3</v>
      </c>
      <c r="H61" s="138">
        <f>$C10*('2018yosanhosei（予算ベース）'!H61/'2018yosanhosei（予算ベース）'!$C10)</f>
        <v>0.15996797937667293</v>
      </c>
      <c r="I61" s="138">
        <f>$C10*('2018yosanhosei（予算ベース）'!I61/'2018yosanhosei（予算ベース）'!$C10)</f>
        <v>0.15148389205798499</v>
      </c>
      <c r="J61" s="138">
        <f>$C10*('2018yosanhosei（予算ベース）'!J61/'2018yosanhosei（予算ベース）'!$C10)</f>
        <v>0.1500978630823071</v>
      </c>
      <c r="K61" s="138">
        <f>$C10*('2018yosanhosei（予算ベース）'!K61/'2018yosanhosei（予算ベース）'!$C10)</f>
        <v>7.9553754619830067E-2</v>
      </c>
      <c r="L61" s="138">
        <f>$C10*('2018yosanhosei（予算ベース）'!L61/'2018yosanhosei（予算ベース）'!$C10)</f>
        <v>5.708593174420578E-2</v>
      </c>
      <c r="M61" s="438">
        <f t="shared" si="18"/>
        <v>0.60287917240691657</v>
      </c>
      <c r="N61" s="138">
        <f>$C10*('2018yosanhosei（予算ベース）'!N61/'2018yosanhosei（予算ベース）'!$C10)</f>
        <v>1.6830711755047678</v>
      </c>
      <c r="O61" s="138">
        <f>$C10*('2018yosanhosei（予算ベース）'!O61/'2018yosanhosei（予算ベース）'!$C10)</f>
        <v>2.5630183732584979</v>
      </c>
      <c r="P61" s="138">
        <f>$C10*('2018yosanhosei（予算ベース）'!P61/'2018yosanhosei（予算ベース）'!$C10)</f>
        <v>5.4547422674129802</v>
      </c>
      <c r="Q61" s="138">
        <f>$C10*('2018yosanhosei（予算ベース）'!Q61/'2018yosanhosei（予算ベース）'!$C10)</f>
        <v>5.4245941765615173</v>
      </c>
      <c r="R61" s="138">
        <f>$C10*('2018yosanhosei（予算ベース）'!R61/'2018yosanhosei（予算ベース）'!$C10)</f>
        <v>3.1094143068157516</v>
      </c>
      <c r="S61" s="138">
        <f>$C10*('2018yosanhosei（予算ベース）'!S61/'2018yosanhosei（予算ベース）'!$C10)</f>
        <v>2.0931742594687579</v>
      </c>
      <c r="T61" s="138">
        <f>$C10*('2018yosanhosei（予算ベース）'!T61/'2018yosanhosei（予算ベース）'!$C10)</f>
        <v>1.4896876684396785</v>
      </c>
      <c r="U61" s="438">
        <f t="shared" si="19"/>
        <v>21.81770222746195</v>
      </c>
    </row>
    <row r="62" spans="2:21">
      <c r="B62" s="2" t="s">
        <v>115</v>
      </c>
      <c r="F62" s="138">
        <f>$C11*('2018yosanhosei（予算ベース）'!F62/'2018yosanhosei（予算ベース）'!$C11)</f>
        <v>0</v>
      </c>
      <c r="G62" s="138">
        <f>$C11*('2018yosanhosei（予算ベース）'!G62/'2018yosanhosei（予算ベース）'!$C11)</f>
        <v>1.1405930953926717E-2</v>
      </c>
      <c r="H62" s="138">
        <f>$C11*('2018yosanhosei（予算ベース）'!H62/'2018yosanhosei（予算ベース）'!$C11)</f>
        <v>0.45920026016470455</v>
      </c>
      <c r="I62" s="138">
        <f>$C11*('2018yosanhosei（予算ベース）'!I62/'2018yosanhosei（予算ベース）'!$C11)</f>
        <v>0.48573251508275772</v>
      </c>
      <c r="J62" s="138">
        <f>$C11*('2018yosanhosei（予算ベース）'!J62/'2018yosanhosei（予算ベース）'!$C11)</f>
        <v>0.47311539971788225</v>
      </c>
      <c r="K62" s="138">
        <f>$C11*('2018yosanhosei（予算ベース）'!K62/'2018yosanhosei（予算ベース）'!$C11)</f>
        <v>0.25405873588891442</v>
      </c>
      <c r="L62" s="138">
        <f>$C11*('2018yosanhosei（予算ベース）'!L62/'2018yosanhosei（予算ベース）'!$C11)</f>
        <v>0.18391597141327709</v>
      </c>
      <c r="M62" s="438">
        <f t="shared" si="18"/>
        <v>1.8674288132214629</v>
      </c>
      <c r="N62" s="138">
        <f>$C11*('2018yosanhosei（予算ベース）'!N62/'2018yosanhosei（予算ベース）'!$C11)</f>
        <v>4.2180643297876479</v>
      </c>
      <c r="O62" s="138">
        <f>$C11*('2018yosanhosei（予算ベース）'!O62/'2018yosanhosei（予算ベース）'!$C11)</f>
        <v>5.8738400876785608</v>
      </c>
      <c r="P62" s="138">
        <f>$C11*('2018yosanhosei（予算ベース）'!P62/'2018yosanhosei（予算ベース）'!$C11)</f>
        <v>13.131450803775451</v>
      </c>
      <c r="Q62" s="138">
        <f>$C11*('2018yosanhosei（予算ベース）'!Q62/'2018yosanhosei（予算ベース）'!$C11)</f>
        <v>11.32592334726492</v>
      </c>
      <c r="R62" s="138">
        <f>$C11*('2018yosanhosei（予算ベース）'!R62/'2018yosanhosei（予算ベース）'!$C11)</f>
        <v>6.2469360347058807</v>
      </c>
      <c r="S62" s="138">
        <f>$C11*('2018yosanhosei（予算ベース）'!S62/'2018yosanhosei（予算ベース）'!$C11)</f>
        <v>4.0668593193256672</v>
      </c>
      <c r="T62" s="138">
        <f>$C11*('2018yosanhosei（予算ベース）'!T62/'2018yosanhosei（予算ベース）'!$C11)</f>
        <v>2.6473713039884239</v>
      </c>
      <c r="U62" s="438">
        <f t="shared" si="19"/>
        <v>47.510445226526549</v>
      </c>
    </row>
    <row r="63" spans="2:21">
      <c r="B63" s="2" t="s">
        <v>116</v>
      </c>
      <c r="F63" s="138">
        <f>$C12*('2018yosanhosei（予算ベース）'!F63/'2018yosanhosei（予算ベース）'!$C12)</f>
        <v>0</v>
      </c>
      <c r="G63" s="138">
        <f>$C12*('2018yosanhosei（予算ベース）'!G63/'2018yosanhosei（予算ベース）'!$C12)</f>
        <v>3.1056374705620518E-2</v>
      </c>
      <c r="H63" s="138">
        <f>$C12*('2018yosanhosei（予算ベース）'!H63/'2018yosanhosei（予算ベース）'!$C12)</f>
        <v>1.2492023318253935</v>
      </c>
      <c r="I63" s="138">
        <f>$C12*('2018yosanhosei（予算ベース）'!I63/'2018yosanhosei（予算ベース）'!$C12)</f>
        <v>1.5271888637887452</v>
      </c>
      <c r="J63" s="138">
        <f>$C12*('2018yosanhosei（予算ベース）'!J63/'2018yosanhosei（予算ベース）'!$C12)</f>
        <v>1.5286444407134203</v>
      </c>
      <c r="K63" s="138">
        <f>$C12*('2018yosanhosei（予算ベース）'!K63/'2018yosanhosei（予算ベース）'!$C12)</f>
        <v>0.87560307492319067</v>
      </c>
      <c r="L63" s="138">
        <f>$C12*('2018yosanhosei（予算ベース）'!L63/'2018yosanhosei（予算ベース）'!$C12)</f>
        <v>0.60563874947359286</v>
      </c>
      <c r="M63" s="438">
        <f t="shared" si="18"/>
        <v>5.8173338354299631</v>
      </c>
      <c r="N63" s="138">
        <f>$C12*('2018yosanhosei（予算ベース）'!N63/'2018yosanhosei（予算ベース）'!$C12)</f>
        <v>9.6052381991026063</v>
      </c>
      <c r="O63" s="138">
        <f>$C12*('2018yosanhosei（予算ベース）'!O63/'2018yosanhosei（予算ベース）'!$C12)</f>
        <v>13.54121354959644</v>
      </c>
      <c r="P63" s="138">
        <f>$C12*('2018yosanhosei（予算ベース）'!P63/'2018yosanhosei（予算ベース）'!$C12)</f>
        <v>31.496591042817663</v>
      </c>
      <c r="Q63" s="138">
        <f>$C12*('2018yosanhosei（予算ベース）'!Q63/'2018yosanhosei（予算ベース）'!$C12)</f>
        <v>24.778803302298993</v>
      </c>
      <c r="R63" s="138">
        <f>$C12*('2018yosanhosei（予算ベース）'!R63/'2018yosanhosei（予算ベース）'!$C12)</f>
        <v>13.188422926896411</v>
      </c>
      <c r="S63" s="138">
        <f>$C12*('2018yosanhosei（予算ベース）'!S63/'2018yosanhosei（予算ベース）'!$C12)</f>
        <v>8.0928569894042806</v>
      </c>
      <c r="T63" s="138">
        <f>$C12*('2018yosanhosei（予算ベース）'!T63/'2018yosanhosei（予算ベース）'!$C12)</f>
        <v>4.8416347269109972</v>
      </c>
      <c r="U63" s="438">
        <f t="shared" si="19"/>
        <v>105.54476073702739</v>
      </c>
    </row>
    <row r="64" spans="2:21">
      <c r="B64" s="2" t="s">
        <v>117</v>
      </c>
      <c r="F64" s="138">
        <f>$C13*('2018yosanhosei（予算ベース）'!F64/'2018yosanhosei（予算ベース）'!$C13)</f>
        <v>0</v>
      </c>
      <c r="G64" s="138">
        <f>$C13*('2018yosanhosei（予算ベース）'!G64/'2018yosanhosei（予算ベース）'!$C13)</f>
        <v>4.1602402403160654E-2</v>
      </c>
      <c r="H64" s="138">
        <f>$C13*('2018yosanhosei（予算ベース）'!H64/'2018yosanhosei（予算ベース）'!$C13)</f>
        <v>1.6133011110202213</v>
      </c>
      <c r="I64" s="138">
        <f>$C13*('2018yosanhosei（予算ベース）'!I64/'2018yosanhosei（予算ベース）'!$C13)</f>
        <v>2.2133196610259813</v>
      </c>
      <c r="J64" s="138">
        <f>$C13*('2018yosanhosei（予算ベース）'!J64/'2018yosanhosei（予算ベース）'!$C13)</f>
        <v>2.2515191496525997</v>
      </c>
      <c r="K64" s="138">
        <f>$C13*('2018yosanhosei（予算ベース）'!K64/'2018yosanhosei（予算ベース）'!$C13)</f>
        <v>1.382720032365119</v>
      </c>
      <c r="L64" s="138">
        <f>$C13*('2018yosanhosei（予算ベース）'!L64/'2018yosanhosei（予算ベース）'!$C13)</f>
        <v>0.92731238133008131</v>
      </c>
      <c r="M64" s="438">
        <f t="shared" si="18"/>
        <v>8.4297747377971639</v>
      </c>
      <c r="N64" s="138">
        <f>$C13*('2018yosanhosei（予算ベース）'!N64/'2018yosanhosei（予算ベース）'!$C13)</f>
        <v>8.6905097244856595</v>
      </c>
      <c r="O64" s="138">
        <f>$C13*('2018yosanhosei（予算ベース）'!O64/'2018yosanhosei（予算ベース）'!$C13)</f>
        <v>13.80454762828186</v>
      </c>
      <c r="P64" s="138">
        <f>$C13*('2018yosanhosei（予算ベース）'!P64/'2018yosanhosei（予算ベース）'!$C13)</f>
        <v>35.197197041503699</v>
      </c>
      <c r="Q64" s="138">
        <f>$C13*('2018yosanhosei（予算ベース）'!Q64/'2018yosanhosei（予算ベース）'!$C13)</f>
        <v>28.545763452351011</v>
      </c>
      <c r="R64" s="138">
        <f>$C13*('2018yosanhosei（予算ベース）'!R64/'2018yosanhosei（予算ベース）'!$C13)</f>
        <v>15.503387874419287</v>
      </c>
      <c r="S64" s="138">
        <f>$C13*('2018yosanhosei（予算ベース）'!S64/'2018yosanhosei（予算ベース）'!$C13)</f>
        <v>9.4438489646239177</v>
      </c>
      <c r="T64" s="138">
        <f>$C13*('2018yosanhosei（予算ベース）'!T64/'2018yosanhosei（予算ベース）'!$C13)</f>
        <v>5.3672944912525198</v>
      </c>
      <c r="U64" s="438">
        <f t="shared" si="19"/>
        <v>116.55254917691795</v>
      </c>
    </row>
    <row r="65" spans="2:21">
      <c r="B65" s="2" t="s">
        <v>412</v>
      </c>
      <c r="F65" s="138">
        <f>$C14*('2018yosanhosei（予算ベース）'!F65/'2018yosanhosei（予算ベース）'!$C14)</f>
        <v>0</v>
      </c>
      <c r="G65" s="138">
        <f>$C14*('2018yosanhosei（予算ベース）'!G65/'2018yosanhosei（予算ベース）'!$C14)</f>
        <v>4.3789713273492167E-2</v>
      </c>
      <c r="H65" s="138">
        <f>$C14*('2018yosanhosei（予算ベース）'!H65/'2018yosanhosei（予算ベース）'!$C14)</f>
        <v>1.6249841509441172</v>
      </c>
      <c r="I65" s="138">
        <f>$C14*('2018yosanhosei（予算ベース）'!I65/'2018yosanhosei（予算ベース）'!$C14)</f>
        <v>2.7308908036244293</v>
      </c>
      <c r="J65" s="138">
        <f>$C14*('2018yosanhosei（予算ベース）'!J65/'2018yosanhosei（予算ベース）'!$C14)</f>
        <v>3.1586312084583077</v>
      </c>
      <c r="K65" s="138">
        <f>$C14*('2018yosanhosei（予算ベース）'!K65/'2018yosanhosei（予算ベース）'!$C14)</f>
        <v>2.4783771023835239</v>
      </c>
      <c r="L65" s="138">
        <f>$C14*('2018yosanhosei（予算ベース）'!L65/'2018yosanhosei（予算ベース）'!$C14)</f>
        <v>1.6510074016529139</v>
      </c>
      <c r="M65" s="438">
        <f t="shared" si="18"/>
        <v>11.687680380336785</v>
      </c>
      <c r="N65" s="138">
        <f>$C14*('2018yosanhosei（予算ベース）'!N65/'2018yosanhosei（予算ベース）'!$C14)</f>
        <v>5.1602539212625729</v>
      </c>
      <c r="O65" s="138">
        <f>$C14*('2018yosanhosei（予算ベース）'!O65/'2018yosanhosei（予算ベース）'!$C14)</f>
        <v>10.502172900423515</v>
      </c>
      <c r="P65" s="138">
        <f>$C14*('2018yosanhosei（予算ベース）'!P65/'2018yosanhosei（予算ベース）'!$C14)</f>
        <v>32.517386352967982</v>
      </c>
      <c r="Q65" s="138">
        <f>$C14*('2018yosanhosei（予算ベース）'!Q65/'2018yosanhosei（予算ベース）'!$C14)</f>
        <v>32.594381473906125</v>
      </c>
      <c r="R65" s="138">
        <f>$C14*('2018yosanhosei（予算ベース）'!R65/'2018yosanhosei（予算ベース）'!$C14)</f>
        <v>20.87984260472707</v>
      </c>
      <c r="S65" s="138">
        <f>$C14*('2018yosanhosei（予算ベース）'!S65/'2018yosanhosei（予算ベース）'!$C14)</f>
        <v>14.680168578659737</v>
      </c>
      <c r="T65" s="138">
        <f>$C14*('2018yosanhosei（予算ベース）'!T65/'2018yosanhosei（予算ベース）'!$C14)</f>
        <v>8.8553133808520226</v>
      </c>
      <c r="U65" s="438">
        <f t="shared" si="19"/>
        <v>125.18951921279903</v>
      </c>
    </row>
    <row r="66" spans="2:21">
      <c r="B66" s="2" t="s">
        <v>304</v>
      </c>
      <c r="F66" s="269">
        <f>SUM(F55:F65)</f>
        <v>0</v>
      </c>
      <c r="G66" s="269">
        <f t="shared" ref="G66:U66" si="20">SUM(G55:G65)</f>
        <v>0.13606241189428622</v>
      </c>
      <c r="H66" s="269">
        <f t="shared" si="20"/>
        <v>5.2110153524514988</v>
      </c>
      <c r="I66" s="269">
        <f t="shared" si="20"/>
        <v>7.2037722449319528</v>
      </c>
      <c r="J66" s="269">
        <f t="shared" si="20"/>
        <v>7.6595028918954409</v>
      </c>
      <c r="K66" s="269">
        <f t="shared" si="20"/>
        <v>5.1238670408387552</v>
      </c>
      <c r="L66" s="269">
        <f t="shared" si="20"/>
        <v>3.4743897731284528</v>
      </c>
      <c r="M66" s="269">
        <f t="shared" si="20"/>
        <v>28.808609715140392</v>
      </c>
      <c r="N66" s="269">
        <f t="shared" si="20"/>
        <v>30.562214421326928</v>
      </c>
      <c r="O66" s="269">
        <f t="shared" si="20"/>
        <v>48.686243992891669</v>
      </c>
      <c r="P66" s="269">
        <f t="shared" si="20"/>
        <v>122.73024016611498</v>
      </c>
      <c r="Q66" s="269">
        <f t="shared" si="20"/>
        <v>108.61417691626794</v>
      </c>
      <c r="R66" s="269">
        <f t="shared" si="20"/>
        <v>62.270594619371764</v>
      </c>
      <c r="S66" s="269">
        <f t="shared" si="20"/>
        <v>40.72923609316998</v>
      </c>
      <c r="T66" s="269">
        <f t="shared" si="20"/>
        <v>25.172724708327046</v>
      </c>
      <c r="U66" s="269">
        <f t="shared" si="20"/>
        <v>438.76543091747033</v>
      </c>
    </row>
    <row r="67" spans="2:21">
      <c r="B67" s="2" t="s">
        <v>389</v>
      </c>
      <c r="F67" s="261" t="s">
        <v>395</v>
      </c>
      <c r="G67" s="138">
        <f>'2018yosanhosei（予算ベース）'!G67</f>
        <v>26.44265324696519</v>
      </c>
      <c r="H67" s="138">
        <f>'2018yosanhosei（予算ベース）'!H67</f>
        <v>28.579432124108266</v>
      </c>
      <c r="I67" s="138">
        <f>'2018yosanhosei（予算ベース）'!I67</f>
        <v>29.960665844717759</v>
      </c>
      <c r="J67" s="138">
        <f>'2018yosanhosei（予算ベース）'!J67</f>
        <v>30.794749644386314</v>
      </c>
      <c r="K67" s="138">
        <f>'2018yosanhosei（予算ベース）'!K67</f>
        <v>31.187128451071185</v>
      </c>
      <c r="L67" s="138">
        <f>'2018yosanhosei（予算ベース）'!L67</f>
        <v>31.834260785005707</v>
      </c>
      <c r="M67" s="138"/>
      <c r="N67" s="138">
        <f>'2018yosanhosei（予算ベース）'!N67</f>
        <v>2.7117290565983527</v>
      </c>
      <c r="O67" s="138">
        <f>'2018yosanhosei（予算ベース）'!O67</f>
        <v>4.1732166741060031</v>
      </c>
      <c r="P67" s="138">
        <f>'2018yosanhosei（予算ベース）'!P67</f>
        <v>10.075949836640103</v>
      </c>
      <c r="Q67" s="138">
        <f>'2018yosanhosei（予算ベース）'!Q67</f>
        <v>13.558250040814706</v>
      </c>
      <c r="R67" s="138">
        <f>'2018yosanhosei（予算ベース）'!R67</f>
        <v>20.25889798023735</v>
      </c>
      <c r="S67" s="138">
        <f>'2018yosanhosei（予算ベース）'!S67</f>
        <v>24.47411984593311</v>
      </c>
      <c r="T67" s="138">
        <f>'2018yosanhosei（予算ベース）'!T67</f>
        <v>29.759382594601643</v>
      </c>
      <c r="U67" s="138"/>
    </row>
    <row r="68" spans="2:21">
      <c r="B68" s="953" t="s">
        <v>388</v>
      </c>
      <c r="N68" s="955">
        <f>N66*N67*12</f>
        <v>994.51733856361716</v>
      </c>
      <c r="O68" s="955">
        <f>O66*O67*12</f>
        <v>2438.138942768745</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0.12912870047450623</v>
      </c>
      <c r="G72" s="138">
        <f t="shared" ref="G72:L82" si="21">MAX(0,SUM(G4,O4)-SUM(G21,O21,G38,O38,G55,O55))</f>
        <v>0.13885977202486147</v>
      </c>
      <c r="H72" s="138">
        <f t="shared" si="21"/>
        <v>6.0988528705079315E-3</v>
      </c>
      <c r="I72" s="138">
        <f t="shared" si="21"/>
        <v>5.2933789914461071E-4</v>
      </c>
      <c r="J72" s="138">
        <f t="shared" si="21"/>
        <v>3.0470212769112548E-4</v>
      </c>
      <c r="K72" s="138">
        <f t="shared" si="21"/>
        <v>1.7229805622501204E-4</v>
      </c>
      <c r="L72" s="138">
        <f t="shared" si="21"/>
        <v>3.1407346136783809E-2</v>
      </c>
      <c r="M72" s="438">
        <f>SUM(F72:L72)</f>
        <v>0.30650100958972021</v>
      </c>
    </row>
    <row r="73" spans="2:21">
      <c r="B73" s="2" t="s">
        <v>147</v>
      </c>
      <c r="F73" s="138">
        <f t="shared" ref="F73:F82" si="22">MAX(0,SUM(F5,N5)-SUM(F22,N22,F39,N39,F56,N56))</f>
        <v>0.14510135993453868</v>
      </c>
      <c r="G73" s="138">
        <f t="shared" si="21"/>
        <v>0.15607097728649402</v>
      </c>
      <c r="H73" s="138">
        <f t="shared" si="21"/>
        <v>6.4007528778584066E-3</v>
      </c>
      <c r="I73" s="138">
        <f t="shared" si="21"/>
        <v>2.5585612152267956E-4</v>
      </c>
      <c r="J73" s="138">
        <f t="shared" si="21"/>
        <v>7.3780937566436666E-5</v>
      </c>
      <c r="K73" s="138">
        <f t="shared" si="21"/>
        <v>8.6310360727426261E-5</v>
      </c>
      <c r="L73" s="138">
        <f t="shared" si="21"/>
        <v>3.5170848036574942E-2</v>
      </c>
      <c r="M73" s="438">
        <f t="shared" ref="M73:M81" si="23">SUM(F73:L73)</f>
        <v>0.3431598855552826</v>
      </c>
    </row>
    <row r="74" spans="2:21">
      <c r="B74" s="2" t="s">
        <v>148</v>
      </c>
      <c r="F74" s="138">
        <f t="shared" si="22"/>
        <v>0.1639206020534254</v>
      </c>
      <c r="G74" s="138">
        <f t="shared" si="21"/>
        <v>0.17632262559929526</v>
      </c>
      <c r="H74" s="138">
        <f t="shared" si="21"/>
        <v>7.1052752260179486E-3</v>
      </c>
      <c r="I74" s="138">
        <f t="shared" si="21"/>
        <v>4.8853194619447038E-4</v>
      </c>
      <c r="J74" s="138">
        <f t="shared" si="21"/>
        <v>2.4136658720691484E-4</v>
      </c>
      <c r="K74" s="138">
        <f t="shared" si="21"/>
        <v>1.6067069877367945E-4</v>
      </c>
      <c r="L74" s="138">
        <f t="shared" si="21"/>
        <v>3.9698688222706169E-2</v>
      </c>
      <c r="M74" s="438">
        <f t="shared" si="23"/>
        <v>0.38793776033361982</v>
      </c>
    </row>
    <row r="75" spans="2:21">
      <c r="B75" s="2" t="s">
        <v>149</v>
      </c>
      <c r="F75" s="138">
        <f t="shared" si="22"/>
        <v>0.18958129499275433</v>
      </c>
      <c r="G75" s="138">
        <f t="shared" si="21"/>
        <v>0.20394561656808088</v>
      </c>
      <c r="H75" s="138">
        <f t="shared" si="21"/>
        <v>7.9467298371010409E-3</v>
      </c>
      <c r="I75" s="138">
        <f t="shared" si="21"/>
        <v>7.9278658465098406E-4</v>
      </c>
      <c r="J75" s="138">
        <f t="shared" si="21"/>
        <v>4.5968018729847238E-4</v>
      </c>
      <c r="K75" s="138">
        <f t="shared" si="21"/>
        <v>2.5783015562996781E-4</v>
      </c>
      <c r="L75" s="138">
        <f t="shared" si="21"/>
        <v>4.5840548200946518E-2</v>
      </c>
      <c r="M75" s="438">
        <f>SUM(F75:L75)</f>
        <v>0.44882448652646217</v>
      </c>
    </row>
    <row r="76" spans="2:21">
      <c r="B76" s="2" t="s">
        <v>150</v>
      </c>
      <c r="F76" s="138">
        <f t="shared" si="22"/>
        <v>0.16590193064059522</v>
      </c>
      <c r="G76" s="138">
        <f t="shared" si="21"/>
        <v>0.17851704276977828</v>
      </c>
      <c r="H76" s="138">
        <f t="shared" si="21"/>
        <v>6.3711054916349985E-3</v>
      </c>
      <c r="I76" s="138">
        <f t="shared" si="21"/>
        <v>8.1766799547322577E-4</v>
      </c>
      <c r="J76" s="138">
        <f t="shared" si="21"/>
        <v>5.0045929948105972E-4</v>
      </c>
      <c r="K76" s="138">
        <f t="shared" si="21"/>
        <v>2.6477106465694344E-4</v>
      </c>
      <c r="L76" s="138">
        <f t="shared" si="21"/>
        <v>3.9958449749933123E-2</v>
      </c>
      <c r="M76" s="438">
        <f t="shared" si="23"/>
        <v>0.39233142701155288</v>
      </c>
    </row>
    <row r="77" spans="2:21">
      <c r="B77" s="2" t="s">
        <v>113</v>
      </c>
      <c r="F77" s="138">
        <f t="shared" si="22"/>
        <v>2.3608468020211828</v>
      </c>
      <c r="G77" s="138">
        <f t="shared" si="21"/>
        <v>1.9257905537566073</v>
      </c>
      <c r="H77" s="138">
        <f t="shared" si="21"/>
        <v>0.8385740805082551</v>
      </c>
      <c r="I77" s="138">
        <f t="shared" si="21"/>
        <v>0.41558527005520807</v>
      </c>
      <c r="J77" s="138">
        <f t="shared" si="21"/>
        <v>0.27388141739355198</v>
      </c>
      <c r="K77" s="138">
        <f t="shared" si="21"/>
        <v>0.34602950212169592</v>
      </c>
      <c r="L77" s="138">
        <f t="shared" si="21"/>
        <v>0.41672045946519143</v>
      </c>
      <c r="M77" s="438">
        <f>SUM(F77:L77)</f>
        <v>6.577428085321694</v>
      </c>
    </row>
    <row r="78" spans="2:21">
      <c r="B78" s="2" t="s">
        <v>114</v>
      </c>
      <c r="F78" s="138">
        <f t="shared" si="22"/>
        <v>5.0490875551972971</v>
      </c>
      <c r="G78" s="138">
        <f t="shared" si="21"/>
        <v>3.8197976533855953</v>
      </c>
      <c r="H78" s="138">
        <f t="shared" si="21"/>
        <v>1.7995669619775825</v>
      </c>
      <c r="I78" s="138">
        <f t="shared" si="21"/>
        <v>1.035654863506605</v>
      </c>
      <c r="J78" s="138">
        <f t="shared" si="21"/>
        <v>0.59320869082873173</v>
      </c>
      <c r="K78" s="138">
        <f t="shared" si="21"/>
        <v>0.69534124915562767</v>
      </c>
      <c r="L78" s="138">
        <f t="shared" si="21"/>
        <v>0.7828481400877525</v>
      </c>
      <c r="M78" s="438">
        <f t="shared" si="23"/>
        <v>13.775505114139191</v>
      </c>
    </row>
    <row r="79" spans="2:21">
      <c r="B79" s="2" t="s">
        <v>115</v>
      </c>
      <c r="F79" s="138">
        <f t="shared" si="22"/>
        <v>12.591629282164124</v>
      </c>
      <c r="G79" s="138">
        <f t="shared" si="21"/>
        <v>8.5013725692539825</v>
      </c>
      <c r="H79" s="138">
        <f t="shared" si="21"/>
        <v>4.1456789604227264</v>
      </c>
      <c r="I79" s="138">
        <f t="shared" si="21"/>
        <v>1.9670408293398793</v>
      </c>
      <c r="J79" s="138">
        <f t="shared" si="21"/>
        <v>1.1308965933680177</v>
      </c>
      <c r="K79" s="138">
        <f t="shared" si="21"/>
        <v>1.3031493903306242</v>
      </c>
      <c r="L79" s="138">
        <f t="shared" si="21"/>
        <v>1.402784598455356</v>
      </c>
      <c r="M79" s="438">
        <f>SUM(F79:L79)</f>
        <v>31.042552223334713</v>
      </c>
    </row>
    <row r="80" spans="2:21">
      <c r="B80" s="2" t="s">
        <v>116</v>
      </c>
      <c r="F80" s="138">
        <f t="shared" si="22"/>
        <v>25.831478823429855</v>
      </c>
      <c r="G80" s="138">
        <f t="shared" si="21"/>
        <v>17.717172619397587</v>
      </c>
      <c r="H80" s="138">
        <f t="shared" si="21"/>
        <v>8.3967211476109895</v>
      </c>
      <c r="I80" s="138">
        <f t="shared" si="21"/>
        <v>3.5015076901572293</v>
      </c>
      <c r="J80" s="138">
        <f t="shared" si="21"/>
        <v>1.8972724641933247</v>
      </c>
      <c r="K80" s="138">
        <f t="shared" si="21"/>
        <v>2.2326952986434776</v>
      </c>
      <c r="L80" s="138">
        <f t="shared" si="21"/>
        <v>2.3975295628568265</v>
      </c>
      <c r="M80" s="438">
        <f t="shared" si="23"/>
        <v>61.974377606289288</v>
      </c>
    </row>
    <row r="81" spans="2:21">
      <c r="B81" s="2" t="s">
        <v>117</v>
      </c>
      <c r="F81" s="138">
        <f t="shared" si="22"/>
        <v>22.042267422870744</v>
      </c>
      <c r="G81" s="138">
        <f t="shared" si="21"/>
        <v>17.199765260205027</v>
      </c>
      <c r="H81" s="138">
        <f t="shared" si="21"/>
        <v>7.9512460794136643</v>
      </c>
      <c r="I81" s="138">
        <f t="shared" si="21"/>
        <v>4.0396911448818003</v>
      </c>
      <c r="J81" s="138">
        <f t="shared" si="21"/>
        <v>2.2629140216216399</v>
      </c>
      <c r="K81" s="138">
        <f t="shared" si="21"/>
        <v>2.5183625337436553</v>
      </c>
      <c r="L81" s="138">
        <f t="shared" si="21"/>
        <v>2.5919417900000532</v>
      </c>
      <c r="M81" s="438">
        <f t="shared" si="23"/>
        <v>58.606188252736587</v>
      </c>
    </row>
    <row r="82" spans="2:21">
      <c r="B82" s="2" t="s">
        <v>412</v>
      </c>
      <c r="F82" s="138">
        <f t="shared" si="22"/>
        <v>12.895054876458858</v>
      </c>
      <c r="G82" s="138">
        <f t="shared" si="21"/>
        <v>12.831849978574237</v>
      </c>
      <c r="H82" s="138">
        <f t="shared" si="21"/>
        <v>7.0453718228282938</v>
      </c>
      <c r="I82" s="138">
        <f t="shared" si="21"/>
        <v>4.7243105332982012</v>
      </c>
      <c r="J82" s="138">
        <f t="shared" si="21"/>
        <v>2.8257368893876134</v>
      </c>
      <c r="K82" s="138">
        <f t="shared" si="21"/>
        <v>2.9355358479425959</v>
      </c>
      <c r="L82" s="138">
        <f t="shared" si="21"/>
        <v>2.6053197346936301</v>
      </c>
      <c r="M82" s="438">
        <f>SUM(F82:L82)</f>
        <v>45.863179683183425</v>
      </c>
    </row>
    <row r="83" spans="2:21">
      <c r="B83" s="2" t="s">
        <v>304</v>
      </c>
      <c r="F83" s="675">
        <f t="shared" ref="F83:M83" si="24">SUM(F72:F82)</f>
        <v>81.563998650237878</v>
      </c>
      <c r="G83" s="675">
        <f t="shared" si="24"/>
        <v>62.84946466882154</v>
      </c>
      <c r="H83" s="675">
        <f t="shared" si="24"/>
        <v>30.211081769064634</v>
      </c>
      <c r="I83" s="675">
        <f t="shared" si="24"/>
        <v>15.68667451178591</v>
      </c>
      <c r="J83" s="675">
        <f t="shared" si="24"/>
        <v>8.9854900659321224</v>
      </c>
      <c r="K83" s="675">
        <f t="shared" si="24"/>
        <v>10.03205570227369</v>
      </c>
      <c r="L83" s="675">
        <f t="shared" si="24"/>
        <v>10.389220165905755</v>
      </c>
      <c r="M83" s="675">
        <f t="shared" si="24"/>
        <v>219.71798553402155</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$C4*('2018yosanhosei（予算ベース）'!F89/'2018yosanhosei（予算ベース）'!$C4)</f>
        <v>9.4237165781114595E-4</v>
      </c>
      <c r="G89" s="138">
        <f>$C4*('2018yosanhosei（予算ベース）'!G89/'2018yosanhosei（予算ベース）'!$C4)</f>
        <v>1.3187386779999943E-3</v>
      </c>
      <c r="H89" s="138">
        <f>$C4*('2018yosanhosei（予算ベース）'!H89/'2018yosanhosei（予算ベース）'!$C4)</f>
        <v>5.5335501068063484E-3</v>
      </c>
      <c r="I89" s="138">
        <f>$C4*('2018yosanhosei（予算ベース）'!I89/'2018yosanhosei（予算ベース）'!$C4)</f>
        <v>5.7993771196732276E-3</v>
      </c>
      <c r="J89" s="138">
        <f>$C4*('2018yosanhosei（予算ベース）'!J89/'2018yosanhosei（予算ベース）'!$C4)</f>
        <v>5.5736168527992678E-3</v>
      </c>
      <c r="K89" s="138">
        <f>$C4*('2018yosanhosei（予算ベース）'!K89/'2018yosanhosei（予算ベース）'!$C4)</f>
        <v>4.3595702670122588E-3</v>
      </c>
      <c r="L89" s="138">
        <f>$C4*('2018yosanhosei（予算ベース）'!L89/'2018yosanhosei（予算ベース）'!$C4)</f>
        <v>3.2131155251278751E-3</v>
      </c>
      <c r="M89" s="438">
        <f>SUM(F89:L89)</f>
        <v>2.674034020723012E-2</v>
      </c>
      <c r="N89" s="16">
        <v>0</v>
      </c>
      <c r="O89" s="16">
        <v>0</v>
      </c>
      <c r="P89" s="138">
        <f>$C4*('2018yosanhosei（予算ベース）'!P89/'2018yosanhosei（予算ベース）'!$C4)</f>
        <v>2.9878471528701903E-4</v>
      </c>
      <c r="Q89" s="138">
        <f>$C4*('2018yosanhosei（予算ベース）'!Q89/'2018yosanhosei（予算ベース）'!$C4)</f>
        <v>4.7306394940303603E-4</v>
      </c>
      <c r="R89" s="138">
        <f>$C4*('2018yosanhosei（予算ベース）'!R89/'2018yosanhosei（予算ベース）'!$C4)</f>
        <v>4.5587800478244354E-4</v>
      </c>
      <c r="S89" s="138">
        <f>$C4*('2018yosanhosei（予算ベース）'!S89/'2018yosanhosei（予算ベース）'!$C4)</f>
        <v>4.8308529975084731E-4</v>
      </c>
      <c r="T89" s="138">
        <f>$C4*('2018yosanhosei（予算ベース）'!T89/'2018yosanhosei（予算ベース）'!$C4)</f>
        <v>1.1515963020834483E-3</v>
      </c>
      <c r="U89" s="438">
        <f>SUM(N89:T89)</f>
        <v>2.8624082713067942E-3</v>
      </c>
    </row>
    <row r="90" spans="2:21">
      <c r="B90" s="2" t="s">
        <v>147</v>
      </c>
      <c r="F90" s="138">
        <f>$C5*('2018yosanhosei（予算ベース）'!F90/'2018yosanhosei（予算ベース）'!$C5)</f>
        <v>1.059654615229077E-3</v>
      </c>
      <c r="G90" s="138">
        <f>$C5*('2018yosanhosei（予算ベース）'!G90/'2018yosanhosei（予算ベース）'!$C5)</f>
        <v>1.4828624299563027E-3</v>
      </c>
      <c r="H90" s="138">
        <f>$C5*('2018yosanhosei（予算ベース）'!H90/'2018yosanhosei（予算ベース）'!$C5)</f>
        <v>6.2222286299422986E-3</v>
      </c>
      <c r="I90" s="138">
        <f>$C5*('2018yosanhosei（予算ベース）'!I90/'2018yosanhosei（予算ベース）'!$C5)</f>
        <v>6.5211391698573248E-3</v>
      </c>
      <c r="J90" s="138">
        <f>$C5*('2018yosanhosei（予算ベース）'!J90/'2018yosanhosei（予算ベース）'!$C5)</f>
        <v>6.2672818867510012E-3</v>
      </c>
      <c r="K90" s="138">
        <f>$C5*('2018yosanhosei（予算ベース）'!K90/'2018yosanhosei（予算ベース）'!$C5)</f>
        <v>4.9021410136474933E-3</v>
      </c>
      <c r="L90" s="138">
        <f>$C5*('2018yosanhosei（予算ベース）'!L90/'2018yosanhosei（予算ベース）'!$C5)</f>
        <v>3.6130041340316737E-3</v>
      </c>
      <c r="M90" s="438">
        <f t="shared" ref="M90:M99" si="25">SUM(F90:L90)</f>
        <v>3.006831187941517E-2</v>
      </c>
      <c r="N90" s="16">
        <v>0</v>
      </c>
      <c r="O90" s="16">
        <v>0</v>
      </c>
      <c r="P90" s="138">
        <f>$C5*('2018yosanhosei（予算ベース）'!P90/'2018yosanhosei（予算ベース）'!$C5)</f>
        <v>3.3596999643345043E-4</v>
      </c>
      <c r="Q90" s="138">
        <f>$C5*('2018yosanhosei（予算ベース）'!Q90/'2018yosanhosei（予算ベース）'!$C5)</f>
        <v>5.3193916978335159E-4</v>
      </c>
      <c r="R90" s="138">
        <f>$C5*('2018yosanhosei（予算ベース）'!R90/'2018yosanhosei（予算ベース）'!$C5)</f>
        <v>5.1261434673362043E-4</v>
      </c>
      <c r="S90" s="138">
        <f>$C5*('2018yosanhosei（予算ベース）'!S90/'2018yosanhosei（予算ベース）'!$C5)</f>
        <v>5.4320772827496733E-4</v>
      </c>
      <c r="T90" s="138">
        <f>$C5*('2018yosanhosei（予算ベース）'!T90/'2018yosanhosei（予算ベース）'!$C5)</f>
        <v>1.2949183331954735E-3</v>
      </c>
      <c r="U90" s="438">
        <f t="shared" ref="U90:U99" si="26">SUM(N90:T90)</f>
        <v>3.2186495744208629E-3</v>
      </c>
    </row>
    <row r="91" spans="2:21">
      <c r="B91" s="2" t="s">
        <v>148</v>
      </c>
      <c r="F91" s="138">
        <f>$C6*('2018yosanhosei（予算ベース）'!F91/'2018yosanhosei（予算ベース）'!$C6)</f>
        <v>1.1972875745885736E-3</v>
      </c>
      <c r="G91" s="138">
        <f>$C6*('2018yosanhosei（予算ベース）'!G91/'2018yosanhosei（予算ベース）'!$C6)</f>
        <v>1.6754636243688612E-3</v>
      </c>
      <c r="H91" s="138">
        <f>$C6*('2018yosanhosei（予算ベース）'!H91/'2018yosanhosei（予算ベース）'!$C6)</f>
        <v>7.03040114940536E-3</v>
      </c>
      <c r="I91" s="138">
        <f>$C6*('2018yosanhosei（予算ベース）'!I91/'2018yosanhosei（予算ベース）'!$C6)</f>
        <v>7.3681356057182365E-3</v>
      </c>
      <c r="J91" s="138">
        <f>$C6*('2018yosanhosei（予算ベース）'!J91/'2018yosanhosei（予算ベース）'!$C6)</f>
        <v>7.0813061365554856E-3</v>
      </c>
      <c r="K91" s="138">
        <f>$C6*('2018yosanhosei（予算ベース）'!K91/'2018yosanhosei（予算ベース）'!$C6)</f>
        <v>5.5388543023071283E-3</v>
      </c>
      <c r="L91" s="138">
        <f>$C6*('2018yosanhosei（予算ベース）'!L91/'2018yosanhosei（予算ベース）'!$C6)</f>
        <v>4.0822782201331859E-3</v>
      </c>
      <c r="M91" s="438">
        <f t="shared" si="25"/>
        <v>3.3973726613076828E-2</v>
      </c>
      <c r="N91" s="16">
        <v>0</v>
      </c>
      <c r="O91" s="16">
        <v>0</v>
      </c>
      <c r="P91" s="138">
        <f>$C6*('2018yosanhosei（予算ベース）'!P91/'2018yosanhosei（予算ベース）'!$C6)</f>
        <v>3.796073705368407E-4</v>
      </c>
      <c r="Q91" s="138">
        <f>$C6*('2018yosanhosei（予算ベース）'!Q91/'2018yosanhosei（予算ベース）'!$C6)</f>
        <v>6.010299481221872E-4</v>
      </c>
      <c r="R91" s="138">
        <f>$C6*('2018yosanhosei（予算ベース）'!R91/'2018yosanhosei（予算ベース）'!$C6)</f>
        <v>5.7919512554316789E-4</v>
      </c>
      <c r="S91" s="138">
        <f>$C6*('2018yosanhosei（予算ベース）'!S91/'2018yosanhosei（予算ベース）'!$C6)</f>
        <v>6.1376212035230528E-4</v>
      </c>
      <c r="T91" s="138">
        <f>$C6*('2018yosanhosei（予算ベース）'!T91/'2018yosanhosei（予算ベース）'!$C6)</f>
        <v>1.4631084583222643E-3</v>
      </c>
      <c r="U91" s="438">
        <f t="shared" si="26"/>
        <v>3.6367030228767654E-3</v>
      </c>
    </row>
    <row r="92" spans="2:21">
      <c r="B92" s="2" t="s">
        <v>149</v>
      </c>
      <c r="F92" s="138">
        <f>$C7*('2018yosanhosei（予算ベース）'!F92/'2018yosanhosei（予算ベース）'!$C7)</f>
        <v>1.3851435526727135E-3</v>
      </c>
      <c r="G92" s="138">
        <f>$C7*('2018yosanhosei（予算ベース）'!G92/'2018yosanhosei（予算ベース）'!$C7)</f>
        <v>1.9383460467546172E-3</v>
      </c>
      <c r="H92" s="138">
        <f>$C7*('2018yosanhosei（予算ベース）'!H92/'2018yosanhosei（予算ベース）'!$C7)</f>
        <v>8.1334802360644217E-3</v>
      </c>
      <c r="I92" s="138">
        <f>$C7*('2018yosanhosei（予算ベース）'!I92/'2018yosanhosei（予算ベース）'!$C7)</f>
        <v>8.524205667954048E-3</v>
      </c>
      <c r="J92" s="138">
        <f>$C7*('2018yosanhosei（予算ベース）'!J92/'2018yosanhosei（予算ベース）'!$C7)</f>
        <v>8.1923722819240916E-3</v>
      </c>
      <c r="K92" s="138">
        <f>$C7*('2018yosanhosei（予算ベース）'!K92/'2018yosanhosei（予算ベース）'!$C7)</f>
        <v>6.407907748203788E-3</v>
      </c>
      <c r="L92" s="138">
        <f>$C7*('2018yosanhosei（予算ベース）'!L92/'2018yosanhosei（予算ベース）'!$C7)</f>
        <v>4.7227929837798614E-3</v>
      </c>
      <c r="M92" s="438">
        <f t="shared" si="25"/>
        <v>3.9304248517353542E-2</v>
      </c>
      <c r="N92" s="16">
        <v>0</v>
      </c>
      <c r="O92" s="16">
        <v>0</v>
      </c>
      <c r="P92" s="138">
        <f>$C7*('2018yosanhosei（予算ベース）'!P92/'2018yosanhosei（予算ベース）'!$C7)</f>
        <v>4.3916826083059636E-4</v>
      </c>
      <c r="Q92" s="138">
        <f>$C7*('2018yosanhosei（予算ベース）'!Q92/'2018yosanhosei（予算ベース）'!$C7)</f>
        <v>6.9533232890247047E-4</v>
      </c>
      <c r="R92" s="138">
        <f>$C7*('2018yosanhosei（予算ベース）'!R92/'2018yosanhosei（予算ベース）'!$C7)</f>
        <v>6.7007159425442719E-4</v>
      </c>
      <c r="S92" s="138">
        <f>$C7*('2018yosanhosei（予算ベース）'!S92/'2018yosanhosei（予算ベース）'!$C7)</f>
        <v>7.1006219551962525E-4</v>
      </c>
      <c r="T92" s="138">
        <f>$C7*('2018yosanhosei（予算ベース）'!T92/'2018yosanhosei（予算ベース）'!$C7)</f>
        <v>1.6926720788883222E-3</v>
      </c>
      <c r="U92" s="438">
        <f t="shared" si="26"/>
        <v>4.2073064583954415E-3</v>
      </c>
    </row>
    <row r="93" spans="2:21">
      <c r="B93" s="2" t="s">
        <v>150</v>
      </c>
      <c r="F93" s="138">
        <f>$C8*('2018yosanhosei（予算ベース）'!F93/'2018yosanhosei（予算ベース）'!$C8)</f>
        <v>1.2130561974093594E-3</v>
      </c>
      <c r="G93" s="138">
        <f>$C8*('2018yosanhosei（予算ベース）'!G93/'2018yosanhosei（予算ベース）'!$C8)</f>
        <v>1.697529963737411E-3</v>
      </c>
      <c r="H93" s="138">
        <f>$C8*('2018yosanhosei（予算ベース）'!H93/'2018yosanhosei（予算ベース）'!$C8)</f>
        <v>7.1229935610838046E-3</v>
      </c>
      <c r="I93" s="138">
        <f>$C8*('2018yosanhosei（予算ベース）'!I93/'2018yosanhosei（予算ベース）'!$C8)</f>
        <v>7.4651760776356848E-3</v>
      </c>
      <c r="J93" s="138">
        <f>$C8*('2018yosanhosei（予算ベース）'!J93/'2018yosanhosei（予算ベース）'!$C8)</f>
        <v>7.174568981602741E-3</v>
      </c>
      <c r="K93" s="138">
        <f>$C8*('2018yosanhosei（予算ベース）'!K93/'2018yosanhosei（予算ベース）'!$C8)</f>
        <v>5.6118026116407328E-3</v>
      </c>
      <c r="L93" s="138">
        <f>$C8*('2018yosanhosei（予算ベース）'!L93/'2018yosanhosei（予算ベース）'!$C8)</f>
        <v>4.1360430021864106E-3</v>
      </c>
      <c r="M93" s="438">
        <f t="shared" si="25"/>
        <v>3.4421170395296151E-2</v>
      </c>
      <c r="N93" s="16">
        <v>0</v>
      </c>
      <c r="O93" s="16">
        <v>0</v>
      </c>
      <c r="P93" s="138">
        <f>$C8*('2018yosanhosei（予算ベース）'!P93/'2018yosanhosei（予算ベース）'!$C8)</f>
        <v>3.8460690913811837E-4</v>
      </c>
      <c r="Q93" s="138">
        <f>$C8*('2018yosanhosei（予算ベース）'!Q93/'2018yosanhosei（予算ベース）'!$C8)</f>
        <v>6.0894568595918264E-4</v>
      </c>
      <c r="R93" s="138">
        <f>$C8*('2018yosanhosei（予算ベース）'!R93/'2018yosanhosei（予算ベース）'!$C8)</f>
        <v>5.8682329246661266E-4</v>
      </c>
      <c r="S93" s="138">
        <f>$C8*('2018yosanhosei（予算ベース）'!S93/'2018yosanhosei（予算ベース）'!$C8)</f>
        <v>6.2184554457129203E-4</v>
      </c>
      <c r="T93" s="138">
        <f>$C8*('2018yosanhosei（予算ベース）'!T93/'2018yosanhosei（予算ベース）'!$C8)</f>
        <v>1.4823780188813578E-3</v>
      </c>
      <c r="U93" s="438">
        <f t="shared" si="26"/>
        <v>3.6845994510165633E-3</v>
      </c>
    </row>
    <row r="94" spans="2:21">
      <c r="B94" s="2" t="s">
        <v>113</v>
      </c>
      <c r="F94" s="138">
        <f>$C9*('2018yosanhosei（予算ベース）'!F94/'2018yosanhosei（予算ベース）'!$C9)</f>
        <v>1.2571607974761752E-2</v>
      </c>
      <c r="G94" s="138">
        <f>$C9*('2018yosanhosei（予算ベース）'!G94/'2018yosanhosei（予算ベース）'!$C9)</f>
        <v>1.4259177580016016E-2</v>
      </c>
      <c r="H94" s="138">
        <f>$C9*('2018yosanhosei（予算ベース）'!H94/'2018yosanhosei（予算ベース）'!$C9)</f>
        <v>5.9700167878356088E-2</v>
      </c>
      <c r="I94" s="138">
        <f>$C9*('2018yosanhosei（予算ベース）'!I94/'2018yosanhosei（予算ベース）'!$C9)</f>
        <v>4.9880689979580534E-2</v>
      </c>
      <c r="J94" s="138">
        <f>$C9*('2018yosanhosei（予算ベース）'!J94/'2018yosanhosei（予算ベース）'!$C9)</f>
        <v>4.4594340738940197E-2</v>
      </c>
      <c r="K94" s="138">
        <f>$C9*('2018yosanhosei（予算ベース）'!K94/'2018yosanhosei（予算ベース）'!$C9)</f>
        <v>3.0879758679143027E-2</v>
      </c>
      <c r="L94" s="138">
        <f>$C9*('2018yosanhosei（予算ベース）'!L94/'2018yosanhosei（予算ベース）'!$C9)</f>
        <v>2.5899014655745217E-2</v>
      </c>
      <c r="M94" s="438">
        <f t="shared" si="25"/>
        <v>0.23778475748654282</v>
      </c>
      <c r="N94" s="16">
        <v>0</v>
      </c>
      <c r="O94" s="16">
        <v>0</v>
      </c>
      <c r="P94" s="138">
        <f>$C9*('2018yosanhosei（予算ベース）'!P94/'2018yosanhosei（予算ベース）'!$C9)</f>
        <v>3.6712286869842298E-3</v>
      </c>
      <c r="Q94" s="138">
        <f>$C9*('2018yosanhosei（予算ベース）'!Q94/'2018yosanhosei（予算ベース）'!$C9)</f>
        <v>4.6501065227734853E-3</v>
      </c>
      <c r="R94" s="138">
        <f>$C9*('2018yosanhosei（予算ベース）'!R94/'2018yosanhosei（予算ベース）'!$C9)</f>
        <v>4.4811727596298584E-3</v>
      </c>
      <c r="S94" s="138">
        <f>$C9*('2018yosanhosei（予算ベース）'!S94/'2018yosanhosei（予算ベース）'!$C9)</f>
        <v>4.7486140219776853E-3</v>
      </c>
      <c r="T94" s="138">
        <f>$C9*('2018yosanhosei（予算ベース）'!T94/'2018yosanhosei（予算ベース）'!$C9)</f>
        <v>6.4685250061889419E-3</v>
      </c>
      <c r="U94" s="438">
        <f t="shared" si="26"/>
        <v>2.4019646997554201E-2</v>
      </c>
    </row>
    <row r="95" spans="2:21">
      <c r="B95" s="2" t="s">
        <v>114</v>
      </c>
      <c r="F95" s="138">
        <f>$C10*('2018yosanhosei（予算ベース）'!F95/'2018yosanhosei（予算ベース）'!$C10)</f>
        <v>2.6247671771713162E-2</v>
      </c>
      <c r="G95" s="138">
        <f>$C10*('2018yosanhosei（予算ベース）'!G95/'2018yosanhosei（予算ベース）'!$C10)</f>
        <v>2.6467595077006904E-2</v>
      </c>
      <c r="H95" s="138">
        <f>$C10*('2018yosanhosei（予算ベース）'!H95/'2018yosanhosei（予算ベース）'!$C10)</f>
        <v>0.12770021481224766</v>
      </c>
      <c r="I95" s="138">
        <f>$C10*('2018yosanhosei（予算ベース）'!I95/'2018yosanhosei（予算ベース）'!$C10)</f>
        <v>0.10203522729472703</v>
      </c>
      <c r="J95" s="138">
        <f>$C10*('2018yosanhosei（予算ベース）'!J95/'2018yosanhosei（予算ベース）'!$C10)</f>
        <v>8.0274961148145474E-2</v>
      </c>
      <c r="K95" s="138">
        <f>$C10*('2018yosanhosei（予算ベース）'!K95/'2018yosanhosei（予算ベース）'!$C10)</f>
        <v>5.2940124072477286E-2</v>
      </c>
      <c r="L95" s="138">
        <f>$C10*('2018yosanhosei（予算ベース）'!L95/'2018yosanhosei（予算ベース）'!$C10)</f>
        <v>3.8324576899086443E-2</v>
      </c>
      <c r="M95" s="438">
        <f t="shared" si="25"/>
        <v>0.45399037107540396</v>
      </c>
      <c r="N95" s="16">
        <v>0</v>
      </c>
      <c r="O95" s="16">
        <v>0</v>
      </c>
      <c r="P95" s="138">
        <f>$C10*('2018yosanhosei（予算ベース）'!P95/'2018yosanhosei（予算ベース）'!$C10)</f>
        <v>6.8533997058540805E-3</v>
      </c>
      <c r="Q95" s="138">
        <f>$C10*('2018yosanhosei（予算ベース）'!Q95/'2018yosanhosei（予算ベース）'!$C10)</f>
        <v>9.0424536625936767E-3</v>
      </c>
      <c r="R95" s="138">
        <f>$C10*('2018yosanhosei（予算ベース）'!R95/'2018yosanhosei（予算ベース）'!$C10)</f>
        <v>6.9711602234629258E-3</v>
      </c>
      <c r="S95" s="138">
        <f>$C10*('2018yosanhosei（予算ベース）'!S95/'2018yosanhosei（予算ベース）'!$C10)</f>
        <v>8.3106074754388387E-3</v>
      </c>
      <c r="T95" s="138">
        <f>$C10*('2018yosanhosei（予算ベース）'!T95/'2018yosanhosei（予算ベース）'!$C10)</f>
        <v>1.0377257663142136E-2</v>
      </c>
      <c r="U95" s="438">
        <f t="shared" si="26"/>
        <v>4.1554878730491657E-2</v>
      </c>
    </row>
    <row r="96" spans="2:21">
      <c r="B96" s="2" t="s">
        <v>115</v>
      </c>
      <c r="F96" s="138">
        <f>$C11*('2018yosanhosei（予算ベース）'!F96/'2018yosanhosei（予算ベース）'!$C11)</f>
        <v>6.3836885659103879E-2</v>
      </c>
      <c r="G96" s="138">
        <f>$C11*('2018yosanhosei（予算ベース）'!G96/'2018yosanhosei（予算ベース）'!$C11)</f>
        <v>6.7130550221054172E-2</v>
      </c>
      <c r="H96" s="138">
        <f>$C11*('2018yosanhosei（予算ベース）'!H96/'2018yosanhosei（予算ベース）'!$C11)</f>
        <v>0.34069610092265573</v>
      </c>
      <c r="I96" s="138">
        <f>$C11*('2018yosanhosei（予算ベース）'!I96/'2018yosanhosei（予算ベース）'!$C11)</f>
        <v>0.27849019256143231</v>
      </c>
      <c r="J96" s="138">
        <f>$C11*('2018yosanhosei（予算ベース）'!J96/'2018yosanhosei（予算ベース）'!$C11)</f>
        <v>0.20517909738475359</v>
      </c>
      <c r="K96" s="138">
        <f>$C11*('2018yosanhosei（予算ベース）'!K96/'2018yosanhosei（予算ベース）'!$C11)</f>
        <v>0.13680274078681587</v>
      </c>
      <c r="L96" s="138">
        <f>$C11*('2018yosanhosei（予算ベース）'!L96/'2018yosanhosei（予算ベース）'!$C11)</f>
        <v>8.6039161159854688E-2</v>
      </c>
      <c r="M96" s="438">
        <f t="shared" si="25"/>
        <v>1.1781747286956703</v>
      </c>
      <c r="N96" s="16">
        <v>0</v>
      </c>
      <c r="O96" s="16">
        <v>0</v>
      </c>
      <c r="P96" s="138">
        <f>$C11*('2018yosanhosei（予算ベース）'!P96/'2018yosanhosei（予算ベース）'!$C11)</f>
        <v>1.7709891691693631E-2</v>
      </c>
      <c r="Q96" s="138">
        <f>$C11*('2018yosanhosei（予算ベース）'!Q96/'2018yosanhosei（予算ベース）'!$C11)</f>
        <v>2.3091731328977013E-2</v>
      </c>
      <c r="R96" s="138">
        <f>$C11*('2018yosanhosei（予算ベース）'!R96/'2018yosanhosei（予算ベース）'!$C11)</f>
        <v>1.6954538366945215E-2</v>
      </c>
      <c r="S96" s="138">
        <f>$C11*('2018yosanhosei（予算ベース）'!S96/'2018yosanhosei（予算ベース）'!$C11)</f>
        <v>2.0212204106385627E-2</v>
      </c>
      <c r="T96" s="138">
        <f>$C11*('2018yosanhosei（予算ベース）'!T96/'2018yosanhosei（予算ベース）'!$C11)</f>
        <v>1.8355271255604357E-2</v>
      </c>
      <c r="U96" s="438">
        <f t="shared" si="26"/>
        <v>9.632363674960584E-2</v>
      </c>
    </row>
    <row r="97" spans="2:21">
      <c r="B97" s="2" t="s">
        <v>116</v>
      </c>
      <c r="F97" s="138">
        <f>$C12*('2018yosanhosei（予算ベース）'!F97/'2018yosanhosei（予算ベース）'!$C12)</f>
        <v>0.17054493900951354</v>
      </c>
      <c r="G97" s="138">
        <f>$C12*('2018yosanhosei（予算ベース）'!G97/'2018yosanhosei（予算ベース）'!$C12)</f>
        <v>0.20431842171846887</v>
      </c>
      <c r="H97" s="138">
        <f>$C12*('2018yosanhosei（予算ベース）'!H97/'2018yosanhosei（予算ベース）'!$C12)</f>
        <v>0.91638109833629544</v>
      </c>
      <c r="I97" s="138">
        <f>$C12*('2018yosanhosei（予算ベース）'!I97/'2018yosanhosei（予算ベース）'!$C12)</f>
        <v>0.78801116968909823</v>
      </c>
      <c r="J97" s="138">
        <f>$C12*('2018yosanhosei（予算ベース）'!J97/'2018yosanhosei（予算ベース）'!$C12)</f>
        <v>0.58357336749430333</v>
      </c>
      <c r="K97" s="138">
        <f>$C12*('2018yosanhosei（予算ベース）'!K97/'2018yosanhosei（予算ベース）'!$C12)</f>
        <v>0.35992775799882248</v>
      </c>
      <c r="L97" s="138">
        <f>$C12*('2018yosanhosei（予算ベース）'!L97/'2018yosanhosei（予算ベース）'!$C12)</f>
        <v>0.21084276199971441</v>
      </c>
      <c r="M97" s="438">
        <f t="shared" si="25"/>
        <v>3.2335995162462163</v>
      </c>
      <c r="N97" s="16">
        <v>0</v>
      </c>
      <c r="O97" s="16">
        <v>0</v>
      </c>
      <c r="P97" s="138">
        <f>$C12*('2018yosanhosei（予算ベース）'!P97/'2018yosanhosei（予算ベース）'!$C12)</f>
        <v>4.3569062917805552E-2</v>
      </c>
      <c r="Q97" s="138">
        <f>$C12*('2018yosanhosei（予算ベース）'!Q97/'2018yosanhosei（予算ベース）'!$C12)</f>
        <v>4.886269035020769E-2</v>
      </c>
      <c r="R97" s="138">
        <f>$C12*('2018yosanhosei（予算ベース）'!R97/'2018yosanhosei（予算ベース）'!$C12)</f>
        <v>4.8472485371180124E-2</v>
      </c>
      <c r="S97" s="138">
        <f>$C12*('2018yosanhosei（予算ベース）'!S97/'2018yosanhosei（予算ベース）'!$C12)</f>
        <v>4.1092300798991142E-2</v>
      </c>
      <c r="T97" s="138">
        <f>$C12*('2018yosanhosei（予算ベース）'!T97/'2018yosanhosei（予算ベース）'!$C12)</f>
        <v>4.348105562700786E-2</v>
      </c>
      <c r="U97" s="438">
        <f t="shared" si="26"/>
        <v>0.22547759506519238</v>
      </c>
    </row>
    <row r="98" spans="2:21">
      <c r="B98" s="2" t="s">
        <v>117</v>
      </c>
      <c r="F98" s="138">
        <f>$C13*('2018yosanhosei（予算ベース）'!F98/'2018yosanhosei（予算ベース）'!$C13)</f>
        <v>0.20182234642121716</v>
      </c>
      <c r="G98" s="138">
        <f>$C13*('2018yosanhosei（予算ベース）'!G98/'2018yosanhosei（予算ベース）'!$C13)</f>
        <v>0.26636052731353022</v>
      </c>
      <c r="H98" s="138">
        <f>$C13*('2018yosanhosei（予算ベース）'!H98/'2018yosanhosei（予算ベース）'!$C13)</f>
        <v>1.071028084420911</v>
      </c>
      <c r="I98" s="138">
        <f>$C13*('2018yosanhosei（予算ベース）'!I98/'2018yosanhosei（予算ベース）'!$C13)</f>
        <v>1.0565954521746295</v>
      </c>
      <c r="J98" s="138">
        <f>$C13*('2018yosanhosei（予算ベース）'!J98/'2018yosanhosei（予算ベース）'!$C13)</f>
        <v>0.7842547458954322</v>
      </c>
      <c r="K98" s="138">
        <f>$C13*('2018yosanhosei（予算ベース）'!K98/'2018yosanhosei（予算ベース）'!$C13)</f>
        <v>0.48919532587123365</v>
      </c>
      <c r="L98" s="138">
        <f>$C13*('2018yosanhosei（予算ベース）'!L98/'2018yosanhosei（予算ベース）'!$C13)</f>
        <v>0.26651822709077599</v>
      </c>
      <c r="M98" s="438">
        <f t="shared" si="25"/>
        <v>4.1357747091877295</v>
      </c>
      <c r="N98" s="16">
        <v>0</v>
      </c>
      <c r="O98" s="16">
        <v>0</v>
      </c>
      <c r="P98" s="138">
        <f>$C13*('2018yosanhosei（予算ベース）'!P98/'2018yosanhosei（予算ベース）'!$C13)</f>
        <v>4.6938048498180687E-2</v>
      </c>
      <c r="Q98" s="138">
        <f>$C13*('2018yosanhosei（予算ベース）'!Q98/'2018yosanhosei（予算ベース）'!$C13)</f>
        <v>6.2284485141660656E-2</v>
      </c>
      <c r="R98" s="138">
        <f>$C13*('2018yosanhosei（予算ベース）'!R98/'2018yosanhosei（予算ベース）'!$C13)</f>
        <v>5.4565228637525123E-2</v>
      </c>
      <c r="S98" s="138">
        <f>$C13*('2018yosanhosei（予算ベース）'!S98/'2018yosanhosei（予算ベース）'!$C13)</f>
        <v>5.4930653767045069E-2</v>
      </c>
      <c r="T98" s="138">
        <f>$C13*('2018yosanhosei（予算ベース）'!T98/'2018yosanhosei（予算ベース）'!$C13)</f>
        <v>5.1689088030770908E-2</v>
      </c>
      <c r="U98" s="438">
        <f t="shared" si="26"/>
        <v>0.27040750407518244</v>
      </c>
    </row>
    <row r="99" spans="2:21">
      <c r="B99" s="2" t="s">
        <v>412</v>
      </c>
      <c r="F99" s="138">
        <f>$C14*('2018yosanhosei（予算ベース）'!F99/'2018yosanhosei（予算ベース）'!$C14)</f>
        <v>0.17454435197017343</v>
      </c>
      <c r="G99" s="138">
        <f>$C14*('2018yosanhosei（予算ベース）'!G99/'2018yosanhosei（予算ベース）'!$C14)</f>
        <v>0.26176286042857988</v>
      </c>
      <c r="H99" s="138">
        <f>$C14*('2018yosanhosei（予算ベース）'!H99/'2018yosanhosei（予算ベース）'!$C14)</f>
        <v>1.0127468921290228</v>
      </c>
      <c r="I99" s="138">
        <f>$C14*('2018yosanhosei（予算ベース）'!I99/'2018yosanhosei（予算ベース）'!$C14)</f>
        <v>1.1795774393921132</v>
      </c>
      <c r="J99" s="138">
        <f>$C14*('2018yosanhosei（予算ベース）'!J99/'2018yosanhosei（予算ベース）'!$C14)</f>
        <v>1.0083273091515272</v>
      </c>
      <c r="K99" s="138">
        <f>$C14*('2018yosanhosei（予算ベース）'!K99/'2018yosanhosei（予算ベース）'!$C14)</f>
        <v>0.75177667281515848</v>
      </c>
      <c r="L99" s="138">
        <f>$C14*('2018yosanhosei（予算ベース）'!L99/'2018yosanhosei（予算ベース）'!$C14)</f>
        <v>0.43059835262016843</v>
      </c>
      <c r="M99" s="438">
        <f t="shared" si="25"/>
        <v>4.8193338785067432</v>
      </c>
      <c r="N99" s="16">
        <v>0</v>
      </c>
      <c r="O99" s="16">
        <v>0</v>
      </c>
      <c r="P99" s="138">
        <f>$C14*('2018yosanhosei（予算ベース）'!P99/'2018yosanhosei（予算ベース）'!$C14)</f>
        <v>4.6280210535324356E-2</v>
      </c>
      <c r="Q99" s="138">
        <f>$C14*('2018yosanhosei（予算ベース）'!Q99/'2018yosanhosei（予算ベース）'!$C14)</f>
        <v>7.4179796202177489E-2</v>
      </c>
      <c r="R99" s="138">
        <f>$C14*('2018yosanhosei（予算ベース）'!R99/'2018yosanhosei（予算ベース）'!$C14)</f>
        <v>7.8459056007332065E-2</v>
      </c>
      <c r="S99" s="138">
        <f>$C14*('2018yosanhosei（予算ベース）'!S99/'2018yosanhosei（予算ベース）'!$C14)</f>
        <v>8.1293987155502512E-2</v>
      </c>
      <c r="T99" s="138">
        <f>$C14*('2018yosanhosei（予算ベース）'!T99/'2018yosanhosei（予算ベース）'!$C14)</f>
        <v>6.984046565424494E-2</v>
      </c>
      <c r="U99" s="438">
        <f t="shared" si="26"/>
        <v>0.35005351555458136</v>
      </c>
    </row>
    <row r="100" spans="2:21">
      <c r="B100" s="2" t="s">
        <v>304</v>
      </c>
      <c r="F100" s="269">
        <f>SUM(F89:F99)</f>
        <v>0.65536531640419371</v>
      </c>
      <c r="G100" s="269">
        <f t="shared" ref="G100:M100" si="27">SUM(G89:G99)</f>
        <v>0.84841207308147326</v>
      </c>
      <c r="H100" s="269">
        <f t="shared" si="27"/>
        <v>3.5622952121827911</v>
      </c>
      <c r="I100" s="269">
        <f t="shared" si="27"/>
        <v>3.4902682047324189</v>
      </c>
      <c r="J100" s="269">
        <f t="shared" si="27"/>
        <v>2.7404929679527346</v>
      </c>
      <c r="K100" s="269">
        <f t="shared" si="27"/>
        <v>1.8483426561664622</v>
      </c>
      <c r="L100" s="269">
        <f t="shared" si="27"/>
        <v>1.0779893282906041</v>
      </c>
      <c r="M100" s="269">
        <f t="shared" si="27"/>
        <v>14.223165758810678</v>
      </c>
      <c r="N100" s="270">
        <v>0</v>
      </c>
      <c r="O100" s="270">
        <v>0</v>
      </c>
      <c r="P100" s="269">
        <f t="shared" ref="P100:U100" si="28">SUM(P89:P99)</f>
        <v>0.16685997928806856</v>
      </c>
      <c r="Q100" s="269">
        <f t="shared" si="28"/>
        <v>0.22502157429056024</v>
      </c>
      <c r="R100" s="269">
        <f t="shared" si="28"/>
        <v>0.21270822372985559</v>
      </c>
      <c r="S100" s="269">
        <f t="shared" si="28"/>
        <v>0.21356033021380991</v>
      </c>
      <c r="T100" s="269">
        <f t="shared" si="28"/>
        <v>0.20729633642833001</v>
      </c>
      <c r="U100" s="269">
        <f t="shared" si="28"/>
        <v>1.0254464439506243</v>
      </c>
    </row>
    <row r="101" spans="2:21">
      <c r="B101" s="2" t="s">
        <v>389</v>
      </c>
      <c r="F101" s="138">
        <f>'2018yosanhosei（予算ベース）'!F101</f>
        <v>5.4332653339161308</v>
      </c>
      <c r="G101" s="138">
        <f>'2018yosanhosei（予算ベース）'!G101</f>
        <v>9.4246464342041971</v>
      </c>
      <c r="H101" s="138">
        <f>'2018yosanhosei（予算ベース）'!H101</f>
        <v>14.511786303454697</v>
      </c>
      <c r="I101" s="138">
        <f>'2018yosanhosei（予算ベース）'!I101</f>
        <v>20.403025560180286</v>
      </c>
      <c r="J101" s="138">
        <f>'2018yosanhosei（予算ベース）'!J101</f>
        <v>28.189739058606349</v>
      </c>
      <c r="K101" s="138">
        <f>'2018yosanhosei（予算ベース）'!K101</f>
        <v>30.487810689885034</v>
      </c>
      <c r="L101" s="138">
        <f>'2018yosanhosei（予算ベース）'!L101</f>
        <v>33.62527940449197</v>
      </c>
      <c r="M101" s="138"/>
      <c r="N101" s="138"/>
      <c r="O101" s="138"/>
      <c r="P101" s="138">
        <f>'2018yosanhosei（予算ベース）'!P101</f>
        <v>16.38009280096901</v>
      </c>
      <c r="Q101" s="138">
        <f>'2018yosanhosei（予算ベース）'!Q101</f>
        <v>22.278381859015823</v>
      </c>
      <c r="R101" s="138">
        <f>'2018yosanhosei（予算ベース）'!R101</f>
        <v>29.921407696982705</v>
      </c>
      <c r="S101" s="138">
        <f>'2018yosanhosei（予算ベース）'!S101</f>
        <v>33.425277842790983</v>
      </c>
      <c r="T101" s="138">
        <f>'2018yosanhosei（予算ベース）'!T101</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v>0</v>
      </c>
      <c r="G106" s="16">
        <v>0</v>
      </c>
      <c r="H106" s="138">
        <f>$C4*('2018yosanhosei（予算ベース）'!H106/'2018yosanhosei（予算ベース）'!$C4)</f>
        <v>1.2135031717453006E-3</v>
      </c>
      <c r="I106" s="138">
        <f>$C4*('2018yosanhosei（予算ベース）'!I106/'2018yosanhosei（予算ベース）'!$C4)</f>
        <v>1.3481022137844616E-3</v>
      </c>
      <c r="J106" s="138">
        <f>$C4*('2018yosanhosei（予算ベース）'!J106/'2018yosanhosei（予算ベース）'!$C4)</f>
        <v>1.1987828103731965E-3</v>
      </c>
      <c r="K106" s="138">
        <f>$C4*('2018yosanhosei（予算ベース）'!K106/'2018yosanhosei（予算ベース）'!$C4)</f>
        <v>1.4438296977854158E-3</v>
      </c>
      <c r="L106" s="138">
        <f>$C4*('2018yosanhosei（予算ベース）'!L106/'2018yosanhosei（予算ベース）'!$C4)</f>
        <v>1.3149643145541022E-3</v>
      </c>
      <c r="M106" s="438">
        <f>SUM(F106:L106)</f>
        <v>6.5191822082424772E-3</v>
      </c>
    </row>
    <row r="107" spans="2:21">
      <c r="B107" s="2" t="s">
        <v>147</v>
      </c>
      <c r="F107" s="16">
        <v>0</v>
      </c>
      <c r="G107" s="16">
        <v>0</v>
      </c>
      <c r="H107" s="138">
        <f>$C5*('2018yosanhosei（予算ベース）'!H107/'2018yosanhosei（予算ベース）'!$C5)</f>
        <v>1.3645298284137575E-3</v>
      </c>
      <c r="I107" s="138">
        <f>$C5*('2018yosanhosei（予算ベース）'!I107/'2018yosanhosei（予算ベース）'!$C5)</f>
        <v>1.5158804074766866E-3</v>
      </c>
      <c r="J107" s="138">
        <f>$C5*('2018yosanhosei（予算ベース）'!J107/'2018yosanhosei（予算ベース）'!$C5)</f>
        <v>1.3479774430183598E-3</v>
      </c>
      <c r="K107" s="138">
        <f>$C5*('2018yosanhosei（予算ベース）'!K107/'2018yosanhosei（予算ベース）'!$C5)</f>
        <v>1.623521664920156E-3</v>
      </c>
      <c r="L107" s="138">
        <f>$C5*('2018yosanhosei（予算ベース）'!L107/'2018yosanhosei（予算ベース）'!$C5)</f>
        <v>1.4786183277362922E-3</v>
      </c>
      <c r="M107" s="438">
        <f t="shared" ref="M107:M116" si="29">SUM(F107:L107)</f>
        <v>7.3305276715652529E-3</v>
      </c>
    </row>
    <row r="108" spans="2:21">
      <c r="B108" s="2" t="s">
        <v>148</v>
      </c>
      <c r="F108" s="16">
        <v>0</v>
      </c>
      <c r="G108" s="16">
        <v>0</v>
      </c>
      <c r="H108" s="138">
        <f>$C6*('2018yosanhosei（予算ベース）'!H108/'2018yosanhosei（予算ベース）'!$C6)</f>
        <v>1.5417614241807346E-3</v>
      </c>
      <c r="I108" s="138">
        <f>$C6*('2018yosanhosei（予算ベース）'!I108/'2018yosanhosei（予算ベース）'!$C6)</f>
        <v>1.7127701331643276E-3</v>
      </c>
      <c r="J108" s="138">
        <f>$C6*('2018yosanhosei（予算ベース）'!J108/'2018yosanhosei（予算ベース）'!$C6)</f>
        <v>1.5230591365873124E-3</v>
      </c>
      <c r="K108" s="138">
        <f>$C6*('2018yosanhosei（予算ベース）'!K108/'2018yosanhosei（予算ベース）'!$C6)</f>
        <v>1.8343923468535444E-3</v>
      </c>
      <c r="L108" s="138">
        <f>$C6*('2018yosanhosei（予算ベース）'!L108/'2018yosanhosei（予算ベース）'!$C6)</f>
        <v>1.6706682780548133E-3</v>
      </c>
      <c r="M108" s="438">
        <f t="shared" si="29"/>
        <v>8.2826513188407336E-3</v>
      </c>
    </row>
    <row r="109" spans="2:21">
      <c r="B109" s="2" t="s">
        <v>149</v>
      </c>
      <c r="F109" s="16">
        <v>0</v>
      </c>
      <c r="G109" s="16">
        <v>0</v>
      </c>
      <c r="H109" s="138">
        <f>$C7*('2018yosanhosei（予算ベース）'!H109/'2018yosanhosei（予算ベース）'!$C7)</f>
        <v>1.7836657974148714E-3</v>
      </c>
      <c r="I109" s="138">
        <f>$C7*('2018yosanhosei（予算ベース）'!I109/'2018yosanhosei（予算ベース）'!$C7)</f>
        <v>1.9815059953146156E-3</v>
      </c>
      <c r="J109" s="138">
        <f>$C7*('2018yosanhosei（予算ベース）'!J109/'2018yosanhosei（予算ベース）'!$C7)</f>
        <v>1.762029096566989E-3</v>
      </c>
      <c r="K109" s="138">
        <f>$C7*('2018yosanhosei（予算ベース）'!K109/'2018yosanhosei（予算ベース）'!$C7)</f>
        <v>2.1222108925581132E-3</v>
      </c>
      <c r="L109" s="138">
        <f>$C7*('2018yosanhosei（予算ベース）'!L109/'2018yosanhosei（予算ベース）'!$C7)</f>
        <v>1.9327983043653095E-3</v>
      </c>
      <c r="M109" s="438">
        <f t="shared" si="29"/>
        <v>9.5822100862199E-3</v>
      </c>
    </row>
    <row r="110" spans="2:21">
      <c r="B110" s="2" t="s">
        <v>150</v>
      </c>
      <c r="F110" s="16">
        <v>0</v>
      </c>
      <c r="G110" s="16">
        <v>0</v>
      </c>
      <c r="H110" s="138">
        <f>$C8*('2018yosanhosei（予算ベース）'!H110/'2018yosanhosei（予算ベース）'!$C8)</f>
        <v>1.5620668669945863E-3</v>
      </c>
      <c r="I110" s="138">
        <f>$C8*('2018yosanhosei（予算ベース）'!I110/'2018yosanhosei（予算ベース）'!$C8)</f>
        <v>1.7353278100180744E-3</v>
      </c>
      <c r="J110" s="138">
        <f>$C8*('2018yosanhosei（予算ベース）'!J110/'2018yosanhosei（予算ベース）'!$C8)</f>
        <v>1.5431182648772306E-3</v>
      </c>
      <c r="K110" s="138">
        <f>$C8*('2018yosanhosei（予算ベース）'!K110/'2018yosanhosei（予算ベース）'!$C8)</f>
        <v>1.8585518233542584E-3</v>
      </c>
      <c r="L110" s="138">
        <f>$C8*('2018yosanhosei（予算ベース）'!L110/'2018yosanhosei（予算ベース）'!$C8)</f>
        <v>1.6926714613287653E-3</v>
      </c>
      <c r="M110" s="438">
        <f t="shared" si="29"/>
        <v>8.3917362265729153E-3</v>
      </c>
    </row>
    <row r="111" spans="2:21">
      <c r="B111" s="2" t="s">
        <v>113</v>
      </c>
      <c r="F111" s="16">
        <v>0</v>
      </c>
      <c r="G111" s="16">
        <v>0</v>
      </c>
      <c r="H111" s="138">
        <f>$C9*('2018yosanhosei（予算ベース）'!H111/'2018yosanhosei（予算ベース）'!$C9)</f>
        <v>1.118292058107311E-2</v>
      </c>
      <c r="I111" s="138">
        <f>$C9*('2018yosanhosei（予算ベース）'!I111/'2018yosanhosei（予算ベース）'!$C9)</f>
        <v>1.1779133606862589E-2</v>
      </c>
      <c r="J111" s="138">
        <f>$C9*('2018yosanhosei（予算ベース）'!J111/'2018yosanhosei（予算ベース）'!$C9)</f>
        <v>9.5742976515404109E-3</v>
      </c>
      <c r="K111" s="138">
        <f>$C9*('2018yosanhosei（予算ベース）'!K111/'2018yosanhosei（予算ベース）'!$C9)</f>
        <v>1.0644377843500509E-2</v>
      </c>
      <c r="L111" s="138">
        <f>$C9*('2018yosanhosei（予算ベース）'!L111/'2018yosanhosei（予算ベース）'!$C9)</f>
        <v>7.8990924288383883E-3</v>
      </c>
      <c r="M111" s="438">
        <f t="shared" si="29"/>
        <v>5.1079822111814999E-2</v>
      </c>
    </row>
    <row r="112" spans="2:21">
      <c r="B112" s="2" t="s">
        <v>114</v>
      </c>
      <c r="F112" s="16">
        <v>0</v>
      </c>
      <c r="G112" s="16">
        <v>0</v>
      </c>
      <c r="H112" s="138">
        <f>$C10*('2018yosanhosei（予算ベース）'!H112/'2018yosanhosei（予算ベース）'!$C10)</f>
        <v>2.0006285322252373E-2</v>
      </c>
      <c r="I112" s="138">
        <f>$C10*('2018yosanhosei（予算ベース）'!I112/'2018yosanhosei（予算ベース）'!$C10)</f>
        <v>2.0614805784239215E-2</v>
      </c>
      <c r="J112" s="138">
        <f>$C10*('2018yosanhosei（予算ベース）'!J112/'2018yosanhosei（予算ベース）'!$C10)</f>
        <v>1.7185738885819465E-2</v>
      </c>
      <c r="K112" s="138">
        <f>$C10*('2018yosanhosei（予算ベース）'!K112/'2018yosanhosei（予算ベース）'!$C10)</f>
        <v>1.7386932121729332E-2</v>
      </c>
      <c r="L112" s="138">
        <f>$C10*('2018yosanhosei（予算ベース）'!L112/'2018yosanhosei（予算ベース）'!$C10)</f>
        <v>1.2567543877867321E-2</v>
      </c>
      <c r="M112" s="438">
        <f t="shared" si="29"/>
        <v>8.7761305991907707E-2</v>
      </c>
    </row>
    <row r="113" spans="2:21">
      <c r="B113" s="2" t="s">
        <v>115</v>
      </c>
      <c r="F113" s="16">
        <v>0</v>
      </c>
      <c r="G113" s="16">
        <v>0</v>
      </c>
      <c r="H113" s="138">
        <f>$C11*('2018yosanhosei（予算ベース）'!H113/'2018yosanhosei（予算ベース）'!$C11)</f>
        <v>5.8177120376230157E-2</v>
      </c>
      <c r="I113" s="138">
        <f>$C11*('2018yosanhosei（予算ベース）'!I113/'2018yosanhosei（予算ベース）'!$C11)</f>
        <v>4.9092683601776918E-2</v>
      </c>
      <c r="J113" s="138">
        <f>$C11*('2018yosanhosei（予算ベース）'!J113/'2018yosanhosei（予算ベース）'!$C11)</f>
        <v>3.761764669974383E-2</v>
      </c>
      <c r="K113" s="138">
        <f>$C11*('2018yosanhosei（予算ベース）'!K113/'2018yosanhosei（予算ベース）'!$C11)</f>
        <v>3.5238922251559876E-2</v>
      </c>
      <c r="L113" s="138">
        <f>$C11*('2018yosanhosei（予算ベース）'!L113/'2018yosanhosei（予算ベース）'!$C11)</f>
        <v>2.6490088443712926E-2</v>
      </c>
      <c r="M113" s="438">
        <f t="shared" si="29"/>
        <v>0.2066164613730237</v>
      </c>
    </row>
    <row r="114" spans="2:21">
      <c r="B114" s="2" t="s">
        <v>116</v>
      </c>
      <c r="F114" s="16">
        <v>0</v>
      </c>
      <c r="G114" s="16">
        <v>0</v>
      </c>
      <c r="H114" s="138">
        <f>$C12*('2018yosanhosei（予算ベース）'!H114/'2018yosanhosei（予算ベース）'!$C12)</f>
        <v>0.15759979197242024</v>
      </c>
      <c r="I114" s="138">
        <f>$C12*('2018yosanhosei（予算ベース）'!I114/'2018yosanhosei（予算ベース）'!$C12)</f>
        <v>0.14470583295168232</v>
      </c>
      <c r="J114" s="138">
        <f>$C12*('2018yosanhosei（予算ベース）'!J114/'2018yosanhosei（予算ベース）'!$C12)</f>
        <v>9.8329283836909975E-2</v>
      </c>
      <c r="K114" s="138">
        <f>$C12*('2018yosanhosei（予算ベース）'!K114/'2018yosanhosei（予算ベース）'!$C12)</f>
        <v>8.1584474352811756E-2</v>
      </c>
      <c r="L114" s="138">
        <f>$C12*('2018yosanhosei（予算ベース）'!L114/'2018yosanhosei（予算ベース）'!$C12)</f>
        <v>5.9921659333837821E-2</v>
      </c>
      <c r="M114" s="438">
        <f t="shared" si="29"/>
        <v>0.54214104244766215</v>
      </c>
    </row>
    <row r="115" spans="2:21">
      <c r="B115" s="2" t="s">
        <v>117</v>
      </c>
      <c r="F115" s="16">
        <v>0</v>
      </c>
      <c r="G115" s="16">
        <v>0</v>
      </c>
      <c r="H115" s="138">
        <f>$C13*('2018yosanhosei（予算ベース）'!H115/'2018yosanhosei（予算ベース）'!$C13)</f>
        <v>0.19199885789108415</v>
      </c>
      <c r="I115" s="138">
        <f>$C13*('2018yosanhosei（予算ベース）'!I115/'2018yosanhosei（予算ベース）'!$C13)</f>
        <v>0.19094015055436897</v>
      </c>
      <c r="J115" s="138">
        <f>$C13*('2018yosanhosei（予算ベース）'!J115/'2018yosanhosei（予算ベース）'!$C13)</f>
        <v>0.13720795626278048</v>
      </c>
      <c r="K115" s="138">
        <f>$C13*('2018yosanhosei（予算ベース）'!K115/'2018yosanhosei（予算ベース）'!$C13)</f>
        <v>0.12183510107202816</v>
      </c>
      <c r="L115" s="138">
        <f>$C13*('2018yosanhosei（予算ベース）'!L115/'2018yosanhosei（予算ベース）'!$C13)</f>
        <v>7.476096821414864E-2</v>
      </c>
      <c r="M115" s="438">
        <f t="shared" si="29"/>
        <v>0.71674303399441042</v>
      </c>
    </row>
    <row r="116" spans="2:21">
      <c r="B116" s="2" t="s">
        <v>412</v>
      </c>
      <c r="F116" s="16">
        <v>0</v>
      </c>
      <c r="G116" s="16">
        <v>0</v>
      </c>
      <c r="H116" s="138">
        <f>$C14*('2018yosanhosei（予算ベース）'!H116/'2018yosanhosei（予算ベース）'!$C14)</f>
        <v>0.19492705979160213</v>
      </c>
      <c r="I116" s="138">
        <f>$C14*('2018yosanhosei（予算ベース）'!I116/'2018yosanhosei（予算ベース）'!$C14)</f>
        <v>0.22857837137466427</v>
      </c>
      <c r="J116" s="138">
        <f>$C14*('2018yosanhosei（予算ベース）'!J116/'2018yosanhosei（予算ベース）'!$C14)</f>
        <v>0.18052734687542182</v>
      </c>
      <c r="K116" s="138">
        <f>$C14*('2018yosanhosei（予算ベース）'!K116/'2018yosanhosei（予算ベース）'!$C14)</f>
        <v>0.17394359840712043</v>
      </c>
      <c r="L116" s="138">
        <f>$C14*('2018yosanhosei（予算ベース）'!L116/'2018yosanhosei（予算ベース）'!$C14)</f>
        <v>0.10896524381782453</v>
      </c>
      <c r="M116" s="438">
        <f t="shared" si="29"/>
        <v>0.88694162026663315</v>
      </c>
    </row>
    <row r="117" spans="2:21">
      <c r="B117" s="2" t="s">
        <v>304</v>
      </c>
      <c r="F117" s="270">
        <v>0</v>
      </c>
      <c r="G117" s="270">
        <v>0</v>
      </c>
      <c r="H117" s="269">
        <f t="shared" ref="H117:M117" si="30">SUM(H106:H116)</f>
        <v>0.6413575630234114</v>
      </c>
      <c r="I117" s="269">
        <f t="shared" si="30"/>
        <v>0.65400456443335242</v>
      </c>
      <c r="J117" s="269">
        <f t="shared" si="30"/>
        <v>0.4878172369636391</v>
      </c>
      <c r="K117" s="269">
        <f t="shared" si="30"/>
        <v>0.44951591247422157</v>
      </c>
      <c r="L117" s="269">
        <f t="shared" si="30"/>
        <v>0.29869431680226888</v>
      </c>
      <c r="M117" s="269">
        <f t="shared" si="30"/>
        <v>2.5313895936968933</v>
      </c>
    </row>
    <row r="118" spans="2:21">
      <c r="B118" s="2" t="s">
        <v>389</v>
      </c>
      <c r="F118" s="138"/>
      <c r="G118" s="138"/>
      <c r="H118" s="138">
        <f>'2018yosanhosei（予算ベース）'!H118</f>
        <v>8.5322867717285824</v>
      </c>
      <c r="I118" s="138">
        <f>'2018yosanhosei（予算ベース）'!I118</f>
        <v>13.476637500085419</v>
      </c>
      <c r="J118" s="138">
        <f>'2018yosanhosei（予算ベース）'!J118</f>
        <v>20.607407483742691</v>
      </c>
      <c r="K118" s="138">
        <f>'2018yosanhosei（予算ベース）'!K118</f>
        <v>25.264727446357618</v>
      </c>
      <c r="L118" s="138">
        <f>'2018yosanhosei（予算ベース）'!L118</f>
        <v>30.326681102424068</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$C4*('2018yosanhosei（予算ベース）'!F123/'2018yosanhosei（予算ベース）'!$C4)</f>
        <v>0</v>
      </c>
      <c r="G123" s="138">
        <f>$C4*('2018yosanhosei（予算ベース）'!G123/'2018yosanhosei（予算ベース）'!$C4)</f>
        <v>0</v>
      </c>
      <c r="H123" s="16">
        <v>0</v>
      </c>
      <c r="I123" s="16">
        <v>0</v>
      </c>
      <c r="J123" s="16">
        <v>0</v>
      </c>
      <c r="K123" s="16">
        <v>0</v>
      </c>
      <c r="L123" s="16">
        <v>0</v>
      </c>
      <c r="M123" s="438">
        <f>SUM(F123:L123)</f>
        <v>0</v>
      </c>
      <c r="N123" s="138">
        <f>$C4*('2018yosanhosei（予算ベース）'!N123/'2018yosanhosei（予算ベース）'!$C4)</f>
        <v>0</v>
      </c>
      <c r="O123" s="138">
        <f>$C4*('2018yosanhosei（予算ベース）'!O123/'2018yosanhosei（予算ベース）'!$C4)</f>
        <v>0</v>
      </c>
      <c r="P123" s="16">
        <v>0</v>
      </c>
      <c r="Q123" s="16">
        <v>0</v>
      </c>
      <c r="R123" s="16">
        <v>0</v>
      </c>
      <c r="S123" s="16">
        <v>0</v>
      </c>
      <c r="T123" s="16">
        <v>0</v>
      </c>
      <c r="U123" s="438">
        <f>SUM(N123:T123)</f>
        <v>0</v>
      </c>
    </row>
    <row r="124" spans="2:21">
      <c r="B124" s="2" t="s">
        <v>147</v>
      </c>
      <c r="F124" s="138">
        <f>$C5*('2018yosanhosei（予算ベース）'!F124/'2018yosanhosei（予算ベース）'!$C5)</f>
        <v>0</v>
      </c>
      <c r="G124" s="138">
        <f>$C5*('2018yosanhosei（予算ベース）'!G124/'2018yosanhosei（予算ベース）'!$C5)</f>
        <v>0</v>
      </c>
      <c r="H124" s="16">
        <v>0</v>
      </c>
      <c r="I124" s="16">
        <v>0</v>
      </c>
      <c r="J124" s="16">
        <v>0</v>
      </c>
      <c r="K124" s="16">
        <v>0</v>
      </c>
      <c r="L124" s="16">
        <v>0</v>
      </c>
      <c r="M124" s="438">
        <f t="shared" ref="M124:M133" si="31">SUM(F124:L124)</f>
        <v>0</v>
      </c>
      <c r="N124" s="138">
        <f>$C5*('2018yosanhosei（予算ベース）'!N124/'2018yosanhosei（予算ベース）'!$C5)</f>
        <v>0</v>
      </c>
      <c r="O124" s="138">
        <f>$C5*('2018yosanhosei（予算ベース）'!O124/'2018yosanhosei（予算ベース）'!$C5)</f>
        <v>0</v>
      </c>
      <c r="P124" s="16">
        <v>0</v>
      </c>
      <c r="Q124" s="16">
        <v>0</v>
      </c>
      <c r="R124" s="16">
        <v>0</v>
      </c>
      <c r="S124" s="16">
        <v>0</v>
      </c>
      <c r="T124" s="16">
        <v>0</v>
      </c>
      <c r="U124" s="438">
        <f t="shared" ref="U124:U133" si="32">SUM(N124:T124)</f>
        <v>0</v>
      </c>
    </row>
    <row r="125" spans="2:21">
      <c r="B125" s="2" t="s">
        <v>148</v>
      </c>
      <c r="F125" s="138">
        <f>$C6*('2018yosanhosei（予算ベース）'!F125/'2018yosanhosei（予算ベース）'!$C6)</f>
        <v>0</v>
      </c>
      <c r="G125" s="138">
        <f>$C6*('2018yosanhosei（予算ベース）'!G125/'2018yosanhosei（予算ベース）'!$C6)</f>
        <v>0</v>
      </c>
      <c r="H125" s="16">
        <v>0</v>
      </c>
      <c r="I125" s="16">
        <v>0</v>
      </c>
      <c r="J125" s="16">
        <v>0</v>
      </c>
      <c r="K125" s="16">
        <v>0</v>
      </c>
      <c r="L125" s="16">
        <v>0</v>
      </c>
      <c r="M125" s="438">
        <f t="shared" si="31"/>
        <v>0</v>
      </c>
      <c r="N125" s="138">
        <f>$C6*('2018yosanhosei（予算ベース）'!N125/'2018yosanhosei（予算ベース）'!$C6)</f>
        <v>0</v>
      </c>
      <c r="O125" s="138">
        <f>$C6*('2018yosanhosei（予算ベース）'!O125/'2018yosanhosei（予算ベース）'!$C6)</f>
        <v>0</v>
      </c>
      <c r="P125" s="16">
        <v>0</v>
      </c>
      <c r="Q125" s="16">
        <v>0</v>
      </c>
      <c r="R125" s="16">
        <v>0</v>
      </c>
      <c r="S125" s="16">
        <v>0</v>
      </c>
      <c r="T125" s="16">
        <v>0</v>
      </c>
      <c r="U125" s="438">
        <f t="shared" si="32"/>
        <v>0</v>
      </c>
    </row>
    <row r="126" spans="2:21">
      <c r="B126" s="2" t="s">
        <v>149</v>
      </c>
      <c r="F126" s="138">
        <f>$C7*('2018yosanhosei（予算ベース）'!F126/'2018yosanhosei（予算ベース）'!$C7)</f>
        <v>0</v>
      </c>
      <c r="G126" s="138">
        <f>$C7*('2018yosanhosei（予算ベース）'!G126/'2018yosanhosei（予算ベース）'!$C7)</f>
        <v>0</v>
      </c>
      <c r="H126" s="16">
        <v>0</v>
      </c>
      <c r="I126" s="16">
        <v>0</v>
      </c>
      <c r="J126" s="16">
        <v>0</v>
      </c>
      <c r="K126" s="16">
        <v>0</v>
      </c>
      <c r="L126" s="16">
        <v>0</v>
      </c>
      <c r="M126" s="438">
        <f t="shared" si="31"/>
        <v>0</v>
      </c>
      <c r="N126" s="138">
        <f>$C7*('2018yosanhosei（予算ベース）'!N126/'2018yosanhosei（予算ベース）'!$C7)</f>
        <v>0</v>
      </c>
      <c r="O126" s="138">
        <f>$C7*('2018yosanhosei（予算ベース）'!O126/'2018yosanhosei（予算ベース）'!$C7)</f>
        <v>0</v>
      </c>
      <c r="P126" s="16">
        <v>0</v>
      </c>
      <c r="Q126" s="16">
        <v>0</v>
      </c>
      <c r="R126" s="16">
        <v>0</v>
      </c>
      <c r="S126" s="16">
        <v>0</v>
      </c>
      <c r="T126" s="16">
        <v>0</v>
      </c>
      <c r="U126" s="438">
        <f t="shared" si="32"/>
        <v>0</v>
      </c>
    </row>
    <row r="127" spans="2:21">
      <c r="B127" s="2" t="s">
        <v>150</v>
      </c>
      <c r="F127" s="138">
        <f>$C8*('2018yosanhosei（予算ベース）'!F127/'2018yosanhosei（予算ベース）'!$C8)</f>
        <v>0</v>
      </c>
      <c r="G127" s="138">
        <f>$C8*('2018yosanhosei（予算ベース）'!G127/'2018yosanhosei（予算ベース）'!$C8)</f>
        <v>0</v>
      </c>
      <c r="H127" s="16">
        <v>0</v>
      </c>
      <c r="I127" s="16">
        <v>0</v>
      </c>
      <c r="J127" s="16">
        <v>0</v>
      </c>
      <c r="K127" s="16">
        <v>0</v>
      </c>
      <c r="L127" s="16">
        <v>0</v>
      </c>
      <c r="M127" s="438">
        <f t="shared" si="31"/>
        <v>0</v>
      </c>
      <c r="N127" s="138">
        <f>$C8*('2018yosanhosei（予算ベース）'!N127/'2018yosanhosei（予算ベース）'!$C8)</f>
        <v>0</v>
      </c>
      <c r="O127" s="138">
        <f>$C8*('2018yosanhosei（予算ベース）'!O127/'2018yosanhosei（予算ベース）'!$C8)</f>
        <v>0</v>
      </c>
      <c r="P127" s="16">
        <v>0</v>
      </c>
      <c r="Q127" s="16">
        <v>0</v>
      </c>
      <c r="R127" s="16">
        <v>0</v>
      </c>
      <c r="S127" s="16">
        <v>0</v>
      </c>
      <c r="T127" s="16">
        <v>0</v>
      </c>
      <c r="U127" s="438">
        <f t="shared" si="32"/>
        <v>0</v>
      </c>
    </row>
    <row r="128" spans="2:21">
      <c r="B128" s="2" t="s">
        <v>113</v>
      </c>
      <c r="F128" s="138">
        <f>$C9*('2018yosanhosei（予算ベース）'!F128/'2018yosanhosei（予算ベース）'!$C9)</f>
        <v>0</v>
      </c>
      <c r="G128" s="138">
        <f>$C9*('2018yosanhosei（予算ベース）'!G128/'2018yosanhosei（予算ベース）'!$C9)</f>
        <v>0</v>
      </c>
      <c r="H128" s="16">
        <v>0</v>
      </c>
      <c r="I128" s="16">
        <v>0</v>
      </c>
      <c r="J128" s="16">
        <v>0</v>
      </c>
      <c r="K128" s="16">
        <v>0</v>
      </c>
      <c r="L128" s="16">
        <v>0</v>
      </c>
      <c r="M128" s="438">
        <f t="shared" si="31"/>
        <v>0</v>
      </c>
      <c r="N128" s="138">
        <f>$C9*('2018yosanhosei（予算ベース）'!N128/'2018yosanhosei（予算ベース）'!$C9)</f>
        <v>0</v>
      </c>
      <c r="O128" s="138">
        <f>$C9*('2018yosanhosei（予算ベース）'!O128/'2018yosanhosei（予算ベース）'!$C9)</f>
        <v>0</v>
      </c>
      <c r="P128" s="16">
        <v>0</v>
      </c>
      <c r="Q128" s="16">
        <v>0</v>
      </c>
      <c r="R128" s="16">
        <v>0</v>
      </c>
      <c r="S128" s="16">
        <v>0</v>
      </c>
      <c r="T128" s="16">
        <v>0</v>
      </c>
      <c r="U128" s="438">
        <f t="shared" si="32"/>
        <v>0</v>
      </c>
    </row>
    <row r="129" spans="2:21">
      <c r="B129" s="2" t="s">
        <v>114</v>
      </c>
      <c r="F129" s="138">
        <f>$C10*('2018yosanhosei（予算ベース）'!F129/'2018yosanhosei（予算ベース）'!$C10)</f>
        <v>0</v>
      </c>
      <c r="G129" s="138">
        <f>$C10*('2018yosanhosei（予算ベース）'!G129/'2018yosanhosei（予算ベース）'!$C10)</f>
        <v>0</v>
      </c>
      <c r="H129" s="16">
        <v>0</v>
      </c>
      <c r="I129" s="16">
        <v>0</v>
      </c>
      <c r="J129" s="16">
        <v>0</v>
      </c>
      <c r="K129" s="16">
        <v>0</v>
      </c>
      <c r="L129" s="16">
        <v>0</v>
      </c>
      <c r="M129" s="438">
        <f t="shared" si="31"/>
        <v>0</v>
      </c>
      <c r="N129" s="138">
        <f>$C10*('2018yosanhosei（予算ベース）'!N129/'2018yosanhosei（予算ベース）'!$C10)</f>
        <v>0</v>
      </c>
      <c r="O129" s="138">
        <f>$C10*('2018yosanhosei（予算ベース）'!O129/'2018yosanhosei（予算ベース）'!$C10)</f>
        <v>0</v>
      </c>
      <c r="P129" s="16">
        <v>0</v>
      </c>
      <c r="Q129" s="16">
        <v>0</v>
      </c>
      <c r="R129" s="16">
        <v>0</v>
      </c>
      <c r="S129" s="16">
        <v>0</v>
      </c>
      <c r="T129" s="16">
        <v>0</v>
      </c>
      <c r="U129" s="438">
        <f t="shared" si="32"/>
        <v>0</v>
      </c>
    </row>
    <row r="130" spans="2:21">
      <c r="B130" s="2" t="s">
        <v>115</v>
      </c>
      <c r="F130" s="138">
        <f>$C11*('2018yosanhosei（予算ベース）'!F130/'2018yosanhosei（予算ベース）'!$C11)</f>
        <v>0</v>
      </c>
      <c r="G130" s="138">
        <f>$C11*('2018yosanhosei（予算ベース）'!G130/'2018yosanhosei（予算ベース）'!$C11)</f>
        <v>0</v>
      </c>
      <c r="H130" s="16">
        <v>0</v>
      </c>
      <c r="I130" s="16">
        <v>0</v>
      </c>
      <c r="J130" s="16">
        <v>0</v>
      </c>
      <c r="K130" s="16">
        <v>0</v>
      </c>
      <c r="L130" s="16">
        <v>0</v>
      </c>
      <c r="M130" s="438">
        <f t="shared" si="31"/>
        <v>0</v>
      </c>
      <c r="N130" s="138">
        <f>$C11*('2018yosanhosei（予算ベース）'!N130/'2018yosanhosei（予算ベース）'!$C11)</f>
        <v>0</v>
      </c>
      <c r="O130" s="138">
        <f>$C11*('2018yosanhosei（予算ベース）'!O130/'2018yosanhosei（予算ベース）'!$C11)</f>
        <v>0</v>
      </c>
      <c r="P130" s="16">
        <v>0</v>
      </c>
      <c r="Q130" s="16">
        <v>0</v>
      </c>
      <c r="R130" s="16">
        <v>0</v>
      </c>
      <c r="S130" s="16">
        <v>0</v>
      </c>
      <c r="T130" s="16">
        <v>0</v>
      </c>
      <c r="U130" s="438">
        <f t="shared" si="32"/>
        <v>0</v>
      </c>
    </row>
    <row r="131" spans="2:21">
      <c r="B131" s="2" t="s">
        <v>116</v>
      </c>
      <c r="F131" s="138">
        <f>$C12*('2018yosanhosei（予算ベース）'!F131/'2018yosanhosei（予算ベース）'!$C12)</f>
        <v>0</v>
      </c>
      <c r="G131" s="138">
        <f>$C12*('2018yosanhosei（予算ベース）'!G131/'2018yosanhosei（予算ベース）'!$C12)</f>
        <v>0</v>
      </c>
      <c r="H131" s="16">
        <v>0</v>
      </c>
      <c r="I131" s="16">
        <v>0</v>
      </c>
      <c r="J131" s="16">
        <v>0</v>
      </c>
      <c r="K131" s="16">
        <v>0</v>
      </c>
      <c r="L131" s="16">
        <v>0</v>
      </c>
      <c r="M131" s="438">
        <f t="shared" si="31"/>
        <v>0</v>
      </c>
      <c r="N131" s="138">
        <f>$C12*('2018yosanhosei（予算ベース）'!N131/'2018yosanhosei（予算ベース）'!$C12)</f>
        <v>0</v>
      </c>
      <c r="O131" s="138">
        <f>$C12*('2018yosanhosei（予算ベース）'!O131/'2018yosanhosei（予算ベース）'!$C12)</f>
        <v>0</v>
      </c>
      <c r="P131" s="16">
        <v>0</v>
      </c>
      <c r="Q131" s="16">
        <v>0</v>
      </c>
      <c r="R131" s="16">
        <v>0</v>
      </c>
      <c r="S131" s="16">
        <v>0</v>
      </c>
      <c r="T131" s="16">
        <v>0</v>
      </c>
      <c r="U131" s="438">
        <f t="shared" si="32"/>
        <v>0</v>
      </c>
    </row>
    <row r="132" spans="2:21">
      <c r="B132" s="2" t="s">
        <v>117</v>
      </c>
      <c r="F132" s="138">
        <f>$C13*('2018yosanhosei（予算ベース）'!F132/'2018yosanhosei（予算ベース）'!$C13)</f>
        <v>0</v>
      </c>
      <c r="G132" s="138">
        <f>$C13*('2018yosanhosei（予算ベース）'!G132/'2018yosanhosei（予算ベース）'!$C13)</f>
        <v>0</v>
      </c>
      <c r="H132" s="16">
        <v>0</v>
      </c>
      <c r="I132" s="16">
        <v>0</v>
      </c>
      <c r="J132" s="16">
        <v>0</v>
      </c>
      <c r="K132" s="16">
        <v>0</v>
      </c>
      <c r="L132" s="16">
        <v>0</v>
      </c>
      <c r="M132" s="438">
        <f t="shared" si="31"/>
        <v>0</v>
      </c>
      <c r="N132" s="138">
        <f>$C13*('2018yosanhosei（予算ベース）'!N132/'2018yosanhosei（予算ベース）'!$C13)</f>
        <v>0</v>
      </c>
      <c r="O132" s="138">
        <f>$C13*('2018yosanhosei（予算ベース）'!O132/'2018yosanhosei（予算ベース）'!$C13)</f>
        <v>0</v>
      </c>
      <c r="P132" s="16">
        <v>0</v>
      </c>
      <c r="Q132" s="16">
        <v>0</v>
      </c>
      <c r="R132" s="16">
        <v>0</v>
      </c>
      <c r="S132" s="16">
        <v>0</v>
      </c>
      <c r="T132" s="16">
        <v>0</v>
      </c>
      <c r="U132" s="438">
        <f t="shared" si="32"/>
        <v>0</v>
      </c>
    </row>
    <row r="133" spans="2:21">
      <c r="B133" s="2" t="s">
        <v>412</v>
      </c>
      <c r="F133" s="138">
        <f>$C14*('2018yosanhosei（予算ベース）'!F133/'2018yosanhosei（予算ベース）'!$C14)</f>
        <v>0</v>
      </c>
      <c r="G133" s="138">
        <f>$C14*('2018yosanhosei（予算ベース）'!G133/'2018yosanhosei（予算ベース）'!$C14)</f>
        <v>0</v>
      </c>
      <c r="H133" s="16">
        <v>0</v>
      </c>
      <c r="I133" s="16">
        <v>0</v>
      </c>
      <c r="J133" s="16">
        <v>0</v>
      </c>
      <c r="K133" s="16">
        <v>0</v>
      </c>
      <c r="L133" s="16">
        <v>0</v>
      </c>
      <c r="M133" s="438">
        <f t="shared" si="31"/>
        <v>0</v>
      </c>
      <c r="N133" s="138">
        <f>$C14*('2018yosanhosei（予算ベース）'!N133/'2018yosanhosei（予算ベース）'!$C14)</f>
        <v>0</v>
      </c>
      <c r="O133" s="138">
        <f>$C14*('2018yosanhosei（予算ベース）'!O133/'2018yosanhosei（予算ベース）'!$C14)</f>
        <v>0</v>
      </c>
      <c r="P133" s="16">
        <v>0</v>
      </c>
      <c r="Q133" s="16">
        <v>0</v>
      </c>
      <c r="R133" s="16">
        <v>0</v>
      </c>
      <c r="S133" s="16">
        <v>0</v>
      </c>
      <c r="T133" s="16">
        <v>0</v>
      </c>
      <c r="U133" s="438">
        <f t="shared" si="32"/>
        <v>0</v>
      </c>
    </row>
    <row r="134" spans="2:21">
      <c r="B134" s="2" t="s">
        <v>304</v>
      </c>
      <c r="F134" s="269">
        <f t="shared" ref="F134:G134" si="33">SUM(F123:F133)</f>
        <v>0</v>
      </c>
      <c r="G134" s="269">
        <f t="shared" si="33"/>
        <v>0</v>
      </c>
      <c r="H134" s="270">
        <v>0</v>
      </c>
      <c r="I134" s="270">
        <v>0</v>
      </c>
      <c r="J134" s="270">
        <v>0</v>
      </c>
      <c r="K134" s="270">
        <v>0</v>
      </c>
      <c r="L134" s="270">
        <v>0</v>
      </c>
      <c r="M134" s="269">
        <f t="shared" ref="M134:O134" si="34">SUM(M123:M133)</f>
        <v>0</v>
      </c>
      <c r="N134" s="269">
        <f t="shared" si="34"/>
        <v>0</v>
      </c>
      <c r="O134" s="269">
        <f t="shared" si="34"/>
        <v>0</v>
      </c>
      <c r="P134" s="270">
        <v>0</v>
      </c>
      <c r="Q134" s="270">
        <v>0</v>
      </c>
      <c r="R134" s="270">
        <v>0</v>
      </c>
      <c r="S134" s="270">
        <v>0</v>
      </c>
      <c r="T134" s="270">
        <v>0</v>
      </c>
      <c r="U134" s="269">
        <f t="shared" ref="U134" si="35">SUM(U123:U133)</f>
        <v>0</v>
      </c>
    </row>
    <row r="135" spans="2:21">
      <c r="B135" s="2" t="s">
        <v>389</v>
      </c>
      <c r="F135" s="138">
        <f>'2018yosanhosei（予算ベース）'!F135</f>
        <v>2.0956189623561277</v>
      </c>
      <c r="G135" s="138">
        <f>'2018yosanhosei（予算ベース）'!G135</f>
        <v>2.6407868966125592</v>
      </c>
      <c r="H135" s="138"/>
      <c r="I135" s="138"/>
      <c r="J135" s="138"/>
      <c r="K135" s="138"/>
      <c r="L135" s="138"/>
      <c r="M135" s="138"/>
      <c r="N135" s="138">
        <f>'2018yosanhosei（予算ベース）'!N135</f>
        <v>2.321784146892909</v>
      </c>
      <c r="O135" s="138">
        <f>'2018yosanhosei（予算ベース）'!O135</f>
        <v>4.3088333699897472</v>
      </c>
      <c r="P135" s="138"/>
      <c r="Q135" s="138"/>
      <c r="R135" s="138"/>
      <c r="S135" s="138"/>
      <c r="T135" s="138"/>
      <c r="U135" s="138"/>
    </row>
    <row r="136" spans="2:21">
      <c r="B136" s="953" t="s">
        <v>388</v>
      </c>
      <c r="F136" s="955">
        <f>F134*F135*12</f>
        <v>0</v>
      </c>
      <c r="G136" s="955">
        <f>G134*G135*12</f>
        <v>0</v>
      </c>
      <c r="N136" s="955">
        <f>N134*N135*12</f>
        <v>0</v>
      </c>
      <c r="O136" s="955">
        <f>O134*O135*12</f>
        <v>0</v>
      </c>
    </row>
    <row r="138" spans="2:21">
      <c r="F138" s="2" t="s">
        <v>2439</v>
      </c>
    </row>
    <row r="139" spans="2:21">
      <c r="F139" s="2" t="s">
        <v>294</v>
      </c>
      <c r="G139" s="2" t="s">
        <v>295</v>
      </c>
      <c r="H139" s="2" t="s">
        <v>296</v>
      </c>
      <c r="I139" s="2" t="s">
        <v>297</v>
      </c>
      <c r="J139" s="2" t="s">
        <v>298</v>
      </c>
      <c r="K139" s="2" t="s">
        <v>299</v>
      </c>
      <c r="L139" s="2" t="s">
        <v>300</v>
      </c>
      <c r="M139" s="2" t="s">
        <v>301</v>
      </c>
    </row>
    <row r="140" spans="2:21">
      <c r="B140" s="2" t="s">
        <v>146</v>
      </c>
      <c r="F140" s="957">
        <f t="shared" ref="F140:G149" si="36">F$151*(N55/N$66)</f>
        <v>6.1538135245293696E-2</v>
      </c>
      <c r="G140" s="957">
        <f t="shared" si="36"/>
        <v>0.15833070328653651</v>
      </c>
      <c r="H140" s="139">
        <f>P55</f>
        <v>0.31737266873566949</v>
      </c>
      <c r="I140" s="139">
        <f t="shared" ref="I140:L152" si="37">Q55</f>
        <v>0.43613366112395019</v>
      </c>
      <c r="J140" s="139">
        <f t="shared" si="37"/>
        <v>0.24181770268852057</v>
      </c>
      <c r="K140" s="139">
        <f t="shared" si="37"/>
        <v>0.17074146789691219</v>
      </c>
      <c r="L140" s="139">
        <f t="shared" si="37"/>
        <v>0.15324960567187473</v>
      </c>
      <c r="M140" s="438">
        <f>SUM(F140:L140)</f>
        <v>1.5391839446487574</v>
      </c>
    </row>
    <row r="141" spans="2:21">
      <c r="B141" s="2" t="s">
        <v>147</v>
      </c>
      <c r="F141" s="957">
        <f t="shared" si="36"/>
        <v>6.9196869923622742E-2</v>
      </c>
      <c r="G141" s="957">
        <f t="shared" si="36"/>
        <v>0.17803576654643702</v>
      </c>
      <c r="H141" s="139">
        <f t="shared" ref="H141:H152" si="38">P56</f>
        <v>0.35687131545791639</v>
      </c>
      <c r="I141" s="139">
        <f t="shared" si="37"/>
        <v>0.49041271884193754</v>
      </c>
      <c r="J141" s="139">
        <f t="shared" si="37"/>
        <v>0.27191314867550437</v>
      </c>
      <c r="K141" s="139">
        <f t="shared" si="37"/>
        <v>0.1919911140878226</v>
      </c>
      <c r="L141" s="139">
        <f t="shared" si="37"/>
        <v>0.172322300428078</v>
      </c>
      <c r="M141" s="438">
        <f t="shared" ref="M141:M150" si="39">SUM(F141:L141)</f>
        <v>1.7307432339613187</v>
      </c>
    </row>
    <row r="142" spans="2:21">
      <c r="B142" s="2" t="s">
        <v>148</v>
      </c>
      <c r="F142" s="957">
        <f t="shared" si="36"/>
        <v>7.818448706710443E-2</v>
      </c>
      <c r="G142" s="957">
        <f t="shared" si="36"/>
        <v>0.20115989498363099</v>
      </c>
      <c r="H142" s="139">
        <f t="shared" si="38"/>
        <v>0.40322345185319952</v>
      </c>
      <c r="I142" s="139">
        <f t="shared" si="37"/>
        <v>0.55410984508637984</v>
      </c>
      <c r="J142" s="139">
        <f t="shared" si="37"/>
        <v>0.30723051605457063</v>
      </c>
      <c r="K142" s="139">
        <f t="shared" si="37"/>
        <v>0.21692782914843822</v>
      </c>
      <c r="L142" s="139">
        <f t="shared" si="37"/>
        <v>0.19470433683002902</v>
      </c>
      <c r="M142" s="438">
        <f t="shared" si="39"/>
        <v>1.9555403610233528</v>
      </c>
    </row>
    <row r="143" spans="2:21">
      <c r="B143" s="2" t="s">
        <v>149</v>
      </c>
      <c r="F143" s="957">
        <f t="shared" si="36"/>
        <v>9.0451734803342551E-2</v>
      </c>
      <c r="G143" s="957">
        <f t="shared" si="36"/>
        <v>0.23272214420887538</v>
      </c>
      <c r="H143" s="139">
        <f t="shared" si="38"/>
        <v>0.46648973602922589</v>
      </c>
      <c r="I143" s="139">
        <f t="shared" si="37"/>
        <v>0.6410504006588561</v>
      </c>
      <c r="J143" s="139">
        <f t="shared" si="37"/>
        <v>0.35543538372018491</v>
      </c>
      <c r="K143" s="139">
        <f t="shared" si="37"/>
        <v>0.25096408775769713</v>
      </c>
      <c r="L143" s="139">
        <f t="shared" si="37"/>
        <v>0.22525370058250746</v>
      </c>
      <c r="M143" s="438">
        <f t="shared" si="39"/>
        <v>2.2623671877606895</v>
      </c>
    </row>
    <row r="144" spans="2:21">
      <c r="B144" s="2" t="s">
        <v>150</v>
      </c>
      <c r="F144" s="957">
        <f t="shared" si="36"/>
        <v>7.9214199321005846E-2</v>
      </c>
      <c r="G144" s="957">
        <f t="shared" si="36"/>
        <v>0.20380922884292194</v>
      </c>
      <c r="H144" s="139">
        <f t="shared" si="38"/>
        <v>0.40853402105956022</v>
      </c>
      <c r="I144" s="139">
        <f t="shared" si="37"/>
        <v>0.56140763162814167</v>
      </c>
      <c r="J144" s="139">
        <f t="shared" si="37"/>
        <v>0.31127683059881428</v>
      </c>
      <c r="K144" s="139">
        <f t="shared" si="37"/>
        <v>0.21978483125033424</v>
      </c>
      <c r="L144" s="139">
        <f t="shared" si="37"/>
        <v>0.19726864912576048</v>
      </c>
      <c r="M144" s="438">
        <f t="shared" si="39"/>
        <v>1.9812953918265386</v>
      </c>
    </row>
    <row r="145" spans="2:13">
      <c r="B145" s="2" t="s">
        <v>113</v>
      </c>
      <c r="F145" s="957">
        <f t="shared" si="36"/>
        <v>0.82649164482330417</v>
      </c>
      <c r="G145" s="957">
        <f t="shared" si="36"/>
        <v>1.427393715784389</v>
      </c>
      <c r="H145" s="139">
        <f t="shared" si="38"/>
        <v>2.9803814645016504</v>
      </c>
      <c r="I145" s="139">
        <f t="shared" si="37"/>
        <v>3.2615969065460999</v>
      </c>
      <c r="J145" s="139">
        <f t="shared" si="37"/>
        <v>1.8549172900697661</v>
      </c>
      <c r="K145" s="139">
        <f t="shared" si="37"/>
        <v>1.3019186515464152</v>
      </c>
      <c r="L145" s="139">
        <f t="shared" si="37"/>
        <v>1.0286245442451538</v>
      </c>
      <c r="M145" s="438">
        <f t="shared" si="39"/>
        <v>12.68132421751678</v>
      </c>
    </row>
    <row r="146" spans="2:13">
      <c r="B146" s="2" t="s">
        <v>114</v>
      </c>
      <c r="F146" s="957">
        <f t="shared" si="36"/>
        <v>1.6830711755047676</v>
      </c>
      <c r="G146" s="957">
        <f t="shared" si="36"/>
        <v>2.5630183732584979</v>
      </c>
      <c r="H146" s="139">
        <f t="shared" si="38"/>
        <v>5.4547422674129802</v>
      </c>
      <c r="I146" s="139">
        <f t="shared" si="37"/>
        <v>5.4245941765615173</v>
      </c>
      <c r="J146" s="139">
        <f t="shared" si="37"/>
        <v>3.1094143068157516</v>
      </c>
      <c r="K146" s="139">
        <f t="shared" si="37"/>
        <v>2.0931742594687579</v>
      </c>
      <c r="L146" s="139">
        <f t="shared" si="37"/>
        <v>1.4896876684396785</v>
      </c>
      <c r="M146" s="438">
        <f t="shared" si="39"/>
        <v>21.81770222746195</v>
      </c>
    </row>
    <row r="147" spans="2:13">
      <c r="B147" s="2" t="s">
        <v>115</v>
      </c>
      <c r="F147" s="957">
        <f t="shared" si="36"/>
        <v>4.2180643297876479</v>
      </c>
      <c r="G147" s="957">
        <f t="shared" si="36"/>
        <v>5.8738400876785608</v>
      </c>
      <c r="H147" s="139">
        <f t="shared" si="38"/>
        <v>13.131450803775451</v>
      </c>
      <c r="I147" s="139">
        <f t="shared" si="37"/>
        <v>11.32592334726492</v>
      </c>
      <c r="J147" s="139">
        <f t="shared" si="37"/>
        <v>6.2469360347058807</v>
      </c>
      <c r="K147" s="139">
        <f t="shared" si="37"/>
        <v>4.0668593193256672</v>
      </c>
      <c r="L147" s="139">
        <f t="shared" si="37"/>
        <v>2.6473713039884239</v>
      </c>
      <c r="M147" s="438">
        <f t="shared" si="39"/>
        <v>47.510445226526549</v>
      </c>
    </row>
    <row r="148" spans="2:13">
      <c r="B148" s="2" t="s">
        <v>116</v>
      </c>
      <c r="F148" s="957">
        <f t="shared" si="36"/>
        <v>9.6052381991026046</v>
      </c>
      <c r="G148" s="957">
        <f t="shared" si="36"/>
        <v>13.54121354959644</v>
      </c>
      <c r="H148" s="139">
        <f t="shared" si="38"/>
        <v>31.496591042817663</v>
      </c>
      <c r="I148" s="139">
        <f t="shared" si="37"/>
        <v>24.778803302298993</v>
      </c>
      <c r="J148" s="139">
        <f t="shared" si="37"/>
        <v>13.188422926896411</v>
      </c>
      <c r="K148" s="139">
        <f t="shared" si="37"/>
        <v>8.0928569894042806</v>
      </c>
      <c r="L148" s="139">
        <f t="shared" si="37"/>
        <v>4.8416347269109972</v>
      </c>
      <c r="M148" s="438">
        <f t="shared" si="39"/>
        <v>105.54476073702739</v>
      </c>
    </row>
    <row r="149" spans="2:13">
      <c r="B149" s="2" t="s">
        <v>117</v>
      </c>
      <c r="F149" s="957">
        <f t="shared" si="36"/>
        <v>8.6905097244856577</v>
      </c>
      <c r="G149" s="957">
        <f t="shared" si="36"/>
        <v>13.80454762828186</v>
      </c>
      <c r="H149" s="139">
        <f t="shared" si="38"/>
        <v>35.197197041503699</v>
      </c>
      <c r="I149" s="139">
        <f t="shared" si="37"/>
        <v>28.545763452351011</v>
      </c>
      <c r="J149" s="139">
        <f t="shared" si="37"/>
        <v>15.503387874419287</v>
      </c>
      <c r="K149" s="139">
        <f t="shared" si="37"/>
        <v>9.4438489646239177</v>
      </c>
      <c r="L149" s="139">
        <f t="shared" si="37"/>
        <v>5.3672944912525198</v>
      </c>
      <c r="M149" s="438">
        <f t="shared" si="39"/>
        <v>116.55254917691795</v>
      </c>
    </row>
    <row r="150" spans="2:13">
      <c r="B150" s="2" t="s">
        <v>412</v>
      </c>
      <c r="F150" s="957">
        <f>F$151*(N65/N$66)</f>
        <v>5.160253921262572</v>
      </c>
      <c r="G150" s="957">
        <f>G$151*(O65/O$66)</f>
        <v>10.502172900423515</v>
      </c>
      <c r="H150" s="139">
        <f t="shared" si="38"/>
        <v>32.517386352967982</v>
      </c>
      <c r="I150" s="139">
        <f t="shared" si="37"/>
        <v>32.594381473906125</v>
      </c>
      <c r="J150" s="139">
        <f t="shared" si="37"/>
        <v>20.87984260472707</v>
      </c>
      <c r="K150" s="139">
        <f t="shared" si="37"/>
        <v>14.680168578659737</v>
      </c>
      <c r="L150" s="139">
        <f t="shared" si="37"/>
        <v>8.8553133808520226</v>
      </c>
      <c r="M150" s="438">
        <f t="shared" si="39"/>
        <v>125.18951921279903</v>
      </c>
    </row>
    <row r="151" spans="2:13">
      <c r="B151" s="2" t="s">
        <v>304</v>
      </c>
      <c r="F151" s="957">
        <f>F153/12/F152</f>
        <v>30.562214421326924</v>
      </c>
      <c r="G151" s="957">
        <f>G153/12/G152</f>
        <v>48.686243992891669</v>
      </c>
      <c r="H151" s="139">
        <f t="shared" si="38"/>
        <v>122.73024016611498</v>
      </c>
      <c r="I151" s="139">
        <f t="shared" si="37"/>
        <v>108.61417691626794</v>
      </c>
      <c r="J151" s="139">
        <f t="shared" si="37"/>
        <v>62.270594619371764</v>
      </c>
      <c r="K151" s="139">
        <f t="shared" si="37"/>
        <v>40.72923609316998</v>
      </c>
      <c r="L151" s="139">
        <f t="shared" si="37"/>
        <v>25.172724708327046</v>
      </c>
      <c r="M151" s="269">
        <f t="shared" ref="M151" si="40">SUM(M140:M150)</f>
        <v>438.76543091747033</v>
      </c>
    </row>
    <row r="152" spans="2:13">
      <c r="B152" s="2" t="s">
        <v>389</v>
      </c>
      <c r="F152" s="139">
        <f t="shared" ref="F152:G152" si="41">N67</f>
        <v>2.7117290565983527</v>
      </c>
      <c r="G152" s="139">
        <f t="shared" si="41"/>
        <v>4.1732166741060031</v>
      </c>
      <c r="H152" s="139">
        <f t="shared" si="38"/>
        <v>10.075949836640103</v>
      </c>
      <c r="I152" s="139">
        <f t="shared" si="37"/>
        <v>13.558250040814706</v>
      </c>
      <c r="J152" s="139">
        <f t="shared" si="37"/>
        <v>20.25889798023735</v>
      </c>
      <c r="K152" s="139">
        <f t="shared" si="37"/>
        <v>24.47411984593311</v>
      </c>
      <c r="L152" s="139">
        <f t="shared" si="37"/>
        <v>29.759382594601643</v>
      </c>
    </row>
    <row r="153" spans="2:13">
      <c r="B153" s="953" t="s">
        <v>388</v>
      </c>
      <c r="F153" s="954">
        <f>N68-SUM(F136,N136)</f>
        <v>994.51733856361716</v>
      </c>
      <c r="G153" s="954">
        <f>O68-SUM(G136,O136)</f>
        <v>2438.138942768745</v>
      </c>
    </row>
  </sheetData>
  <phoneticPr fontId="4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M153"/>
  <sheetViews>
    <sheetView topLeftCell="E1"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2" t="s">
        <v>2804</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Psumm!AU13</f>
        <v>734.63480000000004</v>
      </c>
      <c r="D4" s="137">
        <f>Psumm!AV13</f>
        <v>371.39440000000002</v>
      </c>
      <c r="E4" s="137">
        <f>Psumm!AW13</f>
        <v>363.24040000000002</v>
      </c>
      <c r="F4" s="138">
        <f>$D4*'2018nintei'!C4</f>
        <v>0.11504729295738986</v>
      </c>
      <c r="G4" s="138">
        <f>$D4*'2018nintei'!D4</f>
        <v>0.17469239126402875</v>
      </c>
      <c r="H4" s="138">
        <f>$D4*'2018nintei'!E4</f>
        <v>0.22298815880388917</v>
      </c>
      <c r="I4" s="138">
        <f>$D4*'2018nintei'!F4</f>
        <v>0.29768877073514322</v>
      </c>
      <c r="J4" s="138">
        <f>$D4*'2018nintei'!G4</f>
        <v>0.19324211763205473</v>
      </c>
      <c r="K4" s="138">
        <f>$D4*'2018nintei'!H4</f>
        <v>0.14477630970611932</v>
      </c>
      <c r="L4" s="138">
        <f>$D4*'2018nintei'!I4</f>
        <v>0.15588742320892043</v>
      </c>
      <c r="M4" s="438">
        <f>SUM(F4:L4)</f>
        <v>1.3043224643075455</v>
      </c>
      <c r="N4" s="138">
        <f>$E4*'2018nintei'!C18</f>
        <v>0.1015002713652636</v>
      </c>
      <c r="O4" s="138">
        <f>$E4*'2018nintei'!D18</f>
        <v>0.16292244539225531</v>
      </c>
      <c r="P4" s="138">
        <f>$E4*'2018nintei'!E18</f>
        <v>0.1667173295018346</v>
      </c>
      <c r="Q4" s="138">
        <f>$E4*'2018nintei'!F18</f>
        <v>0.23147550590100002</v>
      </c>
      <c r="R4" s="138">
        <f>$E4*'2018nintei'!G18</f>
        <v>0.14172364456102443</v>
      </c>
      <c r="S4" s="138">
        <f>$E4*'2018nintei'!H18</f>
        <v>0.12270513211871156</v>
      </c>
      <c r="T4" s="138">
        <f>$E4*'2018nintei'!I18</f>
        <v>0.13613502814816611</v>
      </c>
      <c r="U4" s="438">
        <f>SUM(N4:T4)</f>
        <v>1.0631793569882557</v>
      </c>
      <c r="X4" s="138">
        <f>MAX(F4,SUM(F21,N21,F38,N38,F55,N55,F72)*F4/SUM(F4,N4))</f>
        <v>0.11504729295738987</v>
      </c>
      <c r="Y4" s="138">
        <f t="shared" ref="Y4:AD14" si="0">MAX(G4,SUM(G21,O21,G38,O38,G55,O55,G72)*G4/SUM(G4,O4))</f>
        <v>0.17469239126402875</v>
      </c>
      <c r="Z4" s="138">
        <f t="shared" si="0"/>
        <v>0.22298815880388917</v>
      </c>
      <c r="AA4" s="138">
        <f t="shared" si="0"/>
        <v>0.29768877073514322</v>
      </c>
      <c r="AB4" s="138">
        <f t="shared" si="0"/>
        <v>0.19324211763205473</v>
      </c>
      <c r="AC4" s="138">
        <f t="shared" si="0"/>
        <v>0.14477630970611932</v>
      </c>
      <c r="AD4" s="138">
        <f t="shared" si="0"/>
        <v>0.15588742320892043</v>
      </c>
      <c r="AE4" s="438">
        <f>SUM(X4:AD4)</f>
        <v>1.3043224643075455</v>
      </c>
      <c r="AF4" s="138">
        <f>MAX(N4,SUM(F21,N21,F38,N38,F55,N55,F72)*N4/SUM(F4,N4))</f>
        <v>0.10150027136526361</v>
      </c>
      <c r="AG4" s="138">
        <f t="shared" ref="AG4:AL14" si="1">MAX(O4,SUM(G21,O21,G38,O38,G55,O55,G72)*O4/SUM(G4,O4))</f>
        <v>0.16292244539225531</v>
      </c>
      <c r="AH4" s="138">
        <f t="shared" si="1"/>
        <v>0.1667173295018346</v>
      </c>
      <c r="AI4" s="138">
        <f t="shared" si="1"/>
        <v>0.23147550590100002</v>
      </c>
      <c r="AJ4" s="138">
        <f t="shared" si="1"/>
        <v>0.14172364456102443</v>
      </c>
      <c r="AK4" s="138">
        <f t="shared" si="1"/>
        <v>0.12270513211871156</v>
      </c>
      <c r="AL4" s="138">
        <f t="shared" si="1"/>
        <v>0.13613502814816611</v>
      </c>
      <c r="AM4" s="438">
        <f>SUM(AF4:AL4)</f>
        <v>1.0631793569882557</v>
      </c>
    </row>
    <row r="5" spans="1:39">
      <c r="B5" s="2" t="s">
        <v>147</v>
      </c>
      <c r="C5" s="137">
        <f>Psumm!AU14</f>
        <v>833.35659999999984</v>
      </c>
      <c r="D5" s="137">
        <f>Psumm!AV14</f>
        <v>420.70340000000004</v>
      </c>
      <c r="E5" s="137">
        <f>Psumm!AW14</f>
        <v>412.65309999999999</v>
      </c>
      <c r="F5" s="138">
        <f>$D5*'2018nintei'!C5</f>
        <v>0.13032180158874224</v>
      </c>
      <c r="G5" s="138">
        <f>$D5*'2018nintei'!D5</f>
        <v>0.19788581346112705</v>
      </c>
      <c r="H5" s="138">
        <f>$D5*'2018nintei'!E5</f>
        <v>0.25259367553343859</v>
      </c>
      <c r="I5" s="138">
        <f>$D5*'2018nintei'!F5</f>
        <v>0.33733490933938021</v>
      </c>
      <c r="J5" s="138">
        <f>$D5*'2018nintei'!G5</f>
        <v>0.21899812298286092</v>
      </c>
      <c r="K5" s="138">
        <f>$D5*'2018nintei'!H5</f>
        <v>0.16403526760479903</v>
      </c>
      <c r="L5" s="138">
        <f>$D5*'2018nintei'!I5</f>
        <v>0.17658416217700573</v>
      </c>
      <c r="M5" s="438">
        <f t="shared" ref="M5:M14" si="2">SUM(F5:L5)</f>
        <v>1.4777537526873536</v>
      </c>
      <c r="N5" s="138">
        <f>$E5*'2018nintei'!C19</f>
        <v>0.11530766299595875</v>
      </c>
      <c r="O5" s="138">
        <f>$E5*'2018nintei'!D19</f>
        <v>0.18508528277882871</v>
      </c>
      <c r="P5" s="138">
        <f>$E5*'2018nintei'!E19</f>
        <v>0.18939639655350424</v>
      </c>
      <c r="Q5" s="138">
        <f>$E5*'2018nintei'!F19</f>
        <v>0.26305961002067846</v>
      </c>
      <c r="R5" s="138">
        <f>$E5*'2018nintei'!G19</f>
        <v>0.1610761395792992</v>
      </c>
      <c r="S5" s="138">
        <f>$E5*'2018nintei'!H19</f>
        <v>0.13942888435578488</v>
      </c>
      <c r="T5" s="138">
        <f>$E5*'2018nintei'!I19</f>
        <v>0.15465389142817812</v>
      </c>
      <c r="U5" s="438">
        <f t="shared" ref="U5:U14" si="3">SUM(N5:T5)</f>
        <v>1.2080078677122323</v>
      </c>
      <c r="X5" s="138">
        <f t="shared" ref="X5:X14" si="4">MAX(F5,SUM(F22,N22,F39,N39,F56,N56,F73)*F5/SUM(F5,N5))</f>
        <v>0.13032180158874224</v>
      </c>
      <c r="Y5" s="138">
        <f t="shared" si="0"/>
        <v>0.19788581346112705</v>
      </c>
      <c r="Z5" s="138">
        <f t="shared" si="0"/>
        <v>0.25259367553343859</v>
      </c>
      <c r="AA5" s="138">
        <f t="shared" si="0"/>
        <v>0.33733490933938021</v>
      </c>
      <c r="AB5" s="138">
        <f t="shared" si="0"/>
        <v>0.21899812298286092</v>
      </c>
      <c r="AC5" s="138">
        <f t="shared" si="0"/>
        <v>0.16403526760479903</v>
      </c>
      <c r="AD5" s="138">
        <f t="shared" si="0"/>
        <v>0.17658416217700573</v>
      </c>
      <c r="AE5" s="438">
        <f t="shared" ref="AE5:AE14" si="5">SUM(X5:AD5)</f>
        <v>1.4777537526873536</v>
      </c>
      <c r="AF5" s="138">
        <f t="shared" ref="AF5:AF14" si="6">MAX(N5,SUM(F22,N22,F39,N39,F56,N56,F73)*N5/SUM(F5,N5))</f>
        <v>0.11530766299595875</v>
      </c>
      <c r="AG5" s="138">
        <f t="shared" si="1"/>
        <v>0.18508528277882871</v>
      </c>
      <c r="AH5" s="138">
        <f t="shared" si="1"/>
        <v>0.18939639655350424</v>
      </c>
      <c r="AI5" s="138">
        <f t="shared" si="1"/>
        <v>0.26305961002067846</v>
      </c>
      <c r="AJ5" s="138">
        <f t="shared" si="1"/>
        <v>0.1610761395792992</v>
      </c>
      <c r="AK5" s="138">
        <f t="shared" si="1"/>
        <v>0.13942888435578488</v>
      </c>
      <c r="AL5" s="138">
        <f t="shared" si="1"/>
        <v>0.15465389142817812</v>
      </c>
      <c r="AM5" s="438">
        <f t="shared" ref="AM5:AM14" si="7">SUM(AF5:AL5)</f>
        <v>1.2080078677122323</v>
      </c>
    </row>
    <row r="6" spans="1:39">
      <c r="B6" s="2" t="s">
        <v>148</v>
      </c>
      <c r="C6" s="137">
        <f>Psumm!AU15</f>
        <v>969.01390000000015</v>
      </c>
      <c r="D6" s="137">
        <f>Psumm!AV15</f>
        <v>488.01119999999992</v>
      </c>
      <c r="E6" s="137">
        <f>Psumm!AW15</f>
        <v>481.00259999999997</v>
      </c>
      <c r="F6" s="138">
        <f>$D6*'2018nintei'!C6</f>
        <v>0.1511718202883171</v>
      </c>
      <c r="G6" s="138">
        <f>$D6*'2018nintei'!D6</f>
        <v>0.229545312184643</v>
      </c>
      <c r="H6" s="138">
        <f>$D6*'2018nintei'!E6</f>
        <v>0.29300581528336583</v>
      </c>
      <c r="I6" s="138">
        <f>$D6*'2018nintei'!F6</f>
        <v>0.39153296101327523</v>
      </c>
      <c r="J6" s="138">
        <f>$D6*'2018nintei'!G6</f>
        <v>0.25422083014800106</v>
      </c>
      <c r="K6" s="138">
        <f>$D6*'2018nintei'!H6</f>
        <v>0.19034857786978132</v>
      </c>
      <c r="L6" s="138">
        <f>$D6*'2018nintei'!I6</f>
        <v>0.20483563689999926</v>
      </c>
      <c r="M6" s="438">
        <f t="shared" si="2"/>
        <v>1.7146609536873829</v>
      </c>
      <c r="N6" s="138">
        <f>$E6*'2018nintei'!C20</f>
        <v>0.1344065649839537</v>
      </c>
      <c r="O6" s="138">
        <f>$E6*'2018nintei'!D20</f>
        <v>0.21574175073046059</v>
      </c>
      <c r="P6" s="138">
        <f>$E6*'2018nintei'!E20</f>
        <v>0.22076693274051876</v>
      </c>
      <c r="Q6" s="138">
        <f>$E6*'2018nintei'!F20</f>
        <v>0.30681017501627517</v>
      </c>
      <c r="R6" s="138">
        <f>$E6*'2018nintei'!G20</f>
        <v>0.18789295516219581</v>
      </c>
      <c r="S6" s="138">
        <f>$E6*'2018nintei'!H20</f>
        <v>0.16258246423928149</v>
      </c>
      <c r="T6" s="138">
        <f>$E6*'2018nintei'!I20</f>
        <v>0.1802698777182854</v>
      </c>
      <c r="U6" s="438">
        <f t="shared" si="3"/>
        <v>1.4084707205909708</v>
      </c>
      <c r="X6" s="138">
        <f t="shared" si="4"/>
        <v>0.1511718202883171</v>
      </c>
      <c r="Y6" s="138">
        <f t="shared" si="0"/>
        <v>0.229545312184643</v>
      </c>
      <c r="Z6" s="138">
        <f t="shared" si="0"/>
        <v>0.29300581528336583</v>
      </c>
      <c r="AA6" s="138">
        <f t="shared" si="0"/>
        <v>0.39153296101327523</v>
      </c>
      <c r="AB6" s="138">
        <f t="shared" si="0"/>
        <v>0.25422083014800106</v>
      </c>
      <c r="AC6" s="138">
        <f t="shared" si="0"/>
        <v>0.19034857786978135</v>
      </c>
      <c r="AD6" s="138">
        <f t="shared" si="0"/>
        <v>0.20483563689999926</v>
      </c>
      <c r="AE6" s="438">
        <f t="shared" si="5"/>
        <v>1.7146609536873829</v>
      </c>
      <c r="AF6" s="138">
        <f t="shared" si="6"/>
        <v>0.1344065649839537</v>
      </c>
      <c r="AG6" s="138">
        <f t="shared" si="1"/>
        <v>0.21574175073046059</v>
      </c>
      <c r="AH6" s="138">
        <f t="shared" si="1"/>
        <v>0.22076693274051876</v>
      </c>
      <c r="AI6" s="138">
        <f t="shared" si="1"/>
        <v>0.30681017501627517</v>
      </c>
      <c r="AJ6" s="138">
        <f t="shared" si="1"/>
        <v>0.18789295516219581</v>
      </c>
      <c r="AK6" s="138">
        <f t="shared" si="1"/>
        <v>0.16258246423928149</v>
      </c>
      <c r="AL6" s="138">
        <f t="shared" si="1"/>
        <v>0.1802698777182854</v>
      </c>
      <c r="AM6" s="438">
        <f t="shared" si="7"/>
        <v>1.4084707205909708</v>
      </c>
    </row>
    <row r="7" spans="1:39">
      <c r="B7" s="2" t="s">
        <v>149</v>
      </c>
      <c r="C7" s="137">
        <f>Psumm!AU16</f>
        <v>854.6046</v>
      </c>
      <c r="D7" s="137">
        <f>Psumm!AV16</f>
        <v>427.51369999999997</v>
      </c>
      <c r="E7" s="137">
        <f>Psumm!AW16</f>
        <v>427.09070000000003</v>
      </c>
      <c r="F7" s="138">
        <f>$D7*'2018nintei'!C7</f>
        <v>0.13243143646537933</v>
      </c>
      <c r="G7" s="138">
        <f>$D7*'2018nintei'!D7</f>
        <v>0.20108916707180455</v>
      </c>
      <c r="H7" s="138">
        <f>$D7*'2018nintei'!E7</f>
        <v>0.25668263395042634</v>
      </c>
      <c r="I7" s="138">
        <f>$D7*'2018nintei'!F7</f>
        <v>0.34326759097226128</v>
      </c>
      <c r="J7" s="138">
        <f>$D7*'2018nintei'!G7</f>
        <v>0.22292681662647151</v>
      </c>
      <c r="K7" s="138">
        <f>$D7*'2018nintei'!H7</f>
        <v>0.1668342991595643</v>
      </c>
      <c r="L7" s="138">
        <f>$D7*'2018nintei'!I7</f>
        <v>0.17944268701819799</v>
      </c>
      <c r="M7" s="438">
        <f t="shared" si="2"/>
        <v>1.5026746312641055</v>
      </c>
      <c r="N7" s="138">
        <f>$E7*'2018nintei'!C21</f>
        <v>0.11934196181806976</v>
      </c>
      <c r="O7" s="138">
        <f>$E7*'2018nintei'!D21</f>
        <v>0.19156090910672405</v>
      </c>
      <c r="P7" s="138">
        <f>$E7*'2018nintei'!E21</f>
        <v>0.19602285692634738</v>
      </c>
      <c r="Q7" s="138">
        <f>$E7*'2018nintei'!F21</f>
        <v>0.27263818082206659</v>
      </c>
      <c r="R7" s="138">
        <f>$E7*'2018nintei'!G21</f>
        <v>0.16699909680552283</v>
      </c>
      <c r="S7" s="138">
        <f>$E7*'2018nintei'!H21</f>
        <v>0.14443147620715405</v>
      </c>
      <c r="T7" s="138">
        <f>$E7*'2018nintei'!I21</f>
        <v>0.16006480685055946</v>
      </c>
      <c r="U7" s="438">
        <f t="shared" si="3"/>
        <v>1.2510592885364442</v>
      </c>
      <c r="X7" s="138">
        <f t="shared" si="4"/>
        <v>0.13243143646537933</v>
      </c>
      <c r="Y7" s="138">
        <f t="shared" si="0"/>
        <v>0.20108916707180455</v>
      </c>
      <c r="Z7" s="138">
        <f t="shared" si="0"/>
        <v>0.25668263395042634</v>
      </c>
      <c r="AA7" s="138">
        <f t="shared" si="0"/>
        <v>0.34326759097226128</v>
      </c>
      <c r="AB7" s="138">
        <f t="shared" si="0"/>
        <v>0.22292681662647151</v>
      </c>
      <c r="AC7" s="138">
        <f t="shared" si="0"/>
        <v>0.1668342991595643</v>
      </c>
      <c r="AD7" s="138">
        <f t="shared" si="0"/>
        <v>0.17944268701819799</v>
      </c>
      <c r="AE7" s="438">
        <f t="shared" si="5"/>
        <v>1.5026746312641055</v>
      </c>
      <c r="AF7" s="138">
        <f t="shared" si="6"/>
        <v>0.11934196181806976</v>
      </c>
      <c r="AG7" s="138">
        <f t="shared" si="1"/>
        <v>0.19156090910672405</v>
      </c>
      <c r="AH7" s="138">
        <f t="shared" si="1"/>
        <v>0.19602285692634738</v>
      </c>
      <c r="AI7" s="138">
        <f t="shared" si="1"/>
        <v>0.27263818082206659</v>
      </c>
      <c r="AJ7" s="138">
        <f t="shared" si="1"/>
        <v>0.16699909680552283</v>
      </c>
      <c r="AK7" s="138">
        <f t="shared" si="1"/>
        <v>0.14443147620715405</v>
      </c>
      <c r="AL7" s="138">
        <f t="shared" si="1"/>
        <v>0.16006480685055946</v>
      </c>
      <c r="AM7" s="438">
        <f t="shared" si="7"/>
        <v>1.2510592885364442</v>
      </c>
    </row>
    <row r="8" spans="1:39">
      <c r="B8" s="2" t="s">
        <v>150</v>
      </c>
      <c r="C8" s="137">
        <f>Psumm!AU17</f>
        <v>771.8377999999999</v>
      </c>
      <c r="D8" s="137">
        <f>Psumm!AV17</f>
        <v>382.23969999999997</v>
      </c>
      <c r="E8" s="137">
        <f>Psumm!AW17</f>
        <v>389.59789999999992</v>
      </c>
      <c r="F8" s="138">
        <f>$D8*'2018nintei'!C8</f>
        <v>0.11840685466944254</v>
      </c>
      <c r="G8" s="138">
        <f>$D8*'2018nintei'!D8</f>
        <v>0.17979368355862382</v>
      </c>
      <c r="H8" s="138">
        <f>$D8*'2018nintei'!E8</f>
        <v>0.22949976339102296</v>
      </c>
      <c r="I8" s="138">
        <f>$D8*'2018nintei'!F8</f>
        <v>0.30732706680477756</v>
      </c>
      <c r="J8" s="138">
        <f>$D8*'2018nintei'!G8</f>
        <v>0.19965360460105702</v>
      </c>
      <c r="K8" s="138">
        <f>$D8*'2018nintei'!H8</f>
        <v>0.14929162275744168</v>
      </c>
      <c r="L8" s="138">
        <f>$D8*'2018nintei'!I8</f>
        <v>0.16043958089069402</v>
      </c>
      <c r="M8" s="438">
        <f t="shared" si="2"/>
        <v>1.3444121766730597</v>
      </c>
      <c r="N8" s="138">
        <f>$E8*'2018nintei'!C22</f>
        <v>0.10886534805417247</v>
      </c>
      <c r="O8" s="138">
        <f>$E8*'2018nintei'!D22</f>
        <v>0.17474444634376385</v>
      </c>
      <c r="P8" s="138">
        <f>$E8*'2018nintei'!E22</f>
        <v>0.17881469535746239</v>
      </c>
      <c r="Q8" s="138">
        <f>$E8*'2018nintei'!F22</f>
        <v>0.24903788634843935</v>
      </c>
      <c r="R8" s="138">
        <f>$E8*'2018nintei'!G22</f>
        <v>0.15259478830914538</v>
      </c>
      <c r="S8" s="138">
        <f>$E8*'2018nintei'!H22</f>
        <v>0.13186291896062638</v>
      </c>
      <c r="T8" s="138">
        <f>$E8*'2018nintei'!I22</f>
        <v>0.14601327683530352</v>
      </c>
      <c r="U8" s="438">
        <f t="shared" si="3"/>
        <v>1.1419333602089135</v>
      </c>
      <c r="X8" s="138">
        <f t="shared" si="4"/>
        <v>0.11840685466944254</v>
      </c>
      <c r="Y8" s="138">
        <f t="shared" si="0"/>
        <v>0.17979368355862382</v>
      </c>
      <c r="Z8" s="138">
        <f t="shared" si="0"/>
        <v>0.22949976339102296</v>
      </c>
      <c r="AA8" s="138">
        <f t="shared" si="0"/>
        <v>0.30732706680477756</v>
      </c>
      <c r="AB8" s="138">
        <f t="shared" si="0"/>
        <v>0.19965360460105705</v>
      </c>
      <c r="AC8" s="138">
        <f t="shared" si="0"/>
        <v>0.14929162275744168</v>
      </c>
      <c r="AD8" s="138">
        <f t="shared" si="0"/>
        <v>0.16043958089069402</v>
      </c>
      <c r="AE8" s="438">
        <f t="shared" si="5"/>
        <v>1.3444121766730597</v>
      </c>
      <c r="AF8" s="138">
        <f t="shared" si="6"/>
        <v>0.10886534805417247</v>
      </c>
      <c r="AG8" s="138">
        <f t="shared" si="1"/>
        <v>0.17474444634376385</v>
      </c>
      <c r="AH8" s="138">
        <f t="shared" si="1"/>
        <v>0.17881469535746242</v>
      </c>
      <c r="AI8" s="138">
        <f t="shared" si="1"/>
        <v>0.24903788634843935</v>
      </c>
      <c r="AJ8" s="138">
        <f t="shared" si="1"/>
        <v>0.15259478830914538</v>
      </c>
      <c r="AK8" s="138">
        <f t="shared" si="1"/>
        <v>0.13186291896062638</v>
      </c>
      <c r="AL8" s="138">
        <f t="shared" si="1"/>
        <v>0.14601327683530352</v>
      </c>
      <c r="AM8" s="438">
        <f t="shared" si="7"/>
        <v>1.1419333602089135</v>
      </c>
    </row>
    <row r="9" spans="1:39">
      <c r="B9" s="2" t="s">
        <v>113</v>
      </c>
      <c r="C9" s="137">
        <f>Psumm!AU18</f>
        <v>716.34699999999998</v>
      </c>
      <c r="D9" s="137">
        <f>Psumm!AV18</f>
        <v>348.21989999999994</v>
      </c>
      <c r="E9" s="137">
        <f>Psumm!AW18</f>
        <v>368.12709999999998</v>
      </c>
      <c r="F9" s="138">
        <f>$D9*'2018nintei'!C9</f>
        <v>1.4674080146146302</v>
      </c>
      <c r="G9" s="138">
        <f>$D9*'2018nintei'!D9</f>
        <v>1.5156827909933153</v>
      </c>
      <c r="H9" s="138">
        <f>$D9*'2018nintei'!E9</f>
        <v>2.1436904458083528</v>
      </c>
      <c r="I9" s="138">
        <f>$D9*'2018nintei'!F9</f>
        <v>2.2149774088216878</v>
      </c>
      <c r="J9" s="138">
        <f>$D9*'2018nintei'!G9</f>
        <v>1.5268622128915368</v>
      </c>
      <c r="K9" s="138">
        <f>$D9*'2018nintei'!H9</f>
        <v>1.2506433796270333</v>
      </c>
      <c r="L9" s="138">
        <f>$D9*'2018nintei'!I9</f>
        <v>1.0910099461582705</v>
      </c>
      <c r="M9" s="438">
        <f t="shared" si="2"/>
        <v>11.210274198914828</v>
      </c>
      <c r="N9" s="138">
        <f>$E9*'2018nintei'!C23</f>
        <v>1.6076128477873601</v>
      </c>
      <c r="O9" s="138">
        <f>$E9*'2018nintei'!D23</f>
        <v>1.7213797188163462</v>
      </c>
      <c r="P9" s="138">
        <f>$E9*'2018nintei'!E23</f>
        <v>1.7584635504341333</v>
      </c>
      <c r="Q9" s="138">
        <f>$E9*'2018nintei'!F23</f>
        <v>1.6155901836586284</v>
      </c>
      <c r="R9" s="138">
        <f>$E9*'2018nintei'!G23</f>
        <v>1.0320947788043398</v>
      </c>
      <c r="S9" s="138">
        <f>$E9*'2018nintei'!H23</f>
        <v>0.9389539924154795</v>
      </c>
      <c r="T9" s="138">
        <f>$E9*'2018nintei'!I23</f>
        <v>0.93176720334226493</v>
      </c>
      <c r="U9" s="438">
        <f t="shared" si="3"/>
        <v>9.6058622752585539</v>
      </c>
      <c r="X9" s="138">
        <f t="shared" si="4"/>
        <v>1.4674080146146302</v>
      </c>
      <c r="Y9" s="138">
        <f t="shared" si="0"/>
        <v>1.5156827909933153</v>
      </c>
      <c r="Z9" s="138">
        <f t="shared" si="0"/>
        <v>2.1436904458083528</v>
      </c>
      <c r="AA9" s="138">
        <f t="shared" si="0"/>
        <v>2.2149774088216878</v>
      </c>
      <c r="AB9" s="138">
        <f t="shared" si="0"/>
        <v>1.5268622128915368</v>
      </c>
      <c r="AC9" s="138">
        <f t="shared" si="0"/>
        <v>1.2506433796270333</v>
      </c>
      <c r="AD9" s="138">
        <f t="shared" si="0"/>
        <v>1.0910099461582705</v>
      </c>
      <c r="AE9" s="438">
        <f t="shared" si="5"/>
        <v>11.210274198914828</v>
      </c>
      <c r="AF9" s="138">
        <f t="shared" si="6"/>
        <v>1.6076128477873601</v>
      </c>
      <c r="AG9" s="138">
        <f t="shared" si="1"/>
        <v>1.7213797188163462</v>
      </c>
      <c r="AH9" s="138">
        <f t="shared" si="1"/>
        <v>1.7584635504341333</v>
      </c>
      <c r="AI9" s="138">
        <f t="shared" si="1"/>
        <v>1.6155901836586284</v>
      </c>
      <c r="AJ9" s="138">
        <f t="shared" si="1"/>
        <v>1.0320947788043398</v>
      </c>
      <c r="AK9" s="138">
        <f t="shared" si="1"/>
        <v>0.9389539924154795</v>
      </c>
      <c r="AL9" s="138">
        <f t="shared" si="1"/>
        <v>0.93176720334226493</v>
      </c>
      <c r="AM9" s="438">
        <f t="shared" si="7"/>
        <v>9.6058622752585539</v>
      </c>
    </row>
    <row r="10" spans="1:39">
      <c r="B10" s="2" t="s">
        <v>114</v>
      </c>
      <c r="C10" s="137">
        <f>Psumm!AU19</f>
        <v>780.76549999999986</v>
      </c>
      <c r="D10" s="137">
        <f>Psumm!AV19</f>
        <v>369.5752</v>
      </c>
      <c r="E10" s="137">
        <f>Psumm!AW19</f>
        <v>411.19030000000004</v>
      </c>
      <c r="F10" s="138">
        <f>$D10*'2018nintei'!C10</f>
        <v>2.9275848371371738</v>
      </c>
      <c r="G10" s="138">
        <f>$D10*'2018nintei'!D10</f>
        <v>2.8638819587594804</v>
      </c>
      <c r="H10" s="138">
        <f>$D10*'2018nintei'!E10</f>
        <v>4.3056429505408929</v>
      </c>
      <c r="I10" s="138">
        <f>$D10*'2018nintei'!F10</f>
        <v>4.3122574666663729</v>
      </c>
      <c r="J10" s="138">
        <f>$D10*'2018nintei'!G10</f>
        <v>3.0341294276506647</v>
      </c>
      <c r="K10" s="138">
        <f>$D10*'2018nintei'!H10</f>
        <v>2.4641616612074335</v>
      </c>
      <c r="L10" s="138">
        <f>$D10*'2018nintei'!I10</f>
        <v>2.0265859790603362</v>
      </c>
      <c r="M10" s="438">
        <f t="shared" si="2"/>
        <v>21.934244281022355</v>
      </c>
      <c r="N10" s="138">
        <f>$E10*'2018nintei'!C24</f>
        <v>4.8483415515607735</v>
      </c>
      <c r="O10" s="138">
        <f>$E10*'2018nintei'!D24</f>
        <v>4.5081333191028534</v>
      </c>
      <c r="P10" s="138">
        <f>$E10*'2018nintei'!E24</f>
        <v>4.6024415560265064</v>
      </c>
      <c r="Q10" s="138">
        <f>$E10*'2018nintei'!F24</f>
        <v>3.8219286237726506</v>
      </c>
      <c r="R10" s="138">
        <f>$E10*'2018nintei'!G24</f>
        <v>2.470177227866952</v>
      </c>
      <c r="S10" s="138">
        <f>$E10*'2018nintei'!H24</f>
        <v>2.2625993095588051</v>
      </c>
      <c r="T10" s="138">
        <f>$E10*'2018nintei'!I24</f>
        <v>2.0495325520646248</v>
      </c>
      <c r="U10" s="438">
        <f t="shared" si="3"/>
        <v>24.563154139953166</v>
      </c>
      <c r="X10" s="138">
        <f t="shared" si="4"/>
        <v>2.9275848371371738</v>
      </c>
      <c r="Y10" s="138">
        <f t="shared" si="0"/>
        <v>2.8638819587594804</v>
      </c>
      <c r="Z10" s="138">
        <f t="shared" si="0"/>
        <v>4.3056429505408929</v>
      </c>
      <c r="AA10" s="138">
        <f t="shared" si="0"/>
        <v>4.3122574666663729</v>
      </c>
      <c r="AB10" s="138">
        <f t="shared" si="0"/>
        <v>3.0341294276506647</v>
      </c>
      <c r="AC10" s="138">
        <f t="shared" si="0"/>
        <v>2.4641616612074335</v>
      </c>
      <c r="AD10" s="138">
        <f t="shared" si="0"/>
        <v>2.0265859790603362</v>
      </c>
      <c r="AE10" s="438">
        <f t="shared" si="5"/>
        <v>21.934244281022355</v>
      </c>
      <c r="AF10" s="138">
        <f t="shared" si="6"/>
        <v>4.8483415515607735</v>
      </c>
      <c r="AG10" s="138">
        <f t="shared" si="1"/>
        <v>4.5081333191028534</v>
      </c>
      <c r="AH10" s="138">
        <f t="shared" si="1"/>
        <v>4.6024415560265064</v>
      </c>
      <c r="AI10" s="138">
        <f t="shared" si="1"/>
        <v>3.8219286237726506</v>
      </c>
      <c r="AJ10" s="138">
        <f t="shared" si="1"/>
        <v>2.470177227866952</v>
      </c>
      <c r="AK10" s="138">
        <f t="shared" si="1"/>
        <v>2.2625993095588051</v>
      </c>
      <c r="AL10" s="138">
        <f t="shared" si="1"/>
        <v>2.0495325520646248</v>
      </c>
      <c r="AM10" s="438">
        <f t="shared" si="7"/>
        <v>24.563154139953166</v>
      </c>
    </row>
    <row r="11" spans="1:39">
      <c r="B11" s="2" t="s">
        <v>115</v>
      </c>
      <c r="C11" s="137">
        <f>Psumm!AU20</f>
        <v>849.19290000000001</v>
      </c>
      <c r="D11" s="137">
        <f>Psumm!AV20</f>
        <v>386.96140000000003</v>
      </c>
      <c r="E11" s="137">
        <f>Psumm!AW20</f>
        <v>462.23159999999996</v>
      </c>
      <c r="F11" s="138">
        <f>$D11*'2018nintei'!C11</f>
        <v>6.1698125532247925</v>
      </c>
      <c r="G11" s="138">
        <f>$D11*'2018nintei'!D11</f>
        <v>5.3835887063247663</v>
      </c>
      <c r="H11" s="138">
        <f>$D11*'2018nintei'!E11</f>
        <v>8.891633610386382</v>
      </c>
      <c r="I11" s="138">
        <f>$D11*'2018nintei'!F11</f>
        <v>8.1731788127693648</v>
      </c>
      <c r="J11" s="138">
        <f>$D11*'2018nintei'!G11</f>
        <v>5.7716854629397929</v>
      </c>
      <c r="K11" s="138">
        <f>$D11*'2018nintei'!H11</f>
        <v>4.768266313878474</v>
      </c>
      <c r="L11" s="138">
        <f>$D11*'2018nintei'!I11</f>
        <v>3.6461548830558317</v>
      </c>
      <c r="M11" s="438">
        <f t="shared" si="2"/>
        <v>42.804320342579402</v>
      </c>
      <c r="N11" s="138">
        <f>$E11*'2018nintei'!C25</f>
        <v>13.825864884579989</v>
      </c>
      <c r="O11" s="138">
        <f>$E11*'2018nintei'!D25</f>
        <v>11.709165187301208</v>
      </c>
      <c r="P11" s="138">
        <f>$E11*'2018nintei'!E25</f>
        <v>13.122075252305677</v>
      </c>
      <c r="Q11" s="138">
        <f>$E11*'2018nintei'!F25</f>
        <v>9.5055610453818957</v>
      </c>
      <c r="R11" s="138">
        <f>$E11*'2018nintei'!G25</f>
        <v>6.3634880790277499</v>
      </c>
      <c r="S11" s="138">
        <f>$E11*'2018nintei'!H25</f>
        <v>5.7069318182342386</v>
      </c>
      <c r="T11" s="138">
        <f>$E11*'2018nintei'!I25</f>
        <v>4.998183301814958</v>
      </c>
      <c r="U11" s="438">
        <f t="shared" si="3"/>
        <v>65.231269568645715</v>
      </c>
      <c r="X11" s="138">
        <f t="shared" si="4"/>
        <v>6.1698125532247925</v>
      </c>
      <c r="Y11" s="138">
        <f t="shared" si="0"/>
        <v>5.3835887063247663</v>
      </c>
      <c r="Z11" s="138">
        <f t="shared" si="0"/>
        <v>8.891633610386382</v>
      </c>
      <c r="AA11" s="138">
        <f t="shared" si="0"/>
        <v>8.1731788127693648</v>
      </c>
      <c r="AB11" s="138">
        <f t="shared" si="0"/>
        <v>5.7716854629397929</v>
      </c>
      <c r="AC11" s="138">
        <f t="shared" si="0"/>
        <v>4.768266313878474</v>
      </c>
      <c r="AD11" s="138">
        <f t="shared" si="0"/>
        <v>3.6461548830558317</v>
      </c>
      <c r="AE11" s="438">
        <f t="shared" si="5"/>
        <v>42.804320342579402</v>
      </c>
      <c r="AF11" s="138">
        <f t="shared" si="6"/>
        <v>13.825864884579989</v>
      </c>
      <c r="AG11" s="138">
        <f t="shared" si="1"/>
        <v>11.709165187301208</v>
      </c>
      <c r="AH11" s="138">
        <f t="shared" si="1"/>
        <v>13.122075252305677</v>
      </c>
      <c r="AI11" s="138">
        <f t="shared" si="1"/>
        <v>9.5055610453818957</v>
      </c>
      <c r="AJ11" s="138">
        <f t="shared" si="1"/>
        <v>6.3634880790277499</v>
      </c>
      <c r="AK11" s="138">
        <f t="shared" si="1"/>
        <v>5.7069318182342386</v>
      </c>
      <c r="AL11" s="138">
        <f t="shared" si="1"/>
        <v>4.998183301814958</v>
      </c>
      <c r="AM11" s="438">
        <f t="shared" si="7"/>
        <v>65.231269568645715</v>
      </c>
    </row>
    <row r="12" spans="1:39">
      <c r="B12" s="2" t="s">
        <v>116</v>
      </c>
      <c r="C12" s="137">
        <f>Psumm!AU21</f>
        <v>610.51890000000003</v>
      </c>
      <c r="D12" s="137">
        <f>Psumm!AV21</f>
        <v>256.01120000000003</v>
      </c>
      <c r="E12" s="137">
        <f>Psumm!AW21</f>
        <v>354.50799999999992</v>
      </c>
      <c r="F12" s="138">
        <f>$D12*'2018nintei'!C12</f>
        <v>8.5632386296852001</v>
      </c>
      <c r="G12" s="138">
        <f>$D12*'2018nintei'!D12</f>
        <v>6.905127916796344</v>
      </c>
      <c r="H12" s="138">
        <f>$D12*'2018nintei'!E12</f>
        <v>12.320655690894144</v>
      </c>
      <c r="I12" s="138">
        <f>$D12*'2018nintei'!F12</f>
        <v>10.328972536661729</v>
      </c>
      <c r="J12" s="138">
        <f>$D12*'2018nintei'!G12</f>
        <v>7.468336145745754</v>
      </c>
      <c r="K12" s="138">
        <f>$D12*'2018nintei'!H12</f>
        <v>6.1058621847927581</v>
      </c>
      <c r="L12" s="138">
        <f>$D12*'2018nintei'!I12</f>
        <v>4.3612961546644122</v>
      </c>
      <c r="M12" s="438">
        <f t="shared" si="2"/>
        <v>56.053489259240337</v>
      </c>
      <c r="N12" s="138">
        <f>$E12*'2018nintei'!C26</f>
        <v>21.264130675882019</v>
      </c>
      <c r="O12" s="138">
        <f>$E12*'2018nintei'!D26</f>
        <v>19.422193558180854</v>
      </c>
      <c r="P12" s="138">
        <f>$E12*'2018nintei'!E26</f>
        <v>24.060614508826912</v>
      </c>
      <c r="Q12" s="138">
        <f>$E12*'2018nintei'!F26</f>
        <v>17.312309535928275</v>
      </c>
      <c r="R12" s="138">
        <f>$E12*'2018nintei'!G26</f>
        <v>11.810918660201626</v>
      </c>
      <c r="S12" s="138">
        <f>$E12*'2018nintei'!H26</f>
        <v>10.577797610436923</v>
      </c>
      <c r="T12" s="138">
        <f>$E12*'2018nintei'!I26</f>
        <v>8.7189018278907344</v>
      </c>
      <c r="U12" s="438">
        <f t="shared" si="3"/>
        <v>113.16686637734733</v>
      </c>
      <c r="X12" s="138">
        <f t="shared" si="4"/>
        <v>8.5632386296852001</v>
      </c>
      <c r="Y12" s="138">
        <f t="shared" si="0"/>
        <v>6.905127916796344</v>
      </c>
      <c r="Z12" s="138">
        <f t="shared" si="0"/>
        <v>12.320655690894144</v>
      </c>
      <c r="AA12" s="138">
        <f t="shared" si="0"/>
        <v>10.328972536661729</v>
      </c>
      <c r="AB12" s="138">
        <f t="shared" si="0"/>
        <v>7.468336145745754</v>
      </c>
      <c r="AC12" s="138">
        <f t="shared" si="0"/>
        <v>6.1058621847927581</v>
      </c>
      <c r="AD12" s="138">
        <f t="shared" si="0"/>
        <v>4.3612961546644122</v>
      </c>
      <c r="AE12" s="438">
        <f t="shared" si="5"/>
        <v>56.053489259240337</v>
      </c>
      <c r="AF12" s="138">
        <f t="shared" si="6"/>
        <v>21.264130675882019</v>
      </c>
      <c r="AG12" s="138">
        <f t="shared" si="1"/>
        <v>19.422193558180854</v>
      </c>
      <c r="AH12" s="138">
        <f t="shared" si="1"/>
        <v>24.060614508826912</v>
      </c>
      <c r="AI12" s="138">
        <f t="shared" si="1"/>
        <v>17.312309535928275</v>
      </c>
      <c r="AJ12" s="138">
        <f t="shared" si="1"/>
        <v>11.810918660201626</v>
      </c>
      <c r="AK12" s="138">
        <f t="shared" si="1"/>
        <v>10.577797610436923</v>
      </c>
      <c r="AL12" s="138">
        <f t="shared" si="1"/>
        <v>8.7189018278907344</v>
      </c>
      <c r="AM12" s="438">
        <f t="shared" si="7"/>
        <v>113.16686637734733</v>
      </c>
    </row>
    <row r="13" spans="1:39">
      <c r="B13" s="2" t="s">
        <v>117</v>
      </c>
      <c r="C13" s="137">
        <f>Psumm!AU22</f>
        <v>408.12170000000003</v>
      </c>
      <c r="D13" s="137">
        <f>Psumm!AV22</f>
        <v>150.45840000000001</v>
      </c>
      <c r="E13" s="137">
        <f>Psumm!AW22</f>
        <v>257.66329999999999</v>
      </c>
      <c r="F13" s="138">
        <f>$D13*'2018nintei'!C13</f>
        <v>8.5387267552957766</v>
      </c>
      <c r="G13" s="138">
        <f>$D13*'2018nintei'!D13</f>
        <v>7.0493022143652748</v>
      </c>
      <c r="H13" s="138">
        <f>$D13*'2018nintei'!E13</f>
        <v>13.015584588344696</v>
      </c>
      <c r="I13" s="138">
        <f>$D13*'2018nintei'!F13</f>
        <v>10.907071928551723</v>
      </c>
      <c r="J13" s="138">
        <f>$D13*'2018nintei'!G13</f>
        <v>8.1369344662327183</v>
      </c>
      <c r="K13" s="138">
        <f>$D13*'2018nintei'!H13</f>
        <v>6.4965815718212578</v>
      </c>
      <c r="L13" s="138">
        <f>$D13*'2018nintei'!I13</f>
        <v>4.2976143979726356</v>
      </c>
      <c r="M13" s="438">
        <f t="shared" si="2"/>
        <v>58.441815922584084</v>
      </c>
      <c r="N13" s="138">
        <f>$E13*'2018nintei'!C27</f>
        <v>19.007942661630231</v>
      </c>
      <c r="O13" s="138">
        <f>$E13*'2018nintei'!D27</f>
        <v>20.72378056416548</v>
      </c>
      <c r="P13" s="138">
        <f>$E13*'2018nintei'!E27</f>
        <v>29.938804653137435</v>
      </c>
      <c r="Q13" s="138">
        <f>$E13*'2018nintei'!F27</f>
        <v>24.378873366337874</v>
      </c>
      <c r="R13" s="138">
        <f>$E13*'2018nintei'!G27</f>
        <v>18.028175695605011</v>
      </c>
      <c r="S13" s="138">
        <f>$E13*'2018nintei'!H27</f>
        <v>16.684892588548308</v>
      </c>
      <c r="T13" s="138">
        <f>$E13*'2018nintei'!I27</f>
        <v>13.060044514718024</v>
      </c>
      <c r="U13" s="438">
        <f t="shared" si="3"/>
        <v>141.82251404414234</v>
      </c>
      <c r="X13" s="138">
        <f t="shared" si="4"/>
        <v>8.5387267552957766</v>
      </c>
      <c r="Y13" s="138">
        <f t="shared" si="0"/>
        <v>7.0493022143652748</v>
      </c>
      <c r="Z13" s="138">
        <f t="shared" si="0"/>
        <v>13.015584588344696</v>
      </c>
      <c r="AA13" s="138">
        <f t="shared" si="0"/>
        <v>10.907071928551723</v>
      </c>
      <c r="AB13" s="138">
        <f t="shared" si="0"/>
        <v>8.1369344662327183</v>
      </c>
      <c r="AC13" s="138">
        <f t="shared" si="0"/>
        <v>6.4965815718212578</v>
      </c>
      <c r="AD13" s="138">
        <f t="shared" si="0"/>
        <v>4.2976143979726356</v>
      </c>
      <c r="AE13" s="438">
        <f t="shared" si="5"/>
        <v>58.441815922584084</v>
      </c>
      <c r="AF13" s="138">
        <f t="shared" si="6"/>
        <v>19.007942661630231</v>
      </c>
      <c r="AG13" s="138">
        <f t="shared" si="1"/>
        <v>20.723780564165484</v>
      </c>
      <c r="AH13" s="138">
        <f t="shared" si="1"/>
        <v>29.938804653137435</v>
      </c>
      <c r="AI13" s="138">
        <f t="shared" si="1"/>
        <v>24.378873366337874</v>
      </c>
      <c r="AJ13" s="138">
        <f t="shared" si="1"/>
        <v>18.028175695605011</v>
      </c>
      <c r="AK13" s="138">
        <f t="shared" si="1"/>
        <v>16.684892588548308</v>
      </c>
      <c r="AL13" s="138">
        <f t="shared" si="1"/>
        <v>13.060044514718024</v>
      </c>
      <c r="AM13" s="438">
        <f t="shared" si="7"/>
        <v>141.82251404414237</v>
      </c>
    </row>
    <row r="14" spans="1:39">
      <c r="B14" s="265" t="s">
        <v>412</v>
      </c>
      <c r="C14" s="262">
        <f>SUM(Psumm!AU23:AU24)</f>
        <v>312.1386</v>
      </c>
      <c r="D14" s="262">
        <f>SUM(Psumm!AV23:AV24)</f>
        <v>83.782199999999989</v>
      </c>
      <c r="E14" s="262">
        <f>SUM(Psumm!AW23:AW24)</f>
        <v>228.35669999999999</v>
      </c>
      <c r="F14" s="138">
        <f>$D14*'2018nintei'!C14</f>
        <v>5.5470869405211447</v>
      </c>
      <c r="G14" s="138">
        <f>$D14*'2018nintei'!D14</f>
        <v>5.321626969914182</v>
      </c>
      <c r="H14" s="138">
        <f>$D14*'2018nintei'!E14</f>
        <v>10.579172311277876</v>
      </c>
      <c r="I14" s="138">
        <f>$D14*'2018nintei'!F14</f>
        <v>10.119025957576314</v>
      </c>
      <c r="J14" s="138">
        <f>$D14*'2018nintei'!G14</f>
        <v>8.2411993869108873</v>
      </c>
      <c r="K14" s="138">
        <f>$D14*'2018nintei'!H14</f>
        <v>6.8183188283630809</v>
      </c>
      <c r="L14" s="138">
        <f>$D14*'2018nintei'!I14</f>
        <v>3.9368263319971648</v>
      </c>
      <c r="M14" s="438">
        <f t="shared" si="2"/>
        <v>50.563256726560653</v>
      </c>
      <c r="N14" s="138">
        <f>$E14*'2018nintei'!C28</f>
        <v>10.600592007220962</v>
      </c>
      <c r="O14" s="138">
        <f>$E14*'2018nintei'!D28</f>
        <v>15.481953266835204</v>
      </c>
      <c r="P14" s="138">
        <f>$E14*'2018nintei'!E28</f>
        <v>30.094449540658072</v>
      </c>
      <c r="Q14" s="138">
        <f>$E14*'2018nintei'!F28</f>
        <v>32.21445149047085</v>
      </c>
      <c r="R14" s="138">
        <f>$E14*'2018nintei'!G28</f>
        <v>30.273202794871896</v>
      </c>
      <c r="S14" s="138">
        <f>$E14*'2018nintei'!H28</f>
        <v>32.885212887390473</v>
      </c>
      <c r="T14" s="138">
        <f>$E14*'2018nintei'!I28</f>
        <v>24.90303581241562</v>
      </c>
      <c r="U14" s="438">
        <f t="shared" si="3"/>
        <v>176.45289779986308</v>
      </c>
      <c r="X14" s="138">
        <f t="shared" si="4"/>
        <v>5.5470869405211447</v>
      </c>
      <c r="Y14" s="138">
        <f t="shared" si="0"/>
        <v>5.321626969914182</v>
      </c>
      <c r="Z14" s="138">
        <f t="shared" si="0"/>
        <v>10.579172311277876</v>
      </c>
      <c r="AA14" s="138">
        <f t="shared" si="0"/>
        <v>10.119025957576314</v>
      </c>
      <c r="AB14" s="138">
        <f t="shared" si="0"/>
        <v>8.2411993869108873</v>
      </c>
      <c r="AC14" s="138">
        <f t="shared" si="0"/>
        <v>6.8183188283630809</v>
      </c>
      <c r="AD14" s="138">
        <f t="shared" si="0"/>
        <v>3.9368263319971648</v>
      </c>
      <c r="AE14" s="438">
        <f t="shared" si="5"/>
        <v>50.563256726560653</v>
      </c>
      <c r="AF14" s="138">
        <f t="shared" si="6"/>
        <v>10.600592007220962</v>
      </c>
      <c r="AG14" s="138">
        <f t="shared" si="1"/>
        <v>15.481953266835204</v>
      </c>
      <c r="AH14" s="138">
        <f t="shared" si="1"/>
        <v>30.094449540658072</v>
      </c>
      <c r="AI14" s="138">
        <f t="shared" si="1"/>
        <v>32.21445149047085</v>
      </c>
      <c r="AJ14" s="138">
        <f t="shared" si="1"/>
        <v>30.273202794871896</v>
      </c>
      <c r="AK14" s="138">
        <f t="shared" si="1"/>
        <v>32.885212887390473</v>
      </c>
      <c r="AL14" s="138">
        <f t="shared" si="1"/>
        <v>24.90303581241562</v>
      </c>
      <c r="AM14" s="438">
        <f t="shared" si="7"/>
        <v>176.45289779986308</v>
      </c>
    </row>
    <row r="15" spans="1:39">
      <c r="B15" s="2" t="s">
        <v>304</v>
      </c>
      <c r="C15" s="137">
        <f>SUM(C4:C14)</f>
        <v>7840.5322999999989</v>
      </c>
      <c r="D15" s="137">
        <f t="shared" ref="D15:E15" si="8">SUM(D4:D14)</f>
        <v>3684.8707000000004</v>
      </c>
      <c r="E15" s="137">
        <f t="shared" si="8"/>
        <v>4155.6617000000006</v>
      </c>
      <c r="F15" s="268">
        <f>SUM(F4:F14)</f>
        <v>33.861236936447987</v>
      </c>
      <c r="G15" s="268">
        <f t="shared" ref="G15:M15" si="9">SUM(G4:G14)</f>
        <v>30.022216924693591</v>
      </c>
      <c r="H15" s="268">
        <f t="shared" si="9"/>
        <v>52.511149644214484</v>
      </c>
      <c r="I15" s="268">
        <f t="shared" si="9"/>
        <v>47.732635409912028</v>
      </c>
      <c r="J15" s="268">
        <f t="shared" si="9"/>
        <v>35.268188594361796</v>
      </c>
      <c r="K15" s="268">
        <f t="shared" si="9"/>
        <v>28.719120016787748</v>
      </c>
      <c r="L15" s="268">
        <f t="shared" si="9"/>
        <v>20.236677183103467</v>
      </c>
      <c r="M15" s="268">
        <f t="shared" si="9"/>
        <v>248.35122470952109</v>
      </c>
      <c r="N15" s="268">
        <f>SUM(N4:N14)</f>
        <v>71.733906437878758</v>
      </c>
      <c r="O15" s="268">
        <f t="shared" ref="O15:U15" si="10">SUM(O4:O14)</f>
        <v>74.496660448753985</v>
      </c>
      <c r="P15" s="268">
        <f t="shared" si="10"/>
        <v>104.52856727246841</v>
      </c>
      <c r="Q15" s="268">
        <f t="shared" si="10"/>
        <v>90.171735603658632</v>
      </c>
      <c r="R15" s="268">
        <f t="shared" si="10"/>
        <v>70.788343860794754</v>
      </c>
      <c r="S15" s="268">
        <f t="shared" si="10"/>
        <v>69.757399082465781</v>
      </c>
      <c r="T15" s="268">
        <f t="shared" si="10"/>
        <v>55.43860209322672</v>
      </c>
      <c r="U15" s="268">
        <f t="shared" si="10"/>
        <v>536.915214799247</v>
      </c>
      <c r="X15" s="268">
        <f t="shared" ref="X15:AM15" si="11">SUM(X4:X14)</f>
        <v>33.861236936447987</v>
      </c>
      <c r="Y15" s="268">
        <f t="shared" si="11"/>
        <v>30.022216924693591</v>
      </c>
      <c r="Z15" s="268">
        <f t="shared" si="11"/>
        <v>52.511149644214484</v>
      </c>
      <c r="AA15" s="268">
        <f t="shared" si="11"/>
        <v>47.732635409912028</v>
      </c>
      <c r="AB15" s="268">
        <f t="shared" si="11"/>
        <v>35.268188594361796</v>
      </c>
      <c r="AC15" s="268">
        <f t="shared" si="11"/>
        <v>28.719120016787748</v>
      </c>
      <c r="AD15" s="268">
        <f t="shared" si="11"/>
        <v>20.236677183103467</v>
      </c>
      <c r="AE15" s="268">
        <f t="shared" si="11"/>
        <v>248.35122470952109</v>
      </c>
      <c r="AF15" s="268">
        <f t="shared" si="11"/>
        <v>71.733906437878758</v>
      </c>
      <c r="AG15" s="268">
        <f t="shared" si="11"/>
        <v>74.496660448753985</v>
      </c>
      <c r="AH15" s="268">
        <f t="shared" si="11"/>
        <v>104.52856727246841</v>
      </c>
      <c r="AI15" s="268">
        <f t="shared" si="11"/>
        <v>90.171735603658632</v>
      </c>
      <c r="AJ15" s="268">
        <f t="shared" si="11"/>
        <v>70.788343860794754</v>
      </c>
      <c r="AK15" s="268">
        <f t="shared" si="11"/>
        <v>69.757399082465781</v>
      </c>
      <c r="AL15" s="268">
        <f t="shared" si="11"/>
        <v>55.43860209322672</v>
      </c>
      <c r="AM15" s="268">
        <f t="shared" si="11"/>
        <v>536.915214799247</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$C4*('2018yosanhosei（予算ベース）'!H21/'2018yosanhosei（予算ベース）'!$C4)</f>
        <v>1.7631585067566494E-3</v>
      </c>
      <c r="I21" s="138">
        <f>$C4*('2018yosanhosei（予算ベース）'!I21/'2018yosanhosei（予算ベース）'!$C4)</f>
        <v>4.9247267985529572E-3</v>
      </c>
      <c r="J21" s="138">
        <f>$C4*('2018yosanhosei（予算ベース）'!J21/'2018yosanhosei（予算ベース）'!$C4)</f>
        <v>2.0351928915065456E-2</v>
      </c>
      <c r="K21" s="138">
        <f>$C4*('2018yosanhosei（予算ベース）'!K21/'2018yosanhosei（予算ベース）'!$C4)</f>
        <v>2.9316885644689858E-2</v>
      </c>
      <c r="L21" s="138">
        <f>$C4*('2018yosanhosei（予算ベース）'!L21/'2018yosanhosei（予算ベース）'!$C4)</f>
        <v>3.7315151615075072E-2</v>
      </c>
      <c r="M21" s="438">
        <f>SUM(F21:L21)</f>
        <v>9.3671851480139984E-2</v>
      </c>
      <c r="N21" s="2">
        <v>0</v>
      </c>
      <c r="O21" s="2">
        <v>0</v>
      </c>
      <c r="P21" s="138">
        <f>$C4*('2018yosanhosei（予算ベース）'!P21/'2018yosanhosei（予算ベース）'!$C4)</f>
        <v>1.0628918540839737E-2</v>
      </c>
      <c r="Q21" s="138">
        <f>$C4*('2018yosanhosei（予算ベース）'!Q21/'2018yosanhosei（予算ベース）'!$C4)</f>
        <v>1.7958044512951993E-2</v>
      </c>
      <c r="R21" s="138">
        <f>$C4*('2018yosanhosei（予算ベース）'!R21/'2018yosanhosei（予算ベース）'!$C4)</f>
        <v>2.6946201110612883E-2</v>
      </c>
      <c r="S21" s="138">
        <f>$C4*('2018yosanhosei（予算ベース）'!S21/'2018yosanhosei（予算ベース）'!$C4)</f>
        <v>2.8209633675172447E-2</v>
      </c>
      <c r="T21" s="138">
        <f>$C4*('2018yosanhosei（予算ベース）'!T21/'2018yosanhosei（予算ベース）'!$C4)</f>
        <v>2.4521648831508064E-2</v>
      </c>
      <c r="U21" s="438">
        <f>SUM(N21:T21)</f>
        <v>0.10826444667108512</v>
      </c>
    </row>
    <row r="22" spans="2:21">
      <c r="B22" s="2" t="s">
        <v>147</v>
      </c>
      <c r="F22" s="2">
        <v>0</v>
      </c>
      <c r="G22" s="2">
        <v>0</v>
      </c>
      <c r="H22" s="138">
        <f>$C5*('2018yosanhosei（予算ベース）'!H22/'2018yosanhosei（予算ベース）'!$C5)</f>
        <v>2.0000955283520439E-3</v>
      </c>
      <c r="I22" s="138">
        <f>$C5*('2018yosanhosei（予算ベース）'!I22/'2018yosanhosei（予算ベース）'!$C5)</f>
        <v>5.586522147835872E-3</v>
      </c>
      <c r="J22" s="138">
        <f>$C5*('2018yosanhosei（予算ベース）'!J22/'2018yosanhosei（予算ベース）'!$C5)</f>
        <v>2.3086864771585329E-2</v>
      </c>
      <c r="K22" s="138">
        <f>$C5*('2018yosanhosei（予算ベース）'!K22/'2018yosanhosei（予算ベース）'!$C5)</f>
        <v>3.3256551613737251E-2</v>
      </c>
      <c r="L22" s="138">
        <f>$C5*('2018yosanhosei（予算ベース）'!L22/'2018yosanhosei（予算ベース）'!$C5)</f>
        <v>4.2329641719155507E-2</v>
      </c>
      <c r="M22" s="438">
        <f t="shared" ref="M22:M31" si="12">SUM(F22:L22)</f>
        <v>0.106259675780666</v>
      </c>
      <c r="N22" s="2">
        <v>0</v>
      </c>
      <c r="O22" s="2">
        <v>0</v>
      </c>
      <c r="P22" s="138">
        <f>$C5*('2018yosanhosei（予算ベース）'!P22/'2018yosanhosei（予算ベース）'!$C5)</f>
        <v>1.2057255410268015E-2</v>
      </c>
      <c r="Q22" s="138">
        <f>$C5*('2018yosanhosei（予算ベース）'!Q22/'2018yosanhosei（予算ベース）'!$C5)</f>
        <v>2.037128504933652E-2</v>
      </c>
      <c r="R22" s="138">
        <f>$C5*('2018yosanhosei（予算ベース）'!R22/'2018yosanhosei（予算ベース）'!$C5)</f>
        <v>3.0567289407548579E-2</v>
      </c>
      <c r="S22" s="138">
        <f>$C5*('2018yosanhosei（予算ベース）'!S22/'2018yosanhosei（予算ベース）'!$C5)</f>
        <v>3.2000504749825645E-2</v>
      </c>
      <c r="T22" s="138">
        <f>$C5*('2018yosanhosei（予算ベース）'!T22/'2018yosanhosei（予算ベース）'!$C5)</f>
        <v>2.7816920593224725E-2</v>
      </c>
      <c r="U22" s="438">
        <f t="shared" ref="U22:U31" si="13">SUM(N22:T22)</f>
        <v>0.12281325521020349</v>
      </c>
    </row>
    <row r="23" spans="2:21">
      <c r="B23" s="2" t="s">
        <v>148</v>
      </c>
      <c r="F23" s="2">
        <v>0</v>
      </c>
      <c r="G23" s="2">
        <v>0</v>
      </c>
      <c r="H23" s="138">
        <f>$C6*('2018yosanhosei（予算ベース）'!H23/'2018yosanhosei（予算ベース）'!$C6)</f>
        <v>2.3256795089892793E-3</v>
      </c>
      <c r="I23" s="138">
        <f>$C6*('2018yosanhosei（予算ベース）'!I23/'2018yosanhosei（予算ベース）'!$C6)</f>
        <v>6.4959197706129842E-3</v>
      </c>
      <c r="J23" s="138">
        <f>$C6*('2018yosanhosei（予算ベース）'!J23/'2018yosanhosei（予算ベース）'!$C6)</f>
        <v>2.684504193173308E-2</v>
      </c>
      <c r="K23" s="138">
        <f>$C6*('2018yosanhosei（予算ベース）'!K23/'2018yosanhosei（予算ベース）'!$C6)</f>
        <v>3.8670193263938675E-2</v>
      </c>
      <c r="L23" s="138">
        <f>$C6*('2018yosanhosei（予算ベース）'!L23/'2018yosanhosei（予算ベース）'!$C6)</f>
        <v>4.9220239220378881E-2</v>
      </c>
      <c r="M23" s="438">
        <f t="shared" si="12"/>
        <v>0.1235570736956529</v>
      </c>
      <c r="N23" s="2">
        <v>0</v>
      </c>
      <c r="O23" s="2">
        <v>0</v>
      </c>
      <c r="P23" s="138">
        <f>$C6*('2018yosanhosei（予算ベース）'!P23/'2018yosanhosei（予算ベース）'!$C6)</f>
        <v>1.4019986268063292E-2</v>
      </c>
      <c r="Q23" s="138">
        <f>$C6*('2018yosanhosei（予算ベース）'!Q23/'2018yosanhosei（予算ベース）'!$C6)</f>
        <v>2.3687408695952348E-2</v>
      </c>
      <c r="R23" s="138">
        <f>$C6*('2018yosanhosei（予算ベース）'!R23/'2018yosanhosei（予算ベース）'!$C6)</f>
        <v>3.5543161620412378E-2</v>
      </c>
      <c r="S23" s="138">
        <f>$C6*('2018yosanhosei（予算ベース）'!S23/'2018yosanhosei（予算ベース）'!$C6)</f>
        <v>3.7209681797200723E-2</v>
      </c>
      <c r="T23" s="138">
        <f>$C6*('2018yosanhosei（予算ベース）'!T23/'2018yosanhosei（予算ベース）'!$C6)</f>
        <v>3.234507617751034E-2</v>
      </c>
      <c r="U23" s="438">
        <f t="shared" si="13"/>
        <v>0.14280531455913908</v>
      </c>
    </row>
    <row r="24" spans="2:21">
      <c r="B24" s="2" t="s">
        <v>149</v>
      </c>
      <c r="F24" s="2">
        <v>0</v>
      </c>
      <c r="G24" s="2">
        <v>0</v>
      </c>
      <c r="H24" s="138">
        <f>$C7*('2018yosanhosei（予算ベース）'!H24/'2018yosanhosei（予算ベース）'!$C7)</f>
        <v>2.0510917402815163E-3</v>
      </c>
      <c r="I24" s="138">
        <f>$C7*('2018yosanhosei（予算ベース）'!I24/'2018yosanhosei（予算ベース）'!$C7)</f>
        <v>5.7289610780576006E-3</v>
      </c>
      <c r="J24" s="138">
        <f>$C7*('2018yosanhosei（予算ベース）'!J24/'2018yosanhosei（予算ベース）'!$C7)</f>
        <v>2.3675507979866929E-2</v>
      </c>
      <c r="K24" s="138">
        <f>$C7*('2018yosanhosei（予算ベース）'!K24/'2018yosanhosei（予算ベース）'!$C7)</f>
        <v>3.4104490189718645E-2</v>
      </c>
      <c r="L24" s="138">
        <f>$C7*('2018yosanhosei（予算ベース）'!L24/'2018yosanhosei（予算ベース）'!$C7)</f>
        <v>4.3408915858519886E-2</v>
      </c>
      <c r="M24" s="438">
        <f t="shared" si="12"/>
        <v>0.10896896684644458</v>
      </c>
      <c r="N24" s="2">
        <v>0</v>
      </c>
      <c r="O24" s="2">
        <v>0</v>
      </c>
      <c r="P24" s="138">
        <f>$C7*('2018yosanhosei（予算ベース）'!P24/'2018yosanhosei（予算ベース）'!$C7)</f>
        <v>1.2364677902580883E-2</v>
      </c>
      <c r="Q24" s="138">
        <f>$C7*('2018yosanhosei（予算ベース）'!Q24/'2018yosanhosei（予算ベース）'!$C7)</f>
        <v>2.0890689425240309E-2</v>
      </c>
      <c r="R24" s="138">
        <f>$C7*('2018yosanhosei（予算ベース）'!R24/'2018yosanhosei（予算ベース）'!$C7)</f>
        <v>3.1346660165914926E-2</v>
      </c>
      <c r="S24" s="138">
        <f>$C7*('2018yosanhosei（予算ベース）'!S24/'2018yosanhosei（予算ベース）'!$C7)</f>
        <v>3.2816418039435753E-2</v>
      </c>
      <c r="T24" s="138">
        <f>$C7*('2018yosanhosei（予算ベース）'!T24/'2018yosanhosei（予算ベース）'!$C7)</f>
        <v>2.8526165505624583E-2</v>
      </c>
      <c r="U24" s="438">
        <f t="shared" si="13"/>
        <v>0.12594461103879645</v>
      </c>
    </row>
    <row r="25" spans="2:21">
      <c r="B25" s="2" t="s">
        <v>150</v>
      </c>
      <c r="F25" s="2">
        <v>0</v>
      </c>
      <c r="G25" s="2">
        <v>0</v>
      </c>
      <c r="H25" s="138">
        <f>$C8*('2018yosanhosei（予算ベース）'!H25/'2018yosanhosei（予算ベース）'!$C8)</f>
        <v>1.8524474785380943E-3</v>
      </c>
      <c r="I25" s="138">
        <f>$C8*('2018yosanhosei（予算ベース）'!I25/'2018yosanhosei（予算ベース）'!$C8)</f>
        <v>5.1741222955898041E-3</v>
      </c>
      <c r="J25" s="138">
        <f>$C8*('2018yosanhosei（予算ベース）'!J25/'2018yosanhosei（予算ベース）'!$C8)</f>
        <v>2.1382580895378908E-2</v>
      </c>
      <c r="K25" s="138">
        <f>$C8*('2018yosanhosei（予算ベース）'!K25/'2018yosanhosei（予算ベース）'!$C8)</f>
        <v>3.0801536380864337E-2</v>
      </c>
      <c r="L25" s="138">
        <f>$C8*('2018yosanhosei（予算ベース）'!L25/'2018yosanhosei（予算ベース）'!$C8)</f>
        <v>3.9204846447848628E-2</v>
      </c>
      <c r="M25" s="438">
        <f t="shared" si="12"/>
        <v>9.841553349821977E-2</v>
      </c>
      <c r="N25" s="2">
        <v>0</v>
      </c>
      <c r="O25" s="2">
        <v>0</v>
      </c>
      <c r="P25" s="138">
        <f>$C8*('2018yosanhosei（予算ベース）'!P25/'2018yosanhosei（予算ベース）'!$C8)</f>
        <v>1.1167182800135456E-2</v>
      </c>
      <c r="Q25" s="138">
        <f>$C8*('2018yosanhosei（予算ベース）'!Q25/'2018yosanhosei（予算ベース）'!$C8)</f>
        <v>1.8867466623115232E-2</v>
      </c>
      <c r="R25" s="138">
        <f>$C8*('2018yosanhosei（予算ベース）'!R25/'2018yosanhosei（予算ベース）'!$C8)</f>
        <v>2.8310796852494598E-2</v>
      </c>
      <c r="S25" s="138">
        <f>$C8*('2018yosanhosei（予算ベース）'!S25/'2018yosanhosei（予算ベース）'!$C8)</f>
        <v>2.9638211523128243E-2</v>
      </c>
      <c r="T25" s="138">
        <f>$C8*('2018yosanhosei（予算ベース）'!T25/'2018yosanhosei（予算ベース）'!$C8)</f>
        <v>2.5763461636290237E-2</v>
      </c>
      <c r="U25" s="438">
        <f t="shared" si="13"/>
        <v>0.11374711943516377</v>
      </c>
    </row>
    <row r="26" spans="2:21">
      <c r="B26" s="2" t="s">
        <v>113</v>
      </c>
      <c r="F26" s="2">
        <v>0</v>
      </c>
      <c r="G26" s="2">
        <v>0</v>
      </c>
      <c r="H26" s="138">
        <f>$C9*('2018yosanhosei（予算ベース）'!H26/'2018yosanhosei（予算ベース）'!$C9)</f>
        <v>2.0099160949315315E-2</v>
      </c>
      <c r="I26" s="138">
        <f>$C9*('2018yosanhosei（予算ベース）'!I26/'2018yosanhosei（予算ベース）'!$C9)</f>
        <v>5.1096650406517875E-2</v>
      </c>
      <c r="J26" s="138">
        <f>$C9*('2018yosanhosei（予算ベース）'!J26/'2018yosanhosei（予算ベース）'!$C9)</f>
        <v>0.21374604048044107</v>
      </c>
      <c r="K26" s="138">
        <f>$C9*('2018yosanhosei（予算ベース）'!K26/'2018yosanhosei（予算ベース）'!$C9)</f>
        <v>0.29356665272175358</v>
      </c>
      <c r="L26" s="138">
        <f>$C9*('2018yosanhosei（予算ベース）'!L26/'2018yosanhosei（予算ベース）'!$C9)</f>
        <v>0.33356817534445143</v>
      </c>
      <c r="M26" s="438">
        <f t="shared" si="12"/>
        <v>0.91207667990247931</v>
      </c>
      <c r="N26" s="2">
        <v>0</v>
      </c>
      <c r="O26" s="2">
        <v>0</v>
      </c>
      <c r="P26" s="138">
        <f>$C9*('2018yosanhosei（予算ベース）'!P26/'2018yosanhosei（予算ベース）'!$C9)</f>
        <v>8.326569907716766E-2</v>
      </c>
      <c r="Q26" s="138">
        <f>$C9*('2018yosanhosei（予算ベース）'!Q26/'2018yosanhosei（予算ベース）'!$C9)</f>
        <v>0.12839148534569142</v>
      </c>
      <c r="R26" s="138">
        <f>$C9*('2018yosanhosei（予算ベース）'!R26/'2018yosanhosei（予算ベース）'!$C9)</f>
        <v>0.18492264858555341</v>
      </c>
      <c r="S26" s="138">
        <f>$C9*('2018yosanhosei（予算ベース）'!S26/'2018yosanhosei（予算ベース）'!$C9)</f>
        <v>0.19095932281047504</v>
      </c>
      <c r="T26" s="138">
        <f>$C9*('2018yosanhosei（予算ベース）'!T26/'2018yosanhosei（予算ベース）'!$C9)</f>
        <v>0.15921410400864067</v>
      </c>
      <c r="U26" s="438">
        <f t="shared" si="13"/>
        <v>0.74675325982752816</v>
      </c>
    </row>
    <row r="27" spans="2:21">
      <c r="B27" s="2" t="s">
        <v>114</v>
      </c>
      <c r="F27" s="2">
        <v>0</v>
      </c>
      <c r="G27" s="2">
        <v>0</v>
      </c>
      <c r="H27" s="138">
        <f>$C10*('2018yosanhosei（予算ベース）'!H27/'2018yosanhosei（予算ベース）'!$C10)</f>
        <v>4.9224461433076516E-2</v>
      </c>
      <c r="I27" s="138">
        <f>$C10*('2018yosanhosei（予算ベース）'!I27/'2018yosanhosei（予算ベース）'!$C10)</f>
        <v>0.1278491234581341</v>
      </c>
      <c r="J27" s="138">
        <f>$C10*('2018yosanhosei（予算ベース）'!J27/'2018yosanhosei（予算ベース）'!$C10)</f>
        <v>0.56248944508356402</v>
      </c>
      <c r="K27" s="138">
        <f>$C10*('2018yosanhosei（予算ベース）'!K27/'2018yosanhosei（予算ベース）'!$C10)</f>
        <v>0.81190052866053164</v>
      </c>
      <c r="L27" s="138">
        <f>$C10*('2018yosanhosei（予算ベース）'!L27/'2018yosanhosei（予算ベース）'!$C10)</f>
        <v>0.81767392470509759</v>
      </c>
      <c r="M27" s="438">
        <f t="shared" si="12"/>
        <v>2.369137483340404</v>
      </c>
      <c r="N27" s="2">
        <v>0</v>
      </c>
      <c r="O27" s="2">
        <v>0</v>
      </c>
      <c r="P27" s="138">
        <f>$C10*('2018yosanhosei（予算ベース）'!P27/'2018yosanhosei（予算ベース）'!$C10)</f>
        <v>0.17961565974924149</v>
      </c>
      <c r="Q27" s="138">
        <f>$C10*('2018yosanhosei（予算ベース）'!Q27/'2018yosanhosei（予算ベース）'!$C10)</f>
        <v>0.27936164443489342</v>
      </c>
      <c r="R27" s="138">
        <f>$C10*('2018yosanhosei（予算ベース）'!R27/'2018yosanhosei（予算ベース）'!$C10)</f>
        <v>0.38808778594998</v>
      </c>
      <c r="S27" s="138">
        <f>$C10*('2018yosanhosei（予算ベース）'!S27/'2018yosanhosei（予算ベース）'!$C10)</f>
        <v>0.43368908621243935</v>
      </c>
      <c r="T27" s="138">
        <f>$C10*('2018yosanhosei（予算ベース）'!T27/'2018yosanhosei（予算ベース）'!$C10)</f>
        <v>0.35089184601484519</v>
      </c>
      <c r="U27" s="438">
        <f t="shared" si="13"/>
        <v>1.6316460223613993</v>
      </c>
    </row>
    <row r="28" spans="2:21">
      <c r="B28" s="2" t="s">
        <v>115</v>
      </c>
      <c r="F28" s="2">
        <v>0</v>
      </c>
      <c r="G28" s="2">
        <v>0</v>
      </c>
      <c r="H28" s="138">
        <f>$C11*('2018yosanhosei（予算ベース）'!H28/'2018yosanhosei（予算ベース）'!$C11)</f>
        <v>0.12833064993280655</v>
      </c>
      <c r="I28" s="138">
        <f>$C11*('2018yosanhosei（予算ベース）'!I28/'2018yosanhosei（予算ベース）'!$C11)</f>
        <v>0.32522225960191209</v>
      </c>
      <c r="J28" s="138">
        <f>$C11*('2018yosanhosei（予算ベース）'!J28/'2018yosanhosei（予算ベース）'!$C11)</f>
        <v>1.4953616100767677</v>
      </c>
      <c r="K28" s="138">
        <f>$C11*('2018yosanhosei（予算ベース）'!K28/'2018yosanhosei（予算ベース）'!$C11)</f>
        <v>2.2161353082380089</v>
      </c>
      <c r="L28" s="138">
        <f>$C11*('2018yosanhosei（予算ベース）'!L28/'2018yosanhosei（予算ベース）'!$C11)</f>
        <v>2.2022479870872553</v>
      </c>
      <c r="M28" s="438">
        <f t="shared" si="12"/>
        <v>6.3672978149367507</v>
      </c>
      <c r="N28" s="2">
        <v>0</v>
      </c>
      <c r="O28" s="2">
        <v>0</v>
      </c>
      <c r="P28" s="138">
        <f>$C11*('2018yosanhosei（予算ベース）'!P28/'2018yosanhosei（予算ベース）'!$C11)</f>
        <v>0.47985395804361297</v>
      </c>
      <c r="Q28" s="138">
        <f>$C11*('2018yosanhosei（予算ベース）'!Q28/'2018yosanhosei（予算ベース）'!$C11)</f>
        <v>0.7022895467841338</v>
      </c>
      <c r="R28" s="138">
        <f>$C11*('2018yosanhosei（予算ベース）'!R28/'2018yosanhosei（予算ベース）'!$C11)</f>
        <v>1.0024250386180373</v>
      </c>
      <c r="S28" s="138">
        <f>$C11*('2018yosanhosei（予算ベース）'!S28/'2018yosanhosei（予算ベース）'!$C11)</f>
        <v>1.116376453501652</v>
      </c>
      <c r="T28" s="138">
        <f>$C11*('2018yosanhosei（予算ベース）'!T28/'2018yosanhosei（予算ベース）'!$C11)</f>
        <v>0.85284878214752713</v>
      </c>
      <c r="U28" s="438">
        <f t="shared" si="13"/>
        <v>4.1537937790949631</v>
      </c>
    </row>
    <row r="29" spans="2:21">
      <c r="B29" s="2" t="s">
        <v>116</v>
      </c>
      <c r="F29" s="2">
        <v>0</v>
      </c>
      <c r="G29" s="2">
        <v>0</v>
      </c>
      <c r="H29" s="138">
        <f>$C12*('2018yosanhosei（予算ベース）'!H29/'2018yosanhosei（予算ベース）'!$C12)</f>
        <v>0.220202588617426</v>
      </c>
      <c r="I29" s="138">
        <f>$C12*('2018yosanhosei（予算ベース）'!I29/'2018yosanhosei（予算ベース）'!$C12)</f>
        <v>0.58777396903006329</v>
      </c>
      <c r="J29" s="138">
        <f>$C12*('2018yosanhosei（予算ベース）'!J29/'2018yosanhosei（予算ベース）'!$C12)</f>
        <v>2.8364427736990732</v>
      </c>
      <c r="K29" s="138">
        <f>$C12*('2018yosanhosei（予算ベース）'!K29/'2018yosanhosei（予算ベース）'!$C12)</f>
        <v>4.2601966772049913</v>
      </c>
      <c r="L29" s="138">
        <f>$C12*('2018yosanhosei（予算ベース）'!L29/'2018yosanhosei（予算ベース）'!$C12)</f>
        <v>4.0208471310237659</v>
      </c>
      <c r="M29" s="438">
        <f t="shared" si="12"/>
        <v>11.925463139575321</v>
      </c>
      <c r="N29" s="2">
        <v>0</v>
      </c>
      <c r="O29" s="2">
        <v>0</v>
      </c>
      <c r="P29" s="138">
        <f>$C12*('2018yosanhosei（予算ベース）'!P29/'2018yosanhosei（予算ベース）'!$C12)</f>
        <v>0.91352773250178454</v>
      </c>
      <c r="Q29" s="138">
        <f>$C12*('2018yosanhosei（予算ベース）'!Q29/'2018yosanhosei（予算ベース）'!$C12)</f>
        <v>1.4300163432231501</v>
      </c>
      <c r="R29" s="138">
        <f>$C12*('2018yosanhosei（予算ベース）'!R29/'2018yosanhosei（予算ベース）'!$C12)</f>
        <v>1.8601268886299318</v>
      </c>
      <c r="S29" s="138">
        <f>$C12*('2018yosanhosei（予算ベース）'!S29/'2018yosanhosei（予算ベース）'!$C12)</f>
        <v>2.044169442687473</v>
      </c>
      <c r="T29" s="138">
        <f>$C12*('2018yosanhosei（予算ベース）'!T29/'2018yosanhosei（予算ベース）'!$C12)</f>
        <v>1.4285957005335728</v>
      </c>
      <c r="U29" s="438">
        <f t="shared" si="13"/>
        <v>7.6764361075759124</v>
      </c>
    </row>
    <row r="30" spans="2:21">
      <c r="B30" s="2" t="s">
        <v>117</v>
      </c>
      <c r="F30" s="2">
        <v>0</v>
      </c>
      <c r="G30" s="2">
        <v>0</v>
      </c>
      <c r="H30" s="138">
        <f>$C13*('2018yosanhosei（予算ベース）'!H30/'2018yosanhosei（予算ベース）'!$C13)</f>
        <v>0.31471280827700721</v>
      </c>
      <c r="I30" s="138">
        <f>$C13*('2018yosanhosei（予算ベース）'!I30/'2018yosanhosei（予算ベース）'!$C13)</f>
        <v>0.90730474412209561</v>
      </c>
      <c r="J30" s="138">
        <f>$C13*('2018yosanhosei（予算ベース）'!J30/'2018yosanhosei（予算ベース）'!$C13)</f>
        <v>4.397809737463664</v>
      </c>
      <c r="K30" s="138">
        <f>$C13*('2018yosanhosei（予算ベース）'!K30/'2018yosanhosei（予算ベース）'!$C13)</f>
        <v>6.6124980507277602</v>
      </c>
      <c r="L30" s="138">
        <f>$C13*('2018yosanhosei（予算ベース）'!L30/'2018yosanhosei（予算ベース）'!$C13)</f>
        <v>5.8537393523179295</v>
      </c>
      <c r="M30" s="438">
        <f t="shared" si="12"/>
        <v>18.086064692908458</v>
      </c>
      <c r="N30" s="2">
        <v>0</v>
      </c>
      <c r="O30" s="2">
        <v>0</v>
      </c>
      <c r="P30" s="138">
        <f>$C13*('2018yosanhosei（予算ベース）'!P30/'2018yosanhosei（予算ベース）'!$C13)</f>
        <v>1.4037680963669752</v>
      </c>
      <c r="Q30" s="138">
        <f>$C13*('2018yosanhosei（予算ベース）'!Q30/'2018yosanhosei（予算ベース）'!$C13)</f>
        <v>2.2322326292334265</v>
      </c>
      <c r="R30" s="138">
        <f>$C13*('2018yosanhosei（予算ベース）'!R30/'2018yosanhosei（予算ベース）'!$C13)</f>
        <v>2.7739308085768615</v>
      </c>
      <c r="S30" s="138">
        <f>$C13*('2018yosanhosei（予算ベース）'!S30/'2018yosanhosei（予算ベース）'!$C13)</f>
        <v>2.9792984762428167</v>
      </c>
      <c r="T30" s="138">
        <f>$C13*('2018yosanhosei（予算ベース）'!T30/'2018yosanhosei（予算ベース）'!$C13)</f>
        <v>1.9743874572403166</v>
      </c>
      <c r="U30" s="438">
        <f t="shared" si="13"/>
        <v>11.363617467660395</v>
      </c>
    </row>
    <row r="31" spans="2:21">
      <c r="B31" s="2" t="s">
        <v>412</v>
      </c>
      <c r="F31" s="2">
        <v>0</v>
      </c>
      <c r="G31" s="2">
        <v>0</v>
      </c>
      <c r="H31" s="138">
        <f>$C14*('2018yosanhosei（予算ベース）'!H31/'2018yosanhosei（予算ベース）'!$C14)</f>
        <v>0.52042869640869749</v>
      </c>
      <c r="I31" s="138">
        <f>$C14*('2018yosanhosei（予算ベース）'!I31/'2018yosanhosei（予算ベース）'!$C14)</f>
        <v>1.6980347017953208</v>
      </c>
      <c r="J31" s="138">
        <f>$C14*('2018yosanhosei（予算ベース）'!J31/'2018yosanhosei（予算ベース）'!$C14)</f>
        <v>8.1853438293197875</v>
      </c>
      <c r="K31" s="138">
        <f>$C14*('2018yosanhosei（予算ベース）'!K31/'2018yosanhosei（予算ベース）'!$C14)</f>
        <v>13.417744792810838</v>
      </c>
      <c r="L31" s="138">
        <f>$C14*('2018yosanhosei（予算ベース）'!L31/'2018yosanhosei（予算ベース）'!$C14)</f>
        <v>10.980723192609382</v>
      </c>
      <c r="M31" s="438">
        <f t="shared" si="12"/>
        <v>34.802275212944025</v>
      </c>
      <c r="N31" s="2">
        <v>0</v>
      </c>
      <c r="O31" s="2">
        <v>0</v>
      </c>
      <c r="P31" s="138">
        <f>$C14*('2018yosanhosei（予算ベース）'!P31/'2018yosanhosei（予算ベース）'!$C14)</f>
        <v>2.0017196300497693</v>
      </c>
      <c r="Q31" s="138">
        <f>$C14*('2018yosanhosei（予算ベース）'!Q31/'2018yosanhosei（予算ベース）'!$C14)</f>
        <v>3.6010913584838904</v>
      </c>
      <c r="R31" s="138">
        <f>$C14*('2018yosanhosei（予算ベース）'!R31/'2018yosanhosei（予算ベース）'!$C14)</f>
        <v>4.6647399354796768</v>
      </c>
      <c r="S31" s="138">
        <f>$C14*('2018yosanhosei（予算ベース）'!S31/'2018yosanhosei（予算ベース）'!$C14)</f>
        <v>5.31016733337158</v>
      </c>
      <c r="T31" s="138">
        <f>$C14*('2018yosanhosei（予算ベース）'!T31/'2018yosanhosei（予算ベース）'!$C14)</f>
        <v>3.3770338607224062</v>
      </c>
      <c r="U31" s="438">
        <f t="shared" si="13"/>
        <v>18.954752118107322</v>
      </c>
    </row>
    <row r="32" spans="2:21">
      <c r="B32" s="2" t="s">
        <v>304</v>
      </c>
      <c r="F32" s="270">
        <f>SUM(F21:F31)</f>
        <v>0</v>
      </c>
      <c r="G32" s="270">
        <f t="shared" ref="G32:U32" si="14">SUM(G21:G31)</f>
        <v>0</v>
      </c>
      <c r="H32" s="268">
        <f t="shared" si="14"/>
        <v>1.2629908383812467</v>
      </c>
      <c r="I32" s="268">
        <f t="shared" si="14"/>
        <v>3.7251917005046926</v>
      </c>
      <c r="J32" s="268">
        <f t="shared" si="14"/>
        <v>17.806535360616927</v>
      </c>
      <c r="K32" s="268">
        <f t="shared" si="14"/>
        <v>27.778191667456831</v>
      </c>
      <c r="L32" s="268">
        <f t="shared" si="14"/>
        <v>24.420278557948858</v>
      </c>
      <c r="M32" s="268">
        <f t="shared" si="14"/>
        <v>74.993188124908556</v>
      </c>
      <c r="N32" s="270">
        <f t="shared" si="14"/>
        <v>0</v>
      </c>
      <c r="O32" s="270">
        <f t="shared" si="14"/>
        <v>0</v>
      </c>
      <c r="P32" s="268">
        <f t="shared" si="14"/>
        <v>5.1219887967104381</v>
      </c>
      <c r="Q32" s="268">
        <f t="shared" si="14"/>
        <v>8.475157901811782</v>
      </c>
      <c r="R32" s="268">
        <f t="shared" si="14"/>
        <v>11.026947214997024</v>
      </c>
      <c r="S32" s="268">
        <f t="shared" si="14"/>
        <v>12.234534564611199</v>
      </c>
      <c r="T32" s="268">
        <f t="shared" si="14"/>
        <v>8.2819450234114669</v>
      </c>
      <c r="U32" s="268">
        <f t="shared" si="14"/>
        <v>45.140573501541908</v>
      </c>
    </row>
    <row r="33" spans="2:21">
      <c r="B33" s="2" t="s">
        <v>389</v>
      </c>
      <c r="H33" s="138">
        <f>'2018yosanhosei（予算ベース）'!H33</f>
        <v>27.718668076326733</v>
      </c>
      <c r="I33" s="138">
        <f>'2018yosanhosei（予算ベース）'!I33</f>
        <v>30.072201010789762</v>
      </c>
      <c r="J33" s="138">
        <f>'2018yosanhosei（予算ベース）'!J33</f>
        <v>31.722216727137187</v>
      </c>
      <c r="K33" s="138">
        <f>'2018yosanhosei（予算ベース）'!K33</f>
        <v>33.745020558096513</v>
      </c>
      <c r="L33" s="138">
        <f>'2018yosanhosei（予算ベース）'!L33</f>
        <v>35.68630640246748</v>
      </c>
      <c r="P33" s="138">
        <f>'2018yosanhosei（予算ベース）'!P33</f>
        <v>29.873329087910687</v>
      </c>
      <c r="Q33" s="138">
        <f>'2018yosanhosei（予算ベース）'!Q33</f>
        <v>31.667948864730391</v>
      </c>
      <c r="R33" s="138">
        <f>'2018yosanhosei（予算ベース）'!R33</f>
        <v>33.722196301395478</v>
      </c>
      <c r="S33" s="138">
        <f>'2018yosanhosei（予算ベース）'!S33</f>
        <v>35.412372256754914</v>
      </c>
      <c r="T33" s="138">
        <f>'2018yosanhosei（予算ベース）'!T33</f>
        <v>37.22081053476515</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$C4*('2018yosanhosei（予算ベース）'!H38/'2018yosanhosei（予算ベース）'!$C4)</f>
        <v>1.3239345817717211E-4</v>
      </c>
      <c r="I38" s="138">
        <f>$C4*('2018yosanhosei（予算ベース）'!I38/'2018yosanhosei（予算ベース）'!$C4)</f>
        <v>5.1146861739692281E-4</v>
      </c>
      <c r="J38" s="138">
        <f>$C4*('2018yosanhosei（予算ベース）'!J38/'2018yosanhosei（予算ベース）'!$C4)</f>
        <v>1.3331703486461799E-3</v>
      </c>
      <c r="K38" s="138">
        <f>$C4*('2018yosanhosei（予算ベース）'!K38/'2018yosanhosei（予算ベース）'!$C4)</f>
        <v>6.2039636962380853E-3</v>
      </c>
      <c r="L38" s="138">
        <f>$C4*('2018yosanhosei（予算ベース）'!L38/'2018yosanhosei（予算ベース）'!$C4)</f>
        <v>1.1269745518766998E-2</v>
      </c>
      <c r="M38" s="438">
        <f>SUM(F38:L38)</f>
        <v>1.9450741639225357E-2</v>
      </c>
      <c r="N38" s="138">
        <f>$C4*('2018yosanhosei（予算ベース）'!N38/'2018yosanhosei（予算ベース）'!$C4)</f>
        <v>1.050595084489094E-3</v>
      </c>
      <c r="O38" s="138">
        <f>$C4*('2018yosanhosei（予算ベース）'!O38/'2018yosanhosei（予算ベース）'!$C4)</f>
        <v>1.5079899229920137E-3</v>
      </c>
      <c r="P38" s="138">
        <f>$C4*('2018yosanhosei（予算ベース）'!P38/'2018yosanhosei（予算ベース）'!$C4)</f>
        <v>5.5789130703854106E-3</v>
      </c>
      <c r="Q38" s="138">
        <f>$C4*('2018yosanhosei（予算ベース）'!Q38/'2018yosanhosei（予算ベース）'!$C4)</f>
        <v>6.9662095795289692E-3</v>
      </c>
      <c r="R38" s="138">
        <f>$C4*('2018yosanhosei（予算ベース）'!R38/'2018yosanhosei（予算ベース）'!$C4)</f>
        <v>6.2708059656425945E-3</v>
      </c>
      <c r="S38" s="138">
        <f>$C4*('2018yosanhosei（予算ベース）'!S38/'2018yosanhosei（予算ベース）'!$C4)</f>
        <v>7.1196376368790702E-3</v>
      </c>
      <c r="T38" s="138">
        <f>$C4*('2018yosanhosei（予算ベース）'!T38/'2018yosanhosei（予算ベース）'!$C4)</f>
        <v>6.8861297250803512E-3</v>
      </c>
      <c r="U38" s="438">
        <f>SUM(N38:T38)</f>
        <v>3.53802809849975E-2</v>
      </c>
    </row>
    <row r="39" spans="2:21">
      <c r="B39" s="2" t="s">
        <v>147</v>
      </c>
      <c r="F39" s="2">
        <v>0</v>
      </c>
      <c r="G39" s="2">
        <v>0</v>
      </c>
      <c r="H39" s="138">
        <f>$C5*('2018yosanhosei（予算ベース）'!H39/'2018yosanhosei（予算ベース）'!$C5)</f>
        <v>1.5018477503212527E-4</v>
      </c>
      <c r="I39" s="138">
        <f>$C5*('2018yosanhosei（予算ベース）'!I39/'2018yosanhosei（予算ベース）'!$C5)</f>
        <v>5.80200867152768E-4</v>
      </c>
      <c r="J39" s="138">
        <f>$C5*('2018yosanhosei（予算ベース）'!J39/'2018yosanhosei（予算ベース）'!$C5)</f>
        <v>1.5123246393563099E-3</v>
      </c>
      <c r="K39" s="138">
        <f>$C5*('2018yosanhosei（予算ベース）'!K39/'2018yosanhosei（予算ベース）'!$C5)</f>
        <v>7.0376656434195635E-3</v>
      </c>
      <c r="L39" s="138">
        <f>$C5*('2018yosanhosei（予算ベース）'!L39/'2018yosanhosei（予算ベース）'!$C5)</f>
        <v>1.27841980918749E-2</v>
      </c>
      <c r="M39" s="438">
        <f t="shared" ref="M39:M48" si="15">SUM(F39:L39)</f>
        <v>2.2064574016835668E-2</v>
      </c>
      <c r="N39" s="138">
        <f>$C5*('2018yosanhosei（予算ベース）'!N39/'2018yosanhosei（予算ベース）'!$C5)</f>
        <v>1.191776305160801E-3</v>
      </c>
      <c r="O39" s="138">
        <f>$C5*('2018yosanhosei（予算ベース）'!O39/'2018yosanhosei（予算ベース）'!$C5)</f>
        <v>1.7106368430394069E-3</v>
      </c>
      <c r="P39" s="138">
        <f>$C5*('2018yosanhosei（予算ベース）'!P39/'2018yosanhosei（予算ベース）'!$C5)</f>
        <v>6.3286193739146923E-3</v>
      </c>
      <c r="Q39" s="138">
        <f>$C5*('2018yosanhosei（予算ベース）'!Q39/'2018yosanhosei（予算ベース）'!$C5)</f>
        <v>7.9023437633007447E-3</v>
      </c>
      <c r="R39" s="138">
        <f>$C5*('2018yosanhosei（予算ベース）'!R39/'2018yosanhosei（予算ベース）'!$C5)</f>
        <v>7.113490320343697E-3</v>
      </c>
      <c r="S39" s="138">
        <f>$C5*('2018yosanhosei（予算ベース）'!S39/'2018yosanhosei（予算ベース）'!$C5)</f>
        <v>8.0763898120556968E-3</v>
      </c>
      <c r="T39" s="138">
        <f>$C5*('2018yosanhosei（予算ベース）'!T39/'2018yosanhosei（予算ベース）'!$C5)</f>
        <v>7.8115026062635399E-3</v>
      </c>
      <c r="U39" s="438">
        <f t="shared" ref="U39:U48" si="16">SUM(N39:T39)</f>
        <v>4.0134759024078578E-2</v>
      </c>
    </row>
    <row r="40" spans="2:21">
      <c r="B40" s="2" t="s">
        <v>148</v>
      </c>
      <c r="F40" s="2">
        <v>0</v>
      </c>
      <c r="G40" s="2">
        <v>0</v>
      </c>
      <c r="H40" s="138">
        <f>$C6*('2018yosanhosei（予算ベース）'!H40/'2018yosanhosei（予算ベース）'!$C6)</f>
        <v>1.7463248575040071E-4</v>
      </c>
      <c r="I40" s="138">
        <f>$C6*('2018yosanhosei（予算ベース）'!I40/'2018yosanhosei（予算ベース）'!$C6)</f>
        <v>6.7464840989209891E-4</v>
      </c>
      <c r="J40" s="138">
        <f>$C6*('2018yosanhosei（予算ベース）'!J40/'2018yosanhosei（予算ベース）'!$C6)</f>
        <v>1.7585072186969562E-3</v>
      </c>
      <c r="K40" s="138">
        <f>$C6*('2018yosanhosei（予算ベース）'!K40/'2018yosanhosei（予算ベース）'!$C6)</f>
        <v>8.1832865210715346E-3</v>
      </c>
      <c r="L40" s="138">
        <f>$C6*('2018yosanhosei（予算ベース）'!L40/'2018yosanhosei（予算ベース）'!$C6)</f>
        <v>1.4865263743492594E-2</v>
      </c>
      <c r="M40" s="438">
        <f t="shared" si="15"/>
        <v>2.5656338378903583E-2</v>
      </c>
      <c r="N40" s="138">
        <f>$C6*('2018yosanhosei（予算ベース）'!N40/'2018yosanhosei（予算ベース）'!$C6)</f>
        <v>1.3857786755291292E-3</v>
      </c>
      <c r="O40" s="138">
        <f>$C6*('2018yosanhosei（予算ベース）'!O40/'2018yosanhosei（予算ベース）'!$C6)</f>
        <v>1.98910151879436E-3</v>
      </c>
      <c r="P40" s="138">
        <f>$C6*('2018yosanhosei（予算ベース）'!P40/'2018yosanhosei（予算ベース）'!$C6)</f>
        <v>7.3588187111407483E-3</v>
      </c>
      <c r="Q40" s="138">
        <f>$C6*('2018yosanhosei（予算ベース）'!Q40/'2018yosanhosei（予算ベース）'!$C6)</f>
        <v>9.1887205899812089E-3</v>
      </c>
      <c r="R40" s="138">
        <f>$C6*('2018yosanhosei（予算ベース）'!R40/'2018yosanhosei（予算ベース）'!$C6)</f>
        <v>8.2714542585113002E-3</v>
      </c>
      <c r="S40" s="138">
        <f>$C6*('2018yosanhosei（予算ベース）'!S40/'2018yosanhosei（予算ベース）'!$C6)</f>
        <v>9.3910985881678517E-3</v>
      </c>
      <c r="T40" s="138">
        <f>$C6*('2018yosanhosei（予算ベース）'!T40/'2018yosanhosei（予算ベース）'!$C6)</f>
        <v>9.0830919265001316E-3</v>
      </c>
      <c r="U40" s="438">
        <f t="shared" si="16"/>
        <v>4.6668064268624729E-2</v>
      </c>
    </row>
    <row r="41" spans="2:21">
      <c r="B41" s="2" t="s">
        <v>149</v>
      </c>
      <c r="F41" s="2">
        <v>0</v>
      </c>
      <c r="G41" s="2">
        <v>0</v>
      </c>
      <c r="H41" s="138">
        <f>$C7*('2018yosanhosei（予算ベース）'!H41/'2018yosanhosei（予算ベース）'!$C7)</f>
        <v>1.5401401943948058E-4</v>
      </c>
      <c r="I41" s="138">
        <f>$C7*('2018yosanhosei（予算ベース）'!I41/'2018yosanhosei（予算ベース）'!$C7)</f>
        <v>5.9499418375368301E-4</v>
      </c>
      <c r="J41" s="138">
        <f>$C7*('2018yosanhosei（予算ベース）'!J41/'2018yosanhosei（予算ベース）'!$C7)</f>
        <v>1.5508842114975074E-3</v>
      </c>
      <c r="K41" s="138">
        <f>$C7*('2018yosanhosei（予算ベース）'!K41/'2018yosanhosei（予算ベース）'!$C7)</f>
        <v>7.2171042170042447E-3</v>
      </c>
      <c r="L41" s="138">
        <f>$C7*('2018yosanhosei（予算ベース）'!L41/'2018yosanhosei（予算ベース）'!$C7)</f>
        <v>1.3110155360415356E-2</v>
      </c>
      <c r="M41" s="438">
        <f t="shared" si="15"/>
        <v>2.2627151992110271E-2</v>
      </c>
      <c r="N41" s="138">
        <f>$C7*('2018yosanhosei（予算ベース）'!N41/'2018yosanhosei（予算ベース）'!$C7)</f>
        <v>1.2221628922857567E-3</v>
      </c>
      <c r="O41" s="138">
        <f>$C7*('2018yosanhosei（予算ベース）'!O41/'2018yosanhosei（予算ベース）'!$C7)</f>
        <v>1.754252759252108E-3</v>
      </c>
      <c r="P41" s="138">
        <f>$C7*('2018yosanhosei（予算ベース）'!P41/'2018yosanhosei（予算ベース）'!$C7)</f>
        <v>6.489979474089024E-3</v>
      </c>
      <c r="Q41" s="138">
        <f>$C7*('2018yosanhosei（予算ベース）'!Q41/'2018yosanhosei（予算ベース）'!$C7)</f>
        <v>8.1038289381738012E-3</v>
      </c>
      <c r="R41" s="138">
        <f>$C7*('2018yosanhosei（予算ベース）'!R41/'2018yosanhosei（予算ベース）'!$C7)</f>
        <v>7.29486218723317E-3</v>
      </c>
      <c r="S41" s="138">
        <f>$C7*('2018yosanhosei（予算ベース）'!S41/'2018yosanhosei（予算ベース）'!$C7)</f>
        <v>8.2823126195627848E-3</v>
      </c>
      <c r="T41" s="138">
        <f>$C7*('2018yosanhosei（予算ベース）'!T41/'2018yosanhosei（予算ベース）'!$C7)</f>
        <v>8.0106716143183015E-3</v>
      </c>
      <c r="U41" s="438">
        <f t="shared" si="16"/>
        <v>4.1158070484914946E-2</v>
      </c>
    </row>
    <row r="42" spans="2:21">
      <c r="B42" s="2" t="s">
        <v>150</v>
      </c>
      <c r="F42" s="2">
        <v>0</v>
      </c>
      <c r="G42" s="2">
        <v>0</v>
      </c>
      <c r="H42" s="138">
        <f>$C8*('2018yosanhosei（予算ベース）'!H42/'2018yosanhosei（予算ベース）'!$C8)</f>
        <v>1.3909806000731321E-4</v>
      </c>
      <c r="I42" s="138">
        <f>$C8*('2018yosanhosei（予算ベース）'!I42/'2018yosanhosei（予算ベース）'!$C8)</f>
        <v>5.3737014965896319E-4</v>
      </c>
      <c r="J42" s="138">
        <f>$C8*('2018yosanhosei（予算ベース）'!J42/'2018yosanhosei（予算ベース）'!$C8)</f>
        <v>1.4006840799323694E-3</v>
      </c>
      <c r="K42" s="138">
        <f>$C8*('2018yosanhosei（予算ベース）'!K42/'2018yosanhosei（予算ベース）'!$C8)</f>
        <v>6.5181416543080599E-3</v>
      </c>
      <c r="L42" s="138">
        <f>$C8*('2018yosanhosei（予算ベース）'!L42/'2018yosanhosei（予算ベース）'!$C8)</f>
        <v>1.1840462210291395E-2</v>
      </c>
      <c r="M42" s="438">
        <f t="shared" si="15"/>
        <v>2.0435756154198102E-2</v>
      </c>
      <c r="N42" s="138">
        <f>$C8*('2018yosanhosei（予算ベース）'!N42/'2018yosanhosei（予算ベース）'!$C8)</f>
        <v>1.1037987836988888E-3</v>
      </c>
      <c r="O42" s="138">
        <f>$C8*('2018yosanhosei（予算ベース）'!O42/'2018yosanhosei（予算ベース）'!$C8)</f>
        <v>1.5843567777953415E-3</v>
      </c>
      <c r="P42" s="138">
        <f>$C8*('2018yosanhosei（予算ベース）'!P42/'2018yosanhosei（予算ベース）'!$C8)</f>
        <v>5.8614375341836779E-3</v>
      </c>
      <c r="Q42" s="138">
        <f>$C8*('2018yosanhosei（予算ベース）'!Q42/'2018yosanhosei（予算ベース）'!$C8)</f>
        <v>7.3189888039643146E-3</v>
      </c>
      <c r="R42" s="138">
        <f>$C8*('2018yosanhosei（予算ベース）'!R42/'2018yosanhosei（予算ベース）'!$C8)</f>
        <v>6.5883689157503218E-3</v>
      </c>
      <c r="S42" s="138">
        <f>$C8*('2018yosanhosei（予算ベース）'!S42/'2018yosanhosei（予算ベース）'!$C8)</f>
        <v>7.4801866865630917E-3</v>
      </c>
      <c r="T42" s="138">
        <f>$C8*('2018yosanhosei（予算ベース）'!T42/'2018yosanhosei（予算ベース）'!$C8)</f>
        <v>7.2348535864631266E-3</v>
      </c>
      <c r="U42" s="438">
        <f t="shared" si="16"/>
        <v>3.717199108841876E-2</v>
      </c>
    </row>
    <row r="43" spans="2:21">
      <c r="B43" s="2" t="s">
        <v>113</v>
      </c>
      <c r="F43" s="2">
        <v>0</v>
      </c>
      <c r="G43" s="2">
        <v>0</v>
      </c>
      <c r="H43" s="138">
        <f>$C9*('2018yosanhosei（予算ベース）'!H43/'2018yosanhosei（予算ベース）'!$C9)</f>
        <v>1.6564630566000751E-3</v>
      </c>
      <c r="I43" s="138">
        <f>$C9*('2018yosanhosei（予算ベース）'!I43/'2018yosanhosei（予算ベース）'!$C9)</f>
        <v>2.6663857395007474E-3</v>
      </c>
      <c r="J43" s="138">
        <f>$C9*('2018yosanhosei（予算ベース）'!J43/'2018yosanhosei（予算ベース）'!$C9)</f>
        <v>1.056411743217295E-2</v>
      </c>
      <c r="K43" s="138">
        <f>$C9*('2018yosanhosei（予算ベース）'!K43/'2018yosanhosei（予算ベース）'!$C9)</f>
        <v>4.0187243968813485E-2</v>
      </c>
      <c r="L43" s="138">
        <f>$C9*('2018yosanhosei（予算ベース）'!L43/'2018yosanhosei（予算ベース）'!$C9)</f>
        <v>6.8412721778821656E-2</v>
      </c>
      <c r="M43" s="438">
        <f t="shared" si="15"/>
        <v>0.12348693197590892</v>
      </c>
      <c r="N43" s="138">
        <f>$C9*('2018yosanhosei（予算ベース）'!N43/'2018yosanhosei（予算ベース）'!$C9)</f>
        <v>1.6900325222971257E-2</v>
      </c>
      <c r="O43" s="138">
        <f>$C9*('2018yosanhosei（予算ベース）'!O43/'2018yosanhosei（予算ベース）'!$C9)</f>
        <v>1.6980722978297051E-2</v>
      </c>
      <c r="P43" s="138">
        <f>$C9*('2018yosanhosei（予算ベース）'!P43/'2018yosanhosei（予算ベース）'!$C9)</f>
        <v>6.7914983453694622E-2</v>
      </c>
      <c r="Q43" s="138">
        <f>$C9*('2018yosanhosei（予算ベース）'!Q43/'2018yosanhosei（予算ベース）'!$C9)</f>
        <v>6.126386784339316E-2</v>
      </c>
      <c r="R43" s="138">
        <f>$C9*('2018yosanhosei（予算ベース）'!R43/'2018yosanhosei（予算ベース）'!$C9)</f>
        <v>5.1060127890772508E-2</v>
      </c>
      <c r="S43" s="138">
        <f>$C9*('2018yosanhosei（予算ベース）'!S43/'2018yosanhosei（予算ベース）'!$C9)</f>
        <v>5.2581086035811478E-2</v>
      </c>
      <c r="T43" s="138">
        <f>$C9*('2018yosanhosei（予算ベース）'!T43/'2018yosanhosei（予算ベース）'!$C9)</f>
        <v>4.607004762227742E-2</v>
      </c>
      <c r="U43" s="438">
        <f t="shared" si="16"/>
        <v>0.31277116104721747</v>
      </c>
    </row>
    <row r="44" spans="2:21">
      <c r="B44" s="2" t="s">
        <v>114</v>
      </c>
      <c r="F44" s="2">
        <v>0</v>
      </c>
      <c r="G44" s="2">
        <v>0</v>
      </c>
      <c r="H44" s="138">
        <f>$C10*('2018yosanhosei（予算ベース）'!H44/'2018yosanhosei（予算ベース）'!$C10)</f>
        <v>3.0801714891485333E-3</v>
      </c>
      <c r="I44" s="138">
        <f>$C10*('2018yosanhosei（予算ベース）'!I44/'2018yosanhosei（予算ベース）'!$C10)</f>
        <v>5.9497314844362166E-3</v>
      </c>
      <c r="J44" s="138">
        <f>$C10*('2018yosanhosei（予算ベース）'!J44/'2018yosanhosei（予算ベース）'!$C10)</f>
        <v>2.0936196654773198E-2</v>
      </c>
      <c r="K44" s="138">
        <f>$C10*('2018yosanhosei（予算ベース）'!K44/'2018yosanhosei（予算ベース）'!$C10)</f>
        <v>8.4452489057203692E-2</v>
      </c>
      <c r="L44" s="138">
        <f>$C10*('2018yosanhosei（予算ベース）'!L44/'2018yosanhosei（予算ベース）'!$C10)</f>
        <v>0.14420661053151632</v>
      </c>
      <c r="M44" s="438">
        <f t="shared" si="15"/>
        <v>0.25862519921707794</v>
      </c>
      <c r="N44" s="138">
        <f>$C10*('2018yosanhosei（予算ベース）'!N44/'2018yosanhosei（予算ベース）'!$C10)</f>
        <v>4.975772999849927E-2</v>
      </c>
      <c r="O44" s="138">
        <f>$C10*('2018yosanhosei（予算ベース）'!O44/'2018yosanhosei（予算ベース）'!$C10)</f>
        <v>4.2100577753690076E-2</v>
      </c>
      <c r="P44" s="138">
        <f>$C10*('2018yosanhosei（予算ベース）'!P44/'2018yosanhosei（予算ベース）'!$C10)</f>
        <v>0.17452165617455545</v>
      </c>
      <c r="Q44" s="138">
        <f>$C10*('2018yosanhosei（予算ベース）'!Q44/'2018yosanhosei（予算ベース）'!$C10)</f>
        <v>0.14269281247694721</v>
      </c>
      <c r="R44" s="138">
        <f>$C10*('2018yosanhosei（予算ベース）'!R44/'2018yosanhosei（予算ベース）'!$C10)</f>
        <v>0.11810311701267366</v>
      </c>
      <c r="S44" s="138">
        <f>$C10*('2018yosanhosei（予算ベース）'!S44/'2018yosanhosei（予算ベース）'!$C10)</f>
        <v>0.10956422038028672</v>
      </c>
      <c r="T44" s="138">
        <f>$C10*('2018yosanhosei（予算ベース）'!T44/'2018yosanhosei（予算ベース）'!$C10)</f>
        <v>9.2620115951001142E-2</v>
      </c>
      <c r="U44" s="438">
        <f t="shared" si="16"/>
        <v>0.72936022974765347</v>
      </c>
    </row>
    <row r="45" spans="2:21">
      <c r="B45" s="2" t="s">
        <v>115</v>
      </c>
      <c r="F45" s="2">
        <v>0</v>
      </c>
      <c r="G45" s="2">
        <v>0</v>
      </c>
      <c r="H45" s="138">
        <f>$C11*('2018yosanhosei（予算ベース）'!H45/'2018yosanhosei（予算ベース）'!$C11)</f>
        <v>5.7817167780275982E-3</v>
      </c>
      <c r="I45" s="138">
        <f>$C11*('2018yosanhosei（予算ベース）'!I45/'2018yosanhosei（予算ベース）'!$C11)</f>
        <v>1.4890799627884003E-2</v>
      </c>
      <c r="J45" s="138">
        <f>$C11*('2018yosanhosei（予算ベース）'!J45/'2018yosanhosei（予算ベース）'!$C11)</f>
        <v>4.5606058575518783E-2</v>
      </c>
      <c r="K45" s="138">
        <f>$C11*('2018yosanhosei（予算ベース）'!K45/'2018yosanhosei（予算ベース）'!$C11)</f>
        <v>0.19599301518287099</v>
      </c>
      <c r="L45" s="138">
        <f>$C11*('2018yosanhosei（予算ベース）'!L45/'2018yosanhosei（予算ベース）'!$C11)</f>
        <v>0.33448504201425378</v>
      </c>
      <c r="M45" s="438">
        <f t="shared" si="15"/>
        <v>0.59675663217855512</v>
      </c>
      <c r="N45" s="138">
        <f>$C11*('2018yosanhosei（予算ベース）'!N45/'2018yosanhosei（予算ベース）'!$C11)</f>
        <v>0.14528741689126004</v>
      </c>
      <c r="O45" s="138">
        <f>$C11*('2018yosanhosei（予算ベース）'!O45/'2018yosanhosei（予算ベース）'!$C11)</f>
        <v>0.10427041009624774</v>
      </c>
      <c r="P45" s="138">
        <f>$C11*('2018yosanhosei（予算ベース）'!P45/'2018yosanhosei（予算ベース）'!$C11)</f>
        <v>0.46422366354146638</v>
      </c>
      <c r="Q45" s="138">
        <f>$C11*('2018yosanhosei（予算ベース）'!Q45/'2018yosanhosei（予算ベース）'!$C11)</f>
        <v>0.37696744620924144</v>
      </c>
      <c r="R45" s="138">
        <f>$C11*('2018yosanhosei（予算ベース）'!R45/'2018yosanhosei（予算ベース）'!$C11)</f>
        <v>0.32818600125455799</v>
      </c>
      <c r="S45" s="138">
        <f>$C11*('2018yosanhosei（予算ベース）'!S45/'2018yosanhosei（予算ベース）'!$C11)</f>
        <v>0.30984007314998668</v>
      </c>
      <c r="T45" s="138">
        <f>$C11*('2018yosanhosei（予算ベース）'!T45/'2018yosanhosei（予算ベース）'!$C11)</f>
        <v>0.25686687760873195</v>
      </c>
      <c r="U45" s="438">
        <f t="shared" si="16"/>
        <v>1.9856418887514919</v>
      </c>
    </row>
    <row r="46" spans="2:21">
      <c r="B46" s="2" t="s">
        <v>116</v>
      </c>
      <c r="F46" s="2">
        <v>0</v>
      </c>
      <c r="G46" s="2">
        <v>0</v>
      </c>
      <c r="H46" s="138">
        <f>$C12*('2018yosanhosei（予算ベース）'!H46/'2018yosanhosei（予算ベース）'!$C12)</f>
        <v>1.4122204994621478E-2</v>
      </c>
      <c r="I46" s="138">
        <f>$C12*('2018yosanhosei（予算ベース）'!I46/'2018yosanhosei（予算ベース）'!$C12)</f>
        <v>2.5573858463170181E-2</v>
      </c>
      <c r="J46" s="138">
        <f>$C12*('2018yosanhosei（予算ベース）'!J46/'2018yosanhosei（予算ベース）'!$C12)</f>
        <v>8.1769148558714144E-2</v>
      </c>
      <c r="K46" s="138">
        <f>$C12*('2018yosanhosei（予算ベース）'!K46/'2018yosanhosei（予算ベース）'!$C12)</f>
        <v>0.36696398828618038</v>
      </c>
      <c r="L46" s="138">
        <f>$C12*('2018yosanhosei（予算ベース）'!L46/'2018yosanhosei（予算ベース）'!$C12)</f>
        <v>0.56516631741275714</v>
      </c>
      <c r="M46" s="438">
        <f t="shared" si="15"/>
        <v>1.0535955177154432</v>
      </c>
      <c r="N46" s="138">
        <f>$C12*('2018yosanhosei（予算ベース）'!N46/'2018yosanhosei（予算ベース）'!$C12)</f>
        <v>0.3622112186110174</v>
      </c>
      <c r="O46" s="138">
        <f>$C12*('2018yosanhosei（予算ベース）'!O46/'2018yosanhosei（予算ベース）'!$C12)</f>
        <v>0.28451218916394633</v>
      </c>
      <c r="P46" s="138">
        <f>$C12*('2018yosanhosei（予算ベース）'!P46/'2018yosanhosei（予算ベース）'!$C12)</f>
        <v>1.0896653845965658</v>
      </c>
      <c r="Q46" s="138">
        <f>$C12*('2018yosanhosei（予算ベース）'!Q46/'2018yosanhosei（予算ベース）'!$C12)</f>
        <v>0.89552626256985635</v>
      </c>
      <c r="R46" s="138">
        <f>$C12*('2018yosanhosei（予算ベース）'!R46/'2018yosanhosei（予算ベース）'!$C12)</f>
        <v>0.73558779241231054</v>
      </c>
      <c r="S46" s="138">
        <f>$C12*('2018yosanhosei（予算ベース）'!S46/'2018yosanhosei（予算ベース）'!$C12)</f>
        <v>0.71296452297109658</v>
      </c>
      <c r="T46" s="138">
        <f>$C12*('2018yosanhosei（予算ベース）'!T46/'2018yosanhosei（予算ベース）'!$C12)</f>
        <v>0.53272755395905813</v>
      </c>
      <c r="U46" s="438">
        <f t="shared" si="16"/>
        <v>4.6131949242838513</v>
      </c>
    </row>
    <row r="47" spans="2:21">
      <c r="B47" s="2" t="s">
        <v>117</v>
      </c>
      <c r="F47" s="2">
        <v>0</v>
      </c>
      <c r="G47" s="2">
        <v>0</v>
      </c>
      <c r="H47" s="138">
        <f>$C13*('2018yosanhosei（予算ベース）'!H47/'2018yosanhosei（予算ベース）'!$C13)</f>
        <v>2.0203016706817487E-2</v>
      </c>
      <c r="I47" s="138">
        <f>$C13*('2018yosanhosei（予算ベース）'!I47/'2018yosanhosei（予算ベース）'!$C13)</f>
        <v>4.2572313677262531E-2</v>
      </c>
      <c r="J47" s="138">
        <f>$C13*('2018yosanhosei（予算ベース）'!J47/'2018yosanhosei（予算ベース）'!$C13)</f>
        <v>0.13408514437493285</v>
      </c>
      <c r="K47" s="138">
        <f>$C13*('2018yosanhosei（予算ベース）'!K47/'2018yosanhosei（予算ベース）'!$C13)</f>
        <v>0.54385716026621478</v>
      </c>
      <c r="L47" s="138">
        <f>$C13*('2018yosanhosei（予算ベース）'!L47/'2018yosanhosei（予算ベース）'!$C13)</f>
        <v>0.77909615112724562</v>
      </c>
      <c r="M47" s="438">
        <f t="shared" si="15"/>
        <v>1.5198137861524732</v>
      </c>
      <c r="N47" s="138">
        <f>$C13*('2018yosanhosei（予算ベース）'!N47/'2018yosanhosei（予算ベース）'!$C13)</f>
        <v>0.65585055412036541</v>
      </c>
      <c r="O47" s="138">
        <f>$C13*('2018yosanhosei（予算ベース）'!O47/'2018yosanhosei（予算ベース）'!$C13)</f>
        <v>0.56692386833642727</v>
      </c>
      <c r="P47" s="138">
        <f>$C13*('2018yosanhosei（予算ベース）'!P47/'2018yosanhosei（予算ベース）'!$C13)</f>
        <v>2.0373415328089703</v>
      </c>
      <c r="Q47" s="138">
        <f>$C13*('2018yosanhosei（予算ベース）'!Q47/'2018yosanhosei（予算ベース）'!$C13)</f>
        <v>1.6481193712517712</v>
      </c>
      <c r="R47" s="138">
        <f>$C13*('2018yosanhosei（予算ベース）'!R47/'2018yosanhosei（予算ベース）'!$C13)</f>
        <v>1.3318093418695882</v>
      </c>
      <c r="S47" s="138">
        <f>$C13*('2018yosanhosei（予算ベース）'!S47/'2018yosanhosei（予算ベース）'!$C13)</f>
        <v>1.3333638310959994</v>
      </c>
      <c r="T47" s="138">
        <f>$C13*('2018yosanhosei（予算ベース）'!T47/'2018yosanhosei（予算ベース）'!$C13)</f>
        <v>0.93140127301842757</v>
      </c>
      <c r="U47" s="438">
        <f t="shared" si="16"/>
        <v>8.5048097725015488</v>
      </c>
    </row>
    <row r="48" spans="2:21">
      <c r="B48" s="2" t="s">
        <v>412</v>
      </c>
      <c r="F48" s="2">
        <v>0</v>
      </c>
      <c r="G48" s="2">
        <v>0</v>
      </c>
      <c r="H48" s="138">
        <f>$C14*('2018yosanhosei（予算ベース）'!H48/'2018yosanhosei（予算ベース）'!$C14)</f>
        <v>3.1154997152914112E-2</v>
      </c>
      <c r="I48" s="138">
        <f>$C14*('2018yosanhosei（予算ベース）'!I48/'2018yosanhosei（予算ベース）'!$C14)</f>
        <v>7.3552994955846246E-2</v>
      </c>
      <c r="J48" s="138">
        <f>$C14*('2018yosanhosei（予算ベース）'!J48/'2018yosanhosei（予算ベース）'!$C14)</f>
        <v>0.24168316867244333</v>
      </c>
      <c r="K48" s="138">
        <f>$C14*('2018yosanhosei（予算ベース）'!K48/'2018yosanhosei（予算ベース）'!$C14)</f>
        <v>1.0216021096428987</v>
      </c>
      <c r="L48" s="138">
        <f>$C14*('2018yosanhosei（予算ベース）'!L48/'2018yosanhosei（予算ベース）'!$C14)</f>
        <v>1.4024008072537486</v>
      </c>
      <c r="M48" s="438">
        <f t="shared" si="15"/>
        <v>2.7703940776778513</v>
      </c>
      <c r="N48" s="138">
        <f>$C14*('2018yosanhosei（予算ベース）'!N48/'2018yosanhosei（予算ベース）'!$C14)</f>
        <v>0.70505584148826783</v>
      </c>
      <c r="O48" s="138">
        <f>$C14*('2018yosanhosei（予算ベース）'!O48/'2018yosanhosei（予算ベース）'!$C14)</f>
        <v>0.71235282577335668</v>
      </c>
      <c r="P48" s="138">
        <f>$C14*('2018yosanhosei（予算ベース）'!P48/'2018yosanhosei（予算ベース）'!$C14)</f>
        <v>2.7294917897333648</v>
      </c>
      <c r="Q48" s="138">
        <f>$C14*('2018yosanhosei（予算ベース）'!Q48/'2018yosanhosei（予算ベース）'!$C14)</f>
        <v>2.4998624007920593</v>
      </c>
      <c r="R48" s="138">
        <f>$C14*('2018yosanhosei（予算ベース）'!R48/'2018yosanhosei（予算ベース）'!$C14)</f>
        <v>2.2408079932887994</v>
      </c>
      <c r="S48" s="138">
        <f>$C14*('2018yosanhosei（予算ベース）'!S48/'2018yosanhosei（予算ベース）'!$C14)</f>
        <v>2.4950048105707445</v>
      </c>
      <c r="T48" s="138">
        <f>$C14*('2018yosanhosei（予算ベース）'!T48/'2018yosanhosei（予算ベース）'!$C14)</f>
        <v>1.6192024655203654</v>
      </c>
      <c r="U48" s="438">
        <f t="shared" si="16"/>
        <v>13.001778127166958</v>
      </c>
    </row>
    <row r="49" spans="2:21">
      <c r="B49" s="2" t="s">
        <v>304</v>
      </c>
      <c r="F49" s="270">
        <f>SUM(F38:F48)</f>
        <v>0</v>
      </c>
      <c r="G49" s="270">
        <f t="shared" ref="G49:U49" si="17">SUM(G38:G48)</f>
        <v>0</v>
      </c>
      <c r="H49" s="269">
        <f t="shared" si="17"/>
        <v>7.6748892976535782E-2</v>
      </c>
      <c r="I49" s="269">
        <f t="shared" si="17"/>
        <v>0.16810476617595435</v>
      </c>
      <c r="J49" s="269">
        <f t="shared" si="17"/>
        <v>0.5421994047666846</v>
      </c>
      <c r="K49" s="269">
        <f t="shared" si="17"/>
        <v>2.2882161681362234</v>
      </c>
      <c r="L49" s="269">
        <f t="shared" si="17"/>
        <v>3.3576374750431843</v>
      </c>
      <c r="M49" s="269">
        <f t="shared" si="17"/>
        <v>6.4329067070985824</v>
      </c>
      <c r="N49" s="270">
        <f t="shared" si="17"/>
        <v>1.9410171980735447</v>
      </c>
      <c r="O49" s="270">
        <f t="shared" si="17"/>
        <v>1.7356869319238384</v>
      </c>
      <c r="P49" s="269">
        <f t="shared" si="17"/>
        <v>6.5947767784723315</v>
      </c>
      <c r="Q49" s="269">
        <f t="shared" si="17"/>
        <v>5.6639122528182178</v>
      </c>
      <c r="R49" s="269">
        <f t="shared" si="17"/>
        <v>4.8410933553761826</v>
      </c>
      <c r="S49" s="269">
        <f t="shared" si="17"/>
        <v>5.0536681695471541</v>
      </c>
      <c r="T49" s="269">
        <f t="shared" si="17"/>
        <v>3.517914583138487</v>
      </c>
      <c r="U49" s="269">
        <f t="shared" si="17"/>
        <v>29.348069269349757</v>
      </c>
    </row>
    <row r="50" spans="2:21">
      <c r="B50" s="2" t="s">
        <v>389</v>
      </c>
      <c r="H50" s="957">
        <f>'2018yosanhosei（予算ベース）'!H50+医療院へ!$E$28</f>
        <v>27.730479822775514</v>
      </c>
      <c r="I50" s="957">
        <f>'2018yosanhosei（予算ベース）'!I50+医療院へ!$E$29</f>
        <v>31.424873106490498</v>
      </c>
      <c r="J50" s="957">
        <f>'2018yosanhosei（予算ベース）'!J50+医療院へ!$E$30</f>
        <v>38.850871167687252</v>
      </c>
      <c r="K50" s="957">
        <f>'2018yosanhosei（予算ベース）'!K50+医療院へ!$E$31</f>
        <v>42.786067333850568</v>
      </c>
      <c r="L50" s="957">
        <f>'2018yosanhosei（予算ベース）'!L50+医療院へ!$E$32</f>
        <v>45.619957771717402</v>
      </c>
      <c r="N50" s="138">
        <f>'2018yosanhosei（予算ベース）'!N50</f>
        <v>7.0178887875392091</v>
      </c>
      <c r="O50" s="138">
        <f>'2018yosanhosei（予算ベース）'!O50</f>
        <v>11.407728192240373</v>
      </c>
      <c r="P50" s="138">
        <f>'2018yosanhosei（予算ベース）'!P50</f>
        <v>19.290874427143322</v>
      </c>
      <c r="Q50" s="138">
        <f>'2018yosanhosei（予算ベース）'!Q50</f>
        <v>21.487508680795365</v>
      </c>
      <c r="R50" s="138">
        <f>'2018yosanhosei（予算ベース）'!R50</f>
        <v>23.868314448331748</v>
      </c>
      <c r="S50" s="138">
        <f>'2018yosanhosei（予算ベース）'!S50</f>
        <v>26.055390718981105</v>
      </c>
      <c r="T50" s="138">
        <f>'2018yosanhosei（予算ベース）'!T50</f>
        <v>28.406135411820276</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$C4*('2018yosanhosei（予算ベース）'!F55/'2018yosanhosei（予算ベース）'!$C4)</f>
        <v>0</v>
      </c>
      <c r="G55" s="138">
        <f>$C4*('2018yosanhosei（予算ベース）'!G55/'2018yosanhosei（予算ベース）'!$C4)</f>
        <v>1.5410634673060516E-4</v>
      </c>
      <c r="H55" s="138">
        <f>$C4*('2018yosanhosei（予算ベース）'!H55/'2018yosanhosei（予算ベース）'!$C4)</f>
        <v>6.2169234942911402E-3</v>
      </c>
      <c r="I55" s="138">
        <f>$C4*('2018yosanhosei（予算ベース）'!I55/'2018yosanhosei（予算ベース）'!$C4)</f>
        <v>5.4978648998536689E-3</v>
      </c>
      <c r="J55" s="138">
        <f>$C4*('2018yosanhosei（予算ベース）'!J55/'2018yosanhosei（予算ベース）'!$C4)</f>
        <v>6.6254122717410513E-3</v>
      </c>
      <c r="K55" s="138">
        <f>$C4*('2018yosanhosei（予算ベース）'!K55/'2018yosanhosei（予算ベース）'!$C4)</f>
        <v>3.5181154538208924E-3</v>
      </c>
      <c r="L55" s="138">
        <f>$C4*('2018yosanhosei（予算ベース）'!L55/'2018yosanhosei（予算ベース）'!$C4)</f>
        <v>3.3619259767837754E-3</v>
      </c>
      <c r="M55" s="438">
        <f>SUM(F55:L55)</f>
        <v>2.5374348443221131E-2</v>
      </c>
      <c r="N55" s="138">
        <f>$C4*('2018yosanhosei（予算ベース）'!N55/'2018yosanhosei（予算ベース）'!$C4)</f>
        <v>6.9575120550966443E-2</v>
      </c>
      <c r="O55" s="138">
        <f>$C4*('2018yosanhosei（予算ベース）'!O55/'2018yosanhosei（予算ベース）'!$C4)</f>
        <v>0.17900896288407678</v>
      </c>
      <c r="P55" s="138">
        <f>$C4*('2018yosanhosei（予算ベース）'!P55/'2018yosanhosei（予算ベース）'!$C4)</f>
        <v>0.35882207998096383</v>
      </c>
      <c r="Q55" s="138">
        <f>$C4*('2018yosanhosei（予算ベース）'!Q55/'2018yosanhosei（予算ベース）'!$C4)</f>
        <v>0.49309346030848128</v>
      </c>
      <c r="R55" s="138">
        <f>$C4*('2018yosanhosei（予算ベース）'!R55/'2018yosanhosei（予算ベース）'!$C4)</f>
        <v>0.27339950664491874</v>
      </c>
      <c r="S55" s="138">
        <f>$C4*('2018yosanhosei（予算ベース）'!S55/'2018yosanhosei（予算ベース）'!$C4)</f>
        <v>0.19304059449681066</v>
      </c>
      <c r="T55" s="138">
        <f>$C4*('2018yosanhosei（予算ベース）'!T55/'2018yosanhosei（予算ベース）'!$C4)</f>
        <v>0.17326426526426458</v>
      </c>
      <c r="U55" s="438">
        <f>SUM(N55:T55)</f>
        <v>1.7402039901304824</v>
      </c>
    </row>
    <row r="56" spans="2:21">
      <c r="B56" s="2" t="s">
        <v>147</v>
      </c>
      <c r="F56" s="138">
        <f>$C5*('2018yosanhosei（予算ベース）'!F56/'2018yosanhosei（予算ベース）'!$C5)</f>
        <v>0</v>
      </c>
      <c r="G56" s="138">
        <f>$C5*('2018yosanhosei（予算ベース）'!G56/'2018yosanhosei（予算ベース）'!$C5)</f>
        <v>1.7481548811714096E-4</v>
      </c>
      <c r="H56" s="138">
        <f>$C5*('2018yosanhosei（予算ベース）'!H56/'2018yosanhosei（予算ベース）'!$C5)</f>
        <v>7.05236700692995E-3</v>
      </c>
      <c r="I56" s="138">
        <f>$C5*('2018yosanhosei（予算ベース）'!I56/'2018yosanhosei（予算ベース）'!$C5)</f>
        <v>6.2366797764023593E-3</v>
      </c>
      <c r="J56" s="138">
        <f>$C5*('2018yosanhosei（予算ベース）'!J56/'2018yosanhosei（予算ベース）'!$C5)</f>
        <v>7.5157493823820995E-3</v>
      </c>
      <c r="K56" s="138">
        <f>$C5*('2018yosanhosei（予算ベース）'!K56/'2018yosanhosei（予算ベース）'!$C5)</f>
        <v>3.9908873538302778E-3</v>
      </c>
      <c r="L56" s="138">
        <f>$C5*('2018yosanhosei（予算ベース）'!L56/'2018yosanhosei（予算ベース）'!$C5)</f>
        <v>3.8137087998883321E-3</v>
      </c>
      <c r="M56" s="438">
        <f t="shared" ref="M56:M65" si="18">SUM(F56:L56)</f>
        <v>2.8784207807550161E-2</v>
      </c>
      <c r="N56" s="138">
        <f>$C5*('2018yosanhosei（予算ベース）'!N56/'2018yosanhosei（予算ベース）'!$C5)</f>
        <v>7.892477446881567E-2</v>
      </c>
      <c r="O56" s="138">
        <f>$C5*('2018yosanhosei（予算ベース）'!O56/'2018yosanhosei（予算ベース）'!$C5)</f>
        <v>0.20306457123811775</v>
      </c>
      <c r="P56" s="138">
        <f>$C5*('2018yosanhosei（予算ベース）'!P56/'2018yosanhosei（予算ベース）'!$C5)</f>
        <v>0.40704136065683783</v>
      </c>
      <c r="Q56" s="138">
        <f>$C5*('2018yosanhosei（予算ベース）'!Q56/'2018yosanhosei（予算ベース）'!$C5)</f>
        <v>0.55935641704546368</v>
      </c>
      <c r="R56" s="138">
        <f>$C5*('2018yosanhosei（予算ベース）'!R56/'2018yosanhosei（予算ベース）'!$C5)</f>
        <v>0.31013951870955042</v>
      </c>
      <c r="S56" s="138">
        <f>$C5*('2018yosanhosei（予算ベース）'!S56/'2018yosanhosei（予算ベース）'!$C5)</f>
        <v>0.21898180360070169</v>
      </c>
      <c r="T56" s="138">
        <f>$C5*('2018yosanhosei（予算ベース）'!T56/'2018yosanhosei（予算ベース）'!$C5)</f>
        <v>0.1965478888314651</v>
      </c>
      <c r="U56" s="438">
        <f t="shared" ref="U56:U65" si="19">SUM(N56:T56)</f>
        <v>1.9740563345509521</v>
      </c>
    </row>
    <row r="57" spans="2:21">
      <c r="B57" s="2" t="s">
        <v>148</v>
      </c>
      <c r="F57" s="138">
        <f>$C6*('2018yosanhosei（予算ベース）'!F57/'2018yosanhosei（予算ベース）'!$C6)</f>
        <v>0</v>
      </c>
      <c r="G57" s="138">
        <f>$C6*('2018yosanhosei（予算ベース）'!G57/'2018yosanhosei（予算ベース）'!$C6)</f>
        <v>2.0327269013144489E-4</v>
      </c>
      <c r="H57" s="138">
        <f>$C6*('2018yosanhosei（予算ベース）'!H57/'2018yosanhosei（予算ベース）'!$C6)</f>
        <v>8.2003810345013407E-3</v>
      </c>
      <c r="I57" s="138">
        <f>$C6*('2018yosanhosei（予算ベース）'!I57/'2018yosanhosei（予算ベース）'!$C6)</f>
        <v>7.2519127984140052E-3</v>
      </c>
      <c r="J57" s="138">
        <f>$C6*('2018yosanhosei（予算ベース）'!J57/'2018yosanhosei（予算ベース）'!$C6)</f>
        <v>8.7391947462162924E-3</v>
      </c>
      <c r="K57" s="138">
        <f>$C6*('2018yosanhosei（予算ベース）'!K57/'2018yosanhosei（予算ベース）'!$C6)</f>
        <v>4.6405408191352408E-3</v>
      </c>
      <c r="L57" s="138">
        <f>$C6*('2018yosanhosei（予算ベース）'!L57/'2018yosanhosei（予算ベース）'!$C6)</f>
        <v>4.4345203933635535E-3</v>
      </c>
      <c r="M57" s="438">
        <f t="shared" si="18"/>
        <v>3.3469822481761877E-2</v>
      </c>
      <c r="N57" s="138">
        <f>$C6*('2018yosanhosei（予算ベース）'!N57/'2018yosanhosei（予算ベース）'!$C6)</f>
        <v>9.177248192988155E-2</v>
      </c>
      <c r="O57" s="138">
        <f>$C6*('2018yosanhosei（予算ベース）'!O57/'2018yosanhosei（予算ベース）'!$C6)</f>
        <v>0.23612027807456779</v>
      </c>
      <c r="P57" s="138">
        <f>$C6*('2018yosanhosei（予算ベース）'!P57/'2018yosanhosei（予算ベース）'!$C6)</f>
        <v>0.47330126905023506</v>
      </c>
      <c r="Q57" s="138">
        <f>$C6*('2018yosanhosei（予算ベース）'!Q57/'2018yosanhosei（予算ベース）'!$C6)</f>
        <v>0.65041081233562115</v>
      </c>
      <c r="R57" s="138">
        <f>$C6*('2018yosanhosei（予算ベース）'!R57/'2018yosanhosei（予算ベース）'!$C6)</f>
        <v>0.36062533682323333</v>
      </c>
      <c r="S57" s="138">
        <f>$C6*('2018yosanhosei（予算ベース）'!S57/'2018yosanhosei（予算ベース）'!$C6)</f>
        <v>0.25462858461329774</v>
      </c>
      <c r="T57" s="138">
        <f>$C6*('2018yosanhosei（予算ベース）'!T57/'2018yosanhosei（予算ベース）'!$C6)</f>
        <v>0.22854278263752217</v>
      </c>
      <c r="U57" s="438">
        <f t="shared" si="19"/>
        <v>2.295401545464359</v>
      </c>
    </row>
    <row r="58" spans="2:21">
      <c r="B58" s="2" t="s">
        <v>149</v>
      </c>
      <c r="F58" s="138">
        <f>$C7*('2018yosanhosei（予算ベース）'!F58/'2018yosanhosei（予算ベース）'!$C7)</f>
        <v>0</v>
      </c>
      <c r="G58" s="138">
        <f>$C7*('2018yosanhosei（予算ベース）'!G58/'2018yosanhosei（予算ベース）'!$C7)</f>
        <v>1.7927273906051029E-4</v>
      </c>
      <c r="H58" s="138">
        <f>$C7*('2018yosanhosei（予算ベース）'!H58/'2018yosanhosei（予算ベース）'!$C7)</f>
        <v>7.2321804195353686E-3</v>
      </c>
      <c r="I58" s="138">
        <f>$C7*('2018yosanhosei（予算ベース）'!I58/'2018yosanhosei（予算ベース）'!$C7)</f>
        <v>6.3956957029444881E-3</v>
      </c>
      <c r="J58" s="138">
        <f>$C7*('2018yosanhosei（予算ベース）'!J58/'2018yosanhosei（予算ベース）'!$C7)</f>
        <v>7.7073776035743915E-3</v>
      </c>
      <c r="K58" s="138">
        <f>$C7*('2018yosanhosei（予算ベース）'!K58/'2018yosanhosei（予算ベース）'!$C7)</f>
        <v>4.0926425622178821E-3</v>
      </c>
      <c r="L58" s="138">
        <f>$C7*('2018yosanhosei（予算ベース）'!L58/'2018yosanhosei（予算ベース）'!$C7)</f>
        <v>3.9109465065075974E-3</v>
      </c>
      <c r="M58" s="438">
        <f t="shared" si="18"/>
        <v>2.951811553384024E-2</v>
      </c>
      <c r="N58" s="138">
        <f>$C7*('2018yosanhosei（予算ベース）'!N58/'2018yosanhosei（予算ベース）'!$C7)</f>
        <v>8.0937110613886601E-2</v>
      </c>
      <c r="O58" s="138">
        <f>$C7*('2018yosanhosei（予算ベース）'!O58/'2018yosanhosei（予算ベース）'!$C7)</f>
        <v>0.20824208589350965</v>
      </c>
      <c r="P58" s="138">
        <f>$C7*('2018yosanhosei（予算ベース）'!P58/'2018yosanhosei（予算ベース）'!$C7)</f>
        <v>0.41741964869251985</v>
      </c>
      <c r="Q58" s="138">
        <f>$C7*('2018yosanhosei（予算ベース）'!Q58/'2018yosanhosei（予算ベース）'!$C7)</f>
        <v>0.57361826503392632</v>
      </c>
      <c r="R58" s="138">
        <f>$C7*('2018yosanhosei（予算ベース）'!R58/'2018yosanhosei（予算ベース）'!$C7)</f>
        <v>0.3180471113218134</v>
      </c>
      <c r="S58" s="138">
        <f>$C7*('2018yosanhosei（予算ベース）'!S58/'2018yosanhosei（予算ベース）'!$C7)</f>
        <v>0.22456515814893199</v>
      </c>
      <c r="T58" s="138">
        <f>$C7*('2018yosanhosei（予算ベース）'!T58/'2018yosanhosei（予算ベース）'!$C7)</f>
        <v>0.20155924836457614</v>
      </c>
      <c r="U58" s="438">
        <f t="shared" si="19"/>
        <v>2.0243886280691643</v>
      </c>
    </row>
    <row r="59" spans="2:21">
      <c r="B59" s="2" t="s">
        <v>150</v>
      </c>
      <c r="F59" s="138">
        <f>$C8*('2018yosanhosei（予算ベース）'!F59/'2018yosanhosei（予算ベース）'!$C8)</f>
        <v>0</v>
      </c>
      <c r="G59" s="138">
        <f>$C8*('2018yosanhosei（予算ベース）'!G59/'2018yosanhosei（予算ベース）'!$C8)</f>
        <v>1.6191052156335021E-4</v>
      </c>
      <c r="H59" s="138">
        <f>$C8*('2018yosanhosei（予算ベース）'!H59/'2018yosanhosei（予算ベース）'!$C8)</f>
        <v>6.5317577558291345E-3</v>
      </c>
      <c r="I59" s="138">
        <f>$C8*('2018yosanhosei（予算ベース）'!I59/'2018yosanhosei（予算ベース）'!$C8)</f>
        <v>5.7762849636312829E-3</v>
      </c>
      <c r="J59" s="138">
        <f>$C8*('2018yosanhosei（予算ベース）'!J59/'2018yosanhosei（予算ベース）'!$C8)</f>
        <v>6.960933013129264E-3</v>
      </c>
      <c r="K59" s="138">
        <f>$C8*('2018yosanhosei（予算ベース）'!K59/'2018yosanhosei（予算ベース）'!$C8)</f>
        <v>3.6962780581904346E-3</v>
      </c>
      <c r="L59" s="138">
        <f>$C8*('2018yosanhosei（予算ベース）'!L59/'2018yosanhosei（予算ベース）'!$C8)</f>
        <v>3.5321789135004762E-3</v>
      </c>
      <c r="M59" s="438">
        <f t="shared" si="18"/>
        <v>2.6659343225843946E-2</v>
      </c>
      <c r="N59" s="138">
        <f>$C8*('2018yosanhosei（予算ベース）'!N59/'2018yosanhosei（予算ベース）'!$C8)</f>
        <v>7.3098508239458182E-2</v>
      </c>
      <c r="O59" s="138">
        <f>$C8*('2018yosanhosei（予算ベース）'!O59/'2018yosanhosei（予算ベース）'!$C8)</f>
        <v>0.18807424327397432</v>
      </c>
      <c r="P59" s="138">
        <f>$C8*('2018yosanhosei（予算ベース）'!P59/'2018yosanhosei（予算ベース）'!$C8)</f>
        <v>0.37699336432732433</v>
      </c>
      <c r="Q59" s="138">
        <f>$C8*('2018yosanhosei（予算ベース）'!Q59/'2018yosanhosei（予算ベース）'!$C8)</f>
        <v>0.51806444725853629</v>
      </c>
      <c r="R59" s="138">
        <f>$C8*('2018yosanhosei（予算ベース）'!R59/'2018yosanhosei（予算ベース）'!$C8)</f>
        <v>0.28724486469998356</v>
      </c>
      <c r="S59" s="138">
        <f>$C8*('2018yosanhosei（予算ベース）'!S59/'2018yosanhosei（予算ベース）'!$C8)</f>
        <v>0.20281645760194097</v>
      </c>
      <c r="T59" s="138">
        <f>$C8*('2018yosanhosei（予算ベース）'!T59/'2018yosanhosei（予算ベース）'!$C8)</f>
        <v>0.18203862561396</v>
      </c>
      <c r="U59" s="438">
        <f t="shared" si="19"/>
        <v>1.8283305110151775</v>
      </c>
    </row>
    <row r="60" spans="2:21">
      <c r="B60" s="2" t="s">
        <v>113</v>
      </c>
      <c r="F60" s="138">
        <f>$C9*('2018yosanhosei（予算ベース）'!F60/'2018yosanhosei（予算ベース）'!$C9)</f>
        <v>0</v>
      </c>
      <c r="G60" s="138">
        <f>$C9*('2018yosanhosei（予算ベース）'!G60/'2018yosanhosei（予算ベース）'!$C9)</f>
        <v>2.5708366930057708E-3</v>
      </c>
      <c r="H60" s="138">
        <f>$C9*('2018yosanhosei（予算ベース）'!H60/'2018yosanhosei（予算ベース）'!$C9)</f>
        <v>6.7665830630077167E-2</v>
      </c>
      <c r="I60" s="138">
        <f>$C9*('2018yosanhosei（予算ベース）'!I60/'2018yosanhosei（予算ベース）'!$C9)</f>
        <v>6.2590394199279864E-2</v>
      </c>
      <c r="J60" s="138">
        <f>$C9*('2018yosanhosei（予算ベース）'!J60/'2018yosanhosei（予算ベース）'!$C9)</f>
        <v>5.8947528416448361E-2</v>
      </c>
      <c r="K60" s="138">
        <f>$C9*('2018yosanhosei（予算ベース）'!K60/'2018yosanhosei（予算ベース）'!$C9)</f>
        <v>3.3013120653832322E-2</v>
      </c>
      <c r="L60" s="138">
        <f>$C9*('2018yosanhosei（予算ベース）'!L60/'2018yosanhosei（予算ベース）'!$C9)</f>
        <v>2.9871041438104685E-2</v>
      </c>
      <c r="M60" s="438">
        <f t="shared" si="18"/>
        <v>0.25465875203074817</v>
      </c>
      <c r="N60" s="138">
        <f>$C9*('2018yosanhosei（予算ベース）'!N60/'2018yosanhosei（予算ベース）'!$C9)</f>
        <v>0.79291936367447613</v>
      </c>
      <c r="O60" s="138">
        <f>$C9*('2018yosanhosei（予算ベース）'!O60/'2018yosanhosei（予算ベース）'!$C9)</f>
        <v>1.3694126539835418</v>
      </c>
      <c r="P60" s="138">
        <f>$C9*('2018yosanhosei（予算ベース）'!P60/'2018yosanhosei（予算ベース）'!$C9)</f>
        <v>2.859317682328272</v>
      </c>
      <c r="Q60" s="138">
        <f>$C9*('2018yosanhosei（予算ベース）'!Q60/'2018yosanhosei（予算ベース）'!$C9)</f>
        <v>3.1291100882865837</v>
      </c>
      <c r="R60" s="138">
        <f>$C9*('2018yosanhosei（予算ベース）'!R60/'2018yosanhosei（予算ベース）'!$C9)</f>
        <v>1.7795701221218578</v>
      </c>
      <c r="S60" s="138">
        <f>$C9*('2018yosanhosei（予算ベース）'!S60/'2018yosanhosei（予算ベース）'!$C9)</f>
        <v>1.2490344157814379</v>
      </c>
      <c r="T60" s="138">
        <f>$C9*('2018yosanhosei（予算ベース）'!T60/'2018yosanhosei（予算ベース）'!$C9)</f>
        <v>0.98684157812289319</v>
      </c>
      <c r="U60" s="438">
        <f t="shared" si="19"/>
        <v>12.166205904299062</v>
      </c>
    </row>
    <row r="61" spans="2:21">
      <c r="B61" s="2" t="s">
        <v>114</v>
      </c>
      <c r="F61" s="138">
        <f>$C10*('2018yosanhosei（予算ベース）'!F61/'2018yosanhosei（予算ベース）'!$C10)</f>
        <v>0</v>
      </c>
      <c r="G61" s="138">
        <f>$C10*('2018yosanhosei（予算ベース）'!G61/'2018yosanhosei（予算ベース）'!$C10)</f>
        <v>5.3779920325960672E-3</v>
      </c>
      <c r="H61" s="138">
        <f>$C10*('2018yosanhosei（予算ベース）'!H61/'2018yosanhosei（予算ベース）'!$C10)</f>
        <v>0.18344394448280499</v>
      </c>
      <c r="I61" s="138">
        <f>$C10*('2018yosanhosei（予算ベース）'!I61/'2018yosanhosei（予算ベース）'!$C10)</f>
        <v>0.1737147821270566</v>
      </c>
      <c r="J61" s="138">
        <f>$C10*('2018yosanhosei（予算ベース）'!J61/'2018yosanhosei（予算ベース）'!$C10)</f>
        <v>0.17212534764487739</v>
      </c>
      <c r="K61" s="138">
        <f>$C10*('2018yosanhosei（予算ベース）'!K61/'2018yosanhosei（予算ベース）'!$C10)</f>
        <v>9.1228598390403204E-2</v>
      </c>
      <c r="L61" s="138">
        <f>$C10*('2018yosanhosei（予算ベース）'!L61/'2018yosanhosei（予算ベース）'!$C10)</f>
        <v>6.5463529229027401E-2</v>
      </c>
      <c r="M61" s="438">
        <f t="shared" si="18"/>
        <v>0.69135419390676567</v>
      </c>
      <c r="N61" s="138">
        <f>$C10*('2018yosanhosei（予算ベース）'!N61/'2018yosanhosei（予算ベース）'!$C10)</f>
        <v>1.9300688580487801</v>
      </c>
      <c r="O61" s="138">
        <f>$C10*('2018yosanhosei（予算ベース）'!O61/'2018yosanhosei（予算ベース）'!$C10)</f>
        <v>2.9391519603141458</v>
      </c>
      <c r="P61" s="138">
        <f>$C10*('2018yosanhosei（予算ベース）'!P61/'2018yosanhosei（予算ベース）'!$C10)</f>
        <v>6.2552483413892084</v>
      </c>
      <c r="Q61" s="138">
        <f>$C10*('2018yosanhosei（予算ベース）'!Q61/'2018yosanhosei（予算ベース）'!$C10)</f>
        <v>6.2206758930406814</v>
      </c>
      <c r="R61" s="138">
        <f>$C10*('2018yosanhosei（予算ベース）'!R61/'2018yosanhosei（予算ベース）'!$C10)</f>
        <v>3.5657337655708767</v>
      </c>
      <c r="S61" s="138">
        <f>$C10*('2018yosanhosei（予算ベース）'!S61/'2018yosanhosei（予算ベース）'!$C10)</f>
        <v>2.4003562721929121</v>
      </c>
      <c r="T61" s="138">
        <f>$C10*('2018yosanhosei（予算ベース）'!T61/'2018yosanhosei（予算ベース）'!$C10)</f>
        <v>1.7083055184593858</v>
      </c>
      <c r="U61" s="438">
        <f t="shared" si="19"/>
        <v>25.019540609015991</v>
      </c>
    </row>
    <row r="62" spans="2:21">
      <c r="B62" s="2" t="s">
        <v>115</v>
      </c>
      <c r="F62" s="138">
        <f>$C11*('2018yosanhosei（予算ベース）'!F62/'2018yosanhosei（予算ベース）'!$C11)</f>
        <v>0</v>
      </c>
      <c r="G62" s="138">
        <f>$C11*('2018yosanhosei（予算ベース）'!G62/'2018yosanhosei（予算ベース）'!$C11)</f>
        <v>1.3459868225520956E-2</v>
      </c>
      <c r="H62" s="138">
        <f>$C11*('2018yosanhosei（予算ベース）'!H62/'2018yosanhosei（予算ベース）'!$C11)</f>
        <v>0.54189132091966674</v>
      </c>
      <c r="I62" s="138">
        <f>$C11*('2018yosanhosei（予算ベース）'!I62/'2018yosanhosei（予算ベース）'!$C11)</f>
        <v>0.57320140480194548</v>
      </c>
      <c r="J62" s="138">
        <f>$C11*('2018yosanhosei（予算ベース）'!J62/'2018yosanhosei（予算ベース）'!$C11)</f>
        <v>0.55831224661894296</v>
      </c>
      <c r="K62" s="138">
        <f>$C11*('2018yosanhosei（予算ベース）'!K62/'2018yosanhosei（予算ベース）'!$C11)</f>
        <v>0.29980868027523483</v>
      </c>
      <c r="L62" s="138">
        <f>$C11*('2018yosanhosei（予算ベース）'!L62/'2018yosanhosei（予算ベース）'!$C11)</f>
        <v>0.21703486982262976</v>
      </c>
      <c r="M62" s="438">
        <f t="shared" si="18"/>
        <v>2.203708390663941</v>
      </c>
      <c r="N62" s="138">
        <f>$C11*('2018yosanhosei（予算ベース）'!N62/'2018yosanhosei（予算ベース）'!$C11)</f>
        <v>4.9776375356863198</v>
      </c>
      <c r="O62" s="138">
        <f>$C11*('2018yosanhosei（予算ベース）'!O62/'2018yosanhosei（予算ベース）'!$C11)</f>
        <v>6.93157918255831</v>
      </c>
      <c r="P62" s="138">
        <f>$C11*('2018yosanhosei（予算ベース）'!P62/'2018yosanhosei（予算ベース）'!$C11)</f>
        <v>15.496113218875829</v>
      </c>
      <c r="Q62" s="138">
        <f>$C11*('2018yosanhosei（予算ベース）'!Q62/'2018yosanhosei（予算ベース）'!$C11)</f>
        <v>13.365453149096497</v>
      </c>
      <c r="R62" s="138">
        <f>$C11*('2018yosanhosei（予算ベース）'!R62/'2018yosanhosei（予算ベース）'!$C11)</f>
        <v>7.3718608485397104</v>
      </c>
      <c r="S62" s="138">
        <f>$C11*('2018yosanhosei（予算ベース）'!S62/'2018yosanhosei（予算ベース）'!$C11)</f>
        <v>4.7992040939902596</v>
      </c>
      <c r="T62" s="138">
        <f>$C11*('2018yosanhosei（予算ベース）'!T62/'2018yosanhosei（予算ベース）'!$C11)</f>
        <v>3.1241000002233319</v>
      </c>
      <c r="U62" s="438">
        <f t="shared" si="19"/>
        <v>56.065948028970254</v>
      </c>
    </row>
    <row r="63" spans="2:21">
      <c r="B63" s="2" t="s">
        <v>116</v>
      </c>
      <c r="F63" s="138">
        <f>$C12*('2018yosanhosei（予算ベース）'!F63/'2018yosanhosei（予算ベース）'!$C12)</f>
        <v>0</v>
      </c>
      <c r="G63" s="138">
        <f>$C12*('2018yosanhosei（予算ベース）'!G63/'2018yosanhosei（予算ベース）'!$C12)</f>
        <v>2.5684820570371102E-2</v>
      </c>
      <c r="H63" s="138">
        <f>$C12*('2018yosanhosei（予算ベース）'!H63/'2018yosanhosei（予算ベース）'!$C12)</f>
        <v>1.033138544120465</v>
      </c>
      <c r="I63" s="138">
        <f>$C12*('2018yosanhosei（予算ベース）'!I63/'2018yosanhosei（予算ベース）'!$C12)</f>
        <v>1.2630441355533966</v>
      </c>
      <c r="J63" s="138">
        <f>$C12*('2018yosanhosei（予算ベース）'!J63/'2018yosanhosei（予算ベース）'!$C12)</f>
        <v>1.2642479538512832</v>
      </c>
      <c r="K63" s="138">
        <f>$C12*('2018yosanhosei（予算ベース）'!K63/'2018yosanhosei（予算ベース）'!$C12)</f>
        <v>0.72415753878050737</v>
      </c>
      <c r="L63" s="138">
        <f>$C12*('2018yosanhosei（予算ベース）'!L63/'2018yosanhosei（予算ベース）'!$C12)</f>
        <v>0.50088662176908649</v>
      </c>
      <c r="M63" s="438">
        <f t="shared" si="18"/>
        <v>4.8111596146451099</v>
      </c>
      <c r="N63" s="138">
        <f>$C12*('2018yosanhosei（予算ベース）'!N63/'2018yosanhosei（予算ベース）'!$C12)</f>
        <v>7.9439027258701911</v>
      </c>
      <c r="O63" s="138">
        <f>$C12*('2018yosanhosei（予算ベース）'!O63/'2018yosanhosei（予算ベース）'!$C12)</f>
        <v>11.199106258320542</v>
      </c>
      <c r="P63" s="138">
        <f>$C12*('2018yosanhosei（予算ベース）'!P63/'2018yosanhosei（予算ベース）'!$C12)</f>
        <v>26.048896472347142</v>
      </c>
      <c r="Q63" s="138">
        <f>$C12*('2018yosanhosei（予算ベース）'!Q63/'2018yosanhosei（予算ベース）'!$C12)</f>
        <v>20.493026723202405</v>
      </c>
      <c r="R63" s="138">
        <f>$C12*('2018yosanhosei（予算ベース）'!R63/'2018yosanhosei（予算ベース）'!$C12)</f>
        <v>10.907334796620608</v>
      </c>
      <c r="S63" s="138">
        <f>$C12*('2018yosanhosei（予算ベース）'!S63/'2018yosanhosei（予算ベース）'!$C12)</f>
        <v>6.6931050917834236</v>
      </c>
      <c r="T63" s="138">
        <f>$C12*('2018yosanhosei（予算ベース）'!T63/'2018yosanhosei（予算ベース）'!$C12)</f>
        <v>4.0042187926551795</v>
      </c>
      <c r="U63" s="438">
        <f t="shared" si="19"/>
        <v>87.289590860799493</v>
      </c>
    </row>
    <row r="64" spans="2:21">
      <c r="B64" s="2" t="s">
        <v>117</v>
      </c>
      <c r="F64" s="138">
        <f>$C13*('2018yosanhosei（予算ベース）'!F64/'2018yosanhosei（予算ベース）'!$C13)</f>
        <v>0</v>
      </c>
      <c r="G64" s="138">
        <f>$C13*('2018yosanhosei（予算ベース）'!G64/'2018yosanhosei（予算ベース）'!$C13)</f>
        <v>3.6343475650913643E-2</v>
      </c>
      <c r="H64" s="138">
        <f>$C13*('2018yosanhosei（予算ベース）'!H64/'2018yosanhosei（予算ベース）'!$C13)</f>
        <v>1.4093649947845519</v>
      </c>
      <c r="I64" s="138">
        <f>$C13*('2018yosanhosei（予算ベース）'!I64/'2018yosanhosei（予算ベース）'!$C13)</f>
        <v>1.9335356749031147</v>
      </c>
      <c r="J64" s="138">
        <f>$C13*('2018yosanhosei（予算ベース）'!J64/'2018yosanhosei（予算ベース）'!$C13)</f>
        <v>1.9669063964139806</v>
      </c>
      <c r="K64" s="138">
        <f>$C13*('2018yosanhosei（予算ベース）'!K64/'2018yosanhosei（予算ベース）'!$C13)</f>
        <v>1.2079314877372171</v>
      </c>
      <c r="L64" s="138">
        <f>$C13*('2018yosanhosei（予算ベース）'!L64/'2018yosanhosei（予算ベース）'!$C13)</f>
        <v>0.81009155733516336</v>
      </c>
      <c r="M64" s="438">
        <f t="shared" si="18"/>
        <v>7.3641735868249416</v>
      </c>
      <c r="N64" s="138">
        <f>$C13*('2018yosanhosei（予算ベース）'!N64/'2018yosanhosei（予算ベース）'!$C13)</f>
        <v>7.5919492702632301</v>
      </c>
      <c r="O64" s="138">
        <f>$C13*('2018yosanhosei（予算ベース）'!O64/'2018yosanhosei（予算ベース）'!$C13)</f>
        <v>12.059525691290931</v>
      </c>
      <c r="P64" s="138">
        <f>$C13*('2018yosanhosei（予算ベース）'!P64/'2018yosanhosei（予算ベース）'!$C13)</f>
        <v>30.74794722818978</v>
      </c>
      <c r="Q64" s="138">
        <f>$C13*('2018yosanhosei（予算ベース）'!Q64/'2018yosanhosei（予算ベース）'!$C13)</f>
        <v>24.937316093275456</v>
      </c>
      <c r="R64" s="138">
        <f>$C13*('2018yosanhosei（予算ベース）'!R64/'2018yosanhosei（予算ベース）'!$C13)</f>
        <v>13.543616886841624</v>
      </c>
      <c r="S64" s="138">
        <f>$C13*('2018yosanhosei（予算ベース）'!S64/'2018yosanhosei（予算ベース）'!$C13)</f>
        <v>8.2500594934546321</v>
      </c>
      <c r="T64" s="138">
        <f>$C13*('2018yosanhosei（予算ベース）'!T64/'2018yosanhosei（予算ベース）'!$C13)</f>
        <v>4.6888190437602981</v>
      </c>
      <c r="U64" s="438">
        <f t="shared" si="19"/>
        <v>101.81923370707595</v>
      </c>
    </row>
    <row r="65" spans="2:21">
      <c r="B65" s="2" t="s">
        <v>412</v>
      </c>
      <c r="F65" s="138">
        <f>$C14*('2018yosanhosei（予算ベース）'!F65/'2018yosanhosei（予算ベース）'!$C14)</f>
        <v>0</v>
      </c>
      <c r="G65" s="138">
        <f>$C14*('2018yosanhosei（予算ベース）'!G65/'2018yosanhosei（予算ベース）'!$C14)</f>
        <v>3.7607631427865038E-2</v>
      </c>
      <c r="H65" s="138">
        <f>$C14*('2018yosanhosei（予算ベース）'!H65/'2018yosanhosei（予算ベース）'!$C14)</f>
        <v>1.395574450171662</v>
      </c>
      <c r="I65" s="138">
        <f>$C14*('2018yosanhosei（予算ベース）'!I65/'2018yosanhosei（予算ベース）'!$C14)</f>
        <v>2.3453529866938845</v>
      </c>
      <c r="J65" s="138">
        <f>$C14*('2018yosanhosei（予算ベース）'!J65/'2018yosanhosei（予算ベース）'!$C14)</f>
        <v>2.7127064651542248</v>
      </c>
      <c r="K65" s="138">
        <f>$C14*('2018yosanhosei（予算ベース）'!K65/'2018yosanhosei（予算ベース）'!$C14)</f>
        <v>2.1284883055427839</v>
      </c>
      <c r="L65" s="138">
        <f>$C14*('2018yosanhosei（予算ベース）'!L65/'2018yosanhosei（予算ベース）'!$C14)</f>
        <v>1.4179238274123618</v>
      </c>
      <c r="M65" s="438">
        <f t="shared" si="18"/>
        <v>10.037653666402782</v>
      </c>
      <c r="N65" s="138">
        <f>$C14*('2018yosanhosei（予算ベース）'!N65/'2018yosanhosei（予算ベース）'!$C14)</f>
        <v>4.4317469341027662</v>
      </c>
      <c r="O65" s="138">
        <f>$C14*('2018yosanhosei（予算ベース）'!O65/'2018yosanhosei（予算ベース）'!$C14)</f>
        <v>9.0195120749951929</v>
      </c>
      <c r="P65" s="138">
        <f>$C14*('2018yosanhosei（予算ベース）'!P65/'2018yosanhosei（予算ベース）'!$C14)</f>
        <v>27.926693041403961</v>
      </c>
      <c r="Q65" s="138">
        <f>$C14*('2018yosanhosei（予算ベース）'!Q65/'2018yosanhosei（予算ベース）'!$C14)</f>
        <v>27.992818254690942</v>
      </c>
      <c r="R65" s="138">
        <f>$C14*('2018yosanhosei（予算ベース）'!R65/'2018yosanhosei（予算ベース）'!$C14)</f>
        <v>17.932097888974994</v>
      </c>
      <c r="S65" s="138">
        <f>$C14*('2018yosanhosei（予算ベース）'!S65/'2018yosanhosei（予算ベース）'!$C14)</f>
        <v>12.607672622952816</v>
      </c>
      <c r="T65" s="138">
        <f>$C14*('2018yosanhosei（予算ベース）'!T65/'2018yosanhosei（予算ベース）'!$C14)</f>
        <v>7.6051505458685069</v>
      </c>
      <c r="U65" s="438">
        <f t="shared" si="19"/>
        <v>107.51569136298919</v>
      </c>
    </row>
    <row r="66" spans="2:21">
      <c r="B66" s="2" t="s">
        <v>304</v>
      </c>
      <c r="F66" s="269">
        <f>SUM(F55:F65)</f>
        <v>0</v>
      </c>
      <c r="G66" s="269">
        <f t="shared" ref="G66:U66" si="20">SUM(G55:G65)</f>
        <v>0.12191800238587562</v>
      </c>
      <c r="H66" s="269">
        <f t="shared" si="20"/>
        <v>4.6663126948203146</v>
      </c>
      <c r="I66" s="269">
        <f t="shared" si="20"/>
        <v>6.3825978164199242</v>
      </c>
      <c r="J66" s="269">
        <f t="shared" si="20"/>
        <v>6.7707946051167998</v>
      </c>
      <c r="K66" s="269">
        <f t="shared" si="20"/>
        <v>4.5045661956271736</v>
      </c>
      <c r="L66" s="269">
        <f t="shared" si="20"/>
        <v>3.0603247275964174</v>
      </c>
      <c r="M66" s="269">
        <f t="shared" si="20"/>
        <v>25.506514041966504</v>
      </c>
      <c r="N66" s="269">
        <f t="shared" si="20"/>
        <v>28.062532683448769</v>
      </c>
      <c r="O66" s="269">
        <f t="shared" si="20"/>
        <v>44.532797962826905</v>
      </c>
      <c r="P66" s="269">
        <f t="shared" si="20"/>
        <v>111.36779370724209</v>
      </c>
      <c r="Q66" s="269">
        <f t="shared" si="20"/>
        <v>98.9329436035746</v>
      </c>
      <c r="R66" s="269">
        <f t="shared" si="20"/>
        <v>56.649670646869168</v>
      </c>
      <c r="S66" s="269">
        <f t="shared" si="20"/>
        <v>37.093464588617167</v>
      </c>
      <c r="T66" s="269">
        <f t="shared" si="20"/>
        <v>23.099388289801382</v>
      </c>
      <c r="U66" s="269">
        <f t="shared" si="20"/>
        <v>399.73859148238006</v>
      </c>
    </row>
    <row r="67" spans="2:21">
      <c r="B67" s="2" t="s">
        <v>389</v>
      </c>
      <c r="F67" s="261" t="s">
        <v>395</v>
      </c>
      <c r="G67" s="138">
        <f>'2018yosanhosei（予算ベース）'!G67</f>
        <v>26.44265324696519</v>
      </c>
      <c r="H67" s="138">
        <f>'2018yosanhosei（予算ベース）'!H67</f>
        <v>28.579432124108266</v>
      </c>
      <c r="I67" s="138">
        <f>'2018yosanhosei（予算ベース）'!I67</f>
        <v>29.960665844717759</v>
      </c>
      <c r="J67" s="138">
        <f>'2018yosanhosei（予算ベース）'!J67</f>
        <v>30.794749644386314</v>
      </c>
      <c r="K67" s="138">
        <f>'2018yosanhosei（予算ベース）'!K67</f>
        <v>31.187128451071185</v>
      </c>
      <c r="L67" s="138">
        <f>'2018yosanhosei（予算ベース）'!L67</f>
        <v>31.834260785005707</v>
      </c>
      <c r="M67" s="138"/>
      <c r="N67" s="138">
        <f>'2018yosanhosei（予算ベース）'!N67</f>
        <v>2.7117290565983527</v>
      </c>
      <c r="O67" s="138">
        <f>'2018yosanhosei（予算ベース）'!O67</f>
        <v>4.1732166741060031</v>
      </c>
      <c r="P67" s="138">
        <f>'2018yosanhosei（予算ベース）'!P67</f>
        <v>10.075949836640103</v>
      </c>
      <c r="Q67" s="138">
        <f>'2018yosanhosei（予算ベース）'!Q67</f>
        <v>13.558250040814706</v>
      </c>
      <c r="R67" s="138">
        <f>'2018yosanhosei（予算ベース）'!R67</f>
        <v>20.25889798023735</v>
      </c>
      <c r="S67" s="138">
        <f>'2018yosanhosei（予算ベース）'!S67</f>
        <v>24.47411984593311</v>
      </c>
      <c r="T67" s="138">
        <f>'2018yosanhosei（予算ベース）'!T67</f>
        <v>29.759382594601643</v>
      </c>
      <c r="U67" s="138"/>
    </row>
    <row r="68" spans="2:21">
      <c r="B68" s="953" t="s">
        <v>388</v>
      </c>
      <c r="N68" s="955">
        <f>N66*N67*12</f>
        <v>913.17582335338761</v>
      </c>
      <c r="O68" s="955">
        <f>O66*O67*12</f>
        <v>2230.1401800367571</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0.14592184868719793</v>
      </c>
      <c r="G72" s="138">
        <f t="shared" ref="G72:L72" si="21">MAX(0,SUM(G4,O4)-SUM(G21,O21,G38,O38,G55,O55))</f>
        <v>0.15694377750248467</v>
      </c>
      <c r="H72" s="138">
        <f t="shared" si="21"/>
        <v>6.5631012543098111E-3</v>
      </c>
      <c r="I72" s="138">
        <f t="shared" si="21"/>
        <v>2.1250191937749463E-4</v>
      </c>
      <c r="J72" s="138">
        <f t="shared" si="21"/>
        <v>3.8736936452232751E-5</v>
      </c>
      <c r="K72" s="138">
        <f t="shared" si="21"/>
        <v>7.2611221219931465E-5</v>
      </c>
      <c r="L72" s="138">
        <f t="shared" si="21"/>
        <v>3.5403584425607704E-2</v>
      </c>
      <c r="M72" s="438">
        <f>SUM(F72:L72)</f>
        <v>0.34515616194664978</v>
      </c>
    </row>
    <row r="73" spans="2:21">
      <c r="B73" s="2" t="s">
        <v>147</v>
      </c>
      <c r="F73" s="138">
        <f t="shared" ref="F73:F82" si="22">MAX(0,SUM(F5,N5)-SUM(F22,N22,F39,N39,F56,N56))</f>
        <v>0.1655129138107245</v>
      </c>
      <c r="G73" s="138">
        <f t="shared" ref="G73:G82" si="23">MAX(0,SUM(G5,O5)-SUM(G22,O22,G39,O39,G56,O56))</f>
        <v>0.17802107267068143</v>
      </c>
      <c r="H73" s="138">
        <f t="shared" ref="H73:H82" si="24">MAX(0,SUM(H5,P5)-SUM(H22,P22,H39,P39,H56,P56))</f>
        <v>7.3601893356082249E-3</v>
      </c>
      <c r="I73" s="138">
        <f t="shared" ref="I73:I82" si="25">MAX(0,SUM(I5,Q5)-SUM(I22,Q22,I39,Q39,I56,Q56))</f>
        <v>3.6107071056667994E-4</v>
      </c>
      <c r="J73" s="138">
        <f t="shared" ref="J73:J82" si="26">MAX(0,SUM(J5,R5)-SUM(J22,R22,J39,R39,J56,R56))</f>
        <v>1.390253313937051E-4</v>
      </c>
      <c r="K73" s="138">
        <f t="shared" ref="K73:K82" si="27">MAX(0,SUM(K5,S5)-SUM(K22,S22,K39,S39,K56,S56))</f>
        <v>1.2034918701375741E-4</v>
      </c>
      <c r="L73" s="138">
        <f t="shared" ref="L73:L82" si="28">MAX(0,SUM(L5,T5)-SUM(L22,T22,L39,T39,L56,T56))</f>
        <v>4.0134192963311777E-2</v>
      </c>
      <c r="M73" s="438">
        <f t="shared" ref="M73:M81" si="29">SUM(F73:L73)</f>
        <v>0.39164881400930007</v>
      </c>
    </row>
    <row r="74" spans="2:21">
      <c r="B74" s="2" t="s">
        <v>148</v>
      </c>
      <c r="F74" s="138">
        <f t="shared" si="22"/>
        <v>0.19242012466686015</v>
      </c>
      <c r="G74" s="138">
        <f t="shared" si="23"/>
        <v>0.20697441063160996</v>
      </c>
      <c r="H74" s="138">
        <f t="shared" si="24"/>
        <v>8.3919809652045485E-3</v>
      </c>
      <c r="I74" s="138">
        <f t="shared" si="25"/>
        <v>6.3371342907669881E-4</v>
      </c>
      <c r="J74" s="138">
        <f t="shared" si="26"/>
        <v>3.3108871139353457E-4</v>
      </c>
      <c r="K74" s="138">
        <f t="shared" si="27"/>
        <v>2.0765650625104159E-4</v>
      </c>
      <c r="L74" s="138">
        <f t="shared" si="28"/>
        <v>4.6614540519517023E-2</v>
      </c>
      <c r="M74" s="438">
        <f t="shared" si="29"/>
        <v>0.45557351542991298</v>
      </c>
    </row>
    <row r="75" spans="2:21">
      <c r="B75" s="2" t="s">
        <v>149</v>
      </c>
      <c r="F75" s="138">
        <f t="shared" si="22"/>
        <v>0.16961412477727672</v>
      </c>
      <c r="G75" s="138">
        <f t="shared" si="23"/>
        <v>0.18247446478670634</v>
      </c>
      <c r="H75" s="138">
        <f t="shared" si="24"/>
        <v>6.993898628327555E-3</v>
      </c>
      <c r="I75" s="138">
        <f t="shared" si="25"/>
        <v>5.7333743223175748E-4</v>
      </c>
      <c r="J75" s="138">
        <f t="shared" si="26"/>
        <v>3.0350996209405068E-4</v>
      </c>
      <c r="K75" s="138">
        <f t="shared" si="27"/>
        <v>1.8764958984701652E-4</v>
      </c>
      <c r="L75" s="138">
        <f t="shared" si="28"/>
        <v>4.098139065879558E-2</v>
      </c>
      <c r="M75" s="438">
        <f>SUM(F75:L75)</f>
        <v>0.40112837583527899</v>
      </c>
    </row>
    <row r="76" spans="2:21">
      <c r="B76" s="2" t="s">
        <v>150</v>
      </c>
      <c r="F76" s="138">
        <f t="shared" si="22"/>
        <v>0.15306989570045793</v>
      </c>
      <c r="G76" s="138">
        <f t="shared" si="23"/>
        <v>0.16471761932905463</v>
      </c>
      <c r="H76" s="138">
        <f t="shared" si="24"/>
        <v>5.7691707924673596E-3</v>
      </c>
      <c r="I76" s="138">
        <f t="shared" si="25"/>
        <v>6.2627305872098304E-4</v>
      </c>
      <c r="J76" s="138">
        <f t="shared" si="26"/>
        <v>3.6016445353337367E-4</v>
      </c>
      <c r="K76" s="138">
        <f t="shared" si="27"/>
        <v>2.0372981307292815E-4</v>
      </c>
      <c r="L76" s="138">
        <f t="shared" si="28"/>
        <v>3.6838429317643639E-2</v>
      </c>
      <c r="M76" s="438">
        <f t="shared" si="29"/>
        <v>0.36158528246495081</v>
      </c>
    </row>
    <row r="77" spans="2:21">
      <c r="B77" s="2" t="s">
        <v>113</v>
      </c>
      <c r="F77" s="138">
        <f t="shared" si="22"/>
        <v>2.2652011735045425</v>
      </c>
      <c r="G77" s="138">
        <f t="shared" si="23"/>
        <v>1.8480982961548169</v>
      </c>
      <c r="H77" s="138">
        <f t="shared" si="24"/>
        <v>0.80223417674735931</v>
      </c>
      <c r="I77" s="138">
        <f t="shared" si="25"/>
        <v>0.39544872065934955</v>
      </c>
      <c r="J77" s="138">
        <f t="shared" si="26"/>
        <v>0.26014640676863054</v>
      </c>
      <c r="K77" s="138">
        <f t="shared" si="27"/>
        <v>0.3302555300703891</v>
      </c>
      <c r="L77" s="138">
        <f t="shared" si="28"/>
        <v>0.39879948118534658</v>
      </c>
      <c r="M77" s="438">
        <f>SUM(F77:L77)</f>
        <v>6.3001837850904341</v>
      </c>
    </row>
    <row r="78" spans="2:21">
      <c r="B78" s="2" t="s">
        <v>114</v>
      </c>
      <c r="F78" s="138">
        <f t="shared" si="22"/>
        <v>5.7960998006506674</v>
      </c>
      <c r="G78" s="138">
        <f t="shared" si="23"/>
        <v>4.3853847477619015</v>
      </c>
      <c r="H78" s="138">
        <f t="shared" si="24"/>
        <v>2.0629502718493633</v>
      </c>
      <c r="I78" s="138">
        <f t="shared" si="25"/>
        <v>1.1839421034168742</v>
      </c>
      <c r="J78" s="138">
        <f t="shared" si="26"/>
        <v>0.67683099760087195</v>
      </c>
      <c r="K78" s="138">
        <f t="shared" si="27"/>
        <v>0.7955697758724618</v>
      </c>
      <c r="L78" s="138">
        <f t="shared" si="28"/>
        <v>0.89695698623408759</v>
      </c>
      <c r="M78" s="438">
        <f t="shared" si="29"/>
        <v>15.79773468338623</v>
      </c>
    </row>
    <row r="79" spans="2:21">
      <c r="B79" s="2" t="s">
        <v>115</v>
      </c>
      <c r="F79" s="138">
        <f t="shared" si="22"/>
        <v>14.872752485227199</v>
      </c>
      <c r="G79" s="138">
        <f t="shared" si="23"/>
        <v>10.043444432745897</v>
      </c>
      <c r="H79" s="138">
        <f t="shared" si="24"/>
        <v>4.8975143346006504</v>
      </c>
      <c r="I79" s="138">
        <f t="shared" si="25"/>
        <v>2.3207152520296468</v>
      </c>
      <c r="J79" s="138">
        <f t="shared" si="26"/>
        <v>1.3334217382840077</v>
      </c>
      <c r="K79" s="138">
        <f t="shared" si="27"/>
        <v>1.5378405077746997</v>
      </c>
      <c r="L79" s="138">
        <f t="shared" si="28"/>
        <v>1.6567546259670607</v>
      </c>
      <c r="M79" s="438">
        <f>SUM(F79:L79)</f>
        <v>36.662443376629163</v>
      </c>
    </row>
    <row r="80" spans="2:21">
      <c r="B80" s="2" t="s">
        <v>116</v>
      </c>
      <c r="F80" s="138">
        <f t="shared" si="22"/>
        <v>21.521255361086009</v>
      </c>
      <c r="G80" s="138">
        <f t="shared" si="23"/>
        <v>14.818018206922337</v>
      </c>
      <c r="H80" s="138">
        <f t="shared" si="24"/>
        <v>7.0617172725430528</v>
      </c>
      <c r="I80" s="138">
        <f t="shared" si="25"/>
        <v>2.9463207805479605</v>
      </c>
      <c r="J80" s="138">
        <f t="shared" si="26"/>
        <v>1.5937454521754617</v>
      </c>
      <c r="K80" s="138">
        <f t="shared" si="27"/>
        <v>1.882102533516008</v>
      </c>
      <c r="L80" s="138">
        <f t="shared" si="28"/>
        <v>2.0277558652017262</v>
      </c>
      <c r="M80" s="438">
        <f t="shared" si="29"/>
        <v>51.850915471992565</v>
      </c>
    </row>
    <row r="81" spans="2:21">
      <c r="B81" s="2" t="s">
        <v>117</v>
      </c>
      <c r="F81" s="138">
        <f t="shared" si="22"/>
        <v>19.298869592542413</v>
      </c>
      <c r="G81" s="138">
        <f t="shared" si="23"/>
        <v>15.110289743252485</v>
      </c>
      <c r="H81" s="138">
        <f t="shared" si="24"/>
        <v>7.0210515643480278</v>
      </c>
      <c r="I81" s="138">
        <f t="shared" si="25"/>
        <v>3.5848644684264741</v>
      </c>
      <c r="J81" s="138">
        <f t="shared" si="26"/>
        <v>2.0169518462970792</v>
      </c>
      <c r="K81" s="138">
        <f t="shared" si="27"/>
        <v>2.2544656608449287</v>
      </c>
      <c r="L81" s="138">
        <f t="shared" si="28"/>
        <v>2.3201240778912791</v>
      </c>
      <c r="M81" s="438">
        <f t="shared" si="29"/>
        <v>51.606616953602682</v>
      </c>
    </row>
    <row r="82" spans="2:21">
      <c r="B82" s="2" t="s">
        <v>412</v>
      </c>
      <c r="F82" s="138">
        <f t="shared" si="22"/>
        <v>11.010876172151074</v>
      </c>
      <c r="G82" s="138">
        <f t="shared" si="23"/>
        <v>11.034107704552971</v>
      </c>
      <c r="H82" s="138">
        <f t="shared" si="24"/>
        <v>6.0685592470155783</v>
      </c>
      <c r="I82" s="138">
        <f t="shared" si="25"/>
        <v>4.1227647506352199</v>
      </c>
      <c r="J82" s="138">
        <f t="shared" si="26"/>
        <v>2.5370229008928646</v>
      </c>
      <c r="K82" s="138">
        <f t="shared" si="27"/>
        <v>2.7228517408618984</v>
      </c>
      <c r="L82" s="138">
        <f t="shared" si="28"/>
        <v>2.4374274450260103</v>
      </c>
      <c r="M82" s="438">
        <f>SUM(F82:L82)</f>
        <v>39.933609961135616</v>
      </c>
    </row>
    <row r="83" spans="2:21">
      <c r="B83" s="2" t="s">
        <v>304</v>
      </c>
      <c r="F83" s="675">
        <f t="shared" ref="F83:M83" si="30">SUM(F72:F82)</f>
        <v>75.591593492804421</v>
      </c>
      <c r="G83" s="675">
        <f t="shared" si="30"/>
        <v>58.128474476310949</v>
      </c>
      <c r="H83" s="675">
        <f t="shared" si="30"/>
        <v>27.949105208079949</v>
      </c>
      <c r="I83" s="675">
        <f t="shared" si="30"/>
        <v>14.556462972265498</v>
      </c>
      <c r="J83" s="675">
        <f t="shared" si="30"/>
        <v>8.4192918674137829</v>
      </c>
      <c r="K83" s="675">
        <f t="shared" si="30"/>
        <v>9.5238777452577903</v>
      </c>
      <c r="L83" s="675">
        <f t="shared" si="30"/>
        <v>9.9377906193903858</v>
      </c>
      <c r="M83" s="675">
        <f t="shared" si="30"/>
        <v>204.10659638152282</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$C4*('2018yosanhosei（予算ベース）'!F89/'2018yosanhosei（予算ベース）'!$C4)</f>
        <v>1.0654470018416572E-3</v>
      </c>
      <c r="G89" s="138">
        <f>$C4*('2018yosanhosei（予算ベース）'!G89/'2018yosanhosei（予算ベース）'!$C4)</f>
        <v>1.490968196084373E-3</v>
      </c>
      <c r="H89" s="138">
        <f>$C4*('2018yosanhosei（予算ベース）'!H89/'2018yosanhosei（予算ベース）'!$C4)</f>
        <v>6.2562411782750389E-3</v>
      </c>
      <c r="I89" s="138">
        <f>$C4*('2018yosanhosei（予算ベース）'!I89/'2018yosanhosei（予算ベース）'!$C4)</f>
        <v>6.5567856519123174E-3</v>
      </c>
      <c r="J89" s="138">
        <f>$C4*('2018yosanhosei（予算ベース）'!J89/'2018yosanhosei（予算ベース）'!$C4)</f>
        <v>6.3015407095564245E-3</v>
      </c>
      <c r="K89" s="138">
        <f>$C4*('2018yosanhosei（予算ベース）'!K89/'2018yosanhosei（予算ベース）'!$C4)</f>
        <v>4.9289375712921676E-3</v>
      </c>
      <c r="L89" s="138">
        <f>$C4*('2018yosanhosei（予算ベース）'!L89/'2018yosanhosei（予算ベース）'!$C4)</f>
        <v>3.6327538869005719E-3</v>
      </c>
      <c r="M89" s="438">
        <f>SUM(F89:L89)</f>
        <v>3.0232674195862553E-2</v>
      </c>
      <c r="N89" s="16">
        <v>0</v>
      </c>
      <c r="O89" s="16">
        <v>0</v>
      </c>
      <c r="P89" s="138">
        <f>$C4*('2018yosanhosei（予算ベース）'!P89/'2018yosanhosei（予算ベース）'!$C4)</f>
        <v>3.378065081435882E-4</v>
      </c>
      <c r="Q89" s="138">
        <f>$C4*('2018yosanhosei（予算ベース）'!Q89/'2018yosanhosei（予算ベース）'!$C4)</f>
        <v>5.3484690715501773E-4</v>
      </c>
      <c r="R89" s="138">
        <f>$C4*('2018yosanhosei（予算ベース）'!R89/'2018yosanhosei（予算ベース）'!$C4)</f>
        <v>5.1541644888724951E-4</v>
      </c>
      <c r="S89" s="138">
        <f>$C4*('2018yosanhosei（予算ベース）'!S89/'2018yosanhosei（予算ベース）'!$C4)</f>
        <v>5.4617706293164667E-4</v>
      </c>
      <c r="T89" s="138">
        <f>$C4*('2018yosanhosei（予算ベース）'!T89/'2018yosanhosei（予算ベース）'!$C4)</f>
        <v>1.3019967411123442E-3</v>
      </c>
      <c r="U89" s="438">
        <f>SUM(N89:T89)</f>
        <v>3.2362436682298462E-3</v>
      </c>
    </row>
    <row r="90" spans="2:21">
      <c r="B90" s="2" t="s">
        <v>147</v>
      </c>
      <c r="F90" s="138">
        <f>$C5*('2018yosanhosei（予算ベース）'!F90/'2018yosanhosei（予算ベース）'!$C5)</f>
        <v>1.2086240550202045E-3</v>
      </c>
      <c r="G90" s="138">
        <f>$C5*('2018yosanhosei（予算ベース）'!G90/'2018yosanhosei（予算ベース）'!$C5)</f>
        <v>1.6913276999633094E-3</v>
      </c>
      <c r="H90" s="138">
        <f>$C5*('2018yosanhosei（予算ベース）'!H90/'2018yosanhosei（予算ベース）'!$C5)</f>
        <v>7.0969682856124958E-3</v>
      </c>
      <c r="I90" s="138">
        <f>$C5*('2018yosanhosei（予算ベース）'!I90/'2018yosanhosei（予算ベース）'!$C5)</f>
        <v>7.4379005701968254E-3</v>
      </c>
      <c r="J90" s="138">
        <f>$C5*('2018yosanhosei（予算ベース）'!J90/'2018yosanhosei（予算ベース）'!$C5)</f>
        <v>7.1483552650616717E-3</v>
      </c>
      <c r="K90" s="138">
        <f>$C5*('2018yosanhosei（予算ベース）'!K90/'2018yosanhosei（予算ベース）'!$C5)</f>
        <v>5.5912987732466496E-3</v>
      </c>
      <c r="L90" s="138">
        <f>$C5*('2018yosanhosei（予算ベース）'!L90/'2018yosanhosei（予算ベース）'!$C5)</f>
        <v>4.120931145412992E-3</v>
      </c>
      <c r="M90" s="438">
        <f t="shared" ref="M90:M99" si="31">SUM(F90:L90)</f>
        <v>3.429540579451415E-2</v>
      </c>
      <c r="N90" s="16">
        <v>0</v>
      </c>
      <c r="O90" s="16">
        <v>0</v>
      </c>
      <c r="P90" s="138">
        <f>$C5*('2018yosanhosei（予算ベース）'!P90/'2018yosanhosei（予算ベース）'!$C5)</f>
        <v>3.8320167120372314E-4</v>
      </c>
      <c r="Q90" s="138">
        <f>$C5*('2018yosanhosei（予算ベース）'!Q90/'2018yosanhosei（予算ベース）'!$C5)</f>
        <v>6.0672078162812479E-4</v>
      </c>
      <c r="R90" s="138">
        <f>$C5*('2018yosanhosei（予算ベース）'!R90/'2018yosanhosei（予算ベース）'!$C5)</f>
        <v>5.8467921670570455E-4</v>
      </c>
      <c r="S90" s="138">
        <f>$C5*('2018yosanhosei（予算ベース）'!S90/'2018yosanhosei（予算ベース）'!$C5)</f>
        <v>6.1957350803787544E-4</v>
      </c>
      <c r="T90" s="138">
        <f>$C5*('2018yosanhosei（予算ベース）'!T90/'2018yosanhosei（予算ベース）'!$C5)</f>
        <v>1.4769618555838398E-3</v>
      </c>
      <c r="U90" s="438">
        <f t="shared" ref="U90:U99" si="32">SUM(N90:T90)</f>
        <v>3.6711370331592675E-3</v>
      </c>
    </row>
    <row r="91" spans="2:21">
      <c r="B91" s="2" t="s">
        <v>148</v>
      </c>
      <c r="F91" s="138">
        <f>$C6*('2018yosanhosei（予算ベース）'!F91/'2018yosanhosei（予算ベース）'!$C6)</f>
        <v>1.4053689731250024E-3</v>
      </c>
      <c r="G91" s="138">
        <f>$C6*('2018yosanhosei（予算ベース）'!G91/'2018yosanhosei（予算ベース）'!$C6)</f>
        <v>1.9666491520190484E-3</v>
      </c>
      <c r="H91" s="138">
        <f>$C6*('2018yosanhosei（予算ベース）'!H91/'2018yosanhosei（予算ベース）'!$C6)</f>
        <v>8.2522426973251073E-3</v>
      </c>
      <c r="I91" s="138">
        <f>$C6*('2018yosanhosei（予算ベース）'!I91/'2018yosanhosei（予算ベース）'!$C6)</f>
        <v>8.6486733762457177E-3</v>
      </c>
      <c r="J91" s="138">
        <f>$C6*('2018yosanhosei（予算ベース）'!J91/'2018yosanhosei（予算ベース）'!$C6)</f>
        <v>8.3119946658884638E-3</v>
      </c>
      <c r="K91" s="138">
        <f>$C6*('2018yosanhosei（予算ベース）'!K91/'2018yosanhosei（予算ベース）'!$C6)</f>
        <v>6.5014739552419131E-3</v>
      </c>
      <c r="L91" s="138">
        <f>$C6*('2018yosanhosei（予算ベース）'!L91/'2018yosanhosei（予算ベース）'!$C6)</f>
        <v>4.7917536872547862E-3</v>
      </c>
      <c r="M91" s="438">
        <f t="shared" si="31"/>
        <v>3.987815650710004E-2</v>
      </c>
      <c r="N91" s="16">
        <v>0</v>
      </c>
      <c r="O91" s="16">
        <v>0</v>
      </c>
      <c r="P91" s="138">
        <f>$C6*('2018yosanhosei（予算ベース）'!P91/'2018yosanhosei（予算ベース）'!$C6)</f>
        <v>4.4558085446210849E-4</v>
      </c>
      <c r="Q91" s="138">
        <f>$C6*('2018yosanhosei（予算ベース）'!Q91/'2018yosanhosei（予算ベース）'!$C6)</f>
        <v>7.0548534782890993E-4</v>
      </c>
      <c r="R91" s="138">
        <f>$C6*('2018yosanhosei（予算ベース）'!R91/'2018yosanhosei（予算ベース）'!$C6)</f>
        <v>6.7985576406179554E-4</v>
      </c>
      <c r="S91" s="138">
        <f>$C6*('2018yosanhosei（予算ベース）'!S91/'2018yosanhosei（予算ベース）'!$C6)</f>
        <v>7.2043029521871339E-4</v>
      </c>
      <c r="T91" s="138">
        <f>$C6*('2018yosanhosei（予算ベース）'!T91/'2018yosanhosei（予算ベース）'!$C6)</f>
        <v>1.7173879319255815E-3</v>
      </c>
      <c r="U91" s="438">
        <f t="shared" si="32"/>
        <v>4.268740193497109E-3</v>
      </c>
    </row>
    <row r="92" spans="2:21">
      <c r="B92" s="2" t="s">
        <v>149</v>
      </c>
      <c r="F92" s="138">
        <f>$C7*('2018yosanhosei（予算ベース）'!F92/'2018yosanhosei（予算ベース）'!$C7)</f>
        <v>1.2394402073385151E-3</v>
      </c>
      <c r="G92" s="138">
        <f>$C7*('2018yosanhosei（予算ベース）'!G92/'2018yosanhosei（予算ベース）'!$C7)</f>
        <v>1.7344512931151738E-3</v>
      </c>
      <c r="H92" s="138">
        <f>$C7*('2018yosanhosei（予算ベース）'!H92/'2018yosanhosei（予算ベース）'!$C7)</f>
        <v>7.2779188920307995E-3</v>
      </c>
      <c r="I92" s="138">
        <f>$C7*('2018yosanhosei（予算ベース）'!I92/'2018yosanhosei（予算ベース）'!$C7)</f>
        <v>7.6275438889340181E-3</v>
      </c>
      <c r="J92" s="138">
        <f>$C7*('2018yosanhosei（予算ベース）'!J92/'2018yosanhosei（予算ベース）'!$C7)</f>
        <v>7.330616079546169E-3</v>
      </c>
      <c r="K92" s="138">
        <f>$C7*('2018yosanhosei（予算ベース）'!K92/'2018yosanhosei（予算ベース）'!$C7)</f>
        <v>5.7338594925521015E-3</v>
      </c>
      <c r="L92" s="138">
        <f>$C7*('2018yosanhosei（予算ベース）'!L92/'2018yosanhosei（予算ベース）'!$C7)</f>
        <v>4.2260020658061778E-3</v>
      </c>
      <c r="M92" s="438">
        <f t="shared" si="31"/>
        <v>3.5169831919322957E-2</v>
      </c>
      <c r="N92" s="16">
        <v>0</v>
      </c>
      <c r="O92" s="16">
        <v>0</v>
      </c>
      <c r="P92" s="138">
        <f>$C7*('2018yosanhosei（予算ベース）'!P92/'2018yosanhosei（予算ベース）'!$C7)</f>
        <v>3.9297212134443938E-4</v>
      </c>
      <c r="Q92" s="138">
        <f>$C7*('2018yosanhosei（予算ベース）'!Q92/'2018yosanhosei（予算ベース）'!$C7)</f>
        <v>6.2219027352155253E-4</v>
      </c>
      <c r="R92" s="138">
        <f>$C7*('2018yosanhosei（予算ベース）'!R92/'2018yosanhosei（予算ベース）'!$C7)</f>
        <v>5.9958671728416386E-4</v>
      </c>
      <c r="S92" s="138">
        <f>$C7*('2018yosanhosei（予算ベース）'!S92/'2018yosanhosei（予算ベース）'!$C7)</f>
        <v>6.3537070445869798E-4</v>
      </c>
      <c r="T92" s="138">
        <f>$C7*('2018yosanhosei（予算ベース）'!T92/'2018yosanhosei（予算ベース）'!$C7)</f>
        <v>1.5146197867833356E-3</v>
      </c>
      <c r="U92" s="438">
        <f t="shared" si="32"/>
        <v>3.7647396033921895E-3</v>
      </c>
    </row>
    <row r="93" spans="2:21">
      <c r="B93" s="2" t="s">
        <v>150</v>
      </c>
      <c r="F93" s="138">
        <f>$C8*('2018yosanhosei（予算ベース）'!F93/'2018yosanhosei（予算ベース）'!$C8)</f>
        <v>1.1194028242577951E-3</v>
      </c>
      <c r="G93" s="138">
        <f>$C8*('2018yosanhosei（予算ベース）'!G93/'2018yosanhosei（予算ベース）'!$C8)</f>
        <v>1.5664730452950649E-3</v>
      </c>
      <c r="H93" s="138">
        <f>$C8*('2018yosanhosei（予算ベース）'!H93/'2018yosanhosei（予算ベース）'!$C8)</f>
        <v>6.573066545866345E-3</v>
      </c>
      <c r="I93" s="138">
        <f>$C8*('2018yosanhosei（予算ベース）'!I93/'2018yosanhosei（予算ベース）'!$C8)</f>
        <v>6.888831039100745E-3</v>
      </c>
      <c r="J93" s="138">
        <f>$C8*('2018yosanhosei（予算ベース）'!J93/'2018yosanhosei（予算ベース）'!$C8)</f>
        <v>6.6206601128539905E-3</v>
      </c>
      <c r="K93" s="138">
        <f>$C8*('2018yosanhosei（予算ベース）'!K93/'2018yosanhosei（予算ベース）'!$C8)</f>
        <v>5.1785463081295488E-3</v>
      </c>
      <c r="L93" s="138">
        <f>$C8*('2018yosanhosei（予算ベース）'!L93/'2018yosanhosei（予算ベース）'!$C8)</f>
        <v>3.8167219521955476E-3</v>
      </c>
      <c r="M93" s="438">
        <f t="shared" si="31"/>
        <v>3.176370182769904E-2</v>
      </c>
      <c r="N93" s="16">
        <v>0</v>
      </c>
      <c r="O93" s="16">
        <v>0</v>
      </c>
      <c r="P93" s="138">
        <f>$C8*('2018yosanhosei（予算ベース）'!P93/'2018yosanhosei（予算ベース）'!$C8)</f>
        <v>3.5491353264401461E-4</v>
      </c>
      <c r="Q93" s="138">
        <f>$C8*('2018yosanhosei（予算ベース）'!Q93/'2018yosanhosei（予算ベース）'!$C8)</f>
        <v>5.6193235081612399E-4</v>
      </c>
      <c r="R93" s="138">
        <f>$C8*('2018yosanhosei（予算ベース）'!R93/'2018yosanhosei（予算ベース）'!$C8)</f>
        <v>5.4151790521351161E-4</v>
      </c>
      <c r="S93" s="138">
        <f>$C8*('2018yosanhosei（予算ベース）'!S93/'2018yosanhosei（予算ベース）'!$C8)</f>
        <v>5.7383628254967462E-4</v>
      </c>
      <c r="T93" s="138">
        <f>$C8*('2018yosanhosei（予算ベース）'!T93/'2018yosanhosei（予算ベース）'!$C8)</f>
        <v>1.3679317945015958E-3</v>
      </c>
      <c r="U93" s="438">
        <f t="shared" si="32"/>
        <v>3.4001318657249204E-3</v>
      </c>
    </row>
    <row r="94" spans="2:21">
      <c r="B94" s="2" t="s">
        <v>113</v>
      </c>
      <c r="F94" s="138">
        <f>$C9*('2018yosanhosei（予算ベース）'!F94/'2018yosanhosei（予算ベース）'!$C9)</f>
        <v>1.2060946360618293E-2</v>
      </c>
      <c r="G94" s="138">
        <f>$C9*('2018yosanhosei（予算ベース）'!G94/'2018yosanhosei（予算ベース）'!$C9)</f>
        <v>1.3679966499461524E-2</v>
      </c>
      <c r="H94" s="138">
        <f>$C9*('2018yosanhosei（予算ベース）'!H94/'2018yosanhosei（予算ベース）'!$C9)</f>
        <v>5.7275133296097361E-2</v>
      </c>
      <c r="I94" s="138">
        <f>$C9*('2018yosanhosei（予算ベース）'!I94/'2018yosanhosei（予算ベース）'!$C9)</f>
        <v>4.7854524853313554E-2</v>
      </c>
      <c r="J94" s="138">
        <f>$C9*('2018yosanhosei（予算ベース）'!J94/'2018yosanhosei（予算ベース）'!$C9)</f>
        <v>4.2782908337522019E-2</v>
      </c>
      <c r="K94" s="138">
        <f>$C9*('2018yosanhosei（予算ベース）'!K94/'2018yosanhosei（予算ベース）'!$C9)</f>
        <v>2.9625415762699156E-2</v>
      </c>
      <c r="L94" s="138">
        <f>$C9*('2018yosanhosei（予算ベース）'!L94/'2018yosanhosei（予算ベース）'!$C9)</f>
        <v>2.4846990709772736E-2</v>
      </c>
      <c r="M94" s="438">
        <f t="shared" si="31"/>
        <v>0.22812588581948465</v>
      </c>
      <c r="N94" s="16">
        <v>0</v>
      </c>
      <c r="O94" s="16">
        <v>0</v>
      </c>
      <c r="P94" s="138">
        <f>$C9*('2018yosanhosei（予算ベース）'!P94/'2018yosanhosei（予算ベース）'!$C9)</f>
        <v>3.5221025313684311E-3</v>
      </c>
      <c r="Q94" s="138">
        <f>$C9*('2018yosanhosei（予算ベース）'!Q94/'2018yosanhosei（予算ベース）'!$C9)</f>
        <v>4.4612181238013133E-3</v>
      </c>
      <c r="R94" s="138">
        <f>$C9*('2018yosanhosei（予算ベース）'!R94/'2018yosanhosei（予算ベース）'!$C9)</f>
        <v>4.2991464890618997E-3</v>
      </c>
      <c r="S94" s="138">
        <f>$C9*('2018yosanhosei（予算ベース）'!S94/'2018yosanhosei（予算ベース）'!$C9)</f>
        <v>4.5557242256783108E-3</v>
      </c>
      <c r="T94" s="138">
        <f>$C9*('2018yosanhosei（予算ベース）'!T94/'2018yosanhosei（予算ベース）'!$C9)</f>
        <v>6.2057720292094491E-3</v>
      </c>
      <c r="U94" s="438">
        <f t="shared" si="32"/>
        <v>2.3043963399119401E-2</v>
      </c>
    </row>
    <row r="95" spans="2:21">
      <c r="B95" s="2" t="s">
        <v>114</v>
      </c>
      <c r="F95" s="138">
        <f>$C10*('2018yosanhosei（予算ベース）'!F95/'2018yosanhosei（予算ベース）'!$C10)</f>
        <v>3.0099626575611875E-2</v>
      </c>
      <c r="G95" s="138">
        <f>$C10*('2018yosanhosei（予算ベース）'!G95/'2018yosanhosei（予算ベース）'!$C10)</f>
        <v>3.0351824539004185E-2</v>
      </c>
      <c r="H95" s="138">
        <f>$C10*('2018yosanhosei（予算ベース）'!H95/'2018yosanhosei（予算ベース）'!$C10)</f>
        <v>0.14644075150377417</v>
      </c>
      <c r="I95" s="138">
        <f>$C10*('2018yosanhosei（予算ベース）'!I95/'2018yosanhosei（予算ベース）'!$C10)</f>
        <v>0.11700932051576428</v>
      </c>
      <c r="J95" s="138">
        <f>$C10*('2018yosanhosei（予算ベース）'!J95/'2018yosanhosei（予算ベース）'!$C10)</f>
        <v>9.2055644970952935E-2</v>
      </c>
      <c r="K95" s="138">
        <f>$C10*('2018yosanhosei（予算ベース）'!K95/'2018yosanhosei（予算ベース）'!$C10)</f>
        <v>6.070930706949032E-2</v>
      </c>
      <c r="L95" s="138">
        <f>$C10*('2018yosanhosei（予算ベース）'!L95/'2018yosanhosei（予算ベース）'!$C10)</f>
        <v>4.3948867669626898E-2</v>
      </c>
      <c r="M95" s="438">
        <f t="shared" si="31"/>
        <v>0.52061534284422462</v>
      </c>
      <c r="N95" s="16">
        <v>0</v>
      </c>
      <c r="O95" s="16">
        <v>0</v>
      </c>
      <c r="P95" s="138">
        <f>$C10*('2018yosanhosei（予算ベース）'!P95/'2018yosanhosei（予算ベース）'!$C10)</f>
        <v>7.8591645656711923E-3</v>
      </c>
      <c r="Q95" s="138">
        <f>$C10*('2018yosanhosei（予算ベース）'!Q95/'2018yosanhosei（予算ベース）'!$C10)</f>
        <v>1.036947127876931E-2</v>
      </c>
      <c r="R95" s="138">
        <f>$C10*('2018yosanhosei（予算ベース）'!R95/'2018yosanhosei（予算ベース）'!$C10)</f>
        <v>7.9942069281407242E-3</v>
      </c>
      <c r="S95" s="138">
        <f>$C10*('2018yosanhosei（予算ベース）'!S95/'2018yosanhosei（予算ベース）'!$C10)</f>
        <v>9.5302236252732125E-3</v>
      </c>
      <c r="T95" s="138">
        <f>$C10*('2018yosanhosei（予算ベース）'!T95/'2018yosanhosei（予算ベース）'!$C10)</f>
        <v>1.1900163308050164E-2</v>
      </c>
      <c r="U95" s="438">
        <f t="shared" si="32"/>
        <v>4.7653229705904604E-2</v>
      </c>
    </row>
    <row r="96" spans="2:21">
      <c r="B96" s="2" t="s">
        <v>115</v>
      </c>
      <c r="F96" s="138">
        <f>$C11*('2018yosanhosei（予算ベース）'!F96/'2018yosanhosei（予算ベース）'!$C11)</f>
        <v>7.5332392627133829E-2</v>
      </c>
      <c r="G96" s="138">
        <f>$C11*('2018yosanhosei（予算ベース）'!G96/'2018yosanhosei（予算ベース）'!$C11)</f>
        <v>7.9219167951480055E-2</v>
      </c>
      <c r="H96" s="138">
        <f>$C11*('2018yosanhosei（予算ベース）'!H96/'2018yosanhosei（予算ベース）'!$C11)</f>
        <v>0.40204737709629995</v>
      </c>
      <c r="I96" s="138">
        <f>$C11*('2018yosanhosei（予算ベース）'!I96/'2018yosanhosei（予算ベース）'!$C11)</f>
        <v>0.32863966204234829</v>
      </c>
      <c r="J96" s="138">
        <f>$C11*('2018yosanhosei（予算ベース）'!J96/'2018yosanhosei（予算ベース）'!$C11)</f>
        <v>0.24212697977795056</v>
      </c>
      <c r="K96" s="138">
        <f>$C11*('2018yosanhosei（予算ベース）'!K96/'2018yosanhosei（予算ベース）'!$C11)</f>
        <v>0.16143766530926809</v>
      </c>
      <c r="L96" s="138">
        <f>$C11*('2018yosanhosei（予算ベース）'!L96/'2018yosanhosei（予算ベース）'!$C11)</f>
        <v>0.10153277063695658</v>
      </c>
      <c r="M96" s="438">
        <f t="shared" si="31"/>
        <v>1.3903360154414375</v>
      </c>
      <c r="N96" s="16">
        <v>0</v>
      </c>
      <c r="O96" s="16">
        <v>0</v>
      </c>
      <c r="P96" s="138">
        <f>$C11*('2018yosanhosei（予算ベース）'!P96/'2018yosanhosei（予算ベース）'!$C11)</f>
        <v>2.0899022571794556E-2</v>
      </c>
      <c r="Q96" s="138">
        <f>$C11*('2018yosanhosei（予算ベース）'!Q96/'2018yosanhosei（予算ベース）'!$C11)</f>
        <v>2.7250003707953486E-2</v>
      </c>
      <c r="R96" s="138">
        <f>$C11*('2018yosanhosei（予算ベース）'!R96/'2018yosanhosei（予算ベース）'!$C11)</f>
        <v>2.0007648053055896E-2</v>
      </c>
      <c r="S96" s="138">
        <f>$C11*('2018yosanhosei（予算ベース）'!S96/'2018yosanhosei（予算ベース）'!$C11)</f>
        <v>2.3851942021937654E-2</v>
      </c>
      <c r="T96" s="138">
        <f>$C11*('2018yosanhosei（予算ベース）'!T96/'2018yosanhosei（予算ベース）'!$C11)</f>
        <v>2.1660619667268115E-2</v>
      </c>
      <c r="U96" s="438">
        <f t="shared" si="32"/>
        <v>0.11366923602200971</v>
      </c>
    </row>
    <row r="97" spans="2:21">
      <c r="B97" s="2" t="s">
        <v>116</v>
      </c>
      <c r="F97" s="138">
        <f>$C12*('2018yosanhosei（予算ベース）'!F97/'2018yosanhosei（予算ベース）'!$C12)</f>
        <v>0.14104724711643435</v>
      </c>
      <c r="G97" s="138">
        <f>$C12*('2018yosanhosei（予算ベース）'!G97/'2018yosanhosei（予算ベース）'!$C12)</f>
        <v>0.16897922087829961</v>
      </c>
      <c r="H97" s="138">
        <f>$C12*('2018yosanhosei（予算ベース）'!H97/'2018yosanhosei（予算ベース）'!$C12)</f>
        <v>0.75788253806029882</v>
      </c>
      <c r="I97" s="138">
        <f>$C12*('2018yosanhosei（予算ベース）'!I97/'2018yosanhosei（予算ベース）'!$C12)</f>
        <v>0.65171565235042594</v>
      </c>
      <c r="J97" s="138">
        <f>$C12*('2018yosanhosei（予算ベース）'!J97/'2018yosanhosei（予算ベース）'!$C12)</f>
        <v>0.48263769921045369</v>
      </c>
      <c r="K97" s="138">
        <f>$C12*('2018yosanhosei（予算ベース）'!K97/'2018yosanhosei（予算ベース）'!$C12)</f>
        <v>0.29767414806540909</v>
      </c>
      <c r="L97" s="138">
        <f>$C12*('2018yosanhosei（予算ベース）'!L97/'2018yosanhosei（予算ベース）'!$C12)</f>
        <v>0.17437510211209697</v>
      </c>
      <c r="M97" s="438">
        <f t="shared" si="31"/>
        <v>2.6743116077934181</v>
      </c>
      <c r="N97" s="16">
        <v>0</v>
      </c>
      <c r="O97" s="16">
        <v>0</v>
      </c>
      <c r="P97" s="138">
        <f>$C12*('2018yosanhosei（予算ベース）'!P97/'2018yosanhosei（予算ベース）'!$C12)</f>
        <v>3.6033296676463628E-2</v>
      </c>
      <c r="Q97" s="138">
        <f>$C12*('2018yosanhosei（予算ベース）'!Q97/'2018yosanhosei（予算ベース）'!$C12)</f>
        <v>4.0411330882208718E-2</v>
      </c>
      <c r="R97" s="138">
        <f>$C12*('2018yosanhosei（予算ベース）'!R97/'2018yosanhosei（予算ベース）'!$C12)</f>
        <v>4.0088616303736856E-2</v>
      </c>
      <c r="S97" s="138">
        <f>$C12*('2018yosanhosei（予算ベース）'!S97/'2018yosanhosei（予算ベース）'!$C12)</f>
        <v>3.3984918808143812E-2</v>
      </c>
      <c r="T97" s="138">
        <f>$C12*('2018yosanhosei（予算ベース）'!T97/'2018yosanhosei（予算ベース）'!$C12)</f>
        <v>3.5960511250139729E-2</v>
      </c>
      <c r="U97" s="438">
        <f t="shared" si="32"/>
        <v>0.18647867392069273</v>
      </c>
    </row>
    <row r="98" spans="2:21">
      <c r="B98" s="2" t="s">
        <v>117</v>
      </c>
      <c r="F98" s="138">
        <f>$C13*('2018yosanhosei（予算ベース）'!F98/'2018yosanhosei（予算ベース）'!$C13)</f>
        <v>0.17631014338759698</v>
      </c>
      <c r="G98" s="138">
        <f>$C13*('2018yosanhosei（予算ベース）'!G98/'2018yosanhosei（予算ベース）'!$C13)</f>
        <v>0.23269010392650669</v>
      </c>
      <c r="H98" s="138">
        <f>$C13*('2018yosanhosei（予算ベース）'!H98/'2018yosanhosei（予算ベース）'!$C13)</f>
        <v>0.93564027217425383</v>
      </c>
      <c r="I98" s="138">
        <f>$C13*('2018yosanhosei（予算ベース）'!I98/'2018yosanhosei（予算ベース）'!$C13)</f>
        <v>0.92303205754428619</v>
      </c>
      <c r="J98" s="138">
        <f>$C13*('2018yosanhosei（予算ベース）'!J98/'2018yosanhosei（予算ベース）'!$C13)</f>
        <v>0.68511772434081075</v>
      </c>
      <c r="K98" s="138">
        <f>$C13*('2018yosanhosei（予算ベース）'!K98/'2018yosanhosei（予算ベース）'!$C13)</f>
        <v>0.42735653201102686</v>
      </c>
      <c r="L98" s="138">
        <f>$C13*('2018yosanhosei（予算ベース）'!L98/'2018yosanhosei（予算ベース）'!$C13)</f>
        <v>0.23282786899975763</v>
      </c>
      <c r="M98" s="438">
        <f t="shared" si="31"/>
        <v>3.6129747023842391</v>
      </c>
      <c r="N98" s="16">
        <v>0</v>
      </c>
      <c r="O98" s="16">
        <v>0</v>
      </c>
      <c r="P98" s="138">
        <f>$C13*('2018yosanhosei（予算ベース）'!P98/'2018yosanhosei（予算ベース）'!$C13)</f>
        <v>4.1004646947154E-2</v>
      </c>
      <c r="Q98" s="138">
        <f>$C13*('2018yosanhosei（予算ベース）'!Q98/'2018yosanhosei（予算ベース）'!$C13)</f>
        <v>5.4411152683905152E-2</v>
      </c>
      <c r="R98" s="138">
        <f>$C13*('2018yosanhosei（予算ベース）'!R98/'2018yosanhosei（予算ベース）'!$C13)</f>
        <v>4.7667681283323417E-2</v>
      </c>
      <c r="S98" s="138">
        <f>$C13*('2018yosanhosei（予算ベース）'!S98/'2018yosanhosei（予算ベース）'!$C13)</f>
        <v>4.7986913311518289E-2</v>
      </c>
      <c r="T98" s="138">
        <f>$C13*('2018yosanhosei（予算ベース）'!T98/'2018yosanhosei（予算ベース）'!$C13)</f>
        <v>4.5155111333703521E-2</v>
      </c>
      <c r="U98" s="438">
        <f t="shared" si="32"/>
        <v>0.23622550555960437</v>
      </c>
    </row>
    <row r="99" spans="2:21">
      <c r="B99" s="2" t="s">
        <v>412</v>
      </c>
      <c r="F99" s="138">
        <f>$C14*('2018yosanhosei（予算ベース）'!F99/'2018yosanhosei（予算ベース）'!$C14)</f>
        <v>0.14990277775313565</v>
      </c>
      <c r="G99" s="138">
        <f>$C14*('2018yosanhosei（予算ベース）'!G99/'2018yosanhosei（予算ベース）'!$C14)</f>
        <v>0.22480807570075789</v>
      </c>
      <c r="H99" s="138">
        <f>$C14*('2018yosanhosei（予算ベース）'!H99/'2018yosanhosei（予算ベース）'!$C14)</f>
        <v>0.86977075211770838</v>
      </c>
      <c r="I99" s="138">
        <f>$C14*('2018yosanhosei（予算ベース）'!I99/'2018yosanhosei（予算ベース）'!$C14)</f>
        <v>1.0130487337111005</v>
      </c>
      <c r="J99" s="138">
        <f>$C14*('2018yosanhosei（予算ベース）'!J99/'2018yosanhosei（予算ベース）'!$C14)</f>
        <v>0.86597511073854605</v>
      </c>
      <c r="K99" s="138">
        <f>$C14*('2018yosanhosei（予算ベース）'!K99/'2018yosanhosei（予算ベース）'!$C14)</f>
        <v>0.64564341517197776</v>
      </c>
      <c r="L99" s="138">
        <f>$C14*('2018yosanhosei（予算ベース）'!L99/'2018yosanhosei（予算ベース）'!$C14)</f>
        <v>0.36980795095975122</v>
      </c>
      <c r="M99" s="438">
        <f t="shared" si="31"/>
        <v>4.1389568161529775</v>
      </c>
      <c r="N99" s="16">
        <v>0</v>
      </c>
      <c r="O99" s="16">
        <v>0</v>
      </c>
      <c r="P99" s="138">
        <f>$C14*('2018yosanhosei（予算ベース）'!P99/'2018yosanhosei（予算ベース）'!$C14)</f>
        <v>3.9746528810227888E-2</v>
      </c>
      <c r="Q99" s="138">
        <f>$C14*('2018yosanhosei（予算ベース）'!Q99/'2018yosanhosei（予算ベース）'!$C14)</f>
        <v>6.3707346461534781E-2</v>
      </c>
      <c r="R99" s="138">
        <f>$C14*('2018yosanhosei（予算ベース）'!R99/'2018yosanhosei（予算ベース）'!$C14)</f>
        <v>6.7382475013558221E-2</v>
      </c>
      <c r="S99" s="138">
        <f>$C14*('2018yosanhosei（予算ベース）'!S99/'2018yosanhosei（予算ベース）'!$C14)</f>
        <v>6.9817180285042774E-2</v>
      </c>
      <c r="T99" s="138">
        <f>$C14*('2018yosanhosei（予算ベース）'!T99/'2018yosanhosei（予算ベース）'!$C14)</f>
        <v>5.9980627748601113E-2</v>
      </c>
      <c r="U99" s="438">
        <f t="shared" si="32"/>
        <v>0.30063415831896478</v>
      </c>
    </row>
    <row r="100" spans="2:21">
      <c r="B100" s="2" t="s">
        <v>304</v>
      </c>
      <c r="F100" s="269">
        <f>SUM(F89:F99)</f>
        <v>0.59079141688211423</v>
      </c>
      <c r="G100" s="269">
        <f t="shared" ref="G100:M100" si="33">SUM(G89:G99)</f>
        <v>0.75817822888198694</v>
      </c>
      <c r="H100" s="269">
        <f t="shared" si="33"/>
        <v>3.2045132618475423</v>
      </c>
      <c r="I100" s="269">
        <f t="shared" si="33"/>
        <v>3.1184596855436286</v>
      </c>
      <c r="J100" s="269">
        <f t="shared" si="33"/>
        <v>2.4464092342091428</v>
      </c>
      <c r="K100" s="269">
        <f t="shared" si="33"/>
        <v>1.6503805994903336</v>
      </c>
      <c r="L100" s="269">
        <f t="shared" si="33"/>
        <v>0.967927713825532</v>
      </c>
      <c r="M100" s="269">
        <f t="shared" si="33"/>
        <v>12.736660140680279</v>
      </c>
      <c r="N100" s="270">
        <v>0</v>
      </c>
      <c r="O100" s="270">
        <v>0</v>
      </c>
      <c r="P100" s="269">
        <f t="shared" ref="P100:U100" si="34">SUM(P89:P99)</f>
        <v>0.15097923679047756</v>
      </c>
      <c r="Q100" s="269">
        <f t="shared" si="34"/>
        <v>0.2036416987991225</v>
      </c>
      <c r="R100" s="269">
        <f t="shared" si="34"/>
        <v>0.19036083012302946</v>
      </c>
      <c r="S100" s="269">
        <f t="shared" si="34"/>
        <v>0.19282229013079066</v>
      </c>
      <c r="T100" s="269">
        <f t="shared" si="34"/>
        <v>0.18824170344687877</v>
      </c>
      <c r="U100" s="269">
        <f t="shared" si="34"/>
        <v>0.92604575929029898</v>
      </c>
    </row>
    <row r="101" spans="2:21">
      <c r="B101" s="2" t="s">
        <v>389</v>
      </c>
      <c r="F101" s="138">
        <f>'2018yosanhosei（予算ベース）'!F101</f>
        <v>5.4332653339161308</v>
      </c>
      <c r="G101" s="138">
        <f>'2018yosanhosei（予算ベース）'!G101</f>
        <v>9.4246464342041971</v>
      </c>
      <c r="H101" s="138">
        <f>'2018yosanhosei（予算ベース）'!H101</f>
        <v>14.511786303454697</v>
      </c>
      <c r="I101" s="138">
        <f>'2018yosanhosei（予算ベース）'!I101</f>
        <v>20.403025560180286</v>
      </c>
      <c r="J101" s="138">
        <f>'2018yosanhosei（予算ベース）'!J101</f>
        <v>28.189739058606349</v>
      </c>
      <c r="K101" s="138">
        <f>'2018yosanhosei（予算ベース）'!K101</f>
        <v>30.487810689885034</v>
      </c>
      <c r="L101" s="138">
        <f>'2018yosanhosei（予算ベース）'!L101</f>
        <v>33.62527940449197</v>
      </c>
      <c r="M101" s="138"/>
      <c r="N101" s="138"/>
      <c r="O101" s="138"/>
      <c r="P101" s="138">
        <f>'2018yosanhosei（予算ベース）'!P101</f>
        <v>16.38009280096901</v>
      </c>
      <c r="Q101" s="138">
        <f>'2018yosanhosei（予算ベース）'!Q101</f>
        <v>22.278381859015823</v>
      </c>
      <c r="R101" s="138">
        <f>'2018yosanhosei（予算ベース）'!R101</f>
        <v>29.921407696982705</v>
      </c>
      <c r="S101" s="138">
        <f>'2018yosanhosei（予算ベース）'!S101</f>
        <v>33.425277842790983</v>
      </c>
      <c r="T101" s="138">
        <f>'2018yosanhosei（予算ベース）'!T101</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v>0</v>
      </c>
      <c r="G106" s="16">
        <v>0</v>
      </c>
      <c r="H106" s="138">
        <f>$C4*('2018yosanhosei（予算ベース）'!H106/'2018yosanhosei（予算ベース）'!$C4)</f>
        <v>1.3719887534228855E-3</v>
      </c>
      <c r="I106" s="138">
        <f>$C4*('2018yosanhosei（予算ベース）'!I106/'2018yosanhosei（予算ベース）'!$C4)</f>
        <v>1.5241666596690032E-3</v>
      </c>
      <c r="J106" s="138">
        <f>$C4*('2018yosanhosei（予算ベース）'!J106/'2018yosanhosei（予算ベース）'!$C4)</f>
        <v>1.3553458877764771E-3</v>
      </c>
      <c r="K106" s="138">
        <f>$C4*('2018yosanhosei（予算ベース）'!K106/'2018yosanhosei（予算ベース）'!$C4)</f>
        <v>1.6323963161715778E-3</v>
      </c>
      <c r="L106" s="138">
        <f>$C4*('2018yosanhosei（予算ベース）'!L106/'2018yosanhosei（予算ベース）'!$C4)</f>
        <v>1.4867008943420573E-3</v>
      </c>
      <c r="M106" s="438">
        <f>SUM(F106:L106)</f>
        <v>7.3705985113820018E-3</v>
      </c>
    </row>
    <row r="107" spans="2:21">
      <c r="B107" s="2" t="s">
        <v>147</v>
      </c>
      <c r="F107" s="16">
        <v>0</v>
      </c>
      <c r="G107" s="16">
        <v>0</v>
      </c>
      <c r="H107" s="138">
        <f>$C5*('2018yosanhosei（予算ベース）'!H107/'2018yosanhosei（予算ベース）'!$C5)</f>
        <v>1.5563595446209924E-3</v>
      </c>
      <c r="I107" s="138">
        <f>$C5*('2018yosanhosei（予算ベース）'!I107/'2018yosanhosei（予算ベース）'!$C5)</f>
        <v>1.7289874442854018E-3</v>
      </c>
      <c r="J107" s="138">
        <f>$C5*('2018yosanhosei（予算ベース）'!J107/'2018yosanhosei（予算ベース）'!$C5)</f>
        <v>1.5374801749949583E-3</v>
      </c>
      <c r="K107" s="138">
        <f>$C5*('2018yosanhosei（予算ベース）'!K107/'2018yosanhosei（予算ベース）'!$C5)</f>
        <v>1.8517612341496352E-3</v>
      </c>
      <c r="L107" s="138">
        <f>$C5*('2018yosanhosei（予算ベース）'!L107/'2018yosanhosei（予算ベース）'!$C5)</f>
        <v>1.6864869490607521E-3</v>
      </c>
      <c r="M107" s="438">
        <f t="shared" ref="M107:M116" si="35">SUM(F107:L107)</f>
        <v>8.3610753471117395E-3</v>
      </c>
    </row>
    <row r="108" spans="2:21">
      <c r="B108" s="2" t="s">
        <v>148</v>
      </c>
      <c r="F108" s="16">
        <v>0</v>
      </c>
      <c r="G108" s="16">
        <v>0</v>
      </c>
      <c r="H108" s="138">
        <f>$C6*('2018yosanhosei（予算ベース）'!H108/'2018yosanhosei（予算ベース）'!$C6)</f>
        <v>1.8097103114505992E-3</v>
      </c>
      <c r="I108" s="138">
        <f>$C6*('2018yosanhosei（予算ベース）'!I108/'2018yosanhosei（予算ベース）'!$C6)</f>
        <v>2.0104393082601502E-3</v>
      </c>
      <c r="J108" s="138">
        <f>$C6*('2018yosanhosei（予算ベース）'!J108/'2018yosanhosei（予算ベース）'!$C6)</f>
        <v>1.7877576784590744E-3</v>
      </c>
      <c r="K108" s="138">
        <f>$C6*('2018yosanhosei（予算ベース）'!K108/'2018yosanhosei（予算ベース）'!$C6)</f>
        <v>2.153198733137953E-3</v>
      </c>
      <c r="L108" s="138">
        <f>$C6*('2018yosanhosei（予算ベース）'!L108/'2018yosanhosei（予算ベース）'!$C6)</f>
        <v>1.961020403280494E-3</v>
      </c>
      <c r="M108" s="438">
        <f t="shared" si="35"/>
        <v>9.7221264345882692E-3</v>
      </c>
    </row>
    <row r="109" spans="2:21">
      <c r="B109" s="2" t="s">
        <v>149</v>
      </c>
      <c r="F109" s="16">
        <v>0</v>
      </c>
      <c r="G109" s="16">
        <v>0</v>
      </c>
      <c r="H109" s="138">
        <f>$C7*('2018yosanhosei（予算ベース）'!H109/'2018yosanhosei（予算ベース）'!$C7)</f>
        <v>1.5960418698154016E-3</v>
      </c>
      <c r="I109" s="138">
        <f>$C7*('2018yosanhosei（予算ベース）'!I109/'2018yosanhosei（予算ベース）'!$C7)</f>
        <v>1.7730712437251334E-3</v>
      </c>
      <c r="J109" s="138">
        <f>$C7*('2018yosanhosei（予算ベース）'!J109/'2018yosanhosei（予算ベース）'!$C7)</f>
        <v>1.5766811350141061E-3</v>
      </c>
      <c r="K109" s="138">
        <f>$C7*('2018yosanhosei（予算ベース）'!K109/'2018yosanhosei（予算ベース）'!$C7)</f>
        <v>1.8989753831744486E-3</v>
      </c>
      <c r="L109" s="138">
        <f>$C7*('2018yosanhosei（予算ベース）'!L109/'2018yosanhosei（予算ベース）'!$C7)</f>
        <v>1.7294871181284034E-3</v>
      </c>
      <c r="M109" s="438">
        <f t="shared" si="35"/>
        <v>8.5742567498574927E-3</v>
      </c>
    </row>
    <row r="110" spans="2:21">
      <c r="B110" s="2" t="s">
        <v>150</v>
      </c>
      <c r="F110" s="16">
        <v>0</v>
      </c>
      <c r="G110" s="16">
        <v>0</v>
      </c>
      <c r="H110" s="138">
        <f>$C8*('2018yosanhosei（予算ベース）'!H110/'2018yosanhosei（予算ベース）'!$C8)</f>
        <v>1.4414683065200047E-3</v>
      </c>
      <c r="I110" s="138">
        <f>$C8*('2018yosanhosei（予算ベース）'!I110/'2018yosanhosei（予算ベース）'!$C8)</f>
        <v>1.6013527285016608E-3</v>
      </c>
      <c r="J110" s="138">
        <f>$C8*('2018yosanhosei（予算ベース）'!J110/'2018yosanhosei（予算ベース）'!$C8)</f>
        <v>1.4239826213792795E-3</v>
      </c>
      <c r="K110" s="138">
        <f>$C8*('2018yosanhosei（予算ベース）'!K110/'2018yosanhosei（予算ベース）'!$C8)</f>
        <v>1.7150632959423845E-3</v>
      </c>
      <c r="L110" s="138">
        <f>$C8*('2018yosanhosei（予算ベース）'!L110/'2018yosanhosei（予算ベース）'!$C8)</f>
        <v>1.5619896410393379E-3</v>
      </c>
      <c r="M110" s="438">
        <f t="shared" si="35"/>
        <v>7.7438565933826671E-3</v>
      </c>
    </row>
    <row r="111" spans="2:21">
      <c r="B111" s="2" t="s">
        <v>113</v>
      </c>
      <c r="F111" s="16">
        <v>0</v>
      </c>
      <c r="G111" s="16">
        <v>0</v>
      </c>
      <c r="H111" s="138">
        <f>$C9*('2018yosanhosei（予算ベース）'!H111/'2018yosanhosei（予算ベース）'!$C9)</f>
        <v>1.0728667769003768E-2</v>
      </c>
      <c r="I111" s="138">
        <f>$C9*('2018yosanhosei（予算ベース）'!I111/'2018yosanhosei（予算ベース）'!$C9)</f>
        <v>1.1300662484237089E-2</v>
      </c>
      <c r="J111" s="138">
        <f>$C9*('2018yosanhosei（予算ベース）'!J111/'2018yosanhosei（予算ベース）'!$C9)</f>
        <v>9.185387473714236E-3</v>
      </c>
      <c r="K111" s="138">
        <f>$C9*('2018yosanhosei（予算ベース）'!K111/'2018yosanhosei（予算ベース）'!$C9)</f>
        <v>1.021200076158487E-2</v>
      </c>
      <c r="L111" s="138">
        <f>$C9*('2018yosanhosei（予算ベース）'!L111/'2018yosanhosei（予算ベース）'!$C9)</f>
        <v>7.5782294733535358E-3</v>
      </c>
      <c r="M111" s="438">
        <f t="shared" si="35"/>
        <v>4.9004947961893502E-2</v>
      </c>
    </row>
    <row r="112" spans="2:21">
      <c r="B112" s="2" t="s">
        <v>114</v>
      </c>
      <c r="F112" s="16">
        <v>0</v>
      </c>
      <c r="G112" s="16">
        <v>0</v>
      </c>
      <c r="H112" s="138">
        <f>$C10*('2018yosanhosei（予算ベース）'!H112/'2018yosanhosei（予算ベース）'!$C10)</f>
        <v>2.2942290752580433E-2</v>
      </c>
      <c r="I112" s="138">
        <f>$C10*('2018yosanhosei（予算ベース）'!I112/'2018yosanhosei（予算ベース）'!$C10)</f>
        <v>2.3640114118733693E-2</v>
      </c>
      <c r="J112" s="138">
        <f>$C10*('2018yosanhosei（予算ベース）'!J112/'2018yosanhosei（予算ベース）'!$C10)</f>
        <v>1.9707817416652163E-2</v>
      </c>
      <c r="K112" s="138">
        <f>$C10*('2018yosanhosei（予算ベース）'!K112/'2018yosanhosei（予算ベース）'!$C10)</f>
        <v>1.9938536595217642E-2</v>
      </c>
      <c r="L112" s="138">
        <f>$C10*('2018yosanhosei（予算ベース）'!L112/'2018yosanhosei（予算ベース）'!$C10)</f>
        <v>1.441188311810917E-2</v>
      </c>
      <c r="M112" s="438">
        <f t="shared" si="35"/>
        <v>0.10064064200129311</v>
      </c>
    </row>
    <row r="113" spans="2:21">
      <c r="B113" s="2" t="s">
        <v>115</v>
      </c>
      <c r="F113" s="16">
        <v>0</v>
      </c>
      <c r="G113" s="16">
        <v>0</v>
      </c>
      <c r="H113" s="138">
        <f>$C11*('2018yosanhosei（予算ベース）'!H113/'2018yosanhosei（予算ベース）'!$C11)</f>
        <v>6.8653438037405035E-2</v>
      </c>
      <c r="I113" s="138">
        <f>$C11*('2018yosanhosei（予算ベース）'!I113/'2018yosanhosei（予算ベース）'!$C11)</f>
        <v>5.7933109957116119E-2</v>
      </c>
      <c r="J113" s="138">
        <f>$C11*('2018yosanhosei（予算ベース）'!J113/'2018yosanhosei（予算ベース）'!$C11)</f>
        <v>4.4391691443515326E-2</v>
      </c>
      <c r="K113" s="138">
        <f>$C11*('2018yosanhosei（予算ベース）'!K113/'2018yosanhosei（予算ベース）'!$C11)</f>
        <v>4.1584615217408721E-2</v>
      </c>
      <c r="L113" s="138">
        <f>$C11*('2018yosanhosei（予算ベース）'!L113/'2018yosanhosei（予算ベース）'!$C11)</f>
        <v>3.1260324227372342E-2</v>
      </c>
      <c r="M113" s="438">
        <f t="shared" si="35"/>
        <v>0.24382317888281754</v>
      </c>
    </row>
    <row r="114" spans="2:21">
      <c r="B114" s="2" t="s">
        <v>116</v>
      </c>
      <c r="F114" s="16">
        <v>0</v>
      </c>
      <c r="G114" s="16">
        <v>0</v>
      </c>
      <c r="H114" s="138">
        <f>$C12*('2018yosanhosei（予算ベース）'!H114/'2018yosanhosei（予算ベース）'!$C12)</f>
        <v>0.13034111087044689</v>
      </c>
      <c r="I114" s="138">
        <f>$C12*('2018yosanhosei（予算ベース）'!I114/'2018yosanhosei（予算ベース）'!$C12)</f>
        <v>0.11967730908969894</v>
      </c>
      <c r="J114" s="138">
        <f>$C12*('2018yosanhosei（予算ベース）'!J114/'2018yosanhosei（予算ベース）'!$C12)</f>
        <v>8.1322112967263091E-2</v>
      </c>
      <c r="K114" s="138">
        <f>$C12*('2018yosanhosei（予算ベース）'!K114/'2018yosanhosei（予算ベース）'!$C12)</f>
        <v>6.7473509221305766E-2</v>
      </c>
      <c r="L114" s="138">
        <f>$C12*('2018yosanhosei（予算ベース）'!L114/'2018yosanhosei（予算ベース）'!$C12)</f>
        <v>4.9557525076807767E-2</v>
      </c>
      <c r="M114" s="438">
        <f t="shared" si="35"/>
        <v>0.44837156722552252</v>
      </c>
    </row>
    <row r="115" spans="2:21">
      <c r="B115" s="2" t="s">
        <v>117</v>
      </c>
      <c r="F115" s="16">
        <v>0</v>
      </c>
      <c r="G115" s="16">
        <v>0</v>
      </c>
      <c r="H115" s="138">
        <f>$C13*('2018yosanhosei（予算ベース）'!H115/'2018yosanhosei（予算ベース）'!$C13)</f>
        <v>0.16772843426555853</v>
      </c>
      <c r="I115" s="138">
        <f>$C13*('2018yosanhosei（予算ベース）'!I115/'2018yosanhosei（予算ベース）'!$C13)</f>
        <v>0.16680355728512655</v>
      </c>
      <c r="J115" s="138">
        <f>$C13*('2018yosanhosei（予算ベース）'!J115/'2018yosanhosei（予算ベース）'!$C13)</f>
        <v>0.11986360713556146</v>
      </c>
      <c r="K115" s="138">
        <f>$C13*('2018yosanhosei（予算ベース）'!K115/'2018yosanhosei（予算ベース）'!$C13)</f>
        <v>0.10643402239918379</v>
      </c>
      <c r="L115" s="138">
        <f>$C13*('2018yosanhosei（予算ベース）'!L115/'2018yosanhosei（予算ベース）'!$C13)</f>
        <v>6.5310493408506046E-2</v>
      </c>
      <c r="M115" s="438">
        <f t="shared" si="35"/>
        <v>0.62614011449393636</v>
      </c>
    </row>
    <row r="116" spans="2:21">
      <c r="B116" s="2" t="s">
        <v>412</v>
      </c>
      <c r="F116" s="16">
        <v>0</v>
      </c>
      <c r="G116" s="16">
        <v>0</v>
      </c>
      <c r="H116" s="138">
        <f>$C14*('2018yosanhosei（予算ベース）'!H116/'2018yosanhosei（予算ベース）'!$C14)</f>
        <v>0.1674079246460288</v>
      </c>
      <c r="I116" s="138">
        <f>$C14*('2018yosanhosei（予算ベース）'!I116/'2018yosanhosei（予算ベース）'!$C14)</f>
        <v>0.19630845923450568</v>
      </c>
      <c r="J116" s="138">
        <f>$C14*('2018yosanhosei（予算ベース）'!J116/'2018yosanhosei（予算ベース）'!$C14)</f>
        <v>0.15504111391501188</v>
      </c>
      <c r="K116" s="138">
        <f>$C14*('2018yosanhosei（予算ベース）'!K116/'2018yosanhosei（予算ベース）'!$C14)</f>
        <v>0.14938683652198012</v>
      </c>
      <c r="L116" s="138">
        <f>$C14*('2018yosanhosei（予算ベース）'!L116/'2018yosanhosei（予算ベース）'!$C14)</f>
        <v>9.3581903639201214E-2</v>
      </c>
      <c r="M116" s="438">
        <f t="shared" si="35"/>
        <v>0.76172623795672778</v>
      </c>
    </row>
    <row r="117" spans="2:21">
      <c r="B117" s="2" t="s">
        <v>304</v>
      </c>
      <c r="F117" s="270">
        <v>0</v>
      </c>
      <c r="G117" s="270">
        <v>0</v>
      </c>
      <c r="H117" s="269">
        <f t="shared" ref="H117:M117" si="36">SUM(H106:H116)</f>
        <v>0.57557743512685333</v>
      </c>
      <c r="I117" s="269">
        <f t="shared" si="36"/>
        <v>0.58430122955385944</v>
      </c>
      <c r="J117" s="269">
        <f t="shared" si="36"/>
        <v>0.43719297784934208</v>
      </c>
      <c r="K117" s="269">
        <f t="shared" si="36"/>
        <v>0.40428091567925695</v>
      </c>
      <c r="L117" s="269">
        <f t="shared" si="36"/>
        <v>0.27012604394920114</v>
      </c>
      <c r="M117" s="269">
        <f t="shared" si="36"/>
        <v>2.2714786021585134</v>
      </c>
    </row>
    <row r="118" spans="2:21">
      <c r="B118" s="2" t="s">
        <v>389</v>
      </c>
      <c r="F118" s="138"/>
      <c r="G118" s="138"/>
      <c r="H118" s="138">
        <f>'2018yosanhosei（予算ベース）'!H118</f>
        <v>8.5322867717285824</v>
      </c>
      <c r="I118" s="138">
        <f>'2018yosanhosei（予算ベース）'!I118</f>
        <v>13.476637500085419</v>
      </c>
      <c r="J118" s="138">
        <f>'2018yosanhosei（予算ベース）'!J118</f>
        <v>20.607407483742691</v>
      </c>
      <c r="K118" s="138">
        <f>'2018yosanhosei（予算ベース）'!K118</f>
        <v>25.264727446357618</v>
      </c>
      <c r="L118" s="138">
        <f>'2018yosanhosei（予算ベース）'!L118</f>
        <v>30.326681102424068</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$C4*('2018yosanhosei（予算ベース）'!F123/'2018yosanhosei（予算ベース）'!$C4)</f>
        <v>0</v>
      </c>
      <c r="G123" s="138">
        <f>$C4*('2018yosanhosei（予算ベース）'!G123/'2018yosanhosei（予算ベース）'!$C4)</f>
        <v>0</v>
      </c>
      <c r="H123" s="16">
        <v>0</v>
      </c>
      <c r="I123" s="16">
        <v>0</v>
      </c>
      <c r="J123" s="16">
        <v>0</v>
      </c>
      <c r="K123" s="16">
        <v>0</v>
      </c>
      <c r="L123" s="16">
        <v>0</v>
      </c>
      <c r="M123" s="438">
        <f>SUM(F123:L123)</f>
        <v>0</v>
      </c>
      <c r="N123" s="138">
        <f>$C4*('2018yosanhosei（予算ベース）'!N123/'2018yosanhosei（予算ベース）'!$C4)</f>
        <v>0</v>
      </c>
      <c r="O123" s="138">
        <f>$C4*('2018yosanhosei（予算ベース）'!O123/'2018yosanhosei（予算ベース）'!$C4)</f>
        <v>0</v>
      </c>
      <c r="P123" s="16">
        <v>0</v>
      </c>
      <c r="Q123" s="16">
        <v>0</v>
      </c>
      <c r="R123" s="16">
        <v>0</v>
      </c>
      <c r="S123" s="16">
        <v>0</v>
      </c>
      <c r="T123" s="16">
        <v>0</v>
      </c>
      <c r="U123" s="438">
        <f>SUM(N123:T123)</f>
        <v>0</v>
      </c>
    </row>
    <row r="124" spans="2:21">
      <c r="B124" s="2" t="s">
        <v>147</v>
      </c>
      <c r="F124" s="138">
        <f>$C5*('2018yosanhosei（予算ベース）'!F124/'2018yosanhosei（予算ベース）'!$C5)</f>
        <v>0</v>
      </c>
      <c r="G124" s="138">
        <f>$C5*('2018yosanhosei（予算ベース）'!G124/'2018yosanhosei（予算ベース）'!$C5)</f>
        <v>0</v>
      </c>
      <c r="H124" s="16">
        <v>0</v>
      </c>
      <c r="I124" s="16">
        <v>0</v>
      </c>
      <c r="J124" s="16">
        <v>0</v>
      </c>
      <c r="K124" s="16">
        <v>0</v>
      </c>
      <c r="L124" s="16">
        <v>0</v>
      </c>
      <c r="M124" s="438">
        <f t="shared" ref="M124:M133" si="37">SUM(F124:L124)</f>
        <v>0</v>
      </c>
      <c r="N124" s="138">
        <f>$C5*('2018yosanhosei（予算ベース）'!N124/'2018yosanhosei（予算ベース）'!$C5)</f>
        <v>0</v>
      </c>
      <c r="O124" s="138">
        <f>$C5*('2018yosanhosei（予算ベース）'!O124/'2018yosanhosei（予算ベース）'!$C5)</f>
        <v>0</v>
      </c>
      <c r="P124" s="16">
        <v>0</v>
      </c>
      <c r="Q124" s="16">
        <v>0</v>
      </c>
      <c r="R124" s="16">
        <v>0</v>
      </c>
      <c r="S124" s="16">
        <v>0</v>
      </c>
      <c r="T124" s="16">
        <v>0</v>
      </c>
      <c r="U124" s="438">
        <f t="shared" ref="U124:U133" si="38">SUM(N124:T124)</f>
        <v>0</v>
      </c>
    </row>
    <row r="125" spans="2:21">
      <c r="B125" s="2" t="s">
        <v>148</v>
      </c>
      <c r="F125" s="138">
        <f>$C6*('2018yosanhosei（予算ベース）'!F125/'2018yosanhosei（予算ベース）'!$C6)</f>
        <v>0</v>
      </c>
      <c r="G125" s="138">
        <f>$C6*('2018yosanhosei（予算ベース）'!G125/'2018yosanhosei（予算ベース）'!$C6)</f>
        <v>0</v>
      </c>
      <c r="H125" s="16">
        <v>0</v>
      </c>
      <c r="I125" s="16">
        <v>0</v>
      </c>
      <c r="J125" s="16">
        <v>0</v>
      </c>
      <c r="K125" s="16">
        <v>0</v>
      </c>
      <c r="L125" s="16">
        <v>0</v>
      </c>
      <c r="M125" s="438">
        <f t="shared" si="37"/>
        <v>0</v>
      </c>
      <c r="N125" s="138">
        <f>$C6*('2018yosanhosei（予算ベース）'!N125/'2018yosanhosei（予算ベース）'!$C6)</f>
        <v>0</v>
      </c>
      <c r="O125" s="138">
        <f>$C6*('2018yosanhosei（予算ベース）'!O125/'2018yosanhosei（予算ベース）'!$C6)</f>
        <v>0</v>
      </c>
      <c r="P125" s="16">
        <v>0</v>
      </c>
      <c r="Q125" s="16">
        <v>0</v>
      </c>
      <c r="R125" s="16">
        <v>0</v>
      </c>
      <c r="S125" s="16">
        <v>0</v>
      </c>
      <c r="T125" s="16">
        <v>0</v>
      </c>
      <c r="U125" s="438">
        <f t="shared" si="38"/>
        <v>0</v>
      </c>
    </row>
    <row r="126" spans="2:21">
      <c r="B126" s="2" t="s">
        <v>149</v>
      </c>
      <c r="F126" s="138">
        <f>$C7*('2018yosanhosei（予算ベース）'!F126/'2018yosanhosei（予算ベース）'!$C7)</f>
        <v>0</v>
      </c>
      <c r="G126" s="138">
        <f>$C7*('2018yosanhosei（予算ベース）'!G126/'2018yosanhosei（予算ベース）'!$C7)</f>
        <v>0</v>
      </c>
      <c r="H126" s="16">
        <v>0</v>
      </c>
      <c r="I126" s="16">
        <v>0</v>
      </c>
      <c r="J126" s="16">
        <v>0</v>
      </c>
      <c r="K126" s="16">
        <v>0</v>
      </c>
      <c r="L126" s="16">
        <v>0</v>
      </c>
      <c r="M126" s="438">
        <f t="shared" si="37"/>
        <v>0</v>
      </c>
      <c r="N126" s="138">
        <f>$C7*('2018yosanhosei（予算ベース）'!N126/'2018yosanhosei（予算ベース）'!$C7)</f>
        <v>0</v>
      </c>
      <c r="O126" s="138">
        <f>$C7*('2018yosanhosei（予算ベース）'!O126/'2018yosanhosei（予算ベース）'!$C7)</f>
        <v>0</v>
      </c>
      <c r="P126" s="16">
        <v>0</v>
      </c>
      <c r="Q126" s="16">
        <v>0</v>
      </c>
      <c r="R126" s="16">
        <v>0</v>
      </c>
      <c r="S126" s="16">
        <v>0</v>
      </c>
      <c r="T126" s="16">
        <v>0</v>
      </c>
      <c r="U126" s="438">
        <f t="shared" si="38"/>
        <v>0</v>
      </c>
    </row>
    <row r="127" spans="2:21">
      <c r="B127" s="2" t="s">
        <v>150</v>
      </c>
      <c r="F127" s="138">
        <f>$C8*('2018yosanhosei（予算ベース）'!F127/'2018yosanhosei（予算ベース）'!$C8)</f>
        <v>0</v>
      </c>
      <c r="G127" s="138">
        <f>$C8*('2018yosanhosei（予算ベース）'!G127/'2018yosanhosei（予算ベース）'!$C8)</f>
        <v>0</v>
      </c>
      <c r="H127" s="16">
        <v>0</v>
      </c>
      <c r="I127" s="16">
        <v>0</v>
      </c>
      <c r="J127" s="16">
        <v>0</v>
      </c>
      <c r="K127" s="16">
        <v>0</v>
      </c>
      <c r="L127" s="16">
        <v>0</v>
      </c>
      <c r="M127" s="438">
        <f t="shared" si="37"/>
        <v>0</v>
      </c>
      <c r="N127" s="138">
        <f>$C8*('2018yosanhosei（予算ベース）'!N127/'2018yosanhosei（予算ベース）'!$C8)</f>
        <v>0</v>
      </c>
      <c r="O127" s="138">
        <f>$C8*('2018yosanhosei（予算ベース）'!O127/'2018yosanhosei（予算ベース）'!$C8)</f>
        <v>0</v>
      </c>
      <c r="P127" s="16">
        <v>0</v>
      </c>
      <c r="Q127" s="16">
        <v>0</v>
      </c>
      <c r="R127" s="16">
        <v>0</v>
      </c>
      <c r="S127" s="16">
        <v>0</v>
      </c>
      <c r="T127" s="16">
        <v>0</v>
      </c>
      <c r="U127" s="438">
        <f t="shared" si="38"/>
        <v>0</v>
      </c>
    </row>
    <row r="128" spans="2:21">
      <c r="B128" s="2" t="s">
        <v>113</v>
      </c>
      <c r="F128" s="138">
        <f>$C9*('2018yosanhosei（予算ベース）'!F128/'2018yosanhosei（予算ベース）'!$C9)</f>
        <v>0</v>
      </c>
      <c r="G128" s="138">
        <f>$C9*('2018yosanhosei（予算ベース）'!G128/'2018yosanhosei（予算ベース）'!$C9)</f>
        <v>0</v>
      </c>
      <c r="H128" s="16">
        <v>0</v>
      </c>
      <c r="I128" s="16">
        <v>0</v>
      </c>
      <c r="J128" s="16">
        <v>0</v>
      </c>
      <c r="K128" s="16">
        <v>0</v>
      </c>
      <c r="L128" s="16">
        <v>0</v>
      </c>
      <c r="M128" s="438">
        <f t="shared" si="37"/>
        <v>0</v>
      </c>
      <c r="N128" s="138">
        <f>$C9*('2018yosanhosei（予算ベース）'!N128/'2018yosanhosei（予算ベース）'!$C9)</f>
        <v>0</v>
      </c>
      <c r="O128" s="138">
        <f>$C9*('2018yosanhosei（予算ベース）'!O128/'2018yosanhosei（予算ベース）'!$C9)</f>
        <v>0</v>
      </c>
      <c r="P128" s="16">
        <v>0</v>
      </c>
      <c r="Q128" s="16">
        <v>0</v>
      </c>
      <c r="R128" s="16">
        <v>0</v>
      </c>
      <c r="S128" s="16">
        <v>0</v>
      </c>
      <c r="T128" s="16">
        <v>0</v>
      </c>
      <c r="U128" s="438">
        <f t="shared" si="38"/>
        <v>0</v>
      </c>
    </row>
    <row r="129" spans="2:21">
      <c r="B129" s="2" t="s">
        <v>114</v>
      </c>
      <c r="F129" s="138">
        <f>$C10*('2018yosanhosei（予算ベース）'!F129/'2018yosanhosei（予算ベース）'!$C10)</f>
        <v>0</v>
      </c>
      <c r="G129" s="138">
        <f>$C10*('2018yosanhosei（予算ベース）'!G129/'2018yosanhosei（予算ベース）'!$C10)</f>
        <v>0</v>
      </c>
      <c r="H129" s="16">
        <v>0</v>
      </c>
      <c r="I129" s="16">
        <v>0</v>
      </c>
      <c r="J129" s="16">
        <v>0</v>
      </c>
      <c r="K129" s="16">
        <v>0</v>
      </c>
      <c r="L129" s="16">
        <v>0</v>
      </c>
      <c r="M129" s="438">
        <f t="shared" si="37"/>
        <v>0</v>
      </c>
      <c r="N129" s="138">
        <f>$C10*('2018yosanhosei（予算ベース）'!N129/'2018yosanhosei（予算ベース）'!$C10)</f>
        <v>0</v>
      </c>
      <c r="O129" s="138">
        <f>$C10*('2018yosanhosei（予算ベース）'!O129/'2018yosanhosei（予算ベース）'!$C10)</f>
        <v>0</v>
      </c>
      <c r="P129" s="16">
        <v>0</v>
      </c>
      <c r="Q129" s="16">
        <v>0</v>
      </c>
      <c r="R129" s="16">
        <v>0</v>
      </c>
      <c r="S129" s="16">
        <v>0</v>
      </c>
      <c r="T129" s="16">
        <v>0</v>
      </c>
      <c r="U129" s="438">
        <f t="shared" si="38"/>
        <v>0</v>
      </c>
    </row>
    <row r="130" spans="2:21">
      <c r="B130" s="2" t="s">
        <v>115</v>
      </c>
      <c r="F130" s="138">
        <f>$C11*('2018yosanhosei（予算ベース）'!F130/'2018yosanhosei（予算ベース）'!$C11)</f>
        <v>0</v>
      </c>
      <c r="G130" s="138">
        <f>$C11*('2018yosanhosei（予算ベース）'!G130/'2018yosanhosei（予算ベース）'!$C11)</f>
        <v>0</v>
      </c>
      <c r="H130" s="16">
        <v>0</v>
      </c>
      <c r="I130" s="16">
        <v>0</v>
      </c>
      <c r="J130" s="16">
        <v>0</v>
      </c>
      <c r="K130" s="16">
        <v>0</v>
      </c>
      <c r="L130" s="16">
        <v>0</v>
      </c>
      <c r="M130" s="438">
        <f t="shared" si="37"/>
        <v>0</v>
      </c>
      <c r="N130" s="138">
        <f>$C11*('2018yosanhosei（予算ベース）'!N130/'2018yosanhosei（予算ベース）'!$C11)</f>
        <v>0</v>
      </c>
      <c r="O130" s="138">
        <f>$C11*('2018yosanhosei（予算ベース）'!O130/'2018yosanhosei（予算ベース）'!$C11)</f>
        <v>0</v>
      </c>
      <c r="P130" s="16">
        <v>0</v>
      </c>
      <c r="Q130" s="16">
        <v>0</v>
      </c>
      <c r="R130" s="16">
        <v>0</v>
      </c>
      <c r="S130" s="16">
        <v>0</v>
      </c>
      <c r="T130" s="16">
        <v>0</v>
      </c>
      <c r="U130" s="438">
        <f t="shared" si="38"/>
        <v>0</v>
      </c>
    </row>
    <row r="131" spans="2:21">
      <c r="B131" s="2" t="s">
        <v>116</v>
      </c>
      <c r="F131" s="138">
        <f>$C12*('2018yosanhosei（予算ベース）'!F131/'2018yosanhosei（予算ベース）'!$C12)</f>
        <v>0</v>
      </c>
      <c r="G131" s="138">
        <f>$C12*('2018yosanhosei（予算ベース）'!G131/'2018yosanhosei（予算ベース）'!$C12)</f>
        <v>0</v>
      </c>
      <c r="H131" s="16">
        <v>0</v>
      </c>
      <c r="I131" s="16">
        <v>0</v>
      </c>
      <c r="J131" s="16">
        <v>0</v>
      </c>
      <c r="K131" s="16">
        <v>0</v>
      </c>
      <c r="L131" s="16">
        <v>0</v>
      </c>
      <c r="M131" s="438">
        <f t="shared" si="37"/>
        <v>0</v>
      </c>
      <c r="N131" s="138">
        <f>$C12*('2018yosanhosei（予算ベース）'!N131/'2018yosanhosei（予算ベース）'!$C12)</f>
        <v>0</v>
      </c>
      <c r="O131" s="138">
        <f>$C12*('2018yosanhosei（予算ベース）'!O131/'2018yosanhosei（予算ベース）'!$C12)</f>
        <v>0</v>
      </c>
      <c r="P131" s="16">
        <v>0</v>
      </c>
      <c r="Q131" s="16">
        <v>0</v>
      </c>
      <c r="R131" s="16">
        <v>0</v>
      </c>
      <c r="S131" s="16">
        <v>0</v>
      </c>
      <c r="T131" s="16">
        <v>0</v>
      </c>
      <c r="U131" s="438">
        <f t="shared" si="38"/>
        <v>0</v>
      </c>
    </row>
    <row r="132" spans="2:21">
      <c r="B132" s="2" t="s">
        <v>117</v>
      </c>
      <c r="F132" s="138">
        <f>$C13*('2018yosanhosei（予算ベース）'!F132/'2018yosanhosei（予算ベース）'!$C13)</f>
        <v>0</v>
      </c>
      <c r="G132" s="138">
        <f>$C13*('2018yosanhosei（予算ベース）'!G132/'2018yosanhosei（予算ベース）'!$C13)</f>
        <v>0</v>
      </c>
      <c r="H132" s="16">
        <v>0</v>
      </c>
      <c r="I132" s="16">
        <v>0</v>
      </c>
      <c r="J132" s="16">
        <v>0</v>
      </c>
      <c r="K132" s="16">
        <v>0</v>
      </c>
      <c r="L132" s="16">
        <v>0</v>
      </c>
      <c r="M132" s="438">
        <f t="shared" si="37"/>
        <v>0</v>
      </c>
      <c r="N132" s="138">
        <f>$C13*('2018yosanhosei（予算ベース）'!N132/'2018yosanhosei（予算ベース）'!$C13)</f>
        <v>0</v>
      </c>
      <c r="O132" s="138">
        <f>$C13*('2018yosanhosei（予算ベース）'!O132/'2018yosanhosei（予算ベース）'!$C13)</f>
        <v>0</v>
      </c>
      <c r="P132" s="16">
        <v>0</v>
      </c>
      <c r="Q132" s="16">
        <v>0</v>
      </c>
      <c r="R132" s="16">
        <v>0</v>
      </c>
      <c r="S132" s="16">
        <v>0</v>
      </c>
      <c r="T132" s="16">
        <v>0</v>
      </c>
      <c r="U132" s="438">
        <f t="shared" si="38"/>
        <v>0</v>
      </c>
    </row>
    <row r="133" spans="2:21">
      <c r="B133" s="2" t="s">
        <v>412</v>
      </c>
      <c r="F133" s="138">
        <f>$C14*('2018yosanhosei（予算ベース）'!F133/'2018yosanhosei（予算ベース）'!$C14)</f>
        <v>0</v>
      </c>
      <c r="G133" s="138">
        <f>$C14*('2018yosanhosei（予算ベース）'!G133/'2018yosanhosei（予算ベース）'!$C14)</f>
        <v>0</v>
      </c>
      <c r="H133" s="16">
        <v>0</v>
      </c>
      <c r="I133" s="16">
        <v>0</v>
      </c>
      <c r="J133" s="16">
        <v>0</v>
      </c>
      <c r="K133" s="16">
        <v>0</v>
      </c>
      <c r="L133" s="16">
        <v>0</v>
      </c>
      <c r="M133" s="438">
        <f t="shared" si="37"/>
        <v>0</v>
      </c>
      <c r="N133" s="138">
        <f>$C14*('2018yosanhosei（予算ベース）'!N133/'2018yosanhosei（予算ベース）'!$C14)</f>
        <v>0</v>
      </c>
      <c r="O133" s="138">
        <f>$C14*('2018yosanhosei（予算ベース）'!O133/'2018yosanhosei（予算ベース）'!$C14)</f>
        <v>0</v>
      </c>
      <c r="P133" s="16">
        <v>0</v>
      </c>
      <c r="Q133" s="16">
        <v>0</v>
      </c>
      <c r="R133" s="16">
        <v>0</v>
      </c>
      <c r="S133" s="16">
        <v>0</v>
      </c>
      <c r="T133" s="16">
        <v>0</v>
      </c>
      <c r="U133" s="438">
        <f t="shared" si="38"/>
        <v>0</v>
      </c>
    </row>
    <row r="134" spans="2:21">
      <c r="B134" s="2" t="s">
        <v>304</v>
      </c>
      <c r="F134" s="269">
        <f t="shared" ref="F134:G134" si="39">SUM(F123:F133)</f>
        <v>0</v>
      </c>
      <c r="G134" s="269">
        <f t="shared" si="39"/>
        <v>0</v>
      </c>
      <c r="H134" s="270">
        <v>0</v>
      </c>
      <c r="I134" s="270">
        <v>0</v>
      </c>
      <c r="J134" s="270">
        <v>0</v>
      </c>
      <c r="K134" s="270">
        <v>0</v>
      </c>
      <c r="L134" s="270">
        <v>0</v>
      </c>
      <c r="M134" s="269">
        <f t="shared" ref="M134:O134" si="40">SUM(M123:M133)</f>
        <v>0</v>
      </c>
      <c r="N134" s="269">
        <f t="shared" si="40"/>
        <v>0</v>
      </c>
      <c r="O134" s="269">
        <f t="shared" si="40"/>
        <v>0</v>
      </c>
      <c r="P134" s="270">
        <v>0</v>
      </c>
      <c r="Q134" s="270">
        <v>0</v>
      </c>
      <c r="R134" s="270">
        <v>0</v>
      </c>
      <c r="S134" s="270">
        <v>0</v>
      </c>
      <c r="T134" s="270">
        <v>0</v>
      </c>
      <c r="U134" s="269">
        <f t="shared" ref="U134" si="41">SUM(U123:U133)</f>
        <v>0</v>
      </c>
    </row>
    <row r="135" spans="2:21">
      <c r="B135" s="2" t="s">
        <v>389</v>
      </c>
      <c r="F135" s="138">
        <f>'2018yosanhosei（予算ベース）'!F135</f>
        <v>2.0956189623561277</v>
      </c>
      <c r="G135" s="138">
        <f>'2018yosanhosei（予算ベース）'!G135</f>
        <v>2.6407868966125592</v>
      </c>
      <c r="H135" s="138"/>
      <c r="I135" s="138"/>
      <c r="J135" s="138"/>
      <c r="K135" s="138"/>
      <c r="L135" s="138"/>
      <c r="M135" s="138"/>
      <c r="N135" s="138">
        <f>'2018yosanhosei（予算ベース）'!N135</f>
        <v>2.321784146892909</v>
      </c>
      <c r="O135" s="138">
        <f>'2018yosanhosei（予算ベース）'!O135</f>
        <v>4.3088333699897472</v>
      </c>
      <c r="P135" s="138"/>
      <c r="Q135" s="138"/>
      <c r="R135" s="138"/>
      <c r="S135" s="138"/>
      <c r="T135" s="138"/>
      <c r="U135" s="138"/>
    </row>
    <row r="136" spans="2:21">
      <c r="B136" s="953" t="s">
        <v>2437</v>
      </c>
      <c r="F136" s="955">
        <f>F134*F135*12</f>
        <v>0</v>
      </c>
      <c r="G136" s="955">
        <f>G134*G135*12</f>
        <v>0</v>
      </c>
      <c r="N136" s="955">
        <f>N134*N135*12</f>
        <v>0</v>
      </c>
      <c r="O136" s="955">
        <f>O134*O135*12</f>
        <v>0</v>
      </c>
    </row>
    <row r="138" spans="2:21">
      <c r="F138" s="2" t="s">
        <v>2439</v>
      </c>
    </row>
    <row r="139" spans="2:21">
      <c r="F139" s="2" t="s">
        <v>294</v>
      </c>
      <c r="G139" s="2" t="s">
        <v>295</v>
      </c>
      <c r="H139" s="2" t="s">
        <v>296</v>
      </c>
      <c r="I139" s="2" t="s">
        <v>297</v>
      </c>
      <c r="J139" s="2" t="s">
        <v>298</v>
      </c>
      <c r="K139" s="2" t="s">
        <v>299</v>
      </c>
      <c r="L139" s="2" t="s">
        <v>300</v>
      </c>
      <c r="M139" s="2" t="s">
        <v>301</v>
      </c>
    </row>
    <row r="140" spans="2:21">
      <c r="B140" s="2" t="s">
        <v>146</v>
      </c>
      <c r="F140" s="957">
        <f t="shared" ref="F140:G149" si="42">F$151*(N55/N$66)</f>
        <v>6.9575120550966429E-2</v>
      </c>
      <c r="G140" s="957">
        <f t="shared" si="42"/>
        <v>0.17900896288407678</v>
      </c>
      <c r="H140" s="139">
        <f>P55</f>
        <v>0.35882207998096383</v>
      </c>
      <c r="I140" s="139">
        <f t="shared" ref="I140:L152" si="43">Q55</f>
        <v>0.49309346030848128</v>
      </c>
      <c r="J140" s="139">
        <f t="shared" si="43"/>
        <v>0.27339950664491874</v>
      </c>
      <c r="K140" s="139">
        <f t="shared" si="43"/>
        <v>0.19304059449681066</v>
      </c>
      <c r="L140" s="139">
        <f t="shared" si="43"/>
        <v>0.17326426526426458</v>
      </c>
      <c r="M140" s="438">
        <f>SUM(F140:L140)</f>
        <v>1.7402039901304824</v>
      </c>
    </row>
    <row r="141" spans="2:21">
      <c r="B141" s="2" t="s">
        <v>147</v>
      </c>
      <c r="F141" s="957">
        <f t="shared" si="42"/>
        <v>7.892477446881567E-2</v>
      </c>
      <c r="G141" s="957">
        <f t="shared" si="42"/>
        <v>0.20306457123811772</v>
      </c>
      <c r="H141" s="139">
        <f t="shared" ref="H141:H152" si="44">P56</f>
        <v>0.40704136065683783</v>
      </c>
      <c r="I141" s="139">
        <f t="shared" si="43"/>
        <v>0.55935641704546368</v>
      </c>
      <c r="J141" s="139">
        <f t="shared" si="43"/>
        <v>0.31013951870955042</v>
      </c>
      <c r="K141" s="139">
        <f t="shared" si="43"/>
        <v>0.21898180360070169</v>
      </c>
      <c r="L141" s="139">
        <f t="shared" si="43"/>
        <v>0.1965478888314651</v>
      </c>
      <c r="M141" s="438">
        <f t="shared" ref="M141:M150" si="45">SUM(F141:L141)</f>
        <v>1.9740563345509521</v>
      </c>
    </row>
    <row r="142" spans="2:21">
      <c r="B142" s="2" t="s">
        <v>148</v>
      </c>
      <c r="F142" s="957">
        <f t="shared" si="42"/>
        <v>9.177248192988155E-2</v>
      </c>
      <c r="G142" s="957">
        <f t="shared" si="42"/>
        <v>0.23612027807456779</v>
      </c>
      <c r="H142" s="139">
        <f t="shared" si="44"/>
        <v>0.47330126905023506</v>
      </c>
      <c r="I142" s="139">
        <f t="shared" si="43"/>
        <v>0.65041081233562115</v>
      </c>
      <c r="J142" s="139">
        <f t="shared" si="43"/>
        <v>0.36062533682323333</v>
      </c>
      <c r="K142" s="139">
        <f t="shared" si="43"/>
        <v>0.25462858461329774</v>
      </c>
      <c r="L142" s="139">
        <f t="shared" si="43"/>
        <v>0.22854278263752217</v>
      </c>
      <c r="M142" s="438">
        <f t="shared" si="45"/>
        <v>2.295401545464359</v>
      </c>
    </row>
    <row r="143" spans="2:21">
      <c r="B143" s="2" t="s">
        <v>149</v>
      </c>
      <c r="F143" s="957">
        <f t="shared" si="42"/>
        <v>8.0937110613886587E-2</v>
      </c>
      <c r="G143" s="957">
        <f t="shared" si="42"/>
        <v>0.20824208589350965</v>
      </c>
      <c r="H143" s="139">
        <f t="shared" si="44"/>
        <v>0.41741964869251985</v>
      </c>
      <c r="I143" s="139">
        <f t="shared" si="43"/>
        <v>0.57361826503392632</v>
      </c>
      <c r="J143" s="139">
        <f t="shared" si="43"/>
        <v>0.3180471113218134</v>
      </c>
      <c r="K143" s="139">
        <f t="shared" si="43"/>
        <v>0.22456515814893199</v>
      </c>
      <c r="L143" s="139">
        <f t="shared" si="43"/>
        <v>0.20155924836457614</v>
      </c>
      <c r="M143" s="438">
        <f t="shared" si="45"/>
        <v>2.0243886280691643</v>
      </c>
    </row>
    <row r="144" spans="2:21">
      <c r="B144" s="2" t="s">
        <v>150</v>
      </c>
      <c r="F144" s="957">
        <f t="shared" si="42"/>
        <v>7.3098508239458182E-2</v>
      </c>
      <c r="G144" s="957">
        <f t="shared" si="42"/>
        <v>0.18807424327397432</v>
      </c>
      <c r="H144" s="139">
        <f t="shared" si="44"/>
        <v>0.37699336432732433</v>
      </c>
      <c r="I144" s="139">
        <f t="shared" si="43"/>
        <v>0.51806444725853629</v>
      </c>
      <c r="J144" s="139">
        <f t="shared" si="43"/>
        <v>0.28724486469998356</v>
      </c>
      <c r="K144" s="139">
        <f t="shared" si="43"/>
        <v>0.20281645760194097</v>
      </c>
      <c r="L144" s="139">
        <f t="shared" si="43"/>
        <v>0.18203862561396</v>
      </c>
      <c r="M144" s="438">
        <f t="shared" si="45"/>
        <v>1.8283305110151775</v>
      </c>
    </row>
    <row r="145" spans="2:13">
      <c r="B145" s="2" t="s">
        <v>113</v>
      </c>
      <c r="F145" s="957">
        <f t="shared" si="42"/>
        <v>0.79291936367447602</v>
      </c>
      <c r="G145" s="957">
        <f t="shared" si="42"/>
        <v>1.3694126539835418</v>
      </c>
      <c r="H145" s="139">
        <f t="shared" si="44"/>
        <v>2.859317682328272</v>
      </c>
      <c r="I145" s="139">
        <f t="shared" si="43"/>
        <v>3.1291100882865837</v>
      </c>
      <c r="J145" s="139">
        <f t="shared" si="43"/>
        <v>1.7795701221218578</v>
      </c>
      <c r="K145" s="139">
        <f t="shared" si="43"/>
        <v>1.2490344157814379</v>
      </c>
      <c r="L145" s="139">
        <f t="shared" si="43"/>
        <v>0.98684157812289319</v>
      </c>
      <c r="M145" s="438">
        <f t="shared" si="45"/>
        <v>12.166205904299062</v>
      </c>
    </row>
    <row r="146" spans="2:13">
      <c r="B146" s="2" t="s">
        <v>114</v>
      </c>
      <c r="F146" s="957">
        <f t="shared" si="42"/>
        <v>1.9300688580487799</v>
      </c>
      <c r="G146" s="957">
        <f t="shared" si="42"/>
        <v>2.9391519603141458</v>
      </c>
      <c r="H146" s="139">
        <f t="shared" si="44"/>
        <v>6.2552483413892084</v>
      </c>
      <c r="I146" s="139">
        <f t="shared" si="43"/>
        <v>6.2206758930406814</v>
      </c>
      <c r="J146" s="139">
        <f t="shared" si="43"/>
        <v>3.5657337655708767</v>
      </c>
      <c r="K146" s="139">
        <f t="shared" si="43"/>
        <v>2.4003562721929121</v>
      </c>
      <c r="L146" s="139">
        <f t="shared" si="43"/>
        <v>1.7083055184593858</v>
      </c>
      <c r="M146" s="438">
        <f t="shared" si="45"/>
        <v>25.019540609015991</v>
      </c>
    </row>
    <row r="147" spans="2:13">
      <c r="B147" s="2" t="s">
        <v>115</v>
      </c>
      <c r="F147" s="957">
        <f t="shared" si="42"/>
        <v>4.9776375356863189</v>
      </c>
      <c r="G147" s="957">
        <f t="shared" si="42"/>
        <v>6.93157918255831</v>
      </c>
      <c r="H147" s="139">
        <f t="shared" si="44"/>
        <v>15.496113218875829</v>
      </c>
      <c r="I147" s="139">
        <f t="shared" si="43"/>
        <v>13.365453149096497</v>
      </c>
      <c r="J147" s="139">
        <f t="shared" si="43"/>
        <v>7.3718608485397104</v>
      </c>
      <c r="K147" s="139">
        <f t="shared" si="43"/>
        <v>4.7992040939902596</v>
      </c>
      <c r="L147" s="139">
        <f t="shared" si="43"/>
        <v>3.1241000002233319</v>
      </c>
      <c r="M147" s="438">
        <f t="shared" si="45"/>
        <v>56.065948028970254</v>
      </c>
    </row>
    <row r="148" spans="2:13">
      <c r="B148" s="2" t="s">
        <v>116</v>
      </c>
      <c r="F148" s="957">
        <f t="shared" si="42"/>
        <v>7.9439027258701902</v>
      </c>
      <c r="G148" s="957">
        <f t="shared" si="42"/>
        <v>11.199106258320542</v>
      </c>
      <c r="H148" s="139">
        <f t="shared" si="44"/>
        <v>26.048896472347142</v>
      </c>
      <c r="I148" s="139">
        <f t="shared" si="43"/>
        <v>20.493026723202405</v>
      </c>
      <c r="J148" s="139">
        <f t="shared" si="43"/>
        <v>10.907334796620608</v>
      </c>
      <c r="K148" s="139">
        <f t="shared" si="43"/>
        <v>6.6931050917834236</v>
      </c>
      <c r="L148" s="139">
        <f t="shared" si="43"/>
        <v>4.0042187926551795</v>
      </c>
      <c r="M148" s="438">
        <f t="shared" si="45"/>
        <v>87.289590860799493</v>
      </c>
    </row>
    <row r="149" spans="2:13">
      <c r="B149" s="2" t="s">
        <v>117</v>
      </c>
      <c r="F149" s="957">
        <f t="shared" si="42"/>
        <v>7.5919492702632292</v>
      </c>
      <c r="G149" s="957">
        <f t="shared" si="42"/>
        <v>12.059525691290933</v>
      </c>
      <c r="H149" s="139">
        <f t="shared" si="44"/>
        <v>30.74794722818978</v>
      </c>
      <c r="I149" s="139">
        <f t="shared" si="43"/>
        <v>24.937316093275456</v>
      </c>
      <c r="J149" s="139">
        <f t="shared" si="43"/>
        <v>13.543616886841624</v>
      </c>
      <c r="K149" s="139">
        <f t="shared" si="43"/>
        <v>8.2500594934546321</v>
      </c>
      <c r="L149" s="139">
        <f t="shared" si="43"/>
        <v>4.6888190437602981</v>
      </c>
      <c r="M149" s="438">
        <f t="shared" si="45"/>
        <v>101.81923370707595</v>
      </c>
    </row>
    <row r="150" spans="2:13">
      <c r="B150" s="2" t="s">
        <v>412</v>
      </c>
      <c r="F150" s="957">
        <f>F$151*(N65/N$66)</f>
        <v>4.4317469341027653</v>
      </c>
      <c r="G150" s="957">
        <f>G$151*(O65/O$66)</f>
        <v>9.0195120749951929</v>
      </c>
      <c r="H150" s="139">
        <f t="shared" si="44"/>
        <v>27.926693041403961</v>
      </c>
      <c r="I150" s="139">
        <f t="shared" si="43"/>
        <v>27.992818254690942</v>
      </c>
      <c r="J150" s="139">
        <f t="shared" si="43"/>
        <v>17.932097888974994</v>
      </c>
      <c r="K150" s="139">
        <f t="shared" si="43"/>
        <v>12.607672622952816</v>
      </c>
      <c r="L150" s="139">
        <f t="shared" si="43"/>
        <v>7.6051505458685069</v>
      </c>
      <c r="M150" s="438">
        <f t="shared" si="45"/>
        <v>107.51569136298919</v>
      </c>
    </row>
    <row r="151" spans="2:13">
      <c r="B151" s="2" t="s">
        <v>304</v>
      </c>
      <c r="F151" s="957">
        <f>F153/12/F152</f>
        <v>28.062532683448765</v>
      </c>
      <c r="G151" s="957">
        <f>G153/12/G152</f>
        <v>44.532797962826905</v>
      </c>
      <c r="H151" s="139">
        <f t="shared" si="44"/>
        <v>111.36779370724209</v>
      </c>
      <c r="I151" s="139">
        <f t="shared" si="43"/>
        <v>98.9329436035746</v>
      </c>
      <c r="J151" s="139">
        <f t="shared" si="43"/>
        <v>56.649670646869168</v>
      </c>
      <c r="K151" s="139">
        <f t="shared" si="43"/>
        <v>37.093464588617167</v>
      </c>
      <c r="L151" s="139">
        <f t="shared" si="43"/>
        <v>23.099388289801382</v>
      </c>
      <c r="M151" s="269">
        <f t="shared" ref="M151" si="46">SUM(M140:M150)</f>
        <v>399.73859148238006</v>
      </c>
    </row>
    <row r="152" spans="2:13">
      <c r="B152" s="2" t="s">
        <v>389</v>
      </c>
      <c r="F152" s="139">
        <f t="shared" ref="F152:G152" si="47">N67</f>
        <v>2.7117290565983527</v>
      </c>
      <c r="G152" s="139">
        <f t="shared" si="47"/>
        <v>4.1732166741060031</v>
      </c>
      <c r="H152" s="139">
        <f t="shared" si="44"/>
        <v>10.075949836640103</v>
      </c>
      <c r="I152" s="139">
        <f t="shared" si="43"/>
        <v>13.558250040814706</v>
      </c>
      <c r="J152" s="139">
        <f t="shared" si="43"/>
        <v>20.25889798023735</v>
      </c>
      <c r="K152" s="139">
        <f t="shared" si="43"/>
        <v>24.47411984593311</v>
      </c>
      <c r="L152" s="139">
        <f t="shared" si="43"/>
        <v>29.759382594601643</v>
      </c>
    </row>
    <row r="153" spans="2:13">
      <c r="B153" s="953" t="s">
        <v>388</v>
      </c>
      <c r="F153" s="954">
        <f>N68-SUM(F136,N136)</f>
        <v>913.17582335338761</v>
      </c>
      <c r="G153" s="954">
        <f>O68-SUM(G136,O136)</f>
        <v>2230.1401800367571</v>
      </c>
    </row>
  </sheetData>
  <phoneticPr fontId="40"/>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M153"/>
  <sheetViews>
    <sheetView topLeftCell="A43"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2" t="s">
        <v>2803</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Psumm!AF13</f>
        <v>838.21900000000005</v>
      </c>
      <c r="D4" s="137">
        <f>Psumm!AG13</f>
        <v>424.20889999999997</v>
      </c>
      <c r="E4" s="137">
        <f>Psumm!AH13</f>
        <v>414.0104</v>
      </c>
      <c r="F4" s="138">
        <f>$D4*'2018nintei'!C4</f>
        <v>0.1314077045680605</v>
      </c>
      <c r="G4" s="138">
        <f>$D4*'2018nintei'!D4</f>
        <v>0.19953469178986877</v>
      </c>
      <c r="H4" s="138">
        <f>$D4*'2018nintei'!E4</f>
        <v>0.25469840568200036</v>
      </c>
      <c r="I4" s="138">
        <f>$D4*'2018nintei'!F4</f>
        <v>0.34002189041059122</v>
      </c>
      <c r="J4" s="138">
        <f>$D4*'2018nintei'!G4</f>
        <v>0.22072229994411474</v>
      </c>
      <c r="K4" s="138">
        <f>$D4*'2018nintei'!H4</f>
        <v>0.1653643649082813</v>
      </c>
      <c r="L4" s="138">
        <f>$D4*'2018nintei'!I4</f>
        <v>0.17805554505746612</v>
      </c>
      <c r="M4" s="438">
        <f>SUM(F4:L4)</f>
        <v>1.489804902360383</v>
      </c>
      <c r="N4" s="138">
        <f>$E4*'2018nintei'!C18</f>
        <v>0.11568693335884811</v>
      </c>
      <c r="O4" s="138">
        <f>$E4*'2018nintei'!D18</f>
        <v>0.1856940659294114</v>
      </c>
      <c r="P4" s="138">
        <f>$E4*'2018nintei'!E18</f>
        <v>0.19001935983438611</v>
      </c>
      <c r="Q4" s="138">
        <f>$E4*'2018nintei'!F18</f>
        <v>0.26382876681193879</v>
      </c>
      <c r="R4" s="138">
        <f>$E4*'2018nintei'!G18</f>
        <v>0.16153231516694605</v>
      </c>
      <c r="S4" s="138">
        <f>$E4*'2018nintei'!H18</f>
        <v>0.13985559103701192</v>
      </c>
      <c r="T4" s="138">
        <f>$E4*'2018nintei'!I18</f>
        <v>0.15516257954135471</v>
      </c>
      <c r="U4" s="438">
        <f>SUM(N4:T4)</f>
        <v>1.2117796116798971</v>
      </c>
      <c r="X4" s="138">
        <f>MAX(F4,SUM(F21,N21,F38,N38,F55,N55,F72)*F4/SUM(F4,N4))</f>
        <v>0.1314077045680605</v>
      </c>
      <c r="Y4" s="138">
        <f t="shared" ref="Y4:AD14" si="0">MAX(G4,SUM(G21,O21,G38,O38,G55,O55,G72)*G4/SUM(G4,O4))</f>
        <v>0.19953469178986877</v>
      </c>
      <c r="Z4" s="138">
        <f t="shared" si="0"/>
        <v>0.25469840568200036</v>
      </c>
      <c r="AA4" s="138">
        <f t="shared" si="0"/>
        <v>0.34002189041059122</v>
      </c>
      <c r="AB4" s="138">
        <f t="shared" si="0"/>
        <v>0.22072229994411474</v>
      </c>
      <c r="AC4" s="138">
        <f t="shared" si="0"/>
        <v>0.1653643649082813</v>
      </c>
      <c r="AD4" s="138">
        <f t="shared" si="0"/>
        <v>0.17805554505746612</v>
      </c>
      <c r="AE4" s="438">
        <f>SUM(X4:AD4)</f>
        <v>1.489804902360383</v>
      </c>
      <c r="AF4" s="138">
        <f>MAX(N4,SUM(F21,N21,F38,N38,F55,N55,F72)*N4/SUM(F4,N4))</f>
        <v>0.11568693335884811</v>
      </c>
      <c r="AG4" s="138">
        <f t="shared" ref="AG4:AL14" si="1">MAX(O4,SUM(G21,O21,G38,O38,G55,O55,G72)*O4/SUM(G4,O4))</f>
        <v>0.1856940659294114</v>
      </c>
      <c r="AH4" s="138">
        <f t="shared" si="1"/>
        <v>0.19001935983438611</v>
      </c>
      <c r="AI4" s="138">
        <f t="shared" si="1"/>
        <v>0.26382876681193879</v>
      </c>
      <c r="AJ4" s="138">
        <f t="shared" si="1"/>
        <v>0.16153231516694605</v>
      </c>
      <c r="AK4" s="138">
        <f t="shared" si="1"/>
        <v>0.13985559103701192</v>
      </c>
      <c r="AL4" s="138">
        <f t="shared" si="1"/>
        <v>0.15516257954135471</v>
      </c>
      <c r="AM4" s="438">
        <f>SUM(AF4:AL4)</f>
        <v>1.2117796116798971</v>
      </c>
    </row>
    <row r="5" spans="1:39">
      <c r="B5" s="2" t="s">
        <v>147</v>
      </c>
      <c r="C5" s="137">
        <f>Psumm!AF14</f>
        <v>978.60879999999997</v>
      </c>
      <c r="D5" s="137">
        <f>Psumm!AG14</f>
        <v>494.45660000000009</v>
      </c>
      <c r="E5" s="137">
        <f>Psumm!AH14</f>
        <v>484.15230000000003</v>
      </c>
      <c r="F5" s="138">
        <f>$D5*'2018nintei'!C5</f>
        <v>0.15316841965014805</v>
      </c>
      <c r="G5" s="138">
        <f>$D5*'2018nintei'!D5</f>
        <v>0.23257702816811823</v>
      </c>
      <c r="H5" s="138">
        <f>$D5*'2018nintei'!E5</f>
        <v>0.29687568483108823</v>
      </c>
      <c r="I5" s="138">
        <f>$D5*'2018nintei'!F5</f>
        <v>0.39647284127786508</v>
      </c>
      <c r="J5" s="138">
        <f>$D5*'2018nintei'!G5</f>
        <v>0.25739052096200621</v>
      </c>
      <c r="K5" s="138">
        <f>$D5*'2018nintei'!H5</f>
        <v>0.19279216830660054</v>
      </c>
      <c r="L5" s="138">
        <f>$D5*'2018nintei'!I5</f>
        <v>0.2075410002483718</v>
      </c>
      <c r="M5" s="438">
        <f t="shared" ref="M5:M14" si="2">SUM(F5:L5)</f>
        <v>1.7368176634441981</v>
      </c>
      <c r="N5" s="138">
        <f>$E5*'2018nintei'!C19</f>
        <v>0.13528668571039046</v>
      </c>
      <c r="O5" s="138">
        <f>$E5*'2018nintei'!D19</f>
        <v>0.21715447031300703</v>
      </c>
      <c r="P5" s="138">
        <f>$E5*'2018nintei'!E19</f>
        <v>0.22221255820710217</v>
      </c>
      <c r="Q5" s="138">
        <f>$E5*'2018nintei'!F19</f>
        <v>0.30863918198752061</v>
      </c>
      <c r="R5" s="138">
        <f>$E5*'2018nintei'!G19</f>
        <v>0.18898533284358884</v>
      </c>
      <c r="S5" s="138">
        <f>$E5*'2018nintei'!H19</f>
        <v>0.16358732079629906</v>
      </c>
      <c r="T5" s="138">
        <f>$E5*'2018nintei'!I19</f>
        <v>0.18145032047233556</v>
      </c>
      <c r="U5" s="438">
        <f t="shared" ref="U5:U14" si="3">SUM(N5:T5)</f>
        <v>1.4173158703302438</v>
      </c>
      <c r="X5" s="138">
        <f t="shared" ref="X5:X14" si="4">MAX(F5,SUM(F22,N22,F39,N39,F56,N56,F73)*F5/SUM(F5,N5))</f>
        <v>0.15316841965014805</v>
      </c>
      <c r="Y5" s="138">
        <f t="shared" si="0"/>
        <v>0.23257702816811823</v>
      </c>
      <c r="Z5" s="138">
        <f t="shared" si="0"/>
        <v>0.29687568483108823</v>
      </c>
      <c r="AA5" s="138">
        <f t="shared" si="0"/>
        <v>0.39647284127786508</v>
      </c>
      <c r="AB5" s="138">
        <f t="shared" si="0"/>
        <v>0.25739052096200621</v>
      </c>
      <c r="AC5" s="138">
        <f t="shared" si="0"/>
        <v>0.19279216830660054</v>
      </c>
      <c r="AD5" s="138">
        <f t="shared" si="0"/>
        <v>0.2075410002483718</v>
      </c>
      <c r="AE5" s="438">
        <f t="shared" ref="AE5:AE14" si="5">SUM(X5:AD5)</f>
        <v>1.7368176634441981</v>
      </c>
      <c r="AF5" s="138">
        <f t="shared" ref="AF5:AF14" si="6">MAX(N5,SUM(F22,N22,F39,N39,F56,N56,F73)*N5/SUM(F5,N5))</f>
        <v>0.13528668571039046</v>
      </c>
      <c r="AG5" s="138">
        <f t="shared" si="1"/>
        <v>0.21715447031300703</v>
      </c>
      <c r="AH5" s="138">
        <f t="shared" si="1"/>
        <v>0.22221255820710217</v>
      </c>
      <c r="AI5" s="138">
        <f t="shared" si="1"/>
        <v>0.30863918198752061</v>
      </c>
      <c r="AJ5" s="138">
        <f t="shared" si="1"/>
        <v>0.18898533284358884</v>
      </c>
      <c r="AK5" s="138">
        <f t="shared" si="1"/>
        <v>0.16358732079629906</v>
      </c>
      <c r="AL5" s="138">
        <f t="shared" si="1"/>
        <v>0.18145032047233556</v>
      </c>
      <c r="AM5" s="438">
        <f t="shared" ref="AM5:AM14" si="7">SUM(AF5:AL5)</f>
        <v>1.4173158703302438</v>
      </c>
    </row>
    <row r="6" spans="1:39">
      <c r="B6" s="2" t="s">
        <v>148</v>
      </c>
      <c r="C6" s="137">
        <f>Psumm!AF15</f>
        <v>867.63819999999998</v>
      </c>
      <c r="D6" s="137">
        <f>Psumm!AG15</f>
        <v>436.20420000000001</v>
      </c>
      <c r="E6" s="137">
        <f>Psumm!AH15</f>
        <v>431.43389999999999</v>
      </c>
      <c r="F6" s="138">
        <f>$D6*'2018nintei'!C6</f>
        <v>0.13512350317248692</v>
      </c>
      <c r="G6" s="138">
        <f>$D6*'2018nintei'!D6</f>
        <v>0.205176908368604</v>
      </c>
      <c r="H6" s="138">
        <f>$D6*'2018nintei'!E6</f>
        <v>0.26190047943782518</v>
      </c>
      <c r="I6" s="138">
        <f>$D6*'2018nintei'!F6</f>
        <v>0.34996803768525586</v>
      </c>
      <c r="J6" s="138">
        <f>$D6*'2018nintei'!G6</f>
        <v>0.22723288694612889</v>
      </c>
      <c r="K6" s="138">
        <f>$D6*'2018nintei'!H6</f>
        <v>0.17014127776334986</v>
      </c>
      <c r="L6" s="138">
        <f>$D6*'2018nintei'!I6</f>
        <v>0.18309039859219353</v>
      </c>
      <c r="M6" s="438">
        <f t="shared" si="2"/>
        <v>1.5326334919658442</v>
      </c>
      <c r="N6" s="138">
        <f>$E6*'2018nintei'!C20</f>
        <v>0.12055558227051286</v>
      </c>
      <c r="O6" s="138">
        <f>$E6*'2018nintei'!D20</f>
        <v>0.19350894342456876</v>
      </c>
      <c r="P6" s="138">
        <f>$E6*'2018nintei'!E20</f>
        <v>0.1980162659895803</v>
      </c>
      <c r="Q6" s="138">
        <f>$E6*'2018nintei'!F20</f>
        <v>0.27519250491983649</v>
      </c>
      <c r="R6" s="138">
        <f>$E6*'2018nintei'!G20</f>
        <v>0.16853004625786072</v>
      </c>
      <c r="S6" s="138">
        <f>$E6*'2018nintei'!H20</f>
        <v>0.14582787414946147</v>
      </c>
      <c r="T6" s="138">
        <f>$E6*'2018nintei'!I20</f>
        <v>0.16169254884801657</v>
      </c>
      <c r="U6" s="438">
        <f t="shared" si="3"/>
        <v>1.2633237658598371</v>
      </c>
      <c r="X6" s="138">
        <f t="shared" si="4"/>
        <v>0.13512350317248692</v>
      </c>
      <c r="Y6" s="138">
        <f t="shared" si="0"/>
        <v>0.20517690836860403</v>
      </c>
      <c r="Z6" s="138">
        <f t="shared" si="0"/>
        <v>0.26190047943782518</v>
      </c>
      <c r="AA6" s="138">
        <f t="shared" si="0"/>
        <v>0.34996803768525586</v>
      </c>
      <c r="AB6" s="138">
        <f t="shared" si="0"/>
        <v>0.22723288694612889</v>
      </c>
      <c r="AC6" s="138">
        <f t="shared" si="0"/>
        <v>0.17014127776334986</v>
      </c>
      <c r="AD6" s="138">
        <f t="shared" si="0"/>
        <v>0.18309039859219356</v>
      </c>
      <c r="AE6" s="438">
        <f t="shared" si="5"/>
        <v>1.5326334919658442</v>
      </c>
      <c r="AF6" s="138">
        <f t="shared" si="6"/>
        <v>0.12055558227051286</v>
      </c>
      <c r="AG6" s="138">
        <f t="shared" si="1"/>
        <v>0.19350894342456876</v>
      </c>
      <c r="AH6" s="138">
        <f t="shared" si="1"/>
        <v>0.1980162659895803</v>
      </c>
      <c r="AI6" s="138">
        <f t="shared" si="1"/>
        <v>0.27519250491983649</v>
      </c>
      <c r="AJ6" s="138">
        <f t="shared" si="1"/>
        <v>0.16853004625786072</v>
      </c>
      <c r="AK6" s="138">
        <f t="shared" si="1"/>
        <v>0.14582787414946147</v>
      </c>
      <c r="AL6" s="138">
        <f t="shared" si="1"/>
        <v>0.16169254884801657</v>
      </c>
      <c r="AM6" s="438">
        <f t="shared" si="7"/>
        <v>1.2633237658598371</v>
      </c>
    </row>
    <row r="7" spans="1:39">
      <c r="B7" s="2" t="s">
        <v>149</v>
      </c>
      <c r="C7" s="137">
        <f>Psumm!AF16</f>
        <v>789.63359999999989</v>
      </c>
      <c r="D7" s="137">
        <f>Psumm!AG16</f>
        <v>394.41219999999998</v>
      </c>
      <c r="E7" s="137">
        <f>Psumm!AH16</f>
        <v>395.22139999999996</v>
      </c>
      <c r="F7" s="138">
        <f>$D7*'2018nintei'!C7</f>
        <v>0.12217754473241556</v>
      </c>
      <c r="G7" s="138">
        <f>$D7*'2018nintei'!D7</f>
        <v>0.18551924951401089</v>
      </c>
      <c r="H7" s="138">
        <f>$D7*'2018nintei'!E7</f>
        <v>0.23680822943962343</v>
      </c>
      <c r="I7" s="138">
        <f>$D7*'2018nintei'!F7</f>
        <v>0.31668909263976736</v>
      </c>
      <c r="J7" s="138">
        <f>$D7*'2018nintei'!G7</f>
        <v>0.20566605511038175</v>
      </c>
      <c r="K7" s="138">
        <f>$D7*'2018nintei'!H7</f>
        <v>0.15391666504952217</v>
      </c>
      <c r="L7" s="138">
        <f>$D7*'2018nintei'!I7</f>
        <v>0.16554881156032872</v>
      </c>
      <c r="M7" s="438">
        <f t="shared" si="2"/>
        <v>1.3863256480460497</v>
      </c>
      <c r="N7" s="138">
        <f>$E7*'2018nintei'!C21</f>
        <v>0.11043672275814967</v>
      </c>
      <c r="O7" s="138">
        <f>$E7*'2018nintei'!D21</f>
        <v>0.17726672737765586</v>
      </c>
      <c r="P7" s="138">
        <f>$E7*'2018nintei'!E21</f>
        <v>0.18139572682437408</v>
      </c>
      <c r="Q7" s="138">
        <f>$E7*'2018nintei'!F21</f>
        <v>0.25229405256998172</v>
      </c>
      <c r="R7" s="138">
        <f>$E7*'2018nintei'!G21</f>
        <v>0.15453770554641966</v>
      </c>
      <c r="S7" s="138">
        <f>$E7*'2018nintei'!H21</f>
        <v>0.13365406980451247</v>
      </c>
      <c r="T7" s="138">
        <f>$E7*'2018nintei'!I21</f>
        <v>0.14812084893023353</v>
      </c>
      <c r="U7" s="438">
        <f t="shared" si="3"/>
        <v>1.157705853811327</v>
      </c>
      <c r="X7" s="138">
        <f t="shared" si="4"/>
        <v>0.12217754473241556</v>
      </c>
      <c r="Y7" s="138">
        <f t="shared" si="0"/>
        <v>0.18551924951401089</v>
      </c>
      <c r="Z7" s="138">
        <f t="shared" si="0"/>
        <v>0.23680822943962343</v>
      </c>
      <c r="AA7" s="138">
        <f t="shared" si="0"/>
        <v>0.31668909263976736</v>
      </c>
      <c r="AB7" s="138">
        <f t="shared" si="0"/>
        <v>0.20566605511038175</v>
      </c>
      <c r="AC7" s="138">
        <f t="shared" si="0"/>
        <v>0.15391666504952217</v>
      </c>
      <c r="AD7" s="138">
        <f t="shared" si="0"/>
        <v>0.16554881156032872</v>
      </c>
      <c r="AE7" s="438">
        <f t="shared" si="5"/>
        <v>1.3863256480460497</v>
      </c>
      <c r="AF7" s="138">
        <f t="shared" si="6"/>
        <v>0.11043672275814967</v>
      </c>
      <c r="AG7" s="138">
        <f t="shared" si="1"/>
        <v>0.17726672737765586</v>
      </c>
      <c r="AH7" s="138">
        <f t="shared" si="1"/>
        <v>0.1813957268243741</v>
      </c>
      <c r="AI7" s="138">
        <f t="shared" si="1"/>
        <v>0.25229405256998172</v>
      </c>
      <c r="AJ7" s="138">
        <f t="shared" si="1"/>
        <v>0.15453770554641966</v>
      </c>
      <c r="AK7" s="138">
        <f t="shared" si="1"/>
        <v>0.13365406980451247</v>
      </c>
      <c r="AL7" s="138">
        <f t="shared" si="1"/>
        <v>0.14812084893023353</v>
      </c>
      <c r="AM7" s="438">
        <f t="shared" si="7"/>
        <v>1.157705853811327</v>
      </c>
    </row>
    <row r="8" spans="1:39">
      <c r="B8" s="2" t="s">
        <v>150</v>
      </c>
      <c r="C8" s="137">
        <f>Psumm!AF17</f>
        <v>741.90390000000002</v>
      </c>
      <c r="D8" s="137">
        <f>Psumm!AG17</f>
        <v>365.97919999999993</v>
      </c>
      <c r="E8" s="137">
        <f>Psumm!AH17</f>
        <v>375.9246</v>
      </c>
      <c r="F8" s="138">
        <f>$D8*'2018nintei'!C8</f>
        <v>0.11336981989688365</v>
      </c>
      <c r="G8" s="138">
        <f>$D8*'2018nintei'!D8</f>
        <v>0.1721452493653545</v>
      </c>
      <c r="H8" s="138">
        <f>$D8*'2018nintei'!E8</f>
        <v>0.21973682954971938</v>
      </c>
      <c r="I8" s="138">
        <f>$D8*'2018nintei'!F8</f>
        <v>0.29425335476026959</v>
      </c>
      <c r="J8" s="138">
        <f>$D8*'2018nintei'!G8</f>
        <v>0.19116032816322104</v>
      </c>
      <c r="K8" s="138">
        <f>$D8*'2018nintei'!H8</f>
        <v>0.1429407480789418</v>
      </c>
      <c r="L8" s="138">
        <f>$D8*'2018nintei'!I8</f>
        <v>0.15361447139768966</v>
      </c>
      <c r="M8" s="438">
        <f t="shared" si="2"/>
        <v>1.2872208012120796</v>
      </c>
      <c r="N8" s="138">
        <f>$E8*'2018nintei'!C22</f>
        <v>0.10504461759451367</v>
      </c>
      <c r="O8" s="138">
        <f>$E8*'2018nintei'!D22</f>
        <v>0.16861162776801647</v>
      </c>
      <c r="P8" s="138">
        <f>$E8*'2018nintei'!E22</f>
        <v>0.17253902761379342</v>
      </c>
      <c r="Q8" s="138">
        <f>$E8*'2018nintei'!F22</f>
        <v>0.24029767052230658</v>
      </c>
      <c r="R8" s="138">
        <f>$E8*'2018nintei'!G22</f>
        <v>0.14723933254568405</v>
      </c>
      <c r="S8" s="138">
        <f>$E8*'2018nintei'!H22</f>
        <v>0.12723506739924906</v>
      </c>
      <c r="T8" s="138">
        <f>$E8*'2018nintei'!I22</f>
        <v>0.14088880532723805</v>
      </c>
      <c r="U8" s="438">
        <f t="shared" si="3"/>
        <v>1.1018561487708014</v>
      </c>
      <c r="X8" s="138">
        <f t="shared" si="4"/>
        <v>0.11336981989688365</v>
      </c>
      <c r="Y8" s="138">
        <f t="shared" si="0"/>
        <v>0.1721452493653545</v>
      </c>
      <c r="Z8" s="138">
        <f t="shared" si="0"/>
        <v>0.21973682954971938</v>
      </c>
      <c r="AA8" s="138">
        <f t="shared" si="0"/>
        <v>0.29425335476026959</v>
      </c>
      <c r="AB8" s="138">
        <f t="shared" si="0"/>
        <v>0.19116032816322104</v>
      </c>
      <c r="AC8" s="138">
        <f t="shared" si="0"/>
        <v>0.1429407480789418</v>
      </c>
      <c r="AD8" s="138">
        <f t="shared" si="0"/>
        <v>0.15361447139768966</v>
      </c>
      <c r="AE8" s="438">
        <f t="shared" si="5"/>
        <v>1.2872208012120796</v>
      </c>
      <c r="AF8" s="138">
        <f t="shared" si="6"/>
        <v>0.10504461759451367</v>
      </c>
      <c r="AG8" s="138">
        <f t="shared" si="1"/>
        <v>0.16861162776801647</v>
      </c>
      <c r="AH8" s="138">
        <f t="shared" si="1"/>
        <v>0.17253902761379344</v>
      </c>
      <c r="AI8" s="138">
        <f t="shared" si="1"/>
        <v>0.24029767052230658</v>
      </c>
      <c r="AJ8" s="138">
        <f t="shared" si="1"/>
        <v>0.14723933254568405</v>
      </c>
      <c r="AK8" s="138">
        <f t="shared" si="1"/>
        <v>0.12723506739924906</v>
      </c>
      <c r="AL8" s="138">
        <f t="shared" si="1"/>
        <v>0.14088880532723805</v>
      </c>
      <c r="AM8" s="438">
        <f t="shared" si="7"/>
        <v>1.1018561487708014</v>
      </c>
    </row>
    <row r="9" spans="1:39">
      <c r="B9" s="2" t="s">
        <v>113</v>
      </c>
      <c r="C9" s="137">
        <f>Psumm!AF18</f>
        <v>823.92180000000008</v>
      </c>
      <c r="D9" s="137">
        <f>Psumm!AG18</f>
        <v>399.29719999999998</v>
      </c>
      <c r="E9" s="137">
        <f>Psumm!AH18</f>
        <v>424.62459999999999</v>
      </c>
      <c r="F9" s="138">
        <f>$D9*'2018nintei'!C9</f>
        <v>1.6826491291657399</v>
      </c>
      <c r="G9" s="138">
        <f>$D9*'2018nintei'!D9</f>
        <v>1.7380049058994507</v>
      </c>
      <c r="H9" s="138">
        <f>$D9*'2018nintei'!E9</f>
        <v>2.4581294540548289</v>
      </c>
      <c r="I9" s="138">
        <f>$D9*'2018nintei'!F9</f>
        <v>2.5398728717277659</v>
      </c>
      <c r="J9" s="138">
        <f>$D9*'2018nintei'!G9</f>
        <v>1.7508241384062042</v>
      </c>
      <c r="K9" s="138">
        <f>$D9*'2018nintei'!H9</f>
        <v>1.4340892053659526</v>
      </c>
      <c r="L9" s="138">
        <f>$D9*'2018nintei'!I9</f>
        <v>1.2510405541818495</v>
      </c>
      <c r="M9" s="438">
        <f t="shared" si="2"/>
        <v>12.854610258801792</v>
      </c>
      <c r="N9" s="138">
        <f>$E9*'2018nintei'!C23</f>
        <v>1.8543377068587688</v>
      </c>
      <c r="O9" s="138">
        <f>$E9*'2018nintei'!D23</f>
        <v>1.9855646991229483</v>
      </c>
      <c r="P9" s="138">
        <f>$E9*'2018nintei'!E23</f>
        <v>2.0283398905369197</v>
      </c>
      <c r="Q9" s="138">
        <f>$E9*'2018nintei'!F23</f>
        <v>1.8635393468722397</v>
      </c>
      <c r="R9" s="138">
        <f>$E9*'2018nintei'!G23</f>
        <v>1.190493263364423</v>
      </c>
      <c r="S9" s="138">
        <f>$E9*'2018nintei'!H23</f>
        <v>1.0830578988828208</v>
      </c>
      <c r="T9" s="138">
        <f>$E9*'2018nintei'!I23</f>
        <v>1.0747681331049193</v>
      </c>
      <c r="U9" s="438">
        <f t="shared" si="3"/>
        <v>11.08010093874304</v>
      </c>
      <c r="X9" s="138">
        <f t="shared" si="4"/>
        <v>1.6826491291657399</v>
      </c>
      <c r="Y9" s="138">
        <f t="shared" si="0"/>
        <v>1.7380049058994507</v>
      </c>
      <c r="Z9" s="138">
        <f t="shared" si="0"/>
        <v>2.4581294540548289</v>
      </c>
      <c r="AA9" s="138">
        <f t="shared" si="0"/>
        <v>2.5398728717277659</v>
      </c>
      <c r="AB9" s="138">
        <f t="shared" si="0"/>
        <v>1.7508241384062042</v>
      </c>
      <c r="AC9" s="138">
        <f t="shared" si="0"/>
        <v>1.4340892053659526</v>
      </c>
      <c r="AD9" s="138">
        <f t="shared" si="0"/>
        <v>1.2510405541818495</v>
      </c>
      <c r="AE9" s="438">
        <f t="shared" si="5"/>
        <v>12.854610258801792</v>
      </c>
      <c r="AF9" s="138">
        <f t="shared" si="6"/>
        <v>1.8543377068587688</v>
      </c>
      <c r="AG9" s="138">
        <f t="shared" si="1"/>
        <v>1.9855646991229483</v>
      </c>
      <c r="AH9" s="138">
        <f t="shared" si="1"/>
        <v>2.0283398905369197</v>
      </c>
      <c r="AI9" s="138">
        <f t="shared" si="1"/>
        <v>1.8635393468722397</v>
      </c>
      <c r="AJ9" s="138">
        <f t="shared" si="1"/>
        <v>1.190493263364423</v>
      </c>
      <c r="AK9" s="138">
        <f t="shared" si="1"/>
        <v>1.0830578988828208</v>
      </c>
      <c r="AL9" s="138">
        <f t="shared" si="1"/>
        <v>1.0747681331049193</v>
      </c>
      <c r="AM9" s="438">
        <f t="shared" si="7"/>
        <v>11.08010093874304</v>
      </c>
    </row>
    <row r="10" spans="1:39">
      <c r="B10" s="2" t="s">
        <v>114</v>
      </c>
      <c r="C10" s="137">
        <f>Psumm!AF19</f>
        <v>923.28600000000006</v>
      </c>
      <c r="D10" s="137">
        <f>Psumm!AG19</f>
        <v>436.17970000000003</v>
      </c>
      <c r="E10" s="137">
        <f>Psumm!AH19</f>
        <v>487.10630000000003</v>
      </c>
      <c r="F10" s="138">
        <f>$D10*'2018nintei'!C10</f>
        <v>3.4551914630284752</v>
      </c>
      <c r="G10" s="138">
        <f>$D10*'2018nintei'!D10</f>
        <v>3.3800081109531228</v>
      </c>
      <c r="H10" s="138">
        <f>$D10*'2018nintei'!E10</f>
        <v>5.081601932364622</v>
      </c>
      <c r="I10" s="138">
        <f>$D10*'2018nintei'!F10</f>
        <v>5.089408510455514</v>
      </c>
      <c r="J10" s="138">
        <f>$D10*'2018nintei'!G10</f>
        <v>3.5809374208925235</v>
      </c>
      <c r="K10" s="138">
        <f>$D10*'2018nintei'!H10</f>
        <v>2.9082505918604933</v>
      </c>
      <c r="L10" s="138">
        <f>$D10*'2018nintei'!I10</f>
        <v>2.3918154258476862</v>
      </c>
      <c r="M10" s="438">
        <f t="shared" si="2"/>
        <v>25.887213455402438</v>
      </c>
      <c r="N10" s="138">
        <f>$E10*'2018nintei'!C24</f>
        <v>5.7434665027774914</v>
      </c>
      <c r="O10" s="138">
        <f>$E10*'2018nintei'!D24</f>
        <v>5.3404473329621593</v>
      </c>
      <c r="P10" s="138">
        <f>$E10*'2018nintei'!E24</f>
        <v>5.4521672260321177</v>
      </c>
      <c r="Q10" s="138">
        <f>$E10*'2018nintei'!F24</f>
        <v>4.527552111005507</v>
      </c>
      <c r="R10" s="138">
        <f>$E10*'2018nintei'!G24</f>
        <v>2.9262336436694345</v>
      </c>
      <c r="S10" s="138">
        <f>$E10*'2018nintei'!H24</f>
        <v>2.680331656806457</v>
      </c>
      <c r="T10" s="138">
        <f>$E10*'2018nintei'!I24</f>
        <v>2.4279274539446982</v>
      </c>
      <c r="U10" s="438">
        <f t="shared" si="3"/>
        <v>29.098125927197863</v>
      </c>
      <c r="X10" s="138">
        <f t="shared" si="4"/>
        <v>3.4551914630284752</v>
      </c>
      <c r="Y10" s="138">
        <f t="shared" si="0"/>
        <v>3.3800081109531228</v>
      </c>
      <c r="Z10" s="138">
        <f t="shared" si="0"/>
        <v>5.081601932364622</v>
      </c>
      <c r="AA10" s="138">
        <f t="shared" si="0"/>
        <v>5.089408510455514</v>
      </c>
      <c r="AB10" s="138">
        <f t="shared" si="0"/>
        <v>3.5809374208925235</v>
      </c>
      <c r="AC10" s="138">
        <f t="shared" si="0"/>
        <v>2.9082505918604933</v>
      </c>
      <c r="AD10" s="138">
        <f t="shared" si="0"/>
        <v>2.3918154258476862</v>
      </c>
      <c r="AE10" s="438">
        <f t="shared" si="5"/>
        <v>25.887213455402438</v>
      </c>
      <c r="AF10" s="138">
        <f t="shared" si="6"/>
        <v>5.7434665027774914</v>
      </c>
      <c r="AG10" s="138">
        <f t="shared" si="1"/>
        <v>5.3404473329621593</v>
      </c>
      <c r="AH10" s="138">
        <f t="shared" si="1"/>
        <v>5.4521672260321177</v>
      </c>
      <c r="AI10" s="138">
        <f t="shared" si="1"/>
        <v>4.527552111005507</v>
      </c>
      <c r="AJ10" s="138">
        <f t="shared" si="1"/>
        <v>2.9262336436694349</v>
      </c>
      <c r="AK10" s="138">
        <f t="shared" si="1"/>
        <v>2.680331656806457</v>
      </c>
      <c r="AL10" s="138">
        <f t="shared" si="1"/>
        <v>2.4279274539446982</v>
      </c>
      <c r="AM10" s="438">
        <f t="shared" si="7"/>
        <v>29.098125927197863</v>
      </c>
    </row>
    <row r="11" spans="1:39">
      <c r="B11" s="2" t="s">
        <v>115</v>
      </c>
      <c r="C11" s="137">
        <f>Psumm!AF20</f>
        <v>711.13869999999997</v>
      </c>
      <c r="D11" s="137">
        <f>Psumm!AG20</f>
        <v>318.37810000000002</v>
      </c>
      <c r="E11" s="137">
        <f>Psumm!AH20</f>
        <v>392.7604</v>
      </c>
      <c r="F11" s="138">
        <f>$D11*'2018nintei'!C11</f>
        <v>5.0763026959584554</v>
      </c>
      <c r="G11" s="138">
        <f>$D11*'2018nintei'!D11</f>
        <v>4.4294256313449791</v>
      </c>
      <c r="H11" s="138">
        <f>$D11*'2018nintei'!E11</f>
        <v>7.3157204175169834</v>
      </c>
      <c r="I11" s="138">
        <f>$D11*'2018nintei'!F11</f>
        <v>6.7246013203636483</v>
      </c>
      <c r="J11" s="138">
        <f>$D11*'2018nintei'!G11</f>
        <v>4.748737862454476</v>
      </c>
      <c r="K11" s="138">
        <f>$D11*'2018nintei'!H11</f>
        <v>3.9231602152220661</v>
      </c>
      <c r="L11" s="138">
        <f>$D11*'2018nintei'!I11</f>
        <v>2.9999267729883079</v>
      </c>
      <c r="M11" s="438">
        <f t="shared" si="2"/>
        <v>35.217874915848917</v>
      </c>
      <c r="N11" s="138">
        <f>$E11*'2018nintei'!C25</f>
        <v>11.747903480449175</v>
      </c>
      <c r="O11" s="138">
        <f>$E11*'2018nintei'!D25</f>
        <v>9.9493336297875299</v>
      </c>
      <c r="P11" s="138">
        <f>$E11*'2018nintei'!E25</f>
        <v>11.14989006577153</v>
      </c>
      <c r="Q11" s="138">
        <f>$E11*'2018nintei'!F25</f>
        <v>8.076920657109147</v>
      </c>
      <c r="R11" s="138">
        <f>$E11*'2018nintei'!G25</f>
        <v>5.4070862384012059</v>
      </c>
      <c r="S11" s="138">
        <f>$E11*'2018nintei'!H25</f>
        <v>4.8492072452476354</v>
      </c>
      <c r="T11" s="138">
        <f>$E11*'2018nintei'!I25</f>
        <v>4.2469802430084052</v>
      </c>
      <c r="U11" s="438">
        <f t="shared" si="3"/>
        <v>55.427321559774626</v>
      </c>
      <c r="X11" s="138">
        <f t="shared" si="4"/>
        <v>5.0763026959584554</v>
      </c>
      <c r="Y11" s="138">
        <f t="shared" si="0"/>
        <v>4.4294256313449791</v>
      </c>
      <c r="Z11" s="138">
        <f t="shared" si="0"/>
        <v>7.3157204175169834</v>
      </c>
      <c r="AA11" s="138">
        <f t="shared" si="0"/>
        <v>6.7246013203636483</v>
      </c>
      <c r="AB11" s="138">
        <f t="shared" si="0"/>
        <v>4.748737862454476</v>
      </c>
      <c r="AC11" s="138">
        <f t="shared" si="0"/>
        <v>3.9231602152220661</v>
      </c>
      <c r="AD11" s="138">
        <f t="shared" si="0"/>
        <v>2.9999267729883079</v>
      </c>
      <c r="AE11" s="438">
        <f t="shared" si="5"/>
        <v>35.217874915848917</v>
      </c>
      <c r="AF11" s="138">
        <f t="shared" si="6"/>
        <v>11.747903480449175</v>
      </c>
      <c r="AG11" s="138">
        <f t="shared" si="1"/>
        <v>9.9493336297875299</v>
      </c>
      <c r="AH11" s="138">
        <f t="shared" si="1"/>
        <v>11.14989006577153</v>
      </c>
      <c r="AI11" s="138">
        <f t="shared" si="1"/>
        <v>8.076920657109147</v>
      </c>
      <c r="AJ11" s="138">
        <f t="shared" si="1"/>
        <v>5.4070862384012059</v>
      </c>
      <c r="AK11" s="138">
        <f t="shared" si="1"/>
        <v>4.8492072452476354</v>
      </c>
      <c r="AL11" s="138">
        <f t="shared" si="1"/>
        <v>4.2469802430084052</v>
      </c>
      <c r="AM11" s="438">
        <f t="shared" si="7"/>
        <v>55.427321559774626</v>
      </c>
    </row>
    <row r="12" spans="1:39">
      <c r="B12" s="2" t="s">
        <v>116</v>
      </c>
      <c r="C12" s="137">
        <f>Psumm!AF21</f>
        <v>540.54060000000004</v>
      </c>
      <c r="D12" s="137">
        <f>Psumm!AG21</f>
        <v>223.78130000000002</v>
      </c>
      <c r="E12" s="137">
        <f>Psumm!AH21</f>
        <v>316.75940000000003</v>
      </c>
      <c r="F12" s="138">
        <f>$D12*'2018nintei'!C12</f>
        <v>7.4851907758768856</v>
      </c>
      <c r="G12" s="138">
        <f>$D12*'2018nintei'!D12</f>
        <v>6.0358238307034124</v>
      </c>
      <c r="H12" s="138">
        <f>$D12*'2018nintei'!E12</f>
        <v>10.769577062881194</v>
      </c>
      <c r="I12" s="138">
        <f>$D12*'2018nintei'!F12</f>
        <v>9.0286319579708199</v>
      </c>
      <c r="J12" s="138">
        <f>$D12*'2018nintei'!G12</f>
        <v>6.528128345681651</v>
      </c>
      <c r="K12" s="138">
        <f>$D12*'2018nintei'!H12</f>
        <v>5.3371796910985285</v>
      </c>
      <c r="L12" s="138">
        <f>$D12*'2018nintei'!I12</f>
        <v>3.8122415080895027</v>
      </c>
      <c r="M12" s="438">
        <f t="shared" si="2"/>
        <v>48.996773172301985</v>
      </c>
      <c r="N12" s="138">
        <f>$E12*'2018nintei'!C26</f>
        <v>18.999890762448196</v>
      </c>
      <c r="O12" s="138">
        <f>$E12*'2018nintei'!D26</f>
        <v>17.354086164975779</v>
      </c>
      <c r="P12" s="138">
        <f>$E12*'2018nintei'!E26</f>
        <v>21.498600357248101</v>
      </c>
      <c r="Q12" s="138">
        <f>$E12*'2018nintei'!F26</f>
        <v>15.468866093896104</v>
      </c>
      <c r="R12" s="138">
        <f>$E12*'2018nintei'!G26</f>
        <v>10.553272445908899</v>
      </c>
      <c r="S12" s="138">
        <f>$E12*'2018nintei'!H26</f>
        <v>9.4514561713795864</v>
      </c>
      <c r="T12" s="138">
        <f>$E12*'2018nintei'!I26</f>
        <v>7.7904986958307658</v>
      </c>
      <c r="U12" s="438">
        <f t="shared" si="3"/>
        <v>101.11667069168743</v>
      </c>
      <c r="X12" s="138">
        <f t="shared" si="4"/>
        <v>7.4851907758768856</v>
      </c>
      <c r="Y12" s="138">
        <f t="shared" si="0"/>
        <v>6.0358238307034124</v>
      </c>
      <c r="Z12" s="138">
        <f t="shared" si="0"/>
        <v>10.769577062881194</v>
      </c>
      <c r="AA12" s="138">
        <f t="shared" si="0"/>
        <v>9.0286319579708199</v>
      </c>
      <c r="AB12" s="138">
        <f t="shared" si="0"/>
        <v>6.528128345681651</v>
      </c>
      <c r="AC12" s="138">
        <f t="shared" si="0"/>
        <v>5.3371796910985285</v>
      </c>
      <c r="AD12" s="138">
        <f t="shared" si="0"/>
        <v>3.8122415080895027</v>
      </c>
      <c r="AE12" s="438">
        <f t="shared" si="5"/>
        <v>48.996773172301985</v>
      </c>
      <c r="AF12" s="138">
        <f t="shared" si="6"/>
        <v>18.999890762448196</v>
      </c>
      <c r="AG12" s="138">
        <f t="shared" si="1"/>
        <v>17.354086164975779</v>
      </c>
      <c r="AH12" s="138">
        <f t="shared" si="1"/>
        <v>21.498600357248101</v>
      </c>
      <c r="AI12" s="138">
        <f t="shared" si="1"/>
        <v>15.468866093896105</v>
      </c>
      <c r="AJ12" s="138">
        <f t="shared" si="1"/>
        <v>10.553272445908899</v>
      </c>
      <c r="AK12" s="138">
        <f t="shared" si="1"/>
        <v>9.4514561713795864</v>
      </c>
      <c r="AL12" s="138">
        <f t="shared" si="1"/>
        <v>7.7904986958307658</v>
      </c>
      <c r="AM12" s="438">
        <f t="shared" si="7"/>
        <v>101.11667069168743</v>
      </c>
    </row>
    <row r="13" spans="1:39">
      <c r="B13" s="2" t="s">
        <v>117</v>
      </c>
      <c r="C13" s="137">
        <f>Psumm!AF22</f>
        <v>373.98869999999999</v>
      </c>
      <c r="D13" s="137">
        <f>Psumm!AG22</f>
        <v>132.7278</v>
      </c>
      <c r="E13" s="137">
        <f>Psumm!AH22</f>
        <v>241.26069999999999</v>
      </c>
      <c r="F13" s="138">
        <f>$D13*'2018nintei'!C13</f>
        <v>7.5324901569573175</v>
      </c>
      <c r="G13" s="138">
        <f>$D13*'2018nintei'!D13</f>
        <v>6.2185851667160579</v>
      </c>
      <c r="H13" s="138">
        <f>$D13*'2018nintei'!E13</f>
        <v>11.481777741388298</v>
      </c>
      <c r="I13" s="138">
        <f>$D13*'2018nintei'!F13</f>
        <v>9.6217403715473999</v>
      </c>
      <c r="J13" s="138">
        <f>$D13*'2018nintei'!G13</f>
        <v>7.1780466258264282</v>
      </c>
      <c r="K13" s="138">
        <f>$D13*'2018nintei'!H13</f>
        <v>5.7309992632407196</v>
      </c>
      <c r="L13" s="138">
        <f>$D13*'2018nintei'!I13</f>
        <v>3.7911668892613002</v>
      </c>
      <c r="M13" s="438">
        <f t="shared" si="2"/>
        <v>51.554806214937521</v>
      </c>
      <c r="N13" s="138">
        <f>$E13*'2018nintei'!C27</f>
        <v>17.797915155572301</v>
      </c>
      <c r="O13" s="138">
        <f>$E13*'2018nintei'!D27</f>
        <v>19.404524453257249</v>
      </c>
      <c r="P13" s="138">
        <f>$E13*'2018nintei'!E27</f>
        <v>28.032928895109215</v>
      </c>
      <c r="Q13" s="138">
        <f>$E13*'2018nintei'!F27</f>
        <v>22.826937532718212</v>
      </c>
      <c r="R13" s="138">
        <f>$E13*'2018nintei'!G27</f>
        <v>16.88051922041149</v>
      </c>
      <c r="S13" s="138">
        <f>$E13*'2018nintei'!H27</f>
        <v>15.622748235150199</v>
      </c>
      <c r="T13" s="138">
        <f>$E13*'2018nintei'!I27</f>
        <v>12.228654533462976</v>
      </c>
      <c r="U13" s="438">
        <f t="shared" si="3"/>
        <v>132.79422802568163</v>
      </c>
      <c r="X13" s="138">
        <f t="shared" si="4"/>
        <v>7.5324901569573175</v>
      </c>
      <c r="Y13" s="138">
        <f t="shared" si="0"/>
        <v>6.2185851667160579</v>
      </c>
      <c r="Z13" s="138">
        <f t="shared" si="0"/>
        <v>11.481777741388298</v>
      </c>
      <c r="AA13" s="138">
        <f t="shared" si="0"/>
        <v>9.6217403715473999</v>
      </c>
      <c r="AB13" s="138">
        <f t="shared" si="0"/>
        <v>7.1780466258264282</v>
      </c>
      <c r="AC13" s="138">
        <f t="shared" si="0"/>
        <v>5.7309992632407196</v>
      </c>
      <c r="AD13" s="138">
        <f t="shared" si="0"/>
        <v>3.7911668892613002</v>
      </c>
      <c r="AE13" s="438">
        <f t="shared" si="5"/>
        <v>51.554806214937521</v>
      </c>
      <c r="AF13" s="138">
        <f t="shared" si="6"/>
        <v>17.797915155572301</v>
      </c>
      <c r="AG13" s="138">
        <f t="shared" si="1"/>
        <v>19.404524453257249</v>
      </c>
      <c r="AH13" s="138">
        <f t="shared" si="1"/>
        <v>28.032928895109215</v>
      </c>
      <c r="AI13" s="138">
        <f t="shared" si="1"/>
        <v>22.826937532718212</v>
      </c>
      <c r="AJ13" s="138">
        <f t="shared" si="1"/>
        <v>16.88051922041149</v>
      </c>
      <c r="AK13" s="138">
        <f t="shared" si="1"/>
        <v>15.622748235150199</v>
      </c>
      <c r="AL13" s="138">
        <f t="shared" si="1"/>
        <v>12.228654533462976</v>
      </c>
      <c r="AM13" s="438">
        <f t="shared" si="7"/>
        <v>132.79422802568163</v>
      </c>
    </row>
    <row r="14" spans="1:39">
      <c r="B14" s="265" t="s">
        <v>412</v>
      </c>
      <c r="C14" s="262">
        <f>SUM(Psumm!AF23:AF24)</f>
        <v>246.3218</v>
      </c>
      <c r="D14" s="262">
        <f>SUM(Psumm!AG23:AG24)</f>
        <v>62.482600000000005</v>
      </c>
      <c r="E14" s="262">
        <f>SUM(Psumm!AH23:AH24)</f>
        <v>183.83949999999999</v>
      </c>
      <c r="F14" s="138">
        <f>$D14*'2018nintei'!C14</f>
        <v>4.1368741149051536</v>
      </c>
      <c r="G14" s="138">
        <f>$D14*'2018nintei'!D14</f>
        <v>3.9687318942491361</v>
      </c>
      <c r="H14" s="138">
        <f>$D14*'2018nintei'!E14</f>
        <v>7.8896733656630076</v>
      </c>
      <c r="I14" s="138">
        <f>$D14*'2018nintei'!F14</f>
        <v>7.5465081043092441</v>
      </c>
      <c r="J14" s="138">
        <f>$D14*'2018nintei'!G14</f>
        <v>6.1460735670894096</v>
      </c>
      <c r="K14" s="138">
        <f>$D14*'2018nintei'!H14</f>
        <v>5.084926010836182</v>
      </c>
      <c r="L14" s="138">
        <f>$D14*'2018nintei'!I14</f>
        <v>2.935983358895399</v>
      </c>
      <c r="M14" s="438">
        <f t="shared" si="2"/>
        <v>37.708770415947534</v>
      </c>
      <c r="N14" s="138">
        <f>$E14*'2018nintei'!C28</f>
        <v>8.5340501693687898</v>
      </c>
      <c r="O14" s="138">
        <f>$E14*'2018nintei'!D28</f>
        <v>12.463810116358969</v>
      </c>
      <c r="P14" s="138">
        <f>$E14*'2018nintei'!E28</f>
        <v>24.227660306572172</v>
      </c>
      <c r="Q14" s="138">
        <f>$E14*'2018nintei'!F28</f>
        <v>25.934376590581383</v>
      </c>
      <c r="R14" s="138">
        <f>$E14*'2018nintei'!G28</f>
        <v>24.371566348646006</v>
      </c>
      <c r="S14" s="138">
        <f>$E14*'2018nintei'!H28</f>
        <v>26.474375810350303</v>
      </c>
      <c r="T14" s="138">
        <f>$E14*'2018nintei'!I28</f>
        <v>20.048291345235683</v>
      </c>
      <c r="U14" s="438">
        <f t="shared" si="3"/>
        <v>142.05413068711329</v>
      </c>
      <c r="X14" s="138">
        <f t="shared" si="4"/>
        <v>4.1368741149051536</v>
      </c>
      <c r="Y14" s="138">
        <f t="shared" si="0"/>
        <v>3.9687318942491365</v>
      </c>
      <c r="Z14" s="138">
        <f t="shared" si="0"/>
        <v>7.8896733656630076</v>
      </c>
      <c r="AA14" s="138">
        <f t="shared" si="0"/>
        <v>7.5465081043092441</v>
      </c>
      <c r="AB14" s="138">
        <f t="shared" si="0"/>
        <v>6.1460735670894096</v>
      </c>
      <c r="AC14" s="138">
        <f t="shared" si="0"/>
        <v>5.084926010836182</v>
      </c>
      <c r="AD14" s="138">
        <f t="shared" si="0"/>
        <v>2.935983358895399</v>
      </c>
      <c r="AE14" s="438">
        <f t="shared" si="5"/>
        <v>37.708770415947534</v>
      </c>
      <c r="AF14" s="138">
        <f t="shared" si="6"/>
        <v>8.5340501693687898</v>
      </c>
      <c r="AG14" s="138">
        <f t="shared" si="1"/>
        <v>12.463810116358969</v>
      </c>
      <c r="AH14" s="138">
        <f t="shared" si="1"/>
        <v>24.227660306572172</v>
      </c>
      <c r="AI14" s="138">
        <f t="shared" si="1"/>
        <v>25.934376590581383</v>
      </c>
      <c r="AJ14" s="138">
        <f t="shared" si="1"/>
        <v>24.371566348646006</v>
      </c>
      <c r="AK14" s="138">
        <f t="shared" si="1"/>
        <v>26.474375810350303</v>
      </c>
      <c r="AL14" s="138">
        <f t="shared" si="1"/>
        <v>20.048291345235683</v>
      </c>
      <c r="AM14" s="438">
        <f t="shared" si="7"/>
        <v>142.05413068711329</v>
      </c>
    </row>
    <row r="15" spans="1:39">
      <c r="B15" s="2" t="s">
        <v>304</v>
      </c>
      <c r="C15" s="137">
        <f>SUM(C4:C14)</f>
        <v>7835.2011000000002</v>
      </c>
      <c r="D15" s="137">
        <f t="shared" ref="D15:E15" si="8">SUM(D4:D14)</f>
        <v>3688.1078000000002</v>
      </c>
      <c r="E15" s="137">
        <f t="shared" si="8"/>
        <v>4147.0934999999999</v>
      </c>
      <c r="F15" s="268">
        <f>SUM(F4:F14)</f>
        <v>30.023945327912024</v>
      </c>
      <c r="G15" s="268">
        <f t="shared" ref="G15:M15" si="9">SUM(G4:G14)</f>
        <v>26.765532667072115</v>
      </c>
      <c r="H15" s="268">
        <f t="shared" si="9"/>
        <v>46.266499602809191</v>
      </c>
      <c r="I15" s="268">
        <f t="shared" si="9"/>
        <v>42.248168353148145</v>
      </c>
      <c r="J15" s="268">
        <f t="shared" si="9"/>
        <v>31.034920051476544</v>
      </c>
      <c r="K15" s="268">
        <f t="shared" si="9"/>
        <v>25.243760201730638</v>
      </c>
      <c r="L15" s="268">
        <f t="shared" si="9"/>
        <v>18.070024736120097</v>
      </c>
      <c r="M15" s="268">
        <f t="shared" si="9"/>
        <v>219.65285094026871</v>
      </c>
      <c r="N15" s="268">
        <f>SUM(N4:N14)</f>
        <v>65.264574319167139</v>
      </c>
      <c r="O15" s="268">
        <f t="shared" ref="O15" si="10">SUM(O4:O14)</f>
        <v>67.440002231277305</v>
      </c>
      <c r="P15" s="268">
        <f t="shared" ref="P15" si="11">SUM(P4:P14)</f>
        <v>93.353769679739287</v>
      </c>
      <c r="Q15" s="268">
        <f t="shared" ref="Q15" si="12">SUM(Q4:Q14)</f>
        <v>80.038444508994175</v>
      </c>
      <c r="R15" s="268">
        <f t="shared" ref="R15" si="13">SUM(R4:R14)</f>
        <v>62.149995892761957</v>
      </c>
      <c r="S15" s="268">
        <f t="shared" ref="S15" si="14">SUM(S4:S14)</f>
        <v>60.871336941003534</v>
      </c>
      <c r="T15" s="268">
        <f t="shared" ref="T15" si="15">SUM(T4:T14)</f>
        <v>48.604435507706626</v>
      </c>
      <c r="U15" s="268">
        <f t="shared" ref="U15" si="16">SUM(U4:U14)</f>
        <v>477.72255908065</v>
      </c>
      <c r="X15" s="268">
        <f t="shared" ref="X15:AM15" si="17">SUM(X4:X14)</f>
        <v>30.023945327912024</v>
      </c>
      <c r="Y15" s="268">
        <f t="shared" si="17"/>
        <v>26.765532667072115</v>
      </c>
      <c r="Z15" s="268">
        <f t="shared" si="17"/>
        <v>46.266499602809191</v>
      </c>
      <c r="AA15" s="268">
        <f t="shared" si="17"/>
        <v>42.248168353148145</v>
      </c>
      <c r="AB15" s="268">
        <f t="shared" si="17"/>
        <v>31.034920051476544</v>
      </c>
      <c r="AC15" s="268">
        <f t="shared" si="17"/>
        <v>25.243760201730638</v>
      </c>
      <c r="AD15" s="268">
        <f t="shared" si="17"/>
        <v>18.070024736120097</v>
      </c>
      <c r="AE15" s="268">
        <f t="shared" si="17"/>
        <v>219.65285094026871</v>
      </c>
      <c r="AF15" s="268">
        <f t="shared" si="17"/>
        <v>65.264574319167139</v>
      </c>
      <c r="AG15" s="268">
        <f t="shared" si="17"/>
        <v>67.440002231277305</v>
      </c>
      <c r="AH15" s="268">
        <f t="shared" si="17"/>
        <v>93.353769679739287</v>
      </c>
      <c r="AI15" s="268">
        <f t="shared" si="17"/>
        <v>80.038444508994175</v>
      </c>
      <c r="AJ15" s="268">
        <f t="shared" si="17"/>
        <v>62.149995892761957</v>
      </c>
      <c r="AK15" s="268">
        <f t="shared" si="17"/>
        <v>60.871336941003534</v>
      </c>
      <c r="AL15" s="268">
        <f t="shared" si="17"/>
        <v>48.604435507706626</v>
      </c>
      <c r="AM15" s="268">
        <f t="shared" si="17"/>
        <v>477.72255908065</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$C4*('2018yosanhosei（予算ベース）'!H21/'2018yosanhosei（予算ベース）'!$C4)</f>
        <v>2.0117655199223504E-3</v>
      </c>
      <c r="I21" s="138">
        <f>$C4*('2018yosanhosei（予算ベース）'!I21/'2018yosanhosei（予算ベース）'!$C4)</f>
        <v>5.6191179241117644E-3</v>
      </c>
      <c r="J21" s="138">
        <f>$C4*('2018yosanhosei（予算ベース）'!J21/'2018yosanhosei（予算ベース）'!$C4)</f>
        <v>2.32215700961311E-2</v>
      </c>
      <c r="K21" s="138">
        <f>$C4*('2018yosanhosei（予算ベース）'!K21/'2018yosanhosei（予算ベース）'!$C4)</f>
        <v>3.3450594183948662E-2</v>
      </c>
      <c r="L21" s="138">
        <f>$C4*('2018yosanhosei（予算ベース）'!L21/'2018yosanhosei（予算ベース）'!$C4)</f>
        <v>4.2576623203306747E-2</v>
      </c>
      <c r="M21" s="438">
        <f>SUM(F21:L21)</f>
        <v>0.10687967092742062</v>
      </c>
      <c r="N21" s="2">
        <v>0</v>
      </c>
      <c r="O21" s="2">
        <v>0</v>
      </c>
      <c r="P21" s="138">
        <f>$C4*('2018yosanhosei（予算ベース）'!P21/'2018yosanhosei（予算ベース）'!$C4)</f>
        <v>1.2127606084525459E-2</v>
      </c>
      <c r="Q21" s="138">
        <f>$C4*('2018yosanhosei（予算ベース）'!Q21/'2018yosanhosei（予算ベース）'!$C4)</f>
        <v>2.049014573445487E-2</v>
      </c>
      <c r="R21" s="138">
        <f>$C4*('2018yosanhosei（予算ベース）'!R21/'2018yosanhosei（予算ベース）'!$C4)</f>
        <v>3.0745640893593416E-2</v>
      </c>
      <c r="S21" s="138">
        <f>$C4*('2018yosanhosei（予算ベース）'!S21/'2018yosanhosei（予算ベース）'!$C4)</f>
        <v>3.2187218641928445E-2</v>
      </c>
      <c r="T21" s="138">
        <f>$C4*('2018yosanhosei（予算ベース）'!T21/'2018yosanhosei（予算ベース）'!$C4)</f>
        <v>2.7979224455331898E-2</v>
      </c>
      <c r="U21" s="438">
        <f>SUM(N21:T21)</f>
        <v>0.12352983580983408</v>
      </c>
    </row>
    <row r="22" spans="2:21">
      <c r="B22" s="2" t="s">
        <v>147</v>
      </c>
      <c r="F22" s="2">
        <v>0</v>
      </c>
      <c r="G22" s="2">
        <v>0</v>
      </c>
      <c r="H22" s="138">
        <f>$C5*('2018yosanhosei（予算ベース）'!H22/'2018yosanhosei（予算ベース）'!$C5)</f>
        <v>2.3487077259434436E-3</v>
      </c>
      <c r="I22" s="138">
        <f>$C5*('2018yosanhosei（予算ベース）'!I22/'2018yosanhosei（予算ベース）'!$C5)</f>
        <v>6.5602405204051731E-3</v>
      </c>
      <c r="J22" s="138">
        <f>$C5*('2018yosanhosei（予算ベース）'!J22/'2018yosanhosei（予算ベース）'!$C5)</f>
        <v>2.7110853900819167E-2</v>
      </c>
      <c r="K22" s="138">
        <f>$C5*('2018yosanhosei（予算ベース）'!K22/'2018yosanhosei（予算ベース）'!$C5)</f>
        <v>3.9053094517830039E-2</v>
      </c>
      <c r="L22" s="138">
        <f>$C5*('2018yosanhosei（予算ベース）'!L22/'2018yosanhosei（予算ベース）'!$C5)</f>
        <v>4.9707604028350789E-2</v>
      </c>
      <c r="M22" s="438">
        <f t="shared" ref="M22:M31" si="18">SUM(F22:L22)</f>
        <v>0.12478050069334862</v>
      </c>
      <c r="N22" s="2">
        <v>0</v>
      </c>
      <c r="O22" s="2">
        <v>0</v>
      </c>
      <c r="P22" s="138">
        <f>$C5*('2018yosanhosei（予算ベース）'!P22/'2018yosanhosei（予算ベース）'!$C5)</f>
        <v>1.4158808184078572E-2</v>
      </c>
      <c r="Q22" s="138">
        <f>$C5*('2018yosanhosei（予算ベース）'!Q22/'2018yosanhosei（予算ベース）'!$C5)</f>
        <v>2.3921954678932354E-2</v>
      </c>
      <c r="R22" s="138">
        <f>$C5*('2018yosanhosei（予算ベース）'!R22/'2018yosanhosei（予算ベース）'!$C5)</f>
        <v>3.589509989645949E-2</v>
      </c>
      <c r="S22" s="138">
        <f>$C5*('2018yosanhosei（予算ベース）'!S22/'2018yosanhosei（予算ベース）'!$C5)</f>
        <v>3.7578121481993638E-2</v>
      </c>
      <c r="T22" s="138">
        <f>$C5*('2018yosanhosei（予算ベース）'!T22/'2018yosanhosei（予算ベース）'!$C5)</f>
        <v>3.2665347921203167E-2</v>
      </c>
      <c r="U22" s="438">
        <f t="shared" ref="U22:U31" si="19">SUM(N22:T22)</f>
        <v>0.14421933216266719</v>
      </c>
    </row>
    <row r="23" spans="2:21">
      <c r="B23" s="2" t="s">
        <v>148</v>
      </c>
      <c r="F23" s="2">
        <v>0</v>
      </c>
      <c r="G23" s="2">
        <v>0</v>
      </c>
      <c r="H23" s="138">
        <f>$C6*('2018yosanhosei（予算ベース）'!H23/'2018yosanhosei（予算ベース）'!$C6)</f>
        <v>2.082373001002712E-3</v>
      </c>
      <c r="I23" s="138">
        <f>$C6*('2018yosanhosei（予算ベース）'!I23/'2018yosanhosei（予算ベース）'!$C6)</f>
        <v>5.8163336326951158E-3</v>
      </c>
      <c r="J23" s="138">
        <f>$C6*('2018yosanhosei（予算ベース）'!J23/'2018yosanhosei（予算ベース）'!$C6)</f>
        <v>2.4036583851452912E-2</v>
      </c>
      <c r="K23" s="138">
        <f>$C6*('2018yosanhosei（予算ベース）'!K23/'2018yosanhosei（予算ベース）'!$C6)</f>
        <v>3.4624618777063847E-2</v>
      </c>
      <c r="L23" s="138">
        <f>$C6*('2018yosanhosei（予算ベース）'!L23/'2018yosanhosei（予算ベース）'!$C6)</f>
        <v>4.4070946516596855E-2</v>
      </c>
      <c r="M23" s="438">
        <f t="shared" si="18"/>
        <v>0.11063085577881143</v>
      </c>
      <c r="N23" s="2">
        <v>0</v>
      </c>
      <c r="O23" s="2">
        <v>0</v>
      </c>
      <c r="P23" s="138">
        <f>$C6*('2018yosanhosei（予算ベース）'!P23/'2018yosanhosei（予算ベース）'!$C6)</f>
        <v>1.2553251970531228E-2</v>
      </c>
      <c r="Q23" s="138">
        <f>$C6*('2018yosanhosei（予算ベース）'!Q23/'2018yosanhosei（予算ベース）'!$C6)</f>
        <v>2.1209293946784911E-2</v>
      </c>
      <c r="R23" s="138">
        <f>$C6*('2018yosanhosei（予算ベース）'!R23/'2018yosanhosei（予算ベース）'!$C6)</f>
        <v>3.1824729006099575E-2</v>
      </c>
      <c r="S23" s="138">
        <f>$C6*('2018yosanhosei（予算ベース）'!S23/'2018yosanhosei（予算ベース）'!$C6)</f>
        <v>3.3316902200366781E-2</v>
      </c>
      <c r="T23" s="138">
        <f>$C6*('2018yosanhosei（予算ベース）'!T23/'2018yosanhosei（予算ベース）'!$C6)</f>
        <v>2.8961218898426479E-2</v>
      </c>
      <c r="U23" s="438">
        <f t="shared" si="19"/>
        <v>0.12786539602220898</v>
      </c>
    </row>
    <row r="24" spans="2:21">
      <c r="B24" s="2" t="s">
        <v>149</v>
      </c>
      <c r="F24" s="2">
        <v>0</v>
      </c>
      <c r="G24" s="2">
        <v>0</v>
      </c>
      <c r="H24" s="138">
        <f>$C7*('2018yosanhosei（予算ベース）'!H24/'2018yosanhosei（予算ベース）'!$C7)</f>
        <v>1.8951582460576019E-3</v>
      </c>
      <c r="I24" s="138">
        <f>$C7*('2018yosanhosei（予算ベース）'!I24/'2018yosanhosei（予算ベース）'!$C7)</f>
        <v>5.2934189218341483E-3</v>
      </c>
      <c r="J24" s="138">
        <f>$C7*('2018yosanhosei（予算ベース）'!J24/'2018yosanhosei（予算ベース）'!$C7)</f>
        <v>2.1875586204393293E-2</v>
      </c>
      <c r="K24" s="138">
        <f>$C7*('2018yosanhosei（予算ベース）'!K24/'2018yosanhosei（予算ベース）'!$C7)</f>
        <v>3.1511708882297394E-2</v>
      </c>
      <c r="L24" s="138">
        <f>$C7*('2018yosanhosei（予算ベース）'!L24/'2018yosanhosei（予算ベース）'!$C7)</f>
        <v>4.0108769016057415E-2</v>
      </c>
      <c r="M24" s="438">
        <f t="shared" si="18"/>
        <v>0.10068464127063986</v>
      </c>
      <c r="N24" s="2">
        <v>0</v>
      </c>
      <c r="O24" s="2">
        <v>0</v>
      </c>
      <c r="P24" s="138">
        <f>$C7*('2018yosanhosei（予算ベース）'!P24/'2018yosanhosei（予算ベース）'!$C7)</f>
        <v>1.1424657818429003E-2</v>
      </c>
      <c r="Q24" s="138">
        <f>$C7*('2018yosanhosei（予算ベース）'!Q24/'2018yosanhosei（予算ベース）'!$C7)</f>
        <v>1.9302482454850389E-2</v>
      </c>
      <c r="R24" s="138">
        <f>$C7*('2018yosanhosei（予算ベース）'!R24/'2018yosanhosei（予算ベース）'!$C7)</f>
        <v>2.8963541870460321E-2</v>
      </c>
      <c r="S24" s="138">
        <f>$C7*('2018yosanhosei（予算ベース）'!S24/'2018yosanhosei（予算ベース）'!$C7)</f>
        <v>3.0321561942896862E-2</v>
      </c>
      <c r="T24" s="138">
        <f>$C7*('2018yosanhosei（予算ベース）'!T24/'2018yosanhosei（予算ベース）'!$C7)</f>
        <v>2.6357474278048767E-2</v>
      </c>
      <c r="U24" s="438">
        <f t="shared" si="19"/>
        <v>0.11636971836468535</v>
      </c>
    </row>
    <row r="25" spans="2:21">
      <c r="B25" s="2" t="s">
        <v>150</v>
      </c>
      <c r="F25" s="2">
        <v>0</v>
      </c>
      <c r="G25" s="2">
        <v>0</v>
      </c>
      <c r="H25" s="138">
        <f>$C8*('2018yosanhosei（予算ベース）'!H25/'2018yosanhosei（予算ベース）'!$C8)</f>
        <v>1.7806046929453037E-3</v>
      </c>
      <c r="I25" s="138">
        <f>$C8*('2018yosanhosei（予算ベース）'!I25/'2018yosanhosei（予算ベース）'!$C8)</f>
        <v>4.9734562238012044E-3</v>
      </c>
      <c r="J25" s="138">
        <f>$C8*('2018yosanhosei（予算ベース）'!J25/'2018yosanhosei（予算ベース）'!$C8)</f>
        <v>2.0553308167010096E-2</v>
      </c>
      <c r="K25" s="138">
        <f>$C8*('2018yosanhosei（予算ベース）'!K25/'2018yosanhosei（予算ベース）'!$C8)</f>
        <v>2.9606971784687328E-2</v>
      </c>
      <c r="L25" s="138">
        <f>$C8*('2018yosanhosei（予算ベース）'!L25/'2018yosanhosei（予算ベース）'!$C8)</f>
        <v>3.76843793845806E-2</v>
      </c>
      <c r="M25" s="438">
        <f t="shared" si="18"/>
        <v>9.4598720253024543E-2</v>
      </c>
      <c r="N25" s="2">
        <v>0</v>
      </c>
      <c r="O25" s="2">
        <v>0</v>
      </c>
      <c r="P25" s="138">
        <f>$C8*('2018yosanhosei（予算ベース）'!P25/'2018yosanhosei（予算ベース）'!$C8)</f>
        <v>1.073409007881373E-2</v>
      </c>
      <c r="Q25" s="138">
        <f>$C8*('2018yosanhosei（予算ベース）'!Q25/'2018yosanhosei（予算ベース）'!$C8)</f>
        <v>1.8135736641570321E-2</v>
      </c>
      <c r="R25" s="138">
        <f>$C8*('2018yosanhosei（予算ベース）'!R25/'2018yosanhosei（予算ベース）'!$C8)</f>
        <v>2.7212829686461937E-2</v>
      </c>
      <c r="S25" s="138">
        <f>$C8*('2018yosanhosei（予算ベース）'!S25/'2018yosanhosei（予算ベース）'!$C8)</f>
        <v>2.8488763724753813E-2</v>
      </c>
      <c r="T25" s="138">
        <f>$C8*('2018yosanhosei（予算ベース）'!T25/'2018yosanhosei（予算ベース）'!$C8)</f>
        <v>2.4764286830036196E-2</v>
      </c>
      <c r="U25" s="438">
        <f t="shared" si="19"/>
        <v>0.109335706961636</v>
      </c>
    </row>
    <row r="26" spans="2:21">
      <c r="B26" s="2" t="s">
        <v>113</v>
      </c>
      <c r="F26" s="2">
        <v>0</v>
      </c>
      <c r="G26" s="2">
        <v>0</v>
      </c>
      <c r="H26" s="138">
        <f>$C9*('2018yosanhosei（予算ベース）'!H26/'2018yosanhosei（予算ベース）'!$C9)</f>
        <v>2.3117479193532721E-2</v>
      </c>
      <c r="I26" s="138">
        <f>$C9*('2018yosanhosei（予算ベース）'!I26/'2018yosanhosei（予算ベース）'!$C9)</f>
        <v>5.876990365969139E-2</v>
      </c>
      <c r="J26" s="138">
        <f>$C9*('2018yosanhosei（予算ベース）'!J26/'2018yosanhosei（予算ベース）'!$C9)</f>
        <v>0.24584457311263661</v>
      </c>
      <c r="K26" s="138">
        <f>$C9*('2018yosanhosei（予算ベース）'!K26/'2018yosanhosei（予算ベース）'!$C9)</f>
        <v>0.33765195489124983</v>
      </c>
      <c r="L26" s="138">
        <f>$C9*('2018yosanhosei（予算ベース）'!L26/'2018yosanhosei（予算ベース）'!$C9)</f>
        <v>0.38366056038835383</v>
      </c>
      <c r="M26" s="438">
        <f t="shared" si="18"/>
        <v>1.0490444712454643</v>
      </c>
      <c r="N26" s="2">
        <v>0</v>
      </c>
      <c r="O26" s="2">
        <v>0</v>
      </c>
      <c r="P26" s="138">
        <f>$C9*('2018yosanhosei（予算ベース）'!P26/'2018yosanhosei（予算ベース）'!$C9)</f>
        <v>9.5769821974431846E-2</v>
      </c>
      <c r="Q26" s="138">
        <f>$C9*('2018yosanhosei（予算ベース）'!Q26/'2018yosanhosei（予算ベース）'!$C9)</f>
        <v>0.1476722087350065</v>
      </c>
      <c r="R26" s="138">
        <f>$C9*('2018yosanhosei（予算ベース）'!R26/'2018yosanhosei（予算ベース）'!$C9)</f>
        <v>0.2126927333867199</v>
      </c>
      <c r="S26" s="138">
        <f>$C9*('2018yosanhosei（予算ベース）'!S26/'2018yosanhosei（予算ベース）'!$C9)</f>
        <v>0.21963594316272375</v>
      </c>
      <c r="T26" s="138">
        <f>$C9*('2018yosanhosei（予算ベース）'!T26/'2018yosanhosei（予算ベース）'!$C9)</f>
        <v>0.1831235018227011</v>
      </c>
      <c r="U26" s="438">
        <f t="shared" si="19"/>
        <v>0.85889420908158309</v>
      </c>
    </row>
    <row r="27" spans="2:21">
      <c r="B27" s="2" t="s">
        <v>114</v>
      </c>
      <c r="F27" s="2">
        <v>0</v>
      </c>
      <c r="G27" s="2">
        <v>0</v>
      </c>
      <c r="H27" s="138">
        <f>$C10*('2018yosanhosei（予算ベース）'!H27/'2018yosanhosei（予算ベース）'!$C10)</f>
        <v>5.8209867237601423E-2</v>
      </c>
      <c r="I27" s="138">
        <f>$C10*('2018yosanhosei（予算ベース）'!I27/'2018yosanhosei（予算ベース）'!$C10)</f>
        <v>0.15118663132677715</v>
      </c>
      <c r="J27" s="138">
        <f>$C10*('2018yosanhosei（予算ベース）'!J27/'2018yosanhosei（予算ベース）'!$C10)</f>
        <v>0.66516595545451684</v>
      </c>
      <c r="K27" s="138">
        <f>$C10*('2018yosanhosei（予算ベース）'!K27/'2018yosanhosei（予算ベース）'!$C10)</f>
        <v>0.96010439947060644</v>
      </c>
      <c r="L27" s="138">
        <f>$C10*('2018yosanhosei（予算ベース）'!L27/'2018yosanhosei（予算ベース）'!$C10)</f>
        <v>0.96693166801718433</v>
      </c>
      <c r="M27" s="438">
        <f t="shared" si="18"/>
        <v>2.8015985215066861</v>
      </c>
      <c r="N27" s="2">
        <v>0</v>
      </c>
      <c r="O27" s="2">
        <v>0</v>
      </c>
      <c r="P27" s="138">
        <f>$C10*('2018yosanhosei（予算ベース）'!P27/'2018yosanhosei（予算ベース）'!$C10)</f>
        <v>0.21240260235273997</v>
      </c>
      <c r="Q27" s="138">
        <f>$C10*('2018yosanhosei（予算ベース）'!Q27/'2018yosanhosei（予算ベース）'!$C10)</f>
        <v>0.33035616359036746</v>
      </c>
      <c r="R27" s="138">
        <f>$C10*('2018yosanhosei（予算ベース）'!R27/'2018yosanhosei（予算ベース）'!$C10)</f>
        <v>0.45892911448906659</v>
      </c>
      <c r="S27" s="138">
        <f>$C10*('2018yosanhosei（予算ベース）'!S27/'2018yosanhosei（予算ベース）'!$C10)</f>
        <v>0.5128544507316708</v>
      </c>
      <c r="T27" s="138">
        <f>$C10*('2018yosanhosei（予算ベース）'!T27/'2018yosanhosei（予算ベース）'!$C10)</f>
        <v>0.4149434483717101</v>
      </c>
      <c r="U27" s="438">
        <f t="shared" si="19"/>
        <v>1.9294857795355549</v>
      </c>
    </row>
    <row r="28" spans="2:21">
      <c r="B28" s="2" t="s">
        <v>115</v>
      </c>
      <c r="F28" s="2">
        <v>0</v>
      </c>
      <c r="G28" s="2">
        <v>0</v>
      </c>
      <c r="H28" s="138">
        <f>$C11*('2018yosanhosei（予算ベース）'!H28/'2018yosanhosei（予算ベース）'!$C11)</f>
        <v>0.10746779861604017</v>
      </c>
      <c r="I28" s="138">
        <f>$C11*('2018yosanhosei（予算ベース）'!I28/'2018yosanhosei（予算ベース）'!$C11)</f>
        <v>0.27235052825378814</v>
      </c>
      <c r="J28" s="138">
        <f>$C11*('2018yosanhosei（予算ベース）'!J28/'2018yosanhosei（予算ベース）'!$C11)</f>
        <v>1.2522590702535308</v>
      </c>
      <c r="K28" s="138">
        <f>$C11*('2018yosanhosei（予算ベース）'!K28/'2018yosanhosei（予算ベース）'!$C11)</f>
        <v>1.8558558157098073</v>
      </c>
      <c r="L28" s="138">
        <f>$C11*('2018yosanhosei（予算ベース）'!L28/'2018yosanhosei（予算ベース）'!$C11)</f>
        <v>1.8442261712443042</v>
      </c>
      <c r="M28" s="438">
        <f t="shared" si="18"/>
        <v>5.3321593840774701</v>
      </c>
      <c r="N28" s="2">
        <v>0</v>
      </c>
      <c r="O28" s="2">
        <v>0</v>
      </c>
      <c r="P28" s="138">
        <f>$C11*('2018yosanhosei（予算ベース）'!P28/'2018yosanhosei（予算ベース）'!$C11)</f>
        <v>0.40184358573062662</v>
      </c>
      <c r="Q28" s="138">
        <f>$C11*('2018yosanhosei（予算ベース）'!Q28/'2018yosanhosei（予算ベース）'!$C11)</f>
        <v>0.58811758238164502</v>
      </c>
      <c r="R28" s="138">
        <f>$C11*('2018yosanhosei（予算ベース）'!R28/'2018yosanhosei（予算ベース）'!$C11)</f>
        <v>0.83945972559389137</v>
      </c>
      <c r="S28" s="138">
        <f>$C11*('2018yosanhosei（予算ベース）'!S28/'2018yosanhosei（予算ベース）'!$C11)</f>
        <v>0.93488593681574028</v>
      </c>
      <c r="T28" s="138">
        <f>$C11*('2018yosanhosei（予算ベース）'!T28/'2018yosanhosei（予算ベース）'!$C11)</f>
        <v>0.71420024146807592</v>
      </c>
      <c r="U28" s="438">
        <f t="shared" si="19"/>
        <v>3.4785070719899789</v>
      </c>
    </row>
    <row r="29" spans="2:21">
      <c r="B29" s="2" t="s">
        <v>116</v>
      </c>
      <c r="F29" s="2">
        <v>0</v>
      </c>
      <c r="G29" s="2">
        <v>0</v>
      </c>
      <c r="H29" s="138">
        <f>$C12*('2018yosanhosei（予算ベース）'!H29/'2018yosanhosei（予算ベース）'!$C12)</f>
        <v>0.19496274295982749</v>
      </c>
      <c r="I29" s="138">
        <f>$C12*('2018yosanhosei（予算ベース）'!I29/'2018yosanhosei（予算ベース）'!$C12)</f>
        <v>0.52040271625316081</v>
      </c>
      <c r="J29" s="138">
        <f>$C12*('2018yosanhosei（予算ベース）'!J29/'2018yosanhosei（予算ベース）'!$C12)</f>
        <v>2.5113268053797535</v>
      </c>
      <c r="K29" s="138">
        <f>$C12*('2018yosanhosei（予算ベース）'!K29/'2018yosanhosei（予算ベース）'!$C12)</f>
        <v>3.7718885820150572</v>
      </c>
      <c r="L29" s="138">
        <f>$C12*('2018yosanhosei（予算ベース）'!L29/'2018yosanhosei（予算ベース）'!$C12)</f>
        <v>3.5599735253271687</v>
      </c>
      <c r="M29" s="438">
        <f t="shared" si="18"/>
        <v>10.558554371934967</v>
      </c>
      <c r="N29" s="2">
        <v>0</v>
      </c>
      <c r="O29" s="2">
        <v>0</v>
      </c>
      <c r="P29" s="138">
        <f>$C12*('2018yosanhosei（予算ベース）'!P29/'2018yosanhosei（予算ベース）'!$C12)</f>
        <v>0.80881825057857193</v>
      </c>
      <c r="Q29" s="138">
        <f>$C12*('2018yosanhosei（予算ベース）'!Q29/'2018yosanhosei（予算ベース）'!$C12)</f>
        <v>1.266106409114685</v>
      </c>
      <c r="R29" s="138">
        <f>$C12*('2018yosanhosei（予算ベース）'!R29/'2018yosanhosei（予算ベース）'!$C12)</f>
        <v>1.6469172444229925</v>
      </c>
      <c r="S29" s="138">
        <f>$C12*('2018yosanhosei（予算ベース）'!S29/'2018yosanhosei（予算ベース）'!$C12)</f>
        <v>1.8098646529238529</v>
      </c>
      <c r="T29" s="138">
        <f>$C12*('2018yosanhosei（予算ベース）'!T29/'2018yosanhosei（予算ベース）'!$C12)</f>
        <v>1.2648486019414595</v>
      </c>
      <c r="U29" s="438">
        <f t="shared" si="19"/>
        <v>6.7965551589815618</v>
      </c>
    </row>
    <row r="30" spans="2:21">
      <c r="B30" s="2" t="s">
        <v>117</v>
      </c>
      <c r="F30" s="2">
        <v>0</v>
      </c>
      <c r="G30" s="2">
        <v>0</v>
      </c>
      <c r="H30" s="138">
        <f>$C13*('2018yosanhosei（予算ベース）'!H30/'2018yosanhosei（予算ベース）'!$C13)</f>
        <v>0.28839200179962776</v>
      </c>
      <c r="I30" s="138">
        <f>$C13*('2018yosanhosei（予算ベース）'!I30/'2018yosanhosei（予算ベース）'!$C13)</f>
        <v>0.83142288625685701</v>
      </c>
      <c r="J30" s="138">
        <f>$C13*('2018yosanhosei（予算ベース）'!J30/'2018yosanhosei（予算ベース）'!$C13)</f>
        <v>4.0300017042989307</v>
      </c>
      <c r="K30" s="138">
        <f>$C13*('2018yosanhosei（予算ベース）'!K30/'2018yosanhosei（予算ベース）'!$C13)</f>
        <v>6.0594659625896119</v>
      </c>
      <c r="L30" s="138">
        <f>$C13*('2018yosanhosei（予算ベース）'!L30/'2018yosanhosei（予算ベース）'!$C13)</f>
        <v>5.3641655675555215</v>
      </c>
      <c r="M30" s="438">
        <f t="shared" si="18"/>
        <v>16.573448122500547</v>
      </c>
      <c r="N30" s="2">
        <v>0</v>
      </c>
      <c r="O30" s="2">
        <v>0</v>
      </c>
      <c r="P30" s="138">
        <f>$C13*('2018yosanhosei（予算ベース）'!P30/'2018yosanhosei（予算ベース）'!$C13)</f>
        <v>1.286364840344828</v>
      </c>
      <c r="Q30" s="138">
        <f>$C13*('2018yosanhosei（予算ベース）'!Q30/'2018yosanhosei（予算ベース）'!$C13)</f>
        <v>2.0455412665011221</v>
      </c>
      <c r="R30" s="138">
        <f>$C13*('2018yosanhosei（予算ベース）'!R30/'2018yosanhosei（予算ベース）'!$C13)</f>
        <v>2.5419348615611694</v>
      </c>
      <c r="S30" s="138">
        <f>$C13*('2018yosanhosei（予算ベース）'!S30/'2018yosanhosei（予算ベース）'!$C13)</f>
        <v>2.7301267343589712</v>
      </c>
      <c r="T30" s="138">
        <f>$C13*('2018yosanhosei（予算ベース）'!T30/'2018yosanhosei（予算ベース）'!$C13)</f>
        <v>1.8092608122273612</v>
      </c>
      <c r="U30" s="438">
        <f t="shared" si="19"/>
        <v>10.413228514993452</v>
      </c>
    </row>
    <row r="31" spans="2:21">
      <c r="B31" s="2" t="s">
        <v>412</v>
      </c>
      <c r="F31" s="2">
        <v>0</v>
      </c>
      <c r="G31" s="2">
        <v>0</v>
      </c>
      <c r="H31" s="138">
        <f>$C14*('2018yosanhosei（予算ベース）'!H31/'2018yosanhosei（予算ベース）'!$C14)</f>
        <v>0.41069234394927095</v>
      </c>
      <c r="I31" s="138">
        <f>$C14*('2018yosanhosei（予算ベース）'!I31/'2018yosanhosei（予算ベース）'!$C14)</f>
        <v>1.3399911584427131</v>
      </c>
      <c r="J31" s="138">
        <f>$C14*('2018yosanhosei（予算ベース）'!J31/'2018yosanhosei（予算ベース）'!$C14)</f>
        <v>6.4594017710624154</v>
      </c>
      <c r="K31" s="138">
        <f>$C14*('2018yosanhosei（予算ベース）'!K31/'2018yosanhosei（予算ベース）'!$C14)</f>
        <v>10.588511159163888</v>
      </c>
      <c r="L31" s="138">
        <f>$C14*('2018yosanhosei（予算ベース）'!L31/'2018yosanhosei（予算ベース）'!$C14)</f>
        <v>8.6653541154643801</v>
      </c>
      <c r="M31" s="438">
        <f t="shared" si="18"/>
        <v>27.463950548082671</v>
      </c>
      <c r="N31" s="2">
        <v>0</v>
      </c>
      <c r="O31" s="2">
        <v>0</v>
      </c>
      <c r="P31" s="138">
        <f>$C14*('2018yosanhosei（予算ベース）'!P31/'2018yosanhosei（予算ベース）'!$C14)</f>
        <v>1.5796418077392327</v>
      </c>
      <c r="Q31" s="138">
        <f>$C14*('2018yosanhosei（予算ベース）'!Q31/'2018yosanhosei（予算ベース）'!$C14)</f>
        <v>2.8417738318368735</v>
      </c>
      <c r="R31" s="138">
        <f>$C14*('2018yosanhosei（予算ベース）'!R31/'2018yosanhosei（予算ベース）'!$C14)</f>
        <v>3.6811440092293548</v>
      </c>
      <c r="S31" s="138">
        <f>$C14*('2018yosanhosei（予算ベース）'!S31/'2018yosanhosei（予算ベース）'!$C14)</f>
        <v>4.1904781268875038</v>
      </c>
      <c r="T31" s="138">
        <f>$C14*('2018yosanhosei（予算ベース）'!T31/'2018yosanhosei（予算ベース）'!$C14)</f>
        <v>2.664960563141157</v>
      </c>
      <c r="U31" s="438">
        <f t="shared" si="19"/>
        <v>14.957998338834122</v>
      </c>
    </row>
    <row r="32" spans="2:21">
      <c r="B32" s="2" t="s">
        <v>304</v>
      </c>
      <c r="F32" s="270">
        <f>SUM(F21:F31)</f>
        <v>0</v>
      </c>
      <c r="G32" s="270">
        <f t="shared" ref="G32:M32" si="20">SUM(G21:G31)</f>
        <v>0</v>
      </c>
      <c r="H32" s="268">
        <f t="shared" si="20"/>
        <v>1.0929608429417719</v>
      </c>
      <c r="I32" s="268">
        <f t="shared" si="20"/>
        <v>3.202386391415835</v>
      </c>
      <c r="J32" s="268">
        <f t="shared" si="20"/>
        <v>15.28079778178159</v>
      </c>
      <c r="K32" s="268">
        <f t="shared" si="20"/>
        <v>23.74172486198605</v>
      </c>
      <c r="L32" s="268">
        <f t="shared" si="20"/>
        <v>20.998459930145806</v>
      </c>
      <c r="M32" s="268">
        <f t="shared" si="20"/>
        <v>64.316329808271064</v>
      </c>
      <c r="N32" s="270">
        <f t="shared" ref="N32" si="21">SUM(N21:N31)</f>
        <v>0</v>
      </c>
      <c r="O32" s="270">
        <f t="shared" ref="O32" si="22">SUM(O21:O31)</f>
        <v>0</v>
      </c>
      <c r="P32" s="268">
        <f t="shared" ref="P32" si="23">SUM(P21:P31)</f>
        <v>4.4458393228568092</v>
      </c>
      <c r="Q32" s="268">
        <f t="shared" ref="Q32" si="24">SUM(Q21:Q31)</f>
        <v>7.3226270756162926</v>
      </c>
      <c r="R32" s="268">
        <f t="shared" ref="R32" si="25">SUM(R21:R31)</f>
        <v>9.5357195300362694</v>
      </c>
      <c r="S32" s="268">
        <f t="shared" ref="S32" si="26">SUM(S21:S31)</f>
        <v>10.559738412872402</v>
      </c>
      <c r="T32" s="268">
        <f t="shared" ref="T32" si="27">SUM(T21:T31)</f>
        <v>7.1920647213555107</v>
      </c>
      <c r="U32" s="268">
        <f t="shared" ref="U32" si="28">SUM(U21:U31)</f>
        <v>39.055989062737282</v>
      </c>
    </row>
    <row r="33" spans="2:21">
      <c r="B33" s="2" t="s">
        <v>389</v>
      </c>
      <c r="H33" s="138">
        <f>'2018yosanhosei（予算ベース）'!H33</f>
        <v>27.718668076326733</v>
      </c>
      <c r="I33" s="138">
        <f>'2018yosanhosei（予算ベース）'!I33</f>
        <v>30.072201010789762</v>
      </c>
      <c r="J33" s="138">
        <f>'2018yosanhosei（予算ベース）'!J33</f>
        <v>31.722216727137187</v>
      </c>
      <c r="K33" s="138">
        <f>'2018yosanhosei（予算ベース）'!K33</f>
        <v>33.745020558096513</v>
      </c>
      <c r="L33" s="138">
        <f>'2018yosanhosei（予算ベース）'!L33</f>
        <v>35.68630640246748</v>
      </c>
      <c r="P33" s="138">
        <f>'2018yosanhosei（予算ベース）'!P33</f>
        <v>29.873329087910687</v>
      </c>
      <c r="Q33" s="138">
        <f>'2018yosanhosei（予算ベース）'!Q33</f>
        <v>31.667948864730391</v>
      </c>
      <c r="R33" s="138">
        <f>'2018yosanhosei（予算ベース）'!R33</f>
        <v>33.722196301395478</v>
      </c>
      <c r="S33" s="138">
        <f>'2018yosanhosei（予算ベース）'!S33</f>
        <v>35.412372256754914</v>
      </c>
      <c r="T33" s="138">
        <f>'2018yosanhosei（予算ベース）'!T33</f>
        <v>37.22081053476515</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$C4*('2018yosanhosei（予算ベース）'!H38/'2018yosanhosei（予算ベース）'!$C4)</f>
        <v>1.5106106070636872E-4</v>
      </c>
      <c r="I38" s="138">
        <f>$C4*('2018yosanhosei（予算ベース）'!I38/'2018yosanhosei（予算ベース）'!$C4)</f>
        <v>5.8358617507070346E-4</v>
      </c>
      <c r="J38" s="138">
        <f>$C4*('2018yosanhosei（予算ベース）'!J38/'2018yosanhosei（予算ベース）'!$C4)</f>
        <v>1.5211486257822966E-3</v>
      </c>
      <c r="K38" s="138">
        <f>$C4*('2018yosanhosei（予算ベース）'!K38/'2018yosanhosei（予算ベース）'!$C4)</f>
        <v>7.0787284314559988E-3</v>
      </c>
      <c r="L38" s="138">
        <f>$C4*('2018yosanhosei（予算ベース）'!L38/'2018yosanhosei（予算ベース）'!$C4)</f>
        <v>1.285879027102358E-2</v>
      </c>
      <c r="M38" s="438">
        <f>SUM(F38:L38)</f>
        <v>2.2193314564038946E-2</v>
      </c>
      <c r="N38" s="138">
        <f>$C4*('2018yosanhosei（予算ベース）'!N38/'2018yosanhosei（予算ベース）'!$C4)</f>
        <v>1.1987299827415799E-3</v>
      </c>
      <c r="O38" s="138">
        <f>$C4*('2018yosanhosei（予算ベース）'!O38/'2018yosanhosei（予算ベース）'!$C4)</f>
        <v>1.7206179250703107E-3</v>
      </c>
      <c r="P38" s="138">
        <f>$C4*('2018yosanhosei（予算ベース）'!P38/'2018yosanhosei（予算ベース）'!$C4)</f>
        <v>6.3655450775615156E-3</v>
      </c>
      <c r="Q38" s="138">
        <f>$C4*('2018yosanhosei（予算ベース）'!Q38/'2018yosanhosei（予算ベース）'!$C4)</f>
        <v>7.948451703544664E-3</v>
      </c>
      <c r="R38" s="138">
        <f>$C4*('2018yosanhosei（予算ベース）'!R38/'2018yosanhosei（予算ベース）'!$C4)</f>
        <v>7.1549955239187816E-3</v>
      </c>
      <c r="S38" s="138">
        <f>$C4*('2018yosanhosei（予算ベース）'!S38/'2018yosanhosei（予算ベース）'!$C4)</f>
        <v>8.1235132617555519E-3</v>
      </c>
      <c r="T38" s="138">
        <f>$C4*('2018yosanhosei（予算ベース）'!T38/'2018yosanhosei（予算ベース）'!$C4)</f>
        <v>7.8570805140555922E-3</v>
      </c>
      <c r="U38" s="438">
        <f>SUM(N38:T38)</f>
        <v>4.0368933988647999E-2</v>
      </c>
    </row>
    <row r="39" spans="2:21">
      <c r="B39" s="2" t="s">
        <v>147</v>
      </c>
      <c r="F39" s="2">
        <v>0</v>
      </c>
      <c r="G39" s="2">
        <v>0</v>
      </c>
      <c r="H39" s="138">
        <f>$C5*('2018yosanhosei（予算ベース）'!H39/'2018yosanhosei（予算ベース）'!$C5)</f>
        <v>1.7636164694976688E-4</v>
      </c>
      <c r="I39" s="138">
        <f>$C5*('2018yosanhosei（予算ベース）'!I39/'2018yosanhosei（予算ベース）'!$C5)</f>
        <v>6.8132858654185949E-4</v>
      </c>
      <c r="J39" s="138">
        <f>$C5*('2018yosanhosei（予算ベース）'!J39/'2018yosanhosei（予算ベース）'!$C5)</f>
        <v>1.7759194569658553E-3</v>
      </c>
      <c r="K39" s="138">
        <f>$C5*('2018yosanhosei（予算ベース）'!K39/'2018yosanhosei（予算ベース）'!$C5)</f>
        <v>8.2643150964521635E-3</v>
      </c>
      <c r="L39" s="138">
        <f>$C5*('2018yosanhosei（予算ベース）'!L39/'2018yosanhosei（予算ベース）'!$C5)</f>
        <v>1.5012455356628828E-2</v>
      </c>
      <c r="M39" s="438">
        <f t="shared" ref="M39:M48" si="29">SUM(F39:L39)</f>
        <v>2.5910380143538473E-2</v>
      </c>
      <c r="N39" s="138">
        <f>$C5*('2018yosanhosei（予算ベース）'!N39/'2018yosanhosei（予算ベース）'!$C5)</f>
        <v>1.3995002617869054E-3</v>
      </c>
      <c r="O39" s="138">
        <f>$C5*('2018yosanhosei（予算ベース）'!O39/'2018yosanhosei（予算ベース）'!$C5)</f>
        <v>2.0087970362298473E-3</v>
      </c>
      <c r="P39" s="138">
        <f>$C5*('2018yosanhosei（予算ベース）'!P39/'2018yosanhosei（予算ベース）'!$C5)</f>
        <v>7.431683640788841E-3</v>
      </c>
      <c r="Q39" s="138">
        <f>$C5*('2018yosanhosei（予算ベース）'!Q39/'2018yosanhosei（予算ベース）'!$C5)</f>
        <v>9.2797046875145971E-3</v>
      </c>
      <c r="R39" s="138">
        <f>$C5*('2018yosanhosei（予算ベース）'!R39/'2018yosanhosei（予算ベース）'!$C5)</f>
        <v>8.3533558457485804E-3</v>
      </c>
      <c r="S39" s="138">
        <f>$C5*('2018yosanhosei（予算ベース）'!S39/'2018yosanhosei（予算ベース）'!$C5)</f>
        <v>9.4840865750724871E-3</v>
      </c>
      <c r="T39" s="138">
        <f>$C5*('2018yosanhosei（予算ベース）'!T39/'2018yosanhosei（予算ベース）'!$C5)</f>
        <v>9.1730301190539997E-3</v>
      </c>
      <c r="U39" s="438">
        <f t="shared" ref="U39:U48" si="30">SUM(N39:T39)</f>
        <v>4.7130158166195257E-2</v>
      </c>
    </row>
    <row r="40" spans="2:21">
      <c r="B40" s="2" t="s">
        <v>148</v>
      </c>
      <c r="F40" s="2">
        <v>0</v>
      </c>
      <c r="G40" s="2">
        <v>0</v>
      </c>
      <c r="H40" s="138">
        <f>$C6*('2018yosanhosei（予算ベース）'!H40/'2018yosanhosei（予算ベース）'!$C6)</f>
        <v>1.5636289179959471E-4</v>
      </c>
      <c r="I40" s="138">
        <f>$C6*('2018yosanhosei（予算ベース）'!I40/'2018yosanhosei（予算ベース）'!$C6)</f>
        <v>6.0406845762650335E-4</v>
      </c>
      <c r="J40" s="138">
        <f>$C6*('2018yosanhosei（予算ベース）'!J40/'2018yosanhosei（予算ベース）'!$C6)</f>
        <v>1.5745367924208653E-3</v>
      </c>
      <c r="K40" s="138">
        <f>$C6*('2018yosanhosei（予算ベース）'!K40/'2018yosanhosei（予算ベース）'!$C6)</f>
        <v>7.3271724866142453E-3</v>
      </c>
      <c r="L40" s="138">
        <f>$C6*('2018yosanhosei（予算ベース）'!L40/'2018yosanhosei（予算ベース）'!$C6)</f>
        <v>1.331009872709687E-2</v>
      </c>
      <c r="M40" s="438">
        <f t="shared" si="29"/>
        <v>2.2972239355558081E-2</v>
      </c>
      <c r="N40" s="138">
        <f>$C6*('2018yosanhosei（予算ベース）'!N40/'2018yosanhosei（予算ベース）'!$C6)</f>
        <v>1.2408021346592421E-3</v>
      </c>
      <c r="O40" s="138">
        <f>$C6*('2018yosanhosei（予算ベース）'!O40/'2018yosanhosei（予算ベース）'!$C6)</f>
        <v>1.7810069199048688E-3</v>
      </c>
      <c r="P40" s="138">
        <f>$C6*('2018yosanhosei（予算ベース）'!P40/'2018yosanhosei（予算ベース）'!$C6)</f>
        <v>6.5889583427652361E-3</v>
      </c>
      <c r="Q40" s="138">
        <f>$C6*('2018yosanhosei（予算ベース）'!Q40/'2018yosanhosei（予算ベース）'!$C6)</f>
        <v>8.227420672700601E-3</v>
      </c>
      <c r="R40" s="138">
        <f>$C6*('2018yosanhosei（予算ベース）'!R40/'2018yosanhosei（予算ベース）'!$C6)</f>
        <v>7.406116345944137E-3</v>
      </c>
      <c r="S40" s="138">
        <f>$C6*('2018yosanhosei（予算ベース）'!S40/'2018yosanhosei（予算ベース）'!$C6)</f>
        <v>8.4086264139869357E-3</v>
      </c>
      <c r="T40" s="138">
        <f>$C6*('2018yosanhosei（予算ベース）'!T40/'2018yosanhosei（予算ベース）'!$C6)</f>
        <v>8.1328426037470727E-3</v>
      </c>
      <c r="U40" s="438">
        <f t="shared" si="30"/>
        <v>4.1785773433708095E-2</v>
      </c>
    </row>
    <row r="41" spans="2:21">
      <c r="B41" s="2" t="s">
        <v>149</v>
      </c>
      <c r="F41" s="2">
        <v>0</v>
      </c>
      <c r="G41" s="2">
        <v>0</v>
      </c>
      <c r="H41" s="138">
        <f>$C7*('2018yosanhosei（予算ベース）'!H41/'2018yosanhosei（予算ベース）'!$C7)</f>
        <v>1.4230516032849228E-4</v>
      </c>
      <c r="I41" s="138">
        <f>$C7*('2018yosanhosei（予算ベース）'!I41/'2018yosanhosei（予算ベース）'!$C7)</f>
        <v>5.4975997004519069E-4</v>
      </c>
      <c r="J41" s="138">
        <f>$C7*('2018yosanhosei（予算ベース）'!J41/'2018yosanhosei（予算ベース）'!$C7)</f>
        <v>1.4329788104439621E-3</v>
      </c>
      <c r="K41" s="138">
        <f>$C7*('2018yosanhosei（予算ベース）'!K41/'2018yosanhosei（予算ベース）'!$C7)</f>
        <v>6.668426526663023E-3</v>
      </c>
      <c r="L41" s="138">
        <f>$C7*('2018yosanhosei（予算ベース）'!L41/'2018yosanhosei（予算ベース）'!$C7)</f>
        <v>1.2113460627059664E-2</v>
      </c>
      <c r="M41" s="438">
        <f t="shared" si="29"/>
        <v>2.0906931094540331E-2</v>
      </c>
      <c r="N41" s="138">
        <f>$C7*('2018yosanhosei（予算ベース）'!N41/'2018yosanhosei（予算ベース）'!$C7)</f>
        <v>1.1292484084710218E-3</v>
      </c>
      <c r="O41" s="138">
        <f>$C7*('2018yosanhosei（予算ベース）'!O41/'2018yosanhosei（予算ベース）'!$C7)</f>
        <v>1.6208863392476185E-3</v>
      </c>
      <c r="P41" s="138">
        <f>$C7*('2018yosanhosei（予算ベース）'!P41/'2018yosanhosei（予算ベース）'!$C7)</f>
        <v>5.996581174558412E-3</v>
      </c>
      <c r="Q41" s="138">
        <f>$C7*('2018yosanhosei（予算ベース）'!Q41/'2018yosanhosei（予算ベース）'!$C7)</f>
        <v>7.4877383274491562E-3</v>
      </c>
      <c r="R41" s="138">
        <f>$C7*('2018yosanhosei（予算ベース）'!R41/'2018yosanhosei（予算ベース）'!$C7)</f>
        <v>6.7402729758402908E-3</v>
      </c>
      <c r="S41" s="138">
        <f>$C7*('2018yosanhosei（予算ベース）'!S41/'2018yosanhosei（予算ベース）'!$C7)</f>
        <v>7.6526528526885901E-3</v>
      </c>
      <c r="T41" s="138">
        <f>$C7*('2018yosanhosei（予算ベース）'!T41/'2018yosanhosei（予算ベース）'!$C7)</f>
        <v>7.40166325483384E-3</v>
      </c>
      <c r="U41" s="438">
        <f t="shared" si="30"/>
        <v>3.8029043333088923E-2</v>
      </c>
    </row>
    <row r="42" spans="2:21">
      <c r="B42" s="2" t="s">
        <v>150</v>
      </c>
      <c r="F42" s="2">
        <v>0</v>
      </c>
      <c r="G42" s="2">
        <v>0</v>
      </c>
      <c r="H42" s="138">
        <f>$C8*('2018yosanhosei（予算ベース）'!H42/'2018yosanhosei（予算ベース）'!$C8)</f>
        <v>1.3370347137942675E-4</v>
      </c>
      <c r="I42" s="138">
        <f>$C8*('2018yosanhosei（予算ベース）'!I42/'2018yosanhosei（予算ベース）'!$C8)</f>
        <v>5.1652952184457477E-4</v>
      </c>
      <c r="J42" s="138">
        <f>$C8*('2018yosanhosei（予算ベース）'!J42/'2018yosanhosei（予算ベース）'!$C8)</f>
        <v>1.3463618671821164E-3</v>
      </c>
      <c r="K42" s="138">
        <f>$C8*('2018yosanhosei（予算ベース）'!K42/'2018yosanhosei（予算ベース）'!$C8)</f>
        <v>6.2653509766995115E-3</v>
      </c>
      <c r="L42" s="138">
        <f>$C8*('2018yosanhosei（予算ベース）'!L42/'2018yosanhosei（予算ベース）'!$C8)</f>
        <v>1.1381257942559703E-2</v>
      </c>
      <c r="M42" s="438">
        <f t="shared" si="29"/>
        <v>1.964320377966533E-2</v>
      </c>
      <c r="N42" s="138">
        <f>$C8*('2018yosanhosei（予算ベース）'!N42/'2018yosanhosei（予算ベース）'!$C8)</f>
        <v>1.0609905636151302E-3</v>
      </c>
      <c r="O42" s="138">
        <f>$C8*('2018yosanhosei（予算ベース）'!O42/'2018yosanhosei（予算ベース）'!$C8)</f>
        <v>1.5229112547193171E-3</v>
      </c>
      <c r="P42" s="138">
        <f>$C8*('2018yosanhosei（予算ベース）'!P42/'2018yosanhosei（予算ベース）'!$C8)</f>
        <v>5.6341155696407385E-3</v>
      </c>
      <c r="Q42" s="138">
        <f>$C8*('2018yosanhosei（予算ベース）'!Q42/'2018yosanhosei（予算ベース）'!$C8)</f>
        <v>7.0351391674746445E-3</v>
      </c>
      <c r="R42" s="138">
        <f>$C8*('2018yosanhosei（予算ベース）'!R42/'2018yosanhosei（予算ベース）'!$C8)</f>
        <v>6.3328546402287317E-3</v>
      </c>
      <c r="S42" s="138">
        <f>$C8*('2018yosanhosei（予算ベース）'!S42/'2018yosanhosei（予算ベース）'!$C8)</f>
        <v>7.1900853721976769E-3</v>
      </c>
      <c r="T42" s="138">
        <f>$C8*('2018yosanhosei（予算ベース）'!T42/'2018yosanhosei（予算ベース）'!$C8)</f>
        <v>6.9542669350036784E-3</v>
      </c>
      <c r="U42" s="438">
        <f t="shared" si="30"/>
        <v>3.5730363502879919E-2</v>
      </c>
    </row>
    <row r="43" spans="2:21">
      <c r="B43" s="2" t="s">
        <v>113</v>
      </c>
      <c r="F43" s="2">
        <v>0</v>
      </c>
      <c r="G43" s="2">
        <v>0</v>
      </c>
      <c r="H43" s="138">
        <f>$C9*('2018yosanhosei（予算ベース）'!H43/'2018yosanhosei（予算ベース）'!$C9)</f>
        <v>1.9052163591491776E-3</v>
      </c>
      <c r="I43" s="138">
        <f>$C9*('2018yosanhosei（予算ベース）'!I43/'2018yosanhosei（予算ベース）'!$C9)</f>
        <v>3.0668005002935546E-3</v>
      </c>
      <c r="J43" s="138">
        <f>$C9*('2018yosanhosei（予算ベース）'!J43/'2018yosanhosei（予算ベース）'!$C9)</f>
        <v>1.2150545266647749E-2</v>
      </c>
      <c r="K43" s="138">
        <f>$C9*('2018yosanhosei（予算ベース）'!K43/'2018yosanhosei（予算ベース）'!$C9)</f>
        <v>4.6222216869511501E-2</v>
      </c>
      <c r="L43" s="138">
        <f>$C9*('2018yosanhosei（予算ベース）'!L43/'2018yosanhosei（予算ベース）'!$C9)</f>
        <v>7.8686352941948451E-2</v>
      </c>
      <c r="M43" s="438">
        <f t="shared" si="29"/>
        <v>0.14203113193755043</v>
      </c>
      <c r="N43" s="138">
        <f>$C9*('2018yosanhosei（予算ベース）'!N43/'2018yosanhosei（予算ベース）'!$C9)</f>
        <v>1.9438269970134422E-2</v>
      </c>
      <c r="O43" s="138">
        <f>$C9*('2018yosanhosei（予算ベース）'!O43/'2018yosanhosei（予算ベース）'!$C9)</f>
        <v>1.9530741165356833E-2</v>
      </c>
      <c r="P43" s="138">
        <f>$C9*('2018yosanhosei（予算ベース）'!P43/'2018yosanhosei（予算ベース）'!$C9)</f>
        <v>7.8113868577851658E-2</v>
      </c>
      <c r="Q43" s="138">
        <f>$C9*('2018yosanhosei（予算ベース）'!Q43/'2018yosanhosei（予算ベース）'!$C9)</f>
        <v>7.0463945920748769E-2</v>
      </c>
      <c r="R43" s="138">
        <f>$C9*('2018yosanhosei（予算ベース）'!R43/'2018yosanhosei（予算ベース）'!$C9)</f>
        <v>5.8727896508250187E-2</v>
      </c>
      <c r="S43" s="138">
        <f>$C9*('2018yosanhosei（予算ベース）'!S43/'2018yosanhosei（予算ベース）'!$C9)</f>
        <v>6.0477258999591901E-2</v>
      </c>
      <c r="T43" s="138">
        <f>$C9*('2018yosanhosei（予算ベース）'!T43/'2018yosanhosei（予算ベース）'!$C9)</f>
        <v>5.2988449121769948E-2</v>
      </c>
      <c r="U43" s="438">
        <f t="shared" si="30"/>
        <v>0.35974043026370373</v>
      </c>
    </row>
    <row r="44" spans="2:21">
      <c r="B44" s="2" t="s">
        <v>114</v>
      </c>
      <c r="F44" s="2">
        <v>0</v>
      </c>
      <c r="G44" s="2">
        <v>0</v>
      </c>
      <c r="H44" s="138">
        <f>$C10*('2018yosanhosei（予算ベース）'!H44/'2018yosanhosei（予算ベース）'!$C10)</f>
        <v>3.6424242791593549E-3</v>
      </c>
      <c r="I44" s="138">
        <f>$C10*('2018yosanhosei（予算ベース）'!I44/'2018yosanhosei（予算ベース）'!$C10)</f>
        <v>7.0357921595398084E-3</v>
      </c>
      <c r="J44" s="138">
        <f>$C10*('2018yosanhosei（予算ベース）'!J44/'2018yosanhosei（予算ベース）'!$C10)</f>
        <v>2.475787834452077E-2</v>
      </c>
      <c r="K44" s="138">
        <f>$C10*('2018yosanhosei（予算ベース）'!K44/'2018yosanhosei（予算ベース）'!$C10)</f>
        <v>9.9868399425524543E-2</v>
      </c>
      <c r="L44" s="138">
        <f>$C10*('2018yosanhosei（予算ベース）'!L44/'2018yosanhosei（予算ベース）'!$C10)</f>
        <v>0.1705300049902328</v>
      </c>
      <c r="M44" s="438">
        <f t="shared" si="29"/>
        <v>0.30583449919897726</v>
      </c>
      <c r="N44" s="138">
        <f>$C10*('2018yosanhosei（予算ベース）'!N44/'2018yosanhosei（予算ベース）'!$C10)</f>
        <v>5.8840478350278551E-2</v>
      </c>
      <c r="O44" s="138">
        <f>$C10*('2018yosanhosei（予算ベース）'!O44/'2018yosanhosei（予算ベース）'!$C10)</f>
        <v>4.9785593794671387E-2</v>
      </c>
      <c r="P44" s="138">
        <f>$C10*('2018yosanhosei（予算ベース）'!P44/'2018yosanhosei（予算ベース）'!$C10)</f>
        <v>0.20637874219952168</v>
      </c>
      <c r="Q44" s="138">
        <f>$C10*('2018yosanhosei（予算ベース）'!Q44/'2018yosanhosei（予算ベース）'!$C10)</f>
        <v>0.16873987908096696</v>
      </c>
      <c r="R44" s="138">
        <f>$C10*('2018yosanhosei（予算ベース）'!R44/'2018yosanhosei（予算ベース）'!$C10)</f>
        <v>0.13966159428684213</v>
      </c>
      <c r="S44" s="138">
        <f>$C10*('2018yosanhosei（予算ベース）'!S44/'2018yosanhosei（予算ベース）'!$C10)</f>
        <v>0.12956401221369723</v>
      </c>
      <c r="T44" s="138">
        <f>$C10*('2018yosanhosei（予算ベース）'!T44/'2018yosanhosei（予算ベース）'!$C10)</f>
        <v>0.10952694038854952</v>
      </c>
      <c r="U44" s="438">
        <f t="shared" si="30"/>
        <v>0.86249724031452746</v>
      </c>
    </row>
    <row r="45" spans="2:21">
      <c r="B45" s="2" t="s">
        <v>115</v>
      </c>
      <c r="F45" s="2">
        <v>0</v>
      </c>
      <c r="G45" s="2">
        <v>0</v>
      </c>
      <c r="H45" s="138">
        <f>$C11*('2018yosanhosei（予算ベース）'!H45/'2018yosanhosei（予算ベース）'!$C11)</f>
        <v>4.8417768840209744E-3</v>
      </c>
      <c r="I45" s="138">
        <f>$C11*('2018yosanhosei（予算ベース）'!I45/'2018yosanhosei（予算ベース）'!$C11)</f>
        <v>1.2469986370981095E-2</v>
      </c>
      <c r="J45" s="138">
        <f>$C11*('2018yosanhosei（予算ベース）'!J45/'2018yosanhosei（予算ベース）'!$C11)</f>
        <v>3.8191832747916613E-2</v>
      </c>
      <c r="K45" s="138">
        <f>$C11*('2018yosanhosei（予算ベース）'!K45/'2018yosanhosei（予算ベース）'!$C11)</f>
        <v>0.16413022062034097</v>
      </c>
      <c r="L45" s="138">
        <f>$C11*('2018yosanhosei（予算ベース）'!L45/'2018yosanhosei（予算ベース）'!$C11)</f>
        <v>0.28010745020061023</v>
      </c>
      <c r="M45" s="438">
        <f t="shared" si="29"/>
        <v>0.49974126682386988</v>
      </c>
      <c r="N45" s="138">
        <f>$C11*('2018yosanhosei（予算ベース）'!N45/'2018yosanhosei（予算ベース）'!$C11)</f>
        <v>0.12166788579415666</v>
      </c>
      <c r="O45" s="138">
        <f>$C11*('2018yosanhosei（予算ベース）'!O45/'2018yosanhosei（予算ベース）'!$C11)</f>
        <v>8.7319057759800506E-2</v>
      </c>
      <c r="P45" s="138">
        <f>$C11*('2018yosanhosei（予算ベース）'!P45/'2018yosanhosei（予算ベース）'!$C11)</f>
        <v>0.38875432495975387</v>
      </c>
      <c r="Q45" s="138">
        <f>$C11*('2018yosanhosei（予算ベース）'!Q45/'2018yosanhosei（予算ベース）'!$C11)</f>
        <v>0.31568344440887325</v>
      </c>
      <c r="R45" s="138">
        <f>$C11*('2018yosanhosei（予算ベース）'!R45/'2018yosanhosei（予算ベース）'!$C11)</f>
        <v>0.27483245124913869</v>
      </c>
      <c r="S45" s="138">
        <f>$C11*('2018yosanhosei（予算ベース）'!S45/'2018yosanhosei（予算ベース）'!$C11)</f>
        <v>0.2594690403414659</v>
      </c>
      <c r="T45" s="138">
        <f>$C11*('2018yosanhosei（予算ベース）'!T45/'2018yosanhosei（予算ベース）'!$C11)</f>
        <v>0.21510775398114226</v>
      </c>
      <c r="U45" s="438">
        <f t="shared" si="30"/>
        <v>1.6628339584943312</v>
      </c>
    </row>
    <row r="46" spans="2:21">
      <c r="B46" s="2" t="s">
        <v>116</v>
      </c>
      <c r="F46" s="2">
        <v>0</v>
      </c>
      <c r="G46" s="2">
        <v>0</v>
      </c>
      <c r="H46" s="138">
        <f>$C12*('2018yosanhosei（予算ベース）'!H46/'2018yosanhosei（予算ベース）'!$C12)</f>
        <v>1.2503503431451001E-2</v>
      </c>
      <c r="I46" s="138">
        <f>$C12*('2018yosanhosei（予算ベース）'!I46/'2018yosanhosei（予算ベース）'!$C12)</f>
        <v>2.2642556680877671E-2</v>
      </c>
      <c r="J46" s="138">
        <f>$C12*('2018yosanhosei（予算ベース）'!J46/'2018yosanhosei（予算ベース）'!$C12)</f>
        <v>7.2396685218781079E-2</v>
      </c>
      <c r="K46" s="138">
        <f>$C12*('2018yosanhosei（予算ベース）'!K46/'2018yosanhosei（予算ベース）'!$C12)</f>
        <v>0.32490220107289863</v>
      </c>
      <c r="L46" s="138">
        <f>$C12*('2018yosanhosei（予算ベース）'!L46/'2018yosanhosei（予算ベース）'!$C12)</f>
        <v>0.50038637675931441</v>
      </c>
      <c r="M46" s="438">
        <f t="shared" si="29"/>
        <v>0.93283132316332273</v>
      </c>
      <c r="N46" s="138">
        <f>$C12*('2018yosanhosei（予算ベース）'!N46/'2018yosanhosei（予算ベース）'!$C12)</f>
        <v>0.3206941987131447</v>
      </c>
      <c r="O46" s="138">
        <f>$C12*('2018yosanhosei（予算ベース）'!O46/'2018yosanhosei（予算ベース）'!$C12)</f>
        <v>0.25190111139555721</v>
      </c>
      <c r="P46" s="138">
        <f>$C12*('2018yosanhosei（予算ベース）'!P46/'2018yosanhosei（予算ベース）'!$C12)</f>
        <v>0.96476682505497935</v>
      </c>
      <c r="Q46" s="138">
        <f>$C12*('2018yosanhosei（予算ベース）'!Q46/'2018yosanhosei（予算ベース）'!$C12)</f>
        <v>0.79288012751983217</v>
      </c>
      <c r="R46" s="138">
        <f>$C12*('2018yosanhosei（予算ベース）'!R46/'2018yosanhosei（予算ベース）'!$C12)</f>
        <v>0.65127396819856975</v>
      </c>
      <c r="S46" s="138">
        <f>$C12*('2018yosanhosei（予算ベース）'!S46/'2018yosanhosei（予算ベース）'!$C12)</f>
        <v>0.63124380101174649</v>
      </c>
      <c r="T46" s="138">
        <f>$C12*('2018yosanhosei（予算ベース）'!T46/'2018yosanhosei（予算ベース）'!$C12)</f>
        <v>0.47166577751083821</v>
      </c>
      <c r="U46" s="438">
        <f t="shared" si="30"/>
        <v>4.0844258094046682</v>
      </c>
    </row>
    <row r="47" spans="2:21">
      <c r="B47" s="2" t="s">
        <v>117</v>
      </c>
      <c r="F47" s="2">
        <v>0</v>
      </c>
      <c r="G47" s="2">
        <v>0</v>
      </c>
      <c r="H47" s="138">
        <f>$C13*('2018yosanhosei（予算ベース）'!H47/'2018yosanhosei（予算ベース）'!$C13)</f>
        <v>1.8513350194956434E-2</v>
      </c>
      <c r="I47" s="138">
        <f>$C13*('2018yosanhosei（予算ベース）'!I47/'2018yosanhosei（予算ベース）'!$C13)</f>
        <v>3.9011805175151515E-2</v>
      </c>
      <c r="J47" s="138">
        <f>$C13*('2018yosanhosei（予算ベース）'!J47/'2018yosanhosei（予算ベース）'!$C13)</f>
        <v>0.12287101821366873</v>
      </c>
      <c r="K47" s="138">
        <f>$C13*('2018yosanhosei（予算ベース）'!K47/'2018yosanhosei（予算ベース）'!$C13)</f>
        <v>0.4983720109801888</v>
      </c>
      <c r="L47" s="138">
        <f>$C13*('2018yosanhosei（予算ベース）'!L47/'2018yosanhosei（予算ベース）'!$C13)</f>
        <v>0.71393693776900879</v>
      </c>
      <c r="M47" s="438">
        <f t="shared" si="29"/>
        <v>1.3927051223329743</v>
      </c>
      <c r="N47" s="138">
        <f>$C13*('2018yosanhosei（予算ベース）'!N47/'2018yosanhosei（予算ベース）'!$C13)</f>
        <v>0.60099890824172075</v>
      </c>
      <c r="O47" s="138">
        <f>$C13*('2018yosanhosei（予算ベース）'!O47/'2018yosanhosei（予算ベース）'!$C13)</f>
        <v>0.51950954952434913</v>
      </c>
      <c r="P47" s="138">
        <f>$C13*('2018yosanhosei（予算ベース）'!P47/'2018yosanhosei（予算ベース）'!$C13)</f>
        <v>1.8669497635416936</v>
      </c>
      <c r="Q47" s="138">
        <f>$C13*('2018yosanhosei（予算ベース）'!Q47/'2018yosanhosei（予算ベース）'!$C13)</f>
        <v>1.51027995105202</v>
      </c>
      <c r="R47" s="138">
        <f>$C13*('2018yosanhosei（予算ベース）'!R47/'2018yosanhosei（予算ベース）'!$C13)</f>
        <v>1.2204243107231565</v>
      </c>
      <c r="S47" s="138">
        <f>$C13*('2018yosanhosei（予算ベース）'!S47/'2018yosanhosei（予算ベース）'!$C13)</f>
        <v>1.2218487912272549</v>
      </c>
      <c r="T47" s="138">
        <f>$C13*('2018yosanhosei（予算ベース）'!T47/'2018yosanhosei（予算ベース）'!$C13)</f>
        <v>0.85350411721431818</v>
      </c>
      <c r="U47" s="438">
        <f t="shared" si="30"/>
        <v>7.7935153915245134</v>
      </c>
    </row>
    <row r="48" spans="2:21">
      <c r="B48" s="2" t="s">
        <v>412</v>
      </c>
      <c r="F48" s="2">
        <v>0</v>
      </c>
      <c r="G48" s="2">
        <v>0</v>
      </c>
      <c r="H48" s="138">
        <f>$C14*('2018yosanhosei（予算ベース）'!H48/'2018yosanhosei（予算ベース）'!$C14)</f>
        <v>2.4585728832322178E-2</v>
      </c>
      <c r="I48" s="138">
        <f>$C14*('2018yosanhosei（予算ベース）'!I48/'2018yosanhosei（予算ベース）'!$C14)</f>
        <v>5.8043786039006291E-2</v>
      </c>
      <c r="J48" s="138">
        <f>$C14*('2018yosanhosei（予算ベース）'!J48/'2018yosanhosei（予算ベース）'!$C14)</f>
        <v>0.19072243271770889</v>
      </c>
      <c r="K48" s="138">
        <f>$C14*('2018yosanhosei（予算ベース）'!K48/'2018yosanhosei（予算ベース）'!$C14)</f>
        <v>0.80618952776438457</v>
      </c>
      <c r="L48" s="138">
        <f>$C14*('2018yosanhosei（予算ベース）'!L48/'2018yosanhosei（予算ベース）'!$C14)</f>
        <v>1.1066939211113154</v>
      </c>
      <c r="M48" s="438">
        <f t="shared" si="29"/>
        <v>2.1862353964647374</v>
      </c>
      <c r="N48" s="138">
        <f>$C14*('2018yosanhosei（予算ベース）'!N48/'2018yosanhosei（予算ベース）'!$C14)</f>
        <v>0.55638944999402451</v>
      </c>
      <c r="O48" s="138">
        <f>$C14*('2018yosanhosei（予算ベース）'!O48/'2018yosanhosei（予算ベース）'!$C14)</f>
        <v>0.56214780959349342</v>
      </c>
      <c r="P48" s="138">
        <f>$C14*('2018yosanhosei（予算ベース）'!P48/'2018yosanhosei（予算ベース）'!$C14)</f>
        <v>2.1539576673065874</v>
      </c>
      <c r="Q48" s="138">
        <f>$C14*('2018yosanhosei（予算ベース）'!Q48/'2018yosanhosei（予算ベース）'!$C14)</f>
        <v>1.9727473831029596</v>
      </c>
      <c r="R48" s="138">
        <f>$C14*('2018yosanhosei（予算ベース）'!R48/'2018yosanhosei（予算ベース）'!$C14)</f>
        <v>1.7683165695024101</v>
      </c>
      <c r="S48" s="138">
        <f>$C14*('2018yosanhosei（予算ベース）'!S48/'2018yosanhosei（予算ベース）'!$C14)</f>
        <v>1.9689140527587579</v>
      </c>
      <c r="T48" s="138">
        <f>$C14*('2018yosanhosei（予算ベース）'!T48/'2018yosanhosei（予算ベース）'!$C14)</f>
        <v>1.2777812993055466</v>
      </c>
      <c r="U48" s="438">
        <f t="shared" si="30"/>
        <v>10.260254231563779</v>
      </c>
    </row>
    <row r="49" spans="2:21">
      <c r="B49" s="2" t="s">
        <v>304</v>
      </c>
      <c r="F49" s="270">
        <f>SUM(F38:F48)</f>
        <v>0</v>
      </c>
      <c r="G49" s="270">
        <f t="shared" ref="G49:U49" si="31">SUM(G38:G48)</f>
        <v>0</v>
      </c>
      <c r="H49" s="269">
        <f t="shared" si="31"/>
        <v>6.675179421222277E-2</v>
      </c>
      <c r="I49" s="269">
        <f t="shared" si="31"/>
        <v>0.14520599963697878</v>
      </c>
      <c r="J49" s="269">
        <f t="shared" si="31"/>
        <v>0.46874133806203894</v>
      </c>
      <c r="K49" s="269">
        <f t="shared" si="31"/>
        <v>1.9752885702507341</v>
      </c>
      <c r="L49" s="269">
        <f t="shared" si="31"/>
        <v>2.9150171066967987</v>
      </c>
      <c r="M49" s="269">
        <f t="shared" si="31"/>
        <v>5.5710048088587731</v>
      </c>
      <c r="N49" s="270">
        <f t="shared" si="31"/>
        <v>1.6840584624147334</v>
      </c>
      <c r="O49" s="270">
        <f t="shared" si="31"/>
        <v>1.4988480827084003</v>
      </c>
      <c r="P49" s="269">
        <f t="shared" si="31"/>
        <v>5.6909380754457022</v>
      </c>
      <c r="Q49" s="269">
        <f t="shared" si="31"/>
        <v>4.8707731856440848</v>
      </c>
      <c r="R49" s="269">
        <f t="shared" si="31"/>
        <v>4.1492243858000482</v>
      </c>
      <c r="S49" s="269">
        <f t="shared" si="31"/>
        <v>4.3123759210282158</v>
      </c>
      <c r="T49" s="269">
        <f t="shared" si="31"/>
        <v>3.0200932209488589</v>
      </c>
      <c r="U49" s="269">
        <f t="shared" si="31"/>
        <v>25.226311333990044</v>
      </c>
    </row>
    <row r="50" spans="2:21">
      <c r="B50" s="2" t="s">
        <v>389</v>
      </c>
      <c r="H50" s="957">
        <f>'2018yosanhosei（予算ベース）'!H50+医療院へ!$F$28</f>
        <v>27.611854822775513</v>
      </c>
      <c r="I50" s="957">
        <f>'2018yosanhosei（予算ベース）'!I50+医療院へ!$F$29</f>
        <v>31.388373106490498</v>
      </c>
      <c r="J50" s="957">
        <f>'2018yosanhosei（予算ベース）'!J50+医療院へ!$F$30</f>
        <v>38.987746167687249</v>
      </c>
      <c r="K50" s="957">
        <f>'2018yosanhosei（予算ベース）'!K50+医療院へ!$F$31</f>
        <v>42.995942333850572</v>
      </c>
      <c r="L50" s="957">
        <f>'2018yosanhosei（予算ベース）'!L50+医療院へ!$F$32</f>
        <v>45.893707771717402</v>
      </c>
      <c r="N50" s="138">
        <f>'2018yosanhosei（予算ベース）'!N50</f>
        <v>7.0178887875392091</v>
      </c>
      <c r="O50" s="138">
        <f>'2018yosanhosei（予算ベース）'!O50</f>
        <v>11.407728192240373</v>
      </c>
      <c r="P50" s="138">
        <f>'2018yosanhosei（予算ベース）'!P50</f>
        <v>19.290874427143322</v>
      </c>
      <c r="Q50" s="138">
        <f>'2018yosanhosei（予算ベース）'!Q50</f>
        <v>21.487508680795365</v>
      </c>
      <c r="R50" s="138">
        <f>'2018yosanhosei（予算ベース）'!R50</f>
        <v>23.868314448331748</v>
      </c>
      <c r="S50" s="138">
        <f>'2018yosanhosei（予算ベース）'!S50</f>
        <v>26.055390718981105</v>
      </c>
      <c r="T50" s="138">
        <f>'2018yosanhosei（予算ベース）'!T50</f>
        <v>28.406135411820276</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$C4*('2018yosanhosei（予算ベース）'!F55/'2018yosanhosei（予算ベース）'!$C4)</f>
        <v>0</v>
      </c>
      <c r="G55" s="138">
        <f>$C4*('2018yosanhosei（予算ベース）'!G55/'2018yosanhosei（予算ベース）'!$C4)</f>
        <v>1.7583548703407615E-4</v>
      </c>
      <c r="H55" s="138">
        <f>$C4*('2018yosanhosei（予算ベース）'!H55/'2018yosanhosei（予算ベース）'!$C4)</f>
        <v>7.093515573263375E-3</v>
      </c>
      <c r="I55" s="138">
        <f>$C4*('2018yosanhosei（予算ベース）'!I55/'2018yosanhosei（予算ベース）'!$C4)</f>
        <v>6.2730690385078992E-3</v>
      </c>
      <c r="J55" s="138">
        <f>$C4*('2018yosanhosei（予算ベース）'!J55/'2018yosanhosei（予算ベース）'!$C4)</f>
        <v>7.5596016537829575E-3</v>
      </c>
      <c r="K55" s="138">
        <f>$C4*('2018yosanhosei（予算ベース）'!K55/'2018yosanhosei（予算ベース）'!$C4)</f>
        <v>4.0141730524966886E-3</v>
      </c>
      <c r="L55" s="138">
        <f>$C4*('2018yosanhosei（予算ベース）'!L55/'2018yosanhosei（予算ベース）'!$C4)</f>
        <v>3.8359607118172451E-3</v>
      </c>
      <c r="M55" s="438">
        <f>SUM(F55:L55)</f>
        <v>2.8952155516902243E-2</v>
      </c>
      <c r="N55" s="138">
        <f>$C4*('2018yosanhosei（予算ベース）'!N55/'2018yosanhosei（予算ベース）'!$C4)</f>
        <v>7.9385278199604128E-2</v>
      </c>
      <c r="O55" s="138">
        <f>$C4*('2018yosanhosei（予算ベース）'!O55/'2018yosanhosei（予算ベース）'!$C4)</f>
        <v>0.2042493955632485</v>
      </c>
      <c r="P55" s="138">
        <f>$C4*('2018yosanhosei（予算ベース）'!P55/'2018yosanhosei（予算ベース）'!$C4)</f>
        <v>0.4094163318421119</v>
      </c>
      <c r="Q55" s="138">
        <f>$C4*('2018yosanhosei（予算ベース）'!Q55/'2018yosanhosei（予算ベース）'!$C4)</f>
        <v>0.56262010349402847</v>
      </c>
      <c r="R55" s="138">
        <f>$C4*('2018yosanhosei（予算ベース）'!R55/'2018yosanhosei（予算ベース）'!$C4)</f>
        <v>0.31194909506110674</v>
      </c>
      <c r="S55" s="138">
        <f>$C4*('2018yosanhosei（予算ベース）'!S55/'2018yosanhosei（予算ベース）'!$C4)</f>
        <v>0.22025950047359877</v>
      </c>
      <c r="T55" s="138">
        <f>$C4*('2018yosanhosei（予算ベース）'!T55/'2018yosanhosei（予算ベース）'!$C4)</f>
        <v>0.19769469015835703</v>
      </c>
      <c r="U55" s="438">
        <f>SUM(N55:T55)</f>
        <v>1.9855743947920554</v>
      </c>
    </row>
    <row r="56" spans="2:21">
      <c r="B56" s="2" t="s">
        <v>147</v>
      </c>
      <c r="F56" s="138">
        <f>$C5*('2018yosanhosei（予算ベース）'!F56/'2018yosanhosei（予算ベース）'!$C5)</f>
        <v>0</v>
      </c>
      <c r="G56" s="138">
        <f>$C5*('2018yosanhosei（予算ベース）'!G56/'2018yosanhosei（予算ベース）'!$C5)</f>
        <v>2.0528543848783291E-4</v>
      </c>
      <c r="H56" s="138">
        <f>$C5*('2018yosanhosei（予算ベース）'!H56/'2018yosanhosei（予算ベース）'!$C5)</f>
        <v>8.2815788748913863E-3</v>
      </c>
      <c r="I56" s="138">
        <f>$C5*('2018yosanhosei（予算ベース）'!I56/'2018yosanhosei（予算ベース）'!$C5)</f>
        <v>7.3237191761238614E-3</v>
      </c>
      <c r="J56" s="138">
        <f>$C5*('2018yosanhosei（予算ベース）'!J56/'2018yosanhosei（予算ベース）'!$C5)</f>
        <v>8.8257277667131793E-3</v>
      </c>
      <c r="K56" s="138">
        <f>$C5*('2018yosanhosei（予算ベース）'!K56/'2018yosanhosei（予算ベース）'!$C5)</f>
        <v>4.6864901343158785E-3</v>
      </c>
      <c r="L56" s="138">
        <f>$C5*('2018yosanhosei（予算ベース）'!L56/'2018yosanhosei（予算ベース）'!$C5)</f>
        <v>4.4784297528910931E-3</v>
      </c>
      <c r="M56" s="438">
        <f t="shared" ref="M56:M65" si="32">SUM(F56:L56)</f>
        <v>3.3801231143423233E-2</v>
      </c>
      <c r="N56" s="138">
        <f>$C5*('2018yosanhosei（予算ベース）'!N56/'2018yosanhosei（予算ベース）'!$C5)</f>
        <v>9.2681186941098628E-2</v>
      </c>
      <c r="O56" s="138">
        <f>$C5*('2018yosanhosei（予算ベース）'!O56/'2018yosanhosei（予算ベース）'!$C5)</f>
        <v>0.23845827390321137</v>
      </c>
      <c r="P56" s="138">
        <f>$C5*('2018yosanhosei（予算ベース）'!P56/'2018yosanhosei（予算ベース）'!$C5)</f>
        <v>0.4779877635849471</v>
      </c>
      <c r="Q56" s="138">
        <f>$C5*('2018yosanhosei（予算ベース）'!Q56/'2018yosanhosei（予算ベース）'!$C5)</f>
        <v>0.6568509951888073</v>
      </c>
      <c r="R56" s="138">
        <f>$C5*('2018yosanhosei（予算ベース）'!R56/'2018yosanhosei（予算ベース）'!$C5)</f>
        <v>0.36419614632791142</v>
      </c>
      <c r="S56" s="138">
        <f>$C5*('2018yosanhosei（予算ベース）'!S56/'2018yosanhosei（予算ベース）'!$C5)</f>
        <v>0.25714984442856564</v>
      </c>
      <c r="T56" s="138">
        <f>$C5*('2018yosanhosei（予算ベース）'!T56/'2018yosanhosei（予算ベース）'!$C5)</f>
        <v>0.23080574826178071</v>
      </c>
      <c r="U56" s="438">
        <f t="shared" ref="U56:U65" si="33">SUM(N56:T56)</f>
        <v>2.3181299586363222</v>
      </c>
    </row>
    <row r="57" spans="2:21">
      <c r="B57" s="2" t="s">
        <v>148</v>
      </c>
      <c r="F57" s="138">
        <f>$C6*('2018yosanhosei（予算ベース）'!F57/'2018yosanhosei（予算ベース）'!$C6)</f>
        <v>0</v>
      </c>
      <c r="G57" s="138">
        <f>$C6*('2018yosanhosei（予算ベース）'!G57/'2018yosanhosei（予算ベース）'!$C6)</f>
        <v>1.8200683289971853E-4</v>
      </c>
      <c r="H57" s="138">
        <f>$C6*('2018yosanhosei（予算ベース）'!H57/'2018yosanhosei（予算ベース）'!$C6)</f>
        <v>7.342478616755529E-3</v>
      </c>
      <c r="I57" s="138">
        <f>$C6*('2018yosanhosei（予算ベース）'!I57/'2018yosanhosei（予算ベース）'!$C6)</f>
        <v>6.4932366470417911E-3</v>
      </c>
      <c r="J57" s="138">
        <f>$C6*('2018yosanhosei（予算ベース）'!J57/'2018yosanhosei（予算ベース）'!$C6)</f>
        <v>7.8249230470858657E-3</v>
      </c>
      <c r="K57" s="138">
        <f>$C6*('2018yosanhosei（予算ベース）'!K57/'2018yosanhosei（予算ベース）'!$C6)</f>
        <v>4.15505957483275E-3</v>
      </c>
      <c r="L57" s="138">
        <f>$C6*('2018yosanhosei（予算ベース）'!L57/'2018yosanhosei（予算ベース）'!$C6)</f>
        <v>3.9705924672094432E-3</v>
      </c>
      <c r="M57" s="438">
        <f t="shared" si="32"/>
        <v>2.9968297185825096E-2</v>
      </c>
      <c r="N57" s="138">
        <f>$C6*('2018yosanhosei（予算ベース）'!N57/'2018yosanhosei（予算ベース）'!$C6)</f>
        <v>8.2171484878777221E-2</v>
      </c>
      <c r="O57" s="138">
        <f>$C6*('2018yosanhosei（予算ベース）'!O57/'2018yosanhosei（予算ベース）'!$C6)</f>
        <v>0.21141799209703535</v>
      </c>
      <c r="P57" s="138">
        <f>$C6*('2018yosanhosei（予算ベース）'!P57/'2018yosanhosei（予算ベース）'!$C6)</f>
        <v>0.42378572808549142</v>
      </c>
      <c r="Q57" s="138">
        <f>$C6*('2018yosanhosei（予算ベース）'!Q57/'2018yosanhosei（予算ベース）'!$C6)</f>
        <v>0.58236653413889738</v>
      </c>
      <c r="R57" s="138">
        <f>$C6*('2018yosanhosei（予算ベース）'!R57/'2018yosanhosei（予算ベース）'!$C6)</f>
        <v>0.3228976572118355</v>
      </c>
      <c r="S57" s="138">
        <f>$C6*('2018yosanhosei（予算ベース）'!S57/'2018yosanhosei（予算ベース）'!$C6)</f>
        <v>0.22799000800961605</v>
      </c>
      <c r="T57" s="138">
        <f>$C6*('2018yosanhosei（予算ベース）'!T57/'2018yosanhosei（予算ベース）'!$C6)</f>
        <v>0.20463323441553413</v>
      </c>
      <c r="U57" s="438">
        <f t="shared" si="33"/>
        <v>2.0552626388371871</v>
      </c>
    </row>
    <row r="58" spans="2:21">
      <c r="B58" s="2" t="s">
        <v>149</v>
      </c>
      <c r="F58" s="138">
        <f>$C7*('2018yosanhosei（予算ベース）'!F58/'2018yosanhosei（予算ベース）'!$C7)</f>
        <v>0</v>
      </c>
      <c r="G58" s="138">
        <f>$C7*('2018yosanhosei（予算ベース）'!G58/'2018yosanhosei（予算ベース）'!$C7)</f>
        <v>1.6564359509205933E-4</v>
      </c>
      <c r="H58" s="138">
        <f>$C7*('2018yosanhosei（予算ベース）'!H58/'2018yosanhosei（予算ベース）'!$C7)</f>
        <v>6.6823565664486505E-3</v>
      </c>
      <c r="I58" s="138">
        <f>$C7*('2018yosanhosei（予算ベース）'!I58/'2018yosanhosei（予算ベース）'!$C7)</f>
        <v>5.9094652923943848E-3</v>
      </c>
      <c r="J58" s="138">
        <f>$C7*('2018yosanhosei（予算ベース）'!J58/'2018yosanhosei（予算ベース）'!$C7)</f>
        <v>7.1214270595662821E-3</v>
      </c>
      <c r="K58" s="138">
        <f>$C7*('2018yosanhosei（予算ベース）'!K58/'2018yosanhosei（予算ベース）'!$C7)</f>
        <v>3.7815009185737242E-3</v>
      </c>
      <c r="L58" s="138">
        <f>$C7*('2018yosanhosei（予算ベース）'!L58/'2018yosanhosei（予算ベース）'!$C7)</f>
        <v>3.6136182385877835E-3</v>
      </c>
      <c r="M58" s="438">
        <f t="shared" si="32"/>
        <v>2.7274011670662884E-2</v>
      </c>
      <c r="N58" s="138">
        <f>$C7*('2018yosanhosei（予算ベース）'!N58/'2018yosanhosei（予算ベース）'!$C7)</f>
        <v>7.4783896585206164E-2</v>
      </c>
      <c r="O58" s="138">
        <f>$C7*('2018yosanhosei（予算ベース）'!O58/'2018yosanhosei（予算ベース）'!$C7)</f>
        <v>0.19241055800027429</v>
      </c>
      <c r="P58" s="138">
        <f>$C7*('2018yosanhosei（予算ベース）'!P58/'2018yosanhosei（予算ベース）'!$C7)</f>
        <v>0.38568547361880534</v>
      </c>
      <c r="Q58" s="138">
        <f>$C7*('2018yosanhosei（予算ベース）'!Q58/'2018yosanhosei（予算ベース）'!$C7)</f>
        <v>0.53000914767424989</v>
      </c>
      <c r="R58" s="138">
        <f>$C7*('2018yosanhosei（予算ベース）'!R58/'2018yosanhosei（予算ベース）'!$C7)</f>
        <v>0.29386769680697278</v>
      </c>
      <c r="S58" s="138">
        <f>$C7*('2018yosanhosei（予算ベース）'!S58/'2018yosanhosei（予算ベース）'!$C7)</f>
        <v>0.20749267469858046</v>
      </c>
      <c r="T58" s="138">
        <f>$C7*('2018yosanhosei（予算ベース）'!T58/'2018yosanhosei（予算ベース）'!$C7)</f>
        <v>0.18623578073346944</v>
      </c>
      <c r="U58" s="438">
        <f t="shared" si="33"/>
        <v>1.8704852281175581</v>
      </c>
    </row>
    <row r="59" spans="2:21">
      <c r="B59" s="2" t="s">
        <v>150</v>
      </c>
      <c r="F59" s="138">
        <f>$C8*('2018yosanhosei（予算ベース）'!F59/'2018yosanhosei（予算ベース）'!$C8)</f>
        <v>0</v>
      </c>
      <c r="G59" s="138">
        <f>$C8*('2018yosanhosei（予算ベース）'!G59/'2018yosanhosei（予算ベース）'!$C8)</f>
        <v>1.5563120567415025E-4</v>
      </c>
      <c r="H59" s="138">
        <f>$C8*('2018yosanhosei（予算ベース）'!H59/'2018yosanhosei（予算ベース）'!$C8)</f>
        <v>6.2784390099900307E-3</v>
      </c>
      <c r="I59" s="138">
        <f>$C8*('2018yosanhosei（予算ベース）'!I59/'2018yosanhosei（予算ベース）'!$C8)</f>
        <v>5.5522654397457691E-3</v>
      </c>
      <c r="J59" s="138">
        <f>$C8*('2018yosanhosei（予算ベース）'!J59/'2018yosanhosei（予算ベース）'!$C8)</f>
        <v>6.6909697219796086E-3</v>
      </c>
      <c r="K59" s="138">
        <f>$C8*('2018yosanhosei（予算ベース）'!K59/'2018yosanhosei（予算ベース）'!$C8)</f>
        <v>3.552926673008125E-3</v>
      </c>
      <c r="L59" s="138">
        <f>$C8*('2018yosanhosei（予算ベース）'!L59/'2018yosanhosei（予算ベース）'!$C8)</f>
        <v>3.3951917247688132E-3</v>
      </c>
      <c r="M59" s="438">
        <f t="shared" si="32"/>
        <v>2.5625423775166498E-2</v>
      </c>
      <c r="N59" s="138">
        <f>$C8*('2018yosanhosei（予算ベース）'!N59/'2018yosanhosei（予算ベース）'!$C8)</f>
        <v>7.0263555823563154E-2</v>
      </c>
      <c r="O59" s="138">
        <f>$C8*('2018yosanhosei（予算ベース）'!O59/'2018yosanhosei（予算ベース）'!$C8)</f>
        <v>0.18078022944005895</v>
      </c>
      <c r="P59" s="138">
        <f>$C8*('2018yosanhosei（予算ベース）'!P59/'2018yosanhosei（予算ベース）'!$C8)</f>
        <v>0.36237257007698098</v>
      </c>
      <c r="Q59" s="138">
        <f>$C8*('2018yosanhosei（予算ベース）'!Q59/'2018yosanhosei（予算ベース）'!$C8)</f>
        <v>0.49797254536180069</v>
      </c>
      <c r="R59" s="138">
        <f>$C8*('2018yosanhosei（予算ベース）'!R59/'2018yosanhosei（予算ベース）'!$C8)</f>
        <v>0.27610475332497342</v>
      </c>
      <c r="S59" s="138">
        <f>$C8*('2018yosanhosei（予算ベース）'!S59/'2018yosanhosei（予算ベース）'!$C8)</f>
        <v>0.19495070192087596</v>
      </c>
      <c r="T59" s="138">
        <f>$C8*('2018yosanhosei（予算ベース）'!T59/'2018yosanhosei（予算ベース）'!$C8)</f>
        <v>0.17497868890800222</v>
      </c>
      <c r="U59" s="438">
        <f t="shared" si="33"/>
        <v>1.7574230448562556</v>
      </c>
    </row>
    <row r="60" spans="2:21">
      <c r="B60" s="2" t="s">
        <v>113</v>
      </c>
      <c r="F60" s="138">
        <f>$C9*('2018yosanhosei（予算ベース）'!F60/'2018yosanhosei（予算ベース）'!$C9)</f>
        <v>0</v>
      </c>
      <c r="G60" s="138">
        <f>$C9*('2018yosanhosei（予算ベース）'!G60/'2018yosanhosei（予算ベース）'!$C9)</f>
        <v>2.9569027239694759E-3</v>
      </c>
      <c r="H60" s="138">
        <f>$C9*('2018yosanhosei（予算ベース）'!H60/'2018yosanhosei（予算ベース）'!$C9)</f>
        <v>7.7827300136984343E-2</v>
      </c>
      <c r="I60" s="138">
        <f>$C9*('2018yosanhosei（予算ベース）'!I60/'2018yosanhosei（予算ベース）'!$C9)</f>
        <v>7.1989678537608487E-2</v>
      </c>
      <c r="J60" s="138">
        <f>$C9*('2018yosanhosei（予算ベース）'!J60/'2018yosanhosei（予算ベース）'!$C9)</f>
        <v>6.7799758662256265E-2</v>
      </c>
      <c r="K60" s="138">
        <f>$C9*('2018yosanhosei（予算ベース）'!K60/'2018yosanhosei（予算ベース）'!$C9)</f>
        <v>3.797074573177902E-2</v>
      </c>
      <c r="L60" s="138">
        <f>$C9*('2018yosanhosei（予算ベース）'!L60/'2018yosanhosei（予算ベース）'!$C9)</f>
        <v>3.4356816221129988E-2</v>
      </c>
      <c r="M60" s="438">
        <f t="shared" si="32"/>
        <v>0.2929012020137276</v>
      </c>
      <c r="N60" s="138">
        <f>$C9*('2018yosanhosei（予算ベース）'!N60/'2018yosanhosei（予算ベース）'!$C9)</f>
        <v>0.91199313932148673</v>
      </c>
      <c r="O60" s="138">
        <f>$C9*('2018yosanhosei（予算ベース）'!O60/'2018yosanhosei（予算ベース）'!$C9)</f>
        <v>1.575059208474241</v>
      </c>
      <c r="P60" s="138">
        <f>$C9*('2018yosanhosei（予算ベース）'!P60/'2018yosanhosei（予算ベース）'!$C9)</f>
        <v>3.2887052944951796</v>
      </c>
      <c r="Q60" s="138">
        <f>$C9*('2018yosanhosei（予算ベース）'!Q60/'2018yosanhosei（予算ベース）'!$C9)</f>
        <v>3.5990127917604755</v>
      </c>
      <c r="R60" s="138">
        <f>$C9*('2018yosanhosei（予算ベース）'!R60/'2018yosanhosei（予算ベース）'!$C9)</f>
        <v>2.0468105795722757</v>
      </c>
      <c r="S60" s="138">
        <f>$C9*('2018yosanhosei（予算ベース）'!S60/'2018yosanhosei（予算ベース）'!$C9)</f>
        <v>1.4366036070683494</v>
      </c>
      <c r="T60" s="138">
        <f>$C9*('2018yosanhosei（予算ベース）'!T60/'2018yosanhosei（予算ベース）'!$C9)</f>
        <v>1.1350369155756288</v>
      </c>
      <c r="U60" s="438">
        <f t="shared" si="33"/>
        <v>13.993221536267637</v>
      </c>
    </row>
    <row r="61" spans="2:21">
      <c r="B61" s="2" t="s">
        <v>114</v>
      </c>
      <c r="F61" s="138">
        <f>$C10*('2018yosanhosei（予算ベース）'!F61/'2018yosanhosei（予算ベース）'!$C10)</f>
        <v>0</v>
      </c>
      <c r="G61" s="138">
        <f>$C10*('2018yosanhosei（予算ベース）'!G61/'2018yosanhosei（予算ベース）'!$C10)</f>
        <v>6.3596877062414951E-3</v>
      </c>
      <c r="H61" s="138">
        <f>$C10*('2018yosanhosei（予算ベース）'!H61/'2018yosanhosei（予算ベース）'!$C10)</f>
        <v>0.21692970005174553</v>
      </c>
      <c r="I61" s="138">
        <f>$C10*('2018yosanhosei（予算ベース）'!I61/'2018yosanhosei（予算ベース）'!$C10)</f>
        <v>0.20542458181228757</v>
      </c>
      <c r="J61" s="138">
        <f>$C10*('2018yosanhosei（予算ベース）'!J61/'2018yosanhosei（予算ベース）'!$C10)</f>
        <v>0.20354501284399518</v>
      </c>
      <c r="K61" s="138">
        <f>$C10*('2018yosanhosei（予算ベース）'!K61/'2018yosanhosei（予算ベース）'!$C10)</f>
        <v>0.10788141598659499</v>
      </c>
      <c r="L61" s="138">
        <f>$C10*('2018yosanhosei（予算ベース）'!L61/'2018yosanhosei（予算ベース）'!$C10)</f>
        <v>7.7413205434604629E-2</v>
      </c>
      <c r="M61" s="438">
        <f t="shared" si="32"/>
        <v>0.81755360383546927</v>
      </c>
      <c r="N61" s="138">
        <f>$C10*('2018yosanhosei（予算ベース）'!N61/'2018yosanhosei（予算ベース）'!$C10)</f>
        <v>2.2823825536251618</v>
      </c>
      <c r="O61" s="138">
        <f>$C10*('2018yosanhosei（予算ベース）'!O61/'2018yosanhosei（予算ベース）'!$C10)</f>
        <v>3.475663123986148</v>
      </c>
      <c r="P61" s="138">
        <f>$C10*('2018yosanhosei（予算ベース）'!P61/'2018yosanhosei（予算ベース）'!$C10)</f>
        <v>7.3970778935901729</v>
      </c>
      <c r="Q61" s="138">
        <f>$C10*('2018yosanhosei（予算ベース）'!Q61/'2018yosanhosei（予算ベース）'!$C10)</f>
        <v>7.3561946097540938</v>
      </c>
      <c r="R61" s="138">
        <f>$C10*('2018yosanhosei（予算ベース）'!R61/'2018yosanhosei（予算ベース）'!$C10)</f>
        <v>4.2166208233827867</v>
      </c>
      <c r="S61" s="138">
        <f>$C10*('2018yosanhosei（予算ベース）'!S61/'2018yosanhosei（予算ベース）'!$C10)</f>
        <v>2.8385159707081136</v>
      </c>
      <c r="T61" s="138">
        <f>$C10*('2018yosanhosei（予算ベース）'!T61/'2018yosanhosei（予算ベース）'!$C10)</f>
        <v>2.0201386574026299</v>
      </c>
      <c r="U61" s="438">
        <f t="shared" si="33"/>
        <v>29.586593632449105</v>
      </c>
    </row>
    <row r="62" spans="2:21">
      <c r="B62" s="2" t="s">
        <v>115</v>
      </c>
      <c r="F62" s="138">
        <f>$C11*('2018yosanhosei（予算ベース）'!F62/'2018yosanhosei（予算ベース）'!$C11)</f>
        <v>0</v>
      </c>
      <c r="G62" s="138">
        <f>$C11*('2018yosanhosei（予算ベース）'!G62/'2018yosanhosei（予算ベース）'!$C11)</f>
        <v>1.1271683020510744E-2</v>
      </c>
      <c r="H62" s="138">
        <f>$C11*('2018yosanhosei（予算ベース）'!H62/'2018yosanhosei（予算ベース）'!$C11)</f>
        <v>0.45379546802628068</v>
      </c>
      <c r="I62" s="138">
        <f>$C11*('2018yosanhosei（予算ベース）'!I62/'2018yosanhosei（予算ベース）'!$C11)</f>
        <v>0.48001543801064434</v>
      </c>
      <c r="J62" s="138">
        <f>$C11*('2018yosanhosei（予算ベース）'!J62/'2018yosanhosei（予算ベース）'!$C11)</f>
        <v>0.46754682623309085</v>
      </c>
      <c r="K62" s="138">
        <f>$C11*('2018yosanhosei（予算ベース）'!K62/'2018yosanhosei（予算ベース）'!$C11)</f>
        <v>0.25106846175897857</v>
      </c>
      <c r="L62" s="138">
        <f>$C11*('2018yosanhosei（予算ベース）'!L62/'2018yosanhosei（予算ベース）'!$C11)</f>
        <v>0.18175127839662125</v>
      </c>
      <c r="M62" s="438">
        <f t="shared" si="32"/>
        <v>1.8454491554461263</v>
      </c>
      <c r="N62" s="138">
        <f>$C11*('2018yosanhosei（予算ベース）'!N62/'2018yosanhosei（予算ベース）'!$C11)</f>
        <v>4.1684176659969401</v>
      </c>
      <c r="O62" s="138">
        <f>$C11*('2018yosanhosei（予算ベース）'!O62/'2018yosanhosei（予算ベース）'!$C11)</f>
        <v>5.8047049249135023</v>
      </c>
      <c r="P62" s="138">
        <f>$C11*('2018yosanhosei（予算ベース）'!P62/'2018yosanhosei（予算ベース）'!$C11)</f>
        <v>12.976893482651789</v>
      </c>
      <c r="Q62" s="138">
        <f>$C11*('2018yosanhosei（予算ベース）'!Q62/'2018yosanhosei（予算ベース）'!$C11)</f>
        <v>11.192617104263812</v>
      </c>
      <c r="R62" s="138">
        <f>$C11*('2018yosanhosei（予算ベース）'!R62/'2018yosanhosei（予算ベース）'!$C11)</f>
        <v>6.1734095285198762</v>
      </c>
      <c r="S62" s="138">
        <f>$C11*('2018yosanhosei（予算ベース）'!S62/'2018yosanhosei（予算ベース）'!$C11)</f>
        <v>4.0189923401796115</v>
      </c>
      <c r="T62" s="138">
        <f>$C11*('2018yosanhosei（予算ベース）'!T62/'2018yosanhosei（予算ベース）'!$C11)</f>
        <v>2.6162117144747912</v>
      </c>
      <c r="U62" s="438">
        <f t="shared" si="33"/>
        <v>46.951246761000327</v>
      </c>
    </row>
    <row r="63" spans="2:21">
      <c r="B63" s="2" t="s">
        <v>116</v>
      </c>
      <c r="F63" s="138">
        <f>$C12*('2018yosanhosei（予算ベース）'!F63/'2018yosanhosei（予算ベース）'!$C12)</f>
        <v>0</v>
      </c>
      <c r="G63" s="138">
        <f>$C12*('2018yosanhosei（予算ベース）'!G63/'2018yosanhosei（予算ベース）'!$C12)</f>
        <v>2.2740800197996718E-2</v>
      </c>
      <c r="H63" s="138">
        <f>$C12*('2018yosanhosei（予算ベース）'!H63/'2018yosanhosei（予算ベース）'!$C12)</f>
        <v>0.91471914877983729</v>
      </c>
      <c r="I63" s="138">
        <f>$C12*('2018yosanhosei（予算ベース）'!I63/'2018yosanhosei（予算ベース）'!$C12)</f>
        <v>1.1182727264602526</v>
      </c>
      <c r="J63" s="138">
        <f>$C12*('2018yosanhosei（予算ベース）'!J63/'2018yosanhosei（予算ベース）'!$C12)</f>
        <v>1.1193385618750622</v>
      </c>
      <c r="K63" s="138">
        <f>$C12*('2018yosanhosei（予算ベース）'!K63/'2018yosanhosei（予算ベース）'!$C12)</f>
        <v>0.64115386191473966</v>
      </c>
      <c r="L63" s="138">
        <f>$C12*('2018yosanhosei（予算ベース）'!L63/'2018yosanhosei（予算ベース）'!$C12)</f>
        <v>0.44347448549592011</v>
      </c>
      <c r="M63" s="438">
        <f t="shared" si="32"/>
        <v>4.2596995847238084</v>
      </c>
      <c r="N63" s="138">
        <f>$C12*('2018yosanhosei（予算ベース）'!N63/'2018yosanhosei（予算ベース）'!$C12)</f>
        <v>7.0333644802536153</v>
      </c>
      <c r="O63" s="138">
        <f>$C12*('2018yosanhosei（予算ベース）'!O63/'2018yosanhosei（予算ベース）'!$C12)</f>
        <v>9.9154532584271209</v>
      </c>
      <c r="P63" s="138">
        <f>$C12*('2018yosanhosei（予算ベース）'!P63/'2018yosanhosei（予算ベース）'!$C12)</f>
        <v>23.063145348162699</v>
      </c>
      <c r="Q63" s="138">
        <f>$C12*('2018yosanhosei（予算ベース）'!Q63/'2018yosanhosei（予算ベース）'!$C12)</f>
        <v>18.144095065322077</v>
      </c>
      <c r="R63" s="138">
        <f>$C12*('2018yosanhosei（予算ベース）'!R63/'2018yosanhosei（予算ベース）'!$C12)</f>
        <v>9.657124939729437</v>
      </c>
      <c r="S63" s="138">
        <f>$C12*('2018yosanhosei（予算ベース）'!S63/'2018yosanhosei（予算ベース）'!$C12)</f>
        <v>5.9259345487513437</v>
      </c>
      <c r="T63" s="138">
        <f>$C12*('2018yosanhosei（予算ベース）'!T63/'2018yosanhosei（予算ベース）'!$C12)</f>
        <v>3.5452511440892431</v>
      </c>
      <c r="U63" s="438">
        <f t="shared" si="33"/>
        <v>77.284368784735548</v>
      </c>
    </row>
    <row r="64" spans="2:21">
      <c r="B64" s="2" t="s">
        <v>117</v>
      </c>
      <c r="F64" s="138">
        <f>$C13*('2018yosanhosei（予算ベース）'!F64/'2018yosanhosei（予算ベース）'!$C13)</f>
        <v>0</v>
      </c>
      <c r="G64" s="138">
        <f>$C13*('2018yosanhosei（予算ベース）'!G64/'2018yosanhosei（予算ベース）'!$C13)</f>
        <v>3.3303912073694798E-2</v>
      </c>
      <c r="H64" s="138">
        <f>$C13*('2018yosanhosei（予算ベース）'!H64/'2018yosanhosei（予算ベース）'!$C13)</f>
        <v>1.2914936457066148</v>
      </c>
      <c r="I64" s="138">
        <f>$C13*('2018yosanhosei（予算ベース）'!I64/'2018yosanhosei（予算ベース）'!$C13)</f>
        <v>1.7718256428429029</v>
      </c>
      <c r="J64" s="138">
        <f>$C13*('2018yosanhosei（予算ベース）'!J64/'2018yosanhosei（予算ベース）'!$C13)</f>
        <v>1.8024054251870194</v>
      </c>
      <c r="K64" s="138">
        <f>$C13*('2018yosanhosei（予算ベース）'!K64/'2018yosanhosei（予算ベース）'!$C13)</f>
        <v>1.1069069024947895</v>
      </c>
      <c r="L64" s="138">
        <f>$C13*('2018yosanhosei（予算ベース）'!L64/'2018yosanhosei（予算ベース）'!$C13)</f>
        <v>0.7423400628017407</v>
      </c>
      <c r="M64" s="438">
        <f t="shared" si="32"/>
        <v>6.7482755911067613</v>
      </c>
      <c r="N64" s="138">
        <f>$C13*('2018yosanhosei（予算ベース）'!N64/'2018yosanhosei（予算ベース）'!$C13)</f>
        <v>6.9570013994641648</v>
      </c>
      <c r="O64" s="138">
        <f>$C13*('2018yosanhosei（予算ベース）'!O64/'2018yosanhosei（予算ベース）'!$C13)</f>
        <v>11.050934894916139</v>
      </c>
      <c r="P64" s="138">
        <f>$C13*('2018yosanhosei（予算ベース）'!P64/'2018yosanhosei（予算ベース）'!$C13)</f>
        <v>28.176362128108597</v>
      </c>
      <c r="Q64" s="138">
        <f>$C13*('2018yosanhosei（予算ベース）'!Q64/'2018yosanhosei（予算ベース）'!$C13)</f>
        <v>22.851699449485693</v>
      </c>
      <c r="R64" s="138">
        <f>$C13*('2018yosanhosei（予算ベース）'!R64/'2018yosanhosei（予算ベース）'!$C13)</f>
        <v>12.410905062896546</v>
      </c>
      <c r="S64" s="138">
        <f>$C13*('2018yosanhosei（予算ベース）'!S64/'2018yosanhosei（予算ベース）'!$C13)</f>
        <v>7.560070990784749</v>
      </c>
      <c r="T64" s="138">
        <f>$C13*('2018yosanhosei（予算ベース）'!T64/'2018yosanhosei（予算ベース）'!$C13)</f>
        <v>4.2966726314997636</v>
      </c>
      <c r="U64" s="438">
        <f t="shared" si="33"/>
        <v>93.303646557155645</v>
      </c>
    </row>
    <row r="65" spans="2:21">
      <c r="B65" s="2" t="s">
        <v>412</v>
      </c>
      <c r="F65" s="138">
        <f>$C14*('2018yosanhosei（予算ベース）'!F65/'2018yosanhosei（予算ベース）'!$C14)</f>
        <v>0</v>
      </c>
      <c r="G65" s="138">
        <f>$C14*('2018yosanhosei（予算ベース）'!G65/'2018yosanhosei（予算ベース）'!$C14)</f>
        <v>2.9677776048999661E-2</v>
      </c>
      <c r="H65" s="138">
        <f>$C14*('2018yosanhosei（予算ベース）'!H65/'2018yosanhosei（予算ベース）'!$C14)</f>
        <v>1.1013069533863935</v>
      </c>
      <c r="I65" s="138">
        <f>$C14*('2018yosanhosei（予算ベース）'!I65/'2018yosanhosei（予算ベース）'!$C14)</f>
        <v>1.8508174551875791</v>
      </c>
      <c r="J65" s="138">
        <f>$C14*('2018yosanhosei（予算ベース）'!J65/'2018yosanhosei（予算ベース）'!$C14)</f>
        <v>2.1407116561951196</v>
      </c>
      <c r="K65" s="138">
        <f>$C14*('2018yosanhosei（予算ベース）'!K65/'2018yosanhosei（予算ベース）'!$C14)</f>
        <v>1.6796803429638261</v>
      </c>
      <c r="L65" s="138">
        <f>$C14*('2018yosanhosei（予算ベース）'!L65/'2018yosanhosei（予算ベース）'!$C14)</f>
        <v>1.1189437942987581</v>
      </c>
      <c r="M65" s="438">
        <f t="shared" si="32"/>
        <v>7.9211379780806759</v>
      </c>
      <c r="N65" s="138">
        <f>$C14*('2018yosanhosei（予算ベース）'!N65/'2018yosanhosei（予算ベース）'!$C14)</f>
        <v>3.4972793558780451</v>
      </c>
      <c r="O65" s="138">
        <f>$C14*('2018yosanhosei（予算ベース）'!O65/'2018yosanhosei（予算ベース）'!$C14)</f>
        <v>7.1176792919381038</v>
      </c>
      <c r="P65" s="138">
        <f>$C14*('2018yosanhosei（予算ベース）'!P65/'2018yosanhosei（予算ベース）'!$C14)</f>
        <v>22.038137218550023</v>
      </c>
      <c r="Q65" s="138">
        <f>$C14*('2018yosanhosei（予算ベース）'!Q65/'2018yosanhosei（予算ベース）'!$C14)</f>
        <v>22.090319427229865</v>
      </c>
      <c r="R65" s="138">
        <f>$C14*('2018yosanhosei（予算ベース）'!R65/'2018yosanhosei（予算ベース）'!$C14)</f>
        <v>14.150978538984031</v>
      </c>
      <c r="S65" s="138">
        <f>$C14*('2018yosanhosei（予算ベース）'!S65/'2018yosanhosei（予算ベース）'!$C14)</f>
        <v>9.9492488730854145</v>
      </c>
      <c r="T65" s="138">
        <f>$C14*('2018yosanhosei（予算ベース）'!T65/'2018yosanhosei（予算ベース）'!$C14)</f>
        <v>6.0015466582130923</v>
      </c>
      <c r="U65" s="438">
        <f t="shared" si="33"/>
        <v>84.845189363878561</v>
      </c>
    </row>
    <row r="66" spans="2:21">
      <c r="B66" s="2" t="s">
        <v>304</v>
      </c>
      <c r="F66" s="269">
        <f>SUM(F55:F65)</f>
        <v>0</v>
      </c>
      <c r="G66" s="269">
        <f t="shared" ref="G66:U66" si="34">SUM(G55:G65)</f>
        <v>0.10719516433060072</v>
      </c>
      <c r="H66" s="269">
        <f t="shared" si="34"/>
        <v>4.0917505847292048</v>
      </c>
      <c r="I66" s="269">
        <f t="shared" si="34"/>
        <v>5.5298972784450884</v>
      </c>
      <c r="J66" s="269">
        <f t="shared" si="34"/>
        <v>5.8393698902456714</v>
      </c>
      <c r="K66" s="269">
        <f t="shared" si="34"/>
        <v>3.844851881203935</v>
      </c>
      <c r="L66" s="269">
        <f t="shared" si="34"/>
        <v>2.617573435544049</v>
      </c>
      <c r="M66" s="269">
        <f t="shared" si="34"/>
        <v>22.030638234498547</v>
      </c>
      <c r="N66" s="269">
        <f t="shared" si="34"/>
        <v>25.249723996967663</v>
      </c>
      <c r="O66" s="269">
        <f t="shared" si="34"/>
        <v>39.966811151659087</v>
      </c>
      <c r="P66" s="269">
        <f t="shared" si="34"/>
        <v>98.999569232766788</v>
      </c>
      <c r="Q66" s="269">
        <f t="shared" si="34"/>
        <v>88.063757773673814</v>
      </c>
      <c r="R66" s="269">
        <f t="shared" si="34"/>
        <v>50.224864821817746</v>
      </c>
      <c r="S66" s="269">
        <f t="shared" si="34"/>
        <v>32.837209060108819</v>
      </c>
      <c r="T66" s="269">
        <f t="shared" si="34"/>
        <v>20.609205863732292</v>
      </c>
      <c r="U66" s="269">
        <f t="shared" si="34"/>
        <v>355.95114190072621</v>
      </c>
    </row>
    <row r="67" spans="2:21">
      <c r="B67" s="2" t="s">
        <v>389</v>
      </c>
      <c r="F67" s="261" t="s">
        <v>395</v>
      </c>
      <c r="G67" s="138">
        <f>'2018yosanhosei（予算ベース）'!G67</f>
        <v>26.44265324696519</v>
      </c>
      <c r="H67" s="138">
        <f>'2018yosanhosei（予算ベース）'!H67</f>
        <v>28.579432124108266</v>
      </c>
      <c r="I67" s="138">
        <f>'2018yosanhosei（予算ベース）'!I67</f>
        <v>29.960665844717759</v>
      </c>
      <c r="J67" s="138">
        <f>'2018yosanhosei（予算ベース）'!J67</f>
        <v>30.794749644386314</v>
      </c>
      <c r="K67" s="138">
        <f>'2018yosanhosei（予算ベース）'!K67</f>
        <v>31.187128451071185</v>
      </c>
      <c r="L67" s="138">
        <f>'2018yosanhosei（予算ベース）'!L67</f>
        <v>31.834260785005707</v>
      </c>
      <c r="M67" s="138"/>
      <c r="N67" s="138">
        <f>'2018yosanhosei（予算ベース）'!N67</f>
        <v>2.7117290565983527</v>
      </c>
      <c r="O67" s="138">
        <f>'2018yosanhosei（予算ベース）'!O67</f>
        <v>4.1732166741060031</v>
      </c>
      <c r="P67" s="138">
        <f>'2018yosanhosei（予算ベース）'!P67</f>
        <v>10.075949836640103</v>
      </c>
      <c r="Q67" s="138">
        <f>'2018yosanhosei（予算ベース）'!Q67</f>
        <v>13.558250040814706</v>
      </c>
      <c r="R67" s="138">
        <f>'2018yosanhosei（予算ベース）'!R67</f>
        <v>20.25889798023735</v>
      </c>
      <c r="S67" s="138">
        <f>'2018yosanhosei（予算ベース）'!S67</f>
        <v>24.47411984593311</v>
      </c>
      <c r="T67" s="138">
        <f>'2018yosanhosei（予算ベース）'!T67</f>
        <v>29.759382594601643</v>
      </c>
      <c r="U67" s="138"/>
    </row>
    <row r="68" spans="2:21">
      <c r="B68" s="953" t="s">
        <v>2437</v>
      </c>
      <c r="N68" s="955">
        <f>N66*N67*12</f>
        <v>821.64492280399099</v>
      </c>
      <c r="O68" s="955">
        <f>O66*O67*12</f>
        <v>2001.4819525073935</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 t="shared" ref="F72:L72" si="35">MAX(0,SUM(F4,N4)-SUM(F21,N21,F38,N38,F55,N55))</f>
        <v>0.1665106297445629</v>
      </c>
      <c r="G72" s="138">
        <f t="shared" si="35"/>
        <v>0.17908290874392727</v>
      </c>
      <c r="H72" s="138">
        <f t="shared" si="35"/>
        <v>7.5519403582954836E-3</v>
      </c>
      <c r="I72" s="138">
        <f t="shared" si="35"/>
        <v>3.1618315281156661E-4</v>
      </c>
      <c r="J72" s="138">
        <f t="shared" si="35"/>
        <v>1.025632567455137E-4</v>
      </c>
      <c r="K72" s="138">
        <f t="shared" si="35"/>
        <v>1.0622790010911265E-4</v>
      </c>
      <c r="L72" s="138">
        <f t="shared" si="35"/>
        <v>4.0415755284928745E-2</v>
      </c>
      <c r="M72" s="438">
        <f>SUM(F72:L72)</f>
        <v>0.39408620844138059</v>
      </c>
    </row>
    <row r="73" spans="2:21">
      <c r="B73" s="2" t="s">
        <v>147</v>
      </c>
      <c r="F73" s="138">
        <f t="shared" ref="F73:L82" si="36">MAX(0,SUM(F5,N5)-SUM(F22,N22,F39,N39,F56,N56))</f>
        <v>0.194374418157653</v>
      </c>
      <c r="G73" s="138">
        <f t="shared" si="36"/>
        <v>0.2090591421031962</v>
      </c>
      <c r="H73" s="138">
        <f t="shared" si="36"/>
        <v>8.7033393805913128E-3</v>
      </c>
      <c r="I73" s="138">
        <f t="shared" si="36"/>
        <v>4.9408042706056143E-4</v>
      </c>
      <c r="J73" s="138">
        <f t="shared" si="36"/>
        <v>2.1875061097736959E-4</v>
      </c>
      <c r="K73" s="138">
        <f t="shared" si="36"/>
        <v>1.6353686866976691E-4</v>
      </c>
      <c r="L73" s="138">
        <f t="shared" si="36"/>
        <v>4.7148705280798786E-2</v>
      </c>
      <c r="M73" s="438">
        <f t="shared" ref="M73:M81" si="37">SUM(F73:L73)</f>
        <v>0.460161972828947</v>
      </c>
    </row>
    <row r="74" spans="2:21">
      <c r="B74" s="2" t="s">
        <v>148</v>
      </c>
      <c r="F74" s="138">
        <f t="shared" si="36"/>
        <v>0.17226679842956333</v>
      </c>
      <c r="G74" s="138">
        <f t="shared" si="36"/>
        <v>0.1853048459433328</v>
      </c>
      <c r="H74" s="138">
        <f t="shared" si="36"/>
        <v>7.407592519059758E-3</v>
      </c>
      <c r="I74" s="138">
        <f t="shared" si="36"/>
        <v>4.4365510934607499E-4</v>
      </c>
      <c r="J74" s="138">
        <f t="shared" si="36"/>
        <v>1.9838694915075283E-4</v>
      </c>
      <c r="K74" s="138">
        <f t="shared" si="36"/>
        <v>1.4676445033073859E-4</v>
      </c>
      <c r="L74" s="138">
        <f t="shared" si="36"/>
        <v>4.1704013811599272E-2</v>
      </c>
      <c r="M74" s="438">
        <f t="shared" si="37"/>
        <v>0.40747205721238272</v>
      </c>
    </row>
    <row r="75" spans="2:21">
      <c r="B75" s="2" t="s">
        <v>149</v>
      </c>
      <c r="F75" s="138">
        <f t="shared" si="36"/>
        <v>0.15670112249688806</v>
      </c>
      <c r="G75" s="138">
        <f t="shared" si="36"/>
        <v>0.16858888895705279</v>
      </c>
      <c r="H75" s="138">
        <f t="shared" si="36"/>
        <v>6.3774236793700534E-3</v>
      </c>
      <c r="I75" s="138">
        <f t="shared" si="36"/>
        <v>4.3113256892601814E-4</v>
      </c>
      <c r="J75" s="138">
        <f t="shared" si="36"/>
        <v>2.0225692912445581E-4</v>
      </c>
      <c r="K75" s="138">
        <f t="shared" si="36"/>
        <v>1.422090323345282E-4</v>
      </c>
      <c r="L75" s="138">
        <f t="shared" si="36"/>
        <v>3.7838894342505314E-2</v>
      </c>
      <c r="M75" s="438">
        <f>SUM(F75:L75)</f>
        <v>0.37028192800620124</v>
      </c>
    </row>
    <row r="76" spans="2:21">
      <c r="B76" s="2" t="s">
        <v>150</v>
      </c>
      <c r="F76" s="138">
        <f t="shared" si="36"/>
        <v>0.14708989110421905</v>
      </c>
      <c r="G76" s="138">
        <f t="shared" si="36"/>
        <v>0.15829810523291857</v>
      </c>
      <c r="H76" s="138">
        <f t="shared" si="36"/>
        <v>5.3423342637625715E-3</v>
      </c>
      <c r="I76" s="138">
        <f t="shared" si="36"/>
        <v>3.6535292633887995E-4</v>
      </c>
      <c r="J76" s="138">
        <f t="shared" si="36"/>
        <v>1.5858330106921503E-4</v>
      </c>
      <c r="K76" s="138">
        <f t="shared" si="36"/>
        <v>1.2101502596845171E-4</v>
      </c>
      <c r="L76" s="138">
        <f t="shared" si="36"/>
        <v>3.5345204999976509E-2</v>
      </c>
      <c r="M76" s="438">
        <f t="shared" si="37"/>
        <v>0.34672048685425327</v>
      </c>
    </row>
    <row r="77" spans="2:21">
      <c r="B77" s="2" t="s">
        <v>113</v>
      </c>
      <c r="F77" s="138">
        <f t="shared" si="36"/>
        <v>2.605555426732888</v>
      </c>
      <c r="G77" s="138">
        <f t="shared" si="36"/>
        <v>2.1260227526588316</v>
      </c>
      <c r="H77" s="138">
        <f t="shared" si="36"/>
        <v>0.92103036385461934</v>
      </c>
      <c r="I77" s="138">
        <f t="shared" si="36"/>
        <v>0.45243688948618077</v>
      </c>
      <c r="J77" s="138">
        <f t="shared" si="36"/>
        <v>0.29729131526184061</v>
      </c>
      <c r="K77" s="138">
        <f t="shared" si="36"/>
        <v>0.37858537752556831</v>
      </c>
      <c r="L77" s="138">
        <f t="shared" si="36"/>
        <v>0.4579560912152365</v>
      </c>
      <c r="M77" s="438">
        <f>SUM(F77:L77)</f>
        <v>7.2388782167351664</v>
      </c>
    </row>
    <row r="78" spans="2:21">
      <c r="B78" s="2" t="s">
        <v>114</v>
      </c>
      <c r="F78" s="138">
        <f t="shared" si="36"/>
        <v>6.8574349338305272</v>
      </c>
      <c r="G78" s="138">
        <f t="shared" si="36"/>
        <v>5.1886470384282219</v>
      </c>
      <c r="H78" s="138">
        <f t="shared" si="36"/>
        <v>2.4391279286857994</v>
      </c>
      <c r="I78" s="138">
        <f t="shared" si="36"/>
        <v>1.3980229637369899</v>
      </c>
      <c r="J78" s="138">
        <f t="shared" si="36"/>
        <v>0.79849068576022919</v>
      </c>
      <c r="K78" s="138">
        <f t="shared" si="36"/>
        <v>0.9397936001307432</v>
      </c>
      <c r="L78" s="138">
        <f t="shared" si="36"/>
        <v>1.0602589551874733</v>
      </c>
      <c r="M78" s="438">
        <f t="shared" si="37"/>
        <v>18.68177610575998</v>
      </c>
    </row>
    <row r="79" spans="2:21">
      <c r="B79" s="2" t="s">
        <v>115</v>
      </c>
      <c r="F79" s="138">
        <f t="shared" si="36"/>
        <v>12.534120624616531</v>
      </c>
      <c r="G79" s="138">
        <f t="shared" si="36"/>
        <v>8.4754635954386934</v>
      </c>
      <c r="H79" s="138">
        <f t="shared" si="36"/>
        <v>4.1320140464200037</v>
      </c>
      <c r="I79" s="138">
        <f t="shared" si="36"/>
        <v>1.9402678937830515</v>
      </c>
      <c r="J79" s="138">
        <f t="shared" si="36"/>
        <v>1.1101246662582369</v>
      </c>
      <c r="K79" s="138">
        <f t="shared" si="36"/>
        <v>1.2879656450437587</v>
      </c>
      <c r="L79" s="138">
        <f t="shared" si="36"/>
        <v>1.3953024062311687</v>
      </c>
      <c r="M79" s="438">
        <f>SUM(F79:L79)</f>
        <v>30.875258877791445</v>
      </c>
    </row>
    <row r="80" spans="2:21">
      <c r="B80" s="2" t="s">
        <v>116</v>
      </c>
      <c r="F80" s="138">
        <f t="shared" si="36"/>
        <v>19.131022859358325</v>
      </c>
      <c r="G80" s="138">
        <f t="shared" si="36"/>
        <v>13.199814825658516</v>
      </c>
      <c r="H80" s="138">
        <f t="shared" si="36"/>
        <v>6.3092616011619249</v>
      </c>
      <c r="I80" s="138">
        <f t="shared" si="36"/>
        <v>2.6330984505160373</v>
      </c>
      <c r="J80" s="138">
        <f t="shared" si="36"/>
        <v>1.4230225867659545</v>
      </c>
      <c r="K80" s="138">
        <f t="shared" si="36"/>
        <v>1.6836482147884766</v>
      </c>
      <c r="L80" s="138">
        <f t="shared" si="36"/>
        <v>1.8171402927963225</v>
      </c>
      <c r="M80" s="438">
        <f t="shared" si="37"/>
        <v>46.197008831045558</v>
      </c>
    </row>
    <row r="81" spans="2:21">
      <c r="B81" s="2" t="s">
        <v>117</v>
      </c>
      <c r="F81" s="138">
        <f t="shared" si="36"/>
        <v>17.772405004823735</v>
      </c>
      <c r="G81" s="138">
        <f t="shared" si="36"/>
        <v>14.019361263459123</v>
      </c>
      <c r="H81" s="138">
        <f t="shared" si="36"/>
        <v>6.5866309068011972</v>
      </c>
      <c r="I81" s="138">
        <f t="shared" si="36"/>
        <v>3.3988969029518614</v>
      </c>
      <c r="J81" s="138">
        <f t="shared" si="36"/>
        <v>1.9300234633574291</v>
      </c>
      <c r="K81" s="138">
        <f t="shared" si="36"/>
        <v>2.1769561059553553</v>
      </c>
      <c r="L81" s="138">
        <f t="shared" si="36"/>
        <v>2.2399412936565639</v>
      </c>
      <c r="M81" s="438">
        <f t="shared" si="37"/>
        <v>48.124214941005263</v>
      </c>
    </row>
    <row r="82" spans="2:21">
      <c r="B82" s="2" t="s">
        <v>412</v>
      </c>
      <c r="F82" s="138">
        <f t="shared" si="36"/>
        <v>8.6172554784018747</v>
      </c>
      <c r="G82" s="138">
        <f t="shared" si="36"/>
        <v>8.7230371330275105</v>
      </c>
      <c r="H82" s="138">
        <f t="shared" si="36"/>
        <v>4.8090119524713444</v>
      </c>
      <c r="I82" s="138">
        <f t="shared" si="36"/>
        <v>3.3271916530516279</v>
      </c>
      <c r="J82" s="138">
        <f t="shared" si="36"/>
        <v>2.1263649380443752</v>
      </c>
      <c r="K82" s="138">
        <f t="shared" si="36"/>
        <v>2.3762797385627046</v>
      </c>
      <c r="L82" s="138">
        <f t="shared" si="36"/>
        <v>2.14899435259683</v>
      </c>
      <c r="M82" s="438">
        <f>SUM(F82:L82)</f>
        <v>32.128135246156262</v>
      </c>
    </row>
    <row r="83" spans="2:21">
      <c r="B83" s="2" t="s">
        <v>304</v>
      </c>
      <c r="F83" s="675">
        <f t="shared" ref="F83:M83" si="38">SUM(F72:F82)</f>
        <v>68.35473718769677</v>
      </c>
      <c r="G83" s="675">
        <f t="shared" si="38"/>
        <v>52.632680499651322</v>
      </c>
      <c r="H83" s="675">
        <f t="shared" si="38"/>
        <v>25.23245942959597</v>
      </c>
      <c r="I83" s="675">
        <f t="shared" si="38"/>
        <v>13.151965157710233</v>
      </c>
      <c r="J83" s="675">
        <f t="shared" si="38"/>
        <v>7.6861981964951331</v>
      </c>
      <c r="K83" s="675">
        <f t="shared" si="38"/>
        <v>8.8439084352840194</v>
      </c>
      <c r="L83" s="675">
        <f t="shared" si="38"/>
        <v>9.3220459654034045</v>
      </c>
      <c r="M83" s="675">
        <f t="shared" si="38"/>
        <v>185.22399487183685</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$C4*('2018yosanhosei（予算ベース）'!F89/'2018yosanhosei（予算ベース）'!$C4)</f>
        <v>1.2156760344550952E-3</v>
      </c>
      <c r="G89" s="138">
        <f>$C4*('2018yosanhosei（予算ベース）'!G89/'2018yosanhosei（予算ベース）'!$C4)</f>
        <v>1.7011961186070236E-3</v>
      </c>
      <c r="H89" s="138">
        <f>$C4*('2018yosanhosei（予算ベース）'!H89/'2018yosanhosei（予算ベース）'!$C4)</f>
        <v>7.1383770877890959E-3</v>
      </c>
      <c r="I89" s="138">
        <f>$C4*('2018yosanhosei（予算ベース）'!I89/'2018yosanhosei（予算ベース）'!$C4)</f>
        <v>7.4812986158024238E-3</v>
      </c>
      <c r="J89" s="138">
        <f>$C4*('2018yosanhosei（予算ベース）'!J89/'2018yosanhosei（予算ベース）'!$C4)</f>
        <v>7.190063895725708E-3</v>
      </c>
      <c r="K89" s="138">
        <f>$C4*('2018yosanhosei（予算ベース）'!K89/'2018yosanhosei（予算ベース）'!$C4)</f>
        <v>5.6239224197804812E-3</v>
      </c>
      <c r="L89" s="138">
        <f>$C4*('2018yosanhosei（予算ベース）'!L89/'2018yosanhosei（予算ベース）'!$C4)</f>
        <v>4.1449756128132112E-3</v>
      </c>
      <c r="M89" s="438">
        <f>SUM(F89:L89)</f>
        <v>3.4495509784973039E-2</v>
      </c>
      <c r="N89" s="16">
        <v>0</v>
      </c>
      <c r="O89" s="16">
        <v>0</v>
      </c>
      <c r="P89" s="138">
        <f>$C4*('2018yosanhosei（予算ベース）'!P89/'2018yosanhosei（予算ベース）'!$C4)</f>
        <v>3.854375445454127E-4</v>
      </c>
      <c r="Q89" s="138">
        <f>$C4*('2018yosanhosei（予算ベース）'!Q89/'2018yosanhosei（予算ベース）'!$C4)</f>
        <v>6.1026082574439956E-4</v>
      </c>
      <c r="R89" s="138">
        <f>$C4*('2018yosanhosei（予算ベース）'!R89/'2018yosanhosei（予算ベース）'!$C4)</f>
        <v>5.8809065452633254E-4</v>
      </c>
      <c r="S89" s="138">
        <f>$C4*('2018yosanhosei（予算ベース）'!S89/'2018yosanhosei（予算ベース）'!$C4)</f>
        <v>6.2318854417664667E-4</v>
      </c>
      <c r="T89" s="138">
        <f>$C4*('2018yosanhosei（予算ベース）'!T89/'2018yosanhosei（予算ベース）'!$C4)</f>
        <v>1.4855795101708332E-3</v>
      </c>
      <c r="U89" s="438">
        <f>SUM(N89:T89)</f>
        <v>3.6925570791636244E-3</v>
      </c>
    </row>
    <row r="90" spans="2:21">
      <c r="B90" s="2" t="s">
        <v>147</v>
      </c>
      <c r="F90" s="138">
        <f>$C5*('2018yosanhosei（予算ベース）'!F90/'2018yosanhosei（予算ベース）'!$C5)</f>
        <v>1.4192845369370764E-3</v>
      </c>
      <c r="G90" s="138">
        <f>$C5*('2018yosanhosei（予算ベース）'!G90/'2018yosanhosei（予算ベース）'!$C5)</f>
        <v>1.9861223525053434E-3</v>
      </c>
      <c r="H90" s="138">
        <f>$C5*('2018yosanhosei（予算ベース）'!H90/'2018yosanhosei（予算ベース）'!$C5)</f>
        <v>8.3339540571482889E-3</v>
      </c>
      <c r="I90" s="138">
        <f>$C5*('2018yosanhosei（予算ベース）'!I90/'2018yosanhosei（予算ベース）'!$C5)</f>
        <v>8.7343100798861276E-3</v>
      </c>
      <c r="J90" s="138">
        <f>$C5*('2018yosanhosei（予算ベース）'!J90/'2018yosanhosei（予算ベース）'!$C5)</f>
        <v>8.3942976727078011E-3</v>
      </c>
      <c r="K90" s="138">
        <f>$C5*('2018yosanhosei（予算ベース）'!K90/'2018yosanhosei（予算ベース）'!$C5)</f>
        <v>6.5658497009903997E-3</v>
      </c>
      <c r="L90" s="138">
        <f>$C5*('2018yosanhosei（予算ベース）'!L90/'2018yosanhosei（予算ベース）'!$C5)</f>
        <v>4.8392002692427645E-3</v>
      </c>
      <c r="M90" s="438">
        <f t="shared" ref="M90:M99" si="39">SUM(F90:L90)</f>
        <v>4.02730186694178E-2</v>
      </c>
      <c r="N90" s="16">
        <v>0</v>
      </c>
      <c r="O90" s="16">
        <v>0</v>
      </c>
      <c r="P90" s="138">
        <f>$C5*('2018yosanhosei（予算ベース）'!P90/'2018yosanhosei（予算ベース）'!$C5)</f>
        <v>4.4999286933669223E-4</v>
      </c>
      <c r="Q90" s="138">
        <f>$C5*('2018yosanhosei（予算ベース）'!Q90/'2018yosanhosei（予算ベース）'!$C5)</f>
        <v>7.1247086306649673E-4</v>
      </c>
      <c r="R90" s="138">
        <f>$C5*('2018yosanhosei（予算ベース）'!R90/'2018yosanhosei（予算ベース）'!$C5)</f>
        <v>6.8658750245130301E-4</v>
      </c>
      <c r="S90" s="138">
        <f>$C5*('2018yosanhosei（予算ベース）'!S90/'2018yosanhosei（予算ベース）'!$C5)</f>
        <v>7.2756379107423615E-4</v>
      </c>
      <c r="T90" s="138">
        <f>$C5*('2018yosanhosei（予算ベース）'!T90/'2018yosanhosei（予算ベース）'!$C5)</f>
        <v>1.7343930187133276E-3</v>
      </c>
      <c r="U90" s="438">
        <f t="shared" ref="U90:U99" si="40">SUM(N90:T90)</f>
        <v>4.3110080446420555E-3</v>
      </c>
    </row>
    <row r="91" spans="2:21">
      <c r="B91" s="2" t="s">
        <v>148</v>
      </c>
      <c r="F91" s="138">
        <f>$C6*('2018yosanhosei（予算ベース）'!F91/'2018yosanhosei（予算ベース）'!$C6)</f>
        <v>1.2583429465542499E-3</v>
      </c>
      <c r="G91" s="138">
        <f>$C6*('2018yosanhosei（予算ベース）'!G91/'2018yosanhosei（予算ベース）'!$C6)</f>
        <v>1.7609034610229361E-3</v>
      </c>
      <c r="H91" s="138">
        <f>$C6*('2018yosanhosei（予算ベース）'!H91/'2018yosanhosei（予算ベース）'!$C6)</f>
        <v>7.3889146480461219E-3</v>
      </c>
      <c r="I91" s="138">
        <f>$C6*('2018yosanhosei（予算ベース）'!I91/'2018yosanhosei（予算ベース）'!$C6)</f>
        <v>7.7438717861051899E-3</v>
      </c>
      <c r="J91" s="138">
        <f>$C6*('2018yosanhosei（予算ベース）'!J91/'2018yosanhosei（予算ベース）'!$C6)</f>
        <v>7.4424155219249867E-3</v>
      </c>
      <c r="K91" s="138">
        <f>$C6*('2018yosanhosei（予算ベース）'!K91/'2018yosanhosei（予算ベース）'!$C6)</f>
        <v>5.821306753053773E-3</v>
      </c>
      <c r="L91" s="138">
        <f>$C6*('2018yosanhosei（予算ベース）'!L91/'2018yosanhosei（予算ベース）'!$C6)</f>
        <v>4.2904529481497689E-3</v>
      </c>
      <c r="M91" s="438">
        <f t="shared" si="39"/>
        <v>3.5706208064857026E-2</v>
      </c>
      <c r="N91" s="16">
        <v>0</v>
      </c>
      <c r="O91" s="16">
        <v>0</v>
      </c>
      <c r="P91" s="138">
        <f>$C6*('2018yosanhosei（予算ベース）'!P91/'2018yosanhosei（予算ベース）'!$C6)</f>
        <v>3.989653507756346E-4</v>
      </c>
      <c r="Q91" s="138">
        <f>$C6*('2018yosanhosei（予算ベース）'!Q91/'2018yosanhosei（予算ベース）'!$C6)</f>
        <v>6.3167931576280708E-4</v>
      </c>
      <c r="R91" s="138">
        <f>$C6*('2018yosanhosei（予算ベース）'!R91/'2018yosanhosei（予算ベース）'!$C6)</f>
        <v>6.0873103202152296E-4</v>
      </c>
      <c r="S91" s="138">
        <f>$C6*('2018yosanhosei（予算ベース）'!S91/'2018yosanhosei（予算ベース）'!$C6)</f>
        <v>6.4506076184153087E-4</v>
      </c>
      <c r="T91" s="138">
        <f>$C6*('2018yosanhosei（予算ベース）'!T91/'2018yosanhosei（予算ベース）'!$C6)</f>
        <v>1.5377192978941105E-3</v>
      </c>
      <c r="U91" s="438">
        <f t="shared" si="40"/>
        <v>3.8221557582956058E-3</v>
      </c>
    </row>
    <row r="92" spans="2:21">
      <c r="B92" s="2" t="s">
        <v>149</v>
      </c>
      <c r="F92" s="138">
        <f>$C7*('2018yosanhosei（予算ベース）'!F92/'2018yosanhosei（予算ベース）'!$C7)</f>
        <v>1.1452122220094042E-3</v>
      </c>
      <c r="G92" s="138">
        <f>$C7*('2018yosanhosei（予算ベース）'!G92/'2018yosanhosei（予算ベース）'!$C7)</f>
        <v>1.6025902722816958E-3</v>
      </c>
      <c r="H92" s="138">
        <f>$C7*('2018yosanhosei（予算ベース）'!H92/'2018yosanhosei（予算ベース）'!$C7)</f>
        <v>6.7246177884161757E-3</v>
      </c>
      <c r="I92" s="138">
        <f>$C7*('2018yosanhosei（予算ベース）'!I92/'2018yosanhosei（予算ベース）'!$C7)</f>
        <v>7.0476626736820378E-3</v>
      </c>
      <c r="J92" s="138">
        <f>$C7*('2018yosanhosei（予算ベース）'!J92/'2018yosanhosei（予算ベース）'!$C7)</f>
        <v>6.7733086916568512E-3</v>
      </c>
      <c r="K92" s="138">
        <f>$C7*('2018yosanhosei（予算ベース）'!K92/'2018yosanhosei（予算ベース）'!$C7)</f>
        <v>5.2979449361705844E-3</v>
      </c>
      <c r="L92" s="138">
        <f>$C7*('2018yosanhosei（予算ベース）'!L92/'2018yosanhosei（予算ベース）'!$C7)</f>
        <v>3.9047218150124264E-3</v>
      </c>
      <c r="M92" s="438">
        <f t="shared" si="39"/>
        <v>3.2496058399229179E-2</v>
      </c>
      <c r="N92" s="16">
        <v>0</v>
      </c>
      <c r="O92" s="16">
        <v>0</v>
      </c>
      <c r="P92" s="138">
        <f>$C7*('2018yosanhosei（予算ベース）'!P92/'2018yosanhosei（予算ベース）'!$C7)</f>
        <v>3.6309656053436462E-4</v>
      </c>
      <c r="Q92" s="138">
        <f>$C7*('2018yosanhosei（予算ベース）'!Q92/'2018yosanhosei（予算ベース）'!$C7)</f>
        <v>5.7488848710363614E-4</v>
      </c>
      <c r="R92" s="138">
        <f>$C7*('2018yosanhosei（予算ベース）'!R92/'2018yosanhosei（予算ベース）'!$C7)</f>
        <v>5.5400335790525401E-4</v>
      </c>
      <c r="S92" s="138">
        <f>$C7*('2018yosanhosei（予算ベース）'!S92/'2018yosanhosei（予算ベース）'!$C7)</f>
        <v>5.8706688063258456E-4</v>
      </c>
      <c r="T92" s="138">
        <f>$C7*('2018yosanhosei（予算ベース）'!T92/'2018yosanhosei（予算ベース）'!$C7)</f>
        <v>1.3994713752640197E-3</v>
      </c>
      <c r="U92" s="438">
        <f t="shared" si="40"/>
        <v>3.4785266614398591E-3</v>
      </c>
    </row>
    <row r="93" spans="2:21">
      <c r="B93" s="2" t="s">
        <v>150</v>
      </c>
      <c r="F93" s="138">
        <f>$C8*('2018yosanhosei（予算ベース）'!F93/'2018yosanhosei（予算ベース）'!$C8)</f>
        <v>1.0759894384388441E-3</v>
      </c>
      <c r="G93" s="138">
        <f>$C8*('2018yosanhosei（予算ベース）'!G93/'2018yosanhosei（予算ベース）'!$C8)</f>
        <v>1.5057211004038484E-3</v>
      </c>
      <c r="H93" s="138">
        <f>$C8*('2018yosanhosei（予算ベース）'!H93/'2018yosanhosei（予算ベース）'!$C8)</f>
        <v>6.3181457364977081E-3</v>
      </c>
      <c r="I93" s="138">
        <f>$C8*('2018yosanhosei（予算ベース）'!I93/'2018yosanhosei（予算ベース）'!$C8)</f>
        <v>6.6216640521491637E-3</v>
      </c>
      <c r="J93" s="138">
        <f>$C8*('2018yosanhosei（予算ベース）'!J93/'2018yosanhosei（予算ベース）'!$C8)</f>
        <v>6.3638934997752332E-3</v>
      </c>
      <c r="K93" s="138">
        <f>$C8*('2018yosanhosei（予算ベース）'!K93/'2018yosanhosei（予算ベース）'!$C8)</f>
        <v>4.9777086614984575E-3</v>
      </c>
      <c r="L93" s="138">
        <f>$C8*('2018yosanhosei（予算ベース）'!L93/'2018yosanhosei（予算ベース）'!$C8)</f>
        <v>3.6686994360077868E-3</v>
      </c>
      <c r="M93" s="438">
        <f t="shared" si="39"/>
        <v>3.0531821924771042E-2</v>
      </c>
      <c r="N93" s="16">
        <v>0</v>
      </c>
      <c r="O93" s="16">
        <v>0</v>
      </c>
      <c r="P93" s="138">
        <f>$C8*('2018yosanhosei（予算ベース）'!P93/'2018yosanhosei（予算ベース）'!$C8)</f>
        <v>3.4114905234153053E-4</v>
      </c>
      <c r="Q93" s="138">
        <f>$C8*('2018yosanhosei（予算ベース）'!Q93/'2018yosanhosei（予算ベース）'!$C8)</f>
        <v>5.4013913623646138E-4</v>
      </c>
      <c r="R93" s="138">
        <f>$C8*('2018yosanhosei（予算ベース）'!R93/'2018yosanhosei（予算ベース）'!$C8)</f>
        <v>5.2051641652913947E-4</v>
      </c>
      <c r="S93" s="138">
        <f>$C8*('2018yosanhosei（予算ベース）'!S93/'2018yosanhosei（予算ベース）'!$C8)</f>
        <v>5.5158140218722839E-4</v>
      </c>
      <c r="T93" s="138">
        <f>$C8*('2018yosanhosei（予算ベース）'!T93/'2018yosanhosei（予算ベース）'!$C8)</f>
        <v>1.3148798015266065E-3</v>
      </c>
      <c r="U93" s="438">
        <f t="shared" si="40"/>
        <v>3.2682658088209666E-3</v>
      </c>
    </row>
    <row r="94" spans="2:21">
      <c r="B94" s="2" t="s">
        <v>113</v>
      </c>
      <c r="F94" s="138">
        <f>$C9*('2018yosanhosei（予算ベース）'!F94/'2018yosanhosei（予算ベース）'!$C9)</f>
        <v>1.3872155024232773E-2</v>
      </c>
      <c r="G94" s="138">
        <f>$C9*('2018yosanhosei（予算ベース）'!G94/'2018yosanhosei（予算ベース）'!$C9)</f>
        <v>1.5734305611911602E-2</v>
      </c>
      <c r="H94" s="138">
        <f>$C9*('2018yosanhosei（予算ベース）'!H94/'2018yosanhosei（予算ベース）'!$C9)</f>
        <v>6.5876217699746734E-2</v>
      </c>
      <c r="I94" s="138">
        <f>$C9*('2018yosanhosei（予算ベース）'!I94/'2018yosanhosei（予算ベース）'!$C9)</f>
        <v>5.5040903717453751E-2</v>
      </c>
      <c r="J94" s="138">
        <f>$C9*('2018yosanhosei（予算ベース）'!J94/'2018yosanhosei（予算ベース）'!$C9)</f>
        <v>4.9207675674897991E-2</v>
      </c>
      <c r="K94" s="138">
        <f>$C9*('2018yosanhosei（予算ベース）'!K94/'2018yosanhosei（予算ベース）'!$C9)</f>
        <v>3.4074304605102641E-2</v>
      </c>
      <c r="L94" s="138">
        <f>$C9*('2018yosanhosei（予算ベース）'!L94/'2018yosanhosei（予算ベース）'!$C9)</f>
        <v>2.8578296984812155E-2</v>
      </c>
      <c r="M94" s="438">
        <f t="shared" si="39"/>
        <v>0.26238385931815766</v>
      </c>
      <c r="N94" s="16">
        <v>0</v>
      </c>
      <c r="O94" s="16">
        <v>0</v>
      </c>
      <c r="P94" s="138">
        <f>$C9*('2018yosanhosei（予算ベース）'!P94/'2018yosanhosei（予算ベース）'!$C9)</f>
        <v>4.0510214427220805E-3</v>
      </c>
      <c r="Q94" s="138">
        <f>$C9*('2018yosanhosei（予算ベース）'!Q94/'2018yosanhosei（予算ベース）'!$C9)</f>
        <v>5.1311652966439464E-3</v>
      </c>
      <c r="R94" s="138">
        <f>$C9*('2018yosanhosei（予算ベース）'!R94/'2018yosanhosei（予算ベース）'!$C9)</f>
        <v>4.9447551448272434E-3</v>
      </c>
      <c r="S94" s="138">
        <f>$C9*('2018yosanhosei（予算ベース）'!S94/'2018yosanhosei（予算ベース）'!$C9)</f>
        <v>5.2398635079430505E-3</v>
      </c>
      <c r="T94" s="138">
        <f>$C9*('2018yosanhosei（予算ベース）'!T94/'2018yosanhosei（予算ベース）'!$C9)</f>
        <v>7.1377012267740394E-3</v>
      </c>
      <c r="U94" s="438">
        <f t="shared" si="40"/>
        <v>2.6504506618910361E-2</v>
      </c>
    </row>
    <row r="95" spans="2:21">
      <c r="B95" s="2" t="s">
        <v>114</v>
      </c>
      <c r="F95" s="138">
        <f>$C10*('2018yosanhosei（予算ベース）'!F95/'2018yosanhosei（予算ベース）'!$C10)</f>
        <v>3.5593995665139398E-2</v>
      </c>
      <c r="G95" s="138">
        <f>$C10*('2018yosanhosei（予算ベース）'!G95/'2018yosanhosei（予算ベース）'!$C10)</f>
        <v>3.5892229704461869E-2</v>
      </c>
      <c r="H95" s="138">
        <f>$C10*('2018yosanhosei（予算ベース）'!H95/'2018yosanhosei（予算ベース）'!$C10)</f>
        <v>0.1731719648126277</v>
      </c>
      <c r="I95" s="138">
        <f>$C10*('2018yosanhosei（予算ベース）'!I95/'2018yosanhosei（予算ベース）'!$C10)</f>
        <v>0.13836813678590815</v>
      </c>
      <c r="J95" s="138">
        <f>$C10*('2018yosanhosei（予算ベース）'!J95/'2018yosanhosei（予算ベース）'!$C10)</f>
        <v>0.10885943118984032</v>
      </c>
      <c r="K95" s="138">
        <f>$C10*('2018yosanhosei（予算ベース）'!K95/'2018yosanhosei（予算ベース）'!$C10)</f>
        <v>7.179115020702305E-2</v>
      </c>
      <c r="L95" s="138">
        <f>$C10*('2018yosanhosei（予算ベース）'!L95/'2018yosanhosei（予算ベース）'!$C10)</f>
        <v>5.1971269523588264E-2</v>
      </c>
      <c r="M95" s="438">
        <f t="shared" si="39"/>
        <v>0.61564817788858872</v>
      </c>
      <c r="N95" s="16">
        <v>0</v>
      </c>
      <c r="O95" s="16">
        <v>0</v>
      </c>
      <c r="P95" s="138">
        <f>$C10*('2018yosanhosei（予算ベース）'!P95/'2018yosanhosei（予算ベース）'!$C10)</f>
        <v>9.2937720931320529E-3</v>
      </c>
      <c r="Q95" s="138">
        <f>$C10*('2018yosanhosei（予算ベース）'!Q95/'2018yosanhosei（予算ベース）'!$C10)</f>
        <v>1.2262308797058532E-2</v>
      </c>
      <c r="R95" s="138">
        <f>$C10*('2018yosanhosei（予算ベース）'!R95/'2018yosanhosei（予算ベース）'!$C10)</f>
        <v>9.4534650133174924E-3</v>
      </c>
      <c r="S95" s="138">
        <f>$C10*('2018yosanhosei（予算ベース）'!S95/'2018yosanhosei（予算ベース）'!$C10)</f>
        <v>1.1269865343799137E-2</v>
      </c>
      <c r="T95" s="138">
        <f>$C10*('2018yosanhosei（予算ベース）'!T95/'2018yosanhosei（予算ベース）'!$C10)</f>
        <v>1.4072412497781225E-2</v>
      </c>
      <c r="U95" s="438">
        <f t="shared" si="40"/>
        <v>5.6351823745088445E-2</v>
      </c>
    </row>
    <row r="96" spans="2:21">
      <c r="B96" s="2" t="s">
        <v>115</v>
      </c>
      <c r="F96" s="138">
        <f>$C11*('2018yosanhosei（予算ベース）'!F96/'2018yosanhosei（予算ベース）'!$C11)</f>
        <v>6.3085524809203583E-2</v>
      </c>
      <c r="G96" s="138">
        <f>$C11*('2018yosanhosei（予算ベース）'!G96/'2018yosanhosei（予算ベース）'!$C11)</f>
        <v>6.63404229028495E-2</v>
      </c>
      <c r="H96" s="138">
        <f>$C11*('2018yosanhosei（予算ベース）'!H96/'2018yosanhosei（予算ベース）'!$C11)</f>
        <v>0.3366861040485295</v>
      </c>
      <c r="I96" s="138">
        <f>$C11*('2018yosanhosei（予算ベース）'!I96/'2018yosanhosei（予算ベース）'!$C11)</f>
        <v>0.27521235991638043</v>
      </c>
      <c r="J96" s="138">
        <f>$C11*('2018yosanhosei（予算ベース）'!J96/'2018yosanhosei（予算ベース）'!$C11)</f>
        <v>0.20276413714035768</v>
      </c>
      <c r="K96" s="138">
        <f>$C11*('2018yosanhosei（予算ベース）'!K96/'2018yosanhosei（予算ベース）'!$C11)</f>
        <v>0.13519257101545246</v>
      </c>
      <c r="L96" s="138">
        <f>$C11*('2018yosanhosei（予算ベース）'!L96/'2018yosanhosei（予算ベース）'!$C11)</f>
        <v>8.5026479281872791E-2</v>
      </c>
      <c r="M96" s="438">
        <f t="shared" si="39"/>
        <v>1.1643075991146459</v>
      </c>
      <c r="N96" s="16">
        <v>0</v>
      </c>
      <c r="O96" s="16">
        <v>0</v>
      </c>
      <c r="P96" s="138">
        <f>$C11*('2018yosanhosei（予算ベース）'!P96/'2018yosanhosei（予算ベース）'!$C11)</f>
        <v>1.750144607070624E-2</v>
      </c>
      <c r="Q96" s="138">
        <f>$C11*('2018yosanhosei（予算ベース）'!Q96/'2018yosanhosei（予算ベース）'!$C11)</f>
        <v>2.2819941395964594E-2</v>
      </c>
      <c r="R96" s="138">
        <f>$C11*('2018yosanhosei（予算ベース）'!R96/'2018yosanhosei（予算ベース）'!$C11)</f>
        <v>1.6754983262940257E-2</v>
      </c>
      <c r="S96" s="138">
        <f>$C11*('2018yosanhosei（予算ベース）'!S96/'2018yosanhosei（予算ベース）'!$C11)</f>
        <v>1.9974306240615192E-2</v>
      </c>
      <c r="T96" s="138">
        <f>$C11*('2018yosanhosei（予算ベース）'!T96/'2018yosanhosei（予算ベース）'!$C11)</f>
        <v>1.8139229510015308E-2</v>
      </c>
      <c r="U96" s="438">
        <f t="shared" si="40"/>
        <v>9.5189906480241587E-2</v>
      </c>
    </row>
    <row r="97" spans="2:21">
      <c r="B97" s="2" t="s">
        <v>116</v>
      </c>
      <c r="F97" s="138">
        <f>$C12*('2018yosanhosei（予算ベース）'!F97/'2018yosanhosei（予算ベース）'!$C12)</f>
        <v>0.12488026756365067</v>
      </c>
      <c r="G97" s="138">
        <f>$C12*('2018yosanhosei（予算ベース）'!G97/'2018yosanhosei（予算ベース）'!$C12)</f>
        <v>0.14961064995872955</v>
      </c>
      <c r="H97" s="138">
        <f>$C12*('2018yosanhosei（予算ベース）'!H97/'2018yosanhosei（予算ベース）'!$C12)</f>
        <v>0.67101326732495381</v>
      </c>
      <c r="I97" s="138">
        <f>$C12*('2018yosanhosei（予算ベース）'!I97/'2018yosanhosei（予算ベース）'!$C12)</f>
        <v>0.57701533851104481</v>
      </c>
      <c r="J97" s="138">
        <f>$C12*('2018yosanhosei（予算ベース）'!J97/'2018yosanhosei（予算ベース）'!$C12)</f>
        <v>0.42731727308333645</v>
      </c>
      <c r="K97" s="138">
        <f>$C12*('2018yosanhosei（予算ベース）'!K97/'2018yosanhosei（予算ベース）'!$C12)</f>
        <v>0.26355443312199683</v>
      </c>
      <c r="L97" s="138">
        <f>$C12*('2018yosanhosei（予算ベース）'!L97/'2018yosanhosei（予算ベース）'!$C12)</f>
        <v>0.15438804977328985</v>
      </c>
      <c r="M97" s="438">
        <f t="shared" si="39"/>
        <v>2.3677792793370021</v>
      </c>
      <c r="N97" s="16">
        <v>0</v>
      </c>
      <c r="O97" s="16">
        <v>0</v>
      </c>
      <c r="P97" s="138">
        <f>$C12*('2018yosanhosei（予算ベース）'!P97/'2018yosanhosei（予算ベース）'!$C12)</f>
        <v>3.1903123401214366E-2</v>
      </c>
      <c r="Q97" s="138">
        <f>$C12*('2018yosanhosei（予算ベース）'!Q97/'2018yosanhosei（予算ベース）'!$C12)</f>
        <v>3.5779342853870091E-2</v>
      </c>
      <c r="R97" s="138">
        <f>$C12*('2018yosanhosei（予算ベース）'!R97/'2018yosanhosei（予算ベース）'!$C12)</f>
        <v>3.5493618150055146E-2</v>
      </c>
      <c r="S97" s="138">
        <f>$C12*('2018yosanhosei（予算ベース）'!S97/'2018yosanhosei（予算ベース）'!$C12)</f>
        <v>3.0089532696703315E-2</v>
      </c>
      <c r="T97" s="138">
        <f>$C12*('2018yosanhosei（予算ベース）'!T97/'2018yosanhosei（予算ベース）'!$C12)</f>
        <v>3.1838680714810434E-2</v>
      </c>
      <c r="U97" s="438">
        <f t="shared" si="40"/>
        <v>0.16510429781665334</v>
      </c>
    </row>
    <row r="98" spans="2:21">
      <c r="B98" s="2" t="s">
        <v>117</v>
      </c>
      <c r="F98" s="138">
        <f>$C13*('2018yosanhosei（予算ベース）'!F98/'2018yosanhosei（予算ベース）'!$C13)</f>
        <v>0.1615645561663126</v>
      </c>
      <c r="G98" s="138">
        <f>$C13*('2018yosanhosei（予算ベース）'!G98/'2018yosanhosei（予算ベース）'!$C13)</f>
        <v>0.21322921439937922</v>
      </c>
      <c r="H98" s="138">
        <f>$C13*('2018yosanhosei（予算ベース）'!H98/'2018yosanhosei（予算ベース）'!$C13)</f>
        <v>0.85738859035943282</v>
      </c>
      <c r="I98" s="138">
        <f>$C13*('2018yosanhosei（予算ベース）'!I98/'2018yosanhosei（予算ベース）'!$C13)</f>
        <v>0.84583485577785433</v>
      </c>
      <c r="J98" s="138">
        <f>$C13*('2018yosanhosei（予算ベース）'!J98/'2018yosanhosei（予算ベース）'!$C13)</f>
        <v>0.6278183372096563</v>
      </c>
      <c r="K98" s="138">
        <f>$C13*('2018yosanhosei（予算ベース）'!K98/'2018yosanhosei（予算ベース）'!$C13)</f>
        <v>0.39161483901324606</v>
      </c>
      <c r="L98" s="138">
        <f>$C13*('2018yosanhosei（予算ベース）'!L98/'2018yosanhosei（予算ベース）'!$C13)</f>
        <v>0.21335545757794708</v>
      </c>
      <c r="M98" s="438">
        <f t="shared" si="39"/>
        <v>3.3108058505038285</v>
      </c>
      <c r="N98" s="16">
        <v>0</v>
      </c>
      <c r="O98" s="16">
        <v>0</v>
      </c>
      <c r="P98" s="138">
        <f>$C13*('2018yosanhosei（予算ベース）'!P98/'2018yosanhosei（予算ベース）'!$C13)</f>
        <v>3.7575249259534815E-2</v>
      </c>
      <c r="Q98" s="138">
        <f>$C13*('2018yosanhosei（予算ベース）'!Q98/'2018yosanhosei（予算ベース）'!$C13)</f>
        <v>4.9860510376574428E-2</v>
      </c>
      <c r="R98" s="138">
        <f>$C13*('2018yosanhosei（予算ベース）'!R98/'2018yosanhosei（予算ベース）'!$C13)</f>
        <v>4.3681024937327409E-2</v>
      </c>
      <c r="S98" s="138">
        <f>$C13*('2018yosanhosei（予算ベース）'!S98/'2018yosanhosei（予算ベース）'!$C13)</f>
        <v>4.3973558196948162E-2</v>
      </c>
      <c r="T98" s="138">
        <f>$C13*('2018yosanhosei（予算ベース）'!T98/'2018yosanhosei（予算ベース）'!$C13)</f>
        <v>4.1378592184750394E-2</v>
      </c>
      <c r="U98" s="438">
        <f t="shared" si="40"/>
        <v>0.21646893495513522</v>
      </c>
    </row>
    <row r="99" spans="2:21">
      <c r="B99" s="2" t="s">
        <v>412</v>
      </c>
      <c r="F99" s="138">
        <f>$C14*('2018yosanhosei（予算ベース）'!F99/'2018yosanhosei（予算ベース）'!$C14)</f>
        <v>0.11829463591222723</v>
      </c>
      <c r="G99" s="138">
        <f>$C14*('2018yosanhosei（予算ベース）'!G99/'2018yosanhosei（予算ベース）'!$C14)</f>
        <v>0.17740558156263578</v>
      </c>
      <c r="H99" s="138">
        <f>$C14*('2018yosanhosei（予算ベース）'!H99/'2018yosanhosei（予算ベース）'!$C14)</f>
        <v>0.68637296780656976</v>
      </c>
      <c r="I99" s="138">
        <f>$C14*('2018yosanhosei（予算ベース）'!I99/'2018yosanhosei（予算ベース）'!$C14)</f>
        <v>0.79943969626133693</v>
      </c>
      <c r="J99" s="138">
        <f>$C14*('2018yosanhosei（予算ベース）'!J99/'2018yosanhosei（予算ベース）'!$C14)</f>
        <v>0.68337766630694829</v>
      </c>
      <c r="K99" s="138">
        <f>$C14*('2018yosanhosei（予算ベース）'!K99/'2018yosanhosei（予算ベース）'!$C14)</f>
        <v>0.50950458605026372</v>
      </c>
      <c r="L99" s="138">
        <f>$C14*('2018yosanhosei（予算ベース）'!L99/'2018yosanhosei（予算ベース）'!$C14)</f>
        <v>0.29183112929550414</v>
      </c>
      <c r="M99" s="438">
        <f t="shared" si="39"/>
        <v>3.2662262631954859</v>
      </c>
      <c r="N99" s="16">
        <v>0</v>
      </c>
      <c r="O99" s="16">
        <v>0</v>
      </c>
      <c r="P99" s="138">
        <f>$C14*('2018yosanhosei（予算ベース）'!P99/'2018yosanhosei（予算ベース）'!$C14)</f>
        <v>3.1365670635695786E-2</v>
      </c>
      <c r="Q99" s="138">
        <f>$C14*('2018yosanhosei（予算ベース）'!Q99/'2018yosanhosei（予算ベース）'!$C14)</f>
        <v>5.0274167480820628E-2</v>
      </c>
      <c r="R99" s="138">
        <f>$C14*('2018yosanhosei（予算ベース）'!R99/'2018yosanhosei（予算ベース）'!$C14)</f>
        <v>5.3174367200322821E-2</v>
      </c>
      <c r="S99" s="138">
        <f>$C14*('2018yosanhosei（予算ベース）'!S99/'2018yosanhosei（予算ベース）'!$C14)</f>
        <v>5.5095696330848695E-2</v>
      </c>
      <c r="T99" s="138">
        <f>$C14*('2018yosanhosei（予算ベース）'!T99/'2018yosanhosei（予算ベース）'!$C14)</f>
        <v>4.7333255778571996E-2</v>
      </c>
      <c r="U99" s="438">
        <f t="shared" si="40"/>
        <v>0.23724315742625995</v>
      </c>
    </row>
    <row r="100" spans="2:21">
      <c r="B100" s="2" t="s">
        <v>304</v>
      </c>
      <c r="F100" s="269">
        <f>SUM(F89:F99)</f>
        <v>0.52340564031916093</v>
      </c>
      <c r="G100" s="269">
        <f t="shared" ref="G100:M100" si="41">SUM(G89:G99)</f>
        <v>0.66676893744478838</v>
      </c>
      <c r="H100" s="269">
        <f t="shared" si="41"/>
        <v>2.8264131213697574</v>
      </c>
      <c r="I100" s="269">
        <f t="shared" si="41"/>
        <v>2.7285400981776036</v>
      </c>
      <c r="J100" s="269">
        <f t="shared" si="41"/>
        <v>2.1355084998868277</v>
      </c>
      <c r="K100" s="269">
        <f t="shared" si="41"/>
        <v>1.4340186164845785</v>
      </c>
      <c r="L100" s="269">
        <f t="shared" si="41"/>
        <v>0.8459987325182402</v>
      </c>
      <c r="M100" s="269">
        <f t="shared" si="41"/>
        <v>11.160653646200956</v>
      </c>
      <c r="N100" s="270">
        <v>0</v>
      </c>
      <c r="O100" s="270">
        <v>0</v>
      </c>
      <c r="P100" s="269">
        <f t="shared" ref="P100:U100" si="42">SUM(P89:P99)</f>
        <v>0.13362892428053896</v>
      </c>
      <c r="Q100" s="269">
        <f t="shared" si="42"/>
        <v>0.179196874828846</v>
      </c>
      <c r="R100" s="269">
        <f t="shared" si="42"/>
        <v>0.16646014267222392</v>
      </c>
      <c r="S100" s="269">
        <f t="shared" si="42"/>
        <v>0.16877728369676978</v>
      </c>
      <c r="T100" s="269">
        <f t="shared" si="42"/>
        <v>0.16737191491627232</v>
      </c>
      <c r="U100" s="269">
        <f t="shared" si="42"/>
        <v>0.81543514039465093</v>
      </c>
    </row>
    <row r="101" spans="2:21">
      <c r="B101" s="2" t="s">
        <v>389</v>
      </c>
      <c r="F101" s="138">
        <f>'2018yosanhosei（予算ベース）'!F101</f>
        <v>5.4332653339161308</v>
      </c>
      <c r="G101" s="138">
        <f>'2018yosanhosei（予算ベース）'!G101</f>
        <v>9.4246464342041971</v>
      </c>
      <c r="H101" s="138">
        <f>'2018yosanhosei（予算ベース）'!H101</f>
        <v>14.511786303454697</v>
      </c>
      <c r="I101" s="138">
        <f>'2018yosanhosei（予算ベース）'!I101</f>
        <v>20.403025560180286</v>
      </c>
      <c r="J101" s="138">
        <f>'2018yosanhosei（予算ベース）'!J101</f>
        <v>28.189739058606349</v>
      </c>
      <c r="K101" s="138">
        <f>'2018yosanhosei（予算ベース）'!K101</f>
        <v>30.487810689885034</v>
      </c>
      <c r="L101" s="138">
        <f>'2018yosanhosei（予算ベース）'!L101</f>
        <v>33.62527940449197</v>
      </c>
      <c r="M101" s="138"/>
      <c r="N101" s="138"/>
      <c r="O101" s="138"/>
      <c r="P101" s="138">
        <f>'2018yosanhosei（予算ベース）'!P101</f>
        <v>16.38009280096901</v>
      </c>
      <c r="Q101" s="138">
        <f>'2018yosanhosei（予算ベース）'!Q101</f>
        <v>22.278381859015823</v>
      </c>
      <c r="R101" s="138">
        <f>'2018yosanhosei（予算ベース）'!R101</f>
        <v>29.921407696982705</v>
      </c>
      <c r="S101" s="138">
        <f>'2018yosanhosei（予算ベース）'!S101</f>
        <v>33.425277842790983</v>
      </c>
      <c r="T101" s="138">
        <f>'2018yosanhosei（予算ベース）'!T101</f>
        <v>38.029995192190881</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v>0</v>
      </c>
      <c r="G106" s="16">
        <v>0</v>
      </c>
      <c r="H106" s="138">
        <f>$C4*('2018yosanhosei（予算ベース）'!H106/'2018yosanhosei（予算ベース）'!$C4)</f>
        <v>1.5654404622614906E-3</v>
      </c>
      <c r="I106" s="138">
        <f>$C4*('2018yosanhosei（予算ベース）'!I106/'2018yosanhosei（予算ベース）'!$C4)</f>
        <v>1.7390755968830938E-3</v>
      </c>
      <c r="J106" s="138">
        <f>$C4*('2018yosanhosei（予算ベース）'!J106/'2018yosanhosei（予算ベース）'!$C4)</f>
        <v>1.5464509368547622E-3</v>
      </c>
      <c r="K106" s="138">
        <f>$C4*('2018yosanhosei（予算ベース）'!K106/'2018yosanhosei（予算ベース）'!$C4)</f>
        <v>1.8625657370778292E-3</v>
      </c>
      <c r="L106" s="138">
        <f>$C4*('2018yosanhosei（予算ベース）'!L106/'2018yosanhosei（予算ベース）'!$C4)</f>
        <v>1.6963271232924234E-3</v>
      </c>
      <c r="M106" s="438">
        <f>SUM(F106:L106)</f>
        <v>8.4098598563696007E-3</v>
      </c>
    </row>
    <row r="107" spans="2:21">
      <c r="B107" s="2" t="s">
        <v>147</v>
      </c>
      <c r="F107" s="16">
        <v>0</v>
      </c>
      <c r="G107" s="16">
        <v>0</v>
      </c>
      <c r="H107" s="138">
        <f>$C5*('2018yosanhosei（予算ベース）'!H107/'2018yosanhosei（予算ベース）'!$C5)</f>
        <v>1.8276295481791302E-3</v>
      </c>
      <c r="I107" s="138">
        <f>$C5*('2018yosanhosei（予算ベース）'!I107/'2018yosanhosei（予算ベース）'!$C5)</f>
        <v>2.0303461064173538E-3</v>
      </c>
      <c r="J107" s="138">
        <f>$C5*('2018yosanhosei（予算ベース）'!J107/'2018yosanhosei（予算ベース）'!$C5)</f>
        <v>1.8054595464601906E-3</v>
      </c>
      <c r="K107" s="138">
        <f>$C5*('2018yosanhosei（予算ベース）'!K107/'2018yosanhosei（予算ベース）'!$C5)</f>
        <v>2.1745190945121136E-3</v>
      </c>
      <c r="L107" s="138">
        <f>$C5*('2018yosanhosei（予算ベース）'!L107/'2018yosanhosei（予算ベース）'!$C5)</f>
        <v>1.9804378694978884E-3</v>
      </c>
      <c r="M107" s="438">
        <f t="shared" ref="M107:M116" si="43">SUM(F107:L107)</f>
        <v>9.818392165066676E-3</v>
      </c>
    </row>
    <row r="108" spans="2:21">
      <c r="B108" s="2" t="s">
        <v>148</v>
      </c>
      <c r="F108" s="16">
        <v>0</v>
      </c>
      <c r="G108" s="16">
        <v>0</v>
      </c>
      <c r="H108" s="138">
        <f>$C6*('2018yosanhosei（予算ベース）'!H108/'2018yosanhosei（予算ベース）'!$C6)</f>
        <v>1.6203831515197429E-3</v>
      </c>
      <c r="I108" s="138">
        <f>$C6*('2018yosanhosei（予算ベース）'!I108/'2018yosanhosei（予算ベース）'!$C6)</f>
        <v>1.8001124056404984E-3</v>
      </c>
      <c r="J108" s="138">
        <f>$C6*('2018yosanhosei（予算ベース）'!J108/'2018yosanhosei（予算ベース）'!$C6)</f>
        <v>1.6007271455800683E-3</v>
      </c>
      <c r="K108" s="138">
        <f>$C6*('2018yosanhosei（予算ベース）'!K108/'2018yosanhosei（予算ベース）'!$C6)</f>
        <v>1.9279367128398194E-3</v>
      </c>
      <c r="L108" s="138">
        <f>$C6*('2018yosanhosei（予算ベース）'!L108/'2018yosanhosei（予算ベース）'!$C6)</f>
        <v>1.7558635772567984E-3</v>
      </c>
      <c r="M108" s="438">
        <f t="shared" si="43"/>
        <v>8.705022992836927E-3</v>
      </c>
    </row>
    <row r="109" spans="2:21">
      <c r="B109" s="2" t="s">
        <v>149</v>
      </c>
      <c r="F109" s="16">
        <v>0</v>
      </c>
      <c r="G109" s="16">
        <v>0</v>
      </c>
      <c r="H109" s="138">
        <f>$C7*('2018yosanhosei（予算ベース）'!H109/'2018yosanhosei（予算ベース）'!$C7)</f>
        <v>1.4747033744179083E-3</v>
      </c>
      <c r="I109" s="138">
        <f>$C7*('2018yosanhosei（予算ベース）'!I109/'2018yosanhosei（予算ベース）'!$C7)</f>
        <v>1.6382741553686397E-3</v>
      </c>
      <c r="J109" s="138">
        <f>$C7*('2018yosanhosei（予算ベース）'!J109/'2018yosanhosei（予算ベース）'!$C7)</f>
        <v>1.4568145323501354E-3</v>
      </c>
      <c r="K109" s="138">
        <f>$C7*('2018yosanhosei（予算ベース）'!K109/'2018yosanhosei（予算ベース）'!$C7)</f>
        <v>1.7546064789815301E-3</v>
      </c>
      <c r="L109" s="138">
        <f>$C7*('2018yosanhosei（予算ベース）'!L109/'2018yosanhosei（予算ベース）'!$C7)</f>
        <v>1.5980034968701973E-3</v>
      </c>
      <c r="M109" s="438">
        <f t="shared" si="43"/>
        <v>7.9224020379884113E-3</v>
      </c>
    </row>
    <row r="110" spans="2:21">
      <c r="B110" s="2" t="s">
        <v>150</v>
      </c>
      <c r="F110" s="16">
        <v>0</v>
      </c>
      <c r="G110" s="16">
        <v>0</v>
      </c>
      <c r="H110" s="138">
        <f>$C8*('2018yosanhosei（予算ベース）'!H110/'2018yosanhosei（予算ベース）'!$C8)</f>
        <v>1.385564374190519E-3</v>
      </c>
      <c r="I110" s="138">
        <f>$C8*('2018yosanhosei（予算ベース）'!I110/'2018yosanhosei（予算ベース）'!$C8)</f>
        <v>1.5392480577538746E-3</v>
      </c>
      <c r="J110" s="138">
        <f>$C8*('2018yosanhosei（予算ベース）'!J110/'2018yosanhosei（予算ベース）'!$C8)</f>
        <v>1.3687568299110397E-3</v>
      </c>
      <c r="K110" s="138">
        <f>$C8*('2018yosanhosei（予算ベース）'!K110/'2018yosanhosei（予算ベース）'!$C8)</f>
        <v>1.6485486303035553E-3</v>
      </c>
      <c r="L110" s="138">
        <f>$C8*('2018yosanhosei（予算ベース）'!L110/'2018yosanhosei（予算ベース）'!$C8)</f>
        <v>1.5014115743575722E-3</v>
      </c>
      <c r="M110" s="438">
        <f t="shared" si="43"/>
        <v>7.4435294665165614E-3</v>
      </c>
    </row>
    <row r="111" spans="2:21">
      <c r="B111" s="2" t="s">
        <v>113</v>
      </c>
      <c r="F111" s="16">
        <v>0</v>
      </c>
      <c r="G111" s="16">
        <v>0</v>
      </c>
      <c r="H111" s="138">
        <f>$C9*('2018yosanhosei（予算ベース）'!H111/'2018yosanhosei（予算ベース）'!$C9)</f>
        <v>1.2339806350608809E-2</v>
      </c>
      <c r="I111" s="138">
        <f>$C9*('2018yosanhosei（予算ベース）'!I111/'2018yosanhosei（予算ベース）'!$C9)</f>
        <v>1.2997698287568868E-2</v>
      </c>
      <c r="J111" s="138">
        <f>$C9*('2018yosanhosei（予算ベース）'!J111/'2018yosanhosei（予算ベース）'!$C9)</f>
        <v>1.0564769561455672E-2</v>
      </c>
      <c r="K111" s="138">
        <f>$C9*('2018yosanhosei（予算ベース）'!K111/'2018yosanhosei（予算ベース）'!$C9)</f>
        <v>1.1745550758342506E-2</v>
      </c>
      <c r="L111" s="138">
        <f>$C9*('2018yosanhosei（予算ベース）'!L111/'2018yosanhosei（予算ベース）'!$C9)</f>
        <v>8.7162624656744545E-3</v>
      </c>
      <c r="M111" s="438">
        <f t="shared" si="43"/>
        <v>5.6364087423650309E-2</v>
      </c>
    </row>
    <row r="112" spans="2:21">
      <c r="B112" s="2" t="s">
        <v>114</v>
      </c>
      <c r="F112" s="16">
        <v>0</v>
      </c>
      <c r="G112" s="16">
        <v>0</v>
      </c>
      <c r="H112" s="138">
        <f>$C10*('2018yosanhosei（予算ベース）'!H112/'2018yosanhosei（予算ベース）'!$C10)</f>
        <v>2.7130163742874119E-2</v>
      </c>
      <c r="I112" s="138">
        <f>$C10*('2018yosanhosei（予算ベース）'!I112/'2018yosanhosei（予算ベース）'!$C10)</f>
        <v>2.7955367398058907E-2</v>
      </c>
      <c r="J112" s="138">
        <f>$C10*('2018yosanhosei（予算ベース）'!J112/'2018yosanhosei（予算ベース）'!$C10)</f>
        <v>2.3305271443667931E-2</v>
      </c>
      <c r="K112" s="138">
        <f>$C10*('2018yosanhosei（予算ベース）'!K112/'2018yosanhosei（予算ベース）'!$C10)</f>
        <v>2.3578105972730763E-2</v>
      </c>
      <c r="L112" s="138">
        <f>$C10*('2018yosanhosei（予算ベース）'!L112/'2018yosanhosei（予算ベース）'!$C10)</f>
        <v>1.7042620244601674E-2</v>
      </c>
      <c r="M112" s="438">
        <f t="shared" si="43"/>
        <v>0.11901152880193339</v>
      </c>
    </row>
    <row r="113" spans="2:21">
      <c r="B113" s="2" t="s">
        <v>115</v>
      </c>
      <c r="F113" s="16">
        <v>0</v>
      </c>
      <c r="G113" s="16">
        <v>0</v>
      </c>
      <c r="H113" s="138">
        <f>$C11*('2018yosanhosei（予算ベース）'!H113/'2018yosanhosei（予算ベース）'!$C11)</f>
        <v>5.7492375026275848E-2</v>
      </c>
      <c r="I113" s="138">
        <f>$C11*('2018yosanhosei（予算ベース）'!I113/'2018yosanhosei（予算ベース）'!$C11)</f>
        <v>4.8514862173082943E-2</v>
      </c>
      <c r="J113" s="138">
        <f>$C11*('2018yosanhosei（予算ベース）'!J113/'2018yosanhosei（予算ベース）'!$C11)</f>
        <v>3.7174886582238983E-2</v>
      </c>
      <c r="K113" s="138">
        <f>$C11*('2018yosanhosei（予算ベース）'!K113/'2018yosanhosei（予算ベース）'!$C11)</f>
        <v>3.4824159747106051E-2</v>
      </c>
      <c r="L113" s="138">
        <f>$C11*('2018yosanhosei（予算ベース）'!L113/'2018yosanhosei（予算ベース）'!$C11)</f>
        <v>2.6178299809892509E-2</v>
      </c>
      <c r="M113" s="438">
        <f t="shared" si="43"/>
        <v>0.20418458333859635</v>
      </c>
    </row>
    <row r="114" spans="2:21">
      <c r="B114" s="2" t="s">
        <v>116</v>
      </c>
      <c r="F114" s="16">
        <v>0</v>
      </c>
      <c r="G114" s="16">
        <v>0</v>
      </c>
      <c r="H114" s="138">
        <f>$C12*('2018yosanhosei（予算ベース）'!H114/'2018yosanhosei（予算ベース）'!$C12)</f>
        <v>0.11540127959114432</v>
      </c>
      <c r="I114" s="138">
        <f>$C12*('2018yosanhosei（予算ベース）'!I114/'2018yosanhosei（予算ベース）'!$C12)</f>
        <v>0.10595977366422452</v>
      </c>
      <c r="J114" s="138">
        <f>$C12*('2018yosanhosei（予算ベース）'!J114/'2018yosanhosei（予算ベース）'!$C12)</f>
        <v>7.2000889303496046E-2</v>
      </c>
      <c r="K114" s="138">
        <f>$C12*('2018yosanhosei（予算ベース）'!K114/'2018yosanhosei（予算ベース）'!$C12)</f>
        <v>5.9739626666087078E-2</v>
      </c>
      <c r="L114" s="138">
        <f>$C12*('2018yosanhosei（予算ベース）'!L114/'2018yosanhosei（予算ベース）'!$C12)</f>
        <v>4.3877190926493372E-2</v>
      </c>
      <c r="M114" s="438">
        <f t="shared" si="43"/>
        <v>0.39697876015144534</v>
      </c>
    </row>
    <row r="115" spans="2:21">
      <c r="B115" s="2" t="s">
        <v>117</v>
      </c>
      <c r="F115" s="16">
        <v>0</v>
      </c>
      <c r="G115" s="16">
        <v>0</v>
      </c>
      <c r="H115" s="138">
        <f>$C13*('2018yosanhosei（予算ベース）'!H115/'2018yosanhosei（予算ベース）'!$C13)</f>
        <v>0.15370057285366517</v>
      </c>
      <c r="I115" s="138">
        <f>$C13*('2018yosanhosei（予算ベース）'!I115/'2018yosanhosei（予算ベース）'!$C13)</f>
        <v>0.15285304737395733</v>
      </c>
      <c r="J115" s="138">
        <f>$C13*('2018yosanhosei（予算ベース）'!J115/'2018yosanhosei（予算ベース）'!$C13)</f>
        <v>0.10983889023773877</v>
      </c>
      <c r="K115" s="138">
        <f>$C13*('2018yosanhosei（予算ベース）'!K115/'2018yosanhosei（予算ベース）'!$C13)</f>
        <v>9.7532480318595224E-2</v>
      </c>
      <c r="L115" s="138">
        <f>$C13*('2018yosanhosei（予算ベース）'!L115/'2018yosanhosei（予算ベース）'!$C13)</f>
        <v>5.9848291639983231E-2</v>
      </c>
      <c r="M115" s="438">
        <f t="shared" si="43"/>
        <v>0.57377328242393966</v>
      </c>
    </row>
    <row r="116" spans="2:21">
      <c r="B116" s="2" t="s">
        <v>412</v>
      </c>
      <c r="F116" s="16">
        <v>0</v>
      </c>
      <c r="G116" s="16">
        <v>0</v>
      </c>
      <c r="H116" s="138">
        <f>$C14*('2018yosanhosei（予算ベース）'!H116/'2018yosanhosei（予算ベース）'!$C14)</f>
        <v>0.13210868932286546</v>
      </c>
      <c r="I116" s="138">
        <f>$C14*('2018yosanhosei（予算ベース）'!I116/'2018yosanhosei（予算ベース）'!$C14)</f>
        <v>0.15491532618481041</v>
      </c>
      <c r="J116" s="138">
        <f>$C14*('2018yosanhosei（予算ベース）'!J116/'2018yosanhosei（予算ベース）'!$C14)</f>
        <v>0.12234951477821317</v>
      </c>
      <c r="K116" s="138">
        <f>$C14*('2018yosanhosei（予算ベース）'!K116/'2018yosanhosei（予算ベース）'!$C14)</f>
        <v>0.11788748481732116</v>
      </c>
      <c r="L116" s="138">
        <f>$C14*('2018yosanhosei（予算ベース）'!L116/'2018yosanhosei（予算ベース）'!$C14)</f>
        <v>7.384944685416861E-2</v>
      </c>
      <c r="M116" s="438">
        <f t="shared" si="43"/>
        <v>0.60111046195737883</v>
      </c>
    </row>
    <row r="117" spans="2:21">
      <c r="B117" s="2" t="s">
        <v>304</v>
      </c>
      <c r="F117" s="270">
        <v>0</v>
      </c>
      <c r="G117" s="270">
        <v>0</v>
      </c>
      <c r="H117" s="269">
        <f t="shared" ref="H117:M117" si="44">SUM(H106:H116)</f>
        <v>0.50604660779800259</v>
      </c>
      <c r="I117" s="269">
        <f t="shared" si="44"/>
        <v>0.51194313140376646</v>
      </c>
      <c r="J117" s="269">
        <f t="shared" si="44"/>
        <v>0.38301243089796672</v>
      </c>
      <c r="K117" s="269">
        <f t="shared" si="44"/>
        <v>0.35467558493389761</v>
      </c>
      <c r="L117" s="269">
        <f t="shared" si="44"/>
        <v>0.23804415558208875</v>
      </c>
      <c r="M117" s="269">
        <f t="shared" si="44"/>
        <v>1.993721910615722</v>
      </c>
    </row>
    <row r="118" spans="2:21">
      <c r="B118" s="2" t="s">
        <v>389</v>
      </c>
      <c r="F118" s="138"/>
      <c r="G118" s="138"/>
      <c r="H118" s="138">
        <f>'2018yosanhosei（予算ベース）'!H118</f>
        <v>8.5322867717285824</v>
      </c>
      <c r="I118" s="138">
        <f>'2018yosanhosei（予算ベース）'!I118</f>
        <v>13.476637500085419</v>
      </c>
      <c r="J118" s="138">
        <f>'2018yosanhosei（予算ベース）'!J118</f>
        <v>20.607407483742691</v>
      </c>
      <c r="K118" s="138">
        <f>'2018yosanhosei（予算ベース）'!K118</f>
        <v>25.264727446357618</v>
      </c>
      <c r="L118" s="138">
        <f>'2018yosanhosei（予算ベース）'!L118</f>
        <v>30.326681102424068</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$C4*('2018yosanhosei（予算ベース）'!F123/'2018yosanhosei（予算ベース）'!$C4)</f>
        <v>0</v>
      </c>
      <c r="G123" s="138">
        <f>$C4*('2018yosanhosei（予算ベース）'!G123/'2018yosanhosei（予算ベース）'!$C4)</f>
        <v>0</v>
      </c>
      <c r="H123" s="16">
        <v>0</v>
      </c>
      <c r="I123" s="16">
        <v>0</v>
      </c>
      <c r="J123" s="16">
        <v>0</v>
      </c>
      <c r="K123" s="16">
        <v>0</v>
      </c>
      <c r="L123" s="16">
        <v>0</v>
      </c>
      <c r="M123" s="438">
        <f>SUM(F123:L123)</f>
        <v>0</v>
      </c>
      <c r="N123" s="138">
        <f>$C4*('2018yosanhosei（予算ベース）'!N123/'2018yosanhosei（予算ベース）'!$C4)</f>
        <v>0</v>
      </c>
      <c r="O123" s="138">
        <f>$C4*('2018yosanhosei（予算ベース）'!O123/'2018yosanhosei（予算ベース）'!$C4)</f>
        <v>0</v>
      </c>
      <c r="P123" s="16">
        <v>0</v>
      </c>
      <c r="Q123" s="16">
        <v>0</v>
      </c>
      <c r="R123" s="16">
        <v>0</v>
      </c>
      <c r="S123" s="16">
        <v>0</v>
      </c>
      <c r="T123" s="16">
        <v>0</v>
      </c>
      <c r="U123" s="438">
        <f>SUM(N123:T123)</f>
        <v>0</v>
      </c>
    </row>
    <row r="124" spans="2:21">
      <c r="B124" s="2" t="s">
        <v>147</v>
      </c>
      <c r="F124" s="138">
        <f>$C5*('2018yosanhosei（予算ベース）'!F124/'2018yosanhosei（予算ベース）'!$C5)</f>
        <v>0</v>
      </c>
      <c r="G124" s="138">
        <f>$C5*('2018yosanhosei（予算ベース）'!G124/'2018yosanhosei（予算ベース）'!$C5)</f>
        <v>0</v>
      </c>
      <c r="H124" s="16">
        <v>0</v>
      </c>
      <c r="I124" s="16">
        <v>0</v>
      </c>
      <c r="J124" s="16">
        <v>0</v>
      </c>
      <c r="K124" s="16">
        <v>0</v>
      </c>
      <c r="L124" s="16">
        <v>0</v>
      </c>
      <c r="M124" s="438">
        <f t="shared" ref="M124:M133" si="45">SUM(F124:L124)</f>
        <v>0</v>
      </c>
      <c r="N124" s="138">
        <f>$C5*('2018yosanhosei（予算ベース）'!N124/'2018yosanhosei（予算ベース）'!$C5)</f>
        <v>0</v>
      </c>
      <c r="O124" s="138">
        <f>$C5*('2018yosanhosei（予算ベース）'!O124/'2018yosanhosei（予算ベース）'!$C5)</f>
        <v>0</v>
      </c>
      <c r="P124" s="16">
        <v>0</v>
      </c>
      <c r="Q124" s="16">
        <v>0</v>
      </c>
      <c r="R124" s="16">
        <v>0</v>
      </c>
      <c r="S124" s="16">
        <v>0</v>
      </c>
      <c r="T124" s="16">
        <v>0</v>
      </c>
      <c r="U124" s="438">
        <f t="shared" ref="U124:U133" si="46">SUM(N124:T124)</f>
        <v>0</v>
      </c>
    </row>
    <row r="125" spans="2:21">
      <c r="B125" s="2" t="s">
        <v>148</v>
      </c>
      <c r="F125" s="138">
        <f>$C6*('2018yosanhosei（予算ベース）'!F125/'2018yosanhosei（予算ベース）'!$C6)</f>
        <v>0</v>
      </c>
      <c r="G125" s="138">
        <f>$C6*('2018yosanhosei（予算ベース）'!G125/'2018yosanhosei（予算ベース）'!$C6)</f>
        <v>0</v>
      </c>
      <c r="H125" s="16">
        <v>0</v>
      </c>
      <c r="I125" s="16">
        <v>0</v>
      </c>
      <c r="J125" s="16">
        <v>0</v>
      </c>
      <c r="K125" s="16">
        <v>0</v>
      </c>
      <c r="L125" s="16">
        <v>0</v>
      </c>
      <c r="M125" s="438">
        <f t="shared" si="45"/>
        <v>0</v>
      </c>
      <c r="N125" s="138">
        <f>$C6*('2018yosanhosei（予算ベース）'!N125/'2018yosanhosei（予算ベース）'!$C6)</f>
        <v>0</v>
      </c>
      <c r="O125" s="138">
        <f>$C6*('2018yosanhosei（予算ベース）'!O125/'2018yosanhosei（予算ベース）'!$C6)</f>
        <v>0</v>
      </c>
      <c r="P125" s="16">
        <v>0</v>
      </c>
      <c r="Q125" s="16">
        <v>0</v>
      </c>
      <c r="R125" s="16">
        <v>0</v>
      </c>
      <c r="S125" s="16">
        <v>0</v>
      </c>
      <c r="T125" s="16">
        <v>0</v>
      </c>
      <c r="U125" s="438">
        <f t="shared" si="46"/>
        <v>0</v>
      </c>
    </row>
    <row r="126" spans="2:21">
      <c r="B126" s="2" t="s">
        <v>149</v>
      </c>
      <c r="F126" s="138">
        <f>$C7*('2018yosanhosei（予算ベース）'!F126/'2018yosanhosei（予算ベース）'!$C7)</f>
        <v>0</v>
      </c>
      <c r="G126" s="138">
        <f>$C7*('2018yosanhosei（予算ベース）'!G126/'2018yosanhosei（予算ベース）'!$C7)</f>
        <v>0</v>
      </c>
      <c r="H126" s="16">
        <v>0</v>
      </c>
      <c r="I126" s="16">
        <v>0</v>
      </c>
      <c r="J126" s="16">
        <v>0</v>
      </c>
      <c r="K126" s="16">
        <v>0</v>
      </c>
      <c r="L126" s="16">
        <v>0</v>
      </c>
      <c r="M126" s="438">
        <f t="shared" si="45"/>
        <v>0</v>
      </c>
      <c r="N126" s="138">
        <f>$C7*('2018yosanhosei（予算ベース）'!N126/'2018yosanhosei（予算ベース）'!$C7)</f>
        <v>0</v>
      </c>
      <c r="O126" s="138">
        <f>$C7*('2018yosanhosei（予算ベース）'!O126/'2018yosanhosei（予算ベース）'!$C7)</f>
        <v>0</v>
      </c>
      <c r="P126" s="16">
        <v>0</v>
      </c>
      <c r="Q126" s="16">
        <v>0</v>
      </c>
      <c r="R126" s="16">
        <v>0</v>
      </c>
      <c r="S126" s="16">
        <v>0</v>
      </c>
      <c r="T126" s="16">
        <v>0</v>
      </c>
      <c r="U126" s="438">
        <f t="shared" si="46"/>
        <v>0</v>
      </c>
    </row>
    <row r="127" spans="2:21">
      <c r="B127" s="2" t="s">
        <v>150</v>
      </c>
      <c r="F127" s="138">
        <f>$C8*('2018yosanhosei（予算ベース）'!F127/'2018yosanhosei（予算ベース）'!$C8)</f>
        <v>0</v>
      </c>
      <c r="G127" s="138">
        <f>$C8*('2018yosanhosei（予算ベース）'!G127/'2018yosanhosei（予算ベース）'!$C8)</f>
        <v>0</v>
      </c>
      <c r="H127" s="16">
        <v>0</v>
      </c>
      <c r="I127" s="16">
        <v>0</v>
      </c>
      <c r="J127" s="16">
        <v>0</v>
      </c>
      <c r="K127" s="16">
        <v>0</v>
      </c>
      <c r="L127" s="16">
        <v>0</v>
      </c>
      <c r="M127" s="438">
        <f t="shared" si="45"/>
        <v>0</v>
      </c>
      <c r="N127" s="138">
        <f>$C8*('2018yosanhosei（予算ベース）'!N127/'2018yosanhosei（予算ベース）'!$C8)</f>
        <v>0</v>
      </c>
      <c r="O127" s="138">
        <f>$C8*('2018yosanhosei（予算ベース）'!O127/'2018yosanhosei（予算ベース）'!$C8)</f>
        <v>0</v>
      </c>
      <c r="P127" s="16">
        <v>0</v>
      </c>
      <c r="Q127" s="16">
        <v>0</v>
      </c>
      <c r="R127" s="16">
        <v>0</v>
      </c>
      <c r="S127" s="16">
        <v>0</v>
      </c>
      <c r="T127" s="16">
        <v>0</v>
      </c>
      <c r="U127" s="438">
        <f t="shared" si="46"/>
        <v>0</v>
      </c>
    </row>
    <row r="128" spans="2:21">
      <c r="B128" s="2" t="s">
        <v>113</v>
      </c>
      <c r="F128" s="138">
        <f>$C9*('2018yosanhosei（予算ベース）'!F128/'2018yosanhosei（予算ベース）'!$C9)</f>
        <v>0</v>
      </c>
      <c r="G128" s="138">
        <f>$C9*('2018yosanhosei（予算ベース）'!G128/'2018yosanhosei（予算ベース）'!$C9)</f>
        <v>0</v>
      </c>
      <c r="H128" s="16">
        <v>0</v>
      </c>
      <c r="I128" s="16">
        <v>0</v>
      </c>
      <c r="J128" s="16">
        <v>0</v>
      </c>
      <c r="K128" s="16">
        <v>0</v>
      </c>
      <c r="L128" s="16">
        <v>0</v>
      </c>
      <c r="M128" s="438">
        <f t="shared" si="45"/>
        <v>0</v>
      </c>
      <c r="N128" s="138">
        <f>$C9*('2018yosanhosei（予算ベース）'!N128/'2018yosanhosei（予算ベース）'!$C9)</f>
        <v>0</v>
      </c>
      <c r="O128" s="138">
        <f>$C9*('2018yosanhosei（予算ベース）'!O128/'2018yosanhosei（予算ベース）'!$C9)</f>
        <v>0</v>
      </c>
      <c r="P128" s="16">
        <v>0</v>
      </c>
      <c r="Q128" s="16">
        <v>0</v>
      </c>
      <c r="R128" s="16">
        <v>0</v>
      </c>
      <c r="S128" s="16">
        <v>0</v>
      </c>
      <c r="T128" s="16">
        <v>0</v>
      </c>
      <c r="U128" s="438">
        <f t="shared" si="46"/>
        <v>0</v>
      </c>
    </row>
    <row r="129" spans="2:21">
      <c r="B129" s="2" t="s">
        <v>114</v>
      </c>
      <c r="F129" s="138">
        <f>$C10*('2018yosanhosei（予算ベース）'!F129/'2018yosanhosei（予算ベース）'!$C10)</f>
        <v>0</v>
      </c>
      <c r="G129" s="138">
        <f>$C10*('2018yosanhosei（予算ベース）'!G129/'2018yosanhosei（予算ベース）'!$C10)</f>
        <v>0</v>
      </c>
      <c r="H129" s="16">
        <v>0</v>
      </c>
      <c r="I129" s="16">
        <v>0</v>
      </c>
      <c r="J129" s="16">
        <v>0</v>
      </c>
      <c r="K129" s="16">
        <v>0</v>
      </c>
      <c r="L129" s="16">
        <v>0</v>
      </c>
      <c r="M129" s="438">
        <f t="shared" si="45"/>
        <v>0</v>
      </c>
      <c r="N129" s="138">
        <f>$C10*('2018yosanhosei（予算ベース）'!N129/'2018yosanhosei（予算ベース）'!$C10)</f>
        <v>0</v>
      </c>
      <c r="O129" s="138">
        <f>$C10*('2018yosanhosei（予算ベース）'!O129/'2018yosanhosei（予算ベース）'!$C10)</f>
        <v>0</v>
      </c>
      <c r="P129" s="16">
        <v>0</v>
      </c>
      <c r="Q129" s="16">
        <v>0</v>
      </c>
      <c r="R129" s="16">
        <v>0</v>
      </c>
      <c r="S129" s="16">
        <v>0</v>
      </c>
      <c r="T129" s="16">
        <v>0</v>
      </c>
      <c r="U129" s="438">
        <f t="shared" si="46"/>
        <v>0</v>
      </c>
    </row>
    <row r="130" spans="2:21">
      <c r="B130" s="2" t="s">
        <v>115</v>
      </c>
      <c r="F130" s="138">
        <f>$C11*('2018yosanhosei（予算ベース）'!F130/'2018yosanhosei（予算ベース）'!$C11)</f>
        <v>0</v>
      </c>
      <c r="G130" s="138">
        <f>$C11*('2018yosanhosei（予算ベース）'!G130/'2018yosanhosei（予算ベース）'!$C11)</f>
        <v>0</v>
      </c>
      <c r="H130" s="16">
        <v>0</v>
      </c>
      <c r="I130" s="16">
        <v>0</v>
      </c>
      <c r="J130" s="16">
        <v>0</v>
      </c>
      <c r="K130" s="16">
        <v>0</v>
      </c>
      <c r="L130" s="16">
        <v>0</v>
      </c>
      <c r="M130" s="438">
        <f t="shared" si="45"/>
        <v>0</v>
      </c>
      <c r="N130" s="138">
        <f>$C11*('2018yosanhosei（予算ベース）'!N130/'2018yosanhosei（予算ベース）'!$C11)</f>
        <v>0</v>
      </c>
      <c r="O130" s="138">
        <f>$C11*('2018yosanhosei（予算ベース）'!O130/'2018yosanhosei（予算ベース）'!$C11)</f>
        <v>0</v>
      </c>
      <c r="P130" s="16">
        <v>0</v>
      </c>
      <c r="Q130" s="16">
        <v>0</v>
      </c>
      <c r="R130" s="16">
        <v>0</v>
      </c>
      <c r="S130" s="16">
        <v>0</v>
      </c>
      <c r="T130" s="16">
        <v>0</v>
      </c>
      <c r="U130" s="438">
        <f t="shared" si="46"/>
        <v>0</v>
      </c>
    </row>
    <row r="131" spans="2:21">
      <c r="B131" s="2" t="s">
        <v>116</v>
      </c>
      <c r="F131" s="138">
        <f>$C12*('2018yosanhosei（予算ベース）'!F131/'2018yosanhosei（予算ベース）'!$C12)</f>
        <v>0</v>
      </c>
      <c r="G131" s="138">
        <f>$C12*('2018yosanhosei（予算ベース）'!G131/'2018yosanhosei（予算ベース）'!$C12)</f>
        <v>0</v>
      </c>
      <c r="H131" s="16">
        <v>0</v>
      </c>
      <c r="I131" s="16">
        <v>0</v>
      </c>
      <c r="J131" s="16">
        <v>0</v>
      </c>
      <c r="K131" s="16">
        <v>0</v>
      </c>
      <c r="L131" s="16">
        <v>0</v>
      </c>
      <c r="M131" s="438">
        <f t="shared" si="45"/>
        <v>0</v>
      </c>
      <c r="N131" s="138">
        <f>$C12*('2018yosanhosei（予算ベース）'!N131/'2018yosanhosei（予算ベース）'!$C12)</f>
        <v>0</v>
      </c>
      <c r="O131" s="138">
        <f>$C12*('2018yosanhosei（予算ベース）'!O131/'2018yosanhosei（予算ベース）'!$C12)</f>
        <v>0</v>
      </c>
      <c r="P131" s="16">
        <v>0</v>
      </c>
      <c r="Q131" s="16">
        <v>0</v>
      </c>
      <c r="R131" s="16">
        <v>0</v>
      </c>
      <c r="S131" s="16">
        <v>0</v>
      </c>
      <c r="T131" s="16">
        <v>0</v>
      </c>
      <c r="U131" s="438">
        <f t="shared" si="46"/>
        <v>0</v>
      </c>
    </row>
    <row r="132" spans="2:21">
      <c r="B132" s="2" t="s">
        <v>117</v>
      </c>
      <c r="F132" s="138">
        <f>$C13*('2018yosanhosei（予算ベース）'!F132/'2018yosanhosei（予算ベース）'!$C13)</f>
        <v>0</v>
      </c>
      <c r="G132" s="138">
        <f>$C13*('2018yosanhosei（予算ベース）'!G132/'2018yosanhosei（予算ベース）'!$C13)</f>
        <v>0</v>
      </c>
      <c r="H132" s="16">
        <v>0</v>
      </c>
      <c r="I132" s="16">
        <v>0</v>
      </c>
      <c r="J132" s="16">
        <v>0</v>
      </c>
      <c r="K132" s="16">
        <v>0</v>
      </c>
      <c r="L132" s="16">
        <v>0</v>
      </c>
      <c r="M132" s="438">
        <f t="shared" si="45"/>
        <v>0</v>
      </c>
      <c r="N132" s="138">
        <f>$C13*('2018yosanhosei（予算ベース）'!N132/'2018yosanhosei（予算ベース）'!$C13)</f>
        <v>0</v>
      </c>
      <c r="O132" s="138">
        <f>$C13*('2018yosanhosei（予算ベース）'!O132/'2018yosanhosei（予算ベース）'!$C13)</f>
        <v>0</v>
      </c>
      <c r="P132" s="16">
        <v>0</v>
      </c>
      <c r="Q132" s="16">
        <v>0</v>
      </c>
      <c r="R132" s="16">
        <v>0</v>
      </c>
      <c r="S132" s="16">
        <v>0</v>
      </c>
      <c r="T132" s="16">
        <v>0</v>
      </c>
      <c r="U132" s="438">
        <f t="shared" si="46"/>
        <v>0</v>
      </c>
    </row>
    <row r="133" spans="2:21">
      <c r="B133" s="2" t="s">
        <v>412</v>
      </c>
      <c r="F133" s="138">
        <f>$C14*('2018yosanhosei（予算ベース）'!F133/'2018yosanhosei（予算ベース）'!$C14)</f>
        <v>0</v>
      </c>
      <c r="G133" s="138">
        <f>$C14*('2018yosanhosei（予算ベース）'!G133/'2018yosanhosei（予算ベース）'!$C14)</f>
        <v>0</v>
      </c>
      <c r="H133" s="16">
        <v>0</v>
      </c>
      <c r="I133" s="16">
        <v>0</v>
      </c>
      <c r="J133" s="16">
        <v>0</v>
      </c>
      <c r="K133" s="16">
        <v>0</v>
      </c>
      <c r="L133" s="16">
        <v>0</v>
      </c>
      <c r="M133" s="438">
        <f t="shared" si="45"/>
        <v>0</v>
      </c>
      <c r="N133" s="138">
        <f>$C14*('2018yosanhosei（予算ベース）'!N133/'2018yosanhosei（予算ベース）'!$C14)</f>
        <v>0</v>
      </c>
      <c r="O133" s="138">
        <f>$C14*('2018yosanhosei（予算ベース）'!O133/'2018yosanhosei（予算ベース）'!$C14)</f>
        <v>0</v>
      </c>
      <c r="P133" s="16">
        <v>0</v>
      </c>
      <c r="Q133" s="16">
        <v>0</v>
      </c>
      <c r="R133" s="16">
        <v>0</v>
      </c>
      <c r="S133" s="16">
        <v>0</v>
      </c>
      <c r="T133" s="16">
        <v>0</v>
      </c>
      <c r="U133" s="438">
        <f t="shared" si="46"/>
        <v>0</v>
      </c>
    </row>
    <row r="134" spans="2:21">
      <c r="B134" s="2" t="s">
        <v>304</v>
      </c>
      <c r="F134" s="269">
        <f t="shared" ref="F134:G134" si="47">SUM(F123:F133)</f>
        <v>0</v>
      </c>
      <c r="G134" s="269">
        <f t="shared" si="47"/>
        <v>0</v>
      </c>
      <c r="H134" s="270">
        <v>0</v>
      </c>
      <c r="I134" s="270">
        <v>0</v>
      </c>
      <c r="J134" s="270">
        <v>0</v>
      </c>
      <c r="K134" s="270">
        <v>0</v>
      </c>
      <c r="L134" s="270">
        <v>0</v>
      </c>
      <c r="M134" s="269">
        <f t="shared" ref="M134" si="48">SUM(M123:M133)</f>
        <v>0</v>
      </c>
      <c r="N134" s="269">
        <f t="shared" ref="N134:O134" si="49">SUM(N123:N133)</f>
        <v>0</v>
      </c>
      <c r="O134" s="269">
        <f t="shared" si="49"/>
        <v>0</v>
      </c>
      <c r="P134" s="270">
        <v>0</v>
      </c>
      <c r="Q134" s="270">
        <v>0</v>
      </c>
      <c r="R134" s="270">
        <v>0</v>
      </c>
      <c r="S134" s="270">
        <v>0</v>
      </c>
      <c r="T134" s="270">
        <v>0</v>
      </c>
      <c r="U134" s="269">
        <f t="shared" ref="U134" si="50">SUM(U123:U133)</f>
        <v>0</v>
      </c>
    </row>
    <row r="135" spans="2:21">
      <c r="B135" s="2" t="s">
        <v>389</v>
      </c>
      <c r="F135" s="138">
        <f>'2018yosanhosei（予算ベース）'!F135</f>
        <v>2.0956189623561277</v>
      </c>
      <c r="G135" s="138">
        <f>'2018yosanhosei（予算ベース）'!G135</f>
        <v>2.6407868966125592</v>
      </c>
      <c r="H135" s="138"/>
      <c r="I135" s="138"/>
      <c r="J135" s="138"/>
      <c r="K135" s="138"/>
      <c r="L135" s="138"/>
      <c r="M135" s="138"/>
      <c r="N135" s="138">
        <f>'2018yosanhosei（予算ベース）'!N135</f>
        <v>2.321784146892909</v>
      </c>
      <c r="O135" s="138">
        <f>'2018yosanhosei（予算ベース）'!O135</f>
        <v>4.3088333699897472</v>
      </c>
      <c r="P135" s="138"/>
      <c r="Q135" s="138"/>
      <c r="R135" s="138"/>
      <c r="S135" s="138"/>
      <c r="T135" s="138"/>
      <c r="U135" s="138"/>
    </row>
    <row r="136" spans="2:21">
      <c r="B136" s="953" t="s">
        <v>2437</v>
      </c>
      <c r="F136" s="955">
        <f>F134*F135*12</f>
        <v>0</v>
      </c>
      <c r="G136" s="955">
        <f>G134*G135*12</f>
        <v>0</v>
      </c>
      <c r="N136" s="955">
        <f>N134*N135*12</f>
        <v>0</v>
      </c>
      <c r="O136" s="955">
        <f>O134*O135*12</f>
        <v>0</v>
      </c>
    </row>
    <row r="138" spans="2:21">
      <c r="F138" s="2" t="s">
        <v>2439</v>
      </c>
    </row>
    <row r="139" spans="2:21">
      <c r="F139" s="2" t="s">
        <v>294</v>
      </c>
      <c r="G139" s="2" t="s">
        <v>295</v>
      </c>
      <c r="H139" s="2" t="s">
        <v>296</v>
      </c>
      <c r="I139" s="2" t="s">
        <v>297</v>
      </c>
      <c r="J139" s="2" t="s">
        <v>298</v>
      </c>
      <c r="K139" s="2" t="s">
        <v>299</v>
      </c>
      <c r="L139" s="2" t="s">
        <v>300</v>
      </c>
      <c r="M139" s="2" t="s">
        <v>301</v>
      </c>
    </row>
    <row r="140" spans="2:21">
      <c r="B140" s="2" t="s">
        <v>146</v>
      </c>
      <c r="F140" s="957">
        <f t="shared" ref="F140:G140" si="51">F$151*(N55/N$66)</f>
        <v>7.9385278199604142E-2</v>
      </c>
      <c r="G140" s="957">
        <f t="shared" si="51"/>
        <v>0.2042493955632485</v>
      </c>
      <c r="H140" s="139">
        <f>P55</f>
        <v>0.4094163318421119</v>
      </c>
      <c r="I140" s="139">
        <f t="shared" ref="I140:L152" si="52">Q55</f>
        <v>0.56262010349402847</v>
      </c>
      <c r="J140" s="139">
        <f t="shared" si="52"/>
        <v>0.31194909506110674</v>
      </c>
      <c r="K140" s="139">
        <f t="shared" si="52"/>
        <v>0.22025950047359877</v>
      </c>
      <c r="L140" s="139">
        <f t="shared" si="52"/>
        <v>0.19769469015835703</v>
      </c>
      <c r="M140" s="438">
        <f>SUM(F140:L140)</f>
        <v>1.9855743947920554</v>
      </c>
    </row>
    <row r="141" spans="2:21">
      <c r="B141" s="2" t="s">
        <v>147</v>
      </c>
      <c r="F141" s="957">
        <f t="shared" ref="F141:G141" si="53">F$151*(N56/N$66)</f>
        <v>9.2681186941098642E-2</v>
      </c>
      <c r="G141" s="957">
        <f t="shared" si="53"/>
        <v>0.23845827390321137</v>
      </c>
      <c r="H141" s="139">
        <f t="shared" ref="H141:H152" si="54">P56</f>
        <v>0.4779877635849471</v>
      </c>
      <c r="I141" s="139">
        <f t="shared" si="52"/>
        <v>0.6568509951888073</v>
      </c>
      <c r="J141" s="139">
        <f t="shared" si="52"/>
        <v>0.36419614632791142</v>
      </c>
      <c r="K141" s="139">
        <f t="shared" si="52"/>
        <v>0.25714984442856564</v>
      </c>
      <c r="L141" s="139">
        <f t="shared" si="52"/>
        <v>0.23080574826178071</v>
      </c>
      <c r="M141" s="438">
        <f t="shared" ref="M141:M150" si="55">SUM(F141:L141)</f>
        <v>2.3181299586363222</v>
      </c>
    </row>
    <row r="142" spans="2:21">
      <c r="B142" s="2" t="s">
        <v>148</v>
      </c>
      <c r="F142" s="957">
        <f t="shared" ref="F142:G142" si="56">F$151*(N57/N$66)</f>
        <v>8.2171484878777235E-2</v>
      </c>
      <c r="G142" s="957">
        <f t="shared" si="56"/>
        <v>0.21141799209703535</v>
      </c>
      <c r="H142" s="139">
        <f t="shared" si="54"/>
        <v>0.42378572808549142</v>
      </c>
      <c r="I142" s="139">
        <f t="shared" si="52"/>
        <v>0.58236653413889738</v>
      </c>
      <c r="J142" s="139">
        <f t="shared" si="52"/>
        <v>0.3228976572118355</v>
      </c>
      <c r="K142" s="139">
        <f t="shared" si="52"/>
        <v>0.22799000800961605</v>
      </c>
      <c r="L142" s="139">
        <f t="shared" si="52"/>
        <v>0.20463323441553413</v>
      </c>
      <c r="M142" s="438">
        <f t="shared" si="55"/>
        <v>2.0552626388371871</v>
      </c>
    </row>
    <row r="143" spans="2:21">
      <c r="B143" s="2" t="s">
        <v>149</v>
      </c>
      <c r="F143" s="957">
        <f t="shared" ref="F143:G143" si="57">F$151*(N58/N$66)</f>
        <v>7.4783896585206178E-2</v>
      </c>
      <c r="G143" s="957">
        <f t="shared" si="57"/>
        <v>0.19241055800027429</v>
      </c>
      <c r="H143" s="139">
        <f t="shared" si="54"/>
        <v>0.38568547361880534</v>
      </c>
      <c r="I143" s="139">
        <f t="shared" si="52"/>
        <v>0.53000914767424989</v>
      </c>
      <c r="J143" s="139">
        <f t="shared" si="52"/>
        <v>0.29386769680697278</v>
      </c>
      <c r="K143" s="139">
        <f t="shared" si="52"/>
        <v>0.20749267469858046</v>
      </c>
      <c r="L143" s="139">
        <f t="shared" si="52"/>
        <v>0.18623578073346944</v>
      </c>
      <c r="M143" s="438">
        <f t="shared" si="55"/>
        <v>1.8704852281175581</v>
      </c>
    </row>
    <row r="144" spans="2:21">
      <c r="B144" s="2" t="s">
        <v>150</v>
      </c>
      <c r="F144" s="957">
        <f t="shared" ref="F144:G144" si="58">F$151*(N59/N$66)</f>
        <v>7.0263555823563167E-2</v>
      </c>
      <c r="G144" s="957">
        <f t="shared" si="58"/>
        <v>0.18078022944005895</v>
      </c>
      <c r="H144" s="139">
        <f t="shared" si="54"/>
        <v>0.36237257007698098</v>
      </c>
      <c r="I144" s="139">
        <f t="shared" si="52"/>
        <v>0.49797254536180069</v>
      </c>
      <c r="J144" s="139">
        <f t="shared" si="52"/>
        <v>0.27610475332497342</v>
      </c>
      <c r="K144" s="139">
        <f t="shared" si="52"/>
        <v>0.19495070192087596</v>
      </c>
      <c r="L144" s="139">
        <f t="shared" si="52"/>
        <v>0.17497868890800222</v>
      </c>
      <c r="M144" s="438">
        <f t="shared" si="55"/>
        <v>1.7574230448562556</v>
      </c>
    </row>
    <row r="145" spans="2:13">
      <c r="B145" s="2" t="s">
        <v>113</v>
      </c>
      <c r="F145" s="957">
        <f t="shared" ref="F145:G145" si="59">F$151*(N60/N$66)</f>
        <v>0.91199313932148685</v>
      </c>
      <c r="G145" s="957">
        <f t="shared" si="59"/>
        <v>1.575059208474241</v>
      </c>
      <c r="H145" s="139">
        <f t="shared" si="54"/>
        <v>3.2887052944951796</v>
      </c>
      <c r="I145" s="139">
        <f t="shared" si="52"/>
        <v>3.5990127917604755</v>
      </c>
      <c r="J145" s="139">
        <f t="shared" si="52"/>
        <v>2.0468105795722757</v>
      </c>
      <c r="K145" s="139">
        <f t="shared" si="52"/>
        <v>1.4366036070683494</v>
      </c>
      <c r="L145" s="139">
        <f t="shared" si="52"/>
        <v>1.1350369155756288</v>
      </c>
      <c r="M145" s="438">
        <f t="shared" si="55"/>
        <v>13.993221536267637</v>
      </c>
    </row>
    <row r="146" spans="2:13">
      <c r="B146" s="2" t="s">
        <v>114</v>
      </c>
      <c r="F146" s="957">
        <f t="shared" ref="F146:G146" si="60">F$151*(N61/N$66)</f>
        <v>2.2823825536251618</v>
      </c>
      <c r="G146" s="957">
        <f t="shared" si="60"/>
        <v>3.475663123986148</v>
      </c>
      <c r="H146" s="139">
        <f t="shared" si="54"/>
        <v>7.3970778935901729</v>
      </c>
      <c r="I146" s="139">
        <f t="shared" si="52"/>
        <v>7.3561946097540938</v>
      </c>
      <c r="J146" s="139">
        <f t="shared" si="52"/>
        <v>4.2166208233827867</v>
      </c>
      <c r="K146" s="139">
        <f t="shared" si="52"/>
        <v>2.8385159707081136</v>
      </c>
      <c r="L146" s="139">
        <f t="shared" si="52"/>
        <v>2.0201386574026299</v>
      </c>
      <c r="M146" s="438">
        <f t="shared" si="55"/>
        <v>29.586593632449105</v>
      </c>
    </row>
    <row r="147" spans="2:13">
      <c r="B147" s="2" t="s">
        <v>115</v>
      </c>
      <c r="F147" s="957">
        <f t="shared" ref="F147:G147" si="61">F$151*(N62/N$66)</f>
        <v>4.168417665996941</v>
      </c>
      <c r="G147" s="957">
        <f t="shared" si="61"/>
        <v>5.8047049249135023</v>
      </c>
      <c r="H147" s="139">
        <f t="shared" si="54"/>
        <v>12.976893482651789</v>
      </c>
      <c r="I147" s="139">
        <f t="shared" si="52"/>
        <v>11.192617104263812</v>
      </c>
      <c r="J147" s="139">
        <f t="shared" si="52"/>
        <v>6.1734095285198762</v>
      </c>
      <c r="K147" s="139">
        <f t="shared" si="52"/>
        <v>4.0189923401796115</v>
      </c>
      <c r="L147" s="139">
        <f t="shared" si="52"/>
        <v>2.6162117144747912</v>
      </c>
      <c r="M147" s="438">
        <f t="shared" si="55"/>
        <v>46.951246761000327</v>
      </c>
    </row>
    <row r="148" spans="2:13">
      <c r="B148" s="2" t="s">
        <v>116</v>
      </c>
      <c r="F148" s="957">
        <f t="shared" ref="F148:G148" si="62">F$151*(N63/N$66)</f>
        <v>7.033364480253617</v>
      </c>
      <c r="G148" s="957">
        <f t="shared" si="62"/>
        <v>9.9154532584271209</v>
      </c>
      <c r="H148" s="139">
        <f t="shared" si="54"/>
        <v>23.063145348162699</v>
      </c>
      <c r="I148" s="139">
        <f t="shared" si="52"/>
        <v>18.144095065322077</v>
      </c>
      <c r="J148" s="139">
        <f t="shared" si="52"/>
        <v>9.657124939729437</v>
      </c>
      <c r="K148" s="139">
        <f t="shared" si="52"/>
        <v>5.9259345487513437</v>
      </c>
      <c r="L148" s="139">
        <f t="shared" si="52"/>
        <v>3.5452511440892431</v>
      </c>
      <c r="M148" s="438">
        <f t="shared" si="55"/>
        <v>77.284368784735548</v>
      </c>
    </row>
    <row r="149" spans="2:13">
      <c r="B149" s="2" t="s">
        <v>117</v>
      </c>
      <c r="F149" s="957">
        <f t="shared" ref="F149:G149" si="63">F$151*(N64/N$66)</f>
        <v>6.9570013994641657</v>
      </c>
      <c r="G149" s="957">
        <f t="shared" si="63"/>
        <v>11.050934894916137</v>
      </c>
      <c r="H149" s="139">
        <f t="shared" si="54"/>
        <v>28.176362128108597</v>
      </c>
      <c r="I149" s="139">
        <f t="shared" si="52"/>
        <v>22.851699449485693</v>
      </c>
      <c r="J149" s="139">
        <f t="shared" si="52"/>
        <v>12.410905062896546</v>
      </c>
      <c r="K149" s="139">
        <f t="shared" si="52"/>
        <v>7.560070990784749</v>
      </c>
      <c r="L149" s="139">
        <f t="shared" si="52"/>
        <v>4.2966726314997636</v>
      </c>
      <c r="M149" s="438">
        <f t="shared" si="55"/>
        <v>93.303646557155645</v>
      </c>
    </row>
    <row r="150" spans="2:13">
      <c r="B150" s="2" t="s">
        <v>412</v>
      </c>
      <c r="F150" s="957">
        <f>F$151*(N65/N$66)</f>
        <v>3.4972793558780455</v>
      </c>
      <c r="G150" s="957">
        <f>G$151*(O65/O$66)</f>
        <v>7.1176792919381038</v>
      </c>
      <c r="H150" s="139">
        <f t="shared" si="54"/>
        <v>22.038137218550023</v>
      </c>
      <c r="I150" s="139">
        <f t="shared" si="52"/>
        <v>22.090319427229865</v>
      </c>
      <c r="J150" s="139">
        <f t="shared" si="52"/>
        <v>14.150978538984031</v>
      </c>
      <c r="K150" s="139">
        <f t="shared" si="52"/>
        <v>9.9492488730854145</v>
      </c>
      <c r="L150" s="139">
        <f t="shared" si="52"/>
        <v>6.0015466582130923</v>
      </c>
      <c r="M150" s="438">
        <f t="shared" si="55"/>
        <v>84.845189363878561</v>
      </c>
    </row>
    <row r="151" spans="2:13">
      <c r="B151" s="2" t="s">
        <v>304</v>
      </c>
      <c r="F151" s="957">
        <f>F153/12/F152</f>
        <v>25.249723996967667</v>
      </c>
      <c r="G151" s="957">
        <f>G153/12/G152</f>
        <v>39.966811151659087</v>
      </c>
      <c r="H151" s="139">
        <f t="shared" si="54"/>
        <v>98.999569232766788</v>
      </c>
      <c r="I151" s="139">
        <f t="shared" si="52"/>
        <v>88.063757773673814</v>
      </c>
      <c r="J151" s="139">
        <f t="shared" si="52"/>
        <v>50.224864821817746</v>
      </c>
      <c r="K151" s="139">
        <f t="shared" si="52"/>
        <v>32.837209060108819</v>
      </c>
      <c r="L151" s="139">
        <f t="shared" si="52"/>
        <v>20.609205863732292</v>
      </c>
      <c r="M151" s="269">
        <f t="shared" ref="M151" si="64">SUM(M140:M150)</f>
        <v>355.95114190072621</v>
      </c>
    </row>
    <row r="152" spans="2:13">
      <c r="B152" s="2" t="s">
        <v>389</v>
      </c>
      <c r="F152" s="139">
        <f t="shared" ref="F152" si="65">N67</f>
        <v>2.7117290565983527</v>
      </c>
      <c r="G152" s="139">
        <f t="shared" ref="G152" si="66">O67</f>
        <v>4.1732166741060031</v>
      </c>
      <c r="H152" s="139">
        <f t="shared" si="54"/>
        <v>10.075949836640103</v>
      </c>
      <c r="I152" s="139">
        <f t="shared" si="52"/>
        <v>13.558250040814706</v>
      </c>
      <c r="J152" s="139">
        <f t="shared" si="52"/>
        <v>20.25889798023735</v>
      </c>
      <c r="K152" s="139">
        <f t="shared" si="52"/>
        <v>24.47411984593311</v>
      </c>
      <c r="L152" s="139">
        <f t="shared" si="52"/>
        <v>29.759382594601643</v>
      </c>
    </row>
    <row r="153" spans="2:13">
      <c r="B153" s="953" t="s">
        <v>2437</v>
      </c>
      <c r="F153" s="954">
        <f>N68-SUM(F136,N136)</f>
        <v>821.64492280399099</v>
      </c>
      <c r="G153" s="954">
        <f>O68-SUM(G136,O136)</f>
        <v>2001.4819525073935</v>
      </c>
    </row>
  </sheetData>
  <phoneticPr fontId="4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27"/>
  <sheetViews>
    <sheetView zoomScale="80" zoomScaleNormal="80" workbookViewId="0">
      <selection activeCell="F14" sqref="F14"/>
    </sheetView>
  </sheetViews>
  <sheetFormatPr defaultRowHeight="13.5"/>
  <cols>
    <col min="1" max="1" width="1.5" style="979" customWidth="1"/>
    <col min="2" max="2" width="24.625" style="979" customWidth="1"/>
    <col min="3" max="3" width="9" style="979"/>
    <col min="4" max="18" width="11.5" style="979" customWidth="1"/>
    <col min="19" max="16384" width="9" style="979"/>
  </cols>
  <sheetData>
    <row r="2" spans="2:18">
      <c r="B2" s="979" t="s">
        <v>3010</v>
      </c>
    </row>
    <row r="5" spans="2:18">
      <c r="B5" s="975"/>
      <c r="C5" s="977"/>
      <c r="D5" s="1524" t="s">
        <v>3007</v>
      </c>
      <c r="E5" s="1525"/>
      <c r="F5" s="1525"/>
      <c r="G5" s="1525"/>
      <c r="H5" s="1526"/>
      <c r="I5" s="1534" t="s">
        <v>3008</v>
      </c>
      <c r="J5" s="1535"/>
      <c r="K5" s="1535"/>
      <c r="L5" s="1535"/>
      <c r="M5" s="1536"/>
      <c r="N5" s="1530" t="s">
        <v>3009</v>
      </c>
      <c r="O5" s="1530"/>
      <c r="P5" s="1530"/>
      <c r="Q5" s="1530"/>
      <c r="R5" s="1531"/>
    </row>
    <row r="6" spans="2:18">
      <c r="B6" s="980"/>
      <c r="C6" s="1026"/>
      <c r="D6" s="1527" t="s">
        <v>1136</v>
      </c>
      <c r="E6" s="1528" t="s">
        <v>1137</v>
      </c>
      <c r="F6" s="1528" t="s">
        <v>1626</v>
      </c>
      <c r="G6" s="1528" t="s">
        <v>2281</v>
      </c>
      <c r="H6" s="1529" t="s">
        <v>1138</v>
      </c>
      <c r="I6" s="1537" t="s">
        <v>1136</v>
      </c>
      <c r="J6" s="1538" t="s">
        <v>1137</v>
      </c>
      <c r="K6" s="1538" t="s">
        <v>1626</v>
      </c>
      <c r="L6" s="1538" t="s">
        <v>2281</v>
      </c>
      <c r="M6" s="1539" t="s">
        <v>1138</v>
      </c>
      <c r="N6" s="1532" t="s">
        <v>1136</v>
      </c>
      <c r="O6" s="1532" t="s">
        <v>1137</v>
      </c>
      <c r="P6" s="1532" t="s">
        <v>1626</v>
      </c>
      <c r="Q6" s="1532" t="s">
        <v>2281</v>
      </c>
      <c r="R6" s="1533" t="s">
        <v>1138</v>
      </c>
    </row>
    <row r="7" spans="2:18">
      <c r="B7" s="982" t="s">
        <v>4</v>
      </c>
      <c r="C7" s="1022" t="s">
        <v>5</v>
      </c>
      <c r="D7" s="1508">
        <f>SUM(D8:D9)</f>
        <v>64.628084290668852</v>
      </c>
      <c r="E7" s="1509">
        <f t="shared" ref="E7" si="0">SUM(E8:E9)</f>
        <v>71.016955717115025</v>
      </c>
      <c r="F7" s="1509">
        <f t="shared" ref="F7" si="1">SUM(F8:F9)</f>
        <v>78.336005683994614</v>
      </c>
      <c r="G7" s="1509">
        <f t="shared" ref="G7" si="2">SUM(G8:G9)</f>
        <v>85.164537142395716</v>
      </c>
      <c r="H7" s="1510">
        <f t="shared" ref="H7" si="3">SUM(H8:H9)</f>
        <v>90.235698562811578</v>
      </c>
      <c r="I7" s="1508">
        <f t="shared" ref="I7:R7" si="4">SUM(I8:I9)</f>
        <v>65.284800000000004</v>
      </c>
      <c r="J7" s="1509">
        <f t="shared" ref="J7:K7" si="5">SUM(J8:J9)</f>
        <v>73.498400000000004</v>
      </c>
      <c r="K7" s="1509">
        <f t="shared" si="5"/>
        <v>82.882192722672983</v>
      </c>
      <c r="L7" s="1509">
        <f t="shared" ref="L7:M7" si="6">SUM(L8:L9)</f>
        <v>91.760487137746892</v>
      </c>
      <c r="M7" s="1510">
        <f t="shared" si="6"/>
        <v>98.794593000558336</v>
      </c>
      <c r="N7" s="1509">
        <f t="shared" si="4"/>
        <v>64.628084290668852</v>
      </c>
      <c r="O7" s="1509">
        <f t="shared" si="4"/>
        <v>71.016955717115025</v>
      </c>
      <c r="P7" s="1509">
        <f t="shared" si="4"/>
        <v>78.336005683994614</v>
      </c>
      <c r="Q7" s="1509">
        <f t="shared" si="4"/>
        <v>85.164537142395716</v>
      </c>
      <c r="R7" s="1510">
        <f t="shared" si="4"/>
        <v>90.235698562811578</v>
      </c>
    </row>
    <row r="8" spans="2:18">
      <c r="B8" s="982"/>
      <c r="C8" s="1022" t="s">
        <v>3004</v>
      </c>
      <c r="D8" s="1508"/>
      <c r="E8" s="1509"/>
      <c r="F8" s="1509"/>
      <c r="G8" s="1509"/>
      <c r="H8" s="1510"/>
      <c r="I8" s="1508"/>
      <c r="J8" s="1509"/>
      <c r="K8" s="1509"/>
      <c r="L8" s="1509"/>
      <c r="M8" s="1510"/>
      <c r="N8" s="1509"/>
      <c r="O8" s="1509"/>
      <c r="P8" s="1509"/>
      <c r="Q8" s="1509"/>
      <c r="R8" s="1510"/>
    </row>
    <row r="9" spans="2:18">
      <c r="B9" s="982"/>
      <c r="C9" s="1022" t="s">
        <v>3005</v>
      </c>
      <c r="D9" s="1508">
        <f>第７期計画シート!P10*(健康寿命延伸!$I$23/健康寿命延伸!$C$23)</f>
        <v>64.628084290668852</v>
      </c>
      <c r="E9" s="1509">
        <f>第７期計画シート!S10*(健康寿命延伸!$J$23/健康寿命延伸!$D$23)</f>
        <v>71.016955717115025</v>
      </c>
      <c r="F9" s="1509">
        <f>第７期計画シート!V10*(健康寿命延伸!$K$23/健康寿命延伸!$E$23)</f>
        <v>78.336005683994614</v>
      </c>
      <c r="G9" s="1509">
        <f>第７期計画シート!Y10*(健康寿命延伸!$L$23/健康寿命延伸!$F$23)</f>
        <v>85.164537142395716</v>
      </c>
      <c r="H9" s="1510">
        <f>第７期計画シート!AB10*(健康寿命延伸!$M$23/健康寿命延伸!$G$23)</f>
        <v>90.235698562811578</v>
      </c>
      <c r="I9" s="1508">
        <f>第７期計画シート!P10</f>
        <v>65.284800000000004</v>
      </c>
      <c r="J9" s="1509">
        <f>第７期計画シート!S10</f>
        <v>73.498400000000004</v>
      </c>
      <c r="K9" s="1509">
        <f>第７期計画シート!V10</f>
        <v>82.882192722672983</v>
      </c>
      <c r="L9" s="1509">
        <f>第７期計画シート!Y10</f>
        <v>91.760487137746892</v>
      </c>
      <c r="M9" s="1510">
        <f>第７期計画シート!AB10</f>
        <v>98.794593000558336</v>
      </c>
      <c r="N9" s="1509">
        <f>D9</f>
        <v>64.628084290668852</v>
      </c>
      <c r="O9" s="1509">
        <f t="shared" ref="O9:R9" si="7">E9</f>
        <v>71.016955717115025</v>
      </c>
      <c r="P9" s="1509">
        <f t="shared" si="7"/>
        <v>78.336005683994614</v>
      </c>
      <c r="Q9" s="1509">
        <f t="shared" si="7"/>
        <v>85.164537142395716</v>
      </c>
      <c r="R9" s="1510">
        <f t="shared" si="7"/>
        <v>90.235698562811578</v>
      </c>
    </row>
    <row r="10" spans="2:18">
      <c r="B10" s="1514" t="s">
        <v>13</v>
      </c>
      <c r="C10" s="1515" t="s">
        <v>5</v>
      </c>
      <c r="D10" s="1516">
        <f>SUM(D11:D12)</f>
        <v>37.405901419736502</v>
      </c>
      <c r="E10" s="1517">
        <f t="shared" ref="E10" si="8">SUM(E11:E12)</f>
        <v>39.982643465538082</v>
      </c>
      <c r="F10" s="1517">
        <f t="shared" ref="F10" si="9">SUM(F11:F12)</f>
        <v>43.901242716646621</v>
      </c>
      <c r="G10" s="1517">
        <f t="shared" ref="G10" si="10">SUM(G11:G12)</f>
        <v>47.421672667527211</v>
      </c>
      <c r="H10" s="1518">
        <f t="shared" ref="H10" si="11">SUM(H11:H12)</f>
        <v>49.609723176372782</v>
      </c>
      <c r="I10" s="1516">
        <f t="shared" ref="I10:R10" si="12">SUM(I11:I12)</f>
        <v>37.786000000000001</v>
      </c>
      <c r="J10" s="1517">
        <f t="shared" ref="J10:K10" si="13">SUM(J11:J12)</f>
        <v>41.3797</v>
      </c>
      <c r="K10" s="1517">
        <f t="shared" si="13"/>
        <v>46.449027210859988</v>
      </c>
      <c r="L10" s="1517">
        <f t="shared" ref="L10:M10" si="14">SUM(L11:L12)</f>
        <v>51.094457045935002</v>
      </c>
      <c r="M10" s="1518">
        <f t="shared" si="14"/>
        <v>54.31522654715738</v>
      </c>
      <c r="N10" s="1517">
        <f t="shared" si="12"/>
        <v>37.405901419736502</v>
      </c>
      <c r="O10" s="1517">
        <f t="shared" si="12"/>
        <v>39.982643465538082</v>
      </c>
      <c r="P10" s="1517">
        <f t="shared" si="12"/>
        <v>43.901242716646621</v>
      </c>
      <c r="Q10" s="1517">
        <f t="shared" si="12"/>
        <v>47.421672667527211</v>
      </c>
      <c r="R10" s="1518">
        <f t="shared" si="12"/>
        <v>49.609723176372782</v>
      </c>
    </row>
    <row r="11" spans="2:18">
      <c r="B11" s="982"/>
      <c r="C11" s="1022" t="s">
        <v>3004</v>
      </c>
      <c r="D11" s="1508"/>
      <c r="E11" s="1509"/>
      <c r="F11" s="1509"/>
      <c r="G11" s="1509"/>
      <c r="H11" s="1510"/>
      <c r="I11" s="1508"/>
      <c r="J11" s="1509"/>
      <c r="K11" s="1509"/>
      <c r="L11" s="1509"/>
      <c r="M11" s="1510"/>
      <c r="N11" s="1509"/>
      <c r="O11" s="1509"/>
      <c r="P11" s="1509"/>
      <c r="Q11" s="1509"/>
      <c r="R11" s="1510"/>
    </row>
    <row r="12" spans="2:18">
      <c r="B12" s="1519"/>
      <c r="C12" s="1520" t="s">
        <v>3005</v>
      </c>
      <c r="D12" s="1521">
        <f>第７期計画シート!P18*(健康寿命延伸!$I$23/健康寿命延伸!$C$23)</f>
        <v>37.405901419736502</v>
      </c>
      <c r="E12" s="1522">
        <f>第７期計画シート!S18*(健康寿命延伸!$J$23/健康寿命延伸!$D$23)</f>
        <v>39.982643465538082</v>
      </c>
      <c r="F12" s="1522">
        <f>第７期計画シート!V18*(健康寿命延伸!$K$23/健康寿命延伸!$E$23)</f>
        <v>43.901242716646621</v>
      </c>
      <c r="G12" s="1522">
        <f>第７期計画シート!Y18*(健康寿命延伸!$L$23/健康寿命延伸!$F$23)</f>
        <v>47.421672667527211</v>
      </c>
      <c r="H12" s="1523">
        <f>第７期計画シート!AB18*(健康寿命延伸!$M$23/健康寿命延伸!$G$23)</f>
        <v>49.609723176372782</v>
      </c>
      <c r="I12" s="1521">
        <f>第７期計画シート!P18</f>
        <v>37.786000000000001</v>
      </c>
      <c r="J12" s="1522">
        <f>第７期計画シート!S18</f>
        <v>41.3797</v>
      </c>
      <c r="K12" s="1522">
        <f>第７期計画シート!V18</f>
        <v>46.449027210859988</v>
      </c>
      <c r="L12" s="1522">
        <f>第７期計画シート!Y18</f>
        <v>51.094457045935002</v>
      </c>
      <c r="M12" s="1523">
        <f>第７期計画シート!AB18</f>
        <v>54.31522654715738</v>
      </c>
      <c r="N12" s="1522">
        <f>D12</f>
        <v>37.405901419736502</v>
      </c>
      <c r="O12" s="1522">
        <f t="shared" ref="O12" si="15">E12</f>
        <v>39.982643465538082</v>
      </c>
      <c r="P12" s="1522">
        <f t="shared" ref="P12" si="16">F12</f>
        <v>43.901242716646621</v>
      </c>
      <c r="Q12" s="1522">
        <f t="shared" ref="Q12" si="17">G12</f>
        <v>47.421672667527211</v>
      </c>
      <c r="R12" s="1523">
        <f t="shared" ref="R12" si="18">H12</f>
        <v>49.609723176372782</v>
      </c>
    </row>
    <row r="13" spans="2:18">
      <c r="B13" s="982" t="s">
        <v>18</v>
      </c>
      <c r="C13" s="1022" t="s">
        <v>5</v>
      </c>
      <c r="D13" s="1508">
        <f>SUM(D14:D15)</f>
        <v>5.4320029182866163</v>
      </c>
      <c r="E13" s="1509">
        <f t="shared" ref="E13" si="19">SUM(E14:E15)</f>
        <v>6.174551447638045</v>
      </c>
      <c r="F13" s="1509">
        <f t="shared" ref="F13" si="20">SUM(F14:F15)</f>
        <v>6.7649260911836153</v>
      </c>
      <c r="G13" s="1509">
        <f t="shared" ref="G13" si="21">SUM(G14:G15)</f>
        <v>7.3042529241983223</v>
      </c>
      <c r="H13" s="1510">
        <f t="shared" ref="H13" si="22">SUM(H14:H15)</f>
        <v>7.6893207781519024</v>
      </c>
      <c r="I13" s="1508">
        <f t="shared" ref="I13:R13" si="23">SUM(I14:I15)</f>
        <v>5.4871999999999996</v>
      </c>
      <c r="J13" s="1509">
        <f t="shared" ref="J13:K13" si="24">SUM(J14:J15)</f>
        <v>6.3902999999999999</v>
      </c>
      <c r="K13" s="1509">
        <f t="shared" si="24"/>
        <v>7.1575248590786664</v>
      </c>
      <c r="L13" s="1509">
        <f t="shared" ref="L13:M13" si="25">SUM(L14:L15)</f>
        <v>7.8699635903744909</v>
      </c>
      <c r="M13" s="1510">
        <f t="shared" si="25"/>
        <v>8.4186561286436383</v>
      </c>
      <c r="N13" s="1509">
        <f t="shared" si="23"/>
        <v>5.4320029182866163</v>
      </c>
      <c r="O13" s="1509">
        <f t="shared" si="23"/>
        <v>6.174551447638045</v>
      </c>
      <c r="P13" s="1509">
        <f t="shared" si="23"/>
        <v>6.7649260911836153</v>
      </c>
      <c r="Q13" s="1509">
        <f t="shared" si="23"/>
        <v>7.3042529241983223</v>
      </c>
      <c r="R13" s="1510">
        <f t="shared" si="23"/>
        <v>7.6893207781519024</v>
      </c>
    </row>
    <row r="14" spans="2:18">
      <c r="B14" s="982"/>
      <c r="C14" s="1022" t="s">
        <v>3004</v>
      </c>
      <c r="D14" s="1508"/>
      <c r="E14" s="1509"/>
      <c r="F14" s="1509"/>
      <c r="G14" s="1509"/>
      <c r="H14" s="1510"/>
      <c r="I14" s="1508"/>
      <c r="J14" s="1509"/>
      <c r="K14" s="1509"/>
      <c r="L14" s="1509"/>
      <c r="M14" s="1510"/>
      <c r="N14" s="1509"/>
      <c r="O14" s="1509"/>
      <c r="P14" s="1509"/>
      <c r="Q14" s="1509"/>
      <c r="R14" s="1510"/>
    </row>
    <row r="15" spans="2:18">
      <c r="B15" s="982"/>
      <c r="C15" s="1022" t="s">
        <v>3005</v>
      </c>
      <c r="D15" s="1508">
        <f>第７期計画シート!P26*(健康寿命延伸!$I$23/健康寿命延伸!$C$23)</f>
        <v>5.4320029182866163</v>
      </c>
      <c r="E15" s="1509">
        <f>第７期計画シート!S26*(健康寿命延伸!$J$23/健康寿命延伸!$D$23)</f>
        <v>6.174551447638045</v>
      </c>
      <c r="F15" s="1509">
        <f>第７期計画シート!V26*(健康寿命延伸!$K$23/健康寿命延伸!$E$23)</f>
        <v>6.7649260911836153</v>
      </c>
      <c r="G15" s="1509">
        <f>第７期計画シート!Y26*(健康寿命延伸!$L$23/健康寿命延伸!$F$23)</f>
        <v>7.3042529241983223</v>
      </c>
      <c r="H15" s="1510">
        <f>第７期計画シート!AB26*(健康寿命延伸!$M$23/健康寿命延伸!$G$23)</f>
        <v>7.6893207781519024</v>
      </c>
      <c r="I15" s="1508">
        <f>第７期計画シート!P26</f>
        <v>5.4871999999999996</v>
      </c>
      <c r="J15" s="1509">
        <f>第７期計画シート!S26</f>
        <v>6.3902999999999999</v>
      </c>
      <c r="K15" s="1509">
        <f>第７期計画シート!V26</f>
        <v>7.1575248590786664</v>
      </c>
      <c r="L15" s="1509">
        <f>第７期計画シート!Y26</f>
        <v>7.8699635903744909</v>
      </c>
      <c r="M15" s="1510">
        <f>第７期計画シート!AB26</f>
        <v>8.4186561286436383</v>
      </c>
      <c r="N15" s="1509">
        <f>D15</f>
        <v>5.4320029182866163</v>
      </c>
      <c r="O15" s="1509">
        <f t="shared" ref="O15" si="26">E15</f>
        <v>6.174551447638045</v>
      </c>
      <c r="P15" s="1509">
        <f t="shared" ref="P15" si="27">F15</f>
        <v>6.7649260911836153</v>
      </c>
      <c r="Q15" s="1509">
        <f t="shared" ref="Q15" si="28">G15</f>
        <v>7.3042529241983223</v>
      </c>
      <c r="R15" s="1510">
        <f t="shared" ref="R15" si="29">H15</f>
        <v>7.6893207781519024</v>
      </c>
    </row>
    <row r="16" spans="2:18">
      <c r="B16" s="1514" t="s">
        <v>14</v>
      </c>
      <c r="C16" s="1515" t="s">
        <v>5</v>
      </c>
      <c r="D16" s="1516">
        <f>SUM(D17:D18)</f>
        <v>27.418983093296291</v>
      </c>
      <c r="E16" s="1517">
        <f t="shared" ref="E16" si="30">SUM(E17:E18)</f>
        <v>31.346407163801256</v>
      </c>
      <c r="F16" s="1517">
        <f t="shared" ref="F16" si="31">SUM(F17:F18)</f>
        <v>34.780452694153666</v>
      </c>
      <c r="G16" s="1517">
        <f t="shared" ref="G16" si="32">SUM(G17:G18)</f>
        <v>38.109164952988884</v>
      </c>
      <c r="H16" s="1518">
        <f t="shared" ref="H16" si="33">SUM(H17:H18)</f>
        <v>39.790833214613862</v>
      </c>
      <c r="I16" s="1516">
        <f t="shared" ref="I16:R16" si="34">SUM(I17:I18)</f>
        <v>27.697599999999998</v>
      </c>
      <c r="J16" s="1517">
        <f t="shared" ref="J16:K16" si="35">SUM(J17:J18)</f>
        <v>32.441700000000004</v>
      </c>
      <c r="K16" s="1517">
        <f t="shared" si="35"/>
        <v>36.798917151932798</v>
      </c>
      <c r="L16" s="1517">
        <f t="shared" ref="L16:M16" si="36">SUM(L17:L18)</f>
        <v>41.060700355268096</v>
      </c>
      <c r="M16" s="1518">
        <f t="shared" si="36"/>
        <v>43.565010690912835</v>
      </c>
      <c r="N16" s="1517">
        <f t="shared" si="34"/>
        <v>27.418983093296291</v>
      </c>
      <c r="O16" s="1517">
        <f t="shared" si="34"/>
        <v>31.346407163801256</v>
      </c>
      <c r="P16" s="1517">
        <f t="shared" si="34"/>
        <v>34.780452694153666</v>
      </c>
      <c r="Q16" s="1517">
        <f t="shared" si="34"/>
        <v>38.109164952988884</v>
      </c>
      <c r="R16" s="1518">
        <f t="shared" si="34"/>
        <v>39.790833214613862</v>
      </c>
    </row>
    <row r="17" spans="2:18">
      <c r="B17" s="982"/>
      <c r="C17" s="1022" t="s">
        <v>3004</v>
      </c>
      <c r="D17" s="1508">
        <f>第７期計画シート!P32*(健康寿命延伸!$I$23/健康寿命延伸!$C$23)</f>
        <v>3.5496305700722268</v>
      </c>
      <c r="E17" s="1509">
        <f>第７期計画シート!S32*(健康寿命延伸!$J$23/健康寿命延伸!$D$23)</f>
        <v>4.0743362736108395</v>
      </c>
      <c r="F17" s="1509">
        <f>第７期計画シート!V32*(健康寿命延伸!$K$23/健康寿命延伸!$E$23)</f>
        <v>4.5232773924987324</v>
      </c>
      <c r="G17" s="1509">
        <f>第７期計画シート!Y32*(健康寿命延伸!$L$23/健康寿命延伸!$F$23)</f>
        <v>4.9429330143937094</v>
      </c>
      <c r="H17" s="1510">
        <f>第７期計画シート!AB32*(健康寿命延伸!$M$23/健康寿命延伸!$G$23)</f>
        <v>5.0444663420859035</v>
      </c>
      <c r="I17" s="1508">
        <f>第７期計画シート!P32</f>
        <v>3.5857000000000001</v>
      </c>
      <c r="J17" s="1509">
        <f>第７期計画シート!S32</f>
        <v>4.2167000000000003</v>
      </c>
      <c r="K17" s="1509">
        <f>第７期計画シート!V32</f>
        <v>4.7857833101105891</v>
      </c>
      <c r="L17" s="1509">
        <f>第７期計画シート!Y32</f>
        <v>5.3257606570637837</v>
      </c>
      <c r="M17" s="1510">
        <f>第７期計画シート!AB32</f>
        <v>5.5229361229412746</v>
      </c>
      <c r="N17" s="1509">
        <f>D17</f>
        <v>3.5496305700722268</v>
      </c>
      <c r="O17" s="1509">
        <f t="shared" ref="O17:O18" si="37">E17</f>
        <v>4.0743362736108395</v>
      </c>
      <c r="P17" s="1509">
        <f t="shared" ref="P17:P18" si="38">F17</f>
        <v>4.5232773924987324</v>
      </c>
      <c r="Q17" s="1509">
        <f t="shared" ref="Q17:Q18" si="39">G17</f>
        <v>4.9429330143937094</v>
      </c>
      <c r="R17" s="1510">
        <f t="shared" ref="R17:R18" si="40">H17</f>
        <v>5.0444663420859035</v>
      </c>
    </row>
    <row r="18" spans="2:18">
      <c r="B18" s="1519"/>
      <c r="C18" s="1520" t="s">
        <v>3005</v>
      </c>
      <c r="D18" s="1521">
        <f>第７期計画シート!P34*(健康寿命延伸!$I$23/健康寿命延伸!$C$23)</f>
        <v>23.869352523224062</v>
      </c>
      <c r="E18" s="1522">
        <f>第７期計画シート!S34*(健康寿命延伸!$J$23/健康寿命延伸!$D$23)</f>
        <v>27.272070890190417</v>
      </c>
      <c r="F18" s="1522">
        <f>第７期計画シート!V34*(健康寿命延伸!$K$23/健康寿命延伸!$E$23)</f>
        <v>30.257175301654932</v>
      </c>
      <c r="G18" s="1522">
        <f>第７期計画シート!Y34*(健康寿命延伸!$L$23/健康寿命延伸!$F$23)</f>
        <v>33.166231938595175</v>
      </c>
      <c r="H18" s="1523">
        <f>第７期計画シート!AB34*(健康寿命延伸!$M$23/健康寿命延伸!$G$23)</f>
        <v>34.746366872527958</v>
      </c>
      <c r="I18" s="1521">
        <f>第７期計画シート!P34</f>
        <v>24.111899999999999</v>
      </c>
      <c r="J18" s="1522">
        <f>第７期計画シート!S34</f>
        <v>28.225000000000001</v>
      </c>
      <c r="K18" s="1522">
        <f>第７期計画シート!V34</f>
        <v>32.01313384182221</v>
      </c>
      <c r="L18" s="1522">
        <f>第７期計画シート!Y34</f>
        <v>35.734939698204315</v>
      </c>
      <c r="M18" s="1523">
        <f>第７期計画シート!AB34</f>
        <v>38.042074567971561</v>
      </c>
      <c r="N18" s="1522">
        <f>D18</f>
        <v>23.869352523224062</v>
      </c>
      <c r="O18" s="1522">
        <f t="shared" si="37"/>
        <v>27.272070890190417</v>
      </c>
      <c r="P18" s="1522">
        <f t="shared" si="38"/>
        <v>30.257175301654932</v>
      </c>
      <c r="Q18" s="1522">
        <f t="shared" si="39"/>
        <v>33.166231938595175</v>
      </c>
      <c r="R18" s="1523">
        <f t="shared" si="40"/>
        <v>34.746366872527958</v>
      </c>
    </row>
    <row r="19" spans="2:18">
      <c r="B19" s="982" t="s">
        <v>15</v>
      </c>
      <c r="C19" s="1022" t="s">
        <v>5</v>
      </c>
      <c r="D19" s="1508">
        <f>SUM(D20:D21)</f>
        <v>22.201995307290591</v>
      </c>
      <c r="E19" s="1509">
        <f t="shared" ref="E19" si="41">SUM(E20:E21)</f>
        <v>24.164842349227641</v>
      </c>
      <c r="F19" s="1509">
        <f t="shared" ref="F19" si="42">SUM(F20:F21)</f>
        <v>26.69681266310047</v>
      </c>
      <c r="G19" s="1509">
        <f t="shared" ref="G19" si="43">SUM(G20:G21)</f>
        <v>28.854056583619823</v>
      </c>
      <c r="H19" s="1510">
        <f t="shared" ref="H19" si="44">SUM(H20:H21)</f>
        <v>29.715039533997178</v>
      </c>
      <c r="I19" s="1508">
        <f t="shared" ref="I19:R19" si="45">SUM(I20:I21)</f>
        <v>22.427599999999998</v>
      </c>
      <c r="J19" s="1509">
        <f t="shared" ref="J19:K19" si="46">SUM(J20:J21)</f>
        <v>25.0092</v>
      </c>
      <c r="K19" s="1509">
        <f t="shared" si="46"/>
        <v>28.246147514211081</v>
      </c>
      <c r="L19" s="1509">
        <f t="shared" ref="L19:M19" si="47">SUM(L20:L21)</f>
        <v>31.088788559798751</v>
      </c>
      <c r="M19" s="1510">
        <f t="shared" si="47"/>
        <v>32.533523688668176</v>
      </c>
      <c r="N19" s="1509">
        <f t="shared" si="45"/>
        <v>22.201995307290591</v>
      </c>
      <c r="O19" s="1509">
        <f t="shared" si="45"/>
        <v>24.164842349227641</v>
      </c>
      <c r="P19" s="1509">
        <f t="shared" si="45"/>
        <v>26.69681266310047</v>
      </c>
      <c r="Q19" s="1509">
        <f t="shared" si="45"/>
        <v>28.854056583619823</v>
      </c>
      <c r="R19" s="1510">
        <f t="shared" si="45"/>
        <v>29.715039533997178</v>
      </c>
    </row>
    <row r="20" spans="2:18">
      <c r="B20" s="982"/>
      <c r="C20" s="1022" t="s">
        <v>3004</v>
      </c>
      <c r="D20" s="1508">
        <f>第７期計画シート!P40*(健康寿命延伸!$I$23/健康寿命延伸!$C$23)</f>
        <v>0.15116395349583875</v>
      </c>
      <c r="E20" s="1509">
        <f>第７期計画シート!S40*(健康寿命延伸!$J$23/健康寿命延伸!$D$23)</f>
        <v>0.17025115645178215</v>
      </c>
      <c r="F20" s="1509">
        <f>第７期計画シート!V40*(健康寿命延伸!$K$23/健康寿命延伸!$E$23)</f>
        <v>0.1858559298791185</v>
      </c>
      <c r="G20" s="1509">
        <f>第７期計画シート!Y40*(健康寿命延伸!$L$23/健康寿命延伸!$F$23)</f>
        <v>0.19793924585567466</v>
      </c>
      <c r="H20" s="1510">
        <f>第７期計画シート!AB40*(健康寿命延伸!$M$23/健康寿命延伸!$G$23)</f>
        <v>0.19928429426114302</v>
      </c>
      <c r="I20" s="1508">
        <f>第７期計画シート!P40</f>
        <v>0.1527</v>
      </c>
      <c r="J20" s="1509">
        <f>第７期計画シート!S40</f>
        <v>0.1762</v>
      </c>
      <c r="K20" s="1509">
        <f>第７期計画シート!V40</f>
        <v>0.19664197662863508</v>
      </c>
      <c r="L20" s="1509">
        <f>第７期計画シート!Y40</f>
        <v>0.21326953956229791</v>
      </c>
      <c r="M20" s="1510">
        <f>第７期計画シート!AB40</f>
        <v>0.2181864944418698</v>
      </c>
      <c r="N20" s="1509">
        <f>D20</f>
        <v>0.15116395349583875</v>
      </c>
      <c r="O20" s="1509">
        <f t="shared" ref="O20:O21" si="48">E20</f>
        <v>0.17025115645178215</v>
      </c>
      <c r="P20" s="1509">
        <f t="shared" ref="P20:P21" si="49">F20</f>
        <v>0.1858559298791185</v>
      </c>
      <c r="Q20" s="1509">
        <f t="shared" ref="Q20:Q21" si="50">G20</f>
        <v>0.19793924585567466</v>
      </c>
      <c r="R20" s="1510">
        <f t="shared" ref="R20:R21" si="51">H20</f>
        <v>0.19928429426114302</v>
      </c>
    </row>
    <row r="21" spans="2:18">
      <c r="B21" s="982"/>
      <c r="C21" s="1022" t="s">
        <v>3005</v>
      </c>
      <c r="D21" s="1508">
        <f>第７期計画シート!P42*(健康寿命延伸!$I$23/健康寿命延伸!$C$23)</f>
        <v>22.050831353794752</v>
      </c>
      <c r="E21" s="1509">
        <f>第７期計画シート!S42*(健康寿命延伸!$J$23/健康寿命延伸!$D$23)</f>
        <v>23.994591192775857</v>
      </c>
      <c r="F21" s="1509">
        <f>第７期計画シート!V42*(健康寿命延伸!$K$23/健康寿命延伸!$E$23)</f>
        <v>26.510956733221352</v>
      </c>
      <c r="G21" s="1509">
        <f>第７期計画シート!Y42*(健康寿命延伸!$L$23/健康寿命延伸!$F$23)</f>
        <v>28.656117337764147</v>
      </c>
      <c r="H21" s="1510">
        <f>第７期計画シート!AB42*(健康寿命延伸!$M$23/健康寿命延伸!$G$23)</f>
        <v>29.515755239736034</v>
      </c>
      <c r="I21" s="1508">
        <f>第７期計画シート!P42</f>
        <v>22.274899999999999</v>
      </c>
      <c r="J21" s="1509">
        <f>第７期計画シート!S42</f>
        <v>24.832999999999998</v>
      </c>
      <c r="K21" s="1509">
        <f>第７期計画シート!V42</f>
        <v>28.049505537582448</v>
      </c>
      <c r="L21" s="1509">
        <f>第７期計画シート!Y42</f>
        <v>30.875519020236453</v>
      </c>
      <c r="M21" s="1510">
        <f>第７期計画シート!AB42</f>
        <v>32.315337194226309</v>
      </c>
      <c r="N21" s="1509">
        <f>D21</f>
        <v>22.050831353794752</v>
      </c>
      <c r="O21" s="1509">
        <f t="shared" si="48"/>
        <v>23.994591192775857</v>
      </c>
      <c r="P21" s="1509">
        <f t="shared" si="49"/>
        <v>26.510956733221352</v>
      </c>
      <c r="Q21" s="1509">
        <f t="shared" si="50"/>
        <v>28.656117337764147</v>
      </c>
      <c r="R21" s="1510">
        <f t="shared" si="51"/>
        <v>29.515755239736034</v>
      </c>
    </row>
    <row r="22" spans="2:18">
      <c r="B22" s="1514" t="s">
        <v>16</v>
      </c>
      <c r="C22" s="1515" t="s">
        <v>5</v>
      </c>
      <c r="D22" s="1516">
        <f>SUM(D23:D24)</f>
        <v>373.7398988633899</v>
      </c>
      <c r="E22" s="1517">
        <f t="shared" ref="E22" si="52">SUM(E23:E24)</f>
        <v>412.417933586983</v>
      </c>
      <c r="F22" s="1517">
        <f t="shared" ref="F22" si="53">SUM(F23:F24)</f>
        <v>442.72833360395305</v>
      </c>
      <c r="G22" s="1517">
        <f t="shared" ref="G22" si="54">SUM(G23:G24)</f>
        <v>462.53869481061514</v>
      </c>
      <c r="H22" s="1518">
        <f t="shared" ref="H22" si="55">SUM(H23:H24)</f>
        <v>464.45777336022246</v>
      </c>
      <c r="I22" s="1516">
        <f t="shared" ref="I22:R22" si="56">SUM(I23:I24)</f>
        <v>377.53764198824467</v>
      </c>
      <c r="J22" s="1517">
        <f t="shared" ref="J22:K22" si="57">SUM(J23:J24)</f>
        <v>426.82846573560369</v>
      </c>
      <c r="K22" s="1517">
        <f t="shared" si="57"/>
        <v>468.42182913403212</v>
      </c>
      <c r="L22" s="1517">
        <f t="shared" ref="L22:M22" si="58">SUM(L23:L24)</f>
        <v>498.36208097878887</v>
      </c>
      <c r="M22" s="1518">
        <f t="shared" si="58"/>
        <v>508.51179096406406</v>
      </c>
      <c r="N22" s="1517">
        <f t="shared" si="56"/>
        <v>373.7398988633899</v>
      </c>
      <c r="O22" s="1517">
        <f t="shared" si="56"/>
        <v>412.417933586983</v>
      </c>
      <c r="P22" s="1517">
        <f t="shared" si="56"/>
        <v>442.72833360395305</v>
      </c>
      <c r="Q22" s="1517">
        <f t="shared" si="56"/>
        <v>462.53869481061514</v>
      </c>
      <c r="R22" s="1518">
        <f t="shared" si="56"/>
        <v>464.45777336022246</v>
      </c>
    </row>
    <row r="23" spans="2:18">
      <c r="B23" s="982"/>
      <c r="C23" s="1022" t="s">
        <v>3004</v>
      </c>
      <c r="D23" s="1508">
        <f>第７期計画シート!P48*(健康寿命延伸!$I$23/健康寿命延伸!$C$23)</f>
        <v>78.085750394665254</v>
      </c>
      <c r="E23" s="1509">
        <f>第７期計画シート!S48*(健康寿命延伸!$J$23/健康寿命延伸!$D$23)</f>
        <v>85.242812125003468</v>
      </c>
      <c r="F23" s="1509">
        <f>第７期計画シート!V48*(健康寿命延伸!$K$23/健康寿命延伸!$E$23)</f>
        <v>91.024002477371937</v>
      </c>
      <c r="G23" s="1509">
        <f>第７期計画シート!Y48*(健康寿命延伸!$L$23/健康寿命延伸!$F$23)</f>
        <v>93.333169712640128</v>
      </c>
      <c r="H23" s="1510">
        <f>第７期計画シート!AB48*(健康寿命延伸!$M$23/健康寿命延伸!$G$23)</f>
        <v>90.981625592771067</v>
      </c>
      <c r="I23" s="1508">
        <f>第７期計画シート!P48</f>
        <v>78.879215643123672</v>
      </c>
      <c r="J23" s="1509">
        <f>第７期計画シート!S48</f>
        <v>88.221330236188166</v>
      </c>
      <c r="K23" s="1509">
        <f>第７期計画シート!V48</f>
        <v>96.306530436999637</v>
      </c>
      <c r="L23" s="1509">
        <f>第７期計画シート!Y48</f>
        <v>100.56177613720011</v>
      </c>
      <c r="M23" s="1510">
        <f>第７期計画シート!AB48</f>
        <v>99.611271526980616</v>
      </c>
      <c r="N23" s="1509">
        <f>D23</f>
        <v>78.085750394665254</v>
      </c>
      <c r="O23" s="1509">
        <f t="shared" ref="O23:O24" si="59">E23</f>
        <v>85.242812125003468</v>
      </c>
      <c r="P23" s="1509">
        <f t="shared" ref="P23:P24" si="60">F23</f>
        <v>91.024002477371937</v>
      </c>
      <c r="Q23" s="1509">
        <f t="shared" ref="Q23:Q24" si="61">G23</f>
        <v>93.333169712640128</v>
      </c>
      <c r="R23" s="1510">
        <f t="shared" ref="R23:R24" si="62">H23</f>
        <v>90.981625592771067</v>
      </c>
    </row>
    <row r="24" spans="2:18">
      <c r="B24" s="1519"/>
      <c r="C24" s="1520" t="s">
        <v>3005</v>
      </c>
      <c r="D24" s="1521">
        <f>第７期計画シート!P50*(健康寿命延伸!$I$23/健康寿命延伸!$C$23)</f>
        <v>295.65414846872466</v>
      </c>
      <c r="E24" s="1522">
        <f>第７期計画シート!S50*(健康寿命延伸!$J$23/健康寿命延伸!$D$23)</f>
        <v>327.17512146197953</v>
      </c>
      <c r="F24" s="1522">
        <f>第７期計画シート!V50*(健康寿命延伸!$K$23/健康寿命延伸!$E$23)</f>
        <v>351.70433112658111</v>
      </c>
      <c r="G24" s="1522">
        <f>第７期計画シート!Y50*(健康寿命延伸!$L$23/健康寿命延伸!$F$23)</f>
        <v>369.205525097975</v>
      </c>
      <c r="H24" s="1523">
        <f>第７期計画シート!AB50*(健康寿命延伸!$M$23/健康寿命延伸!$G$23)</f>
        <v>373.47614776745138</v>
      </c>
      <c r="I24" s="1521">
        <f>第７期計画シート!P50</f>
        <v>298.65842634512103</v>
      </c>
      <c r="J24" s="1522">
        <f>第７期計画シート!S50</f>
        <v>338.60713549941551</v>
      </c>
      <c r="K24" s="1522">
        <f>第７期計画シート!V50</f>
        <v>372.11529869703247</v>
      </c>
      <c r="L24" s="1522">
        <f>第７期計画シート!Y50</f>
        <v>397.80030484158874</v>
      </c>
      <c r="M24" s="1523">
        <f>第７期計画シート!AB50</f>
        <v>408.90051943708346</v>
      </c>
      <c r="N24" s="1522">
        <f>D24</f>
        <v>295.65414846872466</v>
      </c>
      <c r="O24" s="1522">
        <f t="shared" si="59"/>
        <v>327.17512146197953</v>
      </c>
      <c r="P24" s="1522">
        <f t="shared" si="60"/>
        <v>351.70433112658111</v>
      </c>
      <c r="Q24" s="1522">
        <f t="shared" si="61"/>
        <v>369.205525097975</v>
      </c>
      <c r="R24" s="1523">
        <f t="shared" si="62"/>
        <v>373.47614776745138</v>
      </c>
    </row>
    <row r="25" spans="2:18">
      <c r="B25" s="982" t="s">
        <v>3006</v>
      </c>
      <c r="C25" s="1022" t="s">
        <v>5</v>
      </c>
      <c r="D25" s="1508">
        <f>SUM(D26:D27)</f>
        <v>530.82686589266871</v>
      </c>
      <c r="E25" s="1509">
        <f t="shared" ref="E25" si="63">SUM(E26:E27)</f>
        <v>585.10333373030301</v>
      </c>
      <c r="F25" s="1509">
        <f t="shared" ref="F25" si="64">SUM(F26:F27)</f>
        <v>633.20777345303202</v>
      </c>
      <c r="G25" s="1509">
        <f t="shared" ref="G25" si="65">SUM(G26:G27)</f>
        <v>669.3923790813451</v>
      </c>
      <c r="H25" s="1510">
        <f t="shared" ref="H25" si="66">SUM(H26:H27)</f>
        <v>681.49838862616969</v>
      </c>
      <c r="I25" s="1508">
        <f t="shared" ref="I25:R25" si="67">SUM(I26:I27)</f>
        <v>536.22084198824473</v>
      </c>
      <c r="J25" s="1509">
        <f t="shared" ref="J25:K25" si="68">SUM(J26:J27)</f>
        <v>605.54776573560366</v>
      </c>
      <c r="K25" s="1509">
        <f t="shared" si="68"/>
        <v>669.95563859278764</v>
      </c>
      <c r="L25" s="1509">
        <f t="shared" ref="L25:M25" si="69">SUM(L26:L27)</f>
        <v>721.23647766791203</v>
      </c>
      <c r="M25" s="1510">
        <f t="shared" si="69"/>
        <v>746.13880102000451</v>
      </c>
      <c r="N25" s="1509">
        <f t="shared" si="67"/>
        <v>530.82686589266871</v>
      </c>
      <c r="O25" s="1509">
        <f t="shared" si="67"/>
        <v>585.10333373030301</v>
      </c>
      <c r="P25" s="1509">
        <f t="shared" si="67"/>
        <v>633.20777345303202</v>
      </c>
      <c r="Q25" s="1509">
        <f t="shared" si="67"/>
        <v>669.3923790813451</v>
      </c>
      <c r="R25" s="1510">
        <f t="shared" si="67"/>
        <v>681.49838862616969</v>
      </c>
    </row>
    <row r="26" spans="2:18">
      <c r="B26" s="982"/>
      <c r="C26" s="1022" t="s">
        <v>3004</v>
      </c>
      <c r="D26" s="1508">
        <f>SUM(D8,D11,D14,D17,D20,D23)</f>
        <v>81.786544918233318</v>
      </c>
      <c r="E26" s="1509">
        <f t="shared" ref="E26:F26" si="70">SUM(E8,E11,E14,E17,E20,E23)</f>
        <v>89.487399555066091</v>
      </c>
      <c r="F26" s="1509">
        <f t="shared" si="70"/>
        <v>95.733135799749789</v>
      </c>
      <c r="G26" s="1509">
        <f t="shared" ref="G26:H26" si="71">SUM(G8,G11,G14,G17,G20,G23)</f>
        <v>98.474041972889509</v>
      </c>
      <c r="H26" s="1510">
        <f t="shared" si="71"/>
        <v>96.225376229118112</v>
      </c>
      <c r="I26" s="1508">
        <f t="shared" ref="I26:R26" si="72">SUM(I8,I11,I14,I17,I20,I23)</f>
        <v>82.617615643123671</v>
      </c>
      <c r="J26" s="1509">
        <f t="shared" ref="J26:K26" si="73">SUM(J8,J11,J14,J17,J20,J23)</f>
        <v>92.614230236188163</v>
      </c>
      <c r="K26" s="1509">
        <f t="shared" si="73"/>
        <v>101.28895572373887</v>
      </c>
      <c r="L26" s="1509">
        <f t="shared" ref="L26:M26" si="74">SUM(L8,L11,L14,L17,L20,L23)</f>
        <v>106.1008063338262</v>
      </c>
      <c r="M26" s="1510">
        <f t="shared" si="74"/>
        <v>105.35239414436376</v>
      </c>
      <c r="N26" s="1509">
        <f t="shared" si="72"/>
        <v>81.786544918233318</v>
      </c>
      <c r="O26" s="1509">
        <f t="shared" si="72"/>
        <v>89.487399555066091</v>
      </c>
      <c r="P26" s="1509">
        <f t="shared" si="72"/>
        <v>95.733135799749789</v>
      </c>
      <c r="Q26" s="1509">
        <f t="shared" si="72"/>
        <v>98.474041972889509</v>
      </c>
      <c r="R26" s="1510">
        <f t="shared" si="72"/>
        <v>96.225376229118112</v>
      </c>
    </row>
    <row r="27" spans="2:18">
      <c r="B27" s="980"/>
      <c r="C27" s="1026" t="s">
        <v>3005</v>
      </c>
      <c r="D27" s="1511">
        <f>SUM(D9,D12,D15,D18,D21,D24)</f>
        <v>449.04032097443542</v>
      </c>
      <c r="E27" s="1512">
        <f t="shared" ref="E27:F27" si="75">SUM(E9,E12,E15,E18,E21,E24)</f>
        <v>495.61593417523693</v>
      </c>
      <c r="F27" s="1512">
        <f t="shared" si="75"/>
        <v>537.47463765328223</v>
      </c>
      <c r="G27" s="1512">
        <f t="shared" ref="G27:H27" si="76">SUM(G9,G12,G15,G18,G21,G24)</f>
        <v>570.9183371084556</v>
      </c>
      <c r="H27" s="1513">
        <f t="shared" si="76"/>
        <v>585.27301239705162</v>
      </c>
      <c r="I27" s="1511">
        <f t="shared" ref="I27:R27" si="77">SUM(I9,I12,I15,I18,I21,I24)</f>
        <v>453.60322634512102</v>
      </c>
      <c r="J27" s="1512">
        <f t="shared" ref="J27:K27" si="78">SUM(J9,J12,J15,J18,J21,J24)</f>
        <v>512.93353549941548</v>
      </c>
      <c r="K27" s="1512">
        <f t="shared" si="78"/>
        <v>568.66668286904883</v>
      </c>
      <c r="L27" s="1512">
        <f t="shared" ref="L27:M27" si="79">SUM(L9,L12,L15,L18,L21,L24)</f>
        <v>615.13567133408583</v>
      </c>
      <c r="M27" s="1513">
        <f t="shared" si="79"/>
        <v>640.78640687564075</v>
      </c>
      <c r="N27" s="1512">
        <f t="shared" si="77"/>
        <v>449.04032097443542</v>
      </c>
      <c r="O27" s="1512">
        <f t="shared" si="77"/>
        <v>495.61593417523693</v>
      </c>
      <c r="P27" s="1512">
        <f t="shared" si="77"/>
        <v>537.47463765328223</v>
      </c>
      <c r="Q27" s="1512">
        <f t="shared" si="77"/>
        <v>570.9183371084556</v>
      </c>
      <c r="R27" s="1513">
        <f t="shared" si="77"/>
        <v>585.27301239705162</v>
      </c>
    </row>
  </sheetData>
  <phoneticPr fontId="40"/>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rgb="FFFFFF00"/>
  </sheetPr>
  <dimension ref="A1:F32"/>
  <sheetViews>
    <sheetView zoomScale="90" zoomScaleNormal="90" workbookViewId="0"/>
  </sheetViews>
  <sheetFormatPr defaultRowHeight="12"/>
  <cols>
    <col min="1" max="16384" width="9" style="2"/>
  </cols>
  <sheetData>
    <row r="1" spans="1:3">
      <c r="A1" s="2" t="s">
        <v>2865</v>
      </c>
    </row>
    <row r="3" spans="1:3">
      <c r="B3" s="2" t="s">
        <v>2866</v>
      </c>
    </row>
    <row r="4" spans="1:3">
      <c r="B4" s="2" t="s">
        <v>2867</v>
      </c>
    </row>
    <row r="5" spans="1:3">
      <c r="B5" s="2" t="s">
        <v>2874</v>
      </c>
    </row>
    <row r="7" spans="1:3">
      <c r="B7" s="2" t="s">
        <v>2868</v>
      </c>
    </row>
    <row r="8" spans="1:3">
      <c r="B8" s="2" t="s">
        <v>2869</v>
      </c>
    </row>
    <row r="11" spans="1:3">
      <c r="B11" s="2" t="s">
        <v>2870</v>
      </c>
    </row>
    <row r="12" spans="1:3">
      <c r="B12" s="2" t="s">
        <v>296</v>
      </c>
      <c r="C12" s="2">
        <v>745</v>
      </c>
    </row>
    <row r="13" spans="1:3">
      <c r="B13" s="2" t="s">
        <v>297</v>
      </c>
      <c r="C13" s="2">
        <v>848</v>
      </c>
    </row>
    <row r="14" spans="1:3">
      <c r="B14" s="2" t="s">
        <v>298</v>
      </c>
      <c r="C14" s="2">
        <v>1071</v>
      </c>
    </row>
    <row r="15" spans="1:3">
      <c r="B15" s="2" t="s">
        <v>299</v>
      </c>
      <c r="C15" s="2">
        <v>1166</v>
      </c>
    </row>
    <row r="16" spans="1:3">
      <c r="B16" s="2" t="s">
        <v>300</v>
      </c>
      <c r="C16" s="2">
        <v>1251</v>
      </c>
    </row>
    <row r="19" spans="2:6">
      <c r="B19" s="2" t="s">
        <v>2871</v>
      </c>
    </row>
    <row r="20" spans="2:6">
      <c r="B20" s="2" t="s">
        <v>296</v>
      </c>
      <c r="C20" s="2">
        <v>758</v>
      </c>
    </row>
    <row r="21" spans="2:6">
      <c r="B21" s="2" t="s">
        <v>297</v>
      </c>
      <c r="C21" s="2">
        <v>852</v>
      </c>
    </row>
    <row r="22" spans="2:6">
      <c r="B22" s="2" t="s">
        <v>298</v>
      </c>
      <c r="C22" s="2">
        <v>1056</v>
      </c>
    </row>
    <row r="23" spans="2:6">
      <c r="B23" s="2" t="s">
        <v>299</v>
      </c>
      <c r="C23" s="2">
        <v>1143</v>
      </c>
    </row>
    <row r="24" spans="2:6">
      <c r="B24" s="2" t="s">
        <v>300</v>
      </c>
      <c r="C24" s="2">
        <v>1221</v>
      </c>
    </row>
    <row r="27" spans="2:6">
      <c r="B27" s="2" t="s">
        <v>2872</v>
      </c>
      <c r="E27" s="2" t="s">
        <v>2987</v>
      </c>
      <c r="F27" s="2" t="s">
        <v>2873</v>
      </c>
    </row>
    <row r="28" spans="2:6">
      <c r="B28" s="2" t="s">
        <v>296</v>
      </c>
      <c r="C28" s="2">
        <f>C20-C12</f>
        <v>13</v>
      </c>
      <c r="E28" s="138">
        <f>C28*10*(365/12)/10^4/2</f>
        <v>0.19770833333333335</v>
      </c>
      <c r="F28" s="138">
        <f>(2020-2018)/(2023-2018)*E28</f>
        <v>7.9083333333333339E-2</v>
      </c>
    </row>
    <row r="29" spans="2:6">
      <c r="B29" s="2" t="s">
        <v>297</v>
      </c>
      <c r="C29" s="2">
        <f t="shared" ref="C29:C32" si="0">C21-C13</f>
        <v>4</v>
      </c>
      <c r="E29" s="138">
        <f>C29*10*(365/12)/10^4/2</f>
        <v>6.0833333333333336E-2</v>
      </c>
      <c r="F29" s="138">
        <f t="shared" ref="F29:F32" si="1">(2020-2018)/(2023-2018)*E29</f>
        <v>2.4333333333333335E-2</v>
      </c>
    </row>
    <row r="30" spans="2:6">
      <c r="B30" s="2" t="s">
        <v>298</v>
      </c>
      <c r="C30" s="2">
        <f t="shared" si="0"/>
        <v>-15</v>
      </c>
      <c r="E30" s="138">
        <f>C30*10*(365/12)/10^4/2</f>
        <v>-0.22812499999999999</v>
      </c>
      <c r="F30" s="138">
        <f t="shared" si="1"/>
        <v>-9.1249999999999998E-2</v>
      </c>
    </row>
    <row r="31" spans="2:6">
      <c r="B31" s="2" t="s">
        <v>299</v>
      </c>
      <c r="C31" s="2">
        <f t="shared" si="0"/>
        <v>-23</v>
      </c>
      <c r="E31" s="138">
        <f>C31*10*(365/12)/10^4/2</f>
        <v>-0.34979166666666672</v>
      </c>
      <c r="F31" s="138">
        <f t="shared" si="1"/>
        <v>-0.13991666666666669</v>
      </c>
    </row>
    <row r="32" spans="2:6">
      <c r="B32" s="2" t="s">
        <v>300</v>
      </c>
      <c r="C32" s="2">
        <f t="shared" si="0"/>
        <v>-30</v>
      </c>
      <c r="E32" s="138">
        <f>C32*10*(365/12)/10^4/2</f>
        <v>-0.45624999999999999</v>
      </c>
      <c r="F32" s="138">
        <f t="shared" si="1"/>
        <v>-0.1825</v>
      </c>
    </row>
  </sheetData>
  <phoneticPr fontId="4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sheetPr>
  <dimension ref="A1:F57"/>
  <sheetViews>
    <sheetView workbookViewId="0"/>
  </sheetViews>
  <sheetFormatPr defaultRowHeight="12"/>
  <cols>
    <col min="1" max="1" width="45.875" style="2" bestFit="1" customWidth="1"/>
    <col min="2" max="6" width="18.5" style="2" customWidth="1"/>
    <col min="7" max="16384" width="9" style="2"/>
  </cols>
  <sheetData>
    <row r="1" spans="1:4">
      <c r="D1" s="2" t="s">
        <v>2455</v>
      </c>
    </row>
    <row r="2" spans="1:4">
      <c r="A2" s="2" t="s">
        <v>290</v>
      </c>
      <c r="D2" s="258">
        <v>0.92510000000000003</v>
      </c>
    </row>
    <row r="3" spans="1:4">
      <c r="A3" s="2" t="s">
        <v>288</v>
      </c>
      <c r="B3" s="16">
        <v>10253784362</v>
      </c>
      <c r="D3" s="2" t="s">
        <v>2672</v>
      </c>
    </row>
    <row r="4" spans="1:4">
      <c r="B4" s="3" t="s">
        <v>292</v>
      </c>
    </row>
    <row r="5" spans="1:4">
      <c r="B5" s="2" t="s">
        <v>293</v>
      </c>
    </row>
    <row r="6" spans="1:4">
      <c r="B6" s="3" t="s">
        <v>292</v>
      </c>
    </row>
    <row r="7" spans="1:4">
      <c r="A7" s="2" t="s">
        <v>289</v>
      </c>
      <c r="B7" s="16">
        <f>B3*(1/D2)</f>
        <v>11083974015.782078</v>
      </c>
    </row>
    <row r="10" spans="1:4">
      <c r="A10" s="2" t="s">
        <v>1731</v>
      </c>
      <c r="B10" s="30" t="s">
        <v>1738</v>
      </c>
    </row>
    <row r="11" spans="1:4">
      <c r="A11" s="2" t="s">
        <v>1732</v>
      </c>
      <c r="B11" s="16">
        <f>SUMPRODUCT('2018sogojigyo'!$H$32:$L$32,'2018sogojigyo'!$H$33:$L$33)*12</f>
        <v>22283.348021578662</v>
      </c>
    </row>
    <row r="12" spans="1:4">
      <c r="A12" s="2" t="s">
        <v>1733</v>
      </c>
      <c r="B12" s="16">
        <f>SUMPRODUCT('2018sogojigyo'!$P$32:$T$32,'2018sogojigyo'!$P$33:$T$33)*12</f>
        <v>13745.932829825055</v>
      </c>
    </row>
    <row r="13" spans="1:4">
      <c r="A13" s="2" t="s">
        <v>1734</v>
      </c>
      <c r="B13" s="16">
        <f>SUMPRODUCT('2018sogojigyo'!$H$49:$L$49,'2018sogojigyo'!$H$50:$L$50)*12</f>
        <v>2528.1789375806302</v>
      </c>
    </row>
    <row r="14" spans="1:4">
      <c r="A14" s="2" t="s">
        <v>1735</v>
      </c>
      <c r="B14" s="16">
        <f>SUMPRODUCT('2018sogojigyo'!$N$49:$T$49,'2018sogojigyo'!$N$50:$T$50)*12</f>
        <v>5571.0586741925072</v>
      </c>
    </row>
    <row r="15" spans="1:4">
      <c r="A15" s="2" t="s">
        <v>1736</v>
      </c>
      <c r="B15" s="16">
        <f>SUMPRODUCT('2018sogojigyo'!$G$66:$L$66,'2018sogojigyo'!$G$67:$L$67)*12</f>
        <v>6919.9646389718291</v>
      </c>
    </row>
    <row r="16" spans="1:4">
      <c r="A16" s="2" t="s">
        <v>1737</v>
      </c>
      <c r="B16" s="16">
        <f>SUMPRODUCT('2018sogojigyo'!$N$66:$T$66,'2018sogojigyo'!$N$67:$T$67)*12</f>
        <v>50929.075560081008</v>
      </c>
    </row>
    <row r="17" spans="1:6">
      <c r="A17" s="2" t="s">
        <v>1739</v>
      </c>
      <c r="B17" s="137">
        <f>SUM(B11:B16)</f>
        <v>101977.5586622297</v>
      </c>
    </row>
    <row r="19" spans="1:6">
      <c r="A19" s="2" t="s">
        <v>1740</v>
      </c>
      <c r="B19" s="808">
        <f>B7/10^5/B17</f>
        <v>1.0869032521649633</v>
      </c>
    </row>
    <row r="23" spans="1:6">
      <c r="A23" s="2" t="s">
        <v>291</v>
      </c>
    </row>
    <row r="25" spans="1:6" s="884" customFormat="1">
      <c r="A25" s="884" t="s">
        <v>2320</v>
      </c>
      <c r="F25" s="923" t="s">
        <v>2303</v>
      </c>
    </row>
    <row r="26" spans="1:6" s="884" customFormat="1">
      <c r="A26" s="924"/>
      <c r="B26" s="925" t="s">
        <v>2295</v>
      </c>
      <c r="C26" s="925" t="s">
        <v>2296</v>
      </c>
      <c r="D26" s="925" t="s">
        <v>2297</v>
      </c>
      <c r="E26" s="925" t="s">
        <v>2298</v>
      </c>
      <c r="F26" s="925" t="s">
        <v>2299</v>
      </c>
    </row>
    <row r="27" spans="1:6" s="884" customFormat="1">
      <c r="A27" s="884" t="s">
        <v>2300</v>
      </c>
      <c r="B27" s="922">
        <v>64170362</v>
      </c>
      <c r="C27" s="922">
        <v>62334924</v>
      </c>
      <c r="D27" s="922">
        <v>64199547</v>
      </c>
      <c r="E27" s="922">
        <v>68006095</v>
      </c>
      <c r="F27" s="922">
        <v>83513463</v>
      </c>
    </row>
    <row r="28" spans="1:6" s="884" customFormat="1">
      <c r="A28" s="884" t="s">
        <v>2301</v>
      </c>
      <c r="B28" s="922">
        <v>15526590</v>
      </c>
      <c r="C28" s="922">
        <v>12429110</v>
      </c>
      <c r="D28" s="927">
        <v>9059687</v>
      </c>
      <c r="E28" s="922">
        <v>12817613</v>
      </c>
      <c r="F28" s="922">
        <v>27677884</v>
      </c>
    </row>
    <row r="29" spans="1:6" s="884" customFormat="1">
      <c r="A29" s="884" t="s">
        <v>2302</v>
      </c>
      <c r="B29" s="922">
        <v>48643772</v>
      </c>
      <c r="C29" s="922">
        <v>49905814</v>
      </c>
      <c r="D29" s="922">
        <v>55139860</v>
      </c>
      <c r="E29" s="922">
        <v>55188482</v>
      </c>
      <c r="F29" s="922">
        <v>55835579</v>
      </c>
    </row>
    <row r="30" spans="1:6" s="884" customFormat="1"/>
    <row r="31" spans="1:6" s="884" customFormat="1">
      <c r="A31" s="884" t="s">
        <v>2319</v>
      </c>
      <c r="D31" s="923" t="s">
        <v>2303</v>
      </c>
    </row>
    <row r="32" spans="1:6" s="884" customFormat="1">
      <c r="A32" s="924"/>
      <c r="B32" s="925" t="s">
        <v>2299</v>
      </c>
      <c r="C32" s="925" t="s">
        <v>2304</v>
      </c>
      <c r="D32" s="925" t="s">
        <v>2671</v>
      </c>
    </row>
    <row r="33" spans="1:4" s="884" customFormat="1">
      <c r="A33" s="884" t="s">
        <v>2305</v>
      </c>
      <c r="B33" s="922">
        <v>23210390</v>
      </c>
      <c r="C33" s="1140">
        <v>79323651</v>
      </c>
      <c r="D33" s="926">
        <v>119613665</v>
      </c>
    </row>
    <row r="34" spans="1:4" s="884" customFormat="1">
      <c r="A34" s="884" t="s">
        <v>2306</v>
      </c>
      <c r="B34" s="922">
        <v>23002146</v>
      </c>
      <c r="C34" s="922">
        <v>76880623</v>
      </c>
      <c r="D34" s="922">
        <v>118750381</v>
      </c>
    </row>
    <row r="35" spans="1:4" s="884" customFormat="1">
      <c r="A35" s="884" t="s">
        <v>2307</v>
      </c>
      <c r="B35" s="922">
        <v>208244</v>
      </c>
      <c r="C35" s="922">
        <v>1651684</v>
      </c>
      <c r="D35" s="922">
        <v>0</v>
      </c>
    </row>
    <row r="36" spans="1:4" s="884" customFormat="1">
      <c r="A36" s="884" t="s">
        <v>2308</v>
      </c>
      <c r="B36" s="922">
        <v>0</v>
      </c>
      <c r="C36" s="922">
        <v>791344</v>
      </c>
      <c r="D36" s="922">
        <v>863284</v>
      </c>
    </row>
    <row r="37" spans="1:4" s="884" customFormat="1">
      <c r="A37" s="884" t="s">
        <v>2309</v>
      </c>
      <c r="B37" s="922">
        <v>4467494</v>
      </c>
      <c r="C37" s="922">
        <v>0</v>
      </c>
      <c r="D37" s="922"/>
    </row>
    <row r="38" spans="1:4" s="884" customFormat="1">
      <c r="A38" s="884" t="s">
        <v>2310</v>
      </c>
      <c r="B38" s="922">
        <v>55835579</v>
      </c>
      <c r="C38" s="1140">
        <v>56141724</v>
      </c>
      <c r="D38" s="926">
        <v>57441724</v>
      </c>
    </row>
    <row r="39" spans="1:4" s="884" customFormat="1">
      <c r="A39" s="884" t="s">
        <v>2311</v>
      </c>
      <c r="B39" s="922">
        <v>45354790</v>
      </c>
      <c r="C39" s="922">
        <v>45660935</v>
      </c>
      <c r="D39" s="922"/>
    </row>
    <row r="40" spans="1:4" s="884" customFormat="1">
      <c r="A40" s="884" t="s">
        <v>2312</v>
      </c>
      <c r="B40" s="922">
        <v>10480789</v>
      </c>
      <c r="C40" s="922">
        <v>10480789</v>
      </c>
      <c r="D40" s="922"/>
    </row>
    <row r="41" spans="1:4" s="884" customFormat="1">
      <c r="A41" s="884" t="s">
        <v>2313</v>
      </c>
      <c r="B41" s="922">
        <v>19524622</v>
      </c>
      <c r="C41" s="1140">
        <v>21464708</v>
      </c>
      <c r="D41" s="926">
        <v>21698783</v>
      </c>
    </row>
    <row r="42" spans="1:4" s="884" customFormat="1">
      <c r="A42" s="884" t="s">
        <v>2314</v>
      </c>
      <c r="B42" s="922">
        <v>8115556</v>
      </c>
      <c r="C42" s="922">
        <v>10202411</v>
      </c>
      <c r="D42" s="922">
        <v>9733640</v>
      </c>
    </row>
    <row r="43" spans="1:4" s="884" customFormat="1">
      <c r="A43" s="884" t="s">
        <v>2315</v>
      </c>
      <c r="B43" s="922">
        <v>2369094</v>
      </c>
      <c r="C43" s="922">
        <v>893278</v>
      </c>
      <c r="D43" s="922">
        <v>774442</v>
      </c>
    </row>
    <row r="44" spans="1:4" s="884" customFormat="1">
      <c r="A44" s="884" t="s">
        <v>2316</v>
      </c>
      <c r="B44" s="922">
        <v>5660885</v>
      </c>
      <c r="C44" s="922">
        <v>6522478</v>
      </c>
      <c r="D44" s="922">
        <v>7302740</v>
      </c>
    </row>
    <row r="45" spans="1:4" s="884" customFormat="1">
      <c r="A45" s="884" t="s">
        <v>2317</v>
      </c>
      <c r="B45" s="922">
        <v>3379087</v>
      </c>
      <c r="C45" s="922">
        <v>3846541</v>
      </c>
      <c r="D45" s="922">
        <v>3887961</v>
      </c>
    </row>
    <row r="46" spans="1:4" s="884" customFormat="1">
      <c r="A46" s="884" t="s">
        <v>2318</v>
      </c>
      <c r="B46" s="922">
        <v>103038085</v>
      </c>
      <c r="C46" s="922">
        <v>156930083</v>
      </c>
      <c r="D46" s="922">
        <v>198754172</v>
      </c>
    </row>
    <row r="47" spans="1:4" s="884" customFormat="1">
      <c r="D47" s="3" t="s">
        <v>2321</v>
      </c>
    </row>
    <row r="48" spans="1:4">
      <c r="D48" s="3" t="s">
        <v>2322</v>
      </c>
    </row>
    <row r="49" spans="3:6">
      <c r="D49" s="3" t="s">
        <v>2321</v>
      </c>
    </row>
    <row r="50" spans="3:6">
      <c r="C50" s="30" t="s">
        <v>2323</v>
      </c>
      <c r="D50" s="16">
        <f>SUM(D33)*(100/25)</f>
        <v>478454660</v>
      </c>
      <c r="E50" s="2" t="s">
        <v>2457</v>
      </c>
      <c r="F50" s="16">
        <f>D50*((1-$D$2)/$D$2)</f>
        <v>38737708.392606184</v>
      </c>
    </row>
    <row r="51" spans="3:6">
      <c r="C51" s="30" t="s">
        <v>2324</v>
      </c>
      <c r="D51" s="16">
        <f>SUM(D38,D41)*(100/38.5)</f>
        <v>205559758.44155845</v>
      </c>
    </row>
    <row r="52" spans="3:6">
      <c r="C52" s="30" t="s">
        <v>2462</v>
      </c>
      <c r="D52" s="16">
        <f>SUM(D38)*(100/38.5)</f>
        <v>149199283.11688313</v>
      </c>
    </row>
    <row r="53" spans="3:6">
      <c r="C53" s="30"/>
      <c r="D53" s="16"/>
    </row>
    <row r="54" spans="3:6">
      <c r="C54" s="30" t="s">
        <v>2464</v>
      </c>
      <c r="D54" s="16">
        <f>368*10^8*(100/38.5)/10^3</f>
        <v>95584415.584415585</v>
      </c>
    </row>
    <row r="56" spans="3:6">
      <c r="C56" s="30" t="s">
        <v>2357</v>
      </c>
      <c r="D56" s="16">
        <f>D28*(100/25)</f>
        <v>36238748</v>
      </c>
    </row>
    <row r="57" spans="3:6">
      <c r="C57" s="30" t="s">
        <v>2458</v>
      </c>
      <c r="D57" s="16">
        <f>SUM('DM26'!B9,'DM26'!B13)*10^3</f>
        <v>322819000</v>
      </c>
    </row>
  </sheetData>
  <phoneticPr fontId="4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FFFF00"/>
  </sheetPr>
  <dimension ref="A2:D58"/>
  <sheetViews>
    <sheetView workbookViewId="0"/>
  </sheetViews>
  <sheetFormatPr defaultRowHeight="12"/>
  <cols>
    <col min="1" max="1" width="45.875" style="2" bestFit="1" customWidth="1"/>
    <col min="2" max="2" width="19.625" style="2" customWidth="1"/>
    <col min="3" max="6" width="18.5" style="2" customWidth="1"/>
    <col min="7" max="16384" width="9" style="2"/>
  </cols>
  <sheetData>
    <row r="2" spans="1:4">
      <c r="A2" s="2" t="s">
        <v>2517</v>
      </c>
    </row>
    <row r="3" spans="1:4">
      <c r="A3" s="2" t="s">
        <v>288</v>
      </c>
      <c r="B3" s="16">
        <f>h30yosan!B3</f>
        <v>10253784362</v>
      </c>
    </row>
    <row r="4" spans="1:4">
      <c r="A4" s="2" t="s">
        <v>2495</v>
      </c>
      <c r="B4" s="16">
        <f>SUM(B5,B9)</f>
        <v>5126892184</v>
      </c>
      <c r="D4" s="2" t="s">
        <v>2965</v>
      </c>
    </row>
    <row r="5" spans="1:4">
      <c r="A5" s="2" t="s">
        <v>2514</v>
      </c>
      <c r="B5" s="1012">
        <f>SUM(B6,B8)</f>
        <v>2395623148</v>
      </c>
      <c r="D5" s="671">
        <f>(B5-B7)/(B4-B7)</f>
        <v>0.46598339613654927</v>
      </c>
    </row>
    <row r="6" spans="1:4">
      <c r="A6" s="2" t="s">
        <v>2508</v>
      </c>
      <c r="B6" s="1010">
        <v>1882933931</v>
      </c>
      <c r="D6" s="2" t="s">
        <v>2966</v>
      </c>
    </row>
    <row r="7" spans="1:4">
      <c r="A7" s="2" t="s">
        <v>2675</v>
      </c>
      <c r="B7" s="1010">
        <v>12315191</v>
      </c>
      <c r="D7" s="671">
        <f>B9/(B4-B7)</f>
        <v>0.53401660386345073</v>
      </c>
    </row>
    <row r="8" spans="1:4">
      <c r="A8" s="2" t="s">
        <v>2507</v>
      </c>
      <c r="B8" s="1010">
        <v>512689217</v>
      </c>
    </row>
    <row r="9" spans="1:4">
      <c r="A9" s="2" t="s">
        <v>2515</v>
      </c>
      <c r="B9" s="1009">
        <f>SUM(B10,B11)</f>
        <v>2731269036</v>
      </c>
    </row>
    <row r="10" spans="1:4">
      <c r="A10" s="2" t="s">
        <v>2503</v>
      </c>
      <c r="B10" s="1010">
        <v>1449545990</v>
      </c>
    </row>
    <row r="11" spans="1:4">
      <c r="A11" s="2" t="s">
        <v>2504</v>
      </c>
      <c r="B11" s="1010">
        <v>1281723046</v>
      </c>
    </row>
    <row r="12" spans="1:4">
      <c r="A12" s="2" t="s">
        <v>2496</v>
      </c>
      <c r="B12" s="1009">
        <f>SUM(B13:B14)</f>
        <v>5126892178</v>
      </c>
    </row>
    <row r="13" spans="1:4">
      <c r="A13" s="2" t="s">
        <v>2497</v>
      </c>
      <c r="B13" s="1009">
        <f>B3-B4-B14</f>
        <v>2358370400.2599998</v>
      </c>
    </row>
    <row r="14" spans="1:4">
      <c r="A14" s="2" t="s">
        <v>2498</v>
      </c>
      <c r="B14" s="1012">
        <f>B3*0.27</f>
        <v>2768521777.7400002</v>
      </c>
      <c r="C14" s="2" t="s">
        <v>2674</v>
      </c>
    </row>
    <row r="15" spans="1:4">
      <c r="A15" s="2" t="s">
        <v>2516</v>
      </c>
      <c r="B15" s="1010">
        <v>404659260</v>
      </c>
    </row>
    <row r="16" spans="1:4">
      <c r="A16" s="2" t="s">
        <v>2509</v>
      </c>
      <c r="B16" s="1010">
        <v>386619118</v>
      </c>
    </row>
    <row r="17" spans="1:3">
      <c r="A17" s="2" t="s">
        <v>2510</v>
      </c>
      <c r="B17" s="1010">
        <v>62737673</v>
      </c>
      <c r="C17" s="137"/>
    </row>
    <row r="18" spans="1:3">
      <c r="A18" s="2" t="s">
        <v>2509</v>
      </c>
      <c r="B18" s="1010">
        <v>59940761</v>
      </c>
      <c r="C18" s="137"/>
    </row>
    <row r="19" spans="1:3">
      <c r="A19" s="2" t="s">
        <v>2499</v>
      </c>
      <c r="B19" s="16"/>
    </row>
    <row r="20" spans="1:3">
      <c r="A20" s="2" t="s">
        <v>2511</v>
      </c>
      <c r="B20" s="16"/>
    </row>
    <row r="21" spans="1:3">
      <c r="A21" s="2" t="s">
        <v>2512</v>
      </c>
      <c r="B21" s="16"/>
    </row>
    <row r="22" spans="1:3">
      <c r="A22" s="2" t="s">
        <v>2513</v>
      </c>
      <c r="B22" s="16"/>
    </row>
    <row r="23" spans="1:3">
      <c r="B23" s="679" t="s">
        <v>2505</v>
      </c>
      <c r="C23" s="3" t="s">
        <v>1623</v>
      </c>
    </row>
    <row r="24" spans="1:3">
      <c r="A24" s="2" t="s">
        <v>2500</v>
      </c>
      <c r="B24" s="16">
        <f>B3</f>
        <v>10253784362</v>
      </c>
      <c r="C24" s="1011">
        <f>B24/$B$24</f>
        <v>1</v>
      </c>
    </row>
    <row r="25" spans="1:3">
      <c r="A25" s="2" t="s">
        <v>2501</v>
      </c>
      <c r="B25" s="16">
        <f>B5+B16</f>
        <v>2782242266</v>
      </c>
      <c r="C25" s="1013">
        <f t="shared" ref="C25:C27" si="0">B25/$B$24</f>
        <v>0.27133809018949601</v>
      </c>
    </row>
    <row r="26" spans="1:3">
      <c r="A26" s="2" t="s">
        <v>2502</v>
      </c>
      <c r="B26" s="16">
        <f>B9+B18</f>
        <v>2791209797</v>
      </c>
      <c r="C26" s="1013">
        <f t="shared" si="0"/>
        <v>0.2722126483704963</v>
      </c>
    </row>
    <row r="27" spans="1:3">
      <c r="A27" s="2" t="s">
        <v>2496</v>
      </c>
      <c r="B27" s="16">
        <f>B24-B25-B26</f>
        <v>4680332299</v>
      </c>
      <c r="C27" s="1013">
        <f t="shared" si="0"/>
        <v>0.45644926144000764</v>
      </c>
    </row>
    <row r="28" spans="1:3">
      <c r="A28" s="2" t="s">
        <v>2506</v>
      </c>
      <c r="B28" s="16"/>
    </row>
    <row r="29" spans="1:3">
      <c r="A29" s="2" t="s">
        <v>2501</v>
      </c>
      <c r="B29" s="137">
        <f>B7</f>
        <v>12315191</v>
      </c>
    </row>
    <row r="30" spans="1:3">
      <c r="A30" s="2" t="s">
        <v>2502</v>
      </c>
      <c r="B30" s="137">
        <f>B29</f>
        <v>12315191</v>
      </c>
    </row>
    <row r="31" spans="1:3">
      <c r="B31" s="808"/>
    </row>
    <row r="32" spans="1:3">
      <c r="A32" s="2" t="s">
        <v>2537</v>
      </c>
    </row>
    <row r="33" spans="1:3">
      <c r="A33" s="2" t="s">
        <v>2924</v>
      </c>
      <c r="B33" s="16">
        <v>89659183</v>
      </c>
    </row>
    <row r="35" spans="1:3">
      <c r="A35" s="2" t="s">
        <v>2518</v>
      </c>
    </row>
    <row r="36" spans="1:3">
      <c r="A36" s="2" t="s">
        <v>2521</v>
      </c>
      <c r="B36" s="137">
        <f>h30yosan!D50</f>
        <v>478454660</v>
      </c>
    </row>
    <row r="37" spans="1:3" s="884" customFormat="1">
      <c r="A37" s="884" t="s">
        <v>2519</v>
      </c>
      <c r="B37" s="918">
        <f>h30yosan!F50</f>
        <v>38737708.392606184</v>
      </c>
    </row>
    <row r="38" spans="1:3">
      <c r="A38" s="2" t="s">
        <v>2520</v>
      </c>
      <c r="B38" s="137">
        <f>h30yosan!D51</f>
        <v>205559758.44155845</v>
      </c>
    </row>
    <row r="39" spans="1:3">
      <c r="A39" s="2" t="s">
        <v>2522</v>
      </c>
      <c r="B39" s="137">
        <f>h30yosan!D41</f>
        <v>21698783</v>
      </c>
    </row>
    <row r="40" spans="1:3">
      <c r="A40" s="2" t="s">
        <v>2523</v>
      </c>
      <c r="B40" s="137">
        <f>B39</f>
        <v>21698783</v>
      </c>
    </row>
    <row r="41" spans="1:3">
      <c r="A41" s="2" t="s">
        <v>2673</v>
      </c>
      <c r="B41" s="137"/>
    </row>
    <row r="42" spans="1:3">
      <c r="A42" s="2" t="s">
        <v>2525</v>
      </c>
      <c r="B42" s="137"/>
    </row>
    <row r="43" spans="1:3">
      <c r="A43" s="2" t="s">
        <v>2526</v>
      </c>
      <c r="B43" s="137"/>
    </row>
    <row r="45" spans="1:3">
      <c r="A45" s="2" t="s">
        <v>2524</v>
      </c>
      <c r="B45" s="137">
        <f>B36+B38</f>
        <v>684014418.44155848</v>
      </c>
      <c r="C45" s="1245"/>
    </row>
    <row r="46" spans="1:3">
      <c r="A46" s="2" t="s">
        <v>2501</v>
      </c>
      <c r="B46" s="137">
        <f>B36*0.25+B38*0.385</f>
        <v>198754172</v>
      </c>
      <c r="C46" s="1245"/>
    </row>
    <row r="47" spans="1:3">
      <c r="A47" s="2" t="s">
        <v>2502</v>
      </c>
      <c r="B47" s="16">
        <f>B36*0.25+B38*0.385</f>
        <v>198754172</v>
      </c>
      <c r="C47" s="1245"/>
    </row>
    <row r="48" spans="1:3">
      <c r="A48" s="2" t="s">
        <v>2496</v>
      </c>
      <c r="B48" s="16">
        <f>B36*0.5+B38*0.23</f>
        <v>286506074.44155842</v>
      </c>
      <c r="C48" s="1245"/>
    </row>
    <row r="49" spans="1:2">
      <c r="A49" s="2" t="s">
        <v>2527</v>
      </c>
    </row>
    <row r="50" spans="1:2">
      <c r="A50" s="2" t="s">
        <v>2501</v>
      </c>
      <c r="B50" s="137">
        <f>B39</f>
        <v>21698783</v>
      </c>
    </row>
    <row r="51" spans="1:2">
      <c r="A51" s="2" t="s">
        <v>2502</v>
      </c>
      <c r="B51" s="137">
        <f>B40</f>
        <v>21698783</v>
      </c>
    </row>
    <row r="54" spans="1:2">
      <c r="A54" s="2" t="s">
        <v>2925</v>
      </c>
    </row>
    <row r="55" spans="1:2">
      <c r="A55" s="2" t="s">
        <v>2927</v>
      </c>
      <c r="B55" s="16">
        <v>27863339</v>
      </c>
    </row>
    <row r="56" spans="1:2">
      <c r="A56" s="2" t="s">
        <v>2928</v>
      </c>
      <c r="B56" s="16">
        <v>195705013</v>
      </c>
    </row>
    <row r="57" spans="1:2">
      <c r="A57" s="2" t="s">
        <v>2929</v>
      </c>
      <c r="B57" s="16">
        <v>55042035</v>
      </c>
    </row>
    <row r="58" spans="1:2">
      <c r="A58" s="2" t="s">
        <v>2926</v>
      </c>
      <c r="B58" s="137">
        <f>B57</f>
        <v>55042035</v>
      </c>
    </row>
  </sheetData>
  <phoneticPr fontId="40"/>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29"/>
  <sheetViews>
    <sheetView workbookViewId="0"/>
  </sheetViews>
  <sheetFormatPr defaultRowHeight="12"/>
  <cols>
    <col min="1" max="16384" width="9" style="2"/>
  </cols>
  <sheetData>
    <row r="1" spans="1:10">
      <c r="A1" s="2" t="s">
        <v>206</v>
      </c>
      <c r="B1" s="2" t="s">
        <v>2801</v>
      </c>
    </row>
    <row r="2" spans="1:10">
      <c r="B2" s="2" t="s">
        <v>2802</v>
      </c>
    </row>
    <row r="3" spans="1:10">
      <c r="A3" s="2" t="s">
        <v>202</v>
      </c>
      <c r="C3" s="3" t="s">
        <v>6</v>
      </c>
      <c r="D3" s="3" t="s">
        <v>7</v>
      </c>
      <c r="E3" s="3" t="s">
        <v>8</v>
      </c>
      <c r="F3" s="3" t="s">
        <v>9</v>
      </c>
      <c r="G3" s="3" t="s">
        <v>10</v>
      </c>
      <c r="H3" s="3" t="s">
        <v>11</v>
      </c>
      <c r="I3" s="3" t="s">
        <v>12</v>
      </c>
      <c r="J3" s="3" t="s">
        <v>118</v>
      </c>
    </row>
    <row r="4" spans="1:10">
      <c r="B4" s="3" t="s">
        <v>146</v>
      </c>
      <c r="C4" s="100">
        <f>'2018yosanhosei（予算ベース）'!F4/'2018yosanhosei（予算ベース）'!$D4</f>
        <v>3.0977121075974719E-4</v>
      </c>
      <c r="D4" s="100">
        <f>'2018yosanhosei（予算ベース）'!G4/'2018yosanhosei（予算ベース）'!$D4</f>
        <v>4.703689427305009E-4</v>
      </c>
      <c r="E4" s="100">
        <f>'2018yosanhosei（予算ベース）'!H4/'2018yosanhosei（予算ベース）'!$D4</f>
        <v>6.0040797277473529E-4</v>
      </c>
      <c r="F4" s="100">
        <f>'2018yosanhosei（予算ベース）'!I4/'2018yosanhosei（予算ベース）'!$D4</f>
        <v>8.015435093667088E-4</v>
      </c>
      <c r="G4" s="100">
        <f>'2018yosanhosei（予算ベース）'!J4/'2018yosanhosei（予算ベース）'!$D4</f>
        <v>5.2031510876861557E-4</v>
      </c>
      <c r="H4" s="100">
        <f>'2018yosanhosei（予算ベース）'!K4/'2018yosanhosei（予算ベース）'!$D4</f>
        <v>3.8981823556337767E-4</v>
      </c>
      <c r="I4" s="100">
        <f>'2018yosanhosei（予算ベース）'!L4/'2018yosanhosei（予算ベース）'!$D4</f>
        <v>4.1973552430763742E-4</v>
      </c>
      <c r="J4" s="100">
        <f>'2018yosanhosei（予算ベース）'!M4/'2018yosanhosei（予算ベース）'!$D4</f>
        <v>3.5119605042713232E-3</v>
      </c>
    </row>
    <row r="5" spans="1:10">
      <c r="B5" s="263" t="s">
        <v>147</v>
      </c>
      <c r="C5" s="264">
        <f>'2018yosanhosei（予算ベース）'!F5/'2018yosanhosei（予算ベース）'!$D5</f>
        <v>3.0977121075974719E-4</v>
      </c>
      <c r="D5" s="264">
        <f>'2018yosanhosei（予算ベース）'!G5/'2018yosanhosei（予算ベース）'!$D5</f>
        <v>4.703689427305009E-4</v>
      </c>
      <c r="E5" s="264">
        <f>'2018yosanhosei（予算ベース）'!H5/'2018yosanhosei（予算ベース）'!$D5</f>
        <v>6.0040797277473529E-4</v>
      </c>
      <c r="F5" s="264">
        <f>'2018yosanhosei（予算ベース）'!I5/'2018yosanhosei（予算ベース）'!$D5</f>
        <v>8.018354720674474E-4</v>
      </c>
      <c r="G5" s="264">
        <f>'2018yosanhosei（予算ベース）'!J5/'2018yosanhosei（予算ベース）'!$D5</f>
        <v>5.2055230117669814E-4</v>
      </c>
      <c r="H5" s="264">
        <f>'2018yosanhosei（予算ベース）'!K5/'2018yosanhosei（予算ベース）'!$D5</f>
        <v>3.8990715930700589E-4</v>
      </c>
      <c r="I5" s="264">
        <f>'2018yosanhosei（予算ベース）'!L5/'2018yosanhosei（予算ベース）'!$D5</f>
        <v>4.1973552430763742E-4</v>
      </c>
      <c r="J5" s="264">
        <f>'2018yosanhosei（予算ベース）'!M5/'2018yosanhosei（予算ベース）'!$D5</f>
        <v>3.5125785831237721E-3</v>
      </c>
    </row>
    <row r="6" spans="1:10">
      <c r="B6" s="263" t="s">
        <v>148</v>
      </c>
      <c r="C6" s="264">
        <f>'2018yosanhosei（予算ベース）'!F6/'2018yosanhosei（予算ベース）'!$D6</f>
        <v>3.0977121075974719E-4</v>
      </c>
      <c r="D6" s="264">
        <f>'2018yosanhosei（予算ベース）'!G6/'2018yosanhosei（予算ベース）'!$D6</f>
        <v>4.7036894273050096E-4</v>
      </c>
      <c r="E6" s="264">
        <f>'2018yosanhosei（予算ベース）'!H6/'2018yosanhosei（予算ベース）'!$D6</f>
        <v>6.0040797277473529E-4</v>
      </c>
      <c r="F6" s="264">
        <f>'2018yosanhosei（予算ベース）'!I6/'2018yosanhosei（予算ベース）'!$D6</f>
        <v>8.0230322790394006E-4</v>
      </c>
      <c r="G6" s="264">
        <f>'2018yosanhosei（予算ベース）'!J6/'2018yosanhosei（予算ベース）'!$D6</f>
        <v>5.2093236824892765E-4</v>
      </c>
      <c r="H6" s="264">
        <f>'2018yosanhosei（予算ベース）'!K6/'2018yosanhosei（予算ベース）'!$D6</f>
        <v>3.9004960925032327E-4</v>
      </c>
      <c r="I6" s="264">
        <f>'2018yosanhosei（予算ベース）'!L6/'2018yosanhosei（予算ベース）'!$D6</f>
        <v>4.1973552430763742E-4</v>
      </c>
      <c r="J6" s="264">
        <f>'2018yosanhosei（予算ベース）'!M6/'2018yosanhosei（予算ベース）'!$D6</f>
        <v>3.5135688559758123E-3</v>
      </c>
    </row>
    <row r="7" spans="1:10">
      <c r="B7" s="263" t="s">
        <v>149</v>
      </c>
      <c r="C7" s="264">
        <f>'2018yosanhosei（予算ベース）'!F7/'2018yosanhosei（予算ベース）'!$D7</f>
        <v>3.0977121075974719E-4</v>
      </c>
      <c r="D7" s="264">
        <f>'2018yosanhosei（予算ベース）'!G7/'2018yosanhosei（予算ベース）'!$D7</f>
        <v>4.7036894273050096E-4</v>
      </c>
      <c r="E7" s="264">
        <f>'2018yosanhosei（予算ベース）'!H7/'2018yosanhosei（予算ベース）'!$D7</f>
        <v>6.0040797277473529E-4</v>
      </c>
      <c r="F7" s="264">
        <f>'2018yosanhosei（予算ベース）'!I7/'2018yosanhosei（予算ベース）'!$D7</f>
        <v>8.0293939345630629E-4</v>
      </c>
      <c r="G7" s="264">
        <f>'2018yosanhosei（予算ベース）'!J7/'2018yosanhosei（予算ベース）'!$D7</f>
        <v>5.2144952694257877E-4</v>
      </c>
      <c r="H7" s="264">
        <f>'2018yosanhosei（予算ベース）'!K7/'2018yosanhosei（予算ベース）'!$D7</f>
        <v>3.9024316451043395E-4</v>
      </c>
      <c r="I7" s="264">
        <f>'2018yosanhosei（予算ベース）'!L7/'2018yosanhosei（予算ベース）'!$D7</f>
        <v>4.1973552430763736E-4</v>
      </c>
      <c r="J7" s="264">
        <f>'2018yosanhosei（予算ベース）'!M7/'2018yosanhosei（予算ベース）'!$D7</f>
        <v>3.5149157354819401E-3</v>
      </c>
    </row>
    <row r="8" spans="1:10">
      <c r="B8" s="263" t="s">
        <v>150</v>
      </c>
      <c r="C8" s="264">
        <f>'2018yosanhosei（予算ベース）'!F8/'2018yosanhosei（予算ベース）'!$D8</f>
        <v>3.0977121075974719E-4</v>
      </c>
      <c r="D8" s="264">
        <f>'2018yosanhosei（予算ベース）'!G8/'2018yosanhosei（予算ベース）'!$D8</f>
        <v>4.703689427305009E-4</v>
      </c>
      <c r="E8" s="264">
        <f>'2018yosanhosei（予算ベース）'!H8/'2018yosanhosei（予算ベース）'!$D8</f>
        <v>6.0040797277473529E-4</v>
      </c>
      <c r="F8" s="264">
        <f>'2018yosanhosei（予算ベース）'!I8/'2018yosanhosei（予算ベース）'!$D8</f>
        <v>8.0401660739263235E-4</v>
      </c>
      <c r="G8" s="264">
        <f>'2018yosanhosei（予算ベース）'!J8/'2018yosanhosei（予算ベース）'!$D8</f>
        <v>5.2232566266941145E-4</v>
      </c>
      <c r="H8" s="264">
        <f>'2018yosanhosei（予算ベース）'!K8/'2018yosanhosei（予算ベース）'!$D8</f>
        <v>3.9057068838595698E-4</v>
      </c>
      <c r="I8" s="264">
        <f>'2018yosanhosei（予算ベース）'!L8/'2018yosanhosei（予算ベース）'!$D8</f>
        <v>4.1973552430763742E-4</v>
      </c>
      <c r="J8" s="264">
        <f>'2018yosanhosei（予算ベース）'!M8/'2018yosanhosei（予算ベース）'!$D8</f>
        <v>3.5171966090206223E-3</v>
      </c>
    </row>
    <row r="9" spans="1:10">
      <c r="B9" s="3" t="s">
        <v>113</v>
      </c>
      <c r="C9" s="100">
        <f>'2018yosanhosei（予算ベース）'!F9/'2018yosanhosei（予算ベース）'!$D9</f>
        <v>4.2140268681216397E-3</v>
      </c>
      <c r="D9" s="100">
        <f>'2018yosanhosei（予算ベース）'!G9/'2018yosanhosei（予算ベース）'!$D9</f>
        <v>4.3526598881721452E-3</v>
      </c>
      <c r="E9" s="100">
        <f>'2018yosanhosei（予算ベース）'!H9/'2018yosanhosei（予算ベース）'!$D9</f>
        <v>6.1561399730697556E-3</v>
      </c>
      <c r="F9" s="100">
        <f>'2018yosanhosei（予算ベース）'!I9/'2018yosanhosei（予算ベース）'!$D9</f>
        <v>6.3608582071894466E-3</v>
      </c>
      <c r="G9" s="100">
        <f>'2018yosanhosei（予算ベース）'!J9/'2018yosanhosei（予算ベース）'!$D9</f>
        <v>4.3847643770259454E-3</v>
      </c>
      <c r="H9" s="100">
        <f>'2018yosanhosei（予算ベース）'!K9/'2018yosanhosei（予算ベース）'!$D9</f>
        <v>3.5915333374888499E-3</v>
      </c>
      <c r="I9" s="100">
        <f>'2018yosanhosei（予算ベース）'!L9/'2018yosanhosei（予算ベース）'!$D9</f>
        <v>3.1331062531413933E-3</v>
      </c>
      <c r="J9" s="100">
        <f>'2018yosanhosei（予算ベース）'!M9/'2018yosanhosei（予算ベース）'!$D9</f>
        <v>3.2193088904209174E-2</v>
      </c>
    </row>
    <row r="10" spans="1:10">
      <c r="B10" s="3" t="s">
        <v>114</v>
      </c>
      <c r="C10" s="100">
        <f>'2018yosanhosei（予算ベース）'!F10/'2018yosanhosei（予算ベース）'!$D10</f>
        <v>7.9214861742269872E-3</v>
      </c>
      <c r="D10" s="100">
        <f>'2018yosanhosei（予算ベース）'!G10/'2018yosanhosei（予算ベース）'!$D10</f>
        <v>7.7491183357527244E-3</v>
      </c>
      <c r="E10" s="100">
        <f>'2018yosanhosei（予算ベース）'!H10/'2018yosanhosei（予算ベース）'!$D10</f>
        <v>1.1650248584160661E-2</v>
      </c>
      <c r="F10" s="100">
        <f>'2018yosanhosei（予算ベース）'!I10/'2018yosanhosei（予算ベース）'!$D10</f>
        <v>1.1668146203171569E-2</v>
      </c>
      <c r="G10" s="100">
        <f>'2018yosanhosei（予算ベース）'!J10/'2018yosanhosei（予算ベース）'!$D10</f>
        <v>8.209775514294965E-3</v>
      </c>
      <c r="H10" s="100">
        <f>'2018yosanhosei（予算ベース）'!K10/'2018yosanhosei（予算ベース）'!$D10</f>
        <v>6.6675514515244358E-3</v>
      </c>
      <c r="I10" s="100">
        <f>'2018yosanhosei（予算ベース）'!L10/'2018yosanhosei（予算ベース）'!$D10</f>
        <v>5.4835551169568099E-3</v>
      </c>
      <c r="J10" s="100">
        <f>'2018yosanhosei（予算ベース）'!M10/'2018yosanhosei（予算ベース）'!$D10</f>
        <v>5.9349881380088156E-2</v>
      </c>
    </row>
    <row r="11" spans="1:10">
      <c r="B11" s="3" t="s">
        <v>115</v>
      </c>
      <c r="C11" s="100">
        <f>'2018yosanhosei（予算ベース）'!F11/'2018yosanhosei（予算ベース）'!$D11</f>
        <v>1.5944258402064888E-2</v>
      </c>
      <c r="D11" s="100">
        <f>'2018yosanhosei（予算ベース）'!G11/'2018yosanhosei（予算ベース）'!$D11</f>
        <v>1.3912469580492436E-2</v>
      </c>
      <c r="E11" s="100">
        <f>'2018yosanhosei（予算ベース）'!H11/'2018yosanhosei（予算ベース）'!$D11</f>
        <v>2.2978089314299517E-2</v>
      </c>
      <c r="F11" s="100">
        <f>'2018yosanhosei（予算ベース）'!I11/'2018yosanhosei（予算ベース）'!$D11</f>
        <v>2.1121431783039248E-2</v>
      </c>
      <c r="G11" s="100">
        <f>'2018yosanhosei（予算ベース）'!J11/'2018yosanhosei（予算ベース）'!$D11</f>
        <v>1.491540361116068E-2</v>
      </c>
      <c r="H11" s="100">
        <f>'2018yosanhosei（予算ベース）'!K11/'2018yosanhosei（予算ベース）'!$D11</f>
        <v>1.2322330635248046E-2</v>
      </c>
      <c r="I11" s="100">
        <f>'2018yosanhosei（予算ベース）'!L11/'2018yosanhosei（予算ベース）'!$D11</f>
        <v>9.4225286632098997E-3</v>
      </c>
      <c r="J11" s="100">
        <f>'2018yosanhosei（予算ベース）'!M11/'2018yosanhosei（予算ベース）'!$D11</f>
        <v>0.11061651198951471</v>
      </c>
    </row>
    <row r="12" spans="1:10">
      <c r="B12" s="3" t="s">
        <v>116</v>
      </c>
      <c r="C12" s="100">
        <f>'2018yosanhosei（予算ベース）'!F12/'2018yosanhosei（予算ベース）'!$D12</f>
        <v>3.3448687517128935E-2</v>
      </c>
      <c r="D12" s="100">
        <f>'2018yosanhosei（予算ベース）'!G12/'2018yosanhosei（予算ベース）'!$D12</f>
        <v>2.6971975901040043E-2</v>
      </c>
      <c r="E12" s="100">
        <f>'2018yosanhosei（予算ベース）'!H12/'2018yosanhosei（予算ベース）'!$D12</f>
        <v>4.8125455803863827E-2</v>
      </c>
      <c r="F12" s="100">
        <f>'2018yosanhosei（予算ベース）'!I12/'2018yosanhosei（予算ベース）'!$D12</f>
        <v>4.0345783843291731E-2</v>
      </c>
      <c r="G12" s="100">
        <f>'2018yosanhosei（予算ベース）'!J12/'2018yosanhosei（予算ベース）'!$D12</f>
        <v>2.9171911798178178E-2</v>
      </c>
      <c r="H12" s="100">
        <f>'2018yosanhosei（予算ベース）'!K12/'2018yosanhosei（予算ベース）'!$D12</f>
        <v>2.3849980722690092E-2</v>
      </c>
      <c r="I12" s="100">
        <f>'2018yosanhosei（予算ベース）'!L12/'2018yosanhosei（予算ベース）'!$D12</f>
        <v>1.7035567798066694E-2</v>
      </c>
      <c r="J12" s="100">
        <f>'2018yosanhosei（予算ベース）'!M12/'2018yosanhosei（予算ベース）'!$D12</f>
        <v>0.21894936338425952</v>
      </c>
    </row>
    <row r="13" spans="1:10">
      <c r="B13" s="3" t="s">
        <v>117</v>
      </c>
      <c r="C13" s="100">
        <f>'2018yosanhosei（予算ベース）'!F13/'2018yosanhosei（予算ベース）'!$D13</f>
        <v>5.6751412718038852E-2</v>
      </c>
      <c r="D13" s="100">
        <f>'2018yosanhosei（予算ベース）'!G13/'2018yosanhosei（予算ベース）'!$D13</f>
        <v>4.6852167870755468E-2</v>
      </c>
      <c r="E13" s="100">
        <f>'2018yosanhosei（予算ベース）'!H13/'2018yosanhosei（予算ベース）'!$D13</f>
        <v>8.6506200972127148E-2</v>
      </c>
      <c r="F13" s="100">
        <f>'2018yosanhosei（予算ベース）'!I13/'2018yosanhosei（予算ベース）'!$D13</f>
        <v>7.249227646014926E-2</v>
      </c>
      <c r="G13" s="100">
        <f>'2018yosanhosei（予算ベース）'!J13/'2018yosanhosei（予算ベース）'!$D13</f>
        <v>5.4080958366117933E-2</v>
      </c>
      <c r="H13" s="100">
        <f>'2018yosanhosei（予算ベース）'!K13/'2018yosanhosei（予算ベース）'!$D13</f>
        <v>4.3178590040976489E-2</v>
      </c>
      <c r="I13" s="100">
        <f>'2018yosanhosei（予算ベース）'!L13/'2018yosanhosei（予算ベース）'!$D13</f>
        <v>2.8563472680638871E-2</v>
      </c>
      <c r="J13" s="100">
        <f>'2018yosanhosei（予算ベース）'!M13/'2018yosanhosei（予算ベース）'!$D13</f>
        <v>0.38842507910880408</v>
      </c>
    </row>
    <row r="14" spans="1:10">
      <c r="B14" s="263" t="s">
        <v>412</v>
      </c>
      <c r="C14" s="264">
        <f>'2018yosanhosei（予算ベース）'!F14/'2018yosanhosei（予算ベース）'!$D14</f>
        <v>6.6208418262126631E-2</v>
      </c>
      <c r="D14" s="264">
        <f>'2018yosanhosei（予算ベース）'!G14/'2018yosanhosei（予算ベース）'!$D14</f>
        <v>6.351739355035059E-2</v>
      </c>
      <c r="E14" s="264">
        <f>'2018yosanhosei（予算ベース）'!H14/'2018yosanhosei（予算ベース）'!$D14</f>
        <v>0.12626992739839582</v>
      </c>
      <c r="F14" s="264">
        <f>'2018yosanhosei（予算ベース）'!I14/'2018yosanhosei（予算ベース）'!$D14</f>
        <v>0.12077775419571599</v>
      </c>
      <c r="G14" s="264">
        <f>'2018yosanhosei（予算ベース）'!J14/'2018yosanhosei（予算ベース）'!$D14</f>
        <v>9.8364561767426598E-2</v>
      </c>
      <c r="H14" s="264">
        <f>'2018yosanhosei（予算ベース）'!K14/'2018yosanhosei（予算ベース）'!$D14</f>
        <v>8.1381472775399574E-2</v>
      </c>
      <c r="I14" s="264">
        <f>'2018yosanhosei（予算ベース）'!L14/'2018yosanhosei（予算ベース）'!$D14</f>
        <v>4.6988815428541685E-2</v>
      </c>
      <c r="J14" s="264">
        <f>'2018yosanhosei（予算ベース）'!M14/'2018yosanhosei（予算ベース）'!$D14</f>
        <v>0.60350834337795689</v>
      </c>
    </row>
    <row r="15" spans="1:10">
      <c r="B15" s="3"/>
      <c r="C15" s="100"/>
      <c r="D15" s="100"/>
      <c r="E15" s="100"/>
      <c r="F15" s="100"/>
      <c r="G15" s="100"/>
      <c r="H15" s="100"/>
      <c r="I15" s="100"/>
      <c r="J15" s="100"/>
    </row>
    <row r="17" spans="1:10">
      <c r="A17" s="2" t="s">
        <v>203</v>
      </c>
      <c r="C17" s="3" t="s">
        <v>6</v>
      </c>
      <c r="D17" s="3" t="s">
        <v>7</v>
      </c>
      <c r="E17" s="3" t="s">
        <v>8</v>
      </c>
      <c r="F17" s="3" t="s">
        <v>9</v>
      </c>
      <c r="G17" s="3" t="s">
        <v>10</v>
      </c>
      <c r="H17" s="3" t="s">
        <v>11</v>
      </c>
      <c r="I17" s="3" t="s">
        <v>12</v>
      </c>
      <c r="J17" s="3" t="s">
        <v>118</v>
      </c>
    </row>
    <row r="18" spans="1:10">
      <c r="B18" s="3" t="s">
        <v>146</v>
      </c>
      <c r="C18" s="100">
        <f>'2018yosanhosei（予算ベース）'!N4/'2018yosanhosei（予算ベース）'!$E4</f>
        <v>2.7943001760064024E-4</v>
      </c>
      <c r="D18" s="100">
        <f>'2018yosanhosei（予算ベース）'!O4/'2018yosanhosei（予算ベース）'!$E4</f>
        <v>4.4852512383604712E-4</v>
      </c>
      <c r="E18" s="100">
        <f>'2018yosanhosei（予算ベース）'!P4/'2018yosanhosei（予算ベース）'!$E4</f>
        <v>4.5897243121039013E-4</v>
      </c>
      <c r="F18" s="100">
        <f>'2018yosanhosei（予算ベース）'!Q4/'2018yosanhosei（予算ベース）'!$E4</f>
        <v>6.3725154443448472E-4</v>
      </c>
      <c r="G18" s="100">
        <f>'2018yosanhosei（予算ベース）'!R4/'2018yosanhosei（予算ベース）'!$E4</f>
        <v>3.9016487307310646E-4</v>
      </c>
      <c r="H18" s="100">
        <f>'2018yosanhosei（予算ベース）'!S4/'2018yosanhosei（予算ベース）'!$E4</f>
        <v>3.3780695131574451E-4</v>
      </c>
      <c r="I18" s="100">
        <f>'2018yosanhosei（予算ベース）'!T4/'2018yosanhosei（予算ベース）'!$E4</f>
        <v>3.7477942472303766E-4</v>
      </c>
      <c r="J18" s="100">
        <f>'2018yosanhosei（予算ベース）'!U4/'2018yosanhosei（予算ベース）'!$E4</f>
        <v>2.9269303661934509E-3</v>
      </c>
    </row>
    <row r="19" spans="1:10">
      <c r="B19" s="263" t="s">
        <v>147</v>
      </c>
      <c r="C19" s="264">
        <f>'2018yosanhosei（予算ベース）'!N5/'2018yosanhosei（予算ベース）'!$E5</f>
        <v>2.7943001760064024E-4</v>
      </c>
      <c r="D19" s="264">
        <f>'2018yosanhosei（予算ベース）'!O5/'2018yosanhosei（予算ベース）'!$E5</f>
        <v>4.4852512383604707E-4</v>
      </c>
      <c r="E19" s="264">
        <f>'2018yosanhosei（予算ベース）'!P5/'2018yosanhosei（予算ベース）'!$E5</f>
        <v>4.5897243121039013E-4</v>
      </c>
      <c r="F19" s="264">
        <f>'2018yosanhosei（予算ベース）'!Q5/'2018yosanhosei（予算ベース）'!$E5</f>
        <v>6.374836636891337E-4</v>
      </c>
      <c r="G19" s="264">
        <f>'2018yosanhosei（予算ベース）'!R5/'2018yosanhosei（予算ベース）'!$E5</f>
        <v>3.9034273480388057E-4</v>
      </c>
      <c r="H19" s="264">
        <f>'2018yosanhosei（予算ベース）'!S5/'2018yosanhosei（予算ベース）'!$E5</f>
        <v>3.3788401045765774E-4</v>
      </c>
      <c r="I19" s="264">
        <f>'2018yosanhosei（予算ベース）'!T5/'2018yosanhosei（予算ベース）'!$E5</f>
        <v>3.7477942472303766E-4</v>
      </c>
      <c r="J19" s="264">
        <f>'2018yosanhosei（予算ベース）'!U5/'2018yosanhosei（予算ベース）'!$E5</f>
        <v>2.9274174063207872E-3</v>
      </c>
    </row>
    <row r="20" spans="1:10">
      <c r="B20" s="263" t="s">
        <v>148</v>
      </c>
      <c r="C20" s="264">
        <f>'2018yosanhosei（予算ベース）'!N6/'2018yosanhosei（予算ベース）'!$E6</f>
        <v>2.7943001760064024E-4</v>
      </c>
      <c r="D20" s="264">
        <f>'2018yosanhosei（予算ベース）'!O6/'2018yosanhosei（予算ベース）'!$E6</f>
        <v>4.4852512383604707E-4</v>
      </c>
      <c r="E20" s="264">
        <f>'2018yosanhosei（予算ベース）'!P6/'2018yosanhosei（予算ベース）'!$E6</f>
        <v>4.5897243121039008E-4</v>
      </c>
      <c r="F20" s="264">
        <f>'2018yosanhosei（予算ベース）'!Q6/'2018yosanhosei（予算ベース）'!$E6</f>
        <v>6.3785554385002317E-4</v>
      </c>
      <c r="G20" s="264">
        <f>'2018yosanhosei（予算ベース）'!R6/'2018yosanhosei（予算ベース）'!$E6</f>
        <v>3.9062773291079054E-4</v>
      </c>
      <c r="H20" s="264">
        <f>'2018yosanhosei（予算ベース）'!S6/'2018yosanhosei（予算ベース）'!$E6</f>
        <v>3.3800745409542796E-4</v>
      </c>
      <c r="I20" s="264">
        <f>'2018yosanhosei（予算ベース）'!T6/'2018yosanhosei（予算ベース）'!$E6</f>
        <v>3.7477942472303766E-4</v>
      </c>
      <c r="J20" s="264">
        <f>'2018yosanhosei（予算ベース）'!U6/'2018yosanhosei（予算ベース）'!$E6</f>
        <v>2.9281977282263564E-3</v>
      </c>
    </row>
    <row r="21" spans="1:10">
      <c r="B21" s="263" t="s">
        <v>149</v>
      </c>
      <c r="C21" s="264">
        <f>'2018yosanhosei（予算ベース）'!N7/'2018yosanhosei（予算ベース）'!$E7</f>
        <v>2.7943001760064024E-4</v>
      </c>
      <c r="D21" s="264">
        <f>'2018yosanhosei（予算ベース）'!O7/'2018yosanhosei（予算ベース）'!$E7</f>
        <v>4.4852512383604707E-4</v>
      </c>
      <c r="E21" s="264">
        <f>'2018yosanhosei（予算ベース）'!P7/'2018yosanhosei（予算ベース）'!$E7</f>
        <v>4.5897243121039013E-4</v>
      </c>
      <c r="F21" s="264">
        <f>'2018yosanhosei（予算ベース）'!Q7/'2018yosanhosei（予算ベース）'!$E7</f>
        <v>6.3836131487308566E-4</v>
      </c>
      <c r="G21" s="264">
        <f>'2018yosanhosei（予算ベース）'!R7/'2018yosanhosei（予算ベース）'!$E7</f>
        <v>3.9101553090601792E-4</v>
      </c>
      <c r="H21" s="264">
        <f>'2018yosanhosei（予算ベース）'!S7/'2018yosanhosei（予算ベース）'!$E7</f>
        <v>3.3817518435113204E-4</v>
      </c>
      <c r="I21" s="264">
        <f>'2018yosanhosei（予算ベース）'!T7/'2018yosanhosei（予算ベース）'!$E7</f>
        <v>3.7477942472303761E-4</v>
      </c>
      <c r="J21" s="264">
        <f>'2018yosanhosei（予算ベース）'!U7/'2018yosanhosei（予算ベース）'!$E7</f>
        <v>2.9292590275003506E-3</v>
      </c>
    </row>
    <row r="22" spans="1:10">
      <c r="B22" s="263" t="s">
        <v>150</v>
      </c>
      <c r="C22" s="264">
        <f>'2018yosanhosei（予算ベース）'!N8/'2018yosanhosei（予算ベース）'!$E8</f>
        <v>2.7943001760064029E-4</v>
      </c>
      <c r="D22" s="264">
        <f>'2018yosanhosei（予算ベース）'!O8/'2018yosanhosei（予算ベース）'!$E8</f>
        <v>4.4852512383604707E-4</v>
      </c>
      <c r="E22" s="264">
        <f>'2018yosanhosei（予算ベース）'!P8/'2018yosanhosei（予算ベース）'!$E8</f>
        <v>4.5897243121039008E-4</v>
      </c>
      <c r="F22" s="264">
        <f>'2018yosanhosei（予算ベース）'!Q8/'2018yosanhosei（予算ベース）'!$E8</f>
        <v>6.3921773281744949E-4</v>
      </c>
      <c r="G22" s="264">
        <f>'2018yosanhosei（予算ベース）'!R8/'2018yosanhosei（予算ベース）'!$E8</f>
        <v>3.9167251237531159E-4</v>
      </c>
      <c r="H22" s="264">
        <f>'2018yosanhosei（予算ベース）'!S8/'2018yosanhosei（予算ベース）'!$E8</f>
        <v>3.3845900853322463E-4</v>
      </c>
      <c r="I22" s="264">
        <f>'2018yosanhosei（予算ベース）'!T8/'2018yosanhosei（予算ベース）'!$E8</f>
        <v>3.7477942472303766E-4</v>
      </c>
      <c r="J22" s="264">
        <f>'2018yosanhosei（予算ベース）'!U8/'2018yosanhosei（予算ベース）'!$E8</f>
        <v>2.9310562510961005E-3</v>
      </c>
    </row>
    <row r="23" spans="1:10">
      <c r="B23" s="3" t="s">
        <v>113</v>
      </c>
      <c r="C23" s="100">
        <f>'2018yosanhosei（予算ベース）'!N9/'2018yosanhosei（予算ベース）'!$E9</f>
        <v>4.3670048952857863E-3</v>
      </c>
      <c r="D23" s="100">
        <f>'2018yosanhosei（予算ベース）'!O9/'2018yosanhosei（予算ベース）'!$E9</f>
        <v>4.6760472641550876E-3</v>
      </c>
      <c r="E23" s="100">
        <f>'2018yosanhosei（予算ベース）'!P9/'2018yosanhosei（予算ベース）'!$E9</f>
        <v>4.7767837533127374E-3</v>
      </c>
      <c r="F23" s="100">
        <f>'2018yosanhosei（予算ベース）'!Q9/'2018yosanhosei（予算ベース）'!$E9</f>
        <v>4.3886749539999324E-3</v>
      </c>
      <c r="G23" s="100">
        <f>'2018yosanhosei（予算ベース）'!R9/'2018yosanhosei（予算ベース）'!$E9</f>
        <v>2.8036370558004011E-3</v>
      </c>
      <c r="H23" s="100">
        <f>'2018yosanhosei（予算ベース）'!S9/'2018yosanhosei（予算ベース）'!$E9</f>
        <v>2.5506244783811884E-3</v>
      </c>
      <c r="I23" s="100">
        <f>'2018yosanhosei（予算ベース）'!T9/'2018yosanhosei（予算ベース）'!$E9</f>
        <v>2.531101902963039E-3</v>
      </c>
      <c r="J23" s="100">
        <f>'2018yosanhosei（予算ベース）'!U9/'2018yosanhosei（予算ベース）'!$E9</f>
        <v>2.6093874303898177E-2</v>
      </c>
    </row>
    <row r="24" spans="1:10">
      <c r="B24" s="3" t="s">
        <v>114</v>
      </c>
      <c r="C24" s="100">
        <f>'2018yosanhosei（予算ベース）'!N10/'2018yosanhosei（予算ベース）'!$E10</f>
        <v>1.179099203352018E-2</v>
      </c>
      <c r="D24" s="100">
        <f>'2018yosanhosei（予算ベース）'!O10/'2018yosanhosei（予算ベース）'!$E10</f>
        <v>1.0963617865263E-2</v>
      </c>
      <c r="E24" s="100">
        <f>'2018yosanhosei（予算ベース）'!P10/'2018yosanhosei（予算ベース）'!$E10</f>
        <v>1.1192972100816838E-2</v>
      </c>
      <c r="F24" s="100">
        <f>'2018yosanhosei（予算ベース）'!Q10/'2018yosanhosei（予算ベース）'!$E10</f>
        <v>9.2947927608522142E-3</v>
      </c>
      <c r="G24" s="100">
        <f>'2018yosanhosei（予算ベース）'!R10/'2018yosanhosei（予算ベース）'!$E10</f>
        <v>6.0073820512472004E-3</v>
      </c>
      <c r="H24" s="100">
        <f>'2018yosanhosei（予算ベース）'!S10/'2018yosanhosei（予算ベース）'!$E10</f>
        <v>5.5025600301339909E-3</v>
      </c>
      <c r="I24" s="100">
        <f>'2018yosanhosei（予算ベース）'!T10/'2018yosanhosei（予算ベース）'!$E10</f>
        <v>4.9843893498086522E-3</v>
      </c>
      <c r="J24" s="100">
        <f>'2018yosanhosei（予算ベース）'!U10/'2018yosanhosei（予算ベース）'!$E10</f>
        <v>5.9736706191642078E-2</v>
      </c>
    </row>
    <row r="25" spans="1:10">
      <c r="B25" s="3" t="s">
        <v>115</v>
      </c>
      <c r="C25" s="100">
        <f>'2018yosanhosei（予算ベース）'!N11/'2018yosanhosei（予算ベース）'!$E11</f>
        <v>2.9911120063145814E-2</v>
      </c>
      <c r="D25" s="100">
        <f>'2018yosanhosei（予算ベース）'!O11/'2018yosanhosei（予算ベース）'!$E11</f>
        <v>2.533181458667302E-2</v>
      </c>
      <c r="E25" s="100">
        <f>'2018yosanhosei（予算ベース）'!P11/'2018yosanhosei（予算ベース）'!$E11</f>
        <v>2.8388529153579457E-2</v>
      </c>
      <c r="F25" s="100">
        <f>'2018yosanhosei（予算ベース）'!Q11/'2018yosanhosei（予算ベース）'!$E11</f>
        <v>2.0564498501145091E-2</v>
      </c>
      <c r="G25" s="100">
        <f>'2018yosanhosei（予算ベース）'!R11/'2018yosanhosei（予算ベース）'!$E11</f>
        <v>1.3766882400570949E-2</v>
      </c>
      <c r="H25" s="100">
        <f>'2018yosanhosei（予算ベース）'!S11/'2018yosanhosei（予算ベース）'!$E11</f>
        <v>1.2346477000348395E-2</v>
      </c>
      <c r="I25" s="100">
        <f>'2018yosanhosei（予算ベース）'!T11/'2018yosanhosei（予算ベース）'!$E11</f>
        <v>1.0813157953318117E-2</v>
      </c>
      <c r="J25" s="100">
        <f>'2018yosanhosei（予算ベース）'!U11/'2018yosanhosei（予算ベース）'!$E11</f>
        <v>0.14112247965878083</v>
      </c>
    </row>
    <row r="26" spans="1:10">
      <c r="B26" s="3" t="s">
        <v>116</v>
      </c>
      <c r="C26" s="100">
        <f>'2018yosanhosei（予算ベース）'!N12/'2018yosanhosei（予算ベース）'!$E12</f>
        <v>5.9982089757867306E-2</v>
      </c>
      <c r="D26" s="100">
        <f>'2018yosanhosei（予算ベース）'!O12/'2018yosanhosei（予算ベース）'!$E12</f>
        <v>5.4786333617805119E-2</v>
      </c>
      <c r="E26" s="100">
        <f>'2018yosanhosei（予算ベース）'!P12/'2018yosanhosei（予算ベース）'!$E12</f>
        <v>6.7870441594623868E-2</v>
      </c>
      <c r="F26" s="100">
        <f>'2018yosanhosei（予算ベース）'!Q12/'2018yosanhosei（予算ベース）'!$E12</f>
        <v>4.8834749951843899E-2</v>
      </c>
      <c r="G26" s="100">
        <f>'2018yosanhosei（予算ベース）'!R12/'2018yosanhosei（予算ベース）'!$E12</f>
        <v>3.3316367078321585E-2</v>
      </c>
      <c r="H26" s="100">
        <f>'2018yosanhosei（予算ベース）'!S12/'2018yosanhosei（予算ベース）'!$E12</f>
        <v>2.9837965886346501E-2</v>
      </c>
      <c r="I26" s="100">
        <f>'2018yosanhosei（予算ベース）'!T12/'2018yosanhosei（予算ベース）'!$E12</f>
        <v>2.4594372561100839E-2</v>
      </c>
      <c r="J26" s="100">
        <f>'2018yosanhosei（予算ベース）'!U12/'2018yosanhosei（予算ベース）'!$E12</f>
        <v>0.3192223204479091</v>
      </c>
    </row>
    <row r="27" spans="1:10">
      <c r="B27" s="3" t="s">
        <v>117</v>
      </c>
      <c r="C27" s="100">
        <f>'2018yosanhosei（予算ベース）'!N13/'2018yosanhosei（予算ベース）'!$E13</f>
        <v>7.3770469685167553E-2</v>
      </c>
      <c r="D27" s="100">
        <f>'2018yosanhosei（予算ベース）'!O13/'2018yosanhosei（予算ベース）'!$E13</f>
        <v>8.042969473792147E-2</v>
      </c>
      <c r="E27" s="100">
        <f>'2018yosanhosei（予算ベース）'!P13/'2018yosanhosei（予算ベース）'!$E13</f>
        <v>0.11619351554193956</v>
      </c>
      <c r="F27" s="100">
        <f>'2018yosanhosei（予算ベース）'!Q13/'2018yosanhosei（予算ベース）'!$E13</f>
        <v>9.461523378120934E-2</v>
      </c>
      <c r="G27" s="100">
        <f>'2018yosanhosei（予算ベース）'!R13/'2018yosanhosei（予算ベース）'!$E13</f>
        <v>6.9967960883855054E-2</v>
      </c>
      <c r="H27" s="100">
        <f>'2018yosanhosei（予算ベース）'!S13/'2018yosanhosei（予算ベース）'!$E13</f>
        <v>6.4754633618944984E-2</v>
      </c>
      <c r="I27" s="100">
        <f>'2018yosanhosei（予算ベース）'!T13/'2018yosanhosei（予算ベース）'!$E13</f>
        <v>5.0686475391404306E-2</v>
      </c>
      <c r="J27" s="100">
        <f>'2018yosanhosei（予算ベース）'!U13/'2018yosanhosei（予算ベース）'!$E13</f>
        <v>0.55041798364044225</v>
      </c>
    </row>
    <row r="28" spans="1:10">
      <c r="B28" s="263" t="s">
        <v>412</v>
      </c>
      <c r="C28" s="264">
        <f>'2018yosanhosei（予算ベース）'!N14/'2018yosanhosei（予算ベース）'!$E14</f>
        <v>4.6421199847523471E-2</v>
      </c>
      <c r="D28" s="264">
        <f>'2018yosanhosei（予算ベース）'!O14/'2018yosanhosei（予算ベース）'!$E14</f>
        <v>6.7797236809058831E-2</v>
      </c>
      <c r="E28" s="264">
        <f>'2018yosanhosei（予算ベース）'!P14/'2018yosanhosei（予算ベース）'!$E14</f>
        <v>0.13178702241124554</v>
      </c>
      <c r="F28" s="264">
        <f>'2018yosanhosei（予算ベース）'!Q14/'2018yosanhosei（予算ベース）'!$E14</f>
        <v>0.14107075242579198</v>
      </c>
      <c r="G28" s="264">
        <f>'2018yosanhosei（予算ベース）'!R14/'2018yosanhosei（予算ベース）'!$E14</f>
        <v>0.132569803272126</v>
      </c>
      <c r="H28" s="264">
        <f>'2018yosanhosei（予算ベース）'!S14/'2018yosanhosei（予算ベース）'!$E14</f>
        <v>0.1440080929851871</v>
      </c>
      <c r="I28" s="264">
        <f>'2018yosanhosei（予算ベース）'!T14/'2018yosanhosei（予算ベース）'!$E14</f>
        <v>0.10905323037342728</v>
      </c>
      <c r="J28" s="264">
        <f>'2018yosanhosei（予算ベース）'!U14/'2018yosanhosei（予算ベース）'!$E14</f>
        <v>0.77270733812436021</v>
      </c>
    </row>
    <row r="29" spans="1:10">
      <c r="B29" s="3"/>
      <c r="C29" s="100"/>
      <c r="D29" s="100"/>
      <c r="E29" s="100"/>
      <c r="F29" s="100"/>
      <c r="G29" s="100"/>
      <c r="H29" s="100"/>
      <c r="I29" s="100"/>
      <c r="J29" s="100"/>
    </row>
  </sheetData>
  <phoneticPr fontId="40"/>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sheetPr>
  <dimension ref="A1:U140"/>
  <sheetViews>
    <sheetView zoomScale="80" zoomScaleNormal="80" workbookViewId="0"/>
  </sheetViews>
  <sheetFormatPr defaultRowHeight="12"/>
  <cols>
    <col min="1" max="5" width="9" style="2"/>
    <col min="6" max="6" width="9.25" style="2" bestFit="1" customWidth="1"/>
    <col min="7" max="7" width="9" style="2"/>
    <col min="8" max="8" width="9" style="2" customWidth="1"/>
    <col min="9" max="13" width="9" style="2"/>
    <col min="14" max="14" width="9" style="2" customWidth="1"/>
    <col min="15" max="16384" width="9" style="2"/>
  </cols>
  <sheetData>
    <row r="1" spans="1:21">
      <c r="A1" s="2" t="s">
        <v>2764</v>
      </c>
      <c r="F1" s="2" t="s">
        <v>303</v>
      </c>
    </row>
    <row r="2" spans="1:21">
      <c r="C2" s="2" t="s">
        <v>302</v>
      </c>
      <c r="F2" s="2" t="s">
        <v>202</v>
      </c>
      <c r="N2" s="2" t="s">
        <v>203</v>
      </c>
    </row>
    <row r="3" spans="1:21">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row>
    <row r="4" spans="1:21">
      <c r="B4" s="2" t="s">
        <v>146</v>
      </c>
      <c r="C4" s="137">
        <f>'2018gh'!C4</f>
        <v>908.09140000000002</v>
      </c>
      <c r="D4" s="137">
        <f>'2018gh'!D4</f>
        <v>459.97610000000003</v>
      </c>
      <c r="E4" s="137">
        <f>'2018gh'!E4</f>
        <v>448.11530000000005</v>
      </c>
      <c r="F4" s="138">
        <f>'2018gh'!F4</f>
        <v>0.14248735341754656</v>
      </c>
      <c r="G4" s="138">
        <f>'2018gh'!G4</f>
        <v>0.21635847183829918</v>
      </c>
      <c r="H4" s="138">
        <f>'2018gh'!H4</f>
        <v>0.27617331772582893</v>
      </c>
      <c r="I4" s="138">
        <f>'2018gh'!I4</f>
        <v>0.36869085741881219</v>
      </c>
      <c r="J4" s="138">
        <f>'2018gh'!J4</f>
        <v>0.23933251450246359</v>
      </c>
      <c r="K4" s="138">
        <f>'2018gh'!K4</f>
        <v>0.17930707170332377</v>
      </c>
      <c r="L4" s="138">
        <f>'2018gh'!L4</f>
        <v>0.19306830950248227</v>
      </c>
      <c r="M4" s="138">
        <f>'2018gh'!M4</f>
        <v>1.6154178961087566</v>
      </c>
      <c r="N4" s="138">
        <f>'2018gh'!N4</f>
        <v>0.12521686616611619</v>
      </c>
      <c r="O4" s="138">
        <f>'2018gh'!O4</f>
        <v>0.20099097042532743</v>
      </c>
      <c r="P4" s="138">
        <f>'2018gh'!P4</f>
        <v>0.20567256870357337</v>
      </c>
      <c r="Q4" s="138">
        <f>'2018gh'!Q4</f>
        <v>0.28556216700972248</v>
      </c>
      <c r="R4" s="138">
        <f>'2018gh'!R4</f>
        <v>0.17483884914661704</v>
      </c>
      <c r="S4" s="138">
        <f>'2018gh'!S4</f>
        <v>0.15137646333094026</v>
      </c>
      <c r="T4" s="138">
        <f>'2018gh'!T4</f>
        <v>0.16794439434359146</v>
      </c>
      <c r="U4" s="138">
        <f>'2018gh'!U4</f>
        <v>1.3116022791258883</v>
      </c>
    </row>
    <row r="5" spans="1:21">
      <c r="B5" s="2" t="s">
        <v>147</v>
      </c>
      <c r="C5" s="137">
        <f>'2018gh'!C5</f>
        <v>965.62490000000003</v>
      </c>
      <c r="D5" s="137">
        <f>'2018gh'!D5</f>
        <v>487.57670000000007</v>
      </c>
      <c r="E5" s="137">
        <f>'2018gh'!E5</f>
        <v>478.04820000000001</v>
      </c>
      <c r="F5" s="138">
        <f>'2018gh'!F5</f>
        <v>0.15103722469724204</v>
      </c>
      <c r="G5" s="138">
        <f>'2018gh'!G5</f>
        <v>0.22934093687902665</v>
      </c>
      <c r="H5" s="138">
        <f>'2018gh'!H5</f>
        <v>0.29274493801919532</v>
      </c>
      <c r="I5" s="138">
        <f>'2018gh'!I5</f>
        <v>0.39095629341358823</v>
      </c>
      <c r="J5" s="138">
        <f>'2018gh'!J5</f>
        <v>0.25380917318514062</v>
      </c>
      <c r="K5" s="138">
        <f>'2018gh'!K5</f>
        <v>0.19010964604128425</v>
      </c>
      <c r="L5" s="138">
        <f>'2018gh'!L5</f>
        <v>0.20465326181468768</v>
      </c>
      <c r="M5" s="138">
        <f>'2018gh'!M5</f>
        <v>1.7126514740501648</v>
      </c>
      <c r="N5" s="138">
        <f>'2018gh'!N5</f>
        <v>0.13358101693995439</v>
      </c>
      <c r="O5" s="138">
        <f>'2018gh'!O5</f>
        <v>0.21441662810459941</v>
      </c>
      <c r="P5" s="138">
        <f>'2018gh'!P5</f>
        <v>0.21941094458975083</v>
      </c>
      <c r="Q5" s="138">
        <f>'2018gh'!Q5</f>
        <v>0.30474791795599571</v>
      </c>
      <c r="R5" s="138">
        <f>'2018gh'!R5</f>
        <v>0.18660264175607247</v>
      </c>
      <c r="S5" s="138">
        <f>'2018gh'!S5</f>
        <v>0.16152484300806447</v>
      </c>
      <c r="T5" s="138">
        <f>'2018gh'!T5</f>
        <v>0.17916262938588365</v>
      </c>
      <c r="U5" s="138">
        <f>'2018gh'!U5</f>
        <v>1.399446621740321</v>
      </c>
    </row>
    <row r="6" spans="1:21">
      <c r="B6" s="2" t="s">
        <v>148</v>
      </c>
      <c r="C6" s="137">
        <f>'2018gh'!C6</f>
        <v>835.18039999999996</v>
      </c>
      <c r="D6" s="137">
        <f>'2018gh'!D6</f>
        <v>419.57709999999997</v>
      </c>
      <c r="E6" s="137">
        <f>'2018gh'!E6</f>
        <v>415.60309999999998</v>
      </c>
      <c r="F6" s="138">
        <f>'2018gh'!F6</f>
        <v>0.12997290627406352</v>
      </c>
      <c r="G6" s="138">
        <f>'2018gh'!G6</f>
        <v>0.19735603692092965</v>
      </c>
      <c r="H6" s="138">
        <f>'2018gh'!H6</f>
        <v>0.25191743603370237</v>
      </c>
      <c r="I6" s="138">
        <f>'2018gh'!I6</f>
        <v>0.33662806168457421</v>
      </c>
      <c r="J6" s="138">
        <f>'2018gh'!J6</f>
        <v>0.21857129236601713</v>
      </c>
      <c r="K6" s="138">
        <f>'2018gh'!K6</f>
        <v>0.1636558839053838</v>
      </c>
      <c r="L6" s="138">
        <f>'2018gh'!L6</f>
        <v>0.17611141405597799</v>
      </c>
      <c r="M6" s="138">
        <f>'2018gh'!M6</f>
        <v>1.474213031240649</v>
      </c>
      <c r="N6" s="138">
        <f>'2018gh'!N6</f>
        <v>0.11613198154788064</v>
      </c>
      <c r="O6" s="138">
        <f>'2018gh'!O6</f>
        <v>0.18640843189414505</v>
      </c>
      <c r="P6" s="138">
        <f>'2018gh'!P6</f>
        <v>0.19075036522557487</v>
      </c>
      <c r="Q6" s="138">
        <f>'2018gh'!Q6</f>
        <v>0.26509474137625555</v>
      </c>
      <c r="R6" s="138">
        <f>'2018gh'!R6</f>
        <v>0.16234609674369657</v>
      </c>
      <c r="S6" s="138">
        <f>'2018gh'!S6</f>
        <v>0.14047694574516756</v>
      </c>
      <c r="T6" s="138">
        <f>'2018gh'!T6</f>
        <v>0.15575949073111109</v>
      </c>
      <c r="U6" s="138">
        <f>'2018gh'!U6</f>
        <v>1.2169680532638312</v>
      </c>
    </row>
    <row r="7" spans="1:21">
      <c r="B7" s="2" t="s">
        <v>149</v>
      </c>
      <c r="C7" s="137">
        <f>'2018gh'!C7</f>
        <v>764.43759999999997</v>
      </c>
      <c r="D7" s="137">
        <f>'2018gh'!D7</f>
        <v>381.38319999999999</v>
      </c>
      <c r="E7" s="137">
        <f>'2018gh'!E7</f>
        <v>383.05439999999999</v>
      </c>
      <c r="F7" s="138">
        <f>'2018gh'!F7</f>
        <v>0.11814153562742681</v>
      </c>
      <c r="G7" s="138">
        <f>'2018gh'!G7</f>
        <v>0.17939081255917519</v>
      </c>
      <c r="H7" s="138">
        <f>'2018gh'!H7</f>
        <v>0.2289855139623414</v>
      </c>
      <c r="I7" s="138">
        <f>'2018gh'!I7</f>
        <v>0.30622759528242516</v>
      </c>
      <c r="J7" s="138">
        <f>'2018gh'!J7</f>
        <v>0.19887208922384692</v>
      </c>
      <c r="K7" s="138">
        <f>'2018gh'!K7</f>
        <v>0.14883218685911573</v>
      </c>
      <c r="L7" s="138">
        <f>'2018gh'!L7</f>
        <v>0.16008007741412453</v>
      </c>
      <c r="M7" s="138">
        <f>'2018gh'!M7</f>
        <v>1.3405298109284558</v>
      </c>
      <c r="N7" s="138">
        <f>'2018gh'!N7</f>
        <v>0.10703689773400268</v>
      </c>
      <c r="O7" s="138">
        <f>'2018gh'!O7</f>
        <v>0.1718095221959427</v>
      </c>
      <c r="P7" s="138">
        <f>'2018gh'!P7</f>
        <v>0.17581140925383726</v>
      </c>
      <c r="Q7" s="138">
        <f>'2018gh'!Q7</f>
        <v>0.24452711045192088</v>
      </c>
      <c r="R7" s="138">
        <f>'2018gh'!R7</f>
        <v>0.14978021958188614</v>
      </c>
      <c r="S7" s="138">
        <f>'2018gh'!S7</f>
        <v>0.12953949233651227</v>
      </c>
      <c r="T7" s="138">
        <f>'2018gh'!T7</f>
        <v>0.14356090766962834</v>
      </c>
      <c r="U7" s="138">
        <f>'2018gh'!U7</f>
        <v>1.1220655592237303</v>
      </c>
    </row>
    <row r="8" spans="1:21">
      <c r="B8" s="2" t="s">
        <v>150</v>
      </c>
      <c r="C8" s="137">
        <f>'2018gh'!C8</f>
        <v>758.57410000000004</v>
      </c>
      <c r="D8" s="137">
        <f>'2018gh'!D8</f>
        <v>374.00830000000008</v>
      </c>
      <c r="E8" s="137">
        <f>'2018gh'!E8</f>
        <v>384.56589999999994</v>
      </c>
      <c r="F8" s="138">
        <f>'2018gh'!F8</f>
        <v>0.11585700392519478</v>
      </c>
      <c r="G8" s="138">
        <f>'2018gh'!G8</f>
        <v>0.17592188864343203</v>
      </c>
      <c r="H8" s="138">
        <f>'2018gh'!H8</f>
        <v>0.22455756520392509</v>
      </c>
      <c r="I8" s="138">
        <f>'2018gh'!I8</f>
        <v>0.3007088845026859</v>
      </c>
      <c r="J8" s="138">
        <f>'2018gh'!J8</f>
        <v>0.19535413314136008</v>
      </c>
      <c r="K8" s="138">
        <f>'2018gh'!K8</f>
        <v>0.14607667919306155</v>
      </c>
      <c r="L8" s="138">
        <f>'2018gh'!L8</f>
        <v>0.15698456989590817</v>
      </c>
      <c r="M8" s="138">
        <f>'2018gh'!M8</f>
        <v>1.3154607245055678</v>
      </c>
      <c r="N8" s="138">
        <f>'2018gh'!N8</f>
        <v>0.10745925620560605</v>
      </c>
      <c r="O8" s="138">
        <f>'2018gh'!O8</f>
        <v>0.17248746792062086</v>
      </c>
      <c r="P8" s="138">
        <f>'2018gh'!P8</f>
        <v>0.17650514608361173</v>
      </c>
      <c r="Q8" s="138">
        <f>'2018gh'!Q8</f>
        <v>0.24582134271690198</v>
      </c>
      <c r="R8" s="138">
        <f>'2018gh'!R8</f>
        <v>0.15062389222687281</v>
      </c>
      <c r="S8" s="138">
        <f>'2018gh'!S8</f>
        <v>0.13015979322968718</v>
      </c>
      <c r="T8" s="138">
        <f>'2018gh'!T8</f>
        <v>0.1441273867700972</v>
      </c>
      <c r="U8" s="138">
        <f>'2018gh'!U8</f>
        <v>1.1271842851533977</v>
      </c>
    </row>
    <row r="9" spans="1:21">
      <c r="B9" s="2" t="s">
        <v>113</v>
      </c>
      <c r="C9" s="137">
        <f>'2018gh'!C9</f>
        <v>936.59199999999998</v>
      </c>
      <c r="D9" s="137">
        <f>'2018gh'!D9</f>
        <v>453.03779999999995</v>
      </c>
      <c r="E9" s="137">
        <f>'2018gh'!E9</f>
        <v>483.55420000000004</v>
      </c>
      <c r="F9" s="138">
        <f>'2018gh'!F9</f>
        <v>1.9091134614747176</v>
      </c>
      <c r="G9" s="138">
        <f>'2018gh'!G9</f>
        <v>1.9719194598857543</v>
      </c>
      <c r="H9" s="138">
        <f>'2018gh'!H9</f>
        <v>2.7889641098915812</v>
      </c>
      <c r="I9" s="138">
        <f>'2018gh'!I9</f>
        <v>2.8817092082970506</v>
      </c>
      <c r="J9" s="138">
        <f>'2018gh'!J9</f>
        <v>1.9864640068862045</v>
      </c>
      <c r="K9" s="138">
        <f>'2018gh'!K9</f>
        <v>1.6271003618426059</v>
      </c>
      <c r="L9" s="138">
        <f>'2018gh'!L9</f>
        <v>1.4194155640894197</v>
      </c>
      <c r="M9" s="138">
        <f>'2018gh'!M9</f>
        <v>14.584686172367334</v>
      </c>
      <c r="N9" s="138">
        <f>'2018gh'!N9</f>
        <v>2.1116835585360025</v>
      </c>
      <c r="O9" s="138">
        <f>'2018gh'!O9</f>
        <v>2.2611222939807023</v>
      </c>
      <c r="P9" s="138">
        <f>'2018gh'!P9</f>
        <v>2.3098338464061383</v>
      </c>
      <c r="Q9" s="138">
        <f>'2018gh'!Q9</f>
        <v>2.1221622064414745</v>
      </c>
      <c r="R9" s="138">
        <f>'2018gh'!R9</f>
        <v>1.3557104736079184</v>
      </c>
      <c r="S9" s="138">
        <f>'2018gh'!S9</f>
        <v>1.233365179144033</v>
      </c>
      <c r="T9" s="138">
        <f>'2018gh'!T9</f>
        <v>1.2239249558057701</v>
      </c>
      <c r="U9" s="138">
        <f>'2018gh'!U9</f>
        <v>12.61780251392204</v>
      </c>
    </row>
    <row r="10" spans="1:21">
      <c r="B10" s="2" t="s">
        <v>114</v>
      </c>
      <c r="C10" s="137">
        <f>'2018gh'!C10</f>
        <v>824.19409999999993</v>
      </c>
      <c r="D10" s="137">
        <f>'2018gh'!D10</f>
        <v>387.5496</v>
      </c>
      <c r="E10" s="137">
        <f>'2018gh'!E10</f>
        <v>436.64440000000002</v>
      </c>
      <c r="F10" s="138">
        <f>'2018gh'!F10</f>
        <v>3.0699687982271993</v>
      </c>
      <c r="G10" s="138">
        <f>'2018gh'!G10</f>
        <v>3.0031677113736341</v>
      </c>
      <c r="H10" s="138">
        <f>'2018gh'!H10</f>
        <v>4.5150491786920304</v>
      </c>
      <c r="I10" s="138">
        <f>'2018gh'!I10</f>
        <v>4.5219853937806604</v>
      </c>
      <c r="J10" s="138">
        <f>'2018gh'!J10</f>
        <v>3.1816952166548078</v>
      </c>
      <c r="K10" s="138">
        <f>'2018gh'!K10</f>
        <v>2.5840068980177144</v>
      </c>
      <c r="L10" s="138">
        <f>'2018gh'!L10</f>
        <v>2.1251495921545649</v>
      </c>
      <c r="M10" s="138">
        <f>'2018gh'!M10</f>
        <v>23.001022788900613</v>
      </c>
      <c r="N10" s="138">
        <f>'2018gh'!N10</f>
        <v>5.1484706418811994</v>
      </c>
      <c r="O10" s="138">
        <f>'2018gh'!O10</f>
        <v>4.787202344607044</v>
      </c>
      <c r="P10" s="138">
        <f>'2018gh'!P10</f>
        <v>4.8873485871779083</v>
      </c>
      <c r="Q10" s="138">
        <f>'2018gh'!Q10</f>
        <v>4.0585192081866586</v>
      </c>
      <c r="R10" s="138">
        <f>'2018gh'!R10</f>
        <v>2.6230897313376031</v>
      </c>
      <c r="S10" s="138">
        <f>'2018gh'!S10</f>
        <v>2.4026620228218385</v>
      </c>
      <c r="T10" s="138">
        <f>'2018gh'!T10</f>
        <v>2.176405697013589</v>
      </c>
      <c r="U10" s="138">
        <f>'2018gh'!U10</f>
        <v>26.083698233025842</v>
      </c>
    </row>
    <row r="11" spans="1:21">
      <c r="B11" s="2" t="s">
        <v>115</v>
      </c>
      <c r="C11" s="137">
        <f>'2018gh'!C11</f>
        <v>693.35490000000004</v>
      </c>
      <c r="D11" s="137">
        <f>'2018gh'!D11</f>
        <v>310.36240000000004</v>
      </c>
      <c r="E11" s="137">
        <f>'2018gh'!E11</f>
        <v>382.99259999999992</v>
      </c>
      <c r="F11" s="138">
        <f>'2018gh'!F11</f>
        <v>4.9484983038850237</v>
      </c>
      <c r="G11" s="138">
        <f>'2018gh'!G11</f>
        <v>4.3179074489286258</v>
      </c>
      <c r="H11" s="138">
        <f>'2018gh'!H11</f>
        <v>7.1315349470003531</v>
      </c>
      <c r="I11" s="138">
        <f>'2018gh'!I11</f>
        <v>6.5552982596203409</v>
      </c>
      <c r="J11" s="138">
        <f>'2018gh'!J11</f>
        <v>4.6291804617284962</v>
      </c>
      <c r="K11" s="138">
        <f>'2018gh'!K11</f>
        <v>3.8243881095491088</v>
      </c>
      <c r="L11" s="138">
        <f>'2018gh'!L11</f>
        <v>2.9243986099826165</v>
      </c>
      <c r="M11" s="138">
        <f>'2018gh'!M11</f>
        <v>34.331206140694562</v>
      </c>
      <c r="N11" s="138">
        <f>'2018gh'!N11</f>
        <v>11.455737641896377</v>
      </c>
      <c r="O11" s="138">
        <f>'2018gh'!O11</f>
        <v>9.7018975312678233</v>
      </c>
      <c r="P11" s="138">
        <f>'2018gh'!P11</f>
        <v>10.872596590705193</v>
      </c>
      <c r="Q11" s="138">
        <f>'2018gh'!Q11</f>
        <v>7.8760507486496598</v>
      </c>
      <c r="R11" s="138">
        <f>'2018gh'!R11</f>
        <v>5.2726140844889082</v>
      </c>
      <c r="S11" s="138">
        <f>'2018gh'!S11</f>
        <v>4.7286093272036318</v>
      </c>
      <c r="T11" s="138">
        <f>'2018gh'!T11</f>
        <v>4.1413594787519834</v>
      </c>
      <c r="U11" s="138">
        <f>'2018gh'!U11</f>
        <v>54.048865402963571</v>
      </c>
    </row>
    <row r="12" spans="1:21">
      <c r="B12" s="2" t="s">
        <v>116</v>
      </c>
      <c r="C12" s="137">
        <f>'2018gh'!C12</f>
        <v>534.01340000000005</v>
      </c>
      <c r="D12" s="137">
        <f>'2018gh'!D12</f>
        <v>218.721</v>
      </c>
      <c r="E12" s="137">
        <f>'2018gh'!E12</f>
        <v>315.29239999999999</v>
      </c>
      <c r="F12" s="138">
        <f>'2018gh'!F12</f>
        <v>7.3159303824339581</v>
      </c>
      <c r="G12" s="138">
        <f>'2018gh'!G12</f>
        <v>5.8993375410513798</v>
      </c>
      <c r="H12" s="138">
        <f>'2018gh'!H12</f>
        <v>10.526047818876901</v>
      </c>
      <c r="I12" s="138">
        <f>'2018gh'!I12</f>
        <v>8.8244701879886112</v>
      </c>
      <c r="J12" s="138">
        <f>'2018gh'!J12</f>
        <v>6.3805097204093295</v>
      </c>
      <c r="K12" s="138">
        <f>'2018gh'!K12</f>
        <v>5.2164916336474993</v>
      </c>
      <c r="L12" s="138">
        <f>'2018gh'!L12</f>
        <v>3.7260364243609456</v>
      </c>
      <c r="M12" s="138">
        <f>'2018gh'!M12</f>
        <v>47.888823708768626</v>
      </c>
      <c r="N12" s="138">
        <f>'2018gh'!N12</f>
        <v>18.9118970367734</v>
      </c>
      <c r="O12" s="138">
        <f>'2018gh'!O12</f>
        <v>17.273714613558457</v>
      </c>
      <c r="P12" s="138">
        <f>'2018gh'!P12</f>
        <v>21.399034419428787</v>
      </c>
      <c r="Q12" s="138">
        <f>'2018gh'!Q12</f>
        <v>15.397225515716746</v>
      </c>
      <c r="R12" s="138">
        <f>'2018gh'!R12</f>
        <v>10.504397335405001</v>
      </c>
      <c r="S12" s="138">
        <f>'2018gh'!S12</f>
        <v>9.4076838754243148</v>
      </c>
      <c r="T12" s="138">
        <f>'2018gh'!T12</f>
        <v>7.7544187512836302</v>
      </c>
      <c r="U12" s="138">
        <f>'2018gh'!U12</f>
        <v>100.64837154759033</v>
      </c>
    </row>
    <row r="13" spans="1:21">
      <c r="B13" s="2" t="s">
        <v>117</v>
      </c>
      <c r="C13" s="137">
        <f>'2018gh'!C13</f>
        <v>352.00169999999997</v>
      </c>
      <c r="D13" s="137">
        <f>'2018gh'!D13</f>
        <v>122.70689999999999</v>
      </c>
      <c r="E13" s="137">
        <f>'2018gh'!E13</f>
        <v>229.29470000000001</v>
      </c>
      <c r="F13" s="138">
        <f>'2018gh'!F13</f>
        <v>6.9637899252511213</v>
      </c>
      <c r="G13" s="138">
        <f>'2018gh'!G13</f>
        <v>5.7490842777000033</v>
      </c>
      <c r="H13" s="138">
        <f>'2018gh'!H13</f>
        <v>10.614907752066708</v>
      </c>
      <c r="I13" s="138">
        <f>'2018gh'!I13</f>
        <v>8.8953025183678882</v>
      </c>
      <c r="J13" s="138">
        <f>'2018gh'!J13</f>
        <v>6.6361067501353963</v>
      </c>
      <c r="K13" s="138">
        <f>'2018gh'!K13</f>
        <v>5.2983109302990972</v>
      </c>
      <c r="L13" s="138">
        <f>'2018gh'!L13</f>
        <v>3.5049351858758855</v>
      </c>
      <c r="M13" s="138">
        <f>'2018gh'!M13</f>
        <v>47.662437339696105</v>
      </c>
      <c r="N13" s="138">
        <f>'2018gh'!N13</f>
        <v>16.91517771531959</v>
      </c>
      <c r="O13" s="138">
        <f>'2018gh'!O13</f>
        <v>18.442102726023283</v>
      </c>
      <c r="P13" s="138">
        <f>'2018gh'!P13</f>
        <v>26.64255728813437</v>
      </c>
      <c r="Q13" s="138">
        <f>'2018gh'!Q13</f>
        <v>21.694771645292263</v>
      </c>
      <c r="R13" s="138">
        <f>'2018gh'!R13</f>
        <v>16.04328260047528</v>
      </c>
      <c r="S13" s="138">
        <f>'2018gh'!S13</f>
        <v>14.847894289265906</v>
      </c>
      <c r="T13" s="138">
        <f>'2018gh'!T13</f>
        <v>11.622140168929434</v>
      </c>
      <c r="U13" s="138">
        <f>'2018gh'!U13</f>
        <v>126.20792643344012</v>
      </c>
    </row>
    <row r="14" spans="1:21">
      <c r="B14" s="265" t="s">
        <v>412</v>
      </c>
      <c r="C14" s="262">
        <f>'2018gh'!C14</f>
        <v>220.4853</v>
      </c>
      <c r="D14" s="262">
        <f>'2018gh'!D14</f>
        <v>54.311999999999998</v>
      </c>
      <c r="E14" s="262">
        <f>'2018gh'!E14</f>
        <v>166.17329999999998</v>
      </c>
      <c r="F14" s="138">
        <f>'2018gh'!F14</f>
        <v>3.5959116126526216</v>
      </c>
      <c r="G14" s="138">
        <f>'2018gh'!G14</f>
        <v>3.4497566785066409</v>
      </c>
      <c r="H14" s="138">
        <f>'2018gh'!H14</f>
        <v>6.8579722968616732</v>
      </c>
      <c r="I14" s="138">
        <f>'2018gh'!I14</f>
        <v>6.5596813858777265</v>
      </c>
      <c r="J14" s="138">
        <f>'2018gh'!J14</f>
        <v>5.3423760787124728</v>
      </c>
      <c r="K14" s="138">
        <f>'2018gh'!K14</f>
        <v>4.4199905493775011</v>
      </c>
      <c r="L14" s="138">
        <f>'2018gh'!L14</f>
        <v>2.552056543554956</v>
      </c>
      <c r="M14" s="138">
        <f>'2018gh'!M14</f>
        <v>32.777745145543591</v>
      </c>
      <c r="N14" s="138">
        <f>'2018gh'!N14</f>
        <v>7.7139639686224717</v>
      </c>
      <c r="O14" s="138">
        <f>'2018gh'!O14</f>
        <v>11.266090571442774</v>
      </c>
      <c r="P14" s="138">
        <f>'2018gh'!P14</f>
        <v>21.899484411250626</v>
      </c>
      <c r="Q14" s="138">
        <f>'2018gh'!Q14</f>
        <v>23.442192464076857</v>
      </c>
      <c r="R14" s="138">
        <f>'2018gh'!R14</f>
        <v>22.029561690079973</v>
      </c>
      <c r="S14" s="138">
        <f>'2018gh'!S14</f>
        <v>23.930300038055389</v>
      </c>
      <c r="T14" s="138">
        <f>'2018gh'!T14</f>
        <v>18.121735166812641</v>
      </c>
      <c r="U14" s="138">
        <f>'2018gh'!U14</f>
        <v>128.40332831034073</v>
      </c>
    </row>
    <row r="15" spans="1:21">
      <c r="B15" s="2" t="s">
        <v>304</v>
      </c>
      <c r="C15" s="137">
        <f>'2018gh'!C15</f>
        <v>7792.5497999999998</v>
      </c>
      <c r="D15" s="137">
        <f>'2018gh'!D15</f>
        <v>3669.2111</v>
      </c>
      <c r="E15" s="137">
        <f>'2018gh'!E15</f>
        <v>4123.3384999999998</v>
      </c>
      <c r="F15" s="268">
        <f>'2018gh'!F15</f>
        <v>28.460708507866116</v>
      </c>
      <c r="G15" s="268">
        <f>'2018gh'!G15</f>
        <v>25.389541264286901</v>
      </c>
      <c r="H15" s="268">
        <f>'2018gh'!H15</f>
        <v>43.708854874334243</v>
      </c>
      <c r="I15" s="268">
        <f>'2018gh'!I15</f>
        <v>39.941658646234359</v>
      </c>
      <c r="J15" s="268">
        <f>'2018gh'!J15</f>
        <v>29.262271436945536</v>
      </c>
      <c r="K15" s="268">
        <f>'2018gh'!K15</f>
        <v>23.798269950435696</v>
      </c>
      <c r="L15" s="268">
        <f>'2018gh'!L15</f>
        <v>17.142889552701568</v>
      </c>
      <c r="M15" s="268">
        <f>'2018gh'!M15</f>
        <v>207.70419423280441</v>
      </c>
      <c r="N15" s="268">
        <f>'2018gh'!N15</f>
        <v>62.846356581622594</v>
      </c>
      <c r="O15" s="268">
        <f>'2018gh'!O15</f>
        <v>64.678243101420719</v>
      </c>
      <c r="P15" s="268">
        <f>'2018gh'!P15</f>
        <v>88.979005576959366</v>
      </c>
      <c r="Q15" s="268">
        <f>'2018gh'!Q15</f>
        <v>75.936675067874461</v>
      </c>
      <c r="R15" s="268">
        <f>'2018gh'!R15</f>
        <v>58.652847614849826</v>
      </c>
      <c r="S15" s="268">
        <f>'2018gh'!S15</f>
        <v>57.263592269565493</v>
      </c>
      <c r="T15" s="268">
        <f>'2018gh'!T15</f>
        <v>45.830539027497359</v>
      </c>
      <c r="U15" s="268">
        <f>'2018gh'!U15</f>
        <v>454.1872592397898</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f>'2018gh'!F21</f>
        <v>0</v>
      </c>
      <c r="G21" s="2">
        <f>'2018gh'!G21</f>
        <v>0</v>
      </c>
      <c r="H21" s="138">
        <f>'2018gh'!H21</f>
        <v>2.1794626075739335E-3</v>
      </c>
      <c r="I21" s="138">
        <f>'2018gh'!I21</f>
        <v>6.087517298548166E-3</v>
      </c>
      <c r="J21" s="138">
        <f>'2018gh'!J21</f>
        <v>2.515727763125606E-2</v>
      </c>
      <c r="K21" s="138">
        <f>'2018gh'!K21</f>
        <v>3.6238974424743171E-2</v>
      </c>
      <c r="L21" s="138">
        <f>'2018gh'!L21</f>
        <v>4.6125732501844159E-2</v>
      </c>
      <c r="M21" s="138">
        <f>'2018gh'!M21</f>
        <v>0.1157889644639655</v>
      </c>
      <c r="N21" s="2">
        <f>'2018gh'!N21</f>
        <v>0</v>
      </c>
      <c r="O21" s="2">
        <f>'2018gh'!O21</f>
        <v>0</v>
      </c>
      <c r="P21" s="138">
        <f>'2018gh'!P21</f>
        <v>1.3138541106733731E-2</v>
      </c>
      <c r="Q21" s="138">
        <f>'2018gh'!Q21</f>
        <v>2.2198166739485922E-2</v>
      </c>
      <c r="R21" s="138">
        <f>'2018gh'!R21</f>
        <v>3.3308541184297297E-2</v>
      </c>
      <c r="S21" s="138">
        <f>'2018gh'!S21</f>
        <v>3.487028621237994E-2</v>
      </c>
      <c r="T21" s="138">
        <f>'2018gh'!T21</f>
        <v>3.0311521340552504E-2</v>
      </c>
      <c r="U21" s="138">
        <f>'2018gh'!U21</f>
        <v>0.1338270565834494</v>
      </c>
    </row>
    <row r="22" spans="2:21">
      <c r="B22" s="2" t="s">
        <v>147</v>
      </c>
      <c r="F22" s="2">
        <f>'2018gh'!F22</f>
        <v>0</v>
      </c>
      <c r="G22" s="2">
        <f>'2018gh'!G22</f>
        <v>0</v>
      </c>
      <c r="H22" s="138">
        <f>'2018gh'!H22</f>
        <v>2.3175457475891953E-3</v>
      </c>
      <c r="I22" s="138">
        <f>'2018gh'!I22</f>
        <v>6.4732011366464247E-3</v>
      </c>
      <c r="J22" s="138">
        <f>'2018gh'!J22</f>
        <v>2.6751154891406163E-2</v>
      </c>
      <c r="K22" s="138">
        <f>'2018gh'!K22</f>
        <v>3.8534949295847512E-2</v>
      </c>
      <c r="L22" s="138">
        <f>'2018gh'!L22</f>
        <v>4.9048097839622766E-2</v>
      </c>
      <c r="M22" s="138">
        <f>'2018gh'!M22</f>
        <v>0.12312494891111206</v>
      </c>
      <c r="N22" s="2">
        <f>'2018gh'!N22</f>
        <v>0</v>
      </c>
      <c r="O22" s="2">
        <f>'2018gh'!O22</f>
        <v>0</v>
      </c>
      <c r="P22" s="138">
        <f>'2018gh'!P22</f>
        <v>1.3970953190764331E-2</v>
      </c>
      <c r="Q22" s="138">
        <f>'2018gh'!Q22</f>
        <v>2.3604565066907824E-2</v>
      </c>
      <c r="R22" s="138">
        <f>'2018gh'!R22</f>
        <v>3.5418854038517439E-2</v>
      </c>
      <c r="S22" s="138">
        <f>'2018gh'!S22</f>
        <v>3.7079545777881785E-2</v>
      </c>
      <c r="T22" s="138">
        <f>'2018gh'!T22</f>
        <v>3.2231953483227431E-2</v>
      </c>
      <c r="U22" s="138">
        <f>'2018gh'!U22</f>
        <v>0.14230587155729882</v>
      </c>
    </row>
    <row r="23" spans="2:21">
      <c r="B23" s="2" t="s">
        <v>148</v>
      </c>
      <c r="F23" s="2">
        <f>'2018gh'!F23</f>
        <v>0</v>
      </c>
      <c r="G23" s="2">
        <f>'2018gh'!G23</f>
        <v>0</v>
      </c>
      <c r="H23" s="138">
        <f>'2018gh'!H23</f>
        <v>2.0044727352099586E-3</v>
      </c>
      <c r="I23" s="138">
        <f>'2018gh'!I23</f>
        <v>5.5987482453950963E-3</v>
      </c>
      <c r="J23" s="138">
        <f>'2018gh'!J23</f>
        <v>2.3137390349675688E-2</v>
      </c>
      <c r="K23" s="138">
        <f>'2018gh'!K23</f>
        <v>3.3329333540265627E-2</v>
      </c>
      <c r="L23" s="138">
        <f>'2018gh'!L23</f>
        <v>4.2422280093372983E-2</v>
      </c>
      <c r="M23" s="138">
        <f>'2018gh'!M23</f>
        <v>0.10649222496391936</v>
      </c>
      <c r="N23" s="2">
        <f>'2018gh'!N23</f>
        <v>0</v>
      </c>
      <c r="O23" s="2">
        <f>'2018gh'!O23</f>
        <v>0</v>
      </c>
      <c r="P23" s="138">
        <f>'2018gh'!P23</f>
        <v>1.2083642700435573E-2</v>
      </c>
      <c r="Q23" s="138">
        <f>'2018gh'!Q23</f>
        <v>2.0415867584199728E-2</v>
      </c>
      <c r="R23" s="138">
        <f>'2018gh'!R23</f>
        <v>3.0634185886704669E-2</v>
      </c>
      <c r="S23" s="138">
        <f>'2018gh'!S23</f>
        <v>3.2070537819177632E-2</v>
      </c>
      <c r="T23" s="138">
        <f>'2018gh'!T23</f>
        <v>2.7877797893264018E-2</v>
      </c>
      <c r="U23" s="138">
        <f>'2018gh'!U23</f>
        <v>0.1230820318837816</v>
      </c>
    </row>
    <row r="24" spans="2:21">
      <c r="B24" s="2" t="s">
        <v>149</v>
      </c>
      <c r="F24" s="2">
        <f>'2018gh'!F24</f>
        <v>0</v>
      </c>
      <c r="G24" s="2">
        <f>'2018gh'!G24</f>
        <v>0</v>
      </c>
      <c r="H24" s="138">
        <f>'2018gh'!H24</f>
        <v>1.834686646105843E-3</v>
      </c>
      <c r="I24" s="138">
        <f>'2018gh'!I24</f>
        <v>5.1245140232146717E-3</v>
      </c>
      <c r="J24" s="138">
        <f>'2018gh'!J24</f>
        <v>2.1177569719271722E-2</v>
      </c>
      <c r="K24" s="138">
        <f>'2018gh'!K24</f>
        <v>3.0506218466238143E-2</v>
      </c>
      <c r="L24" s="138">
        <f>'2018gh'!L24</f>
        <v>3.8828959565030283E-2</v>
      </c>
      <c r="M24" s="138">
        <f>'2018gh'!M24</f>
        <v>9.7471948419860663E-2</v>
      </c>
      <c r="N24" s="2">
        <f>'2018gh'!N24</f>
        <v>0</v>
      </c>
      <c r="O24" s="2">
        <f>'2018gh'!O24</f>
        <v>0</v>
      </c>
      <c r="P24" s="138">
        <f>'2018gh'!P24</f>
        <v>1.106011446769882E-2</v>
      </c>
      <c r="Q24" s="138">
        <f>'2018gh'!Q24</f>
        <v>1.8686569773408757E-2</v>
      </c>
      <c r="R24" s="138">
        <f>'2018gh'!R24</f>
        <v>2.8039359564935182E-2</v>
      </c>
      <c r="S24" s="138">
        <f>'2018gh'!S24</f>
        <v>2.9354047294693913E-2</v>
      </c>
      <c r="T24" s="138">
        <f>'2018gh'!T24</f>
        <v>2.5516447601993297E-2</v>
      </c>
      <c r="U24" s="138">
        <f>'2018gh'!U24</f>
        <v>0.11265653870272997</v>
      </c>
    </row>
    <row r="25" spans="2:21">
      <c r="B25" s="2" t="s">
        <v>150</v>
      </c>
      <c r="F25" s="2">
        <f>'2018gh'!F25</f>
        <v>0</v>
      </c>
      <c r="G25" s="2">
        <f>'2018gh'!G25</f>
        <v>0</v>
      </c>
      <c r="H25" s="138">
        <f>'2018gh'!H25</f>
        <v>1.820613966858457E-3</v>
      </c>
      <c r="I25" s="138">
        <f>'2018gh'!I25</f>
        <v>5.0852072335236375E-3</v>
      </c>
      <c r="J25" s="138">
        <f>'2018gh'!J25</f>
        <v>2.1015130456670108E-2</v>
      </c>
      <c r="K25" s="138">
        <f>'2018gh'!K25</f>
        <v>3.0272225250864142E-2</v>
      </c>
      <c r="L25" s="138">
        <f>'2018gh'!L25</f>
        <v>3.8531128055421714E-2</v>
      </c>
      <c r="M25" s="138">
        <f>'2018gh'!M25</f>
        <v>9.6724304963338059E-2</v>
      </c>
      <c r="N25" s="2">
        <f>'2018gh'!N25</f>
        <v>0</v>
      </c>
      <c r="O25" s="2">
        <f>'2018gh'!O25</f>
        <v>0</v>
      </c>
      <c r="P25" s="138">
        <f>'2018gh'!P25</f>
        <v>1.0975279575771275E-2</v>
      </c>
      <c r="Q25" s="138">
        <f>'2018gh'!Q25</f>
        <v>1.8543237339386176E-2</v>
      </c>
      <c r="R25" s="138">
        <f>'2018gh'!R25</f>
        <v>2.7824288008003659E-2</v>
      </c>
      <c r="S25" s="138">
        <f>'2018gh'!S25</f>
        <v>2.9128891629519364E-2</v>
      </c>
      <c r="T25" s="138">
        <f>'2018gh'!T25</f>
        <v>2.5320727649816317E-2</v>
      </c>
      <c r="U25" s="138">
        <f>'2018gh'!U25</f>
        <v>0.11179242420249678</v>
      </c>
    </row>
    <row r="26" spans="2:21">
      <c r="B26" s="2" t="s">
        <v>113</v>
      </c>
      <c r="F26" s="2">
        <f>'2018gh'!F26</f>
        <v>0</v>
      </c>
      <c r="G26" s="2">
        <f>'2018gh'!G26</f>
        <v>0</v>
      </c>
      <c r="H26" s="138">
        <f>'2018gh'!H26</f>
        <v>2.6278763437050937E-2</v>
      </c>
      <c r="I26" s="138">
        <f>'2018gh'!I26</f>
        <v>6.6806609084063162E-2</v>
      </c>
      <c r="J26" s="138">
        <f>'2018gh'!J26</f>
        <v>0.27946348842901175</v>
      </c>
      <c r="K26" s="138">
        <f>'2018gh'!K26</f>
        <v>0.38382540641054219</v>
      </c>
      <c r="L26" s="138">
        <f>'2018gh'!L26</f>
        <v>0.4361256269408687</v>
      </c>
      <c r="M26" s="138">
        <f>'2018gh'!M26</f>
        <v>1.1924998943015368</v>
      </c>
      <c r="N26" s="2">
        <f>'2018gh'!N26</f>
        <v>0</v>
      </c>
      <c r="O26" s="2">
        <f>'2018gh'!O26</f>
        <v>0</v>
      </c>
      <c r="P26" s="138">
        <f>'2018gh'!P26</f>
        <v>0.10886621655438303</v>
      </c>
      <c r="Q26" s="138">
        <f>'2018gh'!Q26</f>
        <v>0.16786618502330827</v>
      </c>
      <c r="R26" s="138">
        <f>'2018gh'!R26</f>
        <v>0.24177817912832839</v>
      </c>
      <c r="S26" s="138">
        <f>'2018gh'!S26</f>
        <v>0.24967086351964682</v>
      </c>
      <c r="T26" s="138">
        <f>'2018gh'!T26</f>
        <v>0.20816539484587887</v>
      </c>
      <c r="U26" s="138">
        <f>'2018gh'!U26</f>
        <v>0.97634683907154551</v>
      </c>
    </row>
    <row r="27" spans="2:21">
      <c r="B27" s="2" t="s">
        <v>114</v>
      </c>
      <c r="F27" s="2">
        <f>'2018gh'!F27</f>
        <v>0</v>
      </c>
      <c r="G27" s="2">
        <f>'2018gh'!G27</f>
        <v>0</v>
      </c>
      <c r="H27" s="138">
        <f>'2018gh'!H27</f>
        <v>5.1962478732499338E-2</v>
      </c>
      <c r="I27" s="138">
        <f>'2018gh'!I27</f>
        <v>0.13496048844930483</v>
      </c>
      <c r="J27" s="138">
        <f>'2018gh'!J27</f>
        <v>0.59377685354968612</v>
      </c>
      <c r="K27" s="138">
        <f>'2018gh'!K27</f>
        <v>0.85706095557358919</v>
      </c>
      <c r="L27" s="138">
        <f>'2018gh'!L27</f>
        <v>0.86315548582229329</v>
      </c>
      <c r="M27" s="138">
        <f>'2018gh'!M27</f>
        <v>2.5009162621273728</v>
      </c>
      <c r="N27" s="2">
        <f>'2018gh'!N27</f>
        <v>0</v>
      </c>
      <c r="O27" s="2">
        <f>'2018gh'!O27</f>
        <v>0</v>
      </c>
      <c r="P27" s="138">
        <f>'2018gh'!P27</f>
        <v>0.18960644013206568</v>
      </c>
      <c r="Q27" s="138">
        <f>'2018gh'!Q27</f>
        <v>0.29490060602003676</v>
      </c>
      <c r="R27" s="138">
        <f>'2018gh'!R27</f>
        <v>0.40967443292773115</v>
      </c>
      <c r="S27" s="138">
        <f>'2018gh'!S27</f>
        <v>0.45781221902182395</v>
      </c>
      <c r="T27" s="138">
        <f>'2018gh'!T27</f>
        <v>0.3704095393860819</v>
      </c>
      <c r="U27" s="138">
        <f>'2018gh'!U27</f>
        <v>1.7224032374877396</v>
      </c>
    </row>
    <row r="28" spans="2:21">
      <c r="B28" s="2" t="s">
        <v>115</v>
      </c>
      <c r="F28" s="2">
        <f>'2018gh'!F28</f>
        <v>0</v>
      </c>
      <c r="G28" s="2">
        <f>'2018gh'!G28</f>
        <v>0</v>
      </c>
      <c r="H28" s="138">
        <f>'2018gh'!H28</f>
        <v>0.1047802977993529</v>
      </c>
      <c r="I28" s="138">
        <f>'2018gh'!I28</f>
        <v>0.26553972281687449</v>
      </c>
      <c r="J28" s="138">
        <f>'2018gh'!J28</f>
        <v>1.2209432033859637</v>
      </c>
      <c r="K28" s="138">
        <f>'2018gh'!K28</f>
        <v>1.8094455041131807</v>
      </c>
      <c r="L28" s="138">
        <f>'2018gh'!L28</f>
        <v>1.798106687964637</v>
      </c>
      <c r="M28" s="138">
        <f>'2018gh'!M28</f>
        <v>5.1988154160800093</v>
      </c>
      <c r="N28" s="2">
        <f>'2018gh'!N28</f>
        <v>0</v>
      </c>
      <c r="O28" s="2">
        <f>'2018gh'!O28</f>
        <v>0</v>
      </c>
      <c r="P28" s="138">
        <f>'2018gh'!P28</f>
        <v>0.39179448284828278</v>
      </c>
      <c r="Q28" s="138">
        <f>'2018gh'!Q28</f>
        <v>0.57341023280053149</v>
      </c>
      <c r="R28" s="138">
        <f>'2018gh'!R28</f>
        <v>0.81846693773405954</v>
      </c>
      <c r="S28" s="138">
        <f>'2018gh'!S28</f>
        <v>0.911506778118367</v>
      </c>
      <c r="T28" s="138">
        <f>'2018gh'!T28</f>
        <v>0.69633987997429148</v>
      </c>
      <c r="U28" s="138">
        <f>'2018gh'!U28</f>
        <v>3.3915183114755321</v>
      </c>
    </row>
    <row r="29" spans="2:21">
      <c r="B29" s="2" t="s">
        <v>116</v>
      </c>
      <c r="F29" s="2">
        <f>'2018gh'!F29</f>
        <v>0</v>
      </c>
      <c r="G29" s="2">
        <f>'2018gh'!G29</f>
        <v>0</v>
      </c>
      <c r="H29" s="138">
        <f>'2018gh'!H29</f>
        <v>0.19260850570947591</v>
      </c>
      <c r="I29" s="138">
        <f>'2018gh'!I29</f>
        <v>0.51411868761677781</v>
      </c>
      <c r="J29" s="138">
        <f>'2018gh'!J29</f>
        <v>2.4810017339159733</v>
      </c>
      <c r="K29" s="138">
        <f>'2018gh'!K29</f>
        <v>3.7263418253930221</v>
      </c>
      <c r="L29" s="138">
        <f>'2018gh'!L29</f>
        <v>3.516985710545975</v>
      </c>
      <c r="M29" s="138">
        <f>'2018gh'!M29</f>
        <v>10.431056463181225</v>
      </c>
      <c r="N29" s="2">
        <f>'2018gh'!N29</f>
        <v>0</v>
      </c>
      <c r="O29" s="2">
        <f>'2018gh'!O29</f>
        <v>0</v>
      </c>
      <c r="P29" s="138">
        <f>'2018gh'!P29</f>
        <v>0.79905151245533679</v>
      </c>
      <c r="Q29" s="138">
        <f>'2018gh'!Q29</f>
        <v>1.2508177707523245</v>
      </c>
      <c r="R29" s="138">
        <f>'2018gh'!R29</f>
        <v>1.6270301938706422</v>
      </c>
      <c r="S29" s="138">
        <f>'2018gh'!S29</f>
        <v>1.7880099604871245</v>
      </c>
      <c r="T29" s="138">
        <f>'2018gh'!T29</f>
        <v>1.2495751520015435</v>
      </c>
      <c r="U29" s="138">
        <f>'2018gh'!U29</f>
        <v>6.7144845895669718</v>
      </c>
    </row>
    <row r="30" spans="2:21">
      <c r="B30" s="2" t="s">
        <v>117</v>
      </c>
      <c r="F30" s="2">
        <f>'2018gh'!F30</f>
        <v>0</v>
      </c>
      <c r="G30" s="2">
        <f>'2018gh'!G30</f>
        <v>0</v>
      </c>
      <c r="H30" s="138">
        <f>'2018gh'!H30</f>
        <v>0.27143727845218862</v>
      </c>
      <c r="I30" s="138">
        <f>'2018gh'!I30</f>
        <v>0.78254308052976007</v>
      </c>
      <c r="J30" s="138">
        <f>'2018gh'!J30</f>
        <v>3.7930757023303667</v>
      </c>
      <c r="K30" s="138">
        <f>'2018gh'!K30</f>
        <v>5.7032266480877087</v>
      </c>
      <c r="L30" s="138">
        <f>'2018gh'!L30</f>
        <v>5.0488033431518344</v>
      </c>
      <c r="M30" s="138">
        <f>'2018gh'!M30</f>
        <v>15.599086052551858</v>
      </c>
      <c r="N30" s="2">
        <f>'2018gh'!N30</f>
        <v>0</v>
      </c>
      <c r="O30" s="2">
        <f>'2018gh'!O30</f>
        <v>0</v>
      </c>
      <c r="P30" s="138">
        <f>'2018gh'!P30</f>
        <v>1.2107387485814625</v>
      </c>
      <c r="Q30" s="138">
        <f>'2018gh'!Q30</f>
        <v>1.9252827778714918</v>
      </c>
      <c r="R30" s="138">
        <f>'2018gh'!R30</f>
        <v>2.3924931222756096</v>
      </c>
      <c r="S30" s="138">
        <f>'2018gh'!S30</f>
        <v>2.5696210920538674</v>
      </c>
      <c r="T30" s="138">
        <f>'2018gh'!T30</f>
        <v>1.7028933805952211</v>
      </c>
      <c r="U30" s="138">
        <f>'2018gh'!U30</f>
        <v>9.8010291213776526</v>
      </c>
    </row>
    <row r="31" spans="2:21">
      <c r="B31" s="2" t="s">
        <v>412</v>
      </c>
      <c r="F31" s="2">
        <f>'2018gh'!F31</f>
        <v>0</v>
      </c>
      <c r="G31" s="2">
        <f>'2018gh'!G31</f>
        <v>0</v>
      </c>
      <c r="H31" s="138">
        <f>'2018gh'!H31</f>
        <v>0.36761514678505186</v>
      </c>
      <c r="I31" s="138">
        <f>'2018gh'!I31</f>
        <v>1.1994405390289822</v>
      </c>
      <c r="J31" s="138">
        <f>'2018gh'!J31</f>
        <v>5.7818801962036162</v>
      </c>
      <c r="K31" s="138">
        <f>'2018gh'!K31</f>
        <v>9.4778905459508547</v>
      </c>
      <c r="L31" s="138">
        <f>'2018gh'!L31</f>
        <v>7.7564519330176962</v>
      </c>
      <c r="M31" s="138">
        <f>'2018gh'!M31</f>
        <v>24.583278360986203</v>
      </c>
      <c r="N31" s="2">
        <f>'2018gh'!N31</f>
        <v>0</v>
      </c>
      <c r="O31" s="2">
        <f>'2018gh'!O31</f>
        <v>0</v>
      </c>
      <c r="P31" s="138">
        <f>'2018gh'!P31</f>
        <v>1.4139544200794532</v>
      </c>
      <c r="Q31" s="138">
        <f>'2018gh'!Q31</f>
        <v>2.5437024081697301</v>
      </c>
      <c r="R31" s="138">
        <f>'2018gh'!R31</f>
        <v>3.2950317073768423</v>
      </c>
      <c r="S31" s="138">
        <f>'2018gh'!S31</f>
        <v>3.7509421697561045</v>
      </c>
      <c r="T31" s="138">
        <f>'2018gh'!T31</f>
        <v>2.385434944257256</v>
      </c>
      <c r="U31" s="138">
        <f>'2018gh'!U31</f>
        <v>13.389065649639385</v>
      </c>
    </row>
    <row r="32" spans="2:21">
      <c r="B32" s="2" t="s">
        <v>304</v>
      </c>
      <c r="F32" s="270">
        <f>'2018gh'!F32</f>
        <v>0</v>
      </c>
      <c r="G32" s="270">
        <f>'2018gh'!G32</f>
        <v>0</v>
      </c>
      <c r="H32" s="268">
        <f>'2018gh'!H32</f>
        <v>1.0248392526189569</v>
      </c>
      <c r="I32" s="268">
        <f>'2018gh'!I32</f>
        <v>2.9917783154630904</v>
      </c>
      <c r="J32" s="268">
        <f>'2018gh'!J32</f>
        <v>14.267379700862897</v>
      </c>
      <c r="K32" s="268">
        <f>'2018gh'!K32</f>
        <v>22.126672586506857</v>
      </c>
      <c r="L32" s="268">
        <f>'2018gh'!L32</f>
        <v>19.634584985498599</v>
      </c>
      <c r="M32" s="268">
        <f>'2018gh'!M32</f>
        <v>60.045254840950392</v>
      </c>
      <c r="N32" s="268">
        <f>'2018gh'!N32</f>
        <v>0</v>
      </c>
      <c r="O32" s="268">
        <f>'2018gh'!O32</f>
        <v>0</v>
      </c>
      <c r="P32" s="268">
        <f>'2018gh'!P32</f>
        <v>4.1752403516923877</v>
      </c>
      <c r="Q32" s="268">
        <f>'2018gh'!Q32</f>
        <v>6.8594283871408113</v>
      </c>
      <c r="R32" s="268">
        <f>'2018gh'!R32</f>
        <v>8.9396998019956726</v>
      </c>
      <c r="S32" s="268">
        <f>'2018gh'!S32</f>
        <v>9.8900663916905867</v>
      </c>
      <c r="T32" s="268">
        <f>'2018gh'!T32</f>
        <v>6.7540767390291254</v>
      </c>
      <c r="U32" s="268">
        <f>'2018gh'!U32</f>
        <v>36.618511671548582</v>
      </c>
    </row>
    <row r="33" spans="2:21">
      <c r="B33" s="2" t="s">
        <v>389</v>
      </c>
      <c r="H33" s="138">
        <f>'2018gh'!H33</f>
        <v>25.502424453248178</v>
      </c>
      <c r="I33" s="138">
        <f>'2018gh'!I33</f>
        <v>27.667780872759401</v>
      </c>
      <c r="J33" s="138">
        <f>'2018gh'!J33</f>
        <v>29.185869730310266</v>
      </c>
      <c r="K33" s="138">
        <f>'2018gh'!K33</f>
        <v>31.046940462162592</v>
      </c>
      <c r="L33" s="138">
        <f>'2018gh'!L33</f>
        <v>32.833010970742073</v>
      </c>
      <c r="P33" s="138">
        <f>'2018gh'!P33</f>
        <v>27.48480973665971</v>
      </c>
      <c r="Q33" s="138">
        <f>'2018gh'!Q33</f>
        <v>29.135940849981033</v>
      </c>
      <c r="R33" s="138">
        <f>'2018gh'!R33</f>
        <v>31.025941116861556</v>
      </c>
      <c r="S33" s="138">
        <f>'2018gh'!S33</f>
        <v>32.580979205111667</v>
      </c>
      <c r="T33" s="138">
        <f>'2018gh'!T33</f>
        <v>34.244823962598659</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f>'2018gh'!F38</f>
        <v>0</v>
      </c>
      <c r="G38" s="2">
        <f>'2018gh'!G38</f>
        <v>0</v>
      </c>
      <c r="H38" s="138">
        <f>'2018gh'!H38</f>
        <v>1.6365323394283755E-4</v>
      </c>
      <c r="I38" s="138">
        <f>'2018gh'!I38</f>
        <v>6.3223284933961192E-4</v>
      </c>
      <c r="J38" s="138">
        <f>'2018gh'!J38</f>
        <v>1.647948788078917E-3</v>
      </c>
      <c r="K38" s="138">
        <f>'2018gh'!K38</f>
        <v>7.6687982633902143E-3</v>
      </c>
      <c r="L38" s="138">
        <f>'2018gh'!L38</f>
        <v>1.3930675467294564E-2</v>
      </c>
      <c r="M38" s="138">
        <f>'2018gh'!M38</f>
        <v>2.4043308602046145E-2</v>
      </c>
      <c r="N38" s="138">
        <f>'2018gh'!N38</f>
        <v>1.2986539177109765E-3</v>
      </c>
      <c r="O38" s="138">
        <f>'2018gh'!O38</f>
        <v>1.8640454826748063E-3</v>
      </c>
      <c r="P38" s="138">
        <f>'2018gh'!P38</f>
        <v>6.8961652518565496E-3</v>
      </c>
      <c r="Q38" s="138">
        <f>'2018gh'!Q38</f>
        <v>8.6110200738759891E-3</v>
      </c>
      <c r="R38" s="138">
        <f>'2018gh'!R38</f>
        <v>7.75142284093911E-3</v>
      </c>
      <c r="S38" s="138">
        <f>'2018gh'!S38</f>
        <v>8.800674442820032E-3</v>
      </c>
      <c r="T38" s="138">
        <f>'2018gh'!T38</f>
        <v>8.512032349447413E-3</v>
      </c>
      <c r="U38" s="138">
        <f>'2018gh'!U38</f>
        <v>4.3734014359324877E-2</v>
      </c>
    </row>
    <row r="39" spans="2:21">
      <c r="B39" s="2" t="s">
        <v>147</v>
      </c>
      <c r="F39" s="2">
        <f>'2018gh'!F39</f>
        <v>0</v>
      </c>
      <c r="G39" s="2">
        <f>'2018gh'!G39</f>
        <v>0</v>
      </c>
      <c r="H39" s="138">
        <f>'2018gh'!H39</f>
        <v>1.7402173135956263E-4</v>
      </c>
      <c r="I39" s="138">
        <f>'2018gh'!I39</f>
        <v>6.7228891488266252E-4</v>
      </c>
      <c r="J39" s="138">
        <f>'2018gh'!J39</f>
        <v>1.7523570685658134E-3</v>
      </c>
      <c r="K39" s="138">
        <f>'2018gh'!K39</f>
        <v>8.1546665415027052E-3</v>
      </c>
      <c r="L39" s="138">
        <f>'2018gh'!L39</f>
        <v>1.4813274418234516E-2</v>
      </c>
      <c r="M39" s="138">
        <f>'2018gh'!M39</f>
        <v>2.5566608674545258E-2</v>
      </c>
      <c r="N39" s="138">
        <f>'2018gh'!N39</f>
        <v>1.3809320949678303E-3</v>
      </c>
      <c r="O39" s="138">
        <f>'2018gh'!O39</f>
        <v>1.9821448951100203E-3</v>
      </c>
      <c r="P39" s="138">
        <f>'2018gh'!P39</f>
        <v>7.3330822004342901E-3</v>
      </c>
      <c r="Q39" s="138">
        <f>'2018gh'!Q39</f>
        <v>9.1565842356116298E-3</v>
      </c>
      <c r="R39" s="138">
        <f>'2018gh'!R39</f>
        <v>8.2425259237556316E-3</v>
      </c>
      <c r="S39" s="138">
        <f>'2018gh'!S39</f>
        <v>9.3582544430887132E-3</v>
      </c>
      <c r="T39" s="138">
        <f>'2018gh'!T39</f>
        <v>9.0513249946337169E-3</v>
      </c>
      <c r="U39" s="138">
        <f>'2018gh'!U39</f>
        <v>4.6504848787601832E-2</v>
      </c>
    </row>
    <row r="40" spans="2:21">
      <c r="B40" s="2" t="s">
        <v>148</v>
      </c>
      <c r="F40" s="2">
        <f>'2018gh'!F40</f>
        <v>0</v>
      </c>
      <c r="G40" s="2">
        <f>'2018gh'!G40</f>
        <v>0</v>
      </c>
      <c r="H40" s="138">
        <f>'2018gh'!H40</f>
        <v>1.5051345424664593E-4</v>
      </c>
      <c r="I40" s="138">
        <f>'2018gh'!I40</f>
        <v>5.8147063611063471E-4</v>
      </c>
      <c r="J40" s="138">
        <f>'2018gh'!J40</f>
        <v>1.5156343601616148E-3</v>
      </c>
      <c r="K40" s="138">
        <f>'2018gh'!K40</f>
        <v>7.0530675669184225E-3</v>
      </c>
      <c r="L40" s="138">
        <f>'2018gh'!L40</f>
        <v>1.2812176295299417E-2</v>
      </c>
      <c r="M40" s="138">
        <f>'2018gh'!M40</f>
        <v>2.2112862312736736E-2</v>
      </c>
      <c r="N40" s="138">
        <f>'2018gh'!N40</f>
        <v>1.1943845062902484E-3</v>
      </c>
      <c r="O40" s="138">
        <f>'2018gh'!O40</f>
        <v>1.714380569883756E-3</v>
      </c>
      <c r="P40" s="138">
        <f>'2018gh'!P40</f>
        <v>6.3424695504347393E-3</v>
      </c>
      <c r="Q40" s="138">
        <f>'2018gh'!Q40</f>
        <v>7.9196380339113196E-3</v>
      </c>
      <c r="R40" s="138">
        <f>'2018gh'!R40</f>
        <v>7.1290581860643781E-3</v>
      </c>
      <c r="S40" s="138">
        <f>'2018gh'!S40</f>
        <v>8.0940649822520191E-3</v>
      </c>
      <c r="T40" s="138">
        <f>'2018gh'!T40</f>
        <v>7.8285980711021268E-3</v>
      </c>
      <c r="U40" s="138">
        <f>'2018gh'!U40</f>
        <v>4.0222593899938597E-2</v>
      </c>
    </row>
    <row r="41" spans="2:21">
      <c r="B41" s="2" t="s">
        <v>149</v>
      </c>
      <c r="F41" s="2">
        <f>'2018gh'!F41</f>
        <v>0</v>
      </c>
      <c r="G41" s="2">
        <f>'2018gh'!G41</f>
        <v>0</v>
      </c>
      <c r="H41" s="138">
        <f>'2018gh'!H41</f>
        <v>1.3776442039589989E-4</v>
      </c>
      <c r="I41" s="138">
        <f>'2018gh'!I41</f>
        <v>5.3221797055927908E-4</v>
      </c>
      <c r="J41" s="138">
        <f>'2018gh'!J41</f>
        <v>1.3872546491266802E-3</v>
      </c>
      <c r="K41" s="138">
        <f>'2018gh'!K41</f>
        <v>6.4556472391988102E-3</v>
      </c>
      <c r="L41" s="138">
        <f>'2018gh'!L41</f>
        <v>1.1726938632606293E-2</v>
      </c>
      <c r="M41" s="138">
        <f>'2018gh'!M41</f>
        <v>2.0239822911886963E-2</v>
      </c>
      <c r="N41" s="138">
        <f>'2018gh'!N41</f>
        <v>1.0932158195591064E-3</v>
      </c>
      <c r="O41" s="138">
        <f>'2018gh'!O41</f>
        <v>1.5691663361934389E-3</v>
      </c>
      <c r="P41" s="138">
        <f>'2018gh'!P41</f>
        <v>5.8052394443253354E-3</v>
      </c>
      <c r="Q41" s="138">
        <f>'2018gh'!Q41</f>
        <v>7.2488160540068805E-3</v>
      </c>
      <c r="R41" s="138">
        <f>'2018gh'!R41</f>
        <v>6.5252011781112285E-3</v>
      </c>
      <c r="S41" s="138">
        <f>'2018gh'!S41</f>
        <v>7.40846840907279E-3</v>
      </c>
      <c r="T41" s="138">
        <f>'2018gh'!T41</f>
        <v>7.1654875052598694E-3</v>
      </c>
      <c r="U41" s="138">
        <f>'2018gh'!U41</f>
        <v>3.6815594746528651E-2</v>
      </c>
    </row>
    <row r="42" spans="2:21">
      <c r="B42" s="2" t="s">
        <v>150</v>
      </c>
      <c r="F42" s="2">
        <f>'2018gh'!F42</f>
        <v>0</v>
      </c>
      <c r="G42" s="2">
        <f>'2018gh'!G42</f>
        <v>0</v>
      </c>
      <c r="H42" s="138">
        <f>'2018gh'!H42</f>
        <v>1.3670771978489991E-4</v>
      </c>
      <c r="I42" s="138">
        <f>'2018gh'!I42</f>
        <v>5.281356751955053E-4</v>
      </c>
      <c r="J42" s="138">
        <f>'2018gh'!J42</f>
        <v>1.3766139275881869E-3</v>
      </c>
      <c r="K42" s="138">
        <f>'2018gh'!K42</f>
        <v>6.4061301987143526E-3</v>
      </c>
      <c r="L42" s="138">
        <f>'2018gh'!L42</f>
        <v>1.1636988969386843E-2</v>
      </c>
      <c r="M42" s="138">
        <f>'2018gh'!M42</f>
        <v>2.0084576490669789E-2</v>
      </c>
      <c r="N42" s="138">
        <f>'2018gh'!N42</f>
        <v>1.0848304772394916E-3</v>
      </c>
      <c r="O42" s="138">
        <f>'2018gh'!O42</f>
        <v>1.5571302892848748E-3</v>
      </c>
      <c r="P42" s="138">
        <f>'2018gh'!P42</f>
        <v>5.7607112559136175E-3</v>
      </c>
      <c r="Q42" s="138">
        <f>'2018gh'!Q42</f>
        <v>7.1932151351971974E-3</v>
      </c>
      <c r="R42" s="138">
        <f>'2018gh'!R42</f>
        <v>6.4751506349303919E-3</v>
      </c>
      <c r="S42" s="138">
        <f>'2018gh'!S42</f>
        <v>7.3516429016453715E-3</v>
      </c>
      <c r="T42" s="138">
        <f>'2018gh'!T42</f>
        <v>7.1105257451540204E-3</v>
      </c>
      <c r="U42" s="138">
        <f>'2018gh'!U42</f>
        <v>3.6533206439364967E-2</v>
      </c>
    </row>
    <row r="43" spans="2:21">
      <c r="B43" s="2" t="s">
        <v>113</v>
      </c>
      <c r="F43" s="2">
        <f>'2018gh'!F43</f>
        <v>0</v>
      </c>
      <c r="G43" s="2">
        <f>'2018gh'!G43</f>
        <v>0</v>
      </c>
      <c r="H43" s="138">
        <f>'2018gh'!H43</f>
        <v>2.1657521384289701E-3</v>
      </c>
      <c r="I43" s="138">
        <f>'2018gh'!I43</f>
        <v>3.4861813513988107E-3</v>
      </c>
      <c r="J43" s="138">
        <f>'2018gh'!J43</f>
        <v>1.38121160192389E-2</v>
      </c>
      <c r="K43" s="138">
        <f>'2018gh'!K43</f>
        <v>5.2543042971128461E-2</v>
      </c>
      <c r="L43" s="138">
        <f>'2018gh'!L43</f>
        <v>8.9446606066990064E-2</v>
      </c>
      <c r="M43" s="138">
        <f>'2018gh'!M43</f>
        <v>0.16145369854718522</v>
      </c>
      <c r="N43" s="138">
        <f>'2018gh'!N43</f>
        <v>2.2096427291847524E-2</v>
      </c>
      <c r="O43" s="138">
        <f>'2018gh'!O43</f>
        <v>2.2201543798870092E-2</v>
      </c>
      <c r="P43" s="138">
        <f>'2018gh'!P43</f>
        <v>8.8795835234687592E-2</v>
      </c>
      <c r="Q43" s="138">
        <f>'2018gh'!Q43</f>
        <v>8.0099795924571865E-2</v>
      </c>
      <c r="R43" s="138">
        <f>'2018gh'!R43</f>
        <v>6.6758857511058756E-2</v>
      </c>
      <c r="S43" s="138">
        <f>'2018gh'!S43</f>
        <v>6.874744297449803E-2</v>
      </c>
      <c r="T43" s="138">
        <f>'2018gh'!T43</f>
        <v>6.0234548399929158E-2</v>
      </c>
      <c r="U43" s="138">
        <f>'2018gh'!U43</f>
        <v>0.40893445113546301</v>
      </c>
    </row>
    <row r="44" spans="2:21">
      <c r="B44" s="2" t="s">
        <v>114</v>
      </c>
      <c r="F44" s="2">
        <f>'2018gh'!F44</f>
        <v>0</v>
      </c>
      <c r="G44" s="2">
        <f>'2018gh'!G44</f>
        <v>0</v>
      </c>
      <c r="H44" s="138">
        <f>'2018gh'!H44</f>
        <v>3.2515001858361256E-3</v>
      </c>
      <c r="I44" s="138">
        <f>'2018gh'!I44</f>
        <v>6.2806740129482822E-3</v>
      </c>
      <c r="J44" s="138">
        <f>'2018gh'!J44</f>
        <v>2.2100732882413234E-2</v>
      </c>
      <c r="K44" s="138">
        <f>'2018gh'!K44</f>
        <v>8.9149998573530523E-2</v>
      </c>
      <c r="L44" s="138">
        <f>'2018gh'!L44</f>
        <v>0.15222782971465007</v>
      </c>
      <c r="M44" s="138">
        <f>'2018gh'!M44</f>
        <v>0.27301073536937825</v>
      </c>
      <c r="N44" s="138">
        <f>'2018gh'!N44</f>
        <v>5.2525409350382558E-2</v>
      </c>
      <c r="O44" s="138">
        <f>'2018gh'!O44</f>
        <v>4.4442342535860789E-2</v>
      </c>
      <c r="P44" s="138">
        <f>'2018gh'!P44</f>
        <v>0.18422909227072301</v>
      </c>
      <c r="Q44" s="138">
        <f>'2018gh'!Q44</f>
        <v>0.15062982951463186</v>
      </c>
      <c r="R44" s="138">
        <f>'2018gh'!R44</f>
        <v>0.12467237888130978</v>
      </c>
      <c r="S44" s="138">
        <f>'2018gh'!S44</f>
        <v>0.11565852232012311</v>
      </c>
      <c r="T44" s="138">
        <f>'2018gh'!T44</f>
        <v>9.777193422113431E-2</v>
      </c>
      <c r="U44" s="138">
        <f>'2018gh'!U44</f>
        <v>0.76992950909416535</v>
      </c>
    </row>
    <row r="45" spans="2:21">
      <c r="B45" s="2" t="s">
        <v>115</v>
      </c>
      <c r="F45" s="2">
        <f>'2018gh'!F45</f>
        <v>0</v>
      </c>
      <c r="G45" s="2">
        <f>'2018gh'!G45</f>
        <v>0</v>
      </c>
      <c r="H45" s="138">
        <f>'2018gh'!H45</f>
        <v>4.7206961556763459E-3</v>
      </c>
      <c r="I45" s="138">
        <f>'2018gh'!I45</f>
        <v>1.2158143205049819E-2</v>
      </c>
      <c r="J45" s="138">
        <f>'2018gh'!J45</f>
        <v>3.723675054633991E-2</v>
      </c>
      <c r="K45" s="138">
        <f>'2018gh'!K45</f>
        <v>0.16002573436826664</v>
      </c>
      <c r="L45" s="138">
        <f>'2018gh'!L45</f>
        <v>0.27310266354945822</v>
      </c>
      <c r="M45" s="138">
        <f>'2018gh'!M45</f>
        <v>0.48724398782479095</v>
      </c>
      <c r="N45" s="138">
        <f>'2018gh'!N45</f>
        <v>0.11862527631813446</v>
      </c>
      <c r="O45" s="138">
        <f>'2018gh'!O45</f>
        <v>8.5135426550602161E-2</v>
      </c>
      <c r="P45" s="138">
        <f>'2018gh'!P45</f>
        <v>0.37903255174699069</v>
      </c>
      <c r="Q45" s="138">
        <f>'2018gh'!Q45</f>
        <v>0.30778899113459851</v>
      </c>
      <c r="R45" s="138">
        <f>'2018gh'!R45</f>
        <v>0.26795957912654939</v>
      </c>
      <c r="S45" s="138">
        <f>'2018gh'!S45</f>
        <v>0.25298036869467672</v>
      </c>
      <c r="T45" s="138">
        <f>'2018gh'!T45</f>
        <v>0.20972844713811736</v>
      </c>
      <c r="U45" s="138">
        <f>'2018gh'!U45</f>
        <v>1.6212506407096694</v>
      </c>
    </row>
    <row r="46" spans="2:21">
      <c r="B46" s="2" t="s">
        <v>116</v>
      </c>
      <c r="F46" s="2">
        <f>'2018gh'!F46</f>
        <v>0</v>
      </c>
      <c r="G46" s="2">
        <f>'2018gh'!G46</f>
        <v>0</v>
      </c>
      <c r="H46" s="138">
        <f>'2018gh'!H46</f>
        <v>1.235251964300335E-2</v>
      </c>
      <c r="I46" s="138">
        <f>'2018gh'!I46</f>
        <v>2.2369140593413706E-2</v>
      </c>
      <c r="J46" s="138">
        <f>'2018gh'!J46</f>
        <v>7.1522472173988466E-2</v>
      </c>
      <c r="K46" s="138">
        <f>'2018gh'!K46</f>
        <v>0.32097890345780178</v>
      </c>
      <c r="L46" s="138">
        <f>'2018gh'!L46</f>
        <v>0.4943440518009608</v>
      </c>
      <c r="M46" s="138">
        <f>'2018gh'!M46</f>
        <v>0.92156708766916817</v>
      </c>
      <c r="N46" s="138">
        <f>'2018gh'!N46</f>
        <v>0.31682171406751319</v>
      </c>
      <c r="O46" s="138">
        <f>'2018gh'!O46</f>
        <v>0.24885932520169671</v>
      </c>
      <c r="P46" s="138">
        <f>'2018gh'!P46</f>
        <v>0.95311695819854181</v>
      </c>
      <c r="Q46" s="138">
        <f>'2018gh'!Q46</f>
        <v>0.78330584731156028</v>
      </c>
      <c r="R46" s="138">
        <f>'2018gh'!R46</f>
        <v>0.64340962748997965</v>
      </c>
      <c r="S46" s="138">
        <f>'2018gh'!S46</f>
        <v>0.62362133095498506</v>
      </c>
      <c r="T46" s="138">
        <f>'2018gh'!T46</f>
        <v>0.46597026294085264</v>
      </c>
      <c r="U46" s="138">
        <f>'2018gh'!U46</f>
        <v>4.03510506616513</v>
      </c>
    </row>
    <row r="47" spans="2:21">
      <c r="B47" s="2" t="s">
        <v>117</v>
      </c>
      <c r="F47" s="2">
        <f>'2018gh'!F47</f>
        <v>0</v>
      </c>
      <c r="G47" s="2">
        <f>'2018gh'!G47</f>
        <v>0</v>
      </c>
      <c r="H47" s="138">
        <f>'2018gh'!H47</f>
        <v>1.742494022231152E-2</v>
      </c>
      <c r="I47" s="138">
        <f>'2018gh'!I47</f>
        <v>3.6718279834984664E-2</v>
      </c>
      <c r="J47" s="138">
        <f>'2018gh'!J47</f>
        <v>0.11564736392287349</v>
      </c>
      <c r="K47" s="138">
        <f>'2018gh'!K47</f>
        <v>0.46907244817141563</v>
      </c>
      <c r="L47" s="138">
        <f>'2018gh'!L47</f>
        <v>0.67196419514141814</v>
      </c>
      <c r="M47" s="138">
        <f>'2018gh'!M47</f>
        <v>1.3108272272930035</v>
      </c>
      <c r="N47" s="138">
        <f>'2018gh'!N47</f>
        <v>0.56566585407321046</v>
      </c>
      <c r="O47" s="138">
        <f>'2018gh'!O47</f>
        <v>0.48896729927616822</v>
      </c>
      <c r="P47" s="138">
        <f>'2018gh'!P47</f>
        <v>1.7571907669436915</v>
      </c>
      <c r="Q47" s="138">
        <f>'2018gh'!Q47</f>
        <v>1.4214897675951914</v>
      </c>
      <c r="R47" s="138">
        <f>'2018gh'!R47</f>
        <v>1.148674898722553</v>
      </c>
      <c r="S47" s="138">
        <f>'2018gh'!S47</f>
        <v>1.1500156332395572</v>
      </c>
      <c r="T47" s="138">
        <f>'2018gh'!T47</f>
        <v>0.80332614385525347</v>
      </c>
      <c r="U47" s="138">
        <f>'2018gh'!U47</f>
        <v>7.3353303637056255</v>
      </c>
    </row>
    <row r="48" spans="2:21">
      <c r="B48" s="2" t="s">
        <v>412</v>
      </c>
      <c r="F48" s="2">
        <f>'2018gh'!F48</f>
        <v>0</v>
      </c>
      <c r="G48" s="2">
        <f>'2018gh'!G48</f>
        <v>0</v>
      </c>
      <c r="H48" s="138">
        <f>'2018gh'!H48</f>
        <v>2.2006951058790594E-2</v>
      </c>
      <c r="I48" s="138">
        <f>'2018gh'!I48</f>
        <v>5.1955618942156619E-2</v>
      </c>
      <c r="J48" s="138">
        <f>'2018gh'!J48</f>
        <v>0.17071770665241104</v>
      </c>
      <c r="K48" s="138">
        <f>'2018gh'!K48</f>
        <v>0.72162894183945014</v>
      </c>
      <c r="L48" s="138">
        <f>'2018gh'!L48</f>
        <v>0.99061366555621422</v>
      </c>
      <c r="M48" s="138">
        <f>'2018gh'!M48</f>
        <v>1.9569228840490225</v>
      </c>
      <c r="N48" s="138">
        <f>'2018gh'!N48</f>
        <v>0.49803019789059466</v>
      </c>
      <c r="O48" s="138">
        <f>'2018gh'!O48</f>
        <v>0.5031845676775839</v>
      </c>
      <c r="P48" s="138">
        <f>'2018gh'!P48</f>
        <v>1.9280307405328847</v>
      </c>
      <c r="Q48" s="138">
        <f>'2018gh'!Q48</f>
        <v>1.7658274606131936</v>
      </c>
      <c r="R48" s="138">
        <f>'2018gh'!R48</f>
        <v>1.5828392343743416</v>
      </c>
      <c r="S48" s="138">
        <f>'2018gh'!S48</f>
        <v>1.7623962052759055</v>
      </c>
      <c r="T48" s="138">
        <f>'2018gh'!T48</f>
        <v>1.1437558231215152</v>
      </c>
      <c r="U48" s="138">
        <f>'2018gh'!U48</f>
        <v>9.1840642294860189</v>
      </c>
    </row>
    <row r="49" spans="2:21">
      <c r="B49" s="2" t="s">
        <v>304</v>
      </c>
      <c r="F49" s="270">
        <f>'2018gh'!F49</f>
        <v>0</v>
      </c>
      <c r="G49" s="270">
        <f>'2018gh'!G49</f>
        <v>0</v>
      </c>
      <c r="H49" s="269">
        <f>'2018gh'!H49</f>
        <v>6.2685019963776747E-2</v>
      </c>
      <c r="I49" s="269">
        <f>'2018gh'!I49</f>
        <v>0.13591438398603958</v>
      </c>
      <c r="J49" s="269">
        <f>'2018gh'!J49</f>
        <v>0.43871695099078623</v>
      </c>
      <c r="K49" s="269">
        <f>'2018gh'!K49</f>
        <v>1.8491373791913177</v>
      </c>
      <c r="L49" s="269">
        <f>'2018gh'!L49</f>
        <v>2.7366190656125133</v>
      </c>
      <c r="M49" s="269">
        <f>'2018gh'!M49</f>
        <v>5.2230727997444335</v>
      </c>
      <c r="N49" s="270">
        <f>'2018gh'!N49</f>
        <v>1.5798168958074505</v>
      </c>
      <c r="O49" s="270">
        <f>'2018gh'!O49</f>
        <v>1.4014773726139289</v>
      </c>
      <c r="P49" s="269">
        <f>'2018gh'!P49</f>
        <v>5.3225336126304832</v>
      </c>
      <c r="Q49" s="269">
        <f>'2018gh'!Q49</f>
        <v>4.5492709656263504</v>
      </c>
      <c r="R49" s="269">
        <f>'2018gh'!R49</f>
        <v>3.8704379348695928</v>
      </c>
      <c r="S49" s="269">
        <f>'2018gh'!S49</f>
        <v>4.0144326086386251</v>
      </c>
      <c r="T49" s="269">
        <f>'2018gh'!T49</f>
        <v>2.8204551283423993</v>
      </c>
      <c r="U49" s="269">
        <f>'2018gh'!U49</f>
        <v>23.558424518528831</v>
      </c>
    </row>
    <row r="50" spans="2:21">
      <c r="B50" s="2" t="s">
        <v>389</v>
      </c>
      <c r="H50" s="138">
        <f>'2018gh'!H50</f>
        <v>25.331391211315861</v>
      </c>
      <c r="I50" s="138">
        <f>'2018gh'!I50</f>
        <v>28.85633078260118</v>
      </c>
      <c r="J50" s="138">
        <f>'2018gh'!J50</f>
        <v>35.954438529691771</v>
      </c>
      <c r="K50" s="138">
        <f>'2018gh'!K50</f>
        <v>39.686935258125757</v>
      </c>
      <c r="L50" s="138">
        <f>'2018gh'!L50</f>
        <v>42.392188706713192</v>
      </c>
      <c r="N50" s="138">
        <f>'2018gh'!N50</f>
        <v>6.4567741181752192</v>
      </c>
      <c r="O50" s="138">
        <f>'2018gh'!O50</f>
        <v>10.495624306503576</v>
      </c>
      <c r="P50" s="138">
        <f>'2018gh'!P50</f>
        <v>17.748474290346014</v>
      </c>
      <c r="Q50" s="138">
        <f>'2018gh'!Q50</f>
        <v>19.76947684901593</v>
      </c>
      <c r="R50" s="138">
        <f>'2018gh'!R50</f>
        <v>21.959925504675155</v>
      </c>
      <c r="S50" s="138">
        <f>'2018gh'!S50</f>
        <v>23.972134288017184</v>
      </c>
      <c r="T50" s="138">
        <f>'2018gh'!T50</f>
        <v>26.134925399513822</v>
      </c>
    </row>
    <row r="53" spans="2:21">
      <c r="F53" s="2" t="s">
        <v>404</v>
      </c>
      <c r="N53" s="931" t="s">
        <v>410</v>
      </c>
      <c r="O53" s="931"/>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'2018gh'!F55</f>
        <v>0</v>
      </c>
      <c r="G55" s="138">
        <f>'2018gh'!G55</f>
        <v>1.904928110558888E-4</v>
      </c>
      <c r="H55" s="138">
        <f>'2018gh'!H55</f>
        <v>7.6848180342446787E-3</v>
      </c>
      <c r="I55" s="138">
        <f>'2018gh'!I55</f>
        <v>6.795980579628106E-3</v>
      </c>
      <c r="J55" s="138">
        <f>'2018gh'!J55</f>
        <v>8.189756196442792E-3</v>
      </c>
      <c r="K55" s="138">
        <f>'2018gh'!K55</f>
        <v>4.3487871631208447E-3</v>
      </c>
      <c r="L55" s="138">
        <f>'2018gh'!L55</f>
        <v>4.1557193682547388E-3</v>
      </c>
      <c r="M55" s="138">
        <f>'2018gh'!M55</f>
        <v>3.1365554152747048E-2</v>
      </c>
      <c r="N55" s="935">
        <f>N$66*('2018gh'!N55/'2018gh'!N$66)</f>
        <v>8.6002689535393487E-2</v>
      </c>
      <c r="O55" s="935">
        <f>O$66*('2018gh'!O55/'2018gh'!O$66)</f>
        <v>0.22127525093822034</v>
      </c>
      <c r="P55" s="138">
        <f>'2018gh'!P55</f>
        <v>0.44354452710493075</v>
      </c>
      <c r="Q55" s="138">
        <f>'2018gh'!Q55</f>
        <v>0.60951908445172098</v>
      </c>
      <c r="R55" s="138">
        <f>'2018gh'!R55</f>
        <v>0.33795260005174482</v>
      </c>
      <c r="S55" s="138">
        <f>'2018gh'!S55</f>
        <v>0.23861992885912983</v>
      </c>
      <c r="T55" s="138">
        <f>'2018gh'!T55</f>
        <v>0.2141741573007396</v>
      </c>
      <c r="U55" s="935">
        <f>SUM(N55:T55)</f>
        <v>2.1510882382418797</v>
      </c>
    </row>
    <row r="56" spans="2:21">
      <c r="B56" s="2" t="s">
        <v>147</v>
      </c>
      <c r="F56" s="138">
        <f>'2018gh'!F56</f>
        <v>0</v>
      </c>
      <c r="G56" s="138">
        <f>'2018gh'!G56</f>
        <v>2.0256177035325027E-4</v>
      </c>
      <c r="H56" s="138">
        <f>'2018gh'!H56</f>
        <v>8.1717012690966078E-3</v>
      </c>
      <c r="I56" s="138">
        <f>'2018gh'!I56</f>
        <v>7.226550177223714E-3</v>
      </c>
      <c r="J56" s="138">
        <f>'2018gh'!J56</f>
        <v>8.7086305499803791E-3</v>
      </c>
      <c r="K56" s="138">
        <f>'2018gh'!K56</f>
        <v>4.6243111315775586E-3</v>
      </c>
      <c r="L56" s="138">
        <f>'2018gh'!L56</f>
        <v>4.4190112354318568E-3</v>
      </c>
      <c r="M56" s="138">
        <f>'2018gh'!M56</f>
        <v>3.3352766133663371E-2</v>
      </c>
      <c r="N56" s="935">
        <f>N$66*('2018gh'!N56/'2018gh'!N$66)</f>
        <v>9.14515196183395E-2</v>
      </c>
      <c r="O56" s="935">
        <f>O$66*('2018gh'!O56/'2018gh'!O$66)</f>
        <v>0.23529447813259097</v>
      </c>
      <c r="P56" s="138">
        <f>'2018gh'!P56</f>
        <v>0.4716459594609595</v>
      </c>
      <c r="Q56" s="138">
        <f>'2018gh'!Q56</f>
        <v>0.64813608516916321</v>
      </c>
      <c r="R56" s="138">
        <f>'2018gh'!R56</f>
        <v>0.35936409664237118</v>
      </c>
      <c r="S56" s="138">
        <f>'2018gh'!S56</f>
        <v>0.25373805427802126</v>
      </c>
      <c r="T56" s="138">
        <f>'2018gh'!T56</f>
        <v>0.22774348399964028</v>
      </c>
      <c r="U56" s="935">
        <f t="shared" ref="U56:U66" si="0">SUM(N56:T56)</f>
        <v>2.287373677301086</v>
      </c>
    </row>
    <row r="57" spans="2:21">
      <c r="B57" s="2" t="s">
        <v>148</v>
      </c>
      <c r="F57" s="138">
        <f>'2018gh'!F57</f>
        <v>0</v>
      </c>
      <c r="G57" s="138">
        <f>'2018gh'!G57</f>
        <v>1.7519807162008321E-4</v>
      </c>
      <c r="H57" s="138">
        <f>'2018gh'!H57</f>
        <v>7.0678011043466375E-3</v>
      </c>
      <c r="I57" s="138">
        <f>'2018gh'!I57</f>
        <v>6.2503287432146507E-3</v>
      </c>
      <c r="J57" s="138">
        <f>'2018gh'!J57</f>
        <v>7.5321975916164052E-3</v>
      </c>
      <c r="K57" s="138">
        <f>'2018gh'!K57</f>
        <v>3.9996214064026295E-3</v>
      </c>
      <c r="L57" s="138">
        <f>'2018gh'!L57</f>
        <v>3.8220550973907903E-3</v>
      </c>
      <c r="M57" s="138">
        <f>'2018gh'!M57</f>
        <v>2.8847202014591195E-2</v>
      </c>
      <c r="N57" s="935">
        <f>N$66*('2018gh'!N57/'2018gh'!N$66)</f>
        <v>7.9097501250695409E-2</v>
      </c>
      <c r="O57" s="935">
        <f>O$66*('2018gh'!O57/'2018gh'!O$66)</f>
        <v>0.20350897782831465</v>
      </c>
      <c r="P57" s="138">
        <f>'2018gh'!P57</f>
        <v>0.40793217022571387</v>
      </c>
      <c r="Q57" s="138">
        <f>'2018gh'!Q57</f>
        <v>0.56058056794725952</v>
      </c>
      <c r="R57" s="138">
        <f>'2018gh'!R57</f>
        <v>0.31081825870419683</v>
      </c>
      <c r="S57" s="138">
        <f>'2018gh'!S57</f>
        <v>0.21946104503636921</v>
      </c>
      <c r="T57" s="138">
        <f>'2018gh'!T57</f>
        <v>0.19697803366940225</v>
      </c>
      <c r="U57" s="935">
        <f t="shared" si="0"/>
        <v>1.9783765546619516</v>
      </c>
    </row>
    <row r="58" spans="2:21">
      <c r="B58" s="2" t="s">
        <v>149</v>
      </c>
      <c r="F58" s="138">
        <f>'2018gh'!F58</f>
        <v>0</v>
      </c>
      <c r="G58" s="138">
        <f>'2018gh'!G58</f>
        <v>1.6035816141504822E-4</v>
      </c>
      <c r="H58" s="138">
        <f>'2018gh'!H58</f>
        <v>6.4691327927284851E-3</v>
      </c>
      <c r="I58" s="138">
        <f>'2018gh'!I58</f>
        <v>5.7209032966698253E-3</v>
      </c>
      <c r="J58" s="138">
        <f>'2018gh'!J58</f>
        <v>6.8941932182089334E-3</v>
      </c>
      <c r="K58" s="138">
        <f>'2018gh'!K58</f>
        <v>3.6608390101336786E-3</v>
      </c>
      <c r="L58" s="138">
        <f>'2018gh'!L58</f>
        <v>3.4983132095978095E-3</v>
      </c>
      <c r="M58" s="138">
        <f>'2018gh'!M58</f>
        <v>2.6403739688753782E-2</v>
      </c>
      <c r="N58" s="935">
        <f>N$66*('2018gh'!N58/'2018gh'!N$66)</f>
        <v>7.2397656867999538E-2</v>
      </c>
      <c r="O58" s="935">
        <f>O$66*('2018gh'!O58/'2018gh'!O$66)</f>
        <v>0.18627103149155569</v>
      </c>
      <c r="P58" s="138">
        <f>'2018gh'!P58</f>
        <v>0.3733788402722768</v>
      </c>
      <c r="Q58" s="138">
        <f>'2018gh'!Q58</f>
        <v>0.51309736671052142</v>
      </c>
      <c r="R58" s="138">
        <f>'2018gh'!R58</f>
        <v>0.28449082823305638</v>
      </c>
      <c r="S58" s="138">
        <f>'2018gh'!S58</f>
        <v>0.20087190092235638</v>
      </c>
      <c r="T58" s="138">
        <f>'2018gh'!T58</f>
        <v>0.18029328191963923</v>
      </c>
      <c r="U58" s="935">
        <f t="shared" si="0"/>
        <v>1.8108009064174055</v>
      </c>
    </row>
    <row r="59" spans="2:21">
      <c r="B59" s="2" t="s">
        <v>150</v>
      </c>
      <c r="F59" s="138">
        <f>'2018gh'!F59</f>
        <v>0</v>
      </c>
      <c r="G59" s="138">
        <f>'2018gh'!G59</f>
        <v>1.5912815901922528E-4</v>
      </c>
      <c r="H59" s="138">
        <f>'2018gh'!H59</f>
        <v>6.4195123133981083E-3</v>
      </c>
      <c r="I59" s="138">
        <f>'2018gh'!I59</f>
        <v>5.6770219955930299E-3</v>
      </c>
      <c r="J59" s="138">
        <f>'2018gh'!J59</f>
        <v>6.8413123788376535E-3</v>
      </c>
      <c r="K59" s="138">
        <f>'2018gh'!K59</f>
        <v>3.6327591125253998E-3</v>
      </c>
      <c r="L59" s="138">
        <f>'2018gh'!L59</f>
        <v>3.4714799409248961E-3</v>
      </c>
      <c r="M59" s="138">
        <f>'2018gh'!M59</f>
        <v>2.6201213900298309E-2</v>
      </c>
      <c r="N59" s="935">
        <f>N$66*('2018gh'!N59/'2018gh'!N$66)</f>
        <v>7.1842341874276683E-2</v>
      </c>
      <c r="O59" s="935">
        <f>O$66*('2018gh'!O59/'2018gh'!O$66)</f>
        <v>0.18484226844647431</v>
      </c>
      <c r="P59" s="138">
        <f>'2018gh'!P59</f>
        <v>0.37051489581175245</v>
      </c>
      <c r="Q59" s="138">
        <f>'2018gh'!Q59</f>
        <v>0.50916173297180023</v>
      </c>
      <c r="R59" s="138">
        <f>'2018gh'!R59</f>
        <v>0.28230868547693805</v>
      </c>
      <c r="S59" s="138">
        <f>'2018gh'!S59</f>
        <v>0.19933114417378955</v>
      </c>
      <c r="T59" s="138">
        <f>'2018gh'!T59</f>
        <v>0.1789103702751364</v>
      </c>
      <c r="U59" s="935">
        <f t="shared" si="0"/>
        <v>1.7969114390301677</v>
      </c>
    </row>
    <row r="60" spans="2:21">
      <c r="B60" s="2" t="s">
        <v>113</v>
      </c>
      <c r="F60" s="138">
        <f>'2018gh'!F60</f>
        <v>0</v>
      </c>
      <c r="G60" s="138">
        <f>'2018gh'!G60</f>
        <v>3.3612552017048452E-3</v>
      </c>
      <c r="H60" s="138">
        <f>'2018gh'!H60</f>
        <v>8.8470078944261982E-2</v>
      </c>
      <c r="I60" s="138">
        <f>'2018gh'!I60</f>
        <v>8.1834170428426334E-2</v>
      </c>
      <c r="J60" s="138">
        <f>'2018gh'!J60</f>
        <v>7.7071284635265039E-2</v>
      </c>
      <c r="K60" s="138">
        <f>'2018gh'!K60</f>
        <v>4.3163194233261426E-2</v>
      </c>
      <c r="L60" s="138">
        <f>'2018gh'!L60</f>
        <v>3.9055064713884952E-2</v>
      </c>
      <c r="M60" s="138">
        <f>'2018gh'!M60</f>
        <v>0.33295504815680455</v>
      </c>
      <c r="N60" s="935">
        <f>N$66*('2018gh'!N60/'2018gh'!N$66)</f>
        <v>1.0367069767341874</v>
      </c>
      <c r="O60" s="935">
        <f>O$66*('2018gh'!O60/'2018gh'!O$66)</f>
        <v>1.7904464406492291</v>
      </c>
      <c r="P60" s="138">
        <f>'2018gh'!P60</f>
        <v>3.7384313282908992</v>
      </c>
      <c r="Q60" s="138">
        <f>'2018gh'!Q60</f>
        <v>4.0911729592062338</v>
      </c>
      <c r="R60" s="138">
        <f>'2018gh'!R60</f>
        <v>2.3267091783986742</v>
      </c>
      <c r="S60" s="138">
        <f>'2018gh'!S60</f>
        <v>1.6330572216336057</v>
      </c>
      <c r="T60" s="138">
        <f>'2018gh'!T60</f>
        <v>1.2902516899453433</v>
      </c>
      <c r="U60" s="935">
        <f t="shared" si="0"/>
        <v>15.906775794858174</v>
      </c>
    </row>
    <row r="61" spans="2:21">
      <c r="B61" s="2" t="s">
        <v>114</v>
      </c>
      <c r="F61" s="138">
        <f>'2018gh'!F61</f>
        <v>0</v>
      </c>
      <c r="G61" s="138">
        <f>'2018gh'!G61</f>
        <v>5.6771326385613692E-3</v>
      </c>
      <c r="H61" s="138">
        <f>'2018gh'!H61</f>
        <v>0.19364766594253388</v>
      </c>
      <c r="I61" s="138">
        <f>'2018gh'!I61</f>
        <v>0.18337733738479159</v>
      </c>
      <c r="J61" s="138">
        <f>'2018gh'!J61</f>
        <v>0.18169949362434284</v>
      </c>
      <c r="K61" s="138">
        <f>'2018gh'!K61</f>
        <v>9.6303016135625641E-2</v>
      </c>
      <c r="L61" s="138">
        <f>'2018gh'!L61</f>
        <v>6.910481387272098E-2</v>
      </c>
      <c r="M61" s="138">
        <f>'2018gh'!M61</f>
        <v>0.72980945959857624</v>
      </c>
      <c r="N61" s="935">
        <f>N$66*('2018gh'!N61/'2018gh'!N$66)</f>
        <v>2.0374252773688672</v>
      </c>
      <c r="O61" s="935">
        <f>O$66*('2018gh'!O61/'2018gh'!O$66)</f>
        <v>3.1026367131928256</v>
      </c>
      <c r="P61" s="138">
        <f>'2018gh'!P61</f>
        <v>6.6031846655721491</v>
      </c>
      <c r="Q61" s="138">
        <f>'2018gh'!Q61</f>
        <v>6.5666891903604361</v>
      </c>
      <c r="R61" s="138">
        <f>'2018gh'!R61</f>
        <v>3.7640709428814412</v>
      </c>
      <c r="S61" s="138">
        <f>'2018gh'!S61</f>
        <v>2.5338715368947429</v>
      </c>
      <c r="T61" s="138">
        <f>'2018gh'!T61</f>
        <v>1.8033267726502606</v>
      </c>
      <c r="U61" s="935">
        <f t="shared" si="0"/>
        <v>26.411205098920725</v>
      </c>
    </row>
    <row r="62" spans="2:21">
      <c r="B62" s="2" t="s">
        <v>115</v>
      </c>
      <c r="F62" s="138">
        <f>'2018gh'!F62</f>
        <v>0</v>
      </c>
      <c r="G62" s="138">
        <f>'2018gh'!G62</f>
        <v>1.0989806423863482E-2</v>
      </c>
      <c r="H62" s="138">
        <f>'2018gh'!H62</f>
        <v>0.44244717852342313</v>
      </c>
      <c r="I62" s="138">
        <f>'2018gh'!I62</f>
        <v>0.46801145264675731</v>
      </c>
      <c r="J62" s="138">
        <f>'2018gh'!J62</f>
        <v>0.45585464965999195</v>
      </c>
      <c r="K62" s="138">
        <f>'2018gh'!K62</f>
        <v>0.24478986756880261</v>
      </c>
      <c r="L62" s="138">
        <f>'2018gh'!L62</f>
        <v>0.17720613356798259</v>
      </c>
      <c r="M62" s="138">
        <f>'2018gh'!M62</f>
        <v>1.7992990883908211</v>
      </c>
      <c r="N62" s="935">
        <f>N$66*('2018gh'!N62/'2018gh'!N$66)</f>
        <v>4.0641759673120621</v>
      </c>
      <c r="O62" s="935">
        <f>O$66*('2018gh'!O62/'2018gh'!O$66)</f>
        <v>5.6595437749948205</v>
      </c>
      <c r="P62" s="138">
        <f>'2018gh'!P62</f>
        <v>12.652373837866907</v>
      </c>
      <c r="Q62" s="138">
        <f>'2018gh'!Q62</f>
        <v>10.912717748401437</v>
      </c>
      <c r="R62" s="138">
        <f>'2018gh'!R62</f>
        <v>6.0190279987658473</v>
      </c>
      <c r="S62" s="138">
        <f>'2018gh'!S62</f>
        <v>3.9184873951115313</v>
      </c>
      <c r="T62" s="138">
        <f>'2018gh'!T62</f>
        <v>2.550786803852044</v>
      </c>
      <c r="U62" s="935">
        <f t="shared" si="0"/>
        <v>45.777113526304653</v>
      </c>
    </row>
    <row r="63" spans="2:21">
      <c r="B63" s="2" t="s">
        <v>116</v>
      </c>
      <c r="F63" s="138">
        <f>'2018gh'!F63</f>
        <v>0</v>
      </c>
      <c r="G63" s="138">
        <f>'2018gh'!G63</f>
        <v>2.2466197788756109E-2</v>
      </c>
      <c r="H63" s="138">
        <f>'2018gh'!H63</f>
        <v>0.90367362356320091</v>
      </c>
      <c r="I63" s="138">
        <f>'2018gh'!I63</f>
        <v>1.1047692269263576</v>
      </c>
      <c r="J63" s="138">
        <f>'2018gh'!J63</f>
        <v>1.1058221920388818</v>
      </c>
      <c r="K63" s="138">
        <f>'2018gh'!K63</f>
        <v>0.63341172471451845</v>
      </c>
      <c r="L63" s="138">
        <f>'2018gh'!L63</f>
        <v>0.43811938976078202</v>
      </c>
      <c r="M63" s="138">
        <f>'2018gh'!M63</f>
        <v>4.2082623547924962</v>
      </c>
      <c r="N63" s="935">
        <f>N$66*('2018gh'!N63/'2018gh'!N$66)</f>
        <v>6.9484343628202323</v>
      </c>
      <c r="O63" s="935">
        <f>O$66*('2018gh'!O63/'2018gh'!O$66)</f>
        <v>9.7957210005571191</v>
      </c>
      <c r="P63" s="138">
        <f>'2018gh'!P63</f>
        <v>22.784650518511555</v>
      </c>
      <c r="Q63" s="138">
        <f>'2018gh'!Q63</f>
        <v>17.924999335398422</v>
      </c>
      <c r="R63" s="138">
        <f>'2018gh'!R63</f>
        <v>9.5405120786296376</v>
      </c>
      <c r="S63" s="138">
        <f>'2018gh'!S63</f>
        <v>5.854377000647446</v>
      </c>
      <c r="T63" s="138">
        <f>'2018gh'!T63</f>
        <v>3.5024411067531038</v>
      </c>
      <c r="U63" s="935">
        <f t="shared" si="0"/>
        <v>76.351135403317514</v>
      </c>
    </row>
    <row r="64" spans="2:21">
      <c r="B64" s="2" t="s">
        <v>117</v>
      </c>
      <c r="F64" s="138">
        <f>'2018gh'!F64</f>
        <v>0</v>
      </c>
      <c r="G64" s="138">
        <f>'2018gh'!G64</f>
        <v>3.1345956887443641E-2</v>
      </c>
      <c r="H64" s="138">
        <f>'2018gh'!H64</f>
        <v>1.2155660286739307</v>
      </c>
      <c r="I64" s="138">
        <f>'2018gh'!I64</f>
        <v>1.6676590452714068</v>
      </c>
      <c r="J64" s="138">
        <f>'2018gh'!J64</f>
        <v>1.69644102550439</v>
      </c>
      <c r="K64" s="138">
        <f>'2018gh'!K64</f>
        <v>1.0418312409436439</v>
      </c>
      <c r="L64" s="138">
        <f>'2018gh'!L64</f>
        <v>0.6986974849355595</v>
      </c>
      <c r="M64" s="138">
        <f>'2018gh'!M64</f>
        <v>6.3515407822163752</v>
      </c>
      <c r="N64" s="935">
        <f>N$66*('2018gh'!N64/'2018gh'!N$66)</f>
        <v>6.547995486264063</v>
      </c>
      <c r="O64" s="935">
        <f>O$66*('2018gh'!O64/'2018gh'!O$66)</f>
        <v>10.401244394816748</v>
      </c>
      <c r="P64" s="138">
        <f>'2018gh'!P64</f>
        <v>26.519858404571696</v>
      </c>
      <c r="Q64" s="138">
        <f>'2018gh'!Q64</f>
        <v>21.508235553929911</v>
      </c>
      <c r="R64" s="138">
        <f>'2018gh'!R64</f>
        <v>11.681261173608162</v>
      </c>
      <c r="S64" s="138">
        <f>'2018gh'!S64</f>
        <v>7.1156102868266231</v>
      </c>
      <c r="T64" s="138">
        <f>'2018gh'!T64</f>
        <v>4.0440689000266321</v>
      </c>
      <c r="U64" s="935">
        <f t="shared" si="0"/>
        <v>87.818274200043831</v>
      </c>
    </row>
    <row r="65" spans="2:21">
      <c r="B65" s="2" t="s">
        <v>412</v>
      </c>
      <c r="F65" s="138">
        <f>'2018gh'!F65</f>
        <v>0</v>
      </c>
      <c r="G65" s="138">
        <f>'2018gh'!G65</f>
        <v>2.6564897445116531E-2</v>
      </c>
      <c r="H65" s="138">
        <f>'2018gh'!H65</f>
        <v>0.98579173264195452</v>
      </c>
      <c r="I65" s="138">
        <f>'2018gh'!I65</f>
        <v>1.6566866670033669</v>
      </c>
      <c r="J65" s="138">
        <f>'2018gh'!J65</f>
        <v>1.9161740931159068</v>
      </c>
      <c r="K65" s="138">
        <f>'2018gh'!K65</f>
        <v>1.5034999919718113</v>
      </c>
      <c r="L65" s="138">
        <f>'2018gh'!L65</f>
        <v>1.0015786591730815</v>
      </c>
      <c r="M65" s="138">
        <f>'2018gh'!M65</f>
        <v>7.0902960413512375</v>
      </c>
      <c r="N65" s="935">
        <f>N$66*('2018gh'!N65/'2018gh'!N$66)</f>
        <v>3.1304524730031105</v>
      </c>
      <c r="O65" s="935">
        <f>O$66*('2018gh'!O65/'2018gh'!O$66)</f>
        <v>6.3711115053022525</v>
      </c>
      <c r="P65" s="138">
        <f>'2018gh'!P65</f>
        <v>19.726574327051715</v>
      </c>
      <c r="Q65" s="138">
        <f>'2018gh'!Q65</f>
        <v>19.773283184876874</v>
      </c>
      <c r="R65" s="138">
        <f>'2018gh'!R65</f>
        <v>12.666693522300729</v>
      </c>
      <c r="S65" s="138">
        <f>'2018gh'!S65</f>
        <v>8.9056799786169947</v>
      </c>
      <c r="T65" s="138">
        <f>'2018gh'!T65</f>
        <v>5.3720491462798305</v>
      </c>
      <c r="U65" s="935">
        <f t="shared" si="0"/>
        <v>75.945844137431521</v>
      </c>
    </row>
    <row r="66" spans="2:21">
      <c r="B66" s="2" t="s">
        <v>304</v>
      </c>
      <c r="F66" s="269">
        <f>'2018gh'!F66</f>
        <v>0</v>
      </c>
      <c r="G66" s="269">
        <f>'2018gh'!G66</f>
        <v>0.10129298535890949</v>
      </c>
      <c r="H66" s="269">
        <f>'2018gh'!H66</f>
        <v>3.8654092738031198</v>
      </c>
      <c r="I66" s="269">
        <f>'2018gh'!I66</f>
        <v>5.1940086844534363</v>
      </c>
      <c r="J66" s="269">
        <f>'2018gh'!J66</f>
        <v>5.4712288285138646</v>
      </c>
      <c r="K66" s="269">
        <f>'2018gh'!K66</f>
        <v>3.5832653533914232</v>
      </c>
      <c r="L66" s="269">
        <f>'2018gh'!L66</f>
        <v>2.4431281248756114</v>
      </c>
      <c r="M66" s="807">
        <f>'2018gh'!M66</f>
        <v>20.658333250396364</v>
      </c>
      <c r="N66" s="956">
        <f>N68/12/N67</f>
        <v>24.165982252649229</v>
      </c>
      <c r="O66" s="956">
        <f>O68/12/O67</f>
        <v>38.151895836350157</v>
      </c>
      <c r="P66" s="269">
        <f>'2018gh'!P66</f>
        <v>94.092089474740533</v>
      </c>
      <c r="Q66" s="269">
        <f>'2018gh'!Q66</f>
        <v>83.617592809423783</v>
      </c>
      <c r="R66" s="269">
        <f>'2018gh'!R66</f>
        <v>47.573209363692797</v>
      </c>
      <c r="S66" s="269">
        <f>'2018gh'!S66</f>
        <v>31.073105493000611</v>
      </c>
      <c r="T66" s="269">
        <f>'2018gh'!T66</f>
        <v>19.561023746671776</v>
      </c>
      <c r="U66" s="935">
        <f t="shared" si="0"/>
        <v>338.23489897652888</v>
      </c>
    </row>
    <row r="67" spans="2:21">
      <c r="B67" s="2" t="s">
        <v>389</v>
      </c>
      <c r="F67" s="261" t="s">
        <v>395</v>
      </c>
      <c r="G67" s="138">
        <f>'2018gh'!G67</f>
        <v>24.328433275266242</v>
      </c>
      <c r="H67" s="138">
        <f>'2018gh'!H67</f>
        <v>26.29436618869428</v>
      </c>
      <c r="I67" s="138">
        <f>'2018gh'!I67</f>
        <v>27.565163490899664</v>
      </c>
      <c r="J67" s="138">
        <f>'2018gh'!J67</f>
        <v>28.332558195080718</v>
      </c>
      <c r="K67" s="138">
        <f>'2018gh'!K67</f>
        <v>28.693564389425344</v>
      </c>
      <c r="L67" s="138">
        <f>'2018gh'!L67</f>
        <v>29.288955315568515</v>
      </c>
      <c r="M67" s="138"/>
      <c r="N67" s="138">
        <f>'2018gh'!N67-(総合事業の影響!G99-総合事業の影響!G110)/2</f>
        <v>2.4949130027874675</v>
      </c>
      <c r="O67" s="138">
        <f>'2018gh'!O67-(総合事業の影響!H99-総合事業の影響!H110)/2</f>
        <v>3.8395475087534461</v>
      </c>
      <c r="P67" s="138">
        <f>'2018gh'!P67</f>
        <v>9.270328170028181</v>
      </c>
      <c r="Q67" s="138">
        <f>'2018gh'!Q67</f>
        <v>12.474201373313141</v>
      </c>
      <c r="R67" s="138">
        <f>'2018gh'!R67</f>
        <v>18.63909960696537</v>
      </c>
      <c r="S67" s="138">
        <f>'2018gh'!S67</f>
        <v>22.517293785977728</v>
      </c>
      <c r="T67" s="138">
        <f>'2018gh'!T67</f>
        <v>27.379973825016169</v>
      </c>
      <c r="U67" s="138"/>
    </row>
    <row r="68" spans="2:21">
      <c r="B68" s="953" t="s">
        <v>2436</v>
      </c>
      <c r="N68" s="954">
        <f>'2018gh'!N68-(SUM('2018gh'!F136,'2018gh'!N136)-SUM(F136,N136))</f>
        <v>723.50428016718888</v>
      </c>
      <c r="O68" s="954">
        <f>'2018gh'!O68-(SUM('2018gh'!G136,'2018gh'!O136)-SUM(G136,O136))</f>
        <v>1757.8321993521504</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809">
        <f>SUM(F4,N4)-SUM(F21,N21,F38,N38,F55,N55)</f>
        <v>0.18040287613055828</v>
      </c>
      <c r="G72" s="809">
        <f t="shared" ref="G72:M83" si="1">SUM(G4,O4)-SUM(G21,O21,G38,O38,G55,O55)</f>
        <v>0.19401965303167554</v>
      </c>
      <c r="H72" s="809">
        <f t="shared" si="1"/>
        <v>8.238719090119806E-3</v>
      </c>
      <c r="I72" s="809">
        <f t="shared" si="1"/>
        <v>4.0902243593599064E-4</v>
      </c>
      <c r="J72" s="809">
        <f t="shared" si="1"/>
        <v>1.6381695632167181E-4</v>
      </c>
      <c r="K72" s="809">
        <f t="shared" si="1"/>
        <v>1.3608566868006378E-4</v>
      </c>
      <c r="L72" s="809">
        <f t="shared" si="1"/>
        <v>4.380286551794077E-2</v>
      </c>
      <c r="M72" s="809">
        <f t="shared" si="1"/>
        <v>0.4271730388312327</v>
      </c>
    </row>
    <row r="73" spans="2:21">
      <c r="B73" s="2" t="s">
        <v>147</v>
      </c>
      <c r="F73" s="809">
        <f t="shared" ref="F73:F83" si="2">SUM(F5,N5)-SUM(F22,N22,F39,N39,F56,N56)</f>
        <v>0.19178578992388906</v>
      </c>
      <c r="G73" s="809">
        <f t="shared" si="1"/>
        <v>0.20627838018557182</v>
      </c>
      <c r="H73" s="809">
        <f t="shared" si="1"/>
        <v>8.5426190087426468E-3</v>
      </c>
      <c r="I73" s="809">
        <f t="shared" si="1"/>
        <v>4.3493666914851126E-4</v>
      </c>
      <c r="J73" s="809">
        <f t="shared" si="1"/>
        <v>1.7419582661648558E-4</v>
      </c>
      <c r="K73" s="809">
        <f t="shared" si="1"/>
        <v>1.4470758142914875E-4</v>
      </c>
      <c r="L73" s="809">
        <f t="shared" si="1"/>
        <v>4.6508745229780768E-2</v>
      </c>
      <c r="M73" s="809">
        <f t="shared" si="1"/>
        <v>0.4538693744251785</v>
      </c>
    </row>
    <row r="74" spans="2:21">
      <c r="B74" s="2" t="s">
        <v>148</v>
      </c>
      <c r="F74" s="809">
        <f t="shared" si="2"/>
        <v>0.16581300206495853</v>
      </c>
      <c r="G74" s="809">
        <f t="shared" si="1"/>
        <v>0.1783659123452562</v>
      </c>
      <c r="H74" s="809">
        <f t="shared" si="1"/>
        <v>7.0867314888898303E-3</v>
      </c>
      <c r="I74" s="809">
        <f t="shared" si="1"/>
        <v>3.7618187073873433E-4</v>
      </c>
      <c r="J74" s="809">
        <f t="shared" si="1"/>
        <v>1.5066403129415651E-4</v>
      </c>
      <c r="K74" s="809">
        <f t="shared" si="1"/>
        <v>1.2515929916578905E-4</v>
      </c>
      <c r="L74" s="809">
        <f t="shared" si="1"/>
        <v>4.0129963667257462E-2</v>
      </c>
      <c r="M74" s="809">
        <f t="shared" si="1"/>
        <v>0.39204761476756111</v>
      </c>
    </row>
    <row r="75" spans="2:21">
      <c r="B75" s="2" t="s">
        <v>149</v>
      </c>
      <c r="F75" s="809">
        <f t="shared" si="2"/>
        <v>0.15168756067387085</v>
      </c>
      <c r="G75" s="809">
        <f t="shared" si="1"/>
        <v>0.16319977876595373</v>
      </c>
      <c r="H75" s="809">
        <f t="shared" si="1"/>
        <v>6.1111451726474919E-3</v>
      </c>
      <c r="I75" s="809">
        <f t="shared" si="1"/>
        <v>3.4431790596523015E-4</v>
      </c>
      <c r="J75" s="809">
        <f t="shared" si="1"/>
        <v>1.3790224302290266E-4</v>
      </c>
      <c r="K75" s="809">
        <f t="shared" si="1"/>
        <v>1.1455785393427176E-4</v>
      </c>
      <c r="L75" s="809">
        <f t="shared" si="1"/>
        <v>3.6611556649626065E-2</v>
      </c>
      <c r="M75" s="809">
        <f t="shared" si="1"/>
        <v>0.35820681926502074</v>
      </c>
    </row>
    <row r="76" spans="2:21">
      <c r="B76" s="2" t="s">
        <v>150</v>
      </c>
      <c r="F76" s="809">
        <f t="shared" si="2"/>
        <v>0.15038908777928467</v>
      </c>
      <c r="G76" s="809">
        <f t="shared" si="1"/>
        <v>0.16185082966927453</v>
      </c>
      <c r="H76" s="809">
        <f t="shared" si="1"/>
        <v>5.434990644058002E-3</v>
      </c>
      <c r="I76" s="809">
        <f t="shared" si="1"/>
        <v>3.4167686889208237E-4</v>
      </c>
      <c r="J76" s="809">
        <f t="shared" si="1"/>
        <v>1.3684448526479764E-4</v>
      </c>
      <c r="K76" s="809">
        <f t="shared" si="1"/>
        <v>1.1367915569054921E-4</v>
      </c>
      <c r="L76" s="809">
        <f t="shared" si="1"/>
        <v>3.61307360301652E-2</v>
      </c>
      <c r="M76" s="809">
        <f t="shared" si="1"/>
        <v>0.35439784463263013</v>
      </c>
    </row>
    <row r="77" spans="2:21">
      <c r="B77" s="2" t="s">
        <v>113</v>
      </c>
      <c r="F77" s="809">
        <f t="shared" si="2"/>
        <v>2.9619936159846851</v>
      </c>
      <c r="G77" s="809">
        <f t="shared" si="1"/>
        <v>2.4170325142166522</v>
      </c>
      <c r="H77" s="809">
        <f t="shared" si="1"/>
        <v>1.0457899816980074</v>
      </c>
      <c r="I77" s="809">
        <f t="shared" si="1"/>
        <v>0.51260551372052277</v>
      </c>
      <c r="J77" s="809">
        <f t="shared" si="1"/>
        <v>0.33658137637254537</v>
      </c>
      <c r="K77" s="809">
        <f t="shared" si="1"/>
        <v>0.42945836924395664</v>
      </c>
      <c r="L77" s="809">
        <f t="shared" si="1"/>
        <v>0.5200615889822946</v>
      </c>
      <c r="M77" s="809">
        <f t="shared" si="1"/>
        <v>8.2235229602186664</v>
      </c>
    </row>
    <row r="78" spans="2:21">
      <c r="B78" s="2" t="s">
        <v>114</v>
      </c>
      <c r="F78" s="809">
        <f t="shared" si="2"/>
        <v>6.1284887533891474</v>
      </c>
      <c r="G78" s="809">
        <f t="shared" si="1"/>
        <v>4.63761386761343</v>
      </c>
      <c r="H78" s="809">
        <f t="shared" si="1"/>
        <v>2.1765159230341311</v>
      </c>
      <c r="I78" s="809">
        <f t="shared" si="1"/>
        <v>1.2436664762251706</v>
      </c>
      <c r="J78" s="809">
        <f t="shared" si="1"/>
        <v>0.70879011324548724</v>
      </c>
      <c r="K78" s="809">
        <f t="shared" si="1"/>
        <v>0.83681267232011702</v>
      </c>
      <c r="L78" s="809">
        <f t="shared" si="1"/>
        <v>0.94555891350101273</v>
      </c>
      <c r="M78" s="809">
        <f t="shared" si="1"/>
        <v>16.677446719328501</v>
      </c>
    </row>
    <row r="79" spans="2:21">
      <c r="B79" s="2" t="s">
        <v>115</v>
      </c>
      <c r="F79" s="809">
        <f t="shared" si="2"/>
        <v>12.221434702151205</v>
      </c>
      <c r="G79" s="809">
        <f t="shared" si="1"/>
        <v>8.2641359722271623</v>
      </c>
      <c r="H79" s="809">
        <f t="shared" si="1"/>
        <v>4.0289824927649143</v>
      </c>
      <c r="I79" s="809">
        <f t="shared" si="1"/>
        <v>1.8917227172647522</v>
      </c>
      <c r="J79" s="809">
        <f t="shared" si="1"/>
        <v>1.0823054269986532</v>
      </c>
      <c r="K79" s="809">
        <f t="shared" si="1"/>
        <v>1.2557617887779156</v>
      </c>
      <c r="L79" s="809">
        <f t="shared" si="1"/>
        <v>1.3604874726880691</v>
      </c>
      <c r="M79" s="809">
        <f t="shared" si="1"/>
        <v>30.104830572872658</v>
      </c>
    </row>
    <row r="80" spans="2:21">
      <c r="B80" s="2" t="s">
        <v>116</v>
      </c>
      <c r="F80" s="809">
        <f t="shared" si="2"/>
        <v>18.962571342319613</v>
      </c>
      <c r="G80" s="809">
        <f t="shared" si="1"/>
        <v>13.106005631062265</v>
      </c>
      <c r="H80" s="809">
        <f t="shared" si="1"/>
        <v>6.2796286002245729</v>
      </c>
      <c r="I80" s="809">
        <f t="shared" si="1"/>
        <v>2.6213156951065031</v>
      </c>
      <c r="J80" s="809">
        <f t="shared" si="1"/>
        <v>1.4156087576952281</v>
      </c>
      <c r="K80" s="809">
        <f t="shared" si="1"/>
        <v>1.6774347634169171</v>
      </c>
      <c r="L80" s="809">
        <f t="shared" si="1"/>
        <v>1.8130195018413584</v>
      </c>
      <c r="M80" s="809">
        <f t="shared" si="1"/>
        <v>45.875584291666456</v>
      </c>
    </row>
    <row r="81" spans="2:21">
      <c r="B81" s="2" t="s">
        <v>117</v>
      </c>
      <c r="F81" s="809">
        <f t="shared" si="2"/>
        <v>16.765306300233437</v>
      </c>
      <c r="G81" s="809">
        <f t="shared" si="1"/>
        <v>13.269629352742925</v>
      </c>
      <c r="H81" s="809">
        <f t="shared" si="1"/>
        <v>6.2652488727557945</v>
      </c>
      <c r="I81" s="809">
        <f t="shared" si="1"/>
        <v>3.2481456586274042</v>
      </c>
      <c r="J81" s="809">
        <f t="shared" si="1"/>
        <v>1.8517960642467202</v>
      </c>
      <c r="K81" s="809">
        <f t="shared" si="1"/>
        <v>2.0968278702421905</v>
      </c>
      <c r="L81" s="809">
        <f t="shared" si="1"/>
        <v>2.1573219070993996</v>
      </c>
      <c r="M81" s="809">
        <f t="shared" si="1"/>
        <v>45.654276025947894</v>
      </c>
    </row>
    <row r="82" spans="2:21">
      <c r="B82" s="2" t="s">
        <v>412</v>
      </c>
      <c r="F82" s="809">
        <f t="shared" si="2"/>
        <v>7.6813929103813887</v>
      </c>
      <c r="G82" s="809">
        <f t="shared" si="1"/>
        <v>7.8149862795244633</v>
      </c>
      <c r="H82" s="809">
        <f t="shared" si="1"/>
        <v>4.3134833899624496</v>
      </c>
      <c r="I82" s="809">
        <f t="shared" si="1"/>
        <v>3.0109779713202798</v>
      </c>
      <c r="J82" s="809">
        <f t="shared" si="1"/>
        <v>1.9586013087685963</v>
      </c>
      <c r="K82" s="809">
        <f t="shared" si="1"/>
        <v>2.2282527540217707</v>
      </c>
      <c r="L82" s="809">
        <f t="shared" si="1"/>
        <v>2.0239075389620034</v>
      </c>
      <c r="M82" s="809">
        <f t="shared" si="1"/>
        <v>29.031602152940906</v>
      </c>
    </row>
    <row r="83" spans="2:21">
      <c r="B83" s="2" t="s">
        <v>304</v>
      </c>
      <c r="F83" s="809">
        <f t="shared" si="2"/>
        <v>65.561265941032019</v>
      </c>
      <c r="G83" s="809">
        <f t="shared" si="1"/>
        <v>50.413118171384632</v>
      </c>
      <c r="H83" s="809">
        <f t="shared" si="1"/>
        <v>24.145063465844345</v>
      </c>
      <c r="I83" s="809">
        <f t="shared" si="1"/>
        <v>12.530340168015314</v>
      </c>
      <c r="J83" s="809">
        <f t="shared" si="1"/>
        <v>7.3544464708697461</v>
      </c>
      <c r="K83" s="809">
        <f t="shared" si="1"/>
        <v>8.5251824075817666</v>
      </c>
      <c r="L83" s="809">
        <f t="shared" si="1"/>
        <v>9.0235407901689086</v>
      </c>
      <c r="M83" s="809">
        <f t="shared" si="1"/>
        <v>177.5529574148967</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'2018gh'!F89</f>
        <v>1.3170125612456598E-3</v>
      </c>
      <c r="G89" s="138">
        <f>'2018gh'!G89</f>
        <v>1.8430047100106513E-3</v>
      </c>
      <c r="H89" s="138">
        <f>'2018gh'!H89</f>
        <v>7.7334191224230457E-3</v>
      </c>
      <c r="I89" s="138">
        <f>'2018gh'!I89</f>
        <v>8.104925960688179E-3</v>
      </c>
      <c r="J89" s="138">
        <f>'2018gh'!J89</f>
        <v>7.7894144479652835E-3</v>
      </c>
      <c r="K89" s="138">
        <f>'2018gh'!K89</f>
        <v>6.0927222881727141E-3</v>
      </c>
      <c r="L89" s="138">
        <f>'2018gh'!L89</f>
        <v>4.4904931852002951E-3</v>
      </c>
      <c r="M89" s="138">
        <f>'2018gh'!M89</f>
        <v>3.7370992275705832E-2</v>
      </c>
      <c r="N89" s="16">
        <f>'2018gh'!N89</f>
        <v>0</v>
      </c>
      <c r="O89" s="16">
        <f>'2018gh'!O89</f>
        <v>0</v>
      </c>
      <c r="P89" s="138">
        <f>'2018gh'!P89</f>
        <v>4.1756691203469041E-4</v>
      </c>
      <c r="Q89" s="138">
        <f>'2018gh'!Q89</f>
        <v>6.6113105001841738E-4</v>
      </c>
      <c r="R89" s="138">
        <f>'2018gh'!R89</f>
        <v>6.3711281394925859E-4</v>
      </c>
      <c r="S89" s="138">
        <f>'2018gh'!S89</f>
        <v>6.7513639937216035E-4</v>
      </c>
      <c r="T89" s="138">
        <f>'2018gh'!T89</f>
        <v>1.6094146961621559E-3</v>
      </c>
      <c r="U89" s="138">
        <f>'2018gh'!U89</f>
        <v>4.0003618715366823E-3</v>
      </c>
    </row>
    <row r="90" spans="2:21">
      <c r="B90" s="2" t="s">
        <v>147</v>
      </c>
      <c r="F90" s="138">
        <f>'2018gh'!F90</f>
        <v>1.4004538780475004E-3</v>
      </c>
      <c r="G90" s="138">
        <f>'2018gh'!G90</f>
        <v>1.9597710525653738E-3</v>
      </c>
      <c r="H90" s="138">
        <f>'2018gh'!H90</f>
        <v>8.223381552504341E-3</v>
      </c>
      <c r="I90" s="138">
        <f>'2018gh'!I90</f>
        <v>8.6184257667200979E-3</v>
      </c>
      <c r="J90" s="138">
        <f>'2018gh'!J90</f>
        <v>8.2829245463342475E-3</v>
      </c>
      <c r="K90" s="138">
        <f>'2018gh'!K90</f>
        <v>6.4787358962374803E-3</v>
      </c>
      <c r="L90" s="138">
        <f>'2018gh'!L90</f>
        <v>4.7749951523709143E-3</v>
      </c>
      <c r="M90" s="138">
        <f>'2018gh'!M90</f>
        <v>3.9738687844779949E-2</v>
      </c>
      <c r="N90" s="16">
        <f>'2018gh'!N90</f>
        <v>0</v>
      </c>
      <c r="O90" s="16">
        <f>'2018gh'!O90</f>
        <v>0</v>
      </c>
      <c r="P90" s="138">
        <f>'2018gh'!P90</f>
        <v>4.440224934150976E-4</v>
      </c>
      <c r="Q90" s="138">
        <f>'2018gh'!Q90</f>
        <v>7.0301800464240628E-4</v>
      </c>
      <c r="R90" s="138">
        <f>'2018gh'!R90</f>
        <v>6.7747805700887757E-4</v>
      </c>
      <c r="S90" s="138">
        <f>'2018gh'!S90</f>
        <v>7.1791068402376947E-4</v>
      </c>
      <c r="T90" s="138">
        <f>'2018gh'!T90</f>
        <v>1.7113815911483272E-3</v>
      </c>
      <c r="U90" s="138">
        <f>'2018gh'!U90</f>
        <v>4.253810830238478E-3</v>
      </c>
    </row>
    <row r="91" spans="2:21">
      <c r="B91" s="2" t="s">
        <v>148</v>
      </c>
      <c r="F91" s="138">
        <f>'2018gh'!F91</f>
        <v>1.211269127431638E-3</v>
      </c>
      <c r="G91" s="138">
        <f>'2018gh'!G91</f>
        <v>1.6950291687693327E-3</v>
      </c>
      <c r="H91" s="138">
        <f>'2018gh'!H91</f>
        <v>7.1124999928783902E-3</v>
      </c>
      <c r="I91" s="138">
        <f>'2018gh'!I91</f>
        <v>7.4541784073915221E-3</v>
      </c>
      <c r="J91" s="138">
        <f>'2018gh'!J91</f>
        <v>7.1639994326754162E-3</v>
      </c>
      <c r="K91" s="138">
        <f>'2018gh'!K91</f>
        <v>5.6035353244453176E-3</v>
      </c>
      <c r="L91" s="138">
        <f>'2018gh'!L91</f>
        <v>4.1299497986797985E-3</v>
      </c>
      <c r="M91" s="138">
        <f>'2018gh'!M91</f>
        <v>3.4370461252271417E-2</v>
      </c>
      <c r="N91" s="16">
        <f>'2018gh'!N91</f>
        <v>0</v>
      </c>
      <c r="O91" s="16">
        <f>'2018gh'!O91</f>
        <v>0</v>
      </c>
      <c r="P91" s="138">
        <f>'2018gh'!P91</f>
        <v>3.8404030763852353E-4</v>
      </c>
      <c r="Q91" s="138">
        <f>'2018gh'!Q91</f>
        <v>6.0804858938957223E-4</v>
      </c>
      <c r="R91" s="138">
        <f>'2018gh'!R91</f>
        <v>5.8595878652662869E-4</v>
      </c>
      <c r="S91" s="138">
        <f>'2018gh'!S91</f>
        <v>6.2092944397689549E-4</v>
      </c>
      <c r="T91" s="138">
        <f>'2018gh'!T91</f>
        <v>1.4801941849758601E-3</v>
      </c>
      <c r="U91" s="138">
        <f>'2018gh'!U91</f>
        <v>3.6791713125074801E-3</v>
      </c>
    </row>
    <row r="92" spans="2:21">
      <c r="B92" s="2" t="s">
        <v>149</v>
      </c>
      <c r="F92" s="138">
        <f>'2018gh'!F92</f>
        <v>1.1086702522328535E-3</v>
      </c>
      <c r="G92" s="138">
        <f>'2018gh'!G92</f>
        <v>1.5514540687305684E-3</v>
      </c>
      <c r="H92" s="138">
        <f>'2018gh'!H92</f>
        <v>6.5100455237646548E-3</v>
      </c>
      <c r="I92" s="138">
        <f>'2018gh'!I92</f>
        <v>6.8227825410153275E-3</v>
      </c>
      <c r="J92" s="138">
        <f>'2018gh'!J92</f>
        <v>6.5571827747822591E-3</v>
      </c>
      <c r="K92" s="138">
        <f>'2018gh'!K92</f>
        <v>5.1288956193586439E-3</v>
      </c>
      <c r="L92" s="138">
        <f>'2018gh'!L92</f>
        <v>3.7801281163007041E-3</v>
      </c>
      <c r="M92" s="138">
        <f>'2018gh'!M92</f>
        <v>3.1459158896185009E-2</v>
      </c>
      <c r="N92" s="16">
        <f>'2018gh'!N92</f>
        <v>0</v>
      </c>
      <c r="O92" s="16">
        <f>'2018gh'!O92</f>
        <v>0</v>
      </c>
      <c r="P92" s="138">
        <f>'2018gh'!P92</f>
        <v>3.5151070484227675E-4</v>
      </c>
      <c r="Q92" s="138">
        <f>'2018gh'!Q92</f>
        <v>5.5654467508618505E-4</v>
      </c>
      <c r="R92" s="138">
        <f>'2018gh'!R92</f>
        <v>5.3632595840530785E-4</v>
      </c>
      <c r="S92" s="138">
        <f>'2018gh'!S92</f>
        <v>5.6833447471113117E-4</v>
      </c>
      <c r="T92" s="138">
        <f>'2018gh'!T92</f>
        <v>1.3548163849354015E-3</v>
      </c>
      <c r="U92" s="138">
        <f>'2018gh'!U92</f>
        <v>3.3675321979803026E-3</v>
      </c>
    </row>
    <row r="93" spans="2:21">
      <c r="B93" s="2" t="s">
        <v>150</v>
      </c>
      <c r="F93" s="138">
        <f>'2018gh'!F93</f>
        <v>1.1001663690853379E-3</v>
      </c>
      <c r="G93" s="138">
        <f>'2018gh'!G93</f>
        <v>1.5395538810213277E-3</v>
      </c>
      <c r="H93" s="138">
        <f>'2018gh'!H93</f>
        <v>6.4601112296789193E-3</v>
      </c>
      <c r="I93" s="138">
        <f>'2018gh'!I93</f>
        <v>6.7704494461633168E-3</v>
      </c>
      <c r="J93" s="138">
        <f>'2018gh'!J93</f>
        <v>6.5068869217264494E-3</v>
      </c>
      <c r="K93" s="138">
        <f>'2018gh'!K93</f>
        <v>5.0895552213142395E-3</v>
      </c>
      <c r="L93" s="138">
        <f>'2018gh'!L93</f>
        <v>3.751133230112572E-3</v>
      </c>
      <c r="M93" s="138">
        <f>'2018gh'!M93</f>
        <v>3.1217856299102162E-2</v>
      </c>
      <c r="N93" s="16">
        <f>'2018gh'!N93</f>
        <v>0</v>
      </c>
      <c r="O93" s="16">
        <f>'2018gh'!O93</f>
        <v>0</v>
      </c>
      <c r="P93" s="138">
        <f>'2018gh'!P93</f>
        <v>3.4881449652148942E-4</v>
      </c>
      <c r="Q93" s="138">
        <f>'2018gh'!Q93</f>
        <v>5.5227578550989028E-4</v>
      </c>
      <c r="R93" s="138">
        <f>'2018gh'!R93</f>
        <v>5.3221215335816016E-4</v>
      </c>
      <c r="S93" s="138">
        <f>'2018gh'!S93</f>
        <v>5.6397515330612884E-4</v>
      </c>
      <c r="T93" s="138">
        <f>'2018gh'!T93</f>
        <v>1.3444244760692379E-3</v>
      </c>
      <c r="U93" s="138">
        <f>'2018gh'!U93</f>
        <v>3.3417020647649072E-3</v>
      </c>
    </row>
    <row r="94" spans="2:21">
      <c r="B94" s="2" t="s">
        <v>113</v>
      </c>
      <c r="F94" s="138">
        <f>'2018gh'!F94</f>
        <v>1.5769153599839474E-2</v>
      </c>
      <c r="G94" s="138">
        <f>'2018gh'!G94</f>
        <v>1.7885950780367151E-2</v>
      </c>
      <c r="H94" s="138">
        <f>'2018gh'!H94</f>
        <v>7.4884702028567743E-2</v>
      </c>
      <c r="I94" s="138">
        <f>'2018gh'!I94</f>
        <v>6.2567673406065283E-2</v>
      </c>
      <c r="J94" s="138">
        <f>'2018gh'!J94</f>
        <v>5.5936759260046348E-2</v>
      </c>
      <c r="K94" s="138">
        <f>'2018gh'!K94</f>
        <v>3.8733920013649711E-2</v>
      </c>
      <c r="L94" s="138">
        <f>'2018gh'!L94</f>
        <v>3.2486340729908081E-2</v>
      </c>
      <c r="M94" s="138">
        <f>'2018gh'!M94</f>
        <v>0.29826449981844377</v>
      </c>
      <c r="N94" s="16">
        <f>'2018gh'!N94</f>
        <v>0</v>
      </c>
      <c r="O94" s="16">
        <f>'2018gh'!O94</f>
        <v>0</v>
      </c>
      <c r="P94" s="138">
        <f>'2018gh'!P94</f>
        <v>4.6049931863460332E-3</v>
      </c>
      <c r="Q94" s="138">
        <f>'2018gh'!Q94</f>
        <v>5.8328452621527272E-3</v>
      </c>
      <c r="R94" s="138">
        <f>'2018gh'!R94</f>
        <v>5.6209437723386338E-3</v>
      </c>
      <c r="S94" s="138">
        <f>'2018gh'!S94</f>
        <v>5.9564078079150191E-3</v>
      </c>
      <c r="T94" s="138">
        <f>'2018gh'!T94</f>
        <v>8.1137722868684266E-3</v>
      </c>
      <c r="U94" s="138">
        <f>'2018gh'!U94</f>
        <v>3.0128962315620841E-2</v>
      </c>
    </row>
    <row r="95" spans="2:21">
      <c r="B95" s="2" t="s">
        <v>114</v>
      </c>
      <c r="F95" s="138">
        <f>'2018gh'!F95</f>
        <v>3.1773861211621818E-2</v>
      </c>
      <c r="G95" s="138">
        <f>'2018gh'!G95</f>
        <v>3.2040087208364702E-2</v>
      </c>
      <c r="H95" s="138">
        <f>'2018gh'!H95</f>
        <v>0.15458624054082412</v>
      </c>
      <c r="I95" s="138">
        <f>'2018gh'!I95</f>
        <v>0.12351774202894708</v>
      </c>
      <c r="J95" s="138">
        <f>'2018gh'!J95</f>
        <v>9.7176065613496093E-2</v>
      </c>
      <c r="K95" s="138">
        <f>'2018gh'!K95</f>
        <v>6.4086147123255596E-2</v>
      </c>
      <c r="L95" s="138">
        <f>'2018gh'!L95</f>
        <v>4.6393440072579083E-2</v>
      </c>
      <c r="M95" s="138">
        <f>'2018gh'!M95</f>
        <v>0.54957358379908849</v>
      </c>
      <c r="N95" s="16">
        <f>'2018gh'!N95</f>
        <v>0</v>
      </c>
      <c r="O95" s="16">
        <f>'2018gh'!O95</f>
        <v>0</v>
      </c>
      <c r="P95" s="138">
        <f>'2018gh'!P95</f>
        <v>8.2963156875595287E-3</v>
      </c>
      <c r="Q95" s="138">
        <f>'2018gh'!Q95</f>
        <v>1.0946253450083439E-2</v>
      </c>
      <c r="R95" s="138">
        <f>'2018gh'!R95</f>
        <v>8.4388695252962768E-3</v>
      </c>
      <c r="S95" s="138">
        <f>'2018gh'!S95</f>
        <v>1.0060324237726685E-2</v>
      </c>
      <c r="T95" s="138">
        <f>'2018gh'!T95</f>
        <v>1.256208732011267E-2</v>
      </c>
      <c r="U95" s="138">
        <f>'2018gh'!U95</f>
        <v>5.0303850220778601E-2</v>
      </c>
    </row>
    <row r="96" spans="2:21">
      <c r="B96" s="2" t="s">
        <v>115</v>
      </c>
      <c r="F96" s="138">
        <f>'2018gh'!F96</f>
        <v>6.1507913639818605E-2</v>
      </c>
      <c r="G96" s="138">
        <f>'2018gh'!G96</f>
        <v>6.4681414874148926E-2</v>
      </c>
      <c r="H96" s="138">
        <f>'2018gh'!H96</f>
        <v>0.32826642679403861</v>
      </c>
      <c r="I96" s="138">
        <f>'2018gh'!I96</f>
        <v>0.26832998722835083</v>
      </c>
      <c r="J96" s="138">
        <f>'2018gh'!J96</f>
        <v>0.19769351327742252</v>
      </c>
      <c r="K96" s="138">
        <f>'2018gh'!K96</f>
        <v>0.13181174299354254</v>
      </c>
      <c r="L96" s="138">
        <f>'2018gh'!L96</f>
        <v>8.2900179725607662E-2</v>
      </c>
      <c r="M96" s="138">
        <f>'2018gh'!M96</f>
        <v>1.1351911785329298</v>
      </c>
      <c r="N96" s="16">
        <f>'2018gh'!N96</f>
        <v>0</v>
      </c>
      <c r="O96" s="16">
        <f>'2018gh'!O96</f>
        <v>0</v>
      </c>
      <c r="P96" s="138">
        <f>'2018gh'!P96</f>
        <v>1.7063778683694079E-2</v>
      </c>
      <c r="Q96" s="138">
        <f>'2018gh'!Q96</f>
        <v>2.2249271744885901E-2</v>
      </c>
      <c r="R96" s="138">
        <f>'2018gh'!R96</f>
        <v>1.6335983043501381E-2</v>
      </c>
      <c r="S96" s="138">
        <f>'2018gh'!S96</f>
        <v>1.9474798806521323E-2</v>
      </c>
      <c r="T96" s="138">
        <f>'2018gh'!T96</f>
        <v>1.7685612754577574E-2</v>
      </c>
      <c r="U96" s="138">
        <f>'2018gh'!U96</f>
        <v>9.2809445033180255E-2</v>
      </c>
    </row>
    <row r="97" spans="2:21">
      <c r="B97" s="2" t="s">
        <v>116</v>
      </c>
      <c r="F97" s="138">
        <f>'2018gh'!F97</f>
        <v>0.12337229853701057</v>
      </c>
      <c r="G97" s="138">
        <f>'2018gh'!G97</f>
        <v>0.14780405368379548</v>
      </c>
      <c r="H97" s="138">
        <f>'2018gh'!H97</f>
        <v>0.66291056828905637</v>
      </c>
      <c r="I97" s="138">
        <f>'2018gh'!I97</f>
        <v>0.57004769442005643</v>
      </c>
      <c r="J97" s="138">
        <f>'2018gh'!J97</f>
        <v>0.42215728083692694</v>
      </c>
      <c r="K97" s="138">
        <f>'2018gh'!K97</f>
        <v>0.26037192935470554</v>
      </c>
      <c r="L97" s="138">
        <f>'2018gh'!L97</f>
        <v>0.15252376487317279</v>
      </c>
      <c r="M97" s="138">
        <f>'2018gh'!M97</f>
        <v>2.3391875899947241</v>
      </c>
      <c r="N97" s="16">
        <f>'2018gh'!N97</f>
        <v>0</v>
      </c>
      <c r="O97" s="16">
        <f>'2018gh'!O97</f>
        <v>0</v>
      </c>
      <c r="P97" s="138">
        <f>'2018gh'!P97</f>
        <v>3.1517883019521659E-2</v>
      </c>
      <c r="Q97" s="138">
        <f>'2018gh'!Q97</f>
        <v>3.5347295887045063E-2</v>
      </c>
      <c r="R97" s="138">
        <f>'2018gh'!R97</f>
        <v>3.5065021400081067E-2</v>
      </c>
      <c r="S97" s="138">
        <f>'2018gh'!S97</f>
        <v>2.9726192000707637E-2</v>
      </c>
      <c r="T97" s="138">
        <f>'2018gh'!T97</f>
        <v>3.1454218499092114E-2</v>
      </c>
      <c r="U97" s="138">
        <f>'2018gh'!U97</f>
        <v>0.16311061080644754</v>
      </c>
    </row>
    <row r="98" spans="2:21">
      <c r="B98" s="2" t="s">
        <v>117</v>
      </c>
      <c r="F98" s="138">
        <f>'2018gh'!F98</f>
        <v>0.15206608763924556</v>
      </c>
      <c r="G98" s="138">
        <f>'2018gh'!G98</f>
        <v>0.20069335238804262</v>
      </c>
      <c r="H98" s="138">
        <f>'2018gh'!H98</f>
        <v>0.80698224670190288</v>
      </c>
      <c r="I98" s="138">
        <f>'2018gh'!I98</f>
        <v>0.79610776248870496</v>
      </c>
      <c r="J98" s="138">
        <f>'2018gh'!J98</f>
        <v>0.59090855415944987</v>
      </c>
      <c r="K98" s="138">
        <f>'2018gh'!K98</f>
        <v>0.36859158867069758</v>
      </c>
      <c r="L98" s="138">
        <f>'2018gh'!L98</f>
        <v>0.20081217366117013</v>
      </c>
      <c r="M98" s="138">
        <f>'2018gh'!M98</f>
        <v>3.1161617657092138</v>
      </c>
      <c r="N98" s="16">
        <f>'2018gh'!N98</f>
        <v>0</v>
      </c>
      <c r="O98" s="16">
        <f>'2018gh'!O98</f>
        <v>0</v>
      </c>
      <c r="P98" s="138">
        <f>'2018gh'!P98</f>
        <v>3.5366179826502767E-2</v>
      </c>
      <c r="Q98" s="138">
        <f>'2018gh'!Q98</f>
        <v>4.6929183730475915E-2</v>
      </c>
      <c r="R98" s="138">
        <f>'2018gh'!R98</f>
        <v>4.1112993616335573E-2</v>
      </c>
      <c r="S98" s="138">
        <f>'2018gh'!S98</f>
        <v>4.1388328685799024E-2</v>
      </c>
      <c r="T98" s="138">
        <f>'2018gh'!T98</f>
        <v>3.8945922143206073E-2</v>
      </c>
      <c r="U98" s="138">
        <f>'2018gh'!U98</f>
        <v>0.20374260800231936</v>
      </c>
    </row>
    <row r="99" spans="2:21">
      <c r="B99" s="2" t="s">
        <v>412</v>
      </c>
      <c r="F99" s="138">
        <f>'2018gh'!F99</f>
        <v>0.10588680452764715</v>
      </c>
      <c r="G99" s="138">
        <f>'2018gh'!G99</f>
        <v>0.15879764954832346</v>
      </c>
      <c r="H99" s="138">
        <f>'2018gh'!H99</f>
        <v>0.61437984668316759</v>
      </c>
      <c r="I99" s="138">
        <f>'2018gh'!I99</f>
        <v>0.71558709485757954</v>
      </c>
      <c r="J99" s="138">
        <f>'2018gh'!J99</f>
        <v>0.6116987200036188</v>
      </c>
      <c r="K99" s="138">
        <f>'2018gh'!K99</f>
        <v>0.45606305047571194</v>
      </c>
      <c r="L99" s="138">
        <f>'2018gh'!L99</f>
        <v>0.26122119151475026</v>
      </c>
      <c r="M99" s="138">
        <f>'2018gh'!M99</f>
        <v>2.923634357610799</v>
      </c>
      <c r="N99" s="16">
        <f>'2018gh'!N99</f>
        <v>0</v>
      </c>
      <c r="O99" s="16">
        <f>'2018gh'!O99</f>
        <v>0</v>
      </c>
      <c r="P99" s="138">
        <f>'2018gh'!P99</f>
        <v>2.807575009525172E-2</v>
      </c>
      <c r="Q99" s="138">
        <f>'2018gh'!Q99</f>
        <v>4.5000949567837602E-2</v>
      </c>
      <c r="R99" s="138">
        <f>'2018gh'!R99</f>
        <v>4.7596949618236538E-2</v>
      </c>
      <c r="S99" s="138">
        <f>'2018gh'!S99</f>
        <v>4.9316752046372155E-2</v>
      </c>
      <c r="T99" s="138">
        <f>'2018gh'!T99</f>
        <v>4.2368507782564027E-2</v>
      </c>
      <c r="U99" s="138">
        <f>'2018gh'!U99</f>
        <v>0.21235890911026206</v>
      </c>
    </row>
    <row r="100" spans="2:21">
      <c r="B100" s="2" t="s">
        <v>304</v>
      </c>
      <c r="F100" s="269">
        <f>'2018gh'!F100</f>
        <v>0.49651369134322615</v>
      </c>
      <c r="G100" s="269">
        <f>'2018gh'!G100</f>
        <v>0.63049132136413955</v>
      </c>
      <c r="H100" s="269">
        <f>'2018gh'!H100</f>
        <v>2.6780494884588069</v>
      </c>
      <c r="I100" s="269">
        <f>'2018gh'!I100</f>
        <v>2.5739287165516824</v>
      </c>
      <c r="J100" s="269">
        <f>'2018gh'!J100</f>
        <v>2.0118713012744442</v>
      </c>
      <c r="K100" s="269">
        <f>'2018gh'!K100</f>
        <v>1.3480518229810914</v>
      </c>
      <c r="L100" s="269">
        <f>'2018gh'!L100</f>
        <v>0.79726379005985226</v>
      </c>
      <c r="M100" s="269">
        <f>'2018gh'!M100</f>
        <v>10.536170132033243</v>
      </c>
      <c r="N100" s="270">
        <f>'2018gh'!N100</f>
        <v>0</v>
      </c>
      <c r="O100" s="270">
        <f>'2018gh'!O100</f>
        <v>0</v>
      </c>
      <c r="P100" s="269">
        <f>'2018gh'!P100</f>
        <v>0.12687085541332788</v>
      </c>
      <c r="Q100" s="269">
        <f>'2018gh'!Q100</f>
        <v>0.16938681774712711</v>
      </c>
      <c r="R100" s="269">
        <f>'2018gh'!R100</f>
        <v>0.15713984874503772</v>
      </c>
      <c r="S100" s="269">
        <f>'2018gh'!S100</f>
        <v>0.15906908974043193</v>
      </c>
      <c r="T100" s="269">
        <f>'2018gh'!T100</f>
        <v>0.15863035211971188</v>
      </c>
      <c r="U100" s="269">
        <f>'2018gh'!U100</f>
        <v>0.77109696376563641</v>
      </c>
    </row>
    <row r="101" spans="2:21">
      <c r="B101" s="2" t="s">
        <v>389</v>
      </c>
      <c r="F101" s="138">
        <f>'2018gh'!F101</f>
        <v>4.9988490908402436</v>
      </c>
      <c r="G101" s="138">
        <f>'2018gh'!G101</f>
        <v>8.6710996727920211</v>
      </c>
      <c r="H101" s="138">
        <f>'2018gh'!H101</f>
        <v>13.351497729488981</v>
      </c>
      <c r="I101" s="138">
        <f>'2018gh'!I101</f>
        <v>18.771703479164533</v>
      </c>
      <c r="J101" s="138">
        <f>'2018gh'!J101</f>
        <v>25.935830997336907</v>
      </c>
      <c r="K101" s="138">
        <f>'2018gh'!K101</f>
        <v>28.050160517191816</v>
      </c>
      <c r="L101" s="138">
        <f>'2018gh'!L101</f>
        <v>30.936773201768411</v>
      </c>
      <c r="M101" s="138"/>
      <c r="N101" s="16"/>
      <c r="O101" s="16"/>
      <c r="P101" s="138">
        <f>'2018gh'!P101</f>
        <v>15.070423948352435</v>
      </c>
      <c r="Q101" s="138">
        <f>'2018gh'!Q101</f>
        <v>20.497115833116077</v>
      </c>
      <c r="R101" s="138">
        <f>'2018gh'!R101</f>
        <v>27.529044224850129</v>
      </c>
      <c r="S101" s="138">
        <f>'2018gh'!S101</f>
        <v>30.75276274701762</v>
      </c>
      <c r="T101" s="138">
        <f>'2018gh'!T101</f>
        <v>34.989310333224516</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f>'2018gh'!F106</f>
        <v>0</v>
      </c>
      <c r="G106" s="16">
        <f>'2018gh'!G106</f>
        <v>0</v>
      </c>
      <c r="H106" s="138">
        <f>'2018gh'!H106</f>
        <v>1.6959327108925996E-3</v>
      </c>
      <c r="I106" s="138">
        <f>'2018gh'!I106</f>
        <v>1.8840417521905422E-3</v>
      </c>
      <c r="J106" s="138">
        <f>'2018gh'!J106</f>
        <v>1.6753602534418243E-3</v>
      </c>
      <c r="K106" s="138">
        <f>'2018gh'!K106</f>
        <v>2.0178258042051513E-3</v>
      </c>
      <c r="L106" s="138">
        <f>'2018gh'!L106</f>
        <v>1.8377298441679196E-3</v>
      </c>
      <c r="M106" s="138">
        <f>'2018gh'!M106</f>
        <v>9.1108903648980371E-3</v>
      </c>
    </row>
    <row r="107" spans="2:21">
      <c r="B107" s="2" t="s">
        <v>147</v>
      </c>
      <c r="F107" s="16">
        <f>'2018gh'!F107</f>
        <v>0</v>
      </c>
      <c r="G107" s="16">
        <f>'2018gh'!G107</f>
        <v>0</v>
      </c>
      <c r="H107" s="138">
        <f>'2018gh'!H107</f>
        <v>1.8033810851665322E-3</v>
      </c>
      <c r="I107" s="138">
        <f>'2018gh'!I107</f>
        <v>2.0034080584342248E-3</v>
      </c>
      <c r="J107" s="138">
        <f>'2018gh'!J107</f>
        <v>1.7815052286518033E-3</v>
      </c>
      <c r="K107" s="138">
        <f>'2018gh'!K107</f>
        <v>2.1456682008033755E-3</v>
      </c>
      <c r="L107" s="138">
        <f>'2018gh'!L107</f>
        <v>1.954161989642962E-3</v>
      </c>
      <c r="M107" s="138">
        <f>'2018gh'!M107</f>
        <v>9.6881245626988972E-3</v>
      </c>
    </row>
    <row r="108" spans="2:21">
      <c r="B108" s="2" t="s">
        <v>148</v>
      </c>
      <c r="F108" s="16">
        <f>'2018gh'!F108</f>
        <v>0</v>
      </c>
      <c r="G108" s="16">
        <f>'2018gh'!G108</f>
        <v>0</v>
      </c>
      <c r="H108" s="138">
        <f>'2018gh'!H108</f>
        <v>1.5597656357679037E-3</v>
      </c>
      <c r="I108" s="138">
        <f>'2018gh'!I108</f>
        <v>1.7327713314003392E-3</v>
      </c>
      <c r="J108" s="138">
        <f>'2018gh'!J108</f>
        <v>1.5408449486622646E-3</v>
      </c>
      <c r="K108" s="138">
        <f>'2018gh'!K108</f>
        <v>1.8558138115682844E-3</v>
      </c>
      <c r="L108" s="138">
        <f>'2018gh'!L108</f>
        <v>1.6901778238887636E-3</v>
      </c>
      <c r="M108" s="138">
        <f>'2018gh'!M108</f>
        <v>8.3793735512875545E-3</v>
      </c>
    </row>
    <row r="109" spans="2:21">
      <c r="B109" s="2" t="s">
        <v>149</v>
      </c>
      <c r="F109" s="16">
        <f>'2018gh'!F109</f>
        <v>0</v>
      </c>
      <c r="G109" s="16">
        <f>'2018gh'!G109</f>
        <v>0</v>
      </c>
      <c r="H109" s="138">
        <f>'2018gh'!H109</f>
        <v>1.4276478461047342E-3</v>
      </c>
      <c r="I109" s="138">
        <f>'2018gh'!I109</f>
        <v>1.5859993337062027E-3</v>
      </c>
      <c r="J109" s="138">
        <f>'2018gh'!J109</f>
        <v>1.4103298096165868E-3</v>
      </c>
      <c r="K109" s="138">
        <f>'2018gh'!K109</f>
        <v>1.698619670866452E-3</v>
      </c>
      <c r="L109" s="138">
        <f>'2018gh'!L109</f>
        <v>1.547013650304472E-3</v>
      </c>
      <c r="M109" s="138">
        <f>'2018gh'!M109</f>
        <v>7.6696103105984483E-3</v>
      </c>
    </row>
    <row r="110" spans="2:21">
      <c r="B110" s="2" t="s">
        <v>150</v>
      </c>
      <c r="F110" s="16">
        <f>'2018gh'!F110</f>
        <v>0</v>
      </c>
      <c r="G110" s="16">
        <f>'2018gh'!G110</f>
        <v>0</v>
      </c>
      <c r="H110" s="138">
        <f>'2018gh'!H110</f>
        <v>1.4166972948162642E-3</v>
      </c>
      <c r="I110" s="138">
        <f>'2018gh'!I110</f>
        <v>1.5738341719020396E-3</v>
      </c>
      <c r="J110" s="138">
        <f>'2018gh'!J110</f>
        <v>1.3995120936399175E-3</v>
      </c>
      <c r="K110" s="138">
        <f>'2018gh'!K110</f>
        <v>1.68559067224037E-3</v>
      </c>
      <c r="L110" s="138">
        <f>'2018gh'!L110</f>
        <v>1.5351475221357894E-3</v>
      </c>
      <c r="M110" s="138">
        <f>'2018gh'!M110</f>
        <v>7.6107817547343805E-3</v>
      </c>
    </row>
    <row r="111" spans="2:21">
      <c r="B111" s="2" t="s">
        <v>113</v>
      </c>
      <c r="F111" s="16">
        <f>'2018gh'!F111</f>
        <v>0</v>
      </c>
      <c r="G111" s="16">
        <f>'2018gh'!G111</f>
        <v>0</v>
      </c>
      <c r="H111" s="138">
        <f>'2018gh'!H111</f>
        <v>1.4027258302340593E-2</v>
      </c>
      <c r="I111" s="138">
        <f>'2018gh'!I111</f>
        <v>1.477511607843208E-2</v>
      </c>
      <c r="J111" s="138">
        <f>'2018gh'!J111</f>
        <v>1.2009487615333022E-2</v>
      </c>
      <c r="K111" s="138">
        <f>'2018gh'!K111</f>
        <v>1.3351739055645236E-2</v>
      </c>
      <c r="L111" s="138">
        <f>'2018gh'!L111</f>
        <v>9.9081996559029842E-3</v>
      </c>
      <c r="M111" s="138">
        <f>'2018gh'!M111</f>
        <v>6.407180070765392E-2</v>
      </c>
    </row>
    <row r="112" spans="2:21">
      <c r="B112" s="2" t="s">
        <v>114</v>
      </c>
      <c r="F112" s="16">
        <f>'2018gh'!F112</f>
        <v>0</v>
      </c>
      <c r="G112" s="16">
        <f>'2018gh'!G112</f>
        <v>0</v>
      </c>
      <c r="H112" s="138">
        <f>'2018gh'!H112</f>
        <v>2.4218412159299242E-2</v>
      </c>
      <c r="I112" s="138">
        <f>'2018gh'!I112</f>
        <v>2.4955050626579954E-2</v>
      </c>
      <c r="J112" s="138">
        <f>'2018gh'!J112</f>
        <v>2.0804027379132346E-2</v>
      </c>
      <c r="K112" s="138">
        <f>'2018gh'!K112</f>
        <v>2.1047579874382862E-2</v>
      </c>
      <c r="L112" s="138">
        <f>'2018gh'!L112</f>
        <v>1.5213516780435589E-2</v>
      </c>
      <c r="M112" s="138">
        <f>'2018gh'!M112</f>
        <v>0.10623858681982998</v>
      </c>
    </row>
    <row r="113" spans="2:21">
      <c r="B113" s="2" t="s">
        <v>115</v>
      </c>
      <c r="F113" s="16">
        <f>'2018gh'!F113</f>
        <v>0</v>
      </c>
      <c r="G113" s="16">
        <f>'2018gh'!G113</f>
        <v>0</v>
      </c>
      <c r="H113" s="138">
        <f>'2018gh'!H113</f>
        <v>5.6054634541905811E-2</v>
      </c>
      <c r="I113" s="138">
        <f>'2018gh'!I113</f>
        <v>4.7301626828256865E-2</v>
      </c>
      <c r="J113" s="138">
        <f>'2018gh'!J113</f>
        <v>3.6245235660412878E-2</v>
      </c>
      <c r="K113" s="138">
        <f>'2018gh'!K113</f>
        <v>3.3953294623170899E-2</v>
      </c>
      <c r="L113" s="138">
        <f>'2018gh'!L113</f>
        <v>2.5523646015690106E-2</v>
      </c>
      <c r="M113" s="138">
        <f>'2018gh'!M113</f>
        <v>0.19907843766943656</v>
      </c>
    </row>
    <row r="114" spans="2:21">
      <c r="B114" s="2" t="s">
        <v>116</v>
      </c>
      <c r="F114" s="16">
        <f>'2018gh'!F114</f>
        <v>0</v>
      </c>
      <c r="G114" s="16">
        <f>'2018gh'!G114</f>
        <v>0</v>
      </c>
      <c r="H114" s="138">
        <f>'2018gh'!H114</f>
        <v>0.11400777236495759</v>
      </c>
      <c r="I114" s="138">
        <f>'2018gh'!I114</f>
        <v>0.10468027563084623</v>
      </c>
      <c r="J114" s="138">
        <f>'2018gh'!J114</f>
        <v>7.1131455620509459E-2</v>
      </c>
      <c r="K114" s="138">
        <f>'2018gh'!K114</f>
        <v>5.9018251636764801E-2</v>
      </c>
      <c r="L114" s="138">
        <f>'2018gh'!L114</f>
        <v>4.3347359863636289E-2</v>
      </c>
      <c r="M114" s="138">
        <f>'2018gh'!M114</f>
        <v>0.39218511511671433</v>
      </c>
    </row>
    <row r="115" spans="2:21">
      <c r="B115" s="2" t="s">
        <v>117</v>
      </c>
      <c r="F115" s="16">
        <f>'2018gh'!F115</f>
        <v>0</v>
      </c>
      <c r="G115" s="16">
        <f>'2018gh'!G115</f>
        <v>0</v>
      </c>
      <c r="H115" s="138">
        <f>'2018gh'!H115</f>
        <v>0.14466443220199965</v>
      </c>
      <c r="I115" s="138">
        <f>'2018gh'!I115</f>
        <v>0.14386673320828547</v>
      </c>
      <c r="J115" s="138">
        <f>'2018gh'!J115</f>
        <v>0.10338140187069141</v>
      </c>
      <c r="K115" s="138">
        <f>'2018gh'!K115</f>
        <v>9.1798492514244573E-2</v>
      </c>
      <c r="L115" s="138">
        <f>'2018gh'!L115</f>
        <v>5.6329777876630717E-2</v>
      </c>
      <c r="M115" s="138">
        <f>'2018gh'!M115</f>
        <v>0.54004083767185185</v>
      </c>
    </row>
    <row r="116" spans="2:21">
      <c r="B116" s="2" t="s">
        <v>412</v>
      </c>
      <c r="F116" s="16">
        <f>'2018gh'!F116</f>
        <v>0</v>
      </c>
      <c r="G116" s="16">
        <f>'2018gh'!G116</f>
        <v>0</v>
      </c>
      <c r="H116" s="138">
        <f>'2018gh'!H116</f>
        <v>0.11825191273350061</v>
      </c>
      <c r="I116" s="138">
        <f>'2018gh'!I116</f>
        <v>0.13866637938037063</v>
      </c>
      <c r="J116" s="138">
        <f>'2018gh'!J116</f>
        <v>0.10951637033640045</v>
      </c>
      <c r="K116" s="138">
        <f>'2018gh'!K116</f>
        <v>0.10552235919107647</v>
      </c>
      <c r="L116" s="138">
        <f>'2018gh'!L116</f>
        <v>6.6103436417220982E-2</v>
      </c>
      <c r="M116" s="138">
        <f>'2018gh'!M116</f>
        <v>0.53806045805856906</v>
      </c>
    </row>
    <row r="117" spans="2:21">
      <c r="B117" s="2" t="s">
        <v>304</v>
      </c>
      <c r="F117" s="270">
        <f>'2018gh'!F117</f>
        <v>0</v>
      </c>
      <c r="G117" s="270">
        <f>'2018gh'!G117</f>
        <v>0</v>
      </c>
      <c r="H117" s="269">
        <f>'2018gh'!H117</f>
        <v>0.47912784687675153</v>
      </c>
      <c r="I117" s="269">
        <f>'2018gh'!I117</f>
        <v>0.48302523640040457</v>
      </c>
      <c r="J117" s="269">
        <f>'2018gh'!J117</f>
        <v>0.36089553081649195</v>
      </c>
      <c r="K117" s="269">
        <f>'2018gh'!K117</f>
        <v>0.33409523505496846</v>
      </c>
      <c r="L117" s="269">
        <f>'2018gh'!L117</f>
        <v>0.22499016743965655</v>
      </c>
      <c r="M117" s="269">
        <f>'2018gh'!M117</f>
        <v>1.8821340165882732</v>
      </c>
    </row>
    <row r="118" spans="2:21">
      <c r="B118" s="2" t="s">
        <v>389</v>
      </c>
      <c r="F118" s="138"/>
      <c r="G118" s="138"/>
      <c r="H118" s="138">
        <f>'2018gh'!H118</f>
        <v>7.8500885471944528</v>
      </c>
      <c r="I118" s="138">
        <f>'2018gh'!I118</f>
        <v>12.399114155967233</v>
      </c>
      <c r="J118" s="138">
        <f>'2018gh'!J118</f>
        <v>18.959744064336491</v>
      </c>
      <c r="K118" s="138">
        <f>'2018gh'!K118</f>
        <v>23.244688426530807</v>
      </c>
      <c r="L118" s="138">
        <f>'2018gh'!L118</f>
        <v>27.901914031462734</v>
      </c>
      <c r="M118" s="138"/>
      <c r="N118" s="138"/>
      <c r="O118" s="138"/>
      <c r="P118" s="138"/>
      <c r="Q118" s="138"/>
      <c r="R118" s="138"/>
      <c r="S118" s="138"/>
      <c r="T118" s="138"/>
      <c r="U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950">
        <f>F$134*('2018gh'!F123/'2018gh'!F$134)</f>
        <v>0</v>
      </c>
      <c r="G123" s="950">
        <f>G$134*('2018gh'!G123/'2018gh'!G$134)</f>
        <v>0</v>
      </c>
      <c r="H123" s="16">
        <f>'2018gh'!H123</f>
        <v>0</v>
      </c>
      <c r="I123" s="16">
        <f>'2018gh'!I123</f>
        <v>0</v>
      </c>
      <c r="J123" s="16">
        <f>'2018gh'!J123</f>
        <v>0</v>
      </c>
      <c r="K123" s="16">
        <f>'2018gh'!K123</f>
        <v>0</v>
      </c>
      <c r="L123" s="16">
        <f>'2018gh'!L123</f>
        <v>0</v>
      </c>
      <c r="M123" s="935">
        <f>SUM(F123:G123)</f>
        <v>0</v>
      </c>
      <c r="N123" s="950">
        <f>N$134*('2018gh'!N123/'2018gh'!N$134)</f>
        <v>0</v>
      </c>
      <c r="O123" s="950">
        <f>O$134*('2018gh'!O123/'2018gh'!O$134)</f>
        <v>0</v>
      </c>
      <c r="P123" s="16">
        <f>'2018gh'!P123</f>
        <v>0</v>
      </c>
      <c r="Q123" s="16">
        <f>'2018gh'!Q123</f>
        <v>0</v>
      </c>
      <c r="R123" s="16">
        <f>'2018gh'!R123</f>
        <v>0</v>
      </c>
      <c r="S123" s="16">
        <f>'2018gh'!S123</f>
        <v>0</v>
      </c>
      <c r="T123" s="16">
        <f>'2018gh'!T123</f>
        <v>0</v>
      </c>
      <c r="U123" s="935">
        <f>SUM(N123:O123)</f>
        <v>0</v>
      </c>
    </row>
    <row r="124" spans="2:21">
      <c r="B124" s="2" t="s">
        <v>147</v>
      </c>
      <c r="F124" s="950">
        <f>F$134*('2018gh'!F124/'2018gh'!F$134)</f>
        <v>0</v>
      </c>
      <c r="G124" s="950">
        <f>G$134*('2018gh'!G124/'2018gh'!G$134)</f>
        <v>0</v>
      </c>
      <c r="H124" s="16">
        <f>'2018gh'!H124</f>
        <v>0</v>
      </c>
      <c r="I124" s="16">
        <f>'2018gh'!I124</f>
        <v>0</v>
      </c>
      <c r="J124" s="16">
        <f>'2018gh'!J124</f>
        <v>0</v>
      </c>
      <c r="K124" s="16">
        <f>'2018gh'!K124</f>
        <v>0</v>
      </c>
      <c r="L124" s="16">
        <f>'2018gh'!L124</f>
        <v>0</v>
      </c>
      <c r="M124" s="935">
        <f t="shared" ref="M124:M134" si="3">SUM(F124:G124)</f>
        <v>0</v>
      </c>
      <c r="N124" s="950">
        <f>N$134*('2018gh'!N124/'2018gh'!N$134)</f>
        <v>0</v>
      </c>
      <c r="O124" s="950">
        <f>O$134*('2018gh'!O124/'2018gh'!O$134)</f>
        <v>0</v>
      </c>
      <c r="P124" s="16">
        <f>'2018gh'!P124</f>
        <v>0</v>
      </c>
      <c r="Q124" s="16">
        <f>'2018gh'!Q124</f>
        <v>0</v>
      </c>
      <c r="R124" s="16">
        <f>'2018gh'!R124</f>
        <v>0</v>
      </c>
      <c r="S124" s="16">
        <f>'2018gh'!S124</f>
        <v>0</v>
      </c>
      <c r="T124" s="16">
        <f>'2018gh'!T124</f>
        <v>0</v>
      </c>
      <c r="U124" s="935">
        <f t="shared" ref="U124:U134" si="4">SUM(N124:O124)</f>
        <v>0</v>
      </c>
    </row>
    <row r="125" spans="2:21">
      <c r="B125" s="2" t="s">
        <v>148</v>
      </c>
      <c r="F125" s="950">
        <f>F$134*('2018gh'!F125/'2018gh'!F$134)</f>
        <v>0</v>
      </c>
      <c r="G125" s="950">
        <f>G$134*('2018gh'!G125/'2018gh'!G$134)</f>
        <v>0</v>
      </c>
      <c r="H125" s="16">
        <f>'2018gh'!H125</f>
        <v>0</v>
      </c>
      <c r="I125" s="16">
        <f>'2018gh'!I125</f>
        <v>0</v>
      </c>
      <c r="J125" s="16">
        <f>'2018gh'!J125</f>
        <v>0</v>
      </c>
      <c r="K125" s="16">
        <f>'2018gh'!K125</f>
        <v>0</v>
      </c>
      <c r="L125" s="16">
        <f>'2018gh'!L125</f>
        <v>0</v>
      </c>
      <c r="M125" s="935">
        <f t="shared" si="3"/>
        <v>0</v>
      </c>
      <c r="N125" s="950">
        <f>N$134*('2018gh'!N125/'2018gh'!N$134)</f>
        <v>0</v>
      </c>
      <c r="O125" s="950">
        <f>O$134*('2018gh'!O125/'2018gh'!O$134)</f>
        <v>0</v>
      </c>
      <c r="P125" s="16">
        <f>'2018gh'!P125</f>
        <v>0</v>
      </c>
      <c r="Q125" s="16">
        <f>'2018gh'!Q125</f>
        <v>0</v>
      </c>
      <c r="R125" s="16">
        <f>'2018gh'!R125</f>
        <v>0</v>
      </c>
      <c r="S125" s="16">
        <f>'2018gh'!S125</f>
        <v>0</v>
      </c>
      <c r="T125" s="16">
        <f>'2018gh'!T125</f>
        <v>0</v>
      </c>
      <c r="U125" s="935">
        <f t="shared" si="4"/>
        <v>0</v>
      </c>
    </row>
    <row r="126" spans="2:21">
      <c r="B126" s="2" t="s">
        <v>149</v>
      </c>
      <c r="F126" s="950">
        <f>F$134*('2018gh'!F126/'2018gh'!F$134)</f>
        <v>0</v>
      </c>
      <c r="G126" s="950">
        <f>G$134*('2018gh'!G126/'2018gh'!G$134)</f>
        <v>0</v>
      </c>
      <c r="H126" s="16">
        <f>'2018gh'!H126</f>
        <v>0</v>
      </c>
      <c r="I126" s="16">
        <f>'2018gh'!I126</f>
        <v>0</v>
      </c>
      <c r="J126" s="16">
        <f>'2018gh'!J126</f>
        <v>0</v>
      </c>
      <c r="K126" s="16">
        <f>'2018gh'!K126</f>
        <v>0</v>
      </c>
      <c r="L126" s="16">
        <f>'2018gh'!L126</f>
        <v>0</v>
      </c>
      <c r="M126" s="935">
        <f t="shared" si="3"/>
        <v>0</v>
      </c>
      <c r="N126" s="950">
        <f>N$134*('2018gh'!N126/'2018gh'!N$134)</f>
        <v>0</v>
      </c>
      <c r="O126" s="950">
        <f>O$134*('2018gh'!O126/'2018gh'!O$134)</f>
        <v>0</v>
      </c>
      <c r="P126" s="16">
        <f>'2018gh'!P126</f>
        <v>0</v>
      </c>
      <c r="Q126" s="16">
        <f>'2018gh'!Q126</f>
        <v>0</v>
      </c>
      <c r="R126" s="16">
        <f>'2018gh'!R126</f>
        <v>0</v>
      </c>
      <c r="S126" s="16">
        <f>'2018gh'!S126</f>
        <v>0</v>
      </c>
      <c r="T126" s="16">
        <f>'2018gh'!T126</f>
        <v>0</v>
      </c>
      <c r="U126" s="935">
        <f t="shared" si="4"/>
        <v>0</v>
      </c>
    </row>
    <row r="127" spans="2:21">
      <c r="B127" s="2" t="s">
        <v>150</v>
      </c>
      <c r="F127" s="950">
        <f>F$134*('2018gh'!F127/'2018gh'!F$134)</f>
        <v>0</v>
      </c>
      <c r="G127" s="950">
        <f>G$134*('2018gh'!G127/'2018gh'!G$134)</f>
        <v>0</v>
      </c>
      <c r="H127" s="16">
        <f>'2018gh'!H127</f>
        <v>0</v>
      </c>
      <c r="I127" s="16">
        <f>'2018gh'!I127</f>
        <v>0</v>
      </c>
      <c r="J127" s="16">
        <f>'2018gh'!J127</f>
        <v>0</v>
      </c>
      <c r="K127" s="16">
        <f>'2018gh'!K127</f>
        <v>0</v>
      </c>
      <c r="L127" s="16">
        <f>'2018gh'!L127</f>
        <v>0</v>
      </c>
      <c r="M127" s="935">
        <f t="shared" si="3"/>
        <v>0</v>
      </c>
      <c r="N127" s="950">
        <f>N$134*('2018gh'!N127/'2018gh'!N$134)</f>
        <v>0</v>
      </c>
      <c r="O127" s="950">
        <f>O$134*('2018gh'!O127/'2018gh'!O$134)</f>
        <v>0</v>
      </c>
      <c r="P127" s="16">
        <f>'2018gh'!P127</f>
        <v>0</v>
      </c>
      <c r="Q127" s="16">
        <f>'2018gh'!Q127</f>
        <v>0</v>
      </c>
      <c r="R127" s="16">
        <f>'2018gh'!R127</f>
        <v>0</v>
      </c>
      <c r="S127" s="16">
        <f>'2018gh'!S127</f>
        <v>0</v>
      </c>
      <c r="T127" s="16">
        <f>'2018gh'!T127</f>
        <v>0</v>
      </c>
      <c r="U127" s="935">
        <f t="shared" si="4"/>
        <v>0</v>
      </c>
    </row>
    <row r="128" spans="2:21">
      <c r="B128" s="2" t="s">
        <v>113</v>
      </c>
      <c r="F128" s="950">
        <f>F$134*('2018gh'!F128/'2018gh'!F$134)</f>
        <v>0</v>
      </c>
      <c r="G128" s="950">
        <f>G$134*('2018gh'!G128/'2018gh'!G$134)</f>
        <v>0</v>
      </c>
      <c r="H128" s="16">
        <f>'2018gh'!H128</f>
        <v>0</v>
      </c>
      <c r="I128" s="16">
        <f>'2018gh'!I128</f>
        <v>0</v>
      </c>
      <c r="J128" s="16">
        <f>'2018gh'!J128</f>
        <v>0</v>
      </c>
      <c r="K128" s="16">
        <f>'2018gh'!K128</f>
        <v>0</v>
      </c>
      <c r="L128" s="16">
        <f>'2018gh'!L128</f>
        <v>0</v>
      </c>
      <c r="M128" s="935">
        <f t="shared" si="3"/>
        <v>0</v>
      </c>
      <c r="N128" s="950">
        <f>N$134*('2018gh'!N128/'2018gh'!N$134)</f>
        <v>0</v>
      </c>
      <c r="O128" s="950">
        <f>O$134*('2018gh'!O128/'2018gh'!O$134)</f>
        <v>0</v>
      </c>
      <c r="P128" s="16">
        <f>'2018gh'!P128</f>
        <v>0</v>
      </c>
      <c r="Q128" s="16">
        <f>'2018gh'!Q128</f>
        <v>0</v>
      </c>
      <c r="R128" s="16">
        <f>'2018gh'!R128</f>
        <v>0</v>
      </c>
      <c r="S128" s="16">
        <f>'2018gh'!S128</f>
        <v>0</v>
      </c>
      <c r="T128" s="16">
        <f>'2018gh'!T128</f>
        <v>0</v>
      </c>
      <c r="U128" s="935">
        <f t="shared" si="4"/>
        <v>0</v>
      </c>
    </row>
    <row r="129" spans="2:21">
      <c r="B129" s="2" t="s">
        <v>114</v>
      </c>
      <c r="F129" s="950">
        <f>F$134*('2018gh'!F129/'2018gh'!F$134)</f>
        <v>0</v>
      </c>
      <c r="G129" s="950">
        <f>G$134*('2018gh'!G129/'2018gh'!G$134)</f>
        <v>0</v>
      </c>
      <c r="H129" s="16">
        <f>'2018gh'!H129</f>
        <v>0</v>
      </c>
      <c r="I129" s="16">
        <f>'2018gh'!I129</f>
        <v>0</v>
      </c>
      <c r="J129" s="16">
        <f>'2018gh'!J129</f>
        <v>0</v>
      </c>
      <c r="K129" s="16">
        <f>'2018gh'!K129</f>
        <v>0</v>
      </c>
      <c r="L129" s="16">
        <f>'2018gh'!L129</f>
        <v>0</v>
      </c>
      <c r="M129" s="935">
        <f t="shared" si="3"/>
        <v>0</v>
      </c>
      <c r="N129" s="950">
        <f>N$134*('2018gh'!N129/'2018gh'!N$134)</f>
        <v>0</v>
      </c>
      <c r="O129" s="950">
        <f>O$134*('2018gh'!O129/'2018gh'!O$134)</f>
        <v>0</v>
      </c>
      <c r="P129" s="16">
        <f>'2018gh'!P129</f>
        <v>0</v>
      </c>
      <c r="Q129" s="16">
        <f>'2018gh'!Q129</f>
        <v>0</v>
      </c>
      <c r="R129" s="16">
        <f>'2018gh'!R129</f>
        <v>0</v>
      </c>
      <c r="S129" s="16">
        <f>'2018gh'!S129</f>
        <v>0</v>
      </c>
      <c r="T129" s="16">
        <f>'2018gh'!T129</f>
        <v>0</v>
      </c>
      <c r="U129" s="935">
        <f t="shared" si="4"/>
        <v>0</v>
      </c>
    </row>
    <row r="130" spans="2:21">
      <c r="B130" s="2" t="s">
        <v>115</v>
      </c>
      <c r="F130" s="950">
        <f>F$134*('2018gh'!F130/'2018gh'!F$134)</f>
        <v>0</v>
      </c>
      <c r="G130" s="950">
        <f>G$134*('2018gh'!G130/'2018gh'!G$134)</f>
        <v>0</v>
      </c>
      <c r="H130" s="16">
        <f>'2018gh'!H130</f>
        <v>0</v>
      </c>
      <c r="I130" s="16">
        <f>'2018gh'!I130</f>
        <v>0</v>
      </c>
      <c r="J130" s="16">
        <f>'2018gh'!J130</f>
        <v>0</v>
      </c>
      <c r="K130" s="16">
        <f>'2018gh'!K130</f>
        <v>0</v>
      </c>
      <c r="L130" s="16">
        <f>'2018gh'!L130</f>
        <v>0</v>
      </c>
      <c r="M130" s="935">
        <f t="shared" si="3"/>
        <v>0</v>
      </c>
      <c r="N130" s="950">
        <f>N$134*('2018gh'!N130/'2018gh'!N$134)</f>
        <v>0</v>
      </c>
      <c r="O130" s="950">
        <f>O$134*('2018gh'!O130/'2018gh'!O$134)</f>
        <v>0</v>
      </c>
      <c r="P130" s="16">
        <f>'2018gh'!P130</f>
        <v>0</v>
      </c>
      <c r="Q130" s="16">
        <f>'2018gh'!Q130</f>
        <v>0</v>
      </c>
      <c r="R130" s="16">
        <f>'2018gh'!R130</f>
        <v>0</v>
      </c>
      <c r="S130" s="16">
        <f>'2018gh'!S130</f>
        <v>0</v>
      </c>
      <c r="T130" s="16">
        <f>'2018gh'!T130</f>
        <v>0</v>
      </c>
      <c r="U130" s="935">
        <f t="shared" si="4"/>
        <v>0</v>
      </c>
    </row>
    <row r="131" spans="2:21">
      <c r="B131" s="2" t="s">
        <v>116</v>
      </c>
      <c r="F131" s="950">
        <f>F$134*('2018gh'!F131/'2018gh'!F$134)</f>
        <v>0</v>
      </c>
      <c r="G131" s="950">
        <f>G$134*('2018gh'!G131/'2018gh'!G$134)</f>
        <v>0</v>
      </c>
      <c r="H131" s="16">
        <f>'2018gh'!H131</f>
        <v>0</v>
      </c>
      <c r="I131" s="16">
        <f>'2018gh'!I131</f>
        <v>0</v>
      </c>
      <c r="J131" s="16">
        <f>'2018gh'!J131</f>
        <v>0</v>
      </c>
      <c r="K131" s="16">
        <f>'2018gh'!K131</f>
        <v>0</v>
      </c>
      <c r="L131" s="16">
        <f>'2018gh'!L131</f>
        <v>0</v>
      </c>
      <c r="M131" s="935">
        <f t="shared" si="3"/>
        <v>0</v>
      </c>
      <c r="N131" s="950">
        <f>N$134*('2018gh'!N131/'2018gh'!N$134)</f>
        <v>0</v>
      </c>
      <c r="O131" s="950">
        <f>O$134*('2018gh'!O131/'2018gh'!O$134)</f>
        <v>0</v>
      </c>
      <c r="P131" s="16">
        <f>'2018gh'!P131</f>
        <v>0</v>
      </c>
      <c r="Q131" s="16">
        <f>'2018gh'!Q131</f>
        <v>0</v>
      </c>
      <c r="R131" s="16">
        <f>'2018gh'!R131</f>
        <v>0</v>
      </c>
      <c r="S131" s="16">
        <f>'2018gh'!S131</f>
        <v>0</v>
      </c>
      <c r="T131" s="16">
        <f>'2018gh'!T131</f>
        <v>0</v>
      </c>
      <c r="U131" s="935">
        <f t="shared" si="4"/>
        <v>0</v>
      </c>
    </row>
    <row r="132" spans="2:21">
      <c r="B132" s="2" t="s">
        <v>117</v>
      </c>
      <c r="F132" s="950">
        <f>F$134*('2018gh'!F132/'2018gh'!F$134)</f>
        <v>0</v>
      </c>
      <c r="G132" s="950">
        <f>G$134*('2018gh'!G132/'2018gh'!G$134)</f>
        <v>0</v>
      </c>
      <c r="H132" s="16">
        <f>'2018gh'!H132</f>
        <v>0</v>
      </c>
      <c r="I132" s="16">
        <f>'2018gh'!I132</f>
        <v>0</v>
      </c>
      <c r="J132" s="16">
        <f>'2018gh'!J132</f>
        <v>0</v>
      </c>
      <c r="K132" s="16">
        <f>'2018gh'!K132</f>
        <v>0</v>
      </c>
      <c r="L132" s="16">
        <f>'2018gh'!L132</f>
        <v>0</v>
      </c>
      <c r="M132" s="935">
        <f t="shared" si="3"/>
        <v>0</v>
      </c>
      <c r="N132" s="950">
        <f>N$134*('2018gh'!N132/'2018gh'!N$134)</f>
        <v>0</v>
      </c>
      <c r="O132" s="950">
        <f>O$134*('2018gh'!O132/'2018gh'!O$134)</f>
        <v>0</v>
      </c>
      <c r="P132" s="16">
        <f>'2018gh'!P132</f>
        <v>0</v>
      </c>
      <c r="Q132" s="16">
        <f>'2018gh'!Q132</f>
        <v>0</v>
      </c>
      <c r="R132" s="16">
        <f>'2018gh'!R132</f>
        <v>0</v>
      </c>
      <c r="S132" s="16">
        <f>'2018gh'!S132</f>
        <v>0</v>
      </c>
      <c r="T132" s="16">
        <f>'2018gh'!T132</f>
        <v>0</v>
      </c>
      <c r="U132" s="935">
        <f t="shared" si="4"/>
        <v>0</v>
      </c>
    </row>
    <row r="133" spans="2:21">
      <c r="B133" s="2" t="s">
        <v>412</v>
      </c>
      <c r="F133" s="950">
        <f>F$134*('2018gh'!F133/'2018gh'!F$134)</f>
        <v>0</v>
      </c>
      <c r="G133" s="950">
        <f>G$134*('2018gh'!G133/'2018gh'!G$134)</f>
        <v>0</v>
      </c>
      <c r="H133" s="16">
        <f>'2018gh'!H133</f>
        <v>0</v>
      </c>
      <c r="I133" s="16">
        <f>'2018gh'!I133</f>
        <v>0</v>
      </c>
      <c r="J133" s="16">
        <f>'2018gh'!J133</f>
        <v>0</v>
      </c>
      <c r="K133" s="16">
        <f>'2018gh'!K133</f>
        <v>0</v>
      </c>
      <c r="L133" s="16">
        <f>'2018gh'!L133</f>
        <v>0</v>
      </c>
      <c r="M133" s="935">
        <f t="shared" si="3"/>
        <v>0</v>
      </c>
      <c r="N133" s="950">
        <f>N$134*('2018gh'!N133/'2018gh'!N$134)</f>
        <v>0</v>
      </c>
      <c r="O133" s="950">
        <f>O$134*('2018gh'!O133/'2018gh'!O$134)</f>
        <v>0</v>
      </c>
      <c r="P133" s="16">
        <f>'2018gh'!P133</f>
        <v>0</v>
      </c>
      <c r="Q133" s="16">
        <f>'2018gh'!Q133</f>
        <v>0</v>
      </c>
      <c r="R133" s="16">
        <f>'2018gh'!R133</f>
        <v>0</v>
      </c>
      <c r="S133" s="16">
        <f>'2018gh'!S133</f>
        <v>0</v>
      </c>
      <c r="T133" s="16">
        <f>'2018gh'!T133</f>
        <v>0</v>
      </c>
      <c r="U133" s="935">
        <f t="shared" si="4"/>
        <v>0</v>
      </c>
    </row>
    <row r="134" spans="2:21">
      <c r="B134" s="2" t="s">
        <v>304</v>
      </c>
      <c r="F134" s="697">
        <v>0</v>
      </c>
      <c r="G134" s="697">
        <v>0</v>
      </c>
      <c r="H134" s="270">
        <f>'2018gh'!H134</f>
        <v>0</v>
      </c>
      <c r="I134" s="270">
        <f>'2018gh'!I134</f>
        <v>0</v>
      </c>
      <c r="J134" s="270">
        <f>'2018gh'!J134</f>
        <v>0</v>
      </c>
      <c r="K134" s="270">
        <f>'2018gh'!K134</f>
        <v>0</v>
      </c>
      <c r="L134" s="270">
        <f>'2018gh'!L134</f>
        <v>0</v>
      </c>
      <c r="M134" s="935">
        <f t="shared" si="3"/>
        <v>0</v>
      </c>
      <c r="N134" s="697">
        <v>0</v>
      </c>
      <c r="O134" s="697">
        <v>0</v>
      </c>
      <c r="P134" s="270">
        <f>'2018gh'!P134</f>
        <v>0</v>
      </c>
      <c r="Q134" s="270">
        <f>'2018gh'!Q134</f>
        <v>0</v>
      </c>
      <c r="R134" s="270">
        <f>'2018gh'!R134</f>
        <v>0</v>
      </c>
      <c r="S134" s="270">
        <f>'2018gh'!S134</f>
        <v>0</v>
      </c>
      <c r="T134" s="270">
        <f>'2018gh'!T134</f>
        <v>0</v>
      </c>
      <c r="U134" s="935">
        <f t="shared" si="4"/>
        <v>0</v>
      </c>
    </row>
    <row r="135" spans="2:21">
      <c r="B135" s="2" t="s">
        <v>389</v>
      </c>
      <c r="F135" s="138">
        <f>'2018gh'!F135</f>
        <v>1.9280639359408851</v>
      </c>
      <c r="G135" s="138">
        <f>'2018gh'!G135</f>
        <v>2.4296430168485292</v>
      </c>
      <c r="H135" s="138"/>
      <c r="I135" s="138"/>
      <c r="J135" s="138"/>
      <c r="K135" s="138"/>
      <c r="L135" s="138"/>
      <c r="M135" s="138"/>
      <c r="N135" s="138">
        <f>'2018gh'!N135</f>
        <v>2.1361461034073006</v>
      </c>
      <c r="O135" s="138">
        <f>'2018gh'!O135</f>
        <v>3.9643209838659863</v>
      </c>
      <c r="P135" s="138"/>
      <c r="Q135" s="138"/>
      <c r="R135" s="138"/>
      <c r="S135" s="138"/>
      <c r="T135" s="138"/>
      <c r="U135" s="138"/>
    </row>
    <row r="136" spans="2:21">
      <c r="B136" s="2" t="s">
        <v>2436</v>
      </c>
      <c r="C136" s="30"/>
      <c r="F136" s="16">
        <f>F134*F135*12</f>
        <v>0</v>
      </c>
      <c r="G136" s="16">
        <f>G134*G135*12</f>
        <v>0</v>
      </c>
      <c r="H136" s="16"/>
      <c r="I136" s="16"/>
      <c r="J136" s="16"/>
      <c r="K136" s="16"/>
      <c r="L136" s="16"/>
      <c r="M136" s="16"/>
      <c r="N136" s="16">
        <f>N134*N135*12</f>
        <v>0</v>
      </c>
      <c r="O136" s="16">
        <f>O134*O135*12</f>
        <v>0</v>
      </c>
    </row>
    <row r="137" spans="2:21">
      <c r="B137" s="2" t="s">
        <v>2791</v>
      </c>
    </row>
    <row r="138" spans="2:21">
      <c r="B138" s="2" t="s">
        <v>2797</v>
      </c>
    </row>
    <row r="140" spans="2:21">
      <c r="F140" s="951"/>
    </row>
  </sheetData>
  <phoneticPr fontId="40"/>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U136"/>
  <sheetViews>
    <sheetView zoomScale="80" zoomScaleNormal="80" workbookViewId="0"/>
  </sheetViews>
  <sheetFormatPr defaultRowHeight="12"/>
  <cols>
    <col min="1" max="5" width="9" style="2"/>
    <col min="6" max="6" width="9.25" style="2" bestFit="1" customWidth="1"/>
    <col min="7" max="7" width="9" style="2"/>
    <col min="8" max="8" width="9" style="2" customWidth="1"/>
    <col min="9" max="13" width="9" style="2"/>
    <col min="14" max="14" width="9" style="2" customWidth="1"/>
    <col min="15" max="16384" width="9" style="2"/>
  </cols>
  <sheetData>
    <row r="1" spans="1:21">
      <c r="A1" s="2" t="s">
        <v>2764</v>
      </c>
      <c r="F1" s="2" t="s">
        <v>303</v>
      </c>
    </row>
    <row r="2" spans="1:21">
      <c r="C2" s="2" t="s">
        <v>302</v>
      </c>
      <c r="F2" s="2" t="s">
        <v>202</v>
      </c>
      <c r="N2" s="2" t="s">
        <v>203</v>
      </c>
    </row>
    <row r="3" spans="1:21">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row>
    <row r="4" spans="1:21">
      <c r="B4" s="2" t="s">
        <v>146</v>
      </c>
      <c r="C4" s="137">
        <f>'2018unit'!C4</f>
        <v>908.09140000000002</v>
      </c>
      <c r="D4" s="137">
        <f>'2018unit'!D4</f>
        <v>459.97610000000003</v>
      </c>
      <c r="E4" s="137">
        <f>'2018unit'!E4</f>
        <v>448.11530000000005</v>
      </c>
      <c r="F4" s="138">
        <f>'2018unit'!F4</f>
        <v>0.14248735341754656</v>
      </c>
      <c r="G4" s="138">
        <f>'2018unit'!G4</f>
        <v>0.21635847183829918</v>
      </c>
      <c r="H4" s="138">
        <f>'2018unit'!H4</f>
        <v>0.27617331772582893</v>
      </c>
      <c r="I4" s="138">
        <f>'2018unit'!I4</f>
        <v>0.36869085741881219</v>
      </c>
      <c r="J4" s="138">
        <f>'2018unit'!J4</f>
        <v>0.23933251450246359</v>
      </c>
      <c r="K4" s="138">
        <f>'2018unit'!K4</f>
        <v>0.17930707170332377</v>
      </c>
      <c r="L4" s="138">
        <f>'2018unit'!L4</f>
        <v>0.19306830950248227</v>
      </c>
      <c r="M4" s="138">
        <f>'2018unit'!M4</f>
        <v>1.6154178961087566</v>
      </c>
      <c r="N4" s="138">
        <f>'2018unit'!N4</f>
        <v>0.12521686616611619</v>
      </c>
      <c r="O4" s="138">
        <f>'2018unit'!O4</f>
        <v>0.20099097042532743</v>
      </c>
      <c r="P4" s="138">
        <f>'2018unit'!P4</f>
        <v>0.20567256870357337</v>
      </c>
      <c r="Q4" s="138">
        <f>'2018unit'!Q4</f>
        <v>0.28556216700972248</v>
      </c>
      <c r="R4" s="138">
        <f>'2018unit'!R4</f>
        <v>0.17483884914661704</v>
      </c>
      <c r="S4" s="138">
        <f>'2018unit'!S4</f>
        <v>0.15137646333094026</v>
      </c>
      <c r="T4" s="138">
        <f>'2018unit'!T4</f>
        <v>0.16794439434359146</v>
      </c>
      <c r="U4" s="138">
        <f>'2018unit'!U4</f>
        <v>1.3116022791258883</v>
      </c>
    </row>
    <row r="5" spans="1:21">
      <c r="B5" s="2" t="s">
        <v>147</v>
      </c>
      <c r="C5" s="137">
        <f>'2018unit'!C5</f>
        <v>965.62490000000003</v>
      </c>
      <c r="D5" s="137">
        <f>'2018unit'!D5</f>
        <v>487.57670000000007</v>
      </c>
      <c r="E5" s="137">
        <f>'2018unit'!E5</f>
        <v>478.04820000000001</v>
      </c>
      <c r="F5" s="138">
        <f>'2018unit'!F5</f>
        <v>0.15103722469724204</v>
      </c>
      <c r="G5" s="138">
        <f>'2018unit'!G5</f>
        <v>0.22934093687902665</v>
      </c>
      <c r="H5" s="138">
        <f>'2018unit'!H5</f>
        <v>0.29274493801919532</v>
      </c>
      <c r="I5" s="138">
        <f>'2018unit'!I5</f>
        <v>0.39095629341358823</v>
      </c>
      <c r="J5" s="138">
        <f>'2018unit'!J5</f>
        <v>0.25380917318514062</v>
      </c>
      <c r="K5" s="138">
        <f>'2018unit'!K5</f>
        <v>0.19010964604128425</v>
      </c>
      <c r="L5" s="138">
        <f>'2018unit'!L5</f>
        <v>0.20465326181468768</v>
      </c>
      <c r="M5" s="138">
        <f>'2018unit'!M5</f>
        <v>1.7126514740501648</v>
      </c>
      <c r="N5" s="138">
        <f>'2018unit'!N5</f>
        <v>0.13358101693995439</v>
      </c>
      <c r="O5" s="138">
        <f>'2018unit'!O5</f>
        <v>0.21441662810459941</v>
      </c>
      <c r="P5" s="138">
        <f>'2018unit'!P5</f>
        <v>0.21941094458975083</v>
      </c>
      <c r="Q5" s="138">
        <f>'2018unit'!Q5</f>
        <v>0.30474791795599571</v>
      </c>
      <c r="R5" s="138">
        <f>'2018unit'!R5</f>
        <v>0.18660264175607247</v>
      </c>
      <c r="S5" s="138">
        <f>'2018unit'!S5</f>
        <v>0.16152484300806447</v>
      </c>
      <c r="T5" s="138">
        <f>'2018unit'!T5</f>
        <v>0.17916262938588365</v>
      </c>
      <c r="U5" s="138">
        <f>'2018unit'!U5</f>
        <v>1.399446621740321</v>
      </c>
    </row>
    <row r="6" spans="1:21">
      <c r="B6" s="2" t="s">
        <v>148</v>
      </c>
      <c r="C6" s="137">
        <f>'2018unit'!C6</f>
        <v>835.18039999999996</v>
      </c>
      <c r="D6" s="137">
        <f>'2018unit'!D6</f>
        <v>419.57709999999997</v>
      </c>
      <c r="E6" s="137">
        <f>'2018unit'!E6</f>
        <v>415.60309999999998</v>
      </c>
      <c r="F6" s="138">
        <f>'2018unit'!F6</f>
        <v>0.12997290627406352</v>
      </c>
      <c r="G6" s="138">
        <f>'2018unit'!G6</f>
        <v>0.19735603692092965</v>
      </c>
      <c r="H6" s="138">
        <f>'2018unit'!H6</f>
        <v>0.25191743603370237</v>
      </c>
      <c r="I6" s="138">
        <f>'2018unit'!I6</f>
        <v>0.33662806168457421</v>
      </c>
      <c r="J6" s="138">
        <f>'2018unit'!J6</f>
        <v>0.21857129236601713</v>
      </c>
      <c r="K6" s="138">
        <f>'2018unit'!K6</f>
        <v>0.1636558839053838</v>
      </c>
      <c r="L6" s="138">
        <f>'2018unit'!L6</f>
        <v>0.17611141405597799</v>
      </c>
      <c r="M6" s="138">
        <f>'2018unit'!M6</f>
        <v>1.474213031240649</v>
      </c>
      <c r="N6" s="138">
        <f>'2018unit'!N6</f>
        <v>0.11613198154788064</v>
      </c>
      <c r="O6" s="138">
        <f>'2018unit'!O6</f>
        <v>0.18640843189414505</v>
      </c>
      <c r="P6" s="138">
        <f>'2018unit'!P6</f>
        <v>0.19075036522557487</v>
      </c>
      <c r="Q6" s="138">
        <f>'2018unit'!Q6</f>
        <v>0.26509474137625555</v>
      </c>
      <c r="R6" s="138">
        <f>'2018unit'!R6</f>
        <v>0.16234609674369657</v>
      </c>
      <c r="S6" s="138">
        <f>'2018unit'!S6</f>
        <v>0.14047694574516756</v>
      </c>
      <c r="T6" s="138">
        <f>'2018unit'!T6</f>
        <v>0.15575949073111109</v>
      </c>
      <c r="U6" s="138">
        <f>'2018unit'!U6</f>
        <v>1.2169680532638312</v>
      </c>
    </row>
    <row r="7" spans="1:21">
      <c r="B7" s="2" t="s">
        <v>149</v>
      </c>
      <c r="C7" s="137">
        <f>'2018unit'!C7</f>
        <v>764.43759999999997</v>
      </c>
      <c r="D7" s="137">
        <f>'2018unit'!D7</f>
        <v>381.38319999999999</v>
      </c>
      <c r="E7" s="137">
        <f>'2018unit'!E7</f>
        <v>383.05439999999999</v>
      </c>
      <c r="F7" s="138">
        <f>'2018unit'!F7</f>
        <v>0.11814153562742681</v>
      </c>
      <c r="G7" s="138">
        <f>'2018unit'!G7</f>
        <v>0.17939081255917519</v>
      </c>
      <c r="H7" s="138">
        <f>'2018unit'!H7</f>
        <v>0.2289855139623414</v>
      </c>
      <c r="I7" s="138">
        <f>'2018unit'!I7</f>
        <v>0.30622759528242516</v>
      </c>
      <c r="J7" s="138">
        <f>'2018unit'!J7</f>
        <v>0.19887208922384692</v>
      </c>
      <c r="K7" s="138">
        <f>'2018unit'!K7</f>
        <v>0.14883218685911573</v>
      </c>
      <c r="L7" s="138">
        <f>'2018unit'!L7</f>
        <v>0.16008007741412453</v>
      </c>
      <c r="M7" s="138">
        <f>'2018unit'!M7</f>
        <v>1.3405298109284558</v>
      </c>
      <c r="N7" s="138">
        <f>'2018unit'!N7</f>
        <v>0.10703689773400268</v>
      </c>
      <c r="O7" s="138">
        <f>'2018unit'!O7</f>
        <v>0.1718095221959427</v>
      </c>
      <c r="P7" s="138">
        <f>'2018unit'!P7</f>
        <v>0.17581140925383726</v>
      </c>
      <c r="Q7" s="138">
        <f>'2018unit'!Q7</f>
        <v>0.24452711045192088</v>
      </c>
      <c r="R7" s="138">
        <f>'2018unit'!R7</f>
        <v>0.14978021958188614</v>
      </c>
      <c r="S7" s="138">
        <f>'2018unit'!S7</f>
        <v>0.12953949233651227</v>
      </c>
      <c r="T7" s="138">
        <f>'2018unit'!T7</f>
        <v>0.14356090766962834</v>
      </c>
      <c r="U7" s="138">
        <f>'2018unit'!U7</f>
        <v>1.1220655592237303</v>
      </c>
    </row>
    <row r="8" spans="1:21">
      <c r="B8" s="2" t="s">
        <v>150</v>
      </c>
      <c r="C8" s="137">
        <f>'2018unit'!C8</f>
        <v>758.57410000000004</v>
      </c>
      <c r="D8" s="137">
        <f>'2018unit'!D8</f>
        <v>374.00830000000008</v>
      </c>
      <c r="E8" s="137">
        <f>'2018unit'!E8</f>
        <v>384.56589999999994</v>
      </c>
      <c r="F8" s="138">
        <f>'2018unit'!F8</f>
        <v>0.11585700392519478</v>
      </c>
      <c r="G8" s="138">
        <f>'2018unit'!G8</f>
        <v>0.17592188864343203</v>
      </c>
      <c r="H8" s="138">
        <f>'2018unit'!H8</f>
        <v>0.22455756520392509</v>
      </c>
      <c r="I8" s="138">
        <f>'2018unit'!I8</f>
        <v>0.3007088845026859</v>
      </c>
      <c r="J8" s="138">
        <f>'2018unit'!J8</f>
        <v>0.19535413314136008</v>
      </c>
      <c r="K8" s="138">
        <f>'2018unit'!K8</f>
        <v>0.14607667919306155</v>
      </c>
      <c r="L8" s="138">
        <f>'2018unit'!L8</f>
        <v>0.15698456989590817</v>
      </c>
      <c r="M8" s="138">
        <f>'2018unit'!M8</f>
        <v>1.3154607245055678</v>
      </c>
      <c r="N8" s="138">
        <f>'2018unit'!N8</f>
        <v>0.10745925620560605</v>
      </c>
      <c r="O8" s="138">
        <f>'2018unit'!O8</f>
        <v>0.17248746792062086</v>
      </c>
      <c r="P8" s="138">
        <f>'2018unit'!P8</f>
        <v>0.17650514608361173</v>
      </c>
      <c r="Q8" s="138">
        <f>'2018unit'!Q8</f>
        <v>0.24582134271690198</v>
      </c>
      <c r="R8" s="138">
        <f>'2018unit'!R8</f>
        <v>0.15062389222687281</v>
      </c>
      <c r="S8" s="138">
        <f>'2018unit'!S8</f>
        <v>0.13015979322968718</v>
      </c>
      <c r="T8" s="138">
        <f>'2018unit'!T8</f>
        <v>0.1441273867700972</v>
      </c>
      <c r="U8" s="138">
        <f>'2018unit'!U8</f>
        <v>1.1271842851533977</v>
      </c>
    </row>
    <row r="9" spans="1:21">
      <c r="B9" s="2" t="s">
        <v>113</v>
      </c>
      <c r="C9" s="137">
        <f>'2018unit'!C9</f>
        <v>936.59199999999998</v>
      </c>
      <c r="D9" s="137">
        <f>'2018unit'!D9</f>
        <v>453.03779999999995</v>
      </c>
      <c r="E9" s="137">
        <f>'2018unit'!E9</f>
        <v>483.55420000000004</v>
      </c>
      <c r="F9" s="138">
        <f>'2018unit'!F9</f>
        <v>1.9091134614747176</v>
      </c>
      <c r="G9" s="138">
        <f>'2018unit'!G9</f>
        <v>1.9719194598857543</v>
      </c>
      <c r="H9" s="138">
        <f>'2018unit'!H9</f>
        <v>2.7889641098915812</v>
      </c>
      <c r="I9" s="138">
        <f>'2018unit'!I9</f>
        <v>2.8817092082970506</v>
      </c>
      <c r="J9" s="138">
        <f>'2018unit'!J9</f>
        <v>1.9864640068862045</v>
      </c>
      <c r="K9" s="138">
        <f>'2018unit'!K9</f>
        <v>1.6271003618426059</v>
      </c>
      <c r="L9" s="138">
        <f>'2018unit'!L9</f>
        <v>1.4194155640894197</v>
      </c>
      <c r="M9" s="138">
        <f>'2018unit'!M9</f>
        <v>14.584686172367334</v>
      </c>
      <c r="N9" s="138">
        <f>'2018unit'!N9</f>
        <v>2.1116835585360025</v>
      </c>
      <c r="O9" s="138">
        <f>'2018unit'!O9</f>
        <v>2.2611222939807023</v>
      </c>
      <c r="P9" s="138">
        <f>'2018unit'!P9</f>
        <v>2.3098338464061383</v>
      </c>
      <c r="Q9" s="138">
        <f>'2018unit'!Q9</f>
        <v>2.1221622064414745</v>
      </c>
      <c r="R9" s="138">
        <f>'2018unit'!R9</f>
        <v>1.3557104736079184</v>
      </c>
      <c r="S9" s="138">
        <f>'2018unit'!S9</f>
        <v>1.233365179144033</v>
      </c>
      <c r="T9" s="138">
        <f>'2018unit'!T9</f>
        <v>1.2239249558057701</v>
      </c>
      <c r="U9" s="138">
        <f>'2018unit'!U9</f>
        <v>12.61780251392204</v>
      </c>
    </row>
    <row r="10" spans="1:21">
      <c r="B10" s="2" t="s">
        <v>114</v>
      </c>
      <c r="C10" s="137">
        <f>'2018unit'!C10</f>
        <v>824.19409999999993</v>
      </c>
      <c r="D10" s="137">
        <f>'2018unit'!D10</f>
        <v>387.5496</v>
      </c>
      <c r="E10" s="137">
        <f>'2018unit'!E10</f>
        <v>436.64440000000002</v>
      </c>
      <c r="F10" s="138">
        <f>'2018unit'!F10</f>
        <v>3.0699687982271993</v>
      </c>
      <c r="G10" s="138">
        <f>'2018unit'!G10</f>
        <v>3.0031677113736341</v>
      </c>
      <c r="H10" s="138">
        <f>'2018unit'!H10</f>
        <v>4.5150491786920304</v>
      </c>
      <c r="I10" s="138">
        <f>'2018unit'!I10</f>
        <v>4.5219853937806604</v>
      </c>
      <c r="J10" s="138">
        <f>'2018unit'!J10</f>
        <v>3.1816952166548078</v>
      </c>
      <c r="K10" s="138">
        <f>'2018unit'!K10</f>
        <v>2.5840068980177144</v>
      </c>
      <c r="L10" s="138">
        <f>'2018unit'!L10</f>
        <v>2.1251495921545649</v>
      </c>
      <c r="M10" s="138">
        <f>'2018unit'!M10</f>
        <v>23.001022788900613</v>
      </c>
      <c r="N10" s="138">
        <f>'2018unit'!N10</f>
        <v>5.1484706418811994</v>
      </c>
      <c r="O10" s="138">
        <f>'2018unit'!O10</f>
        <v>4.787202344607044</v>
      </c>
      <c r="P10" s="138">
        <f>'2018unit'!P10</f>
        <v>4.8873485871779083</v>
      </c>
      <c r="Q10" s="138">
        <f>'2018unit'!Q10</f>
        <v>4.0585192081866586</v>
      </c>
      <c r="R10" s="138">
        <f>'2018unit'!R10</f>
        <v>2.6230897313376031</v>
      </c>
      <c r="S10" s="138">
        <f>'2018unit'!S10</f>
        <v>2.4026620228218385</v>
      </c>
      <c r="T10" s="138">
        <f>'2018unit'!T10</f>
        <v>2.176405697013589</v>
      </c>
      <c r="U10" s="138">
        <f>'2018unit'!U10</f>
        <v>26.083698233025842</v>
      </c>
    </row>
    <row r="11" spans="1:21">
      <c r="B11" s="2" t="s">
        <v>115</v>
      </c>
      <c r="C11" s="137">
        <f>'2018unit'!C11</f>
        <v>693.35490000000004</v>
      </c>
      <c r="D11" s="137">
        <f>'2018unit'!D11</f>
        <v>310.36240000000004</v>
      </c>
      <c r="E11" s="137">
        <f>'2018unit'!E11</f>
        <v>382.99259999999992</v>
      </c>
      <c r="F11" s="138">
        <f>'2018unit'!F11</f>
        <v>4.9484983038850237</v>
      </c>
      <c r="G11" s="138">
        <f>'2018unit'!G11</f>
        <v>4.3179074489286258</v>
      </c>
      <c r="H11" s="138">
        <f>'2018unit'!H11</f>
        <v>7.1315349470003531</v>
      </c>
      <c r="I11" s="138">
        <f>'2018unit'!I11</f>
        <v>6.5552982596203409</v>
      </c>
      <c r="J11" s="138">
        <f>'2018unit'!J11</f>
        <v>4.6291804617284962</v>
      </c>
      <c r="K11" s="138">
        <f>'2018unit'!K11</f>
        <v>3.8243881095491088</v>
      </c>
      <c r="L11" s="138">
        <f>'2018unit'!L11</f>
        <v>2.9243986099826165</v>
      </c>
      <c r="M11" s="138">
        <f>'2018unit'!M11</f>
        <v>34.331206140694562</v>
      </c>
      <c r="N11" s="138">
        <f>'2018unit'!N11</f>
        <v>11.455737641896377</v>
      </c>
      <c r="O11" s="138">
        <f>'2018unit'!O11</f>
        <v>9.7018975312678233</v>
      </c>
      <c r="P11" s="138">
        <f>'2018unit'!P11</f>
        <v>10.872596590705193</v>
      </c>
      <c r="Q11" s="138">
        <f>'2018unit'!Q11</f>
        <v>7.8760507486496598</v>
      </c>
      <c r="R11" s="138">
        <f>'2018unit'!R11</f>
        <v>5.2726140844889082</v>
      </c>
      <c r="S11" s="138">
        <f>'2018unit'!S11</f>
        <v>4.7286093272036318</v>
      </c>
      <c r="T11" s="138">
        <f>'2018unit'!T11</f>
        <v>4.1413594787519834</v>
      </c>
      <c r="U11" s="138">
        <f>'2018unit'!U11</f>
        <v>54.048865402963571</v>
      </c>
    </row>
    <row r="12" spans="1:21">
      <c r="B12" s="2" t="s">
        <v>116</v>
      </c>
      <c r="C12" s="137">
        <f>'2018unit'!C12</f>
        <v>534.01340000000005</v>
      </c>
      <c r="D12" s="137">
        <f>'2018unit'!D12</f>
        <v>218.721</v>
      </c>
      <c r="E12" s="137">
        <f>'2018unit'!E12</f>
        <v>315.29239999999999</v>
      </c>
      <c r="F12" s="138">
        <f>'2018unit'!F12</f>
        <v>7.3159303824339581</v>
      </c>
      <c r="G12" s="138">
        <f>'2018unit'!G12</f>
        <v>5.8993375410513798</v>
      </c>
      <c r="H12" s="138">
        <f>'2018unit'!H12</f>
        <v>10.526047818876901</v>
      </c>
      <c r="I12" s="138">
        <f>'2018unit'!I12</f>
        <v>8.8244701879886112</v>
      </c>
      <c r="J12" s="138">
        <f>'2018unit'!J12</f>
        <v>6.3805097204093295</v>
      </c>
      <c r="K12" s="138">
        <f>'2018unit'!K12</f>
        <v>5.2164916336474993</v>
      </c>
      <c r="L12" s="138">
        <f>'2018unit'!L12</f>
        <v>3.7260364243609456</v>
      </c>
      <c r="M12" s="138">
        <f>'2018unit'!M12</f>
        <v>47.888823708768626</v>
      </c>
      <c r="N12" s="138">
        <f>'2018unit'!N12</f>
        <v>18.9118970367734</v>
      </c>
      <c r="O12" s="138">
        <f>'2018unit'!O12</f>
        <v>17.273714613558457</v>
      </c>
      <c r="P12" s="138">
        <f>'2018unit'!P12</f>
        <v>21.399034419428787</v>
      </c>
      <c r="Q12" s="138">
        <f>'2018unit'!Q12</f>
        <v>15.397225515716746</v>
      </c>
      <c r="R12" s="138">
        <f>'2018unit'!R12</f>
        <v>10.504397335405001</v>
      </c>
      <c r="S12" s="138">
        <f>'2018unit'!S12</f>
        <v>9.4076838754243148</v>
      </c>
      <c r="T12" s="138">
        <f>'2018unit'!T12</f>
        <v>7.7544187512836302</v>
      </c>
      <c r="U12" s="138">
        <f>'2018unit'!U12</f>
        <v>100.64837154759033</v>
      </c>
    </row>
    <row r="13" spans="1:21">
      <c r="B13" s="2" t="s">
        <v>117</v>
      </c>
      <c r="C13" s="137">
        <f>'2018unit'!C13</f>
        <v>352.00169999999997</v>
      </c>
      <c r="D13" s="137">
        <f>'2018unit'!D13</f>
        <v>122.70689999999999</v>
      </c>
      <c r="E13" s="137">
        <f>'2018unit'!E13</f>
        <v>229.29470000000001</v>
      </c>
      <c r="F13" s="138">
        <f>'2018unit'!F13</f>
        <v>6.9637899252511213</v>
      </c>
      <c r="G13" s="138">
        <f>'2018unit'!G13</f>
        <v>5.7490842777000033</v>
      </c>
      <c r="H13" s="138">
        <f>'2018unit'!H13</f>
        <v>10.614907752066708</v>
      </c>
      <c r="I13" s="138">
        <f>'2018unit'!I13</f>
        <v>8.8953025183678882</v>
      </c>
      <c r="J13" s="138">
        <f>'2018unit'!J13</f>
        <v>6.6361067501353963</v>
      </c>
      <c r="K13" s="138">
        <f>'2018unit'!K13</f>
        <v>5.2983109302990972</v>
      </c>
      <c r="L13" s="138">
        <f>'2018unit'!L13</f>
        <v>3.5049351858758855</v>
      </c>
      <c r="M13" s="138">
        <f>'2018unit'!M13</f>
        <v>47.662437339696105</v>
      </c>
      <c r="N13" s="138">
        <f>'2018unit'!N13</f>
        <v>16.91517771531959</v>
      </c>
      <c r="O13" s="138">
        <f>'2018unit'!O13</f>
        <v>18.442102726023283</v>
      </c>
      <c r="P13" s="138">
        <f>'2018unit'!P13</f>
        <v>26.64255728813437</v>
      </c>
      <c r="Q13" s="138">
        <f>'2018unit'!Q13</f>
        <v>21.694771645292263</v>
      </c>
      <c r="R13" s="138">
        <f>'2018unit'!R13</f>
        <v>16.04328260047528</v>
      </c>
      <c r="S13" s="138">
        <f>'2018unit'!S13</f>
        <v>14.847894289265906</v>
      </c>
      <c r="T13" s="138">
        <f>'2018unit'!T13</f>
        <v>11.622140168929434</v>
      </c>
      <c r="U13" s="138">
        <f>'2018unit'!U13</f>
        <v>126.20792643344012</v>
      </c>
    </row>
    <row r="14" spans="1:21">
      <c r="B14" s="265" t="s">
        <v>412</v>
      </c>
      <c r="C14" s="262">
        <f>'2018unit'!C14</f>
        <v>220.4853</v>
      </c>
      <c r="D14" s="262">
        <f>'2018unit'!D14</f>
        <v>54.311999999999998</v>
      </c>
      <c r="E14" s="262">
        <f>'2018unit'!E14</f>
        <v>166.17329999999998</v>
      </c>
      <c r="F14" s="138">
        <f>'2018unit'!F14</f>
        <v>3.5959116126526216</v>
      </c>
      <c r="G14" s="138">
        <f>'2018unit'!G14</f>
        <v>3.4497566785066409</v>
      </c>
      <c r="H14" s="138">
        <f>'2018unit'!H14</f>
        <v>6.8579722968616732</v>
      </c>
      <c r="I14" s="138">
        <f>'2018unit'!I14</f>
        <v>6.5596813858777265</v>
      </c>
      <c r="J14" s="138">
        <f>'2018unit'!J14</f>
        <v>5.3423760787124728</v>
      </c>
      <c r="K14" s="138">
        <f>'2018unit'!K14</f>
        <v>4.4199905493775011</v>
      </c>
      <c r="L14" s="138">
        <f>'2018unit'!L14</f>
        <v>2.552056543554956</v>
      </c>
      <c r="M14" s="138">
        <f>'2018unit'!M14</f>
        <v>32.777745145543591</v>
      </c>
      <c r="N14" s="138">
        <f>'2018unit'!N14</f>
        <v>7.7139639686224717</v>
      </c>
      <c r="O14" s="138">
        <f>'2018unit'!O14</f>
        <v>11.266090571442774</v>
      </c>
      <c r="P14" s="138">
        <f>'2018unit'!P14</f>
        <v>21.899484411250626</v>
      </c>
      <c r="Q14" s="138">
        <f>'2018unit'!Q14</f>
        <v>23.442192464076857</v>
      </c>
      <c r="R14" s="138">
        <f>'2018unit'!R14</f>
        <v>22.029561690079973</v>
      </c>
      <c r="S14" s="138">
        <f>'2018unit'!S14</f>
        <v>23.930300038055389</v>
      </c>
      <c r="T14" s="138">
        <f>'2018unit'!T14</f>
        <v>18.121735166812641</v>
      </c>
      <c r="U14" s="138">
        <f>'2018unit'!U14</f>
        <v>128.40332831034073</v>
      </c>
    </row>
    <row r="15" spans="1:21">
      <c r="B15" s="2" t="s">
        <v>304</v>
      </c>
      <c r="C15" s="137">
        <f>'2018unit'!C15</f>
        <v>7792.5497999999998</v>
      </c>
      <c r="D15" s="137">
        <f>'2018unit'!D15</f>
        <v>3669.2111</v>
      </c>
      <c r="E15" s="137">
        <f>'2018unit'!E15</f>
        <v>4123.3384999999998</v>
      </c>
      <c r="F15" s="268">
        <f>'2018unit'!F15</f>
        <v>28.460708507866116</v>
      </c>
      <c r="G15" s="268">
        <f>'2018unit'!G15</f>
        <v>25.389541264286901</v>
      </c>
      <c r="H15" s="268">
        <f>'2018unit'!H15</f>
        <v>43.708854874334243</v>
      </c>
      <c r="I15" s="268">
        <f>'2018unit'!I15</f>
        <v>39.941658646234359</v>
      </c>
      <c r="J15" s="268">
        <f>'2018unit'!J15</f>
        <v>29.262271436945536</v>
      </c>
      <c r="K15" s="268">
        <f>'2018unit'!K15</f>
        <v>23.798269950435696</v>
      </c>
      <c r="L15" s="268">
        <f>'2018unit'!L15</f>
        <v>17.142889552701568</v>
      </c>
      <c r="M15" s="268">
        <f>'2018unit'!M15</f>
        <v>207.70419423280441</v>
      </c>
      <c r="N15" s="268">
        <f>'2018unit'!N15</f>
        <v>62.846356581622594</v>
      </c>
      <c r="O15" s="268">
        <f>'2018unit'!O15</f>
        <v>64.678243101420719</v>
      </c>
      <c r="P15" s="268">
        <f>'2018unit'!P15</f>
        <v>88.979005576959366</v>
      </c>
      <c r="Q15" s="268">
        <f>'2018unit'!Q15</f>
        <v>75.936675067874461</v>
      </c>
      <c r="R15" s="268">
        <f>'2018unit'!R15</f>
        <v>58.652847614849826</v>
      </c>
      <c r="S15" s="268">
        <f>'2018unit'!S15</f>
        <v>57.263592269565493</v>
      </c>
      <c r="T15" s="268">
        <f>'2018unit'!T15</f>
        <v>45.830539027497359</v>
      </c>
      <c r="U15" s="268">
        <f>'2018unit'!U15</f>
        <v>454.1872592397898</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f>'2018unit'!F21</f>
        <v>0</v>
      </c>
      <c r="G21" s="2">
        <f>'2018unit'!G21</f>
        <v>0</v>
      </c>
      <c r="H21" s="138">
        <f>'2018unit'!H21</f>
        <v>2.1794626075739335E-3</v>
      </c>
      <c r="I21" s="138">
        <f>'2018unit'!I21</f>
        <v>6.087517298548166E-3</v>
      </c>
      <c r="J21" s="138">
        <f>'2018unit'!J21</f>
        <v>2.515727763125606E-2</v>
      </c>
      <c r="K21" s="138">
        <f>'2018unit'!K21</f>
        <v>3.6238974424743171E-2</v>
      </c>
      <c r="L21" s="138">
        <f>'2018unit'!L21</f>
        <v>4.6125732501844159E-2</v>
      </c>
      <c r="M21" s="138">
        <f>'2018unit'!M21</f>
        <v>0.1157889644639655</v>
      </c>
      <c r="N21" s="2">
        <f>'2018unit'!N21</f>
        <v>0</v>
      </c>
      <c r="O21" s="2">
        <f>'2018unit'!O21</f>
        <v>0</v>
      </c>
      <c r="P21" s="138">
        <f>'2018unit'!P21</f>
        <v>1.3138541106733731E-2</v>
      </c>
      <c r="Q21" s="138">
        <f>'2018unit'!Q21</f>
        <v>2.2198166739485922E-2</v>
      </c>
      <c r="R21" s="138">
        <f>'2018unit'!R21</f>
        <v>3.3308541184297297E-2</v>
      </c>
      <c r="S21" s="138">
        <f>'2018unit'!S21</f>
        <v>3.487028621237994E-2</v>
      </c>
      <c r="T21" s="138">
        <f>'2018unit'!T21</f>
        <v>3.0311521340552504E-2</v>
      </c>
      <c r="U21" s="138">
        <f>'2018unit'!U21</f>
        <v>0.1338270565834494</v>
      </c>
    </row>
    <row r="22" spans="2:21">
      <c r="B22" s="2" t="s">
        <v>147</v>
      </c>
      <c r="F22" s="2">
        <f>'2018unit'!F22</f>
        <v>0</v>
      </c>
      <c r="G22" s="2">
        <f>'2018unit'!G22</f>
        <v>0</v>
      </c>
      <c r="H22" s="138">
        <f>'2018unit'!H22</f>
        <v>2.3175457475891953E-3</v>
      </c>
      <c r="I22" s="138">
        <f>'2018unit'!I22</f>
        <v>6.4732011366464247E-3</v>
      </c>
      <c r="J22" s="138">
        <f>'2018unit'!J22</f>
        <v>2.6751154891406163E-2</v>
      </c>
      <c r="K22" s="138">
        <f>'2018unit'!K22</f>
        <v>3.8534949295847512E-2</v>
      </c>
      <c r="L22" s="138">
        <f>'2018unit'!L22</f>
        <v>4.9048097839622766E-2</v>
      </c>
      <c r="M22" s="138">
        <f>'2018unit'!M22</f>
        <v>0.12312494891111206</v>
      </c>
      <c r="N22" s="2">
        <f>'2018unit'!N22</f>
        <v>0</v>
      </c>
      <c r="O22" s="2">
        <f>'2018unit'!O22</f>
        <v>0</v>
      </c>
      <c r="P22" s="138">
        <f>'2018unit'!P22</f>
        <v>1.3970953190764331E-2</v>
      </c>
      <c r="Q22" s="138">
        <f>'2018unit'!Q22</f>
        <v>2.3604565066907824E-2</v>
      </c>
      <c r="R22" s="138">
        <f>'2018unit'!R22</f>
        <v>3.5418854038517439E-2</v>
      </c>
      <c r="S22" s="138">
        <f>'2018unit'!S22</f>
        <v>3.7079545777881785E-2</v>
      </c>
      <c r="T22" s="138">
        <f>'2018unit'!T22</f>
        <v>3.2231953483227431E-2</v>
      </c>
      <c r="U22" s="138">
        <f>'2018unit'!U22</f>
        <v>0.14230587155729882</v>
      </c>
    </row>
    <row r="23" spans="2:21">
      <c r="B23" s="2" t="s">
        <v>148</v>
      </c>
      <c r="F23" s="2">
        <f>'2018unit'!F23</f>
        <v>0</v>
      </c>
      <c r="G23" s="2">
        <f>'2018unit'!G23</f>
        <v>0</v>
      </c>
      <c r="H23" s="138">
        <f>'2018unit'!H23</f>
        <v>2.0044727352099586E-3</v>
      </c>
      <c r="I23" s="138">
        <f>'2018unit'!I23</f>
        <v>5.5987482453950963E-3</v>
      </c>
      <c r="J23" s="138">
        <f>'2018unit'!J23</f>
        <v>2.3137390349675688E-2</v>
      </c>
      <c r="K23" s="138">
        <f>'2018unit'!K23</f>
        <v>3.3329333540265627E-2</v>
      </c>
      <c r="L23" s="138">
        <f>'2018unit'!L23</f>
        <v>4.2422280093372983E-2</v>
      </c>
      <c r="M23" s="138">
        <f>'2018unit'!M23</f>
        <v>0.10649222496391936</v>
      </c>
      <c r="N23" s="2">
        <f>'2018unit'!N23</f>
        <v>0</v>
      </c>
      <c r="O23" s="2">
        <f>'2018unit'!O23</f>
        <v>0</v>
      </c>
      <c r="P23" s="138">
        <f>'2018unit'!P23</f>
        <v>1.2083642700435573E-2</v>
      </c>
      <c r="Q23" s="138">
        <f>'2018unit'!Q23</f>
        <v>2.0415867584199728E-2</v>
      </c>
      <c r="R23" s="138">
        <f>'2018unit'!R23</f>
        <v>3.0634185886704669E-2</v>
      </c>
      <c r="S23" s="138">
        <f>'2018unit'!S23</f>
        <v>3.2070537819177632E-2</v>
      </c>
      <c r="T23" s="138">
        <f>'2018unit'!T23</f>
        <v>2.7877797893264018E-2</v>
      </c>
      <c r="U23" s="138">
        <f>'2018unit'!U23</f>
        <v>0.1230820318837816</v>
      </c>
    </row>
    <row r="24" spans="2:21">
      <c r="B24" s="2" t="s">
        <v>149</v>
      </c>
      <c r="F24" s="2">
        <f>'2018unit'!F24</f>
        <v>0</v>
      </c>
      <c r="G24" s="2">
        <f>'2018unit'!G24</f>
        <v>0</v>
      </c>
      <c r="H24" s="138">
        <f>'2018unit'!H24</f>
        <v>1.834686646105843E-3</v>
      </c>
      <c r="I24" s="138">
        <f>'2018unit'!I24</f>
        <v>5.1245140232146717E-3</v>
      </c>
      <c r="J24" s="138">
        <f>'2018unit'!J24</f>
        <v>2.1177569719271722E-2</v>
      </c>
      <c r="K24" s="138">
        <f>'2018unit'!K24</f>
        <v>3.0506218466238143E-2</v>
      </c>
      <c r="L24" s="138">
        <f>'2018unit'!L24</f>
        <v>3.8828959565030283E-2</v>
      </c>
      <c r="M24" s="138">
        <f>'2018unit'!M24</f>
        <v>9.7471948419860663E-2</v>
      </c>
      <c r="N24" s="2">
        <f>'2018unit'!N24</f>
        <v>0</v>
      </c>
      <c r="O24" s="2">
        <f>'2018unit'!O24</f>
        <v>0</v>
      </c>
      <c r="P24" s="138">
        <f>'2018unit'!P24</f>
        <v>1.106011446769882E-2</v>
      </c>
      <c r="Q24" s="138">
        <f>'2018unit'!Q24</f>
        <v>1.8686569773408757E-2</v>
      </c>
      <c r="R24" s="138">
        <f>'2018unit'!R24</f>
        <v>2.8039359564935182E-2</v>
      </c>
      <c r="S24" s="138">
        <f>'2018unit'!S24</f>
        <v>2.9354047294693913E-2</v>
      </c>
      <c r="T24" s="138">
        <f>'2018unit'!T24</f>
        <v>2.5516447601993297E-2</v>
      </c>
      <c r="U24" s="138">
        <f>'2018unit'!U24</f>
        <v>0.11265653870272997</v>
      </c>
    </row>
    <row r="25" spans="2:21">
      <c r="B25" s="2" t="s">
        <v>150</v>
      </c>
      <c r="F25" s="2">
        <f>'2018unit'!F25</f>
        <v>0</v>
      </c>
      <c r="G25" s="2">
        <f>'2018unit'!G25</f>
        <v>0</v>
      </c>
      <c r="H25" s="138">
        <f>'2018unit'!H25</f>
        <v>1.820613966858457E-3</v>
      </c>
      <c r="I25" s="138">
        <f>'2018unit'!I25</f>
        <v>5.0852072335236375E-3</v>
      </c>
      <c r="J25" s="138">
        <f>'2018unit'!J25</f>
        <v>2.1015130456670108E-2</v>
      </c>
      <c r="K25" s="138">
        <f>'2018unit'!K25</f>
        <v>3.0272225250864142E-2</v>
      </c>
      <c r="L25" s="138">
        <f>'2018unit'!L25</f>
        <v>3.8531128055421714E-2</v>
      </c>
      <c r="M25" s="138">
        <f>'2018unit'!M25</f>
        <v>9.6724304963338059E-2</v>
      </c>
      <c r="N25" s="2">
        <f>'2018unit'!N25</f>
        <v>0</v>
      </c>
      <c r="O25" s="2">
        <f>'2018unit'!O25</f>
        <v>0</v>
      </c>
      <c r="P25" s="138">
        <f>'2018unit'!P25</f>
        <v>1.0975279575771275E-2</v>
      </c>
      <c r="Q25" s="138">
        <f>'2018unit'!Q25</f>
        <v>1.8543237339386176E-2</v>
      </c>
      <c r="R25" s="138">
        <f>'2018unit'!R25</f>
        <v>2.7824288008003659E-2</v>
      </c>
      <c r="S25" s="138">
        <f>'2018unit'!S25</f>
        <v>2.9128891629519364E-2</v>
      </c>
      <c r="T25" s="138">
        <f>'2018unit'!T25</f>
        <v>2.5320727649816317E-2</v>
      </c>
      <c r="U25" s="138">
        <f>'2018unit'!U25</f>
        <v>0.11179242420249678</v>
      </c>
    </row>
    <row r="26" spans="2:21">
      <c r="B26" s="2" t="s">
        <v>113</v>
      </c>
      <c r="F26" s="2">
        <f>'2018unit'!F26</f>
        <v>0</v>
      </c>
      <c r="G26" s="2">
        <f>'2018unit'!G26</f>
        <v>0</v>
      </c>
      <c r="H26" s="138">
        <f>'2018unit'!H26</f>
        <v>2.6278763437050937E-2</v>
      </c>
      <c r="I26" s="138">
        <f>'2018unit'!I26</f>
        <v>6.6806609084063162E-2</v>
      </c>
      <c r="J26" s="138">
        <f>'2018unit'!J26</f>
        <v>0.27946348842901175</v>
      </c>
      <c r="K26" s="138">
        <f>'2018unit'!K26</f>
        <v>0.38382540641054219</v>
      </c>
      <c r="L26" s="138">
        <f>'2018unit'!L26</f>
        <v>0.4361256269408687</v>
      </c>
      <c r="M26" s="138">
        <f>'2018unit'!M26</f>
        <v>1.1924998943015368</v>
      </c>
      <c r="N26" s="2">
        <f>'2018unit'!N26</f>
        <v>0</v>
      </c>
      <c r="O26" s="2">
        <f>'2018unit'!O26</f>
        <v>0</v>
      </c>
      <c r="P26" s="138">
        <f>'2018unit'!P26</f>
        <v>0.10886621655438303</v>
      </c>
      <c r="Q26" s="138">
        <f>'2018unit'!Q26</f>
        <v>0.16786618502330827</v>
      </c>
      <c r="R26" s="138">
        <f>'2018unit'!R26</f>
        <v>0.24177817912832839</v>
      </c>
      <c r="S26" s="138">
        <f>'2018unit'!S26</f>
        <v>0.24967086351964682</v>
      </c>
      <c r="T26" s="138">
        <f>'2018unit'!T26</f>
        <v>0.20816539484587887</v>
      </c>
      <c r="U26" s="138">
        <f>'2018unit'!U26</f>
        <v>0.97634683907154551</v>
      </c>
    </row>
    <row r="27" spans="2:21">
      <c r="B27" s="2" t="s">
        <v>114</v>
      </c>
      <c r="F27" s="2">
        <f>'2018unit'!F27</f>
        <v>0</v>
      </c>
      <c r="G27" s="2">
        <f>'2018unit'!G27</f>
        <v>0</v>
      </c>
      <c r="H27" s="138">
        <f>'2018unit'!H27</f>
        <v>5.1962478732499338E-2</v>
      </c>
      <c r="I27" s="138">
        <f>'2018unit'!I27</f>
        <v>0.13496048844930483</v>
      </c>
      <c r="J27" s="138">
        <f>'2018unit'!J27</f>
        <v>0.59377685354968612</v>
      </c>
      <c r="K27" s="138">
        <f>'2018unit'!K27</f>
        <v>0.85706095557358919</v>
      </c>
      <c r="L27" s="138">
        <f>'2018unit'!L27</f>
        <v>0.86315548582229329</v>
      </c>
      <c r="M27" s="138">
        <f>'2018unit'!M27</f>
        <v>2.5009162621273728</v>
      </c>
      <c r="N27" s="2">
        <f>'2018unit'!N27</f>
        <v>0</v>
      </c>
      <c r="O27" s="2">
        <f>'2018unit'!O27</f>
        <v>0</v>
      </c>
      <c r="P27" s="138">
        <f>'2018unit'!P27</f>
        <v>0.18960644013206568</v>
      </c>
      <c r="Q27" s="138">
        <f>'2018unit'!Q27</f>
        <v>0.29490060602003676</v>
      </c>
      <c r="R27" s="138">
        <f>'2018unit'!R27</f>
        <v>0.40967443292773115</v>
      </c>
      <c r="S27" s="138">
        <f>'2018unit'!S27</f>
        <v>0.45781221902182395</v>
      </c>
      <c r="T27" s="138">
        <f>'2018unit'!T27</f>
        <v>0.3704095393860819</v>
      </c>
      <c r="U27" s="138">
        <f>'2018unit'!U27</f>
        <v>1.7224032374877396</v>
      </c>
    </row>
    <row r="28" spans="2:21">
      <c r="B28" s="2" t="s">
        <v>115</v>
      </c>
      <c r="F28" s="2">
        <f>'2018unit'!F28</f>
        <v>0</v>
      </c>
      <c r="G28" s="2">
        <f>'2018unit'!G28</f>
        <v>0</v>
      </c>
      <c r="H28" s="138">
        <f>'2018unit'!H28</f>
        <v>0.1047802977993529</v>
      </c>
      <c r="I28" s="138">
        <f>'2018unit'!I28</f>
        <v>0.26553972281687449</v>
      </c>
      <c r="J28" s="138">
        <f>'2018unit'!J28</f>
        <v>1.2209432033859637</v>
      </c>
      <c r="K28" s="138">
        <f>'2018unit'!K28</f>
        <v>1.8094455041131807</v>
      </c>
      <c r="L28" s="138">
        <f>'2018unit'!L28</f>
        <v>1.798106687964637</v>
      </c>
      <c r="M28" s="138">
        <f>'2018unit'!M28</f>
        <v>5.1988154160800093</v>
      </c>
      <c r="N28" s="2">
        <f>'2018unit'!N28</f>
        <v>0</v>
      </c>
      <c r="O28" s="2">
        <f>'2018unit'!O28</f>
        <v>0</v>
      </c>
      <c r="P28" s="138">
        <f>'2018unit'!P28</f>
        <v>0.39179448284828278</v>
      </c>
      <c r="Q28" s="138">
        <f>'2018unit'!Q28</f>
        <v>0.57341023280053149</v>
      </c>
      <c r="R28" s="138">
        <f>'2018unit'!R28</f>
        <v>0.81846693773405954</v>
      </c>
      <c r="S28" s="138">
        <f>'2018unit'!S28</f>
        <v>0.911506778118367</v>
      </c>
      <c r="T28" s="138">
        <f>'2018unit'!T28</f>
        <v>0.69633987997429148</v>
      </c>
      <c r="U28" s="138">
        <f>'2018unit'!U28</f>
        <v>3.3915183114755321</v>
      </c>
    </row>
    <row r="29" spans="2:21">
      <c r="B29" s="2" t="s">
        <v>116</v>
      </c>
      <c r="F29" s="2">
        <f>'2018unit'!F29</f>
        <v>0</v>
      </c>
      <c r="G29" s="2">
        <f>'2018unit'!G29</f>
        <v>0</v>
      </c>
      <c r="H29" s="138">
        <f>'2018unit'!H29</f>
        <v>0.19260850570947591</v>
      </c>
      <c r="I29" s="138">
        <f>'2018unit'!I29</f>
        <v>0.51411868761677781</v>
      </c>
      <c r="J29" s="138">
        <f>'2018unit'!J29</f>
        <v>2.4810017339159733</v>
      </c>
      <c r="K29" s="138">
        <f>'2018unit'!K29</f>
        <v>3.7263418253930221</v>
      </c>
      <c r="L29" s="138">
        <f>'2018unit'!L29</f>
        <v>3.516985710545975</v>
      </c>
      <c r="M29" s="138">
        <f>'2018unit'!M29</f>
        <v>10.431056463181225</v>
      </c>
      <c r="N29" s="2">
        <f>'2018unit'!N29</f>
        <v>0</v>
      </c>
      <c r="O29" s="2">
        <f>'2018unit'!O29</f>
        <v>0</v>
      </c>
      <c r="P29" s="138">
        <f>'2018unit'!P29</f>
        <v>0.79905151245533679</v>
      </c>
      <c r="Q29" s="138">
        <f>'2018unit'!Q29</f>
        <v>1.2508177707523245</v>
      </c>
      <c r="R29" s="138">
        <f>'2018unit'!R29</f>
        <v>1.6270301938706422</v>
      </c>
      <c r="S29" s="138">
        <f>'2018unit'!S29</f>
        <v>1.7880099604871245</v>
      </c>
      <c r="T29" s="138">
        <f>'2018unit'!T29</f>
        <v>1.2495751520015435</v>
      </c>
      <c r="U29" s="138">
        <f>'2018unit'!U29</f>
        <v>6.7144845895669718</v>
      </c>
    </row>
    <row r="30" spans="2:21">
      <c r="B30" s="2" t="s">
        <v>117</v>
      </c>
      <c r="F30" s="2">
        <f>'2018unit'!F30</f>
        <v>0</v>
      </c>
      <c r="G30" s="2">
        <f>'2018unit'!G30</f>
        <v>0</v>
      </c>
      <c r="H30" s="138">
        <f>'2018unit'!H30</f>
        <v>0.27143727845218862</v>
      </c>
      <c r="I30" s="138">
        <f>'2018unit'!I30</f>
        <v>0.78254308052976007</v>
      </c>
      <c r="J30" s="138">
        <f>'2018unit'!J30</f>
        <v>3.7930757023303667</v>
      </c>
      <c r="K30" s="138">
        <f>'2018unit'!K30</f>
        <v>5.7032266480877087</v>
      </c>
      <c r="L30" s="138">
        <f>'2018unit'!L30</f>
        <v>5.0488033431518344</v>
      </c>
      <c r="M30" s="138">
        <f>'2018unit'!M30</f>
        <v>15.599086052551858</v>
      </c>
      <c r="N30" s="2">
        <f>'2018unit'!N30</f>
        <v>0</v>
      </c>
      <c r="O30" s="2">
        <f>'2018unit'!O30</f>
        <v>0</v>
      </c>
      <c r="P30" s="138">
        <f>'2018unit'!P30</f>
        <v>1.2107387485814625</v>
      </c>
      <c r="Q30" s="138">
        <f>'2018unit'!Q30</f>
        <v>1.9252827778714918</v>
      </c>
      <c r="R30" s="138">
        <f>'2018unit'!R30</f>
        <v>2.3924931222756096</v>
      </c>
      <c r="S30" s="138">
        <f>'2018unit'!S30</f>
        <v>2.5696210920538674</v>
      </c>
      <c r="T30" s="138">
        <f>'2018unit'!T30</f>
        <v>1.7028933805952211</v>
      </c>
      <c r="U30" s="138">
        <f>'2018unit'!U30</f>
        <v>9.8010291213776526</v>
      </c>
    </row>
    <row r="31" spans="2:21">
      <c r="B31" s="2" t="s">
        <v>412</v>
      </c>
      <c r="F31" s="2">
        <f>'2018unit'!F31</f>
        <v>0</v>
      </c>
      <c r="G31" s="2">
        <f>'2018unit'!G31</f>
        <v>0</v>
      </c>
      <c r="H31" s="138">
        <f>'2018unit'!H31</f>
        <v>0.36761514678505186</v>
      </c>
      <c r="I31" s="138">
        <f>'2018unit'!I31</f>
        <v>1.1994405390289822</v>
      </c>
      <c r="J31" s="138">
        <f>'2018unit'!J31</f>
        <v>5.7818801962036162</v>
      </c>
      <c r="K31" s="138">
        <f>'2018unit'!K31</f>
        <v>9.4778905459508547</v>
      </c>
      <c r="L31" s="138">
        <f>'2018unit'!L31</f>
        <v>7.7564519330176962</v>
      </c>
      <c r="M31" s="138">
        <f>'2018unit'!M31</f>
        <v>24.583278360986203</v>
      </c>
      <c r="N31" s="2">
        <f>'2018unit'!N31</f>
        <v>0</v>
      </c>
      <c r="O31" s="2">
        <f>'2018unit'!O31</f>
        <v>0</v>
      </c>
      <c r="P31" s="138">
        <f>'2018unit'!P31</f>
        <v>1.4139544200794532</v>
      </c>
      <c r="Q31" s="138">
        <f>'2018unit'!Q31</f>
        <v>2.5437024081697301</v>
      </c>
      <c r="R31" s="138">
        <f>'2018unit'!R31</f>
        <v>3.2950317073768423</v>
      </c>
      <c r="S31" s="138">
        <f>'2018unit'!S31</f>
        <v>3.7509421697561045</v>
      </c>
      <c r="T31" s="138">
        <f>'2018unit'!T31</f>
        <v>2.385434944257256</v>
      </c>
      <c r="U31" s="138">
        <f>'2018unit'!U31</f>
        <v>13.389065649639385</v>
      </c>
    </row>
    <row r="32" spans="2:21">
      <c r="B32" s="2" t="s">
        <v>304</v>
      </c>
      <c r="F32" s="270">
        <f>'2018unit'!F32</f>
        <v>0</v>
      </c>
      <c r="G32" s="270">
        <f>'2018unit'!G32</f>
        <v>0</v>
      </c>
      <c r="H32" s="268">
        <f>'2018unit'!H32</f>
        <v>1.0248392526189569</v>
      </c>
      <c r="I32" s="268">
        <f>'2018unit'!I32</f>
        <v>2.9917783154630904</v>
      </c>
      <c r="J32" s="268">
        <f>'2018unit'!J32</f>
        <v>14.267379700862897</v>
      </c>
      <c r="K32" s="268">
        <f>'2018unit'!K32</f>
        <v>22.126672586506857</v>
      </c>
      <c r="L32" s="268">
        <f>'2018unit'!L32</f>
        <v>19.634584985498599</v>
      </c>
      <c r="M32" s="268">
        <f>'2018unit'!M32</f>
        <v>60.045254840950392</v>
      </c>
      <c r="N32" s="268">
        <f>'2018unit'!N32</f>
        <v>0</v>
      </c>
      <c r="O32" s="268">
        <f>'2018unit'!O32</f>
        <v>0</v>
      </c>
      <c r="P32" s="268">
        <f>'2018unit'!P32</f>
        <v>4.1752403516923877</v>
      </c>
      <c r="Q32" s="268">
        <f>'2018unit'!Q32</f>
        <v>6.8594283871408113</v>
      </c>
      <c r="R32" s="268">
        <f>'2018unit'!R32</f>
        <v>8.9396998019956726</v>
      </c>
      <c r="S32" s="268">
        <f>'2018unit'!S32</f>
        <v>9.8900663916905867</v>
      </c>
      <c r="T32" s="268">
        <f>'2018unit'!T32</f>
        <v>6.7540767390291254</v>
      </c>
      <c r="U32" s="268">
        <f>'2018unit'!U32</f>
        <v>36.618511671548582</v>
      </c>
    </row>
    <row r="33" spans="2:21">
      <c r="B33" s="2" t="s">
        <v>389</v>
      </c>
      <c r="H33" s="138">
        <f>'2018unit'!H33</f>
        <v>25.502424453248178</v>
      </c>
      <c r="I33" s="138">
        <f>'2018unit'!I33</f>
        <v>27.667780872759401</v>
      </c>
      <c r="J33" s="138">
        <f>'2018unit'!J33</f>
        <v>29.185869730310266</v>
      </c>
      <c r="K33" s="138">
        <f>'2018unit'!K33</f>
        <v>31.046940462162592</v>
      </c>
      <c r="L33" s="138">
        <f>'2018unit'!L33</f>
        <v>32.833010970742073</v>
      </c>
      <c r="P33" s="138">
        <f>'2018unit'!P33</f>
        <v>27.48480973665971</v>
      </c>
      <c r="Q33" s="138">
        <f>'2018unit'!Q33</f>
        <v>29.135940849981033</v>
      </c>
      <c r="R33" s="138">
        <f>'2018unit'!R33</f>
        <v>31.025941116861556</v>
      </c>
      <c r="S33" s="138">
        <f>'2018unit'!S33</f>
        <v>32.580979205111667</v>
      </c>
      <c r="T33" s="138">
        <f>'2018unit'!T33</f>
        <v>34.244823962598659</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f>'2018unit'!F38</f>
        <v>0</v>
      </c>
      <c r="G38" s="2">
        <f>'2018unit'!G38</f>
        <v>0</v>
      </c>
      <c r="H38" s="138">
        <f>'2018unit'!H38</f>
        <v>1.6365323394283755E-4</v>
      </c>
      <c r="I38" s="138">
        <f>'2018unit'!I38</f>
        <v>6.3223284933961192E-4</v>
      </c>
      <c r="J38" s="138">
        <f>'2018unit'!J38</f>
        <v>1.647948788078917E-3</v>
      </c>
      <c r="K38" s="138">
        <f>'2018unit'!K38</f>
        <v>7.6687982633902143E-3</v>
      </c>
      <c r="L38" s="138">
        <f>'2018unit'!L38</f>
        <v>1.3930675467294564E-2</v>
      </c>
      <c r="M38" s="138">
        <f>'2018unit'!M38</f>
        <v>2.4043308602046145E-2</v>
      </c>
      <c r="N38" s="138">
        <f>'2018unit'!N38</f>
        <v>1.2986539177109765E-3</v>
      </c>
      <c r="O38" s="138">
        <f>'2018unit'!O38</f>
        <v>1.8640454826748063E-3</v>
      </c>
      <c r="P38" s="138">
        <f>'2018unit'!P38</f>
        <v>6.8961652518565496E-3</v>
      </c>
      <c r="Q38" s="138">
        <f>'2018unit'!Q38</f>
        <v>8.6110200738759891E-3</v>
      </c>
      <c r="R38" s="138">
        <f>'2018unit'!R38</f>
        <v>7.75142284093911E-3</v>
      </c>
      <c r="S38" s="138">
        <f>'2018unit'!S38</f>
        <v>8.800674442820032E-3</v>
      </c>
      <c r="T38" s="138">
        <f>'2018unit'!T38</f>
        <v>8.512032349447413E-3</v>
      </c>
      <c r="U38" s="138">
        <f>'2018unit'!U38</f>
        <v>4.3734014359324877E-2</v>
      </c>
    </row>
    <row r="39" spans="2:21">
      <c r="B39" s="2" t="s">
        <v>147</v>
      </c>
      <c r="F39" s="2">
        <f>'2018unit'!F39</f>
        <v>0</v>
      </c>
      <c r="G39" s="2">
        <f>'2018unit'!G39</f>
        <v>0</v>
      </c>
      <c r="H39" s="138">
        <f>'2018unit'!H39</f>
        <v>1.7402173135956263E-4</v>
      </c>
      <c r="I39" s="138">
        <f>'2018unit'!I39</f>
        <v>6.7228891488266252E-4</v>
      </c>
      <c r="J39" s="138">
        <f>'2018unit'!J39</f>
        <v>1.7523570685658134E-3</v>
      </c>
      <c r="K39" s="138">
        <f>'2018unit'!K39</f>
        <v>8.1546665415027052E-3</v>
      </c>
      <c r="L39" s="138">
        <f>'2018unit'!L39</f>
        <v>1.4813274418234516E-2</v>
      </c>
      <c r="M39" s="138">
        <f>'2018unit'!M39</f>
        <v>2.5566608674545258E-2</v>
      </c>
      <c r="N39" s="138">
        <f>'2018unit'!N39</f>
        <v>1.3809320949678303E-3</v>
      </c>
      <c r="O39" s="138">
        <f>'2018unit'!O39</f>
        <v>1.9821448951100203E-3</v>
      </c>
      <c r="P39" s="138">
        <f>'2018unit'!P39</f>
        <v>7.3330822004342901E-3</v>
      </c>
      <c r="Q39" s="138">
        <f>'2018unit'!Q39</f>
        <v>9.1565842356116298E-3</v>
      </c>
      <c r="R39" s="138">
        <f>'2018unit'!R39</f>
        <v>8.2425259237556316E-3</v>
      </c>
      <c r="S39" s="138">
        <f>'2018unit'!S39</f>
        <v>9.3582544430887132E-3</v>
      </c>
      <c r="T39" s="138">
        <f>'2018unit'!T39</f>
        <v>9.0513249946337169E-3</v>
      </c>
      <c r="U39" s="138">
        <f>'2018unit'!U39</f>
        <v>4.6504848787601832E-2</v>
      </c>
    </row>
    <row r="40" spans="2:21">
      <c r="B40" s="2" t="s">
        <v>148</v>
      </c>
      <c r="F40" s="2">
        <f>'2018unit'!F40</f>
        <v>0</v>
      </c>
      <c r="G40" s="2">
        <f>'2018unit'!G40</f>
        <v>0</v>
      </c>
      <c r="H40" s="138">
        <f>'2018unit'!H40</f>
        <v>1.5051345424664593E-4</v>
      </c>
      <c r="I40" s="138">
        <f>'2018unit'!I40</f>
        <v>5.8147063611063471E-4</v>
      </c>
      <c r="J40" s="138">
        <f>'2018unit'!J40</f>
        <v>1.5156343601616148E-3</v>
      </c>
      <c r="K40" s="138">
        <f>'2018unit'!K40</f>
        <v>7.0530675669184225E-3</v>
      </c>
      <c r="L40" s="138">
        <f>'2018unit'!L40</f>
        <v>1.2812176295299417E-2</v>
      </c>
      <c r="M40" s="138">
        <f>'2018unit'!M40</f>
        <v>2.2112862312736736E-2</v>
      </c>
      <c r="N40" s="138">
        <f>'2018unit'!N40</f>
        <v>1.1943845062902484E-3</v>
      </c>
      <c r="O40" s="138">
        <f>'2018unit'!O40</f>
        <v>1.714380569883756E-3</v>
      </c>
      <c r="P40" s="138">
        <f>'2018unit'!P40</f>
        <v>6.3424695504347393E-3</v>
      </c>
      <c r="Q40" s="138">
        <f>'2018unit'!Q40</f>
        <v>7.9196380339113196E-3</v>
      </c>
      <c r="R40" s="138">
        <f>'2018unit'!R40</f>
        <v>7.1290581860643781E-3</v>
      </c>
      <c r="S40" s="138">
        <f>'2018unit'!S40</f>
        <v>8.0940649822520191E-3</v>
      </c>
      <c r="T40" s="138">
        <f>'2018unit'!T40</f>
        <v>7.8285980711021268E-3</v>
      </c>
      <c r="U40" s="138">
        <f>'2018unit'!U40</f>
        <v>4.0222593899938597E-2</v>
      </c>
    </row>
    <row r="41" spans="2:21">
      <c r="B41" s="2" t="s">
        <v>149</v>
      </c>
      <c r="F41" s="2">
        <f>'2018unit'!F41</f>
        <v>0</v>
      </c>
      <c r="G41" s="2">
        <f>'2018unit'!G41</f>
        <v>0</v>
      </c>
      <c r="H41" s="138">
        <f>'2018unit'!H41</f>
        <v>1.3776442039589989E-4</v>
      </c>
      <c r="I41" s="138">
        <f>'2018unit'!I41</f>
        <v>5.3221797055927908E-4</v>
      </c>
      <c r="J41" s="138">
        <f>'2018unit'!J41</f>
        <v>1.3872546491266802E-3</v>
      </c>
      <c r="K41" s="138">
        <f>'2018unit'!K41</f>
        <v>6.4556472391988102E-3</v>
      </c>
      <c r="L41" s="138">
        <f>'2018unit'!L41</f>
        <v>1.1726938632606293E-2</v>
      </c>
      <c r="M41" s="138">
        <f>'2018unit'!M41</f>
        <v>2.0239822911886963E-2</v>
      </c>
      <c r="N41" s="138">
        <f>'2018unit'!N41</f>
        <v>1.0932158195591064E-3</v>
      </c>
      <c r="O41" s="138">
        <f>'2018unit'!O41</f>
        <v>1.5691663361934389E-3</v>
      </c>
      <c r="P41" s="138">
        <f>'2018unit'!P41</f>
        <v>5.8052394443253354E-3</v>
      </c>
      <c r="Q41" s="138">
        <f>'2018unit'!Q41</f>
        <v>7.2488160540068805E-3</v>
      </c>
      <c r="R41" s="138">
        <f>'2018unit'!R41</f>
        <v>6.5252011781112285E-3</v>
      </c>
      <c r="S41" s="138">
        <f>'2018unit'!S41</f>
        <v>7.40846840907279E-3</v>
      </c>
      <c r="T41" s="138">
        <f>'2018unit'!T41</f>
        <v>7.1654875052598694E-3</v>
      </c>
      <c r="U41" s="138">
        <f>'2018unit'!U41</f>
        <v>3.6815594746528651E-2</v>
      </c>
    </row>
    <row r="42" spans="2:21">
      <c r="B42" s="2" t="s">
        <v>150</v>
      </c>
      <c r="F42" s="2">
        <f>'2018unit'!F42</f>
        <v>0</v>
      </c>
      <c r="G42" s="2">
        <f>'2018unit'!G42</f>
        <v>0</v>
      </c>
      <c r="H42" s="138">
        <f>'2018unit'!H42</f>
        <v>1.3670771978489991E-4</v>
      </c>
      <c r="I42" s="138">
        <f>'2018unit'!I42</f>
        <v>5.281356751955053E-4</v>
      </c>
      <c r="J42" s="138">
        <f>'2018unit'!J42</f>
        <v>1.3766139275881869E-3</v>
      </c>
      <c r="K42" s="138">
        <f>'2018unit'!K42</f>
        <v>6.4061301987143526E-3</v>
      </c>
      <c r="L42" s="138">
        <f>'2018unit'!L42</f>
        <v>1.1636988969386843E-2</v>
      </c>
      <c r="M42" s="138">
        <f>'2018unit'!M42</f>
        <v>2.0084576490669789E-2</v>
      </c>
      <c r="N42" s="138">
        <f>'2018unit'!N42</f>
        <v>1.0848304772394916E-3</v>
      </c>
      <c r="O42" s="138">
        <f>'2018unit'!O42</f>
        <v>1.5571302892848748E-3</v>
      </c>
      <c r="P42" s="138">
        <f>'2018unit'!P42</f>
        <v>5.7607112559136175E-3</v>
      </c>
      <c r="Q42" s="138">
        <f>'2018unit'!Q42</f>
        <v>7.1932151351971974E-3</v>
      </c>
      <c r="R42" s="138">
        <f>'2018unit'!R42</f>
        <v>6.4751506349303919E-3</v>
      </c>
      <c r="S42" s="138">
        <f>'2018unit'!S42</f>
        <v>7.3516429016453715E-3</v>
      </c>
      <c r="T42" s="138">
        <f>'2018unit'!T42</f>
        <v>7.1105257451540204E-3</v>
      </c>
      <c r="U42" s="138">
        <f>'2018unit'!U42</f>
        <v>3.6533206439364967E-2</v>
      </c>
    </row>
    <row r="43" spans="2:21">
      <c r="B43" s="2" t="s">
        <v>113</v>
      </c>
      <c r="F43" s="2">
        <f>'2018unit'!F43</f>
        <v>0</v>
      </c>
      <c r="G43" s="2">
        <f>'2018unit'!G43</f>
        <v>0</v>
      </c>
      <c r="H43" s="138">
        <f>'2018unit'!H43</f>
        <v>2.1657521384289701E-3</v>
      </c>
      <c r="I43" s="138">
        <f>'2018unit'!I43</f>
        <v>3.4861813513988107E-3</v>
      </c>
      <c r="J43" s="138">
        <f>'2018unit'!J43</f>
        <v>1.38121160192389E-2</v>
      </c>
      <c r="K43" s="138">
        <f>'2018unit'!K43</f>
        <v>5.2543042971128461E-2</v>
      </c>
      <c r="L43" s="138">
        <f>'2018unit'!L43</f>
        <v>8.9446606066990064E-2</v>
      </c>
      <c r="M43" s="138">
        <f>'2018unit'!M43</f>
        <v>0.16145369854718522</v>
      </c>
      <c r="N43" s="138">
        <f>'2018unit'!N43</f>
        <v>2.2096427291847524E-2</v>
      </c>
      <c r="O43" s="138">
        <f>'2018unit'!O43</f>
        <v>2.2201543798870092E-2</v>
      </c>
      <c r="P43" s="138">
        <f>'2018unit'!P43</f>
        <v>8.8795835234687592E-2</v>
      </c>
      <c r="Q43" s="138">
        <f>'2018unit'!Q43</f>
        <v>8.0099795924571865E-2</v>
      </c>
      <c r="R43" s="138">
        <f>'2018unit'!R43</f>
        <v>6.6758857511058756E-2</v>
      </c>
      <c r="S43" s="138">
        <f>'2018unit'!S43</f>
        <v>6.874744297449803E-2</v>
      </c>
      <c r="T43" s="138">
        <f>'2018unit'!T43</f>
        <v>6.0234548399929158E-2</v>
      </c>
      <c r="U43" s="138">
        <f>'2018unit'!U43</f>
        <v>0.40893445113546301</v>
      </c>
    </row>
    <row r="44" spans="2:21">
      <c r="B44" s="2" t="s">
        <v>114</v>
      </c>
      <c r="F44" s="2">
        <f>'2018unit'!F44</f>
        <v>0</v>
      </c>
      <c r="G44" s="2">
        <f>'2018unit'!G44</f>
        <v>0</v>
      </c>
      <c r="H44" s="138">
        <f>'2018unit'!H44</f>
        <v>3.2515001858361256E-3</v>
      </c>
      <c r="I44" s="138">
        <f>'2018unit'!I44</f>
        <v>6.2806740129482822E-3</v>
      </c>
      <c r="J44" s="138">
        <f>'2018unit'!J44</f>
        <v>2.2100732882413234E-2</v>
      </c>
      <c r="K44" s="138">
        <f>'2018unit'!K44</f>
        <v>8.9149998573530523E-2</v>
      </c>
      <c r="L44" s="138">
        <f>'2018unit'!L44</f>
        <v>0.15222782971465007</v>
      </c>
      <c r="M44" s="138">
        <f>'2018unit'!M44</f>
        <v>0.27301073536937825</v>
      </c>
      <c r="N44" s="138">
        <f>'2018unit'!N44</f>
        <v>5.2525409350382558E-2</v>
      </c>
      <c r="O44" s="138">
        <f>'2018unit'!O44</f>
        <v>4.4442342535860789E-2</v>
      </c>
      <c r="P44" s="138">
        <f>'2018unit'!P44</f>
        <v>0.18422909227072301</v>
      </c>
      <c r="Q44" s="138">
        <f>'2018unit'!Q44</f>
        <v>0.15062982951463186</v>
      </c>
      <c r="R44" s="138">
        <f>'2018unit'!R44</f>
        <v>0.12467237888130978</v>
      </c>
      <c r="S44" s="138">
        <f>'2018unit'!S44</f>
        <v>0.11565852232012311</v>
      </c>
      <c r="T44" s="138">
        <f>'2018unit'!T44</f>
        <v>9.777193422113431E-2</v>
      </c>
      <c r="U44" s="138">
        <f>'2018unit'!U44</f>
        <v>0.76992950909416535</v>
      </c>
    </row>
    <row r="45" spans="2:21">
      <c r="B45" s="2" t="s">
        <v>115</v>
      </c>
      <c r="F45" s="2">
        <f>'2018unit'!F45</f>
        <v>0</v>
      </c>
      <c r="G45" s="2">
        <f>'2018unit'!G45</f>
        <v>0</v>
      </c>
      <c r="H45" s="138">
        <f>'2018unit'!H45</f>
        <v>4.7206961556763459E-3</v>
      </c>
      <c r="I45" s="138">
        <f>'2018unit'!I45</f>
        <v>1.2158143205049819E-2</v>
      </c>
      <c r="J45" s="138">
        <f>'2018unit'!J45</f>
        <v>3.723675054633991E-2</v>
      </c>
      <c r="K45" s="138">
        <f>'2018unit'!K45</f>
        <v>0.16002573436826664</v>
      </c>
      <c r="L45" s="138">
        <f>'2018unit'!L45</f>
        <v>0.27310266354945822</v>
      </c>
      <c r="M45" s="138">
        <f>'2018unit'!M45</f>
        <v>0.48724398782479095</v>
      </c>
      <c r="N45" s="138">
        <f>'2018unit'!N45</f>
        <v>0.11862527631813446</v>
      </c>
      <c r="O45" s="138">
        <f>'2018unit'!O45</f>
        <v>8.5135426550602161E-2</v>
      </c>
      <c r="P45" s="138">
        <f>'2018unit'!P45</f>
        <v>0.37903255174699069</v>
      </c>
      <c r="Q45" s="138">
        <f>'2018unit'!Q45</f>
        <v>0.30778899113459851</v>
      </c>
      <c r="R45" s="138">
        <f>'2018unit'!R45</f>
        <v>0.26795957912654939</v>
      </c>
      <c r="S45" s="138">
        <f>'2018unit'!S45</f>
        <v>0.25298036869467672</v>
      </c>
      <c r="T45" s="138">
        <f>'2018unit'!T45</f>
        <v>0.20972844713811736</v>
      </c>
      <c r="U45" s="138">
        <f>'2018unit'!U45</f>
        <v>1.6212506407096694</v>
      </c>
    </row>
    <row r="46" spans="2:21">
      <c r="B46" s="2" t="s">
        <v>116</v>
      </c>
      <c r="F46" s="2">
        <f>'2018unit'!F46</f>
        <v>0</v>
      </c>
      <c r="G46" s="2">
        <f>'2018unit'!G46</f>
        <v>0</v>
      </c>
      <c r="H46" s="138">
        <f>'2018unit'!H46</f>
        <v>1.235251964300335E-2</v>
      </c>
      <c r="I46" s="138">
        <f>'2018unit'!I46</f>
        <v>2.2369140593413706E-2</v>
      </c>
      <c r="J46" s="138">
        <f>'2018unit'!J46</f>
        <v>7.1522472173988466E-2</v>
      </c>
      <c r="K46" s="138">
        <f>'2018unit'!K46</f>
        <v>0.32097890345780178</v>
      </c>
      <c r="L46" s="138">
        <f>'2018unit'!L46</f>
        <v>0.4943440518009608</v>
      </c>
      <c r="M46" s="138">
        <f>'2018unit'!M46</f>
        <v>0.92156708766916817</v>
      </c>
      <c r="N46" s="138">
        <f>'2018unit'!N46</f>
        <v>0.31682171406751319</v>
      </c>
      <c r="O46" s="138">
        <f>'2018unit'!O46</f>
        <v>0.24885932520169671</v>
      </c>
      <c r="P46" s="138">
        <f>'2018unit'!P46</f>
        <v>0.95311695819854181</v>
      </c>
      <c r="Q46" s="138">
        <f>'2018unit'!Q46</f>
        <v>0.78330584731156028</v>
      </c>
      <c r="R46" s="138">
        <f>'2018unit'!R46</f>
        <v>0.64340962748997965</v>
      </c>
      <c r="S46" s="138">
        <f>'2018unit'!S46</f>
        <v>0.62362133095498506</v>
      </c>
      <c r="T46" s="138">
        <f>'2018unit'!T46</f>
        <v>0.46597026294085264</v>
      </c>
      <c r="U46" s="138">
        <f>'2018unit'!U46</f>
        <v>4.03510506616513</v>
      </c>
    </row>
    <row r="47" spans="2:21">
      <c r="B47" s="2" t="s">
        <v>117</v>
      </c>
      <c r="F47" s="2">
        <f>'2018unit'!F47</f>
        <v>0</v>
      </c>
      <c r="G47" s="2">
        <f>'2018unit'!G47</f>
        <v>0</v>
      </c>
      <c r="H47" s="138">
        <f>'2018unit'!H47</f>
        <v>1.742494022231152E-2</v>
      </c>
      <c r="I47" s="138">
        <f>'2018unit'!I47</f>
        <v>3.6718279834984664E-2</v>
      </c>
      <c r="J47" s="138">
        <f>'2018unit'!J47</f>
        <v>0.11564736392287349</v>
      </c>
      <c r="K47" s="138">
        <f>'2018unit'!K47</f>
        <v>0.46907244817141563</v>
      </c>
      <c r="L47" s="138">
        <f>'2018unit'!L47</f>
        <v>0.67196419514141814</v>
      </c>
      <c r="M47" s="138">
        <f>'2018unit'!M47</f>
        <v>1.3108272272930035</v>
      </c>
      <c r="N47" s="138">
        <f>'2018unit'!N47</f>
        <v>0.56566585407321046</v>
      </c>
      <c r="O47" s="138">
        <f>'2018unit'!O47</f>
        <v>0.48896729927616822</v>
      </c>
      <c r="P47" s="138">
        <f>'2018unit'!P47</f>
        <v>1.7571907669436915</v>
      </c>
      <c r="Q47" s="138">
        <f>'2018unit'!Q47</f>
        <v>1.4214897675951914</v>
      </c>
      <c r="R47" s="138">
        <f>'2018unit'!R47</f>
        <v>1.148674898722553</v>
      </c>
      <c r="S47" s="138">
        <f>'2018unit'!S47</f>
        <v>1.1500156332395572</v>
      </c>
      <c r="T47" s="138">
        <f>'2018unit'!T47</f>
        <v>0.80332614385525347</v>
      </c>
      <c r="U47" s="138">
        <f>'2018unit'!U47</f>
        <v>7.3353303637056255</v>
      </c>
    </row>
    <row r="48" spans="2:21">
      <c r="B48" s="2" t="s">
        <v>412</v>
      </c>
      <c r="F48" s="2">
        <f>'2018unit'!F48</f>
        <v>0</v>
      </c>
      <c r="G48" s="2">
        <f>'2018unit'!G48</f>
        <v>0</v>
      </c>
      <c r="H48" s="138">
        <f>'2018unit'!H48</f>
        <v>2.2006951058790594E-2</v>
      </c>
      <c r="I48" s="138">
        <f>'2018unit'!I48</f>
        <v>5.1955618942156619E-2</v>
      </c>
      <c r="J48" s="138">
        <f>'2018unit'!J48</f>
        <v>0.17071770665241104</v>
      </c>
      <c r="K48" s="138">
        <f>'2018unit'!K48</f>
        <v>0.72162894183945014</v>
      </c>
      <c r="L48" s="138">
        <f>'2018unit'!L48</f>
        <v>0.99061366555621422</v>
      </c>
      <c r="M48" s="138">
        <f>'2018unit'!M48</f>
        <v>1.9569228840490225</v>
      </c>
      <c r="N48" s="138">
        <f>'2018unit'!N48</f>
        <v>0.49803019789059466</v>
      </c>
      <c r="O48" s="138">
        <f>'2018unit'!O48</f>
        <v>0.5031845676775839</v>
      </c>
      <c r="P48" s="138">
        <f>'2018unit'!P48</f>
        <v>1.9280307405328847</v>
      </c>
      <c r="Q48" s="138">
        <f>'2018unit'!Q48</f>
        <v>1.7658274606131936</v>
      </c>
      <c r="R48" s="138">
        <f>'2018unit'!R48</f>
        <v>1.5828392343743416</v>
      </c>
      <c r="S48" s="138">
        <f>'2018unit'!S48</f>
        <v>1.7623962052759055</v>
      </c>
      <c r="T48" s="138">
        <f>'2018unit'!T48</f>
        <v>1.1437558231215152</v>
      </c>
      <c r="U48" s="138">
        <f>'2018unit'!U48</f>
        <v>9.1840642294860189</v>
      </c>
    </row>
    <row r="49" spans="2:21">
      <c r="B49" s="2" t="s">
        <v>304</v>
      </c>
      <c r="F49" s="270">
        <f>'2018unit'!F49</f>
        <v>0</v>
      </c>
      <c r="G49" s="270">
        <f>'2018unit'!G49</f>
        <v>0</v>
      </c>
      <c r="H49" s="269">
        <f>'2018unit'!H49</f>
        <v>6.2685019963776747E-2</v>
      </c>
      <c r="I49" s="269">
        <f>'2018unit'!I49</f>
        <v>0.13591438398603958</v>
      </c>
      <c r="J49" s="269">
        <f>'2018unit'!J49</f>
        <v>0.43871695099078623</v>
      </c>
      <c r="K49" s="269">
        <f>'2018unit'!K49</f>
        <v>1.8491373791913177</v>
      </c>
      <c r="L49" s="269">
        <f>'2018unit'!L49</f>
        <v>2.7366190656125133</v>
      </c>
      <c r="M49" s="269">
        <f>'2018unit'!M49</f>
        <v>5.2230727997444335</v>
      </c>
      <c r="N49" s="270">
        <f>'2018unit'!N49</f>
        <v>1.5798168958074505</v>
      </c>
      <c r="O49" s="270">
        <f>'2018unit'!O49</f>
        <v>1.4014773726139289</v>
      </c>
      <c r="P49" s="269">
        <f>'2018unit'!P49</f>
        <v>5.3225336126304832</v>
      </c>
      <c r="Q49" s="269">
        <f>'2018unit'!Q49</f>
        <v>4.5492709656263504</v>
      </c>
      <c r="R49" s="269">
        <f>'2018unit'!R49</f>
        <v>3.8704379348695928</v>
      </c>
      <c r="S49" s="269">
        <f>'2018unit'!S49</f>
        <v>4.0144326086386251</v>
      </c>
      <c r="T49" s="269">
        <f>'2018unit'!T49</f>
        <v>2.8204551283423993</v>
      </c>
      <c r="U49" s="269">
        <f>'2018unit'!U49</f>
        <v>23.558424518528831</v>
      </c>
    </row>
    <row r="50" spans="2:21">
      <c r="B50" s="2" t="s">
        <v>389</v>
      </c>
      <c r="H50" s="138">
        <f>'2018unit'!H50</f>
        <v>25.331391211315861</v>
      </c>
      <c r="I50" s="138">
        <f>'2018unit'!I50</f>
        <v>28.85633078260118</v>
      </c>
      <c r="J50" s="138">
        <f>'2018unit'!J50</f>
        <v>35.954438529691771</v>
      </c>
      <c r="K50" s="138">
        <f>'2018unit'!K50</f>
        <v>39.686935258125757</v>
      </c>
      <c r="L50" s="138">
        <f>'2018unit'!L50</f>
        <v>42.392188706713192</v>
      </c>
      <c r="N50" s="138">
        <f>'2018unit'!N50</f>
        <v>6.4567741181752192</v>
      </c>
      <c r="O50" s="138">
        <f>'2018unit'!O50</f>
        <v>10.495624306503576</v>
      </c>
      <c r="P50" s="138">
        <f>'2018unit'!P50</f>
        <v>17.748474290346014</v>
      </c>
      <c r="Q50" s="138">
        <f>'2018unit'!Q50</f>
        <v>19.76947684901593</v>
      </c>
      <c r="R50" s="138">
        <f>'2018unit'!R50</f>
        <v>21.959925504675155</v>
      </c>
      <c r="S50" s="138">
        <f>'2018unit'!S50</f>
        <v>23.972134288017184</v>
      </c>
      <c r="T50" s="138">
        <f>'2018unit'!T50</f>
        <v>26.134925399513822</v>
      </c>
    </row>
    <row r="53" spans="2:21">
      <c r="F53" s="2" t="s">
        <v>404</v>
      </c>
      <c r="N53" s="2" t="s">
        <v>410</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809">
        <f>$M$66*('2018unit'!F55/'2018unit'!$M$66)</f>
        <v>0</v>
      </c>
      <c r="G55" s="809">
        <f>$M$66*('2018unit'!G55/'2018unit'!$M$66)</f>
        <v>1.904928110558888E-4</v>
      </c>
      <c r="H55" s="809">
        <f>$M$66*('2018unit'!H55/'2018unit'!$M$66)</f>
        <v>7.6848180342446787E-3</v>
      </c>
      <c r="I55" s="809">
        <f>$M$66*('2018unit'!I55/'2018unit'!$M$66)</f>
        <v>6.795980579628106E-3</v>
      </c>
      <c r="J55" s="809">
        <f>$M$66*('2018unit'!J55/'2018unit'!$M$66)</f>
        <v>8.189756196442792E-3</v>
      </c>
      <c r="K55" s="809">
        <f>$M$66*('2018unit'!K55/'2018unit'!$M$66)</f>
        <v>4.3487871631208447E-3</v>
      </c>
      <c r="L55" s="809">
        <f>$M$66*('2018unit'!L55/'2018unit'!$M$66)</f>
        <v>4.1557193682547388E-3</v>
      </c>
      <c r="M55" s="809">
        <f>$M$66*('2018unit'!M55/'2018unit'!$M$66)</f>
        <v>3.1365554152747048E-2</v>
      </c>
      <c r="N55" s="809">
        <f>$U$66*('2018unit'!N55/'2018unit'!$U$66)</f>
        <v>0.11544875539265256</v>
      </c>
      <c r="O55" s="809">
        <f>$U$66*('2018unit'!O55/'2018unit'!$U$66)</f>
        <v>0.26773008131172943</v>
      </c>
      <c r="P55" s="809">
        <f>$U$66*('2018unit'!P55/'2018unit'!$U$66)</f>
        <v>0.44354452710493075</v>
      </c>
      <c r="Q55" s="809">
        <f>$U$66*('2018unit'!Q55/'2018unit'!$U$66)</f>
        <v>0.60951908445172098</v>
      </c>
      <c r="R55" s="809">
        <f>$U$66*('2018unit'!R55/'2018unit'!$U$66)</f>
        <v>0.33795260005174482</v>
      </c>
      <c r="S55" s="809">
        <f>$U$66*('2018unit'!S55/'2018unit'!$U$66)</f>
        <v>0.23861992885912983</v>
      </c>
      <c r="T55" s="809">
        <f>$U$66*('2018unit'!T55/'2018unit'!$U$66)</f>
        <v>0.2141741573007396</v>
      </c>
      <c r="U55" s="809">
        <f>$U$66*('2018unit'!U55/'2018unit'!$U$66)</f>
        <v>2.2269891344726478</v>
      </c>
    </row>
    <row r="56" spans="2:21">
      <c r="B56" s="2" t="s">
        <v>147</v>
      </c>
      <c r="F56" s="809">
        <f>$M$66*('2018unit'!F56/'2018unit'!$M$66)</f>
        <v>0</v>
      </c>
      <c r="G56" s="809">
        <f>$M$66*('2018unit'!G56/'2018unit'!$M$66)</f>
        <v>2.0256177035325027E-4</v>
      </c>
      <c r="H56" s="809">
        <f>$M$66*('2018unit'!H56/'2018unit'!$M$66)</f>
        <v>8.1717012690966078E-3</v>
      </c>
      <c r="I56" s="809">
        <f>$M$66*('2018unit'!I56/'2018unit'!$M$66)</f>
        <v>7.226550177223714E-3</v>
      </c>
      <c r="J56" s="809">
        <f>$M$66*('2018unit'!J56/'2018unit'!$M$66)</f>
        <v>8.7086305499803791E-3</v>
      </c>
      <c r="K56" s="809">
        <f>$M$66*('2018unit'!K56/'2018unit'!$M$66)</f>
        <v>4.6243111315775586E-3</v>
      </c>
      <c r="L56" s="809">
        <f>$M$66*('2018unit'!L56/'2018unit'!$M$66)</f>
        <v>4.4190112354318568E-3</v>
      </c>
      <c r="M56" s="809">
        <f>$M$66*('2018unit'!M56/'2018unit'!$M$66)</f>
        <v>3.3352766133663371E-2</v>
      </c>
      <c r="N56" s="809">
        <f>$U$66*('2018unit'!N56/'2018unit'!$U$66)</f>
        <v>0.12276318538106912</v>
      </c>
      <c r="O56" s="809">
        <f>$U$66*('2018unit'!O56/'2018unit'!$U$66)</f>
        <v>0.28469252433579989</v>
      </c>
      <c r="P56" s="809">
        <f>$U$66*('2018unit'!P56/'2018unit'!$U$66)</f>
        <v>0.4716459594609595</v>
      </c>
      <c r="Q56" s="809">
        <f>$U$66*('2018unit'!Q56/'2018unit'!$U$66)</f>
        <v>0.64813608516916321</v>
      </c>
      <c r="R56" s="809">
        <f>$U$66*('2018unit'!R56/'2018unit'!$U$66)</f>
        <v>0.35936409664237118</v>
      </c>
      <c r="S56" s="809">
        <f>$U$66*('2018unit'!S56/'2018unit'!$U$66)</f>
        <v>0.25373805427802126</v>
      </c>
      <c r="T56" s="809">
        <f>$U$66*('2018unit'!T56/'2018unit'!$U$66)</f>
        <v>0.22774348399964028</v>
      </c>
      <c r="U56" s="809">
        <f>$U$66*('2018unit'!U56/'2018unit'!$U$66)</f>
        <v>2.3680833892670243</v>
      </c>
    </row>
    <row r="57" spans="2:21">
      <c r="B57" s="2" t="s">
        <v>148</v>
      </c>
      <c r="F57" s="809">
        <f>$M$66*('2018unit'!F57/'2018unit'!$M$66)</f>
        <v>0</v>
      </c>
      <c r="G57" s="809">
        <f>$M$66*('2018unit'!G57/'2018unit'!$M$66)</f>
        <v>1.7519807162008321E-4</v>
      </c>
      <c r="H57" s="809">
        <f>$M$66*('2018unit'!H57/'2018unit'!$M$66)</f>
        <v>7.0678011043466375E-3</v>
      </c>
      <c r="I57" s="809">
        <f>$M$66*('2018unit'!I57/'2018unit'!$M$66)</f>
        <v>6.2503287432146507E-3</v>
      </c>
      <c r="J57" s="809">
        <f>$M$66*('2018unit'!J57/'2018unit'!$M$66)</f>
        <v>7.5321975916164052E-3</v>
      </c>
      <c r="K57" s="809">
        <f>$M$66*('2018unit'!K57/'2018unit'!$M$66)</f>
        <v>3.9996214064026295E-3</v>
      </c>
      <c r="L57" s="809">
        <f>$M$66*('2018unit'!L57/'2018unit'!$M$66)</f>
        <v>3.8220550973907903E-3</v>
      </c>
      <c r="M57" s="809">
        <f>$M$66*('2018unit'!M57/'2018unit'!$M$66)</f>
        <v>2.8847202014591195E-2</v>
      </c>
      <c r="N57" s="809">
        <f>$U$66*('2018unit'!N57/'2018unit'!$U$66)</f>
        <v>0.1061793314068801</v>
      </c>
      <c r="O57" s="809">
        <f>$U$66*('2018unit'!O57/'2018unit'!$U$66)</f>
        <v>0.24623393240147709</v>
      </c>
      <c r="P57" s="809">
        <f>$U$66*('2018unit'!P57/'2018unit'!$U$66)</f>
        <v>0.40793217022571387</v>
      </c>
      <c r="Q57" s="809">
        <f>$U$66*('2018unit'!Q57/'2018unit'!$U$66)</f>
        <v>0.56058056794725952</v>
      </c>
      <c r="R57" s="809">
        <f>$U$66*('2018unit'!R57/'2018unit'!$U$66)</f>
        <v>0.31081825870419683</v>
      </c>
      <c r="S57" s="809">
        <f>$U$66*('2018unit'!S57/'2018unit'!$U$66)</f>
        <v>0.21946104503636921</v>
      </c>
      <c r="T57" s="809">
        <f>$U$66*('2018unit'!T57/'2018unit'!$U$66)</f>
        <v>0.19697803366940225</v>
      </c>
      <c r="U57" s="809">
        <f>$U$66*('2018unit'!U57/'2018unit'!$U$66)</f>
        <v>2.0481833393912989</v>
      </c>
    </row>
    <row r="58" spans="2:21">
      <c r="B58" s="2" t="s">
        <v>149</v>
      </c>
      <c r="F58" s="809">
        <f>$M$66*('2018unit'!F58/'2018unit'!$M$66)</f>
        <v>0</v>
      </c>
      <c r="G58" s="809">
        <f>$M$66*('2018unit'!G58/'2018unit'!$M$66)</f>
        <v>1.6035816141504822E-4</v>
      </c>
      <c r="H58" s="809">
        <f>$M$66*('2018unit'!H58/'2018unit'!$M$66)</f>
        <v>6.4691327927284851E-3</v>
      </c>
      <c r="I58" s="809">
        <f>$M$66*('2018unit'!I58/'2018unit'!$M$66)</f>
        <v>5.7209032966698253E-3</v>
      </c>
      <c r="J58" s="809">
        <f>$M$66*('2018unit'!J58/'2018unit'!$M$66)</f>
        <v>6.8941932182089334E-3</v>
      </c>
      <c r="K58" s="809">
        <f>$M$66*('2018unit'!K58/'2018unit'!$M$66)</f>
        <v>3.6608390101336786E-3</v>
      </c>
      <c r="L58" s="809">
        <f>$M$66*('2018unit'!L58/'2018unit'!$M$66)</f>
        <v>3.4983132095978095E-3</v>
      </c>
      <c r="M58" s="809">
        <f>$M$66*('2018unit'!M58/'2018unit'!$M$66)</f>
        <v>2.6403739688753782E-2</v>
      </c>
      <c r="N58" s="809">
        <f>$U$66*('2018unit'!N58/'2018unit'!$U$66)</f>
        <v>9.7185558078566076E-2</v>
      </c>
      <c r="O58" s="809">
        <f>$U$66*('2018unit'!O58/'2018unit'!$U$66)</f>
        <v>0.22537702791342731</v>
      </c>
      <c r="P58" s="809">
        <f>$U$66*('2018unit'!P58/'2018unit'!$U$66)</f>
        <v>0.3733788402722768</v>
      </c>
      <c r="Q58" s="809">
        <f>$U$66*('2018unit'!Q58/'2018unit'!$U$66)</f>
        <v>0.51309736671052142</v>
      </c>
      <c r="R58" s="809">
        <f>$U$66*('2018unit'!R58/'2018unit'!$U$66)</f>
        <v>0.28449082823305638</v>
      </c>
      <c r="S58" s="809">
        <f>$U$66*('2018unit'!S58/'2018unit'!$U$66)</f>
        <v>0.20087190092235638</v>
      </c>
      <c r="T58" s="809">
        <f>$U$66*('2018unit'!T58/'2018unit'!$U$66)</f>
        <v>0.18029328191963923</v>
      </c>
      <c r="U58" s="809">
        <f>$U$66*('2018unit'!U58/'2018unit'!$U$66)</f>
        <v>1.8746948040498437</v>
      </c>
    </row>
    <row r="59" spans="2:21">
      <c r="B59" s="2" t="s">
        <v>150</v>
      </c>
      <c r="F59" s="809">
        <f>$M$66*('2018unit'!F59/'2018unit'!$M$66)</f>
        <v>0</v>
      </c>
      <c r="G59" s="809">
        <f>$M$66*('2018unit'!G59/'2018unit'!$M$66)</f>
        <v>1.5912815901922528E-4</v>
      </c>
      <c r="H59" s="809">
        <f>$M$66*('2018unit'!H59/'2018unit'!$M$66)</f>
        <v>6.4195123133981083E-3</v>
      </c>
      <c r="I59" s="809">
        <f>$M$66*('2018unit'!I59/'2018unit'!$M$66)</f>
        <v>5.6770219955930299E-3</v>
      </c>
      <c r="J59" s="809">
        <f>$M$66*('2018unit'!J59/'2018unit'!$M$66)</f>
        <v>6.8413123788376535E-3</v>
      </c>
      <c r="K59" s="809">
        <f>$M$66*('2018unit'!K59/'2018unit'!$M$66)</f>
        <v>3.6327591125253998E-3</v>
      </c>
      <c r="L59" s="809">
        <f>$M$66*('2018unit'!L59/'2018unit'!$M$66)</f>
        <v>3.4714799409248961E-3</v>
      </c>
      <c r="M59" s="809">
        <f>$M$66*('2018unit'!M59/'2018unit'!$M$66)</f>
        <v>2.6201213900298309E-2</v>
      </c>
      <c r="N59" s="809">
        <f>$U$66*('2018unit'!N59/'2018unit'!$U$66)</f>
        <v>9.6440111334719802E-2</v>
      </c>
      <c r="O59" s="809">
        <f>$U$66*('2018unit'!O59/'2018unit'!$U$66)</f>
        <v>0.22364830839051222</v>
      </c>
      <c r="P59" s="809">
        <f>$U$66*('2018unit'!P59/'2018unit'!$U$66)</f>
        <v>0.37051489581175245</v>
      </c>
      <c r="Q59" s="809">
        <f>$U$66*('2018unit'!Q59/'2018unit'!$U$66)</f>
        <v>0.50916173297180023</v>
      </c>
      <c r="R59" s="809">
        <f>$U$66*('2018unit'!R59/'2018unit'!$U$66)</f>
        <v>0.28230868547693805</v>
      </c>
      <c r="S59" s="809">
        <f>$U$66*('2018unit'!S59/'2018unit'!$U$66)</f>
        <v>0.19933114417378955</v>
      </c>
      <c r="T59" s="809">
        <f>$U$66*('2018unit'!T59/'2018unit'!$U$66)</f>
        <v>0.1789103702751364</v>
      </c>
      <c r="U59" s="809">
        <f>$U$66*('2018unit'!U59/'2018unit'!$U$66)</f>
        <v>1.8603152484346488</v>
      </c>
    </row>
    <row r="60" spans="2:21">
      <c r="B60" s="2" t="s">
        <v>113</v>
      </c>
      <c r="F60" s="809">
        <f>$M$66*('2018unit'!F60/'2018unit'!$M$66)</f>
        <v>0</v>
      </c>
      <c r="G60" s="809">
        <f>$M$66*('2018unit'!G60/'2018unit'!$M$66)</f>
        <v>3.3612552017048452E-3</v>
      </c>
      <c r="H60" s="809">
        <f>$M$66*('2018unit'!H60/'2018unit'!$M$66)</f>
        <v>8.8470078944261982E-2</v>
      </c>
      <c r="I60" s="809">
        <f>$M$66*('2018unit'!I60/'2018unit'!$M$66)</f>
        <v>8.1834170428426334E-2</v>
      </c>
      <c r="J60" s="809">
        <f>$M$66*('2018unit'!J60/'2018unit'!$M$66)</f>
        <v>7.7071284635265039E-2</v>
      </c>
      <c r="K60" s="809">
        <f>$M$66*('2018unit'!K60/'2018unit'!$M$66)</f>
        <v>4.3163194233261426E-2</v>
      </c>
      <c r="L60" s="809">
        <f>$M$66*('2018unit'!L60/'2018unit'!$M$66)</f>
        <v>3.9055064713884952E-2</v>
      </c>
      <c r="M60" s="809">
        <f>$M$66*('2018unit'!M60/'2018unit'!$M$66)</f>
        <v>0.33295504815680455</v>
      </c>
      <c r="N60" s="809">
        <f>$U$66*('2018unit'!N60/'2018unit'!$U$66)</f>
        <v>1.3916603168739954</v>
      </c>
      <c r="O60" s="809">
        <f>$U$66*('2018unit'!O60/'2018unit'!$U$66)</f>
        <v>2.1663352277618708</v>
      </c>
      <c r="P60" s="809">
        <f>$U$66*('2018unit'!P60/'2018unit'!$U$66)</f>
        <v>3.7384313282908992</v>
      </c>
      <c r="Q60" s="809">
        <f>$U$66*('2018unit'!Q60/'2018unit'!$U$66)</f>
        <v>4.0911729592062338</v>
      </c>
      <c r="R60" s="809">
        <f>$U$66*('2018unit'!R60/'2018unit'!$U$66)</f>
        <v>2.3267091783986742</v>
      </c>
      <c r="S60" s="809">
        <f>$U$66*('2018unit'!S60/'2018unit'!$U$66)</f>
        <v>1.6330572216336057</v>
      </c>
      <c r="T60" s="809">
        <f>$U$66*('2018unit'!T60/'2018unit'!$U$66)</f>
        <v>1.2902516899453433</v>
      </c>
      <c r="U60" s="809">
        <f>$U$66*('2018unit'!U60/'2018unit'!$U$66)</f>
        <v>16.637617922110621</v>
      </c>
    </row>
    <row r="61" spans="2:21">
      <c r="B61" s="2" t="s">
        <v>114</v>
      </c>
      <c r="F61" s="809">
        <f>$M$66*('2018unit'!F61/'2018unit'!$M$66)</f>
        <v>0</v>
      </c>
      <c r="G61" s="809">
        <f>$M$66*('2018unit'!G61/'2018unit'!$M$66)</f>
        <v>5.6771326385613692E-3</v>
      </c>
      <c r="H61" s="809">
        <f>$M$66*('2018unit'!H61/'2018unit'!$M$66)</f>
        <v>0.19364766594253388</v>
      </c>
      <c r="I61" s="809">
        <f>$M$66*('2018unit'!I61/'2018unit'!$M$66)</f>
        <v>0.18337733738479159</v>
      </c>
      <c r="J61" s="809">
        <f>$M$66*('2018unit'!J61/'2018unit'!$M$66)</f>
        <v>0.18169949362434284</v>
      </c>
      <c r="K61" s="809">
        <f>$M$66*('2018unit'!K61/'2018unit'!$M$66)</f>
        <v>9.6303016135625641E-2</v>
      </c>
      <c r="L61" s="809">
        <f>$M$66*('2018unit'!L61/'2018unit'!$M$66)</f>
        <v>6.910481387272098E-2</v>
      </c>
      <c r="M61" s="809">
        <f>$M$66*('2018unit'!M61/'2018unit'!$M$66)</f>
        <v>0.72980945959857624</v>
      </c>
      <c r="N61" s="809">
        <f>$U$66*('2018unit'!N61/'2018unit'!$U$66)</f>
        <v>2.7350099601357711</v>
      </c>
      <c r="O61" s="809">
        <f>$U$66*('2018unit'!O61/'2018unit'!$U$66)</f>
        <v>3.7540085300176367</v>
      </c>
      <c r="P61" s="809">
        <f>$U$66*('2018unit'!P61/'2018unit'!$U$66)</f>
        <v>6.6031846655721491</v>
      </c>
      <c r="Q61" s="809">
        <f>$U$66*('2018unit'!Q61/'2018unit'!$U$66)</f>
        <v>6.5666891903604361</v>
      </c>
      <c r="R61" s="809">
        <f>$U$66*('2018unit'!R61/'2018unit'!$U$66)</f>
        <v>3.7640709428814412</v>
      </c>
      <c r="S61" s="809">
        <f>$U$66*('2018unit'!S61/'2018unit'!$U$66)</f>
        <v>2.5338715368947429</v>
      </c>
      <c r="T61" s="809">
        <f>$U$66*('2018unit'!T61/'2018unit'!$U$66)</f>
        <v>1.8033267726502606</v>
      </c>
      <c r="U61" s="809">
        <f>$U$66*('2018unit'!U61/'2018unit'!$U$66)</f>
        <v>27.760161598512436</v>
      </c>
    </row>
    <row r="62" spans="2:21">
      <c r="B62" s="2" t="s">
        <v>115</v>
      </c>
      <c r="F62" s="809">
        <f>$M$66*('2018unit'!F62/'2018unit'!$M$66)</f>
        <v>0</v>
      </c>
      <c r="G62" s="809">
        <f>$M$66*('2018unit'!G62/'2018unit'!$M$66)</f>
        <v>1.0989806423863482E-2</v>
      </c>
      <c r="H62" s="809">
        <f>$M$66*('2018unit'!H62/'2018unit'!$M$66)</f>
        <v>0.44244717852342313</v>
      </c>
      <c r="I62" s="809">
        <f>$M$66*('2018unit'!I62/'2018unit'!$M$66)</f>
        <v>0.46801145264675731</v>
      </c>
      <c r="J62" s="809">
        <f>$M$66*('2018unit'!J62/'2018unit'!$M$66)</f>
        <v>0.45585464965999195</v>
      </c>
      <c r="K62" s="809">
        <f>$M$66*('2018unit'!K62/'2018unit'!$M$66)</f>
        <v>0.24478986756880261</v>
      </c>
      <c r="L62" s="809">
        <f>$M$66*('2018unit'!L62/'2018unit'!$M$66)</f>
        <v>0.17720613356798259</v>
      </c>
      <c r="M62" s="809">
        <f>$M$66*('2018unit'!M62/'2018unit'!$M$66)</f>
        <v>1.7992990883908211</v>
      </c>
      <c r="N62" s="809">
        <f>$U$66*('2018unit'!N62/'2018unit'!$U$66)</f>
        <v>5.4556905098858737</v>
      </c>
      <c r="O62" s="809">
        <f>$U$66*('2018unit'!O62/'2018unit'!$U$66)</f>
        <v>6.847716175405921</v>
      </c>
      <c r="P62" s="809">
        <f>$U$66*('2018unit'!P62/'2018unit'!$U$66)</f>
        <v>12.652373837866907</v>
      </c>
      <c r="Q62" s="809">
        <f>$U$66*('2018unit'!Q62/'2018unit'!$U$66)</f>
        <v>10.912717748401437</v>
      </c>
      <c r="R62" s="809">
        <f>$U$66*('2018unit'!R62/'2018unit'!$U$66)</f>
        <v>6.0190279987658473</v>
      </c>
      <c r="S62" s="809">
        <f>$U$66*('2018unit'!S62/'2018unit'!$U$66)</f>
        <v>3.9184873951115313</v>
      </c>
      <c r="T62" s="809">
        <f>$U$66*('2018unit'!T62/'2018unit'!$U$66)</f>
        <v>2.550786803852044</v>
      </c>
      <c r="U62" s="809">
        <f>$U$66*('2018unit'!U62/'2018unit'!$U$66)</f>
        <v>48.356800469289567</v>
      </c>
    </row>
    <row r="63" spans="2:21">
      <c r="B63" s="2" t="s">
        <v>116</v>
      </c>
      <c r="F63" s="809">
        <f>$M$66*('2018unit'!F63/'2018unit'!$M$66)</f>
        <v>0</v>
      </c>
      <c r="G63" s="809">
        <f>$M$66*('2018unit'!G63/'2018unit'!$M$66)</f>
        <v>2.2466197788756109E-2</v>
      </c>
      <c r="H63" s="809">
        <f>$M$66*('2018unit'!H63/'2018unit'!$M$66)</f>
        <v>0.90367362356320091</v>
      </c>
      <c r="I63" s="809">
        <f>$M$66*('2018unit'!I63/'2018unit'!$M$66)</f>
        <v>1.1047692269263576</v>
      </c>
      <c r="J63" s="809">
        <f>$M$66*('2018unit'!J63/'2018unit'!$M$66)</f>
        <v>1.1058221920388818</v>
      </c>
      <c r="K63" s="809">
        <f>$M$66*('2018unit'!K63/'2018unit'!$M$66)</f>
        <v>0.63341172471451845</v>
      </c>
      <c r="L63" s="809">
        <f>$M$66*('2018unit'!L63/'2018unit'!$M$66)</f>
        <v>0.43811938976078202</v>
      </c>
      <c r="M63" s="809">
        <f>$M$66*('2018unit'!M63/'2018unit'!$M$66)</f>
        <v>4.2082623547924962</v>
      </c>
      <c r="N63" s="809">
        <f>$U$66*('2018unit'!N63/'2018unit'!$U$66)</f>
        <v>9.3274768899524094</v>
      </c>
      <c r="O63" s="809">
        <f>$U$66*('2018unit'!O63/'2018unit'!$U$66)</f>
        <v>11.852248133788812</v>
      </c>
      <c r="P63" s="809">
        <f>$U$66*('2018unit'!P63/'2018unit'!$U$66)</f>
        <v>22.784650518511555</v>
      </c>
      <c r="Q63" s="809">
        <f>$U$66*('2018unit'!Q63/'2018unit'!$U$66)</f>
        <v>17.924999335398422</v>
      </c>
      <c r="R63" s="809">
        <f>$U$66*('2018unit'!R63/'2018unit'!$U$66)</f>
        <v>9.5405120786296376</v>
      </c>
      <c r="S63" s="809">
        <f>$U$66*('2018unit'!S63/'2018unit'!$U$66)</f>
        <v>5.854377000647446</v>
      </c>
      <c r="T63" s="809">
        <f>$U$66*('2018unit'!T63/'2018unit'!$U$66)</f>
        <v>3.5024411067531038</v>
      </c>
      <c r="U63" s="809">
        <f>$U$66*('2018unit'!U63/'2018unit'!$U$66)</f>
        <v>80.786705063681381</v>
      </c>
    </row>
    <row r="64" spans="2:21">
      <c r="B64" s="2" t="s">
        <v>117</v>
      </c>
      <c r="F64" s="809">
        <f>$M$66*('2018unit'!F64/'2018unit'!$M$66)</f>
        <v>0</v>
      </c>
      <c r="G64" s="809">
        <f>$M$66*('2018unit'!G64/'2018unit'!$M$66)</f>
        <v>3.1345956887443641E-2</v>
      </c>
      <c r="H64" s="809">
        <f>$M$66*('2018unit'!H64/'2018unit'!$M$66)</f>
        <v>1.2155660286739307</v>
      </c>
      <c r="I64" s="809">
        <f>$M$66*('2018unit'!I64/'2018unit'!$M$66)</f>
        <v>1.6676590452714068</v>
      </c>
      <c r="J64" s="809">
        <f>$M$66*('2018unit'!J64/'2018unit'!$M$66)</f>
        <v>1.69644102550439</v>
      </c>
      <c r="K64" s="809">
        <f>$M$66*('2018unit'!K64/'2018unit'!$M$66)</f>
        <v>1.0418312409436439</v>
      </c>
      <c r="L64" s="809">
        <f>$M$66*('2018unit'!L64/'2018unit'!$M$66)</f>
        <v>0.6986974849355595</v>
      </c>
      <c r="M64" s="809">
        <f>$M$66*('2018unit'!M64/'2018unit'!$M$66)</f>
        <v>6.3515407822163752</v>
      </c>
      <c r="N64" s="809">
        <f>$U$66*('2018unit'!N64/'2018unit'!$U$66)</f>
        <v>8.7899335856791616</v>
      </c>
      <c r="O64" s="809">
        <f>$U$66*('2018unit'!O64/'2018unit'!$U$66)</f>
        <v>12.584895941864502</v>
      </c>
      <c r="P64" s="809">
        <f>$U$66*('2018unit'!P64/'2018unit'!$U$66)</f>
        <v>26.519858404571696</v>
      </c>
      <c r="Q64" s="809">
        <f>$U$66*('2018unit'!Q64/'2018unit'!$U$66)</f>
        <v>21.508235553929911</v>
      </c>
      <c r="R64" s="809">
        <f>$U$66*('2018unit'!R64/'2018unit'!$U$66)</f>
        <v>11.681261173608162</v>
      </c>
      <c r="S64" s="809">
        <f>$U$66*('2018unit'!S64/'2018unit'!$U$66)</f>
        <v>7.1156102868266231</v>
      </c>
      <c r="T64" s="809">
        <f>$U$66*('2018unit'!T64/'2018unit'!$U$66)</f>
        <v>4.0440689000266321</v>
      </c>
      <c r="U64" s="809">
        <f>$U$66*('2018unit'!U64/'2018unit'!$U$66)</f>
        <v>92.243863846506684</v>
      </c>
    </row>
    <row r="65" spans="2:21">
      <c r="B65" s="2" t="s">
        <v>412</v>
      </c>
      <c r="F65" s="809">
        <f>$M$66*('2018unit'!F65/'2018unit'!$M$66)</f>
        <v>0</v>
      </c>
      <c r="G65" s="809">
        <f>$M$66*('2018unit'!G65/'2018unit'!$M$66)</f>
        <v>2.6564897445116531E-2</v>
      </c>
      <c r="H65" s="809">
        <f>$M$66*('2018unit'!H65/'2018unit'!$M$66)</f>
        <v>0.98579173264195452</v>
      </c>
      <c r="I65" s="809">
        <f>$M$66*('2018unit'!I65/'2018unit'!$M$66)</f>
        <v>1.6566866670033669</v>
      </c>
      <c r="J65" s="809">
        <f>$M$66*('2018unit'!J65/'2018unit'!$M$66)</f>
        <v>1.9161740931159068</v>
      </c>
      <c r="K65" s="809">
        <f>$M$66*('2018unit'!K65/'2018unit'!$M$66)</f>
        <v>1.5034999919718113</v>
      </c>
      <c r="L65" s="809">
        <f>$M$66*('2018unit'!L65/'2018unit'!$M$66)</f>
        <v>1.0015786591730815</v>
      </c>
      <c r="M65" s="809">
        <f>$M$66*('2018unit'!M65/'2018unit'!$M$66)</f>
        <v>7.0902960413512375</v>
      </c>
      <c r="N65" s="809">
        <f>$U$66*('2018unit'!N65/'2018unit'!$U$66)</f>
        <v>4.2022737169786684</v>
      </c>
      <c r="O65" s="809">
        <f>$U$66*('2018unit'!O65/'2018unit'!$U$66)</f>
        <v>7.7086714132205687</v>
      </c>
      <c r="P65" s="809">
        <f>$U$66*('2018unit'!P65/'2018unit'!$U$66)</f>
        <v>19.726574327051715</v>
      </c>
      <c r="Q65" s="809">
        <f>$U$66*('2018unit'!Q65/'2018unit'!$U$66)</f>
        <v>19.773283184876874</v>
      </c>
      <c r="R65" s="809">
        <f>$U$66*('2018unit'!R65/'2018unit'!$U$66)</f>
        <v>12.666693522300729</v>
      </c>
      <c r="S65" s="809">
        <f>$U$66*('2018unit'!S65/'2018unit'!$U$66)</f>
        <v>8.9056799786169947</v>
      </c>
      <c r="T65" s="809">
        <f>$U$66*('2018unit'!T65/'2018unit'!$U$66)</f>
        <v>5.3720491462798305</v>
      </c>
      <c r="U65" s="809">
        <f>$U$66*('2018unit'!U65/'2018unit'!$U$66)</f>
        <v>78.355225289325404</v>
      </c>
    </row>
    <row r="66" spans="2:21">
      <c r="B66" s="2" t="s">
        <v>304</v>
      </c>
      <c r="F66" s="809">
        <f>$M$66*('2018unit'!F66/'2018unit'!$M$66)</f>
        <v>0</v>
      </c>
      <c r="G66" s="809">
        <f>$M$66*('2018unit'!G66/'2018unit'!$M$66)</f>
        <v>0.10129298535890949</v>
      </c>
      <c r="H66" s="809">
        <f>$M$66*('2018unit'!H66/'2018unit'!$M$66)</f>
        <v>3.8654092738031198</v>
      </c>
      <c r="I66" s="809">
        <f>$M$66*('2018unit'!I66/'2018unit'!$M$66)</f>
        <v>5.1940086844534363</v>
      </c>
      <c r="J66" s="809">
        <f>$M$66*('2018unit'!J66/'2018unit'!$M$66)</f>
        <v>5.4712288285138646</v>
      </c>
      <c r="K66" s="809">
        <f>$M$66*('2018unit'!K66/'2018unit'!$M$66)</f>
        <v>3.5832653533914232</v>
      </c>
      <c r="L66" s="809">
        <f>$M$66*('2018unit'!L66/'2018unit'!$M$66)</f>
        <v>2.4431281248756114</v>
      </c>
      <c r="M66" s="697">
        <f>GH!J8</f>
        <v>20.658333250396364</v>
      </c>
      <c r="N66" s="809">
        <f>$U$66*('2018unit'!N66/'2018unit'!$U$66)</f>
        <v>32.440061921099769</v>
      </c>
      <c r="O66" s="809">
        <f>$U$66*('2018unit'!O66/'2018unit'!$U$66)</f>
        <v>46.161557296412262</v>
      </c>
      <c r="P66" s="809">
        <f>$U$66*('2018unit'!P66/'2018unit'!$U$66)</f>
        <v>94.092089474740533</v>
      </c>
      <c r="Q66" s="809">
        <f>$U$66*('2018unit'!Q66/'2018unit'!$U$66)</f>
        <v>83.617592809423783</v>
      </c>
      <c r="R66" s="809">
        <f>$U$66*('2018unit'!R66/'2018unit'!$U$66)</f>
        <v>47.573209363692797</v>
      </c>
      <c r="S66" s="809">
        <f>$U$66*('2018unit'!S66/'2018unit'!$U$66)</f>
        <v>31.073105493000611</v>
      </c>
      <c r="T66" s="809">
        <f>$U$66*('2018unit'!T66/'2018unit'!$U$66)</f>
        <v>19.561023746671776</v>
      </c>
      <c r="U66" s="697">
        <f>'2018unit'!$U$66+'2018unit'!$M$66-$M$66</f>
        <v>354.51864010504158</v>
      </c>
    </row>
    <row r="67" spans="2:21">
      <c r="B67" s="2" t="s">
        <v>389</v>
      </c>
      <c r="F67" s="261" t="s">
        <v>395</v>
      </c>
      <c r="G67" s="138">
        <f>'2018unit'!G67</f>
        <v>24.328433275266242</v>
      </c>
      <c r="H67" s="138">
        <f>'2018unit'!H67</f>
        <v>26.29436618869428</v>
      </c>
      <c r="I67" s="138">
        <f>'2018unit'!I67</f>
        <v>27.565163490899664</v>
      </c>
      <c r="J67" s="138">
        <f>'2018unit'!J67</f>
        <v>28.332558195080718</v>
      </c>
      <c r="K67" s="138">
        <f>'2018unit'!K67</f>
        <v>28.693564389425344</v>
      </c>
      <c r="L67" s="138">
        <f>'2018unit'!L67</f>
        <v>29.288955315568515</v>
      </c>
      <c r="M67" s="138"/>
      <c r="N67" s="138">
        <f>'2018unit'!N67</f>
        <v>2.714138880177583</v>
      </c>
      <c r="O67" s="138">
        <f>'2018unit'!O67</f>
        <v>4.3357444240038907</v>
      </c>
      <c r="P67" s="138">
        <f>'2018unit'!P67</f>
        <v>9.270328170028181</v>
      </c>
      <c r="Q67" s="138">
        <f>'2018unit'!Q67</f>
        <v>12.474201373313141</v>
      </c>
      <c r="R67" s="138">
        <f>'2018unit'!R67</f>
        <v>18.63909960696537</v>
      </c>
      <c r="S67" s="138">
        <f>'2018unit'!S67</f>
        <v>22.517293785977728</v>
      </c>
      <c r="T67" s="138">
        <f>'2018unit'!T67</f>
        <v>27.379973825016169</v>
      </c>
      <c r="U67" s="138"/>
    </row>
    <row r="68" spans="2:21">
      <c r="B68" s="952" t="s">
        <v>2436</v>
      </c>
      <c r="N68" s="955">
        <f>N66*N67*12</f>
        <v>1056.5620000251022</v>
      </c>
      <c r="O68" s="955">
        <f>O66*O67*12</f>
        <v>2401.7365758150672</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809">
        <f>SUM(F4,N4)-SUM(F21,N21,F38,N38,F55,N55)</f>
        <v>0.15095681027329921</v>
      </c>
      <c r="G72" s="809">
        <f t="shared" ref="G72:M83" si="0">SUM(G4,O4)-SUM(G21,O21,G38,O38,G55,O55)</f>
        <v>0.14756482265816645</v>
      </c>
      <c r="H72" s="809">
        <f t="shared" si="0"/>
        <v>8.238719090119806E-3</v>
      </c>
      <c r="I72" s="809">
        <f t="shared" si="0"/>
        <v>4.0902243593599064E-4</v>
      </c>
      <c r="J72" s="809">
        <f t="shared" si="0"/>
        <v>1.6381695632167181E-4</v>
      </c>
      <c r="K72" s="809">
        <f t="shared" si="0"/>
        <v>1.3608566868006378E-4</v>
      </c>
      <c r="L72" s="809">
        <f t="shared" si="0"/>
        <v>4.380286551794077E-2</v>
      </c>
      <c r="M72" s="809">
        <f t="shared" si="0"/>
        <v>0.35127214260046458</v>
      </c>
    </row>
    <row r="73" spans="2:21">
      <c r="B73" s="2" t="s">
        <v>147</v>
      </c>
      <c r="F73" s="809">
        <f t="shared" ref="F73:F83" si="1">SUM(F5,N5)-SUM(F22,N22,F39,N39,F56,N56)</f>
        <v>0.16047412416115947</v>
      </c>
      <c r="G73" s="809">
        <f t="shared" si="0"/>
        <v>0.1568803339823629</v>
      </c>
      <c r="H73" s="809">
        <f t="shared" si="0"/>
        <v>8.5426190087426468E-3</v>
      </c>
      <c r="I73" s="809">
        <f t="shared" si="0"/>
        <v>4.3493666914851126E-4</v>
      </c>
      <c r="J73" s="809">
        <f t="shared" si="0"/>
        <v>1.7419582661648558E-4</v>
      </c>
      <c r="K73" s="809">
        <f t="shared" si="0"/>
        <v>1.4470758142914875E-4</v>
      </c>
      <c r="L73" s="809">
        <f t="shared" si="0"/>
        <v>4.6508745229780768E-2</v>
      </c>
      <c r="M73" s="809">
        <f t="shared" si="0"/>
        <v>0.37315966245924015</v>
      </c>
    </row>
    <row r="74" spans="2:21">
      <c r="B74" s="2" t="s">
        <v>148</v>
      </c>
      <c r="F74" s="809">
        <f t="shared" si="1"/>
        <v>0.13873117190877382</v>
      </c>
      <c r="G74" s="809">
        <f t="shared" si="0"/>
        <v>0.13564095777209376</v>
      </c>
      <c r="H74" s="809">
        <f t="shared" si="0"/>
        <v>7.0867314888898303E-3</v>
      </c>
      <c r="I74" s="809">
        <f t="shared" si="0"/>
        <v>3.7618187073873433E-4</v>
      </c>
      <c r="J74" s="809">
        <f t="shared" si="0"/>
        <v>1.5066403129415651E-4</v>
      </c>
      <c r="K74" s="809">
        <f t="shared" si="0"/>
        <v>1.2515929916578905E-4</v>
      </c>
      <c r="L74" s="809">
        <f t="shared" si="0"/>
        <v>4.0129963667257462E-2</v>
      </c>
      <c r="M74" s="809">
        <f t="shared" si="0"/>
        <v>0.32224083003821358</v>
      </c>
    </row>
    <row r="75" spans="2:21">
      <c r="B75" s="2" t="s">
        <v>149</v>
      </c>
      <c r="F75" s="809">
        <f t="shared" si="1"/>
        <v>0.12689965946330434</v>
      </c>
      <c r="G75" s="809">
        <f t="shared" si="0"/>
        <v>0.12409378234408211</v>
      </c>
      <c r="H75" s="809">
        <f t="shared" si="0"/>
        <v>6.1111451726474919E-3</v>
      </c>
      <c r="I75" s="809">
        <f t="shared" si="0"/>
        <v>3.4431790596523015E-4</v>
      </c>
      <c r="J75" s="809">
        <f t="shared" si="0"/>
        <v>1.3790224302290266E-4</v>
      </c>
      <c r="K75" s="809">
        <f t="shared" si="0"/>
        <v>1.1455785393427176E-4</v>
      </c>
      <c r="L75" s="809">
        <f t="shared" si="0"/>
        <v>3.6611556649626065E-2</v>
      </c>
      <c r="M75" s="809">
        <f t="shared" si="0"/>
        <v>0.29431292163258238</v>
      </c>
    </row>
    <row r="76" spans="2:21">
      <c r="B76" s="2" t="s">
        <v>150</v>
      </c>
      <c r="F76" s="809">
        <f t="shared" si="1"/>
        <v>0.12579131831884155</v>
      </c>
      <c r="G76" s="809">
        <f t="shared" si="0"/>
        <v>0.12304478972523661</v>
      </c>
      <c r="H76" s="809">
        <f t="shared" si="0"/>
        <v>5.434990644058002E-3</v>
      </c>
      <c r="I76" s="809">
        <f t="shared" si="0"/>
        <v>3.4167686889208237E-4</v>
      </c>
      <c r="J76" s="809">
        <f t="shared" si="0"/>
        <v>1.3684448526479764E-4</v>
      </c>
      <c r="K76" s="809">
        <f t="shared" si="0"/>
        <v>1.1367915569054921E-4</v>
      </c>
      <c r="L76" s="809">
        <f t="shared" si="0"/>
        <v>3.61307360301652E-2</v>
      </c>
      <c r="M76" s="809">
        <f t="shared" si="0"/>
        <v>0.29099403522814882</v>
      </c>
    </row>
    <row r="77" spans="2:21">
      <c r="B77" s="2" t="s">
        <v>113</v>
      </c>
      <c r="F77" s="809">
        <f t="shared" si="1"/>
        <v>2.6070402758448772</v>
      </c>
      <c r="G77" s="809">
        <f t="shared" si="0"/>
        <v>2.0411437271040107</v>
      </c>
      <c r="H77" s="809">
        <f t="shared" si="0"/>
        <v>1.0457899816980074</v>
      </c>
      <c r="I77" s="809">
        <f t="shared" si="0"/>
        <v>0.51260551372052277</v>
      </c>
      <c r="J77" s="809">
        <f t="shared" si="0"/>
        <v>0.33658137637254537</v>
      </c>
      <c r="K77" s="809">
        <f t="shared" si="0"/>
        <v>0.42945836924395664</v>
      </c>
      <c r="L77" s="809">
        <f t="shared" si="0"/>
        <v>0.5200615889822946</v>
      </c>
      <c r="M77" s="809">
        <f t="shared" si="0"/>
        <v>7.4926808329662187</v>
      </c>
    </row>
    <row r="78" spans="2:21">
      <c r="B78" s="2" t="s">
        <v>114</v>
      </c>
      <c r="F78" s="809">
        <f t="shared" si="1"/>
        <v>5.430904070622244</v>
      </c>
      <c r="G78" s="809">
        <f t="shared" si="0"/>
        <v>3.9862420507886194</v>
      </c>
      <c r="H78" s="809">
        <f t="shared" si="0"/>
        <v>2.1765159230341311</v>
      </c>
      <c r="I78" s="809">
        <f t="shared" si="0"/>
        <v>1.2436664762251706</v>
      </c>
      <c r="J78" s="809">
        <f t="shared" si="0"/>
        <v>0.70879011324548724</v>
      </c>
      <c r="K78" s="809">
        <f t="shared" si="0"/>
        <v>0.83681267232011702</v>
      </c>
      <c r="L78" s="809">
        <f t="shared" si="0"/>
        <v>0.94555891350101273</v>
      </c>
      <c r="M78" s="809">
        <f t="shared" si="0"/>
        <v>15.328490219736786</v>
      </c>
    </row>
    <row r="79" spans="2:21">
      <c r="B79" s="2" t="s">
        <v>115</v>
      </c>
      <c r="F79" s="809">
        <f t="shared" si="1"/>
        <v>10.829920159577394</v>
      </c>
      <c r="G79" s="809">
        <f t="shared" si="0"/>
        <v>7.0759635718160627</v>
      </c>
      <c r="H79" s="809">
        <f t="shared" si="0"/>
        <v>4.0289824927649143</v>
      </c>
      <c r="I79" s="809">
        <f t="shared" si="0"/>
        <v>1.8917227172647522</v>
      </c>
      <c r="J79" s="809">
        <f t="shared" si="0"/>
        <v>1.0823054269986532</v>
      </c>
      <c r="K79" s="809">
        <f t="shared" si="0"/>
        <v>1.2557617887779156</v>
      </c>
      <c r="L79" s="809">
        <f t="shared" si="0"/>
        <v>1.3604874726880691</v>
      </c>
      <c r="M79" s="809">
        <f t="shared" si="0"/>
        <v>27.525143629887744</v>
      </c>
    </row>
    <row r="80" spans="2:21">
      <c r="B80" s="2" t="s">
        <v>116</v>
      </c>
      <c r="F80" s="809">
        <f t="shared" si="1"/>
        <v>16.583528815187435</v>
      </c>
      <c r="G80" s="809">
        <f t="shared" si="0"/>
        <v>11.049478497830572</v>
      </c>
      <c r="H80" s="809">
        <f t="shared" si="0"/>
        <v>6.2796286002245729</v>
      </c>
      <c r="I80" s="809">
        <f t="shared" si="0"/>
        <v>2.6213156951065031</v>
      </c>
      <c r="J80" s="809">
        <f t="shared" si="0"/>
        <v>1.4156087576952281</v>
      </c>
      <c r="K80" s="809">
        <f t="shared" si="0"/>
        <v>1.6774347634169171</v>
      </c>
      <c r="L80" s="809">
        <f t="shared" si="0"/>
        <v>1.8130195018413584</v>
      </c>
      <c r="M80" s="809">
        <f t="shared" si="0"/>
        <v>41.440014631302589</v>
      </c>
    </row>
    <row r="81" spans="2:21">
      <c r="B81" s="2" t="s">
        <v>117</v>
      </c>
      <c r="F81" s="809">
        <f t="shared" si="1"/>
        <v>14.523368200818339</v>
      </c>
      <c r="G81" s="809">
        <f t="shared" si="0"/>
        <v>11.085977805695173</v>
      </c>
      <c r="H81" s="809">
        <f t="shared" si="0"/>
        <v>6.2652488727557945</v>
      </c>
      <c r="I81" s="809">
        <f t="shared" si="0"/>
        <v>3.2481456586274042</v>
      </c>
      <c r="J81" s="809">
        <f t="shared" si="0"/>
        <v>1.8517960642467202</v>
      </c>
      <c r="K81" s="809">
        <f t="shared" si="0"/>
        <v>2.0968278702421905</v>
      </c>
      <c r="L81" s="809">
        <f t="shared" si="0"/>
        <v>2.1573219070993996</v>
      </c>
      <c r="M81" s="809">
        <f t="shared" si="0"/>
        <v>41.228686379485026</v>
      </c>
    </row>
    <row r="82" spans="2:21">
      <c r="B82" s="2" t="s">
        <v>412</v>
      </c>
      <c r="F82" s="809">
        <f t="shared" si="1"/>
        <v>6.6095716664058308</v>
      </c>
      <c r="G82" s="809">
        <f t="shared" si="0"/>
        <v>6.4774263716061462</v>
      </c>
      <c r="H82" s="809">
        <f t="shared" si="0"/>
        <v>4.3134833899624496</v>
      </c>
      <c r="I82" s="809">
        <f t="shared" si="0"/>
        <v>3.0109779713202798</v>
      </c>
      <c r="J82" s="809">
        <f t="shared" si="0"/>
        <v>1.9586013087685963</v>
      </c>
      <c r="K82" s="809">
        <f t="shared" si="0"/>
        <v>2.2282527540217707</v>
      </c>
      <c r="L82" s="809">
        <f t="shared" si="0"/>
        <v>2.0239075389620034</v>
      </c>
      <c r="M82" s="809">
        <f t="shared" si="0"/>
        <v>26.622221001047023</v>
      </c>
    </row>
    <row r="83" spans="2:21">
      <c r="B83" s="2" t="s">
        <v>304</v>
      </c>
      <c r="F83" s="809">
        <f t="shared" si="1"/>
        <v>57.287186272581479</v>
      </c>
      <c r="G83" s="809">
        <f t="shared" si="0"/>
        <v>42.403456711322526</v>
      </c>
      <c r="H83" s="809">
        <f t="shared" si="0"/>
        <v>24.145063465844345</v>
      </c>
      <c r="I83" s="809">
        <f t="shared" si="0"/>
        <v>12.530340168015314</v>
      </c>
      <c r="J83" s="809">
        <f t="shared" si="0"/>
        <v>7.3544464708697461</v>
      </c>
      <c r="K83" s="809">
        <f t="shared" si="0"/>
        <v>8.5251824075817666</v>
      </c>
      <c r="L83" s="809">
        <f t="shared" si="0"/>
        <v>9.0235407901689086</v>
      </c>
      <c r="M83" s="809">
        <f t="shared" si="0"/>
        <v>161.26921628638399</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'2018unit'!F89</f>
        <v>1.3170125612456598E-3</v>
      </c>
      <c r="G89" s="138">
        <f>'2018unit'!G89</f>
        <v>1.8430047100106513E-3</v>
      </c>
      <c r="H89" s="138">
        <f>'2018unit'!H89</f>
        <v>7.7334191224230457E-3</v>
      </c>
      <c r="I89" s="138">
        <f>'2018unit'!I89</f>
        <v>8.104925960688179E-3</v>
      </c>
      <c r="J89" s="138">
        <f>'2018unit'!J89</f>
        <v>7.7894144479652835E-3</v>
      </c>
      <c r="K89" s="138">
        <f>'2018unit'!K89</f>
        <v>6.0927222881727141E-3</v>
      </c>
      <c r="L89" s="138">
        <f>'2018unit'!L89</f>
        <v>4.4904931852002951E-3</v>
      </c>
      <c r="M89" s="138">
        <f>'2018unit'!M89</f>
        <v>3.7370992275705832E-2</v>
      </c>
      <c r="N89" s="16">
        <f>'2018unit'!N89</f>
        <v>0</v>
      </c>
      <c r="O89" s="16">
        <f>'2018unit'!O89</f>
        <v>0</v>
      </c>
      <c r="P89" s="138">
        <f>'2018unit'!P89</f>
        <v>4.1756691203469041E-4</v>
      </c>
      <c r="Q89" s="138">
        <f>'2018unit'!Q89</f>
        <v>6.6113105001841738E-4</v>
      </c>
      <c r="R89" s="138">
        <f>'2018unit'!R89</f>
        <v>6.3711281394925859E-4</v>
      </c>
      <c r="S89" s="138">
        <f>'2018unit'!S89</f>
        <v>6.7513639937216035E-4</v>
      </c>
      <c r="T89" s="138">
        <f>'2018unit'!T89</f>
        <v>1.6094146961621559E-3</v>
      </c>
      <c r="U89" s="138">
        <f>'2018unit'!U89</f>
        <v>4.0003618715366823E-3</v>
      </c>
    </row>
    <row r="90" spans="2:21">
      <c r="B90" s="2" t="s">
        <v>147</v>
      </c>
      <c r="F90" s="138">
        <f>'2018unit'!F90</f>
        <v>1.4004538780475004E-3</v>
      </c>
      <c r="G90" s="138">
        <f>'2018unit'!G90</f>
        <v>1.9597710525653738E-3</v>
      </c>
      <c r="H90" s="138">
        <f>'2018unit'!H90</f>
        <v>8.223381552504341E-3</v>
      </c>
      <c r="I90" s="138">
        <f>'2018unit'!I90</f>
        <v>8.6184257667200979E-3</v>
      </c>
      <c r="J90" s="138">
        <f>'2018unit'!J90</f>
        <v>8.2829245463342475E-3</v>
      </c>
      <c r="K90" s="138">
        <f>'2018unit'!K90</f>
        <v>6.4787358962374803E-3</v>
      </c>
      <c r="L90" s="138">
        <f>'2018unit'!L90</f>
        <v>4.7749951523709143E-3</v>
      </c>
      <c r="M90" s="138">
        <f>'2018unit'!M90</f>
        <v>3.9738687844779949E-2</v>
      </c>
      <c r="N90" s="16">
        <f>'2018unit'!N90</f>
        <v>0</v>
      </c>
      <c r="O90" s="16">
        <f>'2018unit'!O90</f>
        <v>0</v>
      </c>
      <c r="P90" s="138">
        <f>'2018unit'!P90</f>
        <v>4.440224934150976E-4</v>
      </c>
      <c r="Q90" s="138">
        <f>'2018unit'!Q90</f>
        <v>7.0301800464240628E-4</v>
      </c>
      <c r="R90" s="138">
        <f>'2018unit'!R90</f>
        <v>6.7747805700887757E-4</v>
      </c>
      <c r="S90" s="138">
        <f>'2018unit'!S90</f>
        <v>7.1791068402376947E-4</v>
      </c>
      <c r="T90" s="138">
        <f>'2018unit'!T90</f>
        <v>1.7113815911483272E-3</v>
      </c>
      <c r="U90" s="138">
        <f>'2018unit'!U90</f>
        <v>4.253810830238478E-3</v>
      </c>
    </row>
    <row r="91" spans="2:21">
      <c r="B91" s="2" t="s">
        <v>148</v>
      </c>
      <c r="F91" s="138">
        <f>'2018unit'!F91</f>
        <v>1.211269127431638E-3</v>
      </c>
      <c r="G91" s="138">
        <f>'2018unit'!G91</f>
        <v>1.6950291687693327E-3</v>
      </c>
      <c r="H91" s="138">
        <f>'2018unit'!H91</f>
        <v>7.1124999928783902E-3</v>
      </c>
      <c r="I91" s="138">
        <f>'2018unit'!I91</f>
        <v>7.4541784073915221E-3</v>
      </c>
      <c r="J91" s="138">
        <f>'2018unit'!J91</f>
        <v>7.1639994326754162E-3</v>
      </c>
      <c r="K91" s="138">
        <f>'2018unit'!K91</f>
        <v>5.6035353244453176E-3</v>
      </c>
      <c r="L91" s="138">
        <f>'2018unit'!L91</f>
        <v>4.1299497986797985E-3</v>
      </c>
      <c r="M91" s="138">
        <f>'2018unit'!M91</f>
        <v>3.4370461252271417E-2</v>
      </c>
      <c r="N91" s="16">
        <f>'2018unit'!N91</f>
        <v>0</v>
      </c>
      <c r="O91" s="16">
        <f>'2018unit'!O91</f>
        <v>0</v>
      </c>
      <c r="P91" s="138">
        <f>'2018unit'!P91</f>
        <v>3.8404030763852353E-4</v>
      </c>
      <c r="Q91" s="138">
        <f>'2018unit'!Q91</f>
        <v>6.0804858938957223E-4</v>
      </c>
      <c r="R91" s="138">
        <f>'2018unit'!R91</f>
        <v>5.8595878652662869E-4</v>
      </c>
      <c r="S91" s="138">
        <f>'2018unit'!S91</f>
        <v>6.2092944397689549E-4</v>
      </c>
      <c r="T91" s="138">
        <f>'2018unit'!T91</f>
        <v>1.4801941849758601E-3</v>
      </c>
      <c r="U91" s="138">
        <f>'2018unit'!U91</f>
        <v>3.6791713125074801E-3</v>
      </c>
    </row>
    <row r="92" spans="2:21">
      <c r="B92" s="2" t="s">
        <v>149</v>
      </c>
      <c r="F92" s="138">
        <f>'2018unit'!F92</f>
        <v>1.1086702522328535E-3</v>
      </c>
      <c r="G92" s="138">
        <f>'2018unit'!G92</f>
        <v>1.5514540687305684E-3</v>
      </c>
      <c r="H92" s="138">
        <f>'2018unit'!H92</f>
        <v>6.5100455237646548E-3</v>
      </c>
      <c r="I92" s="138">
        <f>'2018unit'!I92</f>
        <v>6.8227825410153275E-3</v>
      </c>
      <c r="J92" s="138">
        <f>'2018unit'!J92</f>
        <v>6.5571827747822591E-3</v>
      </c>
      <c r="K92" s="138">
        <f>'2018unit'!K92</f>
        <v>5.1288956193586439E-3</v>
      </c>
      <c r="L92" s="138">
        <f>'2018unit'!L92</f>
        <v>3.7801281163007041E-3</v>
      </c>
      <c r="M92" s="138">
        <f>'2018unit'!M92</f>
        <v>3.1459158896185009E-2</v>
      </c>
      <c r="N92" s="16">
        <f>'2018unit'!N92</f>
        <v>0</v>
      </c>
      <c r="O92" s="16">
        <f>'2018unit'!O92</f>
        <v>0</v>
      </c>
      <c r="P92" s="138">
        <f>'2018unit'!P92</f>
        <v>3.5151070484227675E-4</v>
      </c>
      <c r="Q92" s="138">
        <f>'2018unit'!Q92</f>
        <v>5.5654467508618505E-4</v>
      </c>
      <c r="R92" s="138">
        <f>'2018unit'!R92</f>
        <v>5.3632595840530785E-4</v>
      </c>
      <c r="S92" s="138">
        <f>'2018unit'!S92</f>
        <v>5.6833447471113117E-4</v>
      </c>
      <c r="T92" s="138">
        <f>'2018unit'!T92</f>
        <v>1.3548163849354015E-3</v>
      </c>
      <c r="U92" s="138">
        <f>'2018unit'!U92</f>
        <v>3.3675321979803026E-3</v>
      </c>
    </row>
    <row r="93" spans="2:21">
      <c r="B93" s="2" t="s">
        <v>150</v>
      </c>
      <c r="F93" s="138">
        <f>'2018unit'!F93</f>
        <v>1.1001663690853379E-3</v>
      </c>
      <c r="G93" s="138">
        <f>'2018unit'!G93</f>
        <v>1.5395538810213277E-3</v>
      </c>
      <c r="H93" s="138">
        <f>'2018unit'!H93</f>
        <v>6.4601112296789193E-3</v>
      </c>
      <c r="I93" s="138">
        <f>'2018unit'!I93</f>
        <v>6.7704494461633168E-3</v>
      </c>
      <c r="J93" s="138">
        <f>'2018unit'!J93</f>
        <v>6.5068869217264494E-3</v>
      </c>
      <c r="K93" s="138">
        <f>'2018unit'!K93</f>
        <v>5.0895552213142395E-3</v>
      </c>
      <c r="L93" s="138">
        <f>'2018unit'!L93</f>
        <v>3.751133230112572E-3</v>
      </c>
      <c r="M93" s="138">
        <f>'2018unit'!M93</f>
        <v>3.1217856299102162E-2</v>
      </c>
      <c r="N93" s="16">
        <f>'2018unit'!N93</f>
        <v>0</v>
      </c>
      <c r="O93" s="16">
        <f>'2018unit'!O93</f>
        <v>0</v>
      </c>
      <c r="P93" s="138">
        <f>'2018unit'!P93</f>
        <v>3.4881449652148942E-4</v>
      </c>
      <c r="Q93" s="138">
        <f>'2018unit'!Q93</f>
        <v>5.5227578550989028E-4</v>
      </c>
      <c r="R93" s="138">
        <f>'2018unit'!R93</f>
        <v>5.3221215335816016E-4</v>
      </c>
      <c r="S93" s="138">
        <f>'2018unit'!S93</f>
        <v>5.6397515330612884E-4</v>
      </c>
      <c r="T93" s="138">
        <f>'2018unit'!T93</f>
        <v>1.3444244760692379E-3</v>
      </c>
      <c r="U93" s="138">
        <f>'2018unit'!U93</f>
        <v>3.3417020647649072E-3</v>
      </c>
    </row>
    <row r="94" spans="2:21">
      <c r="B94" s="2" t="s">
        <v>113</v>
      </c>
      <c r="F94" s="138">
        <f>'2018unit'!F94</f>
        <v>1.5769153599839474E-2</v>
      </c>
      <c r="G94" s="138">
        <f>'2018unit'!G94</f>
        <v>1.7885950780367151E-2</v>
      </c>
      <c r="H94" s="138">
        <f>'2018unit'!H94</f>
        <v>7.4884702028567743E-2</v>
      </c>
      <c r="I94" s="138">
        <f>'2018unit'!I94</f>
        <v>6.2567673406065283E-2</v>
      </c>
      <c r="J94" s="138">
        <f>'2018unit'!J94</f>
        <v>5.5936759260046348E-2</v>
      </c>
      <c r="K94" s="138">
        <f>'2018unit'!K94</f>
        <v>3.8733920013649711E-2</v>
      </c>
      <c r="L94" s="138">
        <f>'2018unit'!L94</f>
        <v>3.2486340729908081E-2</v>
      </c>
      <c r="M94" s="138">
        <f>'2018unit'!M94</f>
        <v>0.29826449981844377</v>
      </c>
      <c r="N94" s="16">
        <f>'2018unit'!N94</f>
        <v>0</v>
      </c>
      <c r="O94" s="16">
        <f>'2018unit'!O94</f>
        <v>0</v>
      </c>
      <c r="P94" s="138">
        <f>'2018unit'!P94</f>
        <v>4.6049931863460332E-3</v>
      </c>
      <c r="Q94" s="138">
        <f>'2018unit'!Q94</f>
        <v>5.8328452621527272E-3</v>
      </c>
      <c r="R94" s="138">
        <f>'2018unit'!R94</f>
        <v>5.6209437723386338E-3</v>
      </c>
      <c r="S94" s="138">
        <f>'2018unit'!S94</f>
        <v>5.9564078079150191E-3</v>
      </c>
      <c r="T94" s="138">
        <f>'2018unit'!T94</f>
        <v>8.1137722868684266E-3</v>
      </c>
      <c r="U94" s="138">
        <f>'2018unit'!U94</f>
        <v>3.0128962315620841E-2</v>
      </c>
    </row>
    <row r="95" spans="2:21">
      <c r="B95" s="2" t="s">
        <v>114</v>
      </c>
      <c r="F95" s="138">
        <f>'2018unit'!F95</f>
        <v>3.1773861211621818E-2</v>
      </c>
      <c r="G95" s="138">
        <f>'2018unit'!G95</f>
        <v>3.2040087208364702E-2</v>
      </c>
      <c r="H95" s="138">
        <f>'2018unit'!H95</f>
        <v>0.15458624054082412</v>
      </c>
      <c r="I95" s="138">
        <f>'2018unit'!I95</f>
        <v>0.12351774202894708</v>
      </c>
      <c r="J95" s="138">
        <f>'2018unit'!J95</f>
        <v>9.7176065613496093E-2</v>
      </c>
      <c r="K95" s="138">
        <f>'2018unit'!K95</f>
        <v>6.4086147123255596E-2</v>
      </c>
      <c r="L95" s="138">
        <f>'2018unit'!L95</f>
        <v>4.6393440072579083E-2</v>
      </c>
      <c r="M95" s="138">
        <f>'2018unit'!M95</f>
        <v>0.54957358379908849</v>
      </c>
      <c r="N95" s="16">
        <f>'2018unit'!N95</f>
        <v>0</v>
      </c>
      <c r="O95" s="16">
        <f>'2018unit'!O95</f>
        <v>0</v>
      </c>
      <c r="P95" s="138">
        <f>'2018unit'!P95</f>
        <v>8.2963156875595287E-3</v>
      </c>
      <c r="Q95" s="138">
        <f>'2018unit'!Q95</f>
        <v>1.0946253450083439E-2</v>
      </c>
      <c r="R95" s="138">
        <f>'2018unit'!R95</f>
        <v>8.4388695252962768E-3</v>
      </c>
      <c r="S95" s="138">
        <f>'2018unit'!S95</f>
        <v>1.0060324237726685E-2</v>
      </c>
      <c r="T95" s="138">
        <f>'2018unit'!T95</f>
        <v>1.256208732011267E-2</v>
      </c>
      <c r="U95" s="138">
        <f>'2018unit'!U95</f>
        <v>5.0303850220778601E-2</v>
      </c>
    </row>
    <row r="96" spans="2:21">
      <c r="B96" s="2" t="s">
        <v>115</v>
      </c>
      <c r="F96" s="138">
        <f>'2018unit'!F96</f>
        <v>6.1507913639818605E-2</v>
      </c>
      <c r="G96" s="138">
        <f>'2018unit'!G96</f>
        <v>6.4681414874148926E-2</v>
      </c>
      <c r="H96" s="138">
        <f>'2018unit'!H96</f>
        <v>0.32826642679403861</v>
      </c>
      <c r="I96" s="138">
        <f>'2018unit'!I96</f>
        <v>0.26832998722835083</v>
      </c>
      <c r="J96" s="138">
        <f>'2018unit'!J96</f>
        <v>0.19769351327742252</v>
      </c>
      <c r="K96" s="138">
        <f>'2018unit'!K96</f>
        <v>0.13181174299354254</v>
      </c>
      <c r="L96" s="138">
        <f>'2018unit'!L96</f>
        <v>8.2900179725607662E-2</v>
      </c>
      <c r="M96" s="138">
        <f>'2018unit'!M96</f>
        <v>1.1351911785329298</v>
      </c>
      <c r="N96" s="16">
        <f>'2018unit'!N96</f>
        <v>0</v>
      </c>
      <c r="O96" s="16">
        <f>'2018unit'!O96</f>
        <v>0</v>
      </c>
      <c r="P96" s="138">
        <f>'2018unit'!P96</f>
        <v>1.7063778683694079E-2</v>
      </c>
      <c r="Q96" s="138">
        <f>'2018unit'!Q96</f>
        <v>2.2249271744885901E-2</v>
      </c>
      <c r="R96" s="138">
        <f>'2018unit'!R96</f>
        <v>1.6335983043501381E-2</v>
      </c>
      <c r="S96" s="138">
        <f>'2018unit'!S96</f>
        <v>1.9474798806521323E-2</v>
      </c>
      <c r="T96" s="138">
        <f>'2018unit'!T96</f>
        <v>1.7685612754577574E-2</v>
      </c>
      <c r="U96" s="138">
        <f>'2018unit'!U96</f>
        <v>9.2809445033180255E-2</v>
      </c>
    </row>
    <row r="97" spans="2:21">
      <c r="B97" s="2" t="s">
        <v>116</v>
      </c>
      <c r="F97" s="138">
        <f>'2018unit'!F97</f>
        <v>0.12337229853701057</v>
      </c>
      <c r="G97" s="138">
        <f>'2018unit'!G97</f>
        <v>0.14780405368379548</v>
      </c>
      <c r="H97" s="138">
        <f>'2018unit'!H97</f>
        <v>0.66291056828905637</v>
      </c>
      <c r="I97" s="138">
        <f>'2018unit'!I97</f>
        <v>0.57004769442005643</v>
      </c>
      <c r="J97" s="138">
        <f>'2018unit'!J97</f>
        <v>0.42215728083692694</v>
      </c>
      <c r="K97" s="138">
        <f>'2018unit'!K97</f>
        <v>0.26037192935470554</v>
      </c>
      <c r="L97" s="138">
        <f>'2018unit'!L97</f>
        <v>0.15252376487317279</v>
      </c>
      <c r="M97" s="138">
        <f>'2018unit'!M97</f>
        <v>2.3391875899947241</v>
      </c>
      <c r="N97" s="16">
        <f>'2018unit'!N97</f>
        <v>0</v>
      </c>
      <c r="O97" s="16">
        <f>'2018unit'!O97</f>
        <v>0</v>
      </c>
      <c r="P97" s="138">
        <f>'2018unit'!P97</f>
        <v>3.1517883019521659E-2</v>
      </c>
      <c r="Q97" s="138">
        <f>'2018unit'!Q97</f>
        <v>3.5347295887045063E-2</v>
      </c>
      <c r="R97" s="138">
        <f>'2018unit'!R97</f>
        <v>3.5065021400081067E-2</v>
      </c>
      <c r="S97" s="138">
        <f>'2018unit'!S97</f>
        <v>2.9726192000707637E-2</v>
      </c>
      <c r="T97" s="138">
        <f>'2018unit'!T97</f>
        <v>3.1454218499092114E-2</v>
      </c>
      <c r="U97" s="138">
        <f>'2018unit'!U97</f>
        <v>0.16311061080644754</v>
      </c>
    </row>
    <row r="98" spans="2:21">
      <c r="B98" s="2" t="s">
        <v>117</v>
      </c>
      <c r="F98" s="138">
        <f>'2018unit'!F98</f>
        <v>0.15206608763924556</v>
      </c>
      <c r="G98" s="138">
        <f>'2018unit'!G98</f>
        <v>0.20069335238804262</v>
      </c>
      <c r="H98" s="138">
        <f>'2018unit'!H98</f>
        <v>0.80698224670190288</v>
      </c>
      <c r="I98" s="138">
        <f>'2018unit'!I98</f>
        <v>0.79610776248870496</v>
      </c>
      <c r="J98" s="138">
        <f>'2018unit'!J98</f>
        <v>0.59090855415944987</v>
      </c>
      <c r="K98" s="138">
        <f>'2018unit'!K98</f>
        <v>0.36859158867069758</v>
      </c>
      <c r="L98" s="138">
        <f>'2018unit'!L98</f>
        <v>0.20081217366117013</v>
      </c>
      <c r="M98" s="138">
        <f>'2018unit'!M98</f>
        <v>3.1161617657092138</v>
      </c>
      <c r="N98" s="16">
        <f>'2018unit'!N98</f>
        <v>0</v>
      </c>
      <c r="O98" s="16">
        <f>'2018unit'!O98</f>
        <v>0</v>
      </c>
      <c r="P98" s="138">
        <f>'2018unit'!P98</f>
        <v>3.5366179826502767E-2</v>
      </c>
      <c r="Q98" s="138">
        <f>'2018unit'!Q98</f>
        <v>4.6929183730475915E-2</v>
      </c>
      <c r="R98" s="138">
        <f>'2018unit'!R98</f>
        <v>4.1112993616335573E-2</v>
      </c>
      <c r="S98" s="138">
        <f>'2018unit'!S98</f>
        <v>4.1388328685799024E-2</v>
      </c>
      <c r="T98" s="138">
        <f>'2018unit'!T98</f>
        <v>3.8945922143206073E-2</v>
      </c>
      <c r="U98" s="138">
        <f>'2018unit'!U98</f>
        <v>0.20374260800231936</v>
      </c>
    </row>
    <row r="99" spans="2:21">
      <c r="B99" s="2" t="s">
        <v>412</v>
      </c>
      <c r="F99" s="138">
        <f>'2018unit'!F99</f>
        <v>0.10588680452764715</v>
      </c>
      <c r="G99" s="138">
        <f>'2018unit'!G99</f>
        <v>0.15879764954832346</v>
      </c>
      <c r="H99" s="138">
        <f>'2018unit'!H99</f>
        <v>0.61437984668316759</v>
      </c>
      <c r="I99" s="138">
        <f>'2018unit'!I99</f>
        <v>0.71558709485757954</v>
      </c>
      <c r="J99" s="138">
        <f>'2018unit'!J99</f>
        <v>0.6116987200036188</v>
      </c>
      <c r="K99" s="138">
        <f>'2018unit'!K99</f>
        <v>0.45606305047571194</v>
      </c>
      <c r="L99" s="138">
        <f>'2018unit'!L99</f>
        <v>0.26122119151475026</v>
      </c>
      <c r="M99" s="138">
        <f>'2018unit'!M99</f>
        <v>2.923634357610799</v>
      </c>
      <c r="N99" s="16">
        <f>'2018unit'!N99</f>
        <v>0</v>
      </c>
      <c r="O99" s="16">
        <f>'2018unit'!O99</f>
        <v>0</v>
      </c>
      <c r="P99" s="138">
        <f>'2018unit'!P99</f>
        <v>2.807575009525172E-2</v>
      </c>
      <c r="Q99" s="138">
        <f>'2018unit'!Q99</f>
        <v>4.5000949567837602E-2</v>
      </c>
      <c r="R99" s="138">
        <f>'2018unit'!R99</f>
        <v>4.7596949618236538E-2</v>
      </c>
      <c r="S99" s="138">
        <f>'2018unit'!S99</f>
        <v>4.9316752046372155E-2</v>
      </c>
      <c r="T99" s="138">
        <f>'2018unit'!T99</f>
        <v>4.2368507782564027E-2</v>
      </c>
      <c r="U99" s="138">
        <f>'2018unit'!U99</f>
        <v>0.21235890911026206</v>
      </c>
    </row>
    <row r="100" spans="2:21">
      <c r="B100" s="2" t="s">
        <v>304</v>
      </c>
      <c r="F100" s="269">
        <f>'2018unit'!F100</f>
        <v>0.49651369134322615</v>
      </c>
      <c r="G100" s="269">
        <f>'2018unit'!G100</f>
        <v>0.63049132136413955</v>
      </c>
      <c r="H100" s="269">
        <f>'2018unit'!H100</f>
        <v>2.6780494884588069</v>
      </c>
      <c r="I100" s="269">
        <f>'2018unit'!I100</f>
        <v>2.5739287165516824</v>
      </c>
      <c r="J100" s="269">
        <f>'2018unit'!J100</f>
        <v>2.0118713012744442</v>
      </c>
      <c r="K100" s="269">
        <f>'2018unit'!K100</f>
        <v>1.3480518229810914</v>
      </c>
      <c r="L100" s="269">
        <f>'2018unit'!L100</f>
        <v>0.79726379005985226</v>
      </c>
      <c r="M100" s="269">
        <f>'2018unit'!M100</f>
        <v>10.536170132033243</v>
      </c>
      <c r="N100" s="270">
        <f>'2018unit'!N100</f>
        <v>0</v>
      </c>
      <c r="O100" s="270">
        <f>'2018unit'!O100</f>
        <v>0</v>
      </c>
      <c r="P100" s="269">
        <f>'2018unit'!P100</f>
        <v>0.12687085541332788</v>
      </c>
      <c r="Q100" s="269">
        <f>'2018unit'!Q100</f>
        <v>0.16938681774712711</v>
      </c>
      <c r="R100" s="269">
        <f>'2018unit'!R100</f>
        <v>0.15713984874503772</v>
      </c>
      <c r="S100" s="269">
        <f>'2018unit'!S100</f>
        <v>0.15906908974043193</v>
      </c>
      <c r="T100" s="269">
        <f>'2018unit'!T100</f>
        <v>0.15863035211971188</v>
      </c>
      <c r="U100" s="269">
        <f>'2018unit'!U100</f>
        <v>0.77109696376563641</v>
      </c>
    </row>
    <row r="101" spans="2:21">
      <c r="B101" s="2" t="s">
        <v>389</v>
      </c>
      <c r="F101" s="138">
        <f>'2018unit'!F101</f>
        <v>4.9988490908402436</v>
      </c>
      <c r="G101" s="138">
        <f>'2018unit'!G101</f>
        <v>8.6710996727920211</v>
      </c>
      <c r="H101" s="138">
        <f>'2018unit'!H101</f>
        <v>13.351497729488981</v>
      </c>
      <c r="I101" s="138">
        <f>'2018unit'!I101</f>
        <v>18.771703479164533</v>
      </c>
      <c r="J101" s="138">
        <f>'2018unit'!J101</f>
        <v>25.935830997336907</v>
      </c>
      <c r="K101" s="138">
        <f>'2018unit'!K101</f>
        <v>28.050160517191816</v>
      </c>
      <c r="L101" s="138">
        <f>'2018unit'!L101</f>
        <v>30.936773201768411</v>
      </c>
      <c r="M101" s="138"/>
      <c r="N101" s="16"/>
      <c r="O101" s="16"/>
      <c r="P101" s="138">
        <f>'2018unit'!P101</f>
        <v>15.070423948352435</v>
      </c>
      <c r="Q101" s="138">
        <f>'2018unit'!Q101</f>
        <v>20.497115833116077</v>
      </c>
      <c r="R101" s="138">
        <f>'2018unit'!R101</f>
        <v>27.529044224850129</v>
      </c>
      <c r="S101" s="138">
        <f>'2018unit'!S101</f>
        <v>30.75276274701762</v>
      </c>
      <c r="T101" s="138">
        <f>'2018unit'!T101</f>
        <v>34.989310333224516</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f>'2018unit'!F106</f>
        <v>0</v>
      </c>
      <c r="G106" s="16">
        <f>'2018unit'!G106</f>
        <v>0</v>
      </c>
      <c r="H106" s="138">
        <f>'2018unit'!H106</f>
        <v>1.6959327108925996E-3</v>
      </c>
      <c r="I106" s="138">
        <f>'2018unit'!I106</f>
        <v>1.8840417521905422E-3</v>
      </c>
      <c r="J106" s="138">
        <f>'2018unit'!J106</f>
        <v>1.6753602534418243E-3</v>
      </c>
      <c r="K106" s="138">
        <f>'2018unit'!K106</f>
        <v>2.0178258042051513E-3</v>
      </c>
      <c r="L106" s="138">
        <f>'2018unit'!L106</f>
        <v>1.8377298441679196E-3</v>
      </c>
      <c r="M106" s="138">
        <f>'2018unit'!M106</f>
        <v>9.1108903648980371E-3</v>
      </c>
    </row>
    <row r="107" spans="2:21">
      <c r="B107" s="2" t="s">
        <v>147</v>
      </c>
      <c r="F107" s="16">
        <f>'2018unit'!F107</f>
        <v>0</v>
      </c>
      <c r="G107" s="16">
        <f>'2018unit'!G107</f>
        <v>0</v>
      </c>
      <c r="H107" s="138">
        <f>'2018unit'!H107</f>
        <v>1.8033810851665322E-3</v>
      </c>
      <c r="I107" s="138">
        <f>'2018unit'!I107</f>
        <v>2.0034080584342248E-3</v>
      </c>
      <c r="J107" s="138">
        <f>'2018unit'!J107</f>
        <v>1.7815052286518033E-3</v>
      </c>
      <c r="K107" s="138">
        <f>'2018unit'!K107</f>
        <v>2.1456682008033755E-3</v>
      </c>
      <c r="L107" s="138">
        <f>'2018unit'!L107</f>
        <v>1.954161989642962E-3</v>
      </c>
      <c r="M107" s="138">
        <f>'2018unit'!M107</f>
        <v>9.6881245626988972E-3</v>
      </c>
    </row>
    <row r="108" spans="2:21">
      <c r="B108" s="2" t="s">
        <v>148</v>
      </c>
      <c r="F108" s="16">
        <f>'2018unit'!F108</f>
        <v>0</v>
      </c>
      <c r="G108" s="16">
        <f>'2018unit'!G108</f>
        <v>0</v>
      </c>
      <c r="H108" s="138">
        <f>'2018unit'!H108</f>
        <v>1.5597656357679037E-3</v>
      </c>
      <c r="I108" s="138">
        <f>'2018unit'!I108</f>
        <v>1.7327713314003392E-3</v>
      </c>
      <c r="J108" s="138">
        <f>'2018unit'!J108</f>
        <v>1.5408449486622646E-3</v>
      </c>
      <c r="K108" s="138">
        <f>'2018unit'!K108</f>
        <v>1.8558138115682844E-3</v>
      </c>
      <c r="L108" s="138">
        <f>'2018unit'!L108</f>
        <v>1.6901778238887636E-3</v>
      </c>
      <c r="M108" s="138">
        <f>'2018unit'!M108</f>
        <v>8.3793735512875545E-3</v>
      </c>
    </row>
    <row r="109" spans="2:21">
      <c r="B109" s="2" t="s">
        <v>149</v>
      </c>
      <c r="F109" s="16">
        <f>'2018unit'!F109</f>
        <v>0</v>
      </c>
      <c r="G109" s="16">
        <f>'2018unit'!G109</f>
        <v>0</v>
      </c>
      <c r="H109" s="138">
        <f>'2018unit'!H109</f>
        <v>1.4276478461047342E-3</v>
      </c>
      <c r="I109" s="138">
        <f>'2018unit'!I109</f>
        <v>1.5859993337062027E-3</v>
      </c>
      <c r="J109" s="138">
        <f>'2018unit'!J109</f>
        <v>1.4103298096165868E-3</v>
      </c>
      <c r="K109" s="138">
        <f>'2018unit'!K109</f>
        <v>1.698619670866452E-3</v>
      </c>
      <c r="L109" s="138">
        <f>'2018unit'!L109</f>
        <v>1.547013650304472E-3</v>
      </c>
      <c r="M109" s="138">
        <f>'2018unit'!M109</f>
        <v>7.6696103105984483E-3</v>
      </c>
    </row>
    <row r="110" spans="2:21">
      <c r="B110" s="2" t="s">
        <v>150</v>
      </c>
      <c r="F110" s="16">
        <f>'2018unit'!F110</f>
        <v>0</v>
      </c>
      <c r="G110" s="16">
        <f>'2018unit'!G110</f>
        <v>0</v>
      </c>
      <c r="H110" s="138">
        <f>'2018unit'!H110</f>
        <v>1.4166972948162642E-3</v>
      </c>
      <c r="I110" s="138">
        <f>'2018unit'!I110</f>
        <v>1.5738341719020396E-3</v>
      </c>
      <c r="J110" s="138">
        <f>'2018unit'!J110</f>
        <v>1.3995120936399175E-3</v>
      </c>
      <c r="K110" s="138">
        <f>'2018unit'!K110</f>
        <v>1.68559067224037E-3</v>
      </c>
      <c r="L110" s="138">
        <f>'2018unit'!L110</f>
        <v>1.5351475221357894E-3</v>
      </c>
      <c r="M110" s="138">
        <f>'2018unit'!M110</f>
        <v>7.6107817547343805E-3</v>
      </c>
    </row>
    <row r="111" spans="2:21">
      <c r="B111" s="2" t="s">
        <v>113</v>
      </c>
      <c r="F111" s="16">
        <f>'2018unit'!F111</f>
        <v>0</v>
      </c>
      <c r="G111" s="16">
        <f>'2018unit'!G111</f>
        <v>0</v>
      </c>
      <c r="H111" s="138">
        <f>'2018unit'!H111</f>
        <v>1.4027258302340593E-2</v>
      </c>
      <c r="I111" s="138">
        <f>'2018unit'!I111</f>
        <v>1.477511607843208E-2</v>
      </c>
      <c r="J111" s="138">
        <f>'2018unit'!J111</f>
        <v>1.2009487615333022E-2</v>
      </c>
      <c r="K111" s="138">
        <f>'2018unit'!K111</f>
        <v>1.3351739055645236E-2</v>
      </c>
      <c r="L111" s="138">
        <f>'2018unit'!L111</f>
        <v>9.9081996559029842E-3</v>
      </c>
      <c r="M111" s="138">
        <f>'2018unit'!M111</f>
        <v>6.407180070765392E-2</v>
      </c>
    </row>
    <row r="112" spans="2:21">
      <c r="B112" s="2" t="s">
        <v>114</v>
      </c>
      <c r="F112" s="16">
        <f>'2018unit'!F112</f>
        <v>0</v>
      </c>
      <c r="G112" s="16">
        <f>'2018unit'!G112</f>
        <v>0</v>
      </c>
      <c r="H112" s="138">
        <f>'2018unit'!H112</f>
        <v>2.4218412159299242E-2</v>
      </c>
      <c r="I112" s="138">
        <f>'2018unit'!I112</f>
        <v>2.4955050626579954E-2</v>
      </c>
      <c r="J112" s="138">
        <f>'2018unit'!J112</f>
        <v>2.0804027379132346E-2</v>
      </c>
      <c r="K112" s="138">
        <f>'2018unit'!K112</f>
        <v>2.1047579874382862E-2</v>
      </c>
      <c r="L112" s="138">
        <f>'2018unit'!L112</f>
        <v>1.5213516780435589E-2</v>
      </c>
      <c r="M112" s="138">
        <f>'2018unit'!M112</f>
        <v>0.10623858681982998</v>
      </c>
    </row>
    <row r="113" spans="2:21">
      <c r="B113" s="2" t="s">
        <v>115</v>
      </c>
      <c r="F113" s="16">
        <f>'2018unit'!F113</f>
        <v>0</v>
      </c>
      <c r="G113" s="16">
        <f>'2018unit'!G113</f>
        <v>0</v>
      </c>
      <c r="H113" s="138">
        <f>'2018unit'!H113</f>
        <v>5.6054634541905811E-2</v>
      </c>
      <c r="I113" s="138">
        <f>'2018unit'!I113</f>
        <v>4.7301626828256865E-2</v>
      </c>
      <c r="J113" s="138">
        <f>'2018unit'!J113</f>
        <v>3.6245235660412878E-2</v>
      </c>
      <c r="K113" s="138">
        <f>'2018unit'!K113</f>
        <v>3.3953294623170899E-2</v>
      </c>
      <c r="L113" s="138">
        <f>'2018unit'!L113</f>
        <v>2.5523646015690106E-2</v>
      </c>
      <c r="M113" s="138">
        <f>'2018unit'!M113</f>
        <v>0.19907843766943656</v>
      </c>
    </row>
    <row r="114" spans="2:21">
      <c r="B114" s="2" t="s">
        <v>116</v>
      </c>
      <c r="F114" s="16">
        <f>'2018unit'!F114</f>
        <v>0</v>
      </c>
      <c r="G114" s="16">
        <f>'2018unit'!G114</f>
        <v>0</v>
      </c>
      <c r="H114" s="138">
        <f>'2018unit'!H114</f>
        <v>0.11400777236495759</v>
      </c>
      <c r="I114" s="138">
        <f>'2018unit'!I114</f>
        <v>0.10468027563084623</v>
      </c>
      <c r="J114" s="138">
        <f>'2018unit'!J114</f>
        <v>7.1131455620509459E-2</v>
      </c>
      <c r="K114" s="138">
        <f>'2018unit'!K114</f>
        <v>5.9018251636764801E-2</v>
      </c>
      <c r="L114" s="138">
        <f>'2018unit'!L114</f>
        <v>4.3347359863636289E-2</v>
      </c>
      <c r="M114" s="138">
        <f>'2018unit'!M114</f>
        <v>0.39218511511671433</v>
      </c>
    </row>
    <row r="115" spans="2:21">
      <c r="B115" s="2" t="s">
        <v>117</v>
      </c>
      <c r="F115" s="16">
        <f>'2018unit'!F115</f>
        <v>0</v>
      </c>
      <c r="G115" s="16">
        <f>'2018unit'!G115</f>
        <v>0</v>
      </c>
      <c r="H115" s="138">
        <f>'2018unit'!H115</f>
        <v>0.14466443220199965</v>
      </c>
      <c r="I115" s="138">
        <f>'2018unit'!I115</f>
        <v>0.14386673320828547</v>
      </c>
      <c r="J115" s="138">
        <f>'2018unit'!J115</f>
        <v>0.10338140187069141</v>
      </c>
      <c r="K115" s="138">
        <f>'2018unit'!K115</f>
        <v>9.1798492514244573E-2</v>
      </c>
      <c r="L115" s="138">
        <f>'2018unit'!L115</f>
        <v>5.6329777876630717E-2</v>
      </c>
      <c r="M115" s="138">
        <f>'2018unit'!M115</f>
        <v>0.54004083767185185</v>
      </c>
    </row>
    <row r="116" spans="2:21">
      <c r="B116" s="2" t="s">
        <v>412</v>
      </c>
      <c r="F116" s="16">
        <f>'2018unit'!F116</f>
        <v>0</v>
      </c>
      <c r="G116" s="16">
        <f>'2018unit'!G116</f>
        <v>0</v>
      </c>
      <c r="H116" s="138">
        <f>'2018unit'!H116</f>
        <v>0.11825191273350061</v>
      </c>
      <c r="I116" s="138">
        <f>'2018unit'!I116</f>
        <v>0.13866637938037063</v>
      </c>
      <c r="J116" s="138">
        <f>'2018unit'!J116</f>
        <v>0.10951637033640045</v>
      </c>
      <c r="K116" s="138">
        <f>'2018unit'!K116</f>
        <v>0.10552235919107647</v>
      </c>
      <c r="L116" s="138">
        <f>'2018unit'!L116</f>
        <v>6.6103436417220982E-2</v>
      </c>
      <c r="M116" s="138">
        <f>'2018unit'!M116</f>
        <v>0.53806045805856906</v>
      </c>
    </row>
    <row r="117" spans="2:21">
      <c r="B117" s="2" t="s">
        <v>304</v>
      </c>
      <c r="F117" s="270">
        <f>'2018unit'!F117</f>
        <v>0</v>
      </c>
      <c r="G117" s="270">
        <f>'2018unit'!G117</f>
        <v>0</v>
      </c>
      <c r="H117" s="269">
        <f>'2018unit'!H117</f>
        <v>0.47912784687675153</v>
      </c>
      <c r="I117" s="269">
        <f>'2018unit'!I117</f>
        <v>0.48302523640040457</v>
      </c>
      <c r="J117" s="269">
        <f>'2018unit'!J117</f>
        <v>0.36089553081649195</v>
      </c>
      <c r="K117" s="269">
        <f>'2018unit'!K117</f>
        <v>0.33409523505496846</v>
      </c>
      <c r="L117" s="269">
        <f>'2018unit'!L117</f>
        <v>0.22499016743965655</v>
      </c>
      <c r="M117" s="269">
        <f>'2018unit'!M117</f>
        <v>1.8821340165882732</v>
      </c>
    </row>
    <row r="118" spans="2:21">
      <c r="B118" s="2" t="s">
        <v>389</v>
      </c>
      <c r="F118" s="138"/>
      <c r="G118" s="138"/>
      <c r="H118" s="138">
        <f>'2018unit'!H118</f>
        <v>7.8500885471944528</v>
      </c>
      <c r="I118" s="138">
        <f>'2018unit'!I118</f>
        <v>12.399114155967233</v>
      </c>
      <c r="J118" s="138">
        <f>'2018unit'!J118</f>
        <v>18.959744064336491</v>
      </c>
      <c r="K118" s="138">
        <f>'2018unit'!K118</f>
        <v>23.244688426530807</v>
      </c>
      <c r="L118" s="138">
        <f>'2018unit'!L118</f>
        <v>27.901914031462734</v>
      </c>
      <c r="M118" s="138"/>
      <c r="N118" s="138"/>
      <c r="O118" s="138"/>
      <c r="P118" s="138"/>
      <c r="Q118" s="138"/>
      <c r="R118" s="138"/>
      <c r="S118" s="138"/>
      <c r="T118" s="138"/>
      <c r="U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'2018unit'!F123</f>
        <v>1.4499225936315781E-2</v>
      </c>
      <c r="G123" s="138">
        <f>'2018unit'!G123</f>
        <v>2.9494020182900378E-2</v>
      </c>
      <c r="H123" s="16">
        <f>'2018unit'!H123</f>
        <v>0</v>
      </c>
      <c r="I123" s="16">
        <f>'2018unit'!I123</f>
        <v>0</v>
      </c>
      <c r="J123" s="16">
        <f>'2018unit'!J123</f>
        <v>0</v>
      </c>
      <c r="K123" s="16">
        <f>'2018unit'!K123</f>
        <v>0</v>
      </c>
      <c r="L123" s="16">
        <f>'2018unit'!L123</f>
        <v>0</v>
      </c>
      <c r="M123" s="138">
        <f>'2018unit'!M123</f>
        <v>4.3993246119216158E-2</v>
      </c>
      <c r="N123" s="138">
        <f>'2018unit'!N123</f>
        <v>1.8838196811693308E-2</v>
      </c>
      <c r="O123" s="138">
        <f>'2018unit'!O123</f>
        <v>3.4166046580590081E-2</v>
      </c>
      <c r="P123" s="16">
        <f>'2018unit'!P123</f>
        <v>0</v>
      </c>
      <c r="Q123" s="16">
        <f>'2018unit'!Q123</f>
        <v>0</v>
      </c>
      <c r="R123" s="16">
        <f>'2018unit'!R123</f>
        <v>0</v>
      </c>
      <c r="S123" s="16">
        <f>'2018unit'!S123</f>
        <v>0</v>
      </c>
      <c r="T123" s="16">
        <f>'2018unit'!T123</f>
        <v>0</v>
      </c>
      <c r="U123" s="138">
        <f>'2018unit'!U123</f>
        <v>5.3004243392283393E-2</v>
      </c>
    </row>
    <row r="124" spans="2:21">
      <c r="B124" s="2" t="s">
        <v>147</v>
      </c>
      <c r="F124" s="138">
        <f>'2018unit'!F124</f>
        <v>1.5417846259564105E-2</v>
      </c>
      <c r="G124" s="138">
        <f>'2018unit'!G124</f>
        <v>3.1362658306984474E-2</v>
      </c>
      <c r="H124" s="16">
        <f>'2018unit'!H124</f>
        <v>0</v>
      </c>
      <c r="I124" s="16">
        <f>'2018unit'!I124</f>
        <v>0</v>
      </c>
      <c r="J124" s="16">
        <f>'2018unit'!J124</f>
        <v>0</v>
      </c>
      <c r="K124" s="16">
        <f>'2018unit'!K124</f>
        <v>0</v>
      </c>
      <c r="L124" s="16">
        <f>'2018unit'!L124</f>
        <v>0</v>
      </c>
      <c r="M124" s="138">
        <f>'2018unit'!M124</f>
        <v>4.6780504566548579E-2</v>
      </c>
      <c r="N124" s="138">
        <f>'2018unit'!N124</f>
        <v>2.0031719177685935E-2</v>
      </c>
      <c r="O124" s="138">
        <f>'2018unit'!O124</f>
        <v>3.6330687982264381E-2</v>
      </c>
      <c r="P124" s="16">
        <f>'2018unit'!P124</f>
        <v>0</v>
      </c>
      <c r="Q124" s="16">
        <f>'2018unit'!Q124</f>
        <v>0</v>
      </c>
      <c r="R124" s="16">
        <f>'2018unit'!R124</f>
        <v>0</v>
      </c>
      <c r="S124" s="16">
        <f>'2018unit'!S124</f>
        <v>0</v>
      </c>
      <c r="T124" s="16">
        <f>'2018unit'!T124</f>
        <v>0</v>
      </c>
      <c r="U124" s="138">
        <f>'2018unit'!U124</f>
        <v>5.636240715995032E-2</v>
      </c>
    </row>
    <row r="125" spans="2:21">
      <c r="B125" s="2" t="s">
        <v>148</v>
      </c>
      <c r="F125" s="138">
        <f>'2018unit'!F125</f>
        <v>1.3335077633355615E-2</v>
      </c>
      <c r="G125" s="138">
        <f>'2018unit'!G125</f>
        <v>2.7125934210986701E-2</v>
      </c>
      <c r="H125" s="16">
        <f>'2018unit'!H125</f>
        <v>0</v>
      </c>
      <c r="I125" s="16">
        <f>'2018unit'!I125</f>
        <v>0</v>
      </c>
      <c r="J125" s="16">
        <f>'2018unit'!J125</f>
        <v>0</v>
      </c>
      <c r="K125" s="16">
        <f>'2018unit'!K125</f>
        <v>0</v>
      </c>
      <c r="L125" s="16">
        <f>'2018unit'!L125</f>
        <v>0</v>
      </c>
      <c r="M125" s="138">
        <f>'2018unit'!M125</f>
        <v>4.0461011844342316E-2</v>
      </c>
      <c r="N125" s="138">
        <f>'2018unit'!N125</f>
        <v>1.7325670905449318E-2</v>
      </c>
      <c r="O125" s="138">
        <f>'2018unit'!O125</f>
        <v>3.1422841852258326E-2</v>
      </c>
      <c r="P125" s="16">
        <f>'2018unit'!P125</f>
        <v>0</v>
      </c>
      <c r="Q125" s="16">
        <f>'2018unit'!Q125</f>
        <v>0</v>
      </c>
      <c r="R125" s="16">
        <f>'2018unit'!R125</f>
        <v>0</v>
      </c>
      <c r="S125" s="16">
        <f>'2018unit'!S125</f>
        <v>0</v>
      </c>
      <c r="T125" s="16">
        <f>'2018unit'!T125</f>
        <v>0</v>
      </c>
      <c r="U125" s="138">
        <f>'2018unit'!U125</f>
        <v>4.874851275770764E-2</v>
      </c>
    </row>
    <row r="126" spans="2:21">
      <c r="B126" s="2" t="s">
        <v>149</v>
      </c>
      <c r="F126" s="138">
        <f>'2018unit'!F126</f>
        <v>1.220554833645048E-2</v>
      </c>
      <c r="G126" s="138">
        <f>'2018unit'!G126</f>
        <v>2.4828269492440876E-2</v>
      </c>
      <c r="H126" s="16">
        <f>'2018unit'!H126</f>
        <v>0</v>
      </c>
      <c r="I126" s="16">
        <f>'2018unit'!I126</f>
        <v>0</v>
      </c>
      <c r="J126" s="16">
        <f>'2018unit'!J126</f>
        <v>0</v>
      </c>
      <c r="K126" s="16">
        <f>'2018unit'!K126</f>
        <v>0</v>
      </c>
      <c r="L126" s="16">
        <f>'2018unit'!L126</f>
        <v>0</v>
      </c>
      <c r="M126" s="138">
        <f>'2018unit'!M126</f>
        <v>3.7033817828891355E-2</v>
      </c>
      <c r="N126" s="138">
        <f>'2018unit'!N126</f>
        <v>1.5858123927898097E-2</v>
      </c>
      <c r="O126" s="138">
        <f>'2018unit'!O126</f>
        <v>2.8761213518324794E-2</v>
      </c>
      <c r="P126" s="16">
        <f>'2018unit'!P126</f>
        <v>0</v>
      </c>
      <c r="Q126" s="16">
        <f>'2018unit'!Q126</f>
        <v>0</v>
      </c>
      <c r="R126" s="16">
        <f>'2018unit'!R126</f>
        <v>0</v>
      </c>
      <c r="S126" s="16">
        <f>'2018unit'!S126</f>
        <v>0</v>
      </c>
      <c r="T126" s="16">
        <f>'2018unit'!T126</f>
        <v>0</v>
      </c>
      <c r="U126" s="138">
        <f>'2018unit'!U126</f>
        <v>4.4619337446222887E-2</v>
      </c>
    </row>
    <row r="127" spans="2:21">
      <c r="B127" s="2" t="s">
        <v>150</v>
      </c>
      <c r="F127" s="138">
        <f>'2018unit'!F127</f>
        <v>1.2111927571759188E-2</v>
      </c>
      <c r="G127" s="138">
        <f>'2018unit'!G127</f>
        <v>2.4637828103674906E-2</v>
      </c>
      <c r="H127" s="16">
        <f>'2018unit'!H127</f>
        <v>0</v>
      </c>
      <c r="I127" s="16">
        <f>'2018unit'!I127</f>
        <v>0</v>
      </c>
      <c r="J127" s="16">
        <f>'2018unit'!J127</f>
        <v>0</v>
      </c>
      <c r="K127" s="16">
        <f>'2018unit'!K127</f>
        <v>0</v>
      </c>
      <c r="L127" s="16">
        <f>'2018unit'!L127</f>
        <v>0</v>
      </c>
      <c r="M127" s="138">
        <f>'2018unit'!M127</f>
        <v>3.6749755675434093E-2</v>
      </c>
      <c r="N127" s="138">
        <f>'2018unit'!N127</f>
        <v>1.57364866488694E-2</v>
      </c>
      <c r="O127" s="138">
        <f>'2018unit'!O127</f>
        <v>2.8540605092647282E-2</v>
      </c>
      <c r="P127" s="16">
        <f>'2018unit'!P127</f>
        <v>0</v>
      </c>
      <c r="Q127" s="16">
        <f>'2018unit'!Q127</f>
        <v>0</v>
      </c>
      <c r="R127" s="16">
        <f>'2018unit'!R127</f>
        <v>0</v>
      </c>
      <c r="S127" s="16">
        <f>'2018unit'!S127</f>
        <v>0</v>
      </c>
      <c r="T127" s="16">
        <f>'2018unit'!T127</f>
        <v>0</v>
      </c>
      <c r="U127" s="138">
        <f>'2018unit'!U127</f>
        <v>4.4277091741516686E-2</v>
      </c>
    </row>
    <row r="128" spans="2:21">
      <c r="B128" s="2" t="s">
        <v>113</v>
      </c>
      <c r="F128" s="138">
        <f>'2018unit'!F128</f>
        <v>0.30471721542198343</v>
      </c>
      <c r="G128" s="138">
        <f>'2018unit'!G128</f>
        <v>0.38294776743684572</v>
      </c>
      <c r="H128" s="16">
        <f>'2018unit'!H128</f>
        <v>0</v>
      </c>
      <c r="I128" s="16">
        <f>'2018unit'!I128</f>
        <v>0</v>
      </c>
      <c r="J128" s="16">
        <f>'2018unit'!J128</f>
        <v>0</v>
      </c>
      <c r="K128" s="16">
        <f>'2018unit'!K128</f>
        <v>0</v>
      </c>
      <c r="L128" s="16">
        <f>'2018unit'!L128</f>
        <v>0</v>
      </c>
      <c r="M128" s="138">
        <f>'2018unit'!M128</f>
        <v>0.68766498285882915</v>
      </c>
      <c r="N128" s="138">
        <f>'2018unit'!N128</f>
        <v>0.24836698494654402</v>
      </c>
      <c r="O128" s="138">
        <f>'2018unit'!O128</f>
        <v>0.31538031643468672</v>
      </c>
      <c r="P128" s="16">
        <f>'2018unit'!P128</f>
        <v>0</v>
      </c>
      <c r="Q128" s="16">
        <f>'2018unit'!Q128</f>
        <v>0</v>
      </c>
      <c r="R128" s="16">
        <f>'2018unit'!R128</f>
        <v>0</v>
      </c>
      <c r="S128" s="16">
        <f>'2018unit'!S128</f>
        <v>0</v>
      </c>
      <c r="T128" s="16">
        <f>'2018unit'!T128</f>
        <v>0</v>
      </c>
      <c r="U128" s="138">
        <f>'2018unit'!U128</f>
        <v>0.56374730138123075</v>
      </c>
    </row>
    <row r="129" spans="2:21">
      <c r="B129" s="2" t="s">
        <v>114</v>
      </c>
      <c r="F129" s="138">
        <f>'2018unit'!F129</f>
        <v>0.50381494580582109</v>
      </c>
      <c r="G129" s="138">
        <f>'2018unit'!G129</f>
        <v>0.61376168272424914</v>
      </c>
      <c r="H129" s="16">
        <f>'2018unit'!H129</f>
        <v>0</v>
      </c>
      <c r="I129" s="16">
        <f>'2018unit'!I129</f>
        <v>0</v>
      </c>
      <c r="J129" s="16">
        <f>'2018unit'!J129</f>
        <v>0</v>
      </c>
      <c r="K129" s="16">
        <f>'2018unit'!K129</f>
        <v>0</v>
      </c>
      <c r="L129" s="16">
        <f>'2018unit'!L129</f>
        <v>0</v>
      </c>
      <c r="M129" s="138">
        <f>'2018unit'!M129</f>
        <v>1.1175766285300703</v>
      </c>
      <c r="N129" s="138">
        <f>'2018unit'!N129</f>
        <v>0.57824410336768051</v>
      </c>
      <c r="O129" s="138">
        <f>'2018unit'!O129</f>
        <v>0.6224782890615157</v>
      </c>
      <c r="P129" s="16">
        <f>'2018unit'!P129</f>
        <v>0</v>
      </c>
      <c r="Q129" s="16">
        <f>'2018unit'!Q129</f>
        <v>0</v>
      </c>
      <c r="R129" s="16">
        <f>'2018unit'!R129</f>
        <v>0</v>
      </c>
      <c r="S129" s="16">
        <f>'2018unit'!S129</f>
        <v>0</v>
      </c>
      <c r="T129" s="16">
        <f>'2018unit'!T129</f>
        <v>0</v>
      </c>
      <c r="U129" s="138">
        <f>'2018unit'!U129</f>
        <v>1.2007223924291961</v>
      </c>
    </row>
    <row r="130" spans="2:21">
      <c r="B130" s="2" t="s">
        <v>115</v>
      </c>
      <c r="F130" s="138">
        <f>'2018unit'!F130</f>
        <v>0.9588487245781091</v>
      </c>
      <c r="G130" s="138">
        <f>'2018unit'!G130</f>
        <v>1.0895745569495883</v>
      </c>
      <c r="H130" s="16">
        <f>'2018unit'!H130</f>
        <v>0</v>
      </c>
      <c r="I130" s="16">
        <f>'2018unit'!I130</f>
        <v>0</v>
      </c>
      <c r="J130" s="16">
        <f>'2018unit'!J130</f>
        <v>0</v>
      </c>
      <c r="K130" s="16">
        <f>'2018unit'!K130</f>
        <v>0</v>
      </c>
      <c r="L130" s="16">
        <f>'2018unit'!L130</f>
        <v>0</v>
      </c>
      <c r="M130" s="138">
        <f>'2018unit'!M130</f>
        <v>2.0484232815276973</v>
      </c>
      <c r="N130" s="138">
        <f>'2018unit'!N130</f>
        <v>1.2601350537070888</v>
      </c>
      <c r="O130" s="138">
        <f>'2018unit'!O130</f>
        <v>1.238375179917141</v>
      </c>
      <c r="P130" s="16">
        <f>'2018unit'!P130</f>
        <v>0</v>
      </c>
      <c r="Q130" s="16">
        <f>'2018unit'!Q130</f>
        <v>0</v>
      </c>
      <c r="R130" s="16">
        <f>'2018unit'!R130</f>
        <v>0</v>
      </c>
      <c r="S130" s="16">
        <f>'2018unit'!S130</f>
        <v>0</v>
      </c>
      <c r="T130" s="16">
        <f>'2018unit'!T130</f>
        <v>0</v>
      </c>
      <c r="U130" s="138">
        <f>'2018unit'!U130</f>
        <v>2.4985102336242297</v>
      </c>
    </row>
    <row r="131" spans="2:21">
      <c r="B131" s="2" t="s">
        <v>116</v>
      </c>
      <c r="F131" s="138">
        <f>'2018unit'!F131</f>
        <v>1.6616110577401</v>
      </c>
      <c r="G131" s="138">
        <f>'2018unit'!G131</f>
        <v>1.8648701310976661</v>
      </c>
      <c r="H131" s="16">
        <f>'2018unit'!H131</f>
        <v>0</v>
      </c>
      <c r="I131" s="16">
        <f>'2018unit'!I131</f>
        <v>0</v>
      </c>
      <c r="J131" s="16">
        <f>'2018unit'!J131</f>
        <v>0</v>
      </c>
      <c r="K131" s="16">
        <f>'2018unit'!K131</f>
        <v>0</v>
      </c>
      <c r="L131" s="16">
        <f>'2018unit'!L131</f>
        <v>0</v>
      </c>
      <c r="M131" s="138">
        <f>'2018unit'!M131</f>
        <v>3.5264811888377663</v>
      </c>
      <c r="N131" s="138">
        <f>'2018unit'!N131</f>
        <v>2.2949504741189553</v>
      </c>
      <c r="O131" s="138">
        <f>'2018unit'!O131</f>
        <v>2.3683758243135684</v>
      </c>
      <c r="P131" s="16">
        <f>'2018unit'!P131</f>
        <v>0</v>
      </c>
      <c r="Q131" s="16">
        <f>'2018unit'!Q131</f>
        <v>0</v>
      </c>
      <c r="R131" s="16">
        <f>'2018unit'!R131</f>
        <v>0</v>
      </c>
      <c r="S131" s="16">
        <f>'2018unit'!S131</f>
        <v>0</v>
      </c>
      <c r="T131" s="16">
        <f>'2018unit'!T131</f>
        <v>0</v>
      </c>
      <c r="U131" s="138">
        <f>'2018unit'!U131</f>
        <v>4.6633262984325237</v>
      </c>
    </row>
    <row r="132" spans="2:21">
      <c r="B132" s="2" t="s">
        <v>117</v>
      </c>
      <c r="F132" s="138">
        <f>'2018unit'!F132</f>
        <v>1.5566718487060214</v>
      </c>
      <c r="G132" s="138">
        <f>'2018unit'!G132</f>
        <v>1.9041868921123901</v>
      </c>
      <c r="H132" s="16">
        <f>'2018unit'!H132</f>
        <v>0</v>
      </c>
      <c r="I132" s="16">
        <f>'2018unit'!I132</f>
        <v>0</v>
      </c>
      <c r="J132" s="16">
        <f>'2018unit'!J132</f>
        <v>0</v>
      </c>
      <c r="K132" s="16">
        <f>'2018unit'!K132</f>
        <v>0</v>
      </c>
      <c r="L132" s="16">
        <f>'2018unit'!L132</f>
        <v>0</v>
      </c>
      <c r="M132" s="138">
        <f>'2018unit'!M132</f>
        <v>3.4608587408184115</v>
      </c>
      <c r="N132" s="138">
        <f>'2018unit'!N132</f>
        <v>2.2509678465472129</v>
      </c>
      <c r="O132" s="138">
        <f>'2018unit'!O132</f>
        <v>2.7398448316805051</v>
      </c>
      <c r="P132" s="16">
        <f>'2018unit'!P132</f>
        <v>0</v>
      </c>
      <c r="Q132" s="16">
        <f>'2018unit'!Q132</f>
        <v>0</v>
      </c>
      <c r="R132" s="16">
        <f>'2018unit'!R132</f>
        <v>0</v>
      </c>
      <c r="S132" s="16">
        <f>'2018unit'!S132</f>
        <v>0</v>
      </c>
      <c r="T132" s="16">
        <f>'2018unit'!T132</f>
        <v>0</v>
      </c>
      <c r="U132" s="138">
        <f>'2018unit'!U132</f>
        <v>4.9908126782277176</v>
      </c>
    </row>
    <row r="133" spans="2:21">
      <c r="B133" s="2" t="s">
        <v>412</v>
      </c>
      <c r="F133" s="138">
        <f>'2018unit'!F133</f>
        <v>0.67956050622471365</v>
      </c>
      <c r="G133" s="138">
        <f>'2018unit'!G133</f>
        <v>1.0535438972957452</v>
      </c>
      <c r="H133" s="16">
        <f>'2018unit'!H133</f>
        <v>0</v>
      </c>
      <c r="I133" s="16">
        <f>'2018unit'!I133</f>
        <v>0</v>
      </c>
      <c r="J133" s="16">
        <f>'2018unit'!J133</f>
        <v>0</v>
      </c>
      <c r="K133" s="16">
        <f>'2018unit'!K133</f>
        <v>0</v>
      </c>
      <c r="L133" s="16">
        <f>'2018unit'!L133</f>
        <v>0</v>
      </c>
      <c r="M133" s="138">
        <f>'2018unit'!M133</f>
        <v>1.7331044035204588</v>
      </c>
      <c r="N133" s="138">
        <f>'2018unit'!N133</f>
        <v>1.0981195207271448</v>
      </c>
      <c r="O133" s="138">
        <f>'2018unit'!O133</f>
        <v>1.7731920381760797</v>
      </c>
      <c r="P133" s="16">
        <f>'2018unit'!P133</f>
        <v>0</v>
      </c>
      <c r="Q133" s="16">
        <f>'2018unit'!Q133</f>
        <v>0</v>
      </c>
      <c r="R133" s="16">
        <f>'2018unit'!R133</f>
        <v>0</v>
      </c>
      <c r="S133" s="16">
        <f>'2018unit'!S133</f>
        <v>0</v>
      </c>
      <c r="T133" s="16">
        <f>'2018unit'!T133</f>
        <v>0</v>
      </c>
      <c r="U133" s="138">
        <f>'2018unit'!U133</f>
        <v>2.8713115589032245</v>
      </c>
    </row>
    <row r="134" spans="2:21">
      <c r="B134" s="2" t="s">
        <v>304</v>
      </c>
      <c r="F134" s="269">
        <f>'2018unit'!F134</f>
        <v>5.7327939242141941</v>
      </c>
      <c r="G134" s="269">
        <f>'2018unit'!G134</f>
        <v>7.046333637913472</v>
      </c>
      <c r="H134" s="270">
        <f>'2018unit'!H134</f>
        <v>0</v>
      </c>
      <c r="I134" s="270">
        <f>'2018unit'!I134</f>
        <v>0</v>
      </c>
      <c r="J134" s="270">
        <f>'2018unit'!J134</f>
        <v>0</v>
      </c>
      <c r="K134" s="270">
        <f>'2018unit'!K134</f>
        <v>0</v>
      </c>
      <c r="L134" s="270">
        <f>'2018unit'!L134</f>
        <v>0</v>
      </c>
      <c r="M134" s="269">
        <f>'2018unit'!M134</f>
        <v>12.779127562127666</v>
      </c>
      <c r="N134" s="269">
        <f>'2018unit'!N134</f>
        <v>7.8185741808862215</v>
      </c>
      <c r="O134" s="269">
        <f>'2018unit'!O134</f>
        <v>9.2168678746095818</v>
      </c>
      <c r="P134" s="270">
        <f>'2018unit'!P134</f>
        <v>0</v>
      </c>
      <c r="Q134" s="270">
        <f>'2018unit'!Q134</f>
        <v>0</v>
      </c>
      <c r="R134" s="270">
        <f>'2018unit'!R134</f>
        <v>0</v>
      </c>
      <c r="S134" s="270">
        <f>'2018unit'!S134</f>
        <v>0</v>
      </c>
      <c r="T134" s="270">
        <f>'2018unit'!T134</f>
        <v>0</v>
      </c>
      <c r="U134" s="269">
        <f>'2018unit'!U134</f>
        <v>17.035442055495803</v>
      </c>
    </row>
    <row r="135" spans="2:21">
      <c r="B135" s="2" t="s">
        <v>389</v>
      </c>
      <c r="F135" s="138">
        <f>'2018unit'!F135</f>
        <v>1.9280639359408851</v>
      </c>
      <c r="G135" s="138">
        <f>'2018unit'!G135</f>
        <v>2.4296430168485292</v>
      </c>
      <c r="H135" s="138"/>
      <c r="I135" s="138"/>
      <c r="J135" s="138"/>
      <c r="K135" s="138"/>
      <c r="L135" s="138"/>
      <c r="M135" s="138"/>
      <c r="N135" s="138">
        <f>'2018unit'!N135</f>
        <v>2.1361461034073006</v>
      </c>
      <c r="O135" s="138">
        <f>'2018unit'!O135</f>
        <v>3.9643209838659863</v>
      </c>
      <c r="P135" s="138"/>
      <c r="Q135" s="138"/>
      <c r="R135" s="138"/>
      <c r="S135" s="138"/>
      <c r="T135" s="138"/>
      <c r="U135" s="138"/>
    </row>
    <row r="136" spans="2:21">
      <c r="B136" s="2" t="s">
        <v>2436</v>
      </c>
      <c r="C136" s="30"/>
      <c r="F136" s="16">
        <f>F134*F135*12</f>
        <v>132.63831860950091</v>
      </c>
      <c r="G136" s="16">
        <f>G134*G135*12</f>
        <v>205.44090381289632</v>
      </c>
      <c r="H136" s="16"/>
      <c r="I136" s="16"/>
      <c r="J136" s="16"/>
      <c r="K136" s="16"/>
      <c r="L136" s="16"/>
      <c r="M136" s="16"/>
      <c r="N136" s="16">
        <f>N134*N135*12</f>
        <v>200.41940124841236</v>
      </c>
      <c r="O136" s="16">
        <f>O134*O135*12</f>
        <v>438.46347265002066</v>
      </c>
    </row>
  </sheetData>
  <phoneticPr fontId="40"/>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U135"/>
  <sheetViews>
    <sheetView zoomScale="80" zoomScaleNormal="80" workbookViewId="0"/>
  </sheetViews>
  <sheetFormatPr defaultRowHeight="12"/>
  <cols>
    <col min="1" max="5" width="9" style="2"/>
    <col min="6" max="6" width="9.25" style="2" bestFit="1" customWidth="1"/>
    <col min="7" max="7" width="9" style="2"/>
    <col min="8" max="8" width="9" style="2" customWidth="1"/>
    <col min="9" max="13" width="9" style="2"/>
    <col min="14" max="14" width="9" style="2" customWidth="1"/>
    <col min="15" max="16384" width="9" style="2"/>
  </cols>
  <sheetData>
    <row r="1" spans="1:21">
      <c r="A1" s="2" t="s">
        <v>2764</v>
      </c>
      <c r="F1" s="2" t="s">
        <v>303</v>
      </c>
    </row>
    <row r="2" spans="1:21">
      <c r="C2" s="2" t="s">
        <v>302</v>
      </c>
      <c r="F2" s="2" t="s">
        <v>202</v>
      </c>
      <c r="N2" s="2" t="s">
        <v>203</v>
      </c>
    </row>
    <row r="3" spans="1:21">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row>
    <row r="4" spans="1:21">
      <c r="B4" s="2" t="s">
        <v>146</v>
      </c>
      <c r="C4" s="137">
        <f>'2018kaiteiAnd29shoguu'!C4</f>
        <v>908.09140000000002</v>
      </c>
      <c r="D4" s="137">
        <f>'2018kaiteiAnd29shoguu'!D4</f>
        <v>459.97610000000003</v>
      </c>
      <c r="E4" s="137">
        <f>'2018kaiteiAnd29shoguu'!E4</f>
        <v>448.11530000000005</v>
      </c>
      <c r="F4" s="138">
        <f>'2018kaiteiAnd29shoguu'!F4</f>
        <v>0.14248735341754656</v>
      </c>
      <c r="G4" s="138">
        <f>'2018kaiteiAnd29shoguu'!G4</f>
        <v>0.21635847183829918</v>
      </c>
      <c r="H4" s="138">
        <f>'2018kaiteiAnd29shoguu'!H4</f>
        <v>0.27617331772582893</v>
      </c>
      <c r="I4" s="138">
        <f>'2018kaiteiAnd29shoguu'!I4</f>
        <v>0.36869085741881219</v>
      </c>
      <c r="J4" s="138">
        <f>'2018kaiteiAnd29shoguu'!J4</f>
        <v>0.23933251450246359</v>
      </c>
      <c r="K4" s="138">
        <f>'2018kaiteiAnd29shoguu'!K4</f>
        <v>0.17930707170332377</v>
      </c>
      <c r="L4" s="138">
        <f>'2018kaiteiAnd29shoguu'!L4</f>
        <v>0.19306830950248227</v>
      </c>
      <c r="M4" s="138">
        <f>'2018kaiteiAnd29shoguu'!M4</f>
        <v>1.6154178961087566</v>
      </c>
      <c r="N4" s="138">
        <f>'2018kaiteiAnd29shoguu'!N4</f>
        <v>0.12521686616611619</v>
      </c>
      <c r="O4" s="138">
        <f>'2018kaiteiAnd29shoguu'!O4</f>
        <v>0.20099097042532743</v>
      </c>
      <c r="P4" s="138">
        <f>'2018kaiteiAnd29shoguu'!P4</f>
        <v>0.20567256870357337</v>
      </c>
      <c r="Q4" s="138">
        <f>'2018kaiteiAnd29shoguu'!Q4</f>
        <v>0.28556216700972248</v>
      </c>
      <c r="R4" s="138">
        <f>'2018kaiteiAnd29shoguu'!R4</f>
        <v>0.17483884914661704</v>
      </c>
      <c r="S4" s="138">
        <f>'2018kaiteiAnd29shoguu'!S4</f>
        <v>0.15137646333094026</v>
      </c>
      <c r="T4" s="138">
        <f>'2018kaiteiAnd29shoguu'!T4</f>
        <v>0.16794439434359146</v>
      </c>
      <c r="U4" s="138">
        <f>'2018kaiteiAnd29shoguu'!U4</f>
        <v>1.3116022791258883</v>
      </c>
    </row>
    <row r="5" spans="1:21">
      <c r="B5" s="2" t="s">
        <v>147</v>
      </c>
      <c r="C5" s="137">
        <f>'2018kaiteiAnd29shoguu'!C5</f>
        <v>965.62490000000003</v>
      </c>
      <c r="D5" s="137">
        <f>'2018kaiteiAnd29shoguu'!D5</f>
        <v>487.57670000000007</v>
      </c>
      <c r="E5" s="137">
        <f>'2018kaiteiAnd29shoguu'!E5</f>
        <v>478.04820000000001</v>
      </c>
      <c r="F5" s="138">
        <f>'2018kaiteiAnd29shoguu'!F5</f>
        <v>0.15103722469724204</v>
      </c>
      <c r="G5" s="138">
        <f>'2018kaiteiAnd29shoguu'!G5</f>
        <v>0.22934093687902665</v>
      </c>
      <c r="H5" s="138">
        <f>'2018kaiteiAnd29shoguu'!H5</f>
        <v>0.29274493801919532</v>
      </c>
      <c r="I5" s="138">
        <f>'2018kaiteiAnd29shoguu'!I5</f>
        <v>0.39095629341358823</v>
      </c>
      <c r="J5" s="138">
        <f>'2018kaiteiAnd29shoguu'!J5</f>
        <v>0.25380917318514062</v>
      </c>
      <c r="K5" s="138">
        <f>'2018kaiteiAnd29shoguu'!K5</f>
        <v>0.19010964604128425</v>
      </c>
      <c r="L5" s="138">
        <f>'2018kaiteiAnd29shoguu'!L5</f>
        <v>0.20465326181468768</v>
      </c>
      <c r="M5" s="138">
        <f>'2018kaiteiAnd29shoguu'!M5</f>
        <v>1.7126514740501648</v>
      </c>
      <c r="N5" s="138">
        <f>'2018kaiteiAnd29shoguu'!N5</f>
        <v>0.13358101693995439</v>
      </c>
      <c r="O5" s="138">
        <f>'2018kaiteiAnd29shoguu'!O5</f>
        <v>0.21441662810459941</v>
      </c>
      <c r="P5" s="138">
        <f>'2018kaiteiAnd29shoguu'!P5</f>
        <v>0.21941094458975083</v>
      </c>
      <c r="Q5" s="138">
        <f>'2018kaiteiAnd29shoguu'!Q5</f>
        <v>0.30474791795599571</v>
      </c>
      <c r="R5" s="138">
        <f>'2018kaiteiAnd29shoguu'!R5</f>
        <v>0.18660264175607247</v>
      </c>
      <c r="S5" s="138">
        <f>'2018kaiteiAnd29shoguu'!S5</f>
        <v>0.16152484300806447</v>
      </c>
      <c r="T5" s="138">
        <f>'2018kaiteiAnd29shoguu'!T5</f>
        <v>0.17916262938588365</v>
      </c>
      <c r="U5" s="138">
        <f>'2018kaiteiAnd29shoguu'!U5</f>
        <v>1.399446621740321</v>
      </c>
    </row>
    <row r="6" spans="1:21">
      <c r="B6" s="2" t="s">
        <v>148</v>
      </c>
      <c r="C6" s="137">
        <f>'2018kaiteiAnd29shoguu'!C6</f>
        <v>835.18039999999996</v>
      </c>
      <c r="D6" s="137">
        <f>'2018kaiteiAnd29shoguu'!D6</f>
        <v>419.57709999999997</v>
      </c>
      <c r="E6" s="137">
        <f>'2018kaiteiAnd29shoguu'!E6</f>
        <v>415.60309999999998</v>
      </c>
      <c r="F6" s="138">
        <f>'2018kaiteiAnd29shoguu'!F6</f>
        <v>0.12997290627406352</v>
      </c>
      <c r="G6" s="138">
        <f>'2018kaiteiAnd29shoguu'!G6</f>
        <v>0.19735603692092965</v>
      </c>
      <c r="H6" s="138">
        <f>'2018kaiteiAnd29shoguu'!H6</f>
        <v>0.25191743603370237</v>
      </c>
      <c r="I6" s="138">
        <f>'2018kaiteiAnd29shoguu'!I6</f>
        <v>0.33662806168457421</v>
      </c>
      <c r="J6" s="138">
        <f>'2018kaiteiAnd29shoguu'!J6</f>
        <v>0.21857129236601713</v>
      </c>
      <c r="K6" s="138">
        <f>'2018kaiteiAnd29shoguu'!K6</f>
        <v>0.1636558839053838</v>
      </c>
      <c r="L6" s="138">
        <f>'2018kaiteiAnd29shoguu'!L6</f>
        <v>0.17611141405597799</v>
      </c>
      <c r="M6" s="138">
        <f>'2018kaiteiAnd29shoguu'!M6</f>
        <v>1.474213031240649</v>
      </c>
      <c r="N6" s="138">
        <f>'2018kaiteiAnd29shoguu'!N6</f>
        <v>0.11613198154788064</v>
      </c>
      <c r="O6" s="138">
        <f>'2018kaiteiAnd29shoguu'!O6</f>
        <v>0.18640843189414505</v>
      </c>
      <c r="P6" s="138">
        <f>'2018kaiteiAnd29shoguu'!P6</f>
        <v>0.19075036522557487</v>
      </c>
      <c r="Q6" s="138">
        <f>'2018kaiteiAnd29shoguu'!Q6</f>
        <v>0.26509474137625555</v>
      </c>
      <c r="R6" s="138">
        <f>'2018kaiteiAnd29shoguu'!R6</f>
        <v>0.16234609674369657</v>
      </c>
      <c r="S6" s="138">
        <f>'2018kaiteiAnd29shoguu'!S6</f>
        <v>0.14047694574516756</v>
      </c>
      <c r="T6" s="138">
        <f>'2018kaiteiAnd29shoguu'!T6</f>
        <v>0.15575949073111109</v>
      </c>
      <c r="U6" s="138">
        <f>'2018kaiteiAnd29shoguu'!U6</f>
        <v>1.2169680532638312</v>
      </c>
    </row>
    <row r="7" spans="1:21">
      <c r="B7" s="2" t="s">
        <v>149</v>
      </c>
      <c r="C7" s="137">
        <f>'2018kaiteiAnd29shoguu'!C7</f>
        <v>764.43759999999997</v>
      </c>
      <c r="D7" s="137">
        <f>'2018kaiteiAnd29shoguu'!D7</f>
        <v>381.38319999999999</v>
      </c>
      <c r="E7" s="137">
        <f>'2018kaiteiAnd29shoguu'!E7</f>
        <v>383.05439999999999</v>
      </c>
      <c r="F7" s="138">
        <f>'2018kaiteiAnd29shoguu'!F7</f>
        <v>0.11814153562742681</v>
      </c>
      <c r="G7" s="138">
        <f>'2018kaiteiAnd29shoguu'!G7</f>
        <v>0.17939081255917519</v>
      </c>
      <c r="H7" s="138">
        <f>'2018kaiteiAnd29shoguu'!H7</f>
        <v>0.2289855139623414</v>
      </c>
      <c r="I7" s="138">
        <f>'2018kaiteiAnd29shoguu'!I7</f>
        <v>0.30622759528242516</v>
      </c>
      <c r="J7" s="138">
        <f>'2018kaiteiAnd29shoguu'!J7</f>
        <v>0.19887208922384692</v>
      </c>
      <c r="K7" s="138">
        <f>'2018kaiteiAnd29shoguu'!K7</f>
        <v>0.14883218685911573</v>
      </c>
      <c r="L7" s="138">
        <f>'2018kaiteiAnd29shoguu'!L7</f>
        <v>0.16008007741412453</v>
      </c>
      <c r="M7" s="138">
        <f>'2018kaiteiAnd29shoguu'!M7</f>
        <v>1.3405298109284558</v>
      </c>
      <c r="N7" s="138">
        <f>'2018kaiteiAnd29shoguu'!N7</f>
        <v>0.10703689773400268</v>
      </c>
      <c r="O7" s="138">
        <f>'2018kaiteiAnd29shoguu'!O7</f>
        <v>0.1718095221959427</v>
      </c>
      <c r="P7" s="138">
        <f>'2018kaiteiAnd29shoguu'!P7</f>
        <v>0.17581140925383726</v>
      </c>
      <c r="Q7" s="138">
        <f>'2018kaiteiAnd29shoguu'!Q7</f>
        <v>0.24452711045192088</v>
      </c>
      <c r="R7" s="138">
        <f>'2018kaiteiAnd29shoguu'!R7</f>
        <v>0.14978021958188614</v>
      </c>
      <c r="S7" s="138">
        <f>'2018kaiteiAnd29shoguu'!S7</f>
        <v>0.12953949233651227</v>
      </c>
      <c r="T7" s="138">
        <f>'2018kaiteiAnd29shoguu'!T7</f>
        <v>0.14356090766962834</v>
      </c>
      <c r="U7" s="138">
        <f>'2018kaiteiAnd29shoguu'!U7</f>
        <v>1.1220655592237303</v>
      </c>
    </row>
    <row r="8" spans="1:21">
      <c r="B8" s="2" t="s">
        <v>150</v>
      </c>
      <c r="C8" s="137">
        <f>'2018kaiteiAnd29shoguu'!C8</f>
        <v>758.57410000000004</v>
      </c>
      <c r="D8" s="137">
        <f>'2018kaiteiAnd29shoguu'!D8</f>
        <v>374.00830000000008</v>
      </c>
      <c r="E8" s="137">
        <f>'2018kaiteiAnd29shoguu'!E8</f>
        <v>384.56589999999994</v>
      </c>
      <c r="F8" s="138">
        <f>'2018kaiteiAnd29shoguu'!F8</f>
        <v>0.11585700392519478</v>
      </c>
      <c r="G8" s="138">
        <f>'2018kaiteiAnd29shoguu'!G8</f>
        <v>0.17592188864343203</v>
      </c>
      <c r="H8" s="138">
        <f>'2018kaiteiAnd29shoguu'!H8</f>
        <v>0.22455756520392509</v>
      </c>
      <c r="I8" s="138">
        <f>'2018kaiteiAnd29shoguu'!I8</f>
        <v>0.3007088845026859</v>
      </c>
      <c r="J8" s="138">
        <f>'2018kaiteiAnd29shoguu'!J8</f>
        <v>0.19535413314136008</v>
      </c>
      <c r="K8" s="138">
        <f>'2018kaiteiAnd29shoguu'!K8</f>
        <v>0.14607667919306155</v>
      </c>
      <c r="L8" s="138">
        <f>'2018kaiteiAnd29shoguu'!L8</f>
        <v>0.15698456989590817</v>
      </c>
      <c r="M8" s="138">
        <f>'2018kaiteiAnd29shoguu'!M8</f>
        <v>1.3154607245055678</v>
      </c>
      <c r="N8" s="138">
        <f>'2018kaiteiAnd29shoguu'!N8</f>
        <v>0.10745925620560605</v>
      </c>
      <c r="O8" s="138">
        <f>'2018kaiteiAnd29shoguu'!O8</f>
        <v>0.17248746792062086</v>
      </c>
      <c r="P8" s="138">
        <f>'2018kaiteiAnd29shoguu'!P8</f>
        <v>0.17650514608361173</v>
      </c>
      <c r="Q8" s="138">
        <f>'2018kaiteiAnd29shoguu'!Q8</f>
        <v>0.24582134271690198</v>
      </c>
      <c r="R8" s="138">
        <f>'2018kaiteiAnd29shoguu'!R8</f>
        <v>0.15062389222687281</v>
      </c>
      <c r="S8" s="138">
        <f>'2018kaiteiAnd29shoguu'!S8</f>
        <v>0.13015979322968718</v>
      </c>
      <c r="T8" s="138">
        <f>'2018kaiteiAnd29shoguu'!T8</f>
        <v>0.1441273867700972</v>
      </c>
      <c r="U8" s="138">
        <f>'2018kaiteiAnd29shoguu'!U8</f>
        <v>1.1271842851533977</v>
      </c>
    </row>
    <row r="9" spans="1:21">
      <c r="B9" s="2" t="s">
        <v>113</v>
      </c>
      <c r="C9" s="137">
        <f>'2018kaiteiAnd29shoguu'!C9</f>
        <v>936.59199999999998</v>
      </c>
      <c r="D9" s="137">
        <f>'2018kaiteiAnd29shoguu'!D9</f>
        <v>453.03779999999995</v>
      </c>
      <c r="E9" s="137">
        <f>'2018kaiteiAnd29shoguu'!E9</f>
        <v>483.55420000000004</v>
      </c>
      <c r="F9" s="138">
        <f>'2018kaiteiAnd29shoguu'!F9</f>
        <v>1.9091134614747176</v>
      </c>
      <c r="G9" s="138">
        <f>'2018kaiteiAnd29shoguu'!G9</f>
        <v>1.9719194598857543</v>
      </c>
      <c r="H9" s="138">
        <f>'2018kaiteiAnd29shoguu'!H9</f>
        <v>2.7889641098915812</v>
      </c>
      <c r="I9" s="138">
        <f>'2018kaiteiAnd29shoguu'!I9</f>
        <v>2.8817092082970506</v>
      </c>
      <c r="J9" s="138">
        <f>'2018kaiteiAnd29shoguu'!J9</f>
        <v>1.9864640068862045</v>
      </c>
      <c r="K9" s="138">
        <f>'2018kaiteiAnd29shoguu'!K9</f>
        <v>1.6271003618426059</v>
      </c>
      <c r="L9" s="138">
        <f>'2018kaiteiAnd29shoguu'!L9</f>
        <v>1.4194155640894197</v>
      </c>
      <c r="M9" s="138">
        <f>'2018kaiteiAnd29shoguu'!M9</f>
        <v>14.584686172367334</v>
      </c>
      <c r="N9" s="138">
        <f>'2018kaiteiAnd29shoguu'!N9</f>
        <v>2.1116835585360025</v>
      </c>
      <c r="O9" s="138">
        <f>'2018kaiteiAnd29shoguu'!O9</f>
        <v>2.2611222939807023</v>
      </c>
      <c r="P9" s="138">
        <f>'2018kaiteiAnd29shoguu'!P9</f>
        <v>2.3098338464061383</v>
      </c>
      <c r="Q9" s="138">
        <f>'2018kaiteiAnd29shoguu'!Q9</f>
        <v>2.1221622064414745</v>
      </c>
      <c r="R9" s="138">
        <f>'2018kaiteiAnd29shoguu'!R9</f>
        <v>1.3557104736079184</v>
      </c>
      <c r="S9" s="138">
        <f>'2018kaiteiAnd29shoguu'!S9</f>
        <v>1.233365179144033</v>
      </c>
      <c r="T9" s="138">
        <f>'2018kaiteiAnd29shoguu'!T9</f>
        <v>1.2239249558057701</v>
      </c>
      <c r="U9" s="138">
        <f>'2018kaiteiAnd29shoguu'!U9</f>
        <v>12.61780251392204</v>
      </c>
    </row>
    <row r="10" spans="1:21">
      <c r="B10" s="2" t="s">
        <v>114</v>
      </c>
      <c r="C10" s="137">
        <f>'2018kaiteiAnd29shoguu'!C10</f>
        <v>824.19409999999993</v>
      </c>
      <c r="D10" s="137">
        <f>'2018kaiteiAnd29shoguu'!D10</f>
        <v>387.5496</v>
      </c>
      <c r="E10" s="137">
        <f>'2018kaiteiAnd29shoguu'!E10</f>
        <v>436.64440000000002</v>
      </c>
      <c r="F10" s="138">
        <f>'2018kaiteiAnd29shoguu'!F10</f>
        <v>3.0699687982271993</v>
      </c>
      <c r="G10" s="138">
        <f>'2018kaiteiAnd29shoguu'!G10</f>
        <v>3.0031677113736341</v>
      </c>
      <c r="H10" s="138">
        <f>'2018kaiteiAnd29shoguu'!H10</f>
        <v>4.5150491786920304</v>
      </c>
      <c r="I10" s="138">
        <f>'2018kaiteiAnd29shoguu'!I10</f>
        <v>4.5219853937806604</v>
      </c>
      <c r="J10" s="138">
        <f>'2018kaiteiAnd29shoguu'!J10</f>
        <v>3.1816952166548078</v>
      </c>
      <c r="K10" s="138">
        <f>'2018kaiteiAnd29shoguu'!K10</f>
        <v>2.5840068980177144</v>
      </c>
      <c r="L10" s="138">
        <f>'2018kaiteiAnd29shoguu'!L10</f>
        <v>2.1251495921545649</v>
      </c>
      <c r="M10" s="138">
        <f>'2018kaiteiAnd29shoguu'!M10</f>
        <v>23.001022788900613</v>
      </c>
      <c r="N10" s="138">
        <f>'2018kaiteiAnd29shoguu'!N10</f>
        <v>5.1484706418811994</v>
      </c>
      <c r="O10" s="138">
        <f>'2018kaiteiAnd29shoguu'!O10</f>
        <v>4.787202344607044</v>
      </c>
      <c r="P10" s="138">
        <f>'2018kaiteiAnd29shoguu'!P10</f>
        <v>4.8873485871779083</v>
      </c>
      <c r="Q10" s="138">
        <f>'2018kaiteiAnd29shoguu'!Q10</f>
        <v>4.0585192081866586</v>
      </c>
      <c r="R10" s="138">
        <f>'2018kaiteiAnd29shoguu'!R10</f>
        <v>2.6230897313376031</v>
      </c>
      <c r="S10" s="138">
        <f>'2018kaiteiAnd29shoguu'!S10</f>
        <v>2.4026620228218385</v>
      </c>
      <c r="T10" s="138">
        <f>'2018kaiteiAnd29shoguu'!T10</f>
        <v>2.176405697013589</v>
      </c>
      <c r="U10" s="138">
        <f>'2018kaiteiAnd29shoguu'!U10</f>
        <v>26.083698233025842</v>
      </c>
    </row>
    <row r="11" spans="1:21">
      <c r="B11" s="2" t="s">
        <v>115</v>
      </c>
      <c r="C11" s="137">
        <f>'2018kaiteiAnd29shoguu'!C11</f>
        <v>693.35490000000004</v>
      </c>
      <c r="D11" s="137">
        <f>'2018kaiteiAnd29shoguu'!D11</f>
        <v>310.36240000000004</v>
      </c>
      <c r="E11" s="137">
        <f>'2018kaiteiAnd29shoguu'!E11</f>
        <v>382.99259999999992</v>
      </c>
      <c r="F11" s="138">
        <f>'2018kaiteiAnd29shoguu'!F11</f>
        <v>4.9484983038850237</v>
      </c>
      <c r="G11" s="138">
        <f>'2018kaiteiAnd29shoguu'!G11</f>
        <v>4.3179074489286258</v>
      </c>
      <c r="H11" s="138">
        <f>'2018kaiteiAnd29shoguu'!H11</f>
        <v>7.1315349470003531</v>
      </c>
      <c r="I11" s="138">
        <f>'2018kaiteiAnd29shoguu'!I11</f>
        <v>6.5552982596203409</v>
      </c>
      <c r="J11" s="138">
        <f>'2018kaiteiAnd29shoguu'!J11</f>
        <v>4.6291804617284962</v>
      </c>
      <c r="K11" s="138">
        <f>'2018kaiteiAnd29shoguu'!K11</f>
        <v>3.8243881095491088</v>
      </c>
      <c r="L11" s="138">
        <f>'2018kaiteiAnd29shoguu'!L11</f>
        <v>2.9243986099826165</v>
      </c>
      <c r="M11" s="138">
        <f>'2018kaiteiAnd29shoguu'!M11</f>
        <v>34.331206140694562</v>
      </c>
      <c r="N11" s="138">
        <f>'2018kaiteiAnd29shoguu'!N11</f>
        <v>11.455737641896377</v>
      </c>
      <c r="O11" s="138">
        <f>'2018kaiteiAnd29shoguu'!O11</f>
        <v>9.7018975312678233</v>
      </c>
      <c r="P11" s="138">
        <f>'2018kaiteiAnd29shoguu'!P11</f>
        <v>10.872596590705193</v>
      </c>
      <c r="Q11" s="138">
        <f>'2018kaiteiAnd29shoguu'!Q11</f>
        <v>7.8760507486496598</v>
      </c>
      <c r="R11" s="138">
        <f>'2018kaiteiAnd29shoguu'!R11</f>
        <v>5.2726140844889082</v>
      </c>
      <c r="S11" s="138">
        <f>'2018kaiteiAnd29shoguu'!S11</f>
        <v>4.7286093272036318</v>
      </c>
      <c r="T11" s="138">
        <f>'2018kaiteiAnd29shoguu'!T11</f>
        <v>4.1413594787519834</v>
      </c>
      <c r="U11" s="138">
        <f>'2018kaiteiAnd29shoguu'!U11</f>
        <v>54.048865402963571</v>
      </c>
    </row>
    <row r="12" spans="1:21">
      <c r="B12" s="2" t="s">
        <v>116</v>
      </c>
      <c r="C12" s="137">
        <f>'2018kaiteiAnd29shoguu'!C12</f>
        <v>534.01340000000005</v>
      </c>
      <c r="D12" s="137">
        <f>'2018kaiteiAnd29shoguu'!D12</f>
        <v>218.721</v>
      </c>
      <c r="E12" s="137">
        <f>'2018kaiteiAnd29shoguu'!E12</f>
        <v>315.29239999999999</v>
      </c>
      <c r="F12" s="138">
        <f>'2018kaiteiAnd29shoguu'!F12</f>
        <v>7.3159303824339581</v>
      </c>
      <c r="G12" s="138">
        <f>'2018kaiteiAnd29shoguu'!G12</f>
        <v>5.8993375410513798</v>
      </c>
      <c r="H12" s="138">
        <f>'2018kaiteiAnd29shoguu'!H12</f>
        <v>10.526047818876901</v>
      </c>
      <c r="I12" s="138">
        <f>'2018kaiteiAnd29shoguu'!I12</f>
        <v>8.8244701879886112</v>
      </c>
      <c r="J12" s="138">
        <f>'2018kaiteiAnd29shoguu'!J12</f>
        <v>6.3805097204093295</v>
      </c>
      <c r="K12" s="138">
        <f>'2018kaiteiAnd29shoguu'!K12</f>
        <v>5.2164916336474993</v>
      </c>
      <c r="L12" s="138">
        <f>'2018kaiteiAnd29shoguu'!L12</f>
        <v>3.7260364243609456</v>
      </c>
      <c r="M12" s="138">
        <f>'2018kaiteiAnd29shoguu'!M12</f>
        <v>47.888823708768626</v>
      </c>
      <c r="N12" s="138">
        <f>'2018kaiteiAnd29shoguu'!N12</f>
        <v>18.9118970367734</v>
      </c>
      <c r="O12" s="138">
        <f>'2018kaiteiAnd29shoguu'!O12</f>
        <v>17.273714613558457</v>
      </c>
      <c r="P12" s="138">
        <f>'2018kaiteiAnd29shoguu'!P12</f>
        <v>21.399034419428787</v>
      </c>
      <c r="Q12" s="138">
        <f>'2018kaiteiAnd29shoguu'!Q12</f>
        <v>15.397225515716746</v>
      </c>
      <c r="R12" s="138">
        <f>'2018kaiteiAnd29shoguu'!R12</f>
        <v>10.504397335405001</v>
      </c>
      <c r="S12" s="138">
        <f>'2018kaiteiAnd29shoguu'!S12</f>
        <v>9.4076838754243148</v>
      </c>
      <c r="T12" s="138">
        <f>'2018kaiteiAnd29shoguu'!T12</f>
        <v>7.7544187512836302</v>
      </c>
      <c r="U12" s="138">
        <f>'2018kaiteiAnd29shoguu'!U12</f>
        <v>100.64837154759033</v>
      </c>
    </row>
    <row r="13" spans="1:21">
      <c r="B13" s="2" t="s">
        <v>117</v>
      </c>
      <c r="C13" s="137">
        <f>'2018kaiteiAnd29shoguu'!C13</f>
        <v>352.00169999999997</v>
      </c>
      <c r="D13" s="137">
        <f>'2018kaiteiAnd29shoguu'!D13</f>
        <v>122.70689999999999</v>
      </c>
      <c r="E13" s="137">
        <f>'2018kaiteiAnd29shoguu'!E13</f>
        <v>229.29470000000001</v>
      </c>
      <c r="F13" s="138">
        <f>'2018kaiteiAnd29shoguu'!F13</f>
        <v>6.9637899252511213</v>
      </c>
      <c r="G13" s="138">
        <f>'2018kaiteiAnd29shoguu'!G13</f>
        <v>5.7490842777000033</v>
      </c>
      <c r="H13" s="138">
        <f>'2018kaiteiAnd29shoguu'!H13</f>
        <v>10.614907752066708</v>
      </c>
      <c r="I13" s="138">
        <f>'2018kaiteiAnd29shoguu'!I13</f>
        <v>8.8953025183678882</v>
      </c>
      <c r="J13" s="138">
        <f>'2018kaiteiAnd29shoguu'!J13</f>
        <v>6.6361067501353963</v>
      </c>
      <c r="K13" s="138">
        <f>'2018kaiteiAnd29shoguu'!K13</f>
        <v>5.2983109302990972</v>
      </c>
      <c r="L13" s="138">
        <f>'2018kaiteiAnd29shoguu'!L13</f>
        <v>3.5049351858758855</v>
      </c>
      <c r="M13" s="138">
        <f>'2018kaiteiAnd29shoguu'!M13</f>
        <v>47.662437339696105</v>
      </c>
      <c r="N13" s="138">
        <f>'2018kaiteiAnd29shoguu'!N13</f>
        <v>16.91517771531959</v>
      </c>
      <c r="O13" s="138">
        <f>'2018kaiteiAnd29shoguu'!O13</f>
        <v>18.442102726023283</v>
      </c>
      <c r="P13" s="138">
        <f>'2018kaiteiAnd29shoguu'!P13</f>
        <v>26.64255728813437</v>
      </c>
      <c r="Q13" s="138">
        <f>'2018kaiteiAnd29shoguu'!Q13</f>
        <v>21.694771645292263</v>
      </c>
      <c r="R13" s="138">
        <f>'2018kaiteiAnd29shoguu'!R13</f>
        <v>16.04328260047528</v>
      </c>
      <c r="S13" s="138">
        <f>'2018kaiteiAnd29shoguu'!S13</f>
        <v>14.847894289265906</v>
      </c>
      <c r="T13" s="138">
        <f>'2018kaiteiAnd29shoguu'!T13</f>
        <v>11.622140168929434</v>
      </c>
      <c r="U13" s="138">
        <f>'2018kaiteiAnd29shoguu'!U13</f>
        <v>126.20792643344012</v>
      </c>
    </row>
    <row r="14" spans="1:21">
      <c r="B14" s="265" t="s">
        <v>412</v>
      </c>
      <c r="C14" s="262">
        <f>'2018kaiteiAnd29shoguu'!C14</f>
        <v>220.4853</v>
      </c>
      <c r="D14" s="262">
        <f>'2018kaiteiAnd29shoguu'!D14</f>
        <v>54.311999999999998</v>
      </c>
      <c r="E14" s="262">
        <f>'2018kaiteiAnd29shoguu'!E14</f>
        <v>166.17329999999998</v>
      </c>
      <c r="F14" s="138">
        <f>'2018kaiteiAnd29shoguu'!F14</f>
        <v>3.5959116126526216</v>
      </c>
      <c r="G14" s="138">
        <f>'2018kaiteiAnd29shoguu'!G14</f>
        <v>3.4497566785066409</v>
      </c>
      <c r="H14" s="138">
        <f>'2018kaiteiAnd29shoguu'!H14</f>
        <v>6.8579722968616732</v>
      </c>
      <c r="I14" s="138">
        <f>'2018kaiteiAnd29shoguu'!I14</f>
        <v>6.5596813858777265</v>
      </c>
      <c r="J14" s="138">
        <f>'2018kaiteiAnd29shoguu'!J14</f>
        <v>5.3423760787124728</v>
      </c>
      <c r="K14" s="138">
        <f>'2018kaiteiAnd29shoguu'!K14</f>
        <v>4.4199905493775011</v>
      </c>
      <c r="L14" s="138">
        <f>'2018kaiteiAnd29shoguu'!L14</f>
        <v>2.552056543554956</v>
      </c>
      <c r="M14" s="138">
        <f>'2018kaiteiAnd29shoguu'!M14</f>
        <v>32.777745145543591</v>
      </c>
      <c r="N14" s="138">
        <f>'2018kaiteiAnd29shoguu'!N14</f>
        <v>7.7139639686224717</v>
      </c>
      <c r="O14" s="138">
        <f>'2018kaiteiAnd29shoguu'!O14</f>
        <v>11.266090571442774</v>
      </c>
      <c r="P14" s="138">
        <f>'2018kaiteiAnd29shoguu'!P14</f>
        <v>21.899484411250626</v>
      </c>
      <c r="Q14" s="138">
        <f>'2018kaiteiAnd29shoguu'!Q14</f>
        <v>23.442192464076857</v>
      </c>
      <c r="R14" s="138">
        <f>'2018kaiteiAnd29shoguu'!R14</f>
        <v>22.029561690079973</v>
      </c>
      <c r="S14" s="138">
        <f>'2018kaiteiAnd29shoguu'!S14</f>
        <v>23.930300038055389</v>
      </c>
      <c r="T14" s="138">
        <f>'2018kaiteiAnd29shoguu'!T14</f>
        <v>18.121735166812641</v>
      </c>
      <c r="U14" s="138">
        <f>'2018kaiteiAnd29shoguu'!U14</f>
        <v>128.40332831034073</v>
      </c>
    </row>
    <row r="15" spans="1:21">
      <c r="B15" s="2" t="s">
        <v>304</v>
      </c>
      <c r="C15" s="137">
        <f>'2018kaiteiAnd29shoguu'!C15</f>
        <v>7792.5497999999998</v>
      </c>
      <c r="D15" s="137">
        <f>'2018kaiteiAnd29shoguu'!D15</f>
        <v>3669.2111</v>
      </c>
      <c r="E15" s="137">
        <f>'2018kaiteiAnd29shoguu'!E15</f>
        <v>4123.3384999999998</v>
      </c>
      <c r="F15" s="268">
        <f>'2018kaiteiAnd29shoguu'!F15</f>
        <v>28.460708507866116</v>
      </c>
      <c r="G15" s="268">
        <f>'2018kaiteiAnd29shoguu'!G15</f>
        <v>25.389541264286901</v>
      </c>
      <c r="H15" s="268">
        <f>'2018kaiteiAnd29shoguu'!H15</f>
        <v>43.708854874334243</v>
      </c>
      <c r="I15" s="268">
        <f>'2018kaiteiAnd29shoguu'!I15</f>
        <v>39.941658646234359</v>
      </c>
      <c r="J15" s="268">
        <f>'2018kaiteiAnd29shoguu'!J15</f>
        <v>29.262271436945536</v>
      </c>
      <c r="K15" s="268">
        <f>'2018kaiteiAnd29shoguu'!K15</f>
        <v>23.798269950435696</v>
      </c>
      <c r="L15" s="268">
        <f>'2018kaiteiAnd29shoguu'!L15</f>
        <v>17.142889552701568</v>
      </c>
      <c r="M15" s="268">
        <f>'2018kaiteiAnd29shoguu'!M15</f>
        <v>207.70419423280441</v>
      </c>
      <c r="N15" s="268">
        <f>'2018kaiteiAnd29shoguu'!N15</f>
        <v>62.846356581622594</v>
      </c>
      <c r="O15" s="268">
        <f>'2018kaiteiAnd29shoguu'!O15</f>
        <v>64.678243101420719</v>
      </c>
      <c r="P15" s="268">
        <f>'2018kaiteiAnd29shoguu'!P15</f>
        <v>88.979005576959366</v>
      </c>
      <c r="Q15" s="268">
        <f>'2018kaiteiAnd29shoguu'!Q15</f>
        <v>75.936675067874461</v>
      </c>
      <c r="R15" s="268">
        <f>'2018kaiteiAnd29shoguu'!R15</f>
        <v>58.652847614849826</v>
      </c>
      <c r="S15" s="268">
        <f>'2018kaiteiAnd29shoguu'!S15</f>
        <v>57.263592269565493</v>
      </c>
      <c r="T15" s="268">
        <f>'2018kaiteiAnd29shoguu'!T15</f>
        <v>45.830539027497359</v>
      </c>
      <c r="U15" s="268">
        <f>'2018kaiteiAnd29shoguu'!U15</f>
        <v>454.1872592397898</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f>'2018kaiteiAnd29shoguu'!F21</f>
        <v>0</v>
      </c>
      <c r="G21" s="2">
        <f>'2018kaiteiAnd29shoguu'!G21</f>
        <v>0</v>
      </c>
      <c r="H21" s="138">
        <f>'2018kaiteiAnd29shoguu'!H21</f>
        <v>2.1794626075739335E-3</v>
      </c>
      <c r="I21" s="138">
        <f>'2018kaiteiAnd29shoguu'!I21</f>
        <v>6.087517298548166E-3</v>
      </c>
      <c r="J21" s="138">
        <f>'2018kaiteiAnd29shoguu'!J21</f>
        <v>2.515727763125606E-2</v>
      </c>
      <c r="K21" s="138">
        <f>'2018kaiteiAnd29shoguu'!K21</f>
        <v>3.6238974424743171E-2</v>
      </c>
      <c r="L21" s="138">
        <f>'2018kaiteiAnd29shoguu'!L21</f>
        <v>4.6125732501844159E-2</v>
      </c>
      <c r="M21" s="138">
        <f>'2018kaiteiAnd29shoguu'!M21</f>
        <v>0.1157889644639655</v>
      </c>
      <c r="N21" s="2">
        <f>'2018kaiteiAnd29shoguu'!N21</f>
        <v>0</v>
      </c>
      <c r="O21" s="2">
        <f>'2018kaiteiAnd29shoguu'!O21</f>
        <v>0</v>
      </c>
      <c r="P21" s="138">
        <f>'2018kaiteiAnd29shoguu'!P21</f>
        <v>1.3138541106733731E-2</v>
      </c>
      <c r="Q21" s="138">
        <f>'2018kaiteiAnd29shoguu'!Q21</f>
        <v>2.2198166739485922E-2</v>
      </c>
      <c r="R21" s="138">
        <f>'2018kaiteiAnd29shoguu'!R21</f>
        <v>3.3308541184297297E-2</v>
      </c>
      <c r="S21" s="138">
        <f>'2018kaiteiAnd29shoguu'!S21</f>
        <v>3.487028621237994E-2</v>
      </c>
      <c r="T21" s="138">
        <f>'2018kaiteiAnd29shoguu'!T21</f>
        <v>3.0311521340552504E-2</v>
      </c>
      <c r="U21" s="138">
        <f>'2018kaiteiAnd29shoguu'!U21</f>
        <v>0.1338270565834494</v>
      </c>
    </row>
    <row r="22" spans="2:21">
      <c r="B22" s="2" t="s">
        <v>147</v>
      </c>
      <c r="F22" s="2">
        <f>'2018kaiteiAnd29shoguu'!F22</f>
        <v>0</v>
      </c>
      <c r="G22" s="2">
        <f>'2018kaiteiAnd29shoguu'!G22</f>
        <v>0</v>
      </c>
      <c r="H22" s="138">
        <f>'2018kaiteiAnd29shoguu'!H22</f>
        <v>2.3175457475891953E-3</v>
      </c>
      <c r="I22" s="138">
        <f>'2018kaiteiAnd29shoguu'!I22</f>
        <v>6.4732011366464247E-3</v>
      </c>
      <c r="J22" s="138">
        <f>'2018kaiteiAnd29shoguu'!J22</f>
        <v>2.6751154891406163E-2</v>
      </c>
      <c r="K22" s="138">
        <f>'2018kaiteiAnd29shoguu'!K22</f>
        <v>3.8534949295847512E-2</v>
      </c>
      <c r="L22" s="138">
        <f>'2018kaiteiAnd29shoguu'!L22</f>
        <v>4.9048097839622766E-2</v>
      </c>
      <c r="M22" s="138">
        <f>'2018kaiteiAnd29shoguu'!M22</f>
        <v>0.12312494891111206</v>
      </c>
      <c r="N22" s="2">
        <f>'2018kaiteiAnd29shoguu'!N22</f>
        <v>0</v>
      </c>
      <c r="O22" s="2">
        <f>'2018kaiteiAnd29shoguu'!O22</f>
        <v>0</v>
      </c>
      <c r="P22" s="138">
        <f>'2018kaiteiAnd29shoguu'!P22</f>
        <v>1.3970953190764331E-2</v>
      </c>
      <c r="Q22" s="138">
        <f>'2018kaiteiAnd29shoguu'!Q22</f>
        <v>2.3604565066907824E-2</v>
      </c>
      <c r="R22" s="138">
        <f>'2018kaiteiAnd29shoguu'!R22</f>
        <v>3.5418854038517439E-2</v>
      </c>
      <c r="S22" s="138">
        <f>'2018kaiteiAnd29shoguu'!S22</f>
        <v>3.7079545777881785E-2</v>
      </c>
      <c r="T22" s="138">
        <f>'2018kaiteiAnd29shoguu'!T22</f>
        <v>3.2231953483227431E-2</v>
      </c>
      <c r="U22" s="138">
        <f>'2018kaiteiAnd29shoguu'!U22</f>
        <v>0.14230587155729882</v>
      </c>
    </row>
    <row r="23" spans="2:21">
      <c r="B23" s="2" t="s">
        <v>148</v>
      </c>
      <c r="F23" s="2">
        <f>'2018kaiteiAnd29shoguu'!F23</f>
        <v>0</v>
      </c>
      <c r="G23" s="2">
        <f>'2018kaiteiAnd29shoguu'!G23</f>
        <v>0</v>
      </c>
      <c r="H23" s="138">
        <f>'2018kaiteiAnd29shoguu'!H23</f>
        <v>2.0044727352099586E-3</v>
      </c>
      <c r="I23" s="138">
        <f>'2018kaiteiAnd29shoguu'!I23</f>
        <v>5.5987482453950963E-3</v>
      </c>
      <c r="J23" s="138">
        <f>'2018kaiteiAnd29shoguu'!J23</f>
        <v>2.3137390349675688E-2</v>
      </c>
      <c r="K23" s="138">
        <f>'2018kaiteiAnd29shoguu'!K23</f>
        <v>3.3329333540265627E-2</v>
      </c>
      <c r="L23" s="138">
        <f>'2018kaiteiAnd29shoguu'!L23</f>
        <v>4.2422280093372983E-2</v>
      </c>
      <c r="M23" s="138">
        <f>'2018kaiteiAnd29shoguu'!M23</f>
        <v>0.10649222496391936</v>
      </c>
      <c r="N23" s="2">
        <f>'2018kaiteiAnd29shoguu'!N23</f>
        <v>0</v>
      </c>
      <c r="O23" s="2">
        <f>'2018kaiteiAnd29shoguu'!O23</f>
        <v>0</v>
      </c>
      <c r="P23" s="138">
        <f>'2018kaiteiAnd29shoguu'!P23</f>
        <v>1.2083642700435573E-2</v>
      </c>
      <c r="Q23" s="138">
        <f>'2018kaiteiAnd29shoguu'!Q23</f>
        <v>2.0415867584199728E-2</v>
      </c>
      <c r="R23" s="138">
        <f>'2018kaiteiAnd29shoguu'!R23</f>
        <v>3.0634185886704669E-2</v>
      </c>
      <c r="S23" s="138">
        <f>'2018kaiteiAnd29shoguu'!S23</f>
        <v>3.2070537819177632E-2</v>
      </c>
      <c r="T23" s="138">
        <f>'2018kaiteiAnd29shoguu'!T23</f>
        <v>2.7877797893264018E-2</v>
      </c>
      <c r="U23" s="138">
        <f>'2018kaiteiAnd29shoguu'!U23</f>
        <v>0.1230820318837816</v>
      </c>
    </row>
    <row r="24" spans="2:21">
      <c r="B24" s="2" t="s">
        <v>149</v>
      </c>
      <c r="F24" s="2">
        <f>'2018kaiteiAnd29shoguu'!F24</f>
        <v>0</v>
      </c>
      <c r="G24" s="2">
        <f>'2018kaiteiAnd29shoguu'!G24</f>
        <v>0</v>
      </c>
      <c r="H24" s="138">
        <f>'2018kaiteiAnd29shoguu'!H24</f>
        <v>1.834686646105843E-3</v>
      </c>
      <c r="I24" s="138">
        <f>'2018kaiteiAnd29shoguu'!I24</f>
        <v>5.1245140232146717E-3</v>
      </c>
      <c r="J24" s="138">
        <f>'2018kaiteiAnd29shoguu'!J24</f>
        <v>2.1177569719271722E-2</v>
      </c>
      <c r="K24" s="138">
        <f>'2018kaiteiAnd29shoguu'!K24</f>
        <v>3.0506218466238143E-2</v>
      </c>
      <c r="L24" s="138">
        <f>'2018kaiteiAnd29shoguu'!L24</f>
        <v>3.8828959565030283E-2</v>
      </c>
      <c r="M24" s="138">
        <f>'2018kaiteiAnd29shoguu'!M24</f>
        <v>9.7471948419860663E-2</v>
      </c>
      <c r="N24" s="2">
        <f>'2018kaiteiAnd29shoguu'!N24</f>
        <v>0</v>
      </c>
      <c r="O24" s="2">
        <f>'2018kaiteiAnd29shoguu'!O24</f>
        <v>0</v>
      </c>
      <c r="P24" s="138">
        <f>'2018kaiteiAnd29shoguu'!P24</f>
        <v>1.106011446769882E-2</v>
      </c>
      <c r="Q24" s="138">
        <f>'2018kaiteiAnd29shoguu'!Q24</f>
        <v>1.8686569773408757E-2</v>
      </c>
      <c r="R24" s="138">
        <f>'2018kaiteiAnd29shoguu'!R24</f>
        <v>2.8039359564935182E-2</v>
      </c>
      <c r="S24" s="138">
        <f>'2018kaiteiAnd29shoguu'!S24</f>
        <v>2.9354047294693913E-2</v>
      </c>
      <c r="T24" s="138">
        <f>'2018kaiteiAnd29shoguu'!T24</f>
        <v>2.5516447601993297E-2</v>
      </c>
      <c r="U24" s="138">
        <f>'2018kaiteiAnd29shoguu'!U24</f>
        <v>0.11265653870272997</v>
      </c>
    </row>
    <row r="25" spans="2:21">
      <c r="B25" s="2" t="s">
        <v>150</v>
      </c>
      <c r="F25" s="2">
        <f>'2018kaiteiAnd29shoguu'!F25</f>
        <v>0</v>
      </c>
      <c r="G25" s="2">
        <f>'2018kaiteiAnd29shoguu'!G25</f>
        <v>0</v>
      </c>
      <c r="H25" s="138">
        <f>'2018kaiteiAnd29shoguu'!H25</f>
        <v>1.820613966858457E-3</v>
      </c>
      <c r="I25" s="138">
        <f>'2018kaiteiAnd29shoguu'!I25</f>
        <v>5.0852072335236375E-3</v>
      </c>
      <c r="J25" s="138">
        <f>'2018kaiteiAnd29shoguu'!J25</f>
        <v>2.1015130456670108E-2</v>
      </c>
      <c r="K25" s="138">
        <f>'2018kaiteiAnd29shoguu'!K25</f>
        <v>3.0272225250864142E-2</v>
      </c>
      <c r="L25" s="138">
        <f>'2018kaiteiAnd29shoguu'!L25</f>
        <v>3.8531128055421714E-2</v>
      </c>
      <c r="M25" s="138">
        <f>'2018kaiteiAnd29shoguu'!M25</f>
        <v>9.6724304963338059E-2</v>
      </c>
      <c r="N25" s="2">
        <f>'2018kaiteiAnd29shoguu'!N25</f>
        <v>0</v>
      </c>
      <c r="O25" s="2">
        <f>'2018kaiteiAnd29shoguu'!O25</f>
        <v>0</v>
      </c>
      <c r="P25" s="138">
        <f>'2018kaiteiAnd29shoguu'!P25</f>
        <v>1.0975279575771275E-2</v>
      </c>
      <c r="Q25" s="138">
        <f>'2018kaiteiAnd29shoguu'!Q25</f>
        <v>1.8543237339386176E-2</v>
      </c>
      <c r="R25" s="138">
        <f>'2018kaiteiAnd29shoguu'!R25</f>
        <v>2.7824288008003659E-2</v>
      </c>
      <c r="S25" s="138">
        <f>'2018kaiteiAnd29shoguu'!S25</f>
        <v>2.9128891629519364E-2</v>
      </c>
      <c r="T25" s="138">
        <f>'2018kaiteiAnd29shoguu'!T25</f>
        <v>2.5320727649816317E-2</v>
      </c>
      <c r="U25" s="138">
        <f>'2018kaiteiAnd29shoguu'!U25</f>
        <v>0.11179242420249678</v>
      </c>
    </row>
    <row r="26" spans="2:21">
      <c r="B26" s="2" t="s">
        <v>113</v>
      </c>
      <c r="F26" s="2">
        <f>'2018kaiteiAnd29shoguu'!F26</f>
        <v>0</v>
      </c>
      <c r="G26" s="2">
        <f>'2018kaiteiAnd29shoguu'!G26</f>
        <v>0</v>
      </c>
      <c r="H26" s="138">
        <f>'2018kaiteiAnd29shoguu'!H26</f>
        <v>2.6278763437050937E-2</v>
      </c>
      <c r="I26" s="138">
        <f>'2018kaiteiAnd29shoguu'!I26</f>
        <v>6.6806609084063162E-2</v>
      </c>
      <c r="J26" s="138">
        <f>'2018kaiteiAnd29shoguu'!J26</f>
        <v>0.27946348842901175</v>
      </c>
      <c r="K26" s="138">
        <f>'2018kaiteiAnd29shoguu'!K26</f>
        <v>0.38382540641054219</v>
      </c>
      <c r="L26" s="138">
        <f>'2018kaiteiAnd29shoguu'!L26</f>
        <v>0.4361256269408687</v>
      </c>
      <c r="M26" s="138">
        <f>'2018kaiteiAnd29shoguu'!M26</f>
        <v>1.1924998943015368</v>
      </c>
      <c r="N26" s="2">
        <f>'2018kaiteiAnd29shoguu'!N26</f>
        <v>0</v>
      </c>
      <c r="O26" s="2">
        <f>'2018kaiteiAnd29shoguu'!O26</f>
        <v>0</v>
      </c>
      <c r="P26" s="138">
        <f>'2018kaiteiAnd29shoguu'!P26</f>
        <v>0.10886621655438303</v>
      </c>
      <c r="Q26" s="138">
        <f>'2018kaiteiAnd29shoguu'!Q26</f>
        <v>0.16786618502330827</v>
      </c>
      <c r="R26" s="138">
        <f>'2018kaiteiAnd29shoguu'!R26</f>
        <v>0.24177817912832839</v>
      </c>
      <c r="S26" s="138">
        <f>'2018kaiteiAnd29shoguu'!S26</f>
        <v>0.24967086351964682</v>
      </c>
      <c r="T26" s="138">
        <f>'2018kaiteiAnd29shoguu'!T26</f>
        <v>0.20816539484587887</v>
      </c>
      <c r="U26" s="138">
        <f>'2018kaiteiAnd29shoguu'!U26</f>
        <v>0.97634683907154551</v>
      </c>
    </row>
    <row r="27" spans="2:21">
      <c r="B27" s="2" t="s">
        <v>114</v>
      </c>
      <c r="F27" s="2">
        <f>'2018kaiteiAnd29shoguu'!F27</f>
        <v>0</v>
      </c>
      <c r="G27" s="2">
        <f>'2018kaiteiAnd29shoguu'!G27</f>
        <v>0</v>
      </c>
      <c r="H27" s="138">
        <f>'2018kaiteiAnd29shoguu'!H27</f>
        <v>5.1962478732499338E-2</v>
      </c>
      <c r="I27" s="138">
        <f>'2018kaiteiAnd29shoguu'!I27</f>
        <v>0.13496048844930483</v>
      </c>
      <c r="J27" s="138">
        <f>'2018kaiteiAnd29shoguu'!J27</f>
        <v>0.59377685354968612</v>
      </c>
      <c r="K27" s="138">
        <f>'2018kaiteiAnd29shoguu'!K27</f>
        <v>0.85706095557358919</v>
      </c>
      <c r="L27" s="138">
        <f>'2018kaiteiAnd29shoguu'!L27</f>
        <v>0.86315548582229329</v>
      </c>
      <c r="M27" s="138">
        <f>'2018kaiteiAnd29shoguu'!M27</f>
        <v>2.5009162621273728</v>
      </c>
      <c r="N27" s="2">
        <f>'2018kaiteiAnd29shoguu'!N27</f>
        <v>0</v>
      </c>
      <c r="O27" s="2">
        <f>'2018kaiteiAnd29shoguu'!O27</f>
        <v>0</v>
      </c>
      <c r="P27" s="138">
        <f>'2018kaiteiAnd29shoguu'!P27</f>
        <v>0.18960644013206568</v>
      </c>
      <c r="Q27" s="138">
        <f>'2018kaiteiAnd29shoguu'!Q27</f>
        <v>0.29490060602003676</v>
      </c>
      <c r="R27" s="138">
        <f>'2018kaiteiAnd29shoguu'!R27</f>
        <v>0.40967443292773115</v>
      </c>
      <c r="S27" s="138">
        <f>'2018kaiteiAnd29shoguu'!S27</f>
        <v>0.45781221902182395</v>
      </c>
      <c r="T27" s="138">
        <f>'2018kaiteiAnd29shoguu'!T27</f>
        <v>0.3704095393860819</v>
      </c>
      <c r="U27" s="138">
        <f>'2018kaiteiAnd29shoguu'!U27</f>
        <v>1.7224032374877396</v>
      </c>
    </row>
    <row r="28" spans="2:21">
      <c r="B28" s="2" t="s">
        <v>115</v>
      </c>
      <c r="F28" s="2">
        <f>'2018kaiteiAnd29shoguu'!F28</f>
        <v>0</v>
      </c>
      <c r="G28" s="2">
        <f>'2018kaiteiAnd29shoguu'!G28</f>
        <v>0</v>
      </c>
      <c r="H28" s="138">
        <f>'2018kaiteiAnd29shoguu'!H28</f>
        <v>0.1047802977993529</v>
      </c>
      <c r="I28" s="138">
        <f>'2018kaiteiAnd29shoguu'!I28</f>
        <v>0.26553972281687449</v>
      </c>
      <c r="J28" s="138">
        <f>'2018kaiteiAnd29shoguu'!J28</f>
        <v>1.2209432033859637</v>
      </c>
      <c r="K28" s="138">
        <f>'2018kaiteiAnd29shoguu'!K28</f>
        <v>1.8094455041131807</v>
      </c>
      <c r="L28" s="138">
        <f>'2018kaiteiAnd29shoguu'!L28</f>
        <v>1.798106687964637</v>
      </c>
      <c r="M28" s="138">
        <f>'2018kaiteiAnd29shoguu'!M28</f>
        <v>5.1988154160800093</v>
      </c>
      <c r="N28" s="2">
        <f>'2018kaiteiAnd29shoguu'!N28</f>
        <v>0</v>
      </c>
      <c r="O28" s="2">
        <f>'2018kaiteiAnd29shoguu'!O28</f>
        <v>0</v>
      </c>
      <c r="P28" s="138">
        <f>'2018kaiteiAnd29shoguu'!P28</f>
        <v>0.39179448284828278</v>
      </c>
      <c r="Q28" s="138">
        <f>'2018kaiteiAnd29shoguu'!Q28</f>
        <v>0.57341023280053149</v>
      </c>
      <c r="R28" s="138">
        <f>'2018kaiteiAnd29shoguu'!R28</f>
        <v>0.81846693773405954</v>
      </c>
      <c r="S28" s="138">
        <f>'2018kaiteiAnd29shoguu'!S28</f>
        <v>0.911506778118367</v>
      </c>
      <c r="T28" s="138">
        <f>'2018kaiteiAnd29shoguu'!T28</f>
        <v>0.69633987997429148</v>
      </c>
      <c r="U28" s="138">
        <f>'2018kaiteiAnd29shoguu'!U28</f>
        <v>3.3915183114755321</v>
      </c>
    </row>
    <row r="29" spans="2:21">
      <c r="B29" s="2" t="s">
        <v>116</v>
      </c>
      <c r="F29" s="2">
        <f>'2018kaiteiAnd29shoguu'!F29</f>
        <v>0</v>
      </c>
      <c r="G29" s="2">
        <f>'2018kaiteiAnd29shoguu'!G29</f>
        <v>0</v>
      </c>
      <c r="H29" s="138">
        <f>'2018kaiteiAnd29shoguu'!H29</f>
        <v>0.19260850570947591</v>
      </c>
      <c r="I29" s="138">
        <f>'2018kaiteiAnd29shoguu'!I29</f>
        <v>0.51411868761677781</v>
      </c>
      <c r="J29" s="138">
        <f>'2018kaiteiAnd29shoguu'!J29</f>
        <v>2.4810017339159733</v>
      </c>
      <c r="K29" s="138">
        <f>'2018kaiteiAnd29shoguu'!K29</f>
        <v>3.7263418253930221</v>
      </c>
      <c r="L29" s="138">
        <f>'2018kaiteiAnd29shoguu'!L29</f>
        <v>3.516985710545975</v>
      </c>
      <c r="M29" s="138">
        <f>'2018kaiteiAnd29shoguu'!M29</f>
        <v>10.431056463181225</v>
      </c>
      <c r="N29" s="2">
        <f>'2018kaiteiAnd29shoguu'!N29</f>
        <v>0</v>
      </c>
      <c r="O29" s="2">
        <f>'2018kaiteiAnd29shoguu'!O29</f>
        <v>0</v>
      </c>
      <c r="P29" s="138">
        <f>'2018kaiteiAnd29shoguu'!P29</f>
        <v>0.79905151245533679</v>
      </c>
      <c r="Q29" s="138">
        <f>'2018kaiteiAnd29shoguu'!Q29</f>
        <v>1.2508177707523245</v>
      </c>
      <c r="R29" s="138">
        <f>'2018kaiteiAnd29shoguu'!R29</f>
        <v>1.6270301938706422</v>
      </c>
      <c r="S29" s="138">
        <f>'2018kaiteiAnd29shoguu'!S29</f>
        <v>1.7880099604871245</v>
      </c>
      <c r="T29" s="138">
        <f>'2018kaiteiAnd29shoguu'!T29</f>
        <v>1.2495751520015435</v>
      </c>
      <c r="U29" s="138">
        <f>'2018kaiteiAnd29shoguu'!U29</f>
        <v>6.7144845895669718</v>
      </c>
    </row>
    <row r="30" spans="2:21">
      <c r="B30" s="2" t="s">
        <v>117</v>
      </c>
      <c r="F30" s="2">
        <f>'2018kaiteiAnd29shoguu'!F30</f>
        <v>0</v>
      </c>
      <c r="G30" s="2">
        <f>'2018kaiteiAnd29shoguu'!G30</f>
        <v>0</v>
      </c>
      <c r="H30" s="138">
        <f>'2018kaiteiAnd29shoguu'!H30</f>
        <v>0.27143727845218862</v>
      </c>
      <c r="I30" s="138">
        <f>'2018kaiteiAnd29shoguu'!I30</f>
        <v>0.78254308052976007</v>
      </c>
      <c r="J30" s="138">
        <f>'2018kaiteiAnd29shoguu'!J30</f>
        <v>3.7930757023303667</v>
      </c>
      <c r="K30" s="138">
        <f>'2018kaiteiAnd29shoguu'!K30</f>
        <v>5.7032266480877087</v>
      </c>
      <c r="L30" s="138">
        <f>'2018kaiteiAnd29shoguu'!L30</f>
        <v>5.0488033431518344</v>
      </c>
      <c r="M30" s="138">
        <f>'2018kaiteiAnd29shoguu'!M30</f>
        <v>15.599086052551858</v>
      </c>
      <c r="N30" s="2">
        <f>'2018kaiteiAnd29shoguu'!N30</f>
        <v>0</v>
      </c>
      <c r="O30" s="2">
        <f>'2018kaiteiAnd29shoguu'!O30</f>
        <v>0</v>
      </c>
      <c r="P30" s="138">
        <f>'2018kaiteiAnd29shoguu'!P30</f>
        <v>1.2107387485814625</v>
      </c>
      <c r="Q30" s="138">
        <f>'2018kaiteiAnd29shoguu'!Q30</f>
        <v>1.9252827778714918</v>
      </c>
      <c r="R30" s="138">
        <f>'2018kaiteiAnd29shoguu'!R30</f>
        <v>2.3924931222756096</v>
      </c>
      <c r="S30" s="138">
        <f>'2018kaiteiAnd29shoguu'!S30</f>
        <v>2.5696210920538674</v>
      </c>
      <c r="T30" s="138">
        <f>'2018kaiteiAnd29shoguu'!T30</f>
        <v>1.7028933805952211</v>
      </c>
      <c r="U30" s="138">
        <f>'2018kaiteiAnd29shoguu'!U30</f>
        <v>9.8010291213776526</v>
      </c>
    </row>
    <row r="31" spans="2:21">
      <c r="B31" s="2" t="s">
        <v>412</v>
      </c>
      <c r="F31" s="2">
        <f>'2018kaiteiAnd29shoguu'!F31</f>
        <v>0</v>
      </c>
      <c r="G31" s="2">
        <f>'2018kaiteiAnd29shoguu'!G31</f>
        <v>0</v>
      </c>
      <c r="H31" s="138">
        <f>'2018kaiteiAnd29shoguu'!H31</f>
        <v>0.36761514678505186</v>
      </c>
      <c r="I31" s="138">
        <f>'2018kaiteiAnd29shoguu'!I31</f>
        <v>1.1994405390289822</v>
      </c>
      <c r="J31" s="138">
        <f>'2018kaiteiAnd29shoguu'!J31</f>
        <v>5.7818801962036162</v>
      </c>
      <c r="K31" s="138">
        <f>'2018kaiteiAnd29shoguu'!K31</f>
        <v>9.4778905459508547</v>
      </c>
      <c r="L31" s="138">
        <f>'2018kaiteiAnd29shoguu'!L31</f>
        <v>7.7564519330176962</v>
      </c>
      <c r="M31" s="138">
        <f>'2018kaiteiAnd29shoguu'!M31</f>
        <v>24.583278360986203</v>
      </c>
      <c r="N31" s="2">
        <f>'2018kaiteiAnd29shoguu'!N31</f>
        <v>0</v>
      </c>
      <c r="O31" s="2">
        <f>'2018kaiteiAnd29shoguu'!O31</f>
        <v>0</v>
      </c>
      <c r="P31" s="138">
        <f>'2018kaiteiAnd29shoguu'!P31</f>
        <v>1.4139544200794532</v>
      </c>
      <c r="Q31" s="138">
        <f>'2018kaiteiAnd29shoguu'!Q31</f>
        <v>2.5437024081697301</v>
      </c>
      <c r="R31" s="138">
        <f>'2018kaiteiAnd29shoguu'!R31</f>
        <v>3.2950317073768423</v>
      </c>
      <c r="S31" s="138">
        <f>'2018kaiteiAnd29shoguu'!S31</f>
        <v>3.7509421697561045</v>
      </c>
      <c r="T31" s="138">
        <f>'2018kaiteiAnd29shoguu'!T31</f>
        <v>2.385434944257256</v>
      </c>
      <c r="U31" s="138">
        <f>'2018kaiteiAnd29shoguu'!U31</f>
        <v>13.389065649639385</v>
      </c>
    </row>
    <row r="32" spans="2:21">
      <c r="B32" s="2" t="s">
        <v>304</v>
      </c>
      <c r="F32" s="270">
        <f>'2018kaiteiAnd29shoguu'!F32</f>
        <v>0</v>
      </c>
      <c r="G32" s="270">
        <f>'2018kaiteiAnd29shoguu'!G32</f>
        <v>0</v>
      </c>
      <c r="H32" s="268">
        <f>'2018kaiteiAnd29shoguu'!H32</f>
        <v>1.0248392526189569</v>
      </c>
      <c r="I32" s="268">
        <f>'2018kaiteiAnd29shoguu'!I32</f>
        <v>2.9917783154630904</v>
      </c>
      <c r="J32" s="268">
        <f>'2018kaiteiAnd29shoguu'!J32</f>
        <v>14.267379700862897</v>
      </c>
      <c r="K32" s="268">
        <f>'2018kaiteiAnd29shoguu'!K32</f>
        <v>22.126672586506857</v>
      </c>
      <c r="L32" s="268">
        <f>'2018kaiteiAnd29shoguu'!L32</f>
        <v>19.634584985498599</v>
      </c>
      <c r="M32" s="268">
        <f>'2018kaiteiAnd29shoguu'!M32</f>
        <v>60.045254840950392</v>
      </c>
      <c r="N32" s="270">
        <f>'2018kaiteiAnd29shoguu'!N32</f>
        <v>0</v>
      </c>
      <c r="O32" s="270">
        <f>'2018kaiteiAnd29shoguu'!O32</f>
        <v>0</v>
      </c>
      <c r="P32" s="268">
        <f>'2018kaiteiAnd29shoguu'!P32</f>
        <v>4.1752403516923877</v>
      </c>
      <c r="Q32" s="268">
        <f>'2018kaiteiAnd29shoguu'!Q32</f>
        <v>6.8594283871408113</v>
      </c>
      <c r="R32" s="268">
        <f>'2018kaiteiAnd29shoguu'!R32</f>
        <v>8.9396998019956726</v>
      </c>
      <c r="S32" s="268">
        <f>'2018kaiteiAnd29shoguu'!S32</f>
        <v>9.8900663916905867</v>
      </c>
      <c r="T32" s="268">
        <f>'2018kaiteiAnd29shoguu'!T32</f>
        <v>6.7540767390291254</v>
      </c>
      <c r="U32" s="268">
        <f>'2018kaiteiAnd29shoguu'!U32</f>
        <v>36.618511671548582</v>
      </c>
    </row>
    <row r="33" spans="2:21">
      <c r="B33" s="2" t="s">
        <v>389</v>
      </c>
      <c r="H33" s="697">
        <f>'2018kaiteiAnd29shoguu'!H33+ユニット化!$D$92</f>
        <v>25.502424453248178</v>
      </c>
      <c r="I33" s="697">
        <f>'2018kaiteiAnd29shoguu'!I33+ユニット化!$D$92</f>
        <v>27.667780872759401</v>
      </c>
      <c r="J33" s="697">
        <f>'2018kaiteiAnd29shoguu'!J33+ユニット化!$D$92</f>
        <v>29.185869730310266</v>
      </c>
      <c r="K33" s="697">
        <f>'2018kaiteiAnd29shoguu'!K33+ユニット化!$D$92</f>
        <v>31.046940462162592</v>
      </c>
      <c r="L33" s="697">
        <f>'2018kaiteiAnd29shoguu'!L33+ユニット化!$D$92</f>
        <v>32.833010970742073</v>
      </c>
      <c r="P33" s="697">
        <f>'2018kaiteiAnd29shoguu'!P33+ユニット化!$D$93</f>
        <v>27.48480973665971</v>
      </c>
      <c r="Q33" s="697">
        <f>'2018kaiteiAnd29shoguu'!Q33+ユニット化!$D$93</f>
        <v>29.135940849981033</v>
      </c>
      <c r="R33" s="697">
        <f>'2018kaiteiAnd29shoguu'!R33+ユニット化!$D$93</f>
        <v>31.025941116861556</v>
      </c>
      <c r="S33" s="697">
        <f>'2018kaiteiAnd29shoguu'!S33+ユニット化!$D$93</f>
        <v>32.580979205111667</v>
      </c>
      <c r="T33" s="697">
        <f>'2018kaiteiAnd29shoguu'!T33+ユニット化!$D$93</f>
        <v>34.244823962598659</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f>'2018kaiteiAnd29shoguu'!F38</f>
        <v>0</v>
      </c>
      <c r="G38" s="2">
        <f>'2018kaiteiAnd29shoguu'!G38</f>
        <v>0</v>
      </c>
      <c r="H38" s="138">
        <f>'2018kaiteiAnd29shoguu'!H38</f>
        <v>1.6365323394283755E-4</v>
      </c>
      <c r="I38" s="138">
        <f>'2018kaiteiAnd29shoguu'!I38</f>
        <v>6.3223284933961192E-4</v>
      </c>
      <c r="J38" s="138">
        <f>'2018kaiteiAnd29shoguu'!J38</f>
        <v>1.647948788078917E-3</v>
      </c>
      <c r="K38" s="138">
        <f>'2018kaiteiAnd29shoguu'!K38</f>
        <v>7.6687982633902143E-3</v>
      </c>
      <c r="L38" s="138">
        <f>'2018kaiteiAnd29shoguu'!L38</f>
        <v>1.3930675467294564E-2</v>
      </c>
      <c r="M38" s="138">
        <f>'2018kaiteiAnd29shoguu'!M38</f>
        <v>2.4043308602046145E-2</v>
      </c>
      <c r="N38" s="138">
        <f>'2018kaiteiAnd29shoguu'!N38</f>
        <v>1.2986539177109765E-3</v>
      </c>
      <c r="O38" s="138">
        <f>'2018kaiteiAnd29shoguu'!O38</f>
        <v>1.8640454826748063E-3</v>
      </c>
      <c r="P38" s="138">
        <f>'2018kaiteiAnd29shoguu'!P38</f>
        <v>6.8961652518565496E-3</v>
      </c>
      <c r="Q38" s="138">
        <f>'2018kaiteiAnd29shoguu'!Q38</f>
        <v>8.6110200738759891E-3</v>
      </c>
      <c r="R38" s="138">
        <f>'2018kaiteiAnd29shoguu'!R38</f>
        <v>7.75142284093911E-3</v>
      </c>
      <c r="S38" s="138">
        <f>'2018kaiteiAnd29shoguu'!S38</f>
        <v>8.800674442820032E-3</v>
      </c>
      <c r="T38" s="138">
        <f>'2018kaiteiAnd29shoguu'!T38</f>
        <v>8.512032349447413E-3</v>
      </c>
      <c r="U38" s="138">
        <f>'2018kaiteiAnd29shoguu'!U38</f>
        <v>4.3734014359324877E-2</v>
      </c>
    </row>
    <row r="39" spans="2:21">
      <c r="B39" s="2" t="s">
        <v>147</v>
      </c>
      <c r="F39" s="2">
        <f>'2018kaiteiAnd29shoguu'!F39</f>
        <v>0</v>
      </c>
      <c r="G39" s="2">
        <f>'2018kaiteiAnd29shoguu'!G39</f>
        <v>0</v>
      </c>
      <c r="H39" s="138">
        <f>'2018kaiteiAnd29shoguu'!H39</f>
        <v>1.7402173135956263E-4</v>
      </c>
      <c r="I39" s="138">
        <f>'2018kaiteiAnd29shoguu'!I39</f>
        <v>6.7228891488266252E-4</v>
      </c>
      <c r="J39" s="138">
        <f>'2018kaiteiAnd29shoguu'!J39</f>
        <v>1.7523570685658134E-3</v>
      </c>
      <c r="K39" s="138">
        <f>'2018kaiteiAnd29shoguu'!K39</f>
        <v>8.1546665415027052E-3</v>
      </c>
      <c r="L39" s="138">
        <f>'2018kaiteiAnd29shoguu'!L39</f>
        <v>1.4813274418234516E-2</v>
      </c>
      <c r="M39" s="138">
        <f>'2018kaiteiAnd29shoguu'!M39</f>
        <v>2.5566608674545258E-2</v>
      </c>
      <c r="N39" s="138">
        <f>'2018kaiteiAnd29shoguu'!N39</f>
        <v>1.3809320949678303E-3</v>
      </c>
      <c r="O39" s="138">
        <f>'2018kaiteiAnd29shoguu'!O39</f>
        <v>1.9821448951100203E-3</v>
      </c>
      <c r="P39" s="138">
        <f>'2018kaiteiAnd29shoguu'!P39</f>
        <v>7.3330822004342901E-3</v>
      </c>
      <c r="Q39" s="138">
        <f>'2018kaiteiAnd29shoguu'!Q39</f>
        <v>9.1565842356116298E-3</v>
      </c>
      <c r="R39" s="138">
        <f>'2018kaiteiAnd29shoguu'!R39</f>
        <v>8.2425259237556316E-3</v>
      </c>
      <c r="S39" s="138">
        <f>'2018kaiteiAnd29shoguu'!S39</f>
        <v>9.3582544430887132E-3</v>
      </c>
      <c r="T39" s="138">
        <f>'2018kaiteiAnd29shoguu'!T39</f>
        <v>9.0513249946337169E-3</v>
      </c>
      <c r="U39" s="138">
        <f>'2018kaiteiAnd29shoguu'!U39</f>
        <v>4.6504848787601832E-2</v>
      </c>
    </row>
    <row r="40" spans="2:21">
      <c r="B40" s="2" t="s">
        <v>148</v>
      </c>
      <c r="F40" s="2">
        <f>'2018kaiteiAnd29shoguu'!F40</f>
        <v>0</v>
      </c>
      <c r="G40" s="2">
        <f>'2018kaiteiAnd29shoguu'!G40</f>
        <v>0</v>
      </c>
      <c r="H40" s="138">
        <f>'2018kaiteiAnd29shoguu'!H40</f>
        <v>1.5051345424664593E-4</v>
      </c>
      <c r="I40" s="138">
        <f>'2018kaiteiAnd29shoguu'!I40</f>
        <v>5.8147063611063471E-4</v>
      </c>
      <c r="J40" s="138">
        <f>'2018kaiteiAnd29shoguu'!J40</f>
        <v>1.5156343601616148E-3</v>
      </c>
      <c r="K40" s="138">
        <f>'2018kaiteiAnd29shoguu'!K40</f>
        <v>7.0530675669184225E-3</v>
      </c>
      <c r="L40" s="138">
        <f>'2018kaiteiAnd29shoguu'!L40</f>
        <v>1.2812176295299417E-2</v>
      </c>
      <c r="M40" s="138">
        <f>'2018kaiteiAnd29shoguu'!M40</f>
        <v>2.2112862312736736E-2</v>
      </c>
      <c r="N40" s="138">
        <f>'2018kaiteiAnd29shoguu'!N40</f>
        <v>1.1943845062902484E-3</v>
      </c>
      <c r="O40" s="138">
        <f>'2018kaiteiAnd29shoguu'!O40</f>
        <v>1.714380569883756E-3</v>
      </c>
      <c r="P40" s="138">
        <f>'2018kaiteiAnd29shoguu'!P40</f>
        <v>6.3424695504347393E-3</v>
      </c>
      <c r="Q40" s="138">
        <f>'2018kaiteiAnd29shoguu'!Q40</f>
        <v>7.9196380339113196E-3</v>
      </c>
      <c r="R40" s="138">
        <f>'2018kaiteiAnd29shoguu'!R40</f>
        <v>7.1290581860643781E-3</v>
      </c>
      <c r="S40" s="138">
        <f>'2018kaiteiAnd29shoguu'!S40</f>
        <v>8.0940649822520191E-3</v>
      </c>
      <c r="T40" s="138">
        <f>'2018kaiteiAnd29shoguu'!T40</f>
        <v>7.8285980711021268E-3</v>
      </c>
      <c r="U40" s="138">
        <f>'2018kaiteiAnd29shoguu'!U40</f>
        <v>4.0222593899938597E-2</v>
      </c>
    </row>
    <row r="41" spans="2:21">
      <c r="B41" s="2" t="s">
        <v>149</v>
      </c>
      <c r="F41" s="2">
        <f>'2018kaiteiAnd29shoguu'!F41</f>
        <v>0</v>
      </c>
      <c r="G41" s="2">
        <f>'2018kaiteiAnd29shoguu'!G41</f>
        <v>0</v>
      </c>
      <c r="H41" s="138">
        <f>'2018kaiteiAnd29shoguu'!H41</f>
        <v>1.3776442039589989E-4</v>
      </c>
      <c r="I41" s="138">
        <f>'2018kaiteiAnd29shoguu'!I41</f>
        <v>5.3221797055927908E-4</v>
      </c>
      <c r="J41" s="138">
        <f>'2018kaiteiAnd29shoguu'!J41</f>
        <v>1.3872546491266802E-3</v>
      </c>
      <c r="K41" s="138">
        <f>'2018kaiteiAnd29shoguu'!K41</f>
        <v>6.4556472391988102E-3</v>
      </c>
      <c r="L41" s="138">
        <f>'2018kaiteiAnd29shoguu'!L41</f>
        <v>1.1726938632606293E-2</v>
      </c>
      <c r="M41" s="138">
        <f>'2018kaiteiAnd29shoguu'!M41</f>
        <v>2.0239822911886963E-2</v>
      </c>
      <c r="N41" s="138">
        <f>'2018kaiteiAnd29shoguu'!N41</f>
        <v>1.0932158195591064E-3</v>
      </c>
      <c r="O41" s="138">
        <f>'2018kaiteiAnd29shoguu'!O41</f>
        <v>1.5691663361934389E-3</v>
      </c>
      <c r="P41" s="138">
        <f>'2018kaiteiAnd29shoguu'!P41</f>
        <v>5.8052394443253354E-3</v>
      </c>
      <c r="Q41" s="138">
        <f>'2018kaiteiAnd29shoguu'!Q41</f>
        <v>7.2488160540068805E-3</v>
      </c>
      <c r="R41" s="138">
        <f>'2018kaiteiAnd29shoguu'!R41</f>
        <v>6.5252011781112285E-3</v>
      </c>
      <c r="S41" s="138">
        <f>'2018kaiteiAnd29shoguu'!S41</f>
        <v>7.40846840907279E-3</v>
      </c>
      <c r="T41" s="138">
        <f>'2018kaiteiAnd29shoguu'!T41</f>
        <v>7.1654875052598694E-3</v>
      </c>
      <c r="U41" s="138">
        <f>'2018kaiteiAnd29shoguu'!U41</f>
        <v>3.6815594746528651E-2</v>
      </c>
    </row>
    <row r="42" spans="2:21">
      <c r="B42" s="2" t="s">
        <v>150</v>
      </c>
      <c r="F42" s="2">
        <f>'2018kaiteiAnd29shoguu'!F42</f>
        <v>0</v>
      </c>
      <c r="G42" s="2">
        <f>'2018kaiteiAnd29shoguu'!G42</f>
        <v>0</v>
      </c>
      <c r="H42" s="138">
        <f>'2018kaiteiAnd29shoguu'!H42</f>
        <v>1.3670771978489991E-4</v>
      </c>
      <c r="I42" s="138">
        <f>'2018kaiteiAnd29shoguu'!I42</f>
        <v>5.281356751955053E-4</v>
      </c>
      <c r="J42" s="138">
        <f>'2018kaiteiAnd29shoguu'!J42</f>
        <v>1.3766139275881869E-3</v>
      </c>
      <c r="K42" s="138">
        <f>'2018kaiteiAnd29shoguu'!K42</f>
        <v>6.4061301987143526E-3</v>
      </c>
      <c r="L42" s="138">
        <f>'2018kaiteiAnd29shoguu'!L42</f>
        <v>1.1636988969386843E-2</v>
      </c>
      <c r="M42" s="138">
        <f>'2018kaiteiAnd29shoguu'!M42</f>
        <v>2.0084576490669789E-2</v>
      </c>
      <c r="N42" s="138">
        <f>'2018kaiteiAnd29shoguu'!N42</f>
        <v>1.0848304772394916E-3</v>
      </c>
      <c r="O42" s="138">
        <f>'2018kaiteiAnd29shoguu'!O42</f>
        <v>1.5571302892848748E-3</v>
      </c>
      <c r="P42" s="138">
        <f>'2018kaiteiAnd29shoguu'!P42</f>
        <v>5.7607112559136175E-3</v>
      </c>
      <c r="Q42" s="138">
        <f>'2018kaiteiAnd29shoguu'!Q42</f>
        <v>7.1932151351971974E-3</v>
      </c>
      <c r="R42" s="138">
        <f>'2018kaiteiAnd29shoguu'!R42</f>
        <v>6.4751506349303919E-3</v>
      </c>
      <c r="S42" s="138">
        <f>'2018kaiteiAnd29shoguu'!S42</f>
        <v>7.3516429016453715E-3</v>
      </c>
      <c r="T42" s="138">
        <f>'2018kaiteiAnd29shoguu'!T42</f>
        <v>7.1105257451540204E-3</v>
      </c>
      <c r="U42" s="138">
        <f>'2018kaiteiAnd29shoguu'!U42</f>
        <v>3.6533206439364967E-2</v>
      </c>
    </row>
    <row r="43" spans="2:21">
      <c r="B43" s="2" t="s">
        <v>113</v>
      </c>
      <c r="F43" s="2">
        <f>'2018kaiteiAnd29shoguu'!F43</f>
        <v>0</v>
      </c>
      <c r="G43" s="2">
        <f>'2018kaiteiAnd29shoguu'!G43</f>
        <v>0</v>
      </c>
      <c r="H43" s="138">
        <f>'2018kaiteiAnd29shoguu'!H43</f>
        <v>2.1657521384289701E-3</v>
      </c>
      <c r="I43" s="138">
        <f>'2018kaiteiAnd29shoguu'!I43</f>
        <v>3.4861813513988107E-3</v>
      </c>
      <c r="J43" s="138">
        <f>'2018kaiteiAnd29shoguu'!J43</f>
        <v>1.38121160192389E-2</v>
      </c>
      <c r="K43" s="138">
        <f>'2018kaiteiAnd29shoguu'!K43</f>
        <v>5.2543042971128461E-2</v>
      </c>
      <c r="L43" s="138">
        <f>'2018kaiteiAnd29shoguu'!L43</f>
        <v>8.9446606066990064E-2</v>
      </c>
      <c r="M43" s="138">
        <f>'2018kaiteiAnd29shoguu'!M43</f>
        <v>0.16145369854718522</v>
      </c>
      <c r="N43" s="138">
        <f>'2018kaiteiAnd29shoguu'!N43</f>
        <v>2.2096427291847524E-2</v>
      </c>
      <c r="O43" s="138">
        <f>'2018kaiteiAnd29shoguu'!O43</f>
        <v>2.2201543798870092E-2</v>
      </c>
      <c r="P43" s="138">
        <f>'2018kaiteiAnd29shoguu'!P43</f>
        <v>8.8795835234687592E-2</v>
      </c>
      <c r="Q43" s="138">
        <f>'2018kaiteiAnd29shoguu'!Q43</f>
        <v>8.0099795924571865E-2</v>
      </c>
      <c r="R43" s="138">
        <f>'2018kaiteiAnd29shoguu'!R43</f>
        <v>6.6758857511058756E-2</v>
      </c>
      <c r="S43" s="138">
        <f>'2018kaiteiAnd29shoguu'!S43</f>
        <v>6.874744297449803E-2</v>
      </c>
      <c r="T43" s="138">
        <f>'2018kaiteiAnd29shoguu'!T43</f>
        <v>6.0234548399929158E-2</v>
      </c>
      <c r="U43" s="138">
        <f>'2018kaiteiAnd29shoguu'!U43</f>
        <v>0.40893445113546301</v>
      </c>
    </row>
    <row r="44" spans="2:21">
      <c r="B44" s="2" t="s">
        <v>114</v>
      </c>
      <c r="F44" s="2">
        <f>'2018kaiteiAnd29shoguu'!F44</f>
        <v>0</v>
      </c>
      <c r="G44" s="2">
        <f>'2018kaiteiAnd29shoguu'!G44</f>
        <v>0</v>
      </c>
      <c r="H44" s="138">
        <f>'2018kaiteiAnd29shoguu'!H44</f>
        <v>3.2515001858361256E-3</v>
      </c>
      <c r="I44" s="138">
        <f>'2018kaiteiAnd29shoguu'!I44</f>
        <v>6.2806740129482822E-3</v>
      </c>
      <c r="J44" s="138">
        <f>'2018kaiteiAnd29shoguu'!J44</f>
        <v>2.2100732882413234E-2</v>
      </c>
      <c r="K44" s="138">
        <f>'2018kaiteiAnd29shoguu'!K44</f>
        <v>8.9149998573530523E-2</v>
      </c>
      <c r="L44" s="138">
        <f>'2018kaiteiAnd29shoguu'!L44</f>
        <v>0.15222782971465007</v>
      </c>
      <c r="M44" s="138">
        <f>'2018kaiteiAnd29shoguu'!M44</f>
        <v>0.27301073536937825</v>
      </c>
      <c r="N44" s="138">
        <f>'2018kaiteiAnd29shoguu'!N44</f>
        <v>5.2525409350382558E-2</v>
      </c>
      <c r="O44" s="138">
        <f>'2018kaiteiAnd29shoguu'!O44</f>
        <v>4.4442342535860789E-2</v>
      </c>
      <c r="P44" s="138">
        <f>'2018kaiteiAnd29shoguu'!P44</f>
        <v>0.18422909227072301</v>
      </c>
      <c r="Q44" s="138">
        <f>'2018kaiteiAnd29shoguu'!Q44</f>
        <v>0.15062982951463186</v>
      </c>
      <c r="R44" s="138">
        <f>'2018kaiteiAnd29shoguu'!R44</f>
        <v>0.12467237888130978</v>
      </c>
      <c r="S44" s="138">
        <f>'2018kaiteiAnd29shoguu'!S44</f>
        <v>0.11565852232012311</v>
      </c>
      <c r="T44" s="138">
        <f>'2018kaiteiAnd29shoguu'!T44</f>
        <v>9.777193422113431E-2</v>
      </c>
      <c r="U44" s="138">
        <f>'2018kaiteiAnd29shoguu'!U44</f>
        <v>0.76992950909416535</v>
      </c>
    </row>
    <row r="45" spans="2:21">
      <c r="B45" s="2" t="s">
        <v>115</v>
      </c>
      <c r="F45" s="2">
        <f>'2018kaiteiAnd29shoguu'!F45</f>
        <v>0</v>
      </c>
      <c r="G45" s="2">
        <f>'2018kaiteiAnd29shoguu'!G45</f>
        <v>0</v>
      </c>
      <c r="H45" s="138">
        <f>'2018kaiteiAnd29shoguu'!H45</f>
        <v>4.7206961556763459E-3</v>
      </c>
      <c r="I45" s="138">
        <f>'2018kaiteiAnd29shoguu'!I45</f>
        <v>1.2158143205049819E-2</v>
      </c>
      <c r="J45" s="138">
        <f>'2018kaiteiAnd29shoguu'!J45</f>
        <v>3.723675054633991E-2</v>
      </c>
      <c r="K45" s="138">
        <f>'2018kaiteiAnd29shoguu'!K45</f>
        <v>0.16002573436826664</v>
      </c>
      <c r="L45" s="138">
        <f>'2018kaiteiAnd29shoguu'!L45</f>
        <v>0.27310266354945822</v>
      </c>
      <c r="M45" s="138">
        <f>'2018kaiteiAnd29shoguu'!M45</f>
        <v>0.48724398782479095</v>
      </c>
      <c r="N45" s="138">
        <f>'2018kaiteiAnd29shoguu'!N45</f>
        <v>0.11862527631813446</v>
      </c>
      <c r="O45" s="138">
        <f>'2018kaiteiAnd29shoguu'!O45</f>
        <v>8.5135426550602161E-2</v>
      </c>
      <c r="P45" s="138">
        <f>'2018kaiteiAnd29shoguu'!P45</f>
        <v>0.37903255174699069</v>
      </c>
      <c r="Q45" s="138">
        <f>'2018kaiteiAnd29shoguu'!Q45</f>
        <v>0.30778899113459851</v>
      </c>
      <c r="R45" s="138">
        <f>'2018kaiteiAnd29shoguu'!R45</f>
        <v>0.26795957912654939</v>
      </c>
      <c r="S45" s="138">
        <f>'2018kaiteiAnd29shoguu'!S45</f>
        <v>0.25298036869467672</v>
      </c>
      <c r="T45" s="138">
        <f>'2018kaiteiAnd29shoguu'!T45</f>
        <v>0.20972844713811736</v>
      </c>
      <c r="U45" s="138">
        <f>'2018kaiteiAnd29shoguu'!U45</f>
        <v>1.6212506407096694</v>
      </c>
    </row>
    <row r="46" spans="2:21">
      <c r="B46" s="2" t="s">
        <v>116</v>
      </c>
      <c r="F46" s="2">
        <f>'2018kaiteiAnd29shoguu'!F46</f>
        <v>0</v>
      </c>
      <c r="G46" s="2">
        <f>'2018kaiteiAnd29shoguu'!G46</f>
        <v>0</v>
      </c>
      <c r="H46" s="138">
        <f>'2018kaiteiAnd29shoguu'!H46</f>
        <v>1.235251964300335E-2</v>
      </c>
      <c r="I46" s="138">
        <f>'2018kaiteiAnd29shoguu'!I46</f>
        <v>2.2369140593413706E-2</v>
      </c>
      <c r="J46" s="138">
        <f>'2018kaiteiAnd29shoguu'!J46</f>
        <v>7.1522472173988466E-2</v>
      </c>
      <c r="K46" s="138">
        <f>'2018kaiteiAnd29shoguu'!K46</f>
        <v>0.32097890345780178</v>
      </c>
      <c r="L46" s="138">
        <f>'2018kaiteiAnd29shoguu'!L46</f>
        <v>0.4943440518009608</v>
      </c>
      <c r="M46" s="138">
        <f>'2018kaiteiAnd29shoguu'!M46</f>
        <v>0.92156708766916817</v>
      </c>
      <c r="N46" s="138">
        <f>'2018kaiteiAnd29shoguu'!N46</f>
        <v>0.31682171406751319</v>
      </c>
      <c r="O46" s="138">
        <f>'2018kaiteiAnd29shoguu'!O46</f>
        <v>0.24885932520169671</v>
      </c>
      <c r="P46" s="138">
        <f>'2018kaiteiAnd29shoguu'!P46</f>
        <v>0.95311695819854181</v>
      </c>
      <c r="Q46" s="138">
        <f>'2018kaiteiAnd29shoguu'!Q46</f>
        <v>0.78330584731156028</v>
      </c>
      <c r="R46" s="138">
        <f>'2018kaiteiAnd29shoguu'!R46</f>
        <v>0.64340962748997965</v>
      </c>
      <c r="S46" s="138">
        <f>'2018kaiteiAnd29shoguu'!S46</f>
        <v>0.62362133095498506</v>
      </c>
      <c r="T46" s="138">
        <f>'2018kaiteiAnd29shoguu'!T46</f>
        <v>0.46597026294085264</v>
      </c>
      <c r="U46" s="138">
        <f>'2018kaiteiAnd29shoguu'!U46</f>
        <v>4.03510506616513</v>
      </c>
    </row>
    <row r="47" spans="2:21">
      <c r="B47" s="2" t="s">
        <v>117</v>
      </c>
      <c r="F47" s="2">
        <f>'2018kaiteiAnd29shoguu'!F47</f>
        <v>0</v>
      </c>
      <c r="G47" s="2">
        <f>'2018kaiteiAnd29shoguu'!G47</f>
        <v>0</v>
      </c>
      <c r="H47" s="138">
        <f>'2018kaiteiAnd29shoguu'!H47</f>
        <v>1.742494022231152E-2</v>
      </c>
      <c r="I47" s="138">
        <f>'2018kaiteiAnd29shoguu'!I47</f>
        <v>3.6718279834984664E-2</v>
      </c>
      <c r="J47" s="138">
        <f>'2018kaiteiAnd29shoguu'!J47</f>
        <v>0.11564736392287349</v>
      </c>
      <c r="K47" s="138">
        <f>'2018kaiteiAnd29shoguu'!K47</f>
        <v>0.46907244817141563</v>
      </c>
      <c r="L47" s="138">
        <f>'2018kaiteiAnd29shoguu'!L47</f>
        <v>0.67196419514141814</v>
      </c>
      <c r="M47" s="138">
        <f>'2018kaiteiAnd29shoguu'!M47</f>
        <v>1.3108272272930035</v>
      </c>
      <c r="N47" s="138">
        <f>'2018kaiteiAnd29shoguu'!N47</f>
        <v>0.56566585407321046</v>
      </c>
      <c r="O47" s="138">
        <f>'2018kaiteiAnd29shoguu'!O47</f>
        <v>0.48896729927616822</v>
      </c>
      <c r="P47" s="138">
        <f>'2018kaiteiAnd29shoguu'!P47</f>
        <v>1.7571907669436915</v>
      </c>
      <c r="Q47" s="138">
        <f>'2018kaiteiAnd29shoguu'!Q47</f>
        <v>1.4214897675951914</v>
      </c>
      <c r="R47" s="138">
        <f>'2018kaiteiAnd29shoguu'!R47</f>
        <v>1.148674898722553</v>
      </c>
      <c r="S47" s="138">
        <f>'2018kaiteiAnd29shoguu'!S47</f>
        <v>1.1500156332395572</v>
      </c>
      <c r="T47" s="138">
        <f>'2018kaiteiAnd29shoguu'!T47</f>
        <v>0.80332614385525347</v>
      </c>
      <c r="U47" s="138">
        <f>'2018kaiteiAnd29shoguu'!U47</f>
        <v>7.3353303637056255</v>
      </c>
    </row>
    <row r="48" spans="2:21">
      <c r="B48" s="2" t="s">
        <v>412</v>
      </c>
      <c r="F48" s="2">
        <f>'2018kaiteiAnd29shoguu'!F48</f>
        <v>0</v>
      </c>
      <c r="G48" s="2">
        <f>'2018kaiteiAnd29shoguu'!G48</f>
        <v>0</v>
      </c>
      <c r="H48" s="138">
        <f>'2018kaiteiAnd29shoguu'!H48</f>
        <v>2.2006951058790594E-2</v>
      </c>
      <c r="I48" s="138">
        <f>'2018kaiteiAnd29shoguu'!I48</f>
        <v>5.1955618942156619E-2</v>
      </c>
      <c r="J48" s="138">
        <f>'2018kaiteiAnd29shoguu'!J48</f>
        <v>0.17071770665241104</v>
      </c>
      <c r="K48" s="138">
        <f>'2018kaiteiAnd29shoguu'!K48</f>
        <v>0.72162894183945014</v>
      </c>
      <c r="L48" s="138">
        <f>'2018kaiteiAnd29shoguu'!L48</f>
        <v>0.99061366555621422</v>
      </c>
      <c r="M48" s="138">
        <f>'2018kaiteiAnd29shoguu'!M48</f>
        <v>1.9569228840490225</v>
      </c>
      <c r="N48" s="138">
        <f>'2018kaiteiAnd29shoguu'!N48</f>
        <v>0.49803019789059466</v>
      </c>
      <c r="O48" s="138">
        <f>'2018kaiteiAnd29shoguu'!O48</f>
        <v>0.5031845676775839</v>
      </c>
      <c r="P48" s="138">
        <f>'2018kaiteiAnd29shoguu'!P48</f>
        <v>1.9280307405328847</v>
      </c>
      <c r="Q48" s="138">
        <f>'2018kaiteiAnd29shoguu'!Q48</f>
        <v>1.7658274606131936</v>
      </c>
      <c r="R48" s="138">
        <f>'2018kaiteiAnd29shoguu'!R48</f>
        <v>1.5828392343743416</v>
      </c>
      <c r="S48" s="138">
        <f>'2018kaiteiAnd29shoguu'!S48</f>
        <v>1.7623962052759055</v>
      </c>
      <c r="T48" s="138">
        <f>'2018kaiteiAnd29shoguu'!T48</f>
        <v>1.1437558231215152</v>
      </c>
      <c r="U48" s="138">
        <f>'2018kaiteiAnd29shoguu'!U48</f>
        <v>9.1840642294860189</v>
      </c>
    </row>
    <row r="49" spans="2:21">
      <c r="B49" s="2" t="s">
        <v>304</v>
      </c>
      <c r="F49" s="270">
        <f>'2018kaiteiAnd29shoguu'!F49</f>
        <v>0</v>
      </c>
      <c r="G49" s="270">
        <f>'2018kaiteiAnd29shoguu'!G49</f>
        <v>0</v>
      </c>
      <c r="H49" s="269">
        <f>'2018kaiteiAnd29shoguu'!H49</f>
        <v>6.2685019963776747E-2</v>
      </c>
      <c r="I49" s="269">
        <f>'2018kaiteiAnd29shoguu'!I49</f>
        <v>0.13591438398603958</v>
      </c>
      <c r="J49" s="269">
        <f>'2018kaiteiAnd29shoguu'!J49</f>
        <v>0.43871695099078623</v>
      </c>
      <c r="K49" s="269">
        <f>'2018kaiteiAnd29shoguu'!K49</f>
        <v>1.8491373791913177</v>
      </c>
      <c r="L49" s="269">
        <f>'2018kaiteiAnd29shoguu'!L49</f>
        <v>2.7366190656125133</v>
      </c>
      <c r="M49" s="269">
        <f>'2018kaiteiAnd29shoguu'!M49</f>
        <v>5.2230727997444335</v>
      </c>
      <c r="N49" s="269">
        <f>'2018kaiteiAnd29shoguu'!N49</f>
        <v>1.5798168958074505</v>
      </c>
      <c r="O49" s="269">
        <f>'2018kaiteiAnd29shoguu'!O49</f>
        <v>1.4014773726139289</v>
      </c>
      <c r="P49" s="269">
        <f>'2018kaiteiAnd29shoguu'!P49</f>
        <v>5.3225336126304832</v>
      </c>
      <c r="Q49" s="269">
        <f>'2018kaiteiAnd29shoguu'!Q49</f>
        <v>4.5492709656263504</v>
      </c>
      <c r="R49" s="269">
        <f>'2018kaiteiAnd29shoguu'!R49</f>
        <v>3.8704379348695928</v>
      </c>
      <c r="S49" s="269">
        <f>'2018kaiteiAnd29shoguu'!S49</f>
        <v>4.0144326086386251</v>
      </c>
      <c r="T49" s="269">
        <f>'2018kaiteiAnd29shoguu'!T49</f>
        <v>2.8204551283423993</v>
      </c>
      <c r="U49" s="269">
        <f>'2018kaiteiAnd29shoguu'!U49</f>
        <v>23.558424518528831</v>
      </c>
    </row>
    <row r="50" spans="2:21">
      <c r="B50" s="2" t="s">
        <v>389</v>
      </c>
      <c r="H50" s="697">
        <f>'2018kaiteiAnd29shoguu'!H50+ユニット化!$D$94</f>
        <v>25.331391211315861</v>
      </c>
      <c r="I50" s="697">
        <f>'2018kaiteiAnd29shoguu'!I50+ユニット化!$D$94</f>
        <v>28.85633078260118</v>
      </c>
      <c r="J50" s="697">
        <f>'2018kaiteiAnd29shoguu'!J50+ユニット化!$D$94</f>
        <v>35.954438529691771</v>
      </c>
      <c r="K50" s="697">
        <f>'2018kaiteiAnd29shoguu'!K50+ユニット化!$D$94</f>
        <v>39.686935258125757</v>
      </c>
      <c r="L50" s="697">
        <f>'2018kaiteiAnd29shoguu'!L50+ユニット化!$D$94</f>
        <v>42.392188706713192</v>
      </c>
      <c r="N50" s="138">
        <f>'2018kaiteiAnd29shoguu'!N50</f>
        <v>6.4567741181752192</v>
      </c>
      <c r="O50" s="138">
        <f>'2018kaiteiAnd29shoguu'!O50</f>
        <v>10.495624306503576</v>
      </c>
      <c r="P50" s="138">
        <f>'2018kaiteiAnd29shoguu'!P50</f>
        <v>17.748474290346014</v>
      </c>
      <c r="Q50" s="138">
        <f>'2018kaiteiAnd29shoguu'!Q50</f>
        <v>19.76947684901593</v>
      </c>
      <c r="R50" s="138">
        <f>'2018kaiteiAnd29shoguu'!R50</f>
        <v>21.959925504675155</v>
      </c>
      <c r="S50" s="138">
        <f>'2018kaiteiAnd29shoguu'!S50</f>
        <v>23.972134288017184</v>
      </c>
      <c r="T50" s="138">
        <f>'2018kaiteiAnd29shoguu'!T50</f>
        <v>26.134925399513822</v>
      </c>
    </row>
    <row r="53" spans="2:21">
      <c r="F53" s="2" t="s">
        <v>404</v>
      </c>
      <c r="N53" s="2" t="s">
        <v>410</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'2018kaiteiAnd29shoguu'!F55</f>
        <v>0</v>
      </c>
      <c r="G55" s="138">
        <f>'2018kaiteiAnd29shoguu'!G55</f>
        <v>1.8778001640024414E-4</v>
      </c>
      <c r="H55" s="138">
        <f>'2018kaiteiAnd29shoguu'!H55</f>
        <v>7.5753790838856321E-3</v>
      </c>
      <c r="I55" s="138">
        <f>'2018kaiteiAnd29shoguu'!I55</f>
        <v>6.6991995006252291E-3</v>
      </c>
      <c r="J55" s="138">
        <f>'2018kaiteiAnd29shoguu'!J55</f>
        <v>8.0731264574117247E-3</v>
      </c>
      <c r="K55" s="138">
        <f>'2018kaiteiAnd29shoguu'!K55</f>
        <v>4.2868563925617968E-3</v>
      </c>
      <c r="L55" s="138">
        <f>'2018kaiteiAnd29shoguu'!L55</f>
        <v>4.0965380625137418E-3</v>
      </c>
      <c r="M55" s="138">
        <f>'2018kaiteiAnd29shoguu'!M55</f>
        <v>3.0918879513398369E-2</v>
      </c>
      <c r="N55" s="138">
        <f>'2018kaiteiAnd29shoguu'!N55</f>
        <v>0.11554455942531126</v>
      </c>
      <c r="O55" s="138">
        <f>'2018kaiteiAnd29shoguu'!O55</f>
        <v>0.26795225452933119</v>
      </c>
      <c r="P55" s="138">
        <f>'2018kaiteiAnd29shoguu'!P55</f>
        <v>0.44391259823931262</v>
      </c>
      <c r="Q55" s="138">
        <f>'2018kaiteiAnd29shoguu'!Q55</f>
        <v>0.61002488796665977</v>
      </c>
      <c r="R55" s="138">
        <f>'2018kaiteiAnd29shoguu'!R55</f>
        <v>0.33823304674709753</v>
      </c>
      <c r="S55" s="138">
        <f>'2018kaiteiAnd29shoguu'!S55</f>
        <v>0.23881794529836889</v>
      </c>
      <c r="T55" s="138">
        <f>'2018kaiteiAnd29shoguu'!T55</f>
        <v>0.21435188765297167</v>
      </c>
      <c r="U55" s="138">
        <f>'2018kaiteiAnd29shoguu'!U55</f>
        <v>2.2288371798590529</v>
      </c>
    </row>
    <row r="56" spans="2:21">
      <c r="B56" s="2" t="s">
        <v>147</v>
      </c>
      <c r="F56" s="138">
        <f>'2018kaiteiAnd29shoguu'!F56</f>
        <v>0</v>
      </c>
      <c r="G56" s="138">
        <f>'2018kaiteiAnd29shoguu'!G56</f>
        <v>1.9967710250144878E-4</v>
      </c>
      <c r="H56" s="138">
        <f>'2018kaiteiAnd29shoguu'!H56</f>
        <v>8.0553286490095116E-3</v>
      </c>
      <c r="I56" s="138">
        <f>'2018kaiteiAnd29shoguu'!I56</f>
        <v>7.1236373870199477E-3</v>
      </c>
      <c r="J56" s="138">
        <f>'2018kaiteiAnd29shoguu'!J56</f>
        <v>8.5846115579616238E-3</v>
      </c>
      <c r="K56" s="138">
        <f>'2018kaiteiAnd29shoguu'!K56</f>
        <v>4.5584566436614703E-3</v>
      </c>
      <c r="L56" s="138">
        <f>'2018kaiteiAnd29shoguu'!L56</f>
        <v>4.3560804088234126E-3</v>
      </c>
      <c r="M56" s="138">
        <f>'2018kaiteiAnd29shoguu'!M56</f>
        <v>3.2877791748977418E-2</v>
      </c>
      <c r="N56" s="138">
        <f>'2018kaiteiAnd29shoguu'!N56</f>
        <v>0.12286505922268424</v>
      </c>
      <c r="O56" s="138">
        <f>'2018kaiteiAnd29shoguu'!O56</f>
        <v>0.28492877367262809</v>
      </c>
      <c r="P56" s="138">
        <f>'2018kaiteiAnd29shoguu'!P56</f>
        <v>0.47203735029709165</v>
      </c>
      <c r="Q56" s="138">
        <f>'2018kaiteiAnd29shoguu'!Q56</f>
        <v>0.64867393462851541</v>
      </c>
      <c r="R56" s="138">
        <f>'2018kaiteiAnd29shoguu'!R56</f>
        <v>0.35966231146100647</v>
      </c>
      <c r="S56" s="138">
        <f>'2018kaiteiAnd29shoguu'!S56</f>
        <v>0.25394861634736648</v>
      </c>
      <c r="T56" s="138">
        <f>'2018kaiteiAnd29shoguu'!T56</f>
        <v>0.22793247472634581</v>
      </c>
      <c r="U56" s="138">
        <f>'2018kaiteiAnd29shoguu'!U56</f>
        <v>2.3700485203556378</v>
      </c>
    </row>
    <row r="57" spans="2:21">
      <c r="B57" s="2" t="s">
        <v>148</v>
      </c>
      <c r="F57" s="138">
        <f>'2018kaiteiAnd29shoguu'!F57</f>
        <v>0</v>
      </c>
      <c r="G57" s="138">
        <f>'2018kaiteiAnd29shoguu'!G57</f>
        <v>1.727030882675053E-4</v>
      </c>
      <c r="H57" s="138">
        <f>'2018kaiteiAnd29shoguu'!H57</f>
        <v>6.9671490484671866E-3</v>
      </c>
      <c r="I57" s="138">
        <f>'2018kaiteiAnd29shoguu'!I57</f>
        <v>6.1613182534401038E-3</v>
      </c>
      <c r="J57" s="138">
        <f>'2018kaiteiAnd29shoguu'!J57</f>
        <v>7.424932098191556E-3</v>
      </c>
      <c r="K57" s="138">
        <f>'2018kaiteiAnd29shoguu'!K57</f>
        <v>3.9426630807012581E-3</v>
      </c>
      <c r="L57" s="138">
        <f>'2018kaiteiAnd29shoguu'!L57</f>
        <v>3.7676254809432745E-3</v>
      </c>
      <c r="M57" s="138">
        <f>'2018kaiteiAnd29shoguu'!M57</f>
        <v>2.8436391050010883E-2</v>
      </c>
      <c r="N57" s="138">
        <f>'2018kaiteiAnd29shoguu'!N57</f>
        <v>0.10626744329772887</v>
      </c>
      <c r="O57" s="138">
        <f>'2018kaiteiAnd29shoguu'!O57</f>
        <v>0.24643826724788787</v>
      </c>
      <c r="P57" s="138">
        <f>'2018kaiteiAnd29shoguu'!P57</f>
        <v>0.4082706887903006</v>
      </c>
      <c r="Q57" s="138">
        <f>'2018kaiteiAnd29shoguu'!Q57</f>
        <v>0.56104576030777298</v>
      </c>
      <c r="R57" s="138">
        <f>'2018kaiteiAnd29shoguu'!R57</f>
        <v>0.31107618822891575</v>
      </c>
      <c r="S57" s="138">
        <f>'2018kaiteiAnd29shoguu'!S57</f>
        <v>0.21964316266123635</v>
      </c>
      <c r="T57" s="138">
        <f>'2018kaiteiAnd29shoguu'!T57</f>
        <v>0.19714149398481687</v>
      </c>
      <c r="U57" s="138">
        <f>'2018kaiteiAnd29shoguu'!U57</f>
        <v>2.0498830045186591</v>
      </c>
    </row>
    <row r="58" spans="2:21">
      <c r="B58" s="2" t="s">
        <v>149</v>
      </c>
      <c r="F58" s="138">
        <f>'2018kaiteiAnd29shoguu'!F58</f>
        <v>0</v>
      </c>
      <c r="G58" s="138">
        <f>'2018kaiteiAnd29shoguu'!G58</f>
        <v>1.580745121746151E-4</v>
      </c>
      <c r="H58" s="138">
        <f>'2018kaiteiAnd29shoguu'!H58</f>
        <v>6.3770063299528343E-3</v>
      </c>
      <c r="I58" s="138">
        <f>'2018kaiteiAnd29shoguu'!I58</f>
        <v>5.6394323172525894E-3</v>
      </c>
      <c r="J58" s="138">
        <f>'2018kaiteiAnd29shoguu'!J58</f>
        <v>6.7960134999630224E-3</v>
      </c>
      <c r="K58" s="138">
        <f>'2018kaiteiAnd29shoguu'!K58</f>
        <v>3.6087052605878632E-3</v>
      </c>
      <c r="L58" s="138">
        <f>'2018kaiteiAnd29shoguu'!L58</f>
        <v>3.4484939784879083E-3</v>
      </c>
      <c r="M58" s="138">
        <f>'2018kaiteiAnd29shoguu'!M58</f>
        <v>2.6027725898418834E-2</v>
      </c>
      <c r="N58" s="138">
        <f>'2018kaiteiAnd29shoguu'!N58</f>
        <v>9.7266206573635994E-2</v>
      </c>
      <c r="O58" s="138">
        <f>'2018kaiteiAnd29shoguu'!O58</f>
        <v>0.22556405485944594</v>
      </c>
      <c r="P58" s="138">
        <f>'2018kaiteiAnd29shoguu'!P58</f>
        <v>0.37368868509031616</v>
      </c>
      <c r="Q58" s="138">
        <f>'2018kaiteiAnd29shoguu'!Q58</f>
        <v>0.51352315559590389</v>
      </c>
      <c r="R58" s="138">
        <f>'2018kaiteiAnd29shoguu'!R58</f>
        <v>0.28472691019432522</v>
      </c>
      <c r="S58" s="138">
        <f>'2018kaiteiAnd29shoguu'!S58</f>
        <v>0.20103859252583647</v>
      </c>
      <c r="T58" s="138">
        <f>'2018kaiteiAnd29shoguu'!T58</f>
        <v>0.18044289655524465</v>
      </c>
      <c r="U58" s="138">
        <f>'2018kaiteiAnd29shoguu'!U58</f>
        <v>1.8762505013947084</v>
      </c>
    </row>
    <row r="59" spans="2:21">
      <c r="B59" s="2" t="s">
        <v>150</v>
      </c>
      <c r="F59" s="138">
        <f>'2018kaiteiAnd29shoguu'!F59</f>
        <v>0</v>
      </c>
      <c r="G59" s="138">
        <f>'2018kaiteiAnd29shoguu'!G59</f>
        <v>1.5686202615595792E-4</v>
      </c>
      <c r="H59" s="138">
        <f>'2018kaiteiAnd29shoguu'!H59</f>
        <v>6.3280924923607559E-3</v>
      </c>
      <c r="I59" s="138">
        <f>'2018kaiteiAnd29shoguu'!I59</f>
        <v>5.5961759266823057E-3</v>
      </c>
      <c r="J59" s="138">
        <f>'2018kaiteiAnd29shoguu'!J59</f>
        <v>6.7438857328868968E-3</v>
      </c>
      <c r="K59" s="138">
        <f>'2018kaiteiAnd29shoguu'!K59</f>
        <v>3.5810252468163575E-3</v>
      </c>
      <c r="L59" s="138">
        <f>'2018kaiteiAnd29shoguu'!L59</f>
        <v>3.4220428404972288E-3</v>
      </c>
      <c r="M59" s="138">
        <f>'2018kaiteiAnd29shoguu'!M59</f>
        <v>2.5828084265399499E-2</v>
      </c>
      <c r="N59" s="138">
        <f>'2018kaiteiAnd29shoguu'!N59</f>
        <v>9.6520141228021772E-2</v>
      </c>
      <c r="O59" s="138">
        <f>'2018kaiteiAnd29shoguu'!O59</f>
        <v>0.22383390077536067</v>
      </c>
      <c r="P59" s="138">
        <f>'2018kaiteiAnd29shoguu'!P59</f>
        <v>0.37082236401319091</v>
      </c>
      <c r="Q59" s="138">
        <f>'2018kaiteiAnd29shoguu'!Q59</f>
        <v>0.5095842559096031</v>
      </c>
      <c r="R59" s="138">
        <f>'2018kaiteiAnd29shoguu'!R59</f>
        <v>0.28254295660815359</v>
      </c>
      <c r="S59" s="138">
        <f>'2018kaiteiAnd29shoguu'!S59</f>
        <v>0.19949655719518916</v>
      </c>
      <c r="T59" s="138">
        <f>'2018kaiteiAnd29shoguu'!T59</f>
        <v>0.17905883731489375</v>
      </c>
      <c r="U59" s="138">
        <f>'2018kaiteiAnd29shoguu'!U59</f>
        <v>1.861859013044413</v>
      </c>
    </row>
    <row r="60" spans="2:21">
      <c r="B60" s="2" t="s">
        <v>113</v>
      </c>
      <c r="F60" s="138">
        <f>'2018kaiteiAnd29shoguu'!F60</f>
        <v>0</v>
      </c>
      <c r="G60" s="138">
        <f>'2018kaiteiAnd29shoguu'!G60</f>
        <v>3.3133878039962382E-3</v>
      </c>
      <c r="H60" s="138">
        <f>'2018kaiteiAnd29shoguu'!H60</f>
        <v>8.7210182804275671E-2</v>
      </c>
      <c r="I60" s="138">
        <f>'2018kaiteiAnd29shoguu'!I60</f>
        <v>8.0668775792498496E-2</v>
      </c>
      <c r="J60" s="138">
        <f>'2018kaiteiAnd29shoguu'!J60</f>
        <v>7.5973717919212563E-2</v>
      </c>
      <c r="K60" s="138">
        <f>'2018kaiteiAnd29shoguu'!K60</f>
        <v>4.2548510235542535E-2</v>
      </c>
      <c r="L60" s="138">
        <f>'2018kaiteiAnd29shoguu'!L60</f>
        <v>3.849888429823347E-2</v>
      </c>
      <c r="M60" s="138">
        <f>'2018kaiteiAnd29shoguu'!M60</f>
        <v>0.32821345885375897</v>
      </c>
      <c r="N60" s="138">
        <f>'2018kaiteiAnd29shoguu'!N60</f>
        <v>1.3928151727231914</v>
      </c>
      <c r="O60" s="138">
        <f>'2018kaiteiAnd29shoguu'!O60</f>
        <v>2.1681329400906377</v>
      </c>
      <c r="P60" s="138">
        <f>'2018kaiteiAnd29shoguu'!P60</f>
        <v>3.741533629358154</v>
      </c>
      <c r="Q60" s="138">
        <f>'2018kaiteiAnd29shoguu'!Q60</f>
        <v>4.0945679795030152</v>
      </c>
      <c r="R60" s="138">
        <f>'2018kaiteiAnd29shoguu'!R60</f>
        <v>2.3286399754987075</v>
      </c>
      <c r="S60" s="138">
        <f>'2018kaiteiAnd29shoguu'!S60</f>
        <v>1.6344123983686236</v>
      </c>
      <c r="T60" s="138">
        <f>'2018kaiteiAnd29shoguu'!T60</f>
        <v>1.2913223928266437</v>
      </c>
      <c r="U60" s="138">
        <f>'2018kaiteiAnd29shoguu'!U60</f>
        <v>16.651424488368974</v>
      </c>
    </row>
    <row r="61" spans="2:21">
      <c r="B61" s="2" t="s">
        <v>114</v>
      </c>
      <c r="F61" s="138">
        <f>'2018kaiteiAnd29shoguu'!F61</f>
        <v>0</v>
      </c>
      <c r="G61" s="138">
        <f>'2018kaiteiAnd29shoguu'!G61</f>
        <v>5.5962849939919547E-3</v>
      </c>
      <c r="H61" s="138">
        <f>'2018kaiteiAnd29shoguu'!H61</f>
        <v>0.1908899432214762</v>
      </c>
      <c r="I61" s="138">
        <f>'2018kaiteiAnd29shoguu'!I61</f>
        <v>0.18076587368667932</v>
      </c>
      <c r="J61" s="138">
        <f>'2018kaiteiAnd29shoguu'!J61</f>
        <v>0.17911192398061052</v>
      </c>
      <c r="K61" s="138">
        <f>'2018kaiteiAnd29shoguu'!K61</f>
        <v>9.4931571690834812E-2</v>
      </c>
      <c r="L61" s="138">
        <f>'2018kaiteiAnd29shoguu'!L61</f>
        <v>6.8120697103620259E-2</v>
      </c>
      <c r="M61" s="138">
        <f>'2018kaiteiAnd29shoguu'!M61</f>
        <v>0.71941629467721302</v>
      </c>
      <c r="N61" s="138">
        <f>'2018kaiteiAnd29shoguu'!N61</f>
        <v>2.7372795816890876</v>
      </c>
      <c r="O61" s="138">
        <f>'2018kaiteiAnd29shoguu'!O61</f>
        <v>3.7571237576750303</v>
      </c>
      <c r="P61" s="138">
        <f>'2018kaiteiAnd29shoguu'!P61</f>
        <v>6.6086642544789358</v>
      </c>
      <c r="Q61" s="138">
        <f>'2018kaiteiAnd29shoguu'!Q61</f>
        <v>6.5721384938502228</v>
      </c>
      <c r="R61" s="138">
        <f>'2018kaiteiAnd29shoguu'!R61</f>
        <v>3.7671945207347926</v>
      </c>
      <c r="S61" s="138">
        <f>'2018kaiteiAnd29shoguu'!S61</f>
        <v>2.5359742456736116</v>
      </c>
      <c r="T61" s="138">
        <f>'2018kaiteiAnd29shoguu'!T61</f>
        <v>1.8048232459247771</v>
      </c>
      <c r="U61" s="138">
        <f>'2018kaiteiAnd29shoguu'!U61</f>
        <v>27.783198100026457</v>
      </c>
    </row>
    <row r="62" spans="2:21">
      <c r="B62" s="2" t="s">
        <v>115</v>
      </c>
      <c r="F62" s="138">
        <f>'2018kaiteiAnd29shoguu'!F62</f>
        <v>0</v>
      </c>
      <c r="G62" s="138">
        <f>'2018kaiteiAnd29shoguu'!G62</f>
        <v>1.083330136748905E-2</v>
      </c>
      <c r="H62" s="138">
        <f>'2018kaiteiAnd29shoguu'!H62</f>
        <v>0.43614631953220773</v>
      </c>
      <c r="I62" s="138">
        <f>'2018kaiteiAnd29shoguu'!I62</f>
        <v>0.46134653463497932</v>
      </c>
      <c r="J62" s="138">
        <f>'2018kaiteiAnd29shoguu'!J62</f>
        <v>0.44936285582014157</v>
      </c>
      <c r="K62" s="138">
        <f>'2018kaiteiAnd29shoguu'!K62</f>
        <v>0.24130383236980615</v>
      </c>
      <c r="L62" s="138">
        <f>'2018kaiteiAnd29shoguu'!L62</f>
        <v>0.17468255354716156</v>
      </c>
      <c r="M62" s="138">
        <f>'2018kaiteiAnd29shoguu'!M62</f>
        <v>1.7736753972717856</v>
      </c>
      <c r="N62" s="138">
        <f>'2018kaiteiAnd29shoguu'!N62</f>
        <v>5.46021786186994</v>
      </c>
      <c r="O62" s="138">
        <f>'2018kaiteiAnd29shoguu'!O62</f>
        <v>6.8533986864202214</v>
      </c>
      <c r="P62" s="138">
        <f>'2018kaiteiAnd29shoguu'!P62</f>
        <v>12.662873287880469</v>
      </c>
      <c r="Q62" s="138">
        <f>'2018kaiteiAnd29shoguu'!Q62</f>
        <v>10.921773561640888</v>
      </c>
      <c r="R62" s="138">
        <f>'2018kaiteiAnd29shoguu'!R62</f>
        <v>6.0240228309145882</v>
      </c>
      <c r="S62" s="138">
        <f>'2018kaiteiAnd29shoguu'!S62</f>
        <v>3.9217391139637372</v>
      </c>
      <c r="T62" s="138">
        <f>'2018kaiteiAnd29shoguu'!T62</f>
        <v>2.5529035496015369</v>
      </c>
      <c r="U62" s="138">
        <f>'2018kaiteiAnd29shoguu'!U62</f>
        <v>48.396928892291385</v>
      </c>
    </row>
    <row r="63" spans="2:21">
      <c r="B63" s="2" t="s">
        <v>116</v>
      </c>
      <c r="F63" s="138">
        <f>'2018kaiteiAnd29shoguu'!F63</f>
        <v>0</v>
      </c>
      <c r="G63" s="138">
        <f>'2018kaiteiAnd29shoguu'!G63</f>
        <v>2.2146258254260438E-2</v>
      </c>
      <c r="H63" s="138">
        <f>'2018kaiteiAnd29shoguu'!H63</f>
        <v>0.89080447137388263</v>
      </c>
      <c r="I63" s="138">
        <f>'2018kaiteiAnd29shoguu'!I63</f>
        <v>1.0890362864656953</v>
      </c>
      <c r="J63" s="138">
        <f>'2018kaiteiAnd29shoguu'!J63</f>
        <v>1.0900742563764898</v>
      </c>
      <c r="K63" s="138">
        <f>'2018kaiteiAnd29shoguu'!K63</f>
        <v>0.62439135312094651</v>
      </c>
      <c r="L63" s="138">
        <f>'2018kaiteiAnd29shoguu'!L63</f>
        <v>0.43188016250338884</v>
      </c>
      <c r="M63" s="138">
        <f>'2018kaiteiAnd29shoguu'!M63</f>
        <v>4.1483327880946632</v>
      </c>
      <c r="N63" s="138">
        <f>'2018kaiteiAnd29shoguu'!N63</f>
        <v>9.3352172064031933</v>
      </c>
      <c r="O63" s="138">
        <f>'2018kaiteiAnd29shoguu'!O63</f>
        <v>11.862083607228318</v>
      </c>
      <c r="P63" s="138">
        <f>'2018kaiteiAnd29shoguu'!P63</f>
        <v>22.803558140295507</v>
      </c>
      <c r="Q63" s="138">
        <f>'2018kaiteiAnd29shoguu'!Q63</f>
        <v>17.939874222666759</v>
      </c>
      <c r="R63" s="138">
        <f>'2018kaiteiAnd29shoguu'!R63</f>
        <v>9.5484291802705599</v>
      </c>
      <c r="S63" s="138">
        <f>'2018kaiteiAnd29shoguu'!S63</f>
        <v>5.8592351987584506</v>
      </c>
      <c r="T63" s="138">
        <f>'2018kaiteiAnd29shoguu'!T63</f>
        <v>3.5053475736182969</v>
      </c>
      <c r="U63" s="138">
        <f>'2018kaiteiAnd29shoguu'!U63</f>
        <v>80.853745129241091</v>
      </c>
    </row>
    <row r="64" spans="2:21">
      <c r="B64" s="2" t="s">
        <v>117</v>
      </c>
      <c r="F64" s="138">
        <f>'2018kaiteiAnd29shoguu'!F64</f>
        <v>0</v>
      </c>
      <c r="G64" s="138">
        <f>'2018kaiteiAnd29shoguu'!G64</f>
        <v>3.0899561331364751E-2</v>
      </c>
      <c r="H64" s="138">
        <f>'2018kaiteiAnd29shoguu'!H64</f>
        <v>1.1982552387921941</v>
      </c>
      <c r="I64" s="138">
        <f>'2018kaiteiAnd29shoguu'!I64</f>
        <v>1.6439100307003403</v>
      </c>
      <c r="J64" s="138">
        <f>'2018kaiteiAnd29shoguu'!J64</f>
        <v>1.6722821287875242</v>
      </c>
      <c r="K64" s="138">
        <f>'2018kaiteiAnd29shoguu'!K64</f>
        <v>1.0269945958920552</v>
      </c>
      <c r="L64" s="138">
        <f>'2018kaiteiAnd29shoguu'!L64</f>
        <v>0.68874738344595809</v>
      </c>
      <c r="M64" s="138">
        <f>'2018kaiteiAnd29shoguu'!M64</f>
        <v>6.2610889389494364</v>
      </c>
      <c r="N64" s="138">
        <f>'2018kaiteiAnd29shoguu'!N64</f>
        <v>8.7972278270197979</v>
      </c>
      <c r="O64" s="138">
        <f>'2018kaiteiAnd29shoguu'!O64</f>
        <v>12.595339395998938</v>
      </c>
      <c r="P64" s="138">
        <f>'2018kaiteiAnd29shoguu'!P64</f>
        <v>26.541865652480556</v>
      </c>
      <c r="Q64" s="138">
        <f>'2018kaiteiAnd29shoguu'!Q64</f>
        <v>21.526083955105232</v>
      </c>
      <c r="R64" s="138">
        <f>'2018kaiteiAnd29shoguu'!R64</f>
        <v>11.690954755173117</v>
      </c>
      <c r="S64" s="138">
        <f>'2018kaiteiAnd29shoguu'!S64</f>
        <v>7.1215151071773244</v>
      </c>
      <c r="T64" s="138">
        <f>'2018kaiteiAnd29shoguu'!T64</f>
        <v>4.0474248314756505</v>
      </c>
      <c r="U64" s="138">
        <f>'2018kaiteiAnd29shoguu'!U64</f>
        <v>92.320411524430625</v>
      </c>
    </row>
    <row r="65" spans="2:21">
      <c r="B65" s="2" t="s">
        <v>412</v>
      </c>
      <c r="F65" s="138">
        <f>'2018kaiteiAnd29shoguu'!F65</f>
        <v>0</v>
      </c>
      <c r="G65" s="138">
        <f>'2018kaiteiAnd29shoguu'!G65</f>
        <v>2.6186588618566025E-2</v>
      </c>
      <c r="H65" s="138">
        <f>'2018kaiteiAnd29shoguu'!H65</f>
        <v>0.9717531422664617</v>
      </c>
      <c r="I65" s="138">
        <f>'2018kaiteiAnd29shoguu'!I65</f>
        <v>1.6330939092955397</v>
      </c>
      <c r="J65" s="138">
        <f>'2018kaiteiAnd29shoguu'!J65</f>
        <v>1.8888859933168833</v>
      </c>
      <c r="K65" s="138">
        <f>'2018kaiteiAnd29shoguu'!K65</f>
        <v>1.4820887548738073</v>
      </c>
      <c r="L65" s="138">
        <f>'2018kaiteiAnd29shoguu'!L65</f>
        <v>0.98731524829289186</v>
      </c>
      <c r="M65" s="138">
        <f>'2018kaiteiAnd29shoguu'!M65</f>
        <v>6.9893236366641496</v>
      </c>
      <c r="N65" s="138">
        <f>'2018kaiteiAnd29shoguu'!N65</f>
        <v>4.2057609331643517</v>
      </c>
      <c r="O65" s="138">
        <f>'2018kaiteiAnd29shoguu'!O65</f>
        <v>7.7150683796089501</v>
      </c>
      <c r="P65" s="138">
        <f>'2018kaiteiAnd29shoguu'!P65</f>
        <v>19.742944233896058</v>
      </c>
      <c r="Q65" s="138">
        <f>'2018kaiteiAnd29shoguu'!Q65</f>
        <v>19.789691852614961</v>
      </c>
      <c r="R65" s="138">
        <f>'2018kaiteiAnd29shoguu'!R65</f>
        <v>12.67720485536587</v>
      </c>
      <c r="S65" s="138">
        <f>'2018kaiteiAnd29shoguu'!S65</f>
        <v>8.9130702709819278</v>
      </c>
      <c r="T65" s="138">
        <f>'2018kaiteiAnd29shoguu'!T65</f>
        <v>5.376507089287565</v>
      </c>
      <c r="U65" s="138">
        <f>'2018kaiteiAnd29shoguu'!U65</f>
        <v>78.420247614919703</v>
      </c>
    </row>
    <row r="66" spans="2:21">
      <c r="B66" s="2" t="s">
        <v>304</v>
      </c>
      <c r="F66" s="269">
        <f>'2018kaiteiAnd29shoguu'!F66</f>
        <v>0</v>
      </c>
      <c r="G66" s="269">
        <f>'2018kaiteiAnd29shoguu'!G66</f>
        <v>9.9850479115168228E-2</v>
      </c>
      <c r="H66" s="269">
        <f>'2018kaiteiAnd29shoguu'!H66</f>
        <v>3.8103622535941741</v>
      </c>
      <c r="I66" s="269">
        <f>'2018kaiteiAnd29shoguu'!I66</f>
        <v>5.120041173960753</v>
      </c>
      <c r="J66" s="269">
        <f>'2018kaiteiAnd29shoguu'!J66</f>
        <v>5.3933134455472764</v>
      </c>
      <c r="K66" s="269">
        <f>'2018kaiteiAnd29shoguu'!K66</f>
        <v>3.5322363248073207</v>
      </c>
      <c r="L66" s="269">
        <f>'2018kaiteiAnd29shoguu'!L66</f>
        <v>2.4083357099625196</v>
      </c>
      <c r="M66" s="269">
        <f>'2018kaiteiAnd29shoguu'!M66</f>
        <v>20.364139386987212</v>
      </c>
      <c r="N66" s="269">
        <f>'2018kaiteiAnd29shoguu'!N66</f>
        <v>32.466981992616944</v>
      </c>
      <c r="O66" s="269">
        <f>'2018kaiteiAnd29shoguu'!O66</f>
        <v>46.199864018106751</v>
      </c>
      <c r="P66" s="269">
        <f>'2018kaiteiAnd29shoguu'!P66</f>
        <v>94.170170884819882</v>
      </c>
      <c r="Q66" s="269">
        <f>'2018kaiteiAnd29shoguu'!Q66</f>
        <v>83.686982059789543</v>
      </c>
      <c r="R66" s="269">
        <f>'2018kaiteiAnd29shoguu'!R66</f>
        <v>47.612687531197139</v>
      </c>
      <c r="S66" s="269">
        <f>'2018kaiteiAnd29shoguu'!S66</f>
        <v>31.09889120895167</v>
      </c>
      <c r="T66" s="269">
        <f>'2018kaiteiAnd29shoguu'!T66</f>
        <v>19.577256272968743</v>
      </c>
      <c r="U66" s="269">
        <f>'2018kaiteiAnd29shoguu'!U66</f>
        <v>354.81283396845072</v>
      </c>
    </row>
    <row r="67" spans="2:21">
      <c r="B67" s="2" t="s">
        <v>389</v>
      </c>
      <c r="F67" s="261" t="s">
        <v>395</v>
      </c>
      <c r="G67" s="138">
        <f>'2018kaiteiAnd29shoguu'!G67</f>
        <v>24.328433275266242</v>
      </c>
      <c r="H67" s="138">
        <f>'2018kaiteiAnd29shoguu'!H67</f>
        <v>26.29436618869428</v>
      </c>
      <c r="I67" s="138">
        <f>'2018kaiteiAnd29shoguu'!I67</f>
        <v>27.565163490899664</v>
      </c>
      <c r="J67" s="138">
        <f>'2018kaiteiAnd29shoguu'!J67</f>
        <v>28.332558195080718</v>
      </c>
      <c r="K67" s="138">
        <f>'2018kaiteiAnd29shoguu'!K67</f>
        <v>28.693564389425344</v>
      </c>
      <c r="L67" s="138">
        <f>'2018kaiteiAnd29shoguu'!L67</f>
        <v>29.288955315568515</v>
      </c>
      <c r="M67" s="138"/>
      <c r="N67" s="138">
        <f>'2018kaiteiAnd29shoguu'!N67</f>
        <v>2.714138880177583</v>
      </c>
      <c r="O67" s="138">
        <f>'2018kaiteiAnd29shoguu'!O67</f>
        <v>4.3357444240038907</v>
      </c>
      <c r="P67" s="138">
        <f>'2018kaiteiAnd29shoguu'!P67</f>
        <v>9.270328170028181</v>
      </c>
      <c r="Q67" s="138">
        <f>'2018kaiteiAnd29shoguu'!Q67</f>
        <v>12.474201373313141</v>
      </c>
      <c r="R67" s="138">
        <f>'2018kaiteiAnd29shoguu'!R67</f>
        <v>18.63909960696537</v>
      </c>
      <c r="S67" s="138">
        <f>'2018kaiteiAnd29shoguu'!S67</f>
        <v>22.517293785977728</v>
      </c>
      <c r="T67" s="138">
        <f>'2018kaiteiAnd29shoguu'!T67</f>
        <v>27.379973825016169</v>
      </c>
      <c r="U67" s="138"/>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'2018kaiteiAnd29shoguu'!F72</f>
        <v>0.15086100624064053</v>
      </c>
      <c r="G72" s="138">
        <f>'2018kaiteiAnd29shoguu'!G72</f>
        <v>0.14734536223522032</v>
      </c>
      <c r="H72" s="138">
        <f>'2018kaiteiAnd29shoguu'!H72</f>
        <v>7.9800869060969726E-3</v>
      </c>
      <c r="I72" s="138">
        <f>'2018kaiteiAnd29shoguu'!I72</f>
        <v>0</v>
      </c>
      <c r="J72" s="138">
        <f>'2018kaiteiAnd29shoguu'!J72</f>
        <v>0</v>
      </c>
      <c r="K72" s="138">
        <f>'2018kaiteiAnd29shoguu'!K72</f>
        <v>0</v>
      </c>
      <c r="L72" s="138">
        <f>'2018kaiteiAnd29shoguu'!L72</f>
        <v>4.3684316471449713E-2</v>
      </c>
      <c r="M72" s="138">
        <f>'2018kaiteiAnd29shoguu'!M72</f>
        <v>0.34987077185340754</v>
      </c>
    </row>
    <row r="73" spans="2:21">
      <c r="B73" s="2" t="s">
        <v>147</v>
      </c>
      <c r="F73" s="138">
        <f>'2018kaiteiAnd29shoguu'!F73</f>
        <v>0.16037225031954433</v>
      </c>
      <c r="G73" s="138">
        <f>'2018kaiteiAnd29shoguu'!G73</f>
        <v>0.15664696931338651</v>
      </c>
      <c r="H73" s="138">
        <f>'2018kaiteiAnd29shoguu'!H73</f>
        <v>8.2676007926976158E-3</v>
      </c>
      <c r="I73" s="138">
        <f>'2018kaiteiAnd29shoguu'!I73</f>
        <v>0</v>
      </c>
      <c r="J73" s="138">
        <f>'2018kaiteiAnd29shoguu'!J73</f>
        <v>0</v>
      </c>
      <c r="K73" s="138">
        <f>'2018kaiteiAnd29shoguu'!K73</f>
        <v>0</v>
      </c>
      <c r="L73" s="138">
        <f>'2018kaiteiAnd29shoguu'!L73</f>
        <v>4.6382685329683704E-2</v>
      </c>
      <c r="M73" s="138">
        <f>'2018kaiteiAnd29shoguu'!M73</f>
        <v>0.37166950575531216</v>
      </c>
    </row>
    <row r="74" spans="2:21">
      <c r="B74" s="2" t="s">
        <v>148</v>
      </c>
      <c r="F74" s="138">
        <f>'2018kaiteiAnd29shoguu'!F74</f>
        <v>0.13864306001792503</v>
      </c>
      <c r="G74" s="138">
        <f>'2018kaiteiAnd29shoguu'!G74</f>
        <v>0.13543911790903557</v>
      </c>
      <c r="H74" s="138">
        <f>'2018kaiteiAnd29shoguu'!H74</f>
        <v>6.8488649801825563E-3</v>
      </c>
      <c r="I74" s="138">
        <f>'2018kaiteiAnd29shoguu'!I74</f>
        <v>0</v>
      </c>
      <c r="J74" s="138">
        <f>'2018kaiteiAnd29shoguu'!J74</f>
        <v>0</v>
      </c>
      <c r="K74" s="138">
        <f>'2018kaiteiAnd29shoguu'!K74</f>
        <v>0</v>
      </c>
      <c r="L74" s="138">
        <f>'2018kaiteiAnd29shoguu'!L74</f>
        <v>4.0020932968290401E-2</v>
      </c>
      <c r="M74" s="138">
        <f>'2018kaiteiAnd29shoguu'!M74</f>
        <v>0.32095197587543356</v>
      </c>
    </row>
    <row r="75" spans="2:21">
      <c r="B75" s="2" t="s">
        <v>149</v>
      </c>
      <c r="F75" s="138">
        <f>'2018kaiteiAnd29shoguu'!F75</f>
        <v>0.12681901096823439</v>
      </c>
      <c r="G75" s="138">
        <f>'2018kaiteiAnd29shoguu'!G75</f>
        <v>0.12390903904730385</v>
      </c>
      <c r="H75" s="138">
        <f>'2018kaiteiAnd29shoguu'!H75</f>
        <v>5.8934268173837512E-3</v>
      </c>
      <c r="I75" s="138">
        <f>'2018kaiteiAnd29shoguu'!I75</f>
        <v>0</v>
      </c>
      <c r="J75" s="138">
        <f>'2018kaiteiAnd29shoguu'!J75</f>
        <v>0</v>
      </c>
      <c r="K75" s="138">
        <f>'2018kaiteiAnd29shoguu'!K75</f>
        <v>0</v>
      </c>
      <c r="L75" s="138">
        <f>'2018kaiteiAnd29shoguu'!L75</f>
        <v>3.6511761245130558E-2</v>
      </c>
      <c r="M75" s="138">
        <f>'2018kaiteiAnd29shoguu'!M75</f>
        <v>0.29313323807805253</v>
      </c>
    </row>
    <row r="76" spans="2:21">
      <c r="B76" s="2" t="s">
        <v>150</v>
      </c>
      <c r="F76" s="138">
        <f>'2018kaiteiAnd29shoguu'!F76</f>
        <v>0.12571128842553952</v>
      </c>
      <c r="G76" s="138">
        <f>'2018kaiteiAnd29shoguu'!G76</f>
        <v>0.12286146347325141</v>
      </c>
      <c r="H76" s="138">
        <f>'2018kaiteiAnd29shoguu'!H76</f>
        <v>5.2189422636568783E-3</v>
      </c>
      <c r="I76" s="138">
        <f>'2018kaiteiAnd29shoguu'!I76</f>
        <v>0</v>
      </c>
      <c r="J76" s="138">
        <f>'2018kaiteiAnd29shoguu'!J76</f>
        <v>0</v>
      </c>
      <c r="K76" s="138">
        <f>'2018kaiteiAnd29shoguu'!K76</f>
        <v>0</v>
      </c>
      <c r="L76" s="138">
        <f>'2018kaiteiAnd29shoguu'!L76</f>
        <v>3.6031706090835502E-2</v>
      </c>
      <c r="M76" s="138">
        <f>'2018kaiteiAnd29shoguu'!M76</f>
        <v>0.28982340025328335</v>
      </c>
    </row>
    <row r="77" spans="2:21">
      <c r="B77" s="2" t="s">
        <v>113</v>
      </c>
      <c r="F77" s="138">
        <f>'2018kaiteiAnd29shoguu'!F77</f>
        <v>2.6058854199956811</v>
      </c>
      <c r="G77" s="138">
        <f>'2018kaiteiAnd29shoguu'!G77</f>
        <v>2.0393938821729525</v>
      </c>
      <c r="H77" s="138">
        <f>'2018kaiteiAnd29shoguu'!H77</f>
        <v>1.0439475767707389</v>
      </c>
      <c r="I77" s="138">
        <f>'2018kaiteiAnd29shoguu'!I77</f>
        <v>0.51037588805966916</v>
      </c>
      <c r="J77" s="138">
        <f>'2018kaiteiAnd29shoguu'!J77</f>
        <v>0.33574814598856495</v>
      </c>
      <c r="K77" s="138">
        <f>'2018kaiteiAnd29shoguu'!K77</f>
        <v>0.42871787650665727</v>
      </c>
      <c r="L77" s="138">
        <f>'2018kaiteiAnd29shoguu'!L77</f>
        <v>0.51954706651664573</v>
      </c>
      <c r="M77" s="138">
        <f>'2018kaiteiAnd29shoguu'!M77</f>
        <v>7.4836158560109096</v>
      </c>
    </row>
    <row r="78" spans="2:21">
      <c r="B78" s="2" t="s">
        <v>114</v>
      </c>
      <c r="F78" s="138">
        <f>'2018kaiteiAnd29shoguu'!F78</f>
        <v>5.4286344490689276</v>
      </c>
      <c r="G78" s="138">
        <f>'2018kaiteiAnd29shoguu'!G78</f>
        <v>3.9832076707757942</v>
      </c>
      <c r="H78" s="138">
        <f>'2018kaiteiAnd29shoguu'!H78</f>
        <v>2.1737940568484024</v>
      </c>
      <c r="I78" s="138">
        <f>'2018kaiteiAnd29shoguu'!I78</f>
        <v>1.2408286364334957</v>
      </c>
      <c r="J78" s="138">
        <f>'2018kaiteiAnd29shoguu'!J78</f>
        <v>0.70825410503586816</v>
      </c>
      <c r="K78" s="138">
        <f>'2018kaiteiAnd29shoguu'!K78</f>
        <v>0.83608140798603969</v>
      </c>
      <c r="L78" s="138">
        <f>'2018kaiteiAnd29shoguu'!L78</f>
        <v>0.94504655699559681</v>
      </c>
      <c r="M78" s="138">
        <f>'2018kaiteiAnd29shoguu'!M78</f>
        <v>15.315846883144125</v>
      </c>
    </row>
    <row r="79" spans="2:21">
      <c r="B79" s="2" t="s">
        <v>115</v>
      </c>
      <c r="F79" s="138">
        <f>'2018kaiteiAnd29shoguu'!F79</f>
        <v>10.825392807593328</v>
      </c>
      <c r="G79" s="138">
        <f>'2018kaiteiAnd29shoguu'!G79</f>
        <v>7.0704375658581364</v>
      </c>
      <c r="H79" s="138">
        <f>'2018kaiteiAnd29shoguu'!H79</f>
        <v>4.0247839017425679</v>
      </c>
      <c r="I79" s="138">
        <f>'2018kaiteiAnd29shoguu'!I79</f>
        <v>1.8893318220370787</v>
      </c>
      <c r="J79" s="138">
        <f>'2018kaiteiAnd29shoguu'!J79</f>
        <v>1.0838023886897616</v>
      </c>
      <c r="K79" s="138">
        <f>'2018kaiteiAnd29shoguu'!K79</f>
        <v>1.2559961051247051</v>
      </c>
      <c r="L79" s="138">
        <f>'2018kaiteiAnd29shoguu'!L79</f>
        <v>1.3608943069593975</v>
      </c>
      <c r="M79" s="138">
        <f>'2018kaiteiAnd29shoguu'!M79</f>
        <v>27.510638898004977</v>
      </c>
    </row>
    <row r="80" spans="2:21">
      <c r="B80" s="2" t="s">
        <v>116</v>
      </c>
      <c r="F80" s="138">
        <f>'2018kaiteiAnd29shoguu'!F80</f>
        <v>16.57578849873665</v>
      </c>
      <c r="G80" s="138">
        <f>'2018kaiteiAnd29shoguu'!G80</f>
        <v>11.039962963925563</v>
      </c>
      <c r="H80" s="138">
        <f>'2018kaiteiAnd29shoguu'!H80</f>
        <v>6.2735901306299411</v>
      </c>
      <c r="I80" s="138">
        <f>'2018kaiteiAnd29shoguu'!I80</f>
        <v>2.6221737482988274</v>
      </c>
      <c r="J80" s="138">
        <f>'2018kaiteiAnd29shoguu'!J80</f>
        <v>1.4234395917166971</v>
      </c>
      <c r="K80" s="138">
        <f>'2018kaiteiAnd29shoguu'!K80</f>
        <v>1.681596936899485</v>
      </c>
      <c r="L80" s="138">
        <f>'2018kaiteiAnd29shoguu'!L80</f>
        <v>1.8163522622335577</v>
      </c>
      <c r="M80" s="138">
        <f>'2018kaiteiAnd29shoguu'!M80</f>
        <v>41.432904132440719</v>
      </c>
    </row>
    <row r="81" spans="2:21">
      <c r="B81" s="2" t="s">
        <v>117</v>
      </c>
      <c r="F81" s="138">
        <f>'2018kaiteiAnd29shoguu'!F81</f>
        <v>14.516073959477701</v>
      </c>
      <c r="G81" s="138">
        <f>'2018kaiteiAnd29shoguu'!G81</f>
        <v>11.075980747116816</v>
      </c>
      <c r="H81" s="138">
        <f>'2018kaiteiAnd29shoguu'!H81</f>
        <v>6.2605524147286715</v>
      </c>
      <c r="I81" s="138">
        <f>'2018kaiteiAnd29shoguu'!I81</f>
        <v>3.2540462720231496</v>
      </c>
      <c r="J81" s="138">
        <f>'2018kaiteiAnd29shoguu'!J81</f>
        <v>1.8662613793986331</v>
      </c>
      <c r="K81" s="138">
        <f>'2018kaiteiAnd29shoguu'!K81</f>
        <v>2.1057596949430781</v>
      </c>
      <c r="L81" s="138">
        <f>'2018kaiteiAnd29shoguu'!L81</f>
        <v>2.1639160771399819</v>
      </c>
      <c r="M81" s="138">
        <f>'2018kaiteiAnd29shoguu'!M81</f>
        <v>41.242590544828026</v>
      </c>
    </row>
    <row r="82" spans="2:21">
      <c r="B82" s="2" t="s">
        <v>412</v>
      </c>
      <c r="F82" s="138">
        <f>'2018kaiteiAnd29shoguu'!F82</f>
        <v>6.6060844502201475</v>
      </c>
      <c r="G82" s="138">
        <f>'2018kaiteiAnd29shoguu'!G82</f>
        <v>6.4714077140443163</v>
      </c>
      <c r="H82" s="138">
        <f>'2018kaiteiAnd29shoguu'!H82</f>
        <v>4.3111520734936022</v>
      </c>
      <c r="I82" s="138">
        <f>'2018kaiteiAnd29shoguu'!I82</f>
        <v>3.0181620612900204</v>
      </c>
      <c r="J82" s="138">
        <f>'2018kaiteiAnd29shoguu'!J82</f>
        <v>1.9753780755024799</v>
      </c>
      <c r="K82" s="138">
        <f>'2018kaiteiAnd29shoguu'!K82</f>
        <v>2.2422736987548397</v>
      </c>
      <c r="L82" s="138">
        <f>'2018kaiteiAnd29shoguu'!L82</f>
        <v>2.0337130068344571</v>
      </c>
      <c r="M82" s="138">
        <f>'2018kaiteiAnd29shoguu'!M82</f>
        <v>26.658171080139862</v>
      </c>
    </row>
    <row r="83" spans="2:21">
      <c r="B83" s="2" t="s">
        <v>304</v>
      </c>
      <c r="F83" s="138">
        <f>'2018kaiteiAnd29shoguu'!F83</f>
        <v>57.260266201064312</v>
      </c>
      <c r="G83" s="138">
        <f>'2018kaiteiAnd29shoguu'!G83</f>
        <v>42.366592495871778</v>
      </c>
      <c r="H83" s="138">
        <f>'2018kaiteiAnd29shoguu'!H83</f>
        <v>24.122029075973941</v>
      </c>
      <c r="I83" s="138">
        <f>'2018kaiteiAnd29shoguu'!I83</f>
        <v>12.534918428142241</v>
      </c>
      <c r="J83" s="138">
        <f>'2018kaiteiAnd29shoguu'!J83</f>
        <v>7.3928836863320049</v>
      </c>
      <c r="K83" s="138">
        <f>'2018kaiteiAnd29shoguu'!K83</f>
        <v>8.550425720214804</v>
      </c>
      <c r="L83" s="138">
        <f>'2018kaiteiAnd29shoguu'!L83</f>
        <v>9.042100678785026</v>
      </c>
      <c r="M83" s="138">
        <f>'2018kaiteiAnd29shoguu'!M83</f>
        <v>161.26921628638411</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'2018kaiteiAnd29shoguu'!F89</f>
        <v>1.3170125612456598E-3</v>
      </c>
      <c r="G89" s="138">
        <f>'2018kaiteiAnd29shoguu'!G89</f>
        <v>1.8430047100106513E-3</v>
      </c>
      <c r="H89" s="138">
        <f>'2018kaiteiAnd29shoguu'!H89</f>
        <v>7.7334191224230457E-3</v>
      </c>
      <c r="I89" s="138">
        <f>'2018kaiteiAnd29shoguu'!I89</f>
        <v>8.104925960688179E-3</v>
      </c>
      <c r="J89" s="138">
        <f>'2018kaiteiAnd29shoguu'!J89</f>
        <v>7.7894144479652835E-3</v>
      </c>
      <c r="K89" s="138">
        <f>'2018kaiteiAnd29shoguu'!K89</f>
        <v>6.0927222881727141E-3</v>
      </c>
      <c r="L89" s="138">
        <f>'2018kaiteiAnd29shoguu'!L89</f>
        <v>4.4904931852002951E-3</v>
      </c>
      <c r="M89" s="138">
        <f>'2018kaiteiAnd29shoguu'!M89</f>
        <v>3.7370992275705832E-2</v>
      </c>
      <c r="N89" s="16">
        <f>'2018kaiteiAnd29shoguu'!N89</f>
        <v>0</v>
      </c>
      <c r="O89" s="16">
        <f>'2018kaiteiAnd29shoguu'!O89</f>
        <v>0</v>
      </c>
      <c r="P89" s="138">
        <f>'2018kaiteiAnd29shoguu'!P89</f>
        <v>4.1756691203469041E-4</v>
      </c>
      <c r="Q89" s="138">
        <f>'2018kaiteiAnd29shoguu'!Q89</f>
        <v>6.6113105001841738E-4</v>
      </c>
      <c r="R89" s="138">
        <f>'2018kaiteiAnd29shoguu'!R89</f>
        <v>6.3711281394925859E-4</v>
      </c>
      <c r="S89" s="138">
        <f>'2018kaiteiAnd29shoguu'!S89</f>
        <v>6.7513639937216035E-4</v>
      </c>
      <c r="T89" s="138">
        <f>'2018kaiteiAnd29shoguu'!T89</f>
        <v>1.6094146961621559E-3</v>
      </c>
      <c r="U89" s="138">
        <f>'2018kaiteiAnd29shoguu'!U89</f>
        <v>4.0003618715366823E-3</v>
      </c>
    </row>
    <row r="90" spans="2:21">
      <c r="B90" s="2" t="s">
        <v>147</v>
      </c>
      <c r="F90" s="138">
        <f>'2018kaiteiAnd29shoguu'!F90</f>
        <v>1.4004538780475004E-3</v>
      </c>
      <c r="G90" s="138">
        <f>'2018kaiteiAnd29shoguu'!G90</f>
        <v>1.9597710525653738E-3</v>
      </c>
      <c r="H90" s="138">
        <f>'2018kaiteiAnd29shoguu'!H90</f>
        <v>8.223381552504341E-3</v>
      </c>
      <c r="I90" s="138">
        <f>'2018kaiteiAnd29shoguu'!I90</f>
        <v>8.6184257667200979E-3</v>
      </c>
      <c r="J90" s="138">
        <f>'2018kaiteiAnd29shoguu'!J90</f>
        <v>8.2829245463342475E-3</v>
      </c>
      <c r="K90" s="138">
        <f>'2018kaiteiAnd29shoguu'!K90</f>
        <v>6.4787358962374803E-3</v>
      </c>
      <c r="L90" s="138">
        <f>'2018kaiteiAnd29shoguu'!L90</f>
        <v>4.7749951523709143E-3</v>
      </c>
      <c r="M90" s="138">
        <f>'2018kaiteiAnd29shoguu'!M90</f>
        <v>3.9738687844779949E-2</v>
      </c>
      <c r="N90" s="16">
        <f>'2018kaiteiAnd29shoguu'!N90</f>
        <v>0</v>
      </c>
      <c r="O90" s="16">
        <f>'2018kaiteiAnd29shoguu'!O90</f>
        <v>0</v>
      </c>
      <c r="P90" s="138">
        <f>'2018kaiteiAnd29shoguu'!P90</f>
        <v>4.440224934150976E-4</v>
      </c>
      <c r="Q90" s="138">
        <f>'2018kaiteiAnd29shoguu'!Q90</f>
        <v>7.0301800464240628E-4</v>
      </c>
      <c r="R90" s="138">
        <f>'2018kaiteiAnd29shoguu'!R90</f>
        <v>6.7747805700887757E-4</v>
      </c>
      <c r="S90" s="138">
        <f>'2018kaiteiAnd29shoguu'!S90</f>
        <v>7.1791068402376947E-4</v>
      </c>
      <c r="T90" s="138">
        <f>'2018kaiteiAnd29shoguu'!T90</f>
        <v>1.7113815911483272E-3</v>
      </c>
      <c r="U90" s="138">
        <f>'2018kaiteiAnd29shoguu'!U90</f>
        <v>4.253810830238478E-3</v>
      </c>
    </row>
    <row r="91" spans="2:21">
      <c r="B91" s="2" t="s">
        <v>148</v>
      </c>
      <c r="F91" s="138">
        <f>'2018kaiteiAnd29shoguu'!F91</f>
        <v>1.211269127431638E-3</v>
      </c>
      <c r="G91" s="138">
        <f>'2018kaiteiAnd29shoguu'!G91</f>
        <v>1.6950291687693327E-3</v>
      </c>
      <c r="H91" s="138">
        <f>'2018kaiteiAnd29shoguu'!H91</f>
        <v>7.1124999928783902E-3</v>
      </c>
      <c r="I91" s="138">
        <f>'2018kaiteiAnd29shoguu'!I91</f>
        <v>7.4541784073915221E-3</v>
      </c>
      <c r="J91" s="138">
        <f>'2018kaiteiAnd29shoguu'!J91</f>
        <v>7.1639994326754162E-3</v>
      </c>
      <c r="K91" s="138">
        <f>'2018kaiteiAnd29shoguu'!K91</f>
        <v>5.6035353244453176E-3</v>
      </c>
      <c r="L91" s="138">
        <f>'2018kaiteiAnd29shoguu'!L91</f>
        <v>4.1299497986797985E-3</v>
      </c>
      <c r="M91" s="138">
        <f>'2018kaiteiAnd29shoguu'!M91</f>
        <v>3.4370461252271417E-2</v>
      </c>
      <c r="N91" s="16">
        <f>'2018kaiteiAnd29shoguu'!N91</f>
        <v>0</v>
      </c>
      <c r="O91" s="16">
        <f>'2018kaiteiAnd29shoguu'!O91</f>
        <v>0</v>
      </c>
      <c r="P91" s="138">
        <f>'2018kaiteiAnd29shoguu'!P91</f>
        <v>3.8404030763852353E-4</v>
      </c>
      <c r="Q91" s="138">
        <f>'2018kaiteiAnd29shoguu'!Q91</f>
        <v>6.0804858938957223E-4</v>
      </c>
      <c r="R91" s="138">
        <f>'2018kaiteiAnd29shoguu'!R91</f>
        <v>5.8595878652662869E-4</v>
      </c>
      <c r="S91" s="138">
        <f>'2018kaiteiAnd29shoguu'!S91</f>
        <v>6.2092944397689549E-4</v>
      </c>
      <c r="T91" s="138">
        <f>'2018kaiteiAnd29shoguu'!T91</f>
        <v>1.4801941849758601E-3</v>
      </c>
      <c r="U91" s="138">
        <f>'2018kaiteiAnd29shoguu'!U91</f>
        <v>3.6791713125074801E-3</v>
      </c>
    </row>
    <row r="92" spans="2:21">
      <c r="B92" s="2" t="s">
        <v>149</v>
      </c>
      <c r="F92" s="138">
        <f>'2018kaiteiAnd29shoguu'!F92</f>
        <v>1.1086702522328535E-3</v>
      </c>
      <c r="G92" s="138">
        <f>'2018kaiteiAnd29shoguu'!G92</f>
        <v>1.5514540687305684E-3</v>
      </c>
      <c r="H92" s="138">
        <f>'2018kaiteiAnd29shoguu'!H92</f>
        <v>6.5100455237646548E-3</v>
      </c>
      <c r="I92" s="138">
        <f>'2018kaiteiAnd29shoguu'!I92</f>
        <v>6.8227825410153275E-3</v>
      </c>
      <c r="J92" s="138">
        <f>'2018kaiteiAnd29shoguu'!J92</f>
        <v>6.5571827747822591E-3</v>
      </c>
      <c r="K92" s="138">
        <f>'2018kaiteiAnd29shoguu'!K92</f>
        <v>5.1288956193586439E-3</v>
      </c>
      <c r="L92" s="138">
        <f>'2018kaiteiAnd29shoguu'!L92</f>
        <v>3.7801281163007041E-3</v>
      </c>
      <c r="M92" s="138">
        <f>'2018kaiteiAnd29shoguu'!M92</f>
        <v>3.1459158896185009E-2</v>
      </c>
      <c r="N92" s="16">
        <f>'2018kaiteiAnd29shoguu'!N92</f>
        <v>0</v>
      </c>
      <c r="O92" s="16">
        <f>'2018kaiteiAnd29shoguu'!O92</f>
        <v>0</v>
      </c>
      <c r="P92" s="138">
        <f>'2018kaiteiAnd29shoguu'!P92</f>
        <v>3.5151070484227675E-4</v>
      </c>
      <c r="Q92" s="138">
        <f>'2018kaiteiAnd29shoguu'!Q92</f>
        <v>5.5654467508618505E-4</v>
      </c>
      <c r="R92" s="138">
        <f>'2018kaiteiAnd29shoguu'!R92</f>
        <v>5.3632595840530785E-4</v>
      </c>
      <c r="S92" s="138">
        <f>'2018kaiteiAnd29shoguu'!S92</f>
        <v>5.6833447471113117E-4</v>
      </c>
      <c r="T92" s="138">
        <f>'2018kaiteiAnd29shoguu'!T92</f>
        <v>1.3548163849354015E-3</v>
      </c>
      <c r="U92" s="138">
        <f>'2018kaiteiAnd29shoguu'!U92</f>
        <v>3.3675321979803026E-3</v>
      </c>
    </row>
    <row r="93" spans="2:21">
      <c r="B93" s="2" t="s">
        <v>150</v>
      </c>
      <c r="F93" s="138">
        <f>'2018kaiteiAnd29shoguu'!F93</f>
        <v>1.1001663690853379E-3</v>
      </c>
      <c r="G93" s="138">
        <f>'2018kaiteiAnd29shoguu'!G93</f>
        <v>1.5395538810213277E-3</v>
      </c>
      <c r="H93" s="138">
        <f>'2018kaiteiAnd29shoguu'!H93</f>
        <v>6.4601112296789193E-3</v>
      </c>
      <c r="I93" s="138">
        <f>'2018kaiteiAnd29shoguu'!I93</f>
        <v>6.7704494461633168E-3</v>
      </c>
      <c r="J93" s="138">
        <f>'2018kaiteiAnd29shoguu'!J93</f>
        <v>6.5068869217264494E-3</v>
      </c>
      <c r="K93" s="138">
        <f>'2018kaiteiAnd29shoguu'!K93</f>
        <v>5.0895552213142395E-3</v>
      </c>
      <c r="L93" s="138">
        <f>'2018kaiteiAnd29shoguu'!L93</f>
        <v>3.751133230112572E-3</v>
      </c>
      <c r="M93" s="138">
        <f>'2018kaiteiAnd29shoguu'!M93</f>
        <v>3.1217856299102162E-2</v>
      </c>
      <c r="N93" s="16">
        <f>'2018kaiteiAnd29shoguu'!N93</f>
        <v>0</v>
      </c>
      <c r="O93" s="16">
        <f>'2018kaiteiAnd29shoguu'!O93</f>
        <v>0</v>
      </c>
      <c r="P93" s="138">
        <f>'2018kaiteiAnd29shoguu'!P93</f>
        <v>3.4881449652148942E-4</v>
      </c>
      <c r="Q93" s="138">
        <f>'2018kaiteiAnd29shoguu'!Q93</f>
        <v>5.5227578550989028E-4</v>
      </c>
      <c r="R93" s="138">
        <f>'2018kaiteiAnd29shoguu'!R93</f>
        <v>5.3221215335816016E-4</v>
      </c>
      <c r="S93" s="138">
        <f>'2018kaiteiAnd29shoguu'!S93</f>
        <v>5.6397515330612884E-4</v>
      </c>
      <c r="T93" s="138">
        <f>'2018kaiteiAnd29shoguu'!T93</f>
        <v>1.3444244760692379E-3</v>
      </c>
      <c r="U93" s="138">
        <f>'2018kaiteiAnd29shoguu'!U93</f>
        <v>3.3417020647649072E-3</v>
      </c>
    </row>
    <row r="94" spans="2:21">
      <c r="B94" s="2" t="s">
        <v>113</v>
      </c>
      <c r="F94" s="138">
        <f>'2018kaiteiAnd29shoguu'!F94</f>
        <v>1.5769153599839474E-2</v>
      </c>
      <c r="G94" s="138">
        <f>'2018kaiteiAnd29shoguu'!G94</f>
        <v>1.7885950780367151E-2</v>
      </c>
      <c r="H94" s="138">
        <f>'2018kaiteiAnd29shoguu'!H94</f>
        <v>7.4884702028567743E-2</v>
      </c>
      <c r="I94" s="138">
        <f>'2018kaiteiAnd29shoguu'!I94</f>
        <v>6.2567673406065283E-2</v>
      </c>
      <c r="J94" s="138">
        <f>'2018kaiteiAnd29shoguu'!J94</f>
        <v>5.5936759260046348E-2</v>
      </c>
      <c r="K94" s="138">
        <f>'2018kaiteiAnd29shoguu'!K94</f>
        <v>3.8733920013649711E-2</v>
      </c>
      <c r="L94" s="138">
        <f>'2018kaiteiAnd29shoguu'!L94</f>
        <v>3.2486340729908081E-2</v>
      </c>
      <c r="M94" s="138">
        <f>'2018kaiteiAnd29shoguu'!M94</f>
        <v>0.29826449981844377</v>
      </c>
      <c r="N94" s="16">
        <f>'2018kaiteiAnd29shoguu'!N94</f>
        <v>0</v>
      </c>
      <c r="O94" s="16">
        <f>'2018kaiteiAnd29shoguu'!O94</f>
        <v>0</v>
      </c>
      <c r="P94" s="138">
        <f>'2018kaiteiAnd29shoguu'!P94</f>
        <v>4.6049931863460332E-3</v>
      </c>
      <c r="Q94" s="138">
        <f>'2018kaiteiAnd29shoguu'!Q94</f>
        <v>5.8328452621527272E-3</v>
      </c>
      <c r="R94" s="138">
        <f>'2018kaiteiAnd29shoguu'!R94</f>
        <v>5.6209437723386338E-3</v>
      </c>
      <c r="S94" s="138">
        <f>'2018kaiteiAnd29shoguu'!S94</f>
        <v>5.9564078079150191E-3</v>
      </c>
      <c r="T94" s="138">
        <f>'2018kaiteiAnd29shoguu'!T94</f>
        <v>8.1137722868684266E-3</v>
      </c>
      <c r="U94" s="138">
        <f>'2018kaiteiAnd29shoguu'!U94</f>
        <v>3.0128962315620841E-2</v>
      </c>
    </row>
    <row r="95" spans="2:21">
      <c r="B95" s="2" t="s">
        <v>114</v>
      </c>
      <c r="F95" s="138">
        <f>'2018kaiteiAnd29shoguu'!F95</f>
        <v>3.1773861211621818E-2</v>
      </c>
      <c r="G95" s="138">
        <f>'2018kaiteiAnd29shoguu'!G95</f>
        <v>3.2040087208364702E-2</v>
      </c>
      <c r="H95" s="138">
        <f>'2018kaiteiAnd29shoguu'!H95</f>
        <v>0.15458624054082412</v>
      </c>
      <c r="I95" s="138">
        <f>'2018kaiteiAnd29shoguu'!I95</f>
        <v>0.12351774202894708</v>
      </c>
      <c r="J95" s="138">
        <f>'2018kaiteiAnd29shoguu'!J95</f>
        <v>9.7176065613496093E-2</v>
      </c>
      <c r="K95" s="138">
        <f>'2018kaiteiAnd29shoguu'!K95</f>
        <v>6.4086147123255596E-2</v>
      </c>
      <c r="L95" s="138">
        <f>'2018kaiteiAnd29shoguu'!L95</f>
        <v>4.6393440072579083E-2</v>
      </c>
      <c r="M95" s="138">
        <f>'2018kaiteiAnd29shoguu'!M95</f>
        <v>0.54957358379908849</v>
      </c>
      <c r="N95" s="16">
        <f>'2018kaiteiAnd29shoguu'!N95</f>
        <v>0</v>
      </c>
      <c r="O95" s="16">
        <f>'2018kaiteiAnd29shoguu'!O95</f>
        <v>0</v>
      </c>
      <c r="P95" s="138">
        <f>'2018kaiteiAnd29shoguu'!P95</f>
        <v>8.2963156875595287E-3</v>
      </c>
      <c r="Q95" s="138">
        <f>'2018kaiteiAnd29shoguu'!Q95</f>
        <v>1.0946253450083439E-2</v>
      </c>
      <c r="R95" s="138">
        <f>'2018kaiteiAnd29shoguu'!R95</f>
        <v>8.4388695252962768E-3</v>
      </c>
      <c r="S95" s="138">
        <f>'2018kaiteiAnd29shoguu'!S95</f>
        <v>1.0060324237726685E-2</v>
      </c>
      <c r="T95" s="138">
        <f>'2018kaiteiAnd29shoguu'!T95</f>
        <v>1.256208732011267E-2</v>
      </c>
      <c r="U95" s="138">
        <f>'2018kaiteiAnd29shoguu'!U95</f>
        <v>5.0303850220778601E-2</v>
      </c>
    </row>
    <row r="96" spans="2:21">
      <c r="B96" s="2" t="s">
        <v>115</v>
      </c>
      <c r="F96" s="138">
        <f>'2018kaiteiAnd29shoguu'!F96</f>
        <v>6.1507913639818605E-2</v>
      </c>
      <c r="G96" s="138">
        <f>'2018kaiteiAnd29shoguu'!G96</f>
        <v>6.4681414874148926E-2</v>
      </c>
      <c r="H96" s="138">
        <f>'2018kaiteiAnd29shoguu'!H96</f>
        <v>0.32826642679403861</v>
      </c>
      <c r="I96" s="138">
        <f>'2018kaiteiAnd29shoguu'!I96</f>
        <v>0.26832998722835083</v>
      </c>
      <c r="J96" s="138">
        <f>'2018kaiteiAnd29shoguu'!J96</f>
        <v>0.19769351327742252</v>
      </c>
      <c r="K96" s="138">
        <f>'2018kaiteiAnd29shoguu'!K96</f>
        <v>0.13181174299354254</v>
      </c>
      <c r="L96" s="138">
        <f>'2018kaiteiAnd29shoguu'!L96</f>
        <v>8.2900179725607662E-2</v>
      </c>
      <c r="M96" s="138">
        <f>'2018kaiteiAnd29shoguu'!M96</f>
        <v>1.1351911785329298</v>
      </c>
      <c r="N96" s="16">
        <f>'2018kaiteiAnd29shoguu'!N96</f>
        <v>0</v>
      </c>
      <c r="O96" s="16">
        <f>'2018kaiteiAnd29shoguu'!O96</f>
        <v>0</v>
      </c>
      <c r="P96" s="138">
        <f>'2018kaiteiAnd29shoguu'!P96</f>
        <v>1.7063778683694079E-2</v>
      </c>
      <c r="Q96" s="138">
        <f>'2018kaiteiAnd29shoguu'!Q96</f>
        <v>2.2249271744885901E-2</v>
      </c>
      <c r="R96" s="138">
        <f>'2018kaiteiAnd29shoguu'!R96</f>
        <v>1.6335983043501381E-2</v>
      </c>
      <c r="S96" s="138">
        <f>'2018kaiteiAnd29shoguu'!S96</f>
        <v>1.9474798806521323E-2</v>
      </c>
      <c r="T96" s="138">
        <f>'2018kaiteiAnd29shoguu'!T96</f>
        <v>1.7685612754577574E-2</v>
      </c>
      <c r="U96" s="138">
        <f>'2018kaiteiAnd29shoguu'!U96</f>
        <v>9.2809445033180255E-2</v>
      </c>
    </row>
    <row r="97" spans="2:21">
      <c r="B97" s="2" t="s">
        <v>116</v>
      </c>
      <c r="F97" s="138">
        <f>'2018kaiteiAnd29shoguu'!F97</f>
        <v>0.12337229853701057</v>
      </c>
      <c r="G97" s="138">
        <f>'2018kaiteiAnd29shoguu'!G97</f>
        <v>0.14780405368379548</v>
      </c>
      <c r="H97" s="138">
        <f>'2018kaiteiAnd29shoguu'!H97</f>
        <v>0.66291056828905637</v>
      </c>
      <c r="I97" s="138">
        <f>'2018kaiteiAnd29shoguu'!I97</f>
        <v>0.57004769442005643</v>
      </c>
      <c r="J97" s="138">
        <f>'2018kaiteiAnd29shoguu'!J97</f>
        <v>0.42215728083692694</v>
      </c>
      <c r="K97" s="138">
        <f>'2018kaiteiAnd29shoguu'!K97</f>
        <v>0.26037192935470554</v>
      </c>
      <c r="L97" s="138">
        <f>'2018kaiteiAnd29shoguu'!L97</f>
        <v>0.15252376487317279</v>
      </c>
      <c r="M97" s="138">
        <f>'2018kaiteiAnd29shoguu'!M97</f>
        <v>2.3391875899947241</v>
      </c>
      <c r="N97" s="16">
        <f>'2018kaiteiAnd29shoguu'!N97</f>
        <v>0</v>
      </c>
      <c r="O97" s="16">
        <f>'2018kaiteiAnd29shoguu'!O97</f>
        <v>0</v>
      </c>
      <c r="P97" s="138">
        <f>'2018kaiteiAnd29shoguu'!P97</f>
        <v>3.1517883019521659E-2</v>
      </c>
      <c r="Q97" s="138">
        <f>'2018kaiteiAnd29shoguu'!Q97</f>
        <v>3.5347295887045063E-2</v>
      </c>
      <c r="R97" s="138">
        <f>'2018kaiteiAnd29shoguu'!R97</f>
        <v>3.5065021400081067E-2</v>
      </c>
      <c r="S97" s="138">
        <f>'2018kaiteiAnd29shoguu'!S97</f>
        <v>2.9726192000707637E-2</v>
      </c>
      <c r="T97" s="138">
        <f>'2018kaiteiAnd29shoguu'!T97</f>
        <v>3.1454218499092114E-2</v>
      </c>
      <c r="U97" s="138">
        <f>'2018kaiteiAnd29shoguu'!U97</f>
        <v>0.16311061080644754</v>
      </c>
    </row>
    <row r="98" spans="2:21">
      <c r="B98" s="2" t="s">
        <v>117</v>
      </c>
      <c r="F98" s="138">
        <f>'2018kaiteiAnd29shoguu'!F98</f>
        <v>0.15206608763924556</v>
      </c>
      <c r="G98" s="138">
        <f>'2018kaiteiAnd29shoguu'!G98</f>
        <v>0.20069335238804262</v>
      </c>
      <c r="H98" s="138">
        <f>'2018kaiteiAnd29shoguu'!H98</f>
        <v>0.80698224670190288</v>
      </c>
      <c r="I98" s="138">
        <f>'2018kaiteiAnd29shoguu'!I98</f>
        <v>0.79610776248870496</v>
      </c>
      <c r="J98" s="138">
        <f>'2018kaiteiAnd29shoguu'!J98</f>
        <v>0.59090855415944987</v>
      </c>
      <c r="K98" s="138">
        <f>'2018kaiteiAnd29shoguu'!K98</f>
        <v>0.36859158867069758</v>
      </c>
      <c r="L98" s="138">
        <f>'2018kaiteiAnd29shoguu'!L98</f>
        <v>0.20081217366117013</v>
      </c>
      <c r="M98" s="138">
        <f>'2018kaiteiAnd29shoguu'!M98</f>
        <v>3.1161617657092138</v>
      </c>
      <c r="N98" s="16">
        <f>'2018kaiteiAnd29shoguu'!N98</f>
        <v>0</v>
      </c>
      <c r="O98" s="16">
        <f>'2018kaiteiAnd29shoguu'!O98</f>
        <v>0</v>
      </c>
      <c r="P98" s="138">
        <f>'2018kaiteiAnd29shoguu'!P98</f>
        <v>3.5366179826502767E-2</v>
      </c>
      <c r="Q98" s="138">
        <f>'2018kaiteiAnd29shoguu'!Q98</f>
        <v>4.6929183730475915E-2</v>
      </c>
      <c r="R98" s="138">
        <f>'2018kaiteiAnd29shoguu'!R98</f>
        <v>4.1112993616335573E-2</v>
      </c>
      <c r="S98" s="138">
        <f>'2018kaiteiAnd29shoguu'!S98</f>
        <v>4.1388328685799024E-2</v>
      </c>
      <c r="T98" s="138">
        <f>'2018kaiteiAnd29shoguu'!T98</f>
        <v>3.8945922143206073E-2</v>
      </c>
      <c r="U98" s="138">
        <f>'2018kaiteiAnd29shoguu'!U98</f>
        <v>0.20374260800231936</v>
      </c>
    </row>
    <row r="99" spans="2:21">
      <c r="B99" s="2" t="s">
        <v>412</v>
      </c>
      <c r="F99" s="138">
        <f>'2018kaiteiAnd29shoguu'!F99</f>
        <v>0.10588680452764715</v>
      </c>
      <c r="G99" s="138">
        <f>'2018kaiteiAnd29shoguu'!G99</f>
        <v>0.15879764954832346</v>
      </c>
      <c r="H99" s="138">
        <f>'2018kaiteiAnd29shoguu'!H99</f>
        <v>0.61437984668316759</v>
      </c>
      <c r="I99" s="138">
        <f>'2018kaiteiAnd29shoguu'!I99</f>
        <v>0.71558709485757954</v>
      </c>
      <c r="J99" s="138">
        <f>'2018kaiteiAnd29shoguu'!J99</f>
        <v>0.6116987200036188</v>
      </c>
      <c r="K99" s="138">
        <f>'2018kaiteiAnd29shoguu'!K99</f>
        <v>0.45606305047571194</v>
      </c>
      <c r="L99" s="138">
        <f>'2018kaiteiAnd29shoguu'!L99</f>
        <v>0.26122119151475026</v>
      </c>
      <c r="M99" s="138">
        <f>'2018kaiteiAnd29shoguu'!M99</f>
        <v>2.923634357610799</v>
      </c>
      <c r="N99" s="16">
        <f>'2018kaiteiAnd29shoguu'!N99</f>
        <v>0</v>
      </c>
      <c r="O99" s="16">
        <f>'2018kaiteiAnd29shoguu'!O99</f>
        <v>0</v>
      </c>
      <c r="P99" s="138">
        <f>'2018kaiteiAnd29shoguu'!P99</f>
        <v>2.807575009525172E-2</v>
      </c>
      <c r="Q99" s="138">
        <f>'2018kaiteiAnd29shoguu'!Q99</f>
        <v>4.5000949567837602E-2</v>
      </c>
      <c r="R99" s="138">
        <f>'2018kaiteiAnd29shoguu'!R99</f>
        <v>4.7596949618236538E-2</v>
      </c>
      <c r="S99" s="138">
        <f>'2018kaiteiAnd29shoguu'!S99</f>
        <v>4.9316752046372155E-2</v>
      </c>
      <c r="T99" s="138">
        <f>'2018kaiteiAnd29shoguu'!T99</f>
        <v>4.2368507782564027E-2</v>
      </c>
      <c r="U99" s="138">
        <f>'2018kaiteiAnd29shoguu'!U99</f>
        <v>0.21235890911026206</v>
      </c>
    </row>
    <row r="100" spans="2:21">
      <c r="B100" s="2" t="s">
        <v>304</v>
      </c>
      <c r="F100" s="269">
        <f>'2018kaiteiAnd29shoguu'!F100</f>
        <v>0.49651369134322615</v>
      </c>
      <c r="G100" s="269">
        <f>'2018kaiteiAnd29shoguu'!G100</f>
        <v>0.63049132136413955</v>
      </c>
      <c r="H100" s="269">
        <f>'2018kaiteiAnd29shoguu'!H100</f>
        <v>2.6780494884588069</v>
      </c>
      <c r="I100" s="269">
        <f>'2018kaiteiAnd29shoguu'!I100</f>
        <v>2.5739287165516824</v>
      </c>
      <c r="J100" s="269">
        <f>'2018kaiteiAnd29shoguu'!J100</f>
        <v>2.0118713012744442</v>
      </c>
      <c r="K100" s="269">
        <f>'2018kaiteiAnd29shoguu'!K100</f>
        <v>1.3480518229810914</v>
      </c>
      <c r="L100" s="269">
        <f>'2018kaiteiAnd29shoguu'!L100</f>
        <v>0.79726379005985226</v>
      </c>
      <c r="M100" s="269">
        <f>'2018kaiteiAnd29shoguu'!M100</f>
        <v>10.536170132033243</v>
      </c>
      <c r="N100" s="270">
        <f>'2018kaiteiAnd29shoguu'!N100</f>
        <v>0</v>
      </c>
      <c r="O100" s="270">
        <f>'2018kaiteiAnd29shoguu'!O100</f>
        <v>0</v>
      </c>
      <c r="P100" s="269">
        <f>'2018kaiteiAnd29shoguu'!P100</f>
        <v>0.12687085541332788</v>
      </c>
      <c r="Q100" s="269">
        <f>'2018kaiteiAnd29shoguu'!Q100</f>
        <v>0.16938681774712711</v>
      </c>
      <c r="R100" s="269">
        <f>'2018kaiteiAnd29shoguu'!R100</f>
        <v>0.15713984874503772</v>
      </c>
      <c r="S100" s="269">
        <f>'2018kaiteiAnd29shoguu'!S100</f>
        <v>0.15906908974043193</v>
      </c>
      <c r="T100" s="269">
        <f>'2018kaiteiAnd29shoguu'!T100</f>
        <v>0.15863035211971188</v>
      </c>
      <c r="U100" s="269">
        <f>'2018kaiteiAnd29shoguu'!U100</f>
        <v>0.77109696376563641</v>
      </c>
    </row>
    <row r="101" spans="2:21">
      <c r="B101" s="2" t="s">
        <v>389</v>
      </c>
      <c r="F101" s="138">
        <f>'2018kaiteiAnd29shoguu'!F101</f>
        <v>4.9988490908402436</v>
      </c>
      <c r="G101" s="138">
        <f>'2018kaiteiAnd29shoguu'!G101</f>
        <v>8.6710996727920211</v>
      </c>
      <c r="H101" s="138">
        <f>'2018kaiteiAnd29shoguu'!H101</f>
        <v>13.351497729488981</v>
      </c>
      <c r="I101" s="138">
        <f>'2018kaiteiAnd29shoguu'!I101</f>
        <v>18.771703479164533</v>
      </c>
      <c r="J101" s="138">
        <f>'2018kaiteiAnd29shoguu'!J101</f>
        <v>25.935830997336907</v>
      </c>
      <c r="K101" s="138">
        <f>'2018kaiteiAnd29shoguu'!K101</f>
        <v>28.050160517191816</v>
      </c>
      <c r="L101" s="138">
        <f>'2018kaiteiAnd29shoguu'!L101</f>
        <v>30.936773201768411</v>
      </c>
      <c r="M101" s="138"/>
      <c r="N101" s="16"/>
      <c r="O101" s="16"/>
      <c r="P101" s="138">
        <f>'2018kaiteiAnd29shoguu'!P101</f>
        <v>15.070423948352435</v>
      </c>
      <c r="Q101" s="138">
        <f>'2018kaiteiAnd29shoguu'!Q101</f>
        <v>20.497115833116077</v>
      </c>
      <c r="R101" s="138">
        <f>'2018kaiteiAnd29shoguu'!R101</f>
        <v>27.529044224850129</v>
      </c>
      <c r="S101" s="138">
        <f>'2018kaiteiAnd29shoguu'!S101</f>
        <v>30.75276274701762</v>
      </c>
      <c r="T101" s="138">
        <f>'2018kaiteiAnd29shoguu'!T101</f>
        <v>34.989310333224516</v>
      </c>
      <c r="U101" s="138"/>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f>'2018kaiteiAnd29shoguu'!F106</f>
        <v>0</v>
      </c>
      <c r="G106" s="16">
        <f>'2018kaiteiAnd29shoguu'!G106</f>
        <v>0</v>
      </c>
      <c r="H106" s="138">
        <f>'2018kaiteiAnd29shoguu'!H106</f>
        <v>1.6959327108925996E-3</v>
      </c>
      <c r="I106" s="138">
        <f>'2018kaiteiAnd29shoguu'!I106</f>
        <v>1.8840417521905422E-3</v>
      </c>
      <c r="J106" s="138">
        <f>'2018kaiteiAnd29shoguu'!J106</f>
        <v>1.6753602534418243E-3</v>
      </c>
      <c r="K106" s="138">
        <f>'2018kaiteiAnd29shoguu'!K106</f>
        <v>2.0178258042051513E-3</v>
      </c>
      <c r="L106" s="138">
        <f>'2018kaiteiAnd29shoguu'!L106</f>
        <v>1.8377298441679196E-3</v>
      </c>
      <c r="M106" s="138">
        <f>'2018kaiteiAnd29shoguu'!M106</f>
        <v>9.1108903648980371E-3</v>
      </c>
    </row>
    <row r="107" spans="2:21">
      <c r="B107" s="2" t="s">
        <v>147</v>
      </c>
      <c r="F107" s="16">
        <f>'2018kaiteiAnd29shoguu'!F107</f>
        <v>0</v>
      </c>
      <c r="G107" s="16">
        <f>'2018kaiteiAnd29shoguu'!G107</f>
        <v>0</v>
      </c>
      <c r="H107" s="138">
        <f>'2018kaiteiAnd29shoguu'!H107</f>
        <v>1.8033810851665322E-3</v>
      </c>
      <c r="I107" s="138">
        <f>'2018kaiteiAnd29shoguu'!I107</f>
        <v>2.0034080584342248E-3</v>
      </c>
      <c r="J107" s="138">
        <f>'2018kaiteiAnd29shoguu'!J107</f>
        <v>1.7815052286518033E-3</v>
      </c>
      <c r="K107" s="138">
        <f>'2018kaiteiAnd29shoguu'!K107</f>
        <v>2.1456682008033755E-3</v>
      </c>
      <c r="L107" s="138">
        <f>'2018kaiteiAnd29shoguu'!L107</f>
        <v>1.954161989642962E-3</v>
      </c>
      <c r="M107" s="138">
        <f>'2018kaiteiAnd29shoguu'!M107</f>
        <v>9.6881245626988972E-3</v>
      </c>
    </row>
    <row r="108" spans="2:21">
      <c r="B108" s="2" t="s">
        <v>148</v>
      </c>
      <c r="F108" s="16">
        <f>'2018kaiteiAnd29shoguu'!F108</f>
        <v>0</v>
      </c>
      <c r="G108" s="16">
        <f>'2018kaiteiAnd29shoguu'!G108</f>
        <v>0</v>
      </c>
      <c r="H108" s="138">
        <f>'2018kaiteiAnd29shoguu'!H108</f>
        <v>1.5597656357679037E-3</v>
      </c>
      <c r="I108" s="138">
        <f>'2018kaiteiAnd29shoguu'!I108</f>
        <v>1.7327713314003392E-3</v>
      </c>
      <c r="J108" s="138">
        <f>'2018kaiteiAnd29shoguu'!J108</f>
        <v>1.5408449486622646E-3</v>
      </c>
      <c r="K108" s="138">
        <f>'2018kaiteiAnd29shoguu'!K108</f>
        <v>1.8558138115682844E-3</v>
      </c>
      <c r="L108" s="138">
        <f>'2018kaiteiAnd29shoguu'!L108</f>
        <v>1.6901778238887636E-3</v>
      </c>
      <c r="M108" s="138">
        <f>'2018kaiteiAnd29shoguu'!M108</f>
        <v>8.3793735512875545E-3</v>
      </c>
    </row>
    <row r="109" spans="2:21">
      <c r="B109" s="2" t="s">
        <v>149</v>
      </c>
      <c r="F109" s="16">
        <f>'2018kaiteiAnd29shoguu'!F109</f>
        <v>0</v>
      </c>
      <c r="G109" s="16">
        <f>'2018kaiteiAnd29shoguu'!G109</f>
        <v>0</v>
      </c>
      <c r="H109" s="138">
        <f>'2018kaiteiAnd29shoguu'!H109</f>
        <v>1.4276478461047342E-3</v>
      </c>
      <c r="I109" s="138">
        <f>'2018kaiteiAnd29shoguu'!I109</f>
        <v>1.5859993337062027E-3</v>
      </c>
      <c r="J109" s="138">
        <f>'2018kaiteiAnd29shoguu'!J109</f>
        <v>1.4103298096165868E-3</v>
      </c>
      <c r="K109" s="138">
        <f>'2018kaiteiAnd29shoguu'!K109</f>
        <v>1.698619670866452E-3</v>
      </c>
      <c r="L109" s="138">
        <f>'2018kaiteiAnd29shoguu'!L109</f>
        <v>1.547013650304472E-3</v>
      </c>
      <c r="M109" s="138">
        <f>'2018kaiteiAnd29shoguu'!M109</f>
        <v>7.6696103105984483E-3</v>
      </c>
    </row>
    <row r="110" spans="2:21">
      <c r="B110" s="2" t="s">
        <v>150</v>
      </c>
      <c r="F110" s="16">
        <f>'2018kaiteiAnd29shoguu'!F110</f>
        <v>0</v>
      </c>
      <c r="G110" s="16">
        <f>'2018kaiteiAnd29shoguu'!G110</f>
        <v>0</v>
      </c>
      <c r="H110" s="138">
        <f>'2018kaiteiAnd29shoguu'!H110</f>
        <v>1.4166972948162642E-3</v>
      </c>
      <c r="I110" s="138">
        <f>'2018kaiteiAnd29shoguu'!I110</f>
        <v>1.5738341719020396E-3</v>
      </c>
      <c r="J110" s="138">
        <f>'2018kaiteiAnd29shoguu'!J110</f>
        <v>1.3995120936399175E-3</v>
      </c>
      <c r="K110" s="138">
        <f>'2018kaiteiAnd29shoguu'!K110</f>
        <v>1.68559067224037E-3</v>
      </c>
      <c r="L110" s="138">
        <f>'2018kaiteiAnd29shoguu'!L110</f>
        <v>1.5351475221357894E-3</v>
      </c>
      <c r="M110" s="138">
        <f>'2018kaiteiAnd29shoguu'!M110</f>
        <v>7.6107817547343805E-3</v>
      </c>
    </row>
    <row r="111" spans="2:21">
      <c r="B111" s="2" t="s">
        <v>113</v>
      </c>
      <c r="F111" s="16">
        <f>'2018kaiteiAnd29shoguu'!F111</f>
        <v>0</v>
      </c>
      <c r="G111" s="16">
        <f>'2018kaiteiAnd29shoguu'!G111</f>
        <v>0</v>
      </c>
      <c r="H111" s="138">
        <f>'2018kaiteiAnd29shoguu'!H111</f>
        <v>1.4027258302340593E-2</v>
      </c>
      <c r="I111" s="138">
        <f>'2018kaiteiAnd29shoguu'!I111</f>
        <v>1.477511607843208E-2</v>
      </c>
      <c r="J111" s="138">
        <f>'2018kaiteiAnd29shoguu'!J111</f>
        <v>1.2009487615333022E-2</v>
      </c>
      <c r="K111" s="138">
        <f>'2018kaiteiAnd29shoguu'!K111</f>
        <v>1.3351739055645236E-2</v>
      </c>
      <c r="L111" s="138">
        <f>'2018kaiteiAnd29shoguu'!L111</f>
        <v>9.9081996559029842E-3</v>
      </c>
      <c r="M111" s="138">
        <f>'2018kaiteiAnd29shoguu'!M111</f>
        <v>6.407180070765392E-2</v>
      </c>
    </row>
    <row r="112" spans="2:21">
      <c r="B112" s="2" t="s">
        <v>114</v>
      </c>
      <c r="F112" s="16">
        <f>'2018kaiteiAnd29shoguu'!F112</f>
        <v>0</v>
      </c>
      <c r="G112" s="16">
        <f>'2018kaiteiAnd29shoguu'!G112</f>
        <v>0</v>
      </c>
      <c r="H112" s="138">
        <f>'2018kaiteiAnd29shoguu'!H112</f>
        <v>2.4218412159299242E-2</v>
      </c>
      <c r="I112" s="138">
        <f>'2018kaiteiAnd29shoguu'!I112</f>
        <v>2.4955050626579954E-2</v>
      </c>
      <c r="J112" s="138">
        <f>'2018kaiteiAnd29shoguu'!J112</f>
        <v>2.0804027379132346E-2</v>
      </c>
      <c r="K112" s="138">
        <f>'2018kaiteiAnd29shoguu'!K112</f>
        <v>2.1047579874382862E-2</v>
      </c>
      <c r="L112" s="138">
        <f>'2018kaiteiAnd29shoguu'!L112</f>
        <v>1.5213516780435589E-2</v>
      </c>
      <c r="M112" s="138">
        <f>'2018kaiteiAnd29shoguu'!M112</f>
        <v>0.10623858681982998</v>
      </c>
    </row>
    <row r="113" spans="2:21">
      <c r="B113" s="2" t="s">
        <v>115</v>
      </c>
      <c r="F113" s="16">
        <f>'2018kaiteiAnd29shoguu'!F113</f>
        <v>0</v>
      </c>
      <c r="G113" s="16">
        <f>'2018kaiteiAnd29shoguu'!G113</f>
        <v>0</v>
      </c>
      <c r="H113" s="138">
        <f>'2018kaiteiAnd29shoguu'!H113</f>
        <v>5.6054634541905811E-2</v>
      </c>
      <c r="I113" s="138">
        <f>'2018kaiteiAnd29shoguu'!I113</f>
        <v>4.7301626828256865E-2</v>
      </c>
      <c r="J113" s="138">
        <f>'2018kaiteiAnd29shoguu'!J113</f>
        <v>3.6245235660412878E-2</v>
      </c>
      <c r="K113" s="138">
        <f>'2018kaiteiAnd29shoguu'!K113</f>
        <v>3.3953294623170899E-2</v>
      </c>
      <c r="L113" s="138">
        <f>'2018kaiteiAnd29shoguu'!L113</f>
        <v>2.5523646015690106E-2</v>
      </c>
      <c r="M113" s="138">
        <f>'2018kaiteiAnd29shoguu'!M113</f>
        <v>0.19907843766943656</v>
      </c>
    </row>
    <row r="114" spans="2:21">
      <c r="B114" s="2" t="s">
        <v>116</v>
      </c>
      <c r="F114" s="16">
        <f>'2018kaiteiAnd29shoguu'!F114</f>
        <v>0</v>
      </c>
      <c r="G114" s="16">
        <f>'2018kaiteiAnd29shoguu'!G114</f>
        <v>0</v>
      </c>
      <c r="H114" s="138">
        <f>'2018kaiteiAnd29shoguu'!H114</f>
        <v>0.11400777236495759</v>
      </c>
      <c r="I114" s="138">
        <f>'2018kaiteiAnd29shoguu'!I114</f>
        <v>0.10468027563084623</v>
      </c>
      <c r="J114" s="138">
        <f>'2018kaiteiAnd29shoguu'!J114</f>
        <v>7.1131455620509459E-2</v>
      </c>
      <c r="K114" s="138">
        <f>'2018kaiteiAnd29shoguu'!K114</f>
        <v>5.9018251636764801E-2</v>
      </c>
      <c r="L114" s="138">
        <f>'2018kaiteiAnd29shoguu'!L114</f>
        <v>4.3347359863636289E-2</v>
      </c>
      <c r="M114" s="138">
        <f>'2018kaiteiAnd29shoguu'!M114</f>
        <v>0.39218511511671433</v>
      </c>
    </row>
    <row r="115" spans="2:21">
      <c r="B115" s="2" t="s">
        <v>117</v>
      </c>
      <c r="F115" s="16">
        <f>'2018kaiteiAnd29shoguu'!F115</f>
        <v>0</v>
      </c>
      <c r="G115" s="16">
        <f>'2018kaiteiAnd29shoguu'!G115</f>
        <v>0</v>
      </c>
      <c r="H115" s="138">
        <f>'2018kaiteiAnd29shoguu'!H115</f>
        <v>0.14466443220199965</v>
      </c>
      <c r="I115" s="138">
        <f>'2018kaiteiAnd29shoguu'!I115</f>
        <v>0.14386673320828547</v>
      </c>
      <c r="J115" s="138">
        <f>'2018kaiteiAnd29shoguu'!J115</f>
        <v>0.10338140187069141</v>
      </c>
      <c r="K115" s="138">
        <f>'2018kaiteiAnd29shoguu'!K115</f>
        <v>9.1798492514244573E-2</v>
      </c>
      <c r="L115" s="138">
        <f>'2018kaiteiAnd29shoguu'!L115</f>
        <v>5.6329777876630717E-2</v>
      </c>
      <c r="M115" s="138">
        <f>'2018kaiteiAnd29shoguu'!M115</f>
        <v>0.54004083767185185</v>
      </c>
    </row>
    <row r="116" spans="2:21">
      <c r="B116" s="2" t="s">
        <v>412</v>
      </c>
      <c r="F116" s="16">
        <f>'2018kaiteiAnd29shoguu'!F116</f>
        <v>0</v>
      </c>
      <c r="G116" s="16">
        <f>'2018kaiteiAnd29shoguu'!G116</f>
        <v>0</v>
      </c>
      <c r="H116" s="138">
        <f>'2018kaiteiAnd29shoguu'!H116</f>
        <v>0.11825191273350061</v>
      </c>
      <c r="I116" s="138">
        <f>'2018kaiteiAnd29shoguu'!I116</f>
        <v>0.13866637938037063</v>
      </c>
      <c r="J116" s="138">
        <f>'2018kaiteiAnd29shoguu'!J116</f>
        <v>0.10951637033640045</v>
      </c>
      <c r="K116" s="138">
        <f>'2018kaiteiAnd29shoguu'!K116</f>
        <v>0.10552235919107647</v>
      </c>
      <c r="L116" s="138">
        <f>'2018kaiteiAnd29shoguu'!L116</f>
        <v>6.6103436417220982E-2</v>
      </c>
      <c r="M116" s="138">
        <f>'2018kaiteiAnd29shoguu'!M116</f>
        <v>0.53806045805856906</v>
      </c>
    </row>
    <row r="117" spans="2:21">
      <c r="B117" s="2" t="s">
        <v>304</v>
      </c>
      <c r="F117" s="270">
        <f>'2018kaiteiAnd29shoguu'!F117</f>
        <v>0</v>
      </c>
      <c r="G117" s="270">
        <f>'2018kaiteiAnd29shoguu'!G117</f>
        <v>0</v>
      </c>
      <c r="H117" s="269">
        <f>'2018kaiteiAnd29shoguu'!H117</f>
        <v>0.47912784687675153</v>
      </c>
      <c r="I117" s="269">
        <f>'2018kaiteiAnd29shoguu'!I117</f>
        <v>0.48302523640040457</v>
      </c>
      <c r="J117" s="269">
        <f>'2018kaiteiAnd29shoguu'!J117</f>
        <v>0.36089553081649195</v>
      </c>
      <c r="K117" s="269">
        <f>'2018kaiteiAnd29shoguu'!K117</f>
        <v>0.33409523505496846</v>
      </c>
      <c r="L117" s="269">
        <f>'2018kaiteiAnd29shoguu'!L117</f>
        <v>0.22499016743965655</v>
      </c>
      <c r="M117" s="269">
        <f>'2018kaiteiAnd29shoguu'!M117</f>
        <v>1.8821340165882732</v>
      </c>
    </row>
    <row r="118" spans="2:21">
      <c r="B118" s="2" t="s">
        <v>389</v>
      </c>
      <c r="F118" s="138"/>
      <c r="G118" s="138"/>
      <c r="H118" s="138">
        <f>'2018kaiteiAnd29shoguu'!H118</f>
        <v>7.8500885471944528</v>
      </c>
      <c r="I118" s="138">
        <f>'2018kaiteiAnd29shoguu'!I118</f>
        <v>12.399114155967233</v>
      </c>
      <c r="J118" s="138">
        <f>'2018kaiteiAnd29shoguu'!J118</f>
        <v>18.959744064336491</v>
      </c>
      <c r="K118" s="138">
        <f>'2018kaiteiAnd29shoguu'!K118</f>
        <v>23.244688426530807</v>
      </c>
      <c r="L118" s="138">
        <f>'2018kaiteiAnd29shoguu'!L118</f>
        <v>27.901914031462734</v>
      </c>
      <c r="M118" s="138"/>
      <c r="N118" s="138"/>
      <c r="O118" s="138"/>
      <c r="P118" s="138"/>
      <c r="Q118" s="138"/>
      <c r="R118" s="138"/>
      <c r="S118" s="138"/>
      <c r="T118" s="138"/>
      <c r="U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'2018kaiteiAnd29shoguu'!F123</f>
        <v>1.4499225936315781E-2</v>
      </c>
      <c r="G123" s="138">
        <f>'2018kaiteiAnd29shoguu'!G123</f>
        <v>2.9494020182900378E-2</v>
      </c>
      <c r="H123" s="16">
        <f>'2018kaiteiAnd29shoguu'!H123</f>
        <v>0</v>
      </c>
      <c r="I123" s="16">
        <f>'2018kaiteiAnd29shoguu'!I123</f>
        <v>0</v>
      </c>
      <c r="J123" s="16">
        <f>'2018kaiteiAnd29shoguu'!J123</f>
        <v>0</v>
      </c>
      <c r="K123" s="16">
        <f>'2018kaiteiAnd29shoguu'!K123</f>
        <v>0</v>
      </c>
      <c r="L123" s="16">
        <f>'2018kaiteiAnd29shoguu'!L123</f>
        <v>0</v>
      </c>
      <c r="M123" s="138">
        <f>'2018kaiteiAnd29shoguu'!M123</f>
        <v>4.3993246119216158E-2</v>
      </c>
      <c r="N123" s="138">
        <f>'2018kaiteiAnd29shoguu'!N123</f>
        <v>1.8838196811693308E-2</v>
      </c>
      <c r="O123" s="138">
        <f>'2018kaiteiAnd29shoguu'!O123</f>
        <v>3.4166046580590081E-2</v>
      </c>
      <c r="P123" s="16">
        <f>'2018kaiteiAnd29shoguu'!P123</f>
        <v>0</v>
      </c>
      <c r="Q123" s="16">
        <f>'2018kaiteiAnd29shoguu'!Q123</f>
        <v>0</v>
      </c>
      <c r="R123" s="16">
        <f>'2018kaiteiAnd29shoguu'!R123</f>
        <v>0</v>
      </c>
      <c r="S123" s="16">
        <f>'2018kaiteiAnd29shoguu'!S123</f>
        <v>0</v>
      </c>
      <c r="T123" s="16">
        <f>'2018kaiteiAnd29shoguu'!T123</f>
        <v>0</v>
      </c>
      <c r="U123" s="138">
        <f>'2018kaiteiAnd29shoguu'!U123</f>
        <v>5.3004243392283393E-2</v>
      </c>
    </row>
    <row r="124" spans="2:21">
      <c r="B124" s="2" t="s">
        <v>147</v>
      </c>
      <c r="F124" s="138">
        <f>'2018kaiteiAnd29shoguu'!F124</f>
        <v>1.5417846259564105E-2</v>
      </c>
      <c r="G124" s="138">
        <f>'2018kaiteiAnd29shoguu'!G124</f>
        <v>3.1362658306984474E-2</v>
      </c>
      <c r="H124" s="16">
        <f>'2018kaiteiAnd29shoguu'!H124</f>
        <v>0</v>
      </c>
      <c r="I124" s="16">
        <f>'2018kaiteiAnd29shoguu'!I124</f>
        <v>0</v>
      </c>
      <c r="J124" s="16">
        <f>'2018kaiteiAnd29shoguu'!J124</f>
        <v>0</v>
      </c>
      <c r="K124" s="16">
        <f>'2018kaiteiAnd29shoguu'!K124</f>
        <v>0</v>
      </c>
      <c r="L124" s="16">
        <f>'2018kaiteiAnd29shoguu'!L124</f>
        <v>0</v>
      </c>
      <c r="M124" s="138">
        <f>'2018kaiteiAnd29shoguu'!M124</f>
        <v>4.6780504566548579E-2</v>
      </c>
      <c r="N124" s="138">
        <f>'2018kaiteiAnd29shoguu'!N124</f>
        <v>2.0031719177685935E-2</v>
      </c>
      <c r="O124" s="138">
        <f>'2018kaiteiAnd29shoguu'!O124</f>
        <v>3.6330687982264381E-2</v>
      </c>
      <c r="P124" s="16">
        <f>'2018kaiteiAnd29shoguu'!P124</f>
        <v>0</v>
      </c>
      <c r="Q124" s="16">
        <f>'2018kaiteiAnd29shoguu'!Q124</f>
        <v>0</v>
      </c>
      <c r="R124" s="16">
        <f>'2018kaiteiAnd29shoguu'!R124</f>
        <v>0</v>
      </c>
      <c r="S124" s="16">
        <f>'2018kaiteiAnd29shoguu'!S124</f>
        <v>0</v>
      </c>
      <c r="T124" s="16">
        <f>'2018kaiteiAnd29shoguu'!T124</f>
        <v>0</v>
      </c>
      <c r="U124" s="138">
        <f>'2018kaiteiAnd29shoguu'!U124</f>
        <v>5.636240715995032E-2</v>
      </c>
    </row>
    <row r="125" spans="2:21">
      <c r="B125" s="2" t="s">
        <v>148</v>
      </c>
      <c r="F125" s="138">
        <f>'2018kaiteiAnd29shoguu'!F125</f>
        <v>1.3335077633355615E-2</v>
      </c>
      <c r="G125" s="138">
        <f>'2018kaiteiAnd29shoguu'!G125</f>
        <v>2.7125934210986701E-2</v>
      </c>
      <c r="H125" s="16">
        <f>'2018kaiteiAnd29shoguu'!H125</f>
        <v>0</v>
      </c>
      <c r="I125" s="16">
        <f>'2018kaiteiAnd29shoguu'!I125</f>
        <v>0</v>
      </c>
      <c r="J125" s="16">
        <f>'2018kaiteiAnd29shoguu'!J125</f>
        <v>0</v>
      </c>
      <c r="K125" s="16">
        <f>'2018kaiteiAnd29shoguu'!K125</f>
        <v>0</v>
      </c>
      <c r="L125" s="16">
        <f>'2018kaiteiAnd29shoguu'!L125</f>
        <v>0</v>
      </c>
      <c r="M125" s="138">
        <f>'2018kaiteiAnd29shoguu'!M125</f>
        <v>4.0461011844342316E-2</v>
      </c>
      <c r="N125" s="138">
        <f>'2018kaiteiAnd29shoguu'!N125</f>
        <v>1.7325670905449318E-2</v>
      </c>
      <c r="O125" s="138">
        <f>'2018kaiteiAnd29shoguu'!O125</f>
        <v>3.1422841852258326E-2</v>
      </c>
      <c r="P125" s="16">
        <f>'2018kaiteiAnd29shoguu'!P125</f>
        <v>0</v>
      </c>
      <c r="Q125" s="16">
        <f>'2018kaiteiAnd29shoguu'!Q125</f>
        <v>0</v>
      </c>
      <c r="R125" s="16">
        <f>'2018kaiteiAnd29shoguu'!R125</f>
        <v>0</v>
      </c>
      <c r="S125" s="16">
        <f>'2018kaiteiAnd29shoguu'!S125</f>
        <v>0</v>
      </c>
      <c r="T125" s="16">
        <f>'2018kaiteiAnd29shoguu'!T125</f>
        <v>0</v>
      </c>
      <c r="U125" s="138">
        <f>'2018kaiteiAnd29shoguu'!U125</f>
        <v>4.874851275770764E-2</v>
      </c>
    </row>
    <row r="126" spans="2:21">
      <c r="B126" s="2" t="s">
        <v>149</v>
      </c>
      <c r="F126" s="138">
        <f>'2018kaiteiAnd29shoguu'!F126</f>
        <v>1.220554833645048E-2</v>
      </c>
      <c r="G126" s="138">
        <f>'2018kaiteiAnd29shoguu'!G126</f>
        <v>2.4828269492440876E-2</v>
      </c>
      <c r="H126" s="16">
        <f>'2018kaiteiAnd29shoguu'!H126</f>
        <v>0</v>
      </c>
      <c r="I126" s="16">
        <f>'2018kaiteiAnd29shoguu'!I126</f>
        <v>0</v>
      </c>
      <c r="J126" s="16">
        <f>'2018kaiteiAnd29shoguu'!J126</f>
        <v>0</v>
      </c>
      <c r="K126" s="16">
        <f>'2018kaiteiAnd29shoguu'!K126</f>
        <v>0</v>
      </c>
      <c r="L126" s="16">
        <f>'2018kaiteiAnd29shoguu'!L126</f>
        <v>0</v>
      </c>
      <c r="M126" s="138">
        <f>'2018kaiteiAnd29shoguu'!M126</f>
        <v>3.7033817828891355E-2</v>
      </c>
      <c r="N126" s="138">
        <f>'2018kaiteiAnd29shoguu'!N126</f>
        <v>1.5858123927898097E-2</v>
      </c>
      <c r="O126" s="138">
        <f>'2018kaiteiAnd29shoguu'!O126</f>
        <v>2.8761213518324794E-2</v>
      </c>
      <c r="P126" s="16">
        <f>'2018kaiteiAnd29shoguu'!P126</f>
        <v>0</v>
      </c>
      <c r="Q126" s="16">
        <f>'2018kaiteiAnd29shoguu'!Q126</f>
        <v>0</v>
      </c>
      <c r="R126" s="16">
        <f>'2018kaiteiAnd29shoguu'!R126</f>
        <v>0</v>
      </c>
      <c r="S126" s="16">
        <f>'2018kaiteiAnd29shoguu'!S126</f>
        <v>0</v>
      </c>
      <c r="T126" s="16">
        <f>'2018kaiteiAnd29shoguu'!T126</f>
        <v>0</v>
      </c>
      <c r="U126" s="138">
        <f>'2018kaiteiAnd29shoguu'!U126</f>
        <v>4.4619337446222887E-2</v>
      </c>
    </row>
    <row r="127" spans="2:21">
      <c r="B127" s="2" t="s">
        <v>150</v>
      </c>
      <c r="F127" s="138">
        <f>'2018kaiteiAnd29shoguu'!F127</f>
        <v>1.2111927571759188E-2</v>
      </c>
      <c r="G127" s="138">
        <f>'2018kaiteiAnd29shoguu'!G127</f>
        <v>2.4637828103674906E-2</v>
      </c>
      <c r="H127" s="16">
        <f>'2018kaiteiAnd29shoguu'!H127</f>
        <v>0</v>
      </c>
      <c r="I127" s="16">
        <f>'2018kaiteiAnd29shoguu'!I127</f>
        <v>0</v>
      </c>
      <c r="J127" s="16">
        <f>'2018kaiteiAnd29shoguu'!J127</f>
        <v>0</v>
      </c>
      <c r="K127" s="16">
        <f>'2018kaiteiAnd29shoguu'!K127</f>
        <v>0</v>
      </c>
      <c r="L127" s="16">
        <f>'2018kaiteiAnd29shoguu'!L127</f>
        <v>0</v>
      </c>
      <c r="M127" s="138">
        <f>'2018kaiteiAnd29shoguu'!M127</f>
        <v>3.6749755675434093E-2</v>
      </c>
      <c r="N127" s="138">
        <f>'2018kaiteiAnd29shoguu'!N127</f>
        <v>1.57364866488694E-2</v>
      </c>
      <c r="O127" s="138">
        <f>'2018kaiteiAnd29shoguu'!O127</f>
        <v>2.8540605092647282E-2</v>
      </c>
      <c r="P127" s="16">
        <f>'2018kaiteiAnd29shoguu'!P127</f>
        <v>0</v>
      </c>
      <c r="Q127" s="16">
        <f>'2018kaiteiAnd29shoguu'!Q127</f>
        <v>0</v>
      </c>
      <c r="R127" s="16">
        <f>'2018kaiteiAnd29shoguu'!R127</f>
        <v>0</v>
      </c>
      <c r="S127" s="16">
        <f>'2018kaiteiAnd29shoguu'!S127</f>
        <v>0</v>
      </c>
      <c r="T127" s="16">
        <f>'2018kaiteiAnd29shoguu'!T127</f>
        <v>0</v>
      </c>
      <c r="U127" s="138">
        <f>'2018kaiteiAnd29shoguu'!U127</f>
        <v>4.4277091741516686E-2</v>
      </c>
    </row>
    <row r="128" spans="2:21">
      <c r="B128" s="2" t="s">
        <v>113</v>
      </c>
      <c r="F128" s="138">
        <f>'2018kaiteiAnd29shoguu'!F128</f>
        <v>0.30471721542198343</v>
      </c>
      <c r="G128" s="138">
        <f>'2018kaiteiAnd29shoguu'!G128</f>
        <v>0.38294776743684572</v>
      </c>
      <c r="H128" s="16">
        <f>'2018kaiteiAnd29shoguu'!H128</f>
        <v>0</v>
      </c>
      <c r="I128" s="16">
        <f>'2018kaiteiAnd29shoguu'!I128</f>
        <v>0</v>
      </c>
      <c r="J128" s="16">
        <f>'2018kaiteiAnd29shoguu'!J128</f>
        <v>0</v>
      </c>
      <c r="K128" s="16">
        <f>'2018kaiteiAnd29shoguu'!K128</f>
        <v>0</v>
      </c>
      <c r="L128" s="16">
        <f>'2018kaiteiAnd29shoguu'!L128</f>
        <v>0</v>
      </c>
      <c r="M128" s="138">
        <f>'2018kaiteiAnd29shoguu'!M128</f>
        <v>0.68766498285882915</v>
      </c>
      <c r="N128" s="138">
        <f>'2018kaiteiAnd29shoguu'!N128</f>
        <v>0.24836698494654402</v>
      </c>
      <c r="O128" s="138">
        <f>'2018kaiteiAnd29shoguu'!O128</f>
        <v>0.31538031643468672</v>
      </c>
      <c r="P128" s="16">
        <f>'2018kaiteiAnd29shoguu'!P128</f>
        <v>0</v>
      </c>
      <c r="Q128" s="16">
        <f>'2018kaiteiAnd29shoguu'!Q128</f>
        <v>0</v>
      </c>
      <c r="R128" s="16">
        <f>'2018kaiteiAnd29shoguu'!R128</f>
        <v>0</v>
      </c>
      <c r="S128" s="16">
        <f>'2018kaiteiAnd29shoguu'!S128</f>
        <v>0</v>
      </c>
      <c r="T128" s="16">
        <f>'2018kaiteiAnd29shoguu'!T128</f>
        <v>0</v>
      </c>
      <c r="U128" s="138">
        <f>'2018kaiteiAnd29shoguu'!U128</f>
        <v>0.56374730138123075</v>
      </c>
    </row>
    <row r="129" spans="2:21">
      <c r="B129" s="2" t="s">
        <v>114</v>
      </c>
      <c r="F129" s="138">
        <f>'2018kaiteiAnd29shoguu'!F129</f>
        <v>0.50381494580582109</v>
      </c>
      <c r="G129" s="138">
        <f>'2018kaiteiAnd29shoguu'!G129</f>
        <v>0.61376168272424914</v>
      </c>
      <c r="H129" s="16">
        <f>'2018kaiteiAnd29shoguu'!H129</f>
        <v>0</v>
      </c>
      <c r="I129" s="16">
        <f>'2018kaiteiAnd29shoguu'!I129</f>
        <v>0</v>
      </c>
      <c r="J129" s="16">
        <f>'2018kaiteiAnd29shoguu'!J129</f>
        <v>0</v>
      </c>
      <c r="K129" s="16">
        <f>'2018kaiteiAnd29shoguu'!K129</f>
        <v>0</v>
      </c>
      <c r="L129" s="16">
        <f>'2018kaiteiAnd29shoguu'!L129</f>
        <v>0</v>
      </c>
      <c r="M129" s="138">
        <f>'2018kaiteiAnd29shoguu'!M129</f>
        <v>1.1175766285300703</v>
      </c>
      <c r="N129" s="138">
        <f>'2018kaiteiAnd29shoguu'!N129</f>
        <v>0.57824410336768051</v>
      </c>
      <c r="O129" s="138">
        <f>'2018kaiteiAnd29shoguu'!O129</f>
        <v>0.6224782890615157</v>
      </c>
      <c r="P129" s="16">
        <f>'2018kaiteiAnd29shoguu'!P129</f>
        <v>0</v>
      </c>
      <c r="Q129" s="16">
        <f>'2018kaiteiAnd29shoguu'!Q129</f>
        <v>0</v>
      </c>
      <c r="R129" s="16">
        <f>'2018kaiteiAnd29shoguu'!R129</f>
        <v>0</v>
      </c>
      <c r="S129" s="16">
        <f>'2018kaiteiAnd29shoguu'!S129</f>
        <v>0</v>
      </c>
      <c r="T129" s="16">
        <f>'2018kaiteiAnd29shoguu'!T129</f>
        <v>0</v>
      </c>
      <c r="U129" s="138">
        <f>'2018kaiteiAnd29shoguu'!U129</f>
        <v>1.2007223924291961</v>
      </c>
    </row>
    <row r="130" spans="2:21">
      <c r="B130" s="2" t="s">
        <v>115</v>
      </c>
      <c r="F130" s="138">
        <f>'2018kaiteiAnd29shoguu'!F130</f>
        <v>0.9588487245781091</v>
      </c>
      <c r="G130" s="138">
        <f>'2018kaiteiAnd29shoguu'!G130</f>
        <v>1.0895745569495883</v>
      </c>
      <c r="H130" s="16">
        <f>'2018kaiteiAnd29shoguu'!H130</f>
        <v>0</v>
      </c>
      <c r="I130" s="16">
        <f>'2018kaiteiAnd29shoguu'!I130</f>
        <v>0</v>
      </c>
      <c r="J130" s="16">
        <f>'2018kaiteiAnd29shoguu'!J130</f>
        <v>0</v>
      </c>
      <c r="K130" s="16">
        <f>'2018kaiteiAnd29shoguu'!K130</f>
        <v>0</v>
      </c>
      <c r="L130" s="16">
        <f>'2018kaiteiAnd29shoguu'!L130</f>
        <v>0</v>
      </c>
      <c r="M130" s="138">
        <f>'2018kaiteiAnd29shoguu'!M130</f>
        <v>2.0484232815276973</v>
      </c>
      <c r="N130" s="138">
        <f>'2018kaiteiAnd29shoguu'!N130</f>
        <v>1.2601350537070888</v>
      </c>
      <c r="O130" s="138">
        <f>'2018kaiteiAnd29shoguu'!O130</f>
        <v>1.238375179917141</v>
      </c>
      <c r="P130" s="16">
        <f>'2018kaiteiAnd29shoguu'!P130</f>
        <v>0</v>
      </c>
      <c r="Q130" s="16">
        <f>'2018kaiteiAnd29shoguu'!Q130</f>
        <v>0</v>
      </c>
      <c r="R130" s="16">
        <f>'2018kaiteiAnd29shoguu'!R130</f>
        <v>0</v>
      </c>
      <c r="S130" s="16">
        <f>'2018kaiteiAnd29shoguu'!S130</f>
        <v>0</v>
      </c>
      <c r="T130" s="16">
        <f>'2018kaiteiAnd29shoguu'!T130</f>
        <v>0</v>
      </c>
      <c r="U130" s="138">
        <f>'2018kaiteiAnd29shoguu'!U130</f>
        <v>2.4985102336242297</v>
      </c>
    </row>
    <row r="131" spans="2:21">
      <c r="B131" s="2" t="s">
        <v>116</v>
      </c>
      <c r="F131" s="138">
        <f>'2018kaiteiAnd29shoguu'!F131</f>
        <v>1.6616110577401</v>
      </c>
      <c r="G131" s="138">
        <f>'2018kaiteiAnd29shoguu'!G131</f>
        <v>1.8648701310976661</v>
      </c>
      <c r="H131" s="16">
        <f>'2018kaiteiAnd29shoguu'!H131</f>
        <v>0</v>
      </c>
      <c r="I131" s="16">
        <f>'2018kaiteiAnd29shoguu'!I131</f>
        <v>0</v>
      </c>
      <c r="J131" s="16">
        <f>'2018kaiteiAnd29shoguu'!J131</f>
        <v>0</v>
      </c>
      <c r="K131" s="16">
        <f>'2018kaiteiAnd29shoguu'!K131</f>
        <v>0</v>
      </c>
      <c r="L131" s="16">
        <f>'2018kaiteiAnd29shoguu'!L131</f>
        <v>0</v>
      </c>
      <c r="M131" s="138">
        <f>'2018kaiteiAnd29shoguu'!M131</f>
        <v>3.5264811888377663</v>
      </c>
      <c r="N131" s="138">
        <f>'2018kaiteiAnd29shoguu'!N131</f>
        <v>2.2949504741189553</v>
      </c>
      <c r="O131" s="138">
        <f>'2018kaiteiAnd29shoguu'!O131</f>
        <v>2.3683758243135684</v>
      </c>
      <c r="P131" s="16">
        <f>'2018kaiteiAnd29shoguu'!P131</f>
        <v>0</v>
      </c>
      <c r="Q131" s="16">
        <f>'2018kaiteiAnd29shoguu'!Q131</f>
        <v>0</v>
      </c>
      <c r="R131" s="16">
        <f>'2018kaiteiAnd29shoguu'!R131</f>
        <v>0</v>
      </c>
      <c r="S131" s="16">
        <f>'2018kaiteiAnd29shoguu'!S131</f>
        <v>0</v>
      </c>
      <c r="T131" s="16">
        <f>'2018kaiteiAnd29shoguu'!T131</f>
        <v>0</v>
      </c>
      <c r="U131" s="138">
        <f>'2018kaiteiAnd29shoguu'!U131</f>
        <v>4.6633262984325237</v>
      </c>
    </row>
    <row r="132" spans="2:21">
      <c r="B132" s="2" t="s">
        <v>117</v>
      </c>
      <c r="F132" s="138">
        <f>'2018kaiteiAnd29shoguu'!F132</f>
        <v>1.5566718487060214</v>
      </c>
      <c r="G132" s="138">
        <f>'2018kaiteiAnd29shoguu'!G132</f>
        <v>1.9041868921123901</v>
      </c>
      <c r="H132" s="16">
        <f>'2018kaiteiAnd29shoguu'!H132</f>
        <v>0</v>
      </c>
      <c r="I132" s="16">
        <f>'2018kaiteiAnd29shoguu'!I132</f>
        <v>0</v>
      </c>
      <c r="J132" s="16">
        <f>'2018kaiteiAnd29shoguu'!J132</f>
        <v>0</v>
      </c>
      <c r="K132" s="16">
        <f>'2018kaiteiAnd29shoguu'!K132</f>
        <v>0</v>
      </c>
      <c r="L132" s="16">
        <f>'2018kaiteiAnd29shoguu'!L132</f>
        <v>0</v>
      </c>
      <c r="M132" s="138">
        <f>'2018kaiteiAnd29shoguu'!M132</f>
        <v>3.4608587408184115</v>
      </c>
      <c r="N132" s="138">
        <f>'2018kaiteiAnd29shoguu'!N132</f>
        <v>2.2509678465472129</v>
      </c>
      <c r="O132" s="138">
        <f>'2018kaiteiAnd29shoguu'!O132</f>
        <v>2.7398448316805051</v>
      </c>
      <c r="P132" s="16">
        <f>'2018kaiteiAnd29shoguu'!P132</f>
        <v>0</v>
      </c>
      <c r="Q132" s="16">
        <f>'2018kaiteiAnd29shoguu'!Q132</f>
        <v>0</v>
      </c>
      <c r="R132" s="16">
        <f>'2018kaiteiAnd29shoguu'!R132</f>
        <v>0</v>
      </c>
      <c r="S132" s="16">
        <f>'2018kaiteiAnd29shoguu'!S132</f>
        <v>0</v>
      </c>
      <c r="T132" s="16">
        <f>'2018kaiteiAnd29shoguu'!T132</f>
        <v>0</v>
      </c>
      <c r="U132" s="138">
        <f>'2018kaiteiAnd29shoguu'!U132</f>
        <v>4.9908126782277176</v>
      </c>
    </row>
    <row r="133" spans="2:21">
      <c r="B133" s="2" t="s">
        <v>412</v>
      </c>
      <c r="F133" s="138">
        <f>'2018kaiteiAnd29shoguu'!F133</f>
        <v>0.67956050622471365</v>
      </c>
      <c r="G133" s="138">
        <f>'2018kaiteiAnd29shoguu'!G133</f>
        <v>1.0535438972957452</v>
      </c>
      <c r="H133" s="16">
        <f>'2018kaiteiAnd29shoguu'!H133</f>
        <v>0</v>
      </c>
      <c r="I133" s="16">
        <f>'2018kaiteiAnd29shoguu'!I133</f>
        <v>0</v>
      </c>
      <c r="J133" s="16">
        <f>'2018kaiteiAnd29shoguu'!J133</f>
        <v>0</v>
      </c>
      <c r="K133" s="16">
        <f>'2018kaiteiAnd29shoguu'!K133</f>
        <v>0</v>
      </c>
      <c r="L133" s="16">
        <f>'2018kaiteiAnd29shoguu'!L133</f>
        <v>0</v>
      </c>
      <c r="M133" s="138">
        <f>'2018kaiteiAnd29shoguu'!M133</f>
        <v>1.7331044035204588</v>
      </c>
      <c r="N133" s="138">
        <f>'2018kaiteiAnd29shoguu'!N133</f>
        <v>1.0981195207271448</v>
      </c>
      <c r="O133" s="138">
        <f>'2018kaiteiAnd29shoguu'!O133</f>
        <v>1.7731920381760797</v>
      </c>
      <c r="P133" s="16">
        <f>'2018kaiteiAnd29shoguu'!P133</f>
        <v>0</v>
      </c>
      <c r="Q133" s="16">
        <f>'2018kaiteiAnd29shoguu'!Q133</f>
        <v>0</v>
      </c>
      <c r="R133" s="16">
        <f>'2018kaiteiAnd29shoguu'!R133</f>
        <v>0</v>
      </c>
      <c r="S133" s="16">
        <f>'2018kaiteiAnd29shoguu'!S133</f>
        <v>0</v>
      </c>
      <c r="T133" s="16">
        <f>'2018kaiteiAnd29shoguu'!T133</f>
        <v>0</v>
      </c>
      <c r="U133" s="138">
        <f>'2018kaiteiAnd29shoguu'!U133</f>
        <v>2.8713115589032245</v>
      </c>
    </row>
    <row r="134" spans="2:21">
      <c r="B134" s="2" t="s">
        <v>304</v>
      </c>
      <c r="F134" s="269">
        <f>'2018kaiteiAnd29shoguu'!F134</f>
        <v>5.7327939242141941</v>
      </c>
      <c r="G134" s="269">
        <f>'2018kaiteiAnd29shoguu'!G134</f>
        <v>7.046333637913472</v>
      </c>
      <c r="H134" s="270">
        <f>'2018kaiteiAnd29shoguu'!H134</f>
        <v>0</v>
      </c>
      <c r="I134" s="270">
        <f>'2018kaiteiAnd29shoguu'!I134</f>
        <v>0</v>
      </c>
      <c r="J134" s="270">
        <f>'2018kaiteiAnd29shoguu'!J134</f>
        <v>0</v>
      </c>
      <c r="K134" s="270">
        <f>'2018kaiteiAnd29shoguu'!K134</f>
        <v>0</v>
      </c>
      <c r="L134" s="270">
        <f>'2018kaiteiAnd29shoguu'!L134</f>
        <v>0</v>
      </c>
      <c r="M134" s="269">
        <f>'2018kaiteiAnd29shoguu'!M134</f>
        <v>12.779127562127666</v>
      </c>
      <c r="N134" s="269">
        <f>'2018kaiteiAnd29shoguu'!N134</f>
        <v>7.8185741808862215</v>
      </c>
      <c r="O134" s="269">
        <f>'2018kaiteiAnd29shoguu'!O134</f>
        <v>9.2168678746095818</v>
      </c>
      <c r="P134" s="270">
        <f>'2018kaiteiAnd29shoguu'!P134</f>
        <v>0</v>
      </c>
      <c r="Q134" s="270">
        <f>'2018kaiteiAnd29shoguu'!Q134</f>
        <v>0</v>
      </c>
      <c r="R134" s="270">
        <f>'2018kaiteiAnd29shoguu'!R134</f>
        <v>0</v>
      </c>
      <c r="S134" s="270">
        <f>'2018kaiteiAnd29shoguu'!S134</f>
        <v>0</v>
      </c>
      <c r="T134" s="270">
        <f>'2018kaiteiAnd29shoguu'!T134</f>
        <v>0</v>
      </c>
      <c r="U134" s="269">
        <f>'2018kaiteiAnd29shoguu'!U134</f>
        <v>17.035442055495803</v>
      </c>
    </row>
    <row r="135" spans="2:21">
      <c r="B135" s="2" t="s">
        <v>389</v>
      </c>
      <c r="F135" s="138">
        <f>'2018kaiteiAnd29shoguu'!F135</f>
        <v>1.9280639359408851</v>
      </c>
      <c r="G135" s="138">
        <f>'2018kaiteiAnd29shoguu'!G135</f>
        <v>2.4296430168485292</v>
      </c>
      <c r="H135" s="138"/>
      <c r="I135" s="138"/>
      <c r="J135" s="138"/>
      <c r="K135" s="138"/>
      <c r="L135" s="138"/>
      <c r="M135" s="138"/>
      <c r="N135" s="138">
        <f>'2018kaiteiAnd29shoguu'!N135</f>
        <v>2.1361461034073006</v>
      </c>
      <c r="O135" s="138">
        <f>'2018kaiteiAnd29shoguu'!O135</f>
        <v>3.9643209838659863</v>
      </c>
      <c r="P135" s="138"/>
      <c r="Q135" s="138"/>
      <c r="R135" s="138"/>
      <c r="S135" s="138"/>
      <c r="T135" s="138"/>
      <c r="U135" s="138"/>
    </row>
  </sheetData>
  <phoneticPr fontId="4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U136"/>
  <sheetViews>
    <sheetView zoomScale="80" zoomScaleNormal="80" workbookViewId="0"/>
  </sheetViews>
  <sheetFormatPr defaultRowHeight="12"/>
  <cols>
    <col min="1" max="5" width="9" style="2"/>
    <col min="6" max="6" width="9.25" style="2" bestFit="1" customWidth="1"/>
    <col min="7" max="7" width="9" style="2"/>
    <col min="8" max="8" width="9" style="2" customWidth="1"/>
    <col min="9" max="13" width="9" style="2"/>
    <col min="14" max="14" width="9" style="2" customWidth="1"/>
    <col min="15" max="15" width="9" style="2"/>
    <col min="16" max="16" width="9" style="2" customWidth="1"/>
    <col min="17" max="16384" width="9" style="2"/>
  </cols>
  <sheetData>
    <row r="1" spans="1:21">
      <c r="A1" s="2" t="s">
        <v>2764</v>
      </c>
      <c r="F1" s="6" t="s">
        <v>2443</v>
      </c>
      <c r="G1" s="10"/>
      <c r="H1" s="10"/>
      <c r="I1" s="10"/>
      <c r="J1" s="10"/>
      <c r="K1" s="10"/>
      <c r="L1" s="10"/>
      <c r="M1" s="10"/>
      <c r="N1" s="10"/>
      <c r="O1" s="10"/>
      <c r="P1" s="10"/>
      <c r="Q1" s="10"/>
      <c r="R1" s="10"/>
      <c r="S1" s="10"/>
      <c r="T1" s="10"/>
      <c r="U1" s="10"/>
    </row>
    <row r="2" spans="1:21">
      <c r="C2" s="2" t="s">
        <v>302</v>
      </c>
      <c r="F2" s="6" t="s">
        <v>202</v>
      </c>
      <c r="G2" s="10"/>
      <c r="H2" s="10"/>
      <c r="I2" s="10"/>
      <c r="J2" s="10"/>
      <c r="K2" s="10"/>
      <c r="L2" s="10"/>
      <c r="M2" s="10"/>
      <c r="N2" s="10" t="s">
        <v>203</v>
      </c>
      <c r="O2" s="10"/>
      <c r="P2" s="10"/>
      <c r="Q2" s="10"/>
      <c r="R2" s="10"/>
      <c r="S2" s="10"/>
      <c r="T2" s="10"/>
      <c r="U2" s="10"/>
    </row>
    <row r="3" spans="1:21">
      <c r="C3" s="2" t="s">
        <v>430</v>
      </c>
      <c r="D3" s="2" t="s">
        <v>202</v>
      </c>
      <c r="E3" s="2" t="s">
        <v>203</v>
      </c>
      <c r="F3" s="6" t="s">
        <v>294</v>
      </c>
      <c r="G3" s="10" t="s">
        <v>295</v>
      </c>
      <c r="H3" s="10" t="s">
        <v>296</v>
      </c>
      <c r="I3" s="10" t="s">
        <v>297</v>
      </c>
      <c r="J3" s="10" t="s">
        <v>298</v>
      </c>
      <c r="K3" s="10" t="s">
        <v>299</v>
      </c>
      <c r="L3" s="10" t="s">
        <v>300</v>
      </c>
      <c r="M3" s="10" t="s">
        <v>301</v>
      </c>
      <c r="N3" s="10" t="s">
        <v>294</v>
      </c>
      <c r="O3" s="10" t="s">
        <v>295</v>
      </c>
      <c r="P3" s="10" t="s">
        <v>296</v>
      </c>
      <c r="Q3" s="10" t="s">
        <v>297</v>
      </c>
      <c r="R3" s="10" t="s">
        <v>298</v>
      </c>
      <c r="S3" s="10" t="s">
        <v>299</v>
      </c>
      <c r="T3" s="10" t="s">
        <v>300</v>
      </c>
      <c r="U3" s="10" t="s">
        <v>301</v>
      </c>
    </row>
    <row r="4" spans="1:21">
      <c r="B4" s="2" t="s">
        <v>146</v>
      </c>
      <c r="C4" s="137">
        <f>'2018kari'!C4</f>
        <v>908.09140000000002</v>
      </c>
      <c r="D4" s="137">
        <f>'2018kari'!D4</f>
        <v>459.97610000000003</v>
      </c>
      <c r="E4" s="137">
        <f>'2018kari'!E4</f>
        <v>448.11530000000005</v>
      </c>
      <c r="F4" s="445">
        <f>'2018kari'!X4</f>
        <v>0.14248735341754656</v>
      </c>
      <c r="G4" s="446">
        <f>'2018kari'!Y4</f>
        <v>0.21635847183829918</v>
      </c>
      <c r="H4" s="446">
        <f>'2018kari'!Z4</f>
        <v>0.27617331772582893</v>
      </c>
      <c r="I4" s="446">
        <f>'2018kari'!AA4</f>
        <v>0.36869085741881219</v>
      </c>
      <c r="J4" s="446">
        <f>'2018kari'!AB4</f>
        <v>0.23933251450246359</v>
      </c>
      <c r="K4" s="446">
        <f>'2018kari'!AC4</f>
        <v>0.17930707170332377</v>
      </c>
      <c r="L4" s="446">
        <f>'2018kari'!AD4</f>
        <v>0.19306830950248227</v>
      </c>
      <c r="M4" s="446">
        <f>'2018kari'!AE4</f>
        <v>1.6154178961087566</v>
      </c>
      <c r="N4" s="446">
        <f>'2018kari'!AF4</f>
        <v>0.12521686616611619</v>
      </c>
      <c r="O4" s="446">
        <f>'2018kari'!AG4</f>
        <v>0.20099097042532743</v>
      </c>
      <c r="P4" s="446">
        <f>'2018kari'!AH4</f>
        <v>0.20567256870357337</v>
      </c>
      <c r="Q4" s="446">
        <f>'2018kari'!AI4</f>
        <v>0.28556216700972248</v>
      </c>
      <c r="R4" s="446">
        <f>'2018kari'!AJ4</f>
        <v>0.17483884914661704</v>
      </c>
      <c r="S4" s="446">
        <f>'2018kari'!AK4</f>
        <v>0.15137646333094026</v>
      </c>
      <c r="T4" s="446">
        <f>'2018kari'!AL4</f>
        <v>0.16794439434359146</v>
      </c>
      <c r="U4" s="446">
        <f>'2018kari'!AM4</f>
        <v>1.3116022791258883</v>
      </c>
    </row>
    <row r="5" spans="1:21">
      <c r="B5" s="2" t="s">
        <v>147</v>
      </c>
      <c r="C5" s="137">
        <f>'2018kari'!C5</f>
        <v>965.62490000000003</v>
      </c>
      <c r="D5" s="137">
        <f>'2018kari'!D5</f>
        <v>487.57670000000007</v>
      </c>
      <c r="E5" s="137">
        <f>'2018kari'!E5</f>
        <v>478.04820000000001</v>
      </c>
      <c r="F5" s="445">
        <f>'2018kari'!X5</f>
        <v>0.15103722469724204</v>
      </c>
      <c r="G5" s="446">
        <f>'2018kari'!Y5</f>
        <v>0.22934093687902665</v>
      </c>
      <c r="H5" s="446">
        <f>'2018kari'!Z5</f>
        <v>0.29274493801919532</v>
      </c>
      <c r="I5" s="446">
        <f>'2018kari'!AA5</f>
        <v>0.39095629341358823</v>
      </c>
      <c r="J5" s="446">
        <f>'2018kari'!AB5</f>
        <v>0.25380917318514062</v>
      </c>
      <c r="K5" s="446">
        <f>'2018kari'!AC5</f>
        <v>0.19010964604128425</v>
      </c>
      <c r="L5" s="446">
        <f>'2018kari'!AD5</f>
        <v>0.20465326181468768</v>
      </c>
      <c r="M5" s="446">
        <f>'2018kari'!AE5</f>
        <v>1.7126514740501648</v>
      </c>
      <c r="N5" s="446">
        <f>'2018kari'!AF5</f>
        <v>0.13358101693995439</v>
      </c>
      <c r="O5" s="446">
        <f>'2018kari'!AG5</f>
        <v>0.21441662810459941</v>
      </c>
      <c r="P5" s="446">
        <f>'2018kari'!AH5</f>
        <v>0.21941094458975083</v>
      </c>
      <c r="Q5" s="446">
        <f>'2018kari'!AI5</f>
        <v>0.30474791795599571</v>
      </c>
      <c r="R5" s="446">
        <f>'2018kari'!AJ5</f>
        <v>0.18660264175607247</v>
      </c>
      <c r="S5" s="446">
        <f>'2018kari'!AK5</f>
        <v>0.16152484300806447</v>
      </c>
      <c r="T5" s="446">
        <f>'2018kari'!AL5</f>
        <v>0.17916262938588365</v>
      </c>
      <c r="U5" s="446">
        <f>'2018kari'!AM5</f>
        <v>1.399446621740321</v>
      </c>
    </row>
    <row r="6" spans="1:21">
      <c r="B6" s="2" t="s">
        <v>148</v>
      </c>
      <c r="C6" s="137">
        <f>'2018kari'!C6</f>
        <v>835.18039999999996</v>
      </c>
      <c r="D6" s="137">
        <f>'2018kari'!D6</f>
        <v>419.57709999999997</v>
      </c>
      <c r="E6" s="137">
        <f>'2018kari'!E6</f>
        <v>415.60309999999998</v>
      </c>
      <c r="F6" s="445">
        <f>'2018kari'!X6</f>
        <v>0.12997290627406352</v>
      </c>
      <c r="G6" s="446">
        <f>'2018kari'!Y6</f>
        <v>0.19735603692092965</v>
      </c>
      <c r="H6" s="446">
        <f>'2018kari'!Z6</f>
        <v>0.25191743603370237</v>
      </c>
      <c r="I6" s="446">
        <f>'2018kari'!AA6</f>
        <v>0.33662806168457421</v>
      </c>
      <c r="J6" s="446">
        <f>'2018kari'!AB6</f>
        <v>0.21857129236601713</v>
      </c>
      <c r="K6" s="446">
        <f>'2018kari'!AC6</f>
        <v>0.1636558839053838</v>
      </c>
      <c r="L6" s="446">
        <f>'2018kari'!AD6</f>
        <v>0.17611141405597799</v>
      </c>
      <c r="M6" s="446">
        <f>'2018kari'!AE6</f>
        <v>1.474213031240649</v>
      </c>
      <c r="N6" s="446">
        <f>'2018kari'!AF6</f>
        <v>0.11613198154788064</v>
      </c>
      <c r="O6" s="446">
        <f>'2018kari'!AG6</f>
        <v>0.18640843189414505</v>
      </c>
      <c r="P6" s="446">
        <f>'2018kari'!AH6</f>
        <v>0.19075036522557487</v>
      </c>
      <c r="Q6" s="446">
        <f>'2018kari'!AI6</f>
        <v>0.26509474137625555</v>
      </c>
      <c r="R6" s="446">
        <f>'2018kari'!AJ6</f>
        <v>0.16234609674369657</v>
      </c>
      <c r="S6" s="446">
        <f>'2018kari'!AK6</f>
        <v>0.14047694574516756</v>
      </c>
      <c r="T6" s="446">
        <f>'2018kari'!AL6</f>
        <v>0.15575949073111109</v>
      </c>
      <c r="U6" s="446">
        <f>'2018kari'!AM6</f>
        <v>1.2169680532638312</v>
      </c>
    </row>
    <row r="7" spans="1:21">
      <c r="B7" s="2" t="s">
        <v>149</v>
      </c>
      <c r="C7" s="137">
        <f>'2018kari'!C7</f>
        <v>764.43759999999997</v>
      </c>
      <c r="D7" s="137">
        <f>'2018kari'!D7</f>
        <v>381.38319999999999</v>
      </c>
      <c r="E7" s="137">
        <f>'2018kari'!E7</f>
        <v>383.05439999999999</v>
      </c>
      <c r="F7" s="445">
        <f>'2018kari'!X7</f>
        <v>0.11814153562742681</v>
      </c>
      <c r="G7" s="446">
        <f>'2018kari'!Y7</f>
        <v>0.17939081255917519</v>
      </c>
      <c r="H7" s="446">
        <f>'2018kari'!Z7</f>
        <v>0.2289855139623414</v>
      </c>
      <c r="I7" s="446">
        <f>'2018kari'!AA7</f>
        <v>0.30622759528242516</v>
      </c>
      <c r="J7" s="446">
        <f>'2018kari'!AB7</f>
        <v>0.19887208922384692</v>
      </c>
      <c r="K7" s="446">
        <f>'2018kari'!AC7</f>
        <v>0.14883218685911573</v>
      </c>
      <c r="L7" s="446">
        <f>'2018kari'!AD7</f>
        <v>0.16008007741412453</v>
      </c>
      <c r="M7" s="446">
        <f>'2018kari'!AE7</f>
        <v>1.3405298109284558</v>
      </c>
      <c r="N7" s="446">
        <f>'2018kari'!AF7</f>
        <v>0.10703689773400268</v>
      </c>
      <c r="O7" s="446">
        <f>'2018kari'!AG7</f>
        <v>0.1718095221959427</v>
      </c>
      <c r="P7" s="446">
        <f>'2018kari'!AH7</f>
        <v>0.17581140925383726</v>
      </c>
      <c r="Q7" s="446">
        <f>'2018kari'!AI7</f>
        <v>0.24452711045192088</v>
      </c>
      <c r="R7" s="446">
        <f>'2018kari'!AJ7</f>
        <v>0.14978021958188614</v>
      </c>
      <c r="S7" s="446">
        <f>'2018kari'!AK7</f>
        <v>0.12953949233651227</v>
      </c>
      <c r="T7" s="446">
        <f>'2018kari'!AL7</f>
        <v>0.14356090766962834</v>
      </c>
      <c r="U7" s="446">
        <f>'2018kari'!AM7</f>
        <v>1.1220655592237303</v>
      </c>
    </row>
    <row r="8" spans="1:21">
      <c r="B8" s="2" t="s">
        <v>150</v>
      </c>
      <c r="C8" s="137">
        <f>'2018kari'!C8</f>
        <v>758.57410000000004</v>
      </c>
      <c r="D8" s="137">
        <f>'2018kari'!D8</f>
        <v>374.00830000000008</v>
      </c>
      <c r="E8" s="137">
        <f>'2018kari'!E8</f>
        <v>384.56589999999994</v>
      </c>
      <c r="F8" s="445">
        <f>'2018kari'!X8</f>
        <v>0.11585700392519478</v>
      </c>
      <c r="G8" s="446">
        <f>'2018kari'!Y8</f>
        <v>0.17592188864343203</v>
      </c>
      <c r="H8" s="446">
        <f>'2018kari'!Z8</f>
        <v>0.22455756520392509</v>
      </c>
      <c r="I8" s="446">
        <f>'2018kari'!AA8</f>
        <v>0.3007088845026859</v>
      </c>
      <c r="J8" s="446">
        <f>'2018kari'!AB8</f>
        <v>0.19535413314136008</v>
      </c>
      <c r="K8" s="446">
        <f>'2018kari'!AC8</f>
        <v>0.14607667919306155</v>
      </c>
      <c r="L8" s="446">
        <f>'2018kari'!AD8</f>
        <v>0.15698456989590817</v>
      </c>
      <c r="M8" s="446">
        <f>'2018kari'!AE8</f>
        <v>1.3154607245055678</v>
      </c>
      <c r="N8" s="446">
        <f>'2018kari'!AF8</f>
        <v>0.10745925620560605</v>
      </c>
      <c r="O8" s="446">
        <f>'2018kari'!AG8</f>
        <v>0.17248746792062086</v>
      </c>
      <c r="P8" s="446">
        <f>'2018kari'!AH8</f>
        <v>0.17650514608361173</v>
      </c>
      <c r="Q8" s="446">
        <f>'2018kari'!AI8</f>
        <v>0.24582134271690198</v>
      </c>
      <c r="R8" s="446">
        <f>'2018kari'!AJ8</f>
        <v>0.15062389222687281</v>
      </c>
      <c r="S8" s="446">
        <f>'2018kari'!AK8</f>
        <v>0.13015979322968718</v>
      </c>
      <c r="T8" s="446">
        <f>'2018kari'!AL8</f>
        <v>0.1441273867700972</v>
      </c>
      <c r="U8" s="446">
        <f>'2018kari'!AM8</f>
        <v>1.1271842851533977</v>
      </c>
    </row>
    <row r="9" spans="1:21">
      <c r="B9" s="2" t="s">
        <v>113</v>
      </c>
      <c r="C9" s="137">
        <f>'2018kari'!C9</f>
        <v>936.59199999999998</v>
      </c>
      <c r="D9" s="137">
        <f>'2018kari'!D9</f>
        <v>453.03779999999995</v>
      </c>
      <c r="E9" s="137">
        <f>'2018kari'!E9</f>
        <v>483.55420000000004</v>
      </c>
      <c r="F9" s="445">
        <f>'2018kari'!X9</f>
        <v>1.9091134614747176</v>
      </c>
      <c r="G9" s="446">
        <f>'2018kari'!Y9</f>
        <v>1.9719194598857543</v>
      </c>
      <c r="H9" s="446">
        <f>'2018kari'!Z9</f>
        <v>2.7889641098915812</v>
      </c>
      <c r="I9" s="446">
        <f>'2018kari'!AA9</f>
        <v>2.8817092082970506</v>
      </c>
      <c r="J9" s="446">
        <f>'2018kari'!AB9</f>
        <v>1.9864640068862045</v>
      </c>
      <c r="K9" s="446">
        <f>'2018kari'!AC9</f>
        <v>1.6271003618426059</v>
      </c>
      <c r="L9" s="446">
        <f>'2018kari'!AD9</f>
        <v>1.4194155640894197</v>
      </c>
      <c r="M9" s="446">
        <f>'2018kari'!AE9</f>
        <v>14.584686172367334</v>
      </c>
      <c r="N9" s="446">
        <f>'2018kari'!AF9</f>
        <v>2.1116835585360025</v>
      </c>
      <c r="O9" s="446">
        <f>'2018kari'!AG9</f>
        <v>2.2611222939807023</v>
      </c>
      <c r="P9" s="446">
        <f>'2018kari'!AH9</f>
        <v>2.3098338464061383</v>
      </c>
      <c r="Q9" s="446">
        <f>'2018kari'!AI9</f>
        <v>2.1221622064414745</v>
      </c>
      <c r="R9" s="446">
        <f>'2018kari'!AJ9</f>
        <v>1.3557104736079184</v>
      </c>
      <c r="S9" s="446">
        <f>'2018kari'!AK9</f>
        <v>1.233365179144033</v>
      </c>
      <c r="T9" s="446">
        <f>'2018kari'!AL9</f>
        <v>1.2239249558057701</v>
      </c>
      <c r="U9" s="446">
        <f>'2018kari'!AM9</f>
        <v>12.61780251392204</v>
      </c>
    </row>
    <row r="10" spans="1:21">
      <c r="B10" s="2" t="s">
        <v>114</v>
      </c>
      <c r="C10" s="137">
        <f>'2018kari'!C10</f>
        <v>824.19409999999993</v>
      </c>
      <c r="D10" s="137">
        <f>'2018kari'!D10</f>
        <v>387.5496</v>
      </c>
      <c r="E10" s="137">
        <f>'2018kari'!E10</f>
        <v>436.64440000000002</v>
      </c>
      <c r="F10" s="445">
        <f>'2018kari'!X10</f>
        <v>3.0699687982271993</v>
      </c>
      <c r="G10" s="446">
        <f>'2018kari'!Y10</f>
        <v>3.0031677113736341</v>
      </c>
      <c r="H10" s="446">
        <f>'2018kari'!Z10</f>
        <v>4.5150491786920304</v>
      </c>
      <c r="I10" s="446">
        <f>'2018kari'!AA10</f>
        <v>4.5219853937806604</v>
      </c>
      <c r="J10" s="446">
        <f>'2018kari'!AB10</f>
        <v>3.1816952166548078</v>
      </c>
      <c r="K10" s="446">
        <f>'2018kari'!AC10</f>
        <v>2.5840068980177144</v>
      </c>
      <c r="L10" s="446">
        <f>'2018kari'!AD10</f>
        <v>2.1251495921545649</v>
      </c>
      <c r="M10" s="446">
        <f>'2018kari'!AE10</f>
        <v>23.001022788900613</v>
      </c>
      <c r="N10" s="446">
        <f>'2018kari'!AF10</f>
        <v>5.1484706418811994</v>
      </c>
      <c r="O10" s="446">
        <f>'2018kari'!AG10</f>
        <v>4.787202344607044</v>
      </c>
      <c r="P10" s="446">
        <f>'2018kari'!AH10</f>
        <v>4.8873485871779083</v>
      </c>
      <c r="Q10" s="446">
        <f>'2018kari'!AI10</f>
        <v>4.0585192081866586</v>
      </c>
      <c r="R10" s="446">
        <f>'2018kari'!AJ10</f>
        <v>2.6230897313376031</v>
      </c>
      <c r="S10" s="446">
        <f>'2018kari'!AK10</f>
        <v>2.4026620228218385</v>
      </c>
      <c r="T10" s="446">
        <f>'2018kari'!AL10</f>
        <v>2.176405697013589</v>
      </c>
      <c r="U10" s="446">
        <f>'2018kari'!AM10</f>
        <v>26.083698233025842</v>
      </c>
    </row>
    <row r="11" spans="1:21">
      <c r="B11" s="2" t="s">
        <v>115</v>
      </c>
      <c r="C11" s="137">
        <f>'2018kari'!C11</f>
        <v>693.35490000000004</v>
      </c>
      <c r="D11" s="137">
        <f>'2018kari'!D11</f>
        <v>310.36240000000004</v>
      </c>
      <c r="E11" s="137">
        <f>'2018kari'!E11</f>
        <v>382.99259999999992</v>
      </c>
      <c r="F11" s="445">
        <f>'2018kari'!X11</f>
        <v>4.9484983038850237</v>
      </c>
      <c r="G11" s="446">
        <f>'2018kari'!Y11</f>
        <v>4.3179074489286258</v>
      </c>
      <c r="H11" s="446">
        <f>'2018kari'!Z11</f>
        <v>7.1315349470003531</v>
      </c>
      <c r="I11" s="446">
        <f>'2018kari'!AA11</f>
        <v>6.5552982596203409</v>
      </c>
      <c r="J11" s="446">
        <f>'2018kari'!AB11</f>
        <v>4.6291804617284962</v>
      </c>
      <c r="K11" s="446">
        <f>'2018kari'!AC11</f>
        <v>3.8243881095491088</v>
      </c>
      <c r="L11" s="446">
        <f>'2018kari'!AD11</f>
        <v>2.9243986099826165</v>
      </c>
      <c r="M11" s="446">
        <f>'2018kari'!AE11</f>
        <v>34.331206140694562</v>
      </c>
      <c r="N11" s="446">
        <f>'2018kari'!AF11</f>
        <v>11.455737641896377</v>
      </c>
      <c r="O11" s="446">
        <f>'2018kari'!AG11</f>
        <v>9.7018975312678233</v>
      </c>
      <c r="P11" s="446">
        <f>'2018kari'!AH11</f>
        <v>10.872596590705193</v>
      </c>
      <c r="Q11" s="446">
        <f>'2018kari'!AI11</f>
        <v>7.8760507486496598</v>
      </c>
      <c r="R11" s="446">
        <f>'2018kari'!AJ11</f>
        <v>5.2726140844889082</v>
      </c>
      <c r="S11" s="446">
        <f>'2018kari'!AK11</f>
        <v>4.7286093272036318</v>
      </c>
      <c r="T11" s="446">
        <f>'2018kari'!AL11</f>
        <v>4.1413594787519834</v>
      </c>
      <c r="U11" s="446">
        <f>'2018kari'!AM11</f>
        <v>54.048865402963571</v>
      </c>
    </row>
    <row r="12" spans="1:21">
      <c r="B12" s="2" t="s">
        <v>116</v>
      </c>
      <c r="C12" s="137">
        <f>'2018kari'!C12</f>
        <v>534.01340000000005</v>
      </c>
      <c r="D12" s="137">
        <f>'2018kari'!D12</f>
        <v>218.721</v>
      </c>
      <c r="E12" s="137">
        <f>'2018kari'!E12</f>
        <v>315.29239999999999</v>
      </c>
      <c r="F12" s="445">
        <f>'2018kari'!X12</f>
        <v>7.3159303824339581</v>
      </c>
      <c r="G12" s="446">
        <f>'2018kari'!Y12</f>
        <v>5.8993375410513798</v>
      </c>
      <c r="H12" s="446">
        <f>'2018kari'!Z12</f>
        <v>10.526047818876901</v>
      </c>
      <c r="I12" s="446">
        <f>'2018kari'!AA12</f>
        <v>8.8244701879886112</v>
      </c>
      <c r="J12" s="446">
        <f>'2018kari'!AB12</f>
        <v>6.3805097204093295</v>
      </c>
      <c r="K12" s="446">
        <f>'2018kari'!AC12</f>
        <v>5.2164916336474993</v>
      </c>
      <c r="L12" s="446">
        <f>'2018kari'!AD12</f>
        <v>3.7260364243609456</v>
      </c>
      <c r="M12" s="446">
        <f>'2018kari'!AE12</f>
        <v>47.888823708768626</v>
      </c>
      <c r="N12" s="446">
        <f>'2018kari'!AF12</f>
        <v>18.9118970367734</v>
      </c>
      <c r="O12" s="446">
        <f>'2018kari'!AG12</f>
        <v>17.273714613558457</v>
      </c>
      <c r="P12" s="446">
        <f>'2018kari'!AH12</f>
        <v>21.399034419428787</v>
      </c>
      <c r="Q12" s="446">
        <f>'2018kari'!AI12</f>
        <v>15.397225515716746</v>
      </c>
      <c r="R12" s="446">
        <f>'2018kari'!AJ12</f>
        <v>10.504397335405001</v>
      </c>
      <c r="S12" s="446">
        <f>'2018kari'!AK12</f>
        <v>9.4076838754243148</v>
      </c>
      <c r="T12" s="446">
        <f>'2018kari'!AL12</f>
        <v>7.7544187512836302</v>
      </c>
      <c r="U12" s="446">
        <f>'2018kari'!AM12</f>
        <v>100.64837154759033</v>
      </c>
    </row>
    <row r="13" spans="1:21">
      <c r="B13" s="2" t="s">
        <v>117</v>
      </c>
      <c r="C13" s="137">
        <f>'2018kari'!C13</f>
        <v>352.00169999999997</v>
      </c>
      <c r="D13" s="137">
        <f>'2018kari'!D13</f>
        <v>122.70689999999999</v>
      </c>
      <c r="E13" s="137">
        <f>'2018kari'!E13</f>
        <v>229.29470000000001</v>
      </c>
      <c r="F13" s="445">
        <f>'2018kari'!X13</f>
        <v>6.9637899252511213</v>
      </c>
      <c r="G13" s="446">
        <f>'2018kari'!Y13</f>
        <v>5.7490842777000033</v>
      </c>
      <c r="H13" s="446">
        <f>'2018kari'!Z13</f>
        <v>10.614907752066708</v>
      </c>
      <c r="I13" s="446">
        <f>'2018kari'!AA13</f>
        <v>8.8953025183678882</v>
      </c>
      <c r="J13" s="446">
        <f>'2018kari'!AB13</f>
        <v>6.6361067501353963</v>
      </c>
      <c r="K13" s="446">
        <f>'2018kari'!AC13</f>
        <v>5.2983109302990972</v>
      </c>
      <c r="L13" s="446">
        <f>'2018kari'!AD13</f>
        <v>3.5049351858758855</v>
      </c>
      <c r="M13" s="446">
        <f>'2018kari'!AE13</f>
        <v>47.662437339696105</v>
      </c>
      <c r="N13" s="446">
        <f>'2018kari'!AF13</f>
        <v>16.91517771531959</v>
      </c>
      <c r="O13" s="446">
        <f>'2018kari'!AG13</f>
        <v>18.442102726023283</v>
      </c>
      <c r="P13" s="446">
        <f>'2018kari'!AH13</f>
        <v>26.64255728813437</v>
      </c>
      <c r="Q13" s="446">
        <f>'2018kari'!AI13</f>
        <v>21.694771645292263</v>
      </c>
      <c r="R13" s="446">
        <f>'2018kari'!AJ13</f>
        <v>16.04328260047528</v>
      </c>
      <c r="S13" s="446">
        <f>'2018kari'!AK13</f>
        <v>14.847894289265906</v>
      </c>
      <c r="T13" s="446">
        <f>'2018kari'!AL13</f>
        <v>11.622140168929434</v>
      </c>
      <c r="U13" s="446">
        <f>'2018kari'!AM13</f>
        <v>126.20792643344012</v>
      </c>
    </row>
    <row r="14" spans="1:21">
      <c r="B14" s="265" t="s">
        <v>412</v>
      </c>
      <c r="C14" s="262">
        <f>'2018kari'!C14</f>
        <v>220.4853</v>
      </c>
      <c r="D14" s="262">
        <f>'2018kari'!D14</f>
        <v>54.311999999999998</v>
      </c>
      <c r="E14" s="262">
        <f>'2018kari'!E14</f>
        <v>166.17329999999998</v>
      </c>
      <c r="F14" s="445">
        <f>'2018kari'!X14</f>
        <v>3.5959116126526216</v>
      </c>
      <c r="G14" s="446">
        <f>'2018kari'!Y14</f>
        <v>3.4497566785066409</v>
      </c>
      <c r="H14" s="446">
        <f>'2018kari'!Z14</f>
        <v>6.8579722968616732</v>
      </c>
      <c r="I14" s="446">
        <f>'2018kari'!AA14</f>
        <v>6.5596813858777265</v>
      </c>
      <c r="J14" s="446">
        <f>'2018kari'!AB14</f>
        <v>5.3423760787124728</v>
      </c>
      <c r="K14" s="446">
        <f>'2018kari'!AC14</f>
        <v>4.4199905493775011</v>
      </c>
      <c r="L14" s="446">
        <f>'2018kari'!AD14</f>
        <v>2.552056543554956</v>
      </c>
      <c r="M14" s="446">
        <f>'2018kari'!AE14</f>
        <v>32.777745145543591</v>
      </c>
      <c r="N14" s="446">
        <f>'2018kari'!AF14</f>
        <v>7.7139639686224717</v>
      </c>
      <c r="O14" s="446">
        <f>'2018kari'!AG14</f>
        <v>11.266090571442774</v>
      </c>
      <c r="P14" s="446">
        <f>'2018kari'!AH14</f>
        <v>21.899484411250626</v>
      </c>
      <c r="Q14" s="446">
        <f>'2018kari'!AI14</f>
        <v>23.442192464076857</v>
      </c>
      <c r="R14" s="446">
        <f>'2018kari'!AJ14</f>
        <v>22.029561690079973</v>
      </c>
      <c r="S14" s="446">
        <f>'2018kari'!AK14</f>
        <v>23.930300038055389</v>
      </c>
      <c r="T14" s="446">
        <f>'2018kari'!AL14</f>
        <v>18.121735166812641</v>
      </c>
      <c r="U14" s="446">
        <f>'2018kari'!AM14</f>
        <v>128.40332831034073</v>
      </c>
    </row>
    <row r="15" spans="1:21">
      <c r="B15" s="2" t="s">
        <v>304</v>
      </c>
      <c r="C15" s="137">
        <f>'2018kari'!C15</f>
        <v>7792.5497999999998</v>
      </c>
      <c r="D15" s="137">
        <f>'2018kari'!D15</f>
        <v>3669.2111</v>
      </c>
      <c r="E15" s="137">
        <f>'2018kari'!E15</f>
        <v>4123.3384999999998</v>
      </c>
      <c r="F15" s="1179">
        <f>'2018kari'!X15</f>
        <v>28.460708507866116</v>
      </c>
      <c r="G15" s="1178">
        <f>'2018kari'!Y15</f>
        <v>25.389541264286901</v>
      </c>
      <c r="H15" s="1178">
        <f>'2018kari'!Z15</f>
        <v>43.708854874334243</v>
      </c>
      <c r="I15" s="1178">
        <f>'2018kari'!AA15</f>
        <v>39.941658646234359</v>
      </c>
      <c r="J15" s="1178">
        <f>'2018kari'!AB15</f>
        <v>29.262271436945536</v>
      </c>
      <c r="K15" s="1178">
        <f>'2018kari'!AC15</f>
        <v>23.798269950435696</v>
      </c>
      <c r="L15" s="1178">
        <f>'2018kari'!AD15</f>
        <v>17.142889552701568</v>
      </c>
      <c r="M15" s="1178">
        <f>'2018kari'!AE15</f>
        <v>207.70419423280441</v>
      </c>
      <c r="N15" s="1178">
        <f>'2018kari'!AF15</f>
        <v>62.846356581622594</v>
      </c>
      <c r="O15" s="1178">
        <f>'2018kari'!AG15</f>
        <v>64.678243101420719</v>
      </c>
      <c r="P15" s="1178">
        <f>'2018kari'!AH15</f>
        <v>88.979005576959366</v>
      </c>
      <c r="Q15" s="1178">
        <f>'2018kari'!AI15</f>
        <v>75.936675067874461</v>
      </c>
      <c r="R15" s="1178">
        <f>'2018kari'!AJ15</f>
        <v>58.652847614849826</v>
      </c>
      <c r="S15" s="1178">
        <f>'2018kari'!AK15</f>
        <v>57.263592269565493</v>
      </c>
      <c r="T15" s="1178">
        <f>'2018kari'!AL15</f>
        <v>45.830539027497359</v>
      </c>
      <c r="U15" s="1178">
        <f>'2018kari'!AM15</f>
        <v>454.1872592397898</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f>'2018kari'!F21</f>
        <v>0</v>
      </c>
      <c r="G21" s="2">
        <f>'2018kari'!G21</f>
        <v>0</v>
      </c>
      <c r="H21" s="138">
        <f>'2018kari'!H21</f>
        <v>2.1794626075739335E-3</v>
      </c>
      <c r="I21" s="138">
        <f>'2018kari'!I21</f>
        <v>6.087517298548166E-3</v>
      </c>
      <c r="J21" s="138">
        <f>'2018kari'!J21</f>
        <v>2.515727763125606E-2</v>
      </c>
      <c r="K21" s="138">
        <f>'2018kari'!K21</f>
        <v>3.6238974424743171E-2</v>
      </c>
      <c r="L21" s="138">
        <f>'2018kari'!L21</f>
        <v>4.6125732501844159E-2</v>
      </c>
      <c r="M21" s="138">
        <f>'2018kari'!M21</f>
        <v>0.1157889644639655</v>
      </c>
      <c r="N21" s="2">
        <f>'2018kari'!N21</f>
        <v>0</v>
      </c>
      <c r="O21" s="2">
        <f>'2018kari'!O21</f>
        <v>0</v>
      </c>
      <c r="P21" s="138">
        <f>'2018kari'!P21</f>
        <v>1.3138541106733731E-2</v>
      </c>
      <c r="Q21" s="138">
        <f>'2018kari'!Q21</f>
        <v>2.2198166739485922E-2</v>
      </c>
      <c r="R21" s="138">
        <f>'2018kari'!R21</f>
        <v>3.3308541184297297E-2</v>
      </c>
      <c r="S21" s="138">
        <f>'2018kari'!S21</f>
        <v>3.487028621237994E-2</v>
      </c>
      <c r="T21" s="138">
        <f>'2018kari'!T21</f>
        <v>3.0311521340552504E-2</v>
      </c>
      <c r="U21" s="138">
        <f>'2018kari'!U21</f>
        <v>0.1338270565834494</v>
      </c>
    </row>
    <row r="22" spans="2:21">
      <c r="B22" s="2" t="s">
        <v>147</v>
      </c>
      <c r="F22" s="2">
        <f>'2018kari'!F22</f>
        <v>0</v>
      </c>
      <c r="G22" s="2">
        <f>'2018kari'!G22</f>
        <v>0</v>
      </c>
      <c r="H22" s="138">
        <f>'2018kari'!H22</f>
        <v>2.3175457475891953E-3</v>
      </c>
      <c r="I22" s="138">
        <f>'2018kari'!I22</f>
        <v>6.4732011366464247E-3</v>
      </c>
      <c r="J22" s="138">
        <f>'2018kari'!J22</f>
        <v>2.6751154891406163E-2</v>
      </c>
      <c r="K22" s="138">
        <f>'2018kari'!K22</f>
        <v>3.8534949295847512E-2</v>
      </c>
      <c r="L22" s="138">
        <f>'2018kari'!L22</f>
        <v>4.9048097839622766E-2</v>
      </c>
      <c r="M22" s="138">
        <f>'2018kari'!M22</f>
        <v>0.12312494891111206</v>
      </c>
      <c r="N22" s="2">
        <f>'2018kari'!N22</f>
        <v>0</v>
      </c>
      <c r="O22" s="2">
        <f>'2018kari'!O22</f>
        <v>0</v>
      </c>
      <c r="P22" s="138">
        <f>'2018kari'!P22</f>
        <v>1.3970953190764331E-2</v>
      </c>
      <c r="Q22" s="138">
        <f>'2018kari'!Q22</f>
        <v>2.3604565066907824E-2</v>
      </c>
      <c r="R22" s="138">
        <f>'2018kari'!R22</f>
        <v>3.5418854038517439E-2</v>
      </c>
      <c r="S22" s="138">
        <f>'2018kari'!S22</f>
        <v>3.7079545777881785E-2</v>
      </c>
      <c r="T22" s="138">
        <f>'2018kari'!T22</f>
        <v>3.2231953483227431E-2</v>
      </c>
      <c r="U22" s="138">
        <f>'2018kari'!U22</f>
        <v>0.14230587155729882</v>
      </c>
    </row>
    <row r="23" spans="2:21">
      <c r="B23" s="2" t="s">
        <v>148</v>
      </c>
      <c r="F23" s="2">
        <f>'2018kari'!F23</f>
        <v>0</v>
      </c>
      <c r="G23" s="2">
        <f>'2018kari'!G23</f>
        <v>0</v>
      </c>
      <c r="H23" s="138">
        <f>'2018kari'!H23</f>
        <v>2.0044727352099586E-3</v>
      </c>
      <c r="I23" s="138">
        <f>'2018kari'!I23</f>
        <v>5.5987482453950963E-3</v>
      </c>
      <c r="J23" s="138">
        <f>'2018kari'!J23</f>
        <v>2.3137390349675688E-2</v>
      </c>
      <c r="K23" s="138">
        <f>'2018kari'!K23</f>
        <v>3.3329333540265627E-2</v>
      </c>
      <c r="L23" s="138">
        <f>'2018kari'!L23</f>
        <v>4.2422280093372983E-2</v>
      </c>
      <c r="M23" s="138">
        <f>'2018kari'!M23</f>
        <v>0.10649222496391936</v>
      </c>
      <c r="N23" s="2">
        <f>'2018kari'!N23</f>
        <v>0</v>
      </c>
      <c r="O23" s="2">
        <f>'2018kari'!O23</f>
        <v>0</v>
      </c>
      <c r="P23" s="138">
        <f>'2018kari'!P23</f>
        <v>1.2083642700435573E-2</v>
      </c>
      <c r="Q23" s="138">
        <f>'2018kari'!Q23</f>
        <v>2.0415867584199728E-2</v>
      </c>
      <c r="R23" s="138">
        <f>'2018kari'!R23</f>
        <v>3.0634185886704669E-2</v>
      </c>
      <c r="S23" s="138">
        <f>'2018kari'!S23</f>
        <v>3.2070537819177632E-2</v>
      </c>
      <c r="T23" s="138">
        <f>'2018kari'!T23</f>
        <v>2.7877797893264018E-2</v>
      </c>
      <c r="U23" s="138">
        <f>'2018kari'!U23</f>
        <v>0.1230820318837816</v>
      </c>
    </row>
    <row r="24" spans="2:21">
      <c r="B24" s="2" t="s">
        <v>149</v>
      </c>
      <c r="F24" s="2">
        <f>'2018kari'!F24</f>
        <v>0</v>
      </c>
      <c r="G24" s="2">
        <f>'2018kari'!G24</f>
        <v>0</v>
      </c>
      <c r="H24" s="138">
        <f>'2018kari'!H24</f>
        <v>1.834686646105843E-3</v>
      </c>
      <c r="I24" s="138">
        <f>'2018kari'!I24</f>
        <v>5.1245140232146717E-3</v>
      </c>
      <c r="J24" s="138">
        <f>'2018kari'!J24</f>
        <v>2.1177569719271722E-2</v>
      </c>
      <c r="K24" s="138">
        <f>'2018kari'!K24</f>
        <v>3.0506218466238143E-2</v>
      </c>
      <c r="L24" s="138">
        <f>'2018kari'!L24</f>
        <v>3.8828959565030283E-2</v>
      </c>
      <c r="M24" s="138">
        <f>'2018kari'!M24</f>
        <v>9.7471948419860663E-2</v>
      </c>
      <c r="N24" s="2">
        <f>'2018kari'!N24</f>
        <v>0</v>
      </c>
      <c r="O24" s="2">
        <f>'2018kari'!O24</f>
        <v>0</v>
      </c>
      <c r="P24" s="138">
        <f>'2018kari'!P24</f>
        <v>1.106011446769882E-2</v>
      </c>
      <c r="Q24" s="138">
        <f>'2018kari'!Q24</f>
        <v>1.8686569773408757E-2</v>
      </c>
      <c r="R24" s="138">
        <f>'2018kari'!R24</f>
        <v>2.8039359564935182E-2</v>
      </c>
      <c r="S24" s="138">
        <f>'2018kari'!S24</f>
        <v>2.9354047294693913E-2</v>
      </c>
      <c r="T24" s="138">
        <f>'2018kari'!T24</f>
        <v>2.5516447601993297E-2</v>
      </c>
      <c r="U24" s="138">
        <f>'2018kari'!U24</f>
        <v>0.11265653870272997</v>
      </c>
    </row>
    <row r="25" spans="2:21">
      <c r="B25" s="2" t="s">
        <v>150</v>
      </c>
      <c r="F25" s="2">
        <f>'2018kari'!F25</f>
        <v>0</v>
      </c>
      <c r="G25" s="2">
        <f>'2018kari'!G25</f>
        <v>0</v>
      </c>
      <c r="H25" s="138">
        <f>'2018kari'!H25</f>
        <v>1.820613966858457E-3</v>
      </c>
      <c r="I25" s="138">
        <f>'2018kari'!I25</f>
        <v>5.0852072335236375E-3</v>
      </c>
      <c r="J25" s="138">
        <f>'2018kari'!J25</f>
        <v>2.1015130456670108E-2</v>
      </c>
      <c r="K25" s="138">
        <f>'2018kari'!K25</f>
        <v>3.0272225250864142E-2</v>
      </c>
      <c r="L25" s="138">
        <f>'2018kari'!L25</f>
        <v>3.8531128055421714E-2</v>
      </c>
      <c r="M25" s="138">
        <f>'2018kari'!M25</f>
        <v>9.6724304963338059E-2</v>
      </c>
      <c r="N25" s="2">
        <f>'2018kari'!N25</f>
        <v>0</v>
      </c>
      <c r="O25" s="2">
        <f>'2018kari'!O25</f>
        <v>0</v>
      </c>
      <c r="P25" s="138">
        <f>'2018kari'!P25</f>
        <v>1.0975279575771275E-2</v>
      </c>
      <c r="Q25" s="138">
        <f>'2018kari'!Q25</f>
        <v>1.8543237339386176E-2</v>
      </c>
      <c r="R25" s="138">
        <f>'2018kari'!R25</f>
        <v>2.7824288008003659E-2</v>
      </c>
      <c r="S25" s="138">
        <f>'2018kari'!S25</f>
        <v>2.9128891629519364E-2</v>
      </c>
      <c r="T25" s="138">
        <f>'2018kari'!T25</f>
        <v>2.5320727649816317E-2</v>
      </c>
      <c r="U25" s="138">
        <f>'2018kari'!U25</f>
        <v>0.11179242420249678</v>
      </c>
    </row>
    <row r="26" spans="2:21">
      <c r="B26" s="2" t="s">
        <v>113</v>
      </c>
      <c r="F26" s="2">
        <f>'2018kari'!F26</f>
        <v>0</v>
      </c>
      <c r="G26" s="2">
        <f>'2018kari'!G26</f>
        <v>0</v>
      </c>
      <c r="H26" s="138">
        <f>'2018kari'!H26</f>
        <v>2.6278763437050937E-2</v>
      </c>
      <c r="I26" s="138">
        <f>'2018kari'!I26</f>
        <v>6.6806609084063162E-2</v>
      </c>
      <c r="J26" s="138">
        <f>'2018kari'!J26</f>
        <v>0.27946348842901175</v>
      </c>
      <c r="K26" s="138">
        <f>'2018kari'!K26</f>
        <v>0.38382540641054219</v>
      </c>
      <c r="L26" s="138">
        <f>'2018kari'!L26</f>
        <v>0.4361256269408687</v>
      </c>
      <c r="M26" s="138">
        <f>'2018kari'!M26</f>
        <v>1.1924998943015368</v>
      </c>
      <c r="N26" s="2">
        <f>'2018kari'!N26</f>
        <v>0</v>
      </c>
      <c r="O26" s="2">
        <f>'2018kari'!O26</f>
        <v>0</v>
      </c>
      <c r="P26" s="138">
        <f>'2018kari'!P26</f>
        <v>0.10886621655438303</v>
      </c>
      <c r="Q26" s="138">
        <f>'2018kari'!Q26</f>
        <v>0.16786618502330827</v>
      </c>
      <c r="R26" s="138">
        <f>'2018kari'!R26</f>
        <v>0.24177817912832839</v>
      </c>
      <c r="S26" s="138">
        <f>'2018kari'!S26</f>
        <v>0.24967086351964682</v>
      </c>
      <c r="T26" s="138">
        <f>'2018kari'!T26</f>
        <v>0.20816539484587887</v>
      </c>
      <c r="U26" s="138">
        <f>'2018kari'!U26</f>
        <v>0.97634683907154551</v>
      </c>
    </row>
    <row r="27" spans="2:21">
      <c r="B27" s="2" t="s">
        <v>114</v>
      </c>
      <c r="F27" s="2">
        <f>'2018kari'!F27</f>
        <v>0</v>
      </c>
      <c r="G27" s="2">
        <f>'2018kari'!G27</f>
        <v>0</v>
      </c>
      <c r="H27" s="138">
        <f>'2018kari'!H27</f>
        <v>5.1962478732499338E-2</v>
      </c>
      <c r="I27" s="138">
        <f>'2018kari'!I27</f>
        <v>0.13496048844930483</v>
      </c>
      <c r="J27" s="138">
        <f>'2018kari'!J27</f>
        <v>0.59377685354968612</v>
      </c>
      <c r="K27" s="138">
        <f>'2018kari'!K27</f>
        <v>0.85706095557358919</v>
      </c>
      <c r="L27" s="138">
        <f>'2018kari'!L27</f>
        <v>0.86315548582229329</v>
      </c>
      <c r="M27" s="138">
        <f>'2018kari'!M27</f>
        <v>2.5009162621273728</v>
      </c>
      <c r="N27" s="2">
        <f>'2018kari'!N27</f>
        <v>0</v>
      </c>
      <c r="O27" s="2">
        <f>'2018kari'!O27</f>
        <v>0</v>
      </c>
      <c r="P27" s="138">
        <f>'2018kari'!P27</f>
        <v>0.18960644013206568</v>
      </c>
      <c r="Q27" s="138">
        <f>'2018kari'!Q27</f>
        <v>0.29490060602003676</v>
      </c>
      <c r="R27" s="138">
        <f>'2018kari'!R27</f>
        <v>0.40967443292773115</v>
      </c>
      <c r="S27" s="138">
        <f>'2018kari'!S27</f>
        <v>0.45781221902182395</v>
      </c>
      <c r="T27" s="138">
        <f>'2018kari'!T27</f>
        <v>0.3704095393860819</v>
      </c>
      <c r="U27" s="138">
        <f>'2018kari'!U27</f>
        <v>1.7224032374877396</v>
      </c>
    </row>
    <row r="28" spans="2:21">
      <c r="B28" s="2" t="s">
        <v>115</v>
      </c>
      <c r="F28" s="2">
        <f>'2018kari'!F28</f>
        <v>0</v>
      </c>
      <c r="G28" s="2">
        <f>'2018kari'!G28</f>
        <v>0</v>
      </c>
      <c r="H28" s="138">
        <f>'2018kari'!H28</f>
        <v>0.1047802977993529</v>
      </c>
      <c r="I28" s="138">
        <f>'2018kari'!I28</f>
        <v>0.26553972281687449</v>
      </c>
      <c r="J28" s="138">
        <f>'2018kari'!J28</f>
        <v>1.2209432033859637</v>
      </c>
      <c r="K28" s="138">
        <f>'2018kari'!K28</f>
        <v>1.8094455041131807</v>
      </c>
      <c r="L28" s="138">
        <f>'2018kari'!L28</f>
        <v>1.798106687964637</v>
      </c>
      <c r="M28" s="138">
        <f>'2018kari'!M28</f>
        <v>5.1988154160800093</v>
      </c>
      <c r="N28" s="2">
        <f>'2018kari'!N28</f>
        <v>0</v>
      </c>
      <c r="O28" s="2">
        <f>'2018kari'!O28</f>
        <v>0</v>
      </c>
      <c r="P28" s="138">
        <f>'2018kari'!P28</f>
        <v>0.39179448284828278</v>
      </c>
      <c r="Q28" s="138">
        <f>'2018kari'!Q28</f>
        <v>0.57341023280053149</v>
      </c>
      <c r="R28" s="138">
        <f>'2018kari'!R28</f>
        <v>0.81846693773405954</v>
      </c>
      <c r="S28" s="138">
        <f>'2018kari'!S28</f>
        <v>0.911506778118367</v>
      </c>
      <c r="T28" s="138">
        <f>'2018kari'!T28</f>
        <v>0.69633987997429148</v>
      </c>
      <c r="U28" s="138">
        <f>'2018kari'!U28</f>
        <v>3.3915183114755321</v>
      </c>
    </row>
    <row r="29" spans="2:21">
      <c r="B29" s="2" t="s">
        <v>116</v>
      </c>
      <c r="F29" s="2">
        <f>'2018kari'!F29</f>
        <v>0</v>
      </c>
      <c r="G29" s="2">
        <f>'2018kari'!G29</f>
        <v>0</v>
      </c>
      <c r="H29" s="138">
        <f>'2018kari'!H29</f>
        <v>0.19260850570947591</v>
      </c>
      <c r="I29" s="138">
        <f>'2018kari'!I29</f>
        <v>0.51411868761677781</v>
      </c>
      <c r="J29" s="138">
        <f>'2018kari'!J29</f>
        <v>2.4810017339159733</v>
      </c>
      <c r="K29" s="138">
        <f>'2018kari'!K29</f>
        <v>3.7263418253930221</v>
      </c>
      <c r="L29" s="138">
        <f>'2018kari'!L29</f>
        <v>3.516985710545975</v>
      </c>
      <c r="M29" s="138">
        <f>'2018kari'!M29</f>
        <v>10.431056463181225</v>
      </c>
      <c r="N29" s="2">
        <f>'2018kari'!N29</f>
        <v>0</v>
      </c>
      <c r="O29" s="2">
        <f>'2018kari'!O29</f>
        <v>0</v>
      </c>
      <c r="P29" s="138">
        <f>'2018kari'!P29</f>
        <v>0.79905151245533679</v>
      </c>
      <c r="Q29" s="138">
        <f>'2018kari'!Q29</f>
        <v>1.2508177707523245</v>
      </c>
      <c r="R29" s="138">
        <f>'2018kari'!R29</f>
        <v>1.6270301938706422</v>
      </c>
      <c r="S29" s="138">
        <f>'2018kari'!S29</f>
        <v>1.7880099604871245</v>
      </c>
      <c r="T29" s="138">
        <f>'2018kari'!T29</f>
        <v>1.2495751520015435</v>
      </c>
      <c r="U29" s="138">
        <f>'2018kari'!U29</f>
        <v>6.7144845895669718</v>
      </c>
    </row>
    <row r="30" spans="2:21">
      <c r="B30" s="2" t="s">
        <v>117</v>
      </c>
      <c r="F30" s="2">
        <f>'2018kari'!F30</f>
        <v>0</v>
      </c>
      <c r="G30" s="2">
        <f>'2018kari'!G30</f>
        <v>0</v>
      </c>
      <c r="H30" s="138">
        <f>'2018kari'!H30</f>
        <v>0.27143727845218862</v>
      </c>
      <c r="I30" s="138">
        <f>'2018kari'!I30</f>
        <v>0.78254308052976007</v>
      </c>
      <c r="J30" s="138">
        <f>'2018kari'!J30</f>
        <v>3.7930757023303667</v>
      </c>
      <c r="K30" s="138">
        <f>'2018kari'!K30</f>
        <v>5.7032266480877087</v>
      </c>
      <c r="L30" s="138">
        <f>'2018kari'!L30</f>
        <v>5.0488033431518344</v>
      </c>
      <c r="M30" s="138">
        <f>'2018kari'!M30</f>
        <v>15.599086052551858</v>
      </c>
      <c r="N30" s="2">
        <f>'2018kari'!N30</f>
        <v>0</v>
      </c>
      <c r="O30" s="2">
        <f>'2018kari'!O30</f>
        <v>0</v>
      </c>
      <c r="P30" s="138">
        <f>'2018kari'!P30</f>
        <v>1.2107387485814625</v>
      </c>
      <c r="Q30" s="138">
        <f>'2018kari'!Q30</f>
        <v>1.9252827778714918</v>
      </c>
      <c r="R30" s="138">
        <f>'2018kari'!R30</f>
        <v>2.3924931222756096</v>
      </c>
      <c r="S30" s="138">
        <f>'2018kari'!S30</f>
        <v>2.5696210920538674</v>
      </c>
      <c r="T30" s="138">
        <f>'2018kari'!T30</f>
        <v>1.7028933805952211</v>
      </c>
      <c r="U30" s="138">
        <f>'2018kari'!U30</f>
        <v>9.8010291213776526</v>
      </c>
    </row>
    <row r="31" spans="2:21">
      <c r="B31" s="2" t="s">
        <v>412</v>
      </c>
      <c r="F31" s="2">
        <f>'2018kari'!F31</f>
        <v>0</v>
      </c>
      <c r="G31" s="2">
        <f>'2018kari'!G31</f>
        <v>0</v>
      </c>
      <c r="H31" s="138">
        <f>'2018kari'!H31</f>
        <v>0.36761514678505186</v>
      </c>
      <c r="I31" s="138">
        <f>'2018kari'!I31</f>
        <v>1.1994405390289822</v>
      </c>
      <c r="J31" s="138">
        <f>'2018kari'!J31</f>
        <v>5.7818801962036162</v>
      </c>
      <c r="K31" s="138">
        <f>'2018kari'!K31</f>
        <v>9.4778905459508547</v>
      </c>
      <c r="L31" s="138">
        <f>'2018kari'!L31</f>
        <v>7.7564519330176962</v>
      </c>
      <c r="M31" s="138">
        <f>'2018kari'!M31</f>
        <v>24.583278360986203</v>
      </c>
      <c r="N31" s="2">
        <f>'2018kari'!N31</f>
        <v>0</v>
      </c>
      <c r="O31" s="2">
        <f>'2018kari'!O31</f>
        <v>0</v>
      </c>
      <c r="P31" s="138">
        <f>'2018kari'!P31</f>
        <v>1.4139544200794532</v>
      </c>
      <c r="Q31" s="138">
        <f>'2018kari'!Q31</f>
        <v>2.5437024081697301</v>
      </c>
      <c r="R31" s="138">
        <f>'2018kari'!R31</f>
        <v>3.2950317073768423</v>
      </c>
      <c r="S31" s="138">
        <f>'2018kari'!S31</f>
        <v>3.7509421697561045</v>
      </c>
      <c r="T31" s="138">
        <f>'2018kari'!T31</f>
        <v>2.385434944257256</v>
      </c>
      <c r="U31" s="138">
        <f>'2018kari'!U31</f>
        <v>13.389065649639385</v>
      </c>
    </row>
    <row r="32" spans="2:21">
      <c r="B32" s="2" t="s">
        <v>304</v>
      </c>
      <c r="F32" s="270">
        <f>'2018kari'!F32</f>
        <v>0</v>
      </c>
      <c r="G32" s="270">
        <f>'2018kari'!G32</f>
        <v>0</v>
      </c>
      <c r="H32" s="268">
        <f>'2018kari'!H32</f>
        <v>1.0248392526189569</v>
      </c>
      <c r="I32" s="268">
        <f>'2018kari'!I32</f>
        <v>2.9917783154630904</v>
      </c>
      <c r="J32" s="268">
        <f>'2018kari'!J32</f>
        <v>14.267379700862897</v>
      </c>
      <c r="K32" s="268">
        <f>'2018kari'!K32</f>
        <v>22.126672586506857</v>
      </c>
      <c r="L32" s="268">
        <f>'2018kari'!L32</f>
        <v>19.634584985498599</v>
      </c>
      <c r="M32" s="268">
        <f>'2018kari'!M32</f>
        <v>60.045254840950392</v>
      </c>
      <c r="N32" s="268">
        <f>'2018kari'!N32</f>
        <v>0</v>
      </c>
      <c r="O32" s="268">
        <f>'2018kari'!O32</f>
        <v>0</v>
      </c>
      <c r="P32" s="268">
        <f>'2018kari'!P32</f>
        <v>4.1752403516923877</v>
      </c>
      <c r="Q32" s="268">
        <f>'2018kari'!Q32</f>
        <v>6.8594283871408113</v>
      </c>
      <c r="R32" s="268">
        <f>'2018kari'!R32</f>
        <v>8.9396998019956726</v>
      </c>
      <c r="S32" s="268">
        <f>'2018kari'!S32</f>
        <v>9.8900663916905867</v>
      </c>
      <c r="T32" s="268">
        <f>'2018kari'!T32</f>
        <v>6.7540767390291254</v>
      </c>
      <c r="U32" s="268">
        <f>'2018kari'!U32</f>
        <v>36.618511671548582</v>
      </c>
    </row>
    <row r="33" spans="2:21">
      <c r="B33" s="2" t="s">
        <v>389</v>
      </c>
      <c r="H33" s="697">
        <f>(D00!F16+処遇!$T$11)*(1+h30改定!$B$2)</f>
        <v>25.441661151835483</v>
      </c>
      <c r="I33" s="697">
        <f>(D00!G16+処遇!$T$11)*(1+h30改定!$B$2)</f>
        <v>27.607017571346706</v>
      </c>
      <c r="J33" s="697">
        <f>(D00!H16+処遇!$T$11)*(1+h30改定!$B$2)</f>
        <v>29.125106428897571</v>
      </c>
      <c r="K33" s="697">
        <f>(D00!I16+処遇!$T$11)*(1+h30改定!$B$2)</f>
        <v>30.986177160749897</v>
      </c>
      <c r="L33" s="697">
        <f>(D00!J16+処遇!$T$11)*(1+h30改定!$B$2)</f>
        <v>32.772247669329374</v>
      </c>
      <c r="P33" s="697">
        <f>(D00!F33+処遇!$U$11)*(1+h30改定!$B$2)</f>
        <v>27.480075063442335</v>
      </c>
      <c r="Q33" s="697">
        <f>(D00!G33+処遇!$U$11)*(1+h30改定!$B$2)</f>
        <v>29.131206176763659</v>
      </c>
      <c r="R33" s="697">
        <f>(D00!H33+処遇!$U$11)*(1+h30改定!$B$2)</f>
        <v>31.021206443644182</v>
      </c>
      <c r="S33" s="697">
        <f>(D00!I33+処遇!$U$11)*(1+h30改定!$B$2)</f>
        <v>32.576244531894289</v>
      </c>
      <c r="T33" s="697">
        <f>(D00!J33+処遇!$U$11)*(1+h30改定!$B$2)</f>
        <v>34.240089289381281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f>'2018kari'!F38</f>
        <v>0</v>
      </c>
      <c r="G38" s="2">
        <f>'2018kari'!G38</f>
        <v>0</v>
      </c>
      <c r="H38" s="138">
        <f>'2018kari'!H38</f>
        <v>1.6365323394283755E-4</v>
      </c>
      <c r="I38" s="138">
        <f>'2018kari'!I38</f>
        <v>6.3223284933961192E-4</v>
      </c>
      <c r="J38" s="138">
        <f>'2018kari'!J38</f>
        <v>1.647948788078917E-3</v>
      </c>
      <c r="K38" s="138">
        <f>'2018kari'!K38</f>
        <v>7.6687982633902143E-3</v>
      </c>
      <c r="L38" s="138">
        <f>'2018kari'!L38</f>
        <v>1.3930675467294564E-2</v>
      </c>
      <c r="M38" s="138">
        <f>'2018kari'!M38</f>
        <v>2.4043308602046145E-2</v>
      </c>
      <c r="N38" s="138">
        <f>'2018kari'!N38</f>
        <v>1.2986539177109765E-3</v>
      </c>
      <c r="O38" s="138">
        <f>'2018kari'!O38</f>
        <v>1.8640454826748063E-3</v>
      </c>
      <c r="P38" s="138">
        <f>'2018kari'!P38</f>
        <v>6.8961652518565496E-3</v>
      </c>
      <c r="Q38" s="138">
        <f>'2018kari'!Q38</f>
        <v>8.6110200738759891E-3</v>
      </c>
      <c r="R38" s="138">
        <f>'2018kari'!R38</f>
        <v>7.75142284093911E-3</v>
      </c>
      <c r="S38" s="138">
        <f>'2018kari'!S38</f>
        <v>8.800674442820032E-3</v>
      </c>
      <c r="T38" s="138">
        <f>'2018kari'!T38</f>
        <v>8.512032349447413E-3</v>
      </c>
      <c r="U38" s="138">
        <f>'2018kari'!U38</f>
        <v>4.3734014359324877E-2</v>
      </c>
    </row>
    <row r="39" spans="2:21">
      <c r="B39" s="2" t="s">
        <v>147</v>
      </c>
      <c r="F39" s="2">
        <f>'2018kari'!F39</f>
        <v>0</v>
      </c>
      <c r="G39" s="2">
        <f>'2018kari'!G39</f>
        <v>0</v>
      </c>
      <c r="H39" s="138">
        <f>'2018kari'!H39</f>
        <v>1.7402173135956263E-4</v>
      </c>
      <c r="I39" s="138">
        <f>'2018kari'!I39</f>
        <v>6.7228891488266252E-4</v>
      </c>
      <c r="J39" s="138">
        <f>'2018kari'!J39</f>
        <v>1.7523570685658134E-3</v>
      </c>
      <c r="K39" s="138">
        <f>'2018kari'!K39</f>
        <v>8.1546665415027052E-3</v>
      </c>
      <c r="L39" s="138">
        <f>'2018kari'!L39</f>
        <v>1.4813274418234516E-2</v>
      </c>
      <c r="M39" s="138">
        <f>'2018kari'!M39</f>
        <v>2.5566608674545258E-2</v>
      </c>
      <c r="N39" s="138">
        <f>'2018kari'!N39</f>
        <v>1.3809320949678303E-3</v>
      </c>
      <c r="O39" s="138">
        <f>'2018kari'!O39</f>
        <v>1.9821448951100203E-3</v>
      </c>
      <c r="P39" s="138">
        <f>'2018kari'!P39</f>
        <v>7.3330822004342901E-3</v>
      </c>
      <c r="Q39" s="138">
        <f>'2018kari'!Q39</f>
        <v>9.1565842356116298E-3</v>
      </c>
      <c r="R39" s="138">
        <f>'2018kari'!R39</f>
        <v>8.2425259237556316E-3</v>
      </c>
      <c r="S39" s="138">
        <f>'2018kari'!S39</f>
        <v>9.3582544430887132E-3</v>
      </c>
      <c r="T39" s="138">
        <f>'2018kari'!T39</f>
        <v>9.0513249946337169E-3</v>
      </c>
      <c r="U39" s="138">
        <f>'2018kari'!U39</f>
        <v>4.6504848787601832E-2</v>
      </c>
    </row>
    <row r="40" spans="2:21">
      <c r="B40" s="2" t="s">
        <v>148</v>
      </c>
      <c r="F40" s="2">
        <f>'2018kari'!F40</f>
        <v>0</v>
      </c>
      <c r="G40" s="2">
        <f>'2018kari'!G40</f>
        <v>0</v>
      </c>
      <c r="H40" s="138">
        <f>'2018kari'!H40</f>
        <v>1.5051345424664593E-4</v>
      </c>
      <c r="I40" s="138">
        <f>'2018kari'!I40</f>
        <v>5.8147063611063471E-4</v>
      </c>
      <c r="J40" s="138">
        <f>'2018kari'!J40</f>
        <v>1.5156343601616148E-3</v>
      </c>
      <c r="K40" s="138">
        <f>'2018kari'!K40</f>
        <v>7.0530675669184225E-3</v>
      </c>
      <c r="L40" s="138">
        <f>'2018kari'!L40</f>
        <v>1.2812176295299417E-2</v>
      </c>
      <c r="M40" s="138">
        <f>'2018kari'!M40</f>
        <v>2.2112862312736736E-2</v>
      </c>
      <c r="N40" s="138">
        <f>'2018kari'!N40</f>
        <v>1.1943845062902484E-3</v>
      </c>
      <c r="O40" s="138">
        <f>'2018kari'!O40</f>
        <v>1.714380569883756E-3</v>
      </c>
      <c r="P40" s="138">
        <f>'2018kari'!P40</f>
        <v>6.3424695504347393E-3</v>
      </c>
      <c r="Q40" s="138">
        <f>'2018kari'!Q40</f>
        <v>7.9196380339113196E-3</v>
      </c>
      <c r="R40" s="138">
        <f>'2018kari'!R40</f>
        <v>7.1290581860643781E-3</v>
      </c>
      <c r="S40" s="138">
        <f>'2018kari'!S40</f>
        <v>8.0940649822520191E-3</v>
      </c>
      <c r="T40" s="138">
        <f>'2018kari'!T40</f>
        <v>7.8285980711021268E-3</v>
      </c>
      <c r="U40" s="138">
        <f>'2018kari'!U40</f>
        <v>4.0222593899938597E-2</v>
      </c>
    </row>
    <row r="41" spans="2:21">
      <c r="B41" s="2" t="s">
        <v>149</v>
      </c>
      <c r="F41" s="2">
        <f>'2018kari'!F41</f>
        <v>0</v>
      </c>
      <c r="G41" s="2">
        <f>'2018kari'!G41</f>
        <v>0</v>
      </c>
      <c r="H41" s="138">
        <f>'2018kari'!H41</f>
        <v>1.3776442039589989E-4</v>
      </c>
      <c r="I41" s="138">
        <f>'2018kari'!I41</f>
        <v>5.3221797055927908E-4</v>
      </c>
      <c r="J41" s="138">
        <f>'2018kari'!J41</f>
        <v>1.3872546491266802E-3</v>
      </c>
      <c r="K41" s="138">
        <f>'2018kari'!K41</f>
        <v>6.4556472391988102E-3</v>
      </c>
      <c r="L41" s="138">
        <f>'2018kari'!L41</f>
        <v>1.1726938632606293E-2</v>
      </c>
      <c r="M41" s="138">
        <f>'2018kari'!M41</f>
        <v>2.0239822911886963E-2</v>
      </c>
      <c r="N41" s="138">
        <f>'2018kari'!N41</f>
        <v>1.0932158195591064E-3</v>
      </c>
      <c r="O41" s="138">
        <f>'2018kari'!O41</f>
        <v>1.5691663361934389E-3</v>
      </c>
      <c r="P41" s="138">
        <f>'2018kari'!P41</f>
        <v>5.8052394443253354E-3</v>
      </c>
      <c r="Q41" s="138">
        <f>'2018kari'!Q41</f>
        <v>7.2488160540068805E-3</v>
      </c>
      <c r="R41" s="138">
        <f>'2018kari'!R41</f>
        <v>6.5252011781112285E-3</v>
      </c>
      <c r="S41" s="138">
        <f>'2018kari'!S41</f>
        <v>7.40846840907279E-3</v>
      </c>
      <c r="T41" s="138">
        <f>'2018kari'!T41</f>
        <v>7.1654875052598694E-3</v>
      </c>
      <c r="U41" s="138">
        <f>'2018kari'!U41</f>
        <v>3.6815594746528651E-2</v>
      </c>
    </row>
    <row r="42" spans="2:21">
      <c r="B42" s="2" t="s">
        <v>150</v>
      </c>
      <c r="F42" s="2">
        <f>'2018kari'!F42</f>
        <v>0</v>
      </c>
      <c r="G42" s="2">
        <f>'2018kari'!G42</f>
        <v>0</v>
      </c>
      <c r="H42" s="138">
        <f>'2018kari'!H42</f>
        <v>1.3670771978489991E-4</v>
      </c>
      <c r="I42" s="138">
        <f>'2018kari'!I42</f>
        <v>5.281356751955053E-4</v>
      </c>
      <c r="J42" s="138">
        <f>'2018kari'!J42</f>
        <v>1.3766139275881869E-3</v>
      </c>
      <c r="K42" s="138">
        <f>'2018kari'!K42</f>
        <v>6.4061301987143526E-3</v>
      </c>
      <c r="L42" s="138">
        <f>'2018kari'!L42</f>
        <v>1.1636988969386843E-2</v>
      </c>
      <c r="M42" s="138">
        <f>'2018kari'!M42</f>
        <v>2.0084576490669789E-2</v>
      </c>
      <c r="N42" s="138">
        <f>'2018kari'!N42</f>
        <v>1.0848304772394916E-3</v>
      </c>
      <c r="O42" s="138">
        <f>'2018kari'!O42</f>
        <v>1.5571302892848748E-3</v>
      </c>
      <c r="P42" s="138">
        <f>'2018kari'!P42</f>
        <v>5.7607112559136175E-3</v>
      </c>
      <c r="Q42" s="138">
        <f>'2018kari'!Q42</f>
        <v>7.1932151351971974E-3</v>
      </c>
      <c r="R42" s="138">
        <f>'2018kari'!R42</f>
        <v>6.4751506349303919E-3</v>
      </c>
      <c r="S42" s="138">
        <f>'2018kari'!S42</f>
        <v>7.3516429016453715E-3</v>
      </c>
      <c r="T42" s="138">
        <f>'2018kari'!T42</f>
        <v>7.1105257451540204E-3</v>
      </c>
      <c r="U42" s="138">
        <f>'2018kari'!U42</f>
        <v>3.6533206439364967E-2</v>
      </c>
    </row>
    <row r="43" spans="2:21">
      <c r="B43" s="2" t="s">
        <v>113</v>
      </c>
      <c r="F43" s="2">
        <f>'2018kari'!F43</f>
        <v>0</v>
      </c>
      <c r="G43" s="2">
        <f>'2018kari'!G43</f>
        <v>0</v>
      </c>
      <c r="H43" s="138">
        <f>'2018kari'!H43</f>
        <v>2.1657521384289701E-3</v>
      </c>
      <c r="I43" s="138">
        <f>'2018kari'!I43</f>
        <v>3.4861813513988107E-3</v>
      </c>
      <c r="J43" s="138">
        <f>'2018kari'!J43</f>
        <v>1.38121160192389E-2</v>
      </c>
      <c r="K43" s="138">
        <f>'2018kari'!K43</f>
        <v>5.2543042971128461E-2</v>
      </c>
      <c r="L43" s="138">
        <f>'2018kari'!L43</f>
        <v>8.9446606066990064E-2</v>
      </c>
      <c r="M43" s="138">
        <f>'2018kari'!M43</f>
        <v>0.16145369854718522</v>
      </c>
      <c r="N43" s="138">
        <f>'2018kari'!N43</f>
        <v>2.2096427291847524E-2</v>
      </c>
      <c r="O43" s="138">
        <f>'2018kari'!O43</f>
        <v>2.2201543798870092E-2</v>
      </c>
      <c r="P43" s="138">
        <f>'2018kari'!P43</f>
        <v>8.8795835234687592E-2</v>
      </c>
      <c r="Q43" s="138">
        <f>'2018kari'!Q43</f>
        <v>8.0099795924571865E-2</v>
      </c>
      <c r="R43" s="138">
        <f>'2018kari'!R43</f>
        <v>6.6758857511058756E-2</v>
      </c>
      <c r="S43" s="138">
        <f>'2018kari'!S43</f>
        <v>6.874744297449803E-2</v>
      </c>
      <c r="T43" s="138">
        <f>'2018kari'!T43</f>
        <v>6.0234548399929158E-2</v>
      </c>
      <c r="U43" s="138">
        <f>'2018kari'!U43</f>
        <v>0.40893445113546301</v>
      </c>
    </row>
    <row r="44" spans="2:21">
      <c r="B44" s="2" t="s">
        <v>114</v>
      </c>
      <c r="F44" s="2">
        <f>'2018kari'!F44</f>
        <v>0</v>
      </c>
      <c r="G44" s="2">
        <f>'2018kari'!G44</f>
        <v>0</v>
      </c>
      <c r="H44" s="138">
        <f>'2018kari'!H44</f>
        <v>3.2515001858361256E-3</v>
      </c>
      <c r="I44" s="138">
        <f>'2018kari'!I44</f>
        <v>6.2806740129482822E-3</v>
      </c>
      <c r="J44" s="138">
        <f>'2018kari'!J44</f>
        <v>2.2100732882413234E-2</v>
      </c>
      <c r="K44" s="138">
        <f>'2018kari'!K44</f>
        <v>8.9149998573530523E-2</v>
      </c>
      <c r="L44" s="138">
        <f>'2018kari'!L44</f>
        <v>0.15222782971465007</v>
      </c>
      <c r="M44" s="138">
        <f>'2018kari'!M44</f>
        <v>0.27301073536937825</v>
      </c>
      <c r="N44" s="138">
        <f>'2018kari'!N44</f>
        <v>5.2525409350382558E-2</v>
      </c>
      <c r="O44" s="138">
        <f>'2018kari'!O44</f>
        <v>4.4442342535860789E-2</v>
      </c>
      <c r="P44" s="138">
        <f>'2018kari'!P44</f>
        <v>0.18422909227072301</v>
      </c>
      <c r="Q44" s="138">
        <f>'2018kari'!Q44</f>
        <v>0.15062982951463186</v>
      </c>
      <c r="R44" s="138">
        <f>'2018kari'!R44</f>
        <v>0.12467237888130978</v>
      </c>
      <c r="S44" s="138">
        <f>'2018kari'!S44</f>
        <v>0.11565852232012311</v>
      </c>
      <c r="T44" s="138">
        <f>'2018kari'!T44</f>
        <v>9.777193422113431E-2</v>
      </c>
      <c r="U44" s="138">
        <f>'2018kari'!U44</f>
        <v>0.76992950909416535</v>
      </c>
    </row>
    <row r="45" spans="2:21">
      <c r="B45" s="2" t="s">
        <v>115</v>
      </c>
      <c r="F45" s="2">
        <f>'2018kari'!F45</f>
        <v>0</v>
      </c>
      <c r="G45" s="2">
        <f>'2018kari'!G45</f>
        <v>0</v>
      </c>
      <c r="H45" s="138">
        <f>'2018kari'!H45</f>
        <v>4.7206961556763459E-3</v>
      </c>
      <c r="I45" s="138">
        <f>'2018kari'!I45</f>
        <v>1.2158143205049819E-2</v>
      </c>
      <c r="J45" s="138">
        <f>'2018kari'!J45</f>
        <v>3.723675054633991E-2</v>
      </c>
      <c r="K45" s="138">
        <f>'2018kari'!K45</f>
        <v>0.16002573436826664</v>
      </c>
      <c r="L45" s="138">
        <f>'2018kari'!L45</f>
        <v>0.27310266354945822</v>
      </c>
      <c r="M45" s="138">
        <f>'2018kari'!M45</f>
        <v>0.48724398782479095</v>
      </c>
      <c r="N45" s="138">
        <f>'2018kari'!N45</f>
        <v>0.11862527631813446</v>
      </c>
      <c r="O45" s="138">
        <f>'2018kari'!O45</f>
        <v>8.5135426550602161E-2</v>
      </c>
      <c r="P45" s="138">
        <f>'2018kari'!P45</f>
        <v>0.37903255174699069</v>
      </c>
      <c r="Q45" s="138">
        <f>'2018kari'!Q45</f>
        <v>0.30778899113459851</v>
      </c>
      <c r="R45" s="138">
        <f>'2018kari'!R45</f>
        <v>0.26795957912654939</v>
      </c>
      <c r="S45" s="138">
        <f>'2018kari'!S45</f>
        <v>0.25298036869467672</v>
      </c>
      <c r="T45" s="138">
        <f>'2018kari'!T45</f>
        <v>0.20972844713811736</v>
      </c>
      <c r="U45" s="138">
        <f>'2018kari'!U45</f>
        <v>1.6212506407096694</v>
      </c>
    </row>
    <row r="46" spans="2:21">
      <c r="B46" s="2" t="s">
        <v>116</v>
      </c>
      <c r="F46" s="2">
        <f>'2018kari'!F46</f>
        <v>0</v>
      </c>
      <c r="G46" s="2">
        <f>'2018kari'!G46</f>
        <v>0</v>
      </c>
      <c r="H46" s="138">
        <f>'2018kari'!H46</f>
        <v>1.235251964300335E-2</v>
      </c>
      <c r="I46" s="138">
        <f>'2018kari'!I46</f>
        <v>2.2369140593413706E-2</v>
      </c>
      <c r="J46" s="138">
        <f>'2018kari'!J46</f>
        <v>7.1522472173988466E-2</v>
      </c>
      <c r="K46" s="138">
        <f>'2018kari'!K46</f>
        <v>0.32097890345780178</v>
      </c>
      <c r="L46" s="138">
        <f>'2018kari'!L46</f>
        <v>0.4943440518009608</v>
      </c>
      <c r="M46" s="138">
        <f>'2018kari'!M46</f>
        <v>0.92156708766916817</v>
      </c>
      <c r="N46" s="138">
        <f>'2018kari'!N46</f>
        <v>0.31682171406751319</v>
      </c>
      <c r="O46" s="138">
        <f>'2018kari'!O46</f>
        <v>0.24885932520169671</v>
      </c>
      <c r="P46" s="138">
        <f>'2018kari'!P46</f>
        <v>0.95311695819854181</v>
      </c>
      <c r="Q46" s="138">
        <f>'2018kari'!Q46</f>
        <v>0.78330584731156028</v>
      </c>
      <c r="R46" s="138">
        <f>'2018kari'!R46</f>
        <v>0.64340962748997965</v>
      </c>
      <c r="S46" s="138">
        <f>'2018kari'!S46</f>
        <v>0.62362133095498506</v>
      </c>
      <c r="T46" s="138">
        <f>'2018kari'!T46</f>
        <v>0.46597026294085264</v>
      </c>
      <c r="U46" s="138">
        <f>'2018kari'!U46</f>
        <v>4.03510506616513</v>
      </c>
    </row>
    <row r="47" spans="2:21">
      <c r="B47" s="2" t="s">
        <v>117</v>
      </c>
      <c r="F47" s="2">
        <f>'2018kari'!F47</f>
        <v>0</v>
      </c>
      <c r="G47" s="2">
        <f>'2018kari'!G47</f>
        <v>0</v>
      </c>
      <c r="H47" s="138">
        <f>'2018kari'!H47</f>
        <v>1.742494022231152E-2</v>
      </c>
      <c r="I47" s="138">
        <f>'2018kari'!I47</f>
        <v>3.6718279834984664E-2</v>
      </c>
      <c r="J47" s="138">
        <f>'2018kari'!J47</f>
        <v>0.11564736392287349</v>
      </c>
      <c r="K47" s="138">
        <f>'2018kari'!K47</f>
        <v>0.46907244817141563</v>
      </c>
      <c r="L47" s="138">
        <f>'2018kari'!L47</f>
        <v>0.67196419514141814</v>
      </c>
      <c r="M47" s="138">
        <f>'2018kari'!M47</f>
        <v>1.3108272272930035</v>
      </c>
      <c r="N47" s="138">
        <f>'2018kari'!N47</f>
        <v>0.56566585407321046</v>
      </c>
      <c r="O47" s="138">
        <f>'2018kari'!O47</f>
        <v>0.48896729927616822</v>
      </c>
      <c r="P47" s="138">
        <f>'2018kari'!P47</f>
        <v>1.7571907669436915</v>
      </c>
      <c r="Q47" s="138">
        <f>'2018kari'!Q47</f>
        <v>1.4214897675951914</v>
      </c>
      <c r="R47" s="138">
        <f>'2018kari'!R47</f>
        <v>1.148674898722553</v>
      </c>
      <c r="S47" s="138">
        <f>'2018kari'!S47</f>
        <v>1.1500156332395572</v>
      </c>
      <c r="T47" s="138">
        <f>'2018kari'!T47</f>
        <v>0.80332614385525347</v>
      </c>
      <c r="U47" s="138">
        <f>'2018kari'!U47</f>
        <v>7.3353303637056255</v>
      </c>
    </row>
    <row r="48" spans="2:21">
      <c r="B48" s="2" t="s">
        <v>412</v>
      </c>
      <c r="F48" s="2">
        <f>'2018kari'!F48</f>
        <v>0</v>
      </c>
      <c r="G48" s="2">
        <f>'2018kari'!G48</f>
        <v>0</v>
      </c>
      <c r="H48" s="138">
        <f>'2018kari'!H48</f>
        <v>2.2006951058790594E-2</v>
      </c>
      <c r="I48" s="138">
        <f>'2018kari'!I48</f>
        <v>5.1955618942156619E-2</v>
      </c>
      <c r="J48" s="138">
        <f>'2018kari'!J48</f>
        <v>0.17071770665241104</v>
      </c>
      <c r="K48" s="138">
        <f>'2018kari'!K48</f>
        <v>0.72162894183945014</v>
      </c>
      <c r="L48" s="138">
        <f>'2018kari'!L48</f>
        <v>0.99061366555621422</v>
      </c>
      <c r="M48" s="138">
        <f>'2018kari'!M48</f>
        <v>1.9569228840490225</v>
      </c>
      <c r="N48" s="138">
        <f>'2018kari'!N48</f>
        <v>0.49803019789059466</v>
      </c>
      <c r="O48" s="138">
        <f>'2018kari'!O48</f>
        <v>0.5031845676775839</v>
      </c>
      <c r="P48" s="138">
        <f>'2018kari'!P48</f>
        <v>1.9280307405328847</v>
      </c>
      <c r="Q48" s="138">
        <f>'2018kari'!Q48</f>
        <v>1.7658274606131936</v>
      </c>
      <c r="R48" s="138">
        <f>'2018kari'!R48</f>
        <v>1.5828392343743416</v>
      </c>
      <c r="S48" s="138">
        <f>'2018kari'!S48</f>
        <v>1.7623962052759055</v>
      </c>
      <c r="T48" s="138">
        <f>'2018kari'!T48</f>
        <v>1.1437558231215152</v>
      </c>
      <c r="U48" s="138">
        <f>'2018kari'!U48</f>
        <v>9.1840642294860189</v>
      </c>
    </row>
    <row r="49" spans="2:21">
      <c r="B49" s="2" t="s">
        <v>304</v>
      </c>
      <c r="F49" s="270">
        <f>'2018kari'!F49</f>
        <v>0</v>
      </c>
      <c r="G49" s="270">
        <f>'2018kari'!G49</f>
        <v>0</v>
      </c>
      <c r="H49" s="269">
        <f>'2018kari'!H49</f>
        <v>6.2685019963776747E-2</v>
      </c>
      <c r="I49" s="269">
        <f>'2018kari'!I49</f>
        <v>0.13591438398603958</v>
      </c>
      <c r="J49" s="269">
        <f>'2018kari'!J49</f>
        <v>0.43871695099078623</v>
      </c>
      <c r="K49" s="269">
        <f>'2018kari'!K49</f>
        <v>1.8491373791913177</v>
      </c>
      <c r="L49" s="269">
        <f>'2018kari'!L49</f>
        <v>2.7366190656125133</v>
      </c>
      <c r="M49" s="269">
        <f>'2018kari'!M49</f>
        <v>5.2230727997444335</v>
      </c>
      <c r="N49" s="270">
        <f>'2018kari'!N49</f>
        <v>1.5798168958074505</v>
      </c>
      <c r="O49" s="270">
        <f>'2018kari'!O49</f>
        <v>1.4014773726139289</v>
      </c>
      <c r="P49" s="269">
        <f>'2018kari'!P49</f>
        <v>5.3225336126304832</v>
      </c>
      <c r="Q49" s="269">
        <f>'2018kari'!Q49</f>
        <v>4.5492709656263504</v>
      </c>
      <c r="R49" s="269">
        <f>'2018kari'!R49</f>
        <v>3.8704379348695928</v>
      </c>
      <c r="S49" s="269">
        <f>'2018kari'!S49</f>
        <v>4.0144326086386251</v>
      </c>
      <c r="T49" s="269">
        <f>'2018kari'!T49</f>
        <v>2.8204551283423993</v>
      </c>
      <c r="U49" s="269">
        <f>'2018kari'!U49</f>
        <v>23.558424518528831</v>
      </c>
    </row>
    <row r="50" spans="2:21">
      <c r="B50" s="2" t="s">
        <v>389</v>
      </c>
      <c r="H50" s="697">
        <f>(D00!F50+処遇!$V$11)*(1+h30改定!$B$2)</f>
        <v>25.327758942643037</v>
      </c>
      <c r="I50" s="697">
        <f>(D00!G50+処遇!$V$11)*(1+h30改定!$B$2)</f>
        <v>28.852698513928356</v>
      </c>
      <c r="J50" s="697">
        <f>(D00!H50+処遇!$V$11)*(1+h30改定!$B$2)</f>
        <v>35.950806261018947</v>
      </c>
      <c r="K50" s="697">
        <f>(D00!I50+処遇!$V$11)*(1+h30改定!$B$2)</f>
        <v>39.683302989452933</v>
      </c>
      <c r="L50" s="697">
        <f>(D00!J50+処遇!$V$11)*(1+h30改定!$B$2)</f>
        <v>42.388556438040368</v>
      </c>
      <c r="N50" s="697">
        <f>(D00!D67+処遇!$R$11)*(1+h30改定!$B$2)</f>
        <v>6.4567741181752192</v>
      </c>
      <c r="O50" s="697">
        <f>(D00!E67+処遇!$R$11)*(1+h30改定!$B$2)</f>
        <v>10.495624306503576</v>
      </c>
      <c r="P50" s="697">
        <f>(D00!F67+処遇!$R$11)*(1+h30改定!$B$2)</f>
        <v>17.748474290346014</v>
      </c>
      <c r="Q50" s="697">
        <f>(D00!G67+処遇!$R$11)*(1+h30改定!$B$2)</f>
        <v>19.76947684901593</v>
      </c>
      <c r="R50" s="697">
        <f>(D00!H67+処遇!$R$11)*(1+h30改定!$B$2)</f>
        <v>21.959925504675155</v>
      </c>
      <c r="S50" s="697">
        <f>(D00!I67+処遇!$R$11)*(1+h30改定!$B$2)</f>
        <v>23.972134288017184</v>
      </c>
      <c r="T50" s="697">
        <f>(D00!J67+処遇!$R$11)*(1+h30改定!$B$2)</f>
        <v>26.134925399513822</v>
      </c>
    </row>
    <row r="53" spans="2:21">
      <c r="F53" s="2" t="s">
        <v>404</v>
      </c>
      <c r="N53" s="2" t="s">
        <v>410</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'2018kari'!F55</f>
        <v>0</v>
      </c>
      <c r="G55" s="138">
        <f>'2018kari'!G55</f>
        <v>1.8778001640024414E-4</v>
      </c>
      <c r="H55" s="138">
        <f>'2018kari'!H55</f>
        <v>7.5753790838856321E-3</v>
      </c>
      <c r="I55" s="138">
        <f>'2018kari'!I55</f>
        <v>6.6991995006252291E-3</v>
      </c>
      <c r="J55" s="138">
        <f>'2018kari'!J55</f>
        <v>8.0731264574117247E-3</v>
      </c>
      <c r="K55" s="138">
        <f>'2018kari'!K55</f>
        <v>4.2868563925617968E-3</v>
      </c>
      <c r="L55" s="138">
        <f>'2018kari'!L55</f>
        <v>4.0965380625137418E-3</v>
      </c>
      <c r="M55" s="138">
        <f>'2018kari'!M55</f>
        <v>3.0918879513398369E-2</v>
      </c>
      <c r="N55" s="138">
        <f>'2018kari'!N55</f>
        <v>0.11554455942531126</v>
      </c>
      <c r="O55" s="138">
        <f>'2018kari'!O55</f>
        <v>0.26795225452933119</v>
      </c>
      <c r="P55" s="138">
        <f>'2018kari'!P55</f>
        <v>0.44391259823931262</v>
      </c>
      <c r="Q55" s="138">
        <f>'2018kari'!Q55</f>
        <v>0.61002488796665977</v>
      </c>
      <c r="R55" s="138">
        <f>'2018kari'!R55</f>
        <v>0.33823304674709753</v>
      </c>
      <c r="S55" s="138">
        <f>'2018kari'!S55</f>
        <v>0.23881794529836889</v>
      </c>
      <c r="T55" s="138">
        <f>'2018kari'!T55</f>
        <v>0.21435188765297167</v>
      </c>
      <c r="U55" s="138">
        <f>'2018kari'!U55</f>
        <v>2.2288371798590529</v>
      </c>
    </row>
    <row r="56" spans="2:21">
      <c r="B56" s="2" t="s">
        <v>147</v>
      </c>
      <c r="F56" s="138">
        <f>'2018kari'!F56</f>
        <v>0</v>
      </c>
      <c r="G56" s="138">
        <f>'2018kari'!G56</f>
        <v>1.9967710250144878E-4</v>
      </c>
      <c r="H56" s="138">
        <f>'2018kari'!H56</f>
        <v>8.0553286490095116E-3</v>
      </c>
      <c r="I56" s="138">
        <f>'2018kari'!I56</f>
        <v>7.1236373870199477E-3</v>
      </c>
      <c r="J56" s="138">
        <f>'2018kari'!J56</f>
        <v>8.5846115579616238E-3</v>
      </c>
      <c r="K56" s="138">
        <f>'2018kari'!K56</f>
        <v>4.5584566436614703E-3</v>
      </c>
      <c r="L56" s="138">
        <f>'2018kari'!L56</f>
        <v>4.3560804088234126E-3</v>
      </c>
      <c r="M56" s="138">
        <f>'2018kari'!M56</f>
        <v>3.2877791748977418E-2</v>
      </c>
      <c r="N56" s="138">
        <f>'2018kari'!N56</f>
        <v>0.12286505922268424</v>
      </c>
      <c r="O56" s="138">
        <f>'2018kari'!O56</f>
        <v>0.28492877367262809</v>
      </c>
      <c r="P56" s="138">
        <f>'2018kari'!P56</f>
        <v>0.47203735029709165</v>
      </c>
      <c r="Q56" s="138">
        <f>'2018kari'!Q56</f>
        <v>0.64867393462851541</v>
      </c>
      <c r="R56" s="138">
        <f>'2018kari'!R56</f>
        <v>0.35966231146100647</v>
      </c>
      <c r="S56" s="138">
        <f>'2018kari'!S56</f>
        <v>0.25394861634736648</v>
      </c>
      <c r="T56" s="138">
        <f>'2018kari'!T56</f>
        <v>0.22793247472634581</v>
      </c>
      <c r="U56" s="138">
        <f>'2018kari'!U56</f>
        <v>2.3700485203556378</v>
      </c>
    </row>
    <row r="57" spans="2:21">
      <c r="B57" s="2" t="s">
        <v>148</v>
      </c>
      <c r="F57" s="138">
        <f>'2018kari'!F57</f>
        <v>0</v>
      </c>
      <c r="G57" s="138">
        <f>'2018kari'!G57</f>
        <v>1.727030882675053E-4</v>
      </c>
      <c r="H57" s="138">
        <f>'2018kari'!H57</f>
        <v>6.9671490484671866E-3</v>
      </c>
      <c r="I57" s="138">
        <f>'2018kari'!I57</f>
        <v>6.1613182534401038E-3</v>
      </c>
      <c r="J57" s="138">
        <f>'2018kari'!J57</f>
        <v>7.424932098191556E-3</v>
      </c>
      <c r="K57" s="138">
        <f>'2018kari'!K57</f>
        <v>3.9426630807012581E-3</v>
      </c>
      <c r="L57" s="138">
        <f>'2018kari'!L57</f>
        <v>3.7676254809432745E-3</v>
      </c>
      <c r="M57" s="138">
        <f>'2018kari'!M57</f>
        <v>2.8436391050010883E-2</v>
      </c>
      <c r="N57" s="138">
        <f>'2018kari'!N57</f>
        <v>0.10626744329772887</v>
      </c>
      <c r="O57" s="138">
        <f>'2018kari'!O57</f>
        <v>0.24643826724788787</v>
      </c>
      <c r="P57" s="138">
        <f>'2018kari'!P57</f>
        <v>0.4082706887903006</v>
      </c>
      <c r="Q57" s="138">
        <f>'2018kari'!Q57</f>
        <v>0.56104576030777298</v>
      </c>
      <c r="R57" s="138">
        <f>'2018kari'!R57</f>
        <v>0.31107618822891575</v>
      </c>
      <c r="S57" s="138">
        <f>'2018kari'!S57</f>
        <v>0.21964316266123635</v>
      </c>
      <c r="T57" s="138">
        <f>'2018kari'!T57</f>
        <v>0.19714149398481687</v>
      </c>
      <c r="U57" s="138">
        <f>'2018kari'!U57</f>
        <v>2.0498830045186591</v>
      </c>
    </row>
    <row r="58" spans="2:21">
      <c r="B58" s="2" t="s">
        <v>149</v>
      </c>
      <c r="F58" s="138">
        <f>'2018kari'!F58</f>
        <v>0</v>
      </c>
      <c r="G58" s="138">
        <f>'2018kari'!G58</f>
        <v>1.580745121746151E-4</v>
      </c>
      <c r="H58" s="138">
        <f>'2018kari'!H58</f>
        <v>6.3770063299528343E-3</v>
      </c>
      <c r="I58" s="138">
        <f>'2018kari'!I58</f>
        <v>5.6394323172525894E-3</v>
      </c>
      <c r="J58" s="138">
        <f>'2018kari'!J58</f>
        <v>6.7960134999630224E-3</v>
      </c>
      <c r="K58" s="138">
        <f>'2018kari'!K58</f>
        <v>3.6087052605878632E-3</v>
      </c>
      <c r="L58" s="138">
        <f>'2018kari'!L58</f>
        <v>3.4484939784879083E-3</v>
      </c>
      <c r="M58" s="138">
        <f>'2018kari'!M58</f>
        <v>2.6027725898418834E-2</v>
      </c>
      <c r="N58" s="138">
        <f>'2018kari'!N58</f>
        <v>9.7266206573635994E-2</v>
      </c>
      <c r="O58" s="138">
        <f>'2018kari'!O58</f>
        <v>0.22556405485944594</v>
      </c>
      <c r="P58" s="138">
        <f>'2018kari'!P58</f>
        <v>0.37368868509031616</v>
      </c>
      <c r="Q58" s="138">
        <f>'2018kari'!Q58</f>
        <v>0.51352315559590389</v>
      </c>
      <c r="R58" s="138">
        <f>'2018kari'!R58</f>
        <v>0.28472691019432522</v>
      </c>
      <c r="S58" s="138">
        <f>'2018kari'!S58</f>
        <v>0.20103859252583647</v>
      </c>
      <c r="T58" s="138">
        <f>'2018kari'!T58</f>
        <v>0.18044289655524465</v>
      </c>
      <c r="U58" s="138">
        <f>'2018kari'!U58</f>
        <v>1.8762505013947084</v>
      </c>
    </row>
    <row r="59" spans="2:21">
      <c r="B59" s="2" t="s">
        <v>150</v>
      </c>
      <c r="F59" s="138">
        <f>'2018kari'!F59</f>
        <v>0</v>
      </c>
      <c r="G59" s="138">
        <f>'2018kari'!G59</f>
        <v>1.5686202615595792E-4</v>
      </c>
      <c r="H59" s="138">
        <f>'2018kari'!H59</f>
        <v>6.3280924923607559E-3</v>
      </c>
      <c r="I59" s="138">
        <f>'2018kari'!I59</f>
        <v>5.5961759266823057E-3</v>
      </c>
      <c r="J59" s="138">
        <f>'2018kari'!J59</f>
        <v>6.7438857328868968E-3</v>
      </c>
      <c r="K59" s="138">
        <f>'2018kari'!K59</f>
        <v>3.5810252468163575E-3</v>
      </c>
      <c r="L59" s="138">
        <f>'2018kari'!L59</f>
        <v>3.4220428404972288E-3</v>
      </c>
      <c r="M59" s="138">
        <f>'2018kari'!M59</f>
        <v>2.5828084265399499E-2</v>
      </c>
      <c r="N59" s="138">
        <f>'2018kari'!N59</f>
        <v>9.6520141228021772E-2</v>
      </c>
      <c r="O59" s="138">
        <f>'2018kari'!O59</f>
        <v>0.22383390077536067</v>
      </c>
      <c r="P59" s="138">
        <f>'2018kari'!P59</f>
        <v>0.37082236401319091</v>
      </c>
      <c r="Q59" s="138">
        <f>'2018kari'!Q59</f>
        <v>0.5095842559096031</v>
      </c>
      <c r="R59" s="138">
        <f>'2018kari'!R59</f>
        <v>0.28254295660815359</v>
      </c>
      <c r="S59" s="138">
        <f>'2018kari'!S59</f>
        <v>0.19949655719518916</v>
      </c>
      <c r="T59" s="138">
        <f>'2018kari'!T59</f>
        <v>0.17905883731489375</v>
      </c>
      <c r="U59" s="138">
        <f>'2018kari'!U59</f>
        <v>1.861859013044413</v>
      </c>
    </row>
    <row r="60" spans="2:21">
      <c r="B60" s="2" t="s">
        <v>113</v>
      </c>
      <c r="F60" s="138">
        <f>'2018kari'!F60</f>
        <v>0</v>
      </c>
      <c r="G60" s="138">
        <f>'2018kari'!G60</f>
        <v>3.3133878039962382E-3</v>
      </c>
      <c r="H60" s="138">
        <f>'2018kari'!H60</f>
        <v>8.7210182804275671E-2</v>
      </c>
      <c r="I60" s="138">
        <f>'2018kari'!I60</f>
        <v>8.0668775792498496E-2</v>
      </c>
      <c r="J60" s="138">
        <f>'2018kari'!J60</f>
        <v>7.5973717919212563E-2</v>
      </c>
      <c r="K60" s="138">
        <f>'2018kari'!K60</f>
        <v>4.2548510235542535E-2</v>
      </c>
      <c r="L60" s="138">
        <f>'2018kari'!L60</f>
        <v>3.849888429823347E-2</v>
      </c>
      <c r="M60" s="138">
        <f>'2018kari'!M60</f>
        <v>0.32821345885375897</v>
      </c>
      <c r="N60" s="138">
        <f>'2018kari'!N60</f>
        <v>1.3928151727231914</v>
      </c>
      <c r="O60" s="138">
        <f>'2018kari'!O60</f>
        <v>2.1681329400906377</v>
      </c>
      <c r="P60" s="138">
        <f>'2018kari'!P60</f>
        <v>3.741533629358154</v>
      </c>
      <c r="Q60" s="138">
        <f>'2018kari'!Q60</f>
        <v>4.0945679795030152</v>
      </c>
      <c r="R60" s="138">
        <f>'2018kari'!R60</f>
        <v>2.3286399754987075</v>
      </c>
      <c r="S60" s="138">
        <f>'2018kari'!S60</f>
        <v>1.6344123983686236</v>
      </c>
      <c r="T60" s="138">
        <f>'2018kari'!T60</f>
        <v>1.2913223928266437</v>
      </c>
      <c r="U60" s="138">
        <f>'2018kari'!U60</f>
        <v>16.651424488368974</v>
      </c>
    </row>
    <row r="61" spans="2:21">
      <c r="B61" s="2" t="s">
        <v>114</v>
      </c>
      <c r="F61" s="138">
        <f>'2018kari'!F61</f>
        <v>0</v>
      </c>
      <c r="G61" s="138">
        <f>'2018kari'!G61</f>
        <v>5.5962849939919547E-3</v>
      </c>
      <c r="H61" s="138">
        <f>'2018kari'!H61</f>
        <v>0.1908899432214762</v>
      </c>
      <c r="I61" s="138">
        <f>'2018kari'!I61</f>
        <v>0.18076587368667932</v>
      </c>
      <c r="J61" s="138">
        <f>'2018kari'!J61</f>
        <v>0.17911192398061052</v>
      </c>
      <c r="K61" s="138">
        <f>'2018kari'!K61</f>
        <v>9.4931571690834812E-2</v>
      </c>
      <c r="L61" s="138">
        <f>'2018kari'!L61</f>
        <v>6.8120697103620259E-2</v>
      </c>
      <c r="M61" s="138">
        <f>'2018kari'!M61</f>
        <v>0.71941629467721302</v>
      </c>
      <c r="N61" s="138">
        <f>'2018kari'!N61</f>
        <v>2.7372795816890876</v>
      </c>
      <c r="O61" s="138">
        <f>'2018kari'!O61</f>
        <v>3.7571237576750303</v>
      </c>
      <c r="P61" s="138">
        <f>'2018kari'!P61</f>
        <v>6.6086642544789358</v>
      </c>
      <c r="Q61" s="138">
        <f>'2018kari'!Q61</f>
        <v>6.5721384938502228</v>
      </c>
      <c r="R61" s="138">
        <f>'2018kari'!R61</f>
        <v>3.7671945207347926</v>
      </c>
      <c r="S61" s="138">
        <f>'2018kari'!S61</f>
        <v>2.5359742456736116</v>
      </c>
      <c r="T61" s="138">
        <f>'2018kari'!T61</f>
        <v>1.8048232459247771</v>
      </c>
      <c r="U61" s="138">
        <f>'2018kari'!U61</f>
        <v>27.783198100026457</v>
      </c>
    </row>
    <row r="62" spans="2:21">
      <c r="B62" s="2" t="s">
        <v>115</v>
      </c>
      <c r="F62" s="138">
        <f>'2018kari'!F62</f>
        <v>0</v>
      </c>
      <c r="G62" s="138">
        <f>'2018kari'!G62</f>
        <v>1.083330136748905E-2</v>
      </c>
      <c r="H62" s="138">
        <f>'2018kari'!H62</f>
        <v>0.43614631953220773</v>
      </c>
      <c r="I62" s="138">
        <f>'2018kari'!I62</f>
        <v>0.46134653463497932</v>
      </c>
      <c r="J62" s="138">
        <f>'2018kari'!J62</f>
        <v>0.44936285582014157</v>
      </c>
      <c r="K62" s="138">
        <f>'2018kari'!K62</f>
        <v>0.24130383236980615</v>
      </c>
      <c r="L62" s="138">
        <f>'2018kari'!L62</f>
        <v>0.17468255354716156</v>
      </c>
      <c r="M62" s="138">
        <f>'2018kari'!M62</f>
        <v>1.7736753972717856</v>
      </c>
      <c r="N62" s="138">
        <f>'2018kari'!N62</f>
        <v>5.46021786186994</v>
      </c>
      <c r="O62" s="138">
        <f>'2018kari'!O62</f>
        <v>6.8533986864202214</v>
      </c>
      <c r="P62" s="138">
        <f>'2018kari'!P62</f>
        <v>12.662873287880469</v>
      </c>
      <c r="Q62" s="138">
        <f>'2018kari'!Q62</f>
        <v>10.921773561640888</v>
      </c>
      <c r="R62" s="138">
        <f>'2018kari'!R62</f>
        <v>6.0240228309145882</v>
      </c>
      <c r="S62" s="138">
        <f>'2018kari'!S62</f>
        <v>3.9217391139637372</v>
      </c>
      <c r="T62" s="138">
        <f>'2018kari'!T62</f>
        <v>2.5529035496015369</v>
      </c>
      <c r="U62" s="138">
        <f>'2018kari'!U62</f>
        <v>48.396928892291385</v>
      </c>
    </row>
    <row r="63" spans="2:21">
      <c r="B63" s="2" t="s">
        <v>116</v>
      </c>
      <c r="F63" s="138">
        <f>'2018kari'!F63</f>
        <v>0</v>
      </c>
      <c r="G63" s="138">
        <f>'2018kari'!G63</f>
        <v>2.2146258254260438E-2</v>
      </c>
      <c r="H63" s="138">
        <f>'2018kari'!H63</f>
        <v>0.89080447137388263</v>
      </c>
      <c r="I63" s="138">
        <f>'2018kari'!I63</f>
        <v>1.0890362864656953</v>
      </c>
      <c r="J63" s="138">
        <f>'2018kari'!J63</f>
        <v>1.0900742563764898</v>
      </c>
      <c r="K63" s="138">
        <f>'2018kari'!K63</f>
        <v>0.62439135312094651</v>
      </c>
      <c r="L63" s="138">
        <f>'2018kari'!L63</f>
        <v>0.43188016250338884</v>
      </c>
      <c r="M63" s="138">
        <f>'2018kari'!M63</f>
        <v>4.1483327880946632</v>
      </c>
      <c r="N63" s="138">
        <f>'2018kari'!N63</f>
        <v>9.3352172064031933</v>
      </c>
      <c r="O63" s="138">
        <f>'2018kari'!O63</f>
        <v>11.862083607228318</v>
      </c>
      <c r="P63" s="138">
        <f>'2018kari'!P63</f>
        <v>22.803558140295507</v>
      </c>
      <c r="Q63" s="138">
        <f>'2018kari'!Q63</f>
        <v>17.939874222666759</v>
      </c>
      <c r="R63" s="138">
        <f>'2018kari'!R63</f>
        <v>9.5484291802705599</v>
      </c>
      <c r="S63" s="138">
        <f>'2018kari'!S63</f>
        <v>5.8592351987584506</v>
      </c>
      <c r="T63" s="138">
        <f>'2018kari'!T63</f>
        <v>3.5053475736182969</v>
      </c>
      <c r="U63" s="138">
        <f>'2018kari'!U63</f>
        <v>80.853745129241091</v>
      </c>
    </row>
    <row r="64" spans="2:21">
      <c r="B64" s="2" t="s">
        <v>117</v>
      </c>
      <c r="F64" s="138">
        <f>'2018kari'!F64</f>
        <v>0</v>
      </c>
      <c r="G64" s="138">
        <f>'2018kari'!G64</f>
        <v>3.0899561331364751E-2</v>
      </c>
      <c r="H64" s="138">
        <f>'2018kari'!H64</f>
        <v>1.1982552387921941</v>
      </c>
      <c r="I64" s="138">
        <f>'2018kari'!I64</f>
        <v>1.6439100307003403</v>
      </c>
      <c r="J64" s="138">
        <f>'2018kari'!J64</f>
        <v>1.6722821287875242</v>
      </c>
      <c r="K64" s="138">
        <f>'2018kari'!K64</f>
        <v>1.0269945958920552</v>
      </c>
      <c r="L64" s="138">
        <f>'2018kari'!L64</f>
        <v>0.68874738344595809</v>
      </c>
      <c r="M64" s="138">
        <f>'2018kari'!M64</f>
        <v>6.2610889389494364</v>
      </c>
      <c r="N64" s="138">
        <f>'2018kari'!N64</f>
        <v>8.7972278270197979</v>
      </c>
      <c r="O64" s="138">
        <f>'2018kari'!O64</f>
        <v>12.595339395998938</v>
      </c>
      <c r="P64" s="138">
        <f>'2018kari'!P64</f>
        <v>26.541865652480556</v>
      </c>
      <c r="Q64" s="138">
        <f>'2018kari'!Q64</f>
        <v>21.526083955105232</v>
      </c>
      <c r="R64" s="138">
        <f>'2018kari'!R64</f>
        <v>11.690954755173117</v>
      </c>
      <c r="S64" s="138">
        <f>'2018kari'!S64</f>
        <v>7.1215151071773244</v>
      </c>
      <c r="T64" s="138">
        <f>'2018kari'!T64</f>
        <v>4.0474248314756505</v>
      </c>
      <c r="U64" s="138">
        <f>'2018kari'!U64</f>
        <v>92.320411524430625</v>
      </c>
    </row>
    <row r="65" spans="2:21">
      <c r="B65" s="2" t="s">
        <v>412</v>
      </c>
      <c r="F65" s="138">
        <f>'2018kari'!F65</f>
        <v>0</v>
      </c>
      <c r="G65" s="138">
        <f>'2018kari'!G65</f>
        <v>2.6186588618566025E-2</v>
      </c>
      <c r="H65" s="138">
        <f>'2018kari'!H65</f>
        <v>0.9717531422664617</v>
      </c>
      <c r="I65" s="138">
        <f>'2018kari'!I65</f>
        <v>1.6330939092955397</v>
      </c>
      <c r="J65" s="138">
        <f>'2018kari'!J65</f>
        <v>1.8888859933168833</v>
      </c>
      <c r="K65" s="138">
        <f>'2018kari'!K65</f>
        <v>1.4820887548738073</v>
      </c>
      <c r="L65" s="138">
        <f>'2018kari'!L65</f>
        <v>0.98731524829289186</v>
      </c>
      <c r="M65" s="138">
        <f>'2018kari'!M65</f>
        <v>6.9893236366641496</v>
      </c>
      <c r="N65" s="138">
        <f>'2018kari'!N65</f>
        <v>4.2057609331643517</v>
      </c>
      <c r="O65" s="138">
        <f>'2018kari'!O65</f>
        <v>7.7150683796089501</v>
      </c>
      <c r="P65" s="138">
        <f>'2018kari'!P65</f>
        <v>19.742944233896058</v>
      </c>
      <c r="Q65" s="138">
        <f>'2018kari'!Q65</f>
        <v>19.789691852614961</v>
      </c>
      <c r="R65" s="138">
        <f>'2018kari'!R65</f>
        <v>12.67720485536587</v>
      </c>
      <c r="S65" s="138">
        <f>'2018kari'!S65</f>
        <v>8.9130702709819278</v>
      </c>
      <c r="T65" s="138">
        <f>'2018kari'!T65</f>
        <v>5.376507089287565</v>
      </c>
      <c r="U65" s="138">
        <f>'2018kari'!U65</f>
        <v>78.420247614919703</v>
      </c>
    </row>
    <row r="66" spans="2:21">
      <c r="B66" s="2" t="s">
        <v>304</v>
      </c>
      <c r="F66" s="269">
        <f>'2018kari'!F66</f>
        <v>0</v>
      </c>
      <c r="G66" s="269">
        <f>'2018kari'!G66</f>
        <v>9.9850479115168228E-2</v>
      </c>
      <c r="H66" s="269">
        <f>'2018kari'!H66</f>
        <v>3.8103622535941741</v>
      </c>
      <c r="I66" s="269">
        <f>'2018kari'!I66</f>
        <v>5.120041173960753</v>
      </c>
      <c r="J66" s="269">
        <f>'2018kari'!J66</f>
        <v>5.3933134455472764</v>
      </c>
      <c r="K66" s="269">
        <f>'2018kari'!K66</f>
        <v>3.5322363248073207</v>
      </c>
      <c r="L66" s="269">
        <f>'2018kari'!L66</f>
        <v>2.4083357099625196</v>
      </c>
      <c r="M66" s="269">
        <f>'2018kari'!M66</f>
        <v>20.364139386987212</v>
      </c>
      <c r="N66" s="269">
        <f>'2018kari'!N66</f>
        <v>32.466981992616944</v>
      </c>
      <c r="O66" s="269">
        <f>'2018kari'!O66</f>
        <v>46.199864018106751</v>
      </c>
      <c r="P66" s="269">
        <f>'2018kari'!P66</f>
        <v>94.170170884819882</v>
      </c>
      <c r="Q66" s="269">
        <f>'2018kari'!Q66</f>
        <v>83.686982059789543</v>
      </c>
      <c r="R66" s="269">
        <f>'2018kari'!R66</f>
        <v>47.612687531197139</v>
      </c>
      <c r="S66" s="269">
        <f>'2018kari'!S66</f>
        <v>31.09889120895167</v>
      </c>
      <c r="T66" s="269">
        <f>'2018kari'!T66</f>
        <v>19.577256272968743</v>
      </c>
      <c r="U66" s="269">
        <f>'2018kari'!U66</f>
        <v>354.81283396845072</v>
      </c>
    </row>
    <row r="67" spans="2:21">
      <c r="B67" s="2" t="s">
        <v>389</v>
      </c>
      <c r="F67" s="261" t="s">
        <v>395</v>
      </c>
      <c r="G67" s="697">
        <f>(D00!E84+処遇!$Q$11)*(1+h30改定!$B$2)</f>
        <v>24.328433275266242</v>
      </c>
      <c r="H67" s="697">
        <f>(D00!F84+処遇!$Q$11)*(1+h30改定!$B$2)</f>
        <v>26.29436618869428</v>
      </c>
      <c r="I67" s="697">
        <f>(D00!G84+処遇!$Q$11)*(1+h30改定!$B$2)</f>
        <v>27.565163490899664</v>
      </c>
      <c r="J67" s="697">
        <f>(D00!H84+処遇!$Q$11)*(1+h30改定!$B$2)</f>
        <v>28.332558195080718</v>
      </c>
      <c r="K67" s="697">
        <f>(D00!I84+処遇!$Q$11)*(1+h30改定!$B$2)</f>
        <v>28.693564389425344</v>
      </c>
      <c r="L67" s="697">
        <f>(D00!J84+処遇!$Q$11)*(1+h30改定!$B$2)</f>
        <v>29.288955315568515</v>
      </c>
      <c r="M67" s="138"/>
      <c r="N67" s="697">
        <f>(D00!D101+処遇!$X$11)*(1+h30改定!$B$2)</f>
        <v>2.714138880177583</v>
      </c>
      <c r="O67" s="697">
        <f>(D00!E101+処遇!$X$11)*(1+h30改定!$B$2)</f>
        <v>4.3357444240038907</v>
      </c>
      <c r="P67" s="697">
        <f>(D00!F101+処遇!$X$11)*(1+h30改定!$B$2)</f>
        <v>9.270328170028181</v>
      </c>
      <c r="Q67" s="697">
        <f>(D00!G101+処遇!$X$11)*(1+h30改定!$B$2)</f>
        <v>12.474201373313141</v>
      </c>
      <c r="R67" s="697">
        <f>(D00!H101+処遇!$X$11)*(1+h30改定!$B$2)</f>
        <v>18.63909960696537</v>
      </c>
      <c r="S67" s="697">
        <f>(D00!I101+処遇!$X$11)*(1+h30改定!$B$2)</f>
        <v>22.517293785977728</v>
      </c>
      <c r="T67" s="697">
        <f>(D00!J101+処遇!$X$11)*(1+h30改定!$B$2)</f>
        <v>27.379973825016169</v>
      </c>
      <c r="U67" s="138"/>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'2018kari'!F72</f>
        <v>0.15086100624064053</v>
      </c>
      <c r="G72" s="138">
        <f>'2018kari'!G72</f>
        <v>0.14734536223522032</v>
      </c>
      <c r="H72" s="138">
        <f>'2018kari'!H72</f>
        <v>7.9800869060969726E-3</v>
      </c>
      <c r="I72" s="138">
        <f>'2018kari'!I72</f>
        <v>0</v>
      </c>
      <c r="J72" s="138">
        <f>'2018kari'!J72</f>
        <v>0</v>
      </c>
      <c r="K72" s="138">
        <f>'2018kari'!K72</f>
        <v>0</v>
      </c>
      <c r="L72" s="138">
        <f>'2018kari'!L72</f>
        <v>4.3684316471449713E-2</v>
      </c>
      <c r="M72" s="138">
        <f>'2018kari'!M72</f>
        <v>0.34987077185340754</v>
      </c>
    </row>
    <row r="73" spans="2:21">
      <c r="B73" s="2" t="s">
        <v>147</v>
      </c>
      <c r="F73" s="138">
        <f>'2018kari'!F73</f>
        <v>0.16037225031954433</v>
      </c>
      <c r="G73" s="138">
        <f>'2018kari'!G73</f>
        <v>0.15664696931338651</v>
      </c>
      <c r="H73" s="138">
        <f>'2018kari'!H73</f>
        <v>8.2676007926976158E-3</v>
      </c>
      <c r="I73" s="138">
        <f>'2018kari'!I73</f>
        <v>0</v>
      </c>
      <c r="J73" s="138">
        <f>'2018kari'!J73</f>
        <v>0</v>
      </c>
      <c r="K73" s="138">
        <f>'2018kari'!K73</f>
        <v>0</v>
      </c>
      <c r="L73" s="138">
        <f>'2018kari'!L73</f>
        <v>4.6382685329683704E-2</v>
      </c>
      <c r="M73" s="138">
        <f>'2018kari'!M73</f>
        <v>0.37166950575531216</v>
      </c>
    </row>
    <row r="74" spans="2:21">
      <c r="B74" s="2" t="s">
        <v>148</v>
      </c>
      <c r="F74" s="138">
        <f>'2018kari'!F74</f>
        <v>0.13864306001792503</v>
      </c>
      <c r="G74" s="138">
        <f>'2018kari'!G74</f>
        <v>0.13543911790903557</v>
      </c>
      <c r="H74" s="138">
        <f>'2018kari'!H74</f>
        <v>6.8488649801825563E-3</v>
      </c>
      <c r="I74" s="138">
        <f>'2018kari'!I74</f>
        <v>0</v>
      </c>
      <c r="J74" s="138">
        <f>'2018kari'!J74</f>
        <v>0</v>
      </c>
      <c r="K74" s="138">
        <f>'2018kari'!K74</f>
        <v>0</v>
      </c>
      <c r="L74" s="138">
        <f>'2018kari'!L74</f>
        <v>4.0020932968290401E-2</v>
      </c>
      <c r="M74" s="138">
        <f>'2018kari'!M74</f>
        <v>0.32095197587543356</v>
      </c>
    </row>
    <row r="75" spans="2:21">
      <c r="B75" s="2" t="s">
        <v>149</v>
      </c>
      <c r="F75" s="138">
        <f>'2018kari'!F75</f>
        <v>0.12681901096823439</v>
      </c>
      <c r="G75" s="138">
        <f>'2018kari'!G75</f>
        <v>0.12390903904730385</v>
      </c>
      <c r="H75" s="138">
        <f>'2018kari'!H75</f>
        <v>5.8934268173837512E-3</v>
      </c>
      <c r="I75" s="138">
        <f>'2018kari'!I75</f>
        <v>0</v>
      </c>
      <c r="J75" s="138">
        <f>'2018kari'!J75</f>
        <v>0</v>
      </c>
      <c r="K75" s="138">
        <f>'2018kari'!K75</f>
        <v>0</v>
      </c>
      <c r="L75" s="138">
        <f>'2018kari'!L75</f>
        <v>3.6511761245130558E-2</v>
      </c>
      <c r="M75" s="138">
        <f>'2018kari'!M75</f>
        <v>0.29313323807805253</v>
      </c>
    </row>
    <row r="76" spans="2:21">
      <c r="B76" s="2" t="s">
        <v>150</v>
      </c>
      <c r="F76" s="138">
        <f>'2018kari'!F76</f>
        <v>0.12571128842553952</v>
      </c>
      <c r="G76" s="138">
        <f>'2018kari'!G76</f>
        <v>0.12286146347325141</v>
      </c>
      <c r="H76" s="138">
        <f>'2018kari'!H76</f>
        <v>5.2189422636568783E-3</v>
      </c>
      <c r="I76" s="138">
        <f>'2018kari'!I76</f>
        <v>0</v>
      </c>
      <c r="J76" s="138">
        <f>'2018kari'!J76</f>
        <v>0</v>
      </c>
      <c r="K76" s="138">
        <f>'2018kari'!K76</f>
        <v>0</v>
      </c>
      <c r="L76" s="138">
        <f>'2018kari'!L76</f>
        <v>3.6031706090835502E-2</v>
      </c>
      <c r="M76" s="138">
        <f>'2018kari'!M76</f>
        <v>0.28982340025328335</v>
      </c>
    </row>
    <row r="77" spans="2:21">
      <c r="B77" s="2" t="s">
        <v>113</v>
      </c>
      <c r="F77" s="138">
        <f>'2018kari'!F77</f>
        <v>2.6058854199956811</v>
      </c>
      <c r="G77" s="138">
        <f>'2018kari'!G77</f>
        <v>2.0393938821729525</v>
      </c>
      <c r="H77" s="138">
        <f>'2018kari'!H77</f>
        <v>1.0439475767707389</v>
      </c>
      <c r="I77" s="138">
        <f>'2018kari'!I77</f>
        <v>0.51037588805966916</v>
      </c>
      <c r="J77" s="138">
        <f>'2018kari'!J77</f>
        <v>0.33574814598856495</v>
      </c>
      <c r="K77" s="138">
        <f>'2018kari'!K77</f>
        <v>0.42871787650665727</v>
      </c>
      <c r="L77" s="138">
        <f>'2018kari'!L77</f>
        <v>0.51954706651664573</v>
      </c>
      <c r="M77" s="138">
        <f>'2018kari'!M77</f>
        <v>7.4836158560109096</v>
      </c>
    </row>
    <row r="78" spans="2:21">
      <c r="B78" s="2" t="s">
        <v>114</v>
      </c>
      <c r="F78" s="138">
        <f>'2018kari'!F78</f>
        <v>5.4286344490689276</v>
      </c>
      <c r="G78" s="138">
        <f>'2018kari'!G78</f>
        <v>3.9832076707757942</v>
      </c>
      <c r="H78" s="138">
        <f>'2018kari'!H78</f>
        <v>2.1737940568484024</v>
      </c>
      <c r="I78" s="138">
        <f>'2018kari'!I78</f>
        <v>1.2408286364334957</v>
      </c>
      <c r="J78" s="138">
        <f>'2018kari'!J78</f>
        <v>0.70825410503586816</v>
      </c>
      <c r="K78" s="138">
        <f>'2018kari'!K78</f>
        <v>0.83608140798603969</v>
      </c>
      <c r="L78" s="138">
        <f>'2018kari'!L78</f>
        <v>0.94504655699559681</v>
      </c>
      <c r="M78" s="138">
        <f>'2018kari'!M78</f>
        <v>15.315846883144125</v>
      </c>
    </row>
    <row r="79" spans="2:21">
      <c r="B79" s="2" t="s">
        <v>115</v>
      </c>
      <c r="F79" s="138">
        <f>'2018kari'!F79</f>
        <v>10.825392807593328</v>
      </c>
      <c r="G79" s="138">
        <f>'2018kari'!G79</f>
        <v>7.0704375658581364</v>
      </c>
      <c r="H79" s="138">
        <f>'2018kari'!H79</f>
        <v>4.0247839017425679</v>
      </c>
      <c r="I79" s="138">
        <f>'2018kari'!I79</f>
        <v>1.8893318220370787</v>
      </c>
      <c r="J79" s="138">
        <f>'2018kari'!J79</f>
        <v>1.0838023886897616</v>
      </c>
      <c r="K79" s="138">
        <f>'2018kari'!K79</f>
        <v>1.2559961051247051</v>
      </c>
      <c r="L79" s="138">
        <f>'2018kari'!L79</f>
        <v>1.3608943069593975</v>
      </c>
      <c r="M79" s="138">
        <f>'2018kari'!M79</f>
        <v>27.510638898004977</v>
      </c>
    </row>
    <row r="80" spans="2:21">
      <c r="B80" s="2" t="s">
        <v>116</v>
      </c>
      <c r="F80" s="138">
        <f>'2018kari'!F80</f>
        <v>16.57578849873665</v>
      </c>
      <c r="G80" s="138">
        <f>'2018kari'!G80</f>
        <v>11.039962963925563</v>
      </c>
      <c r="H80" s="138">
        <f>'2018kari'!H80</f>
        <v>6.2735901306299411</v>
      </c>
      <c r="I80" s="138">
        <f>'2018kari'!I80</f>
        <v>2.6221737482988274</v>
      </c>
      <c r="J80" s="138">
        <f>'2018kari'!J80</f>
        <v>1.4234395917166971</v>
      </c>
      <c r="K80" s="138">
        <f>'2018kari'!K80</f>
        <v>1.681596936899485</v>
      </c>
      <c r="L80" s="138">
        <f>'2018kari'!L80</f>
        <v>1.8163522622335577</v>
      </c>
      <c r="M80" s="138">
        <f>'2018kari'!M80</f>
        <v>41.432904132440719</v>
      </c>
    </row>
    <row r="81" spans="2:21">
      <c r="B81" s="2" t="s">
        <v>117</v>
      </c>
      <c r="F81" s="138">
        <f>'2018kari'!F81</f>
        <v>14.516073959477701</v>
      </c>
      <c r="G81" s="138">
        <f>'2018kari'!G81</f>
        <v>11.075980747116816</v>
      </c>
      <c r="H81" s="138">
        <f>'2018kari'!H81</f>
        <v>6.2605524147286715</v>
      </c>
      <c r="I81" s="138">
        <f>'2018kari'!I81</f>
        <v>3.2540462720231496</v>
      </c>
      <c r="J81" s="138">
        <f>'2018kari'!J81</f>
        <v>1.8662613793986331</v>
      </c>
      <c r="K81" s="138">
        <f>'2018kari'!K81</f>
        <v>2.1057596949430781</v>
      </c>
      <c r="L81" s="138">
        <f>'2018kari'!L81</f>
        <v>2.1639160771399819</v>
      </c>
      <c r="M81" s="138">
        <f>'2018kari'!M81</f>
        <v>41.242590544828026</v>
      </c>
    </row>
    <row r="82" spans="2:21">
      <c r="B82" s="2" t="s">
        <v>412</v>
      </c>
      <c r="F82" s="138">
        <f>'2018kari'!F82</f>
        <v>6.6060844502201475</v>
      </c>
      <c r="G82" s="138">
        <f>'2018kari'!G82</f>
        <v>6.4714077140443163</v>
      </c>
      <c r="H82" s="138">
        <f>'2018kari'!H82</f>
        <v>4.3111520734936022</v>
      </c>
      <c r="I82" s="138">
        <f>'2018kari'!I82</f>
        <v>3.0181620612900204</v>
      </c>
      <c r="J82" s="138">
        <f>'2018kari'!J82</f>
        <v>1.9753780755024799</v>
      </c>
      <c r="K82" s="138">
        <f>'2018kari'!K82</f>
        <v>2.2422736987548397</v>
      </c>
      <c r="L82" s="138">
        <f>'2018kari'!L82</f>
        <v>2.0337130068344571</v>
      </c>
      <c r="M82" s="138">
        <f>'2018kari'!M82</f>
        <v>26.658171080139862</v>
      </c>
    </row>
    <row r="83" spans="2:21">
      <c r="B83" s="2" t="s">
        <v>304</v>
      </c>
      <c r="F83" s="138">
        <f>'2018kari'!F83</f>
        <v>57.260266201064312</v>
      </c>
      <c r="G83" s="138">
        <f>'2018kari'!G83</f>
        <v>42.366592495871778</v>
      </c>
      <c r="H83" s="138">
        <f>'2018kari'!H83</f>
        <v>24.122029075973941</v>
      </c>
      <c r="I83" s="138">
        <f>'2018kari'!I83</f>
        <v>12.534918428142241</v>
      </c>
      <c r="J83" s="138">
        <f>'2018kari'!J83</f>
        <v>7.3928836863320049</v>
      </c>
      <c r="K83" s="138">
        <f>'2018kari'!K83</f>
        <v>8.550425720214804</v>
      </c>
      <c r="L83" s="138">
        <f>'2018kari'!L83</f>
        <v>9.042100678785026</v>
      </c>
      <c r="M83" s="138">
        <f>'2018kari'!M83</f>
        <v>161.26921628638411</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1730</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'2018kari'!F89</f>
        <v>1.3170125612456598E-3</v>
      </c>
      <c r="G89" s="138">
        <f>'2018kari'!G89</f>
        <v>1.8430047100106513E-3</v>
      </c>
      <c r="H89" s="138">
        <f>'2018kari'!H89</f>
        <v>7.7334191224230457E-3</v>
      </c>
      <c r="I89" s="138">
        <f>'2018kari'!I89</f>
        <v>8.104925960688179E-3</v>
      </c>
      <c r="J89" s="138">
        <f>'2018kari'!J89</f>
        <v>7.7894144479652835E-3</v>
      </c>
      <c r="K89" s="138">
        <f>'2018kari'!K89</f>
        <v>6.0927222881727141E-3</v>
      </c>
      <c r="L89" s="138">
        <f>'2018kari'!L89</f>
        <v>4.4904931852002951E-3</v>
      </c>
      <c r="M89" s="138">
        <f>'2018kari'!M89</f>
        <v>3.7370992275705832E-2</v>
      </c>
      <c r="N89" s="16">
        <f>'2018kari'!N89</f>
        <v>0</v>
      </c>
      <c r="O89" s="16">
        <f>'2018kari'!O89</f>
        <v>0</v>
      </c>
      <c r="P89" s="138">
        <f>'2018kari'!P89</f>
        <v>4.1756691203469041E-4</v>
      </c>
      <c r="Q89" s="138">
        <f>'2018kari'!Q89</f>
        <v>6.6113105001841738E-4</v>
      </c>
      <c r="R89" s="138">
        <f>'2018kari'!R89</f>
        <v>6.3711281394925859E-4</v>
      </c>
      <c r="S89" s="138">
        <f>'2018kari'!S89</f>
        <v>6.7513639937216035E-4</v>
      </c>
      <c r="T89" s="138">
        <f>'2018kari'!T89</f>
        <v>1.6094146961621559E-3</v>
      </c>
      <c r="U89" s="138">
        <f>'2018kari'!U89</f>
        <v>4.0003618715366823E-3</v>
      </c>
    </row>
    <row r="90" spans="2:21">
      <c r="B90" s="2" t="s">
        <v>147</v>
      </c>
      <c r="F90" s="138">
        <f>'2018kari'!F90</f>
        <v>1.4004538780475004E-3</v>
      </c>
      <c r="G90" s="138">
        <f>'2018kari'!G90</f>
        <v>1.9597710525653738E-3</v>
      </c>
      <c r="H90" s="138">
        <f>'2018kari'!H90</f>
        <v>8.223381552504341E-3</v>
      </c>
      <c r="I90" s="138">
        <f>'2018kari'!I90</f>
        <v>8.6184257667200979E-3</v>
      </c>
      <c r="J90" s="138">
        <f>'2018kari'!J90</f>
        <v>8.2829245463342475E-3</v>
      </c>
      <c r="K90" s="138">
        <f>'2018kari'!K90</f>
        <v>6.4787358962374803E-3</v>
      </c>
      <c r="L90" s="138">
        <f>'2018kari'!L90</f>
        <v>4.7749951523709143E-3</v>
      </c>
      <c r="M90" s="138">
        <f>'2018kari'!M90</f>
        <v>3.9738687844779949E-2</v>
      </c>
      <c r="N90" s="16">
        <f>'2018kari'!N90</f>
        <v>0</v>
      </c>
      <c r="O90" s="16">
        <f>'2018kari'!O90</f>
        <v>0</v>
      </c>
      <c r="P90" s="138">
        <f>'2018kari'!P90</f>
        <v>4.440224934150976E-4</v>
      </c>
      <c r="Q90" s="138">
        <f>'2018kari'!Q90</f>
        <v>7.0301800464240628E-4</v>
      </c>
      <c r="R90" s="138">
        <f>'2018kari'!R90</f>
        <v>6.7747805700887757E-4</v>
      </c>
      <c r="S90" s="138">
        <f>'2018kari'!S90</f>
        <v>7.1791068402376947E-4</v>
      </c>
      <c r="T90" s="138">
        <f>'2018kari'!T90</f>
        <v>1.7113815911483272E-3</v>
      </c>
      <c r="U90" s="138">
        <f>'2018kari'!U90</f>
        <v>4.253810830238478E-3</v>
      </c>
    </row>
    <row r="91" spans="2:21">
      <c r="B91" s="2" t="s">
        <v>148</v>
      </c>
      <c r="F91" s="138">
        <f>'2018kari'!F91</f>
        <v>1.211269127431638E-3</v>
      </c>
      <c r="G91" s="138">
        <f>'2018kari'!G91</f>
        <v>1.6950291687693327E-3</v>
      </c>
      <c r="H91" s="138">
        <f>'2018kari'!H91</f>
        <v>7.1124999928783902E-3</v>
      </c>
      <c r="I91" s="138">
        <f>'2018kari'!I91</f>
        <v>7.4541784073915221E-3</v>
      </c>
      <c r="J91" s="138">
        <f>'2018kari'!J91</f>
        <v>7.1639994326754162E-3</v>
      </c>
      <c r="K91" s="138">
        <f>'2018kari'!K91</f>
        <v>5.6035353244453176E-3</v>
      </c>
      <c r="L91" s="138">
        <f>'2018kari'!L91</f>
        <v>4.1299497986797985E-3</v>
      </c>
      <c r="M91" s="138">
        <f>'2018kari'!M91</f>
        <v>3.4370461252271417E-2</v>
      </c>
      <c r="N91" s="16">
        <f>'2018kari'!N91</f>
        <v>0</v>
      </c>
      <c r="O91" s="16">
        <f>'2018kari'!O91</f>
        <v>0</v>
      </c>
      <c r="P91" s="138">
        <f>'2018kari'!P91</f>
        <v>3.8404030763852353E-4</v>
      </c>
      <c r="Q91" s="138">
        <f>'2018kari'!Q91</f>
        <v>6.0804858938957223E-4</v>
      </c>
      <c r="R91" s="138">
        <f>'2018kari'!R91</f>
        <v>5.8595878652662869E-4</v>
      </c>
      <c r="S91" s="138">
        <f>'2018kari'!S91</f>
        <v>6.2092944397689549E-4</v>
      </c>
      <c r="T91" s="138">
        <f>'2018kari'!T91</f>
        <v>1.4801941849758601E-3</v>
      </c>
      <c r="U91" s="138">
        <f>'2018kari'!U91</f>
        <v>3.6791713125074801E-3</v>
      </c>
    </row>
    <row r="92" spans="2:21">
      <c r="B92" s="2" t="s">
        <v>149</v>
      </c>
      <c r="F92" s="138">
        <f>'2018kari'!F92</f>
        <v>1.1086702522328535E-3</v>
      </c>
      <c r="G92" s="138">
        <f>'2018kari'!G92</f>
        <v>1.5514540687305684E-3</v>
      </c>
      <c r="H92" s="138">
        <f>'2018kari'!H92</f>
        <v>6.5100455237646548E-3</v>
      </c>
      <c r="I92" s="138">
        <f>'2018kari'!I92</f>
        <v>6.8227825410153275E-3</v>
      </c>
      <c r="J92" s="138">
        <f>'2018kari'!J92</f>
        <v>6.5571827747822591E-3</v>
      </c>
      <c r="K92" s="138">
        <f>'2018kari'!K92</f>
        <v>5.1288956193586439E-3</v>
      </c>
      <c r="L92" s="138">
        <f>'2018kari'!L92</f>
        <v>3.7801281163007041E-3</v>
      </c>
      <c r="M92" s="138">
        <f>'2018kari'!M92</f>
        <v>3.1459158896185009E-2</v>
      </c>
      <c r="N92" s="16">
        <f>'2018kari'!N92</f>
        <v>0</v>
      </c>
      <c r="O92" s="16">
        <f>'2018kari'!O92</f>
        <v>0</v>
      </c>
      <c r="P92" s="138">
        <f>'2018kari'!P92</f>
        <v>3.5151070484227675E-4</v>
      </c>
      <c r="Q92" s="138">
        <f>'2018kari'!Q92</f>
        <v>5.5654467508618505E-4</v>
      </c>
      <c r="R92" s="138">
        <f>'2018kari'!R92</f>
        <v>5.3632595840530785E-4</v>
      </c>
      <c r="S92" s="138">
        <f>'2018kari'!S92</f>
        <v>5.6833447471113117E-4</v>
      </c>
      <c r="T92" s="138">
        <f>'2018kari'!T92</f>
        <v>1.3548163849354015E-3</v>
      </c>
      <c r="U92" s="138">
        <f>'2018kari'!U92</f>
        <v>3.3675321979803026E-3</v>
      </c>
    </row>
    <row r="93" spans="2:21">
      <c r="B93" s="2" t="s">
        <v>150</v>
      </c>
      <c r="F93" s="138">
        <f>'2018kari'!F93</f>
        <v>1.1001663690853379E-3</v>
      </c>
      <c r="G93" s="138">
        <f>'2018kari'!G93</f>
        <v>1.5395538810213277E-3</v>
      </c>
      <c r="H93" s="138">
        <f>'2018kari'!H93</f>
        <v>6.4601112296789193E-3</v>
      </c>
      <c r="I93" s="138">
        <f>'2018kari'!I93</f>
        <v>6.7704494461633168E-3</v>
      </c>
      <c r="J93" s="138">
        <f>'2018kari'!J93</f>
        <v>6.5068869217264494E-3</v>
      </c>
      <c r="K93" s="138">
        <f>'2018kari'!K93</f>
        <v>5.0895552213142395E-3</v>
      </c>
      <c r="L93" s="138">
        <f>'2018kari'!L93</f>
        <v>3.751133230112572E-3</v>
      </c>
      <c r="M93" s="138">
        <f>'2018kari'!M93</f>
        <v>3.1217856299102162E-2</v>
      </c>
      <c r="N93" s="16">
        <f>'2018kari'!N93</f>
        <v>0</v>
      </c>
      <c r="O93" s="16">
        <f>'2018kari'!O93</f>
        <v>0</v>
      </c>
      <c r="P93" s="138">
        <f>'2018kari'!P93</f>
        <v>3.4881449652148942E-4</v>
      </c>
      <c r="Q93" s="138">
        <f>'2018kari'!Q93</f>
        <v>5.5227578550989028E-4</v>
      </c>
      <c r="R93" s="138">
        <f>'2018kari'!R93</f>
        <v>5.3221215335816016E-4</v>
      </c>
      <c r="S93" s="138">
        <f>'2018kari'!S93</f>
        <v>5.6397515330612884E-4</v>
      </c>
      <c r="T93" s="138">
        <f>'2018kari'!T93</f>
        <v>1.3444244760692379E-3</v>
      </c>
      <c r="U93" s="138">
        <f>'2018kari'!U93</f>
        <v>3.3417020647649072E-3</v>
      </c>
    </row>
    <row r="94" spans="2:21">
      <c r="B94" s="2" t="s">
        <v>113</v>
      </c>
      <c r="F94" s="138">
        <f>'2018kari'!F94</f>
        <v>1.5769153599839474E-2</v>
      </c>
      <c r="G94" s="138">
        <f>'2018kari'!G94</f>
        <v>1.7885950780367151E-2</v>
      </c>
      <c r="H94" s="138">
        <f>'2018kari'!H94</f>
        <v>7.4884702028567743E-2</v>
      </c>
      <c r="I94" s="138">
        <f>'2018kari'!I94</f>
        <v>6.2567673406065283E-2</v>
      </c>
      <c r="J94" s="138">
        <f>'2018kari'!J94</f>
        <v>5.5936759260046348E-2</v>
      </c>
      <c r="K94" s="138">
        <f>'2018kari'!K94</f>
        <v>3.8733920013649711E-2</v>
      </c>
      <c r="L94" s="138">
        <f>'2018kari'!L94</f>
        <v>3.2486340729908081E-2</v>
      </c>
      <c r="M94" s="138">
        <f>'2018kari'!M94</f>
        <v>0.29826449981844377</v>
      </c>
      <c r="N94" s="16">
        <f>'2018kari'!N94</f>
        <v>0</v>
      </c>
      <c r="O94" s="16">
        <f>'2018kari'!O94</f>
        <v>0</v>
      </c>
      <c r="P94" s="138">
        <f>'2018kari'!P94</f>
        <v>4.6049931863460332E-3</v>
      </c>
      <c r="Q94" s="138">
        <f>'2018kari'!Q94</f>
        <v>5.8328452621527272E-3</v>
      </c>
      <c r="R94" s="138">
        <f>'2018kari'!R94</f>
        <v>5.6209437723386338E-3</v>
      </c>
      <c r="S94" s="138">
        <f>'2018kari'!S94</f>
        <v>5.9564078079150191E-3</v>
      </c>
      <c r="T94" s="138">
        <f>'2018kari'!T94</f>
        <v>8.1137722868684266E-3</v>
      </c>
      <c r="U94" s="138">
        <f>'2018kari'!U94</f>
        <v>3.0128962315620841E-2</v>
      </c>
    </row>
    <row r="95" spans="2:21">
      <c r="B95" s="2" t="s">
        <v>114</v>
      </c>
      <c r="F95" s="138">
        <f>'2018kari'!F95</f>
        <v>3.1773861211621818E-2</v>
      </c>
      <c r="G95" s="138">
        <f>'2018kari'!G95</f>
        <v>3.2040087208364702E-2</v>
      </c>
      <c r="H95" s="138">
        <f>'2018kari'!H95</f>
        <v>0.15458624054082412</v>
      </c>
      <c r="I95" s="138">
        <f>'2018kari'!I95</f>
        <v>0.12351774202894708</v>
      </c>
      <c r="J95" s="138">
        <f>'2018kari'!J95</f>
        <v>9.7176065613496093E-2</v>
      </c>
      <c r="K95" s="138">
        <f>'2018kari'!K95</f>
        <v>6.4086147123255596E-2</v>
      </c>
      <c r="L95" s="138">
        <f>'2018kari'!L95</f>
        <v>4.6393440072579083E-2</v>
      </c>
      <c r="M95" s="138">
        <f>'2018kari'!M95</f>
        <v>0.54957358379908849</v>
      </c>
      <c r="N95" s="16">
        <f>'2018kari'!N95</f>
        <v>0</v>
      </c>
      <c r="O95" s="16">
        <f>'2018kari'!O95</f>
        <v>0</v>
      </c>
      <c r="P95" s="138">
        <f>'2018kari'!P95</f>
        <v>8.2963156875595287E-3</v>
      </c>
      <c r="Q95" s="138">
        <f>'2018kari'!Q95</f>
        <v>1.0946253450083439E-2</v>
      </c>
      <c r="R95" s="138">
        <f>'2018kari'!R95</f>
        <v>8.4388695252962768E-3</v>
      </c>
      <c r="S95" s="138">
        <f>'2018kari'!S95</f>
        <v>1.0060324237726685E-2</v>
      </c>
      <c r="T95" s="138">
        <f>'2018kari'!T95</f>
        <v>1.256208732011267E-2</v>
      </c>
      <c r="U95" s="138">
        <f>'2018kari'!U95</f>
        <v>5.0303850220778601E-2</v>
      </c>
    </row>
    <row r="96" spans="2:21">
      <c r="B96" s="2" t="s">
        <v>115</v>
      </c>
      <c r="F96" s="138">
        <f>'2018kari'!F96</f>
        <v>6.1507913639818605E-2</v>
      </c>
      <c r="G96" s="138">
        <f>'2018kari'!G96</f>
        <v>6.4681414874148926E-2</v>
      </c>
      <c r="H96" s="138">
        <f>'2018kari'!H96</f>
        <v>0.32826642679403861</v>
      </c>
      <c r="I96" s="138">
        <f>'2018kari'!I96</f>
        <v>0.26832998722835083</v>
      </c>
      <c r="J96" s="138">
        <f>'2018kari'!J96</f>
        <v>0.19769351327742252</v>
      </c>
      <c r="K96" s="138">
        <f>'2018kari'!K96</f>
        <v>0.13181174299354254</v>
      </c>
      <c r="L96" s="138">
        <f>'2018kari'!L96</f>
        <v>8.2900179725607662E-2</v>
      </c>
      <c r="M96" s="138">
        <f>'2018kari'!M96</f>
        <v>1.1351911785329298</v>
      </c>
      <c r="N96" s="16">
        <f>'2018kari'!N96</f>
        <v>0</v>
      </c>
      <c r="O96" s="16">
        <f>'2018kari'!O96</f>
        <v>0</v>
      </c>
      <c r="P96" s="138">
        <f>'2018kari'!P96</f>
        <v>1.7063778683694079E-2</v>
      </c>
      <c r="Q96" s="138">
        <f>'2018kari'!Q96</f>
        <v>2.2249271744885901E-2</v>
      </c>
      <c r="R96" s="138">
        <f>'2018kari'!R96</f>
        <v>1.6335983043501381E-2</v>
      </c>
      <c r="S96" s="138">
        <f>'2018kari'!S96</f>
        <v>1.9474798806521323E-2</v>
      </c>
      <c r="T96" s="138">
        <f>'2018kari'!T96</f>
        <v>1.7685612754577574E-2</v>
      </c>
      <c r="U96" s="138">
        <f>'2018kari'!U96</f>
        <v>9.2809445033180255E-2</v>
      </c>
    </row>
    <row r="97" spans="2:21">
      <c r="B97" s="2" t="s">
        <v>116</v>
      </c>
      <c r="F97" s="138">
        <f>'2018kari'!F97</f>
        <v>0.12337229853701057</v>
      </c>
      <c r="G97" s="138">
        <f>'2018kari'!G97</f>
        <v>0.14780405368379548</v>
      </c>
      <c r="H97" s="138">
        <f>'2018kari'!H97</f>
        <v>0.66291056828905637</v>
      </c>
      <c r="I97" s="138">
        <f>'2018kari'!I97</f>
        <v>0.57004769442005643</v>
      </c>
      <c r="J97" s="138">
        <f>'2018kari'!J97</f>
        <v>0.42215728083692694</v>
      </c>
      <c r="K97" s="138">
        <f>'2018kari'!K97</f>
        <v>0.26037192935470554</v>
      </c>
      <c r="L97" s="138">
        <f>'2018kari'!L97</f>
        <v>0.15252376487317279</v>
      </c>
      <c r="M97" s="138">
        <f>'2018kari'!M97</f>
        <v>2.3391875899947241</v>
      </c>
      <c r="N97" s="16">
        <f>'2018kari'!N97</f>
        <v>0</v>
      </c>
      <c r="O97" s="16">
        <f>'2018kari'!O97</f>
        <v>0</v>
      </c>
      <c r="P97" s="138">
        <f>'2018kari'!P97</f>
        <v>3.1517883019521659E-2</v>
      </c>
      <c r="Q97" s="138">
        <f>'2018kari'!Q97</f>
        <v>3.5347295887045063E-2</v>
      </c>
      <c r="R97" s="138">
        <f>'2018kari'!R97</f>
        <v>3.5065021400081067E-2</v>
      </c>
      <c r="S97" s="138">
        <f>'2018kari'!S97</f>
        <v>2.9726192000707637E-2</v>
      </c>
      <c r="T97" s="138">
        <f>'2018kari'!T97</f>
        <v>3.1454218499092114E-2</v>
      </c>
      <c r="U97" s="138">
        <f>'2018kari'!U97</f>
        <v>0.16311061080644754</v>
      </c>
    </row>
    <row r="98" spans="2:21">
      <c r="B98" s="2" t="s">
        <v>117</v>
      </c>
      <c r="F98" s="138">
        <f>'2018kari'!F98</f>
        <v>0.15206608763924556</v>
      </c>
      <c r="G98" s="138">
        <f>'2018kari'!G98</f>
        <v>0.20069335238804262</v>
      </c>
      <c r="H98" s="138">
        <f>'2018kari'!H98</f>
        <v>0.80698224670190288</v>
      </c>
      <c r="I98" s="138">
        <f>'2018kari'!I98</f>
        <v>0.79610776248870496</v>
      </c>
      <c r="J98" s="138">
        <f>'2018kari'!J98</f>
        <v>0.59090855415944987</v>
      </c>
      <c r="K98" s="138">
        <f>'2018kari'!K98</f>
        <v>0.36859158867069758</v>
      </c>
      <c r="L98" s="138">
        <f>'2018kari'!L98</f>
        <v>0.20081217366117013</v>
      </c>
      <c r="M98" s="138">
        <f>'2018kari'!M98</f>
        <v>3.1161617657092138</v>
      </c>
      <c r="N98" s="16">
        <f>'2018kari'!N98</f>
        <v>0</v>
      </c>
      <c r="O98" s="16">
        <f>'2018kari'!O98</f>
        <v>0</v>
      </c>
      <c r="P98" s="138">
        <f>'2018kari'!P98</f>
        <v>3.5366179826502767E-2</v>
      </c>
      <c r="Q98" s="138">
        <f>'2018kari'!Q98</f>
        <v>4.6929183730475915E-2</v>
      </c>
      <c r="R98" s="138">
        <f>'2018kari'!R98</f>
        <v>4.1112993616335573E-2</v>
      </c>
      <c r="S98" s="138">
        <f>'2018kari'!S98</f>
        <v>4.1388328685799024E-2</v>
      </c>
      <c r="T98" s="138">
        <f>'2018kari'!T98</f>
        <v>3.8945922143206073E-2</v>
      </c>
      <c r="U98" s="138">
        <f>'2018kari'!U98</f>
        <v>0.20374260800231936</v>
      </c>
    </row>
    <row r="99" spans="2:21">
      <c r="B99" s="2" t="s">
        <v>412</v>
      </c>
      <c r="F99" s="138">
        <f>'2018kari'!F99</f>
        <v>0.10588680452764715</v>
      </c>
      <c r="G99" s="138">
        <f>'2018kari'!G99</f>
        <v>0.15879764954832346</v>
      </c>
      <c r="H99" s="138">
        <f>'2018kari'!H99</f>
        <v>0.61437984668316759</v>
      </c>
      <c r="I99" s="138">
        <f>'2018kari'!I99</f>
        <v>0.71558709485757954</v>
      </c>
      <c r="J99" s="138">
        <f>'2018kari'!J99</f>
        <v>0.6116987200036188</v>
      </c>
      <c r="K99" s="138">
        <f>'2018kari'!K99</f>
        <v>0.45606305047571194</v>
      </c>
      <c r="L99" s="138">
        <f>'2018kari'!L99</f>
        <v>0.26122119151475026</v>
      </c>
      <c r="M99" s="138">
        <f>'2018kari'!M99</f>
        <v>2.923634357610799</v>
      </c>
      <c r="N99" s="16">
        <f>'2018kari'!N99</f>
        <v>0</v>
      </c>
      <c r="O99" s="16">
        <f>'2018kari'!O99</f>
        <v>0</v>
      </c>
      <c r="P99" s="138">
        <f>'2018kari'!P99</f>
        <v>2.807575009525172E-2</v>
      </c>
      <c r="Q99" s="138">
        <f>'2018kari'!Q99</f>
        <v>4.5000949567837602E-2</v>
      </c>
      <c r="R99" s="138">
        <f>'2018kari'!R99</f>
        <v>4.7596949618236538E-2</v>
      </c>
      <c r="S99" s="138">
        <f>'2018kari'!S99</f>
        <v>4.9316752046372155E-2</v>
      </c>
      <c r="T99" s="138">
        <f>'2018kari'!T99</f>
        <v>4.2368507782564027E-2</v>
      </c>
      <c r="U99" s="138">
        <f>'2018kari'!U99</f>
        <v>0.21235890911026206</v>
      </c>
    </row>
    <row r="100" spans="2:21">
      <c r="B100" s="2" t="s">
        <v>304</v>
      </c>
      <c r="F100" s="269">
        <f>'2018kari'!F100</f>
        <v>0.49651369134322615</v>
      </c>
      <c r="G100" s="269">
        <f>'2018kari'!G100</f>
        <v>0.63049132136413955</v>
      </c>
      <c r="H100" s="269">
        <f>'2018kari'!H100</f>
        <v>2.6780494884588069</v>
      </c>
      <c r="I100" s="269">
        <f>'2018kari'!I100</f>
        <v>2.5739287165516824</v>
      </c>
      <c r="J100" s="269">
        <f>'2018kari'!J100</f>
        <v>2.0118713012744442</v>
      </c>
      <c r="K100" s="269">
        <f>'2018kari'!K100</f>
        <v>1.3480518229810914</v>
      </c>
      <c r="L100" s="269">
        <f>'2018kari'!L100</f>
        <v>0.79726379005985226</v>
      </c>
      <c r="M100" s="269">
        <f>'2018kari'!M100</f>
        <v>10.536170132033243</v>
      </c>
      <c r="N100" s="270">
        <f>'2018kari'!N100</f>
        <v>0</v>
      </c>
      <c r="O100" s="270">
        <f>'2018kari'!O100</f>
        <v>0</v>
      </c>
      <c r="P100" s="269">
        <f>'2018kari'!P100</f>
        <v>0.12687085541332788</v>
      </c>
      <c r="Q100" s="269">
        <f>'2018kari'!Q100</f>
        <v>0.16938681774712711</v>
      </c>
      <c r="R100" s="269">
        <f>'2018kari'!R100</f>
        <v>0.15713984874503772</v>
      </c>
      <c r="S100" s="269">
        <f>'2018kari'!S100</f>
        <v>0.15906908974043193</v>
      </c>
      <c r="T100" s="269">
        <f>'2018kari'!T100</f>
        <v>0.15863035211971188</v>
      </c>
      <c r="U100" s="269">
        <f>'2018kari'!U100</f>
        <v>0.77109696376563641</v>
      </c>
    </row>
    <row r="101" spans="2:21">
      <c r="B101" s="2" t="s">
        <v>389</v>
      </c>
      <c r="F101" s="697">
        <f>(D00!D118+処遇!$X$11)*(1+h30改定!$B$2)</f>
        <v>4.9988490908402436</v>
      </c>
      <c r="G101" s="697">
        <f>(D00!E118+処遇!$X$11)*(1+h30改定!$B$2)</f>
        <v>8.6710996727920211</v>
      </c>
      <c r="H101" s="697">
        <f>(D00!F118+処遇!$X$11)*(1+h30改定!$B$2)</f>
        <v>13.351497729488981</v>
      </c>
      <c r="I101" s="697">
        <f>(D00!G118+処遇!$X$11)*(1+h30改定!$B$2)</f>
        <v>18.771703479164533</v>
      </c>
      <c r="J101" s="697">
        <f>(D00!H118+処遇!$X$11)*(1+h30改定!$B$2)</f>
        <v>25.935830997336907</v>
      </c>
      <c r="K101" s="697">
        <f>(D00!I118+処遇!$X$11)*(1+h30改定!$B$2)</f>
        <v>28.050160517191816</v>
      </c>
      <c r="L101" s="697">
        <f>(D00!J118+処遇!$X$11)*(1+h30改定!$B$2)</f>
        <v>30.936773201768411</v>
      </c>
      <c r="M101" s="138"/>
      <c r="P101" s="697">
        <f>(D00!F135+処遇!$X$11)*(1+h30改定!$B$2)</f>
        <v>15.070423948352435</v>
      </c>
      <c r="Q101" s="697">
        <f>(D00!G135+処遇!$X$11)*(1+h30改定!$B$2)</f>
        <v>20.497115833116077</v>
      </c>
      <c r="R101" s="697">
        <f>(D00!H135+処遇!$X$11)*(1+h30改定!$B$2)</f>
        <v>27.529044224850129</v>
      </c>
      <c r="S101" s="697">
        <f>(D00!I135+処遇!$X$11)*(1+h30改定!$B$2)</f>
        <v>30.75276274701762</v>
      </c>
      <c r="T101" s="697">
        <f>(D00!J135+処遇!$X$11)*(1+h30改定!$B$2)</f>
        <v>34.989310333224516</v>
      </c>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16">
        <f>'2018kari'!F106</f>
        <v>0</v>
      </c>
      <c r="G106" s="16">
        <f>'2018kari'!G106</f>
        <v>0</v>
      </c>
      <c r="H106" s="138">
        <f>'2018kari'!H106</f>
        <v>1.6959327108925996E-3</v>
      </c>
      <c r="I106" s="138">
        <f>'2018kari'!I106</f>
        <v>1.8840417521905422E-3</v>
      </c>
      <c r="J106" s="138">
        <f>'2018kari'!J106</f>
        <v>1.6753602534418243E-3</v>
      </c>
      <c r="K106" s="138">
        <f>'2018kari'!K106</f>
        <v>2.0178258042051513E-3</v>
      </c>
      <c r="L106" s="138">
        <f>'2018kari'!L106</f>
        <v>1.8377298441679196E-3</v>
      </c>
      <c r="M106" s="138">
        <f>'2018kari'!M106</f>
        <v>9.1108903648980371E-3</v>
      </c>
    </row>
    <row r="107" spans="2:21">
      <c r="B107" s="2" t="s">
        <v>147</v>
      </c>
      <c r="F107" s="16">
        <f>'2018kari'!F107</f>
        <v>0</v>
      </c>
      <c r="G107" s="16">
        <f>'2018kari'!G107</f>
        <v>0</v>
      </c>
      <c r="H107" s="138">
        <f>'2018kari'!H107</f>
        <v>1.8033810851665322E-3</v>
      </c>
      <c r="I107" s="138">
        <f>'2018kari'!I107</f>
        <v>2.0034080584342248E-3</v>
      </c>
      <c r="J107" s="138">
        <f>'2018kari'!J107</f>
        <v>1.7815052286518033E-3</v>
      </c>
      <c r="K107" s="138">
        <f>'2018kari'!K107</f>
        <v>2.1456682008033755E-3</v>
      </c>
      <c r="L107" s="138">
        <f>'2018kari'!L107</f>
        <v>1.954161989642962E-3</v>
      </c>
      <c r="M107" s="138">
        <f>'2018kari'!M107</f>
        <v>9.6881245626988972E-3</v>
      </c>
    </row>
    <row r="108" spans="2:21">
      <c r="B108" s="2" t="s">
        <v>148</v>
      </c>
      <c r="F108" s="16">
        <f>'2018kari'!F108</f>
        <v>0</v>
      </c>
      <c r="G108" s="16">
        <f>'2018kari'!G108</f>
        <v>0</v>
      </c>
      <c r="H108" s="138">
        <f>'2018kari'!H108</f>
        <v>1.5597656357679037E-3</v>
      </c>
      <c r="I108" s="138">
        <f>'2018kari'!I108</f>
        <v>1.7327713314003392E-3</v>
      </c>
      <c r="J108" s="138">
        <f>'2018kari'!J108</f>
        <v>1.5408449486622646E-3</v>
      </c>
      <c r="K108" s="138">
        <f>'2018kari'!K108</f>
        <v>1.8558138115682844E-3</v>
      </c>
      <c r="L108" s="138">
        <f>'2018kari'!L108</f>
        <v>1.6901778238887636E-3</v>
      </c>
      <c r="M108" s="138">
        <f>'2018kari'!M108</f>
        <v>8.3793735512875545E-3</v>
      </c>
    </row>
    <row r="109" spans="2:21">
      <c r="B109" s="2" t="s">
        <v>149</v>
      </c>
      <c r="F109" s="16">
        <f>'2018kari'!F109</f>
        <v>0</v>
      </c>
      <c r="G109" s="16">
        <f>'2018kari'!G109</f>
        <v>0</v>
      </c>
      <c r="H109" s="138">
        <f>'2018kari'!H109</f>
        <v>1.4276478461047342E-3</v>
      </c>
      <c r="I109" s="138">
        <f>'2018kari'!I109</f>
        <v>1.5859993337062027E-3</v>
      </c>
      <c r="J109" s="138">
        <f>'2018kari'!J109</f>
        <v>1.4103298096165868E-3</v>
      </c>
      <c r="K109" s="138">
        <f>'2018kari'!K109</f>
        <v>1.698619670866452E-3</v>
      </c>
      <c r="L109" s="138">
        <f>'2018kari'!L109</f>
        <v>1.547013650304472E-3</v>
      </c>
      <c r="M109" s="138">
        <f>'2018kari'!M109</f>
        <v>7.6696103105984483E-3</v>
      </c>
    </row>
    <row r="110" spans="2:21">
      <c r="B110" s="2" t="s">
        <v>150</v>
      </c>
      <c r="F110" s="16">
        <f>'2018kari'!F110</f>
        <v>0</v>
      </c>
      <c r="G110" s="16">
        <f>'2018kari'!G110</f>
        <v>0</v>
      </c>
      <c r="H110" s="138">
        <f>'2018kari'!H110</f>
        <v>1.4166972948162642E-3</v>
      </c>
      <c r="I110" s="138">
        <f>'2018kari'!I110</f>
        <v>1.5738341719020396E-3</v>
      </c>
      <c r="J110" s="138">
        <f>'2018kari'!J110</f>
        <v>1.3995120936399175E-3</v>
      </c>
      <c r="K110" s="138">
        <f>'2018kari'!K110</f>
        <v>1.68559067224037E-3</v>
      </c>
      <c r="L110" s="138">
        <f>'2018kari'!L110</f>
        <v>1.5351475221357894E-3</v>
      </c>
      <c r="M110" s="138">
        <f>'2018kari'!M110</f>
        <v>7.6107817547343805E-3</v>
      </c>
    </row>
    <row r="111" spans="2:21">
      <c r="B111" s="2" t="s">
        <v>113</v>
      </c>
      <c r="F111" s="16">
        <f>'2018kari'!F111</f>
        <v>0</v>
      </c>
      <c r="G111" s="16">
        <f>'2018kari'!G111</f>
        <v>0</v>
      </c>
      <c r="H111" s="138">
        <f>'2018kari'!H111</f>
        <v>1.4027258302340593E-2</v>
      </c>
      <c r="I111" s="138">
        <f>'2018kari'!I111</f>
        <v>1.477511607843208E-2</v>
      </c>
      <c r="J111" s="138">
        <f>'2018kari'!J111</f>
        <v>1.2009487615333022E-2</v>
      </c>
      <c r="K111" s="138">
        <f>'2018kari'!K111</f>
        <v>1.3351739055645236E-2</v>
      </c>
      <c r="L111" s="138">
        <f>'2018kari'!L111</f>
        <v>9.9081996559029842E-3</v>
      </c>
      <c r="M111" s="138">
        <f>'2018kari'!M111</f>
        <v>6.407180070765392E-2</v>
      </c>
    </row>
    <row r="112" spans="2:21">
      <c r="B112" s="2" t="s">
        <v>114</v>
      </c>
      <c r="F112" s="16">
        <f>'2018kari'!F112</f>
        <v>0</v>
      </c>
      <c r="G112" s="16">
        <f>'2018kari'!G112</f>
        <v>0</v>
      </c>
      <c r="H112" s="138">
        <f>'2018kari'!H112</f>
        <v>2.4218412159299242E-2</v>
      </c>
      <c r="I112" s="138">
        <f>'2018kari'!I112</f>
        <v>2.4955050626579954E-2</v>
      </c>
      <c r="J112" s="138">
        <f>'2018kari'!J112</f>
        <v>2.0804027379132346E-2</v>
      </c>
      <c r="K112" s="138">
        <f>'2018kari'!K112</f>
        <v>2.1047579874382862E-2</v>
      </c>
      <c r="L112" s="138">
        <f>'2018kari'!L112</f>
        <v>1.5213516780435589E-2</v>
      </c>
      <c r="M112" s="138">
        <f>'2018kari'!M112</f>
        <v>0.10623858681982998</v>
      </c>
    </row>
    <row r="113" spans="2:21">
      <c r="B113" s="2" t="s">
        <v>115</v>
      </c>
      <c r="F113" s="16">
        <f>'2018kari'!F113</f>
        <v>0</v>
      </c>
      <c r="G113" s="16">
        <f>'2018kari'!G113</f>
        <v>0</v>
      </c>
      <c r="H113" s="138">
        <f>'2018kari'!H113</f>
        <v>5.6054634541905811E-2</v>
      </c>
      <c r="I113" s="138">
        <f>'2018kari'!I113</f>
        <v>4.7301626828256865E-2</v>
      </c>
      <c r="J113" s="138">
        <f>'2018kari'!J113</f>
        <v>3.6245235660412878E-2</v>
      </c>
      <c r="K113" s="138">
        <f>'2018kari'!K113</f>
        <v>3.3953294623170899E-2</v>
      </c>
      <c r="L113" s="138">
        <f>'2018kari'!L113</f>
        <v>2.5523646015690106E-2</v>
      </c>
      <c r="M113" s="138">
        <f>'2018kari'!M113</f>
        <v>0.19907843766943656</v>
      </c>
    </row>
    <row r="114" spans="2:21">
      <c r="B114" s="2" t="s">
        <v>116</v>
      </c>
      <c r="F114" s="16">
        <f>'2018kari'!F114</f>
        <v>0</v>
      </c>
      <c r="G114" s="16">
        <f>'2018kari'!G114</f>
        <v>0</v>
      </c>
      <c r="H114" s="138">
        <f>'2018kari'!H114</f>
        <v>0.11400777236495759</v>
      </c>
      <c r="I114" s="138">
        <f>'2018kari'!I114</f>
        <v>0.10468027563084623</v>
      </c>
      <c r="J114" s="138">
        <f>'2018kari'!J114</f>
        <v>7.1131455620509459E-2</v>
      </c>
      <c r="K114" s="138">
        <f>'2018kari'!K114</f>
        <v>5.9018251636764801E-2</v>
      </c>
      <c r="L114" s="138">
        <f>'2018kari'!L114</f>
        <v>4.3347359863636289E-2</v>
      </c>
      <c r="M114" s="138">
        <f>'2018kari'!M114</f>
        <v>0.39218511511671433</v>
      </c>
    </row>
    <row r="115" spans="2:21">
      <c r="B115" s="2" t="s">
        <v>117</v>
      </c>
      <c r="F115" s="16">
        <f>'2018kari'!F115</f>
        <v>0</v>
      </c>
      <c r="G115" s="16">
        <f>'2018kari'!G115</f>
        <v>0</v>
      </c>
      <c r="H115" s="138">
        <f>'2018kari'!H115</f>
        <v>0.14466443220199965</v>
      </c>
      <c r="I115" s="138">
        <f>'2018kari'!I115</f>
        <v>0.14386673320828547</v>
      </c>
      <c r="J115" s="138">
        <f>'2018kari'!J115</f>
        <v>0.10338140187069141</v>
      </c>
      <c r="K115" s="138">
        <f>'2018kari'!K115</f>
        <v>9.1798492514244573E-2</v>
      </c>
      <c r="L115" s="138">
        <f>'2018kari'!L115</f>
        <v>5.6329777876630717E-2</v>
      </c>
      <c r="M115" s="138">
        <f>'2018kari'!M115</f>
        <v>0.54004083767185185</v>
      </c>
    </row>
    <row r="116" spans="2:21">
      <c r="B116" s="2" t="s">
        <v>412</v>
      </c>
      <c r="F116" s="16">
        <f>'2018kari'!F116</f>
        <v>0</v>
      </c>
      <c r="G116" s="16">
        <f>'2018kari'!G116</f>
        <v>0</v>
      </c>
      <c r="H116" s="138">
        <f>'2018kari'!H116</f>
        <v>0.11825191273350061</v>
      </c>
      <c r="I116" s="138">
        <f>'2018kari'!I116</f>
        <v>0.13866637938037063</v>
      </c>
      <c r="J116" s="138">
        <f>'2018kari'!J116</f>
        <v>0.10951637033640045</v>
      </c>
      <c r="K116" s="138">
        <f>'2018kari'!K116</f>
        <v>0.10552235919107647</v>
      </c>
      <c r="L116" s="138">
        <f>'2018kari'!L116</f>
        <v>6.6103436417220982E-2</v>
      </c>
      <c r="M116" s="138">
        <f>'2018kari'!M116</f>
        <v>0.53806045805856906</v>
      </c>
    </row>
    <row r="117" spans="2:21">
      <c r="B117" s="2" t="s">
        <v>304</v>
      </c>
      <c r="F117" s="270">
        <f>'2018kari'!F117</f>
        <v>0</v>
      </c>
      <c r="G117" s="270">
        <f>'2018kari'!G117</f>
        <v>0</v>
      </c>
      <c r="H117" s="269">
        <f>'2018kari'!H117</f>
        <v>0.47912784687675153</v>
      </c>
      <c r="I117" s="269">
        <f>'2018kari'!I117</f>
        <v>0.48302523640040457</v>
      </c>
      <c r="J117" s="269">
        <f>'2018kari'!J117</f>
        <v>0.36089553081649195</v>
      </c>
      <c r="K117" s="269">
        <f>'2018kari'!K117</f>
        <v>0.33409523505496846</v>
      </c>
      <c r="L117" s="269">
        <f>'2018kari'!L117</f>
        <v>0.22499016743965655</v>
      </c>
      <c r="M117" s="269">
        <f>'2018kari'!M117</f>
        <v>1.8821340165882732</v>
      </c>
    </row>
    <row r="118" spans="2:21">
      <c r="B118" s="2" t="s">
        <v>389</v>
      </c>
      <c r="F118" s="138"/>
      <c r="G118" s="138"/>
      <c r="H118" s="697">
        <f>(D00!F152+処遇!$X$11)*(1+h30改定!$B$2)</f>
        <v>7.8500885471944528</v>
      </c>
      <c r="I118" s="697">
        <f>(D00!G152+処遇!$X$11)*(1+h30改定!$B$2)</f>
        <v>12.399114155967233</v>
      </c>
      <c r="J118" s="697">
        <f>(D00!H152+処遇!$X$11)*(1+h30改定!$B$2)</f>
        <v>18.959744064336491</v>
      </c>
      <c r="K118" s="697">
        <f>(D00!I152+処遇!$X$11)*(1+h30改定!$B$2)</f>
        <v>23.244688426530807</v>
      </c>
      <c r="L118" s="697">
        <f>(D00!J152+処遇!$X$11)*(1+h30改定!$B$2)</f>
        <v>27.901914031462734</v>
      </c>
      <c r="M118" s="138"/>
    </row>
    <row r="121" spans="2:21">
      <c r="F121" s="2" t="s">
        <v>2382</v>
      </c>
      <c r="N121" s="2" t="s">
        <v>2383</v>
      </c>
    </row>
    <row r="122" spans="2:21">
      <c r="F122" s="2" t="s">
        <v>294</v>
      </c>
      <c r="G122" s="2" t="s">
        <v>295</v>
      </c>
      <c r="H122" s="2" t="s">
        <v>296</v>
      </c>
      <c r="I122" s="2" t="s">
        <v>297</v>
      </c>
      <c r="J122" s="2" t="s">
        <v>298</v>
      </c>
      <c r="K122" s="2" t="s">
        <v>299</v>
      </c>
      <c r="L122" s="2" t="s">
        <v>300</v>
      </c>
      <c r="M122" s="2" t="s">
        <v>301</v>
      </c>
      <c r="N122" s="2" t="s">
        <v>294</v>
      </c>
      <c r="O122" s="2" t="s">
        <v>295</v>
      </c>
      <c r="P122" s="2" t="s">
        <v>296</v>
      </c>
      <c r="Q122" s="2" t="s">
        <v>297</v>
      </c>
      <c r="R122" s="2" t="s">
        <v>298</v>
      </c>
      <c r="S122" s="2" t="s">
        <v>299</v>
      </c>
      <c r="T122" s="2" t="s">
        <v>300</v>
      </c>
      <c r="U122" s="2" t="s">
        <v>301</v>
      </c>
    </row>
    <row r="123" spans="2:21">
      <c r="B123" s="2" t="s">
        <v>146</v>
      </c>
      <c r="F123" s="138">
        <f>'2018kari'!F123</f>
        <v>1.4499225936315781E-2</v>
      </c>
      <c r="G123" s="138">
        <f>'2018kari'!G123</f>
        <v>2.9494020182900378E-2</v>
      </c>
      <c r="H123" s="16">
        <f>'2018kari'!H123</f>
        <v>0</v>
      </c>
      <c r="I123" s="16">
        <f>'2018kari'!I123</f>
        <v>0</v>
      </c>
      <c r="J123" s="16">
        <f>'2018kari'!J123</f>
        <v>0</v>
      </c>
      <c r="K123" s="16">
        <f>'2018kari'!K123</f>
        <v>0</v>
      </c>
      <c r="L123" s="16">
        <f>'2018kari'!L123</f>
        <v>0</v>
      </c>
      <c r="M123" s="138">
        <f>'2018kari'!M123</f>
        <v>4.3993246119216158E-2</v>
      </c>
      <c r="N123" s="138">
        <f>'2018kari'!F140</f>
        <v>1.8838196811693308E-2</v>
      </c>
      <c r="O123" s="138">
        <f>'2018kari'!G140</f>
        <v>3.4166046580590081E-2</v>
      </c>
      <c r="P123" s="16">
        <f>'2018kari'!H140</f>
        <v>0</v>
      </c>
      <c r="Q123" s="16">
        <f>'2018kari'!I140</f>
        <v>0</v>
      </c>
      <c r="R123" s="16">
        <f>'2018kari'!J140</f>
        <v>0</v>
      </c>
      <c r="S123" s="16">
        <f>'2018kari'!K140</f>
        <v>0</v>
      </c>
      <c r="T123" s="16">
        <f>'2018kari'!L140</f>
        <v>0</v>
      </c>
      <c r="U123" s="138">
        <f>'2018kari'!M140</f>
        <v>5.3004243392283393E-2</v>
      </c>
    </row>
    <row r="124" spans="2:21">
      <c r="B124" s="2" t="s">
        <v>147</v>
      </c>
      <c r="F124" s="138">
        <f>'2018kari'!F124</f>
        <v>1.5417846259564105E-2</v>
      </c>
      <c r="G124" s="138">
        <f>'2018kari'!G124</f>
        <v>3.1362658306984474E-2</v>
      </c>
      <c r="H124" s="16">
        <f>'2018kari'!H124</f>
        <v>0</v>
      </c>
      <c r="I124" s="16">
        <f>'2018kari'!I124</f>
        <v>0</v>
      </c>
      <c r="J124" s="16">
        <f>'2018kari'!J124</f>
        <v>0</v>
      </c>
      <c r="K124" s="16">
        <f>'2018kari'!K124</f>
        <v>0</v>
      </c>
      <c r="L124" s="16">
        <f>'2018kari'!L124</f>
        <v>0</v>
      </c>
      <c r="M124" s="138">
        <f>'2018kari'!M124</f>
        <v>4.6780504566548579E-2</v>
      </c>
      <c r="N124" s="138">
        <f>'2018kari'!F141</f>
        <v>2.0031719177685935E-2</v>
      </c>
      <c r="O124" s="138">
        <f>'2018kari'!G141</f>
        <v>3.6330687982264381E-2</v>
      </c>
      <c r="P124" s="16">
        <f>'2018kari'!H141</f>
        <v>0</v>
      </c>
      <c r="Q124" s="16">
        <f>'2018kari'!I141</f>
        <v>0</v>
      </c>
      <c r="R124" s="16">
        <f>'2018kari'!J141</f>
        <v>0</v>
      </c>
      <c r="S124" s="16">
        <f>'2018kari'!K141</f>
        <v>0</v>
      </c>
      <c r="T124" s="16">
        <f>'2018kari'!L141</f>
        <v>0</v>
      </c>
      <c r="U124" s="138">
        <f>'2018kari'!M141</f>
        <v>5.636240715995032E-2</v>
      </c>
    </row>
    <row r="125" spans="2:21">
      <c r="B125" s="2" t="s">
        <v>148</v>
      </c>
      <c r="F125" s="138">
        <f>'2018kari'!F125</f>
        <v>1.3335077633355615E-2</v>
      </c>
      <c r="G125" s="138">
        <f>'2018kari'!G125</f>
        <v>2.7125934210986701E-2</v>
      </c>
      <c r="H125" s="16">
        <f>'2018kari'!H125</f>
        <v>0</v>
      </c>
      <c r="I125" s="16">
        <f>'2018kari'!I125</f>
        <v>0</v>
      </c>
      <c r="J125" s="16">
        <f>'2018kari'!J125</f>
        <v>0</v>
      </c>
      <c r="K125" s="16">
        <f>'2018kari'!K125</f>
        <v>0</v>
      </c>
      <c r="L125" s="16">
        <f>'2018kari'!L125</f>
        <v>0</v>
      </c>
      <c r="M125" s="138">
        <f>'2018kari'!M125</f>
        <v>4.0461011844342316E-2</v>
      </c>
      <c r="N125" s="138">
        <f>'2018kari'!F142</f>
        <v>1.7325670905449318E-2</v>
      </c>
      <c r="O125" s="138">
        <f>'2018kari'!G142</f>
        <v>3.1422841852258326E-2</v>
      </c>
      <c r="P125" s="16">
        <f>'2018kari'!H142</f>
        <v>0</v>
      </c>
      <c r="Q125" s="16">
        <f>'2018kari'!I142</f>
        <v>0</v>
      </c>
      <c r="R125" s="16">
        <f>'2018kari'!J142</f>
        <v>0</v>
      </c>
      <c r="S125" s="16">
        <f>'2018kari'!K142</f>
        <v>0</v>
      </c>
      <c r="T125" s="16">
        <f>'2018kari'!L142</f>
        <v>0</v>
      </c>
      <c r="U125" s="138">
        <f>'2018kari'!M142</f>
        <v>4.874851275770764E-2</v>
      </c>
    </row>
    <row r="126" spans="2:21">
      <c r="B126" s="2" t="s">
        <v>149</v>
      </c>
      <c r="F126" s="138">
        <f>'2018kari'!F126</f>
        <v>1.220554833645048E-2</v>
      </c>
      <c r="G126" s="138">
        <f>'2018kari'!G126</f>
        <v>2.4828269492440876E-2</v>
      </c>
      <c r="H126" s="16">
        <f>'2018kari'!H126</f>
        <v>0</v>
      </c>
      <c r="I126" s="16">
        <f>'2018kari'!I126</f>
        <v>0</v>
      </c>
      <c r="J126" s="16">
        <f>'2018kari'!J126</f>
        <v>0</v>
      </c>
      <c r="K126" s="16">
        <f>'2018kari'!K126</f>
        <v>0</v>
      </c>
      <c r="L126" s="16">
        <f>'2018kari'!L126</f>
        <v>0</v>
      </c>
      <c r="M126" s="138">
        <f>'2018kari'!M126</f>
        <v>3.7033817828891355E-2</v>
      </c>
      <c r="N126" s="138">
        <f>'2018kari'!F143</f>
        <v>1.5858123927898097E-2</v>
      </c>
      <c r="O126" s="138">
        <f>'2018kari'!G143</f>
        <v>2.8761213518324794E-2</v>
      </c>
      <c r="P126" s="16">
        <f>'2018kari'!H143</f>
        <v>0</v>
      </c>
      <c r="Q126" s="16">
        <f>'2018kari'!I143</f>
        <v>0</v>
      </c>
      <c r="R126" s="16">
        <f>'2018kari'!J143</f>
        <v>0</v>
      </c>
      <c r="S126" s="16">
        <f>'2018kari'!K143</f>
        <v>0</v>
      </c>
      <c r="T126" s="16">
        <f>'2018kari'!L143</f>
        <v>0</v>
      </c>
      <c r="U126" s="138">
        <f>'2018kari'!M143</f>
        <v>4.4619337446222887E-2</v>
      </c>
    </row>
    <row r="127" spans="2:21">
      <c r="B127" s="2" t="s">
        <v>150</v>
      </c>
      <c r="F127" s="138">
        <f>'2018kari'!F127</f>
        <v>1.2111927571759188E-2</v>
      </c>
      <c r="G127" s="138">
        <f>'2018kari'!G127</f>
        <v>2.4637828103674906E-2</v>
      </c>
      <c r="H127" s="16">
        <f>'2018kari'!H127</f>
        <v>0</v>
      </c>
      <c r="I127" s="16">
        <f>'2018kari'!I127</f>
        <v>0</v>
      </c>
      <c r="J127" s="16">
        <f>'2018kari'!J127</f>
        <v>0</v>
      </c>
      <c r="K127" s="16">
        <f>'2018kari'!K127</f>
        <v>0</v>
      </c>
      <c r="L127" s="16">
        <f>'2018kari'!L127</f>
        <v>0</v>
      </c>
      <c r="M127" s="138">
        <f>'2018kari'!M127</f>
        <v>3.6749755675434093E-2</v>
      </c>
      <c r="N127" s="138">
        <f>'2018kari'!F144</f>
        <v>1.57364866488694E-2</v>
      </c>
      <c r="O127" s="138">
        <f>'2018kari'!G144</f>
        <v>2.8540605092647282E-2</v>
      </c>
      <c r="P127" s="16">
        <f>'2018kari'!H144</f>
        <v>0</v>
      </c>
      <c r="Q127" s="16">
        <f>'2018kari'!I144</f>
        <v>0</v>
      </c>
      <c r="R127" s="16">
        <f>'2018kari'!J144</f>
        <v>0</v>
      </c>
      <c r="S127" s="16">
        <f>'2018kari'!K144</f>
        <v>0</v>
      </c>
      <c r="T127" s="16">
        <f>'2018kari'!L144</f>
        <v>0</v>
      </c>
      <c r="U127" s="138">
        <f>'2018kari'!M144</f>
        <v>4.4277091741516686E-2</v>
      </c>
    </row>
    <row r="128" spans="2:21">
      <c r="B128" s="2" t="s">
        <v>113</v>
      </c>
      <c r="F128" s="138">
        <f>'2018kari'!F128</f>
        <v>0.30471721542198343</v>
      </c>
      <c r="G128" s="138">
        <f>'2018kari'!G128</f>
        <v>0.38294776743684572</v>
      </c>
      <c r="H128" s="16">
        <f>'2018kari'!H128</f>
        <v>0</v>
      </c>
      <c r="I128" s="16">
        <f>'2018kari'!I128</f>
        <v>0</v>
      </c>
      <c r="J128" s="16">
        <f>'2018kari'!J128</f>
        <v>0</v>
      </c>
      <c r="K128" s="16">
        <f>'2018kari'!K128</f>
        <v>0</v>
      </c>
      <c r="L128" s="16">
        <f>'2018kari'!L128</f>
        <v>0</v>
      </c>
      <c r="M128" s="138">
        <f>'2018kari'!M128</f>
        <v>0.68766498285882915</v>
      </c>
      <c r="N128" s="138">
        <f>'2018kari'!F145</f>
        <v>0.24836698494654402</v>
      </c>
      <c r="O128" s="138">
        <f>'2018kari'!G145</f>
        <v>0.31538031643468672</v>
      </c>
      <c r="P128" s="16">
        <f>'2018kari'!H145</f>
        <v>0</v>
      </c>
      <c r="Q128" s="16">
        <f>'2018kari'!I145</f>
        <v>0</v>
      </c>
      <c r="R128" s="16">
        <f>'2018kari'!J145</f>
        <v>0</v>
      </c>
      <c r="S128" s="16">
        <f>'2018kari'!K145</f>
        <v>0</v>
      </c>
      <c r="T128" s="16">
        <f>'2018kari'!L145</f>
        <v>0</v>
      </c>
      <c r="U128" s="138">
        <f>'2018kari'!M145</f>
        <v>0.56374730138123075</v>
      </c>
    </row>
    <row r="129" spans="2:21">
      <c r="B129" s="2" t="s">
        <v>114</v>
      </c>
      <c r="F129" s="138">
        <f>'2018kari'!F129</f>
        <v>0.50381494580582109</v>
      </c>
      <c r="G129" s="138">
        <f>'2018kari'!G129</f>
        <v>0.61376168272424914</v>
      </c>
      <c r="H129" s="16">
        <f>'2018kari'!H129</f>
        <v>0</v>
      </c>
      <c r="I129" s="16">
        <f>'2018kari'!I129</f>
        <v>0</v>
      </c>
      <c r="J129" s="16">
        <f>'2018kari'!J129</f>
        <v>0</v>
      </c>
      <c r="K129" s="16">
        <f>'2018kari'!K129</f>
        <v>0</v>
      </c>
      <c r="L129" s="16">
        <f>'2018kari'!L129</f>
        <v>0</v>
      </c>
      <c r="M129" s="138">
        <f>'2018kari'!M129</f>
        <v>1.1175766285300703</v>
      </c>
      <c r="N129" s="138">
        <f>'2018kari'!F146</f>
        <v>0.57824410336768051</v>
      </c>
      <c r="O129" s="138">
        <f>'2018kari'!G146</f>
        <v>0.6224782890615157</v>
      </c>
      <c r="P129" s="16">
        <f>'2018kari'!H146</f>
        <v>0</v>
      </c>
      <c r="Q129" s="16">
        <f>'2018kari'!I146</f>
        <v>0</v>
      </c>
      <c r="R129" s="16">
        <f>'2018kari'!J146</f>
        <v>0</v>
      </c>
      <c r="S129" s="16">
        <f>'2018kari'!K146</f>
        <v>0</v>
      </c>
      <c r="T129" s="16">
        <f>'2018kari'!L146</f>
        <v>0</v>
      </c>
      <c r="U129" s="138">
        <f>'2018kari'!M146</f>
        <v>1.2007223924291961</v>
      </c>
    </row>
    <row r="130" spans="2:21">
      <c r="B130" s="2" t="s">
        <v>115</v>
      </c>
      <c r="F130" s="138">
        <f>'2018kari'!F130</f>
        <v>0.9588487245781091</v>
      </c>
      <c r="G130" s="138">
        <f>'2018kari'!G130</f>
        <v>1.0895745569495883</v>
      </c>
      <c r="H130" s="16">
        <f>'2018kari'!H130</f>
        <v>0</v>
      </c>
      <c r="I130" s="16">
        <f>'2018kari'!I130</f>
        <v>0</v>
      </c>
      <c r="J130" s="16">
        <f>'2018kari'!J130</f>
        <v>0</v>
      </c>
      <c r="K130" s="16">
        <f>'2018kari'!K130</f>
        <v>0</v>
      </c>
      <c r="L130" s="16">
        <f>'2018kari'!L130</f>
        <v>0</v>
      </c>
      <c r="M130" s="138">
        <f>'2018kari'!M130</f>
        <v>2.0484232815276973</v>
      </c>
      <c r="N130" s="138">
        <f>'2018kari'!F147</f>
        <v>1.2601350537070888</v>
      </c>
      <c r="O130" s="138">
        <f>'2018kari'!G147</f>
        <v>1.238375179917141</v>
      </c>
      <c r="P130" s="16">
        <f>'2018kari'!H147</f>
        <v>0</v>
      </c>
      <c r="Q130" s="16">
        <f>'2018kari'!I147</f>
        <v>0</v>
      </c>
      <c r="R130" s="16">
        <f>'2018kari'!J147</f>
        <v>0</v>
      </c>
      <c r="S130" s="16">
        <f>'2018kari'!K147</f>
        <v>0</v>
      </c>
      <c r="T130" s="16">
        <f>'2018kari'!L147</f>
        <v>0</v>
      </c>
      <c r="U130" s="138">
        <f>'2018kari'!M147</f>
        <v>2.4985102336242297</v>
      </c>
    </row>
    <row r="131" spans="2:21">
      <c r="B131" s="2" t="s">
        <v>116</v>
      </c>
      <c r="F131" s="138">
        <f>'2018kari'!F131</f>
        <v>1.6616110577401</v>
      </c>
      <c r="G131" s="138">
        <f>'2018kari'!G131</f>
        <v>1.8648701310976661</v>
      </c>
      <c r="H131" s="16">
        <f>'2018kari'!H131</f>
        <v>0</v>
      </c>
      <c r="I131" s="16">
        <f>'2018kari'!I131</f>
        <v>0</v>
      </c>
      <c r="J131" s="16">
        <f>'2018kari'!J131</f>
        <v>0</v>
      </c>
      <c r="K131" s="16">
        <f>'2018kari'!K131</f>
        <v>0</v>
      </c>
      <c r="L131" s="16">
        <f>'2018kari'!L131</f>
        <v>0</v>
      </c>
      <c r="M131" s="138">
        <f>'2018kari'!M131</f>
        <v>3.5264811888377663</v>
      </c>
      <c r="N131" s="138">
        <f>'2018kari'!F148</f>
        <v>2.2949504741189553</v>
      </c>
      <c r="O131" s="138">
        <f>'2018kari'!G148</f>
        <v>2.3683758243135684</v>
      </c>
      <c r="P131" s="16">
        <f>'2018kari'!H148</f>
        <v>0</v>
      </c>
      <c r="Q131" s="16">
        <f>'2018kari'!I148</f>
        <v>0</v>
      </c>
      <c r="R131" s="16">
        <f>'2018kari'!J148</f>
        <v>0</v>
      </c>
      <c r="S131" s="16">
        <f>'2018kari'!K148</f>
        <v>0</v>
      </c>
      <c r="T131" s="16">
        <f>'2018kari'!L148</f>
        <v>0</v>
      </c>
      <c r="U131" s="138">
        <f>'2018kari'!M148</f>
        <v>4.6633262984325237</v>
      </c>
    </row>
    <row r="132" spans="2:21">
      <c r="B132" s="2" t="s">
        <v>117</v>
      </c>
      <c r="F132" s="138">
        <f>'2018kari'!F132</f>
        <v>1.5566718487060214</v>
      </c>
      <c r="G132" s="138">
        <f>'2018kari'!G132</f>
        <v>1.9041868921123901</v>
      </c>
      <c r="H132" s="16">
        <f>'2018kari'!H132</f>
        <v>0</v>
      </c>
      <c r="I132" s="16">
        <f>'2018kari'!I132</f>
        <v>0</v>
      </c>
      <c r="J132" s="16">
        <f>'2018kari'!J132</f>
        <v>0</v>
      </c>
      <c r="K132" s="16">
        <f>'2018kari'!K132</f>
        <v>0</v>
      </c>
      <c r="L132" s="16">
        <f>'2018kari'!L132</f>
        <v>0</v>
      </c>
      <c r="M132" s="138">
        <f>'2018kari'!M132</f>
        <v>3.4608587408184115</v>
      </c>
      <c r="N132" s="138">
        <f>'2018kari'!F149</f>
        <v>2.2509678465472129</v>
      </c>
      <c r="O132" s="138">
        <f>'2018kari'!G149</f>
        <v>2.7398448316805051</v>
      </c>
      <c r="P132" s="16">
        <f>'2018kari'!H149</f>
        <v>0</v>
      </c>
      <c r="Q132" s="16">
        <f>'2018kari'!I149</f>
        <v>0</v>
      </c>
      <c r="R132" s="16">
        <f>'2018kari'!J149</f>
        <v>0</v>
      </c>
      <c r="S132" s="16">
        <f>'2018kari'!K149</f>
        <v>0</v>
      </c>
      <c r="T132" s="16">
        <f>'2018kari'!L149</f>
        <v>0</v>
      </c>
      <c r="U132" s="138">
        <f>'2018kari'!M149</f>
        <v>4.9908126782277176</v>
      </c>
    </row>
    <row r="133" spans="2:21">
      <c r="B133" s="2" t="s">
        <v>412</v>
      </c>
      <c r="F133" s="138">
        <f>'2018kari'!F133</f>
        <v>0.67956050622471365</v>
      </c>
      <c r="G133" s="138">
        <f>'2018kari'!G133</f>
        <v>1.0535438972957452</v>
      </c>
      <c r="H133" s="16">
        <f>'2018kari'!H133</f>
        <v>0</v>
      </c>
      <c r="I133" s="16">
        <f>'2018kari'!I133</f>
        <v>0</v>
      </c>
      <c r="J133" s="16">
        <f>'2018kari'!J133</f>
        <v>0</v>
      </c>
      <c r="K133" s="16">
        <f>'2018kari'!K133</f>
        <v>0</v>
      </c>
      <c r="L133" s="16">
        <f>'2018kari'!L133</f>
        <v>0</v>
      </c>
      <c r="M133" s="138">
        <f>'2018kari'!M133</f>
        <v>1.7331044035204588</v>
      </c>
      <c r="N133" s="138">
        <f>'2018kari'!F150</f>
        <v>1.0981195207271448</v>
      </c>
      <c r="O133" s="138">
        <f>'2018kari'!G150</f>
        <v>1.7731920381760797</v>
      </c>
      <c r="P133" s="16">
        <f>'2018kari'!H150</f>
        <v>0</v>
      </c>
      <c r="Q133" s="16">
        <f>'2018kari'!I150</f>
        <v>0</v>
      </c>
      <c r="R133" s="16">
        <f>'2018kari'!J150</f>
        <v>0</v>
      </c>
      <c r="S133" s="16">
        <f>'2018kari'!K150</f>
        <v>0</v>
      </c>
      <c r="T133" s="16">
        <f>'2018kari'!L150</f>
        <v>0</v>
      </c>
      <c r="U133" s="138">
        <f>'2018kari'!M150</f>
        <v>2.8713115589032245</v>
      </c>
    </row>
    <row r="134" spans="2:21">
      <c r="B134" s="2" t="s">
        <v>304</v>
      </c>
      <c r="F134" s="269">
        <f>'2018kari'!F134</f>
        <v>5.7327939242141941</v>
      </c>
      <c r="G134" s="269">
        <f>'2018kari'!G134</f>
        <v>7.046333637913472</v>
      </c>
      <c r="H134" s="270">
        <f>'2018kari'!H134</f>
        <v>0</v>
      </c>
      <c r="I134" s="270">
        <f>'2018kari'!I134</f>
        <v>0</v>
      </c>
      <c r="J134" s="270">
        <f>'2018kari'!J134</f>
        <v>0</v>
      </c>
      <c r="K134" s="270">
        <f>'2018kari'!K134</f>
        <v>0</v>
      </c>
      <c r="L134" s="270">
        <f>'2018kari'!L134</f>
        <v>0</v>
      </c>
      <c r="M134" s="269">
        <f>'2018kari'!M134</f>
        <v>12.779127562127666</v>
      </c>
      <c r="N134" s="269">
        <f>'2018kari'!F151</f>
        <v>7.8185741808862215</v>
      </c>
      <c r="O134" s="269">
        <f>'2018kari'!G151</f>
        <v>9.2168678746095818</v>
      </c>
      <c r="P134" s="270">
        <f>'2018kari'!H151</f>
        <v>0</v>
      </c>
      <c r="Q134" s="270">
        <f>'2018kari'!I151</f>
        <v>0</v>
      </c>
      <c r="R134" s="270">
        <f>'2018kari'!J151</f>
        <v>0</v>
      </c>
      <c r="S134" s="270">
        <f>'2018kari'!K151</f>
        <v>0</v>
      </c>
      <c r="T134" s="270">
        <f>'2018kari'!L151</f>
        <v>0</v>
      </c>
      <c r="U134" s="269">
        <f>'2018kari'!M151</f>
        <v>17.035442055495803</v>
      </c>
    </row>
    <row r="135" spans="2:21">
      <c r="B135" s="2" t="s">
        <v>389</v>
      </c>
      <c r="F135" s="697">
        <f>(D00!D169+処遇!$X$11)*(1+h30改定!$B$2)</f>
        <v>1.9280639359408851</v>
      </c>
      <c r="G135" s="697">
        <f>(D00!E169+処遇!$X$11)*(1+h30改定!$B$2)</f>
        <v>2.4296430168485292</v>
      </c>
      <c r="J135" s="930"/>
      <c r="K135" s="930"/>
      <c r="L135" s="930"/>
      <c r="M135" s="138"/>
      <c r="N135" s="697">
        <f>(D00!D186+処遇!$X$11)*(1+h30改定!$B$2)</f>
        <v>2.1361461034073006</v>
      </c>
      <c r="O135" s="697">
        <f>(D00!E186+処遇!$X$11)*(1+h30改定!$B$2)</f>
        <v>3.9643209838659863</v>
      </c>
      <c r="R135" s="930"/>
      <c r="S135" s="930"/>
      <c r="T135" s="930"/>
      <c r="U135" s="138"/>
    </row>
    <row r="136" spans="2:21">
      <c r="R136" s="267"/>
      <c r="S136" s="267"/>
      <c r="T136" s="267"/>
    </row>
  </sheetData>
  <phoneticPr fontId="4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M151"/>
  <sheetViews>
    <sheetView topLeftCell="A28" zoomScale="80" zoomScaleNormal="80" workbookViewId="0"/>
  </sheetViews>
  <sheetFormatPr defaultRowHeight="12"/>
  <cols>
    <col min="1" max="5" width="9" style="2"/>
    <col min="6" max="6" width="9.25" style="2" bestFit="1" customWidth="1"/>
    <col min="7" max="13" width="9" style="2"/>
    <col min="14" max="14" width="9.25" style="2" bestFit="1" customWidth="1"/>
    <col min="15" max="16384" width="9" style="2"/>
  </cols>
  <sheetData>
    <row r="1" spans="1:39">
      <c r="A1" s="2" t="s">
        <v>2761</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Psumm!Z13</f>
        <v>908.09140000000002</v>
      </c>
      <c r="D4" s="137">
        <f>Psumm!AA13</f>
        <v>459.97610000000003</v>
      </c>
      <c r="E4" s="137">
        <f>Psumm!AB13</f>
        <v>448.11530000000005</v>
      </c>
      <c r="F4" s="138">
        <f>$D4*'DU29'!C4</f>
        <v>0.14248735341754656</v>
      </c>
      <c r="G4" s="138">
        <f>$D4*'DU29'!D4</f>
        <v>0.21635847183829918</v>
      </c>
      <c r="H4" s="138">
        <f>$D4*'DU29'!E4</f>
        <v>0.27617331772582893</v>
      </c>
      <c r="I4" s="138">
        <f>$D4*'DU29'!F4</f>
        <v>0.33687479003468507</v>
      </c>
      <c r="J4" s="138">
        <f>$D4*'DU29'!G4</f>
        <v>0.22496523563556484</v>
      </c>
      <c r="K4" s="138">
        <f>$D4*'DU29'!H4</f>
        <v>0.17574665673461842</v>
      </c>
      <c r="L4" s="138">
        <f>$D4*'DU29'!I4</f>
        <v>0.19306830950248227</v>
      </c>
      <c r="M4" s="438">
        <f>SUM(F4:L4)</f>
        <v>1.5656741348890255</v>
      </c>
      <c r="N4" s="138">
        <f>$E4*'DU29'!C18</f>
        <v>0.12521686616611619</v>
      </c>
      <c r="O4" s="138">
        <f>$E4*'DU29'!D18</f>
        <v>0.2009909704253274</v>
      </c>
      <c r="P4" s="138">
        <f>$E4*'DU29'!E18</f>
        <v>0.20567256870357337</v>
      </c>
      <c r="Q4" s="138">
        <f>$E4*'DU29'!F18</f>
        <v>0.26091966512739861</v>
      </c>
      <c r="R4" s="138">
        <f>$E4*'DU29'!G18</f>
        <v>0.16434316489878689</v>
      </c>
      <c r="S4" s="138">
        <f>$E4*'DU29'!H18</f>
        <v>0.14837065312594785</v>
      </c>
      <c r="T4" s="138">
        <f>$E4*'DU29'!I18</f>
        <v>0.16794439434359146</v>
      </c>
      <c r="U4" s="438">
        <f>SUM(N4:T4)</f>
        <v>1.2734582827907417</v>
      </c>
      <c r="X4" s="138">
        <f>MAX(F4,SUM(F21,N21,F38,N38,F55,N55,F72)*F4/SUM(F4,N4))</f>
        <v>0.14248735341754656</v>
      </c>
      <c r="Y4" s="138">
        <f t="shared" ref="Y4:AD4" si="0">MAX(G4,SUM(G21,O21,G38,O38,G55,O55,G72)*G4/SUM(G4,O4))</f>
        <v>0.21635847183829918</v>
      </c>
      <c r="Z4" s="138">
        <f t="shared" si="0"/>
        <v>0.27617331772582893</v>
      </c>
      <c r="AA4" s="138">
        <f t="shared" si="0"/>
        <v>0.36869085741881219</v>
      </c>
      <c r="AB4" s="138">
        <f t="shared" si="0"/>
        <v>0.23933251450246359</v>
      </c>
      <c r="AC4" s="138">
        <f t="shared" si="0"/>
        <v>0.17930707170332377</v>
      </c>
      <c r="AD4" s="138">
        <f t="shared" si="0"/>
        <v>0.19306830950248227</v>
      </c>
      <c r="AE4" s="438">
        <f>SUM(X4:AD4)</f>
        <v>1.6154178961087566</v>
      </c>
      <c r="AF4" s="138">
        <f>MAX(N4,SUM(F21,N21,F38,N38,F55,N55,F72)*N4/SUM(F4,N4))</f>
        <v>0.12521686616611619</v>
      </c>
      <c r="AG4" s="138">
        <f t="shared" ref="AG4:AL4" si="1">MAX(O4,SUM(G21,O21,G38,O38,G55,O55,G72)*O4/SUM(G4,O4))</f>
        <v>0.20099097042532743</v>
      </c>
      <c r="AH4" s="138">
        <f t="shared" si="1"/>
        <v>0.20567256870357337</v>
      </c>
      <c r="AI4" s="138">
        <f t="shared" si="1"/>
        <v>0.28556216700972248</v>
      </c>
      <c r="AJ4" s="138">
        <f t="shared" si="1"/>
        <v>0.17483884914661704</v>
      </c>
      <c r="AK4" s="138">
        <f t="shared" si="1"/>
        <v>0.15137646333094026</v>
      </c>
      <c r="AL4" s="138">
        <f t="shared" si="1"/>
        <v>0.16794439434359146</v>
      </c>
      <c r="AM4" s="438">
        <f>SUM(AF4:AL4)</f>
        <v>1.3116022791258883</v>
      </c>
    </row>
    <row r="5" spans="1:39">
      <c r="B5" s="2" t="s">
        <v>147</v>
      </c>
      <c r="C5" s="137">
        <f>Psumm!Z14</f>
        <v>965.62490000000003</v>
      </c>
      <c r="D5" s="137">
        <f>Psumm!AA14</f>
        <v>487.57670000000007</v>
      </c>
      <c r="E5" s="137">
        <f>Psumm!AB14</f>
        <v>478.04820000000001</v>
      </c>
      <c r="F5" s="138">
        <f>$D5*'DU29'!C5</f>
        <v>0.15103722469724204</v>
      </c>
      <c r="G5" s="138">
        <f>$D5*'DU29'!D5</f>
        <v>0.22934093687902665</v>
      </c>
      <c r="H5" s="138">
        <f>$D5*'DU29'!E5</f>
        <v>0.29274493801919532</v>
      </c>
      <c r="I5" s="138">
        <f>$D5*'DU29'!F5</f>
        <v>0.35708876708660442</v>
      </c>
      <c r="J5" s="138">
        <f>$D5*'DU29'!G5</f>
        <v>0.23846414456296991</v>
      </c>
      <c r="K5" s="138">
        <f>$D5*'DU29'!H5</f>
        <v>0.18629223328494249</v>
      </c>
      <c r="L5" s="138">
        <f>$D5*'DU29'!I5</f>
        <v>0.20465326181468768</v>
      </c>
      <c r="M5" s="438">
        <f t="shared" ref="M5:M14" si="2">SUM(F5:L5)</f>
        <v>1.6596215063446684</v>
      </c>
      <c r="N5" s="138">
        <f>$E5*'DU29'!C19</f>
        <v>0.13358101693995439</v>
      </c>
      <c r="O5" s="138">
        <f>$E5*'DU29'!D19</f>
        <v>0.21441662810459941</v>
      </c>
      <c r="P5" s="138">
        <f>$E5*'DU29'!E19</f>
        <v>0.21941094458975083</v>
      </c>
      <c r="Q5" s="138">
        <f>$E5*'DU29'!F19</f>
        <v>0.27834839885796281</v>
      </c>
      <c r="R5" s="138">
        <f>$E5*'DU29'!G19</f>
        <v>0.17532084747422874</v>
      </c>
      <c r="S5" s="138">
        <f>$E5*'DU29'!H19</f>
        <v>0.15828141476018279</v>
      </c>
      <c r="T5" s="138">
        <f>$E5*'DU29'!I19</f>
        <v>0.17916262938588365</v>
      </c>
      <c r="U5" s="438">
        <f t="shared" ref="U5:U14" si="3">SUM(N5:T5)</f>
        <v>1.3585218801125627</v>
      </c>
      <c r="X5" s="138">
        <f t="shared" ref="X5:X14" si="4">MAX(F5,SUM(F22,N22,F39,N39,F56,N56,F73)*F5/SUM(F5,N5))</f>
        <v>0.15103722469724204</v>
      </c>
      <c r="Y5" s="138">
        <f t="shared" ref="Y5:Y14" si="5">MAX(G5,SUM(G22,O22,G39,O39,G56,O56,G73)*G5/SUM(G5,O5))</f>
        <v>0.22934093687902665</v>
      </c>
      <c r="Z5" s="138">
        <f t="shared" ref="Z5:Z14" si="6">MAX(H5,SUM(H22,P22,H39,P39,H56,P56,H73)*H5/SUM(H5,P5))</f>
        <v>0.29274493801919532</v>
      </c>
      <c r="AA5" s="138">
        <f t="shared" ref="AA5:AA14" si="7">MAX(I5,SUM(I22,Q22,I39,Q39,I56,Q56,I73)*I5/SUM(I5,Q5))</f>
        <v>0.39095629341358823</v>
      </c>
      <c r="AB5" s="138">
        <f t="shared" ref="AB5:AB14" si="8">MAX(J5,SUM(J22,R22,J39,R39,J56,R56,J73)*J5/SUM(J5,R5))</f>
        <v>0.25380917318514062</v>
      </c>
      <c r="AC5" s="138">
        <f t="shared" ref="AC5:AC14" si="9">MAX(K5,SUM(K22,S22,K39,S39,K56,S56,K73)*K5/SUM(K5,S5))</f>
        <v>0.19010964604128425</v>
      </c>
      <c r="AD5" s="138">
        <f t="shared" ref="AD5:AD14" si="10">MAX(L5,SUM(L22,T22,L39,T39,L56,T56,L73)*L5/SUM(L5,T5))</f>
        <v>0.20465326181468768</v>
      </c>
      <c r="AE5" s="438">
        <f t="shared" ref="AE5:AE14" si="11">SUM(X5:AD5)</f>
        <v>1.7126514740501648</v>
      </c>
      <c r="AF5" s="138">
        <f t="shared" ref="AF5:AF14" si="12">MAX(N5,SUM(F22,N22,F39,N39,F56,N56,F73)*N5/SUM(F5,N5))</f>
        <v>0.13358101693995439</v>
      </c>
      <c r="AG5" s="138">
        <f t="shared" ref="AG5:AG14" si="13">MAX(O5,SUM(G22,O22,G39,O39,G56,O56,G73)*O5/SUM(G5,O5))</f>
        <v>0.21441662810459941</v>
      </c>
      <c r="AH5" s="138">
        <f t="shared" ref="AH5:AH14" si="14">MAX(P5,SUM(H22,P22,H39,P39,H56,P56,H73)*P5/SUM(H5,P5))</f>
        <v>0.21941094458975083</v>
      </c>
      <c r="AI5" s="138">
        <f t="shared" ref="AI5:AI14" si="15">MAX(Q5,SUM(I22,Q22,I39,Q39,I56,Q56,I73)*Q5/SUM(I5,Q5))</f>
        <v>0.30474791795599571</v>
      </c>
      <c r="AJ5" s="138">
        <f t="shared" ref="AJ5:AJ14" si="16">MAX(R5,SUM(J22,R22,J39,R39,J56,R56,J73)*R5/SUM(J5,R5))</f>
        <v>0.18660264175607247</v>
      </c>
      <c r="AK5" s="138">
        <f t="shared" ref="AK5:AK14" si="17">MAX(S5,SUM(K22,S22,K39,S39,K56,S56,K73)*S5/SUM(K5,S5))</f>
        <v>0.16152484300806447</v>
      </c>
      <c r="AL5" s="138">
        <f t="shared" ref="AL5:AL14" si="18">MAX(T5,SUM(L22,T22,L39,T39,L56,T56,L73)*T5/SUM(L5,T5))</f>
        <v>0.17916262938588365</v>
      </c>
      <c r="AM5" s="438">
        <f t="shared" ref="AM5:AM14" si="19">SUM(AF5:AL5)</f>
        <v>1.399446621740321</v>
      </c>
    </row>
    <row r="6" spans="1:39">
      <c r="B6" s="2" t="s">
        <v>148</v>
      </c>
      <c r="C6" s="137">
        <f>Psumm!Z15</f>
        <v>835.18039999999996</v>
      </c>
      <c r="D6" s="137">
        <f>Psumm!AA15</f>
        <v>419.57709999999997</v>
      </c>
      <c r="E6" s="137">
        <f>Psumm!AB15</f>
        <v>415.60309999999998</v>
      </c>
      <c r="F6" s="138">
        <f>$D6*'DU29'!C6</f>
        <v>0.12997290627406352</v>
      </c>
      <c r="G6" s="138">
        <f>$D6*'DU29'!D6</f>
        <v>0.19735603692092965</v>
      </c>
      <c r="H6" s="138">
        <f>$D6*'DU29'!E6</f>
        <v>0.25191743603370237</v>
      </c>
      <c r="I6" s="138">
        <f>$D6*'DU29'!F6</f>
        <v>0.30728759052016408</v>
      </c>
      <c r="J6" s="138">
        <f>$D6*'DU29'!G6</f>
        <v>0.20520688176795909</v>
      </c>
      <c r="K6" s="138">
        <f>$D6*'DU29'!H6</f>
        <v>0.1603110956578106</v>
      </c>
      <c r="L6" s="138">
        <f>$D6*'DU29'!I6</f>
        <v>0.17611141405597799</v>
      </c>
      <c r="M6" s="438">
        <f t="shared" si="2"/>
        <v>1.4281633612306073</v>
      </c>
      <c r="N6" s="138">
        <f>$E6*'DU29'!C20</f>
        <v>0.11613198154788064</v>
      </c>
      <c r="O6" s="138">
        <f>$E6*'DU29'!D20</f>
        <v>0.18640843189414505</v>
      </c>
      <c r="P6" s="138">
        <f>$E6*'DU29'!E20</f>
        <v>0.19075036522557487</v>
      </c>
      <c r="Q6" s="138">
        <f>$E6*'DU29'!F20</f>
        <v>0.24198910788787781</v>
      </c>
      <c r="R6" s="138">
        <f>$E6*'DU29'!G20</f>
        <v>0.15241954201462662</v>
      </c>
      <c r="S6" s="138">
        <f>$E6*'DU29'!H20</f>
        <v>0.13760588711916019</v>
      </c>
      <c r="T6" s="138">
        <f>$E6*'DU29'!I20</f>
        <v>0.15575949073111109</v>
      </c>
      <c r="U6" s="438">
        <f t="shared" si="3"/>
        <v>1.1810648064203761</v>
      </c>
      <c r="X6" s="138">
        <f t="shared" si="4"/>
        <v>0.12997290627406352</v>
      </c>
      <c r="Y6" s="138">
        <f t="shared" si="5"/>
        <v>0.19735603692092965</v>
      </c>
      <c r="Z6" s="138">
        <f t="shared" si="6"/>
        <v>0.25191743603370237</v>
      </c>
      <c r="AA6" s="138">
        <f t="shared" si="7"/>
        <v>0.33662806168457421</v>
      </c>
      <c r="AB6" s="138">
        <f t="shared" si="8"/>
        <v>0.21857129236601713</v>
      </c>
      <c r="AC6" s="138">
        <f t="shared" si="9"/>
        <v>0.1636558839053838</v>
      </c>
      <c r="AD6" s="138">
        <f t="shared" si="10"/>
        <v>0.17611141405597799</v>
      </c>
      <c r="AE6" s="438">
        <f t="shared" si="11"/>
        <v>1.474213031240649</v>
      </c>
      <c r="AF6" s="138">
        <f t="shared" si="12"/>
        <v>0.11613198154788064</v>
      </c>
      <c r="AG6" s="138">
        <f t="shared" si="13"/>
        <v>0.18640843189414505</v>
      </c>
      <c r="AH6" s="138">
        <f t="shared" si="14"/>
        <v>0.19075036522557487</v>
      </c>
      <c r="AI6" s="138">
        <f t="shared" si="15"/>
        <v>0.26509474137625555</v>
      </c>
      <c r="AJ6" s="138">
        <f t="shared" si="16"/>
        <v>0.16234609674369657</v>
      </c>
      <c r="AK6" s="138">
        <f t="shared" si="17"/>
        <v>0.14047694574516756</v>
      </c>
      <c r="AL6" s="138">
        <f t="shared" si="18"/>
        <v>0.15575949073111109</v>
      </c>
      <c r="AM6" s="438">
        <f t="shared" si="19"/>
        <v>1.2169680532638312</v>
      </c>
    </row>
    <row r="7" spans="1:39">
      <c r="B7" s="2" t="s">
        <v>149</v>
      </c>
      <c r="C7" s="137">
        <f>Psumm!Z16</f>
        <v>764.43759999999997</v>
      </c>
      <c r="D7" s="137">
        <f>Psumm!AA16</f>
        <v>381.38319999999999</v>
      </c>
      <c r="E7" s="137">
        <f>Psumm!AB16</f>
        <v>383.05439999999999</v>
      </c>
      <c r="F7" s="138">
        <f>$D7*'DU29'!C7</f>
        <v>0.11814153562742681</v>
      </c>
      <c r="G7" s="138">
        <f>$D7*'DU29'!D7</f>
        <v>0.17939081255917516</v>
      </c>
      <c r="H7" s="138">
        <f>$D7*'DU29'!E7</f>
        <v>0.2289855139623414</v>
      </c>
      <c r="I7" s="138">
        <f>$D7*'DU29'!F7</f>
        <v>0.27931535012961822</v>
      </c>
      <c r="J7" s="138">
        <f>$D7*'DU29'!G7</f>
        <v>0.18652699880590695</v>
      </c>
      <c r="K7" s="138">
        <f>$D7*'DU29'!H7</f>
        <v>0.1457180543396718</v>
      </c>
      <c r="L7" s="138">
        <f>$D7*'DU29'!I7</f>
        <v>0.16008007741412453</v>
      </c>
      <c r="M7" s="438">
        <f t="shared" si="2"/>
        <v>1.2981583428382648</v>
      </c>
      <c r="N7" s="138">
        <f>$E7*'DU29'!C21</f>
        <v>0.10703689773400268</v>
      </c>
      <c r="O7" s="138">
        <f>$E7*'DU29'!D21</f>
        <v>0.1718095221959427</v>
      </c>
      <c r="P7" s="138">
        <f>$E7*'DU29'!E21</f>
        <v>0.17581140925383726</v>
      </c>
      <c r="Q7" s="138">
        <f>$E7*'DU29'!F21</f>
        <v>0.22303729815423973</v>
      </c>
      <c r="R7" s="138">
        <f>$E7*'DU29'!G21</f>
        <v>0.14048253300970948</v>
      </c>
      <c r="S7" s="138">
        <f>$E7*'DU29'!H21</f>
        <v>0.12682903598865755</v>
      </c>
      <c r="T7" s="138">
        <f>$E7*'DU29'!I21</f>
        <v>0.14356090766962834</v>
      </c>
      <c r="U7" s="438">
        <f t="shared" si="3"/>
        <v>1.0885676040060177</v>
      </c>
      <c r="X7" s="138">
        <f t="shared" si="4"/>
        <v>0.11814153562742681</v>
      </c>
      <c r="Y7" s="138">
        <f t="shared" si="5"/>
        <v>0.17939081255917519</v>
      </c>
      <c r="Z7" s="138">
        <f t="shared" si="6"/>
        <v>0.2289855139623414</v>
      </c>
      <c r="AA7" s="138">
        <f t="shared" si="7"/>
        <v>0.30622759528242516</v>
      </c>
      <c r="AB7" s="138">
        <f t="shared" si="8"/>
        <v>0.19887208922384692</v>
      </c>
      <c r="AC7" s="138">
        <f t="shared" si="9"/>
        <v>0.14883218685911573</v>
      </c>
      <c r="AD7" s="138">
        <f t="shared" si="10"/>
        <v>0.16008007741412453</v>
      </c>
      <c r="AE7" s="438">
        <f t="shared" si="11"/>
        <v>1.3405298109284558</v>
      </c>
      <c r="AF7" s="138">
        <f t="shared" si="12"/>
        <v>0.10703689773400268</v>
      </c>
      <c r="AG7" s="138">
        <f t="shared" si="13"/>
        <v>0.1718095221959427</v>
      </c>
      <c r="AH7" s="138">
        <f t="shared" si="14"/>
        <v>0.17581140925383726</v>
      </c>
      <c r="AI7" s="138">
        <f t="shared" si="15"/>
        <v>0.24452711045192088</v>
      </c>
      <c r="AJ7" s="138">
        <f t="shared" si="16"/>
        <v>0.14978021958188614</v>
      </c>
      <c r="AK7" s="138">
        <f t="shared" si="17"/>
        <v>0.12953949233651227</v>
      </c>
      <c r="AL7" s="138">
        <f t="shared" si="18"/>
        <v>0.14356090766962834</v>
      </c>
      <c r="AM7" s="438">
        <f t="shared" si="19"/>
        <v>1.1220655592237303</v>
      </c>
    </row>
    <row r="8" spans="1:39">
      <c r="B8" s="2" t="s">
        <v>150</v>
      </c>
      <c r="C8" s="137">
        <f>Psumm!Z17</f>
        <v>758.57410000000004</v>
      </c>
      <c r="D8" s="137">
        <f>Psumm!AA17</f>
        <v>374.00830000000008</v>
      </c>
      <c r="E8" s="137">
        <f>Psumm!AB17</f>
        <v>384.56589999999994</v>
      </c>
      <c r="F8" s="138">
        <f>$D8*'DU29'!C8</f>
        <v>0.11585700392519478</v>
      </c>
      <c r="G8" s="138">
        <f>$D8*'DU29'!D8</f>
        <v>0.17592188864343203</v>
      </c>
      <c r="H8" s="138">
        <f>$D8*'DU29'!E8</f>
        <v>0.22455756520392509</v>
      </c>
      <c r="I8" s="138">
        <f>$D8*'DU29'!F8</f>
        <v>0.27391416104821431</v>
      </c>
      <c r="J8" s="138">
        <f>$D8*'DU29'!G8</f>
        <v>0.18292008071540464</v>
      </c>
      <c r="K8" s="138">
        <f>$D8*'DU29'!H8</f>
        <v>0.14290026876613415</v>
      </c>
      <c r="L8" s="138">
        <f>$D8*'DU29'!I8</f>
        <v>0.15698456989590817</v>
      </c>
      <c r="M8" s="438">
        <f t="shared" si="2"/>
        <v>1.2730555381982134</v>
      </c>
      <c r="N8" s="138">
        <f>$E8*'DU29'!C22</f>
        <v>0.10745925620560604</v>
      </c>
      <c r="O8" s="138">
        <f>$E8*'DU29'!D22</f>
        <v>0.17248746792062086</v>
      </c>
      <c r="P8" s="138">
        <f>$E8*'DU29'!E22</f>
        <v>0.17650514608361173</v>
      </c>
      <c r="Q8" s="138">
        <f>$E8*'DU29'!F22</f>
        <v>0.22391738431474362</v>
      </c>
      <c r="R8" s="138">
        <f>$E8*'DU29'!G22</f>
        <v>0.1410368651062581</v>
      </c>
      <c r="S8" s="138">
        <f>$E8*'DU29'!H22</f>
        <v>0.12732949255017165</v>
      </c>
      <c r="T8" s="138">
        <f>$E8*'DU29'!I22</f>
        <v>0.1441273867700972</v>
      </c>
      <c r="U8" s="438">
        <f t="shared" si="3"/>
        <v>1.0928629989511094</v>
      </c>
      <c r="X8" s="138">
        <f t="shared" si="4"/>
        <v>0.11585700392519478</v>
      </c>
      <c r="Y8" s="138">
        <f t="shared" si="5"/>
        <v>0.17592188864343203</v>
      </c>
      <c r="Z8" s="138">
        <f t="shared" si="6"/>
        <v>0.22455756520392509</v>
      </c>
      <c r="AA8" s="138">
        <f t="shared" si="7"/>
        <v>0.3007088845026859</v>
      </c>
      <c r="AB8" s="138">
        <f t="shared" si="8"/>
        <v>0.19535413314136008</v>
      </c>
      <c r="AC8" s="138">
        <f t="shared" si="9"/>
        <v>0.14607667919306155</v>
      </c>
      <c r="AD8" s="138">
        <f t="shared" si="10"/>
        <v>0.15698456989590817</v>
      </c>
      <c r="AE8" s="438">
        <f t="shared" si="11"/>
        <v>1.3154607245055678</v>
      </c>
      <c r="AF8" s="138">
        <f t="shared" si="12"/>
        <v>0.10745925620560605</v>
      </c>
      <c r="AG8" s="138">
        <f t="shared" si="13"/>
        <v>0.17248746792062086</v>
      </c>
      <c r="AH8" s="138">
        <f t="shared" si="14"/>
        <v>0.17650514608361173</v>
      </c>
      <c r="AI8" s="138">
        <f t="shared" si="15"/>
        <v>0.24582134271690198</v>
      </c>
      <c r="AJ8" s="138">
        <f t="shared" si="16"/>
        <v>0.15062389222687281</v>
      </c>
      <c r="AK8" s="138">
        <f t="shared" si="17"/>
        <v>0.13015979322968718</v>
      </c>
      <c r="AL8" s="138">
        <f t="shared" si="18"/>
        <v>0.1441273867700972</v>
      </c>
      <c r="AM8" s="438">
        <f t="shared" si="19"/>
        <v>1.1271842851533977</v>
      </c>
    </row>
    <row r="9" spans="1:39">
      <c r="B9" s="2" t="s">
        <v>113</v>
      </c>
      <c r="C9" s="137">
        <f>Psumm!Z18</f>
        <v>936.59199999999998</v>
      </c>
      <c r="D9" s="137">
        <f>Psumm!AA18</f>
        <v>453.03779999999995</v>
      </c>
      <c r="E9" s="137">
        <f>Psumm!AB18</f>
        <v>483.55420000000004</v>
      </c>
      <c r="F9" s="138">
        <f>$D9*'DU29'!C9</f>
        <v>1.9091134614747176</v>
      </c>
      <c r="G9" s="138">
        <f>$D9*'DU29'!D9</f>
        <v>1.9719194598857541</v>
      </c>
      <c r="H9" s="138">
        <f>$D9*'DU29'!E9</f>
        <v>2.7889641098915812</v>
      </c>
      <c r="I9" s="138">
        <f>$D9*'DU29'!F9</f>
        <v>2.8817092082970506</v>
      </c>
      <c r="J9" s="138">
        <f>$D9*'DU29'!G9</f>
        <v>1.9864640068862045</v>
      </c>
      <c r="K9" s="138">
        <f>$D9*'DU29'!H9</f>
        <v>1.6271003618426059</v>
      </c>
      <c r="L9" s="138">
        <f>$D9*'DU29'!I9</f>
        <v>1.4194155640894197</v>
      </c>
      <c r="M9" s="438">
        <f t="shared" si="2"/>
        <v>14.584686172367334</v>
      </c>
      <c r="N9" s="138">
        <f>$E9*'DU29'!C23</f>
        <v>2.1116835585360025</v>
      </c>
      <c r="O9" s="138">
        <f>$E9*'DU29'!D23</f>
        <v>2.2611222939807023</v>
      </c>
      <c r="P9" s="138">
        <f>$E9*'DU29'!E23</f>
        <v>2.3098338464061383</v>
      </c>
      <c r="Q9" s="138">
        <f>$E9*'DU29'!F23</f>
        <v>2.1221622064414745</v>
      </c>
      <c r="R9" s="138">
        <f>$E9*'DU29'!G23</f>
        <v>1.3557104736079184</v>
      </c>
      <c r="S9" s="138">
        <f>$E9*'DU29'!H23</f>
        <v>1.233365179144033</v>
      </c>
      <c r="T9" s="138">
        <f>$E9*'DU29'!I23</f>
        <v>1.2239249558057701</v>
      </c>
      <c r="U9" s="438">
        <f t="shared" si="3"/>
        <v>12.61780251392204</v>
      </c>
      <c r="X9" s="138">
        <f t="shared" si="4"/>
        <v>1.9091134614747176</v>
      </c>
      <c r="Y9" s="138">
        <f t="shared" si="5"/>
        <v>1.9719194598857543</v>
      </c>
      <c r="Z9" s="138">
        <f t="shared" si="6"/>
        <v>2.7889641098915812</v>
      </c>
      <c r="AA9" s="138">
        <f t="shared" si="7"/>
        <v>2.8817092082970506</v>
      </c>
      <c r="AB9" s="138">
        <f t="shared" si="8"/>
        <v>1.9864640068862045</v>
      </c>
      <c r="AC9" s="138">
        <f t="shared" si="9"/>
        <v>1.6271003618426059</v>
      </c>
      <c r="AD9" s="138">
        <f t="shared" si="10"/>
        <v>1.4194155640894197</v>
      </c>
      <c r="AE9" s="438">
        <f t="shared" si="11"/>
        <v>14.584686172367334</v>
      </c>
      <c r="AF9" s="138">
        <f t="shared" si="12"/>
        <v>2.1116835585360025</v>
      </c>
      <c r="AG9" s="138">
        <f t="shared" si="13"/>
        <v>2.2611222939807023</v>
      </c>
      <c r="AH9" s="138">
        <f t="shared" si="14"/>
        <v>2.3098338464061383</v>
      </c>
      <c r="AI9" s="138">
        <f t="shared" si="15"/>
        <v>2.1221622064414745</v>
      </c>
      <c r="AJ9" s="138">
        <f t="shared" si="16"/>
        <v>1.3557104736079184</v>
      </c>
      <c r="AK9" s="138">
        <f t="shared" si="17"/>
        <v>1.233365179144033</v>
      </c>
      <c r="AL9" s="138">
        <f t="shared" si="18"/>
        <v>1.2239249558057701</v>
      </c>
      <c r="AM9" s="438">
        <f t="shared" si="19"/>
        <v>12.61780251392204</v>
      </c>
    </row>
    <row r="10" spans="1:39">
      <c r="B10" s="2" t="s">
        <v>114</v>
      </c>
      <c r="C10" s="137">
        <f>Psumm!Z19</f>
        <v>824.19409999999993</v>
      </c>
      <c r="D10" s="137">
        <f>Psumm!AA19</f>
        <v>387.5496</v>
      </c>
      <c r="E10" s="137">
        <f>Psumm!AB19</f>
        <v>436.64440000000002</v>
      </c>
      <c r="F10" s="138">
        <f>$D10*'DU29'!C10</f>
        <v>3.0699687982271993</v>
      </c>
      <c r="G10" s="138">
        <f>$D10*'DU29'!D10</f>
        <v>3.0031677113736337</v>
      </c>
      <c r="H10" s="138">
        <f>$D10*'DU29'!E10</f>
        <v>4.5150491786920304</v>
      </c>
      <c r="I10" s="138">
        <f>$D10*'DU29'!F10</f>
        <v>4.5219853937806604</v>
      </c>
      <c r="J10" s="138">
        <f>$D10*'DU29'!G10</f>
        <v>3.1816952166548078</v>
      </c>
      <c r="K10" s="138">
        <f>$D10*'DU29'!H10</f>
        <v>2.5840068980177144</v>
      </c>
      <c r="L10" s="138">
        <f>$D10*'DU29'!I10</f>
        <v>2.1251495921545649</v>
      </c>
      <c r="M10" s="438">
        <f t="shared" si="2"/>
        <v>23.001022788900613</v>
      </c>
      <c r="N10" s="138">
        <f>$E10*'DU29'!C24</f>
        <v>5.1484706418811994</v>
      </c>
      <c r="O10" s="138">
        <f>$E10*'DU29'!D24</f>
        <v>4.787202344607044</v>
      </c>
      <c r="P10" s="138">
        <f>$E10*'DU29'!E24</f>
        <v>4.8873485871779083</v>
      </c>
      <c r="Q10" s="138">
        <f>$E10*'DU29'!F24</f>
        <v>4.0585192081866586</v>
      </c>
      <c r="R10" s="138">
        <f>$E10*'DU29'!G24</f>
        <v>2.6230897313376031</v>
      </c>
      <c r="S10" s="138">
        <f>$E10*'DU29'!H24</f>
        <v>2.4026620228218385</v>
      </c>
      <c r="T10" s="138">
        <f>$E10*'DU29'!I24</f>
        <v>2.176405697013589</v>
      </c>
      <c r="U10" s="438">
        <f t="shared" si="3"/>
        <v>26.083698233025842</v>
      </c>
      <c r="X10" s="138">
        <f t="shared" si="4"/>
        <v>3.0699687982271993</v>
      </c>
      <c r="Y10" s="138">
        <f t="shared" si="5"/>
        <v>3.0031677113736341</v>
      </c>
      <c r="Z10" s="138">
        <f t="shared" si="6"/>
        <v>4.5150491786920304</v>
      </c>
      <c r="AA10" s="138">
        <f t="shared" si="7"/>
        <v>4.5219853937806604</v>
      </c>
      <c r="AB10" s="138">
        <f t="shared" si="8"/>
        <v>3.1816952166548078</v>
      </c>
      <c r="AC10" s="138">
        <f t="shared" si="9"/>
        <v>2.5840068980177144</v>
      </c>
      <c r="AD10" s="138">
        <f t="shared" si="10"/>
        <v>2.1251495921545649</v>
      </c>
      <c r="AE10" s="438">
        <f t="shared" si="11"/>
        <v>23.001022788900613</v>
      </c>
      <c r="AF10" s="138">
        <f t="shared" si="12"/>
        <v>5.1484706418811994</v>
      </c>
      <c r="AG10" s="138">
        <f t="shared" si="13"/>
        <v>4.787202344607044</v>
      </c>
      <c r="AH10" s="138">
        <f t="shared" si="14"/>
        <v>4.8873485871779083</v>
      </c>
      <c r="AI10" s="138">
        <f t="shared" si="15"/>
        <v>4.0585192081866586</v>
      </c>
      <c r="AJ10" s="138">
        <f t="shared" si="16"/>
        <v>2.6230897313376031</v>
      </c>
      <c r="AK10" s="138">
        <f t="shared" si="17"/>
        <v>2.4026620228218385</v>
      </c>
      <c r="AL10" s="138">
        <f t="shared" si="18"/>
        <v>2.176405697013589</v>
      </c>
      <c r="AM10" s="438">
        <f t="shared" si="19"/>
        <v>26.083698233025842</v>
      </c>
    </row>
    <row r="11" spans="1:39">
      <c r="B11" s="2" t="s">
        <v>115</v>
      </c>
      <c r="C11" s="137">
        <f>Psumm!Z20</f>
        <v>693.35490000000004</v>
      </c>
      <c r="D11" s="137">
        <f>Psumm!AA20</f>
        <v>310.36240000000004</v>
      </c>
      <c r="E11" s="137">
        <f>Psumm!AB20</f>
        <v>382.99259999999992</v>
      </c>
      <c r="F11" s="138">
        <f>$D11*'DU29'!C11</f>
        <v>4.9484983038850237</v>
      </c>
      <c r="G11" s="138">
        <f>$D11*'DU29'!D11</f>
        <v>4.3179074489286258</v>
      </c>
      <c r="H11" s="138">
        <f>$D11*'DU29'!E11</f>
        <v>7.1315349470003531</v>
      </c>
      <c r="I11" s="138">
        <f>$D11*'DU29'!F11</f>
        <v>6.5552982596203409</v>
      </c>
      <c r="J11" s="138">
        <f>$D11*'DU29'!G11</f>
        <v>4.6291804617284962</v>
      </c>
      <c r="K11" s="138">
        <f>$D11*'DU29'!H11</f>
        <v>3.8243881095491088</v>
      </c>
      <c r="L11" s="138">
        <f>$D11*'DU29'!I11</f>
        <v>2.9243986099826165</v>
      </c>
      <c r="M11" s="438">
        <f t="shared" si="2"/>
        <v>34.331206140694562</v>
      </c>
      <c r="N11" s="138">
        <f>$E11*'DU29'!C25</f>
        <v>11.455737641896377</v>
      </c>
      <c r="O11" s="138">
        <f>$E11*'DU29'!D25</f>
        <v>9.7018975312678233</v>
      </c>
      <c r="P11" s="138">
        <f>$E11*'DU29'!E25</f>
        <v>10.872596590705193</v>
      </c>
      <c r="Q11" s="138">
        <f>$E11*'DU29'!F25</f>
        <v>7.8760507486496598</v>
      </c>
      <c r="R11" s="138">
        <f>$E11*'DU29'!G25</f>
        <v>5.2726140844889082</v>
      </c>
      <c r="S11" s="138">
        <f>$E11*'DU29'!H25</f>
        <v>4.7286093272036318</v>
      </c>
      <c r="T11" s="138">
        <f>$E11*'DU29'!I25</f>
        <v>4.1413594787519834</v>
      </c>
      <c r="U11" s="438">
        <f t="shared" si="3"/>
        <v>54.048865402963571</v>
      </c>
      <c r="X11" s="138">
        <f t="shared" si="4"/>
        <v>4.9484983038850237</v>
      </c>
      <c r="Y11" s="138">
        <f t="shared" si="5"/>
        <v>4.3179074489286258</v>
      </c>
      <c r="Z11" s="138">
        <f t="shared" si="6"/>
        <v>7.1315349470003531</v>
      </c>
      <c r="AA11" s="138">
        <f t="shared" si="7"/>
        <v>6.5552982596203409</v>
      </c>
      <c r="AB11" s="138">
        <f t="shared" si="8"/>
        <v>4.6291804617284962</v>
      </c>
      <c r="AC11" s="138">
        <f t="shared" si="9"/>
        <v>3.8243881095491088</v>
      </c>
      <c r="AD11" s="138">
        <f t="shared" si="10"/>
        <v>2.9243986099826165</v>
      </c>
      <c r="AE11" s="438">
        <f t="shared" si="11"/>
        <v>34.331206140694562</v>
      </c>
      <c r="AF11" s="138">
        <f t="shared" si="12"/>
        <v>11.455737641896377</v>
      </c>
      <c r="AG11" s="138">
        <f t="shared" si="13"/>
        <v>9.7018975312678233</v>
      </c>
      <c r="AH11" s="138">
        <f t="shared" si="14"/>
        <v>10.872596590705193</v>
      </c>
      <c r="AI11" s="138">
        <f t="shared" si="15"/>
        <v>7.8760507486496598</v>
      </c>
      <c r="AJ11" s="138">
        <f t="shared" si="16"/>
        <v>5.2726140844889082</v>
      </c>
      <c r="AK11" s="138">
        <f t="shared" si="17"/>
        <v>4.7286093272036318</v>
      </c>
      <c r="AL11" s="138">
        <f t="shared" si="18"/>
        <v>4.1413594787519834</v>
      </c>
      <c r="AM11" s="438">
        <f t="shared" si="19"/>
        <v>54.048865402963571</v>
      </c>
    </row>
    <row r="12" spans="1:39">
      <c r="B12" s="2" t="s">
        <v>116</v>
      </c>
      <c r="C12" s="137">
        <f>Psumm!Z21</f>
        <v>534.01340000000005</v>
      </c>
      <c r="D12" s="137">
        <f>Psumm!AA21</f>
        <v>218.721</v>
      </c>
      <c r="E12" s="137">
        <f>Psumm!AB21</f>
        <v>315.29239999999999</v>
      </c>
      <c r="F12" s="138">
        <f>$D12*'DU29'!C12</f>
        <v>7.3159303824339581</v>
      </c>
      <c r="G12" s="138">
        <f>$D12*'DU29'!D12</f>
        <v>5.8993375410513798</v>
      </c>
      <c r="H12" s="138">
        <f>$D12*'DU29'!E12</f>
        <v>10.526047818876901</v>
      </c>
      <c r="I12" s="138">
        <f>$D12*'DU29'!F12</f>
        <v>8.8244701879886112</v>
      </c>
      <c r="J12" s="138">
        <f>$D12*'DU29'!G12</f>
        <v>6.3805097204093295</v>
      </c>
      <c r="K12" s="138">
        <f>$D12*'DU29'!H12</f>
        <v>5.2164916336474993</v>
      </c>
      <c r="L12" s="138">
        <f>$D12*'DU29'!I12</f>
        <v>3.7260364243609456</v>
      </c>
      <c r="M12" s="438">
        <f t="shared" si="2"/>
        <v>47.888823708768626</v>
      </c>
      <c r="N12" s="138">
        <f>$E12*'DU29'!C26</f>
        <v>18.9118970367734</v>
      </c>
      <c r="O12" s="138">
        <f>$E12*'DU29'!D26</f>
        <v>17.273714613558457</v>
      </c>
      <c r="P12" s="138">
        <f>$E12*'DU29'!E26</f>
        <v>21.399034419428787</v>
      </c>
      <c r="Q12" s="138">
        <f>$E12*'DU29'!F26</f>
        <v>15.397225515716746</v>
      </c>
      <c r="R12" s="138">
        <f>$E12*'DU29'!G26</f>
        <v>10.504397335405001</v>
      </c>
      <c r="S12" s="138">
        <f>$E12*'DU29'!H26</f>
        <v>9.4076838754243148</v>
      </c>
      <c r="T12" s="138">
        <f>$E12*'DU29'!I26</f>
        <v>7.7544187512836302</v>
      </c>
      <c r="U12" s="438">
        <f t="shared" si="3"/>
        <v>100.64837154759033</v>
      </c>
      <c r="X12" s="138">
        <f t="shared" si="4"/>
        <v>7.3159303824339581</v>
      </c>
      <c r="Y12" s="138">
        <f t="shared" si="5"/>
        <v>5.8993375410513798</v>
      </c>
      <c r="Z12" s="138">
        <f t="shared" si="6"/>
        <v>10.526047818876901</v>
      </c>
      <c r="AA12" s="138">
        <f t="shared" si="7"/>
        <v>8.8244701879886112</v>
      </c>
      <c r="AB12" s="138">
        <f t="shared" si="8"/>
        <v>6.3805097204093295</v>
      </c>
      <c r="AC12" s="138">
        <f t="shared" si="9"/>
        <v>5.2164916336474993</v>
      </c>
      <c r="AD12" s="138">
        <f t="shared" si="10"/>
        <v>3.7260364243609456</v>
      </c>
      <c r="AE12" s="438">
        <f t="shared" si="11"/>
        <v>47.888823708768626</v>
      </c>
      <c r="AF12" s="138">
        <f t="shared" si="12"/>
        <v>18.9118970367734</v>
      </c>
      <c r="AG12" s="138">
        <f t="shared" si="13"/>
        <v>17.273714613558457</v>
      </c>
      <c r="AH12" s="138">
        <f t="shared" si="14"/>
        <v>21.399034419428787</v>
      </c>
      <c r="AI12" s="138">
        <f t="shared" si="15"/>
        <v>15.397225515716746</v>
      </c>
      <c r="AJ12" s="138">
        <f t="shared" si="16"/>
        <v>10.504397335405001</v>
      </c>
      <c r="AK12" s="138">
        <f t="shared" si="17"/>
        <v>9.4076838754243148</v>
      </c>
      <c r="AL12" s="138">
        <f t="shared" si="18"/>
        <v>7.7544187512836302</v>
      </c>
      <c r="AM12" s="438">
        <f t="shared" si="19"/>
        <v>100.64837154759033</v>
      </c>
    </row>
    <row r="13" spans="1:39">
      <c r="B13" s="2" t="s">
        <v>117</v>
      </c>
      <c r="C13" s="137">
        <f>Psumm!Z22</f>
        <v>352.00169999999997</v>
      </c>
      <c r="D13" s="137">
        <f>Psumm!AA22</f>
        <v>122.70689999999999</v>
      </c>
      <c r="E13" s="137">
        <f>Psumm!AB22</f>
        <v>229.29470000000001</v>
      </c>
      <c r="F13" s="138">
        <f>$D13*'DU29'!C13</f>
        <v>6.9637899252511213</v>
      </c>
      <c r="G13" s="138">
        <f>$D13*'DU29'!D13</f>
        <v>5.7490842777000033</v>
      </c>
      <c r="H13" s="138">
        <f>$D13*'DU29'!E13</f>
        <v>10.614907752066708</v>
      </c>
      <c r="I13" s="138">
        <f>$D13*'DU29'!F13</f>
        <v>8.8953025183678882</v>
      </c>
      <c r="J13" s="138">
        <f>$D13*'DU29'!G13</f>
        <v>6.6361067501353963</v>
      </c>
      <c r="K13" s="138">
        <f>$D13*'DU29'!H13</f>
        <v>5.2983109302990972</v>
      </c>
      <c r="L13" s="138">
        <f>$D13*'DU29'!I13</f>
        <v>3.5049351858758855</v>
      </c>
      <c r="M13" s="438">
        <f t="shared" si="2"/>
        <v>47.662437339696105</v>
      </c>
      <c r="N13" s="138">
        <f>$E13*'DU29'!C27</f>
        <v>16.91517771531959</v>
      </c>
      <c r="O13" s="138">
        <f>$E13*'DU29'!D27</f>
        <v>18.442102726023283</v>
      </c>
      <c r="P13" s="138">
        <f>$E13*'DU29'!E27</f>
        <v>26.64255728813437</v>
      </c>
      <c r="Q13" s="138">
        <f>$E13*'DU29'!F27</f>
        <v>21.694771645292263</v>
      </c>
      <c r="R13" s="138">
        <f>$E13*'DU29'!G27</f>
        <v>16.04328260047528</v>
      </c>
      <c r="S13" s="138">
        <f>$E13*'DU29'!H27</f>
        <v>14.847894289265906</v>
      </c>
      <c r="T13" s="138">
        <f>$E13*'DU29'!I27</f>
        <v>11.622140168929434</v>
      </c>
      <c r="U13" s="438">
        <f t="shared" si="3"/>
        <v>126.20792643344012</v>
      </c>
      <c r="X13" s="138">
        <f t="shared" si="4"/>
        <v>6.9637899252511213</v>
      </c>
      <c r="Y13" s="138">
        <f t="shared" si="5"/>
        <v>5.7490842777000033</v>
      </c>
      <c r="Z13" s="138">
        <f t="shared" si="6"/>
        <v>10.614907752066708</v>
      </c>
      <c r="AA13" s="138">
        <f t="shared" si="7"/>
        <v>8.8953025183678882</v>
      </c>
      <c r="AB13" s="138">
        <f t="shared" si="8"/>
        <v>6.6361067501353963</v>
      </c>
      <c r="AC13" s="138">
        <f t="shared" si="9"/>
        <v>5.2983109302990972</v>
      </c>
      <c r="AD13" s="138">
        <f t="shared" si="10"/>
        <v>3.5049351858758855</v>
      </c>
      <c r="AE13" s="438">
        <f t="shared" si="11"/>
        <v>47.662437339696105</v>
      </c>
      <c r="AF13" s="138">
        <f t="shared" si="12"/>
        <v>16.91517771531959</v>
      </c>
      <c r="AG13" s="138">
        <f t="shared" si="13"/>
        <v>18.442102726023283</v>
      </c>
      <c r="AH13" s="138">
        <f t="shared" si="14"/>
        <v>26.64255728813437</v>
      </c>
      <c r="AI13" s="138">
        <f t="shared" si="15"/>
        <v>21.694771645292263</v>
      </c>
      <c r="AJ13" s="138">
        <f t="shared" si="16"/>
        <v>16.04328260047528</v>
      </c>
      <c r="AK13" s="138">
        <f t="shared" si="17"/>
        <v>14.847894289265906</v>
      </c>
      <c r="AL13" s="138">
        <f t="shared" si="18"/>
        <v>11.622140168929434</v>
      </c>
      <c r="AM13" s="438">
        <f t="shared" si="19"/>
        <v>126.20792643344012</v>
      </c>
    </row>
    <row r="14" spans="1:39">
      <c r="B14" s="265" t="s">
        <v>412</v>
      </c>
      <c r="C14" s="262">
        <f>SUM(Psumm!Z23:Z24)</f>
        <v>220.4853</v>
      </c>
      <c r="D14" s="262">
        <f>SUM(Psumm!AA23:AA24)</f>
        <v>54.311999999999998</v>
      </c>
      <c r="E14" s="262">
        <f>SUM(Psumm!AB23:AB24)</f>
        <v>166.17329999999998</v>
      </c>
      <c r="F14" s="138">
        <f>$D14*'DU29'!C14</f>
        <v>3.5959116126526216</v>
      </c>
      <c r="G14" s="138">
        <f>$D14*'DU29'!D14</f>
        <v>3.4497566785066409</v>
      </c>
      <c r="H14" s="138">
        <f>$D14*'DU29'!E14</f>
        <v>6.8579722968616732</v>
      </c>
      <c r="I14" s="138">
        <f>$D14*'DU29'!F14</f>
        <v>6.5596813858777265</v>
      </c>
      <c r="J14" s="138">
        <f>$D14*'DU29'!G14</f>
        <v>5.3423760787124728</v>
      </c>
      <c r="K14" s="138">
        <f>$D14*'DU29'!H14</f>
        <v>4.4199905493775011</v>
      </c>
      <c r="L14" s="138">
        <f>$D14*'DU29'!I14</f>
        <v>2.552056543554956</v>
      </c>
      <c r="M14" s="438">
        <f t="shared" si="2"/>
        <v>32.777745145543591</v>
      </c>
      <c r="N14" s="138">
        <f>$E14*'DU29'!C28</f>
        <v>7.7139639686224717</v>
      </c>
      <c r="O14" s="138">
        <f>$E14*'DU29'!D28</f>
        <v>11.266090571442774</v>
      </c>
      <c r="P14" s="138">
        <f>$E14*'DU29'!E28</f>
        <v>21.899484411250626</v>
      </c>
      <c r="Q14" s="138">
        <f>$E14*'DU29'!F28</f>
        <v>23.442192464076857</v>
      </c>
      <c r="R14" s="138">
        <f>$E14*'DU29'!G28</f>
        <v>22.029561690079973</v>
      </c>
      <c r="S14" s="138">
        <f>$E14*'DU29'!H28</f>
        <v>23.930300038055389</v>
      </c>
      <c r="T14" s="138">
        <f>$E14*'DU29'!I28</f>
        <v>18.121735166812641</v>
      </c>
      <c r="U14" s="438">
        <f t="shared" si="3"/>
        <v>128.40332831034073</v>
      </c>
      <c r="X14" s="138">
        <f t="shared" si="4"/>
        <v>3.5959116126526216</v>
      </c>
      <c r="Y14" s="138">
        <f t="shared" si="5"/>
        <v>3.4497566785066409</v>
      </c>
      <c r="Z14" s="138">
        <f t="shared" si="6"/>
        <v>6.8579722968616732</v>
      </c>
      <c r="AA14" s="138">
        <f t="shared" si="7"/>
        <v>6.5596813858777265</v>
      </c>
      <c r="AB14" s="138">
        <f t="shared" si="8"/>
        <v>5.3423760787124728</v>
      </c>
      <c r="AC14" s="138">
        <f t="shared" si="9"/>
        <v>4.4199905493775011</v>
      </c>
      <c r="AD14" s="138">
        <f t="shared" si="10"/>
        <v>2.552056543554956</v>
      </c>
      <c r="AE14" s="438">
        <f t="shared" si="11"/>
        <v>32.777745145543591</v>
      </c>
      <c r="AF14" s="138">
        <f t="shared" si="12"/>
        <v>7.7139639686224717</v>
      </c>
      <c r="AG14" s="138">
        <f t="shared" si="13"/>
        <v>11.266090571442774</v>
      </c>
      <c r="AH14" s="138">
        <f t="shared" si="14"/>
        <v>21.899484411250626</v>
      </c>
      <c r="AI14" s="138">
        <f t="shared" si="15"/>
        <v>23.442192464076857</v>
      </c>
      <c r="AJ14" s="138">
        <f t="shared" si="16"/>
        <v>22.029561690079973</v>
      </c>
      <c r="AK14" s="138">
        <f t="shared" si="17"/>
        <v>23.930300038055389</v>
      </c>
      <c r="AL14" s="138">
        <f t="shared" si="18"/>
        <v>18.121735166812641</v>
      </c>
      <c r="AM14" s="438">
        <f t="shared" si="19"/>
        <v>128.40332831034073</v>
      </c>
    </row>
    <row r="15" spans="1:39">
      <c r="B15" s="2" t="s">
        <v>304</v>
      </c>
      <c r="C15" s="137">
        <f t="shared" ref="C15:U15" si="20">SUM(C4:C14)</f>
        <v>7792.5497999999998</v>
      </c>
      <c r="D15" s="137">
        <f t="shared" si="20"/>
        <v>3669.2111</v>
      </c>
      <c r="E15" s="137">
        <f t="shared" si="20"/>
        <v>4123.3384999999998</v>
      </c>
      <c r="F15" s="268">
        <f t="shared" si="20"/>
        <v>28.460708507866116</v>
      </c>
      <c r="G15" s="268">
        <f t="shared" si="20"/>
        <v>25.389541264286901</v>
      </c>
      <c r="H15" s="268">
        <f t="shared" si="20"/>
        <v>43.708854874334243</v>
      </c>
      <c r="I15" s="268">
        <f t="shared" si="20"/>
        <v>39.792927612751555</v>
      </c>
      <c r="J15" s="268">
        <f t="shared" si="20"/>
        <v>29.194415576014514</v>
      </c>
      <c r="K15" s="268">
        <f t="shared" si="20"/>
        <v>23.781256791516704</v>
      </c>
      <c r="L15" s="268">
        <f t="shared" si="20"/>
        <v>17.142889552701568</v>
      </c>
      <c r="M15" s="268">
        <f t="shared" si="20"/>
        <v>207.47059417947162</v>
      </c>
      <c r="N15" s="268">
        <f t="shared" si="20"/>
        <v>62.846356581622594</v>
      </c>
      <c r="O15" s="268">
        <f t="shared" si="20"/>
        <v>64.678243101420719</v>
      </c>
      <c r="P15" s="268">
        <f t="shared" si="20"/>
        <v>88.979005576959366</v>
      </c>
      <c r="Q15" s="268">
        <f t="shared" si="20"/>
        <v>75.819133642705879</v>
      </c>
      <c r="R15" s="268">
        <f t="shared" si="20"/>
        <v>58.602258867898293</v>
      </c>
      <c r="S15" s="268">
        <f t="shared" si="20"/>
        <v>57.248931215459237</v>
      </c>
      <c r="T15" s="268">
        <f t="shared" si="20"/>
        <v>45.830539027497359</v>
      </c>
      <c r="U15" s="268">
        <f t="shared" si="20"/>
        <v>454.00446801356344</v>
      </c>
      <c r="X15" s="268">
        <f t="shared" ref="X15:AM15" si="21">SUM(X4:X14)</f>
        <v>28.460708507866116</v>
      </c>
      <c r="Y15" s="268">
        <f t="shared" si="21"/>
        <v>25.389541264286901</v>
      </c>
      <c r="Z15" s="268">
        <f t="shared" si="21"/>
        <v>43.708854874334243</v>
      </c>
      <c r="AA15" s="268">
        <f t="shared" si="21"/>
        <v>39.941658646234359</v>
      </c>
      <c r="AB15" s="268">
        <f t="shared" si="21"/>
        <v>29.262271436945536</v>
      </c>
      <c r="AC15" s="268">
        <f t="shared" si="21"/>
        <v>23.798269950435696</v>
      </c>
      <c r="AD15" s="268">
        <f t="shared" si="21"/>
        <v>17.142889552701568</v>
      </c>
      <c r="AE15" s="268">
        <f t="shared" si="21"/>
        <v>207.70419423280441</v>
      </c>
      <c r="AF15" s="268">
        <f t="shared" si="21"/>
        <v>62.846356581622594</v>
      </c>
      <c r="AG15" s="268">
        <f t="shared" si="21"/>
        <v>64.678243101420719</v>
      </c>
      <c r="AH15" s="268">
        <f t="shared" si="21"/>
        <v>88.979005576959366</v>
      </c>
      <c r="AI15" s="268">
        <f t="shared" si="21"/>
        <v>75.936675067874461</v>
      </c>
      <c r="AJ15" s="268">
        <f t="shared" si="21"/>
        <v>58.652847614849826</v>
      </c>
      <c r="AK15" s="268">
        <f t="shared" si="21"/>
        <v>57.263592269565493</v>
      </c>
      <c r="AL15" s="268">
        <f t="shared" si="21"/>
        <v>45.830539027497359</v>
      </c>
      <c r="AM15" s="268">
        <f t="shared" si="21"/>
        <v>454.1872592397898</v>
      </c>
    </row>
    <row r="19" spans="2:21">
      <c r="F19" s="2" t="s">
        <v>401</v>
      </c>
      <c r="N19" s="2" t="s">
        <v>419</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8">
        <f>$C4*'2017'!O21</f>
        <v>2.1794626075739335E-3</v>
      </c>
      <c r="I21" s="138">
        <f>$C4*'2017'!P21</f>
        <v>6.087517298548166E-3</v>
      </c>
      <c r="J21" s="138">
        <f>$C4*'2017'!Q21</f>
        <v>2.515727763125606E-2</v>
      </c>
      <c r="K21" s="138">
        <f>$C4*'2017'!R21</f>
        <v>3.6238974424743171E-2</v>
      </c>
      <c r="L21" s="138">
        <f>$C4*'2017'!S21</f>
        <v>4.6125732501844159E-2</v>
      </c>
      <c r="M21" s="438">
        <f>SUM(F21:L21)</f>
        <v>0.1157889644639655</v>
      </c>
      <c r="N21" s="2">
        <v>0</v>
      </c>
      <c r="O21" s="2">
        <v>0</v>
      </c>
      <c r="P21" s="138">
        <f>$C4*'2017'!O38</f>
        <v>1.3138541106733731E-2</v>
      </c>
      <c r="Q21" s="138">
        <f>$C4*'2017'!P38</f>
        <v>2.2198166739485922E-2</v>
      </c>
      <c r="R21" s="138">
        <f>$C4*'2017'!Q38</f>
        <v>3.3308541184297297E-2</v>
      </c>
      <c r="S21" s="138">
        <f>$C4*'2017'!R38</f>
        <v>3.487028621237994E-2</v>
      </c>
      <c r="T21" s="138">
        <f>$C4*'2017'!S38</f>
        <v>3.0311521340552504E-2</v>
      </c>
      <c r="U21" s="438">
        <f>SUM(N21:T21)</f>
        <v>0.1338270565834494</v>
      </c>
    </row>
    <row r="22" spans="2:21">
      <c r="B22" s="2" t="s">
        <v>147</v>
      </c>
      <c r="F22" s="2">
        <v>0</v>
      </c>
      <c r="G22" s="2">
        <v>0</v>
      </c>
      <c r="H22" s="138">
        <f>$C5*'2017'!O22</f>
        <v>2.3175457475891953E-3</v>
      </c>
      <c r="I22" s="138">
        <f>$C5*'2017'!P22</f>
        <v>6.4732011366464247E-3</v>
      </c>
      <c r="J22" s="138">
        <f>$C5*'2017'!Q22</f>
        <v>2.6751154891406163E-2</v>
      </c>
      <c r="K22" s="138">
        <f>$C5*'2017'!R22</f>
        <v>3.8534949295847512E-2</v>
      </c>
      <c r="L22" s="138">
        <f>$C5*'2017'!S22</f>
        <v>4.9048097839622766E-2</v>
      </c>
      <c r="M22" s="438">
        <f t="shared" ref="M22:M31" si="22">SUM(F22:L22)</f>
        <v>0.12312494891111206</v>
      </c>
      <c r="N22" s="2">
        <v>0</v>
      </c>
      <c r="O22" s="2">
        <v>0</v>
      </c>
      <c r="P22" s="138">
        <f>$C5*'2017'!O39</f>
        <v>1.3970953190764331E-2</v>
      </c>
      <c r="Q22" s="138">
        <f>$C5*'2017'!P39</f>
        <v>2.3604565066907824E-2</v>
      </c>
      <c r="R22" s="138">
        <f>$C5*'2017'!Q39</f>
        <v>3.5418854038517439E-2</v>
      </c>
      <c r="S22" s="138">
        <f>$C5*'2017'!R39</f>
        <v>3.7079545777881785E-2</v>
      </c>
      <c r="T22" s="138">
        <f>$C5*'2017'!S39</f>
        <v>3.2231953483227431E-2</v>
      </c>
      <c r="U22" s="438">
        <f t="shared" ref="U22:U31" si="23">SUM(N22:T22)</f>
        <v>0.14230587155729882</v>
      </c>
    </row>
    <row r="23" spans="2:21">
      <c r="B23" s="2" t="s">
        <v>148</v>
      </c>
      <c r="F23" s="2">
        <v>0</v>
      </c>
      <c r="G23" s="2">
        <v>0</v>
      </c>
      <c r="H23" s="138">
        <f>$C6*'2017'!O23</f>
        <v>2.0044727352099586E-3</v>
      </c>
      <c r="I23" s="138">
        <f>$C6*'2017'!P23</f>
        <v>5.5987482453950963E-3</v>
      </c>
      <c r="J23" s="138">
        <f>$C6*'2017'!Q23</f>
        <v>2.3137390349675688E-2</v>
      </c>
      <c r="K23" s="138">
        <f>$C6*'2017'!R23</f>
        <v>3.3329333540265627E-2</v>
      </c>
      <c r="L23" s="138">
        <f>$C6*'2017'!S23</f>
        <v>4.2422280093372983E-2</v>
      </c>
      <c r="M23" s="438">
        <f t="shared" si="22"/>
        <v>0.10649222496391936</v>
      </c>
      <c r="N23" s="2">
        <v>0</v>
      </c>
      <c r="O23" s="2">
        <v>0</v>
      </c>
      <c r="P23" s="138">
        <f>$C6*'2017'!O40</f>
        <v>1.2083642700435573E-2</v>
      </c>
      <c r="Q23" s="138">
        <f>$C6*'2017'!P40</f>
        <v>2.0415867584199728E-2</v>
      </c>
      <c r="R23" s="138">
        <f>$C6*'2017'!Q40</f>
        <v>3.0634185886704669E-2</v>
      </c>
      <c r="S23" s="138">
        <f>$C6*'2017'!R40</f>
        <v>3.2070537819177632E-2</v>
      </c>
      <c r="T23" s="138">
        <f>$C6*'2017'!S40</f>
        <v>2.7877797893264018E-2</v>
      </c>
      <c r="U23" s="438">
        <f t="shared" si="23"/>
        <v>0.1230820318837816</v>
      </c>
    </row>
    <row r="24" spans="2:21">
      <c r="B24" s="2" t="s">
        <v>149</v>
      </c>
      <c r="F24" s="2">
        <v>0</v>
      </c>
      <c r="G24" s="2">
        <v>0</v>
      </c>
      <c r="H24" s="138">
        <f>$C7*'2017'!O24</f>
        <v>1.834686646105843E-3</v>
      </c>
      <c r="I24" s="138">
        <f>$C7*'2017'!P24</f>
        <v>5.1245140232146717E-3</v>
      </c>
      <c r="J24" s="138">
        <f>$C7*'2017'!Q24</f>
        <v>2.1177569719271722E-2</v>
      </c>
      <c r="K24" s="138">
        <f>$C7*'2017'!R24</f>
        <v>3.0506218466238143E-2</v>
      </c>
      <c r="L24" s="138">
        <f>$C7*'2017'!S24</f>
        <v>3.8828959565030283E-2</v>
      </c>
      <c r="M24" s="438">
        <f t="shared" si="22"/>
        <v>9.7471948419860663E-2</v>
      </c>
      <c r="N24" s="2">
        <v>0</v>
      </c>
      <c r="O24" s="2">
        <v>0</v>
      </c>
      <c r="P24" s="138">
        <f>$C7*'2017'!O41</f>
        <v>1.106011446769882E-2</v>
      </c>
      <c r="Q24" s="138">
        <f>$C7*'2017'!P41</f>
        <v>1.8686569773408757E-2</v>
      </c>
      <c r="R24" s="138">
        <f>$C7*'2017'!Q41</f>
        <v>2.8039359564935182E-2</v>
      </c>
      <c r="S24" s="138">
        <f>$C7*'2017'!R41</f>
        <v>2.9354047294693913E-2</v>
      </c>
      <c r="T24" s="138">
        <f>$C7*'2017'!S41</f>
        <v>2.5516447601993297E-2</v>
      </c>
      <c r="U24" s="438">
        <f t="shared" si="23"/>
        <v>0.11265653870272997</v>
      </c>
    </row>
    <row r="25" spans="2:21">
      <c r="B25" s="2" t="s">
        <v>150</v>
      </c>
      <c r="F25" s="2">
        <v>0</v>
      </c>
      <c r="G25" s="2">
        <v>0</v>
      </c>
      <c r="H25" s="138">
        <f>$C8*'2017'!O25</f>
        <v>1.820613966858457E-3</v>
      </c>
      <c r="I25" s="138">
        <f>$C8*'2017'!P25</f>
        <v>5.0852072335236375E-3</v>
      </c>
      <c r="J25" s="138">
        <f>$C8*'2017'!Q25</f>
        <v>2.1015130456670108E-2</v>
      </c>
      <c r="K25" s="138">
        <f>$C8*'2017'!R25</f>
        <v>3.0272225250864142E-2</v>
      </c>
      <c r="L25" s="138">
        <f>$C8*'2017'!S25</f>
        <v>3.8531128055421714E-2</v>
      </c>
      <c r="M25" s="438">
        <f t="shared" si="22"/>
        <v>9.6724304963338059E-2</v>
      </c>
      <c r="N25" s="2">
        <v>0</v>
      </c>
      <c r="O25" s="2">
        <v>0</v>
      </c>
      <c r="P25" s="138">
        <f>$C8*'2017'!O42</f>
        <v>1.0975279575771275E-2</v>
      </c>
      <c r="Q25" s="138">
        <f>$C8*'2017'!P42</f>
        <v>1.8543237339386176E-2</v>
      </c>
      <c r="R25" s="138">
        <f>$C8*'2017'!Q42</f>
        <v>2.7824288008003659E-2</v>
      </c>
      <c r="S25" s="138">
        <f>$C8*'2017'!R42</f>
        <v>2.9128891629519364E-2</v>
      </c>
      <c r="T25" s="138">
        <f>$C8*'2017'!S42</f>
        <v>2.5320727649816317E-2</v>
      </c>
      <c r="U25" s="438">
        <f t="shared" si="23"/>
        <v>0.11179242420249678</v>
      </c>
    </row>
    <row r="26" spans="2:21">
      <c r="B26" s="2" t="s">
        <v>113</v>
      </c>
      <c r="F26" s="2">
        <v>0</v>
      </c>
      <c r="G26" s="2">
        <v>0</v>
      </c>
      <c r="H26" s="138">
        <f>$C9*'2017'!O26</f>
        <v>2.6278763437050937E-2</v>
      </c>
      <c r="I26" s="138">
        <f>$C9*'2017'!P26</f>
        <v>6.6806609084063162E-2</v>
      </c>
      <c r="J26" s="138">
        <f>$C9*'2017'!Q26</f>
        <v>0.27946348842901175</v>
      </c>
      <c r="K26" s="138">
        <f>$C9*'2017'!R26</f>
        <v>0.38382540641054219</v>
      </c>
      <c r="L26" s="138">
        <f>$C9*'2017'!S26</f>
        <v>0.4361256269408687</v>
      </c>
      <c r="M26" s="438">
        <f t="shared" si="22"/>
        <v>1.1924998943015368</v>
      </c>
      <c r="N26" s="2">
        <v>0</v>
      </c>
      <c r="O26" s="2">
        <v>0</v>
      </c>
      <c r="P26" s="138">
        <f>$C9*'2017'!O43</f>
        <v>0.10886621655438303</v>
      </c>
      <c r="Q26" s="138">
        <f>$C9*'2017'!P43</f>
        <v>0.16786618502330827</v>
      </c>
      <c r="R26" s="138">
        <f>$C9*'2017'!Q43</f>
        <v>0.24177817912832839</v>
      </c>
      <c r="S26" s="138">
        <f>$C9*'2017'!R43</f>
        <v>0.24967086351964682</v>
      </c>
      <c r="T26" s="138">
        <f>$C9*'2017'!S43</f>
        <v>0.20816539484587887</v>
      </c>
      <c r="U26" s="438">
        <f t="shared" si="23"/>
        <v>0.97634683907154551</v>
      </c>
    </row>
    <row r="27" spans="2:21">
      <c r="B27" s="2" t="s">
        <v>114</v>
      </c>
      <c r="F27" s="2">
        <v>0</v>
      </c>
      <c r="G27" s="2">
        <v>0</v>
      </c>
      <c r="H27" s="138">
        <f>$C10*'2017'!O27</f>
        <v>5.1962478732499338E-2</v>
      </c>
      <c r="I27" s="138">
        <f>$C10*'2017'!P27</f>
        <v>0.13496048844930483</v>
      </c>
      <c r="J27" s="138">
        <f>$C10*'2017'!Q27</f>
        <v>0.59377685354968612</v>
      </c>
      <c r="K27" s="138">
        <f>$C10*'2017'!R27</f>
        <v>0.85706095557358919</v>
      </c>
      <c r="L27" s="138">
        <f>$C10*'2017'!S27</f>
        <v>0.86315548582229329</v>
      </c>
      <c r="M27" s="438">
        <f t="shared" si="22"/>
        <v>2.5009162621273728</v>
      </c>
      <c r="N27" s="2">
        <v>0</v>
      </c>
      <c r="O27" s="2">
        <v>0</v>
      </c>
      <c r="P27" s="138">
        <f>$C10*'2017'!O44</f>
        <v>0.18960644013206568</v>
      </c>
      <c r="Q27" s="138">
        <f>$C10*'2017'!P44</f>
        <v>0.29490060602003676</v>
      </c>
      <c r="R27" s="138">
        <f>$C10*'2017'!Q44</f>
        <v>0.40967443292773115</v>
      </c>
      <c r="S27" s="138">
        <f>$C10*'2017'!R44</f>
        <v>0.45781221902182395</v>
      </c>
      <c r="T27" s="138">
        <f>$C10*'2017'!S44</f>
        <v>0.3704095393860819</v>
      </c>
      <c r="U27" s="438">
        <f t="shared" si="23"/>
        <v>1.7224032374877396</v>
      </c>
    </row>
    <row r="28" spans="2:21">
      <c r="B28" s="2" t="s">
        <v>115</v>
      </c>
      <c r="F28" s="2">
        <v>0</v>
      </c>
      <c r="G28" s="2">
        <v>0</v>
      </c>
      <c r="H28" s="138">
        <f>$C11*'2017'!O28</f>
        <v>0.1047802977993529</v>
      </c>
      <c r="I28" s="138">
        <f>$C11*'2017'!P28</f>
        <v>0.26553972281687449</v>
      </c>
      <c r="J28" s="138">
        <f>$C11*'2017'!Q28</f>
        <v>1.2209432033859637</v>
      </c>
      <c r="K28" s="138">
        <f>$C11*'2017'!R28</f>
        <v>1.8094455041131807</v>
      </c>
      <c r="L28" s="138">
        <f>$C11*'2017'!S28</f>
        <v>1.798106687964637</v>
      </c>
      <c r="M28" s="438">
        <f t="shared" si="22"/>
        <v>5.1988154160800093</v>
      </c>
      <c r="N28" s="2">
        <v>0</v>
      </c>
      <c r="O28" s="2">
        <v>0</v>
      </c>
      <c r="P28" s="138">
        <f>$C11*'2017'!O45</f>
        <v>0.39179448284828278</v>
      </c>
      <c r="Q28" s="138">
        <f>$C11*'2017'!P45</f>
        <v>0.57341023280053149</v>
      </c>
      <c r="R28" s="138">
        <f>$C11*'2017'!Q45</f>
        <v>0.81846693773405954</v>
      </c>
      <c r="S28" s="138">
        <f>$C11*'2017'!R45</f>
        <v>0.911506778118367</v>
      </c>
      <c r="T28" s="138">
        <f>$C11*'2017'!S45</f>
        <v>0.69633987997429148</v>
      </c>
      <c r="U28" s="438">
        <f t="shared" si="23"/>
        <v>3.3915183114755321</v>
      </c>
    </row>
    <row r="29" spans="2:21">
      <c r="B29" s="2" t="s">
        <v>116</v>
      </c>
      <c r="F29" s="2">
        <v>0</v>
      </c>
      <c r="G29" s="2">
        <v>0</v>
      </c>
      <c r="H29" s="138">
        <f>$C12*'2017'!O29</f>
        <v>0.19260850570947591</v>
      </c>
      <c r="I29" s="138">
        <f>$C12*'2017'!P29</f>
        <v>0.51411868761677781</v>
      </c>
      <c r="J29" s="138">
        <f>$C12*'2017'!Q29</f>
        <v>2.4810017339159733</v>
      </c>
      <c r="K29" s="138">
        <f>$C12*'2017'!R29</f>
        <v>3.7263418253930221</v>
      </c>
      <c r="L29" s="138">
        <f>$C12*'2017'!S29</f>
        <v>3.516985710545975</v>
      </c>
      <c r="M29" s="438">
        <f t="shared" si="22"/>
        <v>10.431056463181225</v>
      </c>
      <c r="N29" s="2">
        <v>0</v>
      </c>
      <c r="O29" s="2">
        <v>0</v>
      </c>
      <c r="P29" s="138">
        <f>$C12*'2017'!O46</f>
        <v>0.79905151245533679</v>
      </c>
      <c r="Q29" s="138">
        <f>$C12*'2017'!P46</f>
        <v>1.2508177707523245</v>
      </c>
      <c r="R29" s="138">
        <f>$C12*'2017'!Q46</f>
        <v>1.6270301938706422</v>
      </c>
      <c r="S29" s="138">
        <f>$C12*'2017'!R46</f>
        <v>1.7880099604871245</v>
      </c>
      <c r="T29" s="138">
        <f>$C12*'2017'!S46</f>
        <v>1.2495751520015435</v>
      </c>
      <c r="U29" s="438">
        <f t="shared" si="23"/>
        <v>6.7144845895669718</v>
      </c>
    </row>
    <row r="30" spans="2:21">
      <c r="B30" s="2" t="s">
        <v>117</v>
      </c>
      <c r="F30" s="2">
        <v>0</v>
      </c>
      <c r="G30" s="2">
        <v>0</v>
      </c>
      <c r="H30" s="138">
        <f>$C13*'2017'!O30</f>
        <v>0.27143727845218862</v>
      </c>
      <c r="I30" s="138">
        <f>$C13*'2017'!P30</f>
        <v>0.78254308052976007</v>
      </c>
      <c r="J30" s="138">
        <f>$C13*'2017'!Q30</f>
        <v>3.7930757023303667</v>
      </c>
      <c r="K30" s="138">
        <f>$C13*'2017'!R30</f>
        <v>5.7032266480877087</v>
      </c>
      <c r="L30" s="138">
        <f>$C13*'2017'!S30</f>
        <v>5.0488033431518344</v>
      </c>
      <c r="M30" s="438">
        <f t="shared" si="22"/>
        <v>15.599086052551858</v>
      </c>
      <c r="N30" s="2">
        <v>0</v>
      </c>
      <c r="O30" s="2">
        <v>0</v>
      </c>
      <c r="P30" s="138">
        <f>$C13*'2017'!O47</f>
        <v>1.2107387485814625</v>
      </c>
      <c r="Q30" s="138">
        <f>$C13*'2017'!P47</f>
        <v>1.9252827778714918</v>
      </c>
      <c r="R30" s="138">
        <f>$C13*'2017'!Q47</f>
        <v>2.3924931222756096</v>
      </c>
      <c r="S30" s="138">
        <f>$C13*'2017'!R47</f>
        <v>2.5696210920538674</v>
      </c>
      <c r="T30" s="138">
        <f>$C13*'2017'!S47</f>
        <v>1.7028933805952211</v>
      </c>
      <c r="U30" s="438">
        <f t="shared" si="23"/>
        <v>9.8010291213776526</v>
      </c>
    </row>
    <row r="31" spans="2:21">
      <c r="B31" s="2" t="s">
        <v>412</v>
      </c>
      <c r="F31" s="2">
        <v>0</v>
      </c>
      <c r="G31" s="2">
        <v>0</v>
      </c>
      <c r="H31" s="138">
        <f>$C14*'2017'!O31</f>
        <v>0.36761514678505186</v>
      </c>
      <c r="I31" s="138">
        <f>$C14*'2017'!P31</f>
        <v>1.1994405390289822</v>
      </c>
      <c r="J31" s="138">
        <f>$C14*'2017'!Q31</f>
        <v>5.7818801962036162</v>
      </c>
      <c r="K31" s="138">
        <f>$C14*'2017'!R31</f>
        <v>9.4778905459508547</v>
      </c>
      <c r="L31" s="138">
        <f>$C14*'2017'!S31</f>
        <v>7.7564519330176962</v>
      </c>
      <c r="M31" s="438">
        <f t="shared" si="22"/>
        <v>24.583278360986203</v>
      </c>
      <c r="N31" s="2">
        <v>0</v>
      </c>
      <c r="O31" s="2">
        <v>0</v>
      </c>
      <c r="P31" s="138">
        <f>$C14*'2017'!O48</f>
        <v>1.4139544200794532</v>
      </c>
      <c r="Q31" s="138">
        <f>$C14*'2017'!P48</f>
        <v>2.5437024081697301</v>
      </c>
      <c r="R31" s="138">
        <f>$C14*'2017'!Q48</f>
        <v>3.2950317073768423</v>
      </c>
      <c r="S31" s="138">
        <f>$C14*'2017'!R48</f>
        <v>3.7509421697561045</v>
      </c>
      <c r="T31" s="138">
        <f>$C14*'2017'!S48</f>
        <v>2.385434944257256</v>
      </c>
      <c r="U31" s="438">
        <f t="shared" si="23"/>
        <v>13.389065649639385</v>
      </c>
    </row>
    <row r="32" spans="2:21">
      <c r="B32" s="2" t="s">
        <v>304</v>
      </c>
      <c r="F32" s="270">
        <f t="shared" ref="F32:U32" si="24">SUM(F21:F31)</f>
        <v>0</v>
      </c>
      <c r="G32" s="270">
        <f t="shared" si="24"/>
        <v>0</v>
      </c>
      <c r="H32" s="268">
        <f t="shared" si="24"/>
        <v>1.0248392526189569</v>
      </c>
      <c r="I32" s="268">
        <f t="shared" si="24"/>
        <v>2.9917783154630904</v>
      </c>
      <c r="J32" s="268">
        <f t="shared" si="24"/>
        <v>14.267379700862897</v>
      </c>
      <c r="K32" s="268">
        <f t="shared" si="24"/>
        <v>22.126672586506857</v>
      </c>
      <c r="L32" s="268">
        <f t="shared" si="24"/>
        <v>19.634584985498599</v>
      </c>
      <c r="M32" s="268">
        <f t="shared" si="24"/>
        <v>60.045254840950392</v>
      </c>
      <c r="N32" s="270">
        <f t="shared" si="24"/>
        <v>0</v>
      </c>
      <c r="O32" s="270">
        <f t="shared" si="24"/>
        <v>0</v>
      </c>
      <c r="P32" s="268">
        <f t="shared" si="24"/>
        <v>4.1752403516923877</v>
      </c>
      <c r="Q32" s="268">
        <f t="shared" si="24"/>
        <v>6.8594283871408113</v>
      </c>
      <c r="R32" s="268">
        <f t="shared" si="24"/>
        <v>8.9396998019956726</v>
      </c>
      <c r="S32" s="268">
        <f t="shared" si="24"/>
        <v>9.8900663916905867</v>
      </c>
      <c r="T32" s="268">
        <f t="shared" si="24"/>
        <v>6.7540767390291254</v>
      </c>
      <c r="U32" s="268">
        <f t="shared" si="24"/>
        <v>36.618511671548582</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8">
        <f>$C4*'2017'!O55</f>
        <v>1.6365323394283755E-4</v>
      </c>
      <c r="I38" s="138">
        <f>$C4*'2017'!P55</f>
        <v>6.3223284933961192E-4</v>
      </c>
      <c r="J38" s="138">
        <f>$C4*'2017'!Q55</f>
        <v>1.647948788078917E-3</v>
      </c>
      <c r="K38" s="138">
        <f>$C4*'2017'!R55</f>
        <v>7.6687982633902143E-3</v>
      </c>
      <c r="L38" s="138">
        <f>$C4*'2017'!S55</f>
        <v>1.3930675467294564E-2</v>
      </c>
      <c r="M38" s="438">
        <f>SUM(F38:L38)</f>
        <v>2.4043308602046145E-2</v>
      </c>
      <c r="N38" s="138">
        <f>$C4*'2017'!M72</f>
        <v>1.2986539177109765E-3</v>
      </c>
      <c r="O38" s="138">
        <f>$C4*'2017'!N72</f>
        <v>1.8640454826748063E-3</v>
      </c>
      <c r="P38" s="138">
        <f>$C4*'2017'!O72</f>
        <v>6.8961652518565496E-3</v>
      </c>
      <c r="Q38" s="138">
        <f>$C4*'2017'!P72</f>
        <v>8.6110200738759891E-3</v>
      </c>
      <c r="R38" s="138">
        <f>$C4*'2017'!Q72</f>
        <v>7.75142284093911E-3</v>
      </c>
      <c r="S38" s="138">
        <f>$C4*'2017'!R72</f>
        <v>8.800674442820032E-3</v>
      </c>
      <c r="T38" s="138">
        <f>$C4*'2017'!S72</f>
        <v>8.512032349447413E-3</v>
      </c>
      <c r="U38" s="438">
        <f>SUM(N38:T38)</f>
        <v>4.3734014359324877E-2</v>
      </c>
    </row>
    <row r="39" spans="2:21">
      <c r="B39" s="2" t="s">
        <v>147</v>
      </c>
      <c r="F39" s="2">
        <v>0</v>
      </c>
      <c r="G39" s="2">
        <v>0</v>
      </c>
      <c r="H39" s="138">
        <f>$C5*'2017'!O56</f>
        <v>1.7402173135956263E-4</v>
      </c>
      <c r="I39" s="138">
        <f>$C5*'2017'!P56</f>
        <v>6.7228891488266252E-4</v>
      </c>
      <c r="J39" s="138">
        <f>$C5*'2017'!Q56</f>
        <v>1.7523570685658134E-3</v>
      </c>
      <c r="K39" s="138">
        <f>$C5*'2017'!R56</f>
        <v>8.1546665415027052E-3</v>
      </c>
      <c r="L39" s="138">
        <f>$C5*'2017'!S56</f>
        <v>1.4813274418234516E-2</v>
      </c>
      <c r="M39" s="438">
        <f t="shared" ref="M39:M48" si="25">SUM(F39:L39)</f>
        <v>2.5566608674545258E-2</v>
      </c>
      <c r="N39" s="138">
        <f>$C5*'2017'!M73</f>
        <v>1.3809320949678303E-3</v>
      </c>
      <c r="O39" s="138">
        <f>$C5*'2017'!N73</f>
        <v>1.9821448951100203E-3</v>
      </c>
      <c r="P39" s="138">
        <f>$C5*'2017'!O73</f>
        <v>7.3330822004342901E-3</v>
      </c>
      <c r="Q39" s="138">
        <f>$C5*'2017'!P73</f>
        <v>9.1565842356116298E-3</v>
      </c>
      <c r="R39" s="138">
        <f>$C5*'2017'!Q73</f>
        <v>8.2425259237556316E-3</v>
      </c>
      <c r="S39" s="138">
        <f>$C5*'2017'!R73</f>
        <v>9.3582544430887132E-3</v>
      </c>
      <c r="T39" s="138">
        <f>$C5*'2017'!S73</f>
        <v>9.0513249946337169E-3</v>
      </c>
      <c r="U39" s="438">
        <f t="shared" ref="U39:U48" si="26">SUM(N39:T39)</f>
        <v>4.6504848787601832E-2</v>
      </c>
    </row>
    <row r="40" spans="2:21">
      <c r="B40" s="2" t="s">
        <v>148</v>
      </c>
      <c r="F40" s="2">
        <v>0</v>
      </c>
      <c r="G40" s="2">
        <v>0</v>
      </c>
      <c r="H40" s="138">
        <f>$C6*'2017'!O57</f>
        <v>1.5051345424664593E-4</v>
      </c>
      <c r="I40" s="138">
        <f>$C6*'2017'!P57</f>
        <v>5.8147063611063471E-4</v>
      </c>
      <c r="J40" s="138">
        <f>$C6*'2017'!Q57</f>
        <v>1.5156343601616148E-3</v>
      </c>
      <c r="K40" s="138">
        <f>$C6*'2017'!R57</f>
        <v>7.0530675669184225E-3</v>
      </c>
      <c r="L40" s="138">
        <f>$C6*'2017'!S57</f>
        <v>1.2812176295299417E-2</v>
      </c>
      <c r="M40" s="438">
        <f t="shared" si="25"/>
        <v>2.2112862312736736E-2</v>
      </c>
      <c r="N40" s="138">
        <f>$C6*'2017'!M74</f>
        <v>1.1943845062902484E-3</v>
      </c>
      <c r="O40" s="138">
        <f>$C6*'2017'!N74</f>
        <v>1.714380569883756E-3</v>
      </c>
      <c r="P40" s="138">
        <f>$C6*'2017'!O74</f>
        <v>6.3424695504347393E-3</v>
      </c>
      <c r="Q40" s="138">
        <f>$C6*'2017'!P74</f>
        <v>7.9196380339113196E-3</v>
      </c>
      <c r="R40" s="138">
        <f>$C6*'2017'!Q74</f>
        <v>7.1290581860643781E-3</v>
      </c>
      <c r="S40" s="138">
        <f>$C6*'2017'!R74</f>
        <v>8.0940649822520191E-3</v>
      </c>
      <c r="T40" s="138">
        <f>$C6*'2017'!S74</f>
        <v>7.8285980711021268E-3</v>
      </c>
      <c r="U40" s="438">
        <f t="shared" si="26"/>
        <v>4.0222593899938597E-2</v>
      </c>
    </row>
    <row r="41" spans="2:21">
      <c r="B41" s="2" t="s">
        <v>149</v>
      </c>
      <c r="F41" s="2">
        <v>0</v>
      </c>
      <c r="G41" s="2">
        <v>0</v>
      </c>
      <c r="H41" s="138">
        <f>$C7*'2017'!O58</f>
        <v>1.3776442039589989E-4</v>
      </c>
      <c r="I41" s="138">
        <f>$C7*'2017'!P58</f>
        <v>5.3221797055927908E-4</v>
      </c>
      <c r="J41" s="138">
        <f>$C7*'2017'!Q58</f>
        <v>1.3872546491266802E-3</v>
      </c>
      <c r="K41" s="138">
        <f>$C7*'2017'!R58</f>
        <v>6.4556472391988102E-3</v>
      </c>
      <c r="L41" s="138">
        <f>$C7*'2017'!S58</f>
        <v>1.1726938632606293E-2</v>
      </c>
      <c r="M41" s="438">
        <f t="shared" si="25"/>
        <v>2.0239822911886963E-2</v>
      </c>
      <c r="N41" s="138">
        <f>$C7*'2017'!M75</f>
        <v>1.0932158195591064E-3</v>
      </c>
      <c r="O41" s="138">
        <f>$C7*'2017'!N75</f>
        <v>1.5691663361934389E-3</v>
      </c>
      <c r="P41" s="138">
        <f>$C7*'2017'!O75</f>
        <v>5.8052394443253354E-3</v>
      </c>
      <c r="Q41" s="138">
        <f>$C7*'2017'!P75</f>
        <v>7.2488160540068805E-3</v>
      </c>
      <c r="R41" s="138">
        <f>$C7*'2017'!Q75</f>
        <v>6.5252011781112285E-3</v>
      </c>
      <c r="S41" s="138">
        <f>$C7*'2017'!R75</f>
        <v>7.40846840907279E-3</v>
      </c>
      <c r="T41" s="138">
        <f>$C7*'2017'!S75</f>
        <v>7.1654875052598694E-3</v>
      </c>
      <c r="U41" s="438">
        <f t="shared" si="26"/>
        <v>3.6815594746528651E-2</v>
      </c>
    </row>
    <row r="42" spans="2:21">
      <c r="B42" s="2" t="s">
        <v>150</v>
      </c>
      <c r="F42" s="2">
        <v>0</v>
      </c>
      <c r="G42" s="2">
        <v>0</v>
      </c>
      <c r="H42" s="138">
        <f>$C8*'2017'!O59</f>
        <v>1.3670771978489991E-4</v>
      </c>
      <c r="I42" s="138">
        <f>$C8*'2017'!P59</f>
        <v>5.281356751955053E-4</v>
      </c>
      <c r="J42" s="138">
        <f>$C8*'2017'!Q59</f>
        <v>1.3766139275881869E-3</v>
      </c>
      <c r="K42" s="138">
        <f>$C8*'2017'!R59</f>
        <v>6.4061301987143526E-3</v>
      </c>
      <c r="L42" s="138">
        <f>$C8*'2017'!S59</f>
        <v>1.1636988969386843E-2</v>
      </c>
      <c r="M42" s="438">
        <f t="shared" si="25"/>
        <v>2.0084576490669789E-2</v>
      </c>
      <c r="N42" s="138">
        <f>$C8*'2017'!M76</f>
        <v>1.0848304772394916E-3</v>
      </c>
      <c r="O42" s="138">
        <f>$C8*'2017'!N76</f>
        <v>1.5571302892848748E-3</v>
      </c>
      <c r="P42" s="138">
        <f>$C8*'2017'!O76</f>
        <v>5.7607112559136175E-3</v>
      </c>
      <c r="Q42" s="138">
        <f>$C8*'2017'!P76</f>
        <v>7.1932151351971974E-3</v>
      </c>
      <c r="R42" s="138">
        <f>$C8*'2017'!Q76</f>
        <v>6.4751506349303919E-3</v>
      </c>
      <c r="S42" s="138">
        <f>$C8*'2017'!R76</f>
        <v>7.3516429016453715E-3</v>
      </c>
      <c r="T42" s="138">
        <f>$C8*'2017'!S76</f>
        <v>7.1105257451540204E-3</v>
      </c>
      <c r="U42" s="438">
        <f t="shared" si="26"/>
        <v>3.6533206439364967E-2</v>
      </c>
    </row>
    <row r="43" spans="2:21">
      <c r="B43" s="2" t="s">
        <v>113</v>
      </c>
      <c r="F43" s="2">
        <v>0</v>
      </c>
      <c r="G43" s="2">
        <v>0</v>
      </c>
      <c r="H43" s="138">
        <f>$C9*'2017'!O60</f>
        <v>2.1657521384289701E-3</v>
      </c>
      <c r="I43" s="138">
        <f>$C9*'2017'!P60</f>
        <v>3.4861813513988107E-3</v>
      </c>
      <c r="J43" s="138">
        <f>$C9*'2017'!Q60</f>
        <v>1.38121160192389E-2</v>
      </c>
      <c r="K43" s="138">
        <f>$C9*'2017'!R60</f>
        <v>5.2543042971128461E-2</v>
      </c>
      <c r="L43" s="138">
        <f>$C9*'2017'!S60</f>
        <v>8.9446606066990064E-2</v>
      </c>
      <c r="M43" s="438">
        <f t="shared" si="25"/>
        <v>0.16145369854718522</v>
      </c>
      <c r="N43" s="138">
        <f>$C9*'2017'!M77</f>
        <v>2.2096427291847524E-2</v>
      </c>
      <c r="O43" s="138">
        <f>$C9*'2017'!N77</f>
        <v>2.2201543798870092E-2</v>
      </c>
      <c r="P43" s="138">
        <f>$C9*'2017'!O77</f>
        <v>8.8795835234687592E-2</v>
      </c>
      <c r="Q43" s="138">
        <f>$C9*'2017'!P77</f>
        <v>8.0099795924571865E-2</v>
      </c>
      <c r="R43" s="138">
        <f>$C9*'2017'!Q77</f>
        <v>6.6758857511058756E-2</v>
      </c>
      <c r="S43" s="138">
        <f>$C9*'2017'!R77</f>
        <v>6.874744297449803E-2</v>
      </c>
      <c r="T43" s="138">
        <f>$C9*'2017'!S77</f>
        <v>6.0234548399929158E-2</v>
      </c>
      <c r="U43" s="438">
        <f t="shared" si="26"/>
        <v>0.40893445113546301</v>
      </c>
    </row>
    <row r="44" spans="2:21">
      <c r="B44" s="2" t="s">
        <v>114</v>
      </c>
      <c r="F44" s="2">
        <v>0</v>
      </c>
      <c r="G44" s="2">
        <v>0</v>
      </c>
      <c r="H44" s="138">
        <f>$C10*'2017'!O61</f>
        <v>3.2515001858361256E-3</v>
      </c>
      <c r="I44" s="138">
        <f>$C10*'2017'!P61</f>
        <v>6.2806740129482822E-3</v>
      </c>
      <c r="J44" s="138">
        <f>$C10*'2017'!Q61</f>
        <v>2.2100732882413234E-2</v>
      </c>
      <c r="K44" s="138">
        <f>$C10*'2017'!R61</f>
        <v>8.9149998573530523E-2</v>
      </c>
      <c r="L44" s="138">
        <f>$C10*'2017'!S61</f>
        <v>0.15222782971465007</v>
      </c>
      <c r="M44" s="438">
        <f t="shared" si="25"/>
        <v>0.27301073536937825</v>
      </c>
      <c r="N44" s="138">
        <f>$C10*'2017'!M78</f>
        <v>5.2525409350382558E-2</v>
      </c>
      <c r="O44" s="138">
        <f>$C10*'2017'!N78</f>
        <v>4.4442342535860789E-2</v>
      </c>
      <c r="P44" s="138">
        <f>$C10*'2017'!O78</f>
        <v>0.18422909227072301</v>
      </c>
      <c r="Q44" s="138">
        <f>$C10*'2017'!P78</f>
        <v>0.15062982951463186</v>
      </c>
      <c r="R44" s="138">
        <f>$C10*'2017'!Q78</f>
        <v>0.12467237888130978</v>
      </c>
      <c r="S44" s="138">
        <f>$C10*'2017'!R78</f>
        <v>0.11565852232012311</v>
      </c>
      <c r="T44" s="138">
        <f>$C10*'2017'!S78</f>
        <v>9.777193422113431E-2</v>
      </c>
      <c r="U44" s="438">
        <f t="shared" si="26"/>
        <v>0.76992950909416535</v>
      </c>
    </row>
    <row r="45" spans="2:21">
      <c r="B45" s="2" t="s">
        <v>115</v>
      </c>
      <c r="F45" s="2">
        <v>0</v>
      </c>
      <c r="G45" s="2">
        <v>0</v>
      </c>
      <c r="H45" s="138">
        <f>$C11*'2017'!O62</f>
        <v>4.7206961556763459E-3</v>
      </c>
      <c r="I45" s="138">
        <f>$C11*'2017'!P62</f>
        <v>1.2158143205049819E-2</v>
      </c>
      <c r="J45" s="138">
        <f>$C11*'2017'!Q62</f>
        <v>3.723675054633991E-2</v>
      </c>
      <c r="K45" s="138">
        <f>$C11*'2017'!R62</f>
        <v>0.16002573436826664</v>
      </c>
      <c r="L45" s="138">
        <f>$C11*'2017'!S62</f>
        <v>0.27310266354945822</v>
      </c>
      <c r="M45" s="438">
        <f t="shared" si="25"/>
        <v>0.48724398782479095</v>
      </c>
      <c r="N45" s="138">
        <f>$C11*'2017'!M79</f>
        <v>0.11862527631813446</v>
      </c>
      <c r="O45" s="138">
        <f>$C11*'2017'!N79</f>
        <v>8.5135426550602161E-2</v>
      </c>
      <c r="P45" s="138">
        <f>$C11*'2017'!O79</f>
        <v>0.37903255174699069</v>
      </c>
      <c r="Q45" s="138">
        <f>$C11*'2017'!P79</f>
        <v>0.30778899113459851</v>
      </c>
      <c r="R45" s="138">
        <f>$C11*'2017'!Q79</f>
        <v>0.26795957912654939</v>
      </c>
      <c r="S45" s="138">
        <f>$C11*'2017'!R79</f>
        <v>0.25298036869467672</v>
      </c>
      <c r="T45" s="138">
        <f>$C11*'2017'!S79</f>
        <v>0.20972844713811736</v>
      </c>
      <c r="U45" s="438">
        <f t="shared" si="26"/>
        <v>1.6212506407096694</v>
      </c>
    </row>
    <row r="46" spans="2:21">
      <c r="B46" s="2" t="s">
        <v>116</v>
      </c>
      <c r="F46" s="2">
        <v>0</v>
      </c>
      <c r="G46" s="2">
        <v>0</v>
      </c>
      <c r="H46" s="138">
        <f>$C12*'2017'!O63</f>
        <v>1.235251964300335E-2</v>
      </c>
      <c r="I46" s="138">
        <f>$C12*'2017'!P63</f>
        <v>2.2369140593413706E-2</v>
      </c>
      <c r="J46" s="138">
        <f>$C12*'2017'!Q63</f>
        <v>7.1522472173988466E-2</v>
      </c>
      <c r="K46" s="138">
        <f>$C12*'2017'!R63</f>
        <v>0.32097890345780178</v>
      </c>
      <c r="L46" s="138">
        <f>$C12*'2017'!S63</f>
        <v>0.4943440518009608</v>
      </c>
      <c r="M46" s="438">
        <f t="shared" si="25"/>
        <v>0.92156708766916817</v>
      </c>
      <c r="N46" s="138">
        <f>$C12*'2017'!M80</f>
        <v>0.31682171406751319</v>
      </c>
      <c r="O46" s="138">
        <f>$C12*'2017'!N80</f>
        <v>0.24885932520169671</v>
      </c>
      <c r="P46" s="138">
        <f>$C12*'2017'!O80</f>
        <v>0.95311695819854181</v>
      </c>
      <c r="Q46" s="138">
        <f>$C12*'2017'!P80</f>
        <v>0.78330584731156028</v>
      </c>
      <c r="R46" s="138">
        <f>$C12*'2017'!Q80</f>
        <v>0.64340962748997965</v>
      </c>
      <c r="S46" s="138">
        <f>$C12*'2017'!R80</f>
        <v>0.62362133095498506</v>
      </c>
      <c r="T46" s="138">
        <f>$C12*'2017'!S80</f>
        <v>0.46597026294085264</v>
      </c>
      <c r="U46" s="438">
        <f t="shared" si="26"/>
        <v>4.03510506616513</v>
      </c>
    </row>
    <row r="47" spans="2:21">
      <c r="B47" s="2" t="s">
        <v>117</v>
      </c>
      <c r="F47" s="2">
        <v>0</v>
      </c>
      <c r="G47" s="2">
        <v>0</v>
      </c>
      <c r="H47" s="138">
        <f>$C13*'2017'!O64</f>
        <v>1.742494022231152E-2</v>
      </c>
      <c r="I47" s="138">
        <f>$C13*'2017'!P64</f>
        <v>3.6718279834984664E-2</v>
      </c>
      <c r="J47" s="138">
        <f>$C13*'2017'!Q64</f>
        <v>0.11564736392287349</v>
      </c>
      <c r="K47" s="138">
        <f>$C13*'2017'!R64</f>
        <v>0.46907244817141563</v>
      </c>
      <c r="L47" s="138">
        <f>$C13*'2017'!S64</f>
        <v>0.67196419514141814</v>
      </c>
      <c r="M47" s="438">
        <f t="shared" si="25"/>
        <v>1.3108272272930035</v>
      </c>
      <c r="N47" s="138">
        <f>$C13*'2017'!M81</f>
        <v>0.56566585407321046</v>
      </c>
      <c r="O47" s="138">
        <f>$C13*'2017'!N81</f>
        <v>0.48896729927616822</v>
      </c>
      <c r="P47" s="138">
        <f>$C13*'2017'!O81</f>
        <v>1.7571907669436915</v>
      </c>
      <c r="Q47" s="138">
        <f>$C13*'2017'!P81</f>
        <v>1.4214897675951914</v>
      </c>
      <c r="R47" s="138">
        <f>$C13*'2017'!Q81</f>
        <v>1.148674898722553</v>
      </c>
      <c r="S47" s="138">
        <f>$C13*'2017'!R81</f>
        <v>1.1500156332395572</v>
      </c>
      <c r="T47" s="138">
        <f>$C13*'2017'!S81</f>
        <v>0.80332614385525347</v>
      </c>
      <c r="U47" s="438">
        <f t="shared" si="26"/>
        <v>7.3353303637056255</v>
      </c>
    </row>
    <row r="48" spans="2:21">
      <c r="B48" s="2" t="s">
        <v>412</v>
      </c>
      <c r="F48" s="2">
        <v>0</v>
      </c>
      <c r="G48" s="2">
        <v>0</v>
      </c>
      <c r="H48" s="138">
        <f>$C14*'2017'!O65</f>
        <v>2.2006951058790594E-2</v>
      </c>
      <c r="I48" s="138">
        <f>$C14*'2017'!P65</f>
        <v>5.1955618942156619E-2</v>
      </c>
      <c r="J48" s="138">
        <f>$C14*'2017'!Q65</f>
        <v>0.17071770665241104</v>
      </c>
      <c r="K48" s="138">
        <f>$C14*'2017'!R65</f>
        <v>0.72162894183945014</v>
      </c>
      <c r="L48" s="138">
        <f>$C14*'2017'!S65</f>
        <v>0.99061366555621422</v>
      </c>
      <c r="M48" s="438">
        <f t="shared" si="25"/>
        <v>1.9569228840490225</v>
      </c>
      <c r="N48" s="138">
        <f>$C14*'2017'!M82</f>
        <v>0.49803019789059466</v>
      </c>
      <c r="O48" s="138">
        <f>$C14*'2017'!N82</f>
        <v>0.5031845676775839</v>
      </c>
      <c r="P48" s="138">
        <f>$C14*'2017'!O82</f>
        <v>1.9280307405328847</v>
      </c>
      <c r="Q48" s="138">
        <f>$C14*'2017'!P82</f>
        <v>1.7658274606131936</v>
      </c>
      <c r="R48" s="138">
        <f>$C14*'2017'!Q82</f>
        <v>1.5828392343743416</v>
      </c>
      <c r="S48" s="138">
        <f>$C14*'2017'!R82</f>
        <v>1.7623962052759055</v>
      </c>
      <c r="T48" s="138">
        <f>$C14*'2017'!S82</f>
        <v>1.1437558231215152</v>
      </c>
      <c r="U48" s="438">
        <f t="shared" si="26"/>
        <v>9.1840642294860189</v>
      </c>
    </row>
    <row r="49" spans="2:21">
      <c r="B49" s="2" t="s">
        <v>304</v>
      </c>
      <c r="F49" s="270">
        <f t="shared" ref="F49:U49" si="27">SUM(F38:F48)</f>
        <v>0</v>
      </c>
      <c r="G49" s="270">
        <f t="shared" si="27"/>
        <v>0</v>
      </c>
      <c r="H49" s="269">
        <f t="shared" si="27"/>
        <v>6.2685019963776747E-2</v>
      </c>
      <c r="I49" s="269">
        <f t="shared" si="27"/>
        <v>0.13591438398603958</v>
      </c>
      <c r="J49" s="269">
        <f t="shared" si="27"/>
        <v>0.43871695099078623</v>
      </c>
      <c r="K49" s="269">
        <f t="shared" si="27"/>
        <v>1.8491373791913177</v>
      </c>
      <c r="L49" s="269">
        <f t="shared" si="27"/>
        <v>2.7366190656125133</v>
      </c>
      <c r="M49" s="269">
        <f t="shared" si="27"/>
        <v>5.2230727997444335</v>
      </c>
      <c r="N49" s="269">
        <f t="shared" si="27"/>
        <v>1.5798168958074505</v>
      </c>
      <c r="O49" s="269">
        <f t="shared" si="27"/>
        <v>1.4014773726139289</v>
      </c>
      <c r="P49" s="269">
        <f t="shared" si="27"/>
        <v>5.3225336126304832</v>
      </c>
      <c r="Q49" s="269">
        <f t="shared" si="27"/>
        <v>4.5492709656263504</v>
      </c>
      <c r="R49" s="269">
        <f t="shared" si="27"/>
        <v>3.8704379348695928</v>
      </c>
      <c r="S49" s="269">
        <f t="shared" si="27"/>
        <v>4.0144326086386251</v>
      </c>
      <c r="T49" s="269">
        <f t="shared" si="27"/>
        <v>2.8204551283423993</v>
      </c>
      <c r="U49" s="269">
        <f t="shared" si="27"/>
        <v>23.558424518528831</v>
      </c>
    </row>
    <row r="53" spans="2:21">
      <c r="F53" s="2" t="s">
        <v>404</v>
      </c>
      <c r="N53" s="2" t="s">
        <v>410</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8">
        <f>$C4*'2017'!M89</f>
        <v>0</v>
      </c>
      <c r="G55" s="138">
        <f>$C4*'2017'!N89</f>
        <v>1.8778001640024414E-4</v>
      </c>
      <c r="H55" s="138">
        <f>$C4*'2017'!O89</f>
        <v>7.5753790838856321E-3</v>
      </c>
      <c r="I55" s="138">
        <f>$C4*'2017'!P89</f>
        <v>6.6991995006252291E-3</v>
      </c>
      <c r="J55" s="138">
        <f>$C4*'2017'!Q89</f>
        <v>8.0731264574117247E-3</v>
      </c>
      <c r="K55" s="138">
        <f>$C4*'2017'!R89</f>
        <v>4.2868563925617968E-3</v>
      </c>
      <c r="L55" s="138">
        <f>$C4*'2017'!S89</f>
        <v>4.0965380625137418E-3</v>
      </c>
      <c r="M55" s="438">
        <f>SUM(F55:L55)</f>
        <v>3.0918879513398369E-2</v>
      </c>
      <c r="N55" s="138">
        <f>$C4*'2017'!M106</f>
        <v>0.11554455942531126</v>
      </c>
      <c r="O55" s="138">
        <f>$C4*'2017'!N106</f>
        <v>0.26795225452933119</v>
      </c>
      <c r="P55" s="138">
        <f>$C4*'2017'!O106</f>
        <v>0.44391259823931262</v>
      </c>
      <c r="Q55" s="138">
        <f>$C4*'2017'!P106</f>
        <v>0.61002488796665977</v>
      </c>
      <c r="R55" s="138">
        <f>$C4*'2017'!Q106</f>
        <v>0.33823304674709753</v>
      </c>
      <c r="S55" s="138">
        <f>$C4*'2017'!R106</f>
        <v>0.23881794529836889</v>
      </c>
      <c r="T55" s="138">
        <f>$C4*'2017'!S106</f>
        <v>0.21435188765297167</v>
      </c>
      <c r="U55" s="438">
        <f>SUM(N55:T55)</f>
        <v>2.2288371798590529</v>
      </c>
    </row>
    <row r="56" spans="2:21">
      <c r="B56" s="2" t="s">
        <v>147</v>
      </c>
      <c r="F56" s="138">
        <f>$C5*'2017'!M90</f>
        <v>0</v>
      </c>
      <c r="G56" s="138">
        <f>$C5*'2017'!N90</f>
        <v>1.9967710250144878E-4</v>
      </c>
      <c r="H56" s="138">
        <f>$C5*'2017'!O90</f>
        <v>8.0553286490095116E-3</v>
      </c>
      <c r="I56" s="138">
        <f>$C5*'2017'!P90</f>
        <v>7.1236373870199477E-3</v>
      </c>
      <c r="J56" s="138">
        <f>$C5*'2017'!Q90</f>
        <v>8.5846115579616238E-3</v>
      </c>
      <c r="K56" s="138">
        <f>$C5*'2017'!R90</f>
        <v>4.5584566436614703E-3</v>
      </c>
      <c r="L56" s="138">
        <f>$C5*'2017'!S90</f>
        <v>4.3560804088234126E-3</v>
      </c>
      <c r="M56" s="438">
        <f t="shared" ref="M56:M65" si="28">SUM(F56:L56)</f>
        <v>3.2877791748977418E-2</v>
      </c>
      <c r="N56" s="138">
        <f>$C5*'2017'!M107</f>
        <v>0.12286505922268424</v>
      </c>
      <c r="O56" s="138">
        <f>$C5*'2017'!N107</f>
        <v>0.28492877367262809</v>
      </c>
      <c r="P56" s="138">
        <f>$C5*'2017'!O107</f>
        <v>0.47203735029709165</v>
      </c>
      <c r="Q56" s="138">
        <f>$C5*'2017'!P107</f>
        <v>0.64867393462851541</v>
      </c>
      <c r="R56" s="138">
        <f>$C5*'2017'!Q107</f>
        <v>0.35966231146100647</v>
      </c>
      <c r="S56" s="138">
        <f>$C5*'2017'!R107</f>
        <v>0.25394861634736648</v>
      </c>
      <c r="T56" s="138">
        <f>$C5*'2017'!S107</f>
        <v>0.22793247472634581</v>
      </c>
      <c r="U56" s="438">
        <f t="shared" ref="U56:U65" si="29">SUM(N56:T56)</f>
        <v>2.3700485203556378</v>
      </c>
    </row>
    <row r="57" spans="2:21">
      <c r="B57" s="2" t="s">
        <v>148</v>
      </c>
      <c r="F57" s="138">
        <f>$C6*'2017'!M91</f>
        <v>0</v>
      </c>
      <c r="G57" s="138">
        <f>$C6*'2017'!N91</f>
        <v>1.727030882675053E-4</v>
      </c>
      <c r="H57" s="138">
        <f>$C6*'2017'!O91</f>
        <v>6.9671490484671866E-3</v>
      </c>
      <c r="I57" s="138">
        <f>$C6*'2017'!P91</f>
        <v>6.1613182534401038E-3</v>
      </c>
      <c r="J57" s="138">
        <f>$C6*'2017'!Q91</f>
        <v>7.424932098191556E-3</v>
      </c>
      <c r="K57" s="138">
        <f>$C6*'2017'!R91</f>
        <v>3.9426630807012581E-3</v>
      </c>
      <c r="L57" s="138">
        <f>$C6*'2017'!S91</f>
        <v>3.7676254809432745E-3</v>
      </c>
      <c r="M57" s="438">
        <f t="shared" si="28"/>
        <v>2.8436391050010883E-2</v>
      </c>
      <c r="N57" s="138">
        <f>$C6*'2017'!M108</f>
        <v>0.10626744329772887</v>
      </c>
      <c r="O57" s="138">
        <f>$C6*'2017'!N108</f>
        <v>0.24643826724788787</v>
      </c>
      <c r="P57" s="138">
        <f>$C6*'2017'!O108</f>
        <v>0.4082706887903006</v>
      </c>
      <c r="Q57" s="138">
        <f>$C6*'2017'!P108</f>
        <v>0.56104576030777298</v>
      </c>
      <c r="R57" s="138">
        <f>$C6*'2017'!Q108</f>
        <v>0.31107618822891575</v>
      </c>
      <c r="S57" s="138">
        <f>$C6*'2017'!R108</f>
        <v>0.21964316266123635</v>
      </c>
      <c r="T57" s="138">
        <f>$C6*'2017'!S108</f>
        <v>0.19714149398481687</v>
      </c>
      <c r="U57" s="438">
        <f t="shared" si="29"/>
        <v>2.0498830045186591</v>
      </c>
    </row>
    <row r="58" spans="2:21">
      <c r="B58" s="2" t="s">
        <v>149</v>
      </c>
      <c r="F58" s="138">
        <f>$C7*'2017'!M92</f>
        <v>0</v>
      </c>
      <c r="G58" s="138">
        <f>$C7*'2017'!N92</f>
        <v>1.580745121746151E-4</v>
      </c>
      <c r="H58" s="138">
        <f>$C7*'2017'!O92</f>
        <v>6.3770063299528343E-3</v>
      </c>
      <c r="I58" s="138">
        <f>$C7*'2017'!P92</f>
        <v>5.6394323172525894E-3</v>
      </c>
      <c r="J58" s="138">
        <f>$C7*'2017'!Q92</f>
        <v>6.7960134999630224E-3</v>
      </c>
      <c r="K58" s="138">
        <f>$C7*'2017'!R92</f>
        <v>3.6087052605878632E-3</v>
      </c>
      <c r="L58" s="138">
        <f>$C7*'2017'!S92</f>
        <v>3.4484939784879083E-3</v>
      </c>
      <c r="M58" s="438">
        <f t="shared" si="28"/>
        <v>2.6027725898418834E-2</v>
      </c>
      <c r="N58" s="138">
        <f>$C7*'2017'!M109</f>
        <v>9.7266206573635994E-2</v>
      </c>
      <c r="O58" s="138">
        <f>$C7*'2017'!N109</f>
        <v>0.22556405485944594</v>
      </c>
      <c r="P58" s="138">
        <f>$C7*'2017'!O109</f>
        <v>0.37368868509031616</v>
      </c>
      <c r="Q58" s="138">
        <f>$C7*'2017'!P109</f>
        <v>0.51352315559590389</v>
      </c>
      <c r="R58" s="138">
        <f>$C7*'2017'!Q109</f>
        <v>0.28472691019432522</v>
      </c>
      <c r="S58" s="138">
        <f>$C7*'2017'!R109</f>
        <v>0.20103859252583647</v>
      </c>
      <c r="T58" s="138">
        <f>$C7*'2017'!S109</f>
        <v>0.18044289655524465</v>
      </c>
      <c r="U58" s="438">
        <f t="shared" si="29"/>
        <v>1.8762505013947084</v>
      </c>
    </row>
    <row r="59" spans="2:21">
      <c r="B59" s="2" t="s">
        <v>150</v>
      </c>
      <c r="F59" s="138">
        <f>$C8*'2017'!M93</f>
        <v>0</v>
      </c>
      <c r="G59" s="138">
        <f>$C8*'2017'!N93</f>
        <v>1.5686202615595792E-4</v>
      </c>
      <c r="H59" s="138">
        <f>$C8*'2017'!O93</f>
        <v>6.3280924923607559E-3</v>
      </c>
      <c r="I59" s="138">
        <f>$C8*'2017'!P93</f>
        <v>5.5961759266823057E-3</v>
      </c>
      <c r="J59" s="138">
        <f>$C8*'2017'!Q93</f>
        <v>6.7438857328868968E-3</v>
      </c>
      <c r="K59" s="138">
        <f>$C8*'2017'!R93</f>
        <v>3.5810252468163575E-3</v>
      </c>
      <c r="L59" s="138">
        <f>$C8*'2017'!S93</f>
        <v>3.4220428404972288E-3</v>
      </c>
      <c r="M59" s="438">
        <f t="shared" si="28"/>
        <v>2.5828084265399499E-2</v>
      </c>
      <c r="N59" s="138">
        <f>$C8*'2017'!M110</f>
        <v>9.6520141228021772E-2</v>
      </c>
      <c r="O59" s="138">
        <f>$C8*'2017'!N110</f>
        <v>0.22383390077536067</v>
      </c>
      <c r="P59" s="138">
        <f>$C8*'2017'!O110</f>
        <v>0.37082236401319091</v>
      </c>
      <c r="Q59" s="138">
        <f>$C8*'2017'!P110</f>
        <v>0.5095842559096031</v>
      </c>
      <c r="R59" s="138">
        <f>$C8*'2017'!Q110</f>
        <v>0.28254295660815359</v>
      </c>
      <c r="S59" s="138">
        <f>$C8*'2017'!R110</f>
        <v>0.19949655719518916</v>
      </c>
      <c r="T59" s="138">
        <f>$C8*'2017'!S110</f>
        <v>0.17905883731489375</v>
      </c>
      <c r="U59" s="438">
        <f t="shared" si="29"/>
        <v>1.861859013044413</v>
      </c>
    </row>
    <row r="60" spans="2:21">
      <c r="B60" s="2" t="s">
        <v>113</v>
      </c>
      <c r="F60" s="138">
        <f>$C9*'2017'!M94</f>
        <v>0</v>
      </c>
      <c r="G60" s="138">
        <f>$C9*'2017'!N94</f>
        <v>3.3133878039962382E-3</v>
      </c>
      <c r="H60" s="138">
        <f>$C9*'2017'!O94</f>
        <v>8.7210182804275671E-2</v>
      </c>
      <c r="I60" s="138">
        <f>$C9*'2017'!P94</f>
        <v>8.0668775792498496E-2</v>
      </c>
      <c r="J60" s="138">
        <f>$C9*'2017'!Q94</f>
        <v>7.5973717919212563E-2</v>
      </c>
      <c r="K60" s="138">
        <f>$C9*'2017'!R94</f>
        <v>4.2548510235542535E-2</v>
      </c>
      <c r="L60" s="138">
        <f>$C9*'2017'!S94</f>
        <v>3.849888429823347E-2</v>
      </c>
      <c r="M60" s="438">
        <f t="shared" si="28"/>
        <v>0.32821345885375897</v>
      </c>
      <c r="N60" s="138">
        <f>$C9*'2017'!M111</f>
        <v>1.3928151727231914</v>
      </c>
      <c r="O60" s="138">
        <f>$C9*'2017'!N111</f>
        <v>2.1681329400906377</v>
      </c>
      <c r="P60" s="138">
        <f>$C9*'2017'!O111</f>
        <v>3.741533629358154</v>
      </c>
      <c r="Q60" s="138">
        <f>$C9*'2017'!P111</f>
        <v>4.0945679795030152</v>
      </c>
      <c r="R60" s="138">
        <f>$C9*'2017'!Q111</f>
        <v>2.3286399754987075</v>
      </c>
      <c r="S60" s="138">
        <f>$C9*'2017'!R111</f>
        <v>1.6344123983686236</v>
      </c>
      <c r="T60" s="138">
        <f>$C9*'2017'!S111</f>
        <v>1.2913223928266437</v>
      </c>
      <c r="U60" s="438">
        <f t="shared" si="29"/>
        <v>16.651424488368974</v>
      </c>
    </row>
    <row r="61" spans="2:21">
      <c r="B61" s="2" t="s">
        <v>114</v>
      </c>
      <c r="F61" s="138">
        <f>$C10*'2017'!M95</f>
        <v>0</v>
      </c>
      <c r="G61" s="138">
        <f>$C10*'2017'!N95</f>
        <v>5.5962849939919547E-3</v>
      </c>
      <c r="H61" s="138">
        <f>$C10*'2017'!O95</f>
        <v>0.1908899432214762</v>
      </c>
      <c r="I61" s="138">
        <f>$C10*'2017'!P95</f>
        <v>0.18076587368667932</v>
      </c>
      <c r="J61" s="138">
        <f>$C10*'2017'!Q95</f>
        <v>0.17911192398061052</v>
      </c>
      <c r="K61" s="138">
        <f>$C10*'2017'!R95</f>
        <v>9.4931571690834812E-2</v>
      </c>
      <c r="L61" s="138">
        <f>$C10*'2017'!S95</f>
        <v>6.8120697103620259E-2</v>
      </c>
      <c r="M61" s="438">
        <f t="shared" si="28"/>
        <v>0.71941629467721302</v>
      </c>
      <c r="N61" s="138">
        <f>$C10*'2017'!M112</f>
        <v>2.7372795816890876</v>
      </c>
      <c r="O61" s="138">
        <f>$C10*'2017'!N112</f>
        <v>3.7571237576750303</v>
      </c>
      <c r="P61" s="138">
        <f>$C10*'2017'!O112</f>
        <v>6.6086642544789358</v>
      </c>
      <c r="Q61" s="138">
        <f>$C10*'2017'!P112</f>
        <v>6.5721384938502228</v>
      </c>
      <c r="R61" s="138">
        <f>$C10*'2017'!Q112</f>
        <v>3.7671945207347926</v>
      </c>
      <c r="S61" s="138">
        <f>$C10*'2017'!R112</f>
        <v>2.5359742456736116</v>
      </c>
      <c r="T61" s="138">
        <f>$C10*'2017'!S112</f>
        <v>1.8048232459247771</v>
      </c>
      <c r="U61" s="438">
        <f t="shared" si="29"/>
        <v>27.783198100026457</v>
      </c>
    </row>
    <row r="62" spans="2:21">
      <c r="B62" s="2" t="s">
        <v>115</v>
      </c>
      <c r="F62" s="138">
        <f>$C11*'2017'!M96</f>
        <v>0</v>
      </c>
      <c r="G62" s="138">
        <f>$C11*'2017'!N96</f>
        <v>1.083330136748905E-2</v>
      </c>
      <c r="H62" s="138">
        <f>$C11*'2017'!O96</f>
        <v>0.43614631953220773</v>
      </c>
      <c r="I62" s="138">
        <f>$C11*'2017'!P96</f>
        <v>0.46134653463497932</v>
      </c>
      <c r="J62" s="138">
        <f>$C11*'2017'!Q96</f>
        <v>0.44936285582014157</v>
      </c>
      <c r="K62" s="138">
        <f>$C11*'2017'!R96</f>
        <v>0.24130383236980615</v>
      </c>
      <c r="L62" s="138">
        <f>$C11*'2017'!S96</f>
        <v>0.17468255354716156</v>
      </c>
      <c r="M62" s="438">
        <f t="shared" si="28"/>
        <v>1.7736753972717856</v>
      </c>
      <c r="N62" s="138">
        <f>$C11*'2017'!M113</f>
        <v>5.46021786186994</v>
      </c>
      <c r="O62" s="138">
        <f>$C11*'2017'!N113</f>
        <v>6.8533986864202214</v>
      </c>
      <c r="P62" s="138">
        <f>$C11*'2017'!O113</f>
        <v>12.662873287880469</v>
      </c>
      <c r="Q62" s="138">
        <f>$C11*'2017'!P113</f>
        <v>10.921773561640888</v>
      </c>
      <c r="R62" s="138">
        <f>$C11*'2017'!Q113</f>
        <v>6.0240228309145882</v>
      </c>
      <c r="S62" s="138">
        <f>$C11*'2017'!R113</f>
        <v>3.9217391139637372</v>
      </c>
      <c r="T62" s="138">
        <f>$C11*'2017'!S113</f>
        <v>2.5529035496015369</v>
      </c>
      <c r="U62" s="438">
        <f t="shared" si="29"/>
        <v>48.396928892291385</v>
      </c>
    </row>
    <row r="63" spans="2:21">
      <c r="B63" s="2" t="s">
        <v>116</v>
      </c>
      <c r="F63" s="138">
        <f>$C12*'2017'!M97</f>
        <v>0</v>
      </c>
      <c r="G63" s="138">
        <f>$C12*'2017'!N97</f>
        <v>2.2146258254260438E-2</v>
      </c>
      <c r="H63" s="138">
        <f>$C12*'2017'!O97</f>
        <v>0.89080447137388263</v>
      </c>
      <c r="I63" s="138">
        <f>$C12*'2017'!P97</f>
        <v>1.0890362864656953</v>
      </c>
      <c r="J63" s="138">
        <f>$C12*'2017'!Q97</f>
        <v>1.0900742563764898</v>
      </c>
      <c r="K63" s="138">
        <f>$C12*'2017'!R97</f>
        <v>0.62439135312094651</v>
      </c>
      <c r="L63" s="138">
        <f>$C12*'2017'!S97</f>
        <v>0.43188016250338884</v>
      </c>
      <c r="M63" s="438">
        <f t="shared" si="28"/>
        <v>4.1483327880946632</v>
      </c>
      <c r="N63" s="138">
        <f>$C12*'2017'!M114</f>
        <v>9.3352172064031933</v>
      </c>
      <c r="O63" s="138">
        <f>$C12*'2017'!N114</f>
        <v>11.862083607228318</v>
      </c>
      <c r="P63" s="138">
        <f>$C12*'2017'!O114</f>
        <v>22.803558140295507</v>
      </c>
      <c r="Q63" s="138">
        <f>$C12*'2017'!P114</f>
        <v>17.939874222666759</v>
      </c>
      <c r="R63" s="138">
        <f>$C12*'2017'!Q114</f>
        <v>9.5484291802705599</v>
      </c>
      <c r="S63" s="138">
        <f>$C12*'2017'!R114</f>
        <v>5.8592351987584506</v>
      </c>
      <c r="T63" s="138">
        <f>$C12*'2017'!S114</f>
        <v>3.5053475736182969</v>
      </c>
      <c r="U63" s="438">
        <f t="shared" si="29"/>
        <v>80.853745129241091</v>
      </c>
    </row>
    <row r="64" spans="2:21">
      <c r="B64" s="2" t="s">
        <v>117</v>
      </c>
      <c r="F64" s="138">
        <f>$C13*'2017'!M98</f>
        <v>0</v>
      </c>
      <c r="G64" s="138">
        <f>$C13*'2017'!N98</f>
        <v>3.0899561331364751E-2</v>
      </c>
      <c r="H64" s="138">
        <f>$C13*'2017'!O98</f>
        <v>1.1982552387921941</v>
      </c>
      <c r="I64" s="138">
        <f>$C13*'2017'!P98</f>
        <v>1.6439100307003403</v>
      </c>
      <c r="J64" s="138">
        <f>$C13*'2017'!Q98</f>
        <v>1.6722821287875242</v>
      </c>
      <c r="K64" s="138">
        <f>$C13*'2017'!R98</f>
        <v>1.0269945958920552</v>
      </c>
      <c r="L64" s="138">
        <f>$C13*'2017'!S98</f>
        <v>0.68874738344595809</v>
      </c>
      <c r="M64" s="438">
        <f t="shared" si="28"/>
        <v>6.2610889389494364</v>
      </c>
      <c r="N64" s="138">
        <f>$C13*'2017'!M115</f>
        <v>8.7972278270197979</v>
      </c>
      <c r="O64" s="138">
        <f>$C13*'2017'!N115</f>
        <v>12.595339395998938</v>
      </c>
      <c r="P64" s="138">
        <f>$C13*'2017'!O115</f>
        <v>26.541865652480556</v>
      </c>
      <c r="Q64" s="138">
        <f>$C13*'2017'!P115</f>
        <v>21.526083955105232</v>
      </c>
      <c r="R64" s="138">
        <f>$C13*'2017'!Q115</f>
        <v>11.690954755173117</v>
      </c>
      <c r="S64" s="138">
        <f>$C13*'2017'!R115</f>
        <v>7.1215151071773244</v>
      </c>
      <c r="T64" s="138">
        <f>$C13*'2017'!S115</f>
        <v>4.0474248314756505</v>
      </c>
      <c r="U64" s="438">
        <f t="shared" si="29"/>
        <v>92.320411524430625</v>
      </c>
    </row>
    <row r="65" spans="2:21">
      <c r="B65" s="2" t="s">
        <v>412</v>
      </c>
      <c r="F65" s="138">
        <f>$C14*'2017'!M99</f>
        <v>0</v>
      </c>
      <c r="G65" s="138">
        <f>$C14*'2017'!N99</f>
        <v>2.6186588618566025E-2</v>
      </c>
      <c r="H65" s="138">
        <f>$C14*'2017'!O99</f>
        <v>0.9717531422664617</v>
      </c>
      <c r="I65" s="138">
        <f>$C14*'2017'!P99</f>
        <v>1.6330939092955397</v>
      </c>
      <c r="J65" s="138">
        <f>$C14*'2017'!Q99</f>
        <v>1.8888859933168833</v>
      </c>
      <c r="K65" s="138">
        <f>$C14*'2017'!R99</f>
        <v>1.4820887548738073</v>
      </c>
      <c r="L65" s="138">
        <f>$C14*'2017'!S99</f>
        <v>0.98731524829289186</v>
      </c>
      <c r="M65" s="438">
        <f t="shared" si="28"/>
        <v>6.9893236366641496</v>
      </c>
      <c r="N65" s="138">
        <f>$C14*'2017'!M116</f>
        <v>4.2057609331643517</v>
      </c>
      <c r="O65" s="138">
        <f>$C14*'2017'!N116</f>
        <v>7.7150683796089501</v>
      </c>
      <c r="P65" s="138">
        <f>$C14*'2017'!O116</f>
        <v>19.742944233896058</v>
      </c>
      <c r="Q65" s="138">
        <f>$C14*'2017'!P116</f>
        <v>19.789691852614961</v>
      </c>
      <c r="R65" s="138">
        <f>$C14*'2017'!Q116</f>
        <v>12.67720485536587</v>
      </c>
      <c r="S65" s="138">
        <f>$C14*'2017'!R116</f>
        <v>8.9130702709819278</v>
      </c>
      <c r="T65" s="138">
        <f>$C14*'2017'!S116</f>
        <v>5.376507089287565</v>
      </c>
      <c r="U65" s="438">
        <f t="shared" si="29"/>
        <v>78.420247614919703</v>
      </c>
    </row>
    <row r="66" spans="2:21">
      <c r="B66" s="2" t="s">
        <v>304</v>
      </c>
      <c r="F66" s="269">
        <f t="shared" ref="F66:U66" si="30">SUM(F55:F65)</f>
        <v>0</v>
      </c>
      <c r="G66" s="269">
        <f t="shared" si="30"/>
        <v>9.9850479115168228E-2</v>
      </c>
      <c r="H66" s="269">
        <f t="shared" si="30"/>
        <v>3.8103622535941741</v>
      </c>
      <c r="I66" s="269">
        <f t="shared" si="30"/>
        <v>5.120041173960753</v>
      </c>
      <c r="J66" s="269">
        <f t="shared" si="30"/>
        <v>5.3933134455472764</v>
      </c>
      <c r="K66" s="269">
        <f t="shared" si="30"/>
        <v>3.5322363248073207</v>
      </c>
      <c r="L66" s="269">
        <f t="shared" si="30"/>
        <v>2.4083357099625196</v>
      </c>
      <c r="M66" s="269">
        <f t="shared" si="30"/>
        <v>20.364139386987212</v>
      </c>
      <c r="N66" s="269">
        <f t="shared" si="30"/>
        <v>32.466981992616944</v>
      </c>
      <c r="O66" s="269">
        <f t="shared" si="30"/>
        <v>46.199864018106751</v>
      </c>
      <c r="P66" s="269">
        <f t="shared" si="30"/>
        <v>94.170170884819882</v>
      </c>
      <c r="Q66" s="269">
        <f t="shared" si="30"/>
        <v>83.686982059789543</v>
      </c>
      <c r="R66" s="269">
        <f t="shared" si="30"/>
        <v>47.612687531197139</v>
      </c>
      <c r="S66" s="269">
        <f t="shared" si="30"/>
        <v>31.09889120895167</v>
      </c>
      <c r="T66" s="269">
        <f t="shared" si="30"/>
        <v>19.577256272968743</v>
      </c>
      <c r="U66" s="269">
        <f t="shared" si="30"/>
        <v>354.81283396845072</v>
      </c>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0.15086100624064053</v>
      </c>
      <c r="G72" s="138">
        <f t="shared" ref="G72:L82" si="31">MAX(0,SUM(G4,O4)-SUM(G21,O21,G38,O38,G55,O55))</f>
        <v>0.14734536223522032</v>
      </c>
      <c r="H72" s="138">
        <f t="shared" si="31"/>
        <v>7.9800869060969726E-3</v>
      </c>
      <c r="I72" s="138">
        <f t="shared" si="31"/>
        <v>0</v>
      </c>
      <c r="J72" s="138">
        <f t="shared" si="31"/>
        <v>0</v>
      </c>
      <c r="K72" s="138">
        <f t="shared" si="31"/>
        <v>0</v>
      </c>
      <c r="L72" s="138">
        <f t="shared" si="31"/>
        <v>4.3684316471449713E-2</v>
      </c>
      <c r="M72" s="438">
        <f>SUM(F72:L72)</f>
        <v>0.34987077185340754</v>
      </c>
    </row>
    <row r="73" spans="2:21">
      <c r="B73" s="2" t="s">
        <v>147</v>
      </c>
      <c r="F73" s="138">
        <f t="shared" ref="F73:F82" si="32">MAX(0,SUM(F5,N5)-SUM(F22,N22,F39,N39,F56,N56))</f>
        <v>0.16037225031954433</v>
      </c>
      <c r="G73" s="138">
        <f t="shared" si="31"/>
        <v>0.15664696931338651</v>
      </c>
      <c r="H73" s="138">
        <f t="shared" si="31"/>
        <v>8.2676007926976158E-3</v>
      </c>
      <c r="I73" s="138">
        <f t="shared" si="31"/>
        <v>0</v>
      </c>
      <c r="J73" s="138">
        <f t="shared" si="31"/>
        <v>0</v>
      </c>
      <c r="K73" s="138">
        <f t="shared" si="31"/>
        <v>0</v>
      </c>
      <c r="L73" s="138">
        <f t="shared" si="31"/>
        <v>4.6382685329683704E-2</v>
      </c>
      <c r="M73" s="438">
        <f t="shared" ref="M73:M82" si="33">SUM(F73:L73)</f>
        <v>0.37166950575531216</v>
      </c>
    </row>
    <row r="74" spans="2:21">
      <c r="B74" s="2" t="s">
        <v>148</v>
      </c>
      <c r="F74" s="138">
        <f t="shared" si="32"/>
        <v>0.13864306001792503</v>
      </c>
      <c r="G74" s="138">
        <f t="shared" si="31"/>
        <v>0.13543911790903557</v>
      </c>
      <c r="H74" s="138">
        <f t="shared" si="31"/>
        <v>6.8488649801825563E-3</v>
      </c>
      <c r="I74" s="138">
        <f t="shared" si="31"/>
        <v>0</v>
      </c>
      <c r="J74" s="138">
        <f t="shared" si="31"/>
        <v>0</v>
      </c>
      <c r="K74" s="138">
        <f t="shared" si="31"/>
        <v>0</v>
      </c>
      <c r="L74" s="138">
        <f t="shared" si="31"/>
        <v>4.0020932968290401E-2</v>
      </c>
      <c r="M74" s="438">
        <f t="shared" si="33"/>
        <v>0.32095197587543356</v>
      </c>
    </row>
    <row r="75" spans="2:21">
      <c r="B75" s="2" t="s">
        <v>149</v>
      </c>
      <c r="F75" s="138">
        <f t="shared" si="32"/>
        <v>0.12681901096823439</v>
      </c>
      <c r="G75" s="138">
        <f t="shared" si="31"/>
        <v>0.12390903904730385</v>
      </c>
      <c r="H75" s="138">
        <f t="shared" si="31"/>
        <v>5.8934268173837512E-3</v>
      </c>
      <c r="I75" s="138">
        <f t="shared" si="31"/>
        <v>0</v>
      </c>
      <c r="J75" s="138">
        <f t="shared" si="31"/>
        <v>0</v>
      </c>
      <c r="K75" s="138">
        <f t="shared" si="31"/>
        <v>0</v>
      </c>
      <c r="L75" s="138">
        <f t="shared" si="31"/>
        <v>3.6511761245130558E-2</v>
      </c>
      <c r="M75" s="438">
        <f t="shared" si="33"/>
        <v>0.29313323807805253</v>
      </c>
    </row>
    <row r="76" spans="2:21">
      <c r="B76" s="2" t="s">
        <v>150</v>
      </c>
      <c r="F76" s="138">
        <f t="shared" si="32"/>
        <v>0.12571128842553952</v>
      </c>
      <c r="G76" s="138">
        <f t="shared" si="31"/>
        <v>0.12286146347325141</v>
      </c>
      <c r="H76" s="138">
        <f t="shared" si="31"/>
        <v>5.2189422636568783E-3</v>
      </c>
      <c r="I76" s="138">
        <f t="shared" si="31"/>
        <v>0</v>
      </c>
      <c r="J76" s="138">
        <f t="shared" si="31"/>
        <v>0</v>
      </c>
      <c r="K76" s="138">
        <f t="shared" si="31"/>
        <v>0</v>
      </c>
      <c r="L76" s="138">
        <f t="shared" si="31"/>
        <v>3.6031706090835502E-2</v>
      </c>
      <c r="M76" s="438">
        <f t="shared" si="33"/>
        <v>0.28982340025328335</v>
      </c>
    </row>
    <row r="77" spans="2:21">
      <c r="B77" s="2" t="s">
        <v>113</v>
      </c>
      <c r="F77" s="138">
        <f t="shared" si="32"/>
        <v>2.6058854199956811</v>
      </c>
      <c r="G77" s="138">
        <f t="shared" si="31"/>
        <v>2.0393938821729525</v>
      </c>
      <c r="H77" s="138">
        <f t="shared" si="31"/>
        <v>1.0439475767707389</v>
      </c>
      <c r="I77" s="138">
        <f t="shared" si="31"/>
        <v>0.51037588805966916</v>
      </c>
      <c r="J77" s="138">
        <f t="shared" si="31"/>
        <v>0.33574814598856495</v>
      </c>
      <c r="K77" s="138">
        <f t="shared" si="31"/>
        <v>0.42871787650665727</v>
      </c>
      <c r="L77" s="138">
        <f t="shared" si="31"/>
        <v>0.51954706651664573</v>
      </c>
      <c r="M77" s="438">
        <f t="shared" si="33"/>
        <v>7.4836158560109096</v>
      </c>
    </row>
    <row r="78" spans="2:21">
      <c r="B78" s="2" t="s">
        <v>114</v>
      </c>
      <c r="F78" s="138">
        <f t="shared" si="32"/>
        <v>5.4286344490689276</v>
      </c>
      <c r="G78" s="138">
        <f t="shared" si="31"/>
        <v>3.9832076707757942</v>
      </c>
      <c r="H78" s="138">
        <f t="shared" si="31"/>
        <v>2.1737940568484024</v>
      </c>
      <c r="I78" s="138">
        <f t="shared" si="31"/>
        <v>1.2408286364334957</v>
      </c>
      <c r="J78" s="138">
        <f t="shared" si="31"/>
        <v>0.70825410503586816</v>
      </c>
      <c r="K78" s="138">
        <f t="shared" si="31"/>
        <v>0.83608140798603969</v>
      </c>
      <c r="L78" s="138">
        <f t="shared" si="31"/>
        <v>0.94504655699559681</v>
      </c>
      <c r="M78" s="438">
        <f t="shared" si="33"/>
        <v>15.315846883144125</v>
      </c>
    </row>
    <row r="79" spans="2:21">
      <c r="B79" s="2" t="s">
        <v>115</v>
      </c>
      <c r="F79" s="138">
        <f t="shared" si="32"/>
        <v>10.825392807593328</v>
      </c>
      <c r="G79" s="138">
        <f t="shared" si="31"/>
        <v>7.0704375658581364</v>
      </c>
      <c r="H79" s="138">
        <f t="shared" si="31"/>
        <v>4.0247839017425679</v>
      </c>
      <c r="I79" s="138">
        <f t="shared" si="31"/>
        <v>1.8893318220370787</v>
      </c>
      <c r="J79" s="138">
        <f t="shared" si="31"/>
        <v>1.0838023886897616</v>
      </c>
      <c r="K79" s="138">
        <f t="shared" si="31"/>
        <v>1.2559961051247051</v>
      </c>
      <c r="L79" s="138">
        <f t="shared" si="31"/>
        <v>1.3608943069593975</v>
      </c>
      <c r="M79" s="438">
        <f t="shared" si="33"/>
        <v>27.510638898004977</v>
      </c>
    </row>
    <row r="80" spans="2:21">
      <c r="B80" s="2" t="s">
        <v>116</v>
      </c>
      <c r="F80" s="138">
        <f t="shared" si="32"/>
        <v>16.57578849873665</v>
      </c>
      <c r="G80" s="138">
        <f t="shared" si="31"/>
        <v>11.039962963925563</v>
      </c>
      <c r="H80" s="138">
        <f t="shared" si="31"/>
        <v>6.2735901306299411</v>
      </c>
      <c r="I80" s="138">
        <f t="shared" si="31"/>
        <v>2.6221737482988274</v>
      </c>
      <c r="J80" s="138">
        <f t="shared" si="31"/>
        <v>1.4234395917166971</v>
      </c>
      <c r="K80" s="138">
        <f t="shared" si="31"/>
        <v>1.681596936899485</v>
      </c>
      <c r="L80" s="138">
        <f t="shared" si="31"/>
        <v>1.8163522622335577</v>
      </c>
      <c r="M80" s="438">
        <f t="shared" si="33"/>
        <v>41.432904132440719</v>
      </c>
    </row>
    <row r="81" spans="2:21">
      <c r="B81" s="2" t="s">
        <v>117</v>
      </c>
      <c r="F81" s="138">
        <f t="shared" si="32"/>
        <v>14.516073959477701</v>
      </c>
      <c r="G81" s="138">
        <f t="shared" si="31"/>
        <v>11.075980747116816</v>
      </c>
      <c r="H81" s="138">
        <f t="shared" si="31"/>
        <v>6.2605524147286715</v>
      </c>
      <c r="I81" s="138">
        <f t="shared" si="31"/>
        <v>3.2540462720231496</v>
      </c>
      <c r="J81" s="138">
        <f t="shared" si="31"/>
        <v>1.8662613793986331</v>
      </c>
      <c r="K81" s="138">
        <f t="shared" si="31"/>
        <v>2.1057596949430781</v>
      </c>
      <c r="L81" s="138">
        <f t="shared" si="31"/>
        <v>2.1639160771399819</v>
      </c>
      <c r="M81" s="438">
        <f t="shared" si="33"/>
        <v>41.242590544828026</v>
      </c>
    </row>
    <row r="82" spans="2:21">
      <c r="B82" s="2" t="s">
        <v>412</v>
      </c>
      <c r="F82" s="138">
        <f t="shared" si="32"/>
        <v>6.6060844502201475</v>
      </c>
      <c r="G82" s="138">
        <f t="shared" si="31"/>
        <v>6.4714077140443163</v>
      </c>
      <c r="H82" s="138">
        <f t="shared" si="31"/>
        <v>4.3111520734936022</v>
      </c>
      <c r="I82" s="138">
        <f t="shared" si="31"/>
        <v>3.0181620612900204</v>
      </c>
      <c r="J82" s="138">
        <f t="shared" si="31"/>
        <v>1.9753780755024799</v>
      </c>
      <c r="K82" s="138">
        <f t="shared" si="31"/>
        <v>2.2422736987548397</v>
      </c>
      <c r="L82" s="138">
        <f t="shared" si="31"/>
        <v>2.0337130068344571</v>
      </c>
      <c r="M82" s="438">
        <f t="shared" si="33"/>
        <v>26.658171080139862</v>
      </c>
    </row>
    <row r="83" spans="2:21">
      <c r="B83" s="2" t="s">
        <v>304</v>
      </c>
      <c r="F83" s="675">
        <f>SUM(F72:F82)</f>
        <v>57.260266201064312</v>
      </c>
      <c r="G83" s="675">
        <f t="shared" ref="G83:M83" si="34">SUM(G72:G82)</f>
        <v>42.366592495871778</v>
      </c>
      <c r="H83" s="675">
        <f t="shared" si="34"/>
        <v>24.122029075973941</v>
      </c>
      <c r="I83" s="675">
        <f t="shared" si="34"/>
        <v>12.534918428142241</v>
      </c>
      <c r="J83" s="675">
        <f t="shared" si="34"/>
        <v>7.3928836863320049</v>
      </c>
      <c r="K83" s="675">
        <f t="shared" si="34"/>
        <v>8.550425720214804</v>
      </c>
      <c r="L83" s="675">
        <f t="shared" si="34"/>
        <v>9.042100678785026</v>
      </c>
      <c r="M83" s="675">
        <f t="shared" si="34"/>
        <v>161.26921628638411</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row r="87" spans="2:21">
      <c r="F87" s="2" t="s">
        <v>1727</v>
      </c>
      <c r="N87" s="2" t="s">
        <v>1728</v>
      </c>
    </row>
    <row r="88" spans="2:21">
      <c r="F88" s="2" t="s">
        <v>294</v>
      </c>
      <c r="G88" s="2" t="s">
        <v>295</v>
      </c>
      <c r="H88" s="2" t="s">
        <v>296</v>
      </c>
      <c r="I88" s="2" t="s">
        <v>297</v>
      </c>
      <c r="J88" s="2" t="s">
        <v>298</v>
      </c>
      <c r="K88" s="2" t="s">
        <v>299</v>
      </c>
      <c r="L88" s="2" t="s">
        <v>300</v>
      </c>
      <c r="M88" s="2" t="s">
        <v>301</v>
      </c>
      <c r="N88" s="2" t="s">
        <v>294</v>
      </c>
      <c r="O88" s="2" t="s">
        <v>295</v>
      </c>
      <c r="P88" s="2" t="s">
        <v>296</v>
      </c>
      <c r="Q88" s="2" t="s">
        <v>297</v>
      </c>
      <c r="R88" s="2" t="s">
        <v>298</v>
      </c>
      <c r="S88" s="2" t="s">
        <v>299</v>
      </c>
      <c r="T88" s="2" t="s">
        <v>300</v>
      </c>
      <c r="U88" s="2" t="s">
        <v>301</v>
      </c>
    </row>
    <row r="89" spans="2:21">
      <c r="B89" s="2" t="s">
        <v>146</v>
      </c>
      <c r="F89" s="138">
        <f>$C4*'2017'!M140</f>
        <v>1.3170125612456598E-3</v>
      </c>
      <c r="G89" s="138">
        <f>$C4*'2017'!N140</f>
        <v>1.8430047100106513E-3</v>
      </c>
      <c r="H89" s="138">
        <f>$C4*'2017'!O140</f>
        <v>7.7334191224230457E-3</v>
      </c>
      <c r="I89" s="138">
        <f>$C4*'2017'!P140</f>
        <v>8.104925960688179E-3</v>
      </c>
      <c r="J89" s="138">
        <f>$C4*'2017'!Q140</f>
        <v>7.7894144479652835E-3</v>
      </c>
      <c r="K89" s="138">
        <f>$C4*'2017'!R140</f>
        <v>6.0927222881727141E-3</v>
      </c>
      <c r="L89" s="138">
        <f>$C4*'2017'!S140</f>
        <v>4.4904931852002951E-3</v>
      </c>
      <c r="M89" s="438">
        <f>SUM(F89:L89)</f>
        <v>3.7370992275705832E-2</v>
      </c>
      <c r="N89" s="806">
        <v>0</v>
      </c>
      <c r="O89" s="806">
        <v>0</v>
      </c>
      <c r="P89" s="138">
        <f>$C4*'2017'!O157</f>
        <v>4.1756691203469041E-4</v>
      </c>
      <c r="Q89" s="138">
        <f>$C4*'2017'!P157</f>
        <v>6.6113105001841738E-4</v>
      </c>
      <c r="R89" s="138">
        <f>$C4*'2017'!Q157</f>
        <v>6.3711281394925859E-4</v>
      </c>
      <c r="S89" s="138">
        <f>$C4*'2017'!R157</f>
        <v>6.7513639937216035E-4</v>
      </c>
      <c r="T89" s="138">
        <f>$C4*'2017'!S157</f>
        <v>1.6094146961621559E-3</v>
      </c>
      <c r="U89" s="438">
        <f>SUM(N89:T89)</f>
        <v>4.0003618715366823E-3</v>
      </c>
    </row>
    <row r="90" spans="2:21">
      <c r="B90" s="2" t="s">
        <v>147</v>
      </c>
      <c r="F90" s="138">
        <f>$C5*'2017'!M141</f>
        <v>1.4004538780475004E-3</v>
      </c>
      <c r="G90" s="138">
        <f>$C5*'2017'!N141</f>
        <v>1.9597710525653738E-3</v>
      </c>
      <c r="H90" s="138">
        <f>$C5*'2017'!O141</f>
        <v>8.223381552504341E-3</v>
      </c>
      <c r="I90" s="138">
        <f>$C5*'2017'!P141</f>
        <v>8.6184257667200979E-3</v>
      </c>
      <c r="J90" s="138">
        <f>$C5*'2017'!Q141</f>
        <v>8.2829245463342475E-3</v>
      </c>
      <c r="K90" s="138">
        <f>$C5*'2017'!R141</f>
        <v>6.4787358962374803E-3</v>
      </c>
      <c r="L90" s="138">
        <f>$C5*'2017'!S141</f>
        <v>4.7749951523709143E-3</v>
      </c>
      <c r="M90" s="438">
        <f t="shared" ref="M90:M99" si="35">SUM(F90:L90)</f>
        <v>3.9738687844779949E-2</v>
      </c>
      <c r="N90" s="806">
        <v>0</v>
      </c>
      <c r="O90" s="806">
        <v>0</v>
      </c>
      <c r="P90" s="138">
        <f>$C5*'2017'!O158</f>
        <v>4.440224934150976E-4</v>
      </c>
      <c r="Q90" s="138">
        <f>$C5*'2017'!P158</f>
        <v>7.0301800464240628E-4</v>
      </c>
      <c r="R90" s="138">
        <f>$C5*'2017'!Q158</f>
        <v>6.7747805700887757E-4</v>
      </c>
      <c r="S90" s="138">
        <f>$C5*'2017'!R158</f>
        <v>7.1791068402376947E-4</v>
      </c>
      <c r="T90" s="138">
        <f>$C5*'2017'!S158</f>
        <v>1.7113815911483272E-3</v>
      </c>
      <c r="U90" s="438">
        <f t="shared" ref="U90:U99" si="36">SUM(N90:T90)</f>
        <v>4.253810830238478E-3</v>
      </c>
    </row>
    <row r="91" spans="2:21">
      <c r="B91" s="2" t="s">
        <v>148</v>
      </c>
      <c r="F91" s="138">
        <f>$C6*'2017'!M142</f>
        <v>1.211269127431638E-3</v>
      </c>
      <c r="G91" s="138">
        <f>$C6*'2017'!N142</f>
        <v>1.6950291687693327E-3</v>
      </c>
      <c r="H91" s="138">
        <f>$C6*'2017'!O142</f>
        <v>7.1124999928783902E-3</v>
      </c>
      <c r="I91" s="138">
        <f>$C6*'2017'!P142</f>
        <v>7.4541784073915221E-3</v>
      </c>
      <c r="J91" s="138">
        <f>$C6*'2017'!Q142</f>
        <v>7.1639994326754162E-3</v>
      </c>
      <c r="K91" s="138">
        <f>$C6*'2017'!R142</f>
        <v>5.6035353244453176E-3</v>
      </c>
      <c r="L91" s="138">
        <f>$C6*'2017'!S142</f>
        <v>4.1299497986797985E-3</v>
      </c>
      <c r="M91" s="438">
        <f t="shared" si="35"/>
        <v>3.4370461252271417E-2</v>
      </c>
      <c r="N91" s="806">
        <v>0</v>
      </c>
      <c r="O91" s="806">
        <v>0</v>
      </c>
      <c r="P91" s="138">
        <f>$C6*'2017'!O159</f>
        <v>3.8404030763852353E-4</v>
      </c>
      <c r="Q91" s="138">
        <f>$C6*'2017'!P159</f>
        <v>6.0804858938957223E-4</v>
      </c>
      <c r="R91" s="138">
        <f>$C6*'2017'!Q159</f>
        <v>5.8595878652662869E-4</v>
      </c>
      <c r="S91" s="138">
        <f>$C6*'2017'!R159</f>
        <v>6.2092944397689549E-4</v>
      </c>
      <c r="T91" s="138">
        <f>$C6*'2017'!S159</f>
        <v>1.4801941849758601E-3</v>
      </c>
      <c r="U91" s="438">
        <f t="shared" si="36"/>
        <v>3.6791713125074801E-3</v>
      </c>
    </row>
    <row r="92" spans="2:21">
      <c r="B92" s="2" t="s">
        <v>149</v>
      </c>
      <c r="F92" s="138">
        <f>$C7*'2017'!M143</f>
        <v>1.1086702522328535E-3</v>
      </c>
      <c r="G92" s="138">
        <f>$C7*'2017'!N143</f>
        <v>1.5514540687305684E-3</v>
      </c>
      <c r="H92" s="138">
        <f>$C7*'2017'!O143</f>
        <v>6.5100455237646548E-3</v>
      </c>
      <c r="I92" s="138">
        <f>$C7*'2017'!P143</f>
        <v>6.8227825410153275E-3</v>
      </c>
      <c r="J92" s="138">
        <f>$C7*'2017'!Q143</f>
        <v>6.5571827747822591E-3</v>
      </c>
      <c r="K92" s="138">
        <f>$C7*'2017'!R143</f>
        <v>5.1288956193586439E-3</v>
      </c>
      <c r="L92" s="138">
        <f>$C7*'2017'!S143</f>
        <v>3.7801281163007041E-3</v>
      </c>
      <c r="M92" s="438">
        <f t="shared" si="35"/>
        <v>3.1459158896185009E-2</v>
      </c>
      <c r="N92" s="806">
        <v>0</v>
      </c>
      <c r="O92" s="806">
        <v>0</v>
      </c>
      <c r="P92" s="138">
        <f>$C7*'2017'!O160</f>
        <v>3.5151070484227675E-4</v>
      </c>
      <c r="Q92" s="138">
        <f>$C7*'2017'!P160</f>
        <v>5.5654467508618505E-4</v>
      </c>
      <c r="R92" s="138">
        <f>$C7*'2017'!Q160</f>
        <v>5.3632595840530785E-4</v>
      </c>
      <c r="S92" s="138">
        <f>$C7*'2017'!R160</f>
        <v>5.6833447471113117E-4</v>
      </c>
      <c r="T92" s="138">
        <f>$C7*'2017'!S160</f>
        <v>1.3548163849354015E-3</v>
      </c>
      <c r="U92" s="438">
        <f t="shared" si="36"/>
        <v>3.3675321979803026E-3</v>
      </c>
    </row>
    <row r="93" spans="2:21">
      <c r="B93" s="2" t="s">
        <v>150</v>
      </c>
      <c r="F93" s="138">
        <f>$C8*'2017'!M144</f>
        <v>1.1001663690853379E-3</v>
      </c>
      <c r="G93" s="138">
        <f>$C8*'2017'!N144</f>
        <v>1.5395538810213277E-3</v>
      </c>
      <c r="H93" s="138">
        <f>$C8*'2017'!O144</f>
        <v>6.4601112296789193E-3</v>
      </c>
      <c r="I93" s="138">
        <f>$C8*'2017'!P144</f>
        <v>6.7704494461633168E-3</v>
      </c>
      <c r="J93" s="138">
        <f>$C8*'2017'!Q144</f>
        <v>6.5068869217264494E-3</v>
      </c>
      <c r="K93" s="138">
        <f>$C8*'2017'!R144</f>
        <v>5.0895552213142395E-3</v>
      </c>
      <c r="L93" s="138">
        <f>$C8*'2017'!S144</f>
        <v>3.751133230112572E-3</v>
      </c>
      <c r="M93" s="438">
        <f t="shared" si="35"/>
        <v>3.1217856299102162E-2</v>
      </c>
      <c r="N93" s="806">
        <v>0</v>
      </c>
      <c r="O93" s="806">
        <v>0</v>
      </c>
      <c r="P93" s="138">
        <f>$C8*'2017'!O161</f>
        <v>3.4881449652148942E-4</v>
      </c>
      <c r="Q93" s="138">
        <f>$C8*'2017'!P161</f>
        <v>5.5227578550989028E-4</v>
      </c>
      <c r="R93" s="138">
        <f>$C8*'2017'!Q161</f>
        <v>5.3221215335816016E-4</v>
      </c>
      <c r="S93" s="138">
        <f>$C8*'2017'!R161</f>
        <v>5.6397515330612884E-4</v>
      </c>
      <c r="T93" s="138">
        <f>$C8*'2017'!S161</f>
        <v>1.3444244760692379E-3</v>
      </c>
      <c r="U93" s="438">
        <f t="shared" si="36"/>
        <v>3.3417020647649072E-3</v>
      </c>
    </row>
    <row r="94" spans="2:21">
      <c r="B94" s="2" t="s">
        <v>113</v>
      </c>
      <c r="F94" s="138">
        <f>$C9*'2017'!M145</f>
        <v>1.5769153599839474E-2</v>
      </c>
      <c r="G94" s="138">
        <f>$C9*'2017'!N145</f>
        <v>1.7885950780367151E-2</v>
      </c>
      <c r="H94" s="138">
        <f>$C9*'2017'!O145</f>
        <v>7.4884702028567743E-2</v>
      </c>
      <c r="I94" s="138">
        <f>$C9*'2017'!P145</f>
        <v>6.2567673406065283E-2</v>
      </c>
      <c r="J94" s="138">
        <f>$C9*'2017'!Q145</f>
        <v>5.5936759260046348E-2</v>
      </c>
      <c r="K94" s="138">
        <f>$C9*'2017'!R145</f>
        <v>3.8733920013649711E-2</v>
      </c>
      <c r="L94" s="138">
        <f>$C9*'2017'!S145</f>
        <v>3.2486340729908081E-2</v>
      </c>
      <c r="M94" s="438">
        <f t="shared" si="35"/>
        <v>0.29826449981844377</v>
      </c>
      <c r="N94" s="806">
        <v>0</v>
      </c>
      <c r="O94" s="806">
        <v>0</v>
      </c>
      <c r="P94" s="138">
        <f>$C9*'2017'!O162</f>
        <v>4.6049931863460332E-3</v>
      </c>
      <c r="Q94" s="138">
        <f>$C9*'2017'!P162</f>
        <v>5.8328452621527272E-3</v>
      </c>
      <c r="R94" s="138">
        <f>$C9*'2017'!Q162</f>
        <v>5.6209437723386338E-3</v>
      </c>
      <c r="S94" s="138">
        <f>$C9*'2017'!R162</f>
        <v>5.9564078079150191E-3</v>
      </c>
      <c r="T94" s="138">
        <f>$C9*'2017'!S162</f>
        <v>8.1137722868684266E-3</v>
      </c>
      <c r="U94" s="438">
        <f t="shared" si="36"/>
        <v>3.0128962315620841E-2</v>
      </c>
    </row>
    <row r="95" spans="2:21">
      <c r="B95" s="2" t="s">
        <v>114</v>
      </c>
      <c r="F95" s="138">
        <f>$C10*'2017'!M146</f>
        <v>3.1773861211621818E-2</v>
      </c>
      <c r="G95" s="138">
        <f>$C10*'2017'!N146</f>
        <v>3.2040087208364702E-2</v>
      </c>
      <c r="H95" s="138">
        <f>$C10*'2017'!O146</f>
        <v>0.15458624054082412</v>
      </c>
      <c r="I95" s="138">
        <f>$C10*'2017'!P146</f>
        <v>0.12351774202894708</v>
      </c>
      <c r="J95" s="138">
        <f>$C10*'2017'!Q146</f>
        <v>9.7176065613496093E-2</v>
      </c>
      <c r="K95" s="138">
        <f>$C10*'2017'!R146</f>
        <v>6.4086147123255596E-2</v>
      </c>
      <c r="L95" s="138">
        <f>$C10*'2017'!S146</f>
        <v>4.6393440072579083E-2</v>
      </c>
      <c r="M95" s="438">
        <f t="shared" si="35"/>
        <v>0.54957358379908849</v>
      </c>
      <c r="N95" s="806">
        <v>0</v>
      </c>
      <c r="O95" s="806">
        <v>0</v>
      </c>
      <c r="P95" s="138">
        <f>$C10*'2017'!O163</f>
        <v>8.2963156875595287E-3</v>
      </c>
      <c r="Q95" s="138">
        <f>$C10*'2017'!P163</f>
        <v>1.0946253450083439E-2</v>
      </c>
      <c r="R95" s="138">
        <f>$C10*'2017'!Q163</f>
        <v>8.4388695252962768E-3</v>
      </c>
      <c r="S95" s="138">
        <f>$C10*'2017'!R163</f>
        <v>1.0060324237726685E-2</v>
      </c>
      <c r="T95" s="138">
        <f>$C10*'2017'!S163</f>
        <v>1.256208732011267E-2</v>
      </c>
      <c r="U95" s="438">
        <f t="shared" si="36"/>
        <v>5.0303850220778601E-2</v>
      </c>
    </row>
    <row r="96" spans="2:21">
      <c r="B96" s="2" t="s">
        <v>115</v>
      </c>
      <c r="F96" s="138">
        <f>$C11*'2017'!M147</f>
        <v>6.1507913639818605E-2</v>
      </c>
      <c r="G96" s="138">
        <f>$C11*'2017'!N147</f>
        <v>6.4681414874148926E-2</v>
      </c>
      <c r="H96" s="138">
        <f>$C11*'2017'!O147</f>
        <v>0.32826642679403861</v>
      </c>
      <c r="I96" s="138">
        <f>$C11*'2017'!P147</f>
        <v>0.26832998722835083</v>
      </c>
      <c r="J96" s="138">
        <f>$C11*'2017'!Q147</f>
        <v>0.19769351327742252</v>
      </c>
      <c r="K96" s="138">
        <f>$C11*'2017'!R147</f>
        <v>0.13181174299354254</v>
      </c>
      <c r="L96" s="138">
        <f>$C11*'2017'!S147</f>
        <v>8.2900179725607662E-2</v>
      </c>
      <c r="M96" s="438">
        <f t="shared" si="35"/>
        <v>1.1351911785329298</v>
      </c>
      <c r="N96" s="806">
        <v>0</v>
      </c>
      <c r="O96" s="806">
        <v>0</v>
      </c>
      <c r="P96" s="138">
        <f>$C11*'2017'!O164</f>
        <v>1.7063778683694079E-2</v>
      </c>
      <c r="Q96" s="138">
        <f>$C11*'2017'!P164</f>
        <v>2.2249271744885901E-2</v>
      </c>
      <c r="R96" s="138">
        <f>$C11*'2017'!Q164</f>
        <v>1.6335983043501381E-2</v>
      </c>
      <c r="S96" s="138">
        <f>$C11*'2017'!R164</f>
        <v>1.9474798806521323E-2</v>
      </c>
      <c r="T96" s="138">
        <f>$C11*'2017'!S164</f>
        <v>1.7685612754577574E-2</v>
      </c>
      <c r="U96" s="438">
        <f t="shared" si="36"/>
        <v>9.2809445033180255E-2</v>
      </c>
    </row>
    <row r="97" spans="2:21">
      <c r="B97" s="2" t="s">
        <v>116</v>
      </c>
      <c r="F97" s="138">
        <f>$C12*'2017'!M148</f>
        <v>0.12337229853701057</v>
      </c>
      <c r="G97" s="138">
        <f>$C12*'2017'!N148</f>
        <v>0.14780405368379548</v>
      </c>
      <c r="H97" s="138">
        <f>$C12*'2017'!O148</f>
        <v>0.66291056828905637</v>
      </c>
      <c r="I97" s="138">
        <f>$C12*'2017'!P148</f>
        <v>0.57004769442005643</v>
      </c>
      <c r="J97" s="138">
        <f>$C12*'2017'!Q148</f>
        <v>0.42215728083692694</v>
      </c>
      <c r="K97" s="138">
        <f>$C12*'2017'!R148</f>
        <v>0.26037192935470554</v>
      </c>
      <c r="L97" s="138">
        <f>$C12*'2017'!S148</f>
        <v>0.15252376487317279</v>
      </c>
      <c r="M97" s="438">
        <f t="shared" si="35"/>
        <v>2.3391875899947241</v>
      </c>
      <c r="N97" s="806">
        <v>0</v>
      </c>
      <c r="O97" s="806">
        <v>0</v>
      </c>
      <c r="P97" s="138">
        <f>$C12*'2017'!O165</f>
        <v>3.1517883019521659E-2</v>
      </c>
      <c r="Q97" s="138">
        <f>$C12*'2017'!P165</f>
        <v>3.5347295887045063E-2</v>
      </c>
      <c r="R97" s="138">
        <f>$C12*'2017'!Q165</f>
        <v>3.5065021400081067E-2</v>
      </c>
      <c r="S97" s="138">
        <f>$C12*'2017'!R165</f>
        <v>2.9726192000707637E-2</v>
      </c>
      <c r="T97" s="138">
        <f>$C12*'2017'!S165</f>
        <v>3.1454218499092114E-2</v>
      </c>
      <c r="U97" s="438">
        <f t="shared" si="36"/>
        <v>0.16311061080644754</v>
      </c>
    </row>
    <row r="98" spans="2:21">
      <c r="B98" s="2" t="s">
        <v>117</v>
      </c>
      <c r="F98" s="138">
        <f>$C13*'2017'!M149</f>
        <v>0.15206608763924556</v>
      </c>
      <c r="G98" s="138">
        <f>$C13*'2017'!N149</f>
        <v>0.20069335238804262</v>
      </c>
      <c r="H98" s="138">
        <f>$C13*'2017'!O149</f>
        <v>0.80698224670190288</v>
      </c>
      <c r="I98" s="138">
        <f>$C13*'2017'!P149</f>
        <v>0.79610776248870496</v>
      </c>
      <c r="J98" s="138">
        <f>$C13*'2017'!Q149</f>
        <v>0.59090855415944987</v>
      </c>
      <c r="K98" s="138">
        <f>$C13*'2017'!R149</f>
        <v>0.36859158867069758</v>
      </c>
      <c r="L98" s="138">
        <f>$C13*'2017'!S149</f>
        <v>0.20081217366117013</v>
      </c>
      <c r="M98" s="438">
        <f t="shared" si="35"/>
        <v>3.1161617657092138</v>
      </c>
      <c r="N98" s="806">
        <v>0</v>
      </c>
      <c r="O98" s="806">
        <v>0</v>
      </c>
      <c r="P98" s="138">
        <f>$C13*'2017'!O166</f>
        <v>3.5366179826502767E-2</v>
      </c>
      <c r="Q98" s="138">
        <f>$C13*'2017'!P166</f>
        <v>4.6929183730475915E-2</v>
      </c>
      <c r="R98" s="138">
        <f>$C13*'2017'!Q166</f>
        <v>4.1112993616335573E-2</v>
      </c>
      <c r="S98" s="138">
        <f>$C13*'2017'!R166</f>
        <v>4.1388328685799024E-2</v>
      </c>
      <c r="T98" s="138">
        <f>$C13*'2017'!S166</f>
        <v>3.8945922143206073E-2</v>
      </c>
      <c r="U98" s="438">
        <f t="shared" si="36"/>
        <v>0.20374260800231936</v>
      </c>
    </row>
    <row r="99" spans="2:21">
      <c r="B99" s="2" t="s">
        <v>412</v>
      </c>
      <c r="F99" s="138">
        <f>$C14*'2017'!M150</f>
        <v>0.10588680452764715</v>
      </c>
      <c r="G99" s="138">
        <f>$C14*'2017'!N150</f>
        <v>0.15879764954832346</v>
      </c>
      <c r="H99" s="138">
        <f>$C14*'2017'!O150</f>
        <v>0.61437984668316759</v>
      </c>
      <c r="I99" s="138">
        <f>$C14*'2017'!P150</f>
        <v>0.71558709485757954</v>
      </c>
      <c r="J99" s="138">
        <f>$C14*'2017'!Q150</f>
        <v>0.6116987200036188</v>
      </c>
      <c r="K99" s="138">
        <f>$C14*'2017'!R150</f>
        <v>0.45606305047571194</v>
      </c>
      <c r="L99" s="138">
        <f>$C14*'2017'!S150</f>
        <v>0.26122119151475026</v>
      </c>
      <c r="M99" s="438">
        <f t="shared" si="35"/>
        <v>2.923634357610799</v>
      </c>
      <c r="N99" s="806">
        <v>0</v>
      </c>
      <c r="O99" s="806">
        <v>0</v>
      </c>
      <c r="P99" s="138">
        <f>$C14*'2017'!O167</f>
        <v>2.807575009525172E-2</v>
      </c>
      <c r="Q99" s="138">
        <f>$C14*'2017'!P167</f>
        <v>4.5000949567837602E-2</v>
      </c>
      <c r="R99" s="138">
        <f>$C14*'2017'!Q167</f>
        <v>4.7596949618236538E-2</v>
      </c>
      <c r="S99" s="138">
        <f>$C14*'2017'!R167</f>
        <v>4.9316752046372155E-2</v>
      </c>
      <c r="T99" s="138">
        <f>$C14*'2017'!S167</f>
        <v>4.2368507782564027E-2</v>
      </c>
      <c r="U99" s="438">
        <f t="shared" si="36"/>
        <v>0.21235890911026206</v>
      </c>
    </row>
    <row r="100" spans="2:21">
      <c r="B100" s="2" t="s">
        <v>304</v>
      </c>
      <c r="F100" s="269">
        <f t="shared" ref="F100:U100" si="37">SUM(F89:F99)</f>
        <v>0.49651369134322615</v>
      </c>
      <c r="G100" s="269">
        <f t="shared" si="37"/>
        <v>0.63049132136413955</v>
      </c>
      <c r="H100" s="269">
        <f t="shared" si="37"/>
        <v>2.6780494884588069</v>
      </c>
      <c r="I100" s="269">
        <f t="shared" si="37"/>
        <v>2.5739287165516824</v>
      </c>
      <c r="J100" s="269">
        <f t="shared" si="37"/>
        <v>2.0118713012744442</v>
      </c>
      <c r="K100" s="269">
        <f t="shared" si="37"/>
        <v>1.3480518229810914</v>
      </c>
      <c r="L100" s="269">
        <f t="shared" si="37"/>
        <v>0.79726379005985226</v>
      </c>
      <c r="M100" s="269">
        <f t="shared" si="37"/>
        <v>10.536170132033243</v>
      </c>
      <c r="N100" s="270">
        <f t="shared" si="37"/>
        <v>0</v>
      </c>
      <c r="O100" s="270">
        <f t="shared" si="37"/>
        <v>0</v>
      </c>
      <c r="P100" s="269">
        <f t="shared" si="37"/>
        <v>0.12687085541332788</v>
      </c>
      <c r="Q100" s="269">
        <f t="shared" si="37"/>
        <v>0.16938681774712711</v>
      </c>
      <c r="R100" s="269">
        <f t="shared" si="37"/>
        <v>0.15713984874503772</v>
      </c>
      <c r="S100" s="269">
        <f t="shared" si="37"/>
        <v>0.15906908974043193</v>
      </c>
      <c r="T100" s="269">
        <f t="shared" si="37"/>
        <v>0.15863035211971188</v>
      </c>
      <c r="U100" s="269">
        <f t="shared" si="37"/>
        <v>0.77109696376563641</v>
      </c>
    </row>
    <row r="104" spans="2:21">
      <c r="F104" s="2" t="s">
        <v>1729</v>
      </c>
    </row>
    <row r="105" spans="2:21">
      <c r="F105" s="2" t="s">
        <v>294</v>
      </c>
      <c r="G105" s="2" t="s">
        <v>295</v>
      </c>
      <c r="H105" s="2" t="s">
        <v>296</v>
      </c>
      <c r="I105" s="2" t="s">
        <v>297</v>
      </c>
      <c r="J105" s="2" t="s">
        <v>298</v>
      </c>
      <c r="K105" s="2" t="s">
        <v>299</v>
      </c>
      <c r="L105" s="2" t="s">
        <v>300</v>
      </c>
      <c r="M105" s="2" t="s">
        <v>301</v>
      </c>
    </row>
    <row r="106" spans="2:21">
      <c r="B106" s="2" t="s">
        <v>146</v>
      </c>
      <c r="F106" s="806">
        <v>0</v>
      </c>
      <c r="G106" s="806">
        <v>0</v>
      </c>
      <c r="H106" s="138">
        <f>$C4*'2017'!O174</f>
        <v>1.6959327108925996E-3</v>
      </c>
      <c r="I106" s="138">
        <f>$C4*'2017'!P174</f>
        <v>1.8840417521905422E-3</v>
      </c>
      <c r="J106" s="138">
        <f>$C4*'2017'!Q174</f>
        <v>1.6753602534418243E-3</v>
      </c>
      <c r="K106" s="138">
        <f>$C4*'2017'!R174</f>
        <v>2.0178258042051513E-3</v>
      </c>
      <c r="L106" s="138">
        <f>$C4*'2017'!S174</f>
        <v>1.8377298441679196E-3</v>
      </c>
      <c r="M106" s="438">
        <f>SUM(F106:L106)</f>
        <v>9.1108903648980371E-3</v>
      </c>
    </row>
    <row r="107" spans="2:21">
      <c r="B107" s="2" t="s">
        <v>147</v>
      </c>
      <c r="F107" s="806">
        <v>0</v>
      </c>
      <c r="G107" s="806">
        <v>0</v>
      </c>
      <c r="H107" s="138">
        <f>$C5*'2017'!O175</f>
        <v>1.8033810851665322E-3</v>
      </c>
      <c r="I107" s="138">
        <f>$C5*'2017'!P175</f>
        <v>2.0034080584342248E-3</v>
      </c>
      <c r="J107" s="138">
        <f>$C5*'2017'!Q175</f>
        <v>1.7815052286518033E-3</v>
      </c>
      <c r="K107" s="138">
        <f>$C5*'2017'!R175</f>
        <v>2.1456682008033755E-3</v>
      </c>
      <c r="L107" s="138">
        <f>$C5*'2017'!S175</f>
        <v>1.954161989642962E-3</v>
      </c>
      <c r="M107" s="438">
        <f t="shared" ref="M107:M116" si="38">SUM(F107:L107)</f>
        <v>9.6881245626988972E-3</v>
      </c>
    </row>
    <row r="108" spans="2:21">
      <c r="B108" s="2" t="s">
        <v>148</v>
      </c>
      <c r="F108" s="806">
        <v>0</v>
      </c>
      <c r="G108" s="806">
        <v>0</v>
      </c>
      <c r="H108" s="138">
        <f>$C6*'2017'!O176</f>
        <v>1.5597656357679037E-3</v>
      </c>
      <c r="I108" s="138">
        <f>$C6*'2017'!P176</f>
        <v>1.7327713314003392E-3</v>
      </c>
      <c r="J108" s="138">
        <f>$C6*'2017'!Q176</f>
        <v>1.5408449486622646E-3</v>
      </c>
      <c r="K108" s="138">
        <f>$C6*'2017'!R176</f>
        <v>1.8558138115682844E-3</v>
      </c>
      <c r="L108" s="138">
        <f>$C6*'2017'!S176</f>
        <v>1.6901778238887636E-3</v>
      </c>
      <c r="M108" s="438">
        <f t="shared" si="38"/>
        <v>8.3793735512875545E-3</v>
      </c>
    </row>
    <row r="109" spans="2:21">
      <c r="B109" s="2" t="s">
        <v>149</v>
      </c>
      <c r="F109" s="806">
        <v>0</v>
      </c>
      <c r="G109" s="806">
        <v>0</v>
      </c>
      <c r="H109" s="138">
        <f>$C7*'2017'!O177</f>
        <v>1.4276478461047342E-3</v>
      </c>
      <c r="I109" s="138">
        <f>$C7*'2017'!P177</f>
        <v>1.5859993337062027E-3</v>
      </c>
      <c r="J109" s="138">
        <f>$C7*'2017'!Q177</f>
        <v>1.4103298096165868E-3</v>
      </c>
      <c r="K109" s="138">
        <f>$C7*'2017'!R177</f>
        <v>1.698619670866452E-3</v>
      </c>
      <c r="L109" s="138">
        <f>$C7*'2017'!S177</f>
        <v>1.547013650304472E-3</v>
      </c>
      <c r="M109" s="438">
        <f t="shared" si="38"/>
        <v>7.6696103105984483E-3</v>
      </c>
    </row>
    <row r="110" spans="2:21">
      <c r="B110" s="2" t="s">
        <v>150</v>
      </c>
      <c r="F110" s="806">
        <v>0</v>
      </c>
      <c r="G110" s="806">
        <v>0</v>
      </c>
      <c r="H110" s="138">
        <f>$C8*'2017'!O178</f>
        <v>1.4166972948162642E-3</v>
      </c>
      <c r="I110" s="138">
        <f>$C8*'2017'!P178</f>
        <v>1.5738341719020396E-3</v>
      </c>
      <c r="J110" s="138">
        <f>$C8*'2017'!Q178</f>
        <v>1.3995120936399175E-3</v>
      </c>
      <c r="K110" s="138">
        <f>$C8*'2017'!R178</f>
        <v>1.68559067224037E-3</v>
      </c>
      <c r="L110" s="138">
        <f>$C8*'2017'!S178</f>
        <v>1.5351475221357894E-3</v>
      </c>
      <c r="M110" s="438">
        <f t="shared" si="38"/>
        <v>7.6107817547343805E-3</v>
      </c>
    </row>
    <row r="111" spans="2:21">
      <c r="B111" s="2" t="s">
        <v>113</v>
      </c>
      <c r="F111" s="806">
        <v>0</v>
      </c>
      <c r="G111" s="806">
        <v>0</v>
      </c>
      <c r="H111" s="138">
        <f>$C9*'2017'!O179</f>
        <v>1.4027258302340593E-2</v>
      </c>
      <c r="I111" s="138">
        <f>$C9*'2017'!P179</f>
        <v>1.477511607843208E-2</v>
      </c>
      <c r="J111" s="138">
        <f>$C9*'2017'!Q179</f>
        <v>1.2009487615333022E-2</v>
      </c>
      <c r="K111" s="138">
        <f>$C9*'2017'!R179</f>
        <v>1.3351739055645236E-2</v>
      </c>
      <c r="L111" s="138">
        <f>$C9*'2017'!S179</f>
        <v>9.9081996559029842E-3</v>
      </c>
      <c r="M111" s="438">
        <f t="shared" si="38"/>
        <v>6.407180070765392E-2</v>
      </c>
    </row>
    <row r="112" spans="2:21">
      <c r="B112" s="2" t="s">
        <v>114</v>
      </c>
      <c r="F112" s="806">
        <v>0</v>
      </c>
      <c r="G112" s="806">
        <v>0</v>
      </c>
      <c r="H112" s="138">
        <f>$C10*'2017'!O180</f>
        <v>2.4218412159299242E-2</v>
      </c>
      <c r="I112" s="138">
        <f>$C10*'2017'!P180</f>
        <v>2.4955050626579954E-2</v>
      </c>
      <c r="J112" s="138">
        <f>$C10*'2017'!Q180</f>
        <v>2.0804027379132346E-2</v>
      </c>
      <c r="K112" s="138">
        <f>$C10*'2017'!R180</f>
        <v>2.1047579874382862E-2</v>
      </c>
      <c r="L112" s="138">
        <f>$C10*'2017'!S180</f>
        <v>1.5213516780435589E-2</v>
      </c>
      <c r="M112" s="438">
        <f t="shared" si="38"/>
        <v>0.10623858681982998</v>
      </c>
    </row>
    <row r="113" spans="2:13">
      <c r="B113" s="2" t="s">
        <v>115</v>
      </c>
      <c r="F113" s="806">
        <v>0</v>
      </c>
      <c r="G113" s="806">
        <v>0</v>
      </c>
      <c r="H113" s="138">
        <f>$C11*'2017'!O181</f>
        <v>5.6054634541905811E-2</v>
      </c>
      <c r="I113" s="138">
        <f>$C11*'2017'!P181</f>
        <v>4.7301626828256865E-2</v>
      </c>
      <c r="J113" s="138">
        <f>$C11*'2017'!Q181</f>
        <v>3.6245235660412878E-2</v>
      </c>
      <c r="K113" s="138">
        <f>$C11*'2017'!R181</f>
        <v>3.3953294623170899E-2</v>
      </c>
      <c r="L113" s="138">
        <f>$C11*'2017'!S181</f>
        <v>2.5523646015690106E-2</v>
      </c>
      <c r="M113" s="438">
        <f t="shared" si="38"/>
        <v>0.19907843766943656</v>
      </c>
    </row>
    <row r="114" spans="2:13">
      <c r="B114" s="2" t="s">
        <v>116</v>
      </c>
      <c r="F114" s="806">
        <v>0</v>
      </c>
      <c r="G114" s="806">
        <v>0</v>
      </c>
      <c r="H114" s="138">
        <f>$C12*'2017'!O182</f>
        <v>0.11400777236495759</v>
      </c>
      <c r="I114" s="138">
        <f>$C12*'2017'!P182</f>
        <v>0.10468027563084623</v>
      </c>
      <c r="J114" s="138">
        <f>$C12*'2017'!Q182</f>
        <v>7.1131455620509459E-2</v>
      </c>
      <c r="K114" s="138">
        <f>$C12*'2017'!R182</f>
        <v>5.9018251636764801E-2</v>
      </c>
      <c r="L114" s="138">
        <f>$C12*'2017'!S182</f>
        <v>4.3347359863636289E-2</v>
      </c>
      <c r="M114" s="438">
        <f t="shared" si="38"/>
        <v>0.39218511511671433</v>
      </c>
    </row>
    <row r="115" spans="2:13">
      <c r="B115" s="2" t="s">
        <v>117</v>
      </c>
      <c r="F115" s="806">
        <v>0</v>
      </c>
      <c r="G115" s="806">
        <v>0</v>
      </c>
      <c r="H115" s="138">
        <f>$C13*'2017'!O183</f>
        <v>0.14466443220199965</v>
      </c>
      <c r="I115" s="138">
        <f>$C13*'2017'!P183</f>
        <v>0.14386673320828547</v>
      </c>
      <c r="J115" s="138">
        <f>$C13*'2017'!Q183</f>
        <v>0.10338140187069141</v>
      </c>
      <c r="K115" s="138">
        <f>$C13*'2017'!R183</f>
        <v>9.1798492514244573E-2</v>
      </c>
      <c r="L115" s="138">
        <f>$C13*'2017'!S183</f>
        <v>5.6329777876630717E-2</v>
      </c>
      <c r="M115" s="438">
        <f t="shared" si="38"/>
        <v>0.54004083767185185</v>
      </c>
    </row>
    <row r="116" spans="2:13">
      <c r="B116" s="2" t="s">
        <v>412</v>
      </c>
      <c r="F116" s="806">
        <v>0</v>
      </c>
      <c r="G116" s="806">
        <v>0</v>
      </c>
      <c r="H116" s="138">
        <f>$C14*'2017'!O184</f>
        <v>0.11825191273350061</v>
      </c>
      <c r="I116" s="138">
        <f>$C14*'2017'!P184</f>
        <v>0.13866637938037063</v>
      </c>
      <c r="J116" s="138">
        <f>$C14*'2017'!Q184</f>
        <v>0.10951637033640045</v>
      </c>
      <c r="K116" s="138">
        <f>$C14*'2017'!R184</f>
        <v>0.10552235919107647</v>
      </c>
      <c r="L116" s="138">
        <f>$C14*'2017'!S184</f>
        <v>6.6103436417220982E-2</v>
      </c>
      <c r="M116" s="438">
        <f t="shared" si="38"/>
        <v>0.53806045805856906</v>
      </c>
    </row>
    <row r="117" spans="2:13">
      <c r="B117" s="2" t="s">
        <v>304</v>
      </c>
      <c r="F117" s="270">
        <f t="shared" ref="F117:M117" si="39">SUM(F106:F116)</f>
        <v>0</v>
      </c>
      <c r="G117" s="270">
        <f t="shared" si="39"/>
        <v>0</v>
      </c>
      <c r="H117" s="269">
        <f t="shared" si="39"/>
        <v>0.47912784687675153</v>
      </c>
      <c r="I117" s="269">
        <f t="shared" si="39"/>
        <v>0.48302523640040457</v>
      </c>
      <c r="J117" s="269">
        <f t="shared" si="39"/>
        <v>0.36089553081649195</v>
      </c>
      <c r="K117" s="269">
        <f t="shared" si="39"/>
        <v>0.33409523505496846</v>
      </c>
      <c r="L117" s="269">
        <f t="shared" si="39"/>
        <v>0.22499016743965655</v>
      </c>
      <c r="M117" s="269">
        <f t="shared" si="39"/>
        <v>1.8821340165882732</v>
      </c>
    </row>
    <row r="121" spans="2:13">
      <c r="F121" s="2" t="s">
        <v>2382</v>
      </c>
    </row>
    <row r="122" spans="2:13">
      <c r="F122" s="2" t="s">
        <v>294</v>
      </c>
      <c r="G122" s="2" t="s">
        <v>295</v>
      </c>
      <c r="H122" s="2" t="s">
        <v>296</v>
      </c>
      <c r="I122" s="2" t="s">
        <v>297</v>
      </c>
      <c r="J122" s="2" t="s">
        <v>298</v>
      </c>
      <c r="K122" s="2" t="s">
        <v>299</v>
      </c>
      <c r="L122" s="2" t="s">
        <v>300</v>
      </c>
      <c r="M122" s="2" t="s">
        <v>301</v>
      </c>
    </row>
    <row r="123" spans="2:13">
      <c r="B123" s="2" t="s">
        <v>146</v>
      </c>
      <c r="F123" s="138">
        <f>$C4*'2017'!M191</f>
        <v>1.4499225936315781E-2</v>
      </c>
      <c r="G123" s="138">
        <f>$C4*'2017'!N191</f>
        <v>2.9494020182900378E-2</v>
      </c>
      <c r="H123" s="138"/>
      <c r="I123" s="138"/>
      <c r="J123" s="138"/>
      <c r="K123" s="138"/>
      <c r="L123" s="138"/>
      <c r="M123" s="438">
        <f>SUM(F123:L123)</f>
        <v>4.3993246119216158E-2</v>
      </c>
    </row>
    <row r="124" spans="2:13">
      <c r="B124" s="2" t="s">
        <v>147</v>
      </c>
      <c r="F124" s="138">
        <f>$C5*'2017'!M192</f>
        <v>1.5417846259564105E-2</v>
      </c>
      <c r="G124" s="138">
        <f>$C5*'2017'!N192</f>
        <v>3.1362658306984474E-2</v>
      </c>
      <c r="H124" s="138"/>
      <c r="I124" s="138"/>
      <c r="J124" s="138"/>
      <c r="K124" s="138"/>
      <c r="L124" s="138"/>
      <c r="M124" s="438">
        <f t="shared" ref="M124:M133" si="40">SUM(F124:L124)</f>
        <v>4.6780504566548579E-2</v>
      </c>
    </row>
    <row r="125" spans="2:13">
      <c r="B125" s="2" t="s">
        <v>148</v>
      </c>
      <c r="F125" s="138">
        <f>$C6*'2017'!M193</f>
        <v>1.3335077633355615E-2</v>
      </c>
      <c r="G125" s="138">
        <f>$C6*'2017'!N193</f>
        <v>2.7125934210986701E-2</v>
      </c>
      <c r="H125" s="138"/>
      <c r="I125" s="138"/>
      <c r="J125" s="138"/>
      <c r="K125" s="138"/>
      <c r="L125" s="138"/>
      <c r="M125" s="438">
        <f t="shared" si="40"/>
        <v>4.0461011844342316E-2</v>
      </c>
    </row>
    <row r="126" spans="2:13">
      <c r="B126" s="2" t="s">
        <v>149</v>
      </c>
      <c r="F126" s="138">
        <f>$C7*'2017'!M194</f>
        <v>1.220554833645048E-2</v>
      </c>
      <c r="G126" s="138">
        <f>$C7*'2017'!N194</f>
        <v>2.4828269492440876E-2</v>
      </c>
      <c r="H126" s="138"/>
      <c r="I126" s="138"/>
      <c r="J126" s="138"/>
      <c r="K126" s="138"/>
      <c r="L126" s="138"/>
      <c r="M126" s="438">
        <f t="shared" si="40"/>
        <v>3.7033817828891355E-2</v>
      </c>
    </row>
    <row r="127" spans="2:13">
      <c r="B127" s="2" t="s">
        <v>150</v>
      </c>
      <c r="F127" s="138">
        <f>$C8*'2017'!M195</f>
        <v>1.2111927571759188E-2</v>
      </c>
      <c r="G127" s="138">
        <f>$C8*'2017'!N195</f>
        <v>2.4637828103674906E-2</v>
      </c>
      <c r="H127" s="138"/>
      <c r="I127" s="138"/>
      <c r="J127" s="138"/>
      <c r="K127" s="138"/>
      <c r="L127" s="138"/>
      <c r="M127" s="438">
        <f t="shared" si="40"/>
        <v>3.6749755675434093E-2</v>
      </c>
    </row>
    <row r="128" spans="2:13">
      <c r="B128" s="2" t="s">
        <v>113</v>
      </c>
      <c r="F128" s="138">
        <f>$C9*'2017'!M196</f>
        <v>0.30471721542198343</v>
      </c>
      <c r="G128" s="138">
        <f>$C9*'2017'!N196</f>
        <v>0.38294776743684572</v>
      </c>
      <c r="H128" s="138"/>
      <c r="I128" s="138"/>
      <c r="J128" s="138"/>
      <c r="K128" s="138"/>
      <c r="L128" s="138"/>
      <c r="M128" s="438">
        <f t="shared" si="40"/>
        <v>0.68766498285882915</v>
      </c>
    </row>
    <row r="129" spans="2:13">
      <c r="B129" s="2" t="s">
        <v>114</v>
      </c>
      <c r="F129" s="138">
        <f>$C10*'2017'!M197</f>
        <v>0.50381494580582109</v>
      </c>
      <c r="G129" s="138">
        <f>$C10*'2017'!N197</f>
        <v>0.61376168272424914</v>
      </c>
      <c r="H129" s="138"/>
      <c r="I129" s="138"/>
      <c r="J129" s="138"/>
      <c r="K129" s="138"/>
      <c r="L129" s="138"/>
      <c r="M129" s="438">
        <f t="shared" si="40"/>
        <v>1.1175766285300703</v>
      </c>
    </row>
    <row r="130" spans="2:13">
      <c r="B130" s="2" t="s">
        <v>115</v>
      </c>
      <c r="F130" s="138">
        <f>$C11*'2017'!M198</f>
        <v>0.9588487245781091</v>
      </c>
      <c r="G130" s="138">
        <f>$C11*'2017'!N198</f>
        <v>1.0895745569495883</v>
      </c>
      <c r="H130" s="138"/>
      <c r="I130" s="138"/>
      <c r="J130" s="138"/>
      <c r="K130" s="138"/>
      <c r="L130" s="138"/>
      <c r="M130" s="438">
        <f t="shared" si="40"/>
        <v>2.0484232815276973</v>
      </c>
    </row>
    <row r="131" spans="2:13">
      <c r="B131" s="2" t="s">
        <v>116</v>
      </c>
      <c r="F131" s="138">
        <f>$C12*'2017'!M199</f>
        <v>1.6616110577401</v>
      </c>
      <c r="G131" s="138">
        <f>$C12*'2017'!N199</f>
        <v>1.8648701310976661</v>
      </c>
      <c r="H131" s="138"/>
      <c r="I131" s="138"/>
      <c r="J131" s="138"/>
      <c r="K131" s="138"/>
      <c r="L131" s="138"/>
      <c r="M131" s="438">
        <f t="shared" si="40"/>
        <v>3.5264811888377663</v>
      </c>
    </row>
    <row r="132" spans="2:13">
      <c r="B132" s="2" t="s">
        <v>117</v>
      </c>
      <c r="F132" s="138">
        <f>$C13*'2017'!M200</f>
        <v>1.5566718487060214</v>
      </c>
      <c r="G132" s="138">
        <f>$C13*'2017'!N200</f>
        <v>1.9041868921123901</v>
      </c>
      <c r="H132" s="138"/>
      <c r="I132" s="138"/>
      <c r="J132" s="138"/>
      <c r="K132" s="138"/>
      <c r="L132" s="138"/>
      <c r="M132" s="438">
        <f t="shared" si="40"/>
        <v>3.4608587408184115</v>
      </c>
    </row>
    <row r="133" spans="2:13">
      <c r="B133" s="2" t="s">
        <v>412</v>
      </c>
      <c r="F133" s="138">
        <f>$C14*'2017'!M201</f>
        <v>0.67956050622471365</v>
      </c>
      <c r="G133" s="138">
        <f>$C14*'2017'!N201</f>
        <v>1.0535438972957452</v>
      </c>
      <c r="H133" s="138"/>
      <c r="I133" s="138"/>
      <c r="J133" s="138"/>
      <c r="K133" s="138"/>
      <c r="L133" s="138"/>
      <c r="M133" s="438">
        <f t="shared" si="40"/>
        <v>1.7331044035204588</v>
      </c>
    </row>
    <row r="134" spans="2:13">
      <c r="B134" s="2" t="s">
        <v>304</v>
      </c>
      <c r="F134" s="269">
        <f t="shared" ref="F134:M134" si="41">SUM(F123:F133)</f>
        <v>5.7327939242141941</v>
      </c>
      <c r="G134" s="269">
        <f t="shared" si="41"/>
        <v>7.046333637913472</v>
      </c>
      <c r="H134" s="270">
        <f t="shared" si="41"/>
        <v>0</v>
      </c>
      <c r="I134" s="270">
        <f t="shared" si="41"/>
        <v>0</v>
      </c>
      <c r="J134" s="270">
        <f t="shared" si="41"/>
        <v>0</v>
      </c>
      <c r="K134" s="270">
        <f t="shared" si="41"/>
        <v>0</v>
      </c>
      <c r="L134" s="270">
        <f t="shared" si="41"/>
        <v>0</v>
      </c>
      <c r="M134" s="269">
        <f t="shared" si="41"/>
        <v>12.779127562127666</v>
      </c>
    </row>
    <row r="138" spans="2:13">
      <c r="F138" s="2" t="s">
        <v>2383</v>
      </c>
    </row>
    <row r="139" spans="2:13">
      <c r="F139" s="2" t="s">
        <v>294</v>
      </c>
      <c r="G139" s="2" t="s">
        <v>295</v>
      </c>
      <c r="H139" s="2" t="s">
        <v>296</v>
      </c>
      <c r="I139" s="2" t="s">
        <v>297</v>
      </c>
      <c r="J139" s="2" t="s">
        <v>298</v>
      </c>
      <c r="K139" s="2" t="s">
        <v>299</v>
      </c>
      <c r="L139" s="2" t="s">
        <v>300</v>
      </c>
      <c r="M139" s="2" t="s">
        <v>301</v>
      </c>
    </row>
    <row r="140" spans="2:13">
      <c r="B140" s="2" t="s">
        <v>146</v>
      </c>
      <c r="F140" s="138">
        <f>$C4*'2017'!M208</f>
        <v>1.8838196811693308E-2</v>
      </c>
      <c r="G140" s="138">
        <f>$C4*'2017'!N208</f>
        <v>3.4166046580590081E-2</v>
      </c>
      <c r="H140" s="138"/>
      <c r="I140" s="138"/>
      <c r="J140" s="138"/>
      <c r="K140" s="138"/>
      <c r="L140" s="138"/>
      <c r="M140" s="438">
        <f>SUM(F140:L140)</f>
        <v>5.3004243392283393E-2</v>
      </c>
    </row>
    <row r="141" spans="2:13">
      <c r="B141" s="2" t="s">
        <v>147</v>
      </c>
      <c r="F141" s="138">
        <f>$C5*'2017'!M209</f>
        <v>2.0031719177685935E-2</v>
      </c>
      <c r="G141" s="138">
        <f>$C5*'2017'!N209</f>
        <v>3.6330687982264381E-2</v>
      </c>
      <c r="H141" s="138"/>
      <c r="I141" s="138"/>
      <c r="J141" s="138"/>
      <c r="K141" s="138"/>
      <c r="L141" s="138"/>
      <c r="M141" s="438">
        <f t="shared" ref="M141:M150" si="42">SUM(F141:L141)</f>
        <v>5.636240715995032E-2</v>
      </c>
    </row>
    <row r="142" spans="2:13">
      <c r="B142" s="2" t="s">
        <v>148</v>
      </c>
      <c r="F142" s="138">
        <f>$C6*'2017'!M210</f>
        <v>1.7325670905449318E-2</v>
      </c>
      <c r="G142" s="138">
        <f>$C6*'2017'!N210</f>
        <v>3.1422841852258326E-2</v>
      </c>
      <c r="H142" s="138"/>
      <c r="I142" s="138"/>
      <c r="J142" s="138"/>
      <c r="K142" s="138"/>
      <c r="L142" s="138"/>
      <c r="M142" s="438">
        <f t="shared" si="42"/>
        <v>4.874851275770764E-2</v>
      </c>
    </row>
    <row r="143" spans="2:13">
      <c r="B143" s="2" t="s">
        <v>149</v>
      </c>
      <c r="F143" s="138">
        <f>$C7*'2017'!M211</f>
        <v>1.5858123927898097E-2</v>
      </c>
      <c r="G143" s="138">
        <f>$C7*'2017'!N211</f>
        <v>2.8761213518324794E-2</v>
      </c>
      <c r="H143" s="138"/>
      <c r="I143" s="138"/>
      <c r="J143" s="138"/>
      <c r="K143" s="138"/>
      <c r="L143" s="138"/>
      <c r="M143" s="438">
        <f t="shared" si="42"/>
        <v>4.4619337446222887E-2</v>
      </c>
    </row>
    <row r="144" spans="2:13">
      <c r="B144" s="2" t="s">
        <v>150</v>
      </c>
      <c r="F144" s="138">
        <f>$C8*'2017'!M212</f>
        <v>1.57364866488694E-2</v>
      </c>
      <c r="G144" s="138">
        <f>$C8*'2017'!N212</f>
        <v>2.8540605092647282E-2</v>
      </c>
      <c r="H144" s="138"/>
      <c r="I144" s="138"/>
      <c r="J144" s="138"/>
      <c r="K144" s="138"/>
      <c r="L144" s="138"/>
      <c r="M144" s="438">
        <f t="shared" si="42"/>
        <v>4.4277091741516686E-2</v>
      </c>
    </row>
    <row r="145" spans="2:13">
      <c r="B145" s="2" t="s">
        <v>113</v>
      </c>
      <c r="F145" s="138">
        <f>$C9*'2017'!M213</f>
        <v>0.24836698494654402</v>
      </c>
      <c r="G145" s="138">
        <f>$C9*'2017'!N213</f>
        <v>0.31538031643468672</v>
      </c>
      <c r="H145" s="138"/>
      <c r="I145" s="138"/>
      <c r="J145" s="138"/>
      <c r="K145" s="138"/>
      <c r="L145" s="138"/>
      <c r="M145" s="438">
        <f t="shared" si="42"/>
        <v>0.56374730138123075</v>
      </c>
    </row>
    <row r="146" spans="2:13">
      <c r="B146" s="2" t="s">
        <v>114</v>
      </c>
      <c r="F146" s="138">
        <f>$C10*'2017'!M214</f>
        <v>0.57824410336768051</v>
      </c>
      <c r="G146" s="138">
        <f>$C10*'2017'!N214</f>
        <v>0.6224782890615157</v>
      </c>
      <c r="H146" s="138"/>
      <c r="I146" s="138"/>
      <c r="J146" s="138"/>
      <c r="K146" s="138"/>
      <c r="L146" s="138"/>
      <c r="M146" s="438">
        <f t="shared" si="42"/>
        <v>1.2007223924291961</v>
      </c>
    </row>
    <row r="147" spans="2:13">
      <c r="B147" s="2" t="s">
        <v>115</v>
      </c>
      <c r="F147" s="138">
        <f>$C11*'2017'!M215</f>
        <v>1.2601350537070888</v>
      </c>
      <c r="G147" s="138">
        <f>$C11*'2017'!N215</f>
        <v>1.238375179917141</v>
      </c>
      <c r="H147" s="138"/>
      <c r="I147" s="138"/>
      <c r="J147" s="138"/>
      <c r="K147" s="138"/>
      <c r="L147" s="138"/>
      <c r="M147" s="438">
        <f t="shared" si="42"/>
        <v>2.4985102336242297</v>
      </c>
    </row>
    <row r="148" spans="2:13">
      <c r="B148" s="2" t="s">
        <v>116</v>
      </c>
      <c r="F148" s="138">
        <f>$C12*'2017'!M216</f>
        <v>2.2949504741189553</v>
      </c>
      <c r="G148" s="138">
        <f>$C12*'2017'!N216</f>
        <v>2.3683758243135684</v>
      </c>
      <c r="H148" s="138"/>
      <c r="I148" s="138"/>
      <c r="J148" s="138"/>
      <c r="K148" s="138"/>
      <c r="L148" s="138"/>
      <c r="M148" s="438">
        <f t="shared" si="42"/>
        <v>4.6633262984325237</v>
      </c>
    </row>
    <row r="149" spans="2:13">
      <c r="B149" s="2" t="s">
        <v>117</v>
      </c>
      <c r="F149" s="138">
        <f>$C13*'2017'!M217</f>
        <v>2.2509678465472129</v>
      </c>
      <c r="G149" s="138">
        <f>$C13*'2017'!N217</f>
        <v>2.7398448316805051</v>
      </c>
      <c r="H149" s="138"/>
      <c r="I149" s="138"/>
      <c r="J149" s="138"/>
      <c r="K149" s="138"/>
      <c r="L149" s="138"/>
      <c r="M149" s="438">
        <f t="shared" si="42"/>
        <v>4.9908126782277176</v>
      </c>
    </row>
    <row r="150" spans="2:13">
      <c r="B150" s="2" t="s">
        <v>412</v>
      </c>
      <c r="F150" s="138">
        <f>$C14*'2017'!M218</f>
        <v>1.0981195207271448</v>
      </c>
      <c r="G150" s="138">
        <f>$C14*'2017'!N218</f>
        <v>1.7731920381760797</v>
      </c>
      <c r="H150" s="138"/>
      <c r="I150" s="138"/>
      <c r="J150" s="138"/>
      <c r="K150" s="138"/>
      <c r="L150" s="138"/>
      <c r="M150" s="438">
        <f t="shared" si="42"/>
        <v>2.8713115589032245</v>
      </c>
    </row>
    <row r="151" spans="2:13">
      <c r="B151" s="2" t="s">
        <v>304</v>
      </c>
      <c r="F151" s="269">
        <f t="shared" ref="F151:M151" si="43">SUM(F140:F150)</f>
        <v>7.8185741808862215</v>
      </c>
      <c r="G151" s="269">
        <f t="shared" si="43"/>
        <v>9.2168678746095818</v>
      </c>
      <c r="H151" s="270">
        <f t="shared" si="43"/>
        <v>0</v>
      </c>
      <c r="I151" s="270">
        <f t="shared" si="43"/>
        <v>0</v>
      </c>
      <c r="J151" s="270">
        <f t="shared" si="43"/>
        <v>0</v>
      </c>
      <c r="K151" s="270">
        <f t="shared" si="43"/>
        <v>0</v>
      </c>
      <c r="L151" s="270">
        <f t="shared" si="43"/>
        <v>0</v>
      </c>
      <c r="M151" s="269">
        <f t="shared" si="43"/>
        <v>17.035442055495803</v>
      </c>
    </row>
  </sheetData>
  <phoneticPr fontId="40"/>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AM219"/>
  <sheetViews>
    <sheetView topLeftCell="A48" zoomScale="70" zoomScaleNormal="70" workbookViewId="0"/>
  </sheetViews>
  <sheetFormatPr defaultRowHeight="12"/>
  <cols>
    <col min="1" max="2" width="9" style="2"/>
    <col min="3" max="3" width="11.875" style="2" bestFit="1" customWidth="1"/>
    <col min="4" max="11" width="9" style="2"/>
    <col min="12" max="12" width="9" style="2" customWidth="1"/>
    <col min="13" max="16384" width="9" style="2"/>
  </cols>
  <sheetData>
    <row r="1" spans="1:39">
      <c r="A1" s="2" t="s">
        <v>1133</v>
      </c>
      <c r="E1" s="2" t="s">
        <v>2440</v>
      </c>
      <c r="X1" s="2" t="s">
        <v>2441</v>
      </c>
    </row>
    <row r="2" spans="1:39">
      <c r="C2" s="2" t="s">
        <v>302</v>
      </c>
      <c r="E2" s="2" t="s">
        <v>202</v>
      </c>
      <c r="M2" s="2" t="s">
        <v>203</v>
      </c>
      <c r="X2" s="2" t="s">
        <v>202</v>
      </c>
      <c r="AF2" s="2" t="s">
        <v>203</v>
      </c>
    </row>
    <row r="3" spans="1:39">
      <c r="C3" s="2" t="s">
        <v>202</v>
      </c>
      <c r="D3" s="2" t="s">
        <v>203</v>
      </c>
      <c r="E3" s="2" t="s">
        <v>294</v>
      </c>
      <c r="F3" s="2" t="s">
        <v>295</v>
      </c>
      <c r="G3" s="2" t="s">
        <v>296</v>
      </c>
      <c r="H3" s="2" t="s">
        <v>297</v>
      </c>
      <c r="I3" s="2" t="s">
        <v>298</v>
      </c>
      <c r="J3" s="2" t="s">
        <v>299</v>
      </c>
      <c r="K3" s="2" t="s">
        <v>300</v>
      </c>
      <c r="L3" s="2" t="s">
        <v>301</v>
      </c>
      <c r="M3" s="2" t="s">
        <v>294</v>
      </c>
      <c r="N3" s="2" t="s">
        <v>295</v>
      </c>
      <c r="O3" s="2" t="s">
        <v>296</v>
      </c>
      <c r="P3" s="2" t="s">
        <v>297</v>
      </c>
      <c r="Q3" s="2" t="s">
        <v>298</v>
      </c>
      <c r="R3" s="2" t="s">
        <v>299</v>
      </c>
      <c r="S3" s="2" t="s">
        <v>300</v>
      </c>
      <c r="T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Psumm!X13</f>
        <v>477.8331</v>
      </c>
      <c r="D4" s="137">
        <f>Psumm!Y13</f>
        <v>465.62020000000001</v>
      </c>
      <c r="E4" s="138">
        <f>$C4*'DU29'!C4</f>
        <v>0.14801893792808335</v>
      </c>
      <c r="F4" s="138">
        <f>$C4*'DU29'!D4</f>
        <v>0.22475785004863771</v>
      </c>
      <c r="G4" s="138">
        <f>$C4*'DU29'!E4</f>
        <v>0.28689480289566738</v>
      </c>
      <c r="H4" s="138">
        <f>$C4*'DU29'!F4</f>
        <v>0.3499528024045655</v>
      </c>
      <c r="I4" s="138">
        <f>$C4*'DU29'!G4</f>
        <v>0.23369874203458049</v>
      </c>
      <c r="J4" s="138">
        <f>$C4*'DU29'!H4</f>
        <v>0.18256942002451559</v>
      </c>
      <c r="K4" s="138">
        <f>$C4*'DU29'!I4</f>
        <v>0.20056352676004374</v>
      </c>
      <c r="L4" s="138">
        <f>$C4*'DU29'!J4</f>
        <v>1.6264560820960938</v>
      </c>
      <c r="M4" s="138">
        <f>$D4*'DU29'!C18</f>
        <v>0.13010826068121364</v>
      </c>
      <c r="N4" s="138">
        <f>$D4*'DU29'!D18</f>
        <v>0.20884235786556501</v>
      </c>
      <c r="O4" s="138">
        <f>$D4*'DU29'!E18</f>
        <v>0.2137068352146681</v>
      </c>
      <c r="P4" s="138">
        <f>$D4*'DU29'!F18</f>
        <v>0.27111207017602912</v>
      </c>
      <c r="Q4" s="138">
        <f>$D4*'DU29'!G18</f>
        <v>0.17076296504226954</v>
      </c>
      <c r="R4" s="138">
        <f>$D4*'DU29'!H18</f>
        <v>0.15416651291003555</v>
      </c>
      <c r="S4" s="138">
        <f>$D4*'DU29'!I18</f>
        <v>0.17450487069542575</v>
      </c>
      <c r="T4" s="138">
        <f>$D4*'DU29'!J18</f>
        <v>1.3232038725852067</v>
      </c>
      <c r="W4" s="2" t="s">
        <v>146</v>
      </c>
      <c r="X4" s="675">
        <f>MAX(E4,SUM(C$25,C$42,C$59,C$76,C$93,C$110,C$127)*E4/SUM(E$4:E$8,M$4:M$8))</f>
        <v>0.14801893792808335</v>
      </c>
      <c r="Y4" s="675">
        <f t="shared" ref="Y4:AD8" si="0">MAX(F4,SUM(D$25,D$42,D$59,D$76,D$93,D$110,D$127)*F4/SUM(F$4:F$8,N$4:N$8))</f>
        <v>0.22475785004863771</v>
      </c>
      <c r="Z4" s="675">
        <f t="shared" si="0"/>
        <v>0.28689480289566738</v>
      </c>
      <c r="AA4" s="675">
        <f t="shared" si="0"/>
        <v>0.38345473453579471</v>
      </c>
      <c r="AB4" s="675">
        <f t="shared" si="0"/>
        <v>0.24899001976389104</v>
      </c>
      <c r="AC4" s="675">
        <f t="shared" si="0"/>
        <v>0.18640528946821452</v>
      </c>
      <c r="AD4" s="675">
        <f t="shared" si="0"/>
        <v>0.20056352676004374</v>
      </c>
      <c r="AE4" s="138">
        <f>SUM(X4:AD4)</f>
        <v>1.6790851614003324</v>
      </c>
      <c r="AF4" s="675">
        <f>MAX(M4,SUM(C$25,C$42,C$59,C$76,C$93,C$110,C$127)*M4/SUM(E$4:E$8,M$4:M$8))</f>
        <v>0.13010826068121364</v>
      </c>
      <c r="AG4" s="675">
        <f t="shared" ref="AG4:AL8" si="1">MAX(N4,SUM(D$25,D$42,D$59,D$76,D$93,D$110,D$127)*N4/SUM(F$4:F$8,N$4:N$8))</f>
        <v>0.20884235786556501</v>
      </c>
      <c r="AH4" s="675">
        <f t="shared" si="1"/>
        <v>0.2137068352146681</v>
      </c>
      <c r="AI4" s="675">
        <f t="shared" si="1"/>
        <v>0.29706636490544858</v>
      </c>
      <c r="AJ4" s="675">
        <f t="shared" si="1"/>
        <v>0.18193625549992856</v>
      </c>
      <c r="AK4" s="675">
        <f t="shared" si="1"/>
        <v>0.15740562390701313</v>
      </c>
      <c r="AL4" s="675">
        <f t="shared" si="1"/>
        <v>0.17450487069542575</v>
      </c>
      <c r="AM4" s="138">
        <f>SUM(AF4:AL4)</f>
        <v>1.363570568769263</v>
      </c>
    </row>
    <row r="5" spans="1:39">
      <c r="B5" s="2" t="s">
        <v>147</v>
      </c>
      <c r="C5" s="137">
        <f>Psumm!X14</f>
        <v>477.19459999999998</v>
      </c>
      <c r="D5" s="137">
        <f>Psumm!Y14</f>
        <v>467.86770000000007</v>
      </c>
      <c r="E5" s="138">
        <f>$C5*'DU29'!C5</f>
        <v>0.14782114901001325</v>
      </c>
      <c r="F5" s="138">
        <f>$C5*'DU29'!D5</f>
        <v>0.22445751947870426</v>
      </c>
      <c r="G5" s="138">
        <f>$C5*'DU29'!E5</f>
        <v>0.28651144240505066</v>
      </c>
      <c r="H5" s="138">
        <f>$C5*'DU29'!F5</f>
        <v>0.34948518125329886</v>
      </c>
      <c r="I5" s="138">
        <f>$C5*'DU29'!G5</f>
        <v>0.23338646428155527</v>
      </c>
      <c r="J5" s="138">
        <f>$C5*'DU29'!H5</f>
        <v>0.18232546334866861</v>
      </c>
      <c r="K5" s="138">
        <f>$C5*'DU29'!I5</f>
        <v>0.20029552562777331</v>
      </c>
      <c r="L5" s="138">
        <f>$C5*'DU29'!J5</f>
        <v>1.6242827454050643</v>
      </c>
      <c r="M5" s="138">
        <f>$D5*'DU29'!C19</f>
        <v>0.13073627964577109</v>
      </c>
      <c r="N5" s="138">
        <f>$D5*'DU29'!D19</f>
        <v>0.20985041808138655</v>
      </c>
      <c r="O5" s="138">
        <f>$D5*'DU29'!E19</f>
        <v>0.21473837575381349</v>
      </c>
      <c r="P5" s="138">
        <f>$D5*'DU29'!F19</f>
        <v>0.27242069977955718</v>
      </c>
      <c r="Q5" s="138">
        <f>$D5*'DU29'!G19</f>
        <v>0.17158722001216242</v>
      </c>
      <c r="R5" s="138">
        <f>$D5*'DU29'!H19</f>
        <v>0.15491065854152944</v>
      </c>
      <c r="S5" s="138">
        <f>$D5*'DU29'!I19</f>
        <v>0.17534718745249078</v>
      </c>
      <c r="T5" s="138">
        <f>$D5*'DU29'!J19</f>
        <v>1.3295908392667108</v>
      </c>
      <c r="W5" s="2" t="s">
        <v>147</v>
      </c>
      <c r="X5" s="675">
        <f>MAX(E5,SUM(C$25,C$42,C$59,C$76,C$93,C$110,C$127)*E5/SUM(E$4:E$8,M$4:M$8))</f>
        <v>0.14782114901001325</v>
      </c>
      <c r="Y5" s="675">
        <f t="shared" si="0"/>
        <v>0.22445751947870426</v>
      </c>
      <c r="Z5" s="675">
        <f t="shared" si="0"/>
        <v>0.28651144240505066</v>
      </c>
      <c r="AA5" s="675">
        <f t="shared" si="0"/>
        <v>0.38294234674181166</v>
      </c>
      <c r="AB5" s="675">
        <f t="shared" si="0"/>
        <v>0.24865730918436182</v>
      </c>
      <c r="AC5" s="675">
        <f t="shared" si="0"/>
        <v>0.18615620714778619</v>
      </c>
      <c r="AD5" s="675">
        <f t="shared" si="0"/>
        <v>0.20029552562777331</v>
      </c>
      <c r="AE5" s="138">
        <f t="shared" ref="AE5:AE14" si="2">SUM(X5:AD5)</f>
        <v>1.676841499595501</v>
      </c>
      <c r="AF5" s="675">
        <f t="shared" ref="AF5:AF8" si="3">MAX(M5,SUM(C$25,C$42,C$59,C$76,C$93,C$110,C$127)*M5/SUM(E$4:E$8,M$4:M$8))</f>
        <v>0.13073627964577109</v>
      </c>
      <c r="AG5" s="675">
        <f t="shared" si="1"/>
        <v>0.20985041808138655</v>
      </c>
      <c r="AH5" s="675">
        <f t="shared" si="1"/>
        <v>0.21473837575381349</v>
      </c>
      <c r="AI5" s="675">
        <f t="shared" si="1"/>
        <v>0.29850027317473121</v>
      </c>
      <c r="AJ5" s="675">
        <f t="shared" si="1"/>
        <v>0.18281444277409775</v>
      </c>
      <c r="AK5" s="675">
        <f t="shared" si="1"/>
        <v>0.15816540438846777</v>
      </c>
      <c r="AL5" s="675">
        <f t="shared" si="1"/>
        <v>0.17534718745249078</v>
      </c>
      <c r="AM5" s="138">
        <f t="shared" ref="AM5:AM14" si="4">SUM(AF5:AL5)</f>
        <v>1.3701523812707588</v>
      </c>
    </row>
    <row r="6" spans="1:39">
      <c r="B6" s="2" t="s">
        <v>148</v>
      </c>
      <c r="C6" s="137">
        <f>Psumm!X15</f>
        <v>409.37429999999995</v>
      </c>
      <c r="D6" s="137">
        <f>Psumm!Y15</f>
        <v>405.69599999999997</v>
      </c>
      <c r="E6" s="138">
        <f>$C6*'DU29'!C6</f>
        <v>0.12681237256492395</v>
      </c>
      <c r="F6" s="138">
        <f>$C6*'DU29'!D6</f>
        <v>0.19255695667203887</v>
      </c>
      <c r="G6" s="138">
        <f>$C6*'DU29'!E6</f>
        <v>0.24579159356907629</v>
      </c>
      <c r="H6" s="138">
        <f>$C6*'DU29'!F6</f>
        <v>0.29981531944398015</v>
      </c>
      <c r="I6" s="138">
        <f>$C6*'DU29'!G6</f>
        <v>0.20021689357913244</v>
      </c>
      <c r="J6" s="138">
        <f>$C6*'DU29'!H6</f>
        <v>0.15641283227123037</v>
      </c>
      <c r="K6" s="138">
        <f>$C6*'DU29'!I6</f>
        <v>0.17182893644857203</v>
      </c>
      <c r="L6" s="138">
        <f>$C6*'DU29'!J6</f>
        <v>1.3934349045489542</v>
      </c>
      <c r="M6" s="138">
        <f>$D6*'DU29'!C20</f>
        <v>0.11336364042050934</v>
      </c>
      <c r="N6" s="138">
        <f>$D6*'DU29'!D20</f>
        <v>0.18196484863978893</v>
      </c>
      <c r="O6" s="138">
        <f>$D6*'DU29'!E20</f>
        <v>0.18620327945233042</v>
      </c>
      <c r="P6" s="138">
        <f>$D6*'DU29'!F20</f>
        <v>0.23622059872431286</v>
      </c>
      <c r="Q6" s="138">
        <f>$D6*'DU29'!G20</f>
        <v>0.14878618209817482</v>
      </c>
      <c r="R6" s="138">
        <f>$D6*'DU29'!H20</f>
        <v>0.1343256534436216</v>
      </c>
      <c r="S6" s="138">
        <f>$D6*'DU29'!I20</f>
        <v>0.15204651349243747</v>
      </c>
      <c r="T6" s="138">
        <f>$D6*'DU29'!J20</f>
        <v>1.1529107162711754</v>
      </c>
      <c r="W6" s="2" t="s">
        <v>148</v>
      </c>
      <c r="X6" s="675">
        <f>MAX(E6,SUM(C$25,C$42,C$59,C$76,C$93,C$110,C$127)*E6/SUM(E$4:E$8,M$4:M$8))</f>
        <v>0.12681237256492395</v>
      </c>
      <c r="Y6" s="675">
        <f t="shared" si="0"/>
        <v>0.19255695667203887</v>
      </c>
      <c r="Z6" s="675">
        <f t="shared" si="0"/>
        <v>0.24579159356907629</v>
      </c>
      <c r="AA6" s="675">
        <f t="shared" si="0"/>
        <v>0.32851745417443201</v>
      </c>
      <c r="AB6" s="675">
        <f t="shared" si="0"/>
        <v>0.21331740109219946</v>
      </c>
      <c r="AC6" s="675">
        <f t="shared" si="0"/>
        <v>0.15969913949524989</v>
      </c>
      <c r="AD6" s="675">
        <f t="shared" si="0"/>
        <v>0.17182893644857203</v>
      </c>
      <c r="AE6" s="138">
        <f t="shared" si="2"/>
        <v>1.4385238540164926</v>
      </c>
      <c r="AF6" s="675">
        <f t="shared" si="3"/>
        <v>0.11336364042050935</v>
      </c>
      <c r="AG6" s="675">
        <f t="shared" si="1"/>
        <v>0.18196484863978893</v>
      </c>
      <c r="AH6" s="675">
        <f t="shared" si="1"/>
        <v>0.18620327945233042</v>
      </c>
      <c r="AI6" s="675">
        <f t="shared" si="1"/>
        <v>0.25883463813786611</v>
      </c>
      <c r="AJ6" s="675">
        <f t="shared" si="1"/>
        <v>0.15852149694385897</v>
      </c>
      <c r="AK6" s="675">
        <f t="shared" si="1"/>
        <v>0.13714789864481736</v>
      </c>
      <c r="AL6" s="675">
        <f t="shared" si="1"/>
        <v>0.15204651349243747</v>
      </c>
      <c r="AM6" s="138">
        <f t="shared" si="4"/>
        <v>1.1880823157316085</v>
      </c>
    </row>
    <row r="7" spans="1:39">
      <c r="B7" s="2" t="s">
        <v>149</v>
      </c>
      <c r="C7" s="137">
        <f>Psumm!X16</f>
        <v>378.27379999999994</v>
      </c>
      <c r="D7" s="137">
        <f>Psumm!Y16</f>
        <v>380.56639999999999</v>
      </c>
      <c r="E7" s="138">
        <f>$C7*'DU29'!C7</f>
        <v>0.11717833302469044</v>
      </c>
      <c r="F7" s="138">
        <f>$C7*'DU29'!D7</f>
        <v>0.17792824736864893</v>
      </c>
      <c r="G7" s="138">
        <f>$C7*'DU29'!E7</f>
        <v>0.22711860541179563</v>
      </c>
      <c r="H7" s="138">
        <f>$C7*'DU29'!F7</f>
        <v>0.27703810469853202</v>
      </c>
      <c r="I7" s="138">
        <f>$C7*'DU29'!G7</f>
        <v>0.1850062526112998</v>
      </c>
      <c r="J7" s="138">
        <f>$C7*'DU29'!H7</f>
        <v>0.14453002162568812</v>
      </c>
      <c r="K7" s="138">
        <f>$C7*'DU29'!I7</f>
        <v>0.15877495177484235</v>
      </c>
      <c r="L7" s="138">
        <f>$C7*'DU29'!J7</f>
        <v>1.2875745165154973</v>
      </c>
      <c r="M7" s="138">
        <f>$D7*'DU29'!C21</f>
        <v>0.10634167585021229</v>
      </c>
      <c r="N7" s="138">
        <f>$D7*'DU29'!D21</f>
        <v>0.17069359168783863</v>
      </c>
      <c r="O7" s="138">
        <f>$D7*'DU29'!E21</f>
        <v>0.17466948584498582</v>
      </c>
      <c r="P7" s="138">
        <f>$D7*'DU29'!F21</f>
        <v>0.22158863499358225</v>
      </c>
      <c r="Q7" s="138">
        <f>$D7*'DU29'!G21</f>
        <v>0.13957007634003502</v>
      </c>
      <c r="R7" s="138">
        <f>$D7*'DU29'!H21</f>
        <v>0.12600526098035641</v>
      </c>
      <c r="S7" s="138">
        <f>$D7*'DU29'!I21</f>
        <v>0.14262845646091743</v>
      </c>
      <c r="T7" s="138">
        <f>$D7*'DU29'!J21</f>
        <v>1.0814971821579278</v>
      </c>
      <c r="W7" s="2" t="s">
        <v>149</v>
      </c>
      <c r="X7" s="675">
        <f>MAX(E7,SUM(C$25,C$42,C$59,C$76,C$93,C$110,C$127)*E7/SUM(E$4:E$8,M$4:M$8))</f>
        <v>0.11717833302469045</v>
      </c>
      <c r="Y7" s="675">
        <f t="shared" si="0"/>
        <v>0.17792824736864893</v>
      </c>
      <c r="Z7" s="675">
        <f t="shared" si="0"/>
        <v>0.22711860541179563</v>
      </c>
      <c r="AA7" s="675">
        <f t="shared" si="0"/>
        <v>0.30355971480595695</v>
      </c>
      <c r="AB7" s="675">
        <f t="shared" si="0"/>
        <v>0.19711150386643822</v>
      </c>
      <c r="AC7" s="675">
        <f t="shared" si="0"/>
        <v>0.14756666540522512</v>
      </c>
      <c r="AD7" s="675">
        <f t="shared" si="0"/>
        <v>0.15877495177484235</v>
      </c>
      <c r="AE7" s="138">
        <f t="shared" si="2"/>
        <v>1.3292380216575976</v>
      </c>
      <c r="AF7" s="675">
        <f t="shared" si="3"/>
        <v>0.10634167585021229</v>
      </c>
      <c r="AG7" s="675">
        <f t="shared" si="1"/>
        <v>0.17069359168783863</v>
      </c>
      <c r="AH7" s="675">
        <f t="shared" si="1"/>
        <v>0.17466948584498582</v>
      </c>
      <c r="AI7" s="675">
        <f t="shared" si="1"/>
        <v>0.24280191678357793</v>
      </c>
      <c r="AJ7" s="675">
        <f t="shared" si="1"/>
        <v>0.14870236683264176</v>
      </c>
      <c r="AK7" s="675">
        <f t="shared" si="1"/>
        <v>0.12865269081978384</v>
      </c>
      <c r="AL7" s="675">
        <f t="shared" si="1"/>
        <v>0.14262845646091743</v>
      </c>
      <c r="AM7" s="138">
        <f t="shared" si="4"/>
        <v>1.1144901842799577</v>
      </c>
    </row>
    <row r="8" spans="1:39">
      <c r="B8" s="2" t="s">
        <v>150</v>
      </c>
      <c r="C8" s="137">
        <f>Psumm!X17</f>
        <v>384.37790000000007</v>
      </c>
      <c r="D8" s="137">
        <f>Psumm!Y17</f>
        <v>395.62729999999999</v>
      </c>
      <c r="E8" s="138">
        <f>$C8*'DU29'!C8</f>
        <v>0.11906920747228905</v>
      </c>
      <c r="F8" s="138">
        <f>$C8*'DU29'!D8</f>
        <v>0.18079942643197022</v>
      </c>
      <c r="G8" s="138">
        <f>$C8*'DU29'!E8</f>
        <v>0.23078355571840997</v>
      </c>
      <c r="H8" s="138">
        <f>$C8*'DU29'!F8</f>
        <v>0.28150859219962343</v>
      </c>
      <c r="I8" s="138">
        <f>$C8*'DU29'!G8</f>
        <v>0.18799164749343189</v>
      </c>
      <c r="J8" s="138">
        <f>$C8*'DU29'!H8</f>
        <v>0.14686226272989725</v>
      </c>
      <c r="K8" s="138">
        <f>$C8*'DU29'!I8</f>
        <v>0.16133705938876866</v>
      </c>
      <c r="L8" s="138">
        <f>$C8*'DU29'!J8</f>
        <v>1.3083517514343905</v>
      </c>
      <c r="M8" s="138">
        <f>$D8*'DU29'!C22</f>
        <v>0.11055014340229377</v>
      </c>
      <c r="N8" s="138">
        <f>$D8*'DU29'!D22</f>
        <v>0.17744878372542094</v>
      </c>
      <c r="O8" s="138">
        <f>$D8*'DU29'!E22</f>
        <v>0.18158202373420237</v>
      </c>
      <c r="P8" s="138">
        <f>$D8*'DU29'!F22</f>
        <v>0.23035799632651877</v>
      </c>
      <c r="Q8" s="138">
        <f>$D8*'DU29'!G22</f>
        <v>0.14509355650735833</v>
      </c>
      <c r="R8" s="138">
        <f>$D8*'DU29'!H22</f>
        <v>0.13099191412445704</v>
      </c>
      <c r="S8" s="138">
        <f>$D8*'DU29'!I22</f>
        <v>0.14827297189872862</v>
      </c>
      <c r="T8" s="138">
        <f>$D8*'DU29'!J22</f>
        <v>1.1242973897189799</v>
      </c>
      <c r="W8" s="2" t="s">
        <v>150</v>
      </c>
      <c r="X8" s="675">
        <f>MAX(E8,SUM(C$25,C$42,C$59,C$76,C$93,C$110,C$127)*E8/SUM(E$4:E$8,M$4:M$8))</f>
        <v>0.11906920747228905</v>
      </c>
      <c r="Y8" s="675">
        <f t="shared" si="0"/>
        <v>0.18079942643197022</v>
      </c>
      <c r="Z8" s="675">
        <f t="shared" si="0"/>
        <v>0.23078355571840997</v>
      </c>
      <c r="AA8" s="675">
        <f t="shared" si="0"/>
        <v>0.30845817421590577</v>
      </c>
      <c r="AB8" s="675">
        <f t="shared" si="0"/>
        <v>0.20029223785000022</v>
      </c>
      <c r="AC8" s="675">
        <f t="shared" si="0"/>
        <v>0.14994790799273727</v>
      </c>
      <c r="AD8" s="675">
        <f t="shared" si="0"/>
        <v>0.16133705938876866</v>
      </c>
      <c r="AE8" s="138">
        <f t="shared" si="2"/>
        <v>1.3506875690700813</v>
      </c>
      <c r="AF8" s="675">
        <f t="shared" si="3"/>
        <v>0.11055014340229377</v>
      </c>
      <c r="AG8" s="675">
        <f t="shared" si="1"/>
        <v>0.17744878372542094</v>
      </c>
      <c r="AH8" s="675">
        <f t="shared" si="1"/>
        <v>0.18158202373420237</v>
      </c>
      <c r="AI8" s="675">
        <f t="shared" si="1"/>
        <v>0.25241079289162582</v>
      </c>
      <c r="AJ8" s="675">
        <f t="shared" si="1"/>
        <v>0.15458725702954229</v>
      </c>
      <c r="AK8" s="675">
        <f t="shared" si="1"/>
        <v>0.13374411589348367</v>
      </c>
      <c r="AL8" s="675">
        <f t="shared" si="1"/>
        <v>0.14827297189872862</v>
      </c>
      <c r="AM8" s="138">
        <f t="shared" si="4"/>
        <v>1.1585960885752975</v>
      </c>
    </row>
    <row r="9" spans="1:39">
      <c r="B9" s="2" t="s">
        <v>113</v>
      </c>
      <c r="C9" s="137">
        <f>Psumm!X18</f>
        <v>479.68369999999993</v>
      </c>
      <c r="D9" s="137">
        <f>Psumm!Y18</f>
        <v>512.22749999999996</v>
      </c>
      <c r="E9" s="138">
        <f>$C9*'DU29'!C9</f>
        <v>2.0213999999999999</v>
      </c>
      <c r="F9" s="138">
        <f>$C9*'DU29'!D9</f>
        <v>2.0879000000000003</v>
      </c>
      <c r="G9" s="138">
        <f>$C9*'DU29'!E9</f>
        <v>2.9530000000000003</v>
      </c>
      <c r="H9" s="138">
        <f>$C9*'DU29'!F9</f>
        <v>3.0512000000000001</v>
      </c>
      <c r="I9" s="138">
        <f>$C9*'DU29'!G9</f>
        <v>2.1033000000000004</v>
      </c>
      <c r="J9" s="138">
        <f>$C9*'DU29'!H9</f>
        <v>1.7227999999999999</v>
      </c>
      <c r="K9" s="138">
        <f>$C9*'DU29'!I9</f>
        <v>1.5028999999999999</v>
      </c>
      <c r="L9" s="138">
        <f>$C9*'DU29'!J9</f>
        <v>15.442500000000001</v>
      </c>
      <c r="M9" s="138">
        <f>$D9*'DU29'!C23</f>
        <v>2.2368999999999999</v>
      </c>
      <c r="N9" s="138">
        <f>$D9*'DU29'!D23</f>
        <v>2.3952</v>
      </c>
      <c r="O9" s="138">
        <f>$D9*'DU29'!E23</f>
        <v>2.4468000000000001</v>
      </c>
      <c r="P9" s="138">
        <f>$D9*'DU29'!F23</f>
        <v>2.2480000000000002</v>
      </c>
      <c r="Q9" s="138">
        <f>$D9*'DU29'!G23</f>
        <v>1.4360999999999999</v>
      </c>
      <c r="R9" s="138">
        <f>$D9*'DU29'!H23</f>
        <v>1.3065</v>
      </c>
      <c r="S9" s="138">
        <f>$D9*'DU29'!I23</f>
        <v>1.2965</v>
      </c>
      <c r="T9" s="138">
        <f>$D9*'DU29'!J23</f>
        <v>13.366000000000001</v>
      </c>
      <c r="W9" s="2" t="s">
        <v>113</v>
      </c>
      <c r="X9" s="138">
        <f t="shared" ref="X9:X14" si="5">MAX(E9,SUM(C26,C43,C60,C77,C94,C111,C128)*E9/SUM(E9,M9))</f>
        <v>2.0213999999999999</v>
      </c>
      <c r="Y9" s="138">
        <f t="shared" ref="Y9:AD9" si="6">MAX(F9,SUM(D26,D43,D60,D77,D94,D111,D128)*F9/SUM(F9,N9))</f>
        <v>2.0879000000000003</v>
      </c>
      <c r="Z9" s="138">
        <f t="shared" si="6"/>
        <v>2.9530000000000003</v>
      </c>
      <c r="AA9" s="138">
        <f t="shared" si="6"/>
        <v>3.0512000000000001</v>
      </c>
      <c r="AB9" s="138">
        <f t="shared" si="6"/>
        <v>2.1033000000000004</v>
      </c>
      <c r="AC9" s="138">
        <f t="shared" si="6"/>
        <v>1.7227999999999999</v>
      </c>
      <c r="AD9" s="138">
        <f t="shared" si="6"/>
        <v>1.5028999999999999</v>
      </c>
      <c r="AE9" s="138">
        <f t="shared" si="2"/>
        <v>15.442500000000001</v>
      </c>
      <c r="AF9" s="138">
        <f>MAX(M9,SUM(C26,C43,C60,C77,C94,C111,C128)*M9/SUM(E9,M9))</f>
        <v>2.2368999999999999</v>
      </c>
      <c r="AG9" s="138">
        <f t="shared" ref="AG9:AL9" si="7">MAX(N9,SUM(D26,D43,D60,D77,D94,D111,D128)*N9/SUM(F9,N9))</f>
        <v>2.3952</v>
      </c>
      <c r="AH9" s="138">
        <f t="shared" si="7"/>
        <v>2.4468000000000001</v>
      </c>
      <c r="AI9" s="138">
        <f t="shared" si="7"/>
        <v>2.2480000000000002</v>
      </c>
      <c r="AJ9" s="138">
        <f t="shared" si="7"/>
        <v>1.4360999999999999</v>
      </c>
      <c r="AK9" s="138">
        <f t="shared" si="7"/>
        <v>1.3065</v>
      </c>
      <c r="AL9" s="138">
        <f t="shared" si="7"/>
        <v>1.2965</v>
      </c>
      <c r="AM9" s="138">
        <f t="shared" si="4"/>
        <v>13.365999999999998</v>
      </c>
    </row>
    <row r="10" spans="1:39">
      <c r="B10" s="2" t="s">
        <v>114</v>
      </c>
      <c r="C10" s="137">
        <f>Psumm!X19</f>
        <v>363.17680000000001</v>
      </c>
      <c r="D10" s="137">
        <f>Psumm!Y19</f>
        <v>412.02640000000008</v>
      </c>
      <c r="E10" s="138">
        <f>$C10*'DU29'!C10</f>
        <v>2.8768999999999996</v>
      </c>
      <c r="F10" s="138">
        <f>$C10*'DU29'!D10</f>
        <v>2.8142999999999998</v>
      </c>
      <c r="G10" s="138">
        <f>$C10*'DU29'!E10</f>
        <v>4.2310999999999996</v>
      </c>
      <c r="H10" s="138">
        <f>$C10*'DU29'!F10</f>
        <v>4.2376000000000005</v>
      </c>
      <c r="I10" s="138">
        <f>$C10*'DU29'!G10</f>
        <v>2.9815999999999998</v>
      </c>
      <c r="J10" s="138">
        <f>$C10*'DU29'!H10</f>
        <v>2.4215</v>
      </c>
      <c r="K10" s="138">
        <f>$C10*'DU29'!I10</f>
        <v>1.9915</v>
      </c>
      <c r="L10" s="138">
        <f>$C10*'DU29'!J10</f>
        <v>21.554500000000001</v>
      </c>
      <c r="M10" s="138">
        <f>$D10*'DU29'!C24</f>
        <v>4.8582000000000001</v>
      </c>
      <c r="N10" s="138">
        <f>$D10*'DU29'!D24</f>
        <v>4.5172999999999996</v>
      </c>
      <c r="O10" s="138">
        <f>$D10*'DU29'!E24</f>
        <v>4.6117999999999997</v>
      </c>
      <c r="P10" s="138">
        <f>$D10*'DU29'!F24</f>
        <v>3.8296999999999994</v>
      </c>
      <c r="Q10" s="138">
        <f>$D10*'DU29'!G24</f>
        <v>2.4752000000000001</v>
      </c>
      <c r="R10" s="138">
        <f>$D10*'DU29'!H24</f>
        <v>2.2672000000000003</v>
      </c>
      <c r="S10" s="138">
        <f>$D10*'DU29'!I24</f>
        <v>2.0537000000000001</v>
      </c>
      <c r="T10" s="138">
        <f>$D10*'DU29'!J24</f>
        <v>24.613099999999999</v>
      </c>
      <c r="W10" s="2" t="s">
        <v>114</v>
      </c>
      <c r="X10" s="138">
        <f t="shared" si="5"/>
        <v>2.8768999999999996</v>
      </c>
      <c r="Y10" s="138">
        <f t="shared" ref="Y10:Y14" si="8">MAX(F10,SUM(D27,D44,D61,D78,D95,D112,D129)*F10/SUM(F10,N10))</f>
        <v>2.8142999999999998</v>
      </c>
      <c r="Z10" s="138">
        <f t="shared" ref="Z10:Z14" si="9">MAX(G10,SUM(E27,E44,E61,E78,E95,E112,E129)*G10/SUM(G10,O10))</f>
        <v>4.2310999999999996</v>
      </c>
      <c r="AA10" s="138">
        <f t="shared" ref="AA10:AA14" si="10">MAX(H10,SUM(F27,F44,F61,F78,F95,F112,F129)*H10/SUM(H10,P10))</f>
        <v>4.2376000000000005</v>
      </c>
      <c r="AB10" s="138">
        <f t="shared" ref="AB10:AB14" si="11">MAX(I10,SUM(G27,G44,G61,G78,G95,G112,G129)*I10/SUM(I10,Q10))</f>
        <v>2.9816000000000003</v>
      </c>
      <c r="AC10" s="138">
        <f t="shared" ref="AC10:AC14" si="12">MAX(J10,SUM(H27,H44,H61,H78,H95,H112,H129)*J10/SUM(J10,R10))</f>
        <v>2.4215</v>
      </c>
      <c r="AD10" s="138">
        <f t="shared" ref="AD10:AD14" si="13">MAX(K10,SUM(I27,I44,I61,I78,I95,I112,I129)*K10/SUM(K10,S10))</f>
        <v>1.9915</v>
      </c>
      <c r="AE10" s="138">
        <f t="shared" si="2"/>
        <v>21.554500000000001</v>
      </c>
      <c r="AF10" s="138">
        <f>MAX(M10,SUM(C27,C44,C61,C78,C95,C112,C129)*M10/SUM(E10,M10))</f>
        <v>4.8582000000000001</v>
      </c>
      <c r="AG10" s="138">
        <f t="shared" ref="AG10:AG11" si="14">MAX(N10,SUM(D27,D44,D61,D78,D95,D112,D129)*N10/SUM(F10,N10))</f>
        <v>4.5172999999999996</v>
      </c>
      <c r="AH10" s="138">
        <f t="shared" ref="AH10:AH11" si="15">MAX(O10,SUM(E27,E44,E61,E78,E95,E112,E129)*O10/SUM(G10,O10))</f>
        <v>4.6117999999999997</v>
      </c>
      <c r="AI10" s="138">
        <f t="shared" ref="AI10:AI11" si="16">MAX(P10,SUM(F27,F44,F61,F78,F95,F112,F129)*P10/SUM(H10,P10))</f>
        <v>3.8296999999999994</v>
      </c>
      <c r="AJ10" s="138">
        <f t="shared" ref="AJ10:AJ11" si="17">MAX(Q10,SUM(G27,G44,G61,G78,G95,G112,G129)*Q10/SUM(I10,Q10))</f>
        <v>2.4752000000000001</v>
      </c>
      <c r="AK10" s="138">
        <f t="shared" ref="AK10:AK11" si="18">MAX(R10,SUM(H27,H44,H61,H78,H95,H112,H129)*R10/SUM(J10,R10))</f>
        <v>2.2672000000000003</v>
      </c>
      <c r="AL10" s="138">
        <f t="shared" ref="AL10:AL11" si="19">MAX(S10,SUM(I27,I44,I61,I78,I95,I112,I129)*S10/SUM(K10,S10))</f>
        <v>2.0537000000000001</v>
      </c>
      <c r="AM10" s="138">
        <f t="shared" si="4"/>
        <v>24.613099999999996</v>
      </c>
    </row>
    <row r="11" spans="1:39">
      <c r="B11" s="2" t="s">
        <v>115</v>
      </c>
      <c r="C11" s="137">
        <f>Psumm!X20</f>
        <v>300.9171</v>
      </c>
      <c r="D11" s="137">
        <f>Psumm!Y20</f>
        <v>372.85130000000004</v>
      </c>
      <c r="E11" s="138">
        <f>$C11*'DU29'!C11</f>
        <v>4.7979000000000003</v>
      </c>
      <c r="F11" s="138">
        <f>$C11*'DU29'!D11</f>
        <v>4.1865000000000006</v>
      </c>
      <c r="G11" s="138">
        <f>$C11*'DU29'!E11</f>
        <v>6.9144999999999994</v>
      </c>
      <c r="H11" s="138">
        <f>$C11*'DU29'!F11</f>
        <v>6.3557999999999995</v>
      </c>
      <c r="I11" s="138">
        <f>$C11*'DU29'!G11</f>
        <v>4.4882999999999997</v>
      </c>
      <c r="J11" s="138">
        <f>$C11*'DU29'!H11</f>
        <v>3.7079999999999997</v>
      </c>
      <c r="K11" s="138">
        <f>$C11*'DU29'!I11</f>
        <v>2.8353999999999999</v>
      </c>
      <c r="L11" s="138">
        <f>$C11*'DU29'!J11</f>
        <v>33.2864</v>
      </c>
      <c r="M11" s="138">
        <f>$D11*'DU29'!C25</f>
        <v>11.1524</v>
      </c>
      <c r="N11" s="138">
        <f>$D11*'DU29'!D25</f>
        <v>9.4449999999999985</v>
      </c>
      <c r="O11" s="138">
        <f>$D11*'DU29'!E25</f>
        <v>10.5847</v>
      </c>
      <c r="P11" s="138">
        <f>$D11*'DU29'!F25</f>
        <v>7.6674999999999995</v>
      </c>
      <c r="Q11" s="138">
        <f>$D11*'DU29'!G25</f>
        <v>5.133</v>
      </c>
      <c r="R11" s="138">
        <f>$D11*'DU29'!H25</f>
        <v>4.6033999999999997</v>
      </c>
      <c r="S11" s="138">
        <f>$D11*'DU29'!I25</f>
        <v>4.0316999999999998</v>
      </c>
      <c r="T11" s="138">
        <f>$D11*'DU29'!J25</f>
        <v>52.617699999999992</v>
      </c>
      <c r="W11" s="2" t="s">
        <v>115</v>
      </c>
      <c r="X11" s="138">
        <f t="shared" si="5"/>
        <v>4.7979000000000003</v>
      </c>
      <c r="Y11" s="138">
        <f t="shared" si="8"/>
        <v>4.1865000000000006</v>
      </c>
      <c r="Z11" s="138">
        <f t="shared" si="9"/>
        <v>6.9144999999999994</v>
      </c>
      <c r="AA11" s="138">
        <f t="shared" si="10"/>
        <v>6.3557999999999995</v>
      </c>
      <c r="AB11" s="138">
        <f t="shared" si="11"/>
        <v>4.4882999999999997</v>
      </c>
      <c r="AC11" s="138">
        <f t="shared" si="12"/>
        <v>3.7079999999999997</v>
      </c>
      <c r="AD11" s="138">
        <f t="shared" si="13"/>
        <v>2.8353999999999999</v>
      </c>
      <c r="AE11" s="138">
        <f t="shared" si="2"/>
        <v>33.2864</v>
      </c>
      <c r="AF11" s="138">
        <f t="shared" ref="AF11:AF14" si="20">MAX(M11,SUM(C28,C45,C62,C79,C96,C113,C130)*M11/SUM(E11,M11))</f>
        <v>11.1524</v>
      </c>
      <c r="AG11" s="138">
        <f t="shared" si="14"/>
        <v>9.4449999999999985</v>
      </c>
      <c r="AH11" s="138">
        <f t="shared" si="15"/>
        <v>10.5847</v>
      </c>
      <c r="AI11" s="138">
        <f t="shared" si="16"/>
        <v>7.6674999999999995</v>
      </c>
      <c r="AJ11" s="138">
        <f t="shared" si="17"/>
        <v>5.133</v>
      </c>
      <c r="AK11" s="138">
        <f t="shared" si="18"/>
        <v>4.6033999999999997</v>
      </c>
      <c r="AL11" s="138">
        <f t="shared" si="19"/>
        <v>4.0316999999999998</v>
      </c>
      <c r="AM11" s="138">
        <f t="shared" si="4"/>
        <v>52.617699999999999</v>
      </c>
    </row>
    <row r="12" spans="1:39">
      <c r="B12" s="2" t="s">
        <v>116</v>
      </c>
      <c r="C12" s="137">
        <f>Psumm!X21</f>
        <v>215.279</v>
      </c>
      <c r="D12" s="137">
        <f>Psumm!Y21</f>
        <v>313.56360000000001</v>
      </c>
      <c r="E12" s="138">
        <f>$C12*'DU29'!C12</f>
        <v>7.2008000000000001</v>
      </c>
      <c r="F12" s="138">
        <f>$C12*'DU29'!D12</f>
        <v>5.8064999999999998</v>
      </c>
      <c r="G12" s="138">
        <f>$C12*'DU29'!E12</f>
        <v>10.3604</v>
      </c>
      <c r="H12" s="138">
        <f>$C12*'DU29'!F12</f>
        <v>8.6856000000000009</v>
      </c>
      <c r="I12" s="138">
        <f>$C12*'DU29'!G12</f>
        <v>6.2801</v>
      </c>
      <c r="J12" s="138">
        <f>$C12*'DU29'!H12</f>
        <v>5.1344000000000003</v>
      </c>
      <c r="K12" s="138">
        <f>$C12*'DU29'!I12</f>
        <v>3.6673999999999998</v>
      </c>
      <c r="L12" s="138">
        <f>$C12*'DU29'!J12</f>
        <v>47.135199999999998</v>
      </c>
      <c r="M12" s="138">
        <f>$D12*'DU29'!C26</f>
        <v>18.808199999999999</v>
      </c>
      <c r="N12" s="138">
        <f>$D12*'DU29'!D26</f>
        <v>17.178999999999998</v>
      </c>
      <c r="O12" s="138">
        <f>$D12*'DU29'!E26</f>
        <v>21.281700000000001</v>
      </c>
      <c r="P12" s="138">
        <f>$D12*'DU29'!F26</f>
        <v>15.312799999999999</v>
      </c>
      <c r="Q12" s="138">
        <f>$D12*'DU29'!G26</f>
        <v>10.446799999999998</v>
      </c>
      <c r="R12" s="138">
        <f>$D12*'DU29'!H26</f>
        <v>9.3560999999999996</v>
      </c>
      <c r="S12" s="138">
        <f>$D12*'DU29'!I26</f>
        <v>7.7118999999999991</v>
      </c>
      <c r="T12" s="138">
        <f>$D12*'DU29'!J26</f>
        <v>100.09649999999999</v>
      </c>
      <c r="W12" s="2" t="s">
        <v>116</v>
      </c>
      <c r="X12" s="138">
        <f t="shared" si="5"/>
        <v>7.2008000000000001</v>
      </c>
      <c r="Y12" s="138">
        <f t="shared" si="8"/>
        <v>5.8065000000000007</v>
      </c>
      <c r="Z12" s="138">
        <f t="shared" si="9"/>
        <v>10.3604</v>
      </c>
      <c r="AA12" s="138">
        <f t="shared" si="10"/>
        <v>8.6856000000000009</v>
      </c>
      <c r="AB12" s="138">
        <f t="shared" si="11"/>
        <v>6.2801</v>
      </c>
      <c r="AC12" s="138">
        <f t="shared" si="12"/>
        <v>5.1344000000000003</v>
      </c>
      <c r="AD12" s="138">
        <f t="shared" si="13"/>
        <v>3.6673999999999998</v>
      </c>
      <c r="AE12" s="138">
        <f t="shared" si="2"/>
        <v>47.135199999999998</v>
      </c>
      <c r="AF12" s="138">
        <f t="shared" si="20"/>
        <v>18.808199999999999</v>
      </c>
      <c r="AG12" s="138">
        <f t="shared" ref="AG12:AG14" si="21">MAX(N12,SUM(D29,D46,D63,D80,D97,D114,D131)*N12/SUM(F12,N12))</f>
        <v>17.178999999999998</v>
      </c>
      <c r="AH12" s="138">
        <f t="shared" ref="AH12:AH14" si="22">MAX(O12,SUM(E29,E46,E63,E80,E97,E114,E131)*O12/SUM(G12,O12))</f>
        <v>21.281700000000001</v>
      </c>
      <c r="AI12" s="138">
        <f t="shared" ref="AI12:AI14" si="23">MAX(P12,SUM(F29,F46,F63,F80,F97,F114,F131)*P12/SUM(H12,P12))</f>
        <v>15.312799999999999</v>
      </c>
      <c r="AJ12" s="138">
        <f t="shared" ref="AJ12:AJ14" si="24">MAX(Q12,SUM(G29,G46,G63,G80,G97,G114,G131)*Q12/SUM(I12,Q12))</f>
        <v>10.446799999999998</v>
      </c>
      <c r="AK12" s="138">
        <f t="shared" ref="AK12:AK14" si="25">MAX(R12,SUM(H29,H46,H63,H80,H97,H114,H131)*R12/SUM(J12,R12))</f>
        <v>9.3560999999999996</v>
      </c>
      <c r="AL12" s="138">
        <f t="shared" ref="AL12:AL14" si="26">MAX(S12,SUM(I29,I46,I63,I80,I97,I114,I131)*S12/SUM(K12,S12))</f>
        <v>7.7118999999999991</v>
      </c>
      <c r="AM12" s="138">
        <f t="shared" si="4"/>
        <v>100.09649999999999</v>
      </c>
    </row>
    <row r="13" spans="1:39">
      <c r="B13" s="2" t="s">
        <v>117</v>
      </c>
      <c r="C13" s="137">
        <f>Psumm!X22</f>
        <v>117.43319999999999</v>
      </c>
      <c r="D13" s="137">
        <f>Psumm!Y22</f>
        <v>222.35320000000002</v>
      </c>
      <c r="E13" s="138">
        <f>$C13*'DU29'!C13</f>
        <v>6.6644999999999994</v>
      </c>
      <c r="F13" s="138">
        <f>$C13*'DU29'!D13</f>
        <v>5.5020000000000007</v>
      </c>
      <c r="G13" s="138">
        <f>$C13*'DU29'!E13</f>
        <v>10.158700000000001</v>
      </c>
      <c r="H13" s="138">
        <f>$C13*'DU29'!F13</f>
        <v>8.5129999999999999</v>
      </c>
      <c r="I13" s="138">
        <f>$C13*'DU29'!G13</f>
        <v>6.3508999999999993</v>
      </c>
      <c r="J13" s="138">
        <f>$C13*'DU29'!H13</f>
        <v>5.0705999999999998</v>
      </c>
      <c r="K13" s="138">
        <f>$C13*'DU29'!I13</f>
        <v>3.3543000000000003</v>
      </c>
      <c r="L13" s="138">
        <f>$C13*'DU29'!J13</f>
        <v>45.613999999999997</v>
      </c>
      <c r="M13" s="138">
        <f>$D13*'DU29'!C27</f>
        <v>16.403099999999998</v>
      </c>
      <c r="N13" s="138">
        <f>$D13*'DU29'!D27</f>
        <v>17.883800000000001</v>
      </c>
      <c r="O13" s="138">
        <f>$D13*'DU29'!E27</f>
        <v>25.835999999999999</v>
      </c>
      <c r="P13" s="138">
        <f>$D13*'DU29'!F27</f>
        <v>21.038</v>
      </c>
      <c r="Q13" s="138">
        <f>$D13*'DU29'!G27</f>
        <v>15.557600000000001</v>
      </c>
      <c r="R13" s="138">
        <f>$D13*'DU29'!H27</f>
        <v>14.398399999999999</v>
      </c>
      <c r="S13" s="138">
        <f>$D13*'DU29'!I27</f>
        <v>11.270300000000001</v>
      </c>
      <c r="T13" s="138">
        <f>$D13*'DU29'!J27</f>
        <v>122.38719999999999</v>
      </c>
      <c r="W13" s="2" t="s">
        <v>117</v>
      </c>
      <c r="X13" s="138">
        <f t="shared" si="5"/>
        <v>6.6644999999999994</v>
      </c>
      <c r="Y13" s="138">
        <f t="shared" si="8"/>
        <v>5.5020000000000007</v>
      </c>
      <c r="Z13" s="138">
        <f t="shared" si="9"/>
        <v>10.158700000000001</v>
      </c>
      <c r="AA13" s="138">
        <f t="shared" si="10"/>
        <v>8.5129999999999999</v>
      </c>
      <c r="AB13" s="138">
        <f t="shared" si="11"/>
        <v>6.3509000000000002</v>
      </c>
      <c r="AC13" s="138">
        <f t="shared" si="12"/>
        <v>5.0705999999999998</v>
      </c>
      <c r="AD13" s="138">
        <f t="shared" si="13"/>
        <v>3.3543000000000003</v>
      </c>
      <c r="AE13" s="138">
        <f t="shared" si="2"/>
        <v>45.614000000000004</v>
      </c>
      <c r="AF13" s="138">
        <f t="shared" si="20"/>
        <v>16.403099999999998</v>
      </c>
      <c r="AG13" s="138">
        <f t="shared" si="21"/>
        <v>17.883800000000001</v>
      </c>
      <c r="AH13" s="138">
        <f t="shared" si="22"/>
        <v>25.835999999999999</v>
      </c>
      <c r="AI13" s="138">
        <f t="shared" si="23"/>
        <v>21.038</v>
      </c>
      <c r="AJ13" s="138">
        <f t="shared" si="24"/>
        <v>15.557600000000001</v>
      </c>
      <c r="AK13" s="138">
        <f t="shared" si="25"/>
        <v>14.398399999999999</v>
      </c>
      <c r="AL13" s="138">
        <f t="shared" si="26"/>
        <v>11.270300000000001</v>
      </c>
      <c r="AM13" s="138">
        <f t="shared" si="4"/>
        <v>122.38720000000001</v>
      </c>
    </row>
    <row r="14" spans="1:39">
      <c r="B14" s="2" t="s">
        <v>412</v>
      </c>
      <c r="C14" s="262">
        <f>SUM(Psumm!X23:X24)</f>
        <v>49.943799999999996</v>
      </c>
      <c r="D14" s="262">
        <f>SUM(Psumm!Y23:Y24)</f>
        <v>156.8766</v>
      </c>
      <c r="E14" s="138">
        <f>$C14*'DU29'!C14</f>
        <v>3.3066999999999998</v>
      </c>
      <c r="F14" s="138">
        <f>$C14*'DU29'!D14</f>
        <v>3.1722999999999995</v>
      </c>
      <c r="G14" s="138">
        <f>$C14*'DU29'!E14</f>
        <v>6.3064000000000009</v>
      </c>
      <c r="H14" s="138">
        <f>$C14*'DU29'!F14</f>
        <v>6.0320999999999998</v>
      </c>
      <c r="I14" s="138">
        <f>$C14*'DU29'!G14</f>
        <v>4.9127000000000001</v>
      </c>
      <c r="J14" s="138">
        <f>$C14*'DU29'!H14</f>
        <v>4.0645000000000007</v>
      </c>
      <c r="K14" s="138">
        <f>$C14*'DU29'!I14</f>
        <v>2.3468</v>
      </c>
      <c r="L14" s="138">
        <f>$C14*'DU29'!J14</f>
        <v>30.141500000000001</v>
      </c>
      <c r="M14" s="138">
        <f>$D14*'DU29'!C28</f>
        <v>7.2824000000000009</v>
      </c>
      <c r="N14" s="138">
        <f>$D14*'DU29'!D28</f>
        <v>10.635799999999998</v>
      </c>
      <c r="O14" s="138">
        <f>$D14*'DU29'!E28</f>
        <v>20.674300000000002</v>
      </c>
      <c r="P14" s="138">
        <f>$D14*'DU29'!F28</f>
        <v>22.130699999999997</v>
      </c>
      <c r="Q14" s="138">
        <f>$D14*'DU29'!G28</f>
        <v>20.7971</v>
      </c>
      <c r="R14" s="138">
        <f>$D14*'DU29'!H28</f>
        <v>22.591500000000003</v>
      </c>
      <c r="S14" s="138">
        <f>$D14*'DU29'!I28</f>
        <v>17.107900000000001</v>
      </c>
      <c r="T14" s="138">
        <f>$D14*'DU29'!J28</f>
        <v>121.2197</v>
      </c>
      <c r="W14" s="2" t="s">
        <v>2442</v>
      </c>
      <c r="X14" s="138">
        <f t="shared" si="5"/>
        <v>3.3066999999999998</v>
      </c>
      <c r="Y14" s="138">
        <f t="shared" si="8"/>
        <v>3.1722999999999995</v>
      </c>
      <c r="Z14" s="138">
        <f t="shared" si="9"/>
        <v>6.3064000000000009</v>
      </c>
      <c r="AA14" s="138">
        <f t="shared" si="10"/>
        <v>6.0320999999999998</v>
      </c>
      <c r="AB14" s="138">
        <f t="shared" si="11"/>
        <v>4.9127000000000001</v>
      </c>
      <c r="AC14" s="138">
        <f t="shared" si="12"/>
        <v>4.0645000000000007</v>
      </c>
      <c r="AD14" s="138">
        <f t="shared" si="13"/>
        <v>2.3468</v>
      </c>
      <c r="AE14" s="138">
        <f t="shared" si="2"/>
        <v>30.141500000000001</v>
      </c>
      <c r="AF14" s="138">
        <f t="shared" si="20"/>
        <v>7.2824000000000009</v>
      </c>
      <c r="AG14" s="138">
        <f t="shared" si="21"/>
        <v>10.635799999999998</v>
      </c>
      <c r="AH14" s="138">
        <f t="shared" si="22"/>
        <v>20.674300000000002</v>
      </c>
      <c r="AI14" s="138">
        <f t="shared" si="23"/>
        <v>22.130699999999997</v>
      </c>
      <c r="AJ14" s="138">
        <f t="shared" si="24"/>
        <v>20.7971</v>
      </c>
      <c r="AK14" s="138">
        <f t="shared" si="25"/>
        <v>22.591500000000003</v>
      </c>
      <c r="AL14" s="138">
        <f t="shared" si="26"/>
        <v>17.107900000000001</v>
      </c>
      <c r="AM14" s="138">
        <f t="shared" si="4"/>
        <v>121.21969999999999</v>
      </c>
    </row>
    <row r="15" spans="1:39">
      <c r="B15" s="2" t="s">
        <v>304</v>
      </c>
      <c r="C15" s="137">
        <f t="shared" ref="C15:T15" si="27">SUM(C4:C14)</f>
        <v>3653.4873000000002</v>
      </c>
      <c r="D15" s="137">
        <f t="shared" si="27"/>
        <v>4105.2761999999993</v>
      </c>
      <c r="E15" s="139">
        <f t="shared" si="27"/>
        <v>27.527100000000001</v>
      </c>
      <c r="F15" s="139">
        <f t="shared" si="27"/>
        <v>24.57</v>
      </c>
      <c r="G15" s="139">
        <f t="shared" si="27"/>
        <v>42.201200000000007</v>
      </c>
      <c r="H15" s="139">
        <f t="shared" si="27"/>
        <v>38.433100000000003</v>
      </c>
      <c r="I15" s="139">
        <f t="shared" si="27"/>
        <v>28.1572</v>
      </c>
      <c r="J15" s="139">
        <f t="shared" si="27"/>
        <v>22.9345</v>
      </c>
      <c r="K15" s="139">
        <f t="shared" si="27"/>
        <v>16.591100000000001</v>
      </c>
      <c r="L15" s="139">
        <f t="shared" si="27"/>
        <v>200.41419999999999</v>
      </c>
      <c r="M15" s="139">
        <f t="shared" si="27"/>
        <v>61.332299999999996</v>
      </c>
      <c r="N15" s="139">
        <f t="shared" si="27"/>
        <v>63.004899999999992</v>
      </c>
      <c r="O15" s="139">
        <f t="shared" si="27"/>
        <v>86.406199999999998</v>
      </c>
      <c r="P15" s="139">
        <f t="shared" si="27"/>
        <v>73.458399999999997</v>
      </c>
      <c r="Q15" s="139">
        <f t="shared" si="27"/>
        <v>56.621600000000001</v>
      </c>
      <c r="R15" s="139">
        <f t="shared" si="27"/>
        <v>55.223500000000008</v>
      </c>
      <c r="S15" s="139">
        <f t="shared" si="27"/>
        <v>44.264800000000001</v>
      </c>
      <c r="T15" s="139">
        <f t="shared" si="27"/>
        <v>440.31169999999997</v>
      </c>
      <c r="W15" s="2" t="s">
        <v>304</v>
      </c>
      <c r="X15" s="139">
        <f t="shared" ref="X15:AM15" si="28">SUM(X4:X14)</f>
        <v>27.527100000000001</v>
      </c>
      <c r="Y15" s="139">
        <f t="shared" si="28"/>
        <v>24.57</v>
      </c>
      <c r="Z15" s="139">
        <f t="shared" si="28"/>
        <v>42.201200000000007</v>
      </c>
      <c r="AA15" s="139">
        <f t="shared" si="28"/>
        <v>38.582232424473901</v>
      </c>
      <c r="AB15" s="139">
        <f t="shared" si="28"/>
        <v>28.225268471756891</v>
      </c>
      <c r="AC15" s="139">
        <f t="shared" si="28"/>
        <v>22.951575209509215</v>
      </c>
      <c r="AD15" s="139">
        <f t="shared" si="28"/>
        <v>16.591100000000001</v>
      </c>
      <c r="AE15" s="139">
        <f t="shared" si="28"/>
        <v>200.64847610574003</v>
      </c>
      <c r="AF15" s="139">
        <f t="shared" si="28"/>
        <v>61.332299999999996</v>
      </c>
      <c r="AG15" s="139">
        <f t="shared" si="28"/>
        <v>63.004899999999992</v>
      </c>
      <c r="AH15" s="139">
        <f t="shared" si="28"/>
        <v>86.406199999999998</v>
      </c>
      <c r="AI15" s="139">
        <f t="shared" si="28"/>
        <v>73.57631398589325</v>
      </c>
      <c r="AJ15" s="139">
        <f t="shared" si="28"/>
        <v>56.672361819080066</v>
      </c>
      <c r="AK15" s="139">
        <f t="shared" si="28"/>
        <v>55.238215733653568</v>
      </c>
      <c r="AL15" s="139">
        <f t="shared" si="28"/>
        <v>44.264800000000001</v>
      </c>
      <c r="AM15" s="139">
        <f t="shared" si="28"/>
        <v>440.49509153862687</v>
      </c>
    </row>
    <row r="19" spans="2:20">
      <c r="C19" s="2" t="s">
        <v>401</v>
      </c>
      <c r="M19" s="2" t="s">
        <v>413</v>
      </c>
    </row>
    <row r="20" spans="2:20">
      <c r="C20" s="2" t="s">
        <v>294</v>
      </c>
      <c r="D20" s="2" t="s">
        <v>295</v>
      </c>
      <c r="E20" s="2" t="s">
        <v>296</v>
      </c>
      <c r="F20" s="2" t="s">
        <v>297</v>
      </c>
      <c r="G20" s="2" t="s">
        <v>298</v>
      </c>
      <c r="H20" s="2" t="s">
        <v>299</v>
      </c>
      <c r="I20" s="2" t="s">
        <v>300</v>
      </c>
      <c r="J20" s="2" t="s">
        <v>301</v>
      </c>
      <c r="M20" s="2" t="s">
        <v>294</v>
      </c>
      <c r="N20" s="2" t="s">
        <v>295</v>
      </c>
      <c r="O20" s="2" t="s">
        <v>296</v>
      </c>
      <c r="P20" s="2" t="s">
        <v>297</v>
      </c>
      <c r="Q20" s="2" t="s">
        <v>298</v>
      </c>
      <c r="R20" s="2" t="s">
        <v>299</v>
      </c>
      <c r="S20" s="2" t="s">
        <v>300</v>
      </c>
      <c r="T20" s="2" t="s">
        <v>301</v>
      </c>
    </row>
    <row r="21" spans="2:20">
      <c r="L21" s="2" t="s">
        <v>146</v>
      </c>
      <c r="M21" s="255">
        <f t="shared" ref="M21:M23" si="29">M22</f>
        <v>0</v>
      </c>
      <c r="N21" s="255">
        <f t="shared" ref="N21:N24" si="30">N22</f>
        <v>0</v>
      </c>
      <c r="O21" s="254">
        <f t="shared" ref="O21:O24" si="31">O22</f>
        <v>2.4000476246927716E-6</v>
      </c>
      <c r="P21" s="254">
        <f t="shared" ref="P21:P24" si="32">P22</f>
        <v>6.7036394117906701E-6</v>
      </c>
      <c r="Q21" s="254">
        <f t="shared" ref="Q21:Q24" si="33">Q22</f>
        <v>2.7703464245180671E-5</v>
      </c>
      <c r="R21" s="254">
        <f t="shared" ref="R21:R24" si="34">R22</f>
        <v>3.9906747740087805E-5</v>
      </c>
      <c r="S21" s="254">
        <f t="shared" ref="S21:S24" si="35">S22</f>
        <v>5.0794151890265843E-5</v>
      </c>
      <c r="T21" s="254">
        <f t="shared" ref="T21:T24" si="36">T22</f>
        <v>1.2789686336847601E-4</v>
      </c>
    </row>
    <row r="22" spans="2:20">
      <c r="L22" s="2" t="s">
        <v>147</v>
      </c>
      <c r="M22" s="255">
        <f t="shared" si="29"/>
        <v>0</v>
      </c>
      <c r="N22" s="255">
        <f t="shared" si="30"/>
        <v>0</v>
      </c>
      <c r="O22" s="254">
        <f t="shared" si="31"/>
        <v>2.4000476246927716E-6</v>
      </c>
      <c r="P22" s="254">
        <f t="shared" si="32"/>
        <v>6.7036394117906701E-6</v>
      </c>
      <c r="Q22" s="254">
        <f t="shared" si="33"/>
        <v>2.7703464245180671E-5</v>
      </c>
      <c r="R22" s="254">
        <f t="shared" si="34"/>
        <v>3.9906747740087805E-5</v>
      </c>
      <c r="S22" s="254">
        <f t="shared" si="35"/>
        <v>5.0794151890265843E-5</v>
      </c>
      <c r="T22" s="254">
        <f t="shared" si="36"/>
        <v>1.2789686336847601E-4</v>
      </c>
    </row>
    <row r="23" spans="2:20">
      <c r="L23" s="2" t="s">
        <v>148</v>
      </c>
      <c r="M23" s="255">
        <f t="shared" si="29"/>
        <v>0</v>
      </c>
      <c r="N23" s="255">
        <f t="shared" si="30"/>
        <v>0</v>
      </c>
      <c r="O23" s="254">
        <f t="shared" si="31"/>
        <v>2.4000476246927716E-6</v>
      </c>
      <c r="P23" s="254">
        <f t="shared" si="32"/>
        <v>6.7036394117906701E-6</v>
      </c>
      <c r="Q23" s="254">
        <f t="shared" si="33"/>
        <v>2.7703464245180671E-5</v>
      </c>
      <c r="R23" s="254">
        <f t="shared" si="34"/>
        <v>3.9906747740087805E-5</v>
      </c>
      <c r="S23" s="254">
        <f t="shared" si="35"/>
        <v>5.0794151890265843E-5</v>
      </c>
      <c r="T23" s="254">
        <f t="shared" si="36"/>
        <v>1.2789686336847601E-4</v>
      </c>
    </row>
    <row r="24" spans="2:20">
      <c r="L24" s="2" t="s">
        <v>149</v>
      </c>
      <c r="M24" s="255">
        <f>M25</f>
        <v>0</v>
      </c>
      <c r="N24" s="255">
        <f t="shared" si="30"/>
        <v>0</v>
      </c>
      <c r="O24" s="254">
        <f t="shared" si="31"/>
        <v>2.4000476246927716E-6</v>
      </c>
      <c r="P24" s="254">
        <f t="shared" si="32"/>
        <v>6.7036394117906701E-6</v>
      </c>
      <c r="Q24" s="254">
        <f t="shared" si="33"/>
        <v>2.7703464245180671E-5</v>
      </c>
      <c r="R24" s="254">
        <f t="shared" si="34"/>
        <v>3.9906747740087805E-5</v>
      </c>
      <c r="S24" s="254">
        <f t="shared" si="35"/>
        <v>5.0794151890265843E-5</v>
      </c>
      <c r="T24" s="254">
        <f t="shared" si="36"/>
        <v>1.2789686336847601E-4</v>
      </c>
    </row>
    <row r="25" spans="2:20">
      <c r="B25" s="2" t="s">
        <v>391</v>
      </c>
      <c r="C25" s="2">
        <v>0</v>
      </c>
      <c r="D25" s="2">
        <v>0</v>
      </c>
      <c r="E25" s="139">
        <f>E$32*(D00!F6/SUM(D00!F$6:F$13))</f>
        <v>1.0182037164487267E-2</v>
      </c>
      <c r="F25" s="139">
        <f>F$32*(D00!G6/SUM(D00!G$6:G$13))</f>
        <v>2.8439729664494328E-2</v>
      </c>
      <c r="G25" s="139">
        <f>G$32*(D00!H6/SUM(D00!H$6:H$13))</f>
        <v>0.11753004383218536</v>
      </c>
      <c r="H25" s="139">
        <f>H$32*(D00!I6/SUM(D00!I$6:I$13))</f>
        <v>0.16930163569375278</v>
      </c>
      <c r="I25" s="139">
        <f>I$32*(D00!J6/SUM(D00!J$6:J$13))</f>
        <v>0.21549069983621799</v>
      </c>
      <c r="J25" s="139">
        <f>J$32*(D00!K6/SUM(D00!K$6:K$13))</f>
        <v>0.54259365632624601</v>
      </c>
      <c r="L25" s="265" t="s">
        <v>150</v>
      </c>
      <c r="M25" s="266">
        <f>C25/SUM($C$4:$D$8)</f>
        <v>0</v>
      </c>
      <c r="N25" s="266">
        <f t="shared" ref="N25:T25" si="37">D25/SUM($C$4:$D$8)</f>
        <v>0</v>
      </c>
      <c r="O25" s="264">
        <f t="shared" si="37"/>
        <v>2.4000476246927716E-6</v>
      </c>
      <c r="P25" s="264">
        <f t="shared" si="37"/>
        <v>6.7036394117906701E-6</v>
      </c>
      <c r="Q25" s="264">
        <f t="shared" si="37"/>
        <v>2.7703464245180671E-5</v>
      </c>
      <c r="R25" s="264">
        <f t="shared" si="37"/>
        <v>3.9906747740087805E-5</v>
      </c>
      <c r="S25" s="264">
        <f t="shared" si="37"/>
        <v>5.0794151890265843E-5</v>
      </c>
      <c r="T25" s="264">
        <f t="shared" si="37"/>
        <v>1.2789686336847601E-4</v>
      </c>
    </row>
    <row r="26" spans="2:20">
      <c r="B26" s="2" t="s">
        <v>113</v>
      </c>
      <c r="C26" s="2">
        <v>0</v>
      </c>
      <c r="D26" s="2">
        <v>0</v>
      </c>
      <c r="E26" s="139">
        <f>E$32*(D00!F7/SUM(D00!F$6:F$13))</f>
        <v>2.7830901582931861E-2</v>
      </c>
      <c r="F26" s="139">
        <f>F$32*(D00!G7/SUM(D00!G$6:G$13))</f>
        <v>7.07524981897176E-2</v>
      </c>
      <c r="G26" s="139">
        <f>G$32*(D00!H7/SUM(D00!H$6:H$13))</f>
        <v>0.29596981840951786</v>
      </c>
      <c r="H26" s="139">
        <f>H$32*(D00!I7/SUM(D00!I$6:I$13))</f>
        <v>0.4064958054981983</v>
      </c>
      <c r="I26" s="139">
        <f>I$32*(D00!J7/SUM(D00!J$6:J$13))</f>
        <v>0.46188510468770755</v>
      </c>
      <c r="J26" s="139">
        <f>J$32*(D00!K7/SUM(D00!K$6:K$13))</f>
        <v>1.2660518647612409</v>
      </c>
      <c r="L26" s="2" t="s">
        <v>113</v>
      </c>
      <c r="M26" s="256">
        <f t="shared" ref="M26:T30" si="38">C26/SUM($C9:$D9)</f>
        <v>0</v>
      </c>
      <c r="N26" s="256">
        <f t="shared" si="38"/>
        <v>0</v>
      </c>
      <c r="O26" s="100">
        <f t="shared" si="38"/>
        <v>2.8057855968288155E-5</v>
      </c>
      <c r="P26" s="100">
        <f t="shared" si="38"/>
        <v>7.1329467990398341E-5</v>
      </c>
      <c r="Q26" s="100">
        <f t="shared" si="38"/>
        <v>2.9838338190910427E-4</v>
      </c>
      <c r="R26" s="100">
        <f t="shared" si="38"/>
        <v>4.0981068214392412E-4</v>
      </c>
      <c r="S26" s="100">
        <f t="shared" si="38"/>
        <v>4.6565166789900908E-4</v>
      </c>
      <c r="T26" s="100">
        <f t="shared" si="38"/>
        <v>1.2763762167029074E-3</v>
      </c>
    </row>
    <row r="27" spans="2:20">
      <c r="B27" s="2" t="s">
        <v>114</v>
      </c>
      <c r="C27" s="2">
        <v>0</v>
      </c>
      <c r="D27" s="2">
        <v>0</v>
      </c>
      <c r="E27" s="139">
        <f>E$32*(D00!F8/SUM(D00!F$6:F$13))</f>
        <v>4.887377838953888E-2</v>
      </c>
      <c r="F27" s="139">
        <f>F$32*(D00!G8/SUM(D00!G$6:G$13))</f>
        <v>0.12693830557566982</v>
      </c>
      <c r="G27" s="139">
        <f>G$32*(D00!H8/SUM(D00!H$6:H$13))</f>
        <v>0.5584821790857859</v>
      </c>
      <c r="H27" s="139">
        <f>H$32*(D00!I8/SUM(D00!I$6:I$13))</f>
        <v>0.80611641766873166</v>
      </c>
      <c r="I27" s="139">
        <f>I$32*(D00!J8/SUM(D00!J$6:J$13))</f>
        <v>0.81184868310389102</v>
      </c>
      <c r="J27" s="139">
        <f>J$32*(D00!K8/SUM(D00!K$6:K$13))</f>
        <v>2.3579378645288722</v>
      </c>
      <c r="L27" s="2" t="s">
        <v>114</v>
      </c>
      <c r="M27" s="256">
        <f t="shared" si="38"/>
        <v>0</v>
      </c>
      <c r="N27" s="256">
        <f t="shared" si="38"/>
        <v>0</v>
      </c>
      <c r="O27" s="100">
        <f t="shared" si="38"/>
        <v>6.3046409495650773E-5</v>
      </c>
      <c r="P27" s="100">
        <f t="shared" si="38"/>
        <v>1.6374842825167619E-4</v>
      </c>
      <c r="Q27" s="100">
        <f t="shared" si="38"/>
        <v>7.2043327360592137E-4</v>
      </c>
      <c r="R27" s="100">
        <f t="shared" si="38"/>
        <v>1.0398775671575291E-3</v>
      </c>
      <c r="S27" s="100">
        <f t="shared" si="38"/>
        <v>1.0472720998879917E-3</v>
      </c>
      <c r="T27" s="100">
        <f t="shared" si="38"/>
        <v>3.0417029554688007E-3</v>
      </c>
    </row>
    <row r="28" spans="2:20">
      <c r="B28" s="2" t="s">
        <v>115</v>
      </c>
      <c r="C28" s="2">
        <v>0</v>
      </c>
      <c r="D28" s="2">
        <v>0</v>
      </c>
      <c r="E28" s="139">
        <f>E$32*(D00!F9/SUM(D00!F$6:F$13))</f>
        <v>0.10182037164487266</v>
      </c>
      <c r="F28" s="139">
        <f>F$32*(D00!G9/SUM(D00!G$6:G$13))</f>
        <v>0.2580385228095583</v>
      </c>
      <c r="G28" s="139">
        <f>G$32*(D00!H9/SUM(D00!H$6:H$13))</f>
        <v>1.1864529242329367</v>
      </c>
      <c r="H28" s="139">
        <f>H$32*(D00!I9/SUM(D00!I$6:I$13))</f>
        <v>1.7583306935503464</v>
      </c>
      <c r="I28" s="139">
        <f>I$32*(D00!J9/SUM(D00!J$6:J$13))</f>
        <v>1.7473121862688685</v>
      </c>
      <c r="J28" s="139">
        <f>J$32*(D00!K9/SUM(D00!K$6:K$13))</f>
        <v>5.0608581154873944</v>
      </c>
      <c r="L28" s="2" t="s">
        <v>115</v>
      </c>
      <c r="M28" s="256">
        <f t="shared" si="38"/>
        <v>0</v>
      </c>
      <c r="N28" s="256">
        <f t="shared" si="38"/>
        <v>0</v>
      </c>
      <c r="O28" s="100">
        <f t="shared" si="38"/>
        <v>1.5112072879178165E-4</v>
      </c>
      <c r="P28" s="100">
        <f t="shared" si="38"/>
        <v>3.8297807200450226E-4</v>
      </c>
      <c r="Q28" s="100">
        <f t="shared" si="38"/>
        <v>1.7609209993121324E-3</v>
      </c>
      <c r="R28" s="100">
        <f t="shared" si="38"/>
        <v>2.6096959927926961E-3</v>
      </c>
      <c r="S28" s="100">
        <f t="shared" si="38"/>
        <v>2.5933424397298365E-3</v>
      </c>
      <c r="T28" s="100">
        <f t="shared" si="38"/>
        <v>7.5112725908300154E-3</v>
      </c>
    </row>
    <row r="29" spans="2:20">
      <c r="B29" s="2" t="s">
        <v>116</v>
      </c>
      <c r="C29" s="2">
        <v>0</v>
      </c>
      <c r="D29" s="2">
        <v>0</v>
      </c>
      <c r="E29" s="139">
        <f>E$32*(D00!F10/SUM(D00!F$6:F$13))</f>
        <v>0.19074349621472808</v>
      </c>
      <c r="F29" s="139">
        <f>F$32*(D00!G10/SUM(D00!G$6:G$13))</f>
        <v>0.50914052618875205</v>
      </c>
      <c r="G29" s="139">
        <f>G$32*(D00!H10/SUM(D00!H$6:H$13))</f>
        <v>2.4569784345648089</v>
      </c>
      <c r="H29" s="139">
        <f>H$32*(D00!I10/SUM(D00!I$6:I$13))</f>
        <v>3.6902600186242358</v>
      </c>
      <c r="I29" s="139">
        <f>I$32*(D00!J10/SUM(D00!J$6:J$13))</f>
        <v>3.4829310787481744</v>
      </c>
      <c r="J29" s="139">
        <f>J$32*(D00!K10/SUM(D00!K$6:K$13))</f>
        <v>10.335236882769838</v>
      </c>
      <c r="L29" s="2" t="s">
        <v>116</v>
      </c>
      <c r="M29" s="256">
        <f t="shared" si="38"/>
        <v>0</v>
      </c>
      <c r="N29" s="256">
        <f t="shared" si="38"/>
        <v>0</v>
      </c>
      <c r="O29" s="100">
        <f t="shared" si="38"/>
        <v>3.6068103480076699E-4</v>
      </c>
      <c r="P29" s="100">
        <f t="shared" si="38"/>
        <v>9.6274491916640626E-4</v>
      </c>
      <c r="Q29" s="100">
        <f t="shared" si="38"/>
        <v>4.6459540788975949E-3</v>
      </c>
      <c r="R29" s="100">
        <f t="shared" si="38"/>
        <v>6.9779931091486129E-3</v>
      </c>
      <c r="S29" s="100">
        <f t="shared" si="38"/>
        <v>6.5859502974007292E-3</v>
      </c>
      <c r="T29" s="100">
        <f t="shared" si="38"/>
        <v>1.9543124708126462E-2</v>
      </c>
    </row>
    <row r="30" spans="2:20">
      <c r="B30" s="2" t="s">
        <v>117</v>
      </c>
      <c r="C30" s="2">
        <v>0</v>
      </c>
      <c r="D30" s="2">
        <v>0</v>
      </c>
      <c r="E30" s="139">
        <f>E$32*(D00!F11/SUM(D00!F$6:F$13))</f>
        <v>0.262017756366139</v>
      </c>
      <c r="F30" s="139">
        <f>F$32*(D00!G11/SUM(D00!G$6:G$13))</f>
        <v>0.75538696596669086</v>
      </c>
      <c r="G30" s="139">
        <f>G$32*(D00!H11/SUM(D00!H$6:H$13))</f>
        <v>3.6614469129618041</v>
      </c>
      <c r="H30" s="139">
        <f>H$32*(D00!I11/SUM(D00!I$6:I$13))</f>
        <v>5.5053110571278197</v>
      </c>
      <c r="I30" s="139">
        <f>I$32*(D00!J11/SUM(D00!J$6:J$13))</f>
        <v>4.8735978044353949</v>
      </c>
      <c r="J30" s="139">
        <f>J$32*(D00!K11/SUM(D00!K$6:K$13))</f>
        <v>15.060323306610899</v>
      </c>
      <c r="L30" s="2" t="s">
        <v>117</v>
      </c>
      <c r="M30" s="256">
        <f t="shared" si="38"/>
        <v>0</v>
      </c>
      <c r="N30" s="256">
        <f t="shared" si="38"/>
        <v>0</v>
      </c>
      <c r="O30" s="100">
        <f t="shared" si="38"/>
        <v>7.7112490778365173E-4</v>
      </c>
      <c r="P30" s="100">
        <f t="shared" si="38"/>
        <v>2.2231230148313493E-3</v>
      </c>
      <c r="Q30" s="100">
        <f t="shared" si="38"/>
        <v>1.0775731203373072E-2</v>
      </c>
      <c r="R30" s="100">
        <f t="shared" si="38"/>
        <v>1.6202270182467043E-2</v>
      </c>
      <c r="S30" s="100">
        <f t="shared" si="38"/>
        <v>1.4343122045012381E-2</v>
      </c>
      <c r="T30" s="100">
        <f t="shared" si="38"/>
        <v>4.4322913767622533E-2</v>
      </c>
    </row>
    <row r="31" spans="2:20">
      <c r="B31" s="265" t="s">
        <v>412</v>
      </c>
      <c r="C31" s="265">
        <v>0</v>
      </c>
      <c r="D31" s="265">
        <v>0</v>
      </c>
      <c r="E31" s="268">
        <f>E$32*(SUM(D00!F12:F13)/SUM(D00!F$6:F$13))</f>
        <v>0.34483165863730209</v>
      </c>
      <c r="F31" s="268">
        <f>F$32*(SUM(D00!G12:G13)/SUM(D00!G$6:G$13))</f>
        <v>1.125103451605117</v>
      </c>
      <c r="G31" s="268">
        <f>G$32*(SUM(D00!H12:H13)/SUM(D00!H$6:H$13))</f>
        <v>5.423539686912962</v>
      </c>
      <c r="H31" s="268">
        <f>H$32*(SUM(D00!I12:I13)/SUM(D00!I$6:I$13))</f>
        <v>8.8904843718369175</v>
      </c>
      <c r="I31" s="268">
        <f>I$32*(SUM(D00!J12:J13)/SUM(D00!J$6:J$13))</f>
        <v>7.275734442919747</v>
      </c>
      <c r="J31" s="268">
        <f>J$32*(SUM(D00!K12:K13)/SUM(D00!K$6:K$13))</f>
        <v>23.03259830951551</v>
      </c>
      <c r="L31" s="267" t="s">
        <v>412</v>
      </c>
      <c r="M31" s="256">
        <f t="shared" ref="M31:T31" si="39">C31/SUM($C14:$D14)</f>
        <v>0</v>
      </c>
      <c r="N31" s="256">
        <f t="shared" si="39"/>
        <v>0</v>
      </c>
      <c r="O31" s="100">
        <f t="shared" si="39"/>
        <v>1.6673000276438016E-3</v>
      </c>
      <c r="P31" s="100">
        <f t="shared" si="39"/>
        <v>5.4400022996044734E-3</v>
      </c>
      <c r="Q31" s="100">
        <f t="shared" si="39"/>
        <v>2.6223427122822322E-2</v>
      </c>
      <c r="R31" s="100">
        <f t="shared" si="39"/>
        <v>4.2986496360305451E-2</v>
      </c>
      <c r="S31" s="100">
        <f t="shared" si="39"/>
        <v>3.5178998023984803E-2</v>
      </c>
      <c r="T31" s="100">
        <f t="shared" si="39"/>
        <v>0.11136521498612086</v>
      </c>
    </row>
    <row r="32" spans="2:20">
      <c r="B32" s="2" t="s">
        <v>304</v>
      </c>
      <c r="C32" s="2">
        <v>0</v>
      </c>
      <c r="D32" s="2">
        <v>0</v>
      </c>
      <c r="E32" s="139">
        <f>SUM('DMU33'!G88,'DMU33'!G119)/10^4</f>
        <v>0.98629999999999995</v>
      </c>
      <c r="F32" s="139">
        <f>SUM('DMU33'!H88,'DMU33'!H119)/10^4</f>
        <v>2.8738000000000001</v>
      </c>
      <c r="G32" s="139">
        <f>SUM('DMU33'!I88,'DMU33'!I119)/10^4</f>
        <v>13.7004</v>
      </c>
      <c r="H32" s="139">
        <f>SUM('DMU33'!J88,'DMU33'!J119)/10^4</f>
        <v>21.226299999999998</v>
      </c>
      <c r="I32" s="139">
        <f>SUM('DMU33'!K88,'DMU33'!K119)/10^4</f>
        <v>18.8688</v>
      </c>
      <c r="J32" s="139">
        <f>SUM('DMU33'!L88,'DMU33'!L119)/10^4</f>
        <v>57.6556</v>
      </c>
      <c r="L32" s="2" t="s">
        <v>304</v>
      </c>
      <c r="M32" s="256">
        <f t="shared" ref="M32:T32" si="40">C32/SUM($C15:$D15)</f>
        <v>0</v>
      </c>
      <c r="N32" s="256">
        <f t="shared" si="40"/>
        <v>0</v>
      </c>
      <c r="O32" s="100">
        <f t="shared" si="40"/>
        <v>1.2712077124144846E-4</v>
      </c>
      <c r="P32" s="100">
        <f t="shared" si="40"/>
        <v>3.7039407116868565E-4</v>
      </c>
      <c r="Q32" s="100">
        <f t="shared" si="40"/>
        <v>1.7657968308996662E-3</v>
      </c>
      <c r="R32" s="100">
        <f t="shared" si="40"/>
        <v>2.7357838655605368E-3</v>
      </c>
      <c r="S32" s="100">
        <f t="shared" si="40"/>
        <v>2.4319339028699614E-3</v>
      </c>
      <c r="T32" s="100">
        <f t="shared" si="40"/>
        <v>7.4310294417402984E-3</v>
      </c>
    </row>
    <row r="36" spans="2:20">
      <c r="C36" s="2" t="s">
        <v>402</v>
      </c>
      <c r="M36" s="2" t="s">
        <v>414</v>
      </c>
    </row>
    <row r="37" spans="2:20">
      <c r="C37" s="2" t="s">
        <v>294</v>
      </c>
      <c r="D37" s="2" t="s">
        <v>295</v>
      </c>
      <c r="E37" s="2" t="s">
        <v>296</v>
      </c>
      <c r="F37" s="2" t="s">
        <v>297</v>
      </c>
      <c r="G37" s="2" t="s">
        <v>298</v>
      </c>
      <c r="H37" s="2" t="s">
        <v>299</v>
      </c>
      <c r="I37" s="2" t="s">
        <v>300</v>
      </c>
      <c r="J37" s="2" t="s">
        <v>301</v>
      </c>
      <c r="M37" s="2" t="s">
        <v>294</v>
      </c>
      <c r="N37" s="2" t="s">
        <v>295</v>
      </c>
      <c r="O37" s="2" t="s">
        <v>296</v>
      </c>
      <c r="P37" s="2" t="s">
        <v>297</v>
      </c>
      <c r="Q37" s="2" t="s">
        <v>298</v>
      </c>
      <c r="R37" s="2" t="s">
        <v>299</v>
      </c>
      <c r="S37" s="2" t="s">
        <v>300</v>
      </c>
      <c r="T37" s="2" t="s">
        <v>301</v>
      </c>
    </row>
    <row r="38" spans="2:20">
      <c r="L38" s="2" t="s">
        <v>146</v>
      </c>
      <c r="M38" s="255">
        <f>M39</f>
        <v>0</v>
      </c>
      <c r="N38" s="255">
        <f t="shared" ref="N38:T41" si="41">N39</f>
        <v>0</v>
      </c>
      <c r="O38" s="254">
        <f t="shared" si="41"/>
        <v>1.446830253731478E-5</v>
      </c>
      <c r="P38" s="254">
        <f t="shared" si="41"/>
        <v>2.444485955872495E-5</v>
      </c>
      <c r="Q38" s="254">
        <f t="shared" si="41"/>
        <v>3.6679723191186805E-5</v>
      </c>
      <c r="R38" s="254">
        <f t="shared" si="41"/>
        <v>3.8399533584813089E-5</v>
      </c>
      <c r="S38" s="254">
        <f t="shared" si="41"/>
        <v>3.3379372759782222E-5</v>
      </c>
      <c r="T38" s="254">
        <f t="shared" si="41"/>
        <v>1.4751885971764415E-4</v>
      </c>
    </row>
    <row r="39" spans="2:20">
      <c r="L39" s="2" t="s">
        <v>147</v>
      </c>
      <c r="M39" s="255">
        <f>M40</f>
        <v>0</v>
      </c>
      <c r="N39" s="255">
        <f t="shared" si="41"/>
        <v>0</v>
      </c>
      <c r="O39" s="254">
        <f t="shared" si="41"/>
        <v>1.446830253731478E-5</v>
      </c>
      <c r="P39" s="254">
        <f t="shared" si="41"/>
        <v>2.444485955872495E-5</v>
      </c>
      <c r="Q39" s="254">
        <f t="shared" si="41"/>
        <v>3.6679723191186805E-5</v>
      </c>
      <c r="R39" s="254">
        <f t="shared" si="41"/>
        <v>3.8399533584813089E-5</v>
      </c>
      <c r="S39" s="254">
        <f t="shared" si="41"/>
        <v>3.3379372759782222E-5</v>
      </c>
      <c r="T39" s="254">
        <f t="shared" si="41"/>
        <v>1.4751885971764415E-4</v>
      </c>
    </row>
    <row r="40" spans="2:20">
      <c r="L40" s="2" t="s">
        <v>148</v>
      </c>
      <c r="M40" s="255">
        <f>M41</f>
        <v>0</v>
      </c>
      <c r="N40" s="255">
        <f t="shared" si="41"/>
        <v>0</v>
      </c>
      <c r="O40" s="254">
        <f t="shared" si="41"/>
        <v>1.446830253731478E-5</v>
      </c>
      <c r="P40" s="254">
        <f t="shared" si="41"/>
        <v>2.444485955872495E-5</v>
      </c>
      <c r="Q40" s="254">
        <f t="shared" si="41"/>
        <v>3.6679723191186805E-5</v>
      </c>
      <c r="R40" s="254">
        <f t="shared" si="41"/>
        <v>3.8399533584813089E-5</v>
      </c>
      <c r="S40" s="254">
        <f t="shared" si="41"/>
        <v>3.3379372759782222E-5</v>
      </c>
      <c r="T40" s="254">
        <f t="shared" si="41"/>
        <v>1.4751885971764415E-4</v>
      </c>
    </row>
    <row r="41" spans="2:20">
      <c r="L41" s="2" t="s">
        <v>149</v>
      </c>
      <c r="M41" s="255">
        <f>M42</f>
        <v>0</v>
      </c>
      <c r="N41" s="255">
        <f t="shared" si="41"/>
        <v>0</v>
      </c>
      <c r="O41" s="254">
        <f t="shared" si="41"/>
        <v>1.446830253731478E-5</v>
      </c>
      <c r="P41" s="254">
        <f t="shared" si="41"/>
        <v>2.444485955872495E-5</v>
      </c>
      <c r="Q41" s="254">
        <f t="shared" si="41"/>
        <v>3.6679723191186805E-5</v>
      </c>
      <c r="R41" s="254">
        <f t="shared" si="41"/>
        <v>3.8399533584813089E-5</v>
      </c>
      <c r="S41" s="254">
        <f t="shared" si="41"/>
        <v>3.3379372759782222E-5</v>
      </c>
      <c r="T41" s="254">
        <f t="shared" si="41"/>
        <v>1.4751885971764415E-4</v>
      </c>
    </row>
    <row r="42" spans="2:20">
      <c r="B42" s="2" t="s">
        <v>112</v>
      </c>
      <c r="C42" s="2">
        <v>0</v>
      </c>
      <c r="D42" s="2">
        <v>0</v>
      </c>
      <c r="E42" s="139">
        <f>E$49*(D00!F23/SUM(D00!F$23:F$30))</f>
        <v>6.1380779542173643E-2</v>
      </c>
      <c r="F42" s="139">
        <f>F$49*(D00!G23/SUM(D00!G$23:G$30))</f>
        <v>0.10370563731603892</v>
      </c>
      <c r="G42" s="139">
        <f>G$49*(D00!H23/SUM(D00!H$23:H$30))</f>
        <v>0.15561120574162679</v>
      </c>
      <c r="H42" s="139">
        <f>H$49*(D00!I23/SUM(D00!I$23:I$30))</f>
        <v>0.16290738318561226</v>
      </c>
      <c r="I42" s="139">
        <f>I$49*(D00!J23/SUM(D00!J$23:J$30))</f>
        <v>0.14160969577046748</v>
      </c>
      <c r="J42" s="139">
        <f>J$49*(D00!K23/SUM(D00!K$23:K$30))</f>
        <v>0.62583862780644273</v>
      </c>
      <c r="L42" s="265" t="s">
        <v>150</v>
      </c>
      <c r="M42" s="266">
        <f>C42/SUM($C$4:$D$8)</f>
        <v>0</v>
      </c>
      <c r="N42" s="266">
        <f t="shared" ref="N42" si="42">D42/SUM($C$4:$D$8)</f>
        <v>0</v>
      </c>
      <c r="O42" s="264">
        <f t="shared" ref="O42" si="43">E42/SUM($C$4:$D$8)</f>
        <v>1.446830253731478E-5</v>
      </c>
      <c r="P42" s="264">
        <f t="shared" ref="P42" si="44">F42/SUM($C$4:$D$8)</f>
        <v>2.444485955872495E-5</v>
      </c>
      <c r="Q42" s="264">
        <f t="shared" ref="Q42" si="45">G42/SUM($C$4:$D$8)</f>
        <v>3.6679723191186805E-5</v>
      </c>
      <c r="R42" s="264">
        <f t="shared" ref="R42" si="46">H42/SUM($C$4:$D$8)</f>
        <v>3.8399533584813089E-5</v>
      </c>
      <c r="S42" s="264">
        <f t="shared" ref="S42" si="47">I42/SUM($C$4:$D$8)</f>
        <v>3.3379372759782222E-5</v>
      </c>
      <c r="T42" s="264">
        <f t="shared" ref="T42" si="48">J42/SUM($C$4:$D$8)</f>
        <v>1.4751885971764415E-4</v>
      </c>
    </row>
    <row r="43" spans="2:20">
      <c r="B43" s="2" t="s">
        <v>113</v>
      </c>
      <c r="C43" s="2">
        <v>0</v>
      </c>
      <c r="D43" s="2">
        <v>0</v>
      </c>
      <c r="E43" s="139">
        <f>E$49*(D00!F24/SUM(D00!F$23:F$30))</f>
        <v>0.11529632914002887</v>
      </c>
      <c r="F43" s="139">
        <f>F$49*(D00!G24/SUM(D00!G$23:G$30))</f>
        <v>0.17778109254178098</v>
      </c>
      <c r="G43" s="139">
        <f>G$49*(D00!H24/SUM(D00!H$23:H$30))</f>
        <v>0.25605865071770328</v>
      </c>
      <c r="H43" s="139">
        <f>H$49*(D00!I24/SUM(D00!I$23:I$30))</f>
        <v>0.26441751140177266</v>
      </c>
      <c r="I43" s="139">
        <f>I$49*(D00!J24/SUM(D00!J$23:J$30))</f>
        <v>0.22046054909720508</v>
      </c>
      <c r="J43" s="139">
        <f>J$49*(D00!K24/SUM(D00!K$23:K$30))</f>
        <v>1.0345997210988704</v>
      </c>
      <c r="L43" s="2" t="s">
        <v>113</v>
      </c>
      <c r="M43" s="256">
        <f t="shared" ref="M43:T49" si="49">C43/SUM($C9:$D9)</f>
        <v>0</v>
      </c>
      <c r="N43" s="256">
        <f t="shared" si="49"/>
        <v>0</v>
      </c>
      <c r="O43" s="100">
        <f t="shared" si="49"/>
        <v>1.1623654329140439E-4</v>
      </c>
      <c r="P43" s="100">
        <f t="shared" si="49"/>
        <v>1.7923085508237129E-4</v>
      </c>
      <c r="Q43" s="100">
        <f t="shared" si="49"/>
        <v>2.5814674813400966E-4</v>
      </c>
      <c r="R43" s="100">
        <f t="shared" si="49"/>
        <v>2.6657377333956175E-4</v>
      </c>
      <c r="S43" s="100">
        <f t="shared" si="49"/>
        <v>2.2225835245857201E-4</v>
      </c>
      <c r="T43" s="100">
        <f t="shared" si="49"/>
        <v>1.0430366358388438E-3</v>
      </c>
    </row>
    <row r="44" spans="2:20">
      <c r="B44" s="2" t="s">
        <v>114</v>
      </c>
      <c r="C44" s="2">
        <v>0</v>
      </c>
      <c r="D44" s="2">
        <v>0</v>
      </c>
      <c r="E44" s="139">
        <f>E$49*(D00!F25/SUM(D00!F$23:F$30))</f>
        <v>0.17833604866982883</v>
      </c>
      <c r="F44" s="139">
        <f>F$49*(D00!G25/SUM(D00!G$23:G$30))</f>
        <v>0.27737142678972321</v>
      </c>
      <c r="G44" s="139">
        <f>G$49*(D00!H25/SUM(D00!H$23:H$30))</f>
        <v>0.38532298564593298</v>
      </c>
      <c r="H44" s="139">
        <f>H$49*(D00!I25/SUM(D00!I$23:I$30))</f>
        <v>0.43059941485242231</v>
      </c>
      <c r="I44" s="139">
        <f>I$49*(D00!J25/SUM(D00!J$23:J$30))</f>
        <v>0.34839203561711596</v>
      </c>
      <c r="J44" s="139">
        <f>J$49*(D00!K25/SUM(D00!K$23:K$30))</f>
        <v>1.6211186445405104</v>
      </c>
      <c r="L44" s="2" t="s">
        <v>114</v>
      </c>
      <c r="M44" s="256">
        <f t="shared" si="49"/>
        <v>0</v>
      </c>
      <c r="N44" s="256">
        <f t="shared" si="49"/>
        <v>0</v>
      </c>
      <c r="O44" s="100">
        <f t="shared" si="49"/>
        <v>2.3005071272903517E-4</v>
      </c>
      <c r="P44" s="100">
        <f t="shared" si="49"/>
        <v>3.5780480110211512E-4</v>
      </c>
      <c r="Q44" s="100">
        <f t="shared" si="49"/>
        <v>4.9706062313201605E-4</v>
      </c>
      <c r="R44" s="100">
        <f t="shared" si="49"/>
        <v>5.554665084618101E-4</v>
      </c>
      <c r="S44" s="100">
        <f t="shared" si="49"/>
        <v>4.494202753769797E-4</v>
      </c>
      <c r="T44" s="100">
        <f t="shared" si="49"/>
        <v>2.0912176891691235E-3</v>
      </c>
    </row>
    <row r="45" spans="2:20">
      <c r="B45" s="2" t="s">
        <v>115</v>
      </c>
      <c r="C45" s="2">
        <v>0</v>
      </c>
      <c r="D45" s="2">
        <v>0</v>
      </c>
      <c r="E45" s="139">
        <f>E$49*(D00!F26/SUM(D00!F$23:F$30))</f>
        <v>0.38072672716023914</v>
      </c>
      <c r="F45" s="139">
        <f>F$49*(D00!G26/SUM(D00!G$23:G$30))</f>
        <v>0.5572120354203044</v>
      </c>
      <c r="G45" s="139">
        <f>G$49*(D00!H26/SUM(D00!H$23:H$30))</f>
        <v>0.79534616267942571</v>
      </c>
      <c r="H45" s="139">
        <f>H$49*(D00!I26/SUM(D00!I$23:I$30))</f>
        <v>0.88575773169262539</v>
      </c>
      <c r="I45" s="139">
        <f>I$49*(D00!J26/SUM(D00!J$23:J$30))</f>
        <v>0.67666905763047236</v>
      </c>
      <c r="J45" s="139">
        <f>J$49*(D00!K26/SUM(D00!K$23:K$30))</f>
        <v>3.2979402035978254</v>
      </c>
      <c r="L45" s="2" t="s">
        <v>115</v>
      </c>
      <c r="M45" s="256">
        <f t="shared" si="49"/>
        <v>0</v>
      </c>
      <c r="N45" s="256">
        <f t="shared" si="49"/>
        <v>0</v>
      </c>
      <c r="O45" s="100">
        <f t="shared" si="49"/>
        <v>5.650706194595044E-4</v>
      </c>
      <c r="P45" s="100">
        <f t="shared" si="49"/>
        <v>8.2700826488791158E-4</v>
      </c>
      <c r="Q45" s="100">
        <f t="shared" si="49"/>
        <v>1.1804444415609661E-3</v>
      </c>
      <c r="R45" s="100">
        <f t="shared" si="49"/>
        <v>1.3146323450203741E-3</v>
      </c>
      <c r="S45" s="100">
        <f t="shared" si="49"/>
        <v>1.0043051256640595E-3</v>
      </c>
      <c r="T45" s="100">
        <f t="shared" si="49"/>
        <v>4.8947682966399512E-3</v>
      </c>
    </row>
    <row r="46" spans="2:20">
      <c r="B46" s="2" t="s">
        <v>116</v>
      </c>
      <c r="C46" s="2">
        <v>0</v>
      </c>
      <c r="D46" s="2">
        <v>0</v>
      </c>
      <c r="E46" s="139">
        <f>E$49*(D00!F27/SUM(D00!F$23:F$30))</f>
        <v>0.79131437409775218</v>
      </c>
      <c r="F46" s="139">
        <f>F$49*(D00!G27/SUM(D00!G$23:G$30))</f>
        <v>1.2387062234971316</v>
      </c>
      <c r="G46" s="139">
        <f>G$49*(D00!H27/SUM(D00!H$23:H$30))</f>
        <v>1.6112758181818179</v>
      </c>
      <c r="H46" s="139">
        <f>H$49*(D00!I27/SUM(D00!I$23:I$30))</f>
        <v>1.7706968333189916</v>
      </c>
      <c r="I46" s="139">
        <f>I$49*(D00!J27/SUM(D00!J$23:J$30))</f>
        <v>1.2374756369032898</v>
      </c>
      <c r="J46" s="139">
        <f>J$49*(D00!K27/SUM(D00!K$23:K$30))</f>
        <v>6.6491258401896527</v>
      </c>
      <c r="L46" s="2" t="s">
        <v>116</v>
      </c>
      <c r="M46" s="256">
        <f t="shared" si="49"/>
        <v>0</v>
      </c>
      <c r="N46" s="256">
        <f t="shared" si="49"/>
        <v>0</v>
      </c>
      <c r="O46" s="100">
        <f t="shared" si="49"/>
        <v>1.4963135989758622E-3</v>
      </c>
      <c r="P46" s="100">
        <f t="shared" si="49"/>
        <v>2.3422965992095411E-3</v>
      </c>
      <c r="Q46" s="100">
        <f t="shared" si="49"/>
        <v>3.0467965670349134E-3</v>
      </c>
      <c r="R46" s="100">
        <f t="shared" si="49"/>
        <v>3.3482492396017111E-3</v>
      </c>
      <c r="S46" s="100">
        <f t="shared" si="49"/>
        <v>2.3399696561950379E-3</v>
      </c>
      <c r="T46" s="100">
        <f t="shared" si="49"/>
        <v>1.2572976988218524E-2</v>
      </c>
    </row>
    <row r="47" spans="2:20">
      <c r="B47" s="2" t="s">
        <v>117</v>
      </c>
      <c r="C47" s="2">
        <v>0</v>
      </c>
      <c r="D47" s="2">
        <v>0</v>
      </c>
      <c r="E47" s="139">
        <f>E$49*(D00!F28/SUM(D00!F$23:F$30))</f>
        <v>1.168723221282739</v>
      </c>
      <c r="F47" s="139">
        <f>F$49*(D00!G28/SUM(D00!G$23:G$30))</f>
        <v>1.8584708655525071</v>
      </c>
      <c r="G47" s="139">
        <f>G$49*(D00!H28/SUM(D00!H$23:H$30))</f>
        <v>2.3094678947368417</v>
      </c>
      <c r="H47" s="139">
        <f>H$49*(D00!I28/SUM(D00!I$23:I$30))</f>
        <v>2.4804491007658549</v>
      </c>
      <c r="I47" s="139">
        <f>I$49*(D00!J28/SUM(D00!J$23:J$30))</f>
        <v>1.6437989116992335</v>
      </c>
      <c r="J47" s="139">
        <f>J$49*(D00!K28/SUM(D00!K$23:K$30))</f>
        <v>9.4580272207502425</v>
      </c>
      <c r="L47" s="2" t="s">
        <v>117</v>
      </c>
      <c r="M47" s="256">
        <f t="shared" si="49"/>
        <v>0</v>
      </c>
      <c r="N47" s="256">
        <f t="shared" si="49"/>
        <v>0</v>
      </c>
      <c r="O47" s="100">
        <f t="shared" si="49"/>
        <v>3.4395821059428479E-3</v>
      </c>
      <c r="P47" s="100">
        <f t="shared" si="49"/>
        <v>5.4695269308969018E-3</v>
      </c>
      <c r="Q47" s="100">
        <f t="shared" si="49"/>
        <v>6.7968226354463909E-3</v>
      </c>
      <c r="R47" s="100">
        <f t="shared" si="49"/>
        <v>7.3000246648066399E-3</v>
      </c>
      <c r="S47" s="100">
        <f t="shared" si="49"/>
        <v>4.8377419216873701E-3</v>
      </c>
      <c r="T47" s="100">
        <f t="shared" si="49"/>
        <v>2.7835214183823256E-2</v>
      </c>
    </row>
    <row r="48" spans="2:20">
      <c r="B48" s="265" t="s">
        <v>412</v>
      </c>
      <c r="C48" s="265">
        <v>0</v>
      </c>
      <c r="D48" s="265">
        <v>0</v>
      </c>
      <c r="E48" s="268">
        <f>E$49*(SUM(D00!F29:F30)/SUM(D00!F$23:F$30))</f>
        <v>1.3263225201072386</v>
      </c>
      <c r="F48" s="268">
        <f>F$49*(SUM(D00!G29:G30)/SUM(D00!G$23:G$30))</f>
        <v>2.3860527188825147</v>
      </c>
      <c r="G48" s="268">
        <f>G$49*(SUM(D00!H29:H30)/SUM(D00!H$23:H$30))</f>
        <v>3.0908172822966495</v>
      </c>
      <c r="H48" s="268">
        <f>H$49*(SUM(D00!I29:I30)/SUM(D00!I$23:I$30))</f>
        <v>3.5184720247827204</v>
      </c>
      <c r="I48" s="268">
        <f>I$49*(SUM(D00!J29:J30)/SUM(D00!J$23:J$30))</f>
        <v>2.2375941132822161</v>
      </c>
      <c r="J48" s="268">
        <f>J$49*(SUM(D00!K29:K30)/SUM(D00!K$23:K$30))</f>
        <v>12.558549742016456</v>
      </c>
      <c r="L48" s="267" t="s">
        <v>412</v>
      </c>
      <c r="M48" s="256">
        <f t="shared" si="49"/>
        <v>0</v>
      </c>
      <c r="N48" s="256">
        <f t="shared" si="49"/>
        <v>0</v>
      </c>
      <c r="O48" s="100">
        <f t="shared" si="49"/>
        <v>6.412919228989203E-3</v>
      </c>
      <c r="P48" s="100">
        <f t="shared" si="49"/>
        <v>1.1536834465471078E-2</v>
      </c>
      <c r="Q48" s="100">
        <f t="shared" si="49"/>
        <v>1.494445075194057E-2</v>
      </c>
      <c r="R48" s="100">
        <f t="shared" si="49"/>
        <v>1.7012209747117403E-2</v>
      </c>
      <c r="S48" s="100">
        <f t="shared" si="49"/>
        <v>1.0819020334948661E-2</v>
      </c>
      <c r="T48" s="100">
        <f t="shared" si="49"/>
        <v>6.0722006833061226E-2</v>
      </c>
    </row>
    <row r="49" spans="2:20">
      <c r="B49" s="2" t="s">
        <v>304</v>
      </c>
      <c r="C49" s="2">
        <v>0</v>
      </c>
      <c r="D49" s="2">
        <v>0</v>
      </c>
      <c r="E49" s="139">
        <f>'DMU33'!G122/10^4</f>
        <v>4.0221</v>
      </c>
      <c r="F49" s="139">
        <f>'DMU33'!H122/10^4</f>
        <v>6.5993000000000004</v>
      </c>
      <c r="G49" s="139">
        <f>'DMU33'!I122/10^4</f>
        <v>8.6038999999999994</v>
      </c>
      <c r="H49" s="139">
        <f>'DMU33'!J122/10^4</f>
        <v>9.5132999999999992</v>
      </c>
      <c r="I49" s="139">
        <f>'DMU33'!K122/10^4</f>
        <v>6.5060000000000002</v>
      </c>
      <c r="J49" s="139">
        <f>'DMU33'!L122/10^4</f>
        <v>35.245199999999997</v>
      </c>
      <c r="L49" s="2" t="s">
        <v>304</v>
      </c>
      <c r="M49" s="256">
        <f t="shared" si="49"/>
        <v>0</v>
      </c>
      <c r="N49" s="256">
        <f t="shared" si="49"/>
        <v>0</v>
      </c>
      <c r="O49" s="100">
        <f t="shared" si="49"/>
        <v>5.1839445808600818E-4</v>
      </c>
      <c r="P49" s="100">
        <f t="shared" si="49"/>
        <v>8.5056078845553175E-4</v>
      </c>
      <c r="Q49" s="100">
        <f t="shared" si="49"/>
        <v>1.1089266994669964E-3</v>
      </c>
      <c r="R49" s="100">
        <f t="shared" si="49"/>
        <v>1.2261360975882305E-3</v>
      </c>
      <c r="S49" s="100">
        <f t="shared" si="49"/>
        <v>8.3853567646442642E-4</v>
      </c>
      <c r="T49" s="100">
        <f t="shared" si="49"/>
        <v>4.5426310519711037E-3</v>
      </c>
    </row>
    <row r="53" spans="2:20">
      <c r="C53" s="2" t="s">
        <v>403</v>
      </c>
      <c r="M53" s="2" t="s">
        <v>415</v>
      </c>
    </row>
    <row r="54" spans="2:20">
      <c r="C54" s="2" t="s">
        <v>294</v>
      </c>
      <c r="D54" s="2" t="s">
        <v>295</v>
      </c>
      <c r="E54" s="2" t="s">
        <v>296</v>
      </c>
      <c r="F54" s="2" t="s">
        <v>297</v>
      </c>
      <c r="G54" s="2" t="s">
        <v>298</v>
      </c>
      <c r="H54" s="2" t="s">
        <v>299</v>
      </c>
      <c r="I54" s="2" t="s">
        <v>300</v>
      </c>
      <c r="J54" s="2" t="s">
        <v>301</v>
      </c>
      <c r="M54" s="2" t="s">
        <v>294</v>
      </c>
      <c r="N54" s="2" t="s">
        <v>295</v>
      </c>
      <c r="O54" s="2" t="s">
        <v>296</v>
      </c>
      <c r="P54" s="2" t="s">
        <v>297</v>
      </c>
      <c r="Q54" s="2" t="s">
        <v>298</v>
      </c>
      <c r="R54" s="2" t="s">
        <v>299</v>
      </c>
      <c r="S54" s="2" t="s">
        <v>300</v>
      </c>
      <c r="T54" s="2" t="s">
        <v>301</v>
      </c>
    </row>
    <row r="55" spans="2:20">
      <c r="L55" s="2" t="s">
        <v>146</v>
      </c>
      <c r="M55" s="255">
        <f t="shared" ref="M55:M57" si="50">M56</f>
        <v>0</v>
      </c>
      <c r="N55" s="255">
        <f t="shared" ref="N55:N58" si="51">N56</f>
        <v>0</v>
      </c>
      <c r="O55" s="254">
        <f t="shared" ref="O55:O58" si="52">O56</f>
        <v>1.8021669838833136E-7</v>
      </c>
      <c r="P55" s="254">
        <f t="shared" ref="P55:P58" si="53">P56</f>
        <v>6.9622160207619179E-7</v>
      </c>
      <c r="Q55" s="254">
        <f t="shared" ref="Q55:Q58" si="54">Q56</f>
        <v>1.8147388997174921E-6</v>
      </c>
      <c r="R55" s="254">
        <f t="shared" ref="R55:R58" si="55">R56</f>
        <v>8.4449629887368319E-6</v>
      </c>
      <c r="S55" s="254">
        <f t="shared" ref="S55:S58" si="56">S56</f>
        <v>1.5340609400435424E-5</v>
      </c>
      <c r="T55" s="254">
        <f t="shared" ref="T55:T58" si="57">T56</f>
        <v>2.6562025460560652E-5</v>
      </c>
    </row>
    <row r="56" spans="2:20">
      <c r="L56" s="2" t="s">
        <v>147</v>
      </c>
      <c r="M56" s="255">
        <f t="shared" si="50"/>
        <v>0</v>
      </c>
      <c r="N56" s="255">
        <f t="shared" si="51"/>
        <v>0</v>
      </c>
      <c r="O56" s="254">
        <f t="shared" si="52"/>
        <v>1.8021669838833136E-7</v>
      </c>
      <c r="P56" s="254">
        <f t="shared" si="53"/>
        <v>6.9622160207619179E-7</v>
      </c>
      <c r="Q56" s="254">
        <f t="shared" si="54"/>
        <v>1.8147388997174921E-6</v>
      </c>
      <c r="R56" s="254">
        <f t="shared" si="55"/>
        <v>8.4449629887368319E-6</v>
      </c>
      <c r="S56" s="254">
        <f t="shared" si="56"/>
        <v>1.5340609400435424E-5</v>
      </c>
      <c r="T56" s="254">
        <f t="shared" si="57"/>
        <v>2.6562025460560652E-5</v>
      </c>
    </row>
    <row r="57" spans="2:20">
      <c r="L57" s="2" t="s">
        <v>148</v>
      </c>
      <c r="M57" s="255">
        <f t="shared" si="50"/>
        <v>0</v>
      </c>
      <c r="N57" s="255">
        <f t="shared" si="51"/>
        <v>0</v>
      </c>
      <c r="O57" s="254">
        <f t="shared" si="52"/>
        <v>1.8021669838833136E-7</v>
      </c>
      <c r="P57" s="254">
        <f t="shared" si="53"/>
        <v>6.9622160207619179E-7</v>
      </c>
      <c r="Q57" s="254">
        <f t="shared" si="54"/>
        <v>1.8147388997174921E-6</v>
      </c>
      <c r="R57" s="254">
        <f t="shared" si="55"/>
        <v>8.4449629887368319E-6</v>
      </c>
      <c r="S57" s="254">
        <f t="shared" si="56"/>
        <v>1.5340609400435424E-5</v>
      </c>
      <c r="T57" s="254">
        <f t="shared" si="57"/>
        <v>2.6562025460560652E-5</v>
      </c>
    </row>
    <row r="58" spans="2:20">
      <c r="L58" s="2" t="s">
        <v>149</v>
      </c>
      <c r="M58" s="255">
        <f>M59</f>
        <v>0</v>
      </c>
      <c r="N58" s="255">
        <f t="shared" si="51"/>
        <v>0</v>
      </c>
      <c r="O58" s="254">
        <f t="shared" si="52"/>
        <v>1.8021669838833136E-7</v>
      </c>
      <c r="P58" s="254">
        <f t="shared" si="53"/>
        <v>6.9622160207619179E-7</v>
      </c>
      <c r="Q58" s="254">
        <f t="shared" si="54"/>
        <v>1.8147388997174921E-6</v>
      </c>
      <c r="R58" s="254">
        <f t="shared" si="55"/>
        <v>8.4449629887368319E-6</v>
      </c>
      <c r="S58" s="254">
        <f t="shared" si="56"/>
        <v>1.5340609400435424E-5</v>
      </c>
      <c r="T58" s="254">
        <f t="shared" si="57"/>
        <v>2.6562025460560652E-5</v>
      </c>
    </row>
    <row r="59" spans="2:20">
      <c r="B59" s="2" t="s">
        <v>112</v>
      </c>
      <c r="C59" s="2">
        <v>0</v>
      </c>
      <c r="D59" s="2">
        <v>0</v>
      </c>
      <c r="E59" s="139">
        <f>E$66*(D00!F40/SUM(D00!F$40:F$47))</f>
        <v>7.6455696202531651E-4</v>
      </c>
      <c r="F59" s="139">
        <f>F$66*(D00!G40/SUM(D00!G$40:G$47))</f>
        <v>2.9536723163841811E-3</v>
      </c>
      <c r="G59" s="139">
        <f>G$66*(D00!H40/SUM(D00!H$40:H$47))</f>
        <v>7.6989051094890504E-3</v>
      </c>
      <c r="H59" s="139">
        <f>H$66*(D00!I40/SUM(D00!I$40:I$47))</f>
        <v>3.5827175310758685E-2</v>
      </c>
      <c r="I59" s="139">
        <f>I$66*(D00!J40/SUM(D00!J$40:J$47))</f>
        <v>6.5081481481481476E-2</v>
      </c>
      <c r="J59" s="139">
        <f>J$66*(D00!K40/SUM(D00!K$40:K$47))</f>
        <v>0.11268756820527943</v>
      </c>
      <c r="L59" s="265" t="s">
        <v>150</v>
      </c>
      <c r="M59" s="266">
        <f>C59/SUM($C$4:$D$8)</f>
        <v>0</v>
      </c>
      <c r="N59" s="266">
        <f t="shared" ref="N59:P59" si="58">D59/SUM($C$4:$D$8)</f>
        <v>0</v>
      </c>
      <c r="O59" s="264">
        <f t="shared" si="58"/>
        <v>1.8021669838833136E-7</v>
      </c>
      <c r="P59" s="264">
        <f t="shared" si="58"/>
        <v>6.9622160207619179E-7</v>
      </c>
      <c r="Q59" s="264">
        <f t="shared" ref="Q59" si="59">G59/SUM($C$4:$D$8)</f>
        <v>1.8147388997174921E-6</v>
      </c>
      <c r="R59" s="264">
        <f t="shared" ref="R59:S59" si="60">H59/SUM($C$4:$D$8)</f>
        <v>8.4449629887368319E-6</v>
      </c>
      <c r="S59" s="264">
        <f t="shared" si="60"/>
        <v>1.5340609400435424E-5</v>
      </c>
      <c r="T59" s="264">
        <f t="shared" ref="T59" si="61">J59/SUM($C$4:$D$8)</f>
        <v>2.6562025460560652E-5</v>
      </c>
    </row>
    <row r="60" spans="2:20">
      <c r="B60" s="2" t="s">
        <v>113</v>
      </c>
      <c r="C60" s="2">
        <v>0</v>
      </c>
      <c r="D60" s="2">
        <v>0</v>
      </c>
      <c r="E60" s="139">
        <f>E$66*(D00!F41/SUM(D00!F$40:F$47))</f>
        <v>2.2936708860759494E-3</v>
      </c>
      <c r="F60" s="139">
        <f>F$66*(D00!G41/SUM(D00!G$40:G$47))</f>
        <v>3.6920903954802261E-3</v>
      </c>
      <c r="G60" s="139">
        <f>G$66*(D00!H41/SUM(D00!H$40:H$47))</f>
        <v>1.4627919708029194E-2</v>
      </c>
      <c r="H60" s="139">
        <f>H$66*(D00!I41/SUM(D00!I$40:I$47))</f>
        <v>5.5646463780540077E-2</v>
      </c>
      <c r="I60" s="139">
        <f>I$66*(D00!J41/SUM(D00!J$40:J$47))</f>
        <v>9.4729711934156371E-2</v>
      </c>
      <c r="J60" s="139">
        <f>J$66*(D00!K41/SUM(D00!K$40:K$47))</f>
        <v>0.17051408346851496</v>
      </c>
      <c r="L60" s="2" t="s">
        <v>113</v>
      </c>
      <c r="M60" s="256">
        <f t="shared" ref="M60:T66" si="62">C60/SUM($C9:$D9)</f>
        <v>0</v>
      </c>
      <c r="N60" s="256">
        <f t="shared" si="62"/>
        <v>0</v>
      </c>
      <c r="O60" s="100">
        <f t="shared" si="62"/>
        <v>2.3123752268105752E-6</v>
      </c>
      <c r="P60" s="100">
        <f t="shared" si="62"/>
        <v>3.7221985148269587E-6</v>
      </c>
      <c r="Q60" s="100">
        <f t="shared" si="62"/>
        <v>1.4747206915325883E-5</v>
      </c>
      <c r="R60" s="100">
        <f t="shared" si="62"/>
        <v>5.6100247462212426E-5</v>
      </c>
      <c r="S60" s="100">
        <f t="shared" si="62"/>
        <v>9.550221021212018E-5</v>
      </c>
      <c r="T60" s="100">
        <f t="shared" si="62"/>
        <v>1.7190458527791095E-4</v>
      </c>
    </row>
    <row r="61" spans="2:20">
      <c r="B61" s="2" t="s">
        <v>114</v>
      </c>
      <c r="C61" s="2">
        <v>0</v>
      </c>
      <c r="D61" s="2">
        <v>0</v>
      </c>
      <c r="E61" s="139">
        <f>E$66*(D00!F42/SUM(D00!F$40:F$47))</f>
        <v>3.058227848101266E-3</v>
      </c>
      <c r="F61" s="139">
        <f>F$66*(D00!G42/SUM(D00!G$40:G$47))</f>
        <v>5.9073446327683621E-3</v>
      </c>
      <c r="G61" s="139">
        <f>G$66*(D00!H42/SUM(D00!H$40:H$47))</f>
        <v>2.0787043795620436E-2</v>
      </c>
      <c r="H61" s="139">
        <f>H$66*(D00!I42/SUM(D00!I$40:I$47))</f>
        <v>8.3850835833690532E-2</v>
      </c>
      <c r="I61" s="139">
        <f>I$66*(D00!J42/SUM(D00!J$40:J$47))</f>
        <v>0.14317925925925926</v>
      </c>
      <c r="J61" s="139">
        <f>J$66*(D00!K42/SUM(D00!K$40:K$47))</f>
        <v>0.25725385636336823</v>
      </c>
      <c r="L61" s="2" t="s">
        <v>114</v>
      </c>
      <c r="M61" s="256">
        <f t="shared" si="62"/>
        <v>0</v>
      </c>
      <c r="N61" s="256">
        <f t="shared" si="62"/>
        <v>0</v>
      </c>
      <c r="O61" s="100">
        <f t="shared" si="62"/>
        <v>3.9450660782892352E-6</v>
      </c>
      <c r="P61" s="100">
        <f t="shared" si="62"/>
        <v>7.6203821562763945E-6</v>
      </c>
      <c r="Q61" s="100">
        <f t="shared" si="62"/>
        <v>2.6814961284499898E-5</v>
      </c>
      <c r="R61" s="100">
        <f t="shared" si="62"/>
        <v>1.0816626638498205E-4</v>
      </c>
      <c r="S61" s="100">
        <f t="shared" si="62"/>
        <v>1.8469900441491887E-4</v>
      </c>
      <c r="T61" s="100">
        <f t="shared" si="62"/>
        <v>3.3185344999010346E-4</v>
      </c>
    </row>
    <row r="62" spans="2:20">
      <c r="B62" s="2" t="s">
        <v>115</v>
      </c>
      <c r="C62" s="2">
        <v>0</v>
      </c>
      <c r="D62" s="2">
        <v>0</v>
      </c>
      <c r="E62" s="139">
        <f>E$66*(D00!F43/SUM(D00!F$40:F$47))</f>
        <v>4.5873417721518988E-3</v>
      </c>
      <c r="F62" s="139">
        <f>F$66*(D00!G43/SUM(D00!G$40:G$47))</f>
        <v>1.1814689265536724E-2</v>
      </c>
      <c r="G62" s="139">
        <f>G$66*(D00!H43/SUM(D00!H$40:H$47))</f>
        <v>3.618485401459854E-2</v>
      </c>
      <c r="H62" s="139">
        <f>H$66*(D00!I43/SUM(D00!I$40:I$47))</f>
        <v>0.15550518645520789</v>
      </c>
      <c r="I62" s="139">
        <f>I$66*(D00!J43/SUM(D00!J$40:J$47))</f>
        <v>0.26538781893004115</v>
      </c>
      <c r="J62" s="139">
        <f>J$66*(D00!K43/SUM(D00!K$40:K$47))</f>
        <v>0.47521533697094809</v>
      </c>
      <c r="L62" s="2" t="s">
        <v>115</v>
      </c>
      <c r="M62" s="256">
        <f t="shared" si="62"/>
        <v>0</v>
      </c>
      <c r="N62" s="256">
        <f t="shared" si="62"/>
        <v>0</v>
      </c>
      <c r="O62" s="100">
        <f t="shared" si="62"/>
        <v>6.8084845952287144E-6</v>
      </c>
      <c r="P62" s="100">
        <f t="shared" si="62"/>
        <v>1.7535238021754542E-5</v>
      </c>
      <c r="Q62" s="100">
        <f t="shared" si="62"/>
        <v>5.3705181208555548E-5</v>
      </c>
      <c r="R62" s="100">
        <f t="shared" si="62"/>
        <v>2.307991684608656E-4</v>
      </c>
      <c r="S62" s="100">
        <f t="shared" si="62"/>
        <v>3.938858203056735E-4</v>
      </c>
      <c r="T62" s="100">
        <f t="shared" si="62"/>
        <v>7.053096241541575E-4</v>
      </c>
    </row>
    <row r="63" spans="2:20">
      <c r="B63" s="2" t="s">
        <v>116</v>
      </c>
      <c r="C63" s="2">
        <v>0</v>
      </c>
      <c r="D63" s="2">
        <v>0</v>
      </c>
      <c r="E63" s="139">
        <f>E$66*(D00!F44/SUM(D00!F$40:F$47))</f>
        <v>1.2232911392405064E-2</v>
      </c>
      <c r="F63" s="139">
        <f>F$66*(D00!G44/SUM(D00!G$40:G$47))</f>
        <v>2.2152542372881362E-2</v>
      </c>
      <c r="G63" s="139">
        <f>G$66*(D00!H44/SUM(D00!H$40:H$47))</f>
        <v>7.0829927007299259E-2</v>
      </c>
      <c r="H63" s="139">
        <f>H$66*(D00!I44/SUM(D00!I$40:I$47))</f>
        <v>0.31787089584226325</v>
      </c>
      <c r="I63" s="139">
        <f>I$66*(D00!J44/SUM(D00!J$40:J$47))</f>
        <v>0.48955736625514407</v>
      </c>
      <c r="J63" s="139">
        <f>J$66*(D00!K44/SUM(D00!K$40:K$47))</f>
        <v>0.91336239492700189</v>
      </c>
      <c r="L63" s="2" t="s">
        <v>116</v>
      </c>
      <c r="M63" s="256">
        <f t="shared" si="62"/>
        <v>0</v>
      </c>
      <c r="N63" s="256">
        <f t="shared" si="62"/>
        <v>0</v>
      </c>
      <c r="O63" s="100">
        <f t="shared" si="62"/>
        <v>2.3131478803721683E-5</v>
      </c>
      <c r="P63" s="100">
        <f t="shared" si="62"/>
        <v>4.1888725251863911E-5</v>
      </c>
      <c r="Q63" s="100">
        <f t="shared" si="62"/>
        <v>1.3393385292202116E-4</v>
      </c>
      <c r="R63" s="100">
        <f t="shared" si="62"/>
        <v>6.0106900586727181E-4</v>
      </c>
      <c r="S63" s="100">
        <f t="shared" si="62"/>
        <v>9.2571469517611503E-4</v>
      </c>
      <c r="T63" s="100">
        <f t="shared" si="62"/>
        <v>1.7270968619528797E-3</v>
      </c>
    </row>
    <row r="64" spans="2:20">
      <c r="B64" s="2" t="s">
        <v>117</v>
      </c>
      <c r="C64" s="2">
        <v>0</v>
      </c>
      <c r="D64" s="2">
        <v>0</v>
      </c>
      <c r="E64" s="139">
        <f>E$66*(D00!F45/SUM(D00!F$40:F$47))</f>
        <v>1.6820253164556966E-2</v>
      </c>
      <c r="F64" s="139">
        <f>F$66*(D00!G45/SUM(D00!G$40:G$47))</f>
        <v>3.5444067796610169E-2</v>
      </c>
      <c r="G64" s="139">
        <f>G$66*(D00!H45/SUM(D00!H$40:H$47))</f>
        <v>0.11163412408759123</v>
      </c>
      <c r="H64" s="139">
        <f>H$66*(D00!I45/SUM(D00!I$40:I$47))</f>
        <v>0.45279451350192884</v>
      </c>
      <c r="I64" s="139">
        <f>I$66*(D00!J45/SUM(D00!J$40:J$47))</f>
        <v>0.64864543209876546</v>
      </c>
      <c r="J64" s="139">
        <f>J$66*(D00!K45/SUM(D00!K$40:K$47))</f>
        <v>1.2640283144079043</v>
      </c>
      <c r="L64" s="2" t="s">
        <v>117</v>
      </c>
      <c r="M64" s="256">
        <f t="shared" si="62"/>
        <v>0</v>
      </c>
      <c r="N64" s="256">
        <f t="shared" si="62"/>
        <v>0</v>
      </c>
      <c r="O64" s="100">
        <f t="shared" si="62"/>
        <v>4.9502432011866765E-5</v>
      </c>
      <c r="P64" s="100">
        <f t="shared" si="62"/>
        <v>1.0431279120238529E-4</v>
      </c>
      <c r="Q64" s="100">
        <f t="shared" si="62"/>
        <v>3.2854206079934697E-4</v>
      </c>
      <c r="R64" s="100">
        <f t="shared" si="62"/>
        <v>1.3325857465217232E-3</v>
      </c>
      <c r="S64" s="100">
        <f t="shared" si="62"/>
        <v>1.9089799712371225E-3</v>
      </c>
      <c r="T64" s="100">
        <f t="shared" si="62"/>
        <v>3.7200674141398956E-3</v>
      </c>
    </row>
    <row r="65" spans="2:20">
      <c r="B65" s="265" t="s">
        <v>412</v>
      </c>
      <c r="C65" s="265">
        <v>0</v>
      </c>
      <c r="D65" s="265">
        <v>0</v>
      </c>
      <c r="E65" s="268">
        <f>E$66*(SUM(D00!F46:F47)/SUM(D00!F$40:F$47))</f>
        <v>2.0643037974683549E-2</v>
      </c>
      <c r="F65" s="268">
        <f>F$66*(SUM(D00!G46:G47)/SUM(D00!G$40:G$47))</f>
        <v>4.8735593220338991E-2</v>
      </c>
      <c r="G65" s="268">
        <f>G$66*(SUM(D00!H46:H47)/SUM(D00!H$40:H$47))</f>
        <v>0.16013722627737229</v>
      </c>
      <c r="H65" s="268">
        <f>H$66*(SUM(D00!I46:I47)/SUM(D00!I$40:I$47))</f>
        <v>0.67690492927561074</v>
      </c>
      <c r="I65" s="268">
        <f>I$66*(SUM(D00!J46:J47)/SUM(D00!J$40:J$47))</f>
        <v>0.9292189300411523</v>
      </c>
      <c r="J65" s="268">
        <f>J$66*(SUM(D00!K46:K47)/SUM(D00!K$40:K$47))</f>
        <v>1.8341384456569825</v>
      </c>
      <c r="L65" s="267" t="s">
        <v>412</v>
      </c>
      <c r="M65" s="256">
        <f t="shared" si="62"/>
        <v>0</v>
      </c>
      <c r="N65" s="256">
        <f t="shared" si="62"/>
        <v>0</v>
      </c>
      <c r="O65" s="100">
        <f t="shared" si="62"/>
        <v>9.9811420801253391E-5</v>
      </c>
      <c r="P65" s="100">
        <f t="shared" si="62"/>
        <v>2.3564209923362971E-4</v>
      </c>
      <c r="Q65" s="100">
        <f t="shared" si="62"/>
        <v>7.7428158091451466E-4</v>
      </c>
      <c r="R65" s="100">
        <f t="shared" si="62"/>
        <v>3.2729118079048813E-3</v>
      </c>
      <c r="S65" s="100">
        <f t="shared" si="62"/>
        <v>4.4928785073481735E-3</v>
      </c>
      <c r="T65" s="100">
        <f t="shared" si="62"/>
        <v>8.8682666006689014E-3</v>
      </c>
    </row>
    <row r="66" spans="2:20">
      <c r="B66" s="2" t="s">
        <v>304</v>
      </c>
      <c r="C66" s="2">
        <v>0</v>
      </c>
      <c r="D66" s="2">
        <v>0</v>
      </c>
      <c r="E66" s="139">
        <f>'DMU33'!G125/10^4</f>
        <v>6.0400000000000002E-2</v>
      </c>
      <c r="F66" s="139">
        <f>'DMU33'!H125/10^4</f>
        <v>0.13070000000000001</v>
      </c>
      <c r="G66" s="139">
        <f>'DMU33'!I125/10^4</f>
        <v>0.4219</v>
      </c>
      <c r="H66" s="139">
        <f>'DMU33'!J125/10^4</f>
        <v>1.7784</v>
      </c>
      <c r="I66" s="139">
        <f>'DMU33'!K125/10^4</f>
        <v>2.6358000000000001</v>
      </c>
      <c r="J66" s="139">
        <f>'DMU33'!L125/10^4</f>
        <v>5.0271999999999997</v>
      </c>
      <c r="L66" s="2" t="s">
        <v>304</v>
      </c>
      <c r="M66" s="256">
        <f t="shared" si="62"/>
        <v>0</v>
      </c>
      <c r="N66" s="256">
        <f t="shared" si="62"/>
        <v>0</v>
      </c>
      <c r="O66" s="100">
        <f t="shared" si="62"/>
        <v>7.784745597671589E-6</v>
      </c>
      <c r="P66" s="100">
        <f t="shared" si="62"/>
        <v>1.6845467708868819E-5</v>
      </c>
      <c r="Q66" s="100">
        <f t="shared" si="62"/>
        <v>5.437722131883515E-5</v>
      </c>
      <c r="R66" s="100">
        <f t="shared" si="62"/>
        <v>2.2921178097515154E-4</v>
      </c>
      <c r="S66" s="100">
        <f t="shared" si="62"/>
        <v>3.3971908023746315E-4</v>
      </c>
      <c r="T66" s="100">
        <f t="shared" si="62"/>
        <v>6.479382958379902E-4</v>
      </c>
    </row>
    <row r="70" spans="2:20">
      <c r="C70" s="2" t="s">
        <v>405</v>
      </c>
      <c r="M70" s="2" t="s">
        <v>416</v>
      </c>
    </row>
    <row r="71" spans="2:20">
      <c r="C71" s="2" t="s">
        <v>294</v>
      </c>
      <c r="D71" s="2" t="s">
        <v>295</v>
      </c>
      <c r="E71" s="2" t="s">
        <v>296</v>
      </c>
      <c r="F71" s="2" t="s">
        <v>297</v>
      </c>
      <c r="G71" s="2" t="s">
        <v>298</v>
      </c>
      <c r="H71" s="2" t="s">
        <v>299</v>
      </c>
      <c r="I71" s="2" t="s">
        <v>300</v>
      </c>
      <c r="J71" s="2" t="s">
        <v>301</v>
      </c>
      <c r="M71" s="2" t="s">
        <v>294</v>
      </c>
      <c r="N71" s="2" t="s">
        <v>295</v>
      </c>
      <c r="O71" s="2" t="s">
        <v>296</v>
      </c>
      <c r="P71" s="2" t="s">
        <v>297</v>
      </c>
      <c r="Q71" s="2" t="s">
        <v>298</v>
      </c>
      <c r="R71" s="2" t="s">
        <v>299</v>
      </c>
      <c r="S71" s="2" t="s">
        <v>300</v>
      </c>
      <c r="T71" s="2" t="s">
        <v>301</v>
      </c>
    </row>
    <row r="72" spans="2:20">
      <c r="L72" s="2" t="s">
        <v>146</v>
      </c>
      <c r="M72" s="254">
        <f t="shared" ref="M72:M74" si="63">M73</f>
        <v>1.4300916380344275E-6</v>
      </c>
      <c r="N72" s="254">
        <f t="shared" ref="N72:N74" si="64">N73</f>
        <v>2.0527069000706386E-6</v>
      </c>
      <c r="O72" s="254">
        <f t="shared" ref="O72:O74" si="65">O73</f>
        <v>7.5941312205539545E-6</v>
      </c>
      <c r="P72" s="254">
        <f t="shared" ref="P72:P74" si="66">P73</f>
        <v>9.4825477632273462E-6</v>
      </c>
      <c r="Q72" s="254">
        <f t="shared" ref="Q72:Q74" si="67">Q73</f>
        <v>8.5359500606867436E-6</v>
      </c>
      <c r="R72" s="254">
        <f t="shared" ref="R72:R74" si="68">R73</f>
        <v>9.6913971906572758E-6</v>
      </c>
      <c r="S72" s="254">
        <f t="shared" ref="S72:S74" si="69">S73</f>
        <v>9.3735414182398529E-6</v>
      </c>
      <c r="T72" s="254">
        <f t="shared" ref="T72:T74" si="70">T73</f>
        <v>4.8323865936405607E-5</v>
      </c>
    </row>
    <row r="73" spans="2:20">
      <c r="L73" s="2" t="s">
        <v>147</v>
      </c>
      <c r="M73" s="254">
        <f t="shared" si="63"/>
        <v>1.4300916380344275E-6</v>
      </c>
      <c r="N73" s="254">
        <f t="shared" si="64"/>
        <v>2.0527069000706386E-6</v>
      </c>
      <c r="O73" s="254">
        <f t="shared" si="65"/>
        <v>7.5941312205539545E-6</v>
      </c>
      <c r="P73" s="254">
        <f t="shared" si="66"/>
        <v>9.4825477632273462E-6</v>
      </c>
      <c r="Q73" s="254">
        <f t="shared" si="67"/>
        <v>8.5359500606867436E-6</v>
      </c>
      <c r="R73" s="254">
        <f t="shared" si="68"/>
        <v>9.6913971906572758E-6</v>
      </c>
      <c r="S73" s="254">
        <f t="shared" si="69"/>
        <v>9.3735414182398529E-6</v>
      </c>
      <c r="T73" s="254">
        <f t="shared" si="70"/>
        <v>4.8323865936405607E-5</v>
      </c>
    </row>
    <row r="74" spans="2:20">
      <c r="L74" s="2" t="s">
        <v>148</v>
      </c>
      <c r="M74" s="254">
        <f t="shared" si="63"/>
        <v>1.4300916380344275E-6</v>
      </c>
      <c r="N74" s="254">
        <f t="shared" si="64"/>
        <v>2.0527069000706386E-6</v>
      </c>
      <c r="O74" s="254">
        <f t="shared" si="65"/>
        <v>7.5941312205539545E-6</v>
      </c>
      <c r="P74" s="254">
        <f t="shared" si="66"/>
        <v>9.4825477632273462E-6</v>
      </c>
      <c r="Q74" s="254">
        <f t="shared" si="67"/>
        <v>8.5359500606867436E-6</v>
      </c>
      <c r="R74" s="254">
        <f t="shared" si="68"/>
        <v>9.6913971906572758E-6</v>
      </c>
      <c r="S74" s="254">
        <f t="shared" si="69"/>
        <v>9.3735414182398529E-6</v>
      </c>
      <c r="T74" s="254">
        <f t="shared" si="70"/>
        <v>4.8323865936405607E-5</v>
      </c>
    </row>
    <row r="75" spans="2:20">
      <c r="L75" s="2" t="s">
        <v>149</v>
      </c>
      <c r="M75" s="254">
        <f>M76</f>
        <v>1.4300916380344275E-6</v>
      </c>
      <c r="N75" s="254">
        <f t="shared" ref="N75:T75" si="71">N76</f>
        <v>2.0527069000706386E-6</v>
      </c>
      <c r="O75" s="254">
        <f t="shared" si="71"/>
        <v>7.5941312205539545E-6</v>
      </c>
      <c r="P75" s="254">
        <f t="shared" si="71"/>
        <v>9.4825477632273462E-6</v>
      </c>
      <c r="Q75" s="254">
        <f t="shared" si="71"/>
        <v>8.5359500606867436E-6</v>
      </c>
      <c r="R75" s="254">
        <f t="shared" si="71"/>
        <v>9.6913971906572758E-6</v>
      </c>
      <c r="S75" s="254">
        <f t="shared" si="71"/>
        <v>9.3735414182398529E-6</v>
      </c>
      <c r="T75" s="254">
        <f t="shared" si="71"/>
        <v>4.8323865936405607E-5</v>
      </c>
    </row>
    <row r="76" spans="2:20">
      <c r="B76" s="2" t="s">
        <v>112</v>
      </c>
      <c r="C76" s="138">
        <f>C$83*(D00!D57/SUM(D00!D$57:D$64))</f>
        <v>6.0670655270655257E-3</v>
      </c>
      <c r="D76" s="138">
        <f>D$83*(D00!E57/SUM(D00!E$57:E$64))</f>
        <v>8.7084680025856492E-3</v>
      </c>
      <c r="E76" s="138">
        <f>E$83*(D00!F57/SUM(D00!F$57:F$64))</f>
        <v>3.2217579986385303E-2</v>
      </c>
      <c r="F76" s="138">
        <f>F$83*(D00!G57/SUM(D00!G$57:G$64))</f>
        <v>4.0229057434460681E-2</v>
      </c>
      <c r="G76" s="138">
        <f>G$83*(D00!H57/SUM(D00!H$57:H$64))</f>
        <v>3.6213181712694345E-2</v>
      </c>
      <c r="H76" s="138">
        <f>H$83*(D00!I57/SUM(D00!I$57:I$64))</f>
        <v>4.1115086782376499E-2</v>
      </c>
      <c r="I76" s="138">
        <f>I$83*(D00!J57/SUM(D00!J$57:J$64))</f>
        <v>3.9766605504587146E-2</v>
      </c>
      <c r="J76" s="138">
        <f>J$83*(D00!K57/SUM(D00!K$57:K$64))</f>
        <v>0.20501068138561096</v>
      </c>
      <c r="L76" s="265" t="s">
        <v>150</v>
      </c>
      <c r="M76" s="264">
        <f>C76/SUM($C$4:$D$8)</f>
        <v>1.4300916380344275E-6</v>
      </c>
      <c r="N76" s="264">
        <f t="shared" ref="N76:T76" si="72">D76/SUM($C$4:$D$8)</f>
        <v>2.0527069000706386E-6</v>
      </c>
      <c r="O76" s="264">
        <f t="shared" si="72"/>
        <v>7.5941312205539545E-6</v>
      </c>
      <c r="P76" s="264">
        <f t="shared" si="72"/>
        <v>9.4825477632273462E-6</v>
      </c>
      <c r="Q76" s="264">
        <f t="shared" si="72"/>
        <v>8.5359500606867436E-6</v>
      </c>
      <c r="R76" s="264">
        <f t="shared" si="72"/>
        <v>9.6913971906572758E-6</v>
      </c>
      <c r="S76" s="264">
        <f t="shared" si="72"/>
        <v>9.3735414182398529E-6</v>
      </c>
      <c r="T76" s="264">
        <f t="shared" si="72"/>
        <v>4.8323865936405607E-5</v>
      </c>
    </row>
    <row r="77" spans="2:20">
      <c r="B77" s="2" t="s">
        <v>113</v>
      </c>
      <c r="C77" s="138">
        <f>C$83*(D00!D58/SUM(D00!D$57:D$64))</f>
        <v>2.3401538461538456E-2</v>
      </c>
      <c r="D77" s="138">
        <f>D$83*(D00!E58/SUM(D00!E$57:E$64))</f>
        <v>2.3512863606981255E-2</v>
      </c>
      <c r="E77" s="138">
        <f>E$83*(D00!F58/SUM(D00!F$57:F$64))</f>
        <v>9.404050374404356E-2</v>
      </c>
      <c r="F77" s="138">
        <f>F$83*(D00!G58/SUM(D00!G$57:G$64))</f>
        <v>8.4830838503101871E-2</v>
      </c>
      <c r="G77" s="138">
        <f>G$83*(D00!H58/SUM(D00!H$57:H$64))</f>
        <v>7.0701926200974707E-2</v>
      </c>
      <c r="H77" s="138">
        <f>H$83*(D00!I58/SUM(D00!I$57:I$64))</f>
        <v>7.2807966177125052E-2</v>
      </c>
      <c r="I77" s="138">
        <f>I$83*(D00!J58/SUM(D00!J$57:J$64))</f>
        <v>6.3792262996941906E-2</v>
      </c>
      <c r="J77" s="138">
        <f>J$83*(D00!K58/SUM(D00!K$57:K$64))</f>
        <v>0.43327887704606011</v>
      </c>
      <c r="L77" s="2" t="s">
        <v>113</v>
      </c>
      <c r="M77" s="100">
        <f t="shared" ref="M77:T83" si="73">C77/SUM($C9:$D9)</f>
        <v>2.3592372443761559E-5</v>
      </c>
      <c r="N77" s="100">
        <f t="shared" si="73"/>
        <v>2.3704605419296868E-5</v>
      </c>
      <c r="O77" s="100">
        <f t="shared" si="73"/>
        <v>9.4807381693082579E-5</v>
      </c>
      <c r="P77" s="100">
        <f t="shared" si="73"/>
        <v>8.5522613821783521E-5</v>
      </c>
      <c r="Q77" s="100">
        <f t="shared" si="73"/>
        <v>7.12784835991112E-5</v>
      </c>
      <c r="R77" s="100">
        <f t="shared" si="73"/>
        <v>7.3401697830536707E-5</v>
      </c>
      <c r="S77" s="100">
        <f t="shared" si="73"/>
        <v>6.4312473734485414E-5</v>
      </c>
      <c r="T77" s="100">
        <f t="shared" si="73"/>
        <v>4.3681216327233745E-4</v>
      </c>
    </row>
    <row r="78" spans="2:20">
      <c r="B78" s="2" t="s">
        <v>114</v>
      </c>
      <c r="C78" s="138">
        <f>C$83*(D00!D59/SUM(D00!D$57:D$64))</f>
        <v>4.9403247863247853E-2</v>
      </c>
      <c r="D78" s="138">
        <f>D$83*(D00!E59/SUM(D00!E$57:E$64))</f>
        <v>4.1800646412411116E-2</v>
      </c>
      <c r="E78" s="138">
        <f>E$83*(D00!F59/SUM(D00!F$57:F$64))</f>
        <v>0.17327833560245065</v>
      </c>
      <c r="F78" s="138">
        <f>F$83*(D00!G59/SUM(D00!G$57:G$64))</f>
        <v>0.14167624574744844</v>
      </c>
      <c r="G78" s="138">
        <f>G$83*(D00!H59/SUM(D00!H$57:H$64))</f>
        <v>0.11726173126015314</v>
      </c>
      <c r="H78" s="138">
        <f>H$83*(D00!I59/SUM(D00!I$57:I$64))</f>
        <v>0.10878366711170451</v>
      </c>
      <c r="I78" s="138">
        <f>I$83*(D00!J59/SUM(D00!J$57:J$64))</f>
        <v>9.1960275229357805E-2</v>
      </c>
      <c r="J78" s="138">
        <f>J$83*(D00!K59/SUM(D00!K$57:K$64))</f>
        <v>0.72442850019033111</v>
      </c>
      <c r="L78" s="2" t="s">
        <v>114</v>
      </c>
      <c r="M78" s="100">
        <f t="shared" si="73"/>
        <v>6.372941683322237E-5</v>
      </c>
      <c r="N78" s="100">
        <f t="shared" si="73"/>
        <v>5.3922179903812459E-5</v>
      </c>
      <c r="O78" s="100">
        <f t="shared" si="73"/>
        <v>2.2352634199968553E-4</v>
      </c>
      <c r="P78" s="100">
        <f t="shared" si="73"/>
        <v>1.8276014049922447E-4</v>
      </c>
      <c r="Q78" s="100">
        <f t="shared" si="73"/>
        <v>1.5126579877399E-4</v>
      </c>
      <c r="R78" s="100">
        <f t="shared" si="73"/>
        <v>1.4032922866121357E-4</v>
      </c>
      <c r="S78" s="100">
        <f t="shared" si="73"/>
        <v>1.1862731633377905E-4</v>
      </c>
      <c r="T78" s="100">
        <f t="shared" si="73"/>
        <v>9.3450143161216432E-4</v>
      </c>
    </row>
    <row r="79" spans="2:20">
      <c r="B79" s="2" t="s">
        <v>115</v>
      </c>
      <c r="C79" s="138">
        <f>C$83*(D00!D60/SUM(D00!D$57:D$64))</f>
        <v>0.11527424501424501</v>
      </c>
      <c r="D79" s="138">
        <f>D$83*(D00!E60/SUM(D00!E$57:E$64))</f>
        <v>8.273044602456367E-2</v>
      </c>
      <c r="E79" s="138">
        <f>E$83*(D00!F60/SUM(D00!F$57:F$64))</f>
        <v>0.36832530633083738</v>
      </c>
      <c r="F79" s="138">
        <f>F$83*(D00!G60/SUM(D00!G$57:G$64))</f>
        <v>0.29909429657794678</v>
      </c>
      <c r="G79" s="138">
        <f>G$83*(D00!H60/SUM(D00!H$57:H$64))</f>
        <v>0.26039002088651653</v>
      </c>
      <c r="H79" s="138">
        <f>H$83*(D00!I60/SUM(D00!I$57:I$64))</f>
        <v>0.24583395638629282</v>
      </c>
      <c r="I79" s="138">
        <f>I$83*(D00!J60/SUM(D00!J$57:J$64))</f>
        <v>0.20380385321100913</v>
      </c>
      <c r="J79" s="138">
        <f>J$83*(D00!K60/SUM(D00!K$57:K$64))</f>
        <v>1.5754812447658926</v>
      </c>
      <c r="L79" s="2" t="s">
        <v>115</v>
      </c>
      <c r="M79" s="100">
        <f t="shared" si="73"/>
        <v>1.7108882668620998E-4</v>
      </c>
      <c r="N79" s="100">
        <f t="shared" si="73"/>
        <v>1.2278766119717645E-4</v>
      </c>
      <c r="O79" s="100">
        <f t="shared" si="73"/>
        <v>5.4666456059802946E-4</v>
      </c>
      <c r="P79" s="100">
        <f t="shared" si="73"/>
        <v>4.4391262127749947E-4</v>
      </c>
      <c r="Q79" s="100">
        <f t="shared" si="73"/>
        <v>3.8646814081295071E-4</v>
      </c>
      <c r="R79" s="100">
        <f t="shared" si="73"/>
        <v>3.6486418239011035E-4</v>
      </c>
      <c r="S79" s="100">
        <f t="shared" si="73"/>
        <v>3.0248354361974995E-4</v>
      </c>
      <c r="T79" s="100">
        <f t="shared" si="73"/>
        <v>2.3383127566770608E-3</v>
      </c>
    </row>
    <row r="80" spans="2:20">
      <c r="B80" s="2" t="s">
        <v>116</v>
      </c>
      <c r="C80" s="138">
        <f>C$83*(D00!D61/SUM(D00!D$57:D$64))</f>
        <v>0.31375396011396012</v>
      </c>
      <c r="D80" s="138">
        <f>D$83*(D00!E61/SUM(D00!E$57:E$64))</f>
        <v>0.24644964447317388</v>
      </c>
      <c r="E80" s="138">
        <f>E$83*(D00!F61/SUM(D00!F$57:F$64))</f>
        <v>0.9438880190605855</v>
      </c>
      <c r="F80" s="138">
        <f>F$83*(D00!G61/SUM(D00!G$57:G$64))</f>
        <v>0.77572117270362217</v>
      </c>
      <c r="G80" s="138">
        <f>G$83*(D00!H61/SUM(D00!H$57:H$64))</f>
        <v>0.6371795544209794</v>
      </c>
      <c r="H80" s="138">
        <f>H$83*(D00!I61/SUM(D00!I$57:I$64))</f>
        <v>0.61758286604361368</v>
      </c>
      <c r="I80" s="138">
        <f>I$83*(D00!J61/SUM(D00!J$57:J$64))</f>
        <v>0.4614583180428134</v>
      </c>
      <c r="J80" s="138">
        <f>J$83*(D00!K61/SUM(D00!K$57:K$64))</f>
        <v>3.9951241187666535</v>
      </c>
      <c r="L80" s="2" t="s">
        <v>116</v>
      </c>
      <c r="M80" s="100">
        <f t="shared" si="73"/>
        <v>5.9328420235805535E-4</v>
      </c>
      <c r="N80" s="100">
        <f t="shared" si="73"/>
        <v>4.6601700481991031E-4</v>
      </c>
      <c r="O80" s="100">
        <f t="shared" si="73"/>
        <v>1.7848184300216844E-3</v>
      </c>
      <c r="P80" s="100">
        <f t="shared" si="73"/>
        <v>1.4668280745606013E-3</v>
      </c>
      <c r="Q80" s="100">
        <f t="shared" si="73"/>
        <v>1.204856708633116E-3</v>
      </c>
      <c r="R80" s="100">
        <f t="shared" si="73"/>
        <v>1.1678009034136315E-3</v>
      </c>
      <c r="S80" s="100">
        <f t="shared" si="73"/>
        <v>8.7258159241107548E-4</v>
      </c>
      <c r="T80" s="100">
        <f t="shared" si="73"/>
        <v>7.5544672815061678E-3</v>
      </c>
    </row>
    <row r="81" spans="2:20">
      <c r="B81" s="2" t="s">
        <v>117</v>
      </c>
      <c r="C81" s="138">
        <f>C$83*(D00!D62/SUM(D00!D$57:D$64))</f>
        <v>0.54603589743589742</v>
      </c>
      <c r="D81" s="138">
        <f>D$83*(D00!E62/SUM(D00!E$57:E$64))</f>
        <v>0.47199896574014222</v>
      </c>
      <c r="E81" s="138">
        <f>E$83*(D00!F62/SUM(D00!F$57:F$64))</f>
        <v>1.6962120490129338</v>
      </c>
      <c r="F81" s="138">
        <f>F$83*(D00!G62/SUM(D00!G$57:G$64))</f>
        <v>1.3721606764058436</v>
      </c>
      <c r="G81" s="138">
        <f>G$83*(D00!H62/SUM(D00!H$57:H$64))</f>
        <v>1.1088131352982129</v>
      </c>
      <c r="H81" s="138">
        <f>H$83*(D00!I62/SUM(D00!I$57:I$64))</f>
        <v>1.1101073431241655</v>
      </c>
      <c r="I81" s="138">
        <f>I$83*(D00!J62/SUM(D00!J$57:J$64))</f>
        <v>0.77544880733944954</v>
      </c>
      <c r="J81" s="138">
        <f>J$83*(D00!K62/SUM(D00!K$57:K$64))</f>
        <v>7.0737298972211651</v>
      </c>
      <c r="L81" s="2" t="s">
        <v>117</v>
      </c>
      <c r="M81" s="100">
        <f t="shared" si="73"/>
        <v>1.6069975061859373E-3</v>
      </c>
      <c r="N81" s="100">
        <f t="shared" si="73"/>
        <v>1.3891049369254985E-3</v>
      </c>
      <c r="O81" s="100">
        <f t="shared" si="73"/>
        <v>4.9919951152045334E-3</v>
      </c>
      <c r="P81" s="100">
        <f t="shared" si="73"/>
        <v>4.0383037002241513E-3</v>
      </c>
      <c r="Q81" s="100">
        <f t="shared" si="73"/>
        <v>3.2632652021923562E-3</v>
      </c>
      <c r="R81" s="100">
        <f t="shared" si="73"/>
        <v>3.2670740886750187E-3</v>
      </c>
      <c r="S81" s="100">
        <f t="shared" si="73"/>
        <v>2.2821655232212047E-3</v>
      </c>
      <c r="T81" s="100">
        <f t="shared" si="73"/>
        <v>2.0818166640045526E-2</v>
      </c>
    </row>
    <row r="82" spans="2:20">
      <c r="B82" s="265" t="s">
        <v>412</v>
      </c>
      <c r="C82" s="269">
        <f>C$83*(SUM(D00!D63:D64)/SUM(D00!D$57:D$64))</f>
        <v>0.46716404558404551</v>
      </c>
      <c r="D82" s="269">
        <f>D$83*(SUM(D00!E63:E64)/SUM(D00!E$57:E$64))</f>
        <v>0.47199896574014222</v>
      </c>
      <c r="E82" s="269">
        <f>E$83*(SUM(D00!F63:F64)/SUM(D00!F$57:F$64))</f>
        <v>1.8085382062627642</v>
      </c>
      <c r="F82" s="269">
        <f>F$83*(SUM(D00!G63:G64)/SUM(D00!G$57:G$64))</f>
        <v>1.6563877126275763</v>
      </c>
      <c r="G82" s="269">
        <f>G$83*(SUM(D00!H63:H64)/SUM(D00!H$57:H$64))</f>
        <v>1.4847404502204686</v>
      </c>
      <c r="H82" s="269">
        <f>H$83*(SUM(D00!I63:I64)/SUM(D00!I$57:I$64))</f>
        <v>1.653169114374722</v>
      </c>
      <c r="I82" s="269">
        <f>I$83*(SUM(D00!J63:J64)/SUM(D00!J$57:J$64))</f>
        <v>1.0728698776758407</v>
      </c>
      <c r="J82" s="269">
        <f>J$83*(SUM(D00!K63:K64)/SUM(D00!K$57:K$64))</f>
        <v>8.6216466806242842</v>
      </c>
      <c r="L82" s="267" t="s">
        <v>412</v>
      </c>
      <c r="M82" s="100">
        <f t="shared" si="73"/>
        <v>2.2587909393079479E-3</v>
      </c>
      <c r="N82" s="100">
        <f t="shared" si="73"/>
        <v>2.2821683244986578E-3</v>
      </c>
      <c r="O82" s="100">
        <f t="shared" si="73"/>
        <v>8.7444865509532146E-3</v>
      </c>
      <c r="P82" s="100">
        <f t="shared" si="73"/>
        <v>8.0088217246827506E-3</v>
      </c>
      <c r="Q82" s="100">
        <f t="shared" si="73"/>
        <v>7.1788878187087372E-3</v>
      </c>
      <c r="R82" s="100">
        <f t="shared" si="73"/>
        <v>7.9932594385018207E-3</v>
      </c>
      <c r="S82" s="100">
        <f t="shared" si="73"/>
        <v>5.1874470684508912E-3</v>
      </c>
      <c r="T82" s="100">
        <f t="shared" si="73"/>
        <v>4.1686635750749365E-2</v>
      </c>
    </row>
    <row r="83" spans="2:20">
      <c r="B83" s="2" t="s">
        <v>304</v>
      </c>
      <c r="C83" s="138">
        <f>SUM('DMU33'!E24,'DMU33'!E87)/10^4</f>
        <v>1.5210999999999999</v>
      </c>
      <c r="D83" s="138">
        <f>SUM('DMU33'!F24,'DMU33'!F87)/10^4</f>
        <v>1.3472</v>
      </c>
      <c r="E83" s="138">
        <f>SUM('DMU33'!G24,'DMU33'!G87)/10^4</f>
        <v>5.1165000000000003</v>
      </c>
      <c r="F83" s="138">
        <f>SUM('DMU33'!H24,'DMU33'!H87)/10^4</f>
        <v>4.3700999999999999</v>
      </c>
      <c r="G83" s="138">
        <f>SUM('DMU33'!I24,'DMU33'!I87)/10^4</f>
        <v>3.7153</v>
      </c>
      <c r="H83" s="138">
        <f>SUM('DMU33'!J24,'DMU33'!J87)/10^4</f>
        <v>3.8494000000000002</v>
      </c>
      <c r="I83" s="138">
        <f>SUM('DMU33'!K24,'DMU33'!K87)/10^4</f>
        <v>2.7090999999999998</v>
      </c>
      <c r="J83" s="138">
        <f>SUM('DMU33'!L24,'DMU33'!L87)/10^4</f>
        <v>22.628699999999998</v>
      </c>
      <c r="L83" s="2" t="s">
        <v>304</v>
      </c>
      <c r="M83" s="100">
        <f t="shared" si="73"/>
        <v>1.9604928027513663E-4</v>
      </c>
      <c r="N83" s="100">
        <f t="shared" si="73"/>
        <v>1.7363591505270139E-4</v>
      </c>
      <c r="O83" s="100">
        <f t="shared" si="73"/>
        <v>6.5944786176302462E-4</v>
      </c>
      <c r="P83" s="100">
        <f t="shared" si="73"/>
        <v>5.6324696583418227E-4</v>
      </c>
      <c r="Q83" s="100">
        <f t="shared" si="73"/>
        <v>4.7885207481836514E-4</v>
      </c>
      <c r="R83" s="100">
        <f t="shared" si="73"/>
        <v>4.9613575668339431E-4</v>
      </c>
      <c r="S83" s="100">
        <f t="shared" si="73"/>
        <v>3.4916646189821356E-4</v>
      </c>
      <c r="T83" s="100">
        <f t="shared" si="73"/>
        <v>2.9165343163250175E-3</v>
      </c>
    </row>
    <row r="87" spans="2:20">
      <c r="C87" s="2" t="s">
        <v>404</v>
      </c>
      <c r="M87" s="2" t="s">
        <v>417</v>
      </c>
    </row>
    <row r="88" spans="2:20">
      <c r="C88" s="2" t="s">
        <v>294</v>
      </c>
      <c r="D88" s="2" t="s">
        <v>295</v>
      </c>
      <c r="E88" s="2" t="s">
        <v>296</v>
      </c>
      <c r="F88" s="2" t="s">
        <v>297</v>
      </c>
      <c r="G88" s="2" t="s">
        <v>298</v>
      </c>
      <c r="H88" s="2" t="s">
        <v>299</v>
      </c>
      <c r="I88" s="2" t="s">
        <v>300</v>
      </c>
      <c r="J88" s="2" t="s">
        <v>301</v>
      </c>
      <c r="M88" s="2" t="s">
        <v>294</v>
      </c>
      <c r="N88" s="2" t="s">
        <v>295</v>
      </c>
      <c r="O88" s="2" t="s">
        <v>296</v>
      </c>
      <c r="P88" s="2" t="s">
        <v>297</v>
      </c>
      <c r="Q88" s="2" t="s">
        <v>298</v>
      </c>
      <c r="R88" s="2" t="s">
        <v>299</v>
      </c>
      <c r="S88" s="2" t="s">
        <v>300</v>
      </c>
      <c r="T88" s="2" t="s">
        <v>301</v>
      </c>
    </row>
    <row r="89" spans="2:20">
      <c r="L89" s="2" t="s">
        <v>146</v>
      </c>
      <c r="M89" s="254">
        <f t="shared" ref="M89:M91" si="74">M90</f>
        <v>0</v>
      </c>
      <c r="N89" s="254">
        <f t="shared" ref="N89:N92" si="75">N90</f>
        <v>2.0678537028348043E-7</v>
      </c>
      <c r="O89" s="254">
        <f t="shared" ref="O89:O92" si="76">O90</f>
        <v>8.3420887852099824E-6</v>
      </c>
      <c r="P89" s="254">
        <f t="shared" ref="P89:P92" si="77">P90</f>
        <v>7.3772304204458147E-6</v>
      </c>
      <c r="Q89" s="254">
        <f t="shared" ref="Q89:Q92" si="78">Q90</f>
        <v>8.8902135373286491E-6</v>
      </c>
      <c r="R89" s="254">
        <f t="shared" ref="R89:R92" si="79">R90</f>
        <v>4.7207322881394942E-6</v>
      </c>
      <c r="S89" s="254">
        <f t="shared" ref="S89:S92" si="80">S90</f>
        <v>4.5111516996127719E-6</v>
      </c>
      <c r="T89" s="254">
        <f t="shared" ref="T89:T92" si="81">T90</f>
        <v>3.3997712336921769E-5</v>
      </c>
    </row>
    <row r="90" spans="2:20">
      <c r="L90" s="2" t="s">
        <v>147</v>
      </c>
      <c r="M90" s="254">
        <f t="shared" si="74"/>
        <v>0</v>
      </c>
      <c r="N90" s="254">
        <f t="shared" si="75"/>
        <v>2.0678537028348043E-7</v>
      </c>
      <c r="O90" s="254">
        <f t="shared" si="76"/>
        <v>8.3420887852099824E-6</v>
      </c>
      <c r="P90" s="254">
        <f t="shared" si="77"/>
        <v>7.3772304204458147E-6</v>
      </c>
      <c r="Q90" s="254">
        <f t="shared" si="78"/>
        <v>8.8902135373286491E-6</v>
      </c>
      <c r="R90" s="254">
        <f t="shared" si="79"/>
        <v>4.7207322881394942E-6</v>
      </c>
      <c r="S90" s="254">
        <f t="shared" si="80"/>
        <v>4.5111516996127719E-6</v>
      </c>
      <c r="T90" s="254">
        <f t="shared" si="81"/>
        <v>3.3997712336921769E-5</v>
      </c>
    </row>
    <row r="91" spans="2:20">
      <c r="L91" s="2" t="s">
        <v>148</v>
      </c>
      <c r="M91" s="254">
        <f t="shared" si="74"/>
        <v>0</v>
      </c>
      <c r="N91" s="254">
        <f t="shared" si="75"/>
        <v>2.0678537028348043E-7</v>
      </c>
      <c r="O91" s="254">
        <f t="shared" si="76"/>
        <v>8.3420887852099824E-6</v>
      </c>
      <c r="P91" s="254">
        <f t="shared" si="77"/>
        <v>7.3772304204458147E-6</v>
      </c>
      <c r="Q91" s="254">
        <f t="shared" si="78"/>
        <v>8.8902135373286491E-6</v>
      </c>
      <c r="R91" s="254">
        <f t="shared" si="79"/>
        <v>4.7207322881394942E-6</v>
      </c>
      <c r="S91" s="254">
        <f t="shared" si="80"/>
        <v>4.5111516996127719E-6</v>
      </c>
      <c r="T91" s="254">
        <f t="shared" si="81"/>
        <v>3.3997712336921769E-5</v>
      </c>
    </row>
    <row r="92" spans="2:20">
      <c r="L92" s="2" t="s">
        <v>149</v>
      </c>
      <c r="M92" s="254">
        <f>M93</f>
        <v>0</v>
      </c>
      <c r="N92" s="254">
        <f t="shared" si="75"/>
        <v>2.0678537028348043E-7</v>
      </c>
      <c r="O92" s="254">
        <f t="shared" si="76"/>
        <v>8.3420887852099824E-6</v>
      </c>
      <c r="P92" s="254">
        <f t="shared" si="77"/>
        <v>7.3772304204458147E-6</v>
      </c>
      <c r="Q92" s="254">
        <f t="shared" si="78"/>
        <v>8.8902135373286491E-6</v>
      </c>
      <c r="R92" s="254">
        <f t="shared" si="79"/>
        <v>4.7207322881394942E-6</v>
      </c>
      <c r="S92" s="254">
        <f t="shared" si="80"/>
        <v>4.5111516996127719E-6</v>
      </c>
      <c r="T92" s="254">
        <f t="shared" si="81"/>
        <v>3.3997712336921769E-5</v>
      </c>
    </row>
    <row r="93" spans="2:20">
      <c r="B93" s="2" t="s">
        <v>112</v>
      </c>
      <c r="C93" s="16">
        <v>0</v>
      </c>
      <c r="D93" s="138">
        <f>D$100*(D00!E74/SUM(D00!E$74:E$81))</f>
        <v>8.772727272727273E-4</v>
      </c>
      <c r="E93" s="138">
        <f>E$100*(D00!F74/SUM(D00!F$74:F$81))</f>
        <v>3.5390738569753805E-2</v>
      </c>
      <c r="F93" s="138">
        <f>F$100*(D00!G74/SUM(D00!G$74:G$81))</f>
        <v>3.1297393243011486E-2</v>
      </c>
      <c r="G93" s="138">
        <f>G$100*(D00!H74/SUM(D00!H$74:H$81))</f>
        <v>3.7716120174446782E-2</v>
      </c>
      <c r="H93" s="138">
        <f>H$100*(D00!I74/SUM(D00!I$74:I$81))</f>
        <v>2.0027382418123608E-2</v>
      </c>
      <c r="I93" s="138">
        <f>I$100*(D00!J74/SUM(D00!J$74:J$81))</f>
        <v>1.9138251169485421E-2</v>
      </c>
      <c r="J93" s="138">
        <f>J$100*(D00!K74/SUM(D00!K$74:K$81))</f>
        <v>0.14423295894655305</v>
      </c>
      <c r="L93" s="265" t="s">
        <v>150</v>
      </c>
      <c r="M93" s="264">
        <f>C93/SUM($C$4:$D$8)</f>
        <v>0</v>
      </c>
      <c r="N93" s="264">
        <f t="shared" ref="N93" si="82">D93/SUM($C$4:$D$8)</f>
        <v>2.0678537028348043E-7</v>
      </c>
      <c r="O93" s="264">
        <f t="shared" ref="O93" si="83">E93/SUM($C$4:$D$8)</f>
        <v>8.3420887852099824E-6</v>
      </c>
      <c r="P93" s="264">
        <f t="shared" ref="P93" si="84">F93/SUM($C$4:$D$8)</f>
        <v>7.3772304204458147E-6</v>
      </c>
      <c r="Q93" s="264">
        <f t="shared" ref="Q93" si="85">G93/SUM($C$4:$D$8)</f>
        <v>8.8902135373286491E-6</v>
      </c>
      <c r="R93" s="264">
        <f t="shared" ref="R93" si="86">H93/SUM($C$4:$D$8)</f>
        <v>4.7207322881394942E-6</v>
      </c>
      <c r="S93" s="264">
        <f t="shared" ref="S93" si="87">I93/SUM($C$4:$D$8)</f>
        <v>4.5111516996127719E-6</v>
      </c>
      <c r="T93" s="264">
        <f t="shared" ref="T93" si="88">J93/SUM($C$4:$D$8)</f>
        <v>3.3997712336921769E-5</v>
      </c>
    </row>
    <row r="94" spans="2:20">
      <c r="B94" s="2" t="s">
        <v>113</v>
      </c>
      <c r="C94" s="16">
        <v>0</v>
      </c>
      <c r="D94" s="138">
        <f>D$100*(D00!E75/SUM(D00!E$74:E$81))</f>
        <v>3.5090909090909092E-3</v>
      </c>
      <c r="E94" s="138">
        <f>E$100*(D00!F75/SUM(D00!F$74:F$81))</f>
        <v>9.2361195779601404E-2</v>
      </c>
      <c r="F94" s="138">
        <f>F$100*(D00!G75/SUM(D00!G$74:G$81))</f>
        <v>8.5433424798490823E-2</v>
      </c>
      <c r="G94" s="138">
        <f>G$100*(D00!H75/SUM(D00!H$74:H$81))</f>
        <v>8.0461056372153117E-2</v>
      </c>
      <c r="H94" s="138">
        <f>H$100*(D00!I75/SUM(D00!I$74:I$81))</f>
        <v>4.5061610440778131E-2</v>
      </c>
      <c r="I94" s="138">
        <f>I$100*(D00!J75/SUM(D00!J$74:J$81))</f>
        <v>4.0772795969773297E-2</v>
      </c>
      <c r="J94" s="138">
        <f>J$100*(D00!K75/SUM(D00!K$74:K$81))</f>
        <v>0.34750864962561323</v>
      </c>
      <c r="L94" s="2" t="s">
        <v>113</v>
      </c>
      <c r="M94" s="100">
        <f t="shared" ref="M94:T100" si="89">C94/SUM($C9:$D9)</f>
        <v>0</v>
      </c>
      <c r="N94" s="100">
        <f t="shared" si="89"/>
        <v>3.5377067111359462E-6</v>
      </c>
      <c r="O94" s="100">
        <f t="shared" si="89"/>
        <v>9.3114379371461291E-5</v>
      </c>
      <c r="P94" s="100">
        <f t="shared" si="89"/>
        <v>8.6130114065140949E-5</v>
      </c>
      <c r="Q94" s="100">
        <f t="shared" si="89"/>
        <v>8.111719715651273E-5</v>
      </c>
      <c r="R94" s="100">
        <f t="shared" si="89"/>
        <v>4.5429077160110842E-5</v>
      </c>
      <c r="S94" s="100">
        <f t="shared" si="89"/>
        <v>4.1105288426800002E-5</v>
      </c>
      <c r="T94" s="100">
        <f t="shared" si="89"/>
        <v>3.5034250003993628E-4</v>
      </c>
    </row>
    <row r="95" spans="2:20">
      <c r="B95" s="2" t="s">
        <v>114</v>
      </c>
      <c r="C95" s="16">
        <v>0</v>
      </c>
      <c r="D95" s="138">
        <f>D$100*(D00!E76/SUM(D00!E$74:E$81))</f>
        <v>5.2636363636363636E-3</v>
      </c>
      <c r="E95" s="138">
        <f>E$100*(D00!F76/SUM(D00!F$74:F$81))</f>
        <v>0.17954325908558033</v>
      </c>
      <c r="F95" s="138">
        <f>F$100*(D00!G76/SUM(D00!G$74:G$81))</f>
        <v>0.17002097410392727</v>
      </c>
      <c r="G95" s="138">
        <f>G$100*(D00!H76/SUM(D00!H$74:H$81))</f>
        <v>0.16846533677919562</v>
      </c>
      <c r="H95" s="138">
        <f>H$100*(D00!I76/SUM(D00!I$74:I$81))</f>
        <v>8.928874661413444E-2</v>
      </c>
      <c r="I95" s="138">
        <f>I$100*(D00!J76/SUM(D00!J$74:J$81))</f>
        <v>6.4071536523929468E-2</v>
      </c>
      <c r="J95" s="138">
        <f>J$100*(D00!K76/SUM(D00!K$74:K$81))</f>
        <v>0.67477407694293823</v>
      </c>
      <c r="L95" s="2" t="s">
        <v>114</v>
      </c>
      <c r="M95" s="100">
        <f t="shared" si="89"/>
        <v>0</v>
      </c>
      <c r="N95" s="100">
        <f t="shared" si="89"/>
        <v>6.7900085598670937E-6</v>
      </c>
      <c r="O95" s="100">
        <f t="shared" si="89"/>
        <v>2.3160799527863186E-4</v>
      </c>
      <c r="P95" s="100">
        <f t="shared" si="89"/>
        <v>2.1932439662778383E-4</v>
      </c>
      <c r="Q95" s="100">
        <f t="shared" si="89"/>
        <v>2.1731764881671747E-4</v>
      </c>
      <c r="R95" s="100">
        <f t="shared" si="89"/>
        <v>1.1518108621601978E-4</v>
      </c>
      <c r="S95" s="100">
        <f t="shared" si="89"/>
        <v>8.2651279721148539E-5</v>
      </c>
      <c r="T95" s="100">
        <f t="shared" si="89"/>
        <v>8.7044800246301624E-4</v>
      </c>
    </row>
    <row r="96" spans="2:20">
      <c r="B96" s="2" t="s">
        <v>115</v>
      </c>
      <c r="C96" s="16">
        <v>0</v>
      </c>
      <c r="D96" s="138">
        <f>D$100*(D00!E77/SUM(D00!E$74:E$81))</f>
        <v>1.0527272727272727E-2</v>
      </c>
      <c r="E96" s="138">
        <f>E$100*(D00!F77/SUM(D00!F$74:F$81))</f>
        <v>0.42382567409144201</v>
      </c>
      <c r="F96" s="138">
        <f>F$100*(D00!G77/SUM(D00!G$74:G$81))</f>
        <v>0.44831401131881321</v>
      </c>
      <c r="G96" s="138">
        <f>G$100*(D00!H77/SUM(D00!H$74:H$81))</f>
        <v>0.43666885801970606</v>
      </c>
      <c r="H96" s="138">
        <f>H$100*(D00!I77/SUM(D00!I$74:I$81))</f>
        <v>0.23448726914553067</v>
      </c>
      <c r="I96" s="138">
        <f>I$100*(D00!J77/SUM(D00!J$74:J$81))</f>
        <v>0.16974796689456634</v>
      </c>
      <c r="J96" s="138">
        <f>J$100*(D00!K77/SUM(D00!K$74:K$81))</f>
        <v>1.7198304286083135</v>
      </c>
      <c r="L96" s="2" t="s">
        <v>115</v>
      </c>
      <c r="M96" s="100">
        <f t="shared" si="89"/>
        <v>0</v>
      </c>
      <c r="N96" s="100">
        <f t="shared" si="89"/>
        <v>1.5624467884324534E-5</v>
      </c>
      <c r="O96" s="100">
        <f t="shared" si="89"/>
        <v>6.2903762493379323E-4</v>
      </c>
      <c r="P96" s="100">
        <f t="shared" si="89"/>
        <v>6.653829584747714E-4</v>
      </c>
      <c r="Q96" s="100">
        <f t="shared" si="89"/>
        <v>6.4809934395811087E-4</v>
      </c>
      <c r="R96" s="100">
        <f t="shared" si="89"/>
        <v>3.4802354807012415E-4</v>
      </c>
      <c r="S96" s="100">
        <f t="shared" si="89"/>
        <v>2.5193815396294385E-4</v>
      </c>
      <c r="T96" s="100">
        <f t="shared" si="89"/>
        <v>2.552554302944919E-3</v>
      </c>
    </row>
    <row r="97" spans="2:20">
      <c r="B97" s="2" t="s">
        <v>116</v>
      </c>
      <c r="C97" s="16">
        <v>0</v>
      </c>
      <c r="D97" s="138">
        <f>D$100*(D00!E78/SUM(D00!E$74:E$81))</f>
        <v>2.1931818181818188E-2</v>
      </c>
      <c r="E97" s="138">
        <f>E$100*(D00!F78/SUM(D00!F$74:F$81))</f>
        <v>0.8821788980070342</v>
      </c>
      <c r="F97" s="138">
        <f>F$100*(D00!G78/SUM(D00!G$74:G$81))</f>
        <v>1.0784912536443148</v>
      </c>
      <c r="G97" s="138">
        <f>G$100*(D00!H78/SUM(D00!H$74:H$81))</f>
        <v>1.0795191729930547</v>
      </c>
      <c r="H97" s="138">
        <f>H$100*(D00!I78/SUM(D00!I$74:I$81))</f>
        <v>0.6183454321595665</v>
      </c>
      <c r="I97" s="138">
        <f>I$100*(D00!J78/SUM(D00!J$74:J$81))</f>
        <v>0.42769830874415254</v>
      </c>
      <c r="J97" s="138">
        <f>J$100*(D00!K78/SUM(D00!K$74:K$81))</f>
        <v>4.1043133230054227</v>
      </c>
      <c r="L97" s="2" t="s">
        <v>116</v>
      </c>
      <c r="M97" s="100">
        <f t="shared" si="89"/>
        <v>0</v>
      </c>
      <c r="N97" s="100">
        <f t="shared" si="89"/>
        <v>4.1471353067657918E-5</v>
      </c>
      <c r="O97" s="100">
        <f t="shared" si="89"/>
        <v>1.6681313078920539E-3</v>
      </c>
      <c r="P97" s="100">
        <f t="shared" si="89"/>
        <v>2.0393426203643861E-3</v>
      </c>
      <c r="Q97" s="100">
        <f t="shared" si="89"/>
        <v>2.0412863354674054E-3</v>
      </c>
      <c r="R97" s="100">
        <f t="shared" si="89"/>
        <v>1.1692428563046292E-3</v>
      </c>
      <c r="S97" s="100">
        <f t="shared" si="89"/>
        <v>8.0874405493081036E-4</v>
      </c>
      <c r="T97" s="100">
        <f t="shared" si="89"/>
        <v>7.7609355278970022E-3</v>
      </c>
    </row>
    <row r="98" spans="2:20">
      <c r="B98" s="2" t="s">
        <v>117</v>
      </c>
      <c r="C98" s="16">
        <v>0</v>
      </c>
      <c r="D98" s="138">
        <f>D$100*(D00!E79/SUM(D00!E$74:E$81))</f>
        <v>2.9827272727272727E-2</v>
      </c>
      <c r="E98" s="138">
        <f>E$100*(D00!F79/SUM(D00!F$74:F$81))</f>
        <v>1.156672919109027</v>
      </c>
      <c r="F98" s="138">
        <f>F$100*(D00!G79/SUM(D00!G$74:G$81))</f>
        <v>1.5868624249699879</v>
      </c>
      <c r="G98" s="138">
        <f>G$100*(D00!H79/SUM(D00!H$74:H$81))</f>
        <v>1.6142499434663222</v>
      </c>
      <c r="H98" s="138">
        <f>H$100*(D00!I79/SUM(D00!I$74:I$81))</f>
        <v>0.99135542969711887</v>
      </c>
      <c r="I98" s="138">
        <f>I$100*(D00!J79/SUM(D00!J$74:J$81))</f>
        <v>0.66484620367038494</v>
      </c>
      <c r="J98" s="138">
        <f>J$100*(D00!K79/SUM(D00!K$74:K$81))</f>
        <v>6.0426018590240114</v>
      </c>
      <c r="L98" s="2" t="s">
        <v>117</v>
      </c>
      <c r="M98" s="100">
        <f t="shared" si="89"/>
        <v>0</v>
      </c>
      <c r="N98" s="100">
        <f t="shared" si="89"/>
        <v>8.7782420742186053E-5</v>
      </c>
      <c r="O98" s="100">
        <f t="shared" si="89"/>
        <v>3.4041177607727294E-3</v>
      </c>
      <c r="P98" s="100">
        <f t="shared" si="89"/>
        <v>4.6701763960240545E-3</v>
      </c>
      <c r="Q98" s="100">
        <f t="shared" si="89"/>
        <v>4.7507785581362939E-3</v>
      </c>
      <c r="R98" s="100">
        <f t="shared" si="89"/>
        <v>2.9175841931787698E-3</v>
      </c>
      <c r="S98" s="100">
        <f t="shared" si="89"/>
        <v>1.9566592531966697E-3</v>
      </c>
      <c r="T98" s="100">
        <f t="shared" si="89"/>
        <v>1.7783530650502821E-2</v>
      </c>
    </row>
    <row r="99" spans="2:20">
      <c r="B99" s="265" t="s">
        <v>412</v>
      </c>
      <c r="C99" s="270">
        <v>0</v>
      </c>
      <c r="D99" s="269">
        <f>D$100*(SUM(D00!E80:E81)/SUM(D00!E$74:E$81))</f>
        <v>2.4563636363636367E-2</v>
      </c>
      <c r="E99" s="269">
        <f>E$100*(SUM(D00!F80:F81)/SUM(D00!F$74:F$81))</f>
        <v>0.91152731535756149</v>
      </c>
      <c r="F99" s="269">
        <f>F$100*(SUM(D00!G80:G81)/SUM(D00!G$74:G$81))</f>
        <v>1.5318805179214543</v>
      </c>
      <c r="G99" s="269">
        <f>G$100*(SUM(D00!H80:H81)/SUM(D00!H$74:H$81))</f>
        <v>1.7718195121951221</v>
      </c>
      <c r="H99" s="269">
        <f>H$100*(SUM(D00!I80:I81)/SUM(D00!I$74:I$81))</f>
        <v>1.3902341295247473</v>
      </c>
      <c r="I99" s="269">
        <f>I$100*(SUM(D00!J80:J81)/SUM(D00!J$74:J$81))</f>
        <v>0.92612493702770771</v>
      </c>
      <c r="J99" s="269">
        <f>J$100*(SUM(D00!K80:K81)/SUM(D00!K$74:K$81))</f>
        <v>6.5672387038471474</v>
      </c>
      <c r="L99" s="267" t="s">
        <v>412</v>
      </c>
      <c r="M99" s="100">
        <f t="shared" si="89"/>
        <v>0</v>
      </c>
      <c r="N99" s="100">
        <f t="shared" si="89"/>
        <v>1.1876795695026393E-4</v>
      </c>
      <c r="O99" s="100">
        <f t="shared" si="89"/>
        <v>4.40733755160304E-3</v>
      </c>
      <c r="P99" s="100">
        <f t="shared" si="89"/>
        <v>7.4068153717982092E-3</v>
      </c>
      <c r="Q99" s="100">
        <f t="shared" si="89"/>
        <v>8.5669475167590922E-3</v>
      </c>
      <c r="R99" s="100">
        <f t="shared" si="89"/>
        <v>6.7219390810807217E-3</v>
      </c>
      <c r="S99" s="100">
        <f t="shared" si="89"/>
        <v>4.4779187015773474E-3</v>
      </c>
      <c r="T99" s="100">
        <f t="shared" si="89"/>
        <v>3.1753341081668669E-2</v>
      </c>
    </row>
    <row r="100" spans="2:20">
      <c r="B100" s="2" t="s">
        <v>304</v>
      </c>
      <c r="C100" s="16">
        <v>0</v>
      </c>
      <c r="D100" s="138">
        <f>'DMU33'!F86/10^4</f>
        <v>9.6500000000000002E-2</v>
      </c>
      <c r="E100" s="138">
        <f>'DMU33'!G86/10^4</f>
        <v>3.6815000000000002</v>
      </c>
      <c r="F100" s="138">
        <f>'DMU33'!H86/10^4</f>
        <v>4.9322999999999997</v>
      </c>
      <c r="G100" s="138">
        <f>'DMU33'!I86/10^4</f>
        <v>5.1889000000000003</v>
      </c>
      <c r="H100" s="138">
        <f>'DMU33'!J86/10^4</f>
        <v>3.3887999999999998</v>
      </c>
      <c r="I100" s="138">
        <f>'DMU33'!K86/10^4</f>
        <v>2.3123999999999998</v>
      </c>
      <c r="J100" s="138">
        <f>'DMU33'!L86/10^4</f>
        <v>19.6005</v>
      </c>
      <c r="L100" s="2" t="s">
        <v>304</v>
      </c>
      <c r="M100" s="100">
        <f t="shared" si="89"/>
        <v>0</v>
      </c>
      <c r="N100" s="100">
        <f t="shared" si="89"/>
        <v>1.2437548843962059E-5</v>
      </c>
      <c r="O100" s="100">
        <f t="shared" si="89"/>
        <v>4.744957105600655E-4</v>
      </c>
      <c r="P100" s="100">
        <f t="shared" si="89"/>
        <v>6.3570696542045657E-4</v>
      </c>
      <c r="Q100" s="100">
        <f t="shared" si="89"/>
        <v>6.6877924555890913E-4</v>
      </c>
      <c r="R100" s="100">
        <f t="shared" si="89"/>
        <v>4.3677062717532248E-4</v>
      </c>
      <c r="S100" s="100">
        <f t="shared" si="89"/>
        <v>2.9803718079562551E-4</v>
      </c>
      <c r="T100" s="100">
        <f t="shared" si="89"/>
        <v>2.5262401670059931E-3</v>
      </c>
    </row>
    <row r="104" spans="2:20">
      <c r="C104" s="2" t="s">
        <v>410</v>
      </c>
      <c r="M104" s="2" t="s">
        <v>418</v>
      </c>
    </row>
    <row r="105" spans="2:20">
      <c r="C105" s="2" t="s">
        <v>294</v>
      </c>
      <c r="D105" s="2" t="s">
        <v>295</v>
      </c>
      <c r="E105" s="2" t="s">
        <v>296</v>
      </c>
      <c r="F105" s="2" t="s">
        <v>297</v>
      </c>
      <c r="G105" s="2" t="s">
        <v>298</v>
      </c>
      <c r="H105" s="2" t="s">
        <v>299</v>
      </c>
      <c r="I105" s="2" t="s">
        <v>300</v>
      </c>
      <c r="J105" s="2" t="s">
        <v>301</v>
      </c>
      <c r="M105" s="2" t="s">
        <v>294</v>
      </c>
      <c r="N105" s="2" t="s">
        <v>295</v>
      </c>
      <c r="O105" s="2" t="s">
        <v>296</v>
      </c>
      <c r="P105" s="2" t="s">
        <v>297</v>
      </c>
      <c r="Q105" s="2" t="s">
        <v>298</v>
      </c>
      <c r="R105" s="2" t="s">
        <v>299</v>
      </c>
      <c r="S105" s="2" t="s">
        <v>300</v>
      </c>
      <c r="T105" s="2" t="s">
        <v>301</v>
      </c>
    </row>
    <row r="106" spans="2:20">
      <c r="L106" s="2" t="s">
        <v>146</v>
      </c>
      <c r="M106" s="254">
        <f t="shared" ref="M106:M108" si="90">M107</f>
        <v>1.2723890945923644E-4</v>
      </c>
      <c r="N106" s="254">
        <f t="shared" ref="N106:N109" si="91">N107</f>
        <v>2.9507189973314492E-4</v>
      </c>
      <c r="O106" s="254">
        <f t="shared" ref="O106:O109" si="92">O107</f>
        <v>4.8884131954042575E-4</v>
      </c>
      <c r="P106" s="254">
        <f t="shared" ref="P106:P109" si="93">P107</f>
        <v>6.7176595656192727E-4</v>
      </c>
      <c r="Q106" s="254">
        <f t="shared" ref="Q106:Q109" si="94">Q107</f>
        <v>3.724658627392546E-4</v>
      </c>
      <c r="R106" s="254">
        <f t="shared" ref="R106:R109" si="95">R107</f>
        <v>2.6298888558835473E-4</v>
      </c>
      <c r="S106" s="254">
        <f t="shared" ref="S106:S109" si="96">S107</f>
        <v>2.3604660021333938E-4</v>
      </c>
      <c r="T106" s="254">
        <f t="shared" ref="T106:T109" si="97">T107</f>
        <v>2.4164409523450715E-3</v>
      </c>
    </row>
    <row r="107" spans="2:20">
      <c r="L107" s="2" t="s">
        <v>147</v>
      </c>
      <c r="M107" s="254">
        <f t="shared" si="90"/>
        <v>1.2723890945923644E-4</v>
      </c>
      <c r="N107" s="254">
        <f t="shared" si="91"/>
        <v>2.9507189973314492E-4</v>
      </c>
      <c r="O107" s="254">
        <f t="shared" si="92"/>
        <v>4.8884131954042575E-4</v>
      </c>
      <c r="P107" s="254">
        <f t="shared" si="93"/>
        <v>6.7176595656192727E-4</v>
      </c>
      <c r="Q107" s="254">
        <f t="shared" si="94"/>
        <v>3.724658627392546E-4</v>
      </c>
      <c r="R107" s="254">
        <f t="shared" si="95"/>
        <v>2.6298888558835473E-4</v>
      </c>
      <c r="S107" s="254">
        <f t="shared" si="96"/>
        <v>2.3604660021333938E-4</v>
      </c>
      <c r="T107" s="254">
        <f t="shared" si="97"/>
        <v>2.4164409523450715E-3</v>
      </c>
    </row>
    <row r="108" spans="2:20">
      <c r="L108" s="2" t="s">
        <v>148</v>
      </c>
      <c r="M108" s="254">
        <f t="shared" si="90"/>
        <v>1.2723890945923644E-4</v>
      </c>
      <c r="N108" s="254">
        <f t="shared" si="91"/>
        <v>2.9507189973314492E-4</v>
      </c>
      <c r="O108" s="254">
        <f t="shared" si="92"/>
        <v>4.8884131954042575E-4</v>
      </c>
      <c r="P108" s="254">
        <f t="shared" si="93"/>
        <v>6.7176595656192727E-4</v>
      </c>
      <c r="Q108" s="254">
        <f t="shared" si="94"/>
        <v>3.724658627392546E-4</v>
      </c>
      <c r="R108" s="254">
        <f t="shared" si="95"/>
        <v>2.6298888558835473E-4</v>
      </c>
      <c r="S108" s="254">
        <f t="shared" si="96"/>
        <v>2.3604660021333938E-4</v>
      </c>
      <c r="T108" s="254">
        <f t="shared" si="97"/>
        <v>2.4164409523450715E-3</v>
      </c>
    </row>
    <row r="109" spans="2:20">
      <c r="L109" s="2" t="s">
        <v>149</v>
      </c>
      <c r="M109" s="254">
        <f>M110</f>
        <v>1.2723890945923644E-4</v>
      </c>
      <c r="N109" s="254">
        <f t="shared" si="91"/>
        <v>2.9507189973314492E-4</v>
      </c>
      <c r="O109" s="254">
        <f t="shared" si="92"/>
        <v>4.8884131954042575E-4</v>
      </c>
      <c r="P109" s="254">
        <f t="shared" si="93"/>
        <v>6.7176595656192727E-4</v>
      </c>
      <c r="Q109" s="254">
        <f t="shared" si="94"/>
        <v>3.724658627392546E-4</v>
      </c>
      <c r="R109" s="254">
        <f t="shared" si="95"/>
        <v>2.6298888558835473E-4</v>
      </c>
      <c r="S109" s="254">
        <f t="shared" si="96"/>
        <v>2.3604660021333938E-4</v>
      </c>
      <c r="T109" s="254">
        <f t="shared" si="97"/>
        <v>2.4164409523450715E-3</v>
      </c>
    </row>
    <row r="110" spans="2:20">
      <c r="B110" s="2" t="s">
        <v>112</v>
      </c>
      <c r="C110" s="138">
        <f>C$117*(D00!D91/SUM(D00!D$91:D$98))</f>
        <v>0.53980233206773076</v>
      </c>
      <c r="D110" s="138">
        <f>D$117*(D00!E91/SUM(D00!E$91:E$98))</f>
        <v>1.2518222631783558</v>
      </c>
      <c r="E110" s="138">
        <f>E$117*(D00!F91/SUM(D00!F$91:F$98))</f>
        <v>2.0738757147516038</v>
      </c>
      <c r="F110" s="138">
        <f>F$117*(D00!G91/SUM(D00!G$91:G$98))</f>
        <v>2.8499209203927607</v>
      </c>
      <c r="G110" s="138">
        <f>G$117*(D00!H91/SUM(D00!H$91:H$98))</f>
        <v>1.5801608342665174</v>
      </c>
      <c r="H110" s="138">
        <f>H$117*(D00!I91/SUM(D00!I$91:I$98))</f>
        <v>1.115712279772155</v>
      </c>
      <c r="I110" s="138">
        <f>I$117*(D00!J91/SUM(D00!J$91:J$98))</f>
        <v>1.0014114850036577</v>
      </c>
      <c r="J110" s="138">
        <f>J$117*(D00!K91/SUM(D00!K$91:K$98))</f>
        <v>10.25158473083054</v>
      </c>
      <c r="L110" s="265" t="s">
        <v>150</v>
      </c>
      <c r="M110" s="264">
        <f>C110/SUM($C$4:$D$8)</f>
        <v>1.2723890945923644E-4</v>
      </c>
      <c r="N110" s="264">
        <f t="shared" ref="N110" si="98">D110/SUM($C$4:$D$8)</f>
        <v>2.9507189973314492E-4</v>
      </c>
      <c r="O110" s="264">
        <f t="shared" ref="O110" si="99">E110/SUM($C$4:$D$8)</f>
        <v>4.8884131954042575E-4</v>
      </c>
      <c r="P110" s="264">
        <f t="shared" ref="P110" si="100">F110/SUM($C$4:$D$8)</f>
        <v>6.7176595656192727E-4</v>
      </c>
      <c r="Q110" s="264">
        <f t="shared" ref="Q110" si="101">G110/SUM($C$4:$D$8)</f>
        <v>3.724658627392546E-4</v>
      </c>
      <c r="R110" s="264">
        <f t="shared" ref="R110" si="102">H110/SUM($C$4:$D$8)</f>
        <v>2.6298888558835473E-4</v>
      </c>
      <c r="S110" s="264">
        <f t="shared" ref="S110" si="103">I110/SUM($C$4:$D$8)</f>
        <v>2.3604660021333938E-4</v>
      </c>
      <c r="T110" s="264">
        <f t="shared" ref="T110" si="104">J110/SUM($C$4:$D$8)</f>
        <v>2.4164409523450715E-3</v>
      </c>
    </row>
    <row r="111" spans="2:20">
      <c r="B111" s="2" t="s">
        <v>113</v>
      </c>
      <c r="C111" s="138">
        <f>C$117*(D00!D92/SUM(D00!D$91:D$98))</f>
        <v>1.4750808989977149</v>
      </c>
      <c r="D111" s="138">
        <f>D$117*(D00!E92/SUM(D00!E$91:E$98))</f>
        <v>2.2961923082461011</v>
      </c>
      <c r="E111" s="138">
        <f>E$117*(D00!F92/SUM(D00!F$91:F$98))</f>
        <v>3.962524890386637</v>
      </c>
      <c r="F111" s="138">
        <f>F$117*(D00!G92/SUM(D00!G$91:G$98))</f>
        <v>4.3364109858192368</v>
      </c>
      <c r="G111" s="138">
        <f>G$117*(D00!H92/SUM(D00!H$91:H$98))</f>
        <v>2.4661795877659571</v>
      </c>
      <c r="H111" s="138">
        <f>H$117*(D00!I92/SUM(D00!I$91:I$98))</f>
        <v>1.7309479083322294</v>
      </c>
      <c r="I111" s="138">
        <f>I$117*(D00!J92/SUM(D00!J$91:J$98))</f>
        <v>1.3675935137771276</v>
      </c>
      <c r="J111" s="138">
        <f>J$117*(D00!K92/SUM(D00!K$91:K$98))</f>
        <v>17.609040311108668</v>
      </c>
      <c r="L111" s="2" t="s">
        <v>113</v>
      </c>
      <c r="M111" s="100">
        <f t="shared" ref="M111:T117" si="105">C111/SUM($C9:$D9)</f>
        <v>1.4871098330150069E-3</v>
      </c>
      <c r="N111" s="100">
        <f t="shared" si="105"/>
        <v>2.314917210579033E-3</v>
      </c>
      <c r="O111" s="100">
        <f t="shared" si="105"/>
        <v>3.9948383387410462E-3</v>
      </c>
      <c r="P111" s="100">
        <f t="shared" si="105"/>
        <v>4.3717733863870446E-3</v>
      </c>
      <c r="Q111" s="100">
        <f t="shared" si="105"/>
        <v>2.4862906959473362E-3</v>
      </c>
      <c r="R111" s="100">
        <f t="shared" si="105"/>
        <v>1.7450633769759123E-3</v>
      </c>
      <c r="S111" s="100">
        <f t="shared" si="105"/>
        <v>1.3787459137240589E-3</v>
      </c>
      <c r="T111" s="100">
        <f t="shared" si="105"/>
        <v>1.7752637848134661E-2</v>
      </c>
    </row>
    <row r="112" spans="2:20">
      <c r="B112" s="2" t="s">
        <v>114</v>
      </c>
      <c r="C112" s="138">
        <f>C$117*(D00!D93/SUM(D00!D$91:D$98))</f>
        <v>2.5745730174725137</v>
      </c>
      <c r="D112" s="138">
        <f>D$117*(D00!E93/SUM(D00!E$91:E$98))</f>
        <v>3.5337966623950705</v>
      </c>
      <c r="E112" s="138">
        <f>E$117*(D00!F93/SUM(D00!F$91:F$98))</f>
        <v>6.2158388149074186</v>
      </c>
      <c r="F112" s="138">
        <f>F$117*(D00!G93/SUM(D00!G$91:G$98))</f>
        <v>6.1814841810635075</v>
      </c>
      <c r="G112" s="138">
        <f>G$117*(D00!H93/SUM(D00!H$91:H$98))</f>
        <v>3.5432688094904807</v>
      </c>
      <c r="H112" s="138">
        <f>H$117*(D00!I93/SUM(D00!I$91:I$98))</f>
        <v>2.3852334666843289</v>
      </c>
      <c r="I112" s="138">
        <f>I$117*(D00!J93/SUM(D00!J$91:J$98))</f>
        <v>1.6975427944403805</v>
      </c>
      <c r="J112" s="138">
        <f>J$117*(D00!K93/SUM(D00!K$91:K$98))</f>
        <v>26.25437201978783</v>
      </c>
      <c r="L112" s="2" t="s">
        <v>114</v>
      </c>
      <c r="M112" s="100">
        <f t="shared" si="105"/>
        <v>3.3211589135242387E-3</v>
      </c>
      <c r="N112" s="100">
        <f t="shared" si="105"/>
        <v>4.5585424084873096E-3</v>
      </c>
      <c r="O112" s="100">
        <f t="shared" si="105"/>
        <v>8.018334824865813E-3</v>
      </c>
      <c r="P112" s="100">
        <f t="shared" si="105"/>
        <v>7.9740178846830177E-3</v>
      </c>
      <c r="Q112" s="100">
        <f t="shared" si="105"/>
        <v>4.5707613300493086E-3</v>
      </c>
      <c r="R112" s="100">
        <f t="shared" si="105"/>
        <v>3.0769138552115475E-3</v>
      </c>
      <c r="S112" s="100">
        <f t="shared" si="105"/>
        <v>2.189803646889461E-3</v>
      </c>
      <c r="T112" s="100">
        <f t="shared" si="105"/>
        <v>3.3867729157707069E-2</v>
      </c>
    </row>
    <row r="113" spans="2:21">
      <c r="B113" s="2" t="s">
        <v>115</v>
      </c>
      <c r="C113" s="138">
        <f>C$117*(D00!D94/SUM(D00!D$91:D$98))</f>
        <v>5.3059728177352321</v>
      </c>
      <c r="D113" s="138">
        <f>D$117*(D00!E94/SUM(D00!E$91:E$98))</f>
        <v>6.6597978430836129</v>
      </c>
      <c r="E113" s="138">
        <f>E$117*(D00!F94/SUM(D00!F$91:F$98))</f>
        <v>12.30516128836468</v>
      </c>
      <c r="F113" s="138">
        <f>F$117*(D00!G94/SUM(D00!G$91:G$98))</f>
        <v>10.613245680947928</v>
      </c>
      <c r="G113" s="138">
        <f>G$117*(D00!H94/SUM(D00!H$91:H$98))</f>
        <v>5.8538509273516244</v>
      </c>
      <c r="H113" s="138">
        <f>H$117*(D00!I94/SUM(D00!I$91:I$98))</f>
        <v>3.8109543727646042</v>
      </c>
      <c r="I113" s="138">
        <f>I$117*(D00!J94/SUM(D00!J$91:J$98))</f>
        <v>2.4807868812484748</v>
      </c>
      <c r="J113" s="138">
        <f>J$117*(D00!K94/SUM(D00!K$91:K$98))</f>
        <v>47.535712083988351</v>
      </c>
      <c r="L113" s="2" t="s">
        <v>115</v>
      </c>
      <c r="M113" s="100">
        <f t="shared" si="105"/>
        <v>7.8750692637636795E-3</v>
      </c>
      <c r="N113" s="100">
        <f t="shared" si="105"/>
        <v>9.8844021819420626E-3</v>
      </c>
      <c r="O113" s="100">
        <f t="shared" si="105"/>
        <v>1.8263191459208652E-2</v>
      </c>
      <c r="P113" s="100">
        <f t="shared" si="105"/>
        <v>1.5752068041404031E-2</v>
      </c>
      <c r="Q113" s="100">
        <f t="shared" si="105"/>
        <v>8.688224213767852E-3</v>
      </c>
      <c r="R113" s="100">
        <f t="shared" si="105"/>
        <v>5.6561785515091001E-3</v>
      </c>
      <c r="S113" s="100">
        <f t="shared" si="105"/>
        <v>3.6819578971772418E-3</v>
      </c>
      <c r="T113" s="100">
        <f t="shared" si="105"/>
        <v>7.0552005828691797E-2</v>
      </c>
    </row>
    <row r="114" spans="2:21">
      <c r="B114" s="2" t="s">
        <v>116</v>
      </c>
      <c r="C114" s="138">
        <f>C$117*(D00!D95/SUM(D00!D$91:D$98))</f>
        <v>9.2448252028862949</v>
      </c>
      <c r="D114" s="138">
        <f>D$117*(D00!E95/SUM(D00!E$91:E$98))</f>
        <v>11.747224201235403</v>
      </c>
      <c r="E114" s="138">
        <f>E$117*(D00!F95/SUM(D00!F$91:F$98))</f>
        <v>22.582753496756894</v>
      </c>
      <c r="F114" s="138">
        <f>F$117*(D00!G95/SUM(D00!G$91:G$98))</f>
        <v>17.766164159154179</v>
      </c>
      <c r="G114" s="138">
        <f>G$117*(D00!H95/SUM(D00!H$91:H$98))</f>
        <v>9.4559726658734604</v>
      </c>
      <c r="H114" s="138">
        <f>H$117*(D00!I95/SUM(D00!I$91:I$98))</f>
        <v>5.802500792157903</v>
      </c>
      <c r="I114" s="138">
        <f>I$117*(D00!J95/SUM(D00!J$91:J$98))</f>
        <v>3.4714056327724947</v>
      </c>
      <c r="J114" s="138">
        <f>J$117*(D00!K95/SUM(D00!K$91:K$98))</f>
        <v>81.044691091298844</v>
      </c>
      <c r="L114" s="2" t="s">
        <v>116</v>
      </c>
      <c r="M114" s="100">
        <f t="shared" si="105"/>
        <v>1.7481241493946018E-2</v>
      </c>
      <c r="N114" s="100">
        <f t="shared" si="105"/>
        <v>2.2213082306976412E-2</v>
      </c>
      <c r="O114" s="100">
        <f t="shared" si="105"/>
        <v>4.2702220843700747E-2</v>
      </c>
      <c r="P114" s="100">
        <f t="shared" si="105"/>
        <v>3.3594427073677845E-2</v>
      </c>
      <c r="Q114" s="100">
        <f t="shared" si="105"/>
        <v>1.7880504834280487E-2</v>
      </c>
      <c r="R114" s="100">
        <f t="shared" si="105"/>
        <v>1.0972075230244129E-2</v>
      </c>
      <c r="S114" s="100">
        <f t="shared" si="105"/>
        <v>6.5641565803747559E-3</v>
      </c>
      <c r="T114" s="100">
        <f t="shared" si="105"/>
        <v>0.15324917298889851</v>
      </c>
    </row>
    <row r="115" spans="2:21">
      <c r="B115" s="2" t="s">
        <v>117</v>
      </c>
      <c r="C115" s="138">
        <f>C$117*(D00!D96/SUM(D00!D$91:D$98))</f>
        <v>8.4919430028970897</v>
      </c>
      <c r="D115" s="138">
        <f>D$117*(D00!E96/SUM(D00!E$91:E$98))</f>
        <v>12.158251025903155</v>
      </c>
      <c r="E115" s="138">
        <f>E$117*(D00!F96/SUM(D00!F$91:F$98))</f>
        <v>25.620799499945655</v>
      </c>
      <c r="F115" s="138">
        <f>F$117*(D00!G96/SUM(D00!G$91:G$98))</f>
        <v>20.779077411282302</v>
      </c>
      <c r="G115" s="138">
        <f>G$117*(D00!H96/SUM(D00!H$91:H$98))</f>
        <v>11.285250692889139</v>
      </c>
      <c r="H115" s="138">
        <f>H$117*(D00!I96/SUM(D00!I$91:I$98))</f>
        <v>6.8743815180818659</v>
      </c>
      <c r="I115" s="138">
        <f>I$117*(D00!J96/SUM(D00!J$91:J$98))</f>
        <v>3.9069695196293597</v>
      </c>
      <c r="J115" s="138">
        <f>J$117*(D00!K96/SUM(D00!K$91:K$98))</f>
        <v>89.274090991040509</v>
      </c>
      <c r="L115" s="2" t="s">
        <v>117</v>
      </c>
      <c r="M115" s="100">
        <f t="shared" si="105"/>
        <v>2.4992003808560582E-2</v>
      </c>
      <c r="N115" s="100">
        <f t="shared" si="105"/>
        <v>3.5782041382183494E-2</v>
      </c>
      <c r="O115" s="100">
        <f t="shared" si="105"/>
        <v>7.5402663261230157E-2</v>
      </c>
      <c r="P115" s="100">
        <f t="shared" si="105"/>
        <v>6.1153352256836359E-2</v>
      </c>
      <c r="Q115" s="100">
        <f t="shared" si="105"/>
        <v>3.321277924275115E-2</v>
      </c>
      <c r="R115" s="100">
        <f t="shared" si="105"/>
        <v>2.0231479300177598E-2</v>
      </c>
      <c r="S115" s="100">
        <f t="shared" si="105"/>
        <v>1.1498310466897321E-2</v>
      </c>
      <c r="T115" s="100">
        <f t="shared" si="105"/>
        <v>0.26273591583135908</v>
      </c>
    </row>
    <row r="116" spans="2:21">
      <c r="B116" s="265" t="s">
        <v>412</v>
      </c>
      <c r="C116" s="269">
        <f>C$117*(SUM(D00!D97:D98)/SUM(D00!D$91:D$98))</f>
        <v>3.9451027279434259</v>
      </c>
      <c r="D116" s="269">
        <f>D$117*(SUM(D00!E97:E98)/SUM(D00!E$91:E$98))</f>
        <v>7.2369156959583014</v>
      </c>
      <c r="E116" s="269">
        <f>E$117*(SUM(D00!F97:F98)/SUM(D00!F$91:F$98))</f>
        <v>18.519346294887125</v>
      </c>
      <c r="F116" s="269">
        <f>F$117*(SUM(D00!G97:G98)/SUM(D00!G$91:G$98))</f>
        <v>18.563196661340086</v>
      </c>
      <c r="G116" s="269">
        <f>G$117*(SUM(D00!H97:H98)/SUM(D00!H$91:H$98))</f>
        <v>11.891516482362823</v>
      </c>
      <c r="H116" s="269">
        <f>H$117*(SUM(D00!I97:I98)/SUM(D00!I$91:I$98))</f>
        <v>8.3606696622069183</v>
      </c>
      <c r="I116" s="269">
        <f>I$117*(SUM(D00!J97:J98)/SUM(D00!J$91:J$98))</f>
        <v>5.0432901731285034</v>
      </c>
      <c r="J116" s="269">
        <f>J$117*(SUM(D00!K97:K98)/SUM(D00!K$91:K$98))</f>
        <v>71.987208771945234</v>
      </c>
      <c r="L116" s="267" t="s">
        <v>412</v>
      </c>
      <c r="M116" s="100">
        <f t="shared" si="105"/>
        <v>1.9075017396462949E-2</v>
      </c>
      <c r="N116" s="100">
        <f t="shared" si="105"/>
        <v>3.4991304996790942E-2</v>
      </c>
      <c r="O116" s="100">
        <f t="shared" si="105"/>
        <v>8.9543131600592227E-2</v>
      </c>
      <c r="P116" s="100">
        <f t="shared" si="105"/>
        <v>8.9755153076486099E-2</v>
      </c>
      <c r="Q116" s="100">
        <f t="shared" si="105"/>
        <v>5.7496825663052691E-2</v>
      </c>
      <c r="R116" s="100">
        <f t="shared" si="105"/>
        <v>4.042478238223559E-2</v>
      </c>
      <c r="S116" s="100">
        <f t="shared" si="105"/>
        <v>2.4384877764130151E-2</v>
      </c>
      <c r="T116" s="100">
        <f t="shared" si="105"/>
        <v>0.34806628732922495</v>
      </c>
    </row>
    <row r="117" spans="2:21">
      <c r="B117" s="2" t="s">
        <v>304</v>
      </c>
      <c r="C117" s="138">
        <f>SUM('DMU33'!E25,'DMU33'!E85,'DMU33'!E89)/10^4</f>
        <v>31.577300000000001</v>
      </c>
      <c r="D117" s="138">
        <f>SUM('DMU33'!F25,'DMU33'!F85,'DMU33'!F89)/10^4</f>
        <v>44.884</v>
      </c>
      <c r="E117" s="138">
        <f>SUM('DMU33'!G25,'DMU33'!G85,'DMU33'!G89)/10^4</f>
        <v>91.280299999999997</v>
      </c>
      <c r="F117" s="138">
        <f>SUM('DMU33'!H25,'DMU33'!H85,'DMU33'!H89)/10^4</f>
        <v>81.089500000000001</v>
      </c>
      <c r="G117" s="138">
        <f>SUM('DMU33'!I25,'DMU33'!I85,'DMU33'!I89)/10^4</f>
        <v>46.0762</v>
      </c>
      <c r="H117" s="138">
        <f>SUM('DMU33'!J25,'DMU33'!J85,'DMU33'!J89)/10^4</f>
        <v>30.080400000000001</v>
      </c>
      <c r="I117" s="138">
        <f>SUM('DMU33'!K25,'DMU33'!K85,'DMU33'!K89)/10^4</f>
        <v>18.969000000000001</v>
      </c>
      <c r="J117" s="138">
        <f>SUM('DMU33'!L25,'DMU33'!L85,'DMU33'!L89)/10^4</f>
        <v>343.95670000000001</v>
      </c>
      <c r="L117" s="2" t="s">
        <v>304</v>
      </c>
      <c r="M117" s="100">
        <f t="shared" si="105"/>
        <v>4.0698881980356797E-3</v>
      </c>
      <c r="N117" s="100">
        <f t="shared" si="105"/>
        <v>5.7849424073823114E-3</v>
      </c>
      <c r="O117" s="100">
        <f t="shared" si="105"/>
        <v>1.1764799893694403E-2</v>
      </c>
      <c r="P117" s="100">
        <f t="shared" si="105"/>
        <v>1.0451343181165402E-2</v>
      </c>
      <c r="Q117" s="100">
        <f t="shared" si="105"/>
        <v>5.9386009123747622E-3</v>
      </c>
      <c r="R117" s="100">
        <f t="shared" si="105"/>
        <v>3.8769579714602724E-3</v>
      </c>
      <c r="S117" s="100">
        <f t="shared" si="105"/>
        <v>2.4448483318250391E-3</v>
      </c>
      <c r="T117" s="100">
        <f t="shared" si="105"/>
        <v>4.4331380895937869E-2</v>
      </c>
    </row>
    <row r="121" spans="2:21">
      <c r="C121" s="2" t="s">
        <v>411</v>
      </c>
    </row>
    <row r="122" spans="2:21">
      <c r="C122" s="2" t="s">
        <v>294</v>
      </c>
      <c r="D122" s="2" t="s">
        <v>295</v>
      </c>
      <c r="E122" s="2" t="s">
        <v>296</v>
      </c>
      <c r="F122" s="2" t="s">
        <v>297</v>
      </c>
      <c r="G122" s="2" t="s">
        <v>298</v>
      </c>
      <c r="H122" s="2" t="s">
        <v>299</v>
      </c>
      <c r="I122" s="2" t="s">
        <v>300</v>
      </c>
      <c r="J122" s="2" t="s">
        <v>301</v>
      </c>
    </row>
    <row r="123" spans="2:21">
      <c r="M123" s="254"/>
      <c r="N123" s="254"/>
      <c r="O123" s="254"/>
      <c r="P123" s="254"/>
      <c r="Q123" s="254"/>
      <c r="R123" s="254"/>
      <c r="S123" s="254"/>
      <c r="T123" s="254"/>
      <c r="U123" s="254"/>
    </row>
    <row r="124" spans="2:21">
      <c r="M124" s="254"/>
      <c r="N124" s="254"/>
      <c r="O124" s="254"/>
      <c r="P124" s="254"/>
      <c r="Q124" s="254"/>
      <c r="R124" s="254"/>
      <c r="S124" s="254"/>
      <c r="T124" s="254"/>
      <c r="U124" s="254"/>
    </row>
    <row r="125" spans="2:21">
      <c r="E125" s="138"/>
      <c r="F125" s="138"/>
      <c r="G125" s="138"/>
      <c r="H125" s="138"/>
      <c r="M125" s="254"/>
      <c r="N125" s="254"/>
      <c r="O125" s="254"/>
      <c r="P125" s="254"/>
      <c r="Q125" s="254"/>
      <c r="R125" s="254"/>
      <c r="S125" s="254"/>
      <c r="T125" s="254"/>
      <c r="U125" s="254"/>
    </row>
    <row r="126" spans="2:21">
      <c r="M126" s="254"/>
      <c r="N126" s="254"/>
      <c r="O126" s="254"/>
      <c r="P126" s="254"/>
      <c r="Q126" s="254"/>
      <c r="R126" s="254"/>
      <c r="S126" s="254"/>
      <c r="T126" s="254"/>
      <c r="U126" s="254"/>
    </row>
    <row r="127" spans="2:21">
      <c r="B127" s="265" t="s">
        <v>112</v>
      </c>
      <c r="C127" s="269">
        <f>MAX(0,SUM(E4:E8,M4:M8)-SUM(C25,C42,C59,C76,C93,C110))</f>
        <v>0.70413060240520375</v>
      </c>
      <c r="D127" s="269">
        <f t="shared" ref="D127:J127" si="106">MAX(0,SUM(F4:F8,N4:N8)-SUM(D25,D42,D59,D76,D93,D110))</f>
        <v>0.68789199609178597</v>
      </c>
      <c r="E127" s="269">
        <f>MAX(0,SUM(G4:G8,O4:O8)-SUM(E25,E42,E59,E76,E93,E110))</f>
        <v>3.4188593023571023E-2</v>
      </c>
      <c r="F127" s="269">
        <f t="shared" si="106"/>
        <v>0</v>
      </c>
      <c r="G127" s="269">
        <f t="shared" si="106"/>
        <v>0</v>
      </c>
      <c r="H127" s="269">
        <f t="shared" si="106"/>
        <v>0</v>
      </c>
      <c r="I127" s="269">
        <f t="shared" si="106"/>
        <v>0.20310178123410294</v>
      </c>
      <c r="J127" s="269">
        <f t="shared" si="106"/>
        <v>1.3696517764993299</v>
      </c>
      <c r="L127" s="267"/>
      <c r="M127" s="786"/>
      <c r="N127" s="786"/>
      <c r="O127" s="786"/>
      <c r="P127" s="786"/>
      <c r="Q127" s="786"/>
      <c r="R127" s="786"/>
      <c r="S127" s="786"/>
      <c r="T127" s="786"/>
      <c r="U127" s="100"/>
    </row>
    <row r="128" spans="2:21">
      <c r="B128" s="2" t="s">
        <v>113</v>
      </c>
      <c r="C128" s="138">
        <f>MAX(0,SUM(E9,M9)-SUM(C26,C43,C60,C77,C94,C111))</f>
        <v>2.7598175625407468</v>
      </c>
      <c r="D128" s="138">
        <f t="shared" ref="D128:J134" si="107">MAX(0,SUM(F9,N9)-SUM(D26,D43,D60,D77,D94,D111))</f>
        <v>2.1598857372378268</v>
      </c>
      <c r="E128" s="138">
        <f t="shared" si="107"/>
        <v>1.1054525084806821</v>
      </c>
      <c r="F128" s="138">
        <f t="shared" si="107"/>
        <v>0.54029906975219255</v>
      </c>
      <c r="G128" s="138">
        <f t="shared" si="107"/>
        <v>0.35540104082566515</v>
      </c>
      <c r="H128" s="138">
        <f t="shared" si="107"/>
        <v>0.45392273436935637</v>
      </c>
      <c r="I128" s="138">
        <f t="shared" si="107"/>
        <v>0.55016606153708825</v>
      </c>
      <c r="J128" s="138">
        <f t="shared" si="107"/>
        <v>7.9475064928910335</v>
      </c>
      <c r="M128" s="100"/>
      <c r="N128" s="100"/>
      <c r="O128" s="100"/>
      <c r="P128" s="100"/>
      <c r="Q128" s="100"/>
      <c r="R128" s="100"/>
      <c r="S128" s="100"/>
      <c r="T128" s="100"/>
    </row>
    <row r="129" spans="2:20">
      <c r="B129" s="2" t="s">
        <v>114</v>
      </c>
      <c r="C129" s="138">
        <f t="shared" ref="C129:C134" si="108">MAX(0,SUM(E10,M10)-SUM(C27,C44,C61,C78,C95,C112))</f>
        <v>5.111123734664238</v>
      </c>
      <c r="D129" s="138">
        <f t="shared" si="107"/>
        <v>3.7507390548288817</v>
      </c>
      <c r="E129" s="138">
        <f t="shared" si="107"/>
        <v>2.0439715354970813</v>
      </c>
      <c r="F129" s="138">
        <f t="shared" si="107"/>
        <v>1.1639015220869551</v>
      </c>
      <c r="G129" s="138">
        <f t="shared" si="107"/>
        <v>0.66321191394283119</v>
      </c>
      <c r="H129" s="138">
        <f t="shared" si="107"/>
        <v>0.78482745123498843</v>
      </c>
      <c r="I129" s="138">
        <f t="shared" si="107"/>
        <v>0.88820541582606616</v>
      </c>
      <c r="J129" s="138">
        <f t="shared" si="107"/>
        <v>14.27771503764615</v>
      </c>
      <c r="M129" s="100"/>
      <c r="N129" s="100"/>
      <c r="O129" s="100"/>
      <c r="P129" s="100"/>
      <c r="Q129" s="100"/>
      <c r="R129" s="100"/>
      <c r="S129" s="100"/>
      <c r="T129" s="100"/>
    </row>
    <row r="130" spans="2:20">
      <c r="B130" s="2" t="s">
        <v>115</v>
      </c>
      <c r="C130" s="138">
        <f t="shared" si="108"/>
        <v>10.529052937250523</v>
      </c>
      <c r="D130" s="138">
        <f t="shared" si="107"/>
        <v>6.87844443816455</v>
      </c>
      <c r="E130" s="138">
        <f t="shared" si="107"/>
        <v>3.914753290635776</v>
      </c>
      <c r="F130" s="138">
        <f t="shared" si="107"/>
        <v>1.8355807636599106</v>
      </c>
      <c r="G130" s="138">
        <f t="shared" si="107"/>
        <v>1.0524062528151923</v>
      </c>
      <c r="H130" s="138">
        <f t="shared" si="107"/>
        <v>1.220530790005391</v>
      </c>
      <c r="I130" s="138">
        <f t="shared" si="107"/>
        <v>1.3233922358165673</v>
      </c>
      <c r="J130" s="138">
        <f t="shared" si="107"/>
        <v>26.239062586581277</v>
      </c>
      <c r="M130" s="100"/>
      <c r="N130" s="100"/>
      <c r="O130" s="100"/>
      <c r="P130" s="100"/>
      <c r="Q130" s="100"/>
      <c r="R130" s="100"/>
      <c r="S130" s="100"/>
      <c r="T130" s="100"/>
    </row>
    <row r="131" spans="2:20">
      <c r="B131" s="2" t="s">
        <v>116</v>
      </c>
      <c r="C131" s="138">
        <f t="shared" si="108"/>
        <v>16.450420836999747</v>
      </c>
      <c r="D131" s="138">
        <f t="shared" si="107"/>
        <v>10.969894336109604</v>
      </c>
      <c r="E131" s="138">
        <f t="shared" si="107"/>
        <v>6.2389888044706012</v>
      </c>
      <c r="F131" s="138">
        <f t="shared" si="107"/>
        <v>2.6080241224391187</v>
      </c>
      <c r="G131" s="138">
        <f t="shared" si="107"/>
        <v>1.4151444269585767</v>
      </c>
      <c r="H131" s="138">
        <f t="shared" si="107"/>
        <v>1.6732431618534278</v>
      </c>
      <c r="I131" s="138">
        <f t="shared" si="107"/>
        <v>1.80877365853393</v>
      </c>
      <c r="J131" s="138">
        <f t="shared" si="107"/>
        <v>40.189846349042568</v>
      </c>
      <c r="M131" s="100"/>
      <c r="N131" s="100"/>
      <c r="O131" s="100"/>
      <c r="P131" s="100"/>
      <c r="Q131" s="100"/>
      <c r="R131" s="100"/>
      <c r="S131" s="100"/>
      <c r="T131" s="100"/>
    </row>
    <row r="132" spans="2:20">
      <c r="B132" s="2" t="s">
        <v>117</v>
      </c>
      <c r="C132" s="138">
        <f t="shared" si="108"/>
        <v>14.029621099667011</v>
      </c>
      <c r="D132" s="138">
        <f t="shared" si="107"/>
        <v>10.725722735629434</v>
      </c>
      <c r="E132" s="138">
        <f t="shared" si="107"/>
        <v>6.0734543011189501</v>
      </c>
      <c r="F132" s="138">
        <f t="shared" si="107"/>
        <v>3.1635975880260609</v>
      </c>
      <c r="G132" s="138">
        <f t="shared" si="107"/>
        <v>1.8176372965600898</v>
      </c>
      <c r="H132" s="138">
        <f t="shared" si="107"/>
        <v>2.0546010377012465</v>
      </c>
      <c r="I132" s="138">
        <f t="shared" si="107"/>
        <v>2.1112933211274125</v>
      </c>
      <c r="J132" s="138">
        <f t="shared" si="107"/>
        <v>39.828398410945255</v>
      </c>
      <c r="M132" s="100"/>
      <c r="N132" s="100"/>
      <c r="O132" s="100"/>
      <c r="P132" s="100"/>
      <c r="Q132" s="100"/>
      <c r="R132" s="100"/>
      <c r="S132" s="100"/>
      <c r="T132" s="100"/>
    </row>
    <row r="133" spans="2:20">
      <c r="B133" s="2" t="s">
        <v>412</v>
      </c>
      <c r="C133" s="138">
        <f>MAX(0,SUM(E14,M14)-SUM(C31,C48,C65,C82,C99,C116))</f>
        <v>6.176833226472529</v>
      </c>
      <c r="D133" s="138">
        <f t="shared" si="107"/>
        <v>6.0746217019379181</v>
      </c>
      <c r="E133" s="138">
        <f t="shared" si="107"/>
        <v>4.0494909667733268</v>
      </c>
      <c r="F133" s="138">
        <f t="shared" si="107"/>
        <v>2.8514433444029095</v>
      </c>
      <c r="G133" s="138">
        <f t="shared" si="107"/>
        <v>1.8872293597346044</v>
      </c>
      <c r="H133" s="138">
        <f t="shared" si="107"/>
        <v>2.1660657679983686</v>
      </c>
      <c r="I133" s="138">
        <f t="shared" si="107"/>
        <v>1.9698675259248368</v>
      </c>
      <c r="J133" s="138">
        <f t="shared" si="107"/>
        <v>26.75981934639438</v>
      </c>
      <c r="L133" s="267"/>
      <c r="M133" s="100"/>
      <c r="N133" s="100"/>
      <c r="O133" s="100"/>
      <c r="P133" s="100"/>
      <c r="Q133" s="100"/>
      <c r="R133" s="100"/>
      <c r="S133" s="100"/>
      <c r="T133" s="100"/>
    </row>
    <row r="134" spans="2:20">
      <c r="B134" s="2" t="s">
        <v>304</v>
      </c>
      <c r="C134" s="138">
        <f t="shared" si="108"/>
        <v>55.760999999999996</v>
      </c>
      <c r="D134" s="138">
        <f t="shared" si="107"/>
        <v>41.247199999999985</v>
      </c>
      <c r="E134" s="138">
        <f t="shared" si="107"/>
        <v>23.460300000000018</v>
      </c>
      <c r="F134" s="138">
        <f t="shared" si="107"/>
        <v>11.895800000000008</v>
      </c>
      <c r="G134" s="138">
        <f t="shared" si="107"/>
        <v>7.0722000000000094</v>
      </c>
      <c r="H134" s="138">
        <f t="shared" si="107"/>
        <v>8.3214000000000254</v>
      </c>
      <c r="I134" s="138">
        <f t="shared" si="107"/>
        <v>8.8548000000000044</v>
      </c>
      <c r="J134" s="138">
        <f t="shared" si="107"/>
        <v>156.61199999999991</v>
      </c>
      <c r="M134" s="100"/>
      <c r="N134" s="100"/>
      <c r="O134" s="100"/>
      <c r="P134" s="100"/>
      <c r="Q134" s="100"/>
      <c r="R134" s="100"/>
      <c r="S134" s="100"/>
      <c r="T134" s="100"/>
    </row>
    <row r="138" spans="2:20">
      <c r="C138" s="2" t="s">
        <v>1721</v>
      </c>
      <c r="M138" s="2" t="s">
        <v>1722</v>
      </c>
    </row>
    <row r="139" spans="2:20">
      <c r="C139" s="2" t="s">
        <v>294</v>
      </c>
      <c r="D139" s="2" t="s">
        <v>295</v>
      </c>
      <c r="E139" s="2" t="s">
        <v>296</v>
      </c>
      <c r="F139" s="2" t="s">
        <v>297</v>
      </c>
      <c r="G139" s="2" t="s">
        <v>298</v>
      </c>
      <c r="H139" s="2" t="s">
        <v>299</v>
      </c>
      <c r="I139" s="2" t="s">
        <v>300</v>
      </c>
      <c r="J139" s="2" t="s">
        <v>301</v>
      </c>
      <c r="M139" s="2" t="s">
        <v>294</v>
      </c>
      <c r="N139" s="2" t="s">
        <v>295</v>
      </c>
      <c r="O139" s="2" t="s">
        <v>296</v>
      </c>
      <c r="P139" s="2" t="s">
        <v>297</v>
      </c>
      <c r="Q139" s="2" t="s">
        <v>298</v>
      </c>
      <c r="R139" s="2" t="s">
        <v>299</v>
      </c>
      <c r="S139" s="2" t="s">
        <v>300</v>
      </c>
      <c r="T139" s="2" t="s">
        <v>301</v>
      </c>
    </row>
    <row r="140" spans="2:20">
      <c r="L140" s="2" t="s">
        <v>146</v>
      </c>
      <c r="M140" s="254">
        <f t="shared" ref="M140:T143" si="109">M141</f>
        <v>1.4503083734144599E-6</v>
      </c>
      <c r="N140" s="254">
        <f t="shared" si="109"/>
        <v>2.0295365752947899E-6</v>
      </c>
      <c r="O140" s="254">
        <f t="shared" si="109"/>
        <v>8.5161241725480994E-6</v>
      </c>
      <c r="P140" s="254">
        <f t="shared" si="109"/>
        <v>8.9252314917729418E-6</v>
      </c>
      <c r="Q140" s="254">
        <f t="shared" si="109"/>
        <v>8.5777868262658181E-6</v>
      </c>
      <c r="R140" s="254">
        <f t="shared" si="109"/>
        <v>6.7093712022520135E-6</v>
      </c>
      <c r="S140" s="254">
        <f t="shared" si="109"/>
        <v>4.9449793106732377E-6</v>
      </c>
      <c r="T140" s="254">
        <f t="shared" si="109"/>
        <v>4.0862938418171657E-5</v>
      </c>
    </row>
    <row r="141" spans="2:20">
      <c r="L141" s="2" t="s">
        <v>147</v>
      </c>
      <c r="M141" s="254">
        <f t="shared" si="109"/>
        <v>1.4503083734144599E-6</v>
      </c>
      <c r="N141" s="254">
        <f t="shared" si="109"/>
        <v>2.0295365752947899E-6</v>
      </c>
      <c r="O141" s="254">
        <f t="shared" si="109"/>
        <v>8.5161241725480994E-6</v>
      </c>
      <c r="P141" s="254">
        <f t="shared" si="109"/>
        <v>8.9252314917729418E-6</v>
      </c>
      <c r="Q141" s="254">
        <f t="shared" si="109"/>
        <v>8.5777868262658181E-6</v>
      </c>
      <c r="R141" s="254">
        <f t="shared" si="109"/>
        <v>6.7093712022520135E-6</v>
      </c>
      <c r="S141" s="254">
        <f t="shared" si="109"/>
        <v>4.9449793106732377E-6</v>
      </c>
      <c r="T141" s="254">
        <f t="shared" si="109"/>
        <v>4.0862938418171657E-5</v>
      </c>
    </row>
    <row r="142" spans="2:20">
      <c r="L142" s="2" t="s">
        <v>148</v>
      </c>
      <c r="M142" s="254">
        <f t="shared" si="109"/>
        <v>1.4503083734144599E-6</v>
      </c>
      <c r="N142" s="254">
        <f t="shared" si="109"/>
        <v>2.0295365752947899E-6</v>
      </c>
      <c r="O142" s="254">
        <f t="shared" si="109"/>
        <v>8.5161241725480994E-6</v>
      </c>
      <c r="P142" s="254">
        <f t="shared" si="109"/>
        <v>8.9252314917729418E-6</v>
      </c>
      <c r="Q142" s="254">
        <f t="shared" si="109"/>
        <v>8.5777868262658181E-6</v>
      </c>
      <c r="R142" s="254">
        <f t="shared" si="109"/>
        <v>6.7093712022520135E-6</v>
      </c>
      <c r="S142" s="254">
        <f t="shared" si="109"/>
        <v>4.9449793106732377E-6</v>
      </c>
      <c r="T142" s="254">
        <f t="shared" si="109"/>
        <v>4.0862938418171657E-5</v>
      </c>
    </row>
    <row r="143" spans="2:20">
      <c r="L143" s="2" t="s">
        <v>149</v>
      </c>
      <c r="M143" s="254">
        <f>M144</f>
        <v>1.4503083734144599E-6</v>
      </c>
      <c r="N143" s="254">
        <f t="shared" si="109"/>
        <v>2.0295365752947899E-6</v>
      </c>
      <c r="O143" s="254">
        <f t="shared" si="109"/>
        <v>8.5161241725480994E-6</v>
      </c>
      <c r="P143" s="254">
        <f t="shared" si="109"/>
        <v>8.9252314917729418E-6</v>
      </c>
      <c r="Q143" s="254">
        <f t="shared" si="109"/>
        <v>8.5777868262658181E-6</v>
      </c>
      <c r="R143" s="254">
        <f t="shared" si="109"/>
        <v>6.7093712022520135E-6</v>
      </c>
      <c r="S143" s="254">
        <f t="shared" si="109"/>
        <v>4.9449793106732377E-6</v>
      </c>
      <c r="T143" s="254">
        <f t="shared" si="109"/>
        <v>4.0862938418171657E-5</v>
      </c>
    </row>
    <row r="144" spans="2:20">
      <c r="B144" s="2" t="s">
        <v>112</v>
      </c>
      <c r="C144" s="138">
        <f>C$151*(D00!D108/SUM(D00!D$108:D$115))</f>
        <v>6.1528336380255932E-3</v>
      </c>
      <c r="D144" s="138">
        <f>D$151*(D00!E108/SUM(D00!E$108:E$115))</f>
        <v>8.6101694915254236E-3</v>
      </c>
      <c r="E144" s="138">
        <f>E$151*(D00!F108/SUM(D00!F$108:F$115))</f>
        <v>3.6129071744304658E-2</v>
      </c>
      <c r="F144" s="138">
        <f>F$151*(D00!G108/SUM(D00!G$108:G$115))</f>
        <v>3.7864681440443221E-2</v>
      </c>
      <c r="G144" s="138">
        <f>G$151*(D00!H108/SUM(D00!H$108:H$115))</f>
        <v>3.6390671316477774E-2</v>
      </c>
      <c r="H144" s="138">
        <f>H$151*(D00!I108/SUM(D00!I$108:I$115))</f>
        <v>2.8464046391752575E-2</v>
      </c>
      <c r="I144" s="138">
        <f>I$151*(D00!J108/SUM(D00!J$108:J$115))</f>
        <v>2.0978735005452567E-2</v>
      </c>
      <c r="J144" s="138">
        <f>J$151*(D00!K108/SUM(D00!K$108:K$115))</f>
        <v>0.17335820895522394</v>
      </c>
      <c r="L144" s="265" t="s">
        <v>150</v>
      </c>
      <c r="M144" s="264">
        <f>C144/SUM($C$4:$D$8)</f>
        <v>1.4503083734144599E-6</v>
      </c>
      <c r="N144" s="264">
        <f t="shared" ref="N144" si="110">D144/SUM($C$4:$D$8)</f>
        <v>2.0295365752947899E-6</v>
      </c>
      <c r="O144" s="264">
        <f t="shared" ref="O144" si="111">E144/SUM($C$4:$D$8)</f>
        <v>8.5161241725480994E-6</v>
      </c>
      <c r="P144" s="264">
        <f t="shared" ref="P144" si="112">F144/SUM($C$4:$D$8)</f>
        <v>8.9252314917729418E-6</v>
      </c>
      <c r="Q144" s="264">
        <f t="shared" ref="Q144" si="113">G144/SUM($C$4:$D$8)</f>
        <v>8.5777868262658181E-6</v>
      </c>
      <c r="R144" s="264">
        <f t="shared" ref="R144" si="114">H144/SUM($C$4:$D$8)</f>
        <v>6.7093712022520135E-6</v>
      </c>
      <c r="S144" s="264">
        <f t="shared" ref="S144" si="115">I144/SUM($C$4:$D$8)</f>
        <v>4.9449793106732377E-6</v>
      </c>
      <c r="T144" s="264">
        <f t="shared" ref="T144" si="116">J144/SUM($C$4:$D$8)</f>
        <v>4.0862938418171657E-5</v>
      </c>
    </row>
    <row r="145" spans="2:20">
      <c r="B145" s="2" t="s">
        <v>113</v>
      </c>
      <c r="C145" s="138">
        <f>C$151*(D00!D109/SUM(D00!D$108:D$115))</f>
        <v>1.6700548446069465E-2</v>
      </c>
      <c r="D145" s="138">
        <f>D$151*(D00!E109/SUM(D00!E$108:E$115))</f>
        <v>1.8942372881355935E-2</v>
      </c>
      <c r="E145" s="138">
        <f>E$151*(D00!F109/SUM(D00!F$108:F$115))</f>
        <v>7.9307718463107801E-2</v>
      </c>
      <c r="F145" s="138">
        <f>F$151*(D00!G109/SUM(D00!G$108:G$115))</f>
        <v>6.6263192520775643E-2</v>
      </c>
      <c r="G145" s="138">
        <f>G$151*(D00!H109/SUM(D00!H$108:H$115))</f>
        <v>5.9240627724498694E-2</v>
      </c>
      <c r="H145" s="138">
        <f>H$151*(D00!I109/SUM(D00!I$108:I$115))</f>
        <v>4.1021713917525772E-2</v>
      </c>
      <c r="I145" s="138">
        <f>I$151*(D00!J109/SUM(D00!J$108:J$115))</f>
        <v>3.4405125408942208E-2</v>
      </c>
      <c r="J145" s="138">
        <f>J$151*(D00!K109/SUM(D00!K$108:K$115))</f>
        <v>0.31667910447761205</v>
      </c>
      <c r="L145" s="2" t="s">
        <v>113</v>
      </c>
      <c r="M145" s="100">
        <f>C145/SUM($C9:$D9)</f>
        <v>1.683673744793835E-5</v>
      </c>
      <c r="N145" s="100">
        <f t="shared" ref="N145:T151" si="117">D145/SUM($C9:$D9)</f>
        <v>1.9096843428480226E-5</v>
      </c>
      <c r="O145" s="100">
        <f t="shared" si="117"/>
        <v>7.9954454051035825E-5</v>
      </c>
      <c r="P145" s="100">
        <f t="shared" si="117"/>
        <v>6.6803553101099823E-5</v>
      </c>
      <c r="Q145" s="100">
        <f t="shared" si="117"/>
        <v>5.9723720958588528E-5</v>
      </c>
      <c r="R145" s="100">
        <f t="shared" si="117"/>
        <v>4.1356236241233866E-5</v>
      </c>
      <c r="S145" s="100">
        <f t="shared" si="117"/>
        <v>3.4685691026517506E-5</v>
      </c>
      <c r="T145" s="100">
        <f t="shared" si="117"/>
        <v>3.1926154728126072E-4</v>
      </c>
    </row>
    <row r="146" spans="2:20">
      <c r="B146" s="2" t="s">
        <v>114</v>
      </c>
      <c r="C146" s="138">
        <f>C$151*(D00!D110/SUM(D00!D$108:D$115))</f>
        <v>2.9885191956124314E-2</v>
      </c>
      <c r="D146" s="138">
        <f>D$151*(D00!E110/SUM(D00!E$108:E$115))</f>
        <v>3.0135593220338985E-2</v>
      </c>
      <c r="E146" s="138">
        <f>E$151*(D00!F110/SUM(D00!F$108:F$115))</f>
        <v>0.14539748384903098</v>
      </c>
      <c r="F146" s="138">
        <f>F$151*(D00!G110/SUM(D00!G$108:G$115))</f>
        <v>0.11617572714681444</v>
      </c>
      <c r="G146" s="138">
        <f>G$151*(D00!H110/SUM(D00!H$108:H$115))</f>
        <v>9.1399825632083695E-2</v>
      </c>
      <c r="H146" s="138">
        <f>H$151*(D00!I110/SUM(D00!I$108:I$115))</f>
        <v>6.0276804123711329E-2</v>
      </c>
      <c r="I146" s="138">
        <f>I$151*(D00!J110/SUM(D00!J$108:J$115))</f>
        <v>4.363576881134134E-2</v>
      </c>
      <c r="J146" s="138">
        <f>J$151*(D00!K110/SUM(D00!K$108:K$115))</f>
        <v>0.51750000000000007</v>
      </c>
      <c r="L146" s="2" t="s">
        <v>114</v>
      </c>
      <c r="M146" s="100">
        <f t="shared" ref="M146:M151" si="118">C146/SUM($C10:$D10)</f>
        <v>3.8551430071656447E-5</v>
      </c>
      <c r="N146" s="100">
        <f t="shared" si="117"/>
        <v>3.887444378498306E-5</v>
      </c>
      <c r="O146" s="100">
        <f t="shared" si="117"/>
        <v>1.8756047943175539E-4</v>
      </c>
      <c r="P146" s="100">
        <f t="shared" si="117"/>
        <v>1.4986487045824169E-4</v>
      </c>
      <c r="Q146" s="100">
        <f t="shared" si="117"/>
        <v>1.1790434512149031E-4</v>
      </c>
      <c r="R146" s="100">
        <f t="shared" si="117"/>
        <v>7.7756134293190885E-5</v>
      </c>
      <c r="S146" s="100">
        <f t="shared" si="117"/>
        <v>5.62894590880705E-5</v>
      </c>
      <c r="T146" s="100">
        <f t="shared" si="117"/>
        <v>6.6756690374859134E-4</v>
      </c>
    </row>
    <row r="147" spans="2:20">
      <c r="B147" s="2" t="s">
        <v>115</v>
      </c>
      <c r="C147" s="138">
        <f>C$151*(D00!D111/SUM(D00!D$108:D$115))</f>
        <v>5.9770383912248627E-2</v>
      </c>
      <c r="D147" s="138">
        <f>D$151*(D00!E111/SUM(D00!E$108:E$115))</f>
        <v>6.2854237288135592E-2</v>
      </c>
      <c r="E147" s="138">
        <f>E$151*(D00!F111/SUM(D00!F$108:F$115))</f>
        <v>0.31899326759605584</v>
      </c>
      <c r="F147" s="138">
        <f>F$151*(D00!G111/SUM(D00!G$108:G$115))</f>
        <v>0.26074996537396128</v>
      </c>
      <c r="G147" s="138">
        <f>G$151*(D00!H111/SUM(D00!H$108:H$115))</f>
        <v>0.19210889276373144</v>
      </c>
      <c r="H147" s="138">
        <f>H$151*(D00!I111/SUM(D00!I$108:I$115))</f>
        <v>0.1280882087628866</v>
      </c>
      <c r="I147" s="138">
        <f>I$151*(D00!J111/SUM(D00!J$108:J$115))</f>
        <v>8.0558342420937831E-2</v>
      </c>
      <c r="J147" s="138">
        <f>J$151*(D00!K111/SUM(D00!K$108:K$115))</f>
        <v>1.1010820895522386</v>
      </c>
      <c r="L147" s="2" t="s">
        <v>115</v>
      </c>
      <c r="M147" s="100">
        <f t="shared" si="118"/>
        <v>8.8710577569753386E-5</v>
      </c>
      <c r="N147" s="100">
        <f t="shared" si="117"/>
        <v>9.3287600439758802E-5</v>
      </c>
      <c r="O147" s="100">
        <f t="shared" si="117"/>
        <v>4.7344646557490055E-4</v>
      </c>
      <c r="P147" s="100">
        <f t="shared" si="117"/>
        <v>3.8700236664996647E-4</v>
      </c>
      <c r="Q147" s="100">
        <f t="shared" si="117"/>
        <v>2.8512600585561956E-4</v>
      </c>
      <c r="R147" s="100">
        <f t="shared" si="117"/>
        <v>1.9010717742608081E-4</v>
      </c>
      <c r="S147" s="100">
        <f t="shared" si="117"/>
        <v>1.1956384778647653E-4</v>
      </c>
      <c r="T147" s="100">
        <f t="shared" si="117"/>
        <v>1.6342145009356902E-3</v>
      </c>
    </row>
    <row r="148" spans="2:20">
      <c r="B148" s="2" t="s">
        <v>116</v>
      </c>
      <c r="C148" s="138">
        <f>C$151*(D00!D112/SUM(D00!D$108:D$115))</f>
        <v>0.12217769652650823</v>
      </c>
      <c r="D148" s="138">
        <f>D$151*(D00!E112/SUM(D00!E$108:E$115))</f>
        <v>0.14637288135593221</v>
      </c>
      <c r="E148" s="138">
        <f>E$151*(D00!F112/SUM(D00!F$108:F$115))</f>
        <v>0.65649166950017002</v>
      </c>
      <c r="F148" s="138">
        <f>F$151*(D00!G112/SUM(D00!G$108:G$115))</f>
        <v>0.56452797783933528</v>
      </c>
      <c r="G148" s="138">
        <f>G$151*(D00!H112/SUM(D00!H$108:H$115))</f>
        <v>0.41806957279860502</v>
      </c>
      <c r="H148" s="138">
        <f>H$151*(D00!I112/SUM(D00!I$108:I$115))</f>
        <v>0.25785077319587629</v>
      </c>
      <c r="I148" s="138">
        <f>I$151*(D00!J112/SUM(D00!J$108:J$115))</f>
        <v>0.15104689203925847</v>
      </c>
      <c r="J148" s="138">
        <f>J$151*(D00!K112/SUM(D00!K$108:K$115))</f>
        <v>2.3128731343283584</v>
      </c>
      <c r="L148" s="2" t="s">
        <v>116</v>
      </c>
      <c r="M148" s="100">
        <f t="shared" si="118"/>
        <v>2.3102846957962208E-4</v>
      </c>
      <c r="N148" s="100">
        <f t="shared" si="117"/>
        <v>2.7677967197788572E-4</v>
      </c>
      <c r="O148" s="100">
        <f t="shared" si="117"/>
        <v>1.2413744079999797E-3</v>
      </c>
      <c r="P148" s="100">
        <f t="shared" si="117"/>
        <v>1.0674782588228242E-3</v>
      </c>
      <c r="Q148" s="100">
        <f t="shared" si="117"/>
        <v>7.9053686824511686E-4</v>
      </c>
      <c r="R148" s="100">
        <f t="shared" si="117"/>
        <v>4.8757564764237286E-4</v>
      </c>
      <c r="S148" s="100">
        <f t="shared" si="117"/>
        <v>2.8561786066262152E-4</v>
      </c>
      <c r="T148" s="100">
        <f t="shared" si="117"/>
        <v>4.3734622254870516E-3</v>
      </c>
    </row>
    <row r="149" spans="2:20">
      <c r="B149" s="2" t="s">
        <v>117</v>
      </c>
      <c r="C149" s="138">
        <f>C$151*(D00!D113/SUM(D00!D$108:D$115))</f>
        <v>0.14678903107861058</v>
      </c>
      <c r="D149" s="138">
        <f>D$151*(D00!E113/SUM(D00!E$108:E$115))</f>
        <v>0.19372881355932206</v>
      </c>
      <c r="E149" s="138">
        <f>E$151*(D00!F113/SUM(D00!F$108:F$115))</f>
        <v>0.77897803468208104</v>
      </c>
      <c r="F149" s="138">
        <f>F$151*(D00!G113/SUM(D00!G$108:G$115))</f>
        <v>0.76848092105263166</v>
      </c>
      <c r="G149" s="138">
        <f>G$151*(D00!H113/SUM(D00!H$108:H$115))</f>
        <v>0.57040261551874472</v>
      </c>
      <c r="H149" s="138">
        <f>H$151*(D00!I113/SUM(D00!I$108:I$115))</f>
        <v>0.35580057989690717</v>
      </c>
      <c r="I149" s="138">
        <f>I$151*(D00!J113/SUM(D00!J$108:J$115))</f>
        <v>0.1938435114503817</v>
      </c>
      <c r="J149" s="138">
        <f>J$151*(D00!K113/SUM(D00!K$108:K$115))</f>
        <v>3.0054477611940307</v>
      </c>
      <c r="L149" s="2" t="s">
        <v>117</v>
      </c>
      <c r="M149" s="100">
        <f t="shared" si="118"/>
        <v>4.3200384441110818E-4</v>
      </c>
      <c r="N149" s="100">
        <f t="shared" si="117"/>
        <v>5.7014881572459066E-4</v>
      </c>
      <c r="O149" s="100">
        <f t="shared" si="117"/>
        <v>2.2925521288729655E-3</v>
      </c>
      <c r="P149" s="100">
        <f t="shared" si="117"/>
        <v>2.2616588570132049E-3</v>
      </c>
      <c r="Q149" s="100">
        <f t="shared" si="117"/>
        <v>1.6787093760042917E-3</v>
      </c>
      <c r="R149" s="100">
        <f t="shared" si="117"/>
        <v>1.0471301379246113E-3</v>
      </c>
      <c r="S149" s="100">
        <f t="shared" si="117"/>
        <v>5.7048637452935635E-4</v>
      </c>
      <c r="T149" s="100">
        <f t="shared" si="117"/>
        <v>8.8451090484905539E-3</v>
      </c>
    </row>
    <row r="150" spans="2:20">
      <c r="B150" s="265" t="s">
        <v>412</v>
      </c>
      <c r="C150" s="269">
        <f>C$151*(SUM(D00!D114:D115)/SUM(D00!D$108:D$115))</f>
        <v>9.9324314442413145E-2</v>
      </c>
      <c r="D150" s="269">
        <f>D$151*(SUM(D00!E114:E115)/SUM(D00!E$108:E$115))</f>
        <v>0.14895593220338987</v>
      </c>
      <c r="E150" s="269">
        <f>E$151*(SUM(D00!F114:F115)/SUM(D00!F$108:F$115))</f>
        <v>0.57630275416525001</v>
      </c>
      <c r="F150" s="269">
        <f>F$151*(SUM(D00!G114:G115)/SUM(D00!G$108:G$115))</f>
        <v>0.67123753462603886</v>
      </c>
      <c r="G150" s="269">
        <f>G$151*(SUM(D00!H114:H115)/SUM(D00!H$108:H$115))</f>
        <v>0.5737877942458588</v>
      </c>
      <c r="H150" s="269">
        <f>H$151*(SUM(D00!I114:I115)/SUM(D00!I$108:I$115))</f>
        <v>0.42779787371134015</v>
      </c>
      <c r="I150" s="269">
        <f>I$151*(SUM(D00!J114:J115)/SUM(D00!J$108:J$115))</f>
        <v>0.24503162486368596</v>
      </c>
      <c r="J150" s="269">
        <f>J$151*(SUM(D00!K114:K115)/SUM(D00!K$108:K$115))</f>
        <v>2.7505597014925383</v>
      </c>
      <c r="L150" s="267" t="s">
        <v>412</v>
      </c>
      <c r="M150" s="100">
        <f t="shared" si="118"/>
        <v>4.8024428171695413E-4</v>
      </c>
      <c r="N150" s="100">
        <f t="shared" si="117"/>
        <v>7.202187608349557E-4</v>
      </c>
      <c r="O150" s="100">
        <f t="shared" si="117"/>
        <v>2.7864889254892167E-3</v>
      </c>
      <c r="P150" s="100">
        <f t="shared" si="117"/>
        <v>3.2455093144875399E-3</v>
      </c>
      <c r="Q150" s="100">
        <f t="shared" si="117"/>
        <v>2.7743288101457052E-3</v>
      </c>
      <c r="R150" s="100">
        <f t="shared" si="117"/>
        <v>2.0684510508215828E-3</v>
      </c>
      <c r="S150" s="100">
        <f t="shared" si="117"/>
        <v>1.1847555892150192E-3</v>
      </c>
      <c r="T150" s="100">
        <f t="shared" si="117"/>
        <v>1.329926690738698E-2</v>
      </c>
    </row>
    <row r="151" spans="2:20">
      <c r="B151" s="2" t="s">
        <v>304</v>
      </c>
      <c r="C151" s="138">
        <f>'DMU33'!E85/10^4</f>
        <v>0.48080000000000001</v>
      </c>
      <c r="D151" s="138">
        <f>'DMU33'!F85/10^4</f>
        <v>0.60960000000000003</v>
      </c>
      <c r="E151" s="138">
        <f>'DMU33'!G85/10^4</f>
        <v>2.5916000000000001</v>
      </c>
      <c r="F151" s="138">
        <f>'DMU33'!H85/10^4</f>
        <v>2.4853000000000001</v>
      </c>
      <c r="G151" s="138">
        <f>'DMU33'!I85/10^4</f>
        <v>1.9414</v>
      </c>
      <c r="H151" s="138">
        <f>'DMU33'!J85/10^4</f>
        <v>1.2992999999999999</v>
      </c>
      <c r="I151" s="138">
        <f>'DMU33'!K85/10^4</f>
        <v>0.76949999999999996</v>
      </c>
      <c r="J151" s="138">
        <f>'DMU33'!L85/10^4</f>
        <v>10.1775</v>
      </c>
      <c r="L151" s="2" t="s">
        <v>304</v>
      </c>
      <c r="M151" s="100">
        <f t="shared" si="118"/>
        <v>6.1968637141730136E-5</v>
      </c>
      <c r="N151" s="100">
        <f t="shared" si="117"/>
        <v>7.8569220469215244E-5</v>
      </c>
      <c r="O151" s="100">
        <f t="shared" si="117"/>
        <v>3.34022296207379E-4</v>
      </c>
      <c r="P151" s="100">
        <f t="shared" si="117"/>
        <v>3.2032165950154304E-4</v>
      </c>
      <c r="Q151" s="100">
        <f t="shared" si="117"/>
        <v>2.502202831675434E-4</v>
      </c>
      <c r="R151" s="100">
        <f t="shared" si="117"/>
        <v>1.6746225091150157E-4</v>
      </c>
      <c r="S151" s="100">
        <f t="shared" si="117"/>
        <v>9.9178174460402103E-5</v>
      </c>
      <c r="T151" s="100">
        <f t="shared" si="117"/>
        <v>1.3117425218593145E-3</v>
      </c>
    </row>
    <row r="155" spans="2:20">
      <c r="C155" s="2" t="s">
        <v>1723</v>
      </c>
      <c r="M155" s="2" t="s">
        <v>1724</v>
      </c>
    </row>
    <row r="156" spans="2:20">
      <c r="C156" s="2" t="s">
        <v>294</v>
      </c>
      <c r="D156" s="2" t="s">
        <v>295</v>
      </c>
      <c r="E156" s="2" t="s">
        <v>296</v>
      </c>
      <c r="F156" s="2" t="s">
        <v>297</v>
      </c>
      <c r="G156" s="2" t="s">
        <v>298</v>
      </c>
      <c r="H156" s="2" t="s">
        <v>299</v>
      </c>
      <c r="I156" s="2" t="s">
        <v>300</v>
      </c>
      <c r="J156" s="2" t="s">
        <v>301</v>
      </c>
      <c r="M156" s="2" t="s">
        <v>294</v>
      </c>
      <c r="N156" s="2" t="s">
        <v>295</v>
      </c>
      <c r="O156" s="2" t="s">
        <v>296</v>
      </c>
      <c r="P156" s="2" t="s">
        <v>297</v>
      </c>
      <c r="Q156" s="2" t="s">
        <v>298</v>
      </c>
      <c r="R156" s="2" t="s">
        <v>299</v>
      </c>
      <c r="S156" s="2" t="s">
        <v>300</v>
      </c>
      <c r="T156" s="2" t="s">
        <v>301</v>
      </c>
    </row>
    <row r="157" spans="2:20">
      <c r="L157" s="2" t="s">
        <v>146</v>
      </c>
      <c r="M157" s="255">
        <f t="shared" ref="M157:T160" si="119">M158</f>
        <v>0</v>
      </c>
      <c r="N157" s="255">
        <f t="shared" si="119"/>
        <v>0</v>
      </c>
      <c r="O157" s="254">
        <f t="shared" si="119"/>
        <v>4.5982916701412481E-7</v>
      </c>
      <c r="P157" s="254">
        <f t="shared" si="119"/>
        <v>7.2804461094821219E-7</v>
      </c>
      <c r="Q157" s="254">
        <f t="shared" si="119"/>
        <v>7.0159547150128126E-7</v>
      </c>
      <c r="R157" s="254">
        <f t="shared" si="119"/>
        <v>7.434674520341899E-7</v>
      </c>
      <c r="S157" s="254">
        <f t="shared" si="119"/>
        <v>1.772304743952157E-6</v>
      </c>
      <c r="T157" s="254">
        <f t="shared" si="119"/>
        <v>4.5988559858382137E-6</v>
      </c>
    </row>
    <row r="158" spans="2:20">
      <c r="L158" s="2" t="s">
        <v>147</v>
      </c>
      <c r="M158" s="255">
        <f t="shared" si="119"/>
        <v>0</v>
      </c>
      <c r="N158" s="255">
        <f t="shared" si="119"/>
        <v>0</v>
      </c>
      <c r="O158" s="254">
        <f t="shared" si="119"/>
        <v>4.5982916701412481E-7</v>
      </c>
      <c r="P158" s="254">
        <f t="shared" si="119"/>
        <v>7.2804461094821219E-7</v>
      </c>
      <c r="Q158" s="254">
        <f t="shared" si="119"/>
        <v>7.0159547150128126E-7</v>
      </c>
      <c r="R158" s="254">
        <f t="shared" si="119"/>
        <v>7.434674520341899E-7</v>
      </c>
      <c r="S158" s="254">
        <f t="shared" si="119"/>
        <v>1.772304743952157E-6</v>
      </c>
      <c r="T158" s="254">
        <f t="shared" si="119"/>
        <v>4.5988559858382137E-6</v>
      </c>
    </row>
    <row r="159" spans="2:20">
      <c r="L159" s="2" t="s">
        <v>148</v>
      </c>
      <c r="M159" s="255">
        <f t="shared" si="119"/>
        <v>0</v>
      </c>
      <c r="N159" s="255">
        <f t="shared" si="119"/>
        <v>0</v>
      </c>
      <c r="O159" s="254">
        <f t="shared" si="119"/>
        <v>4.5982916701412481E-7</v>
      </c>
      <c r="P159" s="254">
        <f t="shared" si="119"/>
        <v>7.2804461094821219E-7</v>
      </c>
      <c r="Q159" s="254">
        <f t="shared" si="119"/>
        <v>7.0159547150128126E-7</v>
      </c>
      <c r="R159" s="254">
        <f t="shared" si="119"/>
        <v>7.434674520341899E-7</v>
      </c>
      <c r="S159" s="254">
        <f t="shared" si="119"/>
        <v>1.772304743952157E-6</v>
      </c>
      <c r="T159" s="254">
        <f t="shared" si="119"/>
        <v>4.5988559858382137E-6</v>
      </c>
    </row>
    <row r="160" spans="2:20">
      <c r="L160" s="2" t="s">
        <v>149</v>
      </c>
      <c r="M160" s="255">
        <f>M161</f>
        <v>0</v>
      </c>
      <c r="N160" s="255">
        <f t="shared" si="119"/>
        <v>0</v>
      </c>
      <c r="O160" s="254">
        <f t="shared" si="119"/>
        <v>4.5982916701412481E-7</v>
      </c>
      <c r="P160" s="254">
        <f t="shared" si="119"/>
        <v>7.2804461094821219E-7</v>
      </c>
      <c r="Q160" s="254">
        <f t="shared" si="119"/>
        <v>7.0159547150128126E-7</v>
      </c>
      <c r="R160" s="254">
        <f t="shared" si="119"/>
        <v>7.434674520341899E-7</v>
      </c>
      <c r="S160" s="254">
        <f t="shared" si="119"/>
        <v>1.772304743952157E-6</v>
      </c>
      <c r="T160" s="254">
        <f t="shared" si="119"/>
        <v>4.5988559858382137E-6</v>
      </c>
    </row>
    <row r="161" spans="2:20">
      <c r="B161" s="2" t="s">
        <v>112</v>
      </c>
      <c r="C161" s="16">
        <v>0</v>
      </c>
      <c r="D161" s="16">
        <v>0</v>
      </c>
      <c r="E161" s="138">
        <f>E$168*(D00!F125/SUM(D00!F$125:F$132))</f>
        <v>1.9507936507936507E-3</v>
      </c>
      <c r="F161" s="138">
        <f>F$168*(D00!G125/SUM(D00!G$125:G$132))</f>
        <v>3.0886792452830183E-3</v>
      </c>
      <c r="G161" s="138">
        <f>G$168*(D00!H125/SUM(D00!H$125:H$132))</f>
        <v>2.9764705882352935E-3</v>
      </c>
      <c r="H161" s="138">
        <f>H$168*(D00!I125/SUM(D00!I$125:I$132))</f>
        <v>3.1541095890410958E-3</v>
      </c>
      <c r="I161" s="138">
        <f>I$168*(D00!J125/SUM(D00!J$125:J$132))</f>
        <v>7.5188811188811175E-3</v>
      </c>
      <c r="J161" s="138">
        <f>J$168*(D00!K125/SUM(D00!K$125:K$132))</f>
        <v>1.9510330578512397E-2</v>
      </c>
      <c r="L161" s="265" t="s">
        <v>150</v>
      </c>
      <c r="M161" s="266">
        <f>C161/SUM($C$4:$D$8)</f>
        <v>0</v>
      </c>
      <c r="N161" s="266">
        <f t="shared" ref="N161" si="120">D161/SUM($C$4:$D$8)</f>
        <v>0</v>
      </c>
      <c r="O161" s="264">
        <f t="shared" ref="O161" si="121">E161/SUM($C$4:$D$8)</f>
        <v>4.5982916701412481E-7</v>
      </c>
      <c r="P161" s="264">
        <f t="shared" ref="P161" si="122">F161/SUM($C$4:$D$8)</f>
        <v>7.2804461094821219E-7</v>
      </c>
      <c r="Q161" s="264">
        <f t="shared" ref="Q161" si="123">G161/SUM($C$4:$D$8)</f>
        <v>7.0159547150128126E-7</v>
      </c>
      <c r="R161" s="264">
        <f t="shared" ref="R161" si="124">H161/SUM($C$4:$D$8)</f>
        <v>7.434674520341899E-7</v>
      </c>
      <c r="S161" s="264">
        <f t="shared" ref="S161" si="125">I161/SUM($C$4:$D$8)</f>
        <v>1.772304743952157E-6</v>
      </c>
      <c r="T161" s="264">
        <f t="shared" ref="T161" si="126">J161/SUM($C$4:$D$8)</f>
        <v>4.5988559858382137E-6</v>
      </c>
    </row>
    <row r="162" spans="2:20">
      <c r="B162" s="2" t="s">
        <v>113</v>
      </c>
      <c r="C162" s="16">
        <v>0</v>
      </c>
      <c r="D162" s="16">
        <v>0</v>
      </c>
      <c r="E162" s="138">
        <f>E$168*(D00!F126/SUM(D00!F$125:F$132))</f>
        <v>4.8769841269841263E-3</v>
      </c>
      <c r="F162" s="138">
        <f>F$168*(D00!G126/SUM(D00!G$125:G$132))</f>
        <v>6.1773584905660366E-3</v>
      </c>
      <c r="G162" s="138">
        <f>G$168*(D00!H126/SUM(D00!H$125:H$132))</f>
        <v>5.9529411764705871E-3</v>
      </c>
      <c r="H162" s="138">
        <f>H$168*(D00!I126/SUM(D00!I$125:I$132))</f>
        <v>6.3082191780821917E-3</v>
      </c>
      <c r="I162" s="138">
        <f>I$168*(D00!J126/SUM(D00!J$125:J$132))</f>
        <v>8.5930069930069911E-3</v>
      </c>
      <c r="J162" s="138">
        <f>J$168*(D00!K126/SUM(D00!K$125:K$132))</f>
        <v>3.1832644628099184E-2</v>
      </c>
      <c r="L162" s="2" t="s">
        <v>113</v>
      </c>
      <c r="M162" s="256">
        <f>C162/SUM($C9:$D9)</f>
        <v>0</v>
      </c>
      <c r="N162" s="256">
        <f t="shared" ref="N162:T168" si="127">D162/SUM($C9:$D9)</f>
        <v>0</v>
      </c>
      <c r="O162" s="100">
        <f t="shared" si="127"/>
        <v>4.9167547729919035E-6</v>
      </c>
      <c r="P162" s="100">
        <f t="shared" si="127"/>
        <v>6.2277333803328739E-6</v>
      </c>
      <c r="Q162" s="100">
        <f t="shared" si="127"/>
        <v>6.0014859963982542E-6</v>
      </c>
      <c r="R162" s="100">
        <f t="shared" si="127"/>
        <v>6.3596612056423924E-6</v>
      </c>
      <c r="S162" s="100">
        <f t="shared" si="127"/>
        <v>8.6630809219686125E-6</v>
      </c>
      <c r="T162" s="100">
        <f t="shared" si="127"/>
        <v>3.2092232276537648E-5</v>
      </c>
    </row>
    <row r="163" spans="2:20">
      <c r="B163" s="2" t="s">
        <v>114</v>
      </c>
      <c r="C163" s="16">
        <v>0</v>
      </c>
      <c r="D163" s="16">
        <v>0</v>
      </c>
      <c r="E163" s="138">
        <f>E$168*(D00!F127/SUM(D00!F$125:F$132))</f>
        <v>7.8031746031746027E-3</v>
      </c>
      <c r="F163" s="138">
        <f>F$168*(D00!G127/SUM(D00!G$125:G$132))</f>
        <v>1.029559748427673E-2</v>
      </c>
      <c r="G163" s="138">
        <f>G$168*(D00!H127/SUM(D00!H$125:H$132))</f>
        <v>7.9372549019607833E-3</v>
      </c>
      <c r="H163" s="138">
        <f>H$168*(D00!I127/SUM(D00!I$125:I$132))</f>
        <v>9.4623287671232893E-3</v>
      </c>
      <c r="I163" s="138">
        <f>I$168*(D00!J127/SUM(D00!J$125:J$132))</f>
        <v>1.1815384615384615E-2</v>
      </c>
      <c r="J163" s="138">
        <f>J$168*(D00!K127/SUM(D00!K$125:K$132))</f>
        <v>4.7235537190082652E-2</v>
      </c>
      <c r="L163" s="2" t="s">
        <v>114</v>
      </c>
      <c r="M163" s="256">
        <f t="shared" ref="M163:M168" si="128">C163/SUM($C10:$D10)</f>
        <v>0</v>
      </c>
      <c r="N163" s="256">
        <f t="shared" si="127"/>
        <v>0</v>
      </c>
      <c r="O163" s="100">
        <f t="shared" si="127"/>
        <v>1.0065973157972776E-5</v>
      </c>
      <c r="P163" s="100">
        <f t="shared" si="127"/>
        <v>1.3281159680812371E-5</v>
      </c>
      <c r="Q163" s="100">
        <f t="shared" si="127"/>
        <v>1.0238934645730025E-5</v>
      </c>
      <c r="R163" s="100">
        <f t="shared" si="127"/>
        <v>1.2206256072115397E-5</v>
      </c>
      <c r="S163" s="100">
        <f t="shared" si="127"/>
        <v>1.5241661302977868E-5</v>
      </c>
      <c r="T163" s="100">
        <f t="shared" si="127"/>
        <v>6.0933103978521561E-5</v>
      </c>
    </row>
    <row r="164" spans="2:20">
      <c r="B164" s="2" t="s">
        <v>115</v>
      </c>
      <c r="C164" s="16">
        <v>0</v>
      </c>
      <c r="D164" s="16">
        <v>0</v>
      </c>
      <c r="E164" s="138">
        <f>E$168*(D00!F128/SUM(D00!F$125:F$132))</f>
        <v>1.6581746031746031E-2</v>
      </c>
      <c r="F164" s="138">
        <f>F$168*(D00!G128/SUM(D00!G$125:G$132))</f>
        <v>2.1620754716981133E-2</v>
      </c>
      <c r="G164" s="138">
        <f>G$168*(D00!H128/SUM(D00!H$125:H$132))</f>
        <v>1.5874509803921567E-2</v>
      </c>
      <c r="H164" s="138">
        <f>H$168*(D00!I128/SUM(D00!I$125:I$132))</f>
        <v>1.8924657534246579E-2</v>
      </c>
      <c r="I164" s="138">
        <f>I$168*(D00!J128/SUM(D00!J$125:J$132))</f>
        <v>1.7186013986013982E-2</v>
      </c>
      <c r="J164" s="138">
        <f>J$168*(D00!K128/SUM(D00!K$125:K$132))</f>
        <v>9.0363636363636368E-2</v>
      </c>
      <c r="L164" s="2" t="s">
        <v>115</v>
      </c>
      <c r="M164" s="256">
        <f t="shared" si="128"/>
        <v>0</v>
      </c>
      <c r="N164" s="256">
        <f t="shared" si="127"/>
        <v>0</v>
      </c>
      <c r="O164" s="100">
        <f t="shared" si="127"/>
        <v>2.4610453728233662E-5</v>
      </c>
      <c r="P164" s="100">
        <f t="shared" si="127"/>
        <v>3.2089297623606469E-5</v>
      </c>
      <c r="Q164" s="100">
        <f t="shared" si="127"/>
        <v>2.3560781128829379E-5</v>
      </c>
      <c r="R164" s="100">
        <f t="shared" si="127"/>
        <v>2.8087778432836234E-5</v>
      </c>
      <c r="S164" s="100">
        <f t="shared" si="127"/>
        <v>2.5507301894855829E-5</v>
      </c>
      <c r="T164" s="100">
        <f t="shared" si="127"/>
        <v>1.3411676232313115E-4</v>
      </c>
    </row>
    <row r="165" spans="2:20">
      <c r="B165" s="2" t="s">
        <v>116</v>
      </c>
      <c r="C165" s="16">
        <v>0</v>
      </c>
      <c r="D165" s="16">
        <v>0</v>
      </c>
      <c r="E165" s="138">
        <f>E$168*(D00!F129/SUM(D00!F$125:F$132))</f>
        <v>3.1212698412698411E-2</v>
      </c>
      <c r="F165" s="138">
        <f>F$168*(D00!G129/SUM(D00!G$125:G$132))</f>
        <v>3.500503144654088E-2</v>
      </c>
      <c r="G165" s="138">
        <f>G$168*(D00!H129/SUM(D00!H$125:H$132))</f>
        <v>3.4725490196078429E-2</v>
      </c>
      <c r="H165" s="138">
        <f>H$168*(D00!I129/SUM(D00!I$125:I$132))</f>
        <v>2.9438356164383565E-2</v>
      </c>
      <c r="I165" s="138">
        <f>I$168*(D00!J129/SUM(D00!J$125:J$132))</f>
        <v>3.1149650349650344E-2</v>
      </c>
      <c r="J165" s="138">
        <f>J$168*(D00!K129/SUM(D00!K$125:K$132))</f>
        <v>0.16224380165289257</v>
      </c>
      <c r="L165" s="2" t="s">
        <v>116</v>
      </c>
      <c r="M165" s="256">
        <f t="shared" si="128"/>
        <v>0</v>
      </c>
      <c r="N165" s="256">
        <f t="shared" si="127"/>
        <v>0</v>
      </c>
      <c r="O165" s="100">
        <f t="shared" si="127"/>
        <v>5.9020771799961676E-5</v>
      </c>
      <c r="P165" s="100">
        <f t="shared" si="127"/>
        <v>6.6191776998564194E-5</v>
      </c>
      <c r="Q165" s="100">
        <f t="shared" si="127"/>
        <v>6.5663186354651516E-5</v>
      </c>
      <c r="R165" s="100">
        <f t="shared" si="127"/>
        <v>5.5665629365681901E-5</v>
      </c>
      <c r="S165" s="100">
        <f t="shared" si="127"/>
        <v>5.8901552843228489E-5</v>
      </c>
      <c r="T165" s="100">
        <f t="shared" si="127"/>
        <v>3.0679034112019831E-4</v>
      </c>
    </row>
    <row r="166" spans="2:20">
      <c r="B166" s="2" t="s">
        <v>117</v>
      </c>
      <c r="C166" s="16">
        <v>0</v>
      </c>
      <c r="D166" s="16">
        <v>0</v>
      </c>
      <c r="E166" s="138">
        <f>E$168*(D00!F130/SUM(D00!F$125:F$132))</f>
        <v>3.4138888888888892E-2</v>
      </c>
      <c r="F166" s="138">
        <f>F$168*(D00!G130/SUM(D00!G$125:G$132))</f>
        <v>4.5300628930817613E-2</v>
      </c>
      <c r="G166" s="138">
        <f>G$168*(D00!H130/SUM(D00!H$125:H$132))</f>
        <v>3.9686274509803922E-2</v>
      </c>
      <c r="H166" s="138">
        <f>H$168*(D00!I130/SUM(D00!I$125:I$132))</f>
        <v>3.9952054794520547E-2</v>
      </c>
      <c r="I166" s="138">
        <f>I$168*(D00!J130/SUM(D00!J$125:J$132))</f>
        <v>3.7594405594405592E-2</v>
      </c>
      <c r="J166" s="138">
        <f>J$168*(D00!K130/SUM(D00!K$125:K$132))</f>
        <v>0.19613016528925625</v>
      </c>
      <c r="L166" s="2" t="s">
        <v>117</v>
      </c>
      <c r="M166" s="256">
        <f t="shared" si="128"/>
        <v>0</v>
      </c>
      <c r="N166" s="256">
        <f t="shared" si="127"/>
        <v>0</v>
      </c>
      <c r="O166" s="100">
        <f t="shared" si="127"/>
        <v>1.0047161654759841E-4</v>
      </c>
      <c r="P166" s="100">
        <f t="shared" si="127"/>
        <v>1.3332090080950154E-4</v>
      </c>
      <c r="Q166" s="100">
        <f t="shared" si="127"/>
        <v>1.1679771323927008E-4</v>
      </c>
      <c r="R166" s="100">
        <f t="shared" si="127"/>
        <v>1.175799113634935E-4</v>
      </c>
      <c r="S166" s="100">
        <f t="shared" si="127"/>
        <v>1.1064128992333298E-4</v>
      </c>
      <c r="T166" s="100">
        <f t="shared" si="127"/>
        <v>5.7721605481931074E-4</v>
      </c>
    </row>
    <row r="167" spans="2:20">
      <c r="B167" s="265" t="s">
        <v>412</v>
      </c>
      <c r="C167" s="270">
        <v>0</v>
      </c>
      <c r="D167" s="270">
        <v>0</v>
      </c>
      <c r="E167" s="269">
        <f>E$168*(SUM(D00!F131:F132)/SUM(D00!F$125:F$132))</f>
        <v>2.6335714285714282E-2</v>
      </c>
      <c r="F167" s="269">
        <f>F$168*(SUM(D00!G131:G132)/SUM(D00!G$125:G$132))</f>
        <v>4.2211949685534593E-2</v>
      </c>
      <c r="G167" s="269">
        <f>G$168*(SUM(D00!H131:H132)/SUM(D00!H$125:H$132))</f>
        <v>4.4647058823529408E-2</v>
      </c>
      <c r="H167" s="269">
        <f>H$168*(SUM(D00!I131:I132)/SUM(D00!I$125:I$132))</f>
        <v>4.6260273972602746E-2</v>
      </c>
      <c r="I167" s="269">
        <f>I$168*(SUM(D00!J131:J132)/SUM(D00!J$125:J$132))</f>
        <v>3.9742657342657334E-2</v>
      </c>
      <c r="J167" s="269">
        <f>J$168*(SUM(D00!K131:K132)/SUM(D00!K$125:K$132))</f>
        <v>0.19818388429752068</v>
      </c>
      <c r="L167" s="267" t="s">
        <v>412</v>
      </c>
      <c r="M167" s="256">
        <f t="shared" si="128"/>
        <v>0</v>
      </c>
      <c r="N167" s="256">
        <f t="shared" si="127"/>
        <v>0</v>
      </c>
      <c r="O167" s="100">
        <f t="shared" si="127"/>
        <v>1.2733615390800077E-4</v>
      </c>
      <c r="P167" s="100">
        <f t="shared" si="127"/>
        <v>2.0409954571954503E-4</v>
      </c>
      <c r="Q167" s="100">
        <f t="shared" si="127"/>
        <v>2.158735735136834E-4</v>
      </c>
      <c r="R167" s="100">
        <f t="shared" si="127"/>
        <v>2.2367365101606392E-4</v>
      </c>
      <c r="S167" s="100">
        <f t="shared" si="127"/>
        <v>1.9216023826787557E-4</v>
      </c>
      <c r="T167" s="100">
        <f t="shared" si="127"/>
        <v>9.5824147084872034E-4</v>
      </c>
    </row>
    <row r="168" spans="2:20">
      <c r="B168" s="2" t="s">
        <v>304</v>
      </c>
      <c r="C168" s="16">
        <v>0</v>
      </c>
      <c r="D168" s="16">
        <v>0</v>
      </c>
      <c r="E168" s="138">
        <f>'DMU33'!G89/10^4</f>
        <v>0.1229</v>
      </c>
      <c r="F168" s="138">
        <f>'DMU33'!H89/10^4</f>
        <v>0.16370000000000001</v>
      </c>
      <c r="G168" s="138">
        <f>'DMU33'!I89/10^4</f>
        <v>0.15179999999999999</v>
      </c>
      <c r="H168" s="138">
        <f>'DMU33'!J89/10^4</f>
        <v>0.1535</v>
      </c>
      <c r="I168" s="138">
        <f>'DMU33'!K89/10^4</f>
        <v>0.15359999999999999</v>
      </c>
      <c r="J168" s="138">
        <f>'DMU33'!L89/10^4</f>
        <v>0.74550000000000005</v>
      </c>
      <c r="L168" s="2" t="s">
        <v>304</v>
      </c>
      <c r="M168" s="256">
        <f t="shared" si="128"/>
        <v>0</v>
      </c>
      <c r="N168" s="256">
        <f t="shared" si="127"/>
        <v>0</v>
      </c>
      <c r="O168" s="100">
        <f t="shared" si="127"/>
        <v>1.5840152880030434E-5</v>
      </c>
      <c r="P168" s="100">
        <f t="shared" si="127"/>
        <v>2.1098722753954291E-5</v>
      </c>
      <c r="Q168" s="100">
        <f t="shared" si="127"/>
        <v>1.9564973207393164E-5</v>
      </c>
      <c r="R168" s="100">
        <f t="shared" si="127"/>
        <v>1.9784080285473327E-5</v>
      </c>
      <c r="S168" s="100">
        <f t="shared" si="127"/>
        <v>1.9796968937125099E-5</v>
      </c>
      <c r="T168" s="100">
        <f t="shared" si="127"/>
        <v>9.6084898063976317E-5</v>
      </c>
    </row>
    <row r="172" spans="2:20">
      <c r="C172" s="2" t="s">
        <v>1725</v>
      </c>
      <c r="M172" s="2" t="s">
        <v>1726</v>
      </c>
    </row>
    <row r="173" spans="2:20">
      <c r="C173" s="2" t="s">
        <v>294</v>
      </c>
      <c r="D173" s="2" t="s">
        <v>295</v>
      </c>
      <c r="E173" s="2" t="s">
        <v>296</v>
      </c>
      <c r="F173" s="2" t="s">
        <v>297</v>
      </c>
      <c r="G173" s="2" t="s">
        <v>298</v>
      </c>
      <c r="H173" s="2" t="s">
        <v>299</v>
      </c>
      <c r="I173" s="2" t="s">
        <v>300</v>
      </c>
      <c r="J173" s="2" t="s">
        <v>301</v>
      </c>
      <c r="M173" s="2" t="s">
        <v>294</v>
      </c>
      <c r="N173" s="2" t="s">
        <v>295</v>
      </c>
      <c r="O173" s="2" t="s">
        <v>296</v>
      </c>
      <c r="P173" s="2" t="s">
        <v>297</v>
      </c>
      <c r="Q173" s="2" t="s">
        <v>298</v>
      </c>
      <c r="R173" s="2" t="s">
        <v>299</v>
      </c>
      <c r="S173" s="2" t="s">
        <v>300</v>
      </c>
      <c r="T173" s="2" t="s">
        <v>301</v>
      </c>
    </row>
    <row r="174" spans="2:20">
      <c r="L174" s="2" t="s">
        <v>146</v>
      </c>
      <c r="M174" s="255">
        <f t="shared" ref="M174:T177" si="129">M175</f>
        <v>0</v>
      </c>
      <c r="N174" s="255">
        <f t="shared" si="129"/>
        <v>0</v>
      </c>
      <c r="O174" s="254">
        <f t="shared" si="129"/>
        <v>1.8675793107308357E-6</v>
      </c>
      <c r="P174" s="254">
        <f t="shared" si="129"/>
        <v>2.0747270067644537E-6</v>
      </c>
      <c r="Q174" s="254">
        <f t="shared" si="129"/>
        <v>1.8449246996963348E-6</v>
      </c>
      <c r="R174" s="254">
        <f t="shared" si="129"/>
        <v>2.2220514413033214E-6</v>
      </c>
      <c r="S174" s="254">
        <f t="shared" si="129"/>
        <v>2.0237278363917108E-6</v>
      </c>
      <c r="T174" s="254">
        <f t="shared" si="129"/>
        <v>1.0079282308518233E-5</v>
      </c>
    </row>
    <row r="175" spans="2:20">
      <c r="L175" s="2" t="s">
        <v>147</v>
      </c>
      <c r="M175" s="255">
        <f t="shared" si="129"/>
        <v>0</v>
      </c>
      <c r="N175" s="255">
        <f t="shared" si="129"/>
        <v>0</v>
      </c>
      <c r="O175" s="254">
        <f t="shared" si="129"/>
        <v>1.8675793107308357E-6</v>
      </c>
      <c r="P175" s="254">
        <f t="shared" si="129"/>
        <v>2.0747270067644537E-6</v>
      </c>
      <c r="Q175" s="254">
        <f t="shared" si="129"/>
        <v>1.8449246996963348E-6</v>
      </c>
      <c r="R175" s="254">
        <f t="shared" si="129"/>
        <v>2.2220514413033214E-6</v>
      </c>
      <c r="S175" s="254">
        <f t="shared" si="129"/>
        <v>2.0237278363917108E-6</v>
      </c>
      <c r="T175" s="254">
        <f t="shared" si="129"/>
        <v>1.0079282308518233E-5</v>
      </c>
    </row>
    <row r="176" spans="2:20">
      <c r="L176" s="2" t="s">
        <v>148</v>
      </c>
      <c r="M176" s="255">
        <f t="shared" si="129"/>
        <v>0</v>
      </c>
      <c r="N176" s="255">
        <f t="shared" si="129"/>
        <v>0</v>
      </c>
      <c r="O176" s="254">
        <f t="shared" si="129"/>
        <v>1.8675793107308357E-6</v>
      </c>
      <c r="P176" s="254">
        <f t="shared" si="129"/>
        <v>2.0747270067644537E-6</v>
      </c>
      <c r="Q176" s="254">
        <f t="shared" si="129"/>
        <v>1.8449246996963348E-6</v>
      </c>
      <c r="R176" s="254">
        <f t="shared" si="129"/>
        <v>2.2220514413033214E-6</v>
      </c>
      <c r="S176" s="254">
        <f t="shared" si="129"/>
        <v>2.0237278363917108E-6</v>
      </c>
      <c r="T176" s="254">
        <f t="shared" si="129"/>
        <v>1.0079282308518233E-5</v>
      </c>
    </row>
    <row r="177" spans="2:20">
      <c r="L177" s="2" t="s">
        <v>149</v>
      </c>
      <c r="M177" s="255">
        <f>M178</f>
        <v>0</v>
      </c>
      <c r="N177" s="255">
        <f t="shared" si="129"/>
        <v>0</v>
      </c>
      <c r="O177" s="254">
        <f t="shared" si="129"/>
        <v>1.8675793107308357E-6</v>
      </c>
      <c r="P177" s="254">
        <f t="shared" si="129"/>
        <v>2.0747270067644537E-6</v>
      </c>
      <c r="Q177" s="254">
        <f t="shared" si="129"/>
        <v>1.8449246996963348E-6</v>
      </c>
      <c r="R177" s="254">
        <f t="shared" si="129"/>
        <v>2.2220514413033214E-6</v>
      </c>
      <c r="S177" s="254">
        <f t="shared" si="129"/>
        <v>2.0237278363917108E-6</v>
      </c>
      <c r="T177" s="254">
        <f t="shared" si="129"/>
        <v>1.0079282308518233E-5</v>
      </c>
    </row>
    <row r="178" spans="2:20">
      <c r="B178" s="2" t="s">
        <v>112</v>
      </c>
      <c r="C178" s="16">
        <v>0</v>
      </c>
      <c r="D178" s="16">
        <v>0</v>
      </c>
      <c r="E178" s="138">
        <f>E$185*(D00!F142/SUM(D00!F$142:F$149))</f>
        <v>7.9230769230769233E-3</v>
      </c>
      <c r="F178" s="138">
        <f>F$185*(D00!G142/SUM(D00!G$142:G$149))</f>
        <v>8.8018867924528309E-3</v>
      </c>
      <c r="G178" s="138">
        <f>G$185*(D00!H142/SUM(D00!H$142:H$149))</f>
        <v>7.8269662921348314E-3</v>
      </c>
      <c r="H178" s="138">
        <f>H$185*(D00!I142/SUM(D00!I$142:I$149))</f>
        <v>9.4269005847953235E-3</v>
      </c>
      <c r="I178" s="138">
        <f>I$185*(D00!J142/SUM(D00!J$142:J$149))</f>
        <v>8.585526315789474E-3</v>
      </c>
      <c r="J178" s="138">
        <f>J$185*(D00!K142/SUM(D00!K$142:K$149))</f>
        <v>4.2760662747194013E-2</v>
      </c>
      <c r="L178" s="265" t="s">
        <v>150</v>
      </c>
      <c r="M178" s="266">
        <f>C178/SUM($C$4:$D$8)</f>
        <v>0</v>
      </c>
      <c r="N178" s="266">
        <f t="shared" ref="N178" si="130">D178/SUM($C$4:$D$8)</f>
        <v>0</v>
      </c>
      <c r="O178" s="264">
        <f t="shared" ref="O178" si="131">E178/SUM($C$4:$D$8)</f>
        <v>1.8675793107308357E-6</v>
      </c>
      <c r="P178" s="264">
        <f t="shared" ref="P178" si="132">F178/SUM($C$4:$D$8)</f>
        <v>2.0747270067644537E-6</v>
      </c>
      <c r="Q178" s="264">
        <f t="shared" ref="Q178" si="133">G178/SUM($C$4:$D$8)</f>
        <v>1.8449246996963348E-6</v>
      </c>
      <c r="R178" s="264">
        <f t="shared" ref="R178" si="134">H178/SUM($C$4:$D$8)</f>
        <v>2.2220514413033214E-6</v>
      </c>
      <c r="S178" s="264">
        <f t="shared" ref="S178" si="135">I178/SUM($C$4:$D$8)</f>
        <v>2.0237278363917108E-6</v>
      </c>
      <c r="T178" s="264">
        <f t="shared" ref="T178" si="136">J178/SUM($C$4:$D$8)</f>
        <v>1.0079282308518233E-5</v>
      </c>
    </row>
    <row r="179" spans="2:20">
      <c r="B179" s="2" t="s">
        <v>113</v>
      </c>
      <c r="C179" s="16">
        <v>0</v>
      </c>
      <c r="D179" s="16">
        <v>0</v>
      </c>
      <c r="E179" s="138">
        <f>E$185*(D00!F143/SUM(D00!F$142:F$149))</f>
        <v>1.4855769230769233E-2</v>
      </c>
      <c r="F179" s="138">
        <f>F$185*(D00!G143/SUM(D00!G$142:G$149))</f>
        <v>1.5647798742138366E-2</v>
      </c>
      <c r="G179" s="138">
        <f>G$185*(D00!H143/SUM(D00!H$142:H$149))</f>
        <v>1.2718820224719103E-2</v>
      </c>
      <c r="H179" s="138">
        <f>H$185*(D00!I143/SUM(D00!I$142:I$149))</f>
        <v>1.4140350877192984E-2</v>
      </c>
      <c r="I179" s="138">
        <f>I$185*(D00!J143/SUM(D00!J$142:J$149))</f>
        <v>1.0493421052631579E-2</v>
      </c>
      <c r="J179" s="138">
        <f>J$185*(D00!K143/SUM(D00!K$142:K$149))</f>
        <v>6.802832709780865E-2</v>
      </c>
      <c r="L179" s="2" t="s">
        <v>113</v>
      </c>
      <c r="M179" s="256">
        <f>C179/SUM($C9:$D9)</f>
        <v>0</v>
      </c>
      <c r="N179" s="256">
        <f t="shared" ref="N179:T185" si="137">D179/SUM($C9:$D9)</f>
        <v>0</v>
      </c>
      <c r="O179" s="100">
        <f t="shared" si="137"/>
        <v>1.4976914496750551E-5</v>
      </c>
      <c r="P179" s="100">
        <f t="shared" si="137"/>
        <v>1.5775402820472607E-5</v>
      </c>
      <c r="Q179" s="100">
        <f t="shared" si="137"/>
        <v>1.2822539179635339E-5</v>
      </c>
      <c r="R179" s="100">
        <f t="shared" si="137"/>
        <v>1.4255662076598173E-5</v>
      </c>
      <c r="S179" s="100">
        <f t="shared" si="137"/>
        <v>1.0578992406408537E-5</v>
      </c>
      <c r="T179" s="100">
        <f t="shared" si="137"/>
        <v>6.858308193093158E-5</v>
      </c>
    </row>
    <row r="180" spans="2:20">
      <c r="B180" s="2" t="s">
        <v>114</v>
      </c>
      <c r="C180" s="16">
        <v>0</v>
      </c>
      <c r="D180" s="16">
        <v>0</v>
      </c>
      <c r="E180" s="138">
        <f>E$185*(D00!F144/SUM(D00!F$142:F$149))</f>
        <v>2.277884615384615E-2</v>
      </c>
      <c r="F180" s="138">
        <f>F$185*(D00!G144/SUM(D00!G$142:G$149))</f>
        <v>2.3471698113207547E-2</v>
      </c>
      <c r="G180" s="138">
        <f>G$185*(D00!H144/SUM(D00!H$142:H$149))</f>
        <v>1.956741573033708E-2</v>
      </c>
      <c r="H180" s="138">
        <f>H$185*(D00!I144/SUM(D00!I$142:I$149))</f>
        <v>1.979649122807018E-2</v>
      </c>
      <c r="I180" s="138">
        <f>I$185*(D00!J144/SUM(D00!J$142:J$149))</f>
        <v>1.4309210526315789E-2</v>
      </c>
      <c r="J180" s="138">
        <f>J$185*(D00!K144/SUM(D00!K$142:K$149))</f>
        <v>0.10009882415820417</v>
      </c>
      <c r="L180" s="2" t="s">
        <v>114</v>
      </c>
      <c r="M180" s="256">
        <f t="shared" ref="M180:M185" si="138">C180/SUM($C10:$D10)</f>
        <v>0</v>
      </c>
      <c r="N180" s="256">
        <f t="shared" si="137"/>
        <v>0</v>
      </c>
      <c r="O180" s="100">
        <f t="shared" si="137"/>
        <v>2.9384355165002086E-5</v>
      </c>
      <c r="P180" s="100">
        <f t="shared" si="137"/>
        <v>3.0278123352957704E-5</v>
      </c>
      <c r="Q180" s="100">
        <f t="shared" si="137"/>
        <v>2.5241660161280392E-5</v>
      </c>
      <c r="R180" s="100">
        <f t="shared" si="137"/>
        <v>2.5537163969485904E-5</v>
      </c>
      <c r="S180" s="100">
        <f t="shared" si="137"/>
        <v>1.845865771234663E-5</v>
      </c>
      <c r="T180" s="100">
        <f t="shared" si="137"/>
        <v>1.2912591712496046E-4</v>
      </c>
    </row>
    <row r="181" spans="2:20">
      <c r="B181" s="2" t="s">
        <v>115</v>
      </c>
      <c r="C181" s="16">
        <v>0</v>
      </c>
      <c r="D181" s="16">
        <v>0</v>
      </c>
      <c r="E181" s="138">
        <f>E$185*(D00!F145/SUM(D00!F$142:F$149))</f>
        <v>5.4471153846153843E-2</v>
      </c>
      <c r="F181" s="138">
        <f>F$185*(D00!G145/SUM(D00!G$142:G$149))</f>
        <v>4.5965408805031457E-2</v>
      </c>
      <c r="G181" s="138">
        <f>G$185*(D00!H145/SUM(D00!H$142:H$149))</f>
        <v>3.5221348314606743E-2</v>
      </c>
      <c r="H181" s="138">
        <f>H$185*(D00!I145/SUM(D00!I$142:I$149))</f>
        <v>3.2994152046783631E-2</v>
      </c>
      <c r="I181" s="138">
        <f>I$185*(D00!J145/SUM(D00!J$142:J$149))</f>
        <v>2.4802631578947371E-2</v>
      </c>
      <c r="J181" s="138">
        <f>J$185*(D00!K145/SUM(D00!K$142:K$149))</f>
        <v>0.19339481560662747</v>
      </c>
      <c r="L181" s="2" t="s">
        <v>115</v>
      </c>
      <c r="M181" s="256">
        <f t="shared" si="138"/>
        <v>0</v>
      </c>
      <c r="N181" s="256">
        <f t="shared" si="137"/>
        <v>0</v>
      </c>
      <c r="O181" s="100">
        <f t="shared" si="137"/>
        <v>8.0845515827328553E-5</v>
      </c>
      <c r="P181" s="100">
        <f t="shared" si="137"/>
        <v>6.8221378154617303E-5</v>
      </c>
      <c r="Q181" s="100">
        <f t="shared" si="137"/>
        <v>5.2275156143575063E-5</v>
      </c>
      <c r="R181" s="100">
        <f t="shared" si="137"/>
        <v>4.8969574777896426E-5</v>
      </c>
      <c r="S181" s="100">
        <f t="shared" si="137"/>
        <v>3.6811805924628361E-5</v>
      </c>
      <c r="T181" s="100">
        <f t="shared" si="137"/>
        <v>2.8703455906603433E-4</v>
      </c>
    </row>
    <row r="182" spans="2:20">
      <c r="B182" s="2" t="s">
        <v>116</v>
      </c>
      <c r="C182" s="16">
        <v>0</v>
      </c>
      <c r="D182" s="16">
        <v>0</v>
      </c>
      <c r="E182" s="138">
        <f>E$185*(D00!F146/SUM(D00!F$142:F$149))</f>
        <v>0.11290384615384616</v>
      </c>
      <c r="F182" s="138">
        <f>F$185*(D00!G146/SUM(D00!G$142:G$149))</f>
        <v>0.10366666666666668</v>
      </c>
      <c r="G182" s="138">
        <f>G$185*(D00!H146/SUM(D00!H$142:H$149))</f>
        <v>7.0442696629213486E-2</v>
      </c>
      <c r="H182" s="138">
        <f>H$185*(D00!I146/SUM(D00!I$142:I$149))</f>
        <v>5.8446783625731011E-2</v>
      </c>
      <c r="I182" s="138">
        <f>I$185*(D00!J146/SUM(D00!J$142:J$149))</f>
        <v>4.292763157894737E-2</v>
      </c>
      <c r="J182" s="138">
        <f>J$185*(D00!K146/SUM(D00!K$142:K$149))</f>
        <v>0.38776146445750925</v>
      </c>
      <c r="L182" s="2" t="s">
        <v>116</v>
      </c>
      <c r="M182" s="256">
        <f t="shared" si="138"/>
        <v>0</v>
      </c>
      <c r="N182" s="256">
        <f t="shared" si="137"/>
        <v>0</v>
      </c>
      <c r="O182" s="100">
        <f t="shared" si="137"/>
        <v>2.1349234375945918E-4</v>
      </c>
      <c r="P182" s="100">
        <f t="shared" si="137"/>
        <v>1.9602555971600378E-4</v>
      </c>
      <c r="Q182" s="100">
        <f t="shared" si="137"/>
        <v>1.3320163055928832E-4</v>
      </c>
      <c r="R182" s="100">
        <f t="shared" si="137"/>
        <v>1.105182971752484E-4</v>
      </c>
      <c r="S182" s="100">
        <f t="shared" si="137"/>
        <v>8.1172794285005364E-5</v>
      </c>
      <c r="T182" s="100">
        <f t="shared" si="137"/>
        <v>7.332266055297158E-4</v>
      </c>
    </row>
    <row r="183" spans="2:20">
      <c r="B183" s="2" t="s">
        <v>117</v>
      </c>
      <c r="C183" s="16">
        <v>0</v>
      </c>
      <c r="D183" s="16">
        <v>0</v>
      </c>
      <c r="E183" s="138">
        <f>E$185*(D00!F147/SUM(D00!F$142:F$149))</f>
        <v>0.13964423076923077</v>
      </c>
      <c r="F183" s="138">
        <f>F$185*(D00!G147/SUM(D00!G$142:G$149))</f>
        <v>0.13887421383647799</v>
      </c>
      <c r="G183" s="138">
        <f>G$185*(D00!H147/SUM(D00!H$142:H$149))</f>
        <v>9.9793820224719096E-2</v>
      </c>
      <c r="H183" s="138">
        <f>H$185*(D00!I147/SUM(D00!I$142:I$149))</f>
        <v>8.8612865497076046E-2</v>
      </c>
      <c r="I183" s="138">
        <f>I$185*(D00!J147/SUM(D00!J$142:J$149))</f>
        <v>5.4375E-2</v>
      </c>
      <c r="J183" s="138">
        <f>J$185*(D00!K147/SUM(D00!K$142:K$149))</f>
        <v>0.52090261892036338</v>
      </c>
      <c r="L183" s="2" t="s">
        <v>117</v>
      </c>
      <c r="M183" s="256">
        <f t="shared" si="138"/>
        <v>0</v>
      </c>
      <c r="N183" s="256">
        <f t="shared" si="137"/>
        <v>0</v>
      </c>
      <c r="O183" s="100">
        <f t="shared" si="137"/>
        <v>4.1097651574409914E-4</v>
      </c>
      <c r="P183" s="100">
        <f t="shared" si="137"/>
        <v>4.0871033636566379E-4</v>
      </c>
      <c r="Q183" s="100">
        <f t="shared" si="137"/>
        <v>2.9369574598841829E-4</v>
      </c>
      <c r="R183" s="100">
        <f t="shared" si="137"/>
        <v>2.6078991241873143E-4</v>
      </c>
      <c r="S183" s="100">
        <f t="shared" si="137"/>
        <v>1.6002700520091444E-4</v>
      </c>
      <c r="T183" s="100">
        <f t="shared" si="137"/>
        <v>1.5330296295565783E-3</v>
      </c>
    </row>
    <row r="184" spans="2:20">
      <c r="B184" s="265" t="s">
        <v>412</v>
      </c>
      <c r="C184" s="270">
        <v>0</v>
      </c>
      <c r="D184" s="270">
        <v>0</v>
      </c>
      <c r="E184" s="269">
        <f>E$185*(SUM(D00!F148:F149)/SUM(D00!F$142:F$149))</f>
        <v>0.1109230769230769</v>
      </c>
      <c r="F184" s="269">
        <f>F$185*(SUM(D00!G148:G149)/SUM(D00!G$142:G$149))</f>
        <v>0.13007232704402519</v>
      </c>
      <c r="G184" s="269">
        <f>G$185*(SUM(D00!H148:H149)/SUM(D00!H$142:H$149))</f>
        <v>0.10272893258426968</v>
      </c>
      <c r="H184" s="269">
        <f>H$185*(SUM(D00!I148:I149)/SUM(D00!I$142:I$149))</f>
        <v>9.8982456140350908E-2</v>
      </c>
      <c r="I184" s="269">
        <f>I$185*(SUM(D00!J148:J149)/SUM(D00!J$142:J$149))</f>
        <v>6.200657894736842E-2</v>
      </c>
      <c r="J184" s="269">
        <f>J$185*(SUM(D00!K148:K149)/SUM(D00!K$142:K$149))</f>
        <v>0.50535328701229287</v>
      </c>
      <c r="L184" s="267" t="s">
        <v>412</v>
      </c>
      <c r="M184" s="256">
        <f t="shared" si="138"/>
        <v>0</v>
      </c>
      <c r="N184" s="256">
        <f t="shared" si="137"/>
        <v>0</v>
      </c>
      <c r="O184" s="100">
        <f t="shared" si="137"/>
        <v>5.363256087072499E-4</v>
      </c>
      <c r="P184" s="100">
        <f t="shared" si="137"/>
        <v>6.2891439647164973E-4</v>
      </c>
      <c r="Q184" s="100">
        <f t="shared" si="137"/>
        <v>4.9670599507722489E-4</v>
      </c>
      <c r="R184" s="100">
        <f t="shared" si="137"/>
        <v>4.7859135820427245E-4</v>
      </c>
      <c r="S184" s="100">
        <f t="shared" si="137"/>
        <v>2.9980881454328692E-4</v>
      </c>
      <c r="T184" s="100">
        <f t="shared" si="137"/>
        <v>2.4434402361289934E-3</v>
      </c>
    </row>
    <row r="185" spans="2:20">
      <c r="B185" s="2" t="s">
        <v>304</v>
      </c>
      <c r="C185" s="16">
        <v>0</v>
      </c>
      <c r="D185" s="16">
        <v>0</v>
      </c>
      <c r="E185" s="138">
        <f>'DMU33'!G81/10^4</f>
        <v>0.46350000000000002</v>
      </c>
      <c r="F185" s="138">
        <f>'DMU33'!H81/10^4</f>
        <v>0.46650000000000003</v>
      </c>
      <c r="G185" s="138">
        <f>'DMU33'!I81/10^4</f>
        <v>0.3483</v>
      </c>
      <c r="H185" s="138">
        <f>'DMU33'!J81/10^4</f>
        <v>0.32240000000000002</v>
      </c>
      <c r="I185" s="138">
        <f>'DMU33'!K81/10^4</f>
        <v>0.2175</v>
      </c>
      <c r="J185" s="138">
        <f>'DMU33'!L81/10^4</f>
        <v>1.8183</v>
      </c>
      <c r="L185" s="2" t="s">
        <v>304</v>
      </c>
      <c r="M185" s="256">
        <f t="shared" si="138"/>
        <v>0</v>
      </c>
      <c r="N185" s="256">
        <f t="shared" si="137"/>
        <v>0</v>
      </c>
      <c r="O185" s="100">
        <f t="shared" si="137"/>
        <v>5.9738900405973207E-5</v>
      </c>
      <c r="P185" s="100">
        <f t="shared" si="137"/>
        <v>6.012555995552643E-5</v>
      </c>
      <c r="Q185" s="100">
        <f t="shared" si="137"/>
        <v>4.4891173703129376E-5</v>
      </c>
      <c r="R185" s="100">
        <f t="shared" si="137"/>
        <v>4.1553012925319872E-5</v>
      </c>
      <c r="S185" s="100">
        <f t="shared" si="137"/>
        <v>2.8032817342608785E-5</v>
      </c>
      <c r="T185" s="100">
        <f t="shared" si="137"/>
        <v>2.3435435298420945E-4</v>
      </c>
    </row>
    <row r="189" spans="2:20">
      <c r="C189" s="2" t="s">
        <v>2378</v>
      </c>
      <c r="M189" s="2" t="s">
        <v>2379</v>
      </c>
    </row>
    <row r="190" spans="2:20">
      <c r="C190" s="2" t="s">
        <v>294</v>
      </c>
      <c r="D190" s="2" t="s">
        <v>295</v>
      </c>
      <c r="E190" s="2" t="s">
        <v>296</v>
      </c>
      <c r="F190" s="2" t="s">
        <v>297</v>
      </c>
      <c r="G190" s="2" t="s">
        <v>298</v>
      </c>
      <c r="H190" s="2" t="s">
        <v>299</v>
      </c>
      <c r="I190" s="2" t="s">
        <v>300</v>
      </c>
      <c r="J190" s="2" t="s">
        <v>301</v>
      </c>
      <c r="M190" s="2" t="s">
        <v>294</v>
      </c>
      <c r="N190" s="2" t="s">
        <v>295</v>
      </c>
      <c r="O190" s="2" t="s">
        <v>296</v>
      </c>
      <c r="P190" s="2" t="s">
        <v>297</v>
      </c>
      <c r="Q190" s="2" t="s">
        <v>298</v>
      </c>
      <c r="R190" s="2" t="s">
        <v>299</v>
      </c>
      <c r="S190" s="2" t="s">
        <v>300</v>
      </c>
      <c r="T190" s="2" t="s">
        <v>301</v>
      </c>
    </row>
    <row r="191" spans="2:20">
      <c r="L191" s="2" t="s">
        <v>146</v>
      </c>
      <c r="M191" s="254">
        <f t="shared" ref="M191:T194" si="139">M192</f>
        <v>1.5966703281537278E-5</v>
      </c>
      <c r="N191" s="254">
        <f t="shared" si="139"/>
        <v>3.2479131707337363E-5</v>
      </c>
      <c r="O191" s="254"/>
      <c r="P191" s="254"/>
      <c r="Q191" s="254"/>
      <c r="R191" s="254"/>
      <c r="S191" s="254"/>
      <c r="T191" s="254">
        <f t="shared" si="139"/>
        <v>4.8272117822493252E-5</v>
      </c>
    </row>
    <row r="192" spans="2:20">
      <c r="L192" s="2" t="s">
        <v>147</v>
      </c>
      <c r="M192" s="254">
        <f t="shared" si="139"/>
        <v>1.5966703281537278E-5</v>
      </c>
      <c r="N192" s="254">
        <f t="shared" si="139"/>
        <v>3.2479131707337363E-5</v>
      </c>
      <c r="O192" s="254"/>
      <c r="P192" s="254"/>
      <c r="Q192" s="254"/>
      <c r="R192" s="254"/>
      <c r="S192" s="254"/>
      <c r="T192" s="254">
        <f t="shared" si="139"/>
        <v>4.8272117822493252E-5</v>
      </c>
    </row>
    <row r="193" spans="2:20">
      <c r="L193" s="2" t="s">
        <v>148</v>
      </c>
      <c r="M193" s="254">
        <f t="shared" si="139"/>
        <v>1.5966703281537278E-5</v>
      </c>
      <c r="N193" s="254">
        <f t="shared" si="139"/>
        <v>3.2479131707337363E-5</v>
      </c>
      <c r="O193" s="254"/>
      <c r="P193" s="254"/>
      <c r="Q193" s="254"/>
      <c r="R193" s="254"/>
      <c r="S193" s="254"/>
      <c r="T193" s="254">
        <f t="shared" si="139"/>
        <v>4.8272117822493252E-5</v>
      </c>
    </row>
    <row r="194" spans="2:20">
      <c r="L194" s="2" t="s">
        <v>149</v>
      </c>
      <c r="M194" s="254">
        <f>M195</f>
        <v>1.5966703281537278E-5</v>
      </c>
      <c r="N194" s="254">
        <f t="shared" si="139"/>
        <v>3.2479131707337363E-5</v>
      </c>
      <c r="O194" s="254"/>
      <c r="P194" s="254"/>
      <c r="Q194" s="254"/>
      <c r="R194" s="254"/>
      <c r="S194" s="254"/>
      <c r="T194" s="254">
        <f t="shared" si="139"/>
        <v>4.8272117822493252E-5</v>
      </c>
    </row>
    <row r="195" spans="2:20">
      <c r="B195" s="2" t="s">
        <v>112</v>
      </c>
      <c r="C195" s="138">
        <f>C$202*(D00!D159/SUM(D00!D$159:D$166))</f>
        <v>6.7737641759406456E-2</v>
      </c>
      <c r="D195" s="138">
        <f>D$202*(D00!E159/SUM(D00!E$159:E$166))</f>
        <v>0.13779048495203047</v>
      </c>
      <c r="E195" s="138"/>
      <c r="F195" s="138"/>
      <c r="G195" s="138"/>
      <c r="H195" s="138"/>
      <c r="I195" s="138"/>
      <c r="J195" s="138">
        <f>J$202*(D00!K159/SUM(D00!K$159:K$166))</f>
        <v>0.20479114356743322</v>
      </c>
      <c r="L195" s="265" t="s">
        <v>150</v>
      </c>
      <c r="M195" s="264">
        <f>C195/SUM($C$4:$D$8)</f>
        <v>1.5966703281537278E-5</v>
      </c>
      <c r="N195" s="264">
        <f t="shared" ref="N195" si="140">D195/SUM($C$4:$D$8)</f>
        <v>3.2479131707337363E-5</v>
      </c>
      <c r="O195" s="264"/>
      <c r="P195" s="264"/>
      <c r="Q195" s="264"/>
      <c r="R195" s="264"/>
      <c r="S195" s="264"/>
      <c r="T195" s="264">
        <f t="shared" ref="T195" si="141">J195/SUM($C$4:$D$8)</f>
        <v>4.8272117822493252E-5</v>
      </c>
    </row>
    <row r="196" spans="2:20">
      <c r="B196" s="2" t="s">
        <v>113</v>
      </c>
      <c r="C196" s="138">
        <f>C$202*(D00!D160/SUM(D00!D$159:D$166))</f>
        <v>0.32271514043455218</v>
      </c>
      <c r="D196" s="138">
        <f>D$202*(D00!E160/SUM(D00!E$159:E$166))</f>
        <v>0.40556632934682607</v>
      </c>
      <c r="E196" s="138"/>
      <c r="F196" s="138"/>
      <c r="G196" s="138"/>
      <c r="H196" s="138"/>
      <c r="I196" s="138"/>
      <c r="J196" s="138">
        <f>J$202*(D00!K160/SUM(D00!K$159:K$166))</f>
        <v>0.72761788019314433</v>
      </c>
      <c r="L196" s="2" t="s">
        <v>113</v>
      </c>
      <c r="M196" s="100">
        <f>C196/SUM($C9:$D9)</f>
        <v>3.2534680567630671E-4</v>
      </c>
      <c r="N196" s="100">
        <f>D196/SUM($C9:$D9)</f>
        <v>4.0887362633552893E-4</v>
      </c>
      <c r="O196" s="100"/>
      <c r="P196" s="100"/>
      <c r="Q196" s="100"/>
      <c r="R196" s="100"/>
      <c r="S196" s="100"/>
      <c r="T196" s="100">
        <f t="shared" ref="T196:T202" si="142">J196/SUM($C9:$D9)</f>
        <v>7.3355143100828422E-4</v>
      </c>
    </row>
    <row r="197" spans="2:20">
      <c r="B197" s="2" t="s">
        <v>114</v>
      </c>
      <c r="C197" s="138">
        <f>C$202*(D00!D161/SUM(D00!D$159:D$166))</f>
        <v>0.4738676947535771</v>
      </c>
      <c r="D197" s="138">
        <f>D$202*(D00!E161/SUM(D00!E$159:E$166))</f>
        <v>0.57727909055066373</v>
      </c>
      <c r="E197" s="138"/>
      <c r="F197" s="138"/>
      <c r="G197" s="138"/>
      <c r="H197" s="138"/>
      <c r="I197" s="138"/>
      <c r="J197" s="138">
        <f>J$202*(D00!K161/SUM(D00!K$159:K$166))</f>
        <v>1.0501119161447627</v>
      </c>
      <c r="L197" s="2" t="s">
        <v>114</v>
      </c>
      <c r="M197" s="100">
        <f t="shared" ref="M197:N202" si="143">C197/SUM($C10:$D10)</f>
        <v>6.1128191260507829E-4</v>
      </c>
      <c r="N197" s="100">
        <f t="shared" si="143"/>
        <v>7.4468099531924483E-4</v>
      </c>
      <c r="O197" s="100"/>
      <c r="P197" s="100"/>
      <c r="Q197" s="100"/>
      <c r="R197" s="100"/>
      <c r="S197" s="100"/>
      <c r="T197" s="100">
        <f t="shared" si="142"/>
        <v>1.3546279428990522E-3</v>
      </c>
    </row>
    <row r="198" spans="2:20">
      <c r="B198" s="2" t="s">
        <v>115</v>
      </c>
      <c r="C198" s="138">
        <f>C$202*(D00!D162/SUM(D00!D$159:D$166))</f>
        <v>0.93176232114467394</v>
      </c>
      <c r="D198" s="138">
        <f>D$202*(D00!E162/SUM(D00!E$159:E$166))</f>
        <v>1.058795295045341</v>
      </c>
      <c r="E198" s="138"/>
      <c r="F198" s="138"/>
      <c r="G198" s="138"/>
      <c r="H198" s="138"/>
      <c r="I198" s="138"/>
      <c r="J198" s="138">
        <f>J$202*(D00!K162/SUM(D00!K$159:K$166))</f>
        <v>1.9899516780609074</v>
      </c>
      <c r="L198" s="2" t="s">
        <v>115</v>
      </c>
      <c r="M198" s="100">
        <f t="shared" si="143"/>
        <v>1.3829118746807863E-3</v>
      </c>
      <c r="N198" s="100">
        <f t="shared" si="143"/>
        <v>1.571452883580383E-3</v>
      </c>
      <c r="O198" s="100"/>
      <c r="P198" s="100"/>
      <c r="Q198" s="100"/>
      <c r="R198" s="100"/>
      <c r="S198" s="100"/>
      <c r="T198" s="100">
        <f t="shared" si="142"/>
        <v>2.9534654312385494E-3</v>
      </c>
    </row>
    <row r="199" spans="2:20">
      <c r="B199" s="2" t="s">
        <v>116</v>
      </c>
      <c r="C199" s="138">
        <f>C$202*(D00!D163/SUM(D00!D$159:D$166))</f>
        <v>1.6455218388977213</v>
      </c>
      <c r="D199" s="138">
        <f>D$202*(D00!E163/SUM(D00!E$159:E$166))</f>
        <v>1.8468127743461689</v>
      </c>
      <c r="E199" s="138"/>
      <c r="F199" s="138"/>
      <c r="G199" s="138"/>
      <c r="H199" s="138"/>
      <c r="I199" s="138"/>
      <c r="J199" s="138">
        <f>J$202*(D00!K163/SUM(D00!K$159:K$166))</f>
        <v>3.4921497035903815</v>
      </c>
      <c r="L199" s="2" t="s">
        <v>116</v>
      </c>
      <c r="M199" s="100">
        <f t="shared" si="143"/>
        <v>3.111553114098073E-3</v>
      </c>
      <c r="N199" s="100">
        <f t="shared" si="143"/>
        <v>3.4921785316579432E-3</v>
      </c>
      <c r="O199" s="100"/>
      <c r="P199" s="100"/>
      <c r="Q199" s="100"/>
      <c r="R199" s="100"/>
      <c r="S199" s="100"/>
      <c r="T199" s="100">
        <f t="shared" si="142"/>
        <v>6.6033819960615537E-3</v>
      </c>
    </row>
    <row r="200" spans="2:20">
      <c r="B200" s="2" t="s">
        <v>117</v>
      </c>
      <c r="C200" s="138">
        <f>C$202*(D00!D164/SUM(D00!D$159:D$166))</f>
        <v>1.5026516163222046</v>
      </c>
      <c r="D200" s="138">
        <f>D$202*(D00!E164/SUM(D00!E$159:E$166))</f>
        <v>1.8381070574319882</v>
      </c>
      <c r="E200" s="138"/>
      <c r="F200" s="138"/>
      <c r="G200" s="138"/>
      <c r="H200" s="138"/>
      <c r="I200" s="138"/>
      <c r="J200" s="138">
        <f>J$202*(D00!K164/SUM(D00!K$159:K$166))</f>
        <v>3.3417515633217008</v>
      </c>
      <c r="L200" s="2" t="s">
        <v>117</v>
      </c>
      <c r="M200" s="100">
        <f t="shared" si="143"/>
        <v>4.4223418486502237E-3</v>
      </c>
      <c r="N200" s="100">
        <f t="shared" si="143"/>
        <v>5.4095957267035651E-3</v>
      </c>
      <c r="O200" s="100"/>
      <c r="P200" s="100"/>
      <c r="Q200" s="100"/>
      <c r="R200" s="100"/>
      <c r="S200" s="100"/>
      <c r="T200" s="100">
        <f t="shared" si="142"/>
        <v>9.8348596745534856E-3</v>
      </c>
    </row>
    <row r="201" spans="2:20">
      <c r="B201" s="265" t="s">
        <v>412</v>
      </c>
      <c r="C201" s="269">
        <f>C$202*(SUM(D00!D165:D166)/SUM(D00!D$159:D$166))</f>
        <v>0.6374437466878643</v>
      </c>
      <c r="D201" s="269">
        <f>D$202*(SUM(D00!E165:E166)/SUM(D00!E$159:E$166))</f>
        <v>0.98824896832698117</v>
      </c>
      <c r="E201" s="269"/>
      <c r="F201" s="269"/>
      <c r="G201" s="269"/>
      <c r="H201" s="269"/>
      <c r="I201" s="269"/>
      <c r="J201" s="269">
        <f>J$202*(SUM(D00!K165:K166)/SUM(D00!K$159:K$166))</f>
        <v>1.6279261151216717</v>
      </c>
      <c r="L201" s="267" t="s">
        <v>412</v>
      </c>
      <c r="M201" s="100">
        <f t="shared" si="143"/>
        <v>3.0821125318772438E-3</v>
      </c>
      <c r="N201" s="100">
        <f t="shared" si="143"/>
        <v>4.7782954115115394E-3</v>
      </c>
      <c r="O201" s="100"/>
      <c r="P201" s="100"/>
      <c r="Q201" s="100"/>
      <c r="R201" s="100"/>
      <c r="S201" s="100"/>
      <c r="T201" s="100">
        <f t="shared" si="142"/>
        <v>7.8712066852286901E-3</v>
      </c>
    </row>
    <row r="202" spans="2:20">
      <c r="B202" s="2" t="s">
        <v>304</v>
      </c>
      <c r="C202" s="138">
        <f>'DMU33'!E13/10^4</f>
        <v>5.5816999999999997</v>
      </c>
      <c r="D202" s="138">
        <f>'DMU33'!F13/10^4</f>
        <v>6.8525999999999998</v>
      </c>
      <c r="E202" s="138"/>
      <c r="F202" s="138"/>
      <c r="G202" s="138"/>
      <c r="H202" s="138"/>
      <c r="I202" s="138"/>
      <c r="J202" s="269">
        <f>SUM(C202:D202)</f>
        <v>12.4343</v>
      </c>
      <c r="L202" s="2" t="s">
        <v>304</v>
      </c>
      <c r="M202" s="100">
        <f t="shared" si="143"/>
        <v>7.1940586924707786E-4</v>
      </c>
      <c r="N202" s="100">
        <f t="shared" si="143"/>
        <v>8.8320774308947559E-4</v>
      </c>
      <c r="O202" s="100"/>
      <c r="P202" s="100"/>
      <c r="Q202" s="100"/>
      <c r="R202" s="100"/>
      <c r="S202" s="100"/>
      <c r="T202" s="100">
        <f t="shared" si="142"/>
        <v>1.6026136123365536E-3</v>
      </c>
    </row>
    <row r="206" spans="2:20">
      <c r="C206" s="2" t="s">
        <v>2380</v>
      </c>
      <c r="M206" s="2" t="s">
        <v>2381</v>
      </c>
    </row>
    <row r="207" spans="2:20">
      <c r="C207" s="2" t="s">
        <v>294</v>
      </c>
      <c r="D207" s="2" t="s">
        <v>295</v>
      </c>
      <c r="E207" s="2" t="s">
        <v>296</v>
      </c>
      <c r="F207" s="2" t="s">
        <v>297</v>
      </c>
      <c r="G207" s="2" t="s">
        <v>298</v>
      </c>
      <c r="H207" s="2" t="s">
        <v>299</v>
      </c>
      <c r="I207" s="2" t="s">
        <v>300</v>
      </c>
      <c r="J207" s="2" t="s">
        <v>301</v>
      </c>
      <c r="M207" s="2" t="s">
        <v>294</v>
      </c>
      <c r="N207" s="2" t="s">
        <v>295</v>
      </c>
      <c r="O207" s="2" t="s">
        <v>296</v>
      </c>
      <c r="P207" s="2" t="s">
        <v>297</v>
      </c>
      <c r="Q207" s="2" t="s">
        <v>298</v>
      </c>
      <c r="R207" s="2" t="s">
        <v>299</v>
      </c>
      <c r="S207" s="2" t="s">
        <v>300</v>
      </c>
      <c r="T207" s="2" t="s">
        <v>301</v>
      </c>
    </row>
    <row r="208" spans="2:20">
      <c r="L208" s="2" t="s">
        <v>146</v>
      </c>
      <c r="M208" s="254">
        <f t="shared" ref="M208:T211" si="144">M209</f>
        <v>2.0744824597714841E-5</v>
      </c>
      <c r="N208" s="254">
        <f t="shared" si="144"/>
        <v>3.7624017340754555E-5</v>
      </c>
      <c r="O208" s="254"/>
      <c r="P208" s="254"/>
      <c r="Q208" s="254"/>
      <c r="R208" s="254"/>
      <c r="S208" s="254"/>
      <c r="T208" s="254">
        <f t="shared" si="144"/>
        <v>5.8468638740483651E-5</v>
      </c>
    </row>
    <row r="209" spans="2:20">
      <c r="L209" s="2" t="s">
        <v>147</v>
      </c>
      <c r="M209" s="254">
        <f t="shared" si="144"/>
        <v>2.0744824597714841E-5</v>
      </c>
      <c r="N209" s="254">
        <f t="shared" si="144"/>
        <v>3.7624017340754555E-5</v>
      </c>
      <c r="O209" s="254"/>
      <c r="P209" s="254"/>
      <c r="Q209" s="254"/>
      <c r="R209" s="254"/>
      <c r="S209" s="254"/>
      <c r="T209" s="254">
        <f t="shared" si="144"/>
        <v>5.8468638740483651E-5</v>
      </c>
    </row>
    <row r="210" spans="2:20">
      <c r="L210" s="2" t="s">
        <v>148</v>
      </c>
      <c r="M210" s="254">
        <f t="shared" si="144"/>
        <v>2.0744824597714841E-5</v>
      </c>
      <c r="N210" s="254">
        <f t="shared" si="144"/>
        <v>3.7624017340754555E-5</v>
      </c>
      <c r="O210" s="254"/>
      <c r="P210" s="254"/>
      <c r="Q210" s="254"/>
      <c r="R210" s="254"/>
      <c r="S210" s="254"/>
      <c r="T210" s="254">
        <f t="shared" si="144"/>
        <v>5.8468638740483651E-5</v>
      </c>
    </row>
    <row r="211" spans="2:20">
      <c r="L211" s="2" t="s">
        <v>149</v>
      </c>
      <c r="M211" s="254">
        <f>M212</f>
        <v>2.0744824597714841E-5</v>
      </c>
      <c r="N211" s="254">
        <f t="shared" si="144"/>
        <v>3.7624017340754555E-5</v>
      </c>
      <c r="O211" s="254"/>
      <c r="P211" s="254"/>
      <c r="Q211" s="254"/>
      <c r="R211" s="254"/>
      <c r="S211" s="254"/>
      <c r="T211" s="254">
        <f t="shared" si="144"/>
        <v>5.8468638740483651E-5</v>
      </c>
    </row>
    <row r="212" spans="2:20">
      <c r="B212" s="2" t="s">
        <v>112</v>
      </c>
      <c r="C212" s="138">
        <f>C$219*(D00!D176/SUM(D00!D$176:D$183))</f>
        <v>8.8008493186355355E-2</v>
      </c>
      <c r="D212" s="138">
        <f>D$219*(D00!E176/SUM(D00!E$176:E$183))</f>
        <v>0.15961730879815988</v>
      </c>
      <c r="E212" s="138"/>
      <c r="F212" s="138"/>
      <c r="G212" s="138"/>
      <c r="H212" s="138"/>
      <c r="I212" s="138"/>
      <c r="J212" s="138">
        <f>J$219*(D00!K176/SUM(D00!K$176:K$183))</f>
        <v>0.24804918306102042</v>
      </c>
      <c r="L212" s="265" t="s">
        <v>150</v>
      </c>
      <c r="M212" s="264">
        <f>C212/SUM($C$4:$D$8)</f>
        <v>2.0744824597714841E-5</v>
      </c>
      <c r="N212" s="264">
        <f t="shared" ref="N212" si="145">D212/SUM($C$4:$D$8)</f>
        <v>3.7624017340754555E-5</v>
      </c>
      <c r="O212" s="264"/>
      <c r="P212" s="264"/>
      <c r="Q212" s="264"/>
      <c r="R212" s="264"/>
      <c r="S212" s="264"/>
      <c r="T212" s="264">
        <f t="shared" ref="T212" si="146">J212/SUM($C$4:$D$8)</f>
        <v>5.8468638740483651E-5</v>
      </c>
    </row>
    <row r="213" spans="2:20">
      <c r="B213" s="2" t="s">
        <v>113</v>
      </c>
      <c r="C213" s="138">
        <f>C$219*(D00!D177/SUM(D00!D$176:D$183))</f>
        <v>0.26303662008506201</v>
      </c>
      <c r="D213" s="138">
        <f>D$219*(D00!E177/SUM(D00!E$176:E$183))</f>
        <v>0.33400805060379524</v>
      </c>
      <c r="E213" s="138"/>
      <c r="F213" s="138"/>
      <c r="G213" s="138"/>
      <c r="H213" s="138"/>
      <c r="I213" s="138"/>
      <c r="J213" s="138">
        <f>J$219*(D00!K177/SUM(D00!K$176:K$183))</f>
        <v>0.59693927583704387</v>
      </c>
      <c r="L213" s="2" t="s">
        <v>113</v>
      </c>
      <c r="M213" s="100">
        <f>C213/SUM($C9:$D9)</f>
        <v>2.6518162118248291E-4</v>
      </c>
      <c r="N213" s="100">
        <f>D213/SUM($C9:$D9)</f>
        <v>3.3673180684298684E-4</v>
      </c>
      <c r="O213" s="100"/>
      <c r="P213" s="100"/>
      <c r="Q213" s="100"/>
      <c r="R213" s="100"/>
      <c r="S213" s="100"/>
      <c r="T213" s="100">
        <f>J213/SUM($C9:$D9)</f>
        <v>6.0180717370369844E-4</v>
      </c>
    </row>
    <row r="214" spans="2:20">
      <c r="B214" s="2" t="s">
        <v>114</v>
      </c>
      <c r="C214" s="138">
        <f>C$219*(D00!D178/SUM(D00!D$176:D$183))</f>
        <v>0.543872710702196</v>
      </c>
      <c r="D214" s="138">
        <f>D$219*(D00!E178/SUM(D00!E$176:E$183))</f>
        <v>0.58547757331799888</v>
      </c>
      <c r="E214" s="138"/>
      <c r="F214" s="138"/>
      <c r="G214" s="138"/>
      <c r="H214" s="138"/>
      <c r="I214" s="138"/>
      <c r="J214" s="138">
        <f>J$219*(D00!K178/SUM(D00!K$176:K$183))</f>
        <v>1.1280563501559344</v>
      </c>
      <c r="L214" s="2" t="s">
        <v>114</v>
      </c>
      <c r="M214" s="100">
        <f t="shared" ref="M214:N219" si="147">C214/SUM($C10:$D10)</f>
        <v>7.0158728795520443E-4</v>
      </c>
      <c r="N214" s="100">
        <f t="shared" si="147"/>
        <v>7.5525690982441605E-4</v>
      </c>
      <c r="O214" s="100"/>
      <c r="P214" s="100"/>
      <c r="Q214" s="100"/>
      <c r="R214" s="100"/>
      <c r="S214" s="100"/>
      <c r="T214" s="100">
        <f t="shared" ref="T214:T219" si="148">J214/SUM($C10:$D10)</f>
        <v>1.4551750433382294E-3</v>
      </c>
    </row>
    <row r="215" spans="2:20">
      <c r="B215" s="2" t="s">
        <v>115</v>
      </c>
      <c r="C215" s="138">
        <f>C$219*(D00!D179/SUM(D00!D$176:D$183))</f>
        <v>1.2245376486416109</v>
      </c>
      <c r="D215" s="138">
        <f>D$219*(D00!E179/SUM(D00!E$176:E$183))</f>
        <v>1.2033924669350202</v>
      </c>
      <c r="E215" s="138"/>
      <c r="F215" s="138"/>
      <c r="G215" s="138"/>
      <c r="H215" s="138"/>
      <c r="I215" s="138"/>
      <c r="J215" s="138">
        <f>J$219*(D00!K179/SUM(D00!K$176:K$183))</f>
        <v>2.4243970480356203</v>
      </c>
      <c r="L215" s="2" t="s">
        <v>115</v>
      </c>
      <c r="M215" s="100">
        <f t="shared" si="147"/>
        <v>1.8174459482540452E-3</v>
      </c>
      <c r="N215" s="100">
        <f t="shared" si="147"/>
        <v>1.7860624911097346E-3</v>
      </c>
      <c r="O215" s="100"/>
      <c r="P215" s="100"/>
      <c r="Q215" s="100"/>
      <c r="R215" s="100"/>
      <c r="S215" s="100"/>
      <c r="T215" s="100">
        <f t="shared" si="148"/>
        <v>3.5982646975364534E-3</v>
      </c>
    </row>
    <row r="216" spans="2:20">
      <c r="B216" s="2" t="s">
        <v>116</v>
      </c>
      <c r="C216" s="138">
        <f>C$219*(D00!D180/SUM(D00!D$176:D$183))</f>
        <v>2.2727286910858431</v>
      </c>
      <c r="D216" s="138">
        <f>D$219*(D00!E180/SUM(D00!E$176:E$183))</f>
        <v>2.3454430707303047</v>
      </c>
      <c r="E216" s="138"/>
      <c r="F216" s="138"/>
      <c r="G216" s="138"/>
      <c r="H216" s="138"/>
      <c r="I216" s="138"/>
      <c r="J216" s="138">
        <f>J$219*(D00!K180/SUM(D00!K$176:K$183))</f>
        <v>4.6130663103387413</v>
      </c>
      <c r="L216" s="2" t="s">
        <v>116</v>
      </c>
      <c r="M216" s="100">
        <f t="shared" si="147"/>
        <v>4.2975522226950764E-3</v>
      </c>
      <c r="N216" s="100">
        <f t="shared" si="147"/>
        <v>4.4350494281858253E-3</v>
      </c>
      <c r="O216" s="100"/>
      <c r="P216" s="100"/>
      <c r="Q216" s="100"/>
      <c r="R216" s="100"/>
      <c r="S216" s="100"/>
      <c r="T216" s="100">
        <f t="shared" si="148"/>
        <v>8.722947641394134E-3</v>
      </c>
    </row>
    <row r="217" spans="2:20">
      <c r="B217" s="2" t="s">
        <v>117</v>
      </c>
      <c r="C217" s="138">
        <f>C$219*(D00!D181/SUM(D00!D$176:D$183))</f>
        <v>2.17285388421144</v>
      </c>
      <c r="D217" s="138">
        <f>D$219*(D00!E181/SUM(D00!E$176:E$183))</f>
        <v>2.6447656699252442</v>
      </c>
      <c r="E217" s="138"/>
      <c r="F217" s="138"/>
      <c r="G217" s="138"/>
      <c r="H217" s="138"/>
      <c r="I217" s="138"/>
      <c r="J217" s="138">
        <f>J$219*(D00!K181/SUM(D00!K$176:K$183))</f>
        <v>4.8189633446442945</v>
      </c>
      <c r="L217" s="2" t="s">
        <v>117</v>
      </c>
      <c r="M217" s="100">
        <f t="shared" si="147"/>
        <v>6.3947641347959772E-3</v>
      </c>
      <c r="N217" s="100">
        <f t="shared" si="147"/>
        <v>7.7836124986910725E-3</v>
      </c>
      <c r="O217" s="100"/>
      <c r="P217" s="100"/>
      <c r="Q217" s="100"/>
      <c r="R217" s="100"/>
      <c r="S217" s="100"/>
      <c r="T217" s="100">
        <f t="shared" si="148"/>
        <v>1.4182331443060388E-2</v>
      </c>
    </row>
    <row r="218" spans="2:20">
      <c r="B218" s="265" t="s">
        <v>412</v>
      </c>
      <c r="C218" s="269">
        <f>C$219*(SUM(D00!D182:D183)/SUM(D00!D$176:D$183))</f>
        <v>1.0300619520874925</v>
      </c>
      <c r="D218" s="269">
        <f>D$219*(SUM(D00!E182:E183)/SUM(D00!E$176:E$183))</f>
        <v>1.6632958596894765</v>
      </c>
      <c r="E218" s="269"/>
      <c r="F218" s="269"/>
      <c r="G218" s="269"/>
      <c r="H218" s="269"/>
      <c r="I218" s="269"/>
      <c r="J218" s="269">
        <f>J$219*(SUM(D00!K182:K183)/SUM(D00!K$176:K$183))</f>
        <v>2.7016284879273487</v>
      </c>
      <c r="L218" s="267" t="s">
        <v>412</v>
      </c>
      <c r="M218" s="100">
        <f t="shared" si="147"/>
        <v>4.9804659119095235E-3</v>
      </c>
      <c r="N218" s="100">
        <f t="shared" si="147"/>
        <v>8.042223396190493E-3</v>
      </c>
      <c r="O218" s="100"/>
      <c r="P218" s="100"/>
      <c r="Q218" s="100"/>
      <c r="R218" s="100"/>
      <c r="S218" s="100"/>
      <c r="T218" s="100">
        <f t="shared" si="148"/>
        <v>1.3062678961685349E-2</v>
      </c>
    </row>
    <row r="219" spans="2:20">
      <c r="B219" s="2" t="s">
        <v>304</v>
      </c>
      <c r="C219" s="138">
        <f>'DMU33'!E18/10^4</f>
        <v>7.5951000000000004</v>
      </c>
      <c r="D219" s="138">
        <f>'DMU33'!F18/10^4</f>
        <v>8.9359999999999999</v>
      </c>
      <c r="E219" s="138"/>
      <c r="F219" s="138"/>
      <c r="G219" s="138"/>
      <c r="H219" s="138"/>
      <c r="I219" s="138"/>
      <c r="J219" s="269">
        <f>SUM(C219:D219)</f>
        <v>16.531100000000002</v>
      </c>
      <c r="L219" s="2" t="s">
        <v>304</v>
      </c>
      <c r="M219" s="100">
        <f t="shared" si="147"/>
        <v>9.7890598160389882E-4</v>
      </c>
      <c r="N219" s="100">
        <f t="shared" si="147"/>
        <v>1.1517299116025382E-3</v>
      </c>
      <c r="O219" s="100"/>
      <c r="P219" s="100"/>
      <c r="Q219" s="100"/>
      <c r="R219" s="100"/>
      <c r="S219" s="100"/>
      <c r="T219" s="100">
        <f t="shared" si="148"/>
        <v>2.1306358932064373E-3</v>
      </c>
    </row>
  </sheetData>
  <phoneticPr fontId="4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rgb="FFFF0000"/>
    <pageSetUpPr fitToPage="1"/>
  </sheetPr>
  <dimension ref="B1:AD114"/>
  <sheetViews>
    <sheetView zoomScaleNormal="100" workbookViewId="0">
      <pane xSplit="3" ySplit="6" topLeftCell="D85" activePane="bottomRight" state="frozen"/>
      <selection activeCell="F14" sqref="F14"/>
      <selection pane="topRight" activeCell="F14" sqref="F14"/>
      <selection pane="bottomLeft" activeCell="F14" sqref="F14"/>
      <selection pane="bottomRight" activeCell="O107" sqref="O107"/>
    </sheetView>
  </sheetViews>
  <sheetFormatPr defaultRowHeight="12"/>
  <cols>
    <col min="1" max="1" width="1.25" style="2" customWidth="1"/>
    <col min="2" max="2" width="22.5" style="2" bestFit="1" customWidth="1"/>
    <col min="3" max="3" width="11.625" style="2" bestFit="1" customWidth="1"/>
    <col min="4" max="30" width="10.75" style="2" customWidth="1"/>
    <col min="31" max="16384" width="9" style="2"/>
  </cols>
  <sheetData>
    <row r="1" spans="2:30">
      <c r="J1" s="139"/>
      <c r="L1" s="139"/>
      <c r="S1" s="139"/>
      <c r="U1" s="139"/>
      <c r="V1" s="139"/>
      <c r="X1" s="139"/>
      <c r="Y1" s="139"/>
      <c r="AA1" s="139"/>
      <c r="AB1" s="139"/>
      <c r="AD1" s="139"/>
    </row>
    <row r="2" spans="2:30">
      <c r="B2" s="2" t="s">
        <v>0</v>
      </c>
      <c r="J2" s="16"/>
      <c r="K2" s="138"/>
      <c r="L2" s="16"/>
      <c r="S2" s="16"/>
      <c r="T2" s="138"/>
      <c r="U2" s="16"/>
      <c r="V2" s="16"/>
      <c r="W2" s="138"/>
      <c r="X2" s="16"/>
      <c r="Y2" s="16"/>
      <c r="Z2" s="138"/>
      <c r="AA2" s="1337"/>
      <c r="AB2" s="1337"/>
      <c r="AC2" s="138"/>
      <c r="AD2" s="16"/>
    </row>
    <row r="4" spans="2:30">
      <c r="B4" s="4"/>
      <c r="C4" s="5"/>
      <c r="D4" s="4"/>
      <c r="E4" s="1220" t="s">
        <v>2904</v>
      </c>
      <c r="F4" s="5"/>
      <c r="G4" s="4"/>
      <c r="H4" s="1220" t="s">
        <v>2905</v>
      </c>
      <c r="I4" s="5"/>
      <c r="J4" s="4"/>
      <c r="K4" s="1220" t="s">
        <v>2906</v>
      </c>
      <c r="L4" s="5"/>
      <c r="M4" s="1232"/>
      <c r="N4" s="1233" t="s">
        <v>2904</v>
      </c>
      <c r="O4" s="1234"/>
      <c r="P4" s="1232"/>
      <c r="Q4" s="1233" t="s">
        <v>2905</v>
      </c>
      <c r="R4" s="1234"/>
      <c r="S4" s="1232"/>
      <c r="T4" s="1233" t="s">
        <v>2906</v>
      </c>
      <c r="U4" s="1234"/>
      <c r="V4" s="1229"/>
      <c r="W4" s="690" t="s">
        <v>2911</v>
      </c>
      <c r="X4" s="1230"/>
      <c r="Y4" s="1229"/>
      <c r="Z4" s="690" t="s">
        <v>2912</v>
      </c>
      <c r="AA4" s="1230"/>
      <c r="AB4" s="1229"/>
      <c r="AC4" s="690" t="s">
        <v>2913</v>
      </c>
      <c r="AD4" s="1230"/>
    </row>
    <row r="5" spans="2:30">
      <c r="B5" s="6"/>
      <c r="C5" s="7"/>
      <c r="D5" s="1015" t="s">
        <v>153</v>
      </c>
      <c r="E5" s="805"/>
      <c r="F5" s="31" t="s">
        <v>1720</v>
      </c>
      <c r="G5" s="6"/>
      <c r="H5" s="805"/>
      <c r="I5" s="31"/>
      <c r="J5" s="1015"/>
      <c r="K5" s="805"/>
      <c r="L5" s="31"/>
      <c r="M5" s="1235" t="s">
        <v>153</v>
      </c>
      <c r="N5" s="1236"/>
      <c r="O5" s="1237" t="s">
        <v>1720</v>
      </c>
      <c r="P5" s="1238"/>
      <c r="Q5" s="1236"/>
      <c r="R5" s="1237"/>
      <c r="S5" s="1235"/>
      <c r="T5" s="1236"/>
      <c r="U5" s="1237"/>
      <c r="V5" s="693"/>
      <c r="W5" s="694"/>
      <c r="X5" s="695"/>
      <c r="Y5" s="693"/>
      <c r="Z5" s="694"/>
      <c r="AA5" s="695"/>
      <c r="AB5" s="693"/>
      <c r="AC5" s="694"/>
      <c r="AD5" s="695"/>
    </row>
    <row r="6" spans="2:30">
      <c r="B6" s="8"/>
      <c r="C6" s="9"/>
      <c r="D6" s="11" t="s">
        <v>1</v>
      </c>
      <c r="E6" s="12"/>
      <c r="F6" s="1225" t="s">
        <v>288</v>
      </c>
      <c r="G6" s="11" t="s">
        <v>1</v>
      </c>
      <c r="H6" s="12"/>
      <c r="I6" s="1225" t="s">
        <v>288</v>
      </c>
      <c r="J6" s="11" t="s">
        <v>1</v>
      </c>
      <c r="K6" s="12"/>
      <c r="L6" s="1225" t="s">
        <v>288</v>
      </c>
      <c r="M6" s="1239" t="s">
        <v>1</v>
      </c>
      <c r="N6" s="1240"/>
      <c r="O6" s="1241" t="s">
        <v>2909</v>
      </c>
      <c r="P6" s="1239" t="s">
        <v>1</v>
      </c>
      <c r="Q6" s="1240"/>
      <c r="R6" s="1241" t="s">
        <v>2909</v>
      </c>
      <c r="S6" s="1239" t="s">
        <v>1</v>
      </c>
      <c r="T6" s="1240"/>
      <c r="U6" s="1241" t="s">
        <v>2909</v>
      </c>
      <c r="V6" s="691" t="s">
        <v>1</v>
      </c>
      <c r="W6" s="692"/>
      <c r="X6" s="1231" t="s">
        <v>2909</v>
      </c>
      <c r="Y6" s="691" t="s">
        <v>1</v>
      </c>
      <c r="Z6" s="692"/>
      <c r="AA6" s="1231" t="s">
        <v>2909</v>
      </c>
      <c r="AB6" s="691" t="s">
        <v>1</v>
      </c>
      <c r="AC6" s="692"/>
      <c r="AD6" s="1231" t="s">
        <v>2909</v>
      </c>
    </row>
    <row r="7" spans="2:30">
      <c r="B7" s="4" t="s">
        <v>4</v>
      </c>
      <c r="C7" s="5" t="s">
        <v>5</v>
      </c>
      <c r="D7" s="442">
        <f>SUM(D8:D14)</f>
        <v>61.579599999999999</v>
      </c>
      <c r="E7" s="443"/>
      <c r="F7" s="439">
        <f>SUM(F8:F14)</f>
        <v>18507.853569999999</v>
      </c>
      <c r="G7" s="442">
        <f>SUM(G8:G14)</f>
        <v>65.284800000000004</v>
      </c>
      <c r="H7" s="443"/>
      <c r="I7" s="439">
        <f>SUM(I8:I14)</f>
        <v>19652.637119999999</v>
      </c>
      <c r="J7" s="442">
        <f>SUM(J8:J14)</f>
        <v>73.498400000000004</v>
      </c>
      <c r="K7" s="443"/>
      <c r="L7" s="439">
        <f>SUM(L8:L14)</f>
        <v>22157.4948</v>
      </c>
      <c r="M7" s="442">
        <f>SUM(M8:M14)</f>
        <v>61.579599999999999</v>
      </c>
      <c r="N7" s="443"/>
      <c r="O7" s="439">
        <f>SUM(O8:O14)</f>
        <v>21287.214919688799</v>
      </c>
      <c r="P7" s="442">
        <f>SUM(P8:P14)</f>
        <v>65.284800000000004</v>
      </c>
      <c r="Q7" s="443"/>
      <c r="R7" s="439">
        <f>SUM(R8:R14)</f>
        <v>23056.076283154471</v>
      </c>
      <c r="S7" s="442">
        <f>SUM(S8:S14)</f>
        <v>73.498400000000004</v>
      </c>
      <c r="T7" s="443"/>
      <c r="U7" s="439">
        <f>SUM(U8:U14)</f>
        <v>25969.29871102309</v>
      </c>
      <c r="V7" s="795">
        <f>SUM(V8:V14)</f>
        <v>82.882192722672983</v>
      </c>
      <c r="W7" s="793"/>
      <c r="X7" s="794">
        <f>SUM(X8:X14)</f>
        <v>29284.432118297795</v>
      </c>
      <c r="Y7" s="795">
        <f>SUM(Y8:Y14)</f>
        <v>91.760487137746892</v>
      </c>
      <c r="Z7" s="793"/>
      <c r="AA7" s="794">
        <f>SUM(AA8:AA14)</f>
        <v>32419.893786427725</v>
      </c>
      <c r="AB7" s="795">
        <f>SUM(AB8:AB14)</f>
        <v>98.794593000558336</v>
      </c>
      <c r="AC7" s="793"/>
      <c r="AD7" s="794">
        <f>SUM(AD8:AD14)</f>
        <v>34905.812711488936</v>
      </c>
    </row>
    <row r="8" spans="2:30">
      <c r="B8" s="810"/>
      <c r="C8" s="7" t="s">
        <v>2902</v>
      </c>
      <c r="D8" s="445"/>
      <c r="E8" s="446"/>
      <c r="F8" s="447"/>
      <c r="G8" s="445"/>
      <c r="H8" s="446"/>
      <c r="I8" s="447"/>
      <c r="J8" s="445"/>
      <c r="K8" s="446"/>
      <c r="L8" s="447"/>
      <c r="M8" s="445"/>
      <c r="N8" s="446"/>
      <c r="O8" s="447"/>
      <c r="P8" s="445"/>
      <c r="Q8" s="446"/>
      <c r="R8" s="447"/>
      <c r="S8" s="445"/>
      <c r="T8" s="446"/>
      <c r="U8" s="447"/>
      <c r="V8" s="787"/>
      <c r="W8" s="789"/>
      <c r="X8" s="799"/>
      <c r="Y8" s="787"/>
      <c r="Z8" s="789"/>
      <c r="AA8" s="799"/>
      <c r="AB8" s="787"/>
      <c r="AC8" s="789"/>
      <c r="AD8" s="799"/>
    </row>
    <row r="9" spans="2:30">
      <c r="B9" s="810"/>
      <c r="C9" s="7"/>
      <c r="D9" s="445"/>
      <c r="E9" s="446"/>
      <c r="F9" s="447"/>
      <c r="G9" s="445"/>
      <c r="H9" s="446"/>
      <c r="I9" s="447"/>
      <c r="J9" s="445"/>
      <c r="K9" s="446"/>
      <c r="L9" s="447"/>
      <c r="M9" s="445"/>
      <c r="N9" s="446"/>
      <c r="O9" s="447"/>
      <c r="P9" s="445"/>
      <c r="Q9" s="446"/>
      <c r="R9" s="447"/>
      <c r="S9" s="445"/>
      <c r="T9" s="446"/>
      <c r="U9" s="447"/>
      <c r="V9" s="787"/>
      <c r="W9" s="789"/>
      <c r="X9" s="799"/>
      <c r="Y9" s="787"/>
      <c r="Z9" s="789"/>
      <c r="AA9" s="799"/>
      <c r="AB9" s="787"/>
      <c r="AC9" s="789"/>
      <c r="AD9" s="799"/>
    </row>
    <row r="10" spans="2:30">
      <c r="B10" s="810"/>
      <c r="C10" s="7" t="s">
        <v>2903</v>
      </c>
      <c r="D10" s="1226">
        <v>61.579599999999999</v>
      </c>
      <c r="E10" s="446"/>
      <c r="F10" s="1227">
        <v>18507.853569999999</v>
      </c>
      <c r="G10" s="1226">
        <v>65.284800000000004</v>
      </c>
      <c r="H10" s="446"/>
      <c r="I10" s="1227">
        <v>19652.637119999999</v>
      </c>
      <c r="J10" s="1226">
        <v>73.498400000000004</v>
      </c>
      <c r="K10" s="446"/>
      <c r="L10" s="1227">
        <v>22157.4948</v>
      </c>
      <c r="M10" s="445">
        <f>D10</f>
        <v>61.579599999999999</v>
      </c>
      <c r="N10" s="446">
        <f>O10/M10/12</f>
        <v>28.807179271069206</v>
      </c>
      <c r="O10" s="440">
        <f>O$63*(F10/F$63)</f>
        <v>21287.214919688799</v>
      </c>
      <c r="P10" s="445">
        <f>G10</f>
        <v>65.284800000000004</v>
      </c>
      <c r="Q10" s="446">
        <f>R10/P10/12</f>
        <v>29.430122942290893</v>
      </c>
      <c r="R10" s="440">
        <f>R$63*(I10/I$63)</f>
        <v>23056.076283154471</v>
      </c>
      <c r="S10" s="445">
        <f>J10</f>
        <v>73.498400000000004</v>
      </c>
      <c r="T10" s="446">
        <f>U10/S10/12</f>
        <v>29.444290296368226</v>
      </c>
      <c r="U10" s="440">
        <f>U$63*(L10/L$63)</f>
        <v>25969.29871102309</v>
      </c>
      <c r="V10" s="787">
        <f>S10*(SUM(現状投影の足下を計画値にした場合!M10:M14)/SUM(現状投影の足下を計画値にした場合!J10:J14))</f>
        <v>82.882192722672983</v>
      </c>
      <c r="W10" s="789">
        <f>X10/V10/12</f>
        <v>29.443831817493692</v>
      </c>
      <c r="X10" s="790">
        <f>U10*(SUM(現状投影の足下を計画値にした場合!O10:O14)/SUM(現状投影の足下を計画値にした場合!L10:L14))</f>
        <v>29284.432118297795</v>
      </c>
      <c r="Y10" s="787">
        <f>V10*(SUM(現状投影の足下を計画値にした場合!P10:P14)/SUM(現状投影の足下を計画値にした場合!M10:M14))</f>
        <v>91.760487137746892</v>
      </c>
      <c r="Z10" s="789">
        <f>AA10/Y10/12</f>
        <v>29.442496436184253</v>
      </c>
      <c r="AA10" s="790">
        <f>X10*(SUM(現状投影の足下を計画値にした場合!R10:R14)/SUM(現状投影の足下を計画値にした場合!O10:O14))</f>
        <v>32419.893786427725</v>
      </c>
      <c r="AB10" s="787">
        <f>Y10*(SUM(現状投影の足下を計画値にした場合!S10:S14)/SUM(現状投影の足下を計画値にした場合!P10:P14))</f>
        <v>98.794593000558336</v>
      </c>
      <c r="AC10" s="789">
        <f>AD10/AB10/12</f>
        <v>29.443086282474709</v>
      </c>
      <c r="AD10" s="790">
        <f>AA10*(SUM(現状投影の足下を計画値にした場合!U10:U14)/SUM(現状投影の足下を計画値にした場合!R10:R14))</f>
        <v>34905.812711488936</v>
      </c>
    </row>
    <row r="11" spans="2:30">
      <c r="B11" s="810"/>
      <c r="C11" s="7"/>
      <c r="D11" s="445"/>
      <c r="E11" s="446"/>
      <c r="F11" s="440"/>
      <c r="G11" s="445"/>
      <c r="H11" s="446"/>
      <c r="I11" s="440"/>
      <c r="J11" s="445"/>
      <c r="K11" s="446"/>
      <c r="L11" s="440"/>
      <c r="M11" s="445"/>
      <c r="N11" s="446"/>
      <c r="O11" s="440"/>
      <c r="P11" s="445"/>
      <c r="Q11" s="446"/>
      <c r="R11" s="440"/>
      <c r="S11" s="445"/>
      <c r="T11" s="446"/>
      <c r="U11" s="440"/>
      <c r="V11" s="787"/>
      <c r="W11" s="789"/>
      <c r="X11" s="790"/>
      <c r="Y11" s="787"/>
      <c r="Z11" s="789"/>
      <c r="AA11" s="790"/>
      <c r="AB11" s="787"/>
      <c r="AC11" s="789"/>
      <c r="AD11" s="790"/>
    </row>
    <row r="12" spans="2:30">
      <c r="B12" s="810"/>
      <c r="C12" s="7"/>
      <c r="D12" s="445"/>
      <c r="E12" s="446"/>
      <c r="F12" s="440"/>
      <c r="G12" s="445"/>
      <c r="H12" s="446"/>
      <c r="I12" s="440"/>
      <c r="J12" s="445"/>
      <c r="K12" s="446"/>
      <c r="L12" s="440"/>
      <c r="M12" s="445"/>
      <c r="N12" s="446"/>
      <c r="O12" s="440"/>
      <c r="P12" s="445"/>
      <c r="Q12" s="446"/>
      <c r="R12" s="440"/>
      <c r="S12" s="445"/>
      <c r="T12" s="446"/>
      <c r="U12" s="440"/>
      <c r="V12" s="787"/>
      <c r="W12" s="789"/>
      <c r="X12" s="790"/>
      <c r="Y12" s="787"/>
      <c r="Z12" s="789"/>
      <c r="AA12" s="790"/>
      <c r="AB12" s="787"/>
      <c r="AC12" s="789"/>
      <c r="AD12" s="790"/>
    </row>
    <row r="13" spans="2:30">
      <c r="B13" s="810"/>
      <c r="C13" s="7"/>
      <c r="D13" s="445"/>
      <c r="E13" s="446"/>
      <c r="F13" s="440"/>
      <c r="G13" s="445"/>
      <c r="H13" s="446"/>
      <c r="I13" s="440"/>
      <c r="J13" s="445"/>
      <c r="K13" s="446"/>
      <c r="L13" s="440"/>
      <c r="M13" s="445"/>
      <c r="N13" s="446"/>
      <c r="O13" s="440"/>
      <c r="P13" s="445"/>
      <c r="Q13" s="446"/>
      <c r="R13" s="440"/>
      <c r="S13" s="445"/>
      <c r="T13" s="446"/>
      <c r="U13" s="440"/>
      <c r="V13" s="787"/>
      <c r="W13" s="789"/>
      <c r="X13" s="790"/>
      <c r="Y13" s="787"/>
      <c r="Z13" s="789"/>
      <c r="AA13" s="790"/>
      <c r="AB13" s="787"/>
      <c r="AC13" s="789"/>
      <c r="AD13" s="790"/>
    </row>
    <row r="14" spans="2:30">
      <c r="B14" s="811"/>
      <c r="C14" s="9"/>
      <c r="D14" s="448"/>
      <c r="E14" s="449"/>
      <c r="F14" s="441"/>
      <c r="G14" s="448"/>
      <c r="H14" s="449"/>
      <c r="I14" s="441"/>
      <c r="J14" s="448"/>
      <c r="K14" s="449"/>
      <c r="L14" s="441"/>
      <c r="M14" s="448"/>
      <c r="N14" s="449"/>
      <c r="O14" s="441"/>
      <c r="P14" s="448"/>
      <c r="Q14" s="449"/>
      <c r="R14" s="441"/>
      <c r="S14" s="448"/>
      <c r="T14" s="449"/>
      <c r="U14" s="441"/>
      <c r="V14" s="788"/>
      <c r="W14" s="791"/>
      <c r="X14" s="792"/>
      <c r="Y14" s="788"/>
      <c r="Z14" s="791"/>
      <c r="AA14" s="792"/>
      <c r="AB14" s="788"/>
      <c r="AC14" s="791"/>
      <c r="AD14" s="792"/>
    </row>
    <row r="15" spans="2:30">
      <c r="B15" s="4" t="s">
        <v>13</v>
      </c>
      <c r="C15" s="5" t="s">
        <v>5</v>
      </c>
      <c r="D15" s="442">
        <f>SUM(D16:D22)</f>
        <v>36.807000000000002</v>
      </c>
      <c r="E15" s="443"/>
      <c r="F15" s="439">
        <f>SUM(F16:F22)</f>
        <v>11845.77808</v>
      </c>
      <c r="G15" s="442">
        <f>SUM(G16:G22)</f>
        <v>37.786000000000001</v>
      </c>
      <c r="H15" s="443"/>
      <c r="I15" s="439">
        <f>SUM(I16:I22)</f>
        <v>12171.158589999999</v>
      </c>
      <c r="J15" s="442">
        <f>SUM(J16:J22)</f>
        <v>41.3797</v>
      </c>
      <c r="K15" s="443"/>
      <c r="L15" s="439">
        <f>SUM(L16:L22)</f>
        <v>13323.385029999999</v>
      </c>
      <c r="M15" s="442">
        <f>SUM(M16:M22)</f>
        <v>36.807000000000002</v>
      </c>
      <c r="N15" s="443"/>
      <c r="O15" s="439">
        <f>SUM(O16:O22)</f>
        <v>13624.68224238812</v>
      </c>
      <c r="P15" s="442">
        <f>SUM(P16:P22)</f>
        <v>37.786000000000001</v>
      </c>
      <c r="Q15" s="443"/>
      <c r="R15" s="439">
        <f>SUM(R16:R22)</f>
        <v>14278.957027086793</v>
      </c>
      <c r="S15" s="442">
        <f>SUM(S16:S22)</f>
        <v>41.3797</v>
      </c>
      <c r="T15" s="443"/>
      <c r="U15" s="439">
        <f>SUM(U16:U22)</f>
        <v>15615.437070351622</v>
      </c>
      <c r="V15" s="795">
        <f>SUM(V16:V22)</f>
        <v>46.449027210859988</v>
      </c>
      <c r="W15" s="793"/>
      <c r="X15" s="794">
        <f>SUM(X16:X22)</f>
        <v>17526.113522491403</v>
      </c>
      <c r="Y15" s="795">
        <f>SUM(Y16:Y22)</f>
        <v>51.094457045935002</v>
      </c>
      <c r="Z15" s="793"/>
      <c r="AA15" s="794">
        <f>SUM(AA16:AA22)</f>
        <v>19276.622149465409</v>
      </c>
      <c r="AB15" s="795">
        <f>SUM(AB16:AB22)</f>
        <v>54.31522654715738</v>
      </c>
      <c r="AC15" s="793"/>
      <c r="AD15" s="794">
        <f>SUM(AD16:AD22)</f>
        <v>20496.55744093781</v>
      </c>
    </row>
    <row r="16" spans="2:30">
      <c r="B16" s="6"/>
      <c r="C16" s="7" t="s">
        <v>2902</v>
      </c>
      <c r="D16" s="445"/>
      <c r="E16" s="446"/>
      <c r="F16" s="447"/>
      <c r="G16" s="445"/>
      <c r="H16" s="446"/>
      <c r="I16" s="447"/>
      <c r="J16" s="445"/>
      <c r="K16" s="446"/>
      <c r="L16" s="447"/>
      <c r="M16" s="445"/>
      <c r="N16" s="446"/>
      <c r="O16" s="447"/>
      <c r="P16" s="445"/>
      <c r="Q16" s="446"/>
      <c r="R16" s="447"/>
      <c r="S16" s="445"/>
      <c r="T16" s="446"/>
      <c r="U16" s="447"/>
      <c r="V16" s="787"/>
      <c r="W16" s="789"/>
      <c r="X16" s="799"/>
      <c r="Y16" s="787"/>
      <c r="Z16" s="789"/>
      <c r="AA16" s="799"/>
      <c r="AB16" s="787"/>
      <c r="AC16" s="789"/>
      <c r="AD16" s="799"/>
    </row>
    <row r="17" spans="2:30">
      <c r="B17" s="6"/>
      <c r="C17" s="7"/>
      <c r="D17" s="445"/>
      <c r="E17" s="446"/>
      <c r="F17" s="447"/>
      <c r="G17" s="445"/>
      <c r="H17" s="446"/>
      <c r="I17" s="447"/>
      <c r="J17" s="445"/>
      <c r="K17" s="446"/>
      <c r="L17" s="447"/>
      <c r="M17" s="445"/>
      <c r="N17" s="446"/>
      <c r="O17" s="447"/>
      <c r="P17" s="445"/>
      <c r="Q17" s="446"/>
      <c r="R17" s="447"/>
      <c r="S17" s="445"/>
      <c r="T17" s="446"/>
      <c r="U17" s="447"/>
      <c r="V17" s="787"/>
      <c r="W17" s="789"/>
      <c r="X17" s="799"/>
      <c r="Y17" s="787"/>
      <c r="Z17" s="789"/>
      <c r="AA17" s="799"/>
      <c r="AB17" s="787"/>
      <c r="AC17" s="789"/>
      <c r="AD17" s="799"/>
    </row>
    <row r="18" spans="2:30">
      <c r="B18" s="6"/>
      <c r="C18" s="7" t="s">
        <v>2903</v>
      </c>
      <c r="D18" s="1226">
        <v>36.807000000000002</v>
      </c>
      <c r="E18" s="446"/>
      <c r="F18" s="1227">
        <v>11845.77808</v>
      </c>
      <c r="G18" s="1226">
        <v>37.786000000000001</v>
      </c>
      <c r="H18" s="446"/>
      <c r="I18" s="1227">
        <v>12171.158589999999</v>
      </c>
      <c r="J18" s="1226">
        <v>41.3797</v>
      </c>
      <c r="K18" s="446"/>
      <c r="L18" s="1227">
        <v>13323.385029999999</v>
      </c>
      <c r="M18" s="445">
        <f>D18</f>
        <v>36.807000000000002</v>
      </c>
      <c r="N18" s="446">
        <f>O18/M18/12</f>
        <v>30.847126548365164</v>
      </c>
      <c r="O18" s="440">
        <f>O$63*(F18/F$63)</f>
        <v>13624.68224238812</v>
      </c>
      <c r="P18" s="445">
        <f>G18</f>
        <v>37.786000000000001</v>
      </c>
      <c r="Q18" s="446">
        <f>R18/P18/12</f>
        <v>31.490845434567461</v>
      </c>
      <c r="R18" s="440">
        <f>R$63*(I18/I$63)</f>
        <v>14278.957027086793</v>
      </c>
      <c r="S18" s="445">
        <f>J18</f>
        <v>41.3797</v>
      </c>
      <c r="T18" s="446">
        <f>U18/S18/12</f>
        <v>31.447459080885114</v>
      </c>
      <c r="U18" s="440">
        <f>U$63*(L18/L$63)</f>
        <v>15615.437070351622</v>
      </c>
      <c r="V18" s="787">
        <f>S18*(SUM(現状投影の足下を計画値にした場合!M18:M22)/SUM(現状投影の足下を計画値にした場合!J18:J22))</f>
        <v>46.449027210859988</v>
      </c>
      <c r="W18" s="789">
        <f>X18/V18/12</f>
        <v>31.443273366684057</v>
      </c>
      <c r="X18" s="790">
        <f>U18*(SUM(現状投影の足下を計画値にした場合!O18:O22)/SUM(現状投影の足下を計画値にした場合!L18:L22))</f>
        <v>17526.113522491403</v>
      </c>
      <c r="Y18" s="787">
        <f>V18*(SUM(現状投影の足下を計画値にした場合!P18:P22)/SUM(現状投影の足下を計画値にした場合!M18:M22))</f>
        <v>51.094457045935002</v>
      </c>
      <c r="Z18" s="789">
        <f>AA18/Y18/12</f>
        <v>31.439519509483052</v>
      </c>
      <c r="AA18" s="790">
        <f>X18*(SUM(現状投影の足下を計画値にした場合!R18:R22)/SUM(現状投影の足下を計画値にした場合!O18:O22))</f>
        <v>19276.622149465409</v>
      </c>
      <c r="AB18" s="787">
        <f>Y18*(SUM(現状投影の足下を計画値にした場合!S18:S22)/SUM(現状投影の足下を計画値にした場合!P18:P22))</f>
        <v>54.31522654715738</v>
      </c>
      <c r="AC18" s="789">
        <f>AD18/AB18/12</f>
        <v>31.446917595538881</v>
      </c>
      <c r="AD18" s="790">
        <f>AA18*(SUM(現状投影の足下を計画値にした場合!U18:U22)/SUM(現状投影の足下を計画値にした場合!R18:R22))</f>
        <v>20496.55744093781</v>
      </c>
    </row>
    <row r="19" spans="2:30">
      <c r="B19" s="6"/>
      <c r="C19" s="7"/>
      <c r="D19" s="445"/>
      <c r="E19" s="446"/>
      <c r="F19" s="440"/>
      <c r="G19" s="445"/>
      <c r="H19" s="446"/>
      <c r="I19" s="440"/>
      <c r="J19" s="445"/>
      <c r="K19" s="446"/>
      <c r="L19" s="440"/>
      <c r="M19" s="445"/>
      <c r="N19" s="446"/>
      <c r="O19" s="440"/>
      <c r="P19" s="445"/>
      <c r="Q19" s="446"/>
      <c r="R19" s="440"/>
      <c r="S19" s="445"/>
      <c r="T19" s="446"/>
      <c r="U19" s="440"/>
      <c r="V19" s="787"/>
      <c r="W19" s="789"/>
      <c r="X19" s="790"/>
      <c r="Y19" s="787"/>
      <c r="Z19" s="789"/>
      <c r="AA19" s="790"/>
      <c r="AB19" s="787"/>
      <c r="AC19" s="789"/>
      <c r="AD19" s="790"/>
    </row>
    <row r="20" spans="2:30">
      <c r="B20" s="6"/>
      <c r="C20" s="7"/>
      <c r="D20" s="445"/>
      <c r="E20" s="446"/>
      <c r="F20" s="440"/>
      <c r="G20" s="445"/>
      <c r="H20" s="446"/>
      <c r="I20" s="440"/>
      <c r="J20" s="445"/>
      <c r="K20" s="446"/>
      <c r="L20" s="440"/>
      <c r="M20" s="445"/>
      <c r="N20" s="446"/>
      <c r="O20" s="440"/>
      <c r="P20" s="445"/>
      <c r="Q20" s="446"/>
      <c r="R20" s="440"/>
      <c r="S20" s="445"/>
      <c r="T20" s="446"/>
      <c r="U20" s="440"/>
      <c r="V20" s="787"/>
      <c r="W20" s="789"/>
      <c r="X20" s="790"/>
      <c r="Y20" s="787"/>
      <c r="Z20" s="789"/>
      <c r="AA20" s="790"/>
      <c r="AB20" s="787"/>
      <c r="AC20" s="789"/>
      <c r="AD20" s="790"/>
    </row>
    <row r="21" spans="2:30">
      <c r="B21" s="6"/>
      <c r="C21" s="7"/>
      <c r="D21" s="445"/>
      <c r="E21" s="446"/>
      <c r="F21" s="440"/>
      <c r="G21" s="445"/>
      <c r="H21" s="446"/>
      <c r="I21" s="440"/>
      <c r="J21" s="445"/>
      <c r="K21" s="446"/>
      <c r="L21" s="440"/>
      <c r="M21" s="445"/>
      <c r="N21" s="446"/>
      <c r="O21" s="440"/>
      <c r="P21" s="445"/>
      <c r="Q21" s="446"/>
      <c r="R21" s="440"/>
      <c r="S21" s="445"/>
      <c r="T21" s="446"/>
      <c r="U21" s="440"/>
      <c r="V21" s="787"/>
      <c r="W21" s="789"/>
      <c r="X21" s="790"/>
      <c r="Y21" s="787"/>
      <c r="Z21" s="789"/>
      <c r="AA21" s="790"/>
      <c r="AB21" s="787"/>
      <c r="AC21" s="789"/>
      <c r="AD21" s="790"/>
    </row>
    <row r="22" spans="2:30">
      <c r="B22" s="8"/>
      <c r="C22" s="9"/>
      <c r="D22" s="448"/>
      <c r="E22" s="449"/>
      <c r="F22" s="441"/>
      <c r="G22" s="448"/>
      <c r="H22" s="449"/>
      <c r="I22" s="441"/>
      <c r="J22" s="448"/>
      <c r="K22" s="449"/>
      <c r="L22" s="441"/>
      <c r="M22" s="448"/>
      <c r="N22" s="449"/>
      <c r="O22" s="441"/>
      <c r="P22" s="448"/>
      <c r="Q22" s="449"/>
      <c r="R22" s="441"/>
      <c r="S22" s="448"/>
      <c r="T22" s="449"/>
      <c r="U22" s="441"/>
      <c r="V22" s="788"/>
      <c r="W22" s="791"/>
      <c r="X22" s="792"/>
      <c r="Y22" s="788"/>
      <c r="Z22" s="791"/>
      <c r="AA22" s="792"/>
      <c r="AB22" s="788"/>
      <c r="AC22" s="791"/>
      <c r="AD22" s="792"/>
    </row>
    <row r="23" spans="2:30">
      <c r="B23" s="4" t="s">
        <v>18</v>
      </c>
      <c r="C23" s="5" t="s">
        <v>5</v>
      </c>
      <c r="D23" s="442">
        <f>SUM(D24:D30)</f>
        <v>5.255300000000001</v>
      </c>
      <c r="E23" s="443"/>
      <c r="F23" s="439">
        <f>SUM(F24:F30)</f>
        <v>2208.0937000000004</v>
      </c>
      <c r="G23" s="442">
        <f>SUM(G24:G30)</f>
        <v>5.4871999999999996</v>
      </c>
      <c r="H23" s="443"/>
      <c r="I23" s="439">
        <f>SUM(I24:I30)</f>
        <v>2297.7548200000001</v>
      </c>
      <c r="J23" s="442">
        <f>SUM(J24:J30)</f>
        <v>6.3902999999999999</v>
      </c>
      <c r="K23" s="443"/>
      <c r="L23" s="439">
        <f>SUM(L24:L30)</f>
        <v>2637.4627099999998</v>
      </c>
      <c r="M23" s="442">
        <f>SUM(M24:M30)</f>
        <v>5.255300000000001</v>
      </c>
      <c r="N23" s="443"/>
      <c r="O23" s="439">
        <f>SUM(O24:O30)</f>
        <v>2539.687542746798</v>
      </c>
      <c r="P23" s="442">
        <f>SUM(P24:P30)</f>
        <v>5.4871999999999996</v>
      </c>
      <c r="Q23" s="443"/>
      <c r="R23" s="439">
        <f>SUM(R24:R30)</f>
        <v>2695.6794697029377</v>
      </c>
      <c r="S23" s="442">
        <f>SUM(S24:S30)</f>
        <v>6.3902999999999999</v>
      </c>
      <c r="T23" s="443"/>
      <c r="U23" s="439">
        <f>SUM(U24:U30)</f>
        <v>3091.1913812194352</v>
      </c>
      <c r="V23" s="795">
        <f>SUM(V24:V30)</f>
        <v>7.1575248590786664</v>
      </c>
      <c r="W23" s="793"/>
      <c r="X23" s="794">
        <f>SUM(X24:X30)</f>
        <v>3461.774872869938</v>
      </c>
      <c r="Y23" s="795">
        <f>SUM(Y24:Y30)</f>
        <v>7.8699635903744909</v>
      </c>
      <c r="Z23" s="793"/>
      <c r="AA23" s="794">
        <f>SUM(AA24:AA30)</f>
        <v>3805.4596468161903</v>
      </c>
      <c r="AB23" s="795">
        <f>SUM(AB24:AB30)</f>
        <v>8.4186561286436383</v>
      </c>
      <c r="AC23" s="793"/>
      <c r="AD23" s="794">
        <f>SUM(AD24:AD30)</f>
        <v>4070.6206924600151</v>
      </c>
    </row>
    <row r="24" spans="2:30">
      <c r="B24" s="6"/>
      <c r="C24" s="7" t="s">
        <v>2902</v>
      </c>
      <c r="D24" s="445"/>
      <c r="E24" s="446"/>
      <c r="F24" s="447"/>
      <c r="G24" s="445"/>
      <c r="H24" s="446"/>
      <c r="I24" s="447"/>
      <c r="J24" s="445"/>
      <c r="K24" s="446"/>
      <c r="L24" s="447"/>
      <c r="M24" s="445"/>
      <c r="N24" s="446"/>
      <c r="O24" s="447"/>
      <c r="P24" s="445"/>
      <c r="Q24" s="446"/>
      <c r="R24" s="447"/>
      <c r="S24" s="445"/>
      <c r="T24" s="446"/>
      <c r="U24" s="447"/>
      <c r="V24" s="787"/>
      <c r="W24" s="789"/>
      <c r="X24" s="799"/>
      <c r="Y24" s="787"/>
      <c r="Z24" s="789"/>
      <c r="AA24" s="799"/>
      <c r="AB24" s="787"/>
      <c r="AC24" s="789"/>
      <c r="AD24" s="799"/>
    </row>
    <row r="25" spans="2:30">
      <c r="B25" s="6"/>
      <c r="C25" s="7"/>
      <c r="D25" s="445"/>
      <c r="E25" s="446"/>
      <c r="F25" s="447"/>
      <c r="G25" s="445"/>
      <c r="H25" s="446"/>
      <c r="I25" s="447"/>
      <c r="J25" s="445"/>
      <c r="K25" s="446"/>
      <c r="L25" s="447"/>
      <c r="M25" s="445"/>
      <c r="N25" s="446"/>
      <c r="O25" s="447"/>
      <c r="P25" s="445"/>
      <c r="Q25" s="446"/>
      <c r="R25" s="447"/>
      <c r="S25" s="445"/>
      <c r="T25" s="446"/>
      <c r="U25" s="447"/>
      <c r="V25" s="787"/>
      <c r="W25" s="789"/>
      <c r="X25" s="799"/>
      <c r="Y25" s="787"/>
      <c r="Z25" s="789"/>
      <c r="AA25" s="799"/>
      <c r="AB25" s="787"/>
      <c r="AC25" s="789"/>
      <c r="AD25" s="799"/>
    </row>
    <row r="26" spans="2:30">
      <c r="B26" s="6"/>
      <c r="C26" s="7" t="s">
        <v>2903</v>
      </c>
      <c r="D26" s="1226">
        <v>5.255300000000001</v>
      </c>
      <c r="E26" s="446"/>
      <c r="F26" s="1227">
        <v>2208.0937000000004</v>
      </c>
      <c r="G26" s="1226">
        <v>5.4871999999999996</v>
      </c>
      <c r="H26" s="446"/>
      <c r="I26" s="1227">
        <v>2297.7548200000001</v>
      </c>
      <c r="J26" s="1226">
        <v>6.3902999999999999</v>
      </c>
      <c r="K26" s="446"/>
      <c r="L26" s="1227">
        <v>2637.4627099999998</v>
      </c>
      <c r="M26" s="445">
        <f>D26</f>
        <v>5.255300000000001</v>
      </c>
      <c r="N26" s="446">
        <f>O26/M26/12</f>
        <v>40.271845291845018</v>
      </c>
      <c r="O26" s="440">
        <f>O$63*(F26/F$63)</f>
        <v>2539.687542746798</v>
      </c>
      <c r="P26" s="445">
        <f>G26</f>
        <v>5.4871999999999996</v>
      </c>
      <c r="Q26" s="446">
        <f>R26/P26/12</f>
        <v>40.938904324350879</v>
      </c>
      <c r="R26" s="440">
        <f>R$63*(I26/I$63)</f>
        <v>2695.6794697029377</v>
      </c>
      <c r="S26" s="445">
        <f>J26</f>
        <v>6.3902999999999999</v>
      </c>
      <c r="T26" s="446">
        <f>U26/S26/12</f>
        <v>40.310984111588859</v>
      </c>
      <c r="U26" s="440">
        <f>U$63*(L26/L$63)</f>
        <v>3091.1913812194352</v>
      </c>
      <c r="V26" s="787">
        <f>S26*(SUM(現状投影の足下を計画値にした場合!M26:M30)/SUM(現状投影の足下を計画値にした場合!J26:J30))</f>
        <v>7.1575248590786664</v>
      </c>
      <c r="W26" s="789">
        <f>X26/V26/12</f>
        <v>40.304608797818716</v>
      </c>
      <c r="X26" s="790">
        <f>U26*(SUM(現状投影の足下を計画値にした場合!O26:O30)/SUM(現状投影の足下を計画値にした場合!L26:L30))</f>
        <v>3461.774872869938</v>
      </c>
      <c r="Y26" s="787">
        <f>V26*(SUM(現状投影の足下を計画値にした場合!P26:P30)/SUM(現状投影の足下を計画値にした場合!M26:M30))</f>
        <v>7.8699635903744909</v>
      </c>
      <c r="Z26" s="789">
        <f>AA26/Y26/12</f>
        <v>40.295184798890837</v>
      </c>
      <c r="AA26" s="790">
        <f>X26*(SUM(現状投影の足下を計画値にした場合!R26:R30)/SUM(現状投影の足下を計画値にした場合!O26:O30))</f>
        <v>3805.4596468161903</v>
      </c>
      <c r="AB26" s="787">
        <f>Y26*(SUM(現状投影の足下を計画値にした場合!S26:S30)/SUM(現状投影の足下を計画値にした場合!P26:P30))</f>
        <v>8.4186561286436383</v>
      </c>
      <c r="AC26" s="789">
        <f>AD26/AB26/12</f>
        <v>40.293650893303244</v>
      </c>
      <c r="AD26" s="790">
        <f>AA26*(SUM(現状投影の足下を計画値にした場合!U26:U30)/SUM(現状投影の足下を計画値にした場合!R26:R30))</f>
        <v>4070.6206924600151</v>
      </c>
    </row>
    <row r="27" spans="2:30">
      <c r="B27" s="6"/>
      <c r="C27" s="7"/>
      <c r="D27" s="445"/>
      <c r="E27" s="446"/>
      <c r="F27" s="440"/>
      <c r="G27" s="445"/>
      <c r="H27" s="446"/>
      <c r="I27" s="440"/>
      <c r="J27" s="445"/>
      <c r="K27" s="446"/>
      <c r="L27" s="440"/>
      <c r="M27" s="445"/>
      <c r="N27" s="446"/>
      <c r="O27" s="440"/>
      <c r="P27" s="445"/>
      <c r="Q27" s="446"/>
      <c r="R27" s="440"/>
      <c r="S27" s="445"/>
      <c r="T27" s="446"/>
      <c r="U27" s="440"/>
      <c r="V27" s="787"/>
      <c r="W27" s="789"/>
      <c r="X27" s="790"/>
      <c r="Y27" s="787"/>
      <c r="Z27" s="789"/>
      <c r="AA27" s="790"/>
      <c r="AB27" s="787"/>
      <c r="AC27" s="789"/>
      <c r="AD27" s="790"/>
    </row>
    <row r="28" spans="2:30">
      <c r="B28" s="6"/>
      <c r="C28" s="7"/>
      <c r="D28" s="445"/>
      <c r="E28" s="446"/>
      <c r="F28" s="440"/>
      <c r="G28" s="445"/>
      <c r="H28" s="446"/>
      <c r="I28" s="440"/>
      <c r="J28" s="445"/>
      <c r="K28" s="446"/>
      <c r="L28" s="440"/>
      <c r="M28" s="445"/>
      <c r="N28" s="446"/>
      <c r="O28" s="440"/>
      <c r="P28" s="445"/>
      <c r="Q28" s="446"/>
      <c r="R28" s="440"/>
      <c r="S28" s="445"/>
      <c r="T28" s="446"/>
      <c r="U28" s="440"/>
      <c r="V28" s="787"/>
      <c r="W28" s="789"/>
      <c r="X28" s="790"/>
      <c r="Y28" s="787"/>
      <c r="Z28" s="789"/>
      <c r="AA28" s="790"/>
      <c r="AB28" s="787"/>
      <c r="AC28" s="789"/>
      <c r="AD28" s="790"/>
    </row>
    <row r="29" spans="2:30">
      <c r="B29" s="6"/>
      <c r="C29" s="7"/>
      <c r="D29" s="445"/>
      <c r="E29" s="446"/>
      <c r="F29" s="440"/>
      <c r="G29" s="445"/>
      <c r="H29" s="446"/>
      <c r="I29" s="440"/>
      <c r="J29" s="445"/>
      <c r="K29" s="446"/>
      <c r="L29" s="440"/>
      <c r="M29" s="445"/>
      <c r="N29" s="446"/>
      <c r="O29" s="440"/>
      <c r="P29" s="445"/>
      <c r="Q29" s="446"/>
      <c r="R29" s="440"/>
      <c r="S29" s="445"/>
      <c r="T29" s="446"/>
      <c r="U29" s="440"/>
      <c r="V29" s="787"/>
      <c r="W29" s="789"/>
      <c r="X29" s="790"/>
      <c r="Y29" s="787"/>
      <c r="Z29" s="789"/>
      <c r="AA29" s="790"/>
      <c r="AB29" s="787"/>
      <c r="AC29" s="789"/>
      <c r="AD29" s="790"/>
    </row>
    <row r="30" spans="2:30">
      <c r="B30" s="8"/>
      <c r="C30" s="9"/>
      <c r="D30" s="448"/>
      <c r="E30" s="449"/>
      <c r="F30" s="441"/>
      <c r="G30" s="448"/>
      <c r="H30" s="449"/>
      <c r="I30" s="441"/>
      <c r="J30" s="448"/>
      <c r="K30" s="449"/>
      <c r="L30" s="441"/>
      <c r="M30" s="448"/>
      <c r="N30" s="449"/>
      <c r="O30" s="441"/>
      <c r="P30" s="448"/>
      <c r="Q30" s="449"/>
      <c r="R30" s="441"/>
      <c r="S30" s="448"/>
      <c r="T30" s="449"/>
      <c r="U30" s="441"/>
      <c r="V30" s="788"/>
      <c r="W30" s="791"/>
      <c r="X30" s="792"/>
      <c r="Y30" s="788"/>
      <c r="Z30" s="791"/>
      <c r="AA30" s="792"/>
      <c r="AB30" s="788"/>
      <c r="AC30" s="791"/>
      <c r="AD30" s="792"/>
    </row>
    <row r="31" spans="2:30">
      <c r="B31" s="4" t="s">
        <v>14</v>
      </c>
      <c r="C31" s="5" t="s">
        <v>5</v>
      </c>
      <c r="D31" s="442">
        <f>SUM(D32:D38)</f>
        <v>24.709500000000002</v>
      </c>
      <c r="E31" s="443"/>
      <c r="F31" s="439">
        <f>SUM(F32:F38)</f>
        <v>5238.0974999999999</v>
      </c>
      <c r="G31" s="442">
        <f>SUM(G32:G38)</f>
        <v>27.697599999999998</v>
      </c>
      <c r="H31" s="443"/>
      <c r="I31" s="439">
        <f>SUM(I32:I38)</f>
        <v>5866.0348099999992</v>
      </c>
      <c r="J31" s="442">
        <f>SUM(J32:J38)</f>
        <v>32.441700000000004</v>
      </c>
      <c r="K31" s="443"/>
      <c r="L31" s="439">
        <f>SUM(L32:L38)</f>
        <v>6873.4810500000003</v>
      </c>
      <c r="M31" s="442">
        <f>SUM(M32:M38)</f>
        <v>24.709500000000002</v>
      </c>
      <c r="N31" s="443">
        <f>O31/M31/12</f>
        <v>20.318477601072171</v>
      </c>
      <c r="O31" s="439">
        <f>SUM(O32:O38)</f>
        <v>6024.7130674043146</v>
      </c>
      <c r="P31" s="442">
        <f>SUM(P32:P38)</f>
        <v>27.697599999999998</v>
      </c>
      <c r="Q31" s="443"/>
      <c r="R31" s="439">
        <f>SUM(R32:R38)</f>
        <v>6881.9133652735727</v>
      </c>
      <c r="S31" s="442">
        <f>SUM(S32:S38)</f>
        <v>32.441700000000004</v>
      </c>
      <c r="T31" s="443">
        <f>U31/S31/12</f>
        <v>20.693381076768244</v>
      </c>
      <c r="U31" s="439">
        <f>SUM(U32:U38)</f>
        <v>8055.94153053831</v>
      </c>
      <c r="V31" s="795">
        <f>SUM(V32:V38)</f>
        <v>36.798917151932798</v>
      </c>
      <c r="W31" s="793"/>
      <c r="X31" s="794">
        <f>SUM(X32:X38)</f>
        <v>9137.6900761475372</v>
      </c>
      <c r="Y31" s="795">
        <f>SUM(Y32:Y38)</f>
        <v>41.060700355268096</v>
      </c>
      <c r="Z31" s="793"/>
      <c r="AA31" s="794">
        <f>SUM(AA32:AA38)</f>
        <v>10200.253618078739</v>
      </c>
      <c r="AB31" s="795">
        <f>SUM(AB32:AB38)</f>
        <v>43.565010690912835</v>
      </c>
      <c r="AC31" s="793"/>
      <c r="AD31" s="794">
        <f>SUM(AD32:AD38)</f>
        <v>10857.065479429242</v>
      </c>
    </row>
    <row r="32" spans="2:30">
      <c r="B32" s="6"/>
      <c r="C32" s="7" t="s">
        <v>2902</v>
      </c>
      <c r="D32" s="1226">
        <v>3.1505999999999998</v>
      </c>
      <c r="E32" s="446"/>
      <c r="F32" s="1227">
        <v>278.50551000000002</v>
      </c>
      <c r="G32" s="1226">
        <v>3.5857000000000001</v>
      </c>
      <c r="H32" s="446"/>
      <c r="I32" s="1227">
        <v>317.08112999999997</v>
      </c>
      <c r="J32" s="1226">
        <v>4.2167000000000003</v>
      </c>
      <c r="K32" s="446"/>
      <c r="L32" s="1227">
        <v>372.69414999999998</v>
      </c>
      <c r="M32" s="445">
        <f>D32</f>
        <v>3.1505999999999998</v>
      </c>
      <c r="N32" s="446">
        <f>O32/M32/12</f>
        <v>8.4727046408246256</v>
      </c>
      <c r="O32" s="440">
        <f>O$63*(F32/F$63)</f>
        <v>320.32923889658474</v>
      </c>
      <c r="P32" s="445">
        <f>G32</f>
        <v>3.5857000000000001</v>
      </c>
      <c r="Q32" s="446">
        <f>R32/P32/12</f>
        <v>8.6452939675210025</v>
      </c>
      <c r="R32" s="440">
        <f>R$63*(I32/I$63)</f>
        <v>371.99316695208074</v>
      </c>
      <c r="S32" s="445">
        <f>J32</f>
        <v>4.2167000000000003</v>
      </c>
      <c r="T32" s="446">
        <f>U32/S32/12</f>
        <v>8.632531896809887</v>
      </c>
      <c r="U32" s="440">
        <f>U$63*(L32/L$63)</f>
        <v>436.80956699133901</v>
      </c>
      <c r="V32" s="787">
        <f>S32*(SUM(現状投影の足下を計画値にした場合!M32:M33)/SUM(現状投影の足下を計画値にした場合!J32:J33))</f>
        <v>4.7857833101105891</v>
      </c>
      <c r="W32" s="789">
        <f>X32/V32/12</f>
        <v>8.6359947747259316</v>
      </c>
      <c r="X32" s="790">
        <f>U32*(SUM(現状投影の足下を計画値にした場合!O32:O33)/SUM(現状投影の足下を計画値にした場合!L32:L33))</f>
        <v>495.95999590902744</v>
      </c>
      <c r="Y32" s="787">
        <f>V32*(SUM(現状投影の足下を計画値にした場合!P32:P33)/SUM(現状投影の足下を計画値にした場合!M32:M33))</f>
        <v>5.3257606570637837</v>
      </c>
      <c r="Z32" s="789">
        <f>AA32/Y32/12</f>
        <v>8.6454691188289328</v>
      </c>
      <c r="AA32" s="790">
        <f>X32*(SUM(現状投影の足下を計画値にした場合!R32:R33)/SUM(現状投影の足下を計画値にした場合!O32:O33))</f>
        <v>552.52439153902833</v>
      </c>
      <c r="AB32" s="787">
        <f>Y32*(SUM(現状投影の足下を計画値にした場合!S32:S33)/SUM(現状投影の足下を計画値にした場合!P32:P33))</f>
        <v>5.5229361229412746</v>
      </c>
      <c r="AC32" s="789">
        <f>AD32/AB32/12</f>
        <v>8.6612291112829265</v>
      </c>
      <c r="AD32" s="790">
        <f>AA32*(SUM(現状投影の足下を計画値にした場合!U32:U33)/SUM(現状投影の足下を計画値にした場合!R32:R33))</f>
        <v>574.02498153330032</v>
      </c>
    </row>
    <row r="33" spans="2:30">
      <c r="B33" s="6"/>
      <c r="C33" s="7"/>
      <c r="D33" s="445"/>
      <c r="E33" s="446"/>
      <c r="F33" s="440"/>
      <c r="G33" s="445"/>
      <c r="H33" s="446"/>
      <c r="I33" s="440"/>
      <c r="J33" s="445"/>
      <c r="K33" s="446"/>
      <c r="L33" s="440"/>
      <c r="M33" s="445"/>
      <c r="N33" s="446"/>
      <c r="O33" s="440"/>
      <c r="P33" s="445"/>
      <c r="Q33" s="446"/>
      <c r="R33" s="440"/>
      <c r="S33" s="445"/>
      <c r="T33" s="446"/>
      <c r="U33" s="440"/>
      <c r="V33" s="787"/>
      <c r="W33" s="789"/>
      <c r="X33" s="790"/>
      <c r="Y33" s="787"/>
      <c r="Z33" s="789"/>
      <c r="AA33" s="790"/>
      <c r="AB33" s="787"/>
      <c r="AC33" s="789"/>
      <c r="AD33" s="790"/>
    </row>
    <row r="34" spans="2:30">
      <c r="B34" s="6"/>
      <c r="C34" s="7" t="s">
        <v>2903</v>
      </c>
      <c r="D34" s="1226">
        <v>21.558900000000001</v>
      </c>
      <c r="E34" s="446"/>
      <c r="F34" s="1227">
        <v>4959.5919899999999</v>
      </c>
      <c r="G34" s="1226">
        <v>24.111899999999999</v>
      </c>
      <c r="H34" s="446"/>
      <c r="I34" s="1227">
        <v>5548.9536799999996</v>
      </c>
      <c r="J34" s="1226">
        <v>28.225000000000001</v>
      </c>
      <c r="K34" s="446"/>
      <c r="L34" s="1227">
        <v>6500.7869000000001</v>
      </c>
      <c r="M34" s="445">
        <f>D34</f>
        <v>21.558900000000001</v>
      </c>
      <c r="N34" s="446">
        <f>O34/M34/12</f>
        <v>22.049609165695411</v>
      </c>
      <c r="O34" s="440">
        <f>O$63*(F34/F$63)</f>
        <v>5704.38382850773</v>
      </c>
      <c r="P34" s="445">
        <f>G34</f>
        <v>24.111899999999999</v>
      </c>
      <c r="Q34" s="446">
        <f>R34/P34/12</f>
        <v>22.49898804574191</v>
      </c>
      <c r="R34" s="440">
        <f>R$63*(I34/I$63)</f>
        <v>6509.9201983214916</v>
      </c>
      <c r="S34" s="445">
        <f>J34</f>
        <v>28.225000000000001</v>
      </c>
      <c r="T34" s="446">
        <f>U34/S34/12</f>
        <v>22.49522280350449</v>
      </c>
      <c r="U34" s="440">
        <f>U$63*(L34/L$63)</f>
        <v>7619.1319635469708</v>
      </c>
      <c r="V34" s="787">
        <f>S34*(SUM(現状投影の足下を計画値にした場合!M34:M38)/SUM(現状投影の足下を計画値にした場合!J34:J38))</f>
        <v>32.01313384182221</v>
      </c>
      <c r="W34" s="789">
        <f>X34/V34/12</f>
        <v>22.495272625025141</v>
      </c>
      <c r="X34" s="790">
        <f>U34*(SUM(現状投影の足下を計画値にした場合!O34:O38)/SUM(現状投影の足下を計画値にした場合!L34:L38))</f>
        <v>8641.7300802385089</v>
      </c>
      <c r="Y34" s="787">
        <f>V34*(SUM(現状投影の足下を計画値にした場合!P34:P38)/SUM(現状投影の足下を計画値にした場合!M34:M38))</f>
        <v>35.734939698204315</v>
      </c>
      <c r="Z34" s="789">
        <f>AA34/Y34/12</f>
        <v>22.49835713547813</v>
      </c>
      <c r="AA34" s="790">
        <f>X34*(SUM(現状投影の足下を計画値にした場合!R34:R38)/SUM(現状投影の足下を計画値にした場合!O34:O38))</f>
        <v>9647.72922653971</v>
      </c>
      <c r="AB34" s="787">
        <f>Y34*(SUM(現状投影の足下を計画値にした場合!S34:S38)/SUM(現状投影の足下を計画値にした場合!P34:P38))</f>
        <v>38.042074567971561</v>
      </c>
      <c r="AC34" s="789">
        <f>AD34/AB34/12</f>
        <v>22.525586504495944</v>
      </c>
      <c r="AD34" s="790">
        <f>AA34*(SUM(現状投影の足下を計画値にした場合!U34:U38)/SUM(現状投影の足下を計画値にした場合!R34:R38))</f>
        <v>10283.040497895941</v>
      </c>
    </row>
    <row r="35" spans="2:30">
      <c r="B35" s="6"/>
      <c r="C35" s="7"/>
      <c r="D35" s="445"/>
      <c r="E35" s="446"/>
      <c r="F35" s="440"/>
      <c r="G35" s="445"/>
      <c r="H35" s="446"/>
      <c r="I35" s="440"/>
      <c r="J35" s="445"/>
      <c r="K35" s="446"/>
      <c r="L35" s="440"/>
      <c r="M35" s="445"/>
      <c r="N35" s="446"/>
      <c r="O35" s="440"/>
      <c r="P35" s="445"/>
      <c r="Q35" s="446"/>
      <c r="R35" s="440"/>
      <c r="S35" s="445"/>
      <c r="T35" s="446"/>
      <c r="U35" s="440"/>
      <c r="V35" s="787"/>
      <c r="W35" s="789"/>
      <c r="X35" s="790"/>
      <c r="Y35" s="787"/>
      <c r="Z35" s="789"/>
      <c r="AA35" s="790"/>
      <c r="AB35" s="787"/>
      <c r="AC35" s="789"/>
      <c r="AD35" s="790"/>
    </row>
    <row r="36" spans="2:30">
      <c r="B36" s="6"/>
      <c r="C36" s="7"/>
      <c r="D36" s="445"/>
      <c r="E36" s="446"/>
      <c r="F36" s="440"/>
      <c r="G36" s="445"/>
      <c r="H36" s="446"/>
      <c r="I36" s="440"/>
      <c r="J36" s="445"/>
      <c r="K36" s="446"/>
      <c r="L36" s="440"/>
      <c r="M36" s="445"/>
      <c r="N36" s="446"/>
      <c r="O36" s="440"/>
      <c r="P36" s="445"/>
      <c r="Q36" s="446"/>
      <c r="R36" s="440"/>
      <c r="S36" s="445"/>
      <c r="T36" s="446"/>
      <c r="U36" s="440"/>
      <c r="V36" s="787"/>
      <c r="W36" s="789"/>
      <c r="X36" s="790"/>
      <c r="Y36" s="787"/>
      <c r="Z36" s="789"/>
      <c r="AA36" s="790"/>
      <c r="AB36" s="787"/>
      <c r="AC36" s="789"/>
      <c r="AD36" s="790"/>
    </row>
    <row r="37" spans="2:30">
      <c r="B37" s="6"/>
      <c r="C37" s="7"/>
      <c r="D37" s="445"/>
      <c r="E37" s="446"/>
      <c r="F37" s="440"/>
      <c r="G37" s="445"/>
      <c r="H37" s="446"/>
      <c r="I37" s="440"/>
      <c r="J37" s="445"/>
      <c r="K37" s="446"/>
      <c r="L37" s="440"/>
      <c r="M37" s="445"/>
      <c r="N37" s="446"/>
      <c r="O37" s="440"/>
      <c r="P37" s="445"/>
      <c r="Q37" s="446"/>
      <c r="R37" s="440"/>
      <c r="S37" s="445"/>
      <c r="T37" s="446"/>
      <c r="U37" s="440"/>
      <c r="V37" s="787"/>
      <c r="W37" s="789"/>
      <c r="X37" s="790"/>
      <c r="Y37" s="787"/>
      <c r="Z37" s="789"/>
      <c r="AA37" s="790"/>
      <c r="AB37" s="787"/>
      <c r="AC37" s="789"/>
      <c r="AD37" s="790"/>
    </row>
    <row r="38" spans="2:30">
      <c r="B38" s="8"/>
      <c r="C38" s="9"/>
      <c r="D38" s="448"/>
      <c r="E38" s="449"/>
      <c r="F38" s="441"/>
      <c r="G38" s="448"/>
      <c r="H38" s="449"/>
      <c r="I38" s="441"/>
      <c r="J38" s="448"/>
      <c r="K38" s="449"/>
      <c r="L38" s="441"/>
      <c r="M38" s="448"/>
      <c r="N38" s="449"/>
      <c r="O38" s="441"/>
      <c r="P38" s="448"/>
      <c r="Q38" s="449"/>
      <c r="R38" s="441"/>
      <c r="S38" s="448"/>
      <c r="T38" s="449"/>
      <c r="U38" s="441"/>
      <c r="V38" s="788"/>
      <c r="W38" s="791"/>
      <c r="X38" s="792"/>
      <c r="Y38" s="788"/>
      <c r="Z38" s="791"/>
      <c r="AA38" s="792"/>
      <c r="AB38" s="788"/>
      <c r="AC38" s="791"/>
      <c r="AD38" s="792"/>
    </row>
    <row r="39" spans="2:30">
      <c r="B39" s="4" t="s">
        <v>15</v>
      </c>
      <c r="C39" s="5" t="s">
        <v>5</v>
      </c>
      <c r="D39" s="442">
        <f>SUM(D40:D46)</f>
        <v>20.822400000000002</v>
      </c>
      <c r="E39" s="443"/>
      <c r="F39" s="439">
        <f>SUM(F40:F46)</f>
        <v>6266.3481200000006</v>
      </c>
      <c r="G39" s="442">
        <f>SUM(G40:G46)</f>
        <v>22.427599999999998</v>
      </c>
      <c r="H39" s="443"/>
      <c r="I39" s="439">
        <f>SUM(I40:I46)</f>
        <v>6758.2579400000004</v>
      </c>
      <c r="J39" s="442">
        <f>SUM(J40:J46)</f>
        <v>25.0092</v>
      </c>
      <c r="K39" s="443"/>
      <c r="L39" s="439">
        <f>SUM(L40:L46)</f>
        <v>7545.1139400000002</v>
      </c>
      <c r="M39" s="442">
        <f>SUM(M40:M46)</f>
        <v>20.822400000000002</v>
      </c>
      <c r="N39" s="443">
        <f>O39/M39/12</f>
        <v>28.844650222341272</v>
      </c>
      <c r="O39" s="439">
        <f>SUM(O40:O46)</f>
        <v>7207.3781374761475</v>
      </c>
      <c r="P39" s="442">
        <f>SUM(P40:P46)</f>
        <v>22.427599999999998</v>
      </c>
      <c r="Q39" s="443"/>
      <c r="R39" s="439">
        <f>SUM(R40:R46)</f>
        <v>7928.651491117259</v>
      </c>
      <c r="S39" s="442">
        <f>SUM(S40:S46)</f>
        <v>25.0092</v>
      </c>
      <c r="T39" s="443">
        <f>U39/S39/12</f>
        <v>29.466212915767034</v>
      </c>
      <c r="U39" s="439">
        <f>SUM(U40:U46)</f>
        <v>8843.1169446360109</v>
      </c>
      <c r="V39" s="795">
        <f>SUM(V40:V46)</f>
        <v>28.246147514211081</v>
      </c>
      <c r="W39" s="793"/>
      <c r="X39" s="794">
        <f>SUM(X40:X46)</f>
        <v>9989.722835056793</v>
      </c>
      <c r="Y39" s="795">
        <f>SUM(Y40:Y46)</f>
        <v>31.088788559798751</v>
      </c>
      <c r="Z39" s="793"/>
      <c r="AA39" s="794">
        <f>SUM(AA40:AA46)</f>
        <v>10998.829637284098</v>
      </c>
      <c r="AB39" s="795">
        <f>SUM(AB40:AB46)</f>
        <v>32.533523688668176</v>
      </c>
      <c r="AC39" s="793"/>
      <c r="AD39" s="794">
        <f>SUM(AD40:AD46)</f>
        <v>11516.768532836664</v>
      </c>
    </row>
    <row r="40" spans="2:30">
      <c r="B40" s="6"/>
      <c r="C40" s="7" t="s">
        <v>2902</v>
      </c>
      <c r="D40" s="1226">
        <v>0.1308</v>
      </c>
      <c r="E40" s="446"/>
      <c r="F40" s="1227">
        <v>34.276049999999998</v>
      </c>
      <c r="G40" s="1226">
        <v>0.1527</v>
      </c>
      <c r="H40" s="446"/>
      <c r="I40" s="1227">
        <v>39.836069999999999</v>
      </c>
      <c r="J40" s="1226">
        <v>0.1762</v>
      </c>
      <c r="K40" s="446"/>
      <c r="L40" s="1227">
        <v>46.288290000000003</v>
      </c>
      <c r="M40" s="445">
        <f>D40</f>
        <v>0.1308</v>
      </c>
      <c r="N40" s="446">
        <f>O40/M40/12</f>
        <v>25.116815056556465</v>
      </c>
      <c r="O40" s="440">
        <f>O$63*(F40/F$63)</f>
        <v>39.42335291277103</v>
      </c>
      <c r="P40" s="445">
        <f>G40</f>
        <v>0.1527</v>
      </c>
      <c r="Q40" s="446">
        <f>R40/P40/12</f>
        <v>25.504732271112598</v>
      </c>
      <c r="R40" s="440">
        <f>R$63*(I40/I$63)</f>
        <v>46.734871413586724</v>
      </c>
      <c r="S40" s="445">
        <f>J40</f>
        <v>0.1762</v>
      </c>
      <c r="T40" s="446">
        <f>U40/S40/12</f>
        <v>25.658044433376087</v>
      </c>
      <c r="U40" s="440">
        <f>U$63*(L40/L$63)</f>
        <v>54.25136914993039</v>
      </c>
      <c r="V40" s="787">
        <f>S40*(SUM(現状投影の足下を計画値にした場合!M40:M41)/SUM(現状投影の足下を計画値にした場合!J40:J41))</f>
        <v>0.19664197662863508</v>
      </c>
      <c r="W40" s="789">
        <f>X40/V40/12</f>
        <v>25.65804443337608</v>
      </c>
      <c r="X40" s="790">
        <f>U40*(SUM(現状投影の足下を計画値にした場合!O40:O41)/SUM(現状投影の足下を計画値にした場合!L40:L41))</f>
        <v>60.545382885653041</v>
      </c>
      <c r="Y40" s="787">
        <f>V40*(SUM(現状投影の足下を計画値にした場合!P40:P41)/SUM(現状投影の足下を計画値にした場合!M40:M41))</f>
        <v>0.21326953956229791</v>
      </c>
      <c r="Z40" s="789">
        <f>AA40/Y40/12</f>
        <v>25.65804443337608</v>
      </c>
      <c r="AA40" s="790">
        <f>X40*(SUM(現状投影の足下を計画値にした場合!R40:R41)/SUM(現状投影の足下を計画値にした場合!O40:O41))</f>
        <v>65.664951868501177</v>
      </c>
      <c r="AB40" s="787">
        <f>Y40*(SUM(現状投影の足下を計画値にした場合!S40:S41)/SUM(現状投影の足下を計画値にした場合!P40:P41))</f>
        <v>0.2181864944418698</v>
      </c>
      <c r="AC40" s="789">
        <f>AD40/AB40/12</f>
        <v>25.65804443337608</v>
      </c>
      <c r="AD40" s="790">
        <f>AA40*(SUM(現状投影の足下を計画値にした場合!U40:U41)/SUM(現状投影の足下を計画値にした場合!R40:R41))</f>
        <v>67.178865229824709</v>
      </c>
    </row>
    <row r="41" spans="2:30">
      <c r="B41" s="6"/>
      <c r="C41" s="7"/>
      <c r="D41" s="445"/>
      <c r="E41" s="446"/>
      <c r="F41" s="440"/>
      <c r="G41" s="445"/>
      <c r="H41" s="446"/>
      <c r="I41" s="440"/>
      <c r="J41" s="445"/>
      <c r="K41" s="446"/>
      <c r="L41" s="440"/>
      <c r="M41" s="445"/>
      <c r="N41" s="446"/>
      <c r="O41" s="440"/>
      <c r="P41" s="445"/>
      <c r="Q41" s="446"/>
      <c r="R41" s="440"/>
      <c r="S41" s="445"/>
      <c r="T41" s="446"/>
      <c r="U41" s="440"/>
      <c r="V41" s="787"/>
      <c r="W41" s="789"/>
      <c r="X41" s="790"/>
      <c r="Y41" s="787"/>
      <c r="Z41" s="789"/>
      <c r="AA41" s="790"/>
      <c r="AB41" s="787"/>
      <c r="AC41" s="789"/>
      <c r="AD41" s="790"/>
    </row>
    <row r="42" spans="2:30">
      <c r="B42" s="6"/>
      <c r="C42" s="7" t="s">
        <v>2903</v>
      </c>
      <c r="D42" s="1226">
        <v>20.691600000000001</v>
      </c>
      <c r="E42" s="446"/>
      <c r="F42" s="1227">
        <v>6232.0720700000002</v>
      </c>
      <c r="G42" s="1226">
        <v>22.274899999999999</v>
      </c>
      <c r="H42" s="446"/>
      <c r="I42" s="1227">
        <v>6718.4218700000001</v>
      </c>
      <c r="J42" s="1226">
        <v>24.832999999999998</v>
      </c>
      <c r="K42" s="446"/>
      <c r="L42" s="1227">
        <v>7498.8256499999998</v>
      </c>
      <c r="M42" s="445">
        <f>D42</f>
        <v>20.691600000000001</v>
      </c>
      <c r="N42" s="446">
        <f>O42/M42/12</f>
        <v>28.868215381134437</v>
      </c>
      <c r="O42" s="440">
        <f>O$63*(F42/F$63)</f>
        <v>7167.9547845633761</v>
      </c>
      <c r="P42" s="445">
        <f>G42</f>
        <v>22.274899999999999</v>
      </c>
      <c r="Q42" s="446">
        <f>R42/P42/12</f>
        <v>29.487287708376069</v>
      </c>
      <c r="R42" s="440">
        <f>R$63*(I42/I$63)</f>
        <v>7881.916619703672</v>
      </c>
      <c r="S42" s="445">
        <f>J42</f>
        <v>24.832999999999998</v>
      </c>
      <c r="T42" s="446">
        <f>U42/S42/12</f>
        <v>29.493233383958451</v>
      </c>
      <c r="U42" s="440">
        <f>U$63*(L42/L$63)</f>
        <v>8788.8655754860811</v>
      </c>
      <c r="V42" s="787">
        <f>S42*(SUM(現状投影の足下を計画値にした場合!M42:M46)/SUM(現状投影の足下を計画値にした場合!J42:J46))</f>
        <v>28.049505537582448</v>
      </c>
      <c r="W42" s="789">
        <f>X42/V42/12</f>
        <v>29.498967574988143</v>
      </c>
      <c r="X42" s="790">
        <f>U42*(SUM(現状投影の足下を計画値にした場合!O42:O46)/SUM(現状投影の足下を計画値にした場合!L42:L46))</f>
        <v>9929.1774521711395</v>
      </c>
      <c r="Y42" s="787">
        <f>V42*(SUM(現状投影の足下を計画値にした場合!P42:P46)/SUM(現状投影の足下を計画値にした場合!M42:M46))</f>
        <v>30.875519020236453</v>
      </c>
      <c r="Z42" s="789">
        <f>AA42/Y42/12</f>
        <v>29.508720372305792</v>
      </c>
      <c r="AA42" s="790">
        <f>X42*(SUM(現状投影の足下を計画値にした場合!R42:R46)/SUM(現状投影の足下を計画値にした場合!O42:O46))</f>
        <v>10933.164685415597</v>
      </c>
      <c r="AB42" s="787">
        <f>Y42*(SUM(現状投影の足下を計画値にした場合!S42:S46)/SUM(現状投影の足下を計画値にした場合!P42:P46))</f>
        <v>32.315337194226309</v>
      </c>
      <c r="AC42" s="789">
        <f>AD42/AB42/12</f>
        <v>29.525685174377262</v>
      </c>
      <c r="AD42" s="790">
        <f>AA42*(SUM(現状投影の足下を計画値にした場合!U42:U46)/SUM(現状投影の足下を計画値にした場合!R42:R46))</f>
        <v>11449.589667606839</v>
      </c>
    </row>
    <row r="43" spans="2:30">
      <c r="B43" s="6"/>
      <c r="C43" s="7"/>
      <c r="D43" s="445"/>
      <c r="E43" s="446"/>
      <c r="F43" s="440"/>
      <c r="G43" s="445"/>
      <c r="H43" s="446"/>
      <c r="I43" s="440"/>
      <c r="J43" s="445"/>
      <c r="K43" s="446"/>
      <c r="L43" s="790"/>
      <c r="M43" s="445"/>
      <c r="N43" s="446"/>
      <c r="O43" s="440"/>
      <c r="P43" s="445"/>
      <c r="Q43" s="446"/>
      <c r="R43" s="440"/>
      <c r="S43" s="445"/>
      <c r="T43" s="446"/>
      <c r="U43" s="440"/>
      <c r="V43" s="787"/>
      <c r="W43" s="789"/>
      <c r="X43" s="790"/>
      <c r="Y43" s="787"/>
      <c r="Z43" s="789"/>
      <c r="AA43" s="790"/>
      <c r="AB43" s="787"/>
      <c r="AC43" s="789"/>
      <c r="AD43" s="790"/>
    </row>
    <row r="44" spans="2:30">
      <c r="B44" s="6"/>
      <c r="C44" s="7"/>
      <c r="D44" s="445"/>
      <c r="E44" s="446"/>
      <c r="F44" s="440"/>
      <c r="G44" s="445"/>
      <c r="H44" s="446"/>
      <c r="I44" s="440"/>
      <c r="J44" s="445"/>
      <c r="K44" s="446"/>
      <c r="L44" s="440"/>
      <c r="M44" s="445"/>
      <c r="N44" s="446"/>
      <c r="O44" s="440"/>
      <c r="P44" s="445"/>
      <c r="Q44" s="446"/>
      <c r="R44" s="440"/>
      <c r="S44" s="445"/>
      <c r="T44" s="446"/>
      <c r="U44" s="440"/>
      <c r="V44" s="787"/>
      <c r="W44" s="789"/>
      <c r="X44" s="790"/>
      <c r="Y44" s="787"/>
      <c r="Z44" s="789"/>
      <c r="AA44" s="790"/>
      <c r="AB44" s="787"/>
      <c r="AC44" s="789"/>
      <c r="AD44" s="790"/>
    </row>
    <row r="45" spans="2:30">
      <c r="B45" s="6"/>
      <c r="C45" s="7"/>
      <c r="D45" s="445"/>
      <c r="E45" s="446"/>
      <c r="F45" s="440"/>
      <c r="G45" s="445"/>
      <c r="H45" s="446"/>
      <c r="I45" s="440"/>
      <c r="J45" s="445"/>
      <c r="K45" s="446"/>
      <c r="L45" s="440"/>
      <c r="M45" s="445"/>
      <c r="N45" s="446"/>
      <c r="O45" s="440"/>
      <c r="P45" s="445"/>
      <c r="Q45" s="446"/>
      <c r="R45" s="440"/>
      <c r="S45" s="445"/>
      <c r="T45" s="446"/>
      <c r="U45" s="440"/>
      <c r="V45" s="787"/>
      <c r="W45" s="789"/>
      <c r="X45" s="790"/>
      <c r="Y45" s="787"/>
      <c r="Z45" s="789"/>
      <c r="AA45" s="790"/>
      <c r="AB45" s="787"/>
      <c r="AC45" s="789"/>
      <c r="AD45" s="790"/>
    </row>
    <row r="46" spans="2:30">
      <c r="B46" s="8"/>
      <c r="C46" s="9"/>
      <c r="D46" s="448"/>
      <c r="E46" s="449"/>
      <c r="F46" s="441"/>
      <c r="G46" s="448"/>
      <c r="H46" s="449"/>
      <c r="I46" s="441"/>
      <c r="J46" s="448"/>
      <c r="K46" s="449"/>
      <c r="L46" s="441"/>
      <c r="M46" s="448"/>
      <c r="N46" s="449"/>
      <c r="O46" s="441"/>
      <c r="P46" s="448"/>
      <c r="Q46" s="449"/>
      <c r="R46" s="441"/>
      <c r="S46" s="448"/>
      <c r="T46" s="449"/>
      <c r="U46" s="441"/>
      <c r="V46" s="788"/>
      <c r="W46" s="791"/>
      <c r="X46" s="792"/>
      <c r="Y46" s="788"/>
      <c r="Z46" s="791"/>
      <c r="AA46" s="792"/>
      <c r="AB46" s="788"/>
      <c r="AC46" s="791"/>
      <c r="AD46" s="792"/>
    </row>
    <row r="47" spans="2:30">
      <c r="B47" s="4" t="s">
        <v>16</v>
      </c>
      <c r="C47" s="5" t="s">
        <v>5</v>
      </c>
      <c r="D47" s="442">
        <f>SUM(D48:D54)</f>
        <v>353.0318434781048</v>
      </c>
      <c r="E47" s="443"/>
      <c r="F47" s="439">
        <f>SUM(F48:F54)</f>
        <v>49884.984800000006</v>
      </c>
      <c r="G47" s="442">
        <f>SUM(G48:G54)</f>
        <v>377.53764198824467</v>
      </c>
      <c r="H47" s="443"/>
      <c r="I47" s="439">
        <f>SUM(I48:I54)</f>
        <v>55105.013119999996</v>
      </c>
      <c r="J47" s="442">
        <f>SUM(J48:J54)</f>
        <v>426.82846573560369</v>
      </c>
      <c r="K47" s="443"/>
      <c r="L47" s="439">
        <f>SUM(L48:L54)</f>
        <v>65199.373530000004</v>
      </c>
      <c r="M47" s="442">
        <f>SUM(M48:M54)</f>
        <v>353.0318434781048</v>
      </c>
      <c r="N47" s="443">
        <f>O47/M47/12</f>
        <v>13.543705687989062</v>
      </c>
      <c r="O47" s="439">
        <f>SUM(O48:O54)</f>
        <v>57376.312638668074</v>
      </c>
      <c r="P47" s="442">
        <f>SUM(P48:P54)</f>
        <v>377.53764198824467</v>
      </c>
      <c r="Q47" s="443"/>
      <c r="R47" s="439">
        <f>SUM(R48:R54)</f>
        <v>64648.086581010859</v>
      </c>
      <c r="S47" s="442">
        <f>SUM(S48:S54)</f>
        <v>426.82846573560369</v>
      </c>
      <c r="T47" s="443">
        <f>U47/S47/12</f>
        <v>14.919297262056956</v>
      </c>
      <c r="U47" s="439">
        <f>SUM(U48:U54)</f>
        <v>76415.769122605954</v>
      </c>
      <c r="V47" s="795">
        <f>SUM(V48:V54)</f>
        <v>468.42182913403212</v>
      </c>
      <c r="W47" s="793"/>
      <c r="X47" s="794">
        <f>SUM(X48:X54)</f>
        <v>83885.766564120669</v>
      </c>
      <c r="Y47" s="795">
        <f>SUM(Y48:Y54)</f>
        <v>498.36208097878887</v>
      </c>
      <c r="Z47" s="793"/>
      <c r="AA47" s="794">
        <f>SUM(AA48:AA54)</f>
        <v>89719.084969913878</v>
      </c>
      <c r="AB47" s="795">
        <f>SUM(AB48:AB54)</f>
        <v>508.51179096406406</v>
      </c>
      <c r="AC47" s="793"/>
      <c r="AD47" s="794">
        <f>SUM(AD48:AD54)</f>
        <v>92585.212014628894</v>
      </c>
    </row>
    <row r="48" spans="2:30">
      <c r="B48" s="6"/>
      <c r="C48" s="7" t="s">
        <v>2902</v>
      </c>
      <c r="D48" s="1226">
        <v>74.775265870178558</v>
      </c>
      <c r="E48" s="446"/>
      <c r="F48" s="1227">
        <v>2118.58761</v>
      </c>
      <c r="G48" s="1226">
        <v>78.879215643123672</v>
      </c>
      <c r="H48" s="446"/>
      <c r="I48" s="1227">
        <v>2392.8581399999998</v>
      </c>
      <c r="J48" s="1226">
        <v>88.221330236188166</v>
      </c>
      <c r="K48" s="446"/>
      <c r="L48" s="1227">
        <v>2843.8365600000002</v>
      </c>
      <c r="M48" s="445">
        <f>D48</f>
        <v>74.775265870178558</v>
      </c>
      <c r="N48" s="446">
        <f>O48/M48/12</f>
        <v>2.7156263014909676</v>
      </c>
      <c r="O48" s="440">
        <f>O$63*(F48/F$63)</f>
        <v>2436.7401443764415</v>
      </c>
      <c r="P48" s="445">
        <f>G48</f>
        <v>78.879215643123672</v>
      </c>
      <c r="Q48" s="446">
        <f>R48/P48/12</f>
        <v>2.9657715046085507</v>
      </c>
      <c r="R48" s="440">
        <f>R$63*(I48/I$63)</f>
        <v>2807.2527607229904</v>
      </c>
      <c r="S48" s="445">
        <f>J48</f>
        <v>88.221330236188166</v>
      </c>
      <c r="T48" s="446">
        <f>U48/S48/12</f>
        <v>3.1483959927450798</v>
      </c>
      <c r="U48" s="440">
        <f>U$63*(L48/L$63)</f>
        <v>3333.0681910830617</v>
      </c>
      <c r="V48" s="787">
        <f>S48*(SUM(現状投影の足下を計画値にした場合!M48:M49)/SUM(現状投影の足下を計画値にした場合!J48:J49))</f>
        <v>96.306530436999637</v>
      </c>
      <c r="W48" s="789">
        <f>X48/V48/12</f>
        <v>3.1495571337485324</v>
      </c>
      <c r="X48" s="790">
        <f>U48*(SUM(現状投影の足下を計画値にした場合!O48:O49)/SUM(現状投影の足下を計画値にした場合!L48:L49))</f>
        <v>3639.875039573069</v>
      </c>
      <c r="Y48" s="787">
        <f>V48*(SUM(現状投影の足下を計画値にした場合!P48:P49)/SUM(現状投影の足下を計画値にした場合!M48:M49))</f>
        <v>100.56177613720011</v>
      </c>
      <c r="Z48" s="789">
        <f>AA48/Y48/12</f>
        <v>3.1538859238032959</v>
      </c>
      <c r="AA48" s="790">
        <f>X48*(SUM(現状投影の足下を計画値にした場合!R48:R49)/SUM(現状投影の足下を計画値にした場合!O48:O49))</f>
        <v>3805.9244427812837</v>
      </c>
      <c r="AB48" s="787">
        <f>Y48*(SUM(現状投影の足下を計画値にした場合!S48:S49)/SUM(現状投影の足下を計画値にした場合!P48:P49))</f>
        <v>99.611271526980616</v>
      </c>
      <c r="AC48" s="789">
        <f>AD48/AB48/12</f>
        <v>3.1586299034064051</v>
      </c>
      <c r="AD48" s="790">
        <f>AA48*(SUM(現状投影の足下を計画値にした場合!U48:U49)/SUM(現状投影の足下を計画値にした場合!R48:R49))</f>
        <v>3775.6216915374716</v>
      </c>
    </row>
    <row r="49" spans="2:30">
      <c r="B49" s="6"/>
      <c r="C49" s="7"/>
      <c r="D49" s="445"/>
      <c r="E49" s="446"/>
      <c r="F49" s="440"/>
      <c r="G49" s="445"/>
      <c r="H49" s="446"/>
      <c r="I49" s="440"/>
      <c r="J49" s="445"/>
      <c r="K49" s="446"/>
      <c r="L49" s="440"/>
      <c r="M49" s="445"/>
      <c r="N49" s="446"/>
      <c r="O49" s="440"/>
      <c r="P49" s="445"/>
      <c r="Q49" s="446"/>
      <c r="R49" s="440"/>
      <c r="S49" s="445"/>
      <c r="T49" s="446"/>
      <c r="U49" s="440"/>
      <c r="V49" s="787"/>
      <c r="W49" s="789"/>
      <c r="X49" s="790"/>
      <c r="Y49" s="787"/>
      <c r="Z49" s="789"/>
      <c r="AA49" s="790"/>
      <c r="AB49" s="787"/>
      <c r="AC49" s="789"/>
      <c r="AD49" s="790"/>
    </row>
    <row r="50" spans="2:30">
      <c r="B50" s="6"/>
      <c r="C50" s="7" t="s">
        <v>2903</v>
      </c>
      <c r="D50" s="1226">
        <v>278.25657760792626</v>
      </c>
      <c r="E50" s="446"/>
      <c r="F50" s="1227">
        <v>47766.397190000003</v>
      </c>
      <c r="G50" s="1226">
        <v>298.65842634512103</v>
      </c>
      <c r="H50" s="446"/>
      <c r="I50" s="1227">
        <v>52712.154979999999</v>
      </c>
      <c r="J50" s="1226">
        <v>338.60713549941551</v>
      </c>
      <c r="K50" s="446"/>
      <c r="L50" s="1227">
        <v>62355.536970000001</v>
      </c>
      <c r="M50" s="445">
        <f>D50</f>
        <v>278.25657760792626</v>
      </c>
      <c r="N50" s="446">
        <f>O50/M50/12</f>
        <v>16.453511170214369</v>
      </c>
      <c r="O50" s="440">
        <f>O$63*(F50/F$63)</f>
        <v>54939.572494291635</v>
      </c>
      <c r="P50" s="445">
        <f>G50</f>
        <v>298.65842634512103</v>
      </c>
      <c r="Q50" s="446">
        <f>R50/P50/12</f>
        <v>17.255173012939533</v>
      </c>
      <c r="R50" s="440">
        <f>R$63*(I50/I$63)</f>
        <v>61840.833820287866</v>
      </c>
      <c r="S50" s="445">
        <f>J50</f>
        <v>338.60713549941551</v>
      </c>
      <c r="T50" s="446">
        <f>U50/S50/12</f>
        <v>17.986109680306548</v>
      </c>
      <c r="U50" s="440">
        <f>U$63*(L50/L$63)</f>
        <v>73082.700931522893</v>
      </c>
      <c r="V50" s="787">
        <f>S50*(SUM(現状投影の足下を計画値にした場合!M50:M54)/SUM(現状投影の足下を計画値にした場合!J50:J54))</f>
        <v>372.11529869703247</v>
      </c>
      <c r="W50" s="789">
        <f>X50/V50/12</f>
        <v>17.97066030464434</v>
      </c>
      <c r="X50" s="790">
        <f>U50*(SUM(現状投影の足下を計画値にした場合!O50:O54)/SUM(現状投影の足下を計画値にした場合!L50:L54))</f>
        <v>80245.891524547595</v>
      </c>
      <c r="Y50" s="787">
        <f>V50*(SUM(現状投影の足下を計画値にした場合!P50:P54)/SUM(現状投影の足下を計画値にした場合!M50:M54))</f>
        <v>397.80030484158874</v>
      </c>
      <c r="Z50" s="789">
        <f>AA50/Y50/12</f>
        <v>17.997547907306735</v>
      </c>
      <c r="AA50" s="790">
        <f>X50*(SUM(現状投影の足下を計画値にした場合!R50:R54)/SUM(現状投影の足下を計画値にした場合!O50:O54))</f>
        <v>85913.160527132597</v>
      </c>
      <c r="AB50" s="787">
        <f>Y50*(SUM(現状投影の足下を計画値にした場合!S50:S54)/SUM(現状投影の足下を計画値にした場合!P50:P54))</f>
        <v>408.90051943708346</v>
      </c>
      <c r="AC50" s="789">
        <f>AD50/AB50/12</f>
        <v>18.09926581599683</v>
      </c>
      <c r="AD50" s="790">
        <f>AA50*(SUM(現状投影の足下を計画値にした場合!U50:U54)/SUM(現状投影の足下を計画値にした場合!R50:R54))</f>
        <v>88809.590323091426</v>
      </c>
    </row>
    <row r="51" spans="2:30">
      <c r="B51" s="6"/>
      <c r="C51" s="7"/>
      <c r="D51" s="445"/>
      <c r="E51" s="446"/>
      <c r="F51" s="440"/>
      <c r="G51" s="445"/>
      <c r="H51" s="446"/>
      <c r="I51" s="440"/>
      <c r="J51" s="445"/>
      <c r="K51" s="446"/>
      <c r="L51" s="440"/>
      <c r="M51" s="445"/>
      <c r="N51" s="446"/>
      <c r="O51" s="440"/>
      <c r="P51" s="445"/>
      <c r="Q51" s="446"/>
      <c r="R51" s="440"/>
      <c r="S51" s="445"/>
      <c r="T51" s="446"/>
      <c r="U51" s="440"/>
      <c r="V51" s="787"/>
      <c r="W51" s="789"/>
      <c r="X51" s="790"/>
      <c r="Y51" s="787"/>
      <c r="Z51" s="789"/>
      <c r="AA51" s="790"/>
      <c r="AB51" s="787"/>
      <c r="AC51" s="789"/>
      <c r="AD51" s="790"/>
    </row>
    <row r="52" spans="2:30">
      <c r="B52" s="6"/>
      <c r="C52" s="7"/>
      <c r="D52" s="445"/>
      <c r="E52" s="446"/>
      <c r="F52" s="440"/>
      <c r="G52" s="445"/>
      <c r="H52" s="446"/>
      <c r="I52" s="440"/>
      <c r="J52" s="445"/>
      <c r="K52" s="446"/>
      <c r="L52" s="440"/>
      <c r="M52" s="445"/>
      <c r="N52" s="446"/>
      <c r="O52" s="440"/>
      <c r="P52" s="445"/>
      <c r="Q52" s="446"/>
      <c r="R52" s="440"/>
      <c r="S52" s="445"/>
      <c r="T52" s="446"/>
      <c r="U52" s="440"/>
      <c r="V52" s="787"/>
      <c r="W52" s="789"/>
      <c r="X52" s="790"/>
      <c r="Y52" s="787"/>
      <c r="Z52" s="789"/>
      <c r="AA52" s="790"/>
      <c r="AB52" s="787"/>
      <c r="AC52" s="789"/>
      <c r="AD52" s="790"/>
    </row>
    <row r="53" spans="2:30">
      <c r="B53" s="6"/>
      <c r="C53" s="7"/>
      <c r="D53" s="445"/>
      <c r="E53" s="446"/>
      <c r="F53" s="440"/>
      <c r="G53" s="445"/>
      <c r="H53" s="446"/>
      <c r="I53" s="440"/>
      <c r="J53" s="445"/>
      <c r="K53" s="446"/>
      <c r="L53" s="440"/>
      <c r="M53" s="445"/>
      <c r="N53" s="446"/>
      <c r="O53" s="440"/>
      <c r="P53" s="445"/>
      <c r="Q53" s="446"/>
      <c r="R53" s="440"/>
      <c r="S53" s="445"/>
      <c r="T53" s="446"/>
      <c r="U53" s="440"/>
      <c r="V53" s="787"/>
      <c r="W53" s="789"/>
      <c r="X53" s="790"/>
      <c r="Y53" s="787"/>
      <c r="Z53" s="789"/>
      <c r="AA53" s="790"/>
      <c r="AB53" s="787"/>
      <c r="AC53" s="789"/>
      <c r="AD53" s="790"/>
    </row>
    <row r="54" spans="2:30">
      <c r="B54" s="8"/>
      <c r="C54" s="9"/>
      <c r="D54" s="448"/>
      <c r="E54" s="449"/>
      <c r="F54" s="441"/>
      <c r="G54" s="448"/>
      <c r="H54" s="449"/>
      <c r="I54" s="441"/>
      <c r="J54" s="448"/>
      <c r="K54" s="449"/>
      <c r="L54" s="441"/>
      <c r="M54" s="448"/>
      <c r="N54" s="449"/>
      <c r="O54" s="441"/>
      <c r="P54" s="448"/>
      <c r="Q54" s="449"/>
      <c r="R54" s="441"/>
      <c r="S54" s="448"/>
      <c r="T54" s="449"/>
      <c r="U54" s="441"/>
      <c r="V54" s="788"/>
      <c r="W54" s="791"/>
      <c r="X54" s="792"/>
      <c r="Y54" s="788"/>
      <c r="Z54" s="791"/>
      <c r="AA54" s="792"/>
      <c r="AB54" s="788"/>
      <c r="AC54" s="791"/>
      <c r="AD54" s="792"/>
    </row>
    <row r="55" spans="2:30">
      <c r="B55" s="4" t="s">
        <v>17</v>
      </c>
      <c r="C55" s="5" t="s">
        <v>5</v>
      </c>
      <c r="D55" s="442">
        <f>SUM(D56:D62)</f>
        <v>158.02955652189519</v>
      </c>
      <c r="E55" s="443"/>
      <c r="F55" s="439"/>
      <c r="G55" s="442">
        <f>SUM(G56:G62)</f>
        <v>161.28115801175531</v>
      </c>
      <c r="H55" s="443"/>
      <c r="I55" s="439"/>
      <c r="J55" s="442">
        <f>SUM(J56:J62)</f>
        <v>180.00323426439633</v>
      </c>
      <c r="K55" s="443"/>
      <c r="L55" s="439"/>
      <c r="M55" s="442">
        <f>SUM(M56:M62)</f>
        <v>158.02955652189519</v>
      </c>
      <c r="N55" s="443"/>
      <c r="O55" s="439"/>
      <c r="P55" s="442">
        <f>SUM(P56:P62)</f>
        <v>161.28115801175531</v>
      </c>
      <c r="Q55" s="443"/>
      <c r="R55" s="439"/>
      <c r="S55" s="442">
        <f>SUM(S56:S62)</f>
        <v>180.00323426439633</v>
      </c>
      <c r="T55" s="443"/>
      <c r="U55" s="439"/>
      <c r="V55" s="795">
        <f>SUM(V56:V62)</f>
        <v>193.23988807398376</v>
      </c>
      <c r="W55" s="793"/>
      <c r="X55" s="794"/>
      <c r="Y55" s="795">
        <f>SUM(Y56:Y62)</f>
        <v>199.34239532179251</v>
      </c>
      <c r="Z55" s="793"/>
      <c r="AA55" s="794"/>
      <c r="AB55" s="442">
        <f>SUM(AB56:AB62)</f>
        <v>197.51674458163012</v>
      </c>
      <c r="AC55" s="443"/>
      <c r="AD55" s="439"/>
    </row>
    <row r="56" spans="2:30">
      <c r="B56" s="6"/>
      <c r="C56" s="7" t="s">
        <v>2902</v>
      </c>
      <c r="D56" s="1226">
        <v>103.24113412982143</v>
      </c>
      <c r="E56" s="446"/>
      <c r="F56" s="447"/>
      <c r="G56" s="1226">
        <v>107.70668435687632</v>
      </c>
      <c r="H56" s="446"/>
      <c r="I56" s="447"/>
      <c r="J56" s="1226">
        <v>119.30616976381184</v>
      </c>
      <c r="K56" s="446"/>
      <c r="L56" s="447"/>
      <c r="M56" s="445">
        <f>D56</f>
        <v>103.24113412982143</v>
      </c>
      <c r="N56" s="446"/>
      <c r="O56" s="447"/>
      <c r="P56" s="445">
        <f>G56</f>
        <v>107.70668435687632</v>
      </c>
      <c r="Q56" s="446"/>
      <c r="R56" s="447"/>
      <c r="S56" s="445">
        <f>J56</f>
        <v>119.30616976381184</v>
      </c>
      <c r="T56" s="446"/>
      <c r="U56" s="447"/>
      <c r="V56" s="787">
        <f>S56*(SUM(現状投影の足下を計画値にした場合!M56:M57)/SUM(現状投影の足下を計画値にした場合!J56:J57))</f>
        <v>128.66234794004842</v>
      </c>
      <c r="W56" s="789"/>
      <c r="X56" s="790"/>
      <c r="Y56" s="787">
        <f>V56*(SUM(現状投影の足下を計画値にした場合!P56:P57)/SUM(現状投影の足下を計画値にした場合!M56:M57))</f>
        <v>132.60974509695677</v>
      </c>
      <c r="Z56" s="789"/>
      <c r="AA56" s="790"/>
      <c r="AB56" s="445">
        <f>Y56*(SUM(現状投影の足下を計画値にした場合!S56:S57)/SUM(現状投影の足下を計画値にした場合!P56:P57))</f>
        <v>130.92358171626918</v>
      </c>
      <c r="AC56" s="446"/>
      <c r="AD56" s="440"/>
    </row>
    <row r="57" spans="2:30">
      <c r="B57" s="6"/>
      <c r="C57" s="7"/>
      <c r="D57" s="445"/>
      <c r="E57" s="446"/>
      <c r="F57" s="447"/>
      <c r="G57" s="445"/>
      <c r="H57" s="446"/>
      <c r="I57" s="447"/>
      <c r="J57" s="445"/>
      <c r="K57" s="446"/>
      <c r="L57" s="447"/>
      <c r="M57" s="445"/>
      <c r="N57" s="446"/>
      <c r="O57" s="447"/>
      <c r="P57" s="445"/>
      <c r="Q57" s="446"/>
      <c r="R57" s="447"/>
      <c r="S57" s="445"/>
      <c r="T57" s="446"/>
      <c r="U57" s="447"/>
      <c r="V57" s="787"/>
      <c r="W57" s="789"/>
      <c r="X57" s="790"/>
      <c r="Y57" s="787"/>
      <c r="Z57" s="789"/>
      <c r="AA57" s="790"/>
      <c r="AB57" s="445"/>
      <c r="AC57" s="446"/>
      <c r="AD57" s="440"/>
    </row>
    <row r="58" spans="2:30">
      <c r="B58" s="6"/>
      <c r="C58" s="7" t="s">
        <v>2903</v>
      </c>
      <c r="D58" s="1226">
        <v>54.788422392073741</v>
      </c>
      <c r="E58" s="446"/>
      <c r="F58" s="440"/>
      <c r="G58" s="1226">
        <v>53.574473654878979</v>
      </c>
      <c r="H58" s="446"/>
      <c r="I58" s="440"/>
      <c r="J58" s="1226">
        <v>60.697064500584503</v>
      </c>
      <c r="K58" s="446"/>
      <c r="L58" s="440"/>
      <c r="M58" s="445">
        <f>D58</f>
        <v>54.788422392073741</v>
      </c>
      <c r="N58" s="446"/>
      <c r="O58" s="440"/>
      <c r="P58" s="445">
        <f>G58</f>
        <v>53.574473654878979</v>
      </c>
      <c r="Q58" s="446"/>
      <c r="R58" s="440"/>
      <c r="S58" s="445">
        <f>J58</f>
        <v>60.697064500584503</v>
      </c>
      <c r="T58" s="446"/>
      <c r="U58" s="440"/>
      <c r="V58" s="787">
        <f>S58*(SUM(現状投影の足下を計画値にした場合!M58:M62)/SUM(現状投影の足下を計画値にした場合!J58:J62))</f>
        <v>64.577540133935329</v>
      </c>
      <c r="W58" s="789"/>
      <c r="X58" s="790"/>
      <c r="Y58" s="787">
        <f>V58*(SUM(現状投影の足下を計画値にした場合!P58:P62)/SUM(現状投影の足下を計画値にした場合!M58:M62))</f>
        <v>66.732650224835737</v>
      </c>
      <c r="Z58" s="789"/>
      <c r="AA58" s="790"/>
      <c r="AB58" s="445">
        <f>Y58*(SUM(現状投影の足下を計画値にした場合!S58:S62)/SUM(現状投影の足下を計画値にした場合!P58:P62))</f>
        <v>66.593162865360938</v>
      </c>
      <c r="AC58" s="446"/>
      <c r="AD58" s="440"/>
    </row>
    <row r="59" spans="2:30">
      <c r="B59" s="6"/>
      <c r="C59" s="7"/>
      <c r="D59" s="445"/>
      <c r="E59" s="446"/>
      <c r="F59" s="440"/>
      <c r="G59" s="445"/>
      <c r="H59" s="446"/>
      <c r="I59" s="440"/>
      <c r="J59" s="445"/>
      <c r="K59" s="446"/>
      <c r="L59" s="440"/>
      <c r="M59" s="445"/>
      <c r="N59" s="446"/>
      <c r="O59" s="440"/>
      <c r="P59" s="445"/>
      <c r="Q59" s="446"/>
      <c r="R59" s="440"/>
      <c r="S59" s="445"/>
      <c r="T59" s="446"/>
      <c r="U59" s="440"/>
      <c r="V59" s="787"/>
      <c r="W59" s="789"/>
      <c r="X59" s="790"/>
      <c r="Y59" s="787"/>
      <c r="Z59" s="789"/>
      <c r="AA59" s="790"/>
      <c r="AB59" s="445"/>
      <c r="AC59" s="446"/>
      <c r="AD59" s="440"/>
    </row>
    <row r="60" spans="2:30">
      <c r="B60" s="6"/>
      <c r="C60" s="7"/>
      <c r="D60" s="445"/>
      <c r="E60" s="446"/>
      <c r="F60" s="440"/>
      <c r="G60" s="445"/>
      <c r="H60" s="446"/>
      <c r="I60" s="440"/>
      <c r="J60" s="445"/>
      <c r="K60" s="446"/>
      <c r="L60" s="440"/>
      <c r="M60" s="445"/>
      <c r="N60" s="446"/>
      <c r="O60" s="440"/>
      <c r="P60" s="445"/>
      <c r="Q60" s="446"/>
      <c r="R60" s="440"/>
      <c r="S60" s="445"/>
      <c r="T60" s="446"/>
      <c r="U60" s="440"/>
      <c r="V60" s="787"/>
      <c r="W60" s="789"/>
      <c r="X60" s="790"/>
      <c r="Y60" s="787"/>
      <c r="Z60" s="789"/>
      <c r="AA60" s="790"/>
      <c r="AB60" s="445"/>
      <c r="AC60" s="446"/>
      <c r="AD60" s="440"/>
    </row>
    <row r="61" spans="2:30">
      <c r="B61" s="6"/>
      <c r="C61" s="7"/>
      <c r="D61" s="445"/>
      <c r="E61" s="446"/>
      <c r="F61" s="440"/>
      <c r="G61" s="445"/>
      <c r="H61" s="446"/>
      <c r="I61" s="440"/>
      <c r="J61" s="445"/>
      <c r="K61" s="446"/>
      <c r="L61" s="440"/>
      <c r="M61" s="445"/>
      <c r="N61" s="446"/>
      <c r="O61" s="440"/>
      <c r="P61" s="445"/>
      <c r="Q61" s="446"/>
      <c r="R61" s="440"/>
      <c r="S61" s="445"/>
      <c r="T61" s="446"/>
      <c r="U61" s="440"/>
      <c r="V61" s="787"/>
      <c r="W61" s="789"/>
      <c r="X61" s="790"/>
      <c r="Y61" s="787"/>
      <c r="Z61" s="789"/>
      <c r="AA61" s="790"/>
      <c r="AB61" s="445"/>
      <c r="AC61" s="446"/>
      <c r="AD61" s="440"/>
    </row>
    <row r="62" spans="2:30">
      <c r="B62" s="8"/>
      <c r="C62" s="9"/>
      <c r="D62" s="448"/>
      <c r="E62" s="449"/>
      <c r="F62" s="441"/>
      <c r="G62" s="448"/>
      <c r="H62" s="449"/>
      <c r="I62" s="441"/>
      <c r="J62" s="448"/>
      <c r="K62" s="449"/>
      <c r="L62" s="441"/>
      <c r="M62" s="448"/>
      <c r="N62" s="449"/>
      <c r="O62" s="441"/>
      <c r="P62" s="448"/>
      <c r="Q62" s="449"/>
      <c r="R62" s="441"/>
      <c r="S62" s="448"/>
      <c r="T62" s="449"/>
      <c r="U62" s="441"/>
      <c r="V62" s="788"/>
      <c r="W62" s="791"/>
      <c r="X62" s="792"/>
      <c r="Y62" s="788"/>
      <c r="Z62" s="791"/>
      <c r="AA62" s="792"/>
      <c r="AB62" s="448"/>
      <c r="AC62" s="449"/>
      <c r="AD62" s="441"/>
    </row>
    <row r="63" spans="2:30">
      <c r="B63" s="4" t="s">
        <v>1622</v>
      </c>
      <c r="C63" s="5" t="s">
        <v>5</v>
      </c>
      <c r="D63" s="442">
        <f>SUM(D7,D15,D23,D31,D39,D47,D55)</f>
        <v>660.23520000000008</v>
      </c>
      <c r="E63" s="443"/>
      <c r="F63" s="794">
        <f>SUM(F7,F15,F23,F31,F39,F47,F55)</f>
        <v>93951.155770000012</v>
      </c>
      <c r="G63" s="442">
        <f>SUM(G7,G15,G23,G31,G39,G47,G55)</f>
        <v>697.50200000000007</v>
      </c>
      <c r="H63" s="443"/>
      <c r="I63" s="794">
        <f>SUM(I7,I15,I23,I31,I39,I47,I55)</f>
        <v>101850.85639999999</v>
      </c>
      <c r="J63" s="442">
        <f>SUM(J7,J15,J23,J31,J39,J47,J55)</f>
        <v>785.55099999999993</v>
      </c>
      <c r="K63" s="443"/>
      <c r="L63" s="794">
        <f>SUM(L7,L15,L23,L31,L39,L47,L55)</f>
        <v>117736.31106000001</v>
      </c>
      <c r="M63" s="442">
        <f>SUM(M7,M15,M23,M31,M39,M47,M55)</f>
        <v>660.23520000000008</v>
      </c>
      <c r="N63" s="443"/>
      <c r="O63" s="794">
        <f>F75/h30yosan!$D$2</f>
        <v>108059.98854837226</v>
      </c>
      <c r="P63" s="442">
        <f>SUM(P7,P15,P23,P31,P39,P47,P55)</f>
        <v>697.50200000000007</v>
      </c>
      <c r="Q63" s="443"/>
      <c r="R63" s="794">
        <f>I75/h30yosan!$D$2</f>
        <v>119489.36421734588</v>
      </c>
      <c r="S63" s="442">
        <f>SUM(S7,S15,S23,S31,S39,S47,S55)</f>
        <v>785.55099999999993</v>
      </c>
      <c r="T63" s="443"/>
      <c r="U63" s="794">
        <f>L75/h30yosan!$D$2</f>
        <v>137990.75476037443</v>
      </c>
      <c r="V63" s="795">
        <f>SUM(V7,V15,V23,V31,V39,V47,V55)</f>
        <v>863.19552666677146</v>
      </c>
      <c r="W63" s="793"/>
      <c r="X63" s="794">
        <f>SUM(X7,X15,X23,X31,X39,X47,X55)</f>
        <v>153285.49998898414</v>
      </c>
      <c r="Y63" s="795">
        <f>SUM(Y7,Y15,Y23,Y31,Y39,Y47,Y55)</f>
        <v>920.57887298970468</v>
      </c>
      <c r="Z63" s="793"/>
      <c r="AA63" s="794">
        <f>SUM(AA7,AA15,AA23,AA31,AA39,AA47,AA55)</f>
        <v>166420.14380798605</v>
      </c>
      <c r="AB63" s="442">
        <f>SUM(AB7,AB15,AB23,AB31,AB39,AB47,AB55)</f>
        <v>943.65554560163446</v>
      </c>
      <c r="AC63" s="443"/>
      <c r="AD63" s="794">
        <f>SUM(AD7,AD15,AD23,AD31,AD39,AD47,AD55)</f>
        <v>174432.03687178157</v>
      </c>
    </row>
    <row r="64" spans="2:30">
      <c r="B64" s="6"/>
      <c r="C64" s="7" t="s">
        <v>2902</v>
      </c>
      <c r="D64" s="445">
        <f>SUM(D8,D16,D24,D32,D40,D48,D56)</f>
        <v>181.2978</v>
      </c>
      <c r="E64" s="446"/>
      <c r="F64" s="790">
        <f>SUM(F8,F16,F24,F32,F40,F48,F56)</f>
        <v>2431.3691699999999</v>
      </c>
      <c r="G64" s="445">
        <f>SUM(G8,G16,G24,G32,G40,G48,G56)</f>
        <v>190.32429999999999</v>
      </c>
      <c r="H64" s="446"/>
      <c r="I64" s="790">
        <f>SUM(I8,I16,I24,I32,I40,I48,I56)</f>
        <v>2749.7753399999997</v>
      </c>
      <c r="J64" s="445">
        <f>SUM(J8,J16,J24,J32,J40,J48,J56)</f>
        <v>211.9204</v>
      </c>
      <c r="K64" s="446"/>
      <c r="L64" s="790">
        <f>SUM(L8,L16,L24,L32,L40,L48,L56)</f>
        <v>3262.8190000000004</v>
      </c>
      <c r="M64" s="445">
        <f>SUM(M8,M16,M24,M32,M40,M48,M56)</f>
        <v>181.2978</v>
      </c>
      <c r="N64" s="446"/>
      <c r="O64" s="790">
        <f>O$63*(F64/F$63)</f>
        <v>2796.4927361857972</v>
      </c>
      <c r="P64" s="445">
        <f>SUM(P8,P16,P24,P32,P40,P48,P56)</f>
        <v>190.32429999999999</v>
      </c>
      <c r="Q64" s="446"/>
      <c r="R64" s="790">
        <f>R$63*(I64/I$63)</f>
        <v>3225.9807990886575</v>
      </c>
      <c r="S64" s="445">
        <f>SUM(S8,S16,S24,S32,S40,S48,S56)</f>
        <v>211.9204</v>
      </c>
      <c r="T64" s="446"/>
      <c r="U64" s="790">
        <f>U$63*(L64/L$63)</f>
        <v>3824.1291272243311</v>
      </c>
      <c r="V64" s="787">
        <f>SUM(V8,V16,V24,V32,V40,V48,V56)</f>
        <v>229.95130366378729</v>
      </c>
      <c r="W64" s="789"/>
      <c r="X64" s="790">
        <f>SUM(X8,X16,X24,X32,X40,X48,X56)</f>
        <v>4196.3804183677494</v>
      </c>
      <c r="Y64" s="787">
        <f>SUM(Y8,Y16,Y24,Y32,Y40,Y48,Y56)</f>
        <v>238.71055143078297</v>
      </c>
      <c r="Z64" s="789"/>
      <c r="AA64" s="790">
        <f>SUM(AA8,AA16,AA24,AA32,AA40,AA48,AA56)</f>
        <v>4424.1137861888128</v>
      </c>
      <c r="AB64" s="445">
        <f>SUM(AB8,AB16,AB24,AB32,AB40,AB48,AB56)</f>
        <v>236.27597586063294</v>
      </c>
      <c r="AC64" s="446"/>
      <c r="AD64" s="790">
        <f>SUM(AD8,AD16,AD24,AD32,AD40,AD48,AD56)</f>
        <v>4416.8255383005962</v>
      </c>
    </row>
    <row r="65" spans="2:30">
      <c r="B65" s="6"/>
      <c r="C65" s="7"/>
      <c r="D65" s="445"/>
      <c r="E65" s="446"/>
      <c r="F65" s="790"/>
      <c r="G65" s="445"/>
      <c r="H65" s="446"/>
      <c r="I65" s="790"/>
      <c r="J65" s="445"/>
      <c r="K65" s="446"/>
      <c r="L65" s="790"/>
      <c r="M65" s="445"/>
      <c r="N65" s="446"/>
      <c r="O65" s="790"/>
      <c r="P65" s="445"/>
      <c r="Q65" s="446"/>
      <c r="R65" s="790"/>
      <c r="S65" s="445"/>
      <c r="T65" s="446"/>
      <c r="U65" s="790"/>
      <c r="V65" s="787"/>
      <c r="W65" s="789"/>
      <c r="X65" s="790"/>
      <c r="Y65" s="787"/>
      <c r="Z65" s="789"/>
      <c r="AA65" s="790"/>
      <c r="AB65" s="445"/>
      <c r="AC65" s="446"/>
      <c r="AD65" s="790"/>
    </row>
    <row r="66" spans="2:30">
      <c r="B66" s="6"/>
      <c r="C66" s="7" t="s">
        <v>2903</v>
      </c>
      <c r="D66" s="445">
        <f>SUM(D10,D18,D26,D34,D42,D50,D58)</f>
        <v>478.93740000000003</v>
      </c>
      <c r="E66" s="446"/>
      <c r="F66" s="790">
        <f>SUM(F10,F18,F26,F34,F42,F50,F58)</f>
        <v>91519.786600000007</v>
      </c>
      <c r="G66" s="445">
        <f>SUM(G10,G18,G26,G34,G42,G50,G58)</f>
        <v>507.17770000000002</v>
      </c>
      <c r="H66" s="446"/>
      <c r="I66" s="790">
        <f>SUM(I10,I18,I26,I34,I42,I50,I58)</f>
        <v>99101.081059999997</v>
      </c>
      <c r="J66" s="445">
        <f>SUM(J10,J18,J26,J34,J42,J50,J58)</f>
        <v>573.63059999999996</v>
      </c>
      <c r="K66" s="446"/>
      <c r="L66" s="790">
        <f>SUM(L10,L18,L26,L34,L42,L50,L58)</f>
        <v>114473.49205999999</v>
      </c>
      <c r="M66" s="445">
        <f>SUM(M10,M18,M26,M34,M42,M50,M58)</f>
        <v>478.93740000000003</v>
      </c>
      <c r="N66" s="446"/>
      <c r="O66" s="790">
        <f>O$63*(F66/F$63)</f>
        <v>105263.49581218646</v>
      </c>
      <c r="P66" s="445">
        <f>SUM(P10,P18,P26,P34,P42,P50,P58)</f>
        <v>507.17770000000002</v>
      </c>
      <c r="Q66" s="446"/>
      <c r="R66" s="790">
        <f>R$63*(I66/I$63)</f>
        <v>116263.38341825723</v>
      </c>
      <c r="S66" s="445">
        <f>SUM(S10,S18,S26,S34,S42,S50,S58)</f>
        <v>573.63059999999996</v>
      </c>
      <c r="T66" s="446"/>
      <c r="U66" s="790">
        <f>U$63*(L66/L$63)</f>
        <v>134166.62563315008</v>
      </c>
      <c r="V66" s="787">
        <f>SUM(V10,V18,V26,V34,V42,V50,V58)</f>
        <v>633.2442230029842</v>
      </c>
      <c r="W66" s="789"/>
      <c r="X66" s="790">
        <f>SUM(X10,X18,X26,X34,X42,X50,X58)</f>
        <v>149089.11957061637</v>
      </c>
      <c r="Y66" s="787">
        <f>SUM(Y10,Y18,Y26,Y34,Y42,Y50,Y58)</f>
        <v>681.86832155892159</v>
      </c>
      <c r="Z66" s="789"/>
      <c r="AA66" s="790">
        <f>SUM(AA10,AA18,AA26,AA34,AA42,AA50,AA58)</f>
        <v>161996.03002179723</v>
      </c>
      <c r="AB66" s="445">
        <f>SUM(AB10,AB18,AB26,AB34,AB42,AB50,AB58)</f>
        <v>707.37956974100166</v>
      </c>
      <c r="AC66" s="446"/>
      <c r="AD66" s="790">
        <f>SUM(AD10,AD18,AD26,AD34,AD42,AD50,AD58)</f>
        <v>170015.21133348095</v>
      </c>
    </row>
    <row r="67" spans="2:30">
      <c r="B67" s="6"/>
      <c r="C67" s="7"/>
      <c r="D67" s="445"/>
      <c r="E67" s="446"/>
      <c r="F67" s="790"/>
      <c r="G67" s="445"/>
      <c r="H67" s="446"/>
      <c r="I67" s="790"/>
      <c r="J67" s="445"/>
      <c r="K67" s="446"/>
      <c r="L67" s="790"/>
      <c r="M67" s="445"/>
      <c r="N67" s="446"/>
      <c r="O67" s="790"/>
      <c r="P67" s="445"/>
      <c r="Q67" s="446"/>
      <c r="R67" s="790"/>
      <c r="S67" s="445"/>
      <c r="T67" s="446"/>
      <c r="U67" s="790"/>
      <c r="V67" s="787"/>
      <c r="W67" s="789"/>
      <c r="X67" s="790"/>
      <c r="Y67" s="787"/>
      <c r="Z67" s="789"/>
      <c r="AA67" s="790"/>
      <c r="AB67" s="445"/>
      <c r="AC67" s="446"/>
      <c r="AD67" s="790"/>
    </row>
    <row r="68" spans="2:30">
      <c r="B68" s="6"/>
      <c r="C68" s="7"/>
      <c r="D68" s="445"/>
      <c r="E68" s="446"/>
      <c r="F68" s="790"/>
      <c r="G68" s="445"/>
      <c r="H68" s="446"/>
      <c r="I68" s="790"/>
      <c r="J68" s="445"/>
      <c r="K68" s="446"/>
      <c r="L68" s="790"/>
      <c r="M68" s="445"/>
      <c r="N68" s="446"/>
      <c r="O68" s="790"/>
      <c r="P68" s="445"/>
      <c r="Q68" s="446"/>
      <c r="R68" s="790"/>
      <c r="S68" s="445"/>
      <c r="T68" s="446"/>
      <c r="U68" s="790"/>
      <c r="V68" s="787"/>
      <c r="W68" s="789"/>
      <c r="X68" s="790"/>
      <c r="Y68" s="787"/>
      <c r="Z68" s="789"/>
      <c r="AA68" s="790"/>
      <c r="AB68" s="445"/>
      <c r="AC68" s="446"/>
      <c r="AD68" s="790"/>
    </row>
    <row r="69" spans="2:30">
      <c r="B69" s="6"/>
      <c r="C69" s="7"/>
      <c r="D69" s="445"/>
      <c r="E69" s="446"/>
      <c r="F69" s="790"/>
      <c r="G69" s="445"/>
      <c r="H69" s="446"/>
      <c r="I69" s="790"/>
      <c r="J69" s="445"/>
      <c r="K69" s="446"/>
      <c r="L69" s="790"/>
      <c r="M69" s="445"/>
      <c r="N69" s="446"/>
      <c r="O69" s="790"/>
      <c r="P69" s="445"/>
      <c r="Q69" s="446"/>
      <c r="R69" s="790"/>
      <c r="S69" s="445"/>
      <c r="T69" s="446"/>
      <c r="U69" s="790"/>
      <c r="V69" s="787"/>
      <c r="W69" s="789"/>
      <c r="X69" s="790"/>
      <c r="Y69" s="787"/>
      <c r="Z69" s="789"/>
      <c r="AA69" s="790"/>
      <c r="AB69" s="445"/>
      <c r="AC69" s="446"/>
      <c r="AD69" s="790"/>
    </row>
    <row r="70" spans="2:30">
      <c r="B70" s="8"/>
      <c r="C70" s="9"/>
      <c r="D70" s="448"/>
      <c r="E70" s="449"/>
      <c r="F70" s="792"/>
      <c r="G70" s="448"/>
      <c r="H70" s="449"/>
      <c r="I70" s="792"/>
      <c r="J70" s="448"/>
      <c r="K70" s="449"/>
      <c r="L70" s="792"/>
      <c r="M70" s="448"/>
      <c r="N70" s="449"/>
      <c r="O70" s="792"/>
      <c r="P70" s="448"/>
      <c r="Q70" s="449"/>
      <c r="R70" s="792"/>
      <c r="S70" s="448"/>
      <c r="T70" s="449"/>
      <c r="U70" s="792"/>
      <c r="V70" s="788"/>
      <c r="W70" s="791"/>
      <c r="X70" s="792"/>
      <c r="Y70" s="788"/>
      <c r="Z70" s="791"/>
      <c r="AA70" s="792"/>
      <c r="AB70" s="448"/>
      <c r="AC70" s="449"/>
      <c r="AD70" s="792"/>
    </row>
    <row r="71" spans="2:30">
      <c r="B71" s="4" t="s">
        <v>2325</v>
      </c>
      <c r="C71" s="5"/>
      <c r="D71" s="442"/>
      <c r="E71" s="443"/>
      <c r="F71" s="439"/>
      <c r="G71" s="442"/>
      <c r="H71" s="443"/>
      <c r="I71" s="439"/>
      <c r="J71" s="442"/>
      <c r="K71" s="443"/>
      <c r="L71" s="439"/>
      <c r="M71" s="442"/>
      <c r="N71" s="443"/>
      <c r="O71" s="439">
        <f>SUM(O72:O73)</f>
        <v>6221.8029235683516</v>
      </c>
      <c r="P71" s="442"/>
      <c r="Q71" s="443"/>
      <c r="R71" s="439">
        <f>SUM(R72:R73)</f>
        <v>6730.9018991800676</v>
      </c>
      <c r="S71" s="442"/>
      <c r="T71" s="443"/>
      <c r="U71" s="439">
        <f>SUM(U72:U73)</f>
        <v>7371.5411775126431</v>
      </c>
      <c r="V71" s="795"/>
      <c r="W71" s="793"/>
      <c r="X71" s="794">
        <f>SUM(X72:X73)</f>
        <v>8135.5556618817445</v>
      </c>
      <c r="Y71" s="795"/>
      <c r="Z71" s="793"/>
      <c r="AA71" s="794">
        <f>SUM(AA72:AA73)</f>
        <v>8232.6627862712212</v>
      </c>
      <c r="AB71" s="442"/>
      <c r="AC71" s="443"/>
      <c r="AD71" s="439">
        <f>SUM(AD72:AD73)</f>
        <v>8215.721949843035</v>
      </c>
    </row>
    <row r="72" spans="2:30">
      <c r="B72" s="6" t="s">
        <v>2326</v>
      </c>
      <c r="C72" s="7"/>
      <c r="D72" s="445"/>
      <c r="E72" s="446"/>
      <c r="F72" s="440"/>
      <c r="G72" s="445"/>
      <c r="H72" s="446"/>
      <c r="I72" s="440"/>
      <c r="J72" s="445"/>
      <c r="K72" s="446"/>
      <c r="L72" s="440"/>
      <c r="M72" s="445"/>
      <c r="N72" s="446"/>
      <c r="O72" s="440">
        <f>F77/h30yosan!$D$2</f>
        <v>4090.1568477483515</v>
      </c>
      <c r="P72" s="445"/>
      <c r="Q72" s="446"/>
      <c r="R72" s="440">
        <f>I77/h30yosan!$D$2</f>
        <v>4434.8259387222679</v>
      </c>
      <c r="S72" s="445"/>
      <c r="T72" s="446"/>
      <c r="U72" s="440">
        <f>L77/h30yosan!$D$2</f>
        <v>4955.6126905681431</v>
      </c>
      <c r="V72" s="787"/>
      <c r="W72" s="789"/>
      <c r="X72" s="790">
        <f>U72*(現状投影の足下を計画値にした場合!O72/現状投影の足下を計画値にした場合!L72)</f>
        <v>5695.2902068464628</v>
      </c>
      <c r="Y72" s="787"/>
      <c r="Z72" s="789"/>
      <c r="AA72" s="790">
        <f>X72*(現状投影の足下を計画値にした場合!R72/現状投影の足下を計画値にした場合!O72)</f>
        <v>5769.6419307907317</v>
      </c>
      <c r="AB72" s="445"/>
      <c r="AC72" s="446"/>
      <c r="AD72" s="440">
        <f>AA72*(現状投影の足下を計画値にした場合!U72/現状投影の足下を計画値にした場合!R72)</f>
        <v>5672.8359559695446</v>
      </c>
    </row>
    <row r="73" spans="2:30">
      <c r="B73" s="8" t="s">
        <v>2327</v>
      </c>
      <c r="C73" s="9"/>
      <c r="D73" s="448"/>
      <c r="E73" s="449"/>
      <c r="F73" s="441"/>
      <c r="G73" s="448"/>
      <c r="H73" s="449"/>
      <c r="I73" s="441"/>
      <c r="J73" s="448"/>
      <c r="K73" s="449"/>
      <c r="L73" s="441"/>
      <c r="M73" s="448"/>
      <c r="N73" s="449"/>
      <c r="O73" s="441">
        <f>F78</f>
        <v>2131.6460758200001</v>
      </c>
      <c r="P73" s="448"/>
      <c r="Q73" s="449"/>
      <c r="R73" s="441">
        <f>I78</f>
        <v>2296.0759604578002</v>
      </c>
      <c r="S73" s="448"/>
      <c r="T73" s="449"/>
      <c r="U73" s="441">
        <f>L78</f>
        <v>2415.9284869445</v>
      </c>
      <c r="V73" s="788"/>
      <c r="W73" s="791"/>
      <c r="X73" s="792">
        <f>U73*(現状投影の足下を計画値にした場合!O73/現状投影の足下を計画値にした場合!L73)</f>
        <v>2440.2654550352818</v>
      </c>
      <c r="Y73" s="788"/>
      <c r="Z73" s="791"/>
      <c r="AA73" s="792">
        <f>X73*(現状投影の足下を計画値にした場合!R73/現状投影の足下を計画値にした場合!O73)</f>
        <v>2463.020855480489</v>
      </c>
      <c r="AB73" s="448"/>
      <c r="AC73" s="449"/>
      <c r="AD73" s="441">
        <f>AA73*(現状投影の足下を計画値にした場合!U73/現状投影の足下を計画値にした場合!R73)</f>
        <v>2542.8859938734909</v>
      </c>
    </row>
    <row r="74" spans="2:30">
      <c r="B74" s="6" t="s">
        <v>2463</v>
      </c>
      <c r="C74" s="10"/>
      <c r="D74" s="6"/>
      <c r="E74" s="10"/>
      <c r="F74" s="440">
        <f>SUM(F75:F76)</f>
        <v>105881.74558177117</v>
      </c>
      <c r="G74" s="10"/>
      <c r="H74" s="10"/>
      <c r="I74" s="439">
        <f>SUM(I75:I76)</f>
        <v>116938.34427383645</v>
      </c>
      <c r="J74" s="6"/>
      <c r="K74" s="10"/>
      <c r="L74" s="439">
        <f>SUM(L75:L76)</f>
        <v>134655.61301581148</v>
      </c>
      <c r="M74" s="6"/>
      <c r="N74" s="10"/>
      <c r="O74" s="440">
        <f>SUM(O75:O76)</f>
        <v>105881.74558177117</v>
      </c>
      <c r="P74" s="10"/>
      <c r="Q74" s="10"/>
      <c r="R74" s="439">
        <f>SUM(R75:R76)</f>
        <v>116938.34427383645</v>
      </c>
      <c r="S74" s="6"/>
      <c r="T74" s="10"/>
      <c r="U74" s="439">
        <f>SUM(U75:U76)</f>
        <v>134655.61301581148</v>
      </c>
      <c r="V74" s="973"/>
      <c r="W74" s="696"/>
      <c r="X74" s="794">
        <f>SUM(X75:X76)</f>
        <v>149513.39446519819</v>
      </c>
      <c r="Y74" s="973"/>
      <c r="Z74" s="696"/>
      <c r="AA74" s="794">
        <f>SUM(AA75:AA76)</f>
        <v>161755.7916424229</v>
      </c>
      <c r="AB74" s="6"/>
      <c r="AC74" s="10"/>
      <c r="AD74" s="439">
        <f>SUM(AD75:AD76)</f>
        <v>169157.90384682606</v>
      </c>
    </row>
    <row r="75" spans="2:30">
      <c r="B75" s="6" t="s">
        <v>2907</v>
      </c>
      <c r="C75" s="10"/>
      <c r="D75" s="6"/>
      <c r="E75" s="10"/>
      <c r="F75" s="1227">
        <v>99966.295406099176</v>
      </c>
      <c r="G75" s="10"/>
      <c r="H75" s="10"/>
      <c r="I75" s="1227">
        <v>110539.61083746668</v>
      </c>
      <c r="J75" s="6"/>
      <c r="K75" s="10"/>
      <c r="L75" s="1227">
        <v>127655.24722882238</v>
      </c>
      <c r="M75" s="6"/>
      <c r="N75" s="10"/>
      <c r="O75" s="440">
        <f>F75</f>
        <v>99966.295406099176</v>
      </c>
      <c r="P75" s="10"/>
      <c r="Q75" s="10"/>
      <c r="R75" s="440">
        <f>I75</f>
        <v>110539.61083746668</v>
      </c>
      <c r="S75" s="6"/>
      <c r="T75" s="10"/>
      <c r="U75" s="440">
        <f>L75</f>
        <v>127655.24722882238</v>
      </c>
      <c r="V75" s="973"/>
      <c r="W75" s="696"/>
      <c r="X75" s="790">
        <f>X63*h30yosan!$D$2</f>
        <v>141804.41603980924</v>
      </c>
      <c r="Y75" s="973"/>
      <c r="Z75" s="696"/>
      <c r="AA75" s="790">
        <f>AA63*h30yosan!$D$2</f>
        <v>153955.27503676791</v>
      </c>
      <c r="AB75" s="6"/>
      <c r="AC75" s="10"/>
      <c r="AD75" s="440">
        <f>AD63*h30yosan!$D$2</f>
        <v>161367.07731008515</v>
      </c>
    </row>
    <row r="76" spans="2:30">
      <c r="B76" s="6" t="s">
        <v>2460</v>
      </c>
      <c r="C76" s="10"/>
      <c r="D76" s="6"/>
      <c r="E76" s="10"/>
      <c r="F76" s="440">
        <f>SUM(F77:F78)</f>
        <v>5915.4501756720001</v>
      </c>
      <c r="G76" s="10"/>
      <c r="H76" s="10"/>
      <c r="I76" s="440">
        <f>SUM(I77:I78)</f>
        <v>6398.7334363697701</v>
      </c>
      <c r="J76" s="6"/>
      <c r="K76" s="10"/>
      <c r="L76" s="440">
        <f>SUM(L77:L78)</f>
        <v>7000.3657869890894</v>
      </c>
      <c r="M76" s="6"/>
      <c r="N76" s="10"/>
      <c r="O76" s="440">
        <f>SUM(O77:O78)</f>
        <v>5915.4501756720001</v>
      </c>
      <c r="P76" s="10"/>
      <c r="Q76" s="10"/>
      <c r="R76" s="440">
        <f>SUM(R77:R78)</f>
        <v>6398.7334363697701</v>
      </c>
      <c r="S76" s="6"/>
      <c r="T76" s="10"/>
      <c r="U76" s="440">
        <f>SUM(U77:U78)</f>
        <v>7000.3657869890894</v>
      </c>
      <c r="V76" s="973"/>
      <c r="W76" s="696"/>
      <c r="X76" s="790">
        <f>SUM(X77:X78)</f>
        <v>7708.9784253889447</v>
      </c>
      <c r="Y76" s="973"/>
      <c r="Z76" s="696"/>
      <c r="AA76" s="790">
        <f>SUM(AA77:AA78)</f>
        <v>7800.5166056549951</v>
      </c>
      <c r="AB76" s="6"/>
      <c r="AC76" s="10"/>
      <c r="AD76" s="440">
        <f>SUM(AD77:AD78)</f>
        <v>7790.8265367409167</v>
      </c>
    </row>
    <row r="77" spans="2:30">
      <c r="B77" s="6" t="s">
        <v>2528</v>
      </c>
      <c r="C77" s="10"/>
      <c r="D77" s="6"/>
      <c r="E77" s="10"/>
      <c r="F77" s="1227">
        <v>3783.804099852</v>
      </c>
      <c r="G77" s="10"/>
      <c r="H77" s="10"/>
      <c r="I77" s="1227">
        <v>4102.6574759119703</v>
      </c>
      <c r="J77" s="6"/>
      <c r="K77" s="10"/>
      <c r="L77" s="1227">
        <v>4584.4373000445894</v>
      </c>
      <c r="M77" s="6"/>
      <c r="N77" s="10"/>
      <c r="O77" s="440">
        <f>F77</f>
        <v>3783.804099852</v>
      </c>
      <c r="P77" s="10"/>
      <c r="Q77" s="10"/>
      <c r="R77" s="440">
        <f>I77</f>
        <v>4102.6574759119703</v>
      </c>
      <c r="S77" s="6"/>
      <c r="T77" s="10"/>
      <c r="U77" s="440">
        <f>L77</f>
        <v>4584.4373000445894</v>
      </c>
      <c r="V77" s="973"/>
      <c r="W77" s="696"/>
      <c r="X77" s="790">
        <f>X72*h30yosan!$D$2</f>
        <v>5268.712970353663</v>
      </c>
      <c r="Y77" s="973"/>
      <c r="Z77" s="696"/>
      <c r="AA77" s="790">
        <f>AA72*h30yosan!$D$2</f>
        <v>5337.4957501745057</v>
      </c>
      <c r="AB77" s="6"/>
      <c r="AC77" s="10"/>
      <c r="AD77" s="440">
        <f>AD72*h30yosan!$D$2</f>
        <v>5247.9405428674263</v>
      </c>
    </row>
    <row r="78" spans="2:30">
      <c r="B78" s="6" t="s">
        <v>2529</v>
      </c>
      <c r="C78" s="10"/>
      <c r="D78" s="6"/>
      <c r="E78" s="10"/>
      <c r="F78" s="1227">
        <v>2131.6460758200001</v>
      </c>
      <c r="G78" s="10"/>
      <c r="H78" s="10"/>
      <c r="I78" s="1227">
        <v>2296.0759604578002</v>
      </c>
      <c r="J78" s="6"/>
      <c r="K78" s="10"/>
      <c r="L78" s="1227">
        <v>2415.9284869445</v>
      </c>
      <c r="M78" s="6"/>
      <c r="N78" s="10"/>
      <c r="O78" s="440">
        <f>F78</f>
        <v>2131.6460758200001</v>
      </c>
      <c r="P78" s="10"/>
      <c r="Q78" s="10"/>
      <c r="R78" s="440">
        <f>I78</f>
        <v>2296.0759604578002</v>
      </c>
      <c r="S78" s="6"/>
      <c r="T78" s="10"/>
      <c r="U78" s="440">
        <f>L78</f>
        <v>2415.9284869445</v>
      </c>
      <c r="V78" s="973"/>
      <c r="W78" s="696"/>
      <c r="X78" s="790">
        <f>X73</f>
        <v>2440.2654550352818</v>
      </c>
      <c r="Y78" s="973"/>
      <c r="Z78" s="696"/>
      <c r="AA78" s="790">
        <f>AA73</f>
        <v>2463.020855480489</v>
      </c>
      <c r="AB78" s="6"/>
      <c r="AC78" s="10"/>
      <c r="AD78" s="440">
        <f>AD73</f>
        <v>2542.8859938734909</v>
      </c>
    </row>
    <row r="79" spans="2:30">
      <c r="B79" s="8" t="s">
        <v>2456</v>
      </c>
      <c r="C79" s="961"/>
      <c r="D79" s="8"/>
      <c r="E79" s="961"/>
      <c r="F79" s="1221" t="s">
        <v>395</v>
      </c>
      <c r="G79" s="961"/>
      <c r="H79" s="961"/>
      <c r="I79" s="1221" t="s">
        <v>395</v>
      </c>
      <c r="J79" s="8"/>
      <c r="K79" s="961"/>
      <c r="L79" s="1221" t="s">
        <v>395</v>
      </c>
      <c r="M79" s="8"/>
      <c r="N79" s="961"/>
      <c r="O79" s="1221"/>
      <c r="P79" s="961"/>
      <c r="Q79" s="961"/>
      <c r="R79" s="1221" t="s">
        <v>395</v>
      </c>
      <c r="S79" s="8"/>
      <c r="T79" s="961"/>
      <c r="U79" s="1221" t="s">
        <v>395</v>
      </c>
      <c r="V79" s="965"/>
      <c r="W79" s="962"/>
      <c r="X79" s="1350" t="s">
        <v>395</v>
      </c>
      <c r="Y79" s="965"/>
      <c r="Z79" s="962"/>
      <c r="AA79" s="1350" t="s">
        <v>395</v>
      </c>
      <c r="AB79" s="8"/>
      <c r="AC79" s="961"/>
      <c r="AD79" s="1221" t="s">
        <v>395</v>
      </c>
    </row>
    <row r="80" spans="2:30">
      <c r="B80" s="1098"/>
      <c r="C80" s="1098"/>
      <c r="D80" s="1098"/>
      <c r="E80" s="1098"/>
      <c r="F80" s="1098"/>
      <c r="G80" s="1098"/>
      <c r="H80" s="1098"/>
      <c r="I80" s="1098"/>
      <c r="J80" s="1098"/>
      <c r="K80" s="1098"/>
      <c r="L80" s="1098"/>
      <c r="M80" s="1098"/>
      <c r="N80" s="1098"/>
      <c r="O80" s="1098"/>
      <c r="P80" s="1098"/>
      <c r="Q80" s="1098"/>
      <c r="R80" s="1098"/>
      <c r="S80" s="1098"/>
      <c r="T80" s="1098"/>
      <c r="U80" s="1098"/>
      <c r="V80" s="1098"/>
      <c r="W80" s="1098"/>
      <c r="X80" s="1098"/>
      <c r="Y80" s="1098"/>
      <c r="Z80" s="1098"/>
      <c r="AA80" s="1098"/>
      <c r="AB80" s="1098"/>
      <c r="AC80" s="1098"/>
      <c r="AD80" s="1098"/>
    </row>
    <row r="81" spans="2:30">
      <c r="B81" s="14" t="s">
        <v>3022</v>
      </c>
      <c r="C81" s="15"/>
      <c r="D81" s="451"/>
      <c r="E81" s="452"/>
      <c r="F81" s="1222" t="s">
        <v>395</v>
      </c>
      <c r="G81" s="1223"/>
      <c r="H81" s="1224"/>
      <c r="I81" s="1222" t="s">
        <v>395</v>
      </c>
      <c r="J81" s="1223"/>
      <c r="K81" s="1224"/>
      <c r="L81" s="1222" t="s">
        <v>2908</v>
      </c>
      <c r="M81" s="451"/>
      <c r="N81" s="452"/>
      <c r="O81" s="1222">
        <f>O$63+O$71</f>
        <v>114281.79147194061</v>
      </c>
      <c r="P81" s="1223"/>
      <c r="Q81" s="1224"/>
      <c r="R81" s="1222">
        <f>(R$63+R$71)*Q82</f>
        <v>131506.28250729979</v>
      </c>
      <c r="S81" s="1223"/>
      <c r="T81" s="1224"/>
      <c r="U81" s="1222">
        <f>(U$63+U$71)*T82</f>
        <v>163814.62529169326</v>
      </c>
      <c r="V81" s="1347"/>
      <c r="W81" s="1348"/>
      <c r="X81" s="1349">
        <f>(X$63+X$71)*W82</f>
        <v>199232.79842733871</v>
      </c>
      <c r="Y81" s="1347"/>
      <c r="Z81" s="1348"/>
      <c r="AA81" s="1349">
        <f>(AA$63+AA$71)*Z82</f>
        <v>238525.53080854731</v>
      </c>
      <c r="AB81" s="1223"/>
      <c r="AC81" s="1224"/>
      <c r="AD81" s="1222">
        <f>(AD$63+AD$71)*AC82</f>
        <v>276014.75550884311</v>
      </c>
    </row>
    <row r="82" spans="2:30">
      <c r="B82" s="14" t="s">
        <v>2530</v>
      </c>
      <c r="C82" s="15"/>
      <c r="D82" s="451"/>
      <c r="E82" s="452"/>
      <c r="F82" s="453"/>
      <c r="G82" s="451"/>
      <c r="H82" s="946">
        <f>経済の伸び!$D$7</f>
        <v>1.0418793000000002</v>
      </c>
      <c r="I82" s="453"/>
      <c r="J82" s="451"/>
      <c r="K82" s="946">
        <f>経済の伸び!$D$12</f>
        <v>1.1269402717860952</v>
      </c>
      <c r="L82" s="453"/>
      <c r="M82" s="451"/>
      <c r="N82" s="452"/>
      <c r="O82" s="453"/>
      <c r="P82" s="451"/>
      <c r="Q82" s="946">
        <f>H82</f>
        <v>1.0418793000000002</v>
      </c>
      <c r="R82" s="453"/>
      <c r="S82" s="451"/>
      <c r="T82" s="946">
        <f>K82</f>
        <v>1.1269402717860952</v>
      </c>
      <c r="U82" s="453"/>
      <c r="V82" s="1094"/>
      <c r="W82" s="1095">
        <f>経済の伸び!$D$17</f>
        <v>1.2342429407614273</v>
      </c>
      <c r="X82" s="1327"/>
      <c r="Y82" s="1094"/>
      <c r="Z82" s="1095">
        <f>経済の伸び!$D$22</f>
        <v>1.3657125554396343</v>
      </c>
      <c r="AA82" s="1327"/>
      <c r="AB82" s="451"/>
      <c r="AC82" s="946">
        <f>経済の伸び!$D$27</f>
        <v>1.5111861064684704</v>
      </c>
      <c r="AD82" s="453"/>
    </row>
    <row r="83" spans="2:30">
      <c r="B83" s="4" t="s">
        <v>2444</v>
      </c>
      <c r="C83" s="687"/>
      <c r="D83" s="4"/>
      <c r="E83" s="687"/>
      <c r="F83" s="5"/>
      <c r="G83" s="687"/>
      <c r="H83" s="687"/>
      <c r="I83" s="687"/>
      <c r="J83" s="4"/>
      <c r="K83" s="687"/>
      <c r="L83" s="5"/>
      <c r="M83" s="4"/>
      <c r="N83" s="687"/>
      <c r="O83" s="5"/>
      <c r="P83" s="687"/>
      <c r="Q83" s="687"/>
      <c r="R83" s="687"/>
      <c r="S83" s="4"/>
      <c r="T83" s="687"/>
      <c r="U83" s="5"/>
      <c r="V83" s="964"/>
      <c r="W83" s="959"/>
      <c r="X83" s="960"/>
      <c r="Y83" s="964"/>
      <c r="Z83" s="959"/>
      <c r="AA83" s="960"/>
      <c r="AB83" s="4"/>
      <c r="AC83" s="687"/>
      <c r="AD83" s="5"/>
    </row>
    <row r="84" spans="2:30">
      <c r="B84" s="8" t="s">
        <v>2445</v>
      </c>
      <c r="C84" s="961"/>
      <c r="D84" s="8"/>
      <c r="E84" s="961"/>
      <c r="F84" s="9"/>
      <c r="G84" s="961"/>
      <c r="H84" s="961"/>
      <c r="I84" s="961"/>
      <c r="J84" s="8"/>
      <c r="K84" s="961"/>
      <c r="L84" s="9"/>
      <c r="M84" s="8"/>
      <c r="N84" s="961"/>
      <c r="O84" s="9"/>
      <c r="P84" s="961"/>
      <c r="Q84" s="961"/>
      <c r="R84" s="961"/>
      <c r="S84" s="8"/>
      <c r="T84" s="961"/>
      <c r="U84" s="9"/>
      <c r="V84" s="965"/>
      <c r="W84" s="962"/>
      <c r="X84" s="963"/>
      <c r="Y84" s="965"/>
      <c r="Z84" s="962"/>
      <c r="AA84" s="963"/>
      <c r="AB84" s="8"/>
      <c r="AC84" s="961"/>
      <c r="AD84" s="9"/>
    </row>
    <row r="85" spans="2:30">
      <c r="B85" s="4" t="s">
        <v>2461</v>
      </c>
      <c r="C85" s="687"/>
      <c r="D85" s="4"/>
      <c r="E85" s="687"/>
      <c r="F85" s="439">
        <f>F74</f>
        <v>105881.74558177117</v>
      </c>
      <c r="G85" s="4"/>
      <c r="H85" s="687"/>
      <c r="I85" s="439">
        <f>I74*H$82</f>
        <v>121835.64027518376</v>
      </c>
      <c r="J85" s="4"/>
      <c r="K85" s="687"/>
      <c r="L85" s="439">
        <f>L74*K$82</f>
        <v>151748.83312956186</v>
      </c>
      <c r="M85" s="4"/>
      <c r="N85" s="687"/>
      <c r="O85" s="439">
        <f>O74</f>
        <v>105881.74558177117</v>
      </c>
      <c r="P85" s="4"/>
      <c r="Q85" s="687"/>
      <c r="R85" s="439">
        <f>R74*Q$82</f>
        <v>121835.64027518376</v>
      </c>
      <c r="S85" s="4"/>
      <c r="T85" s="687"/>
      <c r="U85" s="439">
        <f>U74*T$82</f>
        <v>151748.83312956186</v>
      </c>
      <c r="V85" s="964"/>
      <c r="W85" s="959"/>
      <c r="X85" s="794">
        <f>X74*W$82</f>
        <v>184535.85166794952</v>
      </c>
      <c r="Y85" s="964"/>
      <c r="Z85" s="959"/>
      <c r="AA85" s="794">
        <f>AA74*Z$82</f>
        <v>220911.91556113443</v>
      </c>
      <c r="AB85" s="4"/>
      <c r="AC85" s="687"/>
      <c r="AD85" s="439">
        <f>AD74*AC$82</f>
        <v>255629.07409265297</v>
      </c>
    </row>
    <row r="86" spans="2:30">
      <c r="B86" s="6" t="s">
        <v>2459</v>
      </c>
      <c r="C86" s="10"/>
      <c r="D86" s="6"/>
      <c r="E86" s="10"/>
      <c r="F86" s="440">
        <f>F75</f>
        <v>99966.295406099176</v>
      </c>
      <c r="G86" s="6"/>
      <c r="H86" s="10"/>
      <c r="I86" s="440">
        <f>I75*H$82</f>
        <v>115168.93236161221</v>
      </c>
      <c r="J86" s="6"/>
      <c r="K86" s="10"/>
      <c r="L86" s="440">
        <f>L75*K$82</f>
        <v>143859.83900697029</v>
      </c>
      <c r="M86" s="6"/>
      <c r="N86" s="10"/>
      <c r="O86" s="440">
        <f>O75</f>
        <v>99966.295406099176</v>
      </c>
      <c r="P86" s="6"/>
      <c r="Q86" s="10"/>
      <c r="R86" s="440">
        <f>R75*Q$82</f>
        <v>115168.93236161221</v>
      </c>
      <c r="S86" s="6"/>
      <c r="T86" s="10"/>
      <c r="U86" s="440">
        <f>U75*T$82</f>
        <v>143859.83900697029</v>
      </c>
      <c r="V86" s="973"/>
      <c r="W86" s="696"/>
      <c r="X86" s="790">
        <f>X75*W$82</f>
        <v>175021.09946593107</v>
      </c>
      <c r="Y86" s="973"/>
      <c r="Z86" s="696"/>
      <c r="AA86" s="790">
        <f>AA75*Z$82</f>
        <v>210258.65209387604</v>
      </c>
      <c r="AB86" s="6"/>
      <c r="AC86" s="10"/>
      <c r="AD86" s="440">
        <f>AD75*AC$82</f>
        <v>243855.68527242422</v>
      </c>
    </row>
    <row r="87" spans="2:30">
      <c r="B87" s="6" t="s">
        <v>2460</v>
      </c>
      <c r="C87" s="10"/>
      <c r="D87" s="6"/>
      <c r="E87" s="10"/>
      <c r="F87" s="440">
        <f>F76</f>
        <v>5915.4501756720001</v>
      </c>
      <c r="G87" s="6"/>
      <c r="H87" s="10"/>
      <c r="I87" s="440">
        <f>I76*H$82</f>
        <v>6666.7079135715321</v>
      </c>
      <c r="J87" s="6"/>
      <c r="K87" s="10"/>
      <c r="L87" s="440">
        <f>L76*K$82</f>
        <v>7888.9941225915672</v>
      </c>
      <c r="M87" s="6"/>
      <c r="N87" s="10"/>
      <c r="O87" s="440">
        <f>O76</f>
        <v>5915.4501756720001</v>
      </c>
      <c r="P87" s="6"/>
      <c r="Q87" s="10"/>
      <c r="R87" s="440">
        <f>R76*Q$82</f>
        <v>6666.7079135715321</v>
      </c>
      <c r="S87" s="6"/>
      <c r="T87" s="10"/>
      <c r="U87" s="440">
        <f>U76*T$82</f>
        <v>7888.9941225915672</v>
      </c>
      <c r="V87" s="973"/>
      <c r="W87" s="696"/>
      <c r="X87" s="790">
        <f>X76*W$82</f>
        <v>9514.7522020184479</v>
      </c>
      <c r="Y87" s="973"/>
      <c r="Z87" s="696"/>
      <c r="AA87" s="790">
        <f>AA76*Z$82</f>
        <v>10653.263467258386</v>
      </c>
      <c r="AB87" s="6"/>
      <c r="AC87" s="10"/>
      <c r="AD87" s="440">
        <f>AD76*AC$82</f>
        <v>11773.388820228743</v>
      </c>
    </row>
    <row r="88" spans="2:30">
      <c r="B88" s="6" t="s">
        <v>2528</v>
      </c>
      <c r="C88" s="10"/>
      <c r="D88" s="6"/>
      <c r="E88" s="10"/>
      <c r="F88" s="440">
        <f>F77</f>
        <v>3783.804099852</v>
      </c>
      <c r="G88" s="6"/>
      <c r="H88" s="10"/>
      <c r="I88" s="440">
        <f>I77*H$82</f>
        <v>4274.4738991429313</v>
      </c>
      <c r="J88" s="6"/>
      <c r="K88" s="10"/>
      <c r="L88" s="440">
        <f>L77*K$82</f>
        <v>5166.3870168985623</v>
      </c>
      <c r="M88" s="6"/>
      <c r="N88" s="10"/>
      <c r="O88" s="440">
        <f>O77</f>
        <v>3783.804099852</v>
      </c>
      <c r="P88" s="6"/>
      <c r="Q88" s="10"/>
      <c r="R88" s="440">
        <f>R77*Q$82</f>
        <v>4274.4738991429313</v>
      </c>
      <c r="S88" s="6"/>
      <c r="T88" s="10"/>
      <c r="U88" s="440">
        <f>U77*T$82</f>
        <v>5166.3870168985623</v>
      </c>
      <c r="V88" s="973"/>
      <c r="W88" s="696"/>
      <c r="X88" s="790">
        <f>X77*W$82</f>
        <v>6502.8717905571793</v>
      </c>
      <c r="Y88" s="973"/>
      <c r="Z88" s="696"/>
      <c r="AA88" s="790">
        <f>AA77*Z$82</f>
        <v>7289.4849606190119</v>
      </c>
      <c r="AB88" s="6"/>
      <c r="AC88" s="10"/>
      <c r="AD88" s="440">
        <f>AD77*AC$82</f>
        <v>7930.6148359538565</v>
      </c>
    </row>
    <row r="89" spans="2:30">
      <c r="B89" s="8" t="s">
        <v>2529</v>
      </c>
      <c r="C89" s="961"/>
      <c r="D89" s="8"/>
      <c r="E89" s="961"/>
      <c r="F89" s="441">
        <f>F78</f>
        <v>2131.6460758200001</v>
      </c>
      <c r="G89" s="8"/>
      <c r="H89" s="961"/>
      <c r="I89" s="441">
        <f>I78*H$82</f>
        <v>2392.2340144286009</v>
      </c>
      <c r="J89" s="8"/>
      <c r="K89" s="961"/>
      <c r="L89" s="441">
        <f>L78*K$82</f>
        <v>2722.6071056930045</v>
      </c>
      <c r="M89" s="8"/>
      <c r="N89" s="961"/>
      <c r="O89" s="441">
        <f>O78</f>
        <v>2131.6460758200001</v>
      </c>
      <c r="P89" s="8"/>
      <c r="Q89" s="961"/>
      <c r="R89" s="441">
        <f>R78*Q$82</f>
        <v>2392.2340144286009</v>
      </c>
      <c r="S89" s="8"/>
      <c r="T89" s="961"/>
      <c r="U89" s="441">
        <f>U78*T$82</f>
        <v>2722.6071056930045</v>
      </c>
      <c r="V89" s="965"/>
      <c r="W89" s="962"/>
      <c r="X89" s="792">
        <f>X78*W$82</f>
        <v>3011.8804114612685</v>
      </c>
      <c r="Y89" s="965"/>
      <c r="Z89" s="962"/>
      <c r="AA89" s="792">
        <f>AA78*Z$82</f>
        <v>3363.7785066393731</v>
      </c>
      <c r="AB89" s="8"/>
      <c r="AC89" s="961"/>
      <c r="AD89" s="441">
        <f>AD78*AC$82</f>
        <v>3842.7739842748874</v>
      </c>
    </row>
    <row r="90" spans="2:30">
      <c r="V90" s="267"/>
      <c r="W90" s="267"/>
      <c r="X90" s="267"/>
      <c r="Y90" s="267"/>
      <c r="Z90" s="267"/>
      <c r="AA90" s="267"/>
    </row>
    <row r="91" spans="2:30">
      <c r="B91" s="14" t="s">
        <v>3023</v>
      </c>
      <c r="C91" s="687"/>
      <c r="D91" s="442"/>
      <c r="E91" s="443"/>
      <c r="F91" s="1222" t="s">
        <v>395</v>
      </c>
      <c r="G91" s="1223"/>
      <c r="H91" s="1224"/>
      <c r="I91" s="1222" t="s">
        <v>395</v>
      </c>
      <c r="J91" s="1223"/>
      <c r="K91" s="1224"/>
      <c r="L91" s="1222" t="s">
        <v>2908</v>
      </c>
      <c r="M91" s="442"/>
      <c r="N91" s="443"/>
      <c r="O91" s="1222">
        <f>O$63+O$71</f>
        <v>114281.79147194061</v>
      </c>
      <c r="P91" s="1223"/>
      <c r="Q91" s="1224"/>
      <c r="R91" s="1222">
        <f>(R$63+R$71)*Q93</f>
        <v>133004.70260989413</v>
      </c>
      <c r="S91" s="1223"/>
      <c r="T91" s="1224"/>
      <c r="U91" s="1222">
        <f>(U$63+U$71)*T93</f>
        <v>176858.08424265671</v>
      </c>
      <c r="V91" s="1347"/>
      <c r="W91" s="1348"/>
      <c r="X91" s="1349">
        <f>(X$63+X$71)*W93</f>
        <v>221295.26266501783</v>
      </c>
      <c r="Y91" s="1347"/>
      <c r="Z91" s="1348"/>
      <c r="AA91" s="1349">
        <f>(AA$63+AA$71)*Z93</f>
        <v>264939.15865886456</v>
      </c>
      <c r="AB91" s="1223"/>
      <c r="AC91" s="1224"/>
      <c r="AD91" s="1222">
        <f>(AD$63+AD$71)*AC93</f>
        <v>306579.83174405183</v>
      </c>
    </row>
    <row r="92" spans="2:30">
      <c r="B92" s="14" t="s">
        <v>3024</v>
      </c>
      <c r="C92" s="687"/>
      <c r="D92" s="442"/>
      <c r="E92" s="443"/>
      <c r="F92" s="1222"/>
      <c r="G92" s="1223"/>
      <c r="H92" s="1224"/>
      <c r="I92" s="1222"/>
      <c r="J92" s="1223"/>
      <c r="K92" s="1224"/>
      <c r="L92" s="1222"/>
      <c r="M92" s="442"/>
      <c r="N92" s="443"/>
      <c r="O92" s="1222">
        <f>O74</f>
        <v>105881.74558177117</v>
      </c>
      <c r="P92" s="1223"/>
      <c r="Q92" s="1224"/>
      <c r="R92" s="1222">
        <f>R74*Q$93</f>
        <v>123223.87032108025</v>
      </c>
      <c r="S92" s="1223"/>
      <c r="T92" s="1224"/>
      <c r="U92" s="1222">
        <f>U74*T$93</f>
        <v>163831.57404636088</v>
      </c>
      <c r="V92" s="1347"/>
      <c r="W92" s="1348"/>
      <c r="X92" s="1222">
        <f>X74*W$93</f>
        <v>204970.81850137791</v>
      </c>
      <c r="Y92" s="1347"/>
      <c r="Z92" s="1348"/>
      <c r="AA92" s="1222">
        <f>AA74*Z$93</f>
        <v>245375.06256914188</v>
      </c>
      <c r="AB92" s="1223"/>
      <c r="AC92" s="1224"/>
      <c r="AD92" s="1222">
        <f>AD74*AC$93</f>
        <v>283936.69889036933</v>
      </c>
    </row>
    <row r="93" spans="2:30">
      <c r="B93" s="14" t="s">
        <v>2670</v>
      </c>
      <c r="C93" s="1097"/>
      <c r="D93" s="451"/>
      <c r="E93" s="452"/>
      <c r="F93" s="453"/>
      <c r="G93" s="451"/>
      <c r="H93" s="946">
        <f>経済の伸び!$D$41</f>
        <v>1.0537507699999999</v>
      </c>
      <c r="I93" s="453"/>
      <c r="J93" s="451"/>
      <c r="K93" s="946">
        <f>経済の伸び!$D$46</f>
        <v>1.2166709606611312</v>
      </c>
      <c r="L93" s="453"/>
      <c r="M93" s="451"/>
      <c r="N93" s="452"/>
      <c r="O93" s="453"/>
      <c r="P93" s="451"/>
      <c r="Q93" s="946">
        <f>H93</f>
        <v>1.0537507699999999</v>
      </c>
      <c r="R93" s="453"/>
      <c r="S93" s="451"/>
      <c r="T93" s="946">
        <f>K93</f>
        <v>1.2166709606611312</v>
      </c>
      <c r="U93" s="453"/>
      <c r="V93" s="1094"/>
      <c r="W93" s="1095">
        <f>経済の伸び!$D$51</f>
        <v>1.3709194365799005</v>
      </c>
      <c r="X93" s="1327"/>
      <c r="Y93" s="1094"/>
      <c r="Z93" s="1095">
        <f>経済の伸び!$D$56</f>
        <v>1.5169476163893261</v>
      </c>
      <c r="AA93" s="1327"/>
      <c r="AB93" s="451"/>
      <c r="AC93" s="946">
        <f>経済の伸び!$D$61</f>
        <v>1.6785304879840346</v>
      </c>
      <c r="AD93" s="453"/>
    </row>
    <row r="94" spans="2:30">
      <c r="B94" s="4" t="s">
        <v>2444</v>
      </c>
      <c r="C94" s="687"/>
      <c r="D94" s="4"/>
      <c r="E94" s="687"/>
      <c r="F94" s="5"/>
      <c r="G94" s="687"/>
      <c r="H94" s="687"/>
      <c r="I94" s="687"/>
      <c r="J94" s="4"/>
      <c r="K94" s="687"/>
      <c r="L94" s="5"/>
      <c r="M94" s="4"/>
      <c r="N94" s="687"/>
      <c r="O94" s="5"/>
      <c r="P94" s="687"/>
      <c r="Q94" s="687"/>
      <c r="R94" s="687"/>
      <c r="S94" s="4"/>
      <c r="T94" s="687"/>
      <c r="U94" s="5"/>
      <c r="V94" s="964"/>
      <c r="W94" s="959"/>
      <c r="X94" s="960"/>
      <c r="Y94" s="964"/>
      <c r="Z94" s="959"/>
      <c r="AA94" s="960"/>
      <c r="AB94" s="4"/>
      <c r="AC94" s="687"/>
      <c r="AD94" s="5"/>
    </row>
    <row r="95" spans="2:30">
      <c r="B95" s="8" t="s">
        <v>2445</v>
      </c>
      <c r="C95" s="961"/>
      <c r="D95" s="8"/>
      <c r="E95" s="961"/>
      <c r="F95" s="9"/>
      <c r="G95" s="961"/>
      <c r="H95" s="961"/>
      <c r="I95" s="961"/>
      <c r="J95" s="8"/>
      <c r="K95" s="961"/>
      <c r="L95" s="9"/>
      <c r="M95" s="8"/>
      <c r="N95" s="961"/>
      <c r="O95" s="9"/>
      <c r="P95" s="961"/>
      <c r="Q95" s="961"/>
      <c r="R95" s="961"/>
      <c r="S95" s="8"/>
      <c r="T95" s="961"/>
      <c r="U95" s="9"/>
      <c r="V95" s="965"/>
      <c r="W95" s="962"/>
      <c r="X95" s="963"/>
      <c r="Y95" s="965"/>
      <c r="Z95" s="962"/>
      <c r="AA95" s="963"/>
      <c r="AB95" s="8"/>
      <c r="AC95" s="961"/>
      <c r="AD95" s="9"/>
    </row>
    <row r="96" spans="2:30">
      <c r="B96" s="10"/>
      <c r="C96" s="10"/>
      <c r="D96" s="446"/>
      <c r="E96" s="446"/>
      <c r="F96" s="446"/>
      <c r="G96" s="446"/>
      <c r="H96" s="804"/>
      <c r="I96" s="446"/>
      <c r="J96" s="446"/>
      <c r="K96" s="804"/>
      <c r="L96" s="446"/>
      <c r="M96" s="446"/>
      <c r="N96" s="446"/>
      <c r="O96" s="446"/>
      <c r="P96" s="446"/>
      <c r="Q96" s="804"/>
      <c r="R96" s="446"/>
      <c r="S96" s="446"/>
      <c r="T96" s="804"/>
      <c r="U96" s="446"/>
      <c r="V96" s="446"/>
      <c r="W96" s="804"/>
      <c r="X96" s="446"/>
      <c r="Y96" s="446"/>
      <c r="Z96" s="804"/>
      <c r="AA96" s="446"/>
      <c r="AB96" s="446"/>
      <c r="AC96" s="804"/>
      <c r="AD96" s="446"/>
    </row>
    <row r="97" spans="2:30">
      <c r="B97" s="10"/>
      <c r="C97" s="10"/>
      <c r="D97" s="446"/>
      <c r="E97" s="446"/>
      <c r="F97" s="446"/>
      <c r="G97" s="446"/>
      <c r="H97" s="804"/>
      <c r="I97" s="446"/>
      <c r="J97" s="446"/>
      <c r="K97" s="804"/>
      <c r="L97" s="446"/>
      <c r="M97" s="446"/>
      <c r="N97" s="446"/>
      <c r="O97" s="446"/>
      <c r="P97" s="446"/>
      <c r="Q97" s="804"/>
      <c r="R97" s="446"/>
      <c r="S97" s="446"/>
      <c r="T97" s="804"/>
      <c r="U97" s="446"/>
      <c r="V97" s="446"/>
      <c r="W97" s="804"/>
      <c r="X97" s="446"/>
      <c r="Y97" s="446"/>
      <c r="Z97" s="804"/>
      <c r="AA97" s="446"/>
      <c r="AB97" s="446"/>
      <c r="AC97" s="804"/>
      <c r="AD97" s="446"/>
    </row>
    <row r="98" spans="2:30">
      <c r="B98" s="10"/>
      <c r="C98" s="10"/>
      <c r="D98" s="446"/>
      <c r="E98" s="446"/>
      <c r="F98" s="446"/>
      <c r="G98" s="446"/>
      <c r="H98" s="804"/>
      <c r="I98" s="446"/>
      <c r="J98" s="446"/>
      <c r="K98" s="804"/>
      <c r="L98" s="446"/>
      <c r="M98" s="446"/>
      <c r="N98" s="446"/>
      <c r="O98" s="446"/>
      <c r="P98" s="446"/>
      <c r="Q98" s="804"/>
      <c r="R98" s="446"/>
      <c r="S98" s="446"/>
      <c r="T98" s="804"/>
      <c r="U98" s="446"/>
      <c r="V98" s="446"/>
      <c r="W98" s="804"/>
      <c r="X98" s="446"/>
      <c r="Y98" s="446"/>
      <c r="Z98" s="804"/>
      <c r="AA98" s="446"/>
      <c r="AB98" s="446"/>
      <c r="AC98" s="804"/>
      <c r="AD98" s="446"/>
    </row>
    <row r="99" spans="2:30">
      <c r="B99" s="10"/>
      <c r="C99" s="10"/>
      <c r="D99" s="446"/>
      <c r="E99" s="446"/>
      <c r="F99" s="446"/>
      <c r="G99" s="446"/>
      <c r="H99" s="804"/>
      <c r="I99" s="446"/>
      <c r="J99" s="446"/>
      <c r="K99" s="804"/>
      <c r="L99" s="446"/>
      <c r="M99" s="446"/>
      <c r="N99" s="446"/>
      <c r="O99" s="446"/>
      <c r="P99" s="446"/>
      <c r="Q99" s="804"/>
      <c r="R99" s="446"/>
      <c r="S99" s="446"/>
      <c r="T99" s="804"/>
      <c r="U99" s="446"/>
      <c r="V99" s="446"/>
      <c r="W99" s="804"/>
      <c r="X99" s="446"/>
      <c r="Y99" s="446"/>
      <c r="Z99" s="804"/>
      <c r="AA99" s="446"/>
      <c r="AB99" s="446"/>
      <c r="AC99" s="804"/>
      <c r="AD99" s="446"/>
    </row>
    <row r="100" spans="2:30">
      <c r="B100" s="10"/>
      <c r="C100" s="10"/>
      <c r="D100" s="446"/>
      <c r="E100" s="446"/>
      <c r="F100" s="446"/>
      <c r="G100" s="446"/>
      <c r="H100" s="804"/>
      <c r="I100" s="446"/>
      <c r="J100" s="446"/>
      <c r="K100" s="804"/>
      <c r="L100" s="446"/>
      <c r="M100" s="446"/>
      <c r="N100" s="446"/>
      <c r="O100" s="446"/>
      <c r="P100" s="446"/>
      <c r="Q100" s="804"/>
      <c r="R100" s="446"/>
      <c r="S100" s="446"/>
      <c r="T100" s="804"/>
      <c r="U100" s="446"/>
      <c r="V100" s="446"/>
      <c r="W100" s="804"/>
      <c r="X100" s="446"/>
      <c r="Y100" s="446"/>
      <c r="Z100" s="804"/>
      <c r="AA100" s="446"/>
      <c r="AB100" s="446"/>
      <c r="AC100" s="804"/>
      <c r="AD100" s="446"/>
    </row>
    <row r="101" spans="2:30">
      <c r="B101" s="267" t="s">
        <v>2661</v>
      </c>
      <c r="E101" s="267" t="s">
        <v>2661</v>
      </c>
      <c r="F101" s="258">
        <v>0.23</v>
      </c>
      <c r="K101" s="267"/>
      <c r="L101" s="258">
        <f>ROUND(SUM('2025'!$C$9:$C$14)/'2025'!$C$15*0.5,3)</f>
        <v>0.23400000000000001</v>
      </c>
      <c r="N101" s="267"/>
      <c r="O101" s="1214">
        <f>F101</f>
        <v>0.23</v>
      </c>
      <c r="U101" s="267">
        <f>$L$101</f>
        <v>0.23400000000000001</v>
      </c>
      <c r="V101" s="1331"/>
      <c r="AD101" s="267">
        <f>ROUND(SUM('2040'!$C$9:$C$14)/'2040'!$C$15*0.5,3)</f>
        <v>0.26800000000000002</v>
      </c>
    </row>
    <row r="102" spans="2:30">
      <c r="B102" s="962" t="s">
        <v>2660</v>
      </c>
      <c r="C102" s="961"/>
      <c r="D102" s="961"/>
      <c r="E102" s="962" t="s">
        <v>2660</v>
      </c>
      <c r="F102" s="1437">
        <v>0.988351640873396</v>
      </c>
      <c r="G102" s="961"/>
      <c r="H102" s="961"/>
      <c r="I102" s="961"/>
      <c r="J102" s="961"/>
      <c r="K102" s="961"/>
      <c r="L102" s="1436">
        <f>$F$102</f>
        <v>0.988351640873396</v>
      </c>
      <c r="M102" s="961"/>
      <c r="N102" s="962"/>
      <c r="O102" s="1436">
        <f>F102</f>
        <v>0.988351640873396</v>
      </c>
      <c r="P102" s="961"/>
      <c r="Q102" s="961"/>
      <c r="R102" s="961"/>
      <c r="S102" s="961"/>
      <c r="T102" s="961"/>
      <c r="U102" s="1436">
        <f>$F$102</f>
        <v>0.988351640873396</v>
      </c>
      <c r="V102" s="1332"/>
      <c r="W102" s="961"/>
      <c r="X102" s="961"/>
      <c r="Y102" s="961"/>
      <c r="Z102" s="961"/>
      <c r="AA102" s="961"/>
      <c r="AB102" s="961"/>
      <c r="AC102" s="961"/>
      <c r="AD102" s="1434">
        <f>$F$102</f>
        <v>0.988351640873396</v>
      </c>
    </row>
    <row r="103" spans="2:30">
      <c r="B103" s="267" t="s">
        <v>2878</v>
      </c>
      <c r="E103" s="267" t="s">
        <v>2664</v>
      </c>
      <c r="F103" s="1228">
        <v>5869</v>
      </c>
      <c r="I103" s="16"/>
      <c r="L103" s="16">
        <f>L85*L$101/(SUM('2025'!$C$9:$C$10)*被保険者数!$D$8+SUM('2025'!$C$11:$C$12)*被保険者数!$D$9+SUM('2025'!$C$13:$C$14)*被保険者数!$D$10)/12*10^4/L102</f>
        <v>8293.1185130238628</v>
      </c>
      <c r="N103" s="267"/>
      <c r="O103" s="966">
        <f>F103</f>
        <v>5869</v>
      </c>
      <c r="U103" s="16">
        <f>L103</f>
        <v>8293.1185130238628</v>
      </c>
      <c r="V103" s="1333"/>
      <c r="AD103" s="966">
        <f>AD85*AD101/(SUM('2040'!$C$9:$C$10)*被保険者数!$D$8+SUM('2040'!$C$11:$C$12)*被保険者数!$D$9+SUM('2040'!$C$13:$C$14)*被保険者数!$D$10)/12*10^4/AD102</f>
        <v>15016.190555837178</v>
      </c>
    </row>
    <row r="104" spans="2:30">
      <c r="B104" s="267" t="s">
        <v>2881</v>
      </c>
      <c r="E104" s="267" t="s">
        <v>2861</v>
      </c>
      <c r="F104" s="966">
        <f>F103</f>
        <v>5869</v>
      </c>
      <c r="I104" s="137"/>
      <c r="L104" s="966">
        <f>L103/経済の伸び!$H$12</f>
        <v>7241.0529502778363</v>
      </c>
      <c r="N104" s="267"/>
      <c r="O104" s="966">
        <f>F104</f>
        <v>5869</v>
      </c>
      <c r="T104" s="1335"/>
      <c r="U104" s="16">
        <f>L104</f>
        <v>7241.0529502778363</v>
      </c>
      <c r="V104" s="1333"/>
      <c r="AD104" s="966">
        <f>AD103/経済の伸び!$H$27</f>
        <v>9186.8080311731737</v>
      </c>
    </row>
    <row r="105" spans="2:30">
      <c r="B105" s="267" t="s">
        <v>2880</v>
      </c>
      <c r="E105" s="267"/>
      <c r="F105" s="966"/>
      <c r="N105" s="267"/>
      <c r="O105" s="966"/>
      <c r="V105" s="1333"/>
      <c r="AD105" s="966"/>
    </row>
    <row r="106" spans="2:30">
      <c r="B106" s="267" t="s">
        <v>2881</v>
      </c>
      <c r="E106" s="267"/>
      <c r="F106" s="966"/>
      <c r="M106" s="137"/>
      <c r="N106" s="267"/>
      <c r="O106" s="966"/>
      <c r="V106" s="1333"/>
      <c r="AD106" s="966"/>
    </row>
    <row r="107" spans="2:30">
      <c r="B107" s="267" t="s">
        <v>2882</v>
      </c>
      <c r="E107" s="267"/>
      <c r="F107" s="1228">
        <f>67909/12/2</f>
        <v>2829.5416666666665</v>
      </c>
      <c r="L107" s="16">
        <f>((L$75+L$77)*K$82)*(0.5-L$101)/SUM('2025'!$C$4:$C$8)/12*10^4/L102*(1-0.41-0.09)/経済の伸び!$H$12</f>
        <v>3504.7121059328556</v>
      </c>
      <c r="N107" s="267"/>
      <c r="O107" s="966">
        <f>F107</f>
        <v>2829.5416666666665</v>
      </c>
      <c r="U107" s="16">
        <f>L107</f>
        <v>3504.7121059328556</v>
      </c>
      <c r="V107" s="1333"/>
      <c r="AD107" s="966">
        <f>((AD$75+AD$77)*AC$82)*(0.5-AD$101)/SUM('2040'!$C$4:$C$8)/12*10^4/AD102*(1-0.41-0.09)/経済の伸び!$H$27</f>
        <v>4447.6076607798032</v>
      </c>
    </row>
    <row r="108" spans="2:30">
      <c r="B108" s="962" t="s">
        <v>2893</v>
      </c>
      <c r="C108" s="961"/>
      <c r="D108" s="961"/>
      <c r="E108" s="962" t="s">
        <v>2914</v>
      </c>
      <c r="F108" s="1242">
        <v>1.5699999999999999E-2</v>
      </c>
      <c r="G108" s="961"/>
      <c r="H108" s="961"/>
      <c r="I108" s="961"/>
      <c r="J108" s="961"/>
      <c r="K108" s="961"/>
      <c r="L108" s="1217">
        <f>((L$75+L$77)*K$82)*(0.5-L$101)*((加入者・総報酬!$J$6-加入者・総報酬!$G$6)/加入者・総報酬!$J$6)/経済の伸び!$H$12/(SUM(加入者・総報酬!$I$16))</f>
        <v>2.0300177273511594E-2</v>
      </c>
      <c r="M108" s="961"/>
      <c r="N108" s="962"/>
      <c r="O108" s="1216">
        <f>F108</f>
        <v>1.5699999999999999E-2</v>
      </c>
      <c r="P108" s="961"/>
      <c r="Q108" s="961"/>
      <c r="R108" s="961"/>
      <c r="S108" s="961"/>
      <c r="T108" s="961"/>
      <c r="U108" s="1217">
        <f>L108</f>
        <v>2.0300177273511594E-2</v>
      </c>
      <c r="V108" s="1334"/>
      <c r="W108" s="961"/>
      <c r="X108" s="961"/>
      <c r="Y108" s="961"/>
      <c r="Z108" s="961"/>
      <c r="AA108" s="961"/>
      <c r="AB108" s="961"/>
      <c r="AC108" s="961"/>
      <c r="AD108" s="1216">
        <f>((AD$75+AD$77)*AC$82)*(0.5-AD$101)*((加入者・総報酬!$J$9-加入者・総報酬!$G$9)/加入者・総報酬!$J$9)/経済の伸び!$H$27/(SUM(加入者・総報酬!$I$19))</f>
        <v>2.6218428449090152E-2</v>
      </c>
    </row>
    <row r="109" spans="2:30">
      <c r="B109" s="267" t="s">
        <v>2879</v>
      </c>
      <c r="E109" s="2" t="s">
        <v>2996</v>
      </c>
      <c r="F109" s="1464">
        <v>1.52E-2</v>
      </c>
      <c r="L109" s="966">
        <f>(L$74*K$93)*L101/(SUM('2025'!$C$9:$C$10)*被保険者数!$D$8+SUM('2025'!$C$11:$C$12)*被保険者数!$D$9+SUM('2025'!$C$13:$C$14)*被保険者数!$D$10)/12*10^4/L102</f>
        <v>8953.4438698562535</v>
      </c>
      <c r="O109" s="1465">
        <f>F109</f>
        <v>1.52E-2</v>
      </c>
      <c r="U109" s="16">
        <f>L109</f>
        <v>8953.4438698562535</v>
      </c>
      <c r="V109" s="1333"/>
      <c r="AD109" s="966">
        <f>(AD$74*AC$93)*AD101/(SUM('2040'!$C$9:$C$10)*被保険者数!$D$8+SUM('2040'!$C$11:$C$12)*被保険者数!$D$9+SUM('2040'!$C$13:$C$14)*被保険者数!$D$10)/12*10^4/AD102</f>
        <v>16679.040095367975</v>
      </c>
    </row>
    <row r="110" spans="2:30">
      <c r="B110" s="267" t="s">
        <v>2881</v>
      </c>
      <c r="L110" s="966">
        <f>L109/経済の伸び!$H$46</f>
        <v>7147.2152367899589</v>
      </c>
      <c r="O110" s="1243"/>
      <c r="U110" s="16">
        <f>L110</f>
        <v>7147.2152367899589</v>
      </c>
      <c r="V110" s="1333"/>
      <c r="AD110" s="966">
        <f>AD109/経済の伸び!$H$61</f>
        <v>9016.2687570271501</v>
      </c>
    </row>
    <row r="111" spans="2:30">
      <c r="B111" s="267" t="s">
        <v>2894</v>
      </c>
      <c r="E111" s="267"/>
      <c r="F111" s="966"/>
      <c r="L111" s="966"/>
      <c r="N111" s="267"/>
      <c r="O111" s="966"/>
      <c r="V111" s="1333"/>
      <c r="AD111" s="966"/>
    </row>
    <row r="112" spans="2:30">
      <c r="B112" s="267" t="s">
        <v>2881</v>
      </c>
      <c r="E112" s="267"/>
      <c r="F112" s="966"/>
      <c r="L112" s="966"/>
      <c r="N112" s="267"/>
      <c r="O112" s="966"/>
      <c r="V112" s="1333"/>
      <c r="AD112" s="966"/>
    </row>
    <row r="113" spans="2:30">
      <c r="B113" s="267" t="s">
        <v>2882</v>
      </c>
      <c r="E113" s="267"/>
      <c r="F113" s="966"/>
      <c r="L113" s="16">
        <f>((L$75+L$77)*K$93)*(0.5-L$101)/SUM('2025'!$C$4:$C$8)/12*10^4/L102*(1-0.41-0.09)/経済の伸び!$H$46</f>
        <v>3459.2941021270135</v>
      </c>
      <c r="N113" s="267"/>
      <c r="O113" s="966"/>
      <c r="U113" s="16">
        <f>L113</f>
        <v>3459.2941021270135</v>
      </c>
      <c r="V113" s="1335"/>
      <c r="AD113" s="16">
        <f>((AD$75+AD$77)*AC$93)*(0.5-AD$101)/SUM('2040'!$C$4:$C$8)/12*10^4/AD102*(1-0.41-0.09)/経済の伸び!$H$61</f>
        <v>4365.0445137561655</v>
      </c>
    </row>
    <row r="114" spans="2:30">
      <c r="B114" s="962" t="s">
        <v>2893</v>
      </c>
      <c r="C114" s="961"/>
      <c r="D114" s="961"/>
      <c r="E114" s="962"/>
      <c r="F114" s="1054"/>
      <c r="G114" s="961"/>
      <c r="H114" s="961"/>
      <c r="I114" s="961"/>
      <c r="J114" s="961"/>
      <c r="K114" s="961"/>
      <c r="L114" s="1216">
        <f>((L$75+L$77)*K$93)*(0.5-L$101)*((加入者・総報酬!$J$6-加入者・総報酬!$G$6)/加入者・総報酬!$J$6)/経済の伸び!$H$46/(SUM(加入者・総報酬!$I$16))</f>
        <v>2.0037104729804835E-2</v>
      </c>
      <c r="M114" s="961"/>
      <c r="N114" s="962"/>
      <c r="O114" s="1054"/>
      <c r="P114" s="961"/>
      <c r="Q114" s="961"/>
      <c r="R114" s="961"/>
      <c r="S114" s="961"/>
      <c r="T114" s="961"/>
      <c r="U114" s="1217">
        <f>L114</f>
        <v>2.0037104729804835E-2</v>
      </c>
      <c r="V114" s="1336"/>
      <c r="W114" s="961"/>
      <c r="X114" s="961"/>
      <c r="Y114" s="961"/>
      <c r="Z114" s="961"/>
      <c r="AA114" s="961"/>
      <c r="AB114" s="961"/>
      <c r="AC114" s="961"/>
      <c r="AD114" s="1216">
        <f>((AD$75+AD$77)*AC$93)*(0.5-AD$101)*((加入者・総報酬!$J$9-加入者・総報酬!$G$9)/加入者・総報酬!$J$9)/経済の伸び!$H$61/(SUM(加入者・総報酬!$I$19))</f>
        <v>2.5731722757430419E-2</v>
      </c>
    </row>
  </sheetData>
  <phoneticPr fontId="40"/>
  <pageMargins left="0.70866141732283472" right="0.70866141732283472" top="0.74803149606299213" bottom="0.74803149606299213" header="0.31496062992125984" footer="0.31496062992125984"/>
  <pageSetup paperSize="9" scale="11"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FF00"/>
  </sheetPr>
  <dimension ref="A1:J114"/>
  <sheetViews>
    <sheetView topLeftCell="A46" zoomScale="90" zoomScaleNormal="90" workbookViewId="0"/>
  </sheetViews>
  <sheetFormatPr defaultRowHeight="12"/>
  <cols>
    <col min="1" max="1" width="11.75" style="884" customWidth="1"/>
    <col min="2" max="2" width="19.75" style="884" bestFit="1" customWidth="1"/>
    <col min="3" max="8" width="11.375" style="884" customWidth="1"/>
    <col min="9" max="16384" width="9" style="884"/>
  </cols>
  <sheetData>
    <row r="1" spans="1:8">
      <c r="A1" s="2" t="s">
        <v>2158</v>
      </c>
    </row>
    <row r="2" spans="1:8">
      <c r="A2" s="2"/>
    </row>
    <row r="3" spans="1:8">
      <c r="A3" s="2" t="s">
        <v>2294</v>
      </c>
    </row>
    <row r="4" spans="1:8">
      <c r="B4" s="2"/>
      <c r="C4" s="884" t="s">
        <v>2289</v>
      </c>
      <c r="E4" s="884" t="s">
        <v>2290</v>
      </c>
      <c r="G4" s="884" t="s">
        <v>2291</v>
      </c>
    </row>
    <row r="5" spans="1:8">
      <c r="C5" s="884" t="s">
        <v>2287</v>
      </c>
      <c r="D5" s="884" t="s">
        <v>2288</v>
      </c>
      <c r="E5" s="884" t="s">
        <v>2287</v>
      </c>
      <c r="F5" s="884" t="s">
        <v>2288</v>
      </c>
      <c r="G5" s="884" t="s">
        <v>2287</v>
      </c>
      <c r="H5" s="884" t="s">
        <v>2288</v>
      </c>
    </row>
    <row r="6" spans="1:8">
      <c r="B6" s="884" t="s">
        <v>2293</v>
      </c>
      <c r="C6" s="918">
        <f>SUM(Psumm!B$18:B$24)</f>
        <v>2948.2999999999997</v>
      </c>
      <c r="D6" s="918">
        <f>SUM(Psumm!B$20:B$24)</f>
        <v>1419.3000000000004</v>
      </c>
    </row>
    <row r="7" spans="1:8">
      <c r="B7" s="884" t="s">
        <v>2257</v>
      </c>
      <c r="C7" s="918">
        <f>SUM(Psumm!E$18:E$24)</f>
        <v>2975.3</v>
      </c>
      <c r="D7" s="918">
        <f>SUM(Psumm!E$20:E$24)</f>
        <v>1470.8</v>
      </c>
      <c r="E7" s="920">
        <f t="shared" ref="E7:E36" si="0">C7/C6-1</f>
        <v>9.1578197605401979E-3</v>
      </c>
      <c r="F7" s="920">
        <f t="shared" ref="F7:F36" si="1">D7/D6-1</f>
        <v>3.6285492848586953E-2</v>
      </c>
    </row>
    <row r="8" spans="1:8">
      <c r="B8" s="884" t="s">
        <v>2258</v>
      </c>
      <c r="C8" s="918">
        <f>SUM(Psumm!H$18:H$24)</f>
        <v>3079.1999999999994</v>
      </c>
      <c r="D8" s="918">
        <f>SUM(Psumm!H$20:H$24)</f>
        <v>1519.1</v>
      </c>
      <c r="E8" s="920">
        <f t="shared" si="0"/>
        <v>3.49208483178165E-2</v>
      </c>
      <c r="F8" s="920">
        <f t="shared" si="1"/>
        <v>3.2839271144954996E-2</v>
      </c>
    </row>
    <row r="9" spans="1:8">
      <c r="B9" s="884" t="s">
        <v>2259</v>
      </c>
      <c r="C9" s="918">
        <f>SUM(Psumm!K$18:K$24)</f>
        <v>3189.8999999999996</v>
      </c>
      <c r="D9" s="918">
        <f>SUM(Psumm!K$20:K$24)</f>
        <v>1560.3999999999999</v>
      </c>
      <c r="E9" s="920">
        <f t="shared" si="0"/>
        <v>3.5950896336711002E-2</v>
      </c>
      <c r="F9" s="920">
        <f t="shared" si="1"/>
        <v>2.7187150286353656E-2</v>
      </c>
      <c r="G9" s="921">
        <f t="shared" ref="G9:G36" si="2">AVERAGE(E7:E9)</f>
        <v>2.6676521471689234E-2</v>
      </c>
      <c r="H9" s="921">
        <f t="shared" ref="H9:H36" si="3">AVERAGE(F7:F9)</f>
        <v>3.2103971426631871E-2</v>
      </c>
    </row>
    <row r="10" spans="1:8">
      <c r="B10" s="884" t="s">
        <v>2260</v>
      </c>
      <c r="C10" s="918">
        <f>SUM(Psumm!N$18:N$24)</f>
        <v>3300</v>
      </c>
      <c r="D10" s="918">
        <f>SUM(Psumm!N$20:N$24)</f>
        <v>1591.8</v>
      </c>
      <c r="E10" s="920">
        <f t="shared" si="0"/>
        <v>3.4515188563905008E-2</v>
      </c>
      <c r="F10" s="920">
        <f t="shared" si="1"/>
        <v>2.0123045372981263E-2</v>
      </c>
      <c r="G10" s="921">
        <f t="shared" si="2"/>
        <v>3.5128977739477506E-2</v>
      </c>
      <c r="H10" s="921">
        <f t="shared" si="3"/>
        <v>2.6716488934763305E-2</v>
      </c>
    </row>
    <row r="11" spans="1:8">
      <c r="B11" s="884" t="s">
        <v>2261</v>
      </c>
      <c r="C11" s="918">
        <f>SUM(Psumm!Q$18:Q$24)</f>
        <v>3386.7968999999998</v>
      </c>
      <c r="D11" s="918">
        <f>SUM(Psumm!Q$20:Q$24)</f>
        <v>1632.2237</v>
      </c>
      <c r="E11" s="920">
        <f t="shared" si="0"/>
        <v>2.6302090909090747E-2</v>
      </c>
      <c r="F11" s="920">
        <f t="shared" si="1"/>
        <v>2.539496167860289E-2</v>
      </c>
      <c r="G11" s="921">
        <f t="shared" si="2"/>
        <v>3.2256058603235584E-2</v>
      </c>
      <c r="H11" s="921">
        <f t="shared" si="3"/>
        <v>2.4235052445979271E-2</v>
      </c>
    </row>
    <row r="12" spans="1:8">
      <c r="B12" s="884" t="s">
        <v>2262</v>
      </c>
      <c r="C12" s="918">
        <f>SUM(Psumm!T$18:T$24)</f>
        <v>3458.5326999999997</v>
      </c>
      <c r="D12" s="918">
        <f>SUM(Psumm!T$20:T$24)</f>
        <v>1690.3404</v>
      </c>
      <c r="E12" s="920">
        <f t="shared" si="0"/>
        <v>2.1181016198520863E-2</v>
      </c>
      <c r="F12" s="920">
        <f t="shared" si="1"/>
        <v>3.5605842507984597E-2</v>
      </c>
      <c r="G12" s="921">
        <f t="shared" si="2"/>
        <v>2.7332765223838873E-2</v>
      </c>
      <c r="H12" s="921">
        <f t="shared" si="3"/>
        <v>2.7041283186522918E-2</v>
      </c>
    </row>
    <row r="13" spans="1:8">
      <c r="B13" s="884" t="s">
        <v>2263</v>
      </c>
      <c r="C13" s="918">
        <f>SUM(Psumm!W$18:W$24)</f>
        <v>3516.3327000000004</v>
      </c>
      <c r="D13" s="918">
        <f>SUM(Psumm!W$20:W$24)</f>
        <v>1749.2182000000003</v>
      </c>
      <c r="E13" s="920">
        <f t="shared" si="0"/>
        <v>1.6712289578757034E-2</v>
      </c>
      <c r="F13" s="920">
        <f t="shared" si="1"/>
        <v>3.4831919061983241E-2</v>
      </c>
      <c r="G13" s="921">
        <f t="shared" si="2"/>
        <v>2.1398465562122881E-2</v>
      </c>
      <c r="H13" s="921">
        <f t="shared" si="3"/>
        <v>3.1944241082856907E-2</v>
      </c>
    </row>
    <row r="14" spans="1:8">
      <c r="B14" s="884" t="s">
        <v>2264</v>
      </c>
      <c r="C14" s="918">
        <f>SUM(Psumm!Z$18:Z$24)</f>
        <v>3560.6413999999995</v>
      </c>
      <c r="D14" s="918">
        <f>SUM(Psumm!Z$20:Z$24)</f>
        <v>1799.8553000000002</v>
      </c>
      <c r="E14" s="920">
        <f t="shared" si="0"/>
        <v>1.26008269922806E-2</v>
      </c>
      <c r="F14" s="920">
        <f t="shared" si="1"/>
        <v>2.8948418213348148E-2</v>
      </c>
      <c r="G14" s="921">
        <f t="shared" si="2"/>
        <v>1.6831377589852831E-2</v>
      </c>
      <c r="H14" s="921">
        <f t="shared" si="3"/>
        <v>3.3128726594438662E-2</v>
      </c>
    </row>
    <row r="15" spans="1:8">
      <c r="B15" s="884" t="s">
        <v>2265</v>
      </c>
      <c r="C15" s="918">
        <f>SUM(Psumm!AC$18:AC$24)</f>
        <v>3591.5721000000003</v>
      </c>
      <c r="D15" s="918">
        <f>SUM(Psumm!AC$20:AC$24)</f>
        <v>1851.6426000000001</v>
      </c>
      <c r="E15" s="920">
        <f t="shared" si="0"/>
        <v>8.6868337822507691E-3</v>
      </c>
      <c r="F15" s="920">
        <f t="shared" si="1"/>
        <v>2.8773035254556323E-2</v>
      </c>
      <c r="G15" s="921">
        <f t="shared" si="2"/>
        <v>1.2666650117762801E-2</v>
      </c>
      <c r="H15" s="921">
        <f t="shared" si="3"/>
        <v>3.0851124176629236E-2</v>
      </c>
    </row>
    <row r="16" spans="1:8">
      <c r="B16" s="884" t="s">
        <v>2266</v>
      </c>
      <c r="C16" s="918">
        <f>SUM(Psumm!AF$18:AF$24)</f>
        <v>3619.1975999999995</v>
      </c>
      <c r="D16" s="918">
        <f>SUM(Psumm!AF$20:AF$24)</f>
        <v>1871.9898000000001</v>
      </c>
      <c r="E16" s="920">
        <f t="shared" si="0"/>
        <v>7.6917570442200933E-3</v>
      </c>
      <c r="F16" s="920">
        <f t="shared" si="1"/>
        <v>1.0988729682499088E-2</v>
      </c>
      <c r="G16" s="921">
        <f t="shared" si="2"/>
        <v>9.6598059395838209E-3</v>
      </c>
      <c r="H16" s="921">
        <f t="shared" si="3"/>
        <v>2.2903394383467852E-2</v>
      </c>
    </row>
    <row r="17" spans="2:8">
      <c r="B17" s="884" t="s">
        <v>2267</v>
      </c>
      <c r="C17" s="918">
        <f>SUM(Psumm!AI$18:AI$24)</f>
        <v>3638.6193000000003</v>
      </c>
      <c r="D17" s="918">
        <f>SUM(Psumm!AI$20:AI$24)</f>
        <v>1880.7444</v>
      </c>
      <c r="E17" s="920">
        <f t="shared" si="0"/>
        <v>5.3662999776526998E-3</v>
      </c>
      <c r="F17" s="920">
        <f t="shared" si="1"/>
        <v>4.6766280457297693E-3</v>
      </c>
      <c r="G17" s="921">
        <f t="shared" si="2"/>
        <v>7.2482969347078541E-3</v>
      </c>
      <c r="H17" s="921">
        <f t="shared" si="3"/>
        <v>1.4812797660928393E-2</v>
      </c>
    </row>
    <row r="18" spans="2:8">
      <c r="B18" s="884" t="s">
        <v>2268</v>
      </c>
      <c r="C18" s="918">
        <f>SUM(Psumm!AL$18:AL$24)</f>
        <v>3647.8535000000002</v>
      </c>
      <c r="D18" s="918">
        <f>SUM(Psumm!AL$20:AL$24)</f>
        <v>1957.4494</v>
      </c>
      <c r="E18" s="920">
        <f t="shared" si="0"/>
        <v>2.5378307645429476E-3</v>
      </c>
      <c r="F18" s="920">
        <f t="shared" si="1"/>
        <v>4.0784383034717431E-2</v>
      </c>
      <c r="G18" s="921">
        <f t="shared" si="2"/>
        <v>5.1986292621385806E-3</v>
      </c>
      <c r="H18" s="921">
        <f t="shared" si="3"/>
        <v>1.8816580254315429E-2</v>
      </c>
    </row>
    <row r="19" spans="2:8">
      <c r="B19" s="884" t="s">
        <v>2269</v>
      </c>
      <c r="C19" s="918">
        <f>SUM(Psumm!AO$18:AO$24)</f>
        <v>3658.4001000000003</v>
      </c>
      <c r="D19" s="918">
        <f>SUM(Psumm!AO$20:AO$24)</f>
        <v>2040.2301</v>
      </c>
      <c r="E19" s="920">
        <f t="shared" si="0"/>
        <v>2.8911797033515096E-3</v>
      </c>
      <c r="F19" s="920">
        <f t="shared" si="1"/>
        <v>4.2290084228997271E-2</v>
      </c>
      <c r="G19" s="921">
        <f t="shared" si="2"/>
        <v>3.5984368151823856E-3</v>
      </c>
      <c r="H19" s="921">
        <f t="shared" si="3"/>
        <v>2.9250365103148157E-2</v>
      </c>
    </row>
    <row r="20" spans="2:8">
      <c r="B20" s="884" t="s">
        <v>2270</v>
      </c>
      <c r="C20" s="918">
        <f>SUM(Psumm!AR$18:AR$24)</f>
        <v>3670.3519999999994</v>
      </c>
      <c r="D20" s="918">
        <f>SUM(Psumm!AR$20:AR$24)</f>
        <v>2120.7078999999999</v>
      </c>
      <c r="E20" s="920">
        <f t="shared" si="0"/>
        <v>3.2669745444187104E-3</v>
      </c>
      <c r="F20" s="920">
        <f t="shared" si="1"/>
        <v>3.9445452745746623E-2</v>
      </c>
      <c r="G20" s="921">
        <f t="shared" si="2"/>
        <v>2.8986616707710557E-3</v>
      </c>
      <c r="H20" s="921">
        <f t="shared" si="3"/>
        <v>4.0839973336487111E-2</v>
      </c>
    </row>
    <row r="21" spans="2:8">
      <c r="B21" s="884" t="s">
        <v>2271</v>
      </c>
      <c r="C21" s="918">
        <f>SUM(Psumm!AU$18:AU$24)</f>
        <v>3677.0846000000001</v>
      </c>
      <c r="D21" s="918">
        <f>SUM(Psumm!AU$20:AU$24)</f>
        <v>2179.9721000000004</v>
      </c>
      <c r="E21" s="920">
        <f t="shared" si="0"/>
        <v>1.8343199780295194E-3</v>
      </c>
      <c r="F21" s="920">
        <f t="shared" si="1"/>
        <v>2.7945479903196624E-2</v>
      </c>
      <c r="G21" s="921">
        <f t="shared" si="2"/>
        <v>2.6641580752665797E-3</v>
      </c>
      <c r="H21" s="921">
        <f t="shared" si="3"/>
        <v>3.6560338959313508E-2</v>
      </c>
    </row>
    <row r="22" spans="2:8">
      <c r="B22" s="884" t="s">
        <v>2272</v>
      </c>
      <c r="C22" s="918">
        <f>SUM(Psumm!AX$18:AX$24)</f>
        <v>3680.5146000000004</v>
      </c>
      <c r="D22" s="918">
        <f>SUM(Psumm!AX$20:AX$24)</f>
        <v>2223.3942999999999</v>
      </c>
      <c r="E22" s="920">
        <f t="shared" si="0"/>
        <v>9.3280421124930513E-4</v>
      </c>
      <c r="F22" s="920">
        <f t="shared" si="1"/>
        <v>1.9918695289723898E-2</v>
      </c>
      <c r="G22" s="921">
        <f t="shared" si="2"/>
        <v>2.0113662445658451E-3</v>
      </c>
      <c r="H22" s="921">
        <f t="shared" si="3"/>
        <v>2.9103209312889049E-2</v>
      </c>
    </row>
    <row r="23" spans="2:8">
      <c r="B23" s="884" t="s">
        <v>2273</v>
      </c>
      <c r="C23" s="918">
        <f>SUM(Psumm!BA$18:BA$24)</f>
        <v>3684.0477999999998</v>
      </c>
      <c r="D23" s="918">
        <f>SUM(Psumm!BA$20:BA$24)</f>
        <v>2254.4566999999997</v>
      </c>
      <c r="E23" s="920">
        <f t="shared" si="0"/>
        <v>9.5997445574580453E-4</v>
      </c>
      <c r="F23" s="920">
        <f t="shared" si="1"/>
        <v>1.3970711357854881E-2</v>
      </c>
      <c r="G23" s="921">
        <f t="shared" si="2"/>
        <v>1.2423662150082098E-3</v>
      </c>
      <c r="H23" s="921">
        <f t="shared" si="3"/>
        <v>2.0611628850258468E-2</v>
      </c>
    </row>
    <row r="24" spans="2:8">
      <c r="B24" s="884" t="s">
        <v>2274</v>
      </c>
      <c r="C24" s="918">
        <f>SUM(Psumm!BD$18:BD$24)</f>
        <v>3690.5347000000002</v>
      </c>
      <c r="D24" s="918">
        <f>SUM(Psumm!BD$20:BD$24)</f>
        <v>2274.0453999999995</v>
      </c>
      <c r="E24" s="920">
        <f t="shared" si="0"/>
        <v>1.7608077723638704E-3</v>
      </c>
      <c r="F24" s="920">
        <f t="shared" si="1"/>
        <v>8.688878344835782E-3</v>
      </c>
      <c r="G24" s="921">
        <f t="shared" si="2"/>
        <v>1.2178621464529933E-3</v>
      </c>
      <c r="H24" s="921">
        <f t="shared" si="3"/>
        <v>1.4192761664138187E-2</v>
      </c>
    </row>
    <row r="25" spans="2:8">
      <c r="B25" s="884" t="s">
        <v>2275</v>
      </c>
      <c r="C25" s="918">
        <f>SUM(Psumm!BG$18:BG$24)</f>
        <v>3698.9800000000005</v>
      </c>
      <c r="D25" s="918">
        <f>SUM(Psumm!BG$20:BG$24)</f>
        <v>2282.3376000000003</v>
      </c>
      <c r="E25" s="920">
        <f t="shared" si="0"/>
        <v>2.2883675907452439E-3</v>
      </c>
      <c r="F25" s="920">
        <f t="shared" si="1"/>
        <v>3.6464531446913639E-3</v>
      </c>
      <c r="G25" s="921">
        <f t="shared" si="2"/>
        <v>1.6697166062849729E-3</v>
      </c>
      <c r="H25" s="921">
        <f t="shared" si="3"/>
        <v>8.7686809491273419E-3</v>
      </c>
    </row>
    <row r="26" spans="2:8">
      <c r="B26" s="884" t="s">
        <v>2276</v>
      </c>
      <c r="C26" s="918">
        <f>SUM(Psumm!BJ$18:BJ$24)</f>
        <v>3715.9589999999998</v>
      </c>
      <c r="D26" s="918">
        <f>SUM(Psumm!BJ$20:BJ$24)</f>
        <v>2288.4336000000003</v>
      </c>
      <c r="E26" s="920">
        <f t="shared" si="0"/>
        <v>4.5901843210829352E-3</v>
      </c>
      <c r="F26" s="920">
        <f t="shared" si="1"/>
        <v>2.6709457882130305E-3</v>
      </c>
      <c r="G26" s="921">
        <f t="shared" si="2"/>
        <v>2.8797865613973497E-3</v>
      </c>
      <c r="H26" s="921">
        <f t="shared" si="3"/>
        <v>5.0020924259133919E-3</v>
      </c>
    </row>
    <row r="27" spans="2:8">
      <c r="B27" s="884" t="s">
        <v>2277</v>
      </c>
      <c r="C27" s="918">
        <f>SUM(Psumm!BM$18:BM$24)</f>
        <v>3699.9887999999996</v>
      </c>
      <c r="D27" s="918">
        <f>SUM(Psumm!BM$20:BM$24)</f>
        <v>2287.9641999999999</v>
      </c>
      <c r="E27" s="920">
        <f t="shared" si="0"/>
        <v>-4.2977331020068732E-3</v>
      </c>
      <c r="F27" s="920">
        <f t="shared" si="1"/>
        <v>-2.0511847055570964E-4</v>
      </c>
      <c r="G27" s="921">
        <f t="shared" si="2"/>
        <v>8.6027293660710191E-4</v>
      </c>
      <c r="H27" s="921">
        <f t="shared" si="3"/>
        <v>2.0374268207828949E-3</v>
      </c>
    </row>
    <row r="28" spans="2:8">
      <c r="B28" s="884" t="s">
        <v>2278</v>
      </c>
      <c r="C28" s="918">
        <f>SUM(Psumm!BP$18:BP$24)</f>
        <v>3719.7286000000004</v>
      </c>
      <c r="D28" s="918">
        <f>SUM(Psumm!BP$20:BP$24)</f>
        <v>2279.1854000000003</v>
      </c>
      <c r="E28" s="920">
        <f t="shared" si="0"/>
        <v>5.3350972305648003E-3</v>
      </c>
      <c r="F28" s="920">
        <f t="shared" si="1"/>
        <v>-3.8369481480521328E-3</v>
      </c>
      <c r="G28" s="921">
        <f t="shared" si="2"/>
        <v>1.8758494832136208E-3</v>
      </c>
      <c r="H28" s="921">
        <f t="shared" si="3"/>
        <v>-4.5704027679827064E-4</v>
      </c>
    </row>
    <row r="29" spans="2:8">
      <c r="B29" s="884" t="s">
        <v>2279</v>
      </c>
      <c r="C29" s="918">
        <f>SUM(Psumm!BS$18:BS$24)</f>
        <v>3738.2530000000002</v>
      </c>
      <c r="D29" s="918">
        <f>SUM(Psumm!BS$20:BS$24)</f>
        <v>2272.4998999999998</v>
      </c>
      <c r="E29" s="920">
        <f t="shared" si="0"/>
        <v>4.9800407481341846E-3</v>
      </c>
      <c r="F29" s="920">
        <f t="shared" si="1"/>
        <v>-2.9332848481744556E-3</v>
      </c>
      <c r="G29" s="921">
        <f t="shared" si="2"/>
        <v>2.0058016255640374E-3</v>
      </c>
      <c r="H29" s="921">
        <f t="shared" si="3"/>
        <v>-2.3251171555940995E-3</v>
      </c>
    </row>
    <row r="30" spans="2:8">
      <c r="B30" s="884" t="s">
        <v>2280</v>
      </c>
      <c r="C30" s="918">
        <f>SUM(Psumm!BV$18:BV$24)</f>
        <v>3759.2284</v>
      </c>
      <c r="D30" s="918">
        <f>SUM(Psumm!BV$20:BV$24)</f>
        <v>2267.9906000000001</v>
      </c>
      <c r="E30" s="920">
        <f t="shared" si="0"/>
        <v>5.6110166968366126E-3</v>
      </c>
      <c r="F30" s="920">
        <f t="shared" si="1"/>
        <v>-1.9842905163602875E-3</v>
      </c>
      <c r="G30" s="921">
        <f t="shared" si="2"/>
        <v>5.3087182251785325E-3</v>
      </c>
      <c r="H30" s="921">
        <f t="shared" si="3"/>
        <v>-2.9181745041956253E-3</v>
      </c>
    </row>
    <row r="31" spans="2:8">
      <c r="B31" s="884" t="s">
        <v>2281</v>
      </c>
      <c r="C31" s="918">
        <f>SUM(Psumm!BY$18:BY$24)</f>
        <v>3781.6603</v>
      </c>
      <c r="D31" s="918">
        <f>SUM(Psumm!BY$20:BY$24)</f>
        <v>2259.7262000000001</v>
      </c>
      <c r="E31" s="920">
        <f t="shared" si="0"/>
        <v>5.967155387525791E-3</v>
      </c>
      <c r="F31" s="920">
        <f t="shared" si="1"/>
        <v>-3.6439304466253652E-3</v>
      </c>
      <c r="G31" s="921">
        <f t="shared" si="2"/>
        <v>5.5194042774988628E-3</v>
      </c>
      <c r="H31" s="921">
        <f t="shared" si="3"/>
        <v>-2.8538352703867029E-3</v>
      </c>
    </row>
    <row r="32" spans="2:8">
      <c r="B32" s="884" t="s">
        <v>2282</v>
      </c>
      <c r="C32" s="918">
        <f>SUM(Psumm!CB$18:CB$24)</f>
        <v>3808.4223000000002</v>
      </c>
      <c r="D32" s="918">
        <f>SUM(Psumm!CB$20:CB$24)</f>
        <v>2249.4728999999998</v>
      </c>
      <c r="E32" s="920">
        <f t="shared" si="0"/>
        <v>7.0767858234119796E-3</v>
      </c>
      <c r="F32" s="920">
        <f t="shared" si="1"/>
        <v>-4.5374081160807211E-3</v>
      </c>
      <c r="G32" s="921">
        <f t="shared" si="2"/>
        <v>6.2183193025914614E-3</v>
      </c>
      <c r="H32" s="921">
        <f t="shared" si="3"/>
        <v>-3.3885430263554581E-3</v>
      </c>
    </row>
    <row r="33" spans="1:8">
      <c r="B33" s="884" t="s">
        <v>2283</v>
      </c>
      <c r="C33" s="918">
        <f>SUM(Psumm!CE$18:CE$24)</f>
        <v>3839.1226000000001</v>
      </c>
      <c r="D33" s="918">
        <f>SUM(Psumm!CE$20:CE$24)</f>
        <v>2240.3688000000002</v>
      </c>
      <c r="E33" s="920">
        <f t="shared" si="0"/>
        <v>8.0611596040700562E-3</v>
      </c>
      <c r="F33" s="920">
        <f t="shared" si="1"/>
        <v>-4.0472147941855718E-3</v>
      </c>
      <c r="G33" s="921">
        <f t="shared" si="2"/>
        <v>7.0350336050026092E-3</v>
      </c>
      <c r="H33" s="921">
        <f t="shared" si="3"/>
        <v>-4.0761844522972197E-3</v>
      </c>
    </row>
    <row r="34" spans="1:8">
      <c r="B34" s="884" t="s">
        <v>2284</v>
      </c>
      <c r="C34" s="918">
        <f>SUM(Psumm!CH$18:CH$24)</f>
        <v>3872.3849999999998</v>
      </c>
      <c r="D34" s="918">
        <f>SUM(Psumm!CH$20:CH$24)</f>
        <v>2235.0359000000003</v>
      </c>
      <c r="E34" s="920">
        <f t="shared" si="0"/>
        <v>8.664062981473819E-3</v>
      </c>
      <c r="F34" s="920">
        <f t="shared" si="1"/>
        <v>-2.3803670181444803E-3</v>
      </c>
      <c r="G34" s="921">
        <f t="shared" si="2"/>
        <v>7.9340028029852849E-3</v>
      </c>
      <c r="H34" s="921">
        <f t="shared" si="3"/>
        <v>-3.6549966428035909E-3</v>
      </c>
    </row>
    <row r="35" spans="1:8">
      <c r="B35" s="884" t="s">
        <v>2285</v>
      </c>
      <c r="C35" s="918">
        <f>SUM(Psumm!CK$18:CK$24)</f>
        <v>3901.6433000000006</v>
      </c>
      <c r="D35" s="918">
        <f>SUM(Psumm!CK$20:CK$24)</f>
        <v>2232.6287000000002</v>
      </c>
      <c r="E35" s="920">
        <f t="shared" si="0"/>
        <v>7.5556278624158146E-3</v>
      </c>
      <c r="F35" s="920">
        <f t="shared" si="1"/>
        <v>-1.077029679925956E-3</v>
      </c>
      <c r="G35" s="921">
        <f t="shared" si="2"/>
        <v>8.0936168159865627E-3</v>
      </c>
      <c r="H35" s="921">
        <f t="shared" si="3"/>
        <v>-2.5015371640853359E-3</v>
      </c>
    </row>
    <row r="36" spans="1:8">
      <c r="B36" s="884" t="s">
        <v>2286</v>
      </c>
      <c r="C36" s="918">
        <f>SUM(Psumm!CN$18:CN$24)</f>
        <v>3920.571300000001</v>
      </c>
      <c r="D36" s="918">
        <f>SUM(Psumm!CN$20:CN$24)</f>
        <v>2239.1804000000002</v>
      </c>
      <c r="E36" s="920">
        <f t="shared" si="0"/>
        <v>4.851289199092168E-3</v>
      </c>
      <c r="F36" s="920">
        <f t="shared" si="1"/>
        <v>2.9345228787931443E-3</v>
      </c>
      <c r="G36" s="921">
        <f t="shared" si="2"/>
        <v>7.0236600143272669E-3</v>
      </c>
      <c r="H36" s="921">
        <f t="shared" si="3"/>
        <v>-1.7429127309243064E-4</v>
      </c>
    </row>
    <row r="38" spans="1:8">
      <c r="A38" s="884" t="s">
        <v>2292</v>
      </c>
    </row>
    <row r="39" spans="1:8">
      <c r="A39" s="884" t="s">
        <v>2864</v>
      </c>
    </row>
    <row r="41" spans="1:8">
      <c r="E41" s="884" t="s">
        <v>2356</v>
      </c>
    </row>
    <row r="42" spans="1:8">
      <c r="C42" s="884" t="s">
        <v>2328</v>
      </c>
      <c r="D42" s="884" t="s">
        <v>2340</v>
      </c>
      <c r="E42" s="884" t="s">
        <v>2328</v>
      </c>
      <c r="F42" s="884" t="s">
        <v>2340</v>
      </c>
    </row>
    <row r="43" spans="1:8">
      <c r="B43" s="884" t="s">
        <v>2329</v>
      </c>
      <c r="C43" s="921">
        <f>H9</f>
        <v>3.2103971426631871E-2</v>
      </c>
      <c r="E43" s="919"/>
    </row>
    <row r="44" spans="1:8">
      <c r="B44" s="884" t="s">
        <v>2330</v>
      </c>
      <c r="C44" s="921">
        <f t="shared" ref="C44:C53" si="4">H10</f>
        <v>2.6716488934763305E-2</v>
      </c>
      <c r="E44" s="919"/>
    </row>
    <row r="45" spans="1:8">
      <c r="B45" s="884" t="s">
        <v>2331</v>
      </c>
      <c r="C45" s="921">
        <f t="shared" si="4"/>
        <v>2.4235052445979271E-2</v>
      </c>
      <c r="E45" s="919"/>
    </row>
    <row r="46" spans="1:8">
      <c r="B46" s="884" t="s">
        <v>2332</v>
      </c>
      <c r="C46" s="921">
        <f t="shared" si="4"/>
        <v>2.7041283186522918E-2</v>
      </c>
      <c r="D46" s="921">
        <f>G12</f>
        <v>2.7332765223838873E-2</v>
      </c>
      <c r="E46" s="919"/>
      <c r="F46" s="919"/>
    </row>
    <row r="47" spans="1:8">
      <c r="B47" s="884" t="s">
        <v>2333</v>
      </c>
      <c r="C47" s="921">
        <f t="shared" si="4"/>
        <v>3.1944241082856907E-2</v>
      </c>
      <c r="D47" s="921">
        <f t="shared" ref="D47:D53" si="5">G13</f>
        <v>2.1398465562122881E-2</v>
      </c>
      <c r="E47" s="919">
        <f>(1+C47)</f>
        <v>1.031944241082857</v>
      </c>
      <c r="F47" s="919">
        <f>(1+D47)</f>
        <v>1.0213984655621229</v>
      </c>
    </row>
    <row r="48" spans="1:8">
      <c r="B48" s="928" t="s">
        <v>2334</v>
      </c>
      <c r="C48" s="921">
        <f t="shared" si="4"/>
        <v>3.3128726594438662E-2</v>
      </c>
      <c r="D48" s="921">
        <f t="shared" si="5"/>
        <v>1.6831377589852831E-2</v>
      </c>
      <c r="E48" s="929">
        <f t="shared" ref="E48:E68" si="6">E47*(1+C48)</f>
        <v>1.0661312397063964</v>
      </c>
      <c r="F48" s="929">
        <f t="shared" ref="F48:F68" si="7">F47*(1+D48)</f>
        <v>1.0385900088056952</v>
      </c>
    </row>
    <row r="49" spans="2:6">
      <c r="B49" s="884" t="s">
        <v>2335</v>
      </c>
      <c r="C49" s="921">
        <f t="shared" si="4"/>
        <v>3.0851124176629236E-2</v>
      </c>
      <c r="D49" s="921">
        <f t="shared" si="5"/>
        <v>1.2666650117762801E-2</v>
      </c>
      <c r="E49" s="919">
        <f t="shared" si="6"/>
        <v>1.0990225869711621</v>
      </c>
      <c r="F49" s="919">
        <f t="shared" si="7"/>
        <v>1.0517454650630411</v>
      </c>
    </row>
    <row r="50" spans="2:6">
      <c r="B50" s="884" t="s">
        <v>2336</v>
      </c>
      <c r="C50" s="921">
        <f t="shared" si="4"/>
        <v>2.2903394383467852E-2</v>
      </c>
      <c r="D50" s="921">
        <f t="shared" si="5"/>
        <v>9.6598059395838209E-3</v>
      </c>
      <c r="E50" s="919">
        <f t="shared" si="6"/>
        <v>1.1241939347169017</v>
      </c>
      <c r="F50" s="919">
        <f t="shared" si="7"/>
        <v>1.0619051221533875</v>
      </c>
    </row>
    <row r="51" spans="2:6">
      <c r="B51" s="884" t="s">
        <v>2337</v>
      </c>
      <c r="C51" s="921">
        <f t="shared" si="4"/>
        <v>1.4812797660928393E-2</v>
      </c>
      <c r="D51" s="921">
        <f t="shared" si="5"/>
        <v>7.2482969347078541E-3</v>
      </c>
      <c r="E51" s="919">
        <f t="shared" si="6"/>
        <v>1.1408463920035061</v>
      </c>
      <c r="F51" s="919">
        <f t="shared" si="7"/>
        <v>1.0696021257952424</v>
      </c>
    </row>
    <row r="52" spans="2:6">
      <c r="B52" s="884" t="s">
        <v>2338</v>
      </c>
      <c r="C52" s="921">
        <f t="shared" si="4"/>
        <v>1.8816580254315429E-2</v>
      </c>
      <c r="D52" s="921">
        <f t="shared" si="5"/>
        <v>5.1986292621385806E-3</v>
      </c>
      <c r="E52" s="919">
        <f t="shared" si="6"/>
        <v>1.1623132196964863</v>
      </c>
      <c r="F52" s="919">
        <f t="shared" si="7"/>
        <v>1.0751625907052473</v>
      </c>
    </row>
    <row r="53" spans="2:6">
      <c r="B53" s="928" t="s">
        <v>2339</v>
      </c>
      <c r="C53" s="921">
        <f t="shared" si="4"/>
        <v>2.9250365103148157E-2</v>
      </c>
      <c r="D53" s="921">
        <f t="shared" si="5"/>
        <v>3.5984368151823856E-3</v>
      </c>
      <c r="E53" s="929">
        <f t="shared" si="6"/>
        <v>1.1963113057368242</v>
      </c>
      <c r="F53" s="929">
        <f t="shared" si="7"/>
        <v>1.0790314953539482</v>
      </c>
    </row>
    <row r="54" spans="2:6">
      <c r="B54" s="884" t="s">
        <v>2341</v>
      </c>
      <c r="C54" s="921">
        <f t="shared" ref="C54:C68" si="8">H20</f>
        <v>4.0839973336487111E-2</v>
      </c>
      <c r="D54" s="921">
        <f t="shared" ref="D54:D68" si="9">G20</f>
        <v>2.8986616707710557E-3</v>
      </c>
      <c r="E54" s="919">
        <f t="shared" si="6"/>
        <v>1.245168627565254</v>
      </c>
      <c r="F54" s="919">
        <f t="shared" si="7"/>
        <v>1.0821592425910855</v>
      </c>
    </row>
    <row r="55" spans="2:6">
      <c r="B55" s="884" t="s">
        <v>2342</v>
      </c>
      <c r="C55" s="921">
        <f t="shared" si="8"/>
        <v>3.6560338959313508E-2</v>
      </c>
      <c r="D55" s="921">
        <f t="shared" si="9"/>
        <v>2.6641580752665797E-3</v>
      </c>
      <c r="E55" s="919">
        <f t="shared" si="6"/>
        <v>1.2906924146505427</v>
      </c>
      <c r="F55" s="919">
        <f t="shared" si="7"/>
        <v>1.085042285875959</v>
      </c>
    </row>
    <row r="56" spans="2:6">
      <c r="B56" s="884" t="s">
        <v>2343</v>
      </c>
      <c r="C56" s="921">
        <f t="shared" si="8"/>
        <v>2.9103209312889049E-2</v>
      </c>
      <c r="D56" s="921">
        <f t="shared" si="9"/>
        <v>2.0113662445658451E-3</v>
      </c>
      <c r="E56" s="919">
        <f t="shared" si="6"/>
        <v>1.3282557061526759</v>
      </c>
      <c r="F56" s="919">
        <f t="shared" si="7"/>
        <v>1.0872247033036964</v>
      </c>
    </row>
    <row r="57" spans="2:6">
      <c r="B57" s="884" t="s">
        <v>2344</v>
      </c>
      <c r="C57" s="921">
        <f t="shared" si="8"/>
        <v>2.0611628850258468E-2</v>
      </c>
      <c r="D57" s="921">
        <f t="shared" si="9"/>
        <v>1.2423662150082098E-3</v>
      </c>
      <c r="E57" s="919">
        <f t="shared" si="6"/>
        <v>1.3556332197861327</v>
      </c>
      <c r="F57" s="919">
        <f t="shared" si="7"/>
        <v>1.0885754345432033</v>
      </c>
    </row>
    <row r="58" spans="2:6">
      <c r="B58" s="928" t="s">
        <v>2345</v>
      </c>
      <c r="C58" s="921">
        <f t="shared" si="8"/>
        <v>1.4192761664138187E-2</v>
      </c>
      <c r="D58" s="921">
        <f t="shared" si="9"/>
        <v>1.2178621464529933E-3</v>
      </c>
      <c r="E58" s="929">
        <f t="shared" si="6"/>
        <v>1.3748733989785455</v>
      </c>
      <c r="F58" s="929">
        <f t="shared" si="7"/>
        <v>1.0899011693584919</v>
      </c>
    </row>
    <row r="59" spans="2:6">
      <c r="B59" s="884" t="s">
        <v>2346</v>
      </c>
      <c r="C59" s="921">
        <f t="shared" si="8"/>
        <v>8.7686809491273419E-3</v>
      </c>
      <c r="D59" s="921">
        <f t="shared" si="9"/>
        <v>1.6697166062849729E-3</v>
      </c>
      <c r="E59" s="919">
        <f t="shared" si="6"/>
        <v>1.3869292251596308</v>
      </c>
      <c r="F59" s="919">
        <f t="shared" si="7"/>
        <v>1.0917209954401792</v>
      </c>
    </row>
    <row r="60" spans="2:6">
      <c r="B60" s="884" t="s">
        <v>2347</v>
      </c>
      <c r="C60" s="921">
        <f t="shared" si="8"/>
        <v>5.0020924259133919E-3</v>
      </c>
      <c r="D60" s="921">
        <f t="shared" si="9"/>
        <v>2.8797865613973497E-3</v>
      </c>
      <c r="E60" s="919">
        <f t="shared" si="6"/>
        <v>1.3938667733320795</v>
      </c>
      <c r="F60" s="919">
        <f t="shared" si="7"/>
        <v>1.0948649188916433</v>
      </c>
    </row>
    <row r="61" spans="2:6">
      <c r="B61" s="884" t="s">
        <v>2348</v>
      </c>
      <c r="C61" s="921">
        <f t="shared" si="8"/>
        <v>2.0374268207828949E-3</v>
      </c>
      <c r="D61" s="921">
        <f t="shared" si="9"/>
        <v>8.6027293660710191E-4</v>
      </c>
      <c r="E61" s="919">
        <f t="shared" si="6"/>
        <v>1.3967066748806642</v>
      </c>
      <c r="F61" s="919">
        <f t="shared" si="7"/>
        <v>1.0958068015506064</v>
      </c>
    </row>
    <row r="62" spans="2:6">
      <c r="B62" s="884" t="s">
        <v>2349</v>
      </c>
      <c r="C62" s="921">
        <f t="shared" si="8"/>
        <v>-4.5704027679827064E-4</v>
      </c>
      <c r="D62" s="921">
        <f t="shared" si="9"/>
        <v>1.8758494832136208E-3</v>
      </c>
      <c r="E62" s="919">
        <f t="shared" si="6"/>
        <v>1.3960683236753708</v>
      </c>
      <c r="F62" s="919">
        <f t="shared" si="7"/>
        <v>1.097862370172997</v>
      </c>
    </row>
    <row r="63" spans="2:6">
      <c r="B63" s="928" t="s">
        <v>2350</v>
      </c>
      <c r="C63" s="921">
        <f t="shared" si="8"/>
        <v>-2.3251171555940995E-3</v>
      </c>
      <c r="D63" s="921">
        <f t="shared" si="9"/>
        <v>2.0058016255640374E-3</v>
      </c>
      <c r="E63" s="929">
        <f t="shared" si="6"/>
        <v>1.3928223012656116</v>
      </c>
      <c r="F63" s="929">
        <f t="shared" si="7"/>
        <v>1.1000644642997355</v>
      </c>
    </row>
    <row r="64" spans="2:6">
      <c r="B64" s="884" t="s">
        <v>2351</v>
      </c>
      <c r="C64" s="921">
        <f t="shared" si="8"/>
        <v>-2.9181745041956253E-3</v>
      </c>
      <c r="D64" s="921">
        <f t="shared" si="9"/>
        <v>5.3087182251785325E-3</v>
      </c>
      <c r="E64" s="919">
        <f t="shared" si="6"/>
        <v>1.3887578027371832</v>
      </c>
      <c r="F64" s="919">
        <f t="shared" si="7"/>
        <v>1.1059043965702346</v>
      </c>
    </row>
    <row r="65" spans="2:6">
      <c r="B65" s="884" t="s">
        <v>2352</v>
      </c>
      <c r="C65" s="921">
        <f t="shared" si="8"/>
        <v>-2.8538352703867029E-3</v>
      </c>
      <c r="D65" s="921">
        <f t="shared" si="9"/>
        <v>5.5194042774988628E-3</v>
      </c>
      <c r="E65" s="919">
        <f t="shared" si="6"/>
        <v>1.3847945167377069</v>
      </c>
      <c r="F65" s="919">
        <f t="shared" si="7"/>
        <v>1.1120083300271693</v>
      </c>
    </row>
    <row r="66" spans="2:6">
      <c r="B66" s="884" t="s">
        <v>2353</v>
      </c>
      <c r="C66" s="921">
        <f t="shared" si="8"/>
        <v>-3.3885430263554581E-3</v>
      </c>
      <c r="D66" s="921">
        <f t="shared" si="9"/>
        <v>6.2183193025914614E-3</v>
      </c>
      <c r="E66" s="919">
        <f t="shared" si="6"/>
        <v>1.3801020809350801</v>
      </c>
      <c r="F66" s="919">
        <f t="shared" si="7"/>
        <v>1.1189231528904198</v>
      </c>
    </row>
    <row r="67" spans="2:6">
      <c r="B67" s="884" t="s">
        <v>2354</v>
      </c>
      <c r="C67" s="921">
        <f t="shared" si="8"/>
        <v>-4.0761844522972197E-3</v>
      </c>
      <c r="D67" s="921">
        <f t="shared" si="9"/>
        <v>7.0350336050026092E-3</v>
      </c>
      <c r="E67" s="919">
        <f t="shared" si="6"/>
        <v>1.3744765302901896</v>
      </c>
      <c r="F67" s="919">
        <f t="shared" si="7"/>
        <v>1.1267948148724194</v>
      </c>
    </row>
    <row r="68" spans="2:6">
      <c r="B68" s="928" t="s">
        <v>2355</v>
      </c>
      <c r="C68" s="921">
        <f t="shared" si="8"/>
        <v>-3.6549966428035909E-3</v>
      </c>
      <c r="D68" s="921">
        <f t="shared" si="9"/>
        <v>7.9340028029852849E-3</v>
      </c>
      <c r="E68" s="929">
        <f t="shared" si="6"/>
        <v>1.3694528231863667</v>
      </c>
      <c r="F68" s="929">
        <f t="shared" si="7"/>
        <v>1.1357348080920064</v>
      </c>
    </row>
    <row r="72" spans="2:6">
      <c r="B72" s="884" t="s">
        <v>2788</v>
      </c>
    </row>
    <row r="73" spans="2:6">
      <c r="B73" s="884" t="s">
        <v>2789</v>
      </c>
    </row>
    <row r="75" spans="2:6">
      <c r="C75" s="884" t="s">
        <v>2391</v>
      </c>
      <c r="E75" s="884" t="s">
        <v>2392</v>
      </c>
    </row>
    <row r="76" spans="2:6">
      <c r="C76" s="884" t="s">
        <v>2389</v>
      </c>
      <c r="D76" s="884" t="s">
        <v>2390</v>
      </c>
      <c r="E76" s="884" t="s">
        <v>2389</v>
      </c>
      <c r="F76" s="884" t="s">
        <v>2390</v>
      </c>
    </row>
    <row r="77" spans="2:6">
      <c r="B77" s="884" t="s">
        <v>2384</v>
      </c>
      <c r="C77" s="932">
        <f>'DU18'!C$9/10/12</f>
        <v>20.255833333333332</v>
      </c>
      <c r="D77" s="932">
        <f>'DU18'!D$9/10/12</f>
        <v>24.605833333333333</v>
      </c>
      <c r="E77" s="932">
        <f>'DU18'!C$13/10/12</f>
        <v>22.070000000000004</v>
      </c>
      <c r="F77" s="932">
        <f>'DU18'!D$13/10/12</f>
        <v>26.99</v>
      </c>
    </row>
    <row r="78" spans="2:6">
      <c r="B78" s="884" t="s">
        <v>2385</v>
      </c>
      <c r="C78" s="932">
        <f>'DU17'!C$9/10/12</f>
        <v>19.6525</v>
      </c>
      <c r="D78" s="932">
        <f>'DU17'!D$9/10/12</f>
        <v>23.977500000000003</v>
      </c>
      <c r="E78" s="932">
        <f>'DU17'!C$13/10/12</f>
        <v>23.060833333333335</v>
      </c>
      <c r="F78" s="932">
        <f>'DU17'!D$13/10/12</f>
        <v>28.068333333333332</v>
      </c>
    </row>
    <row r="79" spans="2:6">
      <c r="B79" s="884" t="s">
        <v>2386</v>
      </c>
      <c r="C79" s="932">
        <f>'DU16'!C$9/10/12</f>
        <v>15.724166666666667</v>
      </c>
      <c r="D79" s="932">
        <f>'DU16'!D$9/10/12</f>
        <v>19.02</v>
      </c>
      <c r="E79" s="932">
        <f>'DU16'!C$13/10/12</f>
        <v>19.201666666666664</v>
      </c>
      <c r="F79" s="932">
        <f>'DU16'!D$13/10/12</f>
        <v>23.186666666666667</v>
      </c>
    </row>
    <row r="80" spans="2:6">
      <c r="B80" s="884" t="s">
        <v>2388</v>
      </c>
      <c r="C80" s="934">
        <f>AVERAGE(C83:C94)</f>
        <v>4.3829761904761924</v>
      </c>
      <c r="D80" s="934">
        <f t="shared" ref="D80:F80" si="10">AVERAGE(D83:D94)</f>
        <v>5.3766369047619058</v>
      </c>
      <c r="E80" s="934">
        <f t="shared" si="10"/>
        <v>6.0342857142857182</v>
      </c>
      <c r="F80" s="934">
        <f t="shared" si="10"/>
        <v>7.051130952380948</v>
      </c>
    </row>
    <row r="81" spans="2:8">
      <c r="B81" s="884" t="s">
        <v>2387</v>
      </c>
      <c r="C81" s="926">
        <v>0</v>
      </c>
      <c r="D81" s="926">
        <v>0</v>
      </c>
      <c r="E81" s="926">
        <v>0</v>
      </c>
      <c r="F81" s="926">
        <v>0</v>
      </c>
    </row>
    <row r="83" spans="2:8">
      <c r="B83" s="884" t="s">
        <v>2393</v>
      </c>
      <c r="C83" s="932">
        <f>'DU15'!C$8/10</f>
        <v>9.4599999999999991</v>
      </c>
      <c r="D83" s="932">
        <f>'DU15'!D$8/10</f>
        <v>11.72</v>
      </c>
      <c r="E83" s="932">
        <f>'DU15'!C$12/10</f>
        <v>12.53</v>
      </c>
      <c r="F83" s="932">
        <f>'DU15'!D$12/10</f>
        <v>14.930000000000001</v>
      </c>
      <c r="H83" s="884">
        <v>1</v>
      </c>
    </row>
    <row r="84" spans="2:8">
      <c r="B84" s="884" t="s">
        <v>2394</v>
      </c>
      <c r="C84" s="932">
        <f>'DU14'!C$8/10</f>
        <v>8.6900000000000013</v>
      </c>
      <c r="D84" s="932">
        <f>'DU14'!D$8/10</f>
        <v>10.73</v>
      </c>
      <c r="E84" s="932">
        <f>'DU14'!C$12/10</f>
        <v>11.66</v>
      </c>
      <c r="F84" s="932">
        <f>'DU14'!D$12/10</f>
        <v>13.830000000000002</v>
      </c>
      <c r="H84" s="884">
        <v>2</v>
      </c>
    </row>
    <row r="85" spans="2:8">
      <c r="B85" s="884" t="s">
        <v>2783</v>
      </c>
      <c r="C85" s="932">
        <f>'DU13'!C$8/10</f>
        <v>7.6400000000000006</v>
      </c>
      <c r="D85" s="932">
        <f>'DU13'!D$8/10</f>
        <v>9.41</v>
      </c>
      <c r="E85" s="932">
        <f>'DU13'!C$12/10</f>
        <v>10.41</v>
      </c>
      <c r="F85" s="932">
        <f>'DU13'!D$12/10</f>
        <v>12.26</v>
      </c>
      <c r="H85" s="884">
        <v>3</v>
      </c>
    </row>
    <row r="86" spans="2:8">
      <c r="B86" s="884" t="s">
        <v>2784</v>
      </c>
      <c r="C86" s="932">
        <f>'DU12'!C$8/10</f>
        <v>6.7200000000000006</v>
      </c>
      <c r="D86" s="932">
        <f>'DU12'!D$8/10</f>
        <v>8.23</v>
      </c>
      <c r="E86" s="932">
        <f>'DU12'!C$12/10</f>
        <v>9.1</v>
      </c>
      <c r="F86" s="932">
        <f>'DU12'!D$12/10</f>
        <v>10.690000000000001</v>
      </c>
      <c r="H86" s="884">
        <v>4</v>
      </c>
    </row>
    <row r="87" spans="2:8">
      <c r="B87" s="884" t="s">
        <v>2785</v>
      </c>
      <c r="C87" s="932">
        <f>'DU11'!C$8/10</f>
        <v>5.65</v>
      </c>
      <c r="D87" s="932">
        <f>'DU11'!D$8/10</f>
        <v>6.93</v>
      </c>
      <c r="E87" s="932">
        <f>'DU11'!C$12/10</f>
        <v>7.68</v>
      </c>
      <c r="F87" s="932">
        <f>'DU11'!D$12/10</f>
        <v>9.0500000000000007</v>
      </c>
      <c r="H87" s="884">
        <v>5</v>
      </c>
    </row>
    <row r="88" spans="2:8">
      <c r="B88" s="884" t="s">
        <v>2786</v>
      </c>
      <c r="C88" s="932">
        <f>'DU10'!C$8/10</f>
        <v>4.7799999999999994</v>
      </c>
      <c r="D88" s="932">
        <f>'DU10'!D$8/10</f>
        <v>5.86</v>
      </c>
      <c r="E88" s="932">
        <f>'DU10'!C$12/10</f>
        <v>6.56</v>
      </c>
      <c r="F88" s="932">
        <f>'DU10'!D$12/10</f>
        <v>7.67</v>
      </c>
      <c r="H88" s="884">
        <v>6</v>
      </c>
    </row>
    <row r="89" spans="2:8">
      <c r="B89" s="884" t="s">
        <v>2787</v>
      </c>
      <c r="C89" s="932">
        <f>'DU09'!C$8/10</f>
        <v>3.85</v>
      </c>
      <c r="D89" s="932">
        <f>'DU09'!D$8/10</f>
        <v>4.7299999999999995</v>
      </c>
      <c r="E89" s="932">
        <f>'DU09'!C$12/10</f>
        <v>5.36</v>
      </c>
      <c r="F89" s="932">
        <f>'DU09'!D$12/10</f>
        <v>6.2299999999999995</v>
      </c>
      <c r="H89" s="884">
        <v>7</v>
      </c>
    </row>
    <row r="90" spans="2:8">
      <c r="B90" s="884" t="s">
        <v>2790</v>
      </c>
      <c r="C90" s="932">
        <f>MAX(0,(COUNT(C$83:C$89)*SUMPRODUCT($H$83:$H$89,C$83:C$89)-SUM($H$83:$H$89)*SUM(C$83:C$89))/(COUNT(C$83:C$89)*SUMPRODUCT($H$83:$H$89,$H$83:$H$89)-(SUM($H$83:$H$89))^2)*$H90+(SUMPRODUCT($H$83:$H$89,$H$83:$H$89)*SUM(C$83:C$89)-SUMPRODUCT($H$83:$H$89,C$83:C$89)*SUM($H$83:$H$89))/(COUNT(C$83:C$89)*SUMPRODUCT($H$83:$H$89,$H$83:$H$89)-(SUM($H$83:$H$89))^2))</f>
        <v>2.8785714285714317</v>
      </c>
      <c r="D90" s="932">
        <f t="shared" ref="D90:F94" si="11">MAX(0,(COUNT(D$83:D$89)*SUMPRODUCT($H$83:$H$89,D$83:D$89)-SUM($H$83:$H$89)*SUM(D$83:D$89))/(COUNT(D$83:D$89)*SUMPRODUCT($H$83:$H$89,$H$83:$H$89)-(SUM($H$83:$H$89))^2)*$H90+(SUMPRODUCT($H$83:$H$89,$H$83:$H$89)*SUM(D$83:D$89)-SUMPRODUCT($H$83:$H$89,D$83:D$89)*SUM($H$83:$H$89))/(COUNT(D$83:D$89)*SUMPRODUCT($H$83:$H$89,$H$83:$H$89)-(SUM($H$83:$H$89))^2))</f>
        <v>3.4885714285714293</v>
      </c>
      <c r="E90" s="932">
        <f t="shared" si="11"/>
        <v>4.1228571428571517</v>
      </c>
      <c r="F90" s="932">
        <f t="shared" si="11"/>
        <v>4.7185714285714155</v>
      </c>
      <c r="H90" s="884">
        <v>8</v>
      </c>
    </row>
    <row r="91" spans="2:8">
      <c r="C91" s="932">
        <f t="shared" ref="C91:C94" si="12">MAX(0,(COUNT(C$83:C$89)*SUMPRODUCT($H$83:$H$89,C$83:C$89)-SUM($H$83:$H$89)*SUM(C$83:C$89))/(COUNT(C$83:C$89)*SUMPRODUCT($H$83:$H$89,$H$83:$H$89)-(SUM($H$83:$H$89))^2)*$H91+(SUMPRODUCT($H$83:$H$89,$H$83:$H$89)*SUM(C$83:C$89)-SUMPRODUCT($H$83:$H$89,C$83:C$89)*SUM($H$83:$H$89))/(COUNT(C$83:C$89)*SUMPRODUCT($H$83:$H$89,$H$83:$H$89)-(SUM($H$83:$H$89))^2))</f>
        <v>1.9271428571428615</v>
      </c>
      <c r="D91" s="932">
        <f t="shared" si="11"/>
        <v>2.3032142857142865</v>
      </c>
      <c r="E91" s="932">
        <f t="shared" si="11"/>
        <v>2.892857142857153</v>
      </c>
      <c r="F91" s="932">
        <f t="shared" si="11"/>
        <v>3.2317857142856994</v>
      </c>
      <c r="H91" s="884">
        <v>9</v>
      </c>
    </row>
    <row r="92" spans="2:8">
      <c r="C92" s="932">
        <f t="shared" si="12"/>
        <v>0.97571428571429131</v>
      </c>
      <c r="D92" s="932">
        <f>MAX(0,(COUNT(D$83:D$89)*SUMPRODUCT($H$83:$H$89,D$83:D$89)-SUM($H$83:$H$89)*SUM(D$83:D$89))/(COUNT(D$83:D$89)*SUMPRODUCT($H$83:$H$89,$H$83:$H$89)-(SUM($H$83:$H$89))^2)*$H92+(SUMPRODUCT($H$83:$H$89,$H$83:$H$89)*SUM(D$83:D$89)-SUMPRODUCT($H$83:$H$89,D$83:D$89)*SUM($H$83:$H$89))/(COUNT(D$83:D$89)*SUMPRODUCT($H$83:$H$89,$H$83:$H$89)-(SUM($H$83:$H$89))^2))</f>
        <v>1.1178571428571438</v>
      </c>
      <c r="E92" s="932">
        <f t="shared" si="11"/>
        <v>1.6628571428571544</v>
      </c>
      <c r="F92" s="932">
        <f t="shared" si="11"/>
        <v>1.7449999999999815</v>
      </c>
      <c r="H92" s="884">
        <v>10</v>
      </c>
    </row>
    <row r="93" spans="2:8">
      <c r="C93" s="932">
        <f t="shared" si="12"/>
        <v>2.4285714285721127E-2</v>
      </c>
      <c r="D93" s="932">
        <f t="shared" si="11"/>
        <v>0</v>
      </c>
      <c r="E93" s="932">
        <f t="shared" si="11"/>
        <v>0.43285714285715571</v>
      </c>
      <c r="F93" s="932">
        <f t="shared" si="11"/>
        <v>0.25821428571426353</v>
      </c>
      <c r="H93" s="884">
        <v>11</v>
      </c>
    </row>
    <row r="94" spans="2:8">
      <c r="C94" s="932">
        <f t="shared" si="12"/>
        <v>0</v>
      </c>
      <c r="D94" s="932">
        <f t="shared" si="11"/>
        <v>0</v>
      </c>
      <c r="E94" s="932">
        <f t="shared" si="11"/>
        <v>0</v>
      </c>
      <c r="F94" s="932">
        <f t="shared" si="11"/>
        <v>0</v>
      </c>
      <c r="H94" s="884">
        <v>12</v>
      </c>
    </row>
    <row r="96" spans="2:8">
      <c r="C96" s="884" t="s">
        <v>2792</v>
      </c>
    </row>
    <row r="97" spans="2:10">
      <c r="C97" s="884" t="s">
        <v>2794</v>
      </c>
      <c r="E97" s="884" t="s">
        <v>2793</v>
      </c>
      <c r="G97" s="884" t="s">
        <v>2796</v>
      </c>
    </row>
    <row r="98" spans="2:10">
      <c r="C98" s="884" t="s">
        <v>294</v>
      </c>
      <c r="D98" s="884" t="s">
        <v>295</v>
      </c>
      <c r="E98" s="884" t="s">
        <v>294</v>
      </c>
      <c r="F98" s="884" t="s">
        <v>295</v>
      </c>
      <c r="G98" s="884" t="s">
        <v>294</v>
      </c>
      <c r="H98" s="884" t="s">
        <v>295</v>
      </c>
    </row>
    <row r="99" spans="2:10">
      <c r="B99" s="884" t="s">
        <v>2393</v>
      </c>
      <c r="C99" s="884">
        <f>SUM('DU15'!$C$23,'DU15'!$C$26)</f>
        <v>370.8</v>
      </c>
      <c r="D99" s="884">
        <f>SUM('DU15'!$D$23,'DU15'!$D$26)</f>
        <v>495.4</v>
      </c>
      <c r="E99" s="922">
        <f>SUM('DM07'!$C$5)-SUM('DM07'!$C$22,'DM07'!$C$26,'DM07'!$C$28)</f>
        <v>8899</v>
      </c>
      <c r="F99" s="922">
        <f>SUM('DM07'!$D$5)-SUM('DM07'!$D$22,'DM07'!$D$26,'DM07'!$D$28)</f>
        <v>18702</v>
      </c>
      <c r="G99" s="1182">
        <f>E99/C99/10</f>
        <v>2.3999460625674218</v>
      </c>
      <c r="H99" s="1182">
        <f>F99/D99/10</f>
        <v>3.7751312071053698</v>
      </c>
      <c r="J99" s="884">
        <v>1</v>
      </c>
    </row>
    <row r="100" spans="2:10">
      <c r="B100" s="884" t="s">
        <v>2394</v>
      </c>
      <c r="C100" s="884">
        <f>SUM('DU14'!$C$23,'DU14'!$C$26)</f>
        <v>360.7</v>
      </c>
      <c r="D100" s="884">
        <f>SUM('DU14'!$D$23,'DU14'!$D$26)</f>
        <v>489.59999999999997</v>
      </c>
      <c r="E100" s="922">
        <f>SUM('DM06'!$C$5)-SUM('DM06'!$C$22,'DM06'!$C$26,'DM06'!$C$28)</f>
        <v>8625</v>
      </c>
      <c r="F100" s="922">
        <f>SUM('DM06'!$D$5)-SUM('DM06'!$D$22,'DM06'!$D$26,'DM06'!$D$28)</f>
        <v>18341</v>
      </c>
      <c r="G100" s="1181">
        <f t="shared" ref="G100:G105" si="13">E100/C100/10</f>
        <v>2.3911838092597728</v>
      </c>
      <c r="H100" s="1181">
        <f t="shared" ref="H100:H105" si="14">F100/D100/10</f>
        <v>3.7461192810457518</v>
      </c>
      <c r="J100" s="884">
        <v>2</v>
      </c>
    </row>
    <row r="101" spans="2:10">
      <c r="B101" s="884" t="s">
        <v>2783</v>
      </c>
      <c r="C101" s="884">
        <f>SUM('DU13'!$C$23,'DU13'!$C$26)</f>
        <v>348.09999999999997</v>
      </c>
      <c r="D101" s="884">
        <f>SUM('DU13'!$D$23,'DU13'!$D$26)</f>
        <v>478.9</v>
      </c>
      <c r="E101" s="922">
        <f>SUM('DM05'!$C$5)-SUM('DM05'!$C$22,'DM05'!$C$26,'DM05'!$C$28)</f>
        <v>8190</v>
      </c>
      <c r="F101" s="922">
        <f>SUM('DM05'!$D$5)-SUM('DM05'!$D$22,'DM05'!$D$26,'DM05'!$D$28)</f>
        <v>17496</v>
      </c>
      <c r="G101" s="1181">
        <f t="shared" si="13"/>
        <v>2.3527721918988798</v>
      </c>
      <c r="H101" s="1181">
        <f t="shared" si="14"/>
        <v>3.653372311547296</v>
      </c>
      <c r="J101" s="884">
        <v>3</v>
      </c>
    </row>
    <row r="102" spans="2:10">
      <c r="B102" s="884" t="s">
        <v>2784</v>
      </c>
      <c r="C102" s="884">
        <f>SUM('DU12'!$C$23,'DU12'!$C$26)</f>
        <v>335.09999999999997</v>
      </c>
      <c r="D102" s="884">
        <f>SUM('DU12'!$D$23,'DU12'!$D$26)</f>
        <v>469.3</v>
      </c>
      <c r="E102" s="922">
        <f>SUM('DM04'!$C$5)-SUM('DM04'!$C$22,'DM04'!$C$26,'DM04'!$C$28)</f>
        <v>7715</v>
      </c>
      <c r="F102" s="922">
        <f>SUM('DM04'!$D$5)-SUM('DM04'!$D$22,'DM04'!$D$26,'DM04'!$D$28)</f>
        <v>16598</v>
      </c>
      <c r="G102" s="1181">
        <f t="shared" si="13"/>
        <v>2.3022978215458076</v>
      </c>
      <c r="H102" s="1181">
        <f t="shared" si="14"/>
        <v>3.5367568719369276</v>
      </c>
      <c r="J102" s="884">
        <v>4</v>
      </c>
    </row>
    <row r="103" spans="2:10">
      <c r="B103" s="884" t="s">
        <v>2785</v>
      </c>
      <c r="C103" s="884">
        <f>SUM('DU11'!$C$23,'DU11'!$C$26)</f>
        <v>319.59999999999997</v>
      </c>
      <c r="D103" s="884">
        <f>SUM('DU11'!$D$23,'DU11'!$D$26)</f>
        <v>457.1</v>
      </c>
      <c r="E103" s="922">
        <f>SUM('DM03'!$C$5)-SUM('DM03'!$C$22,'DM03'!$C$26,'DM03'!$C$28)</f>
        <v>7181</v>
      </c>
      <c r="F103" s="922">
        <f>SUM('DM03'!$D$5)-SUM('DM03'!$D$22,'DM03'!$D$26,'DM03'!$D$28)</f>
        <v>15689</v>
      </c>
      <c r="G103" s="1181">
        <f t="shared" si="13"/>
        <v>2.2468710888610763</v>
      </c>
      <c r="H103" s="1181">
        <f t="shared" si="14"/>
        <v>3.4322905272369284</v>
      </c>
      <c r="J103" s="884">
        <v>5</v>
      </c>
    </row>
    <row r="104" spans="2:10">
      <c r="B104" s="884" t="s">
        <v>2786</v>
      </c>
      <c r="C104" s="884">
        <f>SUM('DU10'!$C$23,'DU10'!$C$26)</f>
        <v>307.70000000000005</v>
      </c>
      <c r="D104" s="884">
        <f>SUM('DU10'!$D$23,'DU10'!$D$26)</f>
        <v>447.4</v>
      </c>
      <c r="E104" s="922">
        <f>SUM('DM02'!$C$5)-SUM('DM02'!$C$22,'DM02'!$C$26,'DM02'!$C$28)</f>
        <v>6808</v>
      </c>
      <c r="F104" s="922">
        <f>SUM('DM02'!$D$5)-SUM('DM02'!$D$22,'DM02'!$D$26,'DM02'!$D$28)</f>
        <v>14957</v>
      </c>
      <c r="G104" s="1181">
        <f t="shared" si="13"/>
        <v>2.2125446863828402</v>
      </c>
      <c r="H104" s="1181">
        <f t="shared" si="14"/>
        <v>3.3430934286991509</v>
      </c>
      <c r="J104" s="884">
        <v>6</v>
      </c>
    </row>
    <row r="105" spans="2:10">
      <c r="B105" s="884" t="s">
        <v>2787</v>
      </c>
      <c r="C105" s="884">
        <f>SUM('DU09'!$C$23,'DU09'!$C$26)</f>
        <v>295.60000000000002</v>
      </c>
      <c r="D105" s="884">
        <f>SUM('DU09'!$D$23,'DU09'!$D$26)</f>
        <v>439.59999999999997</v>
      </c>
      <c r="E105" s="922">
        <f>SUM('DM01'!$C$5)-SUM('DM01'!$C$22,'DM01'!$C$26,'DM01'!$C$28)</f>
        <v>6398</v>
      </c>
      <c r="F105" s="922">
        <f>SUM('DM01'!$D$5)-SUM('DM01'!$D$22,'DM01'!$D$26,'DM01'!$D$28)</f>
        <v>14254</v>
      </c>
      <c r="G105" s="1181">
        <f t="shared" si="13"/>
        <v>2.1644113667117724</v>
      </c>
      <c r="H105" s="1181">
        <f t="shared" si="14"/>
        <v>3.2424931756141953</v>
      </c>
      <c r="J105" s="884">
        <v>7</v>
      </c>
    </row>
    <row r="106" spans="2:10">
      <c r="G106" s="1181">
        <f>MAX(0,(COUNT(G$99:G$105)*SUMPRODUCT($J$99:$J$105,G$99:G$105)-SUM($J$99:$J$105)*SUM(G$99:G$105))/(COUNT(G$99:G$105)*SUMPRODUCT($J$99:$J$105,$J$99:$J$105)-(SUM($J$99:$J$105))^2)*$J106+(SUMPRODUCT($J$99:$J$105,$J$99:$J$105)*SUM(G$99:G$105)-SUMPRODUCT($J$99:$J$105,G$99:G$105)*SUM($J$99:$J$105))/(COUNT(G$99:G$105)*SUMPRODUCT($J$99:$J$105,$J$99:$J$105)-(SUM($J$99:$J$105))^2))</f>
        <v>2.1286062272669928</v>
      </c>
      <c r="H106" s="1181">
        <f>MAX(0,(COUNT(H$99:H$105)*SUMPRODUCT($J$99:$J$105,H$99:H$105)-SUM($J$99:$J$105)*SUM(H$99:H$105))/(COUNT(H$99:H$105)*SUMPRODUCT($J$99:$J$105,$J$99:$J$105)-(SUM($J$99:$J$105))^2)*$J106+(SUMPRODUCT($J$99:$J$105,$J$99:$J$105)*SUM(H$99:H$105)-SUMPRODUCT($J$99:$J$105,H$99:H$105)*SUM($J$99:$J$105))/(COUNT(H$99:H$105)*SUMPRODUCT($J$99:$J$105,$J$99:$J$105)-(SUM($J$99:$J$105))^2))</f>
        <v>3.1577441742440699</v>
      </c>
      <c r="J106" s="884">
        <v>8</v>
      </c>
    </row>
    <row r="107" spans="2:10">
      <c r="G107" s="1181">
        <f t="shared" ref="G107:H110" si="15">MAX(0,(COUNT(G$99:G$105)*SUMPRODUCT($J$99:$J$105,G$99:G$105)-SUM($J$99:$J$105)*SUM(G$99:G$105))/(COUNT(G$99:G$105)*SUMPRODUCT($J$99:$J$105,$J$99:$J$105)-(SUM($J$99:$J$105))^2)*$J107+(SUMPRODUCT($J$99:$J$105,$J$99:$J$105)*SUM(G$99:G$105)-SUMPRODUCT($J$99:$J$105,G$99:G$105)*SUM($J$99:$J$105))/(COUNT(G$99:G$105)*SUMPRODUCT($J$99:$J$105,$J$99:$J$105)-(SUM($J$99:$J$105))^2))</f>
        <v>2.0868282473970425</v>
      </c>
      <c r="H107" s="1181">
        <f t="shared" si="15"/>
        <v>3.0639924748341723</v>
      </c>
      <c r="J107" s="884">
        <v>9</v>
      </c>
    </row>
    <row r="108" spans="2:10">
      <c r="G108" s="1181">
        <f t="shared" si="15"/>
        <v>2.0450502675270918</v>
      </c>
      <c r="H108" s="1181">
        <f t="shared" si="15"/>
        <v>2.9702407754242746</v>
      </c>
      <c r="J108" s="884">
        <v>10</v>
      </c>
    </row>
    <row r="109" spans="2:10">
      <c r="G109" s="1181">
        <f t="shared" si="15"/>
        <v>2.0032722876571416</v>
      </c>
      <c r="H109" s="1181">
        <f t="shared" si="15"/>
        <v>2.8764890760143773</v>
      </c>
      <c r="J109" s="884">
        <v>11</v>
      </c>
    </row>
    <row r="110" spans="2:10">
      <c r="G110" s="1182">
        <f t="shared" si="15"/>
        <v>1.9614943077871909</v>
      </c>
      <c r="H110" s="1182">
        <f t="shared" si="15"/>
        <v>2.7827373766044801</v>
      </c>
      <c r="J110" s="884">
        <v>12</v>
      </c>
    </row>
    <row r="112" spans="2:10">
      <c r="B112" s="884" t="s">
        <v>2798</v>
      </c>
    </row>
    <row r="113" spans="2:2">
      <c r="B113" s="884" t="s">
        <v>2799</v>
      </c>
    </row>
    <row r="114" spans="2:2">
      <c r="B114" s="884" t="s">
        <v>2800</v>
      </c>
    </row>
  </sheetData>
  <phoneticPr fontId="4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O24"/>
  <sheetViews>
    <sheetView workbookViewId="0"/>
  </sheetViews>
  <sheetFormatPr defaultRowHeight="12"/>
  <cols>
    <col min="1" max="1" width="9" style="2"/>
    <col min="2" max="2" width="24.25" style="2" bestFit="1" customWidth="1"/>
    <col min="3" max="4" width="9" style="2" customWidth="1"/>
    <col min="5" max="7" width="9" style="2"/>
    <col min="8" max="9" width="9" style="2" customWidth="1"/>
    <col min="10" max="16384" width="9" style="2"/>
  </cols>
  <sheetData>
    <row r="1" spans="1:15">
      <c r="A1" s="2" t="s">
        <v>1624</v>
      </c>
    </row>
    <row r="3" spans="1:15">
      <c r="C3" s="2">
        <v>2011</v>
      </c>
      <c r="D3" s="2">
        <v>2012</v>
      </c>
      <c r="E3" s="2">
        <v>2013</v>
      </c>
      <c r="F3" s="2">
        <v>2014</v>
      </c>
      <c r="G3" s="2">
        <v>2015</v>
      </c>
      <c r="H3" s="2">
        <v>2016</v>
      </c>
      <c r="I3" s="2">
        <v>2017</v>
      </c>
      <c r="J3" s="2">
        <v>2018</v>
      </c>
      <c r="K3" s="2">
        <v>2020</v>
      </c>
      <c r="L3" s="2">
        <v>2025</v>
      </c>
      <c r="M3" s="2">
        <v>2030</v>
      </c>
      <c r="N3" s="2">
        <v>2035</v>
      </c>
      <c r="O3" s="2">
        <v>2040</v>
      </c>
    </row>
    <row r="4" spans="1:15">
      <c r="B4" s="2" t="s">
        <v>2370</v>
      </c>
      <c r="C4" s="138">
        <f>'DU24'!B29/10/12</f>
        <v>16.131666666666664</v>
      </c>
      <c r="D4" s="138">
        <f>'DU23'!B31/10/12</f>
        <v>17.084999999999997</v>
      </c>
      <c r="E4" s="138">
        <f>'DU22'!B31/10/12</f>
        <v>17.686666666666667</v>
      </c>
      <c r="F4" s="138">
        <f>'DU21'!B31/10/12</f>
        <v>18.362500000000001</v>
      </c>
      <c r="G4" s="138">
        <f>'DU20'!B32/10/12</f>
        <v>18.914166666666663</v>
      </c>
      <c r="H4" s="138">
        <f>'DU19'!B33/10/12</f>
        <v>19.271666666666665</v>
      </c>
      <c r="I4" s="138">
        <f>'DU08'!B32/10</f>
        <v>19.940000000000001</v>
      </c>
      <c r="J4" s="2" t="s">
        <v>2777</v>
      </c>
    </row>
    <row r="5" spans="1:15">
      <c r="B5" s="2" t="s">
        <v>2371</v>
      </c>
      <c r="E5" s="138">
        <f>'DU34'!K59/10^4/12</f>
        <v>17.464549999999999</v>
      </c>
      <c r="F5" s="138">
        <f>'DU35'!K59/10^4/12</f>
        <v>18.128433333333334</v>
      </c>
      <c r="G5" s="138">
        <f>'DU36'!K94/10^4/12</f>
        <v>18.658825</v>
      </c>
      <c r="H5" s="138">
        <f>'DMU30'!M86/10^4</f>
        <v>18.965800000000002</v>
      </c>
      <c r="I5" s="138">
        <f>'DMU33'!L86/10^4</f>
        <v>19.6005</v>
      </c>
      <c r="J5" s="2" t="s">
        <v>2732</v>
      </c>
    </row>
    <row r="6" spans="1:15">
      <c r="B6" s="2" t="s">
        <v>1688</v>
      </c>
      <c r="D6" s="100">
        <f t="shared" ref="D6:I6" si="0">D4/C4-1</f>
        <v>5.9097014154354754E-2</v>
      </c>
      <c r="E6" s="100">
        <f t="shared" si="0"/>
        <v>3.5216076480343528E-2</v>
      </c>
      <c r="F6" s="100">
        <f t="shared" si="0"/>
        <v>3.8211458725970537E-2</v>
      </c>
      <c r="G6" s="100">
        <f t="shared" si="0"/>
        <v>3.0043113228953588E-2</v>
      </c>
      <c r="H6" s="100">
        <f t="shared" si="0"/>
        <v>1.8901176366920902E-2</v>
      </c>
      <c r="I6" s="100">
        <f t="shared" si="0"/>
        <v>3.4679581423506134E-2</v>
      </c>
    </row>
    <row r="7" spans="1:15">
      <c r="B7" s="2" t="s">
        <v>2863</v>
      </c>
      <c r="E7" s="138"/>
      <c r="F7" s="100"/>
      <c r="G7" s="100"/>
      <c r="H7" s="100"/>
      <c r="I7" s="100"/>
      <c r="J7" s="254">
        <f>AVERAGE(D6:I6)</f>
        <v>3.6024736730008243E-2</v>
      </c>
    </row>
    <row r="8" spans="1:15">
      <c r="B8" s="2" t="s">
        <v>1629</v>
      </c>
      <c r="E8" s="138"/>
      <c r="F8" s="138"/>
      <c r="G8" s="138"/>
      <c r="H8" s="138"/>
      <c r="I8" s="138"/>
      <c r="J8" s="697">
        <f>I4*(1+J7)</f>
        <v>20.658333250396364</v>
      </c>
    </row>
    <row r="9" spans="1:15">
      <c r="B9" s="2" t="s">
        <v>1627</v>
      </c>
      <c r="K9" s="138">
        <f>'2020'!$M$66</f>
        <v>22.030638234498547</v>
      </c>
      <c r="L9" s="138">
        <f>'2025'!$M$66</f>
        <v>25.506514041966504</v>
      </c>
      <c r="M9" s="138">
        <f>'2030'!$M$66</f>
        <v>28.808609715140392</v>
      </c>
      <c r="N9" s="138">
        <f>'2035'!$M$66</f>
        <v>31.708900332372121</v>
      </c>
      <c r="O9" s="138">
        <f>'2040'!$M$66</f>
        <v>33.184102250076265</v>
      </c>
    </row>
    <row r="10" spans="1:15">
      <c r="B10" s="2" t="s">
        <v>2862</v>
      </c>
      <c r="K10" s="786">
        <f>POWER(K9/J8,1/2)-1</f>
        <v>3.2680318432578126E-2</v>
      </c>
      <c r="L10" s="138"/>
      <c r="M10" s="138"/>
      <c r="N10" s="138"/>
      <c r="O10" s="138"/>
    </row>
    <row r="11" spans="1:15">
      <c r="B11" s="2" t="s">
        <v>1628</v>
      </c>
      <c r="L11" s="100">
        <f>POWER(L9/K9,1/5)-1</f>
        <v>2.97334147638737E-2</v>
      </c>
      <c r="M11" s="100"/>
      <c r="N11" s="100"/>
    </row>
    <row r="12" spans="1:15">
      <c r="B12" s="2" t="s">
        <v>2635</v>
      </c>
      <c r="L12" s="100"/>
      <c r="M12" s="100">
        <f>POWER(M9/L9,1/5)-1</f>
        <v>2.4646918763405301E-2</v>
      </c>
      <c r="N12" s="100"/>
    </row>
    <row r="13" spans="1:15">
      <c r="B13" s="2" t="s">
        <v>2636</v>
      </c>
      <c r="L13" s="100"/>
      <c r="M13" s="100"/>
      <c r="N13" s="100">
        <f>POWER(N9/M9,1/5)-1</f>
        <v>1.9369831003931637E-2</v>
      </c>
    </row>
    <row r="14" spans="1:15">
      <c r="B14" s="2" t="s">
        <v>2637</v>
      </c>
      <c r="O14" s="100">
        <f>POWER(O9/N9,1/5)-1</f>
        <v>9.1361833114766977E-3</v>
      </c>
    </row>
    <row r="15" spans="1:15">
      <c r="G15" s="138"/>
      <c r="O15" s="100"/>
    </row>
    <row r="16" spans="1:15">
      <c r="H16" s="100"/>
      <c r="I16" s="100"/>
    </row>
    <row r="17" spans="2:15">
      <c r="B17" s="2" t="s">
        <v>2778</v>
      </c>
    </row>
    <row r="18" spans="2:15">
      <c r="B18" s="2" t="s">
        <v>2638</v>
      </c>
    </row>
    <row r="19" spans="2:15">
      <c r="B19" s="2" t="s">
        <v>1709</v>
      </c>
      <c r="K19" s="438">
        <f>J8*(1+$J$7)^2</f>
        <v>22.173565289594503</v>
      </c>
      <c r="L19" s="438">
        <f>K19*(1+$J$7)^5</f>
        <v>26.465868724224663</v>
      </c>
      <c r="M19" s="438">
        <f t="shared" ref="M19:N19" si="1">$L$19*(M9/$L$9)</f>
        <v>29.892163295770615</v>
      </c>
      <c r="N19" s="438">
        <f t="shared" si="1"/>
        <v>32.901540061700388</v>
      </c>
      <c r="O19" s="438">
        <f>$L$19*(O9/$L$9)</f>
        <v>34.432227486545848</v>
      </c>
    </row>
    <row r="20" spans="2:15">
      <c r="K20" s="3" t="str">
        <f>IF(K19&gt;K9,"OK","要確認")</f>
        <v>OK</v>
      </c>
    </row>
    <row r="21" spans="2:15">
      <c r="K21" s="3"/>
    </row>
    <row r="22" spans="2:15">
      <c r="B22" s="2" t="s">
        <v>1710</v>
      </c>
    </row>
    <row r="23" spans="2:15">
      <c r="B23" s="2" t="s">
        <v>1708</v>
      </c>
    </row>
    <row r="24" spans="2:15">
      <c r="B24" s="2" t="s">
        <v>1711</v>
      </c>
      <c r="K24" s="138">
        <f>J8*(POWER(L24/J8,1/7))^2</f>
        <v>24.587847598188159</v>
      </c>
      <c r="L24" s="697">
        <v>38</v>
      </c>
      <c r="M24" s="930"/>
      <c r="N24" s="930"/>
      <c r="O24" s="138">
        <f>L24*($O$9/$L$9)</f>
        <v>49.438189923881794</v>
      </c>
    </row>
  </sheetData>
  <phoneticPr fontId="4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B2:O94"/>
  <sheetViews>
    <sheetView zoomScale="90" zoomScaleNormal="90" workbookViewId="0"/>
  </sheetViews>
  <sheetFormatPr defaultRowHeight="12"/>
  <cols>
    <col min="1" max="1" width="9" style="2"/>
    <col min="2" max="2" width="18.125" style="2" customWidth="1"/>
    <col min="3" max="3" width="9" style="2"/>
    <col min="4" max="4" width="9.125" style="2" bestFit="1" customWidth="1"/>
    <col min="5" max="7" width="9.625" style="2" bestFit="1" customWidth="1"/>
    <col min="8" max="8" width="9" style="2" customWidth="1"/>
    <col min="9" max="16384" width="9" style="2"/>
  </cols>
  <sheetData>
    <row r="2" spans="2:15">
      <c r="F2" s="267"/>
      <c r="G2" s="267"/>
    </row>
    <row r="3" spans="2:15">
      <c r="B3" s="2" t="s">
        <v>1560</v>
      </c>
      <c r="C3" s="3" t="s">
        <v>1140</v>
      </c>
      <c r="D3" s="3" t="s">
        <v>1141</v>
      </c>
      <c r="E3" s="3" t="s">
        <v>1142</v>
      </c>
      <c r="F3" s="849" t="s">
        <v>1135</v>
      </c>
      <c r="G3" s="3" t="s">
        <v>1548</v>
      </c>
      <c r="H3" s="3" t="s">
        <v>1139</v>
      </c>
      <c r="I3" s="3" t="s">
        <v>1625</v>
      </c>
      <c r="J3" s="3" t="s">
        <v>1136</v>
      </c>
      <c r="K3" s="3" t="s">
        <v>1137</v>
      </c>
      <c r="L3" s="3" t="s">
        <v>2633</v>
      </c>
      <c r="M3" s="3" t="s">
        <v>2634</v>
      </c>
      <c r="N3" s="3" t="s">
        <v>1138</v>
      </c>
    </row>
    <row r="4" spans="2:15">
      <c r="B4" s="2" t="s">
        <v>1550</v>
      </c>
      <c r="C4" s="100">
        <f>(SUM('X06'!AM7,'X06'!AM10:AM11)+SUM('X06'!AM79:AM80,'X06'!AM83:AM84))/(SUM('X06'!AM6:AM11)+SUM('X06'!AM77:AM84))</f>
        <v>0.32113725108736435</v>
      </c>
      <c r="D4" s="100">
        <f>(SUM('X05'!AM7,'X05'!AM10:AM11)+SUM('X05'!AM79:AM80,'X05'!AM83:AM84))/(SUM('X05'!AM6:AM11)+SUM('X05'!AM77:AM84))</f>
        <v>0.34556106475322823</v>
      </c>
      <c r="E4" s="100">
        <f>(SUM('X04'!AM7,'X04'!AM10:AM11)+SUM('X04'!AM79:AM80,'X04'!AM83:AM84))/(SUM('X04'!AM6:AM11)+SUM('X04'!AM77:AM84))</f>
        <v>0.37222876485768164</v>
      </c>
      <c r="F4" s="786">
        <f>(SUM('X03'!AM7,'X03'!AM10:AM11)+SUM('X03'!AM88:AM89,'X03'!AM92:AM93))/(SUM('X03'!AM6:AM11)+SUM('X03'!AM86:AM93))</f>
        <v>0.40015429642056799</v>
      </c>
      <c r="G4" s="786">
        <f>(SUM('X02'!AM7,'X02'!AM10:AM11)+SUM('X02'!AM88:AM89,'X02'!AM92:AM93))/(SUM('X02'!AM6:AM11)+SUM('X02'!AM86:AM93))</f>
        <v>0.415797648102951</v>
      </c>
      <c r="H4" s="786">
        <f>(SUM('X01'!AM7,'X01'!AM10:AM11)+SUM('X01'!AM90:AM91,'X01'!AM94:AM95))/(SUM('X01'!AM6:AM11)+SUM('X01'!AM88:AM95))</f>
        <v>0.43237023329897878</v>
      </c>
      <c r="I4" s="686">
        <f>H4+AVERAGE(F8:H8)</f>
        <v>0.45241738944607784</v>
      </c>
      <c r="J4" s="671">
        <f>(I4*5+K4*2)/7</f>
        <v>0.5231552781757699</v>
      </c>
      <c r="K4" s="671">
        <v>0.7</v>
      </c>
      <c r="L4" s="671">
        <v>0.7</v>
      </c>
      <c r="M4" s="671">
        <v>0.7</v>
      </c>
      <c r="N4" s="671">
        <v>0.7</v>
      </c>
    </row>
    <row r="5" spans="2:15">
      <c r="B5" s="2" t="s">
        <v>1551</v>
      </c>
      <c r="C5" s="100">
        <f>SUM('X06'!AX12:AX17)/SUM('X06'!AX6:AX17)</f>
        <v>5.7360563964337544E-2</v>
      </c>
      <c r="D5" s="100">
        <f>SUM('X05'!AX12:AX17)/SUM('X05'!AX6:AX17)</f>
        <v>6.0317913767420989E-2</v>
      </c>
      <c r="E5" s="100">
        <f>SUM('X04'!AX12:AX17)/SUM('X04'!AX6:AX17)</f>
        <v>6.254758062060356E-2</v>
      </c>
      <c r="F5" s="786">
        <f>SUM('X03'!AX12:AX17)/SUM('X03'!AX6:AX17)</f>
        <v>6.7127265445078604E-2</v>
      </c>
      <c r="G5" s="786">
        <f>SUM('X02'!AX12:AX17)/SUM('X02'!AX6:AX17)</f>
        <v>6.9361406296553782E-2</v>
      </c>
      <c r="H5" s="786">
        <f>SUM('X01'!AX12:AX17)/SUM('X01'!AX6:AX17)</f>
        <v>7.0827489481065917E-2</v>
      </c>
      <c r="I5" s="686">
        <f t="shared" ref="I5:I6" si="0">H5+AVERAGE(F9:H9)</f>
        <v>7.358745910122004E-2</v>
      </c>
      <c r="J5" s="671">
        <f>(I5*5+K5*2)/7</f>
        <v>0.19541961364372859</v>
      </c>
      <c r="K5" s="671">
        <v>0.5</v>
      </c>
      <c r="L5" s="671">
        <v>0.5</v>
      </c>
      <c r="M5" s="671">
        <v>0.5</v>
      </c>
      <c r="N5" s="671">
        <v>0.5</v>
      </c>
    </row>
    <row r="6" spans="2:15">
      <c r="B6" s="2" t="s">
        <v>1552</v>
      </c>
      <c r="C6" s="100">
        <f>SUM('X06'!AX62:AX63,'X06'!AX65,'X06'!AX68)/SUM('X06'!AX60:AX68)</f>
        <v>2.6701644259146482E-3</v>
      </c>
      <c r="D6" s="100">
        <f>SUM('X05'!AX62:AX63,'X05'!AX65,'X05'!AX68)/SUM('X05'!AX60:AX68)</f>
        <v>2.8053301272417592E-3</v>
      </c>
      <c r="E6" s="100">
        <f>SUM('X04'!AX62:AX63,'X04'!AX65,'X04'!AX68)/SUM('X04'!AX60:AX68)</f>
        <v>2.8296849973304863E-3</v>
      </c>
      <c r="F6" s="786">
        <f>SUM('X03'!AX65:AX66,'X03'!AX68,'X03'!AX71)/SUM('X03'!AX63:AX71)</f>
        <v>3.6743598576185555E-3</v>
      </c>
      <c r="G6" s="786">
        <f>SUM('X02'!AX65:AX66,'X02'!AX68,'X02'!AX71)/SUM('X02'!AX63:AX71)</f>
        <v>3.8745387453874539E-3</v>
      </c>
      <c r="H6" s="786">
        <f>SUM('X01'!AX66:AX67,'X01'!AX69,'X01'!AX72)/SUM('X01'!AX64:AX72)</f>
        <v>5.2804827869976697E-3</v>
      </c>
      <c r="I6" s="686">
        <f t="shared" si="0"/>
        <v>6.0974153835533975E-3</v>
      </c>
      <c r="J6" s="671">
        <f>(I6*5+K6*2)/7</f>
        <v>0.147212439559681</v>
      </c>
      <c r="K6" s="671">
        <v>0.5</v>
      </c>
      <c r="L6" s="671">
        <v>0.5</v>
      </c>
      <c r="M6" s="671">
        <v>0.5</v>
      </c>
      <c r="N6" s="671">
        <v>0.5</v>
      </c>
    </row>
    <row r="7" spans="2:15">
      <c r="B7" s="2" t="s">
        <v>1549</v>
      </c>
    </row>
    <row r="8" spans="2:15">
      <c r="B8" s="2" t="s">
        <v>1550</v>
      </c>
      <c r="D8" s="254">
        <f>D4-C4</f>
        <v>2.442381366586388E-2</v>
      </c>
      <c r="E8" s="254">
        <f t="shared" ref="E8:H10" si="1">E4-D4</f>
        <v>2.6667700104453407E-2</v>
      </c>
      <c r="F8" s="254">
        <f t="shared" si="1"/>
        <v>2.7925531562886352E-2</v>
      </c>
      <c r="G8" s="254">
        <f t="shared" si="1"/>
        <v>1.5643351682383011E-2</v>
      </c>
      <c r="H8" s="254">
        <f t="shared" si="1"/>
        <v>1.6572585196027778E-2</v>
      </c>
    </row>
    <row r="9" spans="2:15">
      <c r="B9" s="2" t="s">
        <v>1551</v>
      </c>
      <c r="D9" s="254">
        <f t="shared" ref="D9" si="2">D5-C5</f>
        <v>2.957349803083445E-3</v>
      </c>
      <c r="E9" s="254">
        <f t="shared" si="1"/>
        <v>2.2296668531825714E-3</v>
      </c>
      <c r="F9" s="254">
        <f t="shared" si="1"/>
        <v>4.5796848244750443E-3</v>
      </c>
      <c r="G9" s="254">
        <f t="shared" si="1"/>
        <v>2.2341408514751776E-3</v>
      </c>
      <c r="H9" s="254">
        <f t="shared" si="1"/>
        <v>1.4660831845121347E-3</v>
      </c>
    </row>
    <row r="10" spans="2:15">
      <c r="B10" s="2" t="s">
        <v>1552</v>
      </c>
      <c r="D10" s="254">
        <f t="shared" ref="D10" si="3">D6-C6</f>
        <v>1.3516570132711099E-4</v>
      </c>
      <c r="E10" s="254">
        <f t="shared" si="1"/>
        <v>2.4354870088727065E-5</v>
      </c>
      <c r="F10" s="254">
        <f t="shared" si="1"/>
        <v>8.446748602880692E-4</v>
      </c>
      <c r="G10" s="254">
        <f t="shared" si="1"/>
        <v>2.001788877688984E-4</v>
      </c>
      <c r="H10" s="254">
        <f t="shared" si="1"/>
        <v>1.4059440416102158E-3</v>
      </c>
    </row>
    <row r="13" spans="2:15">
      <c r="B13" s="2" t="s">
        <v>2758</v>
      </c>
    </row>
    <row r="14" spans="2:15">
      <c r="D14" s="2" t="s">
        <v>385</v>
      </c>
      <c r="G14" s="2" t="s">
        <v>1551</v>
      </c>
      <c r="J14" s="2" t="s">
        <v>1552</v>
      </c>
      <c r="N14" s="2" t="s">
        <v>1613</v>
      </c>
      <c r="O14" s="2" t="s">
        <v>1574</v>
      </c>
    </row>
    <row r="15" spans="2:15">
      <c r="C15" s="672" t="s">
        <v>1553</v>
      </c>
      <c r="D15" s="3" t="s">
        <v>1561</v>
      </c>
      <c r="E15" s="3" t="s">
        <v>1562</v>
      </c>
      <c r="F15" s="3" t="s">
        <v>1554</v>
      </c>
      <c r="G15" s="3" t="s">
        <v>1561</v>
      </c>
      <c r="H15" s="3" t="s">
        <v>1562</v>
      </c>
      <c r="I15" s="3" t="s">
        <v>1554</v>
      </c>
      <c r="J15" s="3" t="s">
        <v>1561</v>
      </c>
      <c r="K15" s="3" t="s">
        <v>1572</v>
      </c>
      <c r="L15" s="3" t="s">
        <v>1554</v>
      </c>
      <c r="O15" s="2" t="s">
        <v>1614</v>
      </c>
    </row>
    <row r="16" spans="2:15">
      <c r="C16" s="30" t="s">
        <v>1555</v>
      </c>
      <c r="D16" s="2">
        <v>594</v>
      </c>
      <c r="E16" s="2">
        <v>625</v>
      </c>
      <c r="F16" s="2">
        <f>E16-D16</f>
        <v>31</v>
      </c>
      <c r="G16" s="2">
        <v>768</v>
      </c>
      <c r="H16" s="2">
        <v>774</v>
      </c>
      <c r="I16" s="2">
        <f t="shared" ref="I16:I20" si="4">H16-G16</f>
        <v>6</v>
      </c>
      <c r="J16" s="2">
        <v>745</v>
      </c>
      <c r="K16" s="2">
        <v>767</v>
      </c>
      <c r="L16" s="2">
        <f t="shared" ref="L16:L20" si="5">K16-J16</f>
        <v>22</v>
      </c>
      <c r="O16" s="2">
        <v>547</v>
      </c>
    </row>
    <row r="17" spans="3:15">
      <c r="C17" s="30" t="s">
        <v>1556</v>
      </c>
      <c r="D17" s="2">
        <v>661</v>
      </c>
      <c r="E17" s="2">
        <v>691</v>
      </c>
      <c r="F17" s="2">
        <f t="shared" ref="F17:F20" si="6">E17-D17</f>
        <v>30</v>
      </c>
      <c r="G17" s="2">
        <v>816</v>
      </c>
      <c r="H17" s="2">
        <v>819</v>
      </c>
      <c r="I17" s="2">
        <f t="shared" si="4"/>
        <v>3</v>
      </c>
      <c r="J17" s="2">
        <v>848</v>
      </c>
      <c r="K17" s="2">
        <v>870</v>
      </c>
      <c r="L17" s="2">
        <f t="shared" si="5"/>
        <v>22</v>
      </c>
      <c r="O17" s="2">
        <v>614</v>
      </c>
    </row>
    <row r="18" spans="3:15">
      <c r="C18" s="30" t="s">
        <v>1557</v>
      </c>
      <c r="D18" s="2">
        <v>729</v>
      </c>
      <c r="E18" s="2">
        <v>762</v>
      </c>
      <c r="F18" s="2">
        <f t="shared" si="6"/>
        <v>33</v>
      </c>
      <c r="G18" s="2">
        <v>877</v>
      </c>
      <c r="H18" s="2">
        <v>881</v>
      </c>
      <c r="I18" s="2">
        <f t="shared" si="4"/>
        <v>4</v>
      </c>
      <c r="J18" s="2">
        <v>1071</v>
      </c>
      <c r="K18" s="2">
        <v>1093</v>
      </c>
      <c r="L18" s="2">
        <f t="shared" si="5"/>
        <v>22</v>
      </c>
      <c r="O18" s="2">
        <v>682</v>
      </c>
    </row>
    <row r="19" spans="3:15">
      <c r="C19" s="30" t="s">
        <v>1558</v>
      </c>
      <c r="D19" s="2">
        <v>796</v>
      </c>
      <c r="E19" s="2">
        <v>828</v>
      </c>
      <c r="F19" s="2">
        <f t="shared" si="6"/>
        <v>32</v>
      </c>
      <c r="G19" s="2">
        <v>928</v>
      </c>
      <c r="H19" s="2">
        <v>934</v>
      </c>
      <c r="I19" s="2">
        <f t="shared" si="4"/>
        <v>6</v>
      </c>
      <c r="J19" s="2">
        <v>1166</v>
      </c>
      <c r="K19" s="2">
        <v>1188</v>
      </c>
      <c r="L19" s="2">
        <f t="shared" si="5"/>
        <v>22</v>
      </c>
      <c r="O19" s="2">
        <v>749</v>
      </c>
    </row>
    <row r="20" spans="3:15">
      <c r="C20" s="30" t="s">
        <v>1559</v>
      </c>
      <c r="D20" s="2">
        <v>861</v>
      </c>
      <c r="E20" s="2">
        <v>894</v>
      </c>
      <c r="F20" s="2">
        <f t="shared" si="6"/>
        <v>33</v>
      </c>
      <c r="G20" s="2">
        <v>981</v>
      </c>
      <c r="H20" s="2">
        <v>985</v>
      </c>
      <c r="I20" s="2">
        <f t="shared" si="4"/>
        <v>4</v>
      </c>
      <c r="J20" s="2">
        <v>1251</v>
      </c>
      <c r="K20" s="2">
        <v>1273</v>
      </c>
      <c r="L20" s="2">
        <f t="shared" si="5"/>
        <v>22</v>
      </c>
      <c r="O20" s="2">
        <v>814</v>
      </c>
    </row>
    <row r="21" spans="3:15">
      <c r="C21" s="674" t="s">
        <v>2759</v>
      </c>
      <c r="D21" s="675">
        <f t="shared" ref="D21:E21" si="7">AVERAGE(D18:D20)</f>
        <v>795.33333333333337</v>
      </c>
      <c r="E21" s="675">
        <f t="shared" si="7"/>
        <v>828</v>
      </c>
      <c r="F21" s="675">
        <f>AVERAGE(F18:F20)</f>
        <v>32.666666666666664</v>
      </c>
      <c r="G21" s="675">
        <f t="shared" ref="G21:L21" si="8">AVERAGE(G16:G20)</f>
        <v>874</v>
      </c>
      <c r="H21" s="675">
        <f t="shared" si="8"/>
        <v>878.6</v>
      </c>
      <c r="I21" s="675">
        <f t="shared" si="8"/>
        <v>4.5999999999999996</v>
      </c>
      <c r="J21" s="675">
        <f t="shared" si="8"/>
        <v>1016.2</v>
      </c>
      <c r="K21" s="675">
        <f t="shared" si="8"/>
        <v>1038.2</v>
      </c>
      <c r="L21" s="675">
        <f t="shared" si="8"/>
        <v>22</v>
      </c>
      <c r="O21" s="138">
        <f t="shared" ref="O21" si="9">AVERAGE(O18:O20)</f>
        <v>748.33333333333337</v>
      </c>
    </row>
    <row r="23" spans="3:15">
      <c r="C23" s="2" t="s">
        <v>1566</v>
      </c>
    </row>
    <row r="24" spans="3:15">
      <c r="C24" s="2" t="s">
        <v>1563</v>
      </c>
    </row>
    <row r="25" spans="3:15">
      <c r="C25" s="2" t="s">
        <v>1564</v>
      </c>
    </row>
    <row r="26" spans="3:15">
      <c r="C26" s="2" t="s">
        <v>1565</v>
      </c>
    </row>
    <row r="28" spans="3:15">
      <c r="C28" s="2" t="s">
        <v>1567</v>
      </c>
    </row>
    <row r="29" spans="3:15">
      <c r="C29" s="2" t="s">
        <v>1568</v>
      </c>
    </row>
    <row r="30" spans="3:15">
      <c r="C30" s="2" t="s">
        <v>1569</v>
      </c>
    </row>
    <row r="31" spans="3:15">
      <c r="C31" s="2" t="s">
        <v>1570</v>
      </c>
    </row>
    <row r="33" spans="2:11">
      <c r="C33" s="2" t="s">
        <v>1577</v>
      </c>
    </row>
    <row r="34" spans="2:11">
      <c r="C34" s="2" t="s">
        <v>1573</v>
      </c>
    </row>
    <row r="35" spans="2:11">
      <c r="C35" s="2" t="s">
        <v>1571</v>
      </c>
    </row>
    <row r="37" spans="2:11">
      <c r="B37" s="2" t="s">
        <v>1578</v>
      </c>
    </row>
    <row r="38" spans="2:11">
      <c r="D38" s="3" t="s">
        <v>1136</v>
      </c>
      <c r="E38" s="3" t="s">
        <v>1137</v>
      </c>
      <c r="F38" s="3" t="s">
        <v>2633</v>
      </c>
      <c r="G38" s="3" t="s">
        <v>2634</v>
      </c>
      <c r="H38" s="3" t="s">
        <v>1138</v>
      </c>
    </row>
    <row r="39" spans="2:11">
      <c r="C39" s="2" t="s">
        <v>1574</v>
      </c>
      <c r="D39" s="433">
        <f>(($D$21*(1-J4)+$E$21*J4)-($D$21*(1-$I4)+$E$21*$I4))*10*365/12/10^4</f>
        <v>7.0285952218365672E-2</v>
      </c>
      <c r="E39" s="433">
        <f>(($D$21*(1-K4)+$E$21*K4)-($D$21*(1-$I4)+$E$21*$I4))*10*365/12/10^4</f>
        <v>0.2460008327642712</v>
      </c>
      <c r="F39" s="433">
        <f>(($D$21*(1-L4)+$E$21*L4)-($D$21*(1-$I4)+$E$21*$I4))*10*365/12/10^4</f>
        <v>0.2460008327642712</v>
      </c>
      <c r="G39" s="433">
        <f>(($D$21*(1-M4)+$E$21*M4)-($D$21*(1-$I4)+$E$21*$I4))*10*365/12/10^4</f>
        <v>0.2460008327642712</v>
      </c>
      <c r="H39" s="433">
        <f>(($D$21*(1-N4)+$E$21*N4)-($D$21*(1-$I4)+$E$21*$I4))*10*365/12/10^4</f>
        <v>0.2460008327642712</v>
      </c>
    </row>
    <row r="40" spans="2:11">
      <c r="C40" s="2" t="s">
        <v>1575</v>
      </c>
      <c r="D40" s="433">
        <f>(($G$21*(1-J5)+$H$21*J5)-($G$21*(1-$I5)+$H$21*$I5))*10*365/12/10^4</f>
        <v>1.7046348956406471E-2</v>
      </c>
      <c r="E40" s="433">
        <f>(($G$21*(1-K5)+$H$21*K5)-($G$21*(1-$I5)+$H$21*$I5))*10*365/12/10^4</f>
        <v>5.9662221347417457E-2</v>
      </c>
      <c r="F40" s="433">
        <f>(($G$21*(1-L5)+$H$21*L5)-($G$21*(1-$I5)+$H$21*$I5))*10*365/12/10^4</f>
        <v>5.9662221347417457E-2</v>
      </c>
      <c r="G40" s="433">
        <f>(($G$21*(1-M5)+$H$21*M5)-($G$21*(1-$I5)+$H$21*$I5))*10*365/12/10^4</f>
        <v>5.9662221347417457E-2</v>
      </c>
      <c r="H40" s="433">
        <f>(($G$21*(1-N5)+$H$21*N5)-($G$21*(1-$I5)+$H$21*$I5))*10*365/12/10^4</f>
        <v>5.9662221347417457E-2</v>
      </c>
    </row>
    <row r="41" spans="2:11">
      <c r="C41" s="2" t="s">
        <v>1576</v>
      </c>
      <c r="D41" s="433">
        <f>(($J$21*(1-J6)+$K$21*J6)-($J$21*(1-$I6)+$K$21*$I6))*10*365/12/10^4</f>
        <v>9.4429470344523037E-2</v>
      </c>
      <c r="E41" s="433">
        <f>(($J$21*(1-K6)+$K$21*K6)-($J$21*(1-$I6)+$K$21*$I6))*10*365/12/10^4</f>
        <v>0.3305031462058392</v>
      </c>
      <c r="F41" s="433">
        <f>(($J$21*(1-L6)+$K$21*L6)-($J$21*(1-$I6)+$K$21*$I6))*10*365/12/10^4</f>
        <v>0.3305031462058392</v>
      </c>
      <c r="G41" s="433">
        <f>(($J$21*(1-M6)+$K$21*M6)-($J$21*(1-$I6)+$K$21*$I6))*10*365/12/10^4</f>
        <v>0.3305031462058392</v>
      </c>
      <c r="H41" s="433">
        <f>(($J$21*(1-N6)+$K$21*N6)-($J$21*(1-$I6)+$K$21*$I6))*10*365/12/10^4</f>
        <v>0.3305031462058392</v>
      </c>
    </row>
    <row r="44" spans="2:11">
      <c r="B44" s="2" t="s">
        <v>1579</v>
      </c>
    </row>
    <row r="45" spans="2:11">
      <c r="C45" s="2" t="s">
        <v>1586</v>
      </c>
    </row>
    <row r="46" spans="2:11">
      <c r="E46" s="2" t="s">
        <v>1587</v>
      </c>
      <c r="I46" s="2" t="s">
        <v>1585</v>
      </c>
    </row>
    <row r="47" spans="2:11">
      <c r="E47" s="3" t="s">
        <v>1580</v>
      </c>
      <c r="F47" s="3" t="s">
        <v>1581</v>
      </c>
      <c r="G47" s="3" t="s">
        <v>1582</v>
      </c>
      <c r="H47" s="3" t="s">
        <v>1583</v>
      </c>
      <c r="I47" s="3" t="s">
        <v>1580</v>
      </c>
      <c r="J47" s="3" t="s">
        <v>1581</v>
      </c>
      <c r="K47" s="3" t="s">
        <v>1582</v>
      </c>
    </row>
    <row r="48" spans="2:11">
      <c r="C48" s="1555" t="s">
        <v>1574</v>
      </c>
      <c r="D48" s="30" t="s">
        <v>1584</v>
      </c>
      <c r="E48" s="2">
        <v>0</v>
      </c>
      <c r="F48" s="2">
        <v>370</v>
      </c>
      <c r="G48" s="2">
        <v>370</v>
      </c>
      <c r="H48" s="2">
        <v>840</v>
      </c>
      <c r="I48" s="673">
        <f t="shared" ref="I48:K51" si="10">$H48-E48</f>
        <v>840</v>
      </c>
      <c r="J48" s="673">
        <f t="shared" si="10"/>
        <v>470</v>
      </c>
      <c r="K48" s="673">
        <f t="shared" si="10"/>
        <v>470</v>
      </c>
    </row>
    <row r="49" spans="3:11">
      <c r="C49" s="1555"/>
      <c r="D49" s="30" t="s">
        <v>1589</v>
      </c>
      <c r="E49" s="2">
        <v>820</v>
      </c>
      <c r="F49" s="2">
        <v>820</v>
      </c>
      <c r="G49" s="2">
        <v>1310</v>
      </c>
      <c r="H49" s="2">
        <v>1970</v>
      </c>
      <c r="I49" s="673">
        <f t="shared" si="10"/>
        <v>1150</v>
      </c>
      <c r="J49" s="673">
        <f t="shared" si="10"/>
        <v>1150</v>
      </c>
      <c r="K49" s="673">
        <f t="shared" si="10"/>
        <v>660</v>
      </c>
    </row>
    <row r="50" spans="3:11">
      <c r="C50" s="1556" t="s">
        <v>1588</v>
      </c>
      <c r="D50" s="30" t="s">
        <v>1584</v>
      </c>
      <c r="E50" s="2">
        <v>0</v>
      </c>
      <c r="F50" s="2">
        <v>370</v>
      </c>
      <c r="G50" s="2">
        <v>370</v>
      </c>
      <c r="H50" s="2">
        <v>370</v>
      </c>
      <c r="I50" s="673">
        <f t="shared" si="10"/>
        <v>370</v>
      </c>
      <c r="J50" s="673">
        <f t="shared" si="10"/>
        <v>0</v>
      </c>
      <c r="K50" s="673">
        <f t="shared" si="10"/>
        <v>0</v>
      </c>
    </row>
    <row r="51" spans="3:11">
      <c r="C51" s="1556"/>
      <c r="D51" s="30" t="s">
        <v>1589</v>
      </c>
      <c r="E51" s="2">
        <v>820</v>
      </c>
      <c r="F51" s="2">
        <v>820</v>
      </c>
      <c r="G51" s="2">
        <v>1310</v>
      </c>
      <c r="H51" s="2">
        <v>1970</v>
      </c>
      <c r="I51" s="673">
        <f t="shared" si="10"/>
        <v>1150</v>
      </c>
      <c r="J51" s="673">
        <f t="shared" si="10"/>
        <v>1150</v>
      </c>
      <c r="K51" s="673">
        <f t="shared" si="10"/>
        <v>660</v>
      </c>
    </row>
    <row r="53" spans="3:11">
      <c r="C53" s="2" t="s">
        <v>1590</v>
      </c>
    </row>
    <row r="54" spans="3:11">
      <c r="D54" s="3" t="s">
        <v>1580</v>
      </c>
      <c r="E54" s="3" t="s">
        <v>1581</v>
      </c>
      <c r="F54" s="3" t="s">
        <v>1582</v>
      </c>
    </row>
    <row r="55" spans="3:11">
      <c r="C55" s="2" t="s">
        <v>1574</v>
      </c>
      <c r="D55" s="2">
        <f>I49-I48</f>
        <v>310</v>
      </c>
      <c r="E55" s="2">
        <f t="shared" ref="E55:F55" si="11">J49-J48</f>
        <v>680</v>
      </c>
      <c r="F55" s="2">
        <f t="shared" si="11"/>
        <v>190</v>
      </c>
    </row>
    <row r="56" spans="3:11">
      <c r="C56" s="2" t="s">
        <v>1575</v>
      </c>
      <c r="D56" s="2">
        <f>I51-I50</f>
        <v>780</v>
      </c>
      <c r="E56" s="2">
        <f t="shared" ref="E56:F56" si="12">J51-J50</f>
        <v>1150</v>
      </c>
      <c r="F56" s="2">
        <f t="shared" si="12"/>
        <v>660</v>
      </c>
    </row>
    <row r="57" spans="3:11">
      <c r="C57" s="2" t="s">
        <v>1576</v>
      </c>
      <c r="D57" s="2">
        <f>I51-I50</f>
        <v>780</v>
      </c>
      <c r="E57" s="2">
        <f t="shared" ref="E57:F57" si="13">J51-J50</f>
        <v>1150</v>
      </c>
      <c r="F57" s="2">
        <f t="shared" si="13"/>
        <v>660</v>
      </c>
    </row>
    <row r="59" spans="3:11">
      <c r="C59" s="2" t="s">
        <v>1591</v>
      </c>
    </row>
    <row r="60" spans="3:11">
      <c r="D60" s="3" t="s">
        <v>1607</v>
      </c>
      <c r="E60" s="3" t="s">
        <v>1608</v>
      </c>
      <c r="F60" s="3" t="s">
        <v>1609</v>
      </c>
      <c r="G60" s="3" t="s">
        <v>1610</v>
      </c>
      <c r="H60" s="3" t="s">
        <v>1606</v>
      </c>
      <c r="I60" s="3" t="s">
        <v>1607</v>
      </c>
      <c r="J60" s="3" t="s">
        <v>1608</v>
      </c>
      <c r="K60" s="3" t="s">
        <v>1609</v>
      </c>
    </row>
    <row r="61" spans="3:11">
      <c r="C61" s="2" t="s">
        <v>1574</v>
      </c>
      <c r="D61" s="16">
        <f>'DU32'!F80+'DU32'!L80+'DU32'!F94</f>
        <v>21763</v>
      </c>
      <c r="E61" s="16">
        <f>'DU32'!F77+'DU32'!L77+'DU32'!F91</f>
        <v>122208</v>
      </c>
      <c r="F61" s="16">
        <f>'DU32'!F74+'DU32'!L74+'DU32'!F88</f>
        <v>191242</v>
      </c>
      <c r="G61" s="16">
        <f>H61-SUM(D61:F61)</f>
        <v>241343</v>
      </c>
      <c r="H61" s="16">
        <f>'DMU33'!L119+'DMU33'!L88</f>
        <v>576556</v>
      </c>
      <c r="I61" s="100">
        <f>D61/$H61</f>
        <v>3.7746550205010443E-2</v>
      </c>
      <c r="J61" s="100">
        <f t="shared" ref="J61:K61" si="14">E61/$H61</f>
        <v>0.21196206439617313</v>
      </c>
      <c r="K61" s="100">
        <f t="shared" si="14"/>
        <v>0.33169718119315383</v>
      </c>
    </row>
    <row r="62" spans="3:11">
      <c r="C62" s="2" t="s">
        <v>1575</v>
      </c>
      <c r="D62" s="16">
        <f>'DU32'!H80</f>
        <v>11001</v>
      </c>
      <c r="E62" s="16">
        <f>'DU32'!H77</f>
        <v>43588</v>
      </c>
      <c r="F62" s="16">
        <f>'DU32'!H74</f>
        <v>83183</v>
      </c>
      <c r="G62" s="16">
        <f t="shared" ref="G62:G63" si="15">H62-SUM(D62:F62)</f>
        <v>214680</v>
      </c>
      <c r="H62" s="16">
        <f>'DMU33'!L122</f>
        <v>352452</v>
      </c>
      <c r="I62" s="100">
        <f t="shared" ref="I62:I63" si="16">D62/$H62</f>
        <v>3.1212760886588812E-2</v>
      </c>
      <c r="J62" s="100">
        <f t="shared" ref="J62:J63" si="17">E62/$H62</f>
        <v>0.12367074098033207</v>
      </c>
      <c r="K62" s="100">
        <f t="shared" ref="K62:K63" si="18">F62/$H62</f>
        <v>0.23601227968631189</v>
      </c>
    </row>
    <row r="63" spans="3:11">
      <c r="C63" s="2" t="s">
        <v>1576</v>
      </c>
      <c r="D63" s="16">
        <f>'DU32'!J80</f>
        <v>1985</v>
      </c>
      <c r="E63" s="16">
        <f>'DU32'!J77</f>
        <v>5837</v>
      </c>
      <c r="F63" s="16">
        <f>'DU32'!J74</f>
        <v>11646</v>
      </c>
      <c r="G63" s="16">
        <f t="shared" si="15"/>
        <v>30804</v>
      </c>
      <c r="H63" s="16">
        <f>'DMU33'!L125</f>
        <v>50272</v>
      </c>
      <c r="I63" s="100">
        <f t="shared" si="16"/>
        <v>3.9485200509229788E-2</v>
      </c>
      <c r="J63" s="100">
        <f t="shared" si="17"/>
        <v>0.11610837046467218</v>
      </c>
      <c r="K63" s="100">
        <f t="shared" si="18"/>
        <v>0.23165977084659453</v>
      </c>
    </row>
    <row r="65" spans="2:8">
      <c r="B65" s="2" t="s">
        <v>1611</v>
      </c>
    </row>
    <row r="66" spans="2:8">
      <c r="D66" s="679" t="s">
        <v>1136</v>
      </c>
      <c r="E66" s="679" t="s">
        <v>1137</v>
      </c>
      <c r="F66" s="3" t="s">
        <v>2633</v>
      </c>
      <c r="G66" s="3" t="s">
        <v>2634</v>
      </c>
      <c r="H66" s="679" t="s">
        <v>1138</v>
      </c>
    </row>
    <row r="67" spans="2:8">
      <c r="C67" s="2" t="s">
        <v>1574</v>
      </c>
      <c r="D67" s="433">
        <f t="shared" ref="D67:H69" si="19">(J4-$I4)*SUMPRODUCT($D55:$F55,$I61:$K61)*365/12/10^4</f>
        <v>4.7089744510495003E-2</v>
      </c>
      <c r="E67" s="433">
        <f t="shared" si="19"/>
        <v>0.16481410578673242</v>
      </c>
      <c r="F67" s="433">
        <f t="shared" si="19"/>
        <v>0.16481410578673242</v>
      </c>
      <c r="G67" s="433">
        <f t="shared" si="19"/>
        <v>0.16481410578673242</v>
      </c>
      <c r="H67" s="433">
        <f t="shared" si="19"/>
        <v>0.16481410578673242</v>
      </c>
    </row>
    <row r="68" spans="2:8">
      <c r="C68" s="2" t="s">
        <v>1575</v>
      </c>
      <c r="D68" s="433">
        <f t="shared" si="19"/>
        <v>0.11944873659734989</v>
      </c>
      <c r="E68" s="433">
        <f t="shared" si="19"/>
        <v>0.41807057809072468</v>
      </c>
      <c r="F68" s="433">
        <f t="shared" si="19"/>
        <v>0.41807057809072468</v>
      </c>
      <c r="G68" s="433">
        <f t="shared" si="19"/>
        <v>0.41807057809072468</v>
      </c>
      <c r="H68" s="433">
        <f t="shared" si="19"/>
        <v>0.41807057809072468</v>
      </c>
    </row>
    <row r="69" spans="2:8">
      <c r="C69" s="2" t="s">
        <v>1576</v>
      </c>
      <c r="D69" s="433">
        <f t="shared" si="19"/>
        <v>0.13615808128986662</v>
      </c>
      <c r="E69" s="433">
        <f t="shared" si="19"/>
        <v>0.47655328451453327</v>
      </c>
      <c r="F69" s="433">
        <f t="shared" si="19"/>
        <v>0.47655328451453327</v>
      </c>
      <c r="G69" s="433">
        <f t="shared" si="19"/>
        <v>0.47655328451453327</v>
      </c>
      <c r="H69" s="433">
        <f t="shared" si="19"/>
        <v>0.47655328451453327</v>
      </c>
    </row>
    <row r="72" spans="2:8">
      <c r="B72" s="2" t="s">
        <v>1612</v>
      </c>
    </row>
    <row r="73" spans="2:8">
      <c r="D73" s="679" t="s">
        <v>1136</v>
      </c>
      <c r="E73" s="679" t="s">
        <v>1137</v>
      </c>
      <c r="F73" s="3" t="s">
        <v>2633</v>
      </c>
      <c r="G73" s="3" t="s">
        <v>2634</v>
      </c>
      <c r="H73" s="679" t="s">
        <v>1138</v>
      </c>
    </row>
    <row r="74" spans="2:8">
      <c r="C74" s="2" t="s">
        <v>1574</v>
      </c>
      <c r="D74" s="433">
        <f>D39+D67</f>
        <v>0.11737569672886067</v>
      </c>
      <c r="E74" s="433">
        <f t="shared" ref="E74:F74" si="20">E39+E67</f>
        <v>0.41081493855100359</v>
      </c>
      <c r="F74" s="433">
        <f t="shared" si="20"/>
        <v>0.41081493855100359</v>
      </c>
      <c r="G74" s="433">
        <f t="shared" ref="G74" si="21">G39+G67</f>
        <v>0.41081493855100359</v>
      </c>
      <c r="H74" s="433">
        <f>H39+H67</f>
        <v>0.41081493855100359</v>
      </c>
    </row>
    <row r="75" spans="2:8">
      <c r="C75" s="2" t="s">
        <v>1575</v>
      </c>
      <c r="D75" s="433">
        <f t="shared" ref="D75:E75" si="22">D40+D68</f>
        <v>0.13649508555375636</v>
      </c>
      <c r="E75" s="433">
        <f t="shared" si="22"/>
        <v>0.47773279943814212</v>
      </c>
      <c r="F75" s="433">
        <f t="shared" ref="F75:G75" si="23">F40+F68</f>
        <v>0.47773279943814212</v>
      </c>
      <c r="G75" s="433">
        <f t="shared" si="23"/>
        <v>0.47773279943814212</v>
      </c>
      <c r="H75" s="433">
        <f>H40+H68</f>
        <v>0.47773279943814212</v>
      </c>
    </row>
    <row r="76" spans="2:8">
      <c r="C76" s="2" t="s">
        <v>1576</v>
      </c>
      <c r="D76" s="433">
        <f t="shared" ref="D76:E76" si="24">D41+D69</f>
        <v>0.23058755163438965</v>
      </c>
      <c r="E76" s="433">
        <f t="shared" si="24"/>
        <v>0.80705643072037248</v>
      </c>
      <c r="F76" s="433">
        <f t="shared" ref="F76:G76" si="25">F41+F69</f>
        <v>0.80705643072037248</v>
      </c>
      <c r="G76" s="433">
        <f t="shared" si="25"/>
        <v>0.80705643072037248</v>
      </c>
      <c r="H76" s="433">
        <f>H41+H69</f>
        <v>0.80705643072037248</v>
      </c>
    </row>
    <row r="79" spans="2:8">
      <c r="B79" s="2" t="s">
        <v>2765</v>
      </c>
    </row>
    <row r="80" spans="2:8">
      <c r="B80" s="2" t="s">
        <v>1615</v>
      </c>
    </row>
    <row r="81" spans="2:6">
      <c r="D81" s="3" t="s">
        <v>1625</v>
      </c>
      <c r="E81" s="676" t="s">
        <v>1616</v>
      </c>
      <c r="F81" s="3"/>
    </row>
    <row r="82" spans="2:6">
      <c r="C82" s="2" t="s">
        <v>385</v>
      </c>
      <c r="D82" s="138">
        <f>(($D$21*(1-I4)+$E$21*I4)-($D$21*(1-$G4)+$E$21*$G4))*10*365/12/10^4</f>
        <v>3.6385781884545401E-2</v>
      </c>
      <c r="E82" s="16">
        <f>D82*10^4</f>
        <v>363.85781884545401</v>
      </c>
      <c r="F82" s="433"/>
    </row>
    <row r="83" spans="2:6">
      <c r="C83" s="2" t="s">
        <v>390</v>
      </c>
      <c r="D83" s="138">
        <f>(($G$21*(1-I5)+$H$21*I5)-($G$21*(1-$G5)+$H$21*$G5))*10*365/12/10^4</f>
        <v>5.912952215848577E-4</v>
      </c>
      <c r="E83" s="16">
        <f t="shared" ref="E83:E84" si="26">D83*10^4</f>
        <v>5.912952215848577</v>
      </c>
      <c r="F83" s="433"/>
    </row>
    <row r="84" spans="2:6">
      <c r="C84" s="2" t="s">
        <v>392</v>
      </c>
      <c r="D84" s="138">
        <f>(($J$21*(1-I6)+$K$21*I6)-($J$21*(1-$G6)+$K$21*$G6))*10*365/12/10^4</f>
        <v>1.4874749503712792E-3</v>
      </c>
      <c r="E84" s="16">
        <f t="shared" si="26"/>
        <v>14.874749503712792</v>
      </c>
      <c r="F84" s="433"/>
    </row>
    <row r="85" spans="2:6">
      <c r="B85" s="2" t="s">
        <v>1617</v>
      </c>
      <c r="D85" s="1177"/>
    </row>
    <row r="86" spans="2:6">
      <c r="D86" s="3" t="s">
        <v>1625</v>
      </c>
      <c r="E86" s="676" t="s">
        <v>1616</v>
      </c>
    </row>
    <row r="87" spans="2:6">
      <c r="C87" s="2" t="s">
        <v>385</v>
      </c>
      <c r="D87" s="138">
        <f>(I4-$G4)*SUMPRODUCT($D55:$F55,$I61:$K61)*365/12/10^4</f>
        <v>2.437751952815119E-2</v>
      </c>
      <c r="E87" s="16">
        <f t="shared" ref="E87:E89" si="27">D87*10^4</f>
        <v>243.77519528151188</v>
      </c>
    </row>
    <row r="88" spans="2:6">
      <c r="C88" s="2" t="s">
        <v>390</v>
      </c>
      <c r="D88" s="138">
        <f>(I5-$G5)*SUMPRODUCT($D56:$F56,$I62:$K62)*365/12/10^4</f>
        <v>4.1433779957896306E-3</v>
      </c>
      <c r="E88" s="16">
        <f t="shared" si="27"/>
        <v>41.433779957896306</v>
      </c>
    </row>
    <row r="89" spans="2:6">
      <c r="C89" s="2" t="s">
        <v>392</v>
      </c>
      <c r="D89" s="138">
        <f>(I6-$G6)*SUMPRODUCT($D57:$F57,$I63:$K63)*365/12/10^4</f>
        <v>2.1447937224528739E-3</v>
      </c>
      <c r="E89" s="16">
        <f t="shared" si="27"/>
        <v>21.44793722452874</v>
      </c>
    </row>
    <row r="90" spans="2:6">
      <c r="B90" s="2" t="s">
        <v>1618</v>
      </c>
    </row>
    <row r="91" spans="2:6">
      <c r="D91" s="3" t="s">
        <v>1625</v>
      </c>
      <c r="E91" s="676" t="s">
        <v>1616</v>
      </c>
    </row>
    <row r="92" spans="2:6">
      <c r="C92" s="2" t="s">
        <v>385</v>
      </c>
      <c r="D92" s="138">
        <f>D82+D87</f>
        <v>6.0763301412696591E-2</v>
      </c>
      <c r="E92" s="16">
        <f t="shared" ref="E92:E94" si="28">D92*10^4</f>
        <v>607.63301412696592</v>
      </c>
    </row>
    <row r="93" spans="2:6">
      <c r="C93" s="2" t="s">
        <v>390</v>
      </c>
      <c r="D93" s="138">
        <f t="shared" ref="D93:D94" si="29">D83+D88</f>
        <v>4.7346732173744882E-3</v>
      </c>
      <c r="E93" s="16">
        <f t="shared" si="28"/>
        <v>47.346732173744883</v>
      </c>
    </row>
    <row r="94" spans="2:6">
      <c r="C94" s="2" t="s">
        <v>392</v>
      </c>
      <c r="D94" s="138">
        <f t="shared" si="29"/>
        <v>3.6322686728241533E-3</v>
      </c>
      <c r="E94" s="16">
        <f t="shared" si="28"/>
        <v>36.322686728241536</v>
      </c>
    </row>
  </sheetData>
  <mergeCells count="2">
    <mergeCell ref="C48:C49"/>
    <mergeCell ref="C50:C51"/>
  </mergeCells>
  <phoneticPr fontId="4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rgb="FFFFFF00"/>
  </sheetPr>
  <dimension ref="A1:B3"/>
  <sheetViews>
    <sheetView zoomScale="90" zoomScaleNormal="90" workbookViewId="0"/>
  </sheetViews>
  <sheetFormatPr defaultRowHeight="13.5"/>
  <cols>
    <col min="1" max="16384" width="9" style="979"/>
  </cols>
  <sheetData>
    <row r="1" spans="1:2">
      <c r="A1" s="979" t="s">
        <v>2762</v>
      </c>
    </row>
    <row r="2" spans="1:2">
      <c r="B2" s="1180">
        <v>5.4000000000000003E-3</v>
      </c>
    </row>
    <row r="3" spans="1:2">
      <c r="B3" s="979" t="s">
        <v>2763</v>
      </c>
    </row>
  </sheetData>
  <phoneticPr fontId="4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Z11"/>
  <sheetViews>
    <sheetView zoomScaleNormal="100" workbookViewId="0">
      <pane xSplit="1" ySplit="7" topLeftCell="B8" activePane="bottomRight" state="frozen"/>
      <selection pane="topRight"/>
      <selection pane="bottomLeft"/>
      <selection pane="bottomRight"/>
    </sheetView>
  </sheetViews>
  <sheetFormatPr defaultRowHeight="12"/>
  <cols>
    <col min="1" max="1" width="26" style="2" customWidth="1"/>
    <col min="2" max="2" width="9.625" style="2" bestFit="1" customWidth="1"/>
    <col min="3" max="6" width="9.125" style="2" bestFit="1" customWidth="1"/>
    <col min="7" max="7" width="9.625" style="2" bestFit="1" customWidth="1"/>
    <col min="8" max="9" width="9.125" style="2" bestFit="1" customWidth="1"/>
    <col min="10" max="10" width="9.625" style="2" bestFit="1" customWidth="1"/>
    <col min="11" max="11" width="9.125" style="2" bestFit="1" customWidth="1"/>
    <col min="12" max="15" width="9" style="2" customWidth="1"/>
    <col min="16" max="16" width="9.125" style="2" bestFit="1" customWidth="1"/>
    <col min="17" max="17" width="9.625" style="2" bestFit="1" customWidth="1"/>
    <col min="18" max="19" width="9.125" style="2" bestFit="1" customWidth="1"/>
    <col min="20" max="21" width="9.625" style="2" bestFit="1" customWidth="1"/>
    <col min="22" max="22" width="9.125" style="2" bestFit="1" customWidth="1"/>
    <col min="23" max="24" width="9" style="2"/>
    <col min="25" max="25" width="11.375" style="2" bestFit="1" customWidth="1"/>
    <col min="26" max="16384" width="9" style="2"/>
  </cols>
  <sheetData>
    <row r="1" spans="1:26">
      <c r="A1" s="2" t="s">
        <v>1132</v>
      </c>
    </row>
    <row r="4" spans="1:26">
      <c r="A4" s="2" t="s">
        <v>1100</v>
      </c>
    </row>
    <row r="5" spans="1:26">
      <c r="A5" s="434"/>
      <c r="B5" s="1557" t="s">
        <v>1101</v>
      </c>
      <c r="C5" s="1558" t="s">
        <v>1124</v>
      </c>
      <c r="D5" s="1558" t="s">
        <v>1102</v>
      </c>
      <c r="E5" s="1558" t="s">
        <v>1125</v>
      </c>
      <c r="F5" s="1558" t="s">
        <v>1126</v>
      </c>
      <c r="G5" s="1558" t="s">
        <v>1103</v>
      </c>
      <c r="H5" s="1558" t="s">
        <v>1104</v>
      </c>
      <c r="I5" s="1558"/>
      <c r="J5" s="1558" t="s">
        <v>1105</v>
      </c>
      <c r="K5" s="1558" t="s">
        <v>1111</v>
      </c>
      <c r="L5" s="1558" t="s">
        <v>1127</v>
      </c>
      <c r="M5" s="1558" t="s">
        <v>1128</v>
      </c>
      <c r="N5" s="1558" t="s">
        <v>1129</v>
      </c>
      <c r="O5" s="1558" t="s">
        <v>1130</v>
      </c>
      <c r="P5" s="1560" t="s">
        <v>1106</v>
      </c>
      <c r="Q5" s="1559" t="s">
        <v>1121</v>
      </c>
      <c r="R5" s="1559" t="s">
        <v>1107</v>
      </c>
      <c r="S5" s="1561" t="s">
        <v>1131</v>
      </c>
      <c r="T5" s="1559" t="s">
        <v>1108</v>
      </c>
      <c r="U5" s="1559" t="s">
        <v>1109</v>
      </c>
      <c r="V5" s="1559" t="s">
        <v>1110</v>
      </c>
      <c r="X5" s="1559" t="s">
        <v>1112</v>
      </c>
    </row>
    <row r="6" spans="1:26" ht="13.5" customHeight="1">
      <c r="A6" s="435"/>
      <c r="B6" s="1557"/>
      <c r="C6" s="1558"/>
      <c r="D6" s="1558"/>
      <c r="E6" s="1558"/>
      <c r="F6" s="1558"/>
      <c r="G6" s="1558"/>
      <c r="H6" s="1558" t="s">
        <v>1113</v>
      </c>
      <c r="I6" s="1558" t="s">
        <v>1114</v>
      </c>
      <c r="J6" s="1558"/>
      <c r="K6" s="1558"/>
      <c r="L6" s="1558"/>
      <c r="M6" s="1558"/>
      <c r="N6" s="1558"/>
      <c r="O6" s="1558"/>
      <c r="P6" s="1560"/>
      <c r="Q6" s="1559"/>
      <c r="R6" s="1559"/>
      <c r="S6" s="1561"/>
      <c r="T6" s="1559"/>
      <c r="U6" s="1559"/>
      <c r="V6" s="1559"/>
      <c r="X6" s="1559"/>
    </row>
    <row r="7" spans="1:26">
      <c r="A7" s="436"/>
      <c r="B7" s="1557"/>
      <c r="C7" s="1558"/>
      <c r="D7" s="1558"/>
      <c r="E7" s="1558"/>
      <c r="F7" s="1558"/>
      <c r="G7" s="1558"/>
      <c r="H7" s="1558"/>
      <c r="I7" s="1558"/>
      <c r="J7" s="1558"/>
      <c r="K7" s="1558"/>
      <c r="L7" s="1558"/>
      <c r="M7" s="1558"/>
      <c r="N7" s="1558"/>
      <c r="O7" s="1558"/>
      <c r="P7" s="1560"/>
      <c r="Q7" s="1559"/>
      <c r="R7" s="1559"/>
      <c r="S7" s="1561"/>
      <c r="T7" s="1559"/>
      <c r="U7" s="1559"/>
      <c r="V7" s="1559"/>
      <c r="X7" s="1559"/>
      <c r="Y7" s="2" t="s">
        <v>1115</v>
      </c>
    </row>
    <row r="8" spans="1:26">
      <c r="A8" s="432" t="s">
        <v>1116</v>
      </c>
      <c r="B8" s="16">
        <f>'Mpc01'!$E$9</f>
        <v>201206</v>
      </c>
      <c r="C8" s="16">
        <f>'Mpc02'!$E$9</f>
        <v>6332</v>
      </c>
      <c r="D8" s="16">
        <v>0</v>
      </c>
      <c r="E8" s="16">
        <v>0</v>
      </c>
      <c r="F8" s="16">
        <v>0</v>
      </c>
      <c r="G8" s="16">
        <f>'Mpc04'!$BD$9</f>
        <v>166527</v>
      </c>
      <c r="H8" s="16">
        <f>'Mpc05'!$N$9</f>
        <v>26681</v>
      </c>
      <c r="I8" s="16">
        <f>'Mpc06'!$N$9</f>
        <v>18417</v>
      </c>
      <c r="J8" s="16">
        <f>'Mpc07'!$BD$10</f>
        <v>108838</v>
      </c>
      <c r="K8" s="16">
        <v>0</v>
      </c>
      <c r="L8" s="16">
        <v>0</v>
      </c>
      <c r="M8" s="16">
        <f>'Mpc12'!$E$7</f>
        <v>5021</v>
      </c>
      <c r="N8" s="16">
        <f>'Mpc13'!$E$7</f>
        <v>1065</v>
      </c>
      <c r="O8" s="16">
        <f>'Mpc14'!$BD$9</f>
        <v>16394</v>
      </c>
      <c r="P8" s="16">
        <f>'Mpc15'!$E$9</f>
        <v>39786</v>
      </c>
      <c r="Q8" s="16">
        <f>'Mpc16'!$E$9</f>
        <v>134821</v>
      </c>
      <c r="R8" s="16">
        <f>'Mpc17'!$E$7+'Mpc08'!$E$9</f>
        <v>75156</v>
      </c>
      <c r="S8" s="16">
        <f>'Mpc18'!$E$7</f>
        <v>1916</v>
      </c>
      <c r="T8" s="16">
        <f>'Mpc19'!$Z$8+'Mpc20'!$Z$8</f>
        <v>234871</v>
      </c>
      <c r="U8" s="16">
        <f>'Mpc21'!$T$8</f>
        <v>108214</v>
      </c>
      <c r="V8" s="16">
        <f>'Mpc22'!$T$8</f>
        <v>18092</v>
      </c>
      <c r="Y8" s="137">
        <f>SUM(B8:V8)</f>
        <v>1163337</v>
      </c>
      <c r="Z8" s="2" t="s">
        <v>1117</v>
      </c>
    </row>
    <row r="9" spans="1:26">
      <c r="A9" s="432" t="s">
        <v>1122</v>
      </c>
      <c r="B9" s="16">
        <f>B8*1/100</f>
        <v>2012.06</v>
      </c>
      <c r="C9" s="16">
        <f t="shared" ref="C9:V9" si="0">C8*1/100</f>
        <v>63.32</v>
      </c>
      <c r="D9" s="16">
        <f t="shared" si="0"/>
        <v>0</v>
      </c>
      <c r="E9" s="16">
        <f t="shared" si="0"/>
        <v>0</v>
      </c>
      <c r="F9" s="16">
        <f t="shared" si="0"/>
        <v>0</v>
      </c>
      <c r="G9" s="16">
        <f t="shared" si="0"/>
        <v>1665.27</v>
      </c>
      <c r="H9" s="16">
        <f t="shared" si="0"/>
        <v>266.81</v>
      </c>
      <c r="I9" s="16">
        <f t="shared" si="0"/>
        <v>184.17</v>
      </c>
      <c r="J9" s="16">
        <f t="shared" si="0"/>
        <v>1088.3800000000001</v>
      </c>
      <c r="K9" s="16">
        <f t="shared" si="0"/>
        <v>0</v>
      </c>
      <c r="L9" s="16">
        <f t="shared" si="0"/>
        <v>0</v>
      </c>
      <c r="M9" s="16">
        <f t="shared" si="0"/>
        <v>50.21</v>
      </c>
      <c r="N9" s="16">
        <f t="shared" si="0"/>
        <v>10.65</v>
      </c>
      <c r="O9" s="16">
        <f t="shared" si="0"/>
        <v>163.94</v>
      </c>
      <c r="P9" s="16">
        <f t="shared" si="0"/>
        <v>397.86</v>
      </c>
      <c r="Q9" s="16">
        <f t="shared" si="0"/>
        <v>1348.21</v>
      </c>
      <c r="R9" s="16">
        <f t="shared" si="0"/>
        <v>751.56</v>
      </c>
      <c r="S9" s="16">
        <f t="shared" si="0"/>
        <v>19.16</v>
      </c>
      <c r="T9" s="16">
        <f t="shared" si="0"/>
        <v>2348.71</v>
      </c>
      <c r="U9" s="16">
        <f t="shared" si="0"/>
        <v>1082.1400000000001</v>
      </c>
      <c r="V9" s="16">
        <f t="shared" si="0"/>
        <v>180.92</v>
      </c>
      <c r="X9" s="137">
        <f>SUM(B9:P9,S9)</f>
        <v>5921.829999999999</v>
      </c>
      <c r="Y9" s="137">
        <f>SUM(B9:V9)</f>
        <v>11633.369999999997</v>
      </c>
      <c r="Z9" s="2" t="s">
        <v>2640</v>
      </c>
    </row>
    <row r="10" spans="1:26">
      <c r="A10" s="432" t="s">
        <v>1123</v>
      </c>
      <c r="Q10" s="138">
        <f>'2018kari'!M66</f>
        <v>20.364139386987212</v>
      </c>
      <c r="R10" s="138">
        <f>'2018kari'!U49</f>
        <v>23.558424518528831</v>
      </c>
      <c r="S10" s="138"/>
      <c r="T10" s="138">
        <f>'2018kari'!M32</f>
        <v>60.045254840950392</v>
      </c>
      <c r="U10" s="138">
        <f>'2018kari'!U32</f>
        <v>36.618511671548582</v>
      </c>
      <c r="V10" s="138">
        <f>'2018kari'!M49</f>
        <v>5.2230727997444335</v>
      </c>
      <c r="W10" s="138"/>
      <c r="X10" s="138">
        <f>'2018kari'!U66</f>
        <v>354.81283396845072</v>
      </c>
      <c r="Y10" s="138">
        <f>SUM(Q10:R10,T10:V10,X10)</f>
        <v>500.62223718621021</v>
      </c>
      <c r="Z10" s="2" t="s">
        <v>1118</v>
      </c>
    </row>
    <row r="11" spans="1:26">
      <c r="A11" s="432" t="s">
        <v>1119</v>
      </c>
      <c r="Q11" s="437">
        <f>Q9/Q10/100</f>
        <v>0.66205105670289854</v>
      </c>
      <c r="R11" s="437">
        <f>R9/R10/100</f>
        <v>0.31901963537879785</v>
      </c>
      <c r="S11" s="433"/>
      <c r="T11" s="437">
        <f>T9/T10/100</f>
        <v>0.39115663780948734</v>
      </c>
      <c r="U11" s="437">
        <f>U9/U10/100</f>
        <v>0.29551719898020556</v>
      </c>
      <c r="V11" s="437">
        <f>V9/V10/100</f>
        <v>0.34638613501395665</v>
      </c>
      <c r="W11" s="433"/>
      <c r="X11" s="437">
        <f>X9/X10/100</f>
        <v>0.16690010712877867</v>
      </c>
      <c r="Y11" s="433">
        <f>Y9/Y10/100</f>
        <v>0.23237821127136382</v>
      </c>
      <c r="Z11" s="2" t="s">
        <v>1120</v>
      </c>
    </row>
  </sheetData>
  <mergeCells count="23">
    <mergeCell ref="V5:V7"/>
    <mergeCell ref="K5:K7"/>
    <mergeCell ref="L5:L7"/>
    <mergeCell ref="X5:X7"/>
    <mergeCell ref="J5:J7"/>
    <mergeCell ref="P5:P7"/>
    <mergeCell ref="R5:R7"/>
    <mergeCell ref="Q5:Q7"/>
    <mergeCell ref="T5:T7"/>
    <mergeCell ref="U5:U7"/>
    <mergeCell ref="M5:M7"/>
    <mergeCell ref="N5:N7"/>
    <mergeCell ref="O5:O7"/>
    <mergeCell ref="S5:S7"/>
    <mergeCell ref="B5:B7"/>
    <mergeCell ref="C5:C7"/>
    <mergeCell ref="D5:D7"/>
    <mergeCell ref="G5:G7"/>
    <mergeCell ref="H5:I5"/>
    <mergeCell ref="E5:E7"/>
    <mergeCell ref="F5:F7"/>
    <mergeCell ref="H6:H7"/>
    <mergeCell ref="I6:I7"/>
  </mergeCells>
  <phoneticPr fontId="4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election activeCell="A2" sqref="A1:A2"/>
    </sheetView>
  </sheetViews>
  <sheetFormatPr defaultRowHeight="13.5"/>
  <sheetData/>
  <phoneticPr fontId="4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6" tint="0.59999389629810485"/>
  </sheetPr>
  <dimension ref="A1:L186"/>
  <sheetViews>
    <sheetView zoomScale="90" zoomScaleNormal="90" workbookViewId="0">
      <selection activeCell="F60" sqref="F60"/>
    </sheetView>
  </sheetViews>
  <sheetFormatPr defaultRowHeight="12"/>
  <cols>
    <col min="1" max="1" width="9" style="2"/>
    <col min="2" max="2" width="15.25" style="2" bestFit="1" customWidth="1"/>
    <col min="3" max="16384" width="9" style="2"/>
  </cols>
  <sheetData>
    <row r="1" spans="1:12">
      <c r="A1" s="2" t="s">
        <v>2148</v>
      </c>
    </row>
    <row r="3" spans="1:12">
      <c r="A3" s="2" t="s">
        <v>385</v>
      </c>
    </row>
    <row r="4" spans="1:12">
      <c r="D4" s="3" t="s">
        <v>294</v>
      </c>
      <c r="E4" s="3" t="s">
        <v>295</v>
      </c>
      <c r="F4" s="3" t="s">
        <v>296</v>
      </c>
      <c r="G4" s="3" t="s">
        <v>297</v>
      </c>
      <c r="H4" s="3" t="s">
        <v>298</v>
      </c>
      <c r="I4" s="3" t="s">
        <v>299</v>
      </c>
      <c r="J4" s="3" t="s">
        <v>300</v>
      </c>
      <c r="K4" s="3" t="s">
        <v>301</v>
      </c>
    </row>
    <row r="5" spans="1:12">
      <c r="B5" s="2" t="s">
        <v>387</v>
      </c>
      <c r="C5" s="2" t="s">
        <v>304</v>
      </c>
      <c r="F5" s="138">
        <f>SUM('DU19'!C37,'DU19'!C41)/12/10</f>
        <v>1.21</v>
      </c>
      <c r="G5" s="138">
        <f>SUM('DU19'!D37,'DU19'!D41)/12/10</f>
        <v>3.453333333333334</v>
      </c>
      <c r="H5" s="138">
        <f>SUM('DU19'!E37,'DU19'!E41)/12/10</f>
        <v>13.307500000000001</v>
      </c>
      <c r="I5" s="138">
        <f>SUM('DU19'!F37,'DU19'!F41)/12/10</f>
        <v>20.582500000000003</v>
      </c>
      <c r="J5" s="138">
        <f>SUM('DU19'!G37,'DU19'!G41)/12/10</f>
        <v>18.825833333333332</v>
      </c>
      <c r="K5" s="138">
        <f>SUM('DU19'!B37,'DU19'!B41)/12/10</f>
        <v>57.37833333333333</v>
      </c>
    </row>
    <row r="6" spans="1:12">
      <c r="C6" s="2" t="s">
        <v>386</v>
      </c>
      <c r="D6" s="137"/>
      <c r="F6" s="138">
        <f>SUM('DU19'!C78,'DU19'!C82)/12/10</f>
        <v>1.2500000000000001E-2</v>
      </c>
      <c r="G6" s="138">
        <f>SUM('DU19'!D78,'DU19'!D82)/12/10</f>
        <v>3.4166666666666665E-2</v>
      </c>
      <c r="H6" s="138">
        <f>SUM('DU19'!E78,'DU19'!E82)/12/10</f>
        <v>0.11416666666666667</v>
      </c>
      <c r="I6" s="138">
        <f>SUM('DU19'!F78,'DU19'!F82)/12/10</f>
        <v>0.16416666666666666</v>
      </c>
      <c r="J6" s="138">
        <f>SUM('DU19'!G78,'DU19'!G82)/12/10</f>
        <v>0.215</v>
      </c>
      <c r="K6" s="138">
        <f>SUM('DU19'!B78,'DU19'!B82)/12/10</f>
        <v>0.53999999999999992</v>
      </c>
      <c r="L6" s="138"/>
    </row>
    <row r="7" spans="1:12">
      <c r="C7" s="2" t="s">
        <v>113</v>
      </c>
      <c r="D7" s="137"/>
      <c r="F7" s="138">
        <f>SUM('DU19'!C119,'DU19'!C123)/12/10</f>
        <v>3.4166666666666665E-2</v>
      </c>
      <c r="G7" s="138">
        <f>SUM('DU19'!D119,'DU19'!D123)/12/10</f>
        <v>8.5000000000000006E-2</v>
      </c>
      <c r="H7" s="138">
        <f>SUM('DU19'!E119,'DU19'!E123)/12/10</f>
        <v>0.28749999999999998</v>
      </c>
      <c r="I7" s="138">
        <f>SUM('DU19'!F119,'DU19'!F123)/12/10</f>
        <v>0.39416666666666667</v>
      </c>
      <c r="J7" s="138">
        <f>SUM('DU19'!G119,'DU19'!G123)/12/10</f>
        <v>0.46083333333333332</v>
      </c>
      <c r="K7" s="138">
        <f>SUM('DU19'!B119,'DU19'!B123)/12/10</f>
        <v>1.26</v>
      </c>
      <c r="L7" s="138"/>
    </row>
    <row r="8" spans="1:12">
      <c r="C8" s="2" t="s">
        <v>114</v>
      </c>
      <c r="D8" s="137"/>
      <c r="F8" s="138">
        <f>SUM('DU19'!C160,'DU19'!C164)/12/10</f>
        <v>0.06</v>
      </c>
      <c r="G8" s="138">
        <f>SUM('DU19'!D160,'DU19'!D164)/12/10</f>
        <v>0.15250000000000002</v>
      </c>
      <c r="H8" s="138">
        <f>SUM('DU19'!E160,'DU19'!E164)/12/10</f>
        <v>0.54249999999999998</v>
      </c>
      <c r="I8" s="138">
        <f>SUM('DU19'!F160,'DU19'!F164)/12/10</f>
        <v>0.78166666666666662</v>
      </c>
      <c r="J8" s="138">
        <f>SUM('DU19'!G160,'DU19'!G164)/12/10</f>
        <v>0.80999999999999994</v>
      </c>
      <c r="K8" s="138">
        <f>SUM('DU19'!B160,'DU19'!B164)/12/10</f>
        <v>2.3466666666666667</v>
      </c>
      <c r="L8" s="138"/>
    </row>
    <row r="9" spans="1:12">
      <c r="C9" s="2" t="s">
        <v>115</v>
      </c>
      <c r="D9" s="137"/>
      <c r="F9" s="138">
        <f>SUM('DU19'!C201,'DU19'!C205)/12/10</f>
        <v>0.125</v>
      </c>
      <c r="G9" s="138">
        <f>SUM('DU19'!D201,'DU19'!D205)/12/10</f>
        <v>0.31</v>
      </c>
      <c r="H9" s="138">
        <f>SUM('DU19'!E201,'DU19'!E205)/12/10</f>
        <v>1.1524999999999999</v>
      </c>
      <c r="I9" s="138">
        <f>SUM('DU19'!F201,'DU19'!F205)/12/10</f>
        <v>1.7050000000000001</v>
      </c>
      <c r="J9" s="138">
        <f>SUM('DU19'!G201,'DU19'!G205)/12/10</f>
        <v>1.7433333333333334</v>
      </c>
      <c r="K9" s="138">
        <f>SUM('DU19'!B201,'DU19'!B205)/12/10</f>
        <v>5.0366666666666671</v>
      </c>
      <c r="L9" s="138"/>
    </row>
    <row r="10" spans="1:12">
      <c r="C10" s="2" t="s">
        <v>116</v>
      </c>
      <c r="D10" s="137"/>
      <c r="F10" s="138">
        <f>SUM('DU19'!C242,'DU19'!C246)/12/10</f>
        <v>0.23416666666666663</v>
      </c>
      <c r="G10" s="138">
        <f>SUM('DU19'!D242,'DU19'!D246)/12/10</f>
        <v>0.61166666666666658</v>
      </c>
      <c r="H10" s="138">
        <f>SUM('DU19'!E242,'DU19'!E246)/12/10</f>
        <v>2.3866666666666663</v>
      </c>
      <c r="I10" s="138">
        <f>SUM('DU19'!F242,'DU19'!F246)/12/10</f>
        <v>3.5783333333333331</v>
      </c>
      <c r="J10" s="138">
        <f>SUM('DU19'!G242,'DU19'!G246)/12/10</f>
        <v>3.4750000000000001</v>
      </c>
      <c r="K10" s="138">
        <f>SUM('DU19'!B242,'DU19'!B246)/12/10</f>
        <v>10.285833333333333</v>
      </c>
      <c r="L10" s="138"/>
    </row>
    <row r="11" spans="1:12">
      <c r="C11" s="2" t="s">
        <v>117</v>
      </c>
      <c r="D11" s="137"/>
      <c r="F11" s="138">
        <f>SUM('DU19'!C283,'DU19'!C287)/12/10</f>
        <v>0.32166666666666666</v>
      </c>
      <c r="G11" s="138">
        <f>SUM('DU19'!D283,'DU19'!D287)/12/10</f>
        <v>0.90750000000000008</v>
      </c>
      <c r="H11" s="138">
        <f>SUM('DU19'!E283,'DU19'!E287)/12/10</f>
        <v>3.5566666666666671</v>
      </c>
      <c r="I11" s="138">
        <f>SUM('DU19'!F283,'DU19'!F287)/12/10</f>
        <v>5.3383333333333329</v>
      </c>
      <c r="J11" s="138">
        <f>SUM('DU19'!G283,'DU19'!G287)/12/10</f>
        <v>4.8624999999999998</v>
      </c>
      <c r="K11" s="138">
        <f>SUM('DU19'!B283,'DU19'!B287)/12/10</f>
        <v>14.988333333333333</v>
      </c>
      <c r="L11" s="138"/>
    </row>
    <row r="12" spans="1:12">
      <c r="C12" s="2" t="s">
        <v>305</v>
      </c>
      <c r="D12" s="137"/>
      <c r="F12" s="138">
        <f>SUM('DU19'!C324,'DU19'!C328)/12/10</f>
        <v>0.28416666666666668</v>
      </c>
      <c r="G12" s="138">
        <f>SUM('DU19'!D324,'DU19'!D328)/12/10</f>
        <v>0.87583333333333324</v>
      </c>
      <c r="H12" s="138">
        <f>SUM('DU19'!E324,'DU19'!E328)/12/10</f>
        <v>3.3658333333333332</v>
      </c>
      <c r="I12" s="138">
        <f>SUM('DU19'!F324,'DU19'!F328)/12/10</f>
        <v>5.2141666666666655</v>
      </c>
      <c r="J12" s="138">
        <f>SUM('DU19'!G324,'DU19'!G328)/12/10</f>
        <v>4.4433333333333334</v>
      </c>
      <c r="K12" s="138">
        <f>SUM('DU19'!B324,'DU19'!B328)/12/10</f>
        <v>14.182499999999999</v>
      </c>
      <c r="L12" s="138"/>
    </row>
    <row r="13" spans="1:12">
      <c r="C13" s="2" t="s">
        <v>306</v>
      </c>
      <c r="D13" s="137"/>
      <c r="F13" s="138">
        <f>SUM('DU19'!C365,'DU19'!C369)/12/10</f>
        <v>0.13916666666666666</v>
      </c>
      <c r="G13" s="138">
        <f>SUM('DU19'!D365,'DU19'!D369)/12/10</f>
        <v>0.47583333333333339</v>
      </c>
      <c r="H13" s="138">
        <f>SUM('DU19'!E365,'DU19'!E369)/12/10</f>
        <v>1.9025000000000003</v>
      </c>
      <c r="I13" s="138">
        <f>SUM('DU19'!F365,'DU19'!F369)/12/10</f>
        <v>3.4066666666666672</v>
      </c>
      <c r="J13" s="138">
        <f>SUM('DU19'!G365,'DU19'!G369)/12/10</f>
        <v>2.815833333333333</v>
      </c>
      <c r="K13" s="138">
        <f>SUM('DU19'!B365,'DU19'!B369)/12/10</f>
        <v>8.7399999999999984</v>
      </c>
      <c r="L13" s="138"/>
    </row>
    <row r="14" spans="1:12">
      <c r="D14" s="137"/>
      <c r="E14" s="137"/>
      <c r="F14" s="139"/>
      <c r="G14" s="139"/>
      <c r="H14" s="139"/>
      <c r="I14" s="139"/>
      <c r="J14" s="139"/>
      <c r="K14" s="139"/>
      <c r="L14" s="139"/>
    </row>
    <row r="15" spans="1:12">
      <c r="B15" s="2" t="s">
        <v>388</v>
      </c>
      <c r="C15" s="2" t="s">
        <v>304</v>
      </c>
      <c r="F15" s="16">
        <f>SUM('DM27'!C37,'DM27'!C41)/100+SUM('DM28'!H$43,'DM28'!H$49)/10^5</f>
        <v>361.74921000000001</v>
      </c>
      <c r="G15" s="16">
        <f>SUM('DM27'!D37,'DM27'!D41)/100+SUM('DM28'!I$43,'DM28'!I$49)/10^5</f>
        <v>1121.68067</v>
      </c>
      <c r="H15" s="16">
        <f>SUM('DM27'!E37,'DM27'!E41)/100+SUM('DM28'!J$43,'DM28'!J$49)/10^5</f>
        <v>4563.5439999999999</v>
      </c>
      <c r="I15" s="16">
        <f>SUM('DM27'!F37,'DM27'!F41)/100+SUM('DM28'!K$43,'DM28'!K$49)/10^5</f>
        <v>7515.5583999999999</v>
      </c>
      <c r="J15" s="16">
        <f>SUM('DM27'!G37,'DM27'!G41)/100+SUM('DM28'!L$43,'DM28'!L$49)/10^5</f>
        <v>7275.4476800000002</v>
      </c>
      <c r="K15" s="16">
        <f>SUM('DM27'!B37,'DM27'!B41)/100+SUM('DM28'!E$43,'DM28'!E$49)/10^5</f>
        <v>20838.000599999999</v>
      </c>
    </row>
    <row r="16" spans="1:12">
      <c r="B16" s="2" t="s">
        <v>389</v>
      </c>
      <c r="F16" s="138">
        <f>F15/F5/12</f>
        <v>24.913857438016532</v>
      </c>
      <c r="G16" s="138">
        <f t="shared" ref="G16:K16" si="0">G15/G5/12</f>
        <v>27.067583735521229</v>
      </c>
      <c r="H16" s="138">
        <f t="shared" si="0"/>
        <v>28.577518942951968</v>
      </c>
      <c r="I16" s="138">
        <f t="shared" si="0"/>
        <v>30.428593870197172</v>
      </c>
      <c r="J16" s="138">
        <f t="shared" si="0"/>
        <v>32.205071400115095</v>
      </c>
      <c r="K16" s="138">
        <f t="shared" si="0"/>
        <v>30.264037819153572</v>
      </c>
    </row>
    <row r="20" spans="1:11">
      <c r="A20" s="2" t="s">
        <v>390</v>
      </c>
    </row>
    <row r="21" spans="1:11">
      <c r="D21" s="3" t="s">
        <v>294</v>
      </c>
      <c r="E21" s="3" t="s">
        <v>295</v>
      </c>
      <c r="F21" s="3" t="s">
        <v>296</v>
      </c>
      <c r="G21" s="3" t="s">
        <v>297</v>
      </c>
      <c r="H21" s="3" t="s">
        <v>298</v>
      </c>
      <c r="I21" s="3" t="s">
        <v>299</v>
      </c>
      <c r="J21" s="3" t="s">
        <v>300</v>
      </c>
      <c r="K21" s="3" t="s">
        <v>301</v>
      </c>
    </row>
    <row r="22" spans="1:11">
      <c r="B22" s="2" t="s">
        <v>387</v>
      </c>
      <c r="C22" s="2" t="s">
        <v>304</v>
      </c>
      <c r="F22" s="138">
        <f>SUM('DU19'!C42)/12/10</f>
        <v>4.0416666666666661</v>
      </c>
      <c r="G22" s="138">
        <f>SUM('DU19'!D42)/12/10</f>
        <v>6.6816666666666666</v>
      </c>
      <c r="H22" s="138">
        <f>SUM('DU19'!E42)/12/10</f>
        <v>8.7083333333333321</v>
      </c>
      <c r="I22" s="138">
        <f>SUM('DU19'!F42)/12/10</f>
        <v>9.6841666666666661</v>
      </c>
      <c r="J22" s="138">
        <f>SUM('DU19'!G42)/12/10</f>
        <v>6.7383333333333342</v>
      </c>
      <c r="K22" s="138">
        <f>SUM('DU19'!B42)/12/10</f>
        <v>35.854166666666671</v>
      </c>
    </row>
    <row r="23" spans="1:11">
      <c r="C23" s="2" t="s">
        <v>386</v>
      </c>
      <c r="F23" s="138">
        <f>SUM('DU19'!C83)/12/10</f>
        <v>6.1666666666666668E-2</v>
      </c>
      <c r="G23" s="138">
        <f>SUM('DU19'!D83)/12/10</f>
        <v>0.10500000000000001</v>
      </c>
      <c r="H23" s="138">
        <f>SUM('DU19'!E83)/12/10</f>
        <v>0.1575</v>
      </c>
      <c r="I23" s="138">
        <f>SUM('DU19'!F83)/12/10</f>
        <v>0.16583333333333333</v>
      </c>
      <c r="J23" s="138">
        <f>SUM('DU19'!G83)/12/10</f>
        <v>0.14666666666666667</v>
      </c>
      <c r="K23" s="138">
        <f>SUM('DU19'!B83)/12/10</f>
        <v>0.63666666666666671</v>
      </c>
    </row>
    <row r="24" spans="1:11">
      <c r="C24" s="2" t="s">
        <v>113</v>
      </c>
      <c r="F24" s="138">
        <f>SUM('DU19'!C124)/12/10</f>
        <v>0.11583333333333334</v>
      </c>
      <c r="G24" s="138">
        <f>SUM('DU19'!D124)/12/10</f>
        <v>0.18</v>
      </c>
      <c r="H24" s="138">
        <f>SUM('DU19'!E124)/12/10</f>
        <v>0.25916666666666666</v>
      </c>
      <c r="I24" s="138">
        <f>SUM('DU19'!F124)/12/10</f>
        <v>0.26916666666666667</v>
      </c>
      <c r="J24" s="138">
        <f>SUM('DU19'!G124)/12/10</f>
        <v>0.22833333333333333</v>
      </c>
      <c r="K24" s="138">
        <f>SUM('DU19'!B124)/12/10</f>
        <v>1.0525</v>
      </c>
    </row>
    <row r="25" spans="1:11">
      <c r="C25" s="2" t="s">
        <v>114</v>
      </c>
      <c r="F25" s="138">
        <f>SUM('DU19'!C165)/12/10</f>
        <v>0.17916666666666667</v>
      </c>
      <c r="G25" s="138">
        <f>SUM('DU19'!D165)/12/10</f>
        <v>0.28083333333333338</v>
      </c>
      <c r="H25" s="138">
        <f>SUM('DU19'!E165)/12/10</f>
        <v>0.39</v>
      </c>
      <c r="I25" s="138">
        <f>SUM('DU19'!F165)/12/10</f>
        <v>0.43833333333333335</v>
      </c>
      <c r="J25" s="138">
        <f>SUM('DU19'!G165)/12/10</f>
        <v>0.36083333333333328</v>
      </c>
      <c r="K25" s="138">
        <f>SUM('DU19'!B165)/12/10</f>
        <v>1.6491666666666667</v>
      </c>
    </row>
    <row r="26" spans="1:11">
      <c r="C26" s="2" t="s">
        <v>115</v>
      </c>
      <c r="F26" s="138">
        <f>SUM('DU19'!C206)/12/10</f>
        <v>0.38249999999999995</v>
      </c>
      <c r="G26" s="138">
        <f>SUM('DU19'!D206)/12/10</f>
        <v>0.56416666666666671</v>
      </c>
      <c r="H26" s="138">
        <f>SUM('DU19'!E206)/12/10</f>
        <v>0.80499999999999994</v>
      </c>
      <c r="I26" s="138">
        <f>SUM('DU19'!F206)/12/10</f>
        <v>0.90166666666666673</v>
      </c>
      <c r="J26" s="138">
        <f>SUM('DU19'!G206)/12/10</f>
        <v>0.70083333333333331</v>
      </c>
      <c r="K26" s="138">
        <f>SUM('DU19'!B206)/12/10</f>
        <v>3.3550000000000004</v>
      </c>
    </row>
    <row r="27" spans="1:11">
      <c r="C27" s="2" t="s">
        <v>116</v>
      </c>
      <c r="F27" s="138">
        <f>SUM('DU19'!C247)/12/10</f>
        <v>0.79500000000000004</v>
      </c>
      <c r="G27" s="138">
        <f>SUM('DU19'!D247)/12/10</f>
        <v>1.2541666666666667</v>
      </c>
      <c r="H27" s="138">
        <f>SUM('DU19'!E247)/12/10</f>
        <v>1.6308333333333334</v>
      </c>
      <c r="I27" s="138">
        <f>SUM('DU19'!F247)/12/10</f>
        <v>1.8025000000000002</v>
      </c>
      <c r="J27" s="138">
        <f>SUM('DU19'!G247)/12/10</f>
        <v>1.2816666666666667</v>
      </c>
      <c r="K27" s="138">
        <f>SUM('DU19'!B247)/12/10</f>
        <v>6.7641666666666662</v>
      </c>
    </row>
    <row r="28" spans="1:11">
      <c r="C28" s="2" t="s">
        <v>117</v>
      </c>
      <c r="F28" s="138">
        <f>SUM('DU19'!C288)/12/10</f>
        <v>1.1741666666666668</v>
      </c>
      <c r="G28" s="138">
        <f>SUM('DU19'!D288)/12/10</f>
        <v>1.8816666666666666</v>
      </c>
      <c r="H28" s="138">
        <f>SUM('DU19'!E288)/12/10</f>
        <v>2.3374999999999999</v>
      </c>
      <c r="I28" s="138">
        <f>SUM('DU19'!F288)/12/10</f>
        <v>2.5249999999999999</v>
      </c>
      <c r="J28" s="138">
        <f>SUM('DU19'!G288)/12/10</f>
        <v>1.7025000000000001</v>
      </c>
      <c r="K28" s="138">
        <f>SUM('DU19'!B288)/12/10</f>
        <v>9.6216666666666661</v>
      </c>
    </row>
    <row r="29" spans="1:11">
      <c r="C29" s="2" t="s">
        <v>305</v>
      </c>
      <c r="F29" s="138">
        <f>SUM('DU19'!C329)/12/10</f>
        <v>0.94750000000000001</v>
      </c>
      <c r="G29" s="138">
        <f>SUM('DU19'!D329)/12/10</f>
        <v>1.6458333333333333</v>
      </c>
      <c r="H29" s="138">
        <f>SUM('DU19'!E329)/12/10</f>
        <v>2.0558333333333332</v>
      </c>
      <c r="I29" s="138">
        <f>SUM('DU19'!F329)/12/10</f>
        <v>2.2474999999999996</v>
      </c>
      <c r="J29" s="138">
        <f>SUM('DU19'!G329)/12/10</f>
        <v>1.4333333333333333</v>
      </c>
      <c r="K29" s="138">
        <f>SUM('DU19'!B329)/12/10</f>
        <v>8.3308333333333344</v>
      </c>
    </row>
    <row r="30" spans="1:11">
      <c r="C30" s="2" t="s">
        <v>306</v>
      </c>
      <c r="F30" s="138">
        <f>SUM('DU19'!C370)/12/10</f>
        <v>0.38500000000000001</v>
      </c>
      <c r="G30" s="138">
        <f>SUM('DU19'!D370)/12/10</f>
        <v>0.77</v>
      </c>
      <c r="H30" s="138">
        <f>SUM('DU19'!E370)/12/10</f>
        <v>1.0725</v>
      </c>
      <c r="I30" s="138">
        <f>SUM('DU19'!F370)/12/10</f>
        <v>1.3341666666666667</v>
      </c>
      <c r="J30" s="138">
        <f>SUM('DU19'!G370)/12/10</f>
        <v>0.88416666666666666</v>
      </c>
      <c r="K30" s="138">
        <f>SUM('DU19'!B370)/12/10</f>
        <v>4.4449999999999994</v>
      </c>
    </row>
    <row r="32" spans="1:11">
      <c r="B32" s="2" t="s">
        <v>388</v>
      </c>
      <c r="C32" s="2" t="s">
        <v>304</v>
      </c>
      <c r="F32" s="16">
        <f>SUM('DM27'!C42)/100+SUM('DM28'!H55)/10^5</f>
        <v>1311.29268</v>
      </c>
      <c r="G32" s="16">
        <f>SUM('DM27'!D42)/100+SUM('DM28'!I55)/10^5</f>
        <v>2299.5002899999999</v>
      </c>
      <c r="H32" s="16">
        <f>SUM('DM27'!E42)/100+SUM('DM28'!J55)/10^5</f>
        <v>3193.42328</v>
      </c>
      <c r="I32" s="16">
        <f>SUM('DM27'!F42)/100+SUM('DM28'!K55)/10^5</f>
        <v>3731.0104200000001</v>
      </c>
      <c r="J32" s="16">
        <f>SUM('DM27'!G42)/100+SUM('DM28'!L55)/10^5</f>
        <v>2729.8876699999996</v>
      </c>
      <c r="K32" s="16">
        <f>SUM('DM27'!B42)/100+SUM('DM28'!E55)/10^5</f>
        <v>13265.135119999999</v>
      </c>
    </row>
    <row r="33" spans="1:11">
      <c r="B33" s="2" t="s">
        <v>389</v>
      </c>
      <c r="F33" s="138">
        <f>F32/F22/12</f>
        <v>27.036962474226808</v>
      </c>
      <c r="G33" s="138">
        <f t="shared" ref="G33" si="1">G32/G22/12</f>
        <v>28.679225367922175</v>
      </c>
      <c r="H33" s="138">
        <f t="shared" ref="H33" si="2">H32/H22/12</f>
        <v>30.559074449760772</v>
      </c>
      <c r="I33" s="138">
        <f t="shared" ref="I33" si="3">I32/I22/12</f>
        <v>32.105760433697618</v>
      </c>
      <c r="J33" s="138">
        <f t="shared" ref="J33:K33" si="4">J32/J22/12</f>
        <v>33.760668686618835</v>
      </c>
      <c r="K33" s="138">
        <f t="shared" si="4"/>
        <v>30.831226310284709</v>
      </c>
    </row>
    <row r="37" spans="1:11">
      <c r="A37" s="2" t="s">
        <v>392</v>
      </c>
    </row>
    <row r="38" spans="1:11">
      <c r="D38" s="3" t="s">
        <v>294</v>
      </c>
      <c r="E38" s="3" t="s">
        <v>295</v>
      </c>
      <c r="F38" s="3" t="s">
        <v>296</v>
      </c>
      <c r="G38" s="3" t="s">
        <v>297</v>
      </c>
      <c r="H38" s="3" t="s">
        <v>298</v>
      </c>
      <c r="I38" s="3" t="s">
        <v>299</v>
      </c>
      <c r="J38" s="3" t="s">
        <v>300</v>
      </c>
      <c r="K38" s="3" t="s">
        <v>301</v>
      </c>
    </row>
    <row r="39" spans="1:11">
      <c r="B39" s="2" t="s">
        <v>387</v>
      </c>
      <c r="C39" s="2" t="s">
        <v>304</v>
      </c>
      <c r="F39" s="138">
        <f>SUM('DU19'!C44)/12/10</f>
        <v>6.6666666666666666E-2</v>
      </c>
      <c r="G39" s="138">
        <f>SUM('DU19'!D44)/12/10</f>
        <v>0.14749999999999999</v>
      </c>
      <c r="H39" s="138">
        <f>SUM('DU19'!E44)/12/10</f>
        <v>0.45666666666666667</v>
      </c>
      <c r="I39" s="138">
        <f>SUM('DU19'!F44)/12/10</f>
        <v>1.9441666666666666</v>
      </c>
      <c r="J39" s="138">
        <f>SUM('DU19'!G44)/12/10</f>
        <v>3.0358333333333336</v>
      </c>
      <c r="K39" s="138">
        <f>SUM('DU19'!B44)/12/10</f>
        <v>5.6508333333333329</v>
      </c>
    </row>
    <row r="40" spans="1:11">
      <c r="C40" s="2" t="s">
        <v>386</v>
      </c>
      <c r="F40" s="138">
        <f>SUM('DU19'!C85)/12/10</f>
        <v>8.3333333333333328E-4</v>
      </c>
      <c r="G40" s="138">
        <f>SUM('DU19'!D85)/12/10</f>
        <v>3.3333333333333331E-3</v>
      </c>
      <c r="H40" s="138">
        <f>SUM('DU19'!E85)/12/10</f>
        <v>8.3333333333333332E-3</v>
      </c>
      <c r="I40" s="138">
        <f>SUM('DU19'!F85)/12/10</f>
        <v>3.9166666666666669E-2</v>
      </c>
      <c r="J40" s="138">
        <f>SUM('DU19'!G85)/12/10</f>
        <v>7.4999999999999997E-2</v>
      </c>
      <c r="K40" s="138">
        <f>SUM('DU19'!B85)/12/10</f>
        <v>0.12666666666666665</v>
      </c>
    </row>
    <row r="41" spans="1:11">
      <c r="C41" s="2" t="s">
        <v>113</v>
      </c>
      <c r="F41" s="138">
        <f>SUM('DU19'!C126)/12/10</f>
        <v>2.4999999999999996E-3</v>
      </c>
      <c r="G41" s="138">
        <f>SUM('DU19'!D126)/12/10</f>
        <v>4.1666666666666666E-3</v>
      </c>
      <c r="H41" s="138">
        <f>SUM('DU19'!E126)/12/10</f>
        <v>1.5833333333333331E-2</v>
      </c>
      <c r="I41" s="138">
        <f>SUM('DU19'!F126)/12/10</f>
        <v>6.083333333333333E-2</v>
      </c>
      <c r="J41" s="138">
        <f>SUM('DU19'!G126)/12/10</f>
        <v>0.10916666666666666</v>
      </c>
      <c r="K41" s="138">
        <f>SUM('DU19'!B126)/12/10</f>
        <v>0.19166666666666668</v>
      </c>
    </row>
    <row r="42" spans="1:11">
      <c r="C42" s="2" t="s">
        <v>114</v>
      </c>
      <c r="F42" s="138">
        <f>SUM('DU19'!C167)/12/10</f>
        <v>3.3333333333333331E-3</v>
      </c>
      <c r="G42" s="138">
        <f>SUM('DU19'!D167)/12/10</f>
        <v>6.6666666666666662E-3</v>
      </c>
      <c r="H42" s="138">
        <f>SUM('DU19'!E167)/12/10</f>
        <v>2.2499999999999999E-2</v>
      </c>
      <c r="I42" s="138">
        <f>SUM('DU19'!F167)/12/10</f>
        <v>9.166666666666666E-2</v>
      </c>
      <c r="J42" s="138">
        <f>SUM('DU19'!G167)/12/10</f>
        <v>0.16500000000000001</v>
      </c>
      <c r="K42" s="138">
        <f>SUM('DU19'!B167)/12/10</f>
        <v>0.28916666666666668</v>
      </c>
    </row>
    <row r="43" spans="1:11">
      <c r="C43" s="2" t="s">
        <v>115</v>
      </c>
      <c r="F43" s="138">
        <f>SUM('DU19'!C208)/12/10</f>
        <v>4.9999999999999992E-3</v>
      </c>
      <c r="G43" s="138">
        <f>SUM('DU19'!D208)/12/10</f>
        <v>1.3333333333333332E-2</v>
      </c>
      <c r="H43" s="138">
        <f>SUM('DU19'!E208)/12/10</f>
        <v>3.9166666666666669E-2</v>
      </c>
      <c r="I43" s="138">
        <f>SUM('DU19'!F208)/12/10</f>
        <v>0.16999999999999998</v>
      </c>
      <c r="J43" s="138">
        <f>SUM('DU19'!G208)/12/10</f>
        <v>0.30583333333333335</v>
      </c>
      <c r="K43" s="138">
        <f>SUM('DU19'!B208)/12/10</f>
        <v>0.53416666666666657</v>
      </c>
    </row>
    <row r="44" spans="1:11">
      <c r="C44" s="2" t="s">
        <v>116</v>
      </c>
      <c r="F44" s="138">
        <f>SUM('DU19'!C249)/12/10</f>
        <v>1.3333333333333332E-2</v>
      </c>
      <c r="G44" s="138">
        <f>SUM('DU19'!D249)/12/10</f>
        <v>2.5000000000000001E-2</v>
      </c>
      <c r="H44" s="138">
        <f>SUM('DU19'!E249)/12/10</f>
        <v>7.6666666666666661E-2</v>
      </c>
      <c r="I44" s="138">
        <f>SUM('DU19'!F249)/12/10</f>
        <v>0.34750000000000003</v>
      </c>
      <c r="J44" s="138">
        <f>SUM('DU19'!G249)/12/10</f>
        <v>0.56416666666666671</v>
      </c>
      <c r="K44" s="138">
        <f>SUM('DU19'!B249)/12/10</f>
        <v>1.0266666666666668</v>
      </c>
    </row>
    <row r="45" spans="1:11">
      <c r="C45" s="2" t="s">
        <v>117</v>
      </c>
      <c r="F45" s="138">
        <f>SUM('DU19'!C290)/12/10</f>
        <v>1.8333333333333333E-2</v>
      </c>
      <c r="G45" s="138">
        <f>SUM('DU19'!D290)/12/10</f>
        <v>3.9999999999999994E-2</v>
      </c>
      <c r="H45" s="138">
        <f>SUM('DU19'!E290)/12/10</f>
        <v>0.12083333333333332</v>
      </c>
      <c r="I45" s="138">
        <f>SUM('DU19'!F290)/12/10</f>
        <v>0.495</v>
      </c>
      <c r="J45" s="138">
        <f>SUM('DU19'!G290)/12/10</f>
        <v>0.74750000000000005</v>
      </c>
      <c r="K45" s="138">
        <f>SUM('DU19'!B290)/12/10</f>
        <v>1.4208333333333334</v>
      </c>
    </row>
    <row r="46" spans="1:11">
      <c r="C46" s="2" t="s">
        <v>305</v>
      </c>
      <c r="F46" s="138">
        <f>SUM('DU19'!C331)/12/10</f>
        <v>1.6666666666666666E-2</v>
      </c>
      <c r="G46" s="138">
        <f>SUM('DU19'!D331)/12/10</f>
        <v>3.6666666666666667E-2</v>
      </c>
      <c r="H46" s="138">
        <f>SUM('DU19'!E331)/12/10</f>
        <v>0.10833333333333332</v>
      </c>
      <c r="I46" s="138">
        <f>SUM('DU19'!F331)/12/10</f>
        <v>0.45166666666666666</v>
      </c>
      <c r="J46" s="138">
        <f>SUM('DU19'!G331)/12/10</f>
        <v>0.66</v>
      </c>
      <c r="K46" s="138">
        <f>SUM('DU19'!B331)/12/10</f>
        <v>1.2733333333333334</v>
      </c>
    </row>
    <row r="47" spans="1:11">
      <c r="C47" s="2" t="s">
        <v>306</v>
      </c>
      <c r="F47" s="138">
        <f>SUM('DU19'!C372)/12/10</f>
        <v>5.8333333333333327E-3</v>
      </c>
      <c r="G47" s="138">
        <f>SUM('DU19'!D372)/12/10</f>
        <v>1.8333333333333333E-2</v>
      </c>
      <c r="H47" s="138">
        <f>SUM('DU19'!E372)/12/10</f>
        <v>6.5000000000000002E-2</v>
      </c>
      <c r="I47" s="138">
        <f>SUM('DU19'!F372)/12/10</f>
        <v>0.28833333333333333</v>
      </c>
      <c r="J47" s="138">
        <f>SUM('DU19'!G372)/12/10</f>
        <v>0.41083333333333333</v>
      </c>
      <c r="K47" s="138">
        <f>SUM('DU19'!B372)/12/10</f>
        <v>0.78833333333333333</v>
      </c>
    </row>
    <row r="49" spans="1:11">
      <c r="B49" s="2" t="s">
        <v>388</v>
      </c>
      <c r="C49" s="2" t="s">
        <v>304</v>
      </c>
      <c r="F49" s="16">
        <f>SUM('DM27'!C44)/100+SUM('DM28'!H61)/10^5</f>
        <v>19.876270000000002</v>
      </c>
      <c r="G49" s="16">
        <f>SUM('DM27'!D44)/100+SUM('DM28'!I61)/10^5</f>
        <v>50.181880000000007</v>
      </c>
      <c r="H49" s="16">
        <f>SUM('DM27'!E44)/100+SUM('DM28'!J61)/10^5</f>
        <v>194.05408</v>
      </c>
      <c r="I49" s="16">
        <f>SUM('DM27'!F44)/100+SUM('DM28'!K61)/10^5</f>
        <v>912.75774000000001</v>
      </c>
      <c r="J49" s="16">
        <f>SUM('DM27'!G44)/100+SUM('DM28'!L61)/10^5</f>
        <v>1523.3022899999999</v>
      </c>
      <c r="K49" s="16">
        <f>SUM('DM27'!B44)/100+SUM('DM28'!E61)/10^5</f>
        <v>2700.1722599999998</v>
      </c>
    </row>
    <row r="50" spans="1:11">
      <c r="B50" s="2" t="s">
        <v>389</v>
      </c>
      <c r="F50" s="138">
        <f>F49/F39/12</f>
        <v>24.845337500000003</v>
      </c>
      <c r="G50" s="138">
        <f t="shared" ref="G50" si="5">G49/G39/12</f>
        <v>28.35134463276837</v>
      </c>
      <c r="H50" s="138">
        <f t="shared" ref="H50" si="6">H49/H39/12</f>
        <v>35.411328467153282</v>
      </c>
      <c r="I50" s="138">
        <f t="shared" ref="I50" si="7">I49/I39/12</f>
        <v>39.123777968281182</v>
      </c>
      <c r="J50" s="138">
        <f t="shared" ref="J50" si="8">J49/J39/12</f>
        <v>41.814501509744709</v>
      </c>
      <c r="K50" s="138">
        <f t="shared" ref="K50" si="9">K49/K39/12</f>
        <v>39.81967644890134</v>
      </c>
    </row>
    <row r="54" spans="1:11">
      <c r="A54" s="2" t="s">
        <v>393</v>
      </c>
    </row>
    <row r="55" spans="1:11">
      <c r="D55" s="3" t="s">
        <v>294</v>
      </c>
      <c r="E55" s="3" t="s">
        <v>295</v>
      </c>
      <c r="F55" s="3" t="s">
        <v>296</v>
      </c>
      <c r="G55" s="3" t="s">
        <v>297</v>
      </c>
      <c r="H55" s="3" t="s">
        <v>298</v>
      </c>
      <c r="I55" s="3" t="s">
        <v>299</v>
      </c>
      <c r="J55" s="3" t="s">
        <v>300</v>
      </c>
      <c r="K55" s="3" t="s">
        <v>301</v>
      </c>
    </row>
    <row r="56" spans="1:11">
      <c r="B56" s="2" t="s">
        <v>387</v>
      </c>
      <c r="C56" s="2" t="s">
        <v>304</v>
      </c>
      <c r="D56" s="138">
        <f>SUM('DU16'!C23)/12/10</f>
        <v>1.4633333333333334</v>
      </c>
      <c r="E56" s="138">
        <f>SUM('DU16'!D23)/12/10</f>
        <v>1.2891666666666666</v>
      </c>
      <c r="F56" s="138">
        <f>SUM('DU19'!C23,'DU19'!C35)/12/10</f>
        <v>4.8958333333333339</v>
      </c>
      <c r="G56" s="138">
        <f>SUM('DU19'!D23,'DU19'!D35)/12/10</f>
        <v>4.1633333333333331</v>
      </c>
      <c r="H56" s="138">
        <f>SUM('DU19'!E23,'DU19'!E35)/12/10</f>
        <v>3.5933333333333328</v>
      </c>
      <c r="I56" s="138">
        <f>SUM('DU19'!F23,'DU19'!F35)/12/10</f>
        <v>3.7458333333333336</v>
      </c>
      <c r="J56" s="138">
        <f>SUM('DU19'!G23,'DU19'!G35)/12/10</f>
        <v>2.7250000000000001</v>
      </c>
      <c r="K56" s="138">
        <f>SUM('DU16'!B23,'DU19'!B23,'DU19'!B35)/12/10</f>
        <v>21.891666666666666</v>
      </c>
    </row>
    <row r="57" spans="1:11">
      <c r="C57" s="2" t="s">
        <v>386</v>
      </c>
      <c r="D57" s="138">
        <f>SUM('DU16'!C49)/12/10</f>
        <v>5.8333333333333327E-3</v>
      </c>
      <c r="E57" s="138">
        <f>SUM('DU16'!D49)/12/10</f>
        <v>8.3333333333333332E-3</v>
      </c>
      <c r="F57" s="138">
        <f>SUM('DU19'!C64,'DU19'!C76)/12/10</f>
        <v>3.0833333333333334E-2</v>
      </c>
      <c r="G57" s="138">
        <f>SUM('DU19'!D64,'DU19'!D76)/12/10</f>
        <v>3.8333333333333337E-2</v>
      </c>
      <c r="H57" s="138">
        <f>SUM('DU19'!E64,'DU19'!E76)/12/10</f>
        <v>3.4999999999999989E-2</v>
      </c>
      <c r="I57" s="138">
        <f>SUM('DU19'!F64,'DU19'!F76)/12/10</f>
        <v>3.9999999999999994E-2</v>
      </c>
      <c r="J57" s="138">
        <f>SUM('DU19'!G64,'DU19'!G76)/12/10</f>
        <v>3.9999999999999994E-2</v>
      </c>
      <c r="K57" s="138">
        <f>SUM('DU16'!B49,'DU19'!B64,'DU19'!B76)/12/10</f>
        <v>0.19833333333333333</v>
      </c>
    </row>
    <row r="58" spans="1:11">
      <c r="C58" s="2" t="s">
        <v>113</v>
      </c>
      <c r="D58" s="138">
        <f>SUM('DU16'!C75)/12/10</f>
        <v>2.2499999999999999E-2</v>
      </c>
      <c r="E58" s="138">
        <f>SUM('DU16'!D75)/12/10</f>
        <v>2.2499999999999999E-2</v>
      </c>
      <c r="F58" s="138">
        <f>SUM('DU19'!C105,'DU19'!C117)/12/10</f>
        <v>0.09</v>
      </c>
      <c r="G58" s="138">
        <f>SUM('DU19'!D105,'DU19'!D117)/12/10</f>
        <v>8.083333333333334E-2</v>
      </c>
      <c r="H58" s="138">
        <f>SUM('DU19'!E105,'DU19'!E117)/12/10</f>
        <v>6.8333333333333343E-2</v>
      </c>
      <c r="I58" s="138">
        <f>SUM('DU19'!F105,'DU19'!F117)/12/10</f>
        <v>7.0833333333333331E-2</v>
      </c>
      <c r="J58" s="138">
        <f>SUM('DU19'!G105,'DU19'!G117)/12/10</f>
        <v>6.4166666666666677E-2</v>
      </c>
      <c r="K58" s="138">
        <f>SUM('DU16'!B75,'DU19'!B105,'DU19'!B117)/12/10</f>
        <v>0.41916666666666663</v>
      </c>
    </row>
    <row r="59" spans="1:11">
      <c r="C59" s="2" t="s">
        <v>114</v>
      </c>
      <c r="D59" s="138">
        <f>SUM('DU16'!C101)/12/10</f>
        <v>4.7500000000000001E-2</v>
      </c>
      <c r="E59" s="138">
        <f>SUM('DU16'!D101)/12/10</f>
        <v>3.9999999999999994E-2</v>
      </c>
      <c r="F59" s="138">
        <f>SUM('DU19'!C146,'DU19'!C158)/12/10</f>
        <v>0.16583333333333333</v>
      </c>
      <c r="G59" s="138">
        <f>SUM('DU19'!D146,'DU19'!D158)/12/10</f>
        <v>0.13499999999999998</v>
      </c>
      <c r="H59" s="138">
        <f>SUM('DU19'!E146,'DU19'!E158)/12/10</f>
        <v>0.11333333333333333</v>
      </c>
      <c r="I59" s="138">
        <f>SUM('DU19'!F146,'DU19'!F158)/12/10</f>
        <v>0.10583333333333333</v>
      </c>
      <c r="J59" s="138">
        <f>SUM('DU19'!G146,'DU19'!G158)/12/10</f>
        <v>9.2499999999999999E-2</v>
      </c>
      <c r="K59" s="138">
        <f>SUM('DU16'!B101,'DU19'!B146,'DU19'!B158)/12/10</f>
        <v>0.70083333333333331</v>
      </c>
    </row>
    <row r="60" spans="1:11">
      <c r="C60" s="2" t="s">
        <v>115</v>
      </c>
      <c r="D60" s="138">
        <f>SUM('DU16'!C127)/12/10</f>
        <v>0.11083333333333334</v>
      </c>
      <c r="E60" s="138">
        <f>SUM('DU16'!D127)/12/10</f>
        <v>7.9166666666666663E-2</v>
      </c>
      <c r="F60" s="138">
        <f>SUM('DU19'!C187,'DU19'!C199)/12/10</f>
        <v>0.35250000000000004</v>
      </c>
      <c r="G60" s="138">
        <f>SUM('DU19'!D187,'DU19'!D199)/12/10</f>
        <v>0.28499999999999998</v>
      </c>
      <c r="H60" s="138">
        <f>SUM('DU19'!E187,'DU19'!E199)/12/10</f>
        <v>0.25166666666666665</v>
      </c>
      <c r="I60" s="138">
        <f>SUM('DU19'!F187,'DU19'!F199)/12/10</f>
        <v>0.23916666666666667</v>
      </c>
      <c r="J60" s="138">
        <f>SUM('DU19'!G187,'DU19'!G199)/12/10</f>
        <v>0.20499999999999999</v>
      </c>
      <c r="K60" s="138">
        <f>SUM('DU16'!B127,'DU19'!B187,'DU19'!B199)/12/10</f>
        <v>1.5241666666666667</v>
      </c>
    </row>
    <row r="61" spans="1:11">
      <c r="C61" s="2" t="s">
        <v>116</v>
      </c>
      <c r="D61" s="138">
        <f>SUM('DU16'!C153)/12/10</f>
        <v>0.30166666666666669</v>
      </c>
      <c r="E61" s="138">
        <f>SUM('DU16'!D153)/12/10</f>
        <v>0.23583333333333334</v>
      </c>
      <c r="F61" s="138">
        <f>SUM('DU19'!C228,'DU19'!C240)/12/10</f>
        <v>0.90333333333333332</v>
      </c>
      <c r="G61" s="138">
        <f>SUM('DU19'!D228,'DU19'!D240)/12/10</f>
        <v>0.73916666666666664</v>
      </c>
      <c r="H61" s="138">
        <f>SUM('DU19'!E228,'DU19'!E240)/12/10</f>
        <v>0.61583333333333345</v>
      </c>
      <c r="I61" s="138">
        <f>SUM('DU19'!F228,'DU19'!F240)/12/10</f>
        <v>0.60083333333333333</v>
      </c>
      <c r="J61" s="138">
        <f>SUM('DU19'!G228,'DU19'!G240)/12/10</f>
        <v>0.46416666666666667</v>
      </c>
      <c r="K61" s="138">
        <f>SUM('DU16'!B153,'DU19'!B228,'DU19'!B240)/12/10</f>
        <v>3.8649999999999998</v>
      </c>
    </row>
    <row r="62" spans="1:11">
      <c r="C62" s="2" t="s">
        <v>117</v>
      </c>
      <c r="D62" s="138">
        <f>SUM('DU16'!C179)/12/10</f>
        <v>0.52500000000000002</v>
      </c>
      <c r="E62" s="138">
        <f>SUM('DU16'!D179)/12/10</f>
        <v>0.45166666666666666</v>
      </c>
      <c r="F62" s="138">
        <f>SUM('DU19'!C269,'DU19'!C281)/12/10</f>
        <v>1.6233333333333331</v>
      </c>
      <c r="G62" s="138">
        <f>SUM('DU19'!D269,'DU19'!D281)/12/10</f>
        <v>1.3075000000000001</v>
      </c>
      <c r="H62" s="138">
        <f>SUM('DU19'!E269,'DU19'!E281)/12/10</f>
        <v>1.0716666666666668</v>
      </c>
      <c r="I62" s="138">
        <f>SUM('DU19'!F269,'DU19'!F281)/12/10</f>
        <v>1.0799999999999998</v>
      </c>
      <c r="J62" s="138">
        <f>SUM('DU19'!G269,'DU19'!G281)/12/10</f>
        <v>0.78</v>
      </c>
      <c r="K62" s="138">
        <f>SUM('DU16'!B179,'DU19'!B269,'DU19'!B281)/12/10</f>
        <v>6.8433333333333337</v>
      </c>
    </row>
    <row r="63" spans="1:11">
      <c r="C63" s="2" t="s">
        <v>305</v>
      </c>
      <c r="D63" s="138">
        <f>SUM('DU16'!C205)/12/10</f>
        <v>0.35833333333333334</v>
      </c>
      <c r="E63" s="138">
        <f>SUM('DU16'!D205)/12/10</f>
        <v>0.35249999999999998</v>
      </c>
      <c r="F63" s="138">
        <f>SUM('DU19'!C310,'DU19'!C322)/12/10</f>
        <v>1.2950000000000002</v>
      </c>
      <c r="G63" s="138">
        <f>SUM('DU19'!D310,'DU19'!D322)/12/10</f>
        <v>1.1158333333333332</v>
      </c>
      <c r="H63" s="138">
        <f>SUM('DU19'!E310,'DU19'!E322)/12/10</f>
        <v>0.96833333333333338</v>
      </c>
      <c r="I63" s="138">
        <f>SUM('DU19'!F310,'DU19'!F322)/12/10</f>
        <v>1.0291666666666666</v>
      </c>
      <c r="J63" s="138">
        <f>SUM('DU19'!G310,'DU19'!G322)/12/10</f>
        <v>0.68666666666666665</v>
      </c>
      <c r="K63" s="138">
        <f>SUM('DU16'!B205,'DU19'!B310,'DU19'!B322)/12/10</f>
        <v>5.8108333333333331</v>
      </c>
    </row>
    <row r="64" spans="1:11">
      <c r="C64" s="2" t="s">
        <v>306</v>
      </c>
      <c r="D64" s="138">
        <f>SUM('DU16'!C231)/12/10</f>
        <v>9.0833333333333335E-2</v>
      </c>
      <c r="E64" s="138">
        <f>SUM('DU16'!D231)/12/10</f>
        <v>9.9166666666666667E-2</v>
      </c>
      <c r="F64" s="138">
        <f>SUM('DU19'!C351,'DU19'!C363)/12/10</f>
        <v>0.43583333333333335</v>
      </c>
      <c r="G64" s="138">
        <f>SUM('DU19'!D351,'DU19'!D363)/12/10</f>
        <v>0.46250000000000002</v>
      </c>
      <c r="H64" s="138">
        <f>SUM('DU19'!E351,'DU19'!E363)/12/10</f>
        <v>0.46666666666666667</v>
      </c>
      <c r="I64" s="138">
        <f>SUM('DU19'!F351,'DU19'!F363)/12/10</f>
        <v>0.57916666666666672</v>
      </c>
      <c r="J64" s="138">
        <f>SUM('DU19'!G351,'DU19'!G363)/12/10</f>
        <v>0.39249999999999996</v>
      </c>
      <c r="K64" s="138">
        <f>SUM('DU16'!B231,'DU19'!B351,'DU19'!B363)/12/10</f>
        <v>2.5300000000000002</v>
      </c>
    </row>
    <row r="66" spans="1:11">
      <c r="B66" s="2" t="s">
        <v>388</v>
      </c>
      <c r="C66" s="2" t="s">
        <v>304</v>
      </c>
      <c r="D66" s="16">
        <f>SUM('DM25'!C23)/100</f>
        <v>107.17</v>
      </c>
      <c r="E66" s="16">
        <f>SUM('DM25'!D23)/100</f>
        <v>156.56</v>
      </c>
      <c r="F66" s="16">
        <f>SUM('DM27'!C23,'DM27'!C35)/100</f>
        <v>1018.38</v>
      </c>
      <c r="G66" s="16">
        <f>SUM('DM27'!D23,'DM27'!D35)/100</f>
        <v>966.44</v>
      </c>
      <c r="H66" s="16">
        <f>SUM('DM27'!E23,'DM27'!E35)/100</f>
        <v>928.07</v>
      </c>
      <c r="I66" s="16">
        <f>SUM('DM27'!F23,'DM27'!F35)/100</f>
        <v>1057.42</v>
      </c>
      <c r="J66" s="16">
        <f>SUM('DM27'!G23,'DM27'!G35)/100</f>
        <v>839.59</v>
      </c>
      <c r="K66" s="16">
        <f>SUM('DM25'!B23,'DM27'!B23,'DM27'!B35)/100</f>
        <v>5074.54</v>
      </c>
    </row>
    <row r="67" spans="1:11">
      <c r="B67" s="2" t="s">
        <v>389</v>
      </c>
      <c r="D67" s="138">
        <f t="shared" ref="D67" si="10">D66/D56/12</f>
        <v>6.1030751708428248</v>
      </c>
      <c r="E67" s="138">
        <f t="shared" ref="E67" si="11">E66/E56/12</f>
        <v>10.120232708468004</v>
      </c>
      <c r="F67" s="138">
        <f t="shared" ref="F67" si="12">F66/F56/12</f>
        <v>17.334127659574467</v>
      </c>
      <c r="G67" s="138">
        <f t="shared" ref="G67" si="13">G66/G56/12</f>
        <v>19.34427542033627</v>
      </c>
      <c r="H67" s="138">
        <f t="shared" ref="H67" si="14">H66/H56/12</f>
        <v>21.522959183673475</v>
      </c>
      <c r="I67" s="138">
        <f t="shared" ref="I67" si="15">I66/I56/12</f>
        <v>23.524360400444937</v>
      </c>
      <c r="J67" s="138">
        <f t="shared" ref="J67" si="16">J66/J56/12</f>
        <v>25.675535168195719</v>
      </c>
      <c r="K67" s="138">
        <f t="shared" ref="K67" si="17">K66/K56/12</f>
        <v>19.316863342215456</v>
      </c>
    </row>
    <row r="71" spans="1:11">
      <c r="A71" s="2" t="s">
        <v>394</v>
      </c>
    </row>
    <row r="72" spans="1:11">
      <c r="D72" s="3" t="s">
        <v>294</v>
      </c>
      <c r="E72" s="3" t="s">
        <v>295</v>
      </c>
      <c r="F72" s="3" t="s">
        <v>296</v>
      </c>
      <c r="G72" s="3" t="s">
        <v>297</v>
      </c>
      <c r="H72" s="3" t="s">
        <v>298</v>
      </c>
      <c r="I72" s="3" t="s">
        <v>299</v>
      </c>
      <c r="J72" s="3" t="s">
        <v>300</v>
      </c>
      <c r="K72" s="3" t="s">
        <v>301</v>
      </c>
    </row>
    <row r="73" spans="1:11">
      <c r="B73" s="2" t="s">
        <v>387</v>
      </c>
      <c r="C73" s="2" t="s">
        <v>304</v>
      </c>
      <c r="D73" s="2">
        <f>SUM('DU16'!C29)/12/10</f>
        <v>0</v>
      </c>
      <c r="E73" s="138">
        <f>SUM('DU16'!D29)/12/10</f>
        <v>9.3333333333333324E-2</v>
      </c>
      <c r="F73" s="138">
        <f>SUM('DU19'!C33)/12/10</f>
        <v>3.5533333333333332</v>
      </c>
      <c r="G73" s="138">
        <f>SUM('DU19'!D33)/12/10</f>
        <v>4.8583333333333334</v>
      </c>
      <c r="H73" s="138">
        <f>SUM('DU19'!E33)/12/10</f>
        <v>5.1591666666666667</v>
      </c>
      <c r="I73" s="138">
        <f>SUM('DU19'!F33)/12/10</f>
        <v>3.3850000000000002</v>
      </c>
      <c r="J73" s="138">
        <f>SUM('DU19'!G33)/12/10</f>
        <v>2.315833333333333</v>
      </c>
      <c r="K73" s="138">
        <f>SUM('DU16'!B29,'DU19'!B33)/12/10</f>
        <v>19.365833333333335</v>
      </c>
    </row>
    <row r="74" spans="1:11">
      <c r="C74" s="2" t="s">
        <v>386</v>
      </c>
      <c r="D74" s="2">
        <f>SUM('DU16'!C55)/12/10</f>
        <v>0</v>
      </c>
      <c r="E74" s="138">
        <f>SUM('DU16'!D55)/12/10</f>
        <v>8.3333333333333328E-4</v>
      </c>
      <c r="F74" s="138">
        <f>SUM('DU19'!C74)/12/10</f>
        <v>3.4166666666666665E-2</v>
      </c>
      <c r="G74" s="138">
        <f>SUM('DU19'!D74)/12/10</f>
        <v>3.0833333333333334E-2</v>
      </c>
      <c r="H74" s="138">
        <f>SUM('DU19'!E74)/12/10</f>
        <v>3.7499999999999999E-2</v>
      </c>
      <c r="I74" s="138">
        <f>SUM('DU19'!F74)/12/10</f>
        <v>1.9999999999999997E-2</v>
      </c>
      <c r="J74" s="138">
        <f>SUM('DU19'!G74)/12/10</f>
        <v>1.9166666666666665E-2</v>
      </c>
      <c r="K74" s="138">
        <f>SUM('DU16'!B55,'DU19'!B74)/12/10</f>
        <v>0.14250000000000002</v>
      </c>
    </row>
    <row r="75" spans="1:11">
      <c r="C75" s="2" t="s">
        <v>113</v>
      </c>
      <c r="D75" s="2">
        <f>SUM('DU16'!C81)/12/10</f>
        <v>0</v>
      </c>
      <c r="E75" s="138">
        <f>SUM('DU16'!D81)/12/10</f>
        <v>3.3333333333333331E-3</v>
      </c>
      <c r="F75" s="138">
        <f>SUM('DU19'!C115)/12/10</f>
        <v>8.9166666666666658E-2</v>
      </c>
      <c r="G75" s="138">
        <f>SUM('DU19'!D115)/12/10</f>
        <v>8.4166666666666667E-2</v>
      </c>
      <c r="H75" s="138">
        <f>SUM('DU19'!E115)/12/10</f>
        <v>7.9999999999999988E-2</v>
      </c>
      <c r="I75" s="138">
        <f>SUM('DU19'!F115)/12/10</f>
        <v>4.4999999999999998E-2</v>
      </c>
      <c r="J75" s="138">
        <f>SUM('DU19'!G115)/12/10</f>
        <v>4.083333333333334E-2</v>
      </c>
      <c r="K75" s="138">
        <f>SUM('DU16'!B81,'DU19'!B115)/12/10</f>
        <v>0.34333333333333338</v>
      </c>
    </row>
    <row r="76" spans="1:11">
      <c r="C76" s="2" t="s">
        <v>114</v>
      </c>
      <c r="D76" s="2">
        <f>SUM('DU16'!C107)/12/10</f>
        <v>0</v>
      </c>
      <c r="E76" s="138">
        <f>SUM('DU16'!D107)/12/10</f>
        <v>4.9999999999999992E-3</v>
      </c>
      <c r="F76" s="138">
        <f>SUM('DU19'!C156)/12/10</f>
        <v>0.17333333333333334</v>
      </c>
      <c r="G76" s="138">
        <f>SUM('DU19'!D156)/12/10</f>
        <v>0.16750000000000001</v>
      </c>
      <c r="H76" s="138">
        <f>SUM('DU19'!E156)/12/10</f>
        <v>0.16750000000000001</v>
      </c>
      <c r="I76" s="138">
        <f>SUM('DU19'!F156)/12/10</f>
        <v>8.9166666666666658E-2</v>
      </c>
      <c r="J76" s="138">
        <f>SUM('DU19'!G156)/12/10</f>
        <v>6.4166666666666677E-2</v>
      </c>
      <c r="K76" s="138">
        <f>SUM('DU16'!B107,'DU19'!B156)/12/10</f>
        <v>0.66666666666666674</v>
      </c>
    </row>
    <row r="77" spans="1:11">
      <c r="C77" s="2" t="s">
        <v>115</v>
      </c>
      <c r="D77" s="2">
        <f>SUM('DU16'!C133)/12/10</f>
        <v>0</v>
      </c>
      <c r="E77" s="138">
        <f>SUM('DU16'!D133)/12/10</f>
        <v>9.9999999999999985E-3</v>
      </c>
      <c r="F77" s="138">
        <f>SUM('DU19'!C197)/12/10</f>
        <v>0.40916666666666668</v>
      </c>
      <c r="G77" s="138">
        <f>SUM('DU19'!D197)/12/10</f>
        <v>0.44166666666666671</v>
      </c>
      <c r="H77" s="138">
        <f>SUM('DU19'!E197)/12/10</f>
        <v>0.4341666666666667</v>
      </c>
      <c r="I77" s="138">
        <f>SUM('DU19'!F197)/12/10</f>
        <v>0.23416666666666669</v>
      </c>
      <c r="J77" s="138">
        <f>SUM('DU19'!G197)/12/10</f>
        <v>0.16999999999999998</v>
      </c>
      <c r="K77" s="138">
        <f>SUM('DU16'!B133,'DU19'!B197)/12/10</f>
        <v>1.6991666666666663</v>
      </c>
    </row>
    <row r="78" spans="1:11">
      <c r="C78" s="2" t="s">
        <v>116</v>
      </c>
      <c r="D78" s="2">
        <f>SUM('DU16'!C159)/12/10</f>
        <v>0</v>
      </c>
      <c r="E78" s="138">
        <f>SUM('DU16'!D159)/12/10</f>
        <v>2.0833333333333336E-2</v>
      </c>
      <c r="F78" s="138">
        <f>SUM('DU19'!C238)/12/10</f>
        <v>0.85166666666666679</v>
      </c>
      <c r="G78" s="138">
        <f>SUM('DU19'!D238)/12/10</f>
        <v>1.0625</v>
      </c>
      <c r="H78" s="138">
        <f>SUM('DU19'!E238)/12/10</f>
        <v>1.0733333333333335</v>
      </c>
      <c r="I78" s="138">
        <f>SUM('DU19'!F238)/12/10</f>
        <v>0.61749999999999994</v>
      </c>
      <c r="J78" s="138">
        <f>SUM('DU19'!G238)/12/10</f>
        <v>0.42833333333333334</v>
      </c>
      <c r="K78" s="138">
        <f>SUM('DU16'!B159,'DU19'!B238)/12/10</f>
        <v>4.0550000000000006</v>
      </c>
    </row>
    <row r="79" spans="1:11">
      <c r="C79" s="2" t="s">
        <v>117</v>
      </c>
      <c r="D79" s="2">
        <f>SUM('DU16'!C185)/12/10</f>
        <v>0</v>
      </c>
      <c r="E79" s="138">
        <f>SUM('DU16'!D185)/12/10</f>
        <v>2.8333333333333332E-2</v>
      </c>
      <c r="F79" s="138">
        <f>SUM('DU19'!C279)/12/10</f>
        <v>1.1166666666666667</v>
      </c>
      <c r="G79" s="138">
        <f>SUM('DU19'!D279)/12/10</f>
        <v>1.5633333333333332</v>
      </c>
      <c r="H79" s="138">
        <f>SUM('DU19'!E279)/12/10</f>
        <v>1.605</v>
      </c>
      <c r="I79" s="138">
        <f>SUM('DU19'!F279)/12/10</f>
        <v>0.99</v>
      </c>
      <c r="J79" s="138">
        <f>SUM('DU19'!G279)/12/10</f>
        <v>0.66583333333333339</v>
      </c>
      <c r="K79" s="138">
        <f>SUM('DU16'!B185,'DU19'!B279)/12/10</f>
        <v>5.97</v>
      </c>
    </row>
    <row r="80" spans="1:11">
      <c r="C80" s="2" t="s">
        <v>305</v>
      </c>
      <c r="D80" s="2">
        <f>SUM('DU16'!C211)/12/10</f>
        <v>0</v>
      </c>
      <c r="E80" s="138">
        <f>SUM('DU16'!D211)/12/10</f>
        <v>1.7500000000000002E-2</v>
      </c>
      <c r="F80" s="138">
        <f>SUM('DU19'!C320)/12/10</f>
        <v>0.6941666666666666</v>
      </c>
      <c r="G80" s="138">
        <f>SUM('DU19'!D320)/12/10</f>
        <v>1.1325000000000001</v>
      </c>
      <c r="H80" s="138">
        <f>SUM('DU19'!E320)/12/10</f>
        <v>1.2608333333333335</v>
      </c>
      <c r="I80" s="138">
        <f>SUM('DU19'!F320)/12/10</f>
        <v>0.90416666666666656</v>
      </c>
      <c r="J80" s="138">
        <f>SUM('DU19'!G320)/12/10</f>
        <v>0.59916666666666674</v>
      </c>
      <c r="K80" s="138">
        <f>SUM('DU16'!B211,'DU19'!B320)/12/10</f>
        <v>4.6066666666666674</v>
      </c>
    </row>
    <row r="81" spans="1:11">
      <c r="C81" s="2" t="s">
        <v>306</v>
      </c>
      <c r="D81" s="2">
        <f>SUM('DU16'!C237)/12/10</f>
        <v>0</v>
      </c>
      <c r="E81" s="138">
        <f>SUM('DU16'!D237)/12/10</f>
        <v>5.8333333333333327E-3</v>
      </c>
      <c r="F81" s="138">
        <f>SUM('DU19'!C361)/12/10</f>
        <v>0.18583333333333335</v>
      </c>
      <c r="G81" s="138">
        <f>SUM('DU19'!D361)/12/10</f>
        <v>0.37666666666666671</v>
      </c>
      <c r="H81" s="138">
        <f>SUM('DU19'!E361)/12/10</f>
        <v>0.50083333333333335</v>
      </c>
      <c r="I81" s="138">
        <f>SUM('DU19'!F361)/12/10</f>
        <v>0.48416666666666669</v>
      </c>
      <c r="J81" s="138">
        <f>SUM('DU19'!G361)/12/10</f>
        <v>0.32833333333333331</v>
      </c>
      <c r="K81" s="138">
        <f>SUM('DU16'!B237,'DU19'!B361)/12/10</f>
        <v>1.8816666666666666</v>
      </c>
    </row>
    <row r="83" spans="1:11">
      <c r="B83" s="2" t="s">
        <v>388</v>
      </c>
      <c r="C83" s="2" t="s">
        <v>304</v>
      </c>
      <c r="D83" s="2">
        <f>SUM('DM25'!C29)/100</f>
        <v>0</v>
      </c>
      <c r="E83" s="16">
        <f>SUM('DM25'!D29)/100</f>
        <v>26.36</v>
      </c>
      <c r="F83" s="16">
        <f>SUM('DM27'!C33)/100</f>
        <v>1086.94</v>
      </c>
      <c r="G83" s="16">
        <f>SUM('DM27'!D33)/100</f>
        <v>1559.82</v>
      </c>
      <c r="H83" s="16">
        <f>SUM('DM27'!E33)/100</f>
        <v>1703.66</v>
      </c>
      <c r="I83" s="16">
        <f>SUM('DM27'!F33)/100</f>
        <v>1132.3800000000001</v>
      </c>
      <c r="J83" s="16">
        <f>SUM('DM27'!G33)/100</f>
        <v>791.17</v>
      </c>
      <c r="K83" s="16">
        <f>SUM('DM25'!B29,'DM27'!B33)/100</f>
        <v>6300.42</v>
      </c>
    </row>
    <row r="84" spans="1:11">
      <c r="B84" s="2" t="s">
        <v>389</v>
      </c>
      <c r="D84" s="261" t="s">
        <v>395</v>
      </c>
      <c r="E84" s="138">
        <f t="shared" ref="E84" si="18">E83/E73/12</f>
        <v>23.535714285714288</v>
      </c>
      <c r="F84" s="138">
        <f t="shared" ref="F84" si="19">F83/F73/12</f>
        <v>25.491088180112573</v>
      </c>
      <c r="G84" s="138">
        <f t="shared" ref="G84" si="20">G83/G73/12</f>
        <v>26.755060034305316</v>
      </c>
      <c r="H84" s="138">
        <f t="shared" ref="H84" si="21">H83/H73/12</f>
        <v>27.518333064125343</v>
      </c>
      <c r="I84" s="138">
        <f t="shared" ref="I84" si="22">I83/I73/12</f>
        <v>27.877400295420973</v>
      </c>
      <c r="J84" s="138">
        <f t="shared" ref="J84" si="23">J83/J73/12</f>
        <v>28.469593378913284</v>
      </c>
      <c r="K84" s="138">
        <f t="shared" ref="K84" si="24">K83/K73/12</f>
        <v>27.111407547656952</v>
      </c>
    </row>
    <row r="88" spans="1:11">
      <c r="A88" s="2" t="s">
        <v>396</v>
      </c>
      <c r="C88" s="2" t="s">
        <v>397</v>
      </c>
    </row>
    <row r="89" spans="1:11">
      <c r="D89" s="3" t="s">
        <v>294</v>
      </c>
      <c r="E89" s="3" t="s">
        <v>295</v>
      </c>
      <c r="F89" s="3" t="s">
        <v>296</v>
      </c>
      <c r="G89" s="3" t="s">
        <v>297</v>
      </c>
      <c r="H89" s="3" t="s">
        <v>298</v>
      </c>
      <c r="I89" s="3" t="s">
        <v>299</v>
      </c>
      <c r="J89" s="3" t="s">
        <v>300</v>
      </c>
      <c r="K89" s="3" t="s">
        <v>301</v>
      </c>
    </row>
    <row r="90" spans="1:11">
      <c r="B90" s="2" t="s">
        <v>387</v>
      </c>
      <c r="C90" s="2" t="s">
        <v>304</v>
      </c>
      <c r="D90" s="138">
        <f>SUM('DU16'!C6)/10/12-SUM(D5,D22,D39,D56,D73)</f>
        <v>46.31</v>
      </c>
      <c r="E90" s="138">
        <f>SUM('DU16'!D6)/10/12-SUM(E5,E22,E39,E56,E73)</f>
        <v>57.874999999999993</v>
      </c>
      <c r="F90" s="138">
        <f>SUM('DU19'!C6)/10/12-SUM(F5,F22,F39,F56,F73)</f>
        <v>91.99</v>
      </c>
      <c r="G90" s="138">
        <f>SUM('DU19'!D6)/10/12-SUM(G5,G22,G39,G56,G73)</f>
        <v>82.919166666666641</v>
      </c>
      <c r="H90" s="138">
        <f>SUM('DU19'!E6)/10/12-SUM(H5,H22,H39,H56,H73)</f>
        <v>47.625000000000007</v>
      </c>
      <c r="I90" s="138">
        <f>SUM('DU19'!F6)/10/12-SUM(I5,I22,I39,I56,I73)</f>
        <v>31.45333333333334</v>
      </c>
      <c r="J90" s="138">
        <f>SUM('DU19'!G6)/10/12-SUM(J5,J22,J39,J56,J73)</f>
        <v>20.505833333333335</v>
      </c>
      <c r="K90" s="138">
        <f>SUM('DU16'!B6,'DU19'!B6)/10/12-SUM(K5,K22,K39,K56,K73)</f>
        <v>379.0233333333332</v>
      </c>
    </row>
    <row r="91" spans="1:11">
      <c r="C91" s="2" t="s">
        <v>386</v>
      </c>
      <c r="D91" s="138">
        <f>SUM('DU16'!C32)/10/12-SUM(D6,D23,D40,D57,D74)</f>
        <v>0.79166666666666663</v>
      </c>
      <c r="E91" s="138">
        <f>SUM('DU16'!D32)/10/12-SUM(E6,E23,E40,E57,E74)</f>
        <v>1.6141666666666665</v>
      </c>
      <c r="F91" s="138">
        <f>SUM('DU19'!C47)/10/12-SUM(F6,F23,F40,F57,F74)</f>
        <v>2.09</v>
      </c>
      <c r="G91" s="138">
        <f>SUM('DU19'!D47)/10/12-SUM(G6,G23,G40,G57,G74)</f>
        <v>2.9141666666666675</v>
      </c>
      <c r="H91" s="138">
        <f>SUM('DU19'!E47)/10/12-SUM(H6,H23,H40,H57,H74)</f>
        <v>1.6333333333333335</v>
      </c>
      <c r="I91" s="138">
        <f>SUM('DU19'!F47)/10/12-SUM(I6,I23,I40,I57,I74)</f>
        <v>1.1666666666666665</v>
      </c>
      <c r="J91" s="138">
        <f>SUM('DU19'!G47)/10/12-SUM(J6,J23,J40,J57,J74)</f>
        <v>1.0825</v>
      </c>
      <c r="K91" s="138">
        <f>SUM('DU16'!B32,'DU19'!B47)/10/12-SUM(K6,K23,K40,K57,K74)</f>
        <v>11.296666666666669</v>
      </c>
    </row>
    <row r="92" spans="1:11">
      <c r="C92" s="2" t="s">
        <v>113</v>
      </c>
      <c r="D92" s="138">
        <f>SUM('DU16'!C58)/10/12-SUM(D7,D24,D41,D58,D75)</f>
        <v>2.1633333333333336</v>
      </c>
      <c r="E92" s="138">
        <f>SUM('DU16'!D58)/10/12-SUM(E7,E24,E41,E58,E75)</f>
        <v>2.960833333333333</v>
      </c>
      <c r="F92" s="138">
        <f>SUM('DU19'!C88)/10/12-SUM(F7,F24,F41,F58,F75)</f>
        <v>3.9933333333333336</v>
      </c>
      <c r="G92" s="138">
        <f>SUM('DU19'!D88)/10/12-SUM(G7,G24,G41,G58,G75)</f>
        <v>4.4341666666666661</v>
      </c>
      <c r="H92" s="138">
        <f>SUM('DU19'!E88)/10/12-SUM(H7,H24,H41,H58,H75)</f>
        <v>2.5491666666666664</v>
      </c>
      <c r="I92" s="138">
        <f>SUM('DU19'!F88)/10/12-SUM(I7,I24,I41,I58,I75)</f>
        <v>1.81</v>
      </c>
      <c r="J92" s="138">
        <f>SUM('DU19'!G88)/10/12-SUM(J7,J24,J41,J58,J75)</f>
        <v>1.4783333333333335</v>
      </c>
      <c r="K92" s="138">
        <f>SUM('DU16'!B58,'DU19'!B88)/10/12-SUM(K7,K24,K41,K58,K75)</f>
        <v>19.404166666666669</v>
      </c>
    </row>
    <row r="93" spans="1:11">
      <c r="C93" s="2" t="s">
        <v>114</v>
      </c>
      <c r="D93" s="138">
        <f>SUM('DU16'!C84)/10/12-SUM(D8,D25,D42,D59,D76)</f>
        <v>3.7758333333333338</v>
      </c>
      <c r="E93" s="138">
        <f>SUM('DU16'!D84)/10/12-SUM(E8,E25,E42,E59,E76)</f>
        <v>4.5566666666666675</v>
      </c>
      <c r="F93" s="138">
        <f>SUM('DU19'!C129)/10/12-SUM(F8,F25,F42,F59,F76)</f>
        <v>6.2641666666666671</v>
      </c>
      <c r="G93" s="138">
        <f>SUM('DU19'!D129)/10/12-SUM(G8,G25,G42,G59,G76)</f>
        <v>6.3208333333333337</v>
      </c>
      <c r="H93" s="138">
        <f>SUM('DU19'!E129)/10/12-SUM(H8,H25,H42,H59,H76)</f>
        <v>3.6624999999999992</v>
      </c>
      <c r="I93" s="138">
        <f>SUM('DU19'!F129)/10/12-SUM(I8,I25,I42,I59,I76)</f>
        <v>2.4941666666666666</v>
      </c>
      <c r="J93" s="138">
        <f>SUM('DU19'!G129)/10/12-SUM(J8,J25,J42,J59,J76)</f>
        <v>1.8350000000000002</v>
      </c>
      <c r="K93" s="138">
        <f>SUM('DU16'!B84,'DU19'!B129)/10/12-SUM(K8,K25,K42,K59,K76)</f>
        <v>28.930833333333336</v>
      </c>
    </row>
    <row r="94" spans="1:11">
      <c r="C94" s="2" t="s">
        <v>115</v>
      </c>
      <c r="D94" s="138">
        <f>SUM('DU16'!C110)/10/12-SUM(D9,D26,D43,D60,D77)</f>
        <v>7.7816666666666681</v>
      </c>
      <c r="E94" s="138">
        <f>SUM('DU16'!D110)/10/12-SUM(E9,E26,E43,E60,E77)</f>
        <v>8.5875000000000004</v>
      </c>
      <c r="F94" s="138">
        <f>SUM('DU19'!C170)/10/12-SUM(F9,F26,F43,F60,F77)</f>
        <v>12.400833333333333</v>
      </c>
      <c r="G94" s="138">
        <f>SUM('DU19'!D170)/10/12-SUM(G9,G26,G43,G60,G77)</f>
        <v>10.852499999999999</v>
      </c>
      <c r="H94" s="138">
        <f>SUM('DU19'!E170)/10/12-SUM(H9,H26,H43,H60,H77)</f>
        <v>6.0508333333333333</v>
      </c>
      <c r="I94" s="138">
        <f>SUM('DU19'!F170)/10/12-SUM(I9,I26,I43,I60,I77)</f>
        <v>3.9849999999999999</v>
      </c>
      <c r="J94" s="138">
        <f>SUM('DU19'!G170)/10/12-SUM(J9,J26,J43,J60,J77)</f>
        <v>2.6816666666666658</v>
      </c>
      <c r="K94" s="138">
        <f>SUM('DU16'!B110,'DU19'!B170)/10/12-SUM(K9,K26,K43,K60,K77)</f>
        <v>52.381666666666668</v>
      </c>
    </row>
    <row r="95" spans="1:11">
      <c r="C95" s="2" t="s">
        <v>116</v>
      </c>
      <c r="D95" s="138">
        <f>SUM('DU16'!C136)/10/12-SUM(D10,D27,D44,D61,D78)</f>
        <v>13.558333333333334</v>
      </c>
      <c r="E95" s="138">
        <f>SUM('DU16'!D136)/10/12-SUM(E10,E27,E44,E61,E78)</f>
        <v>15.147500000000001</v>
      </c>
      <c r="F95" s="138">
        <f>SUM('DU19'!C211)/10/12-SUM(F10,F27,F44,F61,F78)</f>
        <v>22.758333333333329</v>
      </c>
      <c r="G95" s="138">
        <f>SUM('DU19'!D211)/10/12-SUM(G10,G27,G44,G61,G78)</f>
        <v>18.166666666666668</v>
      </c>
      <c r="H95" s="138">
        <f>SUM('DU19'!E211)/10/12-SUM(H10,H27,H44,H61,H78)</f>
        <v>9.774166666666666</v>
      </c>
      <c r="I95" s="138">
        <f>SUM('DU19'!F211)/10/12-SUM(I10,I27,I44,I61,I78)</f>
        <v>6.0675000000000017</v>
      </c>
      <c r="J95" s="138">
        <f>SUM('DU19'!G211)/10/12-SUM(J10,J27,J44,J61,J78)</f>
        <v>3.7525000000000004</v>
      </c>
      <c r="K95" s="138">
        <f>SUM('DU16'!B136,'DU19'!B211)/10/12-SUM(K10,K27,K44,K61,K78)</f>
        <v>89.306666666666672</v>
      </c>
    </row>
    <row r="96" spans="1:11">
      <c r="C96" s="2" t="s">
        <v>117</v>
      </c>
      <c r="D96" s="138">
        <f>SUM('DU16'!C162)/10/12-SUM(D11,D28,D45,D62,D79)</f>
        <v>12.454166666666666</v>
      </c>
      <c r="E96" s="138">
        <f>SUM('DU16'!D162)/10/12-SUM(E11,E28,E45,E62,E79)</f>
        <v>15.677500000000002</v>
      </c>
      <c r="F96" s="138">
        <f>SUM('DU19'!C252)/10/12-SUM(F11,F28,F45,F62,F79)</f>
        <v>25.82</v>
      </c>
      <c r="G96" s="138">
        <f>SUM('DU19'!D252)/10/12-SUM(G11,G28,G45,G62,G79)</f>
        <v>21.247500000000002</v>
      </c>
      <c r="H96" s="138">
        <f>SUM('DU19'!E252)/10/12-SUM(H11,H28,H45,H62,H79)</f>
        <v>11.665000000000001</v>
      </c>
      <c r="I96" s="138">
        <f>SUM('DU19'!F252)/10/12-SUM(I11,I28,I45,I62,I79)</f>
        <v>7.1883333333333344</v>
      </c>
      <c r="J96" s="138">
        <f>SUM('DU19'!G252)/10/12-SUM(J11,J28,J45,J62,J79)</f>
        <v>4.2233333333333345</v>
      </c>
      <c r="K96" s="138">
        <f>SUM('DU16'!B162,'DU19'!B252)/10/12-SUM(K11,K28,K45,K62,K79)</f>
        <v>98.375</v>
      </c>
    </row>
    <row r="97" spans="1:11">
      <c r="C97" s="2" t="s">
        <v>305</v>
      </c>
      <c r="D97" s="138">
        <f>SUM('DU16'!C188)/10/12-SUM(D12,D29,D46,D63,D80)</f>
        <v>5.0033333333333339</v>
      </c>
      <c r="E97" s="138">
        <f>SUM('DU16'!D188)/10/12-SUM(E12,E29,E46,E63,E80)</f>
        <v>7.770833333333333</v>
      </c>
      <c r="F97" s="138">
        <f>SUM('DU19'!C293)/10/12-SUM(F12,F29,F46,F63,F80)</f>
        <v>14.86333333333333</v>
      </c>
      <c r="G97" s="138">
        <f>SUM('DU19'!D293)/10/12-SUM(G12,G29,G46,G63,G80)</f>
        <v>14.1975</v>
      </c>
      <c r="H97" s="138">
        <f>SUM('DU19'!E293)/10/12-SUM(H12,H29,H46,H63,H80)</f>
        <v>8.6266666666666669</v>
      </c>
      <c r="I97" s="138">
        <f>SUM('DU19'!F293)/10/12-SUM(I12,I29,I46,I63,I80)</f>
        <v>5.7441666666666684</v>
      </c>
      <c r="J97" s="138">
        <f>SUM('DU19'!G293)/10/12-SUM(J12,J29,J46,J63,J80)</f>
        <v>3.4258333333333324</v>
      </c>
      <c r="K97" s="138">
        <f>SUM('DU16'!B188,'DU19'!B293)/10/12-SUM(K12,K29,K46,K63,K80)</f>
        <v>59.693333333333321</v>
      </c>
    </row>
    <row r="98" spans="1:11">
      <c r="C98" s="2" t="s">
        <v>306</v>
      </c>
      <c r="D98" s="138">
        <f>SUM('DU16'!C214)/10/12-SUM(D13,D30,D47,D64,D81)</f>
        <v>0.78250000000000008</v>
      </c>
      <c r="E98" s="138">
        <f>SUM('DU16'!D214)/10/12-SUM(E13,E30,E47,E64,E81)</f>
        <v>1.5608333333333335</v>
      </c>
      <c r="F98" s="138">
        <f>SUM('DU19'!C334)/10/12-SUM(F13,F30,F47,F64,F81)</f>
        <v>3.8000000000000007</v>
      </c>
      <c r="G98" s="138">
        <f>SUM('DU19'!D334)/10/12-SUM(G13,G30,G47,G64,G81)</f>
        <v>4.7841666666666667</v>
      </c>
      <c r="H98" s="138">
        <f>SUM('DU19'!E334)/10/12-SUM(H13,H30,H47,H64,H81)</f>
        <v>3.665</v>
      </c>
      <c r="I98" s="138">
        <f>SUM('DU19'!F334)/10/12-SUM(I13,I30,I47,I64,I81)</f>
        <v>2.998333333333334</v>
      </c>
      <c r="J98" s="138">
        <f>SUM('DU19'!G334)/10/12-SUM(J13,J30,J47,J64,J81)</f>
        <v>2.0258333333333329</v>
      </c>
      <c r="K98" s="138">
        <f>SUM('DU16'!B214,'DU19'!B334)/10/12-SUM(K13,K30,K47,K64,K81)</f>
        <v>19.632500000000004</v>
      </c>
    </row>
    <row r="100" spans="1:11">
      <c r="B100" s="2" t="s">
        <v>388</v>
      </c>
      <c r="C100" s="2" t="s">
        <v>304</v>
      </c>
      <c r="D100" s="16">
        <f>(SUM('DM25'!C6)-SUM('DM25'!C23,'DM25'!C29))/100+SUM('DM28'!F7,'DM28'!F13,'DM28'!F19)/10^5</f>
        <v>1407.45045</v>
      </c>
      <c r="E100" s="16">
        <f>(SUM('DM25'!D6)-SUM('DM25'!D23,'DM25'!D29))/100+SUM('DM28'!G7,'DM28'!G13,'DM28'!G19)/10^5</f>
        <v>2879.0893699999997</v>
      </c>
      <c r="F100" s="16">
        <f>(SUM('DM27'!C6)-SUM('DM27'!C23,'DM27'!C33,'DM27'!C35,'DM27'!C37,'DM27'!C41,'DM27'!C42,'DM27'!C44))/100+SUM('DM28'!H25,'DM28'!H31,'DM28'!H37)/10^5</f>
        <v>9994.1289900000011</v>
      </c>
      <c r="G100" s="16">
        <f>(SUM('DM27'!D6)-SUM('DM27'!D23,'DM27'!D33,'DM27'!D35,'DM27'!D37,'DM27'!D41,'DM27'!D42,'DM27'!D44))/100+SUM('DM28'!I25,'DM28'!I31,'DM28'!I37)/10^5</f>
        <v>12179.468070000001</v>
      </c>
      <c r="H100" s="16">
        <f>(SUM('DM27'!E6)-SUM('DM27'!E23,'DM27'!E33,'DM27'!E35,'DM27'!E37,'DM27'!E41,'DM27'!E42,'DM27'!E44))/100+SUM('DM28'!J25,'DM28'!J31,'DM28'!J37)/10^5</f>
        <v>10499.648840000002</v>
      </c>
      <c r="I100" s="16">
        <f>(SUM('DM27'!F6)-SUM('DM27'!F23,'DM27'!F33,'DM27'!F35,'DM27'!F37,'DM27'!F41,'DM27'!F42,'DM27'!F44))/100+SUM('DM28'!K25,'DM28'!K31,'DM28'!K37)/10^5</f>
        <v>8390.2848800000011</v>
      </c>
      <c r="J100" s="16">
        <f>(SUM('DM27'!G6)-SUM('DM27'!G23,'DM27'!G33,'DM27'!G35,'DM27'!G37,'DM27'!G41,'DM27'!G42,'DM27'!G44))/100+SUM('DM28'!L25,'DM28'!L31,'DM28'!L37)/10^5</f>
        <v>6660.1345499999998</v>
      </c>
      <c r="K100" s="16">
        <f>(SUM('DM25'!B6)-SUM('DM25'!B23,'DM25'!B29))/100+SUM('DM28'!E7,'DM28'!E13,'DM28'!E19)/10^5+(SUM('DM27'!B6)-SUM('DM27'!B23,'DM27'!B33,'DM27'!B35,'DM27'!B37,'DM27'!B41,'DM27'!B42,'DM27'!B44))/100+SUM('DM28'!E25,'DM28'!E31,'DM28'!E37)/10^5</f>
        <v>52017.236169999996</v>
      </c>
    </row>
    <row r="101" spans="1:11">
      <c r="B101" s="2" t="s">
        <v>389</v>
      </c>
      <c r="D101" s="138">
        <f t="shared" ref="D101:K101" si="25">D100/D90/12</f>
        <v>2.5326611423018783</v>
      </c>
      <c r="E101" s="138">
        <f t="shared" si="25"/>
        <v>4.1455570482361415</v>
      </c>
      <c r="F101" s="138">
        <f t="shared" si="25"/>
        <v>9.0536371616480071</v>
      </c>
      <c r="G101" s="138">
        <f t="shared" si="25"/>
        <v>12.240302372792785</v>
      </c>
      <c r="H101" s="138">
        <f t="shared" si="25"/>
        <v>18.372088958880141</v>
      </c>
      <c r="I101" s="138">
        <f t="shared" si="25"/>
        <v>22.229453370072061</v>
      </c>
      <c r="J101" s="138">
        <f t="shared" si="25"/>
        <v>27.066015971065141</v>
      </c>
      <c r="K101" s="138">
        <f t="shared" si="25"/>
        <v>11.436682915299853</v>
      </c>
    </row>
    <row r="105" spans="1:11">
      <c r="A105" s="2" t="s">
        <v>398</v>
      </c>
    </row>
    <row r="106" spans="1:11">
      <c r="D106" s="3" t="s">
        <v>294</v>
      </c>
      <c r="E106" s="3" t="s">
        <v>295</v>
      </c>
      <c r="F106" s="3" t="s">
        <v>296</v>
      </c>
      <c r="G106" s="3" t="s">
        <v>297</v>
      </c>
      <c r="H106" s="3" t="s">
        <v>298</v>
      </c>
      <c r="I106" s="3" t="s">
        <v>299</v>
      </c>
      <c r="J106" s="3" t="s">
        <v>300</v>
      </c>
      <c r="K106" s="3" t="s">
        <v>301</v>
      </c>
    </row>
    <row r="107" spans="1:11">
      <c r="B107" s="2" t="s">
        <v>387</v>
      </c>
      <c r="C107" s="2" t="s">
        <v>304</v>
      </c>
      <c r="D107" s="138">
        <f>SUM('DU16'!C27)/12/10</f>
        <v>0.45750000000000002</v>
      </c>
      <c r="E107" s="138">
        <f>SUM('DU16'!D27)/12/10</f>
        <v>0.59</v>
      </c>
      <c r="F107" s="138">
        <f>SUM('DU19'!C31)/12/10</f>
        <v>2.4508333333333336</v>
      </c>
      <c r="G107" s="138">
        <f>SUM('DU19'!D31)/12/10</f>
        <v>2.4074999999999998</v>
      </c>
      <c r="H107" s="138">
        <f>SUM('DU19'!E31)/12/10</f>
        <v>1.9125000000000001</v>
      </c>
      <c r="I107" s="138">
        <f>SUM('DU19'!F31)/12/10</f>
        <v>1.2933333333333332</v>
      </c>
      <c r="J107" s="138">
        <f>SUM('DU19'!G31)/12/10</f>
        <v>0.76333333333333331</v>
      </c>
      <c r="K107" s="138">
        <f>SUM('DU16'!B27,'DU19'!B31)/12/10</f>
        <v>9.8825000000000003</v>
      </c>
    </row>
    <row r="108" spans="1:11">
      <c r="C108" s="2" t="s">
        <v>386</v>
      </c>
      <c r="D108" s="138">
        <f>SUM('DU16'!C53)/12/10</f>
        <v>5.8333333333333327E-3</v>
      </c>
      <c r="E108" s="138">
        <f>SUM('DU16'!D53)/12/10</f>
        <v>8.3333333333333332E-3</v>
      </c>
      <c r="F108" s="138">
        <f>SUM('DU19'!C72)/12/10</f>
        <v>3.4166666666666665E-2</v>
      </c>
      <c r="G108" s="138">
        <f>SUM('DU19'!D72)/12/10</f>
        <v>3.6666666666666667E-2</v>
      </c>
      <c r="H108" s="138">
        <f>SUM('DU19'!E72)/12/10</f>
        <v>3.5833333333333335E-2</v>
      </c>
      <c r="I108" s="138">
        <f>SUM('DU19'!F72)/12/10</f>
        <v>2.8333333333333332E-2</v>
      </c>
      <c r="J108" s="138">
        <f>SUM('DU19'!G72)/12/10</f>
        <v>2.0833333333333336E-2</v>
      </c>
      <c r="K108" s="138">
        <f>SUM('DU16'!B53,'DU19'!B72)/12/10</f>
        <v>0.16833333333333336</v>
      </c>
    </row>
    <row r="109" spans="1:11">
      <c r="C109" s="2" t="s">
        <v>113</v>
      </c>
      <c r="D109" s="138">
        <f>SUM('DU16'!C79)/12/10</f>
        <v>1.5833333333333331E-2</v>
      </c>
      <c r="E109" s="138">
        <f>SUM('DU16'!D79)/12/10</f>
        <v>1.8333333333333333E-2</v>
      </c>
      <c r="F109" s="138">
        <f>SUM('DU19'!C113)/12/10</f>
        <v>7.4999999999999997E-2</v>
      </c>
      <c r="G109" s="138">
        <f>SUM('DU19'!D113)/12/10</f>
        <v>6.4166666666666677E-2</v>
      </c>
      <c r="H109" s="138">
        <f>SUM('DU19'!E113)/12/10</f>
        <v>5.8333333333333334E-2</v>
      </c>
      <c r="I109" s="138">
        <f>SUM('DU19'!F113)/12/10</f>
        <v>4.083333333333334E-2</v>
      </c>
      <c r="J109" s="138">
        <f>SUM('DU19'!G113)/12/10</f>
        <v>3.4166666666666665E-2</v>
      </c>
      <c r="K109" s="138">
        <f>SUM('DU16'!B79,'DU19'!B113)/12/10</f>
        <v>0.30750000000000005</v>
      </c>
    </row>
    <row r="110" spans="1:11">
      <c r="C110" s="2" t="s">
        <v>114</v>
      </c>
      <c r="D110" s="138">
        <f>SUM('DU16'!C105)/12/10</f>
        <v>2.8333333333333332E-2</v>
      </c>
      <c r="E110" s="138">
        <f>SUM('DU16'!D105)/12/10</f>
        <v>2.9166666666666667E-2</v>
      </c>
      <c r="F110" s="138">
        <f>SUM('DU19'!C154)/12/10</f>
        <v>0.13750000000000001</v>
      </c>
      <c r="G110" s="138">
        <f>SUM('DU19'!D154)/12/10</f>
        <v>0.1125</v>
      </c>
      <c r="H110" s="138">
        <f>SUM('DU19'!E154)/12/10</f>
        <v>0.09</v>
      </c>
      <c r="I110" s="138">
        <f>SUM('DU19'!F154)/12/10</f>
        <v>0.06</v>
      </c>
      <c r="J110" s="138">
        <f>SUM('DU19'!G154)/12/10</f>
        <v>4.3333333333333335E-2</v>
      </c>
      <c r="K110" s="138">
        <f>SUM('DU16'!B105,'DU19'!B154)/12/10</f>
        <v>0.50249999999999995</v>
      </c>
    </row>
    <row r="111" spans="1:11">
      <c r="C111" s="2" t="s">
        <v>115</v>
      </c>
      <c r="D111" s="138">
        <f>SUM('DU16'!C131)/12/10</f>
        <v>5.6666666666666664E-2</v>
      </c>
      <c r="E111" s="138">
        <f>SUM('DU16'!D131)/12/10</f>
        <v>6.083333333333333E-2</v>
      </c>
      <c r="F111" s="138">
        <f>SUM('DU19'!C195)/12/10</f>
        <v>0.30166666666666669</v>
      </c>
      <c r="G111" s="138">
        <f>SUM('DU19'!D195)/12/10</f>
        <v>0.2525</v>
      </c>
      <c r="H111" s="138">
        <f>SUM('DU19'!E195)/12/10</f>
        <v>0.18916666666666665</v>
      </c>
      <c r="I111" s="138">
        <f>SUM('DU19'!F195)/12/10</f>
        <v>0.1275</v>
      </c>
      <c r="J111" s="138">
        <f>SUM('DU19'!G195)/12/10</f>
        <v>7.9999999999999988E-2</v>
      </c>
      <c r="K111" s="138">
        <f>SUM('DU16'!B131,'DU19'!B195)/12/10</f>
        <v>1.0691666666666664</v>
      </c>
    </row>
    <row r="112" spans="1:11">
      <c r="C112" s="2" t="s">
        <v>116</v>
      </c>
      <c r="D112" s="138">
        <f>SUM('DU16'!C157)/12/10</f>
        <v>0.11583333333333334</v>
      </c>
      <c r="E112" s="138">
        <f>SUM('DU16'!D157)/12/10</f>
        <v>0.14166666666666666</v>
      </c>
      <c r="F112" s="138">
        <f>SUM('DU19'!C236)/12/10</f>
        <v>0.62083333333333335</v>
      </c>
      <c r="G112" s="138">
        <f>SUM('DU19'!D236)/12/10</f>
        <v>0.54666666666666663</v>
      </c>
      <c r="H112" s="138">
        <f>SUM('DU19'!E236)/12/10</f>
        <v>0.41166666666666663</v>
      </c>
      <c r="I112" s="138">
        <f>SUM('DU19'!F236)/12/10</f>
        <v>0.25666666666666671</v>
      </c>
      <c r="J112" s="138">
        <f>SUM('DU19'!G236)/12/10</f>
        <v>0.15</v>
      </c>
      <c r="K112" s="138">
        <f>SUM('DU16'!B157,'DU19'!B236)/12/10</f>
        <v>2.2458333333333331</v>
      </c>
    </row>
    <row r="113" spans="1:11">
      <c r="C113" s="2" t="s">
        <v>117</v>
      </c>
      <c r="D113" s="138">
        <f>SUM('DU16'!C183)/12/10</f>
        <v>0.13916666666666666</v>
      </c>
      <c r="E113" s="138">
        <f>SUM('DU16'!D183)/12/10</f>
        <v>0.1875</v>
      </c>
      <c r="F113" s="138">
        <f>SUM('DU19'!C277)/12/10</f>
        <v>0.73666666666666669</v>
      </c>
      <c r="G113" s="138">
        <f>SUM('DU19'!D277)/12/10</f>
        <v>0.74416666666666664</v>
      </c>
      <c r="H113" s="138">
        <f>SUM('DU19'!E277)/12/10</f>
        <v>0.56166666666666676</v>
      </c>
      <c r="I113" s="138">
        <f>SUM('DU19'!F277)/12/10</f>
        <v>0.35416666666666663</v>
      </c>
      <c r="J113" s="138">
        <f>SUM('DU19'!G277)/12/10</f>
        <v>0.1925</v>
      </c>
      <c r="K113" s="138">
        <f>SUM('DU16'!B183,'DU19'!B277)/12/10</f>
        <v>2.9183333333333334</v>
      </c>
    </row>
    <row r="114" spans="1:11">
      <c r="C114" s="2" t="s">
        <v>305</v>
      </c>
      <c r="D114" s="138">
        <f>SUM('DU16'!C209)/12/10</f>
        <v>7.7499999999999999E-2</v>
      </c>
      <c r="E114" s="138">
        <f>SUM('DU16'!D209)/12/10</f>
        <v>0.11500000000000002</v>
      </c>
      <c r="F114" s="138">
        <f>SUM('DU19'!C318)/12/10</f>
        <v>0.4375</v>
      </c>
      <c r="G114" s="138">
        <f>SUM('DU19'!D318)/12/10</f>
        <v>0.4916666666666667</v>
      </c>
      <c r="H114" s="138">
        <f>SUM('DU19'!E318)/12/10</f>
        <v>0.40833333333333333</v>
      </c>
      <c r="I114" s="138">
        <f>SUM('DU19'!F318)/12/10</f>
        <v>0.28416666666666668</v>
      </c>
      <c r="J114" s="138">
        <f>SUM('DU19'!G318)/12/10</f>
        <v>0.1575</v>
      </c>
      <c r="K114" s="138">
        <f>SUM('DU16'!B209,'DU19'!B318)/12/10</f>
        <v>1.9733333333333334</v>
      </c>
    </row>
    <row r="115" spans="1:11">
      <c r="C115" s="2" t="s">
        <v>306</v>
      </c>
      <c r="D115" s="138">
        <f>SUM('DU16'!C235)/12/10</f>
        <v>1.6666666666666666E-2</v>
      </c>
      <c r="E115" s="138">
        <f>SUM('DU16'!D235)/12/10</f>
        <v>2.9166666666666667E-2</v>
      </c>
      <c r="F115" s="138">
        <f>SUM('DU19'!C359)/12/10</f>
        <v>0.1075</v>
      </c>
      <c r="G115" s="138">
        <f>SUM('DU19'!D359)/12/10</f>
        <v>0.15833333333333333</v>
      </c>
      <c r="H115" s="138">
        <f>SUM('DU19'!E359)/12/10</f>
        <v>0.15666666666666668</v>
      </c>
      <c r="I115" s="138">
        <f>SUM('DU19'!F359)/12/10</f>
        <v>0.14166666666666666</v>
      </c>
      <c r="J115" s="138">
        <f>SUM('DU19'!G359)/12/10</f>
        <v>8.5833333333333345E-2</v>
      </c>
      <c r="K115" s="138">
        <f>SUM('DU16'!B235,'DU19'!B359)/12/10</f>
        <v>0.6974999999999999</v>
      </c>
    </row>
    <row r="117" spans="1:11">
      <c r="B117" s="2" t="s">
        <v>388</v>
      </c>
      <c r="C117" s="2" t="s">
        <v>304</v>
      </c>
      <c r="D117" s="16">
        <f>SUM('DM25'!C27)/100</f>
        <v>26.38</v>
      </c>
      <c r="E117" s="16">
        <f>SUM('DM25'!D27)/100</f>
        <v>59.88</v>
      </c>
      <c r="F117" s="16">
        <f>SUM('DM27'!C31)/100</f>
        <v>385.65</v>
      </c>
      <c r="G117" s="16">
        <f>SUM('DM27'!D31)/100</f>
        <v>534.58000000000004</v>
      </c>
      <c r="H117" s="16">
        <f>SUM('DM27'!E31)/100</f>
        <v>588.20000000000005</v>
      </c>
      <c r="I117" s="16">
        <f>SUM('DM27'!F31)/100</f>
        <v>430.41</v>
      </c>
      <c r="J117" s="16">
        <f>SUM('DM27'!G31)/100</f>
        <v>280.33</v>
      </c>
      <c r="K117" s="16">
        <f>SUM('DM25'!B27,'DM27'!B31)/100</f>
        <v>2305.75</v>
      </c>
    </row>
    <row r="118" spans="1:11">
      <c r="B118" s="2" t="s">
        <v>389</v>
      </c>
      <c r="D118" s="138">
        <f t="shared" ref="D118" si="26">D117/D107/12</f>
        <v>4.8051001821493626</v>
      </c>
      <c r="E118" s="138">
        <f t="shared" ref="E118" si="27">E117/E107/12</f>
        <v>8.4576271186440675</v>
      </c>
      <c r="F118" s="138">
        <f t="shared" ref="F118" si="28">F117/F107/12</f>
        <v>13.112886773206391</v>
      </c>
      <c r="G118" s="138">
        <f t="shared" ref="G118" si="29">G117/G107/12</f>
        <v>18.503980616130153</v>
      </c>
      <c r="H118" s="138">
        <f t="shared" ref="H118" si="30">H117/H107/12</f>
        <v>25.62962962962963</v>
      </c>
      <c r="I118" s="138">
        <f t="shared" ref="I118" si="31">I117/I107/12</f>
        <v>27.73260309278351</v>
      </c>
      <c r="J118" s="138">
        <f t="shared" ref="J118" si="32">J117/J107/12</f>
        <v>30.60371179039301</v>
      </c>
      <c r="K118" s="138">
        <f t="shared" ref="K118" si="33">K117/K107/12</f>
        <v>19.443039042077746</v>
      </c>
    </row>
    <row r="122" spans="1:11">
      <c r="A122" s="2" t="s">
        <v>399</v>
      </c>
    </row>
    <row r="123" spans="1:11">
      <c r="D123" s="3" t="s">
        <v>294</v>
      </c>
      <c r="E123" s="3" t="s">
        <v>295</v>
      </c>
      <c r="F123" s="3" t="s">
        <v>296</v>
      </c>
      <c r="G123" s="3" t="s">
        <v>297</v>
      </c>
      <c r="H123" s="3" t="s">
        <v>298</v>
      </c>
      <c r="I123" s="3" t="s">
        <v>299</v>
      </c>
      <c r="J123" s="3" t="s">
        <v>300</v>
      </c>
      <c r="K123" s="3" t="s">
        <v>301</v>
      </c>
    </row>
    <row r="124" spans="1:11">
      <c r="B124" s="2" t="s">
        <v>387</v>
      </c>
      <c r="C124" s="2" t="s">
        <v>304</v>
      </c>
      <c r="F124" s="138">
        <f>SUM('DU19'!C38)/12/10</f>
        <v>0.10333333333333335</v>
      </c>
      <c r="G124" s="138">
        <f>SUM('DU19'!D38)/12/10</f>
        <v>0.13250000000000001</v>
      </c>
      <c r="H124" s="138">
        <f>SUM('DU19'!E38)/12/10</f>
        <v>0.12833333333333335</v>
      </c>
      <c r="I124" s="138">
        <f>SUM('DU19'!F38)/12/10</f>
        <v>0.12083333333333332</v>
      </c>
      <c r="J124" s="138">
        <f>SUM('DU19'!G38)/12/10</f>
        <v>0.12083333333333332</v>
      </c>
      <c r="K124" s="138">
        <f>SUM('DU19'!B38)/12/10</f>
        <v>0.60583333333333333</v>
      </c>
    </row>
    <row r="125" spans="1:11">
      <c r="C125" s="2" t="s">
        <v>386</v>
      </c>
      <c r="F125" s="138">
        <f>SUM('DU19'!C79)/12/10</f>
        <v>1.6666666666666666E-3</v>
      </c>
      <c r="G125" s="138">
        <f>SUM('DU19'!D79)/12/10</f>
        <v>2.4999999999999996E-3</v>
      </c>
      <c r="H125" s="138">
        <f>SUM('DU19'!E79)/12/10</f>
        <v>2.4999999999999996E-3</v>
      </c>
      <c r="I125" s="138">
        <f>SUM('DU19'!F79)/12/10</f>
        <v>2.4999999999999996E-3</v>
      </c>
      <c r="J125" s="138">
        <f>SUM('DU19'!G79)/12/10</f>
        <v>5.8333333333333327E-3</v>
      </c>
      <c r="K125" s="138">
        <f>SUM('DU19'!B79)/12/10</f>
        <v>1.5833333333333331E-2</v>
      </c>
    </row>
    <row r="126" spans="1:11">
      <c r="C126" s="2" t="s">
        <v>113</v>
      </c>
      <c r="F126" s="138">
        <f>SUM('DU19'!C120)/12/10</f>
        <v>4.1666666666666666E-3</v>
      </c>
      <c r="G126" s="138">
        <f>SUM('DU19'!D120)/12/10</f>
        <v>4.9999999999999992E-3</v>
      </c>
      <c r="H126" s="138">
        <f>SUM('DU19'!E120)/12/10</f>
        <v>4.9999999999999992E-3</v>
      </c>
      <c r="I126" s="138">
        <f>SUM('DU19'!F120)/12/10</f>
        <v>4.9999999999999992E-3</v>
      </c>
      <c r="J126" s="138">
        <f>SUM('DU19'!G120)/12/10</f>
        <v>6.6666666666666662E-3</v>
      </c>
      <c r="K126" s="138">
        <f>SUM('DU19'!B120)/12/10</f>
        <v>2.5833333333333337E-2</v>
      </c>
    </row>
    <row r="127" spans="1:11">
      <c r="C127" s="2" t="s">
        <v>114</v>
      </c>
      <c r="F127" s="138">
        <f>SUM('DU19'!C161)/12/10</f>
        <v>6.6666666666666662E-3</v>
      </c>
      <c r="G127" s="138">
        <f>SUM('DU19'!D161)/12/10</f>
        <v>8.3333333333333332E-3</v>
      </c>
      <c r="H127" s="138">
        <f>SUM('DU19'!E161)/12/10</f>
        <v>6.6666666666666662E-3</v>
      </c>
      <c r="I127" s="138">
        <f>SUM('DU19'!F161)/12/10</f>
        <v>7.4999999999999997E-3</v>
      </c>
      <c r="J127" s="138">
        <f>SUM('DU19'!G161)/12/10</f>
        <v>9.1666666666666667E-3</v>
      </c>
      <c r="K127" s="138">
        <f>SUM('DU19'!B161)/12/10</f>
        <v>3.833333333333333E-2</v>
      </c>
    </row>
    <row r="128" spans="1:11">
      <c r="C128" s="2" t="s">
        <v>115</v>
      </c>
      <c r="F128" s="138">
        <f>SUM('DU19'!C202)/12/10</f>
        <v>1.4166666666666666E-2</v>
      </c>
      <c r="G128" s="138">
        <f>SUM('DU19'!D202)/12/10</f>
        <v>1.7500000000000002E-2</v>
      </c>
      <c r="H128" s="138">
        <f>SUM('DU19'!E202)/12/10</f>
        <v>1.3333333333333332E-2</v>
      </c>
      <c r="I128" s="138">
        <f>SUM('DU19'!F202)/12/10</f>
        <v>1.4999999999999999E-2</v>
      </c>
      <c r="J128" s="138">
        <f>SUM('DU19'!G202)/12/10</f>
        <v>1.3333333333333332E-2</v>
      </c>
      <c r="K128" s="138">
        <f>SUM('DU19'!B202)/12/10</f>
        <v>7.3333333333333334E-2</v>
      </c>
    </row>
    <row r="129" spans="1:11">
      <c r="C129" s="2" t="s">
        <v>116</v>
      </c>
      <c r="F129" s="138">
        <f>SUM('DU19'!C243)/12/10</f>
        <v>2.6666666666666665E-2</v>
      </c>
      <c r="G129" s="138">
        <f>SUM('DU19'!D243)/12/10</f>
        <v>2.8333333333333332E-2</v>
      </c>
      <c r="H129" s="138">
        <f>SUM('DU19'!E243)/12/10</f>
        <v>2.9166666666666667E-2</v>
      </c>
      <c r="I129" s="138">
        <f>SUM('DU19'!F243)/12/10</f>
        <v>2.3333333333333331E-2</v>
      </c>
      <c r="J129" s="138">
        <f>SUM('DU19'!G243)/12/10</f>
        <v>2.4166666666666666E-2</v>
      </c>
      <c r="K129" s="138">
        <f>SUM('DU19'!B243)/12/10</f>
        <v>0.13166666666666665</v>
      </c>
    </row>
    <row r="130" spans="1:11">
      <c r="C130" s="2" t="s">
        <v>117</v>
      </c>
      <c r="F130" s="138">
        <f>SUM('DU19'!C284)/12/10</f>
        <v>2.9166666666666667E-2</v>
      </c>
      <c r="G130" s="138">
        <f>SUM('DU19'!D284)/12/10</f>
        <v>3.6666666666666667E-2</v>
      </c>
      <c r="H130" s="138">
        <f>SUM('DU19'!E284)/12/10</f>
        <v>3.3333333333333333E-2</v>
      </c>
      <c r="I130" s="138">
        <f>SUM('DU19'!F284)/12/10</f>
        <v>3.1666666666666662E-2</v>
      </c>
      <c r="J130" s="138">
        <f>SUM('DU19'!G284)/12/10</f>
        <v>2.9166666666666667E-2</v>
      </c>
      <c r="K130" s="138">
        <f>SUM('DU19'!B284)/12/10</f>
        <v>0.15916666666666668</v>
      </c>
    </row>
    <row r="131" spans="1:11">
      <c r="C131" s="2" t="s">
        <v>305</v>
      </c>
      <c r="F131" s="138">
        <f>SUM('DU19'!C325)/12/10</f>
        <v>1.7500000000000002E-2</v>
      </c>
      <c r="G131" s="138">
        <f>SUM('DU19'!D325)/12/10</f>
        <v>2.6666666666666665E-2</v>
      </c>
      <c r="H131" s="138">
        <f>SUM('DU19'!E325)/12/10</f>
        <v>2.6666666666666665E-2</v>
      </c>
      <c r="I131" s="138">
        <f>SUM('DU19'!F325)/12/10</f>
        <v>2.5000000000000001E-2</v>
      </c>
      <c r="J131" s="138">
        <f>SUM('DU19'!G325)/12/10</f>
        <v>1.9166666666666665E-2</v>
      </c>
      <c r="K131" s="138">
        <f>SUM('DU19'!B325)/12/10</f>
        <v>0.11416666666666667</v>
      </c>
    </row>
    <row r="132" spans="1:11">
      <c r="C132" s="2" t="s">
        <v>306</v>
      </c>
      <c r="F132" s="138">
        <f>SUM('DU19'!C366)/12/10</f>
        <v>4.9999999999999992E-3</v>
      </c>
      <c r="G132" s="138">
        <f>SUM('DU19'!D366)/12/10</f>
        <v>7.4999999999999997E-3</v>
      </c>
      <c r="H132" s="138">
        <f>SUM('DU19'!E366)/12/10</f>
        <v>1.0833333333333334E-2</v>
      </c>
      <c r="I132" s="138">
        <f>SUM('DU19'!F366)/12/10</f>
        <v>1.1666666666666665E-2</v>
      </c>
      <c r="J132" s="138">
        <f>SUM('DU19'!G366)/12/10</f>
        <v>1.1666666666666665E-2</v>
      </c>
      <c r="K132" s="138">
        <f>SUM('DU19'!B366)/12/10</f>
        <v>4.6666666666666662E-2</v>
      </c>
    </row>
    <row r="134" spans="1:11">
      <c r="B134" s="2" t="s">
        <v>388</v>
      </c>
      <c r="C134" s="2" t="s">
        <v>304</v>
      </c>
      <c r="F134" s="16">
        <f>SUM('DM27'!C38)/100</f>
        <v>18.38</v>
      </c>
      <c r="G134" s="16">
        <f>SUM('DM27'!D38)/100</f>
        <v>32.15</v>
      </c>
      <c r="H134" s="16">
        <f>SUM('DM27'!E38)/100</f>
        <v>41.91</v>
      </c>
      <c r="I134" s="16">
        <f>SUM('DM27'!F38)/100</f>
        <v>44.11</v>
      </c>
      <c r="J134" s="16">
        <f>SUM('DM27'!G38)/100</f>
        <v>50.22</v>
      </c>
      <c r="K134" s="16">
        <f>SUM('DM27'!B38)/100</f>
        <v>186.78</v>
      </c>
    </row>
    <row r="135" spans="1:11">
      <c r="B135" s="2" t="s">
        <v>389</v>
      </c>
      <c r="F135" s="138">
        <f>F134/F124/12</f>
        <v>14.822580645161288</v>
      </c>
      <c r="G135" s="138">
        <f t="shared" ref="G135:K135" si="34">G134/G124/12</f>
        <v>20.220125786163518</v>
      </c>
      <c r="H135" s="138">
        <f t="shared" si="34"/>
        <v>27.214285714285708</v>
      </c>
      <c r="I135" s="138">
        <f t="shared" si="34"/>
        <v>30.420689655172414</v>
      </c>
      <c r="J135" s="138">
        <f t="shared" si="34"/>
        <v>34.634482758620692</v>
      </c>
      <c r="K135" s="138">
        <f t="shared" si="34"/>
        <v>25.69188445667125</v>
      </c>
    </row>
    <row r="139" spans="1:11">
      <c r="A139" s="2" t="s">
        <v>400</v>
      </c>
    </row>
    <row r="140" spans="1:11">
      <c r="D140" s="3" t="s">
        <v>294</v>
      </c>
      <c r="E140" s="3" t="s">
        <v>295</v>
      </c>
      <c r="F140" s="3" t="s">
        <v>296</v>
      </c>
      <c r="G140" s="3" t="s">
        <v>297</v>
      </c>
      <c r="H140" s="3" t="s">
        <v>298</v>
      </c>
      <c r="I140" s="3" t="s">
        <v>299</v>
      </c>
      <c r="J140" s="3" t="s">
        <v>300</v>
      </c>
      <c r="K140" s="3" t="s">
        <v>301</v>
      </c>
    </row>
    <row r="141" spans="1:11">
      <c r="B141" s="2" t="s">
        <v>387</v>
      </c>
      <c r="C141" s="2" t="s">
        <v>304</v>
      </c>
      <c r="F141" s="138">
        <f>SUM('DU19'!C27)/12/10</f>
        <v>0.39</v>
      </c>
      <c r="G141" s="138">
        <f>SUM('DU19'!D27)/12/10</f>
        <v>0.39750000000000002</v>
      </c>
      <c r="H141" s="138">
        <f>SUM('DU19'!E27)/12/10</f>
        <v>0.29666666666666669</v>
      </c>
      <c r="I141" s="138">
        <f>SUM('DU19'!F27)/12/10</f>
        <v>0.28333333333333333</v>
      </c>
      <c r="J141" s="138">
        <f>SUM('DU19'!G27)/12/10</f>
        <v>0.19083333333333333</v>
      </c>
      <c r="K141" s="138">
        <f>SUM('DU19'!B27)/12/10</f>
        <v>1.5583333333333333</v>
      </c>
    </row>
    <row r="142" spans="1:11">
      <c r="C142" s="2" t="s">
        <v>386</v>
      </c>
      <c r="F142" s="138">
        <f>SUM('DU19'!C68)/12/10</f>
        <v>6.6666666666666662E-3</v>
      </c>
      <c r="G142" s="138">
        <f>SUM('DU19'!D68)/12/10</f>
        <v>7.4999999999999997E-3</v>
      </c>
      <c r="H142" s="138">
        <f>SUM('DU19'!E68)/12/10</f>
        <v>6.6666666666666662E-3</v>
      </c>
      <c r="I142" s="138">
        <f>SUM('DU19'!F68)/12/10</f>
        <v>8.3333333333333332E-3</v>
      </c>
      <c r="J142" s="138">
        <f>SUM('DU19'!G68)/12/10</f>
        <v>7.4999999999999997E-3</v>
      </c>
      <c r="K142" s="138">
        <f>SUM('DU19'!B68)/12/10</f>
        <v>3.6666666666666667E-2</v>
      </c>
    </row>
    <row r="143" spans="1:11">
      <c r="C143" s="2" t="s">
        <v>113</v>
      </c>
      <c r="F143" s="138">
        <f>SUM('DU19'!C109)/12/10</f>
        <v>1.2500000000000001E-2</v>
      </c>
      <c r="G143" s="138">
        <f>SUM('DU19'!D109)/12/10</f>
        <v>1.3333333333333332E-2</v>
      </c>
      <c r="H143" s="138">
        <f>SUM('DU19'!E109)/12/10</f>
        <v>1.0833333333333334E-2</v>
      </c>
      <c r="I143" s="138">
        <f>SUM('DU19'!F109)/12/10</f>
        <v>1.2500000000000001E-2</v>
      </c>
      <c r="J143" s="138">
        <f>SUM('DU19'!G109)/12/10</f>
        <v>9.1666666666666667E-3</v>
      </c>
      <c r="K143" s="138">
        <f>SUM('DU19'!B109)/12/10</f>
        <v>5.8333333333333334E-2</v>
      </c>
    </row>
    <row r="144" spans="1:11">
      <c r="C144" s="2" t="s">
        <v>114</v>
      </c>
      <c r="F144" s="138">
        <f>SUM('DU19'!C150)/12/10</f>
        <v>1.9166666666666665E-2</v>
      </c>
      <c r="G144" s="138">
        <f>SUM('DU19'!D150)/12/10</f>
        <v>1.9999999999999997E-2</v>
      </c>
      <c r="H144" s="138">
        <f>SUM('DU19'!E150)/12/10</f>
        <v>1.6666666666666666E-2</v>
      </c>
      <c r="I144" s="138">
        <f>SUM('DU19'!F150)/12/10</f>
        <v>1.7500000000000002E-2</v>
      </c>
      <c r="J144" s="138">
        <f>SUM('DU19'!G150)/12/10</f>
        <v>1.2500000000000001E-2</v>
      </c>
      <c r="K144" s="138">
        <f>SUM('DU19'!B150)/12/10</f>
        <v>8.5833333333333345E-2</v>
      </c>
    </row>
    <row r="145" spans="1:11">
      <c r="C145" s="2" t="s">
        <v>115</v>
      </c>
      <c r="F145" s="138">
        <f>SUM('DU19'!C191)/12/10</f>
        <v>4.583333333333333E-2</v>
      </c>
      <c r="G145" s="138">
        <f>SUM('DU19'!D191)/12/10</f>
        <v>3.9166666666666669E-2</v>
      </c>
      <c r="H145" s="138">
        <f>SUM('DU19'!E191)/12/10</f>
        <v>0.03</v>
      </c>
      <c r="I145" s="138">
        <f>SUM('DU19'!F191)/12/10</f>
        <v>2.9166666666666667E-2</v>
      </c>
      <c r="J145" s="138">
        <f>SUM('DU19'!G191)/12/10</f>
        <v>2.1666666666666667E-2</v>
      </c>
      <c r="K145" s="138">
        <f>SUM('DU19'!B191)/12/10</f>
        <v>0.16583333333333333</v>
      </c>
    </row>
    <row r="146" spans="1:11">
      <c r="C146" s="2" t="s">
        <v>116</v>
      </c>
      <c r="F146" s="138">
        <f>SUM('DU19'!C232)/12/10</f>
        <v>9.5000000000000001E-2</v>
      </c>
      <c r="G146" s="138">
        <f>SUM('DU19'!D232)/12/10</f>
        <v>8.8333333333333333E-2</v>
      </c>
      <c r="H146" s="138">
        <f>SUM('DU19'!E232)/12/10</f>
        <v>0.06</v>
      </c>
      <c r="I146" s="138">
        <f>SUM('DU19'!F232)/12/10</f>
        <v>5.1666666666666673E-2</v>
      </c>
      <c r="J146" s="138">
        <f>SUM('DU19'!G232)/12/10</f>
        <v>3.7499999999999999E-2</v>
      </c>
      <c r="K146" s="138">
        <f>SUM('DU19'!B232)/12/10</f>
        <v>0.33249999999999996</v>
      </c>
    </row>
    <row r="147" spans="1:11">
      <c r="C147" s="2" t="s">
        <v>117</v>
      </c>
      <c r="F147" s="138">
        <f>SUM('DU19'!C273)/12/10</f>
        <v>0.11750000000000001</v>
      </c>
      <c r="G147" s="138">
        <f>SUM('DU19'!D273)/12/10</f>
        <v>0.11833333333333333</v>
      </c>
      <c r="H147" s="138">
        <f>SUM('DU19'!E273)/12/10</f>
        <v>8.4999999999999992E-2</v>
      </c>
      <c r="I147" s="138">
        <f>SUM('DU19'!F273)/12/10</f>
        <v>7.8333333333333338E-2</v>
      </c>
      <c r="J147" s="138">
        <f>SUM('DU19'!G273)/12/10</f>
        <v>4.7500000000000001E-2</v>
      </c>
      <c r="K147" s="138">
        <f>SUM('DU19'!B273)/12/10</f>
        <v>0.44666666666666666</v>
      </c>
    </row>
    <row r="148" spans="1:11">
      <c r="C148" s="2" t="s">
        <v>305</v>
      </c>
      <c r="F148" s="138">
        <f>SUM('DU19'!C314)/12/10</f>
        <v>7.4999999999999997E-2</v>
      </c>
      <c r="G148" s="138">
        <f>SUM('DU19'!D314)/12/10</f>
        <v>8.3333333333333343E-2</v>
      </c>
      <c r="H148" s="138">
        <f>SUM('DU19'!E314)/12/10</f>
        <v>6.4166666666666677E-2</v>
      </c>
      <c r="I148" s="138">
        <f>SUM('DU19'!F314)/12/10</f>
        <v>6.1666666666666668E-2</v>
      </c>
      <c r="J148" s="138">
        <f>SUM('DU19'!G314)/12/10</f>
        <v>3.5833333333333335E-2</v>
      </c>
      <c r="K148" s="138">
        <f>SUM('DU19'!B314)/12/10</f>
        <v>0.31916666666666665</v>
      </c>
    </row>
    <row r="149" spans="1:11">
      <c r="C149" s="2" t="s">
        <v>306</v>
      </c>
      <c r="F149" s="138">
        <f>SUM('DU19'!C355)/12/10</f>
        <v>1.8333333333333333E-2</v>
      </c>
      <c r="G149" s="138">
        <f>SUM('DU19'!D355)/12/10</f>
        <v>2.7499999999999997E-2</v>
      </c>
      <c r="H149" s="138">
        <f>SUM('DU19'!E355)/12/10</f>
        <v>2.3333333333333331E-2</v>
      </c>
      <c r="I149" s="138">
        <f>SUM('DU19'!F355)/12/10</f>
        <v>2.5833333333333337E-2</v>
      </c>
      <c r="J149" s="138">
        <f>SUM('DU19'!G355)/12/10</f>
        <v>1.8333333333333333E-2</v>
      </c>
      <c r="K149" s="138">
        <f>SUM('DU19'!B355)/12/10</f>
        <v>0.11416666666666667</v>
      </c>
    </row>
    <row r="151" spans="1:11">
      <c r="B151" s="2" t="s">
        <v>388</v>
      </c>
      <c r="C151" s="2" t="s">
        <v>304</v>
      </c>
      <c r="F151" s="16">
        <f>SUM('DM27'!C27)/100</f>
        <v>35.76</v>
      </c>
      <c r="G151" s="16">
        <f>SUM('DM27'!D27)/100</f>
        <v>58.03</v>
      </c>
      <c r="H151" s="16">
        <f>SUM('DM27'!E27)/100</f>
        <v>66.540000000000006</v>
      </c>
      <c r="I151" s="16">
        <f>SUM('DM27'!F27)/100</f>
        <v>78.040000000000006</v>
      </c>
      <c r="J151" s="16">
        <f>SUM('DM27'!G27)/100</f>
        <v>63.17</v>
      </c>
      <c r="K151" s="16">
        <f>SUM('DM27'!B27)/100</f>
        <v>301.55</v>
      </c>
    </row>
    <row r="152" spans="1:11">
      <c r="B152" s="2" t="s">
        <v>389</v>
      </c>
      <c r="F152" s="138">
        <f>F151/F141/12</f>
        <v>7.6410256410256396</v>
      </c>
      <c r="G152" s="138">
        <f t="shared" ref="G152:K152" si="35">G151/G141/12</f>
        <v>12.165618448637316</v>
      </c>
      <c r="H152" s="138">
        <f t="shared" si="35"/>
        <v>18.691011235955056</v>
      </c>
      <c r="I152" s="138">
        <f t="shared" si="35"/>
        <v>22.952941176470588</v>
      </c>
      <c r="J152" s="138">
        <f t="shared" si="35"/>
        <v>27.585152838427948</v>
      </c>
      <c r="K152" s="138">
        <f t="shared" si="35"/>
        <v>16.12566844919786</v>
      </c>
    </row>
    <row r="156" spans="1:11">
      <c r="A156" s="2" t="s">
        <v>2376</v>
      </c>
    </row>
    <row r="157" spans="1:11">
      <c r="D157" s="3" t="s">
        <v>294</v>
      </c>
      <c r="E157" s="3" t="s">
        <v>295</v>
      </c>
      <c r="F157" s="3" t="s">
        <v>296</v>
      </c>
      <c r="G157" s="3" t="s">
        <v>297</v>
      </c>
      <c r="H157" s="3" t="s">
        <v>298</v>
      </c>
      <c r="I157" s="3" t="s">
        <v>299</v>
      </c>
      <c r="J157" s="3" t="s">
        <v>300</v>
      </c>
      <c r="K157" s="3" t="s">
        <v>301</v>
      </c>
    </row>
    <row r="158" spans="1:11">
      <c r="B158" s="2" t="s">
        <v>387</v>
      </c>
      <c r="C158" s="2" t="s">
        <v>304</v>
      </c>
      <c r="D158" s="138">
        <f>SUM('DU16'!C$9)/10/12</f>
        <v>15.724166666666667</v>
      </c>
      <c r="E158" s="138">
        <f>SUM('DU16'!D$9)/10/12</f>
        <v>19.02</v>
      </c>
      <c r="F158" s="138"/>
      <c r="G158" s="138"/>
      <c r="H158" s="138"/>
      <c r="I158" s="138"/>
      <c r="J158" s="138"/>
      <c r="K158" s="138">
        <f>SUM('DU16'!B$9)/10/12</f>
        <v>34.860833333333339</v>
      </c>
    </row>
    <row r="159" spans="1:11">
      <c r="C159" s="2" t="s">
        <v>386</v>
      </c>
      <c r="D159" s="138">
        <f>SUM('DU16'!C$35)/10/12</f>
        <v>0.19083333333333333</v>
      </c>
      <c r="E159" s="138">
        <f>SUM('DU16'!D$35)/10/12</f>
        <v>0.38250000000000001</v>
      </c>
      <c r="F159" s="138"/>
      <c r="G159" s="138"/>
      <c r="H159" s="138"/>
      <c r="I159" s="138"/>
      <c r="J159" s="138"/>
      <c r="K159" s="138">
        <f>SUM('DU16'!B$35)/10/12</f>
        <v>0.57416666666666671</v>
      </c>
    </row>
    <row r="160" spans="1:11">
      <c r="B160" s="2" t="s">
        <v>2372</v>
      </c>
      <c r="C160" s="2" t="s">
        <v>113</v>
      </c>
      <c r="D160" s="138">
        <f>SUM('DU16'!C$61)/10/12</f>
        <v>0.90916666666666668</v>
      </c>
      <c r="E160" s="138">
        <f>SUM('DU16'!D$61)/10/12</f>
        <v>1.1258333333333332</v>
      </c>
      <c r="F160" s="138"/>
      <c r="G160" s="138"/>
      <c r="H160" s="138"/>
      <c r="I160" s="138"/>
      <c r="J160" s="138"/>
      <c r="K160" s="138">
        <f>SUM('DU16'!B$61)/10/12</f>
        <v>2.04</v>
      </c>
    </row>
    <row r="161" spans="1:11">
      <c r="B161" s="2" t="s">
        <v>2373</v>
      </c>
      <c r="C161" s="2" t="s">
        <v>114</v>
      </c>
      <c r="D161" s="138">
        <f>SUM('DU16'!C$87)/10/12</f>
        <v>1.335</v>
      </c>
      <c r="E161" s="138">
        <f>SUM('DU16'!D$87)/10/12</f>
        <v>1.6025</v>
      </c>
      <c r="F161" s="138"/>
      <c r="G161" s="138"/>
      <c r="H161" s="138"/>
      <c r="I161" s="138"/>
      <c r="J161" s="138"/>
      <c r="K161" s="138">
        <f>SUM('DU16'!B$87)/10/12</f>
        <v>2.9441666666666664</v>
      </c>
    </row>
    <row r="162" spans="1:11">
      <c r="B162" s="2" t="s">
        <v>2374</v>
      </c>
      <c r="C162" s="2" t="s">
        <v>115</v>
      </c>
      <c r="D162" s="138">
        <f>SUM('DU16'!C$113)/10/12</f>
        <v>2.625</v>
      </c>
      <c r="E162" s="138">
        <f>SUM('DU16'!D$113)/10/12</f>
        <v>2.9391666666666665</v>
      </c>
      <c r="F162" s="138"/>
      <c r="G162" s="138"/>
      <c r="H162" s="138"/>
      <c r="I162" s="138"/>
      <c r="J162" s="138"/>
      <c r="K162" s="138">
        <f>SUM('DU16'!B$113)/10/12</f>
        <v>5.5791666666666666</v>
      </c>
    </row>
    <row r="163" spans="1:11">
      <c r="B163" s="2" t="s">
        <v>2375</v>
      </c>
      <c r="C163" s="2" t="s">
        <v>116</v>
      </c>
      <c r="D163" s="138">
        <f>SUM('DU16'!C$139)/10/12</f>
        <v>4.6358333333333333</v>
      </c>
      <c r="E163" s="138">
        <f>SUM('DU16'!D$139)/10/12</f>
        <v>5.1266666666666669</v>
      </c>
      <c r="F163" s="138"/>
      <c r="G163" s="138"/>
      <c r="H163" s="138"/>
      <c r="I163" s="138"/>
      <c r="J163" s="138"/>
      <c r="K163" s="138">
        <f>SUM('DU16'!B$139)/10/12</f>
        <v>9.7908333333333335</v>
      </c>
    </row>
    <row r="164" spans="1:11">
      <c r="C164" s="2" t="s">
        <v>117</v>
      </c>
      <c r="D164" s="138">
        <f>SUM('DU16'!C$165)/10/12</f>
        <v>4.2333333333333334</v>
      </c>
      <c r="E164" s="138">
        <f>SUM('DU16'!D$165)/10/12</f>
        <v>5.1025</v>
      </c>
      <c r="F164" s="138"/>
      <c r="G164" s="138"/>
      <c r="H164" s="138"/>
      <c r="I164" s="138"/>
      <c r="J164" s="138"/>
      <c r="K164" s="138">
        <f>SUM('DU16'!B$165)/10/12</f>
        <v>9.3691666666666666</v>
      </c>
    </row>
    <row r="165" spans="1:11">
      <c r="C165" s="2" t="s">
        <v>305</v>
      </c>
      <c r="D165" s="138">
        <f>SUM('DU16'!C$191)/10/12</f>
        <v>1.5808333333333333</v>
      </c>
      <c r="E165" s="138">
        <f>SUM('DU16'!D$191)/10/12</f>
        <v>2.335</v>
      </c>
      <c r="F165" s="138"/>
      <c r="G165" s="138"/>
      <c r="H165" s="138"/>
      <c r="I165" s="138"/>
      <c r="J165" s="138"/>
      <c r="K165" s="138">
        <f>SUM('DU16'!B$191)/10/12</f>
        <v>3.9358333333333335</v>
      </c>
    </row>
    <row r="166" spans="1:11">
      <c r="C166" s="2" t="s">
        <v>152</v>
      </c>
      <c r="D166" s="138">
        <f>SUM('DU16'!C$217)/10/12</f>
        <v>0.215</v>
      </c>
      <c r="E166" s="138">
        <f>SUM('DU16'!D$217)/10/12</f>
        <v>0.40833333333333338</v>
      </c>
      <c r="F166" s="138"/>
      <c r="G166" s="138"/>
      <c r="H166" s="138"/>
      <c r="I166" s="138"/>
      <c r="J166" s="138"/>
      <c r="K166" s="138">
        <f>SUM('DU16'!B$217)/10/12</f>
        <v>0.62833333333333341</v>
      </c>
    </row>
    <row r="168" spans="1:11">
      <c r="B168" s="2" t="s">
        <v>388</v>
      </c>
      <c r="C168" s="2" t="s">
        <v>304</v>
      </c>
      <c r="D168" s="16">
        <f>SUM('DM25'!C$9)/100</f>
        <v>330.36</v>
      </c>
      <c r="E168" s="16">
        <f>SUM('DM25'!D$9)/100</f>
        <v>513.47</v>
      </c>
      <c r="F168" s="16"/>
      <c r="G168" s="16"/>
      <c r="H168" s="16"/>
      <c r="I168" s="16"/>
      <c r="J168" s="16"/>
      <c r="K168" s="16">
        <f>SUM('DM25'!B$9)/100</f>
        <v>845.4</v>
      </c>
    </row>
    <row r="169" spans="1:11">
      <c r="B169" s="2" t="s">
        <v>389</v>
      </c>
      <c r="D169" s="138">
        <f t="shared" ref="D169:E169" si="36">D168/D158/12</f>
        <v>1.750808203932376</v>
      </c>
      <c r="E169" s="138">
        <f t="shared" si="36"/>
        <v>2.2496933052926744</v>
      </c>
      <c r="F169" s="138"/>
      <c r="G169" s="138"/>
      <c r="H169" s="138"/>
      <c r="I169" s="138"/>
      <c r="J169" s="138"/>
      <c r="K169" s="138">
        <f t="shared" ref="K169" si="37">K168/K158/12</f>
        <v>2.0208925967537588</v>
      </c>
    </row>
    <row r="173" spans="1:11">
      <c r="A173" s="2" t="s">
        <v>2377</v>
      </c>
    </row>
    <row r="174" spans="1:11">
      <c r="D174" s="3" t="s">
        <v>294</v>
      </c>
      <c r="E174" s="3" t="s">
        <v>295</v>
      </c>
      <c r="F174" s="3" t="s">
        <v>296</v>
      </c>
      <c r="G174" s="3" t="s">
        <v>297</v>
      </c>
      <c r="H174" s="3" t="s">
        <v>298</v>
      </c>
      <c r="I174" s="3" t="s">
        <v>299</v>
      </c>
      <c r="J174" s="3" t="s">
        <v>300</v>
      </c>
      <c r="K174" s="3" t="s">
        <v>301</v>
      </c>
    </row>
    <row r="175" spans="1:11">
      <c r="B175" s="2" t="s">
        <v>387</v>
      </c>
      <c r="C175" s="2" t="s">
        <v>304</v>
      </c>
      <c r="D175" s="138">
        <f>SUM('DU16'!C$13)/10/12</f>
        <v>19.201666666666664</v>
      </c>
      <c r="E175" s="138">
        <f>SUM('DU16'!D$13)/10/12</f>
        <v>23.186666666666667</v>
      </c>
      <c r="F175" s="138"/>
      <c r="G175" s="138"/>
      <c r="H175" s="138"/>
      <c r="I175" s="138"/>
      <c r="J175" s="138"/>
      <c r="K175" s="138">
        <f>SUM('DU16'!B$13)/10/12</f>
        <v>42.486666666666665</v>
      </c>
    </row>
    <row r="176" spans="1:11">
      <c r="C176" s="2" t="s">
        <v>112</v>
      </c>
      <c r="D176" s="138">
        <f>SUM('DU16'!C$39)/10/12</f>
        <v>0.2225</v>
      </c>
      <c r="E176" s="138">
        <f>SUM('DU16'!D$39)/10/12</f>
        <v>0.41416666666666674</v>
      </c>
      <c r="F176" s="138"/>
      <c r="G176" s="138"/>
      <c r="H176" s="138"/>
      <c r="I176" s="138"/>
      <c r="J176" s="138"/>
      <c r="K176" s="138">
        <f>SUM('DU16'!B$39)/10/12</f>
        <v>0.63750000000000007</v>
      </c>
    </row>
    <row r="177" spans="2:11">
      <c r="B177" s="2" t="s">
        <v>2372</v>
      </c>
      <c r="C177" s="2" t="s">
        <v>113</v>
      </c>
      <c r="D177" s="138">
        <f>SUM('DU16'!C$65)/10/12</f>
        <v>0.66499999999999992</v>
      </c>
      <c r="E177" s="138">
        <f>SUM('DU16'!D$65)/10/12</f>
        <v>0.8666666666666667</v>
      </c>
      <c r="F177" s="138"/>
      <c r="G177" s="138"/>
      <c r="H177" s="138"/>
      <c r="I177" s="138"/>
      <c r="J177" s="138"/>
      <c r="K177" s="138">
        <f>SUM('DU16'!B$65)/10/12</f>
        <v>1.5341666666666667</v>
      </c>
    </row>
    <row r="178" spans="2:11">
      <c r="B178" s="2" t="s">
        <v>2373</v>
      </c>
      <c r="C178" s="2" t="s">
        <v>114</v>
      </c>
      <c r="D178" s="138">
        <f>SUM('DU16'!C$91)/10/12</f>
        <v>1.375</v>
      </c>
      <c r="E178" s="138">
        <f>SUM('DU16'!D$91)/10/12</f>
        <v>1.5191666666666668</v>
      </c>
      <c r="F178" s="138"/>
      <c r="G178" s="138"/>
      <c r="H178" s="138"/>
      <c r="I178" s="138"/>
      <c r="J178" s="138"/>
      <c r="K178" s="138">
        <f>SUM('DU16'!B$91)/10/12</f>
        <v>2.8991666666666664</v>
      </c>
    </row>
    <row r="179" spans="2:11">
      <c r="B179" s="2" t="s">
        <v>2374</v>
      </c>
      <c r="C179" s="2" t="s">
        <v>115</v>
      </c>
      <c r="D179" s="138">
        <f>SUM('DU16'!C$117)/10/12</f>
        <v>3.0958333333333332</v>
      </c>
      <c r="E179" s="138">
        <f>SUM('DU16'!D$117)/10/12</f>
        <v>3.1225000000000001</v>
      </c>
      <c r="F179" s="138"/>
      <c r="G179" s="138"/>
      <c r="H179" s="138"/>
      <c r="I179" s="138"/>
      <c r="J179" s="138"/>
      <c r="K179" s="138">
        <f>SUM('DU16'!B$117)/10/12</f>
        <v>6.2308333333333339</v>
      </c>
    </row>
    <row r="180" spans="2:11">
      <c r="B180" s="2" t="s">
        <v>2375</v>
      </c>
      <c r="C180" s="2" t="s">
        <v>116</v>
      </c>
      <c r="D180" s="138">
        <f>SUM('DU16'!C$143)/10/12</f>
        <v>5.7458333333333336</v>
      </c>
      <c r="E180" s="138">
        <f>SUM('DU16'!D$143)/10/12</f>
        <v>6.0858333333333334</v>
      </c>
      <c r="F180" s="138"/>
      <c r="G180" s="138"/>
      <c r="H180" s="138"/>
      <c r="I180" s="138"/>
      <c r="J180" s="138"/>
      <c r="K180" s="138">
        <f>SUM('DU16'!B$143)/10/12</f>
        <v>11.855833333333335</v>
      </c>
    </row>
    <row r="181" spans="2:11">
      <c r="C181" s="2" t="s">
        <v>117</v>
      </c>
      <c r="D181" s="138">
        <f>SUM('DU16'!C$169)/10/12</f>
        <v>5.4933333333333332</v>
      </c>
      <c r="E181" s="138">
        <f>SUM('DU16'!D$169)/10/12</f>
        <v>6.8624999999999998</v>
      </c>
      <c r="F181" s="138"/>
      <c r="G181" s="138"/>
      <c r="H181" s="138"/>
      <c r="I181" s="138"/>
      <c r="J181" s="138"/>
      <c r="K181" s="138">
        <f>SUM('DU16'!B$169)/10/12</f>
        <v>12.385</v>
      </c>
    </row>
    <row r="182" spans="2:11">
      <c r="C182" s="2" t="s">
        <v>305</v>
      </c>
      <c r="D182" s="138">
        <f>SUM('DU16'!C$195)/10/12</f>
        <v>2.2566666666666668</v>
      </c>
      <c r="E182" s="138">
        <f>SUM('DU16'!D$195)/10/12</f>
        <v>3.5908333333333329</v>
      </c>
      <c r="F182" s="138"/>
      <c r="G182" s="138"/>
      <c r="H182" s="138"/>
      <c r="I182" s="138"/>
      <c r="J182" s="138"/>
      <c r="K182" s="138">
        <f>SUM('DU16'!B$195)/10/12</f>
        <v>5.8666666666666671</v>
      </c>
    </row>
    <row r="183" spans="2:11">
      <c r="C183" s="2" t="s">
        <v>152</v>
      </c>
      <c r="D183" s="138">
        <f>SUM('DU16'!C$221)/10/12</f>
        <v>0.34749999999999998</v>
      </c>
      <c r="E183" s="138">
        <f>SUM('DU16'!D$221)/10/12</f>
        <v>0.72499999999999998</v>
      </c>
      <c r="F183" s="138"/>
      <c r="G183" s="138"/>
      <c r="H183" s="138"/>
      <c r="I183" s="138"/>
      <c r="J183" s="138"/>
      <c r="K183" s="138">
        <f>SUM('DU16'!B$221)/10/12</f>
        <v>1.0766666666666664</v>
      </c>
    </row>
    <row r="185" spans="2:11">
      <c r="B185" s="2" t="s">
        <v>388</v>
      </c>
      <c r="C185" s="2" t="s">
        <v>304</v>
      </c>
      <c r="D185" s="16">
        <f>SUM('DM25'!C$13)/100</f>
        <v>451.11</v>
      </c>
      <c r="E185" s="16">
        <f>SUM('DM25'!D$13)/100</f>
        <v>1050.67</v>
      </c>
      <c r="F185" s="16"/>
      <c r="G185" s="16"/>
      <c r="H185" s="16"/>
      <c r="I185" s="16"/>
      <c r="J185" s="16"/>
      <c r="K185" s="16">
        <f>SUM('DM25'!B$13)/100</f>
        <v>1503.63</v>
      </c>
    </row>
    <row r="186" spans="2:11">
      <c r="B186" s="2" t="s">
        <v>389</v>
      </c>
      <c r="D186" s="138">
        <f t="shared" ref="D186:E186" si="38">D185/D175/12</f>
        <v>1.9577727627810091</v>
      </c>
      <c r="E186" s="138">
        <f t="shared" si="38"/>
        <v>3.7761285221391603</v>
      </c>
      <c r="F186" s="138"/>
      <c r="G186" s="138"/>
      <c r="H186" s="138"/>
      <c r="I186" s="138"/>
      <c r="J186" s="138"/>
      <c r="K186" s="138">
        <f t="shared" ref="K186" si="39">K185/K175/12</f>
        <v>2.9492193629373928</v>
      </c>
    </row>
  </sheetData>
  <phoneticPr fontId="4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6" tint="0.59999389629810485"/>
  </sheetPr>
  <dimension ref="A1:D29"/>
  <sheetViews>
    <sheetView workbookViewId="0">
      <selection activeCell="F60" sqref="F60"/>
    </sheetView>
  </sheetViews>
  <sheetFormatPr defaultRowHeight="13.5"/>
  <cols>
    <col min="1" max="1" width="34.25" customWidth="1"/>
  </cols>
  <sheetData>
    <row r="1" spans="1:4">
      <c r="A1" t="s">
        <v>2395</v>
      </c>
      <c r="B1" t="s">
        <v>2782</v>
      </c>
    </row>
    <row r="2" spans="1:4">
      <c r="A2" t="s">
        <v>2795</v>
      </c>
    </row>
    <row r="3" spans="1:4">
      <c r="A3" t="s">
        <v>2398</v>
      </c>
    </row>
    <row r="4" spans="1:4">
      <c r="B4" t="s">
        <v>44</v>
      </c>
      <c r="C4" t="s">
        <v>6</v>
      </c>
      <c r="D4" t="s">
        <v>7</v>
      </c>
    </row>
    <row r="5" spans="1:4">
      <c r="A5" t="s">
        <v>44</v>
      </c>
      <c r="B5">
        <v>24226</v>
      </c>
      <c r="C5">
        <v>7654</v>
      </c>
      <c r="D5">
        <v>16525</v>
      </c>
    </row>
    <row r="6" spans="1:4">
      <c r="A6" t="s">
        <v>43</v>
      </c>
      <c r="B6">
        <v>19814</v>
      </c>
      <c r="C6">
        <v>6058</v>
      </c>
      <c r="D6">
        <v>13717</v>
      </c>
    </row>
    <row r="7" spans="1:4">
      <c r="A7" t="s">
        <v>42</v>
      </c>
      <c r="B7">
        <v>16362</v>
      </c>
      <c r="C7">
        <v>4749</v>
      </c>
      <c r="D7">
        <v>11588</v>
      </c>
    </row>
    <row r="8" spans="1:4">
      <c r="A8" t="s">
        <v>41</v>
      </c>
      <c r="B8">
        <v>1739</v>
      </c>
      <c r="C8">
        <v>676</v>
      </c>
      <c r="D8">
        <v>1059</v>
      </c>
    </row>
    <row r="9" spans="1:4">
      <c r="A9" t="s">
        <v>40</v>
      </c>
      <c r="B9">
        <v>17</v>
      </c>
      <c r="C9">
        <v>2</v>
      </c>
      <c r="D9">
        <v>15</v>
      </c>
    </row>
    <row r="10" spans="1:4">
      <c r="A10" t="s">
        <v>39</v>
      </c>
      <c r="B10">
        <v>2274</v>
      </c>
      <c r="C10">
        <v>603</v>
      </c>
      <c r="D10">
        <v>1665</v>
      </c>
    </row>
    <row r="11" spans="1:4">
      <c r="A11" t="s">
        <v>2399</v>
      </c>
      <c r="B11">
        <v>537</v>
      </c>
      <c r="C11">
        <v>127</v>
      </c>
      <c r="D11">
        <v>410</v>
      </c>
    </row>
    <row r="12" spans="1:4">
      <c r="A12" t="s">
        <v>37</v>
      </c>
      <c r="B12">
        <v>3420</v>
      </c>
      <c r="C12">
        <v>1055</v>
      </c>
      <c r="D12">
        <v>2359</v>
      </c>
    </row>
    <row r="13" spans="1:4">
      <c r="A13" t="s">
        <v>2400</v>
      </c>
      <c r="B13">
        <v>5524</v>
      </c>
      <c r="C13">
        <v>1418</v>
      </c>
      <c r="D13">
        <v>4101</v>
      </c>
    </row>
    <row r="14" spans="1:4">
      <c r="A14" t="s">
        <v>35</v>
      </c>
      <c r="B14">
        <v>2852</v>
      </c>
      <c r="C14">
        <v>869</v>
      </c>
      <c r="D14">
        <v>1980</v>
      </c>
    </row>
    <row r="15" spans="1:4">
      <c r="A15" t="s">
        <v>34</v>
      </c>
      <c r="B15">
        <v>448</v>
      </c>
      <c r="C15">
        <v>85</v>
      </c>
      <c r="D15">
        <v>357</v>
      </c>
    </row>
    <row r="16" spans="1:4">
      <c r="A16" t="s">
        <v>33</v>
      </c>
      <c r="B16">
        <v>396</v>
      </c>
      <c r="C16">
        <v>78</v>
      </c>
      <c r="D16">
        <v>313</v>
      </c>
    </row>
    <row r="17" spans="1:4">
      <c r="A17" t="s">
        <v>32</v>
      </c>
      <c r="B17">
        <v>50</v>
      </c>
      <c r="C17">
        <v>7</v>
      </c>
      <c r="D17">
        <v>42</v>
      </c>
    </row>
    <row r="18" spans="1:4">
      <c r="A18" t="s">
        <v>31</v>
      </c>
      <c r="B18">
        <v>0</v>
      </c>
      <c r="C18" t="s">
        <v>19</v>
      </c>
      <c r="D18">
        <v>0</v>
      </c>
    </row>
    <row r="19" spans="1:4">
      <c r="A19" t="s">
        <v>30</v>
      </c>
      <c r="B19">
        <v>2</v>
      </c>
      <c r="C19">
        <v>0</v>
      </c>
      <c r="D19">
        <v>2</v>
      </c>
    </row>
    <row r="20" spans="1:4">
      <c r="A20" t="s">
        <v>29</v>
      </c>
      <c r="B20">
        <v>0</v>
      </c>
      <c r="C20">
        <v>0</v>
      </c>
      <c r="D20">
        <v>0</v>
      </c>
    </row>
    <row r="21" spans="1:4">
      <c r="A21" t="s">
        <v>28</v>
      </c>
      <c r="B21">
        <v>525</v>
      </c>
      <c r="C21">
        <v>221</v>
      </c>
      <c r="D21">
        <v>301</v>
      </c>
    </row>
    <row r="22" spans="1:4">
      <c r="A22" t="s">
        <v>27</v>
      </c>
      <c r="B22">
        <v>2479</v>
      </c>
      <c r="C22">
        <v>1002</v>
      </c>
      <c r="D22">
        <v>1471</v>
      </c>
    </row>
    <row r="23" spans="1:4">
      <c r="A23" t="s">
        <v>26</v>
      </c>
      <c r="B23">
        <v>3302</v>
      </c>
      <c r="C23">
        <v>1325</v>
      </c>
      <c r="D23">
        <v>1974</v>
      </c>
    </row>
    <row r="24" spans="1:4">
      <c r="A24" t="s">
        <v>25</v>
      </c>
      <c r="B24">
        <v>1109</v>
      </c>
      <c r="C24">
        <v>272</v>
      </c>
      <c r="D24">
        <v>833</v>
      </c>
    </row>
    <row r="25" spans="1:4">
      <c r="A25" t="s">
        <v>24</v>
      </c>
      <c r="B25">
        <v>51</v>
      </c>
      <c r="C25">
        <v>18</v>
      </c>
      <c r="D25">
        <v>33</v>
      </c>
    </row>
    <row r="26" spans="1:4">
      <c r="A26" t="s">
        <v>97</v>
      </c>
      <c r="B26">
        <v>816</v>
      </c>
      <c r="C26">
        <v>254</v>
      </c>
      <c r="D26">
        <v>559</v>
      </c>
    </row>
    <row r="27" spans="1:4">
      <c r="A27" t="s">
        <v>96</v>
      </c>
      <c r="B27">
        <v>1</v>
      </c>
      <c r="C27">
        <v>0</v>
      </c>
      <c r="D27">
        <v>0</v>
      </c>
    </row>
    <row r="28" spans="1:4">
      <c r="A28" t="s">
        <v>2401</v>
      </c>
      <c r="B28">
        <v>242</v>
      </c>
      <c r="C28" t="s">
        <v>19</v>
      </c>
      <c r="D28">
        <v>241</v>
      </c>
    </row>
    <row r="29" spans="1:4">
      <c r="A29" t="s">
        <v>2402</v>
      </c>
      <c r="B29">
        <v>0</v>
      </c>
      <c r="C29" t="s">
        <v>19</v>
      </c>
      <c r="D29">
        <v>0</v>
      </c>
    </row>
  </sheetData>
  <phoneticPr fontId="4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6" tint="0.59999389629810485"/>
  </sheetPr>
  <dimension ref="A1:D29"/>
  <sheetViews>
    <sheetView workbookViewId="0">
      <selection activeCell="F60" sqref="F60"/>
    </sheetView>
  </sheetViews>
  <sheetFormatPr defaultRowHeight="13.5"/>
  <cols>
    <col min="1" max="1" width="33.5" customWidth="1"/>
  </cols>
  <sheetData>
    <row r="1" spans="1:4">
      <c r="A1" t="s">
        <v>2395</v>
      </c>
      <c r="B1" t="s">
        <v>2760</v>
      </c>
    </row>
    <row r="2" spans="1:4">
      <c r="A2" t="s">
        <v>2795</v>
      </c>
    </row>
    <row r="3" spans="1:4">
      <c r="A3" t="s">
        <v>2398</v>
      </c>
    </row>
    <row r="4" spans="1:4">
      <c r="B4" t="s">
        <v>44</v>
      </c>
      <c r="C4" t="s">
        <v>6</v>
      </c>
      <c r="D4" t="s">
        <v>7</v>
      </c>
    </row>
    <row r="5" spans="1:4">
      <c r="A5" t="s">
        <v>44</v>
      </c>
      <c r="B5">
        <v>25244</v>
      </c>
      <c r="C5">
        <v>8029</v>
      </c>
      <c r="D5">
        <v>17167</v>
      </c>
    </row>
    <row r="6" spans="1:4">
      <c r="A6" t="s">
        <v>43</v>
      </c>
      <c r="B6">
        <v>20758</v>
      </c>
      <c r="C6">
        <v>6383</v>
      </c>
      <c r="D6">
        <v>14335</v>
      </c>
    </row>
    <row r="7" spans="1:4">
      <c r="A7" t="s">
        <v>42</v>
      </c>
      <c r="B7">
        <v>17413</v>
      </c>
      <c r="C7">
        <v>5115</v>
      </c>
      <c r="D7">
        <v>12270</v>
      </c>
    </row>
    <row r="8" spans="1:4">
      <c r="A8" t="s">
        <v>41</v>
      </c>
      <c r="B8">
        <v>2157</v>
      </c>
      <c r="C8">
        <v>839</v>
      </c>
      <c r="D8">
        <v>1314</v>
      </c>
    </row>
    <row r="9" spans="1:4">
      <c r="A9" t="s">
        <v>40</v>
      </c>
      <c r="B9">
        <v>17</v>
      </c>
      <c r="C9">
        <v>1</v>
      </c>
      <c r="D9">
        <v>15</v>
      </c>
    </row>
    <row r="10" spans="1:4">
      <c r="A10" t="s">
        <v>39</v>
      </c>
      <c r="B10">
        <v>2184</v>
      </c>
      <c r="C10">
        <v>579</v>
      </c>
      <c r="D10">
        <v>1598</v>
      </c>
    </row>
    <row r="11" spans="1:4">
      <c r="A11" t="s">
        <v>2399</v>
      </c>
      <c r="B11">
        <v>509</v>
      </c>
      <c r="C11">
        <v>119</v>
      </c>
      <c r="D11">
        <v>389</v>
      </c>
    </row>
    <row r="12" spans="1:4">
      <c r="A12" t="s">
        <v>37</v>
      </c>
      <c r="B12">
        <v>4207</v>
      </c>
      <c r="C12">
        <v>1295</v>
      </c>
      <c r="D12">
        <v>2907</v>
      </c>
    </row>
    <row r="13" spans="1:4">
      <c r="A13" t="s">
        <v>2400</v>
      </c>
      <c r="B13">
        <v>5480</v>
      </c>
      <c r="C13">
        <v>1410</v>
      </c>
      <c r="D13">
        <v>4064</v>
      </c>
    </row>
    <row r="14" spans="1:4">
      <c r="A14" t="s">
        <v>35</v>
      </c>
      <c r="B14">
        <v>2859</v>
      </c>
      <c r="C14">
        <v>872</v>
      </c>
      <c r="D14">
        <v>1983</v>
      </c>
    </row>
    <row r="15" spans="1:4">
      <c r="A15" t="s">
        <v>34</v>
      </c>
      <c r="B15">
        <v>441</v>
      </c>
      <c r="C15">
        <v>81</v>
      </c>
      <c r="D15">
        <v>354</v>
      </c>
    </row>
    <row r="16" spans="1:4">
      <c r="A16" t="s">
        <v>33</v>
      </c>
      <c r="B16">
        <v>390</v>
      </c>
      <c r="C16">
        <v>74</v>
      </c>
      <c r="D16">
        <v>311</v>
      </c>
    </row>
    <row r="17" spans="1:4">
      <c r="A17" t="s">
        <v>32</v>
      </c>
      <c r="B17">
        <v>49</v>
      </c>
      <c r="C17">
        <v>7</v>
      </c>
      <c r="D17">
        <v>41</v>
      </c>
    </row>
    <row r="18" spans="1:4">
      <c r="A18" t="s">
        <v>31</v>
      </c>
      <c r="B18">
        <v>0</v>
      </c>
      <c r="C18">
        <v>0</v>
      </c>
      <c r="D18">
        <v>0</v>
      </c>
    </row>
    <row r="19" spans="1:4">
      <c r="A19" t="s">
        <v>30</v>
      </c>
      <c r="B19">
        <v>2</v>
      </c>
      <c r="C19">
        <v>0</v>
      </c>
      <c r="D19">
        <v>2</v>
      </c>
    </row>
    <row r="20" spans="1:4">
      <c r="A20" t="s">
        <v>29</v>
      </c>
      <c r="B20">
        <v>0</v>
      </c>
      <c r="C20">
        <v>0</v>
      </c>
      <c r="D20">
        <v>0</v>
      </c>
    </row>
    <row r="21" spans="1:4">
      <c r="A21" t="s">
        <v>28</v>
      </c>
      <c r="B21">
        <v>511</v>
      </c>
      <c r="C21">
        <v>216</v>
      </c>
      <c r="D21">
        <v>293</v>
      </c>
    </row>
    <row r="22" spans="1:4">
      <c r="A22" t="s">
        <v>27</v>
      </c>
      <c r="B22">
        <v>2392</v>
      </c>
      <c r="C22">
        <v>971</v>
      </c>
      <c r="D22">
        <v>1417</v>
      </c>
    </row>
    <row r="23" spans="1:4">
      <c r="A23" t="s">
        <v>26</v>
      </c>
      <c r="B23">
        <v>3390</v>
      </c>
      <c r="C23">
        <v>1379</v>
      </c>
      <c r="D23">
        <v>2008</v>
      </c>
    </row>
    <row r="24" spans="1:4">
      <c r="A24" t="s">
        <v>25</v>
      </c>
      <c r="B24">
        <v>1096</v>
      </c>
      <c r="C24">
        <v>268</v>
      </c>
      <c r="D24">
        <v>825</v>
      </c>
    </row>
    <row r="25" spans="1:4">
      <c r="A25" t="s">
        <v>24</v>
      </c>
      <c r="B25">
        <v>49</v>
      </c>
      <c r="C25">
        <v>18</v>
      </c>
      <c r="D25">
        <v>31</v>
      </c>
    </row>
    <row r="26" spans="1:4">
      <c r="A26" t="s">
        <v>97</v>
      </c>
      <c r="B26">
        <v>810</v>
      </c>
      <c r="C26">
        <v>250</v>
      </c>
      <c r="D26">
        <v>558</v>
      </c>
    </row>
    <row r="27" spans="1:4">
      <c r="A27" t="s">
        <v>96</v>
      </c>
      <c r="B27">
        <v>1</v>
      </c>
      <c r="C27">
        <v>0</v>
      </c>
      <c r="D27">
        <v>0</v>
      </c>
    </row>
    <row r="28" spans="1:4">
      <c r="A28" t="s">
        <v>2401</v>
      </c>
      <c r="B28">
        <v>237</v>
      </c>
      <c r="C28" t="s">
        <v>19</v>
      </c>
      <c r="D28">
        <v>235</v>
      </c>
    </row>
    <row r="29" spans="1:4">
      <c r="A29" t="s">
        <v>2402</v>
      </c>
      <c r="B29">
        <v>0</v>
      </c>
      <c r="C29" t="s">
        <v>19</v>
      </c>
      <c r="D29">
        <v>0</v>
      </c>
    </row>
  </sheetData>
  <phoneticPr fontId="4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6" tint="0.59999389629810485"/>
  </sheetPr>
  <dimension ref="A1:D29"/>
  <sheetViews>
    <sheetView workbookViewId="0">
      <selection activeCell="F60" sqref="F60"/>
    </sheetView>
  </sheetViews>
  <sheetFormatPr defaultRowHeight="13.5"/>
  <cols>
    <col min="1" max="1" width="37.5" customWidth="1"/>
  </cols>
  <sheetData>
    <row r="1" spans="1:4">
      <c r="A1" t="s">
        <v>2395</v>
      </c>
      <c r="B1" t="s">
        <v>2781</v>
      </c>
    </row>
    <row r="2" spans="1:4">
      <c r="A2" t="s">
        <v>2795</v>
      </c>
    </row>
    <row r="3" spans="1:4">
      <c r="A3" t="s">
        <v>2398</v>
      </c>
    </row>
    <row r="4" spans="1:4">
      <c r="B4" t="s">
        <v>44</v>
      </c>
      <c r="C4" t="s">
        <v>6</v>
      </c>
      <c r="D4" t="s">
        <v>7</v>
      </c>
    </row>
    <row r="5" spans="1:4">
      <c r="A5" t="s">
        <v>44</v>
      </c>
      <c r="B5">
        <v>26384</v>
      </c>
      <c r="C5">
        <v>8405</v>
      </c>
      <c r="D5">
        <v>17930</v>
      </c>
    </row>
    <row r="6" spans="1:4">
      <c r="A6" t="s">
        <v>43</v>
      </c>
      <c r="B6">
        <v>21804</v>
      </c>
      <c r="C6">
        <v>6711</v>
      </c>
      <c r="D6">
        <v>15051</v>
      </c>
    </row>
    <row r="7" spans="1:4">
      <c r="A7" t="s">
        <v>42</v>
      </c>
      <c r="B7">
        <v>18410</v>
      </c>
      <c r="C7">
        <v>5436</v>
      </c>
      <c r="D7">
        <v>12945</v>
      </c>
    </row>
    <row r="8" spans="1:4">
      <c r="A8" t="s">
        <v>41</v>
      </c>
      <c r="B8">
        <v>2560</v>
      </c>
      <c r="C8">
        <v>992</v>
      </c>
      <c r="D8">
        <v>1562</v>
      </c>
    </row>
    <row r="9" spans="1:4">
      <c r="A9" t="s">
        <v>40</v>
      </c>
      <c r="B9">
        <v>18</v>
      </c>
      <c r="C9">
        <v>2</v>
      </c>
      <c r="D9">
        <v>16</v>
      </c>
    </row>
    <row r="10" spans="1:4">
      <c r="A10" t="s">
        <v>39</v>
      </c>
      <c r="B10">
        <v>2206</v>
      </c>
      <c r="C10">
        <v>582</v>
      </c>
      <c r="D10">
        <v>1617</v>
      </c>
    </row>
    <row r="11" spans="1:4">
      <c r="A11" t="s">
        <v>2399</v>
      </c>
      <c r="B11">
        <v>501</v>
      </c>
      <c r="C11">
        <v>116</v>
      </c>
      <c r="D11">
        <v>384</v>
      </c>
    </row>
    <row r="12" spans="1:4">
      <c r="A12" t="s">
        <v>37</v>
      </c>
      <c r="B12">
        <v>4958</v>
      </c>
      <c r="C12">
        <v>1517</v>
      </c>
      <c r="D12">
        <v>3434</v>
      </c>
    </row>
    <row r="13" spans="1:4">
      <c r="A13" t="s">
        <v>2400</v>
      </c>
      <c r="B13">
        <v>5363</v>
      </c>
      <c r="C13">
        <v>1375</v>
      </c>
      <c r="D13">
        <v>3983</v>
      </c>
    </row>
    <row r="14" spans="1:4">
      <c r="A14" t="s">
        <v>35</v>
      </c>
      <c r="B14">
        <v>2803</v>
      </c>
      <c r="C14">
        <v>852</v>
      </c>
      <c r="D14">
        <v>1948</v>
      </c>
    </row>
    <row r="15" spans="1:4">
      <c r="A15" t="s">
        <v>34</v>
      </c>
      <c r="B15">
        <v>461</v>
      </c>
      <c r="C15">
        <v>83</v>
      </c>
      <c r="D15">
        <v>372</v>
      </c>
    </row>
    <row r="16" spans="1:4">
      <c r="A16" t="s">
        <v>33</v>
      </c>
      <c r="B16">
        <v>408</v>
      </c>
      <c r="C16">
        <v>76</v>
      </c>
      <c r="D16">
        <v>327</v>
      </c>
    </row>
    <row r="17" spans="1:4">
      <c r="A17" t="s">
        <v>32</v>
      </c>
      <c r="B17">
        <v>51</v>
      </c>
      <c r="C17">
        <v>7</v>
      </c>
      <c r="D17">
        <v>44</v>
      </c>
    </row>
    <row r="18" spans="1:4">
      <c r="A18" t="s">
        <v>31</v>
      </c>
      <c r="B18">
        <v>0</v>
      </c>
      <c r="C18">
        <v>0</v>
      </c>
      <c r="D18">
        <v>0</v>
      </c>
    </row>
    <row r="19" spans="1:4">
      <c r="A19" t="s">
        <v>30</v>
      </c>
      <c r="B19">
        <v>1</v>
      </c>
      <c r="C19">
        <v>0</v>
      </c>
      <c r="D19">
        <v>1</v>
      </c>
    </row>
    <row r="20" spans="1:4">
      <c r="A20" t="s">
        <v>29</v>
      </c>
      <c r="B20">
        <v>0</v>
      </c>
      <c r="C20">
        <v>0</v>
      </c>
      <c r="D20">
        <v>0</v>
      </c>
    </row>
    <row r="21" spans="1:4">
      <c r="A21" t="s">
        <v>28</v>
      </c>
      <c r="B21">
        <v>504</v>
      </c>
      <c r="C21">
        <v>212</v>
      </c>
      <c r="D21">
        <v>289</v>
      </c>
    </row>
    <row r="22" spans="1:4">
      <c r="A22" t="s">
        <v>27</v>
      </c>
      <c r="B22">
        <v>2429</v>
      </c>
      <c r="C22">
        <v>979</v>
      </c>
      <c r="D22">
        <v>1444</v>
      </c>
    </row>
    <row r="23" spans="1:4">
      <c r="A23" t="s">
        <v>26</v>
      </c>
      <c r="B23">
        <v>3485</v>
      </c>
      <c r="C23">
        <v>1431</v>
      </c>
      <c r="D23">
        <v>2050</v>
      </c>
    </row>
    <row r="24" spans="1:4">
      <c r="A24" t="s">
        <v>25</v>
      </c>
      <c r="B24">
        <v>1095</v>
      </c>
      <c r="C24">
        <v>263</v>
      </c>
      <c r="D24">
        <v>829</v>
      </c>
    </row>
    <row r="25" spans="1:4">
      <c r="A25" t="s">
        <v>24</v>
      </c>
      <c r="B25">
        <v>49</v>
      </c>
      <c r="C25">
        <v>18</v>
      </c>
      <c r="D25">
        <v>31</v>
      </c>
    </row>
    <row r="26" spans="1:4">
      <c r="A26" t="s">
        <v>97</v>
      </c>
      <c r="B26">
        <v>796</v>
      </c>
      <c r="C26">
        <v>245</v>
      </c>
      <c r="D26">
        <v>549</v>
      </c>
    </row>
    <row r="27" spans="1:4">
      <c r="A27" t="s">
        <v>96</v>
      </c>
      <c r="B27">
        <v>0</v>
      </c>
      <c r="C27">
        <v>0</v>
      </c>
      <c r="D27">
        <v>0</v>
      </c>
    </row>
    <row r="28" spans="1:4">
      <c r="A28" t="s">
        <v>2401</v>
      </c>
      <c r="B28">
        <v>249</v>
      </c>
      <c r="C28" t="s">
        <v>19</v>
      </c>
      <c r="D28">
        <v>248</v>
      </c>
    </row>
    <row r="29" spans="1:4">
      <c r="A29" t="s">
        <v>2402</v>
      </c>
      <c r="B29">
        <v>0</v>
      </c>
      <c r="C29" t="s">
        <v>19</v>
      </c>
      <c r="D29">
        <v>0</v>
      </c>
    </row>
  </sheetData>
  <phoneticPr fontId="4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B1:U114"/>
  <sheetViews>
    <sheetView zoomScale="85" zoomScaleNormal="85" workbookViewId="0">
      <pane xSplit="3" ySplit="6" topLeftCell="D7" activePane="bottomRight" state="frozen"/>
      <selection activeCell="F14" sqref="F14"/>
      <selection pane="topRight" activeCell="F14" sqref="F14"/>
      <selection pane="bottomLeft" activeCell="F14" sqref="F14"/>
      <selection pane="bottomRight" activeCell="U93" sqref="U93"/>
    </sheetView>
  </sheetViews>
  <sheetFormatPr defaultRowHeight="12"/>
  <cols>
    <col min="1" max="1" width="3.625" style="2" customWidth="1"/>
    <col min="2" max="2" width="22.5" style="2" bestFit="1" customWidth="1"/>
    <col min="3" max="3" width="11.625" style="2" bestFit="1" customWidth="1"/>
    <col min="4" max="6" width="10.75" style="2" customWidth="1"/>
    <col min="7" max="9" width="10.75" style="267" customWidth="1"/>
    <col min="10" max="12" width="10.75" style="2" customWidth="1"/>
    <col min="13" max="21" width="10.75" style="267" customWidth="1"/>
    <col min="22" max="16384" width="9" style="2"/>
  </cols>
  <sheetData>
    <row r="1" spans="2:21">
      <c r="J1" s="139"/>
      <c r="L1" s="139"/>
      <c r="M1" s="1092"/>
      <c r="N1" s="1092"/>
      <c r="O1" s="1092"/>
      <c r="P1" s="1092"/>
      <c r="Q1" s="1092"/>
      <c r="R1" s="1092"/>
    </row>
    <row r="2" spans="2:21">
      <c r="B2" s="2" t="s">
        <v>0</v>
      </c>
      <c r="G2" s="1318"/>
      <c r="H2" s="1318"/>
      <c r="I2" s="1318"/>
      <c r="J2" s="1313"/>
      <c r="K2" s="1314"/>
      <c r="L2" s="1313"/>
      <c r="M2" s="1318"/>
      <c r="N2" s="1342"/>
      <c r="O2" s="1342"/>
      <c r="P2" s="1318"/>
      <c r="Q2" s="1343"/>
      <c r="R2" s="1342"/>
      <c r="S2" s="1318"/>
      <c r="T2" s="1338"/>
      <c r="U2" s="966"/>
    </row>
    <row r="3" spans="2:21">
      <c r="B3" s="2" t="s">
        <v>2910</v>
      </c>
    </row>
    <row r="4" spans="2:21">
      <c r="B4" s="4"/>
      <c r="C4" s="5"/>
      <c r="D4" s="4"/>
      <c r="E4" s="1251" t="s">
        <v>2860</v>
      </c>
      <c r="F4" s="5"/>
      <c r="G4" s="964"/>
      <c r="H4" s="1319">
        <v>2020</v>
      </c>
      <c r="I4" s="960"/>
      <c r="J4" s="4"/>
      <c r="K4" s="1251">
        <v>2025</v>
      </c>
      <c r="L4" s="5"/>
      <c r="M4" s="964"/>
      <c r="N4" s="1319">
        <v>2030</v>
      </c>
      <c r="O4" s="960"/>
      <c r="P4" s="959"/>
      <c r="Q4" s="1319">
        <v>2035</v>
      </c>
      <c r="R4" s="959"/>
      <c r="S4" s="964"/>
      <c r="T4" s="1319">
        <v>2040</v>
      </c>
      <c r="U4" s="960"/>
    </row>
    <row r="5" spans="2:21">
      <c r="B5" s="6"/>
      <c r="C5" s="7"/>
      <c r="D5" s="796" t="s">
        <v>153</v>
      </c>
      <c r="E5" s="797" t="s">
        <v>1719</v>
      </c>
      <c r="F5" s="798" t="s">
        <v>1720</v>
      </c>
      <c r="G5" s="973"/>
      <c r="H5" s="1215" t="s">
        <v>1619</v>
      </c>
      <c r="I5" s="1339"/>
      <c r="J5" s="1015"/>
      <c r="K5" s="805" t="s">
        <v>1619</v>
      </c>
      <c r="L5" s="31"/>
      <c r="M5" s="1344"/>
      <c r="N5" s="1215" t="s">
        <v>1619</v>
      </c>
      <c r="O5" s="1339"/>
      <c r="P5" s="1344"/>
      <c r="Q5" s="1215" t="s">
        <v>1619</v>
      </c>
      <c r="R5" s="696"/>
      <c r="S5" s="973"/>
      <c r="T5" s="1215" t="s">
        <v>1619</v>
      </c>
      <c r="U5" s="1320"/>
    </row>
    <row r="6" spans="2:21">
      <c r="B6" s="8"/>
      <c r="C6" s="9"/>
      <c r="D6" s="11" t="s">
        <v>1</v>
      </c>
      <c r="E6" s="12" t="s">
        <v>2</v>
      </c>
      <c r="F6" s="13" t="s">
        <v>3</v>
      </c>
      <c r="G6" s="1321" t="s">
        <v>1</v>
      </c>
      <c r="H6" s="1322" t="s">
        <v>2</v>
      </c>
      <c r="I6" s="1323" t="s">
        <v>3</v>
      </c>
      <c r="J6" s="11" t="s">
        <v>1</v>
      </c>
      <c r="K6" s="12" t="s">
        <v>2</v>
      </c>
      <c r="L6" s="13" t="s">
        <v>3</v>
      </c>
      <c r="M6" s="1321" t="s">
        <v>1</v>
      </c>
      <c r="N6" s="1322" t="s">
        <v>2</v>
      </c>
      <c r="O6" s="1323" t="s">
        <v>3</v>
      </c>
      <c r="P6" s="1321" t="s">
        <v>1</v>
      </c>
      <c r="Q6" s="1322" t="s">
        <v>2</v>
      </c>
      <c r="R6" s="1322" t="s">
        <v>3</v>
      </c>
      <c r="S6" s="1321" t="s">
        <v>1</v>
      </c>
      <c r="T6" s="1322" t="s">
        <v>2</v>
      </c>
      <c r="U6" s="1323" t="s">
        <v>3</v>
      </c>
    </row>
    <row r="7" spans="2:21">
      <c r="B7" s="4" t="s">
        <v>4</v>
      </c>
      <c r="C7" s="5" t="s">
        <v>5</v>
      </c>
      <c r="D7" s="442">
        <f>SUM(D8:D14)</f>
        <v>61.579599999999999</v>
      </c>
      <c r="E7" s="443">
        <f>F7/D7/12</f>
        <v>28.807179271069206</v>
      </c>
      <c r="F7" s="439">
        <f>SUM(F8:F14)</f>
        <v>21287.214919688799</v>
      </c>
      <c r="G7" s="795">
        <f>SUM(G8:G14)</f>
        <v>65.959814369216843</v>
      </c>
      <c r="H7" s="793">
        <f>I7/G7/12</f>
        <v>28.806861916525843</v>
      </c>
      <c r="I7" s="794">
        <f>SUM(I8:I14)</f>
        <v>22801.143174884481</v>
      </c>
      <c r="J7" s="442">
        <f>SUM(J8:J14)</f>
        <v>76.909500004439053</v>
      </c>
      <c r="K7" s="443">
        <f>L7/J7/12</f>
        <v>28.806849827215732</v>
      </c>
      <c r="L7" s="439">
        <f>SUM(L8:L14)</f>
        <v>26586.245002969485</v>
      </c>
      <c r="M7" s="795">
        <f>SUM(M8:M14)</f>
        <v>86.728799559886141</v>
      </c>
      <c r="N7" s="793">
        <f>O7/M7/12</f>
        <v>28.806401273966372</v>
      </c>
      <c r="O7" s="794">
        <f>SUM(O8:O14)</f>
        <v>29980.135225577738</v>
      </c>
      <c r="P7" s="795">
        <f>SUM(P8:P14)</f>
        <v>96.019140361257854</v>
      </c>
      <c r="Q7" s="793">
        <f>R7/P7/12</f>
        <v>28.805094802373542</v>
      </c>
      <c r="R7" s="1055">
        <f>SUM(R8:R14)</f>
        <v>33190.085291381329</v>
      </c>
      <c r="S7" s="795">
        <f>SUM(S8:S14)</f>
        <v>103.37970283455144</v>
      </c>
      <c r="T7" s="793">
        <f>U7/S7/12</f>
        <v>28.805671879061062</v>
      </c>
      <c r="U7" s="794">
        <f>SUM(U8:U14)</f>
        <v>35735.061585683128</v>
      </c>
    </row>
    <row r="8" spans="2:21">
      <c r="B8" s="810"/>
      <c r="C8" s="7" t="s">
        <v>6</v>
      </c>
      <c r="D8" s="445"/>
      <c r="E8" s="446"/>
      <c r="F8" s="447"/>
      <c r="G8" s="787"/>
      <c r="H8" s="789"/>
      <c r="I8" s="799"/>
      <c r="J8" s="445"/>
      <c r="K8" s="446"/>
      <c r="L8" s="447"/>
      <c r="M8" s="787"/>
      <c r="N8" s="789"/>
      <c r="O8" s="799"/>
      <c r="P8" s="789"/>
      <c r="Q8" s="789"/>
      <c r="R8" s="789"/>
      <c r="S8" s="787"/>
      <c r="T8" s="789"/>
      <c r="U8" s="799"/>
    </row>
    <row r="9" spans="2:21">
      <c r="B9" s="810"/>
      <c r="C9" s="7" t="s">
        <v>7</v>
      </c>
      <c r="D9" s="445"/>
      <c r="E9" s="446"/>
      <c r="F9" s="447"/>
      <c r="G9" s="787"/>
      <c r="H9" s="789"/>
      <c r="I9" s="799"/>
      <c r="J9" s="445"/>
      <c r="K9" s="446"/>
      <c r="L9" s="447"/>
      <c r="M9" s="787"/>
      <c r="N9" s="789"/>
      <c r="O9" s="799"/>
      <c r="P9" s="789"/>
      <c r="Q9" s="789"/>
      <c r="R9" s="789"/>
      <c r="S9" s="787"/>
      <c r="T9" s="789"/>
      <c r="U9" s="799"/>
    </row>
    <row r="10" spans="2:21">
      <c r="B10" s="810"/>
      <c r="C10" s="7" t="s">
        <v>8</v>
      </c>
      <c r="D10" s="445">
        <f>'2018（計画値を分解）'!$H$32</f>
        <v>1.0510271195907115</v>
      </c>
      <c r="E10" s="446">
        <f>'2018（計画値を分解）'!$H$33</f>
        <v>23.755364593676617</v>
      </c>
      <c r="F10" s="440">
        <f>D10*E10*12</f>
        <v>299.61038908462928</v>
      </c>
      <c r="G10" s="787">
        <f>'2020gen'!$H$32</f>
        <v>1.1208894308516828</v>
      </c>
      <c r="H10" s="789">
        <f>'2020gen'!$H$33</f>
        <v>23.755364593676617</v>
      </c>
      <c r="I10" s="790">
        <f>G10*H10*12</f>
        <v>319.5256451889648</v>
      </c>
      <c r="J10" s="445">
        <f>'2025gen'!$H$32</f>
        <v>1.2952642275762352</v>
      </c>
      <c r="K10" s="446">
        <f>'2025gen'!$H$33</f>
        <v>23.755364593676617</v>
      </c>
      <c r="L10" s="440">
        <f>J10*K10*12</f>
        <v>369.23368765464465</v>
      </c>
      <c r="M10" s="787">
        <f>'2030gen'!$H$32</f>
        <v>1.4508520539862846</v>
      </c>
      <c r="N10" s="789">
        <f>'2030gen'!$H$33</f>
        <v>23.755364593676617</v>
      </c>
      <c r="O10" s="790">
        <f>M10*N10*12</f>
        <v>413.58623416714539</v>
      </c>
      <c r="P10" s="787">
        <f>'2035gen'!$H$32</f>
        <v>1.5915812129502052</v>
      </c>
      <c r="Q10" s="789">
        <f>'2035gen'!$H$33</f>
        <v>23.755364593676617</v>
      </c>
      <c r="R10" s="1053">
        <f>P10*Q10*12</f>
        <v>453.70310392893822</v>
      </c>
      <c r="S10" s="787">
        <f>'2040gen'!$H$32</f>
        <v>1.6902040096557238</v>
      </c>
      <c r="T10" s="789">
        <f>'2040gen'!$H$33</f>
        <v>23.755364593676617</v>
      </c>
      <c r="U10" s="790">
        <f>S10*T10*12</f>
        <v>481.81694984478997</v>
      </c>
    </row>
    <row r="11" spans="2:21">
      <c r="B11" s="810"/>
      <c r="C11" s="7" t="s">
        <v>9</v>
      </c>
      <c r="D11" s="445">
        <f>'2018（計画値を分解）'!$I$32</f>
        <v>3.0682276633331194</v>
      </c>
      <c r="E11" s="446">
        <f>'2018（計画値を分解）'!$I$33</f>
        <v>25.772381890014326</v>
      </c>
      <c r="F11" s="440">
        <f t="shared" ref="F11:F14" si="0">D11*E11*12</f>
        <v>948.90642077912958</v>
      </c>
      <c r="G11" s="787">
        <f>'2020gen'!$I$32</f>
        <v>3.2842174381836502</v>
      </c>
      <c r="H11" s="789">
        <f>'2020gen'!$I$33</f>
        <v>25.772381890014326</v>
      </c>
      <c r="I11" s="790">
        <f t="shared" ref="I11:I14" si="1">G11*H11*12</f>
        <v>1015.7052723205626</v>
      </c>
      <c r="J11" s="445">
        <f>'2025gen'!$I$32</f>
        <v>3.8203820676259772</v>
      </c>
      <c r="K11" s="446">
        <f>'2025gen'!$I$33</f>
        <v>25.772381890014326</v>
      </c>
      <c r="L11" s="440">
        <f t="shared" ref="L11:L14" si="2">J11*K11*12</f>
        <v>1181.5241473514307</v>
      </c>
      <c r="M11" s="787">
        <f>'2030gen'!$I$32</f>
        <v>4.3007525129780078</v>
      </c>
      <c r="N11" s="789">
        <f>'2030gen'!$I$33</f>
        <v>25.772381890014326</v>
      </c>
      <c r="O11" s="790">
        <f t="shared" ref="O11:O14" si="3">M11*N11*12</f>
        <v>1330.0876341468961</v>
      </c>
      <c r="P11" s="787">
        <f>'2035gen'!$I$32</f>
        <v>4.7591570349954857</v>
      </c>
      <c r="Q11" s="789">
        <f>'2035gen'!$I$33</f>
        <v>25.772381890014326</v>
      </c>
      <c r="R11" s="1053">
        <f t="shared" ref="R11:R14" si="4">P11*Q11*12</f>
        <v>1471.8577509654233</v>
      </c>
      <c r="S11" s="787">
        <f>'2040gen'!$I$32</f>
        <v>5.1145754516024358</v>
      </c>
      <c r="T11" s="789">
        <f>'2040gen'!$I$33</f>
        <v>25.772381890014326</v>
      </c>
      <c r="U11" s="790">
        <f t="shared" ref="U11:U14" si="5">S11*T11*12</f>
        <v>1581.7775009278857</v>
      </c>
    </row>
    <row r="12" spans="2:21">
      <c r="B12" s="810"/>
      <c r="C12" s="7" t="s">
        <v>10</v>
      </c>
      <c r="D12" s="445">
        <f>'2018（計画値を分解）'!$J$32</f>
        <v>14.631956136325236</v>
      </c>
      <c r="E12" s="446">
        <f>'2018（計画値を分解）'!$J$33</f>
        <v>27.18647310172755</v>
      </c>
      <c r="F12" s="440">
        <f t="shared" si="0"/>
        <v>4773.4953831103612</v>
      </c>
      <c r="G12" s="787">
        <f>'2020gen'!$J$32</f>
        <v>15.671270237348596</v>
      </c>
      <c r="H12" s="789">
        <f>'2020gen'!$J$33</f>
        <v>27.18647310172755</v>
      </c>
      <c r="I12" s="790">
        <f t="shared" si="1"/>
        <v>5112.5588013309734</v>
      </c>
      <c r="J12" s="445">
        <f>'2025gen'!$J$32</f>
        <v>18.261548357103955</v>
      </c>
      <c r="K12" s="446">
        <f>'2025gen'!$J$33</f>
        <v>27.18647310172755</v>
      </c>
      <c r="L12" s="440">
        <f t="shared" si="2"/>
        <v>5957.6051184756434</v>
      </c>
      <c r="M12" s="787">
        <f>'2030gen'!$J$32</f>
        <v>20.599171193244288</v>
      </c>
      <c r="N12" s="789">
        <f>'2030gen'!$J$33</f>
        <v>27.18647310172755</v>
      </c>
      <c r="O12" s="790">
        <f t="shared" si="3"/>
        <v>6720.2257627562012</v>
      </c>
      <c r="P12" s="787">
        <f>'2035gen'!$J$32</f>
        <v>22.81885697072326</v>
      </c>
      <c r="Q12" s="789">
        <f>'2035gen'!$J$33</f>
        <v>27.18647310172755</v>
      </c>
      <c r="R12" s="1053">
        <f t="shared" si="4"/>
        <v>7444.3708949608335</v>
      </c>
      <c r="S12" s="787">
        <f>'2040gen'!$J$32</f>
        <v>24.516659869449327</v>
      </c>
      <c r="T12" s="789">
        <f>'2040gen'!$J$33</f>
        <v>27.18647310172755</v>
      </c>
      <c r="U12" s="790">
        <f t="shared" si="5"/>
        <v>7998.2581690198494</v>
      </c>
    </row>
    <row r="13" spans="2:21">
      <c r="B13" s="810"/>
      <c r="C13" s="7" t="s">
        <v>11</v>
      </c>
      <c r="D13" s="445">
        <f>'2018（計画値を分解）'!$K$32</f>
        <v>22.692078679942714</v>
      </c>
      <c r="E13" s="446">
        <f>'2018（計画値を分解）'!$K$33</f>
        <v>28.920049995595839</v>
      </c>
      <c r="F13" s="440">
        <f t="shared" si="0"/>
        <v>7875.0725991352529</v>
      </c>
      <c r="G13" s="787">
        <f>'2020gen'!$K$32</f>
        <v>24.348400621893589</v>
      </c>
      <c r="H13" s="789">
        <f>'2020gen'!$K$33</f>
        <v>28.920049995595839</v>
      </c>
      <c r="I13" s="790">
        <f t="shared" si="1"/>
        <v>8449.8835595755136</v>
      </c>
      <c r="J13" s="445">
        <f>'2025gen'!$K$32</f>
        <v>28.488011852665654</v>
      </c>
      <c r="K13" s="446">
        <f>'2025gen'!$K$33</f>
        <v>28.920049995595839</v>
      </c>
      <c r="L13" s="440">
        <f t="shared" si="2"/>
        <v>9886.4967246506112</v>
      </c>
      <c r="M13" s="787">
        <f>'2030gen'!$K$32</f>
        <v>32.197610099395789</v>
      </c>
      <c r="N13" s="789">
        <f>'2030gen'!$K$33</f>
        <v>28.920049995595839</v>
      </c>
      <c r="O13" s="790">
        <f t="shared" si="3"/>
        <v>11173.877925758732</v>
      </c>
      <c r="P13" s="787">
        <f>'2035gen'!$K$32</f>
        <v>35.762117558095674</v>
      </c>
      <c r="Q13" s="789">
        <f>'2035gen'!$K$33</f>
        <v>28.920049995595839</v>
      </c>
      <c r="R13" s="1053">
        <f t="shared" si="4"/>
        <v>12410.906732742033</v>
      </c>
      <c r="S13" s="787">
        <f>'2040gen'!$K$32</f>
        <v>38.695872459070742</v>
      </c>
      <c r="T13" s="789">
        <f>'2040gen'!$K$33</f>
        <v>28.920049995595839</v>
      </c>
      <c r="U13" s="790">
        <f t="shared" si="5"/>
        <v>13429.038793674312</v>
      </c>
    </row>
    <row r="14" spans="2:21">
      <c r="B14" s="811"/>
      <c r="C14" s="9" t="s">
        <v>12</v>
      </c>
      <c r="D14" s="448">
        <f>'2018（計画値を分解）'!$L$32</f>
        <v>20.136310400808217</v>
      </c>
      <c r="E14" s="449">
        <f>'2018（計画値を分解）'!$L$33</f>
        <v>30.583764604342178</v>
      </c>
      <c r="F14" s="441">
        <f t="shared" si="0"/>
        <v>7390.1301275794267</v>
      </c>
      <c r="G14" s="788">
        <f>'2020gen'!$L$32</f>
        <v>21.535036640939332</v>
      </c>
      <c r="H14" s="791">
        <f>'2020gen'!$L$33</f>
        <v>30.583764604342178</v>
      </c>
      <c r="I14" s="792">
        <f t="shared" si="1"/>
        <v>7903.4698964684667</v>
      </c>
      <c r="J14" s="448">
        <f>'2025gen'!$L$32</f>
        <v>25.044293499467237</v>
      </c>
      <c r="K14" s="449">
        <f>'2025gen'!$L$33</f>
        <v>30.583764604342178</v>
      </c>
      <c r="L14" s="441">
        <f t="shared" si="2"/>
        <v>9191.3853248371561</v>
      </c>
      <c r="M14" s="788">
        <f>'2030gen'!$L$32</f>
        <v>28.180413700281768</v>
      </c>
      <c r="N14" s="791">
        <f>'2030gen'!$L$33</f>
        <v>30.583764604342178</v>
      </c>
      <c r="O14" s="792">
        <f t="shared" si="3"/>
        <v>10342.357668748764</v>
      </c>
      <c r="P14" s="788">
        <f>'2035gen'!$L$32</f>
        <v>31.087427584493234</v>
      </c>
      <c r="Q14" s="791">
        <f>'2035gen'!$L$33</f>
        <v>30.583764604342178</v>
      </c>
      <c r="R14" s="1054">
        <f t="shared" si="4"/>
        <v>11409.246808784099</v>
      </c>
      <c r="S14" s="788">
        <f>'2040gen'!$L$32</f>
        <v>33.362391044773204</v>
      </c>
      <c r="T14" s="791">
        <f>'2040gen'!$L$33</f>
        <v>30.583764604342178</v>
      </c>
      <c r="U14" s="792">
        <f t="shared" si="5"/>
        <v>12244.170172216287</v>
      </c>
    </row>
    <row r="15" spans="2:21">
      <c r="B15" s="4" t="s">
        <v>13</v>
      </c>
      <c r="C15" s="5" t="s">
        <v>5</v>
      </c>
      <c r="D15" s="442">
        <f>SUM(D16:D22)</f>
        <v>36.807000000000002</v>
      </c>
      <c r="E15" s="443">
        <f>F15/D15/12</f>
        <v>30.847126548365157</v>
      </c>
      <c r="F15" s="439">
        <f>SUM(F16:F22)</f>
        <v>13624.682242388117</v>
      </c>
      <c r="G15" s="795">
        <f>SUM(G16:G22)</f>
        <v>39.257023942594842</v>
      </c>
      <c r="H15" s="793">
        <f>I15/G15/12</f>
        <v>30.846969477295968</v>
      </c>
      <c r="I15" s="794">
        <f>SUM(I16:I22)</f>
        <v>14531.522631920401</v>
      </c>
      <c r="J15" s="442">
        <f>SUM(J16:J22)</f>
        <v>45.372927872493989</v>
      </c>
      <c r="K15" s="443">
        <f>L15/J15/12</f>
        <v>30.846617450674298</v>
      </c>
      <c r="L15" s="439">
        <f>SUM(L16:L22)</f>
        <v>16795.216184398312</v>
      </c>
      <c r="M15" s="795">
        <f>SUM(M16:M22)</f>
        <v>50.93145579561623</v>
      </c>
      <c r="N15" s="793">
        <f>O15/M15/12</f>
        <v>30.84251170959087</v>
      </c>
      <c r="O15" s="794">
        <f>SUM(O16:O22)</f>
        <v>18850.24826115364</v>
      </c>
      <c r="P15" s="795">
        <f>SUM(P16:P22)</f>
        <v>56.025179356772796</v>
      </c>
      <c r="Q15" s="793">
        <f>R15/P15/12</f>
        <v>30.838829574358709</v>
      </c>
      <c r="R15" s="1055">
        <f>SUM(R16:R22)</f>
        <v>20733.011496676751</v>
      </c>
      <c r="S15" s="795">
        <f>SUM(S16:S22)</f>
        <v>59.556759872651142</v>
      </c>
      <c r="T15" s="793">
        <f>U15/S15/12</f>
        <v>30.846086311058627</v>
      </c>
      <c r="U15" s="794">
        <f>SUM(U16:U22)</f>
        <v>22045.11546526548</v>
      </c>
    </row>
    <row r="16" spans="2:21">
      <c r="B16" s="6"/>
      <c r="C16" s="7" t="s">
        <v>6</v>
      </c>
      <c r="D16" s="445"/>
      <c r="E16" s="446"/>
      <c r="F16" s="447"/>
      <c r="G16" s="787"/>
      <c r="H16" s="789"/>
      <c r="I16" s="799"/>
      <c r="J16" s="445"/>
      <c r="K16" s="446"/>
      <c r="L16" s="447"/>
      <c r="M16" s="787"/>
      <c r="N16" s="789"/>
      <c r="O16" s="799"/>
      <c r="P16" s="789"/>
      <c r="Q16" s="789"/>
      <c r="R16" s="789"/>
      <c r="S16" s="787"/>
      <c r="T16" s="789"/>
      <c r="U16" s="799"/>
    </row>
    <row r="17" spans="2:21">
      <c r="B17" s="6"/>
      <c r="C17" s="7" t="s">
        <v>7</v>
      </c>
      <c r="D17" s="445"/>
      <c r="E17" s="446"/>
      <c r="F17" s="447"/>
      <c r="G17" s="787"/>
      <c r="H17" s="789"/>
      <c r="I17" s="799"/>
      <c r="J17" s="445"/>
      <c r="K17" s="446"/>
      <c r="L17" s="447"/>
      <c r="M17" s="787"/>
      <c r="N17" s="789"/>
      <c r="O17" s="799"/>
      <c r="P17" s="789"/>
      <c r="Q17" s="789"/>
      <c r="R17" s="789"/>
      <c r="S17" s="787"/>
      <c r="T17" s="789"/>
      <c r="U17" s="799"/>
    </row>
    <row r="18" spans="2:21">
      <c r="B18" s="6"/>
      <c r="C18" s="7" t="s">
        <v>8</v>
      </c>
      <c r="D18" s="445">
        <f>'2018（計画値を分解）'!$P$32</f>
        <v>4.196731778810789</v>
      </c>
      <c r="E18" s="446">
        <f>'2018（計画値を分解）'!$P$33</f>
        <v>27.1028628558085</v>
      </c>
      <c r="F18" s="440">
        <f>D18*E18*12</f>
        <v>1364.921350124665</v>
      </c>
      <c r="G18" s="787">
        <f>'2020gen'!$P$32</f>
        <v>4.468723617828851</v>
      </c>
      <c r="H18" s="789">
        <f>'2020gen'!$P$33</f>
        <v>27.1028628558085</v>
      </c>
      <c r="I18" s="790">
        <f>G18*H18*12</f>
        <v>1453.3824402543328</v>
      </c>
      <c r="J18" s="445">
        <f>'2025gen'!$P$32</f>
        <v>5.1483534702749569</v>
      </c>
      <c r="K18" s="446">
        <f>'2025gen'!$P$33</f>
        <v>27.1028628558085</v>
      </c>
      <c r="L18" s="440">
        <f>J18*K18*12</f>
        <v>1674.4214164570549</v>
      </c>
      <c r="M18" s="787">
        <f>'2030gen'!$P$32</f>
        <v>5.7797253981199184</v>
      </c>
      <c r="N18" s="789">
        <f>'2030gen'!$P$33</f>
        <v>27.1028628558085</v>
      </c>
      <c r="O18" s="790">
        <f>M18*N18*12</f>
        <v>1879.7652577137278</v>
      </c>
      <c r="P18" s="787">
        <f>'2035gen'!$P$32</f>
        <v>6.350310443273786</v>
      </c>
      <c r="Q18" s="789">
        <f>'2035gen'!$P$33</f>
        <v>27.1028628558085</v>
      </c>
      <c r="R18" s="1053">
        <f>P18*Q18*12</f>
        <v>2065.3391164302948</v>
      </c>
      <c r="S18" s="787">
        <f>'2040gen'!$P$32</f>
        <v>6.6716098239746326</v>
      </c>
      <c r="T18" s="789">
        <f>'2040gen'!$P$33</f>
        <v>27.1028628558085</v>
      </c>
      <c r="U18" s="790">
        <f>S18*T18*12</f>
        <v>2169.8367130397901</v>
      </c>
    </row>
    <row r="19" spans="2:21">
      <c r="B19" s="6"/>
      <c r="C19" s="7" t="s">
        <v>9</v>
      </c>
      <c r="D19" s="445">
        <f>'2018（計画値を分解）'!$Q$32</f>
        <v>6.8947362719183616</v>
      </c>
      <c r="E19" s="446">
        <f>'2018（計画値を分解）'!$Q$33</f>
        <v>28.731048771959028</v>
      </c>
      <c r="F19" s="440">
        <f t="shared" ref="F19:F22" si="6">D19*E19*12</f>
        <v>2377.1160491793767</v>
      </c>
      <c r="G19" s="787">
        <f>'2020gen'!$Q$32</f>
        <v>7.3603192065727896</v>
      </c>
      <c r="H19" s="789">
        <f>'2020gen'!$Q$33</f>
        <v>28.731048771959028</v>
      </c>
      <c r="I19" s="790">
        <f t="shared" ref="I19:I22" si="7">G19*H19*12</f>
        <v>2537.6362812147549</v>
      </c>
      <c r="J19" s="445">
        <f>'2025gen'!$Q$32</f>
        <v>8.5187825133362178</v>
      </c>
      <c r="K19" s="446">
        <f>'2025gen'!$Q$33</f>
        <v>28.731048771959028</v>
      </c>
      <c r="L19" s="440">
        <f t="shared" ref="L19:L22" si="8">J19*K19*12</f>
        <v>2937.0426704204947</v>
      </c>
      <c r="M19" s="787">
        <f>'2030gen'!$Q$32</f>
        <v>9.5967932787368095</v>
      </c>
      <c r="N19" s="789">
        <f>'2030gen'!$Q$33</f>
        <v>28.731048771959028</v>
      </c>
      <c r="O19" s="790">
        <f t="shared" ref="O19:O22" si="9">M19*N19*12</f>
        <v>3308.7112289495508</v>
      </c>
      <c r="P19" s="787">
        <f>'2035gen'!$Q$32</f>
        <v>10.597105161549518</v>
      </c>
      <c r="Q19" s="789">
        <f>'2035gen'!$Q$33</f>
        <v>28.731048771959028</v>
      </c>
      <c r="R19" s="1053">
        <f t="shared" ref="R19:R22" si="10">P19*Q19*12</f>
        <v>3653.5913428566955</v>
      </c>
      <c r="S19" s="787">
        <f>'2040gen'!$Q$32</f>
        <v>11.250008502463142</v>
      </c>
      <c r="T19" s="789">
        <f>'2040gen'!$Q$33</f>
        <v>28.731048771959028</v>
      </c>
      <c r="U19" s="790">
        <f t="shared" ref="U19:U22" si="11">S19*T19*12</f>
        <v>3878.6945156306674</v>
      </c>
    </row>
    <row r="20" spans="2:21">
      <c r="B20" s="6"/>
      <c r="C20" s="7" t="s">
        <v>10</v>
      </c>
      <c r="D20" s="445">
        <f>'2018（計画値を分解）'!$R$32</f>
        <v>8.9857155736810306</v>
      </c>
      <c r="E20" s="446">
        <f>'2018（計画値を分解）'!$R$33</f>
        <v>30.594784359780114</v>
      </c>
      <c r="F20" s="440">
        <f t="shared" si="6"/>
        <v>3298.9923635410678</v>
      </c>
      <c r="G20" s="787">
        <f>'2020gen'!$R$32</f>
        <v>9.5848032243960972</v>
      </c>
      <c r="H20" s="789">
        <f>'2020gen'!$R$33</f>
        <v>30.594784359780114</v>
      </c>
      <c r="I20" s="790">
        <f t="shared" si="7"/>
        <v>3518.9398533758849</v>
      </c>
      <c r="J20" s="445">
        <f>'2025gen'!$R$32</f>
        <v>11.083706781500425</v>
      </c>
      <c r="K20" s="446">
        <f>'2025gen'!$R$33</f>
        <v>30.594784359780114</v>
      </c>
      <c r="L20" s="440">
        <f t="shared" si="8"/>
        <v>4069.2434266444552</v>
      </c>
      <c r="M20" s="787">
        <f>'2030gen'!$R$32</f>
        <v>12.447008122516724</v>
      </c>
      <c r="N20" s="789">
        <f>'2030gen'!$R$33</f>
        <v>30.594784359780114</v>
      </c>
      <c r="O20" s="790">
        <f t="shared" si="9"/>
        <v>4569.762353193968</v>
      </c>
      <c r="P20" s="787">
        <f>'2035gen'!$R$32</f>
        <v>13.701325933004156</v>
      </c>
      <c r="Q20" s="789">
        <f>'2035gen'!$R$33</f>
        <v>30.594784359780114</v>
      </c>
      <c r="R20" s="1053">
        <f t="shared" si="10"/>
        <v>5030.2693483599032</v>
      </c>
      <c r="S20" s="787">
        <f>'2040gen'!$R$32</f>
        <v>14.576853842433566</v>
      </c>
      <c r="T20" s="789">
        <f>'2040gen'!$R$33</f>
        <v>30.594784359780114</v>
      </c>
      <c r="U20" s="790">
        <f t="shared" si="11"/>
        <v>5351.7083994394452</v>
      </c>
    </row>
    <row r="21" spans="2:21">
      <c r="B21" s="6"/>
      <c r="C21" s="7" t="s">
        <v>11</v>
      </c>
      <c r="D21" s="445">
        <f>'2018（計画値を分解）'!$S$32</f>
        <v>9.9409740336822647</v>
      </c>
      <c r="E21" s="446">
        <f>'2018（計画値を分解）'!$S$33</f>
        <v>32.128212622344599</v>
      </c>
      <c r="F21" s="440">
        <f t="shared" si="6"/>
        <v>3832.6287291282051</v>
      </c>
      <c r="G21" s="787">
        <f>'2020gen'!$S$32</f>
        <v>10.614093091734816</v>
      </c>
      <c r="H21" s="789">
        <f>'2020gen'!$S$33</f>
        <v>32.128212622344599</v>
      </c>
      <c r="I21" s="790">
        <f t="shared" si="7"/>
        <v>4092.1420757353817</v>
      </c>
      <c r="J21" s="445">
        <f>'2025gen'!$S$32</f>
        <v>12.29751000692707</v>
      </c>
      <c r="K21" s="446">
        <f>'2025gen'!$S$33</f>
        <v>32.128212622344599</v>
      </c>
      <c r="L21" s="440">
        <f t="shared" si="8"/>
        <v>4741.1641947355602</v>
      </c>
      <c r="M21" s="787">
        <f>'2030gen'!$S$32</f>
        <v>13.81263856208961</v>
      </c>
      <c r="N21" s="789">
        <f>'2030gen'!$S$33</f>
        <v>32.128212622344599</v>
      </c>
      <c r="O21" s="790">
        <f t="shared" si="9"/>
        <v>5325.3046631809339</v>
      </c>
      <c r="P21" s="787">
        <f>'2035gen'!$S$32</f>
        <v>15.207311914051104</v>
      </c>
      <c r="Q21" s="789">
        <f>'2035gen'!$S$33</f>
        <v>32.128212622344599</v>
      </c>
      <c r="R21" s="1053">
        <f t="shared" si="10"/>
        <v>5863.0050070673769</v>
      </c>
      <c r="S21" s="787">
        <f>'2040gen'!$S$32</f>
        <v>16.246854482741128</v>
      </c>
      <c r="T21" s="789">
        <f>'2040gen'!$S$33</f>
        <v>32.128212622344599</v>
      </c>
      <c r="U21" s="790">
        <f t="shared" si="11"/>
        <v>6263.7887431895942</v>
      </c>
    </row>
    <row r="22" spans="2:21">
      <c r="B22" s="8"/>
      <c r="C22" s="9" t="s">
        <v>12</v>
      </c>
      <c r="D22" s="448">
        <f>'2018（計画値を分解）'!$T$32</f>
        <v>6.7888423419075572</v>
      </c>
      <c r="E22" s="449">
        <f>'2018（計画値を分解）'!$T$33</f>
        <v>33.768935505551511</v>
      </c>
      <c r="F22" s="441">
        <f t="shared" si="6"/>
        <v>2751.0237504148031</v>
      </c>
      <c r="G22" s="788">
        <f>'2020gen'!$T$32</f>
        <v>7.2290848020622871</v>
      </c>
      <c r="H22" s="791">
        <f>'2020gen'!$T$33</f>
        <v>33.768935505551511</v>
      </c>
      <c r="I22" s="792">
        <f t="shared" si="7"/>
        <v>2929.4219813400478</v>
      </c>
      <c r="J22" s="448">
        <f>'2025gen'!$T$32</f>
        <v>8.3245751004553199</v>
      </c>
      <c r="K22" s="449">
        <f>'2025gen'!$T$33</f>
        <v>33.768935505551511</v>
      </c>
      <c r="L22" s="441">
        <f t="shared" si="8"/>
        <v>3373.3444761407482</v>
      </c>
      <c r="M22" s="788">
        <f>'2030gen'!$T$32</f>
        <v>9.2952904341531699</v>
      </c>
      <c r="N22" s="791">
        <f>'2030gen'!$T$33</f>
        <v>33.768935505551511</v>
      </c>
      <c r="O22" s="792">
        <f t="shared" si="9"/>
        <v>3766.7047581154593</v>
      </c>
      <c r="P22" s="788">
        <f>'2035gen'!$T$32</f>
        <v>10.169125904894234</v>
      </c>
      <c r="Q22" s="791">
        <f>'2035gen'!$T$33</f>
        <v>33.768935505551511</v>
      </c>
      <c r="R22" s="1054">
        <f t="shared" si="10"/>
        <v>4120.8066819624783</v>
      </c>
      <c r="S22" s="788">
        <f>'2040gen'!$T$32</f>
        <v>10.811433221038676</v>
      </c>
      <c r="T22" s="791">
        <f>'2040gen'!$T$33</f>
        <v>33.768935505551511</v>
      </c>
      <c r="U22" s="792">
        <f t="shared" si="11"/>
        <v>4381.0870939659853</v>
      </c>
    </row>
    <row r="23" spans="2:21">
      <c r="B23" s="4" t="s">
        <v>18</v>
      </c>
      <c r="C23" s="5" t="s">
        <v>5</v>
      </c>
      <c r="D23" s="442">
        <f>SUM(D24:D30)</f>
        <v>5.255300000000001</v>
      </c>
      <c r="E23" s="443">
        <f>F23/D23/12</f>
        <v>40.271845291845018</v>
      </c>
      <c r="F23" s="439">
        <f>SUM(F24:F30)</f>
        <v>2539.687542746798</v>
      </c>
      <c r="G23" s="795">
        <f>SUM(G24:G30)</f>
        <v>5.6053788056387166</v>
      </c>
      <c r="H23" s="793">
        <f>I23/G23/12</f>
        <v>40.118040051240946</v>
      </c>
      <c r="I23" s="794">
        <f>SUM(I24:I30)</f>
        <v>2698.5217371238941</v>
      </c>
      <c r="J23" s="442">
        <f>SUM(J24:J30)</f>
        <v>6.4725987773843334</v>
      </c>
      <c r="K23" s="443">
        <f>L23/J23/12</f>
        <v>39.88734828803068</v>
      </c>
      <c r="L23" s="439">
        <f>SUM(L24:L30)</f>
        <v>3098.0976211465254</v>
      </c>
      <c r="M23" s="795">
        <f>SUM(M24:M30)</f>
        <v>7.2497044977498</v>
      </c>
      <c r="N23" s="793">
        <f>O23/M23/12</f>
        <v>39.881039973649393</v>
      </c>
      <c r="O23" s="794">
        <f>SUM(O24:O30)</f>
        <v>3469.509058462867</v>
      </c>
      <c r="P23" s="795">
        <f>SUM(P24:P30)</f>
        <v>7.9713185160504434</v>
      </c>
      <c r="Q23" s="793">
        <f>R23/P23/12</f>
        <v>39.871715013324383</v>
      </c>
      <c r="R23" s="1055">
        <f>SUM(R24:R30)</f>
        <v>3813.9616818287896</v>
      </c>
      <c r="S23" s="795">
        <f>SUM(S24:S30)</f>
        <v>8.5270775026959527</v>
      </c>
      <c r="T23" s="793">
        <f>U23/S23/12</f>
        <v>39.870197227843285</v>
      </c>
      <c r="U23" s="794">
        <f>SUM(U24:U30)</f>
        <v>4079.7151417151163</v>
      </c>
    </row>
    <row r="24" spans="2:21">
      <c r="B24" s="6"/>
      <c r="C24" s="7" t="s">
        <v>6</v>
      </c>
      <c r="D24" s="445"/>
      <c r="E24" s="446"/>
      <c r="F24" s="447"/>
      <c r="G24" s="787"/>
      <c r="H24" s="789"/>
      <c r="I24" s="799"/>
      <c r="J24" s="445"/>
      <c r="K24" s="446"/>
      <c r="L24" s="447"/>
      <c r="M24" s="787"/>
      <c r="N24" s="789"/>
      <c r="O24" s="799"/>
      <c r="P24" s="789"/>
      <c r="Q24" s="789"/>
      <c r="R24" s="789"/>
      <c r="S24" s="787"/>
      <c r="T24" s="789"/>
      <c r="U24" s="799"/>
    </row>
    <row r="25" spans="2:21">
      <c r="B25" s="6"/>
      <c r="C25" s="7" t="s">
        <v>7</v>
      </c>
      <c r="D25" s="445"/>
      <c r="E25" s="446"/>
      <c r="F25" s="447"/>
      <c r="G25" s="787"/>
      <c r="H25" s="789"/>
      <c r="I25" s="799"/>
      <c r="J25" s="445"/>
      <c r="K25" s="446"/>
      <c r="L25" s="447"/>
      <c r="M25" s="787"/>
      <c r="N25" s="789"/>
      <c r="O25" s="799"/>
      <c r="P25" s="789"/>
      <c r="Q25" s="789"/>
      <c r="R25" s="789"/>
      <c r="S25" s="787"/>
      <c r="T25" s="789"/>
      <c r="U25" s="799"/>
    </row>
    <row r="26" spans="2:21">
      <c r="B26" s="6"/>
      <c r="C26" s="7" t="s">
        <v>8</v>
      </c>
      <c r="D26" s="445">
        <f>'2018（計画値を分解）'!$H$49</f>
        <v>6.3071796631238825E-2</v>
      </c>
      <c r="E26" s="446">
        <f>'2018（計画値を分解）'!$H$50</f>
        <v>25.290655639203042</v>
      </c>
      <c r="F26" s="440">
        <f>D26*E26*12</f>
        <v>19.141525069758092</v>
      </c>
      <c r="G26" s="787">
        <f>'2020gen'!$H$49</f>
        <v>6.7163663531677978E-2</v>
      </c>
      <c r="H26" s="789">
        <f>'2020gen'!$H$50</f>
        <v>25.369738972536375</v>
      </c>
      <c r="I26" s="790">
        <f>G26*H26*12</f>
        <v>20.447095346855171</v>
      </c>
      <c r="J26" s="445">
        <f>'2025gen'!$H$49</f>
        <v>7.7222446005218243E-2</v>
      </c>
      <c r="K26" s="446">
        <f>'2025gen'!$H$50</f>
        <v>25.488363972536376</v>
      </c>
      <c r="L26" s="440">
        <f>J26*K26*12</f>
        <v>23.619285727566481</v>
      </c>
      <c r="M26" s="787">
        <f>'2030gen'!$H$49</f>
        <v>8.7044631323732163E-2</v>
      </c>
      <c r="N26" s="789">
        <f>'2030gen'!$H$50</f>
        <v>25.488363972536376</v>
      </c>
      <c r="O26" s="790">
        <f>M26*N26*12</f>
        <v>26.623502940414316</v>
      </c>
      <c r="P26" s="787">
        <f>'2035gen'!$H$49</f>
        <v>9.574256359921296E-2</v>
      </c>
      <c r="Q26" s="789">
        <f>'2035gen'!$H$50</f>
        <v>25.488363972536376</v>
      </c>
      <c r="R26" s="1053">
        <f>P26*Q26*12</f>
        <v>29.283855704165425</v>
      </c>
      <c r="S26" s="787">
        <f>'2040gen'!$H$49</f>
        <v>0.10112853742198341</v>
      </c>
      <c r="T26" s="789">
        <f>'2040gen'!$H$50</f>
        <v>25.488363972536376</v>
      </c>
      <c r="U26" s="790">
        <f>S26*T26*12</f>
        <v>30.931211637861345</v>
      </c>
    </row>
    <row r="27" spans="2:21">
      <c r="B27" s="6"/>
      <c r="C27" s="7" t="s">
        <v>9</v>
      </c>
      <c r="D27" s="445">
        <f>'2018（計画値を分解）'!$I$49</f>
        <v>0.13675299762177992</v>
      </c>
      <c r="E27" s="446">
        <f>'2018（計画値を分解）'!$I$50</f>
        <v>28.809926732634082</v>
      </c>
      <c r="F27" s="440">
        <f t="shared" ref="F27:F30" si="12">D27*E27*12</f>
        <v>47.278126103418749</v>
      </c>
      <c r="G27" s="787">
        <f>'2020gen'!$I$49</f>
        <v>0.1461019440375316</v>
      </c>
      <c r="H27" s="789">
        <f>'2020gen'!$I$50</f>
        <v>28.834260065967417</v>
      </c>
      <c r="I27" s="790">
        <f t="shared" ref="I27:I30" si="13">G27*H27*12</f>
        <v>50.552897406259241</v>
      </c>
      <c r="J27" s="445">
        <f>'2025gen'!$I$49</f>
        <v>0.1691419996534837</v>
      </c>
      <c r="K27" s="446">
        <f>'2025gen'!$I$50</f>
        <v>28.870760065967417</v>
      </c>
      <c r="L27" s="440">
        <f t="shared" ref="L27:L30" si="14">J27*K27*12</f>
        <v>58.599097068884063</v>
      </c>
      <c r="M27" s="787">
        <f>'2030gen'!$I$49</f>
        <v>0.1898319957892233</v>
      </c>
      <c r="N27" s="789">
        <f>'2030gen'!$I$50</f>
        <v>28.870760065967417</v>
      </c>
      <c r="O27" s="790">
        <f t="shared" ref="O27:O30" si="15">M27*N27*12</f>
        <v>65.767128039292828</v>
      </c>
      <c r="P27" s="787">
        <f>'2035gen'!$I$49</f>
        <v>0.21003777287959197</v>
      </c>
      <c r="Q27" s="789">
        <f>'2035gen'!$I$50</f>
        <v>28.870760065967417</v>
      </c>
      <c r="R27" s="1053">
        <f t="shared" ref="R27:R30" si="16">P27*Q27*12</f>
        <v>72.767401747162296</v>
      </c>
      <c r="S27" s="787">
        <f>'2040gen'!$I$49</f>
        <v>0.22443046791350729</v>
      </c>
      <c r="T27" s="789">
        <f>'2040gen'!$I$50</f>
        <v>28.870760065967417</v>
      </c>
      <c r="U27" s="790">
        <f t="shared" ref="U27:U30" si="17">S27*T27*12</f>
        <v>77.753738287484026</v>
      </c>
    </row>
    <row r="28" spans="2:21">
      <c r="B28" s="6"/>
      <c r="C28" s="7" t="s">
        <v>10</v>
      </c>
      <c r="D28" s="445">
        <f>'2018（計画値を分解）'!$J$49</f>
        <v>0.44142390522580743</v>
      </c>
      <c r="E28" s="446">
        <f>'2018（計画値を分解）'!$J$50</f>
        <v>35.896619967288935</v>
      </c>
      <c r="F28" s="440">
        <f t="shared" si="12"/>
        <v>190.14751404440852</v>
      </c>
      <c r="G28" s="787">
        <f>'2020gen'!$J$49</f>
        <v>0.47163354760017273</v>
      </c>
      <c r="H28" s="789">
        <f>'2020gen'!$J$50</f>
        <v>35.805369967288932</v>
      </c>
      <c r="I28" s="790">
        <f t="shared" si="13"/>
        <v>202.64416392970992</v>
      </c>
      <c r="J28" s="445">
        <f>'2025gen'!$J$49</f>
        <v>0.54554486240547539</v>
      </c>
      <c r="K28" s="446">
        <f>'2025gen'!$J$50</f>
        <v>35.668494967288936</v>
      </c>
      <c r="L28" s="440">
        <f t="shared" si="14"/>
        <v>233.5051701496804</v>
      </c>
      <c r="M28" s="787">
        <f>'2030gen'!$J$49</f>
        <v>0.61269568867660928</v>
      </c>
      <c r="N28" s="789">
        <f>'2030gen'!$J$50</f>
        <v>35.668494967288936</v>
      </c>
      <c r="O28" s="790">
        <f t="shared" si="15"/>
        <v>262.24719705649522</v>
      </c>
      <c r="P28" s="787">
        <f>'2035gen'!$J$49</f>
        <v>0.67863214191447063</v>
      </c>
      <c r="Q28" s="789">
        <f>'2035gen'!$J$50</f>
        <v>35.668494967288936</v>
      </c>
      <c r="R28" s="1053">
        <f t="shared" si="16"/>
        <v>290.46944566220168</v>
      </c>
      <c r="S28" s="787">
        <f>'2040gen'!$J$49</f>
        <v>0.72780502298831617</v>
      </c>
      <c r="T28" s="789">
        <f>'2040gen'!$J$50</f>
        <v>35.668494967288936</v>
      </c>
      <c r="U28" s="790">
        <f t="shared" si="17"/>
        <v>311.51651759551635</v>
      </c>
    </row>
    <row r="29" spans="2:21">
      <c r="B29" s="6"/>
      <c r="C29" s="7" t="s">
        <v>11</v>
      </c>
      <c r="D29" s="445">
        <f>'2018（計画値を分解）'!$K$49</f>
        <v>1.8605468545909656</v>
      </c>
      <c r="E29" s="446">
        <f>'2018（計画値を分解）'!$K$50</f>
        <v>39.623114443877625</v>
      </c>
      <c r="F29" s="440">
        <f t="shared" si="12"/>
        <v>884.64793137185234</v>
      </c>
      <c r="G29" s="787">
        <f>'2020gen'!$K$49</f>
        <v>1.9874764188135796</v>
      </c>
      <c r="H29" s="789">
        <f>'2020gen'!$K$50</f>
        <v>39.483197777210961</v>
      </c>
      <c r="I29" s="790">
        <f t="shared" si="13"/>
        <v>941.66309425871441</v>
      </c>
      <c r="J29" s="445">
        <f>'2025gen'!$K$49</f>
        <v>2.3023348303693369</v>
      </c>
      <c r="K29" s="446">
        <f>'2025gen'!$K$50</f>
        <v>39.273322777210957</v>
      </c>
      <c r="L29" s="440">
        <f t="shared" si="14"/>
        <v>1085.0440672117224</v>
      </c>
      <c r="M29" s="787">
        <f>'2030gen'!$K$49</f>
        <v>2.5870403344981447</v>
      </c>
      <c r="N29" s="789">
        <f>'2030gen'!$K$50</f>
        <v>39.273322777210957</v>
      </c>
      <c r="O29" s="790">
        <f t="shared" si="15"/>
        <v>1219.2200411329134</v>
      </c>
      <c r="P29" s="787">
        <f>'2035gen'!$K$49</f>
        <v>2.8545900940917415</v>
      </c>
      <c r="Q29" s="789">
        <f>'2035gen'!$K$50</f>
        <v>39.273322777210957</v>
      </c>
      <c r="R29" s="1053">
        <f t="shared" si="16"/>
        <v>1345.3108579427276</v>
      </c>
      <c r="S29" s="787">
        <f>'2040gen'!$K$49</f>
        <v>3.0635555420125278</v>
      </c>
      <c r="T29" s="789">
        <f>'2040gen'!$K$50</f>
        <v>39.273322777210957</v>
      </c>
      <c r="U29" s="790">
        <f t="shared" si="17"/>
        <v>1443.7920677684576</v>
      </c>
    </row>
    <row r="30" spans="2:21">
      <c r="B30" s="8"/>
      <c r="C30" s="9" t="s">
        <v>12</v>
      </c>
      <c r="D30" s="448">
        <f>'2018（計画値を分解）'!$L$49</f>
        <v>2.7535044459302092</v>
      </c>
      <c r="E30" s="449">
        <f>'2018（計画値を分解）'!$L$50</f>
        <v>42.32401755710373</v>
      </c>
      <c r="F30" s="441">
        <f t="shared" si="12"/>
        <v>1398.4724461573603</v>
      </c>
      <c r="G30" s="788">
        <f>'2020gen'!$L$49</f>
        <v>2.9330032316557539</v>
      </c>
      <c r="H30" s="791">
        <f>'2020gen'!$L$50</f>
        <v>42.141517557103732</v>
      </c>
      <c r="I30" s="792">
        <f t="shared" si="13"/>
        <v>1483.2144861823554</v>
      </c>
      <c r="J30" s="448">
        <f>'2025gen'!$L$49</f>
        <v>3.3783546389508192</v>
      </c>
      <c r="K30" s="449">
        <f>'2025gen'!$L$50</f>
        <v>41.867767557103733</v>
      </c>
      <c r="L30" s="441">
        <f t="shared" si="14"/>
        <v>1697.3300009886721</v>
      </c>
      <c r="M30" s="788">
        <f>'2030gen'!$L$49</f>
        <v>3.7730918474620907</v>
      </c>
      <c r="N30" s="791">
        <f>'2030gen'!$L$50</f>
        <v>41.867767557103733</v>
      </c>
      <c r="O30" s="792">
        <f t="shared" si="15"/>
        <v>1895.651189293751</v>
      </c>
      <c r="P30" s="788">
        <f>'2035gen'!$L$49</f>
        <v>4.132315943565426</v>
      </c>
      <c r="Q30" s="791">
        <f>'2035gen'!$L$50</f>
        <v>41.867767557103733</v>
      </c>
      <c r="R30" s="1054">
        <f t="shared" si="16"/>
        <v>2076.1301207725323</v>
      </c>
      <c r="S30" s="788">
        <f>'2040gen'!$L$49</f>
        <v>4.4101579323596187</v>
      </c>
      <c r="T30" s="791">
        <f>'2040gen'!$L$50</f>
        <v>41.867767557103733</v>
      </c>
      <c r="U30" s="792">
        <f t="shared" si="17"/>
        <v>2215.7216064257968</v>
      </c>
    </row>
    <row r="31" spans="2:21">
      <c r="B31" s="4" t="s">
        <v>14</v>
      </c>
      <c r="C31" s="5" t="s">
        <v>5</v>
      </c>
      <c r="D31" s="442">
        <f>SUM(D32:D38)</f>
        <v>24.709500000000006</v>
      </c>
      <c r="E31" s="443">
        <f>F31/D31/12</f>
        <v>20.318477601072171</v>
      </c>
      <c r="F31" s="439">
        <f>SUM(F32:F38)</f>
        <v>6024.7130674043156</v>
      </c>
      <c r="G31" s="795">
        <f>SUM(G32:G38)</f>
        <v>26.458794686120875</v>
      </c>
      <c r="H31" s="793">
        <f>I31/G31/12</f>
        <v>20.326884126038593</v>
      </c>
      <c r="I31" s="794">
        <f>SUM(I32:I38)</f>
        <v>6453.8982443930963</v>
      </c>
      <c r="J31" s="442">
        <f>SUM(J32:J38)</f>
        <v>30.781691195540276</v>
      </c>
      <c r="K31" s="443">
        <f>L31/J31/12</f>
        <v>20.347570256164701</v>
      </c>
      <c r="L31" s="439">
        <f>SUM(L32:L38)</f>
        <v>7515.9914904578663</v>
      </c>
      <c r="M31" s="795">
        <f>SUM(M32:M38)</f>
        <v>34.915867700905025</v>
      </c>
      <c r="N31" s="793">
        <f>O31/M31/12</f>
        <v>20.347055648032644</v>
      </c>
      <c r="O31" s="794">
        <f>SUM(O32:O38)</f>
        <v>8525.2212373159218</v>
      </c>
      <c r="P31" s="795">
        <f>SUM(P32:P38)</f>
        <v>38.960019037534629</v>
      </c>
      <c r="Q31" s="793">
        <f>R31/P31/12</f>
        <v>20.355476766252906</v>
      </c>
      <c r="R31" s="1055">
        <f>SUM(R32:R38)</f>
        <v>9516.5971479756845</v>
      </c>
      <c r="S31" s="795">
        <f>SUM(S32:S38)</f>
        <v>41.340224266659604</v>
      </c>
      <c r="T31" s="793">
        <f>U31/S31/12</f>
        <v>20.419578913600233</v>
      </c>
      <c r="U31" s="794">
        <f>SUM(U32:U38)</f>
        <v>10129.799660627845</v>
      </c>
    </row>
    <row r="32" spans="2:21">
      <c r="B32" s="6"/>
      <c r="C32" s="7" t="s">
        <v>6</v>
      </c>
      <c r="D32" s="445">
        <f>'2018（計画値を分解）'!$N$49</f>
        <v>1.6695336534378786</v>
      </c>
      <c r="E32" s="446">
        <f>'2018（計画値を分解）'!$N$50</f>
        <v>6.5474246230423736</v>
      </c>
      <c r="F32" s="440">
        <f>D32*E32*12</f>
        <v>131.17374901820472</v>
      </c>
      <c r="G32" s="787">
        <f>'2020gen'!$N$49</f>
        <v>1.7796950297339558</v>
      </c>
      <c r="H32" s="789">
        <f>'2020gen'!$N$50</f>
        <v>6.5474246230423736</v>
      </c>
      <c r="I32" s="790">
        <f>G32*H32*12</f>
        <v>139.82902871023478</v>
      </c>
      <c r="J32" s="445">
        <f>'2025gen'!$N$49</f>
        <v>2.0512462822023432</v>
      </c>
      <c r="K32" s="446">
        <f>'2025gen'!$N$50</f>
        <v>6.5474246230423736</v>
      </c>
      <c r="L32" s="440">
        <f>J32*K32*12</f>
        <v>161.16456499218896</v>
      </c>
      <c r="M32" s="787">
        <f>'2030gen'!$N$49</f>
        <v>2.3244181207187675</v>
      </c>
      <c r="N32" s="789">
        <f>'2030gen'!$N$50</f>
        <v>6.5474246230423736</v>
      </c>
      <c r="O32" s="790">
        <f>M32*N32*12</f>
        <v>182.62742925407926</v>
      </c>
      <c r="P32" s="787">
        <f>'2035gen'!$N$49</f>
        <v>2.5755279220939773</v>
      </c>
      <c r="Q32" s="789">
        <f>'2035gen'!$N$50</f>
        <v>6.5474246230423736</v>
      </c>
      <c r="R32" s="1053">
        <f>P32*Q32*12</f>
        <v>202.3568992134152</v>
      </c>
      <c r="S32" s="787">
        <f>'2040gen'!$N$49</f>
        <v>2.651642343936623</v>
      </c>
      <c r="T32" s="789">
        <f>'2040gen'!$N$50</f>
        <v>6.5474246230423736</v>
      </c>
      <c r="U32" s="790">
        <f>S32*T32*12</f>
        <v>208.33714049030925</v>
      </c>
    </row>
    <row r="33" spans="2:21">
      <c r="B33" s="6"/>
      <c r="C33" s="7" t="s">
        <v>7</v>
      </c>
      <c r="D33" s="445">
        <f>'2018（計画値を分解）'!$O$49</f>
        <v>1.481066346562121</v>
      </c>
      <c r="E33" s="446">
        <f>'2018（計画値を分解）'!$O$50</f>
        <v>10.642978639312327</v>
      </c>
      <c r="F33" s="440">
        <f t="shared" ref="F33:F38" si="18">D33*E33*12</f>
        <v>189.15548987838002</v>
      </c>
      <c r="G33" s="787">
        <f>'2020gen'!$O$49</f>
        <v>1.5839666749440231</v>
      </c>
      <c r="H33" s="789">
        <f>'2020gen'!$O$50</f>
        <v>10.642978639312327</v>
      </c>
      <c r="I33" s="790">
        <f t="shared" ref="I33:I38" si="19">G33*H33*12</f>
        <v>202.29748184174173</v>
      </c>
      <c r="J33" s="445">
        <f>'2025gen'!$O$49</f>
        <v>1.8342554459123681</v>
      </c>
      <c r="K33" s="446">
        <f>'2025gen'!$O$50</f>
        <v>10.642978639312327</v>
      </c>
      <c r="L33" s="440">
        <f t="shared" ref="L33:L38" si="20">J33*K33*12</f>
        <v>234.2632983586517</v>
      </c>
      <c r="M33" s="787">
        <f>'2030gen'!$O$49</f>
        <v>2.0854685968132447</v>
      </c>
      <c r="N33" s="789">
        <f>'2030gen'!$O$50</f>
        <v>10.642978639312327</v>
      </c>
      <c r="O33" s="790">
        <f t="shared" ref="O33:O38" si="21">M33*N33*12</f>
        <v>266.34717274608016</v>
      </c>
      <c r="P33" s="787">
        <f>'2035gen'!$O$49</f>
        <v>2.3319239328036137</v>
      </c>
      <c r="Q33" s="789">
        <f>'2035gen'!$O$50</f>
        <v>10.642978639312327</v>
      </c>
      <c r="R33" s="1053">
        <f t="shared" ref="R33:R38" si="22">P33*Q33*12</f>
        <v>297.82339926396065</v>
      </c>
      <c r="S33" s="787">
        <f>'2040gen'!$O$49</f>
        <v>2.4374979434813788</v>
      </c>
      <c r="T33" s="789">
        <f>'2040gen'!$O$50</f>
        <v>10.642978639312327</v>
      </c>
      <c r="U33" s="790">
        <f t="shared" ref="U33:U38" si="23">S33*T33*12</f>
        <v>311.3068625500805</v>
      </c>
    </row>
    <row r="34" spans="2:21">
      <c r="B34" s="6"/>
      <c r="C34" s="7" t="s">
        <v>8</v>
      </c>
      <c r="D34" s="445">
        <f>'2018（計画値を分解）'!$P$49</f>
        <v>5.5764807097306566</v>
      </c>
      <c r="E34" s="446">
        <f>'2018（計画値を分解）'!$P$50</f>
        <v>18.329096226488126</v>
      </c>
      <c r="F34" s="440">
        <f t="shared" si="18"/>
        <v>1226.5422184056961</v>
      </c>
      <c r="G34" s="787">
        <f>'2020gen'!$P$49</f>
        <v>5.9624623736872007</v>
      </c>
      <c r="H34" s="789">
        <f>'2020gen'!$P$50</f>
        <v>18.329096226488126</v>
      </c>
      <c r="I34" s="790">
        <f t="shared" si="19"/>
        <v>1311.4385591295299</v>
      </c>
      <c r="J34" s="445">
        <f>'2025gen'!$P$49</f>
        <v>6.9094247526894446</v>
      </c>
      <c r="K34" s="446">
        <f>'2025gen'!$P$50</f>
        <v>18.329096226488126</v>
      </c>
      <c r="L34" s="440">
        <f t="shared" si="20"/>
        <v>1519.7221339406851</v>
      </c>
      <c r="M34" s="787">
        <f>'2030gen'!$P$49</f>
        <v>7.8312178887590438</v>
      </c>
      <c r="N34" s="789">
        <f>'2030gen'!$P$50</f>
        <v>18.329096226488126</v>
      </c>
      <c r="O34" s="790">
        <f t="shared" si="21"/>
        <v>1722.4697550439164</v>
      </c>
      <c r="P34" s="787">
        <f>'2035gen'!$P$49</f>
        <v>8.7234758657636675</v>
      </c>
      <c r="Q34" s="789">
        <f>'2035gen'!$P$50</f>
        <v>18.329096226488126</v>
      </c>
      <c r="R34" s="1053">
        <f t="shared" si="22"/>
        <v>1918.7211428763489</v>
      </c>
      <c r="S34" s="787">
        <f>'2040gen'!$P$49</f>
        <v>9.1578742574382019</v>
      </c>
      <c r="T34" s="789">
        <f>'2040gen'!$P$50</f>
        <v>18.329096226488126</v>
      </c>
      <c r="U34" s="790">
        <f t="shared" si="23"/>
        <v>2014.2667019359594</v>
      </c>
    </row>
    <row r="35" spans="2:21">
      <c r="B35" s="6"/>
      <c r="C35" s="7" t="s">
        <v>9</v>
      </c>
      <c r="D35" s="445">
        <f>'2018（計画値を分解）'!$Q$49</f>
        <v>4.7663243916303539</v>
      </c>
      <c r="E35" s="446">
        <f>'2018（計画値を分解）'!$Q$50</f>
        <v>20.416213674774294</v>
      </c>
      <c r="F35" s="440">
        <f t="shared" si="18"/>
        <v>1167.7235666737668</v>
      </c>
      <c r="G35" s="787">
        <f>'2020gen'!$Q$49</f>
        <v>5.1031660273149093</v>
      </c>
      <c r="H35" s="789">
        <f>'2020gen'!$Q$50</f>
        <v>20.416213674774294</v>
      </c>
      <c r="I35" s="790">
        <f t="shared" si="19"/>
        <v>1250.2479363781231</v>
      </c>
      <c r="J35" s="445">
        <f>'2025gen'!$Q$49</f>
        <v>5.9341471032699067</v>
      </c>
      <c r="K35" s="446">
        <f>'2025gen'!$Q$50</f>
        <v>20.416213674774294</v>
      </c>
      <c r="L35" s="440">
        <f t="shared" si="20"/>
        <v>1453.833782854816</v>
      </c>
      <c r="M35" s="787">
        <f>'2030gen'!$Q$49</f>
        <v>6.7324403403229693</v>
      </c>
      <c r="N35" s="789">
        <f>'2030gen'!$Q$50</f>
        <v>20.416213674774294</v>
      </c>
      <c r="O35" s="790">
        <f t="shared" si="21"/>
        <v>1649.4112864884469</v>
      </c>
      <c r="P35" s="787">
        <f>'2035gen'!$Q$49</f>
        <v>7.511856365869054</v>
      </c>
      <c r="Q35" s="789">
        <f>'2035gen'!$Q$50</f>
        <v>20.416213674774294</v>
      </c>
      <c r="R35" s="1053">
        <f t="shared" si="22"/>
        <v>1840.3639759175535</v>
      </c>
      <c r="S35" s="787">
        <f>'2040gen'!$Q$49</f>
        <v>7.965437310236446</v>
      </c>
      <c r="T35" s="789">
        <f>'2040gen'!$Q$50</f>
        <v>20.416213674774294</v>
      </c>
      <c r="U35" s="790">
        <f t="shared" si="23"/>
        <v>1951.4888416656804</v>
      </c>
    </row>
    <row r="36" spans="2:21">
      <c r="B36" s="6"/>
      <c r="C36" s="7" t="s">
        <v>10</v>
      </c>
      <c r="D36" s="445">
        <f>'2018（計画値を分解）'!$R$49</f>
        <v>4.055103086769078</v>
      </c>
      <c r="E36" s="446">
        <f>'2018（計画値を分解）'!$R$50</f>
        <v>22.678320463896888</v>
      </c>
      <c r="F36" s="440">
        <f t="shared" si="18"/>
        <v>1103.5551277906393</v>
      </c>
      <c r="G36" s="787">
        <f>'2020gen'!$R$49</f>
        <v>4.3471909116460772</v>
      </c>
      <c r="H36" s="789">
        <f>'2020gen'!$R$50</f>
        <v>22.678320463896888</v>
      </c>
      <c r="I36" s="790">
        <f t="shared" si="19"/>
        <v>1183.0438633445976</v>
      </c>
      <c r="J36" s="445">
        <f>'2025gen'!$R$49</f>
        <v>5.0720701220557523</v>
      </c>
      <c r="K36" s="446">
        <f>'2025gen'!$R$50</f>
        <v>22.678320463896888</v>
      </c>
      <c r="L36" s="440">
        <f t="shared" si="20"/>
        <v>1380.3123797200433</v>
      </c>
      <c r="M36" s="787">
        <f>'2030gen'!$R$49</f>
        <v>5.7535568849285728</v>
      </c>
      <c r="N36" s="789">
        <f>'2030gen'!$R$50</f>
        <v>22.678320463896888</v>
      </c>
      <c r="O36" s="790">
        <f t="shared" si="21"/>
        <v>1565.7720821240459</v>
      </c>
      <c r="P36" s="787">
        <f>'2035gen'!$R$49</f>
        <v>6.4244631736612163</v>
      </c>
      <c r="Q36" s="789">
        <f>'2035gen'!$R$50</f>
        <v>22.678320463896888</v>
      </c>
      <c r="R36" s="1053">
        <f t="shared" si="22"/>
        <v>1748.3524159295175</v>
      </c>
      <c r="S36" s="787">
        <f>'2040gen'!$R$49</f>
        <v>6.8692400854390181</v>
      </c>
      <c r="T36" s="789">
        <f>'2040gen'!$R$50</f>
        <v>22.678320463896888</v>
      </c>
      <c r="U36" s="790">
        <f t="shared" si="23"/>
        <v>1869.39393601239</v>
      </c>
    </row>
    <row r="37" spans="2:21">
      <c r="B37" s="6"/>
      <c r="C37" s="7" t="s">
        <v>11</v>
      </c>
      <c r="D37" s="445">
        <f>'2018（計画値を分解）'!$S$49</f>
        <v>4.2059679904065987</v>
      </c>
      <c r="E37" s="446">
        <f>'2018（計画値を分解）'!$S$50</f>
        <v>24.756356458107501</v>
      </c>
      <c r="F37" s="440">
        <f t="shared" si="18"/>
        <v>1249.4933138627498</v>
      </c>
      <c r="G37" s="787">
        <f>'2020gen'!$S$49</f>
        <v>4.5181266830621212</v>
      </c>
      <c r="H37" s="789">
        <f>'2020gen'!$S$50</f>
        <v>24.756356458107501</v>
      </c>
      <c r="I37" s="790">
        <f t="shared" si="19"/>
        <v>1342.2282562652731</v>
      </c>
      <c r="J37" s="445">
        <f>'2025gen'!$S$49</f>
        <v>5.2947872407952143</v>
      </c>
      <c r="K37" s="446">
        <f>'2025gen'!$S$50</f>
        <v>24.756356458107501</v>
      </c>
      <c r="L37" s="440">
        <f t="shared" si="20"/>
        <v>1572.9556836355896</v>
      </c>
      <c r="M37" s="787">
        <f>'2030gen'!$S$49</f>
        <v>6.019276634970927</v>
      </c>
      <c r="N37" s="789">
        <f>'2030gen'!$S$50</f>
        <v>24.756356458107501</v>
      </c>
      <c r="O37" s="790">
        <f t="shared" si="21"/>
        <v>1788.1842959435771</v>
      </c>
      <c r="P37" s="787">
        <f>'2035gen'!$S$49</f>
        <v>6.7492896688757176</v>
      </c>
      <c r="Q37" s="789">
        <f>'2035gen'!$S$50</f>
        <v>24.756356458107501</v>
      </c>
      <c r="R37" s="1053">
        <f t="shared" si="22"/>
        <v>2005.0538505805152</v>
      </c>
      <c r="S37" s="787">
        <f>'2040gen'!$S$49</f>
        <v>7.2856059074674349</v>
      </c>
      <c r="T37" s="789">
        <f>'2040gen'!$S$50</f>
        <v>24.756356458107501</v>
      </c>
      <c r="U37" s="790">
        <f t="shared" si="23"/>
        <v>2164.3806823026907</v>
      </c>
    </row>
    <row r="38" spans="2:21">
      <c r="B38" s="8"/>
      <c r="C38" s="9" t="s">
        <v>12</v>
      </c>
      <c r="D38" s="448">
        <f>'2018（計画値を分解）'!$T$49</f>
        <v>2.9550238214633184</v>
      </c>
      <c r="E38" s="449">
        <f>'2018（計画値を分解）'!$T$50</f>
        <v>26.989900916741767</v>
      </c>
      <c r="F38" s="441">
        <f t="shared" si="18"/>
        <v>957.06960177487895</v>
      </c>
      <c r="G38" s="788">
        <f>'2020gen'!$T$49</f>
        <v>3.1641869857325888</v>
      </c>
      <c r="H38" s="791">
        <f>'2020gen'!$T$50</f>
        <v>26.989900916741767</v>
      </c>
      <c r="I38" s="792">
        <f t="shared" si="19"/>
        <v>1024.8131187235963</v>
      </c>
      <c r="J38" s="448">
        <f>'2025gen'!$T$49</f>
        <v>3.6857602486152459</v>
      </c>
      <c r="K38" s="449">
        <f>'2025gen'!$T$50</f>
        <v>26.989900916741767</v>
      </c>
      <c r="L38" s="441">
        <f t="shared" si="20"/>
        <v>1193.7396469558919</v>
      </c>
      <c r="M38" s="788">
        <f>'2030gen'!$T$49</f>
        <v>4.1694892343914969</v>
      </c>
      <c r="N38" s="791">
        <f>'2030gen'!$T$50</f>
        <v>26.989900916741767</v>
      </c>
      <c r="O38" s="792">
        <f t="shared" si="21"/>
        <v>1350.4092157157759</v>
      </c>
      <c r="P38" s="788">
        <f>'2035gen'!$T$49</f>
        <v>4.6434821084673832</v>
      </c>
      <c r="Q38" s="791">
        <f>'2035gen'!$T$50</f>
        <v>26.989900916741767</v>
      </c>
      <c r="R38" s="1054">
        <f t="shared" si="22"/>
        <v>1503.9254641943739</v>
      </c>
      <c r="S38" s="788">
        <f>'2040gen'!$T$49</f>
        <v>4.97292641866051</v>
      </c>
      <c r="T38" s="791">
        <f>'2040gen'!$T$50</f>
        <v>26.989900916741767</v>
      </c>
      <c r="U38" s="792">
        <f t="shared" si="23"/>
        <v>1610.6254956707357</v>
      </c>
    </row>
    <row r="39" spans="2:21">
      <c r="B39" s="4" t="s">
        <v>15</v>
      </c>
      <c r="C39" s="5" t="s">
        <v>5</v>
      </c>
      <c r="D39" s="442">
        <f>SUM(D40:D46)</f>
        <v>20.822400000000002</v>
      </c>
      <c r="E39" s="443">
        <f>F39/D39/12</f>
        <v>28.844650222341272</v>
      </c>
      <c r="F39" s="439">
        <f>SUM(F40:F46)</f>
        <v>7207.3781374761475</v>
      </c>
      <c r="G39" s="795">
        <f>SUM(G40:G46)</f>
        <v>22.205368340983593</v>
      </c>
      <c r="H39" s="793">
        <f>I39/G39/12</f>
        <v>28.849023192778251</v>
      </c>
      <c r="I39" s="794">
        <f>SUM(I40:I46)</f>
        <v>7687.2382352786353</v>
      </c>
      <c r="J39" s="442">
        <f>SUM(J40:J46)</f>
        <v>25.708188552252153</v>
      </c>
      <c r="K39" s="443">
        <f>L39/J39/12</f>
        <v>28.857869271737332</v>
      </c>
      <c r="L39" s="439">
        <f>SUM(L40:L46)</f>
        <v>8902.6025334488022</v>
      </c>
      <c r="M39" s="795">
        <f>SUM(M40:M46)</f>
        <v>29.035926408557849</v>
      </c>
      <c r="N39" s="793">
        <f>O39/M39/12</f>
        <v>28.863724468078022</v>
      </c>
      <c r="O39" s="794">
        <f>SUM(O40:O46)</f>
        <v>10057.019754384048</v>
      </c>
      <c r="P39" s="795">
        <f>SUM(P40:P46)</f>
        <v>31.958477559664814</v>
      </c>
      <c r="Q39" s="793">
        <f>R39/P39/12</f>
        <v>28.873551414857292</v>
      </c>
      <c r="R39" s="1055">
        <f>SUM(R40:R46)</f>
        <v>11073.056939514541</v>
      </c>
      <c r="S39" s="795">
        <f>SUM(S40:S46)</f>
        <v>33.444304471630339</v>
      </c>
      <c r="T39" s="793">
        <f>U39/S39/12</f>
        <v>28.890571848791623</v>
      </c>
      <c r="U39" s="794">
        <f>SUM(U40:U46)</f>
        <v>11594.700975245991</v>
      </c>
    </row>
    <row r="40" spans="2:21">
      <c r="B40" s="6"/>
      <c r="C40" s="7" t="s">
        <v>6</v>
      </c>
      <c r="D40" s="445">
        <f>'2018（計画値を分解）'!$F$66</f>
        <v>0</v>
      </c>
      <c r="E40" s="446"/>
      <c r="F40" s="440">
        <f>D40*E40*12</f>
        <v>0</v>
      </c>
      <c r="G40" s="787">
        <f>'2020gen'!$F$66</f>
        <v>0</v>
      </c>
      <c r="H40" s="789"/>
      <c r="I40" s="790">
        <f>G40*H40*12</f>
        <v>0</v>
      </c>
      <c r="J40" s="445">
        <f>'2025gen'!$F$66</f>
        <v>0</v>
      </c>
      <c r="K40" s="446"/>
      <c r="L40" s="440">
        <f>J40*K40*12</f>
        <v>0</v>
      </c>
      <c r="M40" s="787">
        <f>'2030gen'!$F$66</f>
        <v>0</v>
      </c>
      <c r="N40" s="789"/>
      <c r="O40" s="790">
        <f>M40*N40*12</f>
        <v>0</v>
      </c>
      <c r="P40" s="787">
        <f>'2035gen'!$F$66</f>
        <v>0</v>
      </c>
      <c r="Q40" s="789"/>
      <c r="R40" s="1053">
        <f>P40*Q40*12</f>
        <v>0</v>
      </c>
      <c r="S40" s="787">
        <f>'2040gen'!$F$66</f>
        <v>0</v>
      </c>
      <c r="T40" s="789"/>
      <c r="U40" s="790">
        <f>S40*T40*12</f>
        <v>0</v>
      </c>
    </row>
    <row r="41" spans="2:21">
      <c r="B41" s="6"/>
      <c r="C41" s="7" t="s">
        <v>7</v>
      </c>
      <c r="D41" s="445">
        <f>'2018（計画値を分解）'!$G$66</f>
        <v>0.13079999999999997</v>
      </c>
      <c r="E41" s="446">
        <f>'2018（計画値を分解）'!$G$67</f>
        <v>25.116815056556465</v>
      </c>
      <c r="F41" s="440">
        <f t="shared" ref="F41:F46" si="24">D41*E41*12</f>
        <v>39.423352912771016</v>
      </c>
      <c r="G41" s="787">
        <f>'2020gen'!$G$66</f>
        <v>0.13842150514926366</v>
      </c>
      <c r="H41" s="789">
        <f>'2020gen'!$G$67</f>
        <v>25.116815056556465</v>
      </c>
      <c r="I41" s="790">
        <f t="shared" ref="I41:I46" si="25">G41*H41*12</f>
        <v>41.720488136210804</v>
      </c>
      <c r="J41" s="445">
        <f>'2025gen'!$G$66</f>
        <v>0.15743315941936431</v>
      </c>
      <c r="K41" s="446">
        <f>'2025gen'!$G$67</f>
        <v>25.116815056556465</v>
      </c>
      <c r="L41" s="440">
        <f t="shared" ref="L41:L46" si="26">J41*K41*12</f>
        <v>47.450634586866528</v>
      </c>
      <c r="M41" s="787">
        <f>'2030gen'!$G$66</f>
        <v>0.17569788680541895</v>
      </c>
      <c r="N41" s="789">
        <f>'2030gen'!$G$67</f>
        <v>25.116815056556465</v>
      </c>
      <c r="O41" s="790">
        <f t="shared" ref="O41:O46" si="27">M41*N41*12</f>
        <v>52.955655944634003</v>
      </c>
      <c r="P41" s="787">
        <f>'2035gen'!$G$66</f>
        <v>0.19055446890582106</v>
      </c>
      <c r="Q41" s="789">
        <f>'2035gen'!$G$67</f>
        <v>25.116815056556465</v>
      </c>
      <c r="R41" s="1053">
        <f t="shared" ref="R41:R46" si="28">P41*Q41*12</f>
        <v>57.433456244494167</v>
      </c>
      <c r="S41" s="787">
        <f>'2040gen'!$G$66</f>
        <v>0.19494772509999508</v>
      </c>
      <c r="T41" s="789">
        <f>'2040gen'!$G$67</f>
        <v>25.116815056556465</v>
      </c>
      <c r="U41" s="790">
        <f t="shared" ref="U41:U46" si="29">S41*T41*12</f>
        <v>58.757591484395846</v>
      </c>
    </row>
    <row r="42" spans="2:21">
      <c r="B42" s="6"/>
      <c r="C42" s="7" t="s">
        <v>8</v>
      </c>
      <c r="D42" s="445">
        <f>'2018（計画値を分解）'!$H$66</f>
        <v>3.8907109923724668</v>
      </c>
      <c r="E42" s="446">
        <f>'2018（計画値を分解）'!$H$67</f>
        <v>27.175683789278288</v>
      </c>
      <c r="F42" s="440">
        <f t="shared" si="24"/>
        <v>1268.7927797301995</v>
      </c>
      <c r="G42" s="787">
        <f>'2020gen'!$H$66</f>
        <v>4.1185338602939474</v>
      </c>
      <c r="H42" s="789">
        <f>'2020gen'!$H$67</f>
        <v>27.175683789278288</v>
      </c>
      <c r="I42" s="790">
        <f t="shared" si="25"/>
        <v>1343.0876863534074</v>
      </c>
      <c r="J42" s="445">
        <f>'2025gen'!$H$66</f>
        <v>4.6968568680754155</v>
      </c>
      <c r="K42" s="446">
        <f>'2025gen'!$H$67</f>
        <v>27.175683789278288</v>
      </c>
      <c r="L42" s="440">
        <f t="shared" si="26"/>
        <v>1531.6835646038094</v>
      </c>
      <c r="M42" s="787">
        <f>'2030gen'!$H$66</f>
        <v>5.2451249730812837</v>
      </c>
      <c r="N42" s="789">
        <f>'2030gen'!$H$67</f>
        <v>27.175683789278288</v>
      </c>
      <c r="O42" s="790">
        <f t="shared" si="27"/>
        <v>1710.4782924444448</v>
      </c>
      <c r="P42" s="787">
        <f>'2035gen'!$H$66</f>
        <v>5.668820676787286</v>
      </c>
      <c r="Q42" s="789">
        <f>'2035gen'!$H$67</f>
        <v>27.175683789278288</v>
      </c>
      <c r="R42" s="1053">
        <f t="shared" si="28"/>
        <v>1848.6489380459259</v>
      </c>
      <c r="S42" s="787">
        <f>'2040gen'!$H$66</f>
        <v>5.7698467058204894</v>
      </c>
      <c r="T42" s="789">
        <f>'2040gen'!$H$67</f>
        <v>27.175683789278288</v>
      </c>
      <c r="U42" s="790">
        <f t="shared" si="29"/>
        <v>1881.5943550798393</v>
      </c>
    </row>
    <row r="43" spans="2:21">
      <c r="B43" s="6"/>
      <c r="C43" s="7" t="s">
        <v>9</v>
      </c>
      <c r="D43" s="445">
        <f>'2018（計画値を分解）'!$I$66</f>
        <v>5.228006984936501</v>
      </c>
      <c r="E43" s="446">
        <f>'2018（計画値を分解）'!$I$67</f>
        <v>28.489074855530735</v>
      </c>
      <c r="F43" s="440">
        <f t="shared" si="24"/>
        <v>1787.2929880691222</v>
      </c>
      <c r="G43" s="787">
        <f>'2020gen'!$I$66</f>
        <v>5.5660941969977671</v>
      </c>
      <c r="H43" s="789">
        <f>'2020gen'!$I$67</f>
        <v>28.489074855530735</v>
      </c>
      <c r="I43" s="790">
        <f t="shared" si="25"/>
        <v>1902.8744907744554</v>
      </c>
      <c r="J43" s="445">
        <f>'2025gen'!$I$66</f>
        <v>6.4243762368285591</v>
      </c>
      <c r="K43" s="446">
        <f>'2025gen'!$I$67</f>
        <v>28.489074855530735</v>
      </c>
      <c r="L43" s="440">
        <f t="shared" si="26"/>
        <v>2196.29442613322</v>
      </c>
      <c r="M43" s="787">
        <f>'2030gen'!$I$66</f>
        <v>7.2509258074833287</v>
      </c>
      <c r="N43" s="789">
        <f>'2030gen'!$I$67</f>
        <v>28.489074855530735</v>
      </c>
      <c r="O43" s="790">
        <f t="shared" si="27"/>
        <v>2478.8660172155064</v>
      </c>
      <c r="P43" s="787">
        <f>'2035gen'!$I$66</f>
        <v>7.9597557880582599</v>
      </c>
      <c r="Q43" s="789">
        <f>'2035gen'!$I$67</f>
        <v>28.489074855530735</v>
      </c>
      <c r="R43" s="1053">
        <f t="shared" si="28"/>
        <v>2721.1929417328292</v>
      </c>
      <c r="S43" s="787">
        <f>'2040gen'!$I$66</f>
        <v>8.2493847081932614</v>
      </c>
      <c r="T43" s="789">
        <f>'2040gen'!$I$67</f>
        <v>28.489074855530735</v>
      </c>
      <c r="U43" s="790">
        <f t="shared" si="29"/>
        <v>2820.2080615654604</v>
      </c>
    </row>
    <row r="44" spans="2:21">
      <c r="B44" s="6"/>
      <c r="C44" s="7" t="s">
        <v>10</v>
      </c>
      <c r="D44" s="445">
        <f>'2018（計画値を分解）'!$J$66</f>
        <v>5.5070417223737058</v>
      </c>
      <c r="E44" s="446">
        <f>'2018（計画値を分解）'!$J$67</f>
        <v>29.282190600277524</v>
      </c>
      <c r="F44" s="440">
        <f t="shared" si="24"/>
        <v>1935.0989442987297</v>
      </c>
      <c r="G44" s="787">
        <f>'2020gen'!$J$66</f>
        <v>5.8775925163946354</v>
      </c>
      <c r="H44" s="789">
        <f>'2020gen'!$J$67</f>
        <v>29.282190600277524</v>
      </c>
      <c r="I44" s="790">
        <f t="shared" si="25"/>
        <v>2065.3054120299898</v>
      </c>
      <c r="J44" s="445">
        <f>'2025gen'!$J$66</f>
        <v>6.8151140361148457</v>
      </c>
      <c r="K44" s="446">
        <f>'2025gen'!$J$67</f>
        <v>29.282190600277524</v>
      </c>
      <c r="L44" s="440">
        <f t="shared" si="26"/>
        <v>2394.7376180176984</v>
      </c>
      <c r="M44" s="787">
        <f>'2030gen'!$J$66</f>
        <v>7.7096395198238881</v>
      </c>
      <c r="N44" s="789">
        <f>'2030gen'!$J$67</f>
        <v>29.282190600277524</v>
      </c>
      <c r="O44" s="790">
        <f t="shared" si="27"/>
        <v>2709.0616065469821</v>
      </c>
      <c r="P44" s="787">
        <f>'2035gen'!$J$66</f>
        <v>8.5014339478399812</v>
      </c>
      <c r="Q44" s="789">
        <f>'2035gen'!$J$67</f>
        <v>29.282190600277524</v>
      </c>
      <c r="R44" s="1053">
        <f t="shared" si="28"/>
        <v>2987.2873108358417</v>
      </c>
      <c r="S44" s="787">
        <f>'2040gen'!$J$66</f>
        <v>8.9081290269387239</v>
      </c>
      <c r="T44" s="789">
        <f>'2040gen'!$J$67</f>
        <v>29.282190600277524</v>
      </c>
      <c r="U44" s="790">
        <f t="shared" si="29"/>
        <v>3130.1943847042139</v>
      </c>
    </row>
    <row r="45" spans="2:21">
      <c r="B45" s="6"/>
      <c r="C45" s="7" t="s">
        <v>11</v>
      </c>
      <c r="D45" s="445">
        <f>'2018（計画値を分解）'!$K$66</f>
        <v>3.6067202491369392</v>
      </c>
      <c r="E45" s="446">
        <f>'2018（計画値を分解）'!$K$67</f>
        <v>29.655296767320198</v>
      </c>
      <c r="F45" s="440">
        <f t="shared" si="24"/>
        <v>1283.5003121383077</v>
      </c>
      <c r="G45" s="787">
        <f>'2020gen'!$K$66</f>
        <v>3.8700190377320545</v>
      </c>
      <c r="H45" s="789">
        <f>'2020gen'!$K$67</f>
        <v>29.655296767320198</v>
      </c>
      <c r="I45" s="790">
        <f t="shared" si="25"/>
        <v>1377.1987567094761</v>
      </c>
      <c r="J45" s="445">
        <f>'2025gen'!$K$66</f>
        <v>4.5340516286267736</v>
      </c>
      <c r="K45" s="446">
        <f>'2025gen'!$K$67</f>
        <v>29.655296767320198</v>
      </c>
      <c r="L45" s="440">
        <f t="shared" si="26"/>
        <v>1613.5037592633412</v>
      </c>
      <c r="M45" s="787">
        <f>'2030gen'!$K$66</f>
        <v>5.1574062168149393</v>
      </c>
      <c r="N45" s="789">
        <f>'2030gen'!$K$67</f>
        <v>29.655296767320198</v>
      </c>
      <c r="O45" s="790">
        <f t="shared" si="27"/>
        <v>1835.3329429112298</v>
      </c>
      <c r="P45" s="787">
        <f>'2035gen'!$K$66</f>
        <v>5.7495414028385827</v>
      </c>
      <c r="Q45" s="789">
        <f>'2035gen'!$K$67</f>
        <v>29.655296767320198</v>
      </c>
      <c r="R45" s="1053">
        <f t="shared" si="28"/>
        <v>2046.0522789260722</v>
      </c>
      <c r="S45" s="787">
        <f>'2040gen'!$K$66</f>
        <v>6.1611697621738646</v>
      </c>
      <c r="T45" s="789">
        <f>'2040gen'!$K$67</f>
        <v>29.655296767320198</v>
      </c>
      <c r="U45" s="790">
        <f t="shared" si="29"/>
        <v>2192.535812773267</v>
      </c>
    </row>
    <row r="46" spans="2:21">
      <c r="B46" s="8"/>
      <c r="C46" s="9" t="s">
        <v>12</v>
      </c>
      <c r="D46" s="448">
        <f>'2018（計画値を分解）'!$L$66</f>
        <v>2.4591200511803883</v>
      </c>
      <c r="E46" s="449">
        <f>'2018（計画値を分解）'!$L$67</f>
        <v>30.270643622375005</v>
      </c>
      <c r="F46" s="441">
        <f t="shared" si="24"/>
        <v>893.26976032701737</v>
      </c>
      <c r="G46" s="788">
        <f>'2020gen'!$L$66</f>
        <v>2.6347072244159255</v>
      </c>
      <c r="H46" s="791">
        <f>'2020gen'!$L$67</f>
        <v>30.270643622375005</v>
      </c>
      <c r="I46" s="792">
        <f t="shared" si="25"/>
        <v>957.05140127509549</v>
      </c>
      <c r="J46" s="448">
        <f>'2025gen'!$L$66</f>
        <v>3.0803566231871979</v>
      </c>
      <c r="K46" s="449">
        <f>'2025gen'!$L$67</f>
        <v>30.270643622375005</v>
      </c>
      <c r="L46" s="441">
        <f t="shared" si="26"/>
        <v>1118.9325308438658</v>
      </c>
      <c r="M46" s="788">
        <f>'2030gen'!$L$66</f>
        <v>3.4971320045489884</v>
      </c>
      <c r="N46" s="791">
        <f>'2030gen'!$L$67</f>
        <v>30.270643622375005</v>
      </c>
      <c r="O46" s="792">
        <f t="shared" si="27"/>
        <v>1270.3252393212524</v>
      </c>
      <c r="P46" s="788">
        <f>'2035gen'!$L$66</f>
        <v>3.8883712752348805</v>
      </c>
      <c r="Q46" s="791">
        <f>'2035gen'!$L$67</f>
        <v>30.270643622375005</v>
      </c>
      <c r="R46" s="1054">
        <f t="shared" si="28"/>
        <v>1412.4420137293787</v>
      </c>
      <c r="S46" s="788">
        <f>'2040gen'!$L$66</f>
        <v>4.1608265434040081</v>
      </c>
      <c r="T46" s="791">
        <f>'2040gen'!$L$67</f>
        <v>30.270643622375005</v>
      </c>
      <c r="U46" s="792">
        <f t="shared" si="29"/>
        <v>1511.4107696388141</v>
      </c>
    </row>
    <row r="47" spans="2:21">
      <c r="B47" s="4" t="s">
        <v>16</v>
      </c>
      <c r="C47" s="5" t="s">
        <v>5</v>
      </c>
      <c r="D47" s="442">
        <f>SUM(D48:D54)</f>
        <v>353.0318434781048</v>
      </c>
      <c r="E47" s="443">
        <f>F47/D47/12</f>
        <v>13.543705687989062</v>
      </c>
      <c r="F47" s="439">
        <f>SUM(F48:F54)</f>
        <v>57376.312638668067</v>
      </c>
      <c r="G47" s="795">
        <f>SUM(G48:G54)</f>
        <v>371.45317132691264</v>
      </c>
      <c r="H47" s="793">
        <f>I47/G47/12</f>
        <v>13.565584798857389</v>
      </c>
      <c r="I47" s="794">
        <f>SUM(I48:I54)</f>
        <v>60467.753933276821</v>
      </c>
      <c r="J47" s="442">
        <f>SUM(J48:J54)</f>
        <v>417.02436373970824</v>
      </c>
      <c r="K47" s="443">
        <f>L47/J47/12</f>
        <v>13.59311112421228</v>
      </c>
      <c r="L47" s="439">
        <f>SUM(L48:L54)</f>
        <v>68023.902213813315</v>
      </c>
      <c r="M47" s="795">
        <f>SUM(M48:M54)</f>
        <v>457.65567141490317</v>
      </c>
      <c r="N47" s="793">
        <f>O47/M47/12</f>
        <v>13.59725188762434</v>
      </c>
      <c r="O47" s="794">
        <f>SUM(O48:O54)</f>
        <v>74674.313304339332</v>
      </c>
      <c r="P47" s="795">
        <f>SUM(P48:P54)</f>
        <v>486.88300806863941</v>
      </c>
      <c r="Q47" s="793">
        <f>R47/P47/12</f>
        <v>13.670386568376196</v>
      </c>
      <c r="R47" s="1055">
        <f>SUM(R48:R54)</f>
        <v>79870.547206465533</v>
      </c>
      <c r="S47" s="795">
        <f>SUM(S48:S54)</f>
        <v>496.75984775929112</v>
      </c>
      <c r="T47" s="793">
        <f>U47/S47/12</f>
        <v>13.827625441036881</v>
      </c>
      <c r="U47" s="794">
        <f>SUM(U48:U54)</f>
        <v>82428.109307543782</v>
      </c>
    </row>
    <row r="48" spans="2:21">
      <c r="B48" s="6"/>
      <c r="C48" s="7" t="s">
        <v>6</v>
      </c>
      <c r="D48" s="445">
        <f>'2018（計画値を分解）'!$N$66</f>
        <v>28.996779148596282</v>
      </c>
      <c r="E48" s="446">
        <f>'2018（計画値を分解）'!$N$67</f>
        <v>2.0418961752348572</v>
      </c>
      <c r="F48" s="440">
        <f>D48*E48*12</f>
        <v>710.50094925178325</v>
      </c>
      <c r="G48" s="787">
        <f>'2020gen'!$N$66</f>
        <v>30.297161631939005</v>
      </c>
      <c r="H48" s="789">
        <f>'2020gen'!$N$67</f>
        <v>2.0418961752348572</v>
      </c>
      <c r="I48" s="790">
        <f>G48*H48*12</f>
        <v>742.36390148074224</v>
      </c>
      <c r="J48" s="787">
        <f>'2025gen'!$N$66</f>
        <v>33.672252758648931</v>
      </c>
      <c r="K48" s="789">
        <f>'2025gen'!$N$67</f>
        <v>2.0418961752348572</v>
      </c>
      <c r="L48" s="440">
        <f>J48*K48*12</f>
        <v>825.06292943311951</v>
      </c>
      <c r="M48" s="787">
        <f>'2030gen'!$N$66</f>
        <v>36.671622638889829</v>
      </c>
      <c r="N48" s="789">
        <f>'2030gen'!$N$67</f>
        <v>2.0418961752348572</v>
      </c>
      <c r="O48" s="790">
        <f>M48*N48*12</f>
        <v>898.55575207206175</v>
      </c>
      <c r="P48" s="787">
        <f>'2035gen'!$N$66</f>
        <v>37.954886735070012</v>
      </c>
      <c r="Q48" s="789">
        <f>'2035gen'!$N$67</f>
        <v>2.0418961752348572</v>
      </c>
      <c r="R48" s="1053">
        <f>P48*Q48*12</f>
        <v>929.99925666974002</v>
      </c>
      <c r="S48" s="787">
        <f>'2040gen'!$N$66</f>
        <v>37.230253551425783</v>
      </c>
      <c r="T48" s="789">
        <f>'2040gen'!$N$67</f>
        <v>2.0418961752348572</v>
      </c>
      <c r="U48" s="790">
        <f>S48*T48*12</f>
        <v>912.24374795616313</v>
      </c>
    </row>
    <row r="49" spans="2:21">
      <c r="B49" s="6"/>
      <c r="C49" s="7" t="s">
        <v>7</v>
      </c>
      <c r="D49" s="445">
        <f>'2018（計画値を分解）'!$O$66</f>
        <v>45.778486721582269</v>
      </c>
      <c r="E49" s="446">
        <f>'2018（計画値を分解）'!$O$67</f>
        <v>3.1423770544291165</v>
      </c>
      <c r="F49" s="440">
        <f t="shared" ref="F49:F54" si="30">D49*E49*12</f>
        <v>1726.2391951246575</v>
      </c>
      <c r="G49" s="787">
        <f>'2020gen'!$O$66</f>
        <v>47.956204888434307</v>
      </c>
      <c r="H49" s="789">
        <f>'2020gen'!$O$67</f>
        <v>3.1423770544291165</v>
      </c>
      <c r="I49" s="790">
        <f t="shared" ref="I49:I54" si="31">G49*H49*12</f>
        <v>1808.3577343070087</v>
      </c>
      <c r="J49" s="787">
        <f>'2025gen'!$O$66</f>
        <v>53.434935683427028</v>
      </c>
      <c r="K49" s="789">
        <f>'2025gen'!$O$67</f>
        <v>3.1423770544291165</v>
      </c>
      <c r="L49" s="440">
        <f t="shared" ref="L49:L54" si="32">J49*K49*12</f>
        <v>2014.9525895579604</v>
      </c>
      <c r="M49" s="787">
        <f>'2030gen'!$O$66</f>
        <v>58.41865850421982</v>
      </c>
      <c r="N49" s="789">
        <f>'2030gen'!$O$67</f>
        <v>3.1423770544291165</v>
      </c>
      <c r="O49" s="790">
        <f t="shared" ref="O49:O54" si="33">M49*N49*12</f>
        <v>2202.8814244102891</v>
      </c>
      <c r="P49" s="787">
        <f>'2035gen'!$O$66</f>
        <v>61.336900870052276</v>
      </c>
      <c r="Q49" s="789">
        <f>'2035gen'!$O$67</f>
        <v>3.1423770544291165</v>
      </c>
      <c r="R49" s="1053">
        <f t="shared" ref="R49:R54" si="34">P49*Q49*12</f>
        <v>2312.9240386061474</v>
      </c>
      <c r="S49" s="787">
        <f>'2040gen'!$O$66</f>
        <v>61.123033308176261</v>
      </c>
      <c r="T49" s="789">
        <f>'2040gen'!$O$67</f>
        <v>3.1423770544291165</v>
      </c>
      <c r="U49" s="790">
        <f t="shared" ref="U49:U54" si="35">S49*T49*12</f>
        <v>2304.8594083766361</v>
      </c>
    </row>
    <row r="50" spans="2:21">
      <c r="B50" s="6"/>
      <c r="C50" s="7" t="s">
        <v>8</v>
      </c>
      <c r="D50" s="445">
        <f>'2018（計画値を分解）'!$P$66</f>
        <v>94.88991550069106</v>
      </c>
      <c r="E50" s="446">
        <f>'2018（計画値を分解）'!$P$67</f>
        <v>10.424132489631839</v>
      </c>
      <c r="F50" s="440">
        <f t="shared" si="30"/>
        <v>11869.740613310083</v>
      </c>
      <c r="G50" s="787">
        <f>'2020gen'!$P$66</f>
        <v>99.839006780946576</v>
      </c>
      <c r="H50" s="789">
        <f>'2020gen'!$P$67</f>
        <v>10.424132489631839</v>
      </c>
      <c r="I50" s="790">
        <f t="shared" si="31"/>
        <v>12488.820411814064</v>
      </c>
      <c r="J50" s="787">
        <f>'2025gen'!$P$66</f>
        <v>112.3121039544513</v>
      </c>
      <c r="K50" s="789">
        <f>'2025gen'!$P$67</f>
        <v>10.424132489631839</v>
      </c>
      <c r="L50" s="440">
        <f t="shared" si="32"/>
        <v>14049.075021726054</v>
      </c>
      <c r="M50" s="787">
        <f>'2030gen'!$P$66</f>
        <v>123.77089491533243</v>
      </c>
      <c r="N50" s="789">
        <f>'2030gen'!$P$67</f>
        <v>10.424132489631839</v>
      </c>
      <c r="O50" s="790">
        <f t="shared" si="33"/>
        <v>15482.450483492701</v>
      </c>
      <c r="P50" s="787">
        <f>'2035gen'!$P$66</f>
        <v>131.62976248110155</v>
      </c>
      <c r="Q50" s="789">
        <f>'2035gen'!$P$67</f>
        <v>10.424132489631839</v>
      </c>
      <c r="R50" s="1053">
        <f t="shared" si="34"/>
        <v>16465.513004181274</v>
      </c>
      <c r="S50" s="787">
        <f>'2040gen'!$P$66</f>
        <v>132.94721777360331</v>
      </c>
      <c r="T50" s="789">
        <f>'2040gen'!$P$67</f>
        <v>10.424132489631839</v>
      </c>
      <c r="U50" s="790">
        <f t="shared" si="35"/>
        <v>16630.312946399736</v>
      </c>
    </row>
    <row r="51" spans="2:21">
      <c r="B51" s="6"/>
      <c r="C51" s="7" t="s">
        <v>9</v>
      </c>
      <c r="D51" s="445">
        <f>'2018（計画値を分解）'!$Q$66</f>
        <v>84.326603440849922</v>
      </c>
      <c r="E51" s="446">
        <f>'2018（計画値を分解）'!$Q$67</f>
        <v>14.02676641353122</v>
      </c>
      <c r="F51" s="440">
        <f t="shared" si="30"/>
        <v>14193.954826935358</v>
      </c>
      <c r="G51" s="787">
        <f>'2020gen'!$Q$66</f>
        <v>88.810468345062475</v>
      </c>
      <c r="H51" s="789">
        <f>'2020gen'!$Q$67</f>
        <v>14.02676641353122</v>
      </c>
      <c r="I51" s="790">
        <f t="shared" si="31"/>
        <v>14948.684334629997</v>
      </c>
      <c r="J51" s="787">
        <f>'2025gen'!$Q$66</f>
        <v>99.771816219449647</v>
      </c>
      <c r="K51" s="789">
        <f>'2025gen'!$Q$67</f>
        <v>14.02676641353122</v>
      </c>
      <c r="L51" s="440">
        <f t="shared" si="32"/>
        <v>16793.711529167827</v>
      </c>
      <c r="M51" s="787">
        <f>'2030gen'!$Q$66</f>
        <v>109.53513868483672</v>
      </c>
      <c r="N51" s="789">
        <f>'2030gen'!$Q$67</f>
        <v>14.02676641353122</v>
      </c>
      <c r="O51" s="790">
        <f t="shared" si="33"/>
        <v>18437.085652871425</v>
      </c>
      <c r="P51" s="787">
        <f>'2035gen'!$Q$66</f>
        <v>117.05544197178588</v>
      </c>
      <c r="Q51" s="789">
        <f>'2035gen'!$Q$67</f>
        <v>14.02676641353122</v>
      </c>
      <c r="R51" s="1053">
        <f t="shared" si="34"/>
        <v>19702.912103650786</v>
      </c>
      <c r="S51" s="787">
        <f>'2040gen'!$Q$66</f>
        <v>120.17074262379762</v>
      </c>
      <c r="T51" s="789">
        <f>'2040gen'!$Q$67</f>
        <v>14.02676641353122</v>
      </c>
      <c r="U51" s="790">
        <f t="shared" si="35"/>
        <v>20227.283238295069</v>
      </c>
    </row>
    <row r="52" spans="2:21">
      <c r="B52" s="6"/>
      <c r="C52" s="7" t="s">
        <v>10</v>
      </c>
      <c r="D52" s="445">
        <f>'2018（計画値を分解）'!$R$66</f>
        <v>47.976592313101477</v>
      </c>
      <c r="E52" s="446">
        <f>'2018（計画値を分解）'!$R$67</f>
        <v>20.958960699862807</v>
      </c>
      <c r="F52" s="440">
        <f t="shared" si="30"/>
        <v>12066.474153643607</v>
      </c>
      <c r="G52" s="787">
        <f>'2020gen'!$R$66</f>
        <v>50.65073169892063</v>
      </c>
      <c r="H52" s="789">
        <f>'2020gen'!$R$67</f>
        <v>20.958960699862807</v>
      </c>
      <c r="I52" s="790">
        <f t="shared" si="31"/>
        <v>12739.040341163673</v>
      </c>
      <c r="J52" s="787">
        <f>'2025gen'!$R$66</f>
        <v>57.130014763530852</v>
      </c>
      <c r="K52" s="789">
        <f>'2025gen'!$R$67</f>
        <v>20.958960699862807</v>
      </c>
      <c r="L52" s="440">
        <f t="shared" si="32"/>
        <v>14368.628810537102</v>
      </c>
      <c r="M52" s="787">
        <f>'2030gen'!$R$66</f>
        <v>62.798599697334083</v>
      </c>
      <c r="N52" s="789">
        <f>'2030gen'!$R$67</f>
        <v>20.958960699862807</v>
      </c>
      <c r="O52" s="790">
        <f t="shared" si="33"/>
        <v>15794.320596754096</v>
      </c>
      <c r="P52" s="787">
        <f>'2035gen'!$R$66</f>
        <v>67.470692845795298</v>
      </c>
      <c r="Q52" s="789">
        <f>'2035gen'!$R$67</f>
        <v>20.958960699862807</v>
      </c>
      <c r="R52" s="1053">
        <f t="shared" si="34"/>
        <v>16969.38719697046</v>
      </c>
      <c r="S52" s="787">
        <f>'2040gen'!$R$66</f>
        <v>70.153825664868009</v>
      </c>
      <c r="T52" s="789">
        <f>'2040gen'!$R$67</f>
        <v>20.958960699862807</v>
      </c>
      <c r="U52" s="790">
        <f t="shared" si="35"/>
        <v>17644.215300659944</v>
      </c>
    </row>
    <row r="53" spans="2:21">
      <c r="B53" s="6"/>
      <c r="C53" s="7" t="s">
        <v>11</v>
      </c>
      <c r="D53" s="445">
        <f>'2018（計画値を分解）'!$S$66</f>
        <v>31.336580694877988</v>
      </c>
      <c r="E53" s="446">
        <f>'2018（計画値を分解）'!$S$67</f>
        <v>25.319842990227389</v>
      </c>
      <c r="F53" s="440">
        <f t="shared" si="30"/>
        <v>9521.2476365388156</v>
      </c>
      <c r="G53" s="787">
        <f>'2020gen'!$S$66</f>
        <v>33.115642456093354</v>
      </c>
      <c r="H53" s="789">
        <f>'2020gen'!$S$67</f>
        <v>25.319842990227389</v>
      </c>
      <c r="I53" s="790">
        <f t="shared" si="31"/>
        <v>10061.794410105502</v>
      </c>
      <c r="J53" s="787">
        <f>'2025gen'!$S$66</f>
        <v>37.407987643707969</v>
      </c>
      <c r="K53" s="789">
        <f>'2025gen'!$S$67</f>
        <v>25.319842990227389</v>
      </c>
      <c r="L53" s="440">
        <f t="shared" si="32"/>
        <v>11365.972484628624</v>
      </c>
      <c r="M53" s="787">
        <f>'2030gen'!$S$66</f>
        <v>41.074587596719454</v>
      </c>
      <c r="N53" s="789">
        <f>'2030gen'!$S$67</f>
        <v>25.319842990227389</v>
      </c>
      <c r="O53" s="790">
        <f t="shared" si="33"/>
        <v>12480.025306047337</v>
      </c>
      <c r="P53" s="787">
        <f>'2035gen'!$S$66</f>
        <v>44.230518234136262</v>
      </c>
      <c r="Q53" s="789">
        <f>'2035gen'!$S$67</f>
        <v>25.319842990227389</v>
      </c>
      <c r="R53" s="1053">
        <f t="shared" si="34"/>
        <v>13438.917324776638</v>
      </c>
      <c r="S53" s="787">
        <f>'2040gen'!$S$66</f>
        <v>46.476812302851933</v>
      </c>
      <c r="T53" s="789">
        <f>'2040gen'!$S$67</f>
        <v>25.319842990227389</v>
      </c>
      <c r="U53" s="790">
        <f t="shared" si="35"/>
        <v>14121.427082333757</v>
      </c>
    </row>
    <row r="54" spans="2:21">
      <c r="B54" s="8"/>
      <c r="C54" s="9" t="s">
        <v>12</v>
      </c>
      <c r="D54" s="448">
        <f>'2018（計画値を分解）'!$T$66</f>
        <v>19.726885658405813</v>
      </c>
      <c r="E54" s="449">
        <f>'2018（計画値を分解）'!$T$67</f>
        <v>30.787742297773775</v>
      </c>
      <c r="F54" s="441">
        <f t="shared" si="30"/>
        <v>7288.1552638637695</v>
      </c>
      <c r="G54" s="788">
        <f>'2020gen'!$T$66</f>
        <v>20.783955525516259</v>
      </c>
      <c r="H54" s="791">
        <f>'2020gen'!$T$67</f>
        <v>30.787742297773775</v>
      </c>
      <c r="I54" s="792">
        <f t="shared" si="31"/>
        <v>7678.6927997758303</v>
      </c>
      <c r="J54" s="788">
        <f>'2025gen'!$T$66</f>
        <v>23.295252716492506</v>
      </c>
      <c r="K54" s="791">
        <f>'2025gen'!$T$67</f>
        <v>30.787742297773775</v>
      </c>
      <c r="L54" s="441">
        <f t="shared" si="32"/>
        <v>8606.4988487626288</v>
      </c>
      <c r="M54" s="788">
        <f>'2030gen'!$T$66</f>
        <v>25.386169377570809</v>
      </c>
      <c r="N54" s="791">
        <f>'2030gen'!$T$67</f>
        <v>30.787742297773775</v>
      </c>
      <c r="O54" s="792">
        <f t="shared" si="33"/>
        <v>9378.9940886914337</v>
      </c>
      <c r="P54" s="788">
        <f>'2035gen'!$T$66</f>
        <v>27.204804930698195</v>
      </c>
      <c r="Q54" s="791">
        <f>'2035gen'!$T$67</f>
        <v>30.787742297773775</v>
      </c>
      <c r="R54" s="1054">
        <f t="shared" si="34"/>
        <v>10050.894281610495</v>
      </c>
      <c r="S54" s="788">
        <f>'2040gen'!$T$66</f>
        <v>28.657962534568163</v>
      </c>
      <c r="T54" s="791">
        <f>'2040gen'!$T$67</f>
        <v>30.787742297773775</v>
      </c>
      <c r="U54" s="792">
        <f t="shared" si="35"/>
        <v>10587.767583522484</v>
      </c>
    </row>
    <row r="55" spans="2:21">
      <c r="B55" s="4" t="s">
        <v>17</v>
      </c>
      <c r="C55" s="5" t="s">
        <v>5</v>
      </c>
      <c r="D55" s="442">
        <f>SUM(D56:D62)</f>
        <v>158.02955652189516</v>
      </c>
      <c r="E55" s="443"/>
      <c r="F55" s="444"/>
      <c r="G55" s="795">
        <f>SUM(G56:G62)</f>
        <v>164.77337512515004</v>
      </c>
      <c r="H55" s="793"/>
      <c r="I55" s="800"/>
      <c r="J55" s="442">
        <f>SUM(J56:J62)</f>
        <v>181.1011880222834</v>
      </c>
      <c r="K55" s="443"/>
      <c r="L55" s="444"/>
      <c r="M55" s="795">
        <f>SUM(M56:M62)</f>
        <v>194.40177043565137</v>
      </c>
      <c r="N55" s="793"/>
      <c r="O55" s="800"/>
      <c r="P55" s="795">
        <f>SUM(P56:P62)</f>
        <v>200.54430796237818</v>
      </c>
      <c r="Q55" s="793"/>
      <c r="R55" s="793"/>
      <c r="S55" s="795">
        <f>SUM(S56:S62)</f>
        <v>198.72125167977552</v>
      </c>
      <c r="T55" s="793"/>
      <c r="U55" s="800"/>
    </row>
    <row r="56" spans="2:21">
      <c r="B56" s="6"/>
      <c r="C56" s="7" t="s">
        <v>6</v>
      </c>
      <c r="D56" s="445">
        <f>'2018（計画値を分解）'!$F$83</f>
        <v>58.363055794959017</v>
      </c>
      <c r="E56" s="446"/>
      <c r="F56" s="447"/>
      <c r="G56" s="787">
        <f>'2020gen'!$F$83</f>
        <v>63.404766363423768</v>
      </c>
      <c r="H56" s="789"/>
      <c r="I56" s="799"/>
      <c r="J56" s="445">
        <f>'2025gen'!$F$83</f>
        <v>70.085634213508797</v>
      </c>
      <c r="K56" s="446"/>
      <c r="L56" s="447"/>
      <c r="M56" s="787">
        <f>'2030gen'!$F$83</f>
        <v>75.561364253249451</v>
      </c>
      <c r="N56" s="789"/>
      <c r="O56" s="799"/>
      <c r="P56" s="787">
        <f>'2035gen'!$F$83</f>
        <v>77.523747779919333</v>
      </c>
      <c r="Q56" s="789"/>
      <c r="R56" s="789"/>
      <c r="S56" s="787">
        <f>'2040gen'!$F$83</f>
        <v>76.149471403128018</v>
      </c>
      <c r="T56" s="789"/>
      <c r="U56" s="799"/>
    </row>
    <row r="57" spans="2:21">
      <c r="B57" s="6"/>
      <c r="C57" s="7" t="s">
        <v>7</v>
      </c>
      <c r="D57" s="445">
        <f>'2018（計画値を分解）'!$G$83</f>
        <v>44.878078334862423</v>
      </c>
      <c r="E57" s="446"/>
      <c r="F57" s="447"/>
      <c r="G57" s="787">
        <f>'2020gen'!$G$83</f>
        <v>44.25281720208887</v>
      </c>
      <c r="H57" s="789"/>
      <c r="I57" s="799"/>
      <c r="J57" s="445">
        <f>'2025gen'!$G$83</f>
        <v>48.788118105974682</v>
      </c>
      <c r="K57" s="446"/>
      <c r="L57" s="447"/>
      <c r="M57" s="787">
        <f>'2030gen'!$G$83</f>
        <v>52.634655383848163</v>
      </c>
      <c r="N57" s="789"/>
      <c r="O57" s="799"/>
      <c r="P57" s="787">
        <f>'2035gen'!$G$83</f>
        <v>54.605361930104962</v>
      </c>
      <c r="Q57" s="789"/>
      <c r="R57" s="789"/>
      <c r="S57" s="787">
        <f>'2040gen'!$G$83</f>
        <v>54.299586315596514</v>
      </c>
      <c r="T57" s="789"/>
      <c r="U57" s="799"/>
    </row>
    <row r="58" spans="2:21">
      <c r="B58" s="6"/>
      <c r="C58" s="7" t="s">
        <v>8</v>
      </c>
      <c r="D58" s="445">
        <f>'2018（計画値を分解）'!$H$83</f>
        <v>21.482633729626023</v>
      </c>
      <c r="E58" s="446"/>
      <c r="F58" s="447"/>
      <c r="G58" s="787">
        <f>'2020gen'!$H$83</f>
        <v>24.070047769362485</v>
      </c>
      <c r="H58" s="789"/>
      <c r="I58" s="799"/>
      <c r="J58" s="445">
        <f>'2025gen'!$H$83</f>
        <v>26.630362894768432</v>
      </c>
      <c r="K58" s="446"/>
      <c r="L58" s="447"/>
      <c r="M58" s="787">
        <f>'2030gen'!$H$83</f>
        <v>28.746294601195913</v>
      </c>
      <c r="N58" s="789"/>
      <c r="O58" s="799"/>
      <c r="P58" s="787">
        <f>'2035gen'!$H$83</f>
        <v>29.82963606432974</v>
      </c>
      <c r="Q58" s="789"/>
      <c r="R58" s="789"/>
      <c r="S58" s="787">
        <f>'2040gen'!$H$83</f>
        <v>29.949206957095782</v>
      </c>
      <c r="T58" s="789"/>
      <c r="U58" s="799"/>
    </row>
    <row r="59" spans="2:21">
      <c r="B59" s="6"/>
      <c r="C59" s="7" t="s">
        <v>9</v>
      </c>
      <c r="D59" s="445">
        <f>'2018（計画値を分解）'!$I$83</f>
        <v>11.14864364377766</v>
      </c>
      <c r="E59" s="446"/>
      <c r="F59" s="447"/>
      <c r="G59" s="787">
        <f>'2020gen'!$I$83</f>
        <v>11.254905424761098</v>
      </c>
      <c r="H59" s="789"/>
      <c r="I59" s="799"/>
      <c r="J59" s="445">
        <f>'2025gen'!$I$83</f>
        <v>12.400411273830112</v>
      </c>
      <c r="K59" s="446"/>
      <c r="L59" s="447"/>
      <c r="M59" s="787">
        <f>'2030gen'!$I$83</f>
        <v>13.294781867285787</v>
      </c>
      <c r="N59" s="789"/>
      <c r="O59" s="799"/>
      <c r="P59" s="787">
        <f>'2035gen'!$I$83</f>
        <v>13.951666972378394</v>
      </c>
      <c r="Q59" s="789"/>
      <c r="R59" s="789"/>
      <c r="S59" s="787">
        <f>'2040gen'!$I$83</f>
        <v>14.242336541204663</v>
      </c>
      <c r="T59" s="789"/>
      <c r="U59" s="799"/>
    </row>
    <row r="60" spans="2:21">
      <c r="B60" s="6"/>
      <c r="C60" s="7" t="s">
        <v>10</v>
      </c>
      <c r="D60" s="445">
        <f>'2018（計画値を分解）'!$J$83</f>
        <v>6.543485795402141</v>
      </c>
      <c r="E60" s="446"/>
      <c r="F60" s="447"/>
      <c r="G60" s="787">
        <f>'2020gen'!$J$83</f>
        <v>6.3238687371370634</v>
      </c>
      <c r="H60" s="789"/>
      <c r="I60" s="799"/>
      <c r="J60" s="445">
        <f>'2025gen'!$J$83</f>
        <v>6.8511737192014124</v>
      </c>
      <c r="K60" s="446"/>
      <c r="L60" s="447"/>
      <c r="M60" s="787">
        <f>'2030gen'!$J$83</f>
        <v>7.231265152508402</v>
      </c>
      <c r="N60" s="789"/>
      <c r="O60" s="799"/>
      <c r="P60" s="787">
        <f>'2035gen'!$J$83</f>
        <v>7.4939239885872126</v>
      </c>
      <c r="Q60" s="789"/>
      <c r="R60" s="789"/>
      <c r="S60" s="787">
        <f>'2040gen'!$J$83</f>
        <v>7.5138846235990719</v>
      </c>
      <c r="T60" s="789"/>
      <c r="U60" s="799"/>
    </row>
    <row r="61" spans="2:21">
      <c r="B61" s="6"/>
      <c r="C61" s="7" t="s">
        <v>11</v>
      </c>
      <c r="D61" s="445">
        <f>'2018（計画値を分解）'!$K$83</f>
        <v>7.5851269307867248</v>
      </c>
      <c r="E61" s="446"/>
      <c r="F61" s="447"/>
      <c r="G61" s="787">
        <f>'2020gen'!$K$83</f>
        <v>7.4855407475728768</v>
      </c>
      <c r="H61" s="789"/>
      <c r="I61" s="799"/>
      <c r="J61" s="445">
        <f>'2025gen'!$K$83</f>
        <v>7.9476195630660342</v>
      </c>
      <c r="K61" s="446"/>
      <c r="L61" s="447"/>
      <c r="M61" s="787">
        <f>'2030gen'!$K$83</f>
        <v>8.260387816962977</v>
      </c>
      <c r="N61" s="789"/>
      <c r="O61" s="799"/>
      <c r="P61" s="787">
        <f>'2035gen'!$K$83</f>
        <v>8.3950843168850575</v>
      </c>
      <c r="Q61" s="789"/>
      <c r="R61" s="789"/>
      <c r="S61" s="787">
        <f>'2040gen'!$K$83</f>
        <v>8.1598972939408565</v>
      </c>
      <c r="T61" s="789"/>
      <c r="U61" s="799"/>
    </row>
    <row r="62" spans="2:21">
      <c r="B62" s="8"/>
      <c r="C62" s="9" t="s">
        <v>12</v>
      </c>
      <c r="D62" s="448">
        <f>'2018（計画値を分解）'!$L$83</f>
        <v>8.0285322924811844</v>
      </c>
      <c r="E62" s="449"/>
      <c r="F62" s="450"/>
      <c r="G62" s="788">
        <f>'2020gen'!$L$83</f>
        <v>7.9814288808038514</v>
      </c>
      <c r="H62" s="791"/>
      <c r="I62" s="801"/>
      <c r="J62" s="448">
        <f>'2025gen'!$L$83</f>
        <v>8.3978682519339145</v>
      </c>
      <c r="K62" s="449"/>
      <c r="L62" s="450"/>
      <c r="M62" s="788">
        <f>'2030gen'!$L$83</f>
        <v>8.6730213606006661</v>
      </c>
      <c r="N62" s="791"/>
      <c r="O62" s="801"/>
      <c r="P62" s="788">
        <f>'2035gen'!$L$83</f>
        <v>8.7448869101734807</v>
      </c>
      <c r="Q62" s="791"/>
      <c r="R62" s="791"/>
      <c r="S62" s="788">
        <f>'2040gen'!$L$83</f>
        <v>8.4068685452106298</v>
      </c>
      <c r="T62" s="791"/>
      <c r="U62" s="801"/>
    </row>
    <row r="63" spans="2:21">
      <c r="B63" s="4" t="s">
        <v>1622</v>
      </c>
      <c r="C63" s="5" t="s">
        <v>5</v>
      </c>
      <c r="D63" s="442">
        <f>SUM(D7,D15,D23,D31,D39,D47,D55)</f>
        <v>660.23519999999996</v>
      </c>
      <c r="E63" s="443"/>
      <c r="F63" s="794">
        <f>SUM(F7,F15,F23,F31,F39,F47,F55)</f>
        <v>108059.98854837223</v>
      </c>
      <c r="G63" s="442">
        <f>SUM(G7,G15,G23,G31,G39,G47,G55)</f>
        <v>695.71292659661754</v>
      </c>
      <c r="H63" s="443"/>
      <c r="I63" s="794">
        <f>SUM(I7,I15,I23,I31,I39,I47,I55)</f>
        <v>114640.07795687733</v>
      </c>
      <c r="J63" s="442">
        <f>SUM(J7,J15,J23,J31,J39,J47,J55)</f>
        <v>783.37045816410136</v>
      </c>
      <c r="K63" s="443"/>
      <c r="L63" s="794">
        <f>SUM(L7,L15,L23,L31,L39,L47,L55)</f>
        <v>130922.05504623431</v>
      </c>
      <c r="M63" s="442">
        <f>SUM(M7,M15,M23,M31,M39,M47,M55)</f>
        <v>860.91919581326965</v>
      </c>
      <c r="N63" s="443"/>
      <c r="O63" s="794">
        <f>SUM(O7,O15,O23,O31,O39,O47,O55)</f>
        <v>145556.44684123356</v>
      </c>
      <c r="P63" s="442">
        <f>SUM(P7,P15,P23,P31,P39,P47,P55)</f>
        <v>918.36145086229806</v>
      </c>
      <c r="Q63" s="443"/>
      <c r="R63" s="794">
        <f>SUM(R7,R15,R23,R31,R39,R47,R55)</f>
        <v>158197.25976384262</v>
      </c>
      <c r="S63" s="442">
        <f>SUM(S7,S15,S23,S31,S39,S47,S55)</f>
        <v>941.72916838725507</v>
      </c>
      <c r="T63" s="443"/>
      <c r="U63" s="794">
        <f>SUM(U7,U15,U23,U31,U39,U47,U55)</f>
        <v>166012.50213608134</v>
      </c>
    </row>
    <row r="64" spans="2:21">
      <c r="B64" s="6"/>
      <c r="C64" s="7" t="s">
        <v>6</v>
      </c>
      <c r="D64" s="445">
        <f t="shared" ref="D64:F70" si="36">SUM(D8,D16,D24,D32,D40,D48,D56)</f>
        <v>89.02936859699318</v>
      </c>
      <c r="E64" s="446"/>
      <c r="F64" s="790">
        <f t="shared" si="36"/>
        <v>841.67469826998797</v>
      </c>
      <c r="G64" s="445">
        <f t="shared" ref="G64" si="37">SUM(G8,G16,G24,G32,G40,G48,G56)</f>
        <v>95.481623025096724</v>
      </c>
      <c r="H64" s="446"/>
      <c r="I64" s="790">
        <f t="shared" ref="I64:J64" si="38">SUM(I8,I16,I24,I32,I40,I48,I56)</f>
        <v>882.19293019097699</v>
      </c>
      <c r="J64" s="445">
        <f t="shared" si="38"/>
        <v>105.80913325436006</v>
      </c>
      <c r="K64" s="446"/>
      <c r="L64" s="790">
        <f t="shared" ref="L64:M64" si="39">SUM(L8,L16,L24,L32,L40,L48,L56)</f>
        <v>986.22749442530846</v>
      </c>
      <c r="M64" s="445">
        <f t="shared" si="39"/>
        <v>114.55740501285806</v>
      </c>
      <c r="N64" s="446"/>
      <c r="O64" s="790">
        <f t="shared" ref="O64:P64" si="40">SUM(O8,O16,O24,O32,O40,O48,O56)</f>
        <v>1081.183181326141</v>
      </c>
      <c r="P64" s="445">
        <f t="shared" si="40"/>
        <v>118.05416243708332</v>
      </c>
      <c r="Q64" s="446"/>
      <c r="R64" s="790">
        <f t="shared" ref="R64:S64" si="41">SUM(R8,R16,R24,R32,R40,R48,R56)</f>
        <v>1132.3561558831552</v>
      </c>
      <c r="S64" s="445">
        <f t="shared" si="41"/>
        <v>116.03136729849042</v>
      </c>
      <c r="T64" s="446"/>
      <c r="U64" s="790">
        <f t="shared" ref="U64" si="42">SUM(U8,U16,U24,U32,U40,U48,U56)</f>
        <v>1120.5808884464723</v>
      </c>
    </row>
    <row r="65" spans="2:21">
      <c r="B65" s="6"/>
      <c r="C65" s="7" t="s">
        <v>7</v>
      </c>
      <c r="D65" s="445">
        <f t="shared" si="36"/>
        <v>92.268431403006815</v>
      </c>
      <c r="E65" s="446"/>
      <c r="F65" s="790">
        <f t="shared" si="36"/>
        <v>1954.8180379158084</v>
      </c>
      <c r="G65" s="445">
        <f t="shared" ref="G65" si="43">SUM(G9,G17,G25,G33,G41,G49,G57)</f>
        <v>93.931410270616468</v>
      </c>
      <c r="H65" s="446"/>
      <c r="I65" s="790">
        <f t="shared" ref="I65:J65" si="44">SUM(I9,I17,I25,I33,I41,I49,I57)</f>
        <v>2052.3757042849611</v>
      </c>
      <c r="J65" s="445">
        <f t="shared" si="44"/>
        <v>104.21474239473343</v>
      </c>
      <c r="K65" s="446"/>
      <c r="L65" s="790">
        <f t="shared" ref="L65:M65" si="45">SUM(L9,L17,L25,L33,L41,L49,L57)</f>
        <v>2296.6665225034785</v>
      </c>
      <c r="M65" s="445">
        <f t="shared" si="45"/>
        <v>113.31448037168664</v>
      </c>
      <c r="N65" s="446"/>
      <c r="O65" s="790">
        <f t="shared" ref="O65:P65" si="46">SUM(O9,O17,O25,O33,O41,O49,O57)</f>
        <v>2522.1842531010034</v>
      </c>
      <c r="P65" s="445">
        <f t="shared" si="46"/>
        <v>118.46474120186667</v>
      </c>
      <c r="Q65" s="446"/>
      <c r="R65" s="790">
        <f t="shared" ref="R65:S65" si="47">SUM(R9,R17,R25,R33,R41,R49,R57)</f>
        <v>2668.1808941146023</v>
      </c>
      <c r="S65" s="445">
        <f t="shared" si="47"/>
        <v>118.05506529235416</v>
      </c>
      <c r="T65" s="446"/>
      <c r="U65" s="790">
        <f t="shared" ref="U65" si="48">SUM(U9,U17,U25,U33,U41,U49,U57)</f>
        <v>2674.9238624111126</v>
      </c>
    </row>
    <row r="66" spans="2:21">
      <c r="B66" s="6"/>
      <c r="C66" s="7" t="s">
        <v>8</v>
      </c>
      <c r="D66" s="445">
        <f t="shared" si="36"/>
        <v>131.15057162745293</v>
      </c>
      <c r="E66" s="446"/>
      <c r="F66" s="790">
        <f t="shared" si="36"/>
        <v>16048.74887572503</v>
      </c>
      <c r="G66" s="445">
        <f t="shared" ref="G66" si="49">SUM(G10,G18,G26,G34,G42,G50,G58)</f>
        <v>139.64682749650242</v>
      </c>
      <c r="H66" s="446"/>
      <c r="I66" s="790">
        <f t="shared" ref="I66:J66" si="50">SUM(I10,I18,I26,I34,I42,I50,I58)</f>
        <v>16936.701838087152</v>
      </c>
      <c r="J66" s="445">
        <f t="shared" si="50"/>
        <v>157.06958861384101</v>
      </c>
      <c r="K66" s="446"/>
      <c r="L66" s="790">
        <f t="shared" ref="L66:M66" si="51">SUM(L10,L18,L26,L34,L42,L50,L58)</f>
        <v>19167.755110109814</v>
      </c>
      <c r="M66" s="445">
        <f t="shared" si="51"/>
        <v>172.91115446179862</v>
      </c>
      <c r="N66" s="446"/>
      <c r="O66" s="790">
        <f t="shared" ref="O66:P66" si="52">SUM(O10,O18,O26,O34,O42,O50,O58)</f>
        <v>21235.373525802352</v>
      </c>
      <c r="P66" s="445">
        <f t="shared" si="52"/>
        <v>183.88932930780544</v>
      </c>
      <c r="Q66" s="446"/>
      <c r="R66" s="790">
        <f t="shared" ref="R66:S66" si="53">SUM(R10,R18,R26,R34,R42,R50,R58)</f>
        <v>22781.209161166946</v>
      </c>
      <c r="S66" s="445">
        <f t="shared" si="53"/>
        <v>186.28708806501012</v>
      </c>
      <c r="T66" s="446"/>
      <c r="U66" s="790">
        <f t="shared" ref="U66" si="54">SUM(U10,U18,U26,U34,U42,U50,U58)</f>
        <v>23208.758877937977</v>
      </c>
    </row>
    <row r="67" spans="2:21">
      <c r="B67" s="6"/>
      <c r="C67" s="7" t="s">
        <v>9</v>
      </c>
      <c r="D67" s="445">
        <f t="shared" si="36"/>
        <v>115.56929539406769</v>
      </c>
      <c r="E67" s="446"/>
      <c r="F67" s="790">
        <f t="shared" si="36"/>
        <v>20522.271977740173</v>
      </c>
      <c r="G67" s="445">
        <f t="shared" ref="G67" si="55">SUM(G11,G19,G27,G35,G43,G51,G59)</f>
        <v>121.52527258293023</v>
      </c>
      <c r="H67" s="446"/>
      <c r="I67" s="790">
        <f t="shared" ref="I67:J67" si="56">SUM(I11,I19,I27,I35,I43,I51,I59)</f>
        <v>21705.701212724154</v>
      </c>
      <c r="J67" s="445">
        <f t="shared" si="56"/>
        <v>137.0390574139939</v>
      </c>
      <c r="K67" s="446"/>
      <c r="L67" s="790">
        <f t="shared" ref="L67:M67" si="57">SUM(L11,L19,L27,L35,L43,L51,L59)</f>
        <v>24621.005652996675</v>
      </c>
      <c r="M67" s="445">
        <f t="shared" si="57"/>
        <v>150.90066448743286</v>
      </c>
      <c r="N67" s="446"/>
      <c r="O67" s="790">
        <f t="shared" ref="O67:P67" si="58">SUM(O11,O19,O27,O35,O43,O51,O59)</f>
        <v>27269.928947711116</v>
      </c>
      <c r="P67" s="445">
        <f t="shared" si="58"/>
        <v>162.04502106751619</v>
      </c>
      <c r="Q67" s="446"/>
      <c r="R67" s="790">
        <f t="shared" ref="R67:S67" si="59">SUM(R11,R19,R27,R35,R43,R51,R59)</f>
        <v>29462.68551687045</v>
      </c>
      <c r="S67" s="445">
        <f t="shared" si="59"/>
        <v>167.21691560541106</v>
      </c>
      <c r="T67" s="446"/>
      <c r="U67" s="790">
        <f t="shared" ref="U67" si="60">SUM(U11,U19,U27,U35,U43,U51,U59)</f>
        <v>30537.205896372248</v>
      </c>
    </row>
    <row r="68" spans="2:21">
      <c r="B68" s="6"/>
      <c r="C68" s="7" t="s">
        <v>10</v>
      </c>
      <c r="D68" s="445">
        <f t="shared" si="36"/>
        <v>88.141318532878472</v>
      </c>
      <c r="E68" s="446"/>
      <c r="F68" s="790">
        <f t="shared" si="36"/>
        <v>23367.763486428812</v>
      </c>
      <c r="G68" s="445">
        <f t="shared" ref="G68" si="61">SUM(G12,G20,G28,G36,G44,G52,G60)</f>
        <v>92.927090873443277</v>
      </c>
      <c r="H68" s="446"/>
      <c r="I68" s="790">
        <f t="shared" ref="I68:J68" si="62">SUM(I12,I20,I28,I36,I44,I52,I60)</f>
        <v>24821.532435174828</v>
      </c>
      <c r="J68" s="445">
        <f t="shared" si="62"/>
        <v>105.75917264191271</v>
      </c>
      <c r="K68" s="446"/>
      <c r="L68" s="790">
        <f t="shared" ref="L68:M68" si="63">SUM(L12,L20,L28,L36,L44,L52,L60)</f>
        <v>28404.032523544622</v>
      </c>
      <c r="M68" s="445">
        <f t="shared" si="63"/>
        <v>117.15193625903257</v>
      </c>
      <c r="N68" s="446"/>
      <c r="O68" s="790">
        <f t="shared" ref="O68:P68" si="64">SUM(O12,O20,O28,O36,O44,O52,O60)</f>
        <v>31621.389598431786</v>
      </c>
      <c r="P68" s="445">
        <f t="shared" si="64"/>
        <v>127.0893290015256</v>
      </c>
      <c r="Q68" s="446"/>
      <c r="R68" s="790">
        <f t="shared" ref="R68:S68" si="65">SUM(R12,R20,R28,R36,R44,R52,R60)</f>
        <v>34470.136612718758</v>
      </c>
      <c r="S68" s="445">
        <f t="shared" si="65"/>
        <v>133.26639813571603</v>
      </c>
      <c r="T68" s="446"/>
      <c r="U68" s="790">
        <f t="shared" ref="U68" si="66">SUM(U12,U20,U28,U36,U44,U52,U60)</f>
        <v>36305.286707431354</v>
      </c>
    </row>
    <row r="69" spans="2:21">
      <c r="B69" s="6"/>
      <c r="C69" s="7" t="s">
        <v>11</v>
      </c>
      <c r="D69" s="445">
        <f t="shared" si="36"/>
        <v>81.227995433424198</v>
      </c>
      <c r="E69" s="446"/>
      <c r="F69" s="790">
        <f t="shared" si="36"/>
        <v>24646.590522175182</v>
      </c>
      <c r="G69" s="445">
        <f t="shared" ref="G69" si="67">SUM(G13,G21,G29,G37,G45,G53,G61)</f>
        <v>85.939299056902399</v>
      </c>
      <c r="H69" s="446"/>
      <c r="I69" s="790">
        <f t="shared" ref="I69:J69" si="68">SUM(I13,I21,I29,I37,I45,I53,I61)</f>
        <v>26264.910152649863</v>
      </c>
      <c r="J69" s="445">
        <f t="shared" si="68"/>
        <v>98.272302766158049</v>
      </c>
      <c r="K69" s="446"/>
      <c r="L69" s="790">
        <f t="shared" ref="L69:M69" si="69">SUM(L13,L21,L29,L37,L45,L53,L61)</f>
        <v>30265.136914125447</v>
      </c>
      <c r="M69" s="445">
        <f t="shared" si="69"/>
        <v>109.10894726145185</v>
      </c>
      <c r="N69" s="446"/>
      <c r="O69" s="790">
        <f t="shared" ref="O69:P69" si="70">SUM(O13,O21,O29,O37,O45,O53,O61)</f>
        <v>33821.945174974724</v>
      </c>
      <c r="P69" s="445">
        <f t="shared" si="70"/>
        <v>118.94845318897416</v>
      </c>
      <c r="Q69" s="446"/>
      <c r="R69" s="790">
        <f t="shared" ref="R69:S69" si="71">SUM(R13,R21,R29,R37,R45,R53,R61)</f>
        <v>37109.246052035363</v>
      </c>
      <c r="S69" s="445">
        <f t="shared" si="71"/>
        <v>126.0897677502585</v>
      </c>
      <c r="T69" s="446"/>
      <c r="U69" s="790">
        <f t="shared" ref="U69" si="72">SUM(U13,U21,U29,U37,U45,U53,U61)</f>
        <v>39614.963182042076</v>
      </c>
    </row>
    <row r="70" spans="2:21">
      <c r="B70" s="8"/>
      <c r="C70" s="9" t="s">
        <v>12</v>
      </c>
      <c r="D70" s="448">
        <f t="shared" si="36"/>
        <v>62.848219012176685</v>
      </c>
      <c r="E70" s="449"/>
      <c r="F70" s="792">
        <f t="shared" si="36"/>
        <v>20678.120950117256</v>
      </c>
      <c r="G70" s="448">
        <f t="shared" ref="G70" si="73">SUM(G14,G22,G30,G38,G46,G54,G62)</f>
        <v>66.261403291126001</v>
      </c>
      <c r="H70" s="449"/>
      <c r="I70" s="792">
        <f t="shared" ref="I70:J70" si="74">SUM(I14,I22,I30,I38,I46,I54,I62)</f>
        <v>21976.66368376539</v>
      </c>
      <c r="J70" s="448">
        <f t="shared" si="74"/>
        <v>75.20646107910224</v>
      </c>
      <c r="K70" s="449"/>
      <c r="L70" s="792">
        <f t="shared" ref="L70:M70" si="75">SUM(L14,L22,L30,L38,L46,L54,L62)</f>
        <v>25181.230828528962</v>
      </c>
      <c r="M70" s="448">
        <f t="shared" si="75"/>
        <v>82.974607959008992</v>
      </c>
      <c r="N70" s="449"/>
      <c r="O70" s="792">
        <f t="shared" ref="O70:P70" si="76">SUM(O14,O22,O30,O38,O46,O54,O62)</f>
        <v>28004.442159886439</v>
      </c>
      <c r="P70" s="448">
        <f t="shared" si="76"/>
        <v>89.870414657526823</v>
      </c>
      <c r="Q70" s="449"/>
      <c r="R70" s="792">
        <f t="shared" ref="R70:S70" si="77">SUM(R14,R22,R30,R38,R46,R54,R62)</f>
        <v>30573.445371053356</v>
      </c>
      <c r="S70" s="448">
        <f t="shared" si="77"/>
        <v>94.782566240014802</v>
      </c>
      <c r="T70" s="449"/>
      <c r="U70" s="792">
        <f t="shared" ref="U70" si="78">SUM(U14,U22,U30,U38,U46,U54,U62)</f>
        <v>32550.782721440097</v>
      </c>
    </row>
    <row r="71" spans="2:21">
      <c r="B71" s="4" t="s">
        <v>2325</v>
      </c>
      <c r="C71" s="5"/>
      <c r="D71" s="442"/>
      <c r="E71" s="443"/>
      <c r="F71" s="439">
        <f>SUM(F72:F73)</f>
        <v>6221.8029235683516</v>
      </c>
      <c r="G71" s="795"/>
      <c r="H71" s="793"/>
      <c r="I71" s="794">
        <f>SUM(I72:I73)</f>
        <v>6574.550307340076</v>
      </c>
      <c r="J71" s="442"/>
      <c r="K71" s="443"/>
      <c r="L71" s="439">
        <f>SUM(L72:L73)</f>
        <v>7193.2141319556731</v>
      </c>
      <c r="M71" s="1058"/>
      <c r="N71" s="1055"/>
      <c r="O71" s="794">
        <f>SUM(O72:O73)</f>
        <v>7946.7313983138083</v>
      </c>
      <c r="P71" s="1055"/>
      <c r="Q71" s="1055"/>
      <c r="R71" s="1055">
        <f>SUM(R72:R73)</f>
        <v>8041.8097716917209</v>
      </c>
      <c r="S71" s="795"/>
      <c r="T71" s="793"/>
      <c r="U71" s="794">
        <f>SUM(U72:U73)</f>
        <v>8022.2614892655365</v>
      </c>
    </row>
    <row r="72" spans="2:21">
      <c r="B72" s="6" t="s">
        <v>2326</v>
      </c>
      <c r="C72" s="7"/>
      <c r="D72" s="445"/>
      <c r="E72" s="446"/>
      <c r="F72" s="440">
        <f>第７期計画シート!O72</f>
        <v>4090.1568477483515</v>
      </c>
      <c r="G72" s="787"/>
      <c r="H72" s="789"/>
      <c r="I72" s="790">
        <f>F72*総合事業の影響!$E$48</f>
        <v>4360.6439906835567</v>
      </c>
      <c r="J72" s="445"/>
      <c r="K72" s="446"/>
      <c r="L72" s="440">
        <f>F72*総合事業の影響!$E$53</f>
        <v>4893.1008791982431</v>
      </c>
      <c r="M72" s="1056"/>
      <c r="N72" s="1053"/>
      <c r="O72" s="790">
        <f>F72*総合事業の影響!$E$58</f>
        <v>5623.4478476191498</v>
      </c>
      <c r="P72" s="1053"/>
      <c r="Q72" s="1053"/>
      <c r="R72" s="1053">
        <f>F72*総合事業の影響!$E$63</f>
        <v>5696.861673218159</v>
      </c>
      <c r="S72" s="787"/>
      <c r="T72" s="789"/>
      <c r="U72" s="790">
        <f>F72*総合事業の影響!$E$68</f>
        <v>5601.2768424240303</v>
      </c>
    </row>
    <row r="73" spans="2:21">
      <c r="B73" s="8" t="s">
        <v>2327</v>
      </c>
      <c r="C73" s="9"/>
      <c r="D73" s="448"/>
      <c r="E73" s="449"/>
      <c r="F73" s="441">
        <f>第７期計画シート!O73</f>
        <v>2131.6460758200001</v>
      </c>
      <c r="G73" s="788"/>
      <c r="H73" s="791"/>
      <c r="I73" s="792">
        <f>F73*総合事業の影響!$F$48</f>
        <v>2213.9063166565193</v>
      </c>
      <c r="J73" s="448"/>
      <c r="K73" s="449"/>
      <c r="L73" s="441">
        <f>F73*総合事業の影響!$F$53</f>
        <v>2300.11325275743</v>
      </c>
      <c r="M73" s="1057"/>
      <c r="N73" s="1054"/>
      <c r="O73" s="792">
        <f>F73*総合事業の影響!$F$58</f>
        <v>2323.2835506946585</v>
      </c>
      <c r="P73" s="1054"/>
      <c r="Q73" s="1054"/>
      <c r="R73" s="1054">
        <f>F73*総合事業の影響!$F$63</f>
        <v>2344.9480984735619</v>
      </c>
      <c r="S73" s="788"/>
      <c r="T73" s="791"/>
      <c r="U73" s="792">
        <f>F73*総合事業の影響!$F$68</f>
        <v>2420.9846468415062</v>
      </c>
    </row>
    <row r="74" spans="2:21">
      <c r="B74" s="6" t="s">
        <v>2463</v>
      </c>
      <c r="C74" s="10"/>
      <c r="D74" s="6"/>
      <c r="E74" s="10"/>
      <c r="F74" s="440">
        <f>SUM(F75:F76)</f>
        <v>105881.74558177116</v>
      </c>
      <c r="G74" s="696"/>
      <c r="H74" s="696"/>
      <c r="I74" s="794">
        <f>SUM(I75:I76)</f>
        <v>112301.47419034509</v>
      </c>
      <c r="J74" s="6"/>
      <c r="K74" s="10"/>
      <c r="L74" s="439">
        <f>SUM(L75:L76)</f>
        <v>127942.71399937508</v>
      </c>
      <c r="M74" s="1053"/>
      <c r="N74" s="1053"/>
      <c r="O74" s="790">
        <f>SUM(O75:O76)</f>
        <v>142179.80412735231</v>
      </c>
      <c r="P74" s="1056"/>
      <c r="Q74" s="1053"/>
      <c r="R74" s="1055">
        <f>SUM(R75:R76)</f>
        <v>153963.39983989851</v>
      </c>
      <c r="S74" s="973"/>
      <c r="T74" s="696"/>
      <c r="U74" s="790">
        <f>SUM(U75:U76)</f>
        <v>161180.89157985683</v>
      </c>
    </row>
    <row r="75" spans="2:21">
      <c r="B75" s="6" t="s">
        <v>2459</v>
      </c>
      <c r="C75" s="10"/>
      <c r="D75" s="6"/>
      <c r="E75" s="10"/>
      <c r="F75" s="440">
        <f>F63*h30yosan!$D$2</f>
        <v>99966.295406099161</v>
      </c>
      <c r="G75" s="696"/>
      <c r="H75" s="696"/>
      <c r="I75" s="790">
        <f>(I63*h30yosan!$D$2)</f>
        <v>106053.53611790722</v>
      </c>
      <c r="J75" s="6"/>
      <c r="K75" s="10"/>
      <c r="L75" s="440">
        <f>(L63*h30yosan!$D$2)</f>
        <v>121115.99312327136</v>
      </c>
      <c r="M75" s="1053"/>
      <c r="N75" s="1053"/>
      <c r="O75" s="790">
        <f>(O63*h30yosan!$D$2)</f>
        <v>134654.26897282517</v>
      </c>
      <c r="P75" s="1056"/>
      <c r="Q75" s="1053"/>
      <c r="R75" s="1053">
        <f>(R63*h30yosan!$D$2)</f>
        <v>146348.28500753082</v>
      </c>
      <c r="S75" s="973"/>
      <c r="T75" s="696"/>
      <c r="U75" s="790">
        <f>(U63*h30yosan!$D$2)</f>
        <v>153578.16572608886</v>
      </c>
    </row>
    <row r="76" spans="2:21">
      <c r="B76" s="6" t="s">
        <v>2460</v>
      </c>
      <c r="C76" s="10"/>
      <c r="D76" s="6"/>
      <c r="E76" s="10"/>
      <c r="F76" s="440">
        <f>SUM(F77:F78)</f>
        <v>5915.4501756720001</v>
      </c>
      <c r="G76" s="696"/>
      <c r="H76" s="696"/>
      <c r="I76" s="790">
        <f>SUM(I77:I78)</f>
        <v>6247.9380724378771</v>
      </c>
      <c r="J76" s="6"/>
      <c r="K76" s="10"/>
      <c r="L76" s="440">
        <f>SUM(L77:L78)</f>
        <v>6826.7208761037245</v>
      </c>
      <c r="M76" s="1053"/>
      <c r="N76" s="1053"/>
      <c r="O76" s="790">
        <f>SUM(O77:O78)</f>
        <v>7525.5351545271342</v>
      </c>
      <c r="P76" s="1056"/>
      <c r="Q76" s="1053"/>
      <c r="R76" s="1053">
        <f>SUM(R77:R78)</f>
        <v>7615.1148323676807</v>
      </c>
      <c r="S76" s="973"/>
      <c r="T76" s="696"/>
      <c r="U76" s="790">
        <f>SUM(U77:U78)</f>
        <v>7602.7258537679772</v>
      </c>
    </row>
    <row r="77" spans="2:21">
      <c r="B77" s="6" t="s">
        <v>2528</v>
      </c>
      <c r="C77" s="10"/>
      <c r="D77" s="6"/>
      <c r="E77" s="10"/>
      <c r="F77" s="440">
        <f>F72*h30yosan!$D$2</f>
        <v>3783.804099852</v>
      </c>
      <c r="G77" s="696"/>
      <c r="H77" s="696"/>
      <c r="I77" s="790">
        <f>I72*h30yosan!$D$2</f>
        <v>4034.0317557813582</v>
      </c>
      <c r="J77" s="6"/>
      <c r="K77" s="10"/>
      <c r="L77" s="440">
        <f>L72*h30yosan!$D$2</f>
        <v>4526.6076233462945</v>
      </c>
      <c r="M77" s="1053"/>
      <c r="N77" s="1053"/>
      <c r="O77" s="790">
        <f>O72*h30yosan!$D$2</f>
        <v>5202.2516038324757</v>
      </c>
      <c r="P77" s="1056"/>
      <c r="Q77" s="1053"/>
      <c r="R77" s="1053">
        <f>R72*h30yosan!$D$2</f>
        <v>5270.1667338941188</v>
      </c>
      <c r="S77" s="973"/>
      <c r="T77" s="696"/>
      <c r="U77" s="790">
        <f>U72*h30yosan!$D$2</f>
        <v>5181.741206926471</v>
      </c>
    </row>
    <row r="78" spans="2:21">
      <c r="B78" s="6" t="s">
        <v>2529</v>
      </c>
      <c r="C78" s="10"/>
      <c r="D78" s="6"/>
      <c r="E78" s="10"/>
      <c r="F78" s="440">
        <f>F73</f>
        <v>2131.6460758200001</v>
      </c>
      <c r="G78" s="696"/>
      <c r="H78" s="696"/>
      <c r="I78" s="790">
        <f>I73</f>
        <v>2213.9063166565193</v>
      </c>
      <c r="J78" s="6"/>
      <c r="K78" s="10"/>
      <c r="L78" s="440">
        <f>L73</f>
        <v>2300.11325275743</v>
      </c>
      <c r="M78" s="1053"/>
      <c r="N78" s="1053"/>
      <c r="O78" s="1053">
        <f>O73</f>
        <v>2323.2835506946585</v>
      </c>
      <c r="P78" s="1056"/>
      <c r="Q78" s="1053"/>
      <c r="R78" s="1053">
        <f>R73</f>
        <v>2344.9480984735619</v>
      </c>
      <c r="S78" s="973"/>
      <c r="T78" s="696"/>
      <c r="U78" s="790">
        <f>U73</f>
        <v>2420.9846468415062</v>
      </c>
    </row>
    <row r="79" spans="2:21">
      <c r="B79" s="8" t="s">
        <v>2456</v>
      </c>
      <c r="C79" s="961"/>
      <c r="D79" s="8"/>
      <c r="E79" s="961"/>
      <c r="F79" s="971">
        <f>F85/F81</f>
        <v>0.926497075501027</v>
      </c>
      <c r="G79" s="962"/>
      <c r="H79" s="962"/>
      <c r="I79" s="1325">
        <f>I85/I81</f>
        <v>0.92646799976613492</v>
      </c>
      <c r="J79" s="8"/>
      <c r="K79" s="961"/>
      <c r="L79" s="971">
        <f>L85/L81</f>
        <v>0.92634735290787629</v>
      </c>
      <c r="M79" s="1345"/>
      <c r="N79" s="1345"/>
      <c r="O79" s="1325">
        <f>O85/O81</f>
        <v>0.92623361781783764</v>
      </c>
      <c r="P79" s="1346"/>
      <c r="Q79" s="1345"/>
      <c r="R79" s="1345">
        <f>R85/R81</f>
        <v>0.92615653029138345</v>
      </c>
      <c r="S79" s="965"/>
      <c r="T79" s="962"/>
      <c r="U79" s="1325">
        <f>U85/U81</f>
        <v>0.92614192832668085</v>
      </c>
    </row>
    <row r="80" spans="2:21" s="1098" customFormat="1">
      <c r="S80" s="1328"/>
      <c r="T80" s="1328"/>
      <c r="U80" s="1328"/>
    </row>
    <row r="81" spans="2:21">
      <c r="B81" s="14" t="s">
        <v>3022</v>
      </c>
      <c r="C81" s="15"/>
      <c r="D81" s="451"/>
      <c r="E81" s="452"/>
      <c r="F81" s="945">
        <f>SUM(F63,F71)</f>
        <v>114281.79147194058</v>
      </c>
      <c r="G81" s="1094"/>
      <c r="H81" s="1326"/>
      <c r="I81" s="1096">
        <f>SUM(I63,I71)*H82</f>
        <v>126291.01204568306</v>
      </c>
      <c r="J81" s="451"/>
      <c r="K81" s="452"/>
      <c r="L81" s="945">
        <f>SUM(L63,L71)*K82</f>
        <v>155647.65898547912</v>
      </c>
      <c r="M81" s="1340"/>
      <c r="N81" s="1341"/>
      <c r="O81" s="1096">
        <f>SUM(O63,O71)*N82</f>
        <v>189460.21412660446</v>
      </c>
      <c r="P81" s="1340"/>
      <c r="Q81" s="1341"/>
      <c r="R81" s="1341">
        <f>SUM(R63,R71)*Q82</f>
        <v>227034.78446928167</v>
      </c>
      <c r="S81" s="1094"/>
      <c r="T81" s="1326"/>
      <c r="U81" s="1096">
        <f>SUM(U63,U71)*T82</f>
        <v>262998.91683314851</v>
      </c>
    </row>
    <row r="82" spans="2:21">
      <c r="B82" s="14" t="s">
        <v>2530</v>
      </c>
      <c r="C82" s="15"/>
      <c r="D82" s="451"/>
      <c r="E82" s="452"/>
      <c r="F82" s="453"/>
      <c r="G82" s="1094"/>
      <c r="H82" s="1095">
        <f>経済の伸び!$D$7</f>
        <v>1.0418793000000002</v>
      </c>
      <c r="I82" s="1327"/>
      <c r="J82" s="451"/>
      <c r="K82" s="946">
        <f>経済の伸び!$D$12</f>
        <v>1.1269402717860952</v>
      </c>
      <c r="L82" s="453"/>
      <c r="M82" s="1094"/>
      <c r="N82" s="1095">
        <f>経済の伸び!$D$17</f>
        <v>1.2342429407614273</v>
      </c>
      <c r="O82" s="1327"/>
      <c r="P82" s="1094"/>
      <c r="Q82" s="1095">
        <f>経済の伸び!$D$22</f>
        <v>1.3657125554396343</v>
      </c>
      <c r="R82" s="1326"/>
      <c r="S82" s="1094"/>
      <c r="T82" s="1095">
        <f>経済の伸び!$D$27</f>
        <v>1.5111861064684704</v>
      </c>
      <c r="U82" s="1327"/>
    </row>
    <row r="83" spans="2:21">
      <c r="B83" s="4" t="s">
        <v>2444</v>
      </c>
      <c r="C83" s="687"/>
      <c r="D83" s="4"/>
      <c r="E83" s="687"/>
      <c r="F83" s="5"/>
      <c r="G83" s="959"/>
      <c r="H83" s="959"/>
      <c r="I83" s="959"/>
      <c r="J83" s="4"/>
      <c r="K83" s="687"/>
      <c r="L83" s="5"/>
      <c r="M83" s="959"/>
      <c r="N83" s="959"/>
      <c r="O83" s="959"/>
      <c r="P83" s="964"/>
      <c r="Q83" s="959"/>
      <c r="R83" s="959"/>
      <c r="S83" s="964"/>
      <c r="T83" s="959"/>
      <c r="U83" s="960"/>
    </row>
    <row r="84" spans="2:21">
      <c r="B84" s="8" t="s">
        <v>2445</v>
      </c>
      <c r="C84" s="961"/>
      <c r="D84" s="8"/>
      <c r="E84" s="961"/>
      <c r="F84" s="9"/>
      <c r="G84" s="962"/>
      <c r="H84" s="962"/>
      <c r="I84" s="962"/>
      <c r="J84" s="8"/>
      <c r="K84" s="961"/>
      <c r="L84" s="9"/>
      <c r="M84" s="962"/>
      <c r="N84" s="962"/>
      <c r="O84" s="962"/>
      <c r="P84" s="965"/>
      <c r="Q84" s="962"/>
      <c r="R84" s="962"/>
      <c r="S84" s="965"/>
      <c r="T84" s="962"/>
      <c r="U84" s="963"/>
    </row>
    <row r="85" spans="2:21">
      <c r="B85" s="4" t="s">
        <v>2461</v>
      </c>
      <c r="C85" s="687"/>
      <c r="D85" s="4"/>
      <c r="E85" s="687"/>
      <c r="F85" s="439">
        <f>F74</f>
        <v>105881.74558177116</v>
      </c>
      <c r="G85" s="964"/>
      <c r="H85" s="959"/>
      <c r="I85" s="794">
        <f>I74*H$82</f>
        <v>117004.58131840483</v>
      </c>
      <c r="J85" s="4"/>
      <c r="K85" s="687"/>
      <c r="L85" s="439">
        <f>L74*K$82</f>
        <v>144183.79688750641</v>
      </c>
      <c r="M85" s="1055"/>
      <c r="N85" s="1055"/>
      <c r="O85" s="794">
        <f>O74*N$82</f>
        <v>175484.41956302704</v>
      </c>
      <c r="P85" s="1058"/>
      <c r="Q85" s="1055"/>
      <c r="R85" s="1055">
        <f>R74*Q$82</f>
        <v>210269.74823952198</v>
      </c>
      <c r="S85" s="964"/>
      <c r="T85" s="959"/>
      <c r="U85" s="794">
        <f>U74*T$82</f>
        <v>243574.32398368052</v>
      </c>
    </row>
    <row r="86" spans="2:21">
      <c r="B86" s="6" t="s">
        <v>2459</v>
      </c>
      <c r="C86" s="10"/>
      <c r="D86" s="6"/>
      <c r="E86" s="10"/>
      <c r="F86" s="440">
        <f>F75</f>
        <v>99966.295406099161</v>
      </c>
      <c r="G86" s="973"/>
      <c r="H86" s="696"/>
      <c r="I86" s="790">
        <f>I75*H$82</f>
        <v>110494.98397304991</v>
      </c>
      <c r="J86" s="6"/>
      <c r="K86" s="10"/>
      <c r="L86" s="440">
        <f>L75*K$82</f>
        <v>136490.49020798228</v>
      </c>
      <c r="M86" s="1053"/>
      <c r="N86" s="1053"/>
      <c r="O86" s="790">
        <f>O75*N$82</f>
        <v>166196.08092309994</v>
      </c>
      <c r="P86" s="1056"/>
      <c r="Q86" s="1053"/>
      <c r="R86" s="1053">
        <f>R75*Q$82</f>
        <v>199869.69030184284</v>
      </c>
      <c r="S86" s="973"/>
      <c r="T86" s="696"/>
      <c r="U86" s="790">
        <f>U75*T$82</f>
        <v>232085.19030217771</v>
      </c>
    </row>
    <row r="87" spans="2:21">
      <c r="B87" s="6" t="s">
        <v>2460</v>
      </c>
      <c r="C87" s="10"/>
      <c r="D87" s="6"/>
      <c r="E87" s="10"/>
      <c r="F87" s="440">
        <f>F76</f>
        <v>5915.4501756720001</v>
      </c>
      <c r="G87" s="973"/>
      <c r="H87" s="696"/>
      <c r="I87" s="790">
        <f>I76*H$82</f>
        <v>6509.5973453549259</v>
      </c>
      <c r="J87" s="6"/>
      <c r="K87" s="10"/>
      <c r="L87" s="440">
        <f>L76*K$82</f>
        <v>7693.3066795241411</v>
      </c>
      <c r="M87" s="1053"/>
      <c r="N87" s="1053"/>
      <c r="O87" s="790">
        <f>O76*N$82</f>
        <v>9288.3386399270712</v>
      </c>
      <c r="P87" s="1056"/>
      <c r="Q87" s="1053"/>
      <c r="R87" s="1053">
        <f>R76*Q$82</f>
        <v>10400.057937679128</v>
      </c>
      <c r="S87" s="973"/>
      <c r="T87" s="696"/>
      <c r="U87" s="790">
        <f>U76*T$82</f>
        <v>11489.133681502806</v>
      </c>
    </row>
    <row r="88" spans="2:21">
      <c r="B88" s="6" t="s">
        <v>2528</v>
      </c>
      <c r="C88" s="10"/>
      <c r="D88" s="6"/>
      <c r="E88" s="10"/>
      <c r="F88" s="440">
        <f>F77</f>
        <v>3783.804099852</v>
      </c>
      <c r="G88" s="973"/>
      <c r="H88" s="696"/>
      <c r="I88" s="790">
        <f>I77*H$82</f>
        <v>4202.9741818912535</v>
      </c>
      <c r="J88" s="6"/>
      <c r="K88" s="10"/>
      <c r="L88" s="440">
        <f>L77*K$82</f>
        <v>5101.2164253228839</v>
      </c>
      <c r="M88" s="1053"/>
      <c r="N88" s="1053"/>
      <c r="O88" s="790">
        <f>O77*N$82</f>
        <v>6420.8423180950458</v>
      </c>
      <c r="P88" s="1056"/>
      <c r="Q88" s="1053"/>
      <c r="R88" s="1053">
        <f>R77*Q$82</f>
        <v>7197.532877739488</v>
      </c>
      <c r="S88" s="973"/>
      <c r="T88" s="696"/>
      <c r="U88" s="790">
        <f>U77*T$82</f>
        <v>7830.5753192224465</v>
      </c>
    </row>
    <row r="89" spans="2:21">
      <c r="B89" s="8" t="s">
        <v>2529</v>
      </c>
      <c r="C89" s="961"/>
      <c r="D89" s="8"/>
      <c r="E89" s="961"/>
      <c r="F89" s="441">
        <f>F78</f>
        <v>2131.6460758200001</v>
      </c>
      <c r="G89" s="965"/>
      <c r="H89" s="962"/>
      <c r="I89" s="792">
        <f>I78*H$82</f>
        <v>2306.6231634636729</v>
      </c>
      <c r="J89" s="8"/>
      <c r="K89" s="961"/>
      <c r="L89" s="441">
        <f>L78*K$82</f>
        <v>2592.0902542012577</v>
      </c>
      <c r="M89" s="1054"/>
      <c r="N89" s="1054"/>
      <c r="O89" s="792">
        <f>O78*N$82</f>
        <v>2867.4963218320258</v>
      </c>
      <c r="P89" s="1057"/>
      <c r="Q89" s="1054"/>
      <c r="R89" s="1054">
        <f>R78*Q$82</f>
        <v>3202.5250599396395</v>
      </c>
      <c r="S89" s="965"/>
      <c r="T89" s="962"/>
      <c r="U89" s="792">
        <f>U78*T$82</f>
        <v>3658.5583622803606</v>
      </c>
    </row>
    <row r="90" spans="2:21">
      <c r="S90" s="973"/>
      <c r="T90" s="696"/>
      <c r="U90" s="1320"/>
    </row>
    <row r="91" spans="2:21">
      <c r="B91" s="14" t="s">
        <v>3025</v>
      </c>
      <c r="C91" s="687"/>
      <c r="D91" s="442"/>
      <c r="E91" s="443"/>
      <c r="F91" s="439">
        <f>SUM(F63,F71)</f>
        <v>114281.79147194058</v>
      </c>
      <c r="G91" s="795"/>
      <c r="H91" s="1093"/>
      <c r="I91" s="794">
        <f>SUM(I63,I71)*H93</f>
        <v>127730.00786868285</v>
      </c>
      <c r="J91" s="442"/>
      <c r="K91" s="974"/>
      <c r="L91" s="1014">
        <f>SUM(L63,L71)*K93</f>
        <v>168040.83723299913</v>
      </c>
      <c r="M91" s="795"/>
      <c r="N91" s="1093"/>
      <c r="O91" s="794">
        <f>SUM(O63,O71)*N93</f>
        <v>210440.49062538429</v>
      </c>
      <c r="P91" s="795"/>
      <c r="Q91" s="1093"/>
      <c r="R91" s="1055">
        <f>SUM(R63,R71)*Q93</f>
        <v>252175.96028270823</v>
      </c>
      <c r="S91" s="795"/>
      <c r="T91" s="1093"/>
      <c r="U91" s="794">
        <f>SUM(U63,U71)*T93</f>
        <v>292122.65671423962</v>
      </c>
    </row>
    <row r="92" spans="2:21">
      <c r="B92" s="14" t="s">
        <v>3024</v>
      </c>
      <c r="C92" s="687"/>
      <c r="D92" s="442"/>
      <c r="E92" s="443"/>
      <c r="F92" s="439">
        <f>F74</f>
        <v>105881.74558177116</v>
      </c>
      <c r="G92" s="795"/>
      <c r="H92" s="1093"/>
      <c r="I92" s="794">
        <f>I74*H$93</f>
        <v>118337.76490021126</v>
      </c>
      <c r="J92" s="442"/>
      <c r="K92" s="974"/>
      <c r="L92" s="794">
        <f>L74*K$93</f>
        <v>155664.18475121204</v>
      </c>
      <c r="M92" s="795"/>
      <c r="N92" s="1093"/>
      <c r="O92" s="794">
        <f>O74*N$93</f>
        <v>194917.05696731043</v>
      </c>
      <c r="P92" s="795"/>
      <c r="Q92" s="1093"/>
      <c r="R92" s="794">
        <f>R74*Q$93</f>
        <v>233554.41239833081</v>
      </c>
      <c r="S92" s="795"/>
      <c r="T92" s="1093"/>
      <c r="U92" s="794">
        <f>U74*T$93</f>
        <v>270547.04059723887</v>
      </c>
    </row>
    <row r="93" spans="2:21">
      <c r="B93" s="14" t="s">
        <v>2670</v>
      </c>
      <c r="C93" s="1097"/>
      <c r="D93" s="451"/>
      <c r="E93" s="452"/>
      <c r="F93" s="453"/>
      <c r="G93" s="1094"/>
      <c r="H93" s="1095">
        <f>経済の伸び!D41</f>
        <v>1.0537507699999999</v>
      </c>
      <c r="I93" s="1327"/>
      <c r="J93" s="451"/>
      <c r="K93" s="946">
        <f>経済の伸び!D46</f>
        <v>1.2166709606611312</v>
      </c>
      <c r="L93" s="453"/>
      <c r="M93" s="1094"/>
      <c r="N93" s="1095">
        <f>経済の伸び!D51</f>
        <v>1.3709194365799005</v>
      </c>
      <c r="O93" s="1327"/>
      <c r="P93" s="1094"/>
      <c r="Q93" s="1095">
        <f>経済の伸び!D56</f>
        <v>1.5169476163893261</v>
      </c>
      <c r="R93" s="1326"/>
      <c r="S93" s="1094"/>
      <c r="T93" s="1095">
        <f>経済の伸び!D61</f>
        <v>1.6785304879840346</v>
      </c>
      <c r="U93" s="1327"/>
    </row>
    <row r="94" spans="2:21">
      <c r="B94" s="4" t="s">
        <v>2444</v>
      </c>
      <c r="C94" s="687"/>
      <c r="D94" s="4"/>
      <c r="E94" s="687"/>
      <c r="F94" s="5"/>
      <c r="G94" s="959"/>
      <c r="H94" s="959"/>
      <c r="I94" s="959"/>
      <c r="J94" s="4"/>
      <c r="K94" s="687"/>
      <c r="L94" s="5"/>
      <c r="M94" s="959"/>
      <c r="N94" s="959"/>
      <c r="O94" s="959"/>
      <c r="P94" s="964"/>
      <c r="Q94" s="959"/>
      <c r="R94" s="959"/>
      <c r="S94" s="964"/>
      <c r="T94" s="959"/>
      <c r="U94" s="960"/>
    </row>
    <row r="95" spans="2:21">
      <c r="B95" s="8" t="s">
        <v>2445</v>
      </c>
      <c r="C95" s="961"/>
      <c r="D95" s="8"/>
      <c r="E95" s="961"/>
      <c r="F95" s="9"/>
      <c r="G95" s="962"/>
      <c r="H95" s="962"/>
      <c r="I95" s="962"/>
      <c r="J95" s="8"/>
      <c r="K95" s="961"/>
      <c r="L95" s="9"/>
      <c r="M95" s="962"/>
      <c r="N95" s="962"/>
      <c r="O95" s="962"/>
      <c r="P95" s="965"/>
      <c r="Q95" s="962"/>
      <c r="R95" s="962"/>
      <c r="S95" s="965"/>
      <c r="T95" s="962"/>
      <c r="U95" s="963"/>
    </row>
    <row r="96" spans="2:21">
      <c r="B96" s="10"/>
      <c r="C96" s="10"/>
      <c r="D96" s="446"/>
      <c r="E96" s="446"/>
      <c r="F96" s="446"/>
      <c r="G96" s="789"/>
      <c r="H96" s="1324"/>
      <c r="I96" s="789"/>
      <c r="J96" s="446"/>
      <c r="K96" s="804"/>
      <c r="L96" s="446"/>
      <c r="M96" s="789"/>
      <c r="N96" s="1324"/>
      <c r="O96" s="789"/>
      <c r="P96" s="789"/>
      <c r="Q96" s="1324"/>
      <c r="R96" s="789"/>
      <c r="S96" s="789"/>
      <c r="T96" s="1324"/>
      <c r="U96" s="789"/>
    </row>
    <row r="97" spans="2:21">
      <c r="B97" s="10"/>
      <c r="C97" s="10"/>
      <c r="D97" s="446"/>
      <c r="E97" s="446"/>
      <c r="F97" s="972"/>
      <c r="G97" s="789"/>
      <c r="H97" s="1324"/>
      <c r="I97" s="789"/>
      <c r="J97" s="446"/>
      <c r="K97" s="804"/>
      <c r="L97" s="972"/>
      <c r="M97" s="789"/>
      <c r="N97" s="1324"/>
      <c r="O97" s="789"/>
      <c r="P97" s="789"/>
      <c r="Q97" s="1324"/>
      <c r="R97" s="789"/>
      <c r="S97" s="789"/>
      <c r="T97" s="1324"/>
      <c r="U97" s="972"/>
    </row>
    <row r="98" spans="2:21">
      <c r="B98" s="10"/>
      <c r="C98" s="10"/>
      <c r="D98" s="446"/>
      <c r="E98" s="446"/>
      <c r="F98" s="446"/>
      <c r="G98" s="789"/>
      <c r="H98" s="1324"/>
      <c r="I98" s="789"/>
      <c r="J98" s="446"/>
      <c r="K98" s="804"/>
      <c r="L98" s="1353"/>
      <c r="M98" s="789"/>
      <c r="N98" s="1324"/>
      <c r="O98" s="789"/>
      <c r="P98" s="789"/>
      <c r="Q98" s="1324"/>
      <c r="R98" s="789"/>
      <c r="S98" s="1354"/>
      <c r="T98" s="1324"/>
      <c r="U98" s="1353"/>
    </row>
    <row r="99" spans="2:21">
      <c r="B99" s="10"/>
      <c r="C99" s="10"/>
      <c r="D99" s="446"/>
      <c r="E99" s="446"/>
      <c r="F99" s="446"/>
      <c r="G99" s="789"/>
      <c r="H99" s="1324"/>
      <c r="I99" s="789"/>
      <c r="J99" s="446"/>
      <c r="K99" s="804"/>
      <c r="L99" s="446"/>
      <c r="M99" s="789"/>
      <c r="N99" s="1324"/>
      <c r="O99" s="789"/>
      <c r="P99" s="789"/>
      <c r="Q99" s="1324"/>
      <c r="R99" s="789"/>
      <c r="S99" s="789"/>
      <c r="T99" s="1324"/>
      <c r="U99" s="789"/>
    </row>
    <row r="100" spans="2:21">
      <c r="B100" s="10"/>
      <c r="C100" s="10"/>
      <c r="D100" s="446"/>
      <c r="E100" s="446"/>
      <c r="F100" s="446"/>
      <c r="G100" s="789"/>
      <c r="H100" s="1324"/>
      <c r="I100" s="789"/>
      <c r="J100" s="446"/>
      <c r="K100" s="804"/>
      <c r="L100" s="446"/>
      <c r="M100" s="789"/>
      <c r="N100" s="1324"/>
      <c r="O100" s="789"/>
      <c r="P100" s="789"/>
      <c r="Q100" s="1324"/>
      <c r="R100" s="789"/>
      <c r="S100" s="789"/>
      <c r="T100" s="1324"/>
      <c r="U100" s="789"/>
    </row>
    <row r="101" spans="2:21">
      <c r="B101" s="267" t="s">
        <v>2661</v>
      </c>
      <c r="E101" s="267" t="s">
        <v>2661</v>
      </c>
      <c r="F101" s="267">
        <v>0.23</v>
      </c>
      <c r="L101" s="267">
        <f>第７期計画シート!$L$101</f>
        <v>0.23400000000000001</v>
      </c>
      <c r="U101" s="267">
        <f>ROUND(SUM('2040'!$C$9:$C$14)/'2040'!$C$15*0.5,3)</f>
        <v>0.26800000000000002</v>
      </c>
    </row>
    <row r="102" spans="2:21">
      <c r="B102" s="962" t="s">
        <v>2660</v>
      </c>
      <c r="C102" s="961"/>
      <c r="D102" s="961"/>
      <c r="E102" s="962" t="s">
        <v>2660</v>
      </c>
      <c r="F102" s="962">
        <v>0.98</v>
      </c>
      <c r="G102" s="962"/>
      <c r="H102" s="962"/>
      <c r="I102" s="962"/>
      <c r="J102" s="961"/>
      <c r="K102" s="961"/>
      <c r="L102" s="1436">
        <f>第７期計画シート!$L$102</f>
        <v>0.988351640873396</v>
      </c>
      <c r="M102" s="962"/>
      <c r="N102" s="962"/>
      <c r="O102" s="962"/>
      <c r="P102" s="962"/>
      <c r="Q102" s="962"/>
      <c r="R102" s="962"/>
      <c r="S102" s="962"/>
      <c r="T102" s="962"/>
      <c r="U102" s="1433">
        <f>第７期計画シート!$F$102</f>
        <v>0.988351640873396</v>
      </c>
    </row>
    <row r="103" spans="2:21">
      <c r="B103" s="267" t="s">
        <v>2878</v>
      </c>
      <c r="E103" s="267" t="s">
        <v>2664</v>
      </c>
      <c r="F103" s="966"/>
      <c r="L103" s="16">
        <f>L85*L$101/(SUM('2025'!$C$9:$C$10)*被保険者数!$D$8+SUM('2025'!$C$11:$C$12)*被保険者数!$D$9+SUM('2025'!$C$13:$C$14)*被保険者数!$D$10)/12*10^4/L102</f>
        <v>7879.6870498829148</v>
      </c>
      <c r="U103" s="966">
        <f>U85*U101/(SUM('2040'!$C$9:$C$10)*被保険者数!$D$8+SUM('2040'!$C$11:$C$12)*被保険者数!$D$9+SUM('2040'!$C$13:$C$14)*被保険者数!$D$10)/12*10^4/U102</f>
        <v>14308.06912879747</v>
      </c>
    </row>
    <row r="104" spans="2:21">
      <c r="B104" s="267" t="s">
        <v>2881</v>
      </c>
      <c r="E104" s="267" t="s">
        <v>2861</v>
      </c>
      <c r="F104" s="966"/>
      <c r="L104" s="966">
        <f>L103/経済の伸び!$H$12</f>
        <v>6880.0694298792014</v>
      </c>
      <c r="U104" s="966">
        <f>U103/経済の伸び!$H$27</f>
        <v>8753.5839329050941</v>
      </c>
    </row>
    <row r="105" spans="2:21">
      <c r="B105" s="267" t="s">
        <v>2880</v>
      </c>
      <c r="E105" s="267"/>
      <c r="F105" s="966"/>
      <c r="U105" s="966"/>
    </row>
    <row r="106" spans="2:21">
      <c r="B106" s="267" t="s">
        <v>2881</v>
      </c>
      <c r="E106" s="267"/>
      <c r="F106" s="966"/>
      <c r="U106" s="966"/>
    </row>
    <row r="107" spans="2:21">
      <c r="B107" s="267" t="s">
        <v>2882</v>
      </c>
      <c r="E107" s="267"/>
      <c r="F107" s="966"/>
      <c r="L107" s="16">
        <f>((L$75+L$77)*K$82)*(0.5-L$101)/SUM('2025'!$C$4:$C$8)/12*10^4/L102*(1-0.41-0.09)/経済の伸び!$H$12</f>
        <v>3329.871403023772</v>
      </c>
      <c r="U107" s="966">
        <f>((U$75+U$77)*T$82)*(0.5-U$101)/SUM('2040'!$C$4:$C$8)/12*10^4/U102*(1-0.41-0.09)/経済の伸び!$H$27</f>
        <v>4237.923972274476</v>
      </c>
    </row>
    <row r="108" spans="2:21">
      <c r="B108" s="962" t="s">
        <v>2893</v>
      </c>
      <c r="C108" s="961"/>
      <c r="D108" s="961"/>
      <c r="E108" s="962"/>
      <c r="F108" s="1216"/>
      <c r="G108" s="962"/>
      <c r="H108" s="962"/>
      <c r="I108" s="962"/>
      <c r="J108" s="961"/>
      <c r="K108" s="961"/>
      <c r="L108" s="1217">
        <f>((L$75+L$77)*K$82)*(0.5-L$101)*((加入者・総報酬!$J$6-加入者・総報酬!$G$6)/加入者・総報酬!$J$6)/経済の伸び!$H$12/(SUM(加入者・総報酬!$I$16))</f>
        <v>1.9287455784156898E-2</v>
      </c>
      <c r="M108" s="962"/>
      <c r="N108" s="962"/>
      <c r="O108" s="962"/>
      <c r="P108" s="962"/>
      <c r="Q108" s="962"/>
      <c r="R108" s="962"/>
      <c r="S108" s="962"/>
      <c r="T108" s="962"/>
      <c r="U108" s="1216">
        <f>((U$75+U$77)*T$82)*(0.5-U$101)*((加入者・総報酬!$J$9-加入者・総報酬!$G$9)/加入者・総報酬!$J$9)/経済の伸び!$H$27/(SUM(加入者・総報酬!$I$19))</f>
        <v>2.4982353416551344E-2</v>
      </c>
    </row>
    <row r="109" spans="2:21">
      <c r="B109" s="267" t="s">
        <v>2879</v>
      </c>
      <c r="L109" s="966">
        <f>(L$74*K$93)*L101/(SUM('2025'!$C$9:$C$10)*被保険者数!$D$8+SUM('2025'!$C$11:$C$12)*被保険者数!$D$9+SUM('2025'!$C$13:$C$14)*被保険者数!$D$10)/12*10^4/L102</f>
        <v>8507.0936346037579</v>
      </c>
      <c r="U109" s="966">
        <f>(U$74*T$93)*U101/(SUM('2040'!$C$9:$C$10)*被保険者数!$D$8+SUM('2040'!$C$11:$C$12)*被保険者数!$D$9+SUM('2040'!$C$13:$C$14)*被保険者数!$D$10)/12*10^4/U102</f>
        <v>15892.503348243827</v>
      </c>
    </row>
    <row r="110" spans="2:21">
      <c r="B110" s="267" t="s">
        <v>2881</v>
      </c>
      <c r="L110" s="966">
        <f>L109/経済の伸び!$H$46</f>
        <v>6790.9097471133218</v>
      </c>
      <c r="U110" s="966">
        <f>U109/経済の伸び!$H$61</f>
        <v>8591.0868125746838</v>
      </c>
    </row>
    <row r="111" spans="2:21">
      <c r="B111" s="267" t="s">
        <v>2894</v>
      </c>
      <c r="E111" s="267"/>
      <c r="F111" s="966"/>
      <c r="L111" s="966"/>
      <c r="U111" s="966"/>
    </row>
    <row r="112" spans="2:21">
      <c r="B112" s="267" t="s">
        <v>2881</v>
      </c>
      <c r="E112" s="267"/>
      <c r="F112" s="966"/>
      <c r="L112" s="966"/>
      <c r="U112" s="966"/>
    </row>
    <row r="113" spans="2:21">
      <c r="B113" s="267" t="s">
        <v>2882</v>
      </c>
      <c r="E113" s="267"/>
      <c r="F113" s="966"/>
      <c r="L113" s="16">
        <f>((L$75+L$77)*K$93)*(0.5-L$101)/SUM('2025'!$C$4:$C$8)/12*10^4/L102*(1-0.41-0.09)/経済の伸び!$H$46</f>
        <v>3286.7191818186457</v>
      </c>
      <c r="U113" s="16">
        <f>((U$75+U$77)*T$93)*(0.5-U$101)/SUM('2040'!$C$4:$C$8)/12*10^4/U102*(1-0.41-0.09)/経済の伸び!$H$61</f>
        <v>4159.2532875638217</v>
      </c>
    </row>
    <row r="114" spans="2:21">
      <c r="B114" s="962" t="s">
        <v>2893</v>
      </c>
      <c r="C114" s="961"/>
      <c r="D114" s="961"/>
      <c r="E114" s="962"/>
      <c r="F114" s="1054"/>
      <c r="G114" s="962"/>
      <c r="H114" s="962"/>
      <c r="I114" s="962"/>
      <c r="J114" s="961"/>
      <c r="K114" s="961"/>
      <c r="L114" s="1216">
        <f>((L$75+L$77)*K$93)*(0.5-L$101)*((加入者・総報酬!$J$6-加入者・総報酬!$G$6)/加入者・総報酬!$J$6)/経済の伸び!$H$46/(SUM(加入者・総報酬!$I$16))</f>
        <v>1.9037507225264729E-2</v>
      </c>
      <c r="M114" s="962"/>
      <c r="N114" s="962"/>
      <c r="O114" s="962"/>
      <c r="P114" s="962"/>
      <c r="Q114" s="962"/>
      <c r="R114" s="962"/>
      <c r="S114" s="962"/>
      <c r="T114" s="962"/>
      <c r="U114" s="1216">
        <f>((U$75+U$77)*T$93)*(0.5-U$101)*((加入者・総報酬!$J$9-加入者・総報酬!$G$9)/加入者・総報酬!$J$9)/経済の伸び!$H$61/(SUM(加入者・総報酬!$I$19))</f>
        <v>2.4518593598814736E-2</v>
      </c>
    </row>
  </sheetData>
  <phoneticPr fontId="40"/>
  <pageMargins left="0.51181102362204722" right="0.51181102362204722" top="0.55118110236220474" bottom="0.55118110236220474" header="0.31496062992125984" footer="0.31496062992125984"/>
  <pageSetup paperSize="8" scale="6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6" tint="0.59999389629810485"/>
  </sheetPr>
  <dimension ref="A1:D29"/>
  <sheetViews>
    <sheetView workbookViewId="0">
      <selection activeCell="F60" sqref="F60"/>
    </sheetView>
  </sheetViews>
  <sheetFormatPr defaultRowHeight="13.5"/>
  <cols>
    <col min="1" max="1" width="41.625" customWidth="1"/>
  </cols>
  <sheetData>
    <row r="1" spans="1:4">
      <c r="A1" t="s">
        <v>2395</v>
      </c>
      <c r="B1" t="s">
        <v>2780</v>
      </c>
    </row>
    <row r="2" spans="1:4">
      <c r="A2" t="s">
        <v>2795</v>
      </c>
    </row>
    <row r="3" spans="1:4">
      <c r="A3" t="s">
        <v>2398</v>
      </c>
    </row>
    <row r="4" spans="1:4">
      <c r="B4" t="s">
        <v>44</v>
      </c>
      <c r="C4" t="s">
        <v>6</v>
      </c>
      <c r="D4" t="s">
        <v>7</v>
      </c>
    </row>
    <row r="5" spans="1:4">
      <c r="A5" t="s">
        <v>44</v>
      </c>
      <c r="B5">
        <v>27834</v>
      </c>
      <c r="C5">
        <v>8943</v>
      </c>
      <c r="D5">
        <v>18840</v>
      </c>
    </row>
    <row r="6" spans="1:4">
      <c r="A6" t="s">
        <v>43</v>
      </c>
      <c r="B6">
        <v>23123</v>
      </c>
      <c r="C6">
        <v>7178</v>
      </c>
      <c r="D6">
        <v>15901</v>
      </c>
    </row>
    <row r="7" spans="1:4">
      <c r="A7" t="s">
        <v>42</v>
      </c>
      <c r="B7">
        <v>19753</v>
      </c>
      <c r="C7">
        <v>5902</v>
      </c>
      <c r="D7">
        <v>13820</v>
      </c>
    </row>
    <row r="8" spans="1:4">
      <c r="A8" t="s">
        <v>41</v>
      </c>
      <c r="B8">
        <v>3047</v>
      </c>
      <c r="C8">
        <v>1181</v>
      </c>
      <c r="D8">
        <v>1859</v>
      </c>
    </row>
    <row r="9" spans="1:4">
      <c r="A9" t="s">
        <v>40</v>
      </c>
      <c r="B9">
        <v>16</v>
      </c>
      <c r="C9">
        <v>1</v>
      </c>
      <c r="D9">
        <v>15</v>
      </c>
    </row>
    <row r="10" spans="1:4">
      <c r="A10" t="s">
        <v>39</v>
      </c>
      <c r="B10">
        <v>2112</v>
      </c>
      <c r="C10">
        <v>562</v>
      </c>
      <c r="D10">
        <v>1544</v>
      </c>
    </row>
    <row r="11" spans="1:4">
      <c r="A11" t="s">
        <v>2399</v>
      </c>
      <c r="B11">
        <v>492</v>
      </c>
      <c r="C11">
        <v>113</v>
      </c>
      <c r="D11">
        <v>378</v>
      </c>
    </row>
    <row r="12" spans="1:4">
      <c r="A12" t="s">
        <v>37</v>
      </c>
      <c r="B12">
        <v>5874</v>
      </c>
      <c r="C12">
        <v>1798</v>
      </c>
      <c r="D12">
        <v>4067</v>
      </c>
    </row>
    <row r="13" spans="1:4">
      <c r="A13" t="s">
        <v>2400</v>
      </c>
      <c r="B13">
        <v>5409</v>
      </c>
      <c r="C13">
        <v>1391</v>
      </c>
      <c r="D13">
        <v>4012</v>
      </c>
    </row>
    <row r="14" spans="1:4">
      <c r="A14" t="s">
        <v>35</v>
      </c>
      <c r="B14">
        <v>2802</v>
      </c>
      <c r="C14">
        <v>854</v>
      </c>
      <c r="D14">
        <v>1945</v>
      </c>
    </row>
    <row r="15" spans="1:4">
      <c r="A15" t="s">
        <v>34</v>
      </c>
      <c r="B15">
        <v>437</v>
      </c>
      <c r="C15">
        <v>79</v>
      </c>
      <c r="D15">
        <v>352</v>
      </c>
    </row>
    <row r="16" spans="1:4">
      <c r="A16" t="s">
        <v>33</v>
      </c>
      <c r="B16">
        <v>387</v>
      </c>
      <c r="C16">
        <v>72</v>
      </c>
      <c r="D16">
        <v>311</v>
      </c>
    </row>
    <row r="17" spans="1:4">
      <c r="A17" t="s">
        <v>32</v>
      </c>
      <c r="B17">
        <v>48</v>
      </c>
      <c r="C17">
        <v>6</v>
      </c>
      <c r="D17">
        <v>40</v>
      </c>
    </row>
    <row r="18" spans="1:4">
      <c r="A18" t="s">
        <v>31</v>
      </c>
      <c r="B18">
        <v>0</v>
      </c>
      <c r="C18" t="s">
        <v>19</v>
      </c>
      <c r="D18">
        <v>0</v>
      </c>
    </row>
    <row r="19" spans="1:4">
      <c r="A19" t="s">
        <v>30</v>
      </c>
      <c r="B19">
        <v>2</v>
      </c>
      <c r="C19">
        <v>0</v>
      </c>
      <c r="D19">
        <v>1</v>
      </c>
    </row>
    <row r="20" spans="1:4">
      <c r="A20" t="s">
        <v>29</v>
      </c>
      <c r="B20">
        <v>0</v>
      </c>
      <c r="C20">
        <v>0</v>
      </c>
      <c r="D20">
        <v>0</v>
      </c>
    </row>
    <row r="21" spans="1:4">
      <c r="A21" t="s">
        <v>28</v>
      </c>
      <c r="B21">
        <v>503</v>
      </c>
      <c r="C21">
        <v>213</v>
      </c>
      <c r="D21">
        <v>288</v>
      </c>
    </row>
    <row r="22" spans="1:4">
      <c r="A22" t="s">
        <v>27</v>
      </c>
      <c r="B22">
        <v>2430</v>
      </c>
      <c r="C22">
        <v>985</v>
      </c>
      <c r="D22">
        <v>1440</v>
      </c>
    </row>
    <row r="23" spans="1:4">
      <c r="A23" t="s">
        <v>26</v>
      </c>
      <c r="B23">
        <v>3613</v>
      </c>
      <c r="C23">
        <v>1503</v>
      </c>
      <c r="D23">
        <v>2106</v>
      </c>
    </row>
    <row r="24" spans="1:4">
      <c r="A24" t="s">
        <v>25</v>
      </c>
      <c r="B24">
        <v>1098</v>
      </c>
      <c r="C24">
        <v>262</v>
      </c>
      <c r="D24">
        <v>833</v>
      </c>
    </row>
    <row r="25" spans="1:4">
      <c r="A25" t="s">
        <v>24</v>
      </c>
      <c r="B25">
        <v>49</v>
      </c>
      <c r="C25">
        <v>18</v>
      </c>
      <c r="D25">
        <v>30</v>
      </c>
    </row>
    <row r="26" spans="1:4">
      <c r="A26" t="s">
        <v>97</v>
      </c>
      <c r="B26">
        <v>792</v>
      </c>
      <c r="C26">
        <v>243</v>
      </c>
      <c r="D26">
        <v>547</v>
      </c>
    </row>
    <row r="27" spans="1:4">
      <c r="A27" t="s">
        <v>96</v>
      </c>
      <c r="B27">
        <v>1</v>
      </c>
      <c r="C27">
        <v>0</v>
      </c>
      <c r="D27">
        <v>1</v>
      </c>
    </row>
    <row r="28" spans="1:4">
      <c r="A28" t="s">
        <v>2401</v>
      </c>
      <c r="B28">
        <v>256</v>
      </c>
      <c r="C28" t="s">
        <v>19</v>
      </c>
      <c r="D28">
        <v>255</v>
      </c>
    </row>
    <row r="29" spans="1:4">
      <c r="A29" t="s">
        <v>2402</v>
      </c>
      <c r="B29">
        <v>0</v>
      </c>
      <c r="C29" t="s">
        <v>19</v>
      </c>
      <c r="D29">
        <v>0</v>
      </c>
    </row>
  </sheetData>
  <phoneticPr fontId="40"/>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6" tint="0.59999389629810485"/>
  </sheetPr>
  <dimension ref="A1:D29"/>
  <sheetViews>
    <sheetView workbookViewId="0">
      <selection activeCell="F60" sqref="F60"/>
    </sheetView>
  </sheetViews>
  <sheetFormatPr defaultRowHeight="13.5"/>
  <cols>
    <col min="1" max="1" width="39.75" customWidth="1"/>
  </cols>
  <sheetData>
    <row r="1" spans="1:4">
      <c r="A1" t="s">
        <v>2395</v>
      </c>
      <c r="B1" t="s">
        <v>2779</v>
      </c>
    </row>
    <row r="2" spans="1:4">
      <c r="A2" t="s">
        <v>2795</v>
      </c>
    </row>
    <row r="3" spans="1:4">
      <c r="A3" t="s">
        <v>2398</v>
      </c>
    </row>
    <row r="4" spans="1:4">
      <c r="B4" t="s">
        <v>44</v>
      </c>
      <c r="C4" t="s">
        <v>6</v>
      </c>
      <c r="D4" t="s">
        <v>7</v>
      </c>
    </row>
    <row r="5" spans="1:4">
      <c r="A5" t="s">
        <v>44</v>
      </c>
      <c r="B5">
        <v>29087</v>
      </c>
      <c r="C5">
        <v>9376</v>
      </c>
      <c r="D5">
        <v>19654</v>
      </c>
    </row>
    <row r="6" spans="1:4">
      <c r="A6" t="s">
        <v>43</v>
      </c>
      <c r="B6">
        <v>24293</v>
      </c>
      <c r="C6">
        <v>7553</v>
      </c>
      <c r="D6">
        <v>16690</v>
      </c>
    </row>
    <row r="7" spans="1:4">
      <c r="A7" t="s">
        <v>42</v>
      </c>
      <c r="B7">
        <v>21042</v>
      </c>
      <c r="C7">
        <v>6317</v>
      </c>
      <c r="D7">
        <v>14690</v>
      </c>
    </row>
    <row r="8" spans="1:4">
      <c r="A8" t="s">
        <v>41</v>
      </c>
      <c r="B8">
        <v>3484</v>
      </c>
      <c r="C8">
        <v>1347</v>
      </c>
      <c r="D8">
        <v>2128</v>
      </c>
    </row>
    <row r="9" spans="1:4">
      <c r="A9" t="s">
        <v>40</v>
      </c>
      <c r="B9">
        <v>17</v>
      </c>
      <c r="C9">
        <v>1</v>
      </c>
      <c r="D9">
        <v>16</v>
      </c>
    </row>
    <row r="10" spans="1:4">
      <c r="A10" t="s">
        <v>39</v>
      </c>
      <c r="B10">
        <v>2167</v>
      </c>
      <c r="C10">
        <v>573</v>
      </c>
      <c r="D10">
        <v>1587</v>
      </c>
    </row>
    <row r="11" spans="1:4">
      <c r="A11" t="s">
        <v>2399</v>
      </c>
      <c r="B11">
        <v>507</v>
      </c>
      <c r="C11">
        <v>116</v>
      </c>
      <c r="D11">
        <v>390</v>
      </c>
    </row>
    <row r="12" spans="1:4">
      <c r="A12" t="s">
        <v>37</v>
      </c>
      <c r="B12">
        <v>6732</v>
      </c>
      <c r="C12">
        <v>2058</v>
      </c>
      <c r="D12">
        <v>4663</v>
      </c>
    </row>
    <row r="13" spans="1:4">
      <c r="A13" t="s">
        <v>2400</v>
      </c>
      <c r="B13">
        <v>5384</v>
      </c>
      <c r="C13">
        <v>1382</v>
      </c>
      <c r="D13">
        <v>3996</v>
      </c>
    </row>
    <row r="14" spans="1:4">
      <c r="A14" t="s">
        <v>35</v>
      </c>
      <c r="B14">
        <v>2752</v>
      </c>
      <c r="C14">
        <v>839</v>
      </c>
      <c r="D14">
        <v>1909</v>
      </c>
    </row>
    <row r="15" spans="1:4">
      <c r="A15" t="s">
        <v>34</v>
      </c>
      <c r="B15">
        <v>416</v>
      </c>
      <c r="C15">
        <v>77</v>
      </c>
      <c r="D15">
        <v>333</v>
      </c>
    </row>
    <row r="16" spans="1:4">
      <c r="A16" t="s">
        <v>33</v>
      </c>
      <c r="B16">
        <v>367</v>
      </c>
      <c r="C16">
        <v>71</v>
      </c>
      <c r="D16">
        <v>292</v>
      </c>
    </row>
    <row r="17" spans="1:4">
      <c r="A17" t="s">
        <v>32</v>
      </c>
      <c r="B17">
        <v>47</v>
      </c>
      <c r="C17">
        <v>6</v>
      </c>
      <c r="D17">
        <v>39</v>
      </c>
    </row>
    <row r="18" spans="1:4">
      <c r="A18" t="s">
        <v>31</v>
      </c>
      <c r="B18">
        <v>0</v>
      </c>
      <c r="C18">
        <v>0</v>
      </c>
      <c r="D18">
        <v>0</v>
      </c>
    </row>
    <row r="19" spans="1:4">
      <c r="A19" t="s">
        <v>30</v>
      </c>
      <c r="B19">
        <v>2</v>
      </c>
      <c r="C19">
        <v>0</v>
      </c>
      <c r="D19">
        <v>1</v>
      </c>
    </row>
    <row r="20" spans="1:4">
      <c r="A20" t="s">
        <v>29</v>
      </c>
      <c r="B20">
        <v>0</v>
      </c>
      <c r="C20">
        <v>0</v>
      </c>
      <c r="D20">
        <v>0</v>
      </c>
    </row>
    <row r="21" spans="1:4">
      <c r="A21" t="s">
        <v>28</v>
      </c>
      <c r="B21">
        <v>501</v>
      </c>
      <c r="C21">
        <v>212</v>
      </c>
      <c r="D21">
        <v>288</v>
      </c>
    </row>
    <row r="22" spans="1:4">
      <c r="A22" t="s">
        <v>27</v>
      </c>
      <c r="B22">
        <v>2334</v>
      </c>
      <c r="C22">
        <v>947</v>
      </c>
      <c r="D22">
        <v>1380</v>
      </c>
    </row>
    <row r="23" spans="1:4">
      <c r="A23" t="s">
        <v>26</v>
      </c>
      <c r="B23">
        <v>3724</v>
      </c>
      <c r="C23">
        <v>1566</v>
      </c>
      <c r="D23">
        <v>2154</v>
      </c>
    </row>
    <row r="24" spans="1:4">
      <c r="A24" t="s">
        <v>25</v>
      </c>
      <c r="B24">
        <v>1071</v>
      </c>
      <c r="C24">
        <v>257</v>
      </c>
      <c r="D24">
        <v>810</v>
      </c>
    </row>
    <row r="25" spans="1:4">
      <c r="A25" t="s">
        <v>24</v>
      </c>
      <c r="B25">
        <v>49</v>
      </c>
      <c r="C25">
        <v>18</v>
      </c>
      <c r="D25">
        <v>31</v>
      </c>
    </row>
    <row r="26" spans="1:4">
      <c r="A26" t="s">
        <v>97</v>
      </c>
      <c r="B26">
        <v>779</v>
      </c>
      <c r="C26">
        <v>239</v>
      </c>
      <c r="D26">
        <v>537</v>
      </c>
    </row>
    <row r="27" spans="1:4">
      <c r="A27" t="s">
        <v>96</v>
      </c>
      <c r="B27">
        <v>1</v>
      </c>
      <c r="C27">
        <v>0</v>
      </c>
      <c r="D27">
        <v>0</v>
      </c>
    </row>
    <row r="28" spans="1:4">
      <c r="A28" t="s">
        <v>2401</v>
      </c>
      <c r="B28">
        <v>241</v>
      </c>
      <c r="C28" t="s">
        <v>19</v>
      </c>
      <c r="D28">
        <v>241</v>
      </c>
    </row>
    <row r="29" spans="1:4">
      <c r="A29" t="s">
        <v>2402</v>
      </c>
      <c r="B29">
        <v>0</v>
      </c>
      <c r="C29" t="s">
        <v>19</v>
      </c>
      <c r="D29">
        <v>0</v>
      </c>
    </row>
  </sheetData>
  <phoneticPr fontId="40"/>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6" tint="0.59999389629810485"/>
  </sheetPr>
  <dimension ref="A1:D29"/>
  <sheetViews>
    <sheetView workbookViewId="0">
      <selection activeCell="F60" sqref="F60"/>
    </sheetView>
  </sheetViews>
  <sheetFormatPr defaultRowHeight="13.5"/>
  <cols>
    <col min="1" max="1" width="39.25" customWidth="1"/>
  </cols>
  <sheetData>
    <row r="1" spans="1:4">
      <c r="A1" t="s">
        <v>2395</v>
      </c>
      <c r="B1" t="s">
        <v>2396</v>
      </c>
    </row>
    <row r="2" spans="1:4">
      <c r="A2" t="s">
        <v>2795</v>
      </c>
    </row>
    <row r="3" spans="1:4">
      <c r="A3" t="s">
        <v>2398</v>
      </c>
    </row>
    <row r="4" spans="1:4">
      <c r="B4" t="s">
        <v>44</v>
      </c>
      <c r="C4" t="s">
        <v>6</v>
      </c>
      <c r="D4" t="s">
        <v>7</v>
      </c>
    </row>
    <row r="5" spans="1:4">
      <c r="A5" t="s">
        <v>44</v>
      </c>
      <c r="B5">
        <v>30471</v>
      </c>
      <c r="C5">
        <v>9847</v>
      </c>
      <c r="D5">
        <v>20567</v>
      </c>
    </row>
    <row r="6" spans="1:4">
      <c r="A6" t="s">
        <v>43</v>
      </c>
      <c r="B6">
        <v>25561</v>
      </c>
      <c r="C6">
        <v>7963</v>
      </c>
      <c r="D6">
        <v>17547</v>
      </c>
    </row>
    <row r="7" spans="1:4">
      <c r="A7" t="s">
        <v>42</v>
      </c>
      <c r="B7">
        <v>22211</v>
      </c>
      <c r="C7">
        <v>6696</v>
      </c>
      <c r="D7">
        <v>15477</v>
      </c>
    </row>
    <row r="8" spans="1:4">
      <c r="A8" t="s">
        <v>41</v>
      </c>
      <c r="B8">
        <v>3973</v>
      </c>
      <c r="C8">
        <v>1533</v>
      </c>
      <c r="D8">
        <v>2430</v>
      </c>
    </row>
    <row r="9" spans="1:4">
      <c r="A9" t="s">
        <v>40</v>
      </c>
      <c r="B9">
        <v>19</v>
      </c>
      <c r="C9">
        <v>2</v>
      </c>
      <c r="D9">
        <v>17</v>
      </c>
    </row>
    <row r="10" spans="1:4">
      <c r="A10" t="s">
        <v>39</v>
      </c>
      <c r="B10">
        <v>2081</v>
      </c>
      <c r="C10">
        <v>550</v>
      </c>
      <c r="D10">
        <v>1525</v>
      </c>
    </row>
    <row r="11" spans="1:4">
      <c r="A11" t="s">
        <v>2399</v>
      </c>
      <c r="B11">
        <v>479</v>
      </c>
      <c r="C11">
        <v>110</v>
      </c>
      <c r="D11">
        <v>369</v>
      </c>
    </row>
    <row r="12" spans="1:4">
      <c r="A12" t="s">
        <v>37</v>
      </c>
      <c r="B12">
        <v>7580</v>
      </c>
      <c r="C12">
        <v>2304</v>
      </c>
      <c r="D12">
        <v>5264</v>
      </c>
    </row>
    <row r="13" spans="1:4">
      <c r="A13" t="s">
        <v>2400</v>
      </c>
      <c r="B13">
        <v>5354</v>
      </c>
      <c r="C13">
        <v>1368</v>
      </c>
      <c r="D13">
        <v>3980</v>
      </c>
    </row>
    <row r="14" spans="1:4">
      <c r="A14" t="s">
        <v>35</v>
      </c>
      <c r="B14">
        <v>2724</v>
      </c>
      <c r="C14">
        <v>829</v>
      </c>
      <c r="D14">
        <v>1892</v>
      </c>
    </row>
    <row r="15" spans="1:4">
      <c r="A15" t="s">
        <v>34</v>
      </c>
      <c r="B15">
        <v>430</v>
      </c>
      <c r="C15">
        <v>78</v>
      </c>
      <c r="D15">
        <v>346</v>
      </c>
    </row>
    <row r="16" spans="1:4">
      <c r="A16" t="s">
        <v>33</v>
      </c>
      <c r="B16">
        <v>382</v>
      </c>
      <c r="C16">
        <v>72</v>
      </c>
      <c r="D16">
        <v>305</v>
      </c>
    </row>
    <row r="17" spans="1:4">
      <c r="A17" t="s">
        <v>32</v>
      </c>
      <c r="B17">
        <v>47</v>
      </c>
      <c r="C17">
        <v>6</v>
      </c>
      <c r="D17">
        <v>39</v>
      </c>
    </row>
    <row r="18" spans="1:4">
      <c r="A18" t="s">
        <v>31</v>
      </c>
      <c r="B18">
        <v>0</v>
      </c>
      <c r="C18">
        <v>0</v>
      </c>
      <c r="D18">
        <v>0</v>
      </c>
    </row>
    <row r="19" spans="1:4">
      <c r="A19" t="s">
        <v>30</v>
      </c>
      <c r="B19">
        <v>2</v>
      </c>
      <c r="C19">
        <v>0</v>
      </c>
      <c r="D19">
        <v>2</v>
      </c>
    </row>
    <row r="20" spans="1:4">
      <c r="A20" t="s">
        <v>29</v>
      </c>
      <c r="B20">
        <v>0</v>
      </c>
      <c r="C20">
        <v>0</v>
      </c>
      <c r="D20">
        <v>0</v>
      </c>
    </row>
    <row r="21" spans="1:4">
      <c r="A21" t="s">
        <v>28</v>
      </c>
      <c r="B21">
        <v>493</v>
      </c>
      <c r="C21">
        <v>209</v>
      </c>
      <c r="D21">
        <v>282</v>
      </c>
    </row>
    <row r="22" spans="1:4">
      <c r="A22" t="s">
        <v>27</v>
      </c>
      <c r="B22">
        <v>2427</v>
      </c>
      <c r="C22">
        <v>980</v>
      </c>
      <c r="D22">
        <v>1441</v>
      </c>
    </row>
    <row r="23" spans="1:4">
      <c r="A23" t="s">
        <v>26</v>
      </c>
      <c r="B23">
        <v>3828</v>
      </c>
      <c r="C23">
        <v>1623</v>
      </c>
      <c r="D23">
        <v>2201</v>
      </c>
    </row>
    <row r="24" spans="1:4">
      <c r="A24" t="s">
        <v>25</v>
      </c>
      <c r="B24">
        <v>1083</v>
      </c>
      <c r="C24">
        <v>260</v>
      </c>
      <c r="D24">
        <v>819</v>
      </c>
    </row>
    <row r="25" spans="1:4">
      <c r="A25" t="s">
        <v>24</v>
      </c>
      <c r="B25">
        <v>51</v>
      </c>
      <c r="C25">
        <v>18</v>
      </c>
      <c r="D25">
        <v>33</v>
      </c>
    </row>
    <row r="26" spans="1:4">
      <c r="A26" t="s">
        <v>97</v>
      </c>
      <c r="B26">
        <v>781</v>
      </c>
      <c r="C26">
        <v>242</v>
      </c>
      <c r="D26">
        <v>537</v>
      </c>
    </row>
    <row r="27" spans="1:4">
      <c r="A27" t="s">
        <v>96</v>
      </c>
      <c r="B27">
        <v>1</v>
      </c>
      <c r="C27">
        <v>0</v>
      </c>
      <c r="D27">
        <v>1</v>
      </c>
    </row>
    <row r="28" spans="1:4">
      <c r="A28" t="s">
        <v>2401</v>
      </c>
      <c r="B28">
        <v>249</v>
      </c>
      <c r="C28" t="s">
        <v>19</v>
      </c>
      <c r="D28">
        <v>248</v>
      </c>
    </row>
    <row r="29" spans="1:4">
      <c r="A29" t="s">
        <v>2402</v>
      </c>
      <c r="B29">
        <v>0</v>
      </c>
      <c r="C29" t="s">
        <v>19</v>
      </c>
      <c r="D29">
        <v>0</v>
      </c>
    </row>
  </sheetData>
  <phoneticPr fontId="40"/>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6" tint="0.59999389629810485"/>
  </sheetPr>
  <dimension ref="A1:D29"/>
  <sheetViews>
    <sheetView workbookViewId="0">
      <selection activeCell="F60" sqref="F60"/>
    </sheetView>
  </sheetViews>
  <sheetFormatPr defaultRowHeight="13.5"/>
  <cols>
    <col min="1" max="1" width="39" customWidth="1"/>
  </cols>
  <sheetData>
    <row r="1" spans="1:4">
      <c r="A1" t="s">
        <v>2395</v>
      </c>
      <c r="B1" t="s">
        <v>2403</v>
      </c>
    </row>
    <row r="2" spans="1:4">
      <c r="A2" t="s">
        <v>2795</v>
      </c>
    </row>
    <row r="3" spans="1:4">
      <c r="A3" t="s">
        <v>2398</v>
      </c>
    </row>
    <row r="4" spans="1:4">
      <c r="B4" t="s">
        <v>44</v>
      </c>
      <c r="C4" t="s">
        <v>6</v>
      </c>
      <c r="D4" t="s">
        <v>7</v>
      </c>
    </row>
    <row r="5" spans="1:4">
      <c r="A5" t="s">
        <v>44</v>
      </c>
      <c r="B5">
        <v>30891</v>
      </c>
      <c r="C5">
        <v>10046</v>
      </c>
      <c r="D5">
        <v>20787</v>
      </c>
    </row>
    <row r="6" spans="1:4">
      <c r="A6" t="s">
        <v>43</v>
      </c>
      <c r="B6">
        <v>25951</v>
      </c>
      <c r="C6">
        <v>8120</v>
      </c>
      <c r="D6">
        <v>17780</v>
      </c>
    </row>
    <row r="7" spans="1:4">
      <c r="A7" t="s">
        <v>42</v>
      </c>
      <c r="B7">
        <v>22806</v>
      </c>
      <c r="C7">
        <v>6929</v>
      </c>
      <c r="D7">
        <v>15837</v>
      </c>
    </row>
    <row r="8" spans="1:4">
      <c r="A8" t="s">
        <v>41</v>
      </c>
      <c r="B8">
        <v>4336</v>
      </c>
      <c r="C8">
        <v>1670</v>
      </c>
      <c r="D8">
        <v>2656</v>
      </c>
    </row>
    <row r="9" spans="1:4">
      <c r="A9" t="s">
        <v>40</v>
      </c>
      <c r="B9">
        <v>17</v>
      </c>
      <c r="C9">
        <v>2</v>
      </c>
      <c r="D9">
        <v>15</v>
      </c>
    </row>
    <row r="10" spans="1:4">
      <c r="A10" t="s">
        <v>39</v>
      </c>
      <c r="B10">
        <v>1949</v>
      </c>
      <c r="C10">
        <v>521</v>
      </c>
      <c r="D10">
        <v>1422</v>
      </c>
    </row>
    <row r="11" spans="1:4">
      <c r="A11" t="s">
        <v>2399</v>
      </c>
      <c r="B11">
        <v>454</v>
      </c>
      <c r="C11">
        <v>108</v>
      </c>
      <c r="D11">
        <v>345</v>
      </c>
    </row>
    <row r="12" spans="1:4">
      <c r="A12" t="s">
        <v>37</v>
      </c>
      <c r="B12">
        <v>8167</v>
      </c>
      <c r="C12">
        <v>2476</v>
      </c>
      <c r="D12">
        <v>5677</v>
      </c>
    </row>
    <row r="13" spans="1:4">
      <c r="A13" t="s">
        <v>2400</v>
      </c>
      <c r="B13">
        <v>5230</v>
      </c>
      <c r="C13">
        <v>1341</v>
      </c>
      <c r="D13">
        <v>3883</v>
      </c>
    </row>
    <row r="14" spans="1:4">
      <c r="A14" t="s">
        <v>35</v>
      </c>
      <c r="B14">
        <v>2654</v>
      </c>
      <c r="C14">
        <v>811</v>
      </c>
      <c r="D14">
        <v>1840</v>
      </c>
    </row>
    <row r="15" spans="1:4">
      <c r="A15" t="s">
        <v>34</v>
      </c>
      <c r="B15">
        <v>402</v>
      </c>
      <c r="C15">
        <v>71</v>
      </c>
      <c r="D15">
        <v>325</v>
      </c>
    </row>
    <row r="16" spans="1:4">
      <c r="A16" t="s">
        <v>33</v>
      </c>
      <c r="B16">
        <v>356</v>
      </c>
      <c r="C16">
        <v>65</v>
      </c>
      <c r="D16">
        <v>286</v>
      </c>
    </row>
    <row r="17" spans="1:4">
      <c r="A17" t="s">
        <v>32</v>
      </c>
      <c r="B17">
        <v>45</v>
      </c>
      <c r="C17">
        <v>5</v>
      </c>
      <c r="D17">
        <v>38</v>
      </c>
    </row>
    <row r="18" spans="1:4">
      <c r="A18" t="s">
        <v>31</v>
      </c>
      <c r="B18">
        <v>0</v>
      </c>
      <c r="C18">
        <v>0</v>
      </c>
      <c r="D18">
        <v>0</v>
      </c>
    </row>
    <row r="19" spans="1:4">
      <c r="A19" t="s">
        <v>30</v>
      </c>
      <c r="B19">
        <v>2</v>
      </c>
      <c r="C19">
        <v>0</v>
      </c>
      <c r="D19">
        <v>1</v>
      </c>
    </row>
    <row r="20" spans="1:4">
      <c r="A20" t="s">
        <v>29</v>
      </c>
      <c r="B20">
        <v>0</v>
      </c>
      <c r="C20">
        <v>0</v>
      </c>
      <c r="D20">
        <v>0</v>
      </c>
    </row>
    <row r="21" spans="1:4">
      <c r="A21" t="s">
        <v>28</v>
      </c>
      <c r="B21">
        <v>478</v>
      </c>
      <c r="C21">
        <v>203</v>
      </c>
      <c r="D21">
        <v>273</v>
      </c>
    </row>
    <row r="22" spans="1:4">
      <c r="A22" t="s">
        <v>27</v>
      </c>
      <c r="B22">
        <v>2266</v>
      </c>
      <c r="C22">
        <v>917</v>
      </c>
      <c r="D22">
        <v>1345</v>
      </c>
    </row>
    <row r="23" spans="1:4">
      <c r="A23" t="s">
        <v>26</v>
      </c>
      <c r="B23">
        <v>3920</v>
      </c>
      <c r="C23">
        <v>1679</v>
      </c>
      <c r="D23">
        <v>2237</v>
      </c>
    </row>
    <row r="24" spans="1:4">
      <c r="A24" t="s">
        <v>25</v>
      </c>
      <c r="B24">
        <v>1020</v>
      </c>
      <c r="C24">
        <v>248</v>
      </c>
      <c r="D24">
        <v>770</v>
      </c>
    </row>
    <row r="25" spans="1:4">
      <c r="A25" t="s">
        <v>24</v>
      </c>
      <c r="B25">
        <v>47</v>
      </c>
      <c r="C25">
        <v>18</v>
      </c>
      <c r="D25">
        <v>29</v>
      </c>
    </row>
    <row r="26" spans="1:4">
      <c r="A26" t="s">
        <v>97</v>
      </c>
      <c r="B26">
        <v>746</v>
      </c>
      <c r="C26">
        <v>230</v>
      </c>
      <c r="D26">
        <v>514</v>
      </c>
    </row>
    <row r="27" spans="1:4">
      <c r="A27" t="s">
        <v>96</v>
      </c>
      <c r="B27">
        <v>0</v>
      </c>
      <c r="C27">
        <v>0</v>
      </c>
      <c r="D27">
        <v>0</v>
      </c>
    </row>
    <row r="28" spans="1:4">
      <c r="A28" t="s">
        <v>2401</v>
      </c>
      <c r="B28">
        <v>227</v>
      </c>
      <c r="C28" t="s">
        <v>19</v>
      </c>
      <c r="D28">
        <v>226</v>
      </c>
    </row>
    <row r="29" spans="1:4">
      <c r="A29" t="s">
        <v>2402</v>
      </c>
      <c r="B29">
        <v>0</v>
      </c>
      <c r="C29" t="s">
        <v>19</v>
      </c>
      <c r="D29">
        <v>0</v>
      </c>
    </row>
  </sheetData>
  <phoneticPr fontId="40"/>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6" tint="0.59999389629810485"/>
  </sheetPr>
  <dimension ref="A1:G44"/>
  <sheetViews>
    <sheetView zoomScale="90" zoomScaleNormal="90" workbookViewId="0">
      <selection activeCell="F60" sqref="F60"/>
    </sheetView>
  </sheetViews>
  <sheetFormatPr defaultRowHeight="13.5"/>
  <cols>
    <col min="1" max="1" width="48.125" customWidth="1"/>
  </cols>
  <sheetData>
    <row r="1" spans="1:7">
      <c r="A1" t="s">
        <v>2395</v>
      </c>
      <c r="B1" t="s">
        <v>2760</v>
      </c>
    </row>
    <row r="2" spans="1:7">
      <c r="A2" t="s">
        <v>2776</v>
      </c>
    </row>
    <row r="3" spans="1:7">
      <c r="A3" t="s">
        <v>2775</v>
      </c>
    </row>
    <row r="4" spans="1:7">
      <c r="B4" t="s">
        <v>44</v>
      </c>
      <c r="C4" t="s">
        <v>8</v>
      </c>
      <c r="D4" t="s">
        <v>9</v>
      </c>
      <c r="E4" t="s">
        <v>10</v>
      </c>
      <c r="F4" t="s">
        <v>11</v>
      </c>
      <c r="G4" t="s">
        <v>12</v>
      </c>
    </row>
    <row r="5" spans="1:7">
      <c r="A5" t="s">
        <v>44</v>
      </c>
      <c r="B5">
        <v>4260</v>
      </c>
      <c r="C5">
        <v>1106.5</v>
      </c>
      <c r="D5">
        <v>1054</v>
      </c>
      <c r="E5">
        <v>816.8</v>
      </c>
      <c r="F5">
        <v>734.2</v>
      </c>
      <c r="G5">
        <v>548.29999999999995</v>
      </c>
    </row>
    <row r="6" spans="1:7">
      <c r="A6" t="s">
        <v>93</v>
      </c>
      <c r="B6">
        <v>3002.5</v>
      </c>
      <c r="C6">
        <v>948.2</v>
      </c>
      <c r="D6">
        <v>884.9</v>
      </c>
      <c r="E6">
        <v>539.9</v>
      </c>
      <c r="F6">
        <v>380.3</v>
      </c>
      <c r="G6">
        <v>249</v>
      </c>
    </row>
    <row r="7" spans="1:7">
      <c r="A7" t="s">
        <v>42</v>
      </c>
      <c r="B7">
        <v>2570.5</v>
      </c>
      <c r="C7">
        <v>853.8</v>
      </c>
      <c r="D7">
        <v>789.1</v>
      </c>
      <c r="E7">
        <v>440.9</v>
      </c>
      <c r="F7">
        <v>295.5</v>
      </c>
      <c r="G7">
        <v>191.1</v>
      </c>
    </row>
    <row r="8" spans="1:7">
      <c r="A8" t="s">
        <v>92</v>
      </c>
      <c r="B8">
        <v>1016.5</v>
      </c>
      <c r="C8">
        <v>323.8</v>
      </c>
      <c r="D8">
        <v>299.60000000000002</v>
      </c>
      <c r="E8">
        <v>167.4</v>
      </c>
      <c r="F8">
        <v>126.6</v>
      </c>
      <c r="G8">
        <v>99.2</v>
      </c>
    </row>
    <row r="9" spans="1:7">
      <c r="A9" t="s">
        <v>91</v>
      </c>
      <c r="B9">
        <v>65.400000000000006</v>
      </c>
      <c r="C9">
        <v>1.6</v>
      </c>
      <c r="D9">
        <v>5.2</v>
      </c>
      <c r="E9">
        <v>7.6</v>
      </c>
      <c r="F9">
        <v>17.399999999999999</v>
      </c>
      <c r="G9">
        <v>33.6</v>
      </c>
    </row>
    <row r="10" spans="1:7">
      <c r="A10" t="s">
        <v>90</v>
      </c>
      <c r="B10">
        <v>426.9</v>
      </c>
      <c r="C10">
        <v>96.3</v>
      </c>
      <c r="D10">
        <v>110.9</v>
      </c>
      <c r="E10">
        <v>75.400000000000006</v>
      </c>
      <c r="F10">
        <v>72.3</v>
      </c>
      <c r="G10">
        <v>72</v>
      </c>
    </row>
    <row r="11" spans="1:7">
      <c r="A11" t="s">
        <v>2774</v>
      </c>
      <c r="B11">
        <v>88.5</v>
      </c>
      <c r="C11">
        <v>17</v>
      </c>
      <c r="D11">
        <v>24.6</v>
      </c>
      <c r="E11">
        <v>17.8</v>
      </c>
      <c r="F11">
        <v>15.7</v>
      </c>
      <c r="G11">
        <v>13.3</v>
      </c>
    </row>
    <row r="12" spans="1:7">
      <c r="A12" t="s">
        <v>88</v>
      </c>
      <c r="B12">
        <v>1147.4000000000001</v>
      </c>
      <c r="C12">
        <v>417.7</v>
      </c>
      <c r="D12">
        <v>350.7</v>
      </c>
      <c r="E12">
        <v>197.8</v>
      </c>
      <c r="F12">
        <v>118</v>
      </c>
      <c r="G12">
        <v>63.2</v>
      </c>
    </row>
    <row r="13" spans="1:7">
      <c r="A13" t="s">
        <v>2773</v>
      </c>
      <c r="B13">
        <v>441.5</v>
      </c>
      <c r="C13">
        <v>147.6</v>
      </c>
      <c r="D13">
        <v>145.5</v>
      </c>
      <c r="E13">
        <v>80</v>
      </c>
      <c r="F13">
        <v>47.1</v>
      </c>
      <c r="G13">
        <v>21.4</v>
      </c>
    </row>
    <row r="14" spans="1:7">
      <c r="A14" t="s">
        <v>86</v>
      </c>
      <c r="B14">
        <v>1670.1</v>
      </c>
      <c r="C14">
        <v>365.4</v>
      </c>
      <c r="D14">
        <v>532.1</v>
      </c>
      <c r="E14">
        <v>342.4</v>
      </c>
      <c r="F14">
        <v>257.60000000000002</v>
      </c>
      <c r="G14">
        <v>172.5</v>
      </c>
    </row>
    <row r="15" spans="1:7">
      <c r="A15" t="s">
        <v>34</v>
      </c>
      <c r="B15">
        <v>381.6</v>
      </c>
      <c r="C15">
        <v>62.1</v>
      </c>
      <c r="D15">
        <v>94.2</v>
      </c>
      <c r="E15">
        <v>104.2</v>
      </c>
      <c r="F15">
        <v>75.099999999999994</v>
      </c>
      <c r="G15">
        <v>46.1</v>
      </c>
    </row>
    <row r="16" spans="1:7">
      <c r="A16" t="s">
        <v>85</v>
      </c>
      <c r="B16">
        <v>334.2</v>
      </c>
      <c r="C16">
        <v>55.1</v>
      </c>
      <c r="D16">
        <v>82.8</v>
      </c>
      <c r="E16">
        <v>92.5</v>
      </c>
      <c r="F16">
        <v>65.3</v>
      </c>
      <c r="G16">
        <v>38.5</v>
      </c>
    </row>
    <row r="17" spans="1:7">
      <c r="A17" t="s">
        <v>84</v>
      </c>
      <c r="B17">
        <v>48.7</v>
      </c>
      <c r="C17">
        <v>7</v>
      </c>
      <c r="D17">
        <v>11.6</v>
      </c>
      <c r="E17">
        <v>12.2</v>
      </c>
      <c r="F17">
        <v>10.199999999999999</v>
      </c>
      <c r="G17">
        <v>7.6</v>
      </c>
    </row>
    <row r="18" spans="1:7">
      <c r="A18" t="s">
        <v>31</v>
      </c>
      <c r="B18">
        <v>0.3</v>
      </c>
      <c r="C18">
        <v>0</v>
      </c>
      <c r="D18">
        <v>0.1</v>
      </c>
      <c r="E18">
        <v>0.1</v>
      </c>
      <c r="F18">
        <v>0.1</v>
      </c>
      <c r="G18">
        <v>0.1</v>
      </c>
    </row>
    <row r="19" spans="1:7">
      <c r="A19" t="s">
        <v>83</v>
      </c>
      <c r="B19">
        <v>2</v>
      </c>
      <c r="C19">
        <v>0.2</v>
      </c>
      <c r="D19">
        <v>0.4</v>
      </c>
      <c r="E19">
        <v>0.4</v>
      </c>
      <c r="F19">
        <v>0.4</v>
      </c>
      <c r="G19">
        <v>0.6</v>
      </c>
    </row>
    <row r="20" spans="1:7">
      <c r="A20" t="s">
        <v>29</v>
      </c>
      <c r="B20">
        <v>1.4</v>
      </c>
      <c r="C20">
        <v>0.2</v>
      </c>
      <c r="D20">
        <v>0.3</v>
      </c>
      <c r="E20">
        <v>0.3</v>
      </c>
      <c r="F20">
        <v>0.3</v>
      </c>
      <c r="G20">
        <v>0.5</v>
      </c>
    </row>
    <row r="21" spans="1:7">
      <c r="A21" t="s">
        <v>82</v>
      </c>
      <c r="B21">
        <v>661.6</v>
      </c>
      <c r="C21">
        <v>124.9</v>
      </c>
      <c r="D21">
        <v>147.9</v>
      </c>
      <c r="E21">
        <v>135</v>
      </c>
      <c r="F21">
        <v>132.30000000000001</v>
      </c>
      <c r="G21">
        <v>121.5</v>
      </c>
    </row>
    <row r="22" spans="1:7">
      <c r="A22" t="s">
        <v>2772</v>
      </c>
      <c r="B22">
        <v>196</v>
      </c>
      <c r="C22">
        <v>51.2</v>
      </c>
      <c r="D22">
        <v>42.9</v>
      </c>
      <c r="E22">
        <v>36.799999999999997</v>
      </c>
      <c r="F22">
        <v>38.299999999999997</v>
      </c>
      <c r="G22">
        <v>26.8</v>
      </c>
    </row>
    <row r="23" spans="1:7">
      <c r="A23" t="s">
        <v>2771</v>
      </c>
      <c r="B23">
        <v>1.4</v>
      </c>
      <c r="C23">
        <v>0.3</v>
      </c>
      <c r="D23">
        <v>0.4</v>
      </c>
      <c r="E23">
        <v>0.3</v>
      </c>
      <c r="F23">
        <v>0.2</v>
      </c>
      <c r="G23">
        <v>0.1</v>
      </c>
    </row>
    <row r="24" spans="1:7">
      <c r="A24" t="s">
        <v>79</v>
      </c>
      <c r="B24">
        <v>2644.7</v>
      </c>
      <c r="C24">
        <v>905.4</v>
      </c>
      <c r="D24">
        <v>803.6</v>
      </c>
      <c r="E24">
        <v>452.9</v>
      </c>
      <c r="F24">
        <v>296.3</v>
      </c>
      <c r="G24">
        <v>186.5</v>
      </c>
    </row>
    <row r="25" spans="1:7">
      <c r="A25" t="s">
        <v>78</v>
      </c>
      <c r="B25">
        <v>851.1</v>
      </c>
      <c r="C25">
        <v>243.6</v>
      </c>
      <c r="D25">
        <v>229.3</v>
      </c>
      <c r="E25">
        <v>176.5</v>
      </c>
      <c r="F25">
        <v>121.3</v>
      </c>
      <c r="G25">
        <v>80.3</v>
      </c>
    </row>
    <row r="26" spans="1:7">
      <c r="A26" t="s">
        <v>77</v>
      </c>
      <c r="B26">
        <v>19.3</v>
      </c>
      <c r="C26">
        <v>5</v>
      </c>
      <c r="D26">
        <v>5</v>
      </c>
      <c r="E26">
        <v>3.7</v>
      </c>
      <c r="F26">
        <v>3.5</v>
      </c>
      <c r="G26">
        <v>2.2999999999999998</v>
      </c>
    </row>
    <row r="27" spans="1:7">
      <c r="A27" t="s">
        <v>76</v>
      </c>
      <c r="B27">
        <v>7.9</v>
      </c>
      <c r="C27">
        <v>1.2</v>
      </c>
      <c r="D27">
        <v>2.1</v>
      </c>
      <c r="E27">
        <v>1.6</v>
      </c>
      <c r="F27">
        <v>1.6</v>
      </c>
      <c r="G27">
        <v>1.5</v>
      </c>
    </row>
    <row r="28" spans="1:7">
      <c r="A28" t="s">
        <v>2126</v>
      </c>
      <c r="B28">
        <v>409.7</v>
      </c>
      <c r="C28">
        <v>157.1</v>
      </c>
      <c r="D28">
        <v>127.7</v>
      </c>
      <c r="E28">
        <v>69</v>
      </c>
      <c r="F28">
        <v>36.9</v>
      </c>
      <c r="G28">
        <v>19</v>
      </c>
    </row>
    <row r="29" spans="1:7">
      <c r="A29" t="s">
        <v>75</v>
      </c>
      <c r="B29">
        <v>57.8</v>
      </c>
      <c r="C29">
        <v>14.1</v>
      </c>
      <c r="D29">
        <v>14.4</v>
      </c>
      <c r="E29">
        <v>14.3</v>
      </c>
      <c r="F29">
        <v>8.4</v>
      </c>
      <c r="G29">
        <v>6.5</v>
      </c>
    </row>
    <row r="30" spans="1:7">
      <c r="A30" t="s">
        <v>110</v>
      </c>
      <c r="B30">
        <v>94.3</v>
      </c>
      <c r="C30">
        <v>26.9</v>
      </c>
      <c r="D30">
        <v>25.9</v>
      </c>
      <c r="E30">
        <v>20.100000000000001</v>
      </c>
      <c r="F30">
        <v>13.6</v>
      </c>
      <c r="G30">
        <v>7.9</v>
      </c>
    </row>
    <row r="31" spans="1:7">
      <c r="A31" t="s">
        <v>109</v>
      </c>
      <c r="B31">
        <v>0.4</v>
      </c>
      <c r="C31">
        <v>0.1</v>
      </c>
      <c r="D31">
        <v>0.1</v>
      </c>
      <c r="E31">
        <v>0.1</v>
      </c>
      <c r="F31">
        <v>0.1</v>
      </c>
      <c r="G31">
        <v>0</v>
      </c>
    </row>
    <row r="32" spans="1:7">
      <c r="A32" t="s">
        <v>2770</v>
      </c>
      <c r="B32" s="431">
        <v>199.4</v>
      </c>
      <c r="C32">
        <v>37.6</v>
      </c>
      <c r="D32">
        <v>50.2</v>
      </c>
      <c r="E32">
        <v>53</v>
      </c>
      <c r="F32">
        <v>34.799999999999997</v>
      </c>
      <c r="G32">
        <v>23.8</v>
      </c>
    </row>
    <row r="33" spans="1:7">
      <c r="A33" t="s">
        <v>2453</v>
      </c>
      <c r="B33">
        <v>0.3</v>
      </c>
      <c r="C33">
        <v>0.1</v>
      </c>
      <c r="D33">
        <v>0.1</v>
      </c>
      <c r="E33">
        <v>0.1</v>
      </c>
      <c r="F33">
        <v>0</v>
      </c>
      <c r="G33">
        <v>0</v>
      </c>
    </row>
    <row r="34" spans="1:7">
      <c r="A34" t="s">
        <v>2769</v>
      </c>
      <c r="B34">
        <v>7.2</v>
      </c>
      <c r="C34">
        <v>1.3</v>
      </c>
      <c r="D34">
        <v>1.8</v>
      </c>
      <c r="E34">
        <v>1.5</v>
      </c>
      <c r="F34">
        <v>1.6</v>
      </c>
      <c r="G34">
        <v>1</v>
      </c>
    </row>
    <row r="35" spans="1:7">
      <c r="A35" t="s">
        <v>2768</v>
      </c>
      <c r="B35">
        <v>0</v>
      </c>
      <c r="C35">
        <v>0</v>
      </c>
      <c r="D35">
        <v>0</v>
      </c>
      <c r="E35">
        <v>0</v>
      </c>
      <c r="F35">
        <v>0</v>
      </c>
      <c r="G35">
        <v>0</v>
      </c>
    </row>
    <row r="36" spans="1:7">
      <c r="A36" t="s">
        <v>68</v>
      </c>
      <c r="B36">
        <v>55.2</v>
      </c>
      <c r="C36">
        <v>0.8</v>
      </c>
      <c r="D36">
        <v>2.6</v>
      </c>
      <c r="E36">
        <v>13.7</v>
      </c>
      <c r="F36">
        <v>20.7</v>
      </c>
      <c r="G36">
        <v>17.5</v>
      </c>
    </row>
    <row r="37" spans="1:7">
      <c r="A37" t="s">
        <v>2767</v>
      </c>
      <c r="B37">
        <v>7.9</v>
      </c>
      <c r="C37">
        <v>1.3</v>
      </c>
      <c r="D37">
        <v>1.7</v>
      </c>
      <c r="E37">
        <v>1.6</v>
      </c>
      <c r="F37">
        <v>1.6</v>
      </c>
      <c r="G37">
        <v>1.7</v>
      </c>
    </row>
    <row r="38" spans="1:7">
      <c r="A38" t="s">
        <v>2766</v>
      </c>
      <c r="B38">
        <v>0.1</v>
      </c>
      <c r="C38">
        <v>0</v>
      </c>
      <c r="D38">
        <v>0</v>
      </c>
      <c r="E38">
        <v>0</v>
      </c>
      <c r="F38">
        <v>0</v>
      </c>
      <c r="G38">
        <v>0</v>
      </c>
    </row>
    <row r="39" spans="1:7">
      <c r="A39" t="s">
        <v>65</v>
      </c>
      <c r="B39">
        <v>950.4</v>
      </c>
      <c r="C39">
        <v>51.1</v>
      </c>
      <c r="D39">
        <v>95.8</v>
      </c>
      <c r="E39">
        <v>219.6</v>
      </c>
      <c r="F39">
        <v>313.3</v>
      </c>
      <c r="G39">
        <v>270.60000000000002</v>
      </c>
    </row>
    <row r="40" spans="1:7">
      <c r="A40" t="s">
        <v>64</v>
      </c>
      <c r="B40">
        <v>538</v>
      </c>
      <c r="C40">
        <v>9.1</v>
      </c>
      <c r="D40">
        <v>26.6</v>
      </c>
      <c r="E40">
        <v>127.4</v>
      </c>
      <c r="F40">
        <v>198</v>
      </c>
      <c r="G40">
        <v>176.9</v>
      </c>
    </row>
    <row r="41" spans="1:7">
      <c r="A41" t="s">
        <v>63</v>
      </c>
      <c r="B41">
        <v>363.6</v>
      </c>
      <c r="C41">
        <v>41.4</v>
      </c>
      <c r="D41">
        <v>68</v>
      </c>
      <c r="E41">
        <v>88.5</v>
      </c>
      <c r="F41">
        <v>98.2</v>
      </c>
      <c r="G41">
        <v>67.400000000000006</v>
      </c>
    </row>
    <row r="42" spans="1:7">
      <c r="A42" t="s">
        <v>62</v>
      </c>
      <c r="B42">
        <v>9.6999999999999993</v>
      </c>
      <c r="C42">
        <v>0.4</v>
      </c>
      <c r="D42">
        <v>0.7</v>
      </c>
      <c r="E42">
        <v>1.3</v>
      </c>
      <c r="F42">
        <v>3.2</v>
      </c>
      <c r="G42">
        <v>4.0999999999999996</v>
      </c>
    </row>
    <row r="43" spans="1:7">
      <c r="A43" t="s">
        <v>61</v>
      </c>
      <c r="B43">
        <v>51.6</v>
      </c>
      <c r="C43">
        <v>0.6</v>
      </c>
      <c r="D43">
        <v>1.3</v>
      </c>
      <c r="E43">
        <v>4.3</v>
      </c>
      <c r="F43">
        <v>18.3</v>
      </c>
      <c r="G43">
        <v>27</v>
      </c>
    </row>
    <row r="44" spans="1:7">
      <c r="A44" t="s">
        <v>60</v>
      </c>
      <c r="B44">
        <v>51.1</v>
      </c>
      <c r="C44">
        <v>0.6</v>
      </c>
      <c r="D44">
        <v>1.3</v>
      </c>
      <c r="E44">
        <v>4.3</v>
      </c>
      <c r="F44">
        <v>18.2</v>
      </c>
      <c r="G44">
        <v>26.8</v>
      </c>
    </row>
  </sheetData>
  <phoneticPr fontId="40"/>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6" tint="0.59999389629810485"/>
  </sheetPr>
  <dimension ref="A1:D29"/>
  <sheetViews>
    <sheetView workbookViewId="0">
      <selection activeCell="F60" sqref="F60"/>
    </sheetView>
  </sheetViews>
  <sheetFormatPr defaultRowHeight="13.5"/>
  <cols>
    <col min="1" max="1" width="41" customWidth="1"/>
  </cols>
  <sheetData>
    <row r="1" spans="1:4">
      <c r="A1" t="s">
        <v>2395</v>
      </c>
      <c r="B1" t="s">
        <v>2782</v>
      </c>
    </row>
    <row r="2" spans="1:4">
      <c r="A2" t="s">
        <v>2397</v>
      </c>
    </row>
    <row r="3" spans="1:4">
      <c r="A3" t="s">
        <v>2398</v>
      </c>
    </row>
    <row r="4" spans="1:4">
      <c r="B4" t="s">
        <v>44</v>
      </c>
      <c r="C4" t="s">
        <v>6</v>
      </c>
      <c r="D4" t="s">
        <v>7</v>
      </c>
    </row>
    <row r="5" spans="1:4">
      <c r="A5" t="s">
        <v>44</v>
      </c>
      <c r="B5">
        <v>797.7</v>
      </c>
      <c r="C5">
        <v>323.8</v>
      </c>
      <c r="D5">
        <v>471.1</v>
      </c>
    </row>
    <row r="6" spans="1:4">
      <c r="A6" t="s">
        <v>43</v>
      </c>
      <c r="B6">
        <v>777.7</v>
      </c>
      <c r="C6">
        <v>315.2</v>
      </c>
      <c r="D6">
        <v>460</v>
      </c>
    </row>
    <row r="7" spans="1:4">
      <c r="A7" t="s">
        <v>42</v>
      </c>
      <c r="B7">
        <v>727.3</v>
      </c>
      <c r="C7">
        <v>290.8</v>
      </c>
      <c r="D7">
        <v>434.5</v>
      </c>
    </row>
    <row r="8" spans="1:4">
      <c r="A8" t="s">
        <v>41</v>
      </c>
      <c r="B8">
        <v>86.2</v>
      </c>
      <c r="C8">
        <v>38.5</v>
      </c>
      <c r="D8">
        <v>47.3</v>
      </c>
    </row>
    <row r="9" spans="1:4">
      <c r="A9" t="s">
        <v>40</v>
      </c>
      <c r="B9">
        <v>0.4</v>
      </c>
      <c r="C9">
        <v>0.1</v>
      </c>
      <c r="D9">
        <v>0.4</v>
      </c>
    </row>
    <row r="10" spans="1:4">
      <c r="A10" t="s">
        <v>39</v>
      </c>
      <c r="B10">
        <v>68.8</v>
      </c>
      <c r="C10">
        <v>22.8</v>
      </c>
      <c r="D10">
        <v>45.6</v>
      </c>
    </row>
    <row r="11" spans="1:4">
      <c r="A11" t="s">
        <v>2399</v>
      </c>
      <c r="B11">
        <v>16.7</v>
      </c>
      <c r="C11">
        <v>4.7</v>
      </c>
      <c r="D11">
        <v>11.9</v>
      </c>
    </row>
    <row r="12" spans="1:4">
      <c r="A12" t="s">
        <v>37</v>
      </c>
      <c r="B12">
        <v>116.2</v>
      </c>
      <c r="C12">
        <v>53.6</v>
      </c>
      <c r="D12">
        <v>62.3</v>
      </c>
    </row>
    <row r="13" spans="1:4">
      <c r="A13" t="s">
        <v>2400</v>
      </c>
      <c r="B13">
        <v>159.4</v>
      </c>
      <c r="C13">
        <v>63.6</v>
      </c>
      <c r="D13">
        <v>95.6</v>
      </c>
    </row>
    <row r="14" spans="1:4">
      <c r="A14" t="s">
        <v>35</v>
      </c>
      <c r="B14">
        <v>457.4</v>
      </c>
      <c r="C14">
        <v>159.69999999999999</v>
      </c>
      <c r="D14">
        <v>296.7</v>
      </c>
    </row>
    <row r="15" spans="1:4">
      <c r="A15" t="s">
        <v>34</v>
      </c>
      <c r="B15">
        <v>12</v>
      </c>
      <c r="C15">
        <v>3.3</v>
      </c>
      <c r="D15">
        <v>8.5</v>
      </c>
    </row>
    <row r="16" spans="1:4">
      <c r="A16" t="s">
        <v>33</v>
      </c>
      <c r="B16">
        <v>10.8</v>
      </c>
      <c r="C16">
        <v>3</v>
      </c>
      <c r="D16">
        <v>7.6</v>
      </c>
    </row>
    <row r="17" spans="1:4">
      <c r="A17" t="s">
        <v>32</v>
      </c>
      <c r="B17">
        <v>1.1000000000000001</v>
      </c>
      <c r="C17">
        <v>0.2</v>
      </c>
      <c r="D17">
        <v>0.9</v>
      </c>
    </row>
    <row r="18" spans="1:4">
      <c r="A18" t="s">
        <v>31</v>
      </c>
      <c r="B18">
        <v>0</v>
      </c>
      <c r="C18" t="s">
        <v>19</v>
      </c>
      <c r="D18">
        <v>0</v>
      </c>
    </row>
    <row r="19" spans="1:4">
      <c r="A19" t="s">
        <v>30</v>
      </c>
      <c r="B19">
        <v>0.1</v>
      </c>
      <c r="C19">
        <v>0</v>
      </c>
      <c r="D19">
        <v>0</v>
      </c>
    </row>
    <row r="20" spans="1:4">
      <c r="A20" t="s">
        <v>29</v>
      </c>
      <c r="B20">
        <v>0</v>
      </c>
      <c r="C20">
        <v>0</v>
      </c>
      <c r="D20">
        <v>0</v>
      </c>
    </row>
    <row r="21" spans="1:4">
      <c r="A21" t="s">
        <v>28</v>
      </c>
      <c r="B21">
        <v>47.2</v>
      </c>
      <c r="C21">
        <v>19.3</v>
      </c>
      <c r="D21">
        <v>27.5</v>
      </c>
    </row>
    <row r="22" spans="1:4">
      <c r="A22" t="s">
        <v>27</v>
      </c>
      <c r="B22">
        <v>29.8</v>
      </c>
      <c r="C22">
        <v>15.8</v>
      </c>
      <c r="D22">
        <v>13.9</v>
      </c>
    </row>
    <row r="23" spans="1:4">
      <c r="A23" t="s">
        <v>26</v>
      </c>
      <c r="B23">
        <v>724.3</v>
      </c>
      <c r="C23">
        <v>290.5</v>
      </c>
      <c r="D23">
        <v>433.2</v>
      </c>
    </row>
    <row r="24" spans="1:4">
      <c r="A24" t="s">
        <v>25</v>
      </c>
      <c r="B24">
        <v>13.7</v>
      </c>
      <c r="C24">
        <v>5.6</v>
      </c>
      <c r="D24">
        <v>7.9</v>
      </c>
    </row>
    <row r="25" spans="1:4">
      <c r="A25" t="s">
        <v>24</v>
      </c>
      <c r="B25">
        <v>1</v>
      </c>
      <c r="C25">
        <v>0.5</v>
      </c>
      <c r="D25">
        <v>0.5</v>
      </c>
    </row>
    <row r="26" spans="1:4">
      <c r="A26" t="s">
        <v>97</v>
      </c>
      <c r="B26">
        <v>11.6</v>
      </c>
      <c r="C26">
        <v>5.0999999999999996</v>
      </c>
      <c r="D26">
        <v>6.4</v>
      </c>
    </row>
    <row r="27" spans="1:4">
      <c r="A27" t="s">
        <v>96</v>
      </c>
      <c r="B27">
        <v>0</v>
      </c>
      <c r="C27">
        <v>0</v>
      </c>
      <c r="D27">
        <v>0</v>
      </c>
    </row>
    <row r="28" spans="1:4">
      <c r="A28" t="s">
        <v>2401</v>
      </c>
      <c r="B28">
        <v>1</v>
      </c>
      <c r="C28" t="s">
        <v>19</v>
      </c>
      <c r="D28">
        <v>1</v>
      </c>
    </row>
    <row r="29" spans="1:4">
      <c r="A29" t="s">
        <v>2402</v>
      </c>
      <c r="B29">
        <v>0</v>
      </c>
      <c r="C29" t="s">
        <v>19</v>
      </c>
      <c r="D29">
        <v>0</v>
      </c>
    </row>
  </sheetData>
  <phoneticPr fontId="40"/>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6" tint="0.59999389629810485"/>
  </sheetPr>
  <dimension ref="A1:D29"/>
  <sheetViews>
    <sheetView workbookViewId="0">
      <selection activeCell="F60" sqref="F60"/>
    </sheetView>
  </sheetViews>
  <sheetFormatPr defaultRowHeight="13.5"/>
  <cols>
    <col min="1" max="1" width="48.375" customWidth="1"/>
  </cols>
  <sheetData>
    <row r="1" spans="1:4">
      <c r="A1" t="s">
        <v>2395</v>
      </c>
      <c r="B1" t="s">
        <v>2760</v>
      </c>
    </row>
    <row r="2" spans="1:4">
      <c r="A2" t="s">
        <v>2397</v>
      </c>
    </row>
    <row r="3" spans="1:4">
      <c r="A3" t="s">
        <v>2398</v>
      </c>
    </row>
    <row r="4" spans="1:4">
      <c r="B4" t="s">
        <v>44</v>
      </c>
      <c r="C4" t="s">
        <v>6</v>
      </c>
      <c r="D4" t="s">
        <v>7</v>
      </c>
    </row>
    <row r="5" spans="1:4">
      <c r="A5" t="s">
        <v>44</v>
      </c>
      <c r="B5">
        <v>820.2</v>
      </c>
      <c r="C5">
        <v>336.9</v>
      </c>
      <c r="D5">
        <v>480.6</v>
      </c>
    </row>
    <row r="6" spans="1:4">
      <c r="A6" t="s">
        <v>43</v>
      </c>
      <c r="B6">
        <v>802.5</v>
      </c>
      <c r="C6">
        <v>329</v>
      </c>
      <c r="D6">
        <v>471</v>
      </c>
    </row>
    <row r="7" spans="1:4">
      <c r="A7" t="s">
        <v>42</v>
      </c>
      <c r="B7">
        <v>753.5</v>
      </c>
      <c r="C7">
        <v>305.3</v>
      </c>
      <c r="D7">
        <v>446.2</v>
      </c>
    </row>
    <row r="8" spans="1:4">
      <c r="A8" t="s">
        <v>41</v>
      </c>
      <c r="B8">
        <v>106.8</v>
      </c>
      <c r="C8">
        <v>47.8</v>
      </c>
      <c r="D8">
        <v>58.6</v>
      </c>
    </row>
    <row r="9" spans="1:4">
      <c r="A9" t="s">
        <v>40</v>
      </c>
      <c r="B9">
        <v>0.4</v>
      </c>
      <c r="C9">
        <v>0</v>
      </c>
      <c r="D9">
        <v>0.4</v>
      </c>
    </row>
    <row r="10" spans="1:4">
      <c r="A10" t="s">
        <v>39</v>
      </c>
      <c r="B10">
        <v>67.8</v>
      </c>
      <c r="C10">
        <v>22.4</v>
      </c>
      <c r="D10">
        <v>45.1</v>
      </c>
    </row>
    <row r="11" spans="1:4">
      <c r="A11" t="s">
        <v>2399</v>
      </c>
      <c r="B11">
        <v>16.3</v>
      </c>
      <c r="C11">
        <v>4.5999999999999996</v>
      </c>
      <c r="D11">
        <v>11.7</v>
      </c>
    </row>
    <row r="12" spans="1:4">
      <c r="A12" t="s">
        <v>37</v>
      </c>
      <c r="B12">
        <v>142.69999999999999</v>
      </c>
      <c r="C12">
        <v>65.599999999999994</v>
      </c>
      <c r="D12">
        <v>76.7</v>
      </c>
    </row>
    <row r="13" spans="1:4">
      <c r="A13" t="s">
        <v>2400</v>
      </c>
      <c r="B13">
        <v>158.19999999999999</v>
      </c>
      <c r="C13">
        <v>63.2</v>
      </c>
      <c r="D13">
        <v>94.7</v>
      </c>
    </row>
    <row r="14" spans="1:4">
      <c r="A14" t="s">
        <v>35</v>
      </c>
      <c r="B14">
        <v>457.3</v>
      </c>
      <c r="C14">
        <v>159.9</v>
      </c>
      <c r="D14">
        <v>296.39999999999998</v>
      </c>
    </row>
    <row r="15" spans="1:4">
      <c r="A15" t="s">
        <v>34</v>
      </c>
      <c r="B15">
        <v>11.8</v>
      </c>
      <c r="C15">
        <v>3.1</v>
      </c>
      <c r="D15">
        <v>8.5</v>
      </c>
    </row>
    <row r="16" spans="1:4">
      <c r="A16" t="s">
        <v>33</v>
      </c>
      <c r="B16">
        <v>10.6</v>
      </c>
      <c r="C16">
        <v>2.8</v>
      </c>
      <c r="D16">
        <v>7.6</v>
      </c>
    </row>
    <row r="17" spans="1:4">
      <c r="A17" t="s">
        <v>32</v>
      </c>
      <c r="B17">
        <v>1.1000000000000001</v>
      </c>
      <c r="C17">
        <v>0.2</v>
      </c>
      <c r="D17">
        <v>0.9</v>
      </c>
    </row>
    <row r="18" spans="1:4">
      <c r="A18" t="s">
        <v>31</v>
      </c>
      <c r="B18">
        <v>0</v>
      </c>
      <c r="C18">
        <v>0</v>
      </c>
      <c r="D18">
        <v>0</v>
      </c>
    </row>
    <row r="19" spans="1:4">
      <c r="A19" t="s">
        <v>30</v>
      </c>
      <c r="B19">
        <v>0</v>
      </c>
      <c r="C19">
        <v>0</v>
      </c>
      <c r="D19">
        <v>0</v>
      </c>
    </row>
    <row r="20" spans="1:4">
      <c r="A20" t="s">
        <v>29</v>
      </c>
      <c r="B20">
        <v>0</v>
      </c>
      <c r="C20">
        <v>0</v>
      </c>
      <c r="D20">
        <v>0</v>
      </c>
    </row>
    <row r="21" spans="1:4">
      <c r="A21" t="s">
        <v>28</v>
      </c>
      <c r="B21">
        <v>46</v>
      </c>
      <c r="C21">
        <v>19</v>
      </c>
      <c r="D21">
        <v>26.8</v>
      </c>
    </row>
    <row r="22" spans="1:4">
      <c r="A22" t="s">
        <v>27</v>
      </c>
      <c r="B22">
        <v>29.7</v>
      </c>
      <c r="C22">
        <v>15.8</v>
      </c>
      <c r="D22">
        <v>13.8</v>
      </c>
    </row>
    <row r="23" spans="1:4">
      <c r="A23" t="s">
        <v>26</v>
      </c>
      <c r="B23">
        <v>744.3</v>
      </c>
      <c r="C23">
        <v>302.60000000000002</v>
      </c>
      <c r="D23">
        <v>441</v>
      </c>
    </row>
    <row r="24" spans="1:4">
      <c r="A24" t="s">
        <v>25</v>
      </c>
      <c r="B24">
        <v>13.5</v>
      </c>
      <c r="C24">
        <v>5.6</v>
      </c>
      <c r="D24">
        <v>7.9</v>
      </c>
    </row>
    <row r="25" spans="1:4">
      <c r="A25" t="s">
        <v>24</v>
      </c>
      <c r="B25">
        <v>1</v>
      </c>
      <c r="C25">
        <v>0.5</v>
      </c>
      <c r="D25">
        <v>0.5</v>
      </c>
    </row>
    <row r="26" spans="1:4">
      <c r="A26" t="s">
        <v>97</v>
      </c>
      <c r="B26">
        <v>11.5</v>
      </c>
      <c r="C26">
        <v>5.0999999999999996</v>
      </c>
      <c r="D26">
        <v>6.4</v>
      </c>
    </row>
    <row r="27" spans="1:4">
      <c r="A27" t="s">
        <v>96</v>
      </c>
      <c r="B27">
        <v>0</v>
      </c>
      <c r="C27">
        <v>0</v>
      </c>
      <c r="D27">
        <v>0</v>
      </c>
    </row>
    <row r="28" spans="1:4">
      <c r="A28" t="s">
        <v>2401</v>
      </c>
      <c r="B28">
        <v>1</v>
      </c>
      <c r="C28" t="s">
        <v>19</v>
      </c>
      <c r="D28">
        <v>1</v>
      </c>
    </row>
    <row r="29" spans="1:4">
      <c r="A29" t="s">
        <v>2402</v>
      </c>
      <c r="B29">
        <v>0</v>
      </c>
      <c r="C29" t="s">
        <v>19</v>
      </c>
      <c r="D29">
        <v>0</v>
      </c>
    </row>
  </sheetData>
  <phoneticPr fontId="40"/>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6" tint="0.59999389629810485"/>
  </sheetPr>
  <dimension ref="A1:D29"/>
  <sheetViews>
    <sheetView workbookViewId="0">
      <selection activeCell="F60" sqref="F60"/>
    </sheetView>
  </sheetViews>
  <sheetFormatPr defaultRowHeight="13.5"/>
  <cols>
    <col min="1" max="1" width="38.75" customWidth="1"/>
  </cols>
  <sheetData>
    <row r="1" spans="1:4">
      <c r="A1" t="s">
        <v>2395</v>
      </c>
      <c r="B1" t="s">
        <v>2781</v>
      </c>
    </row>
    <row r="2" spans="1:4">
      <c r="A2" t="s">
        <v>2397</v>
      </c>
    </row>
    <row r="3" spans="1:4">
      <c r="A3" t="s">
        <v>2398</v>
      </c>
    </row>
    <row r="4" spans="1:4">
      <c r="B4" t="s">
        <v>44</v>
      </c>
      <c r="C4" t="s">
        <v>6</v>
      </c>
      <c r="D4" t="s">
        <v>7</v>
      </c>
    </row>
    <row r="5" spans="1:4">
      <c r="A5" t="s">
        <v>44</v>
      </c>
      <c r="B5">
        <v>837.5</v>
      </c>
      <c r="C5">
        <v>346.8</v>
      </c>
      <c r="D5">
        <v>487.9</v>
      </c>
    </row>
    <row r="6" spans="1:4">
      <c r="A6" t="s">
        <v>43</v>
      </c>
      <c r="B6">
        <v>816.9</v>
      </c>
      <c r="C6">
        <v>337.6</v>
      </c>
      <c r="D6">
        <v>476.7</v>
      </c>
    </row>
    <row r="7" spans="1:4">
      <c r="A7" t="s">
        <v>42</v>
      </c>
      <c r="B7">
        <v>768.6</v>
      </c>
      <c r="C7">
        <v>314.3</v>
      </c>
      <c r="D7">
        <v>452.2</v>
      </c>
    </row>
    <row r="8" spans="1:4">
      <c r="A8" t="s">
        <v>41</v>
      </c>
      <c r="B8">
        <v>126.3</v>
      </c>
      <c r="C8">
        <v>56.5</v>
      </c>
      <c r="D8">
        <v>69.3</v>
      </c>
    </row>
    <row r="9" spans="1:4">
      <c r="A9" t="s">
        <v>40</v>
      </c>
      <c r="B9">
        <v>0.4</v>
      </c>
      <c r="C9">
        <v>0</v>
      </c>
      <c r="D9">
        <v>0.4</v>
      </c>
    </row>
    <row r="10" spans="1:4">
      <c r="A10" t="s">
        <v>39</v>
      </c>
      <c r="B10">
        <v>65.900000000000006</v>
      </c>
      <c r="C10">
        <v>21.7</v>
      </c>
      <c r="D10">
        <v>43.8</v>
      </c>
    </row>
    <row r="11" spans="1:4">
      <c r="A11" t="s">
        <v>2399</v>
      </c>
      <c r="B11">
        <v>15.7</v>
      </c>
      <c r="C11">
        <v>4.4000000000000004</v>
      </c>
      <c r="D11">
        <v>11.3</v>
      </c>
    </row>
    <row r="12" spans="1:4">
      <c r="A12" t="s">
        <v>37</v>
      </c>
      <c r="B12">
        <v>167.7</v>
      </c>
      <c r="C12">
        <v>76.8</v>
      </c>
      <c r="D12">
        <v>90.5</v>
      </c>
    </row>
    <row r="13" spans="1:4">
      <c r="A13" t="s">
        <v>2400</v>
      </c>
      <c r="B13">
        <v>154.80000000000001</v>
      </c>
      <c r="C13">
        <v>61.6</v>
      </c>
      <c r="D13">
        <v>92.9</v>
      </c>
    </row>
    <row r="14" spans="1:4">
      <c r="A14" t="s">
        <v>35</v>
      </c>
      <c r="B14">
        <v>449.3</v>
      </c>
      <c r="C14">
        <v>156.9</v>
      </c>
      <c r="D14">
        <v>291.5</v>
      </c>
    </row>
    <row r="15" spans="1:4">
      <c r="A15" t="s">
        <v>34</v>
      </c>
      <c r="B15">
        <v>11.9</v>
      </c>
      <c r="C15">
        <v>3.1</v>
      </c>
      <c r="D15">
        <v>8.6999999999999993</v>
      </c>
    </row>
    <row r="16" spans="1:4">
      <c r="A16" t="s">
        <v>33</v>
      </c>
      <c r="B16">
        <v>10.8</v>
      </c>
      <c r="C16">
        <v>2.9</v>
      </c>
      <c r="D16">
        <v>7.8</v>
      </c>
    </row>
    <row r="17" spans="1:4">
      <c r="A17" t="s">
        <v>32</v>
      </c>
      <c r="B17">
        <v>1.1000000000000001</v>
      </c>
      <c r="C17">
        <v>0.2</v>
      </c>
      <c r="D17">
        <v>0.9</v>
      </c>
    </row>
    <row r="18" spans="1:4">
      <c r="A18" t="s">
        <v>31</v>
      </c>
      <c r="B18">
        <v>0</v>
      </c>
      <c r="C18">
        <v>0</v>
      </c>
      <c r="D18">
        <v>0</v>
      </c>
    </row>
    <row r="19" spans="1:4">
      <c r="A19" t="s">
        <v>30</v>
      </c>
      <c r="B19">
        <v>0</v>
      </c>
      <c r="C19">
        <v>0</v>
      </c>
      <c r="D19">
        <v>0</v>
      </c>
    </row>
    <row r="20" spans="1:4">
      <c r="A20" t="s">
        <v>29</v>
      </c>
      <c r="B20">
        <v>0</v>
      </c>
      <c r="C20">
        <v>0</v>
      </c>
      <c r="D20">
        <v>0</v>
      </c>
    </row>
    <row r="21" spans="1:4">
      <c r="A21" t="s">
        <v>28</v>
      </c>
      <c r="B21">
        <v>45.5</v>
      </c>
      <c r="C21">
        <v>18.7</v>
      </c>
      <c r="D21">
        <v>26.5</v>
      </c>
    </row>
    <row r="22" spans="1:4">
      <c r="A22" t="s">
        <v>27</v>
      </c>
      <c r="B22">
        <v>29.3</v>
      </c>
      <c r="C22">
        <v>15.4</v>
      </c>
      <c r="D22">
        <v>13.7</v>
      </c>
    </row>
    <row r="23" spans="1:4">
      <c r="A23" t="s">
        <v>26</v>
      </c>
      <c r="B23">
        <v>766.2</v>
      </c>
      <c r="C23">
        <v>314.7</v>
      </c>
      <c r="D23">
        <v>450.8</v>
      </c>
    </row>
    <row r="24" spans="1:4">
      <c r="A24" t="s">
        <v>25</v>
      </c>
      <c r="B24">
        <v>13.3</v>
      </c>
      <c r="C24">
        <v>5.4</v>
      </c>
      <c r="D24">
        <v>7.8</v>
      </c>
    </row>
    <row r="25" spans="1:4">
      <c r="A25" t="s">
        <v>24</v>
      </c>
      <c r="B25">
        <v>1</v>
      </c>
      <c r="C25">
        <v>0.5</v>
      </c>
      <c r="D25">
        <v>0.5</v>
      </c>
    </row>
    <row r="26" spans="1:4">
      <c r="A26" t="s">
        <v>97</v>
      </c>
      <c r="B26">
        <v>11.3</v>
      </c>
      <c r="C26">
        <v>4.9000000000000004</v>
      </c>
      <c r="D26">
        <v>6.3</v>
      </c>
    </row>
    <row r="27" spans="1:4">
      <c r="A27" t="s">
        <v>96</v>
      </c>
      <c r="B27">
        <v>0</v>
      </c>
      <c r="C27">
        <v>0</v>
      </c>
      <c r="D27">
        <v>0</v>
      </c>
    </row>
    <row r="28" spans="1:4">
      <c r="A28" t="s">
        <v>2401</v>
      </c>
      <c r="B28">
        <v>1</v>
      </c>
      <c r="C28" t="s">
        <v>19</v>
      </c>
      <c r="D28">
        <v>1</v>
      </c>
    </row>
    <row r="29" spans="1:4">
      <c r="A29" t="s">
        <v>2402</v>
      </c>
      <c r="B29">
        <v>0</v>
      </c>
      <c r="C29" t="s">
        <v>19</v>
      </c>
      <c r="D29">
        <v>0</v>
      </c>
    </row>
  </sheetData>
  <phoneticPr fontId="40"/>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6" tint="0.59999389629810485"/>
  </sheetPr>
  <dimension ref="A1:D29"/>
  <sheetViews>
    <sheetView workbookViewId="0">
      <selection activeCell="F60" sqref="F60"/>
    </sheetView>
  </sheetViews>
  <sheetFormatPr defaultRowHeight="13.5"/>
  <cols>
    <col min="1" max="1" width="44.875" customWidth="1"/>
  </cols>
  <sheetData>
    <row r="1" spans="1:4">
      <c r="A1" t="s">
        <v>2395</v>
      </c>
      <c r="B1" t="s">
        <v>2780</v>
      </c>
    </row>
    <row r="2" spans="1:4">
      <c r="A2" t="s">
        <v>2397</v>
      </c>
    </row>
    <row r="3" spans="1:4">
      <c r="A3" t="s">
        <v>2398</v>
      </c>
    </row>
    <row r="4" spans="1:4">
      <c r="B4" t="s">
        <v>44</v>
      </c>
      <c r="C4" t="s">
        <v>6</v>
      </c>
      <c r="D4" t="s">
        <v>7</v>
      </c>
    </row>
    <row r="5" spans="1:4">
      <c r="A5" t="s">
        <v>44</v>
      </c>
      <c r="B5">
        <v>867.3</v>
      </c>
      <c r="C5">
        <v>363.3</v>
      </c>
      <c r="D5">
        <v>501</v>
      </c>
    </row>
    <row r="6" spans="1:4">
      <c r="A6" t="s">
        <v>43</v>
      </c>
      <c r="B6">
        <v>849.3</v>
      </c>
      <c r="C6">
        <v>355.5</v>
      </c>
      <c r="D6">
        <v>491</v>
      </c>
    </row>
    <row r="7" spans="1:4">
      <c r="A7" t="s">
        <v>42</v>
      </c>
      <c r="B7">
        <v>801.9</v>
      </c>
      <c r="C7">
        <v>332.5</v>
      </c>
      <c r="D7">
        <v>467.2</v>
      </c>
    </row>
    <row r="8" spans="1:4">
      <c r="A8" t="s">
        <v>41</v>
      </c>
      <c r="B8">
        <v>150.1</v>
      </c>
      <c r="C8">
        <v>67.2</v>
      </c>
      <c r="D8">
        <v>82.3</v>
      </c>
    </row>
    <row r="9" spans="1:4">
      <c r="A9" t="s">
        <v>40</v>
      </c>
      <c r="B9">
        <v>0.4</v>
      </c>
      <c r="C9">
        <v>0.1</v>
      </c>
      <c r="D9">
        <v>0.4</v>
      </c>
    </row>
    <row r="10" spans="1:4">
      <c r="A10" t="s">
        <v>39</v>
      </c>
      <c r="B10">
        <v>65.599999999999994</v>
      </c>
      <c r="C10">
        <v>21.8</v>
      </c>
      <c r="D10">
        <v>43.6</v>
      </c>
    </row>
    <row r="11" spans="1:4">
      <c r="A11" t="s">
        <v>2399</v>
      </c>
      <c r="B11">
        <v>15.7</v>
      </c>
      <c r="C11">
        <v>4.3</v>
      </c>
      <c r="D11">
        <v>11.3</v>
      </c>
    </row>
    <row r="12" spans="1:4">
      <c r="A12" t="s">
        <v>37</v>
      </c>
      <c r="B12">
        <v>198.4</v>
      </c>
      <c r="C12">
        <v>91</v>
      </c>
      <c r="D12">
        <v>106.9</v>
      </c>
    </row>
    <row r="13" spans="1:4">
      <c r="A13" t="s">
        <v>2400</v>
      </c>
      <c r="B13">
        <v>156.1</v>
      </c>
      <c r="C13">
        <v>62.3</v>
      </c>
      <c r="D13">
        <v>93.5</v>
      </c>
    </row>
    <row r="14" spans="1:4">
      <c r="A14" t="s">
        <v>35</v>
      </c>
      <c r="B14">
        <v>449.9</v>
      </c>
      <c r="C14">
        <v>157.6</v>
      </c>
      <c r="D14">
        <v>291.39999999999998</v>
      </c>
    </row>
    <row r="15" spans="1:4">
      <c r="A15" t="s">
        <v>34</v>
      </c>
      <c r="B15">
        <v>11.4</v>
      </c>
      <c r="C15">
        <v>3</v>
      </c>
      <c r="D15">
        <v>8.3000000000000007</v>
      </c>
    </row>
    <row r="16" spans="1:4">
      <c r="A16" t="s">
        <v>33</v>
      </c>
      <c r="B16">
        <v>10.3</v>
      </c>
      <c r="C16">
        <v>2.8</v>
      </c>
      <c r="D16">
        <v>7.4</v>
      </c>
    </row>
    <row r="17" spans="1:4">
      <c r="A17" t="s">
        <v>32</v>
      </c>
      <c r="B17">
        <v>1.1000000000000001</v>
      </c>
      <c r="C17">
        <v>0.2</v>
      </c>
      <c r="D17">
        <v>0.8</v>
      </c>
    </row>
    <row r="18" spans="1:4">
      <c r="A18" t="s">
        <v>31</v>
      </c>
      <c r="B18">
        <v>0</v>
      </c>
      <c r="C18" t="s">
        <v>19</v>
      </c>
      <c r="D18">
        <v>0</v>
      </c>
    </row>
    <row r="19" spans="1:4">
      <c r="A19" t="s">
        <v>30</v>
      </c>
      <c r="B19">
        <v>0</v>
      </c>
      <c r="C19">
        <v>0</v>
      </c>
      <c r="D19">
        <v>0</v>
      </c>
    </row>
    <row r="20" spans="1:4">
      <c r="A20" t="s">
        <v>29</v>
      </c>
      <c r="B20">
        <v>0</v>
      </c>
      <c r="C20">
        <v>0</v>
      </c>
      <c r="D20">
        <v>0</v>
      </c>
    </row>
    <row r="21" spans="1:4">
      <c r="A21" t="s">
        <v>28</v>
      </c>
      <c r="B21">
        <v>45.6</v>
      </c>
      <c r="C21">
        <v>18.899999999999999</v>
      </c>
      <c r="D21">
        <v>26.4</v>
      </c>
    </row>
    <row r="22" spans="1:4">
      <c r="A22" t="s">
        <v>27</v>
      </c>
      <c r="B22">
        <v>29.3</v>
      </c>
      <c r="C22">
        <v>15.5</v>
      </c>
      <c r="D22">
        <v>13.7</v>
      </c>
    </row>
    <row r="23" spans="1:4">
      <c r="A23" t="s">
        <v>26</v>
      </c>
      <c r="B23">
        <v>793.9</v>
      </c>
      <c r="C23">
        <v>330.2</v>
      </c>
      <c r="D23">
        <v>463</v>
      </c>
    </row>
    <row r="24" spans="1:4">
      <c r="A24" t="s">
        <v>25</v>
      </c>
      <c r="B24">
        <v>13.4</v>
      </c>
      <c r="C24">
        <v>5.5</v>
      </c>
      <c r="D24">
        <v>7.8</v>
      </c>
    </row>
    <row r="25" spans="1:4">
      <c r="A25" t="s">
        <v>24</v>
      </c>
      <c r="B25">
        <v>1</v>
      </c>
      <c r="C25">
        <v>0.5</v>
      </c>
      <c r="D25">
        <v>0.5</v>
      </c>
    </row>
    <row r="26" spans="1:4">
      <c r="A26" t="s">
        <v>97</v>
      </c>
      <c r="B26">
        <v>11.3</v>
      </c>
      <c r="C26">
        <v>4.9000000000000004</v>
      </c>
      <c r="D26">
        <v>6.3</v>
      </c>
    </row>
    <row r="27" spans="1:4">
      <c r="A27" t="s">
        <v>96</v>
      </c>
      <c r="B27">
        <v>0</v>
      </c>
      <c r="C27">
        <v>0</v>
      </c>
      <c r="D27">
        <v>0</v>
      </c>
    </row>
    <row r="28" spans="1:4">
      <c r="A28" t="s">
        <v>2401</v>
      </c>
      <c r="B28">
        <v>1.1000000000000001</v>
      </c>
      <c r="C28" t="s">
        <v>19</v>
      </c>
      <c r="D28">
        <v>1</v>
      </c>
    </row>
    <row r="29" spans="1:4">
      <c r="A29" t="s">
        <v>2402</v>
      </c>
      <c r="B29">
        <v>0</v>
      </c>
      <c r="C29" t="s">
        <v>19</v>
      </c>
      <c r="D29">
        <v>0</v>
      </c>
    </row>
  </sheetData>
  <phoneticPr fontId="40"/>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6" tint="0.59999389629810485"/>
  </sheetPr>
  <dimension ref="A1:D29"/>
  <sheetViews>
    <sheetView workbookViewId="0">
      <selection activeCell="F60" sqref="F60"/>
    </sheetView>
  </sheetViews>
  <sheetFormatPr defaultRowHeight="13.5"/>
  <cols>
    <col min="1" max="1" width="46" customWidth="1"/>
  </cols>
  <sheetData>
    <row r="1" spans="1:4">
      <c r="A1" t="s">
        <v>2395</v>
      </c>
      <c r="B1" t="s">
        <v>2779</v>
      </c>
    </row>
    <row r="2" spans="1:4">
      <c r="A2" t="s">
        <v>2397</v>
      </c>
    </row>
    <row r="3" spans="1:4">
      <c r="A3" t="s">
        <v>2398</v>
      </c>
    </row>
    <row r="4" spans="1:4">
      <c r="B4" t="s">
        <v>44</v>
      </c>
      <c r="C4" t="s">
        <v>6</v>
      </c>
      <c r="D4" t="s">
        <v>7</v>
      </c>
    </row>
    <row r="5" spans="1:4">
      <c r="A5" t="s">
        <v>44</v>
      </c>
      <c r="B5">
        <v>890.3</v>
      </c>
      <c r="C5">
        <v>376.5</v>
      </c>
      <c r="D5">
        <v>510.5</v>
      </c>
    </row>
    <row r="6" spans="1:4">
      <c r="A6" t="s">
        <v>43</v>
      </c>
      <c r="B6">
        <v>871.3</v>
      </c>
      <c r="C6">
        <v>368.1</v>
      </c>
      <c r="D6">
        <v>500.3</v>
      </c>
    </row>
    <row r="7" spans="1:4">
      <c r="A7" t="s">
        <v>42</v>
      </c>
      <c r="B7">
        <v>825.2</v>
      </c>
      <c r="C7">
        <v>345.6</v>
      </c>
      <c r="D7">
        <v>477.1</v>
      </c>
    </row>
    <row r="8" spans="1:4">
      <c r="A8" t="s">
        <v>41</v>
      </c>
      <c r="B8">
        <v>171.2</v>
      </c>
      <c r="C8">
        <v>76.400000000000006</v>
      </c>
      <c r="D8">
        <v>94.1</v>
      </c>
    </row>
    <row r="9" spans="1:4">
      <c r="A9" t="s">
        <v>40</v>
      </c>
      <c r="B9">
        <v>0.4</v>
      </c>
      <c r="C9">
        <v>0</v>
      </c>
      <c r="D9">
        <v>0.4</v>
      </c>
    </row>
    <row r="10" spans="1:4">
      <c r="A10" t="s">
        <v>39</v>
      </c>
      <c r="B10">
        <v>64.599999999999994</v>
      </c>
      <c r="C10">
        <v>21.5</v>
      </c>
      <c r="D10">
        <v>42.8</v>
      </c>
    </row>
    <row r="11" spans="1:4">
      <c r="A11" t="s">
        <v>2399</v>
      </c>
      <c r="B11">
        <v>15.4</v>
      </c>
      <c r="C11">
        <v>4.3</v>
      </c>
      <c r="D11">
        <v>11.1</v>
      </c>
    </row>
    <row r="12" spans="1:4">
      <c r="A12" t="s">
        <v>37</v>
      </c>
      <c r="B12">
        <v>227.4</v>
      </c>
      <c r="C12">
        <v>104.1</v>
      </c>
      <c r="D12">
        <v>122.6</v>
      </c>
    </row>
    <row r="13" spans="1:4">
      <c r="A13" t="s">
        <v>2400</v>
      </c>
      <c r="B13">
        <v>155.5</v>
      </c>
      <c r="C13">
        <v>62</v>
      </c>
      <c r="D13">
        <v>93.2</v>
      </c>
    </row>
    <row r="14" spans="1:4">
      <c r="A14" t="s">
        <v>35</v>
      </c>
      <c r="B14">
        <v>443.6</v>
      </c>
      <c r="C14">
        <v>155.30000000000001</v>
      </c>
      <c r="D14">
        <v>287.39999999999998</v>
      </c>
    </row>
    <row r="15" spans="1:4">
      <c r="A15" t="s">
        <v>34</v>
      </c>
      <c r="B15">
        <v>11</v>
      </c>
      <c r="C15">
        <v>2.9</v>
      </c>
      <c r="D15">
        <v>7.9</v>
      </c>
    </row>
    <row r="16" spans="1:4">
      <c r="A16" t="s">
        <v>33</v>
      </c>
      <c r="B16">
        <v>9.9</v>
      </c>
      <c r="C16">
        <v>2.7</v>
      </c>
      <c r="D16">
        <v>7.1</v>
      </c>
    </row>
    <row r="17" spans="1:4">
      <c r="A17" t="s">
        <v>32</v>
      </c>
      <c r="B17">
        <v>1</v>
      </c>
      <c r="C17">
        <v>0.2</v>
      </c>
      <c r="D17">
        <v>0.8</v>
      </c>
    </row>
    <row r="18" spans="1:4">
      <c r="A18" t="s">
        <v>31</v>
      </c>
      <c r="B18">
        <v>0</v>
      </c>
      <c r="C18">
        <v>0</v>
      </c>
      <c r="D18">
        <v>0</v>
      </c>
    </row>
    <row r="19" spans="1:4">
      <c r="A19" t="s">
        <v>30</v>
      </c>
      <c r="B19">
        <v>0</v>
      </c>
      <c r="C19">
        <v>0</v>
      </c>
      <c r="D19">
        <v>0</v>
      </c>
    </row>
    <row r="20" spans="1:4">
      <c r="A20" t="s">
        <v>29</v>
      </c>
      <c r="B20">
        <v>0</v>
      </c>
      <c r="C20">
        <v>0</v>
      </c>
      <c r="D20">
        <v>0</v>
      </c>
    </row>
    <row r="21" spans="1:4">
      <c r="A21" t="s">
        <v>28</v>
      </c>
      <c r="B21">
        <v>45</v>
      </c>
      <c r="C21">
        <v>18.600000000000001</v>
      </c>
      <c r="D21">
        <v>26.2</v>
      </c>
    </row>
    <row r="22" spans="1:4">
      <c r="A22" t="s">
        <v>27</v>
      </c>
      <c r="B22">
        <v>29.1</v>
      </c>
      <c r="C22">
        <v>15.4</v>
      </c>
      <c r="D22">
        <v>13.5</v>
      </c>
    </row>
    <row r="23" spans="1:4">
      <c r="A23" t="s">
        <v>26</v>
      </c>
      <c r="B23">
        <v>816.7</v>
      </c>
      <c r="C23">
        <v>343.2</v>
      </c>
      <c r="D23">
        <v>472.7</v>
      </c>
    </row>
    <row r="24" spans="1:4">
      <c r="A24" t="s">
        <v>25</v>
      </c>
      <c r="B24">
        <v>13.1</v>
      </c>
      <c r="C24">
        <v>5.3</v>
      </c>
      <c r="D24">
        <v>7.7</v>
      </c>
    </row>
    <row r="25" spans="1:4">
      <c r="A25" t="s">
        <v>24</v>
      </c>
      <c r="B25">
        <v>1</v>
      </c>
      <c r="C25">
        <v>0.5</v>
      </c>
      <c r="D25">
        <v>0.5</v>
      </c>
    </row>
    <row r="26" spans="1:4">
      <c r="A26" t="s">
        <v>97</v>
      </c>
      <c r="B26">
        <v>11.1</v>
      </c>
      <c r="C26">
        <v>4.9000000000000004</v>
      </c>
      <c r="D26">
        <v>6.2</v>
      </c>
    </row>
    <row r="27" spans="1:4">
      <c r="A27" t="s">
        <v>96</v>
      </c>
      <c r="B27">
        <v>0</v>
      </c>
      <c r="C27">
        <v>0</v>
      </c>
      <c r="D27">
        <v>0</v>
      </c>
    </row>
    <row r="28" spans="1:4">
      <c r="A28" t="s">
        <v>2401</v>
      </c>
      <c r="B28">
        <v>1</v>
      </c>
      <c r="C28" t="s">
        <v>19</v>
      </c>
      <c r="D28">
        <v>1</v>
      </c>
    </row>
    <row r="29" spans="1:4">
      <c r="A29" t="s">
        <v>2402</v>
      </c>
      <c r="B29">
        <v>0</v>
      </c>
      <c r="C29" t="s">
        <v>19</v>
      </c>
      <c r="D29">
        <v>0</v>
      </c>
    </row>
  </sheetData>
  <phoneticPr fontId="4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rgb="FFFF0000"/>
    <pageSetUpPr fitToPage="1"/>
  </sheetPr>
  <dimension ref="B2:Q30"/>
  <sheetViews>
    <sheetView zoomScale="80" zoomScaleNormal="80" workbookViewId="0">
      <selection activeCell="H30" sqref="H30"/>
    </sheetView>
  </sheetViews>
  <sheetFormatPr defaultRowHeight="13.5"/>
  <cols>
    <col min="1" max="1" width="1.625" style="979" customWidth="1"/>
    <col min="2" max="2" width="20.375" style="979" customWidth="1"/>
    <col min="3" max="8" width="9.5" style="979" customWidth="1"/>
    <col min="9" max="10" width="5.25" style="979" customWidth="1"/>
    <col min="11" max="11" width="17.5" style="979" bestFit="1" customWidth="1"/>
    <col min="12" max="17" width="13" style="979" customWidth="1"/>
    <col min="18" max="16384" width="9" style="979"/>
  </cols>
  <sheetData>
    <row r="2" spans="2:17">
      <c r="K2" s="689" t="s">
        <v>3014</v>
      </c>
    </row>
    <row r="3" spans="2:17">
      <c r="B3" s="1355"/>
      <c r="C3" s="1356" t="s">
        <v>3013</v>
      </c>
      <c r="D3" s="1357"/>
      <c r="E3" s="1357"/>
      <c r="F3" s="1357"/>
      <c r="G3" s="1357"/>
      <c r="H3" s="1358"/>
      <c r="K3" s="1502"/>
      <c r="L3" s="1503">
        <v>2018</v>
      </c>
      <c r="M3" s="1503">
        <v>2020</v>
      </c>
      <c r="N3" s="1503">
        <v>2025</v>
      </c>
      <c r="O3" s="1503">
        <v>2030</v>
      </c>
      <c r="P3" s="1503">
        <v>2035</v>
      </c>
      <c r="Q3" s="1504">
        <v>2040</v>
      </c>
    </row>
    <row r="4" spans="2:17">
      <c r="B4" s="1359" t="s">
        <v>2587</v>
      </c>
      <c r="C4" s="1360">
        <v>2018</v>
      </c>
      <c r="D4" s="1361">
        <v>2020</v>
      </c>
      <c r="E4" s="1362">
        <v>2025</v>
      </c>
      <c r="F4" s="1362">
        <v>2030</v>
      </c>
      <c r="G4" s="1363">
        <v>2035</v>
      </c>
      <c r="H4" s="1364">
        <v>2040</v>
      </c>
      <c r="K4" s="1042" t="s">
        <v>2596</v>
      </c>
      <c r="L4" s="1466">
        <f>SUM(L5:L10)</f>
        <v>333.83847475654159</v>
      </c>
      <c r="M4" s="1466">
        <f t="shared" ref="M4:Q4" si="0">SUM(M5:M10)</f>
        <v>355.06431797615295</v>
      </c>
      <c r="N4" s="1466">
        <f t="shared" si="0"/>
        <v>392.15319187087437</v>
      </c>
      <c r="O4" s="1466">
        <f t="shared" si="0"/>
        <v>425.41361530492486</v>
      </c>
      <c r="P4" s="1466">
        <f t="shared" si="0"/>
        <v>451.20375948312216</v>
      </c>
      <c r="Q4" s="1496">
        <f t="shared" si="0"/>
        <v>460.98794761072713</v>
      </c>
    </row>
    <row r="5" spans="2:17">
      <c r="B5" s="1037" t="s">
        <v>2588</v>
      </c>
      <c r="C5" s="1475">
        <f>マンパワー計算!C33</f>
        <v>61.579599999999999</v>
      </c>
      <c r="D5" s="1476">
        <f>'オプション計算用（利用者）'!D7</f>
        <v>64.628084290668852</v>
      </c>
      <c r="E5" s="1476">
        <f>'オプション計算用（利用者）'!E7</f>
        <v>71.016955717115025</v>
      </c>
      <c r="F5" s="1476">
        <f>'オプション計算用（利用者）'!F7</f>
        <v>78.336005683994614</v>
      </c>
      <c r="G5" s="1476">
        <f>'オプション計算用（利用者）'!G7</f>
        <v>85.164537142395716</v>
      </c>
      <c r="H5" s="1477">
        <f>'オプション計算用（利用者）'!H7</f>
        <v>90.235698562811578</v>
      </c>
      <c r="K5" s="1044" t="s">
        <v>4</v>
      </c>
      <c r="L5" s="1468">
        <f>C5*マンパワー計算!C4/100</f>
        <v>52.249997851534928</v>
      </c>
      <c r="M5" s="1468">
        <f>D5*マンパワー計算!C13/100</f>
        <v>54.897927034127221</v>
      </c>
      <c r="N5" s="1468">
        <f>E5*マンパワー計算!$C22/100</f>
        <v>60.389888984897937</v>
      </c>
      <c r="O5" s="1468">
        <f>F5*マンパワー計算!$C22/100</f>
        <v>66.613707093004464</v>
      </c>
      <c r="P5" s="1468">
        <f>G5*マンパワー計算!$C22/100</f>
        <v>72.420408500276196</v>
      </c>
      <c r="Q5" s="1497">
        <f>H5*マンパワー計算!$C22/100</f>
        <v>76.7327149362673</v>
      </c>
    </row>
    <row r="6" spans="2:17">
      <c r="B6" s="1038" t="s">
        <v>2589</v>
      </c>
      <c r="C6" s="1478">
        <f>マンパワー計算!C34</f>
        <v>36.807000000000002</v>
      </c>
      <c r="D6" s="1479">
        <f>'オプション計算用（利用者）'!D10</f>
        <v>37.405901419736502</v>
      </c>
      <c r="E6" s="1479">
        <f>'オプション計算用（利用者）'!E10</f>
        <v>39.982643465538082</v>
      </c>
      <c r="F6" s="1479">
        <f>'オプション計算用（利用者）'!F10</f>
        <v>43.901242716646621</v>
      </c>
      <c r="G6" s="1479">
        <f>'オプション計算用（利用者）'!G10</f>
        <v>47.421672667527211</v>
      </c>
      <c r="H6" s="1480">
        <f>'オプション計算用（利用者）'!H10</f>
        <v>49.609723176372782</v>
      </c>
      <c r="K6" s="1044" t="s">
        <v>13</v>
      </c>
      <c r="L6" s="1468">
        <f>C6*マンパワー計算!C5/100</f>
        <v>27.099435793280005</v>
      </c>
      <c r="M6" s="1468">
        <f>D6*マンパワー計算!C14/100</f>
        <v>27.540671052759588</v>
      </c>
      <c r="N6" s="1468">
        <f>E6*マンパワー計算!$C23/100</f>
        <v>29.461247968318503</v>
      </c>
      <c r="O6" s="1468">
        <f>F6*マンパワー計算!$C23/100</f>
        <v>32.348671465588815</v>
      </c>
      <c r="P6" s="1468">
        <f>G6*マンパワー計算!$C23/100</f>
        <v>34.942703544217721</v>
      </c>
      <c r="Q6" s="1497">
        <f>H6*マンパワー計算!$C23/100</f>
        <v>36.554970593640476</v>
      </c>
    </row>
    <row r="7" spans="2:17">
      <c r="B7" s="1038" t="s">
        <v>2590</v>
      </c>
      <c r="C7" s="1478">
        <f>マンパワー計算!C35</f>
        <v>5.255300000000001</v>
      </c>
      <c r="D7" s="1479">
        <f>'オプション計算用（利用者）'!D13</f>
        <v>5.4320029182866163</v>
      </c>
      <c r="E7" s="1479">
        <f>'オプション計算用（利用者）'!E13</f>
        <v>6.174551447638045</v>
      </c>
      <c r="F7" s="1479">
        <f>'オプション計算用（利用者）'!F13</f>
        <v>6.7649260911836153</v>
      </c>
      <c r="G7" s="1479">
        <f>'オプション計算用（利用者）'!G13</f>
        <v>7.3042529241983223</v>
      </c>
      <c r="H7" s="1480">
        <f>'オプション計算用（利用者）'!H13</f>
        <v>7.6893207781519024</v>
      </c>
      <c r="K7" s="1044" t="s">
        <v>2590</v>
      </c>
      <c r="L7" s="1468">
        <f>C7*マンパワー計算!C6/100</f>
        <v>5.0268583372959164</v>
      </c>
      <c r="M7" s="1468">
        <f>D7*マンパワー計算!C15/100</f>
        <v>5.2005765230468031</v>
      </c>
      <c r="N7" s="1468">
        <f>E7*マンパワー計算!$C24/100</f>
        <v>5.9414072552797244</v>
      </c>
      <c r="O7" s="1468">
        <f>F7*マンパワー計算!$C24/100</f>
        <v>6.5094900091835113</v>
      </c>
      <c r="P7" s="1468">
        <f>G7*マンパワー計算!$C24/100</f>
        <v>7.0284524610821641</v>
      </c>
      <c r="Q7" s="1497">
        <f>H7*マンパワー計算!$C24/100</f>
        <v>7.3989805813280434</v>
      </c>
    </row>
    <row r="8" spans="2:17">
      <c r="B8" s="1038" t="s">
        <v>2592</v>
      </c>
      <c r="C8" s="1478">
        <f>マンパワー計算!C36</f>
        <v>24.709500000000002</v>
      </c>
      <c r="D8" s="1479">
        <f>'オプション計算用（利用者）'!D16</f>
        <v>27.418983093296291</v>
      </c>
      <c r="E8" s="1479">
        <f>'オプション計算用（利用者）'!E16</f>
        <v>31.346407163801256</v>
      </c>
      <c r="F8" s="1479">
        <f>'オプション計算用（利用者）'!F16</f>
        <v>34.780452694153666</v>
      </c>
      <c r="G8" s="1479">
        <f>'オプション計算用（利用者）'!G16</f>
        <v>38.109164952988884</v>
      </c>
      <c r="H8" s="1480">
        <f>'オプション計算用（利用者）'!H16</f>
        <v>39.790833214613862</v>
      </c>
      <c r="K8" s="1044" t="s">
        <v>2591</v>
      </c>
      <c r="L8" s="1468">
        <f>C8*マンパワー計算!C7/100</f>
        <v>19.393130096200458</v>
      </c>
      <c r="M8" s="1468">
        <f>D8*マンパワー計算!C16/100</f>
        <v>21.526956163461733</v>
      </c>
      <c r="N8" s="1468">
        <f>E8*マンパワー計算!$C25/100</f>
        <v>24.639999449651981</v>
      </c>
      <c r="O8" s="1468">
        <f>F8*マンパワー計算!$C25/100</f>
        <v>27.339348039613398</v>
      </c>
      <c r="P8" s="1468">
        <f>G8*マンパワー計算!$C25/100</f>
        <v>29.955898886961076</v>
      </c>
      <c r="Q8" s="1497">
        <f>H8*マンパワー計算!$C25/100</f>
        <v>31.277782598367317</v>
      </c>
    </row>
    <row r="9" spans="2:17">
      <c r="B9" s="1038" t="s">
        <v>2593</v>
      </c>
      <c r="C9" s="1478">
        <f>マンパワー計算!C37</f>
        <v>20.822400000000002</v>
      </c>
      <c r="D9" s="1479">
        <f>'オプション計算用（利用者）'!D19</f>
        <v>22.201995307290591</v>
      </c>
      <c r="E9" s="1479">
        <f>'オプション計算用（利用者）'!E19</f>
        <v>24.164842349227641</v>
      </c>
      <c r="F9" s="1479">
        <f>'オプション計算用（利用者）'!F19</f>
        <v>26.69681266310047</v>
      </c>
      <c r="G9" s="1479">
        <f>'オプション計算用（利用者）'!G19</f>
        <v>28.854056583619823</v>
      </c>
      <c r="H9" s="1480">
        <f>'オプション計算用（利用者）'!H19</f>
        <v>29.715039533997178</v>
      </c>
      <c r="K9" s="1044" t="s">
        <v>15</v>
      </c>
      <c r="L9" s="1468">
        <f>C9*マンパワー計算!C8/100</f>
        <v>25.07578946941393</v>
      </c>
      <c r="M9" s="1468">
        <f>D9*マンパワー計算!C17/100</f>
        <v>26.752392348582326</v>
      </c>
      <c r="N9" s="1468">
        <f>E9*マンパワー計算!$C26/100</f>
        <v>29.145545778339798</v>
      </c>
      <c r="O9" s="1468">
        <f>F9*マンパワー計算!$C26/100</f>
        <v>32.199389690329419</v>
      </c>
      <c r="P9" s="1468">
        <f>G9*マンパワー計算!$C26/100</f>
        <v>34.801270990935201</v>
      </c>
      <c r="Q9" s="1497">
        <f>H9*マンパワー計算!$C26/100</f>
        <v>35.839714264511755</v>
      </c>
    </row>
    <row r="10" spans="2:17">
      <c r="B10" s="1039" t="s">
        <v>2594</v>
      </c>
      <c r="C10" s="1481">
        <f>マンパワー計算!C38</f>
        <v>353.0318434781048</v>
      </c>
      <c r="D10" s="1482">
        <f>'オプション計算用（利用者）'!D22</f>
        <v>373.7398988633899</v>
      </c>
      <c r="E10" s="1482">
        <f>'オプション計算用（利用者）'!E22</f>
        <v>412.417933586983</v>
      </c>
      <c r="F10" s="1482">
        <f>'オプション計算用（利用者）'!F22</f>
        <v>442.72833360395305</v>
      </c>
      <c r="G10" s="1482">
        <f>'オプション計算用（利用者）'!G22</f>
        <v>462.53869481061514</v>
      </c>
      <c r="H10" s="1483">
        <f>'オプション計算用（利用者）'!H22</f>
        <v>464.45777336022246</v>
      </c>
      <c r="K10" s="1043" t="s">
        <v>2594</v>
      </c>
      <c r="L10" s="1470">
        <f>C10*マンパワー計算!C9/100</f>
        <v>204.99326320881636</v>
      </c>
      <c r="M10" s="1470">
        <f>D10*マンパワー計算!C18/100</f>
        <v>219.14579485417528</v>
      </c>
      <c r="N10" s="1470">
        <f>E10*マンパワー計算!$C27/100</f>
        <v>242.57510243438642</v>
      </c>
      <c r="O10" s="1470">
        <f>F10*マンパワー計算!$C27/100</f>
        <v>260.4030090072053</v>
      </c>
      <c r="P10" s="1470">
        <f>G10*マンパワー計算!$C27/100</f>
        <v>272.05502509964981</v>
      </c>
      <c r="Q10" s="1498">
        <f>H10*マンパワー計算!$C27/100</f>
        <v>273.18378463661224</v>
      </c>
    </row>
    <row r="12" spans="2:17">
      <c r="K12" s="689" t="s">
        <v>3012</v>
      </c>
    </row>
    <row r="13" spans="2:17">
      <c r="B13" s="1375"/>
      <c r="C13" s="1376" t="s">
        <v>3011</v>
      </c>
      <c r="D13" s="1377"/>
      <c r="E13" s="1377"/>
      <c r="F13" s="1377"/>
      <c r="G13" s="1377"/>
      <c r="H13" s="1378"/>
      <c r="K13" s="1499"/>
      <c r="L13" s="1500">
        <v>2018</v>
      </c>
      <c r="M13" s="1500">
        <v>2020</v>
      </c>
      <c r="N13" s="1500">
        <v>2025</v>
      </c>
      <c r="O13" s="1500">
        <v>2030</v>
      </c>
      <c r="P13" s="1500">
        <v>2035</v>
      </c>
      <c r="Q13" s="1501">
        <v>2040</v>
      </c>
    </row>
    <row r="14" spans="2:17">
      <c r="B14" s="1379" t="s">
        <v>2587</v>
      </c>
      <c r="C14" s="1380">
        <v>2018</v>
      </c>
      <c r="D14" s="1381">
        <v>2020</v>
      </c>
      <c r="E14" s="1382">
        <v>2025</v>
      </c>
      <c r="F14" s="1382">
        <v>2030</v>
      </c>
      <c r="G14" s="1383">
        <v>2035</v>
      </c>
      <c r="H14" s="1384">
        <v>2040</v>
      </c>
      <c r="K14" s="1042" t="s">
        <v>2596</v>
      </c>
      <c r="L14" s="1466">
        <f>SUM(L15:L20)</f>
        <v>333.83847475654159</v>
      </c>
      <c r="M14" s="1466">
        <f t="shared" ref="M14:Q14" si="1">SUM(M15:M20)</f>
        <v>358.67228992824062</v>
      </c>
      <c r="N14" s="1466">
        <f t="shared" si="1"/>
        <v>401.7970856071417</v>
      </c>
      <c r="O14" s="1466">
        <f t="shared" si="1"/>
        <v>439.59987459178819</v>
      </c>
      <c r="P14" s="1466">
        <f t="shared" si="1"/>
        <v>468.32378779545832</v>
      </c>
      <c r="Q14" s="1496">
        <f t="shared" si="1"/>
        <v>479.4772082262935</v>
      </c>
    </row>
    <row r="15" spans="2:17">
      <c r="B15" s="1037" t="s">
        <v>2588</v>
      </c>
      <c r="C15" s="1475">
        <f>マンパワー計算!C33</f>
        <v>61.579599999999999</v>
      </c>
      <c r="D15" s="1476">
        <f>'オプション計算用（利用者）'!I7</f>
        <v>65.284800000000004</v>
      </c>
      <c r="E15" s="1476">
        <f>'オプション計算用（利用者）'!J7</f>
        <v>73.498400000000004</v>
      </c>
      <c r="F15" s="1476">
        <f>'オプション計算用（利用者）'!K7</f>
        <v>82.882192722672983</v>
      </c>
      <c r="G15" s="1476">
        <f>'オプション計算用（利用者）'!L7</f>
        <v>91.760487137746892</v>
      </c>
      <c r="H15" s="1477">
        <f>'オプション計算用（利用者）'!M7</f>
        <v>98.794593000558336</v>
      </c>
      <c r="K15" s="1044" t="s">
        <v>4</v>
      </c>
      <c r="L15" s="1468">
        <f>C15*マンパワー計算!C4/100</f>
        <v>52.249997851534928</v>
      </c>
      <c r="M15" s="1468">
        <f>D15*マンパワー計算!C13/100*介護ロボ・ＩＣＴ!$B$8</f>
        <v>55.455770137303226</v>
      </c>
      <c r="N15" s="1468">
        <f>E15*マンパワー計算!$C22/100*介護ロボ・ＩＣＴ!C$8</f>
        <v>61.87500675057737</v>
      </c>
      <c r="O15" s="1468">
        <f>F15*マンパワー計算!$C22/100*介護ロボ・ＩＣＴ!D$8</f>
        <v>68.835073045768283</v>
      </c>
      <c r="P15" s="1468">
        <f>G15*マンパワー計算!$C22/100*介護ロボ・ＩＣＴ!E$8</f>
        <v>75.168256712658064</v>
      </c>
      <c r="Q15" s="1497">
        <f>H15*マンパワー計算!$C22/100*介護ロボ・ＩＣＴ!F$8</f>
        <v>79.810303345139616</v>
      </c>
    </row>
    <row r="16" spans="2:17">
      <c r="B16" s="1038" t="s">
        <v>2589</v>
      </c>
      <c r="C16" s="1478">
        <f>マンパワー計算!C34</f>
        <v>36.807000000000002</v>
      </c>
      <c r="D16" s="1479">
        <f>'オプション計算用（利用者）'!I10</f>
        <v>37.786000000000001</v>
      </c>
      <c r="E16" s="1479">
        <f>'オプション計算用（利用者）'!J10</f>
        <v>41.3797</v>
      </c>
      <c r="F16" s="1479">
        <f>'オプション計算用（利用者）'!K10</f>
        <v>46.449027210859988</v>
      </c>
      <c r="G16" s="1479">
        <f>'オプション計算用（利用者）'!L10</f>
        <v>51.094457045935002</v>
      </c>
      <c r="H16" s="1480">
        <f>'オプション計算用（利用者）'!M10</f>
        <v>54.31522654715738</v>
      </c>
      <c r="K16" s="1044" t="s">
        <v>13</v>
      </c>
      <c r="L16" s="1468">
        <f>C16*マンパワー計算!C5/100</f>
        <v>27.099435793280005</v>
      </c>
      <c r="M16" s="1468">
        <f>D16*マンパワー計算!C14/100*介護ロボ・ＩＣＴ!$B$8</f>
        <v>27.820524486825871</v>
      </c>
      <c r="N16" s="1468">
        <f>E16*マンパワー計算!$C23/100*介護ロボ・ＩＣＴ!C$8</f>
        <v>30.185763669411756</v>
      </c>
      <c r="O16" s="1468">
        <f>F16*マンパワー計算!$C23/100*介護ロボ・ＩＣＴ!D$8</f>
        <v>33.427401963359706</v>
      </c>
      <c r="P16" s="1468">
        <f>G16*マンパワー計算!$C23/100*介護ロボ・ＩＣＴ!E$8</f>
        <v>36.268534859701148</v>
      </c>
      <c r="Q16" s="1497">
        <f>H16*マンパワー計算!$C23/100*介護ロボ・ＩＣＴ!F$8</f>
        <v>38.021113866155943</v>
      </c>
    </row>
    <row r="17" spans="2:17">
      <c r="B17" s="1038" t="s">
        <v>2590</v>
      </c>
      <c r="C17" s="1478">
        <f>マンパワー計算!C35</f>
        <v>5.255300000000001</v>
      </c>
      <c r="D17" s="1479">
        <f>'オプション計算用（利用者）'!I13</f>
        <v>5.4871999999999996</v>
      </c>
      <c r="E17" s="1479">
        <f>'オプション計算用（利用者）'!J13</f>
        <v>6.3902999999999999</v>
      </c>
      <c r="F17" s="1479">
        <f>'オプション計算用（利用者）'!K13</f>
        <v>7.1575248590786664</v>
      </c>
      <c r="G17" s="1479">
        <f>'オプション計算用（利用者）'!L13</f>
        <v>7.8699635903744909</v>
      </c>
      <c r="H17" s="1480">
        <f>'オプション計算用（利用者）'!M13</f>
        <v>8.4186561286436383</v>
      </c>
      <c r="K17" s="1044" t="s">
        <v>2590</v>
      </c>
      <c r="L17" s="1468">
        <f>C17*マンパワー計算!C6/100</f>
        <v>5.0268583372959164</v>
      </c>
      <c r="M17" s="1468">
        <f>D17*マンパワー計算!C15/100*介護ロボ・ＩＣＴ!$B$8</f>
        <v>5.2534219746449526</v>
      </c>
      <c r="N17" s="1468">
        <f>E17*マンパワー計算!$C24/100*介護ロボ・ＩＣＴ!C$8</f>
        <v>6.0875192885401139</v>
      </c>
      <c r="O17" s="1468">
        <f>F17*マンパワー計算!$C24/100*介護ロボ・ＩＣＴ!D$8</f>
        <v>6.7265618418030027</v>
      </c>
      <c r="P17" s="1468">
        <f>G17*マンパワー計算!$C24/100*介護ロボ・ＩＣＴ!E$8</f>
        <v>7.2951330961537257</v>
      </c>
      <c r="Q17" s="1497">
        <f>H17*マンパワー計算!$C24/100*介護ロボ・ＩＣＴ!F$8</f>
        <v>7.6957381884774794</v>
      </c>
    </row>
    <row r="18" spans="2:17">
      <c r="B18" s="1038" t="s">
        <v>2592</v>
      </c>
      <c r="C18" s="1478">
        <f>マンパワー計算!C36</f>
        <v>24.709500000000002</v>
      </c>
      <c r="D18" s="1479">
        <f>'オプション計算用（利用者）'!I16</f>
        <v>27.697599999999998</v>
      </c>
      <c r="E18" s="1479">
        <f>'オプション計算用（利用者）'!J16</f>
        <v>32.441700000000004</v>
      </c>
      <c r="F18" s="1479">
        <f>'オプション計算用（利用者）'!K16</f>
        <v>36.798917151932798</v>
      </c>
      <c r="G18" s="1479">
        <f>'オプション計算用（利用者）'!L16</f>
        <v>41.060700355268096</v>
      </c>
      <c r="H18" s="1480">
        <f>'オプション計算用（利用者）'!M16</f>
        <v>43.565010690912835</v>
      </c>
      <c r="K18" s="1044" t="s">
        <v>2591</v>
      </c>
      <c r="L18" s="1468">
        <f>C18*マンパワー計算!C7/100</f>
        <v>19.393130096200458</v>
      </c>
      <c r="M18" s="1468">
        <f>D18*マンパワー計算!C16/100*介護ロボ・ＩＣＴ!$B$8</f>
        <v>21.745701472746244</v>
      </c>
      <c r="N18" s="1468">
        <f>E18*マンパワー計算!$C25/100*介護ロボ・ＩＣＴ!C$8</f>
        <v>25.24595023949631</v>
      </c>
      <c r="O18" s="1468">
        <f>F18*マンパワー計算!$C25/100*介護ロボ・ＩＣＴ!D$8</f>
        <v>28.251032729690266</v>
      </c>
      <c r="P18" s="1468">
        <f>G18*マンパワー計算!$C25/100*介護ロボ・ＩＣＴ!E$8</f>
        <v>31.092515828392912</v>
      </c>
      <c r="Q18" s="1497">
        <f>H18*マンパワー計算!$C25/100*介護ロボ・ＩＣＴ!F$8</f>
        <v>32.532268918314621</v>
      </c>
    </row>
    <row r="19" spans="2:17">
      <c r="B19" s="1038" t="s">
        <v>2593</v>
      </c>
      <c r="C19" s="1478">
        <f>マンパワー計算!C37</f>
        <v>20.822400000000002</v>
      </c>
      <c r="D19" s="1479">
        <f>'オプション計算用（利用者）'!I19</f>
        <v>22.427599999999998</v>
      </c>
      <c r="E19" s="1479">
        <f>'オプション計算用（利用者）'!J19</f>
        <v>25.0092</v>
      </c>
      <c r="F19" s="1479">
        <f>'オプション計算用（利用者）'!K19</f>
        <v>28.246147514211081</v>
      </c>
      <c r="G19" s="1479">
        <f>'オプション計算用（利用者）'!L19</f>
        <v>31.088788559798751</v>
      </c>
      <c r="H19" s="1480">
        <f>'オプション計算用（利用者）'!M19</f>
        <v>32.533523688668176</v>
      </c>
      <c r="K19" s="1044" t="s">
        <v>15</v>
      </c>
      <c r="L19" s="1468">
        <f>C19*マンパワー計算!C8/100</f>
        <v>25.07578946941393</v>
      </c>
      <c r="M19" s="1468">
        <f>D19*マンパワー計算!C17/100*介護ロボ・ＩＣＴ!$B$8</f>
        <v>27.024235719932893</v>
      </c>
      <c r="N19" s="1468">
        <f>E19*マンパワー計算!$C26/100*介護ロボ・ＩＣＴ!C$8</f>
        <v>29.862297680908458</v>
      </c>
      <c r="O19" s="1468">
        <f>F19*マンパワー計算!$C26/100*介護ロボ・ＩＣＴ!D$8</f>
        <v>33.273142091738464</v>
      </c>
      <c r="P19" s="1468">
        <f>G19*マンパワー計算!$C26/100*介護ロボ・ＩＣＴ!E$8</f>
        <v>36.121735929774836</v>
      </c>
      <c r="Q19" s="1497">
        <f>H19*マンパワー計算!$C26/100*介護ロボ・ＩＣＴ!F$8</f>
        <v>37.277170104427881</v>
      </c>
    </row>
    <row r="20" spans="2:17">
      <c r="B20" s="1039" t="s">
        <v>2594</v>
      </c>
      <c r="C20" s="1481">
        <f>マンパワー計算!C38</f>
        <v>353.0318434781048</v>
      </c>
      <c r="D20" s="1482">
        <f>'オプション計算用（利用者）'!I22</f>
        <v>377.53764198824467</v>
      </c>
      <c r="E20" s="1482">
        <f>'オプション計算用（利用者）'!J22</f>
        <v>426.82846573560369</v>
      </c>
      <c r="F20" s="1482">
        <f>'オプション計算用（利用者）'!K22</f>
        <v>468.42182913403212</v>
      </c>
      <c r="G20" s="1482">
        <f>'オプション計算用（利用者）'!L22</f>
        <v>498.36208097878887</v>
      </c>
      <c r="H20" s="1483">
        <f>'オプション計算用（利用者）'!M22</f>
        <v>508.51179096406406</v>
      </c>
      <c r="K20" s="1043" t="s">
        <v>2594</v>
      </c>
      <c r="L20" s="1470">
        <f>C20*マンパワー計算!C9/100</f>
        <v>204.99326320881636</v>
      </c>
      <c r="M20" s="1470">
        <f>D20*マンパワー計算!C18/100*介護ロボ・ＩＣＴ!$B$8</f>
        <v>221.37263613678741</v>
      </c>
      <c r="N20" s="1470">
        <f>E20*マンパワー計算!$C27/100*介護ロボ・ＩＣＴ!C$8</f>
        <v>248.54054797820768</v>
      </c>
      <c r="O20" s="1470">
        <f>F20*マンパワー計算!$C27/100*介護ロボ・ＩＣＴ!D$8</f>
        <v>269.08666291942848</v>
      </c>
      <c r="P20" s="1470">
        <f>G20*マンパワー計算!$C27/100*介護ロボ・ＩＣＴ!E$8</f>
        <v>282.37761136877759</v>
      </c>
      <c r="Q20" s="1498">
        <f>H20*マンパワー計算!$C27/100*介護ロボ・ＩＣＴ!F$8</f>
        <v>284.14061380377797</v>
      </c>
    </row>
    <row r="22" spans="2:17">
      <c r="K22" s="689" t="s">
        <v>3015</v>
      </c>
    </row>
    <row r="23" spans="2:17">
      <c r="B23" s="1365"/>
      <c r="C23" s="1366" t="s">
        <v>3016</v>
      </c>
      <c r="D23" s="1367"/>
      <c r="E23" s="1367"/>
      <c r="F23" s="1367"/>
      <c r="G23" s="1367"/>
      <c r="H23" s="1368"/>
      <c r="K23" s="1505"/>
      <c r="L23" s="1506">
        <v>2018</v>
      </c>
      <c r="M23" s="1506">
        <v>2020</v>
      </c>
      <c r="N23" s="1506">
        <v>2025</v>
      </c>
      <c r="O23" s="1506">
        <v>2030</v>
      </c>
      <c r="P23" s="1506">
        <v>2035</v>
      </c>
      <c r="Q23" s="1507">
        <v>2040</v>
      </c>
    </row>
    <row r="24" spans="2:17">
      <c r="B24" s="1369" t="s">
        <v>2587</v>
      </c>
      <c r="C24" s="1370">
        <v>2018</v>
      </c>
      <c r="D24" s="1371">
        <v>2020</v>
      </c>
      <c r="E24" s="1372">
        <v>2025</v>
      </c>
      <c r="F24" s="1372">
        <v>2030</v>
      </c>
      <c r="G24" s="1373">
        <v>2035</v>
      </c>
      <c r="H24" s="1374">
        <v>2040</v>
      </c>
      <c r="K24" s="1042" t="s">
        <v>2596</v>
      </c>
      <c r="L24" s="1466">
        <f>SUM(L25:L30)</f>
        <v>333.83847475654159</v>
      </c>
      <c r="M24" s="1466">
        <f t="shared" ref="M24:Q24" si="2">SUM(M25:M30)</f>
        <v>355.06431797615295</v>
      </c>
      <c r="N24" s="1466">
        <f t="shared" si="2"/>
        <v>388.23165995216561</v>
      </c>
      <c r="O24" s="1466">
        <f t="shared" si="2"/>
        <v>415.48729761447669</v>
      </c>
      <c r="P24" s="1466">
        <f t="shared" si="2"/>
        <v>434.65962163540769</v>
      </c>
      <c r="Q24" s="1496">
        <f t="shared" si="2"/>
        <v>437.93855023019074</v>
      </c>
    </row>
    <row r="25" spans="2:17">
      <c r="B25" s="1037" t="s">
        <v>2588</v>
      </c>
      <c r="C25" s="1475">
        <f>マンパワー計算!C33</f>
        <v>61.579599999999999</v>
      </c>
      <c r="D25" s="1476">
        <f>'オプション計算用（利用者）'!N7</f>
        <v>64.628084290668852</v>
      </c>
      <c r="E25" s="1476">
        <f>'オプション計算用（利用者）'!O7</f>
        <v>71.016955717115025</v>
      </c>
      <c r="F25" s="1476">
        <f>'オプション計算用（利用者）'!P7</f>
        <v>78.336005683994614</v>
      </c>
      <c r="G25" s="1476">
        <f>'オプション計算用（利用者）'!Q7</f>
        <v>85.164537142395716</v>
      </c>
      <c r="H25" s="1477">
        <f>'オプション計算用（利用者）'!R7</f>
        <v>90.235698562811578</v>
      </c>
      <c r="K25" s="1044" t="s">
        <v>4</v>
      </c>
      <c r="L25" s="1468">
        <f>C25*マンパワー計算!C4/100</f>
        <v>52.249997851534928</v>
      </c>
      <c r="M25" s="1468">
        <f>D25*マンパワー計算!C13/100*介護ロボ・ＩＣＴ!$B$8</f>
        <v>54.897927034127221</v>
      </c>
      <c r="N25" s="1468">
        <f>E25*マンパワー計算!$C22/100*介護ロボ・ＩＣＴ!C$8</f>
        <v>59.785990095048959</v>
      </c>
      <c r="O25" s="1468">
        <f>F25*マンパワー計算!$C22/100*介護ロボ・ＩＣＴ!D$8</f>
        <v>65.059387260834356</v>
      </c>
      <c r="P25" s="1468">
        <f>G25*マンパワー計算!$C22/100*介護ロボ・ＩＣＴ!E$8</f>
        <v>69.764993521932738</v>
      </c>
      <c r="Q25" s="1497">
        <f>H25*マンパワー計算!$C22/100*介護ロボ・ＩＣＴ!F$8</f>
        <v>72.896079189453928</v>
      </c>
    </row>
    <row r="26" spans="2:17">
      <c r="B26" s="1038" t="s">
        <v>2589</v>
      </c>
      <c r="C26" s="1478">
        <f>マンパワー計算!C34</f>
        <v>36.807000000000002</v>
      </c>
      <c r="D26" s="1479">
        <f>'オプション計算用（利用者）'!N10</f>
        <v>37.405901419736502</v>
      </c>
      <c r="E26" s="1479">
        <f>'オプション計算用（利用者）'!O10</f>
        <v>39.982643465538082</v>
      </c>
      <c r="F26" s="1479">
        <f>'オプション計算用（利用者）'!P10</f>
        <v>43.901242716646621</v>
      </c>
      <c r="G26" s="1479">
        <f>'オプション計算用（利用者）'!Q10</f>
        <v>47.421672667527211</v>
      </c>
      <c r="H26" s="1480">
        <f>'オプション計算用（利用者）'!R10</f>
        <v>49.609723176372782</v>
      </c>
      <c r="K26" s="1044" t="s">
        <v>13</v>
      </c>
      <c r="L26" s="1468">
        <f>C26*マンパワー計算!C5/100</f>
        <v>27.099435793280005</v>
      </c>
      <c r="M26" s="1468">
        <f>D26*マンパワー計算!C14/100*介護ロボ・ＩＣＴ!$B$8</f>
        <v>27.540671052759588</v>
      </c>
      <c r="N26" s="1468">
        <f>E26*マンパワー計算!$C23/100*介護ロボ・ＩＣＴ!C$8</f>
        <v>29.166635488635318</v>
      </c>
      <c r="O26" s="1468">
        <f>F26*マンパワー計算!$C23/100*介護ロボ・ＩＣＴ!D$8</f>
        <v>31.593869131391742</v>
      </c>
      <c r="P26" s="1468">
        <f>G26*マンパワー計算!$C23/100*介護ロボ・ＩＣＴ!E$8</f>
        <v>33.661471080929736</v>
      </c>
      <c r="Q26" s="1497">
        <f>H26*マンパワー計算!$C23/100*介護ロボ・ＩＣＴ!F$8</f>
        <v>34.72722206395845</v>
      </c>
    </row>
    <row r="27" spans="2:17">
      <c r="B27" s="1038" t="s">
        <v>2590</v>
      </c>
      <c r="C27" s="1478">
        <f>マンパワー計算!C35</f>
        <v>5.255300000000001</v>
      </c>
      <c r="D27" s="1479">
        <f>'オプション計算用（利用者）'!N13</f>
        <v>5.4320029182866163</v>
      </c>
      <c r="E27" s="1479">
        <f>'オプション計算用（利用者）'!O13</f>
        <v>6.174551447638045</v>
      </c>
      <c r="F27" s="1479">
        <f>'オプション計算用（利用者）'!P13</f>
        <v>6.7649260911836153</v>
      </c>
      <c r="G27" s="1479">
        <f>'オプション計算用（利用者）'!Q13</f>
        <v>7.3042529241983223</v>
      </c>
      <c r="H27" s="1480">
        <f>'オプション計算用（利用者）'!R13</f>
        <v>7.6893207781519024</v>
      </c>
      <c r="K27" s="1044" t="s">
        <v>2590</v>
      </c>
      <c r="L27" s="1468">
        <f>C27*マンパワー計算!C6/100</f>
        <v>5.0268583372959164</v>
      </c>
      <c r="M27" s="1468">
        <f>D27*マンパワー計算!C15/100*介護ロボ・ＩＣＴ!$B$8</f>
        <v>5.2005765230468031</v>
      </c>
      <c r="N27" s="1468">
        <f>E27*マンパワー計算!$C24/100*介護ロボ・ＩＣＴ!C$8</f>
        <v>5.8819931827269274</v>
      </c>
      <c r="O27" s="1468">
        <f>F27*マンパワー計算!$C24/100*介護ロボ・ＩＣＴ!D$8</f>
        <v>6.3576019089692295</v>
      </c>
      <c r="P27" s="1468">
        <f>G27*マンパワー計算!$C24/100*介護ロボ・ＩＣＴ!E$8</f>
        <v>6.7707425375091521</v>
      </c>
      <c r="Q27" s="1497">
        <f>H27*マンパワー計算!$C24/100*介護ロボ・ＩＣＴ!F$8</f>
        <v>7.0290315522616407</v>
      </c>
    </row>
    <row r="28" spans="2:17">
      <c r="B28" s="1038" t="s">
        <v>2592</v>
      </c>
      <c r="C28" s="1478">
        <f>マンパワー計算!C36</f>
        <v>24.709500000000002</v>
      </c>
      <c r="D28" s="1479">
        <f>'オプション計算用（利用者）'!N16</f>
        <v>27.418983093296291</v>
      </c>
      <c r="E28" s="1479">
        <f>'オプション計算用（利用者）'!O16</f>
        <v>31.346407163801256</v>
      </c>
      <c r="F28" s="1479">
        <f>'オプション計算用（利用者）'!P16</f>
        <v>34.780452694153666</v>
      </c>
      <c r="G28" s="1479">
        <f>'オプション計算用（利用者）'!Q16</f>
        <v>38.109164952988884</v>
      </c>
      <c r="H28" s="1480">
        <f>'オプション計算用（利用者）'!R16</f>
        <v>39.790833214613862</v>
      </c>
      <c r="K28" s="1044" t="s">
        <v>2591</v>
      </c>
      <c r="L28" s="1468">
        <f>C28*マンパワー計算!C7/100</f>
        <v>19.393130096200458</v>
      </c>
      <c r="M28" s="1468">
        <f>D28*マンパワー計算!C16/100*介護ロボ・ＩＣＴ!$B$8</f>
        <v>21.526956163461733</v>
      </c>
      <c r="N28" s="1468">
        <f>E28*マンパワー計算!$C25/100*介護ロボ・ＩＣＴ!C$8</f>
        <v>24.39359945515546</v>
      </c>
      <c r="O28" s="1468">
        <f>F28*マンパワー計算!$C25/100*介護ロボ・ＩＣＴ!D$8</f>
        <v>26.701429918689087</v>
      </c>
      <c r="P28" s="1468">
        <f>G28*マンパワー計算!$C25/100*介護ロボ・ＩＣＴ!E$8</f>
        <v>28.857515927772504</v>
      </c>
      <c r="Q28" s="1497">
        <f>H28*マンパワー計算!$C25/100*介護ロボ・ＩＣＴ!F$8</f>
        <v>29.713893468448951</v>
      </c>
    </row>
    <row r="29" spans="2:17">
      <c r="B29" s="1038" t="s">
        <v>2593</v>
      </c>
      <c r="C29" s="1478">
        <f>マンパワー計算!C37</f>
        <v>20.822400000000002</v>
      </c>
      <c r="D29" s="1479">
        <f>'オプション計算用（利用者）'!N19</f>
        <v>22.201995307290591</v>
      </c>
      <c r="E29" s="1479">
        <f>'オプション計算用（利用者）'!O19</f>
        <v>24.164842349227641</v>
      </c>
      <c r="F29" s="1479">
        <f>'オプション計算用（利用者）'!P19</f>
        <v>26.69681266310047</v>
      </c>
      <c r="G29" s="1479">
        <f>'オプション計算用（利用者）'!Q19</f>
        <v>28.854056583619823</v>
      </c>
      <c r="H29" s="1480">
        <f>'オプション計算用（利用者）'!R19</f>
        <v>29.715039533997178</v>
      </c>
      <c r="K29" s="1044" t="s">
        <v>15</v>
      </c>
      <c r="L29" s="1468">
        <f>C29*マンパワー計算!C8/100</f>
        <v>25.07578946941393</v>
      </c>
      <c r="M29" s="1468">
        <f>D29*マンパワー計算!C17/100*介護ロボ・ＩＣＴ!$B$8</f>
        <v>26.752392348582326</v>
      </c>
      <c r="N29" s="1468">
        <f>E29*マンパワー計算!$C26/100*介護ロボ・ＩＣＴ!C$8</f>
        <v>28.854090320556399</v>
      </c>
      <c r="O29" s="1468">
        <f>F29*マンパワー計算!$C26/100*介護ロボ・ＩＣＴ!D$8</f>
        <v>31.448070597555066</v>
      </c>
      <c r="P29" s="1468">
        <f>G29*マンパワー計算!$C26/100*介護ロボ・ＩＣＴ!E$8</f>
        <v>33.525224387934244</v>
      </c>
      <c r="Q29" s="1497">
        <f>H29*マンパワー計算!$C26/100*介護ロボ・ＩＣＴ!F$8</f>
        <v>34.047728551286163</v>
      </c>
    </row>
    <row r="30" spans="2:17">
      <c r="B30" s="1039" t="s">
        <v>2594</v>
      </c>
      <c r="C30" s="1481">
        <f>マンパワー計算!C38</f>
        <v>353.0318434781048</v>
      </c>
      <c r="D30" s="1482">
        <f>'オプション計算用（利用者）'!N22</f>
        <v>373.7398988633899</v>
      </c>
      <c r="E30" s="1482">
        <f>'オプション計算用（利用者）'!O22</f>
        <v>412.417933586983</v>
      </c>
      <c r="F30" s="1482">
        <f>'オプション計算用（利用者）'!P22</f>
        <v>442.72833360395305</v>
      </c>
      <c r="G30" s="1482">
        <f>'オプション計算用（利用者）'!Q22</f>
        <v>462.53869481061514</v>
      </c>
      <c r="H30" s="1483">
        <f>'オプション計算用（利用者）'!R22</f>
        <v>464.45777336022246</v>
      </c>
      <c r="K30" s="1043" t="s">
        <v>2594</v>
      </c>
      <c r="L30" s="1470">
        <f>C30*マンパワー計算!C9/100</f>
        <v>204.99326320881636</v>
      </c>
      <c r="M30" s="1470">
        <f>D30*マンパワー計算!C18/100*介護ロボ・ＩＣＴ!$B$8</f>
        <v>219.14579485417528</v>
      </c>
      <c r="N30" s="1470">
        <f>E30*マンパワー計算!$C27/100*介護ロボ・ＩＣＴ!C$8</f>
        <v>240.14935141004256</v>
      </c>
      <c r="O30" s="1470">
        <f>F30*マンパワー計算!$C27/100*介護ロボ・ＩＣＴ!D$8</f>
        <v>254.32693879703717</v>
      </c>
      <c r="P30" s="1470">
        <f>G30*マンパワー計算!$C27/100*介護ロボ・ＩＣＴ!E$8</f>
        <v>262.07967417932934</v>
      </c>
      <c r="Q30" s="1498">
        <f>H30*マンパワー計算!$C27/100*介護ロボ・ＩＣＴ!F$8</f>
        <v>259.52459540478162</v>
      </c>
    </row>
  </sheetData>
  <phoneticPr fontId="40"/>
  <pageMargins left="0.70866141732283472" right="0.70866141732283472" top="0.74803149606299213" bottom="0.74803149606299213" header="0.31496062992125984" footer="0.31496062992125984"/>
  <pageSetup paperSize="8" fitToWidth="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6" tint="0.59999389629810485"/>
  </sheetPr>
  <dimension ref="A1:D29"/>
  <sheetViews>
    <sheetView workbookViewId="0">
      <selection activeCell="F60" sqref="F60"/>
    </sheetView>
  </sheetViews>
  <sheetFormatPr defaultRowHeight="13.5"/>
  <cols>
    <col min="1" max="1" width="33.25" style="933" customWidth="1"/>
    <col min="2" max="16384" width="9" style="933"/>
  </cols>
  <sheetData>
    <row r="1" spans="1:4">
      <c r="A1" s="933" t="s">
        <v>2395</v>
      </c>
      <c r="B1" s="933" t="s">
        <v>2396</v>
      </c>
    </row>
    <row r="2" spans="1:4">
      <c r="A2" s="933" t="s">
        <v>2397</v>
      </c>
    </row>
    <row r="3" spans="1:4">
      <c r="A3" s="933" t="s">
        <v>2398</v>
      </c>
    </row>
    <row r="4" spans="1:4">
      <c r="B4" s="933" t="s">
        <v>44</v>
      </c>
      <c r="C4" s="933" t="s">
        <v>6</v>
      </c>
      <c r="D4" s="933" t="s">
        <v>7</v>
      </c>
    </row>
    <row r="5" spans="1:4">
      <c r="A5" s="933" t="s">
        <v>44</v>
      </c>
      <c r="B5" s="933">
        <v>919</v>
      </c>
      <c r="C5" s="933">
        <v>391.2</v>
      </c>
      <c r="D5" s="933">
        <v>524.5</v>
      </c>
    </row>
    <row r="6" spans="1:4">
      <c r="A6" s="933" t="s">
        <v>43</v>
      </c>
      <c r="B6" s="933">
        <v>900.5</v>
      </c>
      <c r="C6" s="933">
        <v>382.8</v>
      </c>
      <c r="D6" s="933">
        <v>514.6</v>
      </c>
    </row>
    <row r="7" spans="1:4">
      <c r="A7" s="933" t="s">
        <v>42</v>
      </c>
      <c r="B7" s="933">
        <v>854</v>
      </c>
      <c r="C7" s="933">
        <v>360.1</v>
      </c>
      <c r="D7" s="933">
        <v>491.2</v>
      </c>
    </row>
    <row r="8" spans="1:4">
      <c r="A8" s="933" t="s">
        <v>41</v>
      </c>
      <c r="B8" s="933">
        <v>195</v>
      </c>
      <c r="C8" s="933">
        <v>86.9</v>
      </c>
      <c r="D8" s="933">
        <v>107.3</v>
      </c>
    </row>
    <row r="9" spans="1:4">
      <c r="A9" s="933" t="s">
        <v>40</v>
      </c>
      <c r="B9" s="933">
        <v>0.5</v>
      </c>
      <c r="C9" s="933">
        <v>0.1</v>
      </c>
      <c r="D9" s="933">
        <v>0.4</v>
      </c>
    </row>
    <row r="10" spans="1:4">
      <c r="A10" s="933" t="s">
        <v>39</v>
      </c>
      <c r="B10" s="933">
        <v>63.5</v>
      </c>
      <c r="C10" s="933">
        <v>21</v>
      </c>
      <c r="D10" s="933">
        <v>42.2</v>
      </c>
    </row>
    <row r="11" spans="1:4">
      <c r="A11" s="933" t="s">
        <v>2399</v>
      </c>
      <c r="B11" s="933">
        <v>15.1</v>
      </c>
      <c r="C11" s="933">
        <v>4.2</v>
      </c>
      <c r="D11" s="933">
        <v>10.9</v>
      </c>
    </row>
    <row r="12" spans="1:4">
      <c r="A12" s="933" t="s">
        <v>37</v>
      </c>
      <c r="B12" s="933">
        <v>255.6</v>
      </c>
      <c r="C12" s="933">
        <v>116.6</v>
      </c>
      <c r="D12" s="933">
        <v>138.30000000000001</v>
      </c>
    </row>
    <row r="13" spans="1:4">
      <c r="A13" s="933" t="s">
        <v>2400</v>
      </c>
      <c r="B13" s="933">
        <v>154.4</v>
      </c>
      <c r="C13" s="933">
        <v>61.4</v>
      </c>
      <c r="D13" s="933">
        <v>92.8</v>
      </c>
    </row>
    <row r="14" spans="1:4">
      <c r="A14" s="933" t="s">
        <v>35</v>
      </c>
      <c r="B14" s="933">
        <v>440.9</v>
      </c>
      <c r="C14" s="933">
        <v>154</v>
      </c>
      <c r="D14" s="933">
        <v>285.89999999999998</v>
      </c>
    </row>
    <row r="15" spans="1:4">
      <c r="A15" s="933" t="s">
        <v>34</v>
      </c>
      <c r="B15" s="933">
        <v>11.3</v>
      </c>
      <c r="C15" s="933">
        <v>3</v>
      </c>
      <c r="D15" s="933">
        <v>8.1999999999999993</v>
      </c>
    </row>
    <row r="16" spans="1:4">
      <c r="A16" s="933" t="s">
        <v>33</v>
      </c>
      <c r="B16" s="933">
        <v>10.199999999999999</v>
      </c>
      <c r="C16" s="933">
        <v>2.8</v>
      </c>
      <c r="D16" s="933">
        <v>7.3</v>
      </c>
    </row>
    <row r="17" spans="1:4">
      <c r="A17" s="933" t="s">
        <v>32</v>
      </c>
      <c r="B17" s="933">
        <v>1</v>
      </c>
      <c r="C17" s="933">
        <v>0.2</v>
      </c>
      <c r="D17" s="933">
        <v>0.8</v>
      </c>
    </row>
    <row r="18" spans="1:4">
      <c r="A18" s="933" t="s">
        <v>31</v>
      </c>
      <c r="B18" s="933">
        <v>0</v>
      </c>
      <c r="C18" s="933">
        <v>0</v>
      </c>
      <c r="D18" s="933">
        <v>0</v>
      </c>
    </row>
    <row r="19" spans="1:4">
      <c r="A19" s="933" t="s">
        <v>30</v>
      </c>
      <c r="B19" s="933">
        <v>0</v>
      </c>
      <c r="C19" s="933">
        <v>0</v>
      </c>
      <c r="D19" s="933">
        <v>0</v>
      </c>
    </row>
    <row r="20" spans="1:4">
      <c r="A20" s="933" t="s">
        <v>29</v>
      </c>
      <c r="B20" s="933">
        <v>0</v>
      </c>
      <c r="C20" s="933">
        <v>0</v>
      </c>
      <c r="D20" s="933">
        <v>0</v>
      </c>
    </row>
    <row r="21" spans="1:4">
      <c r="A21" s="933" t="s">
        <v>28</v>
      </c>
      <c r="B21" s="933">
        <v>44.9</v>
      </c>
      <c r="C21" s="933">
        <v>18.600000000000001</v>
      </c>
      <c r="D21" s="933">
        <v>26</v>
      </c>
    </row>
    <row r="22" spans="1:4">
      <c r="A22" s="933" t="s">
        <v>27</v>
      </c>
      <c r="B22" s="933">
        <v>29.4</v>
      </c>
      <c r="C22" s="933">
        <v>15.5</v>
      </c>
      <c r="D22" s="933">
        <v>13.7</v>
      </c>
    </row>
    <row r="23" spans="1:4">
      <c r="A23" s="933" t="s">
        <v>26</v>
      </c>
      <c r="B23" s="933">
        <v>840</v>
      </c>
      <c r="C23" s="933">
        <v>355.8</v>
      </c>
      <c r="D23" s="933">
        <v>483.4</v>
      </c>
    </row>
    <row r="24" spans="1:4">
      <c r="A24" s="933" t="s">
        <v>25</v>
      </c>
      <c r="B24" s="933">
        <v>13.2</v>
      </c>
      <c r="C24" s="933">
        <v>5.4</v>
      </c>
      <c r="D24" s="933">
        <v>7.7</v>
      </c>
    </row>
    <row r="25" spans="1:4">
      <c r="A25" s="933" t="s">
        <v>24</v>
      </c>
      <c r="B25" s="933">
        <v>1</v>
      </c>
      <c r="C25" s="933">
        <v>0.5</v>
      </c>
      <c r="D25" s="933">
        <v>0.5</v>
      </c>
    </row>
    <row r="26" spans="1:4">
      <c r="A26" s="933" t="s">
        <v>97</v>
      </c>
      <c r="B26" s="933">
        <v>11.2</v>
      </c>
      <c r="C26" s="933">
        <v>4.9000000000000004</v>
      </c>
      <c r="D26" s="933">
        <v>6.2</v>
      </c>
    </row>
    <row r="27" spans="1:4">
      <c r="A27" s="933" t="s">
        <v>96</v>
      </c>
      <c r="B27" s="933">
        <v>0</v>
      </c>
      <c r="C27" s="933">
        <v>0</v>
      </c>
      <c r="D27" s="933">
        <v>0</v>
      </c>
    </row>
    <row r="28" spans="1:4">
      <c r="A28" s="933" t="s">
        <v>2401</v>
      </c>
      <c r="B28" s="933">
        <v>1</v>
      </c>
      <c r="C28" s="933" t="s">
        <v>19</v>
      </c>
      <c r="D28" s="933">
        <v>1</v>
      </c>
    </row>
    <row r="29" spans="1:4">
      <c r="A29" s="933" t="s">
        <v>2402</v>
      </c>
      <c r="B29" s="933">
        <v>0</v>
      </c>
      <c r="C29" s="933" t="s">
        <v>19</v>
      </c>
      <c r="D29" s="933">
        <v>0</v>
      </c>
    </row>
  </sheetData>
  <phoneticPr fontId="40"/>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6" tint="0.59999389629810485"/>
  </sheetPr>
  <dimension ref="A1:D29"/>
  <sheetViews>
    <sheetView workbookViewId="0">
      <selection activeCell="F60" sqref="F60"/>
    </sheetView>
  </sheetViews>
  <sheetFormatPr defaultRowHeight="13.5"/>
  <cols>
    <col min="1" max="1" width="36.25" style="933" customWidth="1"/>
    <col min="2" max="16384" width="9" style="933"/>
  </cols>
  <sheetData>
    <row r="1" spans="1:4">
      <c r="A1" s="933" t="s">
        <v>2395</v>
      </c>
      <c r="B1" s="933" t="s">
        <v>2403</v>
      </c>
    </row>
    <row r="2" spans="1:4">
      <c r="A2" s="933" t="s">
        <v>2397</v>
      </c>
    </row>
    <row r="3" spans="1:4">
      <c r="A3" s="933" t="s">
        <v>2398</v>
      </c>
    </row>
    <row r="4" spans="1:4">
      <c r="B4" s="933" t="s">
        <v>44</v>
      </c>
      <c r="C4" s="933" t="s">
        <v>6</v>
      </c>
      <c r="D4" s="933" t="s">
        <v>7</v>
      </c>
    </row>
    <row r="5" spans="1:4">
      <c r="A5" s="933" t="s">
        <v>44</v>
      </c>
      <c r="B5" s="933">
        <v>926.9</v>
      </c>
      <c r="C5" s="933">
        <v>397.9</v>
      </c>
      <c r="D5" s="933">
        <v>525.6</v>
      </c>
    </row>
    <row r="6" spans="1:4">
      <c r="A6" s="933" t="s">
        <v>43</v>
      </c>
      <c r="B6" s="933">
        <v>906.2</v>
      </c>
      <c r="C6" s="933">
        <v>388.3</v>
      </c>
      <c r="D6" s="933">
        <v>514.6</v>
      </c>
    </row>
    <row r="7" spans="1:4">
      <c r="A7" s="933" t="s">
        <v>42</v>
      </c>
      <c r="B7" s="933">
        <v>862.3</v>
      </c>
      <c r="C7" s="933">
        <v>366.8</v>
      </c>
      <c r="D7" s="933">
        <v>492.6</v>
      </c>
    </row>
    <row r="8" spans="1:4">
      <c r="A8" s="933" t="s">
        <v>41</v>
      </c>
      <c r="B8" s="933">
        <v>212.8</v>
      </c>
      <c r="C8" s="933">
        <v>94.6</v>
      </c>
      <c r="D8" s="933">
        <v>117.2</v>
      </c>
    </row>
    <row r="9" spans="1:4">
      <c r="A9" s="933" t="s">
        <v>40</v>
      </c>
      <c r="B9" s="933">
        <v>0.5</v>
      </c>
      <c r="C9" s="933">
        <v>0.1</v>
      </c>
      <c r="D9" s="933">
        <v>0.4</v>
      </c>
    </row>
    <row r="10" spans="1:4">
      <c r="A10" s="933" t="s">
        <v>39</v>
      </c>
      <c r="B10" s="933">
        <v>62.1</v>
      </c>
      <c r="C10" s="933">
        <v>20.5</v>
      </c>
      <c r="D10" s="933">
        <v>41.2</v>
      </c>
    </row>
    <row r="11" spans="1:4">
      <c r="A11" s="933" t="s">
        <v>2399</v>
      </c>
      <c r="B11" s="933">
        <v>14.9</v>
      </c>
      <c r="C11" s="933">
        <v>4.2</v>
      </c>
      <c r="D11" s="933">
        <v>10.7</v>
      </c>
    </row>
    <row r="12" spans="1:4">
      <c r="A12" s="933" t="s">
        <v>37</v>
      </c>
      <c r="B12" s="933">
        <v>275.5</v>
      </c>
      <c r="C12" s="933">
        <v>125.3</v>
      </c>
      <c r="D12" s="933">
        <v>149.30000000000001</v>
      </c>
    </row>
    <row r="13" spans="1:4">
      <c r="A13" s="933" t="s">
        <v>2400</v>
      </c>
      <c r="B13" s="933">
        <v>151.1</v>
      </c>
      <c r="C13" s="933">
        <v>60.2</v>
      </c>
      <c r="D13" s="933">
        <v>90.6</v>
      </c>
    </row>
    <row r="14" spans="1:4">
      <c r="A14" s="933" t="s">
        <v>35</v>
      </c>
      <c r="B14" s="933">
        <v>430.4</v>
      </c>
      <c r="C14" s="933">
        <v>150.69999999999999</v>
      </c>
      <c r="D14" s="933">
        <v>278.8</v>
      </c>
    </row>
    <row r="15" spans="1:4">
      <c r="A15" s="933" t="s">
        <v>34</v>
      </c>
      <c r="B15" s="933">
        <v>10.6</v>
      </c>
      <c r="C15" s="933">
        <v>2.7</v>
      </c>
      <c r="D15" s="933">
        <v>7.7</v>
      </c>
    </row>
    <row r="16" spans="1:4">
      <c r="A16" s="933" t="s">
        <v>33</v>
      </c>
      <c r="B16" s="933">
        <v>9.5</v>
      </c>
      <c r="C16" s="933">
        <v>2.5</v>
      </c>
      <c r="D16" s="933">
        <v>6.9</v>
      </c>
    </row>
    <row r="17" spans="1:4">
      <c r="A17" s="933" t="s">
        <v>32</v>
      </c>
      <c r="B17" s="933">
        <v>1</v>
      </c>
      <c r="C17" s="933">
        <v>0.2</v>
      </c>
      <c r="D17" s="933">
        <v>0.8</v>
      </c>
    </row>
    <row r="18" spans="1:4">
      <c r="A18" s="933" t="s">
        <v>31</v>
      </c>
      <c r="B18" s="933">
        <v>0</v>
      </c>
      <c r="C18" s="933">
        <v>0</v>
      </c>
      <c r="D18" s="933">
        <v>0</v>
      </c>
    </row>
    <row r="19" spans="1:4">
      <c r="A19" s="933" t="s">
        <v>30</v>
      </c>
      <c r="B19" s="933">
        <v>0</v>
      </c>
      <c r="C19" s="933">
        <v>0</v>
      </c>
      <c r="D19" s="933">
        <v>0</v>
      </c>
    </row>
    <row r="20" spans="1:4">
      <c r="A20" s="933" t="s">
        <v>29</v>
      </c>
      <c r="B20" s="933">
        <v>0</v>
      </c>
      <c r="C20" s="933">
        <v>0</v>
      </c>
      <c r="D20" s="933">
        <v>0</v>
      </c>
    </row>
    <row r="21" spans="1:4">
      <c r="A21" s="933" t="s">
        <v>28</v>
      </c>
      <c r="B21" s="933">
        <v>43.5</v>
      </c>
      <c r="C21" s="933">
        <v>18.100000000000001</v>
      </c>
      <c r="D21" s="933">
        <v>25.1</v>
      </c>
    </row>
    <row r="22" spans="1:4">
      <c r="A22" s="933" t="s">
        <v>27</v>
      </c>
      <c r="B22" s="933">
        <v>28.2</v>
      </c>
      <c r="C22" s="933">
        <v>14.9</v>
      </c>
      <c r="D22" s="933">
        <v>13.2</v>
      </c>
    </row>
    <row r="23" spans="1:4">
      <c r="A23" s="933" t="s">
        <v>26</v>
      </c>
      <c r="B23" s="933">
        <v>856.3</v>
      </c>
      <c r="C23" s="933">
        <v>366.1</v>
      </c>
      <c r="D23" s="933">
        <v>489.4</v>
      </c>
    </row>
    <row r="24" spans="1:4">
      <c r="A24" s="933" t="s">
        <v>25</v>
      </c>
      <c r="B24" s="933">
        <v>12.6</v>
      </c>
      <c r="C24" s="933">
        <v>5.2</v>
      </c>
      <c r="D24" s="933">
        <v>7.4</v>
      </c>
    </row>
    <row r="25" spans="1:4">
      <c r="A25" s="933" t="s">
        <v>24</v>
      </c>
      <c r="B25" s="933">
        <v>1</v>
      </c>
      <c r="C25" s="933">
        <v>0.5</v>
      </c>
      <c r="D25" s="933">
        <v>0.5</v>
      </c>
    </row>
    <row r="26" spans="1:4">
      <c r="A26" s="933" t="s">
        <v>97</v>
      </c>
      <c r="B26" s="933">
        <v>10.7</v>
      </c>
      <c r="C26" s="933">
        <v>4.7</v>
      </c>
      <c r="D26" s="933">
        <v>6</v>
      </c>
    </row>
    <row r="27" spans="1:4">
      <c r="A27" s="933" t="s">
        <v>96</v>
      </c>
      <c r="B27" s="933">
        <v>0</v>
      </c>
      <c r="C27" s="933">
        <v>0</v>
      </c>
      <c r="D27" s="933">
        <v>0</v>
      </c>
    </row>
    <row r="28" spans="1:4">
      <c r="A28" s="933" t="s">
        <v>2401</v>
      </c>
      <c r="B28" s="933">
        <v>1</v>
      </c>
      <c r="C28" s="933" t="s">
        <v>19</v>
      </c>
      <c r="D28" s="933">
        <v>0.9</v>
      </c>
    </row>
    <row r="29" spans="1:4">
      <c r="A29" s="933" t="s">
        <v>2402</v>
      </c>
      <c r="B29" s="933">
        <v>0</v>
      </c>
      <c r="C29" s="933" t="s">
        <v>19</v>
      </c>
      <c r="D29" s="933">
        <v>0</v>
      </c>
    </row>
  </sheetData>
  <phoneticPr fontId="40"/>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6" tint="0.59999389629810485"/>
  </sheetPr>
  <dimension ref="A1:D238"/>
  <sheetViews>
    <sheetView workbookViewId="0">
      <selection activeCell="F60" sqref="F60"/>
    </sheetView>
  </sheetViews>
  <sheetFormatPr defaultRowHeight="12"/>
  <cols>
    <col min="1" max="1" width="56" style="2" customWidth="1"/>
    <col min="2" max="4" width="11.375" style="2" customWidth="1"/>
    <col min="5" max="16384" width="9" style="2"/>
  </cols>
  <sheetData>
    <row r="1" spans="1:4">
      <c r="A1" s="2" t="s">
        <v>2124</v>
      </c>
      <c r="B1" s="2" t="s">
        <v>58</v>
      </c>
      <c r="C1" s="2" t="s">
        <v>2125</v>
      </c>
      <c r="D1" s="2" t="s">
        <v>56</v>
      </c>
    </row>
    <row r="2" spans="1:4">
      <c r="A2" s="2" t="s">
        <v>55</v>
      </c>
    </row>
    <row r="3" spans="1:4">
      <c r="A3" s="2" t="s">
        <v>54</v>
      </c>
    </row>
    <row r="4" spans="1:4">
      <c r="B4" s="2" t="s">
        <v>44</v>
      </c>
      <c r="C4" s="2" t="s">
        <v>6</v>
      </c>
      <c r="D4" s="2" t="s">
        <v>7</v>
      </c>
    </row>
    <row r="5" spans="1:4">
      <c r="A5" s="2" t="s">
        <v>53</v>
      </c>
    </row>
    <row r="6" spans="1:4">
      <c r="A6" s="258" t="s">
        <v>44</v>
      </c>
      <c r="B6" s="258">
        <v>12885.8</v>
      </c>
      <c r="C6" s="258">
        <v>5732.8</v>
      </c>
      <c r="D6" s="258">
        <v>7110.9</v>
      </c>
    </row>
    <row r="7" spans="1:4">
      <c r="A7" s="2" t="s">
        <v>43</v>
      </c>
      <c r="B7" s="2">
        <v>12671.7</v>
      </c>
      <c r="C7" s="2">
        <v>5633.9</v>
      </c>
      <c r="D7" s="2">
        <v>6998</v>
      </c>
    </row>
    <row r="8" spans="1:4">
      <c r="A8" s="2" t="s">
        <v>42</v>
      </c>
      <c r="B8" s="2">
        <v>12195.2</v>
      </c>
      <c r="C8" s="2">
        <v>5397.4</v>
      </c>
      <c r="D8" s="2">
        <v>6762.9</v>
      </c>
    </row>
    <row r="9" spans="1:4">
      <c r="A9" s="2" t="s">
        <v>41</v>
      </c>
      <c r="B9" s="2">
        <v>4183.3</v>
      </c>
      <c r="C9" s="931">
        <v>1886.9</v>
      </c>
      <c r="D9" s="931">
        <v>2282.4</v>
      </c>
    </row>
    <row r="10" spans="1:4">
      <c r="A10" s="2" t="s">
        <v>40</v>
      </c>
      <c r="B10" s="2">
        <v>5.6</v>
      </c>
      <c r="C10" s="2">
        <v>0.8</v>
      </c>
      <c r="D10" s="2">
        <v>4.7</v>
      </c>
    </row>
    <row r="11" spans="1:4">
      <c r="A11" s="2" t="s">
        <v>39</v>
      </c>
      <c r="B11" s="2">
        <v>696.3</v>
      </c>
      <c r="C11" s="2">
        <v>228.3</v>
      </c>
      <c r="D11" s="2">
        <v>464.5</v>
      </c>
    </row>
    <row r="12" spans="1:4">
      <c r="A12" s="2" t="s">
        <v>38</v>
      </c>
      <c r="B12" s="2">
        <v>169.7</v>
      </c>
      <c r="C12" s="2">
        <v>47.3</v>
      </c>
      <c r="D12" s="2">
        <v>121.9</v>
      </c>
    </row>
    <row r="13" spans="1:4">
      <c r="A13" s="2" t="s">
        <v>37</v>
      </c>
      <c r="B13" s="2">
        <v>5098.3999999999996</v>
      </c>
      <c r="C13" s="931">
        <v>2304.1999999999998</v>
      </c>
      <c r="D13" s="931">
        <v>2782.4</v>
      </c>
    </row>
    <row r="14" spans="1:4">
      <c r="A14" s="2" t="s">
        <v>36</v>
      </c>
      <c r="B14" s="2">
        <v>1769</v>
      </c>
      <c r="C14" s="2">
        <v>701.2</v>
      </c>
      <c r="D14" s="2">
        <v>1064.3</v>
      </c>
    </row>
    <row r="15" spans="1:4">
      <c r="A15" s="2" t="s">
        <v>35</v>
      </c>
      <c r="B15" s="2">
        <v>4951.1000000000004</v>
      </c>
      <c r="C15" s="2">
        <v>1719</v>
      </c>
      <c r="D15" s="2">
        <v>3221.8</v>
      </c>
    </row>
    <row r="16" spans="1:4">
      <c r="A16" s="2" t="s">
        <v>34</v>
      </c>
      <c r="B16" s="2">
        <v>135.69999999999999</v>
      </c>
      <c r="C16" s="2">
        <v>35.299999999999997</v>
      </c>
      <c r="D16" s="2">
        <v>98.6</v>
      </c>
    </row>
    <row r="17" spans="1:4">
      <c r="A17" s="2" t="s">
        <v>33</v>
      </c>
      <c r="B17" s="2">
        <v>122.3</v>
      </c>
      <c r="C17" s="2">
        <v>32.5</v>
      </c>
      <c r="D17" s="2">
        <v>88.4</v>
      </c>
    </row>
    <row r="18" spans="1:4">
      <c r="A18" s="2" t="s">
        <v>32</v>
      </c>
      <c r="B18" s="2">
        <v>12.9</v>
      </c>
      <c r="C18" s="2">
        <v>2.7</v>
      </c>
      <c r="D18" s="2">
        <v>9.9</v>
      </c>
    </row>
    <row r="19" spans="1:4">
      <c r="A19" s="2" t="s">
        <v>31</v>
      </c>
      <c r="B19" s="2">
        <v>0.1</v>
      </c>
      <c r="C19" s="2">
        <v>0</v>
      </c>
      <c r="D19" s="2">
        <v>0.1</v>
      </c>
    </row>
    <row r="20" spans="1:4">
      <c r="A20" s="2" t="s">
        <v>30</v>
      </c>
      <c r="B20" s="2">
        <v>0.7</v>
      </c>
      <c r="C20" s="2">
        <v>0.2</v>
      </c>
      <c r="D20" s="2">
        <v>0.5</v>
      </c>
    </row>
    <row r="21" spans="1:4">
      <c r="A21" s="2" t="s">
        <v>29</v>
      </c>
      <c r="B21" s="2">
        <v>0.5</v>
      </c>
      <c r="C21" s="2">
        <v>0.1</v>
      </c>
      <c r="D21" s="2">
        <v>0.4</v>
      </c>
    </row>
    <row r="22" spans="1:4">
      <c r="A22" s="2" t="s">
        <v>28</v>
      </c>
      <c r="B22" s="2">
        <v>495.7</v>
      </c>
      <c r="C22" s="2">
        <v>206.3</v>
      </c>
      <c r="D22" s="2">
        <v>286.60000000000002</v>
      </c>
    </row>
    <row r="23" spans="1:4">
      <c r="A23" s="257" t="s">
        <v>27</v>
      </c>
      <c r="B23" s="257">
        <v>332</v>
      </c>
      <c r="C23" s="257">
        <v>175.6</v>
      </c>
      <c r="D23" s="257">
        <v>154.69999999999999</v>
      </c>
    </row>
    <row r="24" spans="1:4">
      <c r="A24" s="258" t="s">
        <v>26</v>
      </c>
      <c r="B24" s="258">
        <v>12062.4</v>
      </c>
      <c r="C24" s="258">
        <v>5363.5</v>
      </c>
      <c r="D24" s="258">
        <v>6689.7</v>
      </c>
    </row>
    <row r="25" spans="1:4">
      <c r="A25" s="2" t="s">
        <v>25</v>
      </c>
      <c r="B25" s="2">
        <v>150.30000000000001</v>
      </c>
      <c r="C25" s="2">
        <v>61.2</v>
      </c>
      <c r="D25" s="2">
        <v>88</v>
      </c>
    </row>
    <row r="26" spans="1:4">
      <c r="A26" s="2" t="s">
        <v>24</v>
      </c>
      <c r="B26" s="2">
        <v>12.3</v>
      </c>
      <c r="C26" s="2">
        <v>6.3</v>
      </c>
      <c r="D26" s="2">
        <v>5.9</v>
      </c>
    </row>
    <row r="27" spans="1:4">
      <c r="A27" s="258" t="s">
        <v>23</v>
      </c>
      <c r="B27" s="258">
        <v>126.5</v>
      </c>
      <c r="C27" s="258">
        <v>54.9</v>
      </c>
      <c r="D27" s="258">
        <v>70.8</v>
      </c>
    </row>
    <row r="28" spans="1:4">
      <c r="A28" s="2" t="s">
        <v>22</v>
      </c>
      <c r="B28" s="2">
        <v>0.3</v>
      </c>
      <c r="C28" s="2">
        <v>0.1</v>
      </c>
      <c r="D28" s="2">
        <v>0.2</v>
      </c>
    </row>
    <row r="29" spans="1:4">
      <c r="A29" s="259" t="s">
        <v>21</v>
      </c>
      <c r="B29" s="259">
        <v>11.3</v>
      </c>
      <c r="C29" s="259" t="s">
        <v>19</v>
      </c>
      <c r="D29" s="259">
        <v>11.2</v>
      </c>
    </row>
    <row r="30" spans="1:4">
      <c r="A30" s="2" t="s">
        <v>20</v>
      </c>
      <c r="B30" s="2">
        <v>0</v>
      </c>
      <c r="C30" s="2" t="s">
        <v>19</v>
      </c>
      <c r="D30" s="2">
        <v>0</v>
      </c>
    </row>
    <row r="31" spans="1:4">
      <c r="A31" s="2" t="s">
        <v>52</v>
      </c>
    </row>
    <row r="32" spans="1:4">
      <c r="A32" s="2" t="s">
        <v>44</v>
      </c>
      <c r="B32" s="2">
        <v>291</v>
      </c>
      <c r="C32" s="2">
        <v>95.7</v>
      </c>
      <c r="D32" s="2">
        <v>194.8</v>
      </c>
    </row>
    <row r="33" spans="1:4">
      <c r="A33" s="2" t="s">
        <v>43</v>
      </c>
      <c r="B33" s="2">
        <v>286.10000000000002</v>
      </c>
      <c r="C33" s="2">
        <v>93.8</v>
      </c>
      <c r="D33" s="2">
        <v>191.7</v>
      </c>
    </row>
    <row r="34" spans="1:4">
      <c r="A34" s="2" t="s">
        <v>42</v>
      </c>
      <c r="B34" s="2">
        <v>281.89999999999998</v>
      </c>
      <c r="C34" s="2">
        <v>92.3</v>
      </c>
      <c r="D34" s="2">
        <v>189</v>
      </c>
    </row>
    <row r="35" spans="1:4">
      <c r="A35" s="2" t="s">
        <v>41</v>
      </c>
      <c r="B35" s="2">
        <v>68.900000000000006</v>
      </c>
      <c r="C35" s="2">
        <v>22.9</v>
      </c>
      <c r="D35" s="2">
        <v>45.9</v>
      </c>
    </row>
    <row r="36" spans="1:4">
      <c r="A36" s="2" t="s">
        <v>40</v>
      </c>
      <c r="B36" s="2">
        <v>0.2</v>
      </c>
      <c r="C36" s="2">
        <v>0</v>
      </c>
      <c r="D36" s="2">
        <v>0.2</v>
      </c>
    </row>
    <row r="37" spans="1:4">
      <c r="A37" s="2" t="s">
        <v>39</v>
      </c>
      <c r="B37" s="2">
        <v>37.200000000000003</v>
      </c>
      <c r="C37" s="2">
        <v>10.199999999999999</v>
      </c>
      <c r="D37" s="2">
        <v>26.9</v>
      </c>
    </row>
    <row r="38" spans="1:4">
      <c r="A38" s="2" t="s">
        <v>38</v>
      </c>
      <c r="B38" s="2">
        <v>14.5</v>
      </c>
      <c r="C38" s="2">
        <v>3.5</v>
      </c>
      <c r="D38" s="2">
        <v>11</v>
      </c>
    </row>
    <row r="39" spans="1:4">
      <c r="A39" s="2" t="s">
        <v>37</v>
      </c>
      <c r="B39" s="2">
        <v>76.5</v>
      </c>
      <c r="C39" s="2">
        <v>26.7</v>
      </c>
      <c r="D39" s="2">
        <v>49.7</v>
      </c>
    </row>
    <row r="40" spans="1:4">
      <c r="A40" s="2" t="s">
        <v>36</v>
      </c>
      <c r="B40" s="2">
        <v>62</v>
      </c>
      <c r="C40" s="2">
        <v>20.2</v>
      </c>
      <c r="D40" s="2">
        <v>41.7</v>
      </c>
    </row>
    <row r="41" spans="1:4">
      <c r="A41" s="2" t="s">
        <v>35</v>
      </c>
      <c r="B41" s="2">
        <v>128</v>
      </c>
      <c r="C41" s="2">
        <v>31.5</v>
      </c>
      <c r="D41" s="2">
        <v>96.3</v>
      </c>
    </row>
    <row r="42" spans="1:4">
      <c r="A42" s="2" t="s">
        <v>34</v>
      </c>
      <c r="B42" s="2">
        <v>1.2</v>
      </c>
      <c r="C42" s="2">
        <v>0.3</v>
      </c>
      <c r="D42" s="2">
        <v>0.9</v>
      </c>
    </row>
    <row r="43" spans="1:4">
      <c r="A43" s="2" t="s">
        <v>33</v>
      </c>
      <c r="B43" s="2">
        <v>1</v>
      </c>
      <c r="C43" s="2">
        <v>0.2</v>
      </c>
      <c r="D43" s="2">
        <v>0.8</v>
      </c>
    </row>
    <row r="44" spans="1:4">
      <c r="A44" s="2" t="s">
        <v>32</v>
      </c>
      <c r="B44" s="2">
        <v>0.1</v>
      </c>
      <c r="C44" s="2">
        <v>0</v>
      </c>
      <c r="D44" s="2">
        <v>0.1</v>
      </c>
    </row>
    <row r="45" spans="1:4">
      <c r="A45" s="2" t="s">
        <v>31</v>
      </c>
      <c r="B45" s="2" t="s">
        <v>19</v>
      </c>
      <c r="C45" s="2" t="s">
        <v>19</v>
      </c>
      <c r="D45" s="2" t="s">
        <v>19</v>
      </c>
    </row>
    <row r="46" spans="1:4">
      <c r="A46" s="2" t="s">
        <v>30</v>
      </c>
      <c r="B46" s="2">
        <v>0</v>
      </c>
      <c r="C46" s="2" t="s">
        <v>19</v>
      </c>
      <c r="D46" s="2">
        <v>0</v>
      </c>
    </row>
    <row r="47" spans="1:4">
      <c r="A47" s="2" t="s">
        <v>29</v>
      </c>
      <c r="B47" s="2">
        <v>0</v>
      </c>
      <c r="C47" s="2" t="s">
        <v>19</v>
      </c>
      <c r="D47" s="2">
        <v>0</v>
      </c>
    </row>
    <row r="48" spans="1:4">
      <c r="A48" s="2" t="s">
        <v>28</v>
      </c>
      <c r="B48" s="2">
        <v>8.1</v>
      </c>
      <c r="C48" s="2">
        <v>2.2000000000000002</v>
      </c>
      <c r="D48" s="2">
        <v>5.9</v>
      </c>
    </row>
    <row r="49" spans="1:4">
      <c r="A49" s="257" t="s">
        <v>27</v>
      </c>
      <c r="B49" s="257">
        <v>1.7</v>
      </c>
      <c r="C49" s="257">
        <v>0.7</v>
      </c>
      <c r="D49" s="257">
        <v>1</v>
      </c>
    </row>
    <row r="50" spans="1:4">
      <c r="A50" s="258" t="s">
        <v>26</v>
      </c>
      <c r="B50" s="258">
        <v>278.10000000000002</v>
      </c>
      <c r="C50" s="258">
        <v>91.6</v>
      </c>
      <c r="D50" s="258">
        <v>186.5</v>
      </c>
    </row>
    <row r="51" spans="1:4">
      <c r="A51" s="2" t="s">
        <v>25</v>
      </c>
      <c r="B51" s="2">
        <v>1.8</v>
      </c>
      <c r="C51" s="2">
        <v>0.8</v>
      </c>
      <c r="D51" s="2">
        <v>1.1000000000000001</v>
      </c>
    </row>
    <row r="52" spans="1:4">
      <c r="A52" s="2" t="s">
        <v>24</v>
      </c>
      <c r="B52" s="2">
        <v>0.1</v>
      </c>
      <c r="C52" s="2">
        <v>0.1</v>
      </c>
      <c r="D52" s="2">
        <v>0</v>
      </c>
    </row>
    <row r="53" spans="1:4">
      <c r="A53" s="258" t="s">
        <v>23</v>
      </c>
      <c r="B53" s="258">
        <v>1.6</v>
      </c>
      <c r="C53" s="258">
        <v>0.7</v>
      </c>
      <c r="D53" s="258">
        <v>1</v>
      </c>
    </row>
    <row r="54" spans="1:4">
      <c r="A54" s="2" t="s">
        <v>22</v>
      </c>
      <c r="B54" s="2" t="s">
        <v>19</v>
      </c>
      <c r="C54" s="2" t="s">
        <v>19</v>
      </c>
      <c r="D54" s="2" t="s">
        <v>19</v>
      </c>
    </row>
    <row r="55" spans="1:4">
      <c r="A55" s="259" t="s">
        <v>21</v>
      </c>
      <c r="B55" s="259">
        <v>0.1</v>
      </c>
      <c r="C55" s="259" t="s">
        <v>19</v>
      </c>
      <c r="D55" s="259">
        <v>0.1</v>
      </c>
    </row>
    <row r="56" spans="1:4">
      <c r="A56" s="2" t="s">
        <v>20</v>
      </c>
      <c r="B56" s="2" t="s">
        <v>19</v>
      </c>
      <c r="C56" s="2" t="s">
        <v>19</v>
      </c>
      <c r="D56" s="2" t="s">
        <v>19</v>
      </c>
    </row>
    <row r="57" spans="1:4">
      <c r="A57" s="2" t="s">
        <v>51</v>
      </c>
    </row>
    <row r="58" spans="1:4">
      <c r="A58" s="2" t="s">
        <v>44</v>
      </c>
      <c r="B58" s="2">
        <v>622.29999999999995</v>
      </c>
      <c r="C58" s="2">
        <v>262.3</v>
      </c>
      <c r="D58" s="2">
        <v>358.4</v>
      </c>
    </row>
    <row r="59" spans="1:4">
      <c r="A59" s="2" t="s">
        <v>43</v>
      </c>
      <c r="B59" s="2">
        <v>611.5</v>
      </c>
      <c r="C59" s="2">
        <v>257.2</v>
      </c>
      <c r="D59" s="2">
        <v>352.8</v>
      </c>
    </row>
    <row r="60" spans="1:4">
      <c r="A60" s="2" t="s">
        <v>42</v>
      </c>
      <c r="B60" s="2">
        <v>600.4</v>
      </c>
      <c r="C60" s="2">
        <v>252</v>
      </c>
      <c r="D60" s="2">
        <v>347.1</v>
      </c>
    </row>
    <row r="61" spans="1:4">
      <c r="A61" s="2" t="s">
        <v>41</v>
      </c>
      <c r="B61" s="2">
        <v>244.8</v>
      </c>
      <c r="C61" s="2">
        <v>109.1</v>
      </c>
      <c r="D61" s="2">
        <v>135.1</v>
      </c>
    </row>
    <row r="62" spans="1:4">
      <c r="A62" s="2" t="s">
        <v>40</v>
      </c>
      <c r="B62" s="2">
        <v>0.4</v>
      </c>
      <c r="C62" s="2">
        <v>0.1</v>
      </c>
      <c r="D62" s="2">
        <v>0.4</v>
      </c>
    </row>
    <row r="63" spans="1:4">
      <c r="A63" s="2" t="s">
        <v>39</v>
      </c>
      <c r="B63" s="2">
        <v>52.7</v>
      </c>
      <c r="C63" s="2">
        <v>17.399999999999999</v>
      </c>
      <c r="D63" s="2">
        <v>35.1</v>
      </c>
    </row>
    <row r="64" spans="1:4">
      <c r="A64" s="2" t="s">
        <v>38</v>
      </c>
      <c r="B64" s="2">
        <v>15.4</v>
      </c>
      <c r="C64" s="2">
        <v>4.0999999999999996</v>
      </c>
      <c r="D64" s="2">
        <v>11.2</v>
      </c>
    </row>
    <row r="65" spans="1:4">
      <c r="A65" s="2" t="s">
        <v>37</v>
      </c>
      <c r="B65" s="2">
        <v>184.1</v>
      </c>
      <c r="C65" s="2">
        <v>79.8</v>
      </c>
      <c r="D65" s="2">
        <v>104</v>
      </c>
    </row>
    <row r="66" spans="1:4">
      <c r="A66" s="2" t="s">
        <v>36</v>
      </c>
      <c r="B66" s="2">
        <v>94</v>
      </c>
      <c r="C66" s="2">
        <v>34.5</v>
      </c>
      <c r="D66" s="2">
        <v>59.3</v>
      </c>
    </row>
    <row r="67" spans="1:4">
      <c r="A67" s="2" t="s">
        <v>35</v>
      </c>
      <c r="B67" s="2">
        <v>227.4</v>
      </c>
      <c r="C67" s="2">
        <v>68.599999999999994</v>
      </c>
      <c r="D67" s="2">
        <v>158.4</v>
      </c>
    </row>
    <row r="68" spans="1:4">
      <c r="A68" s="2" t="s">
        <v>34</v>
      </c>
      <c r="B68" s="2">
        <v>3</v>
      </c>
      <c r="C68" s="2">
        <v>1.1000000000000001</v>
      </c>
      <c r="D68" s="2">
        <v>1.9</v>
      </c>
    </row>
    <row r="69" spans="1:4">
      <c r="A69" s="2" t="s">
        <v>33</v>
      </c>
      <c r="B69" s="2">
        <v>2.7</v>
      </c>
      <c r="C69" s="2">
        <v>1</v>
      </c>
      <c r="D69" s="2">
        <v>1.7</v>
      </c>
    </row>
    <row r="70" spans="1:4">
      <c r="A70" s="2" t="s">
        <v>32</v>
      </c>
      <c r="B70" s="2">
        <v>0.3</v>
      </c>
      <c r="C70" s="2">
        <v>0.1</v>
      </c>
      <c r="D70" s="2">
        <v>0.2</v>
      </c>
    </row>
    <row r="71" spans="1:4">
      <c r="A71" s="2" t="s">
        <v>31</v>
      </c>
      <c r="B71" s="2" t="s">
        <v>19</v>
      </c>
      <c r="C71" s="2" t="s">
        <v>19</v>
      </c>
      <c r="D71" s="2" t="s">
        <v>19</v>
      </c>
    </row>
    <row r="72" spans="1:4">
      <c r="A72" s="2" t="s">
        <v>30</v>
      </c>
      <c r="B72" s="2">
        <v>0</v>
      </c>
      <c r="C72" s="2" t="s">
        <v>19</v>
      </c>
      <c r="D72" s="2">
        <v>0</v>
      </c>
    </row>
    <row r="73" spans="1:4">
      <c r="A73" s="2" t="s">
        <v>29</v>
      </c>
      <c r="B73" s="2">
        <v>0</v>
      </c>
      <c r="C73" s="2" t="s">
        <v>19</v>
      </c>
      <c r="D73" s="2">
        <v>0</v>
      </c>
    </row>
    <row r="74" spans="1:4">
      <c r="A74" s="2" t="s">
        <v>28</v>
      </c>
      <c r="B74" s="2">
        <v>17.5</v>
      </c>
      <c r="C74" s="2">
        <v>6.6</v>
      </c>
      <c r="D74" s="2">
        <v>10.8</v>
      </c>
    </row>
    <row r="75" spans="1:4">
      <c r="A75" s="257" t="s">
        <v>27</v>
      </c>
      <c r="B75" s="257">
        <v>5.4</v>
      </c>
      <c r="C75" s="257">
        <v>2.7</v>
      </c>
      <c r="D75" s="257">
        <v>2.7</v>
      </c>
    </row>
    <row r="76" spans="1:4">
      <c r="A76" s="258" t="s">
        <v>26</v>
      </c>
      <c r="B76" s="258">
        <v>592.1</v>
      </c>
      <c r="C76" s="258">
        <v>249.9</v>
      </c>
      <c r="D76" s="258">
        <v>341.9</v>
      </c>
    </row>
    <row r="77" spans="1:4">
      <c r="A77" s="2" t="s">
        <v>25</v>
      </c>
      <c r="B77" s="2">
        <v>5</v>
      </c>
      <c r="C77" s="2">
        <v>2.2000000000000002</v>
      </c>
      <c r="D77" s="2">
        <v>2.8</v>
      </c>
    </row>
    <row r="78" spans="1:4">
      <c r="A78" s="2" t="s">
        <v>24</v>
      </c>
      <c r="B78" s="2">
        <v>0.4</v>
      </c>
      <c r="C78" s="2">
        <v>0.2</v>
      </c>
      <c r="D78" s="2">
        <v>0.1</v>
      </c>
    </row>
    <row r="79" spans="1:4">
      <c r="A79" s="258" t="s">
        <v>23</v>
      </c>
      <c r="B79" s="258">
        <v>4.2</v>
      </c>
      <c r="C79" s="258">
        <v>1.9</v>
      </c>
      <c r="D79" s="258">
        <v>2.2000000000000002</v>
      </c>
    </row>
    <row r="80" spans="1:4">
      <c r="A80" s="2" t="s">
        <v>22</v>
      </c>
      <c r="B80" s="2">
        <v>0</v>
      </c>
      <c r="C80" s="2">
        <v>0</v>
      </c>
      <c r="D80" s="2">
        <v>0</v>
      </c>
    </row>
    <row r="81" spans="1:4">
      <c r="A81" s="259" t="s">
        <v>21</v>
      </c>
      <c r="B81" s="259">
        <v>0.5</v>
      </c>
      <c r="C81" s="259" t="s">
        <v>19</v>
      </c>
      <c r="D81" s="259">
        <v>0.4</v>
      </c>
    </row>
    <row r="82" spans="1:4">
      <c r="A82" s="2" t="s">
        <v>20</v>
      </c>
      <c r="B82" s="2" t="s">
        <v>19</v>
      </c>
      <c r="C82" s="2" t="s">
        <v>19</v>
      </c>
      <c r="D82" s="2" t="s">
        <v>19</v>
      </c>
    </row>
    <row r="83" spans="1:4">
      <c r="A83" s="2" t="s">
        <v>50</v>
      </c>
    </row>
    <row r="84" spans="1:4">
      <c r="A84" s="2" t="s">
        <v>44</v>
      </c>
      <c r="B84" s="2">
        <v>1013.6</v>
      </c>
      <c r="C84" s="2">
        <v>458.8</v>
      </c>
      <c r="D84" s="2">
        <v>552.20000000000005</v>
      </c>
    </row>
    <row r="85" spans="1:4">
      <c r="A85" s="2" t="s">
        <v>43</v>
      </c>
      <c r="B85" s="2">
        <v>997.8</v>
      </c>
      <c r="C85" s="2">
        <v>451</v>
      </c>
      <c r="D85" s="2">
        <v>544.5</v>
      </c>
    </row>
    <row r="86" spans="1:4">
      <c r="A86" s="2" t="s">
        <v>42</v>
      </c>
      <c r="B86" s="2">
        <v>978.9</v>
      </c>
      <c r="C86" s="2">
        <v>441.6</v>
      </c>
      <c r="D86" s="2">
        <v>535.20000000000005</v>
      </c>
    </row>
    <row r="87" spans="1:4">
      <c r="A87" s="2" t="s">
        <v>41</v>
      </c>
      <c r="B87" s="2">
        <v>353.3</v>
      </c>
      <c r="C87" s="2">
        <v>160.19999999999999</v>
      </c>
      <c r="D87" s="2">
        <v>192.3</v>
      </c>
    </row>
    <row r="88" spans="1:4">
      <c r="A88" s="2" t="s">
        <v>40</v>
      </c>
      <c r="B88" s="2">
        <v>0.4</v>
      </c>
      <c r="C88" s="2">
        <v>0</v>
      </c>
      <c r="D88" s="2">
        <v>0.4</v>
      </c>
    </row>
    <row r="89" spans="1:4">
      <c r="A89" s="2" t="s">
        <v>39</v>
      </c>
      <c r="B89" s="2">
        <v>72.3</v>
      </c>
      <c r="C89" s="2">
        <v>25.1</v>
      </c>
      <c r="D89" s="2">
        <v>46.9</v>
      </c>
    </row>
    <row r="90" spans="1:4">
      <c r="A90" s="2" t="s">
        <v>38</v>
      </c>
      <c r="B90" s="2">
        <v>17.899999999999999</v>
      </c>
      <c r="C90" s="2">
        <v>5.2</v>
      </c>
      <c r="D90" s="2">
        <v>12.6</v>
      </c>
    </row>
    <row r="91" spans="1:4">
      <c r="A91" s="2" t="s">
        <v>37</v>
      </c>
      <c r="B91" s="2">
        <v>347.9</v>
      </c>
      <c r="C91" s="2">
        <v>165</v>
      </c>
      <c r="D91" s="2">
        <v>182.3</v>
      </c>
    </row>
    <row r="92" spans="1:4">
      <c r="A92" s="2" t="s">
        <v>36</v>
      </c>
      <c r="B92" s="2">
        <v>148.1</v>
      </c>
      <c r="C92" s="2">
        <v>60.8</v>
      </c>
      <c r="D92" s="2">
        <v>87</v>
      </c>
    </row>
    <row r="93" spans="1:4">
      <c r="A93" s="2" t="s">
        <v>35</v>
      </c>
      <c r="B93" s="2">
        <v>391.3</v>
      </c>
      <c r="C93" s="2">
        <v>134</v>
      </c>
      <c r="D93" s="2">
        <v>256.60000000000002</v>
      </c>
    </row>
    <row r="94" spans="1:4">
      <c r="A94" s="2" t="s">
        <v>34</v>
      </c>
      <c r="B94" s="2">
        <v>4.5</v>
      </c>
      <c r="C94" s="2">
        <v>1.3</v>
      </c>
      <c r="D94" s="2">
        <v>3.2</v>
      </c>
    </row>
    <row r="95" spans="1:4">
      <c r="A95" s="2" t="s">
        <v>33</v>
      </c>
      <c r="B95" s="2">
        <v>4</v>
      </c>
      <c r="C95" s="2">
        <v>1.2</v>
      </c>
      <c r="D95" s="2">
        <v>2.8</v>
      </c>
    </row>
    <row r="96" spans="1:4">
      <c r="A96" s="2" t="s">
        <v>32</v>
      </c>
      <c r="B96" s="2">
        <v>0.5</v>
      </c>
      <c r="C96" s="2">
        <v>0.1</v>
      </c>
      <c r="D96" s="2">
        <v>0.4</v>
      </c>
    </row>
    <row r="97" spans="1:4">
      <c r="A97" s="2" t="s">
        <v>31</v>
      </c>
      <c r="B97" s="2">
        <v>0</v>
      </c>
      <c r="C97" s="2">
        <v>0</v>
      </c>
      <c r="D97" s="2">
        <v>0</v>
      </c>
    </row>
    <row r="98" spans="1:4">
      <c r="A98" s="2" t="s">
        <v>30</v>
      </c>
      <c r="B98" s="2">
        <v>0</v>
      </c>
      <c r="C98" s="2">
        <v>0</v>
      </c>
      <c r="D98" s="2">
        <v>0</v>
      </c>
    </row>
    <row r="99" spans="1:4">
      <c r="A99" s="2" t="s">
        <v>29</v>
      </c>
      <c r="B99" s="2">
        <v>0</v>
      </c>
      <c r="C99" s="2">
        <v>0</v>
      </c>
      <c r="D99" s="2">
        <v>0</v>
      </c>
    </row>
    <row r="100" spans="1:4">
      <c r="A100" s="2" t="s">
        <v>28</v>
      </c>
      <c r="B100" s="2">
        <v>27.2</v>
      </c>
      <c r="C100" s="2">
        <v>10.9</v>
      </c>
      <c r="D100" s="2">
        <v>16.100000000000001</v>
      </c>
    </row>
    <row r="101" spans="1:4">
      <c r="A101" s="257" t="s">
        <v>27</v>
      </c>
      <c r="B101" s="257">
        <v>10.6</v>
      </c>
      <c r="C101" s="257">
        <v>5.7</v>
      </c>
      <c r="D101" s="257">
        <v>4.8</v>
      </c>
    </row>
    <row r="102" spans="1:4">
      <c r="A102" s="258" t="s">
        <v>26</v>
      </c>
      <c r="B102" s="258">
        <v>967.4</v>
      </c>
      <c r="C102" s="258">
        <v>438.6</v>
      </c>
      <c r="D102" s="258">
        <v>528.29999999999995</v>
      </c>
    </row>
    <row r="103" spans="1:4">
      <c r="A103" s="2" t="s">
        <v>25</v>
      </c>
      <c r="B103" s="2">
        <v>8.3000000000000007</v>
      </c>
      <c r="C103" s="2">
        <v>3.9</v>
      </c>
      <c r="D103" s="2">
        <v>4.4000000000000004</v>
      </c>
    </row>
    <row r="104" spans="1:4">
      <c r="A104" s="2" t="s">
        <v>24</v>
      </c>
      <c r="B104" s="2">
        <v>0.8</v>
      </c>
      <c r="C104" s="2">
        <v>0.5</v>
      </c>
      <c r="D104" s="2">
        <v>0.3</v>
      </c>
    </row>
    <row r="105" spans="1:4">
      <c r="A105" s="258" t="s">
        <v>23</v>
      </c>
      <c r="B105" s="258">
        <v>7</v>
      </c>
      <c r="C105" s="258">
        <v>3.4</v>
      </c>
      <c r="D105" s="258">
        <v>3.5</v>
      </c>
    </row>
    <row r="106" spans="1:4">
      <c r="A106" s="2" t="s">
        <v>22</v>
      </c>
      <c r="B106" s="2">
        <v>0</v>
      </c>
      <c r="C106" s="2">
        <v>0</v>
      </c>
      <c r="D106" s="2">
        <v>0</v>
      </c>
    </row>
    <row r="107" spans="1:4">
      <c r="A107" s="259" t="s">
        <v>21</v>
      </c>
      <c r="B107" s="259">
        <v>0.6</v>
      </c>
      <c r="C107" s="259" t="s">
        <v>19</v>
      </c>
      <c r="D107" s="259">
        <v>0.6</v>
      </c>
    </row>
    <row r="108" spans="1:4">
      <c r="A108" s="2" t="s">
        <v>20</v>
      </c>
      <c r="B108" s="2" t="s">
        <v>19</v>
      </c>
      <c r="C108" s="2" t="s">
        <v>19</v>
      </c>
      <c r="D108" s="2" t="s">
        <v>19</v>
      </c>
    </row>
    <row r="109" spans="1:4">
      <c r="A109" s="2" t="s">
        <v>49</v>
      </c>
    </row>
    <row r="110" spans="1:4">
      <c r="A110" s="2" t="s">
        <v>44</v>
      </c>
      <c r="B110" s="2">
        <v>1993.5</v>
      </c>
      <c r="C110" s="2">
        <v>947.1</v>
      </c>
      <c r="D110" s="2">
        <v>1041.2</v>
      </c>
    </row>
    <row r="111" spans="1:4">
      <c r="A111" s="2" t="s">
        <v>43</v>
      </c>
      <c r="B111" s="2">
        <v>1963.4</v>
      </c>
      <c r="C111" s="2">
        <v>932.2</v>
      </c>
      <c r="D111" s="2">
        <v>1026.2</v>
      </c>
    </row>
    <row r="112" spans="1:4">
      <c r="A112" s="2" t="s">
        <v>42</v>
      </c>
      <c r="B112" s="2">
        <v>1925</v>
      </c>
      <c r="C112" s="2">
        <v>911.9</v>
      </c>
      <c r="D112" s="2">
        <v>1008.6</v>
      </c>
    </row>
    <row r="113" spans="1:4">
      <c r="A113" s="2" t="s">
        <v>41</v>
      </c>
      <c r="B113" s="2">
        <v>669.5</v>
      </c>
      <c r="C113" s="2">
        <v>315</v>
      </c>
      <c r="D113" s="2">
        <v>352.7</v>
      </c>
    </row>
    <row r="114" spans="1:4">
      <c r="A114" s="2" t="s">
        <v>40</v>
      </c>
      <c r="B114" s="2">
        <v>0.7</v>
      </c>
      <c r="C114" s="2">
        <v>0.1</v>
      </c>
      <c r="D114" s="2">
        <v>0.6</v>
      </c>
    </row>
    <row r="115" spans="1:4">
      <c r="A115" s="2" t="s">
        <v>39</v>
      </c>
      <c r="B115" s="2">
        <v>115.7</v>
      </c>
      <c r="C115" s="2">
        <v>40.200000000000003</v>
      </c>
      <c r="D115" s="2">
        <v>75</v>
      </c>
    </row>
    <row r="116" spans="1:4">
      <c r="A116" s="2" t="s">
        <v>38</v>
      </c>
      <c r="B116" s="2">
        <v>27.5</v>
      </c>
      <c r="C116" s="2">
        <v>8.6999999999999993</v>
      </c>
      <c r="D116" s="2">
        <v>18.8</v>
      </c>
    </row>
    <row r="117" spans="1:4">
      <c r="A117" s="2" t="s">
        <v>37</v>
      </c>
      <c r="B117" s="2">
        <v>747.7</v>
      </c>
      <c r="C117" s="2">
        <v>371.5</v>
      </c>
      <c r="D117" s="2">
        <v>374.7</v>
      </c>
    </row>
    <row r="118" spans="1:4">
      <c r="A118" s="2" t="s">
        <v>36</v>
      </c>
      <c r="B118" s="2">
        <v>275.89999999999998</v>
      </c>
      <c r="C118" s="2">
        <v>117.8</v>
      </c>
      <c r="D118" s="2">
        <v>157.6</v>
      </c>
    </row>
    <row r="119" spans="1:4">
      <c r="A119" s="2" t="s">
        <v>35</v>
      </c>
      <c r="B119" s="2">
        <v>779.1</v>
      </c>
      <c r="C119" s="2">
        <v>291.5</v>
      </c>
      <c r="D119" s="2">
        <v>486.3</v>
      </c>
    </row>
    <row r="120" spans="1:4">
      <c r="A120" s="2" t="s">
        <v>34</v>
      </c>
      <c r="B120" s="2">
        <v>9.6</v>
      </c>
      <c r="C120" s="2">
        <v>2.8</v>
      </c>
      <c r="D120" s="2">
        <v>6.6</v>
      </c>
    </row>
    <row r="121" spans="1:4">
      <c r="A121" s="2" t="s">
        <v>33</v>
      </c>
      <c r="B121" s="2">
        <v>8.6</v>
      </c>
      <c r="C121" s="2">
        <v>2.6</v>
      </c>
      <c r="D121" s="2">
        <v>5.9</v>
      </c>
    </row>
    <row r="122" spans="1:4">
      <c r="A122" s="2" t="s">
        <v>32</v>
      </c>
      <c r="B122" s="2">
        <v>0.9</v>
      </c>
      <c r="C122" s="2">
        <v>0.2</v>
      </c>
      <c r="D122" s="2">
        <v>0.7</v>
      </c>
    </row>
    <row r="123" spans="1:4">
      <c r="A123" s="2" t="s">
        <v>31</v>
      </c>
      <c r="B123" s="2">
        <v>0</v>
      </c>
      <c r="C123" s="2" t="s">
        <v>19</v>
      </c>
      <c r="D123" s="2">
        <v>0</v>
      </c>
    </row>
    <row r="124" spans="1:4">
      <c r="A124" s="2" t="s">
        <v>30</v>
      </c>
      <c r="B124" s="2">
        <v>0</v>
      </c>
      <c r="C124" s="2">
        <v>0</v>
      </c>
      <c r="D124" s="2">
        <v>0</v>
      </c>
    </row>
    <row r="125" spans="1:4">
      <c r="A125" s="2" t="s">
        <v>29</v>
      </c>
      <c r="B125" s="2">
        <v>0</v>
      </c>
      <c r="C125" s="2">
        <v>0</v>
      </c>
      <c r="D125" s="2">
        <v>0</v>
      </c>
    </row>
    <row r="126" spans="1:4">
      <c r="A126" s="2" t="s">
        <v>28</v>
      </c>
      <c r="B126" s="2">
        <v>49.6</v>
      </c>
      <c r="C126" s="2">
        <v>20.5</v>
      </c>
      <c r="D126" s="2">
        <v>28.7</v>
      </c>
    </row>
    <row r="127" spans="1:4">
      <c r="A127" s="257" t="s">
        <v>27</v>
      </c>
      <c r="B127" s="257">
        <v>22.9</v>
      </c>
      <c r="C127" s="257">
        <v>13.3</v>
      </c>
      <c r="D127" s="257">
        <v>9.5</v>
      </c>
    </row>
    <row r="128" spans="1:4">
      <c r="A128" s="258" t="s">
        <v>26</v>
      </c>
      <c r="B128" s="258">
        <v>1904.2</v>
      </c>
      <c r="C128" s="258">
        <v>905.8</v>
      </c>
      <c r="D128" s="258">
        <v>997.3</v>
      </c>
    </row>
    <row r="129" spans="1:4">
      <c r="A129" s="2" t="s">
        <v>25</v>
      </c>
      <c r="B129" s="2">
        <v>17.100000000000001</v>
      </c>
      <c r="C129" s="2">
        <v>7.8</v>
      </c>
      <c r="D129" s="2">
        <v>9.1999999999999993</v>
      </c>
    </row>
    <row r="130" spans="1:4">
      <c r="A130" s="2" t="s">
        <v>24</v>
      </c>
      <c r="B130" s="2">
        <v>1.6</v>
      </c>
      <c r="C130" s="2">
        <v>1</v>
      </c>
      <c r="D130" s="2">
        <v>0.6</v>
      </c>
    </row>
    <row r="131" spans="1:4">
      <c r="A131" s="258" t="s">
        <v>23</v>
      </c>
      <c r="B131" s="258">
        <v>14.2</v>
      </c>
      <c r="C131" s="258">
        <v>6.8</v>
      </c>
      <c r="D131" s="258">
        <v>7.3</v>
      </c>
    </row>
    <row r="132" spans="1:4">
      <c r="A132" s="2" t="s">
        <v>22</v>
      </c>
      <c r="B132" s="2">
        <v>0</v>
      </c>
      <c r="C132" s="2">
        <v>0</v>
      </c>
      <c r="D132" s="2">
        <v>0</v>
      </c>
    </row>
    <row r="133" spans="1:4">
      <c r="A133" s="259" t="s">
        <v>21</v>
      </c>
      <c r="B133" s="259">
        <v>1.2</v>
      </c>
      <c r="C133" s="259" t="s">
        <v>19</v>
      </c>
      <c r="D133" s="259">
        <v>1.2</v>
      </c>
    </row>
    <row r="134" spans="1:4">
      <c r="A134" s="2" t="s">
        <v>20</v>
      </c>
      <c r="B134" s="2" t="s">
        <v>19</v>
      </c>
      <c r="C134" s="2" t="s">
        <v>19</v>
      </c>
      <c r="D134" s="2" t="s">
        <v>19</v>
      </c>
    </row>
    <row r="135" spans="1:4">
      <c r="A135" s="2" t="s">
        <v>48</v>
      </c>
    </row>
    <row r="136" spans="1:4">
      <c r="A136" s="2" t="s">
        <v>44</v>
      </c>
      <c r="B136" s="2">
        <v>3521.9</v>
      </c>
      <c r="C136" s="2">
        <v>1663.2</v>
      </c>
      <c r="D136" s="2">
        <v>1848.5</v>
      </c>
    </row>
    <row r="137" spans="1:4">
      <c r="A137" s="2" t="s">
        <v>43</v>
      </c>
      <c r="B137" s="2">
        <v>3467.3</v>
      </c>
      <c r="C137" s="2">
        <v>1637.1</v>
      </c>
      <c r="D137" s="2">
        <v>1820.6</v>
      </c>
    </row>
    <row r="138" spans="1:4">
      <c r="A138" s="2" t="s">
        <v>42</v>
      </c>
      <c r="B138" s="2">
        <v>3370.5</v>
      </c>
      <c r="C138" s="2">
        <v>1586.5</v>
      </c>
      <c r="D138" s="2">
        <v>1775.5</v>
      </c>
    </row>
    <row r="139" spans="1:4">
      <c r="A139" s="2" t="s">
        <v>41</v>
      </c>
      <c r="B139" s="2">
        <v>1174.9000000000001</v>
      </c>
      <c r="C139" s="2">
        <v>556.29999999999995</v>
      </c>
      <c r="D139" s="2">
        <v>615.20000000000005</v>
      </c>
    </row>
    <row r="140" spans="1:4">
      <c r="A140" s="2" t="s">
        <v>40</v>
      </c>
      <c r="B140" s="2">
        <v>1</v>
      </c>
      <c r="C140" s="2">
        <v>0.1</v>
      </c>
      <c r="D140" s="2">
        <v>0.8</v>
      </c>
    </row>
    <row r="141" spans="1:4">
      <c r="A141" s="2" t="s">
        <v>39</v>
      </c>
      <c r="B141" s="2">
        <v>173</v>
      </c>
      <c r="C141" s="2">
        <v>58.5</v>
      </c>
      <c r="D141" s="2">
        <v>113.7</v>
      </c>
    </row>
    <row r="142" spans="1:4">
      <c r="A142" s="2" t="s">
        <v>38</v>
      </c>
      <c r="B142" s="2">
        <v>38.9</v>
      </c>
      <c r="C142" s="2">
        <v>11.3</v>
      </c>
      <c r="D142" s="2">
        <v>27.5</v>
      </c>
    </row>
    <row r="143" spans="1:4">
      <c r="A143" s="2" t="s">
        <v>37</v>
      </c>
      <c r="B143" s="2">
        <v>1422.7</v>
      </c>
      <c r="C143" s="2">
        <v>689.5</v>
      </c>
      <c r="D143" s="2">
        <v>730.3</v>
      </c>
    </row>
    <row r="144" spans="1:4">
      <c r="A144" s="2" t="s">
        <v>36</v>
      </c>
      <c r="B144" s="2">
        <v>477.1</v>
      </c>
      <c r="C144" s="2">
        <v>200.9</v>
      </c>
      <c r="D144" s="2">
        <v>275.3</v>
      </c>
    </row>
    <row r="145" spans="1:4">
      <c r="A145" s="2" t="s">
        <v>35</v>
      </c>
      <c r="B145" s="2">
        <v>1363.1</v>
      </c>
      <c r="C145" s="2">
        <v>510.9</v>
      </c>
      <c r="D145" s="2">
        <v>849.7</v>
      </c>
    </row>
    <row r="146" spans="1:4">
      <c r="A146" s="2" t="s">
        <v>34</v>
      </c>
      <c r="B146" s="2">
        <v>23.7</v>
      </c>
      <c r="C146" s="2">
        <v>6.7</v>
      </c>
      <c r="D146" s="2">
        <v>16.600000000000001</v>
      </c>
    </row>
    <row r="147" spans="1:4">
      <c r="A147" s="2" t="s">
        <v>33</v>
      </c>
      <c r="B147" s="2">
        <v>21.2</v>
      </c>
      <c r="C147" s="2">
        <v>6.1</v>
      </c>
      <c r="D147" s="2">
        <v>14.8</v>
      </c>
    </row>
    <row r="148" spans="1:4">
      <c r="A148" s="2" t="s">
        <v>32</v>
      </c>
      <c r="B148" s="2">
        <v>2.4</v>
      </c>
      <c r="C148" s="2">
        <v>0.6</v>
      </c>
      <c r="D148" s="2">
        <v>1.7</v>
      </c>
    </row>
    <row r="149" spans="1:4">
      <c r="A149" s="2" t="s">
        <v>31</v>
      </c>
      <c r="B149" s="2">
        <v>0</v>
      </c>
      <c r="C149" s="2">
        <v>0</v>
      </c>
      <c r="D149" s="2">
        <v>0</v>
      </c>
    </row>
    <row r="150" spans="1:4">
      <c r="A150" s="2" t="s">
        <v>30</v>
      </c>
      <c r="B150" s="2">
        <v>0.2</v>
      </c>
      <c r="C150" s="2">
        <v>0</v>
      </c>
      <c r="D150" s="2">
        <v>0.1</v>
      </c>
    </row>
    <row r="151" spans="1:4">
      <c r="A151" s="2" t="s">
        <v>29</v>
      </c>
      <c r="B151" s="2">
        <v>0.1</v>
      </c>
      <c r="C151" s="2">
        <v>0</v>
      </c>
      <c r="D151" s="2">
        <v>0.1</v>
      </c>
    </row>
    <row r="152" spans="1:4">
      <c r="A152" s="2" t="s">
        <v>28</v>
      </c>
      <c r="B152" s="2">
        <v>108.1</v>
      </c>
      <c r="C152" s="2">
        <v>46.1</v>
      </c>
      <c r="D152" s="2">
        <v>61.5</v>
      </c>
    </row>
    <row r="153" spans="1:4">
      <c r="A153" s="257" t="s">
        <v>27</v>
      </c>
      <c r="B153" s="257">
        <v>64.8</v>
      </c>
      <c r="C153" s="257">
        <v>36.200000000000003</v>
      </c>
      <c r="D153" s="257">
        <v>28.3</v>
      </c>
    </row>
    <row r="154" spans="1:4">
      <c r="A154" s="258" t="s">
        <v>26</v>
      </c>
      <c r="B154" s="258">
        <v>3335</v>
      </c>
      <c r="C154" s="258">
        <v>1576.4</v>
      </c>
      <c r="D154" s="258">
        <v>1756.5</v>
      </c>
    </row>
    <row r="155" spans="1:4">
      <c r="A155" s="2" t="s">
        <v>25</v>
      </c>
      <c r="B155" s="2">
        <v>37.1</v>
      </c>
      <c r="C155" s="2">
        <v>15.6</v>
      </c>
      <c r="D155" s="2">
        <v>21.2</v>
      </c>
    </row>
    <row r="156" spans="1:4">
      <c r="A156" s="2" t="s">
        <v>24</v>
      </c>
      <c r="B156" s="2">
        <v>3.3</v>
      </c>
      <c r="C156" s="2">
        <v>1.7</v>
      </c>
      <c r="D156" s="2">
        <v>1.6</v>
      </c>
    </row>
    <row r="157" spans="1:4">
      <c r="A157" s="258" t="s">
        <v>23</v>
      </c>
      <c r="B157" s="258">
        <v>31.2</v>
      </c>
      <c r="C157" s="258">
        <v>13.9</v>
      </c>
      <c r="D157" s="258">
        <v>17</v>
      </c>
    </row>
    <row r="158" spans="1:4">
      <c r="A158" s="2" t="s">
        <v>22</v>
      </c>
      <c r="B158" s="2">
        <v>0</v>
      </c>
      <c r="C158" s="2">
        <v>0</v>
      </c>
      <c r="D158" s="2">
        <v>0</v>
      </c>
    </row>
    <row r="159" spans="1:4">
      <c r="A159" s="259" t="s">
        <v>21</v>
      </c>
      <c r="B159" s="259">
        <v>2.6</v>
      </c>
      <c r="C159" s="259" t="s">
        <v>19</v>
      </c>
      <c r="D159" s="259">
        <v>2.5</v>
      </c>
    </row>
    <row r="160" spans="1:4">
      <c r="A160" s="2" t="s">
        <v>20</v>
      </c>
      <c r="B160" s="2">
        <v>0</v>
      </c>
      <c r="C160" s="2" t="s">
        <v>19</v>
      </c>
      <c r="D160" s="2">
        <v>0</v>
      </c>
    </row>
    <row r="161" spans="1:4">
      <c r="A161" s="2" t="s">
        <v>47</v>
      </c>
    </row>
    <row r="162" spans="1:4">
      <c r="A162" s="2" t="s">
        <v>44</v>
      </c>
      <c r="B162" s="2">
        <v>3508.8</v>
      </c>
      <c r="C162" s="2">
        <v>1557.5</v>
      </c>
      <c r="D162" s="2">
        <v>1938.9</v>
      </c>
    </row>
    <row r="163" spans="1:4">
      <c r="A163" s="2" t="s">
        <v>43</v>
      </c>
      <c r="B163" s="2">
        <v>3448.9</v>
      </c>
      <c r="C163" s="2">
        <v>1530</v>
      </c>
      <c r="D163" s="2">
        <v>1907.2</v>
      </c>
    </row>
    <row r="164" spans="1:4">
      <c r="A164" s="2" t="s">
        <v>42</v>
      </c>
      <c r="B164" s="2">
        <v>3288.1</v>
      </c>
      <c r="C164" s="2">
        <v>1448.9</v>
      </c>
      <c r="D164" s="2">
        <v>1829</v>
      </c>
    </row>
    <row r="165" spans="1:4">
      <c r="A165" s="2" t="s">
        <v>41</v>
      </c>
      <c r="B165" s="2">
        <v>1124.3</v>
      </c>
      <c r="C165" s="2">
        <v>508</v>
      </c>
      <c r="D165" s="2">
        <v>612.29999999999995</v>
      </c>
    </row>
    <row r="166" spans="1:4">
      <c r="A166" s="2" t="s">
        <v>40</v>
      </c>
      <c r="B166" s="2">
        <v>1.2</v>
      </c>
      <c r="C166" s="2">
        <v>0.2</v>
      </c>
      <c r="D166" s="2">
        <v>1</v>
      </c>
    </row>
    <row r="167" spans="1:4">
      <c r="A167" s="2" t="s">
        <v>39</v>
      </c>
      <c r="B167" s="2">
        <v>159.1</v>
      </c>
      <c r="C167" s="2">
        <v>51.9</v>
      </c>
      <c r="D167" s="2">
        <v>106.3</v>
      </c>
    </row>
    <row r="168" spans="1:4">
      <c r="A168" s="2" t="s">
        <v>38</v>
      </c>
      <c r="B168" s="2">
        <v>36.5</v>
      </c>
      <c r="C168" s="2">
        <v>9.9</v>
      </c>
      <c r="D168" s="2">
        <v>26.5</v>
      </c>
    </row>
    <row r="169" spans="1:4">
      <c r="A169" s="2" t="s">
        <v>37</v>
      </c>
      <c r="B169" s="2">
        <v>1486.2</v>
      </c>
      <c r="C169" s="2">
        <v>659.2</v>
      </c>
      <c r="D169" s="2">
        <v>823.5</v>
      </c>
    </row>
    <row r="170" spans="1:4">
      <c r="A170" s="2" t="s">
        <v>36</v>
      </c>
      <c r="B170" s="2">
        <v>469.8</v>
      </c>
      <c r="C170" s="2">
        <v>184.6</v>
      </c>
      <c r="D170" s="2">
        <v>284.2</v>
      </c>
    </row>
    <row r="171" spans="1:4">
      <c r="A171" s="2" t="s">
        <v>35</v>
      </c>
      <c r="B171" s="2">
        <v>1332.1</v>
      </c>
      <c r="C171" s="2">
        <v>464.2</v>
      </c>
      <c r="D171" s="2">
        <v>864.9</v>
      </c>
    </row>
    <row r="172" spans="1:4">
      <c r="A172" s="2" t="s">
        <v>34</v>
      </c>
      <c r="B172" s="2">
        <v>42.5</v>
      </c>
      <c r="C172" s="2">
        <v>11</v>
      </c>
      <c r="D172" s="2">
        <v>31</v>
      </c>
    </row>
    <row r="173" spans="1:4">
      <c r="A173" s="2" t="s">
        <v>33</v>
      </c>
      <c r="B173" s="2">
        <v>38.4</v>
      </c>
      <c r="C173" s="2">
        <v>10.199999999999999</v>
      </c>
      <c r="D173" s="2">
        <v>27.8</v>
      </c>
    </row>
    <row r="174" spans="1:4">
      <c r="A174" s="2" t="s">
        <v>32</v>
      </c>
      <c r="B174" s="2">
        <v>3.9</v>
      </c>
      <c r="C174" s="2">
        <v>0.8</v>
      </c>
      <c r="D174" s="2">
        <v>3</v>
      </c>
    </row>
    <row r="175" spans="1:4">
      <c r="A175" s="2" t="s">
        <v>31</v>
      </c>
      <c r="B175" s="2">
        <v>0</v>
      </c>
      <c r="C175" s="2">
        <v>0</v>
      </c>
      <c r="D175" s="2">
        <v>0</v>
      </c>
    </row>
    <row r="176" spans="1:4">
      <c r="A176" s="2" t="s">
        <v>30</v>
      </c>
      <c r="B176" s="2">
        <v>0.2</v>
      </c>
      <c r="C176" s="2">
        <v>0.1</v>
      </c>
      <c r="D176" s="2">
        <v>0.2</v>
      </c>
    </row>
    <row r="177" spans="1:4">
      <c r="A177" s="2" t="s">
        <v>29</v>
      </c>
      <c r="B177" s="2">
        <v>0.2</v>
      </c>
      <c r="C177" s="2">
        <v>0</v>
      </c>
      <c r="D177" s="2">
        <v>0.1</v>
      </c>
    </row>
    <row r="178" spans="1:4">
      <c r="A178" s="2" t="s">
        <v>28</v>
      </c>
      <c r="B178" s="2">
        <v>155.69999999999999</v>
      </c>
      <c r="C178" s="2">
        <v>67</v>
      </c>
      <c r="D178" s="2">
        <v>87.9</v>
      </c>
    </row>
    <row r="179" spans="1:4">
      <c r="A179" s="257" t="s">
        <v>27</v>
      </c>
      <c r="B179" s="257">
        <v>117.8</v>
      </c>
      <c r="C179" s="257">
        <v>63</v>
      </c>
      <c r="D179" s="257">
        <v>54.2</v>
      </c>
    </row>
    <row r="180" spans="1:4">
      <c r="A180" s="258" t="s">
        <v>26</v>
      </c>
      <c r="B180" s="258">
        <v>3252.3</v>
      </c>
      <c r="C180" s="258">
        <v>1439.9</v>
      </c>
      <c r="D180" s="258">
        <v>1809.6</v>
      </c>
    </row>
    <row r="181" spans="1:4">
      <c r="A181" s="2" t="s">
        <v>25</v>
      </c>
      <c r="B181" s="2">
        <v>46.8</v>
      </c>
      <c r="C181" s="2">
        <v>18.600000000000001</v>
      </c>
      <c r="D181" s="2">
        <v>27.9</v>
      </c>
    </row>
    <row r="182" spans="1:4">
      <c r="A182" s="2" t="s">
        <v>24</v>
      </c>
      <c r="B182" s="2">
        <v>3.8</v>
      </c>
      <c r="C182" s="2">
        <v>1.9</v>
      </c>
      <c r="D182" s="2">
        <v>1.9</v>
      </c>
    </row>
    <row r="183" spans="1:4">
      <c r="A183" s="258" t="s">
        <v>23</v>
      </c>
      <c r="B183" s="258">
        <v>39.5</v>
      </c>
      <c r="C183" s="258">
        <v>16.7</v>
      </c>
      <c r="D183" s="258">
        <v>22.5</v>
      </c>
    </row>
    <row r="184" spans="1:4">
      <c r="A184" s="2" t="s">
        <v>22</v>
      </c>
      <c r="B184" s="2">
        <v>0.1</v>
      </c>
      <c r="C184" s="2">
        <v>0</v>
      </c>
      <c r="D184" s="2">
        <v>0.1</v>
      </c>
    </row>
    <row r="185" spans="1:4">
      <c r="A185" s="259" t="s">
        <v>21</v>
      </c>
      <c r="B185" s="259">
        <v>3.5</v>
      </c>
      <c r="C185" s="259" t="s">
        <v>19</v>
      </c>
      <c r="D185" s="259">
        <v>3.4</v>
      </c>
    </row>
    <row r="186" spans="1:4">
      <c r="A186" s="2" t="s">
        <v>20</v>
      </c>
      <c r="B186" s="2">
        <v>0</v>
      </c>
      <c r="C186" s="2" t="s">
        <v>19</v>
      </c>
      <c r="D186" s="2">
        <v>0</v>
      </c>
    </row>
    <row r="187" spans="1:4">
      <c r="A187" s="2" t="s">
        <v>46</v>
      </c>
    </row>
    <row r="188" spans="1:4">
      <c r="A188" s="2" t="s">
        <v>44</v>
      </c>
      <c r="B188" s="2">
        <v>1627.9</v>
      </c>
      <c r="C188" s="2">
        <v>643.4</v>
      </c>
      <c r="D188" s="2">
        <v>976.9</v>
      </c>
    </row>
    <row r="189" spans="1:4">
      <c r="A189" s="2" t="s">
        <v>43</v>
      </c>
      <c r="B189" s="2">
        <v>1596.6</v>
      </c>
      <c r="C189" s="2">
        <v>630.20000000000005</v>
      </c>
      <c r="D189" s="2">
        <v>959.2</v>
      </c>
    </row>
    <row r="190" spans="1:4">
      <c r="A190" s="2" t="s">
        <v>42</v>
      </c>
      <c r="B190" s="2">
        <v>1481.5</v>
      </c>
      <c r="C190" s="2">
        <v>575.70000000000005</v>
      </c>
      <c r="D190" s="2">
        <v>899.7</v>
      </c>
    </row>
    <row r="191" spans="1:4">
      <c r="A191" s="2" t="s">
        <v>41</v>
      </c>
      <c r="B191" s="2">
        <v>472.3</v>
      </c>
      <c r="C191" s="2">
        <v>189.7</v>
      </c>
      <c r="D191" s="2">
        <v>280.2</v>
      </c>
    </row>
    <row r="192" spans="1:4">
      <c r="A192" s="2" t="s">
        <v>40</v>
      </c>
      <c r="B192" s="2">
        <v>1.2</v>
      </c>
      <c r="C192" s="2">
        <v>0.2</v>
      </c>
      <c r="D192" s="2">
        <v>1</v>
      </c>
    </row>
    <row r="193" spans="1:4">
      <c r="A193" s="2" t="s">
        <v>39</v>
      </c>
      <c r="B193" s="2">
        <v>72.2</v>
      </c>
      <c r="C193" s="2">
        <v>21.4</v>
      </c>
      <c r="D193" s="2">
        <v>50.3</v>
      </c>
    </row>
    <row r="194" spans="1:4">
      <c r="A194" s="2" t="s">
        <v>38</v>
      </c>
      <c r="B194" s="2">
        <v>16.100000000000001</v>
      </c>
      <c r="C194" s="2">
        <v>4</v>
      </c>
      <c r="D194" s="2">
        <v>12</v>
      </c>
    </row>
    <row r="195" spans="1:4">
      <c r="A195" s="2" t="s">
        <v>37</v>
      </c>
      <c r="B195" s="2">
        <v>704</v>
      </c>
      <c r="C195" s="2">
        <v>270.8</v>
      </c>
      <c r="D195" s="2">
        <v>430.9</v>
      </c>
    </row>
    <row r="196" spans="1:4">
      <c r="A196" s="2" t="s">
        <v>36</v>
      </c>
      <c r="B196" s="2">
        <v>207.4</v>
      </c>
      <c r="C196" s="2">
        <v>72.099999999999994</v>
      </c>
      <c r="D196" s="2">
        <v>134.80000000000001</v>
      </c>
    </row>
    <row r="197" spans="1:4">
      <c r="A197" s="2" t="s">
        <v>35</v>
      </c>
      <c r="B197" s="2">
        <v>610.4</v>
      </c>
      <c r="C197" s="2">
        <v>186.7</v>
      </c>
      <c r="D197" s="2">
        <v>421.9</v>
      </c>
    </row>
    <row r="198" spans="1:4">
      <c r="A198" s="2" t="s">
        <v>34</v>
      </c>
      <c r="B198" s="2">
        <v>38.700000000000003</v>
      </c>
      <c r="C198" s="2">
        <v>9.4</v>
      </c>
      <c r="D198" s="2">
        <v>28.9</v>
      </c>
    </row>
    <row r="199" spans="1:4">
      <c r="A199" s="2" t="s">
        <v>33</v>
      </c>
      <c r="B199" s="2">
        <v>34.9</v>
      </c>
      <c r="C199" s="2">
        <v>8.6999999999999993</v>
      </c>
      <c r="D199" s="2">
        <v>26</v>
      </c>
    </row>
    <row r="200" spans="1:4">
      <c r="A200" s="2" t="s">
        <v>32</v>
      </c>
      <c r="B200" s="2">
        <v>3.6</v>
      </c>
      <c r="C200" s="2">
        <v>0.7</v>
      </c>
      <c r="D200" s="2">
        <v>2.8</v>
      </c>
    </row>
    <row r="201" spans="1:4">
      <c r="A201" s="2" t="s">
        <v>31</v>
      </c>
      <c r="B201" s="2">
        <v>0</v>
      </c>
      <c r="C201" s="2" t="s">
        <v>19</v>
      </c>
      <c r="D201" s="2">
        <v>0</v>
      </c>
    </row>
    <row r="202" spans="1:4">
      <c r="A202" s="2" t="s">
        <v>30</v>
      </c>
      <c r="B202" s="2">
        <v>0.2</v>
      </c>
      <c r="C202" s="2">
        <v>0</v>
      </c>
      <c r="D202" s="2">
        <v>0.1</v>
      </c>
    </row>
    <row r="203" spans="1:4">
      <c r="A203" s="2" t="s">
        <v>29</v>
      </c>
      <c r="B203" s="2">
        <v>0.1</v>
      </c>
      <c r="C203" s="2">
        <v>0</v>
      </c>
      <c r="D203" s="2">
        <v>0.1</v>
      </c>
    </row>
    <row r="204" spans="1:4">
      <c r="A204" s="2" t="s">
        <v>28</v>
      </c>
      <c r="B204" s="2">
        <v>102.5</v>
      </c>
      <c r="C204" s="2">
        <v>42.6</v>
      </c>
      <c r="D204" s="2">
        <v>59.5</v>
      </c>
    </row>
    <row r="205" spans="1:4">
      <c r="A205" s="257" t="s">
        <v>27</v>
      </c>
      <c r="B205" s="257">
        <v>85.8</v>
      </c>
      <c r="C205" s="257">
        <v>43</v>
      </c>
      <c r="D205" s="257">
        <v>42.3</v>
      </c>
    </row>
    <row r="206" spans="1:4">
      <c r="A206" s="258" t="s">
        <v>26</v>
      </c>
      <c r="B206" s="258">
        <v>1466.7</v>
      </c>
      <c r="C206" s="258">
        <v>572.9</v>
      </c>
      <c r="D206" s="258">
        <v>892</v>
      </c>
    </row>
    <row r="207" spans="1:4">
      <c r="A207" s="2" t="s">
        <v>25</v>
      </c>
      <c r="B207" s="2">
        <v>27.4</v>
      </c>
      <c r="C207" s="2">
        <v>10.199999999999999</v>
      </c>
      <c r="D207" s="2">
        <v>17</v>
      </c>
    </row>
    <row r="208" spans="1:4">
      <c r="A208" s="2" t="s">
        <v>24</v>
      </c>
      <c r="B208" s="2">
        <v>1.9</v>
      </c>
      <c r="C208" s="2">
        <v>0.8</v>
      </c>
      <c r="D208" s="2">
        <v>1.1000000000000001</v>
      </c>
    </row>
    <row r="209" spans="1:4">
      <c r="A209" s="258" t="s">
        <v>23</v>
      </c>
      <c r="B209" s="258">
        <v>23.3</v>
      </c>
      <c r="C209" s="258">
        <v>9.3000000000000007</v>
      </c>
      <c r="D209" s="258">
        <v>13.8</v>
      </c>
    </row>
    <row r="210" spans="1:4">
      <c r="A210" s="2" t="s">
        <v>22</v>
      </c>
      <c r="B210" s="2">
        <v>0.1</v>
      </c>
      <c r="C210" s="2">
        <v>0</v>
      </c>
      <c r="D210" s="2">
        <v>0</v>
      </c>
    </row>
    <row r="211" spans="1:4">
      <c r="A211" s="259" t="s">
        <v>21</v>
      </c>
      <c r="B211" s="259">
        <v>2.1</v>
      </c>
      <c r="C211" s="259" t="s">
        <v>19</v>
      </c>
      <c r="D211" s="259">
        <v>2.1</v>
      </c>
    </row>
    <row r="212" spans="1:4">
      <c r="A212" s="2" t="s">
        <v>20</v>
      </c>
      <c r="B212" s="2">
        <v>0</v>
      </c>
      <c r="C212" s="2" t="s">
        <v>19</v>
      </c>
      <c r="D212" s="2">
        <v>0</v>
      </c>
    </row>
    <row r="213" spans="1:4">
      <c r="A213" s="2" t="s">
        <v>45</v>
      </c>
    </row>
    <row r="214" spans="1:4">
      <c r="A214" s="2" t="s">
        <v>44</v>
      </c>
      <c r="B214" s="2">
        <v>306.8</v>
      </c>
      <c r="C214" s="2">
        <v>104.8</v>
      </c>
      <c r="D214" s="2">
        <v>199.9</v>
      </c>
    </row>
    <row r="215" spans="1:4">
      <c r="A215" s="2" t="s">
        <v>43</v>
      </c>
      <c r="B215" s="2">
        <v>300</v>
      </c>
      <c r="C215" s="2">
        <v>102.3</v>
      </c>
      <c r="D215" s="2">
        <v>195.7</v>
      </c>
    </row>
    <row r="216" spans="1:4">
      <c r="A216" s="2" t="s">
        <v>42</v>
      </c>
      <c r="B216" s="2">
        <v>269</v>
      </c>
      <c r="C216" s="2">
        <v>88.6</v>
      </c>
      <c r="D216" s="2">
        <v>178.8</v>
      </c>
    </row>
    <row r="217" spans="1:4">
      <c r="A217" s="2" t="s">
        <v>41</v>
      </c>
      <c r="B217" s="2">
        <v>75.400000000000006</v>
      </c>
      <c r="C217" s="2">
        <v>25.8</v>
      </c>
      <c r="D217" s="2">
        <v>49</v>
      </c>
    </row>
    <row r="218" spans="1:4">
      <c r="A218" s="2" t="s">
        <v>40</v>
      </c>
      <c r="B218" s="2">
        <v>0.5</v>
      </c>
      <c r="C218" s="2">
        <v>0.1</v>
      </c>
      <c r="D218" s="2">
        <v>0.4</v>
      </c>
    </row>
    <row r="219" spans="1:4">
      <c r="A219" s="2" t="s">
        <v>39</v>
      </c>
      <c r="B219" s="2">
        <v>14.1</v>
      </c>
      <c r="C219" s="2">
        <v>3.6</v>
      </c>
      <c r="D219" s="2">
        <v>10.4</v>
      </c>
    </row>
    <row r="220" spans="1:4">
      <c r="A220" s="2" t="s">
        <v>38</v>
      </c>
      <c r="B220" s="2">
        <v>2.8</v>
      </c>
      <c r="C220" s="2">
        <v>0.6</v>
      </c>
      <c r="D220" s="2">
        <v>2.2000000000000002</v>
      </c>
    </row>
    <row r="221" spans="1:4">
      <c r="A221" s="2" t="s">
        <v>37</v>
      </c>
      <c r="B221" s="2">
        <v>129.19999999999999</v>
      </c>
      <c r="C221" s="2">
        <v>41.7</v>
      </c>
      <c r="D221" s="2">
        <v>87</v>
      </c>
    </row>
    <row r="222" spans="1:4">
      <c r="A222" s="2" t="s">
        <v>36</v>
      </c>
      <c r="B222" s="2">
        <v>34.799999999999997</v>
      </c>
      <c r="C222" s="2">
        <v>10.199999999999999</v>
      </c>
      <c r="D222" s="2">
        <v>24.4</v>
      </c>
    </row>
    <row r="223" spans="1:4">
      <c r="A223" s="2" t="s">
        <v>35</v>
      </c>
      <c r="B223" s="2">
        <v>119.7</v>
      </c>
      <c r="C223" s="2">
        <v>31.5</v>
      </c>
      <c r="D223" s="2">
        <v>87.7</v>
      </c>
    </row>
    <row r="224" spans="1:4">
      <c r="A224" s="2" t="s">
        <v>34</v>
      </c>
      <c r="B224" s="2">
        <v>12.5</v>
      </c>
      <c r="C224" s="2">
        <v>2.8</v>
      </c>
      <c r="D224" s="2">
        <v>9.6</v>
      </c>
    </row>
    <row r="225" spans="1:4">
      <c r="A225" s="2" t="s">
        <v>33</v>
      </c>
      <c r="B225" s="2">
        <v>11.4</v>
      </c>
      <c r="C225" s="2">
        <v>2.6</v>
      </c>
      <c r="D225" s="2">
        <v>8.6999999999999993</v>
      </c>
    </row>
    <row r="226" spans="1:4">
      <c r="A226" s="2" t="s">
        <v>32</v>
      </c>
      <c r="B226" s="2">
        <v>1.1000000000000001</v>
      </c>
      <c r="C226" s="2">
        <v>0.2</v>
      </c>
      <c r="D226" s="2">
        <v>0.8</v>
      </c>
    </row>
    <row r="227" spans="1:4">
      <c r="A227" s="2" t="s">
        <v>31</v>
      </c>
      <c r="B227" s="2">
        <v>0</v>
      </c>
      <c r="C227" s="2" t="s">
        <v>19</v>
      </c>
      <c r="D227" s="2">
        <v>0</v>
      </c>
    </row>
    <row r="228" spans="1:4">
      <c r="A228" s="2" t="s">
        <v>30</v>
      </c>
      <c r="B228" s="2">
        <v>0.1</v>
      </c>
      <c r="C228" s="2">
        <v>0</v>
      </c>
      <c r="D228" s="2">
        <v>0</v>
      </c>
    </row>
    <row r="229" spans="1:4">
      <c r="A229" s="2" t="s">
        <v>29</v>
      </c>
      <c r="B229" s="2">
        <v>0</v>
      </c>
      <c r="C229" s="2">
        <v>0</v>
      </c>
      <c r="D229" s="2">
        <v>0</v>
      </c>
    </row>
    <row r="230" spans="1:4">
      <c r="A230" s="2" t="s">
        <v>28</v>
      </c>
      <c r="B230" s="2">
        <v>26.9</v>
      </c>
      <c r="C230" s="2">
        <v>10.5</v>
      </c>
      <c r="D230" s="2">
        <v>16.3</v>
      </c>
    </row>
    <row r="231" spans="1:4">
      <c r="A231" s="257" t="s">
        <v>27</v>
      </c>
      <c r="B231" s="257">
        <v>23.1</v>
      </c>
      <c r="C231" s="257">
        <v>10.9</v>
      </c>
      <c r="D231" s="257">
        <v>11.9</v>
      </c>
    </row>
    <row r="232" spans="1:4">
      <c r="A232" s="258" t="s">
        <v>26</v>
      </c>
      <c r="B232" s="258">
        <v>266.5</v>
      </c>
      <c r="C232" s="258">
        <v>88.4</v>
      </c>
      <c r="D232" s="258">
        <v>177.7</v>
      </c>
    </row>
    <row r="233" spans="1:4">
      <c r="A233" s="2" t="s">
        <v>25</v>
      </c>
      <c r="B233" s="2">
        <v>6.7</v>
      </c>
      <c r="C233" s="2">
        <v>2.2000000000000002</v>
      </c>
      <c r="D233" s="2">
        <v>4.5</v>
      </c>
    </row>
    <row r="234" spans="1:4">
      <c r="A234" s="2" t="s">
        <v>24</v>
      </c>
      <c r="B234" s="2">
        <v>0.4</v>
      </c>
      <c r="C234" s="2">
        <v>0.1</v>
      </c>
      <c r="D234" s="2">
        <v>0.2</v>
      </c>
    </row>
    <row r="235" spans="1:4">
      <c r="A235" s="258" t="s">
        <v>23</v>
      </c>
      <c r="B235" s="258">
        <v>5.6</v>
      </c>
      <c r="C235" s="258">
        <v>2</v>
      </c>
      <c r="D235" s="258">
        <v>3.5</v>
      </c>
    </row>
    <row r="236" spans="1:4">
      <c r="A236" s="2" t="s">
        <v>22</v>
      </c>
      <c r="B236" s="2">
        <v>0</v>
      </c>
      <c r="C236" s="2">
        <v>0</v>
      </c>
      <c r="D236" s="2">
        <v>0</v>
      </c>
    </row>
    <row r="237" spans="1:4">
      <c r="A237" s="259" t="s">
        <v>21</v>
      </c>
      <c r="B237" s="259">
        <v>0.7</v>
      </c>
      <c r="C237" s="259" t="s">
        <v>19</v>
      </c>
      <c r="D237" s="259">
        <v>0.7</v>
      </c>
    </row>
    <row r="238" spans="1:4">
      <c r="A238" s="2" t="s">
        <v>20</v>
      </c>
      <c r="B238" s="2">
        <v>0</v>
      </c>
      <c r="C238" s="2" t="s">
        <v>19</v>
      </c>
      <c r="D238" s="2">
        <v>0</v>
      </c>
    </row>
  </sheetData>
  <phoneticPr fontId="40"/>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6" tint="0.59999389629810485"/>
  </sheetPr>
  <dimension ref="A1:D238"/>
  <sheetViews>
    <sheetView workbookViewId="0">
      <selection activeCell="F60" sqref="F60"/>
    </sheetView>
  </sheetViews>
  <sheetFormatPr defaultRowHeight="12"/>
  <cols>
    <col min="1" max="1" width="39.875" style="2" customWidth="1"/>
    <col min="2" max="16384" width="9" style="2"/>
  </cols>
  <sheetData>
    <row r="1" spans="1:4">
      <c r="A1" s="2" t="s">
        <v>59</v>
      </c>
      <c r="B1" s="2" t="s">
        <v>58</v>
      </c>
      <c r="C1" s="2" t="s">
        <v>57</v>
      </c>
      <c r="D1" s="2" t="s">
        <v>56</v>
      </c>
    </row>
    <row r="2" spans="1:4">
      <c r="A2" s="2" t="s">
        <v>55</v>
      </c>
    </row>
    <row r="3" spans="1:4">
      <c r="A3" s="2" t="s">
        <v>54</v>
      </c>
    </row>
    <row r="4" spans="1:4">
      <c r="B4" s="2" t="s">
        <v>44</v>
      </c>
      <c r="C4" s="2" t="s">
        <v>6</v>
      </c>
      <c r="D4" s="2" t="s">
        <v>7</v>
      </c>
    </row>
    <row r="5" spans="1:4">
      <c r="A5" s="2" t="s">
        <v>53</v>
      </c>
    </row>
    <row r="6" spans="1:4">
      <c r="A6" s="258" t="s">
        <v>44</v>
      </c>
      <c r="B6" s="258">
        <v>13768.8</v>
      </c>
      <c r="C6" s="258">
        <v>6221.9</v>
      </c>
      <c r="D6" s="258">
        <v>7502.8</v>
      </c>
    </row>
    <row r="7" spans="1:4">
      <c r="A7" s="2" t="s">
        <v>43</v>
      </c>
      <c r="B7" s="2">
        <v>13546.5</v>
      </c>
      <c r="C7" s="2">
        <v>6117.4</v>
      </c>
      <c r="D7" s="2">
        <v>7387.1</v>
      </c>
    </row>
    <row r="8" spans="1:4">
      <c r="A8" s="2" t="s">
        <v>42</v>
      </c>
      <c r="B8" s="2">
        <v>13123.7</v>
      </c>
      <c r="C8" s="2">
        <v>5904.8</v>
      </c>
      <c r="D8" s="2">
        <v>7181.4</v>
      </c>
    </row>
    <row r="9" spans="1:4">
      <c r="A9" s="2" t="s">
        <v>41</v>
      </c>
      <c r="B9" s="2">
        <v>5252.9</v>
      </c>
      <c r="C9" s="931">
        <v>2358.3000000000002</v>
      </c>
      <c r="D9" s="931">
        <v>2877.3</v>
      </c>
    </row>
    <row r="10" spans="1:4">
      <c r="A10" s="2" t="s">
        <v>40</v>
      </c>
      <c r="B10" s="2">
        <v>5.5</v>
      </c>
      <c r="C10" s="2">
        <v>0.8</v>
      </c>
      <c r="D10" s="2">
        <v>4.5999999999999996</v>
      </c>
    </row>
    <row r="11" spans="1:4">
      <c r="A11" s="2" t="s">
        <v>39</v>
      </c>
      <c r="B11" s="2">
        <v>595</v>
      </c>
      <c r="C11" s="2">
        <v>193.2</v>
      </c>
      <c r="D11" s="2">
        <v>398.9</v>
      </c>
    </row>
    <row r="12" spans="1:4">
      <c r="A12" s="2" t="s">
        <v>38</v>
      </c>
      <c r="B12" s="2">
        <v>149.9</v>
      </c>
      <c r="C12" s="2">
        <v>40.4</v>
      </c>
      <c r="D12" s="2">
        <v>109</v>
      </c>
    </row>
    <row r="13" spans="1:4">
      <c r="A13" s="2" t="s">
        <v>37</v>
      </c>
      <c r="B13" s="2">
        <v>6149.5</v>
      </c>
      <c r="C13" s="931">
        <v>2767.3</v>
      </c>
      <c r="D13" s="931">
        <v>3368.2</v>
      </c>
    </row>
    <row r="14" spans="1:4">
      <c r="A14" s="2" t="s">
        <v>36</v>
      </c>
      <c r="B14" s="2">
        <v>1671.8</v>
      </c>
      <c r="C14" s="2">
        <v>660.4</v>
      </c>
      <c r="D14" s="2">
        <v>1008.2</v>
      </c>
    </row>
    <row r="15" spans="1:4">
      <c r="A15" s="2" t="s">
        <v>35</v>
      </c>
      <c r="B15" s="2">
        <v>4437.5</v>
      </c>
      <c r="C15" s="2">
        <v>1519</v>
      </c>
      <c r="D15" s="2">
        <v>2909.3</v>
      </c>
    </row>
    <row r="16" spans="1:4">
      <c r="A16" s="2" t="s">
        <v>34</v>
      </c>
      <c r="B16" s="2">
        <v>133.80000000000001</v>
      </c>
      <c r="C16" s="2">
        <v>35.200000000000003</v>
      </c>
      <c r="D16" s="2">
        <v>96.9</v>
      </c>
    </row>
    <row r="17" spans="1:4">
      <c r="A17" s="2" t="s">
        <v>33</v>
      </c>
      <c r="B17" s="2">
        <v>120.4</v>
      </c>
      <c r="C17" s="2">
        <v>32.5</v>
      </c>
      <c r="D17" s="2">
        <v>86.6</v>
      </c>
    </row>
    <row r="18" spans="1:4">
      <c r="A18" s="2" t="s">
        <v>32</v>
      </c>
      <c r="B18" s="2">
        <v>12.8</v>
      </c>
      <c r="C18" s="2">
        <v>2.6</v>
      </c>
      <c r="D18" s="2">
        <v>9.9</v>
      </c>
    </row>
    <row r="19" spans="1:4">
      <c r="A19" s="2" t="s">
        <v>31</v>
      </c>
      <c r="B19" s="2">
        <v>0.1</v>
      </c>
      <c r="C19" s="2">
        <v>0</v>
      </c>
      <c r="D19" s="2">
        <v>0.1</v>
      </c>
    </row>
    <row r="20" spans="1:4">
      <c r="A20" s="2" t="s">
        <v>30</v>
      </c>
      <c r="B20" s="2">
        <v>0.8</v>
      </c>
      <c r="C20" s="2">
        <v>0.2</v>
      </c>
      <c r="D20" s="2">
        <v>0.6</v>
      </c>
    </row>
    <row r="21" spans="1:4">
      <c r="A21" s="2" t="s">
        <v>29</v>
      </c>
      <c r="B21" s="2">
        <v>0.5</v>
      </c>
      <c r="C21" s="2">
        <v>0.1</v>
      </c>
      <c r="D21" s="2">
        <v>0.4</v>
      </c>
    </row>
    <row r="22" spans="1:4">
      <c r="A22" s="2" t="s">
        <v>28</v>
      </c>
      <c r="B22" s="2">
        <v>438.8</v>
      </c>
      <c r="C22" s="2">
        <v>183.3</v>
      </c>
      <c r="D22" s="2">
        <v>253.1</v>
      </c>
    </row>
    <row r="23" spans="1:4">
      <c r="A23" s="257" t="s">
        <v>27</v>
      </c>
      <c r="B23" s="257">
        <v>315.10000000000002</v>
      </c>
      <c r="C23" s="257">
        <v>166.2</v>
      </c>
      <c r="D23" s="257">
        <v>147.1</v>
      </c>
    </row>
    <row r="24" spans="1:4">
      <c r="A24" s="2" t="s">
        <v>26</v>
      </c>
      <c r="B24" s="2">
        <v>12986</v>
      </c>
      <c r="C24" s="2">
        <v>5873.5</v>
      </c>
      <c r="D24" s="2">
        <v>7103.3</v>
      </c>
    </row>
    <row r="25" spans="1:4">
      <c r="A25" s="2" t="s">
        <v>25</v>
      </c>
      <c r="B25" s="2">
        <v>138.6</v>
      </c>
      <c r="C25" s="2">
        <v>56.4</v>
      </c>
      <c r="D25" s="2">
        <v>81.2</v>
      </c>
    </row>
    <row r="26" spans="1:4">
      <c r="A26" s="2" t="s">
        <v>24</v>
      </c>
      <c r="B26" s="2">
        <v>12.2</v>
      </c>
      <c r="C26" s="2">
        <v>6.4</v>
      </c>
      <c r="D26" s="2">
        <v>5.7</v>
      </c>
    </row>
    <row r="27" spans="1:4">
      <c r="A27" s="2" t="s">
        <v>23</v>
      </c>
      <c r="B27" s="2">
        <v>115.6</v>
      </c>
      <c r="C27" s="2">
        <v>50</v>
      </c>
      <c r="D27" s="2">
        <v>64.8</v>
      </c>
    </row>
    <row r="28" spans="1:4">
      <c r="A28" s="2" t="s">
        <v>22</v>
      </c>
      <c r="B28" s="2">
        <v>0.1</v>
      </c>
      <c r="C28" s="2">
        <v>0</v>
      </c>
      <c r="D28" s="2">
        <v>0.1</v>
      </c>
    </row>
    <row r="29" spans="1:4">
      <c r="A29" s="259" t="s">
        <v>21</v>
      </c>
      <c r="B29" s="259">
        <v>10.7</v>
      </c>
      <c r="C29" s="259" t="s">
        <v>19</v>
      </c>
      <c r="D29" s="259">
        <v>10.6</v>
      </c>
    </row>
    <row r="30" spans="1:4">
      <c r="A30" s="2" t="s">
        <v>20</v>
      </c>
      <c r="B30" s="2">
        <v>0</v>
      </c>
      <c r="C30" s="2" t="s">
        <v>19</v>
      </c>
      <c r="D30" s="2">
        <v>0</v>
      </c>
    </row>
    <row r="31" spans="1:4">
      <c r="A31" s="2" t="s">
        <v>52</v>
      </c>
    </row>
    <row r="32" spans="1:4">
      <c r="A32" s="2" t="s">
        <v>44</v>
      </c>
      <c r="B32" s="2">
        <v>306.39999999999998</v>
      </c>
      <c r="C32" s="2">
        <v>102.5</v>
      </c>
      <c r="D32" s="2">
        <v>203.2</v>
      </c>
    </row>
    <row r="33" spans="1:4">
      <c r="A33" s="2" t="s">
        <v>43</v>
      </c>
      <c r="B33" s="2">
        <v>301</v>
      </c>
      <c r="C33" s="2">
        <v>100.4</v>
      </c>
      <c r="D33" s="2">
        <v>200</v>
      </c>
    </row>
    <row r="34" spans="1:4">
      <c r="A34" s="2" t="s">
        <v>42</v>
      </c>
      <c r="B34" s="2">
        <v>297.39999999999998</v>
      </c>
      <c r="C34" s="2">
        <v>99</v>
      </c>
      <c r="D34" s="2">
        <v>197.9</v>
      </c>
    </row>
    <row r="35" spans="1:4">
      <c r="A35" s="2" t="s">
        <v>41</v>
      </c>
      <c r="B35" s="2">
        <v>90.2</v>
      </c>
      <c r="C35" s="2">
        <v>29.3</v>
      </c>
      <c r="D35" s="2">
        <v>60.6</v>
      </c>
    </row>
    <row r="36" spans="1:4">
      <c r="A36" s="2" t="s">
        <v>40</v>
      </c>
      <c r="B36" s="2">
        <v>0.2</v>
      </c>
      <c r="C36" s="2">
        <v>0</v>
      </c>
      <c r="D36" s="2">
        <v>0.2</v>
      </c>
    </row>
    <row r="37" spans="1:4">
      <c r="A37" s="2" t="s">
        <v>39</v>
      </c>
      <c r="B37" s="2">
        <v>33</v>
      </c>
      <c r="C37" s="2">
        <v>9.1999999999999993</v>
      </c>
      <c r="D37" s="2">
        <v>23.7</v>
      </c>
    </row>
    <row r="38" spans="1:4">
      <c r="A38" s="2" t="s">
        <v>38</v>
      </c>
      <c r="B38" s="2">
        <v>13</v>
      </c>
      <c r="C38" s="2">
        <v>3</v>
      </c>
      <c r="D38" s="2">
        <v>9.9</v>
      </c>
    </row>
    <row r="39" spans="1:4">
      <c r="A39" s="2" t="s">
        <v>37</v>
      </c>
      <c r="B39" s="2">
        <v>96.3</v>
      </c>
      <c r="C39" s="2">
        <v>33.5</v>
      </c>
      <c r="D39" s="2">
        <v>62.6</v>
      </c>
    </row>
    <row r="40" spans="1:4">
      <c r="A40" s="2" t="s">
        <v>36</v>
      </c>
      <c r="B40" s="2">
        <v>59.8</v>
      </c>
      <c r="C40" s="2">
        <v>19.399999999999999</v>
      </c>
      <c r="D40" s="2">
        <v>40.4</v>
      </c>
    </row>
    <row r="41" spans="1:4">
      <c r="A41" s="2" t="s">
        <v>35</v>
      </c>
      <c r="B41" s="2">
        <v>119.7</v>
      </c>
      <c r="C41" s="2">
        <v>29.7</v>
      </c>
      <c r="D41" s="2">
        <v>89.9</v>
      </c>
    </row>
    <row r="42" spans="1:4">
      <c r="A42" s="2" t="s">
        <v>34</v>
      </c>
      <c r="B42" s="2">
        <v>1.1000000000000001</v>
      </c>
      <c r="C42" s="2">
        <v>0.2</v>
      </c>
      <c r="D42" s="2">
        <v>0.9</v>
      </c>
    </row>
    <row r="43" spans="1:4">
      <c r="A43" s="2" t="s">
        <v>33</v>
      </c>
      <c r="B43" s="2">
        <v>1</v>
      </c>
      <c r="C43" s="2">
        <v>0.2</v>
      </c>
      <c r="D43" s="2">
        <v>0.7</v>
      </c>
    </row>
    <row r="44" spans="1:4">
      <c r="A44" s="2" t="s">
        <v>32</v>
      </c>
      <c r="B44" s="2">
        <v>0.2</v>
      </c>
      <c r="C44" s="2">
        <v>0</v>
      </c>
      <c r="D44" s="2">
        <v>0.1</v>
      </c>
    </row>
    <row r="45" spans="1:4">
      <c r="A45" s="2" t="s">
        <v>31</v>
      </c>
      <c r="B45" s="2" t="s">
        <v>19</v>
      </c>
      <c r="C45" s="2" t="s">
        <v>19</v>
      </c>
      <c r="D45" s="2" t="s">
        <v>19</v>
      </c>
    </row>
    <row r="46" spans="1:4">
      <c r="A46" s="2" t="s">
        <v>30</v>
      </c>
      <c r="B46" s="2">
        <v>0</v>
      </c>
      <c r="C46" s="2">
        <v>0</v>
      </c>
      <c r="D46" s="2">
        <v>0</v>
      </c>
    </row>
    <row r="47" spans="1:4">
      <c r="A47" s="2" t="s">
        <v>29</v>
      </c>
      <c r="B47" s="2">
        <v>0</v>
      </c>
      <c r="C47" s="2">
        <v>0</v>
      </c>
      <c r="D47" s="2">
        <v>0</v>
      </c>
    </row>
    <row r="48" spans="1:4">
      <c r="A48" s="2" t="s">
        <v>28</v>
      </c>
      <c r="B48" s="2">
        <v>7.1</v>
      </c>
      <c r="C48" s="2">
        <v>1.9</v>
      </c>
      <c r="D48" s="2">
        <v>5.0999999999999996</v>
      </c>
    </row>
    <row r="49" spans="1:4">
      <c r="A49" s="2" t="s">
        <v>27</v>
      </c>
      <c r="B49" s="2">
        <v>1.7</v>
      </c>
      <c r="C49" s="2">
        <v>0.8</v>
      </c>
      <c r="D49" s="2">
        <v>1</v>
      </c>
    </row>
    <row r="50" spans="1:4">
      <c r="A50" s="2" t="s">
        <v>26</v>
      </c>
      <c r="B50" s="2">
        <v>293.7</v>
      </c>
      <c r="C50" s="2">
        <v>98.4</v>
      </c>
      <c r="D50" s="2">
        <v>195.2</v>
      </c>
    </row>
    <row r="51" spans="1:4">
      <c r="A51" s="2" t="s">
        <v>25</v>
      </c>
      <c r="B51" s="2">
        <v>1.8</v>
      </c>
      <c r="C51" s="2">
        <v>0.7</v>
      </c>
      <c r="D51" s="2">
        <v>1.1000000000000001</v>
      </c>
    </row>
    <row r="52" spans="1:4">
      <c r="A52" s="2" t="s">
        <v>24</v>
      </c>
      <c r="B52" s="2">
        <v>0.1</v>
      </c>
      <c r="C52" s="2">
        <v>0.1</v>
      </c>
      <c r="D52" s="2">
        <v>0</v>
      </c>
    </row>
    <row r="53" spans="1:4">
      <c r="A53" s="2" t="s">
        <v>23</v>
      </c>
      <c r="B53" s="2">
        <v>1.5</v>
      </c>
      <c r="C53" s="2">
        <v>0.6</v>
      </c>
      <c r="D53" s="2">
        <v>0.9</v>
      </c>
    </row>
    <row r="54" spans="1:4">
      <c r="A54" s="2" t="s">
        <v>22</v>
      </c>
      <c r="B54" s="2" t="s">
        <v>19</v>
      </c>
      <c r="C54" s="2" t="s">
        <v>19</v>
      </c>
      <c r="D54" s="2" t="s">
        <v>19</v>
      </c>
    </row>
    <row r="55" spans="1:4">
      <c r="A55" s="2" t="s">
        <v>21</v>
      </c>
      <c r="B55" s="2">
        <v>0.2</v>
      </c>
      <c r="C55" s="2" t="s">
        <v>19</v>
      </c>
      <c r="D55" s="2">
        <v>0.2</v>
      </c>
    </row>
    <row r="56" spans="1:4">
      <c r="A56" s="2" t="s">
        <v>20</v>
      </c>
      <c r="B56" s="2" t="s">
        <v>19</v>
      </c>
      <c r="C56" s="2" t="s">
        <v>19</v>
      </c>
      <c r="D56" s="2" t="s">
        <v>19</v>
      </c>
    </row>
    <row r="57" spans="1:4">
      <c r="A57" s="2" t="s">
        <v>51</v>
      </c>
    </row>
    <row r="58" spans="1:4">
      <c r="A58" s="2" t="s">
        <v>44</v>
      </c>
      <c r="B58" s="2">
        <v>636</v>
      </c>
      <c r="C58" s="2">
        <v>271.10000000000002</v>
      </c>
      <c r="D58" s="2">
        <v>363.3</v>
      </c>
    </row>
    <row r="59" spans="1:4">
      <c r="A59" s="2" t="s">
        <v>43</v>
      </c>
      <c r="B59" s="2">
        <v>625.20000000000005</v>
      </c>
      <c r="C59" s="2">
        <v>266</v>
      </c>
      <c r="D59" s="2">
        <v>357.6</v>
      </c>
    </row>
    <row r="60" spans="1:4">
      <c r="A60" s="2" t="s">
        <v>42</v>
      </c>
      <c r="B60" s="2">
        <v>616.20000000000005</v>
      </c>
      <c r="C60" s="2">
        <v>261.5</v>
      </c>
      <c r="D60" s="2">
        <v>353.3</v>
      </c>
    </row>
    <row r="61" spans="1:4">
      <c r="A61" s="2" t="s">
        <v>41</v>
      </c>
      <c r="B61" s="2">
        <v>293.2</v>
      </c>
      <c r="C61" s="2">
        <v>127.4</v>
      </c>
      <c r="D61" s="2">
        <v>165.1</v>
      </c>
    </row>
    <row r="62" spans="1:4">
      <c r="A62" s="2" t="s">
        <v>40</v>
      </c>
      <c r="B62" s="2">
        <v>0.4</v>
      </c>
      <c r="C62" s="2">
        <v>0.1</v>
      </c>
      <c r="D62" s="2">
        <v>0.3</v>
      </c>
    </row>
    <row r="63" spans="1:4">
      <c r="A63" s="2" t="s">
        <v>39</v>
      </c>
      <c r="B63" s="2">
        <v>44.4</v>
      </c>
      <c r="C63" s="2">
        <v>14.7</v>
      </c>
      <c r="D63" s="2">
        <v>29.6</v>
      </c>
    </row>
    <row r="64" spans="1:4">
      <c r="A64" s="2" t="s">
        <v>38</v>
      </c>
      <c r="B64" s="2">
        <v>13</v>
      </c>
      <c r="C64" s="2">
        <v>3.4</v>
      </c>
      <c r="D64" s="2">
        <v>9.5</v>
      </c>
    </row>
    <row r="65" spans="1:4">
      <c r="A65" s="2" t="s">
        <v>37</v>
      </c>
      <c r="B65" s="2">
        <v>212.4</v>
      </c>
      <c r="C65" s="2">
        <v>90.8</v>
      </c>
      <c r="D65" s="2">
        <v>121.2</v>
      </c>
    </row>
    <row r="66" spans="1:4">
      <c r="A66" s="2" t="s">
        <v>36</v>
      </c>
      <c r="B66" s="2">
        <v>84.4</v>
      </c>
      <c r="C66" s="2">
        <v>30.7</v>
      </c>
      <c r="D66" s="2">
        <v>53.6</v>
      </c>
    </row>
    <row r="67" spans="1:4">
      <c r="A67" s="2" t="s">
        <v>35</v>
      </c>
      <c r="B67" s="2">
        <v>197.3</v>
      </c>
      <c r="C67" s="2">
        <v>58.5</v>
      </c>
      <c r="D67" s="2">
        <v>138.4</v>
      </c>
    </row>
    <row r="68" spans="1:4">
      <c r="A68" s="2" t="s">
        <v>34</v>
      </c>
      <c r="B68" s="2">
        <v>2.8</v>
      </c>
      <c r="C68" s="2">
        <v>1</v>
      </c>
      <c r="D68" s="2">
        <v>1.7</v>
      </c>
    </row>
    <row r="69" spans="1:4">
      <c r="A69" s="2" t="s">
        <v>33</v>
      </c>
      <c r="B69" s="2">
        <v>2.5</v>
      </c>
      <c r="C69" s="2">
        <v>0.9</v>
      </c>
      <c r="D69" s="2">
        <v>1.5</v>
      </c>
    </row>
    <row r="70" spans="1:4">
      <c r="A70" s="2" t="s">
        <v>32</v>
      </c>
      <c r="B70" s="2">
        <v>0.3</v>
      </c>
      <c r="C70" s="2">
        <v>0.1</v>
      </c>
      <c r="D70" s="2">
        <v>0.2</v>
      </c>
    </row>
    <row r="71" spans="1:4">
      <c r="A71" s="2" t="s">
        <v>31</v>
      </c>
      <c r="B71" s="2">
        <v>0</v>
      </c>
      <c r="C71" s="2">
        <v>0</v>
      </c>
      <c r="D71" s="2">
        <v>0</v>
      </c>
    </row>
    <row r="72" spans="1:4">
      <c r="A72" s="2" t="s">
        <v>30</v>
      </c>
      <c r="B72" s="2">
        <v>0</v>
      </c>
      <c r="C72" s="2">
        <v>0</v>
      </c>
      <c r="D72" s="2">
        <v>0</v>
      </c>
    </row>
    <row r="73" spans="1:4">
      <c r="A73" s="2" t="s">
        <v>29</v>
      </c>
      <c r="B73" s="2">
        <v>0</v>
      </c>
      <c r="C73" s="2">
        <v>0</v>
      </c>
      <c r="D73" s="2">
        <v>0</v>
      </c>
    </row>
    <row r="74" spans="1:4">
      <c r="A74" s="2" t="s">
        <v>28</v>
      </c>
      <c r="B74" s="2">
        <v>14.8</v>
      </c>
      <c r="C74" s="2">
        <v>5.8</v>
      </c>
      <c r="D74" s="2">
        <v>8.9</v>
      </c>
    </row>
    <row r="75" spans="1:4">
      <c r="A75" s="2" t="s">
        <v>27</v>
      </c>
      <c r="B75" s="2">
        <v>4.9000000000000004</v>
      </c>
      <c r="C75" s="2">
        <v>2.7</v>
      </c>
      <c r="D75" s="2">
        <v>2.2000000000000002</v>
      </c>
    </row>
    <row r="76" spans="1:4">
      <c r="A76" s="2" t="s">
        <v>26</v>
      </c>
      <c r="B76" s="2">
        <v>608.1</v>
      </c>
      <c r="C76" s="2">
        <v>259.8</v>
      </c>
      <c r="D76" s="2">
        <v>348.1</v>
      </c>
    </row>
    <row r="77" spans="1:4">
      <c r="A77" s="2" t="s">
        <v>25</v>
      </c>
      <c r="B77" s="2">
        <v>4.4000000000000004</v>
      </c>
      <c r="C77" s="2">
        <v>1.9</v>
      </c>
      <c r="D77" s="2">
        <v>2.5</v>
      </c>
    </row>
    <row r="78" spans="1:4">
      <c r="A78" s="2" t="s">
        <v>24</v>
      </c>
      <c r="B78" s="2">
        <v>0.4</v>
      </c>
      <c r="C78" s="2">
        <v>0.3</v>
      </c>
      <c r="D78" s="2">
        <v>0.1</v>
      </c>
    </row>
    <row r="79" spans="1:4">
      <c r="A79" s="2" t="s">
        <v>23</v>
      </c>
      <c r="B79" s="2">
        <v>3.6</v>
      </c>
      <c r="C79" s="2">
        <v>1.6</v>
      </c>
      <c r="D79" s="2">
        <v>2</v>
      </c>
    </row>
    <row r="80" spans="1:4">
      <c r="A80" s="2" t="s">
        <v>22</v>
      </c>
      <c r="B80" s="2">
        <v>0</v>
      </c>
      <c r="C80" s="2" t="s">
        <v>19</v>
      </c>
      <c r="D80" s="2">
        <v>0</v>
      </c>
    </row>
    <row r="81" spans="1:4">
      <c r="A81" s="2" t="s">
        <v>21</v>
      </c>
      <c r="B81" s="2">
        <v>0.4</v>
      </c>
      <c r="C81" s="2" t="s">
        <v>19</v>
      </c>
      <c r="D81" s="2">
        <v>0.4</v>
      </c>
    </row>
    <row r="82" spans="1:4">
      <c r="A82" s="2" t="s">
        <v>20</v>
      </c>
      <c r="B82" s="2" t="s">
        <v>19</v>
      </c>
      <c r="C82" s="2" t="s">
        <v>19</v>
      </c>
      <c r="D82" s="2" t="s">
        <v>19</v>
      </c>
    </row>
    <row r="83" spans="1:4">
      <c r="A83" s="2" t="s">
        <v>50</v>
      </c>
    </row>
    <row r="84" spans="1:4">
      <c r="A84" s="2" t="s">
        <v>44</v>
      </c>
      <c r="B84" s="2">
        <v>1146.5</v>
      </c>
      <c r="C84" s="2">
        <v>527.5</v>
      </c>
      <c r="D84" s="2">
        <v>616.20000000000005</v>
      </c>
    </row>
    <row r="85" spans="1:4">
      <c r="A85" s="2" t="s">
        <v>43</v>
      </c>
      <c r="B85" s="2">
        <v>1129.0999999999999</v>
      </c>
      <c r="C85" s="2">
        <v>518.9</v>
      </c>
      <c r="D85" s="2">
        <v>607.6</v>
      </c>
    </row>
    <row r="86" spans="1:4">
      <c r="A86" s="2" t="s">
        <v>42</v>
      </c>
      <c r="B86" s="2">
        <v>1112.3</v>
      </c>
      <c r="C86" s="2">
        <v>510.4</v>
      </c>
      <c r="D86" s="2">
        <v>599.5</v>
      </c>
    </row>
    <row r="87" spans="1:4">
      <c r="A87" s="2" t="s">
        <v>41</v>
      </c>
      <c r="B87" s="2">
        <v>466.3</v>
      </c>
      <c r="C87" s="2">
        <v>209.7</v>
      </c>
      <c r="D87" s="2">
        <v>255.4</v>
      </c>
    </row>
    <row r="88" spans="1:4">
      <c r="A88" s="2" t="s">
        <v>40</v>
      </c>
      <c r="B88" s="2">
        <v>0.5</v>
      </c>
      <c r="C88" s="2">
        <v>0.1</v>
      </c>
      <c r="D88" s="2">
        <v>0.4</v>
      </c>
    </row>
    <row r="89" spans="1:4">
      <c r="A89" s="2" t="s">
        <v>39</v>
      </c>
      <c r="B89" s="2">
        <v>65.099999999999994</v>
      </c>
      <c r="C89" s="2">
        <v>22.1</v>
      </c>
      <c r="D89" s="2">
        <v>42.7</v>
      </c>
    </row>
    <row r="90" spans="1:4">
      <c r="A90" s="2" t="s">
        <v>38</v>
      </c>
      <c r="B90" s="2">
        <v>16.600000000000001</v>
      </c>
      <c r="C90" s="2">
        <v>4.4000000000000004</v>
      </c>
      <c r="D90" s="2">
        <v>12.2</v>
      </c>
    </row>
    <row r="91" spans="1:4">
      <c r="A91" s="2" t="s">
        <v>37</v>
      </c>
      <c r="B91" s="2">
        <v>447.4</v>
      </c>
      <c r="C91" s="2">
        <v>211.7</v>
      </c>
      <c r="D91" s="2">
        <v>235</v>
      </c>
    </row>
    <row r="92" spans="1:4">
      <c r="A92" s="2" t="s">
        <v>36</v>
      </c>
      <c r="B92" s="2">
        <v>145.5</v>
      </c>
      <c r="C92" s="2">
        <v>59.5</v>
      </c>
      <c r="D92" s="2">
        <v>85.8</v>
      </c>
    </row>
    <row r="93" spans="1:4">
      <c r="A93" s="2" t="s">
        <v>35</v>
      </c>
      <c r="B93" s="2">
        <v>381.1</v>
      </c>
      <c r="C93" s="2">
        <v>129.80000000000001</v>
      </c>
      <c r="D93" s="2">
        <v>250.6</v>
      </c>
    </row>
    <row r="94" spans="1:4">
      <c r="A94" s="2" t="s">
        <v>34</v>
      </c>
      <c r="B94" s="2">
        <v>4.5</v>
      </c>
      <c r="C94" s="2">
        <v>1.3</v>
      </c>
      <c r="D94" s="2">
        <v>3.2</v>
      </c>
    </row>
    <row r="95" spans="1:4">
      <c r="A95" s="2" t="s">
        <v>33</v>
      </c>
      <c r="B95" s="2">
        <v>4.0999999999999996</v>
      </c>
      <c r="C95" s="2">
        <v>1.2</v>
      </c>
      <c r="D95" s="2">
        <v>2.8</v>
      </c>
    </row>
    <row r="96" spans="1:4">
      <c r="A96" s="2" t="s">
        <v>32</v>
      </c>
      <c r="B96" s="2">
        <v>0.5</v>
      </c>
      <c r="C96" s="2">
        <v>0.1</v>
      </c>
      <c r="D96" s="2">
        <v>0.4</v>
      </c>
    </row>
    <row r="97" spans="1:4">
      <c r="A97" s="2" t="s">
        <v>31</v>
      </c>
      <c r="B97" s="2">
        <v>0</v>
      </c>
      <c r="C97" s="2" t="s">
        <v>19</v>
      </c>
      <c r="D97" s="2">
        <v>0</v>
      </c>
    </row>
    <row r="98" spans="1:4">
      <c r="A98" s="2" t="s">
        <v>30</v>
      </c>
      <c r="B98" s="2">
        <v>0</v>
      </c>
      <c r="C98" s="2">
        <v>0</v>
      </c>
      <c r="D98" s="2">
        <v>0</v>
      </c>
    </row>
    <row r="99" spans="1:4">
      <c r="A99" s="2" t="s">
        <v>29</v>
      </c>
      <c r="B99" s="2">
        <v>0</v>
      </c>
      <c r="C99" s="2">
        <v>0</v>
      </c>
      <c r="D99" s="2">
        <v>0</v>
      </c>
    </row>
    <row r="100" spans="1:4">
      <c r="A100" s="2" t="s">
        <v>28</v>
      </c>
      <c r="B100" s="2">
        <v>25.1</v>
      </c>
      <c r="C100" s="2">
        <v>10.1</v>
      </c>
      <c r="D100" s="2">
        <v>14.8</v>
      </c>
    </row>
    <row r="101" spans="1:4">
      <c r="A101" s="2" t="s">
        <v>27</v>
      </c>
      <c r="B101" s="2">
        <v>10.3</v>
      </c>
      <c r="C101" s="2">
        <v>5.7</v>
      </c>
      <c r="D101" s="2">
        <v>4.5999999999999996</v>
      </c>
    </row>
    <row r="102" spans="1:4">
      <c r="A102" s="2" t="s">
        <v>26</v>
      </c>
      <c r="B102" s="2">
        <v>1100</v>
      </c>
      <c r="C102" s="2">
        <v>507.3</v>
      </c>
      <c r="D102" s="2">
        <v>592.20000000000005</v>
      </c>
    </row>
    <row r="103" spans="1:4">
      <c r="A103" s="2" t="s">
        <v>25</v>
      </c>
      <c r="B103" s="2">
        <v>8</v>
      </c>
      <c r="C103" s="2">
        <v>3.5</v>
      </c>
      <c r="D103" s="2">
        <v>4.4000000000000004</v>
      </c>
    </row>
    <row r="104" spans="1:4">
      <c r="A104" s="2" t="s">
        <v>24</v>
      </c>
      <c r="B104" s="2">
        <v>0.8</v>
      </c>
      <c r="C104" s="2">
        <v>0.5</v>
      </c>
      <c r="D104" s="2">
        <v>0.3</v>
      </c>
    </row>
    <row r="105" spans="1:4">
      <c r="A105" s="2" t="s">
        <v>23</v>
      </c>
      <c r="B105" s="2">
        <v>6.6</v>
      </c>
      <c r="C105" s="2">
        <v>3</v>
      </c>
      <c r="D105" s="2">
        <v>3.5</v>
      </c>
    </row>
    <row r="106" spans="1:4">
      <c r="A106" s="2" t="s">
        <v>22</v>
      </c>
      <c r="B106" s="2">
        <v>0</v>
      </c>
      <c r="C106" s="2">
        <v>0</v>
      </c>
      <c r="D106" s="2">
        <v>0</v>
      </c>
    </row>
    <row r="107" spans="1:4">
      <c r="A107" s="2" t="s">
        <v>21</v>
      </c>
      <c r="B107" s="2">
        <v>0.6</v>
      </c>
      <c r="C107" s="2" t="s">
        <v>19</v>
      </c>
      <c r="D107" s="2">
        <v>0.6</v>
      </c>
    </row>
    <row r="108" spans="1:4">
      <c r="A108" s="2" t="s">
        <v>20</v>
      </c>
      <c r="B108" s="2" t="s">
        <v>19</v>
      </c>
      <c r="C108" s="2" t="s">
        <v>19</v>
      </c>
      <c r="D108" s="2" t="s">
        <v>19</v>
      </c>
    </row>
    <row r="109" spans="1:4">
      <c r="A109" s="2" t="s">
        <v>49</v>
      </c>
    </row>
    <row r="110" spans="1:4">
      <c r="A110" s="2" t="s">
        <v>44</v>
      </c>
      <c r="B110" s="2">
        <v>2178</v>
      </c>
      <c r="C110" s="2">
        <v>1049.5</v>
      </c>
      <c r="D110" s="2">
        <v>1123</v>
      </c>
    </row>
    <row r="111" spans="1:4">
      <c r="A111" s="2" t="s">
        <v>43</v>
      </c>
      <c r="B111" s="2">
        <v>2145.5</v>
      </c>
      <c r="C111" s="2">
        <v>1033</v>
      </c>
      <c r="D111" s="2">
        <v>1107.2</v>
      </c>
    </row>
    <row r="112" spans="1:4">
      <c r="A112" s="2" t="s">
        <v>42</v>
      </c>
      <c r="B112" s="2">
        <v>2110.1999999999998</v>
      </c>
      <c r="C112" s="2">
        <v>1014.1</v>
      </c>
      <c r="D112" s="2">
        <v>1091.2</v>
      </c>
    </row>
    <row r="113" spans="1:4">
      <c r="A113" s="2" t="s">
        <v>41</v>
      </c>
      <c r="B113" s="2">
        <v>863.3</v>
      </c>
      <c r="C113" s="2">
        <v>407.7</v>
      </c>
      <c r="D113" s="2">
        <v>453.4</v>
      </c>
    </row>
    <row r="114" spans="1:4">
      <c r="A114" s="2" t="s">
        <v>40</v>
      </c>
      <c r="B114" s="2">
        <v>0.7</v>
      </c>
      <c r="C114" s="2">
        <v>0.1</v>
      </c>
      <c r="D114" s="2">
        <v>0.7</v>
      </c>
    </row>
    <row r="115" spans="1:4">
      <c r="A115" s="2" t="s">
        <v>39</v>
      </c>
      <c r="B115" s="2">
        <v>100.2</v>
      </c>
      <c r="C115" s="2">
        <v>34.200000000000003</v>
      </c>
      <c r="D115" s="2">
        <v>65.599999999999994</v>
      </c>
    </row>
    <row r="116" spans="1:4">
      <c r="A116" s="2" t="s">
        <v>38</v>
      </c>
      <c r="B116" s="2">
        <v>24.2</v>
      </c>
      <c r="C116" s="2">
        <v>7.4</v>
      </c>
      <c r="D116" s="2">
        <v>16.7</v>
      </c>
    </row>
    <row r="117" spans="1:4">
      <c r="A117" s="2" t="s">
        <v>37</v>
      </c>
      <c r="B117" s="2">
        <v>917.1</v>
      </c>
      <c r="C117" s="2">
        <v>452.3</v>
      </c>
      <c r="D117" s="2">
        <v>463.1</v>
      </c>
    </row>
    <row r="118" spans="1:4">
      <c r="A118" s="2" t="s">
        <v>36</v>
      </c>
      <c r="B118" s="2">
        <v>261</v>
      </c>
      <c r="C118" s="2">
        <v>110.3</v>
      </c>
      <c r="D118" s="2">
        <v>150.30000000000001</v>
      </c>
    </row>
    <row r="119" spans="1:4">
      <c r="A119" s="2" t="s">
        <v>35</v>
      </c>
      <c r="B119" s="2">
        <v>718.9</v>
      </c>
      <c r="C119" s="2">
        <v>265.60000000000002</v>
      </c>
      <c r="D119" s="2">
        <v>452.1</v>
      </c>
    </row>
    <row r="120" spans="1:4">
      <c r="A120" s="2" t="s">
        <v>34</v>
      </c>
      <c r="B120" s="2">
        <v>10</v>
      </c>
      <c r="C120" s="2">
        <v>2.7</v>
      </c>
      <c r="D120" s="2">
        <v>7.1</v>
      </c>
    </row>
    <row r="121" spans="1:4">
      <c r="A121" s="2" t="s">
        <v>33</v>
      </c>
      <c r="B121" s="2">
        <v>8.9</v>
      </c>
      <c r="C121" s="2">
        <v>2.5</v>
      </c>
      <c r="D121" s="2">
        <v>6.2</v>
      </c>
    </row>
    <row r="122" spans="1:4">
      <c r="A122" s="2" t="s">
        <v>32</v>
      </c>
      <c r="B122" s="2">
        <v>1</v>
      </c>
      <c r="C122" s="2">
        <v>0.2</v>
      </c>
      <c r="D122" s="2">
        <v>0.8</v>
      </c>
    </row>
    <row r="123" spans="1:4">
      <c r="A123" s="2" t="s">
        <v>31</v>
      </c>
      <c r="B123" s="2">
        <v>0</v>
      </c>
      <c r="C123" s="2" t="s">
        <v>19</v>
      </c>
      <c r="D123" s="2">
        <v>0</v>
      </c>
    </row>
    <row r="124" spans="1:4">
      <c r="A124" s="2" t="s">
        <v>30</v>
      </c>
      <c r="B124" s="2">
        <v>0.1</v>
      </c>
      <c r="C124" s="2">
        <v>0</v>
      </c>
      <c r="D124" s="2">
        <v>0.1</v>
      </c>
    </row>
    <row r="125" spans="1:4">
      <c r="A125" s="2" t="s">
        <v>29</v>
      </c>
      <c r="B125" s="2">
        <v>0</v>
      </c>
      <c r="C125" s="2">
        <v>0</v>
      </c>
      <c r="D125" s="2">
        <v>0</v>
      </c>
    </row>
    <row r="126" spans="1:4">
      <c r="A126" s="2" t="s">
        <v>28</v>
      </c>
      <c r="B126" s="2">
        <v>45.7</v>
      </c>
      <c r="C126" s="2">
        <v>19.399999999999999</v>
      </c>
      <c r="D126" s="2">
        <v>26</v>
      </c>
    </row>
    <row r="127" spans="1:4">
      <c r="A127" s="2" t="s">
        <v>27</v>
      </c>
      <c r="B127" s="2">
        <v>22.8</v>
      </c>
      <c r="C127" s="2">
        <v>13.1</v>
      </c>
      <c r="D127" s="2">
        <v>9.6</v>
      </c>
    </row>
    <row r="128" spans="1:4">
      <c r="A128" s="2" t="s">
        <v>26</v>
      </c>
      <c r="B128" s="2">
        <v>2088.6999999999998</v>
      </c>
      <c r="C128" s="2">
        <v>1008.6</v>
      </c>
      <c r="D128" s="2">
        <v>1079</v>
      </c>
    </row>
    <row r="129" spans="1:4">
      <c r="A129" s="2" t="s">
        <v>25</v>
      </c>
      <c r="B129" s="2">
        <v>16.399999999999999</v>
      </c>
      <c r="C129" s="2">
        <v>7.5</v>
      </c>
      <c r="D129" s="2">
        <v>8.8000000000000007</v>
      </c>
    </row>
    <row r="130" spans="1:4">
      <c r="A130" s="2" t="s">
        <v>24</v>
      </c>
      <c r="B130" s="2">
        <v>1.7</v>
      </c>
      <c r="C130" s="2">
        <v>1</v>
      </c>
      <c r="D130" s="2">
        <v>0.7</v>
      </c>
    </row>
    <row r="131" spans="1:4">
      <c r="A131" s="2" t="s">
        <v>23</v>
      </c>
      <c r="B131" s="2">
        <v>13.5</v>
      </c>
      <c r="C131" s="2">
        <v>6.5</v>
      </c>
      <c r="D131" s="2">
        <v>6.9</v>
      </c>
    </row>
    <row r="132" spans="1:4">
      <c r="A132" s="2" t="s">
        <v>22</v>
      </c>
      <c r="B132" s="2">
        <v>0</v>
      </c>
      <c r="C132" s="2">
        <v>0</v>
      </c>
      <c r="D132" s="2">
        <v>0</v>
      </c>
    </row>
    <row r="133" spans="1:4">
      <c r="A133" s="2" t="s">
        <v>21</v>
      </c>
      <c r="B133" s="2">
        <v>1.2</v>
      </c>
      <c r="C133" s="2" t="s">
        <v>19</v>
      </c>
      <c r="D133" s="2">
        <v>1.2</v>
      </c>
    </row>
    <row r="134" spans="1:4">
      <c r="A134" s="2" t="s">
        <v>20</v>
      </c>
      <c r="B134" s="2">
        <v>0</v>
      </c>
      <c r="C134" s="2" t="s">
        <v>19</v>
      </c>
      <c r="D134" s="2">
        <v>0</v>
      </c>
    </row>
    <row r="135" spans="1:4">
      <c r="A135" s="2" t="s">
        <v>48</v>
      </c>
    </row>
    <row r="136" spans="1:4">
      <c r="A136" s="2" t="s">
        <v>44</v>
      </c>
      <c r="B136" s="2">
        <v>3837.3</v>
      </c>
      <c r="C136" s="2">
        <v>1836.2</v>
      </c>
      <c r="D136" s="2">
        <v>1990.3</v>
      </c>
    </row>
    <row r="137" spans="1:4">
      <c r="A137" s="2" t="s">
        <v>43</v>
      </c>
      <c r="B137" s="2">
        <v>3778.6</v>
      </c>
      <c r="C137" s="2">
        <v>1807.1</v>
      </c>
      <c r="D137" s="2">
        <v>1961.2</v>
      </c>
    </row>
    <row r="138" spans="1:4">
      <c r="A138" s="2" t="s">
        <v>42</v>
      </c>
      <c r="B138" s="2">
        <v>3687.4</v>
      </c>
      <c r="C138" s="2">
        <v>1759</v>
      </c>
      <c r="D138" s="2">
        <v>1919.1</v>
      </c>
    </row>
    <row r="139" spans="1:4">
      <c r="A139" s="2" t="s">
        <v>41</v>
      </c>
      <c r="B139" s="2">
        <v>1509.9</v>
      </c>
      <c r="C139" s="2">
        <v>711.1</v>
      </c>
      <c r="D139" s="2">
        <v>794.4</v>
      </c>
    </row>
    <row r="140" spans="1:4">
      <c r="A140" s="2" t="s">
        <v>40</v>
      </c>
      <c r="B140" s="2">
        <v>1</v>
      </c>
      <c r="C140" s="2">
        <v>0.2</v>
      </c>
      <c r="D140" s="2">
        <v>0.8</v>
      </c>
    </row>
    <row r="141" spans="1:4">
      <c r="A141" s="2" t="s">
        <v>39</v>
      </c>
      <c r="B141" s="2">
        <v>150</v>
      </c>
      <c r="C141" s="2">
        <v>51.3</v>
      </c>
      <c r="D141" s="2">
        <v>97.9</v>
      </c>
    </row>
    <row r="142" spans="1:4">
      <c r="A142" s="2" t="s">
        <v>38</v>
      </c>
      <c r="B142" s="2">
        <v>36.299999999999997</v>
      </c>
      <c r="C142" s="2">
        <v>10.5</v>
      </c>
      <c r="D142" s="2">
        <v>25.7</v>
      </c>
    </row>
    <row r="143" spans="1:4">
      <c r="A143" s="2" t="s">
        <v>37</v>
      </c>
      <c r="B143" s="2">
        <v>1733.6</v>
      </c>
      <c r="C143" s="2">
        <v>831</v>
      </c>
      <c r="D143" s="2">
        <v>899.1</v>
      </c>
    </row>
    <row r="144" spans="1:4">
      <c r="A144" s="2" t="s">
        <v>36</v>
      </c>
      <c r="B144" s="2">
        <v>456.2</v>
      </c>
      <c r="C144" s="2">
        <v>191.5</v>
      </c>
      <c r="D144" s="2">
        <v>263.89999999999998</v>
      </c>
    </row>
    <row r="145" spans="1:4">
      <c r="A145" s="2" t="s">
        <v>35</v>
      </c>
      <c r="B145" s="2">
        <v>1239.5999999999999</v>
      </c>
      <c r="C145" s="2">
        <v>457.2</v>
      </c>
      <c r="D145" s="2">
        <v>780.1</v>
      </c>
    </row>
    <row r="146" spans="1:4">
      <c r="A146" s="2" t="s">
        <v>34</v>
      </c>
      <c r="B146" s="2">
        <v>23.7</v>
      </c>
      <c r="C146" s="2">
        <v>6.7</v>
      </c>
      <c r="D146" s="2">
        <v>16.600000000000001</v>
      </c>
    </row>
    <row r="147" spans="1:4">
      <c r="A147" s="2" t="s">
        <v>33</v>
      </c>
      <c r="B147" s="2">
        <v>21.3</v>
      </c>
      <c r="C147" s="2">
        <v>6.1</v>
      </c>
      <c r="D147" s="2">
        <v>14.9</v>
      </c>
    </row>
    <row r="148" spans="1:4">
      <c r="A148" s="2" t="s">
        <v>32</v>
      </c>
      <c r="B148" s="2">
        <v>2.2999999999999998</v>
      </c>
      <c r="C148" s="2">
        <v>0.6</v>
      </c>
      <c r="D148" s="2">
        <v>1.7</v>
      </c>
    </row>
    <row r="149" spans="1:4">
      <c r="A149" s="2" t="s">
        <v>31</v>
      </c>
      <c r="B149" s="2">
        <v>0</v>
      </c>
      <c r="C149" s="2">
        <v>0</v>
      </c>
      <c r="D149" s="2">
        <v>0</v>
      </c>
    </row>
    <row r="150" spans="1:4">
      <c r="A150" s="2" t="s">
        <v>30</v>
      </c>
      <c r="B150" s="2">
        <v>0.1</v>
      </c>
      <c r="C150" s="2">
        <v>0</v>
      </c>
      <c r="D150" s="2">
        <v>0.1</v>
      </c>
    </row>
    <row r="151" spans="1:4">
      <c r="A151" s="2" t="s">
        <v>29</v>
      </c>
      <c r="B151" s="2">
        <v>0.1</v>
      </c>
      <c r="C151" s="2">
        <v>0</v>
      </c>
      <c r="D151" s="2">
        <v>0.1</v>
      </c>
    </row>
    <row r="152" spans="1:4">
      <c r="A152" s="2" t="s">
        <v>28</v>
      </c>
      <c r="B152" s="2">
        <v>100.4</v>
      </c>
      <c r="C152" s="2">
        <v>43.2</v>
      </c>
      <c r="D152" s="2">
        <v>56.6</v>
      </c>
    </row>
    <row r="153" spans="1:4">
      <c r="A153" s="2" t="s">
        <v>27</v>
      </c>
      <c r="B153" s="2">
        <v>66.5</v>
      </c>
      <c r="C153" s="2">
        <v>37</v>
      </c>
      <c r="D153" s="2">
        <v>29.1</v>
      </c>
    </row>
    <row r="154" spans="1:4">
      <c r="A154" s="2" t="s">
        <v>26</v>
      </c>
      <c r="B154" s="2">
        <v>3650.8</v>
      </c>
      <c r="C154" s="2">
        <v>1749.4</v>
      </c>
      <c r="D154" s="2">
        <v>1899</v>
      </c>
    </row>
    <row r="155" spans="1:4">
      <c r="A155" s="2" t="s">
        <v>25</v>
      </c>
      <c r="B155" s="2">
        <v>35.9</v>
      </c>
      <c r="C155" s="2">
        <v>15.7</v>
      </c>
      <c r="D155" s="2">
        <v>20</v>
      </c>
    </row>
    <row r="156" spans="1:4">
      <c r="A156" s="2" t="s">
        <v>24</v>
      </c>
      <c r="B156" s="2">
        <v>3.4</v>
      </c>
      <c r="C156" s="2">
        <v>1.7</v>
      </c>
      <c r="D156" s="2">
        <v>1.6</v>
      </c>
    </row>
    <row r="157" spans="1:4">
      <c r="A157" s="2" t="s">
        <v>23</v>
      </c>
      <c r="B157" s="2">
        <v>30.2</v>
      </c>
      <c r="C157" s="2">
        <v>13.9</v>
      </c>
      <c r="D157" s="2">
        <v>16</v>
      </c>
    </row>
    <row r="158" spans="1:4">
      <c r="A158" s="2" t="s">
        <v>22</v>
      </c>
      <c r="B158" s="2">
        <v>0</v>
      </c>
      <c r="C158" s="2">
        <v>0</v>
      </c>
      <c r="D158" s="2">
        <v>0</v>
      </c>
    </row>
    <row r="159" spans="1:4">
      <c r="A159" s="2" t="s">
        <v>21</v>
      </c>
      <c r="B159" s="2">
        <v>2.2999999999999998</v>
      </c>
      <c r="C159" s="2" t="s">
        <v>19</v>
      </c>
      <c r="D159" s="2">
        <v>2.2999999999999998</v>
      </c>
    </row>
    <row r="160" spans="1:4">
      <c r="A160" s="2" t="s">
        <v>20</v>
      </c>
      <c r="B160" s="2">
        <v>0</v>
      </c>
      <c r="C160" s="2" t="s">
        <v>19</v>
      </c>
      <c r="D160" s="2">
        <v>0</v>
      </c>
    </row>
    <row r="161" spans="1:4">
      <c r="A161" s="2" t="s">
        <v>47</v>
      </c>
    </row>
    <row r="162" spans="1:4">
      <c r="A162" s="2" t="s">
        <v>44</v>
      </c>
      <c r="B162" s="2">
        <v>3731</v>
      </c>
      <c r="C162" s="2">
        <v>1678.3</v>
      </c>
      <c r="D162" s="2">
        <v>2039.4</v>
      </c>
    </row>
    <row r="163" spans="1:4">
      <c r="A163" s="2" t="s">
        <v>43</v>
      </c>
      <c r="B163" s="2">
        <v>3669.6</v>
      </c>
      <c r="C163" s="2">
        <v>1650</v>
      </c>
      <c r="D163" s="2">
        <v>2007</v>
      </c>
    </row>
    <row r="164" spans="1:4">
      <c r="A164" s="2" t="s">
        <v>42</v>
      </c>
      <c r="B164" s="2">
        <v>3524.1</v>
      </c>
      <c r="C164" s="2">
        <v>1576.6</v>
      </c>
      <c r="D164" s="2">
        <v>1936.3</v>
      </c>
    </row>
    <row r="165" spans="1:4">
      <c r="A165" s="2" t="s">
        <v>41</v>
      </c>
      <c r="B165" s="2">
        <v>1398.3</v>
      </c>
      <c r="C165" s="2">
        <v>625.20000000000005</v>
      </c>
      <c r="D165" s="2">
        <v>767.9</v>
      </c>
    </row>
    <row r="166" spans="1:4">
      <c r="A166" s="2" t="s">
        <v>40</v>
      </c>
      <c r="B166" s="2">
        <v>1.2</v>
      </c>
      <c r="C166" s="2">
        <v>0.2</v>
      </c>
      <c r="D166" s="2">
        <v>1</v>
      </c>
    </row>
    <row r="167" spans="1:4">
      <c r="A167" s="2" t="s">
        <v>39</v>
      </c>
      <c r="B167" s="2">
        <v>134.19999999999999</v>
      </c>
      <c r="C167" s="2">
        <v>42.8</v>
      </c>
      <c r="D167" s="2">
        <v>90.5</v>
      </c>
    </row>
    <row r="168" spans="1:4">
      <c r="A168" s="2" t="s">
        <v>38</v>
      </c>
      <c r="B168" s="2">
        <v>31.6</v>
      </c>
      <c r="C168" s="2">
        <v>8.1999999999999993</v>
      </c>
      <c r="D168" s="2">
        <v>23.3</v>
      </c>
    </row>
    <row r="169" spans="1:4">
      <c r="A169" s="2" t="s">
        <v>37</v>
      </c>
      <c r="B169" s="2">
        <v>1784</v>
      </c>
      <c r="C169" s="2">
        <v>790.2</v>
      </c>
      <c r="D169" s="2">
        <v>989.4</v>
      </c>
    </row>
    <row r="170" spans="1:4">
      <c r="A170" s="2" t="s">
        <v>36</v>
      </c>
      <c r="B170" s="2">
        <v>447.2</v>
      </c>
      <c r="C170" s="2">
        <v>175.3</v>
      </c>
      <c r="D170" s="2">
        <v>271</v>
      </c>
    </row>
    <row r="171" spans="1:4">
      <c r="A171" s="2" t="s">
        <v>35</v>
      </c>
      <c r="B171" s="2">
        <v>1170.2</v>
      </c>
      <c r="C171" s="2">
        <v>399.2</v>
      </c>
      <c r="D171" s="2">
        <v>768.4</v>
      </c>
    </row>
    <row r="172" spans="1:4">
      <c r="A172" s="2" t="s">
        <v>34</v>
      </c>
      <c r="B172" s="2">
        <v>42.5</v>
      </c>
      <c r="C172" s="2">
        <v>11.4</v>
      </c>
      <c r="D172" s="2">
        <v>30.6</v>
      </c>
    </row>
    <row r="173" spans="1:4">
      <c r="A173" s="2" t="s">
        <v>33</v>
      </c>
      <c r="B173" s="2">
        <v>38.4</v>
      </c>
      <c r="C173" s="2">
        <v>10.5</v>
      </c>
      <c r="D173" s="2">
        <v>27.4</v>
      </c>
    </row>
    <row r="174" spans="1:4">
      <c r="A174" s="2" t="s">
        <v>32</v>
      </c>
      <c r="B174" s="2">
        <v>3.9</v>
      </c>
      <c r="C174" s="2">
        <v>0.8</v>
      </c>
      <c r="D174" s="2">
        <v>3.1</v>
      </c>
    </row>
    <row r="175" spans="1:4">
      <c r="A175" s="2" t="s">
        <v>31</v>
      </c>
      <c r="B175" s="2">
        <v>0</v>
      </c>
      <c r="C175" s="2">
        <v>0</v>
      </c>
      <c r="D175" s="2">
        <v>0</v>
      </c>
    </row>
    <row r="176" spans="1:4">
      <c r="A176" s="2" t="s">
        <v>30</v>
      </c>
      <c r="B176" s="2">
        <v>0.3</v>
      </c>
      <c r="C176" s="2">
        <v>0.1</v>
      </c>
      <c r="D176" s="2">
        <v>0.2</v>
      </c>
    </row>
    <row r="177" spans="1:4">
      <c r="A177" s="2" t="s">
        <v>29</v>
      </c>
      <c r="B177" s="2">
        <v>0.2</v>
      </c>
      <c r="C177" s="2">
        <v>0</v>
      </c>
      <c r="D177" s="2">
        <v>0.1</v>
      </c>
    </row>
    <row r="178" spans="1:4">
      <c r="A178" s="2" t="s">
        <v>28</v>
      </c>
      <c r="B178" s="2">
        <v>139</v>
      </c>
      <c r="C178" s="2">
        <v>59.3</v>
      </c>
      <c r="D178" s="2">
        <v>79.099999999999994</v>
      </c>
    </row>
    <row r="179" spans="1:4">
      <c r="A179" s="2" t="s">
        <v>27</v>
      </c>
      <c r="B179" s="2">
        <v>113.9</v>
      </c>
      <c r="C179" s="2">
        <v>60</v>
      </c>
      <c r="D179" s="2">
        <v>53.3</v>
      </c>
    </row>
    <row r="180" spans="1:4">
      <c r="A180" s="2" t="s">
        <v>26</v>
      </c>
      <c r="B180" s="2">
        <v>3487.2</v>
      </c>
      <c r="C180" s="2">
        <v>1568.8</v>
      </c>
      <c r="D180" s="2">
        <v>1915.6</v>
      </c>
    </row>
    <row r="181" spans="1:4">
      <c r="A181" s="2" t="s">
        <v>25</v>
      </c>
      <c r="B181" s="2">
        <v>43</v>
      </c>
      <c r="C181" s="2">
        <v>16.8</v>
      </c>
      <c r="D181" s="2">
        <v>25.9</v>
      </c>
    </row>
    <row r="182" spans="1:4">
      <c r="A182" s="2" t="s">
        <v>24</v>
      </c>
      <c r="B182" s="2">
        <v>3.8</v>
      </c>
      <c r="C182" s="2">
        <v>1.9</v>
      </c>
      <c r="D182" s="2">
        <v>1.9</v>
      </c>
    </row>
    <row r="183" spans="1:4">
      <c r="A183" s="2" t="s">
        <v>23</v>
      </c>
      <c r="B183" s="2">
        <v>35.799999999999997</v>
      </c>
      <c r="C183" s="2">
        <v>14.9</v>
      </c>
      <c r="D183" s="2">
        <v>20.7</v>
      </c>
    </row>
    <row r="184" spans="1:4">
      <c r="A184" s="2" t="s">
        <v>22</v>
      </c>
      <c r="B184" s="2">
        <v>0</v>
      </c>
      <c r="C184" s="2">
        <v>0</v>
      </c>
      <c r="D184" s="2">
        <v>0</v>
      </c>
    </row>
    <row r="185" spans="1:4">
      <c r="A185" s="2" t="s">
        <v>21</v>
      </c>
      <c r="B185" s="2">
        <v>3.3</v>
      </c>
      <c r="C185" s="2" t="s">
        <v>19</v>
      </c>
      <c r="D185" s="2">
        <v>3.3</v>
      </c>
    </row>
    <row r="186" spans="1:4">
      <c r="A186" s="2" t="s">
        <v>20</v>
      </c>
      <c r="B186" s="2">
        <v>0</v>
      </c>
      <c r="C186" s="2" t="s">
        <v>19</v>
      </c>
      <c r="D186" s="2">
        <v>0</v>
      </c>
    </row>
    <row r="187" spans="1:4">
      <c r="A187" s="2" t="s">
        <v>46</v>
      </c>
    </row>
    <row r="188" spans="1:4">
      <c r="A188" s="2" t="s">
        <v>44</v>
      </c>
      <c r="B188" s="2">
        <v>1631.2</v>
      </c>
      <c r="C188" s="2">
        <v>652.4</v>
      </c>
      <c r="D188" s="2">
        <v>971.3</v>
      </c>
    </row>
    <row r="189" spans="1:4">
      <c r="A189" s="2" t="s">
        <v>43</v>
      </c>
      <c r="B189" s="2">
        <v>1601.6</v>
      </c>
      <c r="C189" s="2">
        <v>640.20000000000005</v>
      </c>
      <c r="D189" s="2">
        <v>954.3</v>
      </c>
    </row>
    <row r="190" spans="1:4">
      <c r="A190" s="2" t="s">
        <v>42</v>
      </c>
      <c r="B190" s="2">
        <v>1506.1</v>
      </c>
      <c r="C190" s="2">
        <v>593.79999999999995</v>
      </c>
      <c r="D190" s="2">
        <v>906.2</v>
      </c>
    </row>
    <row r="191" spans="1:4">
      <c r="A191" s="2" t="s">
        <v>41</v>
      </c>
      <c r="B191" s="2">
        <v>545.79999999999995</v>
      </c>
      <c r="C191" s="2">
        <v>218.4</v>
      </c>
      <c r="D191" s="2">
        <v>324.7</v>
      </c>
    </row>
    <row r="192" spans="1:4">
      <c r="A192" s="2" t="s">
        <v>40</v>
      </c>
      <c r="B192" s="2">
        <v>1</v>
      </c>
      <c r="C192" s="2">
        <v>0.2</v>
      </c>
      <c r="D192" s="2">
        <v>0.9</v>
      </c>
    </row>
    <row r="193" spans="1:4">
      <c r="A193" s="2" t="s">
        <v>39</v>
      </c>
      <c r="B193" s="2">
        <v>57</v>
      </c>
      <c r="C193" s="2">
        <v>16</v>
      </c>
      <c r="D193" s="2">
        <v>40.6</v>
      </c>
    </row>
    <row r="194" spans="1:4">
      <c r="A194" s="2" t="s">
        <v>38</v>
      </c>
      <c r="B194" s="2">
        <v>13</v>
      </c>
      <c r="C194" s="2">
        <v>2.9</v>
      </c>
      <c r="D194" s="2">
        <v>10</v>
      </c>
    </row>
    <row r="195" spans="1:4">
      <c r="A195" s="2" t="s">
        <v>37</v>
      </c>
      <c r="B195" s="2">
        <v>810.2</v>
      </c>
      <c r="C195" s="2">
        <v>310</v>
      </c>
      <c r="D195" s="2">
        <v>497.8</v>
      </c>
    </row>
    <row r="196" spans="1:4">
      <c r="A196" s="2" t="s">
        <v>36</v>
      </c>
      <c r="B196" s="2">
        <v>186.7</v>
      </c>
      <c r="C196" s="2">
        <v>65</v>
      </c>
      <c r="D196" s="2">
        <v>121.2</v>
      </c>
    </row>
    <row r="197" spans="1:4">
      <c r="A197" s="2" t="s">
        <v>35</v>
      </c>
      <c r="B197" s="2">
        <v>511</v>
      </c>
      <c r="C197" s="2">
        <v>153.1</v>
      </c>
      <c r="D197" s="2">
        <v>356.4</v>
      </c>
    </row>
    <row r="198" spans="1:4">
      <c r="A198" s="2" t="s">
        <v>34</v>
      </c>
      <c r="B198" s="2">
        <v>37.5</v>
      </c>
      <c r="C198" s="2">
        <v>9.3000000000000007</v>
      </c>
      <c r="D198" s="2">
        <v>27.9</v>
      </c>
    </row>
    <row r="199" spans="1:4">
      <c r="A199" s="2" t="s">
        <v>33</v>
      </c>
      <c r="B199" s="2">
        <v>33.799999999999997</v>
      </c>
      <c r="C199" s="2">
        <v>8.6</v>
      </c>
      <c r="D199" s="2">
        <v>24.9</v>
      </c>
    </row>
    <row r="200" spans="1:4">
      <c r="A200" s="2" t="s">
        <v>32</v>
      </c>
      <c r="B200" s="2">
        <v>3.5</v>
      </c>
      <c r="C200" s="2">
        <v>0.7</v>
      </c>
      <c r="D200" s="2">
        <v>2.8</v>
      </c>
    </row>
    <row r="201" spans="1:4">
      <c r="A201" s="2" t="s">
        <v>31</v>
      </c>
      <c r="B201" s="2">
        <v>0</v>
      </c>
      <c r="C201" s="2">
        <v>0</v>
      </c>
      <c r="D201" s="2">
        <v>0</v>
      </c>
    </row>
    <row r="202" spans="1:4">
      <c r="A202" s="2" t="s">
        <v>30</v>
      </c>
      <c r="B202" s="2">
        <v>0.2</v>
      </c>
      <c r="C202" s="2">
        <v>0</v>
      </c>
      <c r="D202" s="2">
        <v>0.1</v>
      </c>
    </row>
    <row r="203" spans="1:4">
      <c r="A203" s="2" t="s">
        <v>29</v>
      </c>
      <c r="B203" s="2">
        <v>0.1</v>
      </c>
      <c r="C203" s="2">
        <v>0</v>
      </c>
      <c r="D203" s="2">
        <v>0.1</v>
      </c>
    </row>
    <row r="204" spans="1:4">
      <c r="A204" s="2" t="s">
        <v>28</v>
      </c>
      <c r="B204" s="2">
        <v>85</v>
      </c>
      <c r="C204" s="2">
        <v>35</v>
      </c>
      <c r="D204" s="2">
        <v>49.4</v>
      </c>
    </row>
    <row r="205" spans="1:4">
      <c r="A205" s="2" t="s">
        <v>27</v>
      </c>
      <c r="B205" s="2">
        <v>75.099999999999994</v>
      </c>
      <c r="C205" s="2">
        <v>37.799999999999997</v>
      </c>
      <c r="D205" s="2">
        <v>36.700000000000003</v>
      </c>
    </row>
    <row r="206" spans="1:4">
      <c r="A206" s="2" t="s">
        <v>26</v>
      </c>
      <c r="B206" s="2">
        <v>1490.2</v>
      </c>
      <c r="C206" s="2">
        <v>591</v>
      </c>
      <c r="D206" s="2">
        <v>897.6</v>
      </c>
    </row>
    <row r="207" spans="1:4">
      <c r="A207" s="2" t="s">
        <v>25</v>
      </c>
      <c r="B207" s="2">
        <v>23.2</v>
      </c>
      <c r="C207" s="2">
        <v>8.3000000000000007</v>
      </c>
      <c r="D207" s="2">
        <v>14.7</v>
      </c>
    </row>
    <row r="208" spans="1:4">
      <c r="A208" s="2" t="s">
        <v>24</v>
      </c>
      <c r="B208" s="2">
        <v>1.7</v>
      </c>
      <c r="C208" s="2">
        <v>0.8</v>
      </c>
      <c r="D208" s="2">
        <v>0.9</v>
      </c>
    </row>
    <row r="209" spans="1:4">
      <c r="A209" s="2" t="s">
        <v>23</v>
      </c>
      <c r="B209" s="2">
        <v>19.5</v>
      </c>
      <c r="C209" s="2">
        <v>7.6</v>
      </c>
      <c r="D209" s="2">
        <v>11.8</v>
      </c>
    </row>
    <row r="210" spans="1:4">
      <c r="A210" s="2" t="s">
        <v>22</v>
      </c>
      <c r="B210" s="2">
        <v>0</v>
      </c>
      <c r="C210" s="2">
        <v>0</v>
      </c>
      <c r="D210" s="2">
        <v>0</v>
      </c>
    </row>
    <row r="211" spans="1:4">
      <c r="A211" s="2" t="s">
        <v>21</v>
      </c>
      <c r="B211" s="2">
        <v>2</v>
      </c>
      <c r="C211" s="2" t="s">
        <v>19</v>
      </c>
      <c r="D211" s="2">
        <v>2</v>
      </c>
    </row>
    <row r="212" spans="1:4">
      <c r="A212" s="2" t="s">
        <v>20</v>
      </c>
      <c r="B212" s="2">
        <v>0</v>
      </c>
      <c r="C212" s="2" t="s">
        <v>19</v>
      </c>
      <c r="D212" s="2">
        <v>0</v>
      </c>
    </row>
    <row r="213" spans="1:4">
      <c r="A213" s="2" t="s">
        <v>45</v>
      </c>
    </row>
    <row r="214" spans="1:4">
      <c r="A214" s="2" t="s">
        <v>44</v>
      </c>
      <c r="B214" s="2">
        <v>302.39999999999998</v>
      </c>
      <c r="C214" s="2">
        <v>104.3</v>
      </c>
      <c r="D214" s="2">
        <v>196.1</v>
      </c>
    </row>
    <row r="215" spans="1:4">
      <c r="A215" s="2" t="s">
        <v>43</v>
      </c>
      <c r="B215" s="2">
        <v>295.89999999999998</v>
      </c>
      <c r="C215" s="2">
        <v>101.9</v>
      </c>
      <c r="D215" s="2">
        <v>192.2</v>
      </c>
    </row>
    <row r="216" spans="1:4">
      <c r="A216" s="2" t="s">
        <v>42</v>
      </c>
      <c r="B216" s="2">
        <v>270.10000000000002</v>
      </c>
      <c r="C216" s="2">
        <v>90.4</v>
      </c>
      <c r="D216" s="2">
        <v>178</v>
      </c>
    </row>
    <row r="217" spans="1:4">
      <c r="A217" s="2" t="s">
        <v>41</v>
      </c>
      <c r="B217" s="2">
        <v>85.9</v>
      </c>
      <c r="C217" s="2">
        <v>29.5</v>
      </c>
      <c r="D217" s="2">
        <v>55.8</v>
      </c>
    </row>
    <row r="218" spans="1:4">
      <c r="A218" s="2" t="s">
        <v>40</v>
      </c>
      <c r="B218" s="2">
        <v>0.4</v>
      </c>
      <c r="C218" s="2">
        <v>0.1</v>
      </c>
      <c r="D218" s="2">
        <v>0.4</v>
      </c>
    </row>
    <row r="219" spans="1:4">
      <c r="A219" s="2" t="s">
        <v>39</v>
      </c>
      <c r="B219" s="2">
        <v>11.3</v>
      </c>
      <c r="C219" s="2">
        <v>2.9</v>
      </c>
      <c r="D219" s="2">
        <v>8.3000000000000007</v>
      </c>
    </row>
    <row r="220" spans="1:4">
      <c r="A220" s="2" t="s">
        <v>38</v>
      </c>
      <c r="B220" s="2">
        <v>2.2999999999999998</v>
      </c>
      <c r="C220" s="2">
        <v>0.6</v>
      </c>
      <c r="D220" s="2">
        <v>1.7</v>
      </c>
    </row>
    <row r="221" spans="1:4">
      <c r="A221" s="2" t="s">
        <v>37</v>
      </c>
      <c r="B221" s="2">
        <v>148.5</v>
      </c>
      <c r="C221" s="2">
        <v>47.8</v>
      </c>
      <c r="D221" s="2">
        <v>100</v>
      </c>
    </row>
    <row r="222" spans="1:4">
      <c r="A222" s="2" t="s">
        <v>36</v>
      </c>
      <c r="B222" s="2">
        <v>31</v>
      </c>
      <c r="C222" s="2">
        <v>8.8000000000000007</v>
      </c>
      <c r="D222" s="2">
        <v>22.1</v>
      </c>
    </row>
    <row r="223" spans="1:4">
      <c r="A223" s="2" t="s">
        <v>35</v>
      </c>
      <c r="B223" s="2">
        <v>99.7</v>
      </c>
      <c r="C223" s="2">
        <v>25.9</v>
      </c>
      <c r="D223" s="2">
        <v>73.400000000000006</v>
      </c>
    </row>
    <row r="224" spans="1:4">
      <c r="A224" s="2" t="s">
        <v>34</v>
      </c>
      <c r="B224" s="2">
        <v>11.7</v>
      </c>
      <c r="C224" s="2">
        <v>2.6</v>
      </c>
      <c r="D224" s="2">
        <v>8.9</v>
      </c>
    </row>
    <row r="225" spans="1:4">
      <c r="A225" s="2" t="s">
        <v>33</v>
      </c>
      <c r="B225" s="2">
        <v>10.6</v>
      </c>
      <c r="C225" s="2">
        <v>2.5</v>
      </c>
      <c r="D225" s="2">
        <v>8</v>
      </c>
    </row>
    <row r="226" spans="1:4">
      <c r="A226" s="2" t="s">
        <v>32</v>
      </c>
      <c r="B226" s="2">
        <v>1</v>
      </c>
      <c r="C226" s="2">
        <v>0.2</v>
      </c>
      <c r="D226" s="2">
        <v>0.8</v>
      </c>
    </row>
    <row r="227" spans="1:4">
      <c r="A227" s="2" t="s">
        <v>31</v>
      </c>
      <c r="B227" s="2">
        <v>0</v>
      </c>
      <c r="C227" s="2">
        <v>0</v>
      </c>
      <c r="D227" s="2">
        <v>0</v>
      </c>
    </row>
    <row r="228" spans="1:4">
      <c r="A228" s="2" t="s">
        <v>30</v>
      </c>
      <c r="B228" s="2">
        <v>0.1</v>
      </c>
      <c r="C228" s="2">
        <v>0</v>
      </c>
      <c r="D228" s="2">
        <v>0.1</v>
      </c>
    </row>
    <row r="229" spans="1:4">
      <c r="A229" s="2" t="s">
        <v>29</v>
      </c>
      <c r="B229" s="2">
        <v>0</v>
      </c>
      <c r="C229" s="2">
        <v>0</v>
      </c>
      <c r="D229" s="2">
        <v>0</v>
      </c>
    </row>
    <row r="230" spans="1:4">
      <c r="A230" s="2" t="s">
        <v>28</v>
      </c>
      <c r="B230" s="2">
        <v>21.7</v>
      </c>
      <c r="C230" s="2">
        <v>8.4</v>
      </c>
      <c r="D230" s="2">
        <v>13.1</v>
      </c>
    </row>
    <row r="231" spans="1:4">
      <c r="A231" s="2" t="s">
        <v>27</v>
      </c>
      <c r="B231" s="2">
        <v>20</v>
      </c>
      <c r="C231" s="2">
        <v>9.1999999999999993</v>
      </c>
      <c r="D231" s="2">
        <v>10.6</v>
      </c>
    </row>
    <row r="232" spans="1:4">
      <c r="A232" s="2" t="s">
        <v>26</v>
      </c>
      <c r="B232" s="2">
        <v>267.3</v>
      </c>
      <c r="C232" s="2">
        <v>90.3</v>
      </c>
      <c r="D232" s="2">
        <v>176.6</v>
      </c>
    </row>
    <row r="233" spans="1:4">
      <c r="A233" s="2" t="s">
        <v>25</v>
      </c>
      <c r="B233" s="2">
        <v>5.9</v>
      </c>
      <c r="C233" s="2">
        <v>2</v>
      </c>
      <c r="D233" s="2">
        <v>3.8</v>
      </c>
    </row>
    <row r="234" spans="1:4">
      <c r="A234" s="2" t="s">
        <v>24</v>
      </c>
      <c r="B234" s="2">
        <v>0.3</v>
      </c>
      <c r="C234" s="2">
        <v>0.1</v>
      </c>
      <c r="D234" s="2">
        <v>0.2</v>
      </c>
    </row>
    <row r="235" spans="1:4">
      <c r="A235" s="2" t="s">
        <v>23</v>
      </c>
      <c r="B235" s="2">
        <v>4.9000000000000004</v>
      </c>
      <c r="C235" s="2">
        <v>1.9</v>
      </c>
      <c r="D235" s="2">
        <v>3</v>
      </c>
    </row>
    <row r="236" spans="1:4">
      <c r="A236" s="2" t="s">
        <v>22</v>
      </c>
      <c r="B236" s="2">
        <v>0</v>
      </c>
      <c r="C236" s="2">
        <v>0</v>
      </c>
      <c r="D236" s="2">
        <v>0</v>
      </c>
    </row>
    <row r="237" spans="1:4">
      <c r="A237" s="2" t="s">
        <v>21</v>
      </c>
      <c r="B237" s="2">
        <v>0.6</v>
      </c>
      <c r="C237" s="2" t="s">
        <v>19</v>
      </c>
      <c r="D237" s="2">
        <v>0.6</v>
      </c>
    </row>
    <row r="238" spans="1:4">
      <c r="A238" s="2" t="s">
        <v>20</v>
      </c>
      <c r="B238" s="2">
        <v>0</v>
      </c>
      <c r="C238" s="2" t="s">
        <v>19</v>
      </c>
      <c r="D238" s="2">
        <v>0</v>
      </c>
    </row>
  </sheetData>
  <phoneticPr fontId="4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59999389629810485"/>
  </sheetPr>
  <dimension ref="A1:D229"/>
  <sheetViews>
    <sheetView workbookViewId="0">
      <selection activeCell="F60" sqref="F60"/>
    </sheetView>
  </sheetViews>
  <sheetFormatPr defaultRowHeight="12"/>
  <cols>
    <col min="1" max="1" width="36.25" style="2" customWidth="1"/>
    <col min="2" max="16384" width="9" style="2"/>
  </cols>
  <sheetData>
    <row r="1" spans="1:4">
      <c r="A1" s="2" t="s">
        <v>2155</v>
      </c>
      <c r="B1" s="2" t="s">
        <v>2154</v>
      </c>
      <c r="C1" s="2" t="s">
        <v>2153</v>
      </c>
      <c r="D1" s="2" t="s">
        <v>56</v>
      </c>
    </row>
    <row r="2" spans="1:4">
      <c r="A2" s="2" t="s">
        <v>55</v>
      </c>
    </row>
    <row r="3" spans="1:4">
      <c r="A3" s="2" t="s">
        <v>54</v>
      </c>
    </row>
    <row r="4" spans="1:4">
      <c r="B4" s="2" t="s">
        <v>44</v>
      </c>
      <c r="C4" s="2" t="s">
        <v>6</v>
      </c>
      <c r="D4" s="2" t="s">
        <v>7</v>
      </c>
    </row>
    <row r="5" spans="1:4">
      <c r="A5" s="2" t="s">
        <v>2152</v>
      </c>
    </row>
    <row r="6" spans="1:4">
      <c r="A6" s="2" t="s">
        <v>44</v>
      </c>
      <c r="B6" s="2">
        <v>13267.3</v>
      </c>
      <c r="C6" s="2">
        <v>5984.5</v>
      </c>
      <c r="D6" s="2">
        <v>7239</v>
      </c>
    </row>
    <row r="7" spans="1:4">
      <c r="A7" s="2" t="s">
        <v>43</v>
      </c>
      <c r="B7" s="2">
        <v>13081.6</v>
      </c>
      <c r="C7" s="2">
        <v>5898.2</v>
      </c>
      <c r="D7" s="2">
        <v>7141.5</v>
      </c>
    </row>
    <row r="8" spans="1:4">
      <c r="A8" s="2" t="s">
        <v>42</v>
      </c>
      <c r="B8" s="2">
        <v>12683.5</v>
      </c>
      <c r="C8" s="2">
        <v>5697.5</v>
      </c>
      <c r="D8" s="2">
        <v>6948.3</v>
      </c>
    </row>
    <row r="9" spans="1:4">
      <c r="A9" s="2" t="s">
        <v>41</v>
      </c>
      <c r="B9" s="2">
        <v>5401.7</v>
      </c>
      <c r="C9" s="931">
        <v>2430.6999999999998</v>
      </c>
      <c r="D9" s="931">
        <v>2952.7</v>
      </c>
    </row>
    <row r="10" spans="1:4">
      <c r="A10" s="2" t="s">
        <v>40</v>
      </c>
      <c r="B10" s="2">
        <v>5.3</v>
      </c>
      <c r="C10" s="2">
        <v>0.7</v>
      </c>
      <c r="D10" s="2">
        <v>4.4000000000000004</v>
      </c>
    </row>
    <row r="11" spans="1:4">
      <c r="A11" s="2" t="s">
        <v>39</v>
      </c>
      <c r="B11" s="2">
        <v>508.4</v>
      </c>
      <c r="C11" s="2">
        <v>162.30000000000001</v>
      </c>
      <c r="D11" s="2">
        <v>343.5</v>
      </c>
    </row>
    <row r="12" spans="1:4">
      <c r="A12" s="2" t="s">
        <v>38</v>
      </c>
      <c r="B12" s="2">
        <v>140.5</v>
      </c>
      <c r="C12" s="2">
        <v>37.1</v>
      </c>
      <c r="D12" s="2">
        <v>103</v>
      </c>
    </row>
    <row r="13" spans="1:4">
      <c r="A13" s="2" t="s">
        <v>37</v>
      </c>
      <c r="B13" s="2">
        <v>5901.1</v>
      </c>
      <c r="C13" s="931">
        <v>2648.4</v>
      </c>
      <c r="D13" s="931">
        <v>3238.8</v>
      </c>
    </row>
    <row r="14" spans="1:4">
      <c r="A14" s="2" t="s">
        <v>36</v>
      </c>
      <c r="B14" s="2">
        <v>1610.5</v>
      </c>
      <c r="C14" s="2">
        <v>627.5</v>
      </c>
      <c r="D14" s="2">
        <v>979.8</v>
      </c>
    </row>
    <row r="15" spans="1:4">
      <c r="A15" s="2" t="s">
        <v>35</v>
      </c>
      <c r="B15" s="2">
        <v>3890.4</v>
      </c>
      <c r="C15" s="2">
        <v>1299.2</v>
      </c>
      <c r="D15" s="2">
        <v>2582.8000000000002</v>
      </c>
    </row>
    <row r="16" spans="1:4">
      <c r="A16" s="2" t="s">
        <v>34</v>
      </c>
      <c r="B16" s="2">
        <v>133.19999999999999</v>
      </c>
      <c r="C16" s="2">
        <v>34.5</v>
      </c>
      <c r="D16" s="2">
        <v>97</v>
      </c>
    </row>
    <row r="17" spans="1:4">
      <c r="A17" s="2" t="s">
        <v>33</v>
      </c>
      <c r="B17" s="2">
        <v>120.3</v>
      </c>
      <c r="C17" s="2">
        <v>31.9</v>
      </c>
      <c r="D17" s="2">
        <v>87</v>
      </c>
    </row>
    <row r="18" spans="1:4">
      <c r="A18" s="2" t="s">
        <v>32</v>
      </c>
      <c r="B18" s="2">
        <v>12.4</v>
      </c>
      <c r="C18" s="2">
        <v>2.5</v>
      </c>
      <c r="D18" s="2">
        <v>9.6999999999999993</v>
      </c>
    </row>
    <row r="19" spans="1:4">
      <c r="A19" s="2" t="s">
        <v>31</v>
      </c>
      <c r="B19" s="2">
        <v>0.1</v>
      </c>
      <c r="C19" s="2">
        <v>0</v>
      </c>
      <c r="D19" s="2">
        <v>0.1</v>
      </c>
    </row>
    <row r="20" spans="1:4">
      <c r="A20" s="2" t="s">
        <v>30</v>
      </c>
      <c r="B20" s="2">
        <v>0.7</v>
      </c>
      <c r="C20" s="2">
        <v>0.1</v>
      </c>
      <c r="D20" s="2">
        <v>0.5</v>
      </c>
    </row>
    <row r="21" spans="1:4">
      <c r="A21" s="2" t="s">
        <v>29</v>
      </c>
      <c r="B21" s="2">
        <v>0.5</v>
      </c>
      <c r="C21" s="2">
        <v>0.1</v>
      </c>
      <c r="D21" s="2">
        <v>0.4</v>
      </c>
    </row>
    <row r="22" spans="1:4">
      <c r="A22" s="2" t="s">
        <v>28</v>
      </c>
      <c r="B22" s="2">
        <v>398</v>
      </c>
      <c r="C22" s="2">
        <v>165.2</v>
      </c>
      <c r="D22" s="2">
        <v>230.5</v>
      </c>
    </row>
    <row r="23" spans="1:4">
      <c r="A23" s="2" t="s">
        <v>27</v>
      </c>
      <c r="B23" s="2">
        <v>305.2</v>
      </c>
      <c r="C23" s="2">
        <v>160.80000000000001</v>
      </c>
      <c r="D23" s="2">
        <v>142.69999999999999</v>
      </c>
    </row>
    <row r="24" spans="1:4">
      <c r="A24" s="2" t="s">
        <v>26</v>
      </c>
      <c r="B24" s="2">
        <v>12578.6</v>
      </c>
      <c r="C24" s="2">
        <v>5678</v>
      </c>
      <c r="D24" s="2">
        <v>6892.1</v>
      </c>
    </row>
    <row r="25" spans="1:4">
      <c r="A25" s="2" t="s">
        <v>2359</v>
      </c>
      <c r="B25" s="2">
        <v>123</v>
      </c>
      <c r="C25" s="2">
        <v>48.9</v>
      </c>
      <c r="D25" s="2">
        <v>73.3</v>
      </c>
    </row>
    <row r="26" spans="1:4">
      <c r="A26" s="2" t="s">
        <v>24</v>
      </c>
      <c r="B26" s="2">
        <v>11.5</v>
      </c>
      <c r="C26" s="2">
        <v>5.8</v>
      </c>
      <c r="D26" s="2">
        <v>5.7</v>
      </c>
    </row>
    <row r="27" spans="1:4">
      <c r="A27" s="2" t="s">
        <v>2358</v>
      </c>
      <c r="B27" s="2">
        <v>100.9</v>
      </c>
      <c r="C27" s="2">
        <v>43.1</v>
      </c>
      <c r="D27" s="2">
        <v>57.1</v>
      </c>
    </row>
    <row r="28" spans="1:4">
      <c r="A28" s="2" t="s">
        <v>21</v>
      </c>
      <c r="B28" s="2">
        <v>10.6</v>
      </c>
      <c r="C28" s="2" t="s">
        <v>19</v>
      </c>
      <c r="D28" s="2">
        <v>10.5</v>
      </c>
    </row>
    <row r="29" spans="1:4">
      <c r="A29" s="2" t="s">
        <v>20</v>
      </c>
      <c r="B29" s="2">
        <v>0</v>
      </c>
      <c r="C29" s="2" t="s">
        <v>19</v>
      </c>
      <c r="D29" s="2">
        <v>0</v>
      </c>
    </row>
    <row r="30" spans="1:4">
      <c r="A30" s="2" t="s">
        <v>52</v>
      </c>
    </row>
    <row r="31" spans="1:4">
      <c r="A31" s="2" t="s">
        <v>44</v>
      </c>
      <c r="B31" s="2">
        <v>309.89999999999998</v>
      </c>
      <c r="C31" s="2">
        <v>102.7</v>
      </c>
      <c r="D31" s="2">
        <v>206.5</v>
      </c>
    </row>
    <row r="32" spans="1:4">
      <c r="A32" s="2" t="s">
        <v>43</v>
      </c>
      <c r="B32" s="2">
        <v>305.10000000000002</v>
      </c>
      <c r="C32" s="2">
        <v>100.9</v>
      </c>
      <c r="D32" s="2">
        <v>203.6</v>
      </c>
    </row>
    <row r="33" spans="1:4">
      <c r="A33" s="2" t="s">
        <v>42</v>
      </c>
      <c r="B33" s="2">
        <v>301.5</v>
      </c>
      <c r="C33" s="2">
        <v>99.5</v>
      </c>
      <c r="D33" s="2">
        <v>201.4</v>
      </c>
    </row>
    <row r="34" spans="1:4">
      <c r="A34" s="2" t="s">
        <v>41</v>
      </c>
      <c r="B34" s="2">
        <v>98.7</v>
      </c>
      <c r="C34" s="2">
        <v>32.5</v>
      </c>
      <c r="D34" s="2">
        <v>66</v>
      </c>
    </row>
    <row r="35" spans="1:4">
      <c r="A35" s="2" t="s">
        <v>40</v>
      </c>
      <c r="B35" s="2">
        <v>0.2</v>
      </c>
      <c r="C35" s="2">
        <v>0</v>
      </c>
      <c r="D35" s="2">
        <v>0.2</v>
      </c>
    </row>
    <row r="36" spans="1:4">
      <c r="A36" s="2" t="s">
        <v>39</v>
      </c>
      <c r="B36" s="2">
        <v>29.3</v>
      </c>
      <c r="C36" s="2">
        <v>8</v>
      </c>
      <c r="D36" s="2">
        <v>21.2</v>
      </c>
    </row>
    <row r="37" spans="1:4">
      <c r="A37" s="2" t="s">
        <v>38</v>
      </c>
      <c r="B37" s="2">
        <v>12.4</v>
      </c>
      <c r="C37" s="2">
        <v>2.9</v>
      </c>
      <c r="D37" s="2">
        <v>9.5</v>
      </c>
    </row>
    <row r="38" spans="1:4">
      <c r="A38" s="2" t="s">
        <v>37</v>
      </c>
      <c r="B38" s="2">
        <v>98.6</v>
      </c>
      <c r="C38" s="2">
        <v>33.9</v>
      </c>
      <c r="D38" s="2">
        <v>64.599999999999994</v>
      </c>
    </row>
    <row r="39" spans="1:4">
      <c r="A39" s="2" t="s">
        <v>36</v>
      </c>
      <c r="B39" s="2">
        <v>62</v>
      </c>
      <c r="C39" s="2">
        <v>19.3</v>
      </c>
      <c r="D39" s="2">
        <v>42.6</v>
      </c>
    </row>
    <row r="40" spans="1:4">
      <c r="A40" s="2" t="s">
        <v>35</v>
      </c>
      <c r="B40" s="2">
        <v>113.5</v>
      </c>
      <c r="C40" s="2">
        <v>27.3</v>
      </c>
      <c r="D40" s="2">
        <v>86.1</v>
      </c>
    </row>
    <row r="41" spans="1:4">
      <c r="A41" s="2" t="s">
        <v>34</v>
      </c>
      <c r="B41" s="2">
        <v>1</v>
      </c>
      <c r="C41" s="2">
        <v>0.2</v>
      </c>
      <c r="D41" s="2">
        <v>0.8</v>
      </c>
    </row>
    <row r="42" spans="1:4">
      <c r="A42" s="2" t="s">
        <v>33</v>
      </c>
      <c r="B42" s="2">
        <v>0.9</v>
      </c>
      <c r="C42" s="2">
        <v>0.2</v>
      </c>
      <c r="D42" s="2">
        <v>0.7</v>
      </c>
    </row>
    <row r="43" spans="1:4">
      <c r="A43" s="2" t="s">
        <v>32</v>
      </c>
      <c r="B43" s="2">
        <v>0.1</v>
      </c>
      <c r="C43" s="2">
        <v>0</v>
      </c>
      <c r="D43" s="2">
        <v>0.1</v>
      </c>
    </row>
    <row r="44" spans="1:4">
      <c r="A44" s="2" t="s">
        <v>31</v>
      </c>
      <c r="B44" s="2" t="s">
        <v>19</v>
      </c>
      <c r="C44" s="2" t="s">
        <v>19</v>
      </c>
      <c r="D44" s="2" t="s">
        <v>19</v>
      </c>
    </row>
    <row r="45" spans="1:4">
      <c r="A45" s="2" t="s">
        <v>30</v>
      </c>
      <c r="B45" s="2">
        <v>0</v>
      </c>
      <c r="C45" s="2">
        <v>0</v>
      </c>
      <c r="D45" s="2">
        <v>0</v>
      </c>
    </row>
    <row r="46" spans="1:4">
      <c r="A46" s="2" t="s">
        <v>29</v>
      </c>
      <c r="B46" s="2">
        <v>0</v>
      </c>
      <c r="C46" s="2">
        <v>0</v>
      </c>
      <c r="D46" s="2">
        <v>0</v>
      </c>
    </row>
    <row r="47" spans="1:4">
      <c r="A47" s="2" t="s">
        <v>28</v>
      </c>
      <c r="B47" s="2">
        <v>6.8</v>
      </c>
      <c r="C47" s="2">
        <v>2</v>
      </c>
      <c r="D47" s="2">
        <v>4.8</v>
      </c>
    </row>
    <row r="48" spans="1:4">
      <c r="A48" s="2" t="s">
        <v>27</v>
      </c>
      <c r="B48" s="2">
        <v>1.7</v>
      </c>
      <c r="C48" s="2">
        <v>0.8</v>
      </c>
      <c r="D48" s="2">
        <v>0.9</v>
      </c>
    </row>
    <row r="49" spans="1:4">
      <c r="A49" s="2" t="s">
        <v>26</v>
      </c>
      <c r="B49" s="2">
        <v>298.3</v>
      </c>
      <c r="C49" s="2">
        <v>98.9</v>
      </c>
      <c r="D49" s="2">
        <v>199.3</v>
      </c>
    </row>
    <row r="50" spans="1:4">
      <c r="A50" s="2" t="s">
        <v>2359</v>
      </c>
      <c r="B50" s="2">
        <v>1.6</v>
      </c>
      <c r="C50" s="2">
        <v>0.6</v>
      </c>
      <c r="D50" s="2">
        <v>1.1000000000000001</v>
      </c>
    </row>
    <row r="51" spans="1:4">
      <c r="A51" s="2" t="s">
        <v>24</v>
      </c>
      <c r="B51" s="2">
        <v>0.1</v>
      </c>
      <c r="C51" s="2">
        <v>0.1</v>
      </c>
      <c r="D51" s="2">
        <v>0.1</v>
      </c>
    </row>
    <row r="52" spans="1:4">
      <c r="A52" s="2" t="s">
        <v>2358</v>
      </c>
      <c r="B52" s="2">
        <v>1.3</v>
      </c>
      <c r="C52" s="2">
        <v>0.5</v>
      </c>
      <c r="D52" s="2">
        <v>0.8</v>
      </c>
    </row>
    <row r="53" spans="1:4">
      <c r="A53" s="2" t="s">
        <v>21</v>
      </c>
      <c r="B53" s="2">
        <v>0.2</v>
      </c>
      <c r="C53" s="2" t="s">
        <v>19</v>
      </c>
      <c r="D53" s="2">
        <v>0.2</v>
      </c>
    </row>
    <row r="54" spans="1:4">
      <c r="A54" s="2" t="s">
        <v>20</v>
      </c>
      <c r="B54" s="2" t="s">
        <v>19</v>
      </c>
      <c r="C54" s="2" t="s">
        <v>19</v>
      </c>
      <c r="D54" s="2" t="s">
        <v>19</v>
      </c>
    </row>
    <row r="55" spans="1:4">
      <c r="A55" s="2" t="s">
        <v>51</v>
      </c>
    </row>
    <row r="56" spans="1:4">
      <c r="A56" s="2" t="s">
        <v>44</v>
      </c>
      <c r="B56" s="2">
        <v>578</v>
      </c>
      <c r="C56" s="2">
        <v>243</v>
      </c>
      <c r="D56" s="2">
        <v>333.5</v>
      </c>
    </row>
    <row r="57" spans="1:4">
      <c r="A57" s="2" t="s">
        <v>43</v>
      </c>
      <c r="B57" s="2">
        <v>569</v>
      </c>
      <c r="C57" s="2">
        <v>238.7</v>
      </c>
      <c r="D57" s="2">
        <v>328.9</v>
      </c>
    </row>
    <row r="58" spans="1:4">
      <c r="A58" s="2" t="s">
        <v>42</v>
      </c>
      <c r="B58" s="2">
        <v>561.5</v>
      </c>
      <c r="C58" s="2">
        <v>234.9</v>
      </c>
      <c r="D58" s="2">
        <v>325.2</v>
      </c>
    </row>
    <row r="59" spans="1:4">
      <c r="A59" s="2" t="s">
        <v>41</v>
      </c>
      <c r="B59" s="2">
        <v>280.3</v>
      </c>
      <c r="C59" s="2">
        <v>119.6</v>
      </c>
      <c r="D59" s="2">
        <v>159.9</v>
      </c>
    </row>
    <row r="60" spans="1:4">
      <c r="A60" s="2" t="s">
        <v>40</v>
      </c>
      <c r="B60" s="2">
        <v>0.3</v>
      </c>
      <c r="C60" s="2">
        <v>0</v>
      </c>
      <c r="D60" s="2">
        <v>0.3</v>
      </c>
    </row>
    <row r="61" spans="1:4">
      <c r="A61" s="2" t="s">
        <v>39</v>
      </c>
      <c r="B61" s="2">
        <v>36.6</v>
      </c>
      <c r="C61" s="2">
        <v>11.7</v>
      </c>
      <c r="D61" s="2">
        <v>24.8</v>
      </c>
    </row>
    <row r="62" spans="1:4">
      <c r="A62" s="2" t="s">
        <v>38</v>
      </c>
      <c r="B62" s="2">
        <v>11.7</v>
      </c>
      <c r="C62" s="2">
        <v>3</v>
      </c>
      <c r="D62" s="2">
        <v>8.6999999999999993</v>
      </c>
    </row>
    <row r="63" spans="1:4">
      <c r="A63" s="2" t="s">
        <v>37</v>
      </c>
      <c r="B63" s="2">
        <v>191.8</v>
      </c>
      <c r="C63" s="2">
        <v>80.900000000000006</v>
      </c>
      <c r="D63" s="2">
        <v>110.6</v>
      </c>
    </row>
    <row r="64" spans="1:4">
      <c r="A64" s="2" t="s">
        <v>36</v>
      </c>
      <c r="B64" s="2">
        <v>78</v>
      </c>
      <c r="C64" s="2">
        <v>27.7</v>
      </c>
      <c r="D64" s="2">
        <v>50.2</v>
      </c>
    </row>
    <row r="65" spans="1:4">
      <c r="A65" s="2" t="s">
        <v>35</v>
      </c>
      <c r="B65" s="2">
        <v>166.9</v>
      </c>
      <c r="C65" s="2">
        <v>47.7</v>
      </c>
      <c r="D65" s="2">
        <v>118.9</v>
      </c>
    </row>
    <row r="66" spans="1:4">
      <c r="A66" s="2" t="s">
        <v>34</v>
      </c>
      <c r="B66" s="2">
        <v>2.5</v>
      </c>
      <c r="C66" s="2">
        <v>0.8</v>
      </c>
      <c r="D66" s="2">
        <v>1.6</v>
      </c>
    </row>
    <row r="67" spans="1:4">
      <c r="A67" s="2" t="s">
        <v>33</v>
      </c>
      <c r="B67" s="2">
        <v>2.2999999999999998</v>
      </c>
      <c r="C67" s="2">
        <v>0.8</v>
      </c>
      <c r="D67" s="2">
        <v>1.5</v>
      </c>
    </row>
    <row r="68" spans="1:4">
      <c r="A68" s="2" t="s">
        <v>32</v>
      </c>
      <c r="B68" s="2">
        <v>0.3</v>
      </c>
      <c r="C68" s="2">
        <v>0.1</v>
      </c>
      <c r="D68" s="2">
        <v>0.2</v>
      </c>
    </row>
    <row r="69" spans="1:4">
      <c r="A69" s="2" t="s">
        <v>31</v>
      </c>
      <c r="B69" s="2" t="s">
        <v>19</v>
      </c>
      <c r="C69" s="2" t="s">
        <v>19</v>
      </c>
      <c r="D69" s="2" t="s">
        <v>19</v>
      </c>
    </row>
    <row r="70" spans="1:4">
      <c r="A70" s="2" t="s">
        <v>30</v>
      </c>
      <c r="B70" s="2">
        <v>0</v>
      </c>
      <c r="C70" s="2">
        <v>0</v>
      </c>
      <c r="D70" s="2">
        <v>0</v>
      </c>
    </row>
    <row r="71" spans="1:4">
      <c r="A71" s="2" t="s">
        <v>29</v>
      </c>
      <c r="B71" s="2">
        <v>0</v>
      </c>
      <c r="C71" s="2">
        <v>0</v>
      </c>
      <c r="D71" s="2">
        <v>0</v>
      </c>
    </row>
    <row r="72" spans="1:4">
      <c r="A72" s="2" t="s">
        <v>28</v>
      </c>
      <c r="B72" s="2">
        <v>12.1</v>
      </c>
      <c r="C72" s="2">
        <v>4.5999999999999996</v>
      </c>
      <c r="D72" s="2">
        <v>7.3</v>
      </c>
    </row>
    <row r="73" spans="1:4">
      <c r="A73" s="2" t="s">
        <v>27</v>
      </c>
      <c r="B73" s="2">
        <v>4.4000000000000004</v>
      </c>
      <c r="C73" s="2">
        <v>2.4</v>
      </c>
      <c r="D73" s="2">
        <v>2</v>
      </c>
    </row>
    <row r="74" spans="1:4">
      <c r="A74" s="2" t="s">
        <v>26</v>
      </c>
      <c r="B74" s="2">
        <v>554.9</v>
      </c>
      <c r="C74" s="2">
        <v>233.6</v>
      </c>
      <c r="D74" s="2">
        <v>321.10000000000002</v>
      </c>
    </row>
    <row r="75" spans="1:4">
      <c r="A75" s="2" t="s">
        <v>2359</v>
      </c>
      <c r="B75" s="2">
        <v>3.7</v>
      </c>
      <c r="C75" s="2">
        <v>1.6</v>
      </c>
      <c r="D75" s="2">
        <v>2.1</v>
      </c>
    </row>
    <row r="76" spans="1:4">
      <c r="A76" s="2" t="s">
        <v>24</v>
      </c>
      <c r="B76" s="2">
        <v>0.4</v>
      </c>
      <c r="C76" s="2">
        <v>0.3</v>
      </c>
      <c r="D76" s="2">
        <v>0.1</v>
      </c>
    </row>
    <row r="77" spans="1:4">
      <c r="A77" s="2" t="s">
        <v>2358</v>
      </c>
      <c r="B77" s="2">
        <v>3</v>
      </c>
      <c r="C77" s="2">
        <v>1.3</v>
      </c>
      <c r="D77" s="2">
        <v>1.7</v>
      </c>
    </row>
    <row r="78" spans="1:4">
      <c r="A78" s="2" t="s">
        <v>21</v>
      </c>
      <c r="B78" s="2">
        <v>0.3</v>
      </c>
      <c r="C78" s="2" t="s">
        <v>19</v>
      </c>
      <c r="D78" s="2">
        <v>0.3</v>
      </c>
    </row>
    <row r="79" spans="1:4">
      <c r="A79" s="2" t="s">
        <v>20</v>
      </c>
      <c r="B79" s="2" t="s">
        <v>19</v>
      </c>
      <c r="C79" s="2" t="s">
        <v>19</v>
      </c>
      <c r="D79" s="2" t="s">
        <v>19</v>
      </c>
    </row>
    <row r="80" spans="1:4">
      <c r="A80" s="2" t="s">
        <v>50</v>
      </c>
    </row>
    <row r="81" spans="1:4">
      <c r="A81" s="2" t="s">
        <v>44</v>
      </c>
      <c r="B81" s="2">
        <v>1144.8</v>
      </c>
      <c r="C81" s="2">
        <v>525.5</v>
      </c>
      <c r="D81" s="2">
        <v>616.29999999999995</v>
      </c>
    </row>
    <row r="82" spans="1:4">
      <c r="A82" s="2" t="s">
        <v>43</v>
      </c>
      <c r="B82" s="2">
        <v>1129.7</v>
      </c>
      <c r="C82" s="2">
        <v>518.20000000000005</v>
      </c>
      <c r="D82" s="2">
        <v>608.70000000000005</v>
      </c>
    </row>
    <row r="83" spans="1:4">
      <c r="A83" s="2" t="s">
        <v>42</v>
      </c>
      <c r="B83" s="2">
        <v>1113.7</v>
      </c>
      <c r="C83" s="2">
        <v>510.1</v>
      </c>
      <c r="D83" s="2">
        <v>601</v>
      </c>
    </row>
    <row r="84" spans="1:4">
      <c r="A84" s="2" t="s">
        <v>41</v>
      </c>
      <c r="B84" s="2">
        <v>498.5</v>
      </c>
      <c r="C84" s="2">
        <v>224.5</v>
      </c>
      <c r="D84" s="2">
        <v>272.60000000000002</v>
      </c>
    </row>
    <row r="85" spans="1:4">
      <c r="A85" s="2" t="s">
        <v>40</v>
      </c>
      <c r="B85" s="2">
        <v>0.4</v>
      </c>
      <c r="C85" s="2">
        <v>0.1</v>
      </c>
      <c r="D85" s="2">
        <v>0.4</v>
      </c>
    </row>
    <row r="86" spans="1:4">
      <c r="A86" s="2" t="s">
        <v>39</v>
      </c>
      <c r="B86" s="2">
        <v>57.8</v>
      </c>
      <c r="C86" s="2">
        <v>19.3</v>
      </c>
      <c r="D86" s="2">
        <v>38.200000000000003</v>
      </c>
    </row>
    <row r="87" spans="1:4">
      <c r="A87" s="2" t="s">
        <v>38</v>
      </c>
      <c r="B87" s="2">
        <v>16.399999999999999</v>
      </c>
      <c r="C87" s="2">
        <v>4.4000000000000004</v>
      </c>
      <c r="D87" s="2">
        <v>11.9</v>
      </c>
    </row>
    <row r="88" spans="1:4">
      <c r="A88" s="2" t="s">
        <v>37</v>
      </c>
      <c r="B88" s="2">
        <v>440</v>
      </c>
      <c r="C88" s="2">
        <v>208.4</v>
      </c>
      <c r="D88" s="2">
        <v>230.8</v>
      </c>
    </row>
    <row r="89" spans="1:4">
      <c r="A89" s="2" t="s">
        <v>36</v>
      </c>
      <c r="B89" s="2">
        <v>143.69999999999999</v>
      </c>
      <c r="C89" s="2">
        <v>57.6</v>
      </c>
      <c r="D89" s="2">
        <v>86</v>
      </c>
    </row>
    <row r="90" spans="1:4">
      <c r="A90" s="2" t="s">
        <v>35</v>
      </c>
      <c r="B90" s="2">
        <v>353.4</v>
      </c>
      <c r="C90" s="2">
        <v>117.5</v>
      </c>
      <c r="D90" s="2">
        <v>235.2</v>
      </c>
    </row>
    <row r="91" spans="1:4">
      <c r="A91" s="2" t="s">
        <v>34</v>
      </c>
      <c r="B91" s="2">
        <v>4.7</v>
      </c>
      <c r="C91" s="2">
        <v>1.4</v>
      </c>
      <c r="D91" s="2">
        <v>3.2</v>
      </c>
    </row>
    <row r="92" spans="1:4">
      <c r="A92" s="2" t="s">
        <v>33</v>
      </c>
      <c r="B92" s="2">
        <v>4.2</v>
      </c>
      <c r="C92" s="2">
        <v>1.3</v>
      </c>
      <c r="D92" s="2">
        <v>2.8</v>
      </c>
    </row>
    <row r="93" spans="1:4">
      <c r="A93" s="2" t="s">
        <v>32</v>
      </c>
      <c r="B93" s="2">
        <v>0.5</v>
      </c>
      <c r="C93" s="2">
        <v>0.1</v>
      </c>
      <c r="D93" s="2">
        <v>0.4</v>
      </c>
    </row>
    <row r="94" spans="1:4">
      <c r="A94" s="2" t="s">
        <v>31</v>
      </c>
      <c r="B94" s="2">
        <v>0</v>
      </c>
      <c r="C94" s="2">
        <v>0</v>
      </c>
      <c r="D94" s="2">
        <v>0</v>
      </c>
    </row>
    <row r="95" spans="1:4">
      <c r="A95" s="2" t="s">
        <v>30</v>
      </c>
      <c r="B95" s="2">
        <v>0</v>
      </c>
      <c r="C95" s="2">
        <v>0</v>
      </c>
      <c r="D95" s="2">
        <v>0</v>
      </c>
    </row>
    <row r="96" spans="1:4">
      <c r="A96" s="2" t="s">
        <v>29</v>
      </c>
      <c r="B96" s="2">
        <v>0</v>
      </c>
      <c r="C96" s="2">
        <v>0</v>
      </c>
      <c r="D96" s="2">
        <v>0</v>
      </c>
    </row>
    <row r="97" spans="1:4">
      <c r="A97" s="2" t="s">
        <v>28</v>
      </c>
      <c r="B97" s="2">
        <v>23.5</v>
      </c>
      <c r="C97" s="2">
        <v>9.4</v>
      </c>
      <c r="D97" s="2">
        <v>13.9</v>
      </c>
    </row>
    <row r="98" spans="1:4">
      <c r="A98" s="2" t="s">
        <v>27</v>
      </c>
      <c r="B98" s="2">
        <v>10.1</v>
      </c>
      <c r="C98" s="2">
        <v>5.5</v>
      </c>
      <c r="D98" s="2">
        <v>4.5999999999999996</v>
      </c>
    </row>
    <row r="99" spans="1:4">
      <c r="A99" s="2" t="s">
        <v>26</v>
      </c>
      <c r="B99" s="2">
        <v>1103.3</v>
      </c>
      <c r="C99" s="2">
        <v>507.8</v>
      </c>
      <c r="D99" s="2">
        <v>595</v>
      </c>
    </row>
    <row r="100" spans="1:4">
      <c r="A100" s="2" t="s">
        <v>2359</v>
      </c>
      <c r="B100" s="2">
        <v>7.3</v>
      </c>
      <c r="C100" s="2">
        <v>3.1</v>
      </c>
      <c r="D100" s="2">
        <v>4.2</v>
      </c>
    </row>
    <row r="101" spans="1:4">
      <c r="A101" s="2" t="s">
        <v>24</v>
      </c>
      <c r="B101" s="2">
        <v>0.7</v>
      </c>
      <c r="C101" s="2">
        <v>0.4</v>
      </c>
      <c r="D101" s="2">
        <v>0.3</v>
      </c>
    </row>
    <row r="102" spans="1:4">
      <c r="A102" s="2" t="s">
        <v>2358</v>
      </c>
      <c r="B102" s="2">
        <v>5.9</v>
      </c>
      <c r="C102" s="2">
        <v>2.6</v>
      </c>
      <c r="D102" s="2">
        <v>3.2</v>
      </c>
    </row>
    <row r="103" spans="1:4">
      <c r="A103" s="2" t="s">
        <v>21</v>
      </c>
      <c r="B103" s="2">
        <v>0.7</v>
      </c>
      <c r="C103" s="2" t="s">
        <v>19</v>
      </c>
      <c r="D103" s="2">
        <v>0.7</v>
      </c>
    </row>
    <row r="104" spans="1:4">
      <c r="A104" s="2" t="s">
        <v>20</v>
      </c>
      <c r="B104" s="2">
        <v>0</v>
      </c>
      <c r="C104" s="2" t="s">
        <v>19</v>
      </c>
      <c r="D104" s="2">
        <v>0</v>
      </c>
    </row>
    <row r="105" spans="1:4">
      <c r="A105" s="2" t="s">
        <v>49</v>
      </c>
    </row>
    <row r="106" spans="1:4">
      <c r="A106" s="2" t="s">
        <v>44</v>
      </c>
      <c r="B106" s="2">
        <v>2174.1</v>
      </c>
      <c r="C106" s="2">
        <v>1042.3</v>
      </c>
      <c r="D106" s="2">
        <v>1126.2</v>
      </c>
    </row>
    <row r="107" spans="1:4">
      <c r="A107" s="2" t="s">
        <v>43</v>
      </c>
      <c r="B107" s="2">
        <v>2145.5</v>
      </c>
      <c r="C107" s="2">
        <v>1028</v>
      </c>
      <c r="D107" s="2">
        <v>1112</v>
      </c>
    </row>
    <row r="108" spans="1:4">
      <c r="A108" s="2" t="s">
        <v>42</v>
      </c>
      <c r="B108" s="2">
        <v>2109.5</v>
      </c>
      <c r="C108" s="2">
        <v>1008.9</v>
      </c>
      <c r="D108" s="2">
        <v>1095.5999999999999</v>
      </c>
    </row>
    <row r="109" spans="1:4">
      <c r="A109" s="2" t="s">
        <v>41</v>
      </c>
      <c r="B109" s="2">
        <v>935.2</v>
      </c>
      <c r="C109" s="2">
        <v>440.7</v>
      </c>
      <c r="D109" s="2">
        <v>491.9</v>
      </c>
    </row>
    <row r="110" spans="1:4">
      <c r="A110" s="2" t="s">
        <v>40</v>
      </c>
      <c r="B110" s="2">
        <v>0.7</v>
      </c>
      <c r="C110" s="2">
        <v>0.1</v>
      </c>
      <c r="D110" s="2">
        <v>0.6</v>
      </c>
    </row>
    <row r="111" spans="1:4">
      <c r="A111" s="2" t="s">
        <v>39</v>
      </c>
      <c r="B111" s="2">
        <v>88.2</v>
      </c>
      <c r="C111" s="2">
        <v>29.6</v>
      </c>
      <c r="D111" s="2">
        <v>58.2</v>
      </c>
    </row>
    <row r="112" spans="1:4">
      <c r="A112" s="2" t="s">
        <v>38</v>
      </c>
      <c r="B112" s="2">
        <v>23.6</v>
      </c>
      <c r="C112" s="2">
        <v>6.6</v>
      </c>
      <c r="D112" s="2">
        <v>16.899999999999999</v>
      </c>
    </row>
    <row r="113" spans="1:4">
      <c r="A113" s="2" t="s">
        <v>37</v>
      </c>
      <c r="B113" s="2">
        <v>894.8</v>
      </c>
      <c r="C113" s="2">
        <v>437.6</v>
      </c>
      <c r="D113" s="2">
        <v>455.4</v>
      </c>
    </row>
    <row r="114" spans="1:4">
      <c r="A114" s="2" t="s">
        <v>36</v>
      </c>
      <c r="B114" s="2">
        <v>258.10000000000002</v>
      </c>
      <c r="C114" s="2">
        <v>108</v>
      </c>
      <c r="D114" s="2">
        <v>149.69999999999999</v>
      </c>
    </row>
    <row r="115" spans="1:4">
      <c r="A115" s="2" t="s">
        <v>35</v>
      </c>
      <c r="B115" s="2">
        <v>661.4</v>
      </c>
      <c r="C115" s="2">
        <v>238.2</v>
      </c>
      <c r="D115" s="2">
        <v>422.1</v>
      </c>
    </row>
    <row r="116" spans="1:4">
      <c r="A116" s="2" t="s">
        <v>34</v>
      </c>
      <c r="B116" s="2">
        <v>10</v>
      </c>
      <c r="C116" s="2">
        <v>2.8</v>
      </c>
      <c r="D116" s="2">
        <v>7</v>
      </c>
    </row>
    <row r="117" spans="1:4">
      <c r="A117" s="2" t="s">
        <v>33</v>
      </c>
      <c r="B117" s="2">
        <v>8.9</v>
      </c>
      <c r="C117" s="2">
        <v>2.6</v>
      </c>
      <c r="D117" s="2">
        <v>6.2</v>
      </c>
    </row>
    <row r="118" spans="1:4">
      <c r="A118" s="2" t="s">
        <v>32</v>
      </c>
      <c r="B118" s="2">
        <v>1.1000000000000001</v>
      </c>
      <c r="C118" s="2">
        <v>0.2</v>
      </c>
      <c r="D118" s="2">
        <v>0.8</v>
      </c>
    </row>
    <row r="119" spans="1:4">
      <c r="A119" s="2" t="s">
        <v>31</v>
      </c>
      <c r="B119" s="2">
        <v>0</v>
      </c>
      <c r="C119" s="2" t="s">
        <v>19</v>
      </c>
      <c r="D119" s="2">
        <v>0</v>
      </c>
    </row>
    <row r="120" spans="1:4">
      <c r="A120" s="2" t="s">
        <v>30</v>
      </c>
      <c r="B120" s="2">
        <v>0.1</v>
      </c>
      <c r="C120" s="2">
        <v>0</v>
      </c>
      <c r="D120" s="2">
        <v>0.1</v>
      </c>
    </row>
    <row r="121" spans="1:4">
      <c r="A121" s="2" t="s">
        <v>29</v>
      </c>
      <c r="B121" s="2">
        <v>0</v>
      </c>
      <c r="C121" s="2">
        <v>0</v>
      </c>
      <c r="D121" s="2">
        <v>0</v>
      </c>
    </row>
    <row r="122" spans="1:4">
      <c r="A122" s="2" t="s">
        <v>28</v>
      </c>
      <c r="B122" s="2">
        <v>44</v>
      </c>
      <c r="C122" s="2">
        <v>17.8</v>
      </c>
      <c r="D122" s="2">
        <v>25.9</v>
      </c>
    </row>
    <row r="123" spans="1:4">
      <c r="A123" s="2" t="s">
        <v>27</v>
      </c>
      <c r="B123" s="2">
        <v>24.9</v>
      </c>
      <c r="C123" s="2">
        <v>14.3</v>
      </c>
      <c r="D123" s="2">
        <v>10.5</v>
      </c>
    </row>
    <row r="124" spans="1:4">
      <c r="A124" s="2" t="s">
        <v>26</v>
      </c>
      <c r="B124" s="2">
        <v>2092.6999999999998</v>
      </c>
      <c r="C124" s="2">
        <v>1005.3</v>
      </c>
      <c r="D124" s="2">
        <v>1086.3</v>
      </c>
    </row>
    <row r="125" spans="1:4">
      <c r="A125" s="2" t="s">
        <v>2359</v>
      </c>
      <c r="B125" s="2">
        <v>15.5</v>
      </c>
      <c r="C125" s="2">
        <v>6.8</v>
      </c>
      <c r="D125" s="2">
        <v>8.6</v>
      </c>
    </row>
    <row r="126" spans="1:4">
      <c r="A126" s="2" t="s">
        <v>24</v>
      </c>
      <c r="B126" s="2">
        <v>1.9</v>
      </c>
      <c r="C126" s="2">
        <v>1.1000000000000001</v>
      </c>
      <c r="D126" s="2">
        <v>0.8</v>
      </c>
    </row>
    <row r="127" spans="1:4">
      <c r="A127" s="2" t="s">
        <v>2358</v>
      </c>
      <c r="B127" s="2">
        <v>12.3</v>
      </c>
      <c r="C127" s="2">
        <v>5.7</v>
      </c>
      <c r="D127" s="2">
        <v>6.6</v>
      </c>
    </row>
    <row r="128" spans="1:4">
      <c r="A128" s="2" t="s">
        <v>21</v>
      </c>
      <c r="B128" s="2">
        <v>1.2</v>
      </c>
      <c r="C128" s="2" t="s">
        <v>19</v>
      </c>
      <c r="D128" s="2">
        <v>1.2</v>
      </c>
    </row>
    <row r="129" spans="1:4">
      <c r="A129" s="2" t="s">
        <v>20</v>
      </c>
      <c r="B129" s="2">
        <v>0</v>
      </c>
      <c r="C129" s="2" t="s">
        <v>19</v>
      </c>
      <c r="D129" s="2">
        <v>0</v>
      </c>
    </row>
    <row r="130" spans="1:4">
      <c r="A130" s="2" t="s">
        <v>48</v>
      </c>
    </row>
    <row r="131" spans="1:4">
      <c r="A131" s="2" t="s">
        <v>44</v>
      </c>
      <c r="B131" s="2">
        <v>3730.8</v>
      </c>
      <c r="C131" s="2">
        <v>1782.1</v>
      </c>
      <c r="D131" s="2">
        <v>1937.7</v>
      </c>
    </row>
    <row r="132" spans="1:4">
      <c r="A132" s="2" t="s">
        <v>43</v>
      </c>
      <c r="B132" s="2">
        <v>3681.6</v>
      </c>
      <c r="C132" s="2">
        <v>1757.9</v>
      </c>
      <c r="D132" s="2">
        <v>1913.2</v>
      </c>
    </row>
    <row r="133" spans="1:4">
      <c r="A133" s="2" t="s">
        <v>42</v>
      </c>
      <c r="B133" s="2">
        <v>3591.1</v>
      </c>
      <c r="C133" s="2">
        <v>1709.9</v>
      </c>
      <c r="D133" s="2">
        <v>1871.7</v>
      </c>
    </row>
    <row r="134" spans="1:4">
      <c r="A134" s="2" t="s">
        <v>41</v>
      </c>
      <c r="B134" s="2">
        <v>1577.2</v>
      </c>
      <c r="C134" s="2">
        <v>745.7</v>
      </c>
      <c r="D134" s="2">
        <v>826.8</v>
      </c>
    </row>
    <row r="135" spans="1:4">
      <c r="A135" s="2" t="s">
        <v>40</v>
      </c>
      <c r="B135" s="2">
        <v>1</v>
      </c>
      <c r="C135" s="2">
        <v>0.1</v>
      </c>
      <c r="D135" s="2">
        <v>0.9</v>
      </c>
    </row>
    <row r="136" spans="1:4">
      <c r="A136" s="2" t="s">
        <v>39</v>
      </c>
      <c r="B136" s="2">
        <v>128.30000000000001</v>
      </c>
      <c r="C136" s="2">
        <v>43.1</v>
      </c>
      <c r="D136" s="2">
        <v>84.5</v>
      </c>
    </row>
    <row r="137" spans="1:4">
      <c r="A137" s="2" t="s">
        <v>38</v>
      </c>
      <c r="B137" s="2">
        <v>34.4</v>
      </c>
      <c r="C137" s="2">
        <v>9.9</v>
      </c>
      <c r="D137" s="2">
        <v>24.3</v>
      </c>
    </row>
    <row r="138" spans="1:4">
      <c r="A138" s="2" t="s">
        <v>37</v>
      </c>
      <c r="B138" s="2">
        <v>1669</v>
      </c>
      <c r="C138" s="2">
        <v>797.6</v>
      </c>
      <c r="D138" s="2">
        <v>867.9</v>
      </c>
    </row>
    <row r="139" spans="1:4">
      <c r="A139" s="2" t="s">
        <v>36</v>
      </c>
      <c r="B139" s="2">
        <v>442.6</v>
      </c>
      <c r="C139" s="2">
        <v>183.3</v>
      </c>
      <c r="D139" s="2">
        <v>258.5</v>
      </c>
    </row>
    <row r="140" spans="1:4">
      <c r="A140" s="2" t="s">
        <v>35</v>
      </c>
      <c r="B140" s="2">
        <v>1093.5</v>
      </c>
      <c r="C140" s="2">
        <v>391.4</v>
      </c>
      <c r="D140" s="2">
        <v>700</v>
      </c>
    </row>
    <row r="141" spans="1:4">
      <c r="A141" s="2" t="s">
        <v>34</v>
      </c>
      <c r="B141" s="2">
        <v>24</v>
      </c>
      <c r="C141" s="2">
        <v>6.6</v>
      </c>
      <c r="D141" s="2">
        <v>17</v>
      </c>
    </row>
    <row r="142" spans="1:4">
      <c r="A142" s="2" t="s">
        <v>33</v>
      </c>
      <c r="B142" s="2">
        <v>21.7</v>
      </c>
      <c r="C142" s="2">
        <v>6.1</v>
      </c>
      <c r="D142" s="2">
        <v>15.2</v>
      </c>
    </row>
    <row r="143" spans="1:4">
      <c r="A143" s="2" t="s">
        <v>32</v>
      </c>
      <c r="B143" s="2">
        <v>2.2999999999999998</v>
      </c>
      <c r="C143" s="2">
        <v>0.5</v>
      </c>
      <c r="D143" s="2">
        <v>1.7</v>
      </c>
    </row>
    <row r="144" spans="1:4">
      <c r="A144" s="2" t="s">
        <v>31</v>
      </c>
      <c r="B144" s="2">
        <v>0</v>
      </c>
      <c r="C144" s="2" t="s">
        <v>19</v>
      </c>
      <c r="D144" s="2">
        <v>0</v>
      </c>
    </row>
    <row r="145" spans="1:4">
      <c r="A145" s="2" t="s">
        <v>30</v>
      </c>
      <c r="B145" s="2">
        <v>0.1</v>
      </c>
      <c r="C145" s="2">
        <v>0</v>
      </c>
      <c r="D145" s="2">
        <v>0.1</v>
      </c>
    </row>
    <row r="146" spans="1:4">
      <c r="A146" s="2" t="s">
        <v>29</v>
      </c>
      <c r="B146" s="2">
        <v>0.1</v>
      </c>
      <c r="C146" s="2">
        <v>0</v>
      </c>
      <c r="D146" s="2">
        <v>0.1</v>
      </c>
    </row>
    <row r="147" spans="1:4">
      <c r="A147" s="2" t="s">
        <v>28</v>
      </c>
      <c r="B147" s="2">
        <v>94.5</v>
      </c>
      <c r="C147" s="2">
        <v>40.799999999999997</v>
      </c>
      <c r="D147" s="2">
        <v>53.2</v>
      </c>
    </row>
    <row r="148" spans="1:4">
      <c r="A148" s="2" t="s">
        <v>27</v>
      </c>
      <c r="B148" s="2">
        <v>68.7</v>
      </c>
      <c r="C148" s="2">
        <v>38.1</v>
      </c>
      <c r="D148" s="2">
        <v>30.4</v>
      </c>
    </row>
    <row r="149" spans="1:4">
      <c r="A149" s="2" t="s">
        <v>26</v>
      </c>
      <c r="B149" s="2">
        <v>3562.9</v>
      </c>
      <c r="C149" s="2">
        <v>1703.7</v>
      </c>
      <c r="D149" s="2">
        <v>1857.1</v>
      </c>
    </row>
    <row r="150" spans="1:4">
      <c r="A150" s="2" t="s">
        <v>2359</v>
      </c>
      <c r="B150" s="2">
        <v>32.1</v>
      </c>
      <c r="C150" s="2">
        <v>13.8</v>
      </c>
      <c r="D150" s="2">
        <v>18.100000000000001</v>
      </c>
    </row>
    <row r="151" spans="1:4">
      <c r="A151" s="2" t="s">
        <v>24</v>
      </c>
      <c r="B151" s="2">
        <v>3</v>
      </c>
      <c r="C151" s="2">
        <v>1.4</v>
      </c>
      <c r="D151" s="2">
        <v>1.6</v>
      </c>
    </row>
    <row r="152" spans="1:4">
      <c r="A152" s="2" t="s">
        <v>2358</v>
      </c>
      <c r="B152" s="2">
        <v>26.6</v>
      </c>
      <c r="C152" s="2">
        <v>12.4</v>
      </c>
      <c r="D152" s="2">
        <v>14.1</v>
      </c>
    </row>
    <row r="153" spans="1:4">
      <c r="A153" s="2" t="s">
        <v>21</v>
      </c>
      <c r="B153" s="2">
        <v>2.5</v>
      </c>
      <c r="C153" s="2" t="s">
        <v>19</v>
      </c>
      <c r="D153" s="2">
        <v>2.4</v>
      </c>
    </row>
    <row r="154" spans="1:4">
      <c r="A154" s="2" t="s">
        <v>20</v>
      </c>
      <c r="B154" s="2">
        <v>0</v>
      </c>
      <c r="C154" s="2" t="s">
        <v>19</v>
      </c>
      <c r="D154" s="2">
        <v>0</v>
      </c>
    </row>
    <row r="155" spans="1:4">
      <c r="A155" s="2" t="s">
        <v>47</v>
      </c>
    </row>
    <row r="156" spans="1:4">
      <c r="A156" s="2" t="s">
        <v>44</v>
      </c>
      <c r="B156" s="2">
        <v>3569.3</v>
      </c>
      <c r="C156" s="2">
        <v>1606</v>
      </c>
      <c r="D156" s="2">
        <v>1950.2</v>
      </c>
    </row>
    <row r="157" spans="1:4">
      <c r="A157" s="2" t="s">
        <v>43</v>
      </c>
      <c r="B157" s="2">
        <v>3518.8</v>
      </c>
      <c r="C157" s="2">
        <v>1583.1</v>
      </c>
      <c r="D157" s="2">
        <v>1923.2</v>
      </c>
    </row>
    <row r="158" spans="1:4">
      <c r="A158" s="2" t="s">
        <v>42</v>
      </c>
      <c r="B158" s="2">
        <v>3380.7</v>
      </c>
      <c r="C158" s="2">
        <v>1512.9</v>
      </c>
      <c r="D158" s="2">
        <v>1856.7</v>
      </c>
    </row>
    <row r="159" spans="1:4">
      <c r="A159" s="2" t="s">
        <v>41</v>
      </c>
      <c r="B159" s="2">
        <v>1417.3</v>
      </c>
      <c r="C159" s="2">
        <v>635.70000000000005</v>
      </c>
      <c r="D159" s="2">
        <v>776.2</v>
      </c>
    </row>
    <row r="160" spans="1:4">
      <c r="A160" s="2" t="s">
        <v>40</v>
      </c>
      <c r="B160" s="2">
        <v>1.3</v>
      </c>
      <c r="C160" s="2">
        <v>0.2</v>
      </c>
      <c r="D160" s="2">
        <v>1.1000000000000001</v>
      </c>
    </row>
    <row r="161" spans="1:4">
      <c r="A161" s="2" t="s">
        <v>39</v>
      </c>
      <c r="B161" s="2">
        <v>113.4</v>
      </c>
      <c r="C161" s="2">
        <v>35.799999999999997</v>
      </c>
      <c r="D161" s="2">
        <v>76.900000000000006</v>
      </c>
    </row>
    <row r="162" spans="1:4">
      <c r="A162" s="2" t="s">
        <v>38</v>
      </c>
      <c r="B162" s="2">
        <v>28.9</v>
      </c>
      <c r="C162" s="2">
        <v>7.4</v>
      </c>
      <c r="D162" s="2">
        <v>21.4</v>
      </c>
    </row>
    <row r="163" spans="1:4">
      <c r="A163" s="2" t="s">
        <v>37</v>
      </c>
      <c r="B163" s="2">
        <v>1710.8</v>
      </c>
      <c r="C163" s="2">
        <v>756.6</v>
      </c>
      <c r="D163" s="2">
        <v>949.9</v>
      </c>
    </row>
    <row r="164" spans="1:4">
      <c r="A164" s="2" t="s">
        <v>36</v>
      </c>
      <c r="B164" s="2">
        <v>428.2</v>
      </c>
      <c r="C164" s="2">
        <v>166.3</v>
      </c>
      <c r="D164" s="2">
        <v>261</v>
      </c>
    </row>
    <row r="165" spans="1:4">
      <c r="A165" s="2" t="s">
        <v>35</v>
      </c>
      <c r="B165" s="2">
        <v>1003.1</v>
      </c>
      <c r="C165" s="2">
        <v>335.2</v>
      </c>
      <c r="D165" s="2">
        <v>665.5</v>
      </c>
    </row>
    <row r="166" spans="1:4">
      <c r="A166" s="2" t="s">
        <v>34</v>
      </c>
      <c r="B166" s="2">
        <v>43.7</v>
      </c>
      <c r="C166" s="2">
        <v>11.4</v>
      </c>
      <c r="D166" s="2">
        <v>31.8</v>
      </c>
    </row>
    <row r="167" spans="1:4">
      <c r="A167" s="2" t="s">
        <v>33</v>
      </c>
      <c r="B167" s="2">
        <v>39.4</v>
      </c>
      <c r="C167" s="2">
        <v>10.5</v>
      </c>
      <c r="D167" s="2">
        <v>28.5</v>
      </c>
    </row>
    <row r="168" spans="1:4">
      <c r="A168" s="2" t="s">
        <v>32</v>
      </c>
      <c r="B168" s="2">
        <v>4.2</v>
      </c>
      <c r="C168" s="2">
        <v>0.8</v>
      </c>
      <c r="D168" s="2">
        <v>3.3</v>
      </c>
    </row>
    <row r="169" spans="1:4">
      <c r="A169" s="2" t="s">
        <v>31</v>
      </c>
      <c r="B169" s="2">
        <v>0</v>
      </c>
      <c r="C169" s="2">
        <v>0</v>
      </c>
      <c r="D169" s="2">
        <v>0</v>
      </c>
    </row>
    <row r="170" spans="1:4">
      <c r="A170" s="2" t="s">
        <v>30</v>
      </c>
      <c r="B170" s="2">
        <v>0.2</v>
      </c>
      <c r="C170" s="2">
        <v>0</v>
      </c>
      <c r="D170" s="2">
        <v>0.2</v>
      </c>
    </row>
    <row r="171" spans="1:4">
      <c r="A171" s="2" t="s">
        <v>29</v>
      </c>
      <c r="B171" s="2">
        <v>0.1</v>
      </c>
      <c r="C171" s="2">
        <v>0</v>
      </c>
      <c r="D171" s="2">
        <v>0.1</v>
      </c>
    </row>
    <row r="172" spans="1:4">
      <c r="A172" s="2" t="s">
        <v>28</v>
      </c>
      <c r="B172" s="2">
        <v>126.5</v>
      </c>
      <c r="C172" s="2">
        <v>54.1</v>
      </c>
      <c r="D172" s="2">
        <v>71.7</v>
      </c>
    </row>
    <row r="173" spans="1:4">
      <c r="A173" s="2" t="s">
        <v>27</v>
      </c>
      <c r="B173" s="2">
        <v>110.5</v>
      </c>
      <c r="C173" s="2">
        <v>58.4</v>
      </c>
      <c r="D173" s="2">
        <v>51.5</v>
      </c>
    </row>
    <row r="174" spans="1:4">
      <c r="A174" s="2" t="s">
        <v>26</v>
      </c>
      <c r="B174" s="2">
        <v>3353.8</v>
      </c>
      <c r="C174" s="2">
        <v>1508.4</v>
      </c>
      <c r="D174" s="2">
        <v>1842.8</v>
      </c>
    </row>
    <row r="175" spans="1:4">
      <c r="A175" s="2" t="s">
        <v>2359</v>
      </c>
      <c r="B175" s="2">
        <v>38.299999999999997</v>
      </c>
      <c r="C175" s="2">
        <v>14.6</v>
      </c>
      <c r="D175" s="2">
        <v>23.4</v>
      </c>
    </row>
    <row r="176" spans="1:4">
      <c r="A176" s="2" t="s">
        <v>24</v>
      </c>
      <c r="B176" s="2">
        <v>3.5</v>
      </c>
      <c r="C176" s="2">
        <v>1.7</v>
      </c>
      <c r="D176" s="2">
        <v>1.9</v>
      </c>
    </row>
    <row r="177" spans="1:4">
      <c r="A177" s="2" t="s">
        <v>2358</v>
      </c>
      <c r="B177" s="2">
        <v>31.5</v>
      </c>
      <c r="C177" s="2">
        <v>12.9</v>
      </c>
      <c r="D177" s="2">
        <v>18.3</v>
      </c>
    </row>
    <row r="178" spans="1:4">
      <c r="A178" s="2" t="s">
        <v>21</v>
      </c>
      <c r="B178" s="2">
        <v>3.2</v>
      </c>
      <c r="C178" s="2" t="s">
        <v>19</v>
      </c>
      <c r="D178" s="2">
        <v>3.2</v>
      </c>
    </row>
    <row r="179" spans="1:4">
      <c r="A179" s="2" t="s">
        <v>20</v>
      </c>
      <c r="B179" s="2">
        <v>0</v>
      </c>
      <c r="C179" s="2" t="s">
        <v>19</v>
      </c>
      <c r="D179" s="2">
        <v>0</v>
      </c>
    </row>
    <row r="180" spans="1:4">
      <c r="A180" s="2" t="s">
        <v>46</v>
      </c>
    </row>
    <row r="181" spans="1:4">
      <c r="A181" s="2" t="s">
        <v>44</v>
      </c>
      <c r="B181" s="2">
        <v>1494.9</v>
      </c>
      <c r="C181" s="2">
        <v>591.6</v>
      </c>
      <c r="D181" s="2">
        <v>896</v>
      </c>
    </row>
    <row r="182" spans="1:4">
      <c r="A182" s="2" t="s">
        <v>43</v>
      </c>
      <c r="B182" s="2">
        <v>1471.2</v>
      </c>
      <c r="C182" s="2">
        <v>582</v>
      </c>
      <c r="D182" s="2">
        <v>882.3</v>
      </c>
    </row>
    <row r="183" spans="1:4">
      <c r="A183" s="2" t="s">
        <v>42</v>
      </c>
      <c r="B183" s="2">
        <v>1387</v>
      </c>
      <c r="C183" s="2">
        <v>541.5</v>
      </c>
      <c r="D183" s="2">
        <v>839.5</v>
      </c>
    </row>
    <row r="184" spans="1:4">
      <c r="A184" s="2" t="s">
        <v>41</v>
      </c>
      <c r="B184" s="2">
        <v>517.20000000000005</v>
      </c>
      <c r="C184" s="2">
        <v>205.6</v>
      </c>
      <c r="D184" s="2">
        <v>308.8</v>
      </c>
    </row>
    <row r="185" spans="1:4">
      <c r="A185" s="2" t="s">
        <v>40</v>
      </c>
      <c r="B185" s="2">
        <v>0.9</v>
      </c>
      <c r="C185" s="2">
        <v>0.1</v>
      </c>
      <c r="D185" s="2">
        <v>0.8</v>
      </c>
    </row>
    <row r="186" spans="1:4">
      <c r="A186" s="2" t="s">
        <v>39</v>
      </c>
      <c r="B186" s="2">
        <v>45.7</v>
      </c>
      <c r="C186" s="2">
        <v>12.4</v>
      </c>
      <c r="D186" s="2">
        <v>32.9</v>
      </c>
    </row>
    <row r="187" spans="1:4">
      <c r="A187" s="2" t="s">
        <v>38</v>
      </c>
      <c r="B187" s="2">
        <v>11.4</v>
      </c>
      <c r="C187" s="2">
        <v>2.4</v>
      </c>
      <c r="D187" s="2">
        <v>8.9</v>
      </c>
    </row>
    <row r="188" spans="1:4">
      <c r="A188" s="2" t="s">
        <v>37</v>
      </c>
      <c r="B188" s="2">
        <v>760.9</v>
      </c>
      <c r="C188" s="2">
        <v>289.89999999999998</v>
      </c>
      <c r="D188" s="2">
        <v>468.6</v>
      </c>
    </row>
    <row r="189" spans="1:4">
      <c r="A189" s="2" t="s">
        <v>36</v>
      </c>
      <c r="B189" s="2">
        <v>170.9</v>
      </c>
      <c r="C189" s="2">
        <v>57.5</v>
      </c>
      <c r="D189" s="2">
        <v>112.8</v>
      </c>
    </row>
    <row r="190" spans="1:4">
      <c r="A190" s="2" t="s">
        <v>35</v>
      </c>
      <c r="B190" s="2">
        <v>419.2</v>
      </c>
      <c r="C190" s="2">
        <v>121.5</v>
      </c>
      <c r="D190" s="2">
        <v>296.3</v>
      </c>
    </row>
    <row r="191" spans="1:4">
      <c r="A191" s="2" t="s">
        <v>34</v>
      </c>
      <c r="B191" s="2">
        <v>36.700000000000003</v>
      </c>
      <c r="C191" s="2">
        <v>9</v>
      </c>
      <c r="D191" s="2">
        <v>27.4</v>
      </c>
    </row>
    <row r="192" spans="1:4">
      <c r="A192" s="2" t="s">
        <v>33</v>
      </c>
      <c r="B192" s="2">
        <v>33.299999999999997</v>
      </c>
      <c r="C192" s="2">
        <v>8.3000000000000007</v>
      </c>
      <c r="D192" s="2">
        <v>24.7</v>
      </c>
    </row>
    <row r="193" spans="1:4">
      <c r="A193" s="2" t="s">
        <v>32</v>
      </c>
      <c r="B193" s="2">
        <v>3.3</v>
      </c>
      <c r="C193" s="2">
        <v>0.7</v>
      </c>
      <c r="D193" s="2">
        <v>2.5</v>
      </c>
    </row>
    <row r="194" spans="1:4">
      <c r="A194" s="2" t="s">
        <v>31</v>
      </c>
      <c r="B194" s="2">
        <v>0</v>
      </c>
      <c r="C194" s="2">
        <v>0</v>
      </c>
      <c r="D194" s="2">
        <v>0</v>
      </c>
    </row>
    <row r="195" spans="1:4">
      <c r="A195" s="2" t="s">
        <v>30</v>
      </c>
      <c r="B195" s="2">
        <v>0.2</v>
      </c>
      <c r="C195" s="2">
        <v>0</v>
      </c>
      <c r="D195" s="2">
        <v>0.2</v>
      </c>
    </row>
    <row r="196" spans="1:4">
      <c r="A196" s="2" t="s">
        <v>29</v>
      </c>
      <c r="B196" s="2">
        <v>0.1</v>
      </c>
      <c r="C196" s="2">
        <v>0</v>
      </c>
      <c r="D196" s="2">
        <v>0.1</v>
      </c>
    </row>
    <row r="197" spans="1:4">
      <c r="A197" s="2" t="s">
        <v>28</v>
      </c>
      <c r="B197" s="2">
        <v>72.7</v>
      </c>
      <c r="C197" s="2">
        <v>29.4</v>
      </c>
      <c r="D197" s="2">
        <v>42.9</v>
      </c>
    </row>
    <row r="198" spans="1:4">
      <c r="A198" s="2" t="s">
        <v>27</v>
      </c>
      <c r="B198" s="2">
        <v>67.400000000000006</v>
      </c>
      <c r="C198" s="2">
        <v>33.6</v>
      </c>
      <c r="D198" s="2">
        <v>33.4</v>
      </c>
    </row>
    <row r="199" spans="1:4">
      <c r="A199" s="2" t="s">
        <v>26</v>
      </c>
      <c r="B199" s="2">
        <v>1376</v>
      </c>
      <c r="C199" s="2">
        <v>540.6</v>
      </c>
      <c r="D199" s="2">
        <v>833.9</v>
      </c>
    </row>
    <row r="200" spans="1:4">
      <c r="A200" s="2" t="s">
        <v>2359</v>
      </c>
      <c r="B200" s="2">
        <v>19.8</v>
      </c>
      <c r="C200" s="2">
        <v>6.9</v>
      </c>
      <c r="D200" s="2">
        <v>12.8</v>
      </c>
    </row>
    <row r="201" spans="1:4">
      <c r="A201" s="2" t="s">
        <v>24</v>
      </c>
      <c r="B201" s="2">
        <v>1.5</v>
      </c>
      <c r="C201" s="2">
        <v>0.6</v>
      </c>
      <c r="D201" s="2">
        <v>0.8</v>
      </c>
    </row>
    <row r="202" spans="1:4">
      <c r="A202" s="2" t="s">
        <v>2358</v>
      </c>
      <c r="B202" s="2">
        <v>16.399999999999999</v>
      </c>
      <c r="C202" s="2">
        <v>6.3</v>
      </c>
      <c r="D202" s="2">
        <v>10</v>
      </c>
    </row>
    <row r="203" spans="1:4">
      <c r="A203" s="2" t="s">
        <v>21</v>
      </c>
      <c r="B203" s="2">
        <v>1.9</v>
      </c>
      <c r="C203" s="2" t="s">
        <v>19</v>
      </c>
      <c r="D203" s="2">
        <v>1.9</v>
      </c>
    </row>
    <row r="204" spans="1:4">
      <c r="A204" s="2" t="s">
        <v>20</v>
      </c>
      <c r="B204" s="2">
        <v>0</v>
      </c>
      <c r="C204" s="2" t="s">
        <v>19</v>
      </c>
      <c r="D204" s="2">
        <v>0</v>
      </c>
    </row>
    <row r="205" spans="1:4">
      <c r="A205" s="2" t="s">
        <v>45</v>
      </c>
    </row>
    <row r="206" spans="1:4">
      <c r="A206" s="2" t="s">
        <v>44</v>
      </c>
      <c r="B206" s="2">
        <v>265.60000000000002</v>
      </c>
      <c r="C206" s="2">
        <v>91.3</v>
      </c>
      <c r="D206" s="2">
        <v>172.6</v>
      </c>
    </row>
    <row r="207" spans="1:4">
      <c r="A207" s="2" t="s">
        <v>43</v>
      </c>
      <c r="B207" s="2">
        <v>260.7</v>
      </c>
      <c r="C207" s="2">
        <v>89.3</v>
      </c>
      <c r="D207" s="2">
        <v>169.7</v>
      </c>
    </row>
    <row r="208" spans="1:4">
      <c r="A208" s="2" t="s">
        <v>42</v>
      </c>
      <c r="B208" s="2">
        <v>238.4</v>
      </c>
      <c r="C208" s="2">
        <v>79.8</v>
      </c>
      <c r="D208" s="2">
        <v>157.30000000000001</v>
      </c>
    </row>
    <row r="209" spans="1:4">
      <c r="A209" s="2" t="s">
        <v>41</v>
      </c>
      <c r="B209" s="2">
        <v>77.400000000000006</v>
      </c>
      <c r="C209" s="2">
        <v>26.5</v>
      </c>
      <c r="D209" s="2">
        <v>50.4</v>
      </c>
    </row>
    <row r="210" spans="1:4">
      <c r="A210" s="2" t="s">
        <v>40</v>
      </c>
      <c r="B210" s="2">
        <v>0.4</v>
      </c>
      <c r="C210" s="2">
        <v>0.1</v>
      </c>
      <c r="D210" s="2">
        <v>0.3</v>
      </c>
    </row>
    <row r="211" spans="1:4">
      <c r="A211" s="2" t="s">
        <v>39</v>
      </c>
      <c r="B211" s="2">
        <v>9.1</v>
      </c>
      <c r="C211" s="2">
        <v>2.2999999999999998</v>
      </c>
      <c r="D211" s="2">
        <v>6.7</v>
      </c>
    </row>
    <row r="212" spans="1:4">
      <c r="A212" s="2" t="s">
        <v>38</v>
      </c>
      <c r="B212" s="2">
        <v>1.8</v>
      </c>
      <c r="C212" s="2">
        <v>0.4</v>
      </c>
      <c r="D212" s="2">
        <v>1.3</v>
      </c>
    </row>
    <row r="213" spans="1:4">
      <c r="A213" s="2" t="s">
        <v>37</v>
      </c>
      <c r="B213" s="2">
        <v>135.19999999999999</v>
      </c>
      <c r="C213" s="2">
        <v>43.5</v>
      </c>
      <c r="D213" s="2">
        <v>91.1</v>
      </c>
    </row>
    <row r="214" spans="1:4">
      <c r="A214" s="2" t="s">
        <v>36</v>
      </c>
      <c r="B214" s="2">
        <v>27</v>
      </c>
      <c r="C214" s="2">
        <v>7.8</v>
      </c>
      <c r="D214" s="2">
        <v>19.100000000000001</v>
      </c>
    </row>
    <row r="215" spans="1:4">
      <c r="A215" s="2" t="s">
        <v>35</v>
      </c>
      <c r="B215" s="2">
        <v>79.3</v>
      </c>
      <c r="C215" s="2">
        <v>20.399999999999999</v>
      </c>
      <c r="D215" s="2">
        <v>58.6</v>
      </c>
    </row>
    <row r="216" spans="1:4">
      <c r="A216" s="2" t="s">
        <v>34</v>
      </c>
      <c r="B216" s="2">
        <v>10.6</v>
      </c>
      <c r="C216" s="2">
        <v>2.2999999999999998</v>
      </c>
      <c r="D216" s="2">
        <v>8.1999999999999993</v>
      </c>
    </row>
    <row r="217" spans="1:4">
      <c r="A217" s="2" t="s">
        <v>33</v>
      </c>
      <c r="B217" s="2">
        <v>9.6999999999999993</v>
      </c>
      <c r="C217" s="2">
        <v>2.2000000000000002</v>
      </c>
      <c r="D217" s="2">
        <v>7.4</v>
      </c>
    </row>
    <row r="218" spans="1:4">
      <c r="A218" s="2" t="s">
        <v>32</v>
      </c>
      <c r="B218" s="2">
        <v>0.9</v>
      </c>
      <c r="C218" s="2">
        <v>0.1</v>
      </c>
      <c r="D218" s="2">
        <v>0.7</v>
      </c>
    </row>
    <row r="219" spans="1:4">
      <c r="A219" s="2" t="s">
        <v>31</v>
      </c>
      <c r="B219" s="2">
        <v>0</v>
      </c>
      <c r="C219" s="2" t="s">
        <v>19</v>
      </c>
      <c r="D219" s="2">
        <v>0</v>
      </c>
    </row>
    <row r="220" spans="1:4">
      <c r="A220" s="2" t="s">
        <v>30</v>
      </c>
      <c r="B220" s="2">
        <v>0.1</v>
      </c>
      <c r="C220" s="2">
        <v>0</v>
      </c>
      <c r="D220" s="2">
        <v>0</v>
      </c>
    </row>
    <row r="221" spans="1:4">
      <c r="A221" s="2" t="s">
        <v>29</v>
      </c>
      <c r="B221" s="2">
        <v>0</v>
      </c>
      <c r="C221" s="2">
        <v>0</v>
      </c>
      <c r="D221" s="2">
        <v>0</v>
      </c>
    </row>
    <row r="222" spans="1:4">
      <c r="A222" s="2" t="s">
        <v>28</v>
      </c>
      <c r="B222" s="2">
        <v>17.899999999999999</v>
      </c>
      <c r="C222" s="2">
        <v>7</v>
      </c>
      <c r="D222" s="2">
        <v>10.7</v>
      </c>
    </row>
    <row r="223" spans="1:4">
      <c r="A223" s="2" t="s">
        <v>27</v>
      </c>
      <c r="B223" s="2">
        <v>17.5</v>
      </c>
      <c r="C223" s="2">
        <v>7.8</v>
      </c>
      <c r="D223" s="2">
        <v>9.5</v>
      </c>
    </row>
    <row r="224" spans="1:4">
      <c r="A224" s="2" t="s">
        <v>26</v>
      </c>
      <c r="B224" s="2">
        <v>236.7</v>
      </c>
      <c r="C224" s="2">
        <v>79.8</v>
      </c>
      <c r="D224" s="2">
        <v>156.5</v>
      </c>
    </row>
    <row r="225" spans="1:4">
      <c r="A225" s="2" t="s">
        <v>2359</v>
      </c>
      <c r="B225" s="2">
        <v>4.7</v>
      </c>
      <c r="C225" s="2">
        <v>1.5</v>
      </c>
      <c r="D225" s="2">
        <v>3.1</v>
      </c>
    </row>
    <row r="226" spans="1:4">
      <c r="A226" s="2" t="s">
        <v>24</v>
      </c>
      <c r="B226" s="2">
        <v>0.3</v>
      </c>
      <c r="C226" s="2">
        <v>0.1</v>
      </c>
      <c r="D226" s="2">
        <v>0.2</v>
      </c>
    </row>
    <row r="227" spans="1:4">
      <c r="A227" s="2" t="s">
        <v>2358</v>
      </c>
      <c r="B227" s="2">
        <v>3.8</v>
      </c>
      <c r="C227" s="2">
        <v>1.4</v>
      </c>
      <c r="D227" s="2">
        <v>2.4</v>
      </c>
    </row>
    <row r="228" spans="1:4">
      <c r="A228" s="2" t="s">
        <v>21</v>
      </c>
      <c r="B228" s="2">
        <v>0.5</v>
      </c>
      <c r="C228" s="2" t="s">
        <v>19</v>
      </c>
      <c r="D228" s="2">
        <v>0.5</v>
      </c>
    </row>
    <row r="229" spans="1:4">
      <c r="A229" s="2" t="s">
        <v>20</v>
      </c>
      <c r="B229" s="2">
        <v>0</v>
      </c>
      <c r="C229" s="2" t="s">
        <v>19</v>
      </c>
      <c r="D229" s="2" t="s">
        <v>19</v>
      </c>
    </row>
  </sheetData>
  <phoneticPr fontId="40"/>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6" tint="0.59999389629810485"/>
  </sheetPr>
  <dimension ref="A1:G373"/>
  <sheetViews>
    <sheetView workbookViewId="0">
      <selection activeCell="F60" sqref="F60"/>
    </sheetView>
  </sheetViews>
  <sheetFormatPr defaultRowHeight="12"/>
  <cols>
    <col min="1" max="1" width="56" style="2" customWidth="1"/>
    <col min="2" max="7" width="11.375" style="2" customWidth="1"/>
    <col min="8" max="16384" width="9" style="2"/>
  </cols>
  <sheetData>
    <row r="1" spans="1:7">
      <c r="A1" s="2" t="s">
        <v>2124</v>
      </c>
      <c r="B1" s="2" t="s">
        <v>58</v>
      </c>
      <c r="C1" s="2" t="s">
        <v>2125</v>
      </c>
      <c r="D1" s="2" t="s">
        <v>56</v>
      </c>
    </row>
    <row r="2" spans="1:7">
      <c r="A2" s="2" t="s">
        <v>95</v>
      </c>
    </row>
    <row r="3" spans="1:7">
      <c r="A3" s="2" t="s">
        <v>94</v>
      </c>
    </row>
    <row r="4" spans="1:7">
      <c r="B4" s="2" t="s">
        <v>44</v>
      </c>
      <c r="C4" s="2" t="s">
        <v>8</v>
      </c>
      <c r="D4" s="2" t="s">
        <v>9</v>
      </c>
      <c r="E4" s="2" t="s">
        <v>10</v>
      </c>
      <c r="F4" s="2" t="s">
        <v>11</v>
      </c>
      <c r="G4" s="2" t="s">
        <v>12</v>
      </c>
    </row>
    <row r="5" spans="1:7">
      <c r="A5" s="2" t="s">
        <v>53</v>
      </c>
    </row>
    <row r="6" spans="1:7">
      <c r="A6" s="258" t="s">
        <v>44</v>
      </c>
      <c r="B6" s="258">
        <v>49413.9</v>
      </c>
      <c r="C6" s="258">
        <v>12690.9</v>
      </c>
      <c r="D6" s="258">
        <v>12266.8</v>
      </c>
      <c r="E6" s="258">
        <v>9462</v>
      </c>
      <c r="F6" s="258">
        <v>8495.4</v>
      </c>
      <c r="G6" s="258">
        <v>6497.6</v>
      </c>
    </row>
    <row r="7" spans="1:7">
      <c r="A7" s="2" t="s">
        <v>93</v>
      </c>
      <c r="B7" s="2">
        <v>34564.1</v>
      </c>
      <c r="C7" s="2">
        <v>10796.3</v>
      </c>
      <c r="D7" s="2">
        <v>10186.299999999999</v>
      </c>
      <c r="E7" s="2">
        <v>6241.3</v>
      </c>
      <c r="F7" s="2">
        <v>4402.5</v>
      </c>
      <c r="G7" s="2">
        <v>2936.8</v>
      </c>
    </row>
    <row r="8" spans="1:7">
      <c r="A8" s="2" t="s">
        <v>42</v>
      </c>
      <c r="B8" s="2">
        <v>29708.799999999999</v>
      </c>
      <c r="C8" s="2">
        <v>9749.9</v>
      </c>
      <c r="D8" s="2">
        <v>9115.2999999999993</v>
      </c>
      <c r="E8" s="2">
        <v>5131.5</v>
      </c>
      <c r="F8" s="2">
        <v>3442.1</v>
      </c>
      <c r="G8" s="2">
        <v>2269.5</v>
      </c>
    </row>
    <row r="9" spans="1:7">
      <c r="A9" s="2" t="s">
        <v>92</v>
      </c>
      <c r="B9" s="2">
        <v>11918.3</v>
      </c>
      <c r="C9" s="2">
        <v>3788.3</v>
      </c>
      <c r="D9" s="2">
        <v>3511.5</v>
      </c>
      <c r="E9" s="2">
        <v>1958.6</v>
      </c>
      <c r="F9" s="2">
        <v>1478.8</v>
      </c>
      <c r="G9" s="2">
        <v>1180.9000000000001</v>
      </c>
    </row>
    <row r="10" spans="1:7">
      <c r="A10" s="2" t="s">
        <v>91</v>
      </c>
      <c r="B10" s="2">
        <v>818.7</v>
      </c>
      <c r="C10" s="2">
        <v>19.100000000000001</v>
      </c>
      <c r="D10" s="2">
        <v>65.8</v>
      </c>
      <c r="E10" s="2">
        <v>99.3</v>
      </c>
      <c r="F10" s="2">
        <v>217.6</v>
      </c>
      <c r="G10" s="2">
        <v>416.9</v>
      </c>
    </row>
    <row r="11" spans="1:7">
      <c r="A11" s="2" t="s">
        <v>90</v>
      </c>
      <c r="B11" s="2">
        <v>4666</v>
      </c>
      <c r="C11" s="2">
        <v>1002.4</v>
      </c>
      <c r="D11" s="2">
        <v>1190.9000000000001</v>
      </c>
      <c r="E11" s="2">
        <v>823.1</v>
      </c>
      <c r="F11" s="2">
        <v>806.9</v>
      </c>
      <c r="G11" s="2">
        <v>842.7</v>
      </c>
    </row>
    <row r="12" spans="1:7">
      <c r="A12" s="2" t="s">
        <v>89</v>
      </c>
      <c r="B12" s="2">
        <v>991.3</v>
      </c>
      <c r="C12" s="2">
        <v>183</v>
      </c>
      <c r="D12" s="2">
        <v>270.89999999999998</v>
      </c>
      <c r="E12" s="2">
        <v>198.1</v>
      </c>
      <c r="F12" s="2">
        <v>180.7</v>
      </c>
      <c r="G12" s="2">
        <v>158.6</v>
      </c>
    </row>
    <row r="13" spans="1:7">
      <c r="A13" s="2" t="s">
        <v>88</v>
      </c>
      <c r="B13" s="2">
        <v>13183.5</v>
      </c>
      <c r="C13" s="2">
        <v>4756.2</v>
      </c>
      <c r="D13" s="2">
        <v>4029.9</v>
      </c>
      <c r="E13" s="2">
        <v>2293.5</v>
      </c>
      <c r="F13" s="2">
        <v>1360.1</v>
      </c>
      <c r="G13" s="2">
        <v>743.6</v>
      </c>
    </row>
    <row r="14" spans="1:7">
      <c r="A14" s="2" t="s">
        <v>87</v>
      </c>
      <c r="B14" s="2">
        <v>5159</v>
      </c>
      <c r="C14" s="2">
        <v>1691.3</v>
      </c>
      <c r="D14" s="2">
        <v>1695.6</v>
      </c>
      <c r="E14" s="2">
        <v>947.1</v>
      </c>
      <c r="F14" s="2">
        <v>562.5</v>
      </c>
      <c r="G14" s="2">
        <v>262.39999999999998</v>
      </c>
    </row>
    <row r="15" spans="1:7">
      <c r="A15" s="2" t="s">
        <v>86</v>
      </c>
      <c r="B15" s="2">
        <v>19013.2</v>
      </c>
      <c r="C15" s="2">
        <v>3996.2</v>
      </c>
      <c r="D15" s="2">
        <v>6029.3</v>
      </c>
      <c r="E15" s="2">
        <v>3947.3</v>
      </c>
      <c r="F15" s="2">
        <v>2989.8</v>
      </c>
      <c r="G15" s="2">
        <v>2050.4</v>
      </c>
    </row>
    <row r="16" spans="1:7">
      <c r="A16" s="2" t="s">
        <v>34</v>
      </c>
      <c r="B16" s="2">
        <v>4458.3</v>
      </c>
      <c r="C16" s="2">
        <v>704.8</v>
      </c>
      <c r="D16" s="2">
        <v>1090.3</v>
      </c>
      <c r="E16" s="2">
        <v>1209.8</v>
      </c>
      <c r="F16" s="2">
        <v>890.3</v>
      </c>
      <c r="G16" s="2">
        <v>563.1</v>
      </c>
    </row>
    <row r="17" spans="1:7">
      <c r="A17" s="2" t="s">
        <v>85</v>
      </c>
      <c r="B17" s="2">
        <v>3888.1</v>
      </c>
      <c r="C17" s="2">
        <v>624.5</v>
      </c>
      <c r="D17" s="2">
        <v>953.8</v>
      </c>
      <c r="E17" s="2">
        <v>1068.9000000000001</v>
      </c>
      <c r="F17" s="2">
        <v>771.9</v>
      </c>
      <c r="G17" s="2">
        <v>469</v>
      </c>
    </row>
    <row r="18" spans="1:7">
      <c r="A18" s="2" t="s">
        <v>84</v>
      </c>
      <c r="B18" s="2">
        <v>582.29999999999995</v>
      </c>
      <c r="C18" s="2">
        <v>80</v>
      </c>
      <c r="D18" s="2">
        <v>137.69999999999999</v>
      </c>
      <c r="E18" s="2">
        <v>146.9</v>
      </c>
      <c r="F18" s="2">
        <v>123.7</v>
      </c>
      <c r="G18" s="2">
        <v>93.9</v>
      </c>
    </row>
    <row r="19" spans="1:7">
      <c r="A19" s="2" t="s">
        <v>31</v>
      </c>
      <c r="B19" s="2">
        <v>3.9</v>
      </c>
      <c r="C19" s="2">
        <v>0.3</v>
      </c>
      <c r="D19" s="2">
        <v>0.8</v>
      </c>
      <c r="E19" s="2">
        <v>0.8</v>
      </c>
      <c r="F19" s="2">
        <v>0.7</v>
      </c>
      <c r="G19" s="2">
        <v>1.2</v>
      </c>
    </row>
    <row r="20" spans="1:7">
      <c r="A20" s="2" t="s">
        <v>83</v>
      </c>
      <c r="B20" s="2">
        <v>27.8</v>
      </c>
      <c r="C20" s="2">
        <v>3.1</v>
      </c>
      <c r="D20" s="2">
        <v>5.2</v>
      </c>
      <c r="E20" s="2">
        <v>5.3</v>
      </c>
      <c r="F20" s="2">
        <v>5.5</v>
      </c>
      <c r="G20" s="2">
        <v>8.5</v>
      </c>
    </row>
    <row r="21" spans="1:7">
      <c r="A21" s="2" t="s">
        <v>29</v>
      </c>
      <c r="B21" s="2">
        <v>20</v>
      </c>
      <c r="C21" s="2">
        <v>2.1</v>
      </c>
      <c r="D21" s="2">
        <v>3.6</v>
      </c>
      <c r="E21" s="2">
        <v>3.7</v>
      </c>
      <c r="F21" s="2">
        <v>4</v>
      </c>
      <c r="G21" s="2">
        <v>6.6</v>
      </c>
    </row>
    <row r="22" spans="1:7">
      <c r="A22" s="2" t="s">
        <v>82</v>
      </c>
      <c r="B22" s="2">
        <v>7212</v>
      </c>
      <c r="C22" s="2">
        <v>1318</v>
      </c>
      <c r="D22" s="2">
        <v>1596.9</v>
      </c>
      <c r="E22" s="2">
        <v>1470</v>
      </c>
      <c r="F22" s="2">
        <v>1450.9</v>
      </c>
      <c r="G22" s="2">
        <v>1376.1</v>
      </c>
    </row>
    <row r="23" spans="1:7">
      <c r="A23" s="257" t="s">
        <v>81</v>
      </c>
      <c r="B23" s="257">
        <v>2213.6</v>
      </c>
      <c r="C23" s="257">
        <v>572.4</v>
      </c>
      <c r="D23" s="257">
        <v>479.6</v>
      </c>
      <c r="E23" s="257">
        <v>414.2</v>
      </c>
      <c r="F23" s="257">
        <v>431.9</v>
      </c>
      <c r="G23" s="257">
        <v>315.2</v>
      </c>
    </row>
    <row r="24" spans="1:7">
      <c r="A24" s="2" t="s">
        <v>80</v>
      </c>
      <c r="B24" s="2">
        <v>14.7</v>
      </c>
      <c r="C24" s="2">
        <v>3.6</v>
      </c>
      <c r="D24" s="2">
        <v>4.2</v>
      </c>
      <c r="E24" s="2">
        <v>3.1</v>
      </c>
      <c r="F24" s="2">
        <v>2.2999999999999998</v>
      </c>
      <c r="G24" s="2">
        <v>1.5</v>
      </c>
    </row>
    <row r="25" spans="1:7">
      <c r="A25" s="258" t="s">
        <v>79</v>
      </c>
      <c r="B25" s="258">
        <v>30848.799999999999</v>
      </c>
      <c r="C25" s="258">
        <v>10442.1</v>
      </c>
      <c r="D25" s="258">
        <v>9370.4</v>
      </c>
      <c r="E25" s="258">
        <v>5315.4</v>
      </c>
      <c r="F25" s="258">
        <v>3485.5</v>
      </c>
      <c r="G25" s="258">
        <v>2235.3000000000002</v>
      </c>
    </row>
    <row r="26" spans="1:7">
      <c r="A26" s="2" t="s">
        <v>78</v>
      </c>
      <c r="B26" s="2">
        <v>9802.7999999999993</v>
      </c>
      <c r="C26" s="2">
        <v>2788.9</v>
      </c>
      <c r="D26" s="2">
        <v>2652.5</v>
      </c>
      <c r="E26" s="2">
        <v>2050.4</v>
      </c>
      <c r="F26" s="2">
        <v>1392</v>
      </c>
      <c r="G26" s="2">
        <v>918.8</v>
      </c>
    </row>
    <row r="27" spans="1:7">
      <c r="A27" s="2" t="s">
        <v>77</v>
      </c>
      <c r="B27" s="2">
        <v>187</v>
      </c>
      <c r="C27" s="2">
        <v>46.8</v>
      </c>
      <c r="D27" s="2">
        <v>47.7</v>
      </c>
      <c r="E27" s="2">
        <v>35.6</v>
      </c>
      <c r="F27" s="2">
        <v>34</v>
      </c>
      <c r="G27" s="2">
        <v>22.9</v>
      </c>
    </row>
    <row r="28" spans="1:7">
      <c r="A28" s="2" t="s">
        <v>76</v>
      </c>
      <c r="B28" s="2">
        <v>94.6</v>
      </c>
      <c r="C28" s="2">
        <v>15</v>
      </c>
      <c r="D28" s="2">
        <v>25.2</v>
      </c>
      <c r="E28" s="2">
        <v>19.7</v>
      </c>
      <c r="F28" s="2">
        <v>18</v>
      </c>
      <c r="G28" s="2">
        <v>16.8</v>
      </c>
    </row>
    <row r="29" spans="1:7">
      <c r="A29" s="2" t="s">
        <v>2126</v>
      </c>
      <c r="B29" s="2">
        <v>4782.5</v>
      </c>
      <c r="C29" s="2">
        <v>1821.5</v>
      </c>
      <c r="D29" s="2">
        <v>1484.6</v>
      </c>
      <c r="E29" s="2">
        <v>811</v>
      </c>
      <c r="F29" s="2">
        <v>439.3</v>
      </c>
      <c r="G29" s="2">
        <v>226</v>
      </c>
    </row>
    <row r="30" spans="1:7">
      <c r="A30" s="2" t="s">
        <v>75</v>
      </c>
      <c r="B30" s="2">
        <v>693.1</v>
      </c>
      <c r="C30" s="2">
        <v>164.5</v>
      </c>
      <c r="D30" s="2">
        <v>171.4</v>
      </c>
      <c r="E30" s="2">
        <v>175.5</v>
      </c>
      <c r="F30" s="2">
        <v>101.4</v>
      </c>
      <c r="G30" s="2">
        <v>80.2</v>
      </c>
    </row>
    <row r="31" spans="1:7">
      <c r="A31" s="258" t="s">
        <v>74</v>
      </c>
      <c r="B31" s="258">
        <v>1059.4000000000001</v>
      </c>
      <c r="C31" s="258">
        <v>294.10000000000002</v>
      </c>
      <c r="D31" s="258">
        <v>288.89999999999998</v>
      </c>
      <c r="E31" s="258">
        <v>229.5</v>
      </c>
      <c r="F31" s="258">
        <v>155.19999999999999</v>
      </c>
      <c r="G31" s="258">
        <v>91.6</v>
      </c>
    </row>
    <row r="32" spans="1:7">
      <c r="A32" s="2" t="s">
        <v>73</v>
      </c>
      <c r="B32" s="2">
        <v>3.9</v>
      </c>
      <c r="C32" s="2">
        <v>0.9</v>
      </c>
      <c r="D32" s="2">
        <v>1.1000000000000001</v>
      </c>
      <c r="E32" s="2">
        <v>1</v>
      </c>
      <c r="F32" s="2">
        <v>0.5</v>
      </c>
      <c r="G32" s="2">
        <v>0.4</v>
      </c>
    </row>
    <row r="33" spans="1:7">
      <c r="A33" s="259" t="s">
        <v>72</v>
      </c>
      <c r="B33" s="259">
        <v>2312.6</v>
      </c>
      <c r="C33" s="259">
        <v>426.4</v>
      </c>
      <c r="D33" s="259">
        <v>583</v>
      </c>
      <c r="E33" s="259">
        <v>619.1</v>
      </c>
      <c r="F33" s="259">
        <v>406.2</v>
      </c>
      <c r="G33" s="259">
        <v>277.89999999999998</v>
      </c>
    </row>
    <row r="34" spans="1:7">
      <c r="A34" s="2" t="s">
        <v>71</v>
      </c>
      <c r="B34" s="2">
        <v>3.7</v>
      </c>
      <c r="C34" s="2">
        <v>0.8</v>
      </c>
      <c r="D34" s="2">
        <v>1</v>
      </c>
      <c r="E34" s="2">
        <v>1</v>
      </c>
      <c r="F34" s="2">
        <v>0.6</v>
      </c>
      <c r="G34" s="2">
        <v>0.2</v>
      </c>
    </row>
    <row r="35" spans="1:7">
      <c r="A35" s="257" t="s">
        <v>70</v>
      </c>
      <c r="B35" s="257">
        <v>81.400000000000006</v>
      </c>
      <c r="C35" s="257">
        <v>15.1</v>
      </c>
      <c r="D35" s="257">
        <v>20</v>
      </c>
      <c r="E35" s="257">
        <v>17</v>
      </c>
      <c r="F35" s="257">
        <v>17.600000000000001</v>
      </c>
      <c r="G35" s="257">
        <v>11.8</v>
      </c>
    </row>
    <row r="36" spans="1:7">
      <c r="A36" s="2" t="s">
        <v>69</v>
      </c>
      <c r="B36" s="2">
        <v>0.3</v>
      </c>
      <c r="C36" s="2">
        <v>0.1</v>
      </c>
      <c r="D36" s="2">
        <v>0.1</v>
      </c>
      <c r="E36" s="2">
        <v>0.1</v>
      </c>
      <c r="F36" s="2">
        <v>0.1</v>
      </c>
      <c r="G36" s="2">
        <v>0</v>
      </c>
    </row>
    <row r="37" spans="1:7">
      <c r="A37" s="260" t="s">
        <v>68</v>
      </c>
      <c r="B37" s="260">
        <v>605</v>
      </c>
      <c r="C37" s="260">
        <v>12.5</v>
      </c>
      <c r="D37" s="260">
        <v>37.6</v>
      </c>
      <c r="E37" s="260">
        <v>148.9</v>
      </c>
      <c r="F37" s="260">
        <v>219.9</v>
      </c>
      <c r="G37" s="260">
        <v>186.2</v>
      </c>
    </row>
    <row r="38" spans="1:7">
      <c r="A38" s="258" t="s">
        <v>67</v>
      </c>
      <c r="B38" s="258">
        <v>72.7</v>
      </c>
      <c r="C38" s="258">
        <v>12.4</v>
      </c>
      <c r="D38" s="258">
        <v>15.9</v>
      </c>
      <c r="E38" s="258">
        <v>15.4</v>
      </c>
      <c r="F38" s="258">
        <v>14.5</v>
      </c>
      <c r="G38" s="258">
        <v>14.5</v>
      </c>
    </row>
    <row r="39" spans="1:7">
      <c r="A39" s="2" t="s">
        <v>66</v>
      </c>
      <c r="B39" s="2">
        <v>1</v>
      </c>
      <c r="C39" s="2">
        <v>0.2</v>
      </c>
      <c r="D39" s="2">
        <v>0.2</v>
      </c>
      <c r="E39" s="2">
        <v>0.2</v>
      </c>
      <c r="F39" s="2">
        <v>0.2</v>
      </c>
      <c r="G39" s="2">
        <v>0.2</v>
      </c>
    </row>
    <row r="40" spans="1:7">
      <c r="A40" s="2" t="s">
        <v>65</v>
      </c>
      <c r="B40" s="2">
        <v>11223.3</v>
      </c>
      <c r="C40" s="2">
        <v>625.4</v>
      </c>
      <c r="D40" s="2">
        <v>1195.5</v>
      </c>
      <c r="E40" s="2">
        <v>2538.4</v>
      </c>
      <c r="F40" s="2">
        <v>3629</v>
      </c>
      <c r="G40" s="2">
        <v>3234.9</v>
      </c>
    </row>
    <row r="41" spans="1:7">
      <c r="A41" s="260" t="s">
        <v>64</v>
      </c>
      <c r="B41" s="260">
        <v>6280.4</v>
      </c>
      <c r="C41" s="260">
        <v>132.69999999999999</v>
      </c>
      <c r="D41" s="260">
        <v>376.8</v>
      </c>
      <c r="E41" s="260">
        <v>1448</v>
      </c>
      <c r="F41" s="260">
        <v>2250</v>
      </c>
      <c r="G41" s="260">
        <v>2072.9</v>
      </c>
    </row>
    <row r="42" spans="1:7">
      <c r="A42" s="260" t="s">
        <v>63</v>
      </c>
      <c r="B42" s="260">
        <v>4302.5</v>
      </c>
      <c r="C42" s="260">
        <v>485</v>
      </c>
      <c r="D42" s="260">
        <v>801.8</v>
      </c>
      <c r="E42" s="260">
        <v>1045</v>
      </c>
      <c r="F42" s="260">
        <v>1162.0999999999999</v>
      </c>
      <c r="G42" s="260">
        <v>808.6</v>
      </c>
    </row>
    <row r="43" spans="1:7">
      <c r="A43" s="2" t="s">
        <v>62</v>
      </c>
      <c r="B43" s="2">
        <v>109</v>
      </c>
      <c r="C43" s="2">
        <v>4.3</v>
      </c>
      <c r="D43" s="2">
        <v>7.7</v>
      </c>
      <c r="E43" s="2">
        <v>14.4</v>
      </c>
      <c r="F43" s="2">
        <v>36.6</v>
      </c>
      <c r="G43" s="2">
        <v>46</v>
      </c>
    </row>
    <row r="44" spans="1:7">
      <c r="A44" s="260" t="s">
        <v>61</v>
      </c>
      <c r="B44" s="260">
        <v>678.1</v>
      </c>
      <c r="C44" s="260">
        <v>8</v>
      </c>
      <c r="D44" s="260">
        <v>17.7</v>
      </c>
      <c r="E44" s="260">
        <v>54.8</v>
      </c>
      <c r="F44" s="260">
        <v>233.3</v>
      </c>
      <c r="G44" s="260">
        <v>364.3</v>
      </c>
    </row>
    <row r="45" spans="1:7">
      <c r="A45" s="2" t="s">
        <v>60</v>
      </c>
      <c r="B45" s="2">
        <v>672.1</v>
      </c>
      <c r="C45" s="2">
        <v>7.7</v>
      </c>
      <c r="D45" s="2">
        <v>17.2</v>
      </c>
      <c r="E45" s="2">
        <v>54.2</v>
      </c>
      <c r="F45" s="2">
        <v>231.4</v>
      </c>
      <c r="G45" s="2">
        <v>361.6</v>
      </c>
    </row>
    <row r="46" spans="1:7">
      <c r="A46" s="2" t="s">
        <v>52</v>
      </c>
    </row>
    <row r="47" spans="1:7">
      <c r="A47" s="2" t="s">
        <v>44</v>
      </c>
      <c r="B47" s="2">
        <v>1261.9000000000001</v>
      </c>
      <c r="C47" s="2">
        <v>267.60000000000002</v>
      </c>
      <c r="D47" s="2">
        <v>375.1</v>
      </c>
      <c r="E47" s="2">
        <v>238.3</v>
      </c>
      <c r="F47" s="2">
        <v>191.5</v>
      </c>
      <c r="G47" s="2">
        <v>189.4</v>
      </c>
    </row>
    <row r="48" spans="1:7">
      <c r="A48" s="2" t="s">
        <v>93</v>
      </c>
      <c r="B48" s="2">
        <v>1055.8</v>
      </c>
      <c r="C48" s="2">
        <v>238</v>
      </c>
      <c r="D48" s="2">
        <v>343.5</v>
      </c>
      <c r="E48" s="2">
        <v>196.1</v>
      </c>
      <c r="F48" s="2">
        <v>143.6</v>
      </c>
      <c r="G48" s="2">
        <v>134.6</v>
      </c>
    </row>
    <row r="49" spans="1:7">
      <c r="A49" s="2" t="s">
        <v>42</v>
      </c>
      <c r="B49" s="2">
        <v>991.1</v>
      </c>
      <c r="C49" s="2">
        <v>227.6</v>
      </c>
      <c r="D49" s="2">
        <v>330</v>
      </c>
      <c r="E49" s="2">
        <v>182</v>
      </c>
      <c r="F49" s="2">
        <v>130.4</v>
      </c>
      <c r="G49" s="2">
        <v>121</v>
      </c>
    </row>
    <row r="50" spans="1:7">
      <c r="A50" s="2" t="s">
        <v>92</v>
      </c>
      <c r="B50" s="2">
        <v>391.2</v>
      </c>
      <c r="C50" s="2">
        <v>84.7</v>
      </c>
      <c r="D50" s="2">
        <v>119.7</v>
      </c>
      <c r="E50" s="2">
        <v>67.900000000000006</v>
      </c>
      <c r="F50" s="2">
        <v>54.8</v>
      </c>
      <c r="G50" s="2">
        <v>64</v>
      </c>
    </row>
    <row r="51" spans="1:7">
      <c r="A51" s="2" t="s">
        <v>91</v>
      </c>
      <c r="B51" s="2">
        <v>47.8</v>
      </c>
      <c r="C51" s="2">
        <v>0.6</v>
      </c>
      <c r="D51" s="2">
        <v>2.2999999999999998</v>
      </c>
      <c r="E51" s="2">
        <v>3.7</v>
      </c>
      <c r="F51" s="2">
        <v>9.6</v>
      </c>
      <c r="G51" s="2">
        <v>31.6</v>
      </c>
    </row>
    <row r="52" spans="1:7">
      <c r="A52" s="2" t="s">
        <v>90</v>
      </c>
      <c r="B52" s="2">
        <v>213.5</v>
      </c>
      <c r="C52" s="2">
        <v>39.799999999999997</v>
      </c>
      <c r="D52" s="2">
        <v>62.8</v>
      </c>
      <c r="E52" s="2">
        <v>38.5</v>
      </c>
      <c r="F52" s="2">
        <v>32.9</v>
      </c>
      <c r="G52" s="2">
        <v>39.4</v>
      </c>
    </row>
    <row r="53" spans="1:7">
      <c r="A53" s="2" t="s">
        <v>89</v>
      </c>
      <c r="B53" s="2">
        <v>84</v>
      </c>
      <c r="C53" s="2">
        <v>15</v>
      </c>
      <c r="D53" s="2">
        <v>25</v>
      </c>
      <c r="E53" s="2">
        <v>16</v>
      </c>
      <c r="F53" s="2">
        <v>11.9</v>
      </c>
      <c r="G53" s="2">
        <v>16</v>
      </c>
    </row>
    <row r="54" spans="1:7">
      <c r="A54" s="2" t="s">
        <v>88</v>
      </c>
      <c r="B54" s="2">
        <v>284.5</v>
      </c>
      <c r="C54" s="2">
        <v>65.900000000000006</v>
      </c>
      <c r="D54" s="2">
        <v>89.9</v>
      </c>
      <c r="E54" s="2">
        <v>58.6</v>
      </c>
      <c r="F54" s="2">
        <v>39.5</v>
      </c>
      <c r="G54" s="2">
        <v>30.6</v>
      </c>
    </row>
    <row r="55" spans="1:7">
      <c r="A55" s="2" t="s">
        <v>87</v>
      </c>
      <c r="B55" s="2">
        <v>248.7</v>
      </c>
      <c r="C55" s="2">
        <v>59.8</v>
      </c>
      <c r="D55" s="2">
        <v>87.8</v>
      </c>
      <c r="E55" s="2">
        <v>51.8</v>
      </c>
      <c r="F55" s="2">
        <v>30.2</v>
      </c>
      <c r="G55" s="2">
        <v>19.2</v>
      </c>
    </row>
    <row r="56" spans="1:7">
      <c r="A56" s="2" t="s">
        <v>86</v>
      </c>
      <c r="B56" s="2">
        <v>741</v>
      </c>
      <c r="C56" s="2">
        <v>115</v>
      </c>
      <c r="D56" s="2">
        <v>250.6</v>
      </c>
      <c r="E56" s="2">
        <v>151</v>
      </c>
      <c r="F56" s="2">
        <v>115</v>
      </c>
      <c r="G56" s="2">
        <v>109.4</v>
      </c>
    </row>
    <row r="57" spans="1:7">
      <c r="A57" s="2" t="s">
        <v>34</v>
      </c>
      <c r="B57" s="2">
        <v>73.5</v>
      </c>
      <c r="C57" s="2">
        <v>5</v>
      </c>
      <c r="D57" s="2">
        <v>12.1</v>
      </c>
      <c r="E57" s="2">
        <v>18.100000000000001</v>
      </c>
      <c r="F57" s="2">
        <v>18.3</v>
      </c>
      <c r="G57" s="2">
        <v>20</v>
      </c>
    </row>
    <row r="58" spans="1:7">
      <c r="A58" s="2" t="s">
        <v>85</v>
      </c>
      <c r="B58" s="2">
        <v>57</v>
      </c>
      <c r="C58" s="2">
        <v>4.0999999999999996</v>
      </c>
      <c r="D58" s="2">
        <v>9.5</v>
      </c>
      <c r="E58" s="2">
        <v>14.5</v>
      </c>
      <c r="F58" s="2">
        <v>14.2</v>
      </c>
      <c r="G58" s="2">
        <v>14.7</v>
      </c>
    </row>
    <row r="59" spans="1:7">
      <c r="A59" s="2" t="s">
        <v>84</v>
      </c>
      <c r="B59" s="2">
        <v>16.7</v>
      </c>
      <c r="C59" s="2">
        <v>0.9</v>
      </c>
      <c r="D59" s="2">
        <v>2.5</v>
      </c>
      <c r="E59" s="2">
        <v>3.7</v>
      </c>
      <c r="F59" s="2">
        <v>4.3</v>
      </c>
      <c r="G59" s="2">
        <v>5.2</v>
      </c>
    </row>
    <row r="60" spans="1:7">
      <c r="A60" s="2" t="s">
        <v>31</v>
      </c>
      <c r="B60" s="2">
        <v>0.1</v>
      </c>
      <c r="C60" s="2">
        <v>0</v>
      </c>
      <c r="D60" s="2">
        <v>0</v>
      </c>
      <c r="E60" s="2">
        <v>0</v>
      </c>
      <c r="F60" s="2">
        <v>0</v>
      </c>
      <c r="G60" s="2">
        <v>0.1</v>
      </c>
    </row>
    <row r="61" spans="1:7">
      <c r="A61" s="2" t="s">
        <v>83</v>
      </c>
      <c r="B61" s="2">
        <v>1</v>
      </c>
      <c r="C61" s="2">
        <v>0</v>
      </c>
      <c r="D61" s="2">
        <v>0.1</v>
      </c>
      <c r="E61" s="2">
        <v>0.1</v>
      </c>
      <c r="F61" s="2">
        <v>0.1</v>
      </c>
      <c r="G61" s="2">
        <v>0.5</v>
      </c>
    </row>
    <row r="62" spans="1:7">
      <c r="A62" s="2" t="s">
        <v>29</v>
      </c>
      <c r="B62" s="2">
        <v>0.8</v>
      </c>
      <c r="C62" s="2">
        <v>0</v>
      </c>
      <c r="D62" s="2">
        <v>0.1</v>
      </c>
      <c r="E62" s="2">
        <v>0.1</v>
      </c>
      <c r="F62" s="2">
        <v>0.1</v>
      </c>
      <c r="G62" s="2">
        <v>0.4</v>
      </c>
    </row>
    <row r="63" spans="1:7">
      <c r="A63" s="2" t="s">
        <v>82</v>
      </c>
      <c r="B63" s="2">
        <v>196.7</v>
      </c>
      <c r="C63" s="2">
        <v>23</v>
      </c>
      <c r="D63" s="2">
        <v>40.5</v>
      </c>
      <c r="E63" s="2">
        <v>35</v>
      </c>
      <c r="F63" s="2">
        <v>37.5</v>
      </c>
      <c r="G63" s="2">
        <v>60.7</v>
      </c>
    </row>
    <row r="64" spans="1:7">
      <c r="A64" s="257" t="s">
        <v>81</v>
      </c>
      <c r="B64" s="257">
        <v>21.3</v>
      </c>
      <c r="C64" s="257">
        <v>3.6</v>
      </c>
      <c r="D64" s="257">
        <v>4.4000000000000004</v>
      </c>
      <c r="E64" s="257">
        <v>4.0999999999999996</v>
      </c>
      <c r="F64" s="257">
        <v>4.5999999999999996</v>
      </c>
      <c r="G64" s="257">
        <v>4.5999999999999996</v>
      </c>
    </row>
    <row r="65" spans="1:7">
      <c r="A65" s="2" t="s">
        <v>80</v>
      </c>
      <c r="B65" s="2">
        <v>0.3</v>
      </c>
      <c r="C65" s="2">
        <v>0</v>
      </c>
      <c r="D65" s="2">
        <v>0</v>
      </c>
      <c r="E65" s="2">
        <v>0.1</v>
      </c>
      <c r="F65" s="2">
        <v>0</v>
      </c>
      <c r="G65" s="2">
        <v>0.1</v>
      </c>
    </row>
    <row r="66" spans="1:7">
      <c r="A66" s="258" t="s">
        <v>79</v>
      </c>
      <c r="B66" s="258">
        <v>995.3</v>
      </c>
      <c r="C66" s="258">
        <v>236.2</v>
      </c>
      <c r="D66" s="258">
        <v>330.9</v>
      </c>
      <c r="E66" s="258">
        <v>182.3</v>
      </c>
      <c r="F66" s="258">
        <v>128.1</v>
      </c>
      <c r="G66" s="258">
        <v>117.8</v>
      </c>
    </row>
    <row r="67" spans="1:7">
      <c r="A67" s="2" t="s">
        <v>78</v>
      </c>
      <c r="B67" s="2">
        <v>204.4</v>
      </c>
      <c r="C67" s="2">
        <v>51.8</v>
      </c>
      <c r="D67" s="2">
        <v>62.1</v>
      </c>
      <c r="E67" s="2">
        <v>41.1</v>
      </c>
      <c r="F67" s="2">
        <v>26.6</v>
      </c>
      <c r="G67" s="2">
        <v>22.8</v>
      </c>
    </row>
    <row r="68" spans="1:7">
      <c r="A68" s="2" t="s">
        <v>77</v>
      </c>
      <c r="B68" s="2">
        <v>4.4000000000000004</v>
      </c>
      <c r="C68" s="2">
        <v>0.8</v>
      </c>
      <c r="D68" s="2">
        <v>0.9</v>
      </c>
      <c r="E68" s="2">
        <v>0.8</v>
      </c>
      <c r="F68" s="2">
        <v>1</v>
      </c>
      <c r="G68" s="2">
        <v>0.9</v>
      </c>
    </row>
    <row r="69" spans="1:7">
      <c r="A69" s="2" t="s">
        <v>76</v>
      </c>
      <c r="B69" s="2">
        <v>5</v>
      </c>
      <c r="C69" s="2">
        <v>0.5</v>
      </c>
      <c r="D69" s="2">
        <v>1.2</v>
      </c>
      <c r="E69" s="2">
        <v>1.1000000000000001</v>
      </c>
      <c r="F69" s="2">
        <v>0.9</v>
      </c>
      <c r="G69" s="2">
        <v>1.3</v>
      </c>
    </row>
    <row r="70" spans="1:7">
      <c r="A70" s="2" t="s">
        <v>2126</v>
      </c>
      <c r="B70" s="2">
        <v>142.30000000000001</v>
      </c>
      <c r="C70" s="2">
        <v>40.4</v>
      </c>
      <c r="D70" s="2">
        <v>49.5</v>
      </c>
      <c r="E70" s="2">
        <v>26.6</v>
      </c>
      <c r="F70" s="2">
        <v>15.2</v>
      </c>
      <c r="G70" s="2">
        <v>10.6</v>
      </c>
    </row>
    <row r="71" spans="1:7">
      <c r="A71" s="2" t="s">
        <v>75</v>
      </c>
      <c r="B71" s="2">
        <v>11.2</v>
      </c>
      <c r="C71" s="2">
        <v>1.9</v>
      </c>
      <c r="D71" s="2">
        <v>2.1</v>
      </c>
      <c r="E71" s="2">
        <v>2.7</v>
      </c>
      <c r="F71" s="2">
        <v>1.8</v>
      </c>
      <c r="G71" s="2">
        <v>2.6</v>
      </c>
    </row>
    <row r="72" spans="1:7">
      <c r="A72" s="258" t="s">
        <v>74</v>
      </c>
      <c r="B72" s="258">
        <v>18.600000000000001</v>
      </c>
      <c r="C72" s="258">
        <v>4.0999999999999996</v>
      </c>
      <c r="D72" s="258">
        <v>4.4000000000000004</v>
      </c>
      <c r="E72" s="258">
        <v>4.3</v>
      </c>
      <c r="F72" s="258">
        <v>3.4</v>
      </c>
      <c r="G72" s="258">
        <v>2.5</v>
      </c>
    </row>
    <row r="73" spans="1:7">
      <c r="A73" s="2" t="s">
        <v>73</v>
      </c>
      <c r="B73" s="2">
        <v>0.1</v>
      </c>
      <c r="C73" s="2">
        <v>0</v>
      </c>
      <c r="D73" s="2">
        <v>0</v>
      </c>
      <c r="E73" s="2">
        <v>0</v>
      </c>
      <c r="F73" s="2">
        <v>0</v>
      </c>
      <c r="G73" s="2">
        <v>0</v>
      </c>
    </row>
    <row r="74" spans="1:7">
      <c r="A74" s="259" t="s">
        <v>72</v>
      </c>
      <c r="B74" s="259">
        <v>17</v>
      </c>
      <c r="C74" s="259">
        <v>4.0999999999999996</v>
      </c>
      <c r="D74" s="259">
        <v>3.7</v>
      </c>
      <c r="E74" s="259">
        <v>4.5</v>
      </c>
      <c r="F74" s="259">
        <v>2.4</v>
      </c>
      <c r="G74" s="259">
        <v>2.2999999999999998</v>
      </c>
    </row>
    <row r="75" spans="1:7">
      <c r="A75" s="2" t="s">
        <v>71</v>
      </c>
      <c r="B75" s="2">
        <v>0</v>
      </c>
      <c r="C75" s="2" t="s">
        <v>19</v>
      </c>
      <c r="D75" s="2">
        <v>0</v>
      </c>
      <c r="E75" s="2">
        <v>0</v>
      </c>
      <c r="F75" s="2" t="s">
        <v>19</v>
      </c>
      <c r="G75" s="2">
        <v>0</v>
      </c>
    </row>
    <row r="76" spans="1:7">
      <c r="A76" s="257" t="s">
        <v>70</v>
      </c>
      <c r="B76" s="257">
        <v>0.8</v>
      </c>
      <c r="C76" s="257">
        <v>0.1</v>
      </c>
      <c r="D76" s="257">
        <v>0.2</v>
      </c>
      <c r="E76" s="257">
        <v>0.1</v>
      </c>
      <c r="F76" s="257">
        <v>0.2</v>
      </c>
      <c r="G76" s="257">
        <v>0.2</v>
      </c>
    </row>
    <row r="77" spans="1:7">
      <c r="A77" s="2" t="s">
        <v>69</v>
      </c>
      <c r="B77" s="2">
        <v>0</v>
      </c>
      <c r="C77" s="2" t="s">
        <v>19</v>
      </c>
      <c r="D77" s="2">
        <v>0</v>
      </c>
      <c r="E77" s="2" t="s">
        <v>19</v>
      </c>
      <c r="F77" s="2" t="s">
        <v>19</v>
      </c>
      <c r="G77" s="2" t="s">
        <v>19</v>
      </c>
    </row>
    <row r="78" spans="1:7">
      <c r="A78" s="260" t="s">
        <v>68</v>
      </c>
      <c r="B78" s="260">
        <v>5.4</v>
      </c>
      <c r="C78" s="260">
        <v>0.1</v>
      </c>
      <c r="D78" s="260">
        <v>0.3</v>
      </c>
      <c r="E78" s="260">
        <v>1.2</v>
      </c>
      <c r="F78" s="260">
        <v>1.7</v>
      </c>
      <c r="G78" s="260">
        <v>2.1</v>
      </c>
    </row>
    <row r="79" spans="1:7">
      <c r="A79" s="258" t="s">
        <v>67</v>
      </c>
      <c r="B79" s="258">
        <v>1.9</v>
      </c>
      <c r="C79" s="258">
        <v>0.2</v>
      </c>
      <c r="D79" s="258">
        <v>0.3</v>
      </c>
      <c r="E79" s="258">
        <v>0.3</v>
      </c>
      <c r="F79" s="258">
        <v>0.3</v>
      </c>
      <c r="G79" s="258">
        <v>0.7</v>
      </c>
    </row>
    <row r="80" spans="1:7">
      <c r="A80" s="2" t="s">
        <v>66</v>
      </c>
      <c r="B80" s="2">
        <v>0</v>
      </c>
      <c r="C80" s="2">
        <v>0</v>
      </c>
      <c r="D80" s="2">
        <v>0</v>
      </c>
      <c r="E80" s="2">
        <v>0</v>
      </c>
      <c r="F80" s="2">
        <v>0</v>
      </c>
      <c r="G80" s="2">
        <v>0</v>
      </c>
    </row>
    <row r="81" spans="1:7">
      <c r="A81" s="2" t="s">
        <v>65</v>
      </c>
      <c r="B81" s="2">
        <v>150.5</v>
      </c>
      <c r="C81" s="2">
        <v>9</v>
      </c>
      <c r="D81" s="2">
        <v>16.7</v>
      </c>
      <c r="E81" s="2">
        <v>32.200000000000003</v>
      </c>
      <c r="F81" s="2">
        <v>42.5</v>
      </c>
      <c r="G81" s="2">
        <v>50.1</v>
      </c>
    </row>
    <row r="82" spans="1:7">
      <c r="A82" s="260" t="s">
        <v>64</v>
      </c>
      <c r="B82" s="260">
        <v>59.4</v>
      </c>
      <c r="C82" s="260">
        <v>1.4</v>
      </c>
      <c r="D82" s="260">
        <v>3.8</v>
      </c>
      <c r="E82" s="260">
        <v>12.5</v>
      </c>
      <c r="F82" s="260">
        <v>18</v>
      </c>
      <c r="G82" s="260">
        <v>23.7</v>
      </c>
    </row>
    <row r="83" spans="1:7">
      <c r="A83" s="260" t="s">
        <v>63</v>
      </c>
      <c r="B83" s="260">
        <v>76.400000000000006</v>
      </c>
      <c r="C83" s="260">
        <v>7.4</v>
      </c>
      <c r="D83" s="260">
        <v>12.6</v>
      </c>
      <c r="E83" s="260">
        <v>18.899999999999999</v>
      </c>
      <c r="F83" s="260">
        <v>19.899999999999999</v>
      </c>
      <c r="G83" s="260">
        <v>17.600000000000001</v>
      </c>
    </row>
    <row r="84" spans="1:7">
      <c r="A84" s="2" t="s">
        <v>62</v>
      </c>
      <c r="B84" s="2">
        <v>2.4</v>
      </c>
      <c r="C84" s="2">
        <v>0</v>
      </c>
      <c r="D84" s="2">
        <v>0.2</v>
      </c>
      <c r="E84" s="2">
        <v>0.2</v>
      </c>
      <c r="F84" s="2">
        <v>0.7</v>
      </c>
      <c r="G84" s="2">
        <v>1.3</v>
      </c>
    </row>
    <row r="85" spans="1:7">
      <c r="A85" s="260" t="s">
        <v>61</v>
      </c>
      <c r="B85" s="260">
        <v>15.2</v>
      </c>
      <c r="C85" s="260">
        <v>0.1</v>
      </c>
      <c r="D85" s="260">
        <v>0.4</v>
      </c>
      <c r="E85" s="260">
        <v>1</v>
      </c>
      <c r="F85" s="260">
        <v>4.7</v>
      </c>
      <c r="G85" s="260">
        <v>9</v>
      </c>
    </row>
    <row r="86" spans="1:7">
      <c r="A86" s="2" t="s">
        <v>60</v>
      </c>
      <c r="B86" s="2">
        <v>15.1</v>
      </c>
      <c r="C86" s="2">
        <v>0.1</v>
      </c>
      <c r="D86" s="2">
        <v>0.4</v>
      </c>
      <c r="E86" s="2">
        <v>1</v>
      </c>
      <c r="F86" s="2">
        <v>4.7</v>
      </c>
      <c r="G86" s="2">
        <v>8.9</v>
      </c>
    </row>
    <row r="87" spans="1:7">
      <c r="A87" s="2" t="s">
        <v>51</v>
      </c>
    </row>
    <row r="88" spans="1:7">
      <c r="A88" s="2" t="s">
        <v>44</v>
      </c>
      <c r="B88" s="2">
        <v>2098.1999999999998</v>
      </c>
      <c r="C88" s="2">
        <v>519</v>
      </c>
      <c r="D88" s="2">
        <v>584.20000000000005</v>
      </c>
      <c r="E88" s="2">
        <v>391.2</v>
      </c>
      <c r="F88" s="2">
        <v>318</v>
      </c>
      <c r="G88" s="2">
        <v>285.8</v>
      </c>
    </row>
    <row r="89" spans="1:7">
      <c r="A89" s="2" t="s">
        <v>93</v>
      </c>
      <c r="B89" s="2">
        <v>1699.7</v>
      </c>
      <c r="C89" s="2">
        <v>456.2</v>
      </c>
      <c r="D89" s="2">
        <v>524</v>
      </c>
      <c r="E89" s="2">
        <v>307.89999999999998</v>
      </c>
      <c r="F89" s="2">
        <v>225.2</v>
      </c>
      <c r="G89" s="2">
        <v>186.3</v>
      </c>
    </row>
    <row r="90" spans="1:7">
      <c r="A90" s="2" t="s">
        <v>42</v>
      </c>
      <c r="B90" s="2">
        <v>1578</v>
      </c>
      <c r="C90" s="2">
        <v>430.6</v>
      </c>
      <c r="D90" s="2">
        <v>498.1</v>
      </c>
      <c r="E90" s="2">
        <v>281.5</v>
      </c>
      <c r="F90" s="2">
        <v>202.4</v>
      </c>
      <c r="G90" s="2">
        <v>165.4</v>
      </c>
    </row>
    <row r="91" spans="1:7">
      <c r="A91" s="2" t="s">
        <v>92</v>
      </c>
      <c r="B91" s="2">
        <v>731.4</v>
      </c>
      <c r="C91" s="2">
        <v>209.8</v>
      </c>
      <c r="D91" s="2">
        <v>219.3</v>
      </c>
      <c r="E91" s="2">
        <v>120.5</v>
      </c>
      <c r="F91" s="2">
        <v>92.7</v>
      </c>
      <c r="G91" s="2">
        <v>89.1</v>
      </c>
    </row>
    <row r="92" spans="1:7">
      <c r="A92" s="2" t="s">
        <v>91</v>
      </c>
      <c r="B92" s="2">
        <v>59.9</v>
      </c>
      <c r="C92" s="2">
        <v>1</v>
      </c>
      <c r="D92" s="2">
        <v>3.7</v>
      </c>
      <c r="E92" s="2">
        <v>5.4</v>
      </c>
      <c r="F92" s="2">
        <v>13.6</v>
      </c>
      <c r="G92" s="2">
        <v>36.1</v>
      </c>
    </row>
    <row r="93" spans="1:7">
      <c r="A93" s="2" t="s">
        <v>90</v>
      </c>
      <c r="B93" s="2">
        <v>295</v>
      </c>
      <c r="C93" s="2">
        <v>57.7</v>
      </c>
      <c r="D93" s="2">
        <v>79.8</v>
      </c>
      <c r="E93" s="2">
        <v>54.1</v>
      </c>
      <c r="F93" s="2">
        <v>49.1</v>
      </c>
      <c r="G93" s="2">
        <v>54.3</v>
      </c>
    </row>
    <row r="94" spans="1:7">
      <c r="A94" s="2" t="s">
        <v>89</v>
      </c>
      <c r="B94" s="2">
        <v>91.2</v>
      </c>
      <c r="C94" s="2">
        <v>14.4</v>
      </c>
      <c r="D94" s="2">
        <v>25</v>
      </c>
      <c r="E94" s="2">
        <v>17.8</v>
      </c>
      <c r="F94" s="2">
        <v>16.3</v>
      </c>
      <c r="G94" s="2">
        <v>17.8</v>
      </c>
    </row>
    <row r="95" spans="1:7">
      <c r="A95" s="2" t="s">
        <v>88</v>
      </c>
      <c r="B95" s="2">
        <v>509.7</v>
      </c>
      <c r="C95" s="2">
        <v>142.69999999999999</v>
      </c>
      <c r="D95" s="2">
        <v>154</v>
      </c>
      <c r="E95" s="2">
        <v>99</v>
      </c>
      <c r="F95" s="2">
        <v>66</v>
      </c>
      <c r="G95" s="2">
        <v>48</v>
      </c>
    </row>
    <row r="96" spans="1:7">
      <c r="A96" s="2" t="s">
        <v>87</v>
      </c>
      <c r="B96" s="2">
        <v>353.2</v>
      </c>
      <c r="C96" s="2">
        <v>87.2</v>
      </c>
      <c r="D96" s="2">
        <v>119.7</v>
      </c>
      <c r="E96" s="2">
        <v>73</v>
      </c>
      <c r="F96" s="2">
        <v>46.8</v>
      </c>
      <c r="G96" s="2">
        <v>26.5</v>
      </c>
    </row>
    <row r="97" spans="1:7">
      <c r="A97" s="2" t="s">
        <v>86</v>
      </c>
      <c r="B97" s="2">
        <v>1062.3</v>
      </c>
      <c r="C97" s="2">
        <v>173.9</v>
      </c>
      <c r="D97" s="2">
        <v>347.1</v>
      </c>
      <c r="E97" s="2">
        <v>222.2</v>
      </c>
      <c r="F97" s="2">
        <v>173.8</v>
      </c>
      <c r="G97" s="2">
        <v>145.30000000000001</v>
      </c>
    </row>
    <row r="98" spans="1:7">
      <c r="A98" s="2" t="s">
        <v>34</v>
      </c>
      <c r="B98" s="2">
        <v>138.30000000000001</v>
      </c>
      <c r="C98" s="2">
        <v>13.7</v>
      </c>
      <c r="D98" s="2">
        <v>24.5</v>
      </c>
      <c r="E98" s="2">
        <v>35.1</v>
      </c>
      <c r="F98" s="2">
        <v>32.799999999999997</v>
      </c>
      <c r="G98" s="2">
        <v>32.200000000000003</v>
      </c>
    </row>
    <row r="99" spans="1:7">
      <c r="A99" s="2" t="s">
        <v>85</v>
      </c>
      <c r="B99" s="2">
        <v>111.6</v>
      </c>
      <c r="C99" s="2">
        <v>11.8</v>
      </c>
      <c r="D99" s="2">
        <v>20.3</v>
      </c>
      <c r="E99" s="2">
        <v>28.9</v>
      </c>
      <c r="F99" s="2">
        <v>26</v>
      </c>
      <c r="G99" s="2">
        <v>24.6</v>
      </c>
    </row>
    <row r="100" spans="1:7">
      <c r="A100" s="2" t="s">
        <v>84</v>
      </c>
      <c r="B100" s="2">
        <v>27.1</v>
      </c>
      <c r="C100" s="2">
        <v>1.9</v>
      </c>
      <c r="D100" s="2">
        <v>4.3</v>
      </c>
      <c r="E100" s="2">
        <v>6.4</v>
      </c>
      <c r="F100" s="2">
        <v>7</v>
      </c>
      <c r="G100" s="2">
        <v>7.6</v>
      </c>
    </row>
    <row r="101" spans="1:7">
      <c r="A101" s="2" t="s">
        <v>31</v>
      </c>
      <c r="B101" s="2">
        <v>0.3</v>
      </c>
      <c r="C101" s="2">
        <v>0</v>
      </c>
      <c r="D101" s="2">
        <v>0.1</v>
      </c>
      <c r="E101" s="2">
        <v>0</v>
      </c>
      <c r="F101" s="2">
        <v>0</v>
      </c>
      <c r="G101" s="2">
        <v>0.1</v>
      </c>
    </row>
    <row r="102" spans="1:7">
      <c r="A102" s="2" t="s">
        <v>83</v>
      </c>
      <c r="B102" s="2">
        <v>1.5</v>
      </c>
      <c r="C102" s="2">
        <v>0.1</v>
      </c>
      <c r="D102" s="2">
        <v>0.1</v>
      </c>
      <c r="E102" s="2">
        <v>0.3</v>
      </c>
      <c r="F102" s="2">
        <v>0.3</v>
      </c>
      <c r="G102" s="2">
        <v>0.8</v>
      </c>
    </row>
    <row r="103" spans="1:7">
      <c r="A103" s="2" t="s">
        <v>29</v>
      </c>
      <c r="B103" s="2">
        <v>1.2</v>
      </c>
      <c r="C103" s="2">
        <v>0.1</v>
      </c>
      <c r="D103" s="2">
        <v>0.1</v>
      </c>
      <c r="E103" s="2">
        <v>0.2</v>
      </c>
      <c r="F103" s="2">
        <v>0.2</v>
      </c>
      <c r="G103" s="2">
        <v>0.6</v>
      </c>
    </row>
    <row r="104" spans="1:7">
      <c r="A104" s="2" t="s">
        <v>82</v>
      </c>
      <c r="B104" s="2">
        <v>307.5</v>
      </c>
      <c r="C104" s="2">
        <v>47.6</v>
      </c>
      <c r="D104" s="2">
        <v>64.2</v>
      </c>
      <c r="E104" s="2">
        <v>57.9</v>
      </c>
      <c r="F104" s="2">
        <v>59</v>
      </c>
      <c r="G104" s="2">
        <v>78.7</v>
      </c>
    </row>
    <row r="105" spans="1:7">
      <c r="A105" s="257" t="s">
        <v>81</v>
      </c>
      <c r="B105" s="257">
        <v>43.4</v>
      </c>
      <c r="C105" s="257">
        <v>10.5</v>
      </c>
      <c r="D105" s="257">
        <v>9.4</v>
      </c>
      <c r="E105" s="257">
        <v>7.9</v>
      </c>
      <c r="F105" s="257">
        <v>8.1999999999999993</v>
      </c>
      <c r="G105" s="257">
        <v>7.4</v>
      </c>
    </row>
    <row r="106" spans="1:7">
      <c r="A106" s="2" t="s">
        <v>80</v>
      </c>
      <c r="B106" s="2">
        <v>0.5</v>
      </c>
      <c r="C106" s="2">
        <v>0.1</v>
      </c>
      <c r="D106" s="2">
        <v>0.1</v>
      </c>
      <c r="E106" s="2">
        <v>0.1</v>
      </c>
      <c r="F106" s="2">
        <v>0.1</v>
      </c>
      <c r="G106" s="2">
        <v>0.1</v>
      </c>
    </row>
    <row r="107" spans="1:7">
      <c r="A107" s="258" t="s">
        <v>79</v>
      </c>
      <c r="B107" s="258">
        <v>1603.5</v>
      </c>
      <c r="C107" s="258">
        <v>452.1</v>
      </c>
      <c r="D107" s="258">
        <v>503.6</v>
      </c>
      <c r="E107" s="258">
        <v>285.39999999999998</v>
      </c>
      <c r="F107" s="258">
        <v>200.9</v>
      </c>
      <c r="G107" s="258">
        <v>161.6</v>
      </c>
    </row>
    <row r="108" spans="1:7">
      <c r="A108" s="2" t="s">
        <v>78</v>
      </c>
      <c r="B108" s="2">
        <v>359.2</v>
      </c>
      <c r="C108" s="2">
        <v>104.6</v>
      </c>
      <c r="D108" s="2">
        <v>104.5</v>
      </c>
      <c r="E108" s="2">
        <v>69.099999999999994</v>
      </c>
      <c r="F108" s="2">
        <v>44.9</v>
      </c>
      <c r="G108" s="2">
        <v>36.1</v>
      </c>
    </row>
    <row r="109" spans="1:7">
      <c r="A109" s="2" t="s">
        <v>77</v>
      </c>
      <c r="B109" s="2">
        <v>7</v>
      </c>
      <c r="C109" s="2">
        <v>1.5</v>
      </c>
      <c r="D109" s="2">
        <v>1.6</v>
      </c>
      <c r="E109" s="2">
        <v>1.3</v>
      </c>
      <c r="F109" s="2">
        <v>1.5</v>
      </c>
      <c r="G109" s="2">
        <v>1.1000000000000001</v>
      </c>
    </row>
    <row r="110" spans="1:7">
      <c r="A110" s="2" t="s">
        <v>76</v>
      </c>
      <c r="B110" s="2">
        <v>6</v>
      </c>
      <c r="C110" s="2">
        <v>0.7</v>
      </c>
      <c r="D110" s="2">
        <v>1.3</v>
      </c>
      <c r="E110" s="2">
        <v>1.3</v>
      </c>
      <c r="F110" s="2">
        <v>1.3</v>
      </c>
      <c r="G110" s="2">
        <v>1.4</v>
      </c>
    </row>
    <row r="111" spans="1:7">
      <c r="A111" s="2" t="s">
        <v>2126</v>
      </c>
      <c r="B111" s="2">
        <v>235.4</v>
      </c>
      <c r="C111" s="2">
        <v>77</v>
      </c>
      <c r="D111" s="2">
        <v>78.099999999999994</v>
      </c>
      <c r="E111" s="2">
        <v>41.3</v>
      </c>
      <c r="F111" s="2">
        <v>23.9</v>
      </c>
      <c r="G111" s="2">
        <v>15.1</v>
      </c>
    </row>
    <row r="112" spans="1:7">
      <c r="A112" s="2" t="s">
        <v>75</v>
      </c>
      <c r="B112" s="2">
        <v>25</v>
      </c>
      <c r="C112" s="2">
        <v>5.4</v>
      </c>
      <c r="D112" s="2">
        <v>4.5999999999999996</v>
      </c>
      <c r="E112" s="2">
        <v>6</v>
      </c>
      <c r="F112" s="2">
        <v>4.0999999999999996</v>
      </c>
      <c r="G112" s="2">
        <v>4.9000000000000004</v>
      </c>
    </row>
    <row r="113" spans="1:7">
      <c r="A113" s="258" t="s">
        <v>74</v>
      </c>
      <c r="B113" s="258">
        <v>32.700000000000003</v>
      </c>
      <c r="C113" s="258">
        <v>9</v>
      </c>
      <c r="D113" s="258">
        <v>7.7</v>
      </c>
      <c r="E113" s="258">
        <v>7</v>
      </c>
      <c r="F113" s="258">
        <v>4.9000000000000004</v>
      </c>
      <c r="G113" s="258">
        <v>4.0999999999999996</v>
      </c>
    </row>
    <row r="114" spans="1:7">
      <c r="A114" s="2" t="s">
        <v>73</v>
      </c>
      <c r="B114" s="2">
        <v>0.1</v>
      </c>
      <c r="C114" s="2">
        <v>0</v>
      </c>
      <c r="D114" s="2">
        <v>0</v>
      </c>
      <c r="E114" s="2">
        <v>0</v>
      </c>
      <c r="F114" s="2">
        <v>0</v>
      </c>
      <c r="G114" s="2">
        <v>0</v>
      </c>
    </row>
    <row r="115" spans="1:7">
      <c r="A115" s="259" t="s">
        <v>72</v>
      </c>
      <c r="B115" s="259">
        <v>40.700000000000003</v>
      </c>
      <c r="C115" s="259">
        <v>10.7</v>
      </c>
      <c r="D115" s="259">
        <v>10.1</v>
      </c>
      <c r="E115" s="259">
        <v>9.6</v>
      </c>
      <c r="F115" s="259">
        <v>5.4</v>
      </c>
      <c r="G115" s="259">
        <v>4.9000000000000004</v>
      </c>
    </row>
    <row r="116" spans="1:7">
      <c r="A116" s="2" t="s">
        <v>71</v>
      </c>
      <c r="B116" s="2">
        <v>0.1</v>
      </c>
      <c r="C116" s="2">
        <v>0</v>
      </c>
      <c r="D116" s="2">
        <v>0</v>
      </c>
      <c r="E116" s="2">
        <v>0</v>
      </c>
      <c r="F116" s="2">
        <v>0</v>
      </c>
      <c r="G116" s="2">
        <v>0</v>
      </c>
    </row>
    <row r="117" spans="1:7">
      <c r="A117" s="257" t="s">
        <v>70</v>
      </c>
      <c r="B117" s="257">
        <v>1.5</v>
      </c>
      <c r="C117" s="257">
        <v>0.3</v>
      </c>
      <c r="D117" s="257">
        <v>0.3</v>
      </c>
      <c r="E117" s="257">
        <v>0.3</v>
      </c>
      <c r="F117" s="257">
        <v>0.3</v>
      </c>
      <c r="G117" s="257">
        <v>0.3</v>
      </c>
    </row>
    <row r="118" spans="1:7">
      <c r="A118" s="2" t="s">
        <v>69</v>
      </c>
      <c r="B118" s="2">
        <v>0</v>
      </c>
      <c r="C118" s="2">
        <v>0</v>
      </c>
      <c r="D118" s="2">
        <v>0</v>
      </c>
      <c r="E118" s="2">
        <v>0</v>
      </c>
      <c r="F118" s="2">
        <v>0</v>
      </c>
      <c r="G118" s="2">
        <v>0</v>
      </c>
    </row>
    <row r="119" spans="1:7">
      <c r="A119" s="260" t="s">
        <v>68</v>
      </c>
      <c r="B119" s="260">
        <v>11.2</v>
      </c>
      <c r="C119" s="260">
        <v>0.3</v>
      </c>
      <c r="D119" s="260">
        <v>0.8</v>
      </c>
      <c r="E119" s="260">
        <v>2.5</v>
      </c>
      <c r="F119" s="260">
        <v>3.6</v>
      </c>
      <c r="G119" s="260">
        <v>4.0999999999999996</v>
      </c>
    </row>
    <row r="120" spans="1:7">
      <c r="A120" s="258" t="s">
        <v>67</v>
      </c>
      <c r="B120" s="258">
        <v>3.1</v>
      </c>
      <c r="C120" s="258">
        <v>0.5</v>
      </c>
      <c r="D120" s="258">
        <v>0.6</v>
      </c>
      <c r="E120" s="258">
        <v>0.6</v>
      </c>
      <c r="F120" s="258">
        <v>0.6</v>
      </c>
      <c r="G120" s="258">
        <v>0.8</v>
      </c>
    </row>
    <row r="121" spans="1:7">
      <c r="A121" s="2" t="s">
        <v>66</v>
      </c>
      <c r="B121" s="2">
        <v>0.1</v>
      </c>
      <c r="C121" s="2">
        <v>0</v>
      </c>
      <c r="D121" s="2">
        <v>0</v>
      </c>
      <c r="E121" s="2">
        <v>0</v>
      </c>
      <c r="F121" s="2">
        <v>0</v>
      </c>
      <c r="G121" s="2">
        <v>0</v>
      </c>
    </row>
    <row r="122" spans="1:7">
      <c r="A122" s="2" t="s">
        <v>65</v>
      </c>
      <c r="B122" s="2">
        <v>288.3</v>
      </c>
      <c r="C122" s="2">
        <v>17.899999999999999</v>
      </c>
      <c r="D122" s="2">
        <v>31.6</v>
      </c>
      <c r="E122" s="2">
        <v>64.7</v>
      </c>
      <c r="F122" s="2">
        <v>82.9</v>
      </c>
      <c r="G122" s="2">
        <v>91.3</v>
      </c>
    </row>
    <row r="123" spans="1:7">
      <c r="A123" s="260" t="s">
        <v>64</v>
      </c>
      <c r="B123" s="260">
        <v>140</v>
      </c>
      <c r="C123" s="260">
        <v>3.8</v>
      </c>
      <c r="D123" s="260">
        <v>9.4</v>
      </c>
      <c r="E123" s="260">
        <v>32</v>
      </c>
      <c r="F123" s="260">
        <v>43.7</v>
      </c>
      <c r="G123" s="260">
        <v>51.2</v>
      </c>
    </row>
    <row r="124" spans="1:7">
      <c r="A124" s="260" t="s">
        <v>63</v>
      </c>
      <c r="B124" s="260">
        <v>126.3</v>
      </c>
      <c r="C124" s="260">
        <v>13.9</v>
      </c>
      <c r="D124" s="260">
        <v>21.6</v>
      </c>
      <c r="E124" s="260">
        <v>31.1</v>
      </c>
      <c r="F124" s="260">
        <v>32.299999999999997</v>
      </c>
      <c r="G124" s="260">
        <v>27.4</v>
      </c>
    </row>
    <row r="125" spans="1:7">
      <c r="A125" s="2" t="s">
        <v>62</v>
      </c>
      <c r="B125" s="2">
        <v>3.7</v>
      </c>
      <c r="C125" s="2">
        <v>0.2</v>
      </c>
      <c r="D125" s="2">
        <v>0.2</v>
      </c>
      <c r="E125" s="2">
        <v>0.5</v>
      </c>
      <c r="F125" s="2">
        <v>1.1000000000000001</v>
      </c>
      <c r="G125" s="2">
        <v>1.8</v>
      </c>
    </row>
    <row r="126" spans="1:7">
      <c r="A126" s="260" t="s">
        <v>61</v>
      </c>
      <c r="B126" s="260">
        <v>23</v>
      </c>
      <c r="C126" s="260">
        <v>0.3</v>
      </c>
      <c r="D126" s="260">
        <v>0.5</v>
      </c>
      <c r="E126" s="260">
        <v>1.9</v>
      </c>
      <c r="F126" s="260">
        <v>7.3</v>
      </c>
      <c r="G126" s="260">
        <v>13.1</v>
      </c>
    </row>
    <row r="127" spans="1:7">
      <c r="A127" s="2" t="s">
        <v>60</v>
      </c>
      <c r="B127" s="2">
        <v>22.9</v>
      </c>
      <c r="C127" s="2">
        <v>0.3</v>
      </c>
      <c r="D127" s="2">
        <v>0.5</v>
      </c>
      <c r="E127" s="2">
        <v>1.8</v>
      </c>
      <c r="F127" s="2">
        <v>7.2</v>
      </c>
      <c r="G127" s="2">
        <v>13</v>
      </c>
    </row>
    <row r="128" spans="1:7">
      <c r="A128" s="2" t="s">
        <v>50</v>
      </c>
    </row>
    <row r="129" spans="1:7">
      <c r="A129" s="2" t="s">
        <v>44</v>
      </c>
      <c r="B129" s="2">
        <v>3136.4</v>
      </c>
      <c r="C129" s="2">
        <v>821.5</v>
      </c>
      <c r="D129" s="2">
        <v>847.6</v>
      </c>
      <c r="E129" s="2">
        <v>587.79999999999995</v>
      </c>
      <c r="F129" s="2">
        <v>480.1</v>
      </c>
      <c r="G129" s="2">
        <v>399.3</v>
      </c>
    </row>
    <row r="130" spans="1:7">
      <c r="A130" s="2" t="s">
        <v>93</v>
      </c>
      <c r="B130" s="2">
        <v>2452.5</v>
      </c>
      <c r="C130" s="2">
        <v>708.3</v>
      </c>
      <c r="D130" s="2">
        <v>747.9</v>
      </c>
      <c r="E130" s="2">
        <v>447.3</v>
      </c>
      <c r="F130" s="2">
        <v>314.3</v>
      </c>
      <c r="G130" s="2">
        <v>234.7</v>
      </c>
    </row>
    <row r="131" spans="1:7">
      <c r="A131" s="2" t="s">
        <v>42</v>
      </c>
      <c r="B131" s="2">
        <v>2256.8000000000002</v>
      </c>
      <c r="C131" s="2">
        <v>663.3</v>
      </c>
      <c r="D131" s="2">
        <v>705.6</v>
      </c>
      <c r="E131" s="2">
        <v>403</v>
      </c>
      <c r="F131" s="2">
        <v>278.8</v>
      </c>
      <c r="G131" s="2">
        <v>206</v>
      </c>
    </row>
    <row r="132" spans="1:7">
      <c r="A132" s="2" t="s">
        <v>92</v>
      </c>
      <c r="B132" s="2">
        <v>966.2</v>
      </c>
      <c r="C132" s="2">
        <v>286.89999999999998</v>
      </c>
      <c r="D132" s="2">
        <v>291</v>
      </c>
      <c r="E132" s="2">
        <v>160.9</v>
      </c>
      <c r="F132" s="2">
        <v>120</v>
      </c>
      <c r="G132" s="2">
        <v>107.4</v>
      </c>
    </row>
    <row r="133" spans="1:7">
      <c r="A133" s="2" t="s">
        <v>91</v>
      </c>
      <c r="B133" s="2">
        <v>72</v>
      </c>
      <c r="C133" s="2">
        <v>1.3</v>
      </c>
      <c r="D133" s="2">
        <v>5</v>
      </c>
      <c r="E133" s="2">
        <v>7.5</v>
      </c>
      <c r="F133" s="2">
        <v>16.899999999999999</v>
      </c>
      <c r="G133" s="2">
        <v>41.3</v>
      </c>
    </row>
    <row r="134" spans="1:7">
      <c r="A134" s="2" t="s">
        <v>90</v>
      </c>
      <c r="B134" s="2">
        <v>397.8</v>
      </c>
      <c r="C134" s="2">
        <v>81.900000000000006</v>
      </c>
      <c r="D134" s="2">
        <v>105.1</v>
      </c>
      <c r="E134" s="2">
        <v>71.3</v>
      </c>
      <c r="F134" s="2">
        <v>66.7</v>
      </c>
      <c r="G134" s="2">
        <v>72.7</v>
      </c>
    </row>
    <row r="135" spans="1:7">
      <c r="A135" s="2" t="s">
        <v>89</v>
      </c>
      <c r="B135" s="2">
        <v>110.7</v>
      </c>
      <c r="C135" s="2">
        <v>17.600000000000001</v>
      </c>
      <c r="D135" s="2">
        <v>29.8</v>
      </c>
      <c r="E135" s="2">
        <v>23</v>
      </c>
      <c r="F135" s="2">
        <v>20.399999999999999</v>
      </c>
      <c r="G135" s="2">
        <v>19.899999999999999</v>
      </c>
    </row>
    <row r="136" spans="1:7">
      <c r="A136" s="2" t="s">
        <v>88</v>
      </c>
      <c r="B136" s="2">
        <v>826.9</v>
      </c>
      <c r="C136" s="2">
        <v>263.39999999999998</v>
      </c>
      <c r="D136" s="2">
        <v>246</v>
      </c>
      <c r="E136" s="2">
        <v>153.6</v>
      </c>
      <c r="F136" s="2">
        <v>99.4</v>
      </c>
      <c r="G136" s="2">
        <v>64.400000000000006</v>
      </c>
    </row>
    <row r="137" spans="1:7">
      <c r="A137" s="2" t="s">
        <v>87</v>
      </c>
      <c r="B137" s="2">
        <v>494.5</v>
      </c>
      <c r="C137" s="2">
        <v>132.1</v>
      </c>
      <c r="D137" s="2">
        <v>162.30000000000001</v>
      </c>
      <c r="E137" s="2">
        <v>101.1</v>
      </c>
      <c r="F137" s="2">
        <v>65.599999999999994</v>
      </c>
      <c r="G137" s="2">
        <v>33.4</v>
      </c>
    </row>
    <row r="138" spans="1:7">
      <c r="A138" s="2" t="s">
        <v>86</v>
      </c>
      <c r="B138" s="2">
        <v>1505.1</v>
      </c>
      <c r="C138" s="2">
        <v>268.3</v>
      </c>
      <c r="D138" s="2">
        <v>487.4</v>
      </c>
      <c r="E138" s="2">
        <v>318.89999999999998</v>
      </c>
      <c r="F138" s="2">
        <v>243.9</v>
      </c>
      <c r="G138" s="2">
        <v>186.5</v>
      </c>
    </row>
    <row r="139" spans="1:7">
      <c r="A139" s="2" t="s">
        <v>34</v>
      </c>
      <c r="B139" s="2">
        <v>225.2</v>
      </c>
      <c r="C139" s="2">
        <v>25.7</v>
      </c>
      <c r="D139" s="2">
        <v>42.5</v>
      </c>
      <c r="E139" s="2">
        <v>59.6</v>
      </c>
      <c r="F139" s="2">
        <v>53.3</v>
      </c>
      <c r="G139" s="2">
        <v>44</v>
      </c>
    </row>
    <row r="140" spans="1:7">
      <c r="A140" s="2" t="s">
        <v>85</v>
      </c>
      <c r="B140" s="2">
        <v>184.8</v>
      </c>
      <c r="C140" s="2">
        <v>22.4</v>
      </c>
      <c r="D140" s="2">
        <v>35.6</v>
      </c>
      <c r="E140" s="2">
        <v>50.1</v>
      </c>
      <c r="F140" s="2">
        <v>43.1</v>
      </c>
      <c r="G140" s="2">
        <v>33.6</v>
      </c>
    </row>
    <row r="141" spans="1:7">
      <c r="A141" s="2" t="s">
        <v>84</v>
      </c>
      <c r="B141" s="2">
        <v>41</v>
      </c>
      <c r="C141" s="2">
        <v>3.3</v>
      </c>
      <c r="D141" s="2">
        <v>6.9</v>
      </c>
      <c r="E141" s="2">
        <v>9.9</v>
      </c>
      <c r="F141" s="2">
        <v>10.7</v>
      </c>
      <c r="G141" s="2">
        <v>10.199999999999999</v>
      </c>
    </row>
    <row r="142" spans="1:7">
      <c r="A142" s="2" t="s">
        <v>31</v>
      </c>
      <c r="B142" s="2">
        <v>0.3</v>
      </c>
      <c r="C142" s="2">
        <v>0</v>
      </c>
      <c r="D142" s="2">
        <v>0</v>
      </c>
      <c r="E142" s="2">
        <v>0</v>
      </c>
      <c r="F142" s="2">
        <v>0.1</v>
      </c>
      <c r="G142" s="2">
        <v>0.1</v>
      </c>
    </row>
    <row r="143" spans="1:7">
      <c r="A143" s="2" t="s">
        <v>83</v>
      </c>
      <c r="B143" s="2">
        <v>2</v>
      </c>
      <c r="C143" s="2">
        <v>0.1</v>
      </c>
      <c r="D143" s="2">
        <v>0.3</v>
      </c>
      <c r="E143" s="2">
        <v>0.3</v>
      </c>
      <c r="F143" s="2">
        <v>0.4</v>
      </c>
      <c r="G143" s="2">
        <v>0.9</v>
      </c>
    </row>
    <row r="144" spans="1:7">
      <c r="A144" s="2" t="s">
        <v>29</v>
      </c>
      <c r="B144" s="2">
        <v>1.6</v>
      </c>
      <c r="C144" s="2">
        <v>0.1</v>
      </c>
      <c r="D144" s="2">
        <v>0.2</v>
      </c>
      <c r="E144" s="2">
        <v>0.2</v>
      </c>
      <c r="F144" s="2">
        <v>0.3</v>
      </c>
      <c r="G144" s="2">
        <v>0.8</v>
      </c>
    </row>
    <row r="145" spans="1:7">
      <c r="A145" s="2" t="s">
        <v>82</v>
      </c>
      <c r="B145" s="2">
        <v>438.4</v>
      </c>
      <c r="C145" s="2">
        <v>74.2</v>
      </c>
      <c r="D145" s="2">
        <v>93.7</v>
      </c>
      <c r="E145" s="2">
        <v>86</v>
      </c>
      <c r="F145" s="2">
        <v>83.8</v>
      </c>
      <c r="G145" s="2">
        <v>100.8</v>
      </c>
    </row>
    <row r="146" spans="1:7">
      <c r="A146" s="257" t="s">
        <v>81</v>
      </c>
      <c r="B146" s="257">
        <v>71.099999999999994</v>
      </c>
      <c r="C146" s="257">
        <v>19.5</v>
      </c>
      <c r="D146" s="257">
        <v>15.6</v>
      </c>
      <c r="E146" s="257">
        <v>13.1</v>
      </c>
      <c r="F146" s="257">
        <v>12.2</v>
      </c>
      <c r="G146" s="257">
        <v>10.7</v>
      </c>
    </row>
    <row r="147" spans="1:7">
      <c r="A147" s="2" t="s">
        <v>80</v>
      </c>
      <c r="B147" s="2">
        <v>0.6</v>
      </c>
      <c r="C147" s="2">
        <v>0.1</v>
      </c>
      <c r="D147" s="2">
        <v>0.2</v>
      </c>
      <c r="E147" s="2">
        <v>0.2</v>
      </c>
      <c r="F147" s="2">
        <v>0.1</v>
      </c>
      <c r="G147" s="2">
        <v>0.1</v>
      </c>
    </row>
    <row r="148" spans="1:7">
      <c r="A148" s="258" t="s">
        <v>79</v>
      </c>
      <c r="B148" s="258">
        <v>2325.1</v>
      </c>
      <c r="C148" s="258">
        <v>711.5</v>
      </c>
      <c r="D148" s="258">
        <v>719.8</v>
      </c>
      <c r="E148" s="258">
        <v>412.8</v>
      </c>
      <c r="F148" s="258">
        <v>279.10000000000002</v>
      </c>
      <c r="G148" s="258">
        <v>202</v>
      </c>
    </row>
    <row r="149" spans="1:7">
      <c r="A149" s="2" t="s">
        <v>78</v>
      </c>
      <c r="B149" s="2">
        <v>579.70000000000005</v>
      </c>
      <c r="C149" s="2">
        <v>184.4</v>
      </c>
      <c r="D149" s="2">
        <v>164.8</v>
      </c>
      <c r="E149" s="2">
        <v>112.5</v>
      </c>
      <c r="F149" s="2">
        <v>68.2</v>
      </c>
      <c r="G149" s="2">
        <v>49.7</v>
      </c>
    </row>
    <row r="150" spans="1:7">
      <c r="A150" s="2" t="s">
        <v>77</v>
      </c>
      <c r="B150" s="2">
        <v>10.3</v>
      </c>
      <c r="C150" s="2">
        <v>2.2999999999999998</v>
      </c>
      <c r="D150" s="2">
        <v>2.4</v>
      </c>
      <c r="E150" s="2">
        <v>2</v>
      </c>
      <c r="F150" s="2">
        <v>2.1</v>
      </c>
      <c r="G150" s="2">
        <v>1.5</v>
      </c>
    </row>
    <row r="151" spans="1:7">
      <c r="A151" s="2" t="s">
        <v>76</v>
      </c>
      <c r="B151" s="2">
        <v>8.4</v>
      </c>
      <c r="C151" s="2">
        <v>1</v>
      </c>
      <c r="D151" s="2">
        <v>1.9</v>
      </c>
      <c r="E151" s="2">
        <v>1.8</v>
      </c>
      <c r="F151" s="2">
        <v>1.8</v>
      </c>
      <c r="G151" s="2">
        <v>1.9</v>
      </c>
    </row>
    <row r="152" spans="1:7">
      <c r="A152" s="2" t="s">
        <v>2126</v>
      </c>
      <c r="B152" s="2">
        <v>362.6</v>
      </c>
      <c r="C152" s="2">
        <v>132.5</v>
      </c>
      <c r="D152" s="2">
        <v>115.5</v>
      </c>
      <c r="E152" s="2">
        <v>62.1</v>
      </c>
      <c r="F152" s="2">
        <v>32.9</v>
      </c>
      <c r="G152" s="2">
        <v>19.600000000000001</v>
      </c>
    </row>
    <row r="153" spans="1:7">
      <c r="A153" s="2" t="s">
        <v>75</v>
      </c>
      <c r="B153" s="2">
        <v>44.3</v>
      </c>
      <c r="C153" s="2">
        <v>10.8</v>
      </c>
      <c r="D153" s="2">
        <v>9.9</v>
      </c>
      <c r="E153" s="2">
        <v>10.7</v>
      </c>
      <c r="F153" s="2">
        <v>6.5</v>
      </c>
      <c r="G153" s="2">
        <v>6.2</v>
      </c>
    </row>
    <row r="154" spans="1:7">
      <c r="A154" s="258" t="s">
        <v>74</v>
      </c>
      <c r="B154" s="258">
        <v>53.3</v>
      </c>
      <c r="C154" s="258">
        <v>16.5</v>
      </c>
      <c r="D154" s="258">
        <v>13.5</v>
      </c>
      <c r="E154" s="258">
        <v>10.8</v>
      </c>
      <c r="F154" s="258">
        <v>7.2</v>
      </c>
      <c r="G154" s="258">
        <v>5.2</v>
      </c>
    </row>
    <row r="155" spans="1:7">
      <c r="A155" s="2" t="s">
        <v>73</v>
      </c>
      <c r="B155" s="2">
        <v>0.2</v>
      </c>
      <c r="C155" s="2">
        <v>0</v>
      </c>
      <c r="D155" s="2">
        <v>0</v>
      </c>
      <c r="E155" s="2">
        <v>0.1</v>
      </c>
      <c r="F155" s="2">
        <v>0</v>
      </c>
      <c r="G155" s="2">
        <v>0</v>
      </c>
    </row>
    <row r="156" spans="1:7">
      <c r="A156" s="259" t="s">
        <v>72</v>
      </c>
      <c r="B156" s="259">
        <v>79.400000000000006</v>
      </c>
      <c r="C156" s="259">
        <v>20.8</v>
      </c>
      <c r="D156" s="259">
        <v>20.100000000000001</v>
      </c>
      <c r="E156" s="259">
        <v>20.100000000000001</v>
      </c>
      <c r="F156" s="259">
        <v>10.7</v>
      </c>
      <c r="G156" s="259">
        <v>7.7</v>
      </c>
    </row>
    <row r="157" spans="1:7">
      <c r="A157" s="2" t="s">
        <v>71</v>
      </c>
      <c r="B157" s="2">
        <v>0.1</v>
      </c>
      <c r="C157" s="2">
        <v>0</v>
      </c>
      <c r="D157" s="2">
        <v>0</v>
      </c>
      <c r="E157" s="2">
        <v>0</v>
      </c>
      <c r="F157" s="2">
        <v>0</v>
      </c>
      <c r="G157" s="2">
        <v>0</v>
      </c>
    </row>
    <row r="158" spans="1:7">
      <c r="A158" s="257" t="s">
        <v>70</v>
      </c>
      <c r="B158" s="257">
        <v>2.4</v>
      </c>
      <c r="C158" s="257">
        <v>0.4</v>
      </c>
      <c r="D158" s="257">
        <v>0.6</v>
      </c>
      <c r="E158" s="257">
        <v>0.5</v>
      </c>
      <c r="F158" s="257">
        <v>0.5</v>
      </c>
      <c r="G158" s="257">
        <v>0.4</v>
      </c>
    </row>
    <row r="159" spans="1:7">
      <c r="A159" s="2" t="s">
        <v>69</v>
      </c>
      <c r="B159" s="2">
        <v>0</v>
      </c>
      <c r="C159" s="2">
        <v>0</v>
      </c>
      <c r="D159" s="2">
        <v>0</v>
      </c>
      <c r="E159" s="2" t="s">
        <v>19</v>
      </c>
      <c r="F159" s="2">
        <v>0</v>
      </c>
      <c r="G159" s="2">
        <v>0</v>
      </c>
    </row>
    <row r="160" spans="1:7">
      <c r="A160" s="260" t="s">
        <v>68</v>
      </c>
      <c r="B160" s="260">
        <v>19.899999999999999</v>
      </c>
      <c r="C160" s="260">
        <v>0.6</v>
      </c>
      <c r="D160" s="260">
        <v>1.3</v>
      </c>
      <c r="E160" s="260">
        <v>4.7</v>
      </c>
      <c r="F160" s="260">
        <v>6.6</v>
      </c>
      <c r="G160" s="260">
        <v>6.7</v>
      </c>
    </row>
    <row r="161" spans="1:7">
      <c r="A161" s="258" t="s">
        <v>67</v>
      </c>
      <c r="B161" s="258">
        <v>4.5999999999999996</v>
      </c>
      <c r="C161" s="258">
        <v>0.8</v>
      </c>
      <c r="D161" s="258">
        <v>1</v>
      </c>
      <c r="E161" s="258">
        <v>0.8</v>
      </c>
      <c r="F161" s="258">
        <v>0.9</v>
      </c>
      <c r="G161" s="258">
        <v>1.1000000000000001</v>
      </c>
    </row>
    <row r="162" spans="1:7">
      <c r="A162" s="2" t="s">
        <v>66</v>
      </c>
      <c r="B162" s="2">
        <v>0.1</v>
      </c>
      <c r="C162" s="2">
        <v>0</v>
      </c>
      <c r="D162" s="2">
        <v>0</v>
      </c>
      <c r="E162" s="2">
        <v>0</v>
      </c>
      <c r="F162" s="2">
        <v>0</v>
      </c>
      <c r="G162" s="2">
        <v>0</v>
      </c>
    </row>
    <row r="163" spans="1:7">
      <c r="A163" s="2" t="s">
        <v>65</v>
      </c>
      <c r="B163" s="2">
        <v>492.6</v>
      </c>
      <c r="C163" s="2">
        <v>28.5</v>
      </c>
      <c r="D163" s="2">
        <v>51.5</v>
      </c>
      <c r="E163" s="2">
        <v>109.5</v>
      </c>
      <c r="F163" s="2">
        <v>150.1</v>
      </c>
      <c r="G163" s="2">
        <v>153</v>
      </c>
    </row>
    <row r="164" spans="1:7">
      <c r="A164" s="260" t="s">
        <v>64</v>
      </c>
      <c r="B164" s="260">
        <v>261.7</v>
      </c>
      <c r="C164" s="260">
        <v>6.6</v>
      </c>
      <c r="D164" s="260">
        <v>17</v>
      </c>
      <c r="E164" s="260">
        <v>60.4</v>
      </c>
      <c r="F164" s="260">
        <v>87.2</v>
      </c>
      <c r="G164" s="260">
        <v>90.5</v>
      </c>
    </row>
    <row r="165" spans="1:7">
      <c r="A165" s="260" t="s">
        <v>63</v>
      </c>
      <c r="B165" s="260">
        <v>197.9</v>
      </c>
      <c r="C165" s="260">
        <v>21.5</v>
      </c>
      <c r="D165" s="260">
        <v>33.700000000000003</v>
      </c>
      <c r="E165" s="260">
        <v>46.8</v>
      </c>
      <c r="F165" s="260">
        <v>52.6</v>
      </c>
      <c r="G165" s="260">
        <v>43.3</v>
      </c>
    </row>
    <row r="166" spans="1:7">
      <c r="A166" s="2" t="s">
        <v>62</v>
      </c>
      <c r="B166" s="2">
        <v>5.5</v>
      </c>
      <c r="C166" s="2">
        <v>0.2</v>
      </c>
      <c r="D166" s="2">
        <v>0.2</v>
      </c>
      <c r="E166" s="2">
        <v>0.5</v>
      </c>
      <c r="F166" s="2">
        <v>1.7</v>
      </c>
      <c r="G166" s="2">
        <v>2.8</v>
      </c>
    </row>
    <row r="167" spans="1:7">
      <c r="A167" s="260" t="s">
        <v>61</v>
      </c>
      <c r="B167" s="260">
        <v>34.700000000000003</v>
      </c>
      <c r="C167" s="260">
        <v>0.4</v>
      </c>
      <c r="D167" s="260">
        <v>0.8</v>
      </c>
      <c r="E167" s="260">
        <v>2.7</v>
      </c>
      <c r="F167" s="260">
        <v>11</v>
      </c>
      <c r="G167" s="260">
        <v>19.8</v>
      </c>
    </row>
    <row r="168" spans="1:7">
      <c r="A168" s="2" t="s">
        <v>60</v>
      </c>
      <c r="B168" s="2">
        <v>34.5</v>
      </c>
      <c r="C168" s="2">
        <v>0.4</v>
      </c>
      <c r="D168" s="2">
        <v>0.8</v>
      </c>
      <c r="E168" s="2">
        <v>2.7</v>
      </c>
      <c r="F168" s="2">
        <v>11</v>
      </c>
      <c r="G168" s="2">
        <v>19.7</v>
      </c>
    </row>
    <row r="169" spans="1:7">
      <c r="A169" s="2" t="s">
        <v>49</v>
      </c>
    </row>
    <row r="170" spans="1:7">
      <c r="A170" s="2" t="s">
        <v>44</v>
      </c>
      <c r="B170" s="2">
        <v>5750.2</v>
      </c>
      <c r="C170" s="2">
        <v>1641</v>
      </c>
      <c r="D170" s="2">
        <v>1496</v>
      </c>
      <c r="E170" s="2">
        <v>1048</v>
      </c>
      <c r="F170" s="2">
        <v>868.2</v>
      </c>
      <c r="G170" s="2">
        <v>696.8</v>
      </c>
    </row>
    <row r="171" spans="1:7">
      <c r="A171" s="2" t="s">
        <v>93</v>
      </c>
      <c r="B171" s="2">
        <v>4315.7</v>
      </c>
      <c r="C171" s="2">
        <v>1397.1</v>
      </c>
      <c r="D171" s="2">
        <v>1288.9000000000001</v>
      </c>
      <c r="E171" s="2">
        <v>754.3</v>
      </c>
      <c r="F171" s="2">
        <v>517.1</v>
      </c>
      <c r="G171" s="2">
        <v>358.2</v>
      </c>
    </row>
    <row r="172" spans="1:7">
      <c r="A172" s="2" t="s">
        <v>42</v>
      </c>
      <c r="B172" s="2">
        <v>3896.1</v>
      </c>
      <c r="C172" s="2">
        <v>1300.9000000000001</v>
      </c>
      <c r="D172" s="2">
        <v>1196.8</v>
      </c>
      <c r="E172" s="2">
        <v>657.3</v>
      </c>
      <c r="F172" s="2">
        <v>441.4</v>
      </c>
      <c r="G172" s="2">
        <v>299.7</v>
      </c>
    </row>
    <row r="173" spans="1:7">
      <c r="A173" s="2" t="s">
        <v>92</v>
      </c>
      <c r="B173" s="2">
        <v>1607.4</v>
      </c>
      <c r="C173" s="2">
        <v>520.79999999999995</v>
      </c>
      <c r="D173" s="2">
        <v>485.3</v>
      </c>
      <c r="E173" s="2">
        <v>256.60000000000002</v>
      </c>
      <c r="F173" s="2">
        <v>189.2</v>
      </c>
      <c r="G173" s="2">
        <v>155.6</v>
      </c>
    </row>
    <row r="174" spans="1:7">
      <c r="A174" s="2" t="s">
        <v>91</v>
      </c>
      <c r="B174" s="2">
        <v>99.4</v>
      </c>
      <c r="C174" s="2">
        <v>2.2000000000000002</v>
      </c>
      <c r="D174" s="2">
        <v>7.4</v>
      </c>
      <c r="E174" s="2">
        <v>10.7</v>
      </c>
      <c r="F174" s="2">
        <v>26.2</v>
      </c>
      <c r="G174" s="2">
        <v>52.9</v>
      </c>
    </row>
    <row r="175" spans="1:7">
      <c r="A175" s="2" t="s">
        <v>90</v>
      </c>
      <c r="B175" s="2">
        <v>630.1</v>
      </c>
      <c r="C175" s="2">
        <v>147.19999999999999</v>
      </c>
      <c r="D175" s="2">
        <v>165.2</v>
      </c>
      <c r="E175" s="2">
        <v>108.9</v>
      </c>
      <c r="F175" s="2">
        <v>102.3</v>
      </c>
      <c r="G175" s="2">
        <v>106.4</v>
      </c>
    </row>
    <row r="176" spans="1:7">
      <c r="A176" s="2" t="s">
        <v>89</v>
      </c>
      <c r="B176" s="2">
        <v>147.80000000000001</v>
      </c>
      <c r="C176" s="2">
        <v>25</v>
      </c>
      <c r="D176" s="2">
        <v>40.799999999999997</v>
      </c>
      <c r="E176" s="2">
        <v>30.5</v>
      </c>
      <c r="F176" s="2">
        <v>27.5</v>
      </c>
      <c r="G176" s="2">
        <v>24</v>
      </c>
    </row>
    <row r="177" spans="1:7">
      <c r="A177" s="2" t="s">
        <v>88</v>
      </c>
      <c r="B177" s="2">
        <v>1595.6</v>
      </c>
      <c r="C177" s="2">
        <v>590.5</v>
      </c>
      <c r="D177" s="2">
        <v>469.7</v>
      </c>
      <c r="E177" s="2">
        <v>271.7</v>
      </c>
      <c r="F177" s="2">
        <v>164.5</v>
      </c>
      <c r="G177" s="2">
        <v>99.1</v>
      </c>
    </row>
    <row r="178" spans="1:7">
      <c r="A178" s="2" t="s">
        <v>87</v>
      </c>
      <c r="B178" s="2">
        <v>779.2</v>
      </c>
      <c r="C178" s="2">
        <v>238.2</v>
      </c>
      <c r="D178" s="2">
        <v>252.5</v>
      </c>
      <c r="E178" s="2">
        <v>149.1</v>
      </c>
      <c r="F178" s="2">
        <v>93.5</v>
      </c>
      <c r="G178" s="2">
        <v>45.8</v>
      </c>
    </row>
    <row r="179" spans="1:7">
      <c r="A179" s="2" t="s">
        <v>86</v>
      </c>
      <c r="B179" s="2">
        <v>2470</v>
      </c>
      <c r="C179" s="2">
        <v>507.3</v>
      </c>
      <c r="D179" s="2">
        <v>800.1</v>
      </c>
      <c r="E179" s="2">
        <v>505</v>
      </c>
      <c r="F179" s="2">
        <v>385.3</v>
      </c>
      <c r="G179" s="2">
        <v>272.3</v>
      </c>
    </row>
    <row r="180" spans="1:7">
      <c r="A180" s="2" t="s">
        <v>34</v>
      </c>
      <c r="B180" s="2">
        <v>427.4</v>
      </c>
      <c r="C180" s="2">
        <v>57.9</v>
      </c>
      <c r="D180" s="2">
        <v>89.3</v>
      </c>
      <c r="E180" s="2">
        <v>115.8</v>
      </c>
      <c r="F180" s="2">
        <v>93.8</v>
      </c>
      <c r="G180" s="2">
        <v>70.599999999999994</v>
      </c>
    </row>
    <row r="181" spans="1:7">
      <c r="A181" s="2" t="s">
        <v>85</v>
      </c>
      <c r="B181" s="2">
        <v>361.3</v>
      </c>
      <c r="C181" s="2">
        <v>50.8</v>
      </c>
      <c r="D181" s="2">
        <v>76.099999999999994</v>
      </c>
      <c r="E181" s="2">
        <v>99.5</v>
      </c>
      <c r="F181" s="2">
        <v>78.2</v>
      </c>
      <c r="G181" s="2">
        <v>56.7</v>
      </c>
    </row>
    <row r="182" spans="1:7">
      <c r="A182" s="2" t="s">
        <v>84</v>
      </c>
      <c r="B182" s="2">
        <v>67.8</v>
      </c>
      <c r="C182" s="2">
        <v>7</v>
      </c>
      <c r="D182" s="2">
        <v>13.4</v>
      </c>
      <c r="E182" s="2">
        <v>17.100000000000001</v>
      </c>
      <c r="F182" s="2">
        <v>16.399999999999999</v>
      </c>
      <c r="G182" s="2">
        <v>14</v>
      </c>
    </row>
    <row r="183" spans="1:7">
      <c r="A183" s="2" t="s">
        <v>31</v>
      </c>
      <c r="B183" s="2">
        <v>0.4</v>
      </c>
      <c r="C183" s="2">
        <v>0</v>
      </c>
      <c r="D183" s="2">
        <v>0.1</v>
      </c>
      <c r="E183" s="2">
        <v>0.1</v>
      </c>
      <c r="F183" s="2">
        <v>0.1</v>
      </c>
      <c r="G183" s="2">
        <v>0.1</v>
      </c>
    </row>
    <row r="184" spans="1:7">
      <c r="A184" s="2" t="s">
        <v>83</v>
      </c>
      <c r="B184" s="2">
        <v>3</v>
      </c>
      <c r="C184" s="2">
        <v>0.3</v>
      </c>
      <c r="D184" s="2">
        <v>0.4</v>
      </c>
      <c r="E184" s="2">
        <v>0.6</v>
      </c>
      <c r="F184" s="2">
        <v>0.5</v>
      </c>
      <c r="G184" s="2">
        <v>1.2</v>
      </c>
    </row>
    <row r="185" spans="1:7">
      <c r="A185" s="2" t="s">
        <v>29</v>
      </c>
      <c r="B185" s="2">
        <v>2.2999999999999998</v>
      </c>
      <c r="C185" s="2">
        <v>0.2</v>
      </c>
      <c r="D185" s="2">
        <v>0.3</v>
      </c>
      <c r="E185" s="2">
        <v>0.4</v>
      </c>
      <c r="F185" s="2">
        <v>0.5</v>
      </c>
      <c r="G185" s="2">
        <v>0.9</v>
      </c>
    </row>
    <row r="186" spans="1:7">
      <c r="A186" s="2" t="s">
        <v>82</v>
      </c>
      <c r="B186" s="2">
        <v>770.4</v>
      </c>
      <c r="C186" s="2">
        <v>143.19999999999999</v>
      </c>
      <c r="D186" s="2">
        <v>171.5</v>
      </c>
      <c r="E186" s="2">
        <v>152</v>
      </c>
      <c r="F186" s="2">
        <v>145</v>
      </c>
      <c r="G186" s="2">
        <v>158.6</v>
      </c>
    </row>
    <row r="187" spans="1:7">
      <c r="A187" s="257" t="s">
        <v>81</v>
      </c>
      <c r="B187" s="257">
        <v>154.5</v>
      </c>
      <c r="C187" s="257">
        <v>41.2</v>
      </c>
      <c r="D187" s="257">
        <v>32.9</v>
      </c>
      <c r="E187" s="257">
        <v>29.2</v>
      </c>
      <c r="F187" s="257">
        <v>27.5</v>
      </c>
      <c r="G187" s="257">
        <v>23.7</v>
      </c>
    </row>
    <row r="188" spans="1:7">
      <c r="A188" s="2" t="s">
        <v>80</v>
      </c>
      <c r="B188" s="2">
        <v>1.5</v>
      </c>
      <c r="C188" s="2">
        <v>0.4</v>
      </c>
      <c r="D188" s="2">
        <v>0.4</v>
      </c>
      <c r="E188" s="2">
        <v>0.3</v>
      </c>
      <c r="F188" s="2">
        <v>0.3</v>
      </c>
      <c r="G188" s="2">
        <v>0.2</v>
      </c>
    </row>
    <row r="189" spans="1:7">
      <c r="A189" s="258" t="s">
        <v>79</v>
      </c>
      <c r="B189" s="258">
        <v>4060.3</v>
      </c>
      <c r="C189" s="258">
        <v>1408.9</v>
      </c>
      <c r="D189" s="258">
        <v>1231.7</v>
      </c>
      <c r="E189" s="258">
        <v>680</v>
      </c>
      <c r="F189" s="258">
        <v>444.7</v>
      </c>
      <c r="G189" s="258">
        <v>295</v>
      </c>
    </row>
    <row r="190" spans="1:7">
      <c r="A190" s="2" t="s">
        <v>78</v>
      </c>
      <c r="B190" s="2">
        <v>1144.0999999999999</v>
      </c>
      <c r="C190" s="2">
        <v>383.9</v>
      </c>
      <c r="D190" s="2">
        <v>316.8</v>
      </c>
      <c r="E190" s="2">
        <v>219.6</v>
      </c>
      <c r="F190" s="2">
        <v>132.1</v>
      </c>
      <c r="G190" s="2">
        <v>91.7</v>
      </c>
    </row>
    <row r="191" spans="1:7">
      <c r="A191" s="2" t="s">
        <v>77</v>
      </c>
      <c r="B191" s="2">
        <v>19.899999999999999</v>
      </c>
      <c r="C191" s="2">
        <v>5.5</v>
      </c>
      <c r="D191" s="2">
        <v>4.7</v>
      </c>
      <c r="E191" s="2">
        <v>3.6</v>
      </c>
      <c r="F191" s="2">
        <v>3.5</v>
      </c>
      <c r="G191" s="2">
        <v>2.6</v>
      </c>
    </row>
    <row r="192" spans="1:7">
      <c r="A192" s="2" t="s">
        <v>76</v>
      </c>
      <c r="B192" s="2">
        <v>12.4</v>
      </c>
      <c r="C192" s="2">
        <v>2.1</v>
      </c>
      <c r="D192" s="2">
        <v>3.3</v>
      </c>
      <c r="E192" s="2">
        <v>2.2999999999999998</v>
      </c>
      <c r="F192" s="2">
        <v>2.4</v>
      </c>
      <c r="G192" s="2">
        <v>2.4</v>
      </c>
    </row>
    <row r="193" spans="1:7">
      <c r="A193" s="2" t="s">
        <v>2126</v>
      </c>
      <c r="B193" s="2">
        <v>655.29999999999995</v>
      </c>
      <c r="C193" s="2">
        <v>264.8</v>
      </c>
      <c r="D193" s="2">
        <v>200.4</v>
      </c>
      <c r="E193" s="2">
        <v>106.4</v>
      </c>
      <c r="F193" s="2">
        <v>54.4</v>
      </c>
      <c r="G193" s="2">
        <v>29.2</v>
      </c>
    </row>
    <row r="194" spans="1:7">
      <c r="A194" s="2" t="s">
        <v>75</v>
      </c>
      <c r="B194" s="2">
        <v>90.6</v>
      </c>
      <c r="C194" s="2">
        <v>25.5</v>
      </c>
      <c r="D194" s="2">
        <v>21.5</v>
      </c>
      <c r="E194" s="2">
        <v>21.6</v>
      </c>
      <c r="F194" s="2">
        <v>11.8</v>
      </c>
      <c r="G194" s="2">
        <v>10.3</v>
      </c>
    </row>
    <row r="195" spans="1:7">
      <c r="A195" s="258" t="s">
        <v>74</v>
      </c>
      <c r="B195" s="258">
        <v>114.1</v>
      </c>
      <c r="C195" s="258">
        <v>36.200000000000003</v>
      </c>
      <c r="D195" s="258">
        <v>30.3</v>
      </c>
      <c r="E195" s="258">
        <v>22.7</v>
      </c>
      <c r="F195" s="258">
        <v>15.3</v>
      </c>
      <c r="G195" s="258">
        <v>9.6</v>
      </c>
    </row>
    <row r="196" spans="1:7">
      <c r="A196" s="2" t="s">
        <v>73</v>
      </c>
      <c r="B196" s="2">
        <v>0.4</v>
      </c>
      <c r="C196" s="2">
        <v>0.1</v>
      </c>
      <c r="D196" s="2">
        <v>0.1</v>
      </c>
      <c r="E196" s="2">
        <v>0.1</v>
      </c>
      <c r="F196" s="2">
        <v>0.1</v>
      </c>
      <c r="G196" s="2">
        <v>0.1</v>
      </c>
    </row>
    <row r="197" spans="1:7">
      <c r="A197" s="259" t="s">
        <v>72</v>
      </c>
      <c r="B197" s="259">
        <v>202.7</v>
      </c>
      <c r="C197" s="259">
        <v>49.1</v>
      </c>
      <c r="D197" s="259">
        <v>53</v>
      </c>
      <c r="E197" s="259">
        <v>52.1</v>
      </c>
      <c r="F197" s="259">
        <v>28.1</v>
      </c>
      <c r="G197" s="259">
        <v>20.399999999999999</v>
      </c>
    </row>
    <row r="198" spans="1:7">
      <c r="A198" s="2" t="s">
        <v>71</v>
      </c>
      <c r="B198" s="2">
        <v>0.4</v>
      </c>
      <c r="C198" s="2">
        <v>0.1</v>
      </c>
      <c r="D198" s="2">
        <v>0.1</v>
      </c>
      <c r="E198" s="2">
        <v>0.1</v>
      </c>
      <c r="F198" s="2">
        <v>0.1</v>
      </c>
      <c r="G198" s="2">
        <v>0</v>
      </c>
    </row>
    <row r="199" spans="1:7">
      <c r="A199" s="257" t="s">
        <v>70</v>
      </c>
      <c r="B199" s="257">
        <v>5.5</v>
      </c>
      <c r="C199" s="257">
        <v>1.1000000000000001</v>
      </c>
      <c r="D199" s="257">
        <v>1.3</v>
      </c>
      <c r="E199" s="257">
        <v>1</v>
      </c>
      <c r="F199" s="257">
        <v>1.2</v>
      </c>
      <c r="G199" s="257">
        <v>0.9</v>
      </c>
    </row>
    <row r="200" spans="1:7">
      <c r="A200" s="2" t="s">
        <v>69</v>
      </c>
      <c r="B200" s="2">
        <v>0</v>
      </c>
      <c r="C200" s="2">
        <v>0</v>
      </c>
      <c r="D200" s="2">
        <v>0</v>
      </c>
      <c r="E200" s="2">
        <v>0</v>
      </c>
      <c r="F200" s="2">
        <v>0</v>
      </c>
      <c r="G200" s="2">
        <v>0</v>
      </c>
    </row>
    <row r="201" spans="1:7">
      <c r="A201" s="260" t="s">
        <v>68</v>
      </c>
      <c r="B201" s="260">
        <v>45.4</v>
      </c>
      <c r="C201" s="260">
        <v>0.8</v>
      </c>
      <c r="D201" s="260">
        <v>2.7</v>
      </c>
      <c r="E201" s="260">
        <v>10.7</v>
      </c>
      <c r="F201" s="260">
        <v>15.3</v>
      </c>
      <c r="G201" s="260">
        <v>15.8</v>
      </c>
    </row>
    <row r="202" spans="1:7">
      <c r="A202" s="258" t="s">
        <v>67</v>
      </c>
      <c r="B202" s="258">
        <v>8.8000000000000007</v>
      </c>
      <c r="C202" s="258">
        <v>1.7</v>
      </c>
      <c r="D202" s="258">
        <v>2.1</v>
      </c>
      <c r="E202" s="258">
        <v>1.6</v>
      </c>
      <c r="F202" s="258">
        <v>1.8</v>
      </c>
      <c r="G202" s="258">
        <v>1.6</v>
      </c>
    </row>
    <row r="203" spans="1:7">
      <c r="A203" s="2" t="s">
        <v>66</v>
      </c>
      <c r="B203" s="2">
        <v>0.2</v>
      </c>
      <c r="C203" s="2">
        <v>0</v>
      </c>
      <c r="D203" s="2">
        <v>0</v>
      </c>
      <c r="E203" s="2">
        <v>0</v>
      </c>
      <c r="F203" s="2">
        <v>0</v>
      </c>
      <c r="G203" s="2">
        <v>0</v>
      </c>
    </row>
    <row r="204" spans="1:7">
      <c r="A204" s="2" t="s">
        <v>65</v>
      </c>
      <c r="B204" s="2">
        <v>1021.8</v>
      </c>
      <c r="C204" s="2">
        <v>60.7</v>
      </c>
      <c r="D204" s="2">
        <v>103.8</v>
      </c>
      <c r="E204" s="2">
        <v>228</v>
      </c>
      <c r="F204" s="2">
        <v>316.39999999999998</v>
      </c>
      <c r="G204" s="2">
        <v>312.89999999999998</v>
      </c>
    </row>
    <row r="205" spans="1:7">
      <c r="A205" s="260" t="s">
        <v>64</v>
      </c>
      <c r="B205" s="260">
        <v>559</v>
      </c>
      <c r="C205" s="260">
        <v>14.2</v>
      </c>
      <c r="D205" s="260">
        <v>34.5</v>
      </c>
      <c r="E205" s="260">
        <v>127.6</v>
      </c>
      <c r="F205" s="260">
        <v>189.3</v>
      </c>
      <c r="G205" s="260">
        <v>193.4</v>
      </c>
    </row>
    <row r="206" spans="1:7">
      <c r="A206" s="260" t="s">
        <v>63</v>
      </c>
      <c r="B206" s="260">
        <v>402.6</v>
      </c>
      <c r="C206" s="260">
        <v>45.9</v>
      </c>
      <c r="D206" s="260">
        <v>67.7</v>
      </c>
      <c r="E206" s="260">
        <v>96.6</v>
      </c>
      <c r="F206" s="260">
        <v>108.2</v>
      </c>
      <c r="G206" s="260">
        <v>84.1</v>
      </c>
    </row>
    <row r="207" spans="1:7">
      <c r="A207" s="2" t="s">
        <v>62</v>
      </c>
      <c r="B207" s="2">
        <v>10.5</v>
      </c>
      <c r="C207" s="2">
        <v>0.5</v>
      </c>
      <c r="D207" s="2">
        <v>0.6</v>
      </c>
      <c r="E207" s="2">
        <v>1.4</v>
      </c>
      <c r="F207" s="2">
        <v>3.3</v>
      </c>
      <c r="G207" s="2">
        <v>4.8</v>
      </c>
    </row>
    <row r="208" spans="1:7">
      <c r="A208" s="260" t="s">
        <v>61</v>
      </c>
      <c r="B208" s="260">
        <v>64.099999999999994</v>
      </c>
      <c r="C208" s="260">
        <v>0.6</v>
      </c>
      <c r="D208" s="260">
        <v>1.6</v>
      </c>
      <c r="E208" s="260">
        <v>4.7</v>
      </c>
      <c r="F208" s="260">
        <v>20.399999999999999</v>
      </c>
      <c r="G208" s="260">
        <v>36.700000000000003</v>
      </c>
    </row>
    <row r="209" spans="1:7">
      <c r="A209" s="2" t="s">
        <v>60</v>
      </c>
      <c r="B209" s="2">
        <v>63.7</v>
      </c>
      <c r="C209" s="2">
        <v>0.6</v>
      </c>
      <c r="D209" s="2">
        <v>1.5</v>
      </c>
      <c r="E209" s="2">
        <v>4.7</v>
      </c>
      <c r="F209" s="2">
        <v>20.3</v>
      </c>
      <c r="G209" s="2">
        <v>36.4</v>
      </c>
    </row>
    <row r="210" spans="1:7">
      <c r="A210" s="2" t="s">
        <v>48</v>
      </c>
    </row>
    <row r="211" spans="1:7">
      <c r="A211" s="2" t="s">
        <v>44</v>
      </c>
      <c r="B211" s="2">
        <v>10314.5</v>
      </c>
      <c r="C211" s="2">
        <v>3066.7</v>
      </c>
      <c r="D211" s="2">
        <v>2623.1</v>
      </c>
      <c r="E211" s="2">
        <v>1866.9</v>
      </c>
      <c r="F211" s="2">
        <v>1561.7</v>
      </c>
      <c r="G211" s="2">
        <v>1195.9000000000001</v>
      </c>
    </row>
    <row r="212" spans="1:7">
      <c r="A212" s="2" t="s">
        <v>93</v>
      </c>
      <c r="B212" s="2">
        <v>7437.5</v>
      </c>
      <c r="C212" s="2">
        <v>2608.9</v>
      </c>
      <c r="D212" s="2">
        <v>2197.1</v>
      </c>
      <c r="E212" s="2">
        <v>1262.4000000000001</v>
      </c>
      <c r="F212" s="2">
        <v>833.6</v>
      </c>
      <c r="G212" s="2">
        <v>535.29999999999995</v>
      </c>
    </row>
    <row r="213" spans="1:7">
      <c r="A213" s="2" t="s">
        <v>42</v>
      </c>
      <c r="B213" s="2">
        <v>6505.4</v>
      </c>
      <c r="C213" s="2">
        <v>2394.9</v>
      </c>
      <c r="D213" s="2">
        <v>1987.8</v>
      </c>
      <c r="E213" s="2">
        <v>1045.2</v>
      </c>
      <c r="F213" s="2">
        <v>662.6</v>
      </c>
      <c r="G213" s="2">
        <v>414.6</v>
      </c>
    </row>
    <row r="214" spans="1:7">
      <c r="A214" s="2" t="s">
        <v>92</v>
      </c>
      <c r="B214" s="2">
        <v>2693.5</v>
      </c>
      <c r="C214" s="2">
        <v>947.1</v>
      </c>
      <c r="D214" s="2">
        <v>806.7</v>
      </c>
      <c r="E214" s="2">
        <v>422</v>
      </c>
      <c r="F214" s="2">
        <v>295.89999999999998</v>
      </c>
      <c r="G214" s="2">
        <v>221.8</v>
      </c>
    </row>
    <row r="215" spans="1:7">
      <c r="A215" s="2" t="s">
        <v>91</v>
      </c>
      <c r="B215" s="2">
        <v>129.5</v>
      </c>
      <c r="C215" s="2">
        <v>3.3</v>
      </c>
      <c r="D215" s="2">
        <v>10.8</v>
      </c>
      <c r="E215" s="2">
        <v>15.9</v>
      </c>
      <c r="F215" s="2">
        <v>34.9</v>
      </c>
      <c r="G215" s="2">
        <v>64.599999999999994</v>
      </c>
    </row>
    <row r="216" spans="1:7">
      <c r="A216" s="2" t="s">
        <v>90</v>
      </c>
      <c r="B216" s="2">
        <v>968.4</v>
      </c>
      <c r="C216" s="2">
        <v>246.1</v>
      </c>
      <c r="D216" s="2">
        <v>260.60000000000002</v>
      </c>
      <c r="E216" s="2">
        <v>163.80000000000001</v>
      </c>
      <c r="F216" s="2">
        <v>149.1</v>
      </c>
      <c r="G216" s="2">
        <v>148.80000000000001</v>
      </c>
    </row>
    <row r="217" spans="1:7">
      <c r="A217" s="2" t="s">
        <v>89</v>
      </c>
      <c r="B217" s="2">
        <v>194.8</v>
      </c>
      <c r="C217" s="2">
        <v>39.6</v>
      </c>
      <c r="D217" s="2">
        <v>54.6</v>
      </c>
      <c r="E217" s="2">
        <v>38.700000000000003</v>
      </c>
      <c r="F217" s="2">
        <v>34.700000000000003</v>
      </c>
      <c r="G217" s="2">
        <v>27.1</v>
      </c>
    </row>
    <row r="218" spans="1:7">
      <c r="A218" s="2" t="s">
        <v>88</v>
      </c>
      <c r="B218" s="2">
        <v>2933.5</v>
      </c>
      <c r="C218" s="2">
        <v>1182.0999999999999</v>
      </c>
      <c r="D218" s="2">
        <v>877.3</v>
      </c>
      <c r="E218" s="2">
        <v>467</v>
      </c>
      <c r="F218" s="2">
        <v>263.7</v>
      </c>
      <c r="G218" s="2">
        <v>143.19999999999999</v>
      </c>
    </row>
    <row r="219" spans="1:7">
      <c r="A219" s="2" t="s">
        <v>87</v>
      </c>
      <c r="B219" s="2">
        <v>1146.4000000000001</v>
      </c>
      <c r="C219" s="2">
        <v>411.5</v>
      </c>
      <c r="D219" s="2">
        <v>371.2</v>
      </c>
      <c r="E219" s="2">
        <v>198.8</v>
      </c>
      <c r="F219" s="2">
        <v>115</v>
      </c>
      <c r="G219" s="2">
        <v>49.9</v>
      </c>
    </row>
    <row r="220" spans="1:7">
      <c r="A220" s="2" t="s">
        <v>86</v>
      </c>
      <c r="B220" s="2">
        <v>3947.2</v>
      </c>
      <c r="C220" s="2">
        <v>932.6</v>
      </c>
      <c r="D220" s="2">
        <v>1281.5</v>
      </c>
      <c r="E220" s="2">
        <v>787</v>
      </c>
      <c r="F220" s="2">
        <v>571.29999999999995</v>
      </c>
      <c r="G220" s="2">
        <v>374.8</v>
      </c>
    </row>
    <row r="221" spans="1:7">
      <c r="A221" s="2" t="s">
        <v>34</v>
      </c>
      <c r="B221" s="2">
        <v>817.4</v>
      </c>
      <c r="C221" s="2">
        <v>135.5</v>
      </c>
      <c r="D221" s="2">
        <v>193.7</v>
      </c>
      <c r="E221" s="2">
        <v>224.2</v>
      </c>
      <c r="F221" s="2">
        <v>162.6</v>
      </c>
      <c r="G221" s="2">
        <v>101.4</v>
      </c>
    </row>
    <row r="222" spans="1:7">
      <c r="A222" s="2" t="s">
        <v>85</v>
      </c>
      <c r="B222" s="2">
        <v>709.8</v>
      </c>
      <c r="C222" s="2">
        <v>119.7</v>
      </c>
      <c r="D222" s="2">
        <v>168.4</v>
      </c>
      <c r="E222" s="2">
        <v>197.2</v>
      </c>
      <c r="F222" s="2">
        <v>140.19999999999999</v>
      </c>
      <c r="G222" s="2">
        <v>84.2</v>
      </c>
    </row>
    <row r="223" spans="1:7">
      <c r="A223" s="2" t="s">
        <v>84</v>
      </c>
      <c r="B223" s="2">
        <v>110.7</v>
      </c>
      <c r="C223" s="2">
        <v>15.8</v>
      </c>
      <c r="D223" s="2">
        <v>25.6</v>
      </c>
      <c r="E223" s="2">
        <v>28.2</v>
      </c>
      <c r="F223" s="2">
        <v>23.7</v>
      </c>
      <c r="G223" s="2">
        <v>17.3</v>
      </c>
    </row>
    <row r="224" spans="1:7">
      <c r="A224" s="2" t="s">
        <v>31</v>
      </c>
      <c r="B224" s="2">
        <v>0.6</v>
      </c>
      <c r="C224" s="2">
        <v>0.1</v>
      </c>
      <c r="D224" s="2">
        <v>0.1</v>
      </c>
      <c r="E224" s="2">
        <v>0.1</v>
      </c>
      <c r="F224" s="2">
        <v>0.1</v>
      </c>
      <c r="G224" s="2">
        <v>0.2</v>
      </c>
    </row>
    <row r="225" spans="1:7">
      <c r="A225" s="2" t="s">
        <v>83</v>
      </c>
      <c r="B225" s="2">
        <v>4.5</v>
      </c>
      <c r="C225" s="2">
        <v>0.5</v>
      </c>
      <c r="D225" s="2">
        <v>0.8</v>
      </c>
      <c r="E225" s="2">
        <v>1</v>
      </c>
      <c r="F225" s="2">
        <v>0.9</v>
      </c>
      <c r="G225" s="2">
        <v>1.4</v>
      </c>
    </row>
    <row r="226" spans="1:7">
      <c r="A226" s="2" t="s">
        <v>29</v>
      </c>
      <c r="B226" s="2">
        <v>3.3</v>
      </c>
      <c r="C226" s="2">
        <v>0.4</v>
      </c>
      <c r="D226" s="2">
        <v>0.5</v>
      </c>
      <c r="E226" s="2">
        <v>0.7</v>
      </c>
      <c r="F226" s="2">
        <v>0.6</v>
      </c>
      <c r="G226" s="2">
        <v>1.1000000000000001</v>
      </c>
    </row>
    <row r="227" spans="1:7">
      <c r="A227" s="2" t="s">
        <v>82</v>
      </c>
      <c r="B227" s="2">
        <v>1418.7</v>
      </c>
      <c r="C227" s="2">
        <v>286.60000000000002</v>
      </c>
      <c r="D227" s="2">
        <v>326.5</v>
      </c>
      <c r="E227" s="2">
        <v>290.39999999999998</v>
      </c>
      <c r="F227" s="2">
        <v>265.3</v>
      </c>
      <c r="G227" s="2">
        <v>249.8</v>
      </c>
    </row>
    <row r="228" spans="1:7">
      <c r="A228" s="257" t="s">
        <v>81</v>
      </c>
      <c r="B228" s="257">
        <v>385.5</v>
      </c>
      <c r="C228" s="257">
        <v>105.7</v>
      </c>
      <c r="D228" s="257">
        <v>85.3</v>
      </c>
      <c r="E228" s="257">
        <v>71</v>
      </c>
      <c r="F228" s="257">
        <v>69.400000000000006</v>
      </c>
      <c r="G228" s="257">
        <v>53.9</v>
      </c>
    </row>
    <row r="229" spans="1:7">
      <c r="A229" s="2" t="s">
        <v>80</v>
      </c>
      <c r="B229" s="2">
        <v>2.9</v>
      </c>
      <c r="C229" s="2">
        <v>0.7</v>
      </c>
      <c r="D229" s="2">
        <v>0.8</v>
      </c>
      <c r="E229" s="2">
        <v>0.6</v>
      </c>
      <c r="F229" s="2">
        <v>0.4</v>
      </c>
      <c r="G229" s="2">
        <v>0.3</v>
      </c>
    </row>
    <row r="230" spans="1:7">
      <c r="A230" s="258" t="s">
        <v>79</v>
      </c>
      <c r="B230" s="258">
        <v>6807.8</v>
      </c>
      <c r="C230" s="258">
        <v>2585.6</v>
      </c>
      <c r="D230" s="258">
        <v>2052.4</v>
      </c>
      <c r="E230" s="258">
        <v>1088.7</v>
      </c>
      <c r="F230" s="258">
        <v>672.7</v>
      </c>
      <c r="G230" s="258">
        <v>408.4</v>
      </c>
    </row>
    <row r="231" spans="1:7">
      <c r="A231" s="2" t="s">
        <v>78</v>
      </c>
      <c r="B231" s="2">
        <v>2177.1</v>
      </c>
      <c r="C231" s="2">
        <v>715.2</v>
      </c>
      <c r="D231" s="2">
        <v>598.4</v>
      </c>
      <c r="E231" s="2">
        <v>430.1</v>
      </c>
      <c r="F231" s="2">
        <v>261</v>
      </c>
      <c r="G231" s="2">
        <v>172.4</v>
      </c>
    </row>
    <row r="232" spans="1:7">
      <c r="A232" s="2" t="s">
        <v>77</v>
      </c>
      <c r="B232" s="2">
        <v>39.9</v>
      </c>
      <c r="C232" s="2">
        <v>11.4</v>
      </c>
      <c r="D232" s="2">
        <v>10.6</v>
      </c>
      <c r="E232" s="2">
        <v>7.2</v>
      </c>
      <c r="F232" s="2">
        <v>6.2</v>
      </c>
      <c r="G232" s="2">
        <v>4.5</v>
      </c>
    </row>
    <row r="233" spans="1:7">
      <c r="A233" s="2" t="s">
        <v>76</v>
      </c>
      <c r="B233" s="2">
        <v>20.399999999999999</v>
      </c>
      <c r="C233" s="2">
        <v>3.4</v>
      </c>
      <c r="D233" s="2">
        <v>5.7</v>
      </c>
      <c r="E233" s="2">
        <v>4.2</v>
      </c>
      <c r="F233" s="2">
        <v>3.8</v>
      </c>
      <c r="G233" s="2">
        <v>3.2</v>
      </c>
    </row>
    <row r="234" spans="1:7">
      <c r="A234" s="2" t="s">
        <v>2126</v>
      </c>
      <c r="B234" s="2">
        <v>1116.8</v>
      </c>
      <c r="C234" s="2">
        <v>474.4</v>
      </c>
      <c r="D234" s="2">
        <v>338.9</v>
      </c>
      <c r="E234" s="2">
        <v>173.2</v>
      </c>
      <c r="F234" s="2">
        <v>87.1</v>
      </c>
      <c r="G234" s="2">
        <v>43.1</v>
      </c>
    </row>
    <row r="235" spans="1:7">
      <c r="A235" s="2" t="s">
        <v>75</v>
      </c>
      <c r="B235" s="2">
        <v>164.9</v>
      </c>
      <c r="C235" s="2">
        <v>46.5</v>
      </c>
      <c r="D235" s="2">
        <v>42.3</v>
      </c>
      <c r="E235" s="2">
        <v>40.4</v>
      </c>
      <c r="F235" s="2">
        <v>20.6</v>
      </c>
      <c r="G235" s="2">
        <v>15</v>
      </c>
    </row>
    <row r="236" spans="1:7">
      <c r="A236" s="258" t="s">
        <v>74</v>
      </c>
      <c r="B236" s="258">
        <v>238.3</v>
      </c>
      <c r="C236" s="258">
        <v>74.5</v>
      </c>
      <c r="D236" s="258">
        <v>65.599999999999994</v>
      </c>
      <c r="E236" s="258">
        <v>49.4</v>
      </c>
      <c r="F236" s="258">
        <v>30.8</v>
      </c>
      <c r="G236" s="258">
        <v>18</v>
      </c>
    </row>
    <row r="237" spans="1:7">
      <c r="A237" s="2" t="s">
        <v>73</v>
      </c>
      <c r="B237" s="2">
        <v>0.9</v>
      </c>
      <c r="C237" s="2">
        <v>0.2</v>
      </c>
      <c r="D237" s="2">
        <v>0.3</v>
      </c>
      <c r="E237" s="2">
        <v>0.2</v>
      </c>
      <c r="F237" s="2">
        <v>0.1</v>
      </c>
      <c r="G237" s="2">
        <v>0.1</v>
      </c>
    </row>
    <row r="238" spans="1:7">
      <c r="A238" s="259" t="s">
        <v>72</v>
      </c>
      <c r="B238" s="259">
        <v>484</v>
      </c>
      <c r="C238" s="259">
        <v>102.2</v>
      </c>
      <c r="D238" s="259">
        <v>127.5</v>
      </c>
      <c r="E238" s="259">
        <v>128.80000000000001</v>
      </c>
      <c r="F238" s="259">
        <v>74.099999999999994</v>
      </c>
      <c r="G238" s="259">
        <v>51.4</v>
      </c>
    </row>
    <row r="239" spans="1:7">
      <c r="A239" s="2" t="s">
        <v>71</v>
      </c>
      <c r="B239" s="2">
        <v>0.9</v>
      </c>
      <c r="C239" s="2">
        <v>0.2</v>
      </c>
      <c r="D239" s="2">
        <v>0.3</v>
      </c>
      <c r="E239" s="2">
        <v>0.2</v>
      </c>
      <c r="F239" s="2">
        <v>0.1</v>
      </c>
      <c r="G239" s="2">
        <v>0.1</v>
      </c>
    </row>
    <row r="240" spans="1:7">
      <c r="A240" s="257" t="s">
        <v>70</v>
      </c>
      <c r="B240" s="257">
        <v>13.5</v>
      </c>
      <c r="C240" s="257">
        <v>2.7</v>
      </c>
      <c r="D240" s="257">
        <v>3.4</v>
      </c>
      <c r="E240" s="257">
        <v>2.9</v>
      </c>
      <c r="F240" s="257">
        <v>2.7</v>
      </c>
      <c r="G240" s="257">
        <v>1.8</v>
      </c>
    </row>
    <row r="241" spans="1:7">
      <c r="A241" s="2" t="s">
        <v>69</v>
      </c>
      <c r="B241" s="2">
        <v>0.1</v>
      </c>
      <c r="C241" s="2">
        <v>0</v>
      </c>
      <c r="D241" s="2">
        <v>0</v>
      </c>
      <c r="E241" s="2">
        <v>0</v>
      </c>
      <c r="F241" s="2">
        <v>0</v>
      </c>
      <c r="G241" s="2">
        <v>0</v>
      </c>
    </row>
    <row r="242" spans="1:7">
      <c r="A242" s="260" t="s">
        <v>68</v>
      </c>
      <c r="B242" s="260">
        <v>104</v>
      </c>
      <c r="C242" s="260">
        <v>2.2000000000000002</v>
      </c>
      <c r="D242" s="260">
        <v>6.3</v>
      </c>
      <c r="E242" s="260">
        <v>25.5</v>
      </c>
      <c r="F242" s="260">
        <v>35.9</v>
      </c>
      <c r="G242" s="260">
        <v>34.1</v>
      </c>
    </row>
    <row r="243" spans="1:7">
      <c r="A243" s="258" t="s">
        <v>67</v>
      </c>
      <c r="B243" s="258">
        <v>15.8</v>
      </c>
      <c r="C243" s="258">
        <v>3.2</v>
      </c>
      <c r="D243" s="258">
        <v>3.4</v>
      </c>
      <c r="E243" s="258">
        <v>3.5</v>
      </c>
      <c r="F243" s="258">
        <v>2.8</v>
      </c>
      <c r="G243" s="258">
        <v>2.9</v>
      </c>
    </row>
    <row r="244" spans="1:7">
      <c r="A244" s="2" t="s">
        <v>66</v>
      </c>
      <c r="B244" s="2">
        <v>0.2</v>
      </c>
      <c r="C244" s="2">
        <v>0.1</v>
      </c>
      <c r="D244" s="2">
        <v>0</v>
      </c>
      <c r="E244" s="2">
        <v>0</v>
      </c>
      <c r="F244" s="2">
        <v>0</v>
      </c>
      <c r="G244" s="2">
        <v>0</v>
      </c>
    </row>
    <row r="245" spans="1:7">
      <c r="A245" s="2" t="s">
        <v>65</v>
      </c>
      <c r="B245" s="2">
        <v>2057.5</v>
      </c>
      <c r="C245" s="2">
        <v>122.8</v>
      </c>
      <c r="D245" s="2">
        <v>220.5</v>
      </c>
      <c r="E245" s="2">
        <v>464</v>
      </c>
      <c r="F245" s="2">
        <v>648.20000000000005</v>
      </c>
      <c r="G245" s="2">
        <v>602.1</v>
      </c>
    </row>
    <row r="246" spans="1:7">
      <c r="A246" s="260" t="s">
        <v>64</v>
      </c>
      <c r="B246" s="260">
        <v>1130.3</v>
      </c>
      <c r="C246" s="260">
        <v>25.9</v>
      </c>
      <c r="D246" s="260">
        <v>67.099999999999994</v>
      </c>
      <c r="E246" s="260">
        <v>260.89999999999998</v>
      </c>
      <c r="F246" s="260">
        <v>393.5</v>
      </c>
      <c r="G246" s="260">
        <v>382.9</v>
      </c>
    </row>
    <row r="247" spans="1:7">
      <c r="A247" s="260" t="s">
        <v>63</v>
      </c>
      <c r="B247" s="260">
        <v>811.7</v>
      </c>
      <c r="C247" s="260">
        <v>95.4</v>
      </c>
      <c r="D247" s="260">
        <v>150.5</v>
      </c>
      <c r="E247" s="260">
        <v>195.7</v>
      </c>
      <c r="F247" s="260">
        <v>216.3</v>
      </c>
      <c r="G247" s="260">
        <v>153.80000000000001</v>
      </c>
    </row>
    <row r="248" spans="1:7">
      <c r="A248" s="2" t="s">
        <v>62</v>
      </c>
      <c r="B248" s="2">
        <v>20.5</v>
      </c>
      <c r="C248" s="2">
        <v>0.9</v>
      </c>
      <c r="D248" s="2">
        <v>1.3</v>
      </c>
      <c r="E248" s="2">
        <v>2.9</v>
      </c>
      <c r="F248" s="2">
        <v>6.6</v>
      </c>
      <c r="G248" s="2">
        <v>8.8000000000000007</v>
      </c>
    </row>
    <row r="249" spans="1:7">
      <c r="A249" s="260" t="s">
        <v>61</v>
      </c>
      <c r="B249" s="260">
        <v>123.2</v>
      </c>
      <c r="C249" s="260">
        <v>1.6</v>
      </c>
      <c r="D249" s="260">
        <v>3</v>
      </c>
      <c r="E249" s="260">
        <v>9.1999999999999993</v>
      </c>
      <c r="F249" s="260">
        <v>41.7</v>
      </c>
      <c r="G249" s="260">
        <v>67.7</v>
      </c>
    </row>
    <row r="250" spans="1:7">
      <c r="A250" s="2" t="s">
        <v>60</v>
      </c>
      <c r="B250" s="2">
        <v>122.2</v>
      </c>
      <c r="C250" s="2">
        <v>1.5</v>
      </c>
      <c r="D250" s="2">
        <v>2.9</v>
      </c>
      <c r="E250" s="2">
        <v>9.1</v>
      </c>
      <c r="F250" s="2">
        <v>41.4</v>
      </c>
      <c r="G250" s="2">
        <v>67.2</v>
      </c>
    </row>
    <row r="251" spans="1:7">
      <c r="A251" s="2" t="s">
        <v>47</v>
      </c>
    </row>
    <row r="252" spans="1:7">
      <c r="A252" s="2" t="s">
        <v>44</v>
      </c>
      <c r="B252" s="2">
        <v>12957.5</v>
      </c>
      <c r="C252" s="2">
        <v>3608.9</v>
      </c>
      <c r="D252" s="2">
        <v>3233.7</v>
      </c>
      <c r="E252" s="2">
        <v>2442.8000000000002</v>
      </c>
      <c r="F252" s="2">
        <v>2114</v>
      </c>
      <c r="G252" s="2">
        <v>1557.8</v>
      </c>
    </row>
    <row r="253" spans="1:7">
      <c r="A253" s="2" t="s">
        <v>93</v>
      </c>
      <c r="B253" s="2">
        <v>8977.9</v>
      </c>
      <c r="C253" s="2">
        <v>3070.1</v>
      </c>
      <c r="D253" s="2">
        <v>2646.9</v>
      </c>
      <c r="E253" s="2">
        <v>1567.9</v>
      </c>
      <c r="F253" s="2">
        <v>1047.5999999999999</v>
      </c>
      <c r="G253" s="2">
        <v>645.29999999999995</v>
      </c>
    </row>
    <row r="254" spans="1:7">
      <c r="A254" s="2" t="s">
        <v>42</v>
      </c>
      <c r="B254" s="2">
        <v>7540</v>
      </c>
      <c r="C254" s="2">
        <v>2739.2</v>
      </c>
      <c r="D254" s="2">
        <v>2318.6999999999998</v>
      </c>
      <c r="E254" s="2">
        <v>1241.7</v>
      </c>
      <c r="F254" s="2">
        <v>777.8</v>
      </c>
      <c r="G254" s="2">
        <v>462.4</v>
      </c>
    </row>
    <row r="255" spans="1:7">
      <c r="A255" s="2" t="s">
        <v>92</v>
      </c>
      <c r="B255" s="2">
        <v>3033.8</v>
      </c>
      <c r="C255" s="2">
        <v>1050.3</v>
      </c>
      <c r="D255" s="2">
        <v>902.9</v>
      </c>
      <c r="E255" s="2">
        <v>486.8</v>
      </c>
      <c r="F255" s="2">
        <v>346.4</v>
      </c>
      <c r="G255" s="2">
        <v>247.4</v>
      </c>
    </row>
    <row r="256" spans="1:7">
      <c r="A256" s="2" t="s">
        <v>91</v>
      </c>
      <c r="B256" s="2">
        <v>151.1</v>
      </c>
      <c r="C256" s="2">
        <v>4.3</v>
      </c>
      <c r="D256" s="2">
        <v>13.8</v>
      </c>
      <c r="E256" s="2">
        <v>20.2</v>
      </c>
      <c r="F256" s="2">
        <v>42.7</v>
      </c>
      <c r="G256" s="2">
        <v>70.099999999999994</v>
      </c>
    </row>
    <row r="257" spans="1:7">
      <c r="A257" s="2" t="s">
        <v>90</v>
      </c>
      <c r="B257" s="2">
        <v>1065.7</v>
      </c>
      <c r="C257" s="2">
        <v>255.5</v>
      </c>
      <c r="D257" s="2">
        <v>279.3</v>
      </c>
      <c r="E257" s="2">
        <v>185.3</v>
      </c>
      <c r="F257" s="2">
        <v>175.1</v>
      </c>
      <c r="G257" s="2">
        <v>170.6</v>
      </c>
    </row>
    <row r="258" spans="1:7">
      <c r="A258" s="2" t="s">
        <v>89</v>
      </c>
      <c r="B258" s="2">
        <v>196.6</v>
      </c>
      <c r="C258" s="2">
        <v>42.6</v>
      </c>
      <c r="D258" s="2">
        <v>54.2</v>
      </c>
      <c r="E258" s="2">
        <v>38.6</v>
      </c>
      <c r="F258" s="2">
        <v>34.799999999999997</v>
      </c>
      <c r="G258" s="2">
        <v>26.3</v>
      </c>
    </row>
    <row r="259" spans="1:7">
      <c r="A259" s="2" t="s">
        <v>88</v>
      </c>
      <c r="B259" s="2">
        <v>3642.6</v>
      </c>
      <c r="C259" s="2">
        <v>1434.1</v>
      </c>
      <c r="D259" s="2">
        <v>1126.2</v>
      </c>
      <c r="E259" s="2">
        <v>595.5</v>
      </c>
      <c r="F259" s="2">
        <v>325.5</v>
      </c>
      <c r="G259" s="2">
        <v>161.30000000000001</v>
      </c>
    </row>
    <row r="260" spans="1:7">
      <c r="A260" s="2" t="s">
        <v>87</v>
      </c>
      <c r="B260" s="2">
        <v>1205.2</v>
      </c>
      <c r="C260" s="2">
        <v>457.1</v>
      </c>
      <c r="D260" s="2">
        <v>394.3</v>
      </c>
      <c r="E260" s="2">
        <v>199.4</v>
      </c>
      <c r="F260" s="2">
        <v>109.7</v>
      </c>
      <c r="G260" s="2">
        <v>44.7</v>
      </c>
    </row>
    <row r="261" spans="1:7">
      <c r="A261" s="2" t="s">
        <v>86</v>
      </c>
      <c r="B261" s="2">
        <v>4606</v>
      </c>
      <c r="C261" s="2">
        <v>1108.5</v>
      </c>
      <c r="D261" s="2">
        <v>1480.4</v>
      </c>
      <c r="E261" s="2">
        <v>932.2</v>
      </c>
      <c r="F261" s="2">
        <v>669.4</v>
      </c>
      <c r="G261" s="2">
        <v>415.5</v>
      </c>
    </row>
    <row r="262" spans="1:7">
      <c r="A262" s="2" t="s">
        <v>34</v>
      </c>
      <c r="B262" s="2">
        <v>1205.5999999999999</v>
      </c>
      <c r="C262" s="2">
        <v>219.7</v>
      </c>
      <c r="D262" s="2">
        <v>316.10000000000002</v>
      </c>
      <c r="E262" s="2">
        <v>328.4</v>
      </c>
      <c r="F262" s="2">
        <v>219.4</v>
      </c>
      <c r="G262" s="2">
        <v>121.9</v>
      </c>
    </row>
    <row r="263" spans="1:7">
      <c r="A263" s="2" t="s">
        <v>85</v>
      </c>
      <c r="B263" s="2">
        <v>1065.0999999999999</v>
      </c>
      <c r="C263" s="2">
        <v>195</v>
      </c>
      <c r="D263" s="2">
        <v>279.10000000000002</v>
      </c>
      <c r="E263" s="2">
        <v>293.2</v>
      </c>
      <c r="F263" s="2">
        <v>193.3</v>
      </c>
      <c r="G263" s="2">
        <v>104.5</v>
      </c>
    </row>
    <row r="264" spans="1:7">
      <c r="A264" s="2" t="s">
        <v>84</v>
      </c>
      <c r="B264" s="2">
        <v>144.30000000000001</v>
      </c>
      <c r="C264" s="2">
        <v>24.8</v>
      </c>
      <c r="D264" s="2">
        <v>37.5</v>
      </c>
      <c r="E264" s="2">
        <v>36.9</v>
      </c>
      <c r="F264" s="2">
        <v>27.2</v>
      </c>
      <c r="G264" s="2">
        <v>17.8</v>
      </c>
    </row>
    <row r="265" spans="1:7">
      <c r="A265" s="2" t="s">
        <v>31</v>
      </c>
      <c r="B265" s="2">
        <v>0.9</v>
      </c>
      <c r="C265" s="2">
        <v>0.1</v>
      </c>
      <c r="D265" s="2">
        <v>0.3</v>
      </c>
      <c r="E265" s="2">
        <v>0.2</v>
      </c>
      <c r="F265" s="2">
        <v>0.1</v>
      </c>
      <c r="G265" s="2">
        <v>0.3</v>
      </c>
    </row>
    <row r="266" spans="1:7">
      <c r="A266" s="2" t="s">
        <v>83</v>
      </c>
      <c r="B266" s="2">
        <v>6.1</v>
      </c>
      <c r="C266" s="2">
        <v>0.9</v>
      </c>
      <c r="D266" s="2">
        <v>1.3</v>
      </c>
      <c r="E266" s="2">
        <v>1.3</v>
      </c>
      <c r="F266" s="2">
        <v>1.4</v>
      </c>
      <c r="G266" s="2">
        <v>1.4</v>
      </c>
    </row>
    <row r="267" spans="1:7">
      <c r="A267" s="2" t="s">
        <v>29</v>
      </c>
      <c r="B267" s="2">
        <v>4.3</v>
      </c>
      <c r="C267" s="2">
        <v>0.6</v>
      </c>
      <c r="D267" s="2">
        <v>0.9</v>
      </c>
      <c r="E267" s="2">
        <v>0.8</v>
      </c>
      <c r="F267" s="2">
        <v>1</v>
      </c>
      <c r="G267" s="2">
        <v>1.1000000000000001</v>
      </c>
    </row>
    <row r="268" spans="1:7">
      <c r="A268" s="2" t="s">
        <v>82</v>
      </c>
      <c r="B268" s="2">
        <v>1925.8</v>
      </c>
      <c r="C268" s="2">
        <v>394.8</v>
      </c>
      <c r="D268" s="2">
        <v>447.9</v>
      </c>
      <c r="E268" s="2">
        <v>396.6</v>
      </c>
      <c r="F268" s="2">
        <v>368.9</v>
      </c>
      <c r="G268" s="2">
        <v>317.7</v>
      </c>
    </row>
    <row r="269" spans="1:7">
      <c r="A269" s="257" t="s">
        <v>81</v>
      </c>
      <c r="B269" s="257">
        <v>678.2</v>
      </c>
      <c r="C269" s="257">
        <v>189.7</v>
      </c>
      <c r="D269" s="257">
        <v>150.4</v>
      </c>
      <c r="E269" s="257">
        <v>123.4</v>
      </c>
      <c r="F269" s="257">
        <v>124.4</v>
      </c>
      <c r="G269" s="257">
        <v>90.3</v>
      </c>
    </row>
    <row r="270" spans="1:7">
      <c r="A270" s="2" t="s">
        <v>80</v>
      </c>
      <c r="B270" s="2">
        <v>4.4000000000000004</v>
      </c>
      <c r="C270" s="2">
        <v>1.2</v>
      </c>
      <c r="D270" s="2">
        <v>1.3</v>
      </c>
      <c r="E270" s="2">
        <v>0.9</v>
      </c>
      <c r="F270" s="2">
        <v>0.6</v>
      </c>
      <c r="G270" s="2">
        <v>0.4</v>
      </c>
    </row>
    <row r="271" spans="1:7">
      <c r="A271" s="258" t="s">
        <v>79</v>
      </c>
      <c r="B271" s="258">
        <v>7866.3</v>
      </c>
      <c r="C271" s="258">
        <v>2931.9</v>
      </c>
      <c r="D271" s="258">
        <v>2390.6999999999998</v>
      </c>
      <c r="E271" s="258">
        <v>1294.0999999999999</v>
      </c>
      <c r="F271" s="258">
        <v>792.2</v>
      </c>
      <c r="G271" s="258">
        <v>457.3</v>
      </c>
    </row>
    <row r="272" spans="1:7">
      <c r="A272" s="2" t="s">
        <v>78</v>
      </c>
      <c r="B272" s="2">
        <v>2730.3</v>
      </c>
      <c r="C272" s="2">
        <v>801</v>
      </c>
      <c r="D272" s="2">
        <v>751.6</v>
      </c>
      <c r="E272" s="2">
        <v>570.5</v>
      </c>
      <c r="F272" s="2">
        <v>371.8</v>
      </c>
      <c r="G272" s="2">
        <v>235.3</v>
      </c>
    </row>
    <row r="273" spans="1:7">
      <c r="A273" s="2" t="s">
        <v>77</v>
      </c>
      <c r="B273" s="2">
        <v>53.6</v>
      </c>
      <c r="C273" s="2">
        <v>14.1</v>
      </c>
      <c r="D273" s="2">
        <v>14.2</v>
      </c>
      <c r="E273" s="2">
        <v>10.199999999999999</v>
      </c>
      <c r="F273" s="2">
        <v>9.4</v>
      </c>
      <c r="G273" s="2">
        <v>5.7</v>
      </c>
    </row>
    <row r="274" spans="1:7">
      <c r="A274" s="2" t="s">
        <v>76</v>
      </c>
      <c r="B274" s="2">
        <v>23.1</v>
      </c>
      <c r="C274" s="2">
        <v>4.4000000000000004</v>
      </c>
      <c r="D274" s="2">
        <v>6.9</v>
      </c>
      <c r="E274" s="2">
        <v>4.7</v>
      </c>
      <c r="F274" s="2">
        <v>4</v>
      </c>
      <c r="G274" s="2">
        <v>3.2</v>
      </c>
    </row>
    <row r="275" spans="1:7">
      <c r="A275" s="2" t="s">
        <v>2126</v>
      </c>
      <c r="B275" s="2">
        <v>1252</v>
      </c>
      <c r="C275" s="2">
        <v>506.8</v>
      </c>
      <c r="D275" s="2">
        <v>387</v>
      </c>
      <c r="E275" s="2">
        <v>202.8</v>
      </c>
      <c r="F275" s="2">
        <v>105.6</v>
      </c>
      <c r="G275" s="2">
        <v>49.8</v>
      </c>
    </row>
    <row r="276" spans="1:7">
      <c r="A276" s="2" t="s">
        <v>75</v>
      </c>
      <c r="B276" s="2">
        <v>190.5</v>
      </c>
      <c r="C276" s="2">
        <v>46.9</v>
      </c>
      <c r="D276" s="2">
        <v>52</v>
      </c>
      <c r="E276" s="2">
        <v>48.1</v>
      </c>
      <c r="F276" s="2">
        <v>25.6</v>
      </c>
      <c r="G276" s="2">
        <v>17.899999999999999</v>
      </c>
    </row>
    <row r="277" spans="1:7">
      <c r="A277" s="258" t="s">
        <v>74</v>
      </c>
      <c r="B277" s="258">
        <v>310.7</v>
      </c>
      <c r="C277" s="258">
        <v>88.4</v>
      </c>
      <c r="D277" s="258">
        <v>89.3</v>
      </c>
      <c r="E277" s="258">
        <v>67.400000000000006</v>
      </c>
      <c r="F277" s="258">
        <v>42.5</v>
      </c>
      <c r="G277" s="258">
        <v>23.1</v>
      </c>
    </row>
    <row r="278" spans="1:7">
      <c r="A278" s="2" t="s">
        <v>73</v>
      </c>
      <c r="B278" s="2">
        <v>1.1000000000000001</v>
      </c>
      <c r="C278" s="2">
        <v>0.3</v>
      </c>
      <c r="D278" s="2">
        <v>0.3</v>
      </c>
      <c r="E278" s="2">
        <v>0.3</v>
      </c>
      <c r="F278" s="2">
        <v>0.1</v>
      </c>
      <c r="G278" s="2">
        <v>0.1</v>
      </c>
    </row>
    <row r="279" spans="1:7">
      <c r="A279" s="259" t="s">
        <v>72</v>
      </c>
      <c r="B279" s="259">
        <v>712.9</v>
      </c>
      <c r="C279" s="259">
        <v>134</v>
      </c>
      <c r="D279" s="259">
        <v>187.6</v>
      </c>
      <c r="E279" s="259">
        <v>192.6</v>
      </c>
      <c r="F279" s="259">
        <v>118.8</v>
      </c>
      <c r="G279" s="259">
        <v>79.900000000000006</v>
      </c>
    </row>
    <row r="280" spans="1:7">
      <c r="A280" s="2" t="s">
        <v>71</v>
      </c>
      <c r="B280" s="2">
        <v>1.1000000000000001</v>
      </c>
      <c r="C280" s="2">
        <v>0.3</v>
      </c>
      <c r="D280" s="2">
        <v>0.3</v>
      </c>
      <c r="E280" s="2">
        <v>0.3</v>
      </c>
      <c r="F280" s="2">
        <v>0.2</v>
      </c>
      <c r="G280" s="2">
        <v>0</v>
      </c>
    </row>
    <row r="281" spans="1:7">
      <c r="A281" s="257" t="s">
        <v>70</v>
      </c>
      <c r="B281" s="257">
        <v>25.2</v>
      </c>
      <c r="C281" s="257">
        <v>5.0999999999999996</v>
      </c>
      <c r="D281" s="257">
        <v>6.5</v>
      </c>
      <c r="E281" s="257">
        <v>5.2</v>
      </c>
      <c r="F281" s="257">
        <v>5.2</v>
      </c>
      <c r="G281" s="257">
        <v>3.3</v>
      </c>
    </row>
    <row r="282" spans="1:7">
      <c r="A282" s="2" t="s">
        <v>69</v>
      </c>
      <c r="B282" s="2">
        <v>0.1</v>
      </c>
      <c r="C282" s="2">
        <v>0</v>
      </c>
      <c r="D282" s="2">
        <v>0</v>
      </c>
      <c r="E282" s="2">
        <v>0</v>
      </c>
      <c r="F282" s="2">
        <v>0</v>
      </c>
      <c r="G282" s="2">
        <v>0</v>
      </c>
    </row>
    <row r="283" spans="1:7">
      <c r="A283" s="260" t="s">
        <v>68</v>
      </c>
      <c r="B283" s="260">
        <v>167.5</v>
      </c>
      <c r="C283" s="260">
        <v>3.5</v>
      </c>
      <c r="D283" s="260">
        <v>10.5</v>
      </c>
      <c r="E283" s="260">
        <v>41.5</v>
      </c>
      <c r="F283" s="260">
        <v>60.7</v>
      </c>
      <c r="G283" s="260">
        <v>51.2</v>
      </c>
    </row>
    <row r="284" spans="1:7">
      <c r="A284" s="258" t="s">
        <v>67</v>
      </c>
      <c r="B284" s="258">
        <v>19.100000000000001</v>
      </c>
      <c r="C284" s="258">
        <v>3.5</v>
      </c>
      <c r="D284" s="258">
        <v>4.4000000000000004</v>
      </c>
      <c r="E284" s="258">
        <v>4</v>
      </c>
      <c r="F284" s="258">
        <v>3.8</v>
      </c>
      <c r="G284" s="258">
        <v>3.5</v>
      </c>
    </row>
    <row r="285" spans="1:7">
      <c r="A285" s="2" t="s">
        <v>66</v>
      </c>
      <c r="B285" s="2">
        <v>0.2</v>
      </c>
      <c r="C285" s="2">
        <v>0</v>
      </c>
      <c r="D285" s="2">
        <v>0.1</v>
      </c>
      <c r="E285" s="2">
        <v>0</v>
      </c>
      <c r="F285" s="2">
        <v>0</v>
      </c>
      <c r="G285" s="2">
        <v>0.1</v>
      </c>
    </row>
    <row r="286" spans="1:7">
      <c r="A286" s="2" t="s">
        <v>65</v>
      </c>
      <c r="B286" s="2">
        <v>2945.6</v>
      </c>
      <c r="C286" s="2">
        <v>178.1</v>
      </c>
      <c r="D286" s="2">
        <v>328.7</v>
      </c>
      <c r="E286" s="2">
        <v>677.7</v>
      </c>
      <c r="F286" s="2">
        <v>937.8</v>
      </c>
      <c r="G286" s="2">
        <v>823.4</v>
      </c>
    </row>
    <row r="287" spans="1:7">
      <c r="A287" s="260" t="s">
        <v>64</v>
      </c>
      <c r="B287" s="260">
        <v>1631.1</v>
      </c>
      <c r="C287" s="260">
        <v>35.1</v>
      </c>
      <c r="D287" s="260">
        <v>98.4</v>
      </c>
      <c r="E287" s="260">
        <v>385.3</v>
      </c>
      <c r="F287" s="260">
        <v>579.9</v>
      </c>
      <c r="G287" s="260">
        <v>532.29999999999995</v>
      </c>
    </row>
    <row r="288" spans="1:7">
      <c r="A288" s="260" t="s">
        <v>63</v>
      </c>
      <c r="B288" s="260">
        <v>1154.5999999999999</v>
      </c>
      <c r="C288" s="260">
        <v>140.9</v>
      </c>
      <c r="D288" s="260">
        <v>225.8</v>
      </c>
      <c r="E288" s="260">
        <v>280.5</v>
      </c>
      <c r="F288" s="260">
        <v>303</v>
      </c>
      <c r="G288" s="260">
        <v>204.3</v>
      </c>
    </row>
    <row r="289" spans="1:7">
      <c r="A289" s="2" t="s">
        <v>62</v>
      </c>
      <c r="B289" s="2">
        <v>28.2</v>
      </c>
      <c r="C289" s="2">
        <v>1.3</v>
      </c>
      <c r="D289" s="2">
        <v>2.2000000000000002</v>
      </c>
      <c r="E289" s="2">
        <v>3.9</v>
      </c>
      <c r="F289" s="2">
        <v>9.4</v>
      </c>
      <c r="G289" s="2">
        <v>11.6</v>
      </c>
    </row>
    <row r="290" spans="1:7">
      <c r="A290" s="260" t="s">
        <v>61</v>
      </c>
      <c r="B290" s="260">
        <v>170.5</v>
      </c>
      <c r="C290" s="260">
        <v>2.2000000000000002</v>
      </c>
      <c r="D290" s="260">
        <v>4.8</v>
      </c>
      <c r="E290" s="260">
        <v>14.5</v>
      </c>
      <c r="F290" s="260">
        <v>59.4</v>
      </c>
      <c r="G290" s="260">
        <v>89.7</v>
      </c>
    </row>
    <row r="291" spans="1:7">
      <c r="A291" s="2" t="s">
        <v>60</v>
      </c>
      <c r="B291" s="2">
        <v>169</v>
      </c>
      <c r="C291" s="2">
        <v>2.1</v>
      </c>
      <c r="D291" s="2">
        <v>4.7</v>
      </c>
      <c r="E291" s="2">
        <v>14.3</v>
      </c>
      <c r="F291" s="2">
        <v>58.9</v>
      </c>
      <c r="G291" s="2">
        <v>89.1</v>
      </c>
    </row>
    <row r="292" spans="1:7">
      <c r="A292" s="2" t="s">
        <v>46</v>
      </c>
    </row>
    <row r="293" spans="1:7">
      <c r="A293" s="2" t="s">
        <v>44</v>
      </c>
      <c r="B293" s="2">
        <v>9639.7999999999993</v>
      </c>
      <c r="C293" s="2">
        <v>2172.1</v>
      </c>
      <c r="D293" s="2">
        <v>2280.5</v>
      </c>
      <c r="E293" s="2">
        <v>1966.3</v>
      </c>
      <c r="F293" s="2">
        <v>1870.9</v>
      </c>
      <c r="G293" s="2">
        <v>1349.8</v>
      </c>
    </row>
    <row r="294" spans="1:7">
      <c r="A294" s="2" t="s">
        <v>93</v>
      </c>
      <c r="B294" s="2">
        <v>6231.1</v>
      </c>
      <c r="C294" s="2">
        <v>1830.9</v>
      </c>
      <c r="D294" s="2">
        <v>1811.8</v>
      </c>
      <c r="E294" s="2">
        <v>1191.8</v>
      </c>
      <c r="F294" s="2">
        <v>864.2</v>
      </c>
      <c r="G294" s="2">
        <v>532.20000000000005</v>
      </c>
    </row>
    <row r="295" spans="1:7">
      <c r="A295" s="2" t="s">
        <v>42</v>
      </c>
      <c r="B295" s="2">
        <v>5059.8999999999996</v>
      </c>
      <c r="C295" s="2">
        <v>1585.2</v>
      </c>
      <c r="D295" s="2">
        <v>1551.8</v>
      </c>
      <c r="E295" s="2">
        <v>925</v>
      </c>
      <c r="F295" s="2">
        <v>621.79999999999995</v>
      </c>
      <c r="G295" s="2">
        <v>376</v>
      </c>
    </row>
    <row r="296" spans="1:7">
      <c r="A296" s="2" t="s">
        <v>92</v>
      </c>
      <c r="B296" s="2">
        <v>1864.2</v>
      </c>
      <c r="C296" s="2">
        <v>560.5</v>
      </c>
      <c r="D296" s="2">
        <v>534.20000000000005</v>
      </c>
      <c r="E296" s="2">
        <v>323</v>
      </c>
      <c r="F296" s="2">
        <v>257.7</v>
      </c>
      <c r="G296" s="2">
        <v>188.8</v>
      </c>
    </row>
    <row r="297" spans="1:7">
      <c r="A297" s="2" t="s">
        <v>91</v>
      </c>
      <c r="B297" s="2">
        <v>145.80000000000001</v>
      </c>
      <c r="C297" s="2">
        <v>4</v>
      </c>
      <c r="D297" s="2">
        <v>13.7</v>
      </c>
      <c r="E297" s="2">
        <v>20.2</v>
      </c>
      <c r="F297" s="2">
        <v>41.5</v>
      </c>
      <c r="G297" s="2">
        <v>66.5</v>
      </c>
    </row>
    <row r="298" spans="1:7">
      <c r="A298" s="2" t="s">
        <v>90</v>
      </c>
      <c r="B298" s="2">
        <v>743.4</v>
      </c>
      <c r="C298" s="2">
        <v>137.1</v>
      </c>
      <c r="D298" s="2">
        <v>175.4</v>
      </c>
      <c r="E298" s="2">
        <v>136</v>
      </c>
      <c r="F298" s="2">
        <v>145.5</v>
      </c>
      <c r="G298" s="2">
        <v>149.4</v>
      </c>
    </row>
    <row r="299" spans="1:7">
      <c r="A299" s="2" t="s">
        <v>89</v>
      </c>
      <c r="B299" s="2">
        <v>122.6</v>
      </c>
      <c r="C299" s="2">
        <v>23.2</v>
      </c>
      <c r="D299" s="2">
        <v>32</v>
      </c>
      <c r="E299" s="2">
        <v>24.2</v>
      </c>
      <c r="F299" s="2">
        <v>24.7</v>
      </c>
      <c r="G299" s="2">
        <v>18.399999999999999</v>
      </c>
    </row>
    <row r="300" spans="1:7">
      <c r="A300" s="2" t="s">
        <v>88</v>
      </c>
      <c r="B300" s="2">
        <v>2501</v>
      </c>
      <c r="C300" s="2">
        <v>856.5</v>
      </c>
      <c r="D300" s="2">
        <v>795.7</v>
      </c>
      <c r="E300" s="2">
        <v>455.3</v>
      </c>
      <c r="F300" s="2">
        <v>265.39999999999998</v>
      </c>
      <c r="G300" s="2">
        <v>128</v>
      </c>
    </row>
    <row r="301" spans="1:7">
      <c r="A301" s="2" t="s">
        <v>87</v>
      </c>
      <c r="B301" s="2">
        <v>716.7</v>
      </c>
      <c r="C301" s="2">
        <v>248.3</v>
      </c>
      <c r="D301" s="2">
        <v>237.9</v>
      </c>
      <c r="E301" s="2">
        <v>128.9</v>
      </c>
      <c r="F301" s="2">
        <v>72.3</v>
      </c>
      <c r="G301" s="2">
        <v>29.2</v>
      </c>
    </row>
    <row r="302" spans="1:7">
      <c r="A302" s="2" t="s">
        <v>86</v>
      </c>
      <c r="B302" s="2">
        <v>3306.6</v>
      </c>
      <c r="C302" s="2">
        <v>693</v>
      </c>
      <c r="D302" s="2">
        <v>1017.9</v>
      </c>
      <c r="E302" s="2">
        <v>713.3</v>
      </c>
      <c r="F302" s="2">
        <v>542.1</v>
      </c>
      <c r="G302" s="2">
        <v>340.3</v>
      </c>
    </row>
    <row r="303" spans="1:7">
      <c r="A303" s="2" t="s">
        <v>34</v>
      </c>
      <c r="B303" s="2">
        <v>1075.5</v>
      </c>
      <c r="C303" s="2">
        <v>185.1</v>
      </c>
      <c r="D303" s="2">
        <v>292</v>
      </c>
      <c r="E303" s="2">
        <v>290.89999999999998</v>
      </c>
      <c r="F303" s="2">
        <v>199.1</v>
      </c>
      <c r="G303" s="2">
        <v>108.4</v>
      </c>
    </row>
    <row r="304" spans="1:7">
      <c r="A304" s="2" t="s">
        <v>85</v>
      </c>
      <c r="B304" s="2">
        <v>955.6</v>
      </c>
      <c r="C304" s="2">
        <v>165.2</v>
      </c>
      <c r="D304" s="2">
        <v>257.8</v>
      </c>
      <c r="E304" s="2">
        <v>261.39999999999998</v>
      </c>
      <c r="F304" s="2">
        <v>177.1</v>
      </c>
      <c r="G304" s="2">
        <v>94.1</v>
      </c>
    </row>
    <row r="305" spans="1:7">
      <c r="A305" s="2" t="s">
        <v>84</v>
      </c>
      <c r="B305" s="2">
        <v>122</v>
      </c>
      <c r="C305" s="2">
        <v>19.7</v>
      </c>
      <c r="D305" s="2">
        <v>34.4</v>
      </c>
      <c r="E305" s="2">
        <v>30.7</v>
      </c>
      <c r="F305" s="2">
        <v>22.9</v>
      </c>
      <c r="G305" s="2">
        <v>14.3</v>
      </c>
    </row>
    <row r="306" spans="1:7">
      <c r="A306" s="2" t="s">
        <v>31</v>
      </c>
      <c r="B306" s="2">
        <v>0.7</v>
      </c>
      <c r="C306" s="2">
        <v>0.1</v>
      </c>
      <c r="D306" s="2">
        <v>0.2</v>
      </c>
      <c r="E306" s="2">
        <v>0.2</v>
      </c>
      <c r="F306" s="2">
        <v>0.1</v>
      </c>
      <c r="G306" s="2">
        <v>0.2</v>
      </c>
    </row>
    <row r="307" spans="1:7">
      <c r="A307" s="2" t="s">
        <v>83</v>
      </c>
      <c r="B307" s="2">
        <v>6.2</v>
      </c>
      <c r="C307" s="2">
        <v>0.9</v>
      </c>
      <c r="D307" s="2">
        <v>1.4</v>
      </c>
      <c r="E307" s="2">
        <v>1.2</v>
      </c>
      <c r="F307" s="2">
        <v>1.2</v>
      </c>
      <c r="G307" s="2">
        <v>1.5</v>
      </c>
    </row>
    <row r="308" spans="1:7">
      <c r="A308" s="2" t="s">
        <v>29</v>
      </c>
      <c r="B308" s="2">
        <v>4.0999999999999996</v>
      </c>
      <c r="C308" s="2">
        <v>0.6</v>
      </c>
      <c r="D308" s="2">
        <v>1</v>
      </c>
      <c r="E308" s="2">
        <v>0.8</v>
      </c>
      <c r="F308" s="2">
        <v>0.8</v>
      </c>
      <c r="G308" s="2">
        <v>0.9</v>
      </c>
    </row>
    <row r="309" spans="1:7">
      <c r="A309" s="2" t="s">
        <v>82</v>
      </c>
      <c r="B309" s="2">
        <v>1483.7</v>
      </c>
      <c r="C309" s="2">
        <v>266.60000000000002</v>
      </c>
      <c r="D309" s="2">
        <v>328</v>
      </c>
      <c r="E309" s="2">
        <v>311.89999999999998</v>
      </c>
      <c r="F309" s="2">
        <v>317.5</v>
      </c>
      <c r="G309" s="2">
        <v>259.60000000000002</v>
      </c>
    </row>
    <row r="310" spans="1:7">
      <c r="A310" s="257" t="s">
        <v>81</v>
      </c>
      <c r="B310" s="257">
        <v>589.6</v>
      </c>
      <c r="C310" s="257">
        <v>151.30000000000001</v>
      </c>
      <c r="D310" s="257">
        <v>128.4</v>
      </c>
      <c r="E310" s="257">
        <v>111.7</v>
      </c>
      <c r="F310" s="257">
        <v>118.8</v>
      </c>
      <c r="G310" s="257">
        <v>79.3</v>
      </c>
    </row>
    <row r="311" spans="1:7">
      <c r="A311" s="2" t="s">
        <v>80</v>
      </c>
      <c r="B311" s="2">
        <v>3.3</v>
      </c>
      <c r="C311" s="2">
        <v>0.9</v>
      </c>
      <c r="D311" s="2">
        <v>1</v>
      </c>
      <c r="E311" s="2">
        <v>0.7</v>
      </c>
      <c r="F311" s="2">
        <v>0.5</v>
      </c>
      <c r="G311" s="2">
        <v>0.3</v>
      </c>
    </row>
    <row r="312" spans="1:7">
      <c r="A312" s="258" t="s">
        <v>79</v>
      </c>
      <c r="B312" s="258">
        <v>5254</v>
      </c>
      <c r="C312" s="258">
        <v>1684.9</v>
      </c>
      <c r="D312" s="258">
        <v>1600.5</v>
      </c>
      <c r="E312" s="258">
        <v>961.1</v>
      </c>
      <c r="F312" s="258">
        <v>635.4</v>
      </c>
      <c r="G312" s="258">
        <v>372.1</v>
      </c>
    </row>
    <row r="313" spans="1:7">
      <c r="A313" s="2" t="s">
        <v>78</v>
      </c>
      <c r="B313" s="2">
        <v>1893.2</v>
      </c>
      <c r="C313" s="2">
        <v>442.5</v>
      </c>
      <c r="D313" s="2">
        <v>497</v>
      </c>
      <c r="E313" s="2">
        <v>433.1</v>
      </c>
      <c r="F313" s="2">
        <v>320.10000000000002</v>
      </c>
      <c r="G313" s="2">
        <v>200.6</v>
      </c>
    </row>
    <row r="314" spans="1:7">
      <c r="A314" s="2" t="s">
        <v>77</v>
      </c>
      <c r="B314" s="2">
        <v>38.299999999999997</v>
      </c>
      <c r="C314" s="2">
        <v>9</v>
      </c>
      <c r="D314" s="2">
        <v>10</v>
      </c>
      <c r="E314" s="2">
        <v>7.7</v>
      </c>
      <c r="F314" s="2">
        <v>7.4</v>
      </c>
      <c r="G314" s="2">
        <v>4.3</v>
      </c>
    </row>
    <row r="315" spans="1:7">
      <c r="A315" s="2" t="s">
        <v>76</v>
      </c>
      <c r="B315" s="2">
        <v>14.1</v>
      </c>
      <c r="C315" s="2">
        <v>2.4</v>
      </c>
      <c r="D315" s="2">
        <v>3.9</v>
      </c>
      <c r="E315" s="2">
        <v>3.1</v>
      </c>
      <c r="F315" s="2">
        <v>2.5</v>
      </c>
      <c r="G315" s="2">
        <v>2.2000000000000002</v>
      </c>
    </row>
    <row r="316" spans="1:7">
      <c r="A316" s="2" t="s">
        <v>2126</v>
      </c>
      <c r="B316" s="2">
        <v>773.3</v>
      </c>
      <c r="C316" s="2">
        <v>265.8</v>
      </c>
      <c r="D316" s="2">
        <v>242.8</v>
      </c>
      <c r="E316" s="2">
        <v>144.30000000000001</v>
      </c>
      <c r="F316" s="2">
        <v>81.900000000000006</v>
      </c>
      <c r="G316" s="2">
        <v>38.5</v>
      </c>
    </row>
    <row r="317" spans="1:7">
      <c r="A317" s="2" t="s">
        <v>75</v>
      </c>
      <c r="B317" s="2">
        <v>121.9</v>
      </c>
      <c r="C317" s="2">
        <v>22.5</v>
      </c>
      <c r="D317" s="2">
        <v>30.4</v>
      </c>
      <c r="E317" s="2">
        <v>33</v>
      </c>
      <c r="F317" s="2">
        <v>20.7</v>
      </c>
      <c r="G317" s="2">
        <v>15.3</v>
      </c>
    </row>
    <row r="318" spans="1:7">
      <c r="A318" s="258" t="s">
        <v>74</v>
      </c>
      <c r="B318" s="258">
        <v>213.5</v>
      </c>
      <c r="C318" s="258">
        <v>52.5</v>
      </c>
      <c r="D318" s="258">
        <v>59</v>
      </c>
      <c r="E318" s="258">
        <v>49</v>
      </c>
      <c r="F318" s="258">
        <v>34.1</v>
      </c>
      <c r="G318" s="258">
        <v>18.899999999999999</v>
      </c>
    </row>
    <row r="319" spans="1:7">
      <c r="A319" s="2" t="s">
        <v>73</v>
      </c>
      <c r="B319" s="2">
        <v>0.9</v>
      </c>
      <c r="C319" s="2">
        <v>0.2</v>
      </c>
      <c r="D319" s="2">
        <v>0.3</v>
      </c>
      <c r="E319" s="2">
        <v>0.2</v>
      </c>
      <c r="F319" s="2">
        <v>0.1</v>
      </c>
      <c r="G319" s="2">
        <v>0.1</v>
      </c>
    </row>
    <row r="320" spans="1:7">
      <c r="A320" s="259" t="s">
        <v>72</v>
      </c>
      <c r="B320" s="259">
        <v>550.70000000000005</v>
      </c>
      <c r="C320" s="259">
        <v>83.3</v>
      </c>
      <c r="D320" s="259">
        <v>135.9</v>
      </c>
      <c r="E320" s="259">
        <v>151.30000000000001</v>
      </c>
      <c r="F320" s="259">
        <v>108.5</v>
      </c>
      <c r="G320" s="259">
        <v>71.900000000000006</v>
      </c>
    </row>
    <row r="321" spans="1:7">
      <c r="A321" s="2" t="s">
        <v>71</v>
      </c>
      <c r="B321" s="2">
        <v>0.8</v>
      </c>
      <c r="C321" s="2">
        <v>0.2</v>
      </c>
      <c r="D321" s="2">
        <v>0.2</v>
      </c>
      <c r="E321" s="2">
        <v>0.2</v>
      </c>
      <c r="F321" s="2">
        <v>0.1</v>
      </c>
      <c r="G321" s="2">
        <v>0.1</v>
      </c>
    </row>
    <row r="322" spans="1:7">
      <c r="A322" s="257" t="s">
        <v>70</v>
      </c>
      <c r="B322" s="257">
        <v>21.9</v>
      </c>
      <c r="C322" s="257">
        <v>4.0999999999999996</v>
      </c>
      <c r="D322" s="257">
        <v>5.5</v>
      </c>
      <c r="E322" s="257">
        <v>4.5</v>
      </c>
      <c r="F322" s="257">
        <v>4.7</v>
      </c>
      <c r="G322" s="257">
        <v>3.1</v>
      </c>
    </row>
    <row r="323" spans="1:7">
      <c r="A323" s="2" t="s">
        <v>69</v>
      </c>
      <c r="B323" s="2">
        <v>0.1</v>
      </c>
      <c r="C323" s="2">
        <v>0</v>
      </c>
      <c r="D323" s="2">
        <v>0</v>
      </c>
      <c r="E323" s="2">
        <v>0</v>
      </c>
      <c r="F323" s="2">
        <v>0</v>
      </c>
      <c r="G323" s="2">
        <v>0</v>
      </c>
    </row>
    <row r="324" spans="1:7">
      <c r="A324" s="260" t="s">
        <v>68</v>
      </c>
      <c r="B324" s="260">
        <v>160.30000000000001</v>
      </c>
      <c r="C324" s="260">
        <v>3.5</v>
      </c>
      <c r="D324" s="260">
        <v>10.3</v>
      </c>
      <c r="E324" s="260">
        <v>40.9</v>
      </c>
      <c r="F324" s="260">
        <v>59.9</v>
      </c>
      <c r="G324" s="260">
        <v>45.7</v>
      </c>
    </row>
    <row r="325" spans="1:7">
      <c r="A325" s="258" t="s">
        <v>67</v>
      </c>
      <c r="B325" s="258">
        <v>13.7</v>
      </c>
      <c r="C325" s="258">
        <v>2.1</v>
      </c>
      <c r="D325" s="258">
        <v>3.2</v>
      </c>
      <c r="E325" s="258">
        <v>3.2</v>
      </c>
      <c r="F325" s="258">
        <v>3</v>
      </c>
      <c r="G325" s="258">
        <v>2.2999999999999998</v>
      </c>
    </row>
    <row r="326" spans="1:7">
      <c r="A326" s="2" t="s">
        <v>66</v>
      </c>
      <c r="B326" s="2">
        <v>0.2</v>
      </c>
      <c r="C326" s="2">
        <v>0</v>
      </c>
      <c r="D326" s="2">
        <v>0.1</v>
      </c>
      <c r="E326" s="2">
        <v>0</v>
      </c>
      <c r="F326" s="2">
        <v>0</v>
      </c>
      <c r="G326" s="2">
        <v>0</v>
      </c>
    </row>
    <row r="327" spans="1:7">
      <c r="A327" s="2" t="s">
        <v>65</v>
      </c>
      <c r="B327" s="2">
        <v>2685.5</v>
      </c>
      <c r="C327" s="2">
        <v>146.30000000000001</v>
      </c>
      <c r="D327" s="2">
        <v>296.5</v>
      </c>
      <c r="E327" s="2">
        <v>620.5</v>
      </c>
      <c r="F327" s="2">
        <v>885.8</v>
      </c>
      <c r="G327" s="2">
        <v>736.4</v>
      </c>
    </row>
    <row r="328" spans="1:7">
      <c r="A328" s="260" t="s">
        <v>64</v>
      </c>
      <c r="B328" s="260">
        <v>1541.6</v>
      </c>
      <c r="C328" s="260">
        <v>30.6</v>
      </c>
      <c r="D328" s="260">
        <v>94.8</v>
      </c>
      <c r="E328" s="260">
        <v>363</v>
      </c>
      <c r="F328" s="260">
        <v>565.79999999999995</v>
      </c>
      <c r="G328" s="260">
        <v>487.5</v>
      </c>
    </row>
    <row r="329" spans="1:7">
      <c r="A329" s="260" t="s">
        <v>63</v>
      </c>
      <c r="B329" s="260">
        <v>999.7</v>
      </c>
      <c r="C329" s="260">
        <v>113.7</v>
      </c>
      <c r="D329" s="260">
        <v>197.5</v>
      </c>
      <c r="E329" s="260">
        <v>246.7</v>
      </c>
      <c r="F329" s="260">
        <v>269.7</v>
      </c>
      <c r="G329" s="260">
        <v>172</v>
      </c>
    </row>
    <row r="330" spans="1:7">
      <c r="A330" s="2" t="s">
        <v>62</v>
      </c>
      <c r="B330" s="2">
        <v>24.3</v>
      </c>
      <c r="C330" s="2">
        <v>0.8</v>
      </c>
      <c r="D330" s="2">
        <v>2</v>
      </c>
      <c r="E330" s="2">
        <v>3.3</v>
      </c>
      <c r="F330" s="2">
        <v>8.8000000000000007</v>
      </c>
      <c r="G330" s="2">
        <v>9.4</v>
      </c>
    </row>
    <row r="331" spans="1:7">
      <c r="A331" s="260" t="s">
        <v>61</v>
      </c>
      <c r="B331" s="260">
        <v>152.80000000000001</v>
      </c>
      <c r="C331" s="260">
        <v>2</v>
      </c>
      <c r="D331" s="260">
        <v>4.4000000000000004</v>
      </c>
      <c r="E331" s="260">
        <v>13</v>
      </c>
      <c r="F331" s="260">
        <v>54.2</v>
      </c>
      <c r="G331" s="260">
        <v>79.2</v>
      </c>
    </row>
    <row r="332" spans="1:7">
      <c r="A332" s="2" t="s">
        <v>60</v>
      </c>
      <c r="B332" s="2">
        <v>151.30000000000001</v>
      </c>
      <c r="C332" s="2">
        <v>2</v>
      </c>
      <c r="D332" s="2">
        <v>4.2</v>
      </c>
      <c r="E332" s="2">
        <v>12.9</v>
      </c>
      <c r="F332" s="2">
        <v>53.7</v>
      </c>
      <c r="G332" s="2">
        <v>78.599999999999994</v>
      </c>
    </row>
    <row r="333" spans="1:7">
      <c r="A333" s="2" t="s">
        <v>45</v>
      </c>
    </row>
    <row r="334" spans="1:7">
      <c r="A334" s="2" t="s">
        <v>44</v>
      </c>
      <c r="B334" s="2">
        <v>4255.3</v>
      </c>
      <c r="C334" s="2">
        <v>594.20000000000005</v>
      </c>
      <c r="D334" s="2">
        <v>826.5</v>
      </c>
      <c r="E334" s="2">
        <v>920.7</v>
      </c>
      <c r="F334" s="2">
        <v>1090.9000000000001</v>
      </c>
      <c r="G334" s="2">
        <v>822.9</v>
      </c>
    </row>
    <row r="335" spans="1:7">
      <c r="A335" s="2" t="s">
        <v>93</v>
      </c>
      <c r="B335" s="2">
        <v>2393.8000000000002</v>
      </c>
      <c r="C335" s="2">
        <v>486.6</v>
      </c>
      <c r="D335" s="2">
        <v>626.20000000000005</v>
      </c>
      <c r="E335" s="2">
        <v>513.70000000000005</v>
      </c>
      <c r="F335" s="2">
        <v>457.1</v>
      </c>
      <c r="G335" s="2">
        <v>310.10000000000002</v>
      </c>
    </row>
    <row r="336" spans="1:7">
      <c r="A336" s="2" t="s">
        <v>42</v>
      </c>
      <c r="B336" s="2">
        <v>1881.5</v>
      </c>
      <c r="C336" s="2">
        <v>408.1</v>
      </c>
      <c r="D336" s="2">
        <v>526.4</v>
      </c>
      <c r="E336" s="2">
        <v>395.7</v>
      </c>
      <c r="F336" s="2">
        <v>326.89999999999998</v>
      </c>
      <c r="G336" s="2">
        <v>224.4</v>
      </c>
    </row>
    <row r="337" spans="1:7">
      <c r="A337" s="2" t="s">
        <v>92</v>
      </c>
      <c r="B337" s="2">
        <v>630.6</v>
      </c>
      <c r="C337" s="2">
        <v>128.19999999999999</v>
      </c>
      <c r="D337" s="2">
        <v>152.4</v>
      </c>
      <c r="E337" s="2">
        <v>120.9</v>
      </c>
      <c r="F337" s="2">
        <v>122.3</v>
      </c>
      <c r="G337" s="2">
        <v>106.8</v>
      </c>
    </row>
    <row r="338" spans="1:7">
      <c r="A338" s="2" t="s">
        <v>91</v>
      </c>
      <c r="B338" s="2">
        <v>113.3</v>
      </c>
      <c r="C338" s="2">
        <v>2.4</v>
      </c>
      <c r="D338" s="2">
        <v>9.1999999999999993</v>
      </c>
      <c r="E338" s="2">
        <v>15.7</v>
      </c>
      <c r="F338" s="2">
        <v>32.200000000000003</v>
      </c>
      <c r="G338" s="2">
        <v>53.8</v>
      </c>
    </row>
    <row r="339" spans="1:7">
      <c r="A339" s="2" t="s">
        <v>90</v>
      </c>
      <c r="B339" s="2">
        <v>352.1</v>
      </c>
      <c r="C339" s="2">
        <v>37.1</v>
      </c>
      <c r="D339" s="2">
        <v>62.6</v>
      </c>
      <c r="E339" s="2">
        <v>65.2</v>
      </c>
      <c r="F339" s="2">
        <v>86.1</v>
      </c>
      <c r="G339" s="2">
        <v>101</v>
      </c>
    </row>
    <row r="340" spans="1:7">
      <c r="A340" s="2" t="s">
        <v>89</v>
      </c>
      <c r="B340" s="2">
        <v>43.7</v>
      </c>
      <c r="C340" s="2">
        <v>5.5</v>
      </c>
      <c r="D340" s="2">
        <v>9.4</v>
      </c>
      <c r="E340" s="2">
        <v>9.3000000000000007</v>
      </c>
      <c r="F340" s="2">
        <v>10.4</v>
      </c>
      <c r="G340" s="2">
        <v>9.1</v>
      </c>
    </row>
    <row r="341" spans="1:7">
      <c r="A341" s="2" t="s">
        <v>88</v>
      </c>
      <c r="B341" s="2">
        <v>889.8</v>
      </c>
      <c r="C341" s="2">
        <v>220.9</v>
      </c>
      <c r="D341" s="2">
        <v>271.10000000000002</v>
      </c>
      <c r="E341" s="2">
        <v>192.6</v>
      </c>
      <c r="F341" s="2">
        <v>136.1</v>
      </c>
      <c r="G341" s="2">
        <v>69</v>
      </c>
    </row>
    <row r="342" spans="1:7">
      <c r="A342" s="2" t="s">
        <v>87</v>
      </c>
      <c r="B342" s="2">
        <v>215</v>
      </c>
      <c r="C342" s="2">
        <v>57</v>
      </c>
      <c r="D342" s="2">
        <v>69.900000000000006</v>
      </c>
      <c r="E342" s="2">
        <v>45</v>
      </c>
      <c r="F342" s="2">
        <v>29.4</v>
      </c>
      <c r="G342" s="2">
        <v>13.7</v>
      </c>
    </row>
    <row r="343" spans="1:7">
      <c r="A343" s="2" t="s">
        <v>86</v>
      </c>
      <c r="B343" s="2">
        <v>1375</v>
      </c>
      <c r="C343" s="2">
        <v>197.6</v>
      </c>
      <c r="D343" s="2">
        <v>364.3</v>
      </c>
      <c r="E343" s="2">
        <v>317.8</v>
      </c>
      <c r="F343" s="2">
        <v>289</v>
      </c>
      <c r="G343" s="2">
        <v>206.3</v>
      </c>
    </row>
    <row r="344" spans="1:7">
      <c r="A344" s="2" t="s">
        <v>34</v>
      </c>
      <c r="B344" s="2">
        <v>495.4</v>
      </c>
      <c r="C344" s="2">
        <v>62.2</v>
      </c>
      <c r="D344" s="2">
        <v>120.1</v>
      </c>
      <c r="E344" s="2">
        <v>137.6</v>
      </c>
      <c r="F344" s="2">
        <v>111.1</v>
      </c>
      <c r="G344" s="2">
        <v>64.5</v>
      </c>
    </row>
    <row r="345" spans="1:7">
      <c r="A345" s="2" t="s">
        <v>85</v>
      </c>
      <c r="B345" s="2">
        <v>443</v>
      </c>
      <c r="C345" s="2">
        <v>55.5</v>
      </c>
      <c r="D345" s="2">
        <v>107</v>
      </c>
      <c r="E345" s="2">
        <v>124</v>
      </c>
      <c r="F345" s="2">
        <v>99.7</v>
      </c>
      <c r="G345" s="2">
        <v>56.7</v>
      </c>
    </row>
    <row r="346" spans="1:7">
      <c r="A346" s="2" t="s">
        <v>84</v>
      </c>
      <c r="B346" s="2">
        <v>52.6</v>
      </c>
      <c r="C346" s="2">
        <v>6.6</v>
      </c>
      <c r="D346" s="2">
        <v>13</v>
      </c>
      <c r="E346" s="2">
        <v>14</v>
      </c>
      <c r="F346" s="2">
        <v>11.5</v>
      </c>
      <c r="G346" s="2">
        <v>7.6</v>
      </c>
    </row>
    <row r="347" spans="1:7">
      <c r="A347" s="2" t="s">
        <v>31</v>
      </c>
      <c r="B347" s="2">
        <v>0.4</v>
      </c>
      <c r="C347" s="2">
        <v>0</v>
      </c>
      <c r="D347" s="2">
        <v>0.1</v>
      </c>
      <c r="E347" s="2">
        <v>0.1</v>
      </c>
      <c r="F347" s="2">
        <v>0.1</v>
      </c>
      <c r="G347" s="2">
        <v>0.1</v>
      </c>
    </row>
    <row r="348" spans="1:7">
      <c r="A348" s="2" t="s">
        <v>83</v>
      </c>
      <c r="B348" s="2">
        <v>3.5</v>
      </c>
      <c r="C348" s="2">
        <v>0.4</v>
      </c>
      <c r="D348" s="2">
        <v>0.7</v>
      </c>
      <c r="E348" s="2">
        <v>0.6</v>
      </c>
      <c r="F348" s="2">
        <v>0.8</v>
      </c>
      <c r="G348" s="2">
        <v>0.9</v>
      </c>
    </row>
    <row r="349" spans="1:7">
      <c r="A349" s="2" t="s">
        <v>29</v>
      </c>
      <c r="B349" s="2">
        <v>2.2000000000000002</v>
      </c>
      <c r="C349" s="2">
        <v>0.2</v>
      </c>
      <c r="D349" s="2">
        <v>0.5</v>
      </c>
      <c r="E349" s="2">
        <v>0.4</v>
      </c>
      <c r="F349" s="2">
        <v>0.5</v>
      </c>
      <c r="G349" s="2">
        <v>0.7</v>
      </c>
    </row>
    <row r="350" spans="1:7">
      <c r="A350" s="2" t="s">
        <v>82</v>
      </c>
      <c r="B350" s="2">
        <v>670.9</v>
      </c>
      <c r="C350" s="2">
        <v>82</v>
      </c>
      <c r="D350" s="2">
        <v>124.6</v>
      </c>
      <c r="E350" s="2">
        <v>140.30000000000001</v>
      </c>
      <c r="F350" s="2">
        <v>173.9</v>
      </c>
      <c r="G350" s="2">
        <v>150.1</v>
      </c>
    </row>
    <row r="351" spans="1:7">
      <c r="A351" s="257" t="s">
        <v>81</v>
      </c>
      <c r="B351" s="257">
        <v>269.89999999999998</v>
      </c>
      <c r="C351" s="257">
        <v>51.1</v>
      </c>
      <c r="D351" s="257">
        <v>53.2</v>
      </c>
      <c r="E351" s="257">
        <v>53.7</v>
      </c>
      <c r="F351" s="257">
        <v>66.599999999999994</v>
      </c>
      <c r="G351" s="257">
        <v>45.3</v>
      </c>
    </row>
    <row r="352" spans="1:7">
      <c r="A352" s="2" t="s">
        <v>80</v>
      </c>
      <c r="B352" s="2">
        <v>1.2</v>
      </c>
      <c r="C352" s="2">
        <v>0.2</v>
      </c>
      <c r="D352" s="2">
        <v>0.4</v>
      </c>
      <c r="E352" s="2">
        <v>0.2</v>
      </c>
      <c r="F352" s="2">
        <v>0.3</v>
      </c>
      <c r="G352" s="2">
        <v>0.1</v>
      </c>
    </row>
    <row r="353" spans="1:7">
      <c r="A353" s="258" t="s">
        <v>79</v>
      </c>
      <c r="B353" s="258">
        <v>1936.5</v>
      </c>
      <c r="C353" s="258">
        <v>431.1</v>
      </c>
      <c r="D353" s="258">
        <v>540.79999999999995</v>
      </c>
      <c r="E353" s="258">
        <v>411.1</v>
      </c>
      <c r="F353" s="258">
        <v>332.5</v>
      </c>
      <c r="G353" s="258">
        <v>221.2</v>
      </c>
    </row>
    <row r="354" spans="1:7">
      <c r="A354" s="2" t="s">
        <v>78</v>
      </c>
      <c r="B354" s="2">
        <v>714.9</v>
      </c>
      <c r="C354" s="2">
        <v>105.5</v>
      </c>
      <c r="D354" s="2">
        <v>157.4</v>
      </c>
      <c r="E354" s="2">
        <v>174.4</v>
      </c>
      <c r="F354" s="2">
        <v>167.4</v>
      </c>
      <c r="G354" s="2">
        <v>110.2</v>
      </c>
    </row>
    <row r="355" spans="1:7">
      <c r="A355" s="2" t="s">
        <v>77</v>
      </c>
      <c r="B355" s="2">
        <v>13.7</v>
      </c>
      <c r="C355" s="2">
        <v>2.2000000000000002</v>
      </c>
      <c r="D355" s="2">
        <v>3.3</v>
      </c>
      <c r="E355" s="2">
        <v>2.8</v>
      </c>
      <c r="F355" s="2">
        <v>3.1</v>
      </c>
      <c r="G355" s="2">
        <v>2.2000000000000002</v>
      </c>
    </row>
    <row r="356" spans="1:7">
      <c r="A356" s="2" t="s">
        <v>76</v>
      </c>
      <c r="B356" s="2">
        <v>5.2</v>
      </c>
      <c r="C356" s="2">
        <v>0.5</v>
      </c>
      <c r="D356" s="2">
        <v>1.2</v>
      </c>
      <c r="E356" s="2">
        <v>1.2</v>
      </c>
      <c r="F356" s="2">
        <v>1.3</v>
      </c>
      <c r="G356" s="2">
        <v>1.1000000000000001</v>
      </c>
    </row>
    <row r="357" spans="1:7">
      <c r="A357" s="2" t="s">
        <v>2126</v>
      </c>
      <c r="B357" s="2">
        <v>244.9</v>
      </c>
      <c r="C357" s="2">
        <v>59.8</v>
      </c>
      <c r="D357" s="2">
        <v>72.5</v>
      </c>
      <c r="E357" s="2">
        <v>54.3</v>
      </c>
      <c r="F357" s="2">
        <v>38.299999999999997</v>
      </c>
      <c r="G357" s="2">
        <v>20</v>
      </c>
    </row>
    <row r="358" spans="1:7">
      <c r="A358" s="2" t="s">
        <v>75</v>
      </c>
      <c r="B358" s="2">
        <v>44.7</v>
      </c>
      <c r="C358" s="2">
        <v>4.9000000000000004</v>
      </c>
      <c r="D358" s="2">
        <v>8.6999999999999993</v>
      </c>
      <c r="E358" s="2">
        <v>12.8</v>
      </c>
      <c r="F358" s="2">
        <v>10.199999999999999</v>
      </c>
      <c r="G358" s="2">
        <v>8.1</v>
      </c>
    </row>
    <row r="359" spans="1:7">
      <c r="A359" s="258" t="s">
        <v>74</v>
      </c>
      <c r="B359" s="258">
        <v>78.099999999999994</v>
      </c>
      <c r="C359" s="258">
        <v>12.9</v>
      </c>
      <c r="D359" s="258">
        <v>19</v>
      </c>
      <c r="E359" s="258">
        <v>18.8</v>
      </c>
      <c r="F359" s="258">
        <v>17</v>
      </c>
      <c r="G359" s="258">
        <v>10.3</v>
      </c>
    </row>
    <row r="360" spans="1:7">
      <c r="A360" s="2" t="s">
        <v>73</v>
      </c>
      <c r="B360" s="2">
        <v>0.3</v>
      </c>
      <c r="C360" s="2">
        <v>0.1</v>
      </c>
      <c r="D360" s="2">
        <v>0.1</v>
      </c>
      <c r="E360" s="2">
        <v>0.1</v>
      </c>
      <c r="F360" s="2">
        <v>0.1</v>
      </c>
      <c r="G360" s="2">
        <v>0</v>
      </c>
    </row>
    <row r="361" spans="1:7">
      <c r="A361" s="259" t="s">
        <v>72</v>
      </c>
      <c r="B361" s="259">
        <v>225.1</v>
      </c>
      <c r="C361" s="259">
        <v>22.3</v>
      </c>
      <c r="D361" s="259">
        <v>45.2</v>
      </c>
      <c r="E361" s="259">
        <v>60.1</v>
      </c>
      <c r="F361" s="259">
        <v>58.1</v>
      </c>
      <c r="G361" s="259">
        <v>39.4</v>
      </c>
    </row>
    <row r="362" spans="1:7">
      <c r="A362" s="2" t="s">
        <v>71</v>
      </c>
      <c r="B362" s="2">
        <v>0.3</v>
      </c>
      <c r="C362" s="2">
        <v>0</v>
      </c>
      <c r="D362" s="2">
        <v>0.1</v>
      </c>
      <c r="E362" s="2">
        <v>0.1</v>
      </c>
      <c r="F362" s="2">
        <v>0.1</v>
      </c>
      <c r="G362" s="2">
        <v>0</v>
      </c>
    </row>
    <row r="363" spans="1:7">
      <c r="A363" s="257" t="s">
        <v>70</v>
      </c>
      <c r="B363" s="257">
        <v>10.6</v>
      </c>
      <c r="C363" s="257">
        <v>1.2</v>
      </c>
      <c r="D363" s="257">
        <v>2.2999999999999998</v>
      </c>
      <c r="E363" s="257">
        <v>2.2999999999999998</v>
      </c>
      <c r="F363" s="257">
        <v>2.9</v>
      </c>
      <c r="G363" s="257">
        <v>1.8</v>
      </c>
    </row>
    <row r="364" spans="1:7">
      <c r="A364" s="2" t="s">
        <v>69</v>
      </c>
      <c r="B364" s="2">
        <v>0</v>
      </c>
      <c r="C364" s="2">
        <v>0</v>
      </c>
      <c r="D364" s="2">
        <v>0</v>
      </c>
      <c r="E364" s="2">
        <v>0</v>
      </c>
      <c r="F364" s="2">
        <v>0</v>
      </c>
      <c r="G364" s="2">
        <v>0</v>
      </c>
    </row>
    <row r="365" spans="1:7">
      <c r="A365" s="260" t="s">
        <v>68</v>
      </c>
      <c r="B365" s="260">
        <v>91.4</v>
      </c>
      <c r="C365" s="260">
        <v>1.6</v>
      </c>
      <c r="D365" s="260">
        <v>5.2</v>
      </c>
      <c r="E365" s="260">
        <v>21.9</v>
      </c>
      <c r="F365" s="260">
        <v>36.200000000000003</v>
      </c>
      <c r="G365" s="260">
        <v>26.5</v>
      </c>
    </row>
    <row r="366" spans="1:7">
      <c r="A366" s="258" t="s">
        <v>67</v>
      </c>
      <c r="B366" s="258">
        <v>5.6</v>
      </c>
      <c r="C366" s="258">
        <v>0.6</v>
      </c>
      <c r="D366" s="258">
        <v>0.9</v>
      </c>
      <c r="E366" s="258">
        <v>1.3</v>
      </c>
      <c r="F366" s="258">
        <v>1.4</v>
      </c>
      <c r="G366" s="258">
        <v>1.4</v>
      </c>
    </row>
    <row r="367" spans="1:7">
      <c r="A367" s="2" t="s">
        <v>66</v>
      </c>
      <c r="B367" s="2">
        <v>0.1</v>
      </c>
      <c r="C367" s="2">
        <v>0</v>
      </c>
      <c r="D367" s="2">
        <v>0</v>
      </c>
      <c r="E367" s="2">
        <v>0</v>
      </c>
      <c r="F367" s="2">
        <v>0</v>
      </c>
      <c r="G367" s="2">
        <v>0</v>
      </c>
    </row>
    <row r="368" spans="1:7">
      <c r="A368" s="2" t="s">
        <v>65</v>
      </c>
      <c r="B368" s="2">
        <v>1581.4</v>
      </c>
      <c r="C368" s="2">
        <v>62</v>
      </c>
      <c r="D368" s="2">
        <v>146.30000000000001</v>
      </c>
      <c r="E368" s="2">
        <v>341.9</v>
      </c>
      <c r="F368" s="2">
        <v>565.4</v>
      </c>
      <c r="G368" s="2">
        <v>465.7</v>
      </c>
    </row>
    <row r="369" spans="1:7">
      <c r="A369" s="260" t="s">
        <v>64</v>
      </c>
      <c r="B369" s="260">
        <v>957.4</v>
      </c>
      <c r="C369" s="260">
        <v>15.1</v>
      </c>
      <c r="D369" s="260">
        <v>51.9</v>
      </c>
      <c r="E369" s="260">
        <v>206.4</v>
      </c>
      <c r="F369" s="260">
        <v>372.6</v>
      </c>
      <c r="G369" s="260">
        <v>311.39999999999998</v>
      </c>
    </row>
    <row r="370" spans="1:7">
      <c r="A370" s="260" t="s">
        <v>63</v>
      </c>
      <c r="B370" s="260">
        <v>533.4</v>
      </c>
      <c r="C370" s="260">
        <v>46.2</v>
      </c>
      <c r="D370" s="260">
        <v>92.4</v>
      </c>
      <c r="E370" s="260">
        <v>128.69999999999999</v>
      </c>
      <c r="F370" s="260">
        <v>160.1</v>
      </c>
      <c r="G370" s="260">
        <v>106.1</v>
      </c>
    </row>
    <row r="371" spans="1:7">
      <c r="A371" s="2" t="s">
        <v>62</v>
      </c>
      <c r="B371" s="2">
        <v>13.9</v>
      </c>
      <c r="C371" s="2">
        <v>0.4</v>
      </c>
      <c r="D371" s="2">
        <v>1</v>
      </c>
      <c r="E371" s="2">
        <v>1.7</v>
      </c>
      <c r="F371" s="2">
        <v>5.0999999999999996</v>
      </c>
      <c r="G371" s="2">
        <v>5.5</v>
      </c>
    </row>
    <row r="372" spans="1:7">
      <c r="A372" s="260" t="s">
        <v>61</v>
      </c>
      <c r="B372" s="260">
        <v>94.6</v>
      </c>
      <c r="C372" s="260">
        <v>0.7</v>
      </c>
      <c r="D372" s="260">
        <v>2.2000000000000002</v>
      </c>
      <c r="E372" s="260">
        <v>7.8</v>
      </c>
      <c r="F372" s="260">
        <v>34.6</v>
      </c>
      <c r="G372" s="260">
        <v>49.3</v>
      </c>
    </row>
    <row r="373" spans="1:7">
      <c r="A373" s="2" t="s">
        <v>60</v>
      </c>
      <c r="B373" s="2">
        <v>93.4</v>
      </c>
      <c r="C373" s="2">
        <v>0.7</v>
      </c>
      <c r="D373" s="2">
        <v>2.1</v>
      </c>
      <c r="E373" s="2">
        <v>7.7</v>
      </c>
      <c r="F373" s="2">
        <v>34.200000000000003</v>
      </c>
      <c r="G373" s="2">
        <v>48.7</v>
      </c>
    </row>
  </sheetData>
  <phoneticPr fontId="4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59999389629810485"/>
  </sheetPr>
  <dimension ref="A1:G364"/>
  <sheetViews>
    <sheetView workbookViewId="0">
      <selection activeCell="F60" sqref="F60"/>
    </sheetView>
  </sheetViews>
  <sheetFormatPr defaultRowHeight="12"/>
  <cols>
    <col min="1" max="1" width="38.875" style="2" customWidth="1"/>
    <col min="2" max="16384" width="9" style="2"/>
  </cols>
  <sheetData>
    <row r="1" spans="1:7">
      <c r="A1" s="2" t="s">
        <v>59</v>
      </c>
      <c r="B1" s="2" t="s">
        <v>58</v>
      </c>
      <c r="C1" s="2" t="s">
        <v>57</v>
      </c>
      <c r="D1" s="2" t="s">
        <v>56</v>
      </c>
    </row>
    <row r="2" spans="1:7">
      <c r="A2" s="2" t="s">
        <v>95</v>
      </c>
    </row>
    <row r="3" spans="1:7">
      <c r="A3" s="2" t="s">
        <v>94</v>
      </c>
    </row>
    <row r="4" spans="1:7">
      <c r="B4" s="2" t="s">
        <v>44</v>
      </c>
      <c r="C4" s="2" t="s">
        <v>8</v>
      </c>
      <c r="D4" s="2" t="s">
        <v>9</v>
      </c>
      <c r="E4" s="2" t="s">
        <v>10</v>
      </c>
      <c r="F4" s="2" t="s">
        <v>11</v>
      </c>
      <c r="G4" s="2" t="s">
        <v>12</v>
      </c>
    </row>
    <row r="5" spans="1:7">
      <c r="A5" s="2" t="s">
        <v>53</v>
      </c>
    </row>
    <row r="6" spans="1:7">
      <c r="A6" s="258" t="s">
        <v>44</v>
      </c>
      <c r="B6" s="258">
        <v>48192.2</v>
      </c>
      <c r="C6" s="258">
        <v>12200.6</v>
      </c>
      <c r="D6" s="258">
        <v>12004.7</v>
      </c>
      <c r="E6" s="258">
        <v>9219.6</v>
      </c>
      <c r="F6" s="258">
        <v>8279</v>
      </c>
      <c r="G6" s="258">
        <v>6487.2</v>
      </c>
    </row>
    <row r="7" spans="1:7">
      <c r="A7" s="2" t="s">
        <v>93</v>
      </c>
      <c r="B7" s="2">
        <v>34603.9</v>
      </c>
      <c r="C7" s="2">
        <v>10963.8</v>
      </c>
      <c r="D7" s="2">
        <v>10147</v>
      </c>
      <c r="E7" s="2">
        <v>6196</v>
      </c>
      <c r="F7" s="2">
        <v>4365</v>
      </c>
      <c r="G7" s="2">
        <v>2931.2</v>
      </c>
    </row>
    <row r="8" spans="1:7">
      <c r="A8" s="2" t="s">
        <v>42</v>
      </c>
      <c r="B8" s="2">
        <v>30178.400000000001</v>
      </c>
      <c r="C8" s="2">
        <v>10039.9</v>
      </c>
      <c r="D8" s="2">
        <v>9194.2999999999993</v>
      </c>
      <c r="E8" s="2">
        <v>5182.7</v>
      </c>
      <c r="F8" s="2">
        <v>3466.8</v>
      </c>
      <c r="G8" s="2">
        <v>2294.1999999999998</v>
      </c>
    </row>
    <row r="9" spans="1:7">
      <c r="A9" s="2" t="s">
        <v>92</v>
      </c>
      <c r="B9" s="2">
        <v>11772.6</v>
      </c>
      <c r="C9" s="2">
        <v>3719.5</v>
      </c>
      <c r="D9" s="2">
        <v>3470.1</v>
      </c>
      <c r="E9" s="2">
        <v>1931.6</v>
      </c>
      <c r="F9" s="2">
        <v>1466.7</v>
      </c>
      <c r="G9" s="2">
        <v>1184.5999999999999</v>
      </c>
    </row>
    <row r="10" spans="1:7">
      <c r="A10" s="2" t="s">
        <v>91</v>
      </c>
      <c r="B10" s="2">
        <v>852.6</v>
      </c>
      <c r="C10" s="2">
        <v>19.8</v>
      </c>
      <c r="D10" s="2">
        <v>66.400000000000006</v>
      </c>
      <c r="E10" s="2">
        <v>102.8</v>
      </c>
      <c r="F10" s="2">
        <v>227.9</v>
      </c>
      <c r="G10" s="2">
        <v>435.7</v>
      </c>
    </row>
    <row r="11" spans="1:7">
      <c r="A11" s="2" t="s">
        <v>90</v>
      </c>
      <c r="B11" s="2">
        <v>4300</v>
      </c>
      <c r="C11" s="2">
        <v>874.4</v>
      </c>
      <c r="D11" s="2">
        <v>1072.2</v>
      </c>
      <c r="E11" s="2">
        <v>759.9</v>
      </c>
      <c r="F11" s="2">
        <v>764.8</v>
      </c>
      <c r="G11" s="2">
        <v>828.6</v>
      </c>
    </row>
    <row r="12" spans="1:7">
      <c r="A12" s="2" t="s">
        <v>89</v>
      </c>
      <c r="B12" s="2">
        <v>937.9</v>
      </c>
      <c r="C12" s="2">
        <v>166.8</v>
      </c>
      <c r="D12" s="2">
        <v>252.6</v>
      </c>
      <c r="E12" s="2">
        <v>188.1</v>
      </c>
      <c r="F12" s="2">
        <v>171.7</v>
      </c>
      <c r="G12" s="2">
        <v>158.6</v>
      </c>
    </row>
    <row r="13" spans="1:7">
      <c r="A13" s="2" t="s">
        <v>88</v>
      </c>
      <c r="B13" s="2">
        <v>16680.5</v>
      </c>
      <c r="C13" s="2">
        <v>6057.2</v>
      </c>
      <c r="D13" s="2">
        <v>5090.2</v>
      </c>
      <c r="E13" s="2">
        <v>2891.3</v>
      </c>
      <c r="F13" s="2">
        <v>1712.6</v>
      </c>
      <c r="G13" s="2">
        <v>928.8</v>
      </c>
    </row>
    <row r="14" spans="1:7">
      <c r="A14" s="2" t="s">
        <v>87</v>
      </c>
      <c r="B14" s="2">
        <v>5075.8999999999996</v>
      </c>
      <c r="C14" s="2">
        <v>1626.4</v>
      </c>
      <c r="D14" s="2">
        <v>1666.2</v>
      </c>
      <c r="E14" s="2">
        <v>945</v>
      </c>
      <c r="F14" s="2">
        <v>570.20000000000005</v>
      </c>
      <c r="G14" s="2">
        <v>268</v>
      </c>
    </row>
    <row r="15" spans="1:7">
      <c r="A15" s="2" t="s">
        <v>86</v>
      </c>
      <c r="B15" s="2">
        <v>18096.900000000001</v>
      </c>
      <c r="C15" s="2">
        <v>3644.3</v>
      </c>
      <c r="D15" s="2">
        <v>5685.6</v>
      </c>
      <c r="E15" s="2">
        <v>3793</v>
      </c>
      <c r="F15" s="2">
        <v>2931.5</v>
      </c>
      <c r="G15" s="2">
        <v>2042.2</v>
      </c>
    </row>
    <row r="16" spans="1:7">
      <c r="A16" s="2" t="s">
        <v>34</v>
      </c>
      <c r="B16" s="2">
        <v>4428.7</v>
      </c>
      <c r="C16" s="2">
        <v>681.9</v>
      </c>
      <c r="D16" s="2">
        <v>1064.2</v>
      </c>
      <c r="E16" s="2">
        <v>1194.3</v>
      </c>
      <c r="F16" s="2">
        <v>901</v>
      </c>
      <c r="G16" s="2">
        <v>587.29999999999995</v>
      </c>
    </row>
    <row r="17" spans="1:7">
      <c r="A17" s="2" t="s">
        <v>85</v>
      </c>
      <c r="B17" s="2">
        <v>3851.9</v>
      </c>
      <c r="C17" s="2">
        <v>603.70000000000005</v>
      </c>
      <c r="D17" s="2">
        <v>929.1</v>
      </c>
      <c r="E17" s="2">
        <v>1051.7</v>
      </c>
      <c r="F17" s="2">
        <v>779.6</v>
      </c>
      <c r="G17" s="2">
        <v>487.7</v>
      </c>
    </row>
    <row r="18" spans="1:7">
      <c r="A18" s="2" t="s">
        <v>84</v>
      </c>
      <c r="B18" s="2">
        <v>587.79999999999995</v>
      </c>
      <c r="C18" s="2">
        <v>77.7</v>
      </c>
      <c r="D18" s="2">
        <v>136.19999999999999</v>
      </c>
      <c r="E18" s="2">
        <v>148.5</v>
      </c>
      <c r="F18" s="2">
        <v>126.5</v>
      </c>
      <c r="G18" s="2">
        <v>98.9</v>
      </c>
    </row>
    <row r="19" spans="1:7">
      <c r="A19" s="2" t="s">
        <v>31</v>
      </c>
      <c r="B19" s="2">
        <v>4.0999999999999996</v>
      </c>
      <c r="C19" s="2">
        <v>0.4</v>
      </c>
      <c r="D19" s="2">
        <v>0.8</v>
      </c>
      <c r="E19" s="2">
        <v>0.9</v>
      </c>
      <c r="F19" s="2">
        <v>0.8</v>
      </c>
      <c r="G19" s="2">
        <v>1.3</v>
      </c>
    </row>
    <row r="20" spans="1:7">
      <c r="A20" s="2" t="s">
        <v>83</v>
      </c>
      <c r="B20" s="2">
        <v>30.1</v>
      </c>
      <c r="C20" s="2">
        <v>3.1</v>
      </c>
      <c r="D20" s="2">
        <v>5.4</v>
      </c>
      <c r="E20" s="2">
        <v>5.6</v>
      </c>
      <c r="F20" s="2">
        <v>6.5</v>
      </c>
      <c r="G20" s="2">
        <v>9.6</v>
      </c>
    </row>
    <row r="21" spans="1:7">
      <c r="A21" s="2" t="s">
        <v>29</v>
      </c>
      <c r="B21" s="2">
        <v>21.5</v>
      </c>
      <c r="C21" s="2">
        <v>2.2000000000000002</v>
      </c>
      <c r="D21" s="2">
        <v>3.7</v>
      </c>
      <c r="E21" s="2">
        <v>3.8</v>
      </c>
      <c r="F21" s="2">
        <v>4.5999999999999996</v>
      </c>
      <c r="G21" s="2">
        <v>7.2</v>
      </c>
    </row>
    <row r="22" spans="1:7">
      <c r="A22" s="2" t="s">
        <v>82</v>
      </c>
      <c r="B22" s="2">
        <v>6527.6</v>
      </c>
      <c r="C22" s="2">
        <v>1155.9000000000001</v>
      </c>
      <c r="D22" s="2">
        <v>1416.5</v>
      </c>
      <c r="E22" s="2">
        <v>1331.5</v>
      </c>
      <c r="F22" s="2">
        <v>1329.8</v>
      </c>
      <c r="G22" s="2">
        <v>1293.7</v>
      </c>
    </row>
    <row r="23" spans="1:7">
      <c r="A23" s="257" t="s">
        <v>81</v>
      </c>
      <c r="B23" s="257">
        <v>2107.1999999999998</v>
      </c>
      <c r="C23" s="257">
        <v>540.9</v>
      </c>
      <c r="D23" s="257">
        <v>452.4</v>
      </c>
      <c r="E23" s="257">
        <v>395.4</v>
      </c>
      <c r="F23" s="257">
        <v>411.7</v>
      </c>
      <c r="G23" s="257">
        <v>306.39999999999998</v>
      </c>
    </row>
    <row r="24" spans="1:7">
      <c r="A24" s="2" t="s">
        <v>80</v>
      </c>
      <c r="B24" s="2">
        <v>7.9</v>
      </c>
      <c r="C24" s="2">
        <v>1.8</v>
      </c>
      <c r="D24" s="2">
        <v>2.2000000000000002</v>
      </c>
      <c r="E24" s="2">
        <v>1.7</v>
      </c>
      <c r="F24" s="2">
        <v>1.4</v>
      </c>
      <c r="G24" s="2">
        <v>0.9</v>
      </c>
    </row>
    <row r="25" spans="1:7">
      <c r="A25" s="2" t="s">
        <v>79</v>
      </c>
      <c r="B25" s="2">
        <v>30008.3</v>
      </c>
      <c r="C25" s="2">
        <v>10019.6</v>
      </c>
      <c r="D25" s="2">
        <v>9096.1</v>
      </c>
      <c r="E25" s="2">
        <v>5207.2</v>
      </c>
      <c r="F25" s="2">
        <v>3449.2</v>
      </c>
      <c r="G25" s="2">
        <v>2236</v>
      </c>
    </row>
    <row r="26" spans="1:7">
      <c r="A26" s="2" t="s">
        <v>78</v>
      </c>
      <c r="B26" s="2">
        <v>4911.7</v>
      </c>
      <c r="C26" s="2">
        <v>935.9</v>
      </c>
      <c r="D26" s="2">
        <v>1149.7</v>
      </c>
      <c r="E26" s="2">
        <v>1221.5999999999999</v>
      </c>
      <c r="F26" s="2">
        <v>929.3</v>
      </c>
      <c r="G26" s="2">
        <v>675</v>
      </c>
    </row>
    <row r="27" spans="1:7">
      <c r="A27" s="2" t="s">
        <v>77</v>
      </c>
      <c r="B27" s="2">
        <v>148.30000000000001</v>
      </c>
      <c r="C27" s="2">
        <v>36.5</v>
      </c>
      <c r="D27" s="2">
        <v>37.700000000000003</v>
      </c>
      <c r="E27" s="2">
        <v>28.1</v>
      </c>
      <c r="F27" s="2">
        <v>27.6</v>
      </c>
      <c r="G27" s="2">
        <v>18.399999999999999</v>
      </c>
    </row>
    <row r="28" spans="1:7">
      <c r="A28" s="2" t="s">
        <v>76</v>
      </c>
      <c r="B28" s="2">
        <v>96.8</v>
      </c>
      <c r="C28" s="2">
        <v>16.3</v>
      </c>
      <c r="D28" s="2">
        <v>25.6</v>
      </c>
      <c r="E28" s="2">
        <v>20.399999999999999</v>
      </c>
      <c r="F28" s="2">
        <v>18.2</v>
      </c>
      <c r="G28" s="2">
        <v>16.399999999999999</v>
      </c>
    </row>
    <row r="29" spans="1:7">
      <c r="A29" s="2" t="s">
        <v>75</v>
      </c>
      <c r="B29" s="2">
        <v>702.1</v>
      </c>
      <c r="C29" s="2">
        <v>160.69999999999999</v>
      </c>
      <c r="D29" s="2">
        <v>172.8</v>
      </c>
      <c r="E29" s="2">
        <v>179.1</v>
      </c>
      <c r="F29" s="2">
        <v>105.2</v>
      </c>
      <c r="G29" s="2">
        <v>84.3</v>
      </c>
    </row>
    <row r="30" spans="1:7">
      <c r="A30" s="2" t="s">
        <v>74</v>
      </c>
      <c r="B30" s="2">
        <v>993.7</v>
      </c>
      <c r="C30" s="2">
        <v>267.60000000000002</v>
      </c>
      <c r="D30" s="2">
        <v>267.39999999999998</v>
      </c>
      <c r="E30" s="2">
        <v>217.4</v>
      </c>
      <c r="F30" s="2">
        <v>149.69999999999999</v>
      </c>
      <c r="G30" s="2">
        <v>91.4</v>
      </c>
    </row>
    <row r="31" spans="1:7">
      <c r="A31" s="2" t="s">
        <v>73</v>
      </c>
      <c r="B31" s="2">
        <v>2.4</v>
      </c>
      <c r="C31" s="2">
        <v>0.6</v>
      </c>
      <c r="D31" s="2">
        <v>0.7</v>
      </c>
      <c r="E31" s="2">
        <v>0.6</v>
      </c>
      <c r="F31" s="2">
        <v>0.4</v>
      </c>
      <c r="G31" s="2">
        <v>0.2</v>
      </c>
    </row>
    <row r="32" spans="1:7">
      <c r="A32" s="259" t="s">
        <v>72</v>
      </c>
      <c r="B32" s="259">
        <v>2269.6999999999998</v>
      </c>
      <c r="C32" s="259">
        <v>416.3</v>
      </c>
      <c r="D32" s="259">
        <v>569.9</v>
      </c>
      <c r="E32" s="259">
        <v>609.6</v>
      </c>
      <c r="F32" s="259">
        <v>402.7</v>
      </c>
      <c r="G32" s="259">
        <v>271.3</v>
      </c>
    </row>
    <row r="33" spans="1:7">
      <c r="A33" s="2" t="s">
        <v>71</v>
      </c>
      <c r="B33" s="2">
        <v>3.9</v>
      </c>
      <c r="C33" s="2">
        <v>0.8</v>
      </c>
      <c r="D33" s="2">
        <v>1.1000000000000001</v>
      </c>
      <c r="E33" s="2">
        <v>1.1000000000000001</v>
      </c>
      <c r="F33" s="2">
        <v>0.6</v>
      </c>
      <c r="G33" s="2">
        <v>0.3</v>
      </c>
    </row>
    <row r="34" spans="1:7">
      <c r="A34" s="257" t="s">
        <v>70</v>
      </c>
      <c r="B34" s="257">
        <v>76.3</v>
      </c>
      <c r="C34" s="257">
        <v>14.2</v>
      </c>
      <c r="D34" s="257">
        <v>18.3</v>
      </c>
      <c r="E34" s="257">
        <v>16.399999999999999</v>
      </c>
      <c r="F34" s="257">
        <v>16.7</v>
      </c>
      <c r="G34" s="257">
        <v>10.8</v>
      </c>
    </row>
    <row r="35" spans="1:7">
      <c r="A35" s="2" t="s">
        <v>69</v>
      </c>
      <c r="B35" s="2">
        <v>0.2</v>
      </c>
      <c r="C35" s="2">
        <v>0.1</v>
      </c>
      <c r="D35" s="2">
        <v>0.1</v>
      </c>
      <c r="E35" s="2">
        <v>0</v>
      </c>
      <c r="F35" s="2">
        <v>0</v>
      </c>
      <c r="G35" s="2">
        <v>0</v>
      </c>
    </row>
    <row r="36" spans="1:7">
      <c r="A36" s="260" t="s">
        <v>68</v>
      </c>
      <c r="B36" s="260">
        <v>577.9</v>
      </c>
      <c r="C36" s="260">
        <v>16.100000000000001</v>
      </c>
      <c r="D36" s="260">
        <v>47.5</v>
      </c>
      <c r="E36" s="260">
        <v>141.30000000000001</v>
      </c>
      <c r="F36" s="260">
        <v>200.1</v>
      </c>
      <c r="G36" s="260">
        <v>172.9</v>
      </c>
    </row>
    <row r="37" spans="1:7">
      <c r="A37" s="2" t="s">
        <v>67</v>
      </c>
      <c r="B37" s="2">
        <v>54</v>
      </c>
      <c r="C37" s="2">
        <v>9</v>
      </c>
      <c r="D37" s="2">
        <v>11.9</v>
      </c>
      <c r="E37" s="2">
        <v>11.5</v>
      </c>
      <c r="F37" s="2">
        <v>10.7</v>
      </c>
      <c r="G37" s="2">
        <v>10.9</v>
      </c>
    </row>
    <row r="38" spans="1:7">
      <c r="A38" s="2" t="s">
        <v>66</v>
      </c>
      <c r="B38" s="2">
        <v>0.5</v>
      </c>
      <c r="C38" s="2">
        <v>0.1</v>
      </c>
      <c r="D38" s="2">
        <v>0.1</v>
      </c>
      <c r="E38" s="2">
        <v>0.1</v>
      </c>
      <c r="F38" s="2">
        <v>0.1</v>
      </c>
      <c r="G38" s="2">
        <v>0.1</v>
      </c>
    </row>
    <row r="39" spans="1:7">
      <c r="A39" s="2" t="s">
        <v>65</v>
      </c>
      <c r="B39" s="2">
        <v>11097.8</v>
      </c>
      <c r="C39" s="2">
        <v>631.1</v>
      </c>
      <c r="D39" s="2">
        <v>1262.2</v>
      </c>
      <c r="E39" s="2">
        <v>2453.6</v>
      </c>
      <c r="F39" s="2">
        <v>3499.2</v>
      </c>
      <c r="G39" s="2">
        <v>3251.7</v>
      </c>
    </row>
    <row r="40" spans="1:7">
      <c r="A40" s="260" t="s">
        <v>64</v>
      </c>
      <c r="B40" s="260">
        <v>6150.9</v>
      </c>
      <c r="C40" s="260">
        <v>161.6</v>
      </c>
      <c r="D40" s="260">
        <v>462.7</v>
      </c>
      <c r="E40" s="260">
        <v>1374.4</v>
      </c>
      <c r="F40" s="260">
        <v>2116.1999999999998</v>
      </c>
      <c r="G40" s="260">
        <v>2035.9</v>
      </c>
    </row>
    <row r="41" spans="1:7">
      <c r="A41" s="260" t="s">
        <v>63</v>
      </c>
      <c r="B41" s="260">
        <v>4258.3999999999996</v>
      </c>
      <c r="C41" s="260">
        <v>460.9</v>
      </c>
      <c r="D41" s="260">
        <v>781</v>
      </c>
      <c r="E41" s="260">
        <v>1032.5</v>
      </c>
      <c r="F41" s="260">
        <v>1157.2</v>
      </c>
      <c r="G41" s="260">
        <v>826.8</v>
      </c>
    </row>
    <row r="42" spans="1:7">
      <c r="A42" s="2" t="s">
        <v>62</v>
      </c>
      <c r="B42" s="2">
        <v>103.5</v>
      </c>
      <c r="C42" s="2">
        <v>3.9</v>
      </c>
      <c r="D42" s="2">
        <v>7</v>
      </c>
      <c r="E42" s="2">
        <v>13.4</v>
      </c>
      <c r="F42" s="2">
        <v>34.299999999999997</v>
      </c>
      <c r="G42" s="2">
        <v>44.9</v>
      </c>
    </row>
    <row r="43" spans="1:7">
      <c r="A43" s="260" t="s">
        <v>61</v>
      </c>
      <c r="B43" s="260">
        <v>729.2</v>
      </c>
      <c r="C43" s="260">
        <v>8.9</v>
      </c>
      <c r="D43" s="260">
        <v>19.2</v>
      </c>
      <c r="E43" s="260">
        <v>56.6</v>
      </c>
      <c r="F43" s="260">
        <v>243.4</v>
      </c>
      <c r="G43" s="260">
        <v>401.1</v>
      </c>
    </row>
    <row r="44" spans="1:7">
      <c r="A44" s="2" t="s">
        <v>60</v>
      </c>
      <c r="B44" s="2">
        <v>722.6</v>
      </c>
      <c r="C44" s="2">
        <v>8.6999999999999993</v>
      </c>
      <c r="D44" s="2">
        <v>18.7</v>
      </c>
      <c r="E44" s="2">
        <v>55.9</v>
      </c>
      <c r="F44" s="2">
        <v>241.4</v>
      </c>
      <c r="G44" s="2">
        <v>397.9</v>
      </c>
    </row>
    <row r="45" spans="1:7">
      <c r="A45" s="2" t="s">
        <v>52</v>
      </c>
    </row>
    <row r="46" spans="1:7">
      <c r="A46" s="2" t="s">
        <v>44</v>
      </c>
      <c r="B46" s="2">
        <v>1292.8</v>
      </c>
      <c r="C46" s="2">
        <v>271.60000000000002</v>
      </c>
      <c r="D46" s="2">
        <v>384.8</v>
      </c>
      <c r="E46" s="2">
        <v>245</v>
      </c>
      <c r="F46" s="2">
        <v>195.6</v>
      </c>
      <c r="G46" s="2">
        <v>195.8</v>
      </c>
    </row>
    <row r="47" spans="1:7">
      <c r="A47" s="2" t="s">
        <v>93</v>
      </c>
      <c r="B47" s="2">
        <v>1099.8</v>
      </c>
      <c r="C47" s="2">
        <v>252.1</v>
      </c>
      <c r="D47" s="2">
        <v>357.3</v>
      </c>
      <c r="E47" s="2">
        <v>204.6</v>
      </c>
      <c r="F47" s="2">
        <v>147.6</v>
      </c>
      <c r="G47" s="2">
        <v>138.19999999999999</v>
      </c>
    </row>
    <row r="48" spans="1:7">
      <c r="A48" s="2" t="s">
        <v>42</v>
      </c>
      <c r="B48" s="2">
        <v>1039.8</v>
      </c>
      <c r="C48" s="2">
        <v>242.6</v>
      </c>
      <c r="D48" s="2">
        <v>344.9</v>
      </c>
      <c r="E48" s="2">
        <v>191.3</v>
      </c>
      <c r="F48" s="2">
        <v>135.5</v>
      </c>
      <c r="G48" s="2">
        <v>125.5</v>
      </c>
    </row>
    <row r="49" spans="1:7">
      <c r="A49" s="2" t="s">
        <v>92</v>
      </c>
      <c r="B49" s="2">
        <v>406.6</v>
      </c>
      <c r="C49" s="2">
        <v>87.3</v>
      </c>
      <c r="D49" s="2">
        <v>124.7</v>
      </c>
      <c r="E49" s="2">
        <v>71.8</v>
      </c>
      <c r="F49" s="2">
        <v>56.5</v>
      </c>
      <c r="G49" s="2">
        <v>66.2</v>
      </c>
    </row>
    <row r="50" spans="1:7">
      <c r="A50" s="2" t="s">
        <v>91</v>
      </c>
      <c r="B50" s="2">
        <v>49.5</v>
      </c>
      <c r="C50" s="2">
        <v>0.6</v>
      </c>
      <c r="D50" s="2">
        <v>2.5</v>
      </c>
      <c r="E50" s="2">
        <v>3.9</v>
      </c>
      <c r="F50" s="2">
        <v>9.6999999999999993</v>
      </c>
      <c r="G50" s="2">
        <v>32.799999999999997</v>
      </c>
    </row>
    <row r="51" spans="1:7">
      <c r="A51" s="2" t="s">
        <v>90</v>
      </c>
      <c r="B51" s="2">
        <v>204.9</v>
      </c>
      <c r="C51" s="2">
        <v>36.5</v>
      </c>
      <c r="D51" s="2">
        <v>59</v>
      </c>
      <c r="E51" s="2">
        <v>37.6</v>
      </c>
      <c r="F51" s="2">
        <v>32.5</v>
      </c>
      <c r="G51" s="2">
        <v>39.200000000000003</v>
      </c>
    </row>
    <row r="52" spans="1:7">
      <c r="A52" s="2" t="s">
        <v>89</v>
      </c>
      <c r="B52" s="2">
        <v>81.2</v>
      </c>
      <c r="C52" s="2">
        <v>14.4</v>
      </c>
      <c r="D52" s="2">
        <v>24.2</v>
      </c>
      <c r="E52" s="2">
        <v>15.1</v>
      </c>
      <c r="F52" s="2">
        <v>11.1</v>
      </c>
      <c r="G52" s="2">
        <v>16.3</v>
      </c>
    </row>
    <row r="53" spans="1:7">
      <c r="A53" s="2" t="s">
        <v>88</v>
      </c>
      <c r="B53" s="2">
        <v>407.8</v>
      </c>
      <c r="C53" s="2">
        <v>101.4</v>
      </c>
      <c r="D53" s="2">
        <v>132.6</v>
      </c>
      <c r="E53" s="2">
        <v>80.2</v>
      </c>
      <c r="F53" s="2">
        <v>53</v>
      </c>
      <c r="G53" s="2">
        <v>40.5</v>
      </c>
    </row>
    <row r="54" spans="1:7">
      <c r="A54" s="2" t="s">
        <v>87</v>
      </c>
      <c r="B54" s="2">
        <v>254</v>
      </c>
      <c r="C54" s="2">
        <v>59.9</v>
      </c>
      <c r="D54" s="2">
        <v>90.2</v>
      </c>
      <c r="E54" s="2">
        <v>52.2</v>
      </c>
      <c r="F54" s="2">
        <v>31.9</v>
      </c>
      <c r="G54" s="2">
        <v>19.8</v>
      </c>
    </row>
    <row r="55" spans="1:7">
      <c r="A55" s="2" t="s">
        <v>86</v>
      </c>
      <c r="B55" s="2">
        <v>746.4</v>
      </c>
      <c r="C55" s="2">
        <v>113.3</v>
      </c>
      <c r="D55" s="2">
        <v>250.9</v>
      </c>
      <c r="E55" s="2">
        <v>153.4</v>
      </c>
      <c r="F55" s="2">
        <v>117.1</v>
      </c>
      <c r="G55" s="2">
        <v>111.7</v>
      </c>
    </row>
    <row r="56" spans="1:7">
      <c r="A56" s="2" t="s">
        <v>34</v>
      </c>
      <c r="B56" s="2">
        <v>76.900000000000006</v>
      </c>
      <c r="C56" s="2">
        <v>5.4</v>
      </c>
      <c r="D56" s="2">
        <v>12.6</v>
      </c>
      <c r="E56" s="2">
        <v>18.899999999999999</v>
      </c>
      <c r="F56" s="2">
        <v>19</v>
      </c>
      <c r="G56" s="2">
        <v>21</v>
      </c>
    </row>
    <row r="57" spans="1:7">
      <c r="A57" s="2" t="s">
        <v>85</v>
      </c>
      <c r="B57" s="2">
        <v>59.9</v>
      </c>
      <c r="C57" s="2">
        <v>4.5</v>
      </c>
      <c r="D57" s="2">
        <v>9.9</v>
      </c>
      <c r="E57" s="2">
        <v>15.3</v>
      </c>
      <c r="F57" s="2">
        <v>14.8</v>
      </c>
      <c r="G57" s="2">
        <v>15.5</v>
      </c>
    </row>
    <row r="58" spans="1:7">
      <c r="A58" s="2" t="s">
        <v>84</v>
      </c>
      <c r="B58" s="2">
        <v>17.100000000000001</v>
      </c>
      <c r="C58" s="2">
        <v>0.9</v>
      </c>
      <c r="D58" s="2">
        <v>2.6</v>
      </c>
      <c r="E58" s="2">
        <v>3.7</v>
      </c>
      <c r="F58" s="2">
        <v>4.4000000000000004</v>
      </c>
      <c r="G58" s="2">
        <v>5.4</v>
      </c>
    </row>
    <row r="59" spans="1:7">
      <c r="A59" s="2" t="s">
        <v>31</v>
      </c>
      <c r="B59" s="2">
        <v>0.2</v>
      </c>
      <c r="C59" s="2">
        <v>0</v>
      </c>
      <c r="D59" s="2">
        <v>0</v>
      </c>
      <c r="E59" s="2">
        <v>0</v>
      </c>
      <c r="F59" s="2">
        <v>0</v>
      </c>
      <c r="G59" s="2">
        <v>0.1</v>
      </c>
    </row>
    <row r="60" spans="1:7">
      <c r="A60" s="2" t="s">
        <v>83</v>
      </c>
      <c r="B60" s="2">
        <v>1.1000000000000001</v>
      </c>
      <c r="C60" s="2">
        <v>0</v>
      </c>
      <c r="D60" s="2">
        <v>0.1</v>
      </c>
      <c r="E60" s="2">
        <v>0.1</v>
      </c>
      <c r="F60" s="2">
        <v>0.2</v>
      </c>
      <c r="G60" s="2">
        <v>0.6</v>
      </c>
    </row>
    <row r="61" spans="1:7">
      <c r="A61" s="2" t="s">
        <v>29</v>
      </c>
      <c r="B61" s="2">
        <v>0.9</v>
      </c>
      <c r="C61" s="2">
        <v>0</v>
      </c>
      <c r="D61" s="2">
        <v>0.1</v>
      </c>
      <c r="E61" s="2">
        <v>0.1</v>
      </c>
      <c r="F61" s="2">
        <v>0.2</v>
      </c>
      <c r="G61" s="2">
        <v>0.5</v>
      </c>
    </row>
    <row r="62" spans="1:7">
      <c r="A62" s="2" t="s">
        <v>82</v>
      </c>
      <c r="B62" s="2">
        <v>182.4</v>
      </c>
      <c r="C62" s="2">
        <v>20.7</v>
      </c>
      <c r="D62" s="2">
        <v>36.9</v>
      </c>
      <c r="E62" s="2">
        <v>32.700000000000003</v>
      </c>
      <c r="F62" s="2">
        <v>34.4</v>
      </c>
      <c r="G62" s="2">
        <v>57.7</v>
      </c>
    </row>
    <row r="63" spans="1:7">
      <c r="A63" s="2" t="s">
        <v>81</v>
      </c>
      <c r="B63" s="2">
        <v>20.100000000000001</v>
      </c>
      <c r="C63" s="2">
        <v>3.4</v>
      </c>
      <c r="D63" s="2">
        <v>4.3</v>
      </c>
      <c r="E63" s="2">
        <v>4.0999999999999996</v>
      </c>
      <c r="F63" s="2">
        <v>4.0999999999999996</v>
      </c>
      <c r="G63" s="2">
        <v>4.3</v>
      </c>
    </row>
    <row r="64" spans="1:7">
      <c r="A64" s="2" t="s">
        <v>80</v>
      </c>
      <c r="B64" s="2">
        <v>0.1</v>
      </c>
      <c r="C64" s="2">
        <v>0</v>
      </c>
      <c r="D64" s="2">
        <v>0</v>
      </c>
      <c r="E64" s="2">
        <v>0</v>
      </c>
      <c r="F64" s="2">
        <v>0</v>
      </c>
      <c r="G64" s="2">
        <v>0</v>
      </c>
    </row>
    <row r="65" spans="1:7">
      <c r="A65" s="2" t="s">
        <v>79</v>
      </c>
      <c r="B65" s="2">
        <v>1016.4</v>
      </c>
      <c r="C65" s="2">
        <v>239.3</v>
      </c>
      <c r="D65" s="2">
        <v>337.4</v>
      </c>
      <c r="E65" s="2">
        <v>187.6</v>
      </c>
      <c r="F65" s="2">
        <v>131.5</v>
      </c>
      <c r="G65" s="2">
        <v>120.6</v>
      </c>
    </row>
    <row r="66" spans="1:7">
      <c r="A66" s="2" t="s">
        <v>78</v>
      </c>
      <c r="B66" s="2">
        <v>64.8</v>
      </c>
      <c r="C66" s="2">
        <v>12</v>
      </c>
      <c r="D66" s="2">
        <v>13.6</v>
      </c>
      <c r="E66" s="2">
        <v>14.6</v>
      </c>
      <c r="F66" s="2">
        <v>12</v>
      </c>
      <c r="G66" s="2">
        <v>12.6</v>
      </c>
    </row>
    <row r="67" spans="1:7">
      <c r="A67" s="2" t="s">
        <v>77</v>
      </c>
      <c r="B67" s="2">
        <v>3.4</v>
      </c>
      <c r="C67" s="2">
        <v>0.6</v>
      </c>
      <c r="D67" s="2">
        <v>0.8</v>
      </c>
      <c r="E67" s="2">
        <v>0.7</v>
      </c>
      <c r="F67" s="2">
        <v>0.7</v>
      </c>
      <c r="G67" s="2">
        <v>0.8</v>
      </c>
    </row>
    <row r="68" spans="1:7">
      <c r="A68" s="2" t="s">
        <v>76</v>
      </c>
      <c r="B68" s="2">
        <v>4.9000000000000004</v>
      </c>
      <c r="C68" s="2">
        <v>0.5</v>
      </c>
      <c r="D68" s="2">
        <v>1.1000000000000001</v>
      </c>
      <c r="E68" s="2">
        <v>1</v>
      </c>
      <c r="F68" s="2">
        <v>1</v>
      </c>
      <c r="G68" s="2">
        <v>1.3</v>
      </c>
    </row>
    <row r="69" spans="1:7">
      <c r="A69" s="2" t="s">
        <v>75</v>
      </c>
      <c r="B69" s="2">
        <v>12</v>
      </c>
      <c r="C69" s="2">
        <v>2.2000000000000002</v>
      </c>
      <c r="D69" s="2">
        <v>2</v>
      </c>
      <c r="E69" s="2">
        <v>2.8</v>
      </c>
      <c r="F69" s="2">
        <v>2.1</v>
      </c>
      <c r="G69" s="2">
        <v>3</v>
      </c>
    </row>
    <row r="70" spans="1:7">
      <c r="A70" s="2" t="s">
        <v>74</v>
      </c>
      <c r="B70" s="2">
        <v>18.8</v>
      </c>
      <c r="C70" s="2">
        <v>3.9</v>
      </c>
      <c r="D70" s="2">
        <v>4.5999999999999996</v>
      </c>
      <c r="E70" s="2">
        <v>4</v>
      </c>
      <c r="F70" s="2">
        <v>3.6</v>
      </c>
      <c r="G70" s="2">
        <v>2.6</v>
      </c>
    </row>
    <row r="71" spans="1:7">
      <c r="A71" s="2" t="s">
        <v>73</v>
      </c>
      <c r="B71" s="2">
        <v>0</v>
      </c>
      <c r="C71" s="2" t="s">
        <v>19</v>
      </c>
      <c r="D71" s="2">
        <v>0</v>
      </c>
      <c r="E71" s="2">
        <v>0</v>
      </c>
      <c r="F71" s="2">
        <v>0</v>
      </c>
      <c r="G71" s="2">
        <v>0</v>
      </c>
    </row>
    <row r="72" spans="1:7">
      <c r="A72" s="2" t="s">
        <v>72</v>
      </c>
      <c r="B72" s="2">
        <v>18.2</v>
      </c>
      <c r="C72" s="2">
        <v>4.5</v>
      </c>
      <c r="D72" s="2">
        <v>4.3</v>
      </c>
      <c r="E72" s="2">
        <v>4.5</v>
      </c>
      <c r="F72" s="2">
        <v>2.7</v>
      </c>
      <c r="G72" s="2">
        <v>2.2000000000000002</v>
      </c>
    </row>
    <row r="73" spans="1:7">
      <c r="A73" s="2" t="s">
        <v>71</v>
      </c>
      <c r="B73" s="2">
        <v>0</v>
      </c>
      <c r="C73" s="2" t="s">
        <v>19</v>
      </c>
      <c r="D73" s="2">
        <v>0</v>
      </c>
      <c r="E73" s="2">
        <v>0</v>
      </c>
      <c r="F73" s="2">
        <v>0</v>
      </c>
      <c r="G73" s="2">
        <v>0</v>
      </c>
    </row>
    <row r="74" spans="1:7">
      <c r="A74" s="2" t="s">
        <v>70</v>
      </c>
      <c r="B74" s="2">
        <v>0.7</v>
      </c>
      <c r="C74" s="2">
        <v>0.1</v>
      </c>
      <c r="D74" s="2">
        <v>0.2</v>
      </c>
      <c r="E74" s="2">
        <v>0.2</v>
      </c>
      <c r="F74" s="2">
        <v>0.1</v>
      </c>
      <c r="G74" s="2">
        <v>0.1</v>
      </c>
    </row>
    <row r="75" spans="1:7">
      <c r="A75" s="2" t="s">
        <v>69</v>
      </c>
      <c r="B75" s="2">
        <v>0</v>
      </c>
      <c r="C75" s="2">
        <v>0</v>
      </c>
      <c r="D75" s="2">
        <v>0</v>
      </c>
      <c r="E75" s="2" t="s">
        <v>19</v>
      </c>
      <c r="F75" s="2" t="s">
        <v>19</v>
      </c>
      <c r="G75" s="2" t="s">
        <v>19</v>
      </c>
    </row>
    <row r="76" spans="1:7">
      <c r="A76" s="2" t="s">
        <v>68</v>
      </c>
      <c r="B76" s="2">
        <v>5.3</v>
      </c>
      <c r="C76" s="2">
        <v>0.1</v>
      </c>
      <c r="D76" s="2">
        <v>0.4</v>
      </c>
      <c r="E76" s="2">
        <v>1.2</v>
      </c>
      <c r="F76" s="2">
        <v>1.6</v>
      </c>
      <c r="G76" s="2">
        <v>2</v>
      </c>
    </row>
    <row r="77" spans="1:7">
      <c r="A77" s="2" t="s">
        <v>67</v>
      </c>
      <c r="B77" s="2">
        <v>1.4</v>
      </c>
      <c r="C77" s="2">
        <v>0.2</v>
      </c>
      <c r="D77" s="2">
        <v>0.2</v>
      </c>
      <c r="E77" s="2">
        <v>0.2</v>
      </c>
      <c r="F77" s="2">
        <v>0.2</v>
      </c>
      <c r="G77" s="2">
        <v>0.6</v>
      </c>
    </row>
    <row r="78" spans="1:7">
      <c r="A78" s="2" t="s">
        <v>66</v>
      </c>
      <c r="B78" s="2">
        <v>0</v>
      </c>
      <c r="C78" s="2">
        <v>0</v>
      </c>
      <c r="D78" s="2">
        <v>0</v>
      </c>
      <c r="E78" s="2" t="s">
        <v>19</v>
      </c>
      <c r="F78" s="2">
        <v>0</v>
      </c>
      <c r="G78" s="2">
        <v>0</v>
      </c>
    </row>
    <row r="79" spans="1:7">
      <c r="A79" s="2" t="s">
        <v>65</v>
      </c>
      <c r="B79" s="2">
        <v>158.30000000000001</v>
      </c>
      <c r="C79" s="2">
        <v>9.6</v>
      </c>
      <c r="D79" s="2">
        <v>18.600000000000001</v>
      </c>
      <c r="E79" s="2">
        <v>33.299999999999997</v>
      </c>
      <c r="F79" s="2">
        <v>43.4</v>
      </c>
      <c r="G79" s="2">
        <v>53.4</v>
      </c>
    </row>
    <row r="80" spans="1:7">
      <c r="A80" s="2" t="s">
        <v>64</v>
      </c>
      <c r="B80" s="2">
        <v>60.5</v>
      </c>
      <c r="C80" s="2">
        <v>1.9</v>
      </c>
      <c r="D80" s="2">
        <v>4.4000000000000004</v>
      </c>
      <c r="E80" s="2">
        <v>12.4</v>
      </c>
      <c r="F80" s="2">
        <v>17.399999999999999</v>
      </c>
      <c r="G80" s="2">
        <v>24.4</v>
      </c>
    </row>
    <row r="81" spans="1:7">
      <c r="A81" s="2" t="s">
        <v>63</v>
      </c>
      <c r="B81" s="2">
        <v>81.3</v>
      </c>
      <c r="C81" s="2">
        <v>7.5</v>
      </c>
      <c r="D81" s="2">
        <v>13.8</v>
      </c>
      <c r="E81" s="2">
        <v>19.7</v>
      </c>
      <c r="F81" s="2">
        <v>21.2</v>
      </c>
      <c r="G81" s="2">
        <v>19</v>
      </c>
    </row>
    <row r="82" spans="1:7">
      <c r="A82" s="2" t="s">
        <v>62</v>
      </c>
      <c r="B82" s="2">
        <v>2.7</v>
      </c>
      <c r="C82" s="2">
        <v>0.1</v>
      </c>
      <c r="D82" s="2">
        <v>0.2</v>
      </c>
      <c r="E82" s="2">
        <v>0.2</v>
      </c>
      <c r="F82" s="2">
        <v>0.7</v>
      </c>
      <c r="G82" s="2">
        <v>1.4</v>
      </c>
    </row>
    <row r="83" spans="1:7">
      <c r="A83" s="2" t="s">
        <v>61</v>
      </c>
      <c r="B83" s="2">
        <v>17</v>
      </c>
      <c r="C83" s="2">
        <v>0.2</v>
      </c>
      <c r="D83" s="2">
        <v>0.4</v>
      </c>
      <c r="E83" s="2">
        <v>1.2</v>
      </c>
      <c r="F83" s="2">
        <v>5.0999999999999996</v>
      </c>
      <c r="G83" s="2">
        <v>10.199999999999999</v>
      </c>
    </row>
    <row r="84" spans="1:7">
      <c r="A84" s="2" t="s">
        <v>60</v>
      </c>
      <c r="B84" s="2">
        <v>16.899999999999999</v>
      </c>
      <c r="C84" s="2">
        <v>0.2</v>
      </c>
      <c r="D84" s="2">
        <v>0.4</v>
      </c>
      <c r="E84" s="2">
        <v>1.2</v>
      </c>
      <c r="F84" s="2">
        <v>5.0999999999999996</v>
      </c>
      <c r="G84" s="2">
        <v>10.1</v>
      </c>
    </row>
    <row r="85" spans="1:7">
      <c r="A85" s="2" t="s">
        <v>51</v>
      </c>
    </row>
    <row r="86" spans="1:7">
      <c r="A86" s="2" t="s">
        <v>44</v>
      </c>
      <c r="B86" s="2">
        <v>1983.4</v>
      </c>
      <c r="C86" s="2">
        <v>482</v>
      </c>
      <c r="D86" s="2">
        <v>555.1</v>
      </c>
      <c r="E86" s="2">
        <v>369.6</v>
      </c>
      <c r="F86" s="2">
        <v>302.89999999999998</v>
      </c>
      <c r="G86" s="2">
        <v>273.7</v>
      </c>
    </row>
    <row r="87" spans="1:7">
      <c r="A87" s="2" t="s">
        <v>93</v>
      </c>
      <c r="B87" s="2">
        <v>1648.1</v>
      </c>
      <c r="C87" s="2">
        <v>444.3</v>
      </c>
      <c r="D87" s="2">
        <v>508.2</v>
      </c>
      <c r="E87" s="2">
        <v>297.60000000000002</v>
      </c>
      <c r="F87" s="2">
        <v>217.6</v>
      </c>
      <c r="G87" s="2">
        <v>180.4</v>
      </c>
    </row>
    <row r="88" spans="1:7">
      <c r="A88" s="2" t="s">
        <v>42</v>
      </c>
      <c r="B88" s="2">
        <v>1543.7</v>
      </c>
      <c r="C88" s="2">
        <v>423.1</v>
      </c>
      <c r="D88" s="2">
        <v>486.7</v>
      </c>
      <c r="E88" s="2">
        <v>274.5</v>
      </c>
      <c r="F88" s="2">
        <v>197.7</v>
      </c>
      <c r="G88" s="2">
        <v>161.69999999999999</v>
      </c>
    </row>
    <row r="89" spans="1:7">
      <c r="A89" s="2" t="s">
        <v>92</v>
      </c>
      <c r="B89" s="2">
        <v>697.4</v>
      </c>
      <c r="C89" s="2">
        <v>197.1</v>
      </c>
      <c r="D89" s="2">
        <v>211</v>
      </c>
      <c r="E89" s="2">
        <v>113.7</v>
      </c>
      <c r="F89" s="2">
        <v>89.4</v>
      </c>
      <c r="G89" s="2">
        <v>86.1</v>
      </c>
    </row>
    <row r="90" spans="1:7">
      <c r="A90" s="2" t="s">
        <v>91</v>
      </c>
      <c r="B90" s="2">
        <v>58.9</v>
      </c>
      <c r="C90" s="2">
        <v>1</v>
      </c>
      <c r="D90" s="2">
        <v>3.6</v>
      </c>
      <c r="E90" s="2">
        <v>5.0999999999999996</v>
      </c>
      <c r="F90" s="2">
        <v>13.2</v>
      </c>
      <c r="G90" s="2">
        <v>36.1</v>
      </c>
    </row>
    <row r="91" spans="1:7">
      <c r="A91" s="2" t="s">
        <v>90</v>
      </c>
      <c r="B91" s="2">
        <v>266.2</v>
      </c>
      <c r="C91" s="2">
        <v>49.1</v>
      </c>
      <c r="D91" s="2">
        <v>71.5</v>
      </c>
      <c r="E91" s="2">
        <v>48.2</v>
      </c>
      <c r="F91" s="2">
        <v>45.5</v>
      </c>
      <c r="G91" s="2">
        <v>51.9</v>
      </c>
    </row>
    <row r="92" spans="1:7">
      <c r="A92" s="2" t="s">
        <v>89</v>
      </c>
      <c r="B92" s="2">
        <v>86</v>
      </c>
      <c r="C92" s="2">
        <v>12.6</v>
      </c>
      <c r="D92" s="2">
        <v>23.2</v>
      </c>
      <c r="E92" s="2">
        <v>17.3</v>
      </c>
      <c r="F92" s="2">
        <v>15.4</v>
      </c>
      <c r="G92" s="2">
        <v>17.399999999999999</v>
      </c>
    </row>
    <row r="93" spans="1:7">
      <c r="A93" s="2" t="s">
        <v>88</v>
      </c>
      <c r="B93" s="2">
        <v>664.8</v>
      </c>
      <c r="C93" s="2">
        <v>193.8</v>
      </c>
      <c r="D93" s="2">
        <v>205.5</v>
      </c>
      <c r="E93" s="2">
        <v>125.2</v>
      </c>
      <c r="F93" s="2">
        <v>82.6</v>
      </c>
      <c r="G93" s="2">
        <v>57.7</v>
      </c>
    </row>
    <row r="94" spans="1:7">
      <c r="A94" s="2" t="s">
        <v>87</v>
      </c>
      <c r="B94" s="2">
        <v>341.6</v>
      </c>
      <c r="C94" s="2">
        <v>82.2</v>
      </c>
      <c r="D94" s="2">
        <v>115</v>
      </c>
      <c r="E94" s="2">
        <v>71.099999999999994</v>
      </c>
      <c r="F94" s="2">
        <v>46.5</v>
      </c>
      <c r="G94" s="2">
        <v>26.8</v>
      </c>
    </row>
    <row r="95" spans="1:7">
      <c r="A95" s="2" t="s">
        <v>86</v>
      </c>
      <c r="B95" s="2">
        <v>994.7</v>
      </c>
      <c r="C95" s="2">
        <v>155.30000000000001</v>
      </c>
      <c r="D95" s="2">
        <v>323.7</v>
      </c>
      <c r="E95" s="2">
        <v>209.9</v>
      </c>
      <c r="F95" s="2">
        <v>165.9</v>
      </c>
      <c r="G95" s="2">
        <v>140</v>
      </c>
    </row>
    <row r="96" spans="1:7">
      <c r="A96" s="2" t="s">
        <v>34</v>
      </c>
      <c r="B96" s="2">
        <v>133.30000000000001</v>
      </c>
      <c r="C96" s="2">
        <v>12.3</v>
      </c>
      <c r="D96" s="2">
        <v>23.2</v>
      </c>
      <c r="E96" s="2">
        <v>34</v>
      </c>
      <c r="F96" s="2">
        <v>31.9</v>
      </c>
      <c r="G96" s="2">
        <v>31.9</v>
      </c>
    </row>
    <row r="97" spans="1:7">
      <c r="A97" s="2" t="s">
        <v>85</v>
      </c>
      <c r="B97" s="2">
        <v>106.8</v>
      </c>
      <c r="C97" s="2">
        <v>10.6</v>
      </c>
      <c r="D97" s="2">
        <v>19.100000000000001</v>
      </c>
      <c r="E97" s="2">
        <v>28.1</v>
      </c>
      <c r="F97" s="2">
        <v>25.2</v>
      </c>
      <c r="G97" s="2">
        <v>23.9</v>
      </c>
    </row>
    <row r="98" spans="1:7">
      <c r="A98" s="2" t="s">
        <v>84</v>
      </c>
      <c r="B98" s="2">
        <v>26.6</v>
      </c>
      <c r="C98" s="2">
        <v>1.7</v>
      </c>
      <c r="D98" s="2">
        <v>4.0999999999999996</v>
      </c>
      <c r="E98" s="2">
        <v>6</v>
      </c>
      <c r="F98" s="2">
        <v>6.9</v>
      </c>
      <c r="G98" s="2">
        <v>7.9</v>
      </c>
    </row>
    <row r="99" spans="1:7">
      <c r="A99" s="2" t="s">
        <v>31</v>
      </c>
      <c r="B99" s="2">
        <v>0.3</v>
      </c>
      <c r="C99" s="2">
        <v>0</v>
      </c>
      <c r="D99" s="2">
        <v>0</v>
      </c>
      <c r="E99" s="2">
        <v>0</v>
      </c>
      <c r="F99" s="2">
        <v>0.1</v>
      </c>
      <c r="G99" s="2">
        <v>0.2</v>
      </c>
    </row>
    <row r="100" spans="1:7">
      <c r="A100" s="2" t="s">
        <v>83</v>
      </c>
      <c r="B100" s="2">
        <v>1.6</v>
      </c>
      <c r="C100" s="2">
        <v>0.1</v>
      </c>
      <c r="D100" s="2">
        <v>0.1</v>
      </c>
      <c r="E100" s="2">
        <v>0.3</v>
      </c>
      <c r="F100" s="2">
        <v>0.3</v>
      </c>
      <c r="G100" s="2">
        <v>0.8</v>
      </c>
    </row>
    <row r="101" spans="1:7">
      <c r="A101" s="2" t="s">
        <v>29</v>
      </c>
      <c r="B101" s="2">
        <v>1.3</v>
      </c>
      <c r="C101" s="2">
        <v>0</v>
      </c>
      <c r="D101" s="2">
        <v>0.1</v>
      </c>
      <c r="E101" s="2">
        <v>0.2</v>
      </c>
      <c r="F101" s="2">
        <v>0.3</v>
      </c>
      <c r="G101" s="2">
        <v>0.7</v>
      </c>
    </row>
    <row r="102" spans="1:7">
      <c r="A102" s="2" t="s">
        <v>82</v>
      </c>
      <c r="B102" s="2">
        <v>267.2</v>
      </c>
      <c r="C102" s="2">
        <v>39.299999999999997</v>
      </c>
      <c r="D102" s="2">
        <v>54.3</v>
      </c>
      <c r="E102" s="2">
        <v>50</v>
      </c>
      <c r="F102" s="2">
        <v>52.2</v>
      </c>
      <c r="G102" s="2">
        <v>71.400000000000006</v>
      </c>
    </row>
    <row r="103" spans="1:7">
      <c r="A103" s="2" t="s">
        <v>81</v>
      </c>
      <c r="B103" s="2">
        <v>38.6</v>
      </c>
      <c r="C103" s="2">
        <v>9.3000000000000007</v>
      </c>
      <c r="D103" s="2">
        <v>8</v>
      </c>
      <c r="E103" s="2">
        <v>7.3</v>
      </c>
      <c r="F103" s="2">
        <v>7.4</v>
      </c>
      <c r="G103" s="2">
        <v>6.7</v>
      </c>
    </row>
    <row r="104" spans="1:7">
      <c r="A104" s="2" t="s">
        <v>80</v>
      </c>
      <c r="B104" s="2">
        <v>0.3</v>
      </c>
      <c r="C104" s="2">
        <v>0</v>
      </c>
      <c r="D104" s="2">
        <v>0.1</v>
      </c>
      <c r="E104" s="2">
        <v>0.1</v>
      </c>
      <c r="F104" s="2">
        <v>0.1</v>
      </c>
      <c r="G104" s="2">
        <v>0.1</v>
      </c>
    </row>
    <row r="105" spans="1:7">
      <c r="A105" s="2" t="s">
        <v>79</v>
      </c>
      <c r="B105" s="2">
        <v>1517</v>
      </c>
      <c r="C105" s="2">
        <v>419.4</v>
      </c>
      <c r="D105" s="2">
        <v>477.6</v>
      </c>
      <c r="E105" s="2">
        <v>270.7</v>
      </c>
      <c r="F105" s="2">
        <v>193.2</v>
      </c>
      <c r="G105" s="2">
        <v>156.1</v>
      </c>
    </row>
    <row r="106" spans="1:7">
      <c r="A106" s="2" t="s">
        <v>78</v>
      </c>
      <c r="B106" s="2">
        <v>119.2</v>
      </c>
      <c r="C106" s="2">
        <v>26.2</v>
      </c>
      <c r="D106" s="2">
        <v>25.4</v>
      </c>
      <c r="E106" s="2">
        <v>27.6</v>
      </c>
      <c r="F106" s="2">
        <v>20</v>
      </c>
      <c r="G106" s="2">
        <v>20.100000000000001</v>
      </c>
    </row>
    <row r="107" spans="1:7">
      <c r="A107" s="2" t="s">
        <v>77</v>
      </c>
      <c r="B107" s="2">
        <v>5.6</v>
      </c>
      <c r="C107" s="2">
        <v>1.2</v>
      </c>
      <c r="D107" s="2">
        <v>1.3</v>
      </c>
      <c r="E107" s="2">
        <v>1.1000000000000001</v>
      </c>
      <c r="F107" s="2">
        <v>1.1000000000000001</v>
      </c>
      <c r="G107" s="2">
        <v>0.9</v>
      </c>
    </row>
    <row r="108" spans="1:7">
      <c r="A108" s="2" t="s">
        <v>76</v>
      </c>
      <c r="B108" s="2">
        <v>5.8</v>
      </c>
      <c r="C108" s="2">
        <v>0.7</v>
      </c>
      <c r="D108" s="2">
        <v>1.2</v>
      </c>
      <c r="E108" s="2">
        <v>1.3</v>
      </c>
      <c r="F108" s="2">
        <v>1.3</v>
      </c>
      <c r="G108" s="2">
        <v>1.4</v>
      </c>
    </row>
    <row r="109" spans="1:7">
      <c r="A109" s="2" t="s">
        <v>75</v>
      </c>
      <c r="B109" s="2">
        <v>24.5</v>
      </c>
      <c r="C109" s="2">
        <v>5.2</v>
      </c>
      <c r="D109" s="2">
        <v>4.8</v>
      </c>
      <c r="E109" s="2">
        <v>5.8</v>
      </c>
      <c r="F109" s="2">
        <v>4</v>
      </c>
      <c r="G109" s="2">
        <v>4.7</v>
      </c>
    </row>
    <row r="110" spans="1:7">
      <c r="A110" s="2" t="s">
        <v>74</v>
      </c>
      <c r="B110" s="2">
        <v>30.3</v>
      </c>
      <c r="C110" s="2">
        <v>8.1999999999999993</v>
      </c>
      <c r="D110" s="2">
        <v>7.2</v>
      </c>
      <c r="E110" s="2">
        <v>6.7</v>
      </c>
      <c r="F110" s="2">
        <v>4.3</v>
      </c>
      <c r="G110" s="2">
        <v>3.9</v>
      </c>
    </row>
    <row r="111" spans="1:7">
      <c r="A111" s="2" t="s">
        <v>73</v>
      </c>
      <c r="B111" s="2">
        <v>0.1</v>
      </c>
      <c r="C111" s="2">
        <v>0</v>
      </c>
      <c r="D111" s="2">
        <v>0</v>
      </c>
      <c r="E111" s="2">
        <v>0</v>
      </c>
      <c r="F111" s="2">
        <v>0</v>
      </c>
      <c r="G111" s="2">
        <v>0</v>
      </c>
    </row>
    <row r="112" spans="1:7">
      <c r="A112" s="2" t="s">
        <v>72</v>
      </c>
      <c r="B112" s="2">
        <v>39</v>
      </c>
      <c r="C112" s="2">
        <v>10.199999999999999</v>
      </c>
      <c r="D112" s="2">
        <v>9.3000000000000007</v>
      </c>
      <c r="E112" s="2">
        <v>9.6</v>
      </c>
      <c r="F112" s="2">
        <v>5.2</v>
      </c>
      <c r="G112" s="2">
        <v>4.7</v>
      </c>
    </row>
    <row r="113" spans="1:7">
      <c r="A113" s="2" t="s">
        <v>71</v>
      </c>
      <c r="B113" s="2">
        <v>0.1</v>
      </c>
      <c r="C113" s="2">
        <v>0</v>
      </c>
      <c r="D113" s="2">
        <v>0</v>
      </c>
      <c r="E113" s="2">
        <v>0</v>
      </c>
      <c r="F113" s="2">
        <v>0</v>
      </c>
      <c r="G113" s="2">
        <v>0</v>
      </c>
    </row>
    <row r="114" spans="1:7">
      <c r="A114" s="2" t="s">
        <v>70</v>
      </c>
      <c r="B114" s="2">
        <v>1.3</v>
      </c>
      <c r="C114" s="2">
        <v>0.2</v>
      </c>
      <c r="D114" s="2">
        <v>0.2</v>
      </c>
      <c r="E114" s="2">
        <v>0.3</v>
      </c>
      <c r="F114" s="2">
        <v>0.3</v>
      </c>
      <c r="G114" s="2">
        <v>0.3</v>
      </c>
    </row>
    <row r="115" spans="1:7">
      <c r="A115" s="2" t="s">
        <v>69</v>
      </c>
      <c r="B115" s="2">
        <v>0</v>
      </c>
      <c r="C115" s="2" t="s">
        <v>19</v>
      </c>
      <c r="D115" s="2">
        <v>0</v>
      </c>
      <c r="E115" s="2" t="s">
        <v>19</v>
      </c>
      <c r="F115" s="2">
        <v>0</v>
      </c>
      <c r="G115" s="2">
        <v>0</v>
      </c>
    </row>
    <row r="116" spans="1:7">
      <c r="A116" s="2" t="s">
        <v>68</v>
      </c>
      <c r="B116" s="2">
        <v>10.5</v>
      </c>
      <c r="C116" s="2">
        <v>0.3</v>
      </c>
      <c r="D116" s="2">
        <v>1</v>
      </c>
      <c r="E116" s="2">
        <v>2.4</v>
      </c>
      <c r="F116" s="2">
        <v>3.3</v>
      </c>
      <c r="G116" s="2">
        <v>3.5</v>
      </c>
    </row>
    <row r="117" spans="1:7">
      <c r="A117" s="2" t="s">
        <v>67</v>
      </c>
      <c r="B117" s="2">
        <v>2.2999999999999998</v>
      </c>
      <c r="C117" s="2">
        <v>0.3</v>
      </c>
      <c r="D117" s="2">
        <v>0.4</v>
      </c>
      <c r="E117" s="2">
        <v>0.4</v>
      </c>
      <c r="F117" s="2">
        <v>0.5</v>
      </c>
      <c r="G117" s="2">
        <v>0.7</v>
      </c>
    </row>
    <row r="118" spans="1:7">
      <c r="A118" s="2" t="s">
        <v>66</v>
      </c>
      <c r="B118" s="2">
        <v>0</v>
      </c>
      <c r="C118" s="2">
        <v>0</v>
      </c>
      <c r="D118" s="2">
        <v>0</v>
      </c>
      <c r="E118" s="2" t="s">
        <v>19</v>
      </c>
      <c r="F118" s="2">
        <v>0</v>
      </c>
      <c r="G118" s="2">
        <v>0</v>
      </c>
    </row>
    <row r="119" spans="1:7">
      <c r="A119" s="2" t="s">
        <v>65</v>
      </c>
      <c r="B119" s="2">
        <v>273.10000000000002</v>
      </c>
      <c r="C119" s="2">
        <v>18</v>
      </c>
      <c r="D119" s="2">
        <v>31.8</v>
      </c>
      <c r="E119" s="2">
        <v>59.1</v>
      </c>
      <c r="F119" s="2">
        <v>77.599999999999994</v>
      </c>
      <c r="G119" s="2">
        <v>86.5</v>
      </c>
    </row>
    <row r="120" spans="1:7">
      <c r="A120" s="2" t="s">
        <v>64</v>
      </c>
      <c r="B120" s="2">
        <v>128.69999999999999</v>
      </c>
      <c r="C120" s="2">
        <v>4.0999999999999996</v>
      </c>
      <c r="D120" s="2">
        <v>10.5</v>
      </c>
      <c r="E120" s="2">
        <v>28.3</v>
      </c>
      <c r="F120" s="2">
        <v>39.5</v>
      </c>
      <c r="G120" s="2">
        <v>46.5</v>
      </c>
    </row>
    <row r="121" spans="1:7">
      <c r="A121" s="2" t="s">
        <v>63</v>
      </c>
      <c r="B121" s="2">
        <v>121.8</v>
      </c>
      <c r="C121" s="2">
        <v>13.6</v>
      </c>
      <c r="D121" s="2">
        <v>20.8</v>
      </c>
      <c r="E121" s="2">
        <v>29.4</v>
      </c>
      <c r="F121" s="2">
        <v>31</v>
      </c>
      <c r="G121" s="2">
        <v>27</v>
      </c>
    </row>
    <row r="122" spans="1:7">
      <c r="A122" s="2" t="s">
        <v>62</v>
      </c>
      <c r="B122" s="2">
        <v>3.3</v>
      </c>
      <c r="C122" s="2">
        <v>0.1</v>
      </c>
      <c r="D122" s="2">
        <v>0.2</v>
      </c>
      <c r="E122" s="2">
        <v>0.3</v>
      </c>
      <c r="F122" s="2">
        <v>0.9</v>
      </c>
      <c r="G122" s="2">
        <v>1.8</v>
      </c>
    </row>
    <row r="123" spans="1:7">
      <c r="A123" s="2" t="s">
        <v>61</v>
      </c>
      <c r="B123" s="2">
        <v>23.7</v>
      </c>
      <c r="C123" s="2">
        <v>0.3</v>
      </c>
      <c r="D123" s="2">
        <v>0.6</v>
      </c>
      <c r="E123" s="2">
        <v>1.7</v>
      </c>
      <c r="F123" s="2">
        <v>7.5</v>
      </c>
      <c r="G123" s="2">
        <v>13.5</v>
      </c>
    </row>
    <row r="124" spans="1:7">
      <c r="A124" s="2" t="s">
        <v>60</v>
      </c>
      <c r="B124" s="2">
        <v>23.5</v>
      </c>
      <c r="C124" s="2">
        <v>0.3</v>
      </c>
      <c r="D124" s="2">
        <v>0.6</v>
      </c>
      <c r="E124" s="2">
        <v>1.7</v>
      </c>
      <c r="F124" s="2">
        <v>7.4</v>
      </c>
      <c r="G124" s="2">
        <v>13.4</v>
      </c>
    </row>
    <row r="125" spans="1:7">
      <c r="A125" s="2" t="s">
        <v>50</v>
      </c>
    </row>
    <row r="126" spans="1:7">
      <c r="A126" s="2" t="s">
        <v>44</v>
      </c>
      <c r="B126" s="2">
        <v>3259.5</v>
      </c>
      <c r="C126" s="2">
        <v>842.2</v>
      </c>
      <c r="D126" s="2">
        <v>887.4</v>
      </c>
      <c r="E126" s="2">
        <v>610.29999999999995</v>
      </c>
      <c r="F126" s="2">
        <v>497.7</v>
      </c>
      <c r="G126" s="2">
        <v>421.9</v>
      </c>
    </row>
    <row r="127" spans="1:7">
      <c r="A127" s="2" t="s">
        <v>93</v>
      </c>
      <c r="B127" s="2">
        <v>2623.6</v>
      </c>
      <c r="C127" s="2">
        <v>773.1</v>
      </c>
      <c r="D127" s="2">
        <v>800.3</v>
      </c>
      <c r="E127" s="2">
        <v>471.6</v>
      </c>
      <c r="F127" s="2">
        <v>330.5</v>
      </c>
      <c r="G127" s="2">
        <v>248</v>
      </c>
    </row>
    <row r="128" spans="1:7">
      <c r="A128" s="2" t="s">
        <v>42</v>
      </c>
      <c r="B128" s="2">
        <v>2435</v>
      </c>
      <c r="C128" s="2">
        <v>732.5</v>
      </c>
      <c r="D128" s="2">
        <v>761.1</v>
      </c>
      <c r="E128" s="2">
        <v>427.7</v>
      </c>
      <c r="F128" s="2">
        <v>295.5</v>
      </c>
      <c r="G128" s="2">
        <v>218.2</v>
      </c>
    </row>
    <row r="129" spans="1:7">
      <c r="A129" s="2" t="s">
        <v>92</v>
      </c>
      <c r="B129" s="2">
        <v>1017</v>
      </c>
      <c r="C129" s="2">
        <v>298.3</v>
      </c>
      <c r="D129" s="2">
        <v>310.5</v>
      </c>
      <c r="E129" s="2">
        <v>166.8</v>
      </c>
      <c r="F129" s="2">
        <v>127.6</v>
      </c>
      <c r="G129" s="2">
        <v>113.8</v>
      </c>
    </row>
    <row r="130" spans="1:7">
      <c r="A130" s="2" t="s">
        <v>91</v>
      </c>
      <c r="B130" s="2">
        <v>77.3</v>
      </c>
      <c r="C130" s="2">
        <v>1.6</v>
      </c>
      <c r="D130" s="2">
        <v>5.2</v>
      </c>
      <c r="E130" s="2">
        <v>7.9</v>
      </c>
      <c r="F130" s="2">
        <v>18.7</v>
      </c>
      <c r="G130" s="2">
        <v>44.1</v>
      </c>
    </row>
    <row r="131" spans="1:7">
      <c r="A131" s="2" t="s">
        <v>90</v>
      </c>
      <c r="B131" s="2">
        <v>389.5</v>
      </c>
      <c r="C131" s="2">
        <v>76</v>
      </c>
      <c r="D131" s="2">
        <v>101.5</v>
      </c>
      <c r="E131" s="2">
        <v>69.2</v>
      </c>
      <c r="F131" s="2">
        <v>67.900000000000006</v>
      </c>
      <c r="G131" s="2">
        <v>74.900000000000006</v>
      </c>
    </row>
    <row r="132" spans="1:7">
      <c r="A132" s="2" t="s">
        <v>89</v>
      </c>
      <c r="B132" s="2">
        <v>110.3</v>
      </c>
      <c r="C132" s="2">
        <v>16.399999999999999</v>
      </c>
      <c r="D132" s="2">
        <v>29.3</v>
      </c>
      <c r="E132" s="2">
        <v>22.9</v>
      </c>
      <c r="F132" s="2">
        <v>20.9</v>
      </c>
      <c r="G132" s="2">
        <v>20.7</v>
      </c>
    </row>
    <row r="133" spans="1:7">
      <c r="A133" s="2" t="s">
        <v>88</v>
      </c>
      <c r="B133" s="2">
        <v>1168.9000000000001</v>
      </c>
      <c r="C133" s="2">
        <v>387.6</v>
      </c>
      <c r="D133" s="2">
        <v>353.8</v>
      </c>
      <c r="E133" s="2">
        <v>210.8</v>
      </c>
      <c r="F133" s="2">
        <v>132.30000000000001</v>
      </c>
      <c r="G133" s="2">
        <v>84.4</v>
      </c>
    </row>
    <row r="134" spans="1:7">
      <c r="A134" s="2" t="s">
        <v>87</v>
      </c>
      <c r="B134" s="2">
        <v>519.6</v>
      </c>
      <c r="C134" s="2">
        <v>135.4</v>
      </c>
      <c r="D134" s="2">
        <v>172.3</v>
      </c>
      <c r="E134" s="2">
        <v>106.8</v>
      </c>
      <c r="F134" s="2">
        <v>69.2</v>
      </c>
      <c r="G134" s="2">
        <v>36</v>
      </c>
    </row>
    <row r="135" spans="1:7">
      <c r="A135" s="2" t="s">
        <v>86</v>
      </c>
      <c r="B135" s="2">
        <v>1537.3</v>
      </c>
      <c r="C135" s="2">
        <v>267</v>
      </c>
      <c r="D135" s="2">
        <v>498.5</v>
      </c>
      <c r="E135" s="2">
        <v>323.8</v>
      </c>
      <c r="F135" s="2">
        <v>252.7</v>
      </c>
      <c r="G135" s="2">
        <v>195.3</v>
      </c>
    </row>
    <row r="136" spans="1:7">
      <c r="A136" s="2" t="s">
        <v>34</v>
      </c>
      <c r="B136" s="2">
        <v>239.7</v>
      </c>
      <c r="C136" s="2">
        <v>26.4</v>
      </c>
      <c r="D136" s="2">
        <v>45.4</v>
      </c>
      <c r="E136" s="2">
        <v>62.7</v>
      </c>
      <c r="F136" s="2">
        <v>57.2</v>
      </c>
      <c r="G136" s="2">
        <v>48</v>
      </c>
    </row>
    <row r="137" spans="1:7">
      <c r="A137" s="2" t="s">
        <v>85</v>
      </c>
      <c r="B137" s="2">
        <v>196.1</v>
      </c>
      <c r="C137" s="2">
        <v>23</v>
      </c>
      <c r="D137" s="2">
        <v>38</v>
      </c>
      <c r="E137" s="2">
        <v>52.5</v>
      </c>
      <c r="F137" s="2">
        <v>46.2</v>
      </c>
      <c r="G137" s="2">
        <v>36.5</v>
      </c>
    </row>
    <row r="138" spans="1:7">
      <c r="A138" s="2" t="s">
        <v>84</v>
      </c>
      <c r="B138" s="2">
        <v>44.3</v>
      </c>
      <c r="C138" s="2">
        <v>3.4</v>
      </c>
      <c r="D138" s="2">
        <v>7.4</v>
      </c>
      <c r="E138" s="2">
        <v>10.5</v>
      </c>
      <c r="F138" s="2">
        <v>11.6</v>
      </c>
      <c r="G138" s="2">
        <v>11.4</v>
      </c>
    </row>
    <row r="139" spans="1:7">
      <c r="A139" s="2" t="s">
        <v>31</v>
      </c>
      <c r="B139" s="2">
        <v>0.4</v>
      </c>
      <c r="C139" s="2">
        <v>0</v>
      </c>
      <c r="D139" s="2">
        <v>0.1</v>
      </c>
      <c r="E139" s="2">
        <v>0.1</v>
      </c>
      <c r="F139" s="2">
        <v>0.1</v>
      </c>
      <c r="G139" s="2">
        <v>0.1</v>
      </c>
    </row>
    <row r="140" spans="1:7">
      <c r="A140" s="2" t="s">
        <v>83</v>
      </c>
      <c r="B140" s="2">
        <v>2.2000000000000002</v>
      </c>
      <c r="C140" s="2">
        <v>0.1</v>
      </c>
      <c r="D140" s="2">
        <v>0.3</v>
      </c>
      <c r="E140" s="2">
        <v>0.3</v>
      </c>
      <c r="F140" s="2">
        <v>0.4</v>
      </c>
      <c r="G140" s="2">
        <v>1.1000000000000001</v>
      </c>
    </row>
    <row r="141" spans="1:7">
      <c r="A141" s="2" t="s">
        <v>29</v>
      </c>
      <c r="B141" s="2">
        <v>1.8</v>
      </c>
      <c r="C141" s="2">
        <v>0.1</v>
      </c>
      <c r="D141" s="2">
        <v>0.2</v>
      </c>
      <c r="E141" s="2">
        <v>0.3</v>
      </c>
      <c r="F141" s="2">
        <v>0.3</v>
      </c>
      <c r="G141" s="2">
        <v>0.8</v>
      </c>
    </row>
    <row r="142" spans="1:7">
      <c r="A142" s="2" t="s">
        <v>82</v>
      </c>
      <c r="B142" s="2">
        <v>418.7</v>
      </c>
      <c r="C142" s="2">
        <v>67.099999999999994</v>
      </c>
      <c r="D142" s="2">
        <v>87.6</v>
      </c>
      <c r="E142" s="2">
        <v>82.1</v>
      </c>
      <c r="F142" s="2">
        <v>80.900000000000006</v>
      </c>
      <c r="G142" s="2">
        <v>100.9</v>
      </c>
    </row>
    <row r="143" spans="1:7">
      <c r="A143" s="2" t="s">
        <v>81</v>
      </c>
      <c r="B143" s="2">
        <v>70.5</v>
      </c>
      <c r="C143" s="2">
        <v>18.8</v>
      </c>
      <c r="D143" s="2">
        <v>14.7</v>
      </c>
      <c r="E143" s="2">
        <v>13.2</v>
      </c>
      <c r="F143" s="2">
        <v>12.5</v>
      </c>
      <c r="G143" s="2">
        <v>11.3</v>
      </c>
    </row>
    <row r="144" spans="1:7">
      <c r="A144" s="2" t="s">
        <v>80</v>
      </c>
      <c r="B144" s="2">
        <v>0.4</v>
      </c>
      <c r="C144" s="2">
        <v>0.1</v>
      </c>
      <c r="D144" s="2">
        <v>0.1</v>
      </c>
      <c r="E144" s="2">
        <v>0.1</v>
      </c>
      <c r="F144" s="2">
        <v>0.1</v>
      </c>
      <c r="G144" s="2">
        <v>0.1</v>
      </c>
    </row>
    <row r="145" spans="1:7">
      <c r="A145" s="2" t="s">
        <v>79</v>
      </c>
      <c r="B145" s="2">
        <v>2410.4</v>
      </c>
      <c r="C145" s="2">
        <v>729.1</v>
      </c>
      <c r="D145" s="2">
        <v>750.9</v>
      </c>
      <c r="E145" s="2">
        <v>427.3</v>
      </c>
      <c r="F145" s="2">
        <v>291.7</v>
      </c>
      <c r="G145" s="2">
        <v>211.4</v>
      </c>
    </row>
    <row r="146" spans="1:7">
      <c r="A146" s="2" t="s">
        <v>78</v>
      </c>
      <c r="B146" s="2">
        <v>227.8</v>
      </c>
      <c r="C146" s="2">
        <v>52.9</v>
      </c>
      <c r="D146" s="2">
        <v>52.1</v>
      </c>
      <c r="E146" s="2">
        <v>54.1</v>
      </c>
      <c r="F146" s="2">
        <v>36.299999999999997</v>
      </c>
      <c r="G146" s="2">
        <v>32.4</v>
      </c>
    </row>
    <row r="147" spans="1:7">
      <c r="A147" s="2" t="s">
        <v>77</v>
      </c>
      <c r="B147" s="2">
        <v>8.8000000000000007</v>
      </c>
      <c r="C147" s="2">
        <v>2</v>
      </c>
      <c r="D147" s="2">
        <v>2</v>
      </c>
      <c r="E147" s="2">
        <v>1.7</v>
      </c>
      <c r="F147" s="2">
        <v>1.7</v>
      </c>
      <c r="G147" s="2">
        <v>1.3</v>
      </c>
    </row>
    <row r="148" spans="1:7">
      <c r="A148" s="2" t="s">
        <v>76</v>
      </c>
      <c r="B148" s="2">
        <v>8.5</v>
      </c>
      <c r="C148" s="2">
        <v>0.9</v>
      </c>
      <c r="D148" s="2">
        <v>2.1</v>
      </c>
      <c r="E148" s="2">
        <v>1.8</v>
      </c>
      <c r="F148" s="2">
        <v>1.9</v>
      </c>
      <c r="G148" s="2">
        <v>1.9</v>
      </c>
    </row>
    <row r="149" spans="1:7">
      <c r="A149" s="2" t="s">
        <v>75</v>
      </c>
      <c r="B149" s="2">
        <v>46.7</v>
      </c>
      <c r="C149" s="2">
        <v>11.2</v>
      </c>
      <c r="D149" s="2">
        <v>10.4</v>
      </c>
      <c r="E149" s="2">
        <v>11.5</v>
      </c>
      <c r="F149" s="2">
        <v>6.8</v>
      </c>
      <c r="G149" s="2">
        <v>6.7</v>
      </c>
    </row>
    <row r="150" spans="1:7">
      <c r="A150" s="2" t="s">
        <v>74</v>
      </c>
      <c r="B150" s="2">
        <v>52.6</v>
      </c>
      <c r="C150" s="2">
        <v>15.5</v>
      </c>
      <c r="D150" s="2">
        <v>13.1</v>
      </c>
      <c r="E150" s="2">
        <v>10.9</v>
      </c>
      <c r="F150" s="2">
        <v>7.5</v>
      </c>
      <c r="G150" s="2">
        <v>5.5</v>
      </c>
    </row>
    <row r="151" spans="1:7">
      <c r="A151" s="2" t="s">
        <v>73</v>
      </c>
      <c r="B151" s="2">
        <v>0.1</v>
      </c>
      <c r="C151" s="2">
        <v>0</v>
      </c>
      <c r="D151" s="2">
        <v>0</v>
      </c>
      <c r="E151" s="2">
        <v>0</v>
      </c>
      <c r="F151" s="2">
        <v>0</v>
      </c>
      <c r="G151" s="2">
        <v>0</v>
      </c>
    </row>
    <row r="152" spans="1:7">
      <c r="A152" s="2" t="s">
        <v>72</v>
      </c>
      <c r="B152" s="2">
        <v>85</v>
      </c>
      <c r="C152" s="2">
        <v>21.7</v>
      </c>
      <c r="D152" s="2">
        <v>21.4</v>
      </c>
      <c r="E152" s="2">
        <v>22.2</v>
      </c>
      <c r="F152" s="2">
        <v>11.2</v>
      </c>
      <c r="G152" s="2">
        <v>8.5</v>
      </c>
    </row>
    <row r="153" spans="1:7">
      <c r="A153" s="2" t="s">
        <v>71</v>
      </c>
      <c r="B153" s="2">
        <v>0.2</v>
      </c>
      <c r="C153" s="2">
        <v>0</v>
      </c>
      <c r="D153" s="2">
        <v>0</v>
      </c>
      <c r="E153" s="2">
        <v>0.1</v>
      </c>
      <c r="F153" s="2">
        <v>0.1</v>
      </c>
      <c r="G153" s="2">
        <v>0</v>
      </c>
    </row>
    <row r="154" spans="1:7">
      <c r="A154" s="2" t="s">
        <v>70</v>
      </c>
      <c r="B154" s="2">
        <v>2.2999999999999998</v>
      </c>
      <c r="C154" s="2">
        <v>0.4</v>
      </c>
      <c r="D154" s="2">
        <v>0.6</v>
      </c>
      <c r="E154" s="2">
        <v>0.5</v>
      </c>
      <c r="F154" s="2">
        <v>0.5</v>
      </c>
      <c r="G154" s="2">
        <v>0.3</v>
      </c>
    </row>
    <row r="155" spans="1:7">
      <c r="A155" s="2" t="s">
        <v>69</v>
      </c>
      <c r="B155" s="2">
        <v>0</v>
      </c>
      <c r="C155" s="2">
        <v>0</v>
      </c>
      <c r="D155" s="2">
        <v>0</v>
      </c>
      <c r="E155" s="2">
        <v>0</v>
      </c>
      <c r="F155" s="2" t="s">
        <v>19</v>
      </c>
      <c r="G155" s="2">
        <v>0</v>
      </c>
    </row>
    <row r="156" spans="1:7">
      <c r="A156" s="2" t="s">
        <v>68</v>
      </c>
      <c r="B156" s="2">
        <v>20.8</v>
      </c>
      <c r="C156" s="2">
        <v>0.7</v>
      </c>
      <c r="D156" s="2">
        <v>1.8</v>
      </c>
      <c r="E156" s="2">
        <v>4.8</v>
      </c>
      <c r="F156" s="2">
        <v>6.3</v>
      </c>
      <c r="G156" s="2">
        <v>7.2</v>
      </c>
    </row>
    <row r="157" spans="1:7">
      <c r="A157" s="2" t="s">
        <v>67</v>
      </c>
      <c r="B157" s="2">
        <v>3.4</v>
      </c>
      <c r="C157" s="2">
        <v>0.5</v>
      </c>
      <c r="D157" s="2">
        <v>0.8</v>
      </c>
      <c r="E157" s="2">
        <v>0.6</v>
      </c>
      <c r="F157" s="2">
        <v>0.5</v>
      </c>
      <c r="G157" s="2">
        <v>1</v>
      </c>
    </row>
    <row r="158" spans="1:7">
      <c r="A158" s="2" t="s">
        <v>66</v>
      </c>
      <c r="B158" s="2">
        <v>0</v>
      </c>
      <c r="C158" s="2">
        <v>0</v>
      </c>
      <c r="D158" s="2">
        <v>0</v>
      </c>
      <c r="E158" s="2">
        <v>0</v>
      </c>
      <c r="F158" s="2">
        <v>0</v>
      </c>
      <c r="G158" s="2">
        <v>0</v>
      </c>
    </row>
    <row r="159" spans="1:7">
      <c r="A159" s="2" t="s">
        <v>65</v>
      </c>
      <c r="B159" s="2">
        <v>519.20000000000005</v>
      </c>
      <c r="C159" s="2">
        <v>31.1</v>
      </c>
      <c r="D159" s="2">
        <v>57.9</v>
      </c>
      <c r="E159" s="2">
        <v>114.1</v>
      </c>
      <c r="F159" s="2">
        <v>153.69999999999999</v>
      </c>
      <c r="G159" s="2">
        <v>162.5</v>
      </c>
    </row>
    <row r="160" spans="1:7">
      <c r="A160" s="2" t="s">
        <v>64</v>
      </c>
      <c r="B160" s="2">
        <v>271.39999999999998</v>
      </c>
      <c r="C160" s="2">
        <v>8.1999999999999993</v>
      </c>
      <c r="D160" s="2">
        <v>21.6</v>
      </c>
      <c r="E160" s="2">
        <v>60.7</v>
      </c>
      <c r="F160" s="2">
        <v>87.1</v>
      </c>
      <c r="G160" s="2">
        <v>93.9</v>
      </c>
    </row>
    <row r="161" spans="1:7">
      <c r="A161" s="2" t="s">
        <v>63</v>
      </c>
      <c r="B161" s="2">
        <v>210.1</v>
      </c>
      <c r="C161" s="2">
        <v>22.4</v>
      </c>
      <c r="D161" s="2">
        <v>35.299999999999997</v>
      </c>
      <c r="E161" s="2">
        <v>50.8</v>
      </c>
      <c r="F161" s="2">
        <v>55.3</v>
      </c>
      <c r="G161" s="2">
        <v>46.2</v>
      </c>
    </row>
    <row r="162" spans="1:7">
      <c r="A162" s="2" t="s">
        <v>62</v>
      </c>
      <c r="B162" s="2">
        <v>5.3</v>
      </c>
      <c r="C162" s="2">
        <v>0.2</v>
      </c>
      <c r="D162" s="2">
        <v>0.2</v>
      </c>
      <c r="E162" s="2">
        <v>0.6</v>
      </c>
      <c r="F162" s="2">
        <v>1.6</v>
      </c>
      <c r="G162" s="2">
        <v>2.6</v>
      </c>
    </row>
    <row r="163" spans="1:7">
      <c r="A163" s="2" t="s">
        <v>61</v>
      </c>
      <c r="B163" s="2">
        <v>39.700000000000003</v>
      </c>
      <c r="C163" s="2">
        <v>0.5</v>
      </c>
      <c r="D163" s="2">
        <v>1</v>
      </c>
      <c r="E163" s="2">
        <v>3</v>
      </c>
      <c r="F163" s="2">
        <v>12.2</v>
      </c>
      <c r="G163" s="2">
        <v>23.1</v>
      </c>
    </row>
    <row r="164" spans="1:7">
      <c r="A164" s="2" t="s">
        <v>60</v>
      </c>
      <c r="B164" s="2">
        <v>39.5</v>
      </c>
      <c r="C164" s="2">
        <v>0.5</v>
      </c>
      <c r="D164" s="2">
        <v>0.9</v>
      </c>
      <c r="E164" s="2">
        <v>3</v>
      </c>
      <c r="F164" s="2">
        <v>12.1</v>
      </c>
      <c r="G164" s="2">
        <v>23</v>
      </c>
    </row>
    <row r="165" spans="1:7">
      <c r="A165" s="2" t="s">
        <v>49</v>
      </c>
    </row>
    <row r="166" spans="1:7">
      <c r="A166" s="2" t="s">
        <v>44</v>
      </c>
      <c r="B166" s="2">
        <v>5779.1</v>
      </c>
      <c r="C166" s="2">
        <v>1628.6</v>
      </c>
      <c r="D166" s="2">
        <v>1507.5</v>
      </c>
      <c r="E166" s="2">
        <v>1052.9000000000001</v>
      </c>
      <c r="F166" s="2">
        <v>877.4</v>
      </c>
      <c r="G166" s="2">
        <v>712.6</v>
      </c>
    </row>
    <row r="167" spans="1:7">
      <c r="A167" s="2" t="s">
        <v>93</v>
      </c>
      <c r="B167" s="2">
        <v>4475.7</v>
      </c>
      <c r="C167" s="2">
        <v>1483.3</v>
      </c>
      <c r="D167" s="2">
        <v>1327</v>
      </c>
      <c r="E167" s="2">
        <v>772.3</v>
      </c>
      <c r="F167" s="2">
        <v>527.6</v>
      </c>
      <c r="G167" s="2">
        <v>365.3</v>
      </c>
    </row>
    <row r="168" spans="1:7">
      <c r="A168" s="2" t="s">
        <v>42</v>
      </c>
      <c r="B168" s="2">
        <v>4081.2</v>
      </c>
      <c r="C168" s="2">
        <v>1397</v>
      </c>
      <c r="D168" s="2">
        <v>1241.5999999999999</v>
      </c>
      <c r="E168" s="2">
        <v>681.3</v>
      </c>
      <c r="F168" s="2">
        <v>453.9</v>
      </c>
      <c r="G168" s="2">
        <v>307.39999999999998</v>
      </c>
    </row>
    <row r="169" spans="1:7">
      <c r="A169" s="2" t="s">
        <v>92</v>
      </c>
      <c r="B169" s="2">
        <v>1644.6</v>
      </c>
      <c r="C169" s="2">
        <v>534.9</v>
      </c>
      <c r="D169" s="2">
        <v>497</v>
      </c>
      <c r="E169" s="2">
        <v>261.3</v>
      </c>
      <c r="F169" s="2">
        <v>192.7</v>
      </c>
      <c r="G169" s="2">
        <v>158.6</v>
      </c>
    </row>
    <row r="170" spans="1:7">
      <c r="A170" s="2" t="s">
        <v>91</v>
      </c>
      <c r="B170" s="2">
        <v>104.1</v>
      </c>
      <c r="C170" s="2">
        <v>2.1</v>
      </c>
      <c r="D170" s="2">
        <v>7.3</v>
      </c>
      <c r="E170" s="2">
        <v>11.2</v>
      </c>
      <c r="F170" s="2">
        <v>26.9</v>
      </c>
      <c r="G170" s="2">
        <v>56.6</v>
      </c>
    </row>
    <row r="171" spans="1:7">
      <c r="A171" s="2" t="s">
        <v>90</v>
      </c>
      <c r="B171" s="2">
        <v>594.9</v>
      </c>
      <c r="C171" s="2">
        <v>131.80000000000001</v>
      </c>
      <c r="D171" s="2">
        <v>153.5</v>
      </c>
      <c r="E171" s="2">
        <v>104.3</v>
      </c>
      <c r="F171" s="2">
        <v>98.6</v>
      </c>
      <c r="G171" s="2">
        <v>106.7</v>
      </c>
    </row>
    <row r="172" spans="1:7">
      <c r="A172" s="2" t="s">
        <v>89</v>
      </c>
      <c r="B172" s="2">
        <v>143.19999999999999</v>
      </c>
      <c r="C172" s="2">
        <v>23.4</v>
      </c>
      <c r="D172" s="2">
        <v>38.6</v>
      </c>
      <c r="E172" s="2">
        <v>29.5</v>
      </c>
      <c r="F172" s="2">
        <v>26.9</v>
      </c>
      <c r="G172" s="2">
        <v>24.7</v>
      </c>
    </row>
    <row r="173" spans="1:7">
      <c r="A173" s="2" t="s">
        <v>88</v>
      </c>
      <c r="B173" s="2">
        <v>2136.3000000000002</v>
      </c>
      <c r="C173" s="2">
        <v>805.7</v>
      </c>
      <c r="D173" s="2">
        <v>633.20000000000005</v>
      </c>
      <c r="E173" s="2">
        <v>358.7</v>
      </c>
      <c r="F173" s="2">
        <v>213.5</v>
      </c>
      <c r="G173" s="2">
        <v>125.2</v>
      </c>
    </row>
    <row r="174" spans="1:7">
      <c r="A174" s="2" t="s">
        <v>87</v>
      </c>
      <c r="B174" s="2">
        <v>780.9</v>
      </c>
      <c r="C174" s="2">
        <v>236.3</v>
      </c>
      <c r="D174" s="2">
        <v>250.7</v>
      </c>
      <c r="E174" s="2">
        <v>151.5</v>
      </c>
      <c r="F174" s="2">
        <v>96</v>
      </c>
      <c r="G174" s="2">
        <v>46.4</v>
      </c>
    </row>
    <row r="175" spans="1:7">
      <c r="A175" s="2" t="s">
        <v>86</v>
      </c>
      <c r="B175" s="2">
        <v>2416.5</v>
      </c>
      <c r="C175" s="2">
        <v>482.6</v>
      </c>
      <c r="D175" s="2">
        <v>774.4</v>
      </c>
      <c r="E175" s="2">
        <v>499.1</v>
      </c>
      <c r="F175" s="2">
        <v>385.1</v>
      </c>
      <c r="G175" s="2">
        <v>275.2</v>
      </c>
    </row>
    <row r="176" spans="1:7">
      <c r="A176" s="2" t="s">
        <v>34</v>
      </c>
      <c r="B176" s="2">
        <v>436.4</v>
      </c>
      <c r="C176" s="2">
        <v>57.7</v>
      </c>
      <c r="D176" s="2">
        <v>89.9</v>
      </c>
      <c r="E176" s="2">
        <v>117.2</v>
      </c>
      <c r="F176" s="2">
        <v>96.9</v>
      </c>
      <c r="G176" s="2">
        <v>74.5</v>
      </c>
    </row>
    <row r="177" spans="1:7">
      <c r="A177" s="2" t="s">
        <v>85</v>
      </c>
      <c r="B177" s="2">
        <v>366.5</v>
      </c>
      <c r="C177" s="2">
        <v>50.6</v>
      </c>
      <c r="D177" s="2">
        <v>76.5</v>
      </c>
      <c r="E177" s="2">
        <v>100.1</v>
      </c>
      <c r="F177" s="2">
        <v>80</v>
      </c>
      <c r="G177" s="2">
        <v>59.4</v>
      </c>
    </row>
    <row r="178" spans="1:7">
      <c r="A178" s="2" t="s">
        <v>84</v>
      </c>
      <c r="B178" s="2">
        <v>71.3</v>
      </c>
      <c r="C178" s="2">
        <v>7.1</v>
      </c>
      <c r="D178" s="2">
        <v>13.6</v>
      </c>
      <c r="E178" s="2">
        <v>17.8</v>
      </c>
      <c r="F178" s="2">
        <v>17.600000000000001</v>
      </c>
      <c r="G178" s="2">
        <v>15.2</v>
      </c>
    </row>
    <row r="179" spans="1:7">
      <c r="A179" s="2" t="s">
        <v>31</v>
      </c>
      <c r="B179" s="2">
        <v>0.5</v>
      </c>
      <c r="C179" s="2">
        <v>0</v>
      </c>
      <c r="D179" s="2">
        <v>0.1</v>
      </c>
      <c r="E179" s="2">
        <v>0.1</v>
      </c>
      <c r="F179" s="2">
        <v>0.1</v>
      </c>
      <c r="G179" s="2">
        <v>0.2</v>
      </c>
    </row>
    <row r="180" spans="1:7">
      <c r="A180" s="2" t="s">
        <v>83</v>
      </c>
      <c r="B180" s="2">
        <v>3.4</v>
      </c>
      <c r="C180" s="2">
        <v>0.3</v>
      </c>
      <c r="D180" s="2">
        <v>0.5</v>
      </c>
      <c r="E180" s="2">
        <v>0.6</v>
      </c>
      <c r="F180" s="2">
        <v>0.8</v>
      </c>
      <c r="G180" s="2">
        <v>1.3</v>
      </c>
    </row>
    <row r="181" spans="1:7">
      <c r="A181" s="2" t="s">
        <v>29</v>
      </c>
      <c r="B181" s="2">
        <v>2.5</v>
      </c>
      <c r="C181" s="2">
        <v>0.2</v>
      </c>
      <c r="D181" s="2">
        <v>0.4</v>
      </c>
      <c r="E181" s="2">
        <v>0.4</v>
      </c>
      <c r="F181" s="2">
        <v>0.6</v>
      </c>
      <c r="G181" s="2">
        <v>0.9</v>
      </c>
    </row>
    <row r="182" spans="1:7">
      <c r="A182" s="2" t="s">
        <v>82</v>
      </c>
      <c r="B182" s="2">
        <v>716.3</v>
      </c>
      <c r="C182" s="2">
        <v>128.80000000000001</v>
      </c>
      <c r="D182" s="2">
        <v>156.6</v>
      </c>
      <c r="E182" s="2">
        <v>141.80000000000001</v>
      </c>
      <c r="F182" s="2">
        <v>137.1</v>
      </c>
      <c r="G182" s="2">
        <v>152</v>
      </c>
    </row>
    <row r="183" spans="1:7">
      <c r="A183" s="2" t="s">
        <v>81</v>
      </c>
      <c r="B183" s="2">
        <v>153.69999999999999</v>
      </c>
      <c r="C183" s="2">
        <v>40.1</v>
      </c>
      <c r="D183" s="2">
        <v>33</v>
      </c>
      <c r="E183" s="2">
        <v>29.2</v>
      </c>
      <c r="F183" s="2">
        <v>27.6</v>
      </c>
      <c r="G183" s="2">
        <v>23.8</v>
      </c>
    </row>
    <row r="184" spans="1:7">
      <c r="A184" s="2" t="s">
        <v>80</v>
      </c>
      <c r="B184" s="2">
        <v>0.9</v>
      </c>
      <c r="C184" s="2">
        <v>0.2</v>
      </c>
      <c r="D184" s="2">
        <v>0.2</v>
      </c>
      <c r="E184" s="2">
        <v>0.2</v>
      </c>
      <c r="F184" s="2">
        <v>0.2</v>
      </c>
      <c r="G184" s="2">
        <v>0.1</v>
      </c>
    </row>
    <row r="185" spans="1:7">
      <c r="A185" s="2" t="s">
        <v>79</v>
      </c>
      <c r="B185" s="2">
        <v>4055.3</v>
      </c>
      <c r="C185" s="2">
        <v>1396</v>
      </c>
      <c r="D185" s="2">
        <v>1227.7</v>
      </c>
      <c r="E185" s="2">
        <v>682.7</v>
      </c>
      <c r="F185" s="2">
        <v>449.1</v>
      </c>
      <c r="G185" s="2">
        <v>299.8</v>
      </c>
    </row>
    <row r="186" spans="1:7">
      <c r="A186" s="2" t="s">
        <v>78</v>
      </c>
      <c r="B186" s="2">
        <v>503.2</v>
      </c>
      <c r="C186" s="2">
        <v>120.7</v>
      </c>
      <c r="D186" s="2">
        <v>119.9</v>
      </c>
      <c r="E186" s="2">
        <v>118.2</v>
      </c>
      <c r="F186" s="2">
        <v>81.5</v>
      </c>
      <c r="G186" s="2">
        <v>63</v>
      </c>
    </row>
    <row r="187" spans="1:7">
      <c r="A187" s="2" t="s">
        <v>77</v>
      </c>
      <c r="B187" s="2">
        <v>16.7</v>
      </c>
      <c r="C187" s="2">
        <v>4.4000000000000004</v>
      </c>
      <c r="D187" s="2">
        <v>4</v>
      </c>
      <c r="E187" s="2">
        <v>3.1</v>
      </c>
      <c r="F187" s="2">
        <v>3.1</v>
      </c>
      <c r="G187" s="2">
        <v>2.2000000000000002</v>
      </c>
    </row>
    <row r="188" spans="1:7">
      <c r="A188" s="2" t="s">
        <v>76</v>
      </c>
      <c r="B188" s="2">
        <v>13.2</v>
      </c>
      <c r="C188" s="2">
        <v>2.2000000000000002</v>
      </c>
      <c r="D188" s="2">
        <v>3.4</v>
      </c>
      <c r="E188" s="2">
        <v>2.5</v>
      </c>
      <c r="F188" s="2">
        <v>2.7</v>
      </c>
      <c r="G188" s="2">
        <v>2.4</v>
      </c>
    </row>
    <row r="189" spans="1:7">
      <c r="A189" s="2" t="s">
        <v>75</v>
      </c>
      <c r="B189" s="2">
        <v>94.5</v>
      </c>
      <c r="C189" s="2">
        <v>26.1</v>
      </c>
      <c r="D189" s="2">
        <v>21.9</v>
      </c>
      <c r="E189" s="2">
        <v>23.2</v>
      </c>
      <c r="F189" s="2">
        <v>12.6</v>
      </c>
      <c r="G189" s="2">
        <v>10.7</v>
      </c>
    </row>
    <row r="190" spans="1:7">
      <c r="A190" s="2" t="s">
        <v>74</v>
      </c>
      <c r="B190" s="2">
        <v>112.2</v>
      </c>
      <c r="C190" s="2">
        <v>34.799999999999997</v>
      </c>
      <c r="D190" s="2">
        <v>29.3</v>
      </c>
      <c r="E190" s="2">
        <v>22.8</v>
      </c>
      <c r="F190" s="2">
        <v>15.4</v>
      </c>
      <c r="G190" s="2">
        <v>10</v>
      </c>
    </row>
    <row r="191" spans="1:7">
      <c r="A191" s="2" t="s">
        <v>73</v>
      </c>
      <c r="B191" s="2">
        <v>0.3</v>
      </c>
      <c r="C191" s="2">
        <v>0</v>
      </c>
      <c r="D191" s="2">
        <v>0.1</v>
      </c>
      <c r="E191" s="2">
        <v>0</v>
      </c>
      <c r="F191" s="2">
        <v>0.1</v>
      </c>
      <c r="G191" s="2">
        <v>0</v>
      </c>
    </row>
    <row r="192" spans="1:7">
      <c r="A192" s="2" t="s">
        <v>72</v>
      </c>
      <c r="B192" s="2">
        <v>209.5</v>
      </c>
      <c r="C192" s="2">
        <v>49.7</v>
      </c>
      <c r="D192" s="2">
        <v>54.9</v>
      </c>
      <c r="E192" s="2">
        <v>53.9</v>
      </c>
      <c r="F192" s="2">
        <v>30.3</v>
      </c>
      <c r="G192" s="2">
        <v>20.7</v>
      </c>
    </row>
    <row r="193" spans="1:7">
      <c r="A193" s="2" t="s">
        <v>71</v>
      </c>
      <c r="B193" s="2">
        <v>0.4</v>
      </c>
      <c r="C193" s="2">
        <v>0.1</v>
      </c>
      <c r="D193" s="2">
        <v>0.1</v>
      </c>
      <c r="E193" s="2">
        <v>0.1</v>
      </c>
      <c r="F193" s="2">
        <v>0.1</v>
      </c>
      <c r="G193" s="2">
        <v>0</v>
      </c>
    </row>
    <row r="194" spans="1:7">
      <c r="A194" s="2" t="s">
        <v>70</v>
      </c>
      <c r="B194" s="2">
        <v>5.5</v>
      </c>
      <c r="C194" s="2">
        <v>1.2</v>
      </c>
      <c r="D194" s="2">
        <v>1.2</v>
      </c>
      <c r="E194" s="2">
        <v>1.1000000000000001</v>
      </c>
      <c r="F194" s="2">
        <v>1.1000000000000001</v>
      </c>
      <c r="G194" s="2">
        <v>0.8</v>
      </c>
    </row>
    <row r="195" spans="1:7">
      <c r="A195" s="2" t="s">
        <v>69</v>
      </c>
      <c r="B195" s="2">
        <v>0</v>
      </c>
      <c r="C195" s="2">
        <v>0</v>
      </c>
      <c r="D195" s="2">
        <v>0</v>
      </c>
      <c r="E195" s="2">
        <v>0</v>
      </c>
      <c r="F195" s="2">
        <v>0</v>
      </c>
      <c r="G195" s="2">
        <v>0</v>
      </c>
    </row>
    <row r="196" spans="1:7">
      <c r="A196" s="2" t="s">
        <v>68</v>
      </c>
      <c r="B196" s="2">
        <v>46</v>
      </c>
      <c r="C196" s="2">
        <v>1.2</v>
      </c>
      <c r="D196" s="2">
        <v>3.7</v>
      </c>
      <c r="E196" s="2">
        <v>10.7</v>
      </c>
      <c r="F196" s="2">
        <v>15.2</v>
      </c>
      <c r="G196" s="2">
        <v>15.2</v>
      </c>
    </row>
    <row r="197" spans="1:7">
      <c r="A197" s="2" t="s">
        <v>67</v>
      </c>
      <c r="B197" s="2">
        <v>6.4</v>
      </c>
      <c r="C197" s="2">
        <v>1.3</v>
      </c>
      <c r="D197" s="2">
        <v>1.6</v>
      </c>
      <c r="E197" s="2">
        <v>1.2</v>
      </c>
      <c r="F197" s="2">
        <v>1.3</v>
      </c>
      <c r="G197" s="2">
        <v>1.2</v>
      </c>
    </row>
    <row r="198" spans="1:7">
      <c r="A198" s="2" t="s">
        <v>66</v>
      </c>
      <c r="B198" s="2">
        <v>0.1</v>
      </c>
      <c r="C198" s="2">
        <v>0</v>
      </c>
      <c r="D198" s="2">
        <v>0</v>
      </c>
      <c r="E198" s="2">
        <v>0</v>
      </c>
      <c r="F198" s="2">
        <v>0</v>
      </c>
      <c r="G198" s="2">
        <v>0</v>
      </c>
    </row>
    <row r="199" spans="1:7">
      <c r="A199" s="2" t="s">
        <v>65</v>
      </c>
      <c r="B199" s="2">
        <v>1047.8</v>
      </c>
      <c r="C199" s="2">
        <v>63.1</v>
      </c>
      <c r="D199" s="2">
        <v>116.4</v>
      </c>
      <c r="E199" s="2">
        <v>227.7</v>
      </c>
      <c r="F199" s="2">
        <v>317.89999999999998</v>
      </c>
      <c r="G199" s="2">
        <v>322.8</v>
      </c>
    </row>
    <row r="200" spans="1:7">
      <c r="A200" s="2" t="s">
        <v>64</v>
      </c>
      <c r="B200" s="2">
        <v>563.20000000000005</v>
      </c>
      <c r="C200" s="2">
        <v>17.100000000000001</v>
      </c>
      <c r="D200" s="2">
        <v>42.8</v>
      </c>
      <c r="E200" s="2">
        <v>124</v>
      </c>
      <c r="F200" s="2">
        <v>184</v>
      </c>
      <c r="G200" s="2">
        <v>195.3</v>
      </c>
    </row>
    <row r="201" spans="1:7">
      <c r="A201" s="2" t="s">
        <v>63</v>
      </c>
      <c r="B201" s="2">
        <v>416.5</v>
      </c>
      <c r="C201" s="2">
        <v>45.2</v>
      </c>
      <c r="D201" s="2">
        <v>71.7</v>
      </c>
      <c r="E201" s="2">
        <v>99.4</v>
      </c>
      <c r="F201" s="2">
        <v>112.5</v>
      </c>
      <c r="G201" s="2">
        <v>87.8</v>
      </c>
    </row>
    <row r="202" spans="1:7">
      <c r="A202" s="2" t="s">
        <v>62</v>
      </c>
      <c r="B202" s="2">
        <v>10.3</v>
      </c>
      <c r="C202" s="2">
        <v>0.4</v>
      </c>
      <c r="D202" s="2">
        <v>0.6</v>
      </c>
      <c r="E202" s="2">
        <v>1.3</v>
      </c>
      <c r="F202" s="2">
        <v>2.9</v>
      </c>
      <c r="G202" s="2">
        <v>4.9000000000000004</v>
      </c>
    </row>
    <row r="203" spans="1:7">
      <c r="A203" s="2" t="s">
        <v>61</v>
      </c>
      <c r="B203" s="2">
        <v>72.3</v>
      </c>
      <c r="C203" s="2">
        <v>0.8</v>
      </c>
      <c r="D203" s="2">
        <v>1.9</v>
      </c>
      <c r="E203" s="2">
        <v>5.3</v>
      </c>
      <c r="F203" s="2">
        <v>23.2</v>
      </c>
      <c r="G203" s="2">
        <v>41.1</v>
      </c>
    </row>
    <row r="204" spans="1:7">
      <c r="A204" s="2" t="s">
        <v>60</v>
      </c>
      <c r="B204" s="2">
        <v>71.8</v>
      </c>
      <c r="C204" s="2">
        <v>0.8</v>
      </c>
      <c r="D204" s="2">
        <v>1.9</v>
      </c>
      <c r="E204" s="2">
        <v>5.3</v>
      </c>
      <c r="F204" s="2">
        <v>23</v>
      </c>
      <c r="G204" s="2">
        <v>40.9</v>
      </c>
    </row>
    <row r="205" spans="1:7">
      <c r="A205" s="2" t="s">
        <v>48</v>
      </c>
    </row>
    <row r="206" spans="1:7">
      <c r="A206" s="2" t="s">
        <v>44</v>
      </c>
      <c r="B206" s="2">
        <v>10224.6</v>
      </c>
      <c r="C206" s="2">
        <v>2999.2</v>
      </c>
      <c r="D206" s="2">
        <v>2600.8000000000002</v>
      </c>
      <c r="E206" s="2">
        <v>1855</v>
      </c>
      <c r="F206" s="2">
        <v>1555.9</v>
      </c>
      <c r="G206" s="2">
        <v>1213.5</v>
      </c>
    </row>
    <row r="207" spans="1:7">
      <c r="A207" s="2" t="s">
        <v>93</v>
      </c>
      <c r="B207" s="2">
        <v>7607.5</v>
      </c>
      <c r="C207" s="2">
        <v>2715.9</v>
      </c>
      <c r="D207" s="2">
        <v>2227.1999999999998</v>
      </c>
      <c r="E207" s="2">
        <v>1281.0999999999999</v>
      </c>
      <c r="F207" s="2">
        <v>843.1</v>
      </c>
      <c r="G207" s="2">
        <v>540</v>
      </c>
    </row>
    <row r="208" spans="1:7">
      <c r="A208" s="2" t="s">
        <v>42</v>
      </c>
      <c r="B208" s="2">
        <v>6728.8</v>
      </c>
      <c r="C208" s="2">
        <v>2518.6999999999998</v>
      </c>
      <c r="D208" s="2">
        <v>2032.6</v>
      </c>
      <c r="E208" s="2">
        <v>1078.4000000000001</v>
      </c>
      <c r="F208" s="2">
        <v>678.1</v>
      </c>
      <c r="G208" s="2">
        <v>421</v>
      </c>
    </row>
    <row r="209" spans="1:7">
      <c r="A209" s="2" t="s">
        <v>92</v>
      </c>
      <c r="B209" s="2">
        <v>2715.5</v>
      </c>
      <c r="C209" s="2">
        <v>951.5</v>
      </c>
      <c r="D209" s="2">
        <v>813.2</v>
      </c>
      <c r="E209" s="2">
        <v>426.7</v>
      </c>
      <c r="F209" s="2">
        <v>299</v>
      </c>
      <c r="G209" s="2">
        <v>225.1</v>
      </c>
    </row>
    <row r="210" spans="1:7">
      <c r="A210" s="2" t="s">
        <v>91</v>
      </c>
      <c r="B210" s="2">
        <v>137.9</v>
      </c>
      <c r="C210" s="2">
        <v>3.5</v>
      </c>
      <c r="D210" s="2">
        <v>11.5</v>
      </c>
      <c r="E210" s="2">
        <v>17.600000000000001</v>
      </c>
      <c r="F210" s="2">
        <v>37.4</v>
      </c>
      <c r="G210" s="2">
        <v>67.8</v>
      </c>
    </row>
    <row r="211" spans="1:7">
      <c r="A211" s="2" t="s">
        <v>90</v>
      </c>
      <c r="B211" s="2">
        <v>895.5</v>
      </c>
      <c r="C211" s="2">
        <v>217.3</v>
      </c>
      <c r="D211" s="2">
        <v>236.1</v>
      </c>
      <c r="E211" s="2">
        <v>152.4</v>
      </c>
      <c r="F211" s="2">
        <v>142.80000000000001</v>
      </c>
      <c r="G211" s="2">
        <v>146.80000000000001</v>
      </c>
    </row>
    <row r="212" spans="1:7">
      <c r="A212" s="2" t="s">
        <v>89</v>
      </c>
      <c r="B212" s="2">
        <v>186.9</v>
      </c>
      <c r="C212" s="2">
        <v>37.6</v>
      </c>
      <c r="D212" s="2">
        <v>51.6</v>
      </c>
      <c r="E212" s="2">
        <v>36.799999999999997</v>
      </c>
      <c r="F212" s="2">
        <v>33.6</v>
      </c>
      <c r="G212" s="2">
        <v>27.3</v>
      </c>
    </row>
    <row r="213" spans="1:7">
      <c r="A213" s="2" t="s">
        <v>88</v>
      </c>
      <c r="B213" s="2">
        <v>3802</v>
      </c>
      <c r="C213" s="2">
        <v>1544.1</v>
      </c>
      <c r="D213" s="2">
        <v>1133.5</v>
      </c>
      <c r="E213" s="2">
        <v>606.70000000000005</v>
      </c>
      <c r="F213" s="2">
        <v>339.2</v>
      </c>
      <c r="G213" s="2">
        <v>178.4</v>
      </c>
    </row>
    <row r="214" spans="1:7">
      <c r="A214" s="2" t="s">
        <v>87</v>
      </c>
      <c r="B214" s="2">
        <v>1135</v>
      </c>
      <c r="C214" s="2">
        <v>400.3</v>
      </c>
      <c r="D214" s="2">
        <v>366.6</v>
      </c>
      <c r="E214" s="2">
        <v>199.9</v>
      </c>
      <c r="F214" s="2">
        <v>116.8</v>
      </c>
      <c r="G214" s="2">
        <v>51.3</v>
      </c>
    </row>
    <row r="215" spans="1:7">
      <c r="A215" s="2" t="s">
        <v>86</v>
      </c>
      <c r="B215" s="2">
        <v>3794.8</v>
      </c>
      <c r="C215" s="2">
        <v>864.8</v>
      </c>
      <c r="D215" s="2">
        <v>1220</v>
      </c>
      <c r="E215" s="2">
        <v>768.7</v>
      </c>
      <c r="F215" s="2">
        <v>567.20000000000005</v>
      </c>
      <c r="G215" s="2">
        <v>374</v>
      </c>
    </row>
    <row r="216" spans="1:7">
      <c r="A216" s="2" t="s">
        <v>34</v>
      </c>
      <c r="B216" s="2">
        <v>822.7</v>
      </c>
      <c r="C216" s="2">
        <v>132.69999999999999</v>
      </c>
      <c r="D216" s="2">
        <v>193.4</v>
      </c>
      <c r="E216" s="2">
        <v>225.2</v>
      </c>
      <c r="F216" s="2">
        <v>164.6</v>
      </c>
      <c r="G216" s="2">
        <v>106.7</v>
      </c>
    </row>
    <row r="217" spans="1:7">
      <c r="A217" s="2" t="s">
        <v>85</v>
      </c>
      <c r="B217" s="2">
        <v>713.7</v>
      </c>
      <c r="C217" s="2">
        <v>117.3</v>
      </c>
      <c r="D217" s="2">
        <v>168</v>
      </c>
      <c r="E217" s="2">
        <v>197.7</v>
      </c>
      <c r="F217" s="2">
        <v>141.80000000000001</v>
      </c>
      <c r="G217" s="2">
        <v>88.9</v>
      </c>
    </row>
    <row r="218" spans="1:7">
      <c r="A218" s="2" t="s">
        <v>84</v>
      </c>
      <c r="B218" s="2">
        <v>111.9</v>
      </c>
      <c r="C218" s="2">
        <v>15.4</v>
      </c>
      <c r="D218" s="2">
        <v>25.6</v>
      </c>
      <c r="E218" s="2">
        <v>28.7</v>
      </c>
      <c r="F218" s="2">
        <v>24.2</v>
      </c>
      <c r="G218" s="2">
        <v>18</v>
      </c>
    </row>
    <row r="219" spans="1:7">
      <c r="A219" s="2" t="s">
        <v>31</v>
      </c>
      <c r="B219" s="2">
        <v>0.6</v>
      </c>
      <c r="C219" s="2">
        <v>0.1</v>
      </c>
      <c r="D219" s="2">
        <v>0.1</v>
      </c>
      <c r="E219" s="2">
        <v>0.2</v>
      </c>
      <c r="F219" s="2">
        <v>0.1</v>
      </c>
      <c r="G219" s="2">
        <v>0.2</v>
      </c>
    </row>
    <row r="220" spans="1:7">
      <c r="A220" s="2" t="s">
        <v>83</v>
      </c>
      <c r="B220" s="2">
        <v>5.0999999999999996</v>
      </c>
      <c r="C220" s="2">
        <v>0.5</v>
      </c>
      <c r="D220" s="2">
        <v>0.9</v>
      </c>
      <c r="E220" s="2">
        <v>1</v>
      </c>
      <c r="F220" s="2">
        <v>1.1000000000000001</v>
      </c>
      <c r="G220" s="2">
        <v>1.6</v>
      </c>
    </row>
    <row r="221" spans="1:7">
      <c r="A221" s="2" t="s">
        <v>29</v>
      </c>
      <c r="B221" s="2">
        <v>3.8</v>
      </c>
      <c r="C221" s="2">
        <v>0.4</v>
      </c>
      <c r="D221" s="2">
        <v>0.6</v>
      </c>
      <c r="E221" s="2">
        <v>0.7</v>
      </c>
      <c r="F221" s="2">
        <v>0.8</v>
      </c>
      <c r="G221" s="2">
        <v>1.3</v>
      </c>
    </row>
    <row r="222" spans="1:7">
      <c r="A222" s="2" t="s">
        <v>82</v>
      </c>
      <c r="B222" s="2">
        <v>1316.3</v>
      </c>
      <c r="C222" s="2">
        <v>260.5</v>
      </c>
      <c r="D222" s="2">
        <v>297.8</v>
      </c>
      <c r="E222" s="2">
        <v>269.39999999999998</v>
      </c>
      <c r="F222" s="2">
        <v>250</v>
      </c>
      <c r="G222" s="2">
        <v>238.5</v>
      </c>
    </row>
    <row r="223" spans="1:7">
      <c r="A223" s="2" t="s">
        <v>81</v>
      </c>
      <c r="B223" s="2">
        <v>387.3</v>
      </c>
      <c r="C223" s="2">
        <v>106.3</v>
      </c>
      <c r="D223" s="2">
        <v>85</v>
      </c>
      <c r="E223" s="2">
        <v>71.2</v>
      </c>
      <c r="F223" s="2">
        <v>69.7</v>
      </c>
      <c r="G223" s="2">
        <v>55</v>
      </c>
    </row>
    <row r="224" spans="1:7">
      <c r="A224" s="2" t="s">
        <v>80</v>
      </c>
      <c r="B224" s="2">
        <v>1.6</v>
      </c>
      <c r="C224" s="2">
        <v>0.4</v>
      </c>
      <c r="D224" s="2">
        <v>0.4</v>
      </c>
      <c r="E224" s="2">
        <v>0.3</v>
      </c>
      <c r="F224" s="2">
        <v>0.2</v>
      </c>
      <c r="G224" s="2">
        <v>0.2</v>
      </c>
    </row>
    <row r="225" spans="1:7">
      <c r="A225" s="2" t="s">
        <v>79</v>
      </c>
      <c r="B225" s="2">
        <v>6700.6</v>
      </c>
      <c r="C225" s="2">
        <v>2517.4</v>
      </c>
      <c r="D225" s="2">
        <v>2013.5</v>
      </c>
      <c r="E225" s="2">
        <v>1085.0999999999999</v>
      </c>
      <c r="F225" s="2">
        <v>674.1</v>
      </c>
      <c r="G225" s="2">
        <v>410.6</v>
      </c>
    </row>
    <row r="226" spans="1:7">
      <c r="A226" s="2" t="s">
        <v>78</v>
      </c>
      <c r="B226" s="2">
        <v>1067.8</v>
      </c>
      <c r="C226" s="2">
        <v>238.4</v>
      </c>
      <c r="D226" s="2">
        <v>262.60000000000002</v>
      </c>
      <c r="E226" s="2">
        <v>260.10000000000002</v>
      </c>
      <c r="F226" s="2">
        <v>177.9</v>
      </c>
      <c r="G226" s="2">
        <v>128.80000000000001</v>
      </c>
    </row>
    <row r="227" spans="1:7">
      <c r="A227" s="2" t="s">
        <v>77</v>
      </c>
      <c r="B227" s="2">
        <v>33.299999999999997</v>
      </c>
      <c r="C227" s="2">
        <v>9</v>
      </c>
      <c r="D227" s="2">
        <v>9.1</v>
      </c>
      <c r="E227" s="2">
        <v>5.8</v>
      </c>
      <c r="F227" s="2">
        <v>5.5</v>
      </c>
      <c r="G227" s="2">
        <v>3.8</v>
      </c>
    </row>
    <row r="228" spans="1:7">
      <c r="A228" s="2" t="s">
        <v>76</v>
      </c>
      <c r="B228" s="2">
        <v>21.4</v>
      </c>
      <c r="C228" s="2">
        <v>4</v>
      </c>
      <c r="D228" s="2">
        <v>5.9</v>
      </c>
      <c r="E228" s="2">
        <v>4.5999999999999996</v>
      </c>
      <c r="F228" s="2">
        <v>3.7</v>
      </c>
      <c r="G228" s="2">
        <v>3.2</v>
      </c>
    </row>
    <row r="229" spans="1:7">
      <c r="A229" s="2" t="s">
        <v>75</v>
      </c>
      <c r="B229" s="2">
        <v>166.8</v>
      </c>
      <c r="C229" s="2">
        <v>45.6</v>
      </c>
      <c r="D229" s="2">
        <v>42.8</v>
      </c>
      <c r="E229" s="2">
        <v>41.5</v>
      </c>
      <c r="F229" s="2">
        <v>21.5</v>
      </c>
      <c r="G229" s="2">
        <v>15.3</v>
      </c>
    </row>
    <row r="230" spans="1:7">
      <c r="A230" s="2" t="s">
        <v>74</v>
      </c>
      <c r="B230" s="2">
        <v>228.3</v>
      </c>
      <c r="C230" s="2">
        <v>68.5</v>
      </c>
      <c r="D230" s="2">
        <v>62.1</v>
      </c>
      <c r="E230" s="2">
        <v>48.4</v>
      </c>
      <c r="F230" s="2">
        <v>30.8</v>
      </c>
      <c r="G230" s="2">
        <v>18.5</v>
      </c>
    </row>
    <row r="231" spans="1:7">
      <c r="A231" s="2" t="s">
        <v>73</v>
      </c>
      <c r="B231" s="2">
        <v>0.5</v>
      </c>
      <c r="C231" s="2">
        <v>0.1</v>
      </c>
      <c r="D231" s="2">
        <v>0.1</v>
      </c>
      <c r="E231" s="2">
        <v>0.1</v>
      </c>
      <c r="F231" s="2">
        <v>0.1</v>
      </c>
      <c r="G231" s="2">
        <v>0.1</v>
      </c>
    </row>
    <row r="232" spans="1:7">
      <c r="A232" s="2" t="s">
        <v>72</v>
      </c>
      <c r="B232" s="2">
        <v>489.2</v>
      </c>
      <c r="C232" s="2">
        <v>103.7</v>
      </c>
      <c r="D232" s="2">
        <v>128.6</v>
      </c>
      <c r="E232" s="2">
        <v>129.19999999999999</v>
      </c>
      <c r="F232" s="2">
        <v>76.400000000000006</v>
      </c>
      <c r="G232" s="2">
        <v>51.3</v>
      </c>
    </row>
    <row r="233" spans="1:7">
      <c r="A233" s="2" t="s">
        <v>71</v>
      </c>
      <c r="B233" s="2">
        <v>0.9</v>
      </c>
      <c r="C233" s="2">
        <v>0.2</v>
      </c>
      <c r="D233" s="2">
        <v>0.3</v>
      </c>
      <c r="E233" s="2">
        <v>0.2</v>
      </c>
      <c r="F233" s="2">
        <v>0.1</v>
      </c>
      <c r="G233" s="2">
        <v>0.1</v>
      </c>
    </row>
    <row r="234" spans="1:7">
      <c r="A234" s="2" t="s">
        <v>70</v>
      </c>
      <c r="B234" s="2">
        <v>13.4</v>
      </c>
      <c r="C234" s="2">
        <v>2.8</v>
      </c>
      <c r="D234" s="2">
        <v>3.2</v>
      </c>
      <c r="E234" s="2">
        <v>2.8</v>
      </c>
      <c r="F234" s="2">
        <v>2.8</v>
      </c>
      <c r="G234" s="2">
        <v>1.7</v>
      </c>
    </row>
    <row r="235" spans="1:7">
      <c r="A235" s="2" t="s">
        <v>69</v>
      </c>
      <c r="B235" s="2">
        <v>0</v>
      </c>
      <c r="C235" s="2">
        <v>0</v>
      </c>
      <c r="D235" s="2">
        <v>0</v>
      </c>
      <c r="E235" s="2">
        <v>0</v>
      </c>
      <c r="F235" s="2">
        <v>0</v>
      </c>
      <c r="G235" s="2">
        <v>0</v>
      </c>
    </row>
    <row r="236" spans="1:7">
      <c r="A236" s="2" t="s">
        <v>68</v>
      </c>
      <c r="B236" s="2">
        <v>105.4</v>
      </c>
      <c r="C236" s="2">
        <v>2.8</v>
      </c>
      <c r="D236" s="2">
        <v>8.5</v>
      </c>
      <c r="E236" s="2">
        <v>25.7</v>
      </c>
      <c r="F236" s="2">
        <v>35.299999999999997</v>
      </c>
      <c r="G236" s="2">
        <v>33</v>
      </c>
    </row>
    <row r="237" spans="1:7">
      <c r="A237" s="2" t="s">
        <v>67</v>
      </c>
      <c r="B237" s="2">
        <v>12</v>
      </c>
      <c r="C237" s="2">
        <v>2.4</v>
      </c>
      <c r="D237" s="2">
        <v>2.7</v>
      </c>
      <c r="E237" s="2">
        <v>2.6</v>
      </c>
      <c r="F237" s="2">
        <v>2.2000000000000002</v>
      </c>
      <c r="G237" s="2">
        <v>2.2000000000000002</v>
      </c>
    </row>
    <row r="238" spans="1:7">
      <c r="A238" s="2" t="s">
        <v>66</v>
      </c>
      <c r="B238" s="2">
        <v>0.1</v>
      </c>
      <c r="C238" s="2">
        <v>0</v>
      </c>
      <c r="D238" s="2">
        <v>0</v>
      </c>
      <c r="E238" s="2">
        <v>0</v>
      </c>
      <c r="F238" s="2">
        <v>0</v>
      </c>
      <c r="G238" s="2">
        <v>0</v>
      </c>
    </row>
    <row r="239" spans="1:7">
      <c r="A239" s="2" t="s">
        <v>65</v>
      </c>
      <c r="B239" s="2">
        <v>2076.1999999999998</v>
      </c>
      <c r="C239" s="2">
        <v>127</v>
      </c>
      <c r="D239" s="2">
        <v>237.4</v>
      </c>
      <c r="E239" s="2">
        <v>456.2</v>
      </c>
      <c r="F239" s="2">
        <v>638.29999999999995</v>
      </c>
      <c r="G239" s="2">
        <v>617.4</v>
      </c>
    </row>
    <row r="240" spans="1:7">
      <c r="A240" s="2" t="s">
        <v>64</v>
      </c>
      <c r="B240" s="2">
        <v>1125.9000000000001</v>
      </c>
      <c r="C240" s="2">
        <v>32.200000000000003</v>
      </c>
      <c r="D240" s="2">
        <v>85.1</v>
      </c>
      <c r="E240" s="2">
        <v>251</v>
      </c>
      <c r="F240" s="2">
        <v>376.3</v>
      </c>
      <c r="G240" s="2">
        <v>381.3</v>
      </c>
    </row>
    <row r="241" spans="1:7">
      <c r="A241" s="2" t="s">
        <v>63</v>
      </c>
      <c r="B241" s="2">
        <v>822.6</v>
      </c>
      <c r="C241" s="2">
        <v>93.1</v>
      </c>
      <c r="D241" s="2">
        <v>149</v>
      </c>
      <c r="E241" s="2">
        <v>197.1</v>
      </c>
      <c r="F241" s="2">
        <v>221</v>
      </c>
      <c r="G241" s="2">
        <v>162.30000000000001</v>
      </c>
    </row>
    <row r="242" spans="1:7">
      <c r="A242" s="2" t="s">
        <v>62</v>
      </c>
      <c r="B242" s="2">
        <v>20</v>
      </c>
      <c r="C242" s="2">
        <v>0.7</v>
      </c>
      <c r="D242" s="2">
        <v>1.2</v>
      </c>
      <c r="E242" s="2">
        <v>2.5</v>
      </c>
      <c r="F242" s="2">
        <v>6.7</v>
      </c>
      <c r="G242" s="2">
        <v>8.8000000000000007</v>
      </c>
    </row>
    <row r="243" spans="1:7">
      <c r="A243" s="2" t="s">
        <v>61</v>
      </c>
      <c r="B243" s="2">
        <v>136.19999999999999</v>
      </c>
      <c r="C243" s="2">
        <v>1.7</v>
      </c>
      <c r="D243" s="2">
        <v>3.5</v>
      </c>
      <c r="E243" s="2">
        <v>10.1</v>
      </c>
      <c r="F243" s="2">
        <v>44.5</v>
      </c>
      <c r="G243" s="2">
        <v>76.400000000000006</v>
      </c>
    </row>
    <row r="244" spans="1:7">
      <c r="A244" s="2" t="s">
        <v>60</v>
      </c>
      <c r="B244" s="2">
        <v>135.1</v>
      </c>
      <c r="C244" s="2">
        <v>1.7</v>
      </c>
      <c r="D244" s="2">
        <v>3.4</v>
      </c>
      <c r="E244" s="2">
        <v>10</v>
      </c>
      <c r="F244" s="2">
        <v>44.2</v>
      </c>
      <c r="G244" s="2">
        <v>75.8</v>
      </c>
    </row>
    <row r="245" spans="1:7">
      <c r="A245" s="2" t="s">
        <v>47</v>
      </c>
    </row>
    <row r="246" spans="1:7">
      <c r="A246" s="2" t="s">
        <v>44</v>
      </c>
      <c r="B246" s="2">
        <v>12612.6</v>
      </c>
      <c r="C246" s="2">
        <v>3450.1</v>
      </c>
      <c r="D246" s="2">
        <v>3159.1</v>
      </c>
      <c r="E246" s="2">
        <v>2381.4</v>
      </c>
      <c r="F246" s="2">
        <v>2063.6999999999998</v>
      </c>
      <c r="G246" s="2">
        <v>1558</v>
      </c>
    </row>
    <row r="247" spans="1:7">
      <c r="A247" s="2" t="s">
        <v>93</v>
      </c>
      <c r="B247" s="2">
        <v>8962.4</v>
      </c>
      <c r="C247" s="2">
        <v>3093.8</v>
      </c>
      <c r="D247" s="2">
        <v>2628.4</v>
      </c>
      <c r="E247" s="2">
        <v>1553.6</v>
      </c>
      <c r="F247" s="2">
        <v>1040.4000000000001</v>
      </c>
      <c r="G247" s="2">
        <v>645.9</v>
      </c>
    </row>
    <row r="248" spans="1:7">
      <c r="A248" s="2" t="s">
        <v>42</v>
      </c>
      <c r="B248" s="2">
        <v>7633.7</v>
      </c>
      <c r="C248" s="2">
        <v>2797.5</v>
      </c>
      <c r="D248" s="2">
        <v>2332</v>
      </c>
      <c r="E248" s="2">
        <v>1252</v>
      </c>
      <c r="F248" s="2">
        <v>783.3</v>
      </c>
      <c r="G248" s="2">
        <v>468.9</v>
      </c>
    </row>
    <row r="249" spans="1:7">
      <c r="A249" s="2" t="s">
        <v>92</v>
      </c>
      <c r="B249" s="2">
        <v>2965.4</v>
      </c>
      <c r="C249" s="2">
        <v>1021.1</v>
      </c>
      <c r="D249" s="2">
        <v>880.1</v>
      </c>
      <c r="E249" s="2">
        <v>475.1</v>
      </c>
      <c r="F249" s="2">
        <v>341.6</v>
      </c>
      <c r="G249" s="2">
        <v>247.5</v>
      </c>
    </row>
    <row r="250" spans="1:7">
      <c r="A250" s="2" t="s">
        <v>91</v>
      </c>
      <c r="B250" s="2">
        <v>160</v>
      </c>
      <c r="C250" s="2">
        <v>4.5</v>
      </c>
      <c r="D250" s="2">
        <v>14.5</v>
      </c>
      <c r="E250" s="2">
        <v>20.8</v>
      </c>
      <c r="F250" s="2">
        <v>45.7</v>
      </c>
      <c r="G250" s="2">
        <v>74.5</v>
      </c>
    </row>
    <row r="251" spans="1:7">
      <c r="A251" s="2" t="s">
        <v>90</v>
      </c>
      <c r="B251" s="2">
        <v>975.2</v>
      </c>
      <c r="C251" s="2">
        <v>220.6</v>
      </c>
      <c r="D251" s="2">
        <v>248.5</v>
      </c>
      <c r="E251" s="2">
        <v>170.6</v>
      </c>
      <c r="F251" s="2">
        <v>166.2</v>
      </c>
      <c r="G251" s="2">
        <v>169.2</v>
      </c>
    </row>
    <row r="252" spans="1:7">
      <c r="A252" s="2" t="s">
        <v>89</v>
      </c>
      <c r="B252" s="2">
        <v>184.1</v>
      </c>
      <c r="C252" s="2">
        <v>38.1</v>
      </c>
      <c r="D252" s="2">
        <v>50.9</v>
      </c>
      <c r="E252" s="2">
        <v>36.299999999999997</v>
      </c>
      <c r="F252" s="2">
        <v>33.1</v>
      </c>
      <c r="G252" s="2">
        <v>25.7</v>
      </c>
    </row>
    <row r="253" spans="1:7">
      <c r="A253" s="2" t="s">
        <v>88</v>
      </c>
      <c r="B253" s="2">
        <v>4532.7</v>
      </c>
      <c r="C253" s="2">
        <v>1779.9</v>
      </c>
      <c r="D253" s="2">
        <v>1397.5</v>
      </c>
      <c r="E253" s="2">
        <v>742.3</v>
      </c>
      <c r="F253" s="2">
        <v>409.9</v>
      </c>
      <c r="G253" s="2">
        <v>203.2</v>
      </c>
    </row>
    <row r="254" spans="1:7">
      <c r="A254" s="2" t="s">
        <v>87</v>
      </c>
      <c r="B254" s="2">
        <v>1170.7</v>
      </c>
      <c r="C254" s="2">
        <v>434.1</v>
      </c>
      <c r="D254" s="2">
        <v>383.6</v>
      </c>
      <c r="E254" s="2">
        <v>197.6</v>
      </c>
      <c r="F254" s="2">
        <v>109.8</v>
      </c>
      <c r="G254" s="2">
        <v>45.5</v>
      </c>
    </row>
    <row r="255" spans="1:7">
      <c r="A255" s="2" t="s">
        <v>86</v>
      </c>
      <c r="B255" s="2">
        <v>4343.7</v>
      </c>
      <c r="C255" s="2">
        <v>998.8</v>
      </c>
      <c r="D255" s="2">
        <v>1383.3</v>
      </c>
      <c r="E255" s="2">
        <v>891.1</v>
      </c>
      <c r="F255" s="2">
        <v>656.1</v>
      </c>
      <c r="G255" s="2">
        <v>414.5</v>
      </c>
    </row>
    <row r="256" spans="1:7">
      <c r="A256" s="2" t="s">
        <v>34</v>
      </c>
      <c r="B256" s="2">
        <v>1211.4000000000001</v>
      </c>
      <c r="C256" s="2">
        <v>216.6</v>
      </c>
      <c r="D256" s="2">
        <v>313.60000000000002</v>
      </c>
      <c r="E256" s="2">
        <v>326.89999999999998</v>
      </c>
      <c r="F256" s="2">
        <v>224.5</v>
      </c>
      <c r="G256" s="2">
        <v>129.69999999999999</v>
      </c>
    </row>
    <row r="257" spans="1:7">
      <c r="A257" s="2" t="s">
        <v>85</v>
      </c>
      <c r="B257" s="2">
        <v>1068.5</v>
      </c>
      <c r="C257" s="2">
        <v>192</v>
      </c>
      <c r="D257" s="2">
        <v>276.10000000000002</v>
      </c>
      <c r="E257" s="2">
        <v>291.3</v>
      </c>
      <c r="F257" s="2">
        <v>198</v>
      </c>
      <c r="G257" s="2">
        <v>111.1</v>
      </c>
    </row>
    <row r="258" spans="1:7">
      <c r="A258" s="2" t="s">
        <v>84</v>
      </c>
      <c r="B258" s="2">
        <v>146.19999999999999</v>
      </c>
      <c r="C258" s="2">
        <v>24.4</v>
      </c>
      <c r="D258" s="2">
        <v>38.200000000000003</v>
      </c>
      <c r="E258" s="2">
        <v>37.200000000000003</v>
      </c>
      <c r="F258" s="2">
        <v>27.7</v>
      </c>
      <c r="G258" s="2">
        <v>18.7</v>
      </c>
    </row>
    <row r="259" spans="1:7">
      <c r="A259" s="2" t="s">
        <v>31</v>
      </c>
      <c r="B259" s="2">
        <v>0.9</v>
      </c>
      <c r="C259" s="2">
        <v>0.1</v>
      </c>
      <c r="D259" s="2">
        <v>0.2</v>
      </c>
      <c r="E259" s="2">
        <v>0.2</v>
      </c>
      <c r="F259" s="2">
        <v>0.2</v>
      </c>
      <c r="G259" s="2">
        <v>0.3</v>
      </c>
    </row>
    <row r="260" spans="1:7">
      <c r="A260" s="2" t="s">
        <v>83</v>
      </c>
      <c r="B260" s="2">
        <v>7</v>
      </c>
      <c r="C260" s="2">
        <v>1</v>
      </c>
      <c r="D260" s="2">
        <v>1.4</v>
      </c>
      <c r="E260" s="2">
        <v>1.5</v>
      </c>
      <c r="F260" s="2">
        <v>1.4</v>
      </c>
      <c r="G260" s="2">
        <v>1.6</v>
      </c>
    </row>
    <row r="261" spans="1:7">
      <c r="A261" s="2" t="s">
        <v>29</v>
      </c>
      <c r="B261" s="2">
        <v>4.8</v>
      </c>
      <c r="C261" s="2">
        <v>0.7</v>
      </c>
      <c r="D261" s="2">
        <v>0.9</v>
      </c>
      <c r="E261" s="2">
        <v>1</v>
      </c>
      <c r="F261" s="2">
        <v>1</v>
      </c>
      <c r="G261" s="2">
        <v>1.3</v>
      </c>
    </row>
    <row r="262" spans="1:7">
      <c r="A262" s="2" t="s">
        <v>82</v>
      </c>
      <c r="B262" s="2">
        <v>1751.2</v>
      </c>
      <c r="C262" s="2">
        <v>347.5</v>
      </c>
      <c r="D262" s="2">
        <v>401.5</v>
      </c>
      <c r="E262" s="2">
        <v>361.9</v>
      </c>
      <c r="F262" s="2">
        <v>341.1</v>
      </c>
      <c r="G262" s="2">
        <v>299.10000000000002</v>
      </c>
    </row>
    <row r="263" spans="1:7">
      <c r="A263" s="2" t="s">
        <v>81</v>
      </c>
      <c r="B263" s="2">
        <v>657.6</v>
      </c>
      <c r="C263" s="2">
        <v>182.7</v>
      </c>
      <c r="D263" s="2">
        <v>144.69999999999999</v>
      </c>
      <c r="E263" s="2">
        <v>120</v>
      </c>
      <c r="F263" s="2">
        <v>120.9</v>
      </c>
      <c r="G263" s="2">
        <v>89.2</v>
      </c>
    </row>
    <row r="264" spans="1:7">
      <c r="A264" s="2" t="s">
        <v>80</v>
      </c>
      <c r="B264" s="2">
        <v>2.2999999999999998</v>
      </c>
      <c r="C264" s="2">
        <v>0.5</v>
      </c>
      <c r="D264" s="2">
        <v>0.7</v>
      </c>
      <c r="E264" s="2">
        <v>0.5</v>
      </c>
      <c r="F264" s="2">
        <v>0.4</v>
      </c>
      <c r="G264" s="2">
        <v>0.2</v>
      </c>
    </row>
    <row r="265" spans="1:7">
      <c r="A265" s="2" t="s">
        <v>79</v>
      </c>
      <c r="B265" s="2">
        <v>7605</v>
      </c>
      <c r="C265" s="2">
        <v>2791.6</v>
      </c>
      <c r="D265" s="2">
        <v>2309.1</v>
      </c>
      <c r="E265" s="2">
        <v>1262.5</v>
      </c>
      <c r="F265" s="2">
        <v>783.1</v>
      </c>
      <c r="G265" s="2">
        <v>458.7</v>
      </c>
    </row>
    <row r="266" spans="1:7">
      <c r="A266" s="2" t="s">
        <v>78</v>
      </c>
      <c r="B266" s="2">
        <v>1452.7</v>
      </c>
      <c r="C266" s="2">
        <v>283</v>
      </c>
      <c r="D266" s="2">
        <v>358.6</v>
      </c>
      <c r="E266" s="2">
        <v>365.7</v>
      </c>
      <c r="F266" s="2">
        <v>263.5</v>
      </c>
      <c r="G266" s="2">
        <v>181.9</v>
      </c>
    </row>
    <row r="267" spans="1:7">
      <c r="A267" s="2" t="s">
        <v>77</v>
      </c>
      <c r="B267" s="2">
        <v>42.6</v>
      </c>
      <c r="C267" s="2">
        <v>11</v>
      </c>
      <c r="D267" s="2">
        <v>11.2</v>
      </c>
      <c r="E267" s="2">
        <v>7.8</v>
      </c>
      <c r="F267" s="2">
        <v>7.9</v>
      </c>
      <c r="G267" s="2">
        <v>4.7</v>
      </c>
    </row>
    <row r="268" spans="1:7">
      <c r="A268" s="2" t="s">
        <v>76</v>
      </c>
      <c r="B268" s="2">
        <v>24.1</v>
      </c>
      <c r="C268" s="2">
        <v>5.0999999999999996</v>
      </c>
      <c r="D268" s="2">
        <v>6.8</v>
      </c>
      <c r="E268" s="2">
        <v>5.2</v>
      </c>
      <c r="F268" s="2">
        <v>4.0999999999999996</v>
      </c>
      <c r="G268" s="2">
        <v>3</v>
      </c>
    </row>
    <row r="269" spans="1:7">
      <c r="A269" s="2" t="s">
        <v>75</v>
      </c>
      <c r="B269" s="2">
        <v>192.5</v>
      </c>
      <c r="C269" s="2">
        <v>45.1</v>
      </c>
      <c r="D269" s="2">
        <v>52.2</v>
      </c>
      <c r="E269" s="2">
        <v>49</v>
      </c>
      <c r="F269" s="2">
        <v>26.8</v>
      </c>
      <c r="G269" s="2">
        <v>19.5</v>
      </c>
    </row>
    <row r="270" spans="1:7">
      <c r="A270" s="2" t="s">
        <v>74</v>
      </c>
      <c r="B270" s="2">
        <v>290.89999999999998</v>
      </c>
      <c r="C270" s="2">
        <v>80.8</v>
      </c>
      <c r="D270" s="2">
        <v>81.5</v>
      </c>
      <c r="E270" s="2">
        <v>63.8</v>
      </c>
      <c r="F270" s="2">
        <v>41.4</v>
      </c>
      <c r="G270" s="2">
        <v>23.4</v>
      </c>
    </row>
    <row r="271" spans="1:7">
      <c r="A271" s="2" t="s">
        <v>73</v>
      </c>
      <c r="B271" s="2">
        <v>0.7</v>
      </c>
      <c r="C271" s="2">
        <v>0.2</v>
      </c>
      <c r="D271" s="2">
        <v>0.2</v>
      </c>
      <c r="E271" s="2">
        <v>0.2</v>
      </c>
      <c r="F271" s="2">
        <v>0.1</v>
      </c>
      <c r="G271" s="2">
        <v>0</v>
      </c>
    </row>
    <row r="272" spans="1:7">
      <c r="A272" s="2" t="s">
        <v>72</v>
      </c>
      <c r="B272" s="2">
        <v>704.1</v>
      </c>
      <c r="C272" s="2">
        <v>129</v>
      </c>
      <c r="D272" s="2">
        <v>183.8</v>
      </c>
      <c r="E272" s="2">
        <v>191.8</v>
      </c>
      <c r="F272" s="2">
        <v>120.3</v>
      </c>
      <c r="G272" s="2">
        <v>79.2</v>
      </c>
    </row>
    <row r="273" spans="1:7">
      <c r="A273" s="2" t="s">
        <v>71</v>
      </c>
      <c r="B273" s="2">
        <v>1.2</v>
      </c>
      <c r="C273" s="2">
        <v>0.3</v>
      </c>
      <c r="D273" s="2">
        <v>0.3</v>
      </c>
      <c r="E273" s="2">
        <v>0.3</v>
      </c>
      <c r="F273" s="2">
        <v>0.2</v>
      </c>
      <c r="G273" s="2">
        <v>0.1</v>
      </c>
    </row>
    <row r="274" spans="1:7">
      <c r="A274" s="2" t="s">
        <v>70</v>
      </c>
      <c r="B274" s="2">
        <v>24.3</v>
      </c>
      <c r="C274" s="2">
        <v>4.8</v>
      </c>
      <c r="D274" s="2">
        <v>6.4</v>
      </c>
      <c r="E274" s="2">
        <v>5</v>
      </c>
      <c r="F274" s="2">
        <v>5</v>
      </c>
      <c r="G274" s="2">
        <v>3.2</v>
      </c>
    </row>
    <row r="275" spans="1:7">
      <c r="A275" s="2" t="s">
        <v>69</v>
      </c>
      <c r="B275" s="2">
        <v>0.1</v>
      </c>
      <c r="C275" s="2">
        <v>0</v>
      </c>
      <c r="D275" s="2">
        <v>0</v>
      </c>
      <c r="E275" s="2">
        <v>0</v>
      </c>
      <c r="F275" s="2">
        <v>0</v>
      </c>
      <c r="G275" s="2">
        <v>0</v>
      </c>
    </row>
    <row r="276" spans="1:7">
      <c r="A276" s="2" t="s">
        <v>68</v>
      </c>
      <c r="B276" s="2">
        <v>162</v>
      </c>
      <c r="C276" s="2">
        <v>4.9000000000000004</v>
      </c>
      <c r="D276" s="2">
        <v>13.7</v>
      </c>
      <c r="E276" s="2">
        <v>40.799999999999997</v>
      </c>
      <c r="F276" s="2">
        <v>55.8</v>
      </c>
      <c r="G276" s="2">
        <v>46.9</v>
      </c>
    </row>
    <row r="277" spans="1:7">
      <c r="A277" s="2" t="s">
        <v>67</v>
      </c>
      <c r="B277" s="2">
        <v>14.5</v>
      </c>
      <c r="C277" s="2">
        <v>2.5</v>
      </c>
      <c r="D277" s="2">
        <v>3.5</v>
      </c>
      <c r="E277" s="2">
        <v>3.2</v>
      </c>
      <c r="F277" s="2">
        <v>2.9</v>
      </c>
      <c r="G277" s="2">
        <v>2.4</v>
      </c>
    </row>
    <row r="278" spans="1:7">
      <c r="A278" s="2" t="s">
        <v>66</v>
      </c>
      <c r="B278" s="2">
        <v>0.2</v>
      </c>
      <c r="C278" s="2">
        <v>0</v>
      </c>
      <c r="D278" s="2">
        <v>0</v>
      </c>
      <c r="E278" s="2">
        <v>0</v>
      </c>
      <c r="F278" s="2">
        <v>0</v>
      </c>
      <c r="G278" s="2">
        <v>0</v>
      </c>
    </row>
    <row r="279" spans="1:7">
      <c r="A279" s="2" t="s">
        <v>65</v>
      </c>
      <c r="B279" s="2">
        <v>2918.2</v>
      </c>
      <c r="C279" s="2">
        <v>179</v>
      </c>
      <c r="D279" s="2">
        <v>349.4</v>
      </c>
      <c r="E279" s="2">
        <v>656.9</v>
      </c>
      <c r="F279" s="2">
        <v>904.8</v>
      </c>
      <c r="G279" s="2">
        <v>828</v>
      </c>
    </row>
    <row r="280" spans="1:7">
      <c r="A280" s="2" t="s">
        <v>64</v>
      </c>
      <c r="B280" s="2">
        <v>1605.2</v>
      </c>
      <c r="C280" s="2">
        <v>43.7</v>
      </c>
      <c r="D280" s="2">
        <v>124.8</v>
      </c>
      <c r="E280" s="2">
        <v>366.6</v>
      </c>
      <c r="F280" s="2">
        <v>546.6</v>
      </c>
      <c r="G280" s="2">
        <v>523.5</v>
      </c>
    </row>
    <row r="281" spans="1:7">
      <c r="A281" s="2" t="s">
        <v>63</v>
      </c>
      <c r="B281" s="2">
        <v>1141.5</v>
      </c>
      <c r="C281" s="2">
        <v>133</v>
      </c>
      <c r="D281" s="2">
        <v>219.7</v>
      </c>
      <c r="E281" s="2">
        <v>278.5</v>
      </c>
      <c r="F281" s="2">
        <v>302.10000000000002</v>
      </c>
      <c r="G281" s="2">
        <v>208.2</v>
      </c>
    </row>
    <row r="282" spans="1:7">
      <c r="A282" s="2" t="s">
        <v>62</v>
      </c>
      <c r="B282" s="2">
        <v>26.8</v>
      </c>
      <c r="C282" s="2">
        <v>1.1000000000000001</v>
      </c>
      <c r="D282" s="2">
        <v>1.9</v>
      </c>
      <c r="E282" s="2">
        <v>3.7</v>
      </c>
      <c r="F282" s="2">
        <v>9.1</v>
      </c>
      <c r="G282" s="2">
        <v>11</v>
      </c>
    </row>
    <row r="283" spans="1:7">
      <c r="A283" s="2" t="s">
        <v>61</v>
      </c>
      <c r="B283" s="2">
        <v>182.6</v>
      </c>
      <c r="C283" s="2">
        <v>2.4</v>
      </c>
      <c r="D283" s="2">
        <v>5.0999999999999996</v>
      </c>
      <c r="E283" s="2">
        <v>14.6</v>
      </c>
      <c r="F283" s="2">
        <v>61</v>
      </c>
      <c r="G283" s="2">
        <v>99.5</v>
      </c>
    </row>
    <row r="284" spans="1:7">
      <c r="A284" s="2" t="s">
        <v>60</v>
      </c>
      <c r="B284" s="2">
        <v>181</v>
      </c>
      <c r="C284" s="2">
        <v>2.4</v>
      </c>
      <c r="D284" s="2">
        <v>4.9000000000000004</v>
      </c>
      <c r="E284" s="2">
        <v>14.4</v>
      </c>
      <c r="F284" s="2">
        <v>60.5</v>
      </c>
      <c r="G284" s="2">
        <v>98.8</v>
      </c>
    </row>
    <row r="285" spans="1:7">
      <c r="A285" s="2" t="s">
        <v>46</v>
      </c>
    </row>
    <row r="286" spans="1:7">
      <c r="A286" s="2" t="s">
        <v>44</v>
      </c>
      <c r="B286" s="2">
        <v>9064</v>
      </c>
      <c r="C286" s="2">
        <v>1988.4</v>
      </c>
      <c r="D286" s="2">
        <v>2140.1</v>
      </c>
      <c r="E286" s="2">
        <v>1849.8</v>
      </c>
      <c r="F286" s="2">
        <v>1768.7</v>
      </c>
      <c r="G286" s="2">
        <v>1316.9</v>
      </c>
    </row>
    <row r="287" spans="1:7">
      <c r="A287" s="2" t="s">
        <v>93</v>
      </c>
      <c r="B287" s="2">
        <v>5940.7</v>
      </c>
      <c r="C287" s="2">
        <v>1747.2</v>
      </c>
      <c r="D287" s="2">
        <v>1715.7</v>
      </c>
      <c r="E287" s="2">
        <v>1133.9000000000001</v>
      </c>
      <c r="F287" s="2">
        <v>827.9</v>
      </c>
      <c r="G287" s="2">
        <v>516</v>
      </c>
    </row>
    <row r="288" spans="1:7">
      <c r="A288" s="2" t="s">
        <v>42</v>
      </c>
      <c r="B288" s="2">
        <v>4916.2</v>
      </c>
      <c r="C288" s="2">
        <v>1540.2</v>
      </c>
      <c r="D288" s="2">
        <v>1495.3</v>
      </c>
      <c r="E288" s="2">
        <v>899.7</v>
      </c>
      <c r="F288" s="2">
        <v>609</v>
      </c>
      <c r="G288" s="2">
        <v>372.1</v>
      </c>
    </row>
    <row r="289" spans="1:7">
      <c r="A289" s="2" t="s">
        <v>92</v>
      </c>
      <c r="B289" s="2">
        <v>1737.9</v>
      </c>
      <c r="C289" s="2">
        <v>515.1</v>
      </c>
      <c r="D289" s="2">
        <v>492.4</v>
      </c>
      <c r="E289" s="2">
        <v>303.3</v>
      </c>
      <c r="F289" s="2">
        <v>244.5</v>
      </c>
      <c r="G289" s="2">
        <v>182.7</v>
      </c>
    </row>
    <row r="290" spans="1:7">
      <c r="A290" s="2" t="s">
        <v>91</v>
      </c>
      <c r="B290" s="2">
        <v>150.9</v>
      </c>
      <c r="C290" s="2">
        <v>4.0999999999999996</v>
      </c>
      <c r="D290" s="2">
        <v>13.3</v>
      </c>
      <c r="E290" s="2">
        <v>20.9</v>
      </c>
      <c r="F290" s="2">
        <v>43.2</v>
      </c>
      <c r="G290" s="2">
        <v>69.400000000000006</v>
      </c>
    </row>
    <row r="291" spans="1:7">
      <c r="A291" s="2" t="s">
        <v>90</v>
      </c>
      <c r="B291" s="2">
        <v>658.4</v>
      </c>
      <c r="C291" s="2">
        <v>112.9</v>
      </c>
      <c r="D291" s="2">
        <v>149</v>
      </c>
      <c r="E291" s="2">
        <v>119.6</v>
      </c>
      <c r="F291" s="2">
        <v>133.19999999999999</v>
      </c>
      <c r="G291" s="2">
        <v>143.69999999999999</v>
      </c>
    </row>
    <row r="292" spans="1:7">
      <c r="A292" s="2" t="s">
        <v>89</v>
      </c>
      <c r="B292" s="2">
        <v>107.7</v>
      </c>
      <c r="C292" s="2">
        <v>19.600000000000001</v>
      </c>
      <c r="D292" s="2">
        <v>26.7</v>
      </c>
      <c r="E292" s="2">
        <v>22.2</v>
      </c>
      <c r="F292" s="2">
        <v>21.5</v>
      </c>
      <c r="G292" s="2">
        <v>17.600000000000001</v>
      </c>
    </row>
    <row r="293" spans="1:7">
      <c r="A293" s="2" t="s">
        <v>88</v>
      </c>
      <c r="B293" s="2">
        <v>2950.9</v>
      </c>
      <c r="C293" s="2">
        <v>997.1</v>
      </c>
      <c r="D293" s="2">
        <v>926.9</v>
      </c>
      <c r="E293" s="2">
        <v>546.5</v>
      </c>
      <c r="F293" s="2">
        <v>323.60000000000002</v>
      </c>
      <c r="G293" s="2">
        <v>156.80000000000001</v>
      </c>
    </row>
    <row r="294" spans="1:7">
      <c r="A294" s="2" t="s">
        <v>87</v>
      </c>
      <c r="B294" s="2">
        <v>672.6</v>
      </c>
      <c r="C294" s="2">
        <v>226.3</v>
      </c>
      <c r="D294" s="2">
        <v>223.4</v>
      </c>
      <c r="E294" s="2">
        <v>122.7</v>
      </c>
      <c r="F294" s="2">
        <v>71.3</v>
      </c>
      <c r="G294" s="2">
        <v>28.9</v>
      </c>
    </row>
    <row r="295" spans="1:7">
      <c r="A295" s="2" t="s">
        <v>86</v>
      </c>
      <c r="B295" s="2">
        <v>3011.5</v>
      </c>
      <c r="C295" s="2">
        <v>594.70000000000005</v>
      </c>
      <c r="D295" s="2">
        <v>911.8</v>
      </c>
      <c r="E295" s="2">
        <v>656.6</v>
      </c>
      <c r="F295" s="2">
        <v>515.6</v>
      </c>
      <c r="G295" s="2">
        <v>332.8</v>
      </c>
    </row>
    <row r="296" spans="1:7">
      <c r="A296" s="2" t="s">
        <v>34</v>
      </c>
      <c r="B296" s="2">
        <v>1036</v>
      </c>
      <c r="C296" s="2">
        <v>173.6</v>
      </c>
      <c r="D296" s="2">
        <v>274.7</v>
      </c>
      <c r="E296" s="2">
        <v>279.89999999999998</v>
      </c>
      <c r="F296" s="2">
        <v>197.9</v>
      </c>
      <c r="G296" s="2">
        <v>109.8</v>
      </c>
    </row>
    <row r="297" spans="1:7">
      <c r="A297" s="2" t="s">
        <v>85</v>
      </c>
      <c r="B297" s="2">
        <v>918.8</v>
      </c>
      <c r="C297" s="2">
        <v>154.69999999999999</v>
      </c>
      <c r="D297" s="2">
        <v>242.4</v>
      </c>
      <c r="E297" s="2">
        <v>250.6</v>
      </c>
      <c r="F297" s="2">
        <v>176.1</v>
      </c>
      <c r="G297" s="2">
        <v>95</v>
      </c>
    </row>
    <row r="298" spans="1:7">
      <c r="A298" s="2" t="s">
        <v>84</v>
      </c>
      <c r="B298" s="2">
        <v>119.5</v>
      </c>
      <c r="C298" s="2">
        <v>18.8</v>
      </c>
      <c r="D298" s="2">
        <v>32.6</v>
      </c>
      <c r="E298" s="2">
        <v>30.7</v>
      </c>
      <c r="F298" s="2">
        <v>22.7</v>
      </c>
      <c r="G298" s="2">
        <v>14.7</v>
      </c>
    </row>
    <row r="299" spans="1:7">
      <c r="A299" s="2" t="s">
        <v>31</v>
      </c>
      <c r="B299" s="2">
        <v>0.8</v>
      </c>
      <c r="C299" s="2">
        <v>0.1</v>
      </c>
      <c r="D299" s="2">
        <v>0.2</v>
      </c>
      <c r="E299" s="2">
        <v>0.2</v>
      </c>
      <c r="F299" s="2">
        <v>0.1</v>
      </c>
      <c r="G299" s="2">
        <v>0.2</v>
      </c>
    </row>
    <row r="300" spans="1:7">
      <c r="A300" s="2" t="s">
        <v>83</v>
      </c>
      <c r="B300" s="2">
        <v>6.1</v>
      </c>
      <c r="C300" s="2">
        <v>0.8</v>
      </c>
      <c r="D300" s="2">
        <v>1.4</v>
      </c>
      <c r="E300" s="2">
        <v>1.1000000000000001</v>
      </c>
      <c r="F300" s="2">
        <v>1.3</v>
      </c>
      <c r="G300" s="2">
        <v>1.5</v>
      </c>
    </row>
    <row r="301" spans="1:7">
      <c r="A301" s="2" t="s">
        <v>29</v>
      </c>
      <c r="B301" s="2">
        <v>3.9</v>
      </c>
      <c r="C301" s="2">
        <v>0.5</v>
      </c>
      <c r="D301" s="2">
        <v>0.9</v>
      </c>
      <c r="E301" s="2">
        <v>0.7</v>
      </c>
      <c r="F301" s="2">
        <v>0.8</v>
      </c>
      <c r="G301" s="2">
        <v>1</v>
      </c>
    </row>
    <row r="302" spans="1:7">
      <c r="A302" s="2" t="s">
        <v>82</v>
      </c>
      <c r="B302" s="2">
        <v>1290.5</v>
      </c>
      <c r="C302" s="2">
        <v>224</v>
      </c>
      <c r="D302" s="2">
        <v>276.60000000000002</v>
      </c>
      <c r="E302" s="2">
        <v>271.2</v>
      </c>
      <c r="F302" s="2">
        <v>281</v>
      </c>
      <c r="G302" s="2">
        <v>237.6</v>
      </c>
    </row>
    <row r="303" spans="1:7">
      <c r="A303" s="2" t="s">
        <v>81</v>
      </c>
      <c r="B303" s="2">
        <v>537.4</v>
      </c>
      <c r="C303" s="2">
        <v>135.5</v>
      </c>
      <c r="D303" s="2">
        <v>115.9</v>
      </c>
      <c r="E303" s="2">
        <v>101.9</v>
      </c>
      <c r="F303" s="2">
        <v>109.2</v>
      </c>
      <c r="G303" s="2">
        <v>74.900000000000006</v>
      </c>
    </row>
    <row r="304" spans="1:7">
      <c r="A304" s="2" t="s">
        <v>80</v>
      </c>
      <c r="B304" s="2">
        <v>1.8</v>
      </c>
      <c r="C304" s="2">
        <v>0.4</v>
      </c>
      <c r="D304" s="2">
        <v>0.6</v>
      </c>
      <c r="E304" s="2">
        <v>0.4</v>
      </c>
      <c r="F304" s="2">
        <v>0.3</v>
      </c>
      <c r="G304" s="2">
        <v>0.2</v>
      </c>
    </row>
    <row r="305" spans="1:7">
      <c r="A305" s="2" t="s">
        <v>79</v>
      </c>
      <c r="B305" s="2">
        <v>4904.2</v>
      </c>
      <c r="C305" s="2">
        <v>1537.9</v>
      </c>
      <c r="D305" s="2">
        <v>1482.9</v>
      </c>
      <c r="E305" s="2">
        <v>908.1</v>
      </c>
      <c r="F305" s="2">
        <v>611.29999999999995</v>
      </c>
      <c r="G305" s="2">
        <v>364</v>
      </c>
    </row>
    <row r="306" spans="1:7">
      <c r="A306" s="2" t="s">
        <v>78</v>
      </c>
      <c r="B306" s="2">
        <v>1047</v>
      </c>
      <c r="C306" s="2">
        <v>161.1</v>
      </c>
      <c r="D306" s="2">
        <v>239</v>
      </c>
      <c r="E306" s="2">
        <v>272.39999999999998</v>
      </c>
      <c r="F306" s="2">
        <v>221.5</v>
      </c>
      <c r="G306" s="2">
        <v>153.1</v>
      </c>
    </row>
    <row r="307" spans="1:7">
      <c r="A307" s="2" t="s">
        <v>77</v>
      </c>
      <c r="B307" s="2">
        <v>28.1</v>
      </c>
      <c r="C307" s="2">
        <v>6.6</v>
      </c>
      <c r="D307" s="2">
        <v>6.9</v>
      </c>
      <c r="E307" s="2">
        <v>5.9</v>
      </c>
      <c r="F307" s="2">
        <v>5.4</v>
      </c>
      <c r="G307" s="2">
        <v>3.3</v>
      </c>
    </row>
    <row r="308" spans="1:7">
      <c r="A308" s="2" t="s">
        <v>76</v>
      </c>
      <c r="B308" s="2">
        <v>13.7</v>
      </c>
      <c r="C308" s="2">
        <v>2.5</v>
      </c>
      <c r="D308" s="2">
        <v>3.8</v>
      </c>
      <c r="E308" s="2">
        <v>3</v>
      </c>
      <c r="F308" s="2">
        <v>2.2999999999999998</v>
      </c>
      <c r="G308" s="2">
        <v>2.1</v>
      </c>
    </row>
    <row r="309" spans="1:7">
      <c r="A309" s="2" t="s">
        <v>75</v>
      </c>
      <c r="B309" s="2">
        <v>121.1</v>
      </c>
      <c r="C309" s="2">
        <v>21</v>
      </c>
      <c r="D309" s="2">
        <v>29.8</v>
      </c>
      <c r="E309" s="2">
        <v>33.1</v>
      </c>
      <c r="F309" s="2">
        <v>21.2</v>
      </c>
      <c r="G309" s="2">
        <v>16.100000000000001</v>
      </c>
    </row>
    <row r="310" spans="1:7">
      <c r="A310" s="2" t="s">
        <v>74</v>
      </c>
      <c r="B310" s="2">
        <v>191.7</v>
      </c>
      <c r="C310" s="2">
        <v>44.9</v>
      </c>
      <c r="D310" s="2">
        <v>52.7</v>
      </c>
      <c r="E310" s="2">
        <v>44.3</v>
      </c>
      <c r="F310" s="2">
        <v>31.6</v>
      </c>
      <c r="G310" s="2">
        <v>18.3</v>
      </c>
    </row>
    <row r="311" spans="1:7">
      <c r="A311" s="2" t="s">
        <v>73</v>
      </c>
      <c r="B311" s="2">
        <v>0.5</v>
      </c>
      <c r="C311" s="2">
        <v>0.1</v>
      </c>
      <c r="D311" s="2">
        <v>0.1</v>
      </c>
      <c r="E311" s="2">
        <v>0.1</v>
      </c>
      <c r="F311" s="2">
        <v>0.1</v>
      </c>
      <c r="G311" s="2">
        <v>0</v>
      </c>
    </row>
    <row r="312" spans="1:7">
      <c r="A312" s="2" t="s">
        <v>72</v>
      </c>
      <c r="B312" s="2">
        <v>517.5</v>
      </c>
      <c r="C312" s="2">
        <v>76.900000000000006</v>
      </c>
      <c r="D312" s="2">
        <v>127.1</v>
      </c>
      <c r="E312" s="2">
        <v>143</v>
      </c>
      <c r="F312" s="2">
        <v>102.6</v>
      </c>
      <c r="G312" s="2">
        <v>67.900000000000006</v>
      </c>
    </row>
    <row r="313" spans="1:7">
      <c r="A313" s="2" t="s">
        <v>71</v>
      </c>
      <c r="B313" s="2">
        <v>0.8</v>
      </c>
      <c r="C313" s="2">
        <v>0.2</v>
      </c>
      <c r="D313" s="2">
        <v>0.2</v>
      </c>
      <c r="E313" s="2">
        <v>0.2</v>
      </c>
      <c r="F313" s="2">
        <v>0.1</v>
      </c>
      <c r="G313" s="2">
        <v>0.1</v>
      </c>
    </row>
    <row r="314" spans="1:7">
      <c r="A314" s="2" t="s">
        <v>70</v>
      </c>
      <c r="B314" s="2">
        <v>19.5</v>
      </c>
      <c r="C314" s="2">
        <v>3.4</v>
      </c>
      <c r="D314" s="2">
        <v>4.5</v>
      </c>
      <c r="E314" s="2">
        <v>4.4000000000000004</v>
      </c>
      <c r="F314" s="2">
        <v>4.5</v>
      </c>
      <c r="G314" s="2">
        <v>2.7</v>
      </c>
    </row>
    <row r="315" spans="1:7">
      <c r="A315" s="2" t="s">
        <v>69</v>
      </c>
      <c r="B315" s="2">
        <v>0</v>
      </c>
      <c r="C315" s="2">
        <v>0</v>
      </c>
      <c r="D315" s="2">
        <v>0</v>
      </c>
      <c r="E315" s="2">
        <v>0</v>
      </c>
      <c r="F315" s="2">
        <v>0</v>
      </c>
      <c r="G315" s="2">
        <v>0</v>
      </c>
    </row>
    <row r="316" spans="1:7">
      <c r="A316" s="2" t="s">
        <v>68</v>
      </c>
      <c r="B316" s="2">
        <v>147.19999999999999</v>
      </c>
      <c r="C316" s="2">
        <v>4.3</v>
      </c>
      <c r="D316" s="2">
        <v>12.4</v>
      </c>
      <c r="E316" s="2">
        <v>36.799999999999997</v>
      </c>
      <c r="F316" s="2">
        <v>52.4</v>
      </c>
      <c r="G316" s="2">
        <v>41.3</v>
      </c>
    </row>
    <row r="317" spans="1:7">
      <c r="A317" s="2" t="s">
        <v>67</v>
      </c>
      <c r="B317" s="2">
        <v>9.6999999999999993</v>
      </c>
      <c r="C317" s="2">
        <v>1.5</v>
      </c>
      <c r="D317" s="2">
        <v>2.1</v>
      </c>
      <c r="E317" s="2">
        <v>2.2999999999999998</v>
      </c>
      <c r="F317" s="2">
        <v>1.9</v>
      </c>
      <c r="G317" s="2">
        <v>1.8</v>
      </c>
    </row>
    <row r="318" spans="1:7">
      <c r="A318" s="2" t="s">
        <v>66</v>
      </c>
      <c r="B318" s="2">
        <v>0.1</v>
      </c>
      <c r="C318" s="2">
        <v>0</v>
      </c>
      <c r="D318" s="2">
        <v>0</v>
      </c>
      <c r="E318" s="2">
        <v>0</v>
      </c>
      <c r="F318" s="2">
        <v>0</v>
      </c>
      <c r="G318" s="2">
        <v>0</v>
      </c>
    </row>
    <row r="319" spans="1:7">
      <c r="A319" s="2" t="s">
        <v>65</v>
      </c>
      <c r="B319" s="2">
        <v>2594</v>
      </c>
      <c r="C319" s="2">
        <v>144.1</v>
      </c>
      <c r="D319" s="2">
        <v>303.7</v>
      </c>
      <c r="E319" s="2">
        <v>585.6</v>
      </c>
      <c r="F319" s="2">
        <v>834.4</v>
      </c>
      <c r="G319" s="2">
        <v>726.1</v>
      </c>
    </row>
    <row r="320" spans="1:7">
      <c r="A320" s="2" t="s">
        <v>64</v>
      </c>
      <c r="B320" s="2">
        <v>1487.6</v>
      </c>
      <c r="C320" s="2">
        <v>37.700000000000003</v>
      </c>
      <c r="D320" s="2">
        <v>114.5</v>
      </c>
      <c r="E320" s="2">
        <v>339.9</v>
      </c>
      <c r="F320" s="2">
        <v>523.4</v>
      </c>
      <c r="G320" s="2">
        <v>472.2</v>
      </c>
    </row>
    <row r="321" spans="1:7">
      <c r="A321" s="2" t="s">
        <v>63</v>
      </c>
      <c r="B321" s="2">
        <v>957.1</v>
      </c>
      <c r="C321" s="2">
        <v>104.4</v>
      </c>
      <c r="D321" s="2">
        <v>184.8</v>
      </c>
      <c r="E321" s="2">
        <v>235.4</v>
      </c>
      <c r="F321" s="2">
        <v>260.2</v>
      </c>
      <c r="G321" s="2">
        <v>172.3</v>
      </c>
    </row>
    <row r="322" spans="1:7">
      <c r="A322" s="2" t="s">
        <v>62</v>
      </c>
      <c r="B322" s="2">
        <v>22.6</v>
      </c>
      <c r="C322" s="2">
        <v>0.8</v>
      </c>
      <c r="D322" s="2">
        <v>1.8</v>
      </c>
      <c r="E322" s="2">
        <v>3</v>
      </c>
      <c r="F322" s="2">
        <v>7.9</v>
      </c>
      <c r="G322" s="2">
        <v>9.1</v>
      </c>
    </row>
    <row r="323" spans="1:7">
      <c r="A323" s="2" t="s">
        <v>61</v>
      </c>
      <c r="B323" s="2">
        <v>158.4</v>
      </c>
      <c r="C323" s="2">
        <v>2.2000000000000002</v>
      </c>
      <c r="D323" s="2">
        <v>4.5999999999999996</v>
      </c>
      <c r="E323" s="2">
        <v>12.7</v>
      </c>
      <c r="F323" s="2">
        <v>55</v>
      </c>
      <c r="G323" s="2">
        <v>84</v>
      </c>
    </row>
    <row r="324" spans="1:7">
      <c r="A324" s="2" t="s">
        <v>60</v>
      </c>
      <c r="B324" s="2">
        <v>156.69999999999999</v>
      </c>
      <c r="C324" s="2">
        <v>2.1</v>
      </c>
      <c r="D324" s="2">
        <v>4.5</v>
      </c>
      <c r="E324" s="2">
        <v>12.5</v>
      </c>
      <c r="F324" s="2">
        <v>54.6</v>
      </c>
      <c r="G324" s="2">
        <v>83.1</v>
      </c>
    </row>
    <row r="325" spans="1:7">
      <c r="A325" s="2" t="s">
        <v>45</v>
      </c>
    </row>
    <row r="326" spans="1:7">
      <c r="A326" s="2" t="s">
        <v>44</v>
      </c>
      <c r="B326" s="2">
        <v>3976</v>
      </c>
      <c r="C326" s="2">
        <v>538.5</v>
      </c>
      <c r="D326" s="2">
        <v>769.8</v>
      </c>
      <c r="E326" s="2">
        <v>855.7</v>
      </c>
      <c r="F326" s="2">
        <v>1017</v>
      </c>
      <c r="G326" s="2">
        <v>794.9</v>
      </c>
    </row>
    <row r="327" spans="1:7">
      <c r="A327" s="2" t="s">
        <v>93</v>
      </c>
      <c r="B327" s="2">
        <v>2246</v>
      </c>
      <c r="C327" s="2">
        <v>454.1</v>
      </c>
      <c r="D327" s="2">
        <v>582.9</v>
      </c>
      <c r="E327" s="2">
        <v>481.3</v>
      </c>
      <c r="F327" s="2">
        <v>430.3</v>
      </c>
      <c r="G327" s="2">
        <v>297.39999999999998</v>
      </c>
    </row>
    <row r="328" spans="1:7">
      <c r="A328" s="2" t="s">
        <v>42</v>
      </c>
      <c r="B328" s="2">
        <v>1800</v>
      </c>
      <c r="C328" s="2">
        <v>388.4</v>
      </c>
      <c r="D328" s="2">
        <v>500.1</v>
      </c>
      <c r="E328" s="2">
        <v>378</v>
      </c>
      <c r="F328" s="2">
        <v>313.89999999999998</v>
      </c>
      <c r="G328" s="2">
        <v>219.6</v>
      </c>
    </row>
    <row r="329" spans="1:7">
      <c r="A329" s="2" t="s">
        <v>92</v>
      </c>
      <c r="B329" s="2">
        <v>588.20000000000005</v>
      </c>
      <c r="C329" s="2">
        <v>114.3</v>
      </c>
      <c r="D329" s="2">
        <v>141.1</v>
      </c>
      <c r="E329" s="2">
        <v>112.8</v>
      </c>
      <c r="F329" s="2">
        <v>115.5</v>
      </c>
      <c r="G329" s="2">
        <v>104.5</v>
      </c>
    </row>
    <row r="330" spans="1:7">
      <c r="A330" s="2" t="s">
        <v>91</v>
      </c>
      <c r="B330" s="2">
        <v>113.9</v>
      </c>
      <c r="C330" s="2">
        <v>2.2999999999999998</v>
      </c>
      <c r="D330" s="2">
        <v>8.6</v>
      </c>
      <c r="E330" s="2">
        <v>15.4</v>
      </c>
      <c r="F330" s="2">
        <v>33</v>
      </c>
      <c r="G330" s="2">
        <v>54.6</v>
      </c>
    </row>
    <row r="331" spans="1:7">
      <c r="A331" s="2" t="s">
        <v>90</v>
      </c>
      <c r="B331" s="2">
        <v>315.5</v>
      </c>
      <c r="C331" s="2">
        <v>30.2</v>
      </c>
      <c r="D331" s="2">
        <v>53.2</v>
      </c>
      <c r="E331" s="2">
        <v>58</v>
      </c>
      <c r="F331" s="2">
        <v>78</v>
      </c>
      <c r="G331" s="2">
        <v>96.1</v>
      </c>
    </row>
    <row r="332" spans="1:7">
      <c r="A332" s="2" t="s">
        <v>89</v>
      </c>
      <c r="B332" s="2">
        <v>38.700000000000003</v>
      </c>
      <c r="C332" s="2">
        <v>4.5999999999999996</v>
      </c>
      <c r="D332" s="2">
        <v>8.1</v>
      </c>
      <c r="E332" s="2">
        <v>8</v>
      </c>
      <c r="F332" s="2">
        <v>9.1</v>
      </c>
      <c r="G332" s="2">
        <v>8.8000000000000007</v>
      </c>
    </row>
    <row r="333" spans="1:7">
      <c r="A333" s="2" t="s">
        <v>88</v>
      </c>
      <c r="B333" s="2">
        <v>1017</v>
      </c>
      <c r="C333" s="2">
        <v>247.7</v>
      </c>
      <c r="D333" s="2">
        <v>307.10000000000002</v>
      </c>
      <c r="E333" s="2">
        <v>221</v>
      </c>
      <c r="F333" s="2">
        <v>158.6</v>
      </c>
      <c r="G333" s="2">
        <v>82.6</v>
      </c>
    </row>
    <row r="334" spans="1:7">
      <c r="A334" s="2" t="s">
        <v>87</v>
      </c>
      <c r="B334" s="2">
        <v>201.4</v>
      </c>
      <c r="C334" s="2">
        <v>52</v>
      </c>
      <c r="D334" s="2">
        <v>64.400000000000006</v>
      </c>
      <c r="E334" s="2">
        <v>43.2</v>
      </c>
      <c r="F334" s="2">
        <v>28.6</v>
      </c>
      <c r="G334" s="2">
        <v>13.3</v>
      </c>
    </row>
    <row r="335" spans="1:7">
      <c r="A335" s="2" t="s">
        <v>86</v>
      </c>
      <c r="B335" s="2">
        <v>1252</v>
      </c>
      <c r="C335" s="2">
        <v>167.9</v>
      </c>
      <c r="D335" s="2">
        <v>323.2</v>
      </c>
      <c r="E335" s="2">
        <v>290.39999999999998</v>
      </c>
      <c r="F335" s="2">
        <v>271.8</v>
      </c>
      <c r="G335" s="2">
        <v>198.8</v>
      </c>
    </row>
    <row r="336" spans="1:7">
      <c r="A336" s="2" t="s">
        <v>34</v>
      </c>
      <c r="B336" s="2">
        <v>472.4</v>
      </c>
      <c r="C336" s="2">
        <v>57.2</v>
      </c>
      <c r="D336" s="2">
        <v>111.4</v>
      </c>
      <c r="E336" s="2">
        <v>129.4</v>
      </c>
      <c r="F336" s="2">
        <v>108.9</v>
      </c>
      <c r="G336" s="2">
        <v>65.5</v>
      </c>
    </row>
    <row r="337" spans="1:7">
      <c r="A337" s="2" t="s">
        <v>85</v>
      </c>
      <c r="B337" s="2">
        <v>421.5</v>
      </c>
      <c r="C337" s="2">
        <v>51.1</v>
      </c>
      <c r="D337" s="2">
        <v>99.2</v>
      </c>
      <c r="E337" s="2">
        <v>116</v>
      </c>
      <c r="F337" s="2">
        <v>97.7</v>
      </c>
      <c r="G337" s="2">
        <v>57.5</v>
      </c>
    </row>
    <row r="338" spans="1:7">
      <c r="A338" s="2" t="s">
        <v>84</v>
      </c>
      <c r="B338" s="2">
        <v>51</v>
      </c>
      <c r="C338" s="2">
        <v>6</v>
      </c>
      <c r="D338" s="2">
        <v>12.2</v>
      </c>
      <c r="E338" s="2">
        <v>13.9</v>
      </c>
      <c r="F338" s="2">
        <v>11.4</v>
      </c>
      <c r="G338" s="2">
        <v>7.5</v>
      </c>
    </row>
    <row r="339" spans="1:7">
      <c r="A339" s="2" t="s">
        <v>31</v>
      </c>
      <c r="B339" s="2">
        <v>0.4</v>
      </c>
      <c r="C339" s="2">
        <v>0</v>
      </c>
      <c r="D339" s="2">
        <v>0.1</v>
      </c>
      <c r="E339" s="2">
        <v>0.1</v>
      </c>
      <c r="F339" s="2">
        <v>0.1</v>
      </c>
      <c r="G339" s="2">
        <v>0.1</v>
      </c>
    </row>
    <row r="340" spans="1:7">
      <c r="A340" s="2" t="s">
        <v>83</v>
      </c>
      <c r="B340" s="2">
        <v>3.6</v>
      </c>
      <c r="C340" s="2">
        <v>0.3</v>
      </c>
      <c r="D340" s="2">
        <v>0.6</v>
      </c>
      <c r="E340" s="2">
        <v>0.7</v>
      </c>
      <c r="F340" s="2">
        <v>0.9</v>
      </c>
      <c r="G340" s="2">
        <v>1.1000000000000001</v>
      </c>
    </row>
    <row r="341" spans="1:7">
      <c r="A341" s="2" t="s">
        <v>29</v>
      </c>
      <c r="B341" s="2">
        <v>2.4</v>
      </c>
      <c r="C341" s="2">
        <v>0.2</v>
      </c>
      <c r="D341" s="2">
        <v>0.4</v>
      </c>
      <c r="E341" s="2">
        <v>0.4</v>
      </c>
      <c r="F341" s="2">
        <v>0.6</v>
      </c>
      <c r="G341" s="2">
        <v>0.7</v>
      </c>
    </row>
    <row r="342" spans="1:7">
      <c r="A342" s="2" t="s">
        <v>82</v>
      </c>
      <c r="B342" s="2">
        <v>584.9</v>
      </c>
      <c r="C342" s="2">
        <v>68</v>
      </c>
      <c r="D342" s="2">
        <v>105.1</v>
      </c>
      <c r="E342" s="2">
        <v>122.3</v>
      </c>
      <c r="F342" s="2">
        <v>153.1</v>
      </c>
      <c r="G342" s="2">
        <v>136.5</v>
      </c>
    </row>
    <row r="343" spans="1:7">
      <c r="A343" s="2" t="s">
        <v>81</v>
      </c>
      <c r="B343" s="2">
        <v>242.1</v>
      </c>
      <c r="C343" s="2">
        <v>44.9</v>
      </c>
      <c r="D343" s="2">
        <v>46.8</v>
      </c>
      <c r="E343" s="2">
        <v>48.7</v>
      </c>
      <c r="F343" s="2">
        <v>60.3</v>
      </c>
      <c r="G343" s="2">
        <v>41.3</v>
      </c>
    </row>
    <row r="344" spans="1:7">
      <c r="A344" s="2" t="s">
        <v>80</v>
      </c>
      <c r="B344" s="2">
        <v>0.5</v>
      </c>
      <c r="C344" s="2">
        <v>0.1</v>
      </c>
      <c r="D344" s="2">
        <v>0.1</v>
      </c>
      <c r="E344" s="2">
        <v>0.1</v>
      </c>
      <c r="F344" s="2">
        <v>0.1</v>
      </c>
      <c r="G344" s="2">
        <v>0</v>
      </c>
    </row>
    <row r="345" spans="1:7">
      <c r="A345" s="2" t="s">
        <v>79</v>
      </c>
      <c r="B345" s="2">
        <v>1799.5</v>
      </c>
      <c r="C345" s="2">
        <v>389</v>
      </c>
      <c r="D345" s="2">
        <v>497</v>
      </c>
      <c r="E345" s="2">
        <v>383.4</v>
      </c>
      <c r="F345" s="2">
        <v>315.2</v>
      </c>
      <c r="G345" s="2">
        <v>214.9</v>
      </c>
    </row>
    <row r="346" spans="1:7">
      <c r="A346" s="2" t="s">
        <v>78</v>
      </c>
      <c r="B346" s="2">
        <v>429.2</v>
      </c>
      <c r="C346" s="2">
        <v>41.6</v>
      </c>
      <c r="D346" s="2">
        <v>78.7</v>
      </c>
      <c r="E346" s="2">
        <v>109</v>
      </c>
      <c r="F346" s="2">
        <v>116.7</v>
      </c>
      <c r="G346" s="2">
        <v>83.2</v>
      </c>
    </row>
    <row r="347" spans="1:7">
      <c r="A347" s="2" t="s">
        <v>77</v>
      </c>
      <c r="B347" s="2">
        <v>9.8000000000000007</v>
      </c>
      <c r="C347" s="2">
        <v>1.7</v>
      </c>
      <c r="D347" s="2">
        <v>2.5</v>
      </c>
      <c r="E347" s="2">
        <v>1.9</v>
      </c>
      <c r="F347" s="2">
        <v>2.2000000000000002</v>
      </c>
      <c r="G347" s="2">
        <v>1.5</v>
      </c>
    </row>
    <row r="348" spans="1:7">
      <c r="A348" s="2" t="s">
        <v>76</v>
      </c>
      <c r="B348" s="2">
        <v>5.2</v>
      </c>
      <c r="C348" s="2">
        <v>0.5</v>
      </c>
      <c r="D348" s="2">
        <v>1.3</v>
      </c>
      <c r="E348" s="2">
        <v>1</v>
      </c>
      <c r="F348" s="2">
        <v>1.3</v>
      </c>
      <c r="G348" s="2">
        <v>1.2</v>
      </c>
    </row>
    <row r="349" spans="1:7">
      <c r="A349" s="2" t="s">
        <v>75</v>
      </c>
      <c r="B349" s="2">
        <v>44.1</v>
      </c>
      <c r="C349" s="2">
        <v>4.5</v>
      </c>
      <c r="D349" s="2">
        <v>8.8000000000000007</v>
      </c>
      <c r="E349" s="2">
        <v>12.2</v>
      </c>
      <c r="F349" s="2">
        <v>10.199999999999999</v>
      </c>
      <c r="G349" s="2">
        <v>8.3000000000000007</v>
      </c>
    </row>
    <row r="350" spans="1:7">
      <c r="A350" s="2" t="s">
        <v>74</v>
      </c>
      <c r="B350" s="2">
        <v>68.900000000000006</v>
      </c>
      <c r="C350" s="2">
        <v>11</v>
      </c>
      <c r="D350" s="2">
        <v>16.899999999999999</v>
      </c>
      <c r="E350" s="2">
        <v>16.5</v>
      </c>
      <c r="F350" s="2">
        <v>15.3</v>
      </c>
      <c r="G350" s="2">
        <v>9.3000000000000007</v>
      </c>
    </row>
    <row r="351" spans="1:7">
      <c r="A351" s="2" t="s">
        <v>73</v>
      </c>
      <c r="B351" s="2">
        <v>0.2</v>
      </c>
      <c r="C351" s="2">
        <v>0</v>
      </c>
      <c r="D351" s="2">
        <v>0.1</v>
      </c>
      <c r="E351" s="2">
        <v>0</v>
      </c>
      <c r="F351" s="2">
        <v>0</v>
      </c>
      <c r="G351" s="2">
        <v>0</v>
      </c>
    </row>
    <row r="352" spans="1:7">
      <c r="A352" s="2" t="s">
        <v>72</v>
      </c>
      <c r="B352" s="2">
        <v>207.3</v>
      </c>
      <c r="C352" s="2">
        <v>20.6</v>
      </c>
      <c r="D352" s="2">
        <v>40.5</v>
      </c>
      <c r="E352" s="2">
        <v>55.5</v>
      </c>
      <c r="F352" s="2">
        <v>54.1</v>
      </c>
      <c r="G352" s="2">
        <v>36.700000000000003</v>
      </c>
    </row>
    <row r="353" spans="1:7">
      <c r="A353" s="2" t="s">
        <v>71</v>
      </c>
      <c r="B353" s="2">
        <v>0.4</v>
      </c>
      <c r="C353" s="2">
        <v>0</v>
      </c>
      <c r="D353" s="2">
        <v>0.1</v>
      </c>
      <c r="E353" s="2">
        <v>0.1</v>
      </c>
      <c r="F353" s="2">
        <v>0.1</v>
      </c>
      <c r="G353" s="2">
        <v>0</v>
      </c>
    </row>
    <row r="354" spans="1:7">
      <c r="A354" s="2" t="s">
        <v>70</v>
      </c>
      <c r="B354" s="2">
        <v>9.4</v>
      </c>
      <c r="C354" s="2">
        <v>1.3</v>
      </c>
      <c r="D354" s="2">
        <v>1.9</v>
      </c>
      <c r="E354" s="2">
        <v>2.1</v>
      </c>
      <c r="F354" s="2">
        <v>2.5</v>
      </c>
      <c r="G354" s="2">
        <v>1.6</v>
      </c>
    </row>
    <row r="355" spans="1:7">
      <c r="A355" s="2" t="s">
        <v>69</v>
      </c>
      <c r="B355" s="2">
        <v>0</v>
      </c>
      <c r="C355" s="2">
        <v>0</v>
      </c>
      <c r="D355" s="2">
        <v>0</v>
      </c>
      <c r="E355" s="2">
        <v>0</v>
      </c>
      <c r="F355" s="2" t="s">
        <v>19</v>
      </c>
      <c r="G355" s="2" t="s">
        <v>19</v>
      </c>
    </row>
    <row r="356" spans="1:7">
      <c r="A356" s="2" t="s">
        <v>68</v>
      </c>
      <c r="B356" s="2">
        <v>80.599999999999994</v>
      </c>
      <c r="C356" s="2">
        <v>1.7</v>
      </c>
      <c r="D356" s="2">
        <v>6.1</v>
      </c>
      <c r="E356" s="2">
        <v>18.899999999999999</v>
      </c>
      <c r="F356" s="2">
        <v>30.1</v>
      </c>
      <c r="G356" s="2">
        <v>23.7</v>
      </c>
    </row>
    <row r="357" spans="1:7">
      <c r="A357" s="2" t="s">
        <v>67</v>
      </c>
      <c r="B357" s="2">
        <v>4.2</v>
      </c>
      <c r="C357" s="2">
        <v>0.4</v>
      </c>
      <c r="D357" s="2">
        <v>0.7</v>
      </c>
      <c r="E357" s="2">
        <v>0.9</v>
      </c>
      <c r="F357" s="2">
        <v>1.1000000000000001</v>
      </c>
      <c r="G357" s="2">
        <v>1.1000000000000001</v>
      </c>
    </row>
    <row r="358" spans="1:7">
      <c r="A358" s="2" t="s">
        <v>66</v>
      </c>
      <c r="B358" s="2">
        <v>0</v>
      </c>
      <c r="C358" s="2">
        <v>0</v>
      </c>
      <c r="D358" s="2">
        <v>0</v>
      </c>
      <c r="E358" s="2">
        <v>0</v>
      </c>
      <c r="F358" s="2">
        <v>0</v>
      </c>
      <c r="G358" s="2">
        <v>0</v>
      </c>
    </row>
    <row r="359" spans="1:7">
      <c r="A359" s="2" t="s">
        <v>65</v>
      </c>
      <c r="B359" s="2">
        <v>1511.1</v>
      </c>
      <c r="C359" s="2">
        <v>59.3</v>
      </c>
      <c r="D359" s="2">
        <v>147</v>
      </c>
      <c r="E359" s="2">
        <v>320.8</v>
      </c>
      <c r="F359" s="2">
        <v>528.9</v>
      </c>
      <c r="G359" s="2">
        <v>455.1</v>
      </c>
    </row>
    <row r="360" spans="1:7">
      <c r="A360" s="2" t="s">
        <v>64</v>
      </c>
      <c r="B360" s="2">
        <v>908.3</v>
      </c>
      <c r="C360" s="2">
        <v>16.8</v>
      </c>
      <c r="D360" s="2">
        <v>59</v>
      </c>
      <c r="E360" s="2">
        <v>191.6</v>
      </c>
      <c r="F360" s="2">
        <v>342</v>
      </c>
      <c r="G360" s="2">
        <v>298.89999999999998</v>
      </c>
    </row>
    <row r="361" spans="1:7">
      <c r="A361" s="2" t="s">
        <v>63</v>
      </c>
      <c r="B361" s="2">
        <v>507.7</v>
      </c>
      <c r="C361" s="2">
        <v>41.7</v>
      </c>
      <c r="D361" s="2">
        <v>85.9</v>
      </c>
      <c r="E361" s="2">
        <v>122.3</v>
      </c>
      <c r="F361" s="2">
        <v>153.9</v>
      </c>
      <c r="G361" s="2">
        <v>104</v>
      </c>
    </row>
    <row r="362" spans="1:7">
      <c r="A362" s="2" t="s">
        <v>62</v>
      </c>
      <c r="B362" s="2">
        <v>12.6</v>
      </c>
      <c r="C362" s="2">
        <v>0.4</v>
      </c>
      <c r="D362" s="2">
        <v>0.9</v>
      </c>
      <c r="E362" s="2">
        <v>1.7</v>
      </c>
      <c r="F362" s="2">
        <v>4.4000000000000004</v>
      </c>
      <c r="G362" s="2">
        <v>5.2</v>
      </c>
    </row>
    <row r="363" spans="1:7">
      <c r="A363" s="2" t="s">
        <v>61</v>
      </c>
      <c r="B363" s="2">
        <v>99.2</v>
      </c>
      <c r="C363" s="2">
        <v>0.8</v>
      </c>
      <c r="D363" s="2">
        <v>2.2000000000000002</v>
      </c>
      <c r="E363" s="2">
        <v>7.9</v>
      </c>
      <c r="F363" s="2">
        <v>34.9</v>
      </c>
      <c r="G363" s="2">
        <v>53.3</v>
      </c>
    </row>
    <row r="364" spans="1:7">
      <c r="A364" s="2" t="s">
        <v>60</v>
      </c>
      <c r="B364" s="2">
        <v>98.1</v>
      </c>
      <c r="C364" s="2">
        <v>0.8</v>
      </c>
      <c r="D364" s="2">
        <v>2.2000000000000002</v>
      </c>
      <c r="E364" s="2">
        <v>7.8</v>
      </c>
      <c r="F364" s="2">
        <v>34.5</v>
      </c>
      <c r="G364" s="2">
        <v>52.8</v>
      </c>
    </row>
  </sheetData>
  <phoneticPr fontId="40"/>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59999389629810485"/>
  </sheetPr>
  <dimension ref="A1:G346"/>
  <sheetViews>
    <sheetView workbookViewId="0">
      <selection activeCell="F60" sqref="F60"/>
    </sheetView>
  </sheetViews>
  <sheetFormatPr defaultRowHeight="12"/>
  <cols>
    <col min="1" max="1" width="31.875" style="2" customWidth="1"/>
    <col min="2" max="16384" width="9" style="2"/>
  </cols>
  <sheetData>
    <row r="1" spans="1:7">
      <c r="A1" s="2" t="s">
        <v>2155</v>
      </c>
      <c r="B1" s="2" t="s">
        <v>2154</v>
      </c>
      <c r="C1" s="2" t="s">
        <v>2153</v>
      </c>
      <c r="D1" s="2" t="s">
        <v>56</v>
      </c>
    </row>
    <row r="2" spans="1:7">
      <c r="A2" s="2" t="s">
        <v>95</v>
      </c>
    </row>
    <row r="3" spans="1:7">
      <c r="A3" s="2" t="s">
        <v>94</v>
      </c>
    </row>
    <row r="4" spans="1:7">
      <c r="B4" s="2" t="s">
        <v>44</v>
      </c>
      <c r="C4" s="2" t="s">
        <v>8</v>
      </c>
      <c r="D4" s="2" t="s">
        <v>9</v>
      </c>
      <c r="E4" s="2" t="s">
        <v>10</v>
      </c>
      <c r="F4" s="2" t="s">
        <v>11</v>
      </c>
      <c r="G4" s="2" t="s">
        <v>12</v>
      </c>
    </row>
    <row r="5" spans="1:7">
      <c r="A5" s="2" t="s">
        <v>2152</v>
      </c>
    </row>
    <row r="6" spans="1:7">
      <c r="A6" s="2" t="s">
        <v>44</v>
      </c>
      <c r="B6" s="2">
        <v>46447.9</v>
      </c>
      <c r="C6" s="2">
        <v>11486</v>
      </c>
      <c r="D6" s="2">
        <v>11606.9</v>
      </c>
      <c r="E6" s="2">
        <v>8902</v>
      </c>
      <c r="F6" s="2">
        <v>8016.2</v>
      </c>
      <c r="G6" s="2">
        <v>6435.9</v>
      </c>
    </row>
    <row r="7" spans="1:7">
      <c r="A7" s="2" t="s">
        <v>93</v>
      </c>
      <c r="B7" s="2">
        <v>33157.5</v>
      </c>
      <c r="C7" s="2">
        <v>10294.4</v>
      </c>
      <c r="D7" s="2">
        <v>9727.2999999999993</v>
      </c>
      <c r="E7" s="2">
        <v>5992</v>
      </c>
      <c r="F7" s="2">
        <v>4250</v>
      </c>
      <c r="G7" s="2">
        <v>2893</v>
      </c>
    </row>
    <row r="8" spans="1:7">
      <c r="A8" s="2" t="s">
        <v>42</v>
      </c>
      <c r="B8" s="2">
        <v>29001.200000000001</v>
      </c>
      <c r="C8" s="2">
        <v>9442</v>
      </c>
      <c r="D8" s="2">
        <v>8830.5</v>
      </c>
      <c r="E8" s="2">
        <v>5034.6000000000004</v>
      </c>
      <c r="F8" s="2">
        <v>3402.7</v>
      </c>
      <c r="G8" s="2">
        <v>2290.9</v>
      </c>
    </row>
    <row r="9" spans="1:7">
      <c r="A9" s="2" t="s">
        <v>92</v>
      </c>
      <c r="B9" s="2">
        <v>11569.2</v>
      </c>
      <c r="C9" s="2">
        <v>3605.4</v>
      </c>
      <c r="D9" s="2">
        <v>3412.2</v>
      </c>
      <c r="E9" s="2">
        <v>1903.7</v>
      </c>
      <c r="F9" s="2">
        <v>1454.9</v>
      </c>
      <c r="G9" s="2">
        <v>1192.8</v>
      </c>
    </row>
    <row r="10" spans="1:7">
      <c r="A10" s="2" t="s">
        <v>91</v>
      </c>
      <c r="B10" s="2">
        <v>893.9</v>
      </c>
      <c r="C10" s="2">
        <v>20.100000000000001</v>
      </c>
      <c r="D10" s="2">
        <v>67.8</v>
      </c>
      <c r="E10" s="2">
        <v>106.2</v>
      </c>
      <c r="F10" s="2">
        <v>237.8</v>
      </c>
      <c r="G10" s="2">
        <v>461.9</v>
      </c>
    </row>
    <row r="11" spans="1:7">
      <c r="A11" s="2" t="s">
        <v>90</v>
      </c>
      <c r="B11" s="2">
        <v>3968.6</v>
      </c>
      <c r="C11" s="2">
        <v>761.2</v>
      </c>
      <c r="D11" s="2">
        <v>960.2</v>
      </c>
      <c r="E11" s="2">
        <v>702.2</v>
      </c>
      <c r="F11" s="2">
        <v>722.4</v>
      </c>
      <c r="G11" s="2">
        <v>822.6</v>
      </c>
    </row>
    <row r="12" spans="1:7">
      <c r="A12" s="2" t="s">
        <v>89</v>
      </c>
      <c r="B12" s="2">
        <v>910.5</v>
      </c>
      <c r="C12" s="2">
        <v>156</v>
      </c>
      <c r="D12" s="2">
        <v>241.7</v>
      </c>
      <c r="E12" s="2">
        <v>184.3</v>
      </c>
      <c r="F12" s="2">
        <v>169.3</v>
      </c>
      <c r="G12" s="2">
        <v>159.30000000000001</v>
      </c>
    </row>
    <row r="13" spans="1:7">
      <c r="A13" s="2" t="s">
        <v>88</v>
      </c>
      <c r="B13" s="2">
        <v>15814.7</v>
      </c>
      <c r="C13" s="2">
        <v>5609.1</v>
      </c>
      <c r="D13" s="2">
        <v>4822.1000000000004</v>
      </c>
      <c r="E13" s="2">
        <v>2791.1</v>
      </c>
      <c r="F13" s="2">
        <v>1673</v>
      </c>
      <c r="G13" s="2">
        <v>919.2</v>
      </c>
    </row>
    <row r="14" spans="1:7">
      <c r="A14" s="2" t="s">
        <v>87</v>
      </c>
      <c r="B14" s="2">
        <v>5027.7</v>
      </c>
      <c r="C14" s="2">
        <v>1571.3</v>
      </c>
      <c r="D14" s="2">
        <v>1647.7</v>
      </c>
      <c r="E14" s="2">
        <v>954.3</v>
      </c>
      <c r="F14" s="2">
        <v>578.29999999999995</v>
      </c>
      <c r="G14" s="2">
        <v>276</v>
      </c>
    </row>
    <row r="15" spans="1:7">
      <c r="A15" s="2" t="s">
        <v>86</v>
      </c>
      <c r="B15" s="2">
        <v>17083.599999999999</v>
      </c>
      <c r="C15" s="2">
        <v>3244.1</v>
      </c>
      <c r="D15" s="2">
        <v>5307.7</v>
      </c>
      <c r="E15" s="2">
        <v>3624</v>
      </c>
      <c r="F15" s="2">
        <v>2863.6</v>
      </c>
      <c r="G15" s="2">
        <v>2044.1</v>
      </c>
    </row>
    <row r="16" spans="1:7">
      <c r="A16" s="2" t="s">
        <v>34</v>
      </c>
      <c r="B16" s="2">
        <v>4449.6000000000004</v>
      </c>
      <c r="C16" s="2">
        <v>663.4</v>
      </c>
      <c r="D16" s="2">
        <v>1056.4000000000001</v>
      </c>
      <c r="E16" s="2">
        <v>1187.2</v>
      </c>
      <c r="F16" s="2">
        <v>924.1</v>
      </c>
      <c r="G16" s="2">
        <v>618.4</v>
      </c>
    </row>
    <row r="17" spans="1:7">
      <c r="A17" s="2" t="s">
        <v>85</v>
      </c>
      <c r="B17" s="2">
        <v>3867.1</v>
      </c>
      <c r="C17" s="2">
        <v>587.29999999999995</v>
      </c>
      <c r="D17" s="2">
        <v>921.2</v>
      </c>
      <c r="E17" s="2">
        <v>1044.5</v>
      </c>
      <c r="F17" s="2">
        <v>799.6</v>
      </c>
      <c r="G17" s="2">
        <v>514.6</v>
      </c>
    </row>
    <row r="18" spans="1:7">
      <c r="A18" s="2" t="s">
        <v>84</v>
      </c>
      <c r="B18" s="2">
        <v>591.70000000000005</v>
      </c>
      <c r="C18" s="2">
        <v>75.599999999999994</v>
      </c>
      <c r="D18" s="2">
        <v>136.1</v>
      </c>
      <c r="E18" s="2">
        <v>148.19999999999999</v>
      </c>
      <c r="F18" s="2">
        <v>129.30000000000001</v>
      </c>
      <c r="G18" s="2">
        <v>102.6</v>
      </c>
    </row>
    <row r="19" spans="1:7">
      <c r="A19" s="2" t="s">
        <v>31</v>
      </c>
      <c r="B19" s="2">
        <v>4.0999999999999996</v>
      </c>
      <c r="C19" s="2">
        <v>0.3</v>
      </c>
      <c r="D19" s="2">
        <v>0.7</v>
      </c>
      <c r="E19" s="2">
        <v>0.8</v>
      </c>
      <c r="F19" s="2">
        <v>0.9</v>
      </c>
      <c r="G19" s="2">
        <v>1.4</v>
      </c>
    </row>
    <row r="20" spans="1:7">
      <c r="A20" s="2" t="s">
        <v>83</v>
      </c>
      <c r="B20" s="2">
        <v>34.700000000000003</v>
      </c>
      <c r="C20" s="2">
        <v>3.6</v>
      </c>
      <c r="D20" s="2">
        <v>6.1</v>
      </c>
      <c r="E20" s="2">
        <v>6.4</v>
      </c>
      <c r="F20" s="2">
        <v>7.5</v>
      </c>
      <c r="G20" s="2">
        <v>11.1</v>
      </c>
    </row>
    <row r="21" spans="1:7">
      <c r="A21" s="2" t="s">
        <v>29</v>
      </c>
      <c r="B21" s="2">
        <v>25.2</v>
      </c>
      <c r="C21" s="2">
        <v>2.5</v>
      </c>
      <c r="D21" s="2">
        <v>4.3</v>
      </c>
      <c r="E21" s="2">
        <v>4.5</v>
      </c>
      <c r="F21" s="2">
        <v>5.5</v>
      </c>
      <c r="G21" s="2">
        <v>8.3000000000000007</v>
      </c>
    </row>
    <row r="22" spans="1:7">
      <c r="A22" s="2" t="s">
        <v>82</v>
      </c>
      <c r="B22" s="2">
        <v>5922.2</v>
      </c>
      <c r="C22" s="2">
        <v>1011.9</v>
      </c>
      <c r="D22" s="2">
        <v>1266.3</v>
      </c>
      <c r="E22" s="2">
        <v>1209</v>
      </c>
      <c r="F22" s="2">
        <v>1217.4000000000001</v>
      </c>
      <c r="G22" s="2">
        <v>1217.5</v>
      </c>
    </row>
    <row r="23" spans="1:7">
      <c r="A23" s="2" t="s">
        <v>81</v>
      </c>
      <c r="B23" s="2">
        <v>1996.9</v>
      </c>
      <c r="C23" s="2">
        <v>507.7</v>
      </c>
      <c r="D23" s="2">
        <v>432.7</v>
      </c>
      <c r="E23" s="2">
        <v>375</v>
      </c>
      <c r="F23" s="2">
        <v>389</v>
      </c>
      <c r="G23" s="2">
        <v>292.3</v>
      </c>
    </row>
    <row r="24" spans="1:7">
      <c r="A24" s="2" t="s">
        <v>80</v>
      </c>
      <c r="B24" s="2">
        <v>3.6</v>
      </c>
      <c r="C24" s="2">
        <v>0.8</v>
      </c>
      <c r="D24" s="2">
        <v>1</v>
      </c>
      <c r="E24" s="2">
        <v>0.8</v>
      </c>
      <c r="F24" s="2">
        <v>0.7</v>
      </c>
      <c r="G24" s="2">
        <v>0.5</v>
      </c>
    </row>
    <row r="25" spans="1:7">
      <c r="A25" s="2" t="s">
        <v>79</v>
      </c>
      <c r="B25" s="2">
        <v>29078.799999999999</v>
      </c>
      <c r="C25" s="2">
        <v>9468.7999999999993</v>
      </c>
      <c r="D25" s="2">
        <v>8804.4</v>
      </c>
      <c r="E25" s="2">
        <v>5115.6000000000004</v>
      </c>
      <c r="F25" s="2">
        <v>3427.9</v>
      </c>
      <c r="G25" s="2">
        <v>2262</v>
      </c>
    </row>
    <row r="26" spans="1:7">
      <c r="A26" s="2" t="s">
        <v>78</v>
      </c>
      <c r="B26" s="2">
        <v>4633</v>
      </c>
      <c r="C26" s="2">
        <v>869.1</v>
      </c>
      <c r="D26" s="2">
        <v>1099.3</v>
      </c>
      <c r="E26" s="2">
        <v>1166.4000000000001</v>
      </c>
      <c r="F26" s="2">
        <v>869.5</v>
      </c>
      <c r="G26" s="2">
        <v>628.6</v>
      </c>
    </row>
    <row r="27" spans="1:7">
      <c r="A27" s="2" t="s">
        <v>77</v>
      </c>
      <c r="B27" s="2">
        <v>106</v>
      </c>
      <c r="C27" s="2">
        <v>26</v>
      </c>
      <c r="D27" s="2">
        <v>26.1</v>
      </c>
      <c r="E27" s="2">
        <v>20.5</v>
      </c>
      <c r="F27" s="2">
        <v>20.3</v>
      </c>
      <c r="G27" s="2">
        <v>13</v>
      </c>
    </row>
    <row r="28" spans="1:7">
      <c r="A28" s="2" t="s">
        <v>76</v>
      </c>
      <c r="B28" s="2">
        <v>98.1</v>
      </c>
      <c r="C28" s="2">
        <v>17.5</v>
      </c>
      <c r="D28" s="2">
        <v>27</v>
      </c>
      <c r="E28" s="2">
        <v>20.7</v>
      </c>
      <c r="F28" s="2">
        <v>17.2</v>
      </c>
      <c r="G28" s="2">
        <v>15.8</v>
      </c>
    </row>
    <row r="29" spans="1:7">
      <c r="A29" s="2" t="s">
        <v>75</v>
      </c>
      <c r="B29" s="2">
        <v>707.9</v>
      </c>
      <c r="C29" s="2">
        <v>154.30000000000001</v>
      </c>
      <c r="D29" s="2">
        <v>172.1</v>
      </c>
      <c r="E29" s="2">
        <v>181</v>
      </c>
      <c r="F29" s="2">
        <v>111.6</v>
      </c>
      <c r="G29" s="2">
        <v>88.9</v>
      </c>
    </row>
    <row r="30" spans="1:7">
      <c r="A30" s="2" t="s">
        <v>2151</v>
      </c>
      <c r="B30" s="2">
        <v>910.9</v>
      </c>
      <c r="C30" s="2">
        <v>234.1</v>
      </c>
      <c r="D30" s="2">
        <v>243.3</v>
      </c>
      <c r="E30" s="2">
        <v>203.2</v>
      </c>
      <c r="F30" s="2">
        <v>142.30000000000001</v>
      </c>
      <c r="G30" s="2">
        <v>87.9</v>
      </c>
    </row>
    <row r="31" spans="1:7">
      <c r="A31" s="2" t="s">
        <v>72</v>
      </c>
      <c r="B31" s="2">
        <v>2203.5</v>
      </c>
      <c r="C31" s="2">
        <v>400.2</v>
      </c>
      <c r="D31" s="2">
        <v>556.70000000000005</v>
      </c>
      <c r="E31" s="2">
        <v>597.70000000000005</v>
      </c>
      <c r="F31" s="2">
        <v>388.6</v>
      </c>
      <c r="G31" s="2">
        <v>260.3</v>
      </c>
    </row>
    <row r="32" spans="1:7">
      <c r="A32" s="2" t="s">
        <v>71</v>
      </c>
      <c r="B32" s="2">
        <v>3.8</v>
      </c>
      <c r="C32" s="2">
        <v>0.8</v>
      </c>
      <c r="D32" s="2">
        <v>1.1000000000000001</v>
      </c>
      <c r="E32" s="2">
        <v>1.1000000000000001</v>
      </c>
      <c r="F32" s="2">
        <v>0.5</v>
      </c>
      <c r="G32" s="2">
        <v>0.3</v>
      </c>
    </row>
    <row r="33" spans="1:7">
      <c r="A33" s="2" t="s">
        <v>70</v>
      </c>
      <c r="B33" s="2">
        <v>73.5</v>
      </c>
      <c r="C33" s="2">
        <v>14.3</v>
      </c>
      <c r="D33" s="2">
        <v>17.2</v>
      </c>
      <c r="E33" s="2">
        <v>16.2</v>
      </c>
      <c r="F33" s="2">
        <v>15.3</v>
      </c>
      <c r="G33" s="2">
        <v>10.4</v>
      </c>
    </row>
    <row r="34" spans="1:7">
      <c r="A34" s="2" t="s">
        <v>69</v>
      </c>
      <c r="B34" s="2">
        <v>0.1</v>
      </c>
      <c r="C34" s="2">
        <v>0</v>
      </c>
      <c r="D34" s="2">
        <v>0</v>
      </c>
      <c r="E34" s="2">
        <v>0</v>
      </c>
      <c r="F34" s="2">
        <v>0</v>
      </c>
      <c r="G34" s="2">
        <v>0</v>
      </c>
    </row>
    <row r="35" spans="1:7">
      <c r="A35" s="2" t="s">
        <v>2150</v>
      </c>
      <c r="B35" s="2">
        <v>508.5</v>
      </c>
      <c r="C35" s="2">
        <v>18.5</v>
      </c>
      <c r="D35" s="2">
        <v>51.9</v>
      </c>
      <c r="E35" s="2">
        <v>122.3</v>
      </c>
      <c r="F35" s="2">
        <v>169.1</v>
      </c>
      <c r="G35" s="2">
        <v>146.69999999999999</v>
      </c>
    </row>
    <row r="36" spans="1:7">
      <c r="A36" s="2" t="s">
        <v>2149</v>
      </c>
      <c r="B36" s="2">
        <v>33.6</v>
      </c>
      <c r="C36" s="2">
        <v>5.6</v>
      </c>
      <c r="D36" s="2">
        <v>7.1</v>
      </c>
      <c r="E36" s="2">
        <v>7</v>
      </c>
      <c r="F36" s="2">
        <v>6.9</v>
      </c>
      <c r="G36" s="2">
        <v>7</v>
      </c>
    </row>
    <row r="37" spans="1:7">
      <c r="A37" s="2" t="s">
        <v>65</v>
      </c>
      <c r="B37" s="2">
        <v>10921.4</v>
      </c>
      <c r="C37" s="2">
        <v>628.6</v>
      </c>
      <c r="D37" s="2">
        <v>1300.3</v>
      </c>
      <c r="E37" s="2">
        <v>2350.4</v>
      </c>
      <c r="F37" s="2">
        <v>3377.7</v>
      </c>
      <c r="G37" s="2">
        <v>3264.3</v>
      </c>
    </row>
    <row r="38" spans="1:7">
      <c r="A38" s="2" t="s">
        <v>64</v>
      </c>
      <c r="B38" s="2">
        <v>5940.1</v>
      </c>
      <c r="C38" s="2">
        <v>177.4</v>
      </c>
      <c r="D38" s="2">
        <v>510</v>
      </c>
      <c r="E38" s="2">
        <v>1280.5999999999999</v>
      </c>
      <c r="F38" s="2">
        <v>1985.3</v>
      </c>
      <c r="G38" s="2">
        <v>1986.8</v>
      </c>
    </row>
    <row r="39" spans="1:7">
      <c r="A39" s="2" t="s">
        <v>63</v>
      </c>
      <c r="B39" s="2">
        <v>4232.3999999999996</v>
      </c>
      <c r="C39" s="2">
        <v>442.7</v>
      </c>
      <c r="D39" s="2">
        <v>771.6</v>
      </c>
      <c r="E39" s="2">
        <v>1017.3</v>
      </c>
      <c r="F39" s="2">
        <v>1152.4000000000001</v>
      </c>
      <c r="G39" s="2">
        <v>848.3</v>
      </c>
    </row>
    <row r="40" spans="1:7">
      <c r="A40" s="2" t="s">
        <v>62</v>
      </c>
      <c r="B40" s="2">
        <v>99.1</v>
      </c>
      <c r="C40" s="2">
        <v>3.8</v>
      </c>
      <c r="D40" s="2">
        <v>6.8</v>
      </c>
      <c r="E40" s="2">
        <v>12.6</v>
      </c>
      <c r="F40" s="2">
        <v>32</v>
      </c>
      <c r="G40" s="2">
        <v>43.9</v>
      </c>
    </row>
    <row r="41" spans="1:7">
      <c r="A41" s="2" t="s">
        <v>61</v>
      </c>
      <c r="B41" s="2">
        <v>791</v>
      </c>
      <c r="C41" s="2">
        <v>9.4</v>
      </c>
      <c r="D41" s="2">
        <v>21.8</v>
      </c>
      <c r="E41" s="2">
        <v>62.4</v>
      </c>
      <c r="F41" s="2">
        <v>256.2</v>
      </c>
      <c r="G41" s="2">
        <v>441.1</v>
      </c>
    </row>
    <row r="42" spans="1:7">
      <c r="A42" s="2" t="s">
        <v>60</v>
      </c>
      <c r="B42" s="2">
        <v>783.3</v>
      </c>
      <c r="C42" s="2">
        <v>9.1999999999999993</v>
      </c>
      <c r="D42" s="2">
        <v>21.3</v>
      </c>
      <c r="E42" s="2">
        <v>61.6</v>
      </c>
      <c r="F42" s="2">
        <v>254.1</v>
      </c>
      <c r="G42" s="2">
        <v>437.1</v>
      </c>
    </row>
    <row r="43" spans="1:7">
      <c r="A43" s="2" t="s">
        <v>52</v>
      </c>
    </row>
    <row r="44" spans="1:7">
      <c r="A44" s="2" t="s">
        <v>44</v>
      </c>
      <c r="B44" s="2">
        <v>1320.4</v>
      </c>
      <c r="C44" s="2">
        <v>273.60000000000002</v>
      </c>
      <c r="D44" s="2">
        <v>393.2</v>
      </c>
      <c r="E44" s="2">
        <v>250.6</v>
      </c>
      <c r="F44" s="2">
        <v>200.7</v>
      </c>
      <c r="G44" s="2">
        <v>202.2</v>
      </c>
    </row>
    <row r="45" spans="1:7">
      <c r="A45" s="2" t="s">
        <v>93</v>
      </c>
      <c r="B45" s="2">
        <v>1119.8</v>
      </c>
      <c r="C45" s="2">
        <v>254.1</v>
      </c>
      <c r="D45" s="2">
        <v>363.5</v>
      </c>
      <c r="E45" s="2">
        <v>209</v>
      </c>
      <c r="F45" s="2">
        <v>150.9</v>
      </c>
      <c r="G45" s="2">
        <v>142.30000000000001</v>
      </c>
    </row>
    <row r="46" spans="1:7">
      <c r="A46" s="2" t="s">
        <v>42</v>
      </c>
      <c r="B46" s="2">
        <v>1060.4000000000001</v>
      </c>
      <c r="C46" s="2">
        <v>245</v>
      </c>
      <c r="D46" s="2">
        <v>351.5</v>
      </c>
      <c r="E46" s="2">
        <v>195.9</v>
      </c>
      <c r="F46" s="2">
        <v>138.80000000000001</v>
      </c>
      <c r="G46" s="2">
        <v>129.19999999999999</v>
      </c>
    </row>
    <row r="47" spans="1:7">
      <c r="A47" s="2" t="s">
        <v>92</v>
      </c>
      <c r="B47" s="2">
        <v>425.9</v>
      </c>
      <c r="C47" s="2">
        <v>91.6</v>
      </c>
      <c r="D47" s="2">
        <v>131.6</v>
      </c>
      <c r="E47" s="2">
        <v>74.599999999999994</v>
      </c>
      <c r="F47" s="2">
        <v>58.7</v>
      </c>
      <c r="G47" s="2">
        <v>69.400000000000006</v>
      </c>
    </row>
    <row r="48" spans="1:7">
      <c r="A48" s="2" t="s">
        <v>91</v>
      </c>
      <c r="B48" s="2">
        <v>51.8</v>
      </c>
      <c r="C48" s="2">
        <v>0.7</v>
      </c>
      <c r="D48" s="2">
        <v>2.5</v>
      </c>
      <c r="E48" s="2">
        <v>4</v>
      </c>
      <c r="F48" s="2">
        <v>10.3</v>
      </c>
      <c r="G48" s="2">
        <v>34.299999999999997</v>
      </c>
    </row>
    <row r="49" spans="1:7">
      <c r="A49" s="2" t="s">
        <v>90</v>
      </c>
      <c r="B49" s="2">
        <v>197.8</v>
      </c>
      <c r="C49" s="2">
        <v>34.5</v>
      </c>
      <c r="D49" s="2">
        <v>55.1</v>
      </c>
      <c r="E49" s="2">
        <v>35.799999999999997</v>
      </c>
      <c r="F49" s="2">
        <v>31.8</v>
      </c>
      <c r="G49" s="2">
        <v>40.4</v>
      </c>
    </row>
    <row r="50" spans="1:7">
      <c r="A50" s="2" t="s">
        <v>89</v>
      </c>
      <c r="B50" s="2">
        <v>82.9</v>
      </c>
      <c r="C50" s="2">
        <v>14.3</v>
      </c>
      <c r="D50" s="2">
        <v>24</v>
      </c>
      <c r="E50" s="2">
        <v>15.4</v>
      </c>
      <c r="F50" s="2">
        <v>11.9</v>
      </c>
      <c r="G50" s="2">
        <v>17.3</v>
      </c>
    </row>
    <row r="51" spans="1:7">
      <c r="A51" s="2" t="s">
        <v>88</v>
      </c>
      <c r="B51" s="2">
        <v>404.8</v>
      </c>
      <c r="C51" s="2">
        <v>98</v>
      </c>
      <c r="D51" s="2">
        <v>130.80000000000001</v>
      </c>
      <c r="E51" s="2">
        <v>81.099999999999994</v>
      </c>
      <c r="F51" s="2">
        <v>53.5</v>
      </c>
      <c r="G51" s="2">
        <v>41.4</v>
      </c>
    </row>
    <row r="52" spans="1:7">
      <c r="A52" s="2" t="s">
        <v>87</v>
      </c>
      <c r="B52" s="2">
        <v>269.60000000000002</v>
      </c>
      <c r="C52" s="2">
        <v>63</v>
      </c>
      <c r="D52" s="2">
        <v>95.1</v>
      </c>
      <c r="E52" s="2">
        <v>56.3</v>
      </c>
      <c r="F52" s="2">
        <v>33.700000000000003</v>
      </c>
      <c r="G52" s="2">
        <v>21.6</v>
      </c>
    </row>
    <row r="53" spans="1:7">
      <c r="A53" s="2" t="s">
        <v>86</v>
      </c>
      <c r="B53" s="2">
        <v>753.6</v>
      </c>
      <c r="C53" s="2">
        <v>111.2</v>
      </c>
      <c r="D53" s="2">
        <v>250.9</v>
      </c>
      <c r="E53" s="2">
        <v>156.1</v>
      </c>
      <c r="F53" s="2">
        <v>119.8</v>
      </c>
      <c r="G53" s="2">
        <v>115.5</v>
      </c>
    </row>
    <row r="54" spans="1:7">
      <c r="A54" s="2" t="s">
        <v>34</v>
      </c>
      <c r="B54" s="2">
        <v>81.099999999999994</v>
      </c>
      <c r="C54" s="2">
        <v>5.3</v>
      </c>
      <c r="D54" s="2">
        <v>13.3</v>
      </c>
      <c r="E54" s="2">
        <v>20.2</v>
      </c>
      <c r="F54" s="2">
        <v>19.600000000000001</v>
      </c>
      <c r="G54" s="2">
        <v>22.7</v>
      </c>
    </row>
    <row r="55" spans="1:7">
      <c r="A55" s="2" t="s">
        <v>85</v>
      </c>
      <c r="B55" s="2">
        <v>63.4</v>
      </c>
      <c r="C55" s="2">
        <v>4.4000000000000004</v>
      </c>
      <c r="D55" s="2">
        <v>10.7</v>
      </c>
      <c r="E55" s="2">
        <v>16.100000000000001</v>
      </c>
      <c r="F55" s="2">
        <v>15.3</v>
      </c>
      <c r="G55" s="2">
        <v>16.899999999999999</v>
      </c>
    </row>
    <row r="56" spans="1:7">
      <c r="A56" s="2" t="s">
        <v>84</v>
      </c>
      <c r="B56" s="2">
        <v>17.8</v>
      </c>
      <c r="C56" s="2">
        <v>0.9</v>
      </c>
      <c r="D56" s="2">
        <v>2.5</v>
      </c>
      <c r="E56" s="2">
        <v>4.2</v>
      </c>
      <c r="F56" s="2">
        <v>4.4000000000000004</v>
      </c>
      <c r="G56" s="2">
        <v>5.7</v>
      </c>
    </row>
    <row r="57" spans="1:7">
      <c r="A57" s="2" t="s">
        <v>31</v>
      </c>
      <c r="B57" s="2">
        <v>0.1</v>
      </c>
      <c r="C57" s="2">
        <v>0</v>
      </c>
      <c r="D57" s="2">
        <v>0</v>
      </c>
      <c r="E57" s="2">
        <v>0</v>
      </c>
      <c r="F57" s="2">
        <v>0</v>
      </c>
      <c r="G57" s="2">
        <v>0.1</v>
      </c>
    </row>
    <row r="58" spans="1:7">
      <c r="A58" s="2" t="s">
        <v>83</v>
      </c>
      <c r="B58" s="2">
        <v>1.3</v>
      </c>
      <c r="C58" s="2">
        <v>0</v>
      </c>
      <c r="D58" s="2">
        <v>0.1</v>
      </c>
      <c r="E58" s="2">
        <v>0.2</v>
      </c>
      <c r="F58" s="2">
        <v>0.3</v>
      </c>
      <c r="G58" s="2">
        <v>0.6</v>
      </c>
    </row>
    <row r="59" spans="1:7">
      <c r="A59" s="2" t="s">
        <v>29</v>
      </c>
      <c r="B59" s="2">
        <v>1</v>
      </c>
      <c r="C59" s="2">
        <v>0</v>
      </c>
      <c r="D59" s="2">
        <v>0.1</v>
      </c>
      <c r="E59" s="2">
        <v>0.2</v>
      </c>
      <c r="F59" s="2">
        <v>0.2</v>
      </c>
      <c r="G59" s="2">
        <v>0.5</v>
      </c>
    </row>
    <row r="60" spans="1:7">
      <c r="A60" s="2" t="s">
        <v>82</v>
      </c>
      <c r="B60" s="2">
        <v>173.1</v>
      </c>
      <c r="C60" s="2">
        <v>19.5</v>
      </c>
      <c r="D60" s="2">
        <v>33.299999999999997</v>
      </c>
      <c r="E60" s="2">
        <v>29.9</v>
      </c>
      <c r="F60" s="2">
        <v>33.700000000000003</v>
      </c>
      <c r="G60" s="2">
        <v>56.7</v>
      </c>
    </row>
    <row r="61" spans="1:7">
      <c r="A61" s="2" t="s">
        <v>81</v>
      </c>
      <c r="B61" s="2">
        <v>19.7</v>
      </c>
      <c r="C61" s="2">
        <v>3.4</v>
      </c>
      <c r="D61" s="2">
        <v>3.8</v>
      </c>
      <c r="E61" s="2">
        <v>4.0999999999999996</v>
      </c>
      <c r="F61" s="2">
        <v>4.0999999999999996</v>
      </c>
      <c r="G61" s="2">
        <v>4.4000000000000004</v>
      </c>
    </row>
    <row r="62" spans="1:7">
      <c r="A62" s="2" t="s">
        <v>80</v>
      </c>
      <c r="B62" s="2">
        <v>0.1</v>
      </c>
      <c r="C62" s="2" t="s">
        <v>19</v>
      </c>
      <c r="D62" s="2">
        <v>0</v>
      </c>
      <c r="E62" s="2">
        <v>0</v>
      </c>
      <c r="F62" s="2">
        <v>0</v>
      </c>
      <c r="G62" s="2">
        <v>0</v>
      </c>
    </row>
    <row r="63" spans="1:7">
      <c r="A63" s="2" t="s">
        <v>79</v>
      </c>
      <c r="B63" s="2">
        <v>1044.2</v>
      </c>
      <c r="C63" s="2">
        <v>242.2</v>
      </c>
      <c r="D63" s="2">
        <v>345.9</v>
      </c>
      <c r="E63" s="2">
        <v>194.1</v>
      </c>
      <c r="F63" s="2">
        <v>136</v>
      </c>
      <c r="G63" s="2">
        <v>126.1</v>
      </c>
    </row>
    <row r="64" spans="1:7">
      <c r="A64" s="2" t="s">
        <v>78</v>
      </c>
      <c r="B64" s="2">
        <v>65.5</v>
      </c>
      <c r="C64" s="2">
        <v>11.9</v>
      </c>
      <c r="D64" s="2">
        <v>13.9</v>
      </c>
      <c r="E64" s="2">
        <v>14.9</v>
      </c>
      <c r="F64" s="2">
        <v>12.5</v>
      </c>
      <c r="G64" s="2">
        <v>12.2</v>
      </c>
    </row>
    <row r="65" spans="1:7">
      <c r="A65" s="2" t="s">
        <v>77</v>
      </c>
      <c r="B65" s="2">
        <v>2.9</v>
      </c>
      <c r="C65" s="2">
        <v>0.5</v>
      </c>
      <c r="D65" s="2">
        <v>0.7</v>
      </c>
      <c r="E65" s="2">
        <v>0.5</v>
      </c>
      <c r="F65" s="2">
        <v>0.6</v>
      </c>
      <c r="G65" s="2">
        <v>0.6</v>
      </c>
    </row>
    <row r="66" spans="1:7">
      <c r="A66" s="2" t="s">
        <v>76</v>
      </c>
      <c r="B66" s="2">
        <v>5.2</v>
      </c>
      <c r="C66" s="2">
        <v>0.6</v>
      </c>
      <c r="D66" s="2">
        <v>1.2</v>
      </c>
      <c r="E66" s="2">
        <v>1.1000000000000001</v>
      </c>
      <c r="F66" s="2">
        <v>1</v>
      </c>
      <c r="G66" s="2">
        <v>1.2</v>
      </c>
    </row>
    <row r="67" spans="1:7">
      <c r="A67" s="2" t="s">
        <v>75</v>
      </c>
      <c r="B67" s="2">
        <v>13.1</v>
      </c>
      <c r="C67" s="2">
        <v>2.2000000000000002</v>
      </c>
      <c r="D67" s="2">
        <v>2.2000000000000002</v>
      </c>
      <c r="E67" s="2">
        <v>3</v>
      </c>
      <c r="F67" s="2">
        <v>2.5</v>
      </c>
      <c r="G67" s="2">
        <v>3.3</v>
      </c>
    </row>
    <row r="68" spans="1:7">
      <c r="A68" s="2" t="s">
        <v>2151</v>
      </c>
      <c r="B68" s="2">
        <v>18.3</v>
      </c>
      <c r="C68" s="2">
        <v>3.5</v>
      </c>
      <c r="D68" s="2">
        <v>4.4000000000000004</v>
      </c>
      <c r="E68" s="2">
        <v>4.0999999999999996</v>
      </c>
      <c r="F68" s="2">
        <v>3.7</v>
      </c>
      <c r="G68" s="2">
        <v>2.5</v>
      </c>
    </row>
    <row r="69" spans="1:7">
      <c r="A69" s="2" t="s">
        <v>72</v>
      </c>
      <c r="B69" s="2">
        <v>19.399999999999999</v>
      </c>
      <c r="C69" s="2">
        <v>4.7</v>
      </c>
      <c r="D69" s="2">
        <v>4.7</v>
      </c>
      <c r="E69" s="2">
        <v>4.9000000000000004</v>
      </c>
      <c r="F69" s="2">
        <v>2.8</v>
      </c>
      <c r="G69" s="2">
        <v>2.2999999999999998</v>
      </c>
    </row>
    <row r="70" spans="1:7">
      <c r="A70" s="2" t="s">
        <v>71</v>
      </c>
      <c r="B70" s="2">
        <v>0</v>
      </c>
      <c r="C70" s="2">
        <v>0</v>
      </c>
      <c r="D70" s="2">
        <v>0</v>
      </c>
      <c r="E70" s="2">
        <v>0</v>
      </c>
      <c r="F70" s="2">
        <v>0</v>
      </c>
      <c r="G70" s="2">
        <v>0</v>
      </c>
    </row>
    <row r="71" spans="1:7">
      <c r="A71" s="2" t="s">
        <v>70</v>
      </c>
      <c r="B71" s="2">
        <v>0.8</v>
      </c>
      <c r="C71" s="2">
        <v>0.1</v>
      </c>
      <c r="D71" s="2">
        <v>0.2</v>
      </c>
      <c r="E71" s="2">
        <v>0.2</v>
      </c>
      <c r="F71" s="2">
        <v>0.2</v>
      </c>
      <c r="G71" s="2">
        <v>0.1</v>
      </c>
    </row>
    <row r="72" spans="1:7">
      <c r="A72" s="2" t="s">
        <v>69</v>
      </c>
      <c r="B72" s="2">
        <v>0</v>
      </c>
      <c r="C72" s="2" t="s">
        <v>19</v>
      </c>
      <c r="D72" s="2" t="s">
        <v>19</v>
      </c>
      <c r="E72" s="2">
        <v>0</v>
      </c>
      <c r="F72" s="2" t="s">
        <v>19</v>
      </c>
      <c r="G72" s="2" t="s">
        <v>19</v>
      </c>
    </row>
    <row r="73" spans="1:7">
      <c r="A73" s="2" t="s">
        <v>2150</v>
      </c>
      <c r="B73" s="2">
        <v>5</v>
      </c>
      <c r="C73" s="2">
        <v>0.2</v>
      </c>
      <c r="D73" s="2">
        <v>0.4</v>
      </c>
      <c r="E73" s="2">
        <v>1</v>
      </c>
      <c r="F73" s="2">
        <v>1.6</v>
      </c>
      <c r="G73" s="2">
        <v>1.8</v>
      </c>
    </row>
    <row r="74" spans="1:7">
      <c r="A74" s="2" t="s">
        <v>2149</v>
      </c>
      <c r="B74" s="2">
        <v>0.9</v>
      </c>
      <c r="C74" s="2">
        <v>0.1</v>
      </c>
      <c r="D74" s="2">
        <v>0.1</v>
      </c>
      <c r="E74" s="2">
        <v>0.1</v>
      </c>
      <c r="F74" s="2">
        <v>0.2</v>
      </c>
      <c r="G74" s="2">
        <v>0.4</v>
      </c>
    </row>
    <row r="75" spans="1:7">
      <c r="A75" s="2" t="s">
        <v>65</v>
      </c>
      <c r="B75" s="2">
        <v>165.4</v>
      </c>
      <c r="C75" s="2">
        <v>10</v>
      </c>
      <c r="D75" s="2">
        <v>21</v>
      </c>
      <c r="E75" s="2">
        <v>33.799999999999997</v>
      </c>
      <c r="F75" s="2">
        <v>44.8</v>
      </c>
      <c r="G75" s="2">
        <v>55.9</v>
      </c>
    </row>
    <row r="76" spans="1:7">
      <c r="A76" s="2" t="s">
        <v>64</v>
      </c>
      <c r="B76" s="2">
        <v>61.7</v>
      </c>
      <c r="C76" s="2">
        <v>2.2000000000000002</v>
      </c>
      <c r="D76" s="2">
        <v>5.3</v>
      </c>
      <c r="E76" s="2">
        <v>12.2</v>
      </c>
      <c r="F76" s="2">
        <v>17.5</v>
      </c>
      <c r="G76" s="2">
        <v>24.4</v>
      </c>
    </row>
    <row r="77" spans="1:7">
      <c r="A77" s="2" t="s">
        <v>63</v>
      </c>
      <c r="B77" s="2">
        <v>84.6</v>
      </c>
      <c r="C77" s="2">
        <v>7.6</v>
      </c>
      <c r="D77" s="2">
        <v>15.1</v>
      </c>
      <c r="E77" s="2">
        <v>20.2</v>
      </c>
      <c r="F77" s="2">
        <v>21.9</v>
      </c>
      <c r="G77" s="2">
        <v>19.7</v>
      </c>
    </row>
    <row r="78" spans="1:7">
      <c r="A78" s="2" t="s">
        <v>62</v>
      </c>
      <c r="B78" s="2">
        <v>2.6</v>
      </c>
      <c r="C78" s="2">
        <v>0.1</v>
      </c>
      <c r="D78" s="2">
        <v>0.1</v>
      </c>
      <c r="E78" s="2">
        <v>0.3</v>
      </c>
      <c r="F78" s="2">
        <v>0.7</v>
      </c>
      <c r="G78" s="2">
        <v>1.3</v>
      </c>
    </row>
    <row r="79" spans="1:7">
      <c r="A79" s="2" t="s">
        <v>61</v>
      </c>
      <c r="B79" s="2">
        <v>19.7</v>
      </c>
      <c r="C79" s="2">
        <v>0.2</v>
      </c>
      <c r="D79" s="2">
        <v>0.5</v>
      </c>
      <c r="E79" s="2">
        <v>1.4</v>
      </c>
      <c r="F79" s="2">
        <v>5.5</v>
      </c>
      <c r="G79" s="2">
        <v>12</v>
      </c>
    </row>
    <row r="80" spans="1:7">
      <c r="A80" s="2" t="s">
        <v>60</v>
      </c>
      <c r="B80" s="2">
        <v>19.5</v>
      </c>
      <c r="C80" s="2">
        <v>0.2</v>
      </c>
      <c r="D80" s="2">
        <v>0.5</v>
      </c>
      <c r="E80" s="2">
        <v>1.4</v>
      </c>
      <c r="F80" s="2">
        <v>5.5</v>
      </c>
      <c r="G80" s="2">
        <v>11.9</v>
      </c>
    </row>
    <row r="81" spans="1:7">
      <c r="A81" s="2" t="s">
        <v>51</v>
      </c>
    </row>
    <row r="82" spans="1:7">
      <c r="A82" s="2" t="s">
        <v>44</v>
      </c>
      <c r="B82" s="2">
        <v>1828.5</v>
      </c>
      <c r="C82" s="2">
        <v>433.7</v>
      </c>
      <c r="D82" s="2">
        <v>514.1</v>
      </c>
      <c r="E82" s="2">
        <v>343</v>
      </c>
      <c r="F82" s="2">
        <v>280.3</v>
      </c>
      <c r="G82" s="2">
        <v>257.39999999999998</v>
      </c>
    </row>
    <row r="83" spans="1:7">
      <c r="A83" s="2" t="s">
        <v>93</v>
      </c>
      <c r="B83" s="2">
        <v>1516.7</v>
      </c>
      <c r="C83" s="2">
        <v>400</v>
      </c>
      <c r="D83" s="2">
        <v>469</v>
      </c>
      <c r="E83" s="2">
        <v>276.60000000000002</v>
      </c>
      <c r="F83" s="2">
        <v>202.2</v>
      </c>
      <c r="G83" s="2">
        <v>168.9</v>
      </c>
    </row>
    <row r="84" spans="1:7">
      <c r="A84" s="2" t="s">
        <v>42</v>
      </c>
      <c r="B84" s="2">
        <v>1425.2</v>
      </c>
      <c r="C84" s="2">
        <v>381.9</v>
      </c>
      <c r="D84" s="2">
        <v>450.1</v>
      </c>
      <c r="E84" s="2">
        <v>256.5</v>
      </c>
      <c r="F84" s="2">
        <v>184.2</v>
      </c>
      <c r="G84" s="2">
        <v>152.5</v>
      </c>
    </row>
    <row r="85" spans="1:7">
      <c r="A85" s="2" t="s">
        <v>92</v>
      </c>
      <c r="B85" s="2">
        <v>652.9</v>
      </c>
      <c r="C85" s="2">
        <v>182.6</v>
      </c>
      <c r="D85" s="2">
        <v>197.9</v>
      </c>
      <c r="E85" s="2">
        <v>106.4</v>
      </c>
      <c r="F85" s="2">
        <v>83.4</v>
      </c>
      <c r="G85" s="2">
        <v>82.7</v>
      </c>
    </row>
    <row r="86" spans="1:7">
      <c r="A86" s="2" t="s">
        <v>91</v>
      </c>
      <c r="B86" s="2">
        <v>57.7</v>
      </c>
      <c r="C86" s="2">
        <v>0.9</v>
      </c>
      <c r="D86" s="2">
        <v>3.3</v>
      </c>
      <c r="E86" s="2">
        <v>5.0999999999999996</v>
      </c>
      <c r="F86" s="2">
        <v>12.7</v>
      </c>
      <c r="G86" s="2">
        <v>35.799999999999997</v>
      </c>
    </row>
    <row r="87" spans="1:7">
      <c r="A87" s="2" t="s">
        <v>90</v>
      </c>
      <c r="B87" s="2">
        <v>238.7</v>
      </c>
      <c r="C87" s="2">
        <v>42.7</v>
      </c>
      <c r="D87" s="2">
        <v>63.1</v>
      </c>
      <c r="E87" s="2">
        <v>43.4</v>
      </c>
      <c r="F87" s="2">
        <v>40.5</v>
      </c>
      <c r="G87" s="2">
        <v>49</v>
      </c>
    </row>
    <row r="88" spans="1:7">
      <c r="A88" s="2" t="s">
        <v>89</v>
      </c>
      <c r="B88" s="2">
        <v>80.7</v>
      </c>
      <c r="C88" s="2">
        <v>11.8</v>
      </c>
      <c r="D88" s="2">
        <v>21.3</v>
      </c>
      <c r="E88" s="2">
        <v>16.600000000000001</v>
      </c>
      <c r="F88" s="2">
        <v>14.4</v>
      </c>
      <c r="G88" s="2">
        <v>16.5</v>
      </c>
    </row>
    <row r="89" spans="1:7">
      <c r="A89" s="2" t="s">
        <v>88</v>
      </c>
      <c r="B89" s="2">
        <v>602.9</v>
      </c>
      <c r="C89" s="2">
        <v>170.5</v>
      </c>
      <c r="D89" s="2">
        <v>185.9</v>
      </c>
      <c r="E89" s="2">
        <v>115.3</v>
      </c>
      <c r="F89" s="2">
        <v>77.5</v>
      </c>
      <c r="G89" s="2">
        <v>53.6</v>
      </c>
    </row>
    <row r="90" spans="1:7">
      <c r="A90" s="2" t="s">
        <v>87</v>
      </c>
      <c r="B90" s="2">
        <v>329</v>
      </c>
      <c r="C90" s="2">
        <v>76.5</v>
      </c>
      <c r="D90" s="2">
        <v>110.7</v>
      </c>
      <c r="E90" s="2">
        <v>70.2</v>
      </c>
      <c r="F90" s="2">
        <v>45.9</v>
      </c>
      <c r="G90" s="2">
        <v>25.7</v>
      </c>
    </row>
    <row r="91" spans="1:7">
      <c r="A91" s="2" t="s">
        <v>86</v>
      </c>
      <c r="B91" s="2">
        <v>908.6</v>
      </c>
      <c r="C91" s="2">
        <v>134.9</v>
      </c>
      <c r="D91" s="2">
        <v>293.3</v>
      </c>
      <c r="E91" s="2">
        <v>194.8</v>
      </c>
      <c r="F91" s="2">
        <v>153.80000000000001</v>
      </c>
      <c r="G91" s="2">
        <v>131.80000000000001</v>
      </c>
    </row>
    <row r="92" spans="1:7">
      <c r="A92" s="2" t="s">
        <v>34</v>
      </c>
      <c r="B92" s="2">
        <v>128.19999999999999</v>
      </c>
      <c r="C92" s="2">
        <v>11.2</v>
      </c>
      <c r="D92" s="2">
        <v>22.4</v>
      </c>
      <c r="E92" s="2">
        <v>32.1</v>
      </c>
      <c r="F92" s="2">
        <v>31.4</v>
      </c>
      <c r="G92" s="2">
        <v>31.1</v>
      </c>
    </row>
    <row r="93" spans="1:7">
      <c r="A93" s="2" t="s">
        <v>85</v>
      </c>
      <c r="B93" s="2">
        <v>102.3</v>
      </c>
      <c r="C93" s="2">
        <v>9.6</v>
      </c>
      <c r="D93" s="2">
        <v>18.399999999999999</v>
      </c>
      <c r="E93" s="2">
        <v>26.3</v>
      </c>
      <c r="F93" s="2">
        <v>24.7</v>
      </c>
      <c r="G93" s="2">
        <v>23.3</v>
      </c>
    </row>
    <row r="94" spans="1:7">
      <c r="A94" s="2" t="s">
        <v>84</v>
      </c>
      <c r="B94" s="2">
        <v>26.1</v>
      </c>
      <c r="C94" s="2">
        <v>1.6</v>
      </c>
      <c r="D94" s="2">
        <v>4</v>
      </c>
      <c r="E94" s="2">
        <v>5.9</v>
      </c>
      <c r="F94" s="2">
        <v>7</v>
      </c>
      <c r="G94" s="2">
        <v>7.7</v>
      </c>
    </row>
    <row r="95" spans="1:7">
      <c r="A95" s="2" t="s">
        <v>31</v>
      </c>
      <c r="B95" s="2">
        <v>0.3</v>
      </c>
      <c r="C95" s="2">
        <v>0</v>
      </c>
      <c r="D95" s="2">
        <v>0</v>
      </c>
      <c r="E95" s="2">
        <v>0</v>
      </c>
      <c r="F95" s="2">
        <v>0.1</v>
      </c>
      <c r="G95" s="2">
        <v>0.2</v>
      </c>
    </row>
    <row r="96" spans="1:7">
      <c r="A96" s="2" t="s">
        <v>83</v>
      </c>
      <c r="B96" s="2">
        <v>1.6</v>
      </c>
      <c r="C96" s="2">
        <v>0.1</v>
      </c>
      <c r="D96" s="2">
        <v>0.1</v>
      </c>
      <c r="E96" s="2">
        <v>0.2</v>
      </c>
      <c r="F96" s="2">
        <v>0.3</v>
      </c>
      <c r="G96" s="2">
        <v>0.9</v>
      </c>
    </row>
    <row r="97" spans="1:7">
      <c r="A97" s="2" t="s">
        <v>29</v>
      </c>
      <c r="B97" s="2">
        <v>1.3</v>
      </c>
      <c r="C97" s="2">
        <v>0</v>
      </c>
      <c r="D97" s="2">
        <v>0.1</v>
      </c>
      <c r="E97" s="2">
        <v>0.2</v>
      </c>
      <c r="F97" s="2">
        <v>0.2</v>
      </c>
      <c r="G97" s="2">
        <v>0.7</v>
      </c>
    </row>
    <row r="98" spans="1:7">
      <c r="A98" s="2" t="s">
        <v>82</v>
      </c>
      <c r="B98" s="2">
        <v>230.1</v>
      </c>
      <c r="C98" s="2">
        <v>31.8</v>
      </c>
      <c r="D98" s="2">
        <v>45.8</v>
      </c>
      <c r="E98" s="2">
        <v>42.9</v>
      </c>
      <c r="F98" s="2">
        <v>44.9</v>
      </c>
      <c r="G98" s="2">
        <v>64.8</v>
      </c>
    </row>
    <row r="99" spans="1:7">
      <c r="A99" s="2" t="s">
        <v>81</v>
      </c>
      <c r="B99" s="2">
        <v>33.5</v>
      </c>
      <c r="C99" s="2">
        <v>7.8</v>
      </c>
      <c r="D99" s="2">
        <v>7.1</v>
      </c>
      <c r="E99" s="2">
        <v>6.4</v>
      </c>
      <c r="F99" s="2">
        <v>6.5</v>
      </c>
      <c r="G99" s="2">
        <v>5.7</v>
      </c>
    </row>
    <row r="100" spans="1:7">
      <c r="A100" s="2" t="s">
        <v>80</v>
      </c>
      <c r="B100" s="2">
        <v>0.1</v>
      </c>
      <c r="C100" s="2">
        <v>0</v>
      </c>
      <c r="D100" s="2">
        <v>0</v>
      </c>
      <c r="E100" s="2">
        <v>0</v>
      </c>
      <c r="F100" s="2">
        <v>0</v>
      </c>
      <c r="G100" s="2">
        <v>0</v>
      </c>
    </row>
    <row r="101" spans="1:7">
      <c r="A101" s="2" t="s">
        <v>79</v>
      </c>
      <c r="B101" s="2">
        <v>1409.7</v>
      </c>
      <c r="C101" s="2">
        <v>379.4</v>
      </c>
      <c r="D101" s="2">
        <v>444.3</v>
      </c>
      <c r="E101" s="2">
        <v>255.2</v>
      </c>
      <c r="F101" s="2">
        <v>182.2</v>
      </c>
      <c r="G101" s="2">
        <v>148.6</v>
      </c>
    </row>
    <row r="102" spans="1:7">
      <c r="A102" s="2" t="s">
        <v>78</v>
      </c>
      <c r="B102" s="2">
        <v>106</v>
      </c>
      <c r="C102" s="2">
        <v>22.4</v>
      </c>
      <c r="D102" s="2">
        <v>22.9</v>
      </c>
      <c r="E102" s="2">
        <v>24.4</v>
      </c>
      <c r="F102" s="2">
        <v>18.2</v>
      </c>
      <c r="G102" s="2">
        <v>18.100000000000001</v>
      </c>
    </row>
    <row r="103" spans="1:7">
      <c r="A103" s="2" t="s">
        <v>77</v>
      </c>
      <c r="B103" s="2">
        <v>4</v>
      </c>
      <c r="C103" s="2">
        <v>0.9</v>
      </c>
      <c r="D103" s="2">
        <v>0.8</v>
      </c>
      <c r="E103" s="2">
        <v>0.8</v>
      </c>
      <c r="F103" s="2">
        <v>0.8</v>
      </c>
      <c r="G103" s="2">
        <v>0.7</v>
      </c>
    </row>
    <row r="104" spans="1:7">
      <c r="A104" s="2" t="s">
        <v>76</v>
      </c>
      <c r="B104" s="2">
        <v>5.8</v>
      </c>
      <c r="C104" s="2">
        <v>0.5</v>
      </c>
      <c r="D104" s="2">
        <v>1.3</v>
      </c>
      <c r="E104" s="2">
        <v>1.4</v>
      </c>
      <c r="F104" s="2">
        <v>1.2</v>
      </c>
      <c r="G104" s="2">
        <v>1.3</v>
      </c>
    </row>
    <row r="105" spans="1:7">
      <c r="A105" s="2" t="s">
        <v>75</v>
      </c>
      <c r="B105" s="2">
        <v>23.2</v>
      </c>
      <c r="C105" s="2">
        <v>4.5</v>
      </c>
      <c r="D105" s="2">
        <v>4.5</v>
      </c>
      <c r="E105" s="2">
        <v>5.5</v>
      </c>
      <c r="F105" s="2">
        <v>4.0999999999999996</v>
      </c>
      <c r="G105" s="2">
        <v>4.5999999999999996</v>
      </c>
    </row>
    <row r="106" spans="1:7">
      <c r="A106" s="2" t="s">
        <v>2151</v>
      </c>
      <c r="B106" s="2">
        <v>25.4</v>
      </c>
      <c r="C106" s="2">
        <v>6.2</v>
      </c>
      <c r="D106" s="2">
        <v>6.1</v>
      </c>
      <c r="E106" s="2">
        <v>5.4</v>
      </c>
      <c r="F106" s="2">
        <v>4</v>
      </c>
      <c r="G106" s="2">
        <v>3.7</v>
      </c>
    </row>
    <row r="107" spans="1:7">
      <c r="A107" s="2" t="s">
        <v>72</v>
      </c>
      <c r="B107" s="2">
        <v>36.4</v>
      </c>
      <c r="C107" s="2">
        <v>9.6999999999999993</v>
      </c>
      <c r="D107" s="2">
        <v>8.8000000000000007</v>
      </c>
      <c r="E107" s="2">
        <v>8.8000000000000007</v>
      </c>
      <c r="F107" s="2">
        <v>5.0999999999999996</v>
      </c>
      <c r="G107" s="2">
        <v>4</v>
      </c>
    </row>
    <row r="108" spans="1:7">
      <c r="A108" s="2" t="s">
        <v>71</v>
      </c>
      <c r="B108" s="2">
        <v>0.1</v>
      </c>
      <c r="C108" s="2">
        <v>0</v>
      </c>
      <c r="D108" s="2">
        <v>0</v>
      </c>
      <c r="E108" s="2">
        <v>0</v>
      </c>
      <c r="F108" s="2">
        <v>0</v>
      </c>
      <c r="G108" s="2">
        <v>0</v>
      </c>
    </row>
    <row r="109" spans="1:7">
      <c r="A109" s="2" t="s">
        <v>70</v>
      </c>
      <c r="B109" s="2">
        <v>1.1000000000000001</v>
      </c>
      <c r="C109" s="2">
        <v>0.1</v>
      </c>
      <c r="D109" s="2">
        <v>0.2</v>
      </c>
      <c r="E109" s="2">
        <v>0.2</v>
      </c>
      <c r="F109" s="2">
        <v>0.2</v>
      </c>
      <c r="G109" s="2">
        <v>0.3</v>
      </c>
    </row>
    <row r="110" spans="1:7">
      <c r="A110" s="2" t="s">
        <v>69</v>
      </c>
      <c r="B110" s="2">
        <v>0</v>
      </c>
      <c r="C110" s="2" t="s">
        <v>19</v>
      </c>
      <c r="D110" s="2" t="s">
        <v>19</v>
      </c>
      <c r="E110" s="2">
        <v>0</v>
      </c>
      <c r="F110" s="2" t="s">
        <v>19</v>
      </c>
      <c r="G110" s="2" t="s">
        <v>19</v>
      </c>
    </row>
    <row r="111" spans="1:7">
      <c r="A111" s="2" t="s">
        <v>2150</v>
      </c>
      <c r="B111" s="2">
        <v>8.8000000000000007</v>
      </c>
      <c r="C111" s="2">
        <v>0.4</v>
      </c>
      <c r="D111" s="2">
        <v>0.9</v>
      </c>
      <c r="E111" s="2">
        <v>2</v>
      </c>
      <c r="F111" s="2">
        <v>2.5</v>
      </c>
      <c r="G111" s="2">
        <v>3</v>
      </c>
    </row>
    <row r="112" spans="1:7">
      <c r="A112" s="2" t="s">
        <v>2149</v>
      </c>
      <c r="B112" s="2">
        <v>1.3</v>
      </c>
      <c r="C112" s="2">
        <v>0.1</v>
      </c>
      <c r="D112" s="2">
        <v>0.2</v>
      </c>
      <c r="E112" s="2">
        <v>0.2</v>
      </c>
      <c r="F112" s="2">
        <v>0.2</v>
      </c>
      <c r="G112" s="2">
        <v>0.5</v>
      </c>
    </row>
    <row r="113" spans="1:7">
      <c r="A113" s="2" t="s">
        <v>65</v>
      </c>
      <c r="B113" s="2">
        <v>256.89999999999998</v>
      </c>
      <c r="C113" s="2">
        <v>16.8</v>
      </c>
      <c r="D113" s="2">
        <v>31.7</v>
      </c>
      <c r="E113" s="2">
        <v>55</v>
      </c>
      <c r="F113" s="2">
        <v>71</v>
      </c>
      <c r="G113" s="2">
        <v>82.4</v>
      </c>
    </row>
    <row r="114" spans="1:7">
      <c r="A114" s="2" t="s">
        <v>64</v>
      </c>
      <c r="B114" s="2">
        <v>115.9</v>
      </c>
      <c r="C114" s="2">
        <v>4</v>
      </c>
      <c r="D114" s="2">
        <v>10.8</v>
      </c>
      <c r="E114" s="2">
        <v>24.8</v>
      </c>
      <c r="F114" s="2">
        <v>34.6</v>
      </c>
      <c r="G114" s="2">
        <v>41.8</v>
      </c>
    </row>
    <row r="115" spans="1:7">
      <c r="A115" s="2" t="s">
        <v>63</v>
      </c>
      <c r="B115" s="2">
        <v>117.4</v>
      </c>
      <c r="C115" s="2">
        <v>12.6</v>
      </c>
      <c r="D115" s="2">
        <v>20.3</v>
      </c>
      <c r="E115" s="2">
        <v>28.8</v>
      </c>
      <c r="F115" s="2">
        <v>29.2</v>
      </c>
      <c r="G115" s="2">
        <v>26.6</v>
      </c>
    </row>
    <row r="116" spans="1:7">
      <c r="A116" s="2" t="s">
        <v>62</v>
      </c>
      <c r="B116" s="2">
        <v>3.2</v>
      </c>
      <c r="C116" s="2">
        <v>0.1</v>
      </c>
      <c r="D116" s="2">
        <v>0.1</v>
      </c>
      <c r="E116" s="2">
        <v>0.4</v>
      </c>
      <c r="F116" s="2">
        <v>0.8</v>
      </c>
      <c r="G116" s="2">
        <v>1.9</v>
      </c>
    </row>
    <row r="117" spans="1:7">
      <c r="A117" s="2" t="s">
        <v>61</v>
      </c>
      <c r="B117" s="2">
        <v>24.6</v>
      </c>
      <c r="C117" s="2">
        <v>0.3</v>
      </c>
      <c r="D117" s="2">
        <v>0.6</v>
      </c>
      <c r="E117" s="2">
        <v>1.7</v>
      </c>
      <c r="F117" s="2">
        <v>7.6</v>
      </c>
      <c r="G117" s="2">
        <v>14.4</v>
      </c>
    </row>
    <row r="118" spans="1:7">
      <c r="A118" s="2" t="s">
        <v>60</v>
      </c>
      <c r="B118" s="2">
        <v>24.4</v>
      </c>
      <c r="C118" s="2">
        <v>0.3</v>
      </c>
      <c r="D118" s="2">
        <v>0.6</v>
      </c>
      <c r="E118" s="2">
        <v>1.7</v>
      </c>
      <c r="F118" s="2">
        <v>7.5</v>
      </c>
      <c r="G118" s="2">
        <v>14.3</v>
      </c>
    </row>
    <row r="119" spans="1:7">
      <c r="A119" s="2" t="s">
        <v>50</v>
      </c>
    </row>
    <row r="120" spans="1:7">
      <c r="A120" s="2" t="s">
        <v>44</v>
      </c>
      <c r="B120" s="2">
        <v>3275.6</v>
      </c>
      <c r="C120" s="2">
        <v>829.7</v>
      </c>
      <c r="D120" s="2">
        <v>895.5</v>
      </c>
      <c r="E120" s="2">
        <v>614.4</v>
      </c>
      <c r="F120" s="2">
        <v>502.5</v>
      </c>
      <c r="G120" s="2">
        <v>433.4</v>
      </c>
    </row>
    <row r="121" spans="1:7">
      <c r="A121" s="2" t="s">
        <v>93</v>
      </c>
      <c r="B121" s="2">
        <v>2628.7</v>
      </c>
      <c r="C121" s="2">
        <v>762</v>
      </c>
      <c r="D121" s="2">
        <v>801.8</v>
      </c>
      <c r="E121" s="2">
        <v>475.6</v>
      </c>
      <c r="F121" s="2">
        <v>335.4</v>
      </c>
      <c r="G121" s="2">
        <v>253.7</v>
      </c>
    </row>
    <row r="122" spans="1:7">
      <c r="A122" s="2" t="s">
        <v>42</v>
      </c>
      <c r="B122" s="2">
        <v>2446.1999999999998</v>
      </c>
      <c r="C122" s="2">
        <v>723.1</v>
      </c>
      <c r="D122" s="2">
        <v>763.3</v>
      </c>
      <c r="E122" s="2">
        <v>433.5</v>
      </c>
      <c r="F122" s="2">
        <v>301.39999999999998</v>
      </c>
      <c r="G122" s="2">
        <v>224.9</v>
      </c>
    </row>
    <row r="123" spans="1:7">
      <c r="A123" s="2" t="s">
        <v>92</v>
      </c>
      <c r="B123" s="2">
        <v>1042.9000000000001</v>
      </c>
      <c r="C123" s="2">
        <v>303.3</v>
      </c>
      <c r="D123" s="2">
        <v>319.7</v>
      </c>
      <c r="E123" s="2">
        <v>171.3</v>
      </c>
      <c r="F123" s="2">
        <v>130.19999999999999</v>
      </c>
      <c r="G123" s="2">
        <v>118.3</v>
      </c>
    </row>
    <row r="124" spans="1:7">
      <c r="A124" s="2" t="s">
        <v>91</v>
      </c>
      <c r="B124" s="2">
        <v>82.5</v>
      </c>
      <c r="C124" s="2">
        <v>1.5</v>
      </c>
      <c r="D124" s="2">
        <v>5.4</v>
      </c>
      <c r="E124" s="2">
        <v>8.1999999999999993</v>
      </c>
      <c r="F124" s="2">
        <v>19.899999999999999</v>
      </c>
      <c r="G124" s="2">
        <v>47.5</v>
      </c>
    </row>
    <row r="125" spans="1:7">
      <c r="A125" s="2" t="s">
        <v>90</v>
      </c>
      <c r="B125" s="2">
        <v>376.9</v>
      </c>
      <c r="C125" s="2">
        <v>70.900000000000006</v>
      </c>
      <c r="D125" s="2">
        <v>95</v>
      </c>
      <c r="E125" s="2">
        <v>68.2</v>
      </c>
      <c r="F125" s="2">
        <v>65.8</v>
      </c>
      <c r="G125" s="2">
        <v>77</v>
      </c>
    </row>
    <row r="126" spans="1:7">
      <c r="A126" s="2" t="s">
        <v>89</v>
      </c>
      <c r="B126" s="2">
        <v>112</v>
      </c>
      <c r="C126" s="2">
        <v>16.3</v>
      </c>
      <c r="D126" s="2">
        <v>29.6</v>
      </c>
      <c r="E126" s="2">
        <v>23.4</v>
      </c>
      <c r="F126" s="2">
        <v>21.3</v>
      </c>
      <c r="G126" s="2">
        <v>21.5</v>
      </c>
    </row>
    <row r="127" spans="1:7">
      <c r="A127" s="2" t="s">
        <v>88</v>
      </c>
      <c r="B127" s="2">
        <v>1153.5999999999999</v>
      </c>
      <c r="C127" s="2">
        <v>374.2</v>
      </c>
      <c r="D127" s="2">
        <v>348.1</v>
      </c>
      <c r="E127" s="2">
        <v>211.3</v>
      </c>
      <c r="F127" s="2">
        <v>133.80000000000001</v>
      </c>
      <c r="G127" s="2">
        <v>86.2</v>
      </c>
    </row>
    <row r="128" spans="1:7">
      <c r="A128" s="2" t="s">
        <v>87</v>
      </c>
      <c r="B128" s="2">
        <v>539.1</v>
      </c>
      <c r="C128" s="2">
        <v>137.69999999999999</v>
      </c>
      <c r="D128" s="2">
        <v>177.6</v>
      </c>
      <c r="E128" s="2">
        <v>112.4</v>
      </c>
      <c r="F128" s="2">
        <v>72.8</v>
      </c>
      <c r="G128" s="2">
        <v>38.700000000000003</v>
      </c>
    </row>
    <row r="129" spans="1:7">
      <c r="A129" s="2" t="s">
        <v>86</v>
      </c>
      <c r="B129" s="2">
        <v>1529.4</v>
      </c>
      <c r="C129" s="2">
        <v>255.2</v>
      </c>
      <c r="D129" s="2">
        <v>489.4</v>
      </c>
      <c r="E129" s="2">
        <v>324.60000000000002</v>
      </c>
      <c r="F129" s="2">
        <v>258</v>
      </c>
      <c r="G129" s="2">
        <v>202.2</v>
      </c>
    </row>
    <row r="130" spans="1:7">
      <c r="A130" s="2" t="s">
        <v>34</v>
      </c>
      <c r="B130" s="2">
        <v>249.3</v>
      </c>
      <c r="C130" s="2">
        <v>26.1</v>
      </c>
      <c r="D130" s="2">
        <v>47.2</v>
      </c>
      <c r="E130" s="2">
        <v>64.7</v>
      </c>
      <c r="F130" s="2">
        <v>59</v>
      </c>
      <c r="G130" s="2">
        <v>52.2</v>
      </c>
    </row>
    <row r="131" spans="1:7">
      <c r="A131" s="2" t="s">
        <v>85</v>
      </c>
      <c r="B131" s="2">
        <v>203.7</v>
      </c>
      <c r="C131" s="2">
        <v>22.5</v>
      </c>
      <c r="D131" s="2">
        <v>39.4</v>
      </c>
      <c r="E131" s="2">
        <v>53.9</v>
      </c>
      <c r="F131" s="2">
        <v>47.7</v>
      </c>
      <c r="G131" s="2">
        <v>40.1</v>
      </c>
    </row>
    <row r="132" spans="1:7">
      <c r="A132" s="2" t="s">
        <v>84</v>
      </c>
      <c r="B132" s="2">
        <v>46.3</v>
      </c>
      <c r="C132" s="2">
        <v>3.6</v>
      </c>
      <c r="D132" s="2">
        <v>7.9</v>
      </c>
      <c r="E132" s="2">
        <v>11.1</v>
      </c>
      <c r="F132" s="2">
        <v>11.7</v>
      </c>
      <c r="G132" s="2">
        <v>12</v>
      </c>
    </row>
    <row r="133" spans="1:7">
      <c r="A133" s="2" t="s">
        <v>31</v>
      </c>
      <c r="B133" s="2">
        <v>0.4</v>
      </c>
      <c r="C133" s="2">
        <v>0</v>
      </c>
      <c r="D133" s="2">
        <v>0.1</v>
      </c>
      <c r="E133" s="2">
        <v>0.1</v>
      </c>
      <c r="F133" s="2">
        <v>0.1</v>
      </c>
      <c r="G133" s="2">
        <v>0.2</v>
      </c>
    </row>
    <row r="134" spans="1:7">
      <c r="A134" s="2" t="s">
        <v>83</v>
      </c>
      <c r="B134" s="2">
        <v>2.6</v>
      </c>
      <c r="C134" s="2">
        <v>0.1</v>
      </c>
      <c r="D134" s="2">
        <v>0.4</v>
      </c>
      <c r="E134" s="2">
        <v>0.4</v>
      </c>
      <c r="F134" s="2">
        <v>0.5</v>
      </c>
      <c r="G134" s="2">
        <v>1.1000000000000001</v>
      </c>
    </row>
    <row r="135" spans="1:7">
      <c r="A135" s="2" t="s">
        <v>29</v>
      </c>
      <c r="B135" s="2">
        <v>1.9</v>
      </c>
      <c r="C135" s="2">
        <v>0.1</v>
      </c>
      <c r="D135" s="2">
        <v>0.3</v>
      </c>
      <c r="E135" s="2">
        <v>0.4</v>
      </c>
      <c r="F135" s="2">
        <v>0.4</v>
      </c>
      <c r="G135" s="2">
        <v>0.8</v>
      </c>
    </row>
    <row r="136" spans="1:7">
      <c r="A136" s="2" t="s">
        <v>82</v>
      </c>
      <c r="B136" s="2">
        <v>394</v>
      </c>
      <c r="C136" s="2">
        <v>61.2</v>
      </c>
      <c r="D136" s="2">
        <v>81.099999999999994</v>
      </c>
      <c r="E136" s="2">
        <v>76</v>
      </c>
      <c r="F136" s="2">
        <v>76.599999999999994</v>
      </c>
      <c r="G136" s="2">
        <v>99</v>
      </c>
    </row>
    <row r="137" spans="1:7">
      <c r="A137" s="2" t="s">
        <v>81</v>
      </c>
      <c r="B137" s="2">
        <v>69.400000000000006</v>
      </c>
      <c r="C137" s="2">
        <v>18.100000000000001</v>
      </c>
      <c r="D137" s="2">
        <v>14.8</v>
      </c>
      <c r="E137" s="2">
        <v>13.2</v>
      </c>
      <c r="F137" s="2">
        <v>12.4</v>
      </c>
      <c r="G137" s="2">
        <v>11</v>
      </c>
    </row>
    <row r="138" spans="1:7">
      <c r="A138" s="2" t="s">
        <v>80</v>
      </c>
      <c r="B138" s="2">
        <v>0.2</v>
      </c>
      <c r="C138" s="2">
        <v>0</v>
      </c>
      <c r="D138" s="2">
        <v>0</v>
      </c>
      <c r="E138" s="2">
        <v>0</v>
      </c>
      <c r="F138" s="2">
        <v>0</v>
      </c>
      <c r="G138" s="2">
        <v>0</v>
      </c>
    </row>
    <row r="139" spans="1:7">
      <c r="A139" s="2" t="s">
        <v>79</v>
      </c>
      <c r="B139" s="2">
        <v>2436.4</v>
      </c>
      <c r="C139" s="2">
        <v>722.4</v>
      </c>
      <c r="D139" s="2">
        <v>757.5</v>
      </c>
      <c r="E139" s="2">
        <v>436.1</v>
      </c>
      <c r="F139" s="2">
        <v>299.8</v>
      </c>
      <c r="G139" s="2">
        <v>220.7</v>
      </c>
    </row>
    <row r="140" spans="1:7">
      <c r="A140" s="2" t="s">
        <v>78</v>
      </c>
      <c r="B140" s="2">
        <v>224.6</v>
      </c>
      <c r="C140" s="2">
        <v>50.4</v>
      </c>
      <c r="D140" s="2">
        <v>53.2</v>
      </c>
      <c r="E140" s="2">
        <v>53.3</v>
      </c>
      <c r="F140" s="2">
        <v>36.200000000000003</v>
      </c>
      <c r="G140" s="2">
        <v>31.6</v>
      </c>
    </row>
    <row r="141" spans="1:7">
      <c r="A141" s="2" t="s">
        <v>77</v>
      </c>
      <c r="B141" s="2">
        <v>6.3</v>
      </c>
      <c r="C141" s="2">
        <v>1.6</v>
      </c>
      <c r="D141" s="2">
        <v>1.5</v>
      </c>
      <c r="E141" s="2">
        <v>1.1000000000000001</v>
      </c>
      <c r="F141" s="2">
        <v>1.3</v>
      </c>
      <c r="G141" s="2">
        <v>0.8</v>
      </c>
    </row>
    <row r="142" spans="1:7">
      <c r="A142" s="2" t="s">
        <v>76</v>
      </c>
      <c r="B142" s="2">
        <v>8.9</v>
      </c>
      <c r="C142" s="2">
        <v>1</v>
      </c>
      <c r="D142" s="2">
        <v>2.2999999999999998</v>
      </c>
      <c r="E142" s="2">
        <v>1.9</v>
      </c>
      <c r="F142" s="2">
        <v>2</v>
      </c>
      <c r="G142" s="2">
        <v>1.7</v>
      </c>
    </row>
    <row r="143" spans="1:7">
      <c r="A143" s="2" t="s">
        <v>75</v>
      </c>
      <c r="B143" s="2">
        <v>48.3</v>
      </c>
      <c r="C143" s="2">
        <v>10.7</v>
      </c>
      <c r="D143" s="2">
        <v>10.5</v>
      </c>
      <c r="E143" s="2">
        <v>12.3</v>
      </c>
      <c r="F143" s="2">
        <v>7.4</v>
      </c>
      <c r="G143" s="2">
        <v>7.3</v>
      </c>
    </row>
    <row r="144" spans="1:7">
      <c r="A144" s="2" t="s">
        <v>2151</v>
      </c>
      <c r="B144" s="2">
        <v>50.7</v>
      </c>
      <c r="C144" s="2">
        <v>14.1</v>
      </c>
      <c r="D144" s="2">
        <v>12.9</v>
      </c>
      <c r="E144" s="2">
        <v>10.6</v>
      </c>
      <c r="F144" s="2">
        <v>7.3</v>
      </c>
      <c r="G144" s="2">
        <v>5.7</v>
      </c>
    </row>
    <row r="145" spans="1:7">
      <c r="A145" s="2" t="s">
        <v>72</v>
      </c>
      <c r="B145" s="2">
        <v>87.3</v>
      </c>
      <c r="C145" s="2">
        <v>21.5</v>
      </c>
      <c r="D145" s="2">
        <v>23</v>
      </c>
      <c r="E145" s="2">
        <v>22.5</v>
      </c>
      <c r="F145" s="2">
        <v>11.6</v>
      </c>
      <c r="G145" s="2">
        <v>8.6999999999999993</v>
      </c>
    </row>
    <row r="146" spans="1:7">
      <c r="A146" s="2" t="s">
        <v>71</v>
      </c>
      <c r="B146" s="2">
        <v>0.2</v>
      </c>
      <c r="C146" s="2">
        <v>0</v>
      </c>
      <c r="D146" s="2">
        <v>0</v>
      </c>
      <c r="E146" s="2">
        <v>0.1</v>
      </c>
      <c r="F146" s="2">
        <v>0</v>
      </c>
      <c r="G146" s="2">
        <v>0</v>
      </c>
    </row>
    <row r="147" spans="1:7">
      <c r="A147" s="2" t="s">
        <v>70</v>
      </c>
      <c r="B147" s="2">
        <v>2.2000000000000002</v>
      </c>
      <c r="C147" s="2">
        <v>0.4</v>
      </c>
      <c r="D147" s="2">
        <v>0.5</v>
      </c>
      <c r="E147" s="2">
        <v>0.4</v>
      </c>
      <c r="F147" s="2">
        <v>0.5</v>
      </c>
      <c r="G147" s="2">
        <v>0.3</v>
      </c>
    </row>
    <row r="148" spans="1:7">
      <c r="A148" s="2" t="s">
        <v>69</v>
      </c>
      <c r="B148" s="2">
        <v>0</v>
      </c>
      <c r="C148" s="2">
        <v>0</v>
      </c>
      <c r="D148" s="2">
        <v>0</v>
      </c>
      <c r="E148" s="2" t="s">
        <v>19</v>
      </c>
      <c r="F148" s="2" t="s">
        <v>19</v>
      </c>
      <c r="G148" s="2">
        <v>0</v>
      </c>
    </row>
    <row r="149" spans="1:7">
      <c r="A149" s="2" t="s">
        <v>2150</v>
      </c>
      <c r="B149" s="2">
        <v>19.2</v>
      </c>
      <c r="C149" s="2">
        <v>0.8</v>
      </c>
      <c r="D149" s="2">
        <v>2</v>
      </c>
      <c r="E149" s="2">
        <v>4.2</v>
      </c>
      <c r="F149" s="2">
        <v>5.7</v>
      </c>
      <c r="G149" s="2">
        <v>6.5</v>
      </c>
    </row>
    <row r="150" spans="1:7">
      <c r="A150" s="2" t="s">
        <v>2149</v>
      </c>
      <c r="B150" s="2">
        <v>2.2000000000000002</v>
      </c>
      <c r="C150" s="2">
        <v>0.3</v>
      </c>
      <c r="D150" s="2">
        <v>0.4</v>
      </c>
      <c r="E150" s="2">
        <v>0.4</v>
      </c>
      <c r="F150" s="2">
        <v>0.5</v>
      </c>
      <c r="G150" s="2">
        <v>0.6</v>
      </c>
    </row>
    <row r="151" spans="1:7">
      <c r="A151" s="2" t="s">
        <v>65</v>
      </c>
      <c r="B151" s="2">
        <v>531.6</v>
      </c>
      <c r="C151" s="2">
        <v>32.200000000000003</v>
      </c>
      <c r="D151" s="2">
        <v>63.6</v>
      </c>
      <c r="E151" s="2">
        <v>113.9</v>
      </c>
      <c r="F151" s="2">
        <v>153.30000000000001</v>
      </c>
      <c r="G151" s="2">
        <v>168.6</v>
      </c>
    </row>
    <row r="152" spans="1:7">
      <c r="A152" s="2" t="s">
        <v>64</v>
      </c>
      <c r="B152" s="2">
        <v>271.10000000000002</v>
      </c>
      <c r="C152" s="2">
        <v>9.4</v>
      </c>
      <c r="D152" s="2">
        <v>25.4</v>
      </c>
      <c r="E152" s="2">
        <v>58.8</v>
      </c>
      <c r="F152" s="2">
        <v>83.3</v>
      </c>
      <c r="G152" s="2">
        <v>94.2</v>
      </c>
    </row>
    <row r="153" spans="1:7">
      <c r="A153" s="2" t="s">
        <v>63</v>
      </c>
      <c r="B153" s="2">
        <v>218.8</v>
      </c>
      <c r="C153" s="2">
        <v>22.3</v>
      </c>
      <c r="D153" s="2">
        <v>37.200000000000003</v>
      </c>
      <c r="E153" s="2">
        <v>52.3</v>
      </c>
      <c r="F153" s="2">
        <v>57.4</v>
      </c>
      <c r="G153" s="2">
        <v>49.6</v>
      </c>
    </row>
    <row r="154" spans="1:7">
      <c r="A154" s="2" t="s">
        <v>62</v>
      </c>
      <c r="B154" s="2">
        <v>5.7</v>
      </c>
      <c r="C154" s="2">
        <v>0.2</v>
      </c>
      <c r="D154" s="2">
        <v>0.2</v>
      </c>
      <c r="E154" s="2">
        <v>0.5</v>
      </c>
      <c r="F154" s="2">
        <v>1.6</v>
      </c>
      <c r="G154" s="2">
        <v>3</v>
      </c>
    </row>
    <row r="155" spans="1:7">
      <c r="A155" s="2" t="s">
        <v>61</v>
      </c>
      <c r="B155" s="2">
        <v>43.9</v>
      </c>
      <c r="C155" s="2">
        <v>0.6</v>
      </c>
      <c r="D155" s="2">
        <v>1.1000000000000001</v>
      </c>
      <c r="E155" s="2">
        <v>3.3</v>
      </c>
      <c r="F155" s="2">
        <v>13.3</v>
      </c>
      <c r="G155" s="2">
        <v>25.6</v>
      </c>
    </row>
    <row r="156" spans="1:7">
      <c r="A156" s="2" t="s">
        <v>60</v>
      </c>
      <c r="B156" s="2">
        <v>43.7</v>
      </c>
      <c r="C156" s="2">
        <v>0.6</v>
      </c>
      <c r="D156" s="2">
        <v>1.1000000000000001</v>
      </c>
      <c r="E156" s="2">
        <v>3.3</v>
      </c>
      <c r="F156" s="2">
        <v>13.2</v>
      </c>
      <c r="G156" s="2">
        <v>25.4</v>
      </c>
    </row>
    <row r="157" spans="1:7">
      <c r="A157" s="2" t="s">
        <v>49</v>
      </c>
    </row>
    <row r="158" spans="1:7">
      <c r="A158" s="2" t="s">
        <v>44</v>
      </c>
      <c r="B158" s="2">
        <v>5787.3</v>
      </c>
      <c r="C158" s="2">
        <v>1595.6</v>
      </c>
      <c r="D158" s="2">
        <v>1515.7</v>
      </c>
      <c r="E158" s="2">
        <v>1060.9000000000001</v>
      </c>
      <c r="F158" s="2">
        <v>888.5</v>
      </c>
      <c r="G158" s="2">
        <v>726.4</v>
      </c>
    </row>
    <row r="159" spans="1:7">
      <c r="A159" s="2" t="s">
        <v>93</v>
      </c>
      <c r="B159" s="2">
        <v>4458.7</v>
      </c>
      <c r="C159" s="2">
        <v>1450.4</v>
      </c>
      <c r="D159" s="2">
        <v>1326.4</v>
      </c>
      <c r="E159" s="2">
        <v>777.5</v>
      </c>
      <c r="F159" s="2">
        <v>534.5</v>
      </c>
      <c r="G159" s="2">
        <v>369.8</v>
      </c>
    </row>
    <row r="160" spans="1:7">
      <c r="A160" s="2" t="s">
        <v>42</v>
      </c>
      <c r="B160" s="2">
        <v>4070.9</v>
      </c>
      <c r="C160" s="2">
        <v>1368.2</v>
      </c>
      <c r="D160" s="2">
        <v>1241.0999999999999</v>
      </c>
      <c r="E160" s="2">
        <v>687.9</v>
      </c>
      <c r="F160" s="2">
        <v>460.7</v>
      </c>
      <c r="G160" s="2">
        <v>312.89999999999998</v>
      </c>
    </row>
    <row r="161" spans="1:7">
      <c r="A161" s="2" t="s">
        <v>92</v>
      </c>
      <c r="B161" s="2">
        <v>1699.5</v>
      </c>
      <c r="C161" s="2">
        <v>547.5</v>
      </c>
      <c r="D161" s="2">
        <v>514.6</v>
      </c>
      <c r="E161" s="2">
        <v>273.39999999999998</v>
      </c>
      <c r="F161" s="2">
        <v>200.5</v>
      </c>
      <c r="G161" s="2">
        <v>163.6</v>
      </c>
    </row>
    <row r="162" spans="1:7">
      <c r="A162" s="2" t="s">
        <v>91</v>
      </c>
      <c r="B162" s="2">
        <v>110.8</v>
      </c>
      <c r="C162" s="2">
        <v>2.2000000000000002</v>
      </c>
      <c r="D162" s="2">
        <v>7.5</v>
      </c>
      <c r="E162" s="2">
        <v>12</v>
      </c>
      <c r="F162" s="2">
        <v>28.9</v>
      </c>
      <c r="G162" s="2">
        <v>60.2</v>
      </c>
    </row>
    <row r="163" spans="1:7">
      <c r="A163" s="2" t="s">
        <v>90</v>
      </c>
      <c r="B163" s="2">
        <v>570.79999999999995</v>
      </c>
      <c r="C163" s="2">
        <v>120.3</v>
      </c>
      <c r="D163" s="2">
        <v>144.69999999999999</v>
      </c>
      <c r="E163" s="2">
        <v>99.7</v>
      </c>
      <c r="F163" s="2">
        <v>98.6</v>
      </c>
      <c r="G163" s="2">
        <v>107.5</v>
      </c>
    </row>
    <row r="164" spans="1:7">
      <c r="A164" s="2" t="s">
        <v>89</v>
      </c>
      <c r="B164" s="2">
        <v>144.30000000000001</v>
      </c>
      <c r="C164" s="2">
        <v>23.4</v>
      </c>
      <c r="D164" s="2">
        <v>38.4</v>
      </c>
      <c r="E164" s="2">
        <v>29.9</v>
      </c>
      <c r="F164" s="2">
        <v>27.6</v>
      </c>
      <c r="G164" s="2">
        <v>25</v>
      </c>
    </row>
    <row r="165" spans="1:7">
      <c r="A165" s="2" t="s">
        <v>88</v>
      </c>
      <c r="B165" s="2">
        <v>2091.9</v>
      </c>
      <c r="C165" s="2">
        <v>770.5</v>
      </c>
      <c r="D165" s="2">
        <v>621.4</v>
      </c>
      <c r="E165" s="2">
        <v>357.3</v>
      </c>
      <c r="F165" s="2">
        <v>215.1</v>
      </c>
      <c r="G165" s="2">
        <v>127.5</v>
      </c>
    </row>
    <row r="166" spans="1:7">
      <c r="A166" s="2" t="s">
        <v>87</v>
      </c>
      <c r="B166" s="2">
        <v>800.6</v>
      </c>
      <c r="C166" s="2">
        <v>238.3</v>
      </c>
      <c r="D166" s="2">
        <v>256.3</v>
      </c>
      <c r="E166" s="2">
        <v>157.9</v>
      </c>
      <c r="F166" s="2">
        <v>100.2</v>
      </c>
      <c r="G166" s="2">
        <v>47.9</v>
      </c>
    </row>
    <row r="167" spans="1:7">
      <c r="A167" s="2" t="s">
        <v>86</v>
      </c>
      <c r="B167" s="2">
        <v>2374.8000000000002</v>
      </c>
      <c r="C167" s="2">
        <v>450.7</v>
      </c>
      <c r="D167" s="2">
        <v>756.6</v>
      </c>
      <c r="E167" s="2">
        <v>497.1</v>
      </c>
      <c r="F167" s="2">
        <v>389</v>
      </c>
      <c r="G167" s="2">
        <v>281.39999999999998</v>
      </c>
    </row>
    <row r="168" spans="1:7">
      <c r="A168" s="2" t="s">
        <v>34</v>
      </c>
      <c r="B168" s="2">
        <v>454.6</v>
      </c>
      <c r="C168" s="2">
        <v>58.6</v>
      </c>
      <c r="D168" s="2">
        <v>93.6</v>
      </c>
      <c r="E168" s="2">
        <v>121</v>
      </c>
      <c r="F168" s="2">
        <v>102</v>
      </c>
      <c r="G168" s="2">
        <v>79.400000000000006</v>
      </c>
    </row>
    <row r="169" spans="1:7">
      <c r="A169" s="2" t="s">
        <v>85</v>
      </c>
      <c r="B169" s="2">
        <v>382.2</v>
      </c>
      <c r="C169" s="2">
        <v>51.2</v>
      </c>
      <c r="D169" s="2">
        <v>79.599999999999994</v>
      </c>
      <c r="E169" s="2">
        <v>103.4</v>
      </c>
      <c r="F169" s="2">
        <v>84.4</v>
      </c>
      <c r="G169" s="2">
        <v>63.7</v>
      </c>
    </row>
    <row r="170" spans="1:7">
      <c r="A170" s="2" t="s">
        <v>84</v>
      </c>
      <c r="B170" s="2">
        <v>73.900000000000006</v>
      </c>
      <c r="C170" s="2">
        <v>7.4</v>
      </c>
      <c r="D170" s="2">
        <v>14.2</v>
      </c>
      <c r="E170" s="2">
        <v>18.399999999999999</v>
      </c>
      <c r="F170" s="2">
        <v>18.3</v>
      </c>
      <c r="G170" s="2">
        <v>15.6</v>
      </c>
    </row>
    <row r="171" spans="1:7">
      <c r="A171" s="2" t="s">
        <v>31</v>
      </c>
      <c r="B171" s="2">
        <v>0.5</v>
      </c>
      <c r="C171" s="2">
        <v>0</v>
      </c>
      <c r="D171" s="2">
        <v>0.1</v>
      </c>
      <c r="E171" s="2">
        <v>0.1</v>
      </c>
      <c r="F171" s="2">
        <v>0.1</v>
      </c>
      <c r="G171" s="2">
        <v>0.2</v>
      </c>
    </row>
    <row r="172" spans="1:7">
      <c r="A172" s="2" t="s">
        <v>83</v>
      </c>
      <c r="B172" s="2">
        <v>4.0999999999999996</v>
      </c>
      <c r="C172" s="2">
        <v>0.4</v>
      </c>
      <c r="D172" s="2">
        <v>0.6</v>
      </c>
      <c r="E172" s="2">
        <v>0.7</v>
      </c>
      <c r="F172" s="2">
        <v>1</v>
      </c>
      <c r="G172" s="2">
        <v>1.5</v>
      </c>
    </row>
    <row r="173" spans="1:7">
      <c r="A173" s="2" t="s">
        <v>29</v>
      </c>
      <c r="B173" s="2">
        <v>3.2</v>
      </c>
      <c r="C173" s="2">
        <v>0.3</v>
      </c>
      <c r="D173" s="2">
        <v>0.5</v>
      </c>
      <c r="E173" s="2">
        <v>0.5</v>
      </c>
      <c r="F173" s="2">
        <v>0.7</v>
      </c>
      <c r="G173" s="2">
        <v>1.2</v>
      </c>
    </row>
    <row r="174" spans="1:7">
      <c r="A174" s="2" t="s">
        <v>82</v>
      </c>
      <c r="B174" s="2">
        <v>675.2</v>
      </c>
      <c r="C174" s="2">
        <v>116</v>
      </c>
      <c r="D174" s="2">
        <v>146.1</v>
      </c>
      <c r="E174" s="2">
        <v>133.80000000000001</v>
      </c>
      <c r="F174" s="2">
        <v>131.80000000000001</v>
      </c>
      <c r="G174" s="2">
        <v>147.69999999999999</v>
      </c>
    </row>
    <row r="175" spans="1:7">
      <c r="A175" s="2" t="s">
        <v>81</v>
      </c>
      <c r="B175" s="2">
        <v>155.9</v>
      </c>
      <c r="C175" s="2">
        <v>39.6</v>
      </c>
      <c r="D175" s="2">
        <v>34.799999999999997</v>
      </c>
      <c r="E175" s="2">
        <v>29.1</v>
      </c>
      <c r="F175" s="2">
        <v>28.4</v>
      </c>
      <c r="G175" s="2">
        <v>23.9</v>
      </c>
    </row>
    <row r="176" spans="1:7">
      <c r="A176" s="2" t="s">
        <v>80</v>
      </c>
      <c r="B176" s="2">
        <v>0.4</v>
      </c>
      <c r="C176" s="2">
        <v>0.1</v>
      </c>
      <c r="D176" s="2">
        <v>0.1</v>
      </c>
      <c r="E176" s="2">
        <v>0.1</v>
      </c>
      <c r="F176" s="2">
        <v>0.1</v>
      </c>
      <c r="G176" s="2">
        <v>0.1</v>
      </c>
    </row>
    <row r="177" spans="1:7">
      <c r="A177" s="2" t="s">
        <v>79</v>
      </c>
      <c r="B177" s="2">
        <v>4073.9</v>
      </c>
      <c r="C177" s="2">
        <v>1372.9</v>
      </c>
      <c r="D177" s="2">
        <v>1235.5</v>
      </c>
      <c r="E177" s="2">
        <v>696.2</v>
      </c>
      <c r="F177" s="2">
        <v>461.3</v>
      </c>
      <c r="G177" s="2">
        <v>308</v>
      </c>
    </row>
    <row r="178" spans="1:7">
      <c r="A178" s="2" t="s">
        <v>78</v>
      </c>
      <c r="B178" s="2">
        <v>499.6</v>
      </c>
      <c r="C178" s="2">
        <v>116.7</v>
      </c>
      <c r="D178" s="2">
        <v>120.9</v>
      </c>
      <c r="E178" s="2">
        <v>120</v>
      </c>
      <c r="F178" s="2">
        <v>80.2</v>
      </c>
      <c r="G178" s="2">
        <v>61.9</v>
      </c>
    </row>
    <row r="179" spans="1:7">
      <c r="A179" s="2" t="s">
        <v>77</v>
      </c>
      <c r="B179" s="2">
        <v>12.8</v>
      </c>
      <c r="C179" s="2">
        <v>3.3</v>
      </c>
      <c r="D179" s="2">
        <v>3</v>
      </c>
      <c r="E179" s="2">
        <v>2.5</v>
      </c>
      <c r="F179" s="2">
        <v>2.4</v>
      </c>
      <c r="G179" s="2">
        <v>1.6</v>
      </c>
    </row>
    <row r="180" spans="1:7">
      <c r="A180" s="2" t="s">
        <v>76</v>
      </c>
      <c r="B180" s="2">
        <v>13.8</v>
      </c>
      <c r="C180" s="2">
        <v>2.2000000000000002</v>
      </c>
      <c r="D180" s="2">
        <v>3.6</v>
      </c>
      <c r="E180" s="2">
        <v>2.9</v>
      </c>
      <c r="F180" s="2">
        <v>2.6</v>
      </c>
      <c r="G180" s="2">
        <v>2.6</v>
      </c>
    </row>
    <row r="181" spans="1:7">
      <c r="A181" s="2" t="s">
        <v>75</v>
      </c>
      <c r="B181" s="2">
        <v>97.9</v>
      </c>
      <c r="C181" s="2">
        <v>25.7</v>
      </c>
      <c r="D181" s="2">
        <v>23.4</v>
      </c>
      <c r="E181" s="2">
        <v>24.3</v>
      </c>
      <c r="F181" s="2">
        <v>13.4</v>
      </c>
      <c r="G181" s="2">
        <v>11.1</v>
      </c>
    </row>
    <row r="182" spans="1:7">
      <c r="A182" s="2" t="s">
        <v>2151</v>
      </c>
      <c r="B182" s="2">
        <v>108.2</v>
      </c>
      <c r="C182" s="2">
        <v>32.200000000000003</v>
      </c>
      <c r="D182" s="2">
        <v>27.7</v>
      </c>
      <c r="E182" s="2">
        <v>22.8</v>
      </c>
      <c r="F182" s="2">
        <v>15.2</v>
      </c>
      <c r="G182" s="2">
        <v>10.3</v>
      </c>
    </row>
    <row r="183" spans="1:7">
      <c r="A183" s="2" t="s">
        <v>72</v>
      </c>
      <c r="B183" s="2">
        <v>214.9</v>
      </c>
      <c r="C183" s="2">
        <v>50.1</v>
      </c>
      <c r="D183" s="2">
        <v>56.8</v>
      </c>
      <c r="E183" s="2">
        <v>55.5</v>
      </c>
      <c r="F183" s="2">
        <v>30.8</v>
      </c>
      <c r="G183" s="2">
        <v>21.7</v>
      </c>
    </row>
    <row r="184" spans="1:7">
      <c r="A184" s="2" t="s">
        <v>71</v>
      </c>
      <c r="B184" s="2">
        <v>0.5</v>
      </c>
      <c r="C184" s="2">
        <v>0.1</v>
      </c>
      <c r="D184" s="2">
        <v>0.1</v>
      </c>
      <c r="E184" s="2">
        <v>0.1</v>
      </c>
      <c r="F184" s="2">
        <v>0.1</v>
      </c>
      <c r="G184" s="2">
        <v>0</v>
      </c>
    </row>
    <row r="185" spans="1:7">
      <c r="A185" s="2" t="s">
        <v>70</v>
      </c>
      <c r="B185" s="2">
        <v>5.5</v>
      </c>
      <c r="C185" s="2">
        <v>1.3</v>
      </c>
      <c r="D185" s="2">
        <v>1.1000000000000001</v>
      </c>
      <c r="E185" s="2">
        <v>1.2</v>
      </c>
      <c r="F185" s="2">
        <v>1.1000000000000001</v>
      </c>
      <c r="G185" s="2">
        <v>0.8</v>
      </c>
    </row>
    <row r="186" spans="1:7">
      <c r="A186" s="2" t="s">
        <v>69</v>
      </c>
      <c r="B186" s="2">
        <v>0</v>
      </c>
      <c r="C186" s="2">
        <v>0</v>
      </c>
      <c r="D186" s="2">
        <v>0</v>
      </c>
      <c r="E186" s="2" t="s">
        <v>19</v>
      </c>
      <c r="F186" s="2">
        <v>0</v>
      </c>
      <c r="G186" s="2" t="s">
        <v>19</v>
      </c>
    </row>
    <row r="187" spans="1:7">
      <c r="A187" s="2" t="s">
        <v>2150</v>
      </c>
      <c r="B187" s="2">
        <v>43.5</v>
      </c>
      <c r="C187" s="2">
        <v>1.4</v>
      </c>
      <c r="D187" s="2">
        <v>4.5</v>
      </c>
      <c r="E187" s="2">
        <v>10.4</v>
      </c>
      <c r="F187" s="2">
        <v>14</v>
      </c>
      <c r="G187" s="2">
        <v>13.2</v>
      </c>
    </row>
    <row r="188" spans="1:7">
      <c r="A188" s="2" t="s">
        <v>2149</v>
      </c>
      <c r="B188" s="2">
        <v>4.0999999999999996</v>
      </c>
      <c r="C188" s="2">
        <v>0.7</v>
      </c>
      <c r="D188" s="2">
        <v>0.9</v>
      </c>
      <c r="E188" s="2">
        <v>0.8</v>
      </c>
      <c r="F188" s="2">
        <v>0.9</v>
      </c>
      <c r="G188" s="2">
        <v>0.8</v>
      </c>
    </row>
    <row r="189" spans="1:7">
      <c r="A189" s="2" t="s">
        <v>65</v>
      </c>
      <c r="B189" s="2">
        <v>1073.4000000000001</v>
      </c>
      <c r="C189" s="2">
        <v>65.7</v>
      </c>
      <c r="D189" s="2">
        <v>124.6</v>
      </c>
      <c r="E189" s="2">
        <v>227.7</v>
      </c>
      <c r="F189" s="2">
        <v>322.10000000000002</v>
      </c>
      <c r="G189" s="2">
        <v>333.3</v>
      </c>
    </row>
    <row r="190" spans="1:7">
      <c r="A190" s="2" t="s">
        <v>64</v>
      </c>
      <c r="B190" s="2">
        <v>564.20000000000005</v>
      </c>
      <c r="C190" s="2">
        <v>19.100000000000001</v>
      </c>
      <c r="D190" s="2">
        <v>49.3</v>
      </c>
      <c r="E190" s="2">
        <v>120.3</v>
      </c>
      <c r="F190" s="2">
        <v>179.5</v>
      </c>
      <c r="G190" s="2">
        <v>195.9</v>
      </c>
    </row>
    <row r="191" spans="1:7">
      <c r="A191" s="2" t="s">
        <v>63</v>
      </c>
      <c r="B191" s="2">
        <v>432.2</v>
      </c>
      <c r="C191" s="2">
        <v>45.7</v>
      </c>
      <c r="D191" s="2">
        <v>73.599999999999994</v>
      </c>
      <c r="E191" s="2">
        <v>102.3</v>
      </c>
      <c r="F191" s="2">
        <v>118.3</v>
      </c>
      <c r="G191" s="2">
        <v>92.2</v>
      </c>
    </row>
    <row r="192" spans="1:7">
      <c r="A192" s="2" t="s">
        <v>62</v>
      </c>
      <c r="B192" s="2">
        <v>10.1</v>
      </c>
      <c r="C192" s="2">
        <v>0.5</v>
      </c>
      <c r="D192" s="2">
        <v>0.6</v>
      </c>
      <c r="E192" s="2">
        <v>1.3</v>
      </c>
      <c r="F192" s="2">
        <v>3</v>
      </c>
      <c r="G192" s="2">
        <v>4.7</v>
      </c>
    </row>
    <row r="193" spans="1:7">
      <c r="A193" s="2" t="s">
        <v>61</v>
      </c>
      <c r="B193" s="2">
        <v>81.400000000000006</v>
      </c>
      <c r="C193" s="2">
        <v>1</v>
      </c>
      <c r="D193" s="2">
        <v>2</v>
      </c>
      <c r="E193" s="2">
        <v>6</v>
      </c>
      <c r="F193" s="2">
        <v>25.9</v>
      </c>
      <c r="G193" s="2">
        <v>46.5</v>
      </c>
    </row>
    <row r="194" spans="1:7">
      <c r="A194" s="2" t="s">
        <v>60</v>
      </c>
      <c r="B194" s="2">
        <v>80.900000000000006</v>
      </c>
      <c r="C194" s="2">
        <v>1</v>
      </c>
      <c r="D194" s="2">
        <v>2</v>
      </c>
      <c r="E194" s="2">
        <v>6</v>
      </c>
      <c r="F194" s="2">
        <v>25.8</v>
      </c>
      <c r="G194" s="2">
        <v>46.2</v>
      </c>
    </row>
    <row r="195" spans="1:7">
      <c r="A195" s="2" t="s">
        <v>48</v>
      </c>
    </row>
    <row r="196" spans="1:7">
      <c r="A196" s="2" t="s">
        <v>44</v>
      </c>
      <c r="B196" s="2">
        <v>9957.7000000000007</v>
      </c>
      <c r="C196" s="2">
        <v>2851.7</v>
      </c>
      <c r="D196" s="2">
        <v>2540.3000000000002</v>
      </c>
      <c r="E196" s="2">
        <v>1810.8</v>
      </c>
      <c r="F196" s="2">
        <v>1533.9</v>
      </c>
      <c r="G196" s="2">
        <v>1220.7</v>
      </c>
    </row>
    <row r="197" spans="1:7">
      <c r="A197" s="2" t="s">
        <v>93</v>
      </c>
      <c r="B197" s="2">
        <v>7363.6</v>
      </c>
      <c r="C197" s="2">
        <v>2576.6999999999998</v>
      </c>
      <c r="D197" s="2">
        <v>2156.6999999999998</v>
      </c>
      <c r="E197" s="2">
        <v>1251.8</v>
      </c>
      <c r="F197" s="2">
        <v>837.6</v>
      </c>
      <c r="G197" s="2">
        <v>540.6</v>
      </c>
    </row>
    <row r="198" spans="1:7">
      <c r="A198" s="2" t="s">
        <v>42</v>
      </c>
      <c r="B198" s="2">
        <v>6508.5</v>
      </c>
      <c r="C198" s="2">
        <v>2385.9</v>
      </c>
      <c r="D198" s="2">
        <v>1969.5</v>
      </c>
      <c r="E198" s="2">
        <v>1055.3</v>
      </c>
      <c r="F198" s="2">
        <v>675.4</v>
      </c>
      <c r="G198" s="2">
        <v>422.3</v>
      </c>
    </row>
    <row r="199" spans="1:7">
      <c r="A199" s="2" t="s">
        <v>92</v>
      </c>
      <c r="B199" s="2">
        <v>2706.1</v>
      </c>
      <c r="C199" s="2">
        <v>936.6</v>
      </c>
      <c r="D199" s="2">
        <v>812.2</v>
      </c>
      <c r="E199" s="2">
        <v>424.8</v>
      </c>
      <c r="F199" s="2">
        <v>303.89999999999998</v>
      </c>
      <c r="G199" s="2">
        <v>228.6</v>
      </c>
    </row>
    <row r="200" spans="1:7">
      <c r="A200" s="2" t="s">
        <v>91</v>
      </c>
      <c r="B200" s="2">
        <v>147.80000000000001</v>
      </c>
      <c r="C200" s="2">
        <v>3.7</v>
      </c>
      <c r="D200" s="2">
        <v>12.2</v>
      </c>
      <c r="E200" s="2">
        <v>17.8</v>
      </c>
      <c r="F200" s="2">
        <v>40.200000000000003</v>
      </c>
      <c r="G200" s="2">
        <v>74</v>
      </c>
    </row>
    <row r="201" spans="1:7">
      <c r="A201" s="2" t="s">
        <v>90</v>
      </c>
      <c r="B201" s="2">
        <v>830.4</v>
      </c>
      <c r="C201" s="2">
        <v>188.9</v>
      </c>
      <c r="D201" s="2">
        <v>212.1</v>
      </c>
      <c r="E201" s="2">
        <v>144.1</v>
      </c>
      <c r="F201" s="2">
        <v>138.19999999999999</v>
      </c>
      <c r="G201" s="2">
        <v>147.1</v>
      </c>
    </row>
    <row r="202" spans="1:7">
      <c r="A202" s="2" t="s">
        <v>89</v>
      </c>
      <c r="B202" s="2">
        <v>183.6</v>
      </c>
      <c r="C202" s="2">
        <v>35</v>
      </c>
      <c r="D202" s="2">
        <v>50.4</v>
      </c>
      <c r="E202" s="2">
        <v>36.799999999999997</v>
      </c>
      <c r="F202" s="2">
        <v>33.6</v>
      </c>
      <c r="G202" s="2">
        <v>27.8</v>
      </c>
    </row>
    <row r="203" spans="1:7">
      <c r="A203" s="2" t="s">
        <v>88</v>
      </c>
      <c r="B203" s="2">
        <v>3627.9</v>
      </c>
      <c r="C203" s="2">
        <v>1438.7</v>
      </c>
      <c r="D203" s="2">
        <v>1084</v>
      </c>
      <c r="E203" s="2">
        <v>592.20000000000005</v>
      </c>
      <c r="F203" s="2">
        <v>336.2</v>
      </c>
      <c r="G203" s="2">
        <v>176.7</v>
      </c>
    </row>
    <row r="204" spans="1:7">
      <c r="A204" s="2" t="s">
        <v>87</v>
      </c>
      <c r="B204" s="2">
        <v>1123.8</v>
      </c>
      <c r="C204" s="2">
        <v>389.2</v>
      </c>
      <c r="D204" s="2">
        <v>361.3</v>
      </c>
      <c r="E204" s="2">
        <v>201.5</v>
      </c>
      <c r="F204" s="2">
        <v>119.1</v>
      </c>
      <c r="G204" s="2">
        <v>52.7</v>
      </c>
    </row>
    <row r="205" spans="1:7">
      <c r="A205" s="2" t="s">
        <v>86</v>
      </c>
      <c r="B205" s="2">
        <v>3602.5</v>
      </c>
      <c r="C205" s="2">
        <v>778.2</v>
      </c>
      <c r="D205" s="2">
        <v>1148.5</v>
      </c>
      <c r="E205" s="2">
        <v>738.6</v>
      </c>
      <c r="F205" s="2">
        <v>561.1</v>
      </c>
      <c r="G205" s="2">
        <v>376.1</v>
      </c>
    </row>
    <row r="206" spans="1:7">
      <c r="A206" s="2" t="s">
        <v>34</v>
      </c>
      <c r="B206" s="2">
        <v>841.3</v>
      </c>
      <c r="C206" s="2">
        <v>133.5</v>
      </c>
      <c r="D206" s="2">
        <v>195.3</v>
      </c>
      <c r="E206" s="2">
        <v>227</v>
      </c>
      <c r="F206" s="2">
        <v>172.6</v>
      </c>
      <c r="G206" s="2">
        <v>112.9</v>
      </c>
    </row>
    <row r="207" spans="1:7">
      <c r="A207" s="2" t="s">
        <v>85</v>
      </c>
      <c r="B207" s="2">
        <v>729.9</v>
      </c>
      <c r="C207" s="2">
        <v>118.2</v>
      </c>
      <c r="D207" s="2">
        <v>169.4</v>
      </c>
      <c r="E207" s="2">
        <v>199.5</v>
      </c>
      <c r="F207" s="2">
        <v>148.6</v>
      </c>
      <c r="G207" s="2">
        <v>94.2</v>
      </c>
    </row>
    <row r="208" spans="1:7">
      <c r="A208" s="2" t="s">
        <v>84</v>
      </c>
      <c r="B208" s="2">
        <v>114</v>
      </c>
      <c r="C208" s="2">
        <v>15.3</v>
      </c>
      <c r="D208" s="2">
        <v>26.3</v>
      </c>
      <c r="E208" s="2">
        <v>28.5</v>
      </c>
      <c r="F208" s="2">
        <v>25.2</v>
      </c>
      <c r="G208" s="2">
        <v>18.7</v>
      </c>
    </row>
    <row r="209" spans="1:7">
      <c r="A209" s="2" t="s">
        <v>31</v>
      </c>
      <c r="B209" s="2">
        <v>0.7</v>
      </c>
      <c r="C209" s="2">
        <v>0.1</v>
      </c>
      <c r="D209" s="2">
        <v>0.1</v>
      </c>
      <c r="E209" s="2">
        <v>0.2</v>
      </c>
      <c r="F209" s="2">
        <v>0.2</v>
      </c>
      <c r="G209" s="2">
        <v>0.2</v>
      </c>
    </row>
    <row r="210" spans="1:7">
      <c r="A210" s="2" t="s">
        <v>83</v>
      </c>
      <c r="B210" s="2">
        <v>6.1</v>
      </c>
      <c r="C210" s="2">
        <v>0.7</v>
      </c>
      <c r="D210" s="2">
        <v>1</v>
      </c>
      <c r="E210" s="2">
        <v>1.3</v>
      </c>
      <c r="F210" s="2">
        <v>1.3</v>
      </c>
      <c r="G210" s="2">
        <v>1.9</v>
      </c>
    </row>
    <row r="211" spans="1:7">
      <c r="A211" s="2" t="s">
        <v>29</v>
      </c>
      <c r="B211" s="2">
        <v>4.5</v>
      </c>
      <c r="C211" s="2">
        <v>0.4</v>
      </c>
      <c r="D211" s="2">
        <v>0.7</v>
      </c>
      <c r="E211" s="2">
        <v>0.9</v>
      </c>
      <c r="F211" s="2">
        <v>1</v>
      </c>
      <c r="G211" s="2">
        <v>1.5</v>
      </c>
    </row>
    <row r="212" spans="1:7">
      <c r="A212" s="2" t="s">
        <v>82</v>
      </c>
      <c r="B212" s="2">
        <v>1219.0999999999999</v>
      </c>
      <c r="C212" s="2">
        <v>234.2</v>
      </c>
      <c r="D212" s="2">
        <v>271.5</v>
      </c>
      <c r="E212" s="2">
        <v>248.8</v>
      </c>
      <c r="F212" s="2">
        <v>235.9</v>
      </c>
      <c r="G212" s="2">
        <v>228.7</v>
      </c>
    </row>
    <row r="213" spans="1:7">
      <c r="A213" s="2" t="s">
        <v>81</v>
      </c>
      <c r="B213" s="2">
        <v>387.9</v>
      </c>
      <c r="C213" s="2">
        <v>106.9</v>
      </c>
      <c r="D213" s="2">
        <v>84.2</v>
      </c>
      <c r="E213" s="2">
        <v>70.8</v>
      </c>
      <c r="F213" s="2">
        <v>69.8</v>
      </c>
      <c r="G213" s="2">
        <v>56.1</v>
      </c>
    </row>
    <row r="214" spans="1:7">
      <c r="A214" s="2" t="s">
        <v>80</v>
      </c>
      <c r="B214" s="2">
        <v>0.8</v>
      </c>
      <c r="C214" s="2">
        <v>0.2</v>
      </c>
      <c r="D214" s="2">
        <v>0.2</v>
      </c>
      <c r="E214" s="2">
        <v>0.1</v>
      </c>
      <c r="F214" s="2">
        <v>0.2</v>
      </c>
      <c r="G214" s="2">
        <v>0.1</v>
      </c>
    </row>
    <row r="215" spans="1:7">
      <c r="A215" s="2" t="s">
        <v>79</v>
      </c>
      <c r="B215" s="2">
        <v>6532</v>
      </c>
      <c r="C215" s="2">
        <v>2396.1999999999998</v>
      </c>
      <c r="D215" s="2">
        <v>1964.6</v>
      </c>
      <c r="E215" s="2">
        <v>1073</v>
      </c>
      <c r="F215" s="2">
        <v>679.9</v>
      </c>
      <c r="G215" s="2">
        <v>418.3</v>
      </c>
    </row>
    <row r="216" spans="1:7">
      <c r="A216" s="2" t="s">
        <v>78</v>
      </c>
      <c r="B216" s="2">
        <v>1031</v>
      </c>
      <c r="C216" s="2">
        <v>227.6</v>
      </c>
      <c r="D216" s="2">
        <v>255.9</v>
      </c>
      <c r="E216" s="2">
        <v>252.7</v>
      </c>
      <c r="F216" s="2">
        <v>171.8</v>
      </c>
      <c r="G216" s="2">
        <v>123.1</v>
      </c>
    </row>
    <row r="217" spans="1:7">
      <c r="A217" s="2" t="s">
        <v>77</v>
      </c>
      <c r="B217" s="2">
        <v>25.3</v>
      </c>
      <c r="C217" s="2">
        <v>6.8</v>
      </c>
      <c r="D217" s="2">
        <v>6.4</v>
      </c>
      <c r="E217" s="2">
        <v>4.5999999999999996</v>
      </c>
      <c r="F217" s="2">
        <v>4.5</v>
      </c>
      <c r="G217" s="2">
        <v>3</v>
      </c>
    </row>
    <row r="218" spans="1:7">
      <c r="A218" s="2" t="s">
        <v>76</v>
      </c>
      <c r="B218" s="2">
        <v>22.1</v>
      </c>
      <c r="C218" s="2">
        <v>4.5999999999999996</v>
      </c>
      <c r="D218" s="2">
        <v>6.2</v>
      </c>
      <c r="E218" s="2">
        <v>4.8</v>
      </c>
      <c r="F218" s="2">
        <v>3.6</v>
      </c>
      <c r="G218" s="2">
        <v>2.9</v>
      </c>
    </row>
    <row r="219" spans="1:7">
      <c r="A219" s="2" t="s">
        <v>75</v>
      </c>
      <c r="B219" s="2">
        <v>168.8</v>
      </c>
      <c r="C219" s="2">
        <v>44.5</v>
      </c>
      <c r="D219" s="2">
        <v>43.3</v>
      </c>
      <c r="E219" s="2">
        <v>41.6</v>
      </c>
      <c r="F219" s="2">
        <v>22.8</v>
      </c>
      <c r="G219" s="2">
        <v>16.600000000000001</v>
      </c>
    </row>
    <row r="220" spans="1:7">
      <c r="A220" s="2" t="s">
        <v>2151</v>
      </c>
      <c r="B220" s="2">
        <v>213.9</v>
      </c>
      <c r="C220" s="2">
        <v>61</v>
      </c>
      <c r="D220" s="2">
        <v>57.9</v>
      </c>
      <c r="E220" s="2">
        <v>46.3</v>
      </c>
      <c r="F220" s="2">
        <v>30.7</v>
      </c>
      <c r="G220" s="2">
        <v>17.899999999999999</v>
      </c>
    </row>
    <row r="221" spans="1:7">
      <c r="A221" s="2" t="s">
        <v>72</v>
      </c>
      <c r="B221" s="2">
        <v>486.6</v>
      </c>
      <c r="C221" s="2">
        <v>102.9</v>
      </c>
      <c r="D221" s="2">
        <v>127.8</v>
      </c>
      <c r="E221" s="2">
        <v>128.80000000000001</v>
      </c>
      <c r="F221" s="2">
        <v>75.900000000000006</v>
      </c>
      <c r="G221" s="2">
        <v>51.2</v>
      </c>
    </row>
    <row r="222" spans="1:7">
      <c r="A222" s="2" t="s">
        <v>71</v>
      </c>
      <c r="B222" s="2">
        <v>0.8</v>
      </c>
      <c r="C222" s="2">
        <v>0.2</v>
      </c>
      <c r="D222" s="2">
        <v>0.3</v>
      </c>
      <c r="E222" s="2">
        <v>0.2</v>
      </c>
      <c r="F222" s="2">
        <v>0.1</v>
      </c>
      <c r="G222" s="2">
        <v>0</v>
      </c>
    </row>
    <row r="223" spans="1:7">
      <c r="A223" s="2" t="s">
        <v>70</v>
      </c>
      <c r="B223" s="2">
        <v>14.2</v>
      </c>
      <c r="C223" s="2">
        <v>3.2</v>
      </c>
      <c r="D223" s="2">
        <v>3.5</v>
      </c>
      <c r="E223" s="2">
        <v>3</v>
      </c>
      <c r="F223" s="2">
        <v>2.8</v>
      </c>
      <c r="G223" s="2">
        <v>1.7</v>
      </c>
    </row>
    <row r="224" spans="1:7">
      <c r="A224" s="2" t="s">
        <v>69</v>
      </c>
      <c r="B224" s="2">
        <v>0</v>
      </c>
      <c r="C224" s="2">
        <v>0</v>
      </c>
      <c r="D224" s="2">
        <v>0</v>
      </c>
      <c r="E224" s="2">
        <v>0</v>
      </c>
      <c r="F224" s="2">
        <v>0</v>
      </c>
      <c r="G224" s="2">
        <v>0</v>
      </c>
    </row>
    <row r="225" spans="1:7">
      <c r="A225" s="2" t="s">
        <v>2150</v>
      </c>
      <c r="B225" s="2">
        <v>94.8</v>
      </c>
      <c r="C225" s="2">
        <v>3.5</v>
      </c>
      <c r="D225" s="2">
        <v>9.6</v>
      </c>
      <c r="E225" s="2">
        <v>22.6</v>
      </c>
      <c r="F225" s="2">
        <v>30.5</v>
      </c>
      <c r="G225" s="2">
        <v>28.5</v>
      </c>
    </row>
    <row r="226" spans="1:7">
      <c r="A226" s="2" t="s">
        <v>2149</v>
      </c>
      <c r="B226" s="2">
        <v>7.7</v>
      </c>
      <c r="C226" s="2">
        <v>1.5</v>
      </c>
      <c r="D226" s="2">
        <v>1.8</v>
      </c>
      <c r="E226" s="2">
        <v>1.5</v>
      </c>
      <c r="F226" s="2">
        <v>1.5</v>
      </c>
      <c r="G226" s="2">
        <v>1.4</v>
      </c>
    </row>
    <row r="227" spans="1:7">
      <c r="A227" s="2" t="s">
        <v>65</v>
      </c>
      <c r="B227" s="2">
        <v>2069.4</v>
      </c>
      <c r="C227" s="2">
        <v>127.5</v>
      </c>
      <c r="D227" s="2">
        <v>249.2</v>
      </c>
      <c r="E227" s="2">
        <v>441.1</v>
      </c>
      <c r="F227" s="2">
        <v>623.79999999999995</v>
      </c>
      <c r="G227" s="2">
        <v>627.6</v>
      </c>
    </row>
    <row r="228" spans="1:7">
      <c r="A228" s="2" t="s">
        <v>64</v>
      </c>
      <c r="B228" s="2">
        <v>1101.4000000000001</v>
      </c>
      <c r="C228" s="2">
        <v>36.4</v>
      </c>
      <c r="D228" s="2">
        <v>95.4</v>
      </c>
      <c r="E228" s="2">
        <v>234.7</v>
      </c>
      <c r="F228" s="2">
        <v>357.6</v>
      </c>
      <c r="G228" s="2">
        <v>377.4</v>
      </c>
    </row>
    <row r="229" spans="1:7">
      <c r="A229" s="2" t="s">
        <v>63</v>
      </c>
      <c r="B229" s="2">
        <v>826.8</v>
      </c>
      <c r="C229" s="2">
        <v>89.4</v>
      </c>
      <c r="D229" s="2">
        <v>150.69999999999999</v>
      </c>
      <c r="E229" s="2">
        <v>196.7</v>
      </c>
      <c r="F229" s="2">
        <v>221.8</v>
      </c>
      <c r="G229" s="2">
        <v>168.2</v>
      </c>
    </row>
    <row r="230" spans="1:7">
      <c r="A230" s="2" t="s">
        <v>62</v>
      </c>
      <c r="B230" s="2">
        <v>19.2</v>
      </c>
      <c r="C230" s="2">
        <v>0.8</v>
      </c>
      <c r="D230" s="2">
        <v>1.3</v>
      </c>
      <c r="E230" s="2">
        <v>2.4</v>
      </c>
      <c r="F230" s="2">
        <v>6.3</v>
      </c>
      <c r="G230" s="2">
        <v>8.5</v>
      </c>
    </row>
    <row r="231" spans="1:7">
      <c r="A231" s="2" t="s">
        <v>61</v>
      </c>
      <c r="B231" s="2">
        <v>149.80000000000001</v>
      </c>
      <c r="C231" s="2">
        <v>2</v>
      </c>
      <c r="D231" s="2">
        <v>3.8</v>
      </c>
      <c r="E231" s="2">
        <v>11.7</v>
      </c>
      <c r="F231" s="2">
        <v>47.7</v>
      </c>
      <c r="G231" s="2">
        <v>84.6</v>
      </c>
    </row>
    <row r="232" spans="1:7">
      <c r="A232" s="2" t="s">
        <v>60</v>
      </c>
      <c r="B232" s="2">
        <v>148.6</v>
      </c>
      <c r="C232" s="2">
        <v>2</v>
      </c>
      <c r="D232" s="2">
        <v>3.7</v>
      </c>
      <c r="E232" s="2">
        <v>11.5</v>
      </c>
      <c r="F232" s="2">
        <v>47.4</v>
      </c>
      <c r="G232" s="2">
        <v>83.9</v>
      </c>
    </row>
    <row r="233" spans="1:7">
      <c r="A233" s="2" t="s">
        <v>47</v>
      </c>
    </row>
    <row r="234" spans="1:7">
      <c r="A234" s="2" t="s">
        <v>44</v>
      </c>
      <c r="B234" s="2">
        <v>12107.6</v>
      </c>
      <c r="C234" s="2">
        <v>3228.4</v>
      </c>
      <c r="D234" s="2">
        <v>3034.1</v>
      </c>
      <c r="E234" s="2">
        <v>2298.6</v>
      </c>
      <c r="F234" s="2">
        <v>1998.6</v>
      </c>
      <c r="G234" s="2">
        <v>1547.8</v>
      </c>
    </row>
    <row r="235" spans="1:7">
      <c r="A235" s="2" t="s">
        <v>93</v>
      </c>
      <c r="B235" s="2">
        <v>8527.7999999999993</v>
      </c>
      <c r="C235" s="2">
        <v>2884.6</v>
      </c>
      <c r="D235" s="2">
        <v>2498.1</v>
      </c>
      <c r="E235" s="2">
        <v>1496.6</v>
      </c>
      <c r="F235" s="2">
        <v>1012.7</v>
      </c>
      <c r="G235" s="2">
        <v>635.6</v>
      </c>
    </row>
    <row r="236" spans="1:7">
      <c r="A236" s="2" t="s">
        <v>42</v>
      </c>
      <c r="B236" s="2">
        <v>7273.7</v>
      </c>
      <c r="C236" s="2">
        <v>2610</v>
      </c>
      <c r="D236" s="2">
        <v>2217</v>
      </c>
      <c r="E236" s="2">
        <v>1208.8</v>
      </c>
      <c r="F236" s="2">
        <v>768.9</v>
      </c>
      <c r="G236" s="2">
        <v>468.9</v>
      </c>
    </row>
    <row r="237" spans="1:7">
      <c r="A237" s="2" t="s">
        <v>92</v>
      </c>
      <c r="B237" s="2">
        <v>2874.6</v>
      </c>
      <c r="C237" s="2">
        <v>975.3</v>
      </c>
      <c r="D237" s="2">
        <v>849.5</v>
      </c>
      <c r="E237" s="2">
        <v>463</v>
      </c>
      <c r="F237" s="2">
        <v>339.3</v>
      </c>
      <c r="G237" s="2">
        <v>247.5</v>
      </c>
    </row>
    <row r="238" spans="1:7">
      <c r="A238" s="2" t="s">
        <v>91</v>
      </c>
      <c r="B238" s="2">
        <v>171.6</v>
      </c>
      <c r="C238" s="2">
        <v>4.8</v>
      </c>
      <c r="D238" s="2">
        <v>15.4</v>
      </c>
      <c r="E238" s="2">
        <v>22.8</v>
      </c>
      <c r="F238" s="2">
        <v>47.8</v>
      </c>
      <c r="G238" s="2">
        <v>80.7</v>
      </c>
    </row>
    <row r="239" spans="1:7">
      <c r="A239" s="2" t="s">
        <v>90</v>
      </c>
      <c r="B239" s="2">
        <v>887</v>
      </c>
      <c r="C239" s="2">
        <v>187.9</v>
      </c>
      <c r="D239" s="2">
        <v>218.2</v>
      </c>
      <c r="E239" s="2">
        <v>155</v>
      </c>
      <c r="F239" s="2">
        <v>156.9</v>
      </c>
      <c r="G239" s="2">
        <v>169.1</v>
      </c>
    </row>
    <row r="240" spans="1:7">
      <c r="A240" s="2" t="s">
        <v>89</v>
      </c>
      <c r="B240" s="2">
        <v>175.3</v>
      </c>
      <c r="C240" s="2">
        <v>34.4</v>
      </c>
      <c r="D240" s="2">
        <v>47.7</v>
      </c>
      <c r="E240" s="2">
        <v>35.200000000000003</v>
      </c>
      <c r="F240" s="2">
        <v>32.299999999999997</v>
      </c>
      <c r="G240" s="2">
        <v>25.7</v>
      </c>
    </row>
    <row r="241" spans="1:7">
      <c r="A241" s="2" t="s">
        <v>88</v>
      </c>
      <c r="B241" s="2">
        <v>4281.3</v>
      </c>
      <c r="C241" s="2">
        <v>1646.7</v>
      </c>
      <c r="D241" s="2">
        <v>1318.6</v>
      </c>
      <c r="E241" s="2">
        <v>714.9</v>
      </c>
      <c r="F241" s="2">
        <v>400.3</v>
      </c>
      <c r="G241" s="2">
        <v>200.8</v>
      </c>
    </row>
    <row r="242" spans="1:7">
      <c r="A242" s="2" t="s">
        <v>87</v>
      </c>
      <c r="B242" s="2">
        <v>1141.4000000000001</v>
      </c>
      <c r="C242" s="2">
        <v>413.7</v>
      </c>
      <c r="D242" s="2">
        <v>373.7</v>
      </c>
      <c r="E242" s="2">
        <v>196.3</v>
      </c>
      <c r="F242" s="2">
        <v>110.8</v>
      </c>
      <c r="G242" s="2">
        <v>46.9</v>
      </c>
    </row>
    <row r="243" spans="1:7">
      <c r="A243" s="2" t="s">
        <v>86</v>
      </c>
      <c r="B243" s="2">
        <v>4040.8</v>
      </c>
      <c r="C243" s="2">
        <v>873.6</v>
      </c>
      <c r="D243" s="2">
        <v>1268.8</v>
      </c>
      <c r="E243" s="2">
        <v>843</v>
      </c>
      <c r="F243" s="2">
        <v>639.70000000000005</v>
      </c>
      <c r="G243" s="2">
        <v>415.6</v>
      </c>
    </row>
    <row r="244" spans="1:7">
      <c r="A244" s="2" t="s">
        <v>34</v>
      </c>
      <c r="B244" s="2">
        <v>1223.9000000000001</v>
      </c>
      <c r="C244" s="2">
        <v>211.5</v>
      </c>
      <c r="D244" s="2">
        <v>314.2</v>
      </c>
      <c r="E244" s="2">
        <v>327.3</v>
      </c>
      <c r="F244" s="2">
        <v>231.8</v>
      </c>
      <c r="G244" s="2">
        <v>139</v>
      </c>
    </row>
    <row r="245" spans="1:7">
      <c r="A245" s="2" t="s">
        <v>85</v>
      </c>
      <c r="B245" s="2">
        <v>1078.7</v>
      </c>
      <c r="C245" s="2">
        <v>187.9</v>
      </c>
      <c r="D245" s="2">
        <v>276.10000000000002</v>
      </c>
      <c r="E245" s="2">
        <v>291.5</v>
      </c>
      <c r="F245" s="2">
        <v>204.3</v>
      </c>
      <c r="G245" s="2">
        <v>119</v>
      </c>
    </row>
    <row r="246" spans="1:7">
      <c r="A246" s="2" t="s">
        <v>84</v>
      </c>
      <c r="B246" s="2">
        <v>148.30000000000001</v>
      </c>
      <c r="C246" s="2">
        <v>23.5</v>
      </c>
      <c r="D246" s="2">
        <v>38.5</v>
      </c>
      <c r="E246" s="2">
        <v>37.5</v>
      </c>
      <c r="F246" s="2">
        <v>28.7</v>
      </c>
      <c r="G246" s="2">
        <v>20</v>
      </c>
    </row>
    <row r="247" spans="1:7">
      <c r="A247" s="2" t="s">
        <v>31</v>
      </c>
      <c r="B247" s="2">
        <v>1</v>
      </c>
      <c r="C247" s="2">
        <v>0.1</v>
      </c>
      <c r="D247" s="2">
        <v>0.3</v>
      </c>
      <c r="E247" s="2">
        <v>0.2</v>
      </c>
      <c r="F247" s="2">
        <v>0.2</v>
      </c>
      <c r="G247" s="2">
        <v>0.3</v>
      </c>
    </row>
    <row r="248" spans="1:7">
      <c r="A248" s="2" t="s">
        <v>83</v>
      </c>
      <c r="B248" s="2">
        <v>8.1999999999999993</v>
      </c>
      <c r="C248" s="2">
        <v>1.1000000000000001</v>
      </c>
      <c r="D248" s="2">
        <v>1.7</v>
      </c>
      <c r="E248" s="2">
        <v>1.6</v>
      </c>
      <c r="F248" s="2">
        <v>1.7</v>
      </c>
      <c r="G248" s="2">
        <v>2.1</v>
      </c>
    </row>
    <row r="249" spans="1:7">
      <c r="A249" s="2" t="s">
        <v>29</v>
      </c>
      <c r="B249" s="2">
        <v>5.8</v>
      </c>
      <c r="C249" s="2">
        <v>0.8</v>
      </c>
      <c r="D249" s="2">
        <v>1.1000000000000001</v>
      </c>
      <c r="E249" s="2">
        <v>1.1000000000000001</v>
      </c>
      <c r="F249" s="2">
        <v>1.2</v>
      </c>
      <c r="G249" s="2">
        <v>1.5</v>
      </c>
    </row>
    <row r="250" spans="1:7">
      <c r="A250" s="2" t="s">
        <v>82</v>
      </c>
      <c r="B250" s="2">
        <v>1588.6</v>
      </c>
      <c r="C250" s="2">
        <v>305.39999999999998</v>
      </c>
      <c r="D250" s="2">
        <v>358.9</v>
      </c>
      <c r="E250" s="2">
        <v>331.4</v>
      </c>
      <c r="F250" s="2">
        <v>314.10000000000002</v>
      </c>
      <c r="G250" s="2">
        <v>278.8</v>
      </c>
    </row>
    <row r="251" spans="1:7">
      <c r="A251" s="2" t="s">
        <v>81</v>
      </c>
      <c r="B251" s="2">
        <v>627.70000000000005</v>
      </c>
      <c r="C251" s="2">
        <v>172.7</v>
      </c>
      <c r="D251" s="2">
        <v>140.4</v>
      </c>
      <c r="E251" s="2">
        <v>114.9</v>
      </c>
      <c r="F251" s="2">
        <v>114.8</v>
      </c>
      <c r="G251" s="2">
        <v>84.8</v>
      </c>
    </row>
    <row r="252" spans="1:7">
      <c r="A252" s="2" t="s">
        <v>80</v>
      </c>
      <c r="B252" s="2">
        <v>1.1000000000000001</v>
      </c>
      <c r="C252" s="2">
        <v>0.2</v>
      </c>
      <c r="D252" s="2">
        <v>0.3</v>
      </c>
      <c r="E252" s="2">
        <v>0.3</v>
      </c>
      <c r="F252" s="2">
        <v>0.2</v>
      </c>
      <c r="G252" s="2">
        <v>0.2</v>
      </c>
    </row>
    <row r="253" spans="1:7">
      <c r="A253" s="2" t="s">
        <v>79</v>
      </c>
      <c r="B253" s="2">
        <v>7314.8</v>
      </c>
      <c r="C253" s="2">
        <v>2619.3000000000002</v>
      </c>
      <c r="D253" s="2">
        <v>2215.6</v>
      </c>
      <c r="E253" s="2">
        <v>1235.4000000000001</v>
      </c>
      <c r="F253" s="2">
        <v>780</v>
      </c>
      <c r="G253" s="2">
        <v>464.5</v>
      </c>
    </row>
    <row r="254" spans="1:7">
      <c r="A254" s="2" t="s">
        <v>78</v>
      </c>
      <c r="B254" s="2">
        <v>1375.3</v>
      </c>
      <c r="C254" s="2">
        <v>262.89999999999998</v>
      </c>
      <c r="D254" s="2">
        <v>339.6</v>
      </c>
      <c r="E254" s="2">
        <v>353.4</v>
      </c>
      <c r="F254" s="2">
        <v>247.5</v>
      </c>
      <c r="G254" s="2">
        <v>171.9</v>
      </c>
    </row>
    <row r="255" spans="1:7">
      <c r="A255" s="2" t="s">
        <v>77</v>
      </c>
      <c r="B255" s="2">
        <v>30.2</v>
      </c>
      <c r="C255" s="2">
        <v>7.8</v>
      </c>
      <c r="D255" s="2">
        <v>7.4</v>
      </c>
      <c r="E255" s="2">
        <v>5.9</v>
      </c>
      <c r="F255" s="2">
        <v>5.7</v>
      </c>
      <c r="G255" s="2">
        <v>3.3</v>
      </c>
    </row>
    <row r="256" spans="1:7">
      <c r="A256" s="2" t="s">
        <v>76</v>
      </c>
      <c r="B256" s="2">
        <v>23.9</v>
      </c>
      <c r="C256" s="2">
        <v>5.4</v>
      </c>
      <c r="D256" s="2">
        <v>7.2</v>
      </c>
      <c r="E256" s="2">
        <v>4.5999999999999996</v>
      </c>
      <c r="F256" s="2">
        <v>3.6</v>
      </c>
      <c r="G256" s="2">
        <v>3.1</v>
      </c>
    </row>
    <row r="257" spans="1:7">
      <c r="A257" s="2" t="s">
        <v>75</v>
      </c>
      <c r="B257" s="2">
        <v>193.6</v>
      </c>
      <c r="C257" s="2">
        <v>43.6</v>
      </c>
      <c r="D257" s="2">
        <v>50.5</v>
      </c>
      <c r="E257" s="2">
        <v>50</v>
      </c>
      <c r="F257" s="2">
        <v>28.8</v>
      </c>
      <c r="G257" s="2">
        <v>20.6</v>
      </c>
    </row>
    <row r="258" spans="1:7">
      <c r="A258" s="2" t="s">
        <v>2151</v>
      </c>
      <c r="B258" s="2">
        <v>264.8</v>
      </c>
      <c r="C258" s="2">
        <v>70.900000000000006</v>
      </c>
      <c r="D258" s="2">
        <v>72.599999999999994</v>
      </c>
      <c r="E258" s="2">
        <v>59.3</v>
      </c>
      <c r="F258" s="2">
        <v>39.200000000000003</v>
      </c>
      <c r="G258" s="2">
        <v>22.7</v>
      </c>
    </row>
    <row r="259" spans="1:7">
      <c r="A259" s="2" t="s">
        <v>72</v>
      </c>
      <c r="B259" s="2">
        <v>688.6</v>
      </c>
      <c r="C259" s="2">
        <v>123.5</v>
      </c>
      <c r="D259" s="2">
        <v>179.5</v>
      </c>
      <c r="E259" s="2">
        <v>191.2</v>
      </c>
      <c r="F259" s="2">
        <v>117.4</v>
      </c>
      <c r="G259" s="2">
        <v>76.900000000000006</v>
      </c>
    </row>
    <row r="260" spans="1:7">
      <c r="A260" s="2" t="s">
        <v>71</v>
      </c>
      <c r="B260" s="2">
        <v>1.2</v>
      </c>
      <c r="C260" s="2">
        <v>0.3</v>
      </c>
      <c r="D260" s="2">
        <v>0.3</v>
      </c>
      <c r="E260" s="2">
        <v>0.4</v>
      </c>
      <c r="F260" s="2">
        <v>0.1</v>
      </c>
      <c r="G260" s="2">
        <v>0.1</v>
      </c>
    </row>
    <row r="261" spans="1:7">
      <c r="A261" s="2" t="s">
        <v>70</v>
      </c>
      <c r="B261" s="2">
        <v>23.6</v>
      </c>
      <c r="C261" s="2">
        <v>4.7</v>
      </c>
      <c r="D261" s="2">
        <v>5.7</v>
      </c>
      <c r="E261" s="2">
        <v>5.2</v>
      </c>
      <c r="F261" s="2">
        <v>4.7</v>
      </c>
      <c r="G261" s="2">
        <v>3.2</v>
      </c>
    </row>
    <row r="262" spans="1:7">
      <c r="A262" s="2" t="s">
        <v>69</v>
      </c>
      <c r="B262" s="2">
        <v>0</v>
      </c>
      <c r="C262" s="2">
        <v>0</v>
      </c>
      <c r="D262" s="2">
        <v>0</v>
      </c>
      <c r="E262" s="2">
        <v>0</v>
      </c>
      <c r="F262" s="2">
        <v>0</v>
      </c>
      <c r="G262" s="2">
        <v>0</v>
      </c>
    </row>
    <row r="263" spans="1:7">
      <c r="A263" s="2" t="s">
        <v>2150</v>
      </c>
      <c r="B263" s="2">
        <v>144.4</v>
      </c>
      <c r="C263" s="2">
        <v>5.6</v>
      </c>
      <c r="D263" s="2">
        <v>15.2</v>
      </c>
      <c r="E263" s="2">
        <v>35.799999999999997</v>
      </c>
      <c r="F263" s="2">
        <v>46.9</v>
      </c>
      <c r="G263" s="2">
        <v>41</v>
      </c>
    </row>
    <row r="264" spans="1:7">
      <c r="A264" s="2" t="s">
        <v>2149</v>
      </c>
      <c r="B264" s="2">
        <v>9.1999999999999993</v>
      </c>
      <c r="C264" s="2">
        <v>1.7</v>
      </c>
      <c r="D264" s="2">
        <v>2.1</v>
      </c>
      <c r="E264" s="2">
        <v>2</v>
      </c>
      <c r="F264" s="2">
        <v>1.8</v>
      </c>
      <c r="G264" s="2">
        <v>1.5</v>
      </c>
    </row>
    <row r="265" spans="1:7">
      <c r="A265" s="2" t="s">
        <v>65</v>
      </c>
      <c r="B265" s="2">
        <v>2877.5</v>
      </c>
      <c r="C265" s="2">
        <v>178.1</v>
      </c>
      <c r="D265" s="2">
        <v>360.2</v>
      </c>
      <c r="E265" s="2">
        <v>631.6</v>
      </c>
      <c r="F265" s="2">
        <v>874.6</v>
      </c>
      <c r="G265" s="2">
        <v>833</v>
      </c>
    </row>
    <row r="266" spans="1:7">
      <c r="A266" s="2" t="s">
        <v>64</v>
      </c>
      <c r="B266" s="2">
        <v>1556.2</v>
      </c>
      <c r="C266" s="2">
        <v>48.2</v>
      </c>
      <c r="D266" s="2">
        <v>137.6</v>
      </c>
      <c r="E266" s="2">
        <v>343.5</v>
      </c>
      <c r="F266" s="2">
        <v>514.20000000000005</v>
      </c>
      <c r="G266" s="2">
        <v>512.79999999999995</v>
      </c>
    </row>
    <row r="267" spans="1:7">
      <c r="A267" s="2" t="s">
        <v>63</v>
      </c>
      <c r="B267" s="2">
        <v>1134.5</v>
      </c>
      <c r="C267" s="2">
        <v>127.5</v>
      </c>
      <c r="D267" s="2">
        <v>217.5</v>
      </c>
      <c r="E267" s="2">
        <v>275</v>
      </c>
      <c r="F267" s="2">
        <v>301.10000000000002</v>
      </c>
      <c r="G267" s="2">
        <v>213.5</v>
      </c>
    </row>
    <row r="268" spans="1:7">
      <c r="A268" s="2" t="s">
        <v>62</v>
      </c>
      <c r="B268" s="2">
        <v>25.4</v>
      </c>
      <c r="C268" s="2">
        <v>1</v>
      </c>
      <c r="D268" s="2">
        <v>1.9</v>
      </c>
      <c r="E268" s="2">
        <v>3.4</v>
      </c>
      <c r="F268" s="2">
        <v>8.1</v>
      </c>
      <c r="G268" s="2">
        <v>11.1</v>
      </c>
    </row>
    <row r="269" spans="1:7">
      <c r="A269" s="2" t="s">
        <v>61</v>
      </c>
      <c r="B269" s="2">
        <v>198.4</v>
      </c>
      <c r="C269" s="2">
        <v>2.7</v>
      </c>
      <c r="D269" s="2">
        <v>6</v>
      </c>
      <c r="E269" s="2">
        <v>15.9</v>
      </c>
      <c r="F269" s="2">
        <v>63.9</v>
      </c>
      <c r="G269" s="2">
        <v>109.9</v>
      </c>
    </row>
    <row r="270" spans="1:7">
      <c r="A270" s="2" t="s">
        <v>60</v>
      </c>
      <c r="B270" s="2">
        <v>196.5</v>
      </c>
      <c r="C270" s="2">
        <v>2.6</v>
      </c>
      <c r="D270" s="2">
        <v>5.9</v>
      </c>
      <c r="E270" s="2">
        <v>15.7</v>
      </c>
      <c r="F270" s="2">
        <v>63.3</v>
      </c>
      <c r="G270" s="2">
        <v>108.9</v>
      </c>
    </row>
    <row r="271" spans="1:7">
      <c r="A271" s="2" t="s">
        <v>46</v>
      </c>
    </row>
    <row r="272" spans="1:7">
      <c r="A272" s="2" t="s">
        <v>44</v>
      </c>
      <c r="B272" s="2">
        <v>8499.2000000000007</v>
      </c>
      <c r="C272" s="2">
        <v>1797.4</v>
      </c>
      <c r="D272" s="2">
        <v>2003.3</v>
      </c>
      <c r="E272" s="2">
        <v>1738.6</v>
      </c>
      <c r="F272" s="2">
        <v>1672.4</v>
      </c>
      <c r="G272" s="2">
        <v>1287.3</v>
      </c>
    </row>
    <row r="273" spans="1:7">
      <c r="A273" s="2" t="s">
        <v>93</v>
      </c>
      <c r="B273" s="2">
        <v>5497.4</v>
      </c>
      <c r="C273" s="2">
        <v>1569</v>
      </c>
      <c r="D273" s="2">
        <v>1583.5</v>
      </c>
      <c r="E273" s="2">
        <v>1062.4000000000001</v>
      </c>
      <c r="F273" s="2">
        <v>780.6</v>
      </c>
      <c r="G273" s="2">
        <v>501.9</v>
      </c>
    </row>
    <row r="274" spans="1:7">
      <c r="A274" s="2" t="s">
        <v>42</v>
      </c>
      <c r="B274" s="2">
        <v>4567.5</v>
      </c>
      <c r="C274" s="2">
        <v>1387.3</v>
      </c>
      <c r="D274" s="2">
        <v>1383.9</v>
      </c>
      <c r="E274" s="2">
        <v>845.6</v>
      </c>
      <c r="F274" s="2">
        <v>581.29999999999995</v>
      </c>
      <c r="G274" s="2">
        <v>369.3</v>
      </c>
    </row>
    <row r="275" spans="1:7">
      <c r="A275" s="2" t="s">
        <v>92</v>
      </c>
      <c r="B275" s="2">
        <v>1623.9</v>
      </c>
      <c r="C275" s="2">
        <v>466</v>
      </c>
      <c r="D275" s="2">
        <v>458</v>
      </c>
      <c r="E275" s="2">
        <v>285.5</v>
      </c>
      <c r="F275" s="2">
        <v>232</v>
      </c>
      <c r="G275" s="2">
        <v>182.4</v>
      </c>
    </row>
    <row r="276" spans="1:7">
      <c r="A276" s="2" t="s">
        <v>91</v>
      </c>
      <c r="B276" s="2">
        <v>157.19999999999999</v>
      </c>
      <c r="C276" s="2">
        <v>4.0999999999999996</v>
      </c>
      <c r="D276" s="2">
        <v>12.8</v>
      </c>
      <c r="E276" s="2">
        <v>21.5</v>
      </c>
      <c r="F276" s="2">
        <v>44.7</v>
      </c>
      <c r="G276" s="2">
        <v>74.2</v>
      </c>
    </row>
    <row r="277" spans="1:7">
      <c r="A277" s="2" t="s">
        <v>90</v>
      </c>
      <c r="B277" s="2">
        <v>586.79999999999995</v>
      </c>
      <c r="C277" s="2">
        <v>91.9</v>
      </c>
      <c r="D277" s="2">
        <v>126.7</v>
      </c>
      <c r="E277" s="2">
        <v>105.5</v>
      </c>
      <c r="F277" s="2">
        <v>120.8</v>
      </c>
      <c r="G277" s="2">
        <v>141.80000000000001</v>
      </c>
    </row>
    <row r="278" spans="1:7">
      <c r="A278" s="2" t="s">
        <v>89</v>
      </c>
      <c r="B278" s="2">
        <v>97.6</v>
      </c>
      <c r="C278" s="2">
        <v>16.8</v>
      </c>
      <c r="D278" s="2">
        <v>23.5</v>
      </c>
      <c r="E278" s="2">
        <v>19.899999999999999</v>
      </c>
      <c r="F278" s="2">
        <v>20</v>
      </c>
      <c r="G278" s="2">
        <v>17.399999999999999</v>
      </c>
    </row>
    <row r="279" spans="1:7">
      <c r="A279" s="2" t="s">
        <v>88</v>
      </c>
      <c r="B279" s="2">
        <v>2728.5</v>
      </c>
      <c r="C279" s="2">
        <v>895.1</v>
      </c>
      <c r="D279" s="2">
        <v>855.6</v>
      </c>
      <c r="E279" s="2">
        <v>513.9</v>
      </c>
      <c r="F279" s="2">
        <v>309.60000000000002</v>
      </c>
      <c r="G279" s="2">
        <v>154.19999999999999</v>
      </c>
    </row>
    <row r="280" spans="1:7">
      <c r="A280" s="2" t="s">
        <v>87</v>
      </c>
      <c r="B280" s="2">
        <v>636.4</v>
      </c>
      <c r="C280" s="2">
        <v>207.1</v>
      </c>
      <c r="D280" s="2">
        <v>212.6</v>
      </c>
      <c r="E280" s="2">
        <v>118.3</v>
      </c>
      <c r="F280" s="2">
        <v>68.900000000000006</v>
      </c>
      <c r="G280" s="2">
        <v>29.4</v>
      </c>
    </row>
    <row r="281" spans="1:7">
      <c r="A281" s="2" t="s">
        <v>86</v>
      </c>
      <c r="B281" s="2">
        <v>2744.4</v>
      </c>
      <c r="C281" s="2">
        <v>502.7</v>
      </c>
      <c r="D281" s="2">
        <v>815.6</v>
      </c>
      <c r="E281" s="2">
        <v>605.79999999999995</v>
      </c>
      <c r="F281" s="2">
        <v>489.8</v>
      </c>
      <c r="G281" s="2">
        <v>330.4</v>
      </c>
    </row>
    <row r="282" spans="1:7">
      <c r="A282" s="2" t="s">
        <v>34</v>
      </c>
      <c r="B282" s="2">
        <v>1019.5</v>
      </c>
      <c r="C282" s="2">
        <v>165.1</v>
      </c>
      <c r="D282" s="2">
        <v>265.89999999999998</v>
      </c>
      <c r="E282" s="2">
        <v>272.39999999999998</v>
      </c>
      <c r="F282" s="2">
        <v>201.2</v>
      </c>
      <c r="G282" s="2">
        <v>115</v>
      </c>
    </row>
    <row r="283" spans="1:7">
      <c r="A283" s="2" t="s">
        <v>85</v>
      </c>
      <c r="B283" s="2">
        <v>904.7</v>
      </c>
      <c r="C283" s="2">
        <v>147.19999999999999</v>
      </c>
      <c r="D283" s="2">
        <v>234.9</v>
      </c>
      <c r="E283" s="2">
        <v>243.5</v>
      </c>
      <c r="F283" s="2">
        <v>179.4</v>
      </c>
      <c r="G283" s="2">
        <v>99.6</v>
      </c>
    </row>
    <row r="284" spans="1:7">
      <c r="A284" s="2" t="s">
        <v>84</v>
      </c>
      <c r="B284" s="2">
        <v>116.2</v>
      </c>
      <c r="C284" s="2">
        <v>17.7</v>
      </c>
      <c r="D284" s="2">
        <v>31</v>
      </c>
      <c r="E284" s="2">
        <v>30</v>
      </c>
      <c r="F284" s="2">
        <v>22.4</v>
      </c>
      <c r="G284" s="2">
        <v>15</v>
      </c>
    </row>
    <row r="285" spans="1:7">
      <c r="A285" s="2" t="s">
        <v>31</v>
      </c>
      <c r="B285" s="2">
        <v>0.8</v>
      </c>
      <c r="C285" s="2">
        <v>0.1</v>
      </c>
      <c r="D285" s="2">
        <v>0.2</v>
      </c>
      <c r="E285" s="2">
        <v>0.2</v>
      </c>
      <c r="F285" s="2">
        <v>0.2</v>
      </c>
      <c r="G285" s="2">
        <v>0.2</v>
      </c>
    </row>
    <row r="286" spans="1:7">
      <c r="A286" s="2" t="s">
        <v>83</v>
      </c>
      <c r="B286" s="2">
        <v>7.1</v>
      </c>
      <c r="C286" s="2">
        <v>0.9</v>
      </c>
      <c r="D286" s="2">
        <v>1.6</v>
      </c>
      <c r="E286" s="2">
        <v>1.3</v>
      </c>
      <c r="F286" s="2">
        <v>1.6</v>
      </c>
      <c r="G286" s="2">
        <v>1.8</v>
      </c>
    </row>
    <row r="287" spans="1:7">
      <c r="A287" s="2" t="s">
        <v>29</v>
      </c>
      <c r="B287" s="2">
        <v>5</v>
      </c>
      <c r="C287" s="2">
        <v>0.7</v>
      </c>
      <c r="D287" s="2">
        <v>1.1000000000000001</v>
      </c>
      <c r="E287" s="2">
        <v>0.9</v>
      </c>
      <c r="F287" s="2">
        <v>1.1000000000000001</v>
      </c>
      <c r="G287" s="2">
        <v>1.3</v>
      </c>
    </row>
    <row r="288" spans="1:7">
      <c r="A288" s="2" t="s">
        <v>82</v>
      </c>
      <c r="B288" s="2">
        <v>1135.5</v>
      </c>
      <c r="C288" s="2">
        <v>186.8</v>
      </c>
      <c r="D288" s="2">
        <v>240.8</v>
      </c>
      <c r="E288" s="2">
        <v>239.9</v>
      </c>
      <c r="F288" s="2">
        <v>248.3</v>
      </c>
      <c r="G288" s="2">
        <v>219.6</v>
      </c>
    </row>
    <row r="289" spans="1:7">
      <c r="A289" s="2" t="s">
        <v>81</v>
      </c>
      <c r="B289" s="2">
        <v>486.4</v>
      </c>
      <c r="C289" s="2">
        <v>119.9</v>
      </c>
      <c r="D289" s="2">
        <v>105.2</v>
      </c>
      <c r="E289" s="2">
        <v>93.2</v>
      </c>
      <c r="F289" s="2">
        <v>98.9</v>
      </c>
      <c r="G289" s="2">
        <v>69.2</v>
      </c>
    </row>
    <row r="290" spans="1:7">
      <c r="A290" s="2" t="s">
        <v>80</v>
      </c>
      <c r="B290" s="2">
        <v>0.7</v>
      </c>
      <c r="C290" s="2">
        <v>0.2</v>
      </c>
      <c r="D290" s="2">
        <v>0.2</v>
      </c>
      <c r="E290" s="2">
        <v>0.2</v>
      </c>
      <c r="F290" s="2">
        <v>0.1</v>
      </c>
      <c r="G290" s="2">
        <v>0</v>
      </c>
    </row>
    <row r="291" spans="1:7">
      <c r="A291" s="2" t="s">
        <v>79</v>
      </c>
      <c r="B291" s="2">
        <v>4603.3</v>
      </c>
      <c r="C291" s="2">
        <v>1393.3</v>
      </c>
      <c r="D291" s="2">
        <v>1385.5</v>
      </c>
      <c r="E291" s="2">
        <v>865.9</v>
      </c>
      <c r="F291" s="2">
        <v>592.4</v>
      </c>
      <c r="G291" s="2">
        <v>366.2</v>
      </c>
    </row>
    <row r="292" spans="1:7">
      <c r="A292" s="2" t="s">
        <v>78</v>
      </c>
      <c r="B292" s="2">
        <v>954.7</v>
      </c>
      <c r="C292" s="2">
        <v>142.19999999999999</v>
      </c>
      <c r="D292" s="2">
        <v>223</v>
      </c>
      <c r="E292" s="2">
        <v>251.5</v>
      </c>
      <c r="F292" s="2">
        <v>200.9</v>
      </c>
      <c r="G292" s="2">
        <v>137.30000000000001</v>
      </c>
    </row>
    <row r="293" spans="1:7">
      <c r="A293" s="2" t="s">
        <v>77</v>
      </c>
      <c r="B293" s="2">
        <v>18.600000000000001</v>
      </c>
      <c r="C293" s="2">
        <v>4.2</v>
      </c>
      <c r="D293" s="2">
        <v>4.8</v>
      </c>
      <c r="E293" s="2">
        <v>3.7</v>
      </c>
      <c r="F293" s="2">
        <v>3.7</v>
      </c>
      <c r="G293" s="2">
        <v>2.1</v>
      </c>
    </row>
    <row r="294" spans="1:7">
      <c r="A294" s="2" t="s">
        <v>76</v>
      </c>
      <c r="B294" s="2">
        <v>13.4</v>
      </c>
      <c r="C294" s="2">
        <v>2.7</v>
      </c>
      <c r="D294" s="2">
        <v>3.9</v>
      </c>
      <c r="E294" s="2">
        <v>2.9</v>
      </c>
      <c r="F294" s="2">
        <v>2.2000000000000002</v>
      </c>
      <c r="G294" s="2">
        <v>1.8</v>
      </c>
    </row>
    <row r="295" spans="1:7">
      <c r="A295" s="2" t="s">
        <v>75</v>
      </c>
      <c r="B295" s="2">
        <v>121.3</v>
      </c>
      <c r="C295" s="2">
        <v>19.5</v>
      </c>
      <c r="D295" s="2">
        <v>29.5</v>
      </c>
      <c r="E295" s="2">
        <v>33.200000000000003</v>
      </c>
      <c r="F295" s="2">
        <v>22.3</v>
      </c>
      <c r="G295" s="2">
        <v>16.8</v>
      </c>
    </row>
    <row r="296" spans="1:7">
      <c r="A296" s="2" t="s">
        <v>2151</v>
      </c>
      <c r="B296" s="2">
        <v>170</v>
      </c>
      <c r="C296" s="2">
        <v>37.299999999999997</v>
      </c>
      <c r="D296" s="2">
        <v>46.8</v>
      </c>
      <c r="E296" s="2">
        <v>40.299999999999997</v>
      </c>
      <c r="F296" s="2">
        <v>28.4</v>
      </c>
      <c r="G296" s="2">
        <v>17.100000000000001</v>
      </c>
    </row>
    <row r="297" spans="1:7">
      <c r="A297" s="2" t="s">
        <v>72</v>
      </c>
      <c r="B297" s="2">
        <v>483.2</v>
      </c>
      <c r="C297" s="2">
        <v>69.900000000000006</v>
      </c>
      <c r="D297" s="2">
        <v>119.5</v>
      </c>
      <c r="E297" s="2">
        <v>135.5</v>
      </c>
      <c r="F297" s="2">
        <v>95.5</v>
      </c>
      <c r="G297" s="2">
        <v>62.8</v>
      </c>
    </row>
    <row r="298" spans="1:7">
      <c r="A298" s="2" t="s">
        <v>71</v>
      </c>
      <c r="B298" s="2">
        <v>0.7</v>
      </c>
      <c r="C298" s="2">
        <v>0.1</v>
      </c>
      <c r="D298" s="2">
        <v>0.2</v>
      </c>
      <c r="E298" s="2">
        <v>0.2</v>
      </c>
      <c r="F298" s="2">
        <v>0.1</v>
      </c>
      <c r="G298" s="2">
        <v>0.1</v>
      </c>
    </row>
    <row r="299" spans="1:7">
      <c r="A299" s="2" t="s">
        <v>70</v>
      </c>
      <c r="B299" s="2">
        <v>17.899999999999999</v>
      </c>
      <c r="C299" s="2">
        <v>3.2</v>
      </c>
      <c r="D299" s="2">
        <v>4.3</v>
      </c>
      <c r="E299" s="2">
        <v>4.2</v>
      </c>
      <c r="F299" s="2">
        <v>3.7</v>
      </c>
      <c r="G299" s="2">
        <v>2.5</v>
      </c>
    </row>
    <row r="300" spans="1:7">
      <c r="A300" s="2" t="s">
        <v>69</v>
      </c>
      <c r="B300" s="2">
        <v>0</v>
      </c>
      <c r="C300" s="2">
        <v>0</v>
      </c>
      <c r="D300" s="2">
        <v>0</v>
      </c>
      <c r="E300" s="2">
        <v>0</v>
      </c>
      <c r="F300" s="2">
        <v>0</v>
      </c>
      <c r="G300" s="2">
        <v>0</v>
      </c>
    </row>
    <row r="301" spans="1:7">
      <c r="A301" s="2" t="s">
        <v>2150</v>
      </c>
      <c r="B301" s="2">
        <v>126.1</v>
      </c>
      <c r="C301" s="2">
        <v>4.8</v>
      </c>
      <c r="D301" s="2">
        <v>13.2</v>
      </c>
      <c r="E301" s="2">
        <v>30.7</v>
      </c>
      <c r="F301" s="2">
        <v>44</v>
      </c>
      <c r="G301" s="2">
        <v>33.299999999999997</v>
      </c>
    </row>
    <row r="302" spans="1:7">
      <c r="A302" s="2" t="s">
        <v>2149</v>
      </c>
      <c r="B302" s="2">
        <v>5.8</v>
      </c>
      <c r="C302" s="2">
        <v>0.9</v>
      </c>
      <c r="D302" s="2">
        <v>1.2</v>
      </c>
      <c r="E302" s="2">
        <v>1.3</v>
      </c>
      <c r="F302" s="2">
        <v>1.3</v>
      </c>
      <c r="G302" s="2">
        <v>1.1000000000000001</v>
      </c>
    </row>
    <row r="303" spans="1:7">
      <c r="A303" s="2" t="s">
        <v>65</v>
      </c>
      <c r="B303" s="2">
        <v>2515.6999999999998</v>
      </c>
      <c r="C303" s="2">
        <v>141.69999999999999</v>
      </c>
      <c r="D303" s="2">
        <v>304.3</v>
      </c>
      <c r="E303" s="2">
        <v>553.9</v>
      </c>
      <c r="F303" s="2">
        <v>795.7</v>
      </c>
      <c r="G303" s="2">
        <v>720</v>
      </c>
    </row>
    <row r="304" spans="1:7">
      <c r="A304" s="2" t="s">
        <v>64</v>
      </c>
      <c r="B304" s="2">
        <v>1422.8</v>
      </c>
      <c r="C304" s="2">
        <v>41.1</v>
      </c>
      <c r="D304" s="2">
        <v>123.6</v>
      </c>
      <c r="E304" s="2">
        <v>314.8</v>
      </c>
      <c r="F304" s="2">
        <v>487.1</v>
      </c>
      <c r="G304" s="2">
        <v>456.2</v>
      </c>
    </row>
    <row r="305" spans="1:7">
      <c r="A305" s="2" t="s">
        <v>63</v>
      </c>
      <c r="B305" s="2">
        <v>932.3</v>
      </c>
      <c r="C305" s="2">
        <v>99</v>
      </c>
      <c r="D305" s="2">
        <v>176.3</v>
      </c>
      <c r="E305" s="2">
        <v>227.2</v>
      </c>
      <c r="F305" s="2">
        <v>255.2</v>
      </c>
      <c r="G305" s="2">
        <v>174.6</v>
      </c>
    </row>
    <row r="306" spans="1:7">
      <c r="A306" s="2" t="s">
        <v>62</v>
      </c>
      <c r="B306" s="2">
        <v>21.4</v>
      </c>
      <c r="C306" s="2">
        <v>0.8</v>
      </c>
      <c r="D306" s="2">
        <v>1.7</v>
      </c>
      <c r="E306" s="2">
        <v>2.8</v>
      </c>
      <c r="F306" s="2">
        <v>7.5</v>
      </c>
      <c r="G306" s="2">
        <v>8.6</v>
      </c>
    </row>
    <row r="307" spans="1:7">
      <c r="A307" s="2" t="s">
        <v>61</v>
      </c>
      <c r="B307" s="2">
        <v>170</v>
      </c>
      <c r="C307" s="2">
        <v>1.8</v>
      </c>
      <c r="D307" s="2">
        <v>5.2</v>
      </c>
      <c r="E307" s="2">
        <v>14.2</v>
      </c>
      <c r="F307" s="2">
        <v>57.1</v>
      </c>
      <c r="G307" s="2">
        <v>91.7</v>
      </c>
    </row>
    <row r="308" spans="1:7">
      <c r="A308" s="2" t="s">
        <v>60</v>
      </c>
      <c r="B308" s="2">
        <v>168</v>
      </c>
      <c r="C308" s="2">
        <v>1.8</v>
      </c>
      <c r="D308" s="2">
        <v>5</v>
      </c>
      <c r="E308" s="2">
        <v>14</v>
      </c>
      <c r="F308" s="2">
        <v>56.6</v>
      </c>
      <c r="G308" s="2">
        <v>90.7</v>
      </c>
    </row>
    <row r="309" spans="1:7">
      <c r="A309" s="2" t="s">
        <v>45</v>
      </c>
    </row>
    <row r="310" spans="1:7">
      <c r="A310" s="2" t="s">
        <v>44</v>
      </c>
      <c r="B310" s="2">
        <v>3671.5</v>
      </c>
      <c r="C310" s="2">
        <v>475.9</v>
      </c>
      <c r="D310" s="2">
        <v>710.6</v>
      </c>
      <c r="E310" s="2">
        <v>785.1</v>
      </c>
      <c r="F310" s="2">
        <v>939.2</v>
      </c>
      <c r="G310" s="2">
        <v>760.6</v>
      </c>
    </row>
    <row r="311" spans="1:7">
      <c r="A311" s="2" t="s">
        <v>93</v>
      </c>
      <c r="B311" s="2">
        <v>2044.7</v>
      </c>
      <c r="C311" s="2">
        <v>397.6</v>
      </c>
      <c r="D311" s="2">
        <v>528.4</v>
      </c>
      <c r="E311" s="2">
        <v>442.5</v>
      </c>
      <c r="F311" s="2">
        <v>396</v>
      </c>
      <c r="G311" s="2">
        <v>280.10000000000002</v>
      </c>
    </row>
    <row r="312" spans="1:7">
      <c r="A312" s="2" t="s">
        <v>42</v>
      </c>
      <c r="B312" s="2">
        <v>1648.8</v>
      </c>
      <c r="C312" s="2">
        <v>340.5</v>
      </c>
      <c r="D312" s="2">
        <v>454.2</v>
      </c>
      <c r="E312" s="2">
        <v>351.1</v>
      </c>
      <c r="F312" s="2">
        <v>291.89999999999998</v>
      </c>
      <c r="G312" s="2">
        <v>211</v>
      </c>
    </row>
    <row r="313" spans="1:7">
      <c r="A313" s="2" t="s">
        <v>92</v>
      </c>
      <c r="B313" s="2">
        <v>543.29999999999995</v>
      </c>
      <c r="C313" s="2">
        <v>102.5</v>
      </c>
      <c r="D313" s="2">
        <v>128.80000000000001</v>
      </c>
      <c r="E313" s="2">
        <v>104.8</v>
      </c>
      <c r="F313" s="2">
        <v>107</v>
      </c>
      <c r="G313" s="2">
        <v>100.3</v>
      </c>
    </row>
    <row r="314" spans="1:7">
      <c r="A314" s="2" t="s">
        <v>91</v>
      </c>
      <c r="B314" s="2">
        <v>114.4</v>
      </c>
      <c r="C314" s="2">
        <v>2.2999999999999998</v>
      </c>
      <c r="D314" s="2">
        <v>8.6999999999999993</v>
      </c>
      <c r="E314" s="2">
        <v>15</v>
      </c>
      <c r="F314" s="2">
        <v>33.299999999999997</v>
      </c>
      <c r="G314" s="2">
        <v>55.2</v>
      </c>
    </row>
    <row r="315" spans="1:7">
      <c r="A315" s="2" t="s">
        <v>90</v>
      </c>
      <c r="B315" s="2">
        <v>280.3</v>
      </c>
      <c r="C315" s="2">
        <v>24.1</v>
      </c>
      <c r="D315" s="2">
        <v>45.2</v>
      </c>
      <c r="E315" s="2">
        <v>50.6</v>
      </c>
      <c r="F315" s="2">
        <v>69.8</v>
      </c>
      <c r="G315" s="2">
        <v>90.7</v>
      </c>
    </row>
    <row r="316" spans="1:7">
      <c r="A316" s="2" t="s">
        <v>89</v>
      </c>
      <c r="B316" s="2">
        <v>34</v>
      </c>
      <c r="C316" s="2">
        <v>3.9</v>
      </c>
      <c r="D316" s="2">
        <v>6.7</v>
      </c>
      <c r="E316" s="2">
        <v>7.1</v>
      </c>
      <c r="F316" s="2">
        <v>8.4</v>
      </c>
      <c r="G316" s="2">
        <v>8</v>
      </c>
    </row>
    <row r="317" spans="1:7">
      <c r="A317" s="2" t="s">
        <v>88</v>
      </c>
      <c r="B317" s="2">
        <v>923.8</v>
      </c>
      <c r="C317" s="2">
        <v>215.5</v>
      </c>
      <c r="D317" s="2">
        <v>277.7</v>
      </c>
      <c r="E317" s="2">
        <v>205.1</v>
      </c>
      <c r="F317" s="2">
        <v>146.9</v>
      </c>
      <c r="G317" s="2">
        <v>78.7</v>
      </c>
    </row>
    <row r="318" spans="1:7">
      <c r="A318" s="2" t="s">
        <v>87</v>
      </c>
      <c r="B318" s="2">
        <v>187.6</v>
      </c>
      <c r="C318" s="2">
        <v>45.8</v>
      </c>
      <c r="D318" s="2">
        <v>60.5</v>
      </c>
      <c r="E318" s="2">
        <v>41.4</v>
      </c>
      <c r="F318" s="2">
        <v>26.8</v>
      </c>
      <c r="G318" s="2">
        <v>13.1</v>
      </c>
    </row>
    <row r="319" spans="1:7">
      <c r="A319" s="2" t="s">
        <v>86</v>
      </c>
      <c r="B319" s="2">
        <v>1129.5</v>
      </c>
      <c r="C319" s="2">
        <v>137.5</v>
      </c>
      <c r="D319" s="2">
        <v>284.60000000000002</v>
      </c>
      <c r="E319" s="2">
        <v>264</v>
      </c>
      <c r="F319" s="2">
        <v>252.4</v>
      </c>
      <c r="G319" s="2">
        <v>191</v>
      </c>
    </row>
    <row r="320" spans="1:7">
      <c r="A320" s="2" t="s">
        <v>34</v>
      </c>
      <c r="B320" s="2">
        <v>451.6</v>
      </c>
      <c r="C320" s="2">
        <v>52.1</v>
      </c>
      <c r="D320" s="2">
        <v>104.5</v>
      </c>
      <c r="E320" s="2">
        <v>122.5</v>
      </c>
      <c r="F320" s="2">
        <v>106.4</v>
      </c>
      <c r="G320" s="2">
        <v>66.099999999999994</v>
      </c>
    </row>
    <row r="321" spans="1:7">
      <c r="A321" s="2" t="s">
        <v>85</v>
      </c>
      <c r="B321" s="2">
        <v>402.3</v>
      </c>
      <c r="C321" s="2">
        <v>46.4</v>
      </c>
      <c r="D321" s="2">
        <v>92.8</v>
      </c>
      <c r="E321" s="2">
        <v>110.2</v>
      </c>
      <c r="F321" s="2">
        <v>95.2</v>
      </c>
      <c r="G321" s="2">
        <v>57.8</v>
      </c>
    </row>
    <row r="322" spans="1:7">
      <c r="A322" s="2" t="s">
        <v>84</v>
      </c>
      <c r="B322" s="2">
        <v>49.2</v>
      </c>
      <c r="C322" s="2">
        <v>5.7</v>
      </c>
      <c r="D322" s="2">
        <v>11.7</v>
      </c>
      <c r="E322" s="2">
        <v>12.6</v>
      </c>
      <c r="F322" s="2">
        <v>11.5</v>
      </c>
      <c r="G322" s="2">
        <v>7.8</v>
      </c>
    </row>
    <row r="323" spans="1:7">
      <c r="A323" s="2" t="s">
        <v>31</v>
      </c>
      <c r="B323" s="2">
        <v>0.4</v>
      </c>
      <c r="C323" s="2">
        <v>0</v>
      </c>
      <c r="D323" s="2">
        <v>0</v>
      </c>
      <c r="E323" s="2">
        <v>0.1</v>
      </c>
      <c r="F323" s="2">
        <v>0.1</v>
      </c>
      <c r="G323" s="2">
        <v>0.1</v>
      </c>
    </row>
    <row r="324" spans="1:7">
      <c r="A324" s="2" t="s">
        <v>83</v>
      </c>
      <c r="B324" s="2">
        <v>3.6</v>
      </c>
      <c r="C324" s="2">
        <v>0.3</v>
      </c>
      <c r="D324" s="2">
        <v>0.6</v>
      </c>
      <c r="E324" s="2">
        <v>0.7</v>
      </c>
      <c r="F324" s="2">
        <v>0.9</v>
      </c>
      <c r="G324" s="2">
        <v>1.2</v>
      </c>
    </row>
    <row r="325" spans="1:7">
      <c r="A325" s="2" t="s">
        <v>29</v>
      </c>
      <c r="B325" s="2">
        <v>2.5</v>
      </c>
      <c r="C325" s="2">
        <v>0.2</v>
      </c>
      <c r="D325" s="2">
        <v>0.4</v>
      </c>
      <c r="E325" s="2">
        <v>0.5</v>
      </c>
      <c r="F325" s="2">
        <v>0.7</v>
      </c>
      <c r="G325" s="2">
        <v>0.8</v>
      </c>
    </row>
    <row r="326" spans="1:7">
      <c r="A326" s="2" t="s">
        <v>82</v>
      </c>
      <c r="B326" s="2">
        <v>506.6</v>
      </c>
      <c r="C326" s="2">
        <v>57</v>
      </c>
      <c r="D326" s="2">
        <v>88.8</v>
      </c>
      <c r="E326" s="2">
        <v>106.4</v>
      </c>
      <c r="F326" s="2">
        <v>132.30000000000001</v>
      </c>
      <c r="G326" s="2">
        <v>122.2</v>
      </c>
    </row>
    <row r="327" spans="1:7">
      <c r="A327" s="2" t="s">
        <v>81</v>
      </c>
      <c r="B327" s="2">
        <v>216.4</v>
      </c>
      <c r="C327" s="2">
        <v>39.4</v>
      </c>
      <c r="D327" s="2">
        <v>42.4</v>
      </c>
      <c r="E327" s="2">
        <v>43.4</v>
      </c>
      <c r="F327" s="2">
        <v>54.1</v>
      </c>
      <c r="G327" s="2">
        <v>37.1</v>
      </c>
    </row>
    <row r="328" spans="1:7">
      <c r="A328" s="2" t="s">
        <v>80</v>
      </c>
      <c r="B328" s="2">
        <v>0.2</v>
      </c>
      <c r="C328" s="2">
        <v>0</v>
      </c>
      <c r="D328" s="2">
        <v>0.1</v>
      </c>
      <c r="E328" s="2">
        <v>0.1</v>
      </c>
      <c r="F328" s="2">
        <v>0</v>
      </c>
      <c r="G328" s="2">
        <v>0</v>
      </c>
    </row>
    <row r="329" spans="1:7">
      <c r="A329" s="2" t="s">
        <v>79</v>
      </c>
      <c r="B329" s="2">
        <v>1664.5</v>
      </c>
      <c r="C329" s="2">
        <v>343.1</v>
      </c>
      <c r="D329" s="2">
        <v>455.5</v>
      </c>
      <c r="E329" s="2">
        <v>359.8</v>
      </c>
      <c r="F329" s="2">
        <v>296.39999999999998</v>
      </c>
      <c r="G329" s="2">
        <v>209.7</v>
      </c>
    </row>
    <row r="330" spans="1:7">
      <c r="A330" s="2" t="s">
        <v>78</v>
      </c>
      <c r="B330" s="2">
        <v>376.3</v>
      </c>
      <c r="C330" s="2">
        <v>35</v>
      </c>
      <c r="D330" s="2">
        <v>70.099999999999994</v>
      </c>
      <c r="E330" s="2">
        <v>96.2</v>
      </c>
      <c r="F330" s="2">
        <v>102.3</v>
      </c>
      <c r="G330" s="2">
        <v>72.599999999999994</v>
      </c>
    </row>
    <row r="331" spans="1:7">
      <c r="A331" s="2" t="s">
        <v>77</v>
      </c>
      <c r="B331" s="2">
        <v>5.9</v>
      </c>
      <c r="C331" s="2">
        <v>0.9</v>
      </c>
      <c r="D331" s="2">
        <v>1.4</v>
      </c>
      <c r="E331" s="2">
        <v>1.3</v>
      </c>
      <c r="F331" s="2">
        <v>1.4</v>
      </c>
      <c r="G331" s="2">
        <v>1</v>
      </c>
    </row>
    <row r="332" spans="1:7">
      <c r="A332" s="2" t="s">
        <v>76</v>
      </c>
      <c r="B332" s="2">
        <v>5.2</v>
      </c>
      <c r="C332" s="2">
        <v>0.5</v>
      </c>
      <c r="D332" s="2">
        <v>1.3</v>
      </c>
      <c r="E332" s="2">
        <v>1</v>
      </c>
      <c r="F332" s="2">
        <v>1.1000000000000001</v>
      </c>
      <c r="G332" s="2">
        <v>1.2</v>
      </c>
    </row>
    <row r="333" spans="1:7">
      <c r="A333" s="2" t="s">
        <v>75</v>
      </c>
      <c r="B333" s="2">
        <v>41.6</v>
      </c>
      <c r="C333" s="2">
        <v>3.7</v>
      </c>
      <c r="D333" s="2">
        <v>8.1999999999999993</v>
      </c>
      <c r="E333" s="2">
        <v>11</v>
      </c>
      <c r="F333" s="2">
        <v>10.1</v>
      </c>
      <c r="G333" s="2">
        <v>8.5</v>
      </c>
    </row>
    <row r="334" spans="1:7">
      <c r="A334" s="2" t="s">
        <v>2151</v>
      </c>
      <c r="B334" s="2">
        <v>59.6</v>
      </c>
      <c r="C334" s="2">
        <v>8.9</v>
      </c>
      <c r="D334" s="2">
        <v>14.8</v>
      </c>
      <c r="E334" s="2">
        <v>14.5</v>
      </c>
      <c r="F334" s="2">
        <v>13.7</v>
      </c>
      <c r="G334" s="2">
        <v>7.8</v>
      </c>
    </row>
    <row r="335" spans="1:7">
      <c r="A335" s="2" t="s">
        <v>72</v>
      </c>
      <c r="B335" s="2">
        <v>187.1</v>
      </c>
      <c r="C335" s="2">
        <v>18</v>
      </c>
      <c r="D335" s="2">
        <v>36.299999999999997</v>
      </c>
      <c r="E335" s="2">
        <v>50.6</v>
      </c>
      <c r="F335" s="2">
        <v>49.5</v>
      </c>
      <c r="G335" s="2">
        <v>32.700000000000003</v>
      </c>
    </row>
    <row r="336" spans="1:7">
      <c r="A336" s="2" t="s">
        <v>71</v>
      </c>
      <c r="B336" s="2">
        <v>0.3</v>
      </c>
      <c r="C336" s="2">
        <v>0</v>
      </c>
      <c r="D336" s="2">
        <v>0.1</v>
      </c>
      <c r="E336" s="2">
        <v>0.1</v>
      </c>
      <c r="F336" s="2">
        <v>0.1</v>
      </c>
      <c r="G336" s="2">
        <v>0</v>
      </c>
    </row>
    <row r="337" spans="1:7">
      <c r="A337" s="2" t="s">
        <v>70</v>
      </c>
      <c r="B337" s="2">
        <v>8.1999999999999993</v>
      </c>
      <c r="C337" s="2">
        <v>1.2</v>
      </c>
      <c r="D337" s="2">
        <v>1.7</v>
      </c>
      <c r="E337" s="2">
        <v>1.7</v>
      </c>
      <c r="F337" s="2">
        <v>2.2000000000000002</v>
      </c>
      <c r="G337" s="2">
        <v>1.4</v>
      </c>
    </row>
    <row r="338" spans="1:7">
      <c r="A338" s="2" t="s">
        <v>69</v>
      </c>
      <c r="B338" s="2">
        <v>0</v>
      </c>
      <c r="C338" s="2">
        <v>0</v>
      </c>
      <c r="D338" s="2" t="s">
        <v>19</v>
      </c>
      <c r="E338" s="2" t="s">
        <v>19</v>
      </c>
      <c r="F338" s="2" t="s">
        <v>19</v>
      </c>
      <c r="G338" s="2" t="s">
        <v>19</v>
      </c>
    </row>
    <row r="339" spans="1:7">
      <c r="A339" s="2" t="s">
        <v>2150</v>
      </c>
      <c r="B339" s="2">
        <v>66.7</v>
      </c>
      <c r="C339" s="2">
        <v>1.8</v>
      </c>
      <c r="D339" s="2">
        <v>6.1</v>
      </c>
      <c r="E339" s="2">
        <v>15.6</v>
      </c>
      <c r="F339" s="2">
        <v>23.8</v>
      </c>
      <c r="G339" s="2">
        <v>19.399999999999999</v>
      </c>
    </row>
    <row r="340" spans="1:7">
      <c r="A340" s="2" t="s">
        <v>2149</v>
      </c>
      <c r="B340" s="2">
        <v>2.2999999999999998</v>
      </c>
      <c r="C340" s="2">
        <v>0.1</v>
      </c>
      <c r="D340" s="2">
        <v>0.3</v>
      </c>
      <c r="E340" s="2">
        <v>0.6</v>
      </c>
      <c r="F340" s="2">
        <v>0.6</v>
      </c>
      <c r="G340" s="2">
        <v>0.6</v>
      </c>
    </row>
    <row r="341" spans="1:7">
      <c r="A341" s="2" t="s">
        <v>65</v>
      </c>
      <c r="B341" s="2">
        <v>1431.5</v>
      </c>
      <c r="C341" s="2">
        <v>56.5</v>
      </c>
      <c r="D341" s="2">
        <v>145.69999999999999</v>
      </c>
      <c r="E341" s="2">
        <v>293.39999999999998</v>
      </c>
      <c r="F341" s="2">
        <v>492.3</v>
      </c>
      <c r="G341" s="2">
        <v>443.5</v>
      </c>
    </row>
    <row r="342" spans="1:7">
      <c r="A342" s="2" t="s">
        <v>64</v>
      </c>
      <c r="B342" s="2">
        <v>846.7</v>
      </c>
      <c r="C342" s="2">
        <v>17</v>
      </c>
      <c r="D342" s="2">
        <v>62.6</v>
      </c>
      <c r="E342" s="2">
        <v>171.4</v>
      </c>
      <c r="F342" s="2">
        <v>311.5</v>
      </c>
      <c r="G342" s="2">
        <v>284.10000000000002</v>
      </c>
    </row>
    <row r="343" spans="1:7">
      <c r="A343" s="2" t="s">
        <v>63</v>
      </c>
      <c r="B343" s="2">
        <v>485.8</v>
      </c>
      <c r="C343" s="2">
        <v>38.6</v>
      </c>
      <c r="D343" s="2">
        <v>80.900000000000006</v>
      </c>
      <c r="E343" s="2">
        <v>114.8</v>
      </c>
      <c r="F343" s="2">
        <v>147.4</v>
      </c>
      <c r="G343" s="2">
        <v>104.1</v>
      </c>
    </row>
    <row r="344" spans="1:7">
      <c r="A344" s="2" t="s">
        <v>62</v>
      </c>
      <c r="B344" s="2">
        <v>11.4</v>
      </c>
      <c r="C344" s="2">
        <v>0.3</v>
      </c>
      <c r="D344" s="2">
        <v>0.7</v>
      </c>
      <c r="E344" s="2">
        <v>1.5</v>
      </c>
      <c r="F344" s="2">
        <v>4</v>
      </c>
      <c r="G344" s="2">
        <v>4.8</v>
      </c>
    </row>
    <row r="345" spans="1:7">
      <c r="A345" s="2" t="s">
        <v>61</v>
      </c>
      <c r="B345" s="2">
        <v>103.2</v>
      </c>
      <c r="C345" s="2">
        <v>0.9</v>
      </c>
      <c r="D345" s="2">
        <v>2.5</v>
      </c>
      <c r="E345" s="2">
        <v>8.1</v>
      </c>
      <c r="F345" s="2">
        <v>35.1</v>
      </c>
      <c r="G345" s="2">
        <v>56.5</v>
      </c>
    </row>
    <row r="346" spans="1:7">
      <c r="A346" s="2" t="s">
        <v>60</v>
      </c>
      <c r="B346" s="2">
        <v>101.8</v>
      </c>
      <c r="C346" s="2">
        <v>0.9</v>
      </c>
      <c r="D346" s="2">
        <v>2.4</v>
      </c>
      <c r="E346" s="2">
        <v>8</v>
      </c>
      <c r="F346" s="2">
        <v>34.700000000000003</v>
      </c>
      <c r="G346" s="2">
        <v>55.8</v>
      </c>
    </row>
  </sheetData>
  <phoneticPr fontId="40"/>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59999389629810485"/>
  </sheetPr>
  <dimension ref="A1:G346"/>
  <sheetViews>
    <sheetView workbookViewId="0">
      <selection activeCell="F60" sqref="F60"/>
    </sheetView>
  </sheetViews>
  <sheetFormatPr defaultRowHeight="12"/>
  <cols>
    <col min="1" max="1" width="31.875" style="2" customWidth="1"/>
    <col min="2" max="16384" width="9" style="2"/>
  </cols>
  <sheetData>
    <row r="1" spans="1:7">
      <c r="A1" s="2" t="s">
        <v>2157</v>
      </c>
      <c r="B1" s="2" t="s">
        <v>2154</v>
      </c>
      <c r="C1" s="2" t="s">
        <v>2156</v>
      </c>
      <c r="D1" s="2" t="s">
        <v>56</v>
      </c>
    </row>
    <row r="2" spans="1:7">
      <c r="A2" s="2" t="s">
        <v>95</v>
      </c>
    </row>
    <row r="3" spans="1:7">
      <c r="A3" s="2" t="s">
        <v>94</v>
      </c>
    </row>
    <row r="4" spans="1:7">
      <c r="B4" s="2" t="s">
        <v>44</v>
      </c>
      <c r="C4" s="2" t="s">
        <v>8</v>
      </c>
      <c r="D4" s="2" t="s">
        <v>9</v>
      </c>
      <c r="E4" s="2" t="s">
        <v>10</v>
      </c>
      <c r="F4" s="2" t="s">
        <v>11</v>
      </c>
      <c r="G4" s="2" t="s">
        <v>12</v>
      </c>
    </row>
    <row r="5" spans="1:7">
      <c r="A5" s="2" t="s">
        <v>2152</v>
      </c>
    </row>
    <row r="6" spans="1:7">
      <c r="A6" s="2" t="s">
        <v>44</v>
      </c>
      <c r="B6" s="2">
        <v>44727.3</v>
      </c>
      <c r="C6" s="2">
        <v>10773</v>
      </c>
      <c r="D6" s="2">
        <v>11129.3</v>
      </c>
      <c r="E6" s="2">
        <v>8578.9</v>
      </c>
      <c r="F6" s="2">
        <v>7799.6</v>
      </c>
      <c r="G6" s="2">
        <v>6445.4</v>
      </c>
    </row>
    <row r="7" spans="1:7">
      <c r="A7" s="2" t="s">
        <v>93</v>
      </c>
      <c r="B7" s="2">
        <v>31679.200000000001</v>
      </c>
      <c r="C7" s="2">
        <v>9628.2999999999993</v>
      </c>
      <c r="D7" s="2">
        <v>9282.2000000000007</v>
      </c>
      <c r="E7" s="2">
        <v>5779.6</v>
      </c>
      <c r="F7" s="2">
        <v>4127.7</v>
      </c>
      <c r="G7" s="2">
        <v>2860.6</v>
      </c>
    </row>
    <row r="8" spans="1:7">
      <c r="A8" s="2" t="s">
        <v>42</v>
      </c>
      <c r="B8" s="2">
        <v>27834.1</v>
      </c>
      <c r="C8" s="2">
        <v>8842.5</v>
      </c>
      <c r="D8" s="2">
        <v>8448</v>
      </c>
      <c r="E8" s="2">
        <v>4897</v>
      </c>
      <c r="F8" s="2">
        <v>3349.1</v>
      </c>
      <c r="G8" s="2">
        <v>2296.9</v>
      </c>
    </row>
    <row r="9" spans="1:7">
      <c r="A9" s="2" t="s">
        <v>92</v>
      </c>
      <c r="B9" s="2">
        <v>11245.2</v>
      </c>
      <c r="C9" s="2">
        <v>3441.8</v>
      </c>
      <c r="D9" s="2">
        <v>3303.2</v>
      </c>
      <c r="E9" s="2">
        <v>1866.3</v>
      </c>
      <c r="F9" s="2">
        <v>1438.2</v>
      </c>
      <c r="G9" s="2">
        <v>1195.5</v>
      </c>
    </row>
    <row r="10" spans="1:7">
      <c r="A10" s="2" t="s">
        <v>91</v>
      </c>
      <c r="B10" s="2">
        <v>929.7</v>
      </c>
      <c r="C10" s="2">
        <v>20.3</v>
      </c>
      <c r="D10" s="2">
        <v>68.900000000000006</v>
      </c>
      <c r="E10" s="2">
        <v>110.8</v>
      </c>
      <c r="F10" s="2">
        <v>246</v>
      </c>
      <c r="G10" s="2">
        <v>483.7</v>
      </c>
    </row>
    <row r="11" spans="1:7">
      <c r="A11" s="2" t="s">
        <v>90</v>
      </c>
      <c r="B11" s="2">
        <v>3704.4</v>
      </c>
      <c r="C11" s="2">
        <v>673.9</v>
      </c>
      <c r="D11" s="2">
        <v>864.3</v>
      </c>
      <c r="E11" s="2">
        <v>651.20000000000005</v>
      </c>
      <c r="F11" s="2">
        <v>690.5</v>
      </c>
      <c r="G11" s="2">
        <v>824.4</v>
      </c>
    </row>
    <row r="12" spans="1:7">
      <c r="A12" s="2" t="s">
        <v>89</v>
      </c>
      <c r="B12" s="2">
        <v>868.9</v>
      </c>
      <c r="C12" s="2">
        <v>142.1</v>
      </c>
      <c r="D12" s="2">
        <v>227.8</v>
      </c>
      <c r="E12" s="2">
        <v>176.3</v>
      </c>
      <c r="F12" s="2">
        <v>165.3</v>
      </c>
      <c r="G12" s="2">
        <v>157.30000000000001</v>
      </c>
    </row>
    <row r="13" spans="1:7">
      <c r="A13" s="2" t="s">
        <v>88</v>
      </c>
      <c r="B13" s="2">
        <v>14879.6</v>
      </c>
      <c r="C13" s="2">
        <v>5147.1000000000004</v>
      </c>
      <c r="D13" s="2">
        <v>4522.7</v>
      </c>
      <c r="E13" s="2">
        <v>2675.6</v>
      </c>
      <c r="F13" s="2">
        <v>1627.3</v>
      </c>
      <c r="G13" s="2">
        <v>906.6</v>
      </c>
    </row>
    <row r="14" spans="1:7">
      <c r="A14" s="2" t="s">
        <v>87</v>
      </c>
      <c r="B14" s="2">
        <v>4928.8</v>
      </c>
      <c r="C14" s="2">
        <v>1500.3</v>
      </c>
      <c r="D14" s="2">
        <v>1608.5</v>
      </c>
      <c r="E14" s="2">
        <v>952.3</v>
      </c>
      <c r="F14" s="2">
        <v>585.29999999999995</v>
      </c>
      <c r="G14" s="2">
        <v>282.2</v>
      </c>
    </row>
    <row r="15" spans="1:7">
      <c r="A15" s="2" t="s">
        <v>86</v>
      </c>
      <c r="B15" s="2">
        <v>16044.4</v>
      </c>
      <c r="C15" s="2">
        <v>2846.7</v>
      </c>
      <c r="D15" s="2">
        <v>4910.8</v>
      </c>
      <c r="E15" s="2">
        <v>3452</v>
      </c>
      <c r="F15" s="2">
        <v>2788.8</v>
      </c>
      <c r="G15" s="2">
        <v>2045.9</v>
      </c>
    </row>
    <row r="16" spans="1:7">
      <c r="A16" s="2" t="s">
        <v>34</v>
      </c>
      <c r="B16" s="2">
        <v>4390.6000000000004</v>
      </c>
      <c r="C16" s="2">
        <v>637.5</v>
      </c>
      <c r="D16" s="2">
        <v>1032.7</v>
      </c>
      <c r="E16" s="2">
        <v>1160.8</v>
      </c>
      <c r="F16" s="2">
        <v>919.5</v>
      </c>
      <c r="G16" s="2">
        <v>640.20000000000005</v>
      </c>
    </row>
    <row r="17" spans="1:7">
      <c r="A17" s="2" t="s">
        <v>85</v>
      </c>
      <c r="B17" s="2">
        <v>3801.6</v>
      </c>
      <c r="C17" s="2">
        <v>561.4</v>
      </c>
      <c r="D17" s="2">
        <v>899.5</v>
      </c>
      <c r="E17" s="2">
        <v>1017</v>
      </c>
      <c r="F17" s="2">
        <v>793</v>
      </c>
      <c r="G17" s="2">
        <v>530.79999999999995</v>
      </c>
    </row>
    <row r="18" spans="1:7">
      <c r="A18" s="2" t="s">
        <v>84</v>
      </c>
      <c r="B18" s="2">
        <v>599.79999999999995</v>
      </c>
      <c r="C18" s="2">
        <v>75.599999999999994</v>
      </c>
      <c r="D18" s="2">
        <v>133.9</v>
      </c>
      <c r="E18" s="2">
        <v>149.6</v>
      </c>
      <c r="F18" s="2">
        <v>131.80000000000001</v>
      </c>
      <c r="G18" s="2">
        <v>108.8</v>
      </c>
    </row>
    <row r="19" spans="1:7">
      <c r="A19" s="2" t="s">
        <v>31</v>
      </c>
      <c r="B19" s="2">
        <v>4.3</v>
      </c>
      <c r="C19" s="2">
        <v>0.3</v>
      </c>
      <c r="D19" s="2">
        <v>0.8</v>
      </c>
      <c r="E19" s="2">
        <v>0.8</v>
      </c>
      <c r="F19" s="2">
        <v>0.9</v>
      </c>
      <c r="G19" s="2">
        <v>1.6</v>
      </c>
    </row>
    <row r="20" spans="1:7">
      <c r="A20" s="2" t="s">
        <v>83</v>
      </c>
      <c r="B20" s="2">
        <v>36.299999999999997</v>
      </c>
      <c r="C20" s="2">
        <v>3.8</v>
      </c>
      <c r="D20" s="2">
        <v>6.4</v>
      </c>
      <c r="E20" s="2">
        <v>6.8</v>
      </c>
      <c r="F20" s="2">
        <v>7.7</v>
      </c>
      <c r="G20" s="2">
        <v>11.5</v>
      </c>
    </row>
    <row r="21" spans="1:7">
      <c r="A21" s="2" t="s">
        <v>29</v>
      </c>
      <c r="B21" s="2">
        <v>26.3</v>
      </c>
      <c r="C21" s="2">
        <v>2.7</v>
      </c>
      <c r="D21" s="2">
        <v>4.5</v>
      </c>
      <c r="E21" s="2">
        <v>5</v>
      </c>
      <c r="F21" s="2">
        <v>5.6</v>
      </c>
      <c r="G21" s="2">
        <v>8.6999999999999993</v>
      </c>
    </row>
    <row r="22" spans="1:7">
      <c r="A22" s="2" t="s">
        <v>82</v>
      </c>
      <c r="B22" s="2">
        <v>5256.9</v>
      </c>
      <c r="C22" s="2">
        <v>864.1</v>
      </c>
      <c r="D22" s="2">
        <v>1110.4000000000001</v>
      </c>
      <c r="E22" s="2">
        <v>1070.0999999999999</v>
      </c>
      <c r="F22" s="2">
        <v>1085.5999999999999</v>
      </c>
      <c r="G22" s="2">
        <v>1126.5999999999999</v>
      </c>
    </row>
    <row r="23" spans="1:7">
      <c r="A23" s="2" t="s">
        <v>81</v>
      </c>
      <c r="B23" s="2">
        <v>1882.6</v>
      </c>
      <c r="C23" s="2">
        <v>474.9</v>
      </c>
      <c r="D23" s="2">
        <v>410.2</v>
      </c>
      <c r="E23" s="2">
        <v>352.1</v>
      </c>
      <c r="F23" s="2">
        <v>365.2</v>
      </c>
      <c r="G23" s="2">
        <v>279.89999999999998</v>
      </c>
    </row>
    <row r="24" spans="1:7">
      <c r="A24" s="2" t="s">
        <v>80</v>
      </c>
      <c r="B24" s="2">
        <v>2.4</v>
      </c>
      <c r="C24" s="2">
        <v>0.5</v>
      </c>
      <c r="D24" s="2">
        <v>0.6</v>
      </c>
      <c r="E24" s="2">
        <v>0.5</v>
      </c>
      <c r="F24" s="2">
        <v>0.4</v>
      </c>
      <c r="G24" s="2">
        <v>0.3</v>
      </c>
    </row>
    <row r="25" spans="1:7">
      <c r="A25" s="2" t="s">
        <v>79</v>
      </c>
      <c r="B25" s="2">
        <v>27968.9</v>
      </c>
      <c r="C25" s="2">
        <v>8889.4</v>
      </c>
      <c r="D25" s="2">
        <v>8448.5</v>
      </c>
      <c r="E25" s="2">
        <v>4981.7</v>
      </c>
      <c r="F25" s="2">
        <v>3373.6</v>
      </c>
      <c r="G25" s="2">
        <v>2275.5</v>
      </c>
    </row>
    <row r="26" spans="1:7">
      <c r="A26" s="2" t="s">
        <v>78</v>
      </c>
      <c r="B26" s="2">
        <v>4246.1000000000004</v>
      </c>
      <c r="C26" s="2">
        <v>795.3</v>
      </c>
      <c r="D26" s="2">
        <v>1023.7</v>
      </c>
      <c r="E26" s="2">
        <v>1079.9000000000001</v>
      </c>
      <c r="F26" s="2">
        <v>786.4</v>
      </c>
      <c r="G26" s="2">
        <v>560.79999999999995</v>
      </c>
    </row>
    <row r="27" spans="1:7">
      <c r="A27" s="2" t="s">
        <v>77</v>
      </c>
      <c r="B27" s="2">
        <v>55.6</v>
      </c>
      <c r="C27" s="2">
        <v>13.1</v>
      </c>
      <c r="D27" s="2">
        <v>13.4</v>
      </c>
      <c r="E27" s="2">
        <v>10.7</v>
      </c>
      <c r="F27" s="2">
        <v>11.1</v>
      </c>
      <c r="G27" s="2">
        <v>7.1</v>
      </c>
    </row>
    <row r="28" spans="1:7">
      <c r="A28" s="2" t="s">
        <v>76</v>
      </c>
      <c r="B28" s="2">
        <v>96.1</v>
      </c>
      <c r="C28" s="2">
        <v>17</v>
      </c>
      <c r="D28" s="2">
        <v>26.4</v>
      </c>
      <c r="E28" s="2">
        <v>20.3</v>
      </c>
      <c r="F28" s="2">
        <v>17.2</v>
      </c>
      <c r="G28" s="2">
        <v>15.2</v>
      </c>
    </row>
    <row r="29" spans="1:7">
      <c r="A29" s="2" t="s">
        <v>75</v>
      </c>
      <c r="B29" s="2">
        <v>707.8</v>
      </c>
      <c r="C29" s="2">
        <v>148.9</v>
      </c>
      <c r="D29" s="2">
        <v>168.8</v>
      </c>
      <c r="E29" s="2">
        <v>181.3</v>
      </c>
      <c r="F29" s="2">
        <v>114.9</v>
      </c>
      <c r="G29" s="2">
        <v>94</v>
      </c>
    </row>
    <row r="30" spans="1:7">
      <c r="A30" s="2" t="s">
        <v>2151</v>
      </c>
      <c r="B30" s="2">
        <v>832.6</v>
      </c>
      <c r="C30" s="2">
        <v>206.5</v>
      </c>
      <c r="D30" s="2">
        <v>222.1</v>
      </c>
      <c r="E30" s="2">
        <v>188.6</v>
      </c>
      <c r="F30" s="2">
        <v>134.1</v>
      </c>
      <c r="G30" s="2">
        <v>81.2</v>
      </c>
    </row>
    <row r="31" spans="1:7">
      <c r="A31" s="2" t="s">
        <v>72</v>
      </c>
      <c r="B31" s="2">
        <v>2122.4</v>
      </c>
      <c r="C31" s="2">
        <v>381.7</v>
      </c>
      <c r="D31" s="2">
        <v>537.70000000000005</v>
      </c>
      <c r="E31" s="2">
        <v>579.4</v>
      </c>
      <c r="F31" s="2">
        <v>375.4</v>
      </c>
      <c r="G31" s="2">
        <v>248.2</v>
      </c>
    </row>
    <row r="32" spans="1:7">
      <c r="A32" s="2" t="s">
        <v>71</v>
      </c>
      <c r="B32" s="2">
        <v>3.4</v>
      </c>
      <c r="C32" s="2">
        <v>0.7</v>
      </c>
      <c r="D32" s="2">
        <v>1</v>
      </c>
      <c r="E32" s="2">
        <v>1</v>
      </c>
      <c r="F32" s="2">
        <v>0.5</v>
      </c>
      <c r="G32" s="2">
        <v>0.3</v>
      </c>
    </row>
    <row r="33" spans="1:7">
      <c r="A33" s="2" t="s">
        <v>70</v>
      </c>
      <c r="B33" s="2">
        <v>68.8</v>
      </c>
      <c r="C33" s="2">
        <v>13.4</v>
      </c>
      <c r="D33" s="2">
        <v>16.5</v>
      </c>
      <c r="E33" s="2">
        <v>14.9</v>
      </c>
      <c r="F33" s="2">
        <v>14.3</v>
      </c>
      <c r="G33" s="2">
        <v>9.6999999999999993</v>
      </c>
    </row>
    <row r="34" spans="1:7">
      <c r="A34" s="2" t="s">
        <v>69</v>
      </c>
      <c r="B34" s="2">
        <v>0.1</v>
      </c>
      <c r="C34" s="2">
        <v>0</v>
      </c>
      <c r="D34" s="2">
        <v>0</v>
      </c>
      <c r="E34" s="2">
        <v>0</v>
      </c>
      <c r="F34" s="2">
        <v>0</v>
      </c>
      <c r="G34" s="2">
        <v>0</v>
      </c>
    </row>
    <row r="35" spans="1:7">
      <c r="A35" s="2" t="s">
        <v>2150</v>
      </c>
      <c r="B35" s="2">
        <v>353</v>
      </c>
      <c r="C35" s="2">
        <v>13.1</v>
      </c>
      <c r="D35" s="2">
        <v>36.799999999999997</v>
      </c>
      <c r="E35" s="2">
        <v>83.2</v>
      </c>
      <c r="F35" s="2">
        <v>117.1</v>
      </c>
      <c r="G35" s="2">
        <v>102.9</v>
      </c>
    </row>
    <row r="36" spans="1:7">
      <c r="A36" s="2" t="s">
        <v>2149</v>
      </c>
      <c r="B36" s="2">
        <v>16.8</v>
      </c>
      <c r="C36" s="2">
        <v>2.6</v>
      </c>
      <c r="D36" s="2">
        <v>3.5</v>
      </c>
      <c r="E36" s="2">
        <v>3.3</v>
      </c>
      <c r="F36" s="2">
        <v>3.6</v>
      </c>
      <c r="G36" s="2">
        <v>3.7</v>
      </c>
    </row>
    <row r="37" spans="1:7">
      <c r="A37" s="2" t="s">
        <v>65</v>
      </c>
      <c r="B37" s="2">
        <v>10834</v>
      </c>
      <c r="C37" s="2">
        <v>607.20000000000005</v>
      </c>
      <c r="D37" s="2">
        <v>1280.7</v>
      </c>
      <c r="E37" s="2">
        <v>2272.8000000000002</v>
      </c>
      <c r="F37" s="2">
        <v>3325.6</v>
      </c>
      <c r="G37" s="2">
        <v>3347.6</v>
      </c>
    </row>
    <row r="38" spans="1:7">
      <c r="A38" s="2" t="s">
        <v>64</v>
      </c>
      <c r="B38" s="2">
        <v>5832</v>
      </c>
      <c r="C38" s="2">
        <v>177</v>
      </c>
      <c r="D38" s="2">
        <v>503.6</v>
      </c>
      <c r="E38" s="2">
        <v>1212.8</v>
      </c>
      <c r="F38" s="2">
        <v>1932.1</v>
      </c>
      <c r="G38" s="2">
        <v>2006.5</v>
      </c>
    </row>
    <row r="39" spans="1:7">
      <c r="A39" s="2" t="s">
        <v>63</v>
      </c>
      <c r="B39" s="2">
        <v>4198.1000000000004</v>
      </c>
      <c r="C39" s="2">
        <v>421.4</v>
      </c>
      <c r="D39" s="2">
        <v>756.8</v>
      </c>
      <c r="E39" s="2">
        <v>1004.2</v>
      </c>
      <c r="F39" s="2">
        <v>1145</v>
      </c>
      <c r="G39" s="2">
        <v>870.7</v>
      </c>
    </row>
    <row r="40" spans="1:7">
      <c r="A40" s="2" t="s">
        <v>62</v>
      </c>
      <c r="B40" s="2">
        <v>90.2</v>
      </c>
      <c r="C40" s="2">
        <v>3.1</v>
      </c>
      <c r="D40" s="2">
        <v>6.3</v>
      </c>
      <c r="E40" s="2">
        <v>11</v>
      </c>
      <c r="F40" s="2">
        <v>27.7</v>
      </c>
      <c r="G40" s="2">
        <v>42.1</v>
      </c>
    </row>
    <row r="41" spans="1:7">
      <c r="A41" s="2" t="s">
        <v>61</v>
      </c>
      <c r="B41" s="2">
        <v>845.6</v>
      </c>
      <c r="C41" s="2">
        <v>9.6999999999999993</v>
      </c>
      <c r="D41" s="2">
        <v>23.4</v>
      </c>
      <c r="E41" s="2">
        <v>65.099999999999994</v>
      </c>
      <c r="F41" s="2">
        <v>264.8</v>
      </c>
      <c r="G41" s="2">
        <v>482.6</v>
      </c>
    </row>
    <row r="42" spans="1:7">
      <c r="A42" s="2" t="s">
        <v>60</v>
      </c>
      <c r="B42" s="2">
        <v>837.2</v>
      </c>
      <c r="C42" s="2">
        <v>9.4</v>
      </c>
      <c r="D42" s="2">
        <v>23</v>
      </c>
      <c r="E42" s="2">
        <v>64.2</v>
      </c>
      <c r="F42" s="2">
        <v>262.5</v>
      </c>
      <c r="G42" s="2">
        <v>478.1</v>
      </c>
    </row>
    <row r="43" spans="1:7">
      <c r="A43" s="2" t="s">
        <v>52</v>
      </c>
    </row>
    <row r="44" spans="1:7">
      <c r="A44" s="2" t="s">
        <v>44</v>
      </c>
      <c r="B44" s="2">
        <v>1370.5</v>
      </c>
      <c r="C44" s="2">
        <v>279.3</v>
      </c>
      <c r="D44" s="2">
        <v>406.7</v>
      </c>
      <c r="E44" s="2">
        <v>262</v>
      </c>
      <c r="F44" s="2">
        <v>208.9</v>
      </c>
      <c r="G44" s="2">
        <v>213.6</v>
      </c>
    </row>
    <row r="45" spans="1:7">
      <c r="A45" s="2" t="s">
        <v>93</v>
      </c>
      <c r="B45" s="2">
        <v>1157.2</v>
      </c>
      <c r="C45" s="2">
        <v>258.60000000000002</v>
      </c>
      <c r="D45" s="2">
        <v>375.4</v>
      </c>
      <c r="E45" s="2">
        <v>217.2</v>
      </c>
      <c r="F45" s="2">
        <v>157</v>
      </c>
      <c r="G45" s="2">
        <v>149</v>
      </c>
    </row>
    <row r="46" spans="1:7">
      <c r="A46" s="2" t="s">
        <v>42</v>
      </c>
      <c r="B46" s="2">
        <v>1100.3</v>
      </c>
      <c r="C46" s="2">
        <v>249.4</v>
      </c>
      <c r="D46" s="2">
        <v>363.9</v>
      </c>
      <c r="E46" s="2">
        <v>204.9</v>
      </c>
      <c r="F46" s="2">
        <v>145.4</v>
      </c>
      <c r="G46" s="2">
        <v>136.69999999999999</v>
      </c>
    </row>
    <row r="47" spans="1:7">
      <c r="A47" s="2" t="s">
        <v>92</v>
      </c>
      <c r="B47" s="2">
        <v>450.8</v>
      </c>
      <c r="C47" s="2">
        <v>96.3</v>
      </c>
      <c r="D47" s="2">
        <v>139.69999999999999</v>
      </c>
      <c r="E47" s="2">
        <v>79.599999999999994</v>
      </c>
      <c r="F47" s="2">
        <v>61.5</v>
      </c>
      <c r="G47" s="2">
        <v>73.7</v>
      </c>
    </row>
    <row r="48" spans="1:7">
      <c r="A48" s="2" t="s">
        <v>91</v>
      </c>
      <c r="B48" s="2">
        <v>55.5</v>
      </c>
      <c r="C48" s="2">
        <v>0.7</v>
      </c>
      <c r="D48" s="2">
        <v>2.6</v>
      </c>
      <c r="E48" s="2">
        <v>4.0999999999999996</v>
      </c>
      <c r="F48" s="2">
        <v>10.8</v>
      </c>
      <c r="G48" s="2">
        <v>37.299999999999997</v>
      </c>
    </row>
    <row r="49" spans="1:7">
      <c r="A49" s="2" t="s">
        <v>90</v>
      </c>
      <c r="B49" s="2">
        <v>195</v>
      </c>
      <c r="C49" s="2">
        <v>32.5</v>
      </c>
      <c r="D49" s="2">
        <v>53.6</v>
      </c>
      <c r="E49" s="2">
        <v>34.700000000000003</v>
      </c>
      <c r="F49" s="2">
        <v>31.6</v>
      </c>
      <c r="G49" s="2">
        <v>42.7</v>
      </c>
    </row>
    <row r="50" spans="1:7">
      <c r="A50" s="2" t="s">
        <v>89</v>
      </c>
      <c r="B50" s="2">
        <v>84.9</v>
      </c>
      <c r="C50" s="2">
        <v>13.6</v>
      </c>
      <c r="D50" s="2">
        <v>24.3</v>
      </c>
      <c r="E50" s="2">
        <v>16.2</v>
      </c>
      <c r="F50" s="2">
        <v>12.8</v>
      </c>
      <c r="G50" s="2">
        <v>18</v>
      </c>
    </row>
    <row r="51" spans="1:7">
      <c r="A51" s="2" t="s">
        <v>88</v>
      </c>
      <c r="B51" s="2">
        <v>405.3</v>
      </c>
      <c r="C51" s="2">
        <v>96</v>
      </c>
      <c r="D51" s="2">
        <v>130.30000000000001</v>
      </c>
      <c r="E51" s="2">
        <v>82.2</v>
      </c>
      <c r="F51" s="2">
        <v>54.2</v>
      </c>
      <c r="G51" s="2">
        <v>42.6</v>
      </c>
    </row>
    <row r="52" spans="1:7">
      <c r="A52" s="2" t="s">
        <v>87</v>
      </c>
      <c r="B52" s="2">
        <v>287.60000000000002</v>
      </c>
      <c r="C52" s="2">
        <v>66.7</v>
      </c>
      <c r="D52" s="2">
        <v>100</v>
      </c>
      <c r="E52" s="2">
        <v>60.6</v>
      </c>
      <c r="F52" s="2">
        <v>37</v>
      </c>
      <c r="G52" s="2">
        <v>23.1</v>
      </c>
    </row>
    <row r="53" spans="1:7">
      <c r="A53" s="2" t="s">
        <v>86</v>
      </c>
      <c r="B53" s="2">
        <v>769.6</v>
      </c>
      <c r="C53" s="2">
        <v>108.3</v>
      </c>
      <c r="D53" s="2">
        <v>253.9</v>
      </c>
      <c r="E53" s="2">
        <v>160.6</v>
      </c>
      <c r="F53" s="2">
        <v>124.7</v>
      </c>
      <c r="G53" s="2">
        <v>122.1</v>
      </c>
    </row>
    <row r="54" spans="1:7">
      <c r="A54" s="2" t="s">
        <v>34</v>
      </c>
      <c r="B54" s="2">
        <v>87.2</v>
      </c>
      <c r="C54" s="2">
        <v>6.1</v>
      </c>
      <c r="D54" s="2">
        <v>13.9</v>
      </c>
      <c r="E54" s="2">
        <v>21.1</v>
      </c>
      <c r="F54" s="2">
        <v>21.1</v>
      </c>
      <c r="G54" s="2">
        <v>25</v>
      </c>
    </row>
    <row r="55" spans="1:7">
      <c r="A55" s="2" t="s">
        <v>85</v>
      </c>
      <c r="B55" s="2">
        <v>67.900000000000006</v>
      </c>
      <c r="C55" s="2">
        <v>5.0999999999999996</v>
      </c>
      <c r="D55" s="2">
        <v>11.2</v>
      </c>
      <c r="E55" s="2">
        <v>16.5</v>
      </c>
      <c r="F55" s="2">
        <v>16.399999999999999</v>
      </c>
      <c r="G55" s="2">
        <v>18.7</v>
      </c>
    </row>
    <row r="56" spans="1:7">
      <c r="A56" s="2" t="s">
        <v>84</v>
      </c>
      <c r="B56" s="2">
        <v>19.5</v>
      </c>
      <c r="C56" s="2">
        <v>1</v>
      </c>
      <c r="D56" s="2">
        <v>2.7</v>
      </c>
      <c r="E56" s="2">
        <v>4.7</v>
      </c>
      <c r="F56" s="2">
        <v>4.8</v>
      </c>
      <c r="G56" s="2">
        <v>6.3</v>
      </c>
    </row>
    <row r="57" spans="1:7">
      <c r="A57" s="2" t="s">
        <v>31</v>
      </c>
      <c r="B57" s="2">
        <v>0.2</v>
      </c>
      <c r="C57" s="2">
        <v>0</v>
      </c>
      <c r="D57" s="2">
        <v>0</v>
      </c>
      <c r="E57" s="2">
        <v>0</v>
      </c>
      <c r="F57" s="2">
        <v>0</v>
      </c>
      <c r="G57" s="2">
        <v>0.1</v>
      </c>
    </row>
    <row r="58" spans="1:7">
      <c r="A58" s="2" t="s">
        <v>83</v>
      </c>
      <c r="B58" s="2">
        <v>1.4</v>
      </c>
      <c r="C58" s="2">
        <v>0.1</v>
      </c>
      <c r="D58" s="2">
        <v>0.1</v>
      </c>
      <c r="E58" s="2">
        <v>0.2</v>
      </c>
      <c r="F58" s="2">
        <v>0.3</v>
      </c>
      <c r="G58" s="2">
        <v>0.7</v>
      </c>
    </row>
    <row r="59" spans="1:7">
      <c r="A59" s="2" t="s">
        <v>29</v>
      </c>
      <c r="B59" s="2">
        <v>1.2</v>
      </c>
      <c r="C59" s="2">
        <v>0.1</v>
      </c>
      <c r="D59" s="2">
        <v>0.1</v>
      </c>
      <c r="E59" s="2">
        <v>0.2</v>
      </c>
      <c r="F59" s="2">
        <v>0.2</v>
      </c>
      <c r="G59" s="2">
        <v>0.6</v>
      </c>
    </row>
    <row r="60" spans="1:7">
      <c r="A60" s="2" t="s">
        <v>82</v>
      </c>
      <c r="B60" s="2">
        <v>164.4</v>
      </c>
      <c r="C60" s="2">
        <v>18</v>
      </c>
      <c r="D60" s="2">
        <v>31</v>
      </c>
      <c r="E60" s="2">
        <v>27.9</v>
      </c>
      <c r="F60" s="2">
        <v>31.1</v>
      </c>
      <c r="G60" s="2">
        <v>56.2</v>
      </c>
    </row>
    <row r="61" spans="1:7">
      <c r="A61" s="2" t="s">
        <v>81</v>
      </c>
      <c r="B61" s="2">
        <v>18.7</v>
      </c>
      <c r="C61" s="2">
        <v>3.3</v>
      </c>
      <c r="D61" s="2">
        <v>3.5</v>
      </c>
      <c r="E61" s="2">
        <v>3.8</v>
      </c>
      <c r="F61" s="2">
        <v>3.9</v>
      </c>
      <c r="G61" s="2">
        <v>4.0999999999999996</v>
      </c>
    </row>
    <row r="62" spans="1:7">
      <c r="A62" s="2" t="s">
        <v>80</v>
      </c>
      <c r="B62" s="2">
        <v>0.1</v>
      </c>
      <c r="C62" s="2" t="s">
        <v>19</v>
      </c>
      <c r="D62" s="2">
        <v>0</v>
      </c>
      <c r="E62" s="2">
        <v>0</v>
      </c>
      <c r="F62" s="2">
        <v>0</v>
      </c>
      <c r="G62" s="2">
        <v>0</v>
      </c>
    </row>
    <row r="63" spans="1:7">
      <c r="A63" s="2" t="s">
        <v>79</v>
      </c>
      <c r="B63" s="2">
        <v>1085.5999999999999</v>
      </c>
      <c r="C63" s="2">
        <v>247</v>
      </c>
      <c r="D63" s="2">
        <v>359</v>
      </c>
      <c r="E63" s="2">
        <v>203.2</v>
      </c>
      <c r="F63" s="2">
        <v>143</v>
      </c>
      <c r="G63" s="2">
        <v>133.4</v>
      </c>
    </row>
    <row r="64" spans="1:7">
      <c r="A64" s="2" t="s">
        <v>78</v>
      </c>
      <c r="B64" s="2">
        <v>65.7</v>
      </c>
      <c r="C64" s="2">
        <v>11.8</v>
      </c>
      <c r="D64" s="2">
        <v>14.5</v>
      </c>
      <c r="E64" s="2">
        <v>15.3</v>
      </c>
      <c r="F64" s="2">
        <v>12.2</v>
      </c>
      <c r="G64" s="2">
        <v>12</v>
      </c>
    </row>
    <row r="65" spans="1:7">
      <c r="A65" s="2" t="s">
        <v>77</v>
      </c>
      <c r="B65" s="2">
        <v>1.8</v>
      </c>
      <c r="C65" s="2">
        <v>0.4</v>
      </c>
      <c r="D65" s="2">
        <v>0.4</v>
      </c>
      <c r="E65" s="2">
        <v>0.3</v>
      </c>
      <c r="F65" s="2">
        <v>0.3</v>
      </c>
      <c r="G65" s="2">
        <v>0.4</v>
      </c>
    </row>
    <row r="66" spans="1:7">
      <c r="A66" s="2" t="s">
        <v>76</v>
      </c>
      <c r="B66" s="2">
        <v>5.0999999999999996</v>
      </c>
      <c r="C66" s="2">
        <v>0.6</v>
      </c>
      <c r="D66" s="2">
        <v>1.3</v>
      </c>
      <c r="E66" s="2">
        <v>1.1000000000000001</v>
      </c>
      <c r="F66" s="2">
        <v>1</v>
      </c>
      <c r="G66" s="2">
        <v>1.1000000000000001</v>
      </c>
    </row>
    <row r="67" spans="1:7">
      <c r="A67" s="2" t="s">
        <v>75</v>
      </c>
      <c r="B67" s="2">
        <v>14.9</v>
      </c>
      <c r="C67" s="2">
        <v>2.1</v>
      </c>
      <c r="D67" s="2">
        <v>2.7</v>
      </c>
      <c r="E67" s="2">
        <v>3.8</v>
      </c>
      <c r="F67" s="2">
        <v>2.8</v>
      </c>
      <c r="G67" s="2">
        <v>3.6</v>
      </c>
    </row>
    <row r="68" spans="1:7">
      <c r="A68" s="2" t="s">
        <v>2151</v>
      </c>
      <c r="B68" s="2">
        <v>18.100000000000001</v>
      </c>
      <c r="C68" s="2">
        <v>3.3</v>
      </c>
      <c r="D68" s="2">
        <v>4.2</v>
      </c>
      <c r="E68" s="2">
        <v>4.2</v>
      </c>
      <c r="F68" s="2">
        <v>3.7</v>
      </c>
      <c r="G68" s="2">
        <v>2.8</v>
      </c>
    </row>
    <row r="69" spans="1:7">
      <c r="A69" s="2" t="s">
        <v>72</v>
      </c>
      <c r="B69" s="2">
        <v>20.6</v>
      </c>
      <c r="C69" s="2">
        <v>5.0999999999999996</v>
      </c>
      <c r="D69" s="2">
        <v>5.3</v>
      </c>
      <c r="E69" s="2">
        <v>4.9000000000000004</v>
      </c>
      <c r="F69" s="2">
        <v>3.1</v>
      </c>
      <c r="G69" s="2">
        <v>2.2000000000000002</v>
      </c>
    </row>
    <row r="70" spans="1:7">
      <c r="A70" s="2" t="s">
        <v>71</v>
      </c>
      <c r="B70" s="2">
        <v>0.1</v>
      </c>
      <c r="C70" s="2">
        <v>0</v>
      </c>
      <c r="D70" s="2">
        <v>0</v>
      </c>
      <c r="E70" s="2">
        <v>0</v>
      </c>
      <c r="F70" s="2">
        <v>0</v>
      </c>
      <c r="G70" s="2">
        <v>0</v>
      </c>
    </row>
    <row r="71" spans="1:7">
      <c r="A71" s="2" t="s">
        <v>70</v>
      </c>
      <c r="B71" s="2">
        <v>0.8</v>
      </c>
      <c r="C71" s="2">
        <v>0.1</v>
      </c>
      <c r="D71" s="2">
        <v>0.2</v>
      </c>
      <c r="E71" s="2">
        <v>0.2</v>
      </c>
      <c r="F71" s="2">
        <v>0.2</v>
      </c>
      <c r="G71" s="2">
        <v>0.1</v>
      </c>
    </row>
    <row r="72" spans="1:7">
      <c r="A72" s="2" t="s">
        <v>69</v>
      </c>
      <c r="B72" s="2">
        <v>0</v>
      </c>
      <c r="C72" s="2">
        <v>0</v>
      </c>
      <c r="D72" s="2" t="s">
        <v>19</v>
      </c>
      <c r="E72" s="2" t="s">
        <v>19</v>
      </c>
      <c r="F72" s="2" t="s">
        <v>19</v>
      </c>
      <c r="G72" s="2" t="s">
        <v>19</v>
      </c>
    </row>
    <row r="73" spans="1:7">
      <c r="A73" s="2" t="s">
        <v>2150</v>
      </c>
      <c r="B73" s="2">
        <v>4</v>
      </c>
      <c r="C73" s="2">
        <v>0.1</v>
      </c>
      <c r="D73" s="2">
        <v>0.3</v>
      </c>
      <c r="E73" s="2">
        <v>0.8</v>
      </c>
      <c r="F73" s="2">
        <v>1.1000000000000001</v>
      </c>
      <c r="G73" s="2">
        <v>1.6</v>
      </c>
    </row>
    <row r="74" spans="1:7">
      <c r="A74" s="2" t="s">
        <v>2149</v>
      </c>
      <c r="B74" s="2">
        <v>0.5</v>
      </c>
      <c r="C74" s="2">
        <v>0.1</v>
      </c>
      <c r="D74" s="2">
        <v>0.1</v>
      </c>
      <c r="E74" s="2">
        <v>0.1</v>
      </c>
      <c r="F74" s="2">
        <v>0.1</v>
      </c>
      <c r="G74" s="2">
        <v>0.2</v>
      </c>
    </row>
    <row r="75" spans="1:7">
      <c r="A75" s="2" t="s">
        <v>65</v>
      </c>
      <c r="B75" s="2">
        <v>177</v>
      </c>
      <c r="C75" s="2">
        <v>10.9</v>
      </c>
      <c r="D75" s="2">
        <v>21.8</v>
      </c>
      <c r="E75" s="2">
        <v>36.6</v>
      </c>
      <c r="F75" s="2">
        <v>46.9</v>
      </c>
      <c r="G75" s="2">
        <v>60.8</v>
      </c>
    </row>
    <row r="76" spans="1:7">
      <c r="A76" s="2" t="s">
        <v>64</v>
      </c>
      <c r="B76" s="2">
        <v>65.2</v>
      </c>
      <c r="C76" s="2">
        <v>2.2000000000000002</v>
      </c>
      <c r="D76" s="2">
        <v>5.5</v>
      </c>
      <c r="E76" s="2">
        <v>13</v>
      </c>
      <c r="F76" s="2">
        <v>18.5</v>
      </c>
      <c r="G76" s="2">
        <v>26</v>
      </c>
    </row>
    <row r="77" spans="1:7">
      <c r="A77" s="2" t="s">
        <v>63</v>
      </c>
      <c r="B77" s="2">
        <v>90.2</v>
      </c>
      <c r="C77" s="2">
        <v>8.5</v>
      </c>
      <c r="D77" s="2">
        <v>15.7</v>
      </c>
      <c r="E77" s="2">
        <v>22.2</v>
      </c>
      <c r="F77" s="2">
        <v>22.6</v>
      </c>
      <c r="G77" s="2">
        <v>21.1</v>
      </c>
    </row>
    <row r="78" spans="1:7">
      <c r="A78" s="2" t="s">
        <v>62</v>
      </c>
      <c r="B78" s="2">
        <v>2.2999999999999998</v>
      </c>
      <c r="C78" s="2">
        <v>0</v>
      </c>
      <c r="D78" s="2">
        <v>0.1</v>
      </c>
      <c r="E78" s="2">
        <v>0.3</v>
      </c>
      <c r="F78" s="2">
        <v>0.6</v>
      </c>
      <c r="G78" s="2">
        <v>1.3</v>
      </c>
    </row>
    <row r="79" spans="1:7">
      <c r="A79" s="2" t="s">
        <v>61</v>
      </c>
      <c r="B79" s="2">
        <v>22.2</v>
      </c>
      <c r="C79" s="2">
        <v>0.2</v>
      </c>
      <c r="D79" s="2">
        <v>0.6</v>
      </c>
      <c r="E79" s="2">
        <v>1.5</v>
      </c>
      <c r="F79" s="2">
        <v>5.9</v>
      </c>
      <c r="G79" s="2">
        <v>13.9</v>
      </c>
    </row>
    <row r="80" spans="1:7">
      <c r="A80" s="2" t="s">
        <v>60</v>
      </c>
      <c r="B80" s="2">
        <v>22</v>
      </c>
      <c r="C80" s="2">
        <v>0.2</v>
      </c>
      <c r="D80" s="2">
        <v>0.6</v>
      </c>
      <c r="E80" s="2">
        <v>1.5</v>
      </c>
      <c r="F80" s="2">
        <v>5.9</v>
      </c>
      <c r="G80" s="2">
        <v>13.8</v>
      </c>
    </row>
    <row r="81" spans="1:7">
      <c r="A81" s="2" t="s">
        <v>51</v>
      </c>
    </row>
    <row r="82" spans="1:7">
      <c r="A82" s="2" t="s">
        <v>44</v>
      </c>
      <c r="B82" s="2">
        <v>1745.6</v>
      </c>
      <c r="C82" s="2">
        <v>404.8</v>
      </c>
      <c r="D82" s="2">
        <v>489.7</v>
      </c>
      <c r="E82" s="2">
        <v>330.2</v>
      </c>
      <c r="F82" s="2">
        <v>271.10000000000002</v>
      </c>
      <c r="G82" s="2">
        <v>249.7</v>
      </c>
    </row>
    <row r="83" spans="1:7">
      <c r="A83" s="2" t="s">
        <v>93</v>
      </c>
      <c r="B83" s="2">
        <v>1443</v>
      </c>
      <c r="C83" s="2">
        <v>374</v>
      </c>
      <c r="D83" s="2">
        <v>444.7</v>
      </c>
      <c r="E83" s="2">
        <v>267</v>
      </c>
      <c r="F83" s="2">
        <v>194.8</v>
      </c>
      <c r="G83" s="2">
        <v>162.5</v>
      </c>
    </row>
    <row r="84" spans="1:7">
      <c r="A84" s="2" t="s">
        <v>42</v>
      </c>
      <c r="B84" s="2">
        <v>1360.6</v>
      </c>
      <c r="C84" s="2">
        <v>357.9</v>
      </c>
      <c r="D84" s="2">
        <v>427.6</v>
      </c>
      <c r="E84" s="2">
        <v>248.5</v>
      </c>
      <c r="F84" s="2">
        <v>179</v>
      </c>
      <c r="G84" s="2">
        <v>147.5</v>
      </c>
    </row>
    <row r="85" spans="1:7">
      <c r="A85" s="2" t="s">
        <v>92</v>
      </c>
      <c r="B85" s="2">
        <v>624.79999999999995</v>
      </c>
      <c r="C85" s="2">
        <v>171.1</v>
      </c>
      <c r="D85" s="2">
        <v>189</v>
      </c>
      <c r="E85" s="2">
        <v>103.5</v>
      </c>
      <c r="F85" s="2">
        <v>80.5</v>
      </c>
      <c r="G85" s="2">
        <v>80.7</v>
      </c>
    </row>
    <row r="86" spans="1:7">
      <c r="A86" s="2" t="s">
        <v>91</v>
      </c>
      <c r="B86" s="2">
        <v>56.6</v>
      </c>
      <c r="C86" s="2">
        <v>0.9</v>
      </c>
      <c r="D86" s="2">
        <v>3.2</v>
      </c>
      <c r="E86" s="2">
        <v>5</v>
      </c>
      <c r="F86" s="2">
        <v>12.3</v>
      </c>
      <c r="G86" s="2">
        <v>35.200000000000003</v>
      </c>
    </row>
    <row r="87" spans="1:7">
      <c r="A87" s="2" t="s">
        <v>90</v>
      </c>
      <c r="B87" s="2">
        <v>225.3</v>
      </c>
      <c r="C87" s="2">
        <v>40.799999999999997</v>
      </c>
      <c r="D87" s="2">
        <v>56.8</v>
      </c>
      <c r="E87" s="2">
        <v>40.700000000000003</v>
      </c>
      <c r="F87" s="2">
        <v>38.799999999999997</v>
      </c>
      <c r="G87" s="2">
        <v>48.2</v>
      </c>
    </row>
    <row r="88" spans="1:7">
      <c r="A88" s="2" t="s">
        <v>89</v>
      </c>
      <c r="B88" s="2">
        <v>76.2</v>
      </c>
      <c r="C88" s="2">
        <v>11</v>
      </c>
      <c r="D88" s="2">
        <v>20.2</v>
      </c>
      <c r="E88" s="2">
        <v>15.5</v>
      </c>
      <c r="F88" s="2">
        <v>13.5</v>
      </c>
      <c r="G88" s="2">
        <v>16</v>
      </c>
    </row>
    <row r="89" spans="1:7">
      <c r="A89" s="2" t="s">
        <v>88</v>
      </c>
      <c r="B89" s="2">
        <v>562.5</v>
      </c>
      <c r="C89" s="2">
        <v>156.4</v>
      </c>
      <c r="D89" s="2">
        <v>172</v>
      </c>
      <c r="E89" s="2">
        <v>108.9</v>
      </c>
      <c r="F89" s="2">
        <v>74.099999999999994</v>
      </c>
      <c r="G89" s="2">
        <v>50.9</v>
      </c>
    </row>
    <row r="90" spans="1:7">
      <c r="A90" s="2" t="s">
        <v>87</v>
      </c>
      <c r="B90" s="2">
        <v>323</v>
      </c>
      <c r="C90" s="2">
        <v>73.400000000000006</v>
      </c>
      <c r="D90" s="2">
        <v>107.8</v>
      </c>
      <c r="E90" s="2">
        <v>70.5</v>
      </c>
      <c r="F90" s="2">
        <v>45.9</v>
      </c>
      <c r="G90" s="2">
        <v>25.4</v>
      </c>
    </row>
    <row r="91" spans="1:7">
      <c r="A91" s="2" t="s">
        <v>86</v>
      </c>
      <c r="B91" s="2">
        <v>854.8</v>
      </c>
      <c r="C91" s="2">
        <v>121.2</v>
      </c>
      <c r="D91" s="2">
        <v>271.60000000000002</v>
      </c>
      <c r="E91" s="2">
        <v>184.9</v>
      </c>
      <c r="F91" s="2">
        <v>149.30000000000001</v>
      </c>
      <c r="G91" s="2">
        <v>127.8</v>
      </c>
    </row>
    <row r="92" spans="1:7">
      <c r="A92" s="2" t="s">
        <v>34</v>
      </c>
      <c r="B92" s="2">
        <v>125.5</v>
      </c>
      <c r="C92" s="2">
        <v>10.7</v>
      </c>
      <c r="D92" s="2">
        <v>21.8</v>
      </c>
      <c r="E92" s="2">
        <v>31.6</v>
      </c>
      <c r="F92" s="2">
        <v>30.8</v>
      </c>
      <c r="G92" s="2">
        <v>30.5</v>
      </c>
    </row>
    <row r="93" spans="1:7">
      <c r="A93" s="2" t="s">
        <v>85</v>
      </c>
      <c r="B93" s="2">
        <v>100.5</v>
      </c>
      <c r="C93" s="2">
        <v>9.1</v>
      </c>
      <c r="D93" s="2">
        <v>18.100000000000001</v>
      </c>
      <c r="E93" s="2">
        <v>25.8</v>
      </c>
      <c r="F93" s="2">
        <v>24.6</v>
      </c>
      <c r="G93" s="2">
        <v>22.9</v>
      </c>
    </row>
    <row r="94" spans="1:7">
      <c r="A94" s="2" t="s">
        <v>84</v>
      </c>
      <c r="B94" s="2">
        <v>25.3</v>
      </c>
      <c r="C94" s="2">
        <v>1.6</v>
      </c>
      <c r="D94" s="2">
        <v>3.7</v>
      </c>
      <c r="E94" s="2">
        <v>6.1</v>
      </c>
      <c r="F94" s="2">
        <v>6.4</v>
      </c>
      <c r="G94" s="2">
        <v>7.6</v>
      </c>
    </row>
    <row r="95" spans="1:7">
      <c r="A95" s="2" t="s">
        <v>31</v>
      </c>
      <c r="B95" s="2">
        <v>0.3</v>
      </c>
      <c r="C95" s="2">
        <v>0</v>
      </c>
      <c r="D95" s="2">
        <v>0</v>
      </c>
      <c r="E95" s="2">
        <v>0</v>
      </c>
      <c r="F95" s="2">
        <v>0.1</v>
      </c>
      <c r="G95" s="2">
        <v>0.1</v>
      </c>
    </row>
    <row r="96" spans="1:7">
      <c r="A96" s="2" t="s">
        <v>83</v>
      </c>
      <c r="B96" s="2">
        <v>1.5</v>
      </c>
      <c r="C96" s="2">
        <v>0.1</v>
      </c>
      <c r="D96" s="2">
        <v>0.2</v>
      </c>
      <c r="E96" s="2">
        <v>0.3</v>
      </c>
      <c r="F96" s="2">
        <v>0.3</v>
      </c>
      <c r="G96" s="2">
        <v>0.8</v>
      </c>
    </row>
    <row r="97" spans="1:7">
      <c r="A97" s="2" t="s">
        <v>29</v>
      </c>
      <c r="B97" s="2">
        <v>1.2</v>
      </c>
      <c r="C97" s="2">
        <v>0.1</v>
      </c>
      <c r="D97" s="2">
        <v>0.1</v>
      </c>
      <c r="E97" s="2">
        <v>0.2</v>
      </c>
      <c r="F97" s="2">
        <v>0.2</v>
      </c>
      <c r="G97" s="2">
        <v>0.6</v>
      </c>
    </row>
    <row r="98" spans="1:7">
      <c r="A98" s="2" t="s">
        <v>82</v>
      </c>
      <c r="B98" s="2">
        <v>200.6</v>
      </c>
      <c r="C98" s="2">
        <v>26.3</v>
      </c>
      <c r="D98" s="2">
        <v>39</v>
      </c>
      <c r="E98" s="2">
        <v>37.1</v>
      </c>
      <c r="F98" s="2">
        <v>39.200000000000003</v>
      </c>
      <c r="G98" s="2">
        <v>58.9</v>
      </c>
    </row>
    <row r="99" spans="1:7">
      <c r="A99" s="2" t="s">
        <v>81</v>
      </c>
      <c r="B99" s="2">
        <v>30.7</v>
      </c>
      <c r="C99" s="2">
        <v>7.2</v>
      </c>
      <c r="D99" s="2">
        <v>6.8</v>
      </c>
      <c r="E99" s="2">
        <v>5.8</v>
      </c>
      <c r="F99" s="2">
        <v>5.7</v>
      </c>
      <c r="G99" s="2">
        <v>5.2</v>
      </c>
    </row>
    <row r="100" spans="1:7">
      <c r="A100" s="2" t="s">
        <v>80</v>
      </c>
      <c r="B100" s="2">
        <v>0</v>
      </c>
      <c r="C100" s="2">
        <v>0</v>
      </c>
      <c r="D100" s="2">
        <v>0</v>
      </c>
      <c r="E100" s="2">
        <v>0</v>
      </c>
      <c r="F100" s="2">
        <v>0</v>
      </c>
      <c r="G100" s="2">
        <v>0</v>
      </c>
    </row>
    <row r="101" spans="1:7">
      <c r="A101" s="2" t="s">
        <v>79</v>
      </c>
      <c r="B101" s="2">
        <v>1348.2</v>
      </c>
      <c r="C101" s="2">
        <v>355.8</v>
      </c>
      <c r="D101" s="2">
        <v>422.6</v>
      </c>
      <c r="E101" s="2">
        <v>248</v>
      </c>
      <c r="F101" s="2">
        <v>177.1</v>
      </c>
      <c r="G101" s="2">
        <v>144.6</v>
      </c>
    </row>
    <row r="102" spans="1:7">
      <c r="A102" s="2" t="s">
        <v>78</v>
      </c>
      <c r="B102" s="2">
        <v>96.9</v>
      </c>
      <c r="C102" s="2">
        <v>19.7</v>
      </c>
      <c r="D102" s="2">
        <v>21.4</v>
      </c>
      <c r="E102" s="2">
        <v>22.8</v>
      </c>
      <c r="F102" s="2">
        <v>16.7</v>
      </c>
      <c r="G102" s="2">
        <v>16.2</v>
      </c>
    </row>
    <row r="103" spans="1:7">
      <c r="A103" s="2" t="s">
        <v>77</v>
      </c>
      <c r="B103" s="2">
        <v>2.2999999999999998</v>
      </c>
      <c r="C103" s="2">
        <v>0.4</v>
      </c>
      <c r="D103" s="2">
        <v>0.5</v>
      </c>
      <c r="E103" s="2">
        <v>0.4</v>
      </c>
      <c r="F103" s="2">
        <v>0.5</v>
      </c>
      <c r="G103" s="2">
        <v>0.5</v>
      </c>
    </row>
    <row r="104" spans="1:7">
      <c r="A104" s="2" t="s">
        <v>76</v>
      </c>
      <c r="B104" s="2">
        <v>5.5</v>
      </c>
      <c r="C104" s="2">
        <v>0.5</v>
      </c>
      <c r="D104" s="2">
        <v>1.3</v>
      </c>
      <c r="E104" s="2">
        <v>1.4</v>
      </c>
      <c r="F104" s="2">
        <v>1.1000000000000001</v>
      </c>
      <c r="G104" s="2">
        <v>1.3</v>
      </c>
    </row>
    <row r="105" spans="1:7">
      <c r="A105" s="2" t="s">
        <v>75</v>
      </c>
      <c r="B105" s="2">
        <v>23.2</v>
      </c>
      <c r="C105" s="2">
        <v>4.2</v>
      </c>
      <c r="D105" s="2">
        <v>4.4000000000000004</v>
      </c>
      <c r="E105" s="2">
        <v>5.7</v>
      </c>
      <c r="F105" s="2">
        <v>4.2</v>
      </c>
      <c r="G105" s="2">
        <v>4.7</v>
      </c>
    </row>
    <row r="106" spans="1:7">
      <c r="A106" s="2" t="s">
        <v>2151</v>
      </c>
      <c r="B106" s="2">
        <v>22.7</v>
      </c>
      <c r="C106" s="2">
        <v>5.2</v>
      </c>
      <c r="D106" s="2">
        <v>5.6</v>
      </c>
      <c r="E106" s="2">
        <v>5</v>
      </c>
      <c r="F106" s="2">
        <v>3.7</v>
      </c>
      <c r="G106" s="2">
        <v>3.2</v>
      </c>
    </row>
    <row r="107" spans="1:7">
      <c r="A107" s="2" t="s">
        <v>72</v>
      </c>
      <c r="B107" s="2">
        <v>35.299999999999997</v>
      </c>
      <c r="C107" s="2">
        <v>8.9</v>
      </c>
      <c r="D107" s="2">
        <v>8.6</v>
      </c>
      <c r="E107" s="2">
        <v>8.8000000000000007</v>
      </c>
      <c r="F107" s="2">
        <v>5.0999999999999996</v>
      </c>
      <c r="G107" s="2">
        <v>3.8</v>
      </c>
    </row>
    <row r="108" spans="1:7">
      <c r="A108" s="2" t="s">
        <v>71</v>
      </c>
      <c r="B108" s="2">
        <v>0.1</v>
      </c>
      <c r="C108" s="2">
        <v>0</v>
      </c>
      <c r="D108" s="2">
        <v>0</v>
      </c>
      <c r="E108" s="2">
        <v>0</v>
      </c>
      <c r="F108" s="2">
        <v>0</v>
      </c>
      <c r="G108" s="2">
        <v>0</v>
      </c>
    </row>
    <row r="109" spans="1:7">
      <c r="A109" s="2" t="s">
        <v>70</v>
      </c>
      <c r="B109" s="2">
        <v>1.1000000000000001</v>
      </c>
      <c r="C109" s="2">
        <v>0.2</v>
      </c>
      <c r="D109" s="2">
        <v>0.2</v>
      </c>
      <c r="E109" s="2">
        <v>0.2</v>
      </c>
      <c r="F109" s="2">
        <v>0.2</v>
      </c>
      <c r="G109" s="2">
        <v>0.2</v>
      </c>
    </row>
    <row r="110" spans="1:7">
      <c r="A110" s="2" t="s">
        <v>69</v>
      </c>
      <c r="B110" s="2" t="s">
        <v>19</v>
      </c>
      <c r="C110" s="2" t="s">
        <v>19</v>
      </c>
      <c r="D110" s="2" t="s">
        <v>19</v>
      </c>
      <c r="E110" s="2" t="s">
        <v>19</v>
      </c>
      <c r="F110" s="2" t="s">
        <v>19</v>
      </c>
      <c r="G110" s="2" t="s">
        <v>19</v>
      </c>
    </row>
    <row r="111" spans="1:7">
      <c r="A111" s="2" t="s">
        <v>2150</v>
      </c>
      <c r="B111" s="2">
        <v>6.4</v>
      </c>
      <c r="C111" s="2">
        <v>0.2</v>
      </c>
      <c r="D111" s="2">
        <v>0.6</v>
      </c>
      <c r="E111" s="2">
        <v>1.3</v>
      </c>
      <c r="F111" s="2">
        <v>1.9</v>
      </c>
      <c r="G111" s="2">
        <v>2.2999999999999998</v>
      </c>
    </row>
    <row r="112" spans="1:7">
      <c r="A112" s="2" t="s">
        <v>2149</v>
      </c>
      <c r="B112" s="2">
        <v>0.6</v>
      </c>
      <c r="C112" s="2">
        <v>0.1</v>
      </c>
      <c r="D112" s="2">
        <v>0.1</v>
      </c>
      <c r="E112" s="2">
        <v>0.1</v>
      </c>
      <c r="F112" s="2">
        <v>0.1</v>
      </c>
      <c r="G112" s="2">
        <v>0.2</v>
      </c>
    </row>
    <row r="113" spans="1:7">
      <c r="A113" s="2" t="s">
        <v>65</v>
      </c>
      <c r="B113" s="2">
        <v>251.7</v>
      </c>
      <c r="C113" s="2">
        <v>15.6</v>
      </c>
      <c r="D113" s="2">
        <v>32</v>
      </c>
      <c r="E113" s="2">
        <v>52.4</v>
      </c>
      <c r="F113" s="2">
        <v>69.8</v>
      </c>
      <c r="G113" s="2">
        <v>81.900000000000006</v>
      </c>
    </row>
    <row r="114" spans="1:7">
      <c r="A114" s="2" t="s">
        <v>64</v>
      </c>
      <c r="B114" s="2">
        <v>112</v>
      </c>
      <c r="C114" s="2">
        <v>3.8</v>
      </c>
      <c r="D114" s="2">
        <v>11</v>
      </c>
      <c r="E114" s="2">
        <v>23.4</v>
      </c>
      <c r="F114" s="2">
        <v>33.4</v>
      </c>
      <c r="G114" s="2">
        <v>40.299999999999997</v>
      </c>
    </row>
    <row r="115" spans="1:7">
      <c r="A115" s="2" t="s">
        <v>63</v>
      </c>
      <c r="B115" s="2">
        <v>114.5</v>
      </c>
      <c r="C115" s="2">
        <v>11.4</v>
      </c>
      <c r="D115" s="2">
        <v>20.399999999999999</v>
      </c>
      <c r="E115" s="2">
        <v>27.4</v>
      </c>
      <c r="F115" s="2">
        <v>29.4</v>
      </c>
      <c r="G115" s="2">
        <v>25.9</v>
      </c>
    </row>
    <row r="116" spans="1:7">
      <c r="A116" s="2" t="s">
        <v>62</v>
      </c>
      <c r="B116" s="2">
        <v>3</v>
      </c>
      <c r="C116" s="2">
        <v>0.1</v>
      </c>
      <c r="D116" s="2">
        <v>0.1</v>
      </c>
      <c r="E116" s="2">
        <v>0.4</v>
      </c>
      <c r="F116" s="2">
        <v>0.8</v>
      </c>
      <c r="G116" s="2">
        <v>1.7</v>
      </c>
    </row>
    <row r="117" spans="1:7">
      <c r="A117" s="2" t="s">
        <v>61</v>
      </c>
      <c r="B117" s="2">
        <v>26.2</v>
      </c>
      <c r="C117" s="2">
        <v>0.3</v>
      </c>
      <c r="D117" s="2">
        <v>0.7</v>
      </c>
      <c r="E117" s="2">
        <v>1.8</v>
      </c>
      <c r="F117" s="2">
        <v>7.4</v>
      </c>
      <c r="G117" s="2">
        <v>16</v>
      </c>
    </row>
    <row r="118" spans="1:7">
      <c r="A118" s="2" t="s">
        <v>60</v>
      </c>
      <c r="B118" s="2">
        <v>25.9</v>
      </c>
      <c r="C118" s="2">
        <v>0.3</v>
      </c>
      <c r="D118" s="2">
        <v>0.7</v>
      </c>
      <c r="E118" s="2">
        <v>1.8</v>
      </c>
      <c r="F118" s="2">
        <v>7.3</v>
      </c>
      <c r="G118" s="2">
        <v>15.8</v>
      </c>
    </row>
    <row r="119" spans="1:7">
      <c r="A119" s="2" t="s">
        <v>50</v>
      </c>
    </row>
    <row r="120" spans="1:7">
      <c r="A120" s="2" t="s">
        <v>44</v>
      </c>
      <c r="B120" s="2">
        <v>3132.3</v>
      </c>
      <c r="C120" s="2">
        <v>773.3</v>
      </c>
      <c r="D120" s="2">
        <v>857.6</v>
      </c>
      <c r="E120" s="2">
        <v>589.9</v>
      </c>
      <c r="F120" s="2">
        <v>487.7</v>
      </c>
      <c r="G120" s="2">
        <v>423.7</v>
      </c>
    </row>
    <row r="121" spans="1:7">
      <c r="A121" s="2" t="s">
        <v>93</v>
      </c>
      <c r="B121" s="2">
        <v>2500.3000000000002</v>
      </c>
      <c r="C121" s="2">
        <v>707</v>
      </c>
      <c r="D121" s="2">
        <v>765.8</v>
      </c>
      <c r="E121" s="2">
        <v>456.3</v>
      </c>
      <c r="F121" s="2">
        <v>324.7</v>
      </c>
      <c r="G121" s="2">
        <v>246.5</v>
      </c>
    </row>
    <row r="122" spans="1:7">
      <c r="A122" s="2" t="s">
        <v>42</v>
      </c>
      <c r="B122" s="2">
        <v>2333.6</v>
      </c>
      <c r="C122" s="2">
        <v>671.3</v>
      </c>
      <c r="D122" s="2">
        <v>730.1</v>
      </c>
      <c r="E122" s="2">
        <v>418.3</v>
      </c>
      <c r="F122" s="2">
        <v>293.60000000000002</v>
      </c>
      <c r="G122" s="2">
        <v>220.3</v>
      </c>
    </row>
    <row r="123" spans="1:7">
      <c r="A123" s="2" t="s">
        <v>92</v>
      </c>
      <c r="B123" s="2">
        <v>1012.8</v>
      </c>
      <c r="C123" s="2">
        <v>291.7</v>
      </c>
      <c r="D123" s="2">
        <v>309.8</v>
      </c>
      <c r="E123" s="2">
        <v>167.2</v>
      </c>
      <c r="F123" s="2">
        <v>127.9</v>
      </c>
      <c r="G123" s="2">
        <v>116.2</v>
      </c>
    </row>
    <row r="124" spans="1:7">
      <c r="A124" s="2" t="s">
        <v>91</v>
      </c>
      <c r="B124" s="2">
        <v>82.5</v>
      </c>
      <c r="C124" s="2">
        <v>1.4</v>
      </c>
      <c r="D124" s="2">
        <v>5.4</v>
      </c>
      <c r="E124" s="2">
        <v>8.1</v>
      </c>
      <c r="F124" s="2">
        <v>20</v>
      </c>
      <c r="G124" s="2">
        <v>47.6</v>
      </c>
    </row>
    <row r="125" spans="1:7">
      <c r="A125" s="2" t="s">
        <v>90</v>
      </c>
      <c r="B125" s="2">
        <v>351.8</v>
      </c>
      <c r="C125" s="2">
        <v>66.099999999999994</v>
      </c>
      <c r="D125" s="2">
        <v>86.1</v>
      </c>
      <c r="E125" s="2">
        <v>62.7</v>
      </c>
      <c r="F125" s="2">
        <v>61.7</v>
      </c>
      <c r="G125" s="2">
        <v>75.3</v>
      </c>
    </row>
    <row r="126" spans="1:7">
      <c r="A126" s="2" t="s">
        <v>89</v>
      </c>
      <c r="B126" s="2">
        <v>106.9</v>
      </c>
      <c r="C126" s="2">
        <v>14.9</v>
      </c>
      <c r="D126" s="2">
        <v>28.1</v>
      </c>
      <c r="E126" s="2">
        <v>22.2</v>
      </c>
      <c r="F126" s="2">
        <v>20.7</v>
      </c>
      <c r="G126" s="2">
        <v>21</v>
      </c>
    </row>
    <row r="127" spans="1:7">
      <c r="A127" s="2" t="s">
        <v>88</v>
      </c>
      <c r="B127" s="2">
        <v>1065.5999999999999</v>
      </c>
      <c r="C127" s="2">
        <v>334.4</v>
      </c>
      <c r="D127" s="2">
        <v>320.8</v>
      </c>
      <c r="E127" s="2">
        <v>199.5</v>
      </c>
      <c r="F127" s="2">
        <v>127.8</v>
      </c>
      <c r="G127" s="2">
        <v>83.1</v>
      </c>
    </row>
    <row r="128" spans="1:7">
      <c r="A128" s="2" t="s">
        <v>87</v>
      </c>
      <c r="B128" s="2">
        <v>525.6</v>
      </c>
      <c r="C128" s="2">
        <v>129.69999999999999</v>
      </c>
      <c r="D128" s="2">
        <v>173.8</v>
      </c>
      <c r="E128" s="2">
        <v>110.9</v>
      </c>
      <c r="F128" s="2">
        <v>73</v>
      </c>
      <c r="G128" s="2">
        <v>38.1</v>
      </c>
    </row>
    <row r="129" spans="1:7">
      <c r="A129" s="2" t="s">
        <v>86</v>
      </c>
      <c r="B129" s="2">
        <v>1437.3</v>
      </c>
      <c r="C129" s="2">
        <v>225.2</v>
      </c>
      <c r="D129" s="2">
        <v>456</v>
      </c>
      <c r="E129" s="2">
        <v>309.89999999999998</v>
      </c>
      <c r="F129" s="2">
        <v>248.8</v>
      </c>
      <c r="G129" s="2">
        <v>197.3</v>
      </c>
    </row>
    <row r="130" spans="1:7">
      <c r="A130" s="2" t="s">
        <v>34</v>
      </c>
      <c r="B130" s="2">
        <v>243.9</v>
      </c>
      <c r="C130" s="2">
        <v>25.1</v>
      </c>
      <c r="D130" s="2">
        <v>46.2</v>
      </c>
      <c r="E130" s="2">
        <v>63.1</v>
      </c>
      <c r="F130" s="2">
        <v>57</v>
      </c>
      <c r="G130" s="2">
        <v>52.5</v>
      </c>
    </row>
    <row r="131" spans="1:7">
      <c r="A131" s="2" t="s">
        <v>85</v>
      </c>
      <c r="B131" s="2">
        <v>198.8</v>
      </c>
      <c r="C131" s="2">
        <v>21.6</v>
      </c>
      <c r="D131" s="2">
        <v>38.5</v>
      </c>
      <c r="E131" s="2">
        <v>52</v>
      </c>
      <c r="F131" s="2">
        <v>45.9</v>
      </c>
      <c r="G131" s="2">
        <v>40.799999999999997</v>
      </c>
    </row>
    <row r="132" spans="1:7">
      <c r="A132" s="2" t="s">
        <v>84</v>
      </c>
      <c r="B132" s="2">
        <v>45.7</v>
      </c>
      <c r="C132" s="2">
        <v>3.5</v>
      </c>
      <c r="D132" s="2">
        <v>7.7</v>
      </c>
      <c r="E132" s="2">
        <v>11.5</v>
      </c>
      <c r="F132" s="2">
        <v>11.5</v>
      </c>
      <c r="G132" s="2">
        <v>11.5</v>
      </c>
    </row>
    <row r="133" spans="1:7">
      <c r="A133" s="2" t="s">
        <v>31</v>
      </c>
      <c r="B133" s="2">
        <v>0.4</v>
      </c>
      <c r="C133" s="2">
        <v>0</v>
      </c>
      <c r="D133" s="2">
        <v>0</v>
      </c>
      <c r="E133" s="2">
        <v>0</v>
      </c>
      <c r="F133" s="2">
        <v>0.1</v>
      </c>
      <c r="G133" s="2">
        <v>0.2</v>
      </c>
    </row>
    <row r="134" spans="1:7">
      <c r="A134" s="2" t="s">
        <v>83</v>
      </c>
      <c r="B134" s="2">
        <v>2.7</v>
      </c>
      <c r="C134" s="2">
        <v>0.1</v>
      </c>
      <c r="D134" s="2">
        <v>0.3</v>
      </c>
      <c r="E134" s="2">
        <v>0.4</v>
      </c>
      <c r="F134" s="2">
        <v>0.6</v>
      </c>
      <c r="G134" s="2">
        <v>1.2</v>
      </c>
    </row>
    <row r="135" spans="1:7">
      <c r="A135" s="2" t="s">
        <v>29</v>
      </c>
      <c r="B135" s="2">
        <v>2</v>
      </c>
      <c r="C135" s="2">
        <v>0.1</v>
      </c>
      <c r="D135" s="2">
        <v>0.2</v>
      </c>
      <c r="E135" s="2">
        <v>0.4</v>
      </c>
      <c r="F135" s="2">
        <v>0.4</v>
      </c>
      <c r="G135" s="2">
        <v>0.9</v>
      </c>
    </row>
    <row r="136" spans="1:7">
      <c r="A136" s="2" t="s">
        <v>82</v>
      </c>
      <c r="B136" s="2">
        <v>345.7</v>
      </c>
      <c r="C136" s="2">
        <v>51</v>
      </c>
      <c r="D136" s="2">
        <v>70.599999999999994</v>
      </c>
      <c r="E136" s="2">
        <v>65.900000000000006</v>
      </c>
      <c r="F136" s="2">
        <v>68.099999999999994</v>
      </c>
      <c r="G136" s="2">
        <v>90</v>
      </c>
    </row>
    <row r="137" spans="1:7">
      <c r="A137" s="2" t="s">
        <v>81</v>
      </c>
      <c r="B137" s="2">
        <v>65.099999999999994</v>
      </c>
      <c r="C137" s="2">
        <v>17.2</v>
      </c>
      <c r="D137" s="2">
        <v>14.2</v>
      </c>
      <c r="E137" s="2">
        <v>12.6</v>
      </c>
      <c r="F137" s="2">
        <v>11.5</v>
      </c>
      <c r="G137" s="2">
        <v>9.6999999999999993</v>
      </c>
    </row>
    <row r="138" spans="1:7">
      <c r="A138" s="2" t="s">
        <v>80</v>
      </c>
      <c r="B138" s="2">
        <v>0.1</v>
      </c>
      <c r="C138" s="2">
        <v>0</v>
      </c>
      <c r="D138" s="2">
        <v>0</v>
      </c>
      <c r="E138" s="2">
        <v>0</v>
      </c>
      <c r="F138" s="2">
        <v>0</v>
      </c>
      <c r="G138" s="2">
        <v>0</v>
      </c>
    </row>
    <row r="139" spans="1:7">
      <c r="A139" s="2" t="s">
        <v>79</v>
      </c>
      <c r="B139" s="2">
        <v>2327.6999999999998</v>
      </c>
      <c r="C139" s="2">
        <v>672.2</v>
      </c>
      <c r="D139" s="2">
        <v>726.3</v>
      </c>
      <c r="E139" s="2">
        <v>420.8</v>
      </c>
      <c r="F139" s="2">
        <v>291.3</v>
      </c>
      <c r="G139" s="2">
        <v>217.1</v>
      </c>
    </row>
    <row r="140" spans="1:7">
      <c r="A140" s="2" t="s">
        <v>78</v>
      </c>
      <c r="B140" s="2">
        <v>206.9</v>
      </c>
      <c r="C140" s="2">
        <v>47</v>
      </c>
      <c r="D140" s="2">
        <v>49.5</v>
      </c>
      <c r="E140" s="2">
        <v>48.6</v>
      </c>
      <c r="F140" s="2">
        <v>34.200000000000003</v>
      </c>
      <c r="G140" s="2">
        <v>27.5</v>
      </c>
    </row>
    <row r="141" spans="1:7">
      <c r="A141" s="2" t="s">
        <v>77</v>
      </c>
      <c r="B141" s="2">
        <v>3.4</v>
      </c>
      <c r="C141" s="2">
        <v>0.9</v>
      </c>
      <c r="D141" s="2">
        <v>0.8</v>
      </c>
      <c r="E141" s="2">
        <v>0.6</v>
      </c>
      <c r="F141" s="2">
        <v>0.7</v>
      </c>
      <c r="G141" s="2">
        <v>0.5</v>
      </c>
    </row>
    <row r="142" spans="1:7">
      <c r="A142" s="2" t="s">
        <v>76</v>
      </c>
      <c r="B142" s="2">
        <v>8.6999999999999993</v>
      </c>
      <c r="C142" s="2">
        <v>1</v>
      </c>
      <c r="D142" s="2">
        <v>2.2999999999999998</v>
      </c>
      <c r="E142" s="2">
        <v>1.9</v>
      </c>
      <c r="F142" s="2">
        <v>2</v>
      </c>
      <c r="G142" s="2">
        <v>1.6</v>
      </c>
    </row>
    <row r="143" spans="1:7">
      <c r="A143" s="2" t="s">
        <v>75</v>
      </c>
      <c r="B143" s="2">
        <v>47.5</v>
      </c>
      <c r="C143" s="2">
        <v>10.5</v>
      </c>
      <c r="D143" s="2">
        <v>10.6</v>
      </c>
      <c r="E143" s="2">
        <v>11.6</v>
      </c>
      <c r="F143" s="2">
        <v>7.4</v>
      </c>
      <c r="G143" s="2">
        <v>7.4</v>
      </c>
    </row>
    <row r="144" spans="1:7">
      <c r="A144" s="2" t="s">
        <v>2151</v>
      </c>
      <c r="B144" s="2">
        <v>45.9</v>
      </c>
      <c r="C144" s="2">
        <v>12.6</v>
      </c>
      <c r="D144" s="2">
        <v>11.3</v>
      </c>
      <c r="E144" s="2">
        <v>9.6</v>
      </c>
      <c r="F144" s="2">
        <v>7.4</v>
      </c>
      <c r="G144" s="2">
        <v>5</v>
      </c>
    </row>
    <row r="145" spans="1:7">
      <c r="A145" s="2" t="s">
        <v>72</v>
      </c>
      <c r="B145" s="2">
        <v>84.8</v>
      </c>
      <c r="C145" s="2">
        <v>20.9</v>
      </c>
      <c r="D145" s="2">
        <v>22.5</v>
      </c>
      <c r="E145" s="2">
        <v>21.4</v>
      </c>
      <c r="F145" s="2">
        <v>11.9</v>
      </c>
      <c r="G145" s="2">
        <v>8.1999999999999993</v>
      </c>
    </row>
    <row r="146" spans="1:7">
      <c r="A146" s="2" t="s">
        <v>71</v>
      </c>
      <c r="B146" s="2">
        <v>0.1</v>
      </c>
      <c r="C146" s="2">
        <v>0</v>
      </c>
      <c r="D146" s="2">
        <v>0</v>
      </c>
      <c r="E146" s="2">
        <v>0</v>
      </c>
      <c r="F146" s="2">
        <v>0</v>
      </c>
      <c r="G146" s="2">
        <v>0</v>
      </c>
    </row>
    <row r="147" spans="1:7">
      <c r="A147" s="2" t="s">
        <v>70</v>
      </c>
      <c r="B147" s="2">
        <v>2.1</v>
      </c>
      <c r="C147" s="2">
        <v>0.5</v>
      </c>
      <c r="D147" s="2">
        <v>0.5</v>
      </c>
      <c r="E147" s="2">
        <v>0.4</v>
      </c>
      <c r="F147" s="2">
        <v>0.5</v>
      </c>
      <c r="G147" s="2">
        <v>0.3</v>
      </c>
    </row>
    <row r="148" spans="1:7">
      <c r="A148" s="2" t="s">
        <v>69</v>
      </c>
      <c r="B148" s="2">
        <v>0</v>
      </c>
      <c r="C148" s="2" t="s">
        <v>19</v>
      </c>
      <c r="D148" s="2" t="s">
        <v>19</v>
      </c>
      <c r="E148" s="2" t="s">
        <v>19</v>
      </c>
      <c r="F148" s="2">
        <v>0</v>
      </c>
      <c r="G148" s="2" t="s">
        <v>19</v>
      </c>
    </row>
    <row r="149" spans="1:7">
      <c r="A149" s="2" t="s">
        <v>2150</v>
      </c>
      <c r="B149" s="2">
        <v>13.7</v>
      </c>
      <c r="C149" s="2">
        <v>0.6</v>
      </c>
      <c r="D149" s="2">
        <v>1.5</v>
      </c>
      <c r="E149" s="2">
        <v>3.1</v>
      </c>
      <c r="F149" s="2">
        <v>4.2</v>
      </c>
      <c r="G149" s="2">
        <v>4.4000000000000004</v>
      </c>
    </row>
    <row r="150" spans="1:7">
      <c r="A150" s="2" t="s">
        <v>2149</v>
      </c>
      <c r="B150" s="2">
        <v>1.2</v>
      </c>
      <c r="C150" s="2">
        <v>0.2</v>
      </c>
      <c r="D150" s="2">
        <v>0.2</v>
      </c>
      <c r="E150" s="2">
        <v>0.2</v>
      </c>
      <c r="F150" s="2">
        <v>0.3</v>
      </c>
      <c r="G150" s="2">
        <v>0.3</v>
      </c>
    </row>
    <row r="151" spans="1:7">
      <c r="A151" s="2" t="s">
        <v>65</v>
      </c>
      <c r="B151" s="2">
        <v>523.4</v>
      </c>
      <c r="C151" s="2">
        <v>32.1</v>
      </c>
      <c r="D151" s="2">
        <v>62.6</v>
      </c>
      <c r="E151" s="2">
        <v>110.3</v>
      </c>
      <c r="F151" s="2">
        <v>150.4</v>
      </c>
      <c r="G151" s="2">
        <v>168</v>
      </c>
    </row>
    <row r="152" spans="1:7">
      <c r="A152" s="2" t="s">
        <v>64</v>
      </c>
      <c r="B152" s="2">
        <v>261.39999999999998</v>
      </c>
      <c r="C152" s="2">
        <v>9.9</v>
      </c>
      <c r="D152" s="2">
        <v>24.3</v>
      </c>
      <c r="E152" s="2">
        <v>54.8</v>
      </c>
      <c r="F152" s="2">
        <v>80</v>
      </c>
      <c r="G152" s="2">
        <v>92.3</v>
      </c>
    </row>
    <row r="153" spans="1:7">
      <c r="A153" s="2" t="s">
        <v>63</v>
      </c>
      <c r="B153" s="2">
        <v>218.3</v>
      </c>
      <c r="C153" s="2">
        <v>21.6</v>
      </c>
      <c r="D153" s="2">
        <v>37.4</v>
      </c>
      <c r="E153" s="2">
        <v>52.6</v>
      </c>
      <c r="F153" s="2">
        <v>57.5</v>
      </c>
      <c r="G153" s="2">
        <v>49.2</v>
      </c>
    </row>
    <row r="154" spans="1:7">
      <c r="A154" s="2" t="s">
        <v>62</v>
      </c>
      <c r="B154" s="2">
        <v>5.3</v>
      </c>
      <c r="C154" s="2">
        <v>0.2</v>
      </c>
      <c r="D154" s="2">
        <v>0.3</v>
      </c>
      <c r="E154" s="2">
        <v>0.5</v>
      </c>
      <c r="F154" s="2">
        <v>1.4</v>
      </c>
      <c r="G154" s="2">
        <v>2.8</v>
      </c>
    </row>
    <row r="155" spans="1:7">
      <c r="A155" s="2" t="s">
        <v>61</v>
      </c>
      <c r="B155" s="2">
        <v>45.8</v>
      </c>
      <c r="C155" s="2">
        <v>0.5</v>
      </c>
      <c r="D155" s="2">
        <v>1</v>
      </c>
      <c r="E155" s="2">
        <v>3.3</v>
      </c>
      <c r="F155" s="2">
        <v>13.7</v>
      </c>
      <c r="G155" s="2">
        <v>27.2</v>
      </c>
    </row>
    <row r="156" spans="1:7">
      <c r="A156" s="2" t="s">
        <v>60</v>
      </c>
      <c r="B156" s="2">
        <v>45.5</v>
      </c>
      <c r="C156" s="2">
        <v>0.5</v>
      </c>
      <c r="D156" s="2">
        <v>1</v>
      </c>
      <c r="E156" s="2">
        <v>3.3</v>
      </c>
      <c r="F156" s="2">
        <v>13.6</v>
      </c>
      <c r="G156" s="2">
        <v>27</v>
      </c>
    </row>
    <row r="157" spans="1:7">
      <c r="A157" s="2" t="s">
        <v>49</v>
      </c>
    </row>
    <row r="158" spans="1:7">
      <c r="A158" s="2" t="s">
        <v>44</v>
      </c>
      <c r="B158" s="2">
        <v>5800.8</v>
      </c>
      <c r="C158" s="2">
        <v>1550.6</v>
      </c>
      <c r="D158" s="2">
        <v>1516</v>
      </c>
      <c r="E158" s="2">
        <v>1070.2</v>
      </c>
      <c r="F158" s="2">
        <v>905.5</v>
      </c>
      <c r="G158" s="2">
        <v>758.3</v>
      </c>
    </row>
    <row r="159" spans="1:7">
      <c r="A159" s="2" t="s">
        <v>93</v>
      </c>
      <c r="B159" s="2">
        <v>4432.3999999999996</v>
      </c>
      <c r="C159" s="2">
        <v>1406.5</v>
      </c>
      <c r="D159" s="2">
        <v>1320.2</v>
      </c>
      <c r="E159" s="2">
        <v>782</v>
      </c>
      <c r="F159" s="2">
        <v>544</v>
      </c>
      <c r="G159" s="2">
        <v>379.5</v>
      </c>
    </row>
    <row r="160" spans="1:7">
      <c r="A160" s="2" t="s">
        <v>42</v>
      </c>
      <c r="B160" s="2">
        <v>4053</v>
      </c>
      <c r="C160" s="2">
        <v>1326.4</v>
      </c>
      <c r="D160" s="2">
        <v>1237.3</v>
      </c>
      <c r="E160" s="2">
        <v>694.3</v>
      </c>
      <c r="F160" s="2">
        <v>471.6</v>
      </c>
      <c r="G160" s="2">
        <v>323.3</v>
      </c>
    </row>
    <row r="161" spans="1:7">
      <c r="A161" s="2" t="s">
        <v>92</v>
      </c>
      <c r="B161" s="2">
        <v>1734.8</v>
      </c>
      <c r="C161" s="2">
        <v>551.79999999999995</v>
      </c>
      <c r="D161" s="2">
        <v>522.1</v>
      </c>
      <c r="E161" s="2">
        <v>281</v>
      </c>
      <c r="F161" s="2">
        <v>207.8</v>
      </c>
      <c r="G161" s="2">
        <v>172.1</v>
      </c>
    </row>
    <row r="162" spans="1:7">
      <c r="A162" s="2" t="s">
        <v>91</v>
      </c>
      <c r="B162" s="2">
        <v>118.7</v>
      </c>
      <c r="C162" s="2">
        <v>2.4</v>
      </c>
      <c r="D162" s="2">
        <v>8.4</v>
      </c>
      <c r="E162" s="2">
        <v>13</v>
      </c>
      <c r="F162" s="2">
        <v>29.9</v>
      </c>
      <c r="G162" s="2">
        <v>65.2</v>
      </c>
    </row>
    <row r="163" spans="1:7">
      <c r="A163" s="2" t="s">
        <v>90</v>
      </c>
      <c r="B163" s="2">
        <v>554.70000000000005</v>
      </c>
      <c r="C163" s="2">
        <v>113.2</v>
      </c>
      <c r="D163" s="2">
        <v>135.19999999999999</v>
      </c>
      <c r="E163" s="2">
        <v>96</v>
      </c>
      <c r="F163" s="2">
        <v>98.3</v>
      </c>
      <c r="G163" s="2">
        <v>112</v>
      </c>
    </row>
    <row r="164" spans="1:7">
      <c r="A164" s="2" t="s">
        <v>89</v>
      </c>
      <c r="B164" s="2">
        <v>144.69999999999999</v>
      </c>
      <c r="C164" s="2">
        <v>22.8</v>
      </c>
      <c r="D164" s="2">
        <v>37.200000000000003</v>
      </c>
      <c r="E164" s="2">
        <v>30.6</v>
      </c>
      <c r="F164" s="2">
        <v>28.5</v>
      </c>
      <c r="G164" s="2">
        <v>25.6</v>
      </c>
    </row>
    <row r="165" spans="1:7">
      <c r="A165" s="2" t="s">
        <v>88</v>
      </c>
      <c r="B165" s="2">
        <v>2033.2</v>
      </c>
      <c r="C165" s="2">
        <v>726.1</v>
      </c>
      <c r="D165" s="2">
        <v>604.5</v>
      </c>
      <c r="E165" s="2">
        <v>353.3</v>
      </c>
      <c r="F165" s="2">
        <v>219.3</v>
      </c>
      <c r="G165" s="2">
        <v>129.9</v>
      </c>
    </row>
    <row r="166" spans="1:7">
      <c r="A166" s="2" t="s">
        <v>87</v>
      </c>
      <c r="B166" s="2">
        <v>812.3</v>
      </c>
      <c r="C166" s="2">
        <v>234.2</v>
      </c>
      <c r="D166" s="2">
        <v>260.7</v>
      </c>
      <c r="E166" s="2">
        <v>162.6</v>
      </c>
      <c r="F166" s="2">
        <v>105.2</v>
      </c>
      <c r="G166" s="2">
        <v>49.6</v>
      </c>
    </row>
    <row r="167" spans="1:7">
      <c r="A167" s="2" t="s">
        <v>86</v>
      </c>
      <c r="B167" s="2">
        <v>2327</v>
      </c>
      <c r="C167" s="2">
        <v>417.2</v>
      </c>
      <c r="D167" s="2">
        <v>733.5</v>
      </c>
      <c r="E167" s="2">
        <v>493.9</v>
      </c>
      <c r="F167" s="2">
        <v>393.7</v>
      </c>
      <c r="G167" s="2">
        <v>288.7</v>
      </c>
    </row>
    <row r="168" spans="1:7">
      <c r="A168" s="2" t="s">
        <v>34</v>
      </c>
      <c r="B168" s="2">
        <v>465.6</v>
      </c>
      <c r="C168" s="2">
        <v>58.4</v>
      </c>
      <c r="D168" s="2">
        <v>95.3</v>
      </c>
      <c r="E168" s="2">
        <v>123.3</v>
      </c>
      <c r="F168" s="2">
        <v>105.3</v>
      </c>
      <c r="G168" s="2">
        <v>83.3</v>
      </c>
    </row>
    <row r="169" spans="1:7">
      <c r="A169" s="2" t="s">
        <v>85</v>
      </c>
      <c r="B169" s="2">
        <v>390.9</v>
      </c>
      <c r="C169" s="2">
        <v>50.7</v>
      </c>
      <c r="D169" s="2">
        <v>81.3</v>
      </c>
      <c r="E169" s="2">
        <v>104.9</v>
      </c>
      <c r="F169" s="2">
        <v>87.2</v>
      </c>
      <c r="G169" s="2">
        <v>66.7</v>
      </c>
    </row>
    <row r="170" spans="1:7">
      <c r="A170" s="2" t="s">
        <v>84</v>
      </c>
      <c r="B170" s="2">
        <v>76.3</v>
      </c>
      <c r="C170" s="2">
        <v>7.7</v>
      </c>
      <c r="D170" s="2">
        <v>14.1</v>
      </c>
      <c r="E170" s="2">
        <v>19.100000000000001</v>
      </c>
      <c r="F170" s="2">
        <v>19</v>
      </c>
      <c r="G170" s="2">
        <v>16.399999999999999</v>
      </c>
    </row>
    <row r="171" spans="1:7">
      <c r="A171" s="2" t="s">
        <v>31</v>
      </c>
      <c r="B171" s="2">
        <v>0.5</v>
      </c>
      <c r="C171" s="2">
        <v>0</v>
      </c>
      <c r="D171" s="2">
        <v>0.1</v>
      </c>
      <c r="E171" s="2">
        <v>0.1</v>
      </c>
      <c r="F171" s="2">
        <v>0.1</v>
      </c>
      <c r="G171" s="2">
        <v>0.2</v>
      </c>
    </row>
    <row r="172" spans="1:7">
      <c r="A172" s="2" t="s">
        <v>83</v>
      </c>
      <c r="B172" s="2">
        <v>4.3</v>
      </c>
      <c r="C172" s="2">
        <v>0.4</v>
      </c>
      <c r="D172" s="2">
        <v>0.6</v>
      </c>
      <c r="E172" s="2">
        <v>0.8</v>
      </c>
      <c r="F172" s="2">
        <v>0.9</v>
      </c>
      <c r="G172" s="2">
        <v>1.7</v>
      </c>
    </row>
    <row r="173" spans="1:7">
      <c r="A173" s="2" t="s">
        <v>29</v>
      </c>
      <c r="B173" s="2">
        <v>3.2</v>
      </c>
      <c r="C173" s="2">
        <v>0.2</v>
      </c>
      <c r="D173" s="2">
        <v>0.4</v>
      </c>
      <c r="E173" s="2">
        <v>0.6</v>
      </c>
      <c r="F173" s="2">
        <v>0.6</v>
      </c>
      <c r="G173" s="2">
        <v>1.3</v>
      </c>
    </row>
    <row r="174" spans="1:7">
      <c r="A174" s="2" t="s">
        <v>82</v>
      </c>
      <c r="B174" s="2">
        <v>632.4</v>
      </c>
      <c r="C174" s="2">
        <v>104.2</v>
      </c>
      <c r="D174" s="2">
        <v>134.19999999999999</v>
      </c>
      <c r="E174" s="2">
        <v>125.6</v>
      </c>
      <c r="F174" s="2">
        <v>124.6</v>
      </c>
      <c r="G174" s="2">
        <v>143.80000000000001</v>
      </c>
    </row>
    <row r="175" spans="1:7">
      <c r="A175" s="2" t="s">
        <v>81</v>
      </c>
      <c r="B175" s="2">
        <v>157.9</v>
      </c>
      <c r="C175" s="2">
        <v>40.299999999999997</v>
      </c>
      <c r="D175" s="2">
        <v>34.4</v>
      </c>
      <c r="E175" s="2">
        <v>29.5</v>
      </c>
      <c r="F175" s="2">
        <v>29.4</v>
      </c>
      <c r="G175" s="2">
        <v>24.3</v>
      </c>
    </row>
    <row r="176" spans="1:7">
      <c r="A176" s="2" t="s">
        <v>80</v>
      </c>
      <c r="B176" s="2">
        <v>0.3</v>
      </c>
      <c r="C176" s="2">
        <v>0.1</v>
      </c>
      <c r="D176" s="2">
        <v>0.1</v>
      </c>
      <c r="E176" s="2">
        <v>0.1</v>
      </c>
      <c r="F176" s="2">
        <v>0.1</v>
      </c>
      <c r="G176" s="2">
        <v>0</v>
      </c>
    </row>
    <row r="177" spans="1:7">
      <c r="A177" s="2" t="s">
        <v>79</v>
      </c>
      <c r="B177" s="2">
        <v>4063.3</v>
      </c>
      <c r="C177" s="2">
        <v>1333.8</v>
      </c>
      <c r="D177" s="2">
        <v>1235.3</v>
      </c>
      <c r="E177" s="2">
        <v>702.6</v>
      </c>
      <c r="F177" s="2">
        <v>471.9</v>
      </c>
      <c r="G177" s="2">
        <v>319.60000000000002</v>
      </c>
    </row>
    <row r="178" spans="1:7">
      <c r="A178" s="2" t="s">
        <v>78</v>
      </c>
      <c r="B178" s="2">
        <v>484</v>
      </c>
      <c r="C178" s="2">
        <v>111.7</v>
      </c>
      <c r="D178" s="2">
        <v>119.2</v>
      </c>
      <c r="E178" s="2">
        <v>117.5</v>
      </c>
      <c r="F178" s="2">
        <v>77.400000000000006</v>
      </c>
      <c r="G178" s="2">
        <v>58.2</v>
      </c>
    </row>
    <row r="179" spans="1:7">
      <c r="A179" s="2" t="s">
        <v>77</v>
      </c>
      <c r="B179" s="2">
        <v>7.6</v>
      </c>
      <c r="C179" s="2">
        <v>1.9</v>
      </c>
      <c r="D179" s="2">
        <v>1.7</v>
      </c>
      <c r="E179" s="2">
        <v>1.4</v>
      </c>
      <c r="F179" s="2">
        <v>1.5</v>
      </c>
      <c r="G179" s="2">
        <v>1</v>
      </c>
    </row>
    <row r="180" spans="1:7">
      <c r="A180" s="2" t="s">
        <v>76</v>
      </c>
      <c r="B180" s="2">
        <v>14.4</v>
      </c>
      <c r="C180" s="2">
        <v>2.5</v>
      </c>
      <c r="D180" s="2">
        <v>3.7</v>
      </c>
      <c r="E180" s="2">
        <v>3.2</v>
      </c>
      <c r="F180" s="2">
        <v>2.5</v>
      </c>
      <c r="G180" s="2">
        <v>2.6</v>
      </c>
    </row>
    <row r="181" spans="1:7">
      <c r="A181" s="2" t="s">
        <v>75</v>
      </c>
      <c r="B181" s="2">
        <v>100.8</v>
      </c>
      <c r="C181" s="2">
        <v>25.8</v>
      </c>
      <c r="D181" s="2">
        <v>24</v>
      </c>
      <c r="E181" s="2">
        <v>24.4</v>
      </c>
      <c r="F181" s="2">
        <v>14.6</v>
      </c>
      <c r="G181" s="2">
        <v>12</v>
      </c>
    </row>
    <row r="182" spans="1:7">
      <c r="A182" s="2" t="s">
        <v>2151</v>
      </c>
      <c r="B182" s="2">
        <v>103.3</v>
      </c>
      <c r="C182" s="2">
        <v>28.6</v>
      </c>
      <c r="D182" s="2">
        <v>27.3</v>
      </c>
      <c r="E182" s="2">
        <v>22.3</v>
      </c>
      <c r="F182" s="2">
        <v>15.3</v>
      </c>
      <c r="G182" s="2">
        <v>9.8000000000000007</v>
      </c>
    </row>
    <row r="183" spans="1:7">
      <c r="A183" s="2" t="s">
        <v>72</v>
      </c>
      <c r="B183" s="2">
        <v>218.5</v>
      </c>
      <c r="C183" s="2">
        <v>50.3</v>
      </c>
      <c r="D183" s="2">
        <v>58</v>
      </c>
      <c r="E183" s="2">
        <v>57.2</v>
      </c>
      <c r="F183" s="2">
        <v>31.5</v>
      </c>
      <c r="G183" s="2">
        <v>21.5</v>
      </c>
    </row>
    <row r="184" spans="1:7">
      <c r="A184" s="2" t="s">
        <v>71</v>
      </c>
      <c r="B184" s="2">
        <v>0.4</v>
      </c>
      <c r="C184" s="2">
        <v>0.1</v>
      </c>
      <c r="D184" s="2">
        <v>0.1</v>
      </c>
      <c r="E184" s="2">
        <v>0.1</v>
      </c>
      <c r="F184" s="2">
        <v>0.1</v>
      </c>
      <c r="G184" s="2">
        <v>0</v>
      </c>
    </row>
    <row r="185" spans="1:7">
      <c r="A185" s="2" t="s">
        <v>70</v>
      </c>
      <c r="B185" s="2">
        <v>5.6</v>
      </c>
      <c r="C185" s="2">
        <v>1.3</v>
      </c>
      <c r="D185" s="2">
        <v>1.2</v>
      </c>
      <c r="E185" s="2">
        <v>1.2</v>
      </c>
      <c r="F185" s="2">
        <v>1.1000000000000001</v>
      </c>
      <c r="G185" s="2">
        <v>0.8</v>
      </c>
    </row>
    <row r="186" spans="1:7">
      <c r="A186" s="2" t="s">
        <v>69</v>
      </c>
      <c r="B186" s="2">
        <v>0</v>
      </c>
      <c r="C186" s="2">
        <v>0</v>
      </c>
      <c r="D186" s="2">
        <v>0</v>
      </c>
      <c r="E186" s="2">
        <v>0</v>
      </c>
      <c r="F186" s="2">
        <v>0</v>
      </c>
      <c r="G186" s="2" t="s">
        <v>19</v>
      </c>
    </row>
    <row r="187" spans="1:7">
      <c r="A187" s="2" t="s">
        <v>2150</v>
      </c>
      <c r="B187" s="2">
        <v>32.700000000000003</v>
      </c>
      <c r="C187" s="2">
        <v>1.1000000000000001</v>
      </c>
      <c r="D187" s="2">
        <v>3</v>
      </c>
      <c r="E187" s="2">
        <v>7.6</v>
      </c>
      <c r="F187" s="2">
        <v>10.7</v>
      </c>
      <c r="G187" s="2">
        <v>10.199999999999999</v>
      </c>
    </row>
    <row r="188" spans="1:7">
      <c r="A188" s="2" t="s">
        <v>2149</v>
      </c>
      <c r="B188" s="2">
        <v>2.1</v>
      </c>
      <c r="C188" s="2">
        <v>0.4</v>
      </c>
      <c r="D188" s="2">
        <v>0.5</v>
      </c>
      <c r="E188" s="2">
        <v>0.4</v>
      </c>
      <c r="F188" s="2">
        <v>0.5</v>
      </c>
      <c r="G188" s="2">
        <v>0.4</v>
      </c>
    </row>
    <row r="189" spans="1:7">
      <c r="A189" s="2" t="s">
        <v>65</v>
      </c>
      <c r="B189" s="2">
        <v>1116.5</v>
      </c>
      <c r="C189" s="2">
        <v>66.2</v>
      </c>
      <c r="D189" s="2">
        <v>128.6</v>
      </c>
      <c r="E189" s="2">
        <v>232.9</v>
      </c>
      <c r="F189" s="2">
        <v>331.2</v>
      </c>
      <c r="G189" s="2">
        <v>357.7</v>
      </c>
    </row>
    <row r="190" spans="1:7">
      <c r="A190" s="2" t="s">
        <v>64</v>
      </c>
      <c r="B190" s="2">
        <v>581.29999999999995</v>
      </c>
      <c r="C190" s="2">
        <v>20.100000000000001</v>
      </c>
      <c r="D190" s="2">
        <v>50.2</v>
      </c>
      <c r="E190" s="2">
        <v>120.9</v>
      </c>
      <c r="F190" s="2">
        <v>182.6</v>
      </c>
      <c r="G190" s="2">
        <v>207.4</v>
      </c>
    </row>
    <row r="191" spans="1:7">
      <c r="A191" s="2" t="s">
        <v>63</v>
      </c>
      <c r="B191" s="2">
        <v>448.6</v>
      </c>
      <c r="C191" s="2">
        <v>45.1</v>
      </c>
      <c r="D191" s="2">
        <v>76.3</v>
      </c>
      <c r="E191" s="2">
        <v>106.2</v>
      </c>
      <c r="F191" s="2">
        <v>122.5</v>
      </c>
      <c r="G191" s="2">
        <v>98.4</v>
      </c>
    </row>
    <row r="192" spans="1:7">
      <c r="A192" s="2" t="s">
        <v>62</v>
      </c>
      <c r="B192" s="2">
        <v>9.8000000000000007</v>
      </c>
      <c r="C192" s="2">
        <v>0.5</v>
      </c>
      <c r="D192" s="2">
        <v>0.6</v>
      </c>
      <c r="E192" s="2">
        <v>1.1000000000000001</v>
      </c>
      <c r="F192" s="2">
        <v>2.9</v>
      </c>
      <c r="G192" s="2">
        <v>4.8</v>
      </c>
    </row>
    <row r="193" spans="1:7">
      <c r="A193" s="2" t="s">
        <v>61</v>
      </c>
      <c r="B193" s="2">
        <v>91.3</v>
      </c>
      <c r="C193" s="2">
        <v>1</v>
      </c>
      <c r="D193" s="2">
        <v>2.4</v>
      </c>
      <c r="E193" s="2">
        <v>6.6</v>
      </c>
      <c r="F193" s="2">
        <v>27.9</v>
      </c>
      <c r="G193" s="2">
        <v>53.3</v>
      </c>
    </row>
    <row r="194" spans="1:7">
      <c r="A194" s="2" t="s">
        <v>60</v>
      </c>
      <c r="B194" s="2">
        <v>90.5</v>
      </c>
      <c r="C194" s="2">
        <v>1</v>
      </c>
      <c r="D194" s="2">
        <v>2.2999999999999998</v>
      </c>
      <c r="E194" s="2">
        <v>6.6</v>
      </c>
      <c r="F194" s="2">
        <v>27.7</v>
      </c>
      <c r="G194" s="2">
        <v>52.9</v>
      </c>
    </row>
    <row r="195" spans="1:7">
      <c r="A195" s="2" t="s">
        <v>48</v>
      </c>
    </row>
    <row r="196" spans="1:7">
      <c r="A196" s="2" t="s">
        <v>44</v>
      </c>
      <c r="B196" s="2">
        <v>9732.6</v>
      </c>
      <c r="C196" s="2">
        <v>2712.4</v>
      </c>
      <c r="D196" s="2">
        <v>2474.1999999999998</v>
      </c>
      <c r="E196" s="2">
        <v>1777.1</v>
      </c>
      <c r="F196" s="2">
        <v>1524.9</v>
      </c>
      <c r="G196" s="2">
        <v>1243.8</v>
      </c>
    </row>
    <row r="197" spans="1:7">
      <c r="A197" s="2" t="s">
        <v>93</v>
      </c>
      <c r="B197" s="2">
        <v>7138.7</v>
      </c>
      <c r="C197" s="2">
        <v>2443.9</v>
      </c>
      <c r="D197" s="2">
        <v>2090</v>
      </c>
      <c r="E197" s="2">
        <v>1229.0999999999999</v>
      </c>
      <c r="F197" s="2">
        <v>830</v>
      </c>
      <c r="G197" s="2">
        <v>545.5</v>
      </c>
    </row>
    <row r="198" spans="1:7">
      <c r="A198" s="2" t="s">
        <v>42</v>
      </c>
      <c r="B198" s="2">
        <v>6313.8</v>
      </c>
      <c r="C198" s="2">
        <v>2259.4</v>
      </c>
      <c r="D198" s="2">
        <v>1907.4</v>
      </c>
      <c r="E198" s="2">
        <v>1041.8</v>
      </c>
      <c r="F198" s="2">
        <v>675.3</v>
      </c>
      <c r="G198" s="2">
        <v>429.8</v>
      </c>
    </row>
    <row r="199" spans="1:7">
      <c r="A199" s="2" t="s">
        <v>92</v>
      </c>
      <c r="B199" s="2">
        <v>2671.6</v>
      </c>
      <c r="C199" s="2">
        <v>907.3</v>
      </c>
      <c r="D199" s="2">
        <v>800.1</v>
      </c>
      <c r="E199" s="2">
        <v>424.2</v>
      </c>
      <c r="F199" s="2">
        <v>308.2</v>
      </c>
      <c r="G199" s="2">
        <v>231.7</v>
      </c>
    </row>
    <row r="200" spans="1:7">
      <c r="A200" s="2" t="s">
        <v>91</v>
      </c>
      <c r="B200" s="2">
        <v>156</v>
      </c>
      <c r="C200" s="2">
        <v>4</v>
      </c>
      <c r="D200" s="2">
        <v>12.3</v>
      </c>
      <c r="E200" s="2">
        <v>18.899999999999999</v>
      </c>
      <c r="F200" s="2">
        <v>42.4</v>
      </c>
      <c r="G200" s="2">
        <v>78.5</v>
      </c>
    </row>
    <row r="201" spans="1:7">
      <c r="A201" s="2" t="s">
        <v>90</v>
      </c>
      <c r="B201" s="2">
        <v>783.1</v>
      </c>
      <c r="C201" s="2">
        <v>166.4</v>
      </c>
      <c r="D201" s="2">
        <v>193.2</v>
      </c>
      <c r="E201" s="2">
        <v>137.9</v>
      </c>
      <c r="F201" s="2">
        <v>134.80000000000001</v>
      </c>
      <c r="G201" s="2">
        <v>150.9</v>
      </c>
    </row>
    <row r="202" spans="1:7">
      <c r="A202" s="2" t="s">
        <v>89</v>
      </c>
      <c r="B202" s="2">
        <v>178.2</v>
      </c>
      <c r="C202" s="2">
        <v>32.200000000000003</v>
      </c>
      <c r="D202" s="2">
        <v>48.1</v>
      </c>
      <c r="E202" s="2">
        <v>36</v>
      </c>
      <c r="F202" s="2">
        <v>33.9</v>
      </c>
      <c r="G202" s="2">
        <v>28</v>
      </c>
    </row>
    <row r="203" spans="1:7">
      <c r="A203" s="2" t="s">
        <v>88</v>
      </c>
      <c r="B203" s="2">
        <v>3451.1</v>
      </c>
      <c r="C203" s="2">
        <v>1334.8</v>
      </c>
      <c r="D203" s="2">
        <v>1029</v>
      </c>
      <c r="E203" s="2">
        <v>577.6</v>
      </c>
      <c r="F203" s="2">
        <v>332.4</v>
      </c>
      <c r="G203" s="2">
        <v>177.2</v>
      </c>
    </row>
    <row r="204" spans="1:7">
      <c r="A204" s="2" t="s">
        <v>87</v>
      </c>
      <c r="B204" s="2">
        <v>1108.2</v>
      </c>
      <c r="C204" s="2">
        <v>375.5</v>
      </c>
      <c r="D204" s="2">
        <v>355</v>
      </c>
      <c r="E204" s="2">
        <v>201.8</v>
      </c>
      <c r="F204" s="2">
        <v>121.1</v>
      </c>
      <c r="G204" s="2">
        <v>54.8</v>
      </c>
    </row>
    <row r="205" spans="1:7">
      <c r="A205" s="2" t="s">
        <v>86</v>
      </c>
      <c r="B205" s="2">
        <v>3415.5</v>
      </c>
      <c r="C205" s="2">
        <v>691.6</v>
      </c>
      <c r="D205" s="2">
        <v>1074.0999999999999</v>
      </c>
      <c r="E205" s="2">
        <v>713.2</v>
      </c>
      <c r="F205" s="2">
        <v>554.9</v>
      </c>
      <c r="G205" s="2">
        <v>381.7</v>
      </c>
    </row>
    <row r="206" spans="1:7">
      <c r="A206" s="2" t="s">
        <v>34</v>
      </c>
      <c r="B206" s="2">
        <v>845.9</v>
      </c>
      <c r="C206" s="2">
        <v>132.19999999999999</v>
      </c>
      <c r="D206" s="2">
        <v>195.1</v>
      </c>
      <c r="E206" s="2">
        <v>224.8</v>
      </c>
      <c r="F206" s="2">
        <v>174.9</v>
      </c>
      <c r="G206" s="2">
        <v>118.8</v>
      </c>
    </row>
    <row r="207" spans="1:7">
      <c r="A207" s="2" t="s">
        <v>85</v>
      </c>
      <c r="B207" s="2">
        <v>730.6</v>
      </c>
      <c r="C207" s="2">
        <v>116.3</v>
      </c>
      <c r="D207" s="2">
        <v>168.9</v>
      </c>
      <c r="E207" s="2">
        <v>197.2</v>
      </c>
      <c r="F207" s="2">
        <v>150.1</v>
      </c>
      <c r="G207" s="2">
        <v>98.1</v>
      </c>
    </row>
    <row r="208" spans="1:7">
      <c r="A208" s="2" t="s">
        <v>84</v>
      </c>
      <c r="B208" s="2">
        <v>118.1</v>
      </c>
      <c r="C208" s="2">
        <v>15.9</v>
      </c>
      <c r="D208" s="2">
        <v>26.4</v>
      </c>
      <c r="E208" s="2">
        <v>28.8</v>
      </c>
      <c r="F208" s="2">
        <v>26.2</v>
      </c>
      <c r="G208" s="2">
        <v>20.8</v>
      </c>
    </row>
    <row r="209" spans="1:7">
      <c r="A209" s="2" t="s">
        <v>31</v>
      </c>
      <c r="B209" s="2">
        <v>0.8</v>
      </c>
      <c r="C209" s="2">
        <v>0.1</v>
      </c>
      <c r="D209" s="2">
        <v>0.1</v>
      </c>
      <c r="E209" s="2">
        <v>0.2</v>
      </c>
      <c r="F209" s="2">
        <v>0.2</v>
      </c>
      <c r="G209" s="2">
        <v>0.3</v>
      </c>
    </row>
    <row r="210" spans="1:7">
      <c r="A210" s="2" t="s">
        <v>83</v>
      </c>
      <c r="B210" s="2">
        <v>6.7</v>
      </c>
      <c r="C210" s="2">
        <v>0.7</v>
      </c>
      <c r="D210" s="2">
        <v>1.1000000000000001</v>
      </c>
      <c r="E210" s="2">
        <v>1.3</v>
      </c>
      <c r="F210" s="2">
        <v>1.5</v>
      </c>
      <c r="G210" s="2">
        <v>2</v>
      </c>
    </row>
    <row r="211" spans="1:7">
      <c r="A211" s="2" t="s">
        <v>29</v>
      </c>
      <c r="B211" s="2">
        <v>4.9000000000000004</v>
      </c>
      <c r="C211" s="2">
        <v>0.5</v>
      </c>
      <c r="D211" s="2">
        <v>0.8</v>
      </c>
      <c r="E211" s="2">
        <v>1</v>
      </c>
      <c r="F211" s="2">
        <v>1.1000000000000001</v>
      </c>
      <c r="G211" s="2">
        <v>1.6</v>
      </c>
    </row>
    <row r="212" spans="1:7">
      <c r="A212" s="2" t="s">
        <v>82</v>
      </c>
      <c r="B212" s="2">
        <v>1115.2</v>
      </c>
      <c r="C212" s="2">
        <v>208.3</v>
      </c>
      <c r="D212" s="2">
        <v>246.2</v>
      </c>
      <c r="E212" s="2">
        <v>227.4</v>
      </c>
      <c r="F212" s="2">
        <v>216.5</v>
      </c>
      <c r="G212" s="2">
        <v>216.8</v>
      </c>
    </row>
    <row r="213" spans="1:7">
      <c r="A213" s="2" t="s">
        <v>81</v>
      </c>
      <c r="B213" s="2">
        <v>389.8</v>
      </c>
      <c r="C213" s="2">
        <v>107.1</v>
      </c>
      <c r="D213" s="2">
        <v>86</v>
      </c>
      <c r="E213" s="2">
        <v>70.7</v>
      </c>
      <c r="F213" s="2">
        <v>69.099999999999994</v>
      </c>
      <c r="G213" s="2">
        <v>56.7</v>
      </c>
    </row>
    <row r="214" spans="1:7">
      <c r="A214" s="2" t="s">
        <v>80</v>
      </c>
      <c r="B214" s="2">
        <v>0.4</v>
      </c>
      <c r="C214" s="2">
        <v>0.1</v>
      </c>
      <c r="D214" s="2">
        <v>0.1</v>
      </c>
      <c r="E214" s="2">
        <v>0.1</v>
      </c>
      <c r="F214" s="2">
        <v>0.1</v>
      </c>
      <c r="G214" s="2">
        <v>0</v>
      </c>
    </row>
    <row r="215" spans="1:7">
      <c r="A215" s="2" t="s">
        <v>79</v>
      </c>
      <c r="B215" s="2">
        <v>6348</v>
      </c>
      <c r="C215" s="2">
        <v>2273.8000000000002</v>
      </c>
      <c r="D215" s="2">
        <v>1908.1</v>
      </c>
      <c r="E215" s="2">
        <v>1060</v>
      </c>
      <c r="F215" s="2">
        <v>679.9</v>
      </c>
      <c r="G215" s="2">
        <v>426.2</v>
      </c>
    </row>
    <row r="216" spans="1:7">
      <c r="A216" s="2" t="s">
        <v>78</v>
      </c>
      <c r="B216" s="2">
        <v>975.2</v>
      </c>
      <c r="C216" s="2">
        <v>213.3</v>
      </c>
      <c r="D216" s="2">
        <v>246</v>
      </c>
      <c r="E216" s="2">
        <v>241.3</v>
      </c>
      <c r="F216" s="2">
        <v>160.4</v>
      </c>
      <c r="G216" s="2">
        <v>114.2</v>
      </c>
    </row>
    <row r="217" spans="1:7">
      <c r="A217" s="2" t="s">
        <v>77</v>
      </c>
      <c r="B217" s="2">
        <v>13.6</v>
      </c>
      <c r="C217" s="2">
        <v>3.6</v>
      </c>
      <c r="D217" s="2">
        <v>3.4</v>
      </c>
      <c r="E217" s="2">
        <v>2.5</v>
      </c>
      <c r="F217" s="2">
        <v>2.6</v>
      </c>
      <c r="G217" s="2">
        <v>1.5</v>
      </c>
    </row>
    <row r="218" spans="1:7">
      <c r="A218" s="2" t="s">
        <v>76</v>
      </c>
      <c r="B218" s="2">
        <v>22.2</v>
      </c>
      <c r="C218" s="2">
        <v>4.5999999999999996</v>
      </c>
      <c r="D218" s="2">
        <v>6.3</v>
      </c>
      <c r="E218" s="2">
        <v>4.5999999999999996</v>
      </c>
      <c r="F218" s="2">
        <v>3.8</v>
      </c>
      <c r="G218" s="2">
        <v>2.9</v>
      </c>
    </row>
    <row r="219" spans="1:7">
      <c r="A219" s="2" t="s">
        <v>75</v>
      </c>
      <c r="B219" s="2">
        <v>170.1</v>
      </c>
      <c r="C219" s="2">
        <v>42.8</v>
      </c>
      <c r="D219" s="2">
        <v>43.5</v>
      </c>
      <c r="E219" s="2">
        <v>41.7</v>
      </c>
      <c r="F219" s="2">
        <v>24.1</v>
      </c>
      <c r="G219" s="2">
        <v>18.100000000000001</v>
      </c>
    </row>
    <row r="220" spans="1:7">
      <c r="A220" s="2" t="s">
        <v>2151</v>
      </c>
      <c r="B220" s="2">
        <v>199.7</v>
      </c>
      <c r="C220" s="2">
        <v>55.2</v>
      </c>
      <c r="D220" s="2">
        <v>53.8</v>
      </c>
      <c r="E220" s="2">
        <v>44.1</v>
      </c>
      <c r="F220" s="2">
        <v>29.4</v>
      </c>
      <c r="G220" s="2">
        <v>17.100000000000001</v>
      </c>
    </row>
    <row r="221" spans="1:7">
      <c r="A221" s="2" t="s">
        <v>72</v>
      </c>
      <c r="B221" s="2">
        <v>484.5</v>
      </c>
      <c r="C221" s="2">
        <v>100.7</v>
      </c>
      <c r="D221" s="2">
        <v>128</v>
      </c>
      <c r="E221" s="2">
        <v>129.19999999999999</v>
      </c>
      <c r="F221" s="2">
        <v>75.099999999999994</v>
      </c>
      <c r="G221" s="2">
        <v>51.4</v>
      </c>
    </row>
    <row r="222" spans="1:7">
      <c r="A222" s="2" t="s">
        <v>71</v>
      </c>
      <c r="B222" s="2">
        <v>0.8</v>
      </c>
      <c r="C222" s="2">
        <v>0.2</v>
      </c>
      <c r="D222" s="2">
        <v>0.2</v>
      </c>
      <c r="E222" s="2">
        <v>0.2</v>
      </c>
      <c r="F222" s="2">
        <v>0.1</v>
      </c>
      <c r="G222" s="2">
        <v>0</v>
      </c>
    </row>
    <row r="223" spans="1:7">
      <c r="A223" s="2" t="s">
        <v>70</v>
      </c>
      <c r="B223" s="2">
        <v>14</v>
      </c>
      <c r="C223" s="2">
        <v>3.3</v>
      </c>
      <c r="D223" s="2">
        <v>3.3</v>
      </c>
      <c r="E223" s="2">
        <v>3</v>
      </c>
      <c r="F223" s="2">
        <v>2.7</v>
      </c>
      <c r="G223" s="2">
        <v>1.7</v>
      </c>
    </row>
    <row r="224" spans="1:7">
      <c r="A224" s="2" t="s">
        <v>69</v>
      </c>
      <c r="B224" s="2">
        <v>0</v>
      </c>
      <c r="C224" s="2">
        <v>0</v>
      </c>
      <c r="D224" s="2">
        <v>0</v>
      </c>
      <c r="E224" s="2">
        <v>0</v>
      </c>
      <c r="F224" s="2">
        <v>0</v>
      </c>
      <c r="G224" s="2">
        <v>0</v>
      </c>
    </row>
    <row r="225" spans="1:7">
      <c r="A225" s="2" t="s">
        <v>2150</v>
      </c>
      <c r="B225" s="2">
        <v>69.400000000000006</v>
      </c>
      <c r="C225" s="2">
        <v>2.8</v>
      </c>
      <c r="D225" s="2">
        <v>7.2</v>
      </c>
      <c r="E225" s="2">
        <v>16</v>
      </c>
      <c r="F225" s="2">
        <v>22.2</v>
      </c>
      <c r="G225" s="2">
        <v>21.1</v>
      </c>
    </row>
    <row r="226" spans="1:7">
      <c r="A226" s="2" t="s">
        <v>2149</v>
      </c>
      <c r="B226" s="2">
        <v>3.9</v>
      </c>
      <c r="C226" s="2">
        <v>0.7</v>
      </c>
      <c r="D226" s="2">
        <v>1</v>
      </c>
      <c r="E226" s="2">
        <v>0.7</v>
      </c>
      <c r="F226" s="2">
        <v>0.8</v>
      </c>
      <c r="G226" s="2">
        <v>0.8</v>
      </c>
    </row>
    <row r="227" spans="1:7">
      <c r="A227" s="2" t="s">
        <v>65</v>
      </c>
      <c r="B227" s="2">
        <v>2084.8000000000002</v>
      </c>
      <c r="C227" s="2">
        <v>124.3</v>
      </c>
      <c r="D227" s="2">
        <v>249.2</v>
      </c>
      <c r="E227" s="2">
        <v>432</v>
      </c>
      <c r="F227" s="2">
        <v>627.79999999999995</v>
      </c>
      <c r="G227" s="2">
        <v>651.5</v>
      </c>
    </row>
    <row r="228" spans="1:7">
      <c r="A228" s="2" t="s">
        <v>64</v>
      </c>
      <c r="B228" s="2">
        <v>1097.5999999999999</v>
      </c>
      <c r="C228" s="2">
        <v>36.299999999999997</v>
      </c>
      <c r="D228" s="2">
        <v>95.9</v>
      </c>
      <c r="E228" s="2">
        <v>224.5</v>
      </c>
      <c r="F228" s="2">
        <v>356.1</v>
      </c>
      <c r="G228" s="2">
        <v>384.7</v>
      </c>
    </row>
    <row r="229" spans="1:7">
      <c r="A229" s="2" t="s">
        <v>63</v>
      </c>
      <c r="B229" s="2">
        <v>833.7</v>
      </c>
      <c r="C229" s="2">
        <v>86.3</v>
      </c>
      <c r="D229" s="2">
        <v>149.6</v>
      </c>
      <c r="E229" s="2">
        <v>197.3</v>
      </c>
      <c r="F229" s="2">
        <v>225.3</v>
      </c>
      <c r="G229" s="2">
        <v>175.2</v>
      </c>
    </row>
    <row r="230" spans="1:7">
      <c r="A230" s="2" t="s">
        <v>62</v>
      </c>
      <c r="B230" s="2">
        <v>18.2</v>
      </c>
      <c r="C230" s="2">
        <v>0.6</v>
      </c>
      <c r="D230" s="2">
        <v>1.3</v>
      </c>
      <c r="E230" s="2">
        <v>2.1</v>
      </c>
      <c r="F230" s="2">
        <v>5.7</v>
      </c>
      <c r="G230" s="2">
        <v>8.5</v>
      </c>
    </row>
    <row r="231" spans="1:7">
      <c r="A231" s="2" t="s">
        <v>61</v>
      </c>
      <c r="B231" s="2">
        <v>162.1</v>
      </c>
      <c r="C231" s="2">
        <v>1.9</v>
      </c>
      <c r="D231" s="2">
        <v>4.3</v>
      </c>
      <c r="E231" s="2">
        <v>12.1</v>
      </c>
      <c r="F231" s="2">
        <v>49.7</v>
      </c>
      <c r="G231" s="2">
        <v>94.2</v>
      </c>
    </row>
    <row r="232" spans="1:7">
      <c r="A232" s="2" t="s">
        <v>60</v>
      </c>
      <c r="B232" s="2">
        <v>160.6</v>
      </c>
      <c r="C232" s="2">
        <v>1.9</v>
      </c>
      <c r="D232" s="2">
        <v>4.3</v>
      </c>
      <c r="E232" s="2">
        <v>11.9</v>
      </c>
      <c r="F232" s="2">
        <v>49.3</v>
      </c>
      <c r="G232" s="2">
        <v>93.3</v>
      </c>
    </row>
    <row r="233" spans="1:7">
      <c r="A233" s="2" t="s">
        <v>47</v>
      </c>
    </row>
    <row r="234" spans="1:7">
      <c r="A234" s="2" t="s">
        <v>44</v>
      </c>
      <c r="B234" s="2">
        <v>11511.4</v>
      </c>
      <c r="C234" s="2">
        <v>2990.9</v>
      </c>
      <c r="D234" s="2">
        <v>2860.1</v>
      </c>
      <c r="E234" s="2">
        <v>2191.4</v>
      </c>
      <c r="F234" s="2">
        <v>1926.2</v>
      </c>
      <c r="G234" s="2">
        <v>1542.6</v>
      </c>
    </row>
    <row r="235" spans="1:7">
      <c r="A235" s="2" t="s">
        <v>93</v>
      </c>
      <c r="B235" s="2">
        <v>8015.4</v>
      </c>
      <c r="C235" s="2">
        <v>2664.1</v>
      </c>
      <c r="D235" s="2">
        <v>2338.1</v>
      </c>
      <c r="E235" s="2">
        <v>1423.1</v>
      </c>
      <c r="F235" s="2">
        <v>966.7</v>
      </c>
      <c r="G235" s="2">
        <v>623.20000000000005</v>
      </c>
    </row>
    <row r="236" spans="1:7">
      <c r="A236" s="2" t="s">
        <v>42</v>
      </c>
      <c r="B236" s="2">
        <v>6865</v>
      </c>
      <c r="C236" s="2">
        <v>2412.6</v>
      </c>
      <c r="D236" s="2">
        <v>2080.8000000000002</v>
      </c>
      <c r="E236" s="2">
        <v>1159.4000000000001</v>
      </c>
      <c r="F236" s="2">
        <v>743.8</v>
      </c>
      <c r="G236" s="2">
        <v>468.1</v>
      </c>
    </row>
    <row r="237" spans="1:7">
      <c r="A237" s="2" t="s">
        <v>92</v>
      </c>
      <c r="B237" s="2">
        <v>2725.8</v>
      </c>
      <c r="C237" s="2">
        <v>909</v>
      </c>
      <c r="D237" s="2">
        <v>801.1</v>
      </c>
      <c r="E237" s="2">
        <v>443.3</v>
      </c>
      <c r="F237" s="2">
        <v>327.5</v>
      </c>
      <c r="G237" s="2">
        <v>244.8</v>
      </c>
    </row>
    <row r="238" spans="1:7">
      <c r="A238" s="2" t="s">
        <v>91</v>
      </c>
      <c r="B238" s="2">
        <v>180.7</v>
      </c>
      <c r="C238" s="2">
        <v>5</v>
      </c>
      <c r="D238" s="2">
        <v>15.5</v>
      </c>
      <c r="E238" s="2">
        <v>23.5</v>
      </c>
      <c r="F238" s="2">
        <v>49.8</v>
      </c>
      <c r="G238" s="2">
        <v>86.9</v>
      </c>
    </row>
    <row r="239" spans="1:7">
      <c r="A239" s="2" t="s">
        <v>90</v>
      </c>
      <c r="B239" s="2">
        <v>805.8</v>
      </c>
      <c r="C239" s="2">
        <v>159.1</v>
      </c>
      <c r="D239" s="2">
        <v>191.2</v>
      </c>
      <c r="E239" s="2">
        <v>139.80000000000001</v>
      </c>
      <c r="F239" s="2">
        <v>147.69999999999999</v>
      </c>
      <c r="G239" s="2">
        <v>168</v>
      </c>
    </row>
    <row r="240" spans="1:7">
      <c r="A240" s="2" t="s">
        <v>89</v>
      </c>
      <c r="B240" s="2">
        <v>159.9</v>
      </c>
      <c r="C240" s="2">
        <v>30.3</v>
      </c>
      <c r="D240" s="2">
        <v>42.8</v>
      </c>
      <c r="E240" s="2">
        <v>31.5</v>
      </c>
      <c r="F240" s="2">
        <v>30</v>
      </c>
      <c r="G240" s="2">
        <v>25.2</v>
      </c>
    </row>
    <row r="241" spans="1:7">
      <c r="A241" s="2" t="s">
        <v>88</v>
      </c>
      <c r="B241" s="2">
        <v>3988.4</v>
      </c>
      <c r="C241" s="2">
        <v>1501.7</v>
      </c>
      <c r="D241" s="2">
        <v>1222.8</v>
      </c>
      <c r="E241" s="2">
        <v>681</v>
      </c>
      <c r="F241" s="2">
        <v>385.6</v>
      </c>
      <c r="G241" s="2">
        <v>197.3</v>
      </c>
    </row>
    <row r="242" spans="1:7">
      <c r="A242" s="2" t="s">
        <v>87</v>
      </c>
      <c r="B242" s="2">
        <v>1092.4000000000001</v>
      </c>
      <c r="C242" s="2">
        <v>387.4</v>
      </c>
      <c r="D242" s="2">
        <v>355.7</v>
      </c>
      <c r="E242" s="2">
        <v>192.1</v>
      </c>
      <c r="F242" s="2">
        <v>108.9</v>
      </c>
      <c r="G242" s="2">
        <v>48.3</v>
      </c>
    </row>
    <row r="243" spans="1:7">
      <c r="A243" s="2" t="s">
        <v>86</v>
      </c>
      <c r="B243" s="2">
        <v>3705.3</v>
      </c>
      <c r="C243" s="2">
        <v>748.4</v>
      </c>
      <c r="D243" s="2">
        <v>1144.4000000000001</v>
      </c>
      <c r="E243" s="2">
        <v>786.9</v>
      </c>
      <c r="F243" s="2">
        <v>610.5</v>
      </c>
      <c r="G243" s="2">
        <v>415.2</v>
      </c>
    </row>
    <row r="244" spans="1:7">
      <c r="A244" s="2" t="s">
        <v>34</v>
      </c>
      <c r="B244" s="2">
        <v>1203.0999999999999</v>
      </c>
      <c r="C244" s="2">
        <v>204.1</v>
      </c>
      <c r="D244" s="2">
        <v>307</v>
      </c>
      <c r="E244" s="2">
        <v>318.89999999999998</v>
      </c>
      <c r="F244" s="2">
        <v>229</v>
      </c>
      <c r="G244" s="2">
        <v>144.1</v>
      </c>
    </row>
    <row r="245" spans="1:7">
      <c r="A245" s="2" t="s">
        <v>85</v>
      </c>
      <c r="B245" s="2">
        <v>1055.4000000000001</v>
      </c>
      <c r="C245" s="2">
        <v>180.2</v>
      </c>
      <c r="D245" s="2">
        <v>268.7</v>
      </c>
      <c r="E245" s="2">
        <v>282.8</v>
      </c>
      <c r="F245" s="2">
        <v>201.3</v>
      </c>
      <c r="G245" s="2">
        <v>122.4</v>
      </c>
    </row>
    <row r="246" spans="1:7">
      <c r="A246" s="2" t="s">
        <v>84</v>
      </c>
      <c r="B246" s="2">
        <v>151.19999999999999</v>
      </c>
      <c r="C246" s="2">
        <v>23.7</v>
      </c>
      <c r="D246" s="2">
        <v>38.6</v>
      </c>
      <c r="E246" s="2">
        <v>38.1</v>
      </c>
      <c r="F246" s="2">
        <v>29.1</v>
      </c>
      <c r="G246" s="2">
        <v>21.7</v>
      </c>
    </row>
    <row r="247" spans="1:7">
      <c r="A247" s="2" t="s">
        <v>31</v>
      </c>
      <c r="B247" s="2">
        <v>1</v>
      </c>
      <c r="C247" s="2">
        <v>0.1</v>
      </c>
      <c r="D247" s="2">
        <v>0.3</v>
      </c>
      <c r="E247" s="2">
        <v>0.2</v>
      </c>
      <c r="F247" s="2">
        <v>0.1</v>
      </c>
      <c r="G247" s="2">
        <v>0.3</v>
      </c>
    </row>
    <row r="248" spans="1:7">
      <c r="A248" s="2" t="s">
        <v>83</v>
      </c>
      <c r="B248" s="2">
        <v>8.6</v>
      </c>
      <c r="C248" s="2">
        <v>1.2</v>
      </c>
      <c r="D248" s="2">
        <v>1.8</v>
      </c>
      <c r="E248" s="2">
        <v>1.6</v>
      </c>
      <c r="F248" s="2">
        <v>1.7</v>
      </c>
      <c r="G248" s="2">
        <v>2.4</v>
      </c>
    </row>
    <row r="249" spans="1:7">
      <c r="A249" s="2" t="s">
        <v>29</v>
      </c>
      <c r="B249" s="2">
        <v>6</v>
      </c>
      <c r="C249" s="2">
        <v>0.8</v>
      </c>
      <c r="D249" s="2">
        <v>1.3</v>
      </c>
      <c r="E249" s="2">
        <v>1.1000000000000001</v>
      </c>
      <c r="F249" s="2">
        <v>1.2</v>
      </c>
      <c r="G249" s="2">
        <v>1.6</v>
      </c>
    </row>
    <row r="250" spans="1:7">
      <c r="A250" s="2" t="s">
        <v>82</v>
      </c>
      <c r="B250" s="2">
        <v>1386.2</v>
      </c>
      <c r="C250" s="2">
        <v>258.2</v>
      </c>
      <c r="D250" s="2">
        <v>309.8</v>
      </c>
      <c r="E250" s="2">
        <v>288.8</v>
      </c>
      <c r="F250" s="2">
        <v>276.39999999999998</v>
      </c>
      <c r="G250" s="2">
        <v>253.1</v>
      </c>
    </row>
    <row r="251" spans="1:7">
      <c r="A251" s="2" t="s">
        <v>81</v>
      </c>
      <c r="B251" s="2">
        <v>586.5</v>
      </c>
      <c r="C251" s="2">
        <v>159.69999999999999</v>
      </c>
      <c r="D251" s="2">
        <v>130.9</v>
      </c>
      <c r="E251" s="2">
        <v>107.1</v>
      </c>
      <c r="F251" s="2">
        <v>108</v>
      </c>
      <c r="G251" s="2">
        <v>80.7</v>
      </c>
    </row>
    <row r="252" spans="1:7">
      <c r="A252" s="2" t="s">
        <v>80</v>
      </c>
      <c r="B252" s="2">
        <v>0.8</v>
      </c>
      <c r="C252" s="2">
        <v>0.2</v>
      </c>
      <c r="D252" s="2">
        <v>0.2</v>
      </c>
      <c r="E252" s="2">
        <v>0.2</v>
      </c>
      <c r="F252" s="2">
        <v>0.1</v>
      </c>
      <c r="G252" s="2">
        <v>0.1</v>
      </c>
    </row>
    <row r="253" spans="1:7">
      <c r="A253" s="2" t="s">
        <v>79</v>
      </c>
      <c r="B253" s="2">
        <v>6923.2</v>
      </c>
      <c r="C253" s="2">
        <v>2428.6999999999998</v>
      </c>
      <c r="D253" s="2">
        <v>2087.1999999999998</v>
      </c>
      <c r="E253" s="2">
        <v>1187.3</v>
      </c>
      <c r="F253" s="2">
        <v>754.3</v>
      </c>
      <c r="G253" s="2">
        <v>465.6</v>
      </c>
    </row>
    <row r="254" spans="1:7">
      <c r="A254" s="2" t="s">
        <v>78</v>
      </c>
      <c r="B254" s="2">
        <v>1249.7</v>
      </c>
      <c r="C254" s="2">
        <v>236</v>
      </c>
      <c r="D254" s="2">
        <v>313.2</v>
      </c>
      <c r="E254" s="2">
        <v>325.5</v>
      </c>
      <c r="F254" s="2">
        <v>222.4</v>
      </c>
      <c r="G254" s="2">
        <v>152.6</v>
      </c>
    </row>
    <row r="255" spans="1:7">
      <c r="A255" s="2" t="s">
        <v>77</v>
      </c>
      <c r="B255" s="2">
        <v>14.9</v>
      </c>
      <c r="C255" s="2">
        <v>3.7</v>
      </c>
      <c r="D255" s="2">
        <v>3.7</v>
      </c>
      <c r="E255" s="2">
        <v>3</v>
      </c>
      <c r="F255" s="2">
        <v>2.7</v>
      </c>
      <c r="G255" s="2">
        <v>1.7</v>
      </c>
    </row>
    <row r="256" spans="1:7">
      <c r="A256" s="2" t="s">
        <v>76</v>
      </c>
      <c r="B256" s="2">
        <v>22.5</v>
      </c>
      <c r="C256" s="2">
        <v>4.7</v>
      </c>
      <c r="D256" s="2">
        <v>6.8</v>
      </c>
      <c r="E256" s="2">
        <v>4.4000000000000004</v>
      </c>
      <c r="F256" s="2">
        <v>3.6</v>
      </c>
      <c r="G256" s="2">
        <v>3</v>
      </c>
    </row>
    <row r="257" spans="1:7">
      <c r="A257" s="2" t="s">
        <v>75</v>
      </c>
      <c r="B257" s="2">
        <v>191.7</v>
      </c>
      <c r="C257" s="2">
        <v>41.3</v>
      </c>
      <c r="D257" s="2">
        <v>48.7</v>
      </c>
      <c r="E257" s="2">
        <v>50.5</v>
      </c>
      <c r="F257" s="2">
        <v>29.5</v>
      </c>
      <c r="G257" s="2">
        <v>21.7</v>
      </c>
    </row>
    <row r="258" spans="1:7">
      <c r="A258" s="2" t="s">
        <v>2151</v>
      </c>
      <c r="B258" s="2">
        <v>238.7</v>
      </c>
      <c r="C258" s="2">
        <v>61.6</v>
      </c>
      <c r="D258" s="2">
        <v>65.599999999999994</v>
      </c>
      <c r="E258" s="2">
        <v>54.2</v>
      </c>
      <c r="F258" s="2">
        <v>35.9</v>
      </c>
      <c r="G258" s="2">
        <v>21.5</v>
      </c>
    </row>
    <row r="259" spans="1:7">
      <c r="A259" s="2" t="s">
        <v>72</v>
      </c>
      <c r="B259" s="2">
        <v>657.3</v>
      </c>
      <c r="C259" s="2">
        <v>116</v>
      </c>
      <c r="D259" s="2">
        <v>171.4</v>
      </c>
      <c r="E259" s="2">
        <v>184.3</v>
      </c>
      <c r="F259" s="2">
        <v>113</v>
      </c>
      <c r="G259" s="2">
        <v>72.400000000000006</v>
      </c>
    </row>
    <row r="260" spans="1:7">
      <c r="A260" s="2" t="s">
        <v>71</v>
      </c>
      <c r="B260" s="2">
        <v>1.1000000000000001</v>
      </c>
      <c r="C260" s="2">
        <v>0.2</v>
      </c>
      <c r="D260" s="2">
        <v>0.3</v>
      </c>
      <c r="E260" s="2">
        <v>0.3</v>
      </c>
      <c r="F260" s="2">
        <v>0.2</v>
      </c>
      <c r="G260" s="2">
        <v>0.1</v>
      </c>
    </row>
    <row r="261" spans="1:7">
      <c r="A261" s="2" t="s">
        <v>70</v>
      </c>
      <c r="B261" s="2">
        <v>21.8</v>
      </c>
      <c r="C261" s="2">
        <v>4.2</v>
      </c>
      <c r="D261" s="2">
        <v>5.6</v>
      </c>
      <c r="E261" s="2">
        <v>4.5999999999999996</v>
      </c>
      <c r="F261" s="2">
        <v>4.4000000000000004</v>
      </c>
      <c r="G261" s="2">
        <v>3.1</v>
      </c>
    </row>
    <row r="262" spans="1:7">
      <c r="A262" s="2" t="s">
        <v>69</v>
      </c>
      <c r="B262" s="2">
        <v>0.1</v>
      </c>
      <c r="C262" s="2">
        <v>0</v>
      </c>
      <c r="D262" s="2">
        <v>0</v>
      </c>
      <c r="E262" s="2">
        <v>0</v>
      </c>
      <c r="F262" s="2">
        <v>0</v>
      </c>
      <c r="G262" s="2" t="s">
        <v>19</v>
      </c>
    </row>
    <row r="263" spans="1:7">
      <c r="A263" s="2" t="s">
        <v>2150</v>
      </c>
      <c r="B263" s="2">
        <v>100.1</v>
      </c>
      <c r="C263" s="2">
        <v>3.9</v>
      </c>
      <c r="D263" s="2">
        <v>10.9</v>
      </c>
      <c r="E263" s="2">
        <v>24</v>
      </c>
      <c r="F263" s="2">
        <v>32.700000000000003</v>
      </c>
      <c r="G263" s="2">
        <v>28.6</v>
      </c>
    </row>
    <row r="264" spans="1:7">
      <c r="A264" s="2" t="s">
        <v>2149</v>
      </c>
      <c r="B264" s="2">
        <v>4.7</v>
      </c>
      <c r="C264" s="2">
        <v>0.8</v>
      </c>
      <c r="D264" s="2">
        <v>1</v>
      </c>
      <c r="E264" s="2">
        <v>1</v>
      </c>
      <c r="F264" s="2">
        <v>1</v>
      </c>
      <c r="G264" s="2">
        <v>0.9</v>
      </c>
    </row>
    <row r="265" spans="1:7">
      <c r="A265" s="2" t="s">
        <v>65</v>
      </c>
      <c r="B265" s="2">
        <v>2842.1</v>
      </c>
      <c r="C265" s="2">
        <v>171.5</v>
      </c>
      <c r="D265" s="2">
        <v>350.3</v>
      </c>
      <c r="E265" s="2">
        <v>608.9</v>
      </c>
      <c r="F265" s="2">
        <v>859.3</v>
      </c>
      <c r="G265" s="2">
        <v>852.1</v>
      </c>
    </row>
    <row r="266" spans="1:7">
      <c r="A266" s="2" t="s">
        <v>64</v>
      </c>
      <c r="B266" s="2">
        <v>1522.1</v>
      </c>
      <c r="C266" s="2">
        <v>47.8</v>
      </c>
      <c r="D266" s="2">
        <v>135.5</v>
      </c>
      <c r="E266" s="2">
        <v>324.60000000000002</v>
      </c>
      <c r="F266" s="2">
        <v>498.7</v>
      </c>
      <c r="G266" s="2">
        <v>515.5</v>
      </c>
    </row>
    <row r="267" spans="1:7">
      <c r="A267" s="2" t="s">
        <v>63</v>
      </c>
      <c r="B267" s="2">
        <v>1121.2</v>
      </c>
      <c r="C267" s="2">
        <v>121.2</v>
      </c>
      <c r="D267" s="2">
        <v>209.3</v>
      </c>
      <c r="E267" s="2">
        <v>270.7</v>
      </c>
      <c r="F267" s="2">
        <v>298.7</v>
      </c>
      <c r="G267" s="2">
        <v>221.3</v>
      </c>
    </row>
    <row r="268" spans="1:7">
      <c r="A268" s="2" t="s">
        <v>62</v>
      </c>
      <c r="B268" s="2">
        <v>22.6</v>
      </c>
      <c r="C268" s="2">
        <v>0.9</v>
      </c>
      <c r="D268" s="2">
        <v>1.6</v>
      </c>
      <c r="E268" s="2">
        <v>2.9</v>
      </c>
      <c r="F268" s="2">
        <v>7</v>
      </c>
      <c r="G268" s="2">
        <v>10.199999999999999</v>
      </c>
    </row>
    <row r="269" spans="1:7">
      <c r="A269" s="2" t="s">
        <v>61</v>
      </c>
      <c r="B269" s="2">
        <v>210.4</v>
      </c>
      <c r="C269" s="2">
        <v>2.7</v>
      </c>
      <c r="D269" s="2">
        <v>6.4</v>
      </c>
      <c r="E269" s="2">
        <v>16.2</v>
      </c>
      <c r="F269" s="2">
        <v>66.400000000000006</v>
      </c>
      <c r="G269" s="2">
        <v>118.7</v>
      </c>
    </row>
    <row r="270" spans="1:7">
      <c r="A270" s="2" t="s">
        <v>60</v>
      </c>
      <c r="B270" s="2">
        <v>208.4</v>
      </c>
      <c r="C270" s="2">
        <v>2.7</v>
      </c>
      <c r="D270" s="2">
        <v>6.3</v>
      </c>
      <c r="E270" s="2">
        <v>15.9</v>
      </c>
      <c r="F270" s="2">
        <v>65.900000000000006</v>
      </c>
      <c r="G270" s="2">
        <v>117.5</v>
      </c>
    </row>
    <row r="271" spans="1:7">
      <c r="A271" s="2" t="s">
        <v>46</v>
      </c>
    </row>
    <row r="272" spans="1:7">
      <c r="A272" s="2" t="s">
        <v>44</v>
      </c>
      <c r="B272" s="2">
        <v>7929.3</v>
      </c>
      <c r="C272" s="2">
        <v>1621.8</v>
      </c>
      <c r="D272" s="2">
        <v>1857.4</v>
      </c>
      <c r="E272" s="2">
        <v>1617.2</v>
      </c>
      <c r="F272" s="2">
        <v>1576.2</v>
      </c>
      <c r="G272" s="2">
        <v>1256.5999999999999</v>
      </c>
    </row>
    <row r="273" spans="1:7">
      <c r="A273" s="2" t="s">
        <v>93</v>
      </c>
      <c r="B273" s="2">
        <v>5066</v>
      </c>
      <c r="C273" s="2">
        <v>1408.8</v>
      </c>
      <c r="D273" s="2">
        <v>1455.2</v>
      </c>
      <c r="E273" s="2">
        <v>988.9</v>
      </c>
      <c r="F273" s="2">
        <v>733.4</v>
      </c>
      <c r="G273" s="2">
        <v>479.7</v>
      </c>
    </row>
    <row r="274" spans="1:7">
      <c r="A274" s="2" t="s">
        <v>42</v>
      </c>
      <c r="B274" s="2">
        <v>4239.3</v>
      </c>
      <c r="C274" s="2">
        <v>1251.4000000000001</v>
      </c>
      <c r="D274" s="2">
        <v>1275.2</v>
      </c>
      <c r="E274" s="2">
        <v>796.1</v>
      </c>
      <c r="F274" s="2">
        <v>556.1</v>
      </c>
      <c r="G274" s="2">
        <v>360.4</v>
      </c>
    </row>
    <row r="275" spans="1:7">
      <c r="A275" s="2" t="s">
        <v>92</v>
      </c>
      <c r="B275" s="2">
        <v>1506</v>
      </c>
      <c r="C275" s="2">
        <v>421.6</v>
      </c>
      <c r="D275" s="2">
        <v>420.4</v>
      </c>
      <c r="E275" s="2">
        <v>267.3</v>
      </c>
      <c r="F275" s="2">
        <v>220.1</v>
      </c>
      <c r="G275" s="2">
        <v>176.5</v>
      </c>
    </row>
    <row r="276" spans="1:7">
      <c r="A276" s="2" t="s">
        <v>91</v>
      </c>
      <c r="B276" s="2">
        <v>161.4</v>
      </c>
      <c r="C276" s="2">
        <v>3.7</v>
      </c>
      <c r="D276" s="2">
        <v>13</v>
      </c>
      <c r="E276" s="2">
        <v>22</v>
      </c>
      <c r="F276" s="2">
        <v>46.8</v>
      </c>
      <c r="G276" s="2">
        <v>76</v>
      </c>
    </row>
    <row r="277" spans="1:7">
      <c r="A277" s="2" t="s">
        <v>90</v>
      </c>
      <c r="B277" s="2">
        <v>526.79999999999995</v>
      </c>
      <c r="C277" s="2">
        <v>75.3</v>
      </c>
      <c r="D277" s="2">
        <v>108.6</v>
      </c>
      <c r="E277" s="2">
        <v>93.5</v>
      </c>
      <c r="F277" s="2">
        <v>111.9</v>
      </c>
      <c r="G277" s="2">
        <v>137.5</v>
      </c>
    </row>
    <row r="278" spans="1:7">
      <c r="A278" s="2" t="s">
        <v>89</v>
      </c>
      <c r="B278" s="2">
        <v>86.8</v>
      </c>
      <c r="C278" s="2">
        <v>14.3</v>
      </c>
      <c r="D278" s="2">
        <v>20.6</v>
      </c>
      <c r="E278" s="2">
        <v>17.899999999999999</v>
      </c>
      <c r="F278" s="2">
        <v>18</v>
      </c>
      <c r="G278" s="2">
        <v>16</v>
      </c>
    </row>
    <row r="279" spans="1:7">
      <c r="A279" s="2" t="s">
        <v>88</v>
      </c>
      <c r="B279" s="2">
        <v>2508</v>
      </c>
      <c r="C279" s="2">
        <v>799.9</v>
      </c>
      <c r="D279" s="2">
        <v>784.9</v>
      </c>
      <c r="E279" s="2">
        <v>480.8</v>
      </c>
      <c r="F279" s="2">
        <v>293.60000000000002</v>
      </c>
      <c r="G279" s="2">
        <v>148.80000000000001</v>
      </c>
    </row>
    <row r="280" spans="1:7">
      <c r="A280" s="2" t="s">
        <v>87</v>
      </c>
      <c r="B280" s="2">
        <v>598.70000000000005</v>
      </c>
      <c r="C280" s="2">
        <v>190.1</v>
      </c>
      <c r="D280" s="2">
        <v>198.1</v>
      </c>
      <c r="E280" s="2">
        <v>113.7</v>
      </c>
      <c r="F280" s="2">
        <v>67.2</v>
      </c>
      <c r="G280" s="2">
        <v>29.7</v>
      </c>
    </row>
    <row r="281" spans="1:7">
      <c r="A281" s="2" t="s">
        <v>86</v>
      </c>
      <c r="B281" s="2">
        <v>2480.9</v>
      </c>
      <c r="C281" s="2">
        <v>419.1</v>
      </c>
      <c r="D281" s="2">
        <v>720.1</v>
      </c>
      <c r="E281" s="2">
        <v>556.20000000000005</v>
      </c>
      <c r="F281" s="2">
        <v>463.2</v>
      </c>
      <c r="G281" s="2">
        <v>322.3</v>
      </c>
    </row>
    <row r="282" spans="1:7">
      <c r="A282" s="2" t="s">
        <v>34</v>
      </c>
      <c r="B282" s="2">
        <v>981.5</v>
      </c>
      <c r="C282" s="2">
        <v>152.69999999999999</v>
      </c>
      <c r="D282" s="2">
        <v>253</v>
      </c>
      <c r="E282" s="2">
        <v>261.3</v>
      </c>
      <c r="F282" s="2">
        <v>196.5</v>
      </c>
      <c r="G282" s="2">
        <v>118.1</v>
      </c>
    </row>
    <row r="283" spans="1:7">
      <c r="A283" s="2" t="s">
        <v>85</v>
      </c>
      <c r="B283" s="2">
        <v>869.1</v>
      </c>
      <c r="C283" s="2">
        <v>135.5</v>
      </c>
      <c r="D283" s="2">
        <v>223.7</v>
      </c>
      <c r="E283" s="2">
        <v>233.4</v>
      </c>
      <c r="F283" s="2">
        <v>174.6</v>
      </c>
      <c r="G283" s="2">
        <v>101.9</v>
      </c>
    </row>
    <row r="284" spans="1:7">
      <c r="A284" s="2" t="s">
        <v>84</v>
      </c>
      <c r="B284" s="2">
        <v>114.3</v>
      </c>
      <c r="C284" s="2">
        <v>17</v>
      </c>
      <c r="D284" s="2">
        <v>29.5</v>
      </c>
      <c r="E284" s="2">
        <v>28.9</v>
      </c>
      <c r="F284" s="2">
        <v>22.9</v>
      </c>
      <c r="G284" s="2">
        <v>16.100000000000001</v>
      </c>
    </row>
    <row r="285" spans="1:7">
      <c r="A285" s="2" t="s">
        <v>31</v>
      </c>
      <c r="B285" s="2">
        <v>0.8</v>
      </c>
      <c r="C285" s="2">
        <v>0.1</v>
      </c>
      <c r="D285" s="2">
        <v>0.2</v>
      </c>
      <c r="E285" s="2">
        <v>0.1</v>
      </c>
      <c r="F285" s="2">
        <v>0.2</v>
      </c>
      <c r="G285" s="2">
        <v>0.2</v>
      </c>
    </row>
    <row r="286" spans="1:7">
      <c r="A286" s="2" t="s">
        <v>83</v>
      </c>
      <c r="B286" s="2">
        <v>7.2</v>
      </c>
      <c r="C286" s="2">
        <v>0.9</v>
      </c>
      <c r="D286" s="2">
        <v>1.6</v>
      </c>
      <c r="E286" s="2">
        <v>1.4</v>
      </c>
      <c r="F286" s="2">
        <v>1.4</v>
      </c>
      <c r="G286" s="2">
        <v>1.9</v>
      </c>
    </row>
    <row r="287" spans="1:7">
      <c r="A287" s="2" t="s">
        <v>29</v>
      </c>
      <c r="B287" s="2">
        <v>5</v>
      </c>
      <c r="C287" s="2">
        <v>0.7</v>
      </c>
      <c r="D287" s="2">
        <v>1.1000000000000001</v>
      </c>
      <c r="E287" s="2">
        <v>1</v>
      </c>
      <c r="F287" s="2">
        <v>1</v>
      </c>
      <c r="G287" s="2">
        <v>1.4</v>
      </c>
    </row>
    <row r="288" spans="1:7">
      <c r="A288" s="2" t="s">
        <v>82</v>
      </c>
      <c r="B288" s="2">
        <v>968.4</v>
      </c>
      <c r="C288" s="2">
        <v>151.19999999999999</v>
      </c>
      <c r="D288" s="2">
        <v>203.6</v>
      </c>
      <c r="E288" s="2">
        <v>205.1</v>
      </c>
      <c r="F288" s="2">
        <v>213.3</v>
      </c>
      <c r="G288" s="2">
        <v>195.2</v>
      </c>
    </row>
    <row r="289" spans="1:7">
      <c r="A289" s="2" t="s">
        <v>81</v>
      </c>
      <c r="B289" s="2">
        <v>436</v>
      </c>
      <c r="C289" s="2">
        <v>104.1</v>
      </c>
      <c r="D289" s="2">
        <v>95.7</v>
      </c>
      <c r="E289" s="2">
        <v>83.6</v>
      </c>
      <c r="F289" s="2">
        <v>88.6</v>
      </c>
      <c r="G289" s="2">
        <v>64</v>
      </c>
    </row>
    <row r="290" spans="1:7">
      <c r="A290" s="2" t="s">
        <v>80</v>
      </c>
      <c r="B290" s="2">
        <v>0.4</v>
      </c>
      <c r="C290" s="2">
        <v>0.1</v>
      </c>
      <c r="D290" s="2">
        <v>0.1</v>
      </c>
      <c r="E290" s="2">
        <v>0.1</v>
      </c>
      <c r="F290" s="2">
        <v>0</v>
      </c>
      <c r="G290" s="2">
        <v>0</v>
      </c>
    </row>
    <row r="291" spans="1:7">
      <c r="A291" s="2" t="s">
        <v>79</v>
      </c>
      <c r="B291" s="2">
        <v>4284.6000000000004</v>
      </c>
      <c r="C291" s="2">
        <v>1260.5</v>
      </c>
      <c r="D291" s="2">
        <v>1280.8</v>
      </c>
      <c r="E291" s="2">
        <v>817.1</v>
      </c>
      <c r="F291" s="2">
        <v>567.29999999999995</v>
      </c>
      <c r="G291" s="2">
        <v>358.8</v>
      </c>
    </row>
    <row r="292" spans="1:7">
      <c r="A292" s="2" t="s">
        <v>78</v>
      </c>
      <c r="B292" s="2">
        <v>838.8</v>
      </c>
      <c r="C292" s="2">
        <v>124.9</v>
      </c>
      <c r="D292" s="2">
        <v>198.2</v>
      </c>
      <c r="E292" s="2">
        <v>222.6</v>
      </c>
      <c r="F292" s="2">
        <v>174.7</v>
      </c>
      <c r="G292" s="2">
        <v>118.4</v>
      </c>
    </row>
    <row r="293" spans="1:7">
      <c r="A293" s="2" t="s">
        <v>77</v>
      </c>
      <c r="B293" s="2">
        <v>8.9</v>
      </c>
      <c r="C293" s="2">
        <v>1.8</v>
      </c>
      <c r="D293" s="2">
        <v>2.2000000000000002</v>
      </c>
      <c r="E293" s="2">
        <v>1.8</v>
      </c>
      <c r="F293" s="2">
        <v>2</v>
      </c>
      <c r="G293" s="2">
        <v>1.1000000000000001</v>
      </c>
    </row>
    <row r="294" spans="1:7">
      <c r="A294" s="2" t="s">
        <v>76</v>
      </c>
      <c r="B294" s="2">
        <v>13</v>
      </c>
      <c r="C294" s="2">
        <v>2.5</v>
      </c>
      <c r="D294" s="2">
        <v>3.7</v>
      </c>
      <c r="E294" s="2">
        <v>2.8</v>
      </c>
      <c r="F294" s="2">
        <v>2.2999999999999998</v>
      </c>
      <c r="G294" s="2">
        <v>1.6</v>
      </c>
    </row>
    <row r="295" spans="1:7">
      <c r="A295" s="2" t="s">
        <v>75</v>
      </c>
      <c r="B295" s="2">
        <v>117.4</v>
      </c>
      <c r="C295" s="2">
        <v>18.600000000000001</v>
      </c>
      <c r="D295" s="2">
        <v>27.4</v>
      </c>
      <c r="E295" s="2">
        <v>32.299999999999997</v>
      </c>
      <c r="F295" s="2">
        <v>21.7</v>
      </c>
      <c r="G295" s="2">
        <v>17.399999999999999</v>
      </c>
    </row>
    <row r="296" spans="1:7">
      <c r="A296" s="2" t="s">
        <v>2151</v>
      </c>
      <c r="B296" s="2">
        <v>150.69999999999999</v>
      </c>
      <c r="C296" s="2">
        <v>32.299999999999997</v>
      </c>
      <c r="D296" s="2">
        <v>41.4</v>
      </c>
      <c r="E296" s="2">
        <v>35.9</v>
      </c>
      <c r="F296" s="2">
        <v>26.3</v>
      </c>
      <c r="G296" s="2">
        <v>14.9</v>
      </c>
    </row>
    <row r="297" spans="1:7">
      <c r="A297" s="2" t="s">
        <v>72</v>
      </c>
      <c r="B297" s="2">
        <v>447.3</v>
      </c>
      <c r="C297" s="2">
        <v>63.7</v>
      </c>
      <c r="D297" s="2">
        <v>110.1</v>
      </c>
      <c r="E297" s="2">
        <v>125.4</v>
      </c>
      <c r="F297" s="2">
        <v>89.8</v>
      </c>
      <c r="G297" s="2">
        <v>58.5</v>
      </c>
    </row>
    <row r="298" spans="1:7">
      <c r="A298" s="2" t="s">
        <v>71</v>
      </c>
      <c r="B298" s="2">
        <v>0.7</v>
      </c>
      <c r="C298" s="2">
        <v>0.1</v>
      </c>
      <c r="D298" s="2">
        <v>0.2</v>
      </c>
      <c r="E298" s="2">
        <v>0.2</v>
      </c>
      <c r="F298" s="2">
        <v>0.1</v>
      </c>
      <c r="G298" s="2">
        <v>0.1</v>
      </c>
    </row>
    <row r="299" spans="1:7">
      <c r="A299" s="2" t="s">
        <v>70</v>
      </c>
      <c r="B299" s="2">
        <v>16.2</v>
      </c>
      <c r="C299" s="2">
        <v>2.8</v>
      </c>
      <c r="D299" s="2">
        <v>4</v>
      </c>
      <c r="E299" s="2">
        <v>3.7</v>
      </c>
      <c r="F299" s="2">
        <v>3.4</v>
      </c>
      <c r="G299" s="2">
        <v>2.2000000000000002</v>
      </c>
    </row>
    <row r="300" spans="1:7">
      <c r="A300" s="2" t="s">
        <v>69</v>
      </c>
      <c r="B300" s="2">
        <v>0</v>
      </c>
      <c r="C300" s="2">
        <v>0</v>
      </c>
      <c r="D300" s="2">
        <v>0</v>
      </c>
      <c r="E300" s="2">
        <v>0</v>
      </c>
      <c r="F300" s="2" t="s">
        <v>19</v>
      </c>
      <c r="G300" s="2" t="s">
        <v>19</v>
      </c>
    </row>
    <row r="301" spans="1:7">
      <c r="A301" s="2" t="s">
        <v>2150</v>
      </c>
      <c r="B301" s="2">
        <v>83.7</v>
      </c>
      <c r="C301" s="2">
        <v>3.1</v>
      </c>
      <c r="D301" s="2">
        <v>9.1</v>
      </c>
      <c r="E301" s="2">
        <v>20.399999999999999</v>
      </c>
      <c r="F301" s="2">
        <v>28.7</v>
      </c>
      <c r="G301" s="2">
        <v>22.4</v>
      </c>
    </row>
    <row r="302" spans="1:7">
      <c r="A302" s="2" t="s">
        <v>2149</v>
      </c>
      <c r="B302" s="2">
        <v>2.7</v>
      </c>
      <c r="C302" s="2">
        <v>0.3</v>
      </c>
      <c r="D302" s="2">
        <v>0.6</v>
      </c>
      <c r="E302" s="2">
        <v>0.6</v>
      </c>
      <c r="F302" s="2">
        <v>0.6</v>
      </c>
      <c r="G302" s="2">
        <v>0.5</v>
      </c>
    </row>
    <row r="303" spans="1:7">
      <c r="A303" s="2" t="s">
        <v>65</v>
      </c>
      <c r="B303" s="2">
        <v>2430.4</v>
      </c>
      <c r="C303" s="2">
        <v>132.69999999999999</v>
      </c>
      <c r="D303" s="2">
        <v>295.60000000000002</v>
      </c>
      <c r="E303" s="2">
        <v>518.70000000000005</v>
      </c>
      <c r="F303" s="2">
        <v>760.9</v>
      </c>
      <c r="G303" s="2">
        <v>722.5</v>
      </c>
    </row>
    <row r="304" spans="1:7">
      <c r="A304" s="2" t="s">
        <v>64</v>
      </c>
      <c r="B304" s="2">
        <v>1365.1</v>
      </c>
      <c r="C304" s="2">
        <v>39.299999999999997</v>
      </c>
      <c r="D304" s="2">
        <v>120.5</v>
      </c>
      <c r="E304" s="2">
        <v>290</v>
      </c>
      <c r="F304" s="2">
        <v>462.4</v>
      </c>
      <c r="G304" s="2">
        <v>453</v>
      </c>
    </row>
    <row r="305" spans="1:7">
      <c r="A305" s="2" t="s">
        <v>63</v>
      </c>
      <c r="B305" s="2">
        <v>897.3</v>
      </c>
      <c r="C305" s="2">
        <v>91.6</v>
      </c>
      <c r="D305" s="2">
        <v>170.4</v>
      </c>
      <c r="E305" s="2">
        <v>216.1</v>
      </c>
      <c r="F305" s="2">
        <v>244.9</v>
      </c>
      <c r="G305" s="2">
        <v>174.2</v>
      </c>
    </row>
    <row r="306" spans="1:7">
      <c r="A306" s="2" t="s">
        <v>62</v>
      </c>
      <c r="B306" s="2">
        <v>19.100000000000001</v>
      </c>
      <c r="C306" s="2">
        <v>0.6</v>
      </c>
      <c r="D306" s="2">
        <v>1.7</v>
      </c>
      <c r="E306" s="2">
        <v>2.5</v>
      </c>
      <c r="F306" s="2">
        <v>6.1</v>
      </c>
      <c r="G306" s="2">
        <v>8.1999999999999993</v>
      </c>
    </row>
    <row r="307" spans="1:7">
      <c r="A307" s="2" t="s">
        <v>61</v>
      </c>
      <c r="B307" s="2">
        <v>177.3</v>
      </c>
      <c r="C307" s="2">
        <v>2</v>
      </c>
      <c r="D307" s="2">
        <v>5.4</v>
      </c>
      <c r="E307" s="2">
        <v>14.8</v>
      </c>
      <c r="F307" s="2">
        <v>57.4</v>
      </c>
      <c r="G307" s="2">
        <v>97.8</v>
      </c>
    </row>
    <row r="308" spans="1:7">
      <c r="A308" s="2" t="s">
        <v>60</v>
      </c>
      <c r="B308" s="2">
        <v>175.3</v>
      </c>
      <c r="C308" s="2">
        <v>1.9</v>
      </c>
      <c r="D308" s="2">
        <v>5.3</v>
      </c>
      <c r="E308" s="2">
        <v>14.5</v>
      </c>
      <c r="F308" s="2">
        <v>56.8</v>
      </c>
      <c r="G308" s="2">
        <v>96.8</v>
      </c>
    </row>
    <row r="309" spans="1:7">
      <c r="A309" s="2" t="s">
        <v>45</v>
      </c>
    </row>
    <row r="310" spans="1:7">
      <c r="A310" s="2" t="s">
        <v>44</v>
      </c>
      <c r="B310" s="2">
        <v>3504.6</v>
      </c>
      <c r="C310" s="2">
        <v>439.8</v>
      </c>
      <c r="D310" s="2">
        <v>667.6</v>
      </c>
      <c r="E310" s="2">
        <v>740.9</v>
      </c>
      <c r="F310" s="2">
        <v>899.1</v>
      </c>
      <c r="G310" s="2">
        <v>757.1</v>
      </c>
    </row>
    <row r="311" spans="1:7">
      <c r="A311" s="2" t="s">
        <v>93</v>
      </c>
      <c r="B311" s="2">
        <v>1926.2</v>
      </c>
      <c r="C311" s="2">
        <v>365.5</v>
      </c>
      <c r="D311" s="2">
        <v>492.9</v>
      </c>
      <c r="E311" s="2">
        <v>416</v>
      </c>
      <c r="F311" s="2">
        <v>377.1</v>
      </c>
      <c r="G311" s="2">
        <v>274.7</v>
      </c>
    </row>
    <row r="312" spans="1:7">
      <c r="A312" s="2" t="s">
        <v>42</v>
      </c>
      <c r="B312" s="2">
        <v>1568.6</v>
      </c>
      <c r="C312" s="2">
        <v>314</v>
      </c>
      <c r="D312" s="2">
        <v>425.6</v>
      </c>
      <c r="E312" s="2">
        <v>333.8</v>
      </c>
      <c r="F312" s="2">
        <v>284.3</v>
      </c>
      <c r="G312" s="2">
        <v>210.9</v>
      </c>
    </row>
    <row r="313" spans="1:7">
      <c r="A313" s="2" t="s">
        <v>92</v>
      </c>
      <c r="B313" s="2">
        <v>518.70000000000005</v>
      </c>
      <c r="C313" s="2">
        <v>93.1</v>
      </c>
      <c r="D313" s="2">
        <v>120.9</v>
      </c>
      <c r="E313" s="2">
        <v>100.2</v>
      </c>
      <c r="F313" s="2">
        <v>104.5</v>
      </c>
      <c r="G313" s="2">
        <v>99.8</v>
      </c>
    </row>
    <row r="314" spans="1:7">
      <c r="A314" s="2" t="s">
        <v>91</v>
      </c>
      <c r="B314" s="2">
        <v>118.2</v>
      </c>
      <c r="C314" s="2">
        <v>2.2999999999999998</v>
      </c>
      <c r="D314" s="2">
        <v>8.6</v>
      </c>
      <c r="E314" s="2">
        <v>16.100000000000001</v>
      </c>
      <c r="F314" s="2">
        <v>34.1</v>
      </c>
      <c r="G314" s="2">
        <v>57</v>
      </c>
    </row>
    <row r="315" spans="1:7">
      <c r="A315" s="2" t="s">
        <v>90</v>
      </c>
      <c r="B315" s="2">
        <v>261.8</v>
      </c>
      <c r="C315" s="2">
        <v>20.6</v>
      </c>
      <c r="D315" s="2">
        <v>39.700000000000003</v>
      </c>
      <c r="E315" s="2">
        <v>45.9</v>
      </c>
      <c r="F315" s="2">
        <v>65.8</v>
      </c>
      <c r="G315" s="2">
        <v>89.8</v>
      </c>
    </row>
    <row r="316" spans="1:7">
      <c r="A316" s="2" t="s">
        <v>89</v>
      </c>
      <c r="B316" s="2">
        <v>31.3</v>
      </c>
      <c r="C316" s="2">
        <v>3</v>
      </c>
      <c r="D316" s="2">
        <v>6.4</v>
      </c>
      <c r="E316" s="2">
        <v>6.5</v>
      </c>
      <c r="F316" s="2">
        <v>7.9</v>
      </c>
      <c r="G316" s="2">
        <v>7.5</v>
      </c>
    </row>
    <row r="317" spans="1:7">
      <c r="A317" s="2" t="s">
        <v>88</v>
      </c>
      <c r="B317" s="2">
        <v>865.5</v>
      </c>
      <c r="C317" s="2">
        <v>197.8</v>
      </c>
      <c r="D317" s="2">
        <v>258.3</v>
      </c>
      <c r="E317" s="2">
        <v>192.3</v>
      </c>
      <c r="F317" s="2">
        <v>140.30000000000001</v>
      </c>
      <c r="G317" s="2">
        <v>76.7</v>
      </c>
    </row>
    <row r="318" spans="1:7">
      <c r="A318" s="2" t="s">
        <v>87</v>
      </c>
      <c r="B318" s="2">
        <v>181</v>
      </c>
      <c r="C318" s="2">
        <v>43.2</v>
      </c>
      <c r="D318" s="2">
        <v>57.5</v>
      </c>
      <c r="E318" s="2">
        <v>40.1</v>
      </c>
      <c r="F318" s="2">
        <v>27</v>
      </c>
      <c r="G318" s="2">
        <v>13.3</v>
      </c>
    </row>
    <row r="319" spans="1:7">
      <c r="A319" s="2" t="s">
        <v>86</v>
      </c>
      <c r="B319" s="2">
        <v>1054</v>
      </c>
      <c r="C319" s="2">
        <v>115.7</v>
      </c>
      <c r="D319" s="2">
        <v>257.2</v>
      </c>
      <c r="E319" s="2">
        <v>246.5</v>
      </c>
      <c r="F319" s="2">
        <v>243.7</v>
      </c>
      <c r="G319" s="2">
        <v>190.9</v>
      </c>
    </row>
    <row r="320" spans="1:7">
      <c r="A320" s="2" t="s">
        <v>34</v>
      </c>
      <c r="B320" s="2">
        <v>438</v>
      </c>
      <c r="C320" s="2">
        <v>48.3</v>
      </c>
      <c r="D320" s="2">
        <v>100.3</v>
      </c>
      <c r="E320" s="2">
        <v>116.7</v>
      </c>
      <c r="F320" s="2">
        <v>104.9</v>
      </c>
      <c r="G320" s="2">
        <v>67.900000000000006</v>
      </c>
    </row>
    <row r="321" spans="1:7">
      <c r="A321" s="2" t="s">
        <v>85</v>
      </c>
      <c r="B321" s="2">
        <v>388.6</v>
      </c>
      <c r="C321" s="2">
        <v>42.9</v>
      </c>
      <c r="D321" s="2">
        <v>89</v>
      </c>
      <c r="E321" s="2">
        <v>104.4</v>
      </c>
      <c r="F321" s="2">
        <v>93</v>
      </c>
      <c r="G321" s="2">
        <v>59.2</v>
      </c>
    </row>
    <row r="322" spans="1:7">
      <c r="A322" s="2" t="s">
        <v>84</v>
      </c>
      <c r="B322" s="2">
        <v>49.3</v>
      </c>
      <c r="C322" s="2">
        <v>5.3</v>
      </c>
      <c r="D322" s="2">
        <v>11.1</v>
      </c>
      <c r="E322" s="2">
        <v>12.4</v>
      </c>
      <c r="F322" s="2">
        <v>12</v>
      </c>
      <c r="G322" s="2">
        <v>8.5</v>
      </c>
    </row>
    <row r="323" spans="1:7">
      <c r="A323" s="2" t="s">
        <v>31</v>
      </c>
      <c r="B323" s="2">
        <v>0.4</v>
      </c>
      <c r="C323" s="2">
        <v>0</v>
      </c>
      <c r="D323" s="2">
        <v>0</v>
      </c>
      <c r="E323" s="2">
        <v>0.1</v>
      </c>
      <c r="F323" s="2">
        <v>0.1</v>
      </c>
      <c r="G323" s="2">
        <v>0.2</v>
      </c>
    </row>
    <row r="324" spans="1:7">
      <c r="A324" s="2" t="s">
        <v>83</v>
      </c>
      <c r="B324" s="2">
        <v>3.9</v>
      </c>
      <c r="C324" s="2">
        <v>0.3</v>
      </c>
      <c r="D324" s="2">
        <v>0.7</v>
      </c>
      <c r="E324" s="2">
        <v>0.9</v>
      </c>
      <c r="F324" s="2">
        <v>1.1000000000000001</v>
      </c>
      <c r="G324" s="2">
        <v>1</v>
      </c>
    </row>
    <row r="325" spans="1:7">
      <c r="A325" s="2" t="s">
        <v>29</v>
      </c>
      <c r="B325" s="2">
        <v>2.7</v>
      </c>
      <c r="C325" s="2">
        <v>0.2</v>
      </c>
      <c r="D325" s="2">
        <v>0.4</v>
      </c>
      <c r="E325" s="2">
        <v>0.6</v>
      </c>
      <c r="F325" s="2">
        <v>0.8</v>
      </c>
      <c r="G325" s="2">
        <v>0.7</v>
      </c>
    </row>
    <row r="326" spans="1:7">
      <c r="A326" s="2" t="s">
        <v>82</v>
      </c>
      <c r="B326" s="2">
        <v>444</v>
      </c>
      <c r="C326" s="2">
        <v>46.9</v>
      </c>
      <c r="D326" s="2">
        <v>76</v>
      </c>
      <c r="E326" s="2">
        <v>92.2</v>
      </c>
      <c r="F326" s="2">
        <v>116.3</v>
      </c>
      <c r="G326" s="2">
        <v>112.5</v>
      </c>
    </row>
    <row r="327" spans="1:7">
      <c r="A327" s="2" t="s">
        <v>81</v>
      </c>
      <c r="B327" s="2">
        <v>197.8</v>
      </c>
      <c r="C327" s="2">
        <v>35.9</v>
      </c>
      <c r="D327" s="2">
        <v>38.6</v>
      </c>
      <c r="E327" s="2">
        <v>39.1</v>
      </c>
      <c r="F327" s="2">
        <v>49.1</v>
      </c>
      <c r="G327" s="2">
        <v>35.1</v>
      </c>
    </row>
    <row r="328" spans="1:7">
      <c r="A328" s="2" t="s">
        <v>80</v>
      </c>
      <c r="B328" s="2">
        <v>0.2</v>
      </c>
      <c r="C328" s="2">
        <v>0</v>
      </c>
      <c r="D328" s="2">
        <v>0.1</v>
      </c>
      <c r="E328" s="2">
        <v>0</v>
      </c>
      <c r="F328" s="2">
        <v>0</v>
      </c>
      <c r="G328" s="2">
        <v>0</v>
      </c>
    </row>
    <row r="329" spans="1:7">
      <c r="A329" s="2" t="s">
        <v>79</v>
      </c>
      <c r="B329" s="2">
        <v>1588.4</v>
      </c>
      <c r="C329" s="2">
        <v>317.5</v>
      </c>
      <c r="D329" s="2">
        <v>429.2</v>
      </c>
      <c r="E329" s="2">
        <v>342.7</v>
      </c>
      <c r="F329" s="2">
        <v>288.89999999999998</v>
      </c>
      <c r="G329" s="2">
        <v>210.1</v>
      </c>
    </row>
    <row r="330" spans="1:7">
      <c r="A330" s="2" t="s">
        <v>78</v>
      </c>
      <c r="B330" s="2">
        <v>329</v>
      </c>
      <c r="C330" s="2">
        <v>30.7</v>
      </c>
      <c r="D330" s="2">
        <v>61.9</v>
      </c>
      <c r="E330" s="2">
        <v>86.3</v>
      </c>
      <c r="F330" s="2">
        <v>88.4</v>
      </c>
      <c r="G330" s="2">
        <v>61.7</v>
      </c>
    </row>
    <row r="331" spans="1:7">
      <c r="A331" s="2" t="s">
        <v>77</v>
      </c>
      <c r="B331" s="2">
        <v>3.1</v>
      </c>
      <c r="C331" s="2">
        <v>0.5</v>
      </c>
      <c r="D331" s="2">
        <v>0.6</v>
      </c>
      <c r="E331" s="2">
        <v>0.7</v>
      </c>
      <c r="F331" s="2">
        <v>0.9</v>
      </c>
      <c r="G331" s="2">
        <v>0.5</v>
      </c>
    </row>
    <row r="332" spans="1:7">
      <c r="A332" s="2" t="s">
        <v>76</v>
      </c>
      <c r="B332" s="2">
        <v>4.8</v>
      </c>
      <c r="C332" s="2">
        <v>0.6</v>
      </c>
      <c r="D332" s="2">
        <v>1.1000000000000001</v>
      </c>
      <c r="E332" s="2">
        <v>0.9</v>
      </c>
      <c r="F332" s="2">
        <v>1</v>
      </c>
      <c r="G332" s="2">
        <v>1.1000000000000001</v>
      </c>
    </row>
    <row r="333" spans="1:7">
      <c r="A333" s="2" t="s">
        <v>75</v>
      </c>
      <c r="B333" s="2">
        <v>42.2</v>
      </c>
      <c r="C333" s="2">
        <v>3.5</v>
      </c>
      <c r="D333" s="2">
        <v>7.6</v>
      </c>
      <c r="E333" s="2">
        <v>11.3</v>
      </c>
      <c r="F333" s="2">
        <v>10.6</v>
      </c>
      <c r="G333" s="2">
        <v>9.1</v>
      </c>
    </row>
    <row r="334" spans="1:7">
      <c r="A334" s="2" t="s">
        <v>2151</v>
      </c>
      <c r="B334" s="2">
        <v>53.5</v>
      </c>
      <c r="C334" s="2">
        <v>7.7</v>
      </c>
      <c r="D334" s="2">
        <v>13</v>
      </c>
      <c r="E334" s="2">
        <v>13.4</v>
      </c>
      <c r="F334" s="2">
        <v>12.4</v>
      </c>
      <c r="G334" s="2">
        <v>7</v>
      </c>
    </row>
    <row r="335" spans="1:7">
      <c r="A335" s="2" t="s">
        <v>72</v>
      </c>
      <c r="B335" s="2">
        <v>174.2</v>
      </c>
      <c r="C335" s="2">
        <v>16.100000000000001</v>
      </c>
      <c r="D335" s="2">
        <v>33.799999999999997</v>
      </c>
      <c r="E335" s="2">
        <v>48.1</v>
      </c>
      <c r="F335" s="2">
        <v>45.9</v>
      </c>
      <c r="G335" s="2">
        <v>30.3</v>
      </c>
    </row>
    <row r="336" spans="1:7">
      <c r="A336" s="2" t="s">
        <v>71</v>
      </c>
      <c r="B336" s="2">
        <v>0.2</v>
      </c>
      <c r="C336" s="2">
        <v>0</v>
      </c>
      <c r="D336" s="2">
        <v>0.1</v>
      </c>
      <c r="E336" s="2">
        <v>0.1</v>
      </c>
      <c r="F336" s="2">
        <v>0</v>
      </c>
      <c r="G336" s="2">
        <v>0</v>
      </c>
    </row>
    <row r="337" spans="1:7">
      <c r="A337" s="2" t="s">
        <v>70</v>
      </c>
      <c r="B337" s="2">
        <v>7.3</v>
      </c>
      <c r="C337" s="2">
        <v>1</v>
      </c>
      <c r="D337" s="2">
        <v>1.5</v>
      </c>
      <c r="E337" s="2">
        <v>1.7</v>
      </c>
      <c r="F337" s="2">
        <v>1.9</v>
      </c>
      <c r="G337" s="2">
        <v>1.2</v>
      </c>
    </row>
    <row r="338" spans="1:7">
      <c r="A338" s="2" t="s">
        <v>69</v>
      </c>
      <c r="B338" s="2">
        <v>0</v>
      </c>
      <c r="C338" s="2">
        <v>0</v>
      </c>
      <c r="D338" s="2" t="s">
        <v>19</v>
      </c>
      <c r="E338" s="2" t="s">
        <v>19</v>
      </c>
      <c r="F338" s="2" t="s">
        <v>19</v>
      </c>
      <c r="G338" s="2" t="s">
        <v>19</v>
      </c>
    </row>
    <row r="339" spans="1:7">
      <c r="A339" s="2" t="s">
        <v>2150</v>
      </c>
      <c r="B339" s="2">
        <v>43.2</v>
      </c>
      <c r="C339" s="2">
        <v>1.2</v>
      </c>
      <c r="D339" s="2">
        <v>4.0999999999999996</v>
      </c>
      <c r="E339" s="2">
        <v>9.9</v>
      </c>
      <c r="F339" s="2">
        <v>15.6</v>
      </c>
      <c r="G339" s="2">
        <v>12.3</v>
      </c>
    </row>
    <row r="340" spans="1:7">
      <c r="A340" s="2" t="s">
        <v>2149</v>
      </c>
      <c r="B340" s="2">
        <v>1.1000000000000001</v>
      </c>
      <c r="C340" s="2">
        <v>0.1</v>
      </c>
      <c r="D340" s="2">
        <v>0.2</v>
      </c>
      <c r="E340" s="2">
        <v>0.3</v>
      </c>
      <c r="F340" s="2">
        <v>0.3</v>
      </c>
      <c r="G340" s="2">
        <v>0.3</v>
      </c>
    </row>
    <row r="341" spans="1:7">
      <c r="A341" s="2" t="s">
        <v>65</v>
      </c>
      <c r="B341" s="2">
        <v>1408</v>
      </c>
      <c r="C341" s="2">
        <v>54</v>
      </c>
      <c r="D341" s="2">
        <v>140.6</v>
      </c>
      <c r="E341" s="2">
        <v>281</v>
      </c>
      <c r="F341" s="2">
        <v>479.3</v>
      </c>
      <c r="G341" s="2">
        <v>453</v>
      </c>
    </row>
    <row r="342" spans="1:7">
      <c r="A342" s="2" t="s">
        <v>64</v>
      </c>
      <c r="B342" s="2">
        <v>827.3</v>
      </c>
      <c r="C342" s="2">
        <v>17.600000000000001</v>
      </c>
      <c r="D342" s="2">
        <v>60.7</v>
      </c>
      <c r="E342" s="2">
        <v>161.4</v>
      </c>
      <c r="F342" s="2">
        <v>300.39999999999998</v>
      </c>
      <c r="G342" s="2">
        <v>287.10000000000002</v>
      </c>
    </row>
    <row r="343" spans="1:7">
      <c r="A343" s="2" t="s">
        <v>63</v>
      </c>
      <c r="B343" s="2">
        <v>474.4</v>
      </c>
      <c r="C343" s="2">
        <v>35.6</v>
      </c>
      <c r="D343" s="2">
        <v>77.599999999999994</v>
      </c>
      <c r="E343" s="2">
        <v>111.7</v>
      </c>
      <c r="F343" s="2">
        <v>144.19999999999999</v>
      </c>
      <c r="G343" s="2">
        <v>105.4</v>
      </c>
    </row>
    <row r="344" spans="1:7">
      <c r="A344" s="2" t="s">
        <v>62</v>
      </c>
      <c r="B344" s="2">
        <v>9.9</v>
      </c>
      <c r="C344" s="2">
        <v>0.2</v>
      </c>
      <c r="D344" s="2">
        <v>0.6</v>
      </c>
      <c r="E344" s="2">
        <v>1.3</v>
      </c>
      <c r="F344" s="2">
        <v>3.2</v>
      </c>
      <c r="G344" s="2">
        <v>4.5999999999999996</v>
      </c>
    </row>
    <row r="345" spans="1:7">
      <c r="A345" s="2" t="s">
        <v>61</v>
      </c>
      <c r="B345" s="2">
        <v>110.3</v>
      </c>
      <c r="C345" s="2">
        <v>0.9</v>
      </c>
      <c r="D345" s="2">
        <v>2.6</v>
      </c>
      <c r="E345" s="2">
        <v>8.8000000000000007</v>
      </c>
      <c r="F345" s="2">
        <v>36.4</v>
      </c>
      <c r="G345" s="2">
        <v>61.6</v>
      </c>
    </row>
    <row r="346" spans="1:7">
      <c r="A346" s="2" t="s">
        <v>60</v>
      </c>
      <c r="B346" s="2">
        <v>108.9</v>
      </c>
      <c r="C346" s="2">
        <v>0.9</v>
      </c>
      <c r="D346" s="2">
        <v>2.5</v>
      </c>
      <c r="E346" s="2">
        <v>8.6</v>
      </c>
      <c r="F346" s="2">
        <v>35.9</v>
      </c>
      <c r="G346" s="2">
        <v>61</v>
      </c>
    </row>
  </sheetData>
  <phoneticPr fontId="4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59999389629810485"/>
  </sheetPr>
  <dimension ref="A1:G346"/>
  <sheetViews>
    <sheetView workbookViewId="0">
      <selection activeCell="F60" sqref="F60"/>
    </sheetView>
  </sheetViews>
  <sheetFormatPr defaultRowHeight="12"/>
  <cols>
    <col min="1" max="1" width="31.875" style="2" customWidth="1"/>
    <col min="2" max="16384" width="9" style="2"/>
  </cols>
  <sheetData>
    <row r="1" spans="1:7">
      <c r="A1" s="2" t="s">
        <v>2447</v>
      </c>
      <c r="B1" s="2" t="s">
        <v>2154</v>
      </c>
      <c r="C1" s="2" t="s">
        <v>2448</v>
      </c>
      <c r="D1" s="2" t="s">
        <v>56</v>
      </c>
    </row>
    <row r="2" spans="1:7">
      <c r="A2" s="2" t="s">
        <v>95</v>
      </c>
    </row>
    <row r="3" spans="1:7">
      <c r="A3" s="2" t="s">
        <v>94</v>
      </c>
    </row>
    <row r="4" spans="1:7">
      <c r="B4" s="2" t="s">
        <v>44</v>
      </c>
      <c r="C4" s="2" t="s">
        <v>8</v>
      </c>
      <c r="D4" s="2" t="s">
        <v>9</v>
      </c>
      <c r="E4" s="2" t="s">
        <v>10</v>
      </c>
      <c r="F4" s="2" t="s">
        <v>11</v>
      </c>
      <c r="G4" s="2" t="s">
        <v>12</v>
      </c>
    </row>
    <row r="5" spans="1:7">
      <c r="A5" s="2" t="s">
        <v>2152</v>
      </c>
    </row>
    <row r="6" spans="1:7">
      <c r="A6" s="2" t="s">
        <v>44</v>
      </c>
      <c r="B6" s="2">
        <v>42979.3</v>
      </c>
      <c r="C6" s="2">
        <v>10056.1</v>
      </c>
      <c r="D6" s="2">
        <v>10705.9</v>
      </c>
      <c r="E6" s="2">
        <v>8303.4</v>
      </c>
      <c r="F6" s="2">
        <v>7513.1</v>
      </c>
      <c r="G6" s="2">
        <v>6399.7</v>
      </c>
    </row>
    <row r="7" spans="1:7">
      <c r="A7" s="2" t="s">
        <v>93</v>
      </c>
      <c r="B7" s="2">
        <v>30179.3</v>
      </c>
      <c r="C7" s="2">
        <v>8966.4</v>
      </c>
      <c r="D7" s="2">
        <v>8897.9</v>
      </c>
      <c r="E7" s="2">
        <v>5567.1</v>
      </c>
      <c r="F7" s="2">
        <v>3948.9</v>
      </c>
      <c r="G7" s="2">
        <v>2798.2</v>
      </c>
    </row>
    <row r="8" spans="1:7">
      <c r="A8" s="2" t="s">
        <v>42</v>
      </c>
      <c r="B8" s="2">
        <v>26617.7</v>
      </c>
      <c r="C8" s="2">
        <v>8243</v>
      </c>
      <c r="D8" s="2">
        <v>8120.2</v>
      </c>
      <c r="E8" s="2">
        <v>4744.8</v>
      </c>
      <c r="F8" s="2">
        <v>3234.1</v>
      </c>
      <c r="G8" s="2">
        <v>2274.9</v>
      </c>
    </row>
    <row r="9" spans="1:7">
      <c r="A9" s="2" t="s">
        <v>92</v>
      </c>
      <c r="B9" s="2">
        <v>10827.1</v>
      </c>
      <c r="C9" s="2">
        <v>3262</v>
      </c>
      <c r="D9" s="2">
        <v>3195.9</v>
      </c>
      <c r="E9" s="2">
        <v>1804.8</v>
      </c>
      <c r="F9" s="2">
        <v>1388.5</v>
      </c>
      <c r="G9" s="2">
        <v>1175.7</v>
      </c>
    </row>
    <row r="10" spans="1:7">
      <c r="A10" s="2" t="s">
        <v>91</v>
      </c>
      <c r="B10" s="2">
        <v>964.6</v>
      </c>
      <c r="C10" s="2">
        <v>20</v>
      </c>
      <c r="D10" s="2">
        <v>70.5</v>
      </c>
      <c r="E10" s="2">
        <v>114.8</v>
      </c>
      <c r="F10" s="2">
        <v>252.6</v>
      </c>
      <c r="G10" s="2">
        <v>506.7</v>
      </c>
    </row>
    <row r="11" spans="1:7">
      <c r="A11" s="2" t="s">
        <v>90</v>
      </c>
      <c r="B11" s="2">
        <v>3461.9</v>
      </c>
      <c r="C11" s="2">
        <v>591.29999999999995</v>
      </c>
      <c r="D11" s="2">
        <v>791.6</v>
      </c>
      <c r="E11" s="2">
        <v>604.6</v>
      </c>
      <c r="F11" s="2">
        <v>652.6</v>
      </c>
      <c r="G11" s="2">
        <v>821.7</v>
      </c>
    </row>
    <row r="12" spans="1:7">
      <c r="A12" s="2" t="s">
        <v>89</v>
      </c>
      <c r="B12" s="2">
        <v>826.4</v>
      </c>
      <c r="C12" s="2">
        <v>130.69999999999999</v>
      </c>
      <c r="D12" s="2">
        <v>215.3</v>
      </c>
      <c r="E12" s="2">
        <v>169</v>
      </c>
      <c r="F12" s="2">
        <v>157.9</v>
      </c>
      <c r="G12" s="2">
        <v>153.5</v>
      </c>
    </row>
    <row r="13" spans="1:7">
      <c r="A13" s="2" t="s">
        <v>88</v>
      </c>
      <c r="B13" s="2">
        <v>13906.7</v>
      </c>
      <c r="C13" s="2">
        <v>4680.8999999999996</v>
      </c>
      <c r="D13" s="2">
        <v>4252.3999999999996</v>
      </c>
      <c r="E13" s="2">
        <v>2550.8000000000002</v>
      </c>
      <c r="F13" s="2">
        <v>1548.8</v>
      </c>
      <c r="G13" s="2">
        <v>873.6</v>
      </c>
    </row>
    <row r="14" spans="1:7">
      <c r="A14" s="2" t="s">
        <v>87</v>
      </c>
      <c r="B14" s="2">
        <v>4805.3999999999996</v>
      </c>
      <c r="C14" s="2">
        <v>1432.1</v>
      </c>
      <c r="D14" s="2">
        <v>1576</v>
      </c>
      <c r="E14" s="2">
        <v>940.4</v>
      </c>
      <c r="F14" s="2">
        <v>575.5</v>
      </c>
      <c r="G14" s="2">
        <v>281.3</v>
      </c>
    </row>
    <row r="15" spans="1:7">
      <c r="A15" s="2" t="s">
        <v>86</v>
      </c>
      <c r="B15" s="2">
        <v>14954.3</v>
      </c>
      <c r="C15" s="2">
        <v>2485</v>
      </c>
      <c r="D15" s="2">
        <v>4534.3999999999996</v>
      </c>
      <c r="E15" s="2">
        <v>3256.6</v>
      </c>
      <c r="F15" s="2">
        <v>2659.2</v>
      </c>
      <c r="G15" s="2">
        <v>2018.9</v>
      </c>
    </row>
    <row r="16" spans="1:7">
      <c r="A16" s="2" t="s">
        <v>34</v>
      </c>
      <c r="B16" s="2">
        <v>4267.1000000000004</v>
      </c>
      <c r="C16" s="2">
        <v>592</v>
      </c>
      <c r="D16" s="2">
        <v>992.2</v>
      </c>
      <c r="E16" s="2">
        <v>1125.3</v>
      </c>
      <c r="F16" s="2">
        <v>911.4</v>
      </c>
      <c r="G16" s="2">
        <v>646.20000000000005</v>
      </c>
    </row>
    <row r="17" spans="1:7">
      <c r="A17" s="2" t="s">
        <v>85</v>
      </c>
      <c r="B17" s="2">
        <v>3676</v>
      </c>
      <c r="C17" s="2">
        <v>518.6</v>
      </c>
      <c r="D17" s="2">
        <v>860.7</v>
      </c>
      <c r="E17" s="2">
        <v>979.6</v>
      </c>
      <c r="F17" s="2">
        <v>783.4</v>
      </c>
      <c r="G17" s="2">
        <v>533.70000000000005</v>
      </c>
    </row>
    <row r="18" spans="1:7">
      <c r="A18" s="2" t="s">
        <v>84</v>
      </c>
      <c r="B18" s="2">
        <v>600.70000000000005</v>
      </c>
      <c r="C18" s="2">
        <v>72.8</v>
      </c>
      <c r="D18" s="2">
        <v>132.19999999999999</v>
      </c>
      <c r="E18" s="2">
        <v>151.30000000000001</v>
      </c>
      <c r="F18" s="2">
        <v>133</v>
      </c>
      <c r="G18" s="2">
        <v>111.4</v>
      </c>
    </row>
    <row r="19" spans="1:7">
      <c r="A19" s="2" t="s">
        <v>31</v>
      </c>
      <c r="B19" s="2">
        <v>4.4000000000000004</v>
      </c>
      <c r="C19" s="2">
        <v>0.2</v>
      </c>
      <c r="D19" s="2">
        <v>0.7</v>
      </c>
      <c r="E19" s="2">
        <v>0.8</v>
      </c>
      <c r="F19" s="2">
        <v>1</v>
      </c>
      <c r="G19" s="2">
        <v>1.7</v>
      </c>
    </row>
    <row r="20" spans="1:7">
      <c r="A20" s="2" t="s">
        <v>83</v>
      </c>
      <c r="B20" s="2">
        <v>39.700000000000003</v>
      </c>
      <c r="C20" s="2">
        <v>3.8</v>
      </c>
      <c r="D20" s="2">
        <v>6.9</v>
      </c>
      <c r="E20" s="2">
        <v>7.5</v>
      </c>
      <c r="F20" s="2">
        <v>8.6999999999999993</v>
      </c>
      <c r="G20" s="2">
        <v>13</v>
      </c>
    </row>
    <row r="21" spans="1:7">
      <c r="A21" s="2" t="s">
        <v>29</v>
      </c>
      <c r="B21" s="2">
        <v>29.6</v>
      </c>
      <c r="C21" s="2">
        <v>2.6</v>
      </c>
      <c r="D21" s="2">
        <v>4.7</v>
      </c>
      <c r="E21" s="2">
        <v>5.6</v>
      </c>
      <c r="F21" s="2">
        <v>6.5</v>
      </c>
      <c r="G21" s="2">
        <v>10.199999999999999</v>
      </c>
    </row>
    <row r="22" spans="1:7">
      <c r="A22" s="2" t="s">
        <v>82</v>
      </c>
      <c r="B22" s="2">
        <v>4701.2</v>
      </c>
      <c r="C22" s="2">
        <v>743.7</v>
      </c>
      <c r="D22" s="2">
        <v>984.2</v>
      </c>
      <c r="E22" s="2">
        <v>961.4</v>
      </c>
      <c r="F22" s="2">
        <v>965.4</v>
      </c>
      <c r="G22" s="2">
        <v>1046.4000000000001</v>
      </c>
    </row>
    <row r="23" spans="1:7">
      <c r="A23" s="2" t="s">
        <v>81</v>
      </c>
      <c r="B23" s="2">
        <v>1758.7</v>
      </c>
      <c r="C23" s="2">
        <v>441.1</v>
      </c>
      <c r="D23" s="2">
        <v>384.2</v>
      </c>
      <c r="E23" s="2">
        <v>329.8</v>
      </c>
      <c r="F23" s="2">
        <v>338.7</v>
      </c>
      <c r="G23" s="2">
        <v>264.7</v>
      </c>
    </row>
    <row r="24" spans="1:7">
      <c r="A24" s="2" t="s">
        <v>80</v>
      </c>
      <c r="B24" s="2">
        <v>1.2</v>
      </c>
      <c r="C24" s="2">
        <v>0.3</v>
      </c>
      <c r="D24" s="2">
        <v>0.3</v>
      </c>
      <c r="E24" s="2">
        <v>0.3</v>
      </c>
      <c r="F24" s="2">
        <v>0.2</v>
      </c>
      <c r="G24" s="2">
        <v>0.1</v>
      </c>
    </row>
    <row r="25" spans="1:7">
      <c r="A25" s="2" t="s">
        <v>79</v>
      </c>
      <c r="B25" s="2">
        <v>26716.400000000001</v>
      </c>
      <c r="C25" s="2">
        <v>8283.6</v>
      </c>
      <c r="D25" s="2">
        <v>8120.7</v>
      </c>
      <c r="E25" s="2">
        <v>4820</v>
      </c>
      <c r="F25" s="2">
        <v>3247.1</v>
      </c>
      <c r="G25" s="2">
        <v>2244.8000000000002</v>
      </c>
    </row>
    <row r="26" spans="1:7">
      <c r="A26" s="2" t="s">
        <v>78</v>
      </c>
      <c r="B26" s="2">
        <v>3966.5</v>
      </c>
      <c r="C26" s="2">
        <v>727.7</v>
      </c>
      <c r="D26" s="2">
        <v>964</v>
      </c>
      <c r="E26" s="2">
        <v>1032.4000000000001</v>
      </c>
      <c r="F26" s="2">
        <v>732.4</v>
      </c>
      <c r="G26" s="2">
        <v>509.9</v>
      </c>
    </row>
    <row r="27" spans="1:7">
      <c r="A27" s="2" t="s">
        <v>77</v>
      </c>
      <c r="B27" s="2">
        <v>11.3</v>
      </c>
      <c r="C27" s="2">
        <v>2.5</v>
      </c>
      <c r="D27" s="2">
        <v>2.7</v>
      </c>
      <c r="E27" s="2">
        <v>2.2000000000000002</v>
      </c>
      <c r="F27" s="2">
        <v>2.4</v>
      </c>
      <c r="G27" s="2">
        <v>1.4</v>
      </c>
    </row>
    <row r="28" spans="1:7">
      <c r="A28" s="2" t="s">
        <v>76</v>
      </c>
      <c r="B28" s="2">
        <v>93.9</v>
      </c>
      <c r="C28" s="2">
        <v>16.5</v>
      </c>
      <c r="D28" s="2">
        <v>25.5</v>
      </c>
      <c r="E28" s="2">
        <v>19.100000000000001</v>
      </c>
      <c r="F28" s="2">
        <v>17.600000000000001</v>
      </c>
      <c r="G28" s="2">
        <v>15.2</v>
      </c>
    </row>
    <row r="29" spans="1:7">
      <c r="A29" s="2" t="s">
        <v>75</v>
      </c>
      <c r="B29" s="2">
        <v>708.6</v>
      </c>
      <c r="C29" s="2">
        <v>141</v>
      </c>
      <c r="D29" s="2">
        <v>168.1</v>
      </c>
      <c r="E29" s="2">
        <v>185</v>
      </c>
      <c r="F29" s="2">
        <v>118.4</v>
      </c>
      <c r="G29" s="2">
        <v>96</v>
      </c>
    </row>
    <row r="30" spans="1:7">
      <c r="A30" s="2" t="s">
        <v>2151</v>
      </c>
      <c r="B30" s="2">
        <v>746.1</v>
      </c>
      <c r="C30" s="2">
        <v>177.6</v>
      </c>
      <c r="D30" s="2">
        <v>200.7</v>
      </c>
      <c r="E30" s="2">
        <v>172.6</v>
      </c>
      <c r="F30" s="2">
        <v>121.1</v>
      </c>
      <c r="G30" s="2">
        <v>74.2</v>
      </c>
    </row>
    <row r="31" spans="1:7">
      <c r="A31" s="2" t="s">
        <v>72</v>
      </c>
      <c r="B31" s="2">
        <v>2050.1999999999998</v>
      </c>
      <c r="C31" s="2">
        <v>367.8</v>
      </c>
      <c r="D31" s="2">
        <v>520.70000000000005</v>
      </c>
      <c r="E31" s="2">
        <v>570.20000000000005</v>
      </c>
      <c r="F31" s="2">
        <v>361.9</v>
      </c>
      <c r="G31" s="2">
        <v>229.5</v>
      </c>
    </row>
    <row r="32" spans="1:7">
      <c r="A32" s="2" t="s">
        <v>71</v>
      </c>
      <c r="B32" s="2">
        <v>3.1</v>
      </c>
      <c r="C32" s="2">
        <v>0.6</v>
      </c>
      <c r="D32" s="2">
        <v>0.8</v>
      </c>
      <c r="E32" s="2">
        <v>0.9</v>
      </c>
      <c r="F32" s="2">
        <v>0.5</v>
      </c>
      <c r="G32" s="2">
        <v>0.2</v>
      </c>
    </row>
    <row r="33" spans="1:7">
      <c r="A33" s="2" t="s">
        <v>70</v>
      </c>
      <c r="B33" s="2">
        <v>59.6</v>
      </c>
      <c r="C33" s="2">
        <v>11.4</v>
      </c>
      <c r="D33" s="2">
        <v>14.7</v>
      </c>
      <c r="E33" s="2">
        <v>13.2</v>
      </c>
      <c r="F33" s="2">
        <v>11.8</v>
      </c>
      <c r="G33" s="2">
        <v>8.5</v>
      </c>
    </row>
    <row r="34" spans="1:7">
      <c r="A34" s="2" t="s">
        <v>69</v>
      </c>
      <c r="B34" s="2">
        <v>0.1</v>
      </c>
      <c r="C34" s="2">
        <v>0</v>
      </c>
      <c r="D34" s="2">
        <v>0</v>
      </c>
      <c r="E34" s="2">
        <v>0</v>
      </c>
      <c r="F34" s="2">
        <v>0</v>
      </c>
      <c r="G34" s="2">
        <v>0</v>
      </c>
    </row>
    <row r="35" spans="1:7">
      <c r="A35" s="2" t="s">
        <v>2150</v>
      </c>
      <c r="B35" s="2">
        <v>299.2</v>
      </c>
      <c r="C35" s="2">
        <v>11.3</v>
      </c>
      <c r="D35" s="2">
        <v>32.299999999999997</v>
      </c>
      <c r="E35" s="2">
        <v>70.7</v>
      </c>
      <c r="F35" s="2">
        <v>99.8</v>
      </c>
      <c r="G35" s="2">
        <v>85.1</v>
      </c>
    </row>
    <row r="36" spans="1:7">
      <c r="A36" s="2" t="s">
        <v>2149</v>
      </c>
      <c r="B36" s="2">
        <v>4</v>
      </c>
      <c r="C36" s="2">
        <v>0.5</v>
      </c>
      <c r="D36" s="2">
        <v>0.8</v>
      </c>
      <c r="E36" s="2">
        <v>0.9</v>
      </c>
      <c r="F36" s="2">
        <v>0.9</v>
      </c>
      <c r="G36" s="2">
        <v>0.9</v>
      </c>
    </row>
    <row r="37" spans="1:7">
      <c r="A37" s="2" t="s">
        <v>65</v>
      </c>
      <c r="B37" s="2">
        <v>10654.7</v>
      </c>
      <c r="C37" s="2">
        <v>576.79999999999995</v>
      </c>
      <c r="D37" s="2">
        <v>1245.9000000000001</v>
      </c>
      <c r="E37" s="2">
        <v>2212.8000000000002</v>
      </c>
      <c r="F37" s="2">
        <v>3232.4</v>
      </c>
      <c r="G37" s="2">
        <v>3386.7</v>
      </c>
    </row>
    <row r="38" spans="1:7">
      <c r="A38" s="2" t="s">
        <v>64</v>
      </c>
      <c r="B38" s="2">
        <v>5671.9</v>
      </c>
      <c r="C38" s="2">
        <v>168.7</v>
      </c>
      <c r="D38" s="2">
        <v>485.1</v>
      </c>
      <c r="E38" s="2">
        <v>1159.4000000000001</v>
      </c>
      <c r="F38" s="2">
        <v>1854.9</v>
      </c>
      <c r="G38" s="2">
        <v>2003.8</v>
      </c>
    </row>
    <row r="39" spans="1:7">
      <c r="A39" s="2" t="s">
        <v>63</v>
      </c>
      <c r="B39" s="2">
        <v>4124.3</v>
      </c>
      <c r="C39" s="2">
        <v>399.1</v>
      </c>
      <c r="D39" s="2">
        <v>739.2</v>
      </c>
      <c r="E39" s="2">
        <v>993.7</v>
      </c>
      <c r="F39" s="2">
        <v>1120</v>
      </c>
      <c r="G39" s="2">
        <v>872.3</v>
      </c>
    </row>
    <row r="40" spans="1:7">
      <c r="A40" s="2" t="s">
        <v>62</v>
      </c>
      <c r="B40" s="2">
        <v>77.599999999999994</v>
      </c>
      <c r="C40" s="2">
        <v>2.5</v>
      </c>
      <c r="D40" s="2">
        <v>5.6</v>
      </c>
      <c r="E40" s="2">
        <v>9.4</v>
      </c>
      <c r="F40" s="2">
        <v>23.2</v>
      </c>
      <c r="G40" s="2">
        <v>36.9</v>
      </c>
    </row>
    <row r="41" spans="1:7">
      <c r="A41" s="2" t="s">
        <v>61</v>
      </c>
      <c r="B41" s="2">
        <v>902.1</v>
      </c>
      <c r="C41" s="2">
        <v>9.9</v>
      </c>
      <c r="D41" s="2">
        <v>24.9</v>
      </c>
      <c r="E41" s="2">
        <v>69.400000000000006</v>
      </c>
      <c r="F41" s="2">
        <v>274.2</v>
      </c>
      <c r="G41" s="2">
        <v>523.70000000000005</v>
      </c>
    </row>
    <row r="42" spans="1:7">
      <c r="A42" s="2" t="s">
        <v>60</v>
      </c>
      <c r="B42" s="2">
        <v>893.2</v>
      </c>
      <c r="C42" s="2">
        <v>9.6</v>
      </c>
      <c r="D42" s="2">
        <v>24.4</v>
      </c>
      <c r="E42" s="2">
        <v>68.5</v>
      </c>
      <c r="F42" s="2">
        <v>271.8</v>
      </c>
      <c r="G42" s="2">
        <v>518.70000000000005</v>
      </c>
    </row>
    <row r="43" spans="1:7">
      <c r="A43" s="2" t="s">
        <v>52</v>
      </c>
    </row>
    <row r="44" spans="1:7">
      <c r="A44" s="2" t="s">
        <v>44</v>
      </c>
      <c r="B44" s="2">
        <v>1413.3</v>
      </c>
      <c r="C44" s="2">
        <v>282.39999999999998</v>
      </c>
      <c r="D44" s="2">
        <v>422.3</v>
      </c>
      <c r="E44" s="2">
        <v>272.39999999999998</v>
      </c>
      <c r="F44" s="2">
        <v>214</v>
      </c>
      <c r="G44" s="2">
        <v>222.2</v>
      </c>
    </row>
    <row r="45" spans="1:7">
      <c r="A45" s="2" t="s">
        <v>93</v>
      </c>
      <c r="B45" s="2">
        <v>1186.2</v>
      </c>
      <c r="C45" s="2">
        <v>260.5</v>
      </c>
      <c r="D45" s="2">
        <v>388.2</v>
      </c>
      <c r="E45" s="2">
        <v>224.7</v>
      </c>
      <c r="F45" s="2">
        <v>159.5</v>
      </c>
      <c r="G45" s="2">
        <v>153.30000000000001</v>
      </c>
    </row>
    <row r="46" spans="1:7">
      <c r="A46" s="2" t="s">
        <v>42</v>
      </c>
      <c r="B46" s="2">
        <v>1130.3</v>
      </c>
      <c r="C46" s="2">
        <v>252</v>
      </c>
      <c r="D46" s="2">
        <v>376.4</v>
      </c>
      <c r="E46" s="2">
        <v>212.3</v>
      </c>
      <c r="F46" s="2">
        <v>148.4</v>
      </c>
      <c r="G46" s="2">
        <v>141.30000000000001</v>
      </c>
    </row>
    <row r="47" spans="1:7">
      <c r="A47" s="2" t="s">
        <v>92</v>
      </c>
      <c r="B47" s="2">
        <v>469.3</v>
      </c>
      <c r="C47" s="2">
        <v>99.6</v>
      </c>
      <c r="D47" s="2">
        <v>147.1</v>
      </c>
      <c r="E47" s="2">
        <v>83</v>
      </c>
      <c r="F47" s="2">
        <v>63.7</v>
      </c>
      <c r="G47" s="2">
        <v>76</v>
      </c>
    </row>
    <row r="48" spans="1:7">
      <c r="A48" s="2" t="s">
        <v>91</v>
      </c>
      <c r="B48" s="2">
        <v>58.7</v>
      </c>
      <c r="C48" s="2">
        <v>0.6</v>
      </c>
      <c r="D48" s="2">
        <v>2.7</v>
      </c>
      <c r="E48" s="2">
        <v>4.2</v>
      </c>
      <c r="F48" s="2">
        <v>11.6</v>
      </c>
      <c r="G48" s="2">
        <v>39.6</v>
      </c>
    </row>
    <row r="49" spans="1:7">
      <c r="A49" s="2" t="s">
        <v>90</v>
      </c>
      <c r="B49" s="2">
        <v>191.5</v>
      </c>
      <c r="C49" s="2">
        <v>30.5</v>
      </c>
      <c r="D49" s="2">
        <v>51.3</v>
      </c>
      <c r="E49" s="2">
        <v>34.200000000000003</v>
      </c>
      <c r="F49" s="2">
        <v>31.3</v>
      </c>
      <c r="G49" s="2">
        <v>44.1</v>
      </c>
    </row>
    <row r="50" spans="1:7">
      <c r="A50" s="2" t="s">
        <v>89</v>
      </c>
      <c r="B50" s="2">
        <v>87</v>
      </c>
      <c r="C50" s="2">
        <v>13.7</v>
      </c>
      <c r="D50" s="2">
        <v>24.9</v>
      </c>
      <c r="E50" s="2">
        <v>16.399999999999999</v>
      </c>
      <c r="F50" s="2">
        <v>13.2</v>
      </c>
      <c r="G50" s="2">
        <v>18.8</v>
      </c>
    </row>
    <row r="51" spans="1:7">
      <c r="A51" s="2" t="s">
        <v>88</v>
      </c>
      <c r="B51" s="2">
        <v>400.1</v>
      </c>
      <c r="C51" s="2">
        <v>92.2</v>
      </c>
      <c r="D51" s="2">
        <v>129.19999999999999</v>
      </c>
      <c r="E51" s="2">
        <v>82</v>
      </c>
      <c r="F51" s="2">
        <v>54.5</v>
      </c>
      <c r="G51" s="2">
        <v>42.3</v>
      </c>
    </row>
    <row r="52" spans="1:7">
      <c r="A52" s="2" t="s">
        <v>87</v>
      </c>
      <c r="B52" s="2">
        <v>299.7</v>
      </c>
      <c r="C52" s="2">
        <v>68.3</v>
      </c>
      <c r="D52" s="2">
        <v>105.3</v>
      </c>
      <c r="E52" s="2">
        <v>63.6</v>
      </c>
      <c r="F52" s="2">
        <v>39.1</v>
      </c>
      <c r="G52" s="2">
        <v>23.4</v>
      </c>
    </row>
    <row r="53" spans="1:7">
      <c r="A53" s="2" t="s">
        <v>86</v>
      </c>
      <c r="B53" s="2">
        <v>775</v>
      </c>
      <c r="C53" s="2">
        <v>104.4</v>
      </c>
      <c r="D53" s="2">
        <v>255.7</v>
      </c>
      <c r="E53" s="2">
        <v>164</v>
      </c>
      <c r="F53" s="2">
        <v>125.5</v>
      </c>
      <c r="G53" s="2">
        <v>125.3</v>
      </c>
    </row>
    <row r="54" spans="1:7">
      <c r="A54" s="2" t="s">
        <v>34</v>
      </c>
      <c r="B54" s="2">
        <v>89.8</v>
      </c>
      <c r="C54" s="2">
        <v>6</v>
      </c>
      <c r="D54" s="2">
        <v>13.9</v>
      </c>
      <c r="E54" s="2">
        <v>21.9</v>
      </c>
      <c r="F54" s="2">
        <v>22.1</v>
      </c>
      <c r="G54" s="2">
        <v>25.9</v>
      </c>
    </row>
    <row r="55" spans="1:7">
      <c r="A55" s="2" t="s">
        <v>85</v>
      </c>
      <c r="B55" s="2">
        <v>69.400000000000006</v>
      </c>
      <c r="C55" s="2">
        <v>4.9000000000000004</v>
      </c>
      <c r="D55" s="2">
        <v>11.1</v>
      </c>
      <c r="E55" s="2">
        <v>17.2</v>
      </c>
      <c r="F55" s="2">
        <v>17</v>
      </c>
      <c r="G55" s="2">
        <v>19.2</v>
      </c>
    </row>
    <row r="56" spans="1:7">
      <c r="A56" s="2" t="s">
        <v>84</v>
      </c>
      <c r="B56" s="2">
        <v>20.399999999999999</v>
      </c>
      <c r="C56" s="2">
        <v>1.1000000000000001</v>
      </c>
      <c r="D56" s="2">
        <v>2.9</v>
      </c>
      <c r="E56" s="2">
        <v>4.8</v>
      </c>
      <c r="F56" s="2">
        <v>5.0999999999999996</v>
      </c>
      <c r="G56" s="2">
        <v>6.6</v>
      </c>
    </row>
    <row r="57" spans="1:7">
      <c r="A57" s="2" t="s">
        <v>31</v>
      </c>
      <c r="B57" s="2">
        <v>0.1</v>
      </c>
      <c r="C57" s="2">
        <v>0</v>
      </c>
      <c r="D57" s="2">
        <v>0</v>
      </c>
      <c r="E57" s="2">
        <v>0</v>
      </c>
      <c r="F57" s="2">
        <v>0</v>
      </c>
      <c r="G57" s="2">
        <v>0.1</v>
      </c>
    </row>
    <row r="58" spans="1:7">
      <c r="A58" s="2" t="s">
        <v>83</v>
      </c>
      <c r="B58" s="2">
        <v>1.6</v>
      </c>
      <c r="C58" s="2">
        <v>0</v>
      </c>
      <c r="D58" s="2">
        <v>0.1</v>
      </c>
      <c r="E58" s="2">
        <v>0.2</v>
      </c>
      <c r="F58" s="2">
        <v>0.4</v>
      </c>
      <c r="G58" s="2">
        <v>0.8</v>
      </c>
    </row>
    <row r="59" spans="1:7">
      <c r="A59" s="2" t="s">
        <v>29</v>
      </c>
      <c r="B59" s="2">
        <v>1.4</v>
      </c>
      <c r="C59" s="2">
        <v>0</v>
      </c>
      <c r="D59" s="2">
        <v>0.1</v>
      </c>
      <c r="E59" s="2">
        <v>0.2</v>
      </c>
      <c r="F59" s="2">
        <v>0.3</v>
      </c>
      <c r="G59" s="2">
        <v>0.7</v>
      </c>
    </row>
    <row r="60" spans="1:7">
      <c r="A60" s="2" t="s">
        <v>82</v>
      </c>
      <c r="B60" s="2">
        <v>157.1</v>
      </c>
      <c r="C60" s="2">
        <v>16.100000000000001</v>
      </c>
      <c r="D60" s="2">
        <v>29.9</v>
      </c>
      <c r="E60" s="2">
        <v>26.7</v>
      </c>
      <c r="F60" s="2">
        <v>29.2</v>
      </c>
      <c r="G60" s="2">
        <v>55.2</v>
      </c>
    </row>
    <row r="61" spans="1:7">
      <c r="A61" s="2" t="s">
        <v>81</v>
      </c>
      <c r="B61" s="2">
        <v>18.100000000000001</v>
      </c>
      <c r="C61" s="2">
        <v>3.1</v>
      </c>
      <c r="D61" s="2">
        <v>3.8</v>
      </c>
      <c r="E61" s="2">
        <v>3.7</v>
      </c>
      <c r="F61" s="2">
        <v>3.7</v>
      </c>
      <c r="G61" s="2">
        <v>3.9</v>
      </c>
    </row>
    <row r="62" spans="1:7">
      <c r="A62" s="2" t="s">
        <v>80</v>
      </c>
      <c r="B62" s="2">
        <v>0</v>
      </c>
      <c r="C62" s="2">
        <v>0</v>
      </c>
      <c r="D62" s="2">
        <v>0</v>
      </c>
      <c r="E62" s="2">
        <v>0</v>
      </c>
      <c r="F62" s="2">
        <v>0</v>
      </c>
      <c r="G62" s="2">
        <v>0</v>
      </c>
    </row>
    <row r="63" spans="1:7">
      <c r="A63" s="2" t="s">
        <v>79</v>
      </c>
      <c r="B63" s="2">
        <v>1114.3</v>
      </c>
      <c r="C63" s="2">
        <v>249.3</v>
      </c>
      <c r="D63" s="2">
        <v>371.4</v>
      </c>
      <c r="E63" s="2">
        <v>210.3</v>
      </c>
      <c r="F63" s="2">
        <v>145.4</v>
      </c>
      <c r="G63" s="2">
        <v>137.9</v>
      </c>
    </row>
    <row r="64" spans="1:7">
      <c r="A64" s="2" t="s">
        <v>78</v>
      </c>
      <c r="B64" s="2">
        <v>65.599999999999994</v>
      </c>
      <c r="C64" s="2">
        <v>11.1</v>
      </c>
      <c r="D64" s="2">
        <v>14.3</v>
      </c>
      <c r="E64" s="2">
        <v>16.2</v>
      </c>
      <c r="F64" s="2">
        <v>12</v>
      </c>
      <c r="G64" s="2">
        <v>12</v>
      </c>
    </row>
    <row r="65" spans="1:7">
      <c r="A65" s="2" t="s">
        <v>77</v>
      </c>
      <c r="B65" s="2">
        <v>0.5</v>
      </c>
      <c r="C65" s="2">
        <v>0.1</v>
      </c>
      <c r="D65" s="2">
        <v>0.1</v>
      </c>
      <c r="E65" s="2">
        <v>0.1</v>
      </c>
      <c r="F65" s="2">
        <v>0.1</v>
      </c>
      <c r="G65" s="2">
        <v>0.1</v>
      </c>
    </row>
    <row r="66" spans="1:7">
      <c r="A66" s="2" t="s">
        <v>76</v>
      </c>
      <c r="B66" s="2">
        <v>5</v>
      </c>
      <c r="C66" s="2">
        <v>0.5</v>
      </c>
      <c r="D66" s="2">
        <v>1.1000000000000001</v>
      </c>
      <c r="E66" s="2">
        <v>1.1000000000000001</v>
      </c>
      <c r="F66" s="2">
        <v>1</v>
      </c>
      <c r="G66" s="2">
        <v>1.2</v>
      </c>
    </row>
    <row r="67" spans="1:7">
      <c r="A67" s="2" t="s">
        <v>75</v>
      </c>
      <c r="B67" s="2">
        <v>16.3</v>
      </c>
      <c r="C67" s="2">
        <v>2</v>
      </c>
      <c r="D67" s="2">
        <v>3.1</v>
      </c>
      <c r="E67" s="2">
        <v>4.2</v>
      </c>
      <c r="F67" s="2">
        <v>3.1</v>
      </c>
      <c r="G67" s="2">
        <v>3.9</v>
      </c>
    </row>
    <row r="68" spans="1:7">
      <c r="A68" s="2" t="s">
        <v>2151</v>
      </c>
      <c r="B68" s="2">
        <v>17.2</v>
      </c>
      <c r="C68" s="2">
        <v>3</v>
      </c>
      <c r="D68" s="2">
        <v>3.9</v>
      </c>
      <c r="E68" s="2">
        <v>4.2</v>
      </c>
      <c r="F68" s="2">
        <v>3.4</v>
      </c>
      <c r="G68" s="2">
        <v>2.7</v>
      </c>
    </row>
    <row r="69" spans="1:7">
      <c r="A69" s="2" t="s">
        <v>72</v>
      </c>
      <c r="B69" s="2">
        <v>22</v>
      </c>
      <c r="C69" s="2">
        <v>5.3</v>
      </c>
      <c r="D69" s="2">
        <v>5.6</v>
      </c>
      <c r="E69" s="2">
        <v>5.6</v>
      </c>
      <c r="F69" s="2">
        <v>3.3</v>
      </c>
      <c r="G69" s="2">
        <v>2.2000000000000002</v>
      </c>
    </row>
    <row r="70" spans="1:7">
      <c r="A70" s="2" t="s">
        <v>71</v>
      </c>
      <c r="B70" s="2">
        <v>0.1</v>
      </c>
      <c r="C70" s="2">
        <v>0</v>
      </c>
      <c r="D70" s="2">
        <v>0</v>
      </c>
      <c r="E70" s="2">
        <v>0</v>
      </c>
      <c r="F70" s="2">
        <v>0</v>
      </c>
      <c r="G70" s="2">
        <v>0</v>
      </c>
    </row>
    <row r="71" spans="1:7">
      <c r="A71" s="2" t="s">
        <v>70</v>
      </c>
      <c r="B71" s="2">
        <v>0.7</v>
      </c>
      <c r="C71" s="2">
        <v>0.1</v>
      </c>
      <c r="D71" s="2">
        <v>0.2</v>
      </c>
      <c r="E71" s="2">
        <v>0.2</v>
      </c>
      <c r="F71" s="2">
        <v>0.1</v>
      </c>
      <c r="G71" s="2">
        <v>0.2</v>
      </c>
    </row>
    <row r="72" spans="1:7">
      <c r="A72" s="2" t="s">
        <v>69</v>
      </c>
      <c r="B72" s="2" t="s">
        <v>19</v>
      </c>
      <c r="C72" s="2" t="s">
        <v>19</v>
      </c>
      <c r="D72" s="2" t="s">
        <v>19</v>
      </c>
      <c r="E72" s="2" t="s">
        <v>19</v>
      </c>
      <c r="F72" s="2" t="s">
        <v>19</v>
      </c>
      <c r="G72" s="2" t="s">
        <v>19</v>
      </c>
    </row>
    <row r="73" spans="1:7">
      <c r="A73" s="2" t="s">
        <v>2150</v>
      </c>
      <c r="B73" s="2">
        <v>3.8</v>
      </c>
      <c r="C73" s="2">
        <v>0.1</v>
      </c>
      <c r="D73" s="2">
        <v>0.4</v>
      </c>
      <c r="E73" s="2">
        <v>0.8</v>
      </c>
      <c r="F73" s="2">
        <v>0.9</v>
      </c>
      <c r="G73" s="2">
        <v>1.6</v>
      </c>
    </row>
    <row r="74" spans="1:7">
      <c r="A74" s="2" t="s">
        <v>2149</v>
      </c>
      <c r="B74" s="2">
        <v>0.1</v>
      </c>
      <c r="C74" s="2">
        <v>0</v>
      </c>
      <c r="D74" s="2">
        <v>0</v>
      </c>
      <c r="E74" s="2">
        <v>0</v>
      </c>
      <c r="F74" s="2">
        <v>0</v>
      </c>
      <c r="G74" s="2">
        <v>0</v>
      </c>
    </row>
    <row r="75" spans="1:7">
      <c r="A75" s="2" t="s">
        <v>65</v>
      </c>
      <c r="B75" s="2">
        <v>187.5</v>
      </c>
      <c r="C75" s="2">
        <v>11.6</v>
      </c>
      <c r="D75" s="2">
        <v>23.5</v>
      </c>
      <c r="E75" s="2">
        <v>38.5</v>
      </c>
      <c r="F75" s="2">
        <v>49.4</v>
      </c>
      <c r="G75" s="2">
        <v>64.5</v>
      </c>
    </row>
    <row r="76" spans="1:7">
      <c r="A76" s="2" t="s">
        <v>64</v>
      </c>
      <c r="B76" s="2">
        <v>67.5</v>
      </c>
      <c r="C76" s="2">
        <v>2.2999999999999998</v>
      </c>
      <c r="D76" s="2">
        <v>6</v>
      </c>
      <c r="E76" s="2">
        <v>13.2</v>
      </c>
      <c r="F76" s="2">
        <v>19.2</v>
      </c>
      <c r="G76" s="2">
        <v>26.9</v>
      </c>
    </row>
    <row r="77" spans="1:7">
      <c r="A77" s="2" t="s">
        <v>63</v>
      </c>
      <c r="B77" s="2">
        <v>94.9</v>
      </c>
      <c r="C77" s="2">
        <v>9</v>
      </c>
      <c r="D77" s="2">
        <v>17.100000000000001</v>
      </c>
      <c r="E77" s="2">
        <v>23.5</v>
      </c>
      <c r="F77" s="2">
        <v>23.8</v>
      </c>
      <c r="G77" s="2">
        <v>21.6</v>
      </c>
    </row>
    <row r="78" spans="1:7">
      <c r="A78" s="2" t="s">
        <v>62</v>
      </c>
      <c r="B78" s="2">
        <v>2.2999999999999998</v>
      </c>
      <c r="C78" s="2">
        <v>0</v>
      </c>
      <c r="D78" s="2">
        <v>0.1</v>
      </c>
      <c r="E78" s="2">
        <v>0.3</v>
      </c>
      <c r="F78" s="2">
        <v>0.5</v>
      </c>
      <c r="G78" s="2">
        <v>1.3</v>
      </c>
    </row>
    <row r="79" spans="1:7">
      <c r="A79" s="2" t="s">
        <v>61</v>
      </c>
      <c r="B79" s="2">
        <v>25.7</v>
      </c>
      <c r="C79" s="2">
        <v>0.3</v>
      </c>
      <c r="D79" s="2">
        <v>0.6</v>
      </c>
      <c r="E79" s="2">
        <v>2</v>
      </c>
      <c r="F79" s="2">
        <v>6.6</v>
      </c>
      <c r="G79" s="2">
        <v>16.2</v>
      </c>
    </row>
    <row r="80" spans="1:7">
      <c r="A80" s="2" t="s">
        <v>60</v>
      </c>
      <c r="B80" s="2">
        <v>25.5</v>
      </c>
      <c r="C80" s="2">
        <v>0.3</v>
      </c>
      <c r="D80" s="2">
        <v>0.6</v>
      </c>
      <c r="E80" s="2">
        <v>1.9</v>
      </c>
      <c r="F80" s="2">
        <v>6.6</v>
      </c>
      <c r="G80" s="2">
        <v>16.100000000000001</v>
      </c>
    </row>
    <row r="81" spans="1:7">
      <c r="A81" s="2" t="s">
        <v>51</v>
      </c>
    </row>
    <row r="82" spans="1:7">
      <c r="A82" s="2" t="s">
        <v>44</v>
      </c>
      <c r="B82" s="2">
        <v>1665.2</v>
      </c>
      <c r="C82" s="2">
        <v>375</v>
      </c>
      <c r="D82" s="2">
        <v>471</v>
      </c>
      <c r="E82" s="2">
        <v>318.7</v>
      </c>
      <c r="F82" s="2">
        <v>258.60000000000002</v>
      </c>
      <c r="G82" s="2">
        <v>241.8</v>
      </c>
    </row>
    <row r="83" spans="1:7">
      <c r="A83" s="2" t="s">
        <v>93</v>
      </c>
      <c r="B83" s="2">
        <v>1368.6</v>
      </c>
      <c r="C83" s="2">
        <v>345.4</v>
      </c>
      <c r="D83" s="2">
        <v>426.3</v>
      </c>
      <c r="E83" s="2">
        <v>256.3</v>
      </c>
      <c r="F83" s="2">
        <v>184.5</v>
      </c>
      <c r="G83" s="2">
        <v>156.19999999999999</v>
      </c>
    </row>
    <row r="84" spans="1:7">
      <c r="A84" s="2" t="s">
        <v>42</v>
      </c>
      <c r="B84" s="2">
        <v>1293.3</v>
      </c>
      <c r="C84" s="2">
        <v>330.7</v>
      </c>
      <c r="D84" s="2">
        <v>410.6</v>
      </c>
      <c r="E84" s="2">
        <v>239.1</v>
      </c>
      <c r="F84" s="2">
        <v>170.3</v>
      </c>
      <c r="G84" s="2">
        <v>142.6</v>
      </c>
    </row>
    <row r="85" spans="1:7">
      <c r="A85" s="2" t="s">
        <v>92</v>
      </c>
      <c r="B85" s="2">
        <v>594</v>
      </c>
      <c r="C85" s="2">
        <v>159.19999999999999</v>
      </c>
      <c r="D85" s="2">
        <v>181.6</v>
      </c>
      <c r="E85" s="2">
        <v>99</v>
      </c>
      <c r="F85" s="2">
        <v>77</v>
      </c>
      <c r="G85" s="2">
        <v>77.2</v>
      </c>
    </row>
    <row r="86" spans="1:7">
      <c r="A86" s="2" t="s">
        <v>91</v>
      </c>
      <c r="B86" s="2">
        <v>56.3</v>
      </c>
      <c r="C86" s="2">
        <v>0.8</v>
      </c>
      <c r="D86" s="2">
        <v>3.3</v>
      </c>
      <c r="E86" s="2">
        <v>5</v>
      </c>
      <c r="F86" s="2">
        <v>12.2</v>
      </c>
      <c r="G86" s="2">
        <v>35</v>
      </c>
    </row>
    <row r="87" spans="1:7">
      <c r="A87" s="2" t="s">
        <v>90</v>
      </c>
      <c r="B87" s="2">
        <v>205.8</v>
      </c>
      <c r="C87" s="2">
        <v>35.299999999999997</v>
      </c>
      <c r="D87" s="2">
        <v>50.5</v>
      </c>
      <c r="E87" s="2">
        <v>36.200000000000003</v>
      </c>
      <c r="F87" s="2">
        <v>36.4</v>
      </c>
      <c r="G87" s="2">
        <v>47.4</v>
      </c>
    </row>
    <row r="88" spans="1:7">
      <c r="A88" s="2" t="s">
        <v>89</v>
      </c>
      <c r="B88" s="2">
        <v>72.599999999999994</v>
      </c>
      <c r="C88" s="2">
        <v>10</v>
      </c>
      <c r="D88" s="2">
        <v>19.2</v>
      </c>
      <c r="E88" s="2">
        <v>15</v>
      </c>
      <c r="F88" s="2">
        <v>13</v>
      </c>
      <c r="G88" s="2">
        <v>15.4</v>
      </c>
    </row>
    <row r="89" spans="1:7">
      <c r="A89" s="2" t="s">
        <v>88</v>
      </c>
      <c r="B89" s="2">
        <v>519.9</v>
      </c>
      <c r="C89" s="2">
        <v>140.80000000000001</v>
      </c>
      <c r="D89" s="2">
        <v>158.9</v>
      </c>
      <c r="E89" s="2">
        <v>103.1</v>
      </c>
      <c r="F89" s="2">
        <v>68.400000000000006</v>
      </c>
      <c r="G89" s="2">
        <v>48.6</v>
      </c>
    </row>
    <row r="90" spans="1:7">
      <c r="A90" s="2" t="s">
        <v>87</v>
      </c>
      <c r="B90" s="2">
        <v>314.39999999999998</v>
      </c>
      <c r="C90" s="2">
        <v>69.900000000000006</v>
      </c>
      <c r="D90" s="2">
        <v>107.1</v>
      </c>
      <c r="E90" s="2">
        <v>68</v>
      </c>
      <c r="F90" s="2">
        <v>44.8</v>
      </c>
      <c r="G90" s="2">
        <v>24.7</v>
      </c>
    </row>
    <row r="91" spans="1:7">
      <c r="A91" s="2" t="s">
        <v>86</v>
      </c>
      <c r="B91" s="2">
        <v>802.4</v>
      </c>
      <c r="C91" s="2">
        <v>108.9</v>
      </c>
      <c r="D91" s="2">
        <v>254.3</v>
      </c>
      <c r="E91" s="2">
        <v>174.6</v>
      </c>
      <c r="F91" s="2">
        <v>140.9</v>
      </c>
      <c r="G91" s="2">
        <v>123.7</v>
      </c>
    </row>
    <row r="92" spans="1:7">
      <c r="A92" s="2" t="s">
        <v>34</v>
      </c>
      <c r="B92" s="2">
        <v>122</v>
      </c>
      <c r="C92" s="2">
        <v>10.1</v>
      </c>
      <c r="D92" s="2">
        <v>20.9</v>
      </c>
      <c r="E92" s="2">
        <v>31</v>
      </c>
      <c r="F92" s="2">
        <v>29.8</v>
      </c>
      <c r="G92" s="2">
        <v>30.1</v>
      </c>
    </row>
    <row r="93" spans="1:7">
      <c r="A93" s="2" t="s">
        <v>85</v>
      </c>
      <c r="B93" s="2">
        <v>97</v>
      </c>
      <c r="C93" s="2">
        <v>8.5</v>
      </c>
      <c r="D93" s="2">
        <v>17.3</v>
      </c>
      <c r="E93" s="2">
        <v>25</v>
      </c>
      <c r="F93" s="2">
        <v>23.7</v>
      </c>
      <c r="G93" s="2">
        <v>22.5</v>
      </c>
    </row>
    <row r="94" spans="1:7">
      <c r="A94" s="2" t="s">
        <v>84</v>
      </c>
      <c r="B94" s="2">
        <v>25.1</v>
      </c>
      <c r="C94" s="2">
        <v>1.6</v>
      </c>
      <c r="D94" s="2">
        <v>3.6</v>
      </c>
      <c r="E94" s="2">
        <v>6.3</v>
      </c>
      <c r="F94" s="2">
        <v>6.2</v>
      </c>
      <c r="G94" s="2">
        <v>7.4</v>
      </c>
    </row>
    <row r="95" spans="1:7">
      <c r="A95" s="2" t="s">
        <v>31</v>
      </c>
      <c r="B95" s="2">
        <v>0.3</v>
      </c>
      <c r="C95" s="2">
        <v>0</v>
      </c>
      <c r="D95" s="2">
        <v>0</v>
      </c>
      <c r="E95" s="2">
        <v>0</v>
      </c>
      <c r="F95" s="2">
        <v>0.1</v>
      </c>
      <c r="G95" s="2">
        <v>0.2</v>
      </c>
    </row>
    <row r="96" spans="1:7">
      <c r="A96" s="2" t="s">
        <v>83</v>
      </c>
      <c r="B96" s="2">
        <v>1.7</v>
      </c>
      <c r="C96" s="2">
        <v>0.1</v>
      </c>
      <c r="D96" s="2">
        <v>0.2</v>
      </c>
      <c r="E96" s="2">
        <v>0.2</v>
      </c>
      <c r="F96" s="2">
        <v>0.3</v>
      </c>
      <c r="G96" s="2">
        <v>0.9</v>
      </c>
    </row>
    <row r="97" spans="1:7">
      <c r="A97" s="2" t="s">
        <v>29</v>
      </c>
      <c r="B97" s="2">
        <v>1.4</v>
      </c>
      <c r="C97" s="2">
        <v>0.1</v>
      </c>
      <c r="D97" s="2">
        <v>0.1</v>
      </c>
      <c r="E97" s="2">
        <v>0.2</v>
      </c>
      <c r="F97" s="2">
        <v>0.3</v>
      </c>
      <c r="G97" s="2">
        <v>0.7</v>
      </c>
    </row>
    <row r="98" spans="1:7">
      <c r="A98" s="2" t="s">
        <v>82</v>
      </c>
      <c r="B98" s="2">
        <v>176.6</v>
      </c>
      <c r="C98" s="2">
        <v>22.2</v>
      </c>
      <c r="D98" s="2">
        <v>33.799999999999997</v>
      </c>
      <c r="E98" s="2">
        <v>32.6</v>
      </c>
      <c r="F98" s="2">
        <v>34.1</v>
      </c>
      <c r="G98" s="2">
        <v>53.8</v>
      </c>
    </row>
    <row r="99" spans="1:7">
      <c r="A99" s="2" t="s">
        <v>81</v>
      </c>
      <c r="B99" s="2">
        <v>28.2</v>
      </c>
      <c r="C99" s="2">
        <v>6.8</v>
      </c>
      <c r="D99" s="2">
        <v>6.2</v>
      </c>
      <c r="E99" s="2">
        <v>5.5</v>
      </c>
      <c r="F99" s="2">
        <v>4.9000000000000004</v>
      </c>
      <c r="G99" s="2">
        <v>4.7</v>
      </c>
    </row>
    <row r="100" spans="1:7">
      <c r="A100" s="2" t="s">
        <v>80</v>
      </c>
      <c r="B100" s="2">
        <v>0</v>
      </c>
      <c r="C100" s="2">
        <v>0</v>
      </c>
      <c r="D100" s="2">
        <v>0</v>
      </c>
      <c r="E100" s="2">
        <v>0</v>
      </c>
      <c r="F100" s="2">
        <v>0</v>
      </c>
      <c r="G100" s="2" t="s">
        <v>19</v>
      </c>
    </row>
    <row r="101" spans="1:7">
      <c r="A101" s="2" t="s">
        <v>79</v>
      </c>
      <c r="B101" s="2">
        <v>1279.5</v>
      </c>
      <c r="C101" s="2">
        <v>328.6</v>
      </c>
      <c r="D101" s="2">
        <v>405.7</v>
      </c>
      <c r="E101" s="2">
        <v>238.1</v>
      </c>
      <c r="F101" s="2">
        <v>167.7</v>
      </c>
      <c r="G101" s="2">
        <v>139.4</v>
      </c>
    </row>
    <row r="102" spans="1:7">
      <c r="A102" s="2" t="s">
        <v>78</v>
      </c>
      <c r="B102" s="2">
        <v>90.6</v>
      </c>
      <c r="C102" s="2">
        <v>17.899999999999999</v>
      </c>
      <c r="D102" s="2">
        <v>20.7</v>
      </c>
      <c r="E102" s="2">
        <v>22.1</v>
      </c>
      <c r="F102" s="2">
        <v>15.2</v>
      </c>
      <c r="G102" s="2">
        <v>14.7</v>
      </c>
    </row>
    <row r="103" spans="1:7">
      <c r="A103" s="2" t="s">
        <v>77</v>
      </c>
      <c r="B103" s="2">
        <v>0.5</v>
      </c>
      <c r="C103" s="2">
        <v>0.1</v>
      </c>
      <c r="D103" s="2">
        <v>0.1</v>
      </c>
      <c r="E103" s="2">
        <v>0.1</v>
      </c>
      <c r="F103" s="2">
        <v>0.1</v>
      </c>
      <c r="G103" s="2">
        <v>0.1</v>
      </c>
    </row>
    <row r="104" spans="1:7">
      <c r="A104" s="2" t="s">
        <v>76</v>
      </c>
      <c r="B104" s="2">
        <v>5.4</v>
      </c>
      <c r="C104" s="2">
        <v>0.5</v>
      </c>
      <c r="D104" s="2">
        <v>1.3</v>
      </c>
      <c r="E104" s="2">
        <v>1.3</v>
      </c>
      <c r="F104" s="2">
        <v>1.1000000000000001</v>
      </c>
      <c r="G104" s="2">
        <v>1.3</v>
      </c>
    </row>
    <row r="105" spans="1:7">
      <c r="A105" s="2" t="s">
        <v>75</v>
      </c>
      <c r="B105" s="2">
        <v>23</v>
      </c>
      <c r="C105" s="2">
        <v>4</v>
      </c>
      <c r="D105" s="2">
        <v>4.3</v>
      </c>
      <c r="E105" s="2">
        <v>5.9</v>
      </c>
      <c r="F105" s="2">
        <v>3.9</v>
      </c>
      <c r="G105" s="2">
        <v>4.9000000000000004</v>
      </c>
    </row>
    <row r="106" spans="1:7">
      <c r="A106" s="2" t="s">
        <v>2151</v>
      </c>
      <c r="B106" s="2">
        <v>20.399999999999999</v>
      </c>
      <c r="C106" s="2">
        <v>4.4000000000000004</v>
      </c>
      <c r="D106" s="2">
        <v>5.2</v>
      </c>
      <c r="E106" s="2">
        <v>4.5999999999999996</v>
      </c>
      <c r="F106" s="2">
        <v>3.5</v>
      </c>
      <c r="G106" s="2">
        <v>2.8</v>
      </c>
    </row>
    <row r="107" spans="1:7">
      <c r="A107" s="2" t="s">
        <v>72</v>
      </c>
      <c r="B107" s="2">
        <v>34.9</v>
      </c>
      <c r="C107" s="2">
        <v>8.6</v>
      </c>
      <c r="D107" s="2">
        <v>9</v>
      </c>
      <c r="E107" s="2">
        <v>9</v>
      </c>
      <c r="F107" s="2">
        <v>4.9000000000000004</v>
      </c>
      <c r="G107" s="2">
        <v>3.4</v>
      </c>
    </row>
    <row r="108" spans="1:7">
      <c r="A108" s="2" t="s">
        <v>71</v>
      </c>
      <c r="B108" s="2">
        <v>0.1</v>
      </c>
      <c r="C108" s="2">
        <v>0</v>
      </c>
      <c r="D108" s="2">
        <v>0</v>
      </c>
      <c r="E108" s="2">
        <v>0</v>
      </c>
      <c r="F108" s="2">
        <v>0</v>
      </c>
      <c r="G108" s="2">
        <v>0</v>
      </c>
    </row>
    <row r="109" spans="1:7">
      <c r="A109" s="2" t="s">
        <v>70</v>
      </c>
      <c r="B109" s="2">
        <v>1</v>
      </c>
      <c r="C109" s="2">
        <v>0.2</v>
      </c>
      <c r="D109" s="2">
        <v>0.2</v>
      </c>
      <c r="E109" s="2">
        <v>0.2</v>
      </c>
      <c r="F109" s="2">
        <v>0.1</v>
      </c>
      <c r="G109" s="2">
        <v>0.2</v>
      </c>
    </row>
    <row r="110" spans="1:7">
      <c r="A110" s="2" t="s">
        <v>69</v>
      </c>
      <c r="B110" s="2" t="s">
        <v>19</v>
      </c>
      <c r="C110" s="2" t="s">
        <v>19</v>
      </c>
      <c r="D110" s="2" t="s">
        <v>19</v>
      </c>
      <c r="E110" s="2" t="s">
        <v>19</v>
      </c>
      <c r="F110" s="2" t="s">
        <v>19</v>
      </c>
      <c r="G110" s="2" t="s">
        <v>19</v>
      </c>
    </row>
    <row r="111" spans="1:7">
      <c r="A111" s="2" t="s">
        <v>2150</v>
      </c>
      <c r="B111" s="2">
        <v>5.4</v>
      </c>
      <c r="C111" s="2">
        <v>0.1</v>
      </c>
      <c r="D111" s="2">
        <v>0.6</v>
      </c>
      <c r="E111" s="2">
        <v>1.1000000000000001</v>
      </c>
      <c r="F111" s="2">
        <v>1.6</v>
      </c>
      <c r="G111" s="2">
        <v>1.9</v>
      </c>
    </row>
    <row r="112" spans="1:7">
      <c r="A112" s="2" t="s">
        <v>2149</v>
      </c>
      <c r="B112" s="2">
        <v>0.1</v>
      </c>
      <c r="C112" s="2">
        <v>0</v>
      </c>
      <c r="D112" s="2">
        <v>0</v>
      </c>
      <c r="E112" s="2">
        <v>0</v>
      </c>
      <c r="F112" s="2">
        <v>0</v>
      </c>
      <c r="G112" s="2">
        <v>0.1</v>
      </c>
    </row>
    <row r="113" spans="1:7">
      <c r="A113" s="2" t="s">
        <v>65</v>
      </c>
      <c r="B113" s="2">
        <v>246.4</v>
      </c>
      <c r="C113" s="2">
        <v>15.3</v>
      </c>
      <c r="D113" s="2">
        <v>30.9</v>
      </c>
      <c r="E113" s="2">
        <v>51.5</v>
      </c>
      <c r="F113" s="2">
        <v>68</v>
      </c>
      <c r="G113" s="2">
        <v>80.7</v>
      </c>
    </row>
    <row r="114" spans="1:7">
      <c r="A114" s="2" t="s">
        <v>64</v>
      </c>
      <c r="B114" s="2">
        <v>109.3</v>
      </c>
      <c r="C114" s="2">
        <v>3.7</v>
      </c>
      <c r="D114" s="2">
        <v>10.6</v>
      </c>
      <c r="E114" s="2">
        <v>22.9</v>
      </c>
      <c r="F114" s="2">
        <v>32.5</v>
      </c>
      <c r="G114" s="2">
        <v>39.6</v>
      </c>
    </row>
    <row r="115" spans="1:7">
      <c r="A115" s="2" t="s">
        <v>63</v>
      </c>
      <c r="B115" s="2">
        <v>111.4</v>
      </c>
      <c r="C115" s="2">
        <v>11.3</v>
      </c>
      <c r="D115" s="2">
        <v>19.5</v>
      </c>
      <c r="E115" s="2">
        <v>26.8</v>
      </c>
      <c r="F115" s="2">
        <v>28.5</v>
      </c>
      <c r="G115" s="2">
        <v>25.2</v>
      </c>
    </row>
    <row r="116" spans="1:7">
      <c r="A116" s="2" t="s">
        <v>62</v>
      </c>
      <c r="B116" s="2">
        <v>2.6</v>
      </c>
      <c r="C116" s="2">
        <v>0.1</v>
      </c>
      <c r="D116" s="2">
        <v>0.2</v>
      </c>
      <c r="E116" s="2">
        <v>0.3</v>
      </c>
      <c r="F116" s="2">
        <v>0.6</v>
      </c>
      <c r="G116" s="2">
        <v>1.4</v>
      </c>
    </row>
    <row r="117" spans="1:7">
      <c r="A117" s="2" t="s">
        <v>61</v>
      </c>
      <c r="B117" s="2">
        <v>26.6</v>
      </c>
      <c r="C117" s="2">
        <v>0.3</v>
      </c>
      <c r="D117" s="2">
        <v>0.8</v>
      </c>
      <c r="E117" s="2">
        <v>2</v>
      </c>
      <c r="F117" s="2">
        <v>7.3</v>
      </c>
      <c r="G117" s="2">
        <v>16.3</v>
      </c>
    </row>
    <row r="118" spans="1:7">
      <c r="A118" s="2" t="s">
        <v>60</v>
      </c>
      <c r="B118" s="2">
        <v>26.4</v>
      </c>
      <c r="C118" s="2">
        <v>0.3</v>
      </c>
      <c r="D118" s="2">
        <v>0.8</v>
      </c>
      <c r="E118" s="2">
        <v>1.9</v>
      </c>
      <c r="F118" s="2">
        <v>7.3</v>
      </c>
      <c r="G118" s="2">
        <v>16.100000000000001</v>
      </c>
    </row>
    <row r="119" spans="1:7">
      <c r="A119" s="2" t="s">
        <v>50</v>
      </c>
    </row>
    <row r="120" spans="1:7">
      <c r="A120" s="2" t="s">
        <v>44</v>
      </c>
      <c r="B120" s="2">
        <v>3024.2</v>
      </c>
      <c r="C120" s="2">
        <v>725.3</v>
      </c>
      <c r="D120" s="2">
        <v>830.4</v>
      </c>
      <c r="E120" s="2">
        <v>576.9</v>
      </c>
      <c r="F120" s="2">
        <v>472.2</v>
      </c>
      <c r="G120" s="2">
        <v>419.3</v>
      </c>
    </row>
    <row r="121" spans="1:7">
      <c r="A121" s="2" t="s">
        <v>93</v>
      </c>
      <c r="B121" s="2">
        <v>2393.6999999999998</v>
      </c>
      <c r="C121" s="2">
        <v>660.9</v>
      </c>
      <c r="D121" s="2">
        <v>737.9</v>
      </c>
      <c r="E121" s="2">
        <v>443.6</v>
      </c>
      <c r="F121" s="2">
        <v>311.10000000000002</v>
      </c>
      <c r="G121" s="2">
        <v>240.2</v>
      </c>
    </row>
    <row r="122" spans="1:7">
      <c r="A122" s="2" t="s">
        <v>42</v>
      </c>
      <c r="B122" s="2">
        <v>2236.8000000000002</v>
      </c>
      <c r="C122" s="2">
        <v>628.29999999999995</v>
      </c>
      <c r="D122" s="2">
        <v>703.8</v>
      </c>
      <c r="E122" s="2">
        <v>407.8</v>
      </c>
      <c r="F122" s="2">
        <v>281.7</v>
      </c>
      <c r="G122" s="2">
        <v>215.2</v>
      </c>
    </row>
    <row r="123" spans="1:7">
      <c r="A123" s="2" t="s">
        <v>92</v>
      </c>
      <c r="B123" s="2">
        <v>982.9</v>
      </c>
      <c r="C123" s="2">
        <v>280.5</v>
      </c>
      <c r="D123" s="2">
        <v>303</v>
      </c>
      <c r="E123" s="2">
        <v>162.6</v>
      </c>
      <c r="F123" s="2">
        <v>122.7</v>
      </c>
      <c r="G123" s="2">
        <v>114</v>
      </c>
    </row>
    <row r="124" spans="1:7">
      <c r="A124" s="2" t="s">
        <v>91</v>
      </c>
      <c r="B124" s="2">
        <v>83.4</v>
      </c>
      <c r="C124" s="2">
        <v>1.4</v>
      </c>
      <c r="D124" s="2">
        <v>4.9000000000000004</v>
      </c>
      <c r="E124" s="2">
        <v>8.3000000000000007</v>
      </c>
      <c r="F124" s="2">
        <v>19.899999999999999</v>
      </c>
      <c r="G124" s="2">
        <v>48.9</v>
      </c>
    </row>
    <row r="125" spans="1:7">
      <c r="A125" s="2" t="s">
        <v>90</v>
      </c>
      <c r="B125" s="2">
        <v>327.7</v>
      </c>
      <c r="C125" s="2">
        <v>57.8</v>
      </c>
      <c r="D125" s="2">
        <v>78.900000000000006</v>
      </c>
      <c r="E125" s="2">
        <v>59</v>
      </c>
      <c r="F125" s="2">
        <v>58.6</v>
      </c>
      <c r="G125" s="2">
        <v>73.3</v>
      </c>
    </row>
    <row r="126" spans="1:7">
      <c r="A126" s="2" t="s">
        <v>89</v>
      </c>
      <c r="B126" s="2">
        <v>101</v>
      </c>
      <c r="C126" s="2">
        <v>13.5</v>
      </c>
      <c r="D126" s="2">
        <v>26.4</v>
      </c>
      <c r="E126" s="2">
        <v>21.3</v>
      </c>
      <c r="F126" s="2">
        <v>20</v>
      </c>
      <c r="G126" s="2">
        <v>19.8</v>
      </c>
    </row>
    <row r="127" spans="1:7">
      <c r="A127" s="2" t="s">
        <v>88</v>
      </c>
      <c r="B127" s="2">
        <v>987.6</v>
      </c>
      <c r="C127" s="2">
        <v>300.2</v>
      </c>
      <c r="D127" s="2">
        <v>299.60000000000002</v>
      </c>
      <c r="E127" s="2">
        <v>188.2</v>
      </c>
      <c r="F127" s="2">
        <v>120.6</v>
      </c>
      <c r="G127" s="2">
        <v>79</v>
      </c>
    </row>
    <row r="128" spans="1:7">
      <c r="A128" s="2" t="s">
        <v>87</v>
      </c>
      <c r="B128" s="2">
        <v>513.20000000000005</v>
      </c>
      <c r="C128" s="2">
        <v>124.9</v>
      </c>
      <c r="D128" s="2">
        <v>168.2</v>
      </c>
      <c r="E128" s="2">
        <v>111.6</v>
      </c>
      <c r="F128" s="2">
        <v>71.2</v>
      </c>
      <c r="G128" s="2">
        <v>37.299999999999997</v>
      </c>
    </row>
    <row r="129" spans="1:7">
      <c r="A129" s="2" t="s">
        <v>86</v>
      </c>
      <c r="B129" s="2">
        <v>1351.1</v>
      </c>
      <c r="C129" s="2">
        <v>200.7</v>
      </c>
      <c r="D129" s="2">
        <v>425</v>
      </c>
      <c r="E129" s="2">
        <v>297.3</v>
      </c>
      <c r="F129" s="2">
        <v>236.4</v>
      </c>
      <c r="G129" s="2">
        <v>191.6</v>
      </c>
    </row>
    <row r="130" spans="1:7">
      <c r="A130" s="2" t="s">
        <v>34</v>
      </c>
      <c r="B130" s="2">
        <v>237.8</v>
      </c>
      <c r="C130" s="2">
        <v>23.9</v>
      </c>
      <c r="D130" s="2">
        <v>44.9</v>
      </c>
      <c r="E130" s="2">
        <v>60.6</v>
      </c>
      <c r="F130" s="2">
        <v>56.6</v>
      </c>
      <c r="G130" s="2">
        <v>51.7</v>
      </c>
    </row>
    <row r="131" spans="1:7">
      <c r="A131" s="2" t="s">
        <v>85</v>
      </c>
      <c r="B131" s="2">
        <v>192.9</v>
      </c>
      <c r="C131" s="2">
        <v>20.399999999999999</v>
      </c>
      <c r="D131" s="2">
        <v>37.299999999999997</v>
      </c>
      <c r="E131" s="2">
        <v>49.7</v>
      </c>
      <c r="F131" s="2">
        <v>45.7</v>
      </c>
      <c r="G131" s="2">
        <v>39.9</v>
      </c>
    </row>
    <row r="132" spans="1:7">
      <c r="A132" s="2" t="s">
        <v>84</v>
      </c>
      <c r="B132" s="2">
        <v>45.3</v>
      </c>
      <c r="C132" s="2">
        <v>3.5</v>
      </c>
      <c r="D132" s="2">
        <v>7.6</v>
      </c>
      <c r="E132" s="2">
        <v>11.4</v>
      </c>
      <c r="F132" s="2">
        <v>11.4</v>
      </c>
      <c r="G132" s="2">
        <v>11.6</v>
      </c>
    </row>
    <row r="133" spans="1:7">
      <c r="A133" s="2" t="s">
        <v>31</v>
      </c>
      <c r="B133" s="2">
        <v>0.3</v>
      </c>
      <c r="C133" s="2">
        <v>0</v>
      </c>
      <c r="D133" s="2">
        <v>0</v>
      </c>
      <c r="E133" s="2">
        <v>0.1</v>
      </c>
      <c r="F133" s="2">
        <v>0.1</v>
      </c>
      <c r="G133" s="2">
        <v>0.2</v>
      </c>
    </row>
    <row r="134" spans="1:7">
      <c r="A134" s="2" t="s">
        <v>83</v>
      </c>
      <c r="B134" s="2">
        <v>3</v>
      </c>
      <c r="C134" s="2">
        <v>0.1</v>
      </c>
      <c r="D134" s="2">
        <v>0.4</v>
      </c>
      <c r="E134" s="2">
        <v>0.5</v>
      </c>
      <c r="F134" s="2">
        <v>0.6</v>
      </c>
      <c r="G134" s="2">
        <v>1.3</v>
      </c>
    </row>
    <row r="135" spans="1:7">
      <c r="A135" s="2" t="s">
        <v>29</v>
      </c>
      <c r="B135" s="2">
        <v>2.5</v>
      </c>
      <c r="C135" s="2">
        <v>0.1</v>
      </c>
      <c r="D135" s="2">
        <v>0.3</v>
      </c>
      <c r="E135" s="2">
        <v>0.4</v>
      </c>
      <c r="F135" s="2">
        <v>0.5</v>
      </c>
      <c r="G135" s="2">
        <v>1.1000000000000001</v>
      </c>
    </row>
    <row r="136" spans="1:7">
      <c r="A136" s="2" t="s">
        <v>82</v>
      </c>
      <c r="B136" s="2">
        <v>311.8</v>
      </c>
      <c r="C136" s="2">
        <v>43.8</v>
      </c>
      <c r="D136" s="2">
        <v>62.7</v>
      </c>
      <c r="E136" s="2">
        <v>60</v>
      </c>
      <c r="F136" s="2">
        <v>60.8</v>
      </c>
      <c r="G136" s="2">
        <v>84.4</v>
      </c>
    </row>
    <row r="137" spans="1:7">
      <c r="A137" s="2" t="s">
        <v>81</v>
      </c>
      <c r="B137" s="2">
        <v>62.1</v>
      </c>
      <c r="C137" s="2">
        <v>15.9</v>
      </c>
      <c r="D137" s="2">
        <v>13.9</v>
      </c>
      <c r="E137" s="2">
        <v>12.1</v>
      </c>
      <c r="F137" s="2">
        <v>10.8</v>
      </c>
      <c r="G137" s="2">
        <v>9.5</v>
      </c>
    </row>
    <row r="138" spans="1:7">
      <c r="A138" s="2" t="s">
        <v>80</v>
      </c>
      <c r="B138" s="2">
        <v>0.1</v>
      </c>
      <c r="C138" s="2">
        <v>0</v>
      </c>
      <c r="D138" s="2">
        <v>0</v>
      </c>
      <c r="E138" s="2">
        <v>0</v>
      </c>
      <c r="F138" s="2">
        <v>0</v>
      </c>
      <c r="G138" s="2">
        <v>0</v>
      </c>
    </row>
    <row r="139" spans="1:7">
      <c r="A139" s="2" t="s">
        <v>79</v>
      </c>
      <c r="B139" s="2">
        <v>2228</v>
      </c>
      <c r="C139" s="2">
        <v>628.5</v>
      </c>
      <c r="D139" s="2">
        <v>699.6</v>
      </c>
      <c r="E139" s="2">
        <v>409.2</v>
      </c>
      <c r="F139" s="2">
        <v>279.3</v>
      </c>
      <c r="G139" s="2">
        <v>211.4</v>
      </c>
    </row>
    <row r="140" spans="1:7">
      <c r="A140" s="2" t="s">
        <v>78</v>
      </c>
      <c r="B140" s="2">
        <v>196.7</v>
      </c>
      <c r="C140" s="2">
        <v>43.5</v>
      </c>
      <c r="D140" s="2">
        <v>47.4</v>
      </c>
      <c r="E140" s="2">
        <v>47.5</v>
      </c>
      <c r="F140" s="2">
        <v>32.700000000000003</v>
      </c>
      <c r="G140" s="2">
        <v>25.6</v>
      </c>
    </row>
    <row r="141" spans="1:7">
      <c r="A141" s="2" t="s">
        <v>77</v>
      </c>
      <c r="B141" s="2">
        <v>0.8</v>
      </c>
      <c r="C141" s="2">
        <v>0.2</v>
      </c>
      <c r="D141" s="2">
        <v>0.2</v>
      </c>
      <c r="E141" s="2">
        <v>0.2</v>
      </c>
      <c r="F141" s="2">
        <v>0.2</v>
      </c>
      <c r="G141" s="2">
        <v>0.1</v>
      </c>
    </row>
    <row r="142" spans="1:7">
      <c r="A142" s="2" t="s">
        <v>76</v>
      </c>
      <c r="B142" s="2">
        <v>8.4</v>
      </c>
      <c r="C142" s="2">
        <v>1.1000000000000001</v>
      </c>
      <c r="D142" s="2">
        <v>2.2000000000000002</v>
      </c>
      <c r="E142" s="2">
        <v>1.8</v>
      </c>
      <c r="F142" s="2">
        <v>1.8</v>
      </c>
      <c r="G142" s="2">
        <v>1.6</v>
      </c>
    </row>
    <row r="143" spans="1:7">
      <c r="A143" s="2" t="s">
        <v>75</v>
      </c>
      <c r="B143" s="2">
        <v>47.2</v>
      </c>
      <c r="C143" s="2">
        <v>9.9</v>
      </c>
      <c r="D143" s="2">
        <v>10.6</v>
      </c>
      <c r="E143" s="2">
        <v>11.8</v>
      </c>
      <c r="F143" s="2">
        <v>7.6</v>
      </c>
      <c r="G143" s="2">
        <v>7.3</v>
      </c>
    </row>
    <row r="144" spans="1:7">
      <c r="A144" s="2" t="s">
        <v>2151</v>
      </c>
      <c r="B144" s="2">
        <v>41.9</v>
      </c>
      <c r="C144" s="2">
        <v>10.7</v>
      </c>
      <c r="D144" s="2">
        <v>10.5</v>
      </c>
      <c r="E144" s="2">
        <v>9.1999999999999993</v>
      </c>
      <c r="F144" s="2">
        <v>7</v>
      </c>
      <c r="G144" s="2">
        <v>4.5999999999999996</v>
      </c>
    </row>
    <row r="145" spans="1:7">
      <c r="A145" s="2" t="s">
        <v>72</v>
      </c>
      <c r="B145" s="2">
        <v>84.1</v>
      </c>
      <c r="C145" s="2">
        <v>20.8</v>
      </c>
      <c r="D145" s="2">
        <v>22.1</v>
      </c>
      <c r="E145" s="2">
        <v>21.4</v>
      </c>
      <c r="F145" s="2">
        <v>11.9</v>
      </c>
      <c r="G145" s="2">
        <v>7.8</v>
      </c>
    </row>
    <row r="146" spans="1:7">
      <c r="A146" s="2" t="s">
        <v>71</v>
      </c>
      <c r="B146" s="2">
        <v>0.1</v>
      </c>
      <c r="C146" s="2">
        <v>0</v>
      </c>
      <c r="D146" s="2">
        <v>0</v>
      </c>
      <c r="E146" s="2">
        <v>0</v>
      </c>
      <c r="F146" s="2">
        <v>0</v>
      </c>
      <c r="G146" s="2">
        <v>0</v>
      </c>
    </row>
    <row r="147" spans="1:7">
      <c r="A147" s="2" t="s">
        <v>70</v>
      </c>
      <c r="B147" s="2">
        <v>2</v>
      </c>
      <c r="C147" s="2">
        <v>0.4</v>
      </c>
      <c r="D147" s="2">
        <v>0.4</v>
      </c>
      <c r="E147" s="2">
        <v>0.4</v>
      </c>
      <c r="F147" s="2">
        <v>0.5</v>
      </c>
      <c r="G147" s="2">
        <v>0.3</v>
      </c>
    </row>
    <row r="148" spans="1:7">
      <c r="A148" s="2" t="s">
        <v>69</v>
      </c>
      <c r="B148" s="2">
        <v>0</v>
      </c>
      <c r="C148" s="2">
        <v>0</v>
      </c>
      <c r="D148" s="2">
        <v>0</v>
      </c>
      <c r="E148" s="2">
        <v>0</v>
      </c>
      <c r="F148" s="2">
        <v>0</v>
      </c>
      <c r="G148" s="2" t="s">
        <v>19</v>
      </c>
    </row>
    <row r="149" spans="1:7">
      <c r="A149" s="2" t="s">
        <v>2150</v>
      </c>
      <c r="B149" s="2">
        <v>12.3</v>
      </c>
      <c r="C149" s="2">
        <v>0.4</v>
      </c>
      <c r="D149" s="2">
        <v>1.4</v>
      </c>
      <c r="E149" s="2">
        <v>2.8</v>
      </c>
      <c r="F149" s="2">
        <v>3.8</v>
      </c>
      <c r="G149" s="2">
        <v>3.9</v>
      </c>
    </row>
    <row r="150" spans="1:7">
      <c r="A150" s="2" t="s">
        <v>2149</v>
      </c>
      <c r="B150" s="2">
        <v>0.2</v>
      </c>
      <c r="C150" s="2">
        <v>0</v>
      </c>
      <c r="D150" s="2">
        <v>0</v>
      </c>
      <c r="E150" s="2">
        <v>0</v>
      </c>
      <c r="F150" s="2">
        <v>0.1</v>
      </c>
      <c r="G150" s="2">
        <v>0</v>
      </c>
    </row>
    <row r="151" spans="1:7">
      <c r="A151" s="2" t="s">
        <v>65</v>
      </c>
      <c r="B151" s="2">
        <v>522.70000000000005</v>
      </c>
      <c r="C151" s="2">
        <v>31.2</v>
      </c>
      <c r="D151" s="2">
        <v>63.1</v>
      </c>
      <c r="E151" s="2">
        <v>109.6</v>
      </c>
      <c r="F151" s="2">
        <v>148.1</v>
      </c>
      <c r="G151" s="2">
        <v>170.7</v>
      </c>
    </row>
    <row r="152" spans="1:7">
      <c r="A152" s="2" t="s">
        <v>64</v>
      </c>
      <c r="B152" s="2">
        <v>256.39999999999998</v>
      </c>
      <c r="C152" s="2">
        <v>9.8000000000000007</v>
      </c>
      <c r="D152" s="2">
        <v>23.9</v>
      </c>
      <c r="E152" s="2">
        <v>53</v>
      </c>
      <c r="F152" s="2">
        <v>76.900000000000006</v>
      </c>
      <c r="G152" s="2">
        <v>92.8</v>
      </c>
    </row>
    <row r="153" spans="1:7">
      <c r="A153" s="2" t="s">
        <v>63</v>
      </c>
      <c r="B153" s="2">
        <v>218</v>
      </c>
      <c r="C153" s="2">
        <v>20.9</v>
      </c>
      <c r="D153" s="2">
        <v>38.1</v>
      </c>
      <c r="E153" s="2">
        <v>53.3</v>
      </c>
      <c r="F153" s="2">
        <v>57.3</v>
      </c>
      <c r="G153" s="2">
        <v>48.4</v>
      </c>
    </row>
    <row r="154" spans="1:7">
      <c r="A154" s="2" t="s">
        <v>62</v>
      </c>
      <c r="B154" s="2">
        <v>4.5999999999999996</v>
      </c>
      <c r="C154" s="2">
        <v>0.2</v>
      </c>
      <c r="D154" s="2">
        <v>0.3</v>
      </c>
      <c r="E154" s="2">
        <v>0.5</v>
      </c>
      <c r="F154" s="2">
        <v>1.2</v>
      </c>
      <c r="G154" s="2">
        <v>2.4</v>
      </c>
    </row>
    <row r="155" spans="1:7">
      <c r="A155" s="2" t="s">
        <v>61</v>
      </c>
      <c r="B155" s="2">
        <v>50.5</v>
      </c>
      <c r="C155" s="2">
        <v>0.5</v>
      </c>
      <c r="D155" s="2">
        <v>1.2</v>
      </c>
      <c r="E155" s="2">
        <v>3.7</v>
      </c>
      <c r="F155" s="2">
        <v>14.7</v>
      </c>
      <c r="G155" s="2">
        <v>30.3</v>
      </c>
    </row>
    <row r="156" spans="1:7">
      <c r="A156" s="2" t="s">
        <v>60</v>
      </c>
      <c r="B156" s="2">
        <v>50.1</v>
      </c>
      <c r="C156" s="2">
        <v>0.5</v>
      </c>
      <c r="D156" s="2">
        <v>1.2</v>
      </c>
      <c r="E156" s="2">
        <v>3.7</v>
      </c>
      <c r="F156" s="2">
        <v>14.6</v>
      </c>
      <c r="G156" s="2">
        <v>30</v>
      </c>
    </row>
    <row r="157" spans="1:7">
      <c r="A157" s="2" t="s">
        <v>49</v>
      </c>
    </row>
    <row r="158" spans="1:7">
      <c r="A158" s="2" t="s">
        <v>44</v>
      </c>
      <c r="B158" s="2">
        <v>5777.2</v>
      </c>
      <c r="C158" s="2">
        <v>1499.7</v>
      </c>
      <c r="D158" s="2">
        <v>1514.1</v>
      </c>
      <c r="E158" s="2">
        <v>1076.2</v>
      </c>
      <c r="F158" s="2">
        <v>910.2</v>
      </c>
      <c r="G158" s="2">
        <v>776.7</v>
      </c>
    </row>
    <row r="159" spans="1:7">
      <c r="A159" s="2" t="s">
        <v>93</v>
      </c>
      <c r="B159" s="2">
        <v>4374</v>
      </c>
      <c r="C159" s="2">
        <v>1356</v>
      </c>
      <c r="D159" s="2">
        <v>1311.6</v>
      </c>
      <c r="E159" s="2">
        <v>780.5</v>
      </c>
      <c r="F159" s="2">
        <v>543</v>
      </c>
      <c r="G159" s="2">
        <v>382.7</v>
      </c>
    </row>
    <row r="160" spans="1:7">
      <c r="A160" s="2" t="s">
        <v>42</v>
      </c>
      <c r="B160" s="2">
        <v>3998.7</v>
      </c>
      <c r="C160" s="2">
        <v>1275.3</v>
      </c>
      <c r="D160" s="2">
        <v>1229.8</v>
      </c>
      <c r="E160" s="2">
        <v>694</v>
      </c>
      <c r="F160" s="2">
        <v>472.4</v>
      </c>
      <c r="G160" s="2">
        <v>327.10000000000002</v>
      </c>
    </row>
    <row r="161" spans="1:7">
      <c r="A161" s="2" t="s">
        <v>92</v>
      </c>
      <c r="B161" s="2">
        <v>1739.6</v>
      </c>
      <c r="C161" s="2">
        <v>544.6</v>
      </c>
      <c r="D161" s="2">
        <v>528.20000000000005</v>
      </c>
      <c r="E161" s="2">
        <v>283.3</v>
      </c>
      <c r="F161" s="2">
        <v>210.2</v>
      </c>
      <c r="G161" s="2">
        <v>173.3</v>
      </c>
    </row>
    <row r="162" spans="1:7">
      <c r="A162" s="2" t="s">
        <v>91</v>
      </c>
      <c r="B162" s="2">
        <v>126.9</v>
      </c>
      <c r="C162" s="2">
        <v>2.4</v>
      </c>
      <c r="D162" s="2">
        <v>8.6999999999999993</v>
      </c>
      <c r="E162" s="2">
        <v>13.8</v>
      </c>
      <c r="F162" s="2">
        <v>31.8</v>
      </c>
      <c r="G162" s="2">
        <v>70.2</v>
      </c>
    </row>
    <row r="163" spans="1:7">
      <c r="A163" s="2" t="s">
        <v>90</v>
      </c>
      <c r="B163" s="2">
        <v>536.1</v>
      </c>
      <c r="C163" s="2">
        <v>102.9</v>
      </c>
      <c r="D163" s="2">
        <v>128.9</v>
      </c>
      <c r="E163" s="2">
        <v>93.1</v>
      </c>
      <c r="F163" s="2">
        <v>95.8</v>
      </c>
      <c r="G163" s="2">
        <v>115.4</v>
      </c>
    </row>
    <row r="164" spans="1:7">
      <c r="A164" s="2" t="s">
        <v>89</v>
      </c>
      <c r="B164" s="2">
        <v>142.80000000000001</v>
      </c>
      <c r="C164" s="2">
        <v>21.4</v>
      </c>
      <c r="D164" s="2">
        <v>36.700000000000003</v>
      </c>
      <c r="E164" s="2">
        <v>29.9</v>
      </c>
      <c r="F164" s="2">
        <v>28.8</v>
      </c>
      <c r="G164" s="2">
        <v>26.1</v>
      </c>
    </row>
    <row r="165" spans="1:7">
      <c r="A165" s="2" t="s">
        <v>88</v>
      </c>
      <c r="B165" s="2">
        <v>1950.3</v>
      </c>
      <c r="C165" s="2">
        <v>676.1</v>
      </c>
      <c r="D165" s="2">
        <v>583.5</v>
      </c>
      <c r="E165" s="2">
        <v>348.1</v>
      </c>
      <c r="F165" s="2">
        <v>216.8</v>
      </c>
      <c r="G165" s="2">
        <v>125.7</v>
      </c>
    </row>
    <row r="166" spans="1:7">
      <c r="A166" s="2" t="s">
        <v>87</v>
      </c>
      <c r="B166" s="2">
        <v>812.5</v>
      </c>
      <c r="C166" s="2">
        <v>228.6</v>
      </c>
      <c r="D166" s="2">
        <v>263.5</v>
      </c>
      <c r="E166" s="2">
        <v>163.80000000000001</v>
      </c>
      <c r="F166" s="2">
        <v>106.2</v>
      </c>
      <c r="G166" s="2">
        <v>50.3</v>
      </c>
    </row>
    <row r="167" spans="1:7">
      <c r="A167" s="2" t="s">
        <v>86</v>
      </c>
      <c r="B167" s="2">
        <v>2246.3000000000002</v>
      </c>
      <c r="C167" s="2">
        <v>380.5</v>
      </c>
      <c r="D167" s="2">
        <v>702.6</v>
      </c>
      <c r="E167" s="2">
        <v>481.8</v>
      </c>
      <c r="F167" s="2">
        <v>390</v>
      </c>
      <c r="G167" s="2">
        <v>291.39999999999998</v>
      </c>
    </row>
    <row r="168" spans="1:7">
      <c r="A168" s="2" t="s">
        <v>34</v>
      </c>
      <c r="B168" s="2">
        <v>466.8</v>
      </c>
      <c r="C168" s="2">
        <v>55.9</v>
      </c>
      <c r="D168" s="2">
        <v>94.2</v>
      </c>
      <c r="E168" s="2">
        <v>122.9</v>
      </c>
      <c r="F168" s="2">
        <v>108.2</v>
      </c>
      <c r="G168" s="2">
        <v>85.6</v>
      </c>
    </row>
    <row r="169" spans="1:7">
      <c r="A169" s="2" t="s">
        <v>85</v>
      </c>
      <c r="B169" s="2">
        <v>391.3</v>
      </c>
      <c r="C169" s="2">
        <v>48.5</v>
      </c>
      <c r="D169" s="2">
        <v>80.3</v>
      </c>
      <c r="E169" s="2">
        <v>104</v>
      </c>
      <c r="F169" s="2">
        <v>90.2</v>
      </c>
      <c r="G169" s="2">
        <v>68.3</v>
      </c>
    </row>
    <row r="170" spans="1:7">
      <c r="A170" s="2" t="s">
        <v>84</v>
      </c>
      <c r="B170" s="2">
        <v>76.8</v>
      </c>
      <c r="C170" s="2">
        <v>7.4</v>
      </c>
      <c r="D170" s="2">
        <v>14.1</v>
      </c>
      <c r="E170" s="2">
        <v>19.600000000000001</v>
      </c>
      <c r="F170" s="2">
        <v>18.8</v>
      </c>
      <c r="G170" s="2">
        <v>17</v>
      </c>
    </row>
    <row r="171" spans="1:7">
      <c r="A171" s="2" t="s">
        <v>31</v>
      </c>
      <c r="B171" s="2">
        <v>0.6</v>
      </c>
      <c r="C171" s="2">
        <v>0</v>
      </c>
      <c r="D171" s="2">
        <v>0.1</v>
      </c>
      <c r="E171" s="2">
        <v>0.1</v>
      </c>
      <c r="F171" s="2">
        <v>0.2</v>
      </c>
      <c r="G171" s="2">
        <v>0.2</v>
      </c>
    </row>
    <row r="172" spans="1:7">
      <c r="A172" s="2" t="s">
        <v>83</v>
      </c>
      <c r="B172" s="2">
        <v>4.8</v>
      </c>
      <c r="C172" s="2">
        <v>0.3</v>
      </c>
      <c r="D172" s="2">
        <v>0.6</v>
      </c>
      <c r="E172" s="2">
        <v>0.8</v>
      </c>
      <c r="F172" s="2">
        <v>1</v>
      </c>
      <c r="G172" s="2">
        <v>2</v>
      </c>
    </row>
    <row r="173" spans="1:7">
      <c r="A173" s="2" t="s">
        <v>29</v>
      </c>
      <c r="B173" s="2">
        <v>3.6</v>
      </c>
      <c r="C173" s="2">
        <v>0.2</v>
      </c>
      <c r="D173" s="2">
        <v>0.4</v>
      </c>
      <c r="E173" s="2">
        <v>0.6</v>
      </c>
      <c r="F173" s="2">
        <v>0.7</v>
      </c>
      <c r="G173" s="2">
        <v>1.6</v>
      </c>
    </row>
    <row r="174" spans="1:7">
      <c r="A174" s="2" t="s">
        <v>82</v>
      </c>
      <c r="B174" s="2">
        <v>596</v>
      </c>
      <c r="C174" s="2">
        <v>95.8</v>
      </c>
      <c r="D174" s="2">
        <v>125.5</v>
      </c>
      <c r="E174" s="2">
        <v>118</v>
      </c>
      <c r="F174" s="2">
        <v>117.7</v>
      </c>
      <c r="G174" s="2">
        <v>139</v>
      </c>
    </row>
    <row r="175" spans="1:7">
      <c r="A175" s="2" t="s">
        <v>81</v>
      </c>
      <c r="B175" s="2">
        <v>161.80000000000001</v>
      </c>
      <c r="C175" s="2">
        <v>42.3</v>
      </c>
      <c r="D175" s="2">
        <v>35.5</v>
      </c>
      <c r="E175" s="2">
        <v>29.8</v>
      </c>
      <c r="F175" s="2">
        <v>29.2</v>
      </c>
      <c r="G175" s="2">
        <v>24.9</v>
      </c>
    </row>
    <row r="176" spans="1:7">
      <c r="A176" s="2" t="s">
        <v>80</v>
      </c>
      <c r="B176" s="2">
        <v>0.2</v>
      </c>
      <c r="C176" s="2">
        <v>0</v>
      </c>
      <c r="D176" s="2">
        <v>0</v>
      </c>
      <c r="E176" s="2">
        <v>0</v>
      </c>
      <c r="F176" s="2">
        <v>0</v>
      </c>
      <c r="G176" s="2">
        <v>0</v>
      </c>
    </row>
    <row r="177" spans="1:7">
      <c r="A177" s="2" t="s">
        <v>79</v>
      </c>
      <c r="B177" s="2">
        <v>4003</v>
      </c>
      <c r="C177" s="2">
        <v>1281.5999999999999</v>
      </c>
      <c r="D177" s="2">
        <v>1226</v>
      </c>
      <c r="E177" s="2">
        <v>701.7</v>
      </c>
      <c r="F177" s="2">
        <v>471.5</v>
      </c>
      <c r="G177" s="2">
        <v>322.2</v>
      </c>
    </row>
    <row r="178" spans="1:7">
      <c r="A178" s="2" t="s">
        <v>78</v>
      </c>
      <c r="B178" s="2">
        <v>477.8</v>
      </c>
      <c r="C178" s="2">
        <v>108.4</v>
      </c>
      <c r="D178" s="2">
        <v>118.5</v>
      </c>
      <c r="E178" s="2">
        <v>117.4</v>
      </c>
      <c r="F178" s="2">
        <v>77.099999999999994</v>
      </c>
      <c r="G178" s="2">
        <v>56.3</v>
      </c>
    </row>
    <row r="179" spans="1:7">
      <c r="A179" s="2" t="s">
        <v>77</v>
      </c>
      <c r="B179" s="2">
        <v>1.7</v>
      </c>
      <c r="C179" s="2">
        <v>0.5</v>
      </c>
      <c r="D179" s="2">
        <v>0.4</v>
      </c>
      <c r="E179" s="2">
        <v>0.3</v>
      </c>
      <c r="F179" s="2">
        <v>0.3</v>
      </c>
      <c r="G179" s="2">
        <v>0.2</v>
      </c>
    </row>
    <row r="180" spans="1:7">
      <c r="A180" s="2" t="s">
        <v>76</v>
      </c>
      <c r="B180" s="2">
        <v>15</v>
      </c>
      <c r="C180" s="2">
        <v>2.5</v>
      </c>
      <c r="D180" s="2">
        <v>3.8</v>
      </c>
      <c r="E180" s="2">
        <v>3.3</v>
      </c>
      <c r="F180" s="2">
        <v>3</v>
      </c>
      <c r="G180" s="2">
        <v>2.4</v>
      </c>
    </row>
    <row r="181" spans="1:7">
      <c r="A181" s="2" t="s">
        <v>75</v>
      </c>
      <c r="B181" s="2">
        <v>102.7</v>
      </c>
      <c r="C181" s="2">
        <v>24.9</v>
      </c>
      <c r="D181" s="2">
        <v>24.3</v>
      </c>
      <c r="E181" s="2">
        <v>25.4</v>
      </c>
      <c r="F181" s="2">
        <v>15.4</v>
      </c>
      <c r="G181" s="2">
        <v>12.7</v>
      </c>
    </row>
    <row r="182" spans="1:7">
      <c r="A182" s="2" t="s">
        <v>2151</v>
      </c>
      <c r="B182" s="2">
        <v>96.7</v>
      </c>
      <c r="C182" s="2">
        <v>26.1</v>
      </c>
      <c r="D182" s="2">
        <v>25.6</v>
      </c>
      <c r="E182" s="2">
        <v>20.9</v>
      </c>
      <c r="F182" s="2">
        <v>14.6</v>
      </c>
      <c r="G182" s="2">
        <v>9.5</v>
      </c>
    </row>
    <row r="183" spans="1:7">
      <c r="A183" s="2" t="s">
        <v>72</v>
      </c>
      <c r="B183" s="2">
        <v>227</v>
      </c>
      <c r="C183" s="2">
        <v>52.3</v>
      </c>
      <c r="D183" s="2">
        <v>60.5</v>
      </c>
      <c r="E183" s="2">
        <v>59.9</v>
      </c>
      <c r="F183" s="2">
        <v>32.799999999999997</v>
      </c>
      <c r="G183" s="2">
        <v>21.5</v>
      </c>
    </row>
    <row r="184" spans="1:7">
      <c r="A184" s="2" t="s">
        <v>71</v>
      </c>
      <c r="B184" s="2">
        <v>0.4</v>
      </c>
      <c r="C184" s="2">
        <v>0.1</v>
      </c>
      <c r="D184" s="2">
        <v>0.1</v>
      </c>
      <c r="E184" s="2">
        <v>0.1</v>
      </c>
      <c r="F184" s="2">
        <v>0.1</v>
      </c>
      <c r="G184" s="2">
        <v>0</v>
      </c>
    </row>
    <row r="185" spans="1:7">
      <c r="A185" s="2" t="s">
        <v>70</v>
      </c>
      <c r="B185" s="2">
        <v>5.0999999999999996</v>
      </c>
      <c r="C185" s="2">
        <v>1.1000000000000001</v>
      </c>
      <c r="D185" s="2">
        <v>1.1000000000000001</v>
      </c>
      <c r="E185" s="2">
        <v>1.1000000000000001</v>
      </c>
      <c r="F185" s="2">
        <v>1</v>
      </c>
      <c r="G185" s="2">
        <v>0.7</v>
      </c>
    </row>
    <row r="186" spans="1:7">
      <c r="A186" s="2" t="s">
        <v>69</v>
      </c>
      <c r="B186" s="2">
        <v>0</v>
      </c>
      <c r="C186" s="2">
        <v>0</v>
      </c>
      <c r="D186" s="2">
        <v>0</v>
      </c>
      <c r="E186" s="2" t="s">
        <v>19</v>
      </c>
      <c r="F186" s="2">
        <v>0</v>
      </c>
      <c r="G186" s="2" t="s">
        <v>19</v>
      </c>
    </row>
    <row r="187" spans="1:7">
      <c r="A187" s="2" t="s">
        <v>2150</v>
      </c>
      <c r="B187" s="2">
        <v>30.1</v>
      </c>
      <c r="C187" s="2">
        <v>1.1000000000000001</v>
      </c>
      <c r="D187" s="2">
        <v>3</v>
      </c>
      <c r="E187" s="2">
        <v>6.7</v>
      </c>
      <c r="F187" s="2">
        <v>10.1</v>
      </c>
      <c r="G187" s="2">
        <v>9.1999999999999993</v>
      </c>
    </row>
    <row r="188" spans="1:7">
      <c r="A188" s="2" t="s">
        <v>2149</v>
      </c>
      <c r="B188" s="2">
        <v>0.5</v>
      </c>
      <c r="C188" s="2">
        <v>0.1</v>
      </c>
      <c r="D188" s="2">
        <v>0.1</v>
      </c>
      <c r="E188" s="2">
        <v>0.1</v>
      </c>
      <c r="F188" s="2">
        <v>0.1</v>
      </c>
      <c r="G188" s="2">
        <v>0.1</v>
      </c>
    </row>
    <row r="189" spans="1:7">
      <c r="A189" s="2" t="s">
        <v>65</v>
      </c>
      <c r="B189" s="2">
        <v>1143.5999999999999</v>
      </c>
      <c r="C189" s="2">
        <v>65</v>
      </c>
      <c r="D189" s="2">
        <v>131.80000000000001</v>
      </c>
      <c r="E189" s="2">
        <v>237.9</v>
      </c>
      <c r="F189" s="2">
        <v>335.6</v>
      </c>
      <c r="G189" s="2">
        <v>373.3</v>
      </c>
    </row>
    <row r="190" spans="1:7">
      <c r="A190" s="2" t="s">
        <v>64</v>
      </c>
      <c r="B190" s="2">
        <v>587.70000000000005</v>
      </c>
      <c r="C190" s="2">
        <v>19.7</v>
      </c>
      <c r="D190" s="2">
        <v>51.3</v>
      </c>
      <c r="E190" s="2">
        <v>120.6</v>
      </c>
      <c r="F190" s="2">
        <v>183.2</v>
      </c>
      <c r="G190" s="2">
        <v>213</v>
      </c>
    </row>
    <row r="191" spans="1:7">
      <c r="A191" s="2" t="s">
        <v>63</v>
      </c>
      <c r="B191" s="2">
        <v>458.5</v>
      </c>
      <c r="C191" s="2">
        <v>44.3</v>
      </c>
      <c r="D191" s="2">
        <v>78.2</v>
      </c>
      <c r="E191" s="2">
        <v>110.7</v>
      </c>
      <c r="F191" s="2">
        <v>123.9</v>
      </c>
      <c r="G191" s="2">
        <v>101.4</v>
      </c>
    </row>
    <row r="192" spans="1:7">
      <c r="A192" s="2" t="s">
        <v>62</v>
      </c>
      <c r="B192" s="2">
        <v>9</v>
      </c>
      <c r="C192" s="2">
        <v>0.3</v>
      </c>
      <c r="D192" s="2">
        <v>0.6</v>
      </c>
      <c r="E192" s="2">
        <v>1.1000000000000001</v>
      </c>
      <c r="F192" s="2">
        <v>2.6</v>
      </c>
      <c r="G192" s="2">
        <v>4.3</v>
      </c>
    </row>
    <row r="193" spans="1:7">
      <c r="A193" s="2" t="s">
        <v>61</v>
      </c>
      <c r="B193" s="2">
        <v>102.4</v>
      </c>
      <c r="C193" s="2">
        <v>1.1000000000000001</v>
      </c>
      <c r="D193" s="2">
        <v>2.6</v>
      </c>
      <c r="E193" s="2">
        <v>7.6</v>
      </c>
      <c r="F193" s="2">
        <v>30.5</v>
      </c>
      <c r="G193" s="2">
        <v>60.6</v>
      </c>
    </row>
    <row r="194" spans="1:7">
      <c r="A194" s="2" t="s">
        <v>60</v>
      </c>
      <c r="B194" s="2">
        <v>101.5</v>
      </c>
      <c r="C194" s="2">
        <v>1</v>
      </c>
      <c r="D194" s="2">
        <v>2.6</v>
      </c>
      <c r="E194" s="2">
        <v>7.6</v>
      </c>
      <c r="F194" s="2">
        <v>30.3</v>
      </c>
      <c r="G194" s="2">
        <v>60</v>
      </c>
    </row>
    <row r="195" spans="1:7">
      <c r="A195" s="2" t="s">
        <v>48</v>
      </c>
    </row>
    <row r="196" spans="1:7">
      <c r="A196" s="2" t="s">
        <v>44</v>
      </c>
      <c r="B196" s="2">
        <v>9441.1</v>
      </c>
      <c r="C196" s="2">
        <v>2559.9</v>
      </c>
      <c r="D196" s="2">
        <v>2405</v>
      </c>
      <c r="E196" s="2">
        <v>1739.4</v>
      </c>
      <c r="F196" s="2">
        <v>1488.8</v>
      </c>
      <c r="G196" s="2">
        <v>1247.7</v>
      </c>
    </row>
    <row r="197" spans="1:7">
      <c r="A197" s="2" t="s">
        <v>93</v>
      </c>
      <c r="B197" s="2">
        <v>6853.9</v>
      </c>
      <c r="C197" s="2">
        <v>2302.1999999999998</v>
      </c>
      <c r="D197" s="2">
        <v>2021.5</v>
      </c>
      <c r="E197" s="2">
        <v>1190.0999999999999</v>
      </c>
      <c r="F197" s="2">
        <v>800.5</v>
      </c>
      <c r="G197" s="2">
        <v>539.29999999999995</v>
      </c>
    </row>
    <row r="198" spans="1:7">
      <c r="A198" s="2" t="s">
        <v>42</v>
      </c>
      <c r="B198" s="2">
        <v>6062.8</v>
      </c>
      <c r="C198" s="2">
        <v>2126.4</v>
      </c>
      <c r="D198" s="2">
        <v>1845.4</v>
      </c>
      <c r="E198" s="2">
        <v>1008.8</v>
      </c>
      <c r="F198" s="2">
        <v>652.79999999999995</v>
      </c>
      <c r="G198" s="2">
        <v>429.1</v>
      </c>
    </row>
    <row r="199" spans="1:7">
      <c r="A199" s="2" t="s">
        <v>92</v>
      </c>
      <c r="B199" s="2">
        <v>2592.3000000000002</v>
      </c>
      <c r="C199" s="2">
        <v>875</v>
      </c>
      <c r="D199" s="2">
        <v>776.8</v>
      </c>
      <c r="E199" s="2">
        <v>410.4</v>
      </c>
      <c r="F199" s="2">
        <v>299.2</v>
      </c>
      <c r="G199" s="2">
        <v>230.9</v>
      </c>
    </row>
    <row r="200" spans="1:7">
      <c r="A200" s="2" t="s">
        <v>91</v>
      </c>
      <c r="B200" s="2">
        <v>166.3</v>
      </c>
      <c r="C200" s="2">
        <v>4.2</v>
      </c>
      <c r="D200" s="2">
        <v>13.3</v>
      </c>
      <c r="E200" s="2">
        <v>20.2</v>
      </c>
      <c r="F200" s="2">
        <v>44.1</v>
      </c>
      <c r="G200" s="2">
        <v>84.6</v>
      </c>
    </row>
    <row r="201" spans="1:7">
      <c r="A201" s="2" t="s">
        <v>90</v>
      </c>
      <c r="B201" s="2">
        <v>736.1</v>
      </c>
      <c r="C201" s="2">
        <v>147.6</v>
      </c>
      <c r="D201" s="2">
        <v>178.7</v>
      </c>
      <c r="E201" s="2">
        <v>128.30000000000001</v>
      </c>
      <c r="F201" s="2">
        <v>129</v>
      </c>
      <c r="G201" s="2">
        <v>152.5</v>
      </c>
    </row>
    <row r="202" spans="1:7">
      <c r="A202" s="2" t="s">
        <v>89</v>
      </c>
      <c r="B202" s="2">
        <v>170.8</v>
      </c>
      <c r="C202" s="2">
        <v>30.5</v>
      </c>
      <c r="D202" s="2">
        <v>45.7</v>
      </c>
      <c r="E202" s="2">
        <v>35.1</v>
      </c>
      <c r="F202" s="2">
        <v>32.299999999999997</v>
      </c>
      <c r="G202" s="2">
        <v>27.3</v>
      </c>
    </row>
    <row r="203" spans="1:7">
      <c r="A203" s="2" t="s">
        <v>88</v>
      </c>
      <c r="B203" s="2">
        <v>3242.8</v>
      </c>
      <c r="C203" s="2">
        <v>1222</v>
      </c>
      <c r="D203" s="2">
        <v>979.5</v>
      </c>
      <c r="E203" s="2">
        <v>550.20000000000005</v>
      </c>
      <c r="F203" s="2">
        <v>318.10000000000002</v>
      </c>
      <c r="G203" s="2">
        <v>173</v>
      </c>
    </row>
    <row r="204" spans="1:7">
      <c r="A204" s="2" t="s">
        <v>87</v>
      </c>
      <c r="B204" s="2">
        <v>1080.4000000000001</v>
      </c>
      <c r="C204" s="2">
        <v>363.3</v>
      </c>
      <c r="D204" s="2">
        <v>347.8</v>
      </c>
      <c r="E204" s="2">
        <v>197</v>
      </c>
      <c r="F204" s="2">
        <v>117.7</v>
      </c>
      <c r="G204" s="2">
        <v>54.6</v>
      </c>
    </row>
    <row r="205" spans="1:7">
      <c r="A205" s="2" t="s">
        <v>86</v>
      </c>
      <c r="B205" s="2">
        <v>3185</v>
      </c>
      <c r="C205" s="2">
        <v>607.6</v>
      </c>
      <c r="D205" s="2">
        <v>996.2</v>
      </c>
      <c r="E205" s="2">
        <v>671.7</v>
      </c>
      <c r="F205" s="2">
        <v>529.6</v>
      </c>
      <c r="G205" s="2">
        <v>379.9</v>
      </c>
    </row>
    <row r="206" spans="1:7">
      <c r="A206" s="2" t="s">
        <v>34</v>
      </c>
      <c r="B206" s="2">
        <v>837.1</v>
      </c>
      <c r="C206" s="2">
        <v>124.8</v>
      </c>
      <c r="D206" s="2">
        <v>192.2</v>
      </c>
      <c r="E206" s="2">
        <v>221.3</v>
      </c>
      <c r="F206" s="2">
        <v>176.4</v>
      </c>
      <c r="G206" s="2">
        <v>122.4</v>
      </c>
    </row>
    <row r="207" spans="1:7">
      <c r="A207" s="2" t="s">
        <v>85</v>
      </c>
      <c r="B207" s="2">
        <v>718.8</v>
      </c>
      <c r="C207" s="2">
        <v>108.9</v>
      </c>
      <c r="D207" s="2">
        <v>165.8</v>
      </c>
      <c r="E207" s="2">
        <v>192.9</v>
      </c>
      <c r="F207" s="2">
        <v>150.9</v>
      </c>
      <c r="G207" s="2">
        <v>100.4</v>
      </c>
    </row>
    <row r="208" spans="1:7">
      <c r="A208" s="2" t="s">
        <v>84</v>
      </c>
      <c r="B208" s="2">
        <v>121.1</v>
      </c>
      <c r="C208" s="2">
        <v>16</v>
      </c>
      <c r="D208" s="2">
        <v>26.8</v>
      </c>
      <c r="E208" s="2">
        <v>29.7</v>
      </c>
      <c r="F208" s="2">
        <v>26.6</v>
      </c>
      <c r="G208" s="2">
        <v>22.1</v>
      </c>
    </row>
    <row r="209" spans="1:7">
      <c r="A209" s="2" t="s">
        <v>31</v>
      </c>
      <c r="B209" s="2">
        <v>0.9</v>
      </c>
      <c r="C209" s="2">
        <v>0.1</v>
      </c>
      <c r="D209" s="2">
        <v>0.2</v>
      </c>
      <c r="E209" s="2">
        <v>0.1</v>
      </c>
      <c r="F209" s="2">
        <v>0.2</v>
      </c>
      <c r="G209" s="2">
        <v>0.3</v>
      </c>
    </row>
    <row r="210" spans="1:7">
      <c r="A210" s="2" t="s">
        <v>83</v>
      </c>
      <c r="B210" s="2">
        <v>7.5</v>
      </c>
      <c r="C210" s="2">
        <v>0.7</v>
      </c>
      <c r="D210" s="2">
        <v>1.3</v>
      </c>
      <c r="E210" s="2">
        <v>1.5</v>
      </c>
      <c r="F210" s="2">
        <v>1.6</v>
      </c>
      <c r="G210" s="2">
        <v>2.4</v>
      </c>
    </row>
    <row r="211" spans="1:7">
      <c r="A211" s="2" t="s">
        <v>29</v>
      </c>
      <c r="B211" s="2">
        <v>5.7</v>
      </c>
      <c r="C211" s="2">
        <v>0.5</v>
      </c>
      <c r="D211" s="2">
        <v>1</v>
      </c>
      <c r="E211" s="2">
        <v>1.2</v>
      </c>
      <c r="F211" s="2">
        <v>1.1000000000000001</v>
      </c>
      <c r="G211" s="2">
        <v>1.9</v>
      </c>
    </row>
    <row r="212" spans="1:7">
      <c r="A212" s="2" t="s">
        <v>82</v>
      </c>
      <c r="B212" s="2">
        <v>1016.2</v>
      </c>
      <c r="C212" s="2">
        <v>183.8</v>
      </c>
      <c r="D212" s="2">
        <v>222.9</v>
      </c>
      <c r="E212" s="2">
        <v>208.5</v>
      </c>
      <c r="F212" s="2">
        <v>197.1</v>
      </c>
      <c r="G212" s="2">
        <v>204</v>
      </c>
    </row>
    <row r="213" spans="1:7">
      <c r="A213" s="2" t="s">
        <v>81</v>
      </c>
      <c r="B213" s="2">
        <v>382.8</v>
      </c>
      <c r="C213" s="2">
        <v>104.7</v>
      </c>
      <c r="D213" s="2">
        <v>84.4</v>
      </c>
      <c r="E213" s="2">
        <v>70.099999999999994</v>
      </c>
      <c r="F213" s="2">
        <v>67.900000000000006</v>
      </c>
      <c r="G213" s="2">
        <v>55.7</v>
      </c>
    </row>
    <row r="214" spans="1:7">
      <c r="A214" s="2" t="s">
        <v>80</v>
      </c>
      <c r="B214" s="2">
        <v>0.3</v>
      </c>
      <c r="C214" s="2">
        <v>0.1</v>
      </c>
      <c r="D214" s="2">
        <v>0.1</v>
      </c>
      <c r="E214" s="2">
        <v>0.1</v>
      </c>
      <c r="F214" s="2">
        <v>0.1</v>
      </c>
      <c r="G214" s="2">
        <v>0</v>
      </c>
    </row>
    <row r="215" spans="1:7">
      <c r="A215" s="2" t="s">
        <v>79</v>
      </c>
      <c r="B215" s="2">
        <v>6091.9</v>
      </c>
      <c r="C215" s="2">
        <v>2139.6999999999998</v>
      </c>
      <c r="D215" s="2">
        <v>1846.5</v>
      </c>
      <c r="E215" s="2">
        <v>1026.4000000000001</v>
      </c>
      <c r="F215" s="2">
        <v>656.1</v>
      </c>
      <c r="G215" s="2">
        <v>423.3</v>
      </c>
    </row>
    <row r="216" spans="1:7">
      <c r="A216" s="2" t="s">
        <v>78</v>
      </c>
      <c r="B216" s="2">
        <v>934.6</v>
      </c>
      <c r="C216" s="2">
        <v>196.5</v>
      </c>
      <c r="D216" s="2">
        <v>237.5</v>
      </c>
      <c r="E216" s="2">
        <v>238</v>
      </c>
      <c r="F216" s="2">
        <v>154.80000000000001</v>
      </c>
      <c r="G216" s="2">
        <v>107.6</v>
      </c>
    </row>
    <row r="217" spans="1:7">
      <c r="A217" s="2" t="s">
        <v>77</v>
      </c>
      <c r="B217" s="2">
        <v>2.6</v>
      </c>
      <c r="C217" s="2">
        <v>0.7</v>
      </c>
      <c r="D217" s="2">
        <v>0.7</v>
      </c>
      <c r="E217" s="2">
        <v>0.5</v>
      </c>
      <c r="F217" s="2">
        <v>0.5</v>
      </c>
      <c r="G217" s="2">
        <v>0.3</v>
      </c>
    </row>
    <row r="218" spans="1:7">
      <c r="A218" s="2" t="s">
        <v>76</v>
      </c>
      <c r="B218" s="2">
        <v>21.8</v>
      </c>
      <c r="C218" s="2">
        <v>4.3</v>
      </c>
      <c r="D218" s="2">
        <v>6.2</v>
      </c>
      <c r="E218" s="2">
        <v>4.2</v>
      </c>
      <c r="F218" s="2">
        <v>3.9</v>
      </c>
      <c r="G218" s="2">
        <v>3.2</v>
      </c>
    </row>
    <row r="219" spans="1:7">
      <c r="A219" s="2" t="s">
        <v>75</v>
      </c>
      <c r="B219" s="2">
        <v>172.4</v>
      </c>
      <c r="C219" s="2">
        <v>41.5</v>
      </c>
      <c r="D219" s="2">
        <v>43.5</v>
      </c>
      <c r="E219" s="2">
        <v>43.6</v>
      </c>
      <c r="F219" s="2">
        <v>25.2</v>
      </c>
      <c r="G219" s="2">
        <v>18.600000000000001</v>
      </c>
    </row>
    <row r="220" spans="1:7">
      <c r="A220" s="2" t="s">
        <v>2151</v>
      </c>
      <c r="B220" s="2">
        <v>182.4</v>
      </c>
      <c r="C220" s="2">
        <v>47.6</v>
      </c>
      <c r="D220" s="2">
        <v>49.7</v>
      </c>
      <c r="E220" s="2">
        <v>41.1</v>
      </c>
      <c r="F220" s="2">
        <v>27.4</v>
      </c>
      <c r="G220" s="2">
        <v>16.5</v>
      </c>
    </row>
    <row r="221" spans="1:7">
      <c r="A221" s="2" t="s">
        <v>72</v>
      </c>
      <c r="B221" s="2">
        <v>481.4</v>
      </c>
      <c r="C221" s="2">
        <v>97.3</v>
      </c>
      <c r="D221" s="2">
        <v>127.8</v>
      </c>
      <c r="E221" s="2">
        <v>132.1</v>
      </c>
      <c r="F221" s="2">
        <v>75.3</v>
      </c>
      <c r="G221" s="2">
        <v>48.9</v>
      </c>
    </row>
    <row r="222" spans="1:7">
      <c r="A222" s="2" t="s">
        <v>71</v>
      </c>
      <c r="B222" s="2">
        <v>0.8</v>
      </c>
      <c r="C222" s="2">
        <v>0.2</v>
      </c>
      <c r="D222" s="2">
        <v>0.2</v>
      </c>
      <c r="E222" s="2">
        <v>0.2</v>
      </c>
      <c r="F222" s="2">
        <v>0.1</v>
      </c>
      <c r="G222" s="2">
        <v>0.1</v>
      </c>
    </row>
    <row r="223" spans="1:7">
      <c r="A223" s="2" t="s">
        <v>70</v>
      </c>
      <c r="B223" s="2">
        <v>12.9</v>
      </c>
      <c r="C223" s="2">
        <v>2.8</v>
      </c>
      <c r="D223" s="2">
        <v>3.3</v>
      </c>
      <c r="E223" s="2">
        <v>2.5</v>
      </c>
      <c r="F223" s="2">
        <v>2.5</v>
      </c>
      <c r="G223" s="2">
        <v>1.7</v>
      </c>
    </row>
    <row r="224" spans="1:7">
      <c r="A224" s="2" t="s">
        <v>69</v>
      </c>
      <c r="B224" s="2">
        <v>0</v>
      </c>
      <c r="C224" s="2">
        <v>0</v>
      </c>
      <c r="D224" s="2">
        <v>0</v>
      </c>
      <c r="E224" s="2">
        <v>0</v>
      </c>
      <c r="F224" s="2">
        <v>0</v>
      </c>
      <c r="G224" s="2" t="s">
        <v>19</v>
      </c>
    </row>
    <row r="225" spans="1:7">
      <c r="A225" s="2" t="s">
        <v>2150</v>
      </c>
      <c r="B225" s="2">
        <v>62</v>
      </c>
      <c r="C225" s="2">
        <v>2.5</v>
      </c>
      <c r="D225" s="2">
        <v>6.5</v>
      </c>
      <c r="E225" s="2">
        <v>14.3</v>
      </c>
      <c r="F225" s="2">
        <v>20.2</v>
      </c>
      <c r="G225" s="2">
        <v>18.399999999999999</v>
      </c>
    </row>
    <row r="226" spans="1:7">
      <c r="A226" s="2" t="s">
        <v>2149</v>
      </c>
      <c r="B226" s="2">
        <v>0.9</v>
      </c>
      <c r="C226" s="2">
        <v>0.2</v>
      </c>
      <c r="D226" s="2">
        <v>0.2</v>
      </c>
      <c r="E226" s="2">
        <v>0.2</v>
      </c>
      <c r="F226" s="2">
        <v>0.2</v>
      </c>
      <c r="G226" s="2">
        <v>0.2</v>
      </c>
    </row>
    <row r="227" spans="1:7">
      <c r="A227" s="2" t="s">
        <v>65</v>
      </c>
      <c r="B227" s="2">
        <v>2079</v>
      </c>
      <c r="C227" s="2">
        <v>119.9</v>
      </c>
      <c r="D227" s="2">
        <v>246.1</v>
      </c>
      <c r="E227" s="2">
        <v>428.9</v>
      </c>
      <c r="F227" s="2">
        <v>620</v>
      </c>
      <c r="G227" s="2">
        <v>664.1</v>
      </c>
    </row>
    <row r="228" spans="1:7">
      <c r="A228" s="2" t="s">
        <v>64</v>
      </c>
      <c r="B228" s="2">
        <v>1081.5999999999999</v>
      </c>
      <c r="C228" s="2">
        <v>35.200000000000003</v>
      </c>
      <c r="D228" s="2">
        <v>94.6</v>
      </c>
      <c r="E228" s="2">
        <v>219.5</v>
      </c>
      <c r="F228" s="2">
        <v>346.2</v>
      </c>
      <c r="G228" s="2">
        <v>386</v>
      </c>
    </row>
    <row r="229" spans="1:7">
      <c r="A229" s="2" t="s">
        <v>63</v>
      </c>
      <c r="B229" s="2">
        <v>830.5</v>
      </c>
      <c r="C229" s="2">
        <v>83.1</v>
      </c>
      <c r="D229" s="2">
        <v>147.30000000000001</v>
      </c>
      <c r="E229" s="2">
        <v>198.1</v>
      </c>
      <c r="F229" s="2">
        <v>224.9</v>
      </c>
      <c r="G229" s="2">
        <v>177</v>
      </c>
    </row>
    <row r="230" spans="1:7">
      <c r="A230" s="2" t="s">
        <v>62</v>
      </c>
      <c r="B230" s="2">
        <v>15.8</v>
      </c>
      <c r="C230" s="2">
        <v>0.5</v>
      </c>
      <c r="D230" s="2">
        <v>1.1000000000000001</v>
      </c>
      <c r="E230" s="2">
        <v>1.8</v>
      </c>
      <c r="F230" s="2">
        <v>4.5999999999999996</v>
      </c>
      <c r="G230" s="2">
        <v>7.7</v>
      </c>
    </row>
    <row r="231" spans="1:7">
      <c r="A231" s="2" t="s">
        <v>61</v>
      </c>
      <c r="B231" s="2">
        <v>176.2</v>
      </c>
      <c r="C231" s="2">
        <v>1.8</v>
      </c>
      <c r="D231" s="2">
        <v>4.8</v>
      </c>
      <c r="E231" s="2">
        <v>13.3</v>
      </c>
      <c r="F231" s="2">
        <v>52.3</v>
      </c>
      <c r="G231" s="2">
        <v>103.9</v>
      </c>
    </row>
    <row r="232" spans="1:7">
      <c r="A232" s="2" t="s">
        <v>60</v>
      </c>
      <c r="B232" s="2">
        <v>174.6</v>
      </c>
      <c r="C232" s="2">
        <v>1.8</v>
      </c>
      <c r="D232" s="2">
        <v>4.8</v>
      </c>
      <c r="E232" s="2">
        <v>13.2</v>
      </c>
      <c r="F232" s="2">
        <v>51.9</v>
      </c>
      <c r="G232" s="2">
        <v>102.9</v>
      </c>
    </row>
    <row r="233" spans="1:7">
      <c r="A233" s="2" t="s">
        <v>47</v>
      </c>
    </row>
    <row r="234" spans="1:7">
      <c r="A234" s="2" t="s">
        <v>44</v>
      </c>
      <c r="B234" s="2">
        <v>10886.6</v>
      </c>
      <c r="C234" s="2">
        <v>2740.6</v>
      </c>
      <c r="D234" s="2">
        <v>2703.8</v>
      </c>
      <c r="E234" s="2">
        <v>2094.3000000000002</v>
      </c>
      <c r="F234" s="2">
        <v>1831.6</v>
      </c>
      <c r="G234" s="2">
        <v>1516.1</v>
      </c>
    </row>
    <row r="235" spans="1:7">
      <c r="A235" s="2" t="s">
        <v>93</v>
      </c>
      <c r="B235" s="2">
        <v>7489.6</v>
      </c>
      <c r="C235" s="2">
        <v>2434.6999999999998</v>
      </c>
      <c r="D235" s="2">
        <v>2198.3000000000002</v>
      </c>
      <c r="E235" s="2">
        <v>1349.9</v>
      </c>
      <c r="F235" s="2">
        <v>908.5</v>
      </c>
      <c r="G235" s="2">
        <v>598.1</v>
      </c>
    </row>
    <row r="236" spans="1:7">
      <c r="A236" s="2" t="s">
        <v>42</v>
      </c>
      <c r="B236" s="2">
        <v>6444.3</v>
      </c>
      <c r="C236" s="2">
        <v>2209</v>
      </c>
      <c r="D236" s="2">
        <v>1963.3</v>
      </c>
      <c r="E236" s="2">
        <v>1107.8</v>
      </c>
      <c r="F236" s="2">
        <v>707.5</v>
      </c>
      <c r="G236" s="2">
        <v>456.6</v>
      </c>
    </row>
    <row r="237" spans="1:7">
      <c r="A237" s="2" t="s">
        <v>92</v>
      </c>
      <c r="B237" s="2">
        <v>2557.1</v>
      </c>
      <c r="C237" s="2">
        <v>835.6</v>
      </c>
      <c r="D237" s="2">
        <v>755.4</v>
      </c>
      <c r="E237" s="2">
        <v>421.2</v>
      </c>
      <c r="F237" s="2">
        <v>308.5</v>
      </c>
      <c r="G237" s="2">
        <v>236.4</v>
      </c>
    </row>
    <row r="238" spans="1:7">
      <c r="A238" s="2" t="s">
        <v>91</v>
      </c>
      <c r="B238" s="2">
        <v>187</v>
      </c>
      <c r="C238" s="2">
        <v>4.9000000000000004</v>
      </c>
      <c r="D238" s="2">
        <v>15.4</v>
      </c>
      <c r="E238" s="2">
        <v>24.4</v>
      </c>
      <c r="F238" s="2">
        <v>51.7</v>
      </c>
      <c r="G238" s="2">
        <v>90.5</v>
      </c>
    </row>
    <row r="239" spans="1:7">
      <c r="A239" s="2" t="s">
        <v>90</v>
      </c>
      <c r="B239" s="2">
        <v>737.2</v>
      </c>
      <c r="C239" s="2">
        <v>136.30000000000001</v>
      </c>
      <c r="D239" s="2">
        <v>172</v>
      </c>
      <c r="E239" s="2">
        <v>126.6</v>
      </c>
      <c r="F239" s="2">
        <v>136.80000000000001</v>
      </c>
      <c r="G239" s="2">
        <v>165.5</v>
      </c>
    </row>
    <row r="240" spans="1:7">
      <c r="A240" s="2" t="s">
        <v>89</v>
      </c>
      <c r="B240" s="2">
        <v>146.5</v>
      </c>
      <c r="C240" s="2">
        <v>27.1</v>
      </c>
      <c r="D240" s="2">
        <v>38.299999999999997</v>
      </c>
      <c r="E240" s="2">
        <v>29.7</v>
      </c>
      <c r="F240" s="2">
        <v>27</v>
      </c>
      <c r="G240" s="2">
        <v>24.5</v>
      </c>
    </row>
    <row r="241" spans="1:7">
      <c r="A241" s="2" t="s">
        <v>88</v>
      </c>
      <c r="B241" s="2">
        <v>3685.2</v>
      </c>
      <c r="C241" s="2">
        <v>1350.6</v>
      </c>
      <c r="D241" s="2">
        <v>1136.2</v>
      </c>
      <c r="E241" s="2">
        <v>646.1</v>
      </c>
      <c r="F241" s="2">
        <v>363.3</v>
      </c>
      <c r="G241" s="2">
        <v>188.9</v>
      </c>
    </row>
    <row r="242" spans="1:7">
      <c r="A242" s="2" t="s">
        <v>87</v>
      </c>
      <c r="B242" s="2">
        <v>1043.4000000000001</v>
      </c>
      <c r="C242" s="2">
        <v>362.7</v>
      </c>
      <c r="D242" s="2">
        <v>342.1</v>
      </c>
      <c r="E242" s="2">
        <v>187.2</v>
      </c>
      <c r="F242" s="2">
        <v>104.7</v>
      </c>
      <c r="G242" s="2">
        <v>46.7</v>
      </c>
    </row>
    <row r="243" spans="1:7">
      <c r="A243" s="2" t="s">
        <v>86</v>
      </c>
      <c r="B243" s="2">
        <v>3363.6</v>
      </c>
      <c r="C243" s="2">
        <v>635.5</v>
      </c>
      <c r="D243" s="2">
        <v>1026.8</v>
      </c>
      <c r="E243" s="2">
        <v>725.6</v>
      </c>
      <c r="F243" s="2">
        <v>573</v>
      </c>
      <c r="G243" s="2">
        <v>402.6</v>
      </c>
    </row>
    <row r="244" spans="1:7">
      <c r="A244" s="2" t="s">
        <v>34</v>
      </c>
      <c r="B244" s="2">
        <v>1157.8</v>
      </c>
      <c r="C244" s="2">
        <v>188.1</v>
      </c>
      <c r="D244" s="2">
        <v>293.8</v>
      </c>
      <c r="E244" s="2">
        <v>306.8</v>
      </c>
      <c r="F244" s="2">
        <v>225</v>
      </c>
      <c r="G244" s="2">
        <v>144.19999999999999</v>
      </c>
    </row>
    <row r="245" spans="1:7">
      <c r="A245" s="2" t="s">
        <v>85</v>
      </c>
      <c r="B245" s="2">
        <v>1011.4</v>
      </c>
      <c r="C245" s="2">
        <v>165.3</v>
      </c>
      <c r="D245" s="2">
        <v>256.3</v>
      </c>
      <c r="E245" s="2">
        <v>270.5</v>
      </c>
      <c r="F245" s="2">
        <v>196.5</v>
      </c>
      <c r="G245" s="2">
        <v>122.8</v>
      </c>
    </row>
    <row r="246" spans="1:7">
      <c r="A246" s="2" t="s">
        <v>84</v>
      </c>
      <c r="B246" s="2">
        <v>150.19999999999999</v>
      </c>
      <c r="C246" s="2">
        <v>22.5</v>
      </c>
      <c r="D246" s="2">
        <v>37.700000000000003</v>
      </c>
      <c r="E246" s="2">
        <v>38.200000000000003</v>
      </c>
      <c r="F246" s="2">
        <v>30.2</v>
      </c>
      <c r="G246" s="2">
        <v>21.6</v>
      </c>
    </row>
    <row r="247" spans="1:7">
      <c r="A247" s="2" t="s">
        <v>31</v>
      </c>
      <c r="B247" s="2">
        <v>1</v>
      </c>
      <c r="C247" s="2">
        <v>0.1</v>
      </c>
      <c r="D247" s="2">
        <v>0.2</v>
      </c>
      <c r="E247" s="2">
        <v>0.2</v>
      </c>
      <c r="F247" s="2">
        <v>0.2</v>
      </c>
      <c r="G247" s="2">
        <v>0.3</v>
      </c>
    </row>
    <row r="248" spans="1:7">
      <c r="A248" s="2" t="s">
        <v>83</v>
      </c>
      <c r="B248" s="2">
        <v>9.1</v>
      </c>
      <c r="C248" s="2">
        <v>1.2</v>
      </c>
      <c r="D248" s="2">
        <v>1.9</v>
      </c>
      <c r="E248" s="2">
        <v>1.8</v>
      </c>
      <c r="F248" s="2">
        <v>1.8</v>
      </c>
      <c r="G248" s="2">
        <v>2.4</v>
      </c>
    </row>
    <row r="249" spans="1:7">
      <c r="A249" s="2" t="s">
        <v>29</v>
      </c>
      <c r="B249" s="2">
        <v>6.6</v>
      </c>
      <c r="C249" s="2">
        <v>0.8</v>
      </c>
      <c r="D249" s="2">
        <v>1.3</v>
      </c>
      <c r="E249" s="2">
        <v>1.3</v>
      </c>
      <c r="F249" s="2">
        <v>1.3</v>
      </c>
      <c r="G249" s="2">
        <v>1.8</v>
      </c>
    </row>
    <row r="250" spans="1:7">
      <c r="A250" s="2" t="s">
        <v>82</v>
      </c>
      <c r="B250" s="2">
        <v>1210.7</v>
      </c>
      <c r="C250" s="2">
        <v>217.4</v>
      </c>
      <c r="D250" s="2">
        <v>268.7</v>
      </c>
      <c r="E250" s="2">
        <v>255.8</v>
      </c>
      <c r="F250" s="2">
        <v>239.1</v>
      </c>
      <c r="G250" s="2">
        <v>229.7</v>
      </c>
    </row>
    <row r="251" spans="1:7">
      <c r="A251" s="2" t="s">
        <v>81</v>
      </c>
      <c r="B251" s="2">
        <v>536.5</v>
      </c>
      <c r="C251" s="2">
        <v>144.19999999999999</v>
      </c>
      <c r="D251" s="2">
        <v>119.6</v>
      </c>
      <c r="E251" s="2">
        <v>99.6</v>
      </c>
      <c r="F251" s="2">
        <v>97.6</v>
      </c>
      <c r="G251" s="2">
        <v>75.5</v>
      </c>
    </row>
    <row r="252" spans="1:7">
      <c r="A252" s="2" t="s">
        <v>80</v>
      </c>
      <c r="B252" s="2">
        <v>0.4</v>
      </c>
      <c r="C252" s="2">
        <v>0.1</v>
      </c>
      <c r="D252" s="2">
        <v>0.1</v>
      </c>
      <c r="E252" s="2">
        <v>0.1</v>
      </c>
      <c r="F252" s="2">
        <v>0.1</v>
      </c>
      <c r="G252" s="2">
        <v>0</v>
      </c>
    </row>
    <row r="253" spans="1:7">
      <c r="A253" s="2" t="s">
        <v>79</v>
      </c>
      <c r="B253" s="2">
        <v>6491.2</v>
      </c>
      <c r="C253" s="2">
        <v>2221.9</v>
      </c>
      <c r="D253" s="2">
        <v>1969.9</v>
      </c>
      <c r="E253" s="2">
        <v>1132.3</v>
      </c>
      <c r="F253" s="2">
        <v>714.9</v>
      </c>
      <c r="G253" s="2">
        <v>452.2</v>
      </c>
    </row>
    <row r="254" spans="1:7">
      <c r="A254" s="2" t="s">
        <v>78</v>
      </c>
      <c r="B254" s="2">
        <v>1155</v>
      </c>
      <c r="C254" s="2">
        <v>212.6</v>
      </c>
      <c r="D254" s="2">
        <v>291.10000000000002</v>
      </c>
      <c r="E254" s="2">
        <v>307.10000000000002</v>
      </c>
      <c r="F254" s="2">
        <v>206.9</v>
      </c>
      <c r="G254" s="2">
        <v>137.30000000000001</v>
      </c>
    </row>
    <row r="255" spans="1:7">
      <c r="A255" s="2" t="s">
        <v>77</v>
      </c>
      <c r="B255" s="2">
        <v>3.1</v>
      </c>
      <c r="C255" s="2">
        <v>0.6</v>
      </c>
      <c r="D255" s="2">
        <v>0.7</v>
      </c>
      <c r="E255" s="2">
        <v>0.7</v>
      </c>
      <c r="F255" s="2">
        <v>0.6</v>
      </c>
      <c r="G255" s="2">
        <v>0.4</v>
      </c>
    </row>
    <row r="256" spans="1:7">
      <c r="A256" s="2" t="s">
        <v>76</v>
      </c>
      <c r="B256" s="2">
        <v>21.9</v>
      </c>
      <c r="C256" s="2">
        <v>4.8</v>
      </c>
      <c r="D256" s="2">
        <v>6.5</v>
      </c>
      <c r="E256" s="2">
        <v>4.2</v>
      </c>
      <c r="F256" s="2">
        <v>3.6</v>
      </c>
      <c r="G256" s="2">
        <v>2.9</v>
      </c>
    </row>
    <row r="257" spans="1:7">
      <c r="A257" s="2" t="s">
        <v>75</v>
      </c>
      <c r="B257" s="2">
        <v>188.9</v>
      </c>
      <c r="C257" s="2">
        <v>38</v>
      </c>
      <c r="D257" s="2">
        <v>48.2</v>
      </c>
      <c r="E257" s="2">
        <v>50.2</v>
      </c>
      <c r="F257" s="2">
        <v>30.1</v>
      </c>
      <c r="G257" s="2">
        <v>22.4</v>
      </c>
    </row>
    <row r="258" spans="1:7">
      <c r="A258" s="2" t="s">
        <v>2151</v>
      </c>
      <c r="B258" s="2">
        <v>211.9</v>
      </c>
      <c r="C258" s="2">
        <v>52.8</v>
      </c>
      <c r="D258" s="2">
        <v>58.5</v>
      </c>
      <c r="E258" s="2">
        <v>49.1</v>
      </c>
      <c r="F258" s="2">
        <v>32.4</v>
      </c>
      <c r="G258" s="2">
        <v>19.100000000000001</v>
      </c>
    </row>
    <row r="259" spans="1:7">
      <c r="A259" s="2" t="s">
        <v>72</v>
      </c>
      <c r="B259" s="2">
        <v>627.20000000000005</v>
      </c>
      <c r="C259" s="2">
        <v>109.3</v>
      </c>
      <c r="D259" s="2">
        <v>163.19999999999999</v>
      </c>
      <c r="E259" s="2">
        <v>179</v>
      </c>
      <c r="F259" s="2">
        <v>108.6</v>
      </c>
      <c r="G259" s="2">
        <v>67.099999999999994</v>
      </c>
    </row>
    <row r="260" spans="1:7">
      <c r="A260" s="2" t="s">
        <v>71</v>
      </c>
      <c r="B260" s="2">
        <v>0.9</v>
      </c>
      <c r="C260" s="2">
        <v>0.2</v>
      </c>
      <c r="D260" s="2">
        <v>0.3</v>
      </c>
      <c r="E260" s="2">
        <v>0.3</v>
      </c>
      <c r="F260" s="2">
        <v>0.1</v>
      </c>
      <c r="G260" s="2">
        <v>0.1</v>
      </c>
    </row>
    <row r="261" spans="1:7">
      <c r="A261" s="2" t="s">
        <v>70</v>
      </c>
      <c r="B261" s="2">
        <v>18.7</v>
      </c>
      <c r="C261" s="2">
        <v>3.7</v>
      </c>
      <c r="D261" s="2">
        <v>4.8</v>
      </c>
      <c r="E261" s="2">
        <v>4</v>
      </c>
      <c r="F261" s="2">
        <v>3.7</v>
      </c>
      <c r="G261" s="2">
        <v>2.5</v>
      </c>
    </row>
    <row r="262" spans="1:7">
      <c r="A262" s="2" t="s">
        <v>69</v>
      </c>
      <c r="B262" s="2">
        <v>0</v>
      </c>
      <c r="C262" s="2">
        <v>0</v>
      </c>
      <c r="D262" s="2">
        <v>0</v>
      </c>
      <c r="E262" s="2">
        <v>0</v>
      </c>
      <c r="F262" s="2">
        <v>0</v>
      </c>
      <c r="G262" s="2" t="s">
        <v>19</v>
      </c>
    </row>
    <row r="263" spans="1:7">
      <c r="A263" s="2" t="s">
        <v>2150</v>
      </c>
      <c r="B263" s="2">
        <v>84.1</v>
      </c>
      <c r="C263" s="2">
        <v>3.6</v>
      </c>
      <c r="D263" s="2">
        <v>9.4</v>
      </c>
      <c r="E263" s="2">
        <v>20.2</v>
      </c>
      <c r="F263" s="2">
        <v>28.1</v>
      </c>
      <c r="G263" s="2">
        <v>22.8</v>
      </c>
    </row>
    <row r="264" spans="1:7">
      <c r="A264" s="2" t="s">
        <v>2149</v>
      </c>
      <c r="B264" s="2">
        <v>1.1000000000000001</v>
      </c>
      <c r="C264" s="2">
        <v>0.1</v>
      </c>
      <c r="D264" s="2">
        <v>0.2</v>
      </c>
      <c r="E264" s="2">
        <v>0.3</v>
      </c>
      <c r="F264" s="2">
        <v>0.3</v>
      </c>
      <c r="G264" s="2">
        <v>0.3</v>
      </c>
    </row>
    <row r="265" spans="1:7">
      <c r="A265" s="2" t="s">
        <v>65</v>
      </c>
      <c r="B265" s="2">
        <v>2771.2</v>
      </c>
      <c r="C265" s="2">
        <v>160.69999999999999</v>
      </c>
      <c r="D265" s="2">
        <v>338.7</v>
      </c>
      <c r="E265" s="2">
        <v>587.5</v>
      </c>
      <c r="F265" s="2">
        <v>826.8</v>
      </c>
      <c r="G265" s="2">
        <v>857.3</v>
      </c>
    </row>
    <row r="266" spans="1:7">
      <c r="A266" s="2" t="s">
        <v>64</v>
      </c>
      <c r="B266" s="2">
        <v>1474.9</v>
      </c>
      <c r="C266" s="2">
        <v>44.8</v>
      </c>
      <c r="D266" s="2">
        <v>130.1</v>
      </c>
      <c r="E266" s="2">
        <v>307.7</v>
      </c>
      <c r="F266" s="2">
        <v>477.1</v>
      </c>
      <c r="G266" s="2">
        <v>515.29999999999995</v>
      </c>
    </row>
    <row r="267" spans="1:7">
      <c r="A267" s="2" t="s">
        <v>63</v>
      </c>
      <c r="B267" s="2">
        <v>1088.8</v>
      </c>
      <c r="C267" s="2">
        <v>113.4</v>
      </c>
      <c r="D267" s="2">
        <v>203.2</v>
      </c>
      <c r="E267" s="2">
        <v>265.2</v>
      </c>
      <c r="F267" s="2">
        <v>287.2</v>
      </c>
      <c r="G267" s="2">
        <v>219.8</v>
      </c>
    </row>
    <row r="268" spans="1:7">
      <c r="A268" s="2" t="s">
        <v>62</v>
      </c>
      <c r="B268" s="2">
        <v>19</v>
      </c>
      <c r="C268" s="2">
        <v>0.7</v>
      </c>
      <c r="D268" s="2">
        <v>1.4</v>
      </c>
      <c r="E268" s="2">
        <v>2.4</v>
      </c>
      <c r="F268" s="2">
        <v>5.8</v>
      </c>
      <c r="G268" s="2">
        <v>8.8000000000000007</v>
      </c>
    </row>
    <row r="269" spans="1:7">
      <c r="A269" s="2" t="s">
        <v>61</v>
      </c>
      <c r="B269" s="2">
        <v>219.3</v>
      </c>
      <c r="C269" s="2">
        <v>2.8</v>
      </c>
      <c r="D269" s="2">
        <v>6.4</v>
      </c>
      <c r="E269" s="2">
        <v>17.399999999999999</v>
      </c>
      <c r="F269" s="2">
        <v>67.099999999999994</v>
      </c>
      <c r="G269" s="2">
        <v>125.7</v>
      </c>
    </row>
    <row r="270" spans="1:7">
      <c r="A270" s="2" t="s">
        <v>60</v>
      </c>
      <c r="B270" s="2">
        <v>217.2</v>
      </c>
      <c r="C270" s="2">
        <v>2.7</v>
      </c>
      <c r="D270" s="2">
        <v>6.2</v>
      </c>
      <c r="E270" s="2">
        <v>17.100000000000001</v>
      </c>
      <c r="F270" s="2">
        <v>66.599999999999994</v>
      </c>
      <c r="G270" s="2">
        <v>124.6</v>
      </c>
    </row>
    <row r="271" spans="1:7">
      <c r="A271" s="2" t="s">
        <v>46</v>
      </c>
    </row>
    <row r="272" spans="1:7">
      <c r="A272" s="2" t="s">
        <v>44</v>
      </c>
      <c r="B272" s="2">
        <v>7399.7</v>
      </c>
      <c r="C272" s="2">
        <v>1463.8</v>
      </c>
      <c r="D272" s="2">
        <v>1724.6</v>
      </c>
      <c r="E272" s="2">
        <v>1513.4</v>
      </c>
      <c r="F272" s="2">
        <v>1477</v>
      </c>
      <c r="G272" s="2">
        <v>1220.8</v>
      </c>
    </row>
    <row r="273" spans="1:7">
      <c r="A273" s="2" t="s">
        <v>93</v>
      </c>
      <c r="B273" s="2">
        <v>4676.6000000000004</v>
      </c>
      <c r="C273" s="2">
        <v>1267.5</v>
      </c>
      <c r="D273" s="2">
        <v>1347.6</v>
      </c>
      <c r="E273" s="2">
        <v>921.8</v>
      </c>
      <c r="F273" s="2">
        <v>680.1</v>
      </c>
      <c r="G273" s="2">
        <v>459.4</v>
      </c>
    </row>
    <row r="274" spans="1:7">
      <c r="A274" s="2" t="s">
        <v>42</v>
      </c>
      <c r="B274" s="2">
        <v>3943.1</v>
      </c>
      <c r="C274" s="2">
        <v>1128.9000000000001</v>
      </c>
      <c r="D274" s="2">
        <v>1185.4000000000001</v>
      </c>
      <c r="E274" s="2">
        <v>751.2</v>
      </c>
      <c r="F274" s="2">
        <v>524.5</v>
      </c>
      <c r="G274" s="2">
        <v>352.9</v>
      </c>
    </row>
    <row r="275" spans="1:7">
      <c r="A275" s="2" t="s">
        <v>92</v>
      </c>
      <c r="B275" s="2">
        <v>1392.2</v>
      </c>
      <c r="C275" s="2">
        <v>380.1</v>
      </c>
      <c r="D275" s="2">
        <v>388.1</v>
      </c>
      <c r="E275" s="2">
        <v>248.8</v>
      </c>
      <c r="F275" s="2">
        <v>206.2</v>
      </c>
      <c r="G275" s="2">
        <v>169</v>
      </c>
    </row>
    <row r="276" spans="1:7">
      <c r="A276" s="2" t="s">
        <v>91</v>
      </c>
      <c r="B276" s="2">
        <v>164.3</v>
      </c>
      <c r="C276" s="2">
        <v>3.6</v>
      </c>
      <c r="D276" s="2">
        <v>13.3</v>
      </c>
      <c r="E276" s="2">
        <v>21.9</v>
      </c>
      <c r="F276" s="2">
        <v>47</v>
      </c>
      <c r="G276" s="2">
        <v>78.5</v>
      </c>
    </row>
    <row r="277" spans="1:7">
      <c r="A277" s="2" t="s">
        <v>90</v>
      </c>
      <c r="B277" s="2">
        <v>480.6</v>
      </c>
      <c r="C277" s="2">
        <v>63.5</v>
      </c>
      <c r="D277" s="2">
        <v>95.1</v>
      </c>
      <c r="E277" s="2">
        <v>84.6</v>
      </c>
      <c r="F277" s="2">
        <v>102.5</v>
      </c>
      <c r="G277" s="2">
        <v>134.9</v>
      </c>
    </row>
    <row r="278" spans="1:7">
      <c r="A278" s="2" t="s">
        <v>89</v>
      </c>
      <c r="B278" s="2">
        <v>77.400000000000006</v>
      </c>
      <c r="C278" s="2">
        <v>11.9</v>
      </c>
      <c r="D278" s="2">
        <v>18.600000000000001</v>
      </c>
      <c r="E278" s="2">
        <v>15.7</v>
      </c>
      <c r="F278" s="2">
        <v>16.5</v>
      </c>
      <c r="G278" s="2">
        <v>14.7</v>
      </c>
    </row>
    <row r="279" spans="1:7">
      <c r="A279" s="2" t="s">
        <v>88</v>
      </c>
      <c r="B279" s="2">
        <v>2303.6999999999998</v>
      </c>
      <c r="C279" s="2">
        <v>715.8</v>
      </c>
      <c r="D279" s="2">
        <v>723.6</v>
      </c>
      <c r="E279" s="2">
        <v>449</v>
      </c>
      <c r="F279" s="2">
        <v>272.7</v>
      </c>
      <c r="G279" s="2">
        <v>142.6</v>
      </c>
    </row>
    <row r="280" spans="1:7">
      <c r="A280" s="2" t="s">
        <v>87</v>
      </c>
      <c r="B280" s="2">
        <v>563.6</v>
      </c>
      <c r="C280" s="2">
        <v>173.4</v>
      </c>
      <c r="D280" s="2">
        <v>185.5</v>
      </c>
      <c r="E280" s="2">
        <v>109.5</v>
      </c>
      <c r="F280" s="2">
        <v>64.8</v>
      </c>
      <c r="G280" s="2">
        <v>30.4</v>
      </c>
    </row>
    <row r="281" spans="1:7">
      <c r="A281" s="2" t="s">
        <v>86</v>
      </c>
      <c r="B281" s="2">
        <v>2239.8000000000002</v>
      </c>
      <c r="C281" s="2">
        <v>346.7</v>
      </c>
      <c r="D281" s="2">
        <v>639.1</v>
      </c>
      <c r="E281" s="2">
        <v>508.8</v>
      </c>
      <c r="F281" s="2">
        <v>430.4</v>
      </c>
      <c r="G281" s="2">
        <v>314.8</v>
      </c>
    </row>
    <row r="282" spans="1:7">
      <c r="A282" s="2" t="s">
        <v>34</v>
      </c>
      <c r="B282" s="2">
        <v>931.5</v>
      </c>
      <c r="C282" s="2">
        <v>138</v>
      </c>
      <c r="D282" s="2">
        <v>239</v>
      </c>
      <c r="E282" s="2">
        <v>247.5</v>
      </c>
      <c r="F282" s="2">
        <v>189.3</v>
      </c>
      <c r="G282" s="2">
        <v>117.8</v>
      </c>
    </row>
    <row r="283" spans="1:7">
      <c r="A283" s="2" t="s">
        <v>85</v>
      </c>
      <c r="B283" s="2">
        <v>820.3</v>
      </c>
      <c r="C283" s="2">
        <v>122</v>
      </c>
      <c r="D283" s="2">
        <v>210.4</v>
      </c>
      <c r="E283" s="2">
        <v>219.8</v>
      </c>
      <c r="F283" s="2">
        <v>167.3</v>
      </c>
      <c r="G283" s="2">
        <v>100.7</v>
      </c>
    </row>
    <row r="284" spans="1:7">
      <c r="A284" s="2" t="s">
        <v>84</v>
      </c>
      <c r="B284" s="2">
        <v>112.4</v>
      </c>
      <c r="C284" s="2">
        <v>15.7</v>
      </c>
      <c r="D284" s="2">
        <v>28.6</v>
      </c>
      <c r="E284" s="2">
        <v>28.5</v>
      </c>
      <c r="F284" s="2">
        <v>22.7</v>
      </c>
      <c r="G284" s="2">
        <v>16.8</v>
      </c>
    </row>
    <row r="285" spans="1:7">
      <c r="A285" s="2" t="s">
        <v>31</v>
      </c>
      <c r="B285" s="2">
        <v>0.8</v>
      </c>
      <c r="C285" s="2">
        <v>0</v>
      </c>
      <c r="D285" s="2">
        <v>0.1</v>
      </c>
      <c r="E285" s="2">
        <v>0.1</v>
      </c>
      <c r="F285" s="2">
        <v>0.2</v>
      </c>
      <c r="G285" s="2">
        <v>0.3</v>
      </c>
    </row>
    <row r="286" spans="1:7">
      <c r="A286" s="2" t="s">
        <v>83</v>
      </c>
      <c r="B286" s="2">
        <v>7.8</v>
      </c>
      <c r="C286" s="2">
        <v>0.9</v>
      </c>
      <c r="D286" s="2">
        <v>1.7</v>
      </c>
      <c r="E286" s="2">
        <v>1.5</v>
      </c>
      <c r="F286" s="2">
        <v>1.7</v>
      </c>
      <c r="G286" s="2">
        <v>2</v>
      </c>
    </row>
    <row r="287" spans="1:7">
      <c r="A287" s="2" t="s">
        <v>29</v>
      </c>
      <c r="B287" s="2">
        <v>5.5</v>
      </c>
      <c r="C287" s="2">
        <v>0.6</v>
      </c>
      <c r="D287" s="2">
        <v>1</v>
      </c>
      <c r="E287" s="2">
        <v>1.1000000000000001</v>
      </c>
      <c r="F287" s="2">
        <v>1.3</v>
      </c>
      <c r="G287" s="2">
        <v>1.5</v>
      </c>
    </row>
    <row r="288" spans="1:7">
      <c r="A288" s="2" t="s">
        <v>82</v>
      </c>
      <c r="B288" s="2">
        <v>833</v>
      </c>
      <c r="C288" s="2">
        <v>124.2</v>
      </c>
      <c r="D288" s="2">
        <v>173.5</v>
      </c>
      <c r="E288" s="2">
        <v>176.3</v>
      </c>
      <c r="F288" s="2">
        <v>183.2</v>
      </c>
      <c r="G288" s="2">
        <v>175.8</v>
      </c>
    </row>
    <row r="289" spans="1:7">
      <c r="A289" s="2" t="s">
        <v>81</v>
      </c>
      <c r="B289" s="2">
        <v>388.5</v>
      </c>
      <c r="C289" s="2">
        <v>91.8</v>
      </c>
      <c r="D289" s="2">
        <v>86.4</v>
      </c>
      <c r="E289" s="2">
        <v>73.599999999999994</v>
      </c>
      <c r="F289" s="2">
        <v>79</v>
      </c>
      <c r="G289" s="2">
        <v>57.7</v>
      </c>
    </row>
    <row r="290" spans="1:7">
      <c r="A290" s="2" t="s">
        <v>80</v>
      </c>
      <c r="B290" s="2">
        <v>0.2</v>
      </c>
      <c r="C290" s="2">
        <v>0</v>
      </c>
      <c r="D290" s="2">
        <v>0.1</v>
      </c>
      <c r="E290" s="2">
        <v>0.1</v>
      </c>
      <c r="F290" s="2">
        <v>0</v>
      </c>
      <c r="G290" s="2">
        <v>0</v>
      </c>
    </row>
    <row r="291" spans="1:7">
      <c r="A291" s="2" t="s">
        <v>79</v>
      </c>
      <c r="B291" s="2">
        <v>3982.8</v>
      </c>
      <c r="C291" s="2">
        <v>1137.7</v>
      </c>
      <c r="D291" s="2">
        <v>1193.0999999999999</v>
      </c>
      <c r="E291" s="2">
        <v>769.9</v>
      </c>
      <c r="F291" s="2">
        <v>532.20000000000005</v>
      </c>
      <c r="G291" s="2">
        <v>349.9</v>
      </c>
    </row>
    <row r="292" spans="1:7">
      <c r="A292" s="2" t="s">
        <v>78</v>
      </c>
      <c r="B292" s="2">
        <v>751.6</v>
      </c>
      <c r="C292" s="2">
        <v>110.2</v>
      </c>
      <c r="D292" s="2">
        <v>178.4</v>
      </c>
      <c r="E292" s="2">
        <v>204.2</v>
      </c>
      <c r="F292" s="2">
        <v>155.5</v>
      </c>
      <c r="G292" s="2">
        <v>103.3</v>
      </c>
    </row>
    <row r="293" spans="1:7">
      <c r="A293" s="2" t="s">
        <v>77</v>
      </c>
      <c r="B293" s="2">
        <v>1.7</v>
      </c>
      <c r="C293" s="2">
        <v>0.3</v>
      </c>
      <c r="D293" s="2">
        <v>0.5</v>
      </c>
      <c r="E293" s="2">
        <v>0.3</v>
      </c>
      <c r="F293" s="2">
        <v>0.4</v>
      </c>
      <c r="G293" s="2">
        <v>0.2</v>
      </c>
    </row>
    <row r="294" spans="1:7">
      <c r="A294" s="2" t="s">
        <v>76</v>
      </c>
      <c r="B294" s="2">
        <v>12</v>
      </c>
      <c r="C294" s="2">
        <v>2.4</v>
      </c>
      <c r="D294" s="2">
        <v>3.5</v>
      </c>
      <c r="E294" s="2">
        <v>2.5</v>
      </c>
      <c r="F294" s="2">
        <v>2.2000000000000002</v>
      </c>
      <c r="G294" s="2">
        <v>1.5</v>
      </c>
    </row>
    <row r="295" spans="1:7">
      <c r="A295" s="2" t="s">
        <v>75</v>
      </c>
      <c r="B295" s="2">
        <v>116.1</v>
      </c>
      <c r="C295" s="2">
        <v>17</v>
      </c>
      <c r="D295" s="2">
        <v>26.7</v>
      </c>
      <c r="E295" s="2">
        <v>32.299999999999997</v>
      </c>
      <c r="F295" s="2">
        <v>22.5</v>
      </c>
      <c r="G295" s="2">
        <v>17.600000000000001</v>
      </c>
    </row>
    <row r="296" spans="1:7">
      <c r="A296" s="2" t="s">
        <v>2151</v>
      </c>
      <c r="B296" s="2">
        <v>129.4</v>
      </c>
      <c r="C296" s="2">
        <v>26.7</v>
      </c>
      <c r="D296" s="2">
        <v>35.799999999999997</v>
      </c>
      <c r="E296" s="2">
        <v>31.8</v>
      </c>
      <c r="F296" s="2">
        <v>22.3</v>
      </c>
      <c r="G296" s="2">
        <v>12.8</v>
      </c>
    </row>
    <row r="297" spans="1:7">
      <c r="A297" s="2" t="s">
        <v>72</v>
      </c>
      <c r="B297" s="2">
        <v>412.3</v>
      </c>
      <c r="C297" s="2">
        <v>59.2</v>
      </c>
      <c r="D297" s="2">
        <v>101.2</v>
      </c>
      <c r="E297" s="2">
        <v>117.4</v>
      </c>
      <c r="F297" s="2">
        <v>82.7</v>
      </c>
      <c r="G297" s="2">
        <v>51.7</v>
      </c>
    </row>
    <row r="298" spans="1:7">
      <c r="A298" s="2" t="s">
        <v>71</v>
      </c>
      <c r="B298" s="2">
        <v>0.6</v>
      </c>
      <c r="C298" s="2">
        <v>0.1</v>
      </c>
      <c r="D298" s="2">
        <v>0.2</v>
      </c>
      <c r="E298" s="2">
        <v>0.2</v>
      </c>
      <c r="F298" s="2">
        <v>0.1</v>
      </c>
      <c r="G298" s="2">
        <v>0</v>
      </c>
    </row>
    <row r="299" spans="1:7">
      <c r="A299" s="2" t="s">
        <v>70</v>
      </c>
      <c r="B299" s="2">
        <v>13.4</v>
      </c>
      <c r="C299" s="2">
        <v>2.2999999999999998</v>
      </c>
      <c r="D299" s="2">
        <v>3.4</v>
      </c>
      <c r="E299" s="2">
        <v>3.2</v>
      </c>
      <c r="F299" s="2">
        <v>2.6</v>
      </c>
      <c r="G299" s="2">
        <v>1.8</v>
      </c>
    </row>
    <row r="300" spans="1:7">
      <c r="A300" s="2" t="s">
        <v>69</v>
      </c>
      <c r="B300" s="2">
        <v>0</v>
      </c>
      <c r="C300" s="2">
        <v>0</v>
      </c>
      <c r="D300" s="2">
        <v>0</v>
      </c>
      <c r="E300" s="2">
        <v>0</v>
      </c>
      <c r="F300" s="2" t="s">
        <v>19</v>
      </c>
      <c r="G300" s="2">
        <v>0</v>
      </c>
    </row>
    <row r="301" spans="1:7">
      <c r="A301" s="2" t="s">
        <v>2150</v>
      </c>
      <c r="B301" s="2">
        <v>67.099999999999994</v>
      </c>
      <c r="C301" s="2">
        <v>2.4</v>
      </c>
      <c r="D301" s="2">
        <v>7.5</v>
      </c>
      <c r="E301" s="2">
        <v>16.7</v>
      </c>
      <c r="F301" s="2">
        <v>22.8</v>
      </c>
      <c r="G301" s="2">
        <v>17.7</v>
      </c>
    </row>
    <row r="302" spans="1:7">
      <c r="A302" s="2" t="s">
        <v>2149</v>
      </c>
      <c r="B302" s="2">
        <v>0.7</v>
      </c>
      <c r="C302" s="2">
        <v>0</v>
      </c>
      <c r="D302" s="2">
        <v>0.2</v>
      </c>
      <c r="E302" s="2">
        <v>0.2</v>
      </c>
      <c r="F302" s="2">
        <v>0.2</v>
      </c>
      <c r="G302" s="2">
        <v>0.1</v>
      </c>
    </row>
    <row r="303" spans="1:7">
      <c r="A303" s="2" t="s">
        <v>65</v>
      </c>
      <c r="B303" s="2">
        <v>2322</v>
      </c>
      <c r="C303" s="2">
        <v>121.6</v>
      </c>
      <c r="D303" s="2">
        <v>275.5</v>
      </c>
      <c r="E303" s="2">
        <v>487.3</v>
      </c>
      <c r="F303" s="2">
        <v>722.9</v>
      </c>
      <c r="G303" s="2">
        <v>714.7</v>
      </c>
    </row>
    <row r="304" spans="1:7">
      <c r="A304" s="2" t="s">
        <v>64</v>
      </c>
      <c r="B304" s="2">
        <v>1291.3</v>
      </c>
      <c r="C304" s="2">
        <v>36.1</v>
      </c>
      <c r="D304" s="2">
        <v>110.7</v>
      </c>
      <c r="E304" s="2">
        <v>268.39999999999998</v>
      </c>
      <c r="F304" s="2">
        <v>434.7</v>
      </c>
      <c r="G304" s="2">
        <v>441.3</v>
      </c>
    </row>
    <row r="305" spans="1:7">
      <c r="A305" s="2" t="s">
        <v>63</v>
      </c>
      <c r="B305" s="2">
        <v>855.9</v>
      </c>
      <c r="C305" s="2">
        <v>83.6</v>
      </c>
      <c r="D305" s="2">
        <v>159.80000000000001</v>
      </c>
      <c r="E305" s="2">
        <v>206.4</v>
      </c>
      <c r="F305" s="2">
        <v>233.8</v>
      </c>
      <c r="G305" s="2">
        <v>172.2</v>
      </c>
    </row>
    <row r="306" spans="1:7">
      <c r="A306" s="2" t="s">
        <v>62</v>
      </c>
      <c r="B306" s="2">
        <v>15.9</v>
      </c>
      <c r="C306" s="2">
        <v>0.5</v>
      </c>
      <c r="D306" s="2">
        <v>1.4</v>
      </c>
      <c r="E306" s="2">
        <v>2</v>
      </c>
      <c r="F306" s="2">
        <v>4.8</v>
      </c>
      <c r="G306" s="2">
        <v>7.2</v>
      </c>
    </row>
    <row r="307" spans="1:7">
      <c r="A307" s="2" t="s">
        <v>61</v>
      </c>
      <c r="B307" s="2">
        <v>184.1</v>
      </c>
      <c r="C307" s="2">
        <v>2.1</v>
      </c>
      <c r="D307" s="2">
        <v>5.7</v>
      </c>
      <c r="E307" s="2">
        <v>14.6</v>
      </c>
      <c r="F307" s="2">
        <v>58</v>
      </c>
      <c r="G307" s="2">
        <v>103.7</v>
      </c>
    </row>
    <row r="308" spans="1:7">
      <c r="A308" s="2" t="s">
        <v>60</v>
      </c>
      <c r="B308" s="2">
        <v>182</v>
      </c>
      <c r="C308" s="2">
        <v>1.9</v>
      </c>
      <c r="D308" s="2">
        <v>5.7</v>
      </c>
      <c r="E308" s="2">
        <v>14.4</v>
      </c>
      <c r="F308" s="2">
        <v>57.3</v>
      </c>
      <c r="G308" s="2">
        <v>102.7</v>
      </c>
    </row>
    <row r="309" spans="1:7">
      <c r="A309" s="2" t="s">
        <v>45</v>
      </c>
    </row>
    <row r="310" spans="1:7">
      <c r="A310" s="2" t="s">
        <v>44</v>
      </c>
      <c r="B310" s="2">
        <v>3371.9</v>
      </c>
      <c r="C310" s="2">
        <v>409.4</v>
      </c>
      <c r="D310" s="2">
        <v>634.6</v>
      </c>
      <c r="E310" s="2">
        <v>712.1</v>
      </c>
      <c r="F310" s="2">
        <v>860.7</v>
      </c>
      <c r="G310" s="2">
        <v>755.1</v>
      </c>
    </row>
    <row r="311" spans="1:7">
      <c r="A311" s="2" t="s">
        <v>93</v>
      </c>
      <c r="B311" s="2">
        <v>1836.6</v>
      </c>
      <c r="C311" s="2">
        <v>339.3</v>
      </c>
      <c r="D311" s="2">
        <v>466.4</v>
      </c>
      <c r="E311" s="2">
        <v>400.2</v>
      </c>
      <c r="F311" s="2">
        <v>361.7</v>
      </c>
      <c r="G311" s="2">
        <v>269.10000000000002</v>
      </c>
    </row>
    <row r="312" spans="1:7">
      <c r="A312" s="2" t="s">
        <v>42</v>
      </c>
      <c r="B312" s="2">
        <v>1508.4</v>
      </c>
      <c r="C312" s="2">
        <v>292.5</v>
      </c>
      <c r="D312" s="2">
        <v>405.5</v>
      </c>
      <c r="E312" s="2">
        <v>323.8</v>
      </c>
      <c r="F312" s="2">
        <v>276.39999999999998</v>
      </c>
      <c r="G312" s="2">
        <v>210.1</v>
      </c>
    </row>
    <row r="313" spans="1:7">
      <c r="A313" s="2" t="s">
        <v>92</v>
      </c>
      <c r="B313" s="2">
        <v>499.7</v>
      </c>
      <c r="C313" s="2">
        <v>87.5</v>
      </c>
      <c r="D313" s="2">
        <v>115.6</v>
      </c>
      <c r="E313" s="2">
        <v>96.5</v>
      </c>
      <c r="F313" s="2">
        <v>101.1</v>
      </c>
      <c r="G313" s="2">
        <v>99</v>
      </c>
    </row>
    <row r="314" spans="1:7">
      <c r="A314" s="2" t="s">
        <v>91</v>
      </c>
      <c r="B314" s="2">
        <v>121.8</v>
      </c>
      <c r="C314" s="2">
        <v>2.2999999999999998</v>
      </c>
      <c r="D314" s="2">
        <v>8.9</v>
      </c>
      <c r="E314" s="2">
        <v>16.899999999999999</v>
      </c>
      <c r="F314" s="2">
        <v>34.299999999999997</v>
      </c>
      <c r="G314" s="2">
        <v>59.4</v>
      </c>
    </row>
    <row r="315" spans="1:7">
      <c r="A315" s="2" t="s">
        <v>90</v>
      </c>
      <c r="B315" s="2">
        <v>247</v>
      </c>
      <c r="C315" s="2">
        <v>17.399999999999999</v>
      </c>
      <c r="D315" s="2">
        <v>36.299999999999997</v>
      </c>
      <c r="E315" s="2">
        <v>42.6</v>
      </c>
      <c r="F315" s="2">
        <v>62.1</v>
      </c>
      <c r="G315" s="2">
        <v>88.7</v>
      </c>
    </row>
    <row r="316" spans="1:7">
      <c r="A316" s="2" t="s">
        <v>89</v>
      </c>
      <c r="B316" s="2">
        <v>28.2</v>
      </c>
      <c r="C316" s="2">
        <v>2.6</v>
      </c>
      <c r="D316" s="2">
        <v>5.6</v>
      </c>
      <c r="E316" s="2">
        <v>6</v>
      </c>
      <c r="F316" s="2">
        <v>7.1</v>
      </c>
      <c r="G316" s="2">
        <v>7</v>
      </c>
    </row>
    <row r="317" spans="1:7">
      <c r="A317" s="2" t="s">
        <v>88</v>
      </c>
      <c r="B317" s="2">
        <v>817.1</v>
      </c>
      <c r="C317" s="2">
        <v>183</v>
      </c>
      <c r="D317" s="2">
        <v>241.9</v>
      </c>
      <c r="E317" s="2">
        <v>184.1</v>
      </c>
      <c r="F317" s="2">
        <v>134.5</v>
      </c>
      <c r="G317" s="2">
        <v>73.599999999999994</v>
      </c>
    </row>
    <row r="318" spans="1:7">
      <c r="A318" s="2" t="s">
        <v>87</v>
      </c>
      <c r="B318" s="2">
        <v>178.2</v>
      </c>
      <c r="C318" s="2">
        <v>41.1</v>
      </c>
      <c r="D318" s="2">
        <v>56.5</v>
      </c>
      <c r="E318" s="2">
        <v>39.799999999999997</v>
      </c>
      <c r="F318" s="2">
        <v>27.1</v>
      </c>
      <c r="G318" s="2">
        <v>13.8</v>
      </c>
    </row>
    <row r="319" spans="1:7">
      <c r="A319" s="2" t="s">
        <v>86</v>
      </c>
      <c r="B319" s="2">
        <v>991</v>
      </c>
      <c r="C319" s="2">
        <v>100.7</v>
      </c>
      <c r="D319" s="2">
        <v>234.7</v>
      </c>
      <c r="E319" s="2">
        <v>232.8</v>
      </c>
      <c r="F319" s="2">
        <v>233.3</v>
      </c>
      <c r="G319" s="2">
        <v>189.5</v>
      </c>
    </row>
    <row r="320" spans="1:7">
      <c r="A320" s="2" t="s">
        <v>34</v>
      </c>
      <c r="B320" s="2">
        <v>424.4</v>
      </c>
      <c r="C320" s="2">
        <v>45.4</v>
      </c>
      <c r="D320" s="2">
        <v>93.3</v>
      </c>
      <c r="E320" s="2">
        <v>113.2</v>
      </c>
      <c r="F320" s="2">
        <v>104</v>
      </c>
      <c r="G320" s="2">
        <v>68.5</v>
      </c>
    </row>
    <row r="321" spans="1:7">
      <c r="A321" s="2" t="s">
        <v>85</v>
      </c>
      <c r="B321" s="2">
        <v>374.8</v>
      </c>
      <c r="C321" s="2">
        <v>40.200000000000003</v>
      </c>
      <c r="D321" s="2">
        <v>82.2</v>
      </c>
      <c r="E321" s="2">
        <v>100.5</v>
      </c>
      <c r="F321" s="2">
        <v>92.1</v>
      </c>
      <c r="G321" s="2">
        <v>59.8</v>
      </c>
    </row>
    <row r="322" spans="1:7">
      <c r="A322" s="2" t="s">
        <v>84</v>
      </c>
      <c r="B322" s="2">
        <v>49.4</v>
      </c>
      <c r="C322" s="2">
        <v>5.0999999999999996</v>
      </c>
      <c r="D322" s="2">
        <v>10.9</v>
      </c>
      <c r="E322" s="2">
        <v>12.9</v>
      </c>
      <c r="F322" s="2">
        <v>12</v>
      </c>
      <c r="G322" s="2">
        <v>8.4</v>
      </c>
    </row>
    <row r="323" spans="1:7">
      <c r="A323" s="2" t="s">
        <v>31</v>
      </c>
      <c r="B323" s="2">
        <v>0.4</v>
      </c>
      <c r="C323" s="2">
        <v>0</v>
      </c>
      <c r="D323" s="2">
        <v>0.1</v>
      </c>
      <c r="E323" s="2">
        <v>0.1</v>
      </c>
      <c r="F323" s="2">
        <v>0.1</v>
      </c>
      <c r="G323" s="2">
        <v>0.1</v>
      </c>
    </row>
    <row r="324" spans="1:7">
      <c r="A324" s="2" t="s">
        <v>83</v>
      </c>
      <c r="B324" s="2">
        <v>4.0999999999999996</v>
      </c>
      <c r="C324" s="2">
        <v>0.3</v>
      </c>
      <c r="D324" s="2">
        <v>0.7</v>
      </c>
      <c r="E324" s="2">
        <v>0.9</v>
      </c>
      <c r="F324" s="2">
        <v>1.2</v>
      </c>
      <c r="G324" s="2">
        <v>1.1000000000000001</v>
      </c>
    </row>
    <row r="325" spans="1:7">
      <c r="A325" s="2" t="s">
        <v>29</v>
      </c>
      <c r="B325" s="2">
        <v>3</v>
      </c>
      <c r="C325" s="2">
        <v>0.2</v>
      </c>
      <c r="D325" s="2">
        <v>0.4</v>
      </c>
      <c r="E325" s="2">
        <v>0.6</v>
      </c>
      <c r="F325" s="2">
        <v>0.9</v>
      </c>
      <c r="G325" s="2">
        <v>0.9</v>
      </c>
    </row>
    <row r="326" spans="1:7">
      <c r="A326" s="2" t="s">
        <v>82</v>
      </c>
      <c r="B326" s="2">
        <v>399.9</v>
      </c>
      <c r="C326" s="2">
        <v>40.299999999999997</v>
      </c>
      <c r="D326" s="2">
        <v>67.400000000000006</v>
      </c>
      <c r="E326" s="2">
        <v>83.3</v>
      </c>
      <c r="F326" s="2">
        <v>104.3</v>
      </c>
      <c r="G326" s="2">
        <v>104.6</v>
      </c>
    </row>
    <row r="327" spans="1:7">
      <c r="A327" s="2" t="s">
        <v>81</v>
      </c>
      <c r="B327" s="2">
        <v>180.6</v>
      </c>
      <c r="C327" s="2">
        <v>32.299999999999997</v>
      </c>
      <c r="D327" s="2">
        <v>34.4</v>
      </c>
      <c r="E327" s="2">
        <v>35.5</v>
      </c>
      <c r="F327" s="2">
        <v>45.6</v>
      </c>
      <c r="G327" s="2">
        <v>32.700000000000003</v>
      </c>
    </row>
    <row r="328" spans="1:7">
      <c r="A328" s="2" t="s">
        <v>80</v>
      </c>
      <c r="B328" s="2">
        <v>0.1</v>
      </c>
      <c r="C328" s="2">
        <v>0</v>
      </c>
      <c r="D328" s="2">
        <v>0</v>
      </c>
      <c r="E328" s="2">
        <v>0</v>
      </c>
      <c r="F328" s="2">
        <v>0</v>
      </c>
      <c r="G328" s="2">
        <v>0</v>
      </c>
    </row>
    <row r="329" spans="1:7">
      <c r="A329" s="2" t="s">
        <v>79</v>
      </c>
      <c r="B329" s="2">
        <v>1525.8</v>
      </c>
      <c r="C329" s="2">
        <v>296.3</v>
      </c>
      <c r="D329" s="2">
        <v>408.7</v>
      </c>
      <c r="E329" s="2">
        <v>332.1</v>
      </c>
      <c r="F329" s="2">
        <v>280.10000000000002</v>
      </c>
      <c r="G329" s="2">
        <v>208.6</v>
      </c>
    </row>
    <row r="330" spans="1:7">
      <c r="A330" s="2" t="s">
        <v>78</v>
      </c>
      <c r="B330" s="2">
        <v>294.7</v>
      </c>
      <c r="C330" s="2">
        <v>27.4</v>
      </c>
      <c r="D330" s="2">
        <v>56.1</v>
      </c>
      <c r="E330" s="2">
        <v>79.8</v>
      </c>
      <c r="F330" s="2">
        <v>78.099999999999994</v>
      </c>
      <c r="G330" s="2">
        <v>53.2</v>
      </c>
    </row>
    <row r="331" spans="1:7">
      <c r="A331" s="2" t="s">
        <v>77</v>
      </c>
      <c r="B331" s="2">
        <v>0.6</v>
      </c>
      <c r="C331" s="2">
        <v>0</v>
      </c>
      <c r="D331" s="2">
        <v>0.1</v>
      </c>
      <c r="E331" s="2">
        <v>0.1</v>
      </c>
      <c r="F331" s="2">
        <v>0.2</v>
      </c>
      <c r="G331" s="2">
        <v>0.1</v>
      </c>
    </row>
    <row r="332" spans="1:7">
      <c r="A332" s="2" t="s">
        <v>76</v>
      </c>
      <c r="B332" s="2">
        <v>4.3</v>
      </c>
      <c r="C332" s="2">
        <v>0.6</v>
      </c>
      <c r="D332" s="2">
        <v>0.8</v>
      </c>
      <c r="E332" s="2">
        <v>0.8</v>
      </c>
      <c r="F332" s="2">
        <v>1</v>
      </c>
      <c r="G332" s="2">
        <v>1.1000000000000001</v>
      </c>
    </row>
    <row r="333" spans="1:7">
      <c r="A333" s="2" t="s">
        <v>75</v>
      </c>
      <c r="B333" s="2">
        <v>42</v>
      </c>
      <c r="C333" s="2">
        <v>3.6</v>
      </c>
      <c r="D333" s="2">
        <v>7.5</v>
      </c>
      <c r="E333" s="2">
        <v>11.6</v>
      </c>
      <c r="F333" s="2">
        <v>10.6</v>
      </c>
      <c r="G333" s="2">
        <v>8.6</v>
      </c>
    </row>
    <row r="334" spans="1:7">
      <c r="A334" s="2" t="s">
        <v>2151</v>
      </c>
      <c r="B334" s="2">
        <v>46.3</v>
      </c>
      <c r="C334" s="2">
        <v>6.4</v>
      </c>
      <c r="D334" s="2">
        <v>11.5</v>
      </c>
      <c r="E334" s="2">
        <v>11.8</v>
      </c>
      <c r="F334" s="2">
        <v>10.5</v>
      </c>
      <c r="G334" s="2">
        <v>6.1</v>
      </c>
    </row>
    <row r="335" spans="1:7">
      <c r="A335" s="2" t="s">
        <v>72</v>
      </c>
      <c r="B335" s="2">
        <v>161.30000000000001</v>
      </c>
      <c r="C335" s="2">
        <v>15.1</v>
      </c>
      <c r="D335" s="2">
        <v>31.4</v>
      </c>
      <c r="E335" s="2">
        <v>45.8</v>
      </c>
      <c r="F335" s="2">
        <v>42.3</v>
      </c>
      <c r="G335" s="2">
        <v>26.8</v>
      </c>
    </row>
    <row r="336" spans="1:7">
      <c r="A336" s="2" t="s">
        <v>71</v>
      </c>
      <c r="B336" s="2">
        <v>0.2</v>
      </c>
      <c r="C336" s="2">
        <v>0</v>
      </c>
      <c r="D336" s="2">
        <v>0.1</v>
      </c>
      <c r="E336" s="2">
        <v>0.1</v>
      </c>
      <c r="F336" s="2">
        <v>0</v>
      </c>
      <c r="G336" s="2">
        <v>0</v>
      </c>
    </row>
    <row r="337" spans="1:7">
      <c r="A337" s="2" t="s">
        <v>70</v>
      </c>
      <c r="B337" s="2">
        <v>5.9</v>
      </c>
      <c r="C337" s="2">
        <v>0.7</v>
      </c>
      <c r="D337" s="2">
        <v>1.3</v>
      </c>
      <c r="E337" s="2">
        <v>1.5</v>
      </c>
      <c r="F337" s="2">
        <v>1.3</v>
      </c>
      <c r="G337" s="2">
        <v>1</v>
      </c>
    </row>
    <row r="338" spans="1:7">
      <c r="A338" s="2" t="s">
        <v>69</v>
      </c>
      <c r="B338" s="2">
        <v>0</v>
      </c>
      <c r="C338" s="2">
        <v>0</v>
      </c>
      <c r="D338" s="2" t="s">
        <v>19</v>
      </c>
      <c r="E338" s="2">
        <v>0</v>
      </c>
      <c r="F338" s="2" t="s">
        <v>19</v>
      </c>
      <c r="G338" s="2" t="s">
        <v>19</v>
      </c>
    </row>
    <row r="339" spans="1:7">
      <c r="A339" s="2" t="s">
        <v>2150</v>
      </c>
      <c r="B339" s="2">
        <v>34.4</v>
      </c>
      <c r="C339" s="2">
        <v>1</v>
      </c>
      <c r="D339" s="2">
        <v>3.5</v>
      </c>
      <c r="E339" s="2">
        <v>8.1999999999999993</v>
      </c>
      <c r="F339" s="2">
        <v>12.2</v>
      </c>
      <c r="G339" s="2">
        <v>9.5</v>
      </c>
    </row>
    <row r="340" spans="1:7">
      <c r="A340" s="2" t="s">
        <v>2149</v>
      </c>
      <c r="B340" s="2">
        <v>0.3</v>
      </c>
      <c r="C340" s="2">
        <v>0</v>
      </c>
      <c r="D340" s="2">
        <v>0</v>
      </c>
      <c r="E340" s="2">
        <v>0.1</v>
      </c>
      <c r="F340" s="2">
        <v>0.1</v>
      </c>
      <c r="G340" s="2">
        <v>0.1</v>
      </c>
    </row>
    <row r="341" spans="1:7">
      <c r="A341" s="2" t="s">
        <v>65</v>
      </c>
      <c r="B341" s="2">
        <v>1382.3</v>
      </c>
      <c r="C341" s="2">
        <v>51.4</v>
      </c>
      <c r="D341" s="2">
        <v>136.30000000000001</v>
      </c>
      <c r="E341" s="2">
        <v>271.60000000000002</v>
      </c>
      <c r="F341" s="2">
        <v>461.6</v>
      </c>
      <c r="G341" s="2">
        <v>461.4</v>
      </c>
    </row>
    <row r="342" spans="1:7">
      <c r="A342" s="2" t="s">
        <v>64</v>
      </c>
      <c r="B342" s="2">
        <v>803.1</v>
      </c>
      <c r="C342" s="2">
        <v>17.100000000000001</v>
      </c>
      <c r="D342" s="2">
        <v>57.8</v>
      </c>
      <c r="E342" s="2">
        <v>154.19999999999999</v>
      </c>
      <c r="F342" s="2">
        <v>285.10000000000002</v>
      </c>
      <c r="G342" s="2">
        <v>288.8</v>
      </c>
    </row>
    <row r="343" spans="1:7">
      <c r="A343" s="2" t="s">
        <v>63</v>
      </c>
      <c r="B343" s="2">
        <v>466.4</v>
      </c>
      <c r="C343" s="2">
        <v>33.4</v>
      </c>
      <c r="D343" s="2">
        <v>76</v>
      </c>
      <c r="E343" s="2">
        <v>109.7</v>
      </c>
      <c r="F343" s="2">
        <v>140.5</v>
      </c>
      <c r="G343" s="2">
        <v>106.7</v>
      </c>
    </row>
    <row r="344" spans="1:7">
      <c r="A344" s="2" t="s">
        <v>62</v>
      </c>
      <c r="B344" s="2">
        <v>8.5</v>
      </c>
      <c r="C344" s="2">
        <v>0.2</v>
      </c>
      <c r="D344" s="2">
        <v>0.5</v>
      </c>
      <c r="E344" s="2">
        <v>1.1000000000000001</v>
      </c>
      <c r="F344" s="2">
        <v>3</v>
      </c>
      <c r="G344" s="2">
        <v>3.7</v>
      </c>
    </row>
    <row r="345" spans="1:7">
      <c r="A345" s="2" t="s">
        <v>61</v>
      </c>
      <c r="B345" s="2">
        <v>117.3</v>
      </c>
      <c r="C345" s="2">
        <v>1</v>
      </c>
      <c r="D345" s="2">
        <v>2.8</v>
      </c>
      <c r="E345" s="2">
        <v>8.8000000000000007</v>
      </c>
      <c r="F345" s="2">
        <v>37.700000000000003</v>
      </c>
      <c r="G345" s="2">
        <v>67.099999999999994</v>
      </c>
    </row>
    <row r="346" spans="1:7">
      <c r="A346" s="2" t="s">
        <v>60</v>
      </c>
      <c r="B346" s="2">
        <v>115.9</v>
      </c>
      <c r="C346" s="2">
        <v>1</v>
      </c>
      <c r="D346" s="2">
        <v>2.7</v>
      </c>
      <c r="E346" s="2">
        <v>8.6</v>
      </c>
      <c r="F346" s="2">
        <v>37.299999999999997</v>
      </c>
      <c r="G346" s="2">
        <v>66.3</v>
      </c>
    </row>
  </sheetData>
  <phoneticPr fontId="4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FF0000"/>
    <pageSetUpPr fitToPage="1"/>
  </sheetPr>
  <dimension ref="B2:W49"/>
  <sheetViews>
    <sheetView zoomScale="80" zoomScaleNormal="80" workbookViewId="0">
      <selection activeCell="N46" sqref="N46"/>
    </sheetView>
  </sheetViews>
  <sheetFormatPr defaultRowHeight="13.5"/>
  <cols>
    <col min="1" max="1" width="1.625" style="979" customWidth="1"/>
    <col min="2" max="2" width="20.375" style="979" customWidth="1"/>
    <col min="3" max="8" width="12" style="979" customWidth="1"/>
    <col min="9" max="10" width="9" style="979"/>
    <col min="11" max="11" width="17.5" style="979" bestFit="1" customWidth="1"/>
    <col min="12" max="23" width="13" style="979" customWidth="1"/>
    <col min="24" max="16384" width="9" style="979"/>
  </cols>
  <sheetData>
    <row r="2" spans="2:11">
      <c r="B2" s="979" t="s">
        <v>2998</v>
      </c>
    </row>
    <row r="3" spans="2:11">
      <c r="B3" s="1492" t="s">
        <v>2876</v>
      </c>
      <c r="C3" s="1487" t="s">
        <v>422</v>
      </c>
      <c r="D3" s="1488" t="s">
        <v>2997</v>
      </c>
      <c r="K3" s="979" t="s">
        <v>3001</v>
      </c>
    </row>
    <row r="4" spans="2:11">
      <c r="B4" s="1037" t="s">
        <v>2588</v>
      </c>
      <c r="C4" s="1419">
        <f>マンパワー計数!$O$8+マンパワー計数!$P$8+D4+マンパワー計数!$R$8</f>
        <v>84.849524601548126</v>
      </c>
      <c r="D4" s="1489">
        <f t="shared" ref="D4:D9" si="0">K4/10^4/C33*100</f>
        <v>53.337977546408474</v>
      </c>
      <c r="K4" s="1418">
        <v>328453.13221168151</v>
      </c>
    </row>
    <row r="5" spans="2:11">
      <c r="B5" s="1038" t="s">
        <v>2589</v>
      </c>
      <c r="C5" s="1420">
        <f>マンパワー計数!$O$11+マンパワー計数!$P$11+D5+マンパワー計数!$R$11</f>
        <v>73.625766276197467</v>
      </c>
      <c r="D5" s="1490">
        <f t="shared" si="0"/>
        <v>38.533153413517809</v>
      </c>
      <c r="K5" s="1418">
        <v>141828.97776913503</v>
      </c>
    </row>
    <row r="6" spans="2:11">
      <c r="B6" s="1038" t="s">
        <v>2590</v>
      </c>
      <c r="C6" s="1420">
        <f>マンパワー計数!$O$12+マンパワー計数!$P$12+D6+マンパワー計数!$R$12</f>
        <v>95.653118514564639</v>
      </c>
      <c r="D6" s="1490">
        <f t="shared" si="0"/>
        <v>37.296135830846133</v>
      </c>
      <c r="K6" s="1418">
        <v>19600.238263184572</v>
      </c>
    </row>
    <row r="7" spans="2:11">
      <c r="B7" s="1038" t="s">
        <v>2592</v>
      </c>
      <c r="C7" s="1420">
        <f>マンパワー計数!$O$14+マンパワー計数!$P$14+D7+マンパワー計数!$R$14</f>
        <v>78.48451039559869</v>
      </c>
      <c r="D7" s="1490">
        <f t="shared" si="0"/>
        <v>49.231215233115662</v>
      </c>
      <c r="K7" s="1418">
        <v>121647.87128026717</v>
      </c>
    </row>
    <row r="8" spans="2:11">
      <c r="B8" s="1038" t="s">
        <v>2593</v>
      </c>
      <c r="C8" s="1420">
        <f>マンパワー計数!$O$17+マンパワー計数!$P$17+D8+マンパワー計数!$R$17</f>
        <v>120.42698953729602</v>
      </c>
      <c r="D8" s="1490">
        <f t="shared" si="0"/>
        <v>98.611322428649444</v>
      </c>
      <c r="K8" s="1418">
        <v>205332.44001383102</v>
      </c>
    </row>
    <row r="9" spans="2:11">
      <c r="B9" s="1039" t="s">
        <v>2594</v>
      </c>
      <c r="C9" s="1421">
        <f>マンパワー計数!$O$18+マンパワー計数!$P$18+D9+マンパワー計数!$R$18</f>
        <v>58.066507879063359</v>
      </c>
      <c r="D9" s="1491">
        <f t="shared" si="0"/>
        <v>33.571718046749403</v>
      </c>
      <c r="K9" s="1418">
        <v>1185188.5510771102</v>
      </c>
    </row>
    <row r="11" spans="2:11">
      <c r="B11" s="979" t="s">
        <v>2998</v>
      </c>
    </row>
    <row r="12" spans="2:11">
      <c r="B12" s="1492" t="s">
        <v>2999</v>
      </c>
      <c r="C12" s="1487" t="s">
        <v>422</v>
      </c>
      <c r="D12" s="1488" t="s">
        <v>2997</v>
      </c>
      <c r="K12" s="979" t="s">
        <v>3002</v>
      </c>
    </row>
    <row r="13" spans="2:11">
      <c r="B13" s="1493" t="s">
        <v>2588</v>
      </c>
      <c r="C13" s="1419">
        <f>マンパワー計数!$O$8+マンパワー計数!$P$8+D13+マンパワー計数!$R$8</f>
        <v>84.944382363587266</v>
      </c>
      <c r="D13" s="1489">
        <f t="shared" ref="D13:D18" si="1">K13/10^4/D44*100</f>
        <v>53.432835308447615</v>
      </c>
      <c r="K13" s="1418">
        <v>348835.1966544941</v>
      </c>
    </row>
    <row r="14" spans="2:11">
      <c r="B14" s="1494" t="s">
        <v>2589</v>
      </c>
      <c r="C14" s="1420">
        <f>マンパワー計数!$O$11+マンパワー計数!$P$11+D14+マンパワー計数!$R$11</f>
        <v>73.626540218138643</v>
      </c>
      <c r="D14" s="1490">
        <f t="shared" si="1"/>
        <v>38.533927355458978</v>
      </c>
      <c r="K14" s="1418">
        <v>145604.2979053373</v>
      </c>
    </row>
    <row r="15" spans="2:11">
      <c r="B15" s="1494" t="s">
        <v>2590</v>
      </c>
      <c r="C15" s="1420">
        <f>マンパワー計数!$O$12+マンパワー計数!$P$12+D15+マンパワー計数!$R$12</f>
        <v>95.739575277827541</v>
      </c>
      <c r="D15" s="1490">
        <f t="shared" si="1"/>
        <v>37.382592594109035</v>
      </c>
      <c r="K15" s="1418">
        <v>20512.576208239512</v>
      </c>
    </row>
    <row r="16" spans="2:11">
      <c r="B16" s="1494" t="s">
        <v>2592</v>
      </c>
      <c r="C16" s="1420">
        <f>マンパワー計数!$O$14+マンパワー計数!$P$14+D16+マンパワー計数!$R$14</f>
        <v>78.511139855966761</v>
      </c>
      <c r="D16" s="1490">
        <f t="shared" si="1"/>
        <v>49.25784469348374</v>
      </c>
      <c r="K16" s="1418">
        <v>136432.40791822353</v>
      </c>
    </row>
    <row r="17" spans="2:23">
      <c r="B17" s="1494" t="s">
        <v>2593</v>
      </c>
      <c r="C17" s="1420">
        <f>マンパワー計数!$O$17+マンパワー計数!$P$17+D17+マンパワー計数!$R$17</f>
        <v>120.49544186597271</v>
      </c>
      <c r="D17" s="1490">
        <f t="shared" si="1"/>
        <v>98.679774757326129</v>
      </c>
      <c r="K17" s="1418">
        <v>221315.0516347407</v>
      </c>
    </row>
    <row r="18" spans="2:23">
      <c r="B18" s="1495" t="s">
        <v>2594</v>
      </c>
      <c r="C18" s="1421">
        <f>マンパワー計数!$O$18+マンパワー計数!$P$18+D18+マンパワー計数!$R$18</f>
        <v>58.635911103052408</v>
      </c>
      <c r="D18" s="1491">
        <f t="shared" si="1"/>
        <v>34.141121270738452</v>
      </c>
      <c r="J18" s="1329"/>
      <c r="K18" s="1418">
        <v>1288955.8419389296</v>
      </c>
      <c r="L18" s="1329"/>
      <c r="M18" s="1329"/>
      <c r="N18" s="1329"/>
      <c r="O18" s="1329"/>
    </row>
    <row r="19" spans="2:23">
      <c r="J19" s="1329"/>
      <c r="L19" s="1329"/>
      <c r="M19" s="1329"/>
      <c r="N19" s="1329"/>
      <c r="O19" s="1329"/>
    </row>
    <row r="20" spans="2:23">
      <c r="B20" s="979" t="s">
        <v>2998</v>
      </c>
      <c r="J20" s="1329"/>
      <c r="L20" s="1329"/>
      <c r="M20" s="1329"/>
      <c r="N20" s="1329"/>
      <c r="O20" s="1329"/>
    </row>
    <row r="21" spans="2:23">
      <c r="B21" s="1492" t="s">
        <v>3000</v>
      </c>
      <c r="C21" s="1487" t="s">
        <v>422</v>
      </c>
      <c r="D21" s="1488" t="s">
        <v>2997</v>
      </c>
      <c r="J21" s="1329"/>
      <c r="K21" s="979" t="s">
        <v>3003</v>
      </c>
      <c r="L21" s="1329"/>
      <c r="M21" s="1329"/>
      <c r="N21" s="1329"/>
      <c r="O21" s="1329"/>
    </row>
    <row r="22" spans="2:23">
      <c r="B22" s="1493" t="s">
        <v>2588</v>
      </c>
      <c r="C22" s="1419">
        <f>マンパワー計数!$O$8+マンパワー計数!$P$8+D22+マンパワー計数!$R$8</f>
        <v>85.035874003740247</v>
      </c>
      <c r="D22" s="1489">
        <f t="shared" ref="D22:D27" si="2">K22/10^4/E44*100</f>
        <v>53.524326948600596</v>
      </c>
      <c r="J22" s="1329"/>
      <c r="K22" s="1418">
        <v>393395.23917990265</v>
      </c>
      <c r="L22" s="1329"/>
      <c r="M22" s="1329"/>
      <c r="N22" s="1329"/>
      <c r="O22" s="1329"/>
    </row>
    <row r="23" spans="2:23">
      <c r="B23" s="1494" t="s">
        <v>2589</v>
      </c>
      <c r="C23" s="1420">
        <f>マンパワー計数!$O$11+マンパワー計数!$P$11+D23+マンパワー計数!$R$11</f>
        <v>73.685092867138209</v>
      </c>
      <c r="D23" s="1490">
        <f t="shared" si="2"/>
        <v>38.592480004458551</v>
      </c>
      <c r="K23" s="1418">
        <v>159694.52448404935</v>
      </c>
    </row>
    <row r="24" spans="2:23">
      <c r="B24" s="1494" t="s">
        <v>2590</v>
      </c>
      <c r="C24" s="1420">
        <f>マンパワー計数!$O$12+マンパワー計数!$P$12+D24+マンパワー計数!$R$12</f>
        <v>96.224111268074296</v>
      </c>
      <c r="D24" s="1490">
        <f t="shared" si="2"/>
        <v>37.867128584355783</v>
      </c>
      <c r="K24" s="1418">
        <v>24198.231179260878</v>
      </c>
    </row>
    <row r="25" spans="2:23">
      <c r="B25" s="1494" t="s">
        <v>2592</v>
      </c>
      <c r="C25" s="1420">
        <f>マンパワー計数!$O$14+マンパワー計数!$P$14+D25+マンパワー計数!$R$14</f>
        <v>78.605497979067238</v>
      </c>
      <c r="D25" s="1490">
        <f t="shared" si="2"/>
        <v>49.35220281658421</v>
      </c>
      <c r="K25" s="1418">
        <v>160106.93581147803</v>
      </c>
    </row>
    <row r="26" spans="2:23">
      <c r="B26" s="1494" t="s">
        <v>2593</v>
      </c>
      <c r="C26" s="1420">
        <f>マンパワー計数!$O$17+マンパワー計数!$P$17+D26+マンパワー計数!$R$17</f>
        <v>120.6113632240243</v>
      </c>
      <c r="D26" s="1490">
        <f t="shared" si="2"/>
        <v>98.795696115377723</v>
      </c>
      <c r="K26" s="1418">
        <v>247080.13232887044</v>
      </c>
    </row>
    <row r="27" spans="2:23">
      <c r="B27" s="1495" t="s">
        <v>2594</v>
      </c>
      <c r="C27" s="1421">
        <f>マンパワー計数!$O$18+マンパワー計数!$P$18+D27+マンパワー計数!$R$18</f>
        <v>58.817787171523413</v>
      </c>
      <c r="D27" s="1491">
        <f t="shared" si="2"/>
        <v>34.322997339209458</v>
      </c>
      <c r="K27" s="1418">
        <v>1465003.229374198</v>
      </c>
    </row>
    <row r="29" spans="2:23">
      <c r="J29" s="689" t="s">
        <v>2595</v>
      </c>
      <c r="K29" s="979" t="s">
        <v>2971</v>
      </c>
    </row>
    <row r="30" spans="2:23">
      <c r="K30" s="1042"/>
      <c r="L30" s="976">
        <v>2018</v>
      </c>
      <c r="M30" s="1040"/>
      <c r="N30" s="976">
        <v>2020</v>
      </c>
      <c r="O30" s="1040"/>
      <c r="P30" s="976">
        <v>2025</v>
      </c>
      <c r="Q30" s="1040"/>
      <c r="R30" s="976">
        <v>2030</v>
      </c>
      <c r="S30" s="1040"/>
      <c r="T30" s="976">
        <v>2035</v>
      </c>
      <c r="U30" s="1040"/>
      <c r="V30" s="976">
        <v>2040</v>
      </c>
      <c r="W30" s="1041"/>
    </row>
    <row r="31" spans="2:23">
      <c r="B31" s="1099"/>
      <c r="C31" s="1100" t="s">
        <v>2665</v>
      </c>
      <c r="D31" s="1101"/>
      <c r="E31" s="1101"/>
      <c r="F31" s="1101"/>
      <c r="G31" s="1101"/>
      <c r="H31" s="1102"/>
      <c r="K31" s="1043" t="s">
        <v>2666</v>
      </c>
      <c r="L31" s="1006" t="s">
        <v>422</v>
      </c>
      <c r="M31" s="1008" t="s">
        <v>2997</v>
      </c>
      <c r="N31" s="1006" t="s">
        <v>422</v>
      </c>
      <c r="O31" s="1008" t="s">
        <v>2997</v>
      </c>
      <c r="P31" s="1006" t="s">
        <v>422</v>
      </c>
      <c r="Q31" s="1008" t="s">
        <v>2997</v>
      </c>
      <c r="R31" s="1006" t="s">
        <v>422</v>
      </c>
      <c r="S31" s="1008" t="s">
        <v>2997</v>
      </c>
      <c r="T31" s="1006" t="s">
        <v>422</v>
      </c>
      <c r="U31" s="1008" t="s">
        <v>2997</v>
      </c>
      <c r="V31" s="1006" t="s">
        <v>422</v>
      </c>
      <c r="W31" s="1008" t="s">
        <v>2997</v>
      </c>
    </row>
    <row r="32" spans="2:23">
      <c r="B32" s="1103" t="s">
        <v>2587</v>
      </c>
      <c r="C32" s="1104">
        <v>2018</v>
      </c>
      <c r="D32" s="1105">
        <v>2020</v>
      </c>
      <c r="E32" s="1106">
        <v>2025</v>
      </c>
      <c r="F32" s="1106">
        <v>2030</v>
      </c>
      <c r="G32" s="1107">
        <v>2035</v>
      </c>
      <c r="H32" s="1108">
        <v>2040</v>
      </c>
      <c r="K32" s="1042" t="s">
        <v>2596</v>
      </c>
      <c r="L32" s="1466">
        <f>SUM(L33:L38)</f>
        <v>333.83847475654159</v>
      </c>
      <c r="M32" s="1472">
        <f t="shared" ref="M32:W32" si="3">SUM(M33:M38)</f>
        <v>200.20512106152097</v>
      </c>
      <c r="N32" s="1466">
        <f t="shared" si="3"/>
        <v>353.42879031772327</v>
      </c>
      <c r="O32" s="1472">
        <f t="shared" si="3"/>
        <v>212.02539481726058</v>
      </c>
      <c r="P32" s="1466">
        <f t="shared" si="3"/>
        <v>402.12469572765337</v>
      </c>
      <c r="Q32" s="1472">
        <f t="shared" si="3"/>
        <v>241.42724991017604</v>
      </c>
      <c r="R32" s="1466">
        <f t="shared" si="3"/>
        <v>446.13752353416277</v>
      </c>
      <c r="S32" s="1472">
        <f t="shared" si="3"/>
        <v>268.05383189140019</v>
      </c>
      <c r="T32" s="1466">
        <f t="shared" si="3"/>
        <v>482.12573934008458</v>
      </c>
      <c r="U32" s="1472">
        <f t="shared" si="3"/>
        <v>289.92608848235744</v>
      </c>
      <c r="V32" s="1466">
        <f t="shared" si="3"/>
        <v>500.89546056278078</v>
      </c>
      <c r="W32" s="1467">
        <f t="shared" si="3"/>
        <v>301.37299190541421</v>
      </c>
    </row>
    <row r="33" spans="2:23">
      <c r="B33" s="1037" t="s">
        <v>2588</v>
      </c>
      <c r="C33" s="1475">
        <f>第７期計画シート!M7</f>
        <v>61.579599999999999</v>
      </c>
      <c r="D33" s="1476">
        <f>現状投影の足下を計画値にした場合!G7</f>
        <v>65.959814369216843</v>
      </c>
      <c r="E33" s="1476">
        <f>現状投影の足下を計画値にした場合!J7</f>
        <v>76.909500004439053</v>
      </c>
      <c r="F33" s="1476">
        <f>現状投影の足下を計画値にした場合!M7</f>
        <v>86.728799559886141</v>
      </c>
      <c r="G33" s="1476">
        <f>現状投影の足下を計画値にした場合!P7</f>
        <v>96.019140361257854</v>
      </c>
      <c r="H33" s="1477">
        <f>現状投影の足下を計画値にした場合!S7</f>
        <v>103.37970283455144</v>
      </c>
      <c r="K33" s="1044" t="s">
        <v>4</v>
      </c>
      <c r="L33" s="1468">
        <f t="shared" ref="L33:M38" si="4">$C33*C4/100</f>
        <v>52.249997851534928</v>
      </c>
      <c r="M33" s="1473">
        <f t="shared" si="4"/>
        <v>32.845313221168155</v>
      </c>
      <c r="N33" s="1468">
        <f t="shared" ref="N33:O38" si="5">$D33*C4/100</f>
        <v>55.966588920344122</v>
      </c>
      <c r="O33" s="1473">
        <f t="shared" si="5"/>
        <v>35.181630977905591</v>
      </c>
      <c r="P33" s="1468">
        <f t="shared" ref="P33:Q38" si="6">$E33*C4/100</f>
        <v>65.257345127194171</v>
      </c>
      <c r="Q33" s="1473">
        <f t="shared" si="6"/>
        <v>41.021971843422726</v>
      </c>
      <c r="R33" s="1468">
        <f t="shared" ref="R33:S38" si="7">$F33*C4/100</f>
        <v>73.588974119192955</v>
      </c>
      <c r="S33" s="1473">
        <f t="shared" si="7"/>
        <v>46.259387635521676</v>
      </c>
      <c r="T33" s="1468">
        <f t="shared" ref="T33:U38" si="8">$G33*C4/100</f>
        <v>81.471784123020512</v>
      </c>
      <c r="U33" s="1473">
        <f t="shared" si="8"/>
        <v>51.214667526142151</v>
      </c>
      <c r="V33" s="1468">
        <f t="shared" ref="V33:W38" si="9">$H33*C4/100</f>
        <v>87.717186389610063</v>
      </c>
      <c r="W33" s="1469">
        <f t="shared" si="9"/>
        <v>55.140642685436852</v>
      </c>
    </row>
    <row r="34" spans="2:23">
      <c r="B34" s="1038" t="s">
        <v>2589</v>
      </c>
      <c r="C34" s="1478">
        <f>第７期計画シート!M15</f>
        <v>36.807000000000002</v>
      </c>
      <c r="D34" s="1479">
        <f>現状投影の足下を計画値にした場合!G15</f>
        <v>39.257023942594842</v>
      </c>
      <c r="E34" s="1479">
        <f>現状投影の足下を計画値にした場合!J15</f>
        <v>45.372927872493989</v>
      </c>
      <c r="F34" s="1479">
        <f>現状投影の足下を計画値にした場合!M15</f>
        <v>50.93145579561623</v>
      </c>
      <c r="G34" s="1479">
        <f>現状投影の足下を計画値にした場合!P15</f>
        <v>56.025179356772796</v>
      </c>
      <c r="H34" s="1480">
        <f>現状投影の足下を計画値にした場合!S15</f>
        <v>59.556759872651142</v>
      </c>
      <c r="K34" s="1044" t="s">
        <v>13</v>
      </c>
      <c r="L34" s="1468">
        <f t="shared" si="4"/>
        <v>27.099435793280005</v>
      </c>
      <c r="M34" s="1473">
        <f t="shared" si="4"/>
        <v>14.182897776913501</v>
      </c>
      <c r="N34" s="1468">
        <f t="shared" si="5"/>
        <v>28.903284694965759</v>
      </c>
      <c r="O34" s="1473">
        <f t="shared" si="5"/>
        <v>15.126969261381486</v>
      </c>
      <c r="P34" s="1468">
        <f t="shared" si="6"/>
        <v>33.40616582807008</v>
      </c>
      <c r="Q34" s="1473">
        <f t="shared" si="6"/>
        <v>17.483619905312892</v>
      </c>
      <c r="R34" s="1468">
        <f t="shared" si="7"/>
        <v>37.498674605145233</v>
      </c>
      <c r="S34" s="1473">
        <f t="shared" si="7"/>
        <v>19.62549599746281</v>
      </c>
      <c r="T34" s="1468">
        <f t="shared" si="8"/>
        <v>41.248967609037976</v>
      </c>
      <c r="U34" s="1473">
        <f t="shared" si="8"/>
        <v>21.588268311743771</v>
      </c>
      <c r="V34" s="1468">
        <f t="shared" si="9"/>
        <v>43.849120825514291</v>
      </c>
      <c r="W34" s="1469">
        <f t="shared" si="9"/>
        <v>22.949097649849076</v>
      </c>
    </row>
    <row r="35" spans="2:23">
      <c r="B35" s="1038" t="s">
        <v>2590</v>
      </c>
      <c r="C35" s="1478">
        <f>第７期計画シート!M23</f>
        <v>5.255300000000001</v>
      </c>
      <c r="D35" s="1479">
        <f>現状投影の足下を計画値にした場合!G23</f>
        <v>5.6053788056387166</v>
      </c>
      <c r="E35" s="1479">
        <f>現状投影の足下を計画値にした場合!J23</f>
        <v>6.4725987773843334</v>
      </c>
      <c r="F35" s="1479">
        <f>現状投影の足下を計画値にした場合!M23</f>
        <v>7.2497044977498</v>
      </c>
      <c r="G35" s="1479">
        <f>現状投影の足下を計画値にした場合!P23</f>
        <v>7.9713185160504434</v>
      </c>
      <c r="H35" s="1480">
        <f>現状投影の足下を計画値にした場合!S23</f>
        <v>8.5270775026959527</v>
      </c>
      <c r="K35" s="1044" t="s">
        <v>2590</v>
      </c>
      <c r="L35" s="1468">
        <f t="shared" si="4"/>
        <v>5.0268583372959164</v>
      </c>
      <c r="M35" s="1473">
        <f t="shared" si="4"/>
        <v>1.9600238263184571</v>
      </c>
      <c r="N35" s="1468">
        <f t="shared" si="5"/>
        <v>5.3617196321478904</v>
      </c>
      <c r="O35" s="1473">
        <f t="shared" si="5"/>
        <v>2.0905896931844765</v>
      </c>
      <c r="P35" s="1468">
        <f t="shared" si="6"/>
        <v>6.1912425795036983</v>
      </c>
      <c r="Q35" s="1473">
        <f t="shared" si="6"/>
        <v>2.4140292317989474</v>
      </c>
      <c r="R35" s="1468">
        <f t="shared" si="7"/>
        <v>6.9345684351883392</v>
      </c>
      <c r="S35" s="1473">
        <f t="shared" si="7"/>
        <v>2.7038596368157268</v>
      </c>
      <c r="T35" s="1468">
        <f t="shared" si="8"/>
        <v>7.6248147473311656</v>
      </c>
      <c r="U35" s="1473">
        <f t="shared" si="8"/>
        <v>2.9729937812555618</v>
      </c>
      <c r="V35" s="1468">
        <f t="shared" si="9"/>
        <v>8.1564155494825386</v>
      </c>
      <c r="W35" s="1469">
        <f t="shared" si="9"/>
        <v>3.1802704078070048</v>
      </c>
    </row>
    <row r="36" spans="2:23">
      <c r="B36" s="1038" t="s">
        <v>2592</v>
      </c>
      <c r="C36" s="1478">
        <f>第７期計画シート!M31</f>
        <v>24.709500000000002</v>
      </c>
      <c r="D36" s="1479">
        <f>現状投影の足下を計画値にした場合!G31</f>
        <v>26.458794686120875</v>
      </c>
      <c r="E36" s="1479">
        <f>現状投影の足下を計画値にした場合!J31</f>
        <v>30.781691195540276</v>
      </c>
      <c r="F36" s="1479">
        <f>現状投影の足下を計画値にした場合!M31</f>
        <v>34.915867700905025</v>
      </c>
      <c r="G36" s="1479">
        <f>現状投影の足下を計画値にした場合!P31</f>
        <v>38.960019037534629</v>
      </c>
      <c r="H36" s="1480">
        <f>現状投影の足下を計画値にした場合!S31</f>
        <v>41.340224266659604</v>
      </c>
      <c r="K36" s="1044" t="s">
        <v>2591</v>
      </c>
      <c r="L36" s="1468">
        <f t="shared" si="4"/>
        <v>19.393130096200458</v>
      </c>
      <c r="M36" s="1473">
        <f t="shared" si="4"/>
        <v>12.164787128026715</v>
      </c>
      <c r="N36" s="1468">
        <f t="shared" si="5"/>
        <v>20.766055465978653</v>
      </c>
      <c r="O36" s="1473">
        <f t="shared" si="5"/>
        <v>13.025986160012337</v>
      </c>
      <c r="P36" s="1468">
        <f t="shared" si="6"/>
        <v>24.158859626304892</v>
      </c>
      <c r="Q36" s="1473">
        <f t="shared" si="6"/>
        <v>15.154200644869448</v>
      </c>
      <c r="R36" s="1468">
        <f t="shared" si="7"/>
        <v>27.403547815430287</v>
      </c>
      <c r="S36" s="1473">
        <f t="shared" si="7"/>
        <v>17.189505978342467</v>
      </c>
      <c r="T36" s="1468">
        <f t="shared" si="8"/>
        <v>30.577580191641097</v>
      </c>
      <c r="U36" s="1473">
        <f t="shared" si="8"/>
        <v>19.180490827231509</v>
      </c>
      <c r="V36" s="1468">
        <f t="shared" si="9"/>
        <v>32.445672612130267</v>
      </c>
      <c r="W36" s="1469">
        <f t="shared" si="9"/>
        <v>20.352294786571903</v>
      </c>
    </row>
    <row r="37" spans="2:23">
      <c r="B37" s="1038" t="s">
        <v>2593</v>
      </c>
      <c r="C37" s="1478">
        <f>第７期計画シート!M39</f>
        <v>20.822400000000002</v>
      </c>
      <c r="D37" s="1479">
        <f>現状投影の足下を計画値にした場合!G39</f>
        <v>22.205368340983593</v>
      </c>
      <c r="E37" s="1479">
        <f>現状投影の足下を計画値にした場合!J39</f>
        <v>25.708188552252153</v>
      </c>
      <c r="F37" s="1479">
        <f>現状投影の足下を計画値にした場合!M39</f>
        <v>29.035926408557849</v>
      </c>
      <c r="G37" s="1479">
        <f>現状投影の足下を計画値にした場合!P39</f>
        <v>31.958477559664814</v>
      </c>
      <c r="H37" s="1480">
        <f>現状投影の足下を計画値にした場合!S39</f>
        <v>33.444304471630339</v>
      </c>
      <c r="K37" s="1044" t="s">
        <v>15</v>
      </c>
      <c r="L37" s="1468">
        <f t="shared" si="4"/>
        <v>25.07578946941393</v>
      </c>
      <c r="M37" s="1473">
        <f t="shared" si="4"/>
        <v>20.533244001383103</v>
      </c>
      <c r="N37" s="1468">
        <f t="shared" si="5"/>
        <v>26.741256608714355</v>
      </c>
      <c r="O37" s="1473">
        <f t="shared" si="5"/>
        <v>21.89700737119658</v>
      </c>
      <c r="P37" s="1468">
        <f t="shared" si="6"/>
        <v>30.959597538049035</v>
      </c>
      <c r="Q37" s="1473">
        <f t="shared" si="6"/>
        <v>25.351184703826515</v>
      </c>
      <c r="R37" s="1468">
        <f t="shared" si="7"/>
        <v>34.967092058090934</v>
      </c>
      <c r="S37" s="1473">
        <f t="shared" si="7"/>
        <v>28.63271101088835</v>
      </c>
      <c r="T37" s="1468">
        <f t="shared" si="8"/>
        <v>38.486632427056641</v>
      </c>
      <c r="U37" s="1473">
        <f t="shared" si="8"/>
        <v>31.51467734964865</v>
      </c>
      <c r="V37" s="1468">
        <f t="shared" si="9"/>
        <v>40.275969046871694</v>
      </c>
      <c r="W37" s="1469">
        <f t="shared" si="9"/>
        <v>32.979870916538616</v>
      </c>
    </row>
    <row r="38" spans="2:23">
      <c r="B38" s="1039" t="s">
        <v>2594</v>
      </c>
      <c r="C38" s="1481">
        <f>第７期計画シート!M47</f>
        <v>353.0318434781048</v>
      </c>
      <c r="D38" s="1482">
        <f>現状投影の足下を計画値にした場合!G47</f>
        <v>371.45317132691264</v>
      </c>
      <c r="E38" s="1482">
        <f>現状投影の足下を計画値にした場合!J47</f>
        <v>417.02436373970824</v>
      </c>
      <c r="F38" s="1482">
        <f>現状投影の足下を計画値にした場合!M47</f>
        <v>457.65567141490317</v>
      </c>
      <c r="G38" s="1482">
        <f>現状投影の足下を計画値にした場合!P47</f>
        <v>486.88300806863941</v>
      </c>
      <c r="H38" s="1483">
        <f>現状投影の足下を計画値にした場合!S47</f>
        <v>496.75984775929112</v>
      </c>
      <c r="K38" s="1043" t="s">
        <v>2594</v>
      </c>
      <c r="L38" s="1470">
        <f t="shared" si="4"/>
        <v>204.99326320881636</v>
      </c>
      <c r="M38" s="1474">
        <f t="shared" si="4"/>
        <v>118.51885510771102</v>
      </c>
      <c r="N38" s="1470">
        <f t="shared" si="5"/>
        <v>215.68988499557244</v>
      </c>
      <c r="O38" s="1474">
        <f t="shared" si="5"/>
        <v>124.70321135358012</v>
      </c>
      <c r="P38" s="1470">
        <f t="shared" si="6"/>
        <v>242.15148502853154</v>
      </c>
      <c r="Q38" s="1474">
        <f t="shared" si="6"/>
        <v>140.0022435809455</v>
      </c>
      <c r="R38" s="1470">
        <f t="shared" si="7"/>
        <v>265.74466650111503</v>
      </c>
      <c r="S38" s="1474">
        <f t="shared" si="7"/>
        <v>153.64287163236918</v>
      </c>
      <c r="T38" s="1470">
        <f t="shared" si="8"/>
        <v>282.71596024199721</v>
      </c>
      <c r="U38" s="1474">
        <f t="shared" si="8"/>
        <v>163.45499068633578</v>
      </c>
      <c r="V38" s="1470">
        <f t="shared" si="9"/>
        <v>288.45109613917191</v>
      </c>
      <c r="W38" s="1471">
        <f t="shared" si="9"/>
        <v>166.77081545921078</v>
      </c>
    </row>
    <row r="40" spans="2:23">
      <c r="K40" s="979" t="s">
        <v>2972</v>
      </c>
    </row>
    <row r="41" spans="2:23">
      <c r="K41" s="1109"/>
      <c r="L41" s="1119">
        <v>2018</v>
      </c>
      <c r="M41" s="1120"/>
      <c r="N41" s="1119">
        <v>2020</v>
      </c>
      <c r="O41" s="1120"/>
      <c r="P41" s="1119">
        <v>2025</v>
      </c>
      <c r="Q41" s="1120"/>
      <c r="R41" s="1119">
        <v>2030</v>
      </c>
      <c r="S41" s="1120"/>
      <c r="T41" s="1119">
        <v>2035</v>
      </c>
      <c r="U41" s="1120"/>
      <c r="V41" s="1119">
        <v>2040</v>
      </c>
      <c r="W41" s="1121"/>
    </row>
    <row r="42" spans="2:23">
      <c r="B42" s="1109"/>
      <c r="C42" s="1110" t="s">
        <v>2961</v>
      </c>
      <c r="D42" s="1111"/>
      <c r="E42" s="1111"/>
      <c r="F42" s="1111"/>
      <c r="G42" s="1111"/>
      <c r="H42" s="1112"/>
      <c r="K42" s="1122" t="s">
        <v>2877</v>
      </c>
      <c r="L42" s="1123" t="s">
        <v>422</v>
      </c>
      <c r="M42" s="1124" t="s">
        <v>2997</v>
      </c>
      <c r="N42" s="1123" t="s">
        <v>422</v>
      </c>
      <c r="O42" s="1124" t="s">
        <v>2997</v>
      </c>
      <c r="P42" s="1123" t="s">
        <v>422</v>
      </c>
      <c r="Q42" s="1124" t="s">
        <v>2997</v>
      </c>
      <c r="R42" s="1123" t="s">
        <v>422</v>
      </c>
      <c r="S42" s="1124" t="s">
        <v>2997</v>
      </c>
      <c r="T42" s="1123" t="s">
        <v>422</v>
      </c>
      <c r="U42" s="1124" t="s">
        <v>2997</v>
      </c>
      <c r="V42" s="1123" t="s">
        <v>422</v>
      </c>
      <c r="W42" s="1125" t="s">
        <v>2997</v>
      </c>
    </row>
    <row r="43" spans="2:23">
      <c r="B43" s="1113" t="s">
        <v>2587</v>
      </c>
      <c r="C43" s="1114">
        <v>2018</v>
      </c>
      <c r="D43" s="1115">
        <v>2020</v>
      </c>
      <c r="E43" s="1116">
        <v>2025</v>
      </c>
      <c r="F43" s="1116">
        <v>2030</v>
      </c>
      <c r="G43" s="1117">
        <v>2035</v>
      </c>
      <c r="H43" s="1118">
        <v>2040</v>
      </c>
      <c r="K43" s="1042" t="s">
        <v>2596</v>
      </c>
      <c r="L43" s="1466">
        <f>SUM(L44:L49)</f>
        <v>333.83847475654159</v>
      </c>
      <c r="M43" s="1472">
        <f t="shared" ref="M43:W43" si="10">SUM(M44:M49)</f>
        <v>200.20512106152097</v>
      </c>
      <c r="N43" s="1466">
        <f t="shared" si="10"/>
        <v>358.67228992824062</v>
      </c>
      <c r="O43" s="1472">
        <f t="shared" si="10"/>
        <v>216.16553722599653</v>
      </c>
      <c r="P43" s="1466">
        <f t="shared" si="10"/>
        <v>405.85564202741585</v>
      </c>
      <c r="Q43" s="1472">
        <f t="shared" si="10"/>
        <v>244.94782923577594</v>
      </c>
      <c r="R43" s="1466">
        <f t="shared" si="10"/>
        <v>450.10226067418586</v>
      </c>
      <c r="S43" s="1472">
        <f t="shared" si="10"/>
        <v>271.84178273503403</v>
      </c>
      <c r="T43" s="1466">
        <f t="shared" si="10"/>
        <v>486.14926068732694</v>
      </c>
      <c r="U43" s="1472">
        <f t="shared" si="10"/>
        <v>293.84447947909598</v>
      </c>
      <c r="V43" s="1466">
        <f t="shared" si="10"/>
        <v>504.71285076451949</v>
      </c>
      <c r="W43" s="1467">
        <f t="shared" si="10"/>
        <v>305.20713936554341</v>
      </c>
    </row>
    <row r="44" spans="2:23">
      <c r="B44" s="1037" t="s">
        <v>2588</v>
      </c>
      <c r="C44" s="1475">
        <f>$C$33</f>
        <v>61.579599999999999</v>
      </c>
      <c r="D44" s="1476">
        <f>第７期計画シート!P7</f>
        <v>65.284800000000004</v>
      </c>
      <c r="E44" s="1476">
        <f>第７期計画シート!S7</f>
        <v>73.498400000000004</v>
      </c>
      <c r="F44" s="1476">
        <f>第７期計画シート!V7</f>
        <v>82.882192722672983</v>
      </c>
      <c r="G44" s="1484">
        <f>第７期計画シート!Y7</f>
        <v>91.760487137746892</v>
      </c>
      <c r="H44" s="1477">
        <f>第７期計画シート!AB7</f>
        <v>98.794593000558336</v>
      </c>
      <c r="J44" s="1329"/>
      <c r="K44" s="1044" t="s">
        <v>4</v>
      </c>
      <c r="L44" s="1468">
        <f t="shared" ref="L44:M49" si="11">$C44*C4/100</f>
        <v>52.249997851534928</v>
      </c>
      <c r="M44" s="1473">
        <f t="shared" si="11"/>
        <v>32.845313221168155</v>
      </c>
      <c r="N44" s="1468">
        <f t="shared" ref="N44:O49" si="12">$D44*C13/100</f>
        <v>55.455770137303226</v>
      </c>
      <c r="O44" s="1473">
        <f t="shared" si="12"/>
        <v>34.883519665449413</v>
      </c>
      <c r="P44" s="1468">
        <f t="shared" ref="P44:Q49" si="13">$E44*C22/100</f>
        <v>62.500006818765023</v>
      </c>
      <c r="Q44" s="1473">
        <f t="shared" si="13"/>
        <v>39.339523917990263</v>
      </c>
      <c r="R44" s="1468">
        <f t="shared" ref="R44:S49" si="14">$F44*C22/100</f>
        <v>70.479596975189367</v>
      </c>
      <c r="S44" s="1473">
        <f t="shared" si="14"/>
        <v>44.362135815052731</v>
      </c>
      <c r="T44" s="1468">
        <f t="shared" ref="T44:U49" si="15">$G44*C22/100</f>
        <v>78.029332227672725</v>
      </c>
      <c r="U44" s="1473">
        <f t="shared" si="15"/>
        <v>49.114183145236247</v>
      </c>
      <c r="V44" s="1468">
        <f t="shared" ref="V44:W49" si="16">$H44*C22/100</f>
        <v>84.010845626462753</v>
      </c>
      <c r="W44" s="1469">
        <f t="shared" si="16"/>
        <v>52.879140965158122</v>
      </c>
    </row>
    <row r="45" spans="2:23">
      <c r="B45" s="1038" t="s">
        <v>2589</v>
      </c>
      <c r="C45" s="1478">
        <f>$C$34</f>
        <v>36.807000000000002</v>
      </c>
      <c r="D45" s="1479">
        <f>第７期計画シート!P15</f>
        <v>37.786000000000001</v>
      </c>
      <c r="E45" s="1479">
        <f>第７期計画シート!S15</f>
        <v>41.3797</v>
      </c>
      <c r="F45" s="1479">
        <f>第７期計画シート!V15</f>
        <v>46.449027210859988</v>
      </c>
      <c r="G45" s="1485">
        <f>第７期計画シート!Y15</f>
        <v>51.094457045935002</v>
      </c>
      <c r="H45" s="1480">
        <f>第７期計画シート!AB15</f>
        <v>54.31522654715738</v>
      </c>
      <c r="J45" s="1329"/>
      <c r="K45" s="1044" t="s">
        <v>13</v>
      </c>
      <c r="L45" s="1468">
        <f t="shared" si="11"/>
        <v>27.099435793280005</v>
      </c>
      <c r="M45" s="1473">
        <f t="shared" si="11"/>
        <v>14.182897776913501</v>
      </c>
      <c r="N45" s="1468">
        <f t="shared" si="12"/>
        <v>27.820524486825871</v>
      </c>
      <c r="O45" s="1473">
        <f t="shared" si="12"/>
        <v>14.56042979053373</v>
      </c>
      <c r="P45" s="1468">
        <f t="shared" si="13"/>
        <v>30.490670373143189</v>
      </c>
      <c r="Q45" s="1473">
        <f t="shared" si="13"/>
        <v>15.969452448404933</v>
      </c>
      <c r="R45" s="1468">
        <f t="shared" si="14"/>
        <v>34.226008836204478</v>
      </c>
      <c r="S45" s="1473">
        <f t="shared" si="14"/>
        <v>17.925831538616652</v>
      </c>
      <c r="T45" s="1468">
        <f t="shared" si="15"/>
        <v>37.648998124257247</v>
      </c>
      <c r="U45" s="1473">
        <f t="shared" si="15"/>
        <v>19.718618118839128</v>
      </c>
      <c r="V45" s="1468">
        <f t="shared" si="16"/>
        <v>40.022225122269418</v>
      </c>
      <c r="W45" s="1469">
        <f t="shared" si="16"/>
        <v>20.961592944588073</v>
      </c>
    </row>
    <row r="46" spans="2:23">
      <c r="B46" s="1038" t="s">
        <v>2590</v>
      </c>
      <c r="C46" s="1478">
        <f>$C$35</f>
        <v>5.255300000000001</v>
      </c>
      <c r="D46" s="1479">
        <f>第７期計画シート!P23</f>
        <v>5.4871999999999996</v>
      </c>
      <c r="E46" s="1479">
        <f>第７期計画シート!S23</f>
        <v>6.3902999999999999</v>
      </c>
      <c r="F46" s="1479">
        <f>第７期計画シート!V23</f>
        <v>7.1575248590786664</v>
      </c>
      <c r="G46" s="1485">
        <f>第７期計画シート!Y23</f>
        <v>7.8699635903744909</v>
      </c>
      <c r="H46" s="1480">
        <f>第７期計画シート!AB23</f>
        <v>8.4186561286436383</v>
      </c>
      <c r="J46" s="1329"/>
      <c r="K46" s="1044" t="s">
        <v>2590</v>
      </c>
      <c r="L46" s="1468">
        <f t="shared" si="11"/>
        <v>5.0268583372959164</v>
      </c>
      <c r="M46" s="1473">
        <f t="shared" si="11"/>
        <v>1.9600238263184571</v>
      </c>
      <c r="N46" s="1468">
        <f t="shared" si="12"/>
        <v>5.2534219746449526</v>
      </c>
      <c r="O46" s="1473">
        <f t="shared" si="12"/>
        <v>2.051257620823951</v>
      </c>
      <c r="P46" s="1468">
        <f t="shared" si="13"/>
        <v>6.1490093823637517</v>
      </c>
      <c r="Q46" s="1473">
        <f t="shared" si="13"/>
        <v>2.4198231179260876</v>
      </c>
      <c r="R46" s="1468">
        <f t="shared" si="14"/>
        <v>6.8872646844399341</v>
      </c>
      <c r="S46" s="1473">
        <f t="shared" si="14"/>
        <v>2.7103491418445484</v>
      </c>
      <c r="T46" s="1468">
        <f t="shared" si="15"/>
        <v>7.5728025219588844</v>
      </c>
      <c r="U46" s="1473">
        <f t="shared" si="15"/>
        <v>2.9801292323090918</v>
      </c>
      <c r="V46" s="1468">
        <f t="shared" si="16"/>
        <v>8.10077704050261</v>
      </c>
      <c r="W46" s="1469">
        <f t="shared" si="16"/>
        <v>3.1879033413082349</v>
      </c>
    </row>
    <row r="47" spans="2:23">
      <c r="B47" s="1038" t="s">
        <v>2592</v>
      </c>
      <c r="C47" s="1478">
        <f>$C$36</f>
        <v>24.709500000000002</v>
      </c>
      <c r="D47" s="1479">
        <f>第７期計画シート!P31</f>
        <v>27.697599999999998</v>
      </c>
      <c r="E47" s="1479">
        <f>第７期計画シート!S31</f>
        <v>32.441700000000004</v>
      </c>
      <c r="F47" s="1479">
        <f>第７期計画シート!V31</f>
        <v>36.798917151932798</v>
      </c>
      <c r="G47" s="1485">
        <f>第７期計画シート!Y31</f>
        <v>41.060700355268096</v>
      </c>
      <c r="H47" s="1480">
        <f>第７期計画シート!AB31</f>
        <v>43.565010690912835</v>
      </c>
      <c r="J47" s="1329"/>
      <c r="K47" s="1044" t="s">
        <v>2591</v>
      </c>
      <c r="L47" s="1468">
        <f t="shared" si="11"/>
        <v>19.393130096200458</v>
      </c>
      <c r="M47" s="1473">
        <f t="shared" si="11"/>
        <v>12.164787128026715</v>
      </c>
      <c r="N47" s="1468">
        <f t="shared" si="12"/>
        <v>21.745701472746244</v>
      </c>
      <c r="O47" s="1473">
        <f t="shared" si="12"/>
        <v>13.643240791822352</v>
      </c>
      <c r="P47" s="1468">
        <f t="shared" si="13"/>
        <v>25.500959837875062</v>
      </c>
      <c r="Q47" s="1473">
        <f t="shared" si="13"/>
        <v>16.010693581147802</v>
      </c>
      <c r="R47" s="1468">
        <f t="shared" si="14"/>
        <v>28.925972078181161</v>
      </c>
      <c r="S47" s="1473">
        <f t="shared" si="14"/>
        <v>18.161076227128671</v>
      </c>
      <c r="T47" s="1468">
        <f t="shared" si="15"/>
        <v>32.27596798795112</v>
      </c>
      <c r="U47" s="1473">
        <f t="shared" si="15"/>
        <v>20.264360117241825</v>
      </c>
      <c r="V47" s="1468">
        <f t="shared" si="16"/>
        <v>34.244493598225915</v>
      </c>
      <c r="W47" s="1469">
        <f t="shared" si="16"/>
        <v>21.500292433245896</v>
      </c>
    </row>
    <row r="48" spans="2:23">
      <c r="B48" s="1038" t="s">
        <v>2593</v>
      </c>
      <c r="C48" s="1478">
        <f>$C$37</f>
        <v>20.822400000000002</v>
      </c>
      <c r="D48" s="1479">
        <f>第７期計画シート!P39</f>
        <v>22.427599999999998</v>
      </c>
      <c r="E48" s="1479">
        <f>第７期計画シート!S39</f>
        <v>25.0092</v>
      </c>
      <c r="F48" s="1479">
        <f>第７期計画シート!V39</f>
        <v>28.246147514211081</v>
      </c>
      <c r="G48" s="1485">
        <f>第７期計画シート!Y39</f>
        <v>31.088788559798751</v>
      </c>
      <c r="H48" s="1480">
        <f>第７期計画シート!AB39</f>
        <v>32.533523688668176</v>
      </c>
      <c r="J48" s="1329"/>
      <c r="K48" s="1044" t="s">
        <v>15</v>
      </c>
      <c r="L48" s="1468">
        <f t="shared" si="11"/>
        <v>25.07578946941393</v>
      </c>
      <c r="M48" s="1473">
        <f t="shared" si="11"/>
        <v>20.533244001383103</v>
      </c>
      <c r="N48" s="1468">
        <f t="shared" si="12"/>
        <v>27.024235719932893</v>
      </c>
      <c r="O48" s="1473">
        <f t="shared" si="12"/>
        <v>22.13150516347407</v>
      </c>
      <c r="P48" s="1468">
        <f t="shared" si="13"/>
        <v>30.163937051422685</v>
      </c>
      <c r="Q48" s="1473">
        <f t="shared" si="13"/>
        <v>24.708013232887048</v>
      </c>
      <c r="R48" s="1468">
        <f t="shared" si="14"/>
        <v>34.068063575158838</v>
      </c>
      <c r="S48" s="1473">
        <f t="shared" si="14"/>
        <v>27.905978062441299</v>
      </c>
      <c r="T48" s="1468">
        <f t="shared" si="15"/>
        <v>37.496611691807786</v>
      </c>
      <c r="U48" s="1473">
        <f t="shared" si="15"/>
        <v>30.714385071491087</v>
      </c>
      <c r="V48" s="1468">
        <f t="shared" si="16"/>
        <v>39.239126425713565</v>
      </c>
      <c r="W48" s="1469">
        <f t="shared" si="16"/>
        <v>32.141721199081033</v>
      </c>
    </row>
    <row r="49" spans="2:23">
      <c r="B49" s="1039" t="s">
        <v>2594</v>
      </c>
      <c r="C49" s="1481">
        <f>$C$38</f>
        <v>353.0318434781048</v>
      </c>
      <c r="D49" s="1482">
        <f>第７期計画シート!P47</f>
        <v>377.53764198824467</v>
      </c>
      <c r="E49" s="1482">
        <f>第７期計画シート!S47</f>
        <v>426.82846573560369</v>
      </c>
      <c r="F49" s="1482">
        <f>第７期計画シート!V47</f>
        <v>468.42182913403212</v>
      </c>
      <c r="G49" s="1486">
        <f>第７期計画シート!Y47</f>
        <v>498.36208097878887</v>
      </c>
      <c r="H49" s="1483">
        <f>第７期計画シート!AB47</f>
        <v>508.51179096406406</v>
      </c>
      <c r="J49" s="1329"/>
      <c r="K49" s="1043" t="s">
        <v>2594</v>
      </c>
      <c r="L49" s="1470">
        <f t="shared" si="11"/>
        <v>204.99326320881636</v>
      </c>
      <c r="M49" s="1474">
        <f t="shared" si="11"/>
        <v>118.51885510771102</v>
      </c>
      <c r="N49" s="1470">
        <f t="shared" si="12"/>
        <v>221.37263613678741</v>
      </c>
      <c r="O49" s="1474">
        <f t="shared" si="12"/>
        <v>128.895584193893</v>
      </c>
      <c r="P49" s="1470">
        <f t="shared" si="13"/>
        <v>251.05105856384614</v>
      </c>
      <c r="Q49" s="1474">
        <f t="shared" si="13"/>
        <v>146.50032293741981</v>
      </c>
      <c r="R49" s="1470">
        <f t="shared" si="14"/>
        <v>275.51535452501207</v>
      </c>
      <c r="S49" s="1474">
        <f t="shared" si="14"/>
        <v>160.77641194995013</v>
      </c>
      <c r="T49" s="1470">
        <f t="shared" si="15"/>
        <v>293.12554813367916</v>
      </c>
      <c r="U49" s="1474">
        <f t="shared" si="15"/>
        <v>171.0528037939786</v>
      </c>
      <c r="V49" s="1470">
        <f t="shared" si="16"/>
        <v>299.09538295134524</v>
      </c>
      <c r="W49" s="1471">
        <f t="shared" si="16"/>
        <v>174.53648848216207</v>
      </c>
    </row>
  </sheetData>
  <phoneticPr fontId="40"/>
  <pageMargins left="0.70866141732283472" right="0.70866141732283472" top="0.74803149606299213" bottom="0.74803149606299213" header="0.31496062992125984" footer="0.31496062992125984"/>
  <pageSetup paperSize="8" fitToWidth="0" orientation="landscape" r:id="rId1"/>
  <ignoredErrors>
    <ignoredError sqref="D13:D18 D22:D27" 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6" tint="0.59999389629810485"/>
  </sheetPr>
  <dimension ref="A1:G310"/>
  <sheetViews>
    <sheetView workbookViewId="0">
      <selection activeCell="F60" sqref="F60"/>
    </sheetView>
  </sheetViews>
  <sheetFormatPr defaultRowHeight="12"/>
  <cols>
    <col min="1" max="1" width="31.875" style="2" customWidth="1"/>
    <col min="2" max="16384" width="9" style="2"/>
  </cols>
  <sheetData>
    <row r="1" spans="1:7">
      <c r="A1" s="2" t="s">
        <v>2449</v>
      </c>
      <c r="B1" s="2" t="s">
        <v>2154</v>
      </c>
      <c r="C1" s="2" t="s">
        <v>2450</v>
      </c>
      <c r="D1" s="2" t="s">
        <v>56</v>
      </c>
    </row>
    <row r="2" spans="1:7">
      <c r="A2" s="2" t="s">
        <v>95</v>
      </c>
    </row>
    <row r="3" spans="1:7">
      <c r="A3" s="2" t="s">
        <v>94</v>
      </c>
    </row>
    <row r="4" spans="1:7">
      <c r="B4" s="2" t="s">
        <v>44</v>
      </c>
      <c r="C4" s="2" t="s">
        <v>8</v>
      </c>
      <c r="D4" s="2" t="s">
        <v>9</v>
      </c>
      <c r="E4" s="2" t="s">
        <v>10</v>
      </c>
      <c r="F4" s="2" t="s">
        <v>11</v>
      </c>
      <c r="G4" s="2" t="s">
        <v>12</v>
      </c>
    </row>
    <row r="5" spans="1:7">
      <c r="A5" s="2" t="s">
        <v>2152</v>
      </c>
    </row>
    <row r="6" spans="1:7">
      <c r="A6" s="2" t="s">
        <v>44</v>
      </c>
      <c r="B6" s="2">
        <v>40828.699999999997</v>
      </c>
      <c r="C6" s="2">
        <v>9335.7000000000007</v>
      </c>
      <c r="D6" s="2">
        <v>10142.4</v>
      </c>
      <c r="E6" s="2">
        <v>7982.6</v>
      </c>
      <c r="F6" s="2">
        <v>7153.2</v>
      </c>
      <c r="G6" s="2">
        <v>6213.8</v>
      </c>
    </row>
    <row r="7" spans="1:7">
      <c r="A7" s="2" t="s">
        <v>93</v>
      </c>
      <c r="B7" s="2">
        <v>28463.3</v>
      </c>
      <c r="C7" s="2">
        <v>8294.1</v>
      </c>
      <c r="D7" s="2">
        <v>8396.6</v>
      </c>
      <c r="E7" s="2">
        <v>5339</v>
      </c>
      <c r="F7" s="2">
        <v>3758.7</v>
      </c>
      <c r="G7" s="2">
        <v>2674.2</v>
      </c>
    </row>
    <row r="8" spans="1:7">
      <c r="A8" s="2" t="s">
        <v>42</v>
      </c>
      <c r="B8" s="2">
        <v>25250</v>
      </c>
      <c r="C8" s="2">
        <v>7640.1</v>
      </c>
      <c r="D8" s="2">
        <v>7692.6</v>
      </c>
      <c r="E8" s="2">
        <v>4591.7</v>
      </c>
      <c r="F8" s="2">
        <v>3117.4</v>
      </c>
      <c r="G8" s="2">
        <v>2207.6999999999998</v>
      </c>
    </row>
    <row r="9" spans="1:7">
      <c r="A9" s="2" t="s">
        <v>92</v>
      </c>
      <c r="B9" s="2">
        <v>10336.799999999999</v>
      </c>
      <c r="C9" s="2">
        <v>3081.9</v>
      </c>
      <c r="D9" s="2">
        <v>3055.8</v>
      </c>
      <c r="E9" s="2">
        <v>1741.4</v>
      </c>
      <c r="F9" s="2">
        <v>1324.7</v>
      </c>
      <c r="G9" s="2">
        <v>1132.8</v>
      </c>
    </row>
    <row r="10" spans="1:7">
      <c r="A10" s="2" t="s">
        <v>91</v>
      </c>
      <c r="B10" s="2">
        <v>974.9</v>
      </c>
      <c r="C10" s="2">
        <v>18.899999999999999</v>
      </c>
      <c r="D10" s="2">
        <v>68.5</v>
      </c>
      <c r="E10" s="2">
        <v>114.6</v>
      </c>
      <c r="F10" s="2">
        <v>252.9</v>
      </c>
      <c r="G10" s="2">
        <v>520</v>
      </c>
    </row>
    <row r="11" spans="1:7">
      <c r="A11" s="2" t="s">
        <v>90</v>
      </c>
      <c r="B11" s="2">
        <v>3233.8</v>
      </c>
      <c r="C11" s="2">
        <v>518.29999999999995</v>
      </c>
      <c r="D11" s="2">
        <v>718.9</v>
      </c>
      <c r="E11" s="2">
        <v>566.79999999999995</v>
      </c>
      <c r="F11" s="2">
        <v>619.5</v>
      </c>
      <c r="G11" s="2">
        <v>810.3</v>
      </c>
    </row>
    <row r="12" spans="1:7">
      <c r="A12" s="2" t="s">
        <v>89</v>
      </c>
      <c r="B12" s="2">
        <v>794.8</v>
      </c>
      <c r="C12" s="2">
        <v>121.6</v>
      </c>
      <c r="D12" s="2">
        <v>205.5</v>
      </c>
      <c r="E12" s="2">
        <v>163.19999999999999</v>
      </c>
      <c r="F12" s="2">
        <v>151.6</v>
      </c>
      <c r="G12" s="2">
        <v>153</v>
      </c>
    </row>
    <row r="13" spans="1:7">
      <c r="A13" s="2" t="s">
        <v>88</v>
      </c>
      <c r="B13" s="2">
        <v>13015.8</v>
      </c>
      <c r="C13" s="2">
        <v>4263.5</v>
      </c>
      <c r="D13" s="2">
        <v>3980.1</v>
      </c>
      <c r="E13" s="2">
        <v>2446.4</v>
      </c>
      <c r="F13" s="2">
        <v>1488.2</v>
      </c>
      <c r="G13" s="2">
        <v>837.4</v>
      </c>
    </row>
    <row r="14" spans="1:7">
      <c r="A14" s="2" t="s">
        <v>87</v>
      </c>
      <c r="B14" s="2">
        <v>4662.8</v>
      </c>
      <c r="C14" s="2">
        <v>1359.5</v>
      </c>
      <c r="D14" s="2">
        <v>1525.9</v>
      </c>
      <c r="E14" s="2">
        <v>934.6</v>
      </c>
      <c r="F14" s="2">
        <v>565</v>
      </c>
      <c r="G14" s="2">
        <v>277.60000000000002</v>
      </c>
    </row>
    <row r="15" spans="1:7">
      <c r="A15" s="2" t="s">
        <v>86</v>
      </c>
      <c r="B15" s="2">
        <v>13814.3</v>
      </c>
      <c r="C15" s="2">
        <v>2134.1999999999998</v>
      </c>
      <c r="D15" s="2">
        <v>4122.2</v>
      </c>
      <c r="E15" s="2">
        <v>3070.9</v>
      </c>
      <c r="F15" s="2">
        <v>2529.9</v>
      </c>
      <c r="G15" s="2">
        <v>1957</v>
      </c>
    </row>
    <row r="16" spans="1:7">
      <c r="A16" s="2" t="s">
        <v>34</v>
      </c>
      <c r="B16" s="2">
        <v>4154.3</v>
      </c>
      <c r="C16" s="2">
        <v>553.1</v>
      </c>
      <c r="D16" s="2">
        <v>951.5</v>
      </c>
      <c r="E16" s="2">
        <v>1100.7</v>
      </c>
      <c r="F16" s="2">
        <v>904.1</v>
      </c>
      <c r="G16" s="2">
        <v>644.9</v>
      </c>
    </row>
    <row r="17" spans="1:7">
      <c r="A17" s="2" t="s">
        <v>85</v>
      </c>
      <c r="B17" s="2">
        <v>3568.2</v>
      </c>
      <c r="C17" s="2">
        <v>482.9</v>
      </c>
      <c r="D17" s="2">
        <v>822.6</v>
      </c>
      <c r="E17" s="2">
        <v>954.4</v>
      </c>
      <c r="F17" s="2">
        <v>775.8</v>
      </c>
      <c r="G17" s="2">
        <v>532.4</v>
      </c>
    </row>
    <row r="18" spans="1:7">
      <c r="A18" s="2" t="s">
        <v>84</v>
      </c>
      <c r="B18" s="2">
        <v>593.9</v>
      </c>
      <c r="C18" s="2">
        <v>69.400000000000006</v>
      </c>
      <c r="D18" s="2">
        <v>129.19999999999999</v>
      </c>
      <c r="E18" s="2">
        <v>151.5</v>
      </c>
      <c r="F18" s="2">
        <v>133.30000000000001</v>
      </c>
      <c r="G18" s="2">
        <v>110.6</v>
      </c>
    </row>
    <row r="19" spans="1:7">
      <c r="A19" s="2" t="s">
        <v>31</v>
      </c>
      <c r="B19" s="2">
        <v>3.5</v>
      </c>
      <c r="C19" s="2">
        <v>0.2</v>
      </c>
      <c r="D19" s="2">
        <v>0.5</v>
      </c>
      <c r="E19" s="2">
        <v>0.7</v>
      </c>
      <c r="F19" s="2">
        <v>0.8</v>
      </c>
      <c r="G19" s="2">
        <v>1.3</v>
      </c>
    </row>
    <row r="20" spans="1:7">
      <c r="A20" s="2" t="s">
        <v>83</v>
      </c>
      <c r="B20" s="2">
        <v>44.3</v>
      </c>
      <c r="C20" s="2">
        <v>4</v>
      </c>
      <c r="D20" s="2">
        <v>7.7</v>
      </c>
      <c r="E20" s="2">
        <v>8.6999999999999993</v>
      </c>
      <c r="F20" s="2">
        <v>9.4</v>
      </c>
      <c r="G20" s="2">
        <v>14.5</v>
      </c>
    </row>
    <row r="21" spans="1:7">
      <c r="A21" s="2" t="s">
        <v>29</v>
      </c>
      <c r="B21" s="2">
        <v>33.200000000000003</v>
      </c>
      <c r="C21" s="2">
        <v>2.7</v>
      </c>
      <c r="D21" s="2">
        <v>5.5</v>
      </c>
      <c r="E21" s="2">
        <v>6.5</v>
      </c>
      <c r="F21" s="2">
        <v>7</v>
      </c>
      <c r="G21" s="2">
        <v>11.5</v>
      </c>
    </row>
    <row r="22" spans="1:7">
      <c r="A22" s="2" t="s">
        <v>82</v>
      </c>
      <c r="B22" s="2">
        <v>4173</v>
      </c>
      <c r="C22" s="2">
        <v>639.5</v>
      </c>
      <c r="D22" s="2">
        <v>864.9</v>
      </c>
      <c r="E22" s="2">
        <v>853.1</v>
      </c>
      <c r="F22" s="2">
        <v>859.1</v>
      </c>
      <c r="G22" s="2">
        <v>956.4</v>
      </c>
    </row>
    <row r="23" spans="1:7">
      <c r="A23" s="2" t="s">
        <v>2451</v>
      </c>
      <c r="B23" s="2">
        <v>1616.1</v>
      </c>
      <c r="C23" s="2">
        <v>404</v>
      </c>
      <c r="D23" s="2">
        <v>353.7</v>
      </c>
      <c r="E23" s="2">
        <v>308.7</v>
      </c>
      <c r="F23" s="2">
        <v>308.5</v>
      </c>
      <c r="G23" s="2">
        <v>241.1</v>
      </c>
    </row>
    <row r="24" spans="1:7">
      <c r="A24" s="2" t="s">
        <v>79</v>
      </c>
      <c r="B24" s="2">
        <v>25400.7</v>
      </c>
      <c r="C24" s="2">
        <v>7687.4</v>
      </c>
      <c r="D24" s="2">
        <v>7713.8</v>
      </c>
      <c r="E24" s="2">
        <v>4676.3</v>
      </c>
      <c r="F24" s="2">
        <v>3137</v>
      </c>
      <c r="G24" s="2">
        <v>2186</v>
      </c>
    </row>
    <row r="25" spans="1:7">
      <c r="A25" s="2" t="s">
        <v>78</v>
      </c>
      <c r="B25" s="2">
        <v>3574.4</v>
      </c>
      <c r="C25" s="2">
        <v>665</v>
      </c>
      <c r="D25" s="2">
        <v>876.3</v>
      </c>
      <c r="E25" s="2">
        <v>944</v>
      </c>
      <c r="F25" s="2">
        <v>650.5</v>
      </c>
      <c r="G25" s="2">
        <v>438.5</v>
      </c>
    </row>
    <row r="26" spans="1:7">
      <c r="A26" s="2" t="s">
        <v>76</v>
      </c>
      <c r="B26" s="2">
        <v>82.7</v>
      </c>
      <c r="C26" s="2">
        <v>14.9</v>
      </c>
      <c r="D26" s="2">
        <v>22.2</v>
      </c>
      <c r="E26" s="2">
        <v>17.3</v>
      </c>
      <c r="F26" s="2">
        <v>14.8</v>
      </c>
      <c r="G26" s="2">
        <v>13.4</v>
      </c>
    </row>
    <row r="27" spans="1:7">
      <c r="A27" s="2" t="s">
        <v>75</v>
      </c>
      <c r="B27" s="2">
        <v>697.3</v>
      </c>
      <c r="C27" s="2">
        <v>132.19999999999999</v>
      </c>
      <c r="D27" s="2">
        <v>162.9</v>
      </c>
      <c r="E27" s="2">
        <v>185.1</v>
      </c>
      <c r="F27" s="2">
        <v>121.9</v>
      </c>
      <c r="G27" s="2">
        <v>95.1</v>
      </c>
    </row>
    <row r="28" spans="1:7">
      <c r="A28" s="2" t="s">
        <v>2151</v>
      </c>
      <c r="B28" s="2">
        <v>625.9</v>
      </c>
      <c r="C28" s="2">
        <v>145.80000000000001</v>
      </c>
      <c r="D28" s="2">
        <v>165.1</v>
      </c>
      <c r="E28" s="2">
        <v>147.6</v>
      </c>
      <c r="F28" s="2">
        <v>105.4</v>
      </c>
      <c r="G28" s="2">
        <v>61.9</v>
      </c>
    </row>
    <row r="29" spans="1:7">
      <c r="A29" s="2" t="s">
        <v>2452</v>
      </c>
      <c r="B29" s="2">
        <v>1935.8</v>
      </c>
      <c r="C29" s="2">
        <v>356.8</v>
      </c>
      <c r="D29" s="2">
        <v>495.2</v>
      </c>
      <c r="E29" s="2">
        <v>540.4</v>
      </c>
      <c r="F29" s="2">
        <v>336.5</v>
      </c>
      <c r="G29" s="2">
        <v>206.9</v>
      </c>
    </row>
    <row r="30" spans="1:7">
      <c r="A30" s="2" t="s">
        <v>2453</v>
      </c>
      <c r="B30" s="2">
        <v>3.1</v>
      </c>
      <c r="C30" s="2">
        <v>0.6</v>
      </c>
      <c r="D30" s="2">
        <v>0.9</v>
      </c>
      <c r="E30" s="2">
        <v>1</v>
      </c>
      <c r="F30" s="2">
        <v>0.5</v>
      </c>
      <c r="G30" s="2">
        <v>0.2</v>
      </c>
    </row>
    <row r="31" spans="1:7">
      <c r="A31" s="2" t="s">
        <v>2454</v>
      </c>
      <c r="B31" s="2">
        <v>47.4</v>
      </c>
      <c r="C31" s="2">
        <v>8.6</v>
      </c>
      <c r="D31" s="2">
        <v>11.2</v>
      </c>
      <c r="E31" s="2">
        <v>10.6</v>
      </c>
      <c r="F31" s="2">
        <v>10</v>
      </c>
      <c r="G31" s="2">
        <v>6.9</v>
      </c>
    </row>
    <row r="32" spans="1:7">
      <c r="A32" s="2" t="s">
        <v>2150</v>
      </c>
      <c r="B32" s="2">
        <v>190.5</v>
      </c>
      <c r="C32" s="2">
        <v>7.5</v>
      </c>
      <c r="D32" s="2">
        <v>20.6</v>
      </c>
      <c r="E32" s="2">
        <v>44.4</v>
      </c>
      <c r="F32" s="2">
        <v>62.9</v>
      </c>
      <c r="G32" s="2">
        <v>55.2</v>
      </c>
    </row>
    <row r="33" spans="1:7">
      <c r="A33" s="2" t="s">
        <v>65</v>
      </c>
      <c r="B33" s="2">
        <v>10403.799999999999</v>
      </c>
      <c r="C33" s="2">
        <v>564.29999999999995</v>
      </c>
      <c r="D33" s="2">
        <v>1220.5</v>
      </c>
      <c r="E33" s="2">
        <v>2153.4</v>
      </c>
      <c r="F33" s="2">
        <v>3103.1</v>
      </c>
      <c r="G33" s="2">
        <v>3362.5</v>
      </c>
    </row>
    <row r="34" spans="1:7">
      <c r="A34" s="2" t="s">
        <v>64</v>
      </c>
      <c r="B34" s="2">
        <v>5443.4</v>
      </c>
      <c r="C34" s="2">
        <v>168.3</v>
      </c>
      <c r="D34" s="2">
        <v>471.5</v>
      </c>
      <c r="E34" s="2">
        <v>1102.2</v>
      </c>
      <c r="F34" s="2">
        <v>1746.8</v>
      </c>
      <c r="G34" s="2">
        <v>1954.6</v>
      </c>
    </row>
    <row r="35" spans="1:7">
      <c r="A35" s="2" t="s">
        <v>63</v>
      </c>
      <c r="B35" s="2">
        <v>4030.3</v>
      </c>
      <c r="C35" s="2">
        <v>385.5</v>
      </c>
      <c r="D35" s="2">
        <v>723.7</v>
      </c>
      <c r="E35" s="2">
        <v>981.4</v>
      </c>
      <c r="F35" s="2">
        <v>1086.4000000000001</v>
      </c>
      <c r="G35" s="2">
        <v>853.3</v>
      </c>
    </row>
    <row r="36" spans="1:7">
      <c r="A36" s="2" t="s">
        <v>62</v>
      </c>
      <c r="B36" s="2">
        <v>64.3</v>
      </c>
      <c r="C36" s="2">
        <v>2.1</v>
      </c>
      <c r="D36" s="2">
        <v>4.5999999999999996</v>
      </c>
      <c r="E36" s="2">
        <v>7.6</v>
      </c>
      <c r="F36" s="2">
        <v>18.5</v>
      </c>
      <c r="G36" s="2">
        <v>31.5</v>
      </c>
    </row>
    <row r="37" spans="1:7">
      <c r="A37" s="2" t="s">
        <v>61</v>
      </c>
      <c r="B37" s="2">
        <v>971.9</v>
      </c>
      <c r="C37" s="2">
        <v>11.4</v>
      </c>
      <c r="D37" s="2">
        <v>28.4</v>
      </c>
      <c r="E37" s="2">
        <v>79.2</v>
      </c>
      <c r="F37" s="2">
        <v>285.60000000000002</v>
      </c>
      <c r="G37" s="2">
        <v>567.20000000000005</v>
      </c>
    </row>
    <row r="38" spans="1:7">
      <c r="A38" s="2" t="s">
        <v>60</v>
      </c>
      <c r="B38" s="2">
        <v>961.9</v>
      </c>
      <c r="C38" s="2">
        <v>11.1</v>
      </c>
      <c r="D38" s="2">
        <v>27.7</v>
      </c>
      <c r="E38" s="2">
        <v>78.2</v>
      </c>
      <c r="F38" s="2">
        <v>283</v>
      </c>
      <c r="G38" s="2">
        <v>561.79999999999995</v>
      </c>
    </row>
    <row r="39" spans="1:7">
      <c r="A39" s="2" t="s">
        <v>52</v>
      </c>
    </row>
    <row r="40" spans="1:7">
      <c r="A40" s="2" t="s">
        <v>44</v>
      </c>
      <c r="B40" s="2">
        <v>1425.9</v>
      </c>
      <c r="C40" s="2">
        <v>279.3</v>
      </c>
      <c r="D40" s="2">
        <v>427.8</v>
      </c>
      <c r="E40" s="2">
        <v>277</v>
      </c>
      <c r="F40" s="2">
        <v>216.2</v>
      </c>
      <c r="G40" s="2">
        <v>225.6</v>
      </c>
    </row>
    <row r="41" spans="1:7">
      <c r="A41" s="2" t="s">
        <v>93</v>
      </c>
      <c r="B41" s="2">
        <v>1192.7</v>
      </c>
      <c r="C41" s="2">
        <v>257.2</v>
      </c>
      <c r="D41" s="2">
        <v>391.9</v>
      </c>
      <c r="E41" s="2">
        <v>228.6</v>
      </c>
      <c r="F41" s="2">
        <v>161</v>
      </c>
      <c r="G41" s="2">
        <v>153.9</v>
      </c>
    </row>
    <row r="42" spans="1:7">
      <c r="A42" s="2" t="s">
        <v>42</v>
      </c>
      <c r="B42" s="2">
        <v>1140.8</v>
      </c>
      <c r="C42" s="2">
        <v>249.3</v>
      </c>
      <c r="D42" s="2">
        <v>381.4</v>
      </c>
      <c r="E42" s="2">
        <v>216.6</v>
      </c>
      <c r="F42" s="2">
        <v>150.80000000000001</v>
      </c>
      <c r="G42" s="2">
        <v>142.80000000000001</v>
      </c>
    </row>
    <row r="43" spans="1:7">
      <c r="A43" s="2" t="s">
        <v>92</v>
      </c>
      <c r="B43" s="2">
        <v>482.8</v>
      </c>
      <c r="C43" s="2">
        <v>102.8</v>
      </c>
      <c r="D43" s="2">
        <v>151.69999999999999</v>
      </c>
      <c r="E43" s="2">
        <v>84.7</v>
      </c>
      <c r="F43" s="2">
        <v>65.900000000000006</v>
      </c>
      <c r="G43" s="2">
        <v>77.7</v>
      </c>
    </row>
    <row r="44" spans="1:7">
      <c r="A44" s="2" t="s">
        <v>91</v>
      </c>
      <c r="B44" s="2">
        <v>60.5</v>
      </c>
      <c r="C44" s="2">
        <v>0.7</v>
      </c>
      <c r="D44" s="2">
        <v>2.8</v>
      </c>
      <c r="E44" s="2">
        <v>3.9</v>
      </c>
      <c r="F44" s="2">
        <v>11.6</v>
      </c>
      <c r="G44" s="2">
        <v>41.4</v>
      </c>
    </row>
    <row r="45" spans="1:7">
      <c r="A45" s="2" t="s">
        <v>90</v>
      </c>
      <c r="B45" s="2">
        <v>186.9</v>
      </c>
      <c r="C45" s="2">
        <v>28.3</v>
      </c>
      <c r="D45" s="2">
        <v>48.8</v>
      </c>
      <c r="E45" s="2">
        <v>33.799999999999997</v>
      </c>
      <c r="F45" s="2">
        <v>31</v>
      </c>
      <c r="G45" s="2">
        <v>45.1</v>
      </c>
    </row>
    <row r="46" spans="1:7">
      <c r="A46" s="2" t="s">
        <v>89</v>
      </c>
      <c r="B46" s="2">
        <v>87.4</v>
      </c>
      <c r="C46" s="2">
        <v>13.2</v>
      </c>
      <c r="D46" s="2">
        <v>24.5</v>
      </c>
      <c r="E46" s="2">
        <v>16.8</v>
      </c>
      <c r="F46" s="2">
        <v>13.9</v>
      </c>
      <c r="G46" s="2">
        <v>19</v>
      </c>
    </row>
    <row r="47" spans="1:7">
      <c r="A47" s="2" t="s">
        <v>88</v>
      </c>
      <c r="B47" s="2">
        <v>392.9</v>
      </c>
      <c r="C47" s="2">
        <v>87.2</v>
      </c>
      <c r="D47" s="2">
        <v>126.4</v>
      </c>
      <c r="E47" s="2">
        <v>81.8</v>
      </c>
      <c r="F47" s="2">
        <v>54.7</v>
      </c>
      <c r="G47" s="2">
        <v>42.7</v>
      </c>
    </row>
    <row r="48" spans="1:7">
      <c r="A48" s="2" t="s">
        <v>87</v>
      </c>
      <c r="B48" s="2">
        <v>306.8</v>
      </c>
      <c r="C48" s="2">
        <v>68.5</v>
      </c>
      <c r="D48" s="2">
        <v>108.7</v>
      </c>
      <c r="E48" s="2">
        <v>65.7</v>
      </c>
      <c r="F48" s="2">
        <v>40</v>
      </c>
      <c r="G48" s="2">
        <v>23.9</v>
      </c>
    </row>
    <row r="49" spans="1:7">
      <c r="A49" s="2" t="s">
        <v>86</v>
      </c>
      <c r="B49" s="2">
        <v>769.6</v>
      </c>
      <c r="C49" s="2">
        <v>98.8</v>
      </c>
      <c r="D49" s="2">
        <v>252.6</v>
      </c>
      <c r="E49" s="2">
        <v>164.9</v>
      </c>
      <c r="F49" s="2">
        <v>127.1</v>
      </c>
      <c r="G49" s="2">
        <v>126.3</v>
      </c>
    </row>
    <row r="50" spans="1:7">
      <c r="A50" s="2" t="s">
        <v>34</v>
      </c>
      <c r="B50" s="2">
        <v>91.6</v>
      </c>
      <c r="C50" s="2">
        <v>5.9</v>
      </c>
      <c r="D50" s="2">
        <v>14.3</v>
      </c>
      <c r="E50" s="2">
        <v>22.5</v>
      </c>
      <c r="F50" s="2">
        <v>23.4</v>
      </c>
      <c r="G50" s="2">
        <v>25.6</v>
      </c>
    </row>
    <row r="51" spans="1:7">
      <c r="A51" s="2" t="s">
        <v>85</v>
      </c>
      <c r="B51" s="2">
        <v>71.2</v>
      </c>
      <c r="C51" s="2">
        <v>4.9000000000000004</v>
      </c>
      <c r="D51" s="2">
        <v>11.4</v>
      </c>
      <c r="E51" s="2">
        <v>17.7</v>
      </c>
      <c r="F51" s="2">
        <v>18.3</v>
      </c>
      <c r="G51" s="2">
        <v>18.899999999999999</v>
      </c>
    </row>
    <row r="52" spans="1:7">
      <c r="A52" s="2" t="s">
        <v>84</v>
      </c>
      <c r="B52" s="2">
        <v>20.399999999999999</v>
      </c>
      <c r="C52" s="2">
        <v>1</v>
      </c>
      <c r="D52" s="2">
        <v>3</v>
      </c>
      <c r="E52" s="2">
        <v>4.9000000000000004</v>
      </c>
      <c r="F52" s="2">
        <v>5</v>
      </c>
      <c r="G52" s="2">
        <v>6.5</v>
      </c>
    </row>
    <row r="53" spans="1:7">
      <c r="A53" s="2" t="s">
        <v>31</v>
      </c>
      <c r="B53" s="2">
        <v>0.1</v>
      </c>
      <c r="C53" s="2">
        <v>0</v>
      </c>
      <c r="D53" s="2">
        <v>0</v>
      </c>
      <c r="E53" s="2">
        <v>0</v>
      </c>
      <c r="F53" s="2">
        <v>0</v>
      </c>
      <c r="G53" s="2">
        <v>0.1</v>
      </c>
    </row>
    <row r="54" spans="1:7">
      <c r="A54" s="2" t="s">
        <v>83</v>
      </c>
      <c r="B54" s="2">
        <v>1.8</v>
      </c>
      <c r="C54" s="2">
        <v>0</v>
      </c>
      <c r="D54" s="2">
        <v>0.1</v>
      </c>
      <c r="E54" s="2">
        <v>0.3</v>
      </c>
      <c r="F54" s="2">
        <v>0.4</v>
      </c>
      <c r="G54" s="2">
        <v>0.9</v>
      </c>
    </row>
    <row r="55" spans="1:7">
      <c r="A55" s="2" t="s">
        <v>29</v>
      </c>
      <c r="B55" s="2">
        <v>1.5</v>
      </c>
      <c r="C55" s="2">
        <v>0</v>
      </c>
      <c r="D55" s="2">
        <v>0.1</v>
      </c>
      <c r="E55" s="2">
        <v>0.2</v>
      </c>
      <c r="F55" s="2">
        <v>0.3</v>
      </c>
      <c r="G55" s="2">
        <v>0.8</v>
      </c>
    </row>
    <row r="56" spans="1:7">
      <c r="A56" s="2" t="s">
        <v>82</v>
      </c>
      <c r="B56" s="2">
        <v>146</v>
      </c>
      <c r="C56" s="2">
        <v>14</v>
      </c>
      <c r="D56" s="2">
        <v>26.7</v>
      </c>
      <c r="E56" s="2">
        <v>25.2</v>
      </c>
      <c r="F56" s="2">
        <v>26.9</v>
      </c>
      <c r="G56" s="2">
        <v>53.1</v>
      </c>
    </row>
    <row r="57" spans="1:7">
      <c r="A57" s="2" t="s">
        <v>2451</v>
      </c>
      <c r="B57" s="2">
        <v>17.2</v>
      </c>
      <c r="C57" s="2">
        <v>3</v>
      </c>
      <c r="D57" s="2">
        <v>3.6</v>
      </c>
      <c r="E57" s="2">
        <v>3.7</v>
      </c>
      <c r="F57" s="2">
        <v>3.3</v>
      </c>
      <c r="G57" s="2">
        <v>3.5</v>
      </c>
    </row>
    <row r="58" spans="1:7">
      <c r="A58" s="2" t="s">
        <v>79</v>
      </c>
      <c r="B58" s="2">
        <v>1127.8</v>
      </c>
      <c r="C58" s="2">
        <v>247.4</v>
      </c>
      <c r="D58" s="2">
        <v>376.8</v>
      </c>
      <c r="E58" s="2">
        <v>215.2</v>
      </c>
      <c r="F58" s="2">
        <v>148.6</v>
      </c>
      <c r="G58" s="2">
        <v>139.80000000000001</v>
      </c>
    </row>
    <row r="59" spans="1:7">
      <c r="A59" s="2" t="s">
        <v>78</v>
      </c>
      <c r="B59" s="2">
        <v>62.6</v>
      </c>
      <c r="C59" s="2">
        <v>11.3</v>
      </c>
      <c r="D59" s="2">
        <v>13.3</v>
      </c>
      <c r="E59" s="2">
        <v>15.4</v>
      </c>
      <c r="F59" s="2">
        <v>11.3</v>
      </c>
      <c r="G59" s="2">
        <v>11.2</v>
      </c>
    </row>
    <row r="60" spans="1:7">
      <c r="A60" s="2" t="s">
        <v>76</v>
      </c>
      <c r="B60" s="2">
        <v>4.7</v>
      </c>
      <c r="C60" s="2">
        <v>0.4</v>
      </c>
      <c r="D60" s="2">
        <v>1</v>
      </c>
      <c r="E60" s="2">
        <v>1</v>
      </c>
      <c r="F60" s="2">
        <v>1</v>
      </c>
      <c r="G60" s="2">
        <v>1.3</v>
      </c>
    </row>
    <row r="61" spans="1:7">
      <c r="A61" s="2" t="s">
        <v>75</v>
      </c>
      <c r="B61" s="2">
        <v>17</v>
      </c>
      <c r="C61" s="2">
        <v>2.2999999999999998</v>
      </c>
      <c r="D61" s="2">
        <v>3</v>
      </c>
      <c r="E61" s="2">
        <v>4.3</v>
      </c>
      <c r="F61" s="2">
        <v>3.4</v>
      </c>
      <c r="G61" s="2">
        <v>4</v>
      </c>
    </row>
    <row r="62" spans="1:7">
      <c r="A62" s="2" t="s">
        <v>2151</v>
      </c>
      <c r="B62" s="2">
        <v>15.5</v>
      </c>
      <c r="C62" s="2">
        <v>2.8</v>
      </c>
      <c r="D62" s="2">
        <v>3.5</v>
      </c>
      <c r="E62" s="2">
        <v>3.8</v>
      </c>
      <c r="F62" s="2">
        <v>3</v>
      </c>
      <c r="G62" s="2">
        <v>2.5</v>
      </c>
    </row>
    <row r="63" spans="1:7">
      <c r="A63" s="2" t="s">
        <v>2452</v>
      </c>
      <c r="B63" s="2">
        <v>22.4</v>
      </c>
      <c r="C63" s="2">
        <v>5.6</v>
      </c>
      <c r="D63" s="2">
        <v>5.4</v>
      </c>
      <c r="E63" s="2">
        <v>5.7</v>
      </c>
      <c r="F63" s="2">
        <v>3.3</v>
      </c>
      <c r="G63" s="2">
        <v>2.4</v>
      </c>
    </row>
    <row r="64" spans="1:7">
      <c r="A64" s="2" t="s">
        <v>2453</v>
      </c>
      <c r="B64" s="2">
        <v>0</v>
      </c>
      <c r="C64" s="2">
        <v>0</v>
      </c>
      <c r="D64" s="2">
        <v>0</v>
      </c>
      <c r="E64" s="2">
        <v>0</v>
      </c>
      <c r="F64" s="2">
        <v>0</v>
      </c>
      <c r="G64" s="2">
        <v>0</v>
      </c>
    </row>
    <row r="65" spans="1:7">
      <c r="A65" s="2" t="s">
        <v>2454</v>
      </c>
      <c r="B65" s="2">
        <v>0.7</v>
      </c>
      <c r="C65" s="2">
        <v>0.1</v>
      </c>
      <c r="D65" s="2">
        <v>0.1</v>
      </c>
      <c r="E65" s="2">
        <v>0.2</v>
      </c>
      <c r="F65" s="2">
        <v>0.1</v>
      </c>
      <c r="G65" s="2">
        <v>0.1</v>
      </c>
    </row>
    <row r="66" spans="1:7">
      <c r="A66" s="2" t="s">
        <v>2150</v>
      </c>
      <c r="B66" s="2">
        <v>2.4</v>
      </c>
      <c r="C66" s="2">
        <v>0.1</v>
      </c>
      <c r="D66" s="2">
        <v>0.3</v>
      </c>
      <c r="E66" s="2">
        <v>0.5</v>
      </c>
      <c r="F66" s="2">
        <v>0.5</v>
      </c>
      <c r="G66" s="2">
        <v>1</v>
      </c>
    </row>
    <row r="67" spans="1:7">
      <c r="A67" s="2" t="s">
        <v>65</v>
      </c>
      <c r="B67" s="2">
        <v>194.6</v>
      </c>
      <c r="C67" s="2">
        <v>11.6</v>
      </c>
      <c r="D67" s="2">
        <v>25.6</v>
      </c>
      <c r="E67" s="2">
        <v>39.5</v>
      </c>
      <c r="F67" s="2">
        <v>50.2</v>
      </c>
      <c r="G67" s="2">
        <v>67.8</v>
      </c>
    </row>
    <row r="68" spans="1:7">
      <c r="A68" s="2" t="s">
        <v>64</v>
      </c>
      <c r="B68" s="2">
        <v>68.599999999999994</v>
      </c>
      <c r="C68" s="2">
        <v>2.2999999999999998</v>
      </c>
      <c r="D68" s="2">
        <v>6.5</v>
      </c>
      <c r="E68" s="2">
        <v>12.9</v>
      </c>
      <c r="F68" s="2">
        <v>19.399999999999999</v>
      </c>
      <c r="G68" s="2">
        <v>27.4</v>
      </c>
    </row>
    <row r="69" spans="1:7">
      <c r="A69" s="2" t="s">
        <v>63</v>
      </c>
      <c r="B69" s="2">
        <v>97.5</v>
      </c>
      <c r="C69" s="2">
        <v>8.9</v>
      </c>
      <c r="D69" s="2">
        <v>18.3</v>
      </c>
      <c r="E69" s="2">
        <v>24.6</v>
      </c>
      <c r="F69" s="2">
        <v>23.7</v>
      </c>
      <c r="G69" s="2">
        <v>22.1</v>
      </c>
    </row>
    <row r="70" spans="1:7">
      <c r="A70" s="2" t="s">
        <v>62</v>
      </c>
      <c r="B70" s="2">
        <v>2.1</v>
      </c>
      <c r="C70" s="2">
        <v>0.1</v>
      </c>
      <c r="D70" s="2">
        <v>0.2</v>
      </c>
      <c r="E70" s="2">
        <v>0.2</v>
      </c>
      <c r="F70" s="2">
        <v>0.5</v>
      </c>
      <c r="G70" s="2">
        <v>1.1000000000000001</v>
      </c>
    </row>
    <row r="71" spans="1:7">
      <c r="A71" s="2" t="s">
        <v>61</v>
      </c>
      <c r="B71" s="2">
        <v>29.2</v>
      </c>
      <c r="C71" s="2">
        <v>0.4</v>
      </c>
      <c r="D71" s="2">
        <v>0.8</v>
      </c>
      <c r="E71" s="2">
        <v>2.2000000000000002</v>
      </c>
      <c r="F71" s="2">
        <v>7.3</v>
      </c>
      <c r="G71" s="2">
        <v>18.5</v>
      </c>
    </row>
    <row r="72" spans="1:7">
      <c r="A72" s="2" t="s">
        <v>60</v>
      </c>
      <c r="B72" s="2">
        <v>28.9</v>
      </c>
      <c r="C72" s="2">
        <v>0.4</v>
      </c>
      <c r="D72" s="2">
        <v>0.8</v>
      </c>
      <c r="E72" s="2">
        <v>2.1</v>
      </c>
      <c r="F72" s="2">
        <v>7.2</v>
      </c>
      <c r="G72" s="2">
        <v>18.3</v>
      </c>
    </row>
    <row r="73" spans="1:7">
      <c r="A73" s="2" t="s">
        <v>51</v>
      </c>
    </row>
    <row r="74" spans="1:7">
      <c r="A74" s="2" t="s">
        <v>44</v>
      </c>
      <c r="B74" s="2">
        <v>1589.6</v>
      </c>
      <c r="C74" s="2">
        <v>350.3</v>
      </c>
      <c r="D74" s="2">
        <v>448.7</v>
      </c>
      <c r="E74" s="2">
        <v>311.89999999999998</v>
      </c>
      <c r="F74" s="2">
        <v>246.6</v>
      </c>
      <c r="G74" s="2">
        <v>232.2</v>
      </c>
    </row>
    <row r="75" spans="1:7">
      <c r="A75" s="2" t="s">
        <v>93</v>
      </c>
      <c r="B75" s="2">
        <v>1299.9000000000001</v>
      </c>
      <c r="C75" s="2">
        <v>321.7</v>
      </c>
      <c r="D75" s="2">
        <v>405</v>
      </c>
      <c r="E75" s="2">
        <v>249.8</v>
      </c>
      <c r="F75" s="2">
        <v>175.2</v>
      </c>
      <c r="G75" s="2">
        <v>148.1</v>
      </c>
    </row>
    <row r="76" spans="1:7">
      <c r="A76" s="2" t="s">
        <v>42</v>
      </c>
      <c r="B76" s="2">
        <v>1231.3</v>
      </c>
      <c r="C76" s="2">
        <v>308.10000000000002</v>
      </c>
      <c r="D76" s="2">
        <v>390.6</v>
      </c>
      <c r="E76" s="2">
        <v>233.9</v>
      </c>
      <c r="F76" s="2">
        <v>162.6</v>
      </c>
      <c r="G76" s="2">
        <v>136.1</v>
      </c>
    </row>
    <row r="77" spans="1:7">
      <c r="A77" s="2" t="s">
        <v>92</v>
      </c>
      <c r="B77" s="2">
        <v>567.20000000000005</v>
      </c>
      <c r="C77" s="2">
        <v>149.80000000000001</v>
      </c>
      <c r="D77" s="2">
        <v>173.8</v>
      </c>
      <c r="E77" s="2">
        <v>97.9</v>
      </c>
      <c r="F77" s="2">
        <v>73</v>
      </c>
      <c r="G77" s="2">
        <v>72.7</v>
      </c>
    </row>
    <row r="78" spans="1:7">
      <c r="A78" s="2" t="s">
        <v>91</v>
      </c>
      <c r="B78" s="2">
        <v>55.8</v>
      </c>
      <c r="C78" s="2">
        <v>0.8</v>
      </c>
      <c r="D78" s="2">
        <v>3.1</v>
      </c>
      <c r="E78" s="2">
        <v>4.9000000000000004</v>
      </c>
      <c r="F78" s="2">
        <v>12.4</v>
      </c>
      <c r="G78" s="2">
        <v>34.6</v>
      </c>
    </row>
    <row r="79" spans="1:7">
      <c r="A79" s="2" t="s">
        <v>90</v>
      </c>
      <c r="B79" s="2">
        <v>190.7</v>
      </c>
      <c r="C79" s="2">
        <v>30.6</v>
      </c>
      <c r="D79" s="2">
        <v>45.1</v>
      </c>
      <c r="E79" s="2">
        <v>34.299999999999997</v>
      </c>
      <c r="F79" s="2">
        <v>34.299999999999997</v>
      </c>
      <c r="G79" s="2">
        <v>46.3</v>
      </c>
    </row>
    <row r="80" spans="1:7">
      <c r="A80" s="2" t="s">
        <v>89</v>
      </c>
      <c r="B80" s="2">
        <v>69.400000000000006</v>
      </c>
      <c r="C80" s="2">
        <v>9.3000000000000007</v>
      </c>
      <c r="D80" s="2">
        <v>18.2</v>
      </c>
      <c r="E80" s="2">
        <v>15</v>
      </c>
      <c r="F80" s="2">
        <v>12.4</v>
      </c>
      <c r="G80" s="2">
        <v>14.5</v>
      </c>
    </row>
    <row r="81" spans="1:7">
      <c r="A81" s="2" t="s">
        <v>88</v>
      </c>
      <c r="B81" s="2">
        <v>487.2</v>
      </c>
      <c r="C81" s="2">
        <v>127.8</v>
      </c>
      <c r="D81" s="2">
        <v>148.80000000000001</v>
      </c>
      <c r="E81" s="2">
        <v>98.9</v>
      </c>
      <c r="F81" s="2">
        <v>65.400000000000006</v>
      </c>
      <c r="G81" s="2">
        <v>46.3</v>
      </c>
    </row>
    <row r="82" spans="1:7">
      <c r="A82" s="2" t="s">
        <v>87</v>
      </c>
      <c r="B82" s="2">
        <v>305.8</v>
      </c>
      <c r="C82" s="2">
        <v>67.2</v>
      </c>
      <c r="D82" s="2">
        <v>103.8</v>
      </c>
      <c r="E82" s="2">
        <v>67.900000000000006</v>
      </c>
      <c r="F82" s="2">
        <v>43.5</v>
      </c>
      <c r="G82" s="2">
        <v>23.4</v>
      </c>
    </row>
    <row r="83" spans="1:7">
      <c r="A83" s="2" t="s">
        <v>86</v>
      </c>
      <c r="B83" s="2">
        <v>751.9</v>
      </c>
      <c r="C83" s="2">
        <v>96.7</v>
      </c>
      <c r="D83" s="2">
        <v>234.6</v>
      </c>
      <c r="E83" s="2">
        <v>168.1</v>
      </c>
      <c r="F83" s="2">
        <v>134.5</v>
      </c>
      <c r="G83" s="2">
        <v>118</v>
      </c>
    </row>
    <row r="84" spans="1:7">
      <c r="A84" s="2" t="s">
        <v>34</v>
      </c>
      <c r="B84" s="2">
        <v>120</v>
      </c>
      <c r="C84" s="2">
        <v>10</v>
      </c>
      <c r="D84" s="2">
        <v>20.399999999999999</v>
      </c>
      <c r="E84" s="2">
        <v>30.6</v>
      </c>
      <c r="F84" s="2">
        <v>29.3</v>
      </c>
      <c r="G84" s="2">
        <v>29.7</v>
      </c>
    </row>
    <row r="85" spans="1:7">
      <c r="A85" s="2" t="s">
        <v>85</v>
      </c>
      <c r="B85" s="2">
        <v>95.2</v>
      </c>
      <c r="C85" s="2">
        <v>8.5</v>
      </c>
      <c r="D85" s="2">
        <v>16.5</v>
      </c>
      <c r="E85" s="2">
        <v>24.7</v>
      </c>
      <c r="F85" s="2">
        <v>23.2</v>
      </c>
      <c r="G85" s="2">
        <v>22.4</v>
      </c>
    </row>
    <row r="86" spans="1:7">
      <c r="A86" s="2" t="s">
        <v>84</v>
      </c>
      <c r="B86" s="2">
        <v>24.6</v>
      </c>
      <c r="C86" s="2">
        <v>1.4</v>
      </c>
      <c r="D86" s="2">
        <v>3.9</v>
      </c>
      <c r="E86" s="2">
        <v>6</v>
      </c>
      <c r="F86" s="2">
        <v>6.3</v>
      </c>
      <c r="G86" s="2">
        <v>7.1</v>
      </c>
    </row>
    <row r="87" spans="1:7">
      <c r="A87" s="2" t="s">
        <v>31</v>
      </c>
      <c r="B87" s="2">
        <v>0.2</v>
      </c>
      <c r="C87" s="2">
        <v>0</v>
      </c>
      <c r="D87" s="2">
        <v>0</v>
      </c>
      <c r="E87" s="2">
        <v>0</v>
      </c>
      <c r="F87" s="2">
        <v>0</v>
      </c>
      <c r="G87" s="2">
        <v>0.1</v>
      </c>
    </row>
    <row r="88" spans="1:7">
      <c r="A88" s="2" t="s">
        <v>83</v>
      </c>
      <c r="B88" s="2">
        <v>2.1</v>
      </c>
      <c r="C88" s="2">
        <v>0.1</v>
      </c>
      <c r="D88" s="2">
        <v>0.3</v>
      </c>
      <c r="E88" s="2">
        <v>0.3</v>
      </c>
      <c r="F88" s="2">
        <v>0.4</v>
      </c>
      <c r="G88" s="2">
        <v>1</v>
      </c>
    </row>
    <row r="89" spans="1:7">
      <c r="A89" s="2" t="s">
        <v>29</v>
      </c>
      <c r="B89" s="2">
        <v>1.6</v>
      </c>
      <c r="C89" s="2">
        <v>0.1</v>
      </c>
      <c r="D89" s="2">
        <v>0.2</v>
      </c>
      <c r="E89" s="2">
        <v>0.2</v>
      </c>
      <c r="F89" s="2">
        <v>0.3</v>
      </c>
      <c r="G89" s="2">
        <v>0.8</v>
      </c>
    </row>
    <row r="90" spans="1:7">
      <c r="A90" s="2" t="s">
        <v>82</v>
      </c>
      <c r="B90" s="2">
        <v>157.80000000000001</v>
      </c>
      <c r="C90" s="2">
        <v>18.899999999999999</v>
      </c>
      <c r="D90" s="2">
        <v>30.6</v>
      </c>
      <c r="E90" s="2">
        <v>29.2</v>
      </c>
      <c r="F90" s="2">
        <v>30.2</v>
      </c>
      <c r="G90" s="2">
        <v>48.9</v>
      </c>
    </row>
    <row r="91" spans="1:7">
      <c r="A91" s="2" t="s">
        <v>2451</v>
      </c>
      <c r="B91" s="2">
        <v>26</v>
      </c>
      <c r="C91" s="2">
        <v>6.5</v>
      </c>
      <c r="D91" s="2">
        <v>5.7</v>
      </c>
      <c r="E91" s="2">
        <v>5.0999999999999996</v>
      </c>
      <c r="F91" s="2">
        <v>4.4000000000000004</v>
      </c>
      <c r="G91" s="2">
        <v>4.3</v>
      </c>
    </row>
    <row r="92" spans="1:7">
      <c r="A92" s="2" t="s">
        <v>79</v>
      </c>
      <c r="B92" s="2">
        <v>1221.9000000000001</v>
      </c>
      <c r="C92" s="2">
        <v>306.39999999999998</v>
      </c>
      <c r="D92" s="2">
        <v>387.2</v>
      </c>
      <c r="E92" s="2">
        <v>233.7</v>
      </c>
      <c r="F92" s="2">
        <v>161.19999999999999</v>
      </c>
      <c r="G92" s="2">
        <v>133.4</v>
      </c>
    </row>
    <row r="93" spans="1:7">
      <c r="A93" s="2" t="s">
        <v>78</v>
      </c>
      <c r="B93" s="2">
        <v>82.9</v>
      </c>
      <c r="C93" s="2">
        <v>17.100000000000001</v>
      </c>
      <c r="D93" s="2">
        <v>19.100000000000001</v>
      </c>
      <c r="E93" s="2">
        <v>20.5</v>
      </c>
      <c r="F93" s="2">
        <v>13.5</v>
      </c>
      <c r="G93" s="2">
        <v>12.8</v>
      </c>
    </row>
    <row r="94" spans="1:7">
      <c r="A94" s="2" t="s">
        <v>76</v>
      </c>
      <c r="B94" s="2">
        <v>4.5999999999999996</v>
      </c>
      <c r="C94" s="2">
        <v>0.5</v>
      </c>
      <c r="D94" s="2">
        <v>1.2</v>
      </c>
      <c r="E94" s="2">
        <v>1.1000000000000001</v>
      </c>
      <c r="F94" s="2">
        <v>0.8</v>
      </c>
      <c r="G94" s="2">
        <v>1</v>
      </c>
    </row>
    <row r="95" spans="1:7">
      <c r="A95" s="2" t="s">
        <v>75</v>
      </c>
      <c r="B95" s="2">
        <v>22.5</v>
      </c>
      <c r="C95" s="2">
        <v>3.7</v>
      </c>
      <c r="D95" s="2">
        <v>4.0999999999999996</v>
      </c>
      <c r="E95" s="2">
        <v>5.8</v>
      </c>
      <c r="F95" s="2">
        <v>4</v>
      </c>
      <c r="G95" s="2">
        <v>4.8</v>
      </c>
    </row>
    <row r="96" spans="1:7">
      <c r="A96" s="2" t="s">
        <v>2151</v>
      </c>
      <c r="B96" s="2">
        <v>17</v>
      </c>
      <c r="C96" s="2">
        <v>3.9</v>
      </c>
      <c r="D96" s="2">
        <v>3.9</v>
      </c>
      <c r="E96" s="2">
        <v>3.7</v>
      </c>
      <c r="F96" s="2">
        <v>2.9</v>
      </c>
      <c r="G96" s="2">
        <v>2.5</v>
      </c>
    </row>
    <row r="97" spans="1:7">
      <c r="A97" s="2" t="s">
        <v>2452</v>
      </c>
      <c r="B97" s="2">
        <v>34.799999999999997</v>
      </c>
      <c r="C97" s="2">
        <v>8.6999999999999993</v>
      </c>
      <c r="D97" s="2">
        <v>9.3000000000000007</v>
      </c>
      <c r="E97" s="2">
        <v>9.1</v>
      </c>
      <c r="F97" s="2">
        <v>4.5999999999999996</v>
      </c>
      <c r="G97" s="2">
        <v>3.2</v>
      </c>
    </row>
    <row r="98" spans="1:7">
      <c r="A98" s="2" t="s">
        <v>2453</v>
      </c>
      <c r="B98" s="2">
        <v>0.1</v>
      </c>
      <c r="C98" s="2">
        <v>0</v>
      </c>
      <c r="D98" s="2">
        <v>0</v>
      </c>
      <c r="E98" s="2">
        <v>0</v>
      </c>
      <c r="F98" s="2">
        <v>0</v>
      </c>
      <c r="G98" s="2">
        <v>0</v>
      </c>
    </row>
    <row r="99" spans="1:7">
      <c r="A99" s="2" t="s">
        <v>2454</v>
      </c>
      <c r="B99" s="2">
        <v>0.6</v>
      </c>
      <c r="C99" s="2">
        <v>0.2</v>
      </c>
      <c r="D99" s="2">
        <v>0.1</v>
      </c>
      <c r="E99" s="2">
        <v>0.1</v>
      </c>
      <c r="F99" s="2">
        <v>0.1</v>
      </c>
      <c r="G99" s="2">
        <v>0.1</v>
      </c>
    </row>
    <row r="100" spans="1:7">
      <c r="A100" s="2" t="s">
        <v>2150</v>
      </c>
      <c r="B100" s="2">
        <v>3.5</v>
      </c>
      <c r="C100" s="2">
        <v>0.1</v>
      </c>
      <c r="D100" s="2">
        <v>0.5</v>
      </c>
      <c r="E100" s="2">
        <v>0.7</v>
      </c>
      <c r="F100" s="2">
        <v>1</v>
      </c>
      <c r="G100" s="2">
        <v>1.2</v>
      </c>
    </row>
    <row r="101" spans="1:7">
      <c r="A101" s="2" t="s">
        <v>65</v>
      </c>
      <c r="B101" s="2">
        <v>243.2</v>
      </c>
      <c r="C101" s="2">
        <v>15.1</v>
      </c>
      <c r="D101" s="2">
        <v>30.9</v>
      </c>
      <c r="E101" s="2">
        <v>51.5</v>
      </c>
      <c r="F101" s="2">
        <v>65.599999999999994</v>
      </c>
      <c r="G101" s="2">
        <v>80.2</v>
      </c>
    </row>
    <row r="102" spans="1:7">
      <c r="A102" s="2" t="s">
        <v>64</v>
      </c>
      <c r="B102" s="2">
        <v>106.2</v>
      </c>
      <c r="C102" s="2">
        <v>3.9</v>
      </c>
      <c r="D102" s="2">
        <v>10.3</v>
      </c>
      <c r="E102" s="2">
        <v>23</v>
      </c>
      <c r="F102" s="2">
        <v>30.4</v>
      </c>
      <c r="G102" s="2">
        <v>38.6</v>
      </c>
    </row>
    <row r="103" spans="1:7">
      <c r="A103" s="2" t="s">
        <v>63</v>
      </c>
      <c r="B103" s="2">
        <v>108.5</v>
      </c>
      <c r="C103" s="2">
        <v>10.7</v>
      </c>
      <c r="D103" s="2">
        <v>19.7</v>
      </c>
      <c r="E103" s="2">
        <v>26.5</v>
      </c>
      <c r="F103" s="2">
        <v>27.4</v>
      </c>
      <c r="G103" s="2">
        <v>24.1</v>
      </c>
    </row>
    <row r="104" spans="1:7">
      <c r="A104" s="2" t="s">
        <v>62</v>
      </c>
      <c r="B104" s="2">
        <v>2.2999999999999998</v>
      </c>
      <c r="C104" s="2">
        <v>0.1</v>
      </c>
      <c r="D104" s="2">
        <v>0.1</v>
      </c>
      <c r="E104" s="2">
        <v>0.2</v>
      </c>
      <c r="F104" s="2">
        <v>0.5</v>
      </c>
      <c r="G104" s="2">
        <v>1.3</v>
      </c>
    </row>
    <row r="105" spans="1:7">
      <c r="A105" s="2" t="s">
        <v>61</v>
      </c>
      <c r="B105" s="2">
        <v>29.5</v>
      </c>
      <c r="C105" s="2">
        <v>0.4</v>
      </c>
      <c r="D105" s="2">
        <v>0.9</v>
      </c>
      <c r="E105" s="2">
        <v>2.2000000000000002</v>
      </c>
      <c r="F105" s="2">
        <v>8.1</v>
      </c>
      <c r="G105" s="2">
        <v>17.8</v>
      </c>
    </row>
    <row r="106" spans="1:7">
      <c r="A106" s="2" t="s">
        <v>60</v>
      </c>
      <c r="B106" s="2">
        <v>29.2</v>
      </c>
      <c r="C106" s="2">
        <v>0.4</v>
      </c>
      <c r="D106" s="2">
        <v>0.9</v>
      </c>
      <c r="E106" s="2">
        <v>2.2000000000000002</v>
      </c>
      <c r="F106" s="2">
        <v>8.1</v>
      </c>
      <c r="G106" s="2">
        <v>17.600000000000001</v>
      </c>
    </row>
    <row r="107" spans="1:7">
      <c r="A107" s="2" t="s">
        <v>50</v>
      </c>
    </row>
    <row r="108" spans="1:7">
      <c r="A108" s="2" t="s">
        <v>44</v>
      </c>
      <c r="B108" s="2">
        <v>2953.2</v>
      </c>
      <c r="C108" s="2">
        <v>691.7</v>
      </c>
      <c r="D108" s="2">
        <v>808.4</v>
      </c>
      <c r="E108" s="2">
        <v>571.6</v>
      </c>
      <c r="F108" s="2">
        <v>463.3</v>
      </c>
      <c r="G108" s="2">
        <v>418.2</v>
      </c>
    </row>
    <row r="109" spans="1:7">
      <c r="A109" s="2" t="s">
        <v>93</v>
      </c>
      <c r="B109" s="2">
        <v>2323.6999999999998</v>
      </c>
      <c r="C109" s="2">
        <v>629.9</v>
      </c>
      <c r="D109" s="2">
        <v>716.4</v>
      </c>
      <c r="E109" s="2">
        <v>435.5</v>
      </c>
      <c r="F109" s="2">
        <v>303.39999999999998</v>
      </c>
      <c r="G109" s="2">
        <v>238.4</v>
      </c>
    </row>
    <row r="110" spans="1:7">
      <c r="A110" s="2" t="s">
        <v>42</v>
      </c>
      <c r="B110" s="2">
        <v>2177.1</v>
      </c>
      <c r="C110" s="2">
        <v>599.20000000000005</v>
      </c>
      <c r="D110" s="2">
        <v>684.3</v>
      </c>
      <c r="E110" s="2">
        <v>402</v>
      </c>
      <c r="F110" s="2">
        <v>276.5</v>
      </c>
      <c r="G110" s="2">
        <v>215.1</v>
      </c>
    </row>
    <row r="111" spans="1:7">
      <c r="A111" s="2" t="s">
        <v>92</v>
      </c>
      <c r="B111" s="2">
        <v>967.8</v>
      </c>
      <c r="C111" s="2">
        <v>274.10000000000002</v>
      </c>
      <c r="D111" s="2">
        <v>299</v>
      </c>
      <c r="E111" s="2">
        <v>162.1</v>
      </c>
      <c r="F111" s="2">
        <v>120.3</v>
      </c>
      <c r="G111" s="2">
        <v>112.3</v>
      </c>
    </row>
    <row r="112" spans="1:7">
      <c r="A112" s="2" t="s">
        <v>91</v>
      </c>
      <c r="B112" s="2">
        <v>86.3</v>
      </c>
      <c r="C112" s="2">
        <v>1.3</v>
      </c>
      <c r="D112" s="2">
        <v>4.8</v>
      </c>
      <c r="E112" s="2">
        <v>8.4</v>
      </c>
      <c r="F112" s="2">
        <v>20.5</v>
      </c>
      <c r="G112" s="2">
        <v>51.3</v>
      </c>
    </row>
    <row r="113" spans="1:7">
      <c r="A113" s="2" t="s">
        <v>90</v>
      </c>
      <c r="B113" s="2">
        <v>314.3</v>
      </c>
      <c r="C113" s="2">
        <v>51.3</v>
      </c>
      <c r="D113" s="2">
        <v>73.900000000000006</v>
      </c>
      <c r="E113" s="2">
        <v>56.8</v>
      </c>
      <c r="F113" s="2">
        <v>57.8</v>
      </c>
      <c r="G113" s="2">
        <v>74.5</v>
      </c>
    </row>
    <row r="114" spans="1:7">
      <c r="A114" s="2" t="s">
        <v>89</v>
      </c>
      <c r="B114" s="2">
        <v>99.4</v>
      </c>
      <c r="C114" s="2">
        <v>13.5</v>
      </c>
      <c r="D114" s="2">
        <v>25.5</v>
      </c>
      <c r="E114" s="2">
        <v>20.8</v>
      </c>
      <c r="F114" s="2">
        <v>19.399999999999999</v>
      </c>
      <c r="G114" s="2">
        <v>20.3</v>
      </c>
    </row>
    <row r="115" spans="1:7">
      <c r="A115" s="2" t="s">
        <v>88</v>
      </c>
      <c r="B115" s="2">
        <v>941.6</v>
      </c>
      <c r="C115" s="2">
        <v>279.5</v>
      </c>
      <c r="D115" s="2">
        <v>285.10000000000002</v>
      </c>
      <c r="E115" s="2">
        <v>182.1</v>
      </c>
      <c r="F115" s="2">
        <v>117</v>
      </c>
      <c r="G115" s="2">
        <v>77.900000000000006</v>
      </c>
    </row>
    <row r="116" spans="1:7">
      <c r="A116" s="2" t="s">
        <v>87</v>
      </c>
      <c r="B116" s="2">
        <v>509.4</v>
      </c>
      <c r="C116" s="2">
        <v>119.6</v>
      </c>
      <c r="D116" s="2">
        <v>167.6</v>
      </c>
      <c r="E116" s="2">
        <v>112.4</v>
      </c>
      <c r="F116" s="2">
        <v>71.400000000000006</v>
      </c>
      <c r="G116" s="2">
        <v>38.5</v>
      </c>
    </row>
    <row r="117" spans="1:7">
      <c r="A117" s="2" t="s">
        <v>86</v>
      </c>
      <c r="B117" s="2">
        <v>1287.5</v>
      </c>
      <c r="C117" s="2">
        <v>180.4</v>
      </c>
      <c r="D117" s="2">
        <v>401</v>
      </c>
      <c r="E117" s="2">
        <v>285.60000000000002</v>
      </c>
      <c r="F117" s="2">
        <v>229</v>
      </c>
      <c r="G117" s="2">
        <v>191.5</v>
      </c>
    </row>
    <row r="118" spans="1:7">
      <c r="A118" s="2" t="s">
        <v>34</v>
      </c>
      <c r="B118" s="2">
        <v>237.2</v>
      </c>
      <c r="C118" s="2">
        <v>23</v>
      </c>
      <c r="D118" s="2">
        <v>43.8</v>
      </c>
      <c r="E118" s="2">
        <v>60.4</v>
      </c>
      <c r="F118" s="2">
        <v>56.7</v>
      </c>
      <c r="G118" s="2">
        <v>53.2</v>
      </c>
    </row>
    <row r="119" spans="1:7">
      <c r="A119" s="2" t="s">
        <v>85</v>
      </c>
      <c r="B119" s="2">
        <v>192.3</v>
      </c>
      <c r="C119" s="2">
        <v>19.8</v>
      </c>
      <c r="D119" s="2">
        <v>36.299999999999997</v>
      </c>
      <c r="E119" s="2">
        <v>49.5</v>
      </c>
      <c r="F119" s="2">
        <v>45.5</v>
      </c>
      <c r="G119" s="2">
        <v>41.2</v>
      </c>
    </row>
    <row r="120" spans="1:7">
      <c r="A120" s="2" t="s">
        <v>84</v>
      </c>
      <c r="B120" s="2">
        <v>45.3</v>
      </c>
      <c r="C120" s="2">
        <v>3.3</v>
      </c>
      <c r="D120" s="2">
        <v>7.5</v>
      </c>
      <c r="E120" s="2">
        <v>11.3</v>
      </c>
      <c r="F120" s="2">
        <v>11.6</v>
      </c>
      <c r="G120" s="2">
        <v>11.6</v>
      </c>
    </row>
    <row r="121" spans="1:7">
      <c r="A121" s="2" t="s">
        <v>31</v>
      </c>
      <c r="B121" s="2">
        <v>0.3</v>
      </c>
      <c r="C121" s="2">
        <v>0</v>
      </c>
      <c r="D121" s="2">
        <v>0</v>
      </c>
      <c r="E121" s="2">
        <v>0.1</v>
      </c>
      <c r="F121" s="2">
        <v>0.1</v>
      </c>
      <c r="G121" s="2">
        <v>0.1</v>
      </c>
    </row>
    <row r="122" spans="1:7">
      <c r="A122" s="2" t="s">
        <v>83</v>
      </c>
      <c r="B122" s="2">
        <v>3.4</v>
      </c>
      <c r="C122" s="2">
        <v>0.1</v>
      </c>
      <c r="D122" s="2">
        <v>0.4</v>
      </c>
      <c r="E122" s="2">
        <v>0.5</v>
      </c>
      <c r="F122" s="2">
        <v>0.7</v>
      </c>
      <c r="G122" s="2">
        <v>1.6</v>
      </c>
    </row>
    <row r="123" spans="1:7">
      <c r="A123" s="2" t="s">
        <v>29</v>
      </c>
      <c r="B123" s="2">
        <v>2.7</v>
      </c>
      <c r="C123" s="2">
        <v>0.1</v>
      </c>
      <c r="D123" s="2">
        <v>0.3</v>
      </c>
      <c r="E123" s="2">
        <v>0.4</v>
      </c>
      <c r="F123" s="2">
        <v>0.6</v>
      </c>
      <c r="G123" s="2">
        <v>1.3</v>
      </c>
    </row>
    <row r="124" spans="1:7">
      <c r="A124" s="2" t="s">
        <v>82</v>
      </c>
      <c r="B124" s="2">
        <v>286.8</v>
      </c>
      <c r="C124" s="2">
        <v>38.1</v>
      </c>
      <c r="D124" s="2">
        <v>57.6</v>
      </c>
      <c r="E124" s="2">
        <v>54.5</v>
      </c>
      <c r="F124" s="2">
        <v>56.7</v>
      </c>
      <c r="G124" s="2">
        <v>79.900000000000006</v>
      </c>
    </row>
    <row r="125" spans="1:7">
      <c r="A125" s="2" t="s">
        <v>2451</v>
      </c>
      <c r="B125" s="2">
        <v>59.8</v>
      </c>
      <c r="C125" s="2">
        <v>15.5</v>
      </c>
      <c r="D125" s="2">
        <v>13.5</v>
      </c>
      <c r="E125" s="2">
        <v>11.4</v>
      </c>
      <c r="F125" s="2">
        <v>9.9</v>
      </c>
      <c r="G125" s="2">
        <v>9.4</v>
      </c>
    </row>
    <row r="126" spans="1:7">
      <c r="A126" s="2" t="s">
        <v>79</v>
      </c>
      <c r="B126" s="2">
        <v>2172.1</v>
      </c>
      <c r="C126" s="2">
        <v>600</v>
      </c>
      <c r="D126" s="2">
        <v>681.2</v>
      </c>
      <c r="E126" s="2">
        <v>404.4</v>
      </c>
      <c r="F126" s="2">
        <v>274.60000000000002</v>
      </c>
      <c r="G126" s="2">
        <v>211.9</v>
      </c>
    </row>
    <row r="127" spans="1:7">
      <c r="A127" s="2" t="s">
        <v>78</v>
      </c>
      <c r="B127" s="2">
        <v>185.1</v>
      </c>
      <c r="C127" s="2">
        <v>40.9</v>
      </c>
      <c r="D127" s="2">
        <v>45.1</v>
      </c>
      <c r="E127" s="2">
        <v>45.5</v>
      </c>
      <c r="F127" s="2">
        <v>30</v>
      </c>
      <c r="G127" s="2">
        <v>23.7</v>
      </c>
    </row>
    <row r="128" spans="1:7">
      <c r="A128" s="2" t="s">
        <v>76</v>
      </c>
      <c r="B128" s="2">
        <v>7.4</v>
      </c>
      <c r="C128" s="2">
        <v>1</v>
      </c>
      <c r="D128" s="2">
        <v>1.8</v>
      </c>
      <c r="E128" s="2">
        <v>1.7</v>
      </c>
      <c r="F128" s="2">
        <v>1.5</v>
      </c>
      <c r="G128" s="2">
        <v>1.3</v>
      </c>
    </row>
    <row r="129" spans="1:7">
      <c r="A129" s="2" t="s">
        <v>75</v>
      </c>
      <c r="B129" s="2">
        <v>47.2</v>
      </c>
      <c r="C129" s="2">
        <v>9.6999999999999993</v>
      </c>
      <c r="D129" s="2">
        <v>9.9</v>
      </c>
      <c r="E129" s="2">
        <v>11.9</v>
      </c>
      <c r="F129" s="2">
        <v>7.9</v>
      </c>
      <c r="G129" s="2">
        <v>7.7</v>
      </c>
    </row>
    <row r="130" spans="1:7">
      <c r="A130" s="2" t="s">
        <v>2151</v>
      </c>
      <c r="B130" s="2">
        <v>36.6</v>
      </c>
      <c r="C130" s="2">
        <v>8.9</v>
      </c>
      <c r="D130" s="2">
        <v>9.5</v>
      </c>
      <c r="E130" s="2">
        <v>7.8</v>
      </c>
      <c r="F130" s="2">
        <v>6.3</v>
      </c>
      <c r="G130" s="2">
        <v>4.2</v>
      </c>
    </row>
    <row r="131" spans="1:7">
      <c r="A131" s="2" t="s">
        <v>2452</v>
      </c>
      <c r="B131" s="2">
        <v>84.5</v>
      </c>
      <c r="C131" s="2">
        <v>20.7</v>
      </c>
      <c r="D131" s="2">
        <v>22.8</v>
      </c>
      <c r="E131" s="2">
        <v>22.1</v>
      </c>
      <c r="F131" s="2">
        <v>11.4</v>
      </c>
      <c r="G131" s="2">
        <v>7.5</v>
      </c>
    </row>
    <row r="132" spans="1:7">
      <c r="A132" s="2" t="s">
        <v>2453</v>
      </c>
      <c r="B132" s="2">
        <v>0.2</v>
      </c>
      <c r="C132" s="2">
        <v>0</v>
      </c>
      <c r="D132" s="2">
        <v>0</v>
      </c>
      <c r="E132" s="2">
        <v>0.1</v>
      </c>
      <c r="F132" s="2">
        <v>0</v>
      </c>
      <c r="G132" s="2">
        <v>0</v>
      </c>
    </row>
    <row r="133" spans="1:7">
      <c r="A133" s="2" t="s">
        <v>2454</v>
      </c>
      <c r="B133" s="2">
        <v>1.6</v>
      </c>
      <c r="C133" s="2">
        <v>0.2</v>
      </c>
      <c r="D133" s="2">
        <v>0.4</v>
      </c>
      <c r="E133" s="2">
        <v>0.4</v>
      </c>
      <c r="F133" s="2">
        <v>0.4</v>
      </c>
      <c r="G133" s="2">
        <v>0.3</v>
      </c>
    </row>
    <row r="134" spans="1:7">
      <c r="A134" s="2" t="s">
        <v>2150</v>
      </c>
      <c r="B134" s="2">
        <v>8.1</v>
      </c>
      <c r="C134" s="2">
        <v>0.3</v>
      </c>
      <c r="D134" s="2">
        <v>0.8</v>
      </c>
      <c r="E134" s="2">
        <v>1.7</v>
      </c>
      <c r="F134" s="2">
        <v>2.6</v>
      </c>
      <c r="G134" s="2">
        <v>2.7</v>
      </c>
    </row>
    <row r="135" spans="1:7">
      <c r="A135" s="2" t="s">
        <v>65</v>
      </c>
      <c r="B135" s="2">
        <v>527</v>
      </c>
      <c r="C135" s="2">
        <v>30.8</v>
      </c>
      <c r="D135" s="2">
        <v>63.5</v>
      </c>
      <c r="E135" s="2">
        <v>112.5</v>
      </c>
      <c r="F135" s="2">
        <v>147.9</v>
      </c>
      <c r="G135" s="2">
        <v>172.3</v>
      </c>
    </row>
    <row r="136" spans="1:7">
      <c r="A136" s="2" t="s">
        <v>64</v>
      </c>
      <c r="B136" s="2">
        <v>254.8</v>
      </c>
      <c r="C136" s="2">
        <v>9.5</v>
      </c>
      <c r="D136" s="2">
        <v>24.3</v>
      </c>
      <c r="E136" s="2">
        <v>54.6</v>
      </c>
      <c r="F136" s="2">
        <v>75.2</v>
      </c>
      <c r="G136" s="2">
        <v>91.2</v>
      </c>
    </row>
    <row r="137" spans="1:7">
      <c r="A137" s="2" t="s">
        <v>63</v>
      </c>
      <c r="B137" s="2">
        <v>218</v>
      </c>
      <c r="C137" s="2">
        <v>20.7</v>
      </c>
      <c r="D137" s="2">
        <v>37.9</v>
      </c>
      <c r="E137" s="2">
        <v>53.9</v>
      </c>
      <c r="F137" s="2">
        <v>57.5</v>
      </c>
      <c r="G137" s="2">
        <v>48</v>
      </c>
    </row>
    <row r="138" spans="1:7">
      <c r="A138" s="2" t="s">
        <v>62</v>
      </c>
      <c r="B138" s="2">
        <v>3.9</v>
      </c>
      <c r="C138" s="2">
        <v>0.1</v>
      </c>
      <c r="D138" s="2">
        <v>0.2</v>
      </c>
      <c r="E138" s="2">
        <v>0.4</v>
      </c>
      <c r="F138" s="2">
        <v>1</v>
      </c>
      <c r="G138" s="2">
        <v>2.2000000000000002</v>
      </c>
    </row>
    <row r="139" spans="1:7">
      <c r="A139" s="2" t="s">
        <v>61</v>
      </c>
      <c r="B139" s="2">
        <v>56.4</v>
      </c>
      <c r="C139" s="2">
        <v>0.7</v>
      </c>
      <c r="D139" s="2">
        <v>1.5</v>
      </c>
      <c r="E139" s="2">
        <v>4.4000000000000004</v>
      </c>
      <c r="F139" s="2">
        <v>16</v>
      </c>
      <c r="G139" s="2">
        <v>33.799999999999997</v>
      </c>
    </row>
    <row r="140" spans="1:7">
      <c r="A140" s="2" t="s">
        <v>60</v>
      </c>
      <c r="B140" s="2">
        <v>56</v>
      </c>
      <c r="C140" s="2">
        <v>0.7</v>
      </c>
      <c r="D140" s="2">
        <v>1.5</v>
      </c>
      <c r="E140" s="2">
        <v>4.4000000000000004</v>
      </c>
      <c r="F140" s="2">
        <v>15.9</v>
      </c>
      <c r="G140" s="2">
        <v>33.5</v>
      </c>
    </row>
    <row r="141" spans="1:7">
      <c r="A141" s="2" t="s">
        <v>49</v>
      </c>
    </row>
    <row r="142" spans="1:7">
      <c r="A142" s="2" t="s">
        <v>44</v>
      </c>
      <c r="B142" s="2">
        <v>5637.4</v>
      </c>
      <c r="C142" s="2">
        <v>1428.1</v>
      </c>
      <c r="D142" s="2">
        <v>1471.7</v>
      </c>
      <c r="E142" s="2">
        <v>1068.4000000000001</v>
      </c>
      <c r="F142" s="2">
        <v>894.7</v>
      </c>
      <c r="G142" s="2">
        <v>774.5</v>
      </c>
    </row>
    <row r="143" spans="1:7">
      <c r="A143" s="2" t="s">
        <v>93</v>
      </c>
      <c r="B143" s="2">
        <v>4235.3999999999996</v>
      </c>
      <c r="C143" s="2">
        <v>1289.2</v>
      </c>
      <c r="D143" s="2">
        <v>1269</v>
      </c>
      <c r="E143" s="2">
        <v>771.3</v>
      </c>
      <c r="F143" s="2">
        <v>529.70000000000005</v>
      </c>
      <c r="G143" s="2">
        <v>376.1</v>
      </c>
    </row>
    <row r="144" spans="1:7">
      <c r="A144" s="2" t="s">
        <v>42</v>
      </c>
      <c r="B144" s="2">
        <v>3877.2</v>
      </c>
      <c r="C144" s="2">
        <v>1211.5</v>
      </c>
      <c r="D144" s="2">
        <v>1190.5</v>
      </c>
      <c r="E144" s="2">
        <v>688.8</v>
      </c>
      <c r="F144" s="2">
        <v>462.8</v>
      </c>
      <c r="G144" s="2">
        <v>323.60000000000002</v>
      </c>
    </row>
    <row r="145" spans="1:7">
      <c r="A145" s="2" t="s">
        <v>92</v>
      </c>
      <c r="B145" s="2">
        <v>1707.4</v>
      </c>
      <c r="C145" s="2">
        <v>530.70000000000005</v>
      </c>
      <c r="D145" s="2">
        <v>519.4</v>
      </c>
      <c r="E145" s="2">
        <v>280.60000000000002</v>
      </c>
      <c r="F145" s="2">
        <v>206.5</v>
      </c>
      <c r="G145" s="2">
        <v>170.2</v>
      </c>
    </row>
    <row r="146" spans="1:7">
      <c r="A146" s="2" t="s">
        <v>91</v>
      </c>
      <c r="B146" s="2">
        <v>129.9</v>
      </c>
      <c r="C146" s="2">
        <v>2.5</v>
      </c>
      <c r="D146" s="2">
        <v>8.4</v>
      </c>
      <c r="E146" s="2">
        <v>13.9</v>
      </c>
      <c r="F146" s="2">
        <v>32.200000000000003</v>
      </c>
      <c r="G146" s="2">
        <v>73</v>
      </c>
    </row>
    <row r="147" spans="1:7">
      <c r="A147" s="2" t="s">
        <v>90</v>
      </c>
      <c r="B147" s="2">
        <v>508.6</v>
      </c>
      <c r="C147" s="2">
        <v>91.5</v>
      </c>
      <c r="D147" s="2">
        <v>119.5</v>
      </c>
      <c r="E147" s="2">
        <v>89.9</v>
      </c>
      <c r="F147" s="2">
        <v>91.7</v>
      </c>
      <c r="G147" s="2">
        <v>116</v>
      </c>
    </row>
    <row r="148" spans="1:7">
      <c r="A148" s="2" t="s">
        <v>89</v>
      </c>
      <c r="B148" s="2">
        <v>142.6</v>
      </c>
      <c r="C148" s="2">
        <v>20.7</v>
      </c>
      <c r="D148" s="2">
        <v>36.299999999999997</v>
      </c>
      <c r="E148" s="2">
        <v>30.1</v>
      </c>
      <c r="F148" s="2">
        <v>28.7</v>
      </c>
      <c r="G148" s="2">
        <v>26.7</v>
      </c>
    </row>
    <row r="149" spans="1:7">
      <c r="A149" s="2" t="s">
        <v>88</v>
      </c>
      <c r="B149" s="2">
        <v>1867.1</v>
      </c>
      <c r="C149" s="2">
        <v>628.1</v>
      </c>
      <c r="D149" s="2">
        <v>558.9</v>
      </c>
      <c r="E149" s="2">
        <v>344.5</v>
      </c>
      <c r="F149" s="2">
        <v>211.7</v>
      </c>
      <c r="G149" s="2">
        <v>123.7</v>
      </c>
    </row>
    <row r="150" spans="1:7">
      <c r="A150" s="2" t="s">
        <v>87</v>
      </c>
      <c r="B150" s="2">
        <v>802.2</v>
      </c>
      <c r="C150" s="2">
        <v>224.4</v>
      </c>
      <c r="D150" s="2">
        <v>258.60000000000002</v>
      </c>
      <c r="E150" s="2">
        <v>164.2</v>
      </c>
      <c r="F150" s="2">
        <v>104.3</v>
      </c>
      <c r="G150" s="2">
        <v>50.7</v>
      </c>
    </row>
    <row r="151" spans="1:7">
      <c r="A151" s="2" t="s">
        <v>86</v>
      </c>
      <c r="B151" s="2">
        <v>2125.5</v>
      </c>
      <c r="C151" s="2">
        <v>337.1</v>
      </c>
      <c r="D151" s="2">
        <v>655.5</v>
      </c>
      <c r="E151" s="2">
        <v>468</v>
      </c>
      <c r="F151" s="2">
        <v>376.6</v>
      </c>
      <c r="G151" s="2">
        <v>288.3</v>
      </c>
    </row>
    <row r="152" spans="1:7">
      <c r="A152" s="2" t="s">
        <v>34</v>
      </c>
      <c r="B152" s="2">
        <v>467.8</v>
      </c>
      <c r="C152" s="2">
        <v>54.1</v>
      </c>
      <c r="D152" s="2">
        <v>92.9</v>
      </c>
      <c r="E152" s="2">
        <v>123.7</v>
      </c>
      <c r="F152" s="2">
        <v>109.9</v>
      </c>
      <c r="G152" s="2">
        <v>87.3</v>
      </c>
    </row>
    <row r="153" spans="1:7">
      <c r="A153" s="2" t="s">
        <v>85</v>
      </c>
      <c r="B153" s="2">
        <v>391.1</v>
      </c>
      <c r="C153" s="2">
        <v>46.5</v>
      </c>
      <c r="D153" s="2">
        <v>78.8</v>
      </c>
      <c r="E153" s="2">
        <v>104.8</v>
      </c>
      <c r="F153" s="2">
        <v>91.5</v>
      </c>
      <c r="G153" s="2">
        <v>69.5</v>
      </c>
    </row>
    <row r="154" spans="1:7">
      <c r="A154" s="2" t="s">
        <v>84</v>
      </c>
      <c r="B154" s="2">
        <v>77.900000000000006</v>
      </c>
      <c r="C154" s="2">
        <v>7.6</v>
      </c>
      <c r="D154" s="2">
        <v>14.1</v>
      </c>
      <c r="E154" s="2">
        <v>19.600000000000001</v>
      </c>
      <c r="F154" s="2">
        <v>19.2</v>
      </c>
      <c r="G154" s="2">
        <v>17.5</v>
      </c>
    </row>
    <row r="155" spans="1:7">
      <c r="A155" s="2" t="s">
        <v>31</v>
      </c>
      <c r="B155" s="2">
        <v>0.5</v>
      </c>
      <c r="C155" s="2">
        <v>0</v>
      </c>
      <c r="D155" s="2">
        <v>0.1</v>
      </c>
      <c r="E155" s="2">
        <v>0.1</v>
      </c>
      <c r="F155" s="2">
        <v>0.1</v>
      </c>
      <c r="G155" s="2">
        <v>0.2</v>
      </c>
    </row>
    <row r="156" spans="1:7">
      <c r="A156" s="2" t="s">
        <v>83</v>
      </c>
      <c r="B156" s="2">
        <v>5.6</v>
      </c>
      <c r="C156" s="2">
        <v>0.4</v>
      </c>
      <c r="D156" s="2">
        <v>0.8</v>
      </c>
      <c r="E156" s="2">
        <v>1.1000000000000001</v>
      </c>
      <c r="F156" s="2">
        <v>1.1000000000000001</v>
      </c>
      <c r="G156" s="2">
        <v>2.2999999999999998</v>
      </c>
    </row>
    <row r="157" spans="1:7">
      <c r="A157" s="2" t="s">
        <v>29</v>
      </c>
      <c r="B157" s="2">
        <v>4.3</v>
      </c>
      <c r="C157" s="2">
        <v>0.2</v>
      </c>
      <c r="D157" s="2">
        <v>0.6</v>
      </c>
      <c r="E157" s="2">
        <v>0.9</v>
      </c>
      <c r="F157" s="2">
        <v>0.8</v>
      </c>
      <c r="G157" s="2">
        <v>1.8</v>
      </c>
    </row>
    <row r="158" spans="1:7">
      <c r="A158" s="2" t="s">
        <v>82</v>
      </c>
      <c r="B158" s="2">
        <v>551.20000000000005</v>
      </c>
      <c r="C158" s="2">
        <v>86.7</v>
      </c>
      <c r="D158" s="2">
        <v>113.9</v>
      </c>
      <c r="E158" s="2">
        <v>109</v>
      </c>
      <c r="F158" s="2">
        <v>108.9</v>
      </c>
      <c r="G158" s="2">
        <v>132.69999999999999</v>
      </c>
    </row>
    <row r="159" spans="1:7">
      <c r="A159" s="2" t="s">
        <v>2451</v>
      </c>
      <c r="B159" s="2">
        <v>161.69999999999999</v>
      </c>
      <c r="C159" s="2">
        <v>42.6</v>
      </c>
      <c r="D159" s="2">
        <v>35.799999999999997</v>
      </c>
      <c r="E159" s="2">
        <v>30</v>
      </c>
      <c r="F159" s="2">
        <v>28.6</v>
      </c>
      <c r="G159" s="2">
        <v>24.6</v>
      </c>
    </row>
    <row r="160" spans="1:7">
      <c r="A160" s="2" t="s">
        <v>79</v>
      </c>
      <c r="B160" s="2">
        <v>3887.9</v>
      </c>
      <c r="C160" s="2">
        <v>1218.4000000000001</v>
      </c>
      <c r="D160" s="2">
        <v>1190.5999999999999</v>
      </c>
      <c r="E160" s="2">
        <v>697.9</v>
      </c>
      <c r="F160" s="2">
        <v>462.3</v>
      </c>
      <c r="G160" s="2">
        <v>318.7</v>
      </c>
    </row>
    <row r="161" spans="1:7">
      <c r="A161" s="2" t="s">
        <v>78</v>
      </c>
      <c r="B161" s="2">
        <v>450.7</v>
      </c>
      <c r="C161" s="2">
        <v>100.9</v>
      </c>
      <c r="D161" s="2">
        <v>113.5</v>
      </c>
      <c r="E161" s="2">
        <v>113.2</v>
      </c>
      <c r="F161" s="2">
        <v>72.099999999999994</v>
      </c>
      <c r="G161" s="2">
        <v>51.1</v>
      </c>
    </row>
    <row r="162" spans="1:7">
      <c r="A162" s="2" t="s">
        <v>76</v>
      </c>
      <c r="B162" s="2">
        <v>13.5</v>
      </c>
      <c r="C162" s="2">
        <v>2.2999999999999998</v>
      </c>
      <c r="D162" s="2">
        <v>3.6</v>
      </c>
      <c r="E162" s="2">
        <v>3</v>
      </c>
      <c r="F162" s="2">
        <v>2.7</v>
      </c>
      <c r="G162" s="2">
        <v>2</v>
      </c>
    </row>
    <row r="163" spans="1:7">
      <c r="A163" s="2" t="s">
        <v>75</v>
      </c>
      <c r="B163" s="2">
        <v>103.8</v>
      </c>
      <c r="C163" s="2">
        <v>23.4</v>
      </c>
      <c r="D163" s="2">
        <v>25</v>
      </c>
      <c r="E163" s="2">
        <v>26.3</v>
      </c>
      <c r="F163" s="2">
        <v>16.600000000000001</v>
      </c>
      <c r="G163" s="2">
        <v>12.5</v>
      </c>
    </row>
    <row r="164" spans="1:7">
      <c r="A164" s="2" t="s">
        <v>2151</v>
      </c>
      <c r="B164" s="2">
        <v>85.2</v>
      </c>
      <c r="C164" s="2">
        <v>21.8</v>
      </c>
      <c r="D164" s="2">
        <v>22</v>
      </c>
      <c r="E164" s="2">
        <v>18.8</v>
      </c>
      <c r="F164" s="2">
        <v>13.7</v>
      </c>
      <c r="G164" s="2">
        <v>8.8000000000000007</v>
      </c>
    </row>
    <row r="165" spans="1:7">
      <c r="A165" s="2" t="s">
        <v>2452</v>
      </c>
      <c r="B165" s="2">
        <v>225.5</v>
      </c>
      <c r="C165" s="2">
        <v>51.8</v>
      </c>
      <c r="D165" s="2">
        <v>60.1</v>
      </c>
      <c r="E165" s="2">
        <v>60</v>
      </c>
      <c r="F165" s="2">
        <v>32.200000000000003</v>
      </c>
      <c r="G165" s="2">
        <v>21.4</v>
      </c>
    </row>
    <row r="166" spans="1:7">
      <c r="A166" s="2" t="s">
        <v>2453</v>
      </c>
      <c r="B166" s="2">
        <v>0.4</v>
      </c>
      <c r="C166" s="2">
        <v>0.1</v>
      </c>
      <c r="D166" s="2">
        <v>0.1</v>
      </c>
      <c r="E166" s="2">
        <v>0.1</v>
      </c>
      <c r="F166" s="2">
        <v>0.1</v>
      </c>
      <c r="G166" s="2">
        <v>0</v>
      </c>
    </row>
    <row r="167" spans="1:7">
      <c r="A167" s="2" t="s">
        <v>2454</v>
      </c>
      <c r="B167" s="2">
        <v>4.2</v>
      </c>
      <c r="C167" s="2">
        <v>0.9</v>
      </c>
      <c r="D167" s="2">
        <v>1</v>
      </c>
      <c r="E167" s="2">
        <v>0.9</v>
      </c>
      <c r="F167" s="2">
        <v>1</v>
      </c>
      <c r="G167" s="2">
        <v>0.5</v>
      </c>
    </row>
    <row r="168" spans="1:7">
      <c r="A168" s="2" t="s">
        <v>2150</v>
      </c>
      <c r="B168" s="2">
        <v>19.399999999999999</v>
      </c>
      <c r="C168" s="2">
        <v>0.8</v>
      </c>
      <c r="D168" s="2">
        <v>2</v>
      </c>
      <c r="E168" s="2">
        <v>4.4000000000000004</v>
      </c>
      <c r="F168" s="2">
        <v>6.2</v>
      </c>
      <c r="G168" s="2">
        <v>6</v>
      </c>
    </row>
    <row r="169" spans="1:7">
      <c r="A169" s="2" t="s">
        <v>65</v>
      </c>
      <c r="B169" s="2">
        <v>1155</v>
      </c>
      <c r="C169" s="2">
        <v>65.099999999999994</v>
      </c>
      <c r="D169" s="2">
        <v>133.4</v>
      </c>
      <c r="E169" s="2">
        <v>239.7</v>
      </c>
      <c r="F169" s="2">
        <v>336.1</v>
      </c>
      <c r="G169" s="2">
        <v>380.5</v>
      </c>
    </row>
    <row r="170" spans="1:7">
      <c r="A170" s="2" t="s">
        <v>64</v>
      </c>
      <c r="B170" s="2">
        <v>585.29999999999995</v>
      </c>
      <c r="C170" s="2">
        <v>20.7</v>
      </c>
      <c r="D170" s="2">
        <v>52.7</v>
      </c>
      <c r="E170" s="2">
        <v>118.4</v>
      </c>
      <c r="F170" s="2">
        <v>180.9</v>
      </c>
      <c r="G170" s="2">
        <v>212.6</v>
      </c>
    </row>
    <row r="171" spans="1:7">
      <c r="A171" s="2" t="s">
        <v>63</v>
      </c>
      <c r="B171" s="2">
        <v>460.1</v>
      </c>
      <c r="C171" s="2">
        <v>43.3</v>
      </c>
      <c r="D171" s="2">
        <v>77.900000000000006</v>
      </c>
      <c r="E171" s="2">
        <v>112.7</v>
      </c>
      <c r="F171" s="2">
        <v>124.8</v>
      </c>
      <c r="G171" s="2">
        <v>101.4</v>
      </c>
    </row>
    <row r="172" spans="1:7">
      <c r="A172" s="2" t="s">
        <v>62</v>
      </c>
      <c r="B172" s="2">
        <v>8</v>
      </c>
      <c r="C172" s="2">
        <v>0.3</v>
      </c>
      <c r="D172" s="2">
        <v>0.5</v>
      </c>
      <c r="E172" s="2">
        <v>1</v>
      </c>
      <c r="F172" s="2">
        <v>2.2999999999999998</v>
      </c>
      <c r="G172" s="2">
        <v>3.9</v>
      </c>
    </row>
    <row r="173" spans="1:7">
      <c r="A173" s="2" t="s">
        <v>61</v>
      </c>
      <c r="B173" s="2">
        <v>114.6</v>
      </c>
      <c r="C173" s="2">
        <v>1.2</v>
      </c>
      <c r="D173" s="2">
        <v>3.1</v>
      </c>
      <c r="E173" s="2">
        <v>9.8000000000000007</v>
      </c>
      <c r="F173" s="2">
        <v>32.299999999999997</v>
      </c>
      <c r="G173" s="2">
        <v>68.099999999999994</v>
      </c>
    </row>
    <row r="174" spans="1:7">
      <c r="A174" s="2" t="s">
        <v>60</v>
      </c>
      <c r="B174" s="2">
        <v>113.6</v>
      </c>
      <c r="C174" s="2">
        <v>1.2</v>
      </c>
      <c r="D174" s="2">
        <v>3.1</v>
      </c>
      <c r="E174" s="2">
        <v>9.6999999999999993</v>
      </c>
      <c r="F174" s="2">
        <v>32</v>
      </c>
      <c r="G174" s="2">
        <v>67.599999999999994</v>
      </c>
    </row>
    <row r="175" spans="1:7">
      <c r="A175" s="2" t="s">
        <v>48</v>
      </c>
    </row>
    <row r="176" spans="1:7">
      <c r="A176" s="2" t="s">
        <v>44</v>
      </c>
      <c r="B176" s="2">
        <v>8971.5</v>
      </c>
      <c r="C176" s="2">
        <v>2374.1999999999998</v>
      </c>
      <c r="D176" s="2">
        <v>2280.1</v>
      </c>
      <c r="E176" s="2">
        <v>1681.1</v>
      </c>
      <c r="F176" s="2">
        <v>1423.4</v>
      </c>
      <c r="G176" s="2">
        <v>1212.5</v>
      </c>
    </row>
    <row r="177" spans="1:7">
      <c r="A177" s="2" t="s">
        <v>93</v>
      </c>
      <c r="B177" s="2">
        <v>6455.6</v>
      </c>
      <c r="C177" s="2">
        <v>2125.4</v>
      </c>
      <c r="D177" s="2">
        <v>1906.4</v>
      </c>
      <c r="E177" s="2">
        <v>1145.5</v>
      </c>
      <c r="F177" s="2">
        <v>765.5</v>
      </c>
      <c r="G177" s="2">
        <v>512.6</v>
      </c>
    </row>
    <row r="178" spans="1:7">
      <c r="A178" s="2" t="s">
        <v>42</v>
      </c>
      <c r="B178" s="2">
        <v>5724.3</v>
      </c>
      <c r="C178" s="2">
        <v>1964.1</v>
      </c>
      <c r="D178" s="2">
        <v>1743.1</v>
      </c>
      <c r="E178" s="2">
        <v>975.6</v>
      </c>
      <c r="F178" s="2">
        <v>629.20000000000005</v>
      </c>
      <c r="G178" s="2">
        <v>412.2</v>
      </c>
    </row>
    <row r="179" spans="1:7">
      <c r="A179" s="2" t="s">
        <v>92</v>
      </c>
      <c r="B179" s="2">
        <v>2471.1999999999998</v>
      </c>
      <c r="C179" s="2">
        <v>826.6</v>
      </c>
      <c r="D179" s="2">
        <v>741.2</v>
      </c>
      <c r="E179" s="2">
        <v>396.9</v>
      </c>
      <c r="F179" s="2">
        <v>285.3</v>
      </c>
      <c r="G179" s="2">
        <v>221.2</v>
      </c>
    </row>
    <row r="180" spans="1:7">
      <c r="A180" s="2" t="s">
        <v>91</v>
      </c>
      <c r="B180" s="2">
        <v>168.5</v>
      </c>
      <c r="C180" s="2">
        <v>3.7</v>
      </c>
      <c r="D180" s="2">
        <v>13</v>
      </c>
      <c r="E180" s="2">
        <v>20.6</v>
      </c>
      <c r="F180" s="2">
        <v>44.5</v>
      </c>
      <c r="G180" s="2">
        <v>86.8</v>
      </c>
    </row>
    <row r="181" spans="1:7">
      <c r="A181" s="2" t="s">
        <v>90</v>
      </c>
      <c r="B181" s="2">
        <v>685.5</v>
      </c>
      <c r="C181" s="2">
        <v>129.6</v>
      </c>
      <c r="D181" s="2">
        <v>163.5</v>
      </c>
      <c r="E181" s="2">
        <v>119.6</v>
      </c>
      <c r="F181" s="2">
        <v>123.4</v>
      </c>
      <c r="G181" s="2">
        <v>149.4</v>
      </c>
    </row>
    <row r="182" spans="1:7">
      <c r="A182" s="2" t="s">
        <v>89</v>
      </c>
      <c r="B182" s="2">
        <v>163.69999999999999</v>
      </c>
      <c r="C182" s="2">
        <v>28.2</v>
      </c>
      <c r="D182" s="2">
        <v>43.5</v>
      </c>
      <c r="E182" s="2">
        <v>33.700000000000003</v>
      </c>
      <c r="F182" s="2">
        <v>30.7</v>
      </c>
      <c r="G182" s="2">
        <v>27.6</v>
      </c>
    </row>
    <row r="183" spans="1:7">
      <c r="A183" s="2" t="s">
        <v>88</v>
      </c>
      <c r="B183" s="2">
        <v>3027.7</v>
      </c>
      <c r="C183" s="2">
        <v>1111.3</v>
      </c>
      <c r="D183" s="2">
        <v>917.3</v>
      </c>
      <c r="E183" s="2">
        <v>527.9</v>
      </c>
      <c r="F183" s="2">
        <v>305.5</v>
      </c>
      <c r="G183" s="2">
        <v>165.7</v>
      </c>
    </row>
    <row r="184" spans="1:7">
      <c r="A184" s="2" t="s">
        <v>87</v>
      </c>
      <c r="B184" s="2">
        <v>1037</v>
      </c>
      <c r="C184" s="2">
        <v>340.2</v>
      </c>
      <c r="D184" s="2">
        <v>333</v>
      </c>
      <c r="E184" s="2">
        <v>197</v>
      </c>
      <c r="F184" s="2">
        <v>114.3</v>
      </c>
      <c r="G184" s="2">
        <v>52.5</v>
      </c>
    </row>
    <row r="185" spans="1:7">
      <c r="A185" s="2" t="s">
        <v>86</v>
      </c>
      <c r="B185" s="2">
        <v>2913.2</v>
      </c>
      <c r="C185" s="2">
        <v>517.6</v>
      </c>
      <c r="D185" s="2">
        <v>897.1</v>
      </c>
      <c r="E185" s="2">
        <v>631.29999999999995</v>
      </c>
      <c r="F185" s="2">
        <v>502.8</v>
      </c>
      <c r="G185" s="2">
        <v>364.2</v>
      </c>
    </row>
    <row r="186" spans="1:7">
      <c r="A186" s="2" t="s">
        <v>34</v>
      </c>
      <c r="B186" s="2">
        <v>824.7</v>
      </c>
      <c r="C186" s="2">
        <v>117.2</v>
      </c>
      <c r="D186" s="2">
        <v>187.5</v>
      </c>
      <c r="E186" s="2">
        <v>221.2</v>
      </c>
      <c r="F186" s="2">
        <v>176.8</v>
      </c>
      <c r="G186" s="2">
        <v>121.9</v>
      </c>
    </row>
    <row r="187" spans="1:7">
      <c r="A187" s="2" t="s">
        <v>85</v>
      </c>
      <c r="B187" s="2">
        <v>706.5</v>
      </c>
      <c r="C187" s="2">
        <v>102</v>
      </c>
      <c r="D187" s="2">
        <v>161.30000000000001</v>
      </c>
      <c r="E187" s="2">
        <v>191.4</v>
      </c>
      <c r="F187" s="2">
        <v>151.19999999999999</v>
      </c>
      <c r="G187" s="2">
        <v>100.6</v>
      </c>
    </row>
    <row r="188" spans="1:7">
      <c r="A188" s="2" t="s">
        <v>84</v>
      </c>
      <c r="B188" s="2">
        <v>121.1</v>
      </c>
      <c r="C188" s="2">
        <v>15.1</v>
      </c>
      <c r="D188" s="2">
        <v>26.4</v>
      </c>
      <c r="E188" s="2">
        <v>31.3</v>
      </c>
      <c r="F188" s="2">
        <v>26.9</v>
      </c>
      <c r="G188" s="2">
        <v>21.3</v>
      </c>
    </row>
    <row r="189" spans="1:7">
      <c r="A189" s="2" t="s">
        <v>31</v>
      </c>
      <c r="B189" s="2">
        <v>0.7</v>
      </c>
      <c r="C189" s="2">
        <v>0</v>
      </c>
      <c r="D189" s="2">
        <v>0.1</v>
      </c>
      <c r="E189" s="2">
        <v>0.2</v>
      </c>
      <c r="F189" s="2">
        <v>0.1</v>
      </c>
      <c r="G189" s="2">
        <v>0.3</v>
      </c>
    </row>
    <row r="190" spans="1:7">
      <c r="A190" s="2" t="s">
        <v>83</v>
      </c>
      <c r="B190" s="2">
        <v>8.1999999999999993</v>
      </c>
      <c r="C190" s="2">
        <v>0.9</v>
      </c>
      <c r="D190" s="2">
        <v>1.5</v>
      </c>
      <c r="E190" s="2">
        <v>1.6</v>
      </c>
      <c r="F190" s="2">
        <v>1.7</v>
      </c>
      <c r="G190" s="2">
        <v>2.5</v>
      </c>
    </row>
    <row r="191" spans="1:7">
      <c r="A191" s="2" t="s">
        <v>29</v>
      </c>
      <c r="B191" s="2">
        <v>6.1</v>
      </c>
      <c r="C191" s="2">
        <v>0.6</v>
      </c>
      <c r="D191" s="2">
        <v>1.1000000000000001</v>
      </c>
      <c r="E191" s="2">
        <v>1.2</v>
      </c>
      <c r="F191" s="2">
        <v>1.3</v>
      </c>
      <c r="G191" s="2">
        <v>1.9</v>
      </c>
    </row>
    <row r="192" spans="1:7">
      <c r="A192" s="2" t="s">
        <v>82</v>
      </c>
      <c r="B192" s="2">
        <v>910.4</v>
      </c>
      <c r="C192" s="2">
        <v>160</v>
      </c>
      <c r="D192" s="2">
        <v>199.5</v>
      </c>
      <c r="E192" s="2">
        <v>187.7</v>
      </c>
      <c r="F192" s="2">
        <v>177.1</v>
      </c>
      <c r="G192" s="2">
        <v>186</v>
      </c>
    </row>
    <row r="193" spans="1:7">
      <c r="A193" s="2" t="s">
        <v>2451</v>
      </c>
      <c r="B193" s="2">
        <v>365.2</v>
      </c>
      <c r="C193" s="2">
        <v>98.3</v>
      </c>
      <c r="D193" s="2">
        <v>81.3</v>
      </c>
      <c r="E193" s="2">
        <v>68.7</v>
      </c>
      <c r="F193" s="2">
        <v>64.400000000000006</v>
      </c>
      <c r="G193" s="2">
        <v>52.5</v>
      </c>
    </row>
    <row r="194" spans="1:7">
      <c r="A194" s="2" t="s">
        <v>79</v>
      </c>
      <c r="B194" s="2">
        <v>5765.8</v>
      </c>
      <c r="C194" s="2">
        <v>1979.1</v>
      </c>
      <c r="D194" s="2">
        <v>1749.7</v>
      </c>
      <c r="E194" s="2">
        <v>994.8</v>
      </c>
      <c r="F194" s="2">
        <v>633.6</v>
      </c>
      <c r="G194" s="2">
        <v>408.5</v>
      </c>
    </row>
    <row r="195" spans="1:7">
      <c r="A195" s="2" t="s">
        <v>78</v>
      </c>
      <c r="B195" s="2">
        <v>859.4</v>
      </c>
      <c r="C195" s="2">
        <v>181.3</v>
      </c>
      <c r="D195" s="2">
        <v>218.5</v>
      </c>
      <c r="E195" s="2">
        <v>224.1</v>
      </c>
      <c r="F195" s="2">
        <v>141.9</v>
      </c>
      <c r="G195" s="2">
        <v>93.5</v>
      </c>
    </row>
    <row r="196" spans="1:7">
      <c r="A196" s="2" t="s">
        <v>76</v>
      </c>
      <c r="B196" s="2">
        <v>19.600000000000001</v>
      </c>
      <c r="C196" s="2">
        <v>3.9</v>
      </c>
      <c r="D196" s="2">
        <v>5.4</v>
      </c>
      <c r="E196" s="2">
        <v>4</v>
      </c>
      <c r="F196" s="2">
        <v>3.5</v>
      </c>
      <c r="G196" s="2">
        <v>2.8</v>
      </c>
    </row>
    <row r="197" spans="1:7">
      <c r="A197" s="2" t="s">
        <v>75</v>
      </c>
      <c r="B197" s="2">
        <v>170.3</v>
      </c>
      <c r="C197" s="2">
        <v>38.700000000000003</v>
      </c>
      <c r="D197" s="2">
        <v>43.3</v>
      </c>
      <c r="E197" s="2">
        <v>43.8</v>
      </c>
      <c r="F197" s="2">
        <v>26.1</v>
      </c>
      <c r="G197" s="2">
        <v>18.399999999999999</v>
      </c>
    </row>
    <row r="198" spans="1:7">
      <c r="A198" s="2" t="s">
        <v>2151</v>
      </c>
      <c r="B198" s="2">
        <v>153.6</v>
      </c>
      <c r="C198" s="2">
        <v>39.299999999999997</v>
      </c>
      <c r="D198" s="2">
        <v>40.6</v>
      </c>
      <c r="E198" s="2">
        <v>36.299999999999997</v>
      </c>
      <c r="F198" s="2">
        <v>23.6</v>
      </c>
      <c r="G198" s="2">
        <v>13.8</v>
      </c>
    </row>
    <row r="199" spans="1:7">
      <c r="A199" s="2" t="s">
        <v>2452</v>
      </c>
      <c r="B199" s="2">
        <v>466</v>
      </c>
      <c r="C199" s="2">
        <v>95.6</v>
      </c>
      <c r="D199" s="2">
        <v>122.7</v>
      </c>
      <c r="E199" s="2">
        <v>129.1</v>
      </c>
      <c r="F199" s="2">
        <v>73.900000000000006</v>
      </c>
      <c r="G199" s="2">
        <v>44.7</v>
      </c>
    </row>
    <row r="200" spans="1:7">
      <c r="A200" s="2" t="s">
        <v>2453</v>
      </c>
      <c r="B200" s="2">
        <v>0.8</v>
      </c>
      <c r="C200" s="2">
        <v>0.2</v>
      </c>
      <c r="D200" s="2">
        <v>0.2</v>
      </c>
      <c r="E200" s="2">
        <v>0.2</v>
      </c>
      <c r="F200" s="2">
        <v>0.1</v>
      </c>
      <c r="G200" s="2">
        <v>0</v>
      </c>
    </row>
    <row r="201" spans="1:7">
      <c r="A201" s="2" t="s">
        <v>2454</v>
      </c>
      <c r="B201" s="2">
        <v>10.7</v>
      </c>
      <c r="C201" s="2">
        <v>2.2000000000000002</v>
      </c>
      <c r="D201" s="2">
        <v>2.6</v>
      </c>
      <c r="E201" s="2">
        <v>2.2999999999999998</v>
      </c>
      <c r="F201" s="2">
        <v>2.2000000000000002</v>
      </c>
      <c r="G201" s="2">
        <v>1.5</v>
      </c>
    </row>
    <row r="202" spans="1:7">
      <c r="A202" s="2" t="s">
        <v>2150</v>
      </c>
      <c r="B202" s="2">
        <v>40.6</v>
      </c>
      <c r="C202" s="2">
        <v>1.8</v>
      </c>
      <c r="D202" s="2">
        <v>4.2</v>
      </c>
      <c r="E202" s="2">
        <v>9.1</v>
      </c>
      <c r="F202" s="2">
        <v>13</v>
      </c>
      <c r="G202" s="2">
        <v>12.5</v>
      </c>
    </row>
    <row r="203" spans="1:7">
      <c r="A203" s="2" t="s">
        <v>65</v>
      </c>
      <c r="B203" s="2">
        <v>2039.5</v>
      </c>
      <c r="C203" s="2">
        <v>119.3</v>
      </c>
      <c r="D203" s="2">
        <v>243.2</v>
      </c>
      <c r="E203" s="2">
        <v>419.7</v>
      </c>
      <c r="F203" s="2">
        <v>595.20000000000005</v>
      </c>
      <c r="G203" s="2">
        <v>662.1</v>
      </c>
    </row>
    <row r="204" spans="1:7">
      <c r="A204" s="2" t="s">
        <v>64</v>
      </c>
      <c r="B204" s="2">
        <v>1039.8</v>
      </c>
      <c r="C204" s="2">
        <v>35.1</v>
      </c>
      <c r="D204" s="2">
        <v>91.9</v>
      </c>
      <c r="E204" s="2">
        <v>209.5</v>
      </c>
      <c r="F204" s="2">
        <v>325.3</v>
      </c>
      <c r="G204" s="2">
        <v>378</v>
      </c>
    </row>
    <row r="205" spans="1:7">
      <c r="A205" s="2" t="s">
        <v>63</v>
      </c>
      <c r="B205" s="2">
        <v>818.4</v>
      </c>
      <c r="C205" s="2">
        <v>82.1</v>
      </c>
      <c r="D205" s="2">
        <v>146.5</v>
      </c>
      <c r="E205" s="2">
        <v>197</v>
      </c>
      <c r="F205" s="2">
        <v>217.9</v>
      </c>
      <c r="G205" s="2">
        <v>174.9</v>
      </c>
    </row>
    <row r="206" spans="1:7">
      <c r="A206" s="2" t="s">
        <v>62</v>
      </c>
      <c r="B206" s="2">
        <v>13</v>
      </c>
      <c r="C206" s="2">
        <v>0.4</v>
      </c>
      <c r="D206" s="2">
        <v>1</v>
      </c>
      <c r="E206" s="2">
        <v>1.5</v>
      </c>
      <c r="F206" s="2">
        <v>3.6</v>
      </c>
      <c r="G206" s="2">
        <v>6.6</v>
      </c>
    </row>
    <row r="207" spans="1:7">
      <c r="A207" s="2" t="s">
        <v>61</v>
      </c>
      <c r="B207" s="2">
        <v>190.2</v>
      </c>
      <c r="C207" s="2">
        <v>2.2999999999999998</v>
      </c>
      <c r="D207" s="2">
        <v>5.5</v>
      </c>
      <c r="E207" s="2">
        <v>15.2</v>
      </c>
      <c r="F207" s="2">
        <v>55.2</v>
      </c>
      <c r="G207" s="2">
        <v>112</v>
      </c>
    </row>
    <row r="208" spans="1:7">
      <c r="A208" s="2" t="s">
        <v>60</v>
      </c>
      <c r="B208" s="2">
        <v>188.4</v>
      </c>
      <c r="C208" s="2">
        <v>2.2000000000000002</v>
      </c>
      <c r="D208" s="2">
        <v>5.3</v>
      </c>
      <c r="E208" s="2">
        <v>15.1</v>
      </c>
      <c r="F208" s="2">
        <v>54.9</v>
      </c>
      <c r="G208" s="2">
        <v>110.9</v>
      </c>
    </row>
    <row r="209" spans="1:7">
      <c r="A209" s="2" t="s">
        <v>47</v>
      </c>
    </row>
    <row r="210" spans="1:7">
      <c r="A210" s="2" t="s">
        <v>44</v>
      </c>
      <c r="B210" s="2">
        <v>10170.6</v>
      </c>
      <c r="C210" s="2">
        <v>2504.6999999999998</v>
      </c>
      <c r="D210" s="2">
        <v>2513.6</v>
      </c>
      <c r="E210" s="2">
        <v>1973.7</v>
      </c>
      <c r="F210" s="2">
        <v>1720.2</v>
      </c>
      <c r="G210" s="2">
        <v>1458.2</v>
      </c>
    </row>
    <row r="211" spans="1:7">
      <c r="A211" s="2" t="s">
        <v>93</v>
      </c>
      <c r="B211" s="2">
        <v>6924.2</v>
      </c>
      <c r="C211" s="2">
        <v>2213.9</v>
      </c>
      <c r="D211" s="2">
        <v>2032.5</v>
      </c>
      <c r="E211" s="2">
        <v>1264.7</v>
      </c>
      <c r="F211" s="2">
        <v>849.1</v>
      </c>
      <c r="G211" s="2">
        <v>563.70000000000005</v>
      </c>
    </row>
    <row r="212" spans="1:7">
      <c r="A212" s="2" t="s">
        <v>42</v>
      </c>
      <c r="B212" s="2">
        <v>5999.7</v>
      </c>
      <c r="C212" s="2">
        <v>2014.2</v>
      </c>
      <c r="D212" s="2">
        <v>1823.7</v>
      </c>
      <c r="E212" s="2">
        <v>1050.7</v>
      </c>
      <c r="F212" s="2">
        <v>672</v>
      </c>
      <c r="G212" s="2">
        <v>439</v>
      </c>
    </row>
    <row r="213" spans="1:7">
      <c r="A213" s="2" t="s">
        <v>92</v>
      </c>
      <c r="B213" s="2">
        <v>2379.6</v>
      </c>
      <c r="C213" s="2">
        <v>769.7</v>
      </c>
      <c r="D213" s="2">
        <v>703.1</v>
      </c>
      <c r="E213" s="2">
        <v>394.8</v>
      </c>
      <c r="F213" s="2">
        <v>287.10000000000002</v>
      </c>
      <c r="G213" s="2">
        <v>224.9</v>
      </c>
    </row>
    <row r="214" spans="1:7">
      <c r="A214" s="2" t="s">
        <v>91</v>
      </c>
      <c r="B214" s="2">
        <v>186.7</v>
      </c>
      <c r="C214" s="2">
        <v>4.5</v>
      </c>
      <c r="D214" s="2">
        <v>14.6</v>
      </c>
      <c r="E214" s="2">
        <v>24.3</v>
      </c>
      <c r="F214" s="2">
        <v>51</v>
      </c>
      <c r="G214" s="2">
        <v>92.4</v>
      </c>
    </row>
    <row r="215" spans="1:7">
      <c r="A215" s="2" t="s">
        <v>90</v>
      </c>
      <c r="B215" s="2">
        <v>672.4</v>
      </c>
      <c r="C215" s="2">
        <v>117.1</v>
      </c>
      <c r="D215" s="2">
        <v>151.6</v>
      </c>
      <c r="E215" s="2">
        <v>115.3</v>
      </c>
      <c r="F215" s="2">
        <v>126.2</v>
      </c>
      <c r="G215" s="2">
        <v>162.19999999999999</v>
      </c>
    </row>
    <row r="216" spans="1:7">
      <c r="A216" s="2" t="s">
        <v>89</v>
      </c>
      <c r="B216" s="2">
        <v>136.19999999999999</v>
      </c>
      <c r="C216" s="2">
        <v>23.7</v>
      </c>
      <c r="D216" s="2">
        <v>35.6</v>
      </c>
      <c r="E216" s="2">
        <v>27.8</v>
      </c>
      <c r="F216" s="2">
        <v>25.2</v>
      </c>
      <c r="G216" s="2">
        <v>23.8</v>
      </c>
    </row>
    <row r="217" spans="1:7">
      <c r="A217" s="2" t="s">
        <v>88</v>
      </c>
      <c r="B217" s="2">
        <v>3406.7</v>
      </c>
      <c r="C217" s="2">
        <v>1216.2</v>
      </c>
      <c r="D217" s="2">
        <v>1053</v>
      </c>
      <c r="E217" s="2">
        <v>610.9</v>
      </c>
      <c r="F217" s="2">
        <v>347</v>
      </c>
      <c r="G217" s="2">
        <v>179.5</v>
      </c>
    </row>
    <row r="218" spans="1:7">
      <c r="A218" s="2" t="s">
        <v>87</v>
      </c>
      <c r="B218" s="2">
        <v>991.1</v>
      </c>
      <c r="C218" s="2">
        <v>339.3</v>
      </c>
      <c r="D218" s="2">
        <v>322.89999999999998</v>
      </c>
      <c r="E218" s="2">
        <v>180.6</v>
      </c>
      <c r="F218" s="2">
        <v>102</v>
      </c>
      <c r="G218" s="2">
        <v>46.3</v>
      </c>
    </row>
    <row r="219" spans="1:7">
      <c r="A219" s="2" t="s">
        <v>86</v>
      </c>
      <c r="B219" s="2">
        <v>3026.1</v>
      </c>
      <c r="C219" s="2">
        <v>531.20000000000005</v>
      </c>
      <c r="D219" s="2">
        <v>906.2</v>
      </c>
      <c r="E219" s="2">
        <v>666.7</v>
      </c>
      <c r="F219" s="2">
        <v>534.9</v>
      </c>
      <c r="G219" s="2">
        <v>387.1</v>
      </c>
    </row>
    <row r="220" spans="1:7">
      <c r="A220" s="2" t="s">
        <v>34</v>
      </c>
      <c r="B220" s="2">
        <v>1116.7</v>
      </c>
      <c r="C220" s="2">
        <v>174.3</v>
      </c>
      <c r="D220" s="2">
        <v>280.5</v>
      </c>
      <c r="E220" s="2">
        <v>295.8</v>
      </c>
      <c r="F220" s="2">
        <v>222.2</v>
      </c>
      <c r="G220" s="2">
        <v>144</v>
      </c>
    </row>
    <row r="221" spans="1:7">
      <c r="A221" s="2" t="s">
        <v>85</v>
      </c>
      <c r="B221" s="2">
        <v>973.4</v>
      </c>
      <c r="C221" s="2">
        <v>152.6</v>
      </c>
      <c r="D221" s="2">
        <v>244.7</v>
      </c>
      <c r="E221" s="2">
        <v>259.5</v>
      </c>
      <c r="F221" s="2">
        <v>194</v>
      </c>
      <c r="G221" s="2">
        <v>122.5</v>
      </c>
    </row>
    <row r="222" spans="1:7">
      <c r="A222" s="2" t="s">
        <v>84</v>
      </c>
      <c r="B222" s="2">
        <v>146.4</v>
      </c>
      <c r="C222" s="2">
        <v>21.5</v>
      </c>
      <c r="D222" s="2">
        <v>36.1</v>
      </c>
      <c r="E222" s="2">
        <v>37.700000000000003</v>
      </c>
      <c r="F222" s="2">
        <v>29.7</v>
      </c>
      <c r="G222" s="2">
        <v>21.5</v>
      </c>
    </row>
    <row r="223" spans="1:7">
      <c r="A223" s="2" t="s">
        <v>31</v>
      </c>
      <c r="B223" s="2">
        <v>0.8</v>
      </c>
      <c r="C223" s="2">
        <v>0.1</v>
      </c>
      <c r="D223" s="2">
        <v>0.1</v>
      </c>
      <c r="E223" s="2">
        <v>0.2</v>
      </c>
      <c r="F223" s="2">
        <v>0.2</v>
      </c>
      <c r="G223" s="2">
        <v>0.3</v>
      </c>
    </row>
    <row r="224" spans="1:7">
      <c r="A224" s="2" t="s">
        <v>83</v>
      </c>
      <c r="B224" s="2">
        <v>10</v>
      </c>
      <c r="C224" s="2">
        <v>1.2</v>
      </c>
      <c r="D224" s="2">
        <v>2</v>
      </c>
      <c r="E224" s="2">
        <v>2.2000000000000002</v>
      </c>
      <c r="F224" s="2">
        <v>2</v>
      </c>
      <c r="G224" s="2">
        <v>2.6</v>
      </c>
    </row>
    <row r="225" spans="1:7">
      <c r="A225" s="2" t="s">
        <v>29</v>
      </c>
      <c r="B225" s="2">
        <v>7.3</v>
      </c>
      <c r="C225" s="2">
        <v>0.8</v>
      </c>
      <c r="D225" s="2">
        <v>1.5</v>
      </c>
      <c r="E225" s="2">
        <v>1.5</v>
      </c>
      <c r="F225" s="2">
        <v>1.5</v>
      </c>
      <c r="G225" s="2">
        <v>2</v>
      </c>
    </row>
    <row r="226" spans="1:7">
      <c r="A226" s="2" t="s">
        <v>82</v>
      </c>
      <c r="B226" s="2">
        <v>1046.8</v>
      </c>
      <c r="C226" s="2">
        <v>183.3</v>
      </c>
      <c r="D226" s="2">
        <v>229.1</v>
      </c>
      <c r="E226" s="2">
        <v>221.4</v>
      </c>
      <c r="F226" s="2">
        <v>207.2</v>
      </c>
      <c r="G226" s="2">
        <v>205.7</v>
      </c>
    </row>
    <row r="227" spans="1:7">
      <c r="A227" s="2" t="s">
        <v>2451</v>
      </c>
      <c r="B227" s="2">
        <v>482.2</v>
      </c>
      <c r="C227" s="2">
        <v>128.6</v>
      </c>
      <c r="D227" s="2">
        <v>107.7</v>
      </c>
      <c r="E227" s="2">
        <v>90.4</v>
      </c>
      <c r="F227" s="2">
        <v>87.5</v>
      </c>
      <c r="G227" s="2">
        <v>68</v>
      </c>
    </row>
    <row r="228" spans="1:7">
      <c r="A228" s="2" t="s">
        <v>79</v>
      </c>
      <c r="B228" s="2">
        <v>6057.8</v>
      </c>
      <c r="C228" s="2">
        <v>2029.4</v>
      </c>
      <c r="D228" s="2">
        <v>1834.7</v>
      </c>
      <c r="E228" s="2">
        <v>1076.8</v>
      </c>
      <c r="F228" s="2">
        <v>680.3</v>
      </c>
      <c r="G228" s="2">
        <v>436.6</v>
      </c>
    </row>
    <row r="229" spans="1:7">
      <c r="A229" s="2" t="s">
        <v>78</v>
      </c>
      <c r="B229" s="2">
        <v>1028.7</v>
      </c>
      <c r="C229" s="2">
        <v>192.5</v>
      </c>
      <c r="D229" s="2">
        <v>262</v>
      </c>
      <c r="E229" s="2">
        <v>276.2</v>
      </c>
      <c r="F229" s="2">
        <v>181.6</v>
      </c>
      <c r="G229" s="2">
        <v>116.5</v>
      </c>
    </row>
    <row r="230" spans="1:7">
      <c r="A230" s="2" t="s">
        <v>76</v>
      </c>
      <c r="B230" s="2">
        <v>18.899999999999999</v>
      </c>
      <c r="C230" s="2">
        <v>4.3</v>
      </c>
      <c r="D230" s="2">
        <v>5.6</v>
      </c>
      <c r="E230" s="2">
        <v>3.7</v>
      </c>
      <c r="F230" s="2">
        <v>2.9</v>
      </c>
      <c r="G230" s="2">
        <v>2.5</v>
      </c>
    </row>
    <row r="231" spans="1:7">
      <c r="A231" s="2" t="s">
        <v>75</v>
      </c>
      <c r="B231" s="2">
        <v>184.3</v>
      </c>
      <c r="C231" s="2">
        <v>35.6</v>
      </c>
      <c r="D231" s="2">
        <v>46.2</v>
      </c>
      <c r="E231" s="2">
        <v>49.5</v>
      </c>
      <c r="F231" s="2">
        <v>30.7</v>
      </c>
      <c r="G231" s="2">
        <v>22.2</v>
      </c>
    </row>
    <row r="232" spans="1:7">
      <c r="A232" s="2" t="s">
        <v>2151</v>
      </c>
      <c r="B232" s="2">
        <v>175.6</v>
      </c>
      <c r="C232" s="2">
        <v>42.7</v>
      </c>
      <c r="D232" s="2">
        <v>48.1</v>
      </c>
      <c r="E232" s="2">
        <v>41.7</v>
      </c>
      <c r="F232" s="2">
        <v>27.7</v>
      </c>
      <c r="G232" s="2">
        <v>15.4</v>
      </c>
    </row>
    <row r="233" spans="1:7">
      <c r="A233" s="2" t="s">
        <v>2452</v>
      </c>
      <c r="B233" s="2">
        <v>583.79999999999995</v>
      </c>
      <c r="C233" s="2">
        <v>105.1</v>
      </c>
      <c r="D233" s="2">
        <v>152.80000000000001</v>
      </c>
      <c r="E233" s="2">
        <v>165.4</v>
      </c>
      <c r="F233" s="2">
        <v>100.2</v>
      </c>
      <c r="G233" s="2">
        <v>60.2</v>
      </c>
    </row>
    <row r="234" spans="1:7">
      <c r="A234" s="2" t="s">
        <v>2453</v>
      </c>
      <c r="B234" s="2">
        <v>0.9</v>
      </c>
      <c r="C234" s="2">
        <v>0.2</v>
      </c>
      <c r="D234" s="2">
        <v>0.3</v>
      </c>
      <c r="E234" s="2">
        <v>0.3</v>
      </c>
      <c r="F234" s="2">
        <v>0.1</v>
      </c>
      <c r="G234" s="2">
        <v>0</v>
      </c>
    </row>
    <row r="235" spans="1:7">
      <c r="A235" s="2" t="s">
        <v>2454</v>
      </c>
      <c r="B235" s="2">
        <v>15</v>
      </c>
      <c r="C235" s="2">
        <v>3</v>
      </c>
      <c r="D235" s="2">
        <v>3.5</v>
      </c>
      <c r="E235" s="2">
        <v>3.5</v>
      </c>
      <c r="F235" s="2">
        <v>2.9</v>
      </c>
      <c r="G235" s="2">
        <v>2.1</v>
      </c>
    </row>
    <row r="236" spans="1:7">
      <c r="A236" s="2" t="s">
        <v>2150</v>
      </c>
      <c r="B236" s="2">
        <v>52.7</v>
      </c>
      <c r="C236" s="2">
        <v>2.1</v>
      </c>
      <c r="D236" s="2">
        <v>6.1</v>
      </c>
      <c r="E236" s="2">
        <v>12.7</v>
      </c>
      <c r="F236" s="2">
        <v>17.399999999999999</v>
      </c>
      <c r="G236" s="2">
        <v>14.4</v>
      </c>
    </row>
    <row r="237" spans="1:7">
      <c r="A237" s="2" t="s">
        <v>65</v>
      </c>
      <c r="B237" s="2">
        <v>2678.8</v>
      </c>
      <c r="C237" s="2">
        <v>155.69999999999999</v>
      </c>
      <c r="D237" s="2">
        <v>326.60000000000002</v>
      </c>
      <c r="E237" s="2">
        <v>564.1</v>
      </c>
      <c r="F237" s="2">
        <v>787.4</v>
      </c>
      <c r="G237" s="2">
        <v>845</v>
      </c>
    </row>
    <row r="238" spans="1:7">
      <c r="A238" s="2" t="s">
        <v>64</v>
      </c>
      <c r="B238" s="2">
        <v>1407.1</v>
      </c>
      <c r="C238" s="2">
        <v>44.9</v>
      </c>
      <c r="D238" s="2">
        <v>124.1</v>
      </c>
      <c r="E238" s="2">
        <v>289.10000000000002</v>
      </c>
      <c r="F238" s="2">
        <v>447.1</v>
      </c>
      <c r="G238" s="2">
        <v>501.9</v>
      </c>
    </row>
    <row r="239" spans="1:7">
      <c r="A239" s="2" t="s">
        <v>63</v>
      </c>
      <c r="B239" s="2">
        <v>1050.5</v>
      </c>
      <c r="C239" s="2">
        <v>108</v>
      </c>
      <c r="D239" s="2">
        <v>196.4</v>
      </c>
      <c r="E239" s="2">
        <v>258</v>
      </c>
      <c r="F239" s="2">
        <v>276.8</v>
      </c>
      <c r="G239" s="2">
        <v>211.4</v>
      </c>
    </row>
    <row r="240" spans="1:7">
      <c r="A240" s="2" t="s">
        <v>62</v>
      </c>
      <c r="B240" s="2">
        <v>15.3</v>
      </c>
      <c r="C240" s="2">
        <v>0.6</v>
      </c>
      <c r="D240" s="2">
        <v>1.1000000000000001</v>
      </c>
      <c r="E240" s="2">
        <v>2.1</v>
      </c>
      <c r="F240" s="2">
        <v>4.4000000000000004</v>
      </c>
      <c r="G240" s="2">
        <v>7.3</v>
      </c>
    </row>
    <row r="241" spans="1:7">
      <c r="A241" s="2" t="s">
        <v>61</v>
      </c>
      <c r="B241" s="2">
        <v>232.5</v>
      </c>
      <c r="C241" s="2">
        <v>3.1</v>
      </c>
      <c r="D241" s="2">
        <v>7</v>
      </c>
      <c r="E241" s="2">
        <v>19.600000000000001</v>
      </c>
      <c r="F241" s="2">
        <v>67.8</v>
      </c>
      <c r="G241" s="2">
        <v>135</v>
      </c>
    </row>
    <row r="242" spans="1:7">
      <c r="A242" s="2" t="s">
        <v>60</v>
      </c>
      <c r="B242" s="2">
        <v>230</v>
      </c>
      <c r="C242" s="2">
        <v>3</v>
      </c>
      <c r="D242" s="2">
        <v>6.8</v>
      </c>
      <c r="E242" s="2">
        <v>19.3</v>
      </c>
      <c r="F242" s="2">
        <v>67.2</v>
      </c>
      <c r="G242" s="2">
        <v>133.69999999999999</v>
      </c>
    </row>
    <row r="243" spans="1:7">
      <c r="A243" s="2" t="s">
        <v>46</v>
      </c>
    </row>
    <row r="244" spans="1:7">
      <c r="A244" s="2" t="s">
        <v>44</v>
      </c>
      <c r="B244" s="2">
        <v>6880.6</v>
      </c>
      <c r="C244" s="2">
        <v>1328.7</v>
      </c>
      <c r="D244" s="2">
        <v>1595.5</v>
      </c>
      <c r="E244" s="2">
        <v>1420.8</v>
      </c>
      <c r="F244" s="2">
        <v>1374.4</v>
      </c>
      <c r="G244" s="2">
        <v>1161</v>
      </c>
    </row>
    <row r="245" spans="1:7">
      <c r="A245" s="2" t="s">
        <v>93</v>
      </c>
      <c r="B245" s="2">
        <v>4306.5</v>
      </c>
      <c r="C245" s="2">
        <v>1144.8</v>
      </c>
      <c r="D245" s="2">
        <v>1240.0999999999999</v>
      </c>
      <c r="E245" s="2">
        <v>863.3</v>
      </c>
      <c r="F245" s="2">
        <v>633</v>
      </c>
      <c r="G245" s="2">
        <v>425.2</v>
      </c>
    </row>
    <row r="246" spans="1:7">
      <c r="A246" s="2" t="s">
        <v>42</v>
      </c>
      <c r="B246" s="2">
        <v>3666</v>
      </c>
      <c r="C246" s="2">
        <v>1023.3</v>
      </c>
      <c r="D246" s="2">
        <v>1098.8</v>
      </c>
      <c r="E246" s="2">
        <v>712.4</v>
      </c>
      <c r="F246" s="2">
        <v>497.1</v>
      </c>
      <c r="G246" s="2">
        <v>334.3</v>
      </c>
    </row>
    <row r="247" spans="1:7">
      <c r="A247" s="2" t="s">
        <v>92</v>
      </c>
      <c r="B247" s="2">
        <v>1285.0999999999999</v>
      </c>
      <c r="C247" s="2">
        <v>346</v>
      </c>
      <c r="D247" s="2">
        <v>358.5</v>
      </c>
      <c r="E247" s="2">
        <v>231.9</v>
      </c>
      <c r="F247" s="2">
        <v>190.8</v>
      </c>
      <c r="G247" s="2">
        <v>157.80000000000001</v>
      </c>
    </row>
    <row r="248" spans="1:7">
      <c r="A248" s="2" t="s">
        <v>91</v>
      </c>
      <c r="B248" s="2">
        <v>163.5</v>
      </c>
      <c r="C248" s="2">
        <v>3.3</v>
      </c>
      <c r="D248" s="2">
        <v>13</v>
      </c>
      <c r="E248" s="2">
        <v>21.7</v>
      </c>
      <c r="F248" s="2">
        <v>45.7</v>
      </c>
      <c r="G248" s="2">
        <v>79.8</v>
      </c>
    </row>
    <row r="249" spans="1:7">
      <c r="A249" s="2" t="s">
        <v>90</v>
      </c>
      <c r="B249" s="2">
        <v>440.7</v>
      </c>
      <c r="C249" s="2">
        <v>53.7</v>
      </c>
      <c r="D249" s="2">
        <v>84.1</v>
      </c>
      <c r="E249" s="2">
        <v>77.400000000000006</v>
      </c>
      <c r="F249" s="2">
        <v>96.1</v>
      </c>
      <c r="G249" s="2">
        <v>129.30000000000001</v>
      </c>
    </row>
    <row r="250" spans="1:7">
      <c r="A250" s="2" t="s">
        <v>89</v>
      </c>
      <c r="B250" s="2">
        <v>70.2</v>
      </c>
      <c r="C250" s="2">
        <v>10.5</v>
      </c>
      <c r="D250" s="2">
        <v>16.8</v>
      </c>
      <c r="E250" s="2">
        <v>13.9</v>
      </c>
      <c r="F250" s="2">
        <v>15.1</v>
      </c>
      <c r="G250" s="2">
        <v>14</v>
      </c>
    </row>
    <row r="251" spans="1:7">
      <c r="A251" s="2" t="s">
        <v>88</v>
      </c>
      <c r="B251" s="2">
        <v>2126.1</v>
      </c>
      <c r="C251" s="2">
        <v>645</v>
      </c>
      <c r="D251" s="2">
        <v>665.3</v>
      </c>
      <c r="E251" s="2">
        <v>424.4</v>
      </c>
      <c r="F251" s="2">
        <v>258.7</v>
      </c>
      <c r="G251" s="2">
        <v>132.5</v>
      </c>
    </row>
    <row r="252" spans="1:7">
      <c r="A252" s="2" t="s">
        <v>87</v>
      </c>
      <c r="B252" s="2">
        <v>536.70000000000005</v>
      </c>
      <c r="C252" s="2">
        <v>162</v>
      </c>
      <c r="D252" s="2">
        <v>176.6</v>
      </c>
      <c r="E252" s="2">
        <v>106.5</v>
      </c>
      <c r="F252" s="2">
        <v>62.7</v>
      </c>
      <c r="G252" s="2">
        <v>28.9</v>
      </c>
    </row>
    <row r="253" spans="1:7">
      <c r="A253" s="2" t="s">
        <v>86</v>
      </c>
      <c r="B253" s="2">
        <v>2021.1</v>
      </c>
      <c r="C253" s="2">
        <v>287.8</v>
      </c>
      <c r="D253" s="2">
        <v>564.6</v>
      </c>
      <c r="E253" s="2">
        <v>468</v>
      </c>
      <c r="F253" s="2">
        <v>402.9</v>
      </c>
      <c r="G253" s="2">
        <v>297.8</v>
      </c>
    </row>
    <row r="254" spans="1:7">
      <c r="A254" s="2" t="s">
        <v>34</v>
      </c>
      <c r="B254" s="2">
        <v>886.2</v>
      </c>
      <c r="C254" s="2">
        <v>127.1</v>
      </c>
      <c r="D254" s="2">
        <v>222.8</v>
      </c>
      <c r="E254" s="2">
        <v>236.2</v>
      </c>
      <c r="F254" s="2">
        <v>183.9</v>
      </c>
      <c r="G254" s="2">
        <v>116.2</v>
      </c>
    </row>
    <row r="255" spans="1:7">
      <c r="A255" s="2" t="s">
        <v>85</v>
      </c>
      <c r="B255" s="2">
        <v>777.4</v>
      </c>
      <c r="C255" s="2">
        <v>112.2</v>
      </c>
      <c r="D255" s="2">
        <v>195</v>
      </c>
      <c r="E255" s="2">
        <v>209.3</v>
      </c>
      <c r="F255" s="2">
        <v>161.69999999999999</v>
      </c>
      <c r="G255" s="2">
        <v>99.2</v>
      </c>
    </row>
    <row r="256" spans="1:7">
      <c r="A256" s="2" t="s">
        <v>84</v>
      </c>
      <c r="B256" s="2">
        <v>109.4</v>
      </c>
      <c r="C256" s="2">
        <v>14.7</v>
      </c>
      <c r="D256" s="2">
        <v>27.7</v>
      </c>
      <c r="E256" s="2">
        <v>27.8</v>
      </c>
      <c r="F256" s="2">
        <v>22.7</v>
      </c>
      <c r="G256" s="2">
        <v>16.600000000000001</v>
      </c>
    </row>
    <row r="257" spans="1:7">
      <c r="A257" s="2" t="s">
        <v>31</v>
      </c>
      <c r="B257" s="2">
        <v>0.6</v>
      </c>
      <c r="C257" s="2">
        <v>0</v>
      </c>
      <c r="D257" s="2">
        <v>0.1</v>
      </c>
      <c r="E257" s="2">
        <v>0.1</v>
      </c>
      <c r="F257" s="2">
        <v>0.1</v>
      </c>
      <c r="G257" s="2">
        <v>0.2</v>
      </c>
    </row>
    <row r="258" spans="1:7">
      <c r="A258" s="2" t="s">
        <v>83</v>
      </c>
      <c r="B258" s="2">
        <v>8.8000000000000007</v>
      </c>
      <c r="C258" s="2">
        <v>0.9</v>
      </c>
      <c r="D258" s="2">
        <v>1.8</v>
      </c>
      <c r="E258" s="2">
        <v>1.8</v>
      </c>
      <c r="F258" s="2">
        <v>2</v>
      </c>
      <c r="G258" s="2">
        <v>2.2999999999999998</v>
      </c>
    </row>
    <row r="259" spans="1:7">
      <c r="A259" s="2" t="s">
        <v>29</v>
      </c>
      <c r="B259" s="2">
        <v>6.4</v>
      </c>
      <c r="C259" s="2">
        <v>0.7</v>
      </c>
      <c r="D259" s="2">
        <v>1.3</v>
      </c>
      <c r="E259" s="2">
        <v>1.3</v>
      </c>
      <c r="F259" s="2">
        <v>1.5</v>
      </c>
      <c r="G259" s="2">
        <v>1.7</v>
      </c>
    </row>
    <row r="260" spans="1:7">
      <c r="A260" s="2" t="s">
        <v>82</v>
      </c>
      <c r="B260" s="2">
        <v>718.2</v>
      </c>
      <c r="C260" s="2">
        <v>103.7</v>
      </c>
      <c r="D260" s="2">
        <v>148.1</v>
      </c>
      <c r="E260" s="2">
        <v>152.80000000000001</v>
      </c>
      <c r="F260" s="2">
        <v>159</v>
      </c>
      <c r="G260" s="2">
        <v>154.6</v>
      </c>
    </row>
    <row r="261" spans="1:7">
      <c r="A261" s="2" t="s">
        <v>2451</v>
      </c>
      <c r="B261" s="2">
        <v>342.6</v>
      </c>
      <c r="C261" s="2">
        <v>80.7</v>
      </c>
      <c r="D261" s="2">
        <v>75.8</v>
      </c>
      <c r="E261" s="2">
        <v>66.8</v>
      </c>
      <c r="F261" s="2">
        <v>69.7</v>
      </c>
      <c r="G261" s="2">
        <v>49.5</v>
      </c>
    </row>
    <row r="262" spans="1:7">
      <c r="A262" s="2" t="s">
        <v>79</v>
      </c>
      <c r="B262" s="2">
        <v>3713</v>
      </c>
      <c r="C262" s="2">
        <v>1033</v>
      </c>
      <c r="D262" s="2">
        <v>1108.5999999999999</v>
      </c>
      <c r="E262" s="2">
        <v>732.7</v>
      </c>
      <c r="F262" s="2">
        <v>505.3</v>
      </c>
      <c r="G262" s="2">
        <v>333.3</v>
      </c>
    </row>
    <row r="263" spans="1:7">
      <c r="A263" s="2" t="s">
        <v>78</v>
      </c>
      <c r="B263" s="2">
        <v>650.5</v>
      </c>
      <c r="C263" s="2">
        <v>96.2</v>
      </c>
      <c r="D263" s="2">
        <v>155.4</v>
      </c>
      <c r="E263" s="2">
        <v>179.5</v>
      </c>
      <c r="F263" s="2">
        <v>133.80000000000001</v>
      </c>
      <c r="G263" s="2">
        <v>85.5</v>
      </c>
    </row>
    <row r="264" spans="1:7">
      <c r="A264" s="2" t="s">
        <v>76</v>
      </c>
      <c r="B264" s="2">
        <v>10.1</v>
      </c>
      <c r="C264" s="2">
        <v>1.9</v>
      </c>
      <c r="D264" s="2">
        <v>2.8</v>
      </c>
      <c r="E264" s="2">
        <v>2.1</v>
      </c>
      <c r="F264" s="2">
        <v>1.6</v>
      </c>
      <c r="G264" s="2">
        <v>1.6</v>
      </c>
    </row>
    <row r="265" spans="1:7">
      <c r="A265" s="2" t="s">
        <v>75</v>
      </c>
      <c r="B265" s="2">
        <v>111.7</v>
      </c>
      <c r="C265" s="2">
        <v>15.5</v>
      </c>
      <c r="D265" s="2">
        <v>24.3</v>
      </c>
      <c r="E265" s="2">
        <v>32.1</v>
      </c>
      <c r="F265" s="2">
        <v>22.9</v>
      </c>
      <c r="G265" s="2">
        <v>16.899999999999999</v>
      </c>
    </row>
    <row r="266" spans="1:7">
      <c r="A266" s="2" t="s">
        <v>2151</v>
      </c>
      <c r="B266" s="2">
        <v>104.3</v>
      </c>
      <c r="C266" s="2">
        <v>20.6</v>
      </c>
      <c r="D266" s="2">
        <v>28.6</v>
      </c>
      <c r="E266" s="2">
        <v>25.9</v>
      </c>
      <c r="F266" s="2">
        <v>19.100000000000001</v>
      </c>
      <c r="G266" s="2">
        <v>10</v>
      </c>
    </row>
    <row r="267" spans="1:7">
      <c r="A267" s="2" t="s">
        <v>2452</v>
      </c>
      <c r="B267" s="2">
        <v>373.1</v>
      </c>
      <c r="C267" s="2">
        <v>55.2</v>
      </c>
      <c r="D267" s="2">
        <v>92.6</v>
      </c>
      <c r="E267" s="2">
        <v>107.5</v>
      </c>
      <c r="F267" s="2">
        <v>73.599999999999994</v>
      </c>
      <c r="G267" s="2">
        <v>44.3</v>
      </c>
    </row>
    <row r="268" spans="1:7">
      <c r="A268" s="2" t="s">
        <v>2453</v>
      </c>
      <c r="B268" s="2">
        <v>0.6</v>
      </c>
      <c r="C268" s="2">
        <v>0.1</v>
      </c>
      <c r="D268" s="2">
        <v>0.2</v>
      </c>
      <c r="E268" s="2">
        <v>0.2</v>
      </c>
      <c r="F268" s="2">
        <v>0.1</v>
      </c>
      <c r="G268" s="2">
        <v>0</v>
      </c>
    </row>
    <row r="269" spans="1:7">
      <c r="A269" s="2" t="s">
        <v>2454</v>
      </c>
      <c r="B269" s="2">
        <v>10</v>
      </c>
      <c r="C269" s="2">
        <v>1.5</v>
      </c>
      <c r="D269" s="2">
        <v>2.4</v>
      </c>
      <c r="E269" s="2">
        <v>2.2999999999999998</v>
      </c>
      <c r="F269" s="2">
        <v>2.2999999999999998</v>
      </c>
      <c r="G269" s="2">
        <v>1.4</v>
      </c>
    </row>
    <row r="270" spans="1:7">
      <c r="A270" s="2" t="s">
        <v>2150</v>
      </c>
      <c r="B270" s="2">
        <v>42</v>
      </c>
      <c r="C270" s="2">
        <v>1.6</v>
      </c>
      <c r="D270" s="2">
        <v>4.8</v>
      </c>
      <c r="E270" s="2">
        <v>9.8000000000000007</v>
      </c>
      <c r="F270" s="2">
        <v>14.4</v>
      </c>
      <c r="G270" s="2">
        <v>11.4</v>
      </c>
    </row>
    <row r="271" spans="1:7">
      <c r="A271" s="2" t="s">
        <v>65</v>
      </c>
      <c r="B271" s="2">
        <v>2223.5</v>
      </c>
      <c r="C271" s="2">
        <v>116.6</v>
      </c>
      <c r="D271" s="2">
        <v>264.3</v>
      </c>
      <c r="E271" s="2">
        <v>464.4</v>
      </c>
      <c r="F271" s="2">
        <v>679.3</v>
      </c>
      <c r="G271" s="2">
        <v>698.8</v>
      </c>
    </row>
    <row r="272" spans="1:7">
      <c r="A272" s="2" t="s">
        <v>64</v>
      </c>
      <c r="B272" s="2">
        <v>1214.7</v>
      </c>
      <c r="C272" s="2">
        <v>35.4</v>
      </c>
      <c r="D272" s="2">
        <v>104.6</v>
      </c>
      <c r="E272" s="2">
        <v>250.4</v>
      </c>
      <c r="F272" s="2">
        <v>400.8</v>
      </c>
      <c r="G272" s="2">
        <v>423.6</v>
      </c>
    </row>
    <row r="273" spans="1:7">
      <c r="A273" s="2" t="s">
        <v>63</v>
      </c>
      <c r="B273" s="2">
        <v>822.9</v>
      </c>
      <c r="C273" s="2">
        <v>79.2</v>
      </c>
      <c r="D273" s="2">
        <v>154</v>
      </c>
      <c r="E273" s="2">
        <v>200.1</v>
      </c>
      <c r="F273" s="2">
        <v>222.4</v>
      </c>
      <c r="G273" s="2">
        <v>167.2</v>
      </c>
    </row>
    <row r="274" spans="1:7">
      <c r="A274" s="2" t="s">
        <v>62</v>
      </c>
      <c r="B274" s="2">
        <v>12.8</v>
      </c>
      <c r="C274" s="2">
        <v>0.4</v>
      </c>
      <c r="D274" s="2">
        <v>1.1000000000000001</v>
      </c>
      <c r="E274" s="2">
        <v>1.4</v>
      </c>
      <c r="F274" s="2">
        <v>3.7</v>
      </c>
      <c r="G274" s="2">
        <v>6.2</v>
      </c>
    </row>
    <row r="275" spans="1:7">
      <c r="A275" s="2" t="s">
        <v>61</v>
      </c>
      <c r="B275" s="2">
        <v>194.6</v>
      </c>
      <c r="C275" s="2">
        <v>2.2999999999999998</v>
      </c>
      <c r="D275" s="2">
        <v>6.5</v>
      </c>
      <c r="E275" s="2">
        <v>15.9</v>
      </c>
      <c r="F275" s="2">
        <v>59.4</v>
      </c>
      <c r="G275" s="2">
        <v>110.5</v>
      </c>
    </row>
    <row r="276" spans="1:7">
      <c r="A276" s="2" t="s">
        <v>60</v>
      </c>
      <c r="B276" s="2">
        <v>192.3</v>
      </c>
      <c r="C276" s="2">
        <v>2.2000000000000002</v>
      </c>
      <c r="D276" s="2">
        <v>6.3</v>
      </c>
      <c r="E276" s="2">
        <v>15.7</v>
      </c>
      <c r="F276" s="2">
        <v>58.8</v>
      </c>
      <c r="G276" s="2">
        <v>109.3</v>
      </c>
    </row>
    <row r="277" spans="1:7">
      <c r="A277" s="2" t="s">
        <v>45</v>
      </c>
    </row>
    <row r="278" spans="1:7">
      <c r="A278" s="2" t="s">
        <v>44</v>
      </c>
      <c r="B278" s="2">
        <v>3199.9</v>
      </c>
      <c r="C278" s="2">
        <v>378.9</v>
      </c>
      <c r="D278" s="2">
        <v>596.6</v>
      </c>
      <c r="E278" s="2">
        <v>678.2</v>
      </c>
      <c r="F278" s="2">
        <v>814.5</v>
      </c>
      <c r="G278" s="2">
        <v>731.7</v>
      </c>
    </row>
    <row r="279" spans="1:7">
      <c r="A279" s="2" t="s">
        <v>93</v>
      </c>
      <c r="B279" s="2">
        <v>1725.3</v>
      </c>
      <c r="C279" s="2">
        <v>311.89999999999998</v>
      </c>
      <c r="D279" s="2">
        <v>435.3</v>
      </c>
      <c r="E279" s="2">
        <v>380.2</v>
      </c>
      <c r="F279" s="2">
        <v>341.7</v>
      </c>
      <c r="G279" s="2">
        <v>256.10000000000002</v>
      </c>
    </row>
    <row r="280" spans="1:7">
      <c r="A280" s="2" t="s">
        <v>42</v>
      </c>
      <c r="B280" s="2">
        <v>1433.6</v>
      </c>
      <c r="C280" s="2">
        <v>270.60000000000002</v>
      </c>
      <c r="D280" s="2">
        <v>380.3</v>
      </c>
      <c r="E280" s="2">
        <v>311.7</v>
      </c>
      <c r="F280" s="2">
        <v>266.39999999999998</v>
      </c>
      <c r="G280" s="2">
        <v>204.5</v>
      </c>
    </row>
    <row r="281" spans="1:7">
      <c r="A281" s="2" t="s">
        <v>92</v>
      </c>
      <c r="B281" s="2">
        <v>475.8</v>
      </c>
      <c r="C281" s="2">
        <v>82.2</v>
      </c>
      <c r="D281" s="2">
        <v>109.2</v>
      </c>
      <c r="E281" s="2">
        <v>92.5</v>
      </c>
      <c r="F281" s="2">
        <v>96</v>
      </c>
      <c r="G281" s="2">
        <v>95.9</v>
      </c>
    </row>
    <row r="282" spans="1:7">
      <c r="A282" s="2" t="s">
        <v>91</v>
      </c>
      <c r="B282" s="2">
        <v>123.7</v>
      </c>
      <c r="C282" s="2">
        <v>2.2999999999999998</v>
      </c>
      <c r="D282" s="2">
        <v>8.9</v>
      </c>
      <c r="E282" s="2">
        <v>16.7</v>
      </c>
      <c r="F282" s="2">
        <v>35</v>
      </c>
      <c r="G282" s="2">
        <v>60.8</v>
      </c>
    </row>
    <row r="283" spans="1:7">
      <c r="A283" s="2" t="s">
        <v>90</v>
      </c>
      <c r="B283" s="2">
        <v>234.8</v>
      </c>
      <c r="C283" s="2">
        <v>16.3</v>
      </c>
      <c r="D283" s="2">
        <v>32.299999999999997</v>
      </c>
      <c r="E283" s="2">
        <v>39.799999999999997</v>
      </c>
      <c r="F283" s="2">
        <v>58.9</v>
      </c>
      <c r="G283" s="2">
        <v>87.5</v>
      </c>
    </row>
    <row r="284" spans="1:7">
      <c r="A284" s="2" t="s">
        <v>89</v>
      </c>
      <c r="B284" s="2">
        <v>25.9</v>
      </c>
      <c r="C284" s="2">
        <v>2.5</v>
      </c>
      <c r="D284" s="2">
        <v>5</v>
      </c>
      <c r="E284" s="2">
        <v>5.0999999999999996</v>
      </c>
      <c r="F284" s="2">
        <v>6.3</v>
      </c>
      <c r="G284" s="2">
        <v>7.1</v>
      </c>
    </row>
    <row r="285" spans="1:7">
      <c r="A285" s="2" t="s">
        <v>88</v>
      </c>
      <c r="B285" s="2">
        <v>766.7</v>
      </c>
      <c r="C285" s="2">
        <v>168.3</v>
      </c>
      <c r="D285" s="2">
        <v>225.2</v>
      </c>
      <c r="E285" s="2">
        <v>175.9</v>
      </c>
      <c r="F285" s="2">
        <v>128.19999999999999</v>
      </c>
      <c r="G285" s="2">
        <v>69</v>
      </c>
    </row>
    <row r="286" spans="1:7">
      <c r="A286" s="2" t="s">
        <v>87</v>
      </c>
      <c r="B286" s="2">
        <v>173.7</v>
      </c>
      <c r="C286" s="2">
        <v>38.4</v>
      </c>
      <c r="D286" s="2">
        <v>54.9</v>
      </c>
      <c r="E286" s="2">
        <v>40.299999999999997</v>
      </c>
      <c r="F286" s="2">
        <v>26.7</v>
      </c>
      <c r="G286" s="2">
        <v>13.5</v>
      </c>
    </row>
    <row r="287" spans="1:7">
      <c r="A287" s="2" t="s">
        <v>86</v>
      </c>
      <c r="B287" s="2">
        <v>919.4</v>
      </c>
      <c r="C287" s="2">
        <v>84.7</v>
      </c>
      <c r="D287" s="2">
        <v>210.5</v>
      </c>
      <c r="E287" s="2">
        <v>218.3</v>
      </c>
      <c r="F287" s="2">
        <v>222.1</v>
      </c>
      <c r="G287" s="2">
        <v>183.8</v>
      </c>
    </row>
    <row r="288" spans="1:7">
      <c r="A288" s="2" t="s">
        <v>34</v>
      </c>
      <c r="B288" s="2">
        <v>410.3</v>
      </c>
      <c r="C288" s="2">
        <v>41.5</v>
      </c>
      <c r="D288" s="2">
        <v>89.4</v>
      </c>
      <c r="E288" s="2">
        <v>110.3</v>
      </c>
      <c r="F288" s="2">
        <v>102</v>
      </c>
      <c r="G288" s="2">
        <v>67</v>
      </c>
    </row>
    <row r="289" spans="1:7">
      <c r="A289" s="2" t="s">
        <v>85</v>
      </c>
      <c r="B289" s="2">
        <v>361.2</v>
      </c>
      <c r="C289" s="2">
        <v>36.5</v>
      </c>
      <c r="D289" s="2">
        <v>78.599999999999994</v>
      </c>
      <c r="E289" s="2">
        <v>97.5</v>
      </c>
      <c r="F289" s="2">
        <v>90.4</v>
      </c>
      <c r="G289" s="2">
        <v>58.1</v>
      </c>
    </row>
    <row r="290" spans="1:7">
      <c r="A290" s="2" t="s">
        <v>84</v>
      </c>
      <c r="B290" s="2">
        <v>48.7</v>
      </c>
      <c r="C290" s="2">
        <v>4.9000000000000004</v>
      </c>
      <c r="D290" s="2">
        <v>10.6</v>
      </c>
      <c r="E290" s="2">
        <v>12.9</v>
      </c>
      <c r="F290" s="2">
        <v>11.8</v>
      </c>
      <c r="G290" s="2">
        <v>8.5</v>
      </c>
    </row>
    <row r="291" spans="1:7">
      <c r="A291" s="2" t="s">
        <v>31</v>
      </c>
      <c r="B291" s="2">
        <v>0.3</v>
      </c>
      <c r="C291" s="2">
        <v>0</v>
      </c>
      <c r="D291" s="2">
        <v>0</v>
      </c>
      <c r="E291" s="2">
        <v>0.1</v>
      </c>
      <c r="F291" s="2">
        <v>0.1</v>
      </c>
      <c r="G291" s="2">
        <v>0.1</v>
      </c>
    </row>
    <row r="292" spans="1:7">
      <c r="A292" s="2" t="s">
        <v>83</v>
      </c>
      <c r="B292" s="2">
        <v>4.5</v>
      </c>
      <c r="C292" s="2">
        <v>0.3</v>
      </c>
      <c r="D292" s="2">
        <v>0.7</v>
      </c>
      <c r="E292" s="2">
        <v>1.1000000000000001</v>
      </c>
      <c r="F292" s="2">
        <v>1.1000000000000001</v>
      </c>
      <c r="G292" s="2">
        <v>1.3</v>
      </c>
    </row>
    <row r="293" spans="1:7">
      <c r="A293" s="2" t="s">
        <v>29</v>
      </c>
      <c r="B293" s="2">
        <v>3.3</v>
      </c>
      <c r="C293" s="2">
        <v>0.2</v>
      </c>
      <c r="D293" s="2">
        <v>0.5</v>
      </c>
      <c r="E293" s="2">
        <v>0.8</v>
      </c>
      <c r="F293" s="2">
        <v>0.8</v>
      </c>
      <c r="G293" s="2">
        <v>1.1000000000000001</v>
      </c>
    </row>
    <row r="294" spans="1:7">
      <c r="A294" s="2" t="s">
        <v>82</v>
      </c>
      <c r="B294" s="2">
        <v>355.8</v>
      </c>
      <c r="C294" s="2">
        <v>34.700000000000003</v>
      </c>
      <c r="D294" s="2">
        <v>59.5</v>
      </c>
      <c r="E294" s="2">
        <v>73.2</v>
      </c>
      <c r="F294" s="2">
        <v>93</v>
      </c>
      <c r="G294" s="2">
        <v>95.4</v>
      </c>
    </row>
    <row r="295" spans="1:7">
      <c r="A295" s="2" t="s">
        <v>2451</v>
      </c>
      <c r="B295" s="2">
        <v>161.4</v>
      </c>
      <c r="C295" s="2">
        <v>28.6</v>
      </c>
      <c r="D295" s="2">
        <v>30.3</v>
      </c>
      <c r="E295" s="2">
        <v>32.5</v>
      </c>
      <c r="F295" s="2">
        <v>40.700000000000003</v>
      </c>
      <c r="G295" s="2">
        <v>29.3</v>
      </c>
    </row>
    <row r="296" spans="1:7">
      <c r="A296" s="2" t="s">
        <v>79</v>
      </c>
      <c r="B296" s="2">
        <v>1454.4</v>
      </c>
      <c r="C296" s="2">
        <v>273.8</v>
      </c>
      <c r="D296" s="2">
        <v>384.9</v>
      </c>
      <c r="E296" s="2">
        <v>320.7</v>
      </c>
      <c r="F296" s="2">
        <v>271.10000000000002</v>
      </c>
      <c r="G296" s="2">
        <v>203.9</v>
      </c>
    </row>
    <row r="297" spans="1:7">
      <c r="A297" s="2" t="s">
        <v>78</v>
      </c>
      <c r="B297" s="2">
        <v>254.5</v>
      </c>
      <c r="C297" s="2">
        <v>24.8</v>
      </c>
      <c r="D297" s="2">
        <v>49.4</v>
      </c>
      <c r="E297" s="2">
        <v>69.7</v>
      </c>
      <c r="F297" s="2">
        <v>66.3</v>
      </c>
      <c r="G297" s="2">
        <v>44.3</v>
      </c>
    </row>
    <row r="298" spans="1:7">
      <c r="A298" s="2" t="s">
        <v>76</v>
      </c>
      <c r="B298" s="2">
        <v>3.9</v>
      </c>
      <c r="C298" s="2">
        <v>0.5</v>
      </c>
      <c r="D298" s="2">
        <v>0.9</v>
      </c>
      <c r="E298" s="2">
        <v>0.7</v>
      </c>
      <c r="F298" s="2">
        <v>0.8</v>
      </c>
      <c r="G298" s="2">
        <v>1</v>
      </c>
    </row>
    <row r="299" spans="1:7">
      <c r="A299" s="2" t="s">
        <v>75</v>
      </c>
      <c r="B299" s="2">
        <v>40.5</v>
      </c>
      <c r="C299" s="2">
        <v>3.3</v>
      </c>
      <c r="D299" s="2">
        <v>7</v>
      </c>
      <c r="E299" s="2">
        <v>11.4</v>
      </c>
      <c r="F299" s="2">
        <v>10.3</v>
      </c>
      <c r="G299" s="2">
        <v>8.5</v>
      </c>
    </row>
    <row r="300" spans="1:7">
      <c r="A300" s="2" t="s">
        <v>2151</v>
      </c>
      <c r="B300" s="2">
        <v>38</v>
      </c>
      <c r="C300" s="2">
        <v>5.6</v>
      </c>
      <c r="D300" s="2">
        <v>8.9</v>
      </c>
      <c r="E300" s="2">
        <v>9.6999999999999993</v>
      </c>
      <c r="F300" s="2">
        <v>9.1</v>
      </c>
      <c r="G300" s="2">
        <v>4.8</v>
      </c>
    </row>
    <row r="301" spans="1:7">
      <c r="A301" s="2" t="s">
        <v>2452</v>
      </c>
      <c r="B301" s="2">
        <v>145.69999999999999</v>
      </c>
      <c r="C301" s="2">
        <v>14.1</v>
      </c>
      <c r="D301" s="2">
        <v>29.6</v>
      </c>
      <c r="E301" s="2">
        <v>41.6</v>
      </c>
      <c r="F301" s="2">
        <v>37.200000000000003</v>
      </c>
      <c r="G301" s="2">
        <v>23.3</v>
      </c>
    </row>
    <row r="302" spans="1:7">
      <c r="A302" s="2" t="s">
        <v>2453</v>
      </c>
      <c r="B302" s="2">
        <v>0.2</v>
      </c>
      <c r="C302" s="2">
        <v>0</v>
      </c>
      <c r="D302" s="2">
        <v>0.1</v>
      </c>
      <c r="E302" s="2">
        <v>0.1</v>
      </c>
      <c r="F302" s="2">
        <v>0</v>
      </c>
      <c r="G302" s="2">
        <v>0</v>
      </c>
    </row>
    <row r="303" spans="1:7">
      <c r="A303" s="2" t="s">
        <v>2454</v>
      </c>
      <c r="B303" s="2">
        <v>4.5999999999999996</v>
      </c>
      <c r="C303" s="2">
        <v>0.5</v>
      </c>
      <c r="D303" s="2">
        <v>1.1000000000000001</v>
      </c>
      <c r="E303" s="2">
        <v>1.1000000000000001</v>
      </c>
      <c r="F303" s="2">
        <v>1.1000000000000001</v>
      </c>
      <c r="G303" s="2">
        <v>0.9</v>
      </c>
    </row>
    <row r="304" spans="1:7">
      <c r="A304" s="2" t="s">
        <v>2150</v>
      </c>
      <c r="B304" s="2">
        <v>21.9</v>
      </c>
      <c r="C304" s="2">
        <v>0.8</v>
      </c>
      <c r="D304" s="2">
        <v>1.9</v>
      </c>
      <c r="E304" s="2">
        <v>5.3</v>
      </c>
      <c r="F304" s="2">
        <v>7.9</v>
      </c>
      <c r="G304" s="2">
        <v>6</v>
      </c>
    </row>
    <row r="305" spans="1:7">
      <c r="A305" s="2" t="s">
        <v>65</v>
      </c>
      <c r="B305" s="2">
        <v>1342.2</v>
      </c>
      <c r="C305" s="2">
        <v>50</v>
      </c>
      <c r="D305" s="2">
        <v>133</v>
      </c>
      <c r="E305" s="2">
        <v>261.89999999999998</v>
      </c>
      <c r="F305" s="2">
        <v>441.5</v>
      </c>
      <c r="G305" s="2">
        <v>455.8</v>
      </c>
    </row>
    <row r="306" spans="1:7">
      <c r="A306" s="2" t="s">
        <v>64</v>
      </c>
      <c r="B306" s="2">
        <v>766.8</v>
      </c>
      <c r="C306" s="2">
        <v>16.399999999999999</v>
      </c>
      <c r="D306" s="2">
        <v>57</v>
      </c>
      <c r="E306" s="2">
        <v>144.4</v>
      </c>
      <c r="F306" s="2">
        <v>267.7</v>
      </c>
      <c r="G306" s="2">
        <v>281.3</v>
      </c>
    </row>
    <row r="307" spans="1:7">
      <c r="A307" s="2" t="s">
        <v>63</v>
      </c>
      <c r="B307" s="2">
        <v>454.4</v>
      </c>
      <c r="C307" s="2">
        <v>32.6</v>
      </c>
      <c r="D307" s="2">
        <v>73.099999999999994</v>
      </c>
      <c r="E307" s="2">
        <v>108.6</v>
      </c>
      <c r="F307" s="2">
        <v>136</v>
      </c>
      <c r="G307" s="2">
        <v>104.1</v>
      </c>
    </row>
    <row r="308" spans="1:7">
      <c r="A308" s="2" t="s">
        <v>62</v>
      </c>
      <c r="B308" s="2">
        <v>6.9</v>
      </c>
      <c r="C308" s="2">
        <v>0.2</v>
      </c>
      <c r="D308" s="2">
        <v>0.4</v>
      </c>
      <c r="E308" s="2">
        <v>0.8</v>
      </c>
      <c r="F308" s="2">
        <v>2.5</v>
      </c>
      <c r="G308" s="2">
        <v>3</v>
      </c>
    </row>
    <row r="309" spans="1:7">
      <c r="A309" s="2" t="s">
        <v>61</v>
      </c>
      <c r="B309" s="2">
        <v>125.1</v>
      </c>
      <c r="C309" s="2">
        <v>1.1000000000000001</v>
      </c>
      <c r="D309" s="2">
        <v>3.2</v>
      </c>
      <c r="E309" s="2">
        <v>9.9</v>
      </c>
      <c r="F309" s="2">
        <v>39.4</v>
      </c>
      <c r="G309" s="2">
        <v>71.5</v>
      </c>
    </row>
    <row r="310" spans="1:7">
      <c r="A310" s="2" t="s">
        <v>60</v>
      </c>
      <c r="B310" s="2">
        <v>123.6</v>
      </c>
      <c r="C310" s="2">
        <v>1.1000000000000001</v>
      </c>
      <c r="D310" s="2">
        <v>3</v>
      </c>
      <c r="E310" s="2">
        <v>9.8000000000000007</v>
      </c>
      <c r="F310" s="2">
        <v>38.9</v>
      </c>
      <c r="G310" s="2">
        <v>70.7</v>
      </c>
    </row>
  </sheetData>
  <phoneticPr fontId="40"/>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6" tint="0.59999389629810485"/>
  </sheetPr>
  <dimension ref="A1:D238"/>
  <sheetViews>
    <sheetView workbookViewId="0">
      <selection activeCell="F60" sqref="F60"/>
    </sheetView>
  </sheetViews>
  <sheetFormatPr defaultRowHeight="12"/>
  <cols>
    <col min="1" max="1" width="56" style="2" customWidth="1"/>
    <col min="2" max="4" width="11.375" style="2" customWidth="1"/>
    <col min="5" max="16384" width="9" style="2"/>
  </cols>
  <sheetData>
    <row r="1" spans="1:4">
      <c r="A1" s="2" t="s">
        <v>2124</v>
      </c>
      <c r="B1" s="2" t="s">
        <v>58</v>
      </c>
      <c r="C1" s="2" t="s">
        <v>2125</v>
      </c>
      <c r="D1" s="2" t="s">
        <v>108</v>
      </c>
    </row>
    <row r="2" spans="1:4">
      <c r="A2" s="2" t="s">
        <v>107</v>
      </c>
    </row>
    <row r="3" spans="1:4">
      <c r="A3" s="2" t="s">
        <v>54</v>
      </c>
    </row>
    <row r="4" spans="1:4">
      <c r="B4" s="2" t="s">
        <v>44</v>
      </c>
      <c r="C4" s="2" t="s">
        <v>6</v>
      </c>
      <c r="D4" s="2" t="s">
        <v>7</v>
      </c>
    </row>
    <row r="5" spans="1:4">
      <c r="A5" s="2" t="s">
        <v>106</v>
      </c>
    </row>
    <row r="6" spans="1:4">
      <c r="A6" s="258" t="s">
        <v>44</v>
      </c>
      <c r="B6" s="258">
        <v>458101</v>
      </c>
      <c r="C6" s="258">
        <v>151408</v>
      </c>
      <c r="D6" s="258">
        <v>305954</v>
      </c>
    </row>
    <row r="7" spans="1:4">
      <c r="A7" s="2" t="s">
        <v>43</v>
      </c>
      <c r="B7" s="2">
        <v>391017</v>
      </c>
      <c r="C7" s="2">
        <v>123951</v>
      </c>
      <c r="D7" s="2">
        <v>266407</v>
      </c>
    </row>
    <row r="8" spans="1:4">
      <c r="A8" s="2" t="s">
        <v>42</v>
      </c>
      <c r="B8" s="2">
        <v>354043</v>
      </c>
      <c r="C8" s="2">
        <v>110007</v>
      </c>
      <c r="D8" s="2">
        <v>243518</v>
      </c>
    </row>
    <row r="9" spans="1:4">
      <c r="A9" s="2" t="s">
        <v>41</v>
      </c>
      <c r="B9" s="2">
        <v>84540</v>
      </c>
      <c r="C9" s="2">
        <v>33036</v>
      </c>
      <c r="D9" s="2">
        <v>51347</v>
      </c>
    </row>
    <row r="10" spans="1:4">
      <c r="A10" s="2" t="s">
        <v>40</v>
      </c>
      <c r="B10" s="2">
        <v>210</v>
      </c>
      <c r="C10" s="2">
        <v>23</v>
      </c>
      <c r="D10" s="2">
        <v>186</v>
      </c>
    </row>
    <row r="11" spans="1:4">
      <c r="A11" s="2" t="s">
        <v>39</v>
      </c>
      <c r="B11" s="2">
        <v>22397</v>
      </c>
      <c r="C11" s="2">
        <v>5888</v>
      </c>
      <c r="D11" s="2">
        <v>16443</v>
      </c>
    </row>
    <row r="12" spans="1:4">
      <c r="A12" s="2" t="s">
        <v>38</v>
      </c>
      <c r="B12" s="2">
        <v>5291</v>
      </c>
      <c r="C12" s="2">
        <v>1229</v>
      </c>
      <c r="D12" s="2">
        <v>4055</v>
      </c>
    </row>
    <row r="13" spans="1:4">
      <c r="A13" s="2" t="s">
        <v>37</v>
      </c>
      <c r="B13" s="2">
        <v>150363</v>
      </c>
      <c r="C13" s="2">
        <v>45111</v>
      </c>
      <c r="D13" s="2">
        <v>105067</v>
      </c>
    </row>
    <row r="14" spans="1:4">
      <c r="A14" s="2" t="s">
        <v>36</v>
      </c>
      <c r="B14" s="2">
        <v>60758</v>
      </c>
      <c r="C14" s="2">
        <v>15491</v>
      </c>
      <c r="D14" s="2">
        <v>45199</v>
      </c>
    </row>
    <row r="15" spans="1:4">
      <c r="A15" s="2" t="s">
        <v>35</v>
      </c>
      <c r="B15" s="2">
        <v>30483</v>
      </c>
      <c r="C15" s="2">
        <v>9228</v>
      </c>
      <c r="D15" s="2">
        <v>21222</v>
      </c>
    </row>
    <row r="16" spans="1:4">
      <c r="A16" s="2" t="s">
        <v>34</v>
      </c>
      <c r="B16" s="2">
        <v>5102</v>
      </c>
      <c r="C16" s="2">
        <v>919</v>
      </c>
      <c r="D16" s="2">
        <v>4118</v>
      </c>
    </row>
    <row r="17" spans="1:4">
      <c r="A17" s="2" t="s">
        <v>33</v>
      </c>
      <c r="B17" s="2">
        <v>4505</v>
      </c>
      <c r="C17" s="2">
        <v>836</v>
      </c>
      <c r="D17" s="2">
        <v>3619</v>
      </c>
    </row>
    <row r="18" spans="1:4">
      <c r="A18" s="2" t="s">
        <v>32</v>
      </c>
      <c r="B18" s="2">
        <v>566</v>
      </c>
      <c r="C18" s="2">
        <v>78</v>
      </c>
      <c r="D18" s="2">
        <v>474</v>
      </c>
    </row>
    <row r="19" spans="1:4">
      <c r="A19" s="2" t="s">
        <v>31</v>
      </c>
      <c r="B19" s="2">
        <v>0</v>
      </c>
      <c r="C19" s="2">
        <v>0</v>
      </c>
      <c r="D19" s="2">
        <v>0</v>
      </c>
    </row>
    <row r="20" spans="1:4">
      <c r="A20" s="2" t="s">
        <v>30</v>
      </c>
      <c r="B20" s="2">
        <v>31</v>
      </c>
      <c r="C20" s="2">
        <v>6</v>
      </c>
      <c r="D20" s="2">
        <v>25</v>
      </c>
    </row>
    <row r="21" spans="1:4">
      <c r="A21" s="2" t="s">
        <v>29</v>
      </c>
      <c r="B21" s="2">
        <v>2</v>
      </c>
      <c r="C21" s="2">
        <v>0</v>
      </c>
      <c r="D21" s="2">
        <v>2</v>
      </c>
    </row>
    <row r="22" spans="1:4">
      <c r="A22" s="2" t="s">
        <v>28</v>
      </c>
      <c r="B22" s="2">
        <v>5444</v>
      </c>
      <c r="C22" s="2">
        <v>2308</v>
      </c>
      <c r="D22" s="2">
        <v>3116</v>
      </c>
    </row>
    <row r="23" spans="1:4">
      <c r="A23" s="257" t="s">
        <v>27</v>
      </c>
      <c r="B23" s="257">
        <v>26428</v>
      </c>
      <c r="C23" s="257">
        <v>10717</v>
      </c>
      <c r="D23" s="257">
        <v>15656</v>
      </c>
    </row>
    <row r="24" spans="1:4">
      <c r="A24" s="2" t="s">
        <v>26</v>
      </c>
      <c r="B24" s="2">
        <v>55194</v>
      </c>
      <c r="C24" s="2">
        <v>24600</v>
      </c>
      <c r="D24" s="2">
        <v>30553</v>
      </c>
    </row>
    <row r="25" spans="1:4">
      <c r="A25" s="2" t="s">
        <v>25</v>
      </c>
      <c r="B25" s="2">
        <v>11890</v>
      </c>
      <c r="C25" s="2">
        <v>2858</v>
      </c>
      <c r="D25" s="2">
        <v>8995</v>
      </c>
    </row>
    <row r="26" spans="1:4">
      <c r="A26" s="2" t="s">
        <v>24</v>
      </c>
      <c r="B26" s="2">
        <v>584</v>
      </c>
      <c r="C26" s="2">
        <v>217</v>
      </c>
      <c r="D26" s="2">
        <v>364</v>
      </c>
    </row>
    <row r="27" spans="1:4">
      <c r="A27" s="2" t="s">
        <v>97</v>
      </c>
      <c r="B27" s="2">
        <v>8652</v>
      </c>
      <c r="C27" s="2">
        <v>2638</v>
      </c>
      <c r="D27" s="2">
        <v>5988</v>
      </c>
    </row>
    <row r="28" spans="1:4">
      <c r="A28" s="2" t="s">
        <v>96</v>
      </c>
      <c r="B28" s="2">
        <v>7</v>
      </c>
      <c r="C28" s="2">
        <v>2</v>
      </c>
      <c r="D28" s="2">
        <v>5</v>
      </c>
    </row>
    <row r="29" spans="1:4">
      <c r="A29" s="259" t="s">
        <v>21</v>
      </c>
      <c r="B29" s="259">
        <v>2646</v>
      </c>
      <c r="C29" s="259" t="s">
        <v>19</v>
      </c>
      <c r="D29" s="259">
        <v>2636</v>
      </c>
    </row>
    <row r="30" spans="1:4">
      <c r="A30" s="2" t="s">
        <v>20</v>
      </c>
      <c r="B30" s="2">
        <v>2</v>
      </c>
      <c r="C30" s="2" t="s">
        <v>19</v>
      </c>
      <c r="D30" s="2">
        <v>2</v>
      </c>
    </row>
    <row r="31" spans="1:4">
      <c r="A31" s="2" t="s">
        <v>105</v>
      </c>
    </row>
    <row r="32" spans="1:4">
      <c r="A32" s="2" t="s">
        <v>44</v>
      </c>
      <c r="B32" s="2">
        <v>10990</v>
      </c>
      <c r="C32" s="2">
        <v>2555</v>
      </c>
      <c r="D32" s="2">
        <v>8427</v>
      </c>
    </row>
    <row r="33" spans="1:4">
      <c r="A33" s="2" t="s">
        <v>43</v>
      </c>
      <c r="B33" s="2">
        <v>9571</v>
      </c>
      <c r="C33" s="2">
        <v>2097</v>
      </c>
      <c r="D33" s="2">
        <v>7465</v>
      </c>
    </row>
    <row r="34" spans="1:4">
      <c r="A34" s="2" t="s">
        <v>42</v>
      </c>
      <c r="B34" s="2">
        <v>9295</v>
      </c>
      <c r="C34" s="2">
        <v>2027</v>
      </c>
      <c r="D34" s="2">
        <v>7261</v>
      </c>
    </row>
    <row r="35" spans="1:4">
      <c r="A35" s="2" t="s">
        <v>41</v>
      </c>
      <c r="B35" s="2">
        <v>1571</v>
      </c>
      <c r="C35" s="2">
        <v>429</v>
      </c>
      <c r="D35" s="2">
        <v>1140</v>
      </c>
    </row>
    <row r="36" spans="1:4">
      <c r="A36" s="2" t="s">
        <v>40</v>
      </c>
      <c r="B36" s="2">
        <v>9</v>
      </c>
      <c r="C36" s="2">
        <v>1</v>
      </c>
      <c r="D36" s="2">
        <v>8</v>
      </c>
    </row>
    <row r="37" spans="1:4">
      <c r="A37" s="2" t="s">
        <v>39</v>
      </c>
      <c r="B37" s="2">
        <v>1346</v>
      </c>
      <c r="C37" s="2">
        <v>288</v>
      </c>
      <c r="D37" s="2">
        <v>1057</v>
      </c>
    </row>
    <row r="38" spans="1:4">
      <c r="A38" s="2" t="s">
        <v>38</v>
      </c>
      <c r="B38" s="2">
        <v>494</v>
      </c>
      <c r="C38" s="2">
        <v>100</v>
      </c>
      <c r="D38" s="2">
        <v>394</v>
      </c>
    </row>
    <row r="39" spans="1:4">
      <c r="A39" s="2" t="s">
        <v>37</v>
      </c>
      <c r="B39" s="2">
        <v>2432</v>
      </c>
      <c r="C39" s="2">
        <v>531</v>
      </c>
      <c r="D39" s="2">
        <v>1900</v>
      </c>
    </row>
    <row r="40" spans="1:4">
      <c r="A40" s="2" t="s">
        <v>36</v>
      </c>
      <c r="B40" s="2">
        <v>2228</v>
      </c>
      <c r="C40" s="2">
        <v>449</v>
      </c>
      <c r="D40" s="2">
        <v>1778</v>
      </c>
    </row>
    <row r="41" spans="1:4">
      <c r="A41" s="2" t="s">
        <v>35</v>
      </c>
      <c r="B41" s="2">
        <v>1214</v>
      </c>
      <c r="C41" s="2">
        <v>230</v>
      </c>
      <c r="D41" s="2">
        <v>984</v>
      </c>
    </row>
    <row r="42" spans="1:4">
      <c r="A42" s="2" t="s">
        <v>34</v>
      </c>
      <c r="B42" s="2">
        <v>44</v>
      </c>
      <c r="C42" s="2">
        <v>7</v>
      </c>
      <c r="D42" s="2">
        <v>37</v>
      </c>
    </row>
    <row r="43" spans="1:4">
      <c r="A43" s="2" t="s">
        <v>33</v>
      </c>
      <c r="B43" s="2">
        <v>37</v>
      </c>
      <c r="C43" s="2">
        <v>6</v>
      </c>
      <c r="D43" s="2">
        <v>31</v>
      </c>
    </row>
    <row r="44" spans="1:4">
      <c r="A44" s="2" t="s">
        <v>32</v>
      </c>
      <c r="B44" s="2">
        <v>6</v>
      </c>
      <c r="C44" s="2">
        <v>1</v>
      </c>
      <c r="D44" s="2">
        <v>5</v>
      </c>
    </row>
    <row r="45" spans="1:4">
      <c r="A45" s="2" t="s">
        <v>31</v>
      </c>
      <c r="B45" s="2" t="s">
        <v>19</v>
      </c>
      <c r="C45" s="2" t="s">
        <v>19</v>
      </c>
      <c r="D45" s="2" t="s">
        <v>19</v>
      </c>
    </row>
    <row r="46" spans="1:4">
      <c r="A46" s="2" t="s">
        <v>30</v>
      </c>
      <c r="B46" s="2">
        <v>0</v>
      </c>
      <c r="C46" s="2" t="s">
        <v>19</v>
      </c>
      <c r="D46" s="2">
        <v>0</v>
      </c>
    </row>
    <row r="47" spans="1:4">
      <c r="A47" s="2" t="s">
        <v>29</v>
      </c>
      <c r="B47" s="2">
        <v>0</v>
      </c>
      <c r="C47" s="2" t="s">
        <v>19</v>
      </c>
      <c r="D47" s="2">
        <v>0</v>
      </c>
    </row>
    <row r="48" spans="1:4">
      <c r="A48" s="2" t="s">
        <v>28</v>
      </c>
      <c r="B48" s="2">
        <v>88</v>
      </c>
      <c r="C48" s="2">
        <v>23</v>
      </c>
      <c r="D48" s="2">
        <v>64</v>
      </c>
    </row>
    <row r="49" spans="1:4">
      <c r="A49" s="2" t="s">
        <v>27</v>
      </c>
      <c r="B49" s="2">
        <v>144</v>
      </c>
      <c r="C49" s="2">
        <v>41</v>
      </c>
      <c r="D49" s="2">
        <v>103</v>
      </c>
    </row>
    <row r="50" spans="1:4">
      <c r="A50" s="2" t="s">
        <v>26</v>
      </c>
      <c r="B50" s="2">
        <v>1279</v>
      </c>
      <c r="C50" s="2">
        <v>422</v>
      </c>
      <c r="D50" s="2">
        <v>857</v>
      </c>
    </row>
    <row r="51" spans="1:4">
      <c r="A51" s="2" t="s">
        <v>25</v>
      </c>
      <c r="B51" s="2">
        <v>140</v>
      </c>
      <c r="C51" s="2">
        <v>36</v>
      </c>
      <c r="D51" s="2">
        <v>104</v>
      </c>
    </row>
    <row r="52" spans="1:4">
      <c r="A52" s="2" t="s">
        <v>24</v>
      </c>
      <c r="B52" s="2">
        <v>5</v>
      </c>
      <c r="C52" s="2">
        <v>3</v>
      </c>
      <c r="D52" s="2">
        <v>2</v>
      </c>
    </row>
    <row r="53" spans="1:4">
      <c r="A53" s="2" t="s">
        <v>97</v>
      </c>
      <c r="B53" s="2">
        <v>113</v>
      </c>
      <c r="C53" s="2">
        <v>33</v>
      </c>
      <c r="D53" s="2">
        <v>81</v>
      </c>
    </row>
    <row r="54" spans="1:4">
      <c r="A54" s="2" t="s">
        <v>96</v>
      </c>
      <c r="B54" s="2" t="s">
        <v>19</v>
      </c>
      <c r="C54" s="2" t="s">
        <v>19</v>
      </c>
      <c r="D54" s="2" t="s">
        <v>19</v>
      </c>
    </row>
    <row r="55" spans="1:4">
      <c r="A55" s="2" t="s">
        <v>21</v>
      </c>
      <c r="B55" s="2">
        <v>22</v>
      </c>
      <c r="C55" s="2" t="s">
        <v>19</v>
      </c>
      <c r="D55" s="2">
        <v>22</v>
      </c>
    </row>
    <row r="56" spans="1:4">
      <c r="A56" s="2" t="s">
        <v>20</v>
      </c>
      <c r="B56" s="2" t="s">
        <v>19</v>
      </c>
      <c r="C56" s="2" t="s">
        <v>19</v>
      </c>
      <c r="D56" s="2" t="s">
        <v>19</v>
      </c>
    </row>
    <row r="57" spans="1:4">
      <c r="A57" s="2" t="s">
        <v>104</v>
      </c>
    </row>
    <row r="58" spans="1:4">
      <c r="A58" s="2" t="s">
        <v>44</v>
      </c>
      <c r="B58" s="2">
        <v>22308</v>
      </c>
      <c r="C58" s="2">
        <v>6974</v>
      </c>
      <c r="D58" s="2">
        <v>15308</v>
      </c>
    </row>
    <row r="59" spans="1:4">
      <c r="A59" s="2" t="s">
        <v>43</v>
      </c>
      <c r="B59" s="2">
        <v>19165</v>
      </c>
      <c r="C59" s="2">
        <v>5714</v>
      </c>
      <c r="D59" s="2">
        <v>13426</v>
      </c>
    </row>
    <row r="60" spans="1:4">
      <c r="A60" s="2" t="s">
        <v>42</v>
      </c>
      <c r="B60" s="2">
        <v>18433</v>
      </c>
      <c r="C60" s="2">
        <v>5453</v>
      </c>
      <c r="D60" s="2">
        <v>12959</v>
      </c>
    </row>
    <row r="61" spans="1:4">
      <c r="A61" s="2" t="s">
        <v>41</v>
      </c>
      <c r="B61" s="2">
        <v>5521</v>
      </c>
      <c r="C61" s="2">
        <v>2096</v>
      </c>
      <c r="D61" s="2">
        <v>3417</v>
      </c>
    </row>
    <row r="62" spans="1:4">
      <c r="A62" s="2" t="s">
        <v>40</v>
      </c>
      <c r="B62" s="2">
        <v>18</v>
      </c>
      <c r="C62" s="2">
        <v>2</v>
      </c>
      <c r="D62" s="2">
        <v>16</v>
      </c>
    </row>
    <row r="63" spans="1:4">
      <c r="A63" s="2" t="s">
        <v>39</v>
      </c>
      <c r="B63" s="2">
        <v>1775</v>
      </c>
      <c r="C63" s="2">
        <v>464</v>
      </c>
      <c r="D63" s="2">
        <v>1307</v>
      </c>
    </row>
    <row r="64" spans="1:4">
      <c r="A64" s="2" t="s">
        <v>38</v>
      </c>
      <c r="B64" s="2">
        <v>503</v>
      </c>
      <c r="C64" s="2">
        <v>112</v>
      </c>
      <c r="D64" s="2">
        <v>391</v>
      </c>
    </row>
    <row r="65" spans="1:4">
      <c r="A65" s="2" t="s">
        <v>37</v>
      </c>
      <c r="B65" s="2">
        <v>5543</v>
      </c>
      <c r="C65" s="2">
        <v>1579</v>
      </c>
      <c r="D65" s="2">
        <v>3959</v>
      </c>
    </row>
    <row r="66" spans="1:4">
      <c r="A66" s="2" t="s">
        <v>36</v>
      </c>
      <c r="B66" s="2">
        <v>3300</v>
      </c>
      <c r="C66" s="2">
        <v>766</v>
      </c>
      <c r="D66" s="2">
        <v>2531</v>
      </c>
    </row>
    <row r="67" spans="1:4">
      <c r="A67" s="2" t="s">
        <v>35</v>
      </c>
      <c r="B67" s="2">
        <v>1774</v>
      </c>
      <c r="C67" s="2">
        <v>433</v>
      </c>
      <c r="D67" s="2">
        <v>1339</v>
      </c>
    </row>
    <row r="68" spans="1:4">
      <c r="A68" s="2" t="s">
        <v>34</v>
      </c>
      <c r="B68" s="2">
        <v>112</v>
      </c>
      <c r="C68" s="2">
        <v>29</v>
      </c>
      <c r="D68" s="2">
        <v>82</v>
      </c>
    </row>
    <row r="69" spans="1:4">
      <c r="A69" s="2" t="s">
        <v>33</v>
      </c>
      <c r="B69" s="2">
        <v>98</v>
      </c>
      <c r="C69" s="2">
        <v>27</v>
      </c>
      <c r="D69" s="2">
        <v>70</v>
      </c>
    </row>
    <row r="70" spans="1:4">
      <c r="A70" s="2" t="s">
        <v>32</v>
      </c>
      <c r="B70" s="2">
        <v>14</v>
      </c>
      <c r="C70" s="2">
        <v>2</v>
      </c>
      <c r="D70" s="2">
        <v>11</v>
      </c>
    </row>
    <row r="71" spans="1:4">
      <c r="A71" s="2" t="s">
        <v>31</v>
      </c>
      <c r="B71" s="2" t="s">
        <v>19</v>
      </c>
      <c r="C71" s="2" t="s">
        <v>19</v>
      </c>
      <c r="D71" s="2" t="s">
        <v>19</v>
      </c>
    </row>
    <row r="72" spans="1:4">
      <c r="A72" s="2" t="s">
        <v>30</v>
      </c>
      <c r="B72" s="2">
        <v>0</v>
      </c>
      <c r="C72" s="2" t="s">
        <v>19</v>
      </c>
      <c r="D72" s="2">
        <v>0</v>
      </c>
    </row>
    <row r="73" spans="1:4">
      <c r="A73" s="2" t="s">
        <v>29</v>
      </c>
      <c r="B73" s="2">
        <v>0</v>
      </c>
      <c r="C73" s="2" t="s">
        <v>19</v>
      </c>
      <c r="D73" s="2">
        <v>0</v>
      </c>
    </row>
    <row r="74" spans="1:4">
      <c r="A74" s="2" t="s">
        <v>28</v>
      </c>
      <c r="B74" s="2">
        <v>193</v>
      </c>
      <c r="C74" s="2">
        <v>72</v>
      </c>
      <c r="D74" s="2">
        <v>120</v>
      </c>
    </row>
    <row r="75" spans="1:4">
      <c r="A75" s="2" t="s">
        <v>27</v>
      </c>
      <c r="B75" s="2">
        <v>427</v>
      </c>
      <c r="C75" s="2">
        <v>160</v>
      </c>
      <c r="D75" s="2">
        <v>265</v>
      </c>
    </row>
    <row r="76" spans="1:4">
      <c r="A76" s="2" t="s">
        <v>26</v>
      </c>
      <c r="B76" s="2">
        <v>2739</v>
      </c>
      <c r="C76" s="2">
        <v>1159</v>
      </c>
      <c r="D76" s="2">
        <v>1578</v>
      </c>
    </row>
    <row r="77" spans="1:4">
      <c r="A77" s="2" t="s">
        <v>25</v>
      </c>
      <c r="B77" s="2">
        <v>405</v>
      </c>
      <c r="C77" s="2">
        <v>101</v>
      </c>
      <c r="D77" s="2">
        <v>303</v>
      </c>
    </row>
    <row r="78" spans="1:4">
      <c r="A78" s="2" t="s">
        <v>24</v>
      </c>
      <c r="B78" s="2">
        <v>16</v>
      </c>
      <c r="C78" s="2">
        <v>8</v>
      </c>
      <c r="D78" s="2">
        <v>7</v>
      </c>
    </row>
    <row r="79" spans="1:4">
      <c r="A79" s="2" t="s">
        <v>97</v>
      </c>
      <c r="B79" s="2">
        <v>282</v>
      </c>
      <c r="C79" s="2">
        <v>92</v>
      </c>
      <c r="D79" s="2">
        <v>189</v>
      </c>
    </row>
    <row r="80" spans="1:4">
      <c r="A80" s="2" t="s">
        <v>96</v>
      </c>
      <c r="B80" s="2">
        <v>0</v>
      </c>
      <c r="C80" s="2">
        <v>0</v>
      </c>
      <c r="D80" s="2">
        <v>0</v>
      </c>
    </row>
    <row r="81" spans="1:4">
      <c r="A81" s="2" t="s">
        <v>21</v>
      </c>
      <c r="B81" s="2">
        <v>107</v>
      </c>
      <c r="C81" s="2" t="s">
        <v>19</v>
      </c>
      <c r="D81" s="2">
        <v>107</v>
      </c>
    </row>
    <row r="82" spans="1:4">
      <c r="A82" s="2" t="s">
        <v>20</v>
      </c>
      <c r="B82" s="2" t="s">
        <v>19</v>
      </c>
      <c r="C82" s="2" t="s">
        <v>19</v>
      </c>
      <c r="D82" s="2" t="s">
        <v>19</v>
      </c>
    </row>
    <row r="83" spans="1:4">
      <c r="A83" s="2" t="s">
        <v>103</v>
      </c>
    </row>
    <row r="84" spans="1:4">
      <c r="A84" s="2" t="s">
        <v>44</v>
      </c>
      <c r="B84" s="2">
        <v>34883</v>
      </c>
      <c r="C84" s="2">
        <v>11821</v>
      </c>
      <c r="D84" s="2">
        <v>23019</v>
      </c>
    </row>
    <row r="85" spans="1:4">
      <c r="A85" s="2" t="s">
        <v>43</v>
      </c>
      <c r="B85" s="2">
        <v>29778</v>
      </c>
      <c r="C85" s="2">
        <v>9612</v>
      </c>
      <c r="D85" s="2">
        <v>20127</v>
      </c>
    </row>
    <row r="86" spans="1:4">
      <c r="A86" s="2" t="s">
        <v>42</v>
      </c>
      <c r="B86" s="2">
        <v>28493</v>
      </c>
      <c r="C86" s="2">
        <v>9116</v>
      </c>
      <c r="D86" s="2">
        <v>19345</v>
      </c>
    </row>
    <row r="87" spans="1:4">
      <c r="A87" s="2" t="s">
        <v>41</v>
      </c>
      <c r="B87" s="2">
        <v>7491</v>
      </c>
      <c r="C87" s="2">
        <v>2916</v>
      </c>
      <c r="D87" s="2">
        <v>4564</v>
      </c>
    </row>
    <row r="88" spans="1:4">
      <c r="A88" s="2" t="s">
        <v>40</v>
      </c>
      <c r="B88" s="2">
        <v>18</v>
      </c>
      <c r="C88" s="2">
        <v>1</v>
      </c>
      <c r="D88" s="2">
        <v>17</v>
      </c>
    </row>
    <row r="89" spans="1:4">
      <c r="A89" s="2" t="s">
        <v>39</v>
      </c>
      <c r="B89" s="2">
        <v>2366</v>
      </c>
      <c r="C89" s="2">
        <v>656</v>
      </c>
      <c r="D89" s="2">
        <v>1704</v>
      </c>
    </row>
    <row r="90" spans="1:4">
      <c r="A90" s="2" t="s">
        <v>38</v>
      </c>
      <c r="B90" s="2">
        <v>576</v>
      </c>
      <c r="C90" s="2">
        <v>138</v>
      </c>
      <c r="D90" s="2">
        <v>438</v>
      </c>
    </row>
    <row r="91" spans="1:4">
      <c r="A91" s="2" t="s">
        <v>37</v>
      </c>
      <c r="B91" s="2">
        <v>10250</v>
      </c>
      <c r="C91" s="2">
        <v>3277</v>
      </c>
      <c r="D91" s="2">
        <v>6964</v>
      </c>
    </row>
    <row r="92" spans="1:4">
      <c r="A92" s="2" t="s">
        <v>36</v>
      </c>
      <c r="B92" s="2">
        <v>5075</v>
      </c>
      <c r="C92" s="2">
        <v>1351</v>
      </c>
      <c r="D92" s="2">
        <v>3719</v>
      </c>
    </row>
    <row r="93" spans="1:4">
      <c r="A93" s="2" t="s">
        <v>35</v>
      </c>
      <c r="B93" s="2">
        <v>2717</v>
      </c>
      <c r="C93" s="2">
        <v>777</v>
      </c>
      <c r="D93" s="2">
        <v>1938</v>
      </c>
    </row>
    <row r="94" spans="1:4">
      <c r="A94" s="2" t="s">
        <v>34</v>
      </c>
      <c r="B94" s="2">
        <v>169</v>
      </c>
      <c r="C94" s="2">
        <v>34</v>
      </c>
      <c r="D94" s="2">
        <v>131</v>
      </c>
    </row>
    <row r="95" spans="1:4">
      <c r="A95" s="2" t="s">
        <v>33</v>
      </c>
      <c r="B95" s="2">
        <v>146</v>
      </c>
      <c r="C95" s="2">
        <v>31</v>
      </c>
      <c r="D95" s="2">
        <v>113</v>
      </c>
    </row>
    <row r="96" spans="1:4">
      <c r="A96" s="2" t="s">
        <v>32</v>
      </c>
      <c r="B96" s="2">
        <v>21</v>
      </c>
      <c r="C96" s="2">
        <v>3</v>
      </c>
      <c r="D96" s="2">
        <v>17</v>
      </c>
    </row>
    <row r="97" spans="1:4">
      <c r="A97" s="2" t="s">
        <v>31</v>
      </c>
      <c r="B97" s="2">
        <v>0</v>
      </c>
      <c r="C97" s="2">
        <v>0</v>
      </c>
      <c r="D97" s="2">
        <v>0</v>
      </c>
    </row>
    <row r="98" spans="1:4">
      <c r="A98" s="2" t="s">
        <v>30</v>
      </c>
      <c r="B98" s="2">
        <v>1</v>
      </c>
      <c r="C98" s="2">
        <v>0</v>
      </c>
      <c r="D98" s="2">
        <v>1</v>
      </c>
    </row>
    <row r="99" spans="1:4">
      <c r="A99" s="2" t="s">
        <v>29</v>
      </c>
      <c r="B99" s="2">
        <v>0</v>
      </c>
      <c r="C99" s="2">
        <v>0</v>
      </c>
      <c r="D99" s="2">
        <v>0</v>
      </c>
    </row>
    <row r="100" spans="1:4">
      <c r="A100" s="2" t="s">
        <v>28</v>
      </c>
      <c r="B100" s="2">
        <v>299</v>
      </c>
      <c r="C100" s="2">
        <v>122</v>
      </c>
      <c r="D100" s="2">
        <v>175</v>
      </c>
    </row>
    <row r="101" spans="1:4">
      <c r="A101" s="2" t="s">
        <v>27</v>
      </c>
      <c r="B101" s="2">
        <v>817</v>
      </c>
      <c r="C101" s="2">
        <v>340</v>
      </c>
      <c r="D101" s="2">
        <v>475</v>
      </c>
    </row>
    <row r="102" spans="1:4">
      <c r="A102" s="2" t="s">
        <v>26</v>
      </c>
      <c r="B102" s="2">
        <v>4468</v>
      </c>
      <c r="C102" s="2">
        <v>2029</v>
      </c>
      <c r="D102" s="2">
        <v>2437</v>
      </c>
    </row>
    <row r="103" spans="1:4">
      <c r="A103" s="2" t="s">
        <v>25</v>
      </c>
      <c r="B103" s="2">
        <v>637</v>
      </c>
      <c r="C103" s="2">
        <v>179</v>
      </c>
      <c r="D103" s="2">
        <v>455</v>
      </c>
    </row>
    <row r="104" spans="1:4">
      <c r="A104" s="2" t="s">
        <v>24</v>
      </c>
      <c r="B104" s="2">
        <v>32</v>
      </c>
      <c r="C104" s="2">
        <v>17</v>
      </c>
      <c r="D104" s="2">
        <v>15</v>
      </c>
    </row>
    <row r="105" spans="1:4">
      <c r="A105" s="2" t="s">
        <v>97</v>
      </c>
      <c r="B105" s="2">
        <v>456</v>
      </c>
      <c r="C105" s="2">
        <v>163</v>
      </c>
      <c r="D105" s="2">
        <v>292</v>
      </c>
    </row>
    <row r="106" spans="1:4">
      <c r="A106" s="2" t="s">
        <v>96</v>
      </c>
      <c r="B106" s="2">
        <v>0</v>
      </c>
      <c r="C106" s="2">
        <v>0</v>
      </c>
      <c r="D106" s="2">
        <v>0</v>
      </c>
    </row>
    <row r="107" spans="1:4">
      <c r="A107" s="2" t="s">
        <v>21</v>
      </c>
      <c r="B107" s="2">
        <v>149</v>
      </c>
      <c r="C107" s="2" t="s">
        <v>19</v>
      </c>
      <c r="D107" s="2">
        <v>148</v>
      </c>
    </row>
    <row r="108" spans="1:4">
      <c r="A108" s="2" t="s">
        <v>20</v>
      </c>
      <c r="B108" s="2" t="s">
        <v>19</v>
      </c>
      <c r="C108" s="2" t="s">
        <v>19</v>
      </c>
      <c r="D108" s="2" t="s">
        <v>19</v>
      </c>
    </row>
    <row r="109" spans="1:4">
      <c r="A109" s="2" t="s">
        <v>102</v>
      </c>
    </row>
    <row r="110" spans="1:4">
      <c r="A110" s="2" t="s">
        <v>44</v>
      </c>
      <c r="B110" s="2">
        <v>66772</v>
      </c>
      <c r="C110" s="2">
        <v>24001</v>
      </c>
      <c r="D110" s="2">
        <v>42684</v>
      </c>
    </row>
    <row r="111" spans="1:4">
      <c r="A111" s="2" t="s">
        <v>43</v>
      </c>
      <c r="B111" s="2">
        <v>56679</v>
      </c>
      <c r="C111" s="2">
        <v>19457</v>
      </c>
      <c r="D111" s="2">
        <v>37144</v>
      </c>
    </row>
    <row r="112" spans="1:4">
      <c r="A112" s="2" t="s">
        <v>42</v>
      </c>
      <c r="B112" s="2">
        <v>54055</v>
      </c>
      <c r="C112" s="2">
        <v>18362</v>
      </c>
      <c r="D112" s="2">
        <v>35627</v>
      </c>
    </row>
    <row r="113" spans="1:4">
      <c r="A113" s="2" t="s">
        <v>41</v>
      </c>
      <c r="B113" s="2">
        <v>13482</v>
      </c>
      <c r="C113" s="2">
        <v>5529</v>
      </c>
      <c r="D113" s="2">
        <v>7932</v>
      </c>
    </row>
    <row r="114" spans="1:4">
      <c r="A114" s="2" t="s">
        <v>40</v>
      </c>
      <c r="B114" s="2">
        <v>24</v>
      </c>
      <c r="C114" s="2">
        <v>3</v>
      </c>
      <c r="D114" s="2">
        <v>22</v>
      </c>
    </row>
    <row r="115" spans="1:4">
      <c r="A115" s="2" t="s">
        <v>39</v>
      </c>
      <c r="B115" s="2">
        <v>3732</v>
      </c>
      <c r="C115" s="2">
        <v>1049</v>
      </c>
      <c r="D115" s="2">
        <v>2673</v>
      </c>
    </row>
    <row r="116" spans="1:4">
      <c r="A116" s="2" t="s">
        <v>38</v>
      </c>
      <c r="B116" s="2">
        <v>869</v>
      </c>
      <c r="C116" s="2">
        <v>229</v>
      </c>
      <c r="D116" s="2">
        <v>639</v>
      </c>
    </row>
    <row r="117" spans="1:4">
      <c r="A117" s="2" t="s">
        <v>37</v>
      </c>
      <c r="B117" s="2">
        <v>21663</v>
      </c>
      <c r="C117" s="2">
        <v>7362</v>
      </c>
      <c r="D117" s="2">
        <v>14280</v>
      </c>
    </row>
    <row r="118" spans="1:4">
      <c r="A118" s="2" t="s">
        <v>36</v>
      </c>
      <c r="B118" s="2">
        <v>9344</v>
      </c>
      <c r="C118" s="2">
        <v>2612</v>
      </c>
      <c r="D118" s="2">
        <v>6723</v>
      </c>
    </row>
    <row r="119" spans="1:4">
      <c r="A119" s="2" t="s">
        <v>35</v>
      </c>
      <c r="B119" s="2">
        <v>4941</v>
      </c>
      <c r="C119" s="2">
        <v>1578</v>
      </c>
      <c r="D119" s="2">
        <v>3358</v>
      </c>
    </row>
    <row r="120" spans="1:4">
      <c r="A120" s="2" t="s">
        <v>34</v>
      </c>
      <c r="B120" s="2">
        <v>351</v>
      </c>
      <c r="C120" s="2">
        <v>72</v>
      </c>
      <c r="D120" s="2">
        <v>272</v>
      </c>
    </row>
    <row r="121" spans="1:4">
      <c r="A121" s="2" t="s">
        <v>33</v>
      </c>
      <c r="B121" s="2">
        <v>307</v>
      </c>
      <c r="C121" s="2">
        <v>66</v>
      </c>
      <c r="D121" s="2">
        <v>236</v>
      </c>
    </row>
    <row r="122" spans="1:4">
      <c r="A122" s="2" t="s">
        <v>32</v>
      </c>
      <c r="B122" s="2">
        <v>42</v>
      </c>
      <c r="C122" s="2">
        <v>6</v>
      </c>
      <c r="D122" s="2">
        <v>35</v>
      </c>
    </row>
    <row r="123" spans="1:4">
      <c r="A123" s="2" t="s">
        <v>31</v>
      </c>
      <c r="B123" s="2">
        <v>0</v>
      </c>
      <c r="C123" s="2" t="s">
        <v>19</v>
      </c>
      <c r="D123" s="2">
        <v>0</v>
      </c>
    </row>
    <row r="124" spans="1:4">
      <c r="A124" s="2" t="s">
        <v>30</v>
      </c>
      <c r="B124" s="2">
        <v>1</v>
      </c>
      <c r="C124" s="2">
        <v>1</v>
      </c>
      <c r="D124" s="2">
        <v>1</v>
      </c>
    </row>
    <row r="125" spans="1:4">
      <c r="A125" s="2" t="s">
        <v>29</v>
      </c>
      <c r="B125" s="2">
        <v>0</v>
      </c>
      <c r="C125" s="2">
        <v>0</v>
      </c>
      <c r="D125" s="2">
        <v>0</v>
      </c>
    </row>
    <row r="126" spans="1:4">
      <c r="A126" s="2" t="s">
        <v>28</v>
      </c>
      <c r="B126" s="2">
        <v>539</v>
      </c>
      <c r="C126" s="2">
        <v>227</v>
      </c>
      <c r="D126" s="2">
        <v>310</v>
      </c>
    </row>
    <row r="127" spans="1:4">
      <c r="A127" s="2" t="s">
        <v>27</v>
      </c>
      <c r="B127" s="2">
        <v>1734</v>
      </c>
      <c r="C127" s="2">
        <v>797</v>
      </c>
      <c r="D127" s="2">
        <v>935</v>
      </c>
    </row>
    <row r="128" spans="1:4">
      <c r="A128" s="2" t="s">
        <v>26</v>
      </c>
      <c r="B128" s="2">
        <v>8779</v>
      </c>
      <c r="C128" s="2">
        <v>4182</v>
      </c>
      <c r="D128" s="2">
        <v>4591</v>
      </c>
    </row>
    <row r="129" spans="1:4">
      <c r="A129" s="2" t="s">
        <v>25</v>
      </c>
      <c r="B129" s="2">
        <v>1314</v>
      </c>
      <c r="C129" s="2">
        <v>362</v>
      </c>
      <c r="D129" s="2">
        <v>949</v>
      </c>
    </row>
    <row r="130" spans="1:4">
      <c r="A130" s="2" t="s">
        <v>24</v>
      </c>
      <c r="B130" s="2">
        <v>70</v>
      </c>
      <c r="C130" s="2">
        <v>33</v>
      </c>
      <c r="D130" s="2">
        <v>37</v>
      </c>
    </row>
    <row r="131" spans="1:4">
      <c r="A131" s="2" t="s">
        <v>97</v>
      </c>
      <c r="B131" s="2">
        <v>950</v>
      </c>
      <c r="C131" s="2">
        <v>329</v>
      </c>
      <c r="D131" s="2">
        <v>618</v>
      </c>
    </row>
    <row r="132" spans="1:4">
      <c r="A132" s="2" t="s">
        <v>96</v>
      </c>
      <c r="B132" s="2">
        <v>1</v>
      </c>
      <c r="C132" s="2">
        <v>0</v>
      </c>
      <c r="D132" s="2">
        <v>0</v>
      </c>
    </row>
    <row r="133" spans="1:4">
      <c r="A133" s="2" t="s">
        <v>21</v>
      </c>
      <c r="B133" s="2">
        <v>294</v>
      </c>
      <c r="C133" s="2" t="s">
        <v>19</v>
      </c>
      <c r="D133" s="2">
        <v>293</v>
      </c>
    </row>
    <row r="134" spans="1:4">
      <c r="A134" s="2" t="s">
        <v>20</v>
      </c>
      <c r="B134" s="2" t="s">
        <v>19</v>
      </c>
      <c r="C134" s="2" t="s">
        <v>19</v>
      </c>
      <c r="D134" s="2" t="s">
        <v>19</v>
      </c>
    </row>
    <row r="135" spans="1:4">
      <c r="A135" s="2" t="s">
        <v>101</v>
      </c>
    </row>
    <row r="136" spans="1:4">
      <c r="A136" s="2" t="s">
        <v>44</v>
      </c>
      <c r="B136" s="2">
        <v>120549</v>
      </c>
      <c r="C136" s="2">
        <v>42854</v>
      </c>
      <c r="D136" s="2">
        <v>77520</v>
      </c>
    </row>
    <row r="137" spans="1:4">
      <c r="A137" s="2" t="s">
        <v>43</v>
      </c>
      <c r="B137" s="2">
        <v>102385</v>
      </c>
      <c r="C137" s="2">
        <v>34890</v>
      </c>
      <c r="D137" s="2">
        <v>67337</v>
      </c>
    </row>
    <row r="138" spans="1:4">
      <c r="A138" s="2" t="s">
        <v>42</v>
      </c>
      <c r="B138" s="2">
        <v>95270</v>
      </c>
      <c r="C138" s="2">
        <v>32010</v>
      </c>
      <c r="D138" s="2">
        <v>63132</v>
      </c>
    </row>
    <row r="139" spans="1:4">
      <c r="A139" s="2" t="s">
        <v>41</v>
      </c>
      <c r="B139" s="2">
        <v>22995</v>
      </c>
      <c r="C139" s="2">
        <v>9539</v>
      </c>
      <c r="D139" s="2">
        <v>13419</v>
      </c>
    </row>
    <row r="140" spans="1:4">
      <c r="A140" s="2" t="s">
        <v>40</v>
      </c>
      <c r="B140" s="2">
        <v>36</v>
      </c>
      <c r="C140" s="2">
        <v>4</v>
      </c>
      <c r="D140" s="2">
        <v>32</v>
      </c>
    </row>
    <row r="141" spans="1:4">
      <c r="A141" s="2" t="s">
        <v>39</v>
      </c>
      <c r="B141" s="2">
        <v>5524</v>
      </c>
      <c r="C141" s="2">
        <v>1509</v>
      </c>
      <c r="D141" s="2">
        <v>3999</v>
      </c>
    </row>
    <row r="142" spans="1:4">
      <c r="A142" s="2" t="s">
        <v>38</v>
      </c>
      <c r="B142" s="2">
        <v>1191</v>
      </c>
      <c r="C142" s="2">
        <v>288</v>
      </c>
      <c r="D142" s="2">
        <v>901</v>
      </c>
    </row>
    <row r="143" spans="1:4">
      <c r="A143" s="2" t="s">
        <v>37</v>
      </c>
      <c r="B143" s="2">
        <v>41291</v>
      </c>
      <c r="C143" s="2">
        <v>13561</v>
      </c>
      <c r="D143" s="2">
        <v>27683</v>
      </c>
    </row>
    <row r="144" spans="1:4">
      <c r="A144" s="2" t="s">
        <v>36</v>
      </c>
      <c r="B144" s="2">
        <v>16160</v>
      </c>
      <c r="C144" s="2">
        <v>4439</v>
      </c>
      <c r="D144" s="2">
        <v>11704</v>
      </c>
    </row>
    <row r="145" spans="1:4">
      <c r="A145" s="2" t="s">
        <v>35</v>
      </c>
      <c r="B145" s="2">
        <v>8072</v>
      </c>
      <c r="C145" s="2">
        <v>2671</v>
      </c>
      <c r="D145" s="2">
        <v>5393</v>
      </c>
    </row>
    <row r="146" spans="1:4">
      <c r="A146" s="2" t="s">
        <v>34</v>
      </c>
      <c r="B146" s="2">
        <v>888</v>
      </c>
      <c r="C146" s="2">
        <v>177</v>
      </c>
      <c r="D146" s="2">
        <v>695</v>
      </c>
    </row>
    <row r="147" spans="1:4">
      <c r="A147" s="2" t="s">
        <v>33</v>
      </c>
      <c r="B147" s="2">
        <v>778</v>
      </c>
      <c r="C147" s="2">
        <v>157</v>
      </c>
      <c r="D147" s="2">
        <v>608</v>
      </c>
    </row>
    <row r="148" spans="1:4">
      <c r="A148" s="2" t="s">
        <v>32</v>
      </c>
      <c r="B148" s="2">
        <v>103</v>
      </c>
      <c r="C148" s="2">
        <v>18</v>
      </c>
      <c r="D148" s="2">
        <v>82</v>
      </c>
    </row>
    <row r="149" spans="1:4">
      <c r="A149" s="2" t="s">
        <v>31</v>
      </c>
      <c r="B149" s="2">
        <v>0</v>
      </c>
      <c r="C149" s="2">
        <v>0</v>
      </c>
      <c r="D149" s="2">
        <v>0</v>
      </c>
    </row>
    <row r="150" spans="1:4">
      <c r="A150" s="2" t="s">
        <v>30</v>
      </c>
      <c r="B150" s="2">
        <v>7</v>
      </c>
      <c r="C150" s="2">
        <v>2</v>
      </c>
      <c r="D150" s="2">
        <v>5</v>
      </c>
    </row>
    <row r="151" spans="1:4">
      <c r="A151" s="2" t="s">
        <v>29</v>
      </c>
      <c r="B151" s="2">
        <v>0</v>
      </c>
      <c r="C151" s="2">
        <v>0</v>
      </c>
      <c r="D151" s="2">
        <v>0</v>
      </c>
    </row>
    <row r="152" spans="1:4">
      <c r="A152" s="2" t="s">
        <v>28</v>
      </c>
      <c r="B152" s="2">
        <v>1188</v>
      </c>
      <c r="C152" s="2">
        <v>509</v>
      </c>
      <c r="D152" s="2">
        <v>675</v>
      </c>
    </row>
    <row r="153" spans="1:4">
      <c r="A153" s="2" t="s">
        <v>27</v>
      </c>
      <c r="B153" s="2">
        <v>5039</v>
      </c>
      <c r="C153" s="2">
        <v>2194</v>
      </c>
      <c r="D153" s="2">
        <v>2835</v>
      </c>
    </row>
    <row r="154" spans="1:4">
      <c r="A154" s="2" t="s">
        <v>26</v>
      </c>
      <c r="B154" s="2">
        <v>15285</v>
      </c>
      <c r="C154" s="2">
        <v>7237</v>
      </c>
      <c r="D154" s="2">
        <v>8038</v>
      </c>
    </row>
    <row r="155" spans="1:4">
      <c r="A155" s="2" t="s">
        <v>25</v>
      </c>
      <c r="B155" s="2">
        <v>2879</v>
      </c>
      <c r="C155" s="2">
        <v>727</v>
      </c>
      <c r="D155" s="2">
        <v>2145</v>
      </c>
    </row>
    <row r="156" spans="1:4">
      <c r="A156" s="2" t="s">
        <v>24</v>
      </c>
      <c r="B156" s="2">
        <v>157</v>
      </c>
      <c r="C156" s="2">
        <v>56</v>
      </c>
      <c r="D156" s="2">
        <v>100</v>
      </c>
    </row>
    <row r="157" spans="1:4">
      <c r="A157" s="2" t="s">
        <v>97</v>
      </c>
      <c r="B157" s="2">
        <v>2122</v>
      </c>
      <c r="C157" s="2">
        <v>670</v>
      </c>
      <c r="D157" s="2">
        <v>1446</v>
      </c>
    </row>
    <row r="158" spans="1:4">
      <c r="A158" s="2" t="s">
        <v>96</v>
      </c>
      <c r="B158" s="2">
        <v>1</v>
      </c>
      <c r="C158" s="2">
        <v>0</v>
      </c>
      <c r="D158" s="2">
        <v>1</v>
      </c>
    </row>
    <row r="159" spans="1:4">
      <c r="A159" s="2" t="s">
        <v>21</v>
      </c>
      <c r="B159" s="2">
        <v>599</v>
      </c>
      <c r="C159" s="2" t="s">
        <v>19</v>
      </c>
      <c r="D159" s="2">
        <v>597</v>
      </c>
    </row>
    <row r="160" spans="1:4">
      <c r="A160" s="2" t="s">
        <v>20</v>
      </c>
      <c r="B160" s="2">
        <v>1</v>
      </c>
      <c r="C160" s="2" t="s">
        <v>19</v>
      </c>
      <c r="D160" s="2">
        <v>1</v>
      </c>
    </row>
    <row r="161" spans="1:4">
      <c r="A161" s="2" t="s">
        <v>100</v>
      </c>
    </row>
    <row r="162" spans="1:4">
      <c r="A162" s="2" t="s">
        <v>44</v>
      </c>
      <c r="B162" s="2">
        <v>127211</v>
      </c>
      <c r="C162" s="2">
        <v>41946</v>
      </c>
      <c r="D162" s="2">
        <v>85046</v>
      </c>
    </row>
    <row r="163" spans="1:4">
      <c r="A163" s="2" t="s">
        <v>43</v>
      </c>
      <c r="B163" s="2">
        <v>108690</v>
      </c>
      <c r="C163" s="2">
        <v>34504</v>
      </c>
      <c r="D163" s="2">
        <v>73992</v>
      </c>
    </row>
    <row r="164" spans="1:4">
      <c r="A164" s="2" t="s">
        <v>42</v>
      </c>
      <c r="B164" s="2">
        <v>95994</v>
      </c>
      <c r="C164" s="2">
        <v>29603</v>
      </c>
      <c r="D164" s="2">
        <v>66241</v>
      </c>
    </row>
    <row r="165" spans="1:4">
      <c r="A165" s="2" t="s">
        <v>41</v>
      </c>
      <c r="B165" s="2">
        <v>22224</v>
      </c>
      <c r="C165" s="2">
        <v>8740</v>
      </c>
      <c r="D165" s="2">
        <v>13439</v>
      </c>
    </row>
    <row r="166" spans="1:4">
      <c r="A166" s="2" t="s">
        <v>40</v>
      </c>
      <c r="B166" s="2">
        <v>45</v>
      </c>
      <c r="C166" s="2">
        <v>6</v>
      </c>
      <c r="D166" s="2">
        <v>39</v>
      </c>
    </row>
    <row r="167" spans="1:4">
      <c r="A167" s="2" t="s">
        <v>39</v>
      </c>
      <c r="B167" s="2">
        <v>4995</v>
      </c>
      <c r="C167" s="2">
        <v>1300</v>
      </c>
      <c r="D167" s="2">
        <v>3677</v>
      </c>
    </row>
    <row r="168" spans="1:4">
      <c r="A168" s="2" t="s">
        <v>38</v>
      </c>
      <c r="B168" s="2">
        <v>1094</v>
      </c>
      <c r="C168" s="2">
        <v>251</v>
      </c>
      <c r="D168" s="2">
        <v>841</v>
      </c>
    </row>
    <row r="169" spans="1:4">
      <c r="A169" s="2" t="s">
        <v>37</v>
      </c>
      <c r="B169" s="2">
        <v>43870</v>
      </c>
      <c r="C169" s="2">
        <v>12822</v>
      </c>
      <c r="D169" s="2">
        <v>30992</v>
      </c>
    </row>
    <row r="170" spans="1:4">
      <c r="A170" s="2" t="s">
        <v>36</v>
      </c>
      <c r="B170" s="2">
        <v>16122</v>
      </c>
      <c r="C170" s="2">
        <v>4068</v>
      </c>
      <c r="D170" s="2">
        <v>12034</v>
      </c>
    </row>
    <row r="171" spans="1:4">
      <c r="A171" s="2" t="s">
        <v>35</v>
      </c>
      <c r="B171" s="2">
        <v>7643</v>
      </c>
      <c r="C171" s="2">
        <v>2416</v>
      </c>
      <c r="D171" s="2">
        <v>5218</v>
      </c>
    </row>
    <row r="172" spans="1:4">
      <c r="A172" s="2" t="s">
        <v>34</v>
      </c>
      <c r="B172" s="2">
        <v>1597</v>
      </c>
      <c r="C172" s="2">
        <v>282</v>
      </c>
      <c r="D172" s="2">
        <v>1295</v>
      </c>
    </row>
    <row r="173" spans="1:4">
      <c r="A173" s="2" t="s">
        <v>33</v>
      </c>
      <c r="B173" s="2">
        <v>1418</v>
      </c>
      <c r="C173" s="2">
        <v>259</v>
      </c>
      <c r="D173" s="2">
        <v>1144</v>
      </c>
    </row>
    <row r="174" spans="1:4">
      <c r="A174" s="2" t="s">
        <v>32</v>
      </c>
      <c r="B174" s="2">
        <v>168</v>
      </c>
      <c r="C174" s="2">
        <v>22</v>
      </c>
      <c r="D174" s="2">
        <v>142</v>
      </c>
    </row>
    <row r="175" spans="1:4">
      <c r="A175" s="2" t="s">
        <v>31</v>
      </c>
      <c r="B175" s="2">
        <v>0</v>
      </c>
      <c r="C175" s="2">
        <v>0</v>
      </c>
      <c r="D175" s="2">
        <v>0</v>
      </c>
    </row>
    <row r="176" spans="1:4">
      <c r="A176" s="2" t="s">
        <v>30</v>
      </c>
      <c r="B176" s="2">
        <v>11</v>
      </c>
      <c r="C176" s="2">
        <v>2</v>
      </c>
      <c r="D176" s="2">
        <v>10</v>
      </c>
    </row>
    <row r="177" spans="1:4">
      <c r="A177" s="2" t="s">
        <v>29</v>
      </c>
      <c r="B177" s="2">
        <v>1</v>
      </c>
      <c r="C177" s="2">
        <v>0</v>
      </c>
      <c r="D177" s="2">
        <v>1</v>
      </c>
    </row>
    <row r="178" spans="1:4">
      <c r="A178" s="2" t="s">
        <v>28</v>
      </c>
      <c r="B178" s="2">
        <v>1722</v>
      </c>
      <c r="C178" s="2">
        <v>761</v>
      </c>
      <c r="D178" s="2">
        <v>956</v>
      </c>
    </row>
    <row r="179" spans="1:4">
      <c r="A179" s="2" t="s">
        <v>27</v>
      </c>
      <c r="B179" s="2">
        <v>9377</v>
      </c>
      <c r="C179" s="2">
        <v>3859</v>
      </c>
      <c r="D179" s="2">
        <v>5500</v>
      </c>
    </row>
    <row r="180" spans="1:4">
      <c r="A180" s="2" t="s">
        <v>26</v>
      </c>
      <c r="B180" s="2">
        <v>14803</v>
      </c>
      <c r="C180" s="2">
        <v>6569</v>
      </c>
      <c r="D180" s="2">
        <v>8221</v>
      </c>
    </row>
    <row r="181" spans="1:4">
      <c r="A181" s="2" t="s">
        <v>25</v>
      </c>
      <c r="B181" s="2">
        <v>3718</v>
      </c>
      <c r="C181" s="2">
        <v>873</v>
      </c>
      <c r="D181" s="2">
        <v>2833</v>
      </c>
    </row>
    <row r="182" spans="1:4">
      <c r="A182" s="2" t="s">
        <v>24</v>
      </c>
      <c r="B182" s="2">
        <v>186</v>
      </c>
      <c r="C182" s="2">
        <v>67</v>
      </c>
      <c r="D182" s="2">
        <v>118</v>
      </c>
    </row>
    <row r="183" spans="1:4">
      <c r="A183" s="2" t="s">
        <v>97</v>
      </c>
      <c r="B183" s="2">
        <v>2714</v>
      </c>
      <c r="C183" s="2">
        <v>806</v>
      </c>
      <c r="D183" s="2">
        <v>1900</v>
      </c>
    </row>
    <row r="184" spans="1:4">
      <c r="A184" s="2" t="s">
        <v>96</v>
      </c>
      <c r="B184" s="2">
        <v>2</v>
      </c>
      <c r="C184" s="2">
        <v>0</v>
      </c>
      <c r="D184" s="2">
        <v>2</v>
      </c>
    </row>
    <row r="185" spans="1:4">
      <c r="A185" s="2" t="s">
        <v>21</v>
      </c>
      <c r="B185" s="2">
        <v>815</v>
      </c>
      <c r="C185" s="2" t="s">
        <v>19</v>
      </c>
      <c r="D185" s="2">
        <v>812</v>
      </c>
    </row>
    <row r="186" spans="1:4">
      <c r="A186" s="2" t="s">
        <v>20</v>
      </c>
      <c r="B186" s="2">
        <v>0</v>
      </c>
      <c r="C186" s="2" t="s">
        <v>19</v>
      </c>
      <c r="D186" s="2">
        <v>0</v>
      </c>
    </row>
    <row r="187" spans="1:4">
      <c r="A187" s="2" t="s">
        <v>99</v>
      </c>
    </row>
    <row r="188" spans="1:4">
      <c r="A188" s="2" t="s">
        <v>44</v>
      </c>
      <c r="B188" s="2">
        <v>62864</v>
      </c>
      <c r="C188" s="2">
        <v>18140</v>
      </c>
      <c r="D188" s="2">
        <v>44583</v>
      </c>
    </row>
    <row r="189" spans="1:4">
      <c r="A189" s="2" t="s">
        <v>43</v>
      </c>
      <c r="B189" s="2">
        <v>54013</v>
      </c>
      <c r="C189" s="2">
        <v>15062</v>
      </c>
      <c r="D189" s="2">
        <v>38826</v>
      </c>
    </row>
    <row r="190" spans="1:4">
      <c r="A190" s="2" t="s">
        <v>42</v>
      </c>
      <c r="B190" s="2">
        <v>44446</v>
      </c>
      <c r="C190" s="2">
        <v>11693</v>
      </c>
      <c r="D190" s="2">
        <v>32662</v>
      </c>
    </row>
    <row r="191" spans="1:4">
      <c r="A191" s="2" t="s">
        <v>41</v>
      </c>
      <c r="B191" s="2">
        <v>9652</v>
      </c>
      <c r="C191" s="2">
        <v>3321</v>
      </c>
      <c r="D191" s="2">
        <v>6304</v>
      </c>
    </row>
    <row r="192" spans="1:4">
      <c r="A192" s="2" t="s">
        <v>40</v>
      </c>
      <c r="B192" s="2">
        <v>43</v>
      </c>
      <c r="C192" s="2">
        <v>6</v>
      </c>
      <c r="D192" s="2">
        <v>37</v>
      </c>
    </row>
    <row r="193" spans="1:4">
      <c r="A193" s="2" t="s">
        <v>39</v>
      </c>
      <c r="B193" s="2">
        <v>2235</v>
      </c>
      <c r="C193" s="2">
        <v>532</v>
      </c>
      <c r="D193" s="2">
        <v>1694</v>
      </c>
    </row>
    <row r="194" spans="1:4">
      <c r="A194" s="2" t="s">
        <v>38</v>
      </c>
      <c r="B194" s="2">
        <v>480</v>
      </c>
      <c r="C194" s="2">
        <v>99</v>
      </c>
      <c r="D194" s="2">
        <v>380</v>
      </c>
    </row>
    <row r="195" spans="1:4">
      <c r="A195" s="2" t="s">
        <v>37</v>
      </c>
      <c r="B195" s="2">
        <v>21302</v>
      </c>
      <c r="C195" s="2">
        <v>5191</v>
      </c>
      <c r="D195" s="2">
        <v>16075</v>
      </c>
    </row>
    <row r="196" spans="1:4">
      <c r="A196" s="2" t="s">
        <v>36</v>
      </c>
      <c r="B196" s="2">
        <v>7279</v>
      </c>
      <c r="C196" s="2">
        <v>1583</v>
      </c>
      <c r="D196" s="2">
        <v>5685</v>
      </c>
    </row>
    <row r="197" spans="1:4">
      <c r="A197" s="2" t="s">
        <v>35</v>
      </c>
      <c r="B197" s="2">
        <v>3456</v>
      </c>
      <c r="C197" s="2">
        <v>962</v>
      </c>
      <c r="D197" s="2">
        <v>2488</v>
      </c>
    </row>
    <row r="198" spans="1:4">
      <c r="A198" s="2" t="s">
        <v>34</v>
      </c>
      <c r="B198" s="2">
        <v>1454</v>
      </c>
      <c r="C198" s="2">
        <v>243</v>
      </c>
      <c r="D198" s="2">
        <v>1197</v>
      </c>
    </row>
    <row r="199" spans="1:4">
      <c r="A199" s="2" t="s">
        <v>33</v>
      </c>
      <c r="B199" s="2">
        <v>1284</v>
      </c>
      <c r="C199" s="2">
        <v>221</v>
      </c>
      <c r="D199" s="2">
        <v>1052</v>
      </c>
    </row>
    <row r="200" spans="1:4">
      <c r="A200" s="2" t="s">
        <v>32</v>
      </c>
      <c r="B200" s="2">
        <v>163</v>
      </c>
      <c r="C200" s="2">
        <v>21</v>
      </c>
      <c r="D200" s="2">
        <v>139</v>
      </c>
    </row>
    <row r="201" spans="1:4">
      <c r="A201" s="2" t="s">
        <v>31</v>
      </c>
      <c r="B201" s="2">
        <v>0</v>
      </c>
      <c r="C201" s="2" t="s">
        <v>19</v>
      </c>
      <c r="D201" s="2">
        <v>0</v>
      </c>
    </row>
    <row r="202" spans="1:4">
      <c r="A202" s="2" t="s">
        <v>30</v>
      </c>
      <c r="B202" s="2">
        <v>7</v>
      </c>
      <c r="C202" s="2">
        <v>1</v>
      </c>
      <c r="D202" s="2">
        <v>6</v>
      </c>
    </row>
    <row r="203" spans="1:4">
      <c r="A203" s="2" t="s">
        <v>29</v>
      </c>
      <c r="B203" s="2">
        <v>1</v>
      </c>
      <c r="C203" s="2">
        <v>0</v>
      </c>
      <c r="D203" s="2">
        <v>1</v>
      </c>
    </row>
    <row r="204" spans="1:4">
      <c r="A204" s="2" t="s">
        <v>28</v>
      </c>
      <c r="B204" s="2">
        <v>1127</v>
      </c>
      <c r="C204" s="2">
        <v>479</v>
      </c>
      <c r="D204" s="2">
        <v>645</v>
      </c>
    </row>
    <row r="205" spans="1:4">
      <c r="A205" s="2" t="s">
        <v>27</v>
      </c>
      <c r="B205" s="2">
        <v>6985</v>
      </c>
      <c r="C205" s="2">
        <v>2647</v>
      </c>
      <c r="D205" s="2">
        <v>4323</v>
      </c>
    </row>
    <row r="206" spans="1:4">
      <c r="A206" s="2" t="s">
        <v>26</v>
      </c>
      <c r="B206" s="2">
        <v>6640</v>
      </c>
      <c r="C206" s="2">
        <v>2601</v>
      </c>
      <c r="D206" s="2">
        <v>4030</v>
      </c>
    </row>
    <row r="207" spans="1:4">
      <c r="A207" s="2" t="s">
        <v>25</v>
      </c>
      <c r="B207" s="2">
        <v>2211</v>
      </c>
      <c r="C207" s="2">
        <v>477</v>
      </c>
      <c r="D207" s="2">
        <v>1727</v>
      </c>
    </row>
    <row r="208" spans="1:4">
      <c r="A208" s="2" t="s">
        <v>24</v>
      </c>
      <c r="B208" s="2">
        <v>98</v>
      </c>
      <c r="C208" s="2">
        <v>28</v>
      </c>
      <c r="D208" s="2">
        <v>69</v>
      </c>
    </row>
    <row r="209" spans="1:4">
      <c r="A209" s="2" t="s">
        <v>97</v>
      </c>
      <c r="B209" s="2">
        <v>1613</v>
      </c>
      <c r="C209" s="2">
        <v>448</v>
      </c>
      <c r="D209" s="2">
        <v>1161</v>
      </c>
    </row>
    <row r="210" spans="1:4">
      <c r="A210" s="2" t="s">
        <v>96</v>
      </c>
      <c r="B210" s="2">
        <v>2</v>
      </c>
      <c r="C210" s="2">
        <v>1</v>
      </c>
      <c r="D210" s="2">
        <v>1</v>
      </c>
    </row>
    <row r="211" spans="1:4">
      <c r="A211" s="2" t="s">
        <v>21</v>
      </c>
      <c r="B211" s="2">
        <v>499</v>
      </c>
      <c r="C211" s="2" t="s">
        <v>19</v>
      </c>
      <c r="D211" s="2">
        <v>495</v>
      </c>
    </row>
    <row r="212" spans="1:4">
      <c r="A212" s="2" t="s">
        <v>20</v>
      </c>
      <c r="B212" s="2">
        <v>1</v>
      </c>
      <c r="C212" s="2" t="s">
        <v>19</v>
      </c>
      <c r="D212" s="2">
        <v>0</v>
      </c>
    </row>
    <row r="213" spans="1:4">
      <c r="A213" s="2" t="s">
        <v>98</v>
      </c>
    </row>
    <row r="214" spans="1:4">
      <c r="A214" s="2" t="s">
        <v>44</v>
      </c>
      <c r="B214" s="2">
        <v>12524</v>
      </c>
      <c r="C214" s="2">
        <v>3117</v>
      </c>
      <c r="D214" s="2">
        <v>9368</v>
      </c>
    </row>
    <row r="215" spans="1:4">
      <c r="A215" s="2" t="s">
        <v>43</v>
      </c>
      <c r="B215" s="2">
        <v>10737</v>
      </c>
      <c r="C215" s="2">
        <v>2613</v>
      </c>
      <c r="D215" s="2">
        <v>8090</v>
      </c>
    </row>
    <row r="216" spans="1:4">
      <c r="A216" s="2" t="s">
        <v>42</v>
      </c>
      <c r="B216" s="2">
        <v>8057</v>
      </c>
      <c r="C216" s="2">
        <v>1743</v>
      </c>
      <c r="D216" s="2">
        <v>6291</v>
      </c>
    </row>
    <row r="217" spans="1:4">
      <c r="A217" s="2" t="s">
        <v>41</v>
      </c>
      <c r="B217" s="2">
        <v>1605</v>
      </c>
      <c r="C217" s="2">
        <v>466</v>
      </c>
      <c r="D217" s="2">
        <v>1132</v>
      </c>
    </row>
    <row r="218" spans="1:4">
      <c r="A218" s="2" t="s">
        <v>40</v>
      </c>
      <c r="B218" s="2">
        <v>18</v>
      </c>
      <c r="C218" s="2">
        <v>2</v>
      </c>
      <c r="D218" s="2">
        <v>16</v>
      </c>
    </row>
    <row r="219" spans="1:4">
      <c r="A219" s="2" t="s">
        <v>39</v>
      </c>
      <c r="B219" s="2">
        <v>424</v>
      </c>
      <c r="C219" s="2">
        <v>89</v>
      </c>
      <c r="D219" s="2">
        <v>331</v>
      </c>
    </row>
    <row r="220" spans="1:4">
      <c r="A220" s="2" t="s">
        <v>38</v>
      </c>
      <c r="B220" s="2">
        <v>84</v>
      </c>
      <c r="C220" s="2">
        <v>14</v>
      </c>
      <c r="D220" s="2">
        <v>70</v>
      </c>
    </row>
    <row r="221" spans="1:4">
      <c r="A221" s="2" t="s">
        <v>37</v>
      </c>
      <c r="B221" s="2">
        <v>4011</v>
      </c>
      <c r="C221" s="2">
        <v>788</v>
      </c>
      <c r="D221" s="2">
        <v>3213</v>
      </c>
    </row>
    <row r="222" spans="1:4">
      <c r="A222" s="2" t="s">
        <v>36</v>
      </c>
      <c r="B222" s="2">
        <v>1250</v>
      </c>
      <c r="C222" s="2">
        <v>223</v>
      </c>
      <c r="D222" s="2">
        <v>1024</v>
      </c>
    </row>
    <row r="223" spans="1:4">
      <c r="A223" s="2" t="s">
        <v>35</v>
      </c>
      <c r="B223" s="2">
        <v>667</v>
      </c>
      <c r="C223" s="2">
        <v>161</v>
      </c>
      <c r="D223" s="2">
        <v>504</v>
      </c>
    </row>
    <row r="224" spans="1:4">
      <c r="A224" s="2" t="s">
        <v>34</v>
      </c>
      <c r="B224" s="2">
        <v>488</v>
      </c>
      <c r="C224" s="2">
        <v>75</v>
      </c>
      <c r="D224" s="2">
        <v>410</v>
      </c>
    </row>
    <row r="225" spans="1:4">
      <c r="A225" s="2" t="s">
        <v>33</v>
      </c>
      <c r="B225" s="2">
        <v>437</v>
      </c>
      <c r="C225" s="2">
        <v>69</v>
      </c>
      <c r="D225" s="2">
        <v>365</v>
      </c>
    </row>
    <row r="226" spans="1:4">
      <c r="A226" s="2" t="s">
        <v>32</v>
      </c>
      <c r="B226" s="2">
        <v>49</v>
      </c>
      <c r="C226" s="2">
        <v>6</v>
      </c>
      <c r="D226" s="2">
        <v>42</v>
      </c>
    </row>
    <row r="227" spans="1:4">
      <c r="A227" s="2" t="s">
        <v>31</v>
      </c>
      <c r="B227" s="2">
        <v>0</v>
      </c>
      <c r="C227" s="2" t="s">
        <v>19</v>
      </c>
      <c r="D227" s="2">
        <v>0</v>
      </c>
    </row>
    <row r="228" spans="1:4">
      <c r="A228" s="2" t="s">
        <v>30</v>
      </c>
      <c r="B228" s="2">
        <v>3</v>
      </c>
      <c r="C228" s="2">
        <v>1</v>
      </c>
      <c r="D228" s="2">
        <v>2</v>
      </c>
    </row>
    <row r="229" spans="1:4">
      <c r="A229" s="2" t="s">
        <v>29</v>
      </c>
      <c r="B229" s="2">
        <v>0</v>
      </c>
      <c r="C229" s="2">
        <v>0</v>
      </c>
      <c r="D229" s="2">
        <v>0</v>
      </c>
    </row>
    <row r="230" spans="1:4">
      <c r="A230" s="2" t="s">
        <v>28</v>
      </c>
      <c r="B230" s="2">
        <v>287</v>
      </c>
      <c r="C230" s="2">
        <v>116</v>
      </c>
      <c r="D230" s="2">
        <v>170</v>
      </c>
    </row>
    <row r="231" spans="1:4">
      <c r="A231" s="2" t="s">
        <v>27</v>
      </c>
      <c r="B231" s="2">
        <v>1905</v>
      </c>
      <c r="C231" s="2">
        <v>679</v>
      </c>
      <c r="D231" s="2">
        <v>1219</v>
      </c>
    </row>
    <row r="232" spans="1:4">
      <c r="A232" s="2" t="s">
        <v>26</v>
      </c>
      <c r="B232" s="2">
        <v>1202</v>
      </c>
      <c r="C232" s="2">
        <v>400</v>
      </c>
      <c r="D232" s="2">
        <v>800</v>
      </c>
    </row>
    <row r="233" spans="1:4">
      <c r="A233" s="2" t="s">
        <v>25</v>
      </c>
      <c r="B233" s="2">
        <v>585</v>
      </c>
      <c r="C233" s="2">
        <v>103</v>
      </c>
      <c r="D233" s="2">
        <v>479</v>
      </c>
    </row>
    <row r="234" spans="1:4">
      <c r="A234" s="2" t="s">
        <v>24</v>
      </c>
      <c r="B234" s="2">
        <v>21</v>
      </c>
      <c r="C234" s="2">
        <v>5</v>
      </c>
      <c r="D234" s="2">
        <v>16</v>
      </c>
    </row>
    <row r="235" spans="1:4">
      <c r="A235" s="2" t="s">
        <v>97</v>
      </c>
      <c r="B235" s="2">
        <v>402</v>
      </c>
      <c r="C235" s="2">
        <v>98</v>
      </c>
      <c r="D235" s="2">
        <v>301</v>
      </c>
    </row>
    <row r="236" spans="1:4">
      <c r="A236" s="2" t="s">
        <v>96</v>
      </c>
      <c r="B236" s="2">
        <v>1</v>
      </c>
      <c r="C236" s="2">
        <v>0</v>
      </c>
      <c r="D236" s="2">
        <v>0</v>
      </c>
    </row>
    <row r="237" spans="1:4">
      <c r="A237" s="2" t="s">
        <v>21</v>
      </c>
      <c r="B237" s="2">
        <v>161</v>
      </c>
      <c r="C237" s="2" t="s">
        <v>19</v>
      </c>
      <c r="D237" s="2">
        <v>161</v>
      </c>
    </row>
    <row r="238" spans="1:4">
      <c r="A238" s="2" t="s">
        <v>20</v>
      </c>
      <c r="B238" s="2">
        <v>0</v>
      </c>
      <c r="C238" s="2" t="s">
        <v>19</v>
      </c>
      <c r="D238" s="2">
        <v>0</v>
      </c>
    </row>
  </sheetData>
  <phoneticPr fontId="40"/>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6" tint="0.59999389629810485"/>
  </sheetPr>
  <dimension ref="A1:D229"/>
  <sheetViews>
    <sheetView workbookViewId="0">
      <selection activeCell="F60" sqref="F60"/>
    </sheetView>
  </sheetViews>
  <sheetFormatPr defaultRowHeight="12"/>
  <cols>
    <col min="1" max="1" width="33.75" style="2" customWidth="1"/>
    <col min="2" max="4" width="9.25" style="2" bestFit="1" customWidth="1"/>
    <col min="5" max="16384" width="9" style="2"/>
  </cols>
  <sheetData>
    <row r="1" spans="1:4">
      <c r="A1" s="2" t="s">
        <v>2155</v>
      </c>
      <c r="B1" s="2" t="s">
        <v>2154</v>
      </c>
      <c r="C1" s="2" t="s">
        <v>2153</v>
      </c>
      <c r="D1" s="2" t="s">
        <v>108</v>
      </c>
    </row>
    <row r="2" spans="1:4">
      <c r="A2" s="2" t="s">
        <v>107</v>
      </c>
    </row>
    <row r="3" spans="1:4">
      <c r="A3" s="2" t="s">
        <v>54</v>
      </c>
    </row>
    <row r="4" spans="1:4">
      <c r="B4" s="2" t="s">
        <v>44</v>
      </c>
      <c r="C4" s="2" t="s">
        <v>6</v>
      </c>
      <c r="D4" s="2" t="s">
        <v>7</v>
      </c>
    </row>
    <row r="5" spans="1:4">
      <c r="A5" s="2" t="s">
        <v>2368</v>
      </c>
    </row>
    <row r="6" spans="1:4">
      <c r="A6" s="2" t="s">
        <v>44</v>
      </c>
      <c r="B6" s="2">
        <v>541333</v>
      </c>
      <c r="C6" s="2">
        <v>175805</v>
      </c>
      <c r="D6" s="2">
        <v>364693</v>
      </c>
    </row>
    <row r="7" spans="1:4">
      <c r="A7" s="2" t="s">
        <v>43</v>
      </c>
      <c r="B7" s="2">
        <v>476010</v>
      </c>
      <c r="C7" s="2">
        <v>148485</v>
      </c>
      <c r="D7" s="2">
        <v>326759</v>
      </c>
    </row>
    <row r="8" spans="1:4">
      <c r="A8" s="2" t="s">
        <v>42</v>
      </c>
      <c r="B8" s="2">
        <v>437036</v>
      </c>
      <c r="C8" s="2">
        <v>135865</v>
      </c>
      <c r="D8" s="2">
        <v>300548</v>
      </c>
    </row>
    <row r="9" spans="1:4">
      <c r="A9" s="258" t="s">
        <v>41</v>
      </c>
      <c r="B9" s="258">
        <v>111883</v>
      </c>
      <c r="C9" s="2">
        <v>43370</v>
      </c>
      <c r="D9" s="2">
        <v>68300</v>
      </c>
    </row>
    <row r="10" spans="1:4">
      <c r="A10" s="2" t="s">
        <v>40</v>
      </c>
      <c r="B10" s="2">
        <v>193</v>
      </c>
      <c r="C10" s="2">
        <v>21</v>
      </c>
      <c r="D10" s="2">
        <v>170</v>
      </c>
    </row>
    <row r="11" spans="1:4">
      <c r="A11" s="2" t="s">
        <v>39</v>
      </c>
      <c r="B11" s="2">
        <v>16184</v>
      </c>
      <c r="C11" s="2">
        <v>4109</v>
      </c>
      <c r="D11" s="2">
        <v>12025</v>
      </c>
    </row>
    <row r="12" spans="1:4">
      <c r="A12" s="2" t="s">
        <v>38</v>
      </c>
      <c r="B12" s="2">
        <v>4338</v>
      </c>
      <c r="C12" s="2">
        <v>947</v>
      </c>
      <c r="D12" s="2">
        <v>3385</v>
      </c>
    </row>
    <row r="13" spans="1:4">
      <c r="A13" s="258" t="s">
        <v>37</v>
      </c>
      <c r="B13" s="258">
        <v>210936</v>
      </c>
      <c r="C13" s="2">
        <v>62985</v>
      </c>
      <c r="D13" s="2">
        <v>147697</v>
      </c>
    </row>
    <row r="14" spans="1:4">
      <c r="A14" s="2" t="s">
        <v>36</v>
      </c>
      <c r="B14" s="2">
        <v>69632</v>
      </c>
      <c r="C14" s="2">
        <v>17466</v>
      </c>
      <c r="D14" s="2">
        <v>52091</v>
      </c>
    </row>
    <row r="15" spans="1:4">
      <c r="A15" s="2" t="s">
        <v>35</v>
      </c>
      <c r="B15" s="2">
        <v>23871</v>
      </c>
      <c r="C15" s="2">
        <v>6966</v>
      </c>
      <c r="D15" s="2">
        <v>16880</v>
      </c>
    </row>
    <row r="16" spans="1:4">
      <c r="A16" s="2" t="s">
        <v>34</v>
      </c>
      <c r="B16" s="2">
        <v>4774</v>
      </c>
      <c r="C16" s="2">
        <v>844</v>
      </c>
      <c r="D16" s="2">
        <v>3871</v>
      </c>
    </row>
    <row r="17" spans="1:4">
      <c r="A17" s="2" t="s">
        <v>33</v>
      </c>
      <c r="B17" s="2">
        <v>4234</v>
      </c>
      <c r="C17" s="2">
        <v>774</v>
      </c>
      <c r="D17" s="2">
        <v>3414</v>
      </c>
    </row>
    <row r="18" spans="1:4">
      <c r="A18" s="2" t="s">
        <v>32</v>
      </c>
      <c r="B18" s="2">
        <v>512</v>
      </c>
      <c r="C18" s="2">
        <v>66</v>
      </c>
      <c r="D18" s="2">
        <v>432</v>
      </c>
    </row>
    <row r="19" spans="1:4">
      <c r="A19" s="2" t="s">
        <v>31</v>
      </c>
      <c r="B19" s="2">
        <v>0</v>
      </c>
      <c r="C19" s="2">
        <v>0</v>
      </c>
      <c r="D19" s="2">
        <v>0</v>
      </c>
    </row>
    <row r="20" spans="1:4">
      <c r="A20" s="2" t="s">
        <v>30</v>
      </c>
      <c r="B20" s="2">
        <v>28</v>
      </c>
      <c r="C20" s="2">
        <v>3</v>
      </c>
      <c r="D20" s="2">
        <v>25</v>
      </c>
    </row>
    <row r="21" spans="1:4">
      <c r="A21" s="2" t="s">
        <v>29</v>
      </c>
      <c r="B21" s="2">
        <v>2</v>
      </c>
      <c r="C21" s="2">
        <v>0</v>
      </c>
      <c r="D21" s="2">
        <v>1</v>
      </c>
    </row>
    <row r="22" spans="1:4">
      <c r="A22" s="2" t="s">
        <v>28</v>
      </c>
      <c r="B22" s="2">
        <v>4298</v>
      </c>
      <c r="C22" s="2">
        <v>1808</v>
      </c>
      <c r="D22" s="2">
        <v>2472</v>
      </c>
    </row>
    <row r="23" spans="1:4">
      <c r="A23" s="2" t="s">
        <v>27</v>
      </c>
      <c r="B23" s="2">
        <v>29901</v>
      </c>
      <c r="C23" s="2">
        <v>9968</v>
      </c>
      <c r="D23" s="2">
        <v>19868</v>
      </c>
    </row>
    <row r="24" spans="1:4">
      <c r="A24" s="2" t="s">
        <v>26</v>
      </c>
      <c r="B24" s="2">
        <v>55302</v>
      </c>
      <c r="C24" s="2">
        <v>25038</v>
      </c>
      <c r="D24" s="2">
        <v>30226</v>
      </c>
    </row>
    <row r="25" spans="1:4">
      <c r="A25" s="2" t="s">
        <v>2359</v>
      </c>
      <c r="B25" s="2">
        <v>10021</v>
      </c>
      <c r="C25" s="2">
        <v>2283</v>
      </c>
      <c r="D25" s="2">
        <v>7707</v>
      </c>
    </row>
    <row r="26" spans="1:4">
      <c r="A26" s="2" t="s">
        <v>24</v>
      </c>
      <c r="B26" s="2">
        <v>544</v>
      </c>
      <c r="C26" s="2">
        <v>197</v>
      </c>
      <c r="D26" s="2">
        <v>345</v>
      </c>
    </row>
    <row r="27" spans="1:4">
      <c r="A27" s="2" t="s">
        <v>2358</v>
      </c>
      <c r="B27" s="2">
        <v>6956</v>
      </c>
      <c r="C27" s="2">
        <v>2085</v>
      </c>
      <c r="D27" s="2">
        <v>4850</v>
      </c>
    </row>
    <row r="28" spans="1:4">
      <c r="A28" s="2" t="s">
        <v>21</v>
      </c>
      <c r="B28" s="2">
        <v>2520</v>
      </c>
      <c r="C28" s="2" t="s">
        <v>19</v>
      </c>
      <c r="D28" s="2">
        <v>2510</v>
      </c>
    </row>
    <row r="29" spans="1:4">
      <c r="A29" s="2" t="s">
        <v>20</v>
      </c>
      <c r="B29" s="2">
        <v>2</v>
      </c>
      <c r="C29" s="2" t="s">
        <v>19</v>
      </c>
      <c r="D29" s="2">
        <v>2</v>
      </c>
    </row>
    <row r="30" spans="1:4">
      <c r="A30" s="2" t="s">
        <v>2367</v>
      </c>
    </row>
    <row r="31" spans="1:4">
      <c r="A31" s="2" t="s">
        <v>44</v>
      </c>
      <c r="B31" s="2">
        <v>13225</v>
      </c>
      <c r="C31" s="2">
        <v>3014</v>
      </c>
      <c r="D31" s="2">
        <v>10198</v>
      </c>
    </row>
    <row r="32" spans="1:4">
      <c r="A32" s="2" t="s">
        <v>43</v>
      </c>
      <c r="B32" s="2">
        <v>11766</v>
      </c>
      <c r="C32" s="2">
        <v>2551</v>
      </c>
      <c r="D32" s="2">
        <v>9203</v>
      </c>
    </row>
    <row r="33" spans="1:4">
      <c r="A33" s="2" t="s">
        <v>42</v>
      </c>
      <c r="B33" s="2">
        <v>11484</v>
      </c>
      <c r="C33" s="2">
        <v>2478</v>
      </c>
      <c r="D33" s="2">
        <v>8996</v>
      </c>
    </row>
    <row r="34" spans="1:4">
      <c r="A34" s="2" t="s">
        <v>41</v>
      </c>
      <c r="B34" s="2">
        <v>2306</v>
      </c>
      <c r="C34" s="2">
        <v>625</v>
      </c>
      <c r="D34" s="2">
        <v>1678</v>
      </c>
    </row>
    <row r="35" spans="1:4">
      <c r="A35" s="2" t="s">
        <v>40</v>
      </c>
      <c r="B35" s="2">
        <v>7</v>
      </c>
      <c r="C35" s="2">
        <v>0</v>
      </c>
      <c r="D35" s="2">
        <v>7</v>
      </c>
    </row>
    <row r="36" spans="1:4">
      <c r="A36" s="2" t="s">
        <v>39</v>
      </c>
      <c r="B36" s="2">
        <v>1055</v>
      </c>
      <c r="C36" s="2">
        <v>219</v>
      </c>
      <c r="D36" s="2">
        <v>835</v>
      </c>
    </row>
    <row r="37" spans="1:4">
      <c r="A37" s="2" t="s">
        <v>38</v>
      </c>
      <c r="B37" s="2">
        <v>421</v>
      </c>
      <c r="C37" s="2">
        <v>78</v>
      </c>
      <c r="D37" s="2">
        <v>343</v>
      </c>
    </row>
    <row r="38" spans="1:4">
      <c r="A38" s="2" t="s">
        <v>37</v>
      </c>
      <c r="B38" s="2">
        <v>3806</v>
      </c>
      <c r="C38" s="2">
        <v>819</v>
      </c>
      <c r="D38" s="2">
        <v>2984</v>
      </c>
    </row>
    <row r="39" spans="1:4">
      <c r="A39" s="2" t="s">
        <v>36</v>
      </c>
      <c r="B39" s="2">
        <v>2814</v>
      </c>
      <c r="C39" s="2">
        <v>541</v>
      </c>
      <c r="D39" s="2">
        <v>2271</v>
      </c>
    </row>
    <row r="40" spans="1:4">
      <c r="A40" s="2" t="s">
        <v>35</v>
      </c>
      <c r="B40" s="2">
        <v>1074</v>
      </c>
      <c r="C40" s="2">
        <v>195</v>
      </c>
      <c r="D40" s="2">
        <v>878</v>
      </c>
    </row>
    <row r="41" spans="1:4">
      <c r="A41" s="2" t="s">
        <v>34</v>
      </c>
      <c r="B41" s="2">
        <v>39</v>
      </c>
      <c r="C41" s="2">
        <v>5</v>
      </c>
      <c r="D41" s="2">
        <v>32</v>
      </c>
    </row>
    <row r="42" spans="1:4">
      <c r="A42" s="2" t="s">
        <v>33</v>
      </c>
      <c r="B42" s="2">
        <v>33</v>
      </c>
      <c r="C42" s="2">
        <v>5</v>
      </c>
      <c r="D42" s="2">
        <v>27</v>
      </c>
    </row>
    <row r="43" spans="1:4">
      <c r="A43" s="2" t="s">
        <v>32</v>
      </c>
      <c r="B43" s="2">
        <v>6</v>
      </c>
      <c r="C43" s="2">
        <v>0</v>
      </c>
      <c r="D43" s="2">
        <v>5</v>
      </c>
    </row>
    <row r="44" spans="1:4">
      <c r="A44" s="2" t="s">
        <v>31</v>
      </c>
      <c r="B44" s="2" t="s">
        <v>19</v>
      </c>
      <c r="C44" s="2" t="s">
        <v>19</v>
      </c>
      <c r="D44" s="2" t="s">
        <v>19</v>
      </c>
    </row>
    <row r="45" spans="1:4">
      <c r="A45" s="2" t="s">
        <v>30</v>
      </c>
      <c r="B45" s="2">
        <v>1</v>
      </c>
      <c r="C45" s="2">
        <v>0</v>
      </c>
      <c r="D45" s="2">
        <v>0</v>
      </c>
    </row>
    <row r="46" spans="1:4">
      <c r="A46" s="2" t="s">
        <v>29</v>
      </c>
      <c r="B46" s="2">
        <v>0</v>
      </c>
      <c r="C46" s="2">
        <v>0</v>
      </c>
      <c r="D46" s="2">
        <v>0</v>
      </c>
    </row>
    <row r="47" spans="1:4">
      <c r="A47" s="2" t="s">
        <v>28</v>
      </c>
      <c r="B47" s="2">
        <v>72</v>
      </c>
      <c r="C47" s="2">
        <v>21</v>
      </c>
      <c r="D47" s="2">
        <v>50</v>
      </c>
    </row>
    <row r="48" spans="1:4">
      <c r="A48" s="2" t="s">
        <v>27</v>
      </c>
      <c r="B48" s="2">
        <v>171</v>
      </c>
      <c r="C48" s="2">
        <v>47</v>
      </c>
      <c r="D48" s="2">
        <v>124</v>
      </c>
    </row>
    <row r="49" spans="1:4">
      <c r="A49" s="2" t="s">
        <v>26</v>
      </c>
      <c r="B49" s="2">
        <v>1315</v>
      </c>
      <c r="C49" s="2">
        <v>437</v>
      </c>
      <c r="D49" s="2">
        <v>877</v>
      </c>
    </row>
    <row r="50" spans="1:4">
      <c r="A50" s="2" t="s">
        <v>2359</v>
      </c>
      <c r="B50" s="2">
        <v>144</v>
      </c>
      <c r="C50" s="2">
        <v>26</v>
      </c>
      <c r="D50" s="2">
        <v>118</v>
      </c>
    </row>
    <row r="51" spans="1:4">
      <c r="A51" s="2" t="s">
        <v>24</v>
      </c>
      <c r="B51" s="2">
        <v>5</v>
      </c>
      <c r="C51" s="2">
        <v>3</v>
      </c>
      <c r="D51" s="2">
        <v>3</v>
      </c>
    </row>
    <row r="52" spans="1:4">
      <c r="A52" s="2" t="s">
        <v>2358</v>
      </c>
      <c r="B52" s="2">
        <v>93</v>
      </c>
      <c r="C52" s="2">
        <v>23</v>
      </c>
      <c r="D52" s="2">
        <v>70</v>
      </c>
    </row>
    <row r="53" spans="1:4">
      <c r="A53" s="2" t="s">
        <v>21</v>
      </c>
      <c r="B53" s="2">
        <v>45</v>
      </c>
      <c r="C53" s="2" t="s">
        <v>19</v>
      </c>
      <c r="D53" s="2">
        <v>45</v>
      </c>
    </row>
    <row r="54" spans="1:4">
      <c r="A54" s="2" t="s">
        <v>20</v>
      </c>
      <c r="B54" s="2" t="s">
        <v>19</v>
      </c>
      <c r="C54" s="2" t="s">
        <v>19</v>
      </c>
      <c r="D54" s="2" t="s">
        <v>19</v>
      </c>
    </row>
    <row r="55" spans="1:4">
      <c r="A55" s="2" t="s">
        <v>2366</v>
      </c>
    </row>
    <row r="56" spans="1:4">
      <c r="A56" s="2" t="s">
        <v>44</v>
      </c>
      <c r="B56" s="2">
        <v>23221</v>
      </c>
      <c r="C56" s="2">
        <v>7051</v>
      </c>
      <c r="D56" s="2">
        <v>16142</v>
      </c>
    </row>
    <row r="57" spans="1:4">
      <c r="A57" s="2" t="s">
        <v>43</v>
      </c>
      <c r="B57" s="2">
        <v>20452</v>
      </c>
      <c r="C57" s="2">
        <v>5933</v>
      </c>
      <c r="D57" s="2">
        <v>14493</v>
      </c>
    </row>
    <row r="58" spans="1:4">
      <c r="A58" s="2" t="s">
        <v>42</v>
      </c>
      <c r="B58" s="2">
        <v>19822</v>
      </c>
      <c r="C58" s="2">
        <v>5718</v>
      </c>
      <c r="D58" s="2">
        <v>14082</v>
      </c>
    </row>
    <row r="59" spans="1:4">
      <c r="A59" s="2" t="s">
        <v>41</v>
      </c>
      <c r="B59" s="2">
        <v>6440</v>
      </c>
      <c r="C59" s="2">
        <v>2323</v>
      </c>
      <c r="D59" s="2">
        <v>4108</v>
      </c>
    </row>
    <row r="60" spans="1:4">
      <c r="A60" s="2" t="s">
        <v>40</v>
      </c>
      <c r="B60" s="2">
        <v>13</v>
      </c>
      <c r="C60" s="2">
        <v>1</v>
      </c>
      <c r="D60" s="2">
        <v>12</v>
      </c>
    </row>
    <row r="61" spans="1:4">
      <c r="A61" s="2" t="s">
        <v>39</v>
      </c>
      <c r="B61" s="2">
        <v>1210</v>
      </c>
      <c r="C61" s="2">
        <v>304</v>
      </c>
      <c r="D61" s="2">
        <v>904</v>
      </c>
    </row>
    <row r="62" spans="1:4">
      <c r="A62" s="2" t="s">
        <v>38</v>
      </c>
      <c r="B62" s="2">
        <v>374</v>
      </c>
      <c r="C62" s="2">
        <v>76</v>
      </c>
      <c r="D62" s="2">
        <v>298</v>
      </c>
    </row>
    <row r="63" spans="1:4">
      <c r="A63" s="2" t="s">
        <v>37</v>
      </c>
      <c r="B63" s="2">
        <v>7036</v>
      </c>
      <c r="C63" s="2">
        <v>1942</v>
      </c>
      <c r="D63" s="2">
        <v>5088</v>
      </c>
    </row>
    <row r="64" spans="1:4">
      <c r="A64" s="2" t="s">
        <v>36</v>
      </c>
      <c r="B64" s="2">
        <v>3455</v>
      </c>
      <c r="C64" s="2">
        <v>773</v>
      </c>
      <c r="D64" s="2">
        <v>2678</v>
      </c>
    </row>
    <row r="65" spans="1:4">
      <c r="A65" s="2" t="s">
        <v>35</v>
      </c>
      <c r="B65" s="2">
        <v>1295</v>
      </c>
      <c r="C65" s="2">
        <v>299</v>
      </c>
      <c r="D65" s="2">
        <v>995</v>
      </c>
    </row>
    <row r="66" spans="1:4">
      <c r="A66" s="2" t="s">
        <v>34</v>
      </c>
      <c r="B66" s="2">
        <v>86</v>
      </c>
      <c r="C66" s="2">
        <v>21</v>
      </c>
      <c r="D66" s="2">
        <v>63</v>
      </c>
    </row>
    <row r="67" spans="1:4">
      <c r="A67" s="2" t="s">
        <v>33</v>
      </c>
      <c r="B67" s="2">
        <v>75</v>
      </c>
      <c r="C67" s="2">
        <v>20</v>
      </c>
      <c r="D67" s="2">
        <v>55</v>
      </c>
    </row>
    <row r="68" spans="1:4">
      <c r="A68" s="2" t="s">
        <v>32</v>
      </c>
      <c r="B68" s="2">
        <v>10</v>
      </c>
      <c r="C68" s="2">
        <v>1</v>
      </c>
      <c r="D68" s="2">
        <v>8</v>
      </c>
    </row>
    <row r="69" spans="1:4">
      <c r="A69" s="2" t="s">
        <v>31</v>
      </c>
      <c r="B69" s="2" t="s">
        <v>19</v>
      </c>
      <c r="C69" s="2" t="s">
        <v>19</v>
      </c>
      <c r="D69" s="2" t="s">
        <v>19</v>
      </c>
    </row>
    <row r="70" spans="1:4">
      <c r="A70" s="2" t="s">
        <v>30</v>
      </c>
      <c r="B70" s="2">
        <v>0</v>
      </c>
      <c r="C70" s="2">
        <v>0</v>
      </c>
      <c r="D70" s="2">
        <v>0</v>
      </c>
    </row>
    <row r="71" spans="1:4">
      <c r="A71" s="2" t="s">
        <v>29</v>
      </c>
      <c r="B71" s="2">
        <v>0</v>
      </c>
      <c r="C71" s="2">
        <v>0</v>
      </c>
      <c r="D71" s="2">
        <v>0</v>
      </c>
    </row>
    <row r="72" spans="1:4">
      <c r="A72" s="2" t="s">
        <v>28</v>
      </c>
      <c r="B72" s="2">
        <v>132</v>
      </c>
      <c r="C72" s="2">
        <v>51</v>
      </c>
      <c r="D72" s="2">
        <v>80</v>
      </c>
    </row>
    <row r="73" spans="1:4">
      <c r="A73" s="2" t="s">
        <v>27</v>
      </c>
      <c r="B73" s="2">
        <v>412</v>
      </c>
      <c r="C73" s="2">
        <v>143</v>
      </c>
      <c r="D73" s="2">
        <v>269</v>
      </c>
    </row>
    <row r="74" spans="1:4">
      <c r="A74" s="2" t="s">
        <v>26</v>
      </c>
      <c r="B74" s="2">
        <v>2471</v>
      </c>
      <c r="C74" s="2">
        <v>1045</v>
      </c>
      <c r="D74" s="2">
        <v>1425</v>
      </c>
    </row>
    <row r="75" spans="1:4">
      <c r="A75" s="2" t="s">
        <v>2359</v>
      </c>
      <c r="B75" s="2">
        <v>297</v>
      </c>
      <c r="C75" s="2">
        <v>73</v>
      </c>
      <c r="D75" s="2">
        <v>223</v>
      </c>
    </row>
    <row r="76" spans="1:4">
      <c r="A76" s="2" t="s">
        <v>24</v>
      </c>
      <c r="B76" s="2">
        <v>16</v>
      </c>
      <c r="C76" s="2">
        <v>11</v>
      </c>
      <c r="D76" s="2">
        <v>5</v>
      </c>
    </row>
    <row r="77" spans="1:4">
      <c r="A77" s="2" t="s">
        <v>2358</v>
      </c>
      <c r="B77" s="2">
        <v>203</v>
      </c>
      <c r="C77" s="2">
        <v>63</v>
      </c>
      <c r="D77" s="2">
        <v>140</v>
      </c>
    </row>
    <row r="78" spans="1:4">
      <c r="A78" s="2" t="s">
        <v>21</v>
      </c>
      <c r="B78" s="2">
        <v>78</v>
      </c>
      <c r="C78" s="2" t="s">
        <v>19</v>
      </c>
      <c r="D78" s="2">
        <v>78</v>
      </c>
    </row>
    <row r="79" spans="1:4">
      <c r="A79" s="2" t="s">
        <v>20</v>
      </c>
      <c r="B79" s="2" t="s">
        <v>19</v>
      </c>
      <c r="C79" s="2" t="s">
        <v>19</v>
      </c>
      <c r="D79" s="2" t="s">
        <v>19</v>
      </c>
    </row>
    <row r="80" spans="1:4">
      <c r="A80" s="2" t="s">
        <v>2365</v>
      </c>
    </row>
    <row r="81" spans="1:4">
      <c r="A81" s="2" t="s">
        <v>44</v>
      </c>
      <c r="B81" s="2">
        <v>44392</v>
      </c>
      <c r="C81" s="2">
        <v>14953</v>
      </c>
      <c r="D81" s="2">
        <v>29385</v>
      </c>
    </row>
    <row r="82" spans="1:4">
      <c r="A82" s="2" t="s">
        <v>43</v>
      </c>
      <c r="B82" s="2">
        <v>38901</v>
      </c>
      <c r="C82" s="2">
        <v>12552</v>
      </c>
      <c r="D82" s="2">
        <v>26299</v>
      </c>
    </row>
    <row r="83" spans="1:4">
      <c r="A83" s="2" t="s">
        <v>42</v>
      </c>
      <c r="B83" s="2">
        <v>37537</v>
      </c>
      <c r="C83" s="2">
        <v>12087</v>
      </c>
      <c r="D83" s="2">
        <v>25406</v>
      </c>
    </row>
    <row r="84" spans="1:4">
      <c r="A84" s="2" t="s">
        <v>41</v>
      </c>
      <c r="B84" s="2">
        <v>10748</v>
      </c>
      <c r="C84" s="2">
        <v>4143</v>
      </c>
      <c r="D84" s="2">
        <v>6588</v>
      </c>
    </row>
    <row r="85" spans="1:4">
      <c r="A85" s="2" t="s">
        <v>40</v>
      </c>
      <c r="B85" s="2">
        <v>17</v>
      </c>
      <c r="C85" s="2">
        <v>2</v>
      </c>
      <c r="D85" s="2">
        <v>15</v>
      </c>
    </row>
    <row r="86" spans="1:4">
      <c r="A86" s="2" t="s">
        <v>39</v>
      </c>
      <c r="B86" s="2">
        <v>1860</v>
      </c>
      <c r="C86" s="2">
        <v>499</v>
      </c>
      <c r="D86" s="2">
        <v>1357</v>
      </c>
    </row>
    <row r="87" spans="1:4">
      <c r="A87" s="2" t="s">
        <v>38</v>
      </c>
      <c r="B87" s="2">
        <v>520</v>
      </c>
      <c r="C87" s="2">
        <v>119</v>
      </c>
      <c r="D87" s="2">
        <v>400</v>
      </c>
    </row>
    <row r="88" spans="1:4">
      <c r="A88" s="2" t="s">
        <v>37</v>
      </c>
      <c r="B88" s="2">
        <v>15675</v>
      </c>
      <c r="C88" s="2">
        <v>5019</v>
      </c>
      <c r="D88" s="2">
        <v>10641</v>
      </c>
    </row>
    <row r="89" spans="1:4">
      <c r="A89" s="2" t="s">
        <v>36</v>
      </c>
      <c r="B89" s="2">
        <v>6211</v>
      </c>
      <c r="C89" s="2">
        <v>1611</v>
      </c>
      <c r="D89" s="2">
        <v>4595</v>
      </c>
    </row>
    <row r="90" spans="1:4">
      <c r="A90" s="2" t="s">
        <v>35</v>
      </c>
      <c r="B90" s="2">
        <v>2505</v>
      </c>
      <c r="C90" s="2">
        <v>694</v>
      </c>
      <c r="D90" s="2">
        <v>1809</v>
      </c>
    </row>
    <row r="91" spans="1:4">
      <c r="A91" s="2" t="s">
        <v>34</v>
      </c>
      <c r="B91" s="2">
        <v>159</v>
      </c>
      <c r="C91" s="2">
        <v>35</v>
      </c>
      <c r="D91" s="2">
        <v>122</v>
      </c>
    </row>
    <row r="92" spans="1:4">
      <c r="A92" s="2" t="s">
        <v>33</v>
      </c>
      <c r="B92" s="2">
        <v>138</v>
      </c>
      <c r="C92" s="2">
        <v>32</v>
      </c>
      <c r="D92" s="2">
        <v>104</v>
      </c>
    </row>
    <row r="93" spans="1:4">
      <c r="A93" s="2" t="s">
        <v>32</v>
      </c>
      <c r="B93" s="2">
        <v>20</v>
      </c>
      <c r="C93" s="2">
        <v>2</v>
      </c>
      <c r="D93" s="2">
        <v>17</v>
      </c>
    </row>
    <row r="94" spans="1:4">
      <c r="A94" s="2" t="s">
        <v>31</v>
      </c>
      <c r="B94" s="2">
        <v>0</v>
      </c>
      <c r="C94" s="2">
        <v>0</v>
      </c>
      <c r="D94" s="2">
        <v>0</v>
      </c>
    </row>
    <row r="95" spans="1:4">
      <c r="A95" s="2" t="s">
        <v>30</v>
      </c>
      <c r="B95" s="2">
        <v>0</v>
      </c>
      <c r="C95" s="2">
        <v>0</v>
      </c>
      <c r="D95" s="2">
        <v>0</v>
      </c>
    </row>
    <row r="96" spans="1:4">
      <c r="A96" s="2" t="s">
        <v>29</v>
      </c>
      <c r="B96" s="2">
        <v>0</v>
      </c>
      <c r="C96" s="2">
        <v>0</v>
      </c>
      <c r="D96" s="2">
        <v>0</v>
      </c>
    </row>
    <row r="97" spans="1:4">
      <c r="A97" s="2" t="s">
        <v>28</v>
      </c>
      <c r="B97" s="2">
        <v>261</v>
      </c>
      <c r="C97" s="2">
        <v>105</v>
      </c>
      <c r="D97" s="2">
        <v>155</v>
      </c>
    </row>
    <row r="98" spans="1:4">
      <c r="A98" s="2" t="s">
        <v>27</v>
      </c>
      <c r="B98" s="2">
        <v>944</v>
      </c>
      <c r="C98" s="2">
        <v>326</v>
      </c>
      <c r="D98" s="2">
        <v>617</v>
      </c>
    </row>
    <row r="99" spans="1:4">
      <c r="A99" s="2" t="s">
        <v>26</v>
      </c>
      <c r="B99" s="2">
        <v>4898</v>
      </c>
      <c r="C99" s="2">
        <v>2260</v>
      </c>
      <c r="D99" s="2">
        <v>2636</v>
      </c>
    </row>
    <row r="100" spans="1:4">
      <c r="A100" s="2" t="s">
        <v>2359</v>
      </c>
      <c r="B100" s="2">
        <v>592</v>
      </c>
      <c r="C100" s="2">
        <v>140</v>
      </c>
      <c r="D100" s="2">
        <v>450</v>
      </c>
    </row>
    <row r="101" spans="1:4">
      <c r="A101" s="2" t="s">
        <v>24</v>
      </c>
      <c r="B101" s="2">
        <v>31</v>
      </c>
      <c r="C101" s="2">
        <v>14</v>
      </c>
      <c r="D101" s="2">
        <v>17</v>
      </c>
    </row>
    <row r="102" spans="1:4">
      <c r="A102" s="2" t="s">
        <v>2358</v>
      </c>
      <c r="B102" s="2">
        <v>400</v>
      </c>
      <c r="C102" s="2">
        <v>126</v>
      </c>
      <c r="D102" s="2">
        <v>272</v>
      </c>
    </row>
    <row r="103" spans="1:4">
      <c r="A103" s="2" t="s">
        <v>21</v>
      </c>
      <c r="B103" s="2">
        <v>162</v>
      </c>
      <c r="C103" s="2" t="s">
        <v>19</v>
      </c>
      <c r="D103" s="2">
        <v>161</v>
      </c>
    </row>
    <row r="104" spans="1:4">
      <c r="A104" s="2" t="s">
        <v>20</v>
      </c>
      <c r="B104" s="2">
        <v>0</v>
      </c>
      <c r="C104" s="2" t="s">
        <v>19</v>
      </c>
      <c r="D104" s="2">
        <v>0</v>
      </c>
    </row>
    <row r="105" spans="1:4">
      <c r="A105" s="2" t="s">
        <v>2364</v>
      </c>
    </row>
    <row r="106" spans="1:4">
      <c r="A106" s="2" t="s">
        <v>44</v>
      </c>
      <c r="B106" s="2">
        <v>83004</v>
      </c>
      <c r="C106" s="2">
        <v>29501</v>
      </c>
      <c r="D106" s="2">
        <v>53399</v>
      </c>
    </row>
    <row r="107" spans="1:4">
      <c r="A107" s="2" t="s">
        <v>43</v>
      </c>
      <c r="B107" s="2">
        <v>72519</v>
      </c>
      <c r="C107" s="2">
        <v>24728</v>
      </c>
      <c r="D107" s="2">
        <v>47694</v>
      </c>
    </row>
    <row r="108" spans="1:4">
      <c r="A108" s="2" t="s">
        <v>42</v>
      </c>
      <c r="B108" s="2">
        <v>69391</v>
      </c>
      <c r="C108" s="2">
        <v>23593</v>
      </c>
      <c r="D108" s="2">
        <v>45715</v>
      </c>
    </row>
    <row r="109" spans="1:4">
      <c r="A109" s="2" t="s">
        <v>41</v>
      </c>
      <c r="B109" s="2">
        <v>19130</v>
      </c>
      <c r="C109" s="2">
        <v>7836</v>
      </c>
      <c r="D109" s="2">
        <v>11265</v>
      </c>
    </row>
    <row r="110" spans="1:4">
      <c r="A110" s="2" t="s">
        <v>40</v>
      </c>
      <c r="B110" s="2">
        <v>25</v>
      </c>
      <c r="C110" s="2">
        <v>3</v>
      </c>
      <c r="D110" s="2">
        <v>22</v>
      </c>
    </row>
    <row r="111" spans="1:4">
      <c r="A111" s="2" t="s">
        <v>39</v>
      </c>
      <c r="B111" s="2">
        <v>2834</v>
      </c>
      <c r="C111" s="2">
        <v>758</v>
      </c>
      <c r="D111" s="2">
        <v>2069</v>
      </c>
    </row>
    <row r="112" spans="1:4">
      <c r="A112" s="2" t="s">
        <v>38</v>
      </c>
      <c r="B112" s="2">
        <v>730</v>
      </c>
      <c r="C112" s="2">
        <v>167</v>
      </c>
      <c r="D112" s="2">
        <v>563</v>
      </c>
    </row>
    <row r="113" spans="1:4">
      <c r="A113" s="2" t="s">
        <v>37</v>
      </c>
      <c r="B113" s="2">
        <v>31475</v>
      </c>
      <c r="C113" s="2">
        <v>10515</v>
      </c>
      <c r="D113" s="2">
        <v>20930</v>
      </c>
    </row>
    <row r="114" spans="1:4">
      <c r="A114" s="2" t="s">
        <v>36</v>
      </c>
      <c r="B114" s="2">
        <v>11013</v>
      </c>
      <c r="C114" s="2">
        <v>3017</v>
      </c>
      <c r="D114" s="2">
        <v>7986</v>
      </c>
    </row>
    <row r="115" spans="1:4">
      <c r="A115" s="2" t="s">
        <v>35</v>
      </c>
      <c r="B115" s="2">
        <v>4182</v>
      </c>
      <c r="C115" s="2">
        <v>1298</v>
      </c>
      <c r="D115" s="2">
        <v>2881</v>
      </c>
    </row>
    <row r="116" spans="1:4">
      <c r="A116" s="2" t="s">
        <v>34</v>
      </c>
      <c r="B116" s="2">
        <v>355</v>
      </c>
      <c r="C116" s="2">
        <v>71</v>
      </c>
      <c r="D116" s="2">
        <v>278</v>
      </c>
    </row>
    <row r="117" spans="1:4">
      <c r="A117" s="2" t="s">
        <v>33</v>
      </c>
      <c r="B117" s="2">
        <v>308</v>
      </c>
      <c r="C117" s="2">
        <v>64</v>
      </c>
      <c r="D117" s="2">
        <v>239</v>
      </c>
    </row>
    <row r="118" spans="1:4">
      <c r="A118" s="2" t="s">
        <v>32</v>
      </c>
      <c r="B118" s="2">
        <v>44</v>
      </c>
      <c r="C118" s="2">
        <v>7</v>
      </c>
      <c r="D118" s="2">
        <v>36</v>
      </c>
    </row>
    <row r="119" spans="1:4">
      <c r="A119" s="2" t="s">
        <v>31</v>
      </c>
      <c r="B119" s="2">
        <v>0</v>
      </c>
      <c r="C119" s="2" t="s">
        <v>19</v>
      </c>
      <c r="D119" s="2">
        <v>0</v>
      </c>
    </row>
    <row r="120" spans="1:4">
      <c r="A120" s="2" t="s">
        <v>30</v>
      </c>
      <c r="B120" s="2">
        <v>3</v>
      </c>
      <c r="C120" s="2">
        <v>0</v>
      </c>
      <c r="D120" s="2">
        <v>2</v>
      </c>
    </row>
    <row r="121" spans="1:4">
      <c r="A121" s="2" t="s">
        <v>29</v>
      </c>
      <c r="B121" s="2">
        <v>0</v>
      </c>
      <c r="C121" s="2">
        <v>0</v>
      </c>
      <c r="D121" s="2">
        <v>0</v>
      </c>
    </row>
    <row r="122" spans="1:4">
      <c r="A122" s="2" t="s">
        <v>28</v>
      </c>
      <c r="B122" s="2">
        <v>476</v>
      </c>
      <c r="C122" s="2">
        <v>198</v>
      </c>
      <c r="D122" s="2">
        <v>275</v>
      </c>
    </row>
    <row r="123" spans="1:4">
      <c r="A123" s="2" t="s">
        <v>27</v>
      </c>
      <c r="B123" s="2">
        <v>2297</v>
      </c>
      <c r="C123" s="2">
        <v>867</v>
      </c>
      <c r="D123" s="2">
        <v>1427</v>
      </c>
    </row>
    <row r="124" spans="1:4">
      <c r="A124" s="2" t="s">
        <v>26</v>
      </c>
      <c r="B124" s="2">
        <v>9266</v>
      </c>
      <c r="C124" s="2">
        <v>4460</v>
      </c>
      <c r="D124" s="2">
        <v>4801</v>
      </c>
    </row>
    <row r="125" spans="1:4">
      <c r="A125" s="2" t="s">
        <v>2359</v>
      </c>
      <c r="B125" s="2">
        <v>1219</v>
      </c>
      <c r="C125" s="2">
        <v>312</v>
      </c>
      <c r="D125" s="2">
        <v>903</v>
      </c>
    </row>
    <row r="126" spans="1:4">
      <c r="A126" s="2" t="s">
        <v>24</v>
      </c>
      <c r="B126" s="2">
        <v>88</v>
      </c>
      <c r="C126" s="2">
        <v>39</v>
      </c>
      <c r="D126" s="2">
        <v>48</v>
      </c>
    </row>
    <row r="127" spans="1:4">
      <c r="A127" s="2" t="s">
        <v>2358</v>
      </c>
      <c r="B127" s="2">
        <v>835</v>
      </c>
      <c r="C127" s="2">
        <v>274</v>
      </c>
      <c r="D127" s="2">
        <v>560</v>
      </c>
    </row>
    <row r="128" spans="1:4">
      <c r="A128" s="2" t="s">
        <v>21</v>
      </c>
      <c r="B128" s="2">
        <v>296</v>
      </c>
      <c r="C128" s="2" t="s">
        <v>19</v>
      </c>
      <c r="D128" s="2">
        <v>295</v>
      </c>
    </row>
    <row r="129" spans="1:4">
      <c r="A129" s="2" t="s">
        <v>20</v>
      </c>
      <c r="B129" s="2">
        <v>0</v>
      </c>
      <c r="C129" s="2" t="s">
        <v>19</v>
      </c>
      <c r="D129" s="2">
        <v>0</v>
      </c>
    </row>
    <row r="130" spans="1:4">
      <c r="A130" s="2" t="s">
        <v>2363</v>
      </c>
    </row>
    <row r="131" spans="1:4">
      <c r="A131" s="2" t="s">
        <v>44</v>
      </c>
      <c r="B131" s="2">
        <v>147543</v>
      </c>
      <c r="C131" s="2">
        <v>51672</v>
      </c>
      <c r="D131" s="2">
        <v>95669</v>
      </c>
    </row>
    <row r="132" spans="1:4">
      <c r="A132" s="2" t="s">
        <v>43</v>
      </c>
      <c r="B132" s="2">
        <v>129328</v>
      </c>
      <c r="C132" s="2">
        <v>43507</v>
      </c>
      <c r="D132" s="2">
        <v>85636</v>
      </c>
    </row>
    <row r="133" spans="1:4">
      <c r="A133" s="2" t="s">
        <v>42</v>
      </c>
      <c r="B133" s="2">
        <v>120861</v>
      </c>
      <c r="C133" s="2">
        <v>40544</v>
      </c>
      <c r="D133" s="2">
        <v>80161</v>
      </c>
    </row>
    <row r="134" spans="1:4">
      <c r="A134" s="2" t="s">
        <v>41</v>
      </c>
      <c r="B134" s="2">
        <v>31657</v>
      </c>
      <c r="C134" s="2">
        <v>13021</v>
      </c>
      <c r="D134" s="2">
        <v>18582</v>
      </c>
    </row>
    <row r="135" spans="1:4">
      <c r="A135" s="2" t="s">
        <v>40</v>
      </c>
      <c r="B135" s="2">
        <v>37</v>
      </c>
      <c r="C135" s="2">
        <v>4</v>
      </c>
      <c r="D135" s="2">
        <v>33</v>
      </c>
    </row>
    <row r="136" spans="1:4">
      <c r="A136" s="2" t="s">
        <v>39</v>
      </c>
      <c r="B136" s="2">
        <v>4049</v>
      </c>
      <c r="C136" s="2">
        <v>1089</v>
      </c>
      <c r="D136" s="2">
        <v>2947</v>
      </c>
    </row>
    <row r="137" spans="1:4">
      <c r="A137" s="2" t="s">
        <v>38</v>
      </c>
      <c r="B137" s="2">
        <v>1046</v>
      </c>
      <c r="C137" s="2">
        <v>251</v>
      </c>
      <c r="D137" s="2">
        <v>794</v>
      </c>
    </row>
    <row r="138" spans="1:4">
      <c r="A138" s="2" t="s">
        <v>37</v>
      </c>
      <c r="B138" s="2">
        <v>58783</v>
      </c>
      <c r="C138" s="2">
        <v>19028</v>
      </c>
      <c r="D138" s="2">
        <v>39693</v>
      </c>
    </row>
    <row r="139" spans="1:4">
      <c r="A139" s="2" t="s">
        <v>36</v>
      </c>
      <c r="B139" s="2">
        <v>18877</v>
      </c>
      <c r="C139" s="2">
        <v>5105</v>
      </c>
      <c r="D139" s="2">
        <v>13754</v>
      </c>
    </row>
    <row r="140" spans="1:4">
      <c r="A140" s="2" t="s">
        <v>35</v>
      </c>
      <c r="B140" s="2">
        <v>6411</v>
      </c>
      <c r="C140" s="2">
        <v>2046</v>
      </c>
      <c r="D140" s="2">
        <v>4359</v>
      </c>
    </row>
    <row r="141" spans="1:4">
      <c r="A141" s="2" t="s">
        <v>34</v>
      </c>
      <c r="B141" s="2">
        <v>855</v>
      </c>
      <c r="C141" s="2">
        <v>162</v>
      </c>
      <c r="D141" s="2">
        <v>680</v>
      </c>
    </row>
    <row r="142" spans="1:4">
      <c r="A142" s="2" t="s">
        <v>33</v>
      </c>
      <c r="B142" s="2">
        <v>762</v>
      </c>
      <c r="C142" s="2">
        <v>148</v>
      </c>
      <c r="D142" s="2">
        <v>604</v>
      </c>
    </row>
    <row r="143" spans="1:4">
      <c r="A143" s="2" t="s">
        <v>32</v>
      </c>
      <c r="B143" s="2">
        <v>87</v>
      </c>
      <c r="C143" s="2">
        <v>14</v>
      </c>
      <c r="D143" s="2">
        <v>71</v>
      </c>
    </row>
    <row r="144" spans="1:4">
      <c r="A144" s="2" t="s">
        <v>31</v>
      </c>
      <c r="B144" s="2">
        <v>0</v>
      </c>
      <c r="C144" s="2" t="s">
        <v>19</v>
      </c>
      <c r="D144" s="2">
        <v>0</v>
      </c>
    </row>
    <row r="145" spans="1:4">
      <c r="A145" s="2" t="s">
        <v>30</v>
      </c>
      <c r="B145" s="2">
        <v>6</v>
      </c>
      <c r="C145" s="2">
        <v>1</v>
      </c>
      <c r="D145" s="2">
        <v>5</v>
      </c>
    </row>
    <row r="146" spans="1:4">
      <c r="A146" s="2" t="s">
        <v>29</v>
      </c>
      <c r="B146" s="2">
        <v>0</v>
      </c>
      <c r="C146" s="2">
        <v>0</v>
      </c>
      <c r="D146" s="2">
        <v>0</v>
      </c>
    </row>
    <row r="147" spans="1:4">
      <c r="A147" s="2" t="s">
        <v>28</v>
      </c>
      <c r="B147" s="2">
        <v>1030</v>
      </c>
      <c r="C147" s="2">
        <v>445</v>
      </c>
      <c r="D147" s="2">
        <v>581</v>
      </c>
    </row>
    <row r="148" spans="1:4">
      <c r="A148" s="2" t="s">
        <v>27</v>
      </c>
      <c r="B148" s="2">
        <v>6581</v>
      </c>
      <c r="C148" s="2">
        <v>2355</v>
      </c>
      <c r="D148" s="2">
        <v>4215</v>
      </c>
    </row>
    <row r="149" spans="1:4">
      <c r="A149" s="2" t="s">
        <v>26</v>
      </c>
      <c r="B149" s="2">
        <v>15682</v>
      </c>
      <c r="C149" s="2">
        <v>7518</v>
      </c>
      <c r="D149" s="2">
        <v>8155</v>
      </c>
    </row>
    <row r="150" spans="1:4">
      <c r="A150" s="2" t="s">
        <v>2359</v>
      </c>
      <c r="B150" s="2">
        <v>2533</v>
      </c>
      <c r="C150" s="2">
        <v>648</v>
      </c>
      <c r="D150" s="2">
        <v>1878</v>
      </c>
    </row>
    <row r="151" spans="1:4">
      <c r="A151" s="2" t="s">
        <v>24</v>
      </c>
      <c r="B151" s="2">
        <v>148</v>
      </c>
      <c r="C151" s="2">
        <v>49</v>
      </c>
      <c r="D151" s="2">
        <v>99</v>
      </c>
    </row>
    <row r="152" spans="1:4">
      <c r="A152" s="2" t="s">
        <v>2358</v>
      </c>
      <c r="B152" s="2">
        <v>1797</v>
      </c>
      <c r="C152" s="2">
        <v>599</v>
      </c>
      <c r="D152" s="2">
        <v>1193</v>
      </c>
    </row>
    <row r="153" spans="1:4">
      <c r="A153" s="2" t="s">
        <v>21</v>
      </c>
      <c r="B153" s="2">
        <v>588</v>
      </c>
      <c r="C153" s="2" t="s">
        <v>19</v>
      </c>
      <c r="D153" s="2">
        <v>586</v>
      </c>
    </row>
    <row r="154" spans="1:4">
      <c r="A154" s="2" t="s">
        <v>20</v>
      </c>
      <c r="B154" s="2">
        <v>0</v>
      </c>
      <c r="C154" s="2" t="s">
        <v>19</v>
      </c>
      <c r="D154" s="2">
        <v>0</v>
      </c>
    </row>
    <row r="155" spans="1:4">
      <c r="A155" s="2" t="s">
        <v>2362</v>
      </c>
    </row>
    <row r="156" spans="1:4">
      <c r="A156" s="2" t="s">
        <v>44</v>
      </c>
      <c r="B156" s="2">
        <v>150256</v>
      </c>
      <c r="C156" s="2">
        <v>48331</v>
      </c>
      <c r="D156" s="2">
        <v>101674</v>
      </c>
    </row>
    <row r="157" spans="1:4">
      <c r="A157" s="2" t="s">
        <v>43</v>
      </c>
      <c r="B157" s="2">
        <v>132465</v>
      </c>
      <c r="C157" s="2">
        <v>41035</v>
      </c>
      <c r="D157" s="2">
        <v>91200</v>
      </c>
    </row>
    <row r="158" spans="1:4">
      <c r="A158" s="2" t="s">
        <v>42</v>
      </c>
      <c r="B158" s="2">
        <v>118666</v>
      </c>
      <c r="C158" s="2">
        <v>36520</v>
      </c>
      <c r="D158" s="2">
        <v>81963</v>
      </c>
    </row>
    <row r="159" spans="1:4">
      <c r="A159" s="2" t="s">
        <v>41</v>
      </c>
      <c r="B159" s="2">
        <v>28964</v>
      </c>
      <c r="C159" s="2">
        <v>11226</v>
      </c>
      <c r="D159" s="2">
        <v>17677</v>
      </c>
    </row>
    <row r="160" spans="1:4">
      <c r="A160" s="2" t="s">
        <v>40</v>
      </c>
      <c r="B160" s="2">
        <v>47</v>
      </c>
      <c r="C160" s="2">
        <v>6</v>
      </c>
      <c r="D160" s="2">
        <v>41</v>
      </c>
    </row>
    <row r="161" spans="1:4">
      <c r="A161" s="2" t="s">
        <v>39</v>
      </c>
      <c r="B161" s="2">
        <v>3524</v>
      </c>
      <c r="C161" s="2">
        <v>886</v>
      </c>
      <c r="D161" s="2">
        <v>2625</v>
      </c>
    </row>
    <row r="162" spans="1:4">
      <c r="A162" s="2" t="s">
        <v>38</v>
      </c>
      <c r="B162" s="2">
        <v>859</v>
      </c>
      <c r="C162" s="2">
        <v>186</v>
      </c>
      <c r="D162" s="2">
        <v>672</v>
      </c>
    </row>
    <row r="163" spans="1:4">
      <c r="A163" s="2" t="s">
        <v>37</v>
      </c>
      <c r="B163" s="2">
        <v>61124</v>
      </c>
      <c r="C163" s="2">
        <v>17880</v>
      </c>
      <c r="D163" s="2">
        <v>43166</v>
      </c>
    </row>
    <row r="164" spans="1:4">
      <c r="A164" s="2" t="s">
        <v>36</v>
      </c>
      <c r="B164" s="2">
        <v>18475</v>
      </c>
      <c r="C164" s="2">
        <v>4615</v>
      </c>
      <c r="D164" s="2">
        <v>13839</v>
      </c>
    </row>
    <row r="165" spans="1:4">
      <c r="A165" s="2" t="s">
        <v>35</v>
      </c>
      <c r="B165" s="2">
        <v>5672</v>
      </c>
      <c r="C165" s="2">
        <v>1722</v>
      </c>
      <c r="D165" s="2">
        <v>3944</v>
      </c>
    </row>
    <row r="166" spans="1:4">
      <c r="A166" s="2" t="s">
        <v>34</v>
      </c>
      <c r="B166" s="2">
        <v>1562</v>
      </c>
      <c r="C166" s="2">
        <v>275</v>
      </c>
      <c r="D166" s="2">
        <v>1268</v>
      </c>
    </row>
    <row r="167" spans="1:4">
      <c r="A167" s="2" t="s">
        <v>33</v>
      </c>
      <c r="B167" s="2">
        <v>1382</v>
      </c>
      <c r="C167" s="2">
        <v>253</v>
      </c>
      <c r="D167" s="2">
        <v>1114</v>
      </c>
    </row>
    <row r="168" spans="1:4">
      <c r="A168" s="2" t="s">
        <v>32</v>
      </c>
      <c r="B168" s="2">
        <v>172</v>
      </c>
      <c r="C168" s="2">
        <v>21</v>
      </c>
      <c r="D168" s="2">
        <v>147</v>
      </c>
    </row>
    <row r="169" spans="1:4">
      <c r="A169" s="2" t="s">
        <v>31</v>
      </c>
      <c r="B169" s="2">
        <v>0</v>
      </c>
      <c r="C169" s="2">
        <v>0</v>
      </c>
      <c r="D169" s="2">
        <v>0</v>
      </c>
    </row>
    <row r="170" spans="1:4">
      <c r="A170" s="2" t="s">
        <v>30</v>
      </c>
      <c r="B170" s="2">
        <v>8</v>
      </c>
      <c r="C170" s="2">
        <v>1</v>
      </c>
      <c r="D170" s="2">
        <v>7</v>
      </c>
    </row>
    <row r="171" spans="1:4">
      <c r="A171" s="2" t="s">
        <v>29</v>
      </c>
      <c r="B171" s="2">
        <v>1</v>
      </c>
      <c r="C171" s="2">
        <v>0</v>
      </c>
      <c r="D171" s="2">
        <v>1</v>
      </c>
    </row>
    <row r="172" spans="1:4">
      <c r="A172" s="2" t="s">
        <v>28</v>
      </c>
      <c r="B172" s="2">
        <v>1373</v>
      </c>
      <c r="C172" s="2">
        <v>599</v>
      </c>
      <c r="D172" s="2">
        <v>770</v>
      </c>
    </row>
    <row r="173" spans="1:4">
      <c r="A173" s="2" t="s">
        <v>27</v>
      </c>
      <c r="B173" s="2">
        <v>10863</v>
      </c>
      <c r="C173" s="2">
        <v>3642</v>
      </c>
      <c r="D173" s="2">
        <v>7198</v>
      </c>
    </row>
    <row r="174" spans="1:4">
      <c r="A174" s="2" t="s">
        <v>26</v>
      </c>
      <c r="B174" s="2">
        <v>14664</v>
      </c>
      <c r="C174" s="2">
        <v>6614</v>
      </c>
      <c r="D174" s="2">
        <v>8039</v>
      </c>
    </row>
    <row r="175" spans="1:4">
      <c r="A175" s="2" t="s">
        <v>2359</v>
      </c>
      <c r="B175" s="2">
        <v>3127</v>
      </c>
      <c r="C175" s="2">
        <v>682</v>
      </c>
      <c r="D175" s="2">
        <v>2436</v>
      </c>
    </row>
    <row r="176" spans="1:4">
      <c r="A176" s="2" t="s">
        <v>24</v>
      </c>
      <c r="B176" s="2">
        <v>169</v>
      </c>
      <c r="C176" s="2">
        <v>56</v>
      </c>
      <c r="D176" s="2">
        <v>112</v>
      </c>
    </row>
    <row r="177" spans="1:4">
      <c r="A177" s="2" t="s">
        <v>2358</v>
      </c>
      <c r="B177" s="2">
        <v>2193</v>
      </c>
      <c r="C177" s="2">
        <v>625</v>
      </c>
      <c r="D177" s="2">
        <v>1561</v>
      </c>
    </row>
    <row r="178" spans="1:4">
      <c r="A178" s="2" t="s">
        <v>21</v>
      </c>
      <c r="B178" s="2">
        <v>765</v>
      </c>
      <c r="C178" s="2" t="s">
        <v>19</v>
      </c>
      <c r="D178" s="2">
        <v>762</v>
      </c>
    </row>
    <row r="179" spans="1:4">
      <c r="A179" s="2" t="s">
        <v>20</v>
      </c>
      <c r="B179" s="2">
        <v>1</v>
      </c>
      <c r="C179" s="2" t="s">
        <v>19</v>
      </c>
      <c r="D179" s="2">
        <v>1</v>
      </c>
    </row>
    <row r="180" spans="1:4">
      <c r="A180" s="2" t="s">
        <v>2361</v>
      </c>
    </row>
    <row r="181" spans="1:4">
      <c r="A181" s="2" t="s">
        <v>44</v>
      </c>
      <c r="B181" s="2">
        <v>67051</v>
      </c>
      <c r="C181" s="2">
        <v>18360</v>
      </c>
      <c r="D181" s="2">
        <v>48543</v>
      </c>
    </row>
    <row r="182" spans="1:4">
      <c r="A182" s="2" t="s">
        <v>43</v>
      </c>
      <c r="B182" s="2">
        <v>59380</v>
      </c>
      <c r="C182" s="2">
        <v>15675</v>
      </c>
      <c r="D182" s="2">
        <v>43570</v>
      </c>
    </row>
    <row r="183" spans="1:4">
      <c r="A183" s="2" t="s">
        <v>42</v>
      </c>
      <c r="B183" s="2">
        <v>50488</v>
      </c>
      <c r="C183" s="2">
        <v>13046</v>
      </c>
      <c r="D183" s="2">
        <v>37341</v>
      </c>
    </row>
    <row r="184" spans="1:4">
      <c r="A184" s="2" t="s">
        <v>41</v>
      </c>
      <c r="B184" s="2">
        <v>10934</v>
      </c>
      <c r="C184" s="2">
        <v>3704</v>
      </c>
      <c r="D184" s="2">
        <v>7197</v>
      </c>
    </row>
    <row r="185" spans="1:4">
      <c r="A185" s="2" t="s">
        <v>40</v>
      </c>
      <c r="B185" s="2">
        <v>34</v>
      </c>
      <c r="C185" s="2">
        <v>3</v>
      </c>
      <c r="D185" s="2">
        <v>30</v>
      </c>
    </row>
    <row r="186" spans="1:4">
      <c r="A186" s="2" t="s">
        <v>39</v>
      </c>
      <c r="B186" s="2">
        <v>1376</v>
      </c>
      <c r="C186" s="2">
        <v>300</v>
      </c>
      <c r="D186" s="2">
        <v>1069</v>
      </c>
    </row>
    <row r="187" spans="1:4">
      <c r="A187" s="2" t="s">
        <v>38</v>
      </c>
      <c r="B187" s="2">
        <v>334</v>
      </c>
      <c r="C187" s="2">
        <v>60</v>
      </c>
      <c r="D187" s="2">
        <v>273</v>
      </c>
    </row>
    <row r="188" spans="1:4">
      <c r="A188" s="2" t="s">
        <v>37</v>
      </c>
      <c r="B188" s="2">
        <v>27946</v>
      </c>
      <c r="C188" s="2">
        <v>6778</v>
      </c>
      <c r="D188" s="2">
        <v>21122</v>
      </c>
    </row>
    <row r="189" spans="1:4">
      <c r="A189" s="2" t="s">
        <v>36</v>
      </c>
      <c r="B189" s="2">
        <v>7565</v>
      </c>
      <c r="C189" s="2">
        <v>1589</v>
      </c>
      <c r="D189" s="2">
        <v>5964</v>
      </c>
    </row>
    <row r="190" spans="1:4">
      <c r="A190" s="2" t="s">
        <v>35</v>
      </c>
      <c r="B190" s="2">
        <v>2300</v>
      </c>
      <c r="C190" s="2">
        <v>611</v>
      </c>
      <c r="D190" s="2">
        <v>1685</v>
      </c>
    </row>
    <row r="191" spans="1:4">
      <c r="A191" s="2" t="s">
        <v>34</v>
      </c>
      <c r="B191" s="2">
        <v>1320</v>
      </c>
      <c r="C191" s="2">
        <v>218</v>
      </c>
      <c r="D191" s="2">
        <v>1089</v>
      </c>
    </row>
    <row r="192" spans="1:4">
      <c r="A192" s="2" t="s">
        <v>33</v>
      </c>
      <c r="B192" s="2">
        <v>1178</v>
      </c>
      <c r="C192" s="2">
        <v>200</v>
      </c>
      <c r="D192" s="2">
        <v>968</v>
      </c>
    </row>
    <row r="193" spans="1:4">
      <c r="A193" s="2" t="s">
        <v>32</v>
      </c>
      <c r="B193" s="2">
        <v>135</v>
      </c>
      <c r="C193" s="2">
        <v>18</v>
      </c>
      <c r="D193" s="2">
        <v>114</v>
      </c>
    </row>
    <row r="194" spans="1:4">
      <c r="A194" s="2" t="s">
        <v>31</v>
      </c>
      <c r="B194" s="2">
        <v>0</v>
      </c>
      <c r="C194" s="2">
        <v>0</v>
      </c>
      <c r="D194" s="2">
        <v>0</v>
      </c>
    </row>
    <row r="195" spans="1:4">
      <c r="A195" s="2" t="s">
        <v>30</v>
      </c>
      <c r="B195" s="2">
        <v>8</v>
      </c>
      <c r="C195" s="2">
        <v>1</v>
      </c>
      <c r="D195" s="2">
        <v>7</v>
      </c>
    </row>
    <row r="196" spans="1:4">
      <c r="A196" s="2" t="s">
        <v>29</v>
      </c>
      <c r="B196" s="2">
        <v>0</v>
      </c>
      <c r="C196" s="2">
        <v>0</v>
      </c>
      <c r="D196" s="2">
        <v>0</v>
      </c>
    </row>
    <row r="197" spans="1:4">
      <c r="A197" s="2" t="s">
        <v>28</v>
      </c>
      <c r="B197" s="2">
        <v>769</v>
      </c>
      <c r="C197" s="2">
        <v>313</v>
      </c>
      <c r="D197" s="2">
        <v>453</v>
      </c>
    </row>
    <row r="198" spans="1:4">
      <c r="A198" s="2" t="s">
        <v>27</v>
      </c>
      <c r="B198" s="2">
        <v>6801</v>
      </c>
      <c r="C198" s="2">
        <v>2097</v>
      </c>
      <c r="D198" s="2">
        <v>4687</v>
      </c>
    </row>
    <row r="199" spans="1:4">
      <c r="A199" s="2" t="s">
        <v>26</v>
      </c>
      <c r="B199" s="2">
        <v>5980</v>
      </c>
      <c r="C199" s="2">
        <v>2358</v>
      </c>
      <c r="D199" s="2">
        <v>3616</v>
      </c>
    </row>
    <row r="200" spans="1:4">
      <c r="A200" s="2" t="s">
        <v>2359</v>
      </c>
      <c r="B200" s="2">
        <v>1691</v>
      </c>
      <c r="C200" s="2">
        <v>328</v>
      </c>
      <c r="D200" s="2">
        <v>1358</v>
      </c>
    </row>
    <row r="201" spans="1:4">
      <c r="A201" s="2" t="s">
        <v>24</v>
      </c>
      <c r="B201" s="2">
        <v>72</v>
      </c>
      <c r="C201" s="2">
        <v>23</v>
      </c>
      <c r="D201" s="2">
        <v>48</v>
      </c>
    </row>
    <row r="202" spans="1:4">
      <c r="A202" s="2" t="s">
        <v>2358</v>
      </c>
      <c r="B202" s="2">
        <v>1162</v>
      </c>
      <c r="C202" s="2">
        <v>305</v>
      </c>
      <c r="D202" s="2">
        <v>853</v>
      </c>
    </row>
    <row r="203" spans="1:4">
      <c r="A203" s="2" t="s">
        <v>21</v>
      </c>
      <c r="B203" s="2">
        <v>458</v>
      </c>
      <c r="C203" s="2" t="s">
        <v>19</v>
      </c>
      <c r="D203" s="2">
        <v>456</v>
      </c>
    </row>
    <row r="204" spans="1:4">
      <c r="A204" s="2" t="s">
        <v>20</v>
      </c>
      <c r="B204" s="2">
        <v>1</v>
      </c>
      <c r="C204" s="2" t="s">
        <v>19</v>
      </c>
      <c r="D204" s="2">
        <v>1</v>
      </c>
    </row>
    <row r="205" spans="1:4">
      <c r="A205" s="2" t="s">
        <v>2360</v>
      </c>
    </row>
    <row r="206" spans="1:4">
      <c r="A206" s="2" t="s">
        <v>44</v>
      </c>
      <c r="B206" s="2">
        <v>12642</v>
      </c>
      <c r="C206" s="2">
        <v>2922</v>
      </c>
      <c r="D206" s="2">
        <v>9682</v>
      </c>
    </row>
    <row r="207" spans="1:4">
      <c r="A207" s="2" t="s">
        <v>43</v>
      </c>
      <c r="B207" s="2">
        <v>11200</v>
      </c>
      <c r="C207" s="2">
        <v>2502</v>
      </c>
      <c r="D207" s="2">
        <v>8664</v>
      </c>
    </row>
    <row r="208" spans="1:4">
      <c r="A208" s="2" t="s">
        <v>42</v>
      </c>
      <c r="B208" s="2">
        <v>8787</v>
      </c>
      <c r="C208" s="2">
        <v>1878</v>
      </c>
      <c r="D208" s="2">
        <v>6885</v>
      </c>
    </row>
    <row r="209" spans="1:4">
      <c r="A209" s="2" t="s">
        <v>41</v>
      </c>
      <c r="B209" s="2">
        <v>1704</v>
      </c>
      <c r="C209" s="2">
        <v>492</v>
      </c>
      <c r="D209" s="2">
        <v>1205</v>
      </c>
    </row>
    <row r="210" spans="1:4">
      <c r="A210" s="2" t="s">
        <v>40</v>
      </c>
      <c r="B210" s="2">
        <v>13</v>
      </c>
      <c r="C210" s="2">
        <v>2</v>
      </c>
      <c r="D210" s="2">
        <v>11</v>
      </c>
    </row>
    <row r="211" spans="1:4">
      <c r="A211" s="2" t="s">
        <v>39</v>
      </c>
      <c r="B211" s="2">
        <v>275</v>
      </c>
      <c r="C211" s="2">
        <v>54</v>
      </c>
      <c r="D211" s="2">
        <v>219</v>
      </c>
    </row>
    <row r="212" spans="1:4">
      <c r="A212" s="2" t="s">
        <v>38</v>
      </c>
      <c r="B212" s="2">
        <v>52</v>
      </c>
      <c r="C212" s="2">
        <v>10</v>
      </c>
      <c r="D212" s="2">
        <v>42</v>
      </c>
    </row>
    <row r="213" spans="1:4">
      <c r="A213" s="2" t="s">
        <v>37</v>
      </c>
      <c r="B213" s="2">
        <v>5090</v>
      </c>
      <c r="C213" s="2">
        <v>1004</v>
      </c>
      <c r="D213" s="2">
        <v>4074</v>
      </c>
    </row>
    <row r="214" spans="1:4">
      <c r="A214" s="2" t="s">
        <v>36</v>
      </c>
      <c r="B214" s="2">
        <v>1221</v>
      </c>
      <c r="C214" s="2">
        <v>215</v>
      </c>
      <c r="D214" s="2">
        <v>1003</v>
      </c>
    </row>
    <row r="215" spans="1:4">
      <c r="A215" s="2" t="s">
        <v>35</v>
      </c>
      <c r="B215" s="2">
        <v>431</v>
      </c>
      <c r="C215" s="2">
        <v>101</v>
      </c>
      <c r="D215" s="2">
        <v>329</v>
      </c>
    </row>
    <row r="216" spans="1:4">
      <c r="A216" s="2" t="s">
        <v>34</v>
      </c>
      <c r="B216" s="2">
        <v>399</v>
      </c>
      <c r="C216" s="2">
        <v>56</v>
      </c>
      <c r="D216" s="2">
        <v>339</v>
      </c>
    </row>
    <row r="217" spans="1:4">
      <c r="A217" s="2" t="s">
        <v>33</v>
      </c>
      <c r="B217" s="2">
        <v>359</v>
      </c>
      <c r="C217" s="2">
        <v>53</v>
      </c>
      <c r="D217" s="2">
        <v>303</v>
      </c>
    </row>
    <row r="218" spans="1:4">
      <c r="A218" s="2" t="s">
        <v>32</v>
      </c>
      <c r="B218" s="2">
        <v>37</v>
      </c>
      <c r="C218" s="2">
        <v>3</v>
      </c>
      <c r="D218" s="2">
        <v>33</v>
      </c>
    </row>
    <row r="219" spans="1:4">
      <c r="A219" s="2" t="s">
        <v>31</v>
      </c>
      <c r="B219" s="2">
        <v>0</v>
      </c>
      <c r="C219" s="2" t="s">
        <v>19</v>
      </c>
      <c r="D219" s="2">
        <v>0</v>
      </c>
    </row>
    <row r="220" spans="1:4">
      <c r="A220" s="2" t="s">
        <v>30</v>
      </c>
      <c r="B220" s="2">
        <v>3</v>
      </c>
      <c r="C220" s="2">
        <v>0</v>
      </c>
      <c r="D220" s="2">
        <v>3</v>
      </c>
    </row>
    <row r="221" spans="1:4">
      <c r="A221" s="2" t="s">
        <v>29</v>
      </c>
      <c r="B221" s="2">
        <v>0</v>
      </c>
      <c r="C221" s="2">
        <v>0</v>
      </c>
      <c r="D221" s="2">
        <v>0</v>
      </c>
    </row>
    <row r="222" spans="1:4">
      <c r="A222" s="2" t="s">
        <v>28</v>
      </c>
      <c r="B222" s="2">
        <v>185</v>
      </c>
      <c r="C222" s="2">
        <v>75</v>
      </c>
      <c r="D222" s="2">
        <v>108</v>
      </c>
    </row>
    <row r="223" spans="1:4">
      <c r="A223" s="2" t="s">
        <v>27</v>
      </c>
      <c r="B223" s="2">
        <v>1830</v>
      </c>
      <c r="C223" s="2">
        <v>492</v>
      </c>
      <c r="D223" s="2">
        <v>1332</v>
      </c>
    </row>
    <row r="224" spans="1:4">
      <c r="A224" s="2" t="s">
        <v>26</v>
      </c>
      <c r="B224" s="2">
        <v>1025</v>
      </c>
      <c r="C224" s="2">
        <v>347</v>
      </c>
      <c r="D224" s="2">
        <v>677</v>
      </c>
    </row>
    <row r="225" spans="1:4">
      <c r="A225" s="2" t="s">
        <v>2359</v>
      </c>
      <c r="B225" s="2">
        <v>416</v>
      </c>
      <c r="C225" s="2">
        <v>73</v>
      </c>
      <c r="D225" s="2">
        <v>342</v>
      </c>
    </row>
    <row r="226" spans="1:4">
      <c r="A226" s="2" t="s">
        <v>24</v>
      </c>
      <c r="B226" s="2">
        <v>16</v>
      </c>
      <c r="C226" s="2">
        <v>3</v>
      </c>
      <c r="D226" s="2">
        <v>13</v>
      </c>
    </row>
    <row r="227" spans="1:4">
      <c r="A227" s="2" t="s">
        <v>2358</v>
      </c>
      <c r="B227" s="2">
        <v>273</v>
      </c>
      <c r="C227" s="2">
        <v>70</v>
      </c>
      <c r="D227" s="2">
        <v>202</v>
      </c>
    </row>
    <row r="228" spans="1:4">
      <c r="A228" s="2" t="s">
        <v>21</v>
      </c>
      <c r="B228" s="2">
        <v>128</v>
      </c>
      <c r="C228" s="2" t="s">
        <v>19</v>
      </c>
      <c r="D228" s="2">
        <v>127</v>
      </c>
    </row>
    <row r="229" spans="1:4">
      <c r="A229" s="2" t="s">
        <v>20</v>
      </c>
      <c r="B229" s="2">
        <v>0</v>
      </c>
      <c r="C229" s="2" t="s">
        <v>19</v>
      </c>
      <c r="D229" s="2" t="s">
        <v>19</v>
      </c>
    </row>
  </sheetData>
  <phoneticPr fontId="40"/>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59999389629810485"/>
  </sheetPr>
  <dimension ref="A1:G373"/>
  <sheetViews>
    <sheetView workbookViewId="0">
      <selection activeCell="F60" sqref="F60"/>
    </sheetView>
  </sheetViews>
  <sheetFormatPr defaultRowHeight="12"/>
  <cols>
    <col min="1" max="1" width="56" style="2" customWidth="1"/>
    <col min="2" max="7" width="11.375" style="2" customWidth="1"/>
    <col min="8" max="16384" width="9" style="2"/>
  </cols>
  <sheetData>
    <row r="1" spans="1:7">
      <c r="A1" s="2" t="s">
        <v>2124</v>
      </c>
      <c r="B1" s="2" t="s">
        <v>58</v>
      </c>
      <c r="C1" s="2" t="s">
        <v>2125</v>
      </c>
      <c r="D1" s="2" t="s">
        <v>108</v>
      </c>
    </row>
    <row r="2" spans="1:7">
      <c r="A2" s="2" t="s">
        <v>111</v>
      </c>
    </row>
    <row r="3" spans="1:7">
      <c r="A3" s="2" t="s">
        <v>94</v>
      </c>
    </row>
    <row r="4" spans="1:7">
      <c r="B4" s="2" t="s">
        <v>44</v>
      </c>
      <c r="C4" s="2" t="s">
        <v>8</v>
      </c>
      <c r="D4" s="2" t="s">
        <v>9</v>
      </c>
      <c r="E4" s="2" t="s">
        <v>10</v>
      </c>
      <c r="F4" s="2" t="s">
        <v>11</v>
      </c>
      <c r="G4" s="2" t="s">
        <v>12</v>
      </c>
    </row>
    <row r="5" spans="1:7">
      <c r="A5" s="2" t="s">
        <v>106</v>
      </c>
    </row>
    <row r="6" spans="1:7">
      <c r="A6" s="258" t="s">
        <v>44</v>
      </c>
      <c r="B6" s="258">
        <v>9234343</v>
      </c>
      <c r="C6" s="258">
        <v>1362774</v>
      </c>
      <c r="D6" s="258">
        <v>1783741</v>
      </c>
      <c r="E6" s="258">
        <v>2028668</v>
      </c>
      <c r="F6" s="258">
        <v>2166539</v>
      </c>
      <c r="G6" s="258">
        <v>1892557</v>
      </c>
    </row>
    <row r="7" spans="1:7">
      <c r="A7" s="2" t="s">
        <v>93</v>
      </c>
      <c r="B7" s="2">
        <v>4021918</v>
      </c>
      <c r="C7" s="2">
        <v>797253</v>
      </c>
      <c r="D7" s="2">
        <v>991560</v>
      </c>
      <c r="E7" s="2">
        <v>862465</v>
      </c>
      <c r="F7" s="2">
        <v>750265</v>
      </c>
      <c r="G7" s="2">
        <v>620325</v>
      </c>
    </row>
    <row r="8" spans="1:7">
      <c r="A8" s="2" t="s">
        <v>42</v>
      </c>
      <c r="B8" s="2">
        <v>3013131</v>
      </c>
      <c r="C8" s="2">
        <v>639660</v>
      </c>
      <c r="D8" s="2">
        <v>795670</v>
      </c>
      <c r="E8" s="2">
        <v>618192</v>
      </c>
      <c r="F8" s="2">
        <v>513712</v>
      </c>
      <c r="G8" s="2">
        <v>445884</v>
      </c>
    </row>
    <row r="9" spans="1:7">
      <c r="A9" s="2" t="s">
        <v>92</v>
      </c>
      <c r="B9" s="2">
        <v>845433</v>
      </c>
      <c r="C9" s="2">
        <v>141057</v>
      </c>
      <c r="D9" s="2">
        <v>182023</v>
      </c>
      <c r="E9" s="2">
        <v>168253</v>
      </c>
      <c r="F9" s="2">
        <v>172016</v>
      </c>
      <c r="G9" s="2">
        <v>182081</v>
      </c>
    </row>
    <row r="10" spans="1:7">
      <c r="A10" s="2" t="s">
        <v>91</v>
      </c>
      <c r="B10" s="2">
        <v>53936</v>
      </c>
      <c r="C10" s="2">
        <v>1045</v>
      </c>
      <c r="D10" s="2">
        <v>3886</v>
      </c>
      <c r="E10" s="2">
        <v>6102</v>
      </c>
      <c r="F10" s="2">
        <v>13782</v>
      </c>
      <c r="G10" s="2">
        <v>29122</v>
      </c>
    </row>
    <row r="11" spans="1:7">
      <c r="A11" s="2" t="s">
        <v>90</v>
      </c>
      <c r="B11" s="2">
        <v>218908</v>
      </c>
      <c r="C11" s="2">
        <v>38468</v>
      </c>
      <c r="D11" s="2">
        <v>51172</v>
      </c>
      <c r="E11" s="2">
        <v>37167</v>
      </c>
      <c r="F11" s="2">
        <v>40148</v>
      </c>
      <c r="G11" s="2">
        <v>51952</v>
      </c>
    </row>
    <row r="12" spans="1:7">
      <c r="A12" s="2" t="s">
        <v>89</v>
      </c>
      <c r="B12" s="2">
        <v>37042</v>
      </c>
      <c r="C12" s="2">
        <v>6656</v>
      </c>
      <c r="D12" s="2">
        <v>10054</v>
      </c>
      <c r="E12" s="2">
        <v>7504</v>
      </c>
      <c r="F12" s="2">
        <v>6808</v>
      </c>
      <c r="G12" s="2">
        <v>6018</v>
      </c>
    </row>
    <row r="13" spans="1:7">
      <c r="A13" s="2" t="s">
        <v>88</v>
      </c>
      <c r="B13" s="2">
        <v>1160469</v>
      </c>
      <c r="C13" s="2">
        <v>315920</v>
      </c>
      <c r="D13" s="2">
        <v>338528</v>
      </c>
      <c r="E13" s="2">
        <v>246320</v>
      </c>
      <c r="F13" s="2">
        <v>162719</v>
      </c>
      <c r="G13" s="2">
        <v>96975</v>
      </c>
    </row>
    <row r="14" spans="1:7">
      <c r="A14" s="2" t="s">
        <v>87</v>
      </c>
      <c r="B14" s="2">
        <v>419244</v>
      </c>
      <c r="C14" s="2">
        <v>106577</v>
      </c>
      <c r="D14" s="2">
        <v>132075</v>
      </c>
      <c r="E14" s="2">
        <v>90423</v>
      </c>
      <c r="F14" s="2">
        <v>59883</v>
      </c>
      <c r="G14" s="2">
        <v>30282</v>
      </c>
    </row>
    <row r="15" spans="1:7">
      <c r="A15" s="2" t="s">
        <v>86</v>
      </c>
      <c r="B15" s="2">
        <v>278099</v>
      </c>
      <c r="C15" s="2">
        <v>29936</v>
      </c>
      <c r="D15" s="2">
        <v>77932</v>
      </c>
      <c r="E15" s="2">
        <v>62422</v>
      </c>
      <c r="F15" s="2">
        <v>58355</v>
      </c>
      <c r="G15" s="2">
        <v>49453</v>
      </c>
    </row>
    <row r="16" spans="1:7">
      <c r="A16" s="2" t="s">
        <v>34</v>
      </c>
      <c r="B16" s="2">
        <v>455062</v>
      </c>
      <c r="C16" s="2">
        <v>42297</v>
      </c>
      <c r="D16" s="2">
        <v>83393</v>
      </c>
      <c r="E16" s="2">
        <v>136609</v>
      </c>
      <c r="F16" s="2">
        <v>116695</v>
      </c>
      <c r="G16" s="2">
        <v>76069</v>
      </c>
    </row>
    <row r="17" spans="1:7">
      <c r="A17" s="2" t="s">
        <v>85</v>
      </c>
      <c r="B17" s="2">
        <v>398466</v>
      </c>
      <c r="C17" s="2">
        <v>37074</v>
      </c>
      <c r="D17" s="2">
        <v>72956</v>
      </c>
      <c r="E17" s="2">
        <v>122153</v>
      </c>
      <c r="F17" s="2">
        <v>102591</v>
      </c>
      <c r="G17" s="2">
        <v>63692</v>
      </c>
    </row>
    <row r="18" spans="1:7">
      <c r="A18" s="2" t="s">
        <v>84</v>
      </c>
      <c r="B18" s="2">
        <v>53536</v>
      </c>
      <c r="C18" s="2">
        <v>5029</v>
      </c>
      <c r="D18" s="2">
        <v>10031</v>
      </c>
      <c r="E18" s="2">
        <v>13888</v>
      </c>
      <c r="F18" s="2">
        <v>13387</v>
      </c>
      <c r="G18" s="2">
        <v>11202</v>
      </c>
    </row>
    <row r="19" spans="1:7">
      <c r="A19" s="2" t="s">
        <v>31</v>
      </c>
      <c r="B19" s="2">
        <v>9</v>
      </c>
      <c r="C19" s="2">
        <v>0</v>
      </c>
      <c r="D19" s="2">
        <v>1</v>
      </c>
      <c r="E19" s="2">
        <v>1</v>
      </c>
      <c r="F19" s="2">
        <v>1</v>
      </c>
      <c r="G19" s="2">
        <v>6</v>
      </c>
    </row>
    <row r="20" spans="1:7">
      <c r="A20" s="2" t="s">
        <v>83</v>
      </c>
      <c r="B20" s="2">
        <v>3060</v>
      </c>
      <c r="C20" s="2">
        <v>194</v>
      </c>
      <c r="D20" s="2">
        <v>406</v>
      </c>
      <c r="E20" s="2">
        <v>568</v>
      </c>
      <c r="F20" s="2">
        <v>717</v>
      </c>
      <c r="G20" s="2">
        <v>1175</v>
      </c>
    </row>
    <row r="21" spans="1:7">
      <c r="A21" s="2" t="s">
        <v>29</v>
      </c>
      <c r="B21" s="2">
        <v>172</v>
      </c>
      <c r="C21" s="2">
        <v>13</v>
      </c>
      <c r="D21" s="2">
        <v>26</v>
      </c>
      <c r="E21" s="2">
        <v>30</v>
      </c>
      <c r="F21" s="2">
        <v>38</v>
      </c>
      <c r="G21" s="2">
        <v>65</v>
      </c>
    </row>
    <row r="22" spans="1:7">
      <c r="A22" s="2" t="s">
        <v>82</v>
      </c>
      <c r="B22" s="2">
        <v>88815</v>
      </c>
      <c r="C22" s="2">
        <v>15856</v>
      </c>
      <c r="D22" s="2">
        <v>19442</v>
      </c>
      <c r="E22" s="2">
        <v>18245</v>
      </c>
      <c r="F22" s="2">
        <v>17999</v>
      </c>
      <c r="G22" s="2">
        <v>17272</v>
      </c>
    </row>
    <row r="23" spans="1:7">
      <c r="A23" s="257" t="s">
        <v>81</v>
      </c>
      <c r="B23" s="257">
        <v>463872</v>
      </c>
      <c r="C23" s="257">
        <v>99231</v>
      </c>
      <c r="D23" s="257">
        <v>92793</v>
      </c>
      <c r="E23" s="257">
        <v>89181</v>
      </c>
      <c r="F23" s="257">
        <v>101658</v>
      </c>
      <c r="G23" s="257">
        <v>80974</v>
      </c>
    </row>
    <row r="24" spans="1:7">
      <c r="A24" s="2" t="s">
        <v>80</v>
      </c>
      <c r="B24" s="2">
        <v>1038</v>
      </c>
      <c r="C24" s="2">
        <v>208</v>
      </c>
      <c r="D24" s="2">
        <v>262</v>
      </c>
      <c r="E24" s="2">
        <v>239</v>
      </c>
      <c r="F24" s="2">
        <v>201</v>
      </c>
      <c r="G24" s="2">
        <v>127</v>
      </c>
    </row>
    <row r="25" spans="1:7">
      <c r="A25" s="2" t="s">
        <v>79</v>
      </c>
      <c r="B25" s="2">
        <v>434872</v>
      </c>
      <c r="C25" s="2">
        <v>135014</v>
      </c>
      <c r="D25" s="2">
        <v>121288</v>
      </c>
      <c r="E25" s="2">
        <v>85992</v>
      </c>
      <c r="F25" s="2">
        <v>56376</v>
      </c>
      <c r="G25" s="2">
        <v>36200</v>
      </c>
    </row>
    <row r="26" spans="1:7">
      <c r="A26" s="2" t="s">
        <v>78</v>
      </c>
      <c r="B26" s="2">
        <v>1565465</v>
      </c>
      <c r="C26" s="2">
        <v>277748</v>
      </c>
      <c r="D26" s="2">
        <v>361475</v>
      </c>
      <c r="E26" s="2">
        <v>394370</v>
      </c>
      <c r="F26" s="2">
        <v>306384</v>
      </c>
      <c r="G26" s="2">
        <v>225477</v>
      </c>
    </row>
    <row r="27" spans="1:7">
      <c r="A27" s="2" t="s">
        <v>77</v>
      </c>
      <c r="B27" s="2">
        <v>30155</v>
      </c>
      <c r="C27" s="2">
        <v>3576</v>
      </c>
      <c r="D27" s="2">
        <v>5803</v>
      </c>
      <c r="E27" s="2">
        <v>6654</v>
      </c>
      <c r="F27" s="2">
        <v>7804</v>
      </c>
      <c r="G27" s="2">
        <v>6317</v>
      </c>
    </row>
    <row r="28" spans="1:7">
      <c r="A28" s="2" t="s">
        <v>76</v>
      </c>
      <c r="B28" s="2">
        <v>3320</v>
      </c>
      <c r="C28" s="2">
        <v>315</v>
      </c>
      <c r="D28" s="2">
        <v>572</v>
      </c>
      <c r="E28" s="2">
        <v>629</v>
      </c>
      <c r="F28" s="2">
        <v>812</v>
      </c>
      <c r="G28" s="2">
        <v>992</v>
      </c>
    </row>
    <row r="29" spans="1:7">
      <c r="A29" s="2" t="s">
        <v>2126</v>
      </c>
      <c r="B29" s="2">
        <v>389906</v>
      </c>
      <c r="C29" s="2">
        <v>104483</v>
      </c>
      <c r="D29" s="2">
        <v>110218</v>
      </c>
      <c r="E29" s="2">
        <v>86633</v>
      </c>
      <c r="F29" s="2">
        <v>55294</v>
      </c>
      <c r="G29" s="2">
        <v>33277</v>
      </c>
    </row>
    <row r="30" spans="1:7">
      <c r="A30" s="2" t="s">
        <v>75</v>
      </c>
      <c r="B30" s="2">
        <v>85657</v>
      </c>
      <c r="C30" s="2">
        <v>14803</v>
      </c>
      <c r="D30" s="2">
        <v>19041</v>
      </c>
      <c r="E30" s="2">
        <v>24025</v>
      </c>
      <c r="F30" s="2">
        <v>15040</v>
      </c>
      <c r="G30" s="2">
        <v>12747</v>
      </c>
    </row>
    <row r="31" spans="1:7">
      <c r="A31" s="2" t="s">
        <v>110</v>
      </c>
      <c r="B31" s="2">
        <v>221923</v>
      </c>
      <c r="C31" s="2">
        <v>38565</v>
      </c>
      <c r="D31" s="2">
        <v>53458</v>
      </c>
      <c r="E31" s="2">
        <v>58820</v>
      </c>
      <c r="F31" s="2">
        <v>43041</v>
      </c>
      <c r="G31" s="2">
        <v>28033</v>
      </c>
    </row>
    <row r="32" spans="1:7">
      <c r="A32" s="2" t="s">
        <v>109</v>
      </c>
      <c r="B32" s="2">
        <v>143</v>
      </c>
      <c r="C32" s="2">
        <v>25</v>
      </c>
      <c r="D32" s="2">
        <v>40</v>
      </c>
      <c r="E32" s="2">
        <v>36</v>
      </c>
      <c r="F32" s="2">
        <v>24</v>
      </c>
      <c r="G32" s="2">
        <v>19</v>
      </c>
    </row>
    <row r="33" spans="1:7">
      <c r="A33" s="259" t="s">
        <v>72</v>
      </c>
      <c r="B33" s="259">
        <v>627396</v>
      </c>
      <c r="C33" s="259">
        <v>108694</v>
      </c>
      <c r="D33" s="259">
        <v>155982</v>
      </c>
      <c r="E33" s="259">
        <v>170366</v>
      </c>
      <c r="F33" s="259">
        <v>113238</v>
      </c>
      <c r="G33" s="259">
        <v>79117</v>
      </c>
    </row>
    <row r="34" spans="1:7">
      <c r="A34" s="2" t="s">
        <v>71</v>
      </c>
      <c r="B34" s="2">
        <v>287</v>
      </c>
      <c r="C34" s="2">
        <v>51</v>
      </c>
      <c r="D34" s="2">
        <v>71</v>
      </c>
      <c r="E34" s="2">
        <v>86</v>
      </c>
      <c r="F34" s="2">
        <v>54</v>
      </c>
      <c r="G34" s="2">
        <v>25</v>
      </c>
    </row>
    <row r="35" spans="1:7">
      <c r="A35" s="257" t="s">
        <v>70</v>
      </c>
      <c r="B35" s="257">
        <v>17154</v>
      </c>
      <c r="C35" s="257">
        <v>2607</v>
      </c>
      <c r="D35" s="257">
        <v>3851</v>
      </c>
      <c r="E35" s="257">
        <v>3626</v>
      </c>
      <c r="F35" s="257">
        <v>4084</v>
      </c>
      <c r="G35" s="257">
        <v>2985</v>
      </c>
    </row>
    <row r="36" spans="1:7">
      <c r="A36" s="2" t="s">
        <v>69</v>
      </c>
      <c r="B36" s="2">
        <v>25</v>
      </c>
      <c r="C36" s="2">
        <v>5</v>
      </c>
      <c r="D36" s="2">
        <v>6</v>
      </c>
      <c r="E36" s="2">
        <v>5</v>
      </c>
      <c r="F36" s="2">
        <v>6</v>
      </c>
      <c r="G36" s="2">
        <v>2</v>
      </c>
    </row>
    <row r="37" spans="1:7">
      <c r="A37" s="260" t="s">
        <v>68</v>
      </c>
      <c r="B37" s="260">
        <v>170784</v>
      </c>
      <c r="C37" s="260">
        <v>2780</v>
      </c>
      <c r="D37" s="260">
        <v>9212</v>
      </c>
      <c r="E37" s="260">
        <v>39292</v>
      </c>
      <c r="F37" s="260">
        <v>62568</v>
      </c>
      <c r="G37" s="260">
        <v>56930</v>
      </c>
    </row>
    <row r="38" spans="1:7">
      <c r="A38" s="2" t="s">
        <v>2146</v>
      </c>
      <c r="B38" s="2">
        <v>18678</v>
      </c>
      <c r="C38" s="2">
        <v>1838</v>
      </c>
      <c r="D38" s="2">
        <v>3215</v>
      </c>
      <c r="E38" s="2">
        <v>4191</v>
      </c>
      <c r="F38" s="2">
        <v>4411</v>
      </c>
      <c r="G38" s="2">
        <v>5022</v>
      </c>
    </row>
    <row r="39" spans="1:7">
      <c r="A39" s="2" t="s">
        <v>2147</v>
      </c>
      <c r="B39" s="2">
        <v>38</v>
      </c>
      <c r="C39" s="2">
        <v>5</v>
      </c>
      <c r="D39" s="2">
        <v>7</v>
      </c>
      <c r="E39" s="2">
        <v>7</v>
      </c>
      <c r="F39" s="2">
        <v>8</v>
      </c>
      <c r="G39" s="2">
        <v>11</v>
      </c>
    </row>
    <row r="40" spans="1:7">
      <c r="A40" s="2" t="s">
        <v>65</v>
      </c>
      <c r="B40" s="2">
        <v>3212088</v>
      </c>
      <c r="C40" s="2">
        <v>152759</v>
      </c>
      <c r="D40" s="2">
        <v>309418</v>
      </c>
      <c r="E40" s="2">
        <v>685841</v>
      </c>
      <c r="F40" s="2">
        <v>1053514</v>
      </c>
      <c r="G40" s="2">
        <v>1010554</v>
      </c>
    </row>
    <row r="41" spans="1:7">
      <c r="A41" s="260" t="s">
        <v>64</v>
      </c>
      <c r="B41" s="260">
        <v>1692226</v>
      </c>
      <c r="C41" s="260">
        <v>28187</v>
      </c>
      <c r="D41" s="260">
        <v>88233</v>
      </c>
      <c r="E41" s="260">
        <v>364295</v>
      </c>
      <c r="F41" s="260">
        <v>609687</v>
      </c>
      <c r="G41" s="260">
        <v>601824</v>
      </c>
    </row>
    <row r="42" spans="1:7">
      <c r="A42" s="260" t="s">
        <v>63</v>
      </c>
      <c r="B42" s="260">
        <v>1259208</v>
      </c>
      <c r="C42" s="260">
        <v>122686</v>
      </c>
      <c r="D42" s="260">
        <v>216408</v>
      </c>
      <c r="E42" s="260">
        <v>302886</v>
      </c>
      <c r="F42" s="260">
        <v>355827</v>
      </c>
      <c r="G42" s="260">
        <v>261399</v>
      </c>
    </row>
    <row r="43" spans="1:7">
      <c r="A43" s="2" t="s">
        <v>62</v>
      </c>
      <c r="B43" s="2">
        <v>915</v>
      </c>
      <c r="C43" s="2">
        <v>21</v>
      </c>
      <c r="D43" s="2">
        <v>42</v>
      </c>
      <c r="E43" s="2">
        <v>86</v>
      </c>
      <c r="F43" s="2">
        <v>306</v>
      </c>
      <c r="G43" s="2">
        <v>460</v>
      </c>
    </row>
    <row r="44" spans="1:7">
      <c r="A44" s="260" t="s">
        <v>61</v>
      </c>
      <c r="B44" s="260">
        <v>260654</v>
      </c>
      <c r="C44" s="260">
        <v>1885</v>
      </c>
      <c r="D44" s="260">
        <v>4777</v>
      </c>
      <c r="E44" s="260">
        <v>18660</v>
      </c>
      <c r="F44" s="260">
        <v>88000</v>
      </c>
      <c r="G44" s="260">
        <v>147332</v>
      </c>
    </row>
    <row r="45" spans="1:7">
      <c r="A45" s="2" t="s">
        <v>60</v>
      </c>
      <c r="B45" s="2">
        <v>13035</v>
      </c>
      <c r="C45" s="2">
        <v>152</v>
      </c>
      <c r="D45" s="2">
        <v>365</v>
      </c>
      <c r="E45" s="2">
        <v>1183</v>
      </c>
      <c r="F45" s="2">
        <v>4553</v>
      </c>
      <c r="G45" s="2">
        <v>6783</v>
      </c>
    </row>
    <row r="46" spans="1:7">
      <c r="A46" s="2" t="s">
        <v>105</v>
      </c>
    </row>
    <row r="47" spans="1:7">
      <c r="A47" s="2" t="s">
        <v>44</v>
      </c>
      <c r="B47" s="2">
        <v>205976</v>
      </c>
      <c r="C47" s="2">
        <v>24896</v>
      </c>
      <c r="D47" s="2">
        <v>43570</v>
      </c>
      <c r="E47" s="2">
        <v>42939</v>
      </c>
      <c r="F47" s="2">
        <v>42511</v>
      </c>
      <c r="G47" s="2">
        <v>52060</v>
      </c>
    </row>
    <row r="48" spans="1:7">
      <c r="A48" s="2" t="s">
        <v>93</v>
      </c>
      <c r="B48" s="2">
        <v>122429</v>
      </c>
      <c r="C48" s="2">
        <v>15650</v>
      </c>
      <c r="D48" s="2">
        <v>29525</v>
      </c>
      <c r="E48" s="2">
        <v>25164</v>
      </c>
      <c r="F48" s="2">
        <v>23085</v>
      </c>
      <c r="G48" s="2">
        <v>29005</v>
      </c>
    </row>
    <row r="49" spans="1:7">
      <c r="A49" s="2" t="s">
        <v>42</v>
      </c>
      <c r="B49" s="2">
        <v>108117</v>
      </c>
      <c r="C49" s="2">
        <v>14478</v>
      </c>
      <c r="D49" s="2">
        <v>27351</v>
      </c>
      <c r="E49" s="2">
        <v>22069</v>
      </c>
      <c r="F49" s="2">
        <v>19532</v>
      </c>
      <c r="G49" s="2">
        <v>24687</v>
      </c>
    </row>
    <row r="50" spans="1:7">
      <c r="A50" s="2" t="s">
        <v>92</v>
      </c>
      <c r="B50" s="2">
        <v>30211</v>
      </c>
      <c r="C50" s="2">
        <v>3530</v>
      </c>
      <c r="D50" s="2">
        <v>6287</v>
      </c>
      <c r="E50" s="2">
        <v>5475</v>
      </c>
      <c r="F50" s="2">
        <v>5756</v>
      </c>
      <c r="G50" s="2">
        <v>9163</v>
      </c>
    </row>
    <row r="51" spans="1:7">
      <c r="A51" s="2" t="s">
        <v>91</v>
      </c>
      <c r="B51" s="2">
        <v>3885</v>
      </c>
      <c r="C51" s="2">
        <v>32</v>
      </c>
      <c r="D51" s="2">
        <v>148</v>
      </c>
      <c r="E51" s="2">
        <v>269</v>
      </c>
      <c r="F51" s="2">
        <v>724</v>
      </c>
      <c r="G51" s="2">
        <v>2712</v>
      </c>
    </row>
    <row r="52" spans="1:7">
      <c r="A52" s="2" t="s">
        <v>90</v>
      </c>
      <c r="B52" s="2">
        <v>11565</v>
      </c>
      <c r="C52" s="2">
        <v>1758</v>
      </c>
      <c r="D52" s="2">
        <v>3066</v>
      </c>
      <c r="E52" s="2">
        <v>2016</v>
      </c>
      <c r="F52" s="2">
        <v>1907</v>
      </c>
      <c r="G52" s="2">
        <v>2818</v>
      </c>
    </row>
    <row r="53" spans="1:7">
      <c r="A53" s="2" t="s">
        <v>89</v>
      </c>
      <c r="B53" s="2">
        <v>3519</v>
      </c>
      <c r="C53" s="2">
        <v>617</v>
      </c>
      <c r="D53" s="2">
        <v>1028</v>
      </c>
      <c r="E53" s="2">
        <v>685</v>
      </c>
      <c r="F53" s="2">
        <v>501</v>
      </c>
      <c r="G53" s="2">
        <v>689</v>
      </c>
    </row>
    <row r="54" spans="1:7">
      <c r="A54" s="2" t="s">
        <v>88</v>
      </c>
      <c r="B54" s="2">
        <v>24431</v>
      </c>
      <c r="C54" s="2">
        <v>3892</v>
      </c>
      <c r="D54" s="2">
        <v>6320</v>
      </c>
      <c r="E54" s="2">
        <v>5743</v>
      </c>
      <c r="F54" s="2">
        <v>4599</v>
      </c>
      <c r="G54" s="2">
        <v>3877</v>
      </c>
    </row>
    <row r="55" spans="1:7">
      <c r="A55" s="2" t="s">
        <v>87</v>
      </c>
      <c r="B55" s="2">
        <v>19843</v>
      </c>
      <c r="C55" s="2">
        <v>3318</v>
      </c>
      <c r="D55" s="2">
        <v>6199</v>
      </c>
      <c r="E55" s="2">
        <v>4833</v>
      </c>
      <c r="F55" s="2">
        <v>3285</v>
      </c>
      <c r="G55" s="2">
        <v>2208</v>
      </c>
    </row>
    <row r="56" spans="1:7">
      <c r="A56" s="2" t="s">
        <v>86</v>
      </c>
      <c r="B56" s="2">
        <v>14664</v>
      </c>
      <c r="C56" s="2">
        <v>1331</v>
      </c>
      <c r="D56" s="2">
        <v>4305</v>
      </c>
      <c r="E56" s="2">
        <v>3047</v>
      </c>
      <c r="F56" s="2">
        <v>2760</v>
      </c>
      <c r="G56" s="2">
        <v>3221</v>
      </c>
    </row>
    <row r="57" spans="1:7">
      <c r="A57" s="2" t="s">
        <v>34</v>
      </c>
      <c r="B57" s="2">
        <v>7246</v>
      </c>
      <c r="C57" s="2">
        <v>281</v>
      </c>
      <c r="D57" s="2">
        <v>831</v>
      </c>
      <c r="E57" s="2">
        <v>1781</v>
      </c>
      <c r="F57" s="2">
        <v>2012</v>
      </c>
      <c r="G57" s="2">
        <v>2341</v>
      </c>
    </row>
    <row r="58" spans="1:7">
      <c r="A58" s="2" t="s">
        <v>85</v>
      </c>
      <c r="B58" s="2">
        <v>5625</v>
      </c>
      <c r="C58" s="2">
        <v>221</v>
      </c>
      <c r="D58" s="2">
        <v>652</v>
      </c>
      <c r="E58" s="2">
        <v>1450</v>
      </c>
      <c r="F58" s="2">
        <v>1600</v>
      </c>
      <c r="G58" s="2">
        <v>1702</v>
      </c>
    </row>
    <row r="59" spans="1:7">
      <c r="A59" s="2" t="s">
        <v>84</v>
      </c>
      <c r="B59" s="2">
        <v>1527</v>
      </c>
      <c r="C59" s="2">
        <v>58</v>
      </c>
      <c r="D59" s="2">
        <v>169</v>
      </c>
      <c r="E59" s="2">
        <v>319</v>
      </c>
      <c r="F59" s="2">
        <v>400</v>
      </c>
      <c r="G59" s="2">
        <v>581</v>
      </c>
    </row>
    <row r="60" spans="1:7">
      <c r="A60" s="2" t="s">
        <v>31</v>
      </c>
      <c r="B60" s="2">
        <v>0</v>
      </c>
      <c r="C60" s="2">
        <v>0</v>
      </c>
      <c r="D60" s="2">
        <v>0</v>
      </c>
      <c r="E60" s="2">
        <v>0</v>
      </c>
      <c r="F60" s="2">
        <v>0</v>
      </c>
      <c r="G60" s="2">
        <v>0</v>
      </c>
    </row>
    <row r="61" spans="1:7">
      <c r="A61" s="2" t="s">
        <v>83</v>
      </c>
      <c r="B61" s="2">
        <v>93</v>
      </c>
      <c r="C61" s="2">
        <v>1</v>
      </c>
      <c r="D61" s="2">
        <v>10</v>
      </c>
      <c r="E61" s="2">
        <v>12</v>
      </c>
      <c r="F61" s="2">
        <v>12</v>
      </c>
      <c r="G61" s="2">
        <v>58</v>
      </c>
    </row>
    <row r="62" spans="1:7">
      <c r="A62" s="2" t="s">
        <v>29</v>
      </c>
      <c r="B62" s="2">
        <v>8</v>
      </c>
      <c r="C62" s="2">
        <v>0</v>
      </c>
      <c r="D62" s="2">
        <v>1</v>
      </c>
      <c r="E62" s="2">
        <v>1</v>
      </c>
      <c r="F62" s="2">
        <v>1</v>
      </c>
      <c r="G62" s="2">
        <v>4</v>
      </c>
    </row>
    <row r="63" spans="1:7">
      <c r="A63" s="2" t="s">
        <v>82</v>
      </c>
      <c r="B63" s="2">
        <v>2464</v>
      </c>
      <c r="C63" s="2">
        <v>276</v>
      </c>
      <c r="D63" s="2">
        <v>495</v>
      </c>
      <c r="E63" s="2">
        <v>435</v>
      </c>
      <c r="F63" s="2">
        <v>463</v>
      </c>
      <c r="G63" s="2">
        <v>796</v>
      </c>
    </row>
    <row r="64" spans="1:7">
      <c r="A64" s="2" t="s">
        <v>81</v>
      </c>
      <c r="B64" s="2">
        <v>4585</v>
      </c>
      <c r="C64" s="2">
        <v>615</v>
      </c>
      <c r="D64" s="2">
        <v>846</v>
      </c>
      <c r="E64" s="2">
        <v>874</v>
      </c>
      <c r="F64" s="2">
        <v>1075</v>
      </c>
      <c r="G64" s="2">
        <v>1175</v>
      </c>
    </row>
    <row r="65" spans="1:7">
      <c r="A65" s="2" t="s">
        <v>80</v>
      </c>
      <c r="B65" s="2">
        <v>18</v>
      </c>
      <c r="C65" s="2">
        <v>1</v>
      </c>
      <c r="D65" s="2">
        <v>2</v>
      </c>
      <c r="E65" s="2">
        <v>5</v>
      </c>
      <c r="F65" s="2">
        <v>3</v>
      </c>
      <c r="G65" s="2">
        <v>6</v>
      </c>
    </row>
    <row r="66" spans="1:7">
      <c r="A66" s="2" t="s">
        <v>79</v>
      </c>
      <c r="B66" s="2">
        <v>14372</v>
      </c>
      <c r="C66" s="2">
        <v>3075</v>
      </c>
      <c r="D66" s="2">
        <v>4320</v>
      </c>
      <c r="E66" s="2">
        <v>2968</v>
      </c>
      <c r="F66" s="2">
        <v>2083</v>
      </c>
      <c r="G66" s="2">
        <v>1926</v>
      </c>
    </row>
    <row r="67" spans="1:7">
      <c r="A67" s="2" t="s">
        <v>78</v>
      </c>
      <c r="B67" s="2">
        <v>24042</v>
      </c>
      <c r="C67" s="2">
        <v>3937</v>
      </c>
      <c r="D67" s="2">
        <v>5279</v>
      </c>
      <c r="E67" s="2">
        <v>5734</v>
      </c>
      <c r="F67" s="2">
        <v>4463</v>
      </c>
      <c r="G67" s="2">
        <v>4628</v>
      </c>
    </row>
    <row r="68" spans="1:7">
      <c r="A68" s="2" t="s">
        <v>77</v>
      </c>
      <c r="B68" s="2">
        <v>792</v>
      </c>
      <c r="C68" s="2">
        <v>57</v>
      </c>
      <c r="D68" s="2">
        <v>105</v>
      </c>
      <c r="E68" s="2">
        <v>159</v>
      </c>
      <c r="F68" s="2">
        <v>216</v>
      </c>
      <c r="G68" s="2">
        <v>255</v>
      </c>
    </row>
    <row r="69" spans="1:7">
      <c r="A69" s="2" t="s">
        <v>76</v>
      </c>
      <c r="B69" s="2">
        <v>168</v>
      </c>
      <c r="C69" s="2">
        <v>10</v>
      </c>
      <c r="D69" s="2">
        <v>30</v>
      </c>
      <c r="E69" s="2">
        <v>28</v>
      </c>
      <c r="F69" s="2">
        <v>36</v>
      </c>
      <c r="G69" s="2">
        <v>63</v>
      </c>
    </row>
    <row r="70" spans="1:7">
      <c r="A70" s="2" t="s">
        <v>2126</v>
      </c>
      <c r="B70" s="2">
        <v>10065</v>
      </c>
      <c r="C70" s="2">
        <v>1938</v>
      </c>
      <c r="D70" s="2">
        <v>2838</v>
      </c>
      <c r="E70" s="2">
        <v>2287</v>
      </c>
      <c r="F70" s="2">
        <v>1621</v>
      </c>
      <c r="G70" s="2">
        <v>1381</v>
      </c>
    </row>
    <row r="71" spans="1:7">
      <c r="A71" s="2" t="s">
        <v>75</v>
      </c>
      <c r="B71" s="2">
        <v>1590</v>
      </c>
      <c r="C71" s="2">
        <v>185</v>
      </c>
      <c r="D71" s="2">
        <v>237</v>
      </c>
      <c r="E71" s="2">
        <v>408</v>
      </c>
      <c r="F71" s="2">
        <v>287</v>
      </c>
      <c r="G71" s="2">
        <v>473</v>
      </c>
    </row>
    <row r="72" spans="1:7">
      <c r="A72" s="2" t="s">
        <v>110</v>
      </c>
      <c r="B72" s="2">
        <v>4184</v>
      </c>
      <c r="C72" s="2">
        <v>530</v>
      </c>
      <c r="D72" s="2">
        <v>815</v>
      </c>
      <c r="E72" s="2">
        <v>1110</v>
      </c>
      <c r="F72" s="2">
        <v>952</v>
      </c>
      <c r="G72" s="2">
        <v>776</v>
      </c>
    </row>
    <row r="73" spans="1:7">
      <c r="A73" s="2" t="s">
        <v>109</v>
      </c>
      <c r="B73" s="2">
        <v>2</v>
      </c>
      <c r="C73" s="2">
        <v>0</v>
      </c>
      <c r="D73" s="2">
        <v>0</v>
      </c>
      <c r="E73" s="2">
        <v>1</v>
      </c>
      <c r="F73" s="2">
        <v>0</v>
      </c>
      <c r="G73" s="2">
        <v>1</v>
      </c>
    </row>
    <row r="74" spans="1:7">
      <c r="A74" s="2" t="s">
        <v>72</v>
      </c>
      <c r="B74" s="2">
        <v>4980</v>
      </c>
      <c r="C74" s="2">
        <v>1146</v>
      </c>
      <c r="D74" s="2">
        <v>1080</v>
      </c>
      <c r="E74" s="2">
        <v>1319</v>
      </c>
      <c r="F74" s="2">
        <v>726</v>
      </c>
      <c r="G74" s="2">
        <v>709</v>
      </c>
    </row>
    <row r="75" spans="1:7">
      <c r="A75" s="2" t="s">
        <v>71</v>
      </c>
      <c r="B75" s="2">
        <v>0</v>
      </c>
      <c r="C75" s="2" t="s">
        <v>19</v>
      </c>
      <c r="D75" s="2">
        <v>0</v>
      </c>
      <c r="E75" s="2">
        <v>0</v>
      </c>
      <c r="F75" s="2" t="s">
        <v>19</v>
      </c>
      <c r="G75" s="2">
        <v>0</v>
      </c>
    </row>
    <row r="76" spans="1:7">
      <c r="A76" s="2" t="s">
        <v>70</v>
      </c>
      <c r="B76" s="2">
        <v>172</v>
      </c>
      <c r="C76" s="2">
        <v>24</v>
      </c>
      <c r="D76" s="2">
        <v>30</v>
      </c>
      <c r="E76" s="2">
        <v>31</v>
      </c>
      <c r="F76" s="2">
        <v>41</v>
      </c>
      <c r="G76" s="2">
        <v>46</v>
      </c>
    </row>
    <row r="77" spans="1:7">
      <c r="A77" s="2" t="s">
        <v>69</v>
      </c>
      <c r="B77" s="2">
        <v>0</v>
      </c>
      <c r="C77" s="2" t="s">
        <v>19</v>
      </c>
      <c r="D77" s="2">
        <v>0</v>
      </c>
      <c r="E77" s="2" t="s">
        <v>19</v>
      </c>
      <c r="F77" s="2" t="s">
        <v>19</v>
      </c>
      <c r="G77" s="2" t="s">
        <v>19</v>
      </c>
    </row>
    <row r="78" spans="1:7">
      <c r="A78" s="2" t="s">
        <v>68</v>
      </c>
      <c r="B78" s="2">
        <v>1550</v>
      </c>
      <c r="C78" s="2">
        <v>21</v>
      </c>
      <c r="D78" s="2">
        <v>72</v>
      </c>
      <c r="E78" s="2">
        <v>307</v>
      </c>
      <c r="F78" s="2">
        <v>486</v>
      </c>
      <c r="G78" s="2">
        <v>665</v>
      </c>
    </row>
    <row r="79" spans="1:7">
      <c r="A79" s="2" t="s">
        <v>2146</v>
      </c>
      <c r="B79" s="2">
        <v>537</v>
      </c>
      <c r="C79" s="2">
        <v>27</v>
      </c>
      <c r="D79" s="2">
        <v>70</v>
      </c>
      <c r="E79" s="2">
        <v>84</v>
      </c>
      <c r="F79" s="2">
        <v>97</v>
      </c>
      <c r="G79" s="2">
        <v>259</v>
      </c>
    </row>
    <row r="80" spans="1:7">
      <c r="A80" s="2" t="s">
        <v>2147</v>
      </c>
      <c r="B80" s="2">
        <v>2</v>
      </c>
      <c r="C80" s="2">
        <v>0</v>
      </c>
      <c r="D80" s="2">
        <v>0</v>
      </c>
      <c r="E80" s="2">
        <v>0</v>
      </c>
      <c r="F80" s="2">
        <v>0</v>
      </c>
      <c r="G80" s="2">
        <v>1</v>
      </c>
    </row>
    <row r="81" spans="1:7">
      <c r="A81" s="2" t="s">
        <v>65</v>
      </c>
      <c r="B81" s="2">
        <v>45134</v>
      </c>
      <c r="C81" s="2">
        <v>2233</v>
      </c>
      <c r="D81" s="2">
        <v>4446</v>
      </c>
      <c r="E81" s="2">
        <v>9072</v>
      </c>
      <c r="F81" s="2">
        <v>12880</v>
      </c>
      <c r="G81" s="2">
        <v>16502</v>
      </c>
    </row>
    <row r="82" spans="1:7">
      <c r="A82" s="2" t="s">
        <v>64</v>
      </c>
      <c r="B82" s="2">
        <v>16247</v>
      </c>
      <c r="C82" s="2">
        <v>295</v>
      </c>
      <c r="D82" s="2">
        <v>897</v>
      </c>
      <c r="E82" s="2">
        <v>3178</v>
      </c>
      <c r="F82" s="2">
        <v>4890</v>
      </c>
      <c r="G82" s="2">
        <v>6988</v>
      </c>
    </row>
    <row r="83" spans="1:7">
      <c r="A83" s="2" t="s">
        <v>63</v>
      </c>
      <c r="B83" s="2">
        <v>22771</v>
      </c>
      <c r="C83" s="2">
        <v>1899</v>
      </c>
      <c r="D83" s="2">
        <v>3439</v>
      </c>
      <c r="E83" s="2">
        <v>5531</v>
      </c>
      <c r="F83" s="2">
        <v>6154</v>
      </c>
      <c r="G83" s="2">
        <v>5747</v>
      </c>
    </row>
    <row r="84" spans="1:7">
      <c r="A84" s="2" t="s">
        <v>62</v>
      </c>
      <c r="B84" s="2">
        <v>23</v>
      </c>
      <c r="C84" s="2">
        <v>0</v>
      </c>
      <c r="D84" s="2">
        <v>1</v>
      </c>
      <c r="E84" s="2">
        <v>2</v>
      </c>
      <c r="F84" s="2">
        <v>6</v>
      </c>
      <c r="G84" s="2">
        <v>14</v>
      </c>
    </row>
    <row r="85" spans="1:7">
      <c r="A85" s="2" t="s">
        <v>61</v>
      </c>
      <c r="B85" s="2">
        <v>6116</v>
      </c>
      <c r="C85" s="2">
        <v>39</v>
      </c>
      <c r="D85" s="2">
        <v>110</v>
      </c>
      <c r="E85" s="2">
        <v>364</v>
      </c>
      <c r="F85" s="2">
        <v>1837</v>
      </c>
      <c r="G85" s="2">
        <v>3767</v>
      </c>
    </row>
    <row r="86" spans="1:7">
      <c r="A86" s="2" t="s">
        <v>60</v>
      </c>
      <c r="B86" s="2">
        <v>411</v>
      </c>
      <c r="C86" s="2">
        <v>4</v>
      </c>
      <c r="D86" s="2">
        <v>12</v>
      </c>
      <c r="E86" s="2">
        <v>37</v>
      </c>
      <c r="F86" s="2">
        <v>121</v>
      </c>
      <c r="G86" s="2">
        <v>237</v>
      </c>
    </row>
    <row r="87" spans="1:7">
      <c r="A87" s="2" t="s">
        <v>104</v>
      </c>
    </row>
    <row r="88" spans="1:7">
      <c r="A88" s="2" t="s">
        <v>44</v>
      </c>
      <c r="B88" s="2">
        <v>346544</v>
      </c>
      <c r="C88" s="2">
        <v>49415</v>
      </c>
      <c r="D88" s="2">
        <v>71710</v>
      </c>
      <c r="E88" s="2">
        <v>73497</v>
      </c>
      <c r="F88" s="2">
        <v>72832</v>
      </c>
      <c r="G88" s="2">
        <v>79088</v>
      </c>
    </row>
    <row r="89" spans="1:7">
      <c r="A89" s="2" t="s">
        <v>93</v>
      </c>
      <c r="B89" s="2">
        <v>195742</v>
      </c>
      <c r="C89" s="2">
        <v>30488</v>
      </c>
      <c r="D89" s="2">
        <v>46905</v>
      </c>
      <c r="E89" s="2">
        <v>40997</v>
      </c>
      <c r="F89" s="2">
        <v>37384</v>
      </c>
      <c r="G89" s="2">
        <v>39967</v>
      </c>
    </row>
    <row r="90" spans="1:7">
      <c r="A90" s="2" t="s">
        <v>42</v>
      </c>
      <c r="B90" s="2">
        <v>169800</v>
      </c>
      <c r="C90" s="2">
        <v>27351</v>
      </c>
      <c r="D90" s="2">
        <v>42665</v>
      </c>
      <c r="E90" s="2">
        <v>35165</v>
      </c>
      <c r="F90" s="2">
        <v>31230</v>
      </c>
      <c r="G90" s="2">
        <v>33387</v>
      </c>
    </row>
    <row r="91" spans="1:7">
      <c r="A91" s="2" t="s">
        <v>92</v>
      </c>
      <c r="B91" s="2">
        <v>56457</v>
      </c>
      <c r="C91" s="2">
        <v>9034</v>
      </c>
      <c r="D91" s="2">
        <v>12588</v>
      </c>
      <c r="E91" s="2">
        <v>10792</v>
      </c>
      <c r="F91" s="2">
        <v>10630</v>
      </c>
      <c r="G91" s="2">
        <v>13413</v>
      </c>
    </row>
    <row r="92" spans="1:7">
      <c r="A92" s="2" t="s">
        <v>91</v>
      </c>
      <c r="B92" s="2">
        <v>4450</v>
      </c>
      <c r="C92" s="2">
        <v>58</v>
      </c>
      <c r="D92" s="2">
        <v>230</v>
      </c>
      <c r="E92" s="2">
        <v>366</v>
      </c>
      <c r="F92" s="2">
        <v>947</v>
      </c>
      <c r="G92" s="2">
        <v>2849</v>
      </c>
    </row>
    <row r="93" spans="1:7">
      <c r="A93" s="2" t="s">
        <v>90</v>
      </c>
      <c r="B93" s="2">
        <v>14883</v>
      </c>
      <c r="C93" s="2">
        <v>2338</v>
      </c>
      <c r="D93" s="2">
        <v>3650</v>
      </c>
      <c r="E93" s="2">
        <v>2654</v>
      </c>
      <c r="F93" s="2">
        <v>2678</v>
      </c>
      <c r="G93" s="2">
        <v>3562</v>
      </c>
    </row>
    <row r="94" spans="1:7">
      <c r="A94" s="2" t="s">
        <v>89</v>
      </c>
      <c r="B94" s="2">
        <v>3650</v>
      </c>
      <c r="C94" s="2">
        <v>557</v>
      </c>
      <c r="D94" s="2">
        <v>968</v>
      </c>
      <c r="E94" s="2">
        <v>721</v>
      </c>
      <c r="F94" s="2">
        <v>664</v>
      </c>
      <c r="G94" s="2">
        <v>740</v>
      </c>
    </row>
    <row r="95" spans="1:7">
      <c r="A95" s="2" t="s">
        <v>88</v>
      </c>
      <c r="B95" s="2">
        <v>42902</v>
      </c>
      <c r="C95" s="2">
        <v>8612</v>
      </c>
      <c r="D95" s="2">
        <v>11244</v>
      </c>
      <c r="E95" s="2">
        <v>9745</v>
      </c>
      <c r="F95" s="2">
        <v>7416</v>
      </c>
      <c r="G95" s="2">
        <v>5884</v>
      </c>
    </row>
    <row r="96" spans="1:7">
      <c r="A96" s="2" t="s">
        <v>87</v>
      </c>
      <c r="B96" s="2">
        <v>28660</v>
      </c>
      <c r="C96" s="2">
        <v>5066</v>
      </c>
      <c r="D96" s="2">
        <v>8671</v>
      </c>
      <c r="E96" s="2">
        <v>6768</v>
      </c>
      <c r="F96" s="2">
        <v>5101</v>
      </c>
      <c r="G96" s="2">
        <v>3054</v>
      </c>
    </row>
    <row r="97" spans="1:7">
      <c r="A97" s="2" t="s">
        <v>86</v>
      </c>
      <c r="B97" s="2">
        <v>18798</v>
      </c>
      <c r="C97" s="2">
        <v>1685</v>
      </c>
      <c r="D97" s="2">
        <v>5315</v>
      </c>
      <c r="E97" s="2">
        <v>4120</v>
      </c>
      <c r="F97" s="2">
        <v>3794</v>
      </c>
      <c r="G97" s="2">
        <v>3884</v>
      </c>
    </row>
    <row r="98" spans="1:7">
      <c r="A98" s="2" t="s">
        <v>34</v>
      </c>
      <c r="B98" s="2">
        <v>13084</v>
      </c>
      <c r="C98" s="2">
        <v>805</v>
      </c>
      <c r="D98" s="2">
        <v>1659</v>
      </c>
      <c r="E98" s="2">
        <v>3425</v>
      </c>
      <c r="F98" s="2">
        <v>3514</v>
      </c>
      <c r="G98" s="2">
        <v>3679</v>
      </c>
    </row>
    <row r="99" spans="1:7">
      <c r="A99" s="2" t="s">
        <v>85</v>
      </c>
      <c r="B99" s="2">
        <v>10607</v>
      </c>
      <c r="C99" s="2">
        <v>687</v>
      </c>
      <c r="D99" s="2">
        <v>1379</v>
      </c>
      <c r="E99" s="2">
        <v>2888</v>
      </c>
      <c r="F99" s="2">
        <v>2849</v>
      </c>
      <c r="G99" s="2">
        <v>2804</v>
      </c>
    </row>
    <row r="100" spans="1:7">
      <c r="A100" s="2" t="s">
        <v>84</v>
      </c>
      <c r="B100" s="2">
        <v>2318</v>
      </c>
      <c r="C100" s="2">
        <v>114</v>
      </c>
      <c r="D100" s="2">
        <v>273</v>
      </c>
      <c r="E100" s="2">
        <v>510</v>
      </c>
      <c r="F100" s="2">
        <v>640</v>
      </c>
      <c r="G100" s="2">
        <v>781</v>
      </c>
    </row>
    <row r="101" spans="1:7">
      <c r="A101" s="2" t="s">
        <v>31</v>
      </c>
      <c r="B101" s="2">
        <v>1</v>
      </c>
      <c r="C101" s="2">
        <v>0</v>
      </c>
      <c r="D101" s="2">
        <v>0</v>
      </c>
      <c r="E101" s="2">
        <v>0</v>
      </c>
      <c r="F101" s="2">
        <v>0</v>
      </c>
      <c r="G101" s="2">
        <v>1</v>
      </c>
    </row>
    <row r="102" spans="1:7">
      <c r="A102" s="2" t="s">
        <v>83</v>
      </c>
      <c r="B102" s="2">
        <v>158</v>
      </c>
      <c r="C102" s="2">
        <v>4</v>
      </c>
      <c r="D102" s="2">
        <v>7</v>
      </c>
      <c r="E102" s="2">
        <v>27</v>
      </c>
      <c r="F102" s="2">
        <v>25</v>
      </c>
      <c r="G102" s="2">
        <v>95</v>
      </c>
    </row>
    <row r="103" spans="1:7">
      <c r="A103" s="2" t="s">
        <v>29</v>
      </c>
      <c r="B103" s="2">
        <v>14</v>
      </c>
      <c r="C103" s="2">
        <v>0</v>
      </c>
      <c r="D103" s="2">
        <v>1</v>
      </c>
      <c r="E103" s="2">
        <v>3</v>
      </c>
      <c r="F103" s="2">
        <v>2</v>
      </c>
      <c r="G103" s="2">
        <v>8</v>
      </c>
    </row>
    <row r="104" spans="1:7">
      <c r="A104" s="2" t="s">
        <v>82</v>
      </c>
      <c r="B104" s="2">
        <v>3855</v>
      </c>
      <c r="C104" s="2">
        <v>582</v>
      </c>
      <c r="D104" s="2">
        <v>796</v>
      </c>
      <c r="E104" s="2">
        <v>734</v>
      </c>
      <c r="F104" s="2">
        <v>736</v>
      </c>
      <c r="G104" s="2">
        <v>1006</v>
      </c>
    </row>
    <row r="105" spans="1:7">
      <c r="A105" s="2" t="s">
        <v>81</v>
      </c>
      <c r="B105" s="2">
        <v>8974</v>
      </c>
      <c r="C105" s="2">
        <v>1746</v>
      </c>
      <c r="D105" s="2">
        <v>1778</v>
      </c>
      <c r="E105" s="2">
        <v>1663</v>
      </c>
      <c r="F105" s="2">
        <v>1896</v>
      </c>
      <c r="G105" s="2">
        <v>1890</v>
      </c>
    </row>
    <row r="106" spans="1:7">
      <c r="A106" s="2" t="s">
        <v>80</v>
      </c>
      <c r="B106" s="2">
        <v>30</v>
      </c>
      <c r="C106" s="2">
        <v>3</v>
      </c>
      <c r="D106" s="2">
        <v>7</v>
      </c>
      <c r="E106" s="2">
        <v>8</v>
      </c>
      <c r="F106" s="2">
        <v>7</v>
      </c>
      <c r="G106" s="2">
        <v>5</v>
      </c>
    </row>
    <row r="107" spans="1:7">
      <c r="A107" s="2" t="s">
        <v>79</v>
      </c>
      <c r="B107" s="2">
        <v>22958</v>
      </c>
      <c r="C107" s="2">
        <v>5861</v>
      </c>
      <c r="D107" s="2">
        <v>6555</v>
      </c>
      <c r="E107" s="2">
        <v>4634</v>
      </c>
      <c r="F107" s="2">
        <v>3270</v>
      </c>
      <c r="G107" s="2">
        <v>2639</v>
      </c>
    </row>
    <row r="108" spans="1:7">
      <c r="A108" s="2" t="s">
        <v>78</v>
      </c>
      <c r="B108" s="2">
        <v>43981</v>
      </c>
      <c r="C108" s="2">
        <v>8655</v>
      </c>
      <c r="D108" s="2">
        <v>10032</v>
      </c>
      <c r="E108" s="2">
        <v>10154</v>
      </c>
      <c r="F108" s="2">
        <v>7714</v>
      </c>
      <c r="G108" s="2">
        <v>7427</v>
      </c>
    </row>
    <row r="109" spans="1:7">
      <c r="A109" s="2" t="s">
        <v>77</v>
      </c>
      <c r="B109" s="2">
        <v>1172</v>
      </c>
      <c r="C109" s="2">
        <v>115</v>
      </c>
      <c r="D109" s="2">
        <v>197</v>
      </c>
      <c r="E109" s="2">
        <v>230</v>
      </c>
      <c r="F109" s="2">
        <v>330</v>
      </c>
      <c r="G109" s="2">
        <v>300</v>
      </c>
    </row>
    <row r="110" spans="1:7">
      <c r="A110" s="2" t="s">
        <v>76</v>
      </c>
      <c r="B110" s="2">
        <v>235</v>
      </c>
      <c r="C110" s="2">
        <v>13</v>
      </c>
      <c r="D110" s="2">
        <v>33</v>
      </c>
      <c r="E110" s="2">
        <v>46</v>
      </c>
      <c r="F110" s="2">
        <v>69</v>
      </c>
      <c r="G110" s="2">
        <v>74</v>
      </c>
    </row>
    <row r="111" spans="1:7">
      <c r="A111" s="2" t="s">
        <v>2126</v>
      </c>
      <c r="B111" s="2">
        <v>16969</v>
      </c>
      <c r="C111" s="2">
        <v>3968</v>
      </c>
      <c r="D111" s="2">
        <v>4780</v>
      </c>
      <c r="E111" s="2">
        <v>3688</v>
      </c>
      <c r="F111" s="2">
        <v>2559</v>
      </c>
      <c r="G111" s="2">
        <v>1974</v>
      </c>
    </row>
    <row r="112" spans="1:7">
      <c r="A112" s="2" t="s">
        <v>75</v>
      </c>
      <c r="B112" s="2">
        <v>3275</v>
      </c>
      <c r="C112" s="2">
        <v>478</v>
      </c>
      <c r="D112" s="2">
        <v>520</v>
      </c>
      <c r="E112" s="2">
        <v>828</v>
      </c>
      <c r="F112" s="2">
        <v>624</v>
      </c>
      <c r="G112" s="2">
        <v>826</v>
      </c>
    </row>
    <row r="113" spans="1:7">
      <c r="A113" s="2" t="s">
        <v>110</v>
      </c>
      <c r="B113" s="2">
        <v>7019</v>
      </c>
      <c r="C113" s="2">
        <v>1173</v>
      </c>
      <c r="D113" s="2">
        <v>1420</v>
      </c>
      <c r="E113" s="2">
        <v>1814</v>
      </c>
      <c r="F113" s="2">
        <v>1353</v>
      </c>
      <c r="G113" s="2">
        <v>1259</v>
      </c>
    </row>
    <row r="114" spans="1:7">
      <c r="A114" s="2" t="s">
        <v>109</v>
      </c>
      <c r="B114" s="2">
        <v>4</v>
      </c>
      <c r="C114" s="2">
        <v>0</v>
      </c>
      <c r="D114" s="2">
        <v>1</v>
      </c>
      <c r="E114" s="2">
        <v>1</v>
      </c>
      <c r="F114" s="2">
        <v>1</v>
      </c>
      <c r="G114" s="2">
        <v>0</v>
      </c>
    </row>
    <row r="115" spans="1:7">
      <c r="A115" s="2" t="s">
        <v>72</v>
      </c>
      <c r="B115" s="2">
        <v>10975</v>
      </c>
      <c r="C115" s="2">
        <v>2725</v>
      </c>
      <c r="D115" s="2">
        <v>2686</v>
      </c>
      <c r="E115" s="2">
        <v>2645</v>
      </c>
      <c r="F115" s="2">
        <v>1516</v>
      </c>
      <c r="G115" s="2">
        <v>1402</v>
      </c>
    </row>
    <row r="116" spans="1:7">
      <c r="A116" s="2" t="s">
        <v>71</v>
      </c>
      <c r="B116" s="2">
        <v>5</v>
      </c>
      <c r="C116" s="2">
        <v>1</v>
      </c>
      <c r="D116" s="2">
        <v>1</v>
      </c>
      <c r="E116" s="2">
        <v>2</v>
      </c>
      <c r="F116" s="2">
        <v>1</v>
      </c>
      <c r="G116" s="2">
        <v>0</v>
      </c>
    </row>
    <row r="117" spans="1:7">
      <c r="A117" s="2" t="s">
        <v>70</v>
      </c>
      <c r="B117" s="2">
        <v>326</v>
      </c>
      <c r="C117" s="2">
        <v>56</v>
      </c>
      <c r="D117" s="2">
        <v>67</v>
      </c>
      <c r="E117" s="2">
        <v>65</v>
      </c>
      <c r="F117" s="2">
        <v>75</v>
      </c>
      <c r="G117" s="2">
        <v>64</v>
      </c>
    </row>
    <row r="118" spans="1:7">
      <c r="A118" s="2" t="s">
        <v>69</v>
      </c>
      <c r="B118" s="2">
        <v>1</v>
      </c>
      <c r="C118" s="2">
        <v>0</v>
      </c>
      <c r="D118" s="2">
        <v>0</v>
      </c>
      <c r="E118" s="2">
        <v>0</v>
      </c>
      <c r="F118" s="2">
        <v>0</v>
      </c>
      <c r="G118" s="2">
        <v>1</v>
      </c>
    </row>
    <row r="119" spans="1:7">
      <c r="A119" s="2" t="s">
        <v>68</v>
      </c>
      <c r="B119" s="2">
        <v>3175</v>
      </c>
      <c r="C119" s="2">
        <v>57</v>
      </c>
      <c r="D119" s="2">
        <v>205</v>
      </c>
      <c r="E119" s="2">
        <v>664</v>
      </c>
      <c r="F119" s="2">
        <v>1011</v>
      </c>
      <c r="G119" s="2">
        <v>1237</v>
      </c>
    </row>
    <row r="120" spans="1:7">
      <c r="A120" s="2" t="s">
        <v>2146</v>
      </c>
      <c r="B120" s="2">
        <v>824</v>
      </c>
      <c r="C120" s="2">
        <v>69</v>
      </c>
      <c r="D120" s="2">
        <v>121</v>
      </c>
      <c r="E120" s="2">
        <v>170</v>
      </c>
      <c r="F120" s="2">
        <v>175</v>
      </c>
      <c r="G120" s="2">
        <v>288</v>
      </c>
    </row>
    <row r="121" spans="1:7">
      <c r="A121" s="2" t="s">
        <v>2147</v>
      </c>
      <c r="B121" s="2">
        <v>2</v>
      </c>
      <c r="C121" s="2">
        <v>0</v>
      </c>
      <c r="D121" s="2">
        <v>0</v>
      </c>
      <c r="E121" s="2">
        <v>0</v>
      </c>
      <c r="F121" s="2">
        <v>0</v>
      </c>
      <c r="G121" s="2">
        <v>1</v>
      </c>
    </row>
    <row r="122" spans="1:7">
      <c r="A122" s="2" t="s">
        <v>65</v>
      </c>
      <c r="B122" s="2">
        <v>83864</v>
      </c>
      <c r="C122" s="2">
        <v>4413</v>
      </c>
      <c r="D122" s="2">
        <v>8218</v>
      </c>
      <c r="E122" s="2">
        <v>17713</v>
      </c>
      <c r="F122" s="2">
        <v>24465</v>
      </c>
      <c r="G122" s="2">
        <v>29056</v>
      </c>
    </row>
    <row r="123" spans="1:7">
      <c r="A123" s="2" t="s">
        <v>64</v>
      </c>
      <c r="B123" s="2">
        <v>37584</v>
      </c>
      <c r="C123" s="2">
        <v>788</v>
      </c>
      <c r="D123" s="2">
        <v>2187</v>
      </c>
      <c r="E123" s="2">
        <v>8027</v>
      </c>
      <c r="F123" s="2">
        <v>11762</v>
      </c>
      <c r="G123" s="2">
        <v>14820</v>
      </c>
    </row>
    <row r="124" spans="1:7">
      <c r="A124" s="2" t="s">
        <v>63</v>
      </c>
      <c r="B124" s="2">
        <v>37260</v>
      </c>
      <c r="C124" s="2">
        <v>3547</v>
      </c>
      <c r="D124" s="2">
        <v>5886</v>
      </c>
      <c r="E124" s="2">
        <v>9037</v>
      </c>
      <c r="F124" s="2">
        <v>9919</v>
      </c>
      <c r="G124" s="2">
        <v>8870</v>
      </c>
    </row>
    <row r="125" spans="1:7">
      <c r="A125" s="2" t="s">
        <v>62</v>
      </c>
      <c r="B125" s="2">
        <v>40</v>
      </c>
      <c r="C125" s="2">
        <v>1</v>
      </c>
      <c r="D125" s="2">
        <v>2</v>
      </c>
      <c r="E125" s="2">
        <v>3</v>
      </c>
      <c r="F125" s="2">
        <v>11</v>
      </c>
      <c r="G125" s="2">
        <v>24</v>
      </c>
    </row>
    <row r="126" spans="1:7">
      <c r="A126" s="2" t="s">
        <v>61</v>
      </c>
      <c r="B126" s="2">
        <v>9021</v>
      </c>
      <c r="C126" s="2">
        <v>77</v>
      </c>
      <c r="D126" s="2">
        <v>145</v>
      </c>
      <c r="E126" s="2">
        <v>649</v>
      </c>
      <c r="F126" s="2">
        <v>2784</v>
      </c>
      <c r="G126" s="2">
        <v>5365</v>
      </c>
    </row>
    <row r="127" spans="1:7">
      <c r="A127" s="2" t="s">
        <v>60</v>
      </c>
      <c r="B127" s="2">
        <v>507</v>
      </c>
      <c r="C127" s="2">
        <v>6</v>
      </c>
      <c r="D127" s="2">
        <v>12</v>
      </c>
      <c r="E127" s="2">
        <v>49</v>
      </c>
      <c r="F127" s="2">
        <v>155</v>
      </c>
      <c r="G127" s="2">
        <v>285</v>
      </c>
    </row>
    <row r="128" spans="1:7">
      <c r="A128" s="2" t="s">
        <v>103</v>
      </c>
    </row>
    <row r="129" spans="1:7">
      <c r="A129" s="2" t="s">
        <v>44</v>
      </c>
      <c r="B129" s="2">
        <v>523697</v>
      </c>
      <c r="C129" s="2">
        <v>79583</v>
      </c>
      <c r="D129" s="2">
        <v>106425</v>
      </c>
      <c r="E129" s="2">
        <v>112613</v>
      </c>
      <c r="F129" s="2">
        <v>112788</v>
      </c>
      <c r="G129" s="2">
        <v>112284</v>
      </c>
    </row>
    <row r="130" spans="1:7">
      <c r="A130" s="2" t="s">
        <v>93</v>
      </c>
      <c r="B130" s="2">
        <v>274476</v>
      </c>
      <c r="C130" s="2">
        <v>47433</v>
      </c>
      <c r="D130" s="2">
        <v>66456</v>
      </c>
      <c r="E130" s="2">
        <v>58655</v>
      </c>
      <c r="F130" s="2">
        <v>51916</v>
      </c>
      <c r="G130" s="2">
        <v>50014</v>
      </c>
    </row>
    <row r="131" spans="1:7">
      <c r="A131" s="2" t="s">
        <v>42</v>
      </c>
      <c r="B131" s="2">
        <v>233015</v>
      </c>
      <c r="C131" s="2">
        <v>41816</v>
      </c>
      <c r="D131" s="2">
        <v>59454</v>
      </c>
      <c r="E131" s="2">
        <v>48913</v>
      </c>
      <c r="F131" s="2">
        <v>42039</v>
      </c>
      <c r="G131" s="2">
        <v>40791</v>
      </c>
    </row>
    <row r="132" spans="1:7">
      <c r="A132" s="2" t="s">
        <v>92</v>
      </c>
      <c r="B132" s="2">
        <v>68843</v>
      </c>
      <c r="C132" s="2">
        <v>11373</v>
      </c>
      <c r="D132" s="2">
        <v>15378</v>
      </c>
      <c r="E132" s="2">
        <v>13545</v>
      </c>
      <c r="F132" s="2">
        <v>13117</v>
      </c>
      <c r="G132" s="2">
        <v>15429</v>
      </c>
    </row>
    <row r="133" spans="1:7">
      <c r="A133" s="2" t="s">
        <v>91</v>
      </c>
      <c r="B133" s="2">
        <v>5056</v>
      </c>
      <c r="C133" s="2">
        <v>71</v>
      </c>
      <c r="D133" s="2">
        <v>314</v>
      </c>
      <c r="E133" s="2">
        <v>483</v>
      </c>
      <c r="F133" s="2">
        <v>1108</v>
      </c>
      <c r="G133" s="2">
        <v>3080</v>
      </c>
    </row>
    <row r="134" spans="1:7">
      <c r="A134" s="2" t="s">
        <v>90</v>
      </c>
      <c r="B134" s="2">
        <v>19482</v>
      </c>
      <c r="C134" s="2">
        <v>3195</v>
      </c>
      <c r="D134" s="2">
        <v>4728</v>
      </c>
      <c r="E134" s="2">
        <v>3417</v>
      </c>
      <c r="F134" s="2">
        <v>3510</v>
      </c>
      <c r="G134" s="2">
        <v>4631</v>
      </c>
    </row>
    <row r="135" spans="1:7">
      <c r="A135" s="2" t="s">
        <v>89</v>
      </c>
      <c r="B135" s="2">
        <v>4368</v>
      </c>
      <c r="C135" s="2">
        <v>671</v>
      </c>
      <c r="D135" s="2">
        <v>1166</v>
      </c>
      <c r="E135" s="2">
        <v>915</v>
      </c>
      <c r="F135" s="2">
        <v>811</v>
      </c>
      <c r="G135" s="2">
        <v>806</v>
      </c>
    </row>
    <row r="136" spans="1:7">
      <c r="A136" s="2" t="s">
        <v>88</v>
      </c>
      <c r="B136" s="2">
        <v>69569</v>
      </c>
      <c r="C136" s="2">
        <v>16250</v>
      </c>
      <c r="D136" s="2">
        <v>18734</v>
      </c>
      <c r="E136" s="2">
        <v>15365</v>
      </c>
      <c r="F136" s="2">
        <v>11254</v>
      </c>
      <c r="G136" s="2">
        <v>7966</v>
      </c>
    </row>
    <row r="137" spans="1:7">
      <c r="A137" s="2" t="s">
        <v>87</v>
      </c>
      <c r="B137" s="2">
        <v>40445</v>
      </c>
      <c r="C137" s="2">
        <v>7887</v>
      </c>
      <c r="D137" s="2">
        <v>12039</v>
      </c>
      <c r="E137" s="2">
        <v>9508</v>
      </c>
      <c r="F137" s="2">
        <v>7047</v>
      </c>
      <c r="G137" s="2">
        <v>3964</v>
      </c>
    </row>
    <row r="138" spans="1:7">
      <c r="A138" s="2" t="s">
        <v>86</v>
      </c>
      <c r="B138" s="2">
        <v>25251</v>
      </c>
      <c r="C138" s="2">
        <v>2368</v>
      </c>
      <c r="D138" s="2">
        <v>7094</v>
      </c>
      <c r="E138" s="2">
        <v>5681</v>
      </c>
      <c r="F138" s="2">
        <v>5193</v>
      </c>
      <c r="G138" s="2">
        <v>4916</v>
      </c>
    </row>
    <row r="139" spans="1:7">
      <c r="A139" s="2" t="s">
        <v>34</v>
      </c>
      <c r="B139" s="2">
        <v>21539</v>
      </c>
      <c r="C139" s="2">
        <v>1492</v>
      </c>
      <c r="D139" s="2">
        <v>2941</v>
      </c>
      <c r="E139" s="2">
        <v>5892</v>
      </c>
      <c r="F139" s="2">
        <v>6019</v>
      </c>
      <c r="G139" s="2">
        <v>5195</v>
      </c>
    </row>
    <row r="140" spans="1:7">
      <c r="A140" s="2" t="s">
        <v>85</v>
      </c>
      <c r="B140" s="2">
        <v>17721</v>
      </c>
      <c r="C140" s="2">
        <v>1292</v>
      </c>
      <c r="D140" s="2">
        <v>2465</v>
      </c>
      <c r="E140" s="2">
        <v>5068</v>
      </c>
      <c r="F140" s="2">
        <v>4931</v>
      </c>
      <c r="G140" s="2">
        <v>3965</v>
      </c>
    </row>
    <row r="141" spans="1:7">
      <c r="A141" s="2" t="s">
        <v>84</v>
      </c>
      <c r="B141" s="2">
        <v>3611</v>
      </c>
      <c r="C141" s="2">
        <v>195</v>
      </c>
      <c r="D141" s="2">
        <v>448</v>
      </c>
      <c r="E141" s="2">
        <v>803</v>
      </c>
      <c r="F141" s="2">
        <v>1052</v>
      </c>
      <c r="G141" s="2">
        <v>1113</v>
      </c>
    </row>
    <row r="142" spans="1:7">
      <c r="A142" s="2" t="s">
        <v>31</v>
      </c>
      <c r="B142" s="2">
        <v>1</v>
      </c>
      <c r="C142" s="2">
        <v>0</v>
      </c>
      <c r="D142" s="2">
        <v>0</v>
      </c>
      <c r="E142" s="2">
        <v>0</v>
      </c>
      <c r="F142" s="2">
        <v>0</v>
      </c>
      <c r="G142" s="2">
        <v>0</v>
      </c>
    </row>
    <row r="143" spans="1:7">
      <c r="A143" s="2" t="s">
        <v>83</v>
      </c>
      <c r="B143" s="2">
        <v>208</v>
      </c>
      <c r="C143" s="2">
        <v>5</v>
      </c>
      <c r="D143" s="2">
        <v>28</v>
      </c>
      <c r="E143" s="2">
        <v>21</v>
      </c>
      <c r="F143" s="2">
        <v>36</v>
      </c>
      <c r="G143" s="2">
        <v>117</v>
      </c>
    </row>
    <row r="144" spans="1:7">
      <c r="A144" s="2" t="s">
        <v>29</v>
      </c>
      <c r="B144" s="2">
        <v>17</v>
      </c>
      <c r="C144" s="2">
        <v>1</v>
      </c>
      <c r="D144" s="2">
        <v>2</v>
      </c>
      <c r="E144" s="2">
        <v>2</v>
      </c>
      <c r="F144" s="2">
        <v>3</v>
      </c>
      <c r="G144" s="2">
        <v>9</v>
      </c>
    </row>
    <row r="145" spans="1:7">
      <c r="A145" s="2" t="s">
        <v>82</v>
      </c>
      <c r="B145" s="2">
        <v>5479</v>
      </c>
      <c r="C145" s="2">
        <v>904</v>
      </c>
      <c r="D145" s="2">
        <v>1146</v>
      </c>
      <c r="E145" s="2">
        <v>1084</v>
      </c>
      <c r="F145" s="2">
        <v>1054</v>
      </c>
      <c r="G145" s="2">
        <v>1290</v>
      </c>
    </row>
    <row r="146" spans="1:7">
      <c r="A146" s="2" t="s">
        <v>81</v>
      </c>
      <c r="B146" s="2">
        <v>14403</v>
      </c>
      <c r="C146" s="2">
        <v>3215</v>
      </c>
      <c r="D146" s="2">
        <v>2905</v>
      </c>
      <c r="E146" s="2">
        <v>2754</v>
      </c>
      <c r="F146" s="2">
        <v>2796</v>
      </c>
      <c r="G146" s="2">
        <v>2732</v>
      </c>
    </row>
    <row r="147" spans="1:7">
      <c r="A147" s="2" t="s">
        <v>80</v>
      </c>
      <c r="B147" s="2">
        <v>40</v>
      </c>
      <c r="C147" s="2">
        <v>7</v>
      </c>
      <c r="D147" s="2">
        <v>9</v>
      </c>
      <c r="E147" s="2">
        <v>11</v>
      </c>
      <c r="F147" s="2">
        <v>7</v>
      </c>
      <c r="G147" s="2">
        <v>6</v>
      </c>
    </row>
    <row r="148" spans="1:7">
      <c r="A148" s="2" t="s">
        <v>79</v>
      </c>
      <c r="B148" s="2">
        <v>33160</v>
      </c>
      <c r="C148" s="2">
        <v>9243</v>
      </c>
      <c r="D148" s="2">
        <v>9366</v>
      </c>
      <c r="E148" s="2">
        <v>6712</v>
      </c>
      <c r="F148" s="2">
        <v>4544</v>
      </c>
      <c r="G148" s="2">
        <v>3295</v>
      </c>
    </row>
    <row r="149" spans="1:7">
      <c r="A149" s="2" t="s">
        <v>78</v>
      </c>
      <c r="B149" s="2">
        <v>73601</v>
      </c>
      <c r="C149" s="2">
        <v>15923</v>
      </c>
      <c r="D149" s="2">
        <v>17289</v>
      </c>
      <c r="E149" s="2">
        <v>17548</v>
      </c>
      <c r="F149" s="2">
        <v>12378</v>
      </c>
      <c r="G149" s="2">
        <v>10462</v>
      </c>
    </row>
    <row r="150" spans="1:7">
      <c r="A150" s="2" t="s">
        <v>77</v>
      </c>
      <c r="B150" s="2">
        <v>1710</v>
      </c>
      <c r="C150" s="2">
        <v>176</v>
      </c>
      <c r="D150" s="2">
        <v>285</v>
      </c>
      <c r="E150" s="2">
        <v>365</v>
      </c>
      <c r="F150" s="2">
        <v>470</v>
      </c>
      <c r="G150" s="2">
        <v>414</v>
      </c>
    </row>
    <row r="151" spans="1:7">
      <c r="A151" s="2" t="s">
        <v>76</v>
      </c>
      <c r="B151" s="2">
        <v>298</v>
      </c>
      <c r="C151" s="2">
        <v>23</v>
      </c>
      <c r="D151" s="2">
        <v>40</v>
      </c>
      <c r="E151" s="2">
        <v>60</v>
      </c>
      <c r="F151" s="2">
        <v>64</v>
      </c>
      <c r="G151" s="2">
        <v>111</v>
      </c>
    </row>
    <row r="152" spans="1:7">
      <c r="A152" s="2" t="s">
        <v>2126</v>
      </c>
      <c r="B152" s="2">
        <v>26302</v>
      </c>
      <c r="C152" s="2">
        <v>6993</v>
      </c>
      <c r="D152" s="2">
        <v>7352</v>
      </c>
      <c r="E152" s="2">
        <v>5736</v>
      </c>
      <c r="F152" s="2">
        <v>3628</v>
      </c>
      <c r="G152" s="2">
        <v>2593</v>
      </c>
    </row>
    <row r="153" spans="1:7">
      <c r="A153" s="2" t="s">
        <v>75</v>
      </c>
      <c r="B153" s="2">
        <v>5559</v>
      </c>
      <c r="C153" s="2">
        <v>964</v>
      </c>
      <c r="D153" s="2">
        <v>1102</v>
      </c>
      <c r="E153" s="2">
        <v>1486</v>
      </c>
      <c r="F153" s="2">
        <v>991</v>
      </c>
      <c r="G153" s="2">
        <v>1016</v>
      </c>
    </row>
    <row r="154" spans="1:7">
      <c r="A154" s="2" t="s">
        <v>110</v>
      </c>
      <c r="B154" s="2">
        <v>11055</v>
      </c>
      <c r="C154" s="2">
        <v>2165</v>
      </c>
      <c r="D154" s="2">
        <v>2503</v>
      </c>
      <c r="E154" s="2">
        <v>2778</v>
      </c>
      <c r="F154" s="2">
        <v>2007</v>
      </c>
      <c r="G154" s="2">
        <v>1600</v>
      </c>
    </row>
    <row r="155" spans="1:7">
      <c r="A155" s="2" t="s">
        <v>109</v>
      </c>
      <c r="B155" s="2">
        <v>7</v>
      </c>
      <c r="C155" s="2">
        <v>1</v>
      </c>
      <c r="D155" s="2">
        <v>2</v>
      </c>
      <c r="E155" s="2">
        <v>2</v>
      </c>
      <c r="F155" s="2">
        <v>2</v>
      </c>
      <c r="G155" s="2">
        <v>1</v>
      </c>
    </row>
    <row r="156" spans="1:7">
      <c r="A156" s="2" t="s">
        <v>72</v>
      </c>
      <c r="B156" s="2">
        <v>21368</v>
      </c>
      <c r="C156" s="2">
        <v>5293</v>
      </c>
      <c r="D156" s="2">
        <v>5368</v>
      </c>
      <c r="E156" s="2">
        <v>5535</v>
      </c>
      <c r="F156" s="2">
        <v>2964</v>
      </c>
      <c r="G156" s="2">
        <v>2208</v>
      </c>
    </row>
    <row r="157" spans="1:7">
      <c r="A157" s="2" t="s">
        <v>71</v>
      </c>
      <c r="B157" s="2">
        <v>9</v>
      </c>
      <c r="C157" s="2">
        <v>2</v>
      </c>
      <c r="D157" s="2">
        <v>2</v>
      </c>
      <c r="E157" s="2">
        <v>3</v>
      </c>
      <c r="F157" s="2">
        <v>2</v>
      </c>
      <c r="G157" s="2">
        <v>1</v>
      </c>
    </row>
    <row r="158" spans="1:7">
      <c r="A158" s="2" t="s">
        <v>70</v>
      </c>
      <c r="B158" s="2">
        <v>502</v>
      </c>
      <c r="C158" s="2">
        <v>61</v>
      </c>
      <c r="D158" s="2">
        <v>121</v>
      </c>
      <c r="E158" s="2">
        <v>112</v>
      </c>
      <c r="F158" s="2">
        <v>109</v>
      </c>
      <c r="G158" s="2">
        <v>99</v>
      </c>
    </row>
    <row r="159" spans="1:7">
      <c r="A159" s="2" t="s">
        <v>69</v>
      </c>
      <c r="B159" s="2">
        <v>2</v>
      </c>
      <c r="C159" s="2">
        <v>0</v>
      </c>
      <c r="D159" s="2">
        <v>0</v>
      </c>
      <c r="E159" s="2" t="s">
        <v>19</v>
      </c>
      <c r="F159" s="2">
        <v>2</v>
      </c>
      <c r="G159" s="2">
        <v>0</v>
      </c>
    </row>
    <row r="160" spans="1:7">
      <c r="A160" s="2" t="s">
        <v>68</v>
      </c>
      <c r="B160" s="2">
        <v>5593</v>
      </c>
      <c r="C160" s="2">
        <v>131</v>
      </c>
      <c r="D160" s="2">
        <v>315</v>
      </c>
      <c r="E160" s="2">
        <v>1243</v>
      </c>
      <c r="F160" s="2">
        <v>1878</v>
      </c>
      <c r="G160" s="2">
        <v>2025</v>
      </c>
    </row>
    <row r="161" spans="1:7">
      <c r="A161" s="2" t="s">
        <v>2146</v>
      </c>
      <c r="B161" s="2">
        <v>1193</v>
      </c>
      <c r="C161" s="2">
        <v>114</v>
      </c>
      <c r="D161" s="2">
        <v>199</v>
      </c>
      <c r="E161" s="2">
        <v>226</v>
      </c>
      <c r="F161" s="2">
        <v>262</v>
      </c>
      <c r="G161" s="2">
        <v>393</v>
      </c>
    </row>
    <row r="162" spans="1:7">
      <c r="A162" s="2" t="s">
        <v>2147</v>
      </c>
      <c r="B162" s="2">
        <v>3</v>
      </c>
      <c r="C162" s="2">
        <v>0</v>
      </c>
      <c r="D162" s="2">
        <v>1</v>
      </c>
      <c r="E162" s="2">
        <v>0</v>
      </c>
      <c r="F162" s="2">
        <v>0</v>
      </c>
      <c r="G162" s="2">
        <v>1</v>
      </c>
    </row>
    <row r="163" spans="1:7">
      <c r="A163" s="2" t="s">
        <v>65</v>
      </c>
      <c r="B163" s="2">
        <v>142459</v>
      </c>
      <c r="C163" s="2">
        <v>6984</v>
      </c>
      <c r="D163" s="2">
        <v>13314</v>
      </c>
      <c r="E163" s="2">
        <v>29698</v>
      </c>
      <c r="F163" s="2">
        <v>43950</v>
      </c>
      <c r="G163" s="2">
        <v>48513</v>
      </c>
    </row>
    <row r="164" spans="1:7">
      <c r="A164" s="2" t="s">
        <v>64</v>
      </c>
      <c r="B164" s="2">
        <v>70317</v>
      </c>
      <c r="C164" s="2">
        <v>1391</v>
      </c>
      <c r="D164" s="2">
        <v>3931</v>
      </c>
      <c r="E164" s="2">
        <v>15149</v>
      </c>
      <c r="F164" s="2">
        <v>23559</v>
      </c>
      <c r="G164" s="2">
        <v>26287</v>
      </c>
    </row>
    <row r="165" spans="1:7">
      <c r="A165" s="2" t="s">
        <v>63</v>
      </c>
      <c r="B165" s="2">
        <v>58484</v>
      </c>
      <c r="C165" s="2">
        <v>5492</v>
      </c>
      <c r="D165" s="2">
        <v>9141</v>
      </c>
      <c r="E165" s="2">
        <v>13616</v>
      </c>
      <c r="F165" s="2">
        <v>16151</v>
      </c>
      <c r="G165" s="2">
        <v>14083</v>
      </c>
    </row>
    <row r="166" spans="1:7">
      <c r="A166" s="2" t="s">
        <v>62</v>
      </c>
      <c r="B166" s="2">
        <v>55</v>
      </c>
      <c r="C166" s="2">
        <v>1</v>
      </c>
      <c r="D166" s="2">
        <v>2</v>
      </c>
      <c r="E166" s="2">
        <v>3</v>
      </c>
      <c r="F166" s="2">
        <v>17</v>
      </c>
      <c r="G166" s="2">
        <v>32</v>
      </c>
    </row>
    <row r="167" spans="1:7">
      <c r="A167" s="2" t="s">
        <v>61</v>
      </c>
      <c r="B167" s="2">
        <v>13659</v>
      </c>
      <c r="C167" s="2">
        <v>101</v>
      </c>
      <c r="D167" s="2">
        <v>241</v>
      </c>
      <c r="E167" s="2">
        <v>932</v>
      </c>
      <c r="F167" s="2">
        <v>4240</v>
      </c>
      <c r="G167" s="2">
        <v>8144</v>
      </c>
    </row>
    <row r="168" spans="1:7">
      <c r="A168" s="2" t="s">
        <v>60</v>
      </c>
      <c r="B168" s="2">
        <v>754</v>
      </c>
      <c r="C168" s="2">
        <v>7</v>
      </c>
      <c r="D168" s="2">
        <v>21</v>
      </c>
      <c r="E168" s="2">
        <v>64</v>
      </c>
      <c r="F168" s="2">
        <v>240</v>
      </c>
      <c r="G168" s="2">
        <v>422</v>
      </c>
    </row>
    <row r="169" spans="1:7">
      <c r="A169" s="2" t="s">
        <v>102</v>
      </c>
    </row>
    <row r="170" spans="1:7">
      <c r="A170" s="2" t="s">
        <v>44</v>
      </c>
      <c r="B170" s="2">
        <v>978385</v>
      </c>
      <c r="C170" s="2">
        <v>162245</v>
      </c>
      <c r="D170" s="2">
        <v>196365</v>
      </c>
      <c r="E170" s="2">
        <v>209507</v>
      </c>
      <c r="F170" s="2">
        <v>210719</v>
      </c>
      <c r="G170" s="2">
        <v>199542</v>
      </c>
    </row>
    <row r="171" spans="1:7">
      <c r="A171" s="2" t="s">
        <v>93</v>
      </c>
      <c r="B171" s="2">
        <v>469243</v>
      </c>
      <c r="C171" s="2">
        <v>94185</v>
      </c>
      <c r="D171" s="2">
        <v>115758</v>
      </c>
      <c r="E171" s="2">
        <v>98735</v>
      </c>
      <c r="F171" s="2">
        <v>85027</v>
      </c>
      <c r="G171" s="2">
        <v>75533</v>
      </c>
    </row>
    <row r="172" spans="1:7">
      <c r="A172" s="2" t="s">
        <v>42</v>
      </c>
      <c r="B172" s="2">
        <v>384837</v>
      </c>
      <c r="C172" s="2">
        <v>82043</v>
      </c>
      <c r="D172" s="2">
        <v>100840</v>
      </c>
      <c r="E172" s="2">
        <v>78233</v>
      </c>
      <c r="F172" s="2">
        <v>65334</v>
      </c>
      <c r="G172" s="2">
        <v>58384</v>
      </c>
    </row>
    <row r="173" spans="1:7">
      <c r="A173" s="2" t="s">
        <v>92</v>
      </c>
      <c r="B173" s="2">
        <v>106684</v>
      </c>
      <c r="C173" s="2">
        <v>19181</v>
      </c>
      <c r="D173" s="2">
        <v>24312</v>
      </c>
      <c r="E173" s="2">
        <v>20606</v>
      </c>
      <c r="F173" s="2">
        <v>20389</v>
      </c>
      <c r="G173" s="2">
        <v>22195</v>
      </c>
    </row>
    <row r="174" spans="1:7">
      <c r="A174" s="2" t="s">
        <v>91</v>
      </c>
      <c r="B174" s="2">
        <v>6662</v>
      </c>
      <c r="C174" s="2">
        <v>119</v>
      </c>
      <c r="D174" s="2">
        <v>434</v>
      </c>
      <c r="E174" s="2">
        <v>659</v>
      </c>
      <c r="F174" s="2">
        <v>1686</v>
      </c>
      <c r="G174" s="2">
        <v>3764</v>
      </c>
    </row>
    <row r="175" spans="1:7">
      <c r="A175" s="2" t="s">
        <v>90</v>
      </c>
      <c r="B175" s="2">
        <v>30040</v>
      </c>
      <c r="C175" s="2">
        <v>5717</v>
      </c>
      <c r="D175" s="2">
        <v>7223</v>
      </c>
      <c r="E175" s="2">
        <v>5092</v>
      </c>
      <c r="F175" s="2">
        <v>5300</v>
      </c>
      <c r="G175" s="2">
        <v>6708</v>
      </c>
    </row>
    <row r="176" spans="1:7">
      <c r="A176" s="2" t="s">
        <v>89</v>
      </c>
      <c r="B176" s="2">
        <v>5635</v>
      </c>
      <c r="C176" s="2">
        <v>912</v>
      </c>
      <c r="D176" s="2">
        <v>1539</v>
      </c>
      <c r="E176" s="2">
        <v>1179</v>
      </c>
      <c r="F176" s="2">
        <v>1075</v>
      </c>
      <c r="G176" s="2">
        <v>930</v>
      </c>
    </row>
    <row r="177" spans="1:7">
      <c r="A177" s="2" t="s">
        <v>88</v>
      </c>
      <c r="B177" s="2">
        <v>134562</v>
      </c>
      <c r="C177" s="2">
        <v>37588</v>
      </c>
      <c r="D177" s="2">
        <v>37295</v>
      </c>
      <c r="E177" s="2">
        <v>28090</v>
      </c>
      <c r="F177" s="2">
        <v>18942</v>
      </c>
      <c r="G177" s="2">
        <v>12647</v>
      </c>
    </row>
    <row r="178" spans="1:7">
      <c r="A178" s="2" t="s">
        <v>87</v>
      </c>
      <c r="B178" s="2">
        <v>63296</v>
      </c>
      <c r="C178" s="2">
        <v>14497</v>
      </c>
      <c r="D178" s="2">
        <v>19178</v>
      </c>
      <c r="E178" s="2">
        <v>14220</v>
      </c>
      <c r="F178" s="2">
        <v>10083</v>
      </c>
      <c r="G178" s="2">
        <v>5316</v>
      </c>
    </row>
    <row r="179" spans="1:7">
      <c r="A179" s="2" t="s">
        <v>86</v>
      </c>
      <c r="B179" s="2">
        <v>37959</v>
      </c>
      <c r="C179" s="2">
        <v>4029</v>
      </c>
      <c r="D179" s="2">
        <v>10859</v>
      </c>
      <c r="E179" s="2">
        <v>8387</v>
      </c>
      <c r="F179" s="2">
        <v>7859</v>
      </c>
      <c r="G179" s="2">
        <v>6825</v>
      </c>
    </row>
    <row r="180" spans="1:7">
      <c r="A180" s="2" t="s">
        <v>34</v>
      </c>
      <c r="B180" s="2">
        <v>42923</v>
      </c>
      <c r="C180" s="2">
        <v>3446</v>
      </c>
      <c r="D180" s="2">
        <v>6553</v>
      </c>
      <c r="E180" s="2">
        <v>12389</v>
      </c>
      <c r="F180" s="2">
        <v>11478</v>
      </c>
      <c r="G180" s="2">
        <v>9057</v>
      </c>
    </row>
    <row r="181" spans="1:7">
      <c r="A181" s="2" t="s">
        <v>85</v>
      </c>
      <c r="B181" s="2">
        <v>36468</v>
      </c>
      <c r="C181" s="2">
        <v>3003</v>
      </c>
      <c r="D181" s="2">
        <v>5625</v>
      </c>
      <c r="E181" s="2">
        <v>10831</v>
      </c>
      <c r="F181" s="2">
        <v>9747</v>
      </c>
      <c r="G181" s="2">
        <v>7263</v>
      </c>
    </row>
    <row r="182" spans="1:7">
      <c r="A182" s="2" t="s">
        <v>84</v>
      </c>
      <c r="B182" s="2">
        <v>6142</v>
      </c>
      <c r="C182" s="2">
        <v>427</v>
      </c>
      <c r="D182" s="2">
        <v>898</v>
      </c>
      <c r="E182" s="2">
        <v>1506</v>
      </c>
      <c r="F182" s="2">
        <v>1668</v>
      </c>
      <c r="G182" s="2">
        <v>1644</v>
      </c>
    </row>
    <row r="183" spans="1:7">
      <c r="A183" s="2" t="s">
        <v>31</v>
      </c>
      <c r="B183" s="2">
        <v>1</v>
      </c>
      <c r="C183" s="2">
        <v>0</v>
      </c>
      <c r="D183" s="2">
        <v>0</v>
      </c>
      <c r="E183" s="2">
        <v>0</v>
      </c>
      <c r="F183" s="2">
        <v>0</v>
      </c>
      <c r="G183" s="2">
        <v>1</v>
      </c>
    </row>
    <row r="184" spans="1:7">
      <c r="A184" s="2" t="s">
        <v>83</v>
      </c>
      <c r="B184" s="2">
        <v>313</v>
      </c>
      <c r="C184" s="2">
        <v>17</v>
      </c>
      <c r="D184" s="2">
        <v>30</v>
      </c>
      <c r="E184" s="2">
        <v>53</v>
      </c>
      <c r="F184" s="2">
        <v>63</v>
      </c>
      <c r="G184" s="2">
        <v>150</v>
      </c>
    </row>
    <row r="185" spans="1:7">
      <c r="A185" s="2" t="s">
        <v>29</v>
      </c>
      <c r="B185" s="2">
        <v>21</v>
      </c>
      <c r="C185" s="2">
        <v>1</v>
      </c>
      <c r="D185" s="2">
        <v>3</v>
      </c>
      <c r="E185" s="2">
        <v>4</v>
      </c>
      <c r="F185" s="2">
        <v>5</v>
      </c>
      <c r="G185" s="2">
        <v>9</v>
      </c>
    </row>
    <row r="186" spans="1:7">
      <c r="A186" s="2" t="s">
        <v>82</v>
      </c>
      <c r="B186" s="2">
        <v>9672</v>
      </c>
      <c r="C186" s="2">
        <v>1744</v>
      </c>
      <c r="D186" s="2">
        <v>2135</v>
      </c>
      <c r="E186" s="2">
        <v>1925</v>
      </c>
      <c r="F186" s="2">
        <v>1827</v>
      </c>
      <c r="G186" s="2">
        <v>2041</v>
      </c>
    </row>
    <row r="187" spans="1:7">
      <c r="A187" s="2" t="s">
        <v>81</v>
      </c>
      <c r="B187" s="2">
        <v>31704</v>
      </c>
      <c r="C187" s="2">
        <v>6928</v>
      </c>
      <c r="D187" s="2">
        <v>6204</v>
      </c>
      <c r="E187" s="2">
        <v>6167</v>
      </c>
      <c r="F187" s="2">
        <v>6364</v>
      </c>
      <c r="G187" s="2">
        <v>6037</v>
      </c>
    </row>
    <row r="188" spans="1:7">
      <c r="A188" s="2" t="s">
        <v>80</v>
      </c>
      <c r="B188" s="2">
        <v>108</v>
      </c>
      <c r="C188" s="2">
        <v>24</v>
      </c>
      <c r="D188" s="2">
        <v>26</v>
      </c>
      <c r="E188" s="2">
        <v>21</v>
      </c>
      <c r="F188" s="2">
        <v>23</v>
      </c>
      <c r="G188" s="2">
        <v>13</v>
      </c>
    </row>
    <row r="189" spans="1:7">
      <c r="A189" s="2" t="s">
        <v>79</v>
      </c>
      <c r="B189" s="2">
        <v>57401</v>
      </c>
      <c r="C189" s="2">
        <v>18306</v>
      </c>
      <c r="D189" s="2">
        <v>16006</v>
      </c>
      <c r="E189" s="2">
        <v>11052</v>
      </c>
      <c r="F189" s="2">
        <v>7236</v>
      </c>
      <c r="G189" s="2">
        <v>4801</v>
      </c>
    </row>
    <row r="190" spans="1:7">
      <c r="A190" s="2" t="s">
        <v>78</v>
      </c>
      <c r="B190" s="2">
        <v>157713</v>
      </c>
      <c r="C190" s="2">
        <v>34905</v>
      </c>
      <c r="D190" s="2">
        <v>37750</v>
      </c>
      <c r="E190" s="2">
        <v>37895</v>
      </c>
      <c r="F190" s="2">
        <v>26275</v>
      </c>
      <c r="G190" s="2">
        <v>20887</v>
      </c>
    </row>
    <row r="191" spans="1:7">
      <c r="A191" s="2" t="s">
        <v>77</v>
      </c>
      <c r="B191" s="2">
        <v>3171</v>
      </c>
      <c r="C191" s="2">
        <v>420</v>
      </c>
      <c r="D191" s="2">
        <v>568</v>
      </c>
      <c r="E191" s="2">
        <v>678</v>
      </c>
      <c r="F191" s="2">
        <v>794</v>
      </c>
      <c r="G191" s="2">
        <v>710</v>
      </c>
    </row>
    <row r="192" spans="1:7">
      <c r="A192" s="2" t="s">
        <v>76</v>
      </c>
      <c r="B192" s="2">
        <v>380</v>
      </c>
      <c r="C192" s="2">
        <v>44</v>
      </c>
      <c r="D192" s="2">
        <v>69</v>
      </c>
      <c r="E192" s="2">
        <v>57</v>
      </c>
      <c r="F192" s="2">
        <v>90</v>
      </c>
      <c r="G192" s="2">
        <v>121</v>
      </c>
    </row>
    <row r="193" spans="1:7">
      <c r="A193" s="2" t="s">
        <v>2126</v>
      </c>
      <c r="B193" s="2">
        <v>48759</v>
      </c>
      <c r="C193" s="2">
        <v>14256</v>
      </c>
      <c r="D193" s="2">
        <v>13603</v>
      </c>
      <c r="E193" s="2">
        <v>10534</v>
      </c>
      <c r="F193" s="2">
        <v>6342</v>
      </c>
      <c r="G193" s="2">
        <v>4023</v>
      </c>
    </row>
    <row r="194" spans="1:7">
      <c r="A194" s="2" t="s">
        <v>75</v>
      </c>
      <c r="B194" s="2">
        <v>10995</v>
      </c>
      <c r="C194" s="2">
        <v>2252</v>
      </c>
      <c r="D194" s="2">
        <v>2354</v>
      </c>
      <c r="E194" s="2">
        <v>2960</v>
      </c>
      <c r="F194" s="2">
        <v>1791</v>
      </c>
      <c r="G194" s="2">
        <v>1638</v>
      </c>
    </row>
    <row r="195" spans="1:7">
      <c r="A195" s="2" t="s">
        <v>110</v>
      </c>
      <c r="B195" s="2">
        <v>23405</v>
      </c>
      <c r="C195" s="2">
        <v>4763</v>
      </c>
      <c r="D195" s="2">
        <v>5606</v>
      </c>
      <c r="E195" s="2">
        <v>5839</v>
      </c>
      <c r="F195" s="2">
        <v>4260</v>
      </c>
      <c r="G195" s="2">
        <v>2936</v>
      </c>
    </row>
    <row r="196" spans="1:7">
      <c r="A196" s="2" t="s">
        <v>109</v>
      </c>
      <c r="B196" s="2">
        <v>16</v>
      </c>
      <c r="C196" s="2">
        <v>2</v>
      </c>
      <c r="D196" s="2">
        <v>4</v>
      </c>
      <c r="E196" s="2">
        <v>3</v>
      </c>
      <c r="F196" s="2">
        <v>4</v>
      </c>
      <c r="G196" s="2">
        <v>3</v>
      </c>
    </row>
    <row r="197" spans="1:7">
      <c r="A197" s="2" t="s">
        <v>72</v>
      </c>
      <c r="B197" s="2">
        <v>54725</v>
      </c>
      <c r="C197" s="2">
        <v>12528</v>
      </c>
      <c r="D197" s="2">
        <v>14186</v>
      </c>
      <c r="E197" s="2">
        <v>14357</v>
      </c>
      <c r="F197" s="2">
        <v>7821</v>
      </c>
      <c r="G197" s="2">
        <v>5833</v>
      </c>
    </row>
    <row r="198" spans="1:7">
      <c r="A198" s="2" t="s">
        <v>71</v>
      </c>
      <c r="B198" s="2">
        <v>24</v>
      </c>
      <c r="C198" s="2">
        <v>4</v>
      </c>
      <c r="D198" s="2">
        <v>6</v>
      </c>
      <c r="E198" s="2">
        <v>9</v>
      </c>
      <c r="F198" s="2">
        <v>4</v>
      </c>
      <c r="G198" s="2">
        <v>1</v>
      </c>
    </row>
    <row r="199" spans="1:7">
      <c r="A199" s="2" t="s">
        <v>70</v>
      </c>
      <c r="B199" s="2">
        <v>1160</v>
      </c>
      <c r="C199" s="2">
        <v>198</v>
      </c>
      <c r="D199" s="2">
        <v>254</v>
      </c>
      <c r="E199" s="2">
        <v>218</v>
      </c>
      <c r="F199" s="2">
        <v>267</v>
      </c>
      <c r="G199" s="2">
        <v>222</v>
      </c>
    </row>
    <row r="200" spans="1:7">
      <c r="A200" s="2" t="s">
        <v>69</v>
      </c>
      <c r="B200" s="2">
        <v>3</v>
      </c>
      <c r="C200" s="2">
        <v>0</v>
      </c>
      <c r="D200" s="2">
        <v>0</v>
      </c>
      <c r="E200" s="2">
        <v>2</v>
      </c>
      <c r="F200" s="2">
        <v>0</v>
      </c>
      <c r="G200" s="2">
        <v>0</v>
      </c>
    </row>
    <row r="201" spans="1:7">
      <c r="A201" s="2" t="s">
        <v>68</v>
      </c>
      <c r="B201" s="2">
        <v>12847</v>
      </c>
      <c r="C201" s="2">
        <v>178</v>
      </c>
      <c r="D201" s="2">
        <v>671</v>
      </c>
      <c r="E201" s="2">
        <v>2809</v>
      </c>
      <c r="F201" s="2">
        <v>4359</v>
      </c>
      <c r="G201" s="2">
        <v>4829</v>
      </c>
    </row>
    <row r="202" spans="1:7">
      <c r="A202" s="2" t="s">
        <v>2146</v>
      </c>
      <c r="B202" s="2">
        <v>2220</v>
      </c>
      <c r="C202" s="2">
        <v>260</v>
      </c>
      <c r="D202" s="2">
        <v>427</v>
      </c>
      <c r="E202" s="2">
        <v>428</v>
      </c>
      <c r="F202" s="2">
        <v>540</v>
      </c>
      <c r="G202" s="2">
        <v>565</v>
      </c>
    </row>
    <row r="203" spans="1:7">
      <c r="A203" s="2" t="s">
        <v>2147</v>
      </c>
      <c r="B203" s="2">
        <v>7</v>
      </c>
      <c r="C203" s="2">
        <v>0</v>
      </c>
      <c r="D203" s="2">
        <v>1</v>
      </c>
      <c r="E203" s="2">
        <v>1</v>
      </c>
      <c r="F203" s="2">
        <v>2</v>
      </c>
      <c r="G203" s="2">
        <v>3</v>
      </c>
    </row>
    <row r="204" spans="1:7">
      <c r="A204" s="2" t="s">
        <v>65</v>
      </c>
      <c r="B204" s="2">
        <v>294028</v>
      </c>
      <c r="C204" s="2">
        <v>14848</v>
      </c>
      <c r="D204" s="2">
        <v>26851</v>
      </c>
      <c r="E204" s="2">
        <v>61826</v>
      </c>
      <c r="F204" s="2">
        <v>92181</v>
      </c>
      <c r="G204" s="2">
        <v>98321</v>
      </c>
    </row>
    <row r="205" spans="1:7">
      <c r="A205" s="2" t="s">
        <v>64</v>
      </c>
      <c r="B205" s="2">
        <v>150406</v>
      </c>
      <c r="C205" s="2">
        <v>3000</v>
      </c>
      <c r="D205" s="2">
        <v>8034</v>
      </c>
      <c r="E205" s="2">
        <v>32062</v>
      </c>
      <c r="F205" s="2">
        <v>51183</v>
      </c>
      <c r="G205" s="2">
        <v>56127</v>
      </c>
    </row>
    <row r="206" spans="1:7">
      <c r="A206" s="2" t="s">
        <v>63</v>
      </c>
      <c r="B206" s="2">
        <v>118609</v>
      </c>
      <c r="C206" s="2">
        <v>11698</v>
      </c>
      <c r="D206" s="2">
        <v>18370</v>
      </c>
      <c r="E206" s="2">
        <v>28117</v>
      </c>
      <c r="F206" s="2">
        <v>33207</v>
      </c>
      <c r="G206" s="2">
        <v>27217</v>
      </c>
    </row>
    <row r="207" spans="1:7">
      <c r="A207" s="2" t="s">
        <v>62</v>
      </c>
      <c r="B207" s="2">
        <v>90</v>
      </c>
      <c r="C207" s="2">
        <v>2</v>
      </c>
      <c r="D207" s="2">
        <v>4</v>
      </c>
      <c r="E207" s="2">
        <v>8</v>
      </c>
      <c r="F207" s="2">
        <v>28</v>
      </c>
      <c r="G207" s="2">
        <v>48</v>
      </c>
    </row>
    <row r="208" spans="1:7">
      <c r="A208" s="2" t="s">
        <v>61</v>
      </c>
      <c r="B208" s="2">
        <v>25013</v>
      </c>
      <c r="C208" s="2">
        <v>151</v>
      </c>
      <c r="D208" s="2">
        <v>446</v>
      </c>
      <c r="E208" s="2">
        <v>1648</v>
      </c>
      <c r="F208" s="2">
        <v>7791</v>
      </c>
      <c r="G208" s="2">
        <v>14977</v>
      </c>
    </row>
    <row r="209" spans="1:7">
      <c r="A209" s="2" t="s">
        <v>60</v>
      </c>
      <c r="B209" s="2">
        <v>1344</v>
      </c>
      <c r="C209" s="2">
        <v>13</v>
      </c>
      <c r="D209" s="2">
        <v>34</v>
      </c>
      <c r="E209" s="2">
        <v>108</v>
      </c>
      <c r="F209" s="2">
        <v>442</v>
      </c>
      <c r="G209" s="2">
        <v>747</v>
      </c>
    </row>
    <row r="210" spans="1:7">
      <c r="A210" s="2" t="s">
        <v>101</v>
      </c>
    </row>
    <row r="211" spans="1:7">
      <c r="A211" s="2" t="s">
        <v>44</v>
      </c>
      <c r="B211" s="2">
        <v>1831552</v>
      </c>
      <c r="C211" s="2">
        <v>316888</v>
      </c>
      <c r="D211" s="2">
        <v>371718</v>
      </c>
      <c r="E211" s="2">
        <v>396150</v>
      </c>
      <c r="F211" s="2">
        <v>396020</v>
      </c>
      <c r="G211" s="2">
        <v>350759</v>
      </c>
    </row>
    <row r="212" spans="1:7">
      <c r="A212" s="2" t="s">
        <v>93</v>
      </c>
      <c r="B212" s="2">
        <v>815865</v>
      </c>
      <c r="C212" s="2">
        <v>184320</v>
      </c>
      <c r="D212" s="2">
        <v>207536</v>
      </c>
      <c r="E212" s="2">
        <v>170728</v>
      </c>
      <c r="F212" s="2">
        <v>139957</v>
      </c>
      <c r="G212" s="2">
        <v>113312</v>
      </c>
    </row>
    <row r="213" spans="1:7">
      <c r="A213" s="2" t="s">
        <v>42</v>
      </c>
      <c r="B213" s="2">
        <v>633603</v>
      </c>
      <c r="C213" s="2">
        <v>154499</v>
      </c>
      <c r="D213" s="2">
        <v>172269</v>
      </c>
      <c r="E213" s="2">
        <v>126063</v>
      </c>
      <c r="F213" s="2">
        <v>98569</v>
      </c>
      <c r="G213" s="2">
        <v>82199</v>
      </c>
    </row>
    <row r="214" spans="1:7">
      <c r="A214" s="2" t="s">
        <v>92</v>
      </c>
      <c r="B214" s="2">
        <v>175045</v>
      </c>
      <c r="C214" s="2">
        <v>33532</v>
      </c>
      <c r="D214" s="2">
        <v>39834</v>
      </c>
      <c r="E214" s="2">
        <v>34562</v>
      </c>
      <c r="F214" s="2">
        <v>32993</v>
      </c>
      <c r="G214" s="2">
        <v>34123</v>
      </c>
    </row>
    <row r="215" spans="1:7">
      <c r="A215" s="2" t="s">
        <v>91</v>
      </c>
      <c r="B215" s="2">
        <v>8321</v>
      </c>
      <c r="C215" s="2">
        <v>176</v>
      </c>
      <c r="D215" s="2">
        <v>618</v>
      </c>
      <c r="E215" s="2">
        <v>955</v>
      </c>
      <c r="F215" s="2">
        <v>2192</v>
      </c>
      <c r="G215" s="2">
        <v>4379</v>
      </c>
    </row>
    <row r="216" spans="1:7">
      <c r="A216" s="2" t="s">
        <v>90</v>
      </c>
      <c r="B216" s="2">
        <v>44569</v>
      </c>
      <c r="C216" s="2">
        <v>9344</v>
      </c>
      <c r="D216" s="2">
        <v>11164</v>
      </c>
      <c r="E216" s="2">
        <v>7404</v>
      </c>
      <c r="F216" s="2">
        <v>7496</v>
      </c>
      <c r="G216" s="2">
        <v>9162</v>
      </c>
    </row>
    <row r="217" spans="1:7">
      <c r="A217" s="2" t="s">
        <v>89</v>
      </c>
      <c r="B217" s="2">
        <v>7151</v>
      </c>
      <c r="C217" s="2">
        <v>1425</v>
      </c>
      <c r="D217" s="2">
        <v>1998</v>
      </c>
      <c r="E217" s="2">
        <v>1444</v>
      </c>
      <c r="F217" s="2">
        <v>1287</v>
      </c>
      <c r="G217" s="2">
        <v>996</v>
      </c>
    </row>
    <row r="218" spans="1:7">
      <c r="A218" s="2" t="s">
        <v>88</v>
      </c>
      <c r="B218" s="2">
        <v>251989</v>
      </c>
      <c r="C218" s="2">
        <v>77520</v>
      </c>
      <c r="D218" s="2">
        <v>73521</v>
      </c>
      <c r="E218" s="2">
        <v>50528</v>
      </c>
      <c r="F218" s="2">
        <v>31562</v>
      </c>
      <c r="G218" s="2">
        <v>18855</v>
      </c>
    </row>
    <row r="219" spans="1:7">
      <c r="A219" s="2" t="s">
        <v>87</v>
      </c>
      <c r="B219" s="2">
        <v>91700</v>
      </c>
      <c r="C219" s="2">
        <v>25728</v>
      </c>
      <c r="D219" s="2">
        <v>29014</v>
      </c>
      <c r="E219" s="2">
        <v>18985</v>
      </c>
      <c r="F219" s="2">
        <v>12131</v>
      </c>
      <c r="G219" s="2">
        <v>5841</v>
      </c>
    </row>
    <row r="220" spans="1:7">
      <c r="A220" s="2" t="s">
        <v>86</v>
      </c>
      <c r="B220" s="2">
        <v>54828</v>
      </c>
      <c r="C220" s="2">
        <v>6774</v>
      </c>
      <c r="D220" s="2">
        <v>16119</v>
      </c>
      <c r="E220" s="2">
        <v>12185</v>
      </c>
      <c r="F220" s="2">
        <v>10907</v>
      </c>
      <c r="G220" s="2">
        <v>8842</v>
      </c>
    </row>
    <row r="221" spans="1:7">
      <c r="A221" s="2" t="s">
        <v>34</v>
      </c>
      <c r="B221" s="2">
        <v>84179</v>
      </c>
      <c r="C221" s="2">
        <v>8072</v>
      </c>
      <c r="D221" s="2">
        <v>14751</v>
      </c>
      <c r="E221" s="2">
        <v>25673</v>
      </c>
      <c r="F221" s="2">
        <v>21681</v>
      </c>
      <c r="G221" s="2">
        <v>14003</v>
      </c>
    </row>
    <row r="222" spans="1:7">
      <c r="A222" s="2" t="s">
        <v>85</v>
      </c>
      <c r="B222" s="2">
        <v>73493</v>
      </c>
      <c r="C222" s="2">
        <v>7055</v>
      </c>
      <c r="D222" s="2">
        <v>12846</v>
      </c>
      <c r="E222" s="2">
        <v>22911</v>
      </c>
      <c r="F222" s="2">
        <v>18944</v>
      </c>
      <c r="G222" s="2">
        <v>11737</v>
      </c>
    </row>
    <row r="223" spans="1:7">
      <c r="A223" s="2" t="s">
        <v>84</v>
      </c>
      <c r="B223" s="2">
        <v>10166</v>
      </c>
      <c r="C223" s="2">
        <v>984</v>
      </c>
      <c r="D223" s="2">
        <v>1845</v>
      </c>
      <c r="E223" s="2">
        <v>2648</v>
      </c>
      <c r="F223" s="2">
        <v>2612</v>
      </c>
      <c r="G223" s="2">
        <v>2077</v>
      </c>
    </row>
    <row r="224" spans="1:7">
      <c r="A224" s="2" t="s">
        <v>31</v>
      </c>
      <c r="B224" s="2">
        <v>1</v>
      </c>
      <c r="C224" s="2">
        <v>0</v>
      </c>
      <c r="D224" s="2">
        <v>0</v>
      </c>
      <c r="E224" s="2">
        <v>0</v>
      </c>
      <c r="F224" s="2">
        <v>0</v>
      </c>
      <c r="G224" s="2">
        <v>1</v>
      </c>
    </row>
    <row r="225" spans="1:7">
      <c r="A225" s="2" t="s">
        <v>83</v>
      </c>
      <c r="B225" s="2">
        <v>520</v>
      </c>
      <c r="C225" s="2">
        <v>32</v>
      </c>
      <c r="D225" s="2">
        <v>60</v>
      </c>
      <c r="E225" s="2">
        <v>114</v>
      </c>
      <c r="F225" s="2">
        <v>124</v>
      </c>
      <c r="G225" s="2">
        <v>190</v>
      </c>
    </row>
    <row r="226" spans="1:7">
      <c r="A226" s="2" t="s">
        <v>29</v>
      </c>
      <c r="B226" s="2">
        <v>35</v>
      </c>
      <c r="C226" s="2">
        <v>3</v>
      </c>
      <c r="D226" s="2">
        <v>4</v>
      </c>
      <c r="E226" s="2">
        <v>6</v>
      </c>
      <c r="F226" s="2">
        <v>9</v>
      </c>
      <c r="G226" s="2">
        <v>13</v>
      </c>
    </row>
    <row r="227" spans="1:7">
      <c r="A227" s="2" t="s">
        <v>82</v>
      </c>
      <c r="B227" s="2">
        <v>17918</v>
      </c>
      <c r="C227" s="2">
        <v>3496</v>
      </c>
      <c r="D227" s="2">
        <v>4054</v>
      </c>
      <c r="E227" s="2">
        <v>3722</v>
      </c>
      <c r="F227" s="2">
        <v>3394</v>
      </c>
      <c r="G227" s="2">
        <v>3251</v>
      </c>
    </row>
    <row r="228" spans="1:7">
      <c r="A228" s="2" t="s">
        <v>81</v>
      </c>
      <c r="B228" s="2">
        <v>79955</v>
      </c>
      <c r="C228" s="2">
        <v>18212</v>
      </c>
      <c r="D228" s="2">
        <v>16408</v>
      </c>
      <c r="E228" s="2">
        <v>15220</v>
      </c>
      <c r="F228" s="2">
        <v>16272</v>
      </c>
      <c r="G228" s="2">
        <v>13835</v>
      </c>
    </row>
    <row r="229" spans="1:7">
      <c r="A229" s="2" t="s">
        <v>80</v>
      </c>
      <c r="B229" s="2">
        <v>210</v>
      </c>
      <c r="C229" s="2">
        <v>41</v>
      </c>
      <c r="D229" s="2">
        <v>55</v>
      </c>
      <c r="E229" s="2">
        <v>49</v>
      </c>
      <c r="F229" s="2">
        <v>41</v>
      </c>
      <c r="G229" s="2">
        <v>24</v>
      </c>
    </row>
    <row r="230" spans="1:7">
      <c r="A230" s="2" t="s">
        <v>79</v>
      </c>
      <c r="B230" s="2">
        <v>95243</v>
      </c>
      <c r="C230" s="2">
        <v>33500</v>
      </c>
      <c r="D230" s="2">
        <v>26602</v>
      </c>
      <c r="E230" s="2">
        <v>17632</v>
      </c>
      <c r="F230" s="2">
        <v>10902</v>
      </c>
      <c r="G230" s="2">
        <v>6607</v>
      </c>
    </row>
    <row r="231" spans="1:7">
      <c r="A231" s="2" t="s">
        <v>78</v>
      </c>
      <c r="B231" s="2">
        <v>330212</v>
      </c>
      <c r="C231" s="2">
        <v>69018</v>
      </c>
      <c r="D231" s="2">
        <v>80326</v>
      </c>
      <c r="E231" s="2">
        <v>82158</v>
      </c>
      <c r="F231" s="2">
        <v>56391</v>
      </c>
      <c r="G231" s="2">
        <v>42316</v>
      </c>
    </row>
    <row r="232" spans="1:7">
      <c r="A232" s="2" t="s">
        <v>77</v>
      </c>
      <c r="B232" s="2">
        <v>6126</v>
      </c>
      <c r="C232" s="2">
        <v>869</v>
      </c>
      <c r="D232" s="2">
        <v>1284</v>
      </c>
      <c r="E232" s="2">
        <v>1341</v>
      </c>
      <c r="F232" s="2">
        <v>1392</v>
      </c>
      <c r="G232" s="2">
        <v>1240</v>
      </c>
    </row>
    <row r="233" spans="1:7">
      <c r="A233" s="2" t="s">
        <v>76</v>
      </c>
      <c r="B233" s="2">
        <v>664</v>
      </c>
      <c r="C233" s="2">
        <v>73</v>
      </c>
      <c r="D233" s="2">
        <v>124</v>
      </c>
      <c r="E233" s="2">
        <v>119</v>
      </c>
      <c r="F233" s="2">
        <v>158</v>
      </c>
      <c r="G233" s="2">
        <v>190</v>
      </c>
    </row>
    <row r="234" spans="1:7">
      <c r="A234" s="2" t="s">
        <v>2126</v>
      </c>
      <c r="B234" s="2">
        <v>87457</v>
      </c>
      <c r="C234" s="2">
        <v>26646</v>
      </c>
      <c r="D234" s="2">
        <v>24987</v>
      </c>
      <c r="E234" s="2">
        <v>18564</v>
      </c>
      <c r="F234" s="2">
        <v>10839</v>
      </c>
      <c r="G234" s="2">
        <v>6421</v>
      </c>
    </row>
    <row r="235" spans="1:7">
      <c r="A235" s="2" t="s">
        <v>75</v>
      </c>
      <c r="B235" s="2">
        <v>19984</v>
      </c>
      <c r="C235" s="2">
        <v>4148</v>
      </c>
      <c r="D235" s="2">
        <v>4739</v>
      </c>
      <c r="E235" s="2">
        <v>5632</v>
      </c>
      <c r="F235" s="2">
        <v>3103</v>
      </c>
      <c r="G235" s="2">
        <v>2362</v>
      </c>
    </row>
    <row r="236" spans="1:7">
      <c r="A236" s="2" t="s">
        <v>110</v>
      </c>
      <c r="B236" s="2">
        <v>48707</v>
      </c>
      <c r="C236" s="2">
        <v>9812</v>
      </c>
      <c r="D236" s="2">
        <v>12169</v>
      </c>
      <c r="E236" s="2">
        <v>12680</v>
      </c>
      <c r="F236" s="2">
        <v>8535</v>
      </c>
      <c r="G236" s="2">
        <v>5509</v>
      </c>
    </row>
    <row r="237" spans="1:7">
      <c r="A237" s="2" t="s">
        <v>109</v>
      </c>
      <c r="B237" s="2">
        <v>32</v>
      </c>
      <c r="C237" s="2">
        <v>6</v>
      </c>
      <c r="D237" s="2">
        <v>9</v>
      </c>
      <c r="E237" s="2">
        <v>8</v>
      </c>
      <c r="F237" s="2">
        <v>4</v>
      </c>
      <c r="G237" s="2">
        <v>4</v>
      </c>
    </row>
    <row r="238" spans="1:7">
      <c r="A238" s="2" t="s">
        <v>72</v>
      </c>
      <c r="B238" s="2">
        <v>130970</v>
      </c>
      <c r="C238" s="2">
        <v>26031</v>
      </c>
      <c r="D238" s="2">
        <v>34124</v>
      </c>
      <c r="E238" s="2">
        <v>35482</v>
      </c>
      <c r="F238" s="2">
        <v>20676</v>
      </c>
      <c r="G238" s="2">
        <v>14657</v>
      </c>
    </row>
    <row r="239" spans="1:7">
      <c r="A239" s="2" t="s">
        <v>71</v>
      </c>
      <c r="B239" s="2">
        <v>68</v>
      </c>
      <c r="C239" s="2">
        <v>14</v>
      </c>
      <c r="D239" s="2">
        <v>16</v>
      </c>
      <c r="E239" s="2">
        <v>22</v>
      </c>
      <c r="F239" s="2">
        <v>10</v>
      </c>
      <c r="G239" s="2">
        <v>6</v>
      </c>
    </row>
    <row r="240" spans="1:7">
      <c r="A240" s="2" t="s">
        <v>70</v>
      </c>
      <c r="B240" s="2">
        <v>2831</v>
      </c>
      <c r="C240" s="2">
        <v>466</v>
      </c>
      <c r="D240" s="2">
        <v>651</v>
      </c>
      <c r="E240" s="2">
        <v>625</v>
      </c>
      <c r="F240" s="2">
        <v>622</v>
      </c>
      <c r="G240" s="2">
        <v>468</v>
      </c>
    </row>
    <row r="241" spans="1:7">
      <c r="A241" s="2" t="s">
        <v>69</v>
      </c>
      <c r="B241" s="2">
        <v>6</v>
      </c>
      <c r="C241" s="2">
        <v>1</v>
      </c>
      <c r="D241" s="2">
        <v>3</v>
      </c>
      <c r="E241" s="2">
        <v>1</v>
      </c>
      <c r="F241" s="2">
        <v>1</v>
      </c>
      <c r="G241" s="2">
        <v>0</v>
      </c>
    </row>
    <row r="242" spans="1:7">
      <c r="A242" s="2" t="s">
        <v>68</v>
      </c>
      <c r="B242" s="2">
        <v>29367</v>
      </c>
      <c r="C242" s="2">
        <v>480</v>
      </c>
      <c r="D242" s="2">
        <v>1539</v>
      </c>
      <c r="E242" s="2">
        <v>6726</v>
      </c>
      <c r="F242" s="2">
        <v>10183</v>
      </c>
      <c r="G242" s="2">
        <v>10440</v>
      </c>
    </row>
    <row r="243" spans="1:7">
      <c r="A243" s="2" t="s">
        <v>2146</v>
      </c>
      <c r="B243" s="2">
        <v>3992</v>
      </c>
      <c r="C243" s="2">
        <v>472</v>
      </c>
      <c r="D243" s="2">
        <v>681</v>
      </c>
      <c r="E243" s="2">
        <v>957</v>
      </c>
      <c r="F243" s="2">
        <v>865</v>
      </c>
      <c r="G243" s="2">
        <v>1017</v>
      </c>
    </row>
    <row r="244" spans="1:7">
      <c r="A244" s="2" t="s">
        <v>2147</v>
      </c>
      <c r="B244" s="2">
        <v>7</v>
      </c>
      <c r="C244" s="2">
        <v>1</v>
      </c>
      <c r="D244" s="2">
        <v>1</v>
      </c>
      <c r="E244" s="2">
        <v>2</v>
      </c>
      <c r="F244" s="2">
        <v>2</v>
      </c>
      <c r="G244" s="2">
        <v>1</v>
      </c>
    </row>
    <row r="245" spans="1:7">
      <c r="A245" s="2" t="s">
        <v>65</v>
      </c>
      <c r="B245" s="2">
        <v>590231</v>
      </c>
      <c r="C245" s="2">
        <v>30050</v>
      </c>
      <c r="D245" s="2">
        <v>57254</v>
      </c>
      <c r="E245" s="2">
        <v>125632</v>
      </c>
      <c r="F245" s="2">
        <v>188771</v>
      </c>
      <c r="G245" s="2">
        <v>188523</v>
      </c>
    </row>
    <row r="246" spans="1:7">
      <c r="A246" s="2" t="s">
        <v>64</v>
      </c>
      <c r="B246" s="2">
        <v>304848</v>
      </c>
      <c r="C246" s="2">
        <v>5497</v>
      </c>
      <c r="D246" s="2">
        <v>15712</v>
      </c>
      <c r="E246" s="2">
        <v>65637</v>
      </c>
      <c r="F246" s="2">
        <v>106689</v>
      </c>
      <c r="G246" s="2">
        <v>111313</v>
      </c>
    </row>
    <row r="247" spans="1:7">
      <c r="A247" s="2" t="s">
        <v>63</v>
      </c>
      <c r="B247" s="2">
        <v>237777</v>
      </c>
      <c r="C247" s="2">
        <v>24185</v>
      </c>
      <c r="D247" s="2">
        <v>40720</v>
      </c>
      <c r="E247" s="2">
        <v>56849</v>
      </c>
      <c r="F247" s="2">
        <v>66289</v>
      </c>
      <c r="G247" s="2">
        <v>49733</v>
      </c>
    </row>
    <row r="248" spans="1:7">
      <c r="A248" s="2" t="s">
        <v>62</v>
      </c>
      <c r="B248" s="2">
        <v>174</v>
      </c>
      <c r="C248" s="2">
        <v>4</v>
      </c>
      <c r="D248" s="2">
        <v>7</v>
      </c>
      <c r="E248" s="2">
        <v>18</v>
      </c>
      <c r="F248" s="2">
        <v>54</v>
      </c>
      <c r="G248" s="2">
        <v>91</v>
      </c>
    </row>
    <row r="249" spans="1:7">
      <c r="A249" s="2" t="s">
        <v>61</v>
      </c>
      <c r="B249" s="2">
        <v>47607</v>
      </c>
      <c r="C249" s="2">
        <v>368</v>
      </c>
      <c r="D249" s="2">
        <v>823</v>
      </c>
      <c r="E249" s="2">
        <v>3146</v>
      </c>
      <c r="F249" s="2">
        <v>15794</v>
      </c>
      <c r="G249" s="2">
        <v>27477</v>
      </c>
    </row>
    <row r="250" spans="1:7">
      <c r="A250" s="2" t="s">
        <v>60</v>
      </c>
      <c r="B250" s="2">
        <v>2464</v>
      </c>
      <c r="C250" s="2">
        <v>31</v>
      </c>
      <c r="D250" s="2">
        <v>66</v>
      </c>
      <c r="E250" s="2">
        <v>201</v>
      </c>
      <c r="F250" s="2">
        <v>862</v>
      </c>
      <c r="G250" s="2">
        <v>1304</v>
      </c>
    </row>
    <row r="251" spans="1:7">
      <c r="A251" s="2" t="s">
        <v>100</v>
      </c>
    </row>
    <row r="252" spans="1:7">
      <c r="A252" s="2" t="s">
        <v>44</v>
      </c>
      <c r="B252" s="2">
        <v>2448042</v>
      </c>
      <c r="C252" s="2">
        <v>400025</v>
      </c>
      <c r="D252" s="2">
        <v>493565</v>
      </c>
      <c r="E252" s="2">
        <v>541903</v>
      </c>
      <c r="F252" s="2">
        <v>551626</v>
      </c>
      <c r="G252" s="2">
        <v>460905</v>
      </c>
    </row>
    <row r="253" spans="1:7">
      <c r="A253" s="2" t="s">
        <v>93</v>
      </c>
      <c r="B253" s="2">
        <v>1044792</v>
      </c>
      <c r="C253" s="2">
        <v>235230</v>
      </c>
      <c r="D253" s="2">
        <v>267841</v>
      </c>
      <c r="E253" s="2">
        <v>222588</v>
      </c>
      <c r="F253" s="2">
        <v>182045</v>
      </c>
      <c r="G253" s="2">
        <v>137073</v>
      </c>
    </row>
    <row r="254" spans="1:7">
      <c r="A254" s="2" t="s">
        <v>42</v>
      </c>
      <c r="B254" s="2">
        <v>755642</v>
      </c>
      <c r="C254" s="2">
        <v>184089</v>
      </c>
      <c r="D254" s="2">
        <v>208515</v>
      </c>
      <c r="E254" s="2">
        <v>152612</v>
      </c>
      <c r="F254" s="2">
        <v>118036</v>
      </c>
      <c r="G254" s="2">
        <v>92386</v>
      </c>
    </row>
    <row r="255" spans="1:7">
      <c r="A255" s="2" t="s">
        <v>92</v>
      </c>
      <c r="B255" s="2">
        <v>208534</v>
      </c>
      <c r="C255" s="2">
        <v>38046</v>
      </c>
      <c r="D255" s="2">
        <v>46333</v>
      </c>
      <c r="E255" s="2">
        <v>42559</v>
      </c>
      <c r="F255" s="2">
        <v>41650</v>
      </c>
      <c r="G255" s="2">
        <v>39945</v>
      </c>
    </row>
    <row r="256" spans="1:7">
      <c r="A256" s="2" t="s">
        <v>91</v>
      </c>
      <c r="B256" s="2">
        <v>9478</v>
      </c>
      <c r="C256" s="2">
        <v>235</v>
      </c>
      <c r="D256" s="2">
        <v>787</v>
      </c>
      <c r="E256" s="2">
        <v>1211</v>
      </c>
      <c r="F256" s="2">
        <v>2640</v>
      </c>
      <c r="G256" s="2">
        <v>4605</v>
      </c>
    </row>
    <row r="257" spans="1:7">
      <c r="A257" s="2" t="s">
        <v>90</v>
      </c>
      <c r="B257" s="2">
        <v>48560</v>
      </c>
      <c r="C257" s="2">
        <v>9717</v>
      </c>
      <c r="D257" s="2">
        <v>11762</v>
      </c>
      <c r="E257" s="2">
        <v>8131</v>
      </c>
      <c r="F257" s="2">
        <v>8482</v>
      </c>
      <c r="G257" s="2">
        <v>10467</v>
      </c>
    </row>
    <row r="258" spans="1:7">
      <c r="A258" s="2" t="s">
        <v>89</v>
      </c>
      <c r="B258" s="2">
        <v>6966</v>
      </c>
      <c r="C258" s="2">
        <v>1483</v>
      </c>
      <c r="D258" s="2">
        <v>1916</v>
      </c>
      <c r="E258" s="2">
        <v>1399</v>
      </c>
      <c r="F258" s="2">
        <v>1245</v>
      </c>
      <c r="G258" s="2">
        <v>922</v>
      </c>
    </row>
    <row r="259" spans="1:7">
      <c r="A259" s="2" t="s">
        <v>88</v>
      </c>
      <c r="B259" s="2">
        <v>323890</v>
      </c>
      <c r="C259" s="2">
        <v>97303</v>
      </c>
      <c r="D259" s="2">
        <v>98185</v>
      </c>
      <c r="E259" s="2">
        <v>66288</v>
      </c>
      <c r="F259" s="2">
        <v>40162</v>
      </c>
      <c r="G259" s="2">
        <v>21950</v>
      </c>
    </row>
    <row r="260" spans="1:7">
      <c r="A260" s="2" t="s">
        <v>87</v>
      </c>
      <c r="B260" s="2">
        <v>97299</v>
      </c>
      <c r="C260" s="2">
        <v>29647</v>
      </c>
      <c r="D260" s="2">
        <v>31752</v>
      </c>
      <c r="E260" s="2">
        <v>19282</v>
      </c>
      <c r="F260" s="2">
        <v>11553</v>
      </c>
      <c r="G260" s="2">
        <v>5064</v>
      </c>
    </row>
    <row r="261" spans="1:7">
      <c r="A261" s="2" t="s">
        <v>86</v>
      </c>
      <c r="B261" s="2">
        <v>60915</v>
      </c>
      <c r="C261" s="2">
        <v>7658</v>
      </c>
      <c r="D261" s="2">
        <v>17780</v>
      </c>
      <c r="E261" s="2">
        <v>13741</v>
      </c>
      <c r="F261" s="2">
        <v>12303</v>
      </c>
      <c r="G261" s="2">
        <v>9433</v>
      </c>
    </row>
    <row r="262" spans="1:7">
      <c r="A262" s="2" t="s">
        <v>34</v>
      </c>
      <c r="B262" s="2">
        <v>123119</v>
      </c>
      <c r="C262" s="2">
        <v>13147</v>
      </c>
      <c r="D262" s="2">
        <v>24440</v>
      </c>
      <c r="E262" s="2">
        <v>38237</v>
      </c>
      <c r="F262" s="2">
        <v>29938</v>
      </c>
      <c r="G262" s="2">
        <v>17356</v>
      </c>
    </row>
    <row r="263" spans="1:7">
      <c r="A263" s="2" t="s">
        <v>85</v>
      </c>
      <c r="B263" s="2">
        <v>109299</v>
      </c>
      <c r="C263" s="2">
        <v>11548</v>
      </c>
      <c r="D263" s="2">
        <v>21556</v>
      </c>
      <c r="E263" s="2">
        <v>34533</v>
      </c>
      <c r="F263" s="2">
        <v>26730</v>
      </c>
      <c r="G263" s="2">
        <v>14933</v>
      </c>
    </row>
    <row r="264" spans="1:7">
      <c r="A264" s="2" t="s">
        <v>84</v>
      </c>
      <c r="B264" s="2">
        <v>13179</v>
      </c>
      <c r="C264" s="2">
        <v>1548</v>
      </c>
      <c r="D264" s="2">
        <v>2782</v>
      </c>
      <c r="E264" s="2">
        <v>3573</v>
      </c>
      <c r="F264" s="2">
        <v>3042</v>
      </c>
      <c r="G264" s="2">
        <v>2234</v>
      </c>
    </row>
    <row r="265" spans="1:7">
      <c r="A265" s="2" t="s">
        <v>31</v>
      </c>
      <c r="B265" s="2">
        <v>2</v>
      </c>
      <c r="C265" s="2">
        <v>0</v>
      </c>
      <c r="D265" s="2">
        <v>0</v>
      </c>
      <c r="E265" s="2">
        <v>0</v>
      </c>
      <c r="F265" s="2">
        <v>0</v>
      </c>
      <c r="G265" s="2">
        <v>1</v>
      </c>
    </row>
    <row r="266" spans="1:7">
      <c r="A266" s="2" t="s">
        <v>83</v>
      </c>
      <c r="B266" s="2">
        <v>641</v>
      </c>
      <c r="C266" s="2">
        <v>51</v>
      </c>
      <c r="D266" s="2">
        <v>102</v>
      </c>
      <c r="E266" s="2">
        <v>132</v>
      </c>
      <c r="F266" s="2">
        <v>166</v>
      </c>
      <c r="G266" s="2">
        <v>190</v>
      </c>
    </row>
    <row r="267" spans="1:7">
      <c r="A267" s="2" t="s">
        <v>29</v>
      </c>
      <c r="B267" s="2">
        <v>32</v>
      </c>
      <c r="C267" s="2">
        <v>3</v>
      </c>
      <c r="D267" s="2">
        <v>6</v>
      </c>
      <c r="E267" s="2">
        <v>7</v>
      </c>
      <c r="F267" s="2">
        <v>7</v>
      </c>
      <c r="G267" s="2">
        <v>9</v>
      </c>
    </row>
    <row r="268" spans="1:7">
      <c r="A268" s="2" t="s">
        <v>82</v>
      </c>
      <c r="B268" s="2">
        <v>24110</v>
      </c>
      <c r="C268" s="2">
        <v>4800</v>
      </c>
      <c r="D268" s="2">
        <v>5538</v>
      </c>
      <c r="E268" s="2">
        <v>5014</v>
      </c>
      <c r="F268" s="2">
        <v>4680</v>
      </c>
      <c r="G268" s="2">
        <v>4078</v>
      </c>
    </row>
    <row r="269" spans="1:7">
      <c r="A269" s="2" t="s">
        <v>81</v>
      </c>
      <c r="B269" s="2">
        <v>141608</v>
      </c>
      <c r="C269" s="2">
        <v>33123</v>
      </c>
      <c r="D269" s="2">
        <v>29262</v>
      </c>
      <c r="E269" s="2">
        <v>26653</v>
      </c>
      <c r="F269" s="2">
        <v>29338</v>
      </c>
      <c r="G269" s="2">
        <v>23221</v>
      </c>
    </row>
    <row r="270" spans="1:7">
      <c r="A270" s="2" t="s">
        <v>80</v>
      </c>
      <c r="B270" s="2">
        <v>313</v>
      </c>
      <c r="C270" s="2">
        <v>71</v>
      </c>
      <c r="D270" s="2">
        <v>84</v>
      </c>
      <c r="E270" s="2">
        <v>72</v>
      </c>
      <c r="F270" s="2">
        <v>53</v>
      </c>
      <c r="G270" s="2">
        <v>32</v>
      </c>
    </row>
    <row r="271" spans="1:7">
      <c r="A271" s="2" t="s">
        <v>79</v>
      </c>
      <c r="B271" s="2">
        <v>109661</v>
      </c>
      <c r="C271" s="2">
        <v>37805</v>
      </c>
      <c r="D271" s="2">
        <v>30850</v>
      </c>
      <c r="E271" s="2">
        <v>20872</v>
      </c>
      <c r="F271" s="2">
        <v>12772</v>
      </c>
      <c r="G271" s="2">
        <v>7362</v>
      </c>
    </row>
    <row r="272" spans="1:7">
      <c r="A272" s="2" t="s">
        <v>78</v>
      </c>
      <c r="B272" s="2">
        <v>452861</v>
      </c>
      <c r="C272" s="2">
        <v>83430</v>
      </c>
      <c r="D272" s="2">
        <v>109649</v>
      </c>
      <c r="E272" s="2">
        <v>115300</v>
      </c>
      <c r="F272" s="2">
        <v>84585</v>
      </c>
      <c r="G272" s="2">
        <v>59895</v>
      </c>
    </row>
    <row r="273" spans="1:7">
      <c r="A273" s="2" t="s">
        <v>77</v>
      </c>
      <c r="B273" s="2">
        <v>8423</v>
      </c>
      <c r="C273" s="2">
        <v>1076</v>
      </c>
      <c r="D273" s="2">
        <v>1727</v>
      </c>
      <c r="E273" s="2">
        <v>1896</v>
      </c>
      <c r="F273" s="2">
        <v>2151</v>
      </c>
      <c r="G273" s="2">
        <v>1574</v>
      </c>
    </row>
    <row r="274" spans="1:7">
      <c r="A274" s="2" t="s">
        <v>76</v>
      </c>
      <c r="B274" s="2">
        <v>785</v>
      </c>
      <c r="C274" s="2">
        <v>87</v>
      </c>
      <c r="D274" s="2">
        <v>151</v>
      </c>
      <c r="E274" s="2">
        <v>150</v>
      </c>
      <c r="F274" s="2">
        <v>199</v>
      </c>
      <c r="G274" s="2">
        <v>199</v>
      </c>
    </row>
    <row r="275" spans="1:7">
      <c r="A275" s="2" t="s">
        <v>2126</v>
      </c>
      <c r="B275" s="2">
        <v>105467</v>
      </c>
      <c r="C275" s="2">
        <v>30088</v>
      </c>
      <c r="D275" s="2">
        <v>30511</v>
      </c>
      <c r="E275" s="2">
        <v>23211</v>
      </c>
      <c r="F275" s="2">
        <v>13940</v>
      </c>
      <c r="G275" s="2">
        <v>7716</v>
      </c>
    </row>
    <row r="276" spans="1:7">
      <c r="A276" s="2" t="s">
        <v>75</v>
      </c>
      <c r="B276" s="2">
        <v>23339</v>
      </c>
      <c r="C276" s="2">
        <v>4285</v>
      </c>
      <c r="D276" s="2">
        <v>5787</v>
      </c>
      <c r="E276" s="2">
        <v>6604</v>
      </c>
      <c r="F276" s="2">
        <v>3779</v>
      </c>
      <c r="G276" s="2">
        <v>2883</v>
      </c>
    </row>
    <row r="277" spans="1:7">
      <c r="A277" s="2" t="s">
        <v>110</v>
      </c>
      <c r="B277" s="2">
        <v>64204</v>
      </c>
      <c r="C277" s="2">
        <v>11579</v>
      </c>
      <c r="D277" s="2">
        <v>16537</v>
      </c>
      <c r="E277" s="2">
        <v>17277</v>
      </c>
      <c r="F277" s="2">
        <v>11773</v>
      </c>
      <c r="G277" s="2">
        <v>7036</v>
      </c>
    </row>
    <row r="278" spans="1:7">
      <c r="A278" s="2" t="s">
        <v>109</v>
      </c>
      <c r="B278" s="2">
        <v>38</v>
      </c>
      <c r="C278" s="2">
        <v>9</v>
      </c>
      <c r="D278" s="2">
        <v>11</v>
      </c>
      <c r="E278" s="2">
        <v>9</v>
      </c>
      <c r="F278" s="2">
        <v>4</v>
      </c>
      <c r="G278" s="2">
        <v>4</v>
      </c>
    </row>
    <row r="279" spans="1:7">
      <c r="A279" s="2" t="s">
        <v>72</v>
      </c>
      <c r="B279" s="2">
        <v>193127</v>
      </c>
      <c r="C279" s="2">
        <v>34114</v>
      </c>
      <c r="D279" s="2">
        <v>50174</v>
      </c>
      <c r="E279" s="2">
        <v>52974</v>
      </c>
      <c r="F279" s="2">
        <v>33122</v>
      </c>
      <c r="G279" s="2">
        <v>22743</v>
      </c>
    </row>
    <row r="280" spans="1:7">
      <c r="A280" s="2" t="s">
        <v>71</v>
      </c>
      <c r="B280" s="2">
        <v>86</v>
      </c>
      <c r="C280" s="2">
        <v>16</v>
      </c>
      <c r="D280" s="2">
        <v>22</v>
      </c>
      <c r="E280" s="2">
        <v>26</v>
      </c>
      <c r="F280" s="2">
        <v>18</v>
      </c>
      <c r="G280" s="2">
        <v>3</v>
      </c>
    </row>
    <row r="281" spans="1:7">
      <c r="A281" s="2" t="s">
        <v>70</v>
      </c>
      <c r="B281" s="2">
        <v>5269</v>
      </c>
      <c r="C281" s="2">
        <v>883</v>
      </c>
      <c r="D281" s="2">
        <v>1244</v>
      </c>
      <c r="E281" s="2">
        <v>1103</v>
      </c>
      <c r="F281" s="2">
        <v>1198</v>
      </c>
      <c r="G281" s="2">
        <v>841</v>
      </c>
    </row>
    <row r="282" spans="1:7">
      <c r="A282" s="2" t="s">
        <v>69</v>
      </c>
      <c r="B282" s="2">
        <v>6</v>
      </c>
      <c r="C282" s="2">
        <v>3</v>
      </c>
      <c r="D282" s="2">
        <v>1</v>
      </c>
      <c r="E282" s="2">
        <v>1</v>
      </c>
      <c r="F282" s="2">
        <v>2</v>
      </c>
      <c r="G282" s="2">
        <v>0</v>
      </c>
    </row>
    <row r="283" spans="1:7">
      <c r="A283" s="2" t="s">
        <v>68</v>
      </c>
      <c r="B283" s="2">
        <v>47255</v>
      </c>
      <c r="C283" s="2">
        <v>781</v>
      </c>
      <c r="D283" s="2">
        <v>2595</v>
      </c>
      <c r="E283" s="2">
        <v>10948</v>
      </c>
      <c r="F283" s="2">
        <v>17251</v>
      </c>
      <c r="G283" s="2">
        <v>15680</v>
      </c>
    </row>
    <row r="284" spans="1:7">
      <c r="A284" s="2" t="s">
        <v>2146</v>
      </c>
      <c r="B284" s="2">
        <v>4853</v>
      </c>
      <c r="C284" s="2">
        <v>508</v>
      </c>
      <c r="D284" s="2">
        <v>888</v>
      </c>
      <c r="E284" s="2">
        <v>1099</v>
      </c>
      <c r="F284" s="2">
        <v>1146</v>
      </c>
      <c r="G284" s="2">
        <v>1212</v>
      </c>
    </row>
    <row r="285" spans="1:7">
      <c r="A285" s="2" t="s">
        <v>2147</v>
      </c>
      <c r="B285" s="2">
        <v>8</v>
      </c>
      <c r="C285" s="2">
        <v>1</v>
      </c>
      <c r="D285" s="2">
        <v>2</v>
      </c>
      <c r="E285" s="2">
        <v>1</v>
      </c>
      <c r="F285" s="2">
        <v>2</v>
      </c>
      <c r="G285" s="2">
        <v>2</v>
      </c>
    </row>
    <row r="286" spans="1:7">
      <c r="A286" s="2" t="s">
        <v>65</v>
      </c>
      <c r="B286" s="2">
        <v>840729</v>
      </c>
      <c r="C286" s="2">
        <v>43560</v>
      </c>
      <c r="D286" s="2">
        <v>85226</v>
      </c>
      <c r="E286" s="2">
        <v>183144</v>
      </c>
      <c r="F286" s="2">
        <v>272223</v>
      </c>
      <c r="G286" s="2">
        <v>256576</v>
      </c>
    </row>
    <row r="287" spans="1:7">
      <c r="A287" s="2" t="s">
        <v>64</v>
      </c>
      <c r="B287" s="2">
        <v>439293</v>
      </c>
      <c r="C287" s="2">
        <v>7472</v>
      </c>
      <c r="D287" s="2">
        <v>23083</v>
      </c>
      <c r="E287" s="2">
        <v>96961</v>
      </c>
      <c r="F287" s="2">
        <v>157234</v>
      </c>
      <c r="G287" s="2">
        <v>154544</v>
      </c>
    </row>
    <row r="288" spans="1:7">
      <c r="A288" s="2" t="s">
        <v>63</v>
      </c>
      <c r="B288" s="2">
        <v>336235</v>
      </c>
      <c r="C288" s="2">
        <v>35581</v>
      </c>
      <c r="D288" s="2">
        <v>60876</v>
      </c>
      <c r="E288" s="2">
        <v>81254</v>
      </c>
      <c r="F288" s="2">
        <v>92621</v>
      </c>
      <c r="G288" s="2">
        <v>65902</v>
      </c>
    </row>
    <row r="289" spans="1:7">
      <c r="A289" s="2" t="s">
        <v>62</v>
      </c>
      <c r="B289" s="2">
        <v>241</v>
      </c>
      <c r="C289" s="2">
        <v>6</v>
      </c>
      <c r="D289" s="2">
        <v>11</v>
      </c>
      <c r="E289" s="2">
        <v>25</v>
      </c>
      <c r="F289" s="2">
        <v>79</v>
      </c>
      <c r="G289" s="2">
        <v>119</v>
      </c>
    </row>
    <row r="290" spans="1:7">
      <c r="A290" s="2" t="s">
        <v>61</v>
      </c>
      <c r="B290" s="2">
        <v>65200</v>
      </c>
      <c r="C290" s="2">
        <v>506</v>
      </c>
      <c r="D290" s="2">
        <v>1267</v>
      </c>
      <c r="E290" s="2">
        <v>4928</v>
      </c>
      <c r="F290" s="2">
        <v>22368</v>
      </c>
      <c r="G290" s="2">
        <v>36131</v>
      </c>
    </row>
    <row r="291" spans="1:7">
      <c r="A291" s="2" t="s">
        <v>60</v>
      </c>
      <c r="B291" s="2">
        <v>3269</v>
      </c>
      <c r="C291" s="2">
        <v>43</v>
      </c>
      <c r="D291" s="2">
        <v>97</v>
      </c>
      <c r="E291" s="2">
        <v>315</v>
      </c>
      <c r="F291" s="2">
        <v>1165</v>
      </c>
      <c r="G291" s="2">
        <v>1650</v>
      </c>
    </row>
    <row r="292" spans="1:7">
      <c r="A292" s="2" t="s">
        <v>99</v>
      </c>
    </row>
    <row r="293" spans="1:7">
      <c r="A293" s="2" t="s">
        <v>44</v>
      </c>
      <c r="B293" s="2">
        <v>1953165</v>
      </c>
      <c r="C293" s="2">
        <v>255510</v>
      </c>
      <c r="D293" s="2">
        <v>364032</v>
      </c>
      <c r="E293" s="2">
        <v>443641</v>
      </c>
      <c r="F293" s="2">
        <v>492436</v>
      </c>
      <c r="G293" s="2">
        <v>397534</v>
      </c>
    </row>
    <row r="294" spans="1:7">
      <c r="A294" s="2" t="s">
        <v>93</v>
      </c>
      <c r="B294" s="2">
        <v>774407</v>
      </c>
      <c r="C294" s="2">
        <v>148833</v>
      </c>
      <c r="D294" s="2">
        <v>190682</v>
      </c>
      <c r="E294" s="2">
        <v>171973</v>
      </c>
      <c r="F294" s="2">
        <v>151530</v>
      </c>
      <c r="G294" s="2">
        <v>111380</v>
      </c>
    </row>
    <row r="295" spans="1:7">
      <c r="A295" s="2" t="s">
        <v>42</v>
      </c>
      <c r="B295" s="2">
        <v>522464</v>
      </c>
      <c r="C295" s="2">
        <v>108017</v>
      </c>
      <c r="D295" s="2">
        <v>139029</v>
      </c>
      <c r="E295" s="2">
        <v>110527</v>
      </c>
      <c r="F295" s="2">
        <v>92481</v>
      </c>
      <c r="G295" s="2">
        <v>72408</v>
      </c>
    </row>
    <row r="296" spans="1:7">
      <c r="A296" s="2" t="s">
        <v>92</v>
      </c>
      <c r="B296" s="2">
        <v>142120</v>
      </c>
      <c r="C296" s="2">
        <v>21209</v>
      </c>
      <c r="D296" s="2">
        <v>28583</v>
      </c>
      <c r="E296" s="2">
        <v>29480</v>
      </c>
      <c r="F296" s="2">
        <v>32153</v>
      </c>
      <c r="G296" s="2">
        <v>30695</v>
      </c>
    </row>
    <row r="297" spans="1:7">
      <c r="A297" s="2" t="s">
        <v>91</v>
      </c>
      <c r="B297" s="2">
        <v>9079</v>
      </c>
      <c r="C297" s="2">
        <v>220</v>
      </c>
      <c r="D297" s="2">
        <v>815</v>
      </c>
      <c r="E297" s="2">
        <v>1216</v>
      </c>
      <c r="F297" s="2">
        <v>2534</v>
      </c>
      <c r="G297" s="2">
        <v>4295</v>
      </c>
    </row>
    <row r="298" spans="1:7">
      <c r="A298" s="2" t="s">
        <v>90</v>
      </c>
      <c r="B298" s="2">
        <v>33623</v>
      </c>
      <c r="C298" s="2">
        <v>5056</v>
      </c>
      <c r="D298" s="2">
        <v>7148</v>
      </c>
      <c r="E298" s="2">
        <v>5802</v>
      </c>
      <c r="F298" s="2">
        <v>6835</v>
      </c>
      <c r="G298" s="2">
        <v>8782</v>
      </c>
    </row>
    <row r="299" spans="1:7">
      <c r="A299" s="2" t="s">
        <v>89</v>
      </c>
      <c r="B299" s="2">
        <v>4265</v>
      </c>
      <c r="C299" s="2">
        <v>804</v>
      </c>
      <c r="D299" s="2">
        <v>1118</v>
      </c>
      <c r="E299" s="2">
        <v>840</v>
      </c>
      <c r="F299" s="2">
        <v>871</v>
      </c>
      <c r="G299" s="2">
        <v>633</v>
      </c>
    </row>
    <row r="300" spans="1:7">
      <c r="A300" s="2" t="s">
        <v>88</v>
      </c>
      <c r="B300" s="2">
        <v>229027</v>
      </c>
      <c r="C300" s="2">
        <v>59446</v>
      </c>
      <c r="D300" s="2">
        <v>69883</v>
      </c>
      <c r="E300" s="2">
        <v>50210</v>
      </c>
      <c r="F300" s="2">
        <v>32464</v>
      </c>
      <c r="G300" s="2">
        <v>17023</v>
      </c>
    </row>
    <row r="301" spans="1:7">
      <c r="A301" s="2" t="s">
        <v>87</v>
      </c>
      <c r="B301" s="2">
        <v>59409</v>
      </c>
      <c r="C301" s="2">
        <v>16559</v>
      </c>
      <c r="D301" s="2">
        <v>19425</v>
      </c>
      <c r="E301" s="2">
        <v>12516</v>
      </c>
      <c r="F301" s="2">
        <v>7581</v>
      </c>
      <c r="G301" s="2">
        <v>3326</v>
      </c>
    </row>
    <row r="302" spans="1:7">
      <c r="A302" s="2" t="s">
        <v>86</v>
      </c>
      <c r="B302" s="2">
        <v>44941</v>
      </c>
      <c r="C302" s="2">
        <v>4723</v>
      </c>
      <c r="D302" s="2">
        <v>12056</v>
      </c>
      <c r="E302" s="2">
        <v>10464</v>
      </c>
      <c r="F302" s="2">
        <v>10043</v>
      </c>
      <c r="G302" s="2">
        <v>7655</v>
      </c>
    </row>
    <row r="303" spans="1:7">
      <c r="A303" s="2" t="s">
        <v>34</v>
      </c>
      <c r="B303" s="2">
        <v>109645</v>
      </c>
      <c r="C303" s="2">
        <v>11157</v>
      </c>
      <c r="D303" s="2">
        <v>22674</v>
      </c>
      <c r="E303" s="2">
        <v>33417</v>
      </c>
      <c r="F303" s="2">
        <v>27019</v>
      </c>
      <c r="G303" s="2">
        <v>15378</v>
      </c>
    </row>
    <row r="304" spans="1:7">
      <c r="A304" s="2" t="s">
        <v>85</v>
      </c>
      <c r="B304" s="2">
        <v>97579</v>
      </c>
      <c r="C304" s="2">
        <v>9839</v>
      </c>
      <c r="D304" s="2">
        <v>19967</v>
      </c>
      <c r="E304" s="2">
        <v>30199</v>
      </c>
      <c r="F304" s="2">
        <v>24226</v>
      </c>
      <c r="G304" s="2">
        <v>13348</v>
      </c>
    </row>
    <row r="305" spans="1:7">
      <c r="A305" s="2" t="s">
        <v>84</v>
      </c>
      <c r="B305" s="2">
        <v>11351</v>
      </c>
      <c r="C305" s="2">
        <v>1256</v>
      </c>
      <c r="D305" s="2">
        <v>2593</v>
      </c>
      <c r="E305" s="2">
        <v>3080</v>
      </c>
      <c r="F305" s="2">
        <v>2627</v>
      </c>
      <c r="G305" s="2">
        <v>1795</v>
      </c>
    </row>
    <row r="306" spans="1:7">
      <c r="A306" s="2" t="s">
        <v>31</v>
      </c>
      <c r="B306" s="2">
        <v>1</v>
      </c>
      <c r="C306" s="2">
        <v>0</v>
      </c>
      <c r="D306" s="2">
        <v>0</v>
      </c>
      <c r="E306" s="2">
        <v>0</v>
      </c>
      <c r="F306" s="2">
        <v>0</v>
      </c>
      <c r="G306" s="2">
        <v>1</v>
      </c>
    </row>
    <row r="307" spans="1:7">
      <c r="A307" s="2" t="s">
        <v>83</v>
      </c>
      <c r="B307" s="2">
        <v>715</v>
      </c>
      <c r="C307" s="2">
        <v>62</v>
      </c>
      <c r="D307" s="2">
        <v>114</v>
      </c>
      <c r="E307" s="2">
        <v>138</v>
      </c>
      <c r="F307" s="2">
        <v>167</v>
      </c>
      <c r="G307" s="2">
        <v>234</v>
      </c>
    </row>
    <row r="308" spans="1:7">
      <c r="A308" s="2" t="s">
        <v>29</v>
      </c>
      <c r="B308" s="2">
        <v>31</v>
      </c>
      <c r="C308" s="2">
        <v>3</v>
      </c>
      <c r="D308" s="2">
        <v>6</v>
      </c>
      <c r="E308" s="2">
        <v>6</v>
      </c>
      <c r="F308" s="2">
        <v>7</v>
      </c>
      <c r="G308" s="2">
        <v>9</v>
      </c>
    </row>
    <row r="309" spans="1:7">
      <c r="A309" s="2" t="s">
        <v>82</v>
      </c>
      <c r="B309" s="2">
        <v>17839</v>
      </c>
      <c r="C309" s="2">
        <v>3138</v>
      </c>
      <c r="D309" s="2">
        <v>3900</v>
      </c>
      <c r="E309" s="2">
        <v>3767</v>
      </c>
      <c r="F309" s="2">
        <v>3889</v>
      </c>
      <c r="G309" s="2">
        <v>3144</v>
      </c>
    </row>
    <row r="310" spans="1:7">
      <c r="A310" s="2" t="s">
        <v>81</v>
      </c>
      <c r="B310" s="2">
        <v>124228</v>
      </c>
      <c r="C310" s="2">
        <v>26469</v>
      </c>
      <c r="D310" s="2">
        <v>25024</v>
      </c>
      <c r="E310" s="2">
        <v>24208</v>
      </c>
      <c r="F310" s="2">
        <v>28100</v>
      </c>
      <c r="G310" s="2">
        <v>20419</v>
      </c>
    </row>
    <row r="311" spans="1:7">
      <c r="A311" s="2" t="s">
        <v>80</v>
      </c>
      <c r="B311" s="2">
        <v>230</v>
      </c>
      <c r="C311" s="2">
        <v>51</v>
      </c>
      <c r="D311" s="2">
        <v>55</v>
      </c>
      <c r="E311" s="2">
        <v>55</v>
      </c>
      <c r="F311" s="2">
        <v>40</v>
      </c>
      <c r="G311" s="2">
        <v>30</v>
      </c>
    </row>
    <row r="312" spans="1:7">
      <c r="A312" s="2" t="s">
        <v>79</v>
      </c>
      <c r="B312" s="2">
        <v>73978</v>
      </c>
      <c r="C312" s="2">
        <v>21679</v>
      </c>
      <c r="D312" s="2">
        <v>20615</v>
      </c>
      <c r="E312" s="2">
        <v>15478</v>
      </c>
      <c r="F312" s="2">
        <v>10216</v>
      </c>
      <c r="G312" s="2">
        <v>5990</v>
      </c>
    </row>
    <row r="313" spans="1:7">
      <c r="A313" s="2" t="s">
        <v>78</v>
      </c>
      <c r="B313" s="2">
        <v>341120</v>
      </c>
      <c r="C313" s="2">
        <v>49364</v>
      </c>
      <c r="D313" s="2">
        <v>76227</v>
      </c>
      <c r="E313" s="2">
        <v>89271</v>
      </c>
      <c r="F313" s="2">
        <v>74817</v>
      </c>
      <c r="G313" s="2">
        <v>51440</v>
      </c>
    </row>
    <row r="314" spans="1:7">
      <c r="A314" s="2" t="s">
        <v>77</v>
      </c>
      <c r="B314" s="2">
        <v>6300</v>
      </c>
      <c r="C314" s="2">
        <v>692</v>
      </c>
      <c r="D314" s="2">
        <v>1226</v>
      </c>
      <c r="E314" s="2">
        <v>1454</v>
      </c>
      <c r="F314" s="2">
        <v>1732</v>
      </c>
      <c r="G314" s="2">
        <v>1196</v>
      </c>
    </row>
    <row r="315" spans="1:7">
      <c r="A315" s="2" t="s">
        <v>76</v>
      </c>
      <c r="B315" s="2">
        <v>547</v>
      </c>
      <c r="C315" s="2">
        <v>53</v>
      </c>
      <c r="D315" s="2">
        <v>94</v>
      </c>
      <c r="E315" s="2">
        <v>121</v>
      </c>
      <c r="F315" s="2">
        <v>134</v>
      </c>
      <c r="G315" s="2">
        <v>145</v>
      </c>
    </row>
    <row r="316" spans="1:7">
      <c r="A316" s="2" t="s">
        <v>2126</v>
      </c>
      <c r="B316" s="2">
        <v>70483</v>
      </c>
      <c r="C316" s="2">
        <v>16708</v>
      </c>
      <c r="D316" s="2">
        <v>20061</v>
      </c>
      <c r="E316" s="2">
        <v>16502</v>
      </c>
      <c r="F316" s="2">
        <v>11193</v>
      </c>
      <c r="G316" s="2">
        <v>6019</v>
      </c>
    </row>
    <row r="317" spans="1:7">
      <c r="A317" s="2" t="s">
        <v>75</v>
      </c>
      <c r="B317" s="2">
        <v>15248</v>
      </c>
      <c r="C317" s="2">
        <v>2064</v>
      </c>
      <c r="D317" s="2">
        <v>3369</v>
      </c>
      <c r="E317" s="2">
        <v>4455</v>
      </c>
      <c r="F317" s="2">
        <v>2979</v>
      </c>
      <c r="G317" s="2">
        <v>2381</v>
      </c>
    </row>
    <row r="318" spans="1:7">
      <c r="A318" s="2" t="s">
        <v>110</v>
      </c>
      <c r="B318" s="2">
        <v>45489</v>
      </c>
      <c r="C318" s="2">
        <v>6860</v>
      </c>
      <c r="D318" s="2">
        <v>10905</v>
      </c>
      <c r="E318" s="2">
        <v>12526</v>
      </c>
      <c r="F318" s="2">
        <v>9448</v>
      </c>
      <c r="G318" s="2">
        <v>5749</v>
      </c>
    </row>
    <row r="319" spans="1:7">
      <c r="A319" s="2" t="s">
        <v>109</v>
      </c>
      <c r="B319" s="2">
        <v>31</v>
      </c>
      <c r="C319" s="2">
        <v>5</v>
      </c>
      <c r="D319" s="2">
        <v>9</v>
      </c>
      <c r="E319" s="2">
        <v>9</v>
      </c>
      <c r="F319" s="2">
        <v>4</v>
      </c>
      <c r="G319" s="2">
        <v>2</v>
      </c>
    </row>
    <row r="320" spans="1:7">
      <c r="A320" s="2" t="s">
        <v>72</v>
      </c>
      <c r="B320" s="2">
        <v>149682</v>
      </c>
      <c r="C320" s="2">
        <v>21188</v>
      </c>
      <c r="D320" s="2">
        <v>36318</v>
      </c>
      <c r="E320" s="2">
        <v>41545</v>
      </c>
      <c r="F320" s="2">
        <v>30221</v>
      </c>
      <c r="G320" s="2">
        <v>20409</v>
      </c>
    </row>
    <row r="321" spans="1:7">
      <c r="A321" s="2" t="s">
        <v>71</v>
      </c>
      <c r="B321" s="2">
        <v>64</v>
      </c>
      <c r="C321" s="2">
        <v>10</v>
      </c>
      <c r="D321" s="2">
        <v>15</v>
      </c>
      <c r="E321" s="2">
        <v>17</v>
      </c>
      <c r="F321" s="2">
        <v>13</v>
      </c>
      <c r="G321" s="2">
        <v>8</v>
      </c>
    </row>
    <row r="322" spans="1:7">
      <c r="A322" s="2" t="s">
        <v>70</v>
      </c>
      <c r="B322" s="2">
        <v>4605</v>
      </c>
      <c r="C322" s="2">
        <v>707</v>
      </c>
      <c r="D322" s="2">
        <v>1052</v>
      </c>
      <c r="E322" s="2">
        <v>969</v>
      </c>
      <c r="F322" s="2">
        <v>1095</v>
      </c>
      <c r="G322" s="2">
        <v>783</v>
      </c>
    </row>
    <row r="323" spans="1:7">
      <c r="A323" s="2" t="s">
        <v>69</v>
      </c>
      <c r="B323" s="2">
        <v>4</v>
      </c>
      <c r="C323" s="2">
        <v>1</v>
      </c>
      <c r="D323" s="2">
        <v>2</v>
      </c>
      <c r="E323" s="2">
        <v>1</v>
      </c>
      <c r="F323" s="2">
        <v>0</v>
      </c>
      <c r="G323" s="2">
        <v>0</v>
      </c>
    </row>
    <row r="324" spans="1:7">
      <c r="A324" s="2" t="s">
        <v>68</v>
      </c>
      <c r="B324" s="2">
        <v>45145</v>
      </c>
      <c r="C324" s="2">
        <v>774</v>
      </c>
      <c r="D324" s="2">
        <v>2529</v>
      </c>
      <c r="E324" s="2">
        <v>10796</v>
      </c>
      <c r="F324" s="2">
        <v>17092</v>
      </c>
      <c r="G324" s="2">
        <v>13954</v>
      </c>
    </row>
    <row r="325" spans="1:7">
      <c r="A325" s="2" t="s">
        <v>2146</v>
      </c>
      <c r="B325" s="2">
        <v>3516</v>
      </c>
      <c r="C325" s="2">
        <v>302</v>
      </c>
      <c r="D325" s="2">
        <v>644</v>
      </c>
      <c r="E325" s="2">
        <v>873</v>
      </c>
      <c r="F325" s="2">
        <v>904</v>
      </c>
      <c r="G325" s="2">
        <v>793</v>
      </c>
    </row>
    <row r="326" spans="1:7">
      <c r="A326" s="2" t="s">
        <v>2147</v>
      </c>
      <c r="B326" s="2">
        <v>6</v>
      </c>
      <c r="C326" s="2">
        <v>1</v>
      </c>
      <c r="D326" s="2">
        <v>2</v>
      </c>
      <c r="E326" s="2">
        <v>2</v>
      </c>
      <c r="F326" s="2">
        <v>1</v>
      </c>
      <c r="G326" s="2">
        <v>1</v>
      </c>
    </row>
    <row r="327" spans="1:7">
      <c r="A327" s="2" t="s">
        <v>65</v>
      </c>
      <c r="B327" s="2">
        <v>763660</v>
      </c>
      <c r="C327" s="2">
        <v>35633</v>
      </c>
      <c r="D327" s="2">
        <v>76509</v>
      </c>
      <c r="E327" s="2">
        <v>166919</v>
      </c>
      <c r="F327" s="2">
        <v>255873</v>
      </c>
      <c r="G327" s="2">
        <v>228725</v>
      </c>
    </row>
    <row r="328" spans="1:7">
      <c r="A328" s="2" t="s">
        <v>64</v>
      </c>
      <c r="B328" s="2">
        <v>414699</v>
      </c>
      <c r="C328" s="2">
        <v>6518</v>
      </c>
      <c r="D328" s="2">
        <v>22234</v>
      </c>
      <c r="E328" s="2">
        <v>91288</v>
      </c>
      <c r="F328" s="2">
        <v>153234</v>
      </c>
      <c r="G328" s="2">
        <v>141426</v>
      </c>
    </row>
    <row r="329" spans="1:7">
      <c r="A329" s="2" t="s">
        <v>63</v>
      </c>
      <c r="B329" s="2">
        <v>290875</v>
      </c>
      <c r="C329" s="2">
        <v>28645</v>
      </c>
      <c r="D329" s="2">
        <v>53106</v>
      </c>
      <c r="E329" s="2">
        <v>71261</v>
      </c>
      <c r="F329" s="2">
        <v>82376</v>
      </c>
      <c r="G329" s="2">
        <v>55487</v>
      </c>
    </row>
    <row r="330" spans="1:7">
      <c r="A330" s="2" t="s">
        <v>62</v>
      </c>
      <c r="B330" s="2">
        <v>192</v>
      </c>
      <c r="C330" s="2">
        <v>3</v>
      </c>
      <c r="D330" s="2">
        <v>10</v>
      </c>
      <c r="E330" s="2">
        <v>18</v>
      </c>
      <c r="F330" s="2">
        <v>73</v>
      </c>
      <c r="G330" s="2">
        <v>87</v>
      </c>
    </row>
    <row r="331" spans="1:7">
      <c r="A331" s="2" t="s">
        <v>61</v>
      </c>
      <c r="B331" s="2">
        <v>58085</v>
      </c>
      <c r="C331" s="2">
        <v>471</v>
      </c>
      <c r="D331" s="2">
        <v>1168</v>
      </c>
      <c r="E331" s="2">
        <v>4371</v>
      </c>
      <c r="F331" s="2">
        <v>20263</v>
      </c>
      <c r="G331" s="2">
        <v>31812</v>
      </c>
    </row>
    <row r="332" spans="1:7">
      <c r="A332" s="2" t="s">
        <v>60</v>
      </c>
      <c r="B332" s="2">
        <v>2746</v>
      </c>
      <c r="C332" s="2">
        <v>38</v>
      </c>
      <c r="D332" s="2">
        <v>87</v>
      </c>
      <c r="E332" s="2">
        <v>264</v>
      </c>
      <c r="F332" s="2">
        <v>988</v>
      </c>
      <c r="G332" s="2">
        <v>1370</v>
      </c>
    </row>
    <row r="333" spans="1:7">
      <c r="A333" s="2" t="s">
        <v>98</v>
      </c>
    </row>
    <row r="334" spans="1:7">
      <c r="A334" s="2" t="s">
        <v>44</v>
      </c>
      <c r="B334" s="2">
        <v>946981</v>
      </c>
      <c r="C334" s="2">
        <v>74213</v>
      </c>
      <c r="D334" s="2">
        <v>136357</v>
      </c>
      <c r="E334" s="2">
        <v>208417</v>
      </c>
      <c r="F334" s="2">
        <v>287607</v>
      </c>
      <c r="G334" s="2">
        <v>240384</v>
      </c>
    </row>
    <row r="335" spans="1:7">
      <c r="A335" s="2" t="s">
        <v>93</v>
      </c>
      <c r="B335" s="2">
        <v>324964</v>
      </c>
      <c r="C335" s="2">
        <v>41115</v>
      </c>
      <c r="D335" s="2">
        <v>66857</v>
      </c>
      <c r="E335" s="2">
        <v>73626</v>
      </c>
      <c r="F335" s="2">
        <v>79322</v>
      </c>
      <c r="G335" s="2">
        <v>64041</v>
      </c>
    </row>
    <row r="336" spans="1:7">
      <c r="A336" s="2" t="s">
        <v>42</v>
      </c>
      <c r="B336" s="2">
        <v>205653</v>
      </c>
      <c r="C336" s="2">
        <v>27368</v>
      </c>
      <c r="D336" s="2">
        <v>45547</v>
      </c>
      <c r="E336" s="2">
        <v>44608</v>
      </c>
      <c r="F336" s="2">
        <v>46490</v>
      </c>
      <c r="G336" s="2">
        <v>41640</v>
      </c>
    </row>
    <row r="337" spans="1:7">
      <c r="A337" s="2" t="s">
        <v>92</v>
      </c>
      <c r="B337" s="2">
        <v>57540</v>
      </c>
      <c r="C337" s="2">
        <v>5150</v>
      </c>
      <c r="D337" s="2">
        <v>8709</v>
      </c>
      <c r="E337" s="2">
        <v>11235</v>
      </c>
      <c r="F337" s="2">
        <v>15327</v>
      </c>
      <c r="G337" s="2">
        <v>17119</v>
      </c>
    </row>
    <row r="338" spans="1:7">
      <c r="A338" s="2" t="s">
        <v>91</v>
      </c>
      <c r="B338" s="2">
        <v>7006</v>
      </c>
      <c r="C338" s="2">
        <v>135</v>
      </c>
      <c r="D338" s="2">
        <v>539</v>
      </c>
      <c r="E338" s="2">
        <v>942</v>
      </c>
      <c r="F338" s="2">
        <v>1951</v>
      </c>
      <c r="G338" s="2">
        <v>3439</v>
      </c>
    </row>
    <row r="339" spans="1:7">
      <c r="A339" s="2" t="s">
        <v>90</v>
      </c>
      <c r="B339" s="2">
        <v>16186</v>
      </c>
      <c r="C339" s="2">
        <v>1343</v>
      </c>
      <c r="D339" s="2">
        <v>2431</v>
      </c>
      <c r="E339" s="2">
        <v>2652</v>
      </c>
      <c r="F339" s="2">
        <v>3939</v>
      </c>
      <c r="G339" s="2">
        <v>5821</v>
      </c>
    </row>
    <row r="340" spans="1:7">
      <c r="A340" s="2" t="s">
        <v>89</v>
      </c>
      <c r="B340" s="2">
        <v>1487</v>
      </c>
      <c r="C340" s="2">
        <v>188</v>
      </c>
      <c r="D340" s="2">
        <v>321</v>
      </c>
      <c r="E340" s="2">
        <v>321</v>
      </c>
      <c r="F340" s="2">
        <v>354</v>
      </c>
      <c r="G340" s="2">
        <v>303</v>
      </c>
    </row>
    <row r="341" spans="1:7">
      <c r="A341" s="2" t="s">
        <v>88</v>
      </c>
      <c r="B341" s="2">
        <v>84099</v>
      </c>
      <c r="C341" s="2">
        <v>15310</v>
      </c>
      <c r="D341" s="2">
        <v>23347</v>
      </c>
      <c r="E341" s="2">
        <v>20350</v>
      </c>
      <c r="F341" s="2">
        <v>16319</v>
      </c>
      <c r="G341" s="2">
        <v>8773</v>
      </c>
    </row>
    <row r="342" spans="1:7">
      <c r="A342" s="2" t="s">
        <v>87</v>
      </c>
      <c r="B342" s="2">
        <v>18593</v>
      </c>
      <c r="C342" s="2">
        <v>3874</v>
      </c>
      <c r="D342" s="2">
        <v>5797</v>
      </c>
      <c r="E342" s="2">
        <v>4311</v>
      </c>
      <c r="F342" s="2">
        <v>3102</v>
      </c>
      <c r="G342" s="2">
        <v>1508</v>
      </c>
    </row>
    <row r="343" spans="1:7">
      <c r="A343" s="2" t="s">
        <v>86</v>
      </c>
      <c r="B343" s="2">
        <v>20743</v>
      </c>
      <c r="C343" s="2">
        <v>1367</v>
      </c>
      <c r="D343" s="2">
        <v>4404</v>
      </c>
      <c r="E343" s="2">
        <v>4797</v>
      </c>
      <c r="F343" s="2">
        <v>5497</v>
      </c>
      <c r="G343" s="2">
        <v>4678</v>
      </c>
    </row>
    <row r="344" spans="1:7">
      <c r="A344" s="2" t="s">
        <v>34</v>
      </c>
      <c r="B344" s="2">
        <v>53328</v>
      </c>
      <c r="C344" s="2">
        <v>3898</v>
      </c>
      <c r="D344" s="2">
        <v>9544</v>
      </c>
      <c r="E344" s="2">
        <v>15794</v>
      </c>
      <c r="F344" s="2">
        <v>15033</v>
      </c>
      <c r="G344" s="2">
        <v>9059</v>
      </c>
    </row>
    <row r="345" spans="1:7">
      <c r="A345" s="2" t="s">
        <v>85</v>
      </c>
      <c r="B345" s="2">
        <v>47675</v>
      </c>
      <c r="C345" s="2">
        <v>3429</v>
      </c>
      <c r="D345" s="2">
        <v>8467</v>
      </c>
      <c r="E345" s="2">
        <v>14275</v>
      </c>
      <c r="F345" s="2">
        <v>13564</v>
      </c>
      <c r="G345" s="2">
        <v>7940</v>
      </c>
    </row>
    <row r="346" spans="1:7">
      <c r="A346" s="2" t="s">
        <v>84</v>
      </c>
      <c r="B346" s="2">
        <v>5242</v>
      </c>
      <c r="C346" s="2">
        <v>448</v>
      </c>
      <c r="D346" s="2">
        <v>1022</v>
      </c>
      <c r="E346" s="2">
        <v>1450</v>
      </c>
      <c r="F346" s="2">
        <v>1345</v>
      </c>
      <c r="G346" s="2">
        <v>977</v>
      </c>
    </row>
    <row r="347" spans="1:7">
      <c r="A347" s="2" t="s">
        <v>31</v>
      </c>
      <c r="B347" s="2">
        <v>1</v>
      </c>
      <c r="C347" s="2">
        <v>0</v>
      </c>
      <c r="D347" s="2">
        <v>0</v>
      </c>
      <c r="E347" s="2">
        <v>0</v>
      </c>
      <c r="F347" s="2">
        <v>0</v>
      </c>
      <c r="G347" s="2">
        <v>0</v>
      </c>
    </row>
    <row r="348" spans="1:7">
      <c r="A348" s="2" t="s">
        <v>83</v>
      </c>
      <c r="B348" s="2">
        <v>412</v>
      </c>
      <c r="C348" s="2">
        <v>21</v>
      </c>
      <c r="D348" s="2">
        <v>55</v>
      </c>
      <c r="E348" s="2">
        <v>70</v>
      </c>
      <c r="F348" s="2">
        <v>124</v>
      </c>
      <c r="G348" s="2">
        <v>141</v>
      </c>
    </row>
    <row r="349" spans="1:7">
      <c r="A349" s="2" t="s">
        <v>29</v>
      </c>
      <c r="B349" s="2">
        <v>15</v>
      </c>
      <c r="C349" s="2">
        <v>1</v>
      </c>
      <c r="D349" s="2">
        <v>3</v>
      </c>
      <c r="E349" s="2">
        <v>2</v>
      </c>
      <c r="F349" s="2">
        <v>3</v>
      </c>
      <c r="G349" s="2">
        <v>5</v>
      </c>
    </row>
    <row r="350" spans="1:7">
      <c r="A350" s="2" t="s">
        <v>82</v>
      </c>
      <c r="B350" s="2">
        <v>7479</v>
      </c>
      <c r="C350" s="2">
        <v>916</v>
      </c>
      <c r="D350" s="2">
        <v>1377</v>
      </c>
      <c r="E350" s="2">
        <v>1564</v>
      </c>
      <c r="F350" s="2">
        <v>1956</v>
      </c>
      <c r="G350" s="2">
        <v>1666</v>
      </c>
    </row>
    <row r="351" spans="1:7">
      <c r="A351" s="2" t="s">
        <v>81</v>
      </c>
      <c r="B351" s="2">
        <v>58415</v>
      </c>
      <c r="C351" s="2">
        <v>8923</v>
      </c>
      <c r="D351" s="2">
        <v>10366</v>
      </c>
      <c r="E351" s="2">
        <v>11642</v>
      </c>
      <c r="F351" s="2">
        <v>15817</v>
      </c>
      <c r="G351" s="2">
        <v>11665</v>
      </c>
    </row>
    <row r="352" spans="1:7">
      <c r="A352" s="2" t="s">
        <v>80</v>
      </c>
      <c r="B352" s="2">
        <v>88</v>
      </c>
      <c r="C352" s="2">
        <v>10</v>
      </c>
      <c r="D352" s="2">
        <v>23</v>
      </c>
      <c r="E352" s="2">
        <v>17</v>
      </c>
      <c r="F352" s="2">
        <v>26</v>
      </c>
      <c r="G352" s="2">
        <v>11</v>
      </c>
    </row>
    <row r="353" spans="1:7">
      <c r="A353" s="2" t="s">
        <v>79</v>
      </c>
      <c r="B353" s="2">
        <v>28099</v>
      </c>
      <c r="C353" s="2">
        <v>5545</v>
      </c>
      <c r="D353" s="2">
        <v>6975</v>
      </c>
      <c r="E353" s="2">
        <v>6644</v>
      </c>
      <c r="F353" s="2">
        <v>5353</v>
      </c>
      <c r="G353" s="2">
        <v>3582</v>
      </c>
    </row>
    <row r="354" spans="1:7">
      <c r="A354" s="2" t="s">
        <v>78</v>
      </c>
      <c r="B354" s="2">
        <v>141935</v>
      </c>
      <c r="C354" s="2">
        <v>12515</v>
      </c>
      <c r="D354" s="2">
        <v>24924</v>
      </c>
      <c r="E354" s="2">
        <v>36311</v>
      </c>
      <c r="F354" s="2">
        <v>39762</v>
      </c>
      <c r="G354" s="2">
        <v>28422</v>
      </c>
    </row>
    <row r="355" spans="1:7">
      <c r="A355" s="2" t="s">
        <v>77</v>
      </c>
      <c r="B355" s="2">
        <v>2461</v>
      </c>
      <c r="C355" s="2">
        <v>172</v>
      </c>
      <c r="D355" s="2">
        <v>411</v>
      </c>
      <c r="E355" s="2">
        <v>532</v>
      </c>
      <c r="F355" s="2">
        <v>718</v>
      </c>
      <c r="G355" s="2">
        <v>628</v>
      </c>
    </row>
    <row r="356" spans="1:7">
      <c r="A356" s="2" t="s">
        <v>76</v>
      </c>
      <c r="B356" s="2">
        <v>243</v>
      </c>
      <c r="C356" s="2">
        <v>12</v>
      </c>
      <c r="D356" s="2">
        <v>32</v>
      </c>
      <c r="E356" s="2">
        <v>48</v>
      </c>
      <c r="F356" s="2">
        <v>63</v>
      </c>
      <c r="G356" s="2">
        <v>89</v>
      </c>
    </row>
    <row r="357" spans="1:7">
      <c r="A357" s="2" t="s">
        <v>2126</v>
      </c>
      <c r="B357" s="2">
        <v>24405</v>
      </c>
      <c r="C357" s="2">
        <v>3887</v>
      </c>
      <c r="D357" s="2">
        <v>6087</v>
      </c>
      <c r="E357" s="2">
        <v>6110</v>
      </c>
      <c r="F357" s="2">
        <v>5173</v>
      </c>
      <c r="G357" s="2">
        <v>3149</v>
      </c>
    </row>
    <row r="358" spans="1:7">
      <c r="A358" s="2" t="s">
        <v>75</v>
      </c>
      <c r="B358" s="2">
        <v>5666</v>
      </c>
      <c r="C358" s="2">
        <v>427</v>
      </c>
      <c r="D358" s="2">
        <v>933</v>
      </c>
      <c r="E358" s="2">
        <v>1652</v>
      </c>
      <c r="F358" s="2">
        <v>1485</v>
      </c>
      <c r="G358" s="2">
        <v>1168</v>
      </c>
    </row>
    <row r="359" spans="1:7">
      <c r="A359" s="2" t="s">
        <v>110</v>
      </c>
      <c r="B359" s="2">
        <v>17861</v>
      </c>
      <c r="C359" s="2">
        <v>1683</v>
      </c>
      <c r="D359" s="2">
        <v>3501</v>
      </c>
      <c r="E359" s="2">
        <v>4795</v>
      </c>
      <c r="F359" s="2">
        <v>4712</v>
      </c>
      <c r="G359" s="2">
        <v>3168</v>
      </c>
    </row>
    <row r="360" spans="1:7">
      <c r="A360" s="2" t="s">
        <v>109</v>
      </c>
      <c r="B360" s="2">
        <v>14</v>
      </c>
      <c r="C360" s="2">
        <v>1</v>
      </c>
      <c r="D360" s="2">
        <v>3</v>
      </c>
      <c r="E360" s="2">
        <v>3</v>
      </c>
      <c r="F360" s="2">
        <v>3</v>
      </c>
      <c r="G360" s="2">
        <v>3</v>
      </c>
    </row>
    <row r="361" spans="1:7">
      <c r="A361" s="2" t="s">
        <v>72</v>
      </c>
      <c r="B361" s="2">
        <v>61568</v>
      </c>
      <c r="C361" s="2">
        <v>5669</v>
      </c>
      <c r="D361" s="2">
        <v>12044</v>
      </c>
      <c r="E361" s="2">
        <v>16508</v>
      </c>
      <c r="F361" s="2">
        <v>16190</v>
      </c>
      <c r="G361" s="2">
        <v>11155</v>
      </c>
    </row>
    <row r="362" spans="1:7">
      <c r="A362" s="2" t="s">
        <v>71</v>
      </c>
      <c r="B362" s="2">
        <v>30</v>
      </c>
      <c r="C362" s="2">
        <v>3</v>
      </c>
      <c r="D362" s="2">
        <v>8</v>
      </c>
      <c r="E362" s="2">
        <v>6</v>
      </c>
      <c r="F362" s="2">
        <v>6</v>
      </c>
      <c r="G362" s="2">
        <v>6</v>
      </c>
    </row>
    <row r="363" spans="1:7">
      <c r="A363" s="2" t="s">
        <v>70</v>
      </c>
      <c r="B363" s="2">
        <v>2288</v>
      </c>
      <c r="C363" s="2">
        <v>213</v>
      </c>
      <c r="D363" s="2">
        <v>432</v>
      </c>
      <c r="E363" s="2">
        <v>504</v>
      </c>
      <c r="F363" s="2">
        <v>678</v>
      </c>
      <c r="G363" s="2">
        <v>462</v>
      </c>
    </row>
    <row r="364" spans="1:7">
      <c r="A364" s="2" t="s">
        <v>69</v>
      </c>
      <c r="B364" s="2">
        <v>2</v>
      </c>
      <c r="C364" s="2">
        <v>0</v>
      </c>
      <c r="D364" s="2">
        <v>0</v>
      </c>
      <c r="E364" s="2">
        <v>0</v>
      </c>
      <c r="F364" s="2">
        <v>1</v>
      </c>
      <c r="G364" s="2">
        <v>0</v>
      </c>
    </row>
    <row r="365" spans="1:7">
      <c r="A365" s="2" t="s">
        <v>68</v>
      </c>
      <c r="B365" s="2">
        <v>25852</v>
      </c>
      <c r="C365" s="2">
        <v>359</v>
      </c>
      <c r="D365" s="2">
        <v>1287</v>
      </c>
      <c r="E365" s="2">
        <v>5799</v>
      </c>
      <c r="F365" s="2">
        <v>10308</v>
      </c>
      <c r="G365" s="2">
        <v>8099</v>
      </c>
    </row>
    <row r="366" spans="1:7">
      <c r="A366" s="2" t="s">
        <v>2146</v>
      </c>
      <c r="B366" s="2">
        <v>1542</v>
      </c>
      <c r="C366" s="2">
        <v>87</v>
      </c>
      <c r="D366" s="2">
        <v>185</v>
      </c>
      <c r="E366" s="2">
        <v>354</v>
      </c>
      <c r="F366" s="2">
        <v>422</v>
      </c>
      <c r="G366" s="2">
        <v>494</v>
      </c>
    </row>
    <row r="367" spans="1:7">
      <c r="A367" s="2" t="s">
        <v>2147</v>
      </c>
      <c r="B367" s="2">
        <v>3</v>
      </c>
      <c r="C367" s="2">
        <v>0</v>
      </c>
      <c r="D367" s="2">
        <v>0</v>
      </c>
      <c r="E367" s="2">
        <v>0</v>
      </c>
      <c r="F367" s="2">
        <v>1</v>
      </c>
      <c r="G367" s="2">
        <v>1</v>
      </c>
    </row>
    <row r="368" spans="1:7">
      <c r="A368" s="2" t="s">
        <v>65</v>
      </c>
      <c r="B368" s="2">
        <v>451983</v>
      </c>
      <c r="C368" s="2">
        <v>15038</v>
      </c>
      <c r="D368" s="2">
        <v>37601</v>
      </c>
      <c r="E368" s="2">
        <v>91836</v>
      </c>
      <c r="F368" s="2">
        <v>163170</v>
      </c>
      <c r="G368" s="2">
        <v>144338</v>
      </c>
    </row>
    <row r="369" spans="1:7">
      <c r="A369" s="2" t="s">
        <v>64</v>
      </c>
      <c r="B369" s="2">
        <v>258832</v>
      </c>
      <c r="C369" s="2">
        <v>3227</v>
      </c>
      <c r="D369" s="2">
        <v>12155</v>
      </c>
      <c r="E369" s="2">
        <v>51993</v>
      </c>
      <c r="F369" s="2">
        <v>101137</v>
      </c>
      <c r="G369" s="2">
        <v>90320</v>
      </c>
    </row>
    <row r="370" spans="1:7">
      <c r="A370" s="2" t="s">
        <v>63</v>
      </c>
      <c r="B370" s="2">
        <v>157198</v>
      </c>
      <c r="C370" s="2">
        <v>11639</v>
      </c>
      <c r="D370" s="2">
        <v>24869</v>
      </c>
      <c r="E370" s="2">
        <v>37220</v>
      </c>
      <c r="F370" s="2">
        <v>49110</v>
      </c>
      <c r="G370" s="2">
        <v>34359</v>
      </c>
    </row>
    <row r="371" spans="1:7">
      <c r="A371" s="2" t="s">
        <v>62</v>
      </c>
      <c r="B371" s="2">
        <v>100</v>
      </c>
      <c r="C371" s="2">
        <v>3</v>
      </c>
      <c r="D371" s="2">
        <v>6</v>
      </c>
      <c r="E371" s="2">
        <v>10</v>
      </c>
      <c r="F371" s="2">
        <v>38</v>
      </c>
      <c r="G371" s="2">
        <v>44</v>
      </c>
    </row>
    <row r="372" spans="1:7">
      <c r="A372" s="2" t="s">
        <v>61</v>
      </c>
      <c r="B372" s="2">
        <v>35953</v>
      </c>
      <c r="C372" s="2">
        <v>172</v>
      </c>
      <c r="D372" s="2">
        <v>577</v>
      </c>
      <c r="E372" s="2">
        <v>2622</v>
      </c>
      <c r="F372" s="2">
        <v>12923</v>
      </c>
      <c r="G372" s="2">
        <v>19660</v>
      </c>
    </row>
    <row r="373" spans="1:7">
      <c r="A373" s="2" t="s">
        <v>60</v>
      </c>
      <c r="B373" s="2">
        <v>1541</v>
      </c>
      <c r="C373" s="2">
        <v>11</v>
      </c>
      <c r="D373" s="2">
        <v>36</v>
      </c>
      <c r="E373" s="2">
        <v>146</v>
      </c>
      <c r="F373" s="2">
        <v>580</v>
      </c>
      <c r="G373" s="2">
        <v>769</v>
      </c>
    </row>
  </sheetData>
  <phoneticPr fontId="40"/>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6" tint="0.59999389629810485"/>
    <pageSetUpPr fitToPage="1"/>
  </sheetPr>
  <dimension ref="A1:L68"/>
  <sheetViews>
    <sheetView showGridLines="0" workbookViewId="0">
      <selection activeCell="F60" sqref="F60"/>
    </sheetView>
  </sheetViews>
  <sheetFormatPr defaultRowHeight="15" customHeight="1"/>
  <cols>
    <col min="1" max="1" width="1.875" style="276" customWidth="1"/>
    <col min="2" max="2" width="3.375" style="276" customWidth="1"/>
    <col min="3" max="3" width="6.5" style="276" customWidth="1"/>
    <col min="4" max="4" width="15.125" style="276" customWidth="1"/>
    <col min="5" max="12" width="10.625" style="276" customWidth="1"/>
    <col min="13" max="256" width="9" style="272"/>
    <col min="257" max="257" width="1.875" style="272" customWidth="1"/>
    <col min="258" max="258" width="3.375" style="272" customWidth="1"/>
    <col min="259" max="259" width="6.5" style="272" customWidth="1"/>
    <col min="260" max="260" width="15.125" style="272" customWidth="1"/>
    <col min="261" max="268" width="10.625" style="272" customWidth="1"/>
    <col min="269" max="512" width="9" style="272"/>
    <col min="513" max="513" width="1.875" style="272" customWidth="1"/>
    <col min="514" max="514" width="3.375" style="272" customWidth="1"/>
    <col min="515" max="515" width="6.5" style="272" customWidth="1"/>
    <col min="516" max="516" width="15.125" style="272" customWidth="1"/>
    <col min="517" max="524" width="10.625" style="272" customWidth="1"/>
    <col min="525" max="768" width="9" style="272"/>
    <col min="769" max="769" width="1.875" style="272" customWidth="1"/>
    <col min="770" max="770" width="3.375" style="272" customWidth="1"/>
    <col min="771" max="771" width="6.5" style="272" customWidth="1"/>
    <col min="772" max="772" width="15.125" style="272" customWidth="1"/>
    <col min="773" max="780" width="10.625" style="272" customWidth="1"/>
    <col min="781" max="1024" width="9" style="272"/>
    <col min="1025" max="1025" width="1.875" style="272" customWidth="1"/>
    <col min="1026" max="1026" width="3.375" style="272" customWidth="1"/>
    <col min="1027" max="1027" width="6.5" style="272" customWidth="1"/>
    <col min="1028" max="1028" width="15.125" style="272" customWidth="1"/>
    <col min="1029" max="1036" width="10.625" style="272" customWidth="1"/>
    <col min="1037" max="1280" width="9" style="272"/>
    <col min="1281" max="1281" width="1.875" style="272" customWidth="1"/>
    <col min="1282" max="1282" width="3.375" style="272" customWidth="1"/>
    <col min="1283" max="1283" width="6.5" style="272" customWidth="1"/>
    <col min="1284" max="1284" width="15.125" style="272" customWidth="1"/>
    <col min="1285" max="1292" width="10.625" style="272" customWidth="1"/>
    <col min="1293" max="1536" width="9" style="272"/>
    <col min="1537" max="1537" width="1.875" style="272" customWidth="1"/>
    <col min="1538" max="1538" width="3.375" style="272" customWidth="1"/>
    <col min="1539" max="1539" width="6.5" style="272" customWidth="1"/>
    <col min="1540" max="1540" width="15.125" style="272" customWidth="1"/>
    <col min="1541" max="1548" width="10.625" style="272" customWidth="1"/>
    <col min="1549" max="1792" width="9" style="272"/>
    <col min="1793" max="1793" width="1.875" style="272" customWidth="1"/>
    <col min="1794" max="1794" width="3.375" style="272" customWidth="1"/>
    <col min="1795" max="1795" width="6.5" style="272" customWidth="1"/>
    <col min="1796" max="1796" width="15.125" style="272" customWidth="1"/>
    <col min="1797" max="1804" width="10.625" style="272" customWidth="1"/>
    <col min="1805" max="2048" width="9" style="272"/>
    <col min="2049" max="2049" width="1.875" style="272" customWidth="1"/>
    <col min="2050" max="2050" width="3.375" style="272" customWidth="1"/>
    <col min="2051" max="2051" width="6.5" style="272" customWidth="1"/>
    <col min="2052" max="2052" width="15.125" style="272" customWidth="1"/>
    <col min="2053" max="2060" width="10.625" style="272" customWidth="1"/>
    <col min="2061" max="2304" width="9" style="272"/>
    <col min="2305" max="2305" width="1.875" style="272" customWidth="1"/>
    <col min="2306" max="2306" width="3.375" style="272" customWidth="1"/>
    <col min="2307" max="2307" width="6.5" style="272" customWidth="1"/>
    <col min="2308" max="2308" width="15.125" style="272" customWidth="1"/>
    <col min="2309" max="2316" width="10.625" style="272" customWidth="1"/>
    <col min="2317" max="2560" width="9" style="272"/>
    <col min="2561" max="2561" width="1.875" style="272" customWidth="1"/>
    <col min="2562" max="2562" width="3.375" style="272" customWidth="1"/>
    <col min="2563" max="2563" width="6.5" style="272" customWidth="1"/>
    <col min="2564" max="2564" width="15.125" style="272" customWidth="1"/>
    <col min="2565" max="2572" width="10.625" style="272" customWidth="1"/>
    <col min="2573" max="2816" width="9" style="272"/>
    <col min="2817" max="2817" width="1.875" style="272" customWidth="1"/>
    <col min="2818" max="2818" width="3.375" style="272" customWidth="1"/>
    <col min="2819" max="2819" width="6.5" style="272" customWidth="1"/>
    <col min="2820" max="2820" width="15.125" style="272" customWidth="1"/>
    <col min="2821" max="2828" width="10.625" style="272" customWidth="1"/>
    <col min="2829" max="3072" width="9" style="272"/>
    <col min="3073" max="3073" width="1.875" style="272" customWidth="1"/>
    <col min="3074" max="3074" width="3.375" style="272" customWidth="1"/>
    <col min="3075" max="3075" width="6.5" style="272" customWidth="1"/>
    <col min="3076" max="3076" width="15.125" style="272" customWidth="1"/>
    <col min="3077" max="3084" width="10.625" style="272" customWidth="1"/>
    <col min="3085" max="3328" width="9" style="272"/>
    <col min="3329" max="3329" width="1.875" style="272" customWidth="1"/>
    <col min="3330" max="3330" width="3.375" style="272" customWidth="1"/>
    <col min="3331" max="3331" width="6.5" style="272" customWidth="1"/>
    <col min="3332" max="3332" width="15.125" style="272" customWidth="1"/>
    <col min="3333" max="3340" width="10.625" style="272" customWidth="1"/>
    <col min="3341" max="3584" width="9" style="272"/>
    <col min="3585" max="3585" width="1.875" style="272" customWidth="1"/>
    <col min="3586" max="3586" width="3.375" style="272" customWidth="1"/>
    <col min="3587" max="3587" width="6.5" style="272" customWidth="1"/>
    <col min="3588" max="3588" width="15.125" style="272" customWidth="1"/>
    <col min="3589" max="3596" width="10.625" style="272" customWidth="1"/>
    <col min="3597" max="3840" width="9" style="272"/>
    <col min="3841" max="3841" width="1.875" style="272" customWidth="1"/>
    <col min="3842" max="3842" width="3.375" style="272" customWidth="1"/>
    <col min="3843" max="3843" width="6.5" style="272" customWidth="1"/>
    <col min="3844" max="3844" width="15.125" style="272" customWidth="1"/>
    <col min="3845" max="3852" width="10.625" style="272" customWidth="1"/>
    <col min="3853" max="4096" width="9" style="272"/>
    <col min="4097" max="4097" width="1.875" style="272" customWidth="1"/>
    <col min="4098" max="4098" width="3.375" style="272" customWidth="1"/>
    <col min="4099" max="4099" width="6.5" style="272" customWidth="1"/>
    <col min="4100" max="4100" width="15.125" style="272" customWidth="1"/>
    <col min="4101" max="4108" width="10.625" style="272" customWidth="1"/>
    <col min="4109" max="4352" width="9" style="272"/>
    <col min="4353" max="4353" width="1.875" style="272" customWidth="1"/>
    <col min="4354" max="4354" width="3.375" style="272" customWidth="1"/>
    <col min="4355" max="4355" width="6.5" style="272" customWidth="1"/>
    <col min="4356" max="4356" width="15.125" style="272" customWidth="1"/>
    <col min="4357" max="4364" width="10.625" style="272" customWidth="1"/>
    <col min="4365" max="4608" width="9" style="272"/>
    <col min="4609" max="4609" width="1.875" style="272" customWidth="1"/>
    <col min="4610" max="4610" width="3.375" style="272" customWidth="1"/>
    <col min="4611" max="4611" width="6.5" style="272" customWidth="1"/>
    <col min="4612" max="4612" width="15.125" style="272" customWidth="1"/>
    <col min="4613" max="4620" width="10.625" style="272" customWidth="1"/>
    <col min="4621" max="4864" width="9" style="272"/>
    <col min="4865" max="4865" width="1.875" style="272" customWidth="1"/>
    <col min="4866" max="4866" width="3.375" style="272" customWidth="1"/>
    <col min="4867" max="4867" width="6.5" style="272" customWidth="1"/>
    <col min="4868" max="4868" width="15.125" style="272" customWidth="1"/>
    <col min="4869" max="4876" width="10.625" style="272" customWidth="1"/>
    <col min="4877" max="5120" width="9" style="272"/>
    <col min="5121" max="5121" width="1.875" style="272" customWidth="1"/>
    <col min="5122" max="5122" width="3.375" style="272" customWidth="1"/>
    <col min="5123" max="5123" width="6.5" style="272" customWidth="1"/>
    <col min="5124" max="5124" width="15.125" style="272" customWidth="1"/>
    <col min="5125" max="5132" width="10.625" style="272" customWidth="1"/>
    <col min="5133" max="5376" width="9" style="272"/>
    <col min="5377" max="5377" width="1.875" style="272" customWidth="1"/>
    <col min="5378" max="5378" width="3.375" style="272" customWidth="1"/>
    <col min="5379" max="5379" width="6.5" style="272" customWidth="1"/>
    <col min="5380" max="5380" width="15.125" style="272" customWidth="1"/>
    <col min="5381" max="5388" width="10.625" style="272" customWidth="1"/>
    <col min="5389" max="5632" width="9" style="272"/>
    <col min="5633" max="5633" width="1.875" style="272" customWidth="1"/>
    <col min="5634" max="5634" width="3.375" style="272" customWidth="1"/>
    <col min="5635" max="5635" width="6.5" style="272" customWidth="1"/>
    <col min="5636" max="5636" width="15.125" style="272" customWidth="1"/>
    <col min="5637" max="5644" width="10.625" style="272" customWidth="1"/>
    <col min="5645" max="5888" width="9" style="272"/>
    <col min="5889" max="5889" width="1.875" style="272" customWidth="1"/>
    <col min="5890" max="5890" width="3.375" style="272" customWidth="1"/>
    <col min="5891" max="5891" width="6.5" style="272" customWidth="1"/>
    <col min="5892" max="5892" width="15.125" style="272" customWidth="1"/>
    <col min="5893" max="5900" width="10.625" style="272" customWidth="1"/>
    <col min="5901" max="6144" width="9" style="272"/>
    <col min="6145" max="6145" width="1.875" style="272" customWidth="1"/>
    <col min="6146" max="6146" width="3.375" style="272" customWidth="1"/>
    <col min="6147" max="6147" width="6.5" style="272" customWidth="1"/>
    <col min="6148" max="6148" width="15.125" style="272" customWidth="1"/>
    <col min="6149" max="6156" width="10.625" style="272" customWidth="1"/>
    <col min="6157" max="6400" width="9" style="272"/>
    <col min="6401" max="6401" width="1.875" style="272" customWidth="1"/>
    <col min="6402" max="6402" width="3.375" style="272" customWidth="1"/>
    <col min="6403" max="6403" width="6.5" style="272" customWidth="1"/>
    <col min="6404" max="6404" width="15.125" style="272" customWidth="1"/>
    <col min="6405" max="6412" width="10.625" style="272" customWidth="1"/>
    <col min="6413" max="6656" width="9" style="272"/>
    <col min="6657" max="6657" width="1.875" style="272" customWidth="1"/>
    <col min="6658" max="6658" width="3.375" style="272" customWidth="1"/>
    <col min="6659" max="6659" width="6.5" style="272" customWidth="1"/>
    <col min="6660" max="6660" width="15.125" style="272" customWidth="1"/>
    <col min="6661" max="6668" width="10.625" style="272" customWidth="1"/>
    <col min="6669" max="6912" width="9" style="272"/>
    <col min="6913" max="6913" width="1.875" style="272" customWidth="1"/>
    <col min="6914" max="6914" width="3.375" style="272" customWidth="1"/>
    <col min="6915" max="6915" width="6.5" style="272" customWidth="1"/>
    <col min="6916" max="6916" width="15.125" style="272" customWidth="1"/>
    <col min="6917" max="6924" width="10.625" style="272" customWidth="1"/>
    <col min="6925" max="7168" width="9" style="272"/>
    <col min="7169" max="7169" width="1.875" style="272" customWidth="1"/>
    <col min="7170" max="7170" width="3.375" style="272" customWidth="1"/>
    <col min="7171" max="7171" width="6.5" style="272" customWidth="1"/>
    <col min="7172" max="7172" width="15.125" style="272" customWidth="1"/>
    <col min="7173" max="7180" width="10.625" style="272" customWidth="1"/>
    <col min="7181" max="7424" width="9" style="272"/>
    <col min="7425" max="7425" width="1.875" style="272" customWidth="1"/>
    <col min="7426" max="7426" width="3.375" style="272" customWidth="1"/>
    <col min="7427" max="7427" width="6.5" style="272" customWidth="1"/>
    <col min="7428" max="7428" width="15.125" style="272" customWidth="1"/>
    <col min="7429" max="7436" width="10.625" style="272" customWidth="1"/>
    <col min="7437" max="7680" width="9" style="272"/>
    <col min="7681" max="7681" width="1.875" style="272" customWidth="1"/>
    <col min="7682" max="7682" width="3.375" style="272" customWidth="1"/>
    <col min="7683" max="7683" width="6.5" style="272" customWidth="1"/>
    <col min="7684" max="7684" width="15.125" style="272" customWidth="1"/>
    <col min="7685" max="7692" width="10.625" style="272" customWidth="1"/>
    <col min="7693" max="7936" width="9" style="272"/>
    <col min="7937" max="7937" width="1.875" style="272" customWidth="1"/>
    <col min="7938" max="7938" width="3.375" style="272" customWidth="1"/>
    <col min="7939" max="7939" width="6.5" style="272" customWidth="1"/>
    <col min="7940" max="7940" width="15.125" style="272" customWidth="1"/>
    <col min="7941" max="7948" width="10.625" style="272" customWidth="1"/>
    <col min="7949" max="8192" width="9" style="272"/>
    <col min="8193" max="8193" width="1.875" style="272" customWidth="1"/>
    <col min="8194" max="8194" width="3.375" style="272" customWidth="1"/>
    <col min="8195" max="8195" width="6.5" style="272" customWidth="1"/>
    <col min="8196" max="8196" width="15.125" style="272" customWidth="1"/>
    <col min="8197" max="8204" width="10.625" style="272" customWidth="1"/>
    <col min="8205" max="8448" width="9" style="272"/>
    <col min="8449" max="8449" width="1.875" style="272" customWidth="1"/>
    <col min="8450" max="8450" width="3.375" style="272" customWidth="1"/>
    <col min="8451" max="8451" width="6.5" style="272" customWidth="1"/>
    <col min="8452" max="8452" width="15.125" style="272" customWidth="1"/>
    <col min="8453" max="8460" width="10.625" style="272" customWidth="1"/>
    <col min="8461" max="8704" width="9" style="272"/>
    <col min="8705" max="8705" width="1.875" style="272" customWidth="1"/>
    <col min="8706" max="8706" width="3.375" style="272" customWidth="1"/>
    <col min="8707" max="8707" width="6.5" style="272" customWidth="1"/>
    <col min="8708" max="8708" width="15.125" style="272" customWidth="1"/>
    <col min="8709" max="8716" width="10.625" style="272" customWidth="1"/>
    <col min="8717" max="8960" width="9" style="272"/>
    <col min="8961" max="8961" width="1.875" style="272" customWidth="1"/>
    <col min="8962" max="8962" width="3.375" style="272" customWidth="1"/>
    <col min="8963" max="8963" width="6.5" style="272" customWidth="1"/>
    <col min="8964" max="8964" width="15.125" style="272" customWidth="1"/>
    <col min="8965" max="8972" width="10.625" style="272" customWidth="1"/>
    <col min="8973" max="9216" width="9" style="272"/>
    <col min="9217" max="9217" width="1.875" style="272" customWidth="1"/>
    <col min="9218" max="9218" width="3.375" style="272" customWidth="1"/>
    <col min="9219" max="9219" width="6.5" style="272" customWidth="1"/>
    <col min="9220" max="9220" width="15.125" style="272" customWidth="1"/>
    <col min="9221" max="9228" width="10.625" style="272" customWidth="1"/>
    <col min="9229" max="9472" width="9" style="272"/>
    <col min="9473" max="9473" width="1.875" style="272" customWidth="1"/>
    <col min="9474" max="9474" width="3.375" style="272" customWidth="1"/>
    <col min="9475" max="9475" width="6.5" style="272" customWidth="1"/>
    <col min="9476" max="9476" width="15.125" style="272" customWidth="1"/>
    <col min="9477" max="9484" width="10.625" style="272" customWidth="1"/>
    <col min="9485" max="9728" width="9" style="272"/>
    <col min="9729" max="9729" width="1.875" style="272" customWidth="1"/>
    <col min="9730" max="9730" width="3.375" style="272" customWidth="1"/>
    <col min="9731" max="9731" width="6.5" style="272" customWidth="1"/>
    <col min="9732" max="9732" width="15.125" style="272" customWidth="1"/>
    <col min="9733" max="9740" width="10.625" style="272" customWidth="1"/>
    <col min="9741" max="9984" width="9" style="272"/>
    <col min="9985" max="9985" width="1.875" style="272" customWidth="1"/>
    <col min="9986" max="9986" width="3.375" style="272" customWidth="1"/>
    <col min="9987" max="9987" width="6.5" style="272" customWidth="1"/>
    <col min="9988" max="9988" width="15.125" style="272" customWidth="1"/>
    <col min="9989" max="9996" width="10.625" style="272" customWidth="1"/>
    <col min="9997" max="10240" width="9" style="272"/>
    <col min="10241" max="10241" width="1.875" style="272" customWidth="1"/>
    <col min="10242" max="10242" width="3.375" style="272" customWidth="1"/>
    <col min="10243" max="10243" width="6.5" style="272" customWidth="1"/>
    <col min="10244" max="10244" width="15.125" style="272" customWidth="1"/>
    <col min="10245" max="10252" width="10.625" style="272" customWidth="1"/>
    <col min="10253" max="10496" width="9" style="272"/>
    <col min="10497" max="10497" width="1.875" style="272" customWidth="1"/>
    <col min="10498" max="10498" width="3.375" style="272" customWidth="1"/>
    <col min="10499" max="10499" width="6.5" style="272" customWidth="1"/>
    <col min="10500" max="10500" width="15.125" style="272" customWidth="1"/>
    <col min="10501" max="10508" width="10.625" style="272" customWidth="1"/>
    <col min="10509" max="10752" width="9" style="272"/>
    <col min="10753" max="10753" width="1.875" style="272" customWidth="1"/>
    <col min="10754" max="10754" width="3.375" style="272" customWidth="1"/>
    <col min="10755" max="10755" width="6.5" style="272" customWidth="1"/>
    <col min="10756" max="10756" width="15.125" style="272" customWidth="1"/>
    <col min="10757" max="10764" width="10.625" style="272" customWidth="1"/>
    <col min="10765" max="11008" width="9" style="272"/>
    <col min="11009" max="11009" width="1.875" style="272" customWidth="1"/>
    <col min="11010" max="11010" width="3.375" style="272" customWidth="1"/>
    <col min="11011" max="11011" width="6.5" style="272" customWidth="1"/>
    <col min="11012" max="11012" width="15.125" style="272" customWidth="1"/>
    <col min="11013" max="11020" width="10.625" style="272" customWidth="1"/>
    <col min="11021" max="11264" width="9" style="272"/>
    <col min="11265" max="11265" width="1.875" style="272" customWidth="1"/>
    <col min="11266" max="11266" width="3.375" style="272" customWidth="1"/>
    <col min="11267" max="11267" width="6.5" style="272" customWidth="1"/>
    <col min="11268" max="11268" width="15.125" style="272" customWidth="1"/>
    <col min="11269" max="11276" width="10.625" style="272" customWidth="1"/>
    <col min="11277" max="11520" width="9" style="272"/>
    <col min="11521" max="11521" width="1.875" style="272" customWidth="1"/>
    <col min="11522" max="11522" width="3.375" style="272" customWidth="1"/>
    <col min="11523" max="11523" width="6.5" style="272" customWidth="1"/>
    <col min="11524" max="11524" width="15.125" style="272" customWidth="1"/>
    <col min="11525" max="11532" width="10.625" style="272" customWidth="1"/>
    <col min="11533" max="11776" width="9" style="272"/>
    <col min="11777" max="11777" width="1.875" style="272" customWidth="1"/>
    <col min="11778" max="11778" width="3.375" style="272" customWidth="1"/>
    <col min="11779" max="11779" width="6.5" style="272" customWidth="1"/>
    <col min="11780" max="11780" width="15.125" style="272" customWidth="1"/>
    <col min="11781" max="11788" width="10.625" style="272" customWidth="1"/>
    <col min="11789" max="12032" width="9" style="272"/>
    <col min="12033" max="12033" width="1.875" style="272" customWidth="1"/>
    <col min="12034" max="12034" width="3.375" style="272" customWidth="1"/>
    <col min="12035" max="12035" width="6.5" style="272" customWidth="1"/>
    <col min="12036" max="12036" width="15.125" style="272" customWidth="1"/>
    <col min="12037" max="12044" width="10.625" style="272" customWidth="1"/>
    <col min="12045" max="12288" width="9" style="272"/>
    <col min="12289" max="12289" width="1.875" style="272" customWidth="1"/>
    <col min="12290" max="12290" width="3.375" style="272" customWidth="1"/>
    <col min="12291" max="12291" width="6.5" style="272" customWidth="1"/>
    <col min="12292" max="12292" width="15.125" style="272" customWidth="1"/>
    <col min="12293" max="12300" width="10.625" style="272" customWidth="1"/>
    <col min="12301" max="12544" width="9" style="272"/>
    <col min="12545" max="12545" width="1.875" style="272" customWidth="1"/>
    <col min="12546" max="12546" width="3.375" style="272" customWidth="1"/>
    <col min="12547" max="12547" width="6.5" style="272" customWidth="1"/>
    <col min="12548" max="12548" width="15.125" style="272" customWidth="1"/>
    <col min="12549" max="12556" width="10.625" style="272" customWidth="1"/>
    <col min="12557" max="12800" width="9" style="272"/>
    <col min="12801" max="12801" width="1.875" style="272" customWidth="1"/>
    <col min="12802" max="12802" width="3.375" style="272" customWidth="1"/>
    <col min="12803" max="12803" width="6.5" style="272" customWidth="1"/>
    <col min="12804" max="12804" width="15.125" style="272" customWidth="1"/>
    <col min="12805" max="12812" width="10.625" style="272" customWidth="1"/>
    <col min="12813" max="13056" width="9" style="272"/>
    <col min="13057" max="13057" width="1.875" style="272" customWidth="1"/>
    <col min="13058" max="13058" width="3.375" style="272" customWidth="1"/>
    <col min="13059" max="13059" width="6.5" style="272" customWidth="1"/>
    <col min="13060" max="13060" width="15.125" style="272" customWidth="1"/>
    <col min="13061" max="13068" width="10.625" style="272" customWidth="1"/>
    <col min="13069" max="13312" width="9" style="272"/>
    <col min="13313" max="13313" width="1.875" style="272" customWidth="1"/>
    <col min="13314" max="13314" width="3.375" style="272" customWidth="1"/>
    <col min="13315" max="13315" width="6.5" style="272" customWidth="1"/>
    <col min="13316" max="13316" width="15.125" style="272" customWidth="1"/>
    <col min="13317" max="13324" width="10.625" style="272" customWidth="1"/>
    <col min="13325" max="13568" width="9" style="272"/>
    <col min="13569" max="13569" width="1.875" style="272" customWidth="1"/>
    <col min="13570" max="13570" width="3.375" style="272" customWidth="1"/>
    <col min="13571" max="13571" width="6.5" style="272" customWidth="1"/>
    <col min="13572" max="13572" width="15.125" style="272" customWidth="1"/>
    <col min="13573" max="13580" width="10.625" style="272" customWidth="1"/>
    <col min="13581" max="13824" width="9" style="272"/>
    <col min="13825" max="13825" width="1.875" style="272" customWidth="1"/>
    <col min="13826" max="13826" width="3.375" style="272" customWidth="1"/>
    <col min="13827" max="13827" width="6.5" style="272" customWidth="1"/>
    <col min="13828" max="13828" width="15.125" style="272" customWidth="1"/>
    <col min="13829" max="13836" width="10.625" style="272" customWidth="1"/>
    <col min="13837" max="14080" width="9" style="272"/>
    <col min="14081" max="14081" width="1.875" style="272" customWidth="1"/>
    <col min="14082" max="14082" width="3.375" style="272" customWidth="1"/>
    <col min="14083" max="14083" width="6.5" style="272" customWidth="1"/>
    <col min="14084" max="14084" width="15.125" style="272" customWidth="1"/>
    <col min="14085" max="14092" width="10.625" style="272" customWidth="1"/>
    <col min="14093" max="14336" width="9" style="272"/>
    <col min="14337" max="14337" width="1.875" style="272" customWidth="1"/>
    <col min="14338" max="14338" width="3.375" style="272" customWidth="1"/>
    <col min="14339" max="14339" width="6.5" style="272" customWidth="1"/>
    <col min="14340" max="14340" width="15.125" style="272" customWidth="1"/>
    <col min="14341" max="14348" width="10.625" style="272" customWidth="1"/>
    <col min="14349" max="14592" width="9" style="272"/>
    <col min="14593" max="14593" width="1.875" style="272" customWidth="1"/>
    <col min="14594" max="14594" width="3.375" style="272" customWidth="1"/>
    <col min="14595" max="14595" width="6.5" style="272" customWidth="1"/>
    <col min="14596" max="14596" width="15.125" style="272" customWidth="1"/>
    <col min="14597" max="14604" width="10.625" style="272" customWidth="1"/>
    <col min="14605" max="14848" width="9" style="272"/>
    <col min="14849" max="14849" width="1.875" style="272" customWidth="1"/>
    <col min="14850" max="14850" width="3.375" style="272" customWidth="1"/>
    <col min="14851" max="14851" width="6.5" style="272" customWidth="1"/>
    <col min="14852" max="14852" width="15.125" style="272" customWidth="1"/>
    <col min="14853" max="14860" width="10.625" style="272" customWidth="1"/>
    <col min="14861" max="15104" width="9" style="272"/>
    <col min="15105" max="15105" width="1.875" style="272" customWidth="1"/>
    <col min="15106" max="15106" width="3.375" style="272" customWidth="1"/>
    <col min="15107" max="15107" width="6.5" style="272" customWidth="1"/>
    <col min="15108" max="15108" width="15.125" style="272" customWidth="1"/>
    <col min="15109" max="15116" width="10.625" style="272" customWidth="1"/>
    <col min="15117" max="15360" width="9" style="272"/>
    <col min="15361" max="15361" width="1.875" style="272" customWidth="1"/>
    <col min="15362" max="15362" width="3.375" style="272" customWidth="1"/>
    <col min="15363" max="15363" width="6.5" style="272" customWidth="1"/>
    <col min="15364" max="15364" width="15.125" style="272" customWidth="1"/>
    <col min="15365" max="15372" width="10.625" style="272" customWidth="1"/>
    <col min="15373" max="15616" width="9" style="272"/>
    <col min="15617" max="15617" width="1.875" style="272" customWidth="1"/>
    <col min="15618" max="15618" width="3.375" style="272" customWidth="1"/>
    <col min="15619" max="15619" width="6.5" style="272" customWidth="1"/>
    <col min="15620" max="15620" width="15.125" style="272" customWidth="1"/>
    <col min="15621" max="15628" width="10.625" style="272" customWidth="1"/>
    <col min="15629" max="15872" width="9" style="272"/>
    <col min="15873" max="15873" width="1.875" style="272" customWidth="1"/>
    <col min="15874" max="15874" width="3.375" style="272" customWidth="1"/>
    <col min="15875" max="15875" width="6.5" style="272" customWidth="1"/>
    <col min="15876" max="15876" width="15.125" style="272" customWidth="1"/>
    <col min="15877" max="15884" width="10.625" style="272" customWidth="1"/>
    <col min="15885" max="16128" width="9" style="272"/>
    <col min="16129" max="16129" width="1.875" style="272" customWidth="1"/>
    <col min="16130" max="16130" width="3.375" style="272" customWidth="1"/>
    <col min="16131" max="16131" width="6.5" style="272" customWidth="1"/>
    <col min="16132" max="16132" width="15.125" style="272" customWidth="1"/>
    <col min="16133" max="16140" width="10.625" style="272" customWidth="1"/>
    <col min="16141" max="16384" width="9" style="272"/>
  </cols>
  <sheetData>
    <row r="1" spans="1:12" ht="21" customHeight="1">
      <c r="A1" s="1562" t="s">
        <v>420</v>
      </c>
      <c r="B1" s="1562"/>
      <c r="C1" s="1562"/>
      <c r="D1" s="1562"/>
      <c r="E1" s="1562"/>
      <c r="F1" s="1562"/>
      <c r="G1" s="1562"/>
      <c r="H1" s="1562"/>
      <c r="I1" s="1562"/>
      <c r="J1" s="1562"/>
      <c r="K1" s="1562"/>
      <c r="L1" s="1562"/>
    </row>
    <row r="2" spans="1:12" ht="15" customHeight="1">
      <c r="A2" s="273"/>
      <c r="B2" s="273"/>
      <c r="C2" s="273"/>
      <c r="D2" s="273"/>
      <c r="E2" s="274"/>
      <c r="F2" s="274"/>
      <c r="G2" s="273"/>
      <c r="H2" s="273"/>
      <c r="I2" s="273"/>
      <c r="J2" s="273"/>
      <c r="K2" s="273"/>
      <c r="L2" s="275" t="s">
        <v>2145</v>
      </c>
    </row>
    <row r="3" spans="1:12" ht="15" customHeight="1">
      <c r="L3" s="277" t="s">
        <v>421</v>
      </c>
    </row>
    <row r="4" spans="1:12" s="279" customFormat="1" ht="15" customHeight="1">
      <c r="A4" s="278"/>
      <c r="B4" s="1563"/>
      <c r="C4" s="1563"/>
      <c r="D4" s="1563"/>
      <c r="E4" s="1564" t="s">
        <v>422</v>
      </c>
      <c r="F4" s="1563" t="s">
        <v>423</v>
      </c>
      <c r="G4" s="1563"/>
      <c r="H4" s="1563" t="s">
        <v>424</v>
      </c>
      <c r="I4" s="1563"/>
      <c r="J4" s="1563"/>
      <c r="K4" s="1563"/>
      <c r="L4" s="1563"/>
    </row>
    <row r="5" spans="1:12" s="279" customFormat="1" ht="15" customHeight="1">
      <c r="A5" s="280"/>
      <c r="B5" s="1563"/>
      <c r="C5" s="1563"/>
      <c r="D5" s="1563"/>
      <c r="E5" s="1564"/>
      <c r="F5" s="281" t="s">
        <v>425</v>
      </c>
      <c r="G5" s="281" t="s">
        <v>426</v>
      </c>
      <c r="H5" s="281" t="s">
        <v>8</v>
      </c>
      <c r="I5" s="281" t="s">
        <v>9</v>
      </c>
      <c r="J5" s="281" t="s">
        <v>10</v>
      </c>
      <c r="K5" s="281" t="s">
        <v>11</v>
      </c>
      <c r="L5" s="281" t="s">
        <v>12</v>
      </c>
    </row>
    <row r="6" spans="1:12" s="279" customFormat="1" ht="15" customHeight="1">
      <c r="A6" s="280"/>
      <c r="B6" s="282" t="s">
        <v>2127</v>
      </c>
      <c r="C6" s="283"/>
      <c r="D6" s="284"/>
      <c r="E6" s="285">
        <v>327106415</v>
      </c>
      <c r="F6" s="285">
        <v>54146</v>
      </c>
      <c r="G6" s="285">
        <v>247031</v>
      </c>
      <c r="H6" s="285">
        <v>16463880</v>
      </c>
      <c r="I6" s="285">
        <v>33969249</v>
      </c>
      <c r="J6" s="285">
        <v>79572903</v>
      </c>
      <c r="K6" s="285">
        <v>107402826</v>
      </c>
      <c r="L6" s="285">
        <v>89396379</v>
      </c>
    </row>
    <row r="7" spans="1:12" s="279" customFormat="1" ht="15" customHeight="1">
      <c r="A7" s="286"/>
      <c r="B7" s="287" t="s">
        <v>2128</v>
      </c>
      <c r="C7" s="288"/>
      <c r="D7" s="288"/>
      <c r="E7" s="285">
        <v>286587</v>
      </c>
      <c r="F7" s="285">
        <v>51382</v>
      </c>
      <c r="G7" s="285">
        <v>231720</v>
      </c>
      <c r="H7" s="289" t="s">
        <v>2129</v>
      </c>
      <c r="I7" s="289" t="s">
        <v>2129</v>
      </c>
      <c r="J7" s="289" t="s">
        <v>2129</v>
      </c>
      <c r="K7" s="289" t="s">
        <v>2129</v>
      </c>
      <c r="L7" s="289" t="s">
        <v>2129</v>
      </c>
    </row>
    <row r="8" spans="1:12" s="279" customFormat="1" ht="15" customHeight="1">
      <c r="A8" s="286"/>
      <c r="B8" s="290"/>
      <c r="C8" s="291" t="s">
        <v>2130</v>
      </c>
      <c r="D8" s="292"/>
      <c r="E8" s="293">
        <v>152482</v>
      </c>
      <c r="F8" s="293">
        <v>26763</v>
      </c>
      <c r="G8" s="293">
        <v>123820</v>
      </c>
      <c r="H8" s="294" t="s">
        <v>2129</v>
      </c>
      <c r="I8" s="294" t="s">
        <v>2129</v>
      </c>
      <c r="J8" s="294" t="s">
        <v>2129</v>
      </c>
      <c r="K8" s="294" t="s">
        <v>2129</v>
      </c>
      <c r="L8" s="294" t="s">
        <v>2129</v>
      </c>
    </row>
    <row r="9" spans="1:12" s="279" customFormat="1" ht="15" customHeight="1">
      <c r="A9" s="286"/>
      <c r="B9" s="290"/>
      <c r="C9" s="295" t="s">
        <v>2131</v>
      </c>
      <c r="D9" s="287" t="s">
        <v>2132</v>
      </c>
      <c r="E9" s="296">
        <v>65352</v>
      </c>
      <c r="F9" s="296">
        <v>12490</v>
      </c>
      <c r="G9" s="296">
        <v>52164</v>
      </c>
      <c r="H9" s="297" t="s">
        <v>2129</v>
      </c>
      <c r="I9" s="297" t="s">
        <v>2129</v>
      </c>
      <c r="J9" s="297" t="s">
        <v>2129</v>
      </c>
      <c r="K9" s="297" t="s">
        <v>2129</v>
      </c>
      <c r="L9" s="297" t="s">
        <v>2129</v>
      </c>
    </row>
    <row r="10" spans="1:12" s="279" customFormat="1" ht="15" customHeight="1">
      <c r="A10" s="286"/>
      <c r="B10" s="290"/>
      <c r="C10" s="295"/>
      <c r="D10" s="290" t="s">
        <v>2133</v>
      </c>
      <c r="E10" s="296">
        <v>780</v>
      </c>
      <c r="F10" s="296">
        <v>186</v>
      </c>
      <c r="G10" s="296">
        <v>580</v>
      </c>
      <c r="H10" s="297" t="s">
        <v>2129</v>
      </c>
      <c r="I10" s="297" t="s">
        <v>2129</v>
      </c>
      <c r="J10" s="297" t="s">
        <v>2129</v>
      </c>
      <c r="K10" s="297" t="s">
        <v>2129</v>
      </c>
      <c r="L10" s="297" t="s">
        <v>2129</v>
      </c>
    </row>
    <row r="11" spans="1:12" s="279" customFormat="1" ht="15" customHeight="1">
      <c r="A11" s="286"/>
      <c r="B11" s="290"/>
      <c r="C11" s="295"/>
      <c r="D11" s="290" t="s">
        <v>2134</v>
      </c>
      <c r="E11" s="296">
        <v>29712</v>
      </c>
      <c r="F11" s="296">
        <v>5167</v>
      </c>
      <c r="G11" s="296">
        <v>24135</v>
      </c>
      <c r="H11" s="297" t="s">
        <v>2129</v>
      </c>
      <c r="I11" s="297" t="s">
        <v>2129</v>
      </c>
      <c r="J11" s="297" t="s">
        <v>2129</v>
      </c>
      <c r="K11" s="297" t="s">
        <v>2129</v>
      </c>
      <c r="L11" s="297" t="s">
        <v>2129</v>
      </c>
    </row>
    <row r="12" spans="1:12" s="279" customFormat="1" ht="15" customHeight="1">
      <c r="A12" s="286"/>
      <c r="B12" s="290"/>
      <c r="C12" s="295"/>
      <c r="D12" s="298" t="s">
        <v>2135</v>
      </c>
      <c r="E12" s="299">
        <v>38262</v>
      </c>
      <c r="F12" s="299">
        <v>6776</v>
      </c>
      <c r="G12" s="299">
        <v>31022</v>
      </c>
      <c r="H12" s="300" t="s">
        <v>2129</v>
      </c>
      <c r="I12" s="300" t="s">
        <v>2129</v>
      </c>
      <c r="J12" s="300" t="s">
        <v>2129</v>
      </c>
      <c r="K12" s="300" t="s">
        <v>2129</v>
      </c>
      <c r="L12" s="300" t="s">
        <v>2129</v>
      </c>
    </row>
    <row r="13" spans="1:12" s="279" customFormat="1" ht="15" customHeight="1">
      <c r="A13" s="286"/>
      <c r="B13" s="287" t="s">
        <v>2136</v>
      </c>
      <c r="C13" s="288"/>
      <c r="D13" s="288"/>
      <c r="E13" s="285">
        <v>17539</v>
      </c>
      <c r="F13" s="285">
        <v>2472</v>
      </c>
      <c r="G13" s="285">
        <v>14512</v>
      </c>
      <c r="H13" s="289" t="s">
        <v>2129</v>
      </c>
      <c r="I13" s="289" t="s">
        <v>2129</v>
      </c>
      <c r="J13" s="289" t="s">
        <v>2129</v>
      </c>
      <c r="K13" s="289" t="s">
        <v>2129</v>
      </c>
      <c r="L13" s="289" t="s">
        <v>2129</v>
      </c>
    </row>
    <row r="14" spans="1:12" s="279" customFormat="1" ht="15" customHeight="1">
      <c r="A14" s="286"/>
      <c r="B14" s="290"/>
      <c r="C14" s="291" t="s">
        <v>2130</v>
      </c>
      <c r="D14" s="292"/>
      <c r="E14" s="293">
        <v>12648</v>
      </c>
      <c r="F14" s="293">
        <v>1774</v>
      </c>
      <c r="G14" s="293">
        <v>10425</v>
      </c>
      <c r="H14" s="294" t="s">
        <v>2129</v>
      </c>
      <c r="I14" s="294" t="s">
        <v>2129</v>
      </c>
      <c r="J14" s="294" t="s">
        <v>2129</v>
      </c>
      <c r="K14" s="294" t="s">
        <v>2129</v>
      </c>
      <c r="L14" s="294" t="s">
        <v>2129</v>
      </c>
    </row>
    <row r="15" spans="1:12" s="279" customFormat="1" ht="15" customHeight="1">
      <c r="A15" s="286"/>
      <c r="B15" s="290"/>
      <c r="C15" s="295" t="s">
        <v>2131</v>
      </c>
      <c r="D15" s="287" t="s">
        <v>2132</v>
      </c>
      <c r="E15" s="296">
        <v>1435</v>
      </c>
      <c r="F15" s="296">
        <v>179</v>
      </c>
      <c r="G15" s="296">
        <v>1227</v>
      </c>
      <c r="H15" s="297" t="s">
        <v>2129</v>
      </c>
      <c r="I15" s="297" t="s">
        <v>2129</v>
      </c>
      <c r="J15" s="297" t="s">
        <v>2129</v>
      </c>
      <c r="K15" s="297" t="s">
        <v>2129</v>
      </c>
      <c r="L15" s="297" t="s">
        <v>2129</v>
      </c>
    </row>
    <row r="16" spans="1:12" s="279" customFormat="1" ht="15" customHeight="1">
      <c r="A16" s="286"/>
      <c r="B16" s="290"/>
      <c r="C16" s="295"/>
      <c r="D16" s="290" t="s">
        <v>2133</v>
      </c>
      <c r="E16" s="296">
        <v>39</v>
      </c>
      <c r="F16" s="296">
        <v>2</v>
      </c>
      <c r="G16" s="296">
        <v>37</v>
      </c>
      <c r="H16" s="297" t="s">
        <v>2129</v>
      </c>
      <c r="I16" s="297" t="s">
        <v>2129</v>
      </c>
      <c r="J16" s="297" t="s">
        <v>2129</v>
      </c>
      <c r="K16" s="297" t="s">
        <v>2129</v>
      </c>
      <c r="L16" s="297" t="s">
        <v>2129</v>
      </c>
    </row>
    <row r="17" spans="1:12" s="279" customFormat="1" ht="15" customHeight="1">
      <c r="A17" s="286"/>
      <c r="B17" s="290"/>
      <c r="C17" s="295"/>
      <c r="D17" s="290" t="s">
        <v>2134</v>
      </c>
      <c r="E17" s="296">
        <v>3021</v>
      </c>
      <c r="F17" s="296">
        <v>445</v>
      </c>
      <c r="G17" s="296">
        <v>2519</v>
      </c>
      <c r="H17" s="297" t="s">
        <v>2129</v>
      </c>
      <c r="I17" s="297" t="s">
        <v>2129</v>
      </c>
      <c r="J17" s="297" t="s">
        <v>2129</v>
      </c>
      <c r="K17" s="297" t="s">
        <v>2129</v>
      </c>
      <c r="L17" s="297" t="s">
        <v>2129</v>
      </c>
    </row>
    <row r="18" spans="1:12" s="279" customFormat="1" ht="15" customHeight="1">
      <c r="A18" s="286"/>
      <c r="B18" s="290"/>
      <c r="C18" s="295"/>
      <c r="D18" s="298" t="s">
        <v>2135</v>
      </c>
      <c r="E18" s="299">
        <v>396</v>
      </c>
      <c r="F18" s="299">
        <v>72</v>
      </c>
      <c r="G18" s="299">
        <v>304</v>
      </c>
      <c r="H18" s="300" t="s">
        <v>2129</v>
      </c>
      <c r="I18" s="300" t="s">
        <v>2129</v>
      </c>
      <c r="J18" s="300" t="s">
        <v>2129</v>
      </c>
      <c r="K18" s="300" t="s">
        <v>2129</v>
      </c>
      <c r="L18" s="300" t="s">
        <v>2129</v>
      </c>
    </row>
    <row r="19" spans="1:12" s="279" customFormat="1" ht="15" customHeight="1">
      <c r="A19" s="286"/>
      <c r="B19" s="287" t="s">
        <v>2137</v>
      </c>
      <c r="C19" s="288"/>
      <c r="D19" s="288"/>
      <c r="E19" s="285">
        <v>904</v>
      </c>
      <c r="F19" s="285">
        <v>191</v>
      </c>
      <c r="G19" s="285">
        <v>705</v>
      </c>
      <c r="H19" s="289" t="s">
        <v>2129</v>
      </c>
      <c r="I19" s="289" t="s">
        <v>2129</v>
      </c>
      <c r="J19" s="289" t="s">
        <v>2129</v>
      </c>
      <c r="K19" s="289" t="s">
        <v>2129</v>
      </c>
      <c r="L19" s="289" t="s">
        <v>2129</v>
      </c>
    </row>
    <row r="20" spans="1:12" s="279" customFormat="1" ht="15" customHeight="1">
      <c r="A20" s="286"/>
      <c r="B20" s="290"/>
      <c r="C20" s="291" t="s">
        <v>2130</v>
      </c>
      <c r="D20" s="292"/>
      <c r="E20" s="293">
        <v>768</v>
      </c>
      <c r="F20" s="293">
        <v>156</v>
      </c>
      <c r="G20" s="293">
        <v>605</v>
      </c>
      <c r="H20" s="294" t="s">
        <v>2129</v>
      </c>
      <c r="I20" s="294" t="s">
        <v>2129</v>
      </c>
      <c r="J20" s="294" t="s">
        <v>2129</v>
      </c>
      <c r="K20" s="294" t="s">
        <v>2129</v>
      </c>
      <c r="L20" s="294" t="s">
        <v>2129</v>
      </c>
    </row>
    <row r="21" spans="1:12" s="279" customFormat="1" ht="15" customHeight="1">
      <c r="A21" s="286"/>
      <c r="B21" s="290"/>
      <c r="C21" s="295" t="s">
        <v>2131</v>
      </c>
      <c r="D21" s="287" t="s">
        <v>2132</v>
      </c>
      <c r="E21" s="296" t="s">
        <v>19</v>
      </c>
      <c r="F21" s="296" t="s">
        <v>19</v>
      </c>
      <c r="G21" s="296" t="s">
        <v>19</v>
      </c>
      <c r="H21" s="297" t="s">
        <v>2129</v>
      </c>
      <c r="I21" s="297" t="s">
        <v>2129</v>
      </c>
      <c r="J21" s="297" t="s">
        <v>2129</v>
      </c>
      <c r="K21" s="297" t="s">
        <v>2129</v>
      </c>
      <c r="L21" s="297" t="s">
        <v>2129</v>
      </c>
    </row>
    <row r="22" spans="1:12" s="279" customFormat="1" ht="15" customHeight="1">
      <c r="A22" s="286"/>
      <c r="B22" s="290"/>
      <c r="C22" s="295"/>
      <c r="D22" s="290" t="s">
        <v>2133</v>
      </c>
      <c r="E22" s="296" t="s">
        <v>19</v>
      </c>
      <c r="F22" s="296" t="s">
        <v>19</v>
      </c>
      <c r="G22" s="296" t="s">
        <v>19</v>
      </c>
      <c r="H22" s="297" t="s">
        <v>2129</v>
      </c>
      <c r="I22" s="297" t="s">
        <v>2129</v>
      </c>
      <c r="J22" s="297" t="s">
        <v>2129</v>
      </c>
      <c r="K22" s="297" t="s">
        <v>2129</v>
      </c>
      <c r="L22" s="297" t="s">
        <v>2129</v>
      </c>
    </row>
    <row r="23" spans="1:12" s="279" customFormat="1" ht="15" customHeight="1">
      <c r="A23" s="286"/>
      <c r="B23" s="290"/>
      <c r="C23" s="295"/>
      <c r="D23" s="290" t="s">
        <v>2134</v>
      </c>
      <c r="E23" s="296">
        <v>119</v>
      </c>
      <c r="F23" s="296">
        <v>28</v>
      </c>
      <c r="G23" s="296">
        <v>91</v>
      </c>
      <c r="H23" s="297" t="s">
        <v>2129</v>
      </c>
      <c r="I23" s="297" t="s">
        <v>2129</v>
      </c>
      <c r="J23" s="297" t="s">
        <v>2129</v>
      </c>
      <c r="K23" s="297" t="s">
        <v>2129</v>
      </c>
      <c r="L23" s="297" t="s">
        <v>2129</v>
      </c>
    </row>
    <row r="24" spans="1:12" s="279" customFormat="1" ht="15" customHeight="1">
      <c r="A24" s="286"/>
      <c r="B24" s="290"/>
      <c r="C24" s="295"/>
      <c r="D24" s="290" t="s">
        <v>2135</v>
      </c>
      <c r="E24" s="299">
        <v>17</v>
      </c>
      <c r="F24" s="299">
        <v>6</v>
      </c>
      <c r="G24" s="299">
        <v>10</v>
      </c>
      <c r="H24" s="300" t="s">
        <v>2129</v>
      </c>
      <c r="I24" s="300" t="s">
        <v>2129</v>
      </c>
      <c r="J24" s="300" t="s">
        <v>2129</v>
      </c>
      <c r="K24" s="300" t="s">
        <v>2129</v>
      </c>
      <c r="L24" s="300" t="s">
        <v>2129</v>
      </c>
    </row>
    <row r="25" spans="1:12" s="279" customFormat="1" ht="15" customHeight="1">
      <c r="A25" s="286"/>
      <c r="B25" s="287" t="s">
        <v>2138</v>
      </c>
      <c r="C25" s="288"/>
      <c r="D25" s="288"/>
      <c r="E25" s="285">
        <v>27826547</v>
      </c>
      <c r="F25" s="300" t="s">
        <v>2129</v>
      </c>
      <c r="G25" s="300" t="s">
        <v>2129</v>
      </c>
      <c r="H25" s="289">
        <v>2547717</v>
      </c>
      <c r="I25" s="289">
        <v>5142858</v>
      </c>
      <c r="J25" s="289">
        <v>9192078</v>
      </c>
      <c r="K25" s="289">
        <v>7184967</v>
      </c>
      <c r="L25" s="289">
        <v>3758875</v>
      </c>
    </row>
    <row r="26" spans="1:12" s="279" customFormat="1" ht="15" customHeight="1">
      <c r="A26" s="286"/>
      <c r="B26" s="290"/>
      <c r="C26" s="291" t="s">
        <v>2130</v>
      </c>
      <c r="D26" s="292"/>
      <c r="E26" s="293">
        <v>15530305</v>
      </c>
      <c r="F26" s="294" t="s">
        <v>2129</v>
      </c>
      <c r="G26" s="294" t="s">
        <v>2129</v>
      </c>
      <c r="H26" s="294">
        <v>1407549</v>
      </c>
      <c r="I26" s="294">
        <v>2858137</v>
      </c>
      <c r="J26" s="294">
        <v>5175737</v>
      </c>
      <c r="K26" s="294">
        <v>4048864</v>
      </c>
      <c r="L26" s="294">
        <v>2039993</v>
      </c>
    </row>
    <row r="27" spans="1:12" s="279" customFormat="1" ht="15" customHeight="1">
      <c r="A27" s="286"/>
      <c r="B27" s="290"/>
      <c r="C27" s="295" t="s">
        <v>2131</v>
      </c>
      <c r="D27" s="287" t="s">
        <v>2132</v>
      </c>
      <c r="E27" s="296">
        <v>5572540</v>
      </c>
      <c r="F27" s="297" t="s">
        <v>2129</v>
      </c>
      <c r="G27" s="297" t="s">
        <v>2129</v>
      </c>
      <c r="H27" s="297">
        <v>511919</v>
      </c>
      <c r="I27" s="297">
        <v>1040653</v>
      </c>
      <c r="J27" s="297">
        <v>1855371</v>
      </c>
      <c r="K27" s="297">
        <v>1410913</v>
      </c>
      <c r="L27" s="297">
        <v>753665</v>
      </c>
    </row>
    <row r="28" spans="1:12" s="279" customFormat="1" ht="15" customHeight="1">
      <c r="A28" s="286"/>
      <c r="B28" s="290"/>
      <c r="C28" s="295"/>
      <c r="D28" s="290" t="s">
        <v>2133</v>
      </c>
      <c r="E28" s="296">
        <v>52624</v>
      </c>
      <c r="F28" s="297" t="s">
        <v>2129</v>
      </c>
      <c r="G28" s="297" t="s">
        <v>2129</v>
      </c>
      <c r="H28" s="297">
        <v>4792</v>
      </c>
      <c r="I28" s="297">
        <v>12457</v>
      </c>
      <c r="J28" s="297">
        <v>16214</v>
      </c>
      <c r="K28" s="297">
        <v>12709</v>
      </c>
      <c r="L28" s="297">
        <v>6448</v>
      </c>
    </row>
    <row r="29" spans="1:12" s="279" customFormat="1" ht="15" customHeight="1">
      <c r="A29" s="286"/>
      <c r="B29" s="290"/>
      <c r="C29" s="295"/>
      <c r="D29" s="290" t="s">
        <v>2134</v>
      </c>
      <c r="E29" s="296">
        <v>2224359</v>
      </c>
      <c r="F29" s="297" t="s">
        <v>2129</v>
      </c>
      <c r="G29" s="297" t="s">
        <v>2129</v>
      </c>
      <c r="H29" s="297">
        <v>251662</v>
      </c>
      <c r="I29" s="297">
        <v>472034</v>
      </c>
      <c r="J29" s="297">
        <v>689758</v>
      </c>
      <c r="K29" s="297">
        <v>519053</v>
      </c>
      <c r="L29" s="297">
        <v>291852</v>
      </c>
    </row>
    <row r="30" spans="1:12" s="279" customFormat="1" ht="15" customHeight="1">
      <c r="A30" s="286"/>
      <c r="B30" s="290"/>
      <c r="C30" s="295"/>
      <c r="D30" s="298" t="s">
        <v>2135</v>
      </c>
      <c r="E30" s="299">
        <v>4446718</v>
      </c>
      <c r="F30" s="300" t="s">
        <v>2129</v>
      </c>
      <c r="G30" s="300" t="s">
        <v>2129</v>
      </c>
      <c r="H30" s="300">
        <v>371794</v>
      </c>
      <c r="I30" s="300">
        <v>759577</v>
      </c>
      <c r="J30" s="300">
        <v>1454998</v>
      </c>
      <c r="K30" s="300">
        <v>1193427</v>
      </c>
      <c r="L30" s="300">
        <v>666916</v>
      </c>
    </row>
    <row r="31" spans="1:12" s="279" customFormat="1" ht="15" customHeight="1">
      <c r="A31" s="286"/>
      <c r="B31" s="287" t="s">
        <v>2139</v>
      </c>
      <c r="C31" s="288"/>
      <c r="D31" s="288"/>
      <c r="E31" s="285">
        <v>1438045</v>
      </c>
      <c r="F31" s="300" t="s">
        <v>2129</v>
      </c>
      <c r="G31" s="300" t="s">
        <v>2129</v>
      </c>
      <c r="H31" s="289">
        <v>155206</v>
      </c>
      <c r="I31" s="289">
        <v>304451</v>
      </c>
      <c r="J31" s="289">
        <v>394435</v>
      </c>
      <c r="K31" s="289">
        <v>345007</v>
      </c>
      <c r="L31" s="289">
        <v>238945</v>
      </c>
    </row>
    <row r="32" spans="1:12" s="279" customFormat="1" ht="15" customHeight="1">
      <c r="A32" s="286"/>
      <c r="B32" s="290"/>
      <c r="C32" s="291" t="s">
        <v>2130</v>
      </c>
      <c r="D32" s="292"/>
      <c r="E32" s="293">
        <v>1126268</v>
      </c>
      <c r="F32" s="294" t="s">
        <v>2129</v>
      </c>
      <c r="G32" s="294" t="s">
        <v>2129</v>
      </c>
      <c r="H32" s="294">
        <v>120001</v>
      </c>
      <c r="I32" s="294">
        <v>236851</v>
      </c>
      <c r="J32" s="294">
        <v>314246</v>
      </c>
      <c r="K32" s="294">
        <v>273401</v>
      </c>
      <c r="L32" s="294">
        <v>181769</v>
      </c>
    </row>
    <row r="33" spans="1:12" s="279" customFormat="1" ht="15" customHeight="1">
      <c r="A33" s="286"/>
      <c r="B33" s="290"/>
      <c r="C33" s="295" t="s">
        <v>2131</v>
      </c>
      <c r="D33" s="287" t="s">
        <v>2132</v>
      </c>
      <c r="E33" s="296">
        <v>88391</v>
      </c>
      <c r="F33" s="297" t="s">
        <v>2129</v>
      </c>
      <c r="G33" s="297" t="s">
        <v>2129</v>
      </c>
      <c r="H33" s="297">
        <v>9796</v>
      </c>
      <c r="I33" s="297">
        <v>19203</v>
      </c>
      <c r="J33" s="297">
        <v>22626</v>
      </c>
      <c r="K33" s="297">
        <v>21522</v>
      </c>
      <c r="L33" s="297">
        <v>15244</v>
      </c>
    </row>
    <row r="34" spans="1:12" s="279" customFormat="1" ht="15" customHeight="1">
      <c r="A34" s="286"/>
      <c r="B34" s="290"/>
      <c r="C34" s="295"/>
      <c r="D34" s="290" t="s">
        <v>2133</v>
      </c>
      <c r="E34" s="296">
        <v>3090</v>
      </c>
      <c r="F34" s="297" t="s">
        <v>2129</v>
      </c>
      <c r="G34" s="297" t="s">
        <v>2129</v>
      </c>
      <c r="H34" s="297">
        <v>440</v>
      </c>
      <c r="I34" s="297">
        <v>802</v>
      </c>
      <c r="J34" s="297">
        <v>785</v>
      </c>
      <c r="K34" s="297">
        <v>579</v>
      </c>
      <c r="L34" s="297">
        <v>483</v>
      </c>
    </row>
    <row r="35" spans="1:12" s="279" customFormat="1" ht="15" customHeight="1">
      <c r="A35" s="286"/>
      <c r="B35" s="290"/>
      <c r="C35" s="295"/>
      <c r="D35" s="290" t="s">
        <v>2134</v>
      </c>
      <c r="E35" s="296">
        <v>187701</v>
      </c>
      <c r="F35" s="297" t="s">
        <v>2129</v>
      </c>
      <c r="G35" s="297" t="s">
        <v>2129</v>
      </c>
      <c r="H35" s="297">
        <v>22223</v>
      </c>
      <c r="I35" s="297">
        <v>41724</v>
      </c>
      <c r="J35" s="297">
        <v>47891</v>
      </c>
      <c r="K35" s="297">
        <v>41120</v>
      </c>
      <c r="L35" s="297">
        <v>34744</v>
      </c>
    </row>
    <row r="36" spans="1:12" s="279" customFormat="1" ht="15" customHeight="1">
      <c r="A36" s="286"/>
      <c r="B36" s="290"/>
      <c r="C36" s="295"/>
      <c r="D36" s="298" t="s">
        <v>2135</v>
      </c>
      <c r="E36" s="299">
        <v>32594</v>
      </c>
      <c r="F36" s="300" t="s">
        <v>2129</v>
      </c>
      <c r="G36" s="300" t="s">
        <v>2129</v>
      </c>
      <c r="H36" s="300">
        <v>2747</v>
      </c>
      <c r="I36" s="300">
        <v>5871</v>
      </c>
      <c r="J36" s="300">
        <v>8888</v>
      </c>
      <c r="K36" s="300">
        <v>8385</v>
      </c>
      <c r="L36" s="300">
        <v>6704</v>
      </c>
    </row>
    <row r="37" spans="1:12" s="279" customFormat="1" ht="15" customHeight="1">
      <c r="A37" s="286"/>
      <c r="B37" s="287" t="s">
        <v>2140</v>
      </c>
      <c r="C37" s="288"/>
      <c r="D37" s="288"/>
      <c r="E37" s="285">
        <v>77995</v>
      </c>
      <c r="F37" s="300" t="s">
        <v>2129</v>
      </c>
      <c r="G37" s="300" t="s">
        <v>2129</v>
      </c>
      <c r="H37" s="289">
        <v>5976</v>
      </c>
      <c r="I37" s="289">
        <v>14498</v>
      </c>
      <c r="J37" s="289">
        <v>16371</v>
      </c>
      <c r="K37" s="289">
        <v>21514</v>
      </c>
      <c r="L37" s="289">
        <v>19635</v>
      </c>
    </row>
    <row r="38" spans="1:12" s="279" customFormat="1" ht="15" customHeight="1">
      <c r="A38" s="286"/>
      <c r="B38" s="290"/>
      <c r="C38" s="291" t="s">
        <v>2130</v>
      </c>
      <c r="D38" s="292"/>
      <c r="E38" s="293">
        <v>68690</v>
      </c>
      <c r="F38" s="294" t="s">
        <v>2129</v>
      </c>
      <c r="G38" s="294" t="s">
        <v>2129</v>
      </c>
      <c r="H38" s="294">
        <v>5240</v>
      </c>
      <c r="I38" s="294">
        <v>12029</v>
      </c>
      <c r="J38" s="294">
        <v>14237</v>
      </c>
      <c r="K38" s="294">
        <v>19501</v>
      </c>
      <c r="L38" s="294">
        <v>17683</v>
      </c>
    </row>
    <row r="39" spans="1:12" s="279" customFormat="1" ht="15" customHeight="1">
      <c r="A39" s="286"/>
      <c r="B39" s="290"/>
      <c r="C39" s="295" t="s">
        <v>2131</v>
      </c>
      <c r="D39" s="287" t="s">
        <v>2132</v>
      </c>
      <c r="E39" s="296">
        <v>49</v>
      </c>
      <c r="F39" s="297" t="s">
        <v>2129</v>
      </c>
      <c r="G39" s="297" t="s">
        <v>2129</v>
      </c>
      <c r="H39" s="297" t="s">
        <v>19</v>
      </c>
      <c r="I39" s="297" t="s">
        <v>19</v>
      </c>
      <c r="J39" s="297">
        <v>49</v>
      </c>
      <c r="K39" s="297" t="s">
        <v>19</v>
      </c>
      <c r="L39" s="297" t="s">
        <v>19</v>
      </c>
    </row>
    <row r="40" spans="1:12" s="279" customFormat="1" ht="15" customHeight="1">
      <c r="A40" s="286"/>
      <c r="B40" s="290"/>
      <c r="C40" s="295"/>
      <c r="D40" s="290" t="s">
        <v>2133</v>
      </c>
      <c r="E40" s="296" t="s">
        <v>19</v>
      </c>
      <c r="F40" s="297" t="s">
        <v>2129</v>
      </c>
      <c r="G40" s="297" t="s">
        <v>2129</v>
      </c>
      <c r="H40" s="297" t="s">
        <v>19</v>
      </c>
      <c r="I40" s="297" t="s">
        <v>19</v>
      </c>
      <c r="J40" s="297" t="s">
        <v>19</v>
      </c>
      <c r="K40" s="297" t="s">
        <v>19</v>
      </c>
      <c r="L40" s="297" t="s">
        <v>19</v>
      </c>
    </row>
    <row r="41" spans="1:12" s="279" customFormat="1" ht="15" customHeight="1">
      <c r="A41" s="286"/>
      <c r="B41" s="290"/>
      <c r="C41" s="295"/>
      <c r="D41" s="290" t="s">
        <v>2134</v>
      </c>
      <c r="E41" s="296">
        <v>7455</v>
      </c>
      <c r="F41" s="297" t="s">
        <v>2129</v>
      </c>
      <c r="G41" s="297" t="s">
        <v>2129</v>
      </c>
      <c r="H41" s="297">
        <v>625</v>
      </c>
      <c r="I41" s="297">
        <v>2067</v>
      </c>
      <c r="J41" s="297">
        <v>1824</v>
      </c>
      <c r="K41" s="297">
        <v>1745</v>
      </c>
      <c r="L41" s="297">
        <v>1194</v>
      </c>
    </row>
    <row r="42" spans="1:12" s="279" customFormat="1" ht="15" customHeight="1">
      <c r="A42" s="286"/>
      <c r="B42" s="290"/>
      <c r="C42" s="295"/>
      <c r="D42" s="298" t="s">
        <v>2135</v>
      </c>
      <c r="E42" s="299">
        <v>1801</v>
      </c>
      <c r="F42" s="300" t="s">
        <v>2129</v>
      </c>
      <c r="G42" s="300" t="s">
        <v>2129</v>
      </c>
      <c r="H42" s="300">
        <v>111</v>
      </c>
      <c r="I42" s="300">
        <v>403</v>
      </c>
      <c r="J42" s="300">
        <v>260</v>
      </c>
      <c r="K42" s="300">
        <v>268</v>
      </c>
      <c r="L42" s="300">
        <v>759</v>
      </c>
    </row>
    <row r="43" spans="1:12" s="279" customFormat="1" ht="15" customHeight="1">
      <c r="A43" s="286"/>
      <c r="B43" s="287" t="s">
        <v>2141</v>
      </c>
      <c r="C43" s="288"/>
      <c r="D43" s="288"/>
      <c r="E43" s="285">
        <v>21032301</v>
      </c>
      <c r="F43" s="289" t="s">
        <v>428</v>
      </c>
      <c r="G43" s="289" t="s">
        <v>428</v>
      </c>
      <c r="H43" s="289">
        <v>477996</v>
      </c>
      <c r="I43" s="289">
        <v>1456261</v>
      </c>
      <c r="J43" s="289">
        <v>5342041</v>
      </c>
      <c r="K43" s="289">
        <v>7664819</v>
      </c>
      <c r="L43" s="289">
        <v>6091120</v>
      </c>
    </row>
    <row r="44" spans="1:12" s="279" customFormat="1" ht="15" customHeight="1">
      <c r="A44" s="286"/>
      <c r="B44" s="290"/>
      <c r="C44" s="291" t="s">
        <v>2130</v>
      </c>
      <c r="D44" s="292"/>
      <c r="E44" s="293">
        <v>10431489</v>
      </c>
      <c r="F44" s="294" t="s">
        <v>428</v>
      </c>
      <c r="G44" s="294" t="s">
        <v>428</v>
      </c>
      <c r="H44" s="294">
        <v>237181</v>
      </c>
      <c r="I44" s="294">
        <v>721414</v>
      </c>
      <c r="J44" s="294">
        <v>2654239</v>
      </c>
      <c r="K44" s="294">
        <v>3807239</v>
      </c>
      <c r="L44" s="294">
        <v>3011386</v>
      </c>
    </row>
    <row r="45" spans="1:12" s="279" customFormat="1" ht="15" customHeight="1">
      <c r="A45" s="286"/>
      <c r="B45" s="290"/>
      <c r="C45" s="295" t="s">
        <v>2131</v>
      </c>
      <c r="D45" s="287" t="s">
        <v>2132</v>
      </c>
      <c r="E45" s="296">
        <v>9984553</v>
      </c>
      <c r="F45" s="297" t="s">
        <v>428</v>
      </c>
      <c r="G45" s="297" t="s">
        <v>428</v>
      </c>
      <c r="H45" s="297">
        <v>231424</v>
      </c>
      <c r="I45" s="297">
        <v>703025</v>
      </c>
      <c r="J45" s="297">
        <v>2553170</v>
      </c>
      <c r="K45" s="297">
        <v>3620034</v>
      </c>
      <c r="L45" s="297">
        <v>2876865</v>
      </c>
    </row>
    <row r="46" spans="1:12" s="279" customFormat="1" ht="15" customHeight="1">
      <c r="A46" s="286"/>
      <c r="B46" s="290"/>
      <c r="C46" s="295"/>
      <c r="D46" s="290" t="s">
        <v>2133</v>
      </c>
      <c r="E46" s="296">
        <v>34212</v>
      </c>
      <c r="F46" s="297" t="s">
        <v>428</v>
      </c>
      <c r="G46" s="297" t="s">
        <v>428</v>
      </c>
      <c r="H46" s="297">
        <v>612</v>
      </c>
      <c r="I46" s="297">
        <v>2163</v>
      </c>
      <c r="J46" s="297">
        <v>8102</v>
      </c>
      <c r="K46" s="297">
        <v>12344</v>
      </c>
      <c r="L46" s="297">
        <v>10992</v>
      </c>
    </row>
    <row r="47" spans="1:12" s="279" customFormat="1" ht="15" customHeight="1">
      <c r="A47" s="286"/>
      <c r="B47" s="290"/>
      <c r="C47" s="295"/>
      <c r="D47" s="290" t="s">
        <v>2134</v>
      </c>
      <c r="E47" s="296">
        <v>143898</v>
      </c>
      <c r="F47" s="297" t="s">
        <v>428</v>
      </c>
      <c r="G47" s="297" t="s">
        <v>428</v>
      </c>
      <c r="H47" s="297">
        <v>2181</v>
      </c>
      <c r="I47" s="297">
        <v>9212</v>
      </c>
      <c r="J47" s="297">
        <v>29985</v>
      </c>
      <c r="K47" s="297">
        <v>57788</v>
      </c>
      <c r="L47" s="297">
        <v>44732</v>
      </c>
    </row>
    <row r="48" spans="1:12" s="279" customFormat="1" ht="15" customHeight="1">
      <c r="A48" s="286"/>
      <c r="B48" s="298"/>
      <c r="C48" s="298"/>
      <c r="D48" s="298" t="s">
        <v>2135</v>
      </c>
      <c r="E48" s="299">
        <v>438148</v>
      </c>
      <c r="F48" s="300" t="s">
        <v>428</v>
      </c>
      <c r="G48" s="300" t="s">
        <v>428</v>
      </c>
      <c r="H48" s="300">
        <v>6598</v>
      </c>
      <c r="I48" s="300">
        <v>20446</v>
      </c>
      <c r="J48" s="300">
        <v>96546</v>
      </c>
      <c r="K48" s="300">
        <v>167414</v>
      </c>
      <c r="L48" s="300">
        <v>147145</v>
      </c>
    </row>
    <row r="49" spans="1:12" s="279" customFormat="1" ht="15" customHeight="1">
      <c r="A49" s="286"/>
      <c r="B49" s="287" t="s">
        <v>2142</v>
      </c>
      <c r="C49" s="291"/>
      <c r="D49" s="292"/>
      <c r="E49" s="285">
        <v>199757759</v>
      </c>
      <c r="F49" s="300" t="s">
        <v>428</v>
      </c>
      <c r="G49" s="300" t="s">
        <v>428</v>
      </c>
      <c r="H49" s="289">
        <v>4729925</v>
      </c>
      <c r="I49" s="289">
        <v>13266806</v>
      </c>
      <c r="J49" s="289">
        <v>47425359</v>
      </c>
      <c r="K49" s="289">
        <v>71636021</v>
      </c>
      <c r="L49" s="289">
        <v>62699648</v>
      </c>
    </row>
    <row r="50" spans="1:12" s="279" customFormat="1" ht="15" customHeight="1">
      <c r="A50" s="286"/>
      <c r="B50" s="290"/>
      <c r="C50" s="291" t="s">
        <v>2130</v>
      </c>
      <c r="D50" s="292"/>
      <c r="E50" s="293">
        <v>115037501</v>
      </c>
      <c r="F50" s="294" t="s">
        <v>428</v>
      </c>
      <c r="G50" s="294" t="s">
        <v>428</v>
      </c>
      <c r="H50" s="294">
        <v>2671819</v>
      </c>
      <c r="I50" s="294">
        <v>7510370</v>
      </c>
      <c r="J50" s="294">
        <v>27092479</v>
      </c>
      <c r="K50" s="294">
        <v>41341500</v>
      </c>
      <c r="L50" s="294">
        <v>36421334</v>
      </c>
    </row>
    <row r="51" spans="1:12" s="279" customFormat="1" ht="15" customHeight="1">
      <c r="A51" s="286"/>
      <c r="B51" s="290"/>
      <c r="C51" s="295" t="s">
        <v>2131</v>
      </c>
      <c r="D51" s="287" t="s">
        <v>2132</v>
      </c>
      <c r="E51" s="296">
        <v>40849215</v>
      </c>
      <c r="F51" s="297" t="s">
        <v>428</v>
      </c>
      <c r="G51" s="297" t="s">
        <v>428</v>
      </c>
      <c r="H51" s="297">
        <v>1113324</v>
      </c>
      <c r="I51" s="297">
        <v>3114486</v>
      </c>
      <c r="J51" s="297">
        <v>10553640</v>
      </c>
      <c r="K51" s="297">
        <v>14459390</v>
      </c>
      <c r="L51" s="297">
        <v>11608374</v>
      </c>
    </row>
    <row r="52" spans="1:12" s="279" customFormat="1" ht="15" customHeight="1">
      <c r="A52" s="286"/>
      <c r="B52" s="290"/>
      <c r="C52" s="295"/>
      <c r="D52" s="290" t="s">
        <v>2133</v>
      </c>
      <c r="E52" s="296">
        <v>159391</v>
      </c>
      <c r="F52" s="297" t="s">
        <v>428</v>
      </c>
      <c r="G52" s="297" t="s">
        <v>428</v>
      </c>
      <c r="H52" s="297">
        <v>3745</v>
      </c>
      <c r="I52" s="297">
        <v>11571</v>
      </c>
      <c r="J52" s="297">
        <v>36158</v>
      </c>
      <c r="K52" s="297">
        <v>55267</v>
      </c>
      <c r="L52" s="297">
        <v>52649</v>
      </c>
    </row>
    <row r="53" spans="1:12" s="279" customFormat="1" ht="15" customHeight="1">
      <c r="A53" s="286"/>
      <c r="B53" s="290"/>
      <c r="C53" s="295"/>
      <c r="D53" s="290" t="s">
        <v>2134</v>
      </c>
      <c r="E53" s="296">
        <v>5025868</v>
      </c>
      <c r="F53" s="297" t="s">
        <v>428</v>
      </c>
      <c r="G53" s="297" t="s">
        <v>428</v>
      </c>
      <c r="H53" s="297">
        <v>169269</v>
      </c>
      <c r="I53" s="297">
        <v>420297</v>
      </c>
      <c r="J53" s="297">
        <v>1282232</v>
      </c>
      <c r="K53" s="297">
        <v>1782326</v>
      </c>
      <c r="L53" s="297">
        <v>1371744</v>
      </c>
    </row>
    <row r="54" spans="1:12" s="279" customFormat="1" ht="15" customHeight="1">
      <c r="A54" s="286"/>
      <c r="B54" s="290"/>
      <c r="C54" s="295"/>
      <c r="D54" s="298" t="s">
        <v>2135</v>
      </c>
      <c r="E54" s="299">
        <v>38685785</v>
      </c>
      <c r="F54" s="300" t="s">
        <v>428</v>
      </c>
      <c r="G54" s="300" t="s">
        <v>428</v>
      </c>
      <c r="H54" s="300">
        <v>771769</v>
      </c>
      <c r="I54" s="300">
        <v>2210081</v>
      </c>
      <c r="J54" s="300">
        <v>8460850</v>
      </c>
      <c r="K54" s="300">
        <v>13997538</v>
      </c>
      <c r="L54" s="300">
        <v>13245547</v>
      </c>
    </row>
    <row r="55" spans="1:12" s="279" customFormat="1" ht="15" customHeight="1">
      <c r="A55" s="286"/>
      <c r="B55" s="287" t="s">
        <v>2143</v>
      </c>
      <c r="C55" s="291"/>
      <c r="D55" s="292"/>
      <c r="E55" s="285">
        <v>67305512</v>
      </c>
      <c r="F55" s="300" t="s">
        <v>428</v>
      </c>
      <c r="G55" s="300" t="s">
        <v>428</v>
      </c>
      <c r="H55" s="289">
        <v>8443268</v>
      </c>
      <c r="I55" s="289">
        <v>13542029</v>
      </c>
      <c r="J55" s="289">
        <v>16456328</v>
      </c>
      <c r="K55" s="289">
        <v>17274042</v>
      </c>
      <c r="L55" s="289">
        <v>11589767</v>
      </c>
    </row>
    <row r="56" spans="1:12" s="279" customFormat="1" ht="15" customHeight="1">
      <c r="A56" s="286"/>
      <c r="B56" s="290"/>
      <c r="C56" s="291" t="s">
        <v>2130</v>
      </c>
      <c r="D56" s="292"/>
      <c r="E56" s="293">
        <v>57400599</v>
      </c>
      <c r="F56" s="294" t="s">
        <v>428</v>
      </c>
      <c r="G56" s="294" t="s">
        <v>428</v>
      </c>
      <c r="H56" s="294">
        <v>7016037</v>
      </c>
      <c r="I56" s="294">
        <v>11366720</v>
      </c>
      <c r="J56" s="294">
        <v>14087402</v>
      </c>
      <c r="K56" s="294">
        <v>14894135</v>
      </c>
      <c r="L56" s="294">
        <v>10036237</v>
      </c>
    </row>
    <row r="57" spans="1:12" s="279" customFormat="1" ht="15" customHeight="1">
      <c r="A57" s="286"/>
      <c r="B57" s="290"/>
      <c r="C57" s="295" t="s">
        <v>2131</v>
      </c>
      <c r="D57" s="287" t="s">
        <v>2132</v>
      </c>
      <c r="E57" s="296">
        <v>3773574</v>
      </c>
      <c r="F57" s="297" t="s">
        <v>428</v>
      </c>
      <c r="G57" s="297" t="s">
        <v>428</v>
      </c>
      <c r="H57" s="297">
        <v>542542</v>
      </c>
      <c r="I57" s="297">
        <v>858111</v>
      </c>
      <c r="J57" s="297">
        <v>904071</v>
      </c>
      <c r="K57" s="297">
        <v>887094</v>
      </c>
      <c r="L57" s="297">
        <v>581755</v>
      </c>
    </row>
    <row r="58" spans="1:12" s="279" customFormat="1" ht="15" customHeight="1">
      <c r="A58" s="286"/>
      <c r="B58" s="290"/>
      <c r="C58" s="295"/>
      <c r="D58" s="290" t="s">
        <v>2133</v>
      </c>
      <c r="E58" s="296">
        <v>176593</v>
      </c>
      <c r="F58" s="297" t="s">
        <v>428</v>
      </c>
      <c r="G58" s="297" t="s">
        <v>428</v>
      </c>
      <c r="H58" s="297">
        <v>29231</v>
      </c>
      <c r="I58" s="297">
        <v>45943</v>
      </c>
      <c r="J58" s="297">
        <v>44718</v>
      </c>
      <c r="K58" s="297">
        <v>33345</v>
      </c>
      <c r="L58" s="297">
        <v>23357</v>
      </c>
    </row>
    <row r="59" spans="1:12" s="279" customFormat="1" ht="15" customHeight="1">
      <c r="A59" s="286"/>
      <c r="B59" s="290"/>
      <c r="C59" s="295"/>
      <c r="D59" s="290" t="s">
        <v>2134</v>
      </c>
      <c r="E59" s="296">
        <v>4000965</v>
      </c>
      <c r="F59" s="297" t="s">
        <v>428</v>
      </c>
      <c r="G59" s="297" t="s">
        <v>428</v>
      </c>
      <c r="H59" s="297">
        <v>612938</v>
      </c>
      <c r="I59" s="297">
        <v>893054</v>
      </c>
      <c r="J59" s="297">
        <v>926135</v>
      </c>
      <c r="K59" s="297">
        <v>949773</v>
      </c>
      <c r="L59" s="297">
        <v>619065</v>
      </c>
    </row>
    <row r="60" spans="1:12" s="279" customFormat="1" ht="15" customHeight="1">
      <c r="A60" s="286"/>
      <c r="B60" s="290"/>
      <c r="C60" s="295"/>
      <c r="D60" s="298" t="s">
        <v>2135</v>
      </c>
      <c r="E60" s="299">
        <v>1953781</v>
      </c>
      <c r="F60" s="300" t="s">
        <v>428</v>
      </c>
      <c r="G60" s="300" t="s">
        <v>428</v>
      </c>
      <c r="H60" s="300">
        <v>242521</v>
      </c>
      <c r="I60" s="300">
        <v>378200</v>
      </c>
      <c r="J60" s="300">
        <v>494003</v>
      </c>
      <c r="K60" s="300">
        <v>509694</v>
      </c>
      <c r="L60" s="300">
        <v>329353</v>
      </c>
    </row>
    <row r="61" spans="1:12" s="279" customFormat="1" ht="15" customHeight="1">
      <c r="A61" s="286"/>
      <c r="B61" s="287" t="s">
        <v>2144</v>
      </c>
      <c r="C61" s="291"/>
      <c r="D61" s="292"/>
      <c r="E61" s="285">
        <v>9363226</v>
      </c>
      <c r="F61" s="289" t="s">
        <v>428</v>
      </c>
      <c r="G61" s="289" t="s">
        <v>428</v>
      </c>
      <c r="H61" s="289">
        <v>102627</v>
      </c>
      <c r="I61" s="289">
        <v>241188</v>
      </c>
      <c r="J61" s="289">
        <v>745408</v>
      </c>
      <c r="K61" s="289">
        <v>3275774</v>
      </c>
      <c r="L61" s="289">
        <v>4998229</v>
      </c>
    </row>
    <row r="62" spans="1:12" s="279" customFormat="1" ht="15" customHeight="1">
      <c r="A62" s="286"/>
      <c r="B62" s="290"/>
      <c r="C62" s="291" t="s">
        <v>2130</v>
      </c>
      <c r="D62" s="292"/>
      <c r="E62" s="293">
        <v>8658522</v>
      </c>
      <c r="F62" s="294" t="s">
        <v>428</v>
      </c>
      <c r="G62" s="294" t="s">
        <v>428</v>
      </c>
      <c r="H62" s="294">
        <v>93812</v>
      </c>
      <c r="I62" s="294">
        <v>220689</v>
      </c>
      <c r="J62" s="294">
        <v>684117</v>
      </c>
      <c r="K62" s="294">
        <v>3029074</v>
      </c>
      <c r="L62" s="294">
        <v>4630831</v>
      </c>
    </row>
    <row r="63" spans="1:12" s="279" customFormat="1" ht="15" customHeight="1">
      <c r="A63" s="286"/>
      <c r="B63" s="290"/>
      <c r="C63" s="295" t="s">
        <v>2131</v>
      </c>
      <c r="D63" s="287" t="s">
        <v>2132</v>
      </c>
      <c r="E63" s="296">
        <v>46944</v>
      </c>
      <c r="F63" s="297" t="s">
        <v>428</v>
      </c>
      <c r="G63" s="297" t="s">
        <v>428</v>
      </c>
      <c r="H63" s="297" t="s">
        <v>19</v>
      </c>
      <c r="I63" s="297">
        <v>1901</v>
      </c>
      <c r="J63" s="297">
        <v>4170</v>
      </c>
      <c r="K63" s="297">
        <v>16667</v>
      </c>
      <c r="L63" s="297">
        <v>24206</v>
      </c>
    </row>
    <row r="64" spans="1:12" s="279" customFormat="1" ht="15" customHeight="1">
      <c r="A64" s="286"/>
      <c r="B64" s="290"/>
      <c r="C64" s="295"/>
      <c r="D64" s="290" t="s">
        <v>2133</v>
      </c>
      <c r="E64" s="296" t="s">
        <v>19</v>
      </c>
      <c r="F64" s="297" t="s">
        <v>428</v>
      </c>
      <c r="G64" s="297" t="s">
        <v>428</v>
      </c>
      <c r="H64" s="297" t="s">
        <v>19</v>
      </c>
      <c r="I64" s="297" t="s">
        <v>19</v>
      </c>
      <c r="J64" s="297" t="s">
        <v>19</v>
      </c>
      <c r="K64" s="297" t="s">
        <v>19</v>
      </c>
      <c r="L64" s="297" t="s">
        <v>19</v>
      </c>
    </row>
    <row r="65" spans="1:12" s="279" customFormat="1" ht="15" customHeight="1">
      <c r="A65" s="286"/>
      <c r="B65" s="290"/>
      <c r="C65" s="295"/>
      <c r="D65" s="290" t="s">
        <v>2134</v>
      </c>
      <c r="E65" s="296">
        <v>263037</v>
      </c>
      <c r="F65" s="297" t="s">
        <v>428</v>
      </c>
      <c r="G65" s="297" t="s">
        <v>428</v>
      </c>
      <c r="H65" s="297">
        <v>4765</v>
      </c>
      <c r="I65" s="297">
        <v>8821</v>
      </c>
      <c r="J65" s="297">
        <v>24422</v>
      </c>
      <c r="K65" s="297">
        <v>88036</v>
      </c>
      <c r="L65" s="297">
        <v>136993</v>
      </c>
    </row>
    <row r="66" spans="1:12" s="279" customFormat="1" ht="15" customHeight="1">
      <c r="A66" s="286"/>
      <c r="B66" s="298"/>
      <c r="C66" s="298"/>
      <c r="D66" s="298" t="s">
        <v>2135</v>
      </c>
      <c r="E66" s="299">
        <v>394723</v>
      </c>
      <c r="F66" s="300" t="s">
        <v>428</v>
      </c>
      <c r="G66" s="300" t="s">
        <v>428</v>
      </c>
      <c r="H66" s="300">
        <v>4051</v>
      </c>
      <c r="I66" s="300">
        <v>9777</v>
      </c>
      <c r="J66" s="300">
        <v>32699</v>
      </c>
      <c r="K66" s="300">
        <v>141997</v>
      </c>
      <c r="L66" s="300">
        <v>206199</v>
      </c>
    </row>
    <row r="67" spans="1:12" ht="15" customHeight="1">
      <c r="B67" s="301"/>
    </row>
    <row r="68" spans="1:12" ht="15" customHeight="1">
      <c r="B68" s="302"/>
      <c r="E68" s="303"/>
    </row>
  </sheetData>
  <mergeCells count="5">
    <mergeCell ref="A1:L1"/>
    <mergeCell ref="B4:D5"/>
    <mergeCell ref="E4:E5"/>
    <mergeCell ref="F4:G4"/>
    <mergeCell ref="H4:L4"/>
  </mergeCells>
  <phoneticPr fontId="40"/>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tint="0.59999389629810485"/>
  </sheetPr>
  <dimension ref="A1:J29"/>
  <sheetViews>
    <sheetView zoomScale="90" zoomScaleNormal="90" workbookViewId="0">
      <selection activeCell="E11" sqref="E11"/>
    </sheetView>
  </sheetViews>
  <sheetFormatPr defaultRowHeight="12"/>
  <cols>
    <col min="1" max="1" width="15.25" style="2" bestFit="1" customWidth="1"/>
    <col min="2" max="16384" width="9" style="2"/>
  </cols>
  <sheetData>
    <row r="1" spans="1:10">
      <c r="A1" s="2" t="s">
        <v>2369</v>
      </c>
      <c r="B1" s="2" t="s">
        <v>1134</v>
      </c>
    </row>
    <row r="3" spans="1:10">
      <c r="A3" s="2" t="s">
        <v>204</v>
      </c>
      <c r="C3" s="3" t="s">
        <v>6</v>
      </c>
      <c r="D3" s="3" t="s">
        <v>7</v>
      </c>
      <c r="E3" s="3" t="s">
        <v>8</v>
      </c>
      <c r="F3" s="3" t="s">
        <v>9</v>
      </c>
      <c r="G3" s="3" t="s">
        <v>10</v>
      </c>
      <c r="H3" s="3" t="s">
        <v>11</v>
      </c>
      <c r="I3" s="3" t="s">
        <v>12</v>
      </c>
      <c r="J3" s="3" t="s">
        <v>118</v>
      </c>
    </row>
    <row r="4" spans="1:10">
      <c r="B4" s="3" t="s">
        <v>146</v>
      </c>
      <c r="C4" s="100">
        <f>SUM('DU31'!F20)/SUM(Psumm!$X$13:$X$17)/10^4</f>
        <v>3.0977121075974719E-4</v>
      </c>
      <c r="D4" s="100">
        <f>SUM('DU31'!G20)/SUM(Psumm!$X$13:$X$17)/10^4</f>
        <v>4.703689427305009E-4</v>
      </c>
      <c r="E4" s="100">
        <f>SUM('DU31'!H20)/SUM(Psumm!$X$13:$X$17)/10^4</f>
        <v>6.0040797277473529E-4</v>
      </c>
      <c r="F4" s="100">
        <f>SUM('DU31'!I20)/SUM(Psumm!$X$13:$X$17)/10^4</f>
        <v>7.3237455170971941E-4</v>
      </c>
      <c r="G4" s="100">
        <f>SUM('DU31'!J20)/SUM(Psumm!$X$13:$X$17)/10^4</f>
        <v>4.8908027098704652E-4</v>
      </c>
      <c r="H4" s="100">
        <f>SUM('DU31'!K20)/SUM(Psumm!$X$13:$X$17)/10^4</f>
        <v>3.8207780085664975E-4</v>
      </c>
      <c r="I4" s="100">
        <f>SUM('DU31'!L20)/SUM(Psumm!$X$13:$X$17)/10^4</f>
        <v>4.1973552430763742E-4</v>
      </c>
      <c r="J4" s="100">
        <f>SUM('DU31'!M20)/SUM(Psumm!$X$13:$X$17)/10^4</f>
        <v>3.4038162741260366E-3</v>
      </c>
    </row>
    <row r="5" spans="1:10">
      <c r="B5" s="263" t="s">
        <v>147</v>
      </c>
      <c r="C5" s="264">
        <f>C4</f>
        <v>3.0977121075974719E-4</v>
      </c>
      <c r="D5" s="264">
        <f t="shared" ref="D5:J8" si="0">D4</f>
        <v>4.703689427305009E-4</v>
      </c>
      <c r="E5" s="264">
        <f t="shared" si="0"/>
        <v>6.0040797277473529E-4</v>
      </c>
      <c r="F5" s="264">
        <f t="shared" si="0"/>
        <v>7.3237455170971941E-4</v>
      </c>
      <c r="G5" s="264">
        <f t="shared" si="0"/>
        <v>4.8908027098704652E-4</v>
      </c>
      <c r="H5" s="264">
        <f t="shared" si="0"/>
        <v>3.8207780085664975E-4</v>
      </c>
      <c r="I5" s="264">
        <f t="shared" si="0"/>
        <v>4.1973552430763742E-4</v>
      </c>
      <c r="J5" s="264">
        <f t="shared" si="0"/>
        <v>3.4038162741260366E-3</v>
      </c>
    </row>
    <row r="6" spans="1:10">
      <c r="B6" s="263" t="s">
        <v>148</v>
      </c>
      <c r="C6" s="264">
        <f t="shared" ref="C6:C8" si="1">C5</f>
        <v>3.0977121075974719E-4</v>
      </c>
      <c r="D6" s="264">
        <f t="shared" si="0"/>
        <v>4.703689427305009E-4</v>
      </c>
      <c r="E6" s="264">
        <f t="shared" si="0"/>
        <v>6.0040797277473529E-4</v>
      </c>
      <c r="F6" s="264">
        <f t="shared" si="0"/>
        <v>7.3237455170971941E-4</v>
      </c>
      <c r="G6" s="264">
        <f t="shared" si="0"/>
        <v>4.8908027098704652E-4</v>
      </c>
      <c r="H6" s="264">
        <f t="shared" si="0"/>
        <v>3.8207780085664975E-4</v>
      </c>
      <c r="I6" s="264">
        <f t="shared" si="0"/>
        <v>4.1973552430763742E-4</v>
      </c>
      <c r="J6" s="264">
        <f t="shared" si="0"/>
        <v>3.4038162741260366E-3</v>
      </c>
    </row>
    <row r="7" spans="1:10">
      <c r="B7" s="263" t="s">
        <v>149</v>
      </c>
      <c r="C7" s="264">
        <f t="shared" si="1"/>
        <v>3.0977121075974719E-4</v>
      </c>
      <c r="D7" s="264">
        <f t="shared" si="0"/>
        <v>4.703689427305009E-4</v>
      </c>
      <c r="E7" s="264">
        <f t="shared" si="0"/>
        <v>6.0040797277473529E-4</v>
      </c>
      <c r="F7" s="264">
        <f t="shared" si="0"/>
        <v>7.3237455170971941E-4</v>
      </c>
      <c r="G7" s="264">
        <f t="shared" si="0"/>
        <v>4.8908027098704652E-4</v>
      </c>
      <c r="H7" s="264">
        <f t="shared" si="0"/>
        <v>3.8207780085664975E-4</v>
      </c>
      <c r="I7" s="264">
        <f t="shared" si="0"/>
        <v>4.1973552430763742E-4</v>
      </c>
      <c r="J7" s="264">
        <f t="shared" si="0"/>
        <v>3.4038162741260366E-3</v>
      </c>
    </row>
    <row r="8" spans="1:10">
      <c r="B8" s="263" t="s">
        <v>150</v>
      </c>
      <c r="C8" s="264">
        <f t="shared" si="1"/>
        <v>3.0977121075974719E-4</v>
      </c>
      <c r="D8" s="264">
        <f t="shared" si="0"/>
        <v>4.703689427305009E-4</v>
      </c>
      <c r="E8" s="264">
        <f t="shared" si="0"/>
        <v>6.0040797277473529E-4</v>
      </c>
      <c r="F8" s="264">
        <f t="shared" si="0"/>
        <v>7.3237455170971941E-4</v>
      </c>
      <c r="G8" s="264">
        <f t="shared" si="0"/>
        <v>4.8908027098704652E-4</v>
      </c>
      <c r="H8" s="264">
        <f t="shared" si="0"/>
        <v>3.8207780085664975E-4</v>
      </c>
      <c r="I8" s="264">
        <f t="shared" si="0"/>
        <v>4.1973552430763742E-4</v>
      </c>
      <c r="J8" s="264">
        <f t="shared" si="0"/>
        <v>3.4038162741260366E-3</v>
      </c>
    </row>
    <row r="9" spans="1:10">
      <c r="B9" s="3" t="s">
        <v>113</v>
      </c>
      <c r="C9" s="100">
        <f>SUM('DU31'!F14)/Psumm!$X18/10^4</f>
        <v>4.2140268681216397E-3</v>
      </c>
      <c r="D9" s="100">
        <f>SUM('DU31'!G14)/Psumm!$X18/10^4</f>
        <v>4.3526598881721444E-3</v>
      </c>
      <c r="E9" s="100">
        <f>SUM('DU31'!H14)/Psumm!$X18/10^4</f>
        <v>6.1561399730697556E-3</v>
      </c>
      <c r="F9" s="100">
        <f>SUM('DU31'!I14)/Psumm!$X18/10^4</f>
        <v>6.3608582071894466E-3</v>
      </c>
      <c r="G9" s="100">
        <f>SUM('DU31'!J14)/Psumm!$X18/10^4</f>
        <v>4.3847643770259454E-3</v>
      </c>
      <c r="H9" s="100">
        <f>SUM('DU31'!K14)/Psumm!$X18/10^4</f>
        <v>3.5915333374888499E-3</v>
      </c>
      <c r="I9" s="100">
        <f>SUM('DU31'!L14)/Psumm!$X18/10^4</f>
        <v>3.1331062531413933E-3</v>
      </c>
      <c r="J9" s="100">
        <f>SUM('DU31'!M14)/Psumm!$X18/10^4</f>
        <v>3.2193088904209174E-2</v>
      </c>
    </row>
    <row r="10" spans="1:10">
      <c r="B10" s="3" t="s">
        <v>114</v>
      </c>
      <c r="C10" s="100">
        <f>SUM('DU31'!F15)/Psumm!$X19/10^4</f>
        <v>7.9214861742269872E-3</v>
      </c>
      <c r="D10" s="100">
        <f>SUM('DU31'!G15)/Psumm!$X19/10^4</f>
        <v>7.7491183357527235E-3</v>
      </c>
      <c r="E10" s="100">
        <f>SUM('DU31'!H15)/Psumm!$X19/10^4</f>
        <v>1.1650248584160661E-2</v>
      </c>
      <c r="F10" s="100">
        <f>SUM('DU31'!I15)/Psumm!$X19/10^4</f>
        <v>1.1668146203171569E-2</v>
      </c>
      <c r="G10" s="100">
        <f>SUM('DU31'!J15)/Psumm!$X19/10^4</f>
        <v>8.209775514294965E-3</v>
      </c>
      <c r="H10" s="100">
        <f>SUM('DU31'!K15)/Psumm!$X19/10^4</f>
        <v>6.6675514515244358E-3</v>
      </c>
      <c r="I10" s="100">
        <f>SUM('DU31'!L15)/Psumm!$X19/10^4</f>
        <v>5.4835551169568099E-3</v>
      </c>
      <c r="J10" s="100">
        <f>SUM('DU31'!M15)/Psumm!$X19/10^4</f>
        <v>5.9349881380088156E-2</v>
      </c>
    </row>
    <row r="11" spans="1:10">
      <c r="B11" s="3" t="s">
        <v>115</v>
      </c>
      <c r="C11" s="100">
        <f>SUM('DU31'!F16)/Psumm!$X20/10^4</f>
        <v>1.5944258402064888E-2</v>
      </c>
      <c r="D11" s="100">
        <f>SUM('DU31'!G16)/Psumm!$X20/10^4</f>
        <v>1.3912469580492436E-2</v>
      </c>
      <c r="E11" s="100">
        <f>SUM('DU31'!H16)/Psumm!$X20/10^4</f>
        <v>2.2978089314299517E-2</v>
      </c>
      <c r="F11" s="100">
        <f>SUM('DU31'!I16)/Psumm!$X20/10^4</f>
        <v>2.1121431783039248E-2</v>
      </c>
      <c r="G11" s="100">
        <f>SUM('DU31'!J16)/Psumm!$X20/10^4</f>
        <v>1.4915403611160682E-2</v>
      </c>
      <c r="H11" s="100">
        <f>SUM('DU31'!K16)/Psumm!$X20/10^4</f>
        <v>1.2322330635248046E-2</v>
      </c>
      <c r="I11" s="100">
        <f>SUM('DU31'!L16)/Psumm!$X20/10^4</f>
        <v>9.4225286632098997E-3</v>
      </c>
      <c r="J11" s="100">
        <f>SUM('DU31'!M16)/Psumm!$X20/10^4</f>
        <v>0.11061651198951472</v>
      </c>
    </row>
    <row r="12" spans="1:10">
      <c r="B12" s="3" t="s">
        <v>116</v>
      </c>
      <c r="C12" s="100">
        <f>SUM('DU31'!F17)/Psumm!$X21/10^4</f>
        <v>3.3448687517128935E-2</v>
      </c>
      <c r="D12" s="100">
        <f>SUM('DU31'!G17)/Psumm!$X21/10^4</f>
        <v>2.6971975901040047E-2</v>
      </c>
      <c r="E12" s="100">
        <f>SUM('DU31'!H17)/Psumm!$X21/10^4</f>
        <v>4.8125455803863827E-2</v>
      </c>
      <c r="F12" s="100">
        <f>SUM('DU31'!I17)/Psumm!$X21/10^4</f>
        <v>4.0345783843291731E-2</v>
      </c>
      <c r="G12" s="100">
        <f>SUM('DU31'!J17)/Psumm!$X21/10^4</f>
        <v>2.9171911798178178E-2</v>
      </c>
      <c r="H12" s="100">
        <f>SUM('DU31'!K17)/Psumm!$X21/10^4</f>
        <v>2.3849980722690092E-2</v>
      </c>
      <c r="I12" s="100">
        <f>SUM('DU31'!L17)/Psumm!$X21/10^4</f>
        <v>1.7035567798066694E-2</v>
      </c>
      <c r="J12" s="100">
        <f>SUM('DU31'!M17)/Psumm!$X21/10^4</f>
        <v>0.21894936338425949</v>
      </c>
    </row>
    <row r="13" spans="1:10">
      <c r="B13" s="3" t="s">
        <v>117</v>
      </c>
      <c r="C13" s="100">
        <f>SUM('DU31'!F18)/Psumm!$X22/10^4</f>
        <v>5.6751412718038852E-2</v>
      </c>
      <c r="D13" s="100">
        <f>SUM('DU31'!G18)/Psumm!$X22/10^4</f>
        <v>4.6852167870755468E-2</v>
      </c>
      <c r="E13" s="100">
        <f>SUM('DU31'!H18)/Psumm!$X22/10^4</f>
        <v>8.6506200972127148E-2</v>
      </c>
      <c r="F13" s="100">
        <f>SUM('DU31'!I18)/Psumm!$X22/10^4</f>
        <v>7.249227646014926E-2</v>
      </c>
      <c r="G13" s="100">
        <f>SUM('DU31'!J18)/Psumm!$X22/10^4</f>
        <v>5.4080958366117933E-2</v>
      </c>
      <c r="H13" s="100">
        <f>SUM('DU31'!K18)/Psumm!$X22/10^4</f>
        <v>4.3178590040976489E-2</v>
      </c>
      <c r="I13" s="100">
        <f>SUM('DU31'!L18)/Psumm!$X22/10^4</f>
        <v>2.8563472680638871E-2</v>
      </c>
      <c r="J13" s="100">
        <f>SUM('DU31'!M18)/Psumm!$X22/10^4</f>
        <v>0.38842507910880403</v>
      </c>
    </row>
    <row r="14" spans="1:10">
      <c r="B14" s="263" t="s">
        <v>412</v>
      </c>
      <c r="C14" s="264">
        <f>SUM('DU31'!F19)/SUM(Psumm!$X23:$X24)/10^4</f>
        <v>6.6208418262126631E-2</v>
      </c>
      <c r="D14" s="264">
        <f>SUM('DU31'!G19)/SUM(Psumm!$X23:$X24)/10^4</f>
        <v>6.351739355035059E-2</v>
      </c>
      <c r="E14" s="264">
        <f>SUM('DU31'!H19)/SUM(Psumm!$X23:$X24)/10^4</f>
        <v>0.12626992739839582</v>
      </c>
      <c r="F14" s="264">
        <f>SUM('DU31'!I19)/SUM(Psumm!$X23:$X24)/10^4</f>
        <v>0.12077775419571599</v>
      </c>
      <c r="G14" s="264">
        <f>SUM('DU31'!J19)/SUM(Psumm!$X23:$X24)/10^4</f>
        <v>9.8364561767426598E-2</v>
      </c>
      <c r="H14" s="264">
        <f>SUM('DU31'!K19)/SUM(Psumm!$X23:$X24)/10^4</f>
        <v>8.138147277539956E-2</v>
      </c>
      <c r="I14" s="264">
        <f>SUM('DU31'!L19)/SUM(Psumm!$X23:$X24)/10^4</f>
        <v>4.6988815428541685E-2</v>
      </c>
      <c r="J14" s="264">
        <f>SUM('DU31'!M19)/SUM(Psumm!$X23:$X24)/10^4</f>
        <v>0.60350834337795689</v>
      </c>
    </row>
    <row r="15" spans="1:10">
      <c r="B15" s="3"/>
      <c r="C15" s="100"/>
      <c r="D15" s="100"/>
      <c r="E15" s="100"/>
      <c r="F15" s="100"/>
      <c r="G15" s="100"/>
      <c r="H15" s="100"/>
      <c r="I15" s="100"/>
      <c r="J15" s="100"/>
    </row>
    <row r="17" spans="1:10">
      <c r="A17" s="2" t="s">
        <v>205</v>
      </c>
      <c r="C17" s="3" t="s">
        <v>6</v>
      </c>
      <c r="D17" s="3" t="s">
        <v>7</v>
      </c>
      <c r="E17" s="3" t="s">
        <v>8</v>
      </c>
      <c r="F17" s="3" t="s">
        <v>9</v>
      </c>
      <c r="G17" s="3" t="s">
        <v>10</v>
      </c>
      <c r="H17" s="3" t="s">
        <v>11</v>
      </c>
      <c r="I17" s="3" t="s">
        <v>12</v>
      </c>
      <c r="J17" s="3" t="s">
        <v>118</v>
      </c>
    </row>
    <row r="18" spans="1:10">
      <c r="B18" s="3" t="s">
        <v>146</v>
      </c>
      <c r="C18" s="100">
        <f>SUM('DU31'!F30)/SUM(Psumm!$Y$13:$Y$17)/10^4</f>
        <v>2.7943001760064024E-4</v>
      </c>
      <c r="D18" s="100">
        <f>SUM('DU31'!G30)/SUM(Psumm!$Y$13:$Y$17)/10^4</f>
        <v>4.4852512383604707E-4</v>
      </c>
      <c r="E18" s="100">
        <f>SUM('DU31'!H30)/SUM(Psumm!$Y$13:$Y$17)/10^4</f>
        <v>4.5897243121039013E-4</v>
      </c>
      <c r="F18" s="100">
        <f>SUM('DU31'!I30)/SUM(Psumm!$Y$13:$Y$17)/10^4</f>
        <v>5.8226011280444691E-4</v>
      </c>
      <c r="G18" s="100">
        <f>SUM('DU31'!J30)/SUM(Psumm!$Y$13:$Y$17)/10^4</f>
        <v>3.6674303443508152E-4</v>
      </c>
      <c r="H18" s="100">
        <f>SUM('DU31'!K30)/SUM(Psumm!$Y$13:$Y$17)/10^4</f>
        <v>3.3109927986379361E-4</v>
      </c>
      <c r="I18" s="100">
        <f>SUM('DU31'!L30)/SUM(Psumm!$Y$13:$Y$17)/10^4</f>
        <v>3.7477942472303766E-4</v>
      </c>
      <c r="J18" s="100">
        <f>SUM('DU31'!M30)/SUM(Psumm!$Y$13:$Y$17)/10^4</f>
        <v>2.8418094244734371E-3</v>
      </c>
    </row>
    <row r="19" spans="1:10">
      <c r="B19" s="263" t="s">
        <v>147</v>
      </c>
      <c r="C19" s="264">
        <f>C18</f>
        <v>2.7943001760064024E-4</v>
      </c>
      <c r="D19" s="264">
        <f t="shared" ref="D19:J22" si="2">D18</f>
        <v>4.4852512383604707E-4</v>
      </c>
      <c r="E19" s="264">
        <f t="shared" si="2"/>
        <v>4.5897243121039013E-4</v>
      </c>
      <c r="F19" s="264">
        <f t="shared" si="2"/>
        <v>5.8226011280444691E-4</v>
      </c>
      <c r="G19" s="264">
        <f t="shared" si="2"/>
        <v>3.6674303443508152E-4</v>
      </c>
      <c r="H19" s="264">
        <f t="shared" si="2"/>
        <v>3.3109927986379361E-4</v>
      </c>
      <c r="I19" s="264">
        <f t="shared" si="2"/>
        <v>3.7477942472303766E-4</v>
      </c>
      <c r="J19" s="264">
        <f t="shared" si="2"/>
        <v>2.8418094244734371E-3</v>
      </c>
    </row>
    <row r="20" spans="1:10">
      <c r="B20" s="263" t="s">
        <v>148</v>
      </c>
      <c r="C20" s="264">
        <f t="shared" ref="C20:C22" si="3">C19</f>
        <v>2.7943001760064024E-4</v>
      </c>
      <c r="D20" s="264">
        <f t="shared" si="2"/>
        <v>4.4852512383604707E-4</v>
      </c>
      <c r="E20" s="264">
        <f t="shared" si="2"/>
        <v>4.5897243121039013E-4</v>
      </c>
      <c r="F20" s="264">
        <f t="shared" si="2"/>
        <v>5.8226011280444691E-4</v>
      </c>
      <c r="G20" s="264">
        <f t="shared" si="2"/>
        <v>3.6674303443508152E-4</v>
      </c>
      <c r="H20" s="264">
        <f t="shared" si="2"/>
        <v>3.3109927986379361E-4</v>
      </c>
      <c r="I20" s="264">
        <f t="shared" si="2"/>
        <v>3.7477942472303766E-4</v>
      </c>
      <c r="J20" s="264">
        <f t="shared" si="2"/>
        <v>2.8418094244734371E-3</v>
      </c>
    </row>
    <row r="21" spans="1:10">
      <c r="B21" s="263" t="s">
        <v>149</v>
      </c>
      <c r="C21" s="264">
        <f t="shared" si="3"/>
        <v>2.7943001760064024E-4</v>
      </c>
      <c r="D21" s="264">
        <f t="shared" si="2"/>
        <v>4.4852512383604707E-4</v>
      </c>
      <c r="E21" s="264">
        <f t="shared" si="2"/>
        <v>4.5897243121039013E-4</v>
      </c>
      <c r="F21" s="264">
        <f t="shared" si="2"/>
        <v>5.8226011280444691E-4</v>
      </c>
      <c r="G21" s="264">
        <f t="shared" si="2"/>
        <v>3.6674303443508152E-4</v>
      </c>
      <c r="H21" s="264">
        <f t="shared" si="2"/>
        <v>3.3109927986379361E-4</v>
      </c>
      <c r="I21" s="264">
        <f t="shared" si="2"/>
        <v>3.7477942472303766E-4</v>
      </c>
      <c r="J21" s="264">
        <f t="shared" si="2"/>
        <v>2.8418094244734371E-3</v>
      </c>
    </row>
    <row r="22" spans="1:10">
      <c r="B22" s="263" t="s">
        <v>150</v>
      </c>
      <c r="C22" s="264">
        <f t="shared" si="3"/>
        <v>2.7943001760064024E-4</v>
      </c>
      <c r="D22" s="264">
        <f t="shared" si="2"/>
        <v>4.4852512383604707E-4</v>
      </c>
      <c r="E22" s="264">
        <f t="shared" si="2"/>
        <v>4.5897243121039013E-4</v>
      </c>
      <c r="F22" s="264">
        <f t="shared" si="2"/>
        <v>5.8226011280444691E-4</v>
      </c>
      <c r="G22" s="264">
        <f t="shared" si="2"/>
        <v>3.6674303443508152E-4</v>
      </c>
      <c r="H22" s="264">
        <f t="shared" si="2"/>
        <v>3.3109927986379361E-4</v>
      </c>
      <c r="I22" s="264">
        <f t="shared" si="2"/>
        <v>3.7477942472303766E-4</v>
      </c>
      <c r="J22" s="264">
        <f t="shared" si="2"/>
        <v>2.8418094244734371E-3</v>
      </c>
    </row>
    <row r="23" spans="1:10">
      <c r="B23" s="3" t="s">
        <v>113</v>
      </c>
      <c r="C23" s="100">
        <f>SUM('DU31'!F24)/Psumm!$Y18/10^4</f>
        <v>4.3670048952857863E-3</v>
      </c>
      <c r="D23" s="100">
        <f>SUM('DU31'!G24)/Psumm!$Y18/10^4</f>
        <v>4.6760472641550876E-3</v>
      </c>
      <c r="E23" s="100">
        <f>SUM('DU31'!H24)/Psumm!$Y18/10^4</f>
        <v>4.7767837533127374E-3</v>
      </c>
      <c r="F23" s="100">
        <f>SUM('DU31'!I24)/Psumm!$Y18/10^4</f>
        <v>4.3886749539999324E-3</v>
      </c>
      <c r="G23" s="100">
        <f>SUM('DU31'!J24)/Psumm!$Y18/10^4</f>
        <v>2.8036370558004011E-3</v>
      </c>
      <c r="H23" s="100">
        <f>SUM('DU31'!K24)/Psumm!$Y18/10^4</f>
        <v>2.5506244783811884E-3</v>
      </c>
      <c r="I23" s="100">
        <f>SUM('DU31'!L24)/Psumm!$Y18/10^4</f>
        <v>2.531101902963039E-3</v>
      </c>
      <c r="J23" s="100">
        <f>SUM('DU31'!M24)/Psumm!$Y18/10^4</f>
        <v>2.6093874303898174E-2</v>
      </c>
    </row>
    <row r="24" spans="1:10">
      <c r="B24" s="3" t="s">
        <v>114</v>
      </c>
      <c r="C24" s="100">
        <f>SUM('DU31'!F25)/Psumm!$Y19/10^4</f>
        <v>1.179099203352018E-2</v>
      </c>
      <c r="D24" s="100">
        <f>SUM('DU31'!G25)/Psumm!$Y19/10^4</f>
        <v>1.0963617865263E-2</v>
      </c>
      <c r="E24" s="100">
        <f>SUM('DU31'!H25)/Psumm!$Y19/10^4</f>
        <v>1.1192972100816838E-2</v>
      </c>
      <c r="F24" s="100">
        <f>SUM('DU31'!I25)/Psumm!$Y19/10^4</f>
        <v>9.2947927608522142E-3</v>
      </c>
      <c r="G24" s="100">
        <f>SUM('DU31'!J25)/Psumm!$Y19/10^4</f>
        <v>6.0073820512472004E-3</v>
      </c>
      <c r="H24" s="100">
        <f>SUM('DU31'!K25)/Psumm!$Y19/10^4</f>
        <v>5.5025600301339909E-3</v>
      </c>
      <c r="I24" s="100">
        <f>SUM('DU31'!L25)/Psumm!$Y19/10^4</f>
        <v>4.9843893498086522E-3</v>
      </c>
      <c r="J24" s="100">
        <f>SUM('DU31'!M25)/Psumm!$Y19/10^4</f>
        <v>5.9736706191642078E-2</v>
      </c>
    </row>
    <row r="25" spans="1:10">
      <c r="B25" s="3" t="s">
        <v>115</v>
      </c>
      <c r="C25" s="100">
        <f>SUM('DU31'!F26)/Psumm!$Y20/10^4</f>
        <v>2.9911120063145814E-2</v>
      </c>
      <c r="D25" s="100">
        <f>SUM('DU31'!G26)/Psumm!$Y20/10^4</f>
        <v>2.533181458667302E-2</v>
      </c>
      <c r="E25" s="100">
        <f>SUM('DU31'!H26)/Psumm!$Y20/10^4</f>
        <v>2.8388529153579454E-2</v>
      </c>
      <c r="F25" s="100">
        <f>SUM('DU31'!I26)/Psumm!$Y20/10^4</f>
        <v>2.0564498501145091E-2</v>
      </c>
      <c r="G25" s="100">
        <f>SUM('DU31'!J26)/Psumm!$Y20/10^4</f>
        <v>1.3766882400570949E-2</v>
      </c>
      <c r="H25" s="100">
        <f>SUM('DU31'!K26)/Psumm!$Y20/10^4</f>
        <v>1.2346477000348395E-2</v>
      </c>
      <c r="I25" s="100">
        <f>SUM('DU31'!L26)/Psumm!$Y20/10^4</f>
        <v>1.0813157953318117E-2</v>
      </c>
      <c r="J25" s="100">
        <f>SUM('DU31'!M26)/Psumm!$Y20/10^4</f>
        <v>0.14112247965878083</v>
      </c>
    </row>
    <row r="26" spans="1:10">
      <c r="B26" s="3" t="s">
        <v>116</v>
      </c>
      <c r="C26" s="100">
        <f>SUM('DU31'!F27)/Psumm!$Y21/10^4</f>
        <v>5.9982089757867299E-2</v>
      </c>
      <c r="D26" s="100">
        <f>SUM('DU31'!G27)/Psumm!$Y21/10^4</f>
        <v>5.4786333617805119E-2</v>
      </c>
      <c r="E26" s="100">
        <f>SUM('DU31'!H27)/Psumm!$Y21/10^4</f>
        <v>6.7870441594623868E-2</v>
      </c>
      <c r="F26" s="100">
        <f>SUM('DU31'!I27)/Psumm!$Y21/10^4</f>
        <v>4.8834749951843899E-2</v>
      </c>
      <c r="G26" s="100">
        <f>SUM('DU31'!J27)/Psumm!$Y21/10^4</f>
        <v>3.3316367078321585E-2</v>
      </c>
      <c r="H26" s="100">
        <f>SUM('DU31'!K27)/Psumm!$Y21/10^4</f>
        <v>2.9837965886346501E-2</v>
      </c>
      <c r="I26" s="100">
        <f>SUM('DU31'!L27)/Psumm!$Y21/10^4</f>
        <v>2.4594372561100839E-2</v>
      </c>
      <c r="J26" s="100">
        <f>SUM('DU31'!M27)/Psumm!$Y21/10^4</f>
        <v>0.3192223204479091</v>
      </c>
    </row>
    <row r="27" spans="1:10">
      <c r="B27" s="3" t="s">
        <v>117</v>
      </c>
      <c r="C27" s="100">
        <f>SUM('DU31'!F28)/Psumm!$Y22/10^4</f>
        <v>7.3770469685167553E-2</v>
      </c>
      <c r="D27" s="100">
        <f>SUM('DU31'!G28)/Psumm!$Y22/10^4</f>
        <v>8.042969473792147E-2</v>
      </c>
      <c r="E27" s="100">
        <f>SUM('DU31'!H28)/Psumm!$Y22/10^4</f>
        <v>0.11619351554193956</v>
      </c>
      <c r="F27" s="100">
        <f>SUM('DU31'!I28)/Psumm!$Y22/10^4</f>
        <v>9.4615233781209354E-2</v>
      </c>
      <c r="G27" s="100">
        <f>SUM('DU31'!J28)/Psumm!$Y22/10^4</f>
        <v>6.9967960883855054E-2</v>
      </c>
      <c r="H27" s="100">
        <f>SUM('DU31'!K28)/Psumm!$Y22/10^4</f>
        <v>6.4754633618944984E-2</v>
      </c>
      <c r="I27" s="100">
        <f>SUM('DU31'!L28)/Psumm!$Y22/10^4</f>
        <v>5.0686475391404306E-2</v>
      </c>
      <c r="J27" s="100">
        <f>SUM('DU31'!M28)/Psumm!$Y22/10^4</f>
        <v>0.55041798364044225</v>
      </c>
    </row>
    <row r="28" spans="1:10">
      <c r="B28" s="263" t="s">
        <v>412</v>
      </c>
      <c r="C28" s="264">
        <f>SUM('DU31'!F29)/SUM(Psumm!$Y23:$Y24)/10^4</f>
        <v>4.6421199847523471E-2</v>
      </c>
      <c r="D28" s="264">
        <f>SUM('DU31'!G29)/SUM(Psumm!$Y23:$Y24)/10^4</f>
        <v>6.7797236809058831E-2</v>
      </c>
      <c r="E28" s="264">
        <f>SUM('DU31'!H29)/SUM(Psumm!$Y23:$Y24)/10^4</f>
        <v>0.13178702241124554</v>
      </c>
      <c r="F28" s="264">
        <f>SUM('DU31'!I29)/SUM(Psumm!$Y23:$Y24)/10^4</f>
        <v>0.14107075242579198</v>
      </c>
      <c r="G28" s="264">
        <f>SUM('DU31'!J29)/SUM(Psumm!$Y23:$Y24)/10^4</f>
        <v>0.132569803272126</v>
      </c>
      <c r="H28" s="264">
        <f>SUM('DU31'!K29)/SUM(Psumm!$Y23:$Y24)/10^4</f>
        <v>0.1440080929851871</v>
      </c>
      <c r="I28" s="264">
        <f>SUM('DU31'!L29)/SUM(Psumm!$Y23:$Y24)/10^4</f>
        <v>0.10905323037342728</v>
      </c>
      <c r="J28" s="264">
        <f>SUM('DU31'!M29)/SUM(Psumm!$Y23:$Y24)/10^4</f>
        <v>0.77270733812436021</v>
      </c>
    </row>
    <row r="29" spans="1:10">
      <c r="B29" s="3"/>
      <c r="C29" s="100"/>
      <c r="D29" s="100"/>
      <c r="E29" s="100"/>
      <c r="F29" s="100"/>
      <c r="G29" s="100"/>
      <c r="H29" s="100"/>
      <c r="I29" s="100"/>
      <c r="J29" s="100"/>
    </row>
  </sheetData>
  <phoneticPr fontId="40"/>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6" tint="0.59999389629810485"/>
    <pageSetUpPr fitToPage="1"/>
  </sheetPr>
  <dimension ref="A1:WML1281"/>
  <sheetViews>
    <sheetView workbookViewId="0">
      <selection activeCell="F60" sqref="F60"/>
    </sheetView>
  </sheetViews>
  <sheetFormatPr defaultColWidth="0" defaultRowHeight="11.25" zeroHeight="1"/>
  <cols>
    <col min="1" max="1" width="1.5" style="102" customWidth="1"/>
    <col min="2" max="2" width="2.5" style="102" customWidth="1"/>
    <col min="3" max="3" width="2.375" style="102" customWidth="1"/>
    <col min="4" max="4" width="10" style="102" customWidth="1"/>
    <col min="5" max="35" width="7.875" style="102" customWidth="1"/>
    <col min="36" max="36" width="2.25" style="102" customWidth="1"/>
    <col min="37" max="37" width="9" style="102" hidden="1" customWidth="1"/>
    <col min="38" max="276" width="9" style="102" hidden="1"/>
    <col min="277" max="277" width="1.5" style="102" customWidth="1"/>
    <col min="278" max="278" width="2.5" style="102" customWidth="1"/>
    <col min="279" max="279" width="2.375" style="102" customWidth="1"/>
    <col min="280" max="280" width="10" style="102" customWidth="1"/>
    <col min="281" max="291" width="7.875" style="102" customWidth="1"/>
    <col min="292" max="292" width="2.25" style="102" customWidth="1"/>
    <col min="293" max="293" width="9" style="102" hidden="1" customWidth="1"/>
    <col min="294" max="532" width="9" style="102" hidden="1"/>
    <col min="533" max="533" width="1.5" style="102" customWidth="1"/>
    <col min="534" max="534" width="2.5" style="102" customWidth="1"/>
    <col min="535" max="535" width="2.375" style="102" customWidth="1"/>
    <col min="536" max="536" width="10" style="102" customWidth="1"/>
    <col min="537" max="547" width="7.875" style="102" customWidth="1"/>
    <col min="548" max="548" width="2.25" style="102" customWidth="1"/>
    <col min="549" max="549" width="9" style="102" hidden="1" customWidth="1"/>
    <col min="550" max="788" width="9" style="102" hidden="1"/>
    <col min="789" max="789" width="1.5" style="102" customWidth="1"/>
    <col min="790" max="790" width="2.5" style="102" customWidth="1"/>
    <col min="791" max="791" width="2.375" style="102" customWidth="1"/>
    <col min="792" max="792" width="10" style="102" customWidth="1"/>
    <col min="793" max="803" width="7.875" style="102" customWidth="1"/>
    <col min="804" max="804" width="2.25" style="102" customWidth="1"/>
    <col min="805" max="805" width="9" style="102" hidden="1" customWidth="1"/>
    <col min="806" max="1044" width="9" style="102" hidden="1"/>
    <col min="1045" max="1045" width="1.5" style="102" customWidth="1"/>
    <col min="1046" max="1046" width="2.5" style="102" customWidth="1"/>
    <col min="1047" max="1047" width="2.375" style="102" customWidth="1"/>
    <col min="1048" max="1048" width="10" style="102" customWidth="1"/>
    <col min="1049" max="1059" width="7.875" style="102" customWidth="1"/>
    <col min="1060" max="1060" width="2.25" style="102" customWidth="1"/>
    <col min="1061" max="1061" width="9" style="102" hidden="1" customWidth="1"/>
    <col min="1062" max="1300" width="9" style="102" hidden="1"/>
    <col min="1301" max="1301" width="1.5" style="102" customWidth="1"/>
    <col min="1302" max="1302" width="2.5" style="102" customWidth="1"/>
    <col min="1303" max="1303" width="2.375" style="102" customWidth="1"/>
    <col min="1304" max="1304" width="10" style="102" customWidth="1"/>
    <col min="1305" max="1315" width="7.875" style="102" customWidth="1"/>
    <col min="1316" max="1316" width="2.25" style="102" customWidth="1"/>
    <col min="1317" max="1317" width="9" style="102" hidden="1" customWidth="1"/>
    <col min="1318" max="1556" width="9" style="102" hidden="1"/>
    <col min="1557" max="1557" width="1.5" style="102" customWidth="1"/>
    <col min="1558" max="1558" width="2.5" style="102" customWidth="1"/>
    <col min="1559" max="1559" width="2.375" style="102" customWidth="1"/>
    <col min="1560" max="1560" width="10" style="102" customWidth="1"/>
    <col min="1561" max="1571" width="7.875" style="102" customWidth="1"/>
    <col min="1572" max="1572" width="2.25" style="102" customWidth="1"/>
    <col min="1573" max="1573" width="9" style="102" hidden="1" customWidth="1"/>
    <col min="1574" max="1812" width="9" style="102" hidden="1"/>
    <col min="1813" max="1813" width="1.5" style="102" customWidth="1"/>
    <col min="1814" max="1814" width="2.5" style="102" customWidth="1"/>
    <col min="1815" max="1815" width="2.375" style="102" customWidth="1"/>
    <col min="1816" max="1816" width="10" style="102" customWidth="1"/>
    <col min="1817" max="1827" width="7.875" style="102" customWidth="1"/>
    <col min="1828" max="1828" width="2.25" style="102" customWidth="1"/>
    <col min="1829" max="1829" width="9" style="102" hidden="1" customWidth="1"/>
    <col min="1830" max="2068" width="9" style="102" hidden="1"/>
    <col min="2069" max="2069" width="1.5" style="102" customWidth="1"/>
    <col min="2070" max="2070" width="2.5" style="102" customWidth="1"/>
    <col min="2071" max="2071" width="2.375" style="102" customWidth="1"/>
    <col min="2072" max="2072" width="10" style="102" customWidth="1"/>
    <col min="2073" max="2083" width="7.875" style="102" customWidth="1"/>
    <col min="2084" max="2084" width="2.25" style="102" customWidth="1"/>
    <col min="2085" max="2085" width="9" style="102" hidden="1" customWidth="1"/>
    <col min="2086" max="2324" width="9" style="102" hidden="1"/>
    <col min="2325" max="2325" width="1.5" style="102" customWidth="1"/>
    <col min="2326" max="2326" width="2.5" style="102" customWidth="1"/>
    <col min="2327" max="2327" width="2.375" style="102" customWidth="1"/>
    <col min="2328" max="2328" width="10" style="102" customWidth="1"/>
    <col min="2329" max="2339" width="7.875" style="102" customWidth="1"/>
    <col min="2340" max="2340" width="2.25" style="102" customWidth="1"/>
    <col min="2341" max="2341" width="9" style="102" hidden="1" customWidth="1"/>
    <col min="2342" max="2580" width="9" style="102" hidden="1"/>
    <col min="2581" max="2581" width="1.5" style="102" customWidth="1"/>
    <col min="2582" max="2582" width="2.5" style="102" customWidth="1"/>
    <col min="2583" max="2583" width="2.375" style="102" customWidth="1"/>
    <col min="2584" max="2584" width="10" style="102" customWidth="1"/>
    <col min="2585" max="2595" width="7.875" style="102" customWidth="1"/>
    <col min="2596" max="2596" width="2.25" style="102" customWidth="1"/>
    <col min="2597" max="2597" width="9" style="102" hidden="1" customWidth="1"/>
    <col min="2598" max="2836" width="9" style="102" hidden="1"/>
    <col min="2837" max="2837" width="1.5" style="102" customWidth="1"/>
    <col min="2838" max="2838" width="2.5" style="102" customWidth="1"/>
    <col min="2839" max="2839" width="2.375" style="102" customWidth="1"/>
    <col min="2840" max="2840" width="10" style="102" customWidth="1"/>
    <col min="2841" max="2851" width="7.875" style="102" customWidth="1"/>
    <col min="2852" max="2852" width="2.25" style="102" customWidth="1"/>
    <col min="2853" max="2853" width="9" style="102" hidden="1" customWidth="1"/>
    <col min="2854" max="3092" width="9" style="102" hidden="1"/>
    <col min="3093" max="3093" width="1.5" style="102" customWidth="1"/>
    <col min="3094" max="3094" width="2.5" style="102" customWidth="1"/>
    <col min="3095" max="3095" width="2.375" style="102" customWidth="1"/>
    <col min="3096" max="3096" width="10" style="102" customWidth="1"/>
    <col min="3097" max="3107" width="7.875" style="102" customWidth="1"/>
    <col min="3108" max="3108" width="2.25" style="102" customWidth="1"/>
    <col min="3109" max="3109" width="9" style="102" hidden="1" customWidth="1"/>
    <col min="3110" max="3348" width="9" style="102" hidden="1"/>
    <col min="3349" max="3349" width="1.5" style="102" customWidth="1"/>
    <col min="3350" max="3350" width="2.5" style="102" customWidth="1"/>
    <col min="3351" max="3351" width="2.375" style="102" customWidth="1"/>
    <col min="3352" max="3352" width="10" style="102" customWidth="1"/>
    <col min="3353" max="3363" width="7.875" style="102" customWidth="1"/>
    <col min="3364" max="3364" width="2.25" style="102" customWidth="1"/>
    <col min="3365" max="3365" width="9" style="102" hidden="1" customWidth="1"/>
    <col min="3366" max="3604" width="9" style="102" hidden="1"/>
    <col min="3605" max="3605" width="1.5" style="102" customWidth="1"/>
    <col min="3606" max="3606" width="2.5" style="102" customWidth="1"/>
    <col min="3607" max="3607" width="2.375" style="102" customWidth="1"/>
    <col min="3608" max="3608" width="10" style="102" customWidth="1"/>
    <col min="3609" max="3619" width="7.875" style="102" customWidth="1"/>
    <col min="3620" max="3620" width="2.25" style="102" customWidth="1"/>
    <col min="3621" max="3621" width="9" style="102" hidden="1" customWidth="1"/>
    <col min="3622" max="3860" width="9" style="102" hidden="1"/>
    <col min="3861" max="3861" width="1.5" style="102" customWidth="1"/>
    <col min="3862" max="3862" width="2.5" style="102" customWidth="1"/>
    <col min="3863" max="3863" width="2.375" style="102" customWidth="1"/>
    <col min="3864" max="3864" width="10" style="102" customWidth="1"/>
    <col min="3865" max="3875" width="7.875" style="102" customWidth="1"/>
    <col min="3876" max="3876" width="2.25" style="102" customWidth="1"/>
    <col min="3877" max="3877" width="9" style="102" hidden="1" customWidth="1"/>
    <col min="3878" max="4116" width="9" style="102" hidden="1"/>
    <col min="4117" max="4117" width="1.5" style="102" customWidth="1"/>
    <col min="4118" max="4118" width="2.5" style="102" customWidth="1"/>
    <col min="4119" max="4119" width="2.375" style="102" customWidth="1"/>
    <col min="4120" max="4120" width="10" style="102" customWidth="1"/>
    <col min="4121" max="4131" width="7.875" style="102" customWidth="1"/>
    <col min="4132" max="4132" width="2.25" style="102" customWidth="1"/>
    <col min="4133" max="4133" width="9" style="102" hidden="1" customWidth="1"/>
    <col min="4134" max="4372" width="9" style="102" hidden="1"/>
    <col min="4373" max="4373" width="1.5" style="102" customWidth="1"/>
    <col min="4374" max="4374" width="2.5" style="102" customWidth="1"/>
    <col min="4375" max="4375" width="2.375" style="102" customWidth="1"/>
    <col min="4376" max="4376" width="10" style="102" customWidth="1"/>
    <col min="4377" max="4387" width="7.875" style="102" customWidth="1"/>
    <col min="4388" max="4388" width="2.25" style="102" customWidth="1"/>
    <col min="4389" max="4389" width="9" style="102" hidden="1" customWidth="1"/>
    <col min="4390" max="4628" width="9" style="102" hidden="1"/>
    <col min="4629" max="4629" width="1.5" style="102" customWidth="1"/>
    <col min="4630" max="4630" width="2.5" style="102" customWidth="1"/>
    <col min="4631" max="4631" width="2.375" style="102" customWidth="1"/>
    <col min="4632" max="4632" width="10" style="102" customWidth="1"/>
    <col min="4633" max="4643" width="7.875" style="102" customWidth="1"/>
    <col min="4644" max="4644" width="2.25" style="102" customWidth="1"/>
    <col min="4645" max="4645" width="9" style="102" hidden="1" customWidth="1"/>
    <col min="4646" max="4884" width="9" style="102" hidden="1"/>
    <col min="4885" max="4885" width="1.5" style="102" customWidth="1"/>
    <col min="4886" max="4886" width="2.5" style="102" customWidth="1"/>
    <col min="4887" max="4887" width="2.375" style="102" customWidth="1"/>
    <col min="4888" max="4888" width="10" style="102" customWidth="1"/>
    <col min="4889" max="4899" width="7.875" style="102" customWidth="1"/>
    <col min="4900" max="4900" width="2.25" style="102" customWidth="1"/>
    <col min="4901" max="4901" width="9" style="102" hidden="1" customWidth="1"/>
    <col min="4902" max="5140" width="9" style="102" hidden="1"/>
    <col min="5141" max="5141" width="1.5" style="102" customWidth="1"/>
    <col min="5142" max="5142" width="2.5" style="102" customWidth="1"/>
    <col min="5143" max="5143" width="2.375" style="102" customWidth="1"/>
    <col min="5144" max="5144" width="10" style="102" customWidth="1"/>
    <col min="5145" max="5155" width="7.875" style="102" customWidth="1"/>
    <col min="5156" max="5156" width="2.25" style="102" customWidth="1"/>
    <col min="5157" max="5157" width="9" style="102" hidden="1" customWidth="1"/>
    <col min="5158" max="5396" width="9" style="102" hidden="1"/>
    <col min="5397" max="5397" width="1.5" style="102" customWidth="1"/>
    <col min="5398" max="5398" width="2.5" style="102" customWidth="1"/>
    <col min="5399" max="5399" width="2.375" style="102" customWidth="1"/>
    <col min="5400" max="5400" width="10" style="102" customWidth="1"/>
    <col min="5401" max="5411" width="7.875" style="102" customWidth="1"/>
    <col min="5412" max="5412" width="2.25" style="102" customWidth="1"/>
    <col min="5413" max="5413" width="9" style="102" hidden="1" customWidth="1"/>
    <col min="5414" max="5652" width="9" style="102" hidden="1"/>
    <col min="5653" max="5653" width="1.5" style="102" customWidth="1"/>
    <col min="5654" max="5654" width="2.5" style="102" customWidth="1"/>
    <col min="5655" max="5655" width="2.375" style="102" customWidth="1"/>
    <col min="5656" max="5656" width="10" style="102" customWidth="1"/>
    <col min="5657" max="5667" width="7.875" style="102" customWidth="1"/>
    <col min="5668" max="5668" width="2.25" style="102" customWidth="1"/>
    <col min="5669" max="5669" width="9" style="102" hidden="1" customWidth="1"/>
    <col min="5670" max="5908" width="9" style="102" hidden="1"/>
    <col min="5909" max="5909" width="1.5" style="102" customWidth="1"/>
    <col min="5910" max="5910" width="2.5" style="102" customWidth="1"/>
    <col min="5911" max="5911" width="2.375" style="102" customWidth="1"/>
    <col min="5912" max="5912" width="10" style="102" customWidth="1"/>
    <col min="5913" max="5923" width="7.875" style="102" customWidth="1"/>
    <col min="5924" max="5924" width="2.25" style="102" customWidth="1"/>
    <col min="5925" max="5925" width="9" style="102" hidden="1" customWidth="1"/>
    <col min="5926" max="6164" width="9" style="102" hidden="1"/>
    <col min="6165" max="6165" width="1.5" style="102" customWidth="1"/>
    <col min="6166" max="6166" width="2.5" style="102" customWidth="1"/>
    <col min="6167" max="6167" width="2.375" style="102" customWidth="1"/>
    <col min="6168" max="6168" width="10" style="102" customWidth="1"/>
    <col min="6169" max="6179" width="7.875" style="102" customWidth="1"/>
    <col min="6180" max="6180" width="2.25" style="102" customWidth="1"/>
    <col min="6181" max="6181" width="9" style="102" hidden="1" customWidth="1"/>
    <col min="6182" max="6420" width="9" style="102" hidden="1"/>
    <col min="6421" max="6421" width="1.5" style="102" customWidth="1"/>
    <col min="6422" max="6422" width="2.5" style="102" customWidth="1"/>
    <col min="6423" max="6423" width="2.375" style="102" customWidth="1"/>
    <col min="6424" max="6424" width="10" style="102" customWidth="1"/>
    <col min="6425" max="6435" width="7.875" style="102" customWidth="1"/>
    <col min="6436" max="6436" width="2.25" style="102" customWidth="1"/>
    <col min="6437" max="6437" width="9" style="102" hidden="1" customWidth="1"/>
    <col min="6438" max="6676" width="9" style="102" hidden="1"/>
    <col min="6677" max="6677" width="1.5" style="102" customWidth="1"/>
    <col min="6678" max="6678" width="2.5" style="102" customWidth="1"/>
    <col min="6679" max="6679" width="2.375" style="102" customWidth="1"/>
    <col min="6680" max="6680" width="10" style="102" customWidth="1"/>
    <col min="6681" max="6691" width="7.875" style="102" customWidth="1"/>
    <col min="6692" max="6692" width="2.25" style="102" customWidth="1"/>
    <col min="6693" max="6693" width="9" style="102" hidden="1" customWidth="1"/>
    <col min="6694" max="6932" width="9" style="102" hidden="1"/>
    <col min="6933" max="6933" width="1.5" style="102" customWidth="1"/>
    <col min="6934" max="6934" width="2.5" style="102" customWidth="1"/>
    <col min="6935" max="6935" width="2.375" style="102" customWidth="1"/>
    <col min="6936" max="6936" width="10" style="102" customWidth="1"/>
    <col min="6937" max="6947" width="7.875" style="102" customWidth="1"/>
    <col min="6948" max="6948" width="2.25" style="102" customWidth="1"/>
    <col min="6949" max="6949" width="9" style="102" hidden="1" customWidth="1"/>
    <col min="6950" max="7188" width="9" style="102" hidden="1"/>
    <col min="7189" max="7189" width="1.5" style="102" customWidth="1"/>
    <col min="7190" max="7190" width="2.5" style="102" customWidth="1"/>
    <col min="7191" max="7191" width="2.375" style="102" customWidth="1"/>
    <col min="7192" max="7192" width="10" style="102" customWidth="1"/>
    <col min="7193" max="7203" width="7.875" style="102" customWidth="1"/>
    <col min="7204" max="7204" width="2.25" style="102" customWidth="1"/>
    <col min="7205" max="7205" width="9" style="102" hidden="1" customWidth="1"/>
    <col min="7206" max="7444" width="9" style="102" hidden="1"/>
    <col min="7445" max="7445" width="1.5" style="102" customWidth="1"/>
    <col min="7446" max="7446" width="2.5" style="102" customWidth="1"/>
    <col min="7447" max="7447" width="2.375" style="102" customWidth="1"/>
    <col min="7448" max="7448" width="10" style="102" customWidth="1"/>
    <col min="7449" max="7459" width="7.875" style="102" customWidth="1"/>
    <col min="7460" max="7460" width="2.25" style="102" customWidth="1"/>
    <col min="7461" max="7461" width="9" style="102" hidden="1" customWidth="1"/>
    <col min="7462" max="7700" width="9" style="102" hidden="1"/>
    <col min="7701" max="7701" width="1.5" style="102" customWidth="1"/>
    <col min="7702" max="7702" width="2.5" style="102" customWidth="1"/>
    <col min="7703" max="7703" width="2.375" style="102" customWidth="1"/>
    <col min="7704" max="7704" width="10" style="102" customWidth="1"/>
    <col min="7705" max="7715" width="7.875" style="102" customWidth="1"/>
    <col min="7716" max="7716" width="2.25" style="102" customWidth="1"/>
    <col min="7717" max="7717" width="9" style="102" hidden="1" customWidth="1"/>
    <col min="7718" max="7956" width="9" style="102" hidden="1"/>
    <col min="7957" max="7957" width="1.5" style="102" customWidth="1"/>
    <col min="7958" max="7958" width="2.5" style="102" customWidth="1"/>
    <col min="7959" max="7959" width="2.375" style="102" customWidth="1"/>
    <col min="7960" max="7960" width="10" style="102" customWidth="1"/>
    <col min="7961" max="7971" width="7.875" style="102" customWidth="1"/>
    <col min="7972" max="7972" width="2.25" style="102" customWidth="1"/>
    <col min="7973" max="7973" width="9" style="102" hidden="1" customWidth="1"/>
    <col min="7974" max="8212" width="9" style="102" hidden="1"/>
    <col min="8213" max="8213" width="1.5" style="102" customWidth="1"/>
    <col min="8214" max="8214" width="2.5" style="102" customWidth="1"/>
    <col min="8215" max="8215" width="2.375" style="102" customWidth="1"/>
    <col min="8216" max="8216" width="10" style="102" customWidth="1"/>
    <col min="8217" max="8227" width="7.875" style="102" customWidth="1"/>
    <col min="8228" max="8228" width="2.25" style="102" customWidth="1"/>
    <col min="8229" max="8229" width="9" style="102" hidden="1" customWidth="1"/>
    <col min="8230" max="8468" width="9" style="102" hidden="1"/>
    <col min="8469" max="8469" width="1.5" style="102" customWidth="1"/>
    <col min="8470" max="8470" width="2.5" style="102" customWidth="1"/>
    <col min="8471" max="8471" width="2.375" style="102" customWidth="1"/>
    <col min="8472" max="8472" width="10" style="102" customWidth="1"/>
    <col min="8473" max="8483" width="7.875" style="102" customWidth="1"/>
    <col min="8484" max="8484" width="2.25" style="102" customWidth="1"/>
    <col min="8485" max="8485" width="9" style="102" hidden="1" customWidth="1"/>
    <col min="8486" max="8724" width="9" style="102" hidden="1"/>
    <col min="8725" max="8725" width="1.5" style="102" customWidth="1"/>
    <col min="8726" max="8726" width="2.5" style="102" customWidth="1"/>
    <col min="8727" max="8727" width="2.375" style="102" customWidth="1"/>
    <col min="8728" max="8728" width="10" style="102" customWidth="1"/>
    <col min="8729" max="8739" width="7.875" style="102" customWidth="1"/>
    <col min="8740" max="8740" width="2.25" style="102" customWidth="1"/>
    <col min="8741" max="8741" width="9" style="102" hidden="1" customWidth="1"/>
    <col min="8742" max="8980" width="9" style="102" hidden="1"/>
    <col min="8981" max="8981" width="1.5" style="102" customWidth="1"/>
    <col min="8982" max="8982" width="2.5" style="102" customWidth="1"/>
    <col min="8983" max="8983" width="2.375" style="102" customWidth="1"/>
    <col min="8984" max="8984" width="10" style="102" customWidth="1"/>
    <col min="8985" max="8995" width="7.875" style="102" customWidth="1"/>
    <col min="8996" max="8996" width="2.25" style="102" customWidth="1"/>
    <col min="8997" max="8997" width="9" style="102" hidden="1" customWidth="1"/>
    <col min="8998" max="9236" width="9" style="102" hidden="1"/>
    <col min="9237" max="9237" width="1.5" style="102" customWidth="1"/>
    <col min="9238" max="9238" width="2.5" style="102" customWidth="1"/>
    <col min="9239" max="9239" width="2.375" style="102" customWidth="1"/>
    <col min="9240" max="9240" width="10" style="102" customWidth="1"/>
    <col min="9241" max="9251" width="7.875" style="102" customWidth="1"/>
    <col min="9252" max="9252" width="2.25" style="102" customWidth="1"/>
    <col min="9253" max="9253" width="9" style="102" hidden="1" customWidth="1"/>
    <col min="9254" max="9492" width="9" style="102" hidden="1"/>
    <col min="9493" max="9493" width="1.5" style="102" customWidth="1"/>
    <col min="9494" max="9494" width="2.5" style="102" customWidth="1"/>
    <col min="9495" max="9495" width="2.375" style="102" customWidth="1"/>
    <col min="9496" max="9496" width="10" style="102" customWidth="1"/>
    <col min="9497" max="9507" width="7.875" style="102" customWidth="1"/>
    <col min="9508" max="9508" width="2.25" style="102" customWidth="1"/>
    <col min="9509" max="9509" width="9" style="102" hidden="1" customWidth="1"/>
    <col min="9510" max="9748" width="9" style="102" hidden="1"/>
    <col min="9749" max="9749" width="1.5" style="102" customWidth="1"/>
    <col min="9750" max="9750" width="2.5" style="102" customWidth="1"/>
    <col min="9751" max="9751" width="2.375" style="102" customWidth="1"/>
    <col min="9752" max="9752" width="10" style="102" customWidth="1"/>
    <col min="9753" max="9763" width="7.875" style="102" customWidth="1"/>
    <col min="9764" max="9764" width="2.25" style="102" customWidth="1"/>
    <col min="9765" max="9765" width="9" style="102" hidden="1" customWidth="1"/>
    <col min="9766" max="10004" width="9" style="102" hidden="1"/>
    <col min="10005" max="10005" width="1.5" style="102" customWidth="1"/>
    <col min="10006" max="10006" width="2.5" style="102" customWidth="1"/>
    <col min="10007" max="10007" width="2.375" style="102" customWidth="1"/>
    <col min="10008" max="10008" width="10" style="102" customWidth="1"/>
    <col min="10009" max="10019" width="7.875" style="102" customWidth="1"/>
    <col min="10020" max="10020" width="2.25" style="102" customWidth="1"/>
    <col min="10021" max="10021" width="9" style="102" hidden="1" customWidth="1"/>
    <col min="10022" max="10260" width="9" style="102" hidden="1"/>
    <col min="10261" max="10261" width="1.5" style="102" customWidth="1"/>
    <col min="10262" max="10262" width="2.5" style="102" customWidth="1"/>
    <col min="10263" max="10263" width="2.375" style="102" customWidth="1"/>
    <col min="10264" max="10264" width="10" style="102" customWidth="1"/>
    <col min="10265" max="10275" width="7.875" style="102" customWidth="1"/>
    <col min="10276" max="10276" width="2.25" style="102" customWidth="1"/>
    <col min="10277" max="10277" width="9" style="102" hidden="1" customWidth="1"/>
    <col min="10278" max="10516" width="9" style="102" hidden="1"/>
    <col min="10517" max="10517" width="1.5" style="102" customWidth="1"/>
    <col min="10518" max="10518" width="2.5" style="102" customWidth="1"/>
    <col min="10519" max="10519" width="2.375" style="102" customWidth="1"/>
    <col min="10520" max="10520" width="10" style="102" customWidth="1"/>
    <col min="10521" max="10531" width="7.875" style="102" customWidth="1"/>
    <col min="10532" max="10532" width="2.25" style="102" customWidth="1"/>
    <col min="10533" max="10533" width="9" style="102" hidden="1" customWidth="1"/>
    <col min="10534" max="10772" width="9" style="102" hidden="1"/>
    <col min="10773" max="10773" width="1.5" style="102" customWidth="1"/>
    <col min="10774" max="10774" width="2.5" style="102" customWidth="1"/>
    <col min="10775" max="10775" width="2.375" style="102" customWidth="1"/>
    <col min="10776" max="10776" width="10" style="102" customWidth="1"/>
    <col min="10777" max="10787" width="7.875" style="102" customWidth="1"/>
    <col min="10788" max="10788" width="2.25" style="102" customWidth="1"/>
    <col min="10789" max="10789" width="9" style="102" hidden="1" customWidth="1"/>
    <col min="10790" max="11028" width="9" style="102" hidden="1"/>
    <col min="11029" max="11029" width="1.5" style="102" customWidth="1"/>
    <col min="11030" max="11030" width="2.5" style="102" customWidth="1"/>
    <col min="11031" max="11031" width="2.375" style="102" customWidth="1"/>
    <col min="11032" max="11032" width="10" style="102" customWidth="1"/>
    <col min="11033" max="11043" width="7.875" style="102" customWidth="1"/>
    <col min="11044" max="11044" width="2.25" style="102" customWidth="1"/>
    <col min="11045" max="11045" width="9" style="102" hidden="1" customWidth="1"/>
    <col min="11046" max="11284" width="9" style="102" hidden="1"/>
    <col min="11285" max="11285" width="1.5" style="102" customWidth="1"/>
    <col min="11286" max="11286" width="2.5" style="102" customWidth="1"/>
    <col min="11287" max="11287" width="2.375" style="102" customWidth="1"/>
    <col min="11288" max="11288" width="10" style="102" customWidth="1"/>
    <col min="11289" max="11299" width="7.875" style="102" customWidth="1"/>
    <col min="11300" max="11300" width="2.25" style="102" customWidth="1"/>
    <col min="11301" max="11301" width="9" style="102" hidden="1" customWidth="1"/>
    <col min="11302" max="11540" width="9" style="102" hidden="1"/>
    <col min="11541" max="11541" width="1.5" style="102" customWidth="1"/>
    <col min="11542" max="11542" width="2.5" style="102" customWidth="1"/>
    <col min="11543" max="11543" width="2.375" style="102" customWidth="1"/>
    <col min="11544" max="11544" width="10" style="102" customWidth="1"/>
    <col min="11545" max="11555" width="7.875" style="102" customWidth="1"/>
    <col min="11556" max="11556" width="2.25" style="102" customWidth="1"/>
    <col min="11557" max="11557" width="9" style="102" hidden="1" customWidth="1"/>
    <col min="11558" max="11796" width="9" style="102" hidden="1"/>
    <col min="11797" max="11797" width="1.5" style="102" customWidth="1"/>
    <col min="11798" max="11798" width="2.5" style="102" customWidth="1"/>
    <col min="11799" max="11799" width="2.375" style="102" customWidth="1"/>
    <col min="11800" max="11800" width="10" style="102" customWidth="1"/>
    <col min="11801" max="11811" width="7.875" style="102" customWidth="1"/>
    <col min="11812" max="11812" width="2.25" style="102" customWidth="1"/>
    <col min="11813" max="11813" width="9" style="102" hidden="1" customWidth="1"/>
    <col min="11814" max="12052" width="9" style="102" hidden="1"/>
    <col min="12053" max="12053" width="1.5" style="102" customWidth="1"/>
    <col min="12054" max="12054" width="2.5" style="102" customWidth="1"/>
    <col min="12055" max="12055" width="2.375" style="102" customWidth="1"/>
    <col min="12056" max="12056" width="10" style="102" customWidth="1"/>
    <col min="12057" max="12067" width="7.875" style="102" customWidth="1"/>
    <col min="12068" max="12068" width="2.25" style="102" customWidth="1"/>
    <col min="12069" max="12069" width="9" style="102" hidden="1" customWidth="1"/>
    <col min="12070" max="12308" width="9" style="102" hidden="1"/>
    <col min="12309" max="12309" width="1.5" style="102" customWidth="1"/>
    <col min="12310" max="12310" width="2.5" style="102" customWidth="1"/>
    <col min="12311" max="12311" width="2.375" style="102" customWidth="1"/>
    <col min="12312" max="12312" width="10" style="102" customWidth="1"/>
    <col min="12313" max="12323" width="7.875" style="102" customWidth="1"/>
    <col min="12324" max="12324" width="2.25" style="102" customWidth="1"/>
    <col min="12325" max="12325" width="9" style="102" hidden="1" customWidth="1"/>
    <col min="12326" max="12564" width="9" style="102" hidden="1"/>
    <col min="12565" max="12565" width="1.5" style="102" customWidth="1"/>
    <col min="12566" max="12566" width="2.5" style="102" customWidth="1"/>
    <col min="12567" max="12567" width="2.375" style="102" customWidth="1"/>
    <col min="12568" max="12568" width="10" style="102" customWidth="1"/>
    <col min="12569" max="12579" width="7.875" style="102" customWidth="1"/>
    <col min="12580" max="12580" width="2.25" style="102" customWidth="1"/>
    <col min="12581" max="12581" width="9" style="102" hidden="1" customWidth="1"/>
    <col min="12582" max="12820" width="9" style="102" hidden="1"/>
    <col min="12821" max="12821" width="1.5" style="102" customWidth="1"/>
    <col min="12822" max="12822" width="2.5" style="102" customWidth="1"/>
    <col min="12823" max="12823" width="2.375" style="102" customWidth="1"/>
    <col min="12824" max="12824" width="10" style="102" customWidth="1"/>
    <col min="12825" max="12835" width="7.875" style="102" customWidth="1"/>
    <col min="12836" max="12836" width="2.25" style="102" customWidth="1"/>
    <col min="12837" max="12837" width="9" style="102" hidden="1" customWidth="1"/>
    <col min="12838" max="13076" width="9" style="102" hidden="1"/>
    <col min="13077" max="13077" width="1.5" style="102" customWidth="1"/>
    <col min="13078" max="13078" width="2.5" style="102" customWidth="1"/>
    <col min="13079" max="13079" width="2.375" style="102" customWidth="1"/>
    <col min="13080" max="13080" width="10" style="102" customWidth="1"/>
    <col min="13081" max="13091" width="7.875" style="102" customWidth="1"/>
    <col min="13092" max="13092" width="2.25" style="102" customWidth="1"/>
    <col min="13093" max="13093" width="9" style="102" hidden="1" customWidth="1"/>
    <col min="13094" max="13332" width="9" style="102" hidden="1"/>
    <col min="13333" max="13333" width="1.5" style="102" customWidth="1"/>
    <col min="13334" max="13334" width="2.5" style="102" customWidth="1"/>
    <col min="13335" max="13335" width="2.375" style="102" customWidth="1"/>
    <col min="13336" max="13336" width="10" style="102" customWidth="1"/>
    <col min="13337" max="13347" width="7.875" style="102" customWidth="1"/>
    <col min="13348" max="13348" width="2.25" style="102" customWidth="1"/>
    <col min="13349" max="13349" width="9" style="102" hidden="1" customWidth="1"/>
    <col min="13350" max="13588" width="9" style="102" hidden="1"/>
    <col min="13589" max="13589" width="1.5" style="102" customWidth="1"/>
    <col min="13590" max="13590" width="2.5" style="102" customWidth="1"/>
    <col min="13591" max="13591" width="2.375" style="102" customWidth="1"/>
    <col min="13592" max="13592" width="10" style="102" customWidth="1"/>
    <col min="13593" max="13603" width="7.875" style="102" customWidth="1"/>
    <col min="13604" max="13604" width="2.25" style="102" customWidth="1"/>
    <col min="13605" max="13605" width="9" style="102" hidden="1" customWidth="1"/>
    <col min="13606" max="13844" width="9" style="102" hidden="1"/>
    <col min="13845" max="13845" width="1.5" style="102" customWidth="1"/>
    <col min="13846" max="13846" width="2.5" style="102" customWidth="1"/>
    <col min="13847" max="13847" width="2.375" style="102" customWidth="1"/>
    <col min="13848" max="13848" width="10" style="102" customWidth="1"/>
    <col min="13849" max="13859" width="7.875" style="102" customWidth="1"/>
    <col min="13860" max="13860" width="2.25" style="102" customWidth="1"/>
    <col min="13861" max="13861" width="9" style="102" hidden="1" customWidth="1"/>
    <col min="13862" max="14100" width="9" style="102" hidden="1"/>
    <col min="14101" max="14101" width="1.5" style="102" customWidth="1"/>
    <col min="14102" max="14102" width="2.5" style="102" customWidth="1"/>
    <col min="14103" max="14103" width="2.375" style="102" customWidth="1"/>
    <col min="14104" max="14104" width="10" style="102" customWidth="1"/>
    <col min="14105" max="14115" width="7.875" style="102" customWidth="1"/>
    <col min="14116" max="14116" width="2.25" style="102" customWidth="1"/>
    <col min="14117" max="14117" width="9" style="102" hidden="1" customWidth="1"/>
    <col min="14118" max="14356" width="9" style="102" hidden="1"/>
    <col min="14357" max="14357" width="1.5" style="102" customWidth="1"/>
    <col min="14358" max="14358" width="2.5" style="102" customWidth="1"/>
    <col min="14359" max="14359" width="2.375" style="102" customWidth="1"/>
    <col min="14360" max="14360" width="10" style="102" customWidth="1"/>
    <col min="14361" max="14371" width="7.875" style="102" customWidth="1"/>
    <col min="14372" max="14372" width="2.25" style="102" customWidth="1"/>
    <col min="14373" max="14373" width="9" style="102" hidden="1" customWidth="1"/>
    <col min="14374" max="14612" width="9" style="102" hidden="1"/>
    <col min="14613" max="14613" width="1.5" style="102" customWidth="1"/>
    <col min="14614" max="14614" width="2.5" style="102" customWidth="1"/>
    <col min="14615" max="14615" width="2.375" style="102" customWidth="1"/>
    <col min="14616" max="14616" width="10" style="102" customWidth="1"/>
    <col min="14617" max="14627" width="7.875" style="102" customWidth="1"/>
    <col min="14628" max="14628" width="2.25" style="102" customWidth="1"/>
    <col min="14629" max="14629" width="9" style="102" hidden="1" customWidth="1"/>
    <col min="14630" max="14868" width="9" style="102" hidden="1"/>
    <col min="14869" max="14869" width="1.5" style="102" customWidth="1"/>
    <col min="14870" max="14870" width="2.5" style="102" customWidth="1"/>
    <col min="14871" max="14871" width="2.375" style="102" customWidth="1"/>
    <col min="14872" max="14872" width="10" style="102" customWidth="1"/>
    <col min="14873" max="14883" width="7.875" style="102" customWidth="1"/>
    <col min="14884" max="14884" width="2.25" style="102" customWidth="1"/>
    <col min="14885" max="14885" width="9" style="102" hidden="1" customWidth="1"/>
    <col min="14886" max="15124" width="9" style="102" hidden="1"/>
    <col min="15125" max="15125" width="1.5" style="102" customWidth="1"/>
    <col min="15126" max="15126" width="2.5" style="102" customWidth="1"/>
    <col min="15127" max="15127" width="2.375" style="102" customWidth="1"/>
    <col min="15128" max="15128" width="10" style="102" customWidth="1"/>
    <col min="15129" max="15139" width="7.875" style="102" customWidth="1"/>
    <col min="15140" max="15140" width="2.25" style="102" customWidth="1"/>
    <col min="15141" max="15141" width="9" style="102" hidden="1" customWidth="1"/>
    <col min="15142" max="15380" width="9" style="102" hidden="1"/>
    <col min="15381" max="15381" width="1.5" style="102" customWidth="1"/>
    <col min="15382" max="15382" width="2.5" style="102" customWidth="1"/>
    <col min="15383" max="15383" width="2.375" style="102" customWidth="1"/>
    <col min="15384" max="15384" width="10" style="102" customWidth="1"/>
    <col min="15385" max="15395" width="7.875" style="102" customWidth="1"/>
    <col min="15396" max="15396" width="2.25" style="102" customWidth="1"/>
    <col min="15397" max="15397" width="9" style="102" hidden="1" customWidth="1"/>
    <col min="15398" max="15636" width="9" style="102" hidden="1"/>
    <col min="15637" max="15637" width="1.5" style="102" customWidth="1"/>
    <col min="15638" max="15638" width="2.5" style="102" customWidth="1"/>
    <col min="15639" max="15639" width="2.375" style="102" customWidth="1"/>
    <col min="15640" max="15640" width="10" style="102" customWidth="1"/>
    <col min="15641" max="15651" width="7.875" style="102" customWidth="1"/>
    <col min="15652" max="15652" width="2.25" style="102" customWidth="1"/>
    <col min="15653" max="15653" width="9" style="102" hidden="1" customWidth="1"/>
    <col min="15654" max="15882" width="9" style="102" hidden="1"/>
    <col min="15883" max="15898" width="0" style="102" hidden="1"/>
    <col min="15899" max="16384" width="9" style="102" hidden="1"/>
  </cols>
  <sheetData>
    <row r="1" spans="1:15" ht="12" customHeight="1">
      <c r="N1" s="1681" t="s">
        <v>154</v>
      </c>
      <c r="O1" s="1682"/>
    </row>
    <row r="2" spans="1:15" ht="15" customHeight="1">
      <c r="A2" s="1683" t="s">
        <v>155</v>
      </c>
      <c r="B2" s="1683"/>
      <c r="C2" s="1683"/>
      <c r="D2" s="1683"/>
      <c r="E2" s="1683"/>
      <c r="F2" s="1683"/>
      <c r="G2" s="1683"/>
      <c r="H2" s="1683"/>
      <c r="I2" s="1683"/>
      <c r="J2" s="1683"/>
      <c r="K2" s="1683"/>
      <c r="L2" s="1683"/>
      <c r="M2" s="1683"/>
      <c r="N2" s="1683"/>
      <c r="O2" s="1683"/>
    </row>
    <row r="3" spans="1:15" ht="15" customHeight="1">
      <c r="A3" s="1684" t="s">
        <v>1689</v>
      </c>
      <c r="B3" s="1684"/>
      <c r="C3" s="1684"/>
      <c r="D3" s="1684"/>
      <c r="E3" s="1684"/>
      <c r="F3" s="1684"/>
      <c r="G3" s="1684"/>
      <c r="H3" s="1684"/>
      <c r="I3" s="1684"/>
      <c r="J3" s="1684"/>
      <c r="K3" s="1684"/>
      <c r="L3" s="1684"/>
      <c r="M3" s="1684"/>
      <c r="N3" s="1684"/>
      <c r="O3" s="1684"/>
    </row>
    <row r="4" spans="1:15" ht="4.5" customHeight="1"/>
    <row r="5" spans="1:15" s="32" customFormat="1" ht="15" customHeight="1" thickBot="1">
      <c r="A5" s="32" t="s">
        <v>1690</v>
      </c>
      <c r="M5" s="58"/>
      <c r="O5" s="34" t="s">
        <v>1592</v>
      </c>
    </row>
    <row r="6" spans="1:15" s="32" customFormat="1" ht="15" customHeight="1">
      <c r="B6" s="1648" t="s">
        <v>166</v>
      </c>
      <c r="C6" s="1649"/>
      <c r="D6" s="1649"/>
      <c r="E6" s="684" t="s">
        <v>6</v>
      </c>
      <c r="F6" s="684" t="s">
        <v>7</v>
      </c>
      <c r="G6" s="103" t="s">
        <v>207</v>
      </c>
      <c r="H6" s="684" t="s">
        <v>8</v>
      </c>
      <c r="I6" s="684" t="s">
        <v>9</v>
      </c>
      <c r="J6" s="684" t="s">
        <v>10</v>
      </c>
      <c r="K6" s="684" t="s">
        <v>11</v>
      </c>
      <c r="L6" s="684" t="s">
        <v>12</v>
      </c>
      <c r="M6" s="104" t="s">
        <v>44</v>
      </c>
    </row>
    <row r="7" spans="1:15" s="32" customFormat="1" ht="14.25" customHeight="1">
      <c r="B7" s="1673" t="s">
        <v>167</v>
      </c>
      <c r="C7" s="1674"/>
      <c r="D7" s="1675"/>
      <c r="E7" s="63">
        <v>469451</v>
      </c>
      <c r="F7" s="63">
        <v>568443</v>
      </c>
      <c r="G7" s="63">
        <v>0</v>
      </c>
      <c r="H7" s="63">
        <v>914181</v>
      </c>
      <c r="I7" s="63">
        <v>822145</v>
      </c>
      <c r="J7" s="63">
        <v>494612</v>
      </c>
      <c r="K7" s="63">
        <v>340398</v>
      </c>
      <c r="L7" s="63">
        <v>221214</v>
      </c>
      <c r="M7" s="105">
        <v>3830444</v>
      </c>
    </row>
    <row r="8" spans="1:15" s="32" customFormat="1" ht="14.25" customHeight="1">
      <c r="B8" s="1676" t="s">
        <v>168</v>
      </c>
      <c r="C8" s="1677"/>
      <c r="D8" s="1678"/>
      <c r="E8" s="63">
        <v>6366</v>
      </c>
      <c r="F8" s="63">
        <v>12917</v>
      </c>
      <c r="G8" s="63">
        <v>0</v>
      </c>
      <c r="H8" s="63">
        <v>16692</v>
      </c>
      <c r="I8" s="63">
        <v>23654</v>
      </c>
      <c r="J8" s="63">
        <v>13335</v>
      </c>
      <c r="K8" s="63">
        <v>9401</v>
      </c>
      <c r="L8" s="63">
        <v>9254</v>
      </c>
      <c r="M8" s="105">
        <v>91619</v>
      </c>
    </row>
    <row r="9" spans="1:15" s="32" customFormat="1" ht="14.25" customHeight="1" thickBot="1">
      <c r="B9" s="1679" t="s">
        <v>5</v>
      </c>
      <c r="C9" s="1680"/>
      <c r="D9" s="1680"/>
      <c r="E9" s="106">
        <v>475817</v>
      </c>
      <c r="F9" s="106">
        <v>581360</v>
      </c>
      <c r="G9" s="106">
        <v>0</v>
      </c>
      <c r="H9" s="106">
        <v>930873</v>
      </c>
      <c r="I9" s="106">
        <v>845799</v>
      </c>
      <c r="J9" s="106">
        <v>507947</v>
      </c>
      <c r="K9" s="106">
        <v>349799</v>
      </c>
      <c r="L9" s="106">
        <v>230468</v>
      </c>
      <c r="M9" s="107">
        <v>3922063</v>
      </c>
    </row>
    <row r="10" spans="1:15" s="32" customFormat="1" ht="3.75" customHeight="1"/>
    <row r="11" spans="1:15" s="32" customFormat="1" ht="15" customHeight="1" thickBot="1">
      <c r="A11" s="32" t="s">
        <v>1593</v>
      </c>
      <c r="M11" s="58"/>
      <c r="N11" s="58"/>
    </row>
    <row r="12" spans="1:15" s="32" customFormat="1" ht="15" customHeight="1">
      <c r="B12" s="1648" t="s">
        <v>166</v>
      </c>
      <c r="C12" s="1649"/>
      <c r="D12" s="1649"/>
      <c r="E12" s="684" t="s">
        <v>6</v>
      </c>
      <c r="F12" s="684" t="s">
        <v>7</v>
      </c>
      <c r="G12" s="103" t="s">
        <v>207</v>
      </c>
      <c r="H12" s="684" t="s">
        <v>8</v>
      </c>
      <c r="I12" s="684" t="s">
        <v>9</v>
      </c>
      <c r="J12" s="684" t="s">
        <v>10</v>
      </c>
      <c r="K12" s="684" t="s">
        <v>11</v>
      </c>
      <c r="L12" s="684" t="s">
        <v>12</v>
      </c>
      <c r="M12" s="104" t="s">
        <v>44</v>
      </c>
    </row>
    <row r="13" spans="1:15" s="32" customFormat="1" ht="15" customHeight="1">
      <c r="B13" s="1667" t="s">
        <v>208</v>
      </c>
      <c r="C13" s="1668"/>
      <c r="D13" s="1669"/>
      <c r="E13" s="73">
        <v>160099</v>
      </c>
      <c r="F13" s="73">
        <v>193685</v>
      </c>
      <c r="G13" s="73">
        <v>0</v>
      </c>
      <c r="H13" s="73">
        <v>305806</v>
      </c>
      <c r="I13" s="73">
        <v>282956</v>
      </c>
      <c r="J13" s="73">
        <v>157015</v>
      </c>
      <c r="K13" s="73">
        <v>117929</v>
      </c>
      <c r="L13" s="73">
        <v>94734</v>
      </c>
      <c r="M13" s="89">
        <v>1312224</v>
      </c>
    </row>
    <row r="14" spans="1:15" s="32" customFormat="1" ht="15" customHeight="1">
      <c r="B14" s="1664" t="s">
        <v>209</v>
      </c>
      <c r="C14" s="1665"/>
      <c r="D14" s="1666"/>
      <c r="E14" s="67">
        <v>56</v>
      </c>
      <c r="F14" s="67">
        <v>360</v>
      </c>
      <c r="G14" s="67">
        <v>0</v>
      </c>
      <c r="H14" s="67">
        <v>1471</v>
      </c>
      <c r="I14" s="67">
        <v>5186</v>
      </c>
      <c r="J14" s="67">
        <v>7944</v>
      </c>
      <c r="K14" s="67">
        <v>17542</v>
      </c>
      <c r="L14" s="67">
        <v>34017</v>
      </c>
      <c r="M14" s="108">
        <v>66576</v>
      </c>
    </row>
    <row r="15" spans="1:15" s="32" customFormat="1" ht="15" customHeight="1">
      <c r="B15" s="1664" t="s">
        <v>210</v>
      </c>
      <c r="C15" s="1665"/>
      <c r="D15" s="1666"/>
      <c r="E15" s="67">
        <v>17786</v>
      </c>
      <c r="F15" s="67">
        <v>36636</v>
      </c>
      <c r="G15" s="67">
        <v>0</v>
      </c>
      <c r="H15" s="67">
        <v>79264</v>
      </c>
      <c r="I15" s="67">
        <v>94486</v>
      </c>
      <c r="J15" s="67">
        <v>65543</v>
      </c>
      <c r="K15" s="67">
        <v>64378</v>
      </c>
      <c r="L15" s="67">
        <v>67982</v>
      </c>
      <c r="M15" s="108">
        <v>426075</v>
      </c>
    </row>
    <row r="16" spans="1:15" s="32" customFormat="1" ht="15" customHeight="1">
      <c r="B16" s="1664" t="s">
        <v>211</v>
      </c>
      <c r="C16" s="1665"/>
      <c r="D16" s="1666"/>
      <c r="E16" s="67">
        <v>3748</v>
      </c>
      <c r="F16" s="67">
        <v>9559</v>
      </c>
      <c r="G16" s="67">
        <v>0</v>
      </c>
      <c r="H16" s="67">
        <v>14474</v>
      </c>
      <c r="I16" s="67">
        <v>21610</v>
      </c>
      <c r="J16" s="67">
        <v>15830</v>
      </c>
      <c r="K16" s="67">
        <v>14528</v>
      </c>
      <c r="L16" s="67">
        <v>12750</v>
      </c>
      <c r="M16" s="108">
        <v>92499</v>
      </c>
    </row>
    <row r="17" spans="1:14" s="32" customFormat="1" ht="15" customHeight="1">
      <c r="B17" s="1664" t="s">
        <v>212</v>
      </c>
      <c r="C17" s="1665"/>
      <c r="D17" s="1666"/>
      <c r="E17" s="67">
        <v>15783</v>
      </c>
      <c r="F17" s="67">
        <v>21691</v>
      </c>
      <c r="G17" s="67">
        <v>0</v>
      </c>
      <c r="H17" s="67">
        <v>100932</v>
      </c>
      <c r="I17" s="67">
        <v>122623</v>
      </c>
      <c r="J17" s="67">
        <v>113253</v>
      </c>
      <c r="K17" s="67">
        <v>111872</v>
      </c>
      <c r="L17" s="67">
        <v>107049</v>
      </c>
      <c r="M17" s="108">
        <v>593203</v>
      </c>
    </row>
    <row r="18" spans="1:14" s="32" customFormat="1" ht="15" customHeight="1">
      <c r="B18" s="1664" t="s">
        <v>213</v>
      </c>
      <c r="C18" s="1665"/>
      <c r="D18" s="1666"/>
      <c r="E18" s="67">
        <v>194059</v>
      </c>
      <c r="F18" s="67">
        <v>235280</v>
      </c>
      <c r="G18" s="67">
        <v>0</v>
      </c>
      <c r="H18" s="67">
        <v>385155</v>
      </c>
      <c r="I18" s="67">
        <v>326609</v>
      </c>
      <c r="J18" s="67">
        <v>185561</v>
      </c>
      <c r="K18" s="67">
        <v>109607</v>
      </c>
      <c r="L18" s="67">
        <v>60225</v>
      </c>
      <c r="M18" s="108">
        <v>1496496</v>
      </c>
    </row>
    <row r="19" spans="1:14" s="32" customFormat="1" ht="15" customHeight="1">
      <c r="B19" s="1664" t="s">
        <v>214</v>
      </c>
      <c r="C19" s="1665"/>
      <c r="D19" s="1666"/>
      <c r="E19" s="67">
        <v>56749</v>
      </c>
      <c r="F19" s="67">
        <v>85614</v>
      </c>
      <c r="G19" s="67">
        <v>0</v>
      </c>
      <c r="H19" s="67">
        <v>137538</v>
      </c>
      <c r="I19" s="67">
        <v>137797</v>
      </c>
      <c r="J19" s="67">
        <v>77266</v>
      </c>
      <c r="K19" s="67">
        <v>45894</v>
      </c>
      <c r="L19" s="67">
        <v>21357</v>
      </c>
      <c r="M19" s="108">
        <v>562215</v>
      </c>
    </row>
    <row r="20" spans="1:14" s="32" customFormat="1" ht="15" customHeight="1">
      <c r="B20" s="1664" t="s">
        <v>215</v>
      </c>
      <c r="C20" s="1665"/>
      <c r="D20" s="1666"/>
      <c r="E20" s="67">
        <v>2795</v>
      </c>
      <c r="F20" s="67">
        <v>7621</v>
      </c>
      <c r="G20" s="67">
        <v>0</v>
      </c>
      <c r="H20" s="67">
        <v>52444</v>
      </c>
      <c r="I20" s="67">
        <v>79203</v>
      </c>
      <c r="J20" s="67">
        <v>87145</v>
      </c>
      <c r="K20" s="67">
        <v>62735</v>
      </c>
      <c r="L20" s="67">
        <v>38467</v>
      </c>
      <c r="M20" s="108">
        <v>330410</v>
      </c>
    </row>
    <row r="21" spans="1:14" s="32" customFormat="1" ht="15" customHeight="1">
      <c r="B21" s="1664" t="s">
        <v>216</v>
      </c>
      <c r="C21" s="1665"/>
      <c r="D21" s="1666"/>
      <c r="E21" s="67">
        <v>244</v>
      </c>
      <c r="F21" s="67">
        <v>859</v>
      </c>
      <c r="G21" s="67">
        <v>0</v>
      </c>
      <c r="H21" s="67">
        <v>6754</v>
      </c>
      <c r="I21" s="67">
        <v>11455</v>
      </c>
      <c r="J21" s="67">
        <v>12072</v>
      </c>
      <c r="K21" s="67">
        <v>10175</v>
      </c>
      <c r="L21" s="67">
        <v>7738</v>
      </c>
      <c r="M21" s="108">
        <v>49297</v>
      </c>
    </row>
    <row r="22" spans="1:14" s="32" customFormat="1" ht="15" customHeight="1">
      <c r="B22" s="1664" t="s">
        <v>217</v>
      </c>
      <c r="C22" s="1665"/>
      <c r="D22" s="1666"/>
      <c r="E22" s="67">
        <v>14</v>
      </c>
      <c r="F22" s="67">
        <v>45</v>
      </c>
      <c r="G22" s="67">
        <v>0</v>
      </c>
      <c r="H22" s="67">
        <v>272</v>
      </c>
      <c r="I22" s="67">
        <v>448</v>
      </c>
      <c r="J22" s="67">
        <v>470</v>
      </c>
      <c r="K22" s="67">
        <v>467</v>
      </c>
      <c r="L22" s="67">
        <v>707</v>
      </c>
      <c r="M22" s="108">
        <v>2423</v>
      </c>
    </row>
    <row r="23" spans="1:14" s="32" customFormat="1" ht="15" customHeight="1">
      <c r="B23" s="1664" t="s">
        <v>218</v>
      </c>
      <c r="C23" s="1665"/>
      <c r="D23" s="1666"/>
      <c r="E23" s="67">
        <v>138033</v>
      </c>
      <c r="F23" s="67">
        <v>257981</v>
      </c>
      <c r="G23" s="67">
        <v>0</v>
      </c>
      <c r="H23" s="67">
        <v>319850</v>
      </c>
      <c r="I23" s="67">
        <v>483925</v>
      </c>
      <c r="J23" s="67">
        <v>316749</v>
      </c>
      <c r="K23" s="67">
        <v>239097</v>
      </c>
      <c r="L23" s="67">
        <v>164457</v>
      </c>
      <c r="M23" s="108">
        <v>1920092</v>
      </c>
    </row>
    <row r="24" spans="1:14" s="32" customFormat="1" ht="15" customHeight="1">
      <c r="B24" s="1664" t="s">
        <v>219</v>
      </c>
      <c r="C24" s="1665"/>
      <c r="D24" s="1666"/>
      <c r="E24" s="67">
        <v>14149</v>
      </c>
      <c r="F24" s="67">
        <v>12396</v>
      </c>
      <c r="G24" s="67">
        <v>0</v>
      </c>
      <c r="H24" s="67">
        <v>46570</v>
      </c>
      <c r="I24" s="67">
        <v>38993</v>
      </c>
      <c r="J24" s="67">
        <v>33583</v>
      </c>
      <c r="K24" s="67">
        <v>34935</v>
      </c>
      <c r="L24" s="67">
        <v>25602</v>
      </c>
      <c r="M24" s="108">
        <v>206228</v>
      </c>
    </row>
    <row r="25" spans="1:14" s="32" customFormat="1" ht="14.25" customHeight="1" thickBot="1">
      <c r="B25" s="1661" t="s">
        <v>220</v>
      </c>
      <c r="C25" s="1662"/>
      <c r="D25" s="1663"/>
      <c r="E25" s="109">
        <v>448878</v>
      </c>
      <c r="F25" s="109">
        <v>554510</v>
      </c>
      <c r="G25" s="109">
        <v>0</v>
      </c>
      <c r="H25" s="109">
        <v>851529</v>
      </c>
      <c r="I25" s="109">
        <v>763277</v>
      </c>
      <c r="J25" s="109">
        <v>431268</v>
      </c>
      <c r="K25" s="109">
        <v>281110</v>
      </c>
      <c r="L25" s="109">
        <v>180719</v>
      </c>
      <c r="M25" s="110">
        <v>3511291</v>
      </c>
    </row>
    <row r="26" spans="1:14" s="32" customFormat="1" ht="9" customHeight="1">
      <c r="B26" s="111" t="s">
        <v>221</v>
      </c>
    </row>
    <row r="27" spans="1:14" s="32" customFormat="1" ht="3.75" customHeight="1">
      <c r="B27" s="111"/>
    </row>
    <row r="28" spans="1:14" s="32" customFormat="1" ht="15" customHeight="1" thickBot="1">
      <c r="A28" s="32" t="s">
        <v>1594</v>
      </c>
      <c r="M28" s="58"/>
      <c r="N28" s="58"/>
    </row>
    <row r="29" spans="1:14" s="32" customFormat="1" ht="15" customHeight="1">
      <c r="B29" s="1648" t="s">
        <v>166</v>
      </c>
      <c r="C29" s="1649"/>
      <c r="D29" s="1649"/>
      <c r="E29" s="684" t="s">
        <v>6</v>
      </c>
      <c r="F29" s="684" t="s">
        <v>7</v>
      </c>
      <c r="G29" s="103" t="s">
        <v>207</v>
      </c>
      <c r="H29" s="684" t="s">
        <v>8</v>
      </c>
      <c r="I29" s="684" t="s">
        <v>9</v>
      </c>
      <c r="J29" s="684" t="s">
        <v>10</v>
      </c>
      <c r="K29" s="684" t="s">
        <v>11</v>
      </c>
      <c r="L29" s="684" t="s">
        <v>12</v>
      </c>
      <c r="M29" s="104" t="s">
        <v>44</v>
      </c>
    </row>
    <row r="30" spans="1:14" s="32" customFormat="1" ht="14.25" customHeight="1">
      <c r="B30" s="1667" t="s">
        <v>208</v>
      </c>
      <c r="C30" s="1668"/>
      <c r="D30" s="1669"/>
      <c r="E30" s="73">
        <v>15518</v>
      </c>
      <c r="F30" s="73">
        <v>15131</v>
      </c>
      <c r="G30" s="73">
        <v>0</v>
      </c>
      <c r="H30" s="73">
        <v>27279</v>
      </c>
      <c r="I30" s="73">
        <v>25229</v>
      </c>
      <c r="J30" s="73">
        <v>14743</v>
      </c>
      <c r="K30" s="73">
        <v>10911</v>
      </c>
      <c r="L30" s="73">
        <v>8616</v>
      </c>
      <c r="M30" s="89">
        <v>117427</v>
      </c>
    </row>
    <row r="31" spans="1:14" s="32" customFormat="1" ht="14.25" customHeight="1">
      <c r="B31" s="1664" t="s">
        <v>209</v>
      </c>
      <c r="C31" s="1665"/>
      <c r="D31" s="1666"/>
      <c r="E31" s="67">
        <v>3</v>
      </c>
      <c r="F31" s="67">
        <v>27</v>
      </c>
      <c r="G31" s="67">
        <v>0</v>
      </c>
      <c r="H31" s="67">
        <v>150</v>
      </c>
      <c r="I31" s="67">
        <v>513</v>
      </c>
      <c r="J31" s="67">
        <v>850</v>
      </c>
      <c r="K31" s="67">
        <v>1689</v>
      </c>
      <c r="L31" s="67">
        <v>3168</v>
      </c>
      <c r="M31" s="108">
        <v>6400</v>
      </c>
    </row>
    <row r="32" spans="1:14" s="32" customFormat="1" ht="14.25" customHeight="1">
      <c r="B32" s="1664" t="s">
        <v>210</v>
      </c>
      <c r="C32" s="1665"/>
      <c r="D32" s="1666"/>
      <c r="E32" s="67">
        <v>2419</v>
      </c>
      <c r="F32" s="67">
        <v>4552</v>
      </c>
      <c r="G32" s="67">
        <v>0</v>
      </c>
      <c r="H32" s="67">
        <v>10004</v>
      </c>
      <c r="I32" s="67">
        <v>12336</v>
      </c>
      <c r="J32" s="67">
        <v>8728</v>
      </c>
      <c r="K32" s="67">
        <v>7463</v>
      </c>
      <c r="L32" s="67">
        <v>6603</v>
      </c>
      <c r="M32" s="108">
        <v>52105</v>
      </c>
    </row>
    <row r="33" spans="1:15" s="32" customFormat="1" ht="14.25" customHeight="1">
      <c r="B33" s="1664" t="s">
        <v>211</v>
      </c>
      <c r="C33" s="1665"/>
      <c r="D33" s="1666"/>
      <c r="E33" s="67">
        <v>491</v>
      </c>
      <c r="F33" s="67">
        <v>1057</v>
      </c>
      <c r="G33" s="67">
        <v>0</v>
      </c>
      <c r="H33" s="67">
        <v>1903</v>
      </c>
      <c r="I33" s="67">
        <v>2708</v>
      </c>
      <c r="J33" s="67">
        <v>2016</v>
      </c>
      <c r="K33" s="67">
        <v>1848</v>
      </c>
      <c r="L33" s="67">
        <v>1546</v>
      </c>
      <c r="M33" s="108">
        <v>11569</v>
      </c>
    </row>
    <row r="34" spans="1:15" s="32" customFormat="1" ht="14.25" customHeight="1">
      <c r="B34" s="1664" t="s">
        <v>212</v>
      </c>
      <c r="C34" s="1665"/>
      <c r="D34" s="1666"/>
      <c r="E34" s="67">
        <v>2722</v>
      </c>
      <c r="F34" s="67">
        <v>2937</v>
      </c>
      <c r="G34" s="67">
        <v>0</v>
      </c>
      <c r="H34" s="67">
        <v>12903</v>
      </c>
      <c r="I34" s="67">
        <v>15380</v>
      </c>
      <c r="J34" s="67">
        <v>14792</v>
      </c>
      <c r="K34" s="67">
        <v>14255</v>
      </c>
      <c r="L34" s="67">
        <v>12608</v>
      </c>
      <c r="M34" s="108">
        <v>75597</v>
      </c>
    </row>
    <row r="35" spans="1:15" s="32" customFormat="1" ht="14.25" customHeight="1">
      <c r="B35" s="1664" t="s">
        <v>213</v>
      </c>
      <c r="C35" s="1665"/>
      <c r="D35" s="1666"/>
      <c r="E35" s="67">
        <v>17703</v>
      </c>
      <c r="F35" s="67">
        <v>17455</v>
      </c>
      <c r="G35" s="67">
        <v>0</v>
      </c>
      <c r="H35" s="67">
        <v>33517</v>
      </c>
      <c r="I35" s="67">
        <v>28237</v>
      </c>
      <c r="J35" s="67">
        <v>16012</v>
      </c>
      <c r="K35" s="67">
        <v>8897</v>
      </c>
      <c r="L35" s="67">
        <v>4602</v>
      </c>
      <c r="M35" s="108">
        <v>126423</v>
      </c>
    </row>
    <row r="36" spans="1:15" s="32" customFormat="1" ht="14.25" customHeight="1">
      <c r="B36" s="1664" t="s">
        <v>214</v>
      </c>
      <c r="C36" s="1665"/>
      <c r="D36" s="1666"/>
      <c r="E36" s="67">
        <v>5624</v>
      </c>
      <c r="F36" s="67">
        <v>7223</v>
      </c>
      <c r="G36" s="67">
        <v>0</v>
      </c>
      <c r="H36" s="67">
        <v>14276</v>
      </c>
      <c r="I36" s="67">
        <v>14461</v>
      </c>
      <c r="J36" s="67">
        <v>8422</v>
      </c>
      <c r="K36" s="67">
        <v>4874</v>
      </c>
      <c r="L36" s="67">
        <v>2230</v>
      </c>
      <c r="M36" s="108">
        <v>57110</v>
      </c>
    </row>
    <row r="37" spans="1:15" s="32" customFormat="1" ht="14.25" customHeight="1">
      <c r="B37" s="1664" t="s">
        <v>215</v>
      </c>
      <c r="C37" s="1665"/>
      <c r="D37" s="1666"/>
      <c r="E37" s="67">
        <v>242</v>
      </c>
      <c r="F37" s="67">
        <v>547</v>
      </c>
      <c r="G37" s="67">
        <v>0</v>
      </c>
      <c r="H37" s="67">
        <v>4430</v>
      </c>
      <c r="I37" s="67">
        <v>6355</v>
      </c>
      <c r="J37" s="67">
        <v>7002</v>
      </c>
      <c r="K37" s="67">
        <v>4738</v>
      </c>
      <c r="L37" s="67">
        <v>2758</v>
      </c>
      <c r="M37" s="108">
        <v>26072</v>
      </c>
    </row>
    <row r="38" spans="1:15" s="32" customFormat="1" ht="14.25" customHeight="1">
      <c r="B38" s="1664" t="s">
        <v>216</v>
      </c>
      <c r="C38" s="1665"/>
      <c r="D38" s="1666"/>
      <c r="E38" s="67">
        <v>29</v>
      </c>
      <c r="F38" s="67">
        <v>68</v>
      </c>
      <c r="G38" s="67">
        <v>0</v>
      </c>
      <c r="H38" s="67">
        <v>645</v>
      </c>
      <c r="I38" s="67">
        <v>1164</v>
      </c>
      <c r="J38" s="67">
        <v>1247</v>
      </c>
      <c r="K38" s="67">
        <v>1134</v>
      </c>
      <c r="L38" s="67">
        <v>776</v>
      </c>
      <c r="M38" s="108">
        <v>5063</v>
      </c>
    </row>
    <row r="39" spans="1:15" s="32" customFormat="1" ht="14.25" customHeight="1">
      <c r="B39" s="1664" t="s">
        <v>217</v>
      </c>
      <c r="C39" s="1665"/>
      <c r="D39" s="1666"/>
      <c r="E39" s="67">
        <v>1</v>
      </c>
      <c r="F39" s="67">
        <v>3</v>
      </c>
      <c r="G39" s="67">
        <v>0</v>
      </c>
      <c r="H39" s="67">
        <v>26</v>
      </c>
      <c r="I39" s="67">
        <v>27</v>
      </c>
      <c r="J39" s="67">
        <v>38</v>
      </c>
      <c r="K39" s="67">
        <v>30</v>
      </c>
      <c r="L39" s="67">
        <v>72</v>
      </c>
      <c r="M39" s="108">
        <v>197</v>
      </c>
    </row>
    <row r="40" spans="1:15" s="32" customFormat="1" ht="14.25" customHeight="1">
      <c r="B40" s="1664" t="s">
        <v>218</v>
      </c>
      <c r="C40" s="1665"/>
      <c r="D40" s="1666"/>
      <c r="E40" s="67">
        <v>11497</v>
      </c>
      <c r="F40" s="67">
        <v>20153</v>
      </c>
      <c r="G40" s="67">
        <v>0</v>
      </c>
      <c r="H40" s="67">
        <v>29699</v>
      </c>
      <c r="I40" s="67">
        <v>46965</v>
      </c>
      <c r="J40" s="67">
        <v>30959</v>
      </c>
      <c r="K40" s="67">
        <v>22049</v>
      </c>
      <c r="L40" s="67">
        <v>14549</v>
      </c>
      <c r="M40" s="108">
        <v>175871</v>
      </c>
    </row>
    <row r="41" spans="1:15" s="32" customFormat="1" ht="14.25" customHeight="1">
      <c r="B41" s="1664" t="s">
        <v>219</v>
      </c>
      <c r="C41" s="1665"/>
      <c r="D41" s="1666"/>
      <c r="E41" s="67">
        <v>3025</v>
      </c>
      <c r="F41" s="67">
        <v>2425</v>
      </c>
      <c r="G41" s="67">
        <v>0</v>
      </c>
      <c r="H41" s="67">
        <v>7965</v>
      </c>
      <c r="I41" s="67">
        <v>6871</v>
      </c>
      <c r="J41" s="67">
        <v>6298</v>
      </c>
      <c r="K41" s="67">
        <v>6423</v>
      </c>
      <c r="L41" s="67">
        <v>4654</v>
      </c>
      <c r="M41" s="108">
        <v>37661</v>
      </c>
    </row>
    <row r="42" spans="1:15" s="32" customFormat="1" ht="14.25" customHeight="1" thickBot="1">
      <c r="B42" s="1661" t="s">
        <v>220</v>
      </c>
      <c r="C42" s="1662"/>
      <c r="D42" s="1663"/>
      <c r="E42" s="109">
        <v>44791</v>
      </c>
      <c r="F42" s="109">
        <v>47625</v>
      </c>
      <c r="G42" s="109">
        <v>0</v>
      </c>
      <c r="H42" s="109">
        <v>84273</v>
      </c>
      <c r="I42" s="109">
        <v>75433</v>
      </c>
      <c r="J42" s="109">
        <v>42275</v>
      </c>
      <c r="K42" s="109">
        <v>26176</v>
      </c>
      <c r="L42" s="109">
        <v>16259</v>
      </c>
      <c r="M42" s="110">
        <v>336832</v>
      </c>
    </row>
    <row r="43" spans="1:15" s="32" customFormat="1" ht="9" customHeight="1">
      <c r="B43" s="111" t="s">
        <v>221</v>
      </c>
    </row>
    <row r="44" spans="1:15" s="32" customFormat="1" ht="3.75" customHeight="1">
      <c r="B44" s="111"/>
    </row>
    <row r="45" spans="1:15" s="32" customFormat="1" ht="16.5" customHeight="1" thickBot="1">
      <c r="A45" s="32" t="s">
        <v>1595</v>
      </c>
      <c r="M45" s="58"/>
      <c r="N45" s="58"/>
      <c r="O45" s="32" t="s">
        <v>1691</v>
      </c>
    </row>
    <row r="46" spans="1:15" s="32" customFormat="1" ht="15" customHeight="1">
      <c r="B46" s="1648" t="s">
        <v>166</v>
      </c>
      <c r="C46" s="1649"/>
      <c r="D46" s="1649"/>
      <c r="E46" s="684" t="s">
        <v>6</v>
      </c>
      <c r="F46" s="684" t="s">
        <v>7</v>
      </c>
      <c r="G46" s="103" t="s">
        <v>207</v>
      </c>
      <c r="H46" s="684" t="s">
        <v>8</v>
      </c>
      <c r="I46" s="684" t="s">
        <v>9</v>
      </c>
      <c r="J46" s="684" t="s">
        <v>10</v>
      </c>
      <c r="K46" s="684" t="s">
        <v>11</v>
      </c>
      <c r="L46" s="684" t="s">
        <v>12</v>
      </c>
      <c r="M46" s="104" t="s">
        <v>44</v>
      </c>
    </row>
    <row r="47" spans="1:15" s="32" customFormat="1" ht="14.25" customHeight="1">
      <c r="B47" s="1667" t="s">
        <v>223</v>
      </c>
      <c r="C47" s="1668"/>
      <c r="D47" s="1669"/>
      <c r="E47" s="73">
        <v>9</v>
      </c>
      <c r="F47" s="73">
        <v>10</v>
      </c>
      <c r="G47" s="73">
        <v>0</v>
      </c>
      <c r="H47" s="73">
        <v>3896161</v>
      </c>
      <c r="I47" s="73">
        <v>4913973</v>
      </c>
      <c r="J47" s="73">
        <v>4493684</v>
      </c>
      <c r="K47" s="73">
        <v>4547496</v>
      </c>
      <c r="L47" s="73">
        <v>4506990</v>
      </c>
      <c r="M47" s="89">
        <v>22358323</v>
      </c>
    </row>
    <row r="48" spans="1:15" s="32" customFormat="1" ht="14.25" customHeight="1">
      <c r="B48" s="1664" t="s">
        <v>224</v>
      </c>
      <c r="C48" s="1665"/>
      <c r="D48" s="1666"/>
      <c r="E48" s="67">
        <v>216</v>
      </c>
      <c r="F48" s="67">
        <v>1765</v>
      </c>
      <c r="G48" s="67">
        <v>0</v>
      </c>
      <c r="H48" s="67">
        <v>6615</v>
      </c>
      <c r="I48" s="67">
        <v>24924</v>
      </c>
      <c r="J48" s="67">
        <v>39925</v>
      </c>
      <c r="K48" s="67">
        <v>90622</v>
      </c>
      <c r="L48" s="67">
        <v>189491</v>
      </c>
      <c r="M48" s="108">
        <v>353558</v>
      </c>
    </row>
    <row r="49" spans="1:15" s="32" customFormat="1" ht="14.25" customHeight="1">
      <c r="B49" s="1664" t="s">
        <v>225</v>
      </c>
      <c r="C49" s="1665"/>
      <c r="D49" s="1666"/>
      <c r="E49" s="67">
        <v>105726</v>
      </c>
      <c r="F49" s="67">
        <v>303443</v>
      </c>
      <c r="G49" s="67">
        <v>0</v>
      </c>
      <c r="H49" s="67">
        <v>610614</v>
      </c>
      <c r="I49" s="67">
        <v>824604</v>
      </c>
      <c r="J49" s="67">
        <v>589300</v>
      </c>
      <c r="K49" s="67">
        <v>600709</v>
      </c>
      <c r="L49" s="67">
        <v>708807</v>
      </c>
      <c r="M49" s="108">
        <v>3743203</v>
      </c>
    </row>
    <row r="50" spans="1:15" s="32" customFormat="1" ht="14.25" customHeight="1">
      <c r="B50" s="1664" t="s">
        <v>226</v>
      </c>
      <c r="C50" s="1665"/>
      <c r="D50" s="1666"/>
      <c r="E50" s="67">
        <v>32145</v>
      </c>
      <c r="F50" s="67">
        <v>105089</v>
      </c>
      <c r="G50" s="67">
        <v>0</v>
      </c>
      <c r="H50" s="67">
        <v>166928</v>
      </c>
      <c r="I50" s="67">
        <v>252356</v>
      </c>
      <c r="J50" s="67">
        <v>188779</v>
      </c>
      <c r="K50" s="67">
        <v>171577</v>
      </c>
      <c r="L50" s="67">
        <v>152724</v>
      </c>
      <c r="M50" s="108">
        <v>1069598</v>
      </c>
    </row>
    <row r="51" spans="1:15" s="32" customFormat="1" ht="14.25" customHeight="1">
      <c r="B51" s="1664" t="s">
        <v>227</v>
      </c>
      <c r="C51" s="1665"/>
      <c r="D51" s="1666"/>
      <c r="E51" s="67">
        <v>46</v>
      </c>
      <c r="F51" s="67">
        <v>63</v>
      </c>
      <c r="G51" s="67">
        <v>0</v>
      </c>
      <c r="H51" s="67">
        <v>3773323</v>
      </c>
      <c r="I51" s="67">
        <v>3475996</v>
      </c>
      <c r="J51" s="67">
        <v>2196122</v>
      </c>
      <c r="K51" s="67">
        <v>1301288</v>
      </c>
      <c r="L51" s="67">
        <v>703184</v>
      </c>
      <c r="M51" s="108">
        <v>11450022</v>
      </c>
    </row>
    <row r="52" spans="1:15" s="32" customFormat="1" ht="14.25" customHeight="1">
      <c r="B52" s="1664" t="s">
        <v>228</v>
      </c>
      <c r="C52" s="1665"/>
      <c r="D52" s="1666"/>
      <c r="E52" s="67">
        <v>18</v>
      </c>
      <c r="F52" s="67">
        <v>21</v>
      </c>
      <c r="G52" s="67">
        <v>0</v>
      </c>
      <c r="H52" s="67">
        <v>1160034</v>
      </c>
      <c r="I52" s="67">
        <v>1208123</v>
      </c>
      <c r="J52" s="67">
        <v>704271</v>
      </c>
      <c r="K52" s="67">
        <v>408939</v>
      </c>
      <c r="L52" s="67">
        <v>184215</v>
      </c>
      <c r="M52" s="108">
        <v>3665621</v>
      </c>
    </row>
    <row r="53" spans="1:15" s="32" customFormat="1" ht="14.25" customHeight="1">
      <c r="B53" s="1664" t="s">
        <v>229</v>
      </c>
      <c r="C53" s="1665"/>
      <c r="D53" s="1666"/>
      <c r="E53" s="67">
        <v>13836</v>
      </c>
      <c r="F53" s="67">
        <v>45749</v>
      </c>
      <c r="G53" s="67">
        <v>0</v>
      </c>
      <c r="H53" s="67">
        <v>413067</v>
      </c>
      <c r="I53" s="67">
        <v>748598</v>
      </c>
      <c r="J53" s="67">
        <v>1147021</v>
      </c>
      <c r="K53" s="67">
        <v>895657</v>
      </c>
      <c r="L53" s="67">
        <v>517815</v>
      </c>
      <c r="M53" s="108">
        <v>3781743</v>
      </c>
    </row>
    <row r="54" spans="1:15" s="32" customFormat="1" ht="14.25" customHeight="1">
      <c r="B54" s="1664" t="s">
        <v>230</v>
      </c>
      <c r="C54" s="1665"/>
      <c r="D54" s="1666"/>
      <c r="E54" s="67">
        <v>1126</v>
      </c>
      <c r="F54" s="67">
        <v>4488</v>
      </c>
      <c r="G54" s="67">
        <v>0</v>
      </c>
      <c r="H54" s="67">
        <v>41464</v>
      </c>
      <c r="I54" s="67">
        <v>77398</v>
      </c>
      <c r="J54" s="67">
        <v>97251</v>
      </c>
      <c r="K54" s="67">
        <v>89881</v>
      </c>
      <c r="L54" s="67">
        <v>69944</v>
      </c>
      <c r="M54" s="108">
        <v>381552</v>
      </c>
    </row>
    <row r="55" spans="1:15" s="32" customFormat="1" ht="14.25" customHeight="1" thickBot="1">
      <c r="B55" s="1661" t="s">
        <v>231</v>
      </c>
      <c r="C55" s="1662"/>
      <c r="D55" s="1663"/>
      <c r="E55" s="112">
        <v>62</v>
      </c>
      <c r="F55" s="112">
        <v>247</v>
      </c>
      <c r="G55" s="112">
        <v>0</v>
      </c>
      <c r="H55" s="112">
        <v>1899</v>
      </c>
      <c r="I55" s="112">
        <v>3891</v>
      </c>
      <c r="J55" s="112">
        <v>4922</v>
      </c>
      <c r="K55" s="112">
        <v>5483</v>
      </c>
      <c r="L55" s="112">
        <v>8147</v>
      </c>
      <c r="M55" s="110">
        <v>24651</v>
      </c>
    </row>
    <row r="56" spans="1:15" s="32" customFormat="1" ht="9.75" customHeight="1">
      <c r="B56" s="36" t="s">
        <v>232</v>
      </c>
      <c r="C56" s="685"/>
      <c r="D56" s="685"/>
      <c r="E56" s="685"/>
      <c r="F56" s="685"/>
      <c r="G56" s="685"/>
      <c r="H56" s="685"/>
      <c r="I56" s="685"/>
      <c r="J56" s="685"/>
      <c r="K56" s="685"/>
      <c r="L56" s="685"/>
      <c r="M56" s="685"/>
      <c r="N56" s="685"/>
      <c r="O56" s="685"/>
    </row>
    <row r="57" spans="1:15" s="32" customFormat="1" ht="9.75" customHeight="1">
      <c r="B57" s="111" t="s">
        <v>233</v>
      </c>
      <c r="C57" s="685"/>
      <c r="D57" s="685"/>
      <c r="E57" s="685"/>
      <c r="F57" s="685"/>
      <c r="G57" s="685"/>
      <c r="H57" s="685"/>
      <c r="I57" s="685"/>
      <c r="J57" s="685"/>
      <c r="K57" s="685"/>
      <c r="L57" s="685"/>
      <c r="M57" s="685"/>
      <c r="N57" s="685"/>
      <c r="O57" s="685"/>
    </row>
    <row r="58" spans="1:15" s="32" customFormat="1" ht="2.25" customHeight="1">
      <c r="B58" s="111"/>
      <c r="C58" s="685"/>
      <c r="D58" s="685"/>
      <c r="E58" s="685"/>
      <c r="F58" s="685"/>
      <c r="G58" s="685"/>
      <c r="H58" s="685"/>
      <c r="I58" s="685"/>
      <c r="J58" s="685"/>
      <c r="K58" s="685"/>
      <c r="L58" s="685"/>
      <c r="M58" s="685"/>
      <c r="N58" s="685"/>
      <c r="O58" s="685"/>
    </row>
    <row r="59" spans="1:15" s="32" customFormat="1" ht="15" customHeight="1" thickBot="1">
      <c r="A59" s="32" t="s">
        <v>1596</v>
      </c>
      <c r="M59" s="58"/>
      <c r="N59" s="58"/>
      <c r="O59" s="32" t="s">
        <v>1692</v>
      </c>
    </row>
    <row r="60" spans="1:15" s="32" customFormat="1" ht="15" customHeight="1">
      <c r="B60" s="1648" t="s">
        <v>166</v>
      </c>
      <c r="C60" s="1649"/>
      <c r="D60" s="1649"/>
      <c r="E60" s="684" t="s">
        <v>6</v>
      </c>
      <c r="F60" s="684" t="s">
        <v>7</v>
      </c>
      <c r="G60" s="103" t="s">
        <v>207</v>
      </c>
      <c r="H60" s="684" t="s">
        <v>8</v>
      </c>
      <c r="I60" s="684" t="s">
        <v>9</v>
      </c>
      <c r="J60" s="684" t="s">
        <v>10</v>
      </c>
      <c r="K60" s="684" t="s">
        <v>11</v>
      </c>
      <c r="L60" s="684" t="s">
        <v>12</v>
      </c>
      <c r="M60" s="104" t="s">
        <v>44</v>
      </c>
    </row>
    <row r="61" spans="1:15" s="32" customFormat="1" ht="14.25" customHeight="1">
      <c r="B61" s="1667" t="s">
        <v>223</v>
      </c>
      <c r="C61" s="1668"/>
      <c r="D61" s="1669"/>
      <c r="E61" s="73">
        <v>2</v>
      </c>
      <c r="F61" s="73">
        <v>0</v>
      </c>
      <c r="G61" s="73">
        <v>0</v>
      </c>
      <c r="H61" s="73">
        <v>351778</v>
      </c>
      <c r="I61" s="73">
        <v>438982</v>
      </c>
      <c r="J61" s="73">
        <v>415355</v>
      </c>
      <c r="K61" s="73">
        <v>412349</v>
      </c>
      <c r="L61" s="73">
        <v>405869</v>
      </c>
      <c r="M61" s="89">
        <v>2024335</v>
      </c>
    </row>
    <row r="62" spans="1:15" s="32" customFormat="1" ht="14.25" customHeight="1">
      <c r="B62" s="1664" t="s">
        <v>224</v>
      </c>
      <c r="C62" s="1665"/>
      <c r="D62" s="1666"/>
      <c r="E62" s="67">
        <v>10</v>
      </c>
      <c r="F62" s="67">
        <v>108</v>
      </c>
      <c r="G62" s="67">
        <v>0</v>
      </c>
      <c r="H62" s="67">
        <v>621</v>
      </c>
      <c r="I62" s="67">
        <v>2289</v>
      </c>
      <c r="J62" s="67">
        <v>4388</v>
      </c>
      <c r="K62" s="67">
        <v>8976</v>
      </c>
      <c r="L62" s="67">
        <v>18491</v>
      </c>
      <c r="M62" s="108">
        <v>34883</v>
      </c>
    </row>
    <row r="63" spans="1:15" s="32" customFormat="1" ht="14.25" customHeight="1">
      <c r="B63" s="1664" t="s">
        <v>225</v>
      </c>
      <c r="C63" s="1665"/>
      <c r="D63" s="1666"/>
      <c r="E63" s="67">
        <v>15799</v>
      </c>
      <c r="F63" s="67">
        <v>40914</v>
      </c>
      <c r="G63" s="67">
        <v>0</v>
      </c>
      <c r="H63" s="67">
        <v>85448</v>
      </c>
      <c r="I63" s="67">
        <v>119374</v>
      </c>
      <c r="J63" s="67">
        <v>89084</v>
      </c>
      <c r="K63" s="67">
        <v>78503</v>
      </c>
      <c r="L63" s="67">
        <v>82386</v>
      </c>
      <c r="M63" s="108">
        <v>511508</v>
      </c>
    </row>
    <row r="64" spans="1:15" s="32" customFormat="1" ht="14.25" customHeight="1">
      <c r="B64" s="1664" t="s">
        <v>226</v>
      </c>
      <c r="C64" s="1665"/>
      <c r="D64" s="1666"/>
      <c r="E64" s="67">
        <v>4312</v>
      </c>
      <c r="F64" s="67">
        <v>11919</v>
      </c>
      <c r="G64" s="67">
        <v>0</v>
      </c>
      <c r="H64" s="67">
        <v>22745</v>
      </c>
      <c r="I64" s="67">
        <v>32461</v>
      </c>
      <c r="J64" s="67">
        <v>25164</v>
      </c>
      <c r="K64" s="67">
        <v>23370</v>
      </c>
      <c r="L64" s="67">
        <v>20198</v>
      </c>
      <c r="M64" s="108">
        <v>140169</v>
      </c>
    </row>
    <row r="65" spans="1:15" s="32" customFormat="1" ht="14.25" customHeight="1">
      <c r="B65" s="1664" t="s">
        <v>227</v>
      </c>
      <c r="C65" s="1665"/>
      <c r="D65" s="1666"/>
      <c r="E65" s="67">
        <v>5</v>
      </c>
      <c r="F65" s="67">
        <v>22</v>
      </c>
      <c r="G65" s="67">
        <v>0</v>
      </c>
      <c r="H65" s="67">
        <v>311914</v>
      </c>
      <c r="I65" s="67">
        <v>286723</v>
      </c>
      <c r="J65" s="67">
        <v>181543</v>
      </c>
      <c r="K65" s="67">
        <v>101322</v>
      </c>
      <c r="L65" s="67">
        <v>50719</v>
      </c>
      <c r="M65" s="108">
        <v>932248</v>
      </c>
    </row>
    <row r="66" spans="1:15" s="32" customFormat="1" ht="14.25" customHeight="1">
      <c r="B66" s="1664" t="s">
        <v>228</v>
      </c>
      <c r="C66" s="1665"/>
      <c r="D66" s="1666"/>
      <c r="E66" s="67">
        <v>0</v>
      </c>
      <c r="F66" s="67">
        <v>4</v>
      </c>
      <c r="G66" s="67">
        <v>0</v>
      </c>
      <c r="H66" s="67">
        <v>116909</v>
      </c>
      <c r="I66" s="67">
        <v>124252</v>
      </c>
      <c r="J66" s="67">
        <v>75951</v>
      </c>
      <c r="K66" s="67">
        <v>42847</v>
      </c>
      <c r="L66" s="67">
        <v>19220</v>
      </c>
      <c r="M66" s="108">
        <v>379183</v>
      </c>
    </row>
    <row r="67" spans="1:15" s="32" customFormat="1" ht="14.25" customHeight="1">
      <c r="B67" s="1664" t="s">
        <v>229</v>
      </c>
      <c r="C67" s="1665"/>
      <c r="D67" s="1666"/>
      <c r="E67" s="67">
        <v>1176</v>
      </c>
      <c r="F67" s="67">
        <v>3239</v>
      </c>
      <c r="G67" s="67">
        <v>0</v>
      </c>
      <c r="H67" s="67">
        <v>33003</v>
      </c>
      <c r="I67" s="67">
        <v>54067</v>
      </c>
      <c r="J67" s="67">
        <v>82604</v>
      </c>
      <c r="K67" s="67">
        <v>61573</v>
      </c>
      <c r="L67" s="67">
        <v>34127</v>
      </c>
      <c r="M67" s="108">
        <v>269789</v>
      </c>
    </row>
    <row r="68" spans="1:15" s="32" customFormat="1" ht="14.25" customHeight="1">
      <c r="B68" s="1664" t="s">
        <v>230</v>
      </c>
      <c r="C68" s="1665"/>
      <c r="D68" s="1666"/>
      <c r="E68" s="67">
        <v>162</v>
      </c>
      <c r="F68" s="67">
        <v>356</v>
      </c>
      <c r="G68" s="67">
        <v>0</v>
      </c>
      <c r="H68" s="67">
        <v>3922</v>
      </c>
      <c r="I68" s="67">
        <v>7455</v>
      </c>
      <c r="J68" s="67">
        <v>9494</v>
      </c>
      <c r="K68" s="67">
        <v>9823</v>
      </c>
      <c r="L68" s="67">
        <v>6635</v>
      </c>
      <c r="M68" s="108">
        <v>37847</v>
      </c>
    </row>
    <row r="69" spans="1:15" s="32" customFormat="1" ht="14.25" customHeight="1" thickBot="1">
      <c r="B69" s="1661" t="s">
        <v>231</v>
      </c>
      <c r="C69" s="1662"/>
      <c r="D69" s="1663"/>
      <c r="E69" s="112">
        <v>3</v>
      </c>
      <c r="F69" s="112">
        <v>10</v>
      </c>
      <c r="G69" s="112">
        <v>0</v>
      </c>
      <c r="H69" s="112">
        <v>119</v>
      </c>
      <c r="I69" s="112">
        <v>203</v>
      </c>
      <c r="J69" s="112">
        <v>366</v>
      </c>
      <c r="K69" s="112">
        <v>383</v>
      </c>
      <c r="L69" s="112">
        <v>729</v>
      </c>
      <c r="M69" s="110">
        <v>1813</v>
      </c>
    </row>
    <row r="70" spans="1:15" s="32" customFormat="1" ht="9" customHeight="1">
      <c r="B70" s="36" t="s">
        <v>232</v>
      </c>
      <c r="C70" s="685"/>
      <c r="D70" s="685"/>
      <c r="E70" s="685"/>
      <c r="F70" s="685"/>
      <c r="G70" s="685"/>
      <c r="H70" s="685"/>
      <c r="I70" s="685"/>
      <c r="J70" s="685"/>
      <c r="K70" s="685"/>
      <c r="L70" s="685"/>
      <c r="M70" s="685"/>
      <c r="N70" s="685"/>
      <c r="O70" s="685"/>
    </row>
    <row r="71" spans="1:15" s="32" customFormat="1" ht="9" customHeight="1">
      <c r="B71" s="111" t="s">
        <v>233</v>
      </c>
      <c r="C71" s="685"/>
      <c r="D71" s="685"/>
      <c r="E71" s="685"/>
      <c r="F71" s="685"/>
      <c r="G71" s="685"/>
      <c r="H71" s="685"/>
      <c r="I71" s="685"/>
      <c r="J71" s="685"/>
      <c r="K71" s="685"/>
      <c r="L71" s="685"/>
      <c r="M71" s="685"/>
      <c r="N71" s="685"/>
      <c r="O71" s="685"/>
    </row>
    <row r="72" spans="1:15" s="32" customFormat="1" ht="5.25" customHeight="1">
      <c r="B72" s="111"/>
      <c r="C72" s="685"/>
      <c r="D72" s="685"/>
      <c r="E72" s="685"/>
      <c r="F72" s="685"/>
      <c r="G72" s="685"/>
      <c r="H72" s="685"/>
      <c r="I72" s="685"/>
      <c r="J72" s="685"/>
      <c r="K72" s="685"/>
      <c r="L72" s="685"/>
      <c r="M72" s="685"/>
      <c r="N72" s="685"/>
      <c r="O72" s="685"/>
    </row>
    <row r="73" spans="1:15" s="32" customFormat="1" ht="16.5" customHeight="1" thickBot="1">
      <c r="A73" s="32" t="s">
        <v>1693</v>
      </c>
      <c r="M73" s="58"/>
      <c r="O73" s="58" t="s">
        <v>1592</v>
      </c>
    </row>
    <row r="74" spans="1:15" s="32" customFormat="1" ht="18" customHeight="1">
      <c r="B74" s="1648" t="s">
        <v>166</v>
      </c>
      <c r="C74" s="1649"/>
      <c r="D74" s="1649"/>
      <c r="E74" s="684" t="s">
        <v>6</v>
      </c>
      <c r="F74" s="684" t="s">
        <v>7</v>
      </c>
      <c r="G74" s="103" t="s">
        <v>207</v>
      </c>
      <c r="H74" s="684" t="s">
        <v>8</v>
      </c>
      <c r="I74" s="684" t="s">
        <v>9</v>
      </c>
      <c r="J74" s="684" t="s">
        <v>10</v>
      </c>
      <c r="K74" s="684" t="s">
        <v>11</v>
      </c>
      <c r="L74" s="684" t="s">
        <v>12</v>
      </c>
      <c r="M74" s="104" t="s">
        <v>44</v>
      </c>
    </row>
    <row r="75" spans="1:15" s="32" customFormat="1" ht="14.25" customHeight="1">
      <c r="B75" s="1673" t="s">
        <v>167</v>
      </c>
      <c r="C75" s="1674"/>
      <c r="D75" s="1675"/>
      <c r="E75" s="63">
        <v>4834</v>
      </c>
      <c r="F75" s="63">
        <v>6918</v>
      </c>
      <c r="G75" s="63">
        <v>0</v>
      </c>
      <c r="H75" s="63">
        <v>207923</v>
      </c>
      <c r="I75" s="63">
        <v>198710</v>
      </c>
      <c r="J75" s="63">
        <v>157228</v>
      </c>
      <c r="K75" s="63">
        <v>107500</v>
      </c>
      <c r="L75" s="63">
        <v>71159</v>
      </c>
      <c r="M75" s="105">
        <v>754272</v>
      </c>
    </row>
    <row r="76" spans="1:15" s="32" customFormat="1" ht="14.25" customHeight="1">
      <c r="B76" s="1676" t="s">
        <v>168</v>
      </c>
      <c r="C76" s="1677"/>
      <c r="D76" s="1678"/>
      <c r="E76" s="63">
        <v>44</v>
      </c>
      <c r="F76" s="63">
        <v>64</v>
      </c>
      <c r="G76" s="63">
        <v>0</v>
      </c>
      <c r="H76" s="63">
        <v>3154</v>
      </c>
      <c r="I76" s="63">
        <v>3779</v>
      </c>
      <c r="J76" s="63">
        <v>2582</v>
      </c>
      <c r="K76" s="63">
        <v>1678</v>
      </c>
      <c r="L76" s="63">
        <v>1575</v>
      </c>
      <c r="M76" s="105">
        <v>12876</v>
      </c>
    </row>
    <row r="77" spans="1:15" s="32" customFormat="1" ht="14.25" customHeight="1" thickBot="1">
      <c r="B77" s="1679" t="s">
        <v>5</v>
      </c>
      <c r="C77" s="1680"/>
      <c r="D77" s="1680"/>
      <c r="E77" s="106">
        <v>4878</v>
      </c>
      <c r="F77" s="106">
        <v>6982</v>
      </c>
      <c r="G77" s="106">
        <v>0</v>
      </c>
      <c r="H77" s="106">
        <v>211077</v>
      </c>
      <c r="I77" s="106">
        <v>202489</v>
      </c>
      <c r="J77" s="106">
        <v>159810</v>
      </c>
      <c r="K77" s="106">
        <v>109178</v>
      </c>
      <c r="L77" s="106">
        <v>72734</v>
      </c>
      <c r="M77" s="107">
        <v>767148</v>
      </c>
    </row>
    <row r="78" spans="1:15" s="32" customFormat="1" ht="6" customHeight="1"/>
    <row r="79" spans="1:15" s="32" customFormat="1" ht="16.5" customHeight="1" thickBot="1">
      <c r="A79" s="32" t="s">
        <v>1597</v>
      </c>
      <c r="M79" s="58"/>
      <c r="N79" s="58"/>
    </row>
    <row r="80" spans="1:15" s="32" customFormat="1" ht="18" customHeight="1">
      <c r="B80" s="1648" t="s">
        <v>166</v>
      </c>
      <c r="C80" s="1649"/>
      <c r="D80" s="1649"/>
      <c r="E80" s="684" t="s">
        <v>6</v>
      </c>
      <c r="F80" s="684" t="s">
        <v>7</v>
      </c>
      <c r="G80" s="103" t="s">
        <v>207</v>
      </c>
      <c r="H80" s="684" t="s">
        <v>8</v>
      </c>
      <c r="I80" s="684" t="s">
        <v>9</v>
      </c>
      <c r="J80" s="684" t="s">
        <v>10</v>
      </c>
      <c r="K80" s="684" t="s">
        <v>11</v>
      </c>
      <c r="L80" s="684" t="s">
        <v>12</v>
      </c>
      <c r="M80" s="104" t="s">
        <v>44</v>
      </c>
    </row>
    <row r="81" spans="1:14" s="32" customFormat="1" ht="14.25" customHeight="1">
      <c r="B81" s="1667" t="s">
        <v>1694</v>
      </c>
      <c r="C81" s="1668"/>
      <c r="D81" s="1669"/>
      <c r="E81" s="73">
        <v>0</v>
      </c>
      <c r="F81" s="73">
        <v>0</v>
      </c>
      <c r="G81" s="73">
        <v>0</v>
      </c>
      <c r="H81" s="73">
        <v>3603</v>
      </c>
      <c r="I81" s="73">
        <v>3699</v>
      </c>
      <c r="J81" s="73">
        <v>2711</v>
      </c>
      <c r="K81" s="73">
        <v>2593</v>
      </c>
      <c r="L81" s="73">
        <v>1777</v>
      </c>
      <c r="M81" s="89">
        <v>14383</v>
      </c>
    </row>
    <row r="82" spans="1:14" s="32" customFormat="1" ht="14.25" customHeight="1">
      <c r="B82" s="1664" t="s">
        <v>1695</v>
      </c>
      <c r="C82" s="1665"/>
      <c r="D82" s="1666"/>
      <c r="E82" s="67">
        <v>1</v>
      </c>
      <c r="F82" s="67">
        <v>0</v>
      </c>
      <c r="G82" s="67">
        <v>0</v>
      </c>
      <c r="H82" s="67">
        <v>1195</v>
      </c>
      <c r="I82" s="67">
        <v>1992</v>
      </c>
      <c r="J82" s="67">
        <v>1554</v>
      </c>
      <c r="K82" s="67">
        <v>1407</v>
      </c>
      <c r="L82" s="67">
        <v>1275</v>
      </c>
      <c r="M82" s="108">
        <v>7424</v>
      </c>
    </row>
    <row r="83" spans="1:14" s="32" customFormat="1" ht="14.25" customHeight="1">
      <c r="B83" s="1664" t="s">
        <v>1598</v>
      </c>
      <c r="C83" s="1665"/>
      <c r="D83" s="1666"/>
      <c r="E83" s="67">
        <v>6</v>
      </c>
      <c r="F83" s="67">
        <v>2</v>
      </c>
      <c r="G83" s="67">
        <v>0</v>
      </c>
      <c r="H83" s="67">
        <v>146952</v>
      </c>
      <c r="I83" s="67">
        <v>119814</v>
      </c>
      <c r="J83" s="67">
        <v>65554</v>
      </c>
      <c r="K83" s="67">
        <v>35327</v>
      </c>
      <c r="L83" s="67">
        <v>18274</v>
      </c>
      <c r="M83" s="108">
        <v>385929</v>
      </c>
    </row>
    <row r="84" spans="1:14" s="32" customFormat="1" ht="14.25" customHeight="1">
      <c r="B84" s="1664" t="s">
        <v>1696</v>
      </c>
      <c r="C84" s="1665"/>
      <c r="D84" s="1666"/>
      <c r="E84" s="67">
        <v>493</v>
      </c>
      <c r="F84" s="67">
        <v>467</v>
      </c>
      <c r="G84" s="67">
        <v>0</v>
      </c>
      <c r="H84" s="67">
        <v>13378</v>
      </c>
      <c r="I84" s="67">
        <v>13997</v>
      </c>
      <c r="J84" s="67">
        <v>14239</v>
      </c>
      <c r="K84" s="67">
        <v>8307</v>
      </c>
      <c r="L84" s="67">
        <v>6602</v>
      </c>
      <c r="M84" s="108">
        <v>57483</v>
      </c>
    </row>
    <row r="85" spans="1:14" s="32" customFormat="1" ht="14.25" customHeight="1">
      <c r="B85" s="1664" t="s">
        <v>1697</v>
      </c>
      <c r="C85" s="1665"/>
      <c r="D85" s="1666"/>
      <c r="E85" s="67">
        <v>4371</v>
      </c>
      <c r="F85" s="67">
        <v>5630</v>
      </c>
      <c r="G85" s="67">
        <v>0</v>
      </c>
      <c r="H85" s="67">
        <v>23662</v>
      </c>
      <c r="I85" s="67">
        <v>23280</v>
      </c>
      <c r="J85" s="67">
        <v>18579</v>
      </c>
      <c r="K85" s="67">
        <v>12482</v>
      </c>
      <c r="L85" s="67">
        <v>7440</v>
      </c>
      <c r="M85" s="108">
        <v>95444</v>
      </c>
    </row>
    <row r="86" spans="1:14" s="32" customFormat="1" ht="14.25" customHeight="1">
      <c r="B86" s="1670" t="s">
        <v>1698</v>
      </c>
      <c r="C86" s="1671"/>
      <c r="D86" s="1672"/>
      <c r="E86" s="67">
        <v>0</v>
      </c>
      <c r="F86" s="67">
        <v>896</v>
      </c>
      <c r="G86" s="67">
        <v>0</v>
      </c>
      <c r="H86" s="67">
        <v>34771</v>
      </c>
      <c r="I86" s="67">
        <v>47687</v>
      </c>
      <c r="J86" s="67">
        <v>50529</v>
      </c>
      <c r="K86" s="67">
        <v>33138</v>
      </c>
      <c r="L86" s="67">
        <v>22637</v>
      </c>
      <c r="M86" s="1166">
        <v>189658</v>
      </c>
    </row>
    <row r="87" spans="1:14" s="32" customFormat="1" ht="14.25" customHeight="1">
      <c r="B87" s="1664" t="s">
        <v>1699</v>
      </c>
      <c r="C87" s="1665"/>
      <c r="D87" s="1666"/>
      <c r="E87" s="67">
        <v>0</v>
      </c>
      <c r="F87" s="67">
        <v>0</v>
      </c>
      <c r="G87" s="67">
        <v>0</v>
      </c>
      <c r="H87" s="67">
        <v>1267</v>
      </c>
      <c r="I87" s="67">
        <v>1597</v>
      </c>
      <c r="J87" s="67">
        <v>1402</v>
      </c>
      <c r="K87" s="67">
        <v>1442</v>
      </c>
      <c r="L87" s="67">
        <v>949</v>
      </c>
      <c r="M87" s="108">
        <v>6657</v>
      </c>
    </row>
    <row r="88" spans="1:14" s="32" customFormat="1" ht="14.25" customHeight="1">
      <c r="B88" s="1664" t="s">
        <v>1700</v>
      </c>
      <c r="C88" s="1665"/>
      <c r="D88" s="1666"/>
      <c r="E88" s="67">
        <v>0</v>
      </c>
      <c r="F88" s="67">
        <v>0</v>
      </c>
      <c r="G88" s="67">
        <v>0</v>
      </c>
      <c r="H88" s="67">
        <v>1074</v>
      </c>
      <c r="I88" s="67">
        <v>3170</v>
      </c>
      <c r="J88" s="67">
        <v>12157</v>
      </c>
      <c r="K88" s="67">
        <v>17910</v>
      </c>
      <c r="L88" s="67">
        <v>15114</v>
      </c>
      <c r="M88" s="108">
        <v>49425</v>
      </c>
    </row>
    <row r="89" spans="1:14" s="32" customFormat="1" ht="14.25" customHeight="1" thickBot="1">
      <c r="B89" s="1661" t="s">
        <v>361</v>
      </c>
      <c r="C89" s="1662"/>
      <c r="D89" s="1663"/>
      <c r="E89" s="109">
        <v>0</v>
      </c>
      <c r="F89" s="109">
        <v>0</v>
      </c>
      <c r="G89" s="109">
        <v>0</v>
      </c>
      <c r="H89" s="109">
        <v>975</v>
      </c>
      <c r="I89" s="109">
        <v>1266</v>
      </c>
      <c r="J89" s="109">
        <v>1191</v>
      </c>
      <c r="K89" s="109">
        <v>1120</v>
      </c>
      <c r="L89" s="109">
        <v>1145</v>
      </c>
      <c r="M89" s="110">
        <v>5697</v>
      </c>
    </row>
    <row r="90" spans="1:14" s="32" customFormat="1" ht="10.5" customHeight="1">
      <c r="B90" s="111" t="s">
        <v>221</v>
      </c>
    </row>
    <row r="91" spans="1:14" s="32" customFormat="1" ht="6" customHeight="1"/>
    <row r="92" spans="1:14" s="32" customFormat="1" ht="16.5" customHeight="1" thickBot="1">
      <c r="A92" s="32" t="s">
        <v>1599</v>
      </c>
      <c r="M92" s="58"/>
      <c r="N92" s="58"/>
    </row>
    <row r="93" spans="1:14" s="32" customFormat="1" ht="14.25" customHeight="1">
      <c r="B93" s="1648" t="s">
        <v>166</v>
      </c>
      <c r="C93" s="1649"/>
      <c r="D93" s="1649"/>
      <c r="E93" s="684" t="s">
        <v>6</v>
      </c>
      <c r="F93" s="684" t="s">
        <v>7</v>
      </c>
      <c r="G93" s="103" t="s">
        <v>207</v>
      </c>
      <c r="H93" s="684" t="s">
        <v>8</v>
      </c>
      <c r="I93" s="684" t="s">
        <v>9</v>
      </c>
      <c r="J93" s="684" t="s">
        <v>10</v>
      </c>
      <c r="K93" s="684" t="s">
        <v>11</v>
      </c>
      <c r="L93" s="684" t="s">
        <v>12</v>
      </c>
      <c r="M93" s="104" t="s">
        <v>44</v>
      </c>
    </row>
    <row r="94" spans="1:14" s="32" customFormat="1" ht="14.25" customHeight="1">
      <c r="B94" s="1667" t="s">
        <v>1701</v>
      </c>
      <c r="C94" s="1668"/>
      <c r="D94" s="1669"/>
      <c r="E94" s="73">
        <v>0</v>
      </c>
      <c r="F94" s="73">
        <v>0</v>
      </c>
      <c r="G94" s="73">
        <v>0</v>
      </c>
      <c r="H94" s="73">
        <v>443</v>
      </c>
      <c r="I94" s="73">
        <v>455</v>
      </c>
      <c r="J94" s="73">
        <v>324</v>
      </c>
      <c r="K94" s="73">
        <v>315</v>
      </c>
      <c r="L94" s="73">
        <v>214</v>
      </c>
      <c r="M94" s="89">
        <v>1751</v>
      </c>
    </row>
    <row r="95" spans="1:14" s="32" customFormat="1" ht="14.25" customHeight="1">
      <c r="B95" s="1664" t="s">
        <v>1702</v>
      </c>
      <c r="C95" s="1665"/>
      <c r="D95" s="1666"/>
      <c r="E95" s="67">
        <v>1</v>
      </c>
      <c r="F95" s="67">
        <v>0</v>
      </c>
      <c r="G95" s="67">
        <v>0</v>
      </c>
      <c r="H95" s="67">
        <v>137</v>
      </c>
      <c r="I95" s="67">
        <v>231</v>
      </c>
      <c r="J95" s="67">
        <v>224</v>
      </c>
      <c r="K95" s="67">
        <v>221</v>
      </c>
      <c r="L95" s="67">
        <v>171</v>
      </c>
      <c r="M95" s="108">
        <v>985</v>
      </c>
    </row>
    <row r="96" spans="1:14" s="32" customFormat="1" ht="14.25" customHeight="1">
      <c r="B96" s="1664" t="s">
        <v>1598</v>
      </c>
      <c r="C96" s="1665"/>
      <c r="D96" s="1666"/>
      <c r="E96" s="67">
        <v>1</v>
      </c>
      <c r="F96" s="67">
        <v>0</v>
      </c>
      <c r="G96" s="67">
        <v>0</v>
      </c>
      <c r="H96" s="67">
        <v>14888</v>
      </c>
      <c r="I96" s="67">
        <v>11713</v>
      </c>
      <c r="J96" s="67">
        <v>6045</v>
      </c>
      <c r="K96" s="67">
        <v>2912</v>
      </c>
      <c r="L96" s="67">
        <v>1427</v>
      </c>
      <c r="M96" s="108">
        <v>36986</v>
      </c>
    </row>
    <row r="97" spans="1:14" s="32" customFormat="1" ht="14.25" customHeight="1">
      <c r="B97" s="1664" t="s">
        <v>1703</v>
      </c>
      <c r="C97" s="1665"/>
      <c r="D97" s="1666"/>
      <c r="E97" s="67">
        <v>45</v>
      </c>
      <c r="F97" s="67">
        <v>24</v>
      </c>
      <c r="G97" s="67">
        <v>0</v>
      </c>
      <c r="H97" s="67">
        <v>1208</v>
      </c>
      <c r="I97" s="67">
        <v>1332</v>
      </c>
      <c r="J97" s="67">
        <v>1458</v>
      </c>
      <c r="K97" s="67">
        <v>767</v>
      </c>
      <c r="L97" s="67">
        <v>601</v>
      </c>
      <c r="M97" s="108">
        <v>5435</v>
      </c>
    </row>
    <row r="98" spans="1:14" s="32" customFormat="1" ht="14.25" customHeight="1">
      <c r="B98" s="1664" t="s">
        <v>1697</v>
      </c>
      <c r="C98" s="1665"/>
      <c r="D98" s="1666"/>
      <c r="E98" s="67">
        <v>352</v>
      </c>
      <c r="F98" s="67">
        <v>371</v>
      </c>
      <c r="G98" s="67">
        <v>0</v>
      </c>
      <c r="H98" s="67">
        <v>1667</v>
      </c>
      <c r="I98" s="67">
        <v>1724</v>
      </c>
      <c r="J98" s="67">
        <v>1400</v>
      </c>
      <c r="K98" s="67">
        <v>968</v>
      </c>
      <c r="L98" s="67">
        <v>588</v>
      </c>
      <c r="M98" s="108">
        <v>7070</v>
      </c>
    </row>
    <row r="99" spans="1:14" s="32" customFormat="1" ht="14.25" customHeight="1">
      <c r="B99" s="1664" t="s">
        <v>1698</v>
      </c>
      <c r="C99" s="1665"/>
      <c r="D99" s="1666"/>
      <c r="E99" s="67">
        <v>0</v>
      </c>
      <c r="F99" s="67">
        <v>49</v>
      </c>
      <c r="G99" s="67">
        <v>0</v>
      </c>
      <c r="H99" s="67">
        <v>2096</v>
      </c>
      <c r="I99" s="67">
        <v>3154</v>
      </c>
      <c r="J99" s="67">
        <v>3897</v>
      </c>
      <c r="K99" s="67">
        <v>2479</v>
      </c>
      <c r="L99" s="67">
        <v>1531</v>
      </c>
      <c r="M99" s="108">
        <v>13206</v>
      </c>
    </row>
    <row r="100" spans="1:14" s="32" customFormat="1" ht="14.25" customHeight="1">
      <c r="B100" s="1664" t="s">
        <v>1699</v>
      </c>
      <c r="C100" s="1665"/>
      <c r="D100" s="1666"/>
      <c r="E100" s="67">
        <v>0</v>
      </c>
      <c r="F100" s="67">
        <v>0</v>
      </c>
      <c r="G100" s="67">
        <v>0</v>
      </c>
      <c r="H100" s="67">
        <v>155</v>
      </c>
      <c r="I100" s="67">
        <v>183</v>
      </c>
      <c r="J100" s="67">
        <v>181</v>
      </c>
      <c r="K100" s="67">
        <v>158</v>
      </c>
      <c r="L100" s="67">
        <v>102</v>
      </c>
      <c r="M100" s="108">
        <v>779</v>
      </c>
    </row>
    <row r="101" spans="1:14" s="32" customFormat="1" ht="14.25" customHeight="1">
      <c r="B101" s="1664" t="s">
        <v>1700</v>
      </c>
      <c r="C101" s="1665"/>
      <c r="D101" s="1666"/>
      <c r="E101" s="67">
        <v>0</v>
      </c>
      <c r="F101" s="67">
        <v>0</v>
      </c>
      <c r="G101" s="67">
        <v>0</v>
      </c>
      <c r="H101" s="67">
        <v>46</v>
      </c>
      <c r="I101" s="67">
        <v>127</v>
      </c>
      <c r="J101" s="67">
        <v>658</v>
      </c>
      <c r="K101" s="67">
        <v>942</v>
      </c>
      <c r="L101" s="67">
        <v>799</v>
      </c>
      <c r="M101" s="108">
        <v>2572</v>
      </c>
    </row>
    <row r="102" spans="1:14" s="32" customFormat="1" ht="14.25" customHeight="1" thickBot="1">
      <c r="B102" s="1661" t="s">
        <v>361</v>
      </c>
      <c r="C102" s="1662"/>
      <c r="D102" s="1663"/>
      <c r="E102" s="109">
        <v>0</v>
      </c>
      <c r="F102" s="109">
        <v>0</v>
      </c>
      <c r="G102" s="109">
        <v>0</v>
      </c>
      <c r="H102" s="109">
        <v>97</v>
      </c>
      <c r="I102" s="109">
        <v>143</v>
      </c>
      <c r="J102" s="109">
        <v>123</v>
      </c>
      <c r="K102" s="109">
        <v>117</v>
      </c>
      <c r="L102" s="109">
        <v>114</v>
      </c>
      <c r="M102" s="110">
        <v>594</v>
      </c>
    </row>
    <row r="103" spans="1:14" s="32" customFormat="1" ht="10.5" customHeight="1">
      <c r="B103" s="111" t="s">
        <v>221</v>
      </c>
    </row>
    <row r="104" spans="1:14" s="32" customFormat="1" ht="4.5" customHeight="1"/>
    <row r="105" spans="1:14" s="32" customFormat="1" ht="16.5" customHeight="1" thickBot="1">
      <c r="A105" s="32" t="s">
        <v>1600</v>
      </c>
      <c r="M105" s="58"/>
      <c r="N105" s="58"/>
    </row>
    <row r="106" spans="1:14" s="32" customFormat="1" ht="18" customHeight="1">
      <c r="B106" s="1648" t="s">
        <v>166</v>
      </c>
      <c r="C106" s="1649"/>
      <c r="D106" s="1649"/>
      <c r="E106" s="684" t="s">
        <v>6</v>
      </c>
      <c r="F106" s="684" t="s">
        <v>7</v>
      </c>
      <c r="G106" s="103" t="s">
        <v>207</v>
      </c>
      <c r="H106" s="684" t="s">
        <v>8</v>
      </c>
      <c r="I106" s="684" t="s">
        <v>9</v>
      </c>
      <c r="J106" s="684" t="s">
        <v>10</v>
      </c>
      <c r="K106" s="684" t="s">
        <v>11</v>
      </c>
      <c r="L106" s="684" t="s">
        <v>12</v>
      </c>
      <c r="M106" s="104" t="s">
        <v>44</v>
      </c>
    </row>
    <row r="107" spans="1:14" s="32" customFormat="1" ht="14.45" customHeight="1">
      <c r="B107" s="1664" t="s">
        <v>1598</v>
      </c>
      <c r="C107" s="1665"/>
      <c r="D107" s="1666"/>
      <c r="E107" s="67">
        <v>8</v>
      </c>
      <c r="F107" s="67">
        <v>2</v>
      </c>
      <c r="G107" s="67">
        <v>0</v>
      </c>
      <c r="H107" s="67">
        <v>1273230</v>
      </c>
      <c r="I107" s="67">
        <v>1133693</v>
      </c>
      <c r="J107" s="67">
        <v>748204</v>
      </c>
      <c r="K107" s="67">
        <v>423979</v>
      </c>
      <c r="L107" s="67">
        <v>225831</v>
      </c>
      <c r="M107" s="108">
        <v>3804947</v>
      </c>
    </row>
    <row r="108" spans="1:14" s="32" customFormat="1" ht="14.25" customHeight="1" thickBot="1">
      <c r="B108" s="1653" t="s">
        <v>1703</v>
      </c>
      <c r="C108" s="1654"/>
      <c r="D108" s="1655"/>
      <c r="E108" s="80">
        <v>2311</v>
      </c>
      <c r="F108" s="80">
        <v>3479</v>
      </c>
      <c r="G108" s="80">
        <v>0</v>
      </c>
      <c r="H108" s="80">
        <v>128878</v>
      </c>
      <c r="I108" s="80">
        <v>152162</v>
      </c>
      <c r="J108" s="80">
        <v>171739</v>
      </c>
      <c r="K108" s="80">
        <v>99633</v>
      </c>
      <c r="L108" s="80">
        <v>77287</v>
      </c>
      <c r="M108" s="90">
        <v>635489</v>
      </c>
    </row>
    <row r="109" spans="1:14" s="32" customFormat="1" ht="10.5" customHeight="1">
      <c r="B109" s="111" t="s">
        <v>234</v>
      </c>
    </row>
    <row r="110" spans="1:14" s="32" customFormat="1" ht="8.25" customHeight="1"/>
    <row r="111" spans="1:14" s="32" customFormat="1" ht="16.5" customHeight="1" thickBot="1">
      <c r="A111" s="32" t="s">
        <v>1601</v>
      </c>
      <c r="M111" s="58"/>
      <c r="N111" s="58"/>
    </row>
    <row r="112" spans="1:14" s="32" customFormat="1" ht="18" customHeight="1">
      <c r="B112" s="1648" t="s">
        <v>166</v>
      </c>
      <c r="C112" s="1649"/>
      <c r="D112" s="1649"/>
      <c r="E112" s="684" t="s">
        <v>6</v>
      </c>
      <c r="F112" s="684" t="s">
        <v>7</v>
      </c>
      <c r="G112" s="103" t="s">
        <v>207</v>
      </c>
      <c r="H112" s="684" t="s">
        <v>8</v>
      </c>
      <c r="I112" s="684" t="s">
        <v>9</v>
      </c>
      <c r="J112" s="684" t="s">
        <v>10</v>
      </c>
      <c r="K112" s="684" t="s">
        <v>11</v>
      </c>
      <c r="L112" s="684" t="s">
        <v>12</v>
      </c>
      <c r="M112" s="104" t="s">
        <v>44</v>
      </c>
    </row>
    <row r="113" spans="1:15" s="32" customFormat="1" ht="13.9" customHeight="1">
      <c r="B113" s="1664" t="s">
        <v>1598</v>
      </c>
      <c r="C113" s="1665"/>
      <c r="D113" s="1666"/>
      <c r="E113" s="67">
        <v>0</v>
      </c>
      <c r="F113" s="67">
        <v>0</v>
      </c>
      <c r="G113" s="67">
        <v>0</v>
      </c>
      <c r="H113" s="67">
        <v>117634</v>
      </c>
      <c r="I113" s="67">
        <v>98193</v>
      </c>
      <c r="J113" s="67">
        <v>61663</v>
      </c>
      <c r="K113" s="67">
        <v>31691</v>
      </c>
      <c r="L113" s="67">
        <v>16636</v>
      </c>
      <c r="M113" s="108">
        <v>325817</v>
      </c>
    </row>
    <row r="114" spans="1:15" s="32" customFormat="1" ht="14.25" customHeight="1" thickBot="1">
      <c r="B114" s="1653" t="s">
        <v>1703</v>
      </c>
      <c r="C114" s="1654"/>
      <c r="D114" s="1655"/>
      <c r="E114" s="80">
        <v>237</v>
      </c>
      <c r="F114" s="80">
        <v>175</v>
      </c>
      <c r="G114" s="80">
        <v>0</v>
      </c>
      <c r="H114" s="80">
        <v>10934</v>
      </c>
      <c r="I114" s="80">
        <v>14135</v>
      </c>
      <c r="J114" s="80">
        <v>17606</v>
      </c>
      <c r="K114" s="80">
        <v>9103</v>
      </c>
      <c r="L114" s="80">
        <v>7076</v>
      </c>
      <c r="M114" s="90">
        <v>59266</v>
      </c>
    </row>
    <row r="115" spans="1:15" s="32" customFormat="1" ht="10.5" customHeight="1">
      <c r="B115" s="111" t="s">
        <v>234</v>
      </c>
    </row>
    <row r="116" spans="1:15" s="32" customFormat="1" ht="6.75" customHeight="1">
      <c r="B116" s="685"/>
      <c r="C116" s="685"/>
      <c r="D116" s="685"/>
      <c r="E116" s="685"/>
      <c r="F116" s="685"/>
      <c r="G116" s="685"/>
      <c r="H116" s="685"/>
      <c r="I116" s="685"/>
      <c r="J116" s="685"/>
      <c r="K116" s="685"/>
      <c r="L116" s="685"/>
      <c r="M116" s="685"/>
      <c r="N116" s="685"/>
      <c r="O116" s="685"/>
    </row>
    <row r="117" spans="1:15" s="32" customFormat="1" ht="15" customHeight="1" thickBot="1">
      <c r="A117" s="32" t="s">
        <v>1704</v>
      </c>
      <c r="L117" s="58"/>
      <c r="M117" s="58"/>
      <c r="O117" s="58" t="s">
        <v>1592</v>
      </c>
    </row>
    <row r="118" spans="1:15" s="32" customFormat="1" ht="15" customHeight="1">
      <c r="B118" s="1648" t="s">
        <v>166</v>
      </c>
      <c r="C118" s="1649"/>
      <c r="D118" s="1649"/>
      <c r="E118" s="684" t="s">
        <v>6</v>
      </c>
      <c r="F118" s="684" t="s">
        <v>7</v>
      </c>
      <c r="G118" s="684" t="s">
        <v>8</v>
      </c>
      <c r="H118" s="684" t="s">
        <v>9</v>
      </c>
      <c r="I118" s="684" t="s">
        <v>10</v>
      </c>
      <c r="J118" s="684" t="s">
        <v>11</v>
      </c>
      <c r="K118" s="684" t="s">
        <v>12</v>
      </c>
      <c r="L118" s="104" t="s">
        <v>44</v>
      </c>
    </row>
    <row r="119" spans="1:15" s="32" customFormat="1" ht="14.25" customHeight="1">
      <c r="B119" s="1650" t="s">
        <v>174</v>
      </c>
      <c r="C119" s="1651"/>
      <c r="D119" s="1652"/>
      <c r="E119" s="63">
        <v>0</v>
      </c>
      <c r="F119" s="63">
        <v>0</v>
      </c>
      <c r="G119" s="63">
        <v>11093</v>
      </c>
      <c r="H119" s="63">
        <v>31491</v>
      </c>
      <c r="I119" s="63">
        <v>117534</v>
      </c>
      <c r="J119" s="63">
        <v>182912</v>
      </c>
      <c r="K119" s="63">
        <v>169408</v>
      </c>
      <c r="L119" s="105">
        <v>512438</v>
      </c>
    </row>
    <row r="120" spans="1:15" s="32" customFormat="1" ht="14.25" customHeight="1">
      <c r="B120" s="113"/>
      <c r="C120" s="1636" t="s">
        <v>167</v>
      </c>
      <c r="D120" s="1638"/>
      <c r="E120" s="63">
        <v>0</v>
      </c>
      <c r="F120" s="63">
        <v>0</v>
      </c>
      <c r="G120" s="63">
        <v>11006</v>
      </c>
      <c r="H120" s="63">
        <v>31209</v>
      </c>
      <c r="I120" s="63">
        <v>116642</v>
      </c>
      <c r="J120" s="63">
        <v>181670</v>
      </c>
      <c r="K120" s="63">
        <v>167677</v>
      </c>
      <c r="L120" s="105">
        <v>508204</v>
      </c>
    </row>
    <row r="121" spans="1:15" s="32" customFormat="1" ht="14.25" customHeight="1">
      <c r="B121" s="114"/>
      <c r="C121" s="1657" t="s">
        <v>168</v>
      </c>
      <c r="D121" s="1658"/>
      <c r="E121" s="115">
        <v>0</v>
      </c>
      <c r="F121" s="115">
        <v>0</v>
      </c>
      <c r="G121" s="115">
        <v>87</v>
      </c>
      <c r="H121" s="115">
        <v>282</v>
      </c>
      <c r="I121" s="115">
        <v>892</v>
      </c>
      <c r="J121" s="115">
        <v>1242</v>
      </c>
      <c r="K121" s="115">
        <v>1731</v>
      </c>
      <c r="L121" s="116">
        <v>4234</v>
      </c>
    </row>
    <row r="122" spans="1:15" s="32" customFormat="1" ht="14.25" customHeight="1">
      <c r="B122" s="1650" t="s">
        <v>175</v>
      </c>
      <c r="C122" s="1651"/>
      <c r="D122" s="1652"/>
      <c r="E122" s="73">
        <v>3</v>
      </c>
      <c r="F122" s="73">
        <v>3</v>
      </c>
      <c r="G122" s="73">
        <v>38857</v>
      </c>
      <c r="H122" s="73">
        <v>64843</v>
      </c>
      <c r="I122" s="73">
        <v>84560</v>
      </c>
      <c r="J122" s="73">
        <v>94360</v>
      </c>
      <c r="K122" s="73">
        <v>66086</v>
      </c>
      <c r="L122" s="89">
        <v>348712</v>
      </c>
    </row>
    <row r="123" spans="1:15" s="32" customFormat="1" ht="14.25" customHeight="1">
      <c r="B123" s="113"/>
      <c r="C123" s="1636" t="s">
        <v>167</v>
      </c>
      <c r="D123" s="1638"/>
      <c r="E123" s="63">
        <v>3</v>
      </c>
      <c r="F123" s="63">
        <v>2</v>
      </c>
      <c r="G123" s="63">
        <v>38369</v>
      </c>
      <c r="H123" s="63">
        <v>63984</v>
      </c>
      <c r="I123" s="63">
        <v>83203</v>
      </c>
      <c r="J123" s="63">
        <v>92908</v>
      </c>
      <c r="K123" s="63">
        <v>64735</v>
      </c>
      <c r="L123" s="105">
        <v>343204</v>
      </c>
    </row>
    <row r="124" spans="1:15" s="32" customFormat="1" ht="14.25" customHeight="1">
      <c r="B124" s="114"/>
      <c r="C124" s="1657" t="s">
        <v>168</v>
      </c>
      <c r="D124" s="1658"/>
      <c r="E124" s="115">
        <v>0</v>
      </c>
      <c r="F124" s="115">
        <v>1</v>
      </c>
      <c r="G124" s="115">
        <v>488</v>
      </c>
      <c r="H124" s="115">
        <v>859</v>
      </c>
      <c r="I124" s="115">
        <v>1357</v>
      </c>
      <c r="J124" s="115">
        <v>1452</v>
      </c>
      <c r="K124" s="115">
        <v>1351</v>
      </c>
      <c r="L124" s="116">
        <v>5508</v>
      </c>
    </row>
    <row r="125" spans="1:15" s="32" customFormat="1" ht="14.25" customHeight="1">
      <c r="B125" s="1650" t="s">
        <v>176</v>
      </c>
      <c r="C125" s="1651"/>
      <c r="D125" s="1652"/>
      <c r="E125" s="73">
        <v>0</v>
      </c>
      <c r="F125" s="73">
        <v>0</v>
      </c>
      <c r="G125" s="73">
        <v>632</v>
      </c>
      <c r="H125" s="73">
        <v>1402</v>
      </c>
      <c r="I125" s="73">
        <v>4450</v>
      </c>
      <c r="J125" s="73">
        <v>18957</v>
      </c>
      <c r="K125" s="73">
        <v>30014</v>
      </c>
      <c r="L125" s="89">
        <v>55455</v>
      </c>
    </row>
    <row r="126" spans="1:15" s="32" customFormat="1" ht="14.25" customHeight="1">
      <c r="B126" s="113"/>
      <c r="C126" s="1636" t="s">
        <v>167</v>
      </c>
      <c r="D126" s="1638"/>
      <c r="E126" s="63">
        <v>0</v>
      </c>
      <c r="F126" s="63">
        <v>0</v>
      </c>
      <c r="G126" s="63">
        <v>621</v>
      </c>
      <c r="H126" s="63">
        <v>1383</v>
      </c>
      <c r="I126" s="63">
        <v>4389</v>
      </c>
      <c r="J126" s="63">
        <v>18622</v>
      </c>
      <c r="K126" s="63">
        <v>29348</v>
      </c>
      <c r="L126" s="105">
        <v>54363</v>
      </c>
    </row>
    <row r="127" spans="1:15" s="32" customFormat="1" ht="14.25" customHeight="1">
      <c r="B127" s="114"/>
      <c r="C127" s="1657" t="s">
        <v>168</v>
      </c>
      <c r="D127" s="1658"/>
      <c r="E127" s="115">
        <v>0</v>
      </c>
      <c r="F127" s="115">
        <v>0</v>
      </c>
      <c r="G127" s="115">
        <v>11</v>
      </c>
      <c r="H127" s="115">
        <v>19</v>
      </c>
      <c r="I127" s="115">
        <v>61</v>
      </c>
      <c r="J127" s="115">
        <v>335</v>
      </c>
      <c r="K127" s="115">
        <v>666</v>
      </c>
      <c r="L127" s="116">
        <v>1092</v>
      </c>
    </row>
    <row r="128" spans="1:15" s="32" customFormat="1" ht="14.25" customHeight="1" thickBot="1">
      <c r="B128" s="1659" t="s">
        <v>5</v>
      </c>
      <c r="C128" s="1660"/>
      <c r="D128" s="1660"/>
      <c r="E128" s="80">
        <v>3</v>
      </c>
      <c r="F128" s="80">
        <v>3</v>
      </c>
      <c r="G128" s="80">
        <v>50567</v>
      </c>
      <c r="H128" s="80">
        <v>97694</v>
      </c>
      <c r="I128" s="80">
        <v>205949</v>
      </c>
      <c r="J128" s="80">
        <v>295129</v>
      </c>
      <c r="K128" s="80">
        <v>264798</v>
      </c>
      <c r="L128" s="90">
        <v>914143</v>
      </c>
    </row>
    <row r="129" spans="1:15" s="32" customFormat="1">
      <c r="B129" s="1580" t="s">
        <v>235</v>
      </c>
      <c r="C129" s="1580"/>
      <c r="D129" s="1580"/>
      <c r="E129" s="1580"/>
      <c r="F129" s="1580"/>
      <c r="G129" s="1580"/>
      <c r="H129" s="1580"/>
      <c r="I129" s="1580"/>
      <c r="J129" s="1580"/>
      <c r="K129" s="1580"/>
      <c r="L129" s="1580"/>
      <c r="M129" s="1580"/>
      <c r="N129" s="1580"/>
      <c r="O129" s="1580"/>
    </row>
    <row r="130" spans="1:15" s="32" customFormat="1" ht="6" customHeight="1"/>
    <row r="131" spans="1:15" s="32" customFormat="1" ht="15" customHeight="1" thickBot="1">
      <c r="A131" s="32" t="s">
        <v>1602</v>
      </c>
      <c r="L131" s="58"/>
      <c r="M131" s="58"/>
      <c r="O131" s="58"/>
    </row>
    <row r="132" spans="1:15" s="32" customFormat="1" ht="15" customHeight="1">
      <c r="B132" s="1648" t="s">
        <v>166</v>
      </c>
      <c r="C132" s="1649"/>
      <c r="D132" s="1649"/>
      <c r="E132" s="684" t="s">
        <v>6</v>
      </c>
      <c r="F132" s="684" t="s">
        <v>7</v>
      </c>
      <c r="G132" s="684" t="s">
        <v>8</v>
      </c>
      <c r="H132" s="684" t="s">
        <v>9</v>
      </c>
      <c r="I132" s="684" t="s">
        <v>10</v>
      </c>
      <c r="J132" s="684" t="s">
        <v>11</v>
      </c>
      <c r="K132" s="684" t="s">
        <v>12</v>
      </c>
      <c r="L132" s="104" t="s">
        <v>44</v>
      </c>
    </row>
    <row r="133" spans="1:15" s="32" customFormat="1" ht="14.25" customHeight="1">
      <c r="B133" s="1650" t="s">
        <v>174</v>
      </c>
      <c r="C133" s="1651"/>
      <c r="D133" s="1652"/>
      <c r="E133" s="63">
        <v>0</v>
      </c>
      <c r="F133" s="63">
        <v>0</v>
      </c>
      <c r="G133" s="63">
        <v>340</v>
      </c>
      <c r="H133" s="63">
        <v>1090</v>
      </c>
      <c r="I133" s="63">
        <v>5109</v>
      </c>
      <c r="J133" s="63">
        <v>7590</v>
      </c>
      <c r="K133" s="63">
        <v>6552</v>
      </c>
      <c r="L133" s="105">
        <v>20681</v>
      </c>
    </row>
    <row r="134" spans="1:15" s="32" customFormat="1" ht="14.25" customHeight="1">
      <c r="B134" s="1650" t="s">
        <v>175</v>
      </c>
      <c r="C134" s="1651"/>
      <c r="D134" s="1652"/>
      <c r="E134" s="73">
        <v>1</v>
      </c>
      <c r="F134" s="73">
        <v>0</v>
      </c>
      <c r="G134" s="73">
        <v>2019</v>
      </c>
      <c r="H134" s="73">
        <v>3707</v>
      </c>
      <c r="I134" s="73">
        <v>5492</v>
      </c>
      <c r="J134" s="73">
        <v>6174</v>
      </c>
      <c r="K134" s="73">
        <v>4190</v>
      </c>
      <c r="L134" s="89">
        <v>21583</v>
      </c>
    </row>
    <row r="135" spans="1:15" s="32" customFormat="1" ht="14.25" customHeight="1" thickBot="1">
      <c r="B135" s="1653" t="s">
        <v>176</v>
      </c>
      <c r="C135" s="1654"/>
      <c r="D135" s="1655"/>
      <c r="E135" s="80">
        <v>0</v>
      </c>
      <c r="F135" s="80">
        <v>0</v>
      </c>
      <c r="G135" s="80">
        <v>39</v>
      </c>
      <c r="H135" s="80">
        <v>90</v>
      </c>
      <c r="I135" s="80">
        <v>315</v>
      </c>
      <c r="J135" s="80">
        <v>1230</v>
      </c>
      <c r="K135" s="80">
        <v>2066</v>
      </c>
      <c r="L135" s="90">
        <v>3740</v>
      </c>
    </row>
    <row r="136" spans="1:15" s="32" customFormat="1" ht="23.25" customHeight="1">
      <c r="B136" s="1656" t="s">
        <v>1603</v>
      </c>
      <c r="C136" s="1580"/>
      <c r="D136" s="1580"/>
      <c r="E136" s="1580"/>
      <c r="F136" s="1580"/>
      <c r="G136" s="1580"/>
      <c r="H136" s="1580"/>
      <c r="I136" s="1580"/>
      <c r="J136" s="1580"/>
      <c r="K136" s="1580"/>
      <c r="L136" s="1580"/>
      <c r="M136" s="1580"/>
      <c r="N136" s="1580"/>
      <c r="O136" s="1580"/>
    </row>
    <row r="137" spans="1:15" s="32" customFormat="1" ht="4.5" customHeight="1">
      <c r="B137" s="685"/>
      <c r="C137" s="685"/>
      <c r="D137" s="685"/>
      <c r="E137" s="685"/>
      <c r="F137" s="685"/>
      <c r="G137" s="685"/>
      <c r="H137" s="685"/>
      <c r="I137" s="685"/>
      <c r="J137" s="685"/>
      <c r="K137" s="685"/>
      <c r="L137" s="685"/>
      <c r="M137" s="685"/>
      <c r="N137" s="685"/>
      <c r="O137" s="685"/>
    </row>
    <row r="138" spans="1:15" s="32" customFormat="1" ht="16.5" customHeight="1" thickBot="1">
      <c r="A138" s="32" t="s">
        <v>236</v>
      </c>
      <c r="B138" s="35"/>
      <c r="C138" s="35"/>
      <c r="D138" s="35"/>
      <c r="E138" s="35"/>
      <c r="F138" s="35"/>
      <c r="G138" s="35"/>
      <c r="H138" s="35"/>
      <c r="I138" s="35"/>
      <c r="J138" s="35"/>
      <c r="K138" s="35"/>
      <c r="L138" s="35"/>
      <c r="M138" s="35"/>
      <c r="N138" s="35"/>
      <c r="O138" s="58" t="s">
        <v>1592</v>
      </c>
    </row>
    <row r="139" spans="1:15" s="32" customFormat="1" ht="18" customHeight="1">
      <c r="B139" s="1613" t="s">
        <v>237</v>
      </c>
      <c r="C139" s="1614"/>
      <c r="D139" s="1614"/>
      <c r="E139" s="1614"/>
      <c r="F139" s="1646"/>
      <c r="G139" s="680" t="s">
        <v>6</v>
      </c>
      <c r="H139" s="684" t="s">
        <v>7</v>
      </c>
      <c r="I139" s="103" t="s">
        <v>207</v>
      </c>
      <c r="J139" s="681" t="s">
        <v>8</v>
      </c>
      <c r="K139" s="684" t="s">
        <v>9</v>
      </c>
      <c r="L139" s="681" t="s">
        <v>10</v>
      </c>
      <c r="M139" s="684" t="s">
        <v>11</v>
      </c>
      <c r="N139" s="684" t="s">
        <v>12</v>
      </c>
      <c r="O139" s="682" t="s">
        <v>238</v>
      </c>
    </row>
    <row r="140" spans="1:15" s="32" customFormat="1" ht="11.25" customHeight="1">
      <c r="B140" s="1597" t="s">
        <v>239</v>
      </c>
      <c r="C140" s="1598"/>
      <c r="D140" s="1598"/>
      <c r="E140" s="1598"/>
      <c r="F140" s="1598"/>
      <c r="G140" s="63">
        <v>12164.104595000001</v>
      </c>
      <c r="H140" s="63">
        <v>23360.948581000001</v>
      </c>
      <c r="I140" s="63">
        <v>0</v>
      </c>
      <c r="J140" s="63">
        <v>71674.276685999997</v>
      </c>
      <c r="K140" s="63">
        <v>84852.424478999994</v>
      </c>
      <c r="L140" s="63">
        <v>71956.206709000006</v>
      </c>
      <c r="M140" s="63">
        <v>60776.271097999997</v>
      </c>
      <c r="N140" s="63">
        <v>49367.204138000001</v>
      </c>
      <c r="O140" s="105">
        <v>374151.43628600001</v>
      </c>
    </row>
    <row r="141" spans="1:15" s="32" customFormat="1" ht="11.25" customHeight="1">
      <c r="B141" s="117"/>
      <c r="C141" s="1599" t="s">
        <v>240</v>
      </c>
      <c r="D141" s="1600"/>
      <c r="E141" s="1600"/>
      <c r="F141" s="1600"/>
      <c r="G141" s="115">
        <v>3202.3075829999998</v>
      </c>
      <c r="H141" s="115">
        <v>5681.8274019999999</v>
      </c>
      <c r="I141" s="115">
        <v>0</v>
      </c>
      <c r="J141" s="115">
        <v>15119.819498999999</v>
      </c>
      <c r="K141" s="115">
        <v>19770.795859999998</v>
      </c>
      <c r="L141" s="115">
        <v>17526.220300000001</v>
      </c>
      <c r="M141" s="115">
        <v>18487.202524</v>
      </c>
      <c r="N141" s="115">
        <v>21265.601541</v>
      </c>
      <c r="O141" s="116">
        <v>101053.774709</v>
      </c>
    </row>
    <row r="142" spans="1:15" s="32" customFormat="1" ht="11.25" customHeight="1">
      <c r="B142" s="117"/>
      <c r="C142" s="118"/>
      <c r="D142" s="1594" t="s">
        <v>241</v>
      </c>
      <c r="E142" s="1594"/>
      <c r="F142" s="1594"/>
      <c r="G142" s="115">
        <v>2521.4348</v>
      </c>
      <c r="H142" s="115">
        <v>3939.5334520000001</v>
      </c>
      <c r="I142" s="115">
        <v>0</v>
      </c>
      <c r="J142" s="115">
        <v>10577.630075999999</v>
      </c>
      <c r="K142" s="115">
        <v>13559.441798</v>
      </c>
      <c r="L142" s="115">
        <v>12430.437811</v>
      </c>
      <c r="M142" s="115">
        <v>12613.603298</v>
      </c>
      <c r="N142" s="115">
        <v>13428.168777999999</v>
      </c>
      <c r="O142" s="116">
        <v>69070.250012999997</v>
      </c>
    </row>
    <row r="143" spans="1:15" s="32" customFormat="1" ht="11.25" customHeight="1">
      <c r="B143" s="117"/>
      <c r="C143" s="118"/>
      <c r="D143" s="1594" t="s">
        <v>242</v>
      </c>
      <c r="E143" s="1594"/>
      <c r="F143" s="1594"/>
      <c r="G143" s="115">
        <v>1.6758729999999999</v>
      </c>
      <c r="H143" s="115">
        <v>14.170847</v>
      </c>
      <c r="I143" s="115">
        <v>0</v>
      </c>
      <c r="J143" s="115">
        <v>78.155416000000002</v>
      </c>
      <c r="K143" s="115">
        <v>295.89117199999998</v>
      </c>
      <c r="L143" s="115">
        <v>473.39227299999999</v>
      </c>
      <c r="M143" s="115">
        <v>1077.3013350000001</v>
      </c>
      <c r="N143" s="115">
        <v>2265.512647</v>
      </c>
      <c r="O143" s="116">
        <v>4206.0995629999998</v>
      </c>
    </row>
    <row r="144" spans="1:15" s="32" customFormat="1" ht="11.25" customHeight="1">
      <c r="B144" s="117"/>
      <c r="C144" s="118"/>
      <c r="D144" s="1594" t="s">
        <v>243</v>
      </c>
      <c r="E144" s="1594"/>
      <c r="F144" s="1594"/>
      <c r="G144" s="115">
        <v>425.42341399999998</v>
      </c>
      <c r="H144" s="115">
        <v>1209.549008</v>
      </c>
      <c r="I144" s="115">
        <v>0</v>
      </c>
      <c r="J144" s="115">
        <v>2851.768591</v>
      </c>
      <c r="K144" s="115">
        <v>3796.120453</v>
      </c>
      <c r="L144" s="115">
        <v>2767.863304</v>
      </c>
      <c r="M144" s="115">
        <v>3005.8971390000002</v>
      </c>
      <c r="N144" s="115">
        <v>3885.3204179999998</v>
      </c>
      <c r="O144" s="116">
        <v>17941.942327000001</v>
      </c>
    </row>
    <row r="145" spans="2:15" s="32" customFormat="1" ht="11.25" customHeight="1">
      <c r="B145" s="117"/>
      <c r="C145" s="118"/>
      <c r="D145" s="1594" t="s">
        <v>244</v>
      </c>
      <c r="E145" s="1594"/>
      <c r="F145" s="1594"/>
      <c r="G145" s="115">
        <v>89.739607000000007</v>
      </c>
      <c r="H145" s="115">
        <v>297.79448100000002</v>
      </c>
      <c r="I145" s="115">
        <v>0</v>
      </c>
      <c r="J145" s="115">
        <v>488.463415</v>
      </c>
      <c r="K145" s="115">
        <v>740.83548900000005</v>
      </c>
      <c r="L145" s="115">
        <v>557.79388700000004</v>
      </c>
      <c r="M145" s="115">
        <v>506.305655</v>
      </c>
      <c r="N145" s="115">
        <v>446.59301499999998</v>
      </c>
      <c r="O145" s="116">
        <v>3127.525549</v>
      </c>
    </row>
    <row r="146" spans="2:15" s="32" customFormat="1" ht="11.25" customHeight="1">
      <c r="B146" s="117"/>
      <c r="C146" s="119"/>
      <c r="D146" s="1640" t="s">
        <v>245</v>
      </c>
      <c r="E146" s="1640"/>
      <c r="F146" s="1640"/>
      <c r="G146" s="63">
        <v>164.03388899999999</v>
      </c>
      <c r="H146" s="63">
        <v>220.77961400000001</v>
      </c>
      <c r="I146" s="63">
        <v>0</v>
      </c>
      <c r="J146" s="63">
        <v>1123.802001</v>
      </c>
      <c r="K146" s="63">
        <v>1378.506948</v>
      </c>
      <c r="L146" s="63">
        <v>1296.733025</v>
      </c>
      <c r="M146" s="63">
        <v>1284.0950969999999</v>
      </c>
      <c r="N146" s="63">
        <v>1240.0066830000001</v>
      </c>
      <c r="O146" s="105">
        <v>6707.957257</v>
      </c>
    </row>
    <row r="147" spans="2:15" s="32" customFormat="1" ht="11.25" customHeight="1">
      <c r="B147" s="117"/>
      <c r="C147" s="1599" t="s">
        <v>246</v>
      </c>
      <c r="D147" s="1600"/>
      <c r="E147" s="1600"/>
      <c r="F147" s="1600"/>
      <c r="G147" s="115">
        <v>4538.5201200000001</v>
      </c>
      <c r="H147" s="115">
        <v>11295.287382</v>
      </c>
      <c r="I147" s="115">
        <v>0</v>
      </c>
      <c r="J147" s="115">
        <v>31840.293326999999</v>
      </c>
      <c r="K147" s="115">
        <v>35519.786111000001</v>
      </c>
      <c r="L147" s="115">
        <v>25461.964508000001</v>
      </c>
      <c r="M147" s="115">
        <v>16762.090724999998</v>
      </c>
      <c r="N147" s="115">
        <v>9596.6032959999993</v>
      </c>
      <c r="O147" s="116">
        <v>135014.545469</v>
      </c>
    </row>
    <row r="148" spans="2:15" s="32" customFormat="1" ht="11.25" customHeight="1">
      <c r="B148" s="117"/>
      <c r="C148" s="118"/>
      <c r="D148" s="1594" t="s">
        <v>247</v>
      </c>
      <c r="E148" s="1594"/>
      <c r="F148" s="1594"/>
      <c r="G148" s="115">
        <v>3413.0064649999999</v>
      </c>
      <c r="H148" s="115">
        <v>8017.1788640000004</v>
      </c>
      <c r="I148" s="115">
        <v>0</v>
      </c>
      <c r="J148" s="115">
        <v>23813.943185</v>
      </c>
      <c r="K148" s="115">
        <v>25567.663197999998</v>
      </c>
      <c r="L148" s="115">
        <v>18617.306868</v>
      </c>
      <c r="M148" s="115">
        <v>12215.544958</v>
      </c>
      <c r="N148" s="115">
        <v>7301.5728840000002</v>
      </c>
      <c r="O148" s="116">
        <v>98946.216421999998</v>
      </c>
    </row>
    <row r="149" spans="2:15" s="32" customFormat="1" ht="11.25" customHeight="1">
      <c r="B149" s="117"/>
      <c r="C149" s="119"/>
      <c r="D149" s="1640" t="s">
        <v>248</v>
      </c>
      <c r="E149" s="1640"/>
      <c r="F149" s="1640"/>
      <c r="G149" s="63">
        <v>1125.513655</v>
      </c>
      <c r="H149" s="63">
        <v>3278.108518</v>
      </c>
      <c r="I149" s="63">
        <v>0</v>
      </c>
      <c r="J149" s="63">
        <v>8026.3501420000002</v>
      </c>
      <c r="K149" s="63">
        <v>9952.1229129999992</v>
      </c>
      <c r="L149" s="63">
        <v>6844.6576400000004</v>
      </c>
      <c r="M149" s="63">
        <v>4546.5457669999996</v>
      </c>
      <c r="N149" s="63">
        <v>2295.0304120000001</v>
      </c>
      <c r="O149" s="105">
        <v>36068.329046999999</v>
      </c>
    </row>
    <row r="150" spans="2:15" s="32" customFormat="1" ht="11.25" customHeight="1">
      <c r="B150" s="117"/>
      <c r="C150" s="1599" t="s">
        <v>249</v>
      </c>
      <c r="D150" s="1600"/>
      <c r="E150" s="1600"/>
      <c r="F150" s="1600"/>
      <c r="G150" s="115">
        <v>72.171715000000006</v>
      </c>
      <c r="H150" s="115">
        <v>318.16853099999997</v>
      </c>
      <c r="I150" s="115">
        <v>0</v>
      </c>
      <c r="J150" s="115">
        <v>3182.7942659999999</v>
      </c>
      <c r="K150" s="115">
        <v>6278.0602550000003</v>
      </c>
      <c r="L150" s="115">
        <v>10228.177105999999</v>
      </c>
      <c r="M150" s="115">
        <v>8743.5825409999998</v>
      </c>
      <c r="N150" s="115">
        <v>5742.8521199999996</v>
      </c>
      <c r="O150" s="116">
        <v>34565.806534000003</v>
      </c>
    </row>
    <row r="151" spans="2:15" s="32" customFormat="1" ht="11.25" customHeight="1">
      <c r="B151" s="117"/>
      <c r="C151" s="118"/>
      <c r="D151" s="1594" t="s">
        <v>250</v>
      </c>
      <c r="E151" s="1594"/>
      <c r="F151" s="1594"/>
      <c r="G151" s="115">
        <v>65.389988000000002</v>
      </c>
      <c r="H151" s="115">
        <v>279.96938</v>
      </c>
      <c r="I151" s="115">
        <v>0</v>
      </c>
      <c r="J151" s="115">
        <v>2788.92049</v>
      </c>
      <c r="K151" s="115">
        <v>5499.070334</v>
      </c>
      <c r="L151" s="115">
        <v>9163.1209710000003</v>
      </c>
      <c r="M151" s="115">
        <v>7697.0646850000003</v>
      </c>
      <c r="N151" s="115">
        <v>4823.8997300000001</v>
      </c>
      <c r="O151" s="116">
        <v>30317.435578000001</v>
      </c>
    </row>
    <row r="152" spans="2:15" s="32" customFormat="1" ht="11.25" customHeight="1">
      <c r="B152" s="117"/>
      <c r="C152" s="118"/>
      <c r="D152" s="1594" t="s">
        <v>251</v>
      </c>
      <c r="E152" s="1594"/>
      <c r="F152" s="1594"/>
      <c r="G152" s="115">
        <v>6.434933</v>
      </c>
      <c r="H152" s="115">
        <v>36.410435999999997</v>
      </c>
      <c r="I152" s="115">
        <v>0</v>
      </c>
      <c r="J152" s="115">
        <v>379.18954300000001</v>
      </c>
      <c r="K152" s="115">
        <v>746.99401699999999</v>
      </c>
      <c r="L152" s="115">
        <v>1018.707057</v>
      </c>
      <c r="M152" s="115">
        <v>991.40825700000005</v>
      </c>
      <c r="N152" s="115">
        <v>828.76664000000005</v>
      </c>
      <c r="O152" s="116">
        <v>4007.910883</v>
      </c>
    </row>
    <row r="153" spans="2:15" s="32" customFormat="1" ht="11.25" customHeight="1">
      <c r="B153" s="117"/>
      <c r="C153" s="119"/>
      <c r="D153" s="1640" t="s">
        <v>252</v>
      </c>
      <c r="E153" s="1640"/>
      <c r="F153" s="1640"/>
      <c r="G153" s="63">
        <v>0.34679399999999999</v>
      </c>
      <c r="H153" s="63">
        <v>1.7887150000000001</v>
      </c>
      <c r="I153" s="63">
        <v>0</v>
      </c>
      <c r="J153" s="63">
        <v>14.684233000000001</v>
      </c>
      <c r="K153" s="63">
        <v>31.995903999999999</v>
      </c>
      <c r="L153" s="63">
        <v>46.349077999999999</v>
      </c>
      <c r="M153" s="63">
        <v>55.109599000000003</v>
      </c>
      <c r="N153" s="63">
        <v>90.185749999999999</v>
      </c>
      <c r="O153" s="105">
        <v>240.46007299999999</v>
      </c>
    </row>
    <row r="154" spans="2:15" s="32" customFormat="1" ht="11.25" customHeight="1">
      <c r="B154" s="117"/>
      <c r="C154" s="1599" t="s">
        <v>253</v>
      </c>
      <c r="D154" s="1600"/>
      <c r="E154" s="1600"/>
      <c r="F154" s="1600"/>
      <c r="G154" s="115">
        <v>1495.9642719999999</v>
      </c>
      <c r="H154" s="115">
        <v>2370.701294</v>
      </c>
      <c r="I154" s="115">
        <v>0</v>
      </c>
      <c r="J154" s="115">
        <v>3080.4263970000002</v>
      </c>
      <c r="K154" s="115">
        <v>6464.4026860000004</v>
      </c>
      <c r="L154" s="115">
        <v>5086.0681169999998</v>
      </c>
      <c r="M154" s="115">
        <v>4646.6327860000001</v>
      </c>
      <c r="N154" s="115">
        <v>3765.832621</v>
      </c>
      <c r="O154" s="116">
        <v>26910.028172999999</v>
      </c>
    </row>
    <row r="155" spans="2:15" s="32" customFormat="1" ht="11.25" customHeight="1">
      <c r="B155" s="117"/>
      <c r="C155" s="118"/>
      <c r="D155" s="1594" t="s">
        <v>254</v>
      </c>
      <c r="E155" s="1594"/>
      <c r="F155" s="1594"/>
      <c r="G155" s="115">
        <v>673.62929499999996</v>
      </c>
      <c r="H155" s="115">
        <v>1544.746204</v>
      </c>
      <c r="I155" s="115">
        <v>0</v>
      </c>
      <c r="J155" s="115">
        <v>2170.9671720000001</v>
      </c>
      <c r="K155" s="115">
        <v>5651.0331029999998</v>
      </c>
      <c r="L155" s="115">
        <v>4541.1624389999997</v>
      </c>
      <c r="M155" s="115">
        <v>4244.4228990000001</v>
      </c>
      <c r="N155" s="115">
        <v>3607.0138809999999</v>
      </c>
      <c r="O155" s="116">
        <v>22432.974993</v>
      </c>
    </row>
    <row r="156" spans="2:15" s="32" customFormat="1" ht="11.25" customHeight="1">
      <c r="B156" s="117"/>
      <c r="C156" s="118"/>
      <c r="D156" s="1594" t="s">
        <v>255</v>
      </c>
      <c r="E156" s="1594"/>
      <c r="F156" s="1594"/>
      <c r="G156" s="115">
        <v>126.571519</v>
      </c>
      <c r="H156" s="115">
        <v>163.749009</v>
      </c>
      <c r="I156" s="115">
        <v>0</v>
      </c>
      <c r="J156" s="115">
        <v>207.83058800000001</v>
      </c>
      <c r="K156" s="115">
        <v>240.971181</v>
      </c>
      <c r="L156" s="115">
        <v>172.53386800000001</v>
      </c>
      <c r="M156" s="115">
        <v>140.67953399999999</v>
      </c>
      <c r="N156" s="115">
        <v>65.379909999999995</v>
      </c>
      <c r="O156" s="116">
        <v>1117.7156090000001</v>
      </c>
    </row>
    <row r="157" spans="2:15" s="32" customFormat="1" ht="11.25" customHeight="1">
      <c r="B157" s="117"/>
      <c r="C157" s="119"/>
      <c r="D157" s="1640" t="s">
        <v>256</v>
      </c>
      <c r="E157" s="1640"/>
      <c r="F157" s="1640"/>
      <c r="G157" s="115">
        <v>695.76345800000001</v>
      </c>
      <c r="H157" s="115">
        <v>662.20608100000004</v>
      </c>
      <c r="I157" s="115">
        <v>0</v>
      </c>
      <c r="J157" s="115">
        <v>701.62863700000003</v>
      </c>
      <c r="K157" s="115">
        <v>572.39840200000003</v>
      </c>
      <c r="L157" s="115">
        <v>372.37180999999998</v>
      </c>
      <c r="M157" s="115">
        <v>261.53035299999999</v>
      </c>
      <c r="N157" s="115">
        <v>93.438829999999996</v>
      </c>
      <c r="O157" s="116">
        <v>3359.337571</v>
      </c>
    </row>
    <row r="158" spans="2:15" s="32" customFormat="1" ht="11.25" customHeight="1">
      <c r="B158" s="117"/>
      <c r="C158" s="1641" t="s">
        <v>257</v>
      </c>
      <c r="D158" s="1642"/>
      <c r="E158" s="1642"/>
      <c r="F158" s="1642"/>
      <c r="G158" s="67">
        <v>786.55235200000004</v>
      </c>
      <c r="H158" s="67">
        <v>1141.197883</v>
      </c>
      <c r="I158" s="67">
        <v>0</v>
      </c>
      <c r="J158" s="67">
        <v>7325.6474989999997</v>
      </c>
      <c r="K158" s="67">
        <v>6837.8179829999999</v>
      </c>
      <c r="L158" s="67">
        <v>6571.3038969999998</v>
      </c>
      <c r="M158" s="67">
        <v>7504.4848199999997</v>
      </c>
      <c r="N158" s="67">
        <v>6017.8033699999996</v>
      </c>
      <c r="O158" s="108">
        <v>36184.807803999996</v>
      </c>
    </row>
    <row r="159" spans="2:15" s="32" customFormat="1" ht="11.25" customHeight="1">
      <c r="B159" s="120"/>
      <c r="C159" s="1643" t="s">
        <v>258</v>
      </c>
      <c r="D159" s="1644"/>
      <c r="E159" s="1644"/>
      <c r="F159" s="1645"/>
      <c r="G159" s="115">
        <v>2068.588553</v>
      </c>
      <c r="H159" s="115">
        <v>2553.7660890000002</v>
      </c>
      <c r="I159" s="115">
        <v>0</v>
      </c>
      <c r="J159" s="115">
        <v>11125.295698</v>
      </c>
      <c r="K159" s="115">
        <v>9981.5615839999991</v>
      </c>
      <c r="L159" s="115">
        <v>7082.4727810000004</v>
      </c>
      <c r="M159" s="115">
        <v>4632.2777020000003</v>
      </c>
      <c r="N159" s="115">
        <v>2978.5111900000002</v>
      </c>
      <c r="O159" s="116">
        <v>40422.473596999997</v>
      </c>
    </row>
    <row r="160" spans="2:15" s="32" customFormat="1" ht="11.25" customHeight="1">
      <c r="B160" s="121" t="s">
        <v>259</v>
      </c>
      <c r="C160" s="122"/>
      <c r="D160" s="122"/>
      <c r="E160" s="122"/>
      <c r="F160" s="122"/>
      <c r="G160" s="73">
        <v>208.30521100000001</v>
      </c>
      <c r="H160" s="73">
        <v>662.63175899999999</v>
      </c>
      <c r="I160" s="73">
        <v>0</v>
      </c>
      <c r="J160" s="73">
        <v>20733.204927999999</v>
      </c>
      <c r="K160" s="73">
        <v>26964.131087999998</v>
      </c>
      <c r="L160" s="73">
        <v>29478.888831</v>
      </c>
      <c r="M160" s="73">
        <v>22841.287001000001</v>
      </c>
      <c r="N160" s="73">
        <v>16823.499734000001</v>
      </c>
      <c r="O160" s="89">
        <v>117711.948552</v>
      </c>
    </row>
    <row r="161" spans="2:15" s="32" customFormat="1" ht="11.25" customHeight="1">
      <c r="B161" s="117"/>
      <c r="C161" s="1636" t="s">
        <v>1701</v>
      </c>
      <c r="D161" s="1637"/>
      <c r="E161" s="1637"/>
      <c r="F161" s="1638"/>
      <c r="G161" s="115">
        <v>0</v>
      </c>
      <c r="H161" s="115">
        <v>0</v>
      </c>
      <c r="I161" s="115">
        <v>0</v>
      </c>
      <c r="J161" s="115">
        <v>249.55869100000001</v>
      </c>
      <c r="K161" s="115">
        <v>409.84018500000002</v>
      </c>
      <c r="L161" s="115">
        <v>459.270307</v>
      </c>
      <c r="M161" s="115">
        <v>544.10106099999996</v>
      </c>
      <c r="N161" s="115">
        <v>448.79542600000002</v>
      </c>
      <c r="O161" s="116">
        <v>2111.56567</v>
      </c>
    </row>
    <row r="162" spans="2:15" s="32" customFormat="1" ht="11.25" customHeight="1">
      <c r="B162" s="117"/>
      <c r="C162" s="1593" t="s">
        <v>1702</v>
      </c>
      <c r="D162" s="1594"/>
      <c r="E162" s="1594"/>
      <c r="F162" s="1594"/>
      <c r="G162" s="115">
        <v>3.0200000000000002E-4</v>
      </c>
      <c r="H162" s="115">
        <v>0</v>
      </c>
      <c r="I162" s="115">
        <v>0</v>
      </c>
      <c r="J162" s="115">
        <v>21.805302000000001</v>
      </c>
      <c r="K162" s="115">
        <v>41.05744</v>
      </c>
      <c r="L162" s="115">
        <v>44.627155000000002</v>
      </c>
      <c r="M162" s="115">
        <v>56.499625999999999</v>
      </c>
      <c r="N162" s="115">
        <v>68.963829000000004</v>
      </c>
      <c r="O162" s="116">
        <v>232.953654</v>
      </c>
    </row>
    <row r="163" spans="2:15" s="32" customFormat="1" ht="11.25" customHeight="1">
      <c r="B163" s="117"/>
      <c r="C163" s="1593" t="s">
        <v>1598</v>
      </c>
      <c r="D163" s="1594"/>
      <c r="E163" s="1594"/>
      <c r="F163" s="1639"/>
      <c r="G163" s="115">
        <v>6.5193000000000001E-2</v>
      </c>
      <c r="H163" s="115">
        <v>1.3934999999999999E-2</v>
      </c>
      <c r="I163" s="115">
        <v>0</v>
      </c>
      <c r="J163" s="115">
        <v>7873.4035919999997</v>
      </c>
      <c r="K163" s="115">
        <v>8291.8934449999997</v>
      </c>
      <c r="L163" s="115">
        <v>6554.0005289999999</v>
      </c>
      <c r="M163" s="115">
        <v>4186.114861</v>
      </c>
      <c r="N163" s="115">
        <v>2518.843946</v>
      </c>
      <c r="O163" s="116">
        <v>29424.335501000001</v>
      </c>
    </row>
    <row r="164" spans="2:15" s="32" customFormat="1" ht="11.25" customHeight="1">
      <c r="B164" s="117"/>
      <c r="C164" s="1593" t="s">
        <v>1703</v>
      </c>
      <c r="D164" s="1594"/>
      <c r="E164" s="1594"/>
      <c r="F164" s="1594"/>
      <c r="G164" s="115">
        <v>16.18263</v>
      </c>
      <c r="H164" s="115">
        <v>27.776257000000001</v>
      </c>
      <c r="I164" s="115">
        <v>0</v>
      </c>
      <c r="J164" s="115">
        <v>1124.599978</v>
      </c>
      <c r="K164" s="115">
        <v>1453.5596270000001</v>
      </c>
      <c r="L164" s="115">
        <v>1823.796603</v>
      </c>
      <c r="M164" s="115">
        <v>1156.7243820000001</v>
      </c>
      <c r="N164" s="115">
        <v>980.58071500000005</v>
      </c>
      <c r="O164" s="116">
        <v>6583.2201919999998</v>
      </c>
    </row>
    <row r="165" spans="2:15" s="32" customFormat="1" ht="11.25" customHeight="1">
      <c r="B165" s="117"/>
      <c r="C165" s="1593" t="s">
        <v>1697</v>
      </c>
      <c r="D165" s="1594"/>
      <c r="E165" s="1594"/>
      <c r="F165" s="1594"/>
      <c r="G165" s="115">
        <v>192.057086</v>
      </c>
      <c r="H165" s="115">
        <v>437.83142800000002</v>
      </c>
      <c r="I165" s="115">
        <v>0</v>
      </c>
      <c r="J165" s="115">
        <v>2826.1900350000001</v>
      </c>
      <c r="K165" s="115">
        <v>3905.7065109999999</v>
      </c>
      <c r="L165" s="115">
        <v>4331.7201930000001</v>
      </c>
      <c r="M165" s="115">
        <v>3144.152881</v>
      </c>
      <c r="N165" s="115">
        <v>2068.5201619999998</v>
      </c>
      <c r="O165" s="116">
        <v>16906.178295999998</v>
      </c>
    </row>
    <row r="166" spans="2:15" s="32" customFormat="1" ht="11.25" customHeight="1">
      <c r="B166" s="117"/>
      <c r="C166" s="1593" t="s">
        <v>1698</v>
      </c>
      <c r="D166" s="1594"/>
      <c r="E166" s="1594"/>
      <c r="F166" s="1594"/>
      <c r="G166" s="115">
        <v>0</v>
      </c>
      <c r="H166" s="115">
        <v>197.01013900000001</v>
      </c>
      <c r="I166" s="115">
        <v>0</v>
      </c>
      <c r="J166" s="115">
        <v>8095.9055920000001</v>
      </c>
      <c r="K166" s="115">
        <v>11647.293170999999</v>
      </c>
      <c r="L166" s="115">
        <v>12766.134909</v>
      </c>
      <c r="M166" s="115">
        <v>8487.8459199999998</v>
      </c>
      <c r="N166" s="115">
        <v>5924.5864689999999</v>
      </c>
      <c r="O166" s="116">
        <v>47118.7762</v>
      </c>
    </row>
    <row r="167" spans="2:15" s="32" customFormat="1" ht="11.25" customHeight="1">
      <c r="B167" s="117"/>
      <c r="C167" s="1591" t="s">
        <v>1699</v>
      </c>
      <c r="D167" s="1592"/>
      <c r="E167" s="1592"/>
      <c r="F167" s="1632"/>
      <c r="G167" s="115">
        <v>0</v>
      </c>
      <c r="H167" s="115">
        <v>0</v>
      </c>
      <c r="I167" s="115">
        <v>0</v>
      </c>
      <c r="J167" s="115">
        <v>197.038667</v>
      </c>
      <c r="K167" s="115">
        <v>275.83381600000001</v>
      </c>
      <c r="L167" s="115">
        <v>270.287644</v>
      </c>
      <c r="M167" s="115">
        <v>305.56768599999998</v>
      </c>
      <c r="N167" s="115">
        <v>218.51794100000001</v>
      </c>
      <c r="O167" s="116">
        <v>1267.245754</v>
      </c>
    </row>
    <row r="168" spans="2:15" s="32" customFormat="1" ht="11.25" customHeight="1">
      <c r="B168" s="117"/>
      <c r="C168" s="1591" t="s">
        <v>1700</v>
      </c>
      <c r="D168" s="1592"/>
      <c r="E168" s="1592"/>
      <c r="F168" s="1592"/>
      <c r="G168" s="115">
        <v>0</v>
      </c>
      <c r="H168" s="115">
        <v>0</v>
      </c>
      <c r="I168" s="115">
        <v>0</v>
      </c>
      <c r="J168" s="115">
        <v>217.05197699999999</v>
      </c>
      <c r="K168" s="115">
        <v>705.94430799999998</v>
      </c>
      <c r="L168" s="115">
        <v>2931.799638</v>
      </c>
      <c r="M168" s="115">
        <v>4651.6360059999997</v>
      </c>
      <c r="N168" s="115">
        <v>4235.9582979999996</v>
      </c>
      <c r="O168" s="116">
        <v>12742.390227</v>
      </c>
    </row>
    <row r="169" spans="2:15" s="32" customFormat="1" ht="11.25" customHeight="1">
      <c r="B169" s="120"/>
      <c r="C169" s="1633" t="s">
        <v>361</v>
      </c>
      <c r="D169" s="1634"/>
      <c r="E169" s="1634"/>
      <c r="F169" s="1635"/>
      <c r="G169" s="115">
        <v>0</v>
      </c>
      <c r="H169" s="115">
        <v>0</v>
      </c>
      <c r="I169" s="115">
        <v>0</v>
      </c>
      <c r="J169" s="115">
        <v>127.651094</v>
      </c>
      <c r="K169" s="115">
        <v>233.00258500000001</v>
      </c>
      <c r="L169" s="115">
        <v>297.25185299999998</v>
      </c>
      <c r="M169" s="115">
        <v>308.64457800000002</v>
      </c>
      <c r="N169" s="115">
        <v>358.73294800000002</v>
      </c>
      <c r="O169" s="116">
        <v>1325.283058</v>
      </c>
    </row>
    <row r="170" spans="2:15" s="32" customFormat="1" ht="11.25" customHeight="1">
      <c r="B170" s="117" t="s">
        <v>65</v>
      </c>
      <c r="C170" s="35"/>
      <c r="D170" s="35"/>
      <c r="E170" s="35"/>
      <c r="F170" s="35"/>
      <c r="G170" s="73">
        <v>3.1565279999999998</v>
      </c>
      <c r="H170" s="73">
        <v>4.9682789999999999</v>
      </c>
      <c r="I170" s="123"/>
      <c r="J170" s="73">
        <v>11360.032859999999</v>
      </c>
      <c r="K170" s="73">
        <v>23240.790212</v>
      </c>
      <c r="L170" s="73">
        <v>51214.030599999998</v>
      </c>
      <c r="M170" s="73">
        <v>78768.066680999997</v>
      </c>
      <c r="N170" s="73">
        <v>75982.725202000001</v>
      </c>
      <c r="O170" s="89">
        <v>240573.77036200001</v>
      </c>
    </row>
    <row r="171" spans="2:15" s="32" customFormat="1" ht="11.25" customHeight="1">
      <c r="B171" s="117"/>
      <c r="C171" s="1599" t="s">
        <v>174</v>
      </c>
      <c r="D171" s="1600"/>
      <c r="E171" s="1600"/>
      <c r="F171" s="1600"/>
      <c r="G171" s="70">
        <v>0</v>
      </c>
      <c r="H171" s="70">
        <v>0</v>
      </c>
      <c r="I171" s="124"/>
      <c r="J171" s="70">
        <v>2156.0270310000001</v>
      </c>
      <c r="K171" s="70">
        <v>6738.8416139999999</v>
      </c>
      <c r="L171" s="70">
        <v>27160.77504</v>
      </c>
      <c r="M171" s="70">
        <v>45417.324713000002</v>
      </c>
      <c r="N171" s="70">
        <v>45065.459084000002</v>
      </c>
      <c r="O171" s="87">
        <v>126538.427482</v>
      </c>
    </row>
    <row r="172" spans="2:15" s="32" customFormat="1" ht="11.25" customHeight="1">
      <c r="B172" s="117"/>
      <c r="C172" s="1593" t="s">
        <v>175</v>
      </c>
      <c r="D172" s="1594"/>
      <c r="E172" s="1594"/>
      <c r="F172" s="1594"/>
      <c r="G172" s="115">
        <v>0.107212</v>
      </c>
      <c r="H172" s="115">
        <v>2.1802999999999999E-2</v>
      </c>
      <c r="I172" s="125"/>
      <c r="J172" s="115">
        <v>9060.4788349999999</v>
      </c>
      <c r="K172" s="115">
        <v>16139.235758000001</v>
      </c>
      <c r="L172" s="115">
        <v>22648.039765000001</v>
      </c>
      <c r="M172" s="115">
        <v>26740.316986000002</v>
      </c>
      <c r="N172" s="115">
        <v>19737.407804999999</v>
      </c>
      <c r="O172" s="116">
        <v>94325.608164000005</v>
      </c>
    </row>
    <row r="173" spans="2:15" s="32" customFormat="1" ht="11.25" customHeight="1">
      <c r="B173" s="117"/>
      <c r="C173" s="1593" t="s">
        <v>176</v>
      </c>
      <c r="D173" s="1594"/>
      <c r="E173" s="1594"/>
      <c r="F173" s="1594"/>
      <c r="G173" s="115">
        <v>3.0493160000000001</v>
      </c>
      <c r="H173" s="115">
        <v>4.9464759999999997</v>
      </c>
      <c r="I173" s="126"/>
      <c r="J173" s="115">
        <v>143.526994</v>
      </c>
      <c r="K173" s="115">
        <v>362.71284000000003</v>
      </c>
      <c r="L173" s="115">
        <v>1405.2157950000001</v>
      </c>
      <c r="M173" s="115">
        <v>6610.4249820000005</v>
      </c>
      <c r="N173" s="115">
        <v>11179.858313000001</v>
      </c>
      <c r="O173" s="116">
        <v>19709.734715999999</v>
      </c>
    </row>
    <row r="174" spans="2:15" s="32" customFormat="1" ht="11.25" customHeight="1" thickBot="1">
      <c r="B174" s="1595" t="s">
        <v>260</v>
      </c>
      <c r="C174" s="1596"/>
      <c r="D174" s="1596"/>
      <c r="E174" s="1596"/>
      <c r="F174" s="1615"/>
      <c r="G174" s="80">
        <v>12375.566333999999</v>
      </c>
      <c r="H174" s="80">
        <v>24028.548619000001</v>
      </c>
      <c r="I174" s="80">
        <v>0</v>
      </c>
      <c r="J174" s="80">
        <v>103767.514474</v>
      </c>
      <c r="K174" s="80">
        <v>135057.345779</v>
      </c>
      <c r="L174" s="80">
        <v>152649.12614000001</v>
      </c>
      <c r="M174" s="80">
        <v>162385.62478000001</v>
      </c>
      <c r="N174" s="80">
        <v>142173.42907400001</v>
      </c>
      <c r="O174" s="90">
        <v>732437.15520000004</v>
      </c>
    </row>
    <row r="175" spans="2:15" s="32" customFormat="1" ht="11.25" customHeight="1">
      <c r="B175" s="1580" t="s">
        <v>261</v>
      </c>
      <c r="C175" s="1580"/>
      <c r="D175" s="1580"/>
      <c r="E175" s="1580"/>
      <c r="F175" s="1580"/>
      <c r="G175" s="1580"/>
      <c r="H175" s="1580"/>
      <c r="I175" s="1580"/>
      <c r="J175" s="1580"/>
      <c r="K175" s="1580"/>
      <c r="L175" s="1580"/>
      <c r="M175" s="1580"/>
      <c r="N175" s="1580"/>
      <c r="O175" s="1580"/>
    </row>
    <row r="176" spans="2:15" s="32" customFormat="1" ht="11.25" customHeight="1">
      <c r="B176" s="1580" t="s">
        <v>262</v>
      </c>
      <c r="C176" s="1580"/>
      <c r="D176" s="1580"/>
      <c r="E176" s="1580"/>
      <c r="F176" s="1580"/>
      <c r="G176" s="1580"/>
      <c r="H176" s="1580"/>
      <c r="I176" s="1580"/>
      <c r="J176" s="1580"/>
      <c r="K176" s="1580"/>
      <c r="L176" s="1580"/>
      <c r="M176" s="1580"/>
      <c r="N176" s="1580"/>
      <c r="O176" s="1580"/>
    </row>
    <row r="177" spans="1:15" s="32" customFormat="1" ht="11.25" customHeight="1">
      <c r="B177" s="1580" t="s">
        <v>263</v>
      </c>
      <c r="C177" s="1580"/>
      <c r="D177" s="1580"/>
      <c r="E177" s="1580"/>
      <c r="F177" s="1580"/>
      <c r="G177" s="1580"/>
      <c r="H177" s="1580"/>
      <c r="I177" s="1580"/>
      <c r="J177" s="1580"/>
      <c r="K177" s="1580"/>
      <c r="L177" s="1580"/>
      <c r="M177" s="1580"/>
      <c r="N177" s="1580"/>
      <c r="O177" s="1580"/>
    </row>
    <row r="178" spans="1:15" s="32" customFormat="1" ht="11.25" customHeight="1">
      <c r="B178" s="111" t="s">
        <v>264</v>
      </c>
    </row>
    <row r="179" spans="1:15" s="32" customFormat="1" ht="5.25" customHeight="1"/>
    <row r="180" spans="1:15" s="32" customFormat="1" ht="12.75" customHeight="1" thickBot="1">
      <c r="A180" s="32" t="s">
        <v>1705</v>
      </c>
      <c r="B180" s="35"/>
      <c r="C180" s="35"/>
      <c r="D180" s="35"/>
      <c r="E180" s="35"/>
      <c r="F180" s="35"/>
      <c r="G180" s="35"/>
      <c r="H180" s="35"/>
      <c r="I180" s="35"/>
      <c r="J180" s="35"/>
      <c r="K180" s="35"/>
      <c r="L180" s="35"/>
      <c r="M180" s="35"/>
      <c r="N180" s="35"/>
      <c r="O180" s="58"/>
    </row>
    <row r="181" spans="1:15" s="32" customFormat="1" ht="18" customHeight="1">
      <c r="B181" s="1613" t="s">
        <v>237</v>
      </c>
      <c r="C181" s="1614"/>
      <c r="D181" s="1614"/>
      <c r="E181" s="1614"/>
      <c r="F181" s="1646"/>
      <c r="G181" s="680" t="s">
        <v>6</v>
      </c>
      <c r="H181" s="684" t="s">
        <v>7</v>
      </c>
      <c r="I181" s="103" t="s">
        <v>207</v>
      </c>
      <c r="J181" s="681" t="s">
        <v>8</v>
      </c>
      <c r="K181" s="684" t="s">
        <v>9</v>
      </c>
      <c r="L181" s="681" t="s">
        <v>10</v>
      </c>
      <c r="M181" s="684" t="s">
        <v>11</v>
      </c>
      <c r="N181" s="684" t="s">
        <v>12</v>
      </c>
      <c r="O181" s="682" t="s">
        <v>238</v>
      </c>
    </row>
    <row r="182" spans="1:15" s="32" customFormat="1" ht="11.25" customHeight="1">
      <c r="B182" s="1597" t="s">
        <v>239</v>
      </c>
      <c r="C182" s="1598"/>
      <c r="D182" s="1598"/>
      <c r="E182" s="1598"/>
      <c r="F182" s="1598"/>
      <c r="G182" s="63">
        <v>11999.188538</v>
      </c>
      <c r="H182" s="63">
        <v>22836.232419</v>
      </c>
      <c r="I182" s="63">
        <v>0</v>
      </c>
      <c r="J182" s="63">
        <v>70513.025286000004</v>
      </c>
      <c r="K182" s="63">
        <v>82718.983871999997</v>
      </c>
      <c r="L182" s="63">
        <v>70178.73064400001</v>
      </c>
      <c r="M182" s="63">
        <v>59210.630253999996</v>
      </c>
      <c r="N182" s="63">
        <v>47275.798182999999</v>
      </c>
      <c r="O182" s="105">
        <v>364732.58919600002</v>
      </c>
    </row>
    <row r="183" spans="1:15" s="32" customFormat="1" ht="11.25" customHeight="1">
      <c r="B183" s="117"/>
      <c r="C183" s="1599" t="s">
        <v>240</v>
      </c>
      <c r="D183" s="1600"/>
      <c r="E183" s="1600"/>
      <c r="F183" s="1600"/>
      <c r="G183" s="115">
        <v>3157.0381359999997</v>
      </c>
      <c r="H183" s="115">
        <v>5525.2394789999998</v>
      </c>
      <c r="I183" s="115">
        <v>0</v>
      </c>
      <c r="J183" s="115">
        <v>14775.500898999999</v>
      </c>
      <c r="K183" s="115">
        <v>19132.001617999998</v>
      </c>
      <c r="L183" s="115">
        <v>17026.060878</v>
      </c>
      <c r="M183" s="115">
        <v>17953.256325999999</v>
      </c>
      <c r="N183" s="115">
        <v>20192.816196</v>
      </c>
      <c r="O183" s="116">
        <v>97761.913532000006</v>
      </c>
    </row>
    <row r="184" spans="1:15" s="32" customFormat="1" ht="11.25" customHeight="1">
      <c r="B184" s="117"/>
      <c r="C184" s="118"/>
      <c r="D184" s="1594" t="s">
        <v>241</v>
      </c>
      <c r="E184" s="1594"/>
      <c r="F184" s="1594"/>
      <c r="G184" s="115">
        <v>2499.9809230000001</v>
      </c>
      <c r="H184" s="115">
        <v>3873.1455500000002</v>
      </c>
      <c r="I184" s="115">
        <v>0</v>
      </c>
      <c r="J184" s="115">
        <v>10387.327362</v>
      </c>
      <c r="K184" s="115">
        <v>13195.61555</v>
      </c>
      <c r="L184" s="115">
        <v>12134.173202</v>
      </c>
      <c r="M184" s="115">
        <v>12295.995843999999</v>
      </c>
      <c r="N184" s="115">
        <v>12832.042797999999</v>
      </c>
      <c r="O184" s="116">
        <v>67218.281229</v>
      </c>
    </row>
    <row r="185" spans="1:15" s="32" customFormat="1" ht="11.25" customHeight="1">
      <c r="B185" s="117"/>
      <c r="C185" s="118"/>
      <c r="D185" s="1594" t="s">
        <v>242</v>
      </c>
      <c r="E185" s="1594"/>
      <c r="F185" s="1594"/>
      <c r="G185" s="115">
        <v>1.633383</v>
      </c>
      <c r="H185" s="115">
        <v>13.887468</v>
      </c>
      <c r="I185" s="115">
        <v>0</v>
      </c>
      <c r="J185" s="115">
        <v>76.580647999999997</v>
      </c>
      <c r="K185" s="115">
        <v>287.02426600000001</v>
      </c>
      <c r="L185" s="115">
        <v>456.41866999999996</v>
      </c>
      <c r="M185" s="115">
        <v>1029.101672</v>
      </c>
      <c r="N185" s="115">
        <v>2063.644988</v>
      </c>
      <c r="O185" s="116">
        <v>3928.2910949999996</v>
      </c>
    </row>
    <row r="186" spans="1:15" s="32" customFormat="1" ht="11.25" customHeight="1">
      <c r="B186" s="117"/>
      <c r="C186" s="118"/>
      <c r="D186" s="1594" t="s">
        <v>243</v>
      </c>
      <c r="E186" s="1594"/>
      <c r="F186" s="1594"/>
      <c r="G186" s="115">
        <v>409.27718299999998</v>
      </c>
      <c r="H186" s="115">
        <v>1148.3480689999999</v>
      </c>
      <c r="I186" s="115">
        <v>0</v>
      </c>
      <c r="J186" s="115">
        <v>2749.889588</v>
      </c>
      <c r="K186" s="115">
        <v>3616.7813529999999</v>
      </c>
      <c r="L186" s="115">
        <v>2645.1541050000001</v>
      </c>
      <c r="M186" s="115">
        <v>2892.7558960000001</v>
      </c>
      <c r="N186" s="115">
        <v>3705.9012669999997</v>
      </c>
      <c r="O186" s="116">
        <v>17168.107461</v>
      </c>
    </row>
    <row r="187" spans="1:15" s="32" customFormat="1" ht="11.25" customHeight="1">
      <c r="B187" s="117"/>
      <c r="C187" s="118"/>
      <c r="D187" s="1594" t="s">
        <v>244</v>
      </c>
      <c r="E187" s="1594"/>
      <c r="F187" s="1594"/>
      <c r="G187" s="115">
        <v>82.798126000000011</v>
      </c>
      <c r="H187" s="115">
        <v>271.556602</v>
      </c>
      <c r="I187" s="115">
        <v>0</v>
      </c>
      <c r="J187" s="115">
        <v>446.82311399999998</v>
      </c>
      <c r="K187" s="115">
        <v>672.65447200000006</v>
      </c>
      <c r="L187" s="115">
        <v>510.79022400000002</v>
      </c>
      <c r="M187" s="115">
        <v>472.69150500000001</v>
      </c>
      <c r="N187" s="115">
        <v>398.44071599999995</v>
      </c>
      <c r="O187" s="116">
        <v>2855.7547589999999</v>
      </c>
    </row>
    <row r="188" spans="1:15" s="32" customFormat="1" ht="11.25" customHeight="1">
      <c r="B188" s="117"/>
      <c r="C188" s="119"/>
      <c r="D188" s="1640" t="s">
        <v>245</v>
      </c>
      <c r="E188" s="1640"/>
      <c r="F188" s="1640"/>
      <c r="G188" s="63">
        <v>163.34852099999998</v>
      </c>
      <c r="H188" s="63">
        <v>218.30179000000001</v>
      </c>
      <c r="I188" s="63">
        <v>0</v>
      </c>
      <c r="J188" s="63">
        <v>1114.880187</v>
      </c>
      <c r="K188" s="63">
        <v>1359.9259769999999</v>
      </c>
      <c r="L188" s="63">
        <v>1279.5246769999999</v>
      </c>
      <c r="M188" s="63">
        <v>1262.711409</v>
      </c>
      <c r="N188" s="63">
        <v>1192.786427</v>
      </c>
      <c r="O188" s="105">
        <v>6591.4789879999998</v>
      </c>
    </row>
    <row r="189" spans="1:15" s="32" customFormat="1" ht="11.25" customHeight="1">
      <c r="B189" s="117"/>
      <c r="C189" s="1599" t="s">
        <v>246</v>
      </c>
      <c r="D189" s="1600"/>
      <c r="E189" s="1600"/>
      <c r="F189" s="1600"/>
      <c r="G189" s="115">
        <v>4478.0240650000005</v>
      </c>
      <c r="H189" s="115">
        <v>11069.188209</v>
      </c>
      <c r="I189" s="115">
        <v>0</v>
      </c>
      <c r="J189" s="115">
        <v>31392.753646999998</v>
      </c>
      <c r="K189" s="115">
        <v>34713.714229999998</v>
      </c>
      <c r="L189" s="115">
        <v>24776.394475000001</v>
      </c>
      <c r="M189" s="115">
        <v>16268.150703999998</v>
      </c>
      <c r="N189" s="115">
        <v>9193.9362789999996</v>
      </c>
      <c r="O189" s="116">
        <v>131892.161609</v>
      </c>
    </row>
    <row r="190" spans="1:15" s="32" customFormat="1" ht="11.25" customHeight="1">
      <c r="B190" s="117"/>
      <c r="C190" s="118"/>
      <c r="D190" s="1594" t="s">
        <v>247</v>
      </c>
      <c r="E190" s="1594"/>
      <c r="F190" s="1594"/>
      <c r="G190" s="115">
        <v>3381.1966549999997</v>
      </c>
      <c r="H190" s="115">
        <v>7902.3835270000009</v>
      </c>
      <c r="I190" s="115">
        <v>0</v>
      </c>
      <c r="J190" s="115">
        <v>23589.700207999998</v>
      </c>
      <c r="K190" s="115">
        <v>25183.697371999999</v>
      </c>
      <c r="L190" s="115">
        <v>18273.934051</v>
      </c>
      <c r="M190" s="115">
        <v>11953.470293</v>
      </c>
      <c r="N190" s="115">
        <v>7055.8114439999999</v>
      </c>
      <c r="O190" s="116">
        <v>97340.193549999996</v>
      </c>
    </row>
    <row r="191" spans="1:15" s="32" customFormat="1" ht="11.25" customHeight="1">
      <c r="B191" s="117"/>
      <c r="C191" s="119"/>
      <c r="D191" s="1640" t="s">
        <v>248</v>
      </c>
      <c r="E191" s="1640"/>
      <c r="F191" s="1640"/>
      <c r="G191" s="63">
        <v>1096.8274099999999</v>
      </c>
      <c r="H191" s="63">
        <v>3166.804682</v>
      </c>
      <c r="I191" s="63">
        <v>0</v>
      </c>
      <c r="J191" s="63">
        <v>7803.0534390000003</v>
      </c>
      <c r="K191" s="63">
        <v>9530.016857999999</v>
      </c>
      <c r="L191" s="63">
        <v>6502.4604240000008</v>
      </c>
      <c r="M191" s="63">
        <v>4314.6804109999994</v>
      </c>
      <c r="N191" s="63">
        <v>2138.1248350000001</v>
      </c>
      <c r="O191" s="105">
        <v>34551.968058999999</v>
      </c>
    </row>
    <row r="192" spans="1:15" s="32" customFormat="1" ht="11.25" customHeight="1">
      <c r="B192" s="117"/>
      <c r="C192" s="1599" t="s">
        <v>249</v>
      </c>
      <c r="D192" s="1600"/>
      <c r="E192" s="1600"/>
      <c r="F192" s="1600"/>
      <c r="G192" s="115">
        <v>71.79302100000001</v>
      </c>
      <c r="H192" s="115">
        <v>315.28076599999997</v>
      </c>
      <c r="I192" s="115">
        <v>0</v>
      </c>
      <c r="J192" s="115">
        <v>3163.832531</v>
      </c>
      <c r="K192" s="115">
        <v>6222.3690139999999</v>
      </c>
      <c r="L192" s="115">
        <v>10105.014845</v>
      </c>
      <c r="M192" s="115">
        <v>8604.3391570000003</v>
      </c>
      <c r="N192" s="115">
        <v>5569.6380589999999</v>
      </c>
      <c r="O192" s="116">
        <v>34052.267393000002</v>
      </c>
    </row>
    <row r="193" spans="2:15" s="32" customFormat="1" ht="11.25" customHeight="1">
      <c r="B193" s="117"/>
      <c r="C193" s="118"/>
      <c r="D193" s="1594" t="s">
        <v>250</v>
      </c>
      <c r="E193" s="1594"/>
      <c r="F193" s="1594"/>
      <c r="G193" s="115">
        <v>65.060318000000009</v>
      </c>
      <c r="H193" s="115">
        <v>277.55394200000001</v>
      </c>
      <c r="I193" s="115">
        <v>0</v>
      </c>
      <c r="J193" s="115">
        <v>2774.271244</v>
      </c>
      <c r="K193" s="115">
        <v>5456.1983710000004</v>
      </c>
      <c r="L193" s="115">
        <v>9064.746502</v>
      </c>
      <c r="M193" s="115">
        <v>7587.1456600000001</v>
      </c>
      <c r="N193" s="115">
        <v>4697.7314310000002</v>
      </c>
      <c r="O193" s="116">
        <v>29922.707468000001</v>
      </c>
    </row>
    <row r="194" spans="2:15" s="32" customFormat="1" ht="11.25" customHeight="1">
      <c r="B194" s="117"/>
      <c r="C194" s="118"/>
      <c r="D194" s="1594" t="s">
        <v>251</v>
      </c>
      <c r="E194" s="1594"/>
      <c r="F194" s="1594"/>
      <c r="G194" s="115">
        <v>6.3859089999999998</v>
      </c>
      <c r="H194" s="115">
        <v>35.938108999999997</v>
      </c>
      <c r="I194" s="115">
        <v>0</v>
      </c>
      <c r="J194" s="115">
        <v>374.983251</v>
      </c>
      <c r="K194" s="115">
        <v>734.88087099999996</v>
      </c>
      <c r="L194" s="115">
        <v>994.77116799999999</v>
      </c>
      <c r="M194" s="115">
        <v>963.24831500000005</v>
      </c>
      <c r="N194" s="115">
        <v>785.84773900000005</v>
      </c>
      <c r="O194" s="116">
        <v>3896.0553620000001</v>
      </c>
    </row>
    <row r="195" spans="2:15" s="32" customFormat="1" ht="11.25" customHeight="1">
      <c r="B195" s="117"/>
      <c r="C195" s="119"/>
      <c r="D195" s="1640" t="s">
        <v>252</v>
      </c>
      <c r="E195" s="1640"/>
      <c r="F195" s="1640"/>
      <c r="G195" s="63">
        <v>0.34679399999999999</v>
      </c>
      <c r="H195" s="63">
        <v>1.7887150000000001</v>
      </c>
      <c r="I195" s="63">
        <v>0</v>
      </c>
      <c r="J195" s="63">
        <v>14.578036000000001</v>
      </c>
      <c r="K195" s="63">
        <v>31.289771999999999</v>
      </c>
      <c r="L195" s="63">
        <v>45.497174999999999</v>
      </c>
      <c r="M195" s="63">
        <v>53.945182000000003</v>
      </c>
      <c r="N195" s="63">
        <v>86.058888999999994</v>
      </c>
      <c r="O195" s="105">
        <v>233.50456299999999</v>
      </c>
    </row>
    <row r="196" spans="2:15" s="32" customFormat="1" ht="11.25" customHeight="1">
      <c r="B196" s="117"/>
      <c r="C196" s="1599" t="s">
        <v>253</v>
      </c>
      <c r="D196" s="1600"/>
      <c r="E196" s="1600"/>
      <c r="F196" s="1600"/>
      <c r="G196" s="115">
        <v>1466.990487</v>
      </c>
      <c r="H196" s="115">
        <v>2294.7866370000002</v>
      </c>
      <c r="I196" s="115">
        <v>0</v>
      </c>
      <c r="J196" s="115">
        <v>2970.3562390000002</v>
      </c>
      <c r="K196" s="115">
        <v>6171.9038630000005</v>
      </c>
      <c r="L196" s="115">
        <v>4868.5150039999999</v>
      </c>
      <c r="M196" s="115">
        <v>4447.1499439999998</v>
      </c>
      <c r="N196" s="115">
        <v>3536.7692059999999</v>
      </c>
      <c r="O196" s="116">
        <v>25756.471379999999</v>
      </c>
    </row>
    <row r="197" spans="2:15" s="32" customFormat="1" ht="11.25" customHeight="1">
      <c r="B197" s="117"/>
      <c r="C197" s="118"/>
      <c r="D197" s="1594" t="s">
        <v>254</v>
      </c>
      <c r="E197" s="1594"/>
      <c r="F197" s="1594"/>
      <c r="G197" s="115">
        <v>661.12569999999994</v>
      </c>
      <c r="H197" s="115">
        <v>1490.8001340000001</v>
      </c>
      <c r="I197" s="115">
        <v>0</v>
      </c>
      <c r="J197" s="115">
        <v>2094.0756470000001</v>
      </c>
      <c r="K197" s="115">
        <v>5394.7193900000002</v>
      </c>
      <c r="L197" s="115">
        <v>4353.4330179999997</v>
      </c>
      <c r="M197" s="115">
        <v>4070.9872910000004</v>
      </c>
      <c r="N197" s="115">
        <v>3392.1069189999998</v>
      </c>
      <c r="O197" s="116">
        <v>21457.248099</v>
      </c>
    </row>
    <row r="198" spans="2:15" s="32" customFormat="1" ht="11.25" customHeight="1">
      <c r="B198" s="117"/>
      <c r="C198" s="118"/>
      <c r="D198" s="1594" t="s">
        <v>255</v>
      </c>
      <c r="E198" s="1594"/>
      <c r="F198" s="1594"/>
      <c r="G198" s="115">
        <v>124.065687</v>
      </c>
      <c r="H198" s="115">
        <v>158.889791</v>
      </c>
      <c r="I198" s="115">
        <v>0</v>
      </c>
      <c r="J198" s="115">
        <v>199.52960400000001</v>
      </c>
      <c r="K198" s="115">
        <v>227.79711499999999</v>
      </c>
      <c r="L198" s="115">
        <v>162.39044800000002</v>
      </c>
      <c r="M198" s="115">
        <v>130.972544</v>
      </c>
      <c r="N198" s="115">
        <v>58.704509999999999</v>
      </c>
      <c r="O198" s="116">
        <v>1062.3496990000001</v>
      </c>
    </row>
    <row r="199" spans="2:15" s="32" customFormat="1" ht="11.25" customHeight="1">
      <c r="B199" s="117"/>
      <c r="C199" s="119"/>
      <c r="D199" s="1640" t="s">
        <v>256</v>
      </c>
      <c r="E199" s="1640"/>
      <c r="F199" s="1640"/>
      <c r="G199" s="115">
        <v>681.79910000000007</v>
      </c>
      <c r="H199" s="115">
        <v>645.09671200000003</v>
      </c>
      <c r="I199" s="115">
        <v>0</v>
      </c>
      <c r="J199" s="115">
        <v>676.75098800000001</v>
      </c>
      <c r="K199" s="115">
        <v>549.38735800000006</v>
      </c>
      <c r="L199" s="115">
        <v>352.69153799999998</v>
      </c>
      <c r="M199" s="115">
        <v>245.19010900000001</v>
      </c>
      <c r="N199" s="115">
        <v>85.957776999999993</v>
      </c>
      <c r="O199" s="116">
        <v>3236.8735820000002</v>
      </c>
    </row>
    <row r="200" spans="2:15" s="32" customFormat="1" ht="11.25" customHeight="1">
      <c r="B200" s="117"/>
      <c r="C200" s="1641" t="s">
        <v>257</v>
      </c>
      <c r="D200" s="1642"/>
      <c r="E200" s="1642"/>
      <c r="F200" s="1642"/>
      <c r="G200" s="67">
        <v>784.80248500000005</v>
      </c>
      <c r="H200" s="67">
        <v>1135.5572440000001</v>
      </c>
      <c r="I200" s="67">
        <v>0</v>
      </c>
      <c r="J200" s="67">
        <v>7294.6715489999997</v>
      </c>
      <c r="K200" s="67">
        <v>6796.9048640000001</v>
      </c>
      <c r="L200" s="67">
        <v>6526.1849769999999</v>
      </c>
      <c r="M200" s="67">
        <v>7448.7458059999999</v>
      </c>
      <c r="N200" s="67">
        <v>5944.6268879999998</v>
      </c>
      <c r="O200" s="108">
        <v>35931.493812999994</v>
      </c>
    </row>
    <row r="201" spans="2:15" s="32" customFormat="1" ht="11.25" customHeight="1">
      <c r="B201" s="120"/>
      <c r="C201" s="1643" t="s">
        <v>258</v>
      </c>
      <c r="D201" s="1644"/>
      <c r="E201" s="1644"/>
      <c r="F201" s="1645"/>
      <c r="G201" s="115">
        <v>2040.540344</v>
      </c>
      <c r="H201" s="115">
        <v>2496.1800840000001</v>
      </c>
      <c r="I201" s="115">
        <v>0</v>
      </c>
      <c r="J201" s="115">
        <v>10915.910421</v>
      </c>
      <c r="K201" s="115">
        <v>9682.0902829999995</v>
      </c>
      <c r="L201" s="115">
        <v>6876.5604650000005</v>
      </c>
      <c r="M201" s="115">
        <v>4488.9883170000003</v>
      </c>
      <c r="N201" s="115">
        <v>2838.011555</v>
      </c>
      <c r="O201" s="116">
        <v>39338.281468999994</v>
      </c>
    </row>
    <row r="202" spans="2:15" s="32" customFormat="1" ht="11.25" customHeight="1">
      <c r="B202" s="121" t="s">
        <v>259</v>
      </c>
      <c r="C202" s="122"/>
      <c r="D202" s="122"/>
      <c r="E202" s="122"/>
      <c r="F202" s="122"/>
      <c r="G202" s="73">
        <v>206.449814</v>
      </c>
      <c r="H202" s="73">
        <v>657.52505899999994</v>
      </c>
      <c r="I202" s="73">
        <v>0</v>
      </c>
      <c r="J202" s="73">
        <v>20524.862286</v>
      </c>
      <c r="K202" s="73">
        <v>26663.902936999999</v>
      </c>
      <c r="L202" s="73">
        <v>29134.234335000001</v>
      </c>
      <c r="M202" s="73">
        <v>22569.251705999999</v>
      </c>
      <c r="N202" s="73">
        <v>16515.720941</v>
      </c>
      <c r="O202" s="89">
        <v>116271.947078</v>
      </c>
    </row>
    <row r="203" spans="2:15" s="32" customFormat="1" ht="11.25" customHeight="1">
      <c r="B203" s="117"/>
      <c r="C203" s="1636" t="s">
        <v>265</v>
      </c>
      <c r="D203" s="1637"/>
      <c r="E203" s="1637"/>
      <c r="F203" s="1638"/>
      <c r="G203" s="115">
        <v>0</v>
      </c>
      <c r="H203" s="115">
        <v>0</v>
      </c>
      <c r="I203" s="124"/>
      <c r="J203" s="115">
        <v>247.260379</v>
      </c>
      <c r="K203" s="115">
        <v>405.06491500000004</v>
      </c>
      <c r="L203" s="115">
        <v>451.166585</v>
      </c>
      <c r="M203" s="115">
        <v>531.44036199999994</v>
      </c>
      <c r="N203" s="115">
        <v>432.98067100000003</v>
      </c>
      <c r="O203" s="116">
        <v>2067.9129119999998</v>
      </c>
    </row>
    <row r="204" spans="2:15" s="32" customFormat="1" ht="11.25" customHeight="1">
      <c r="B204" s="117"/>
      <c r="C204" s="1593" t="s">
        <v>266</v>
      </c>
      <c r="D204" s="1594"/>
      <c r="E204" s="1594"/>
      <c r="F204" s="1594"/>
      <c r="G204" s="115">
        <v>3.0200000000000002E-4</v>
      </c>
      <c r="H204" s="115">
        <v>0</v>
      </c>
      <c r="I204" s="125"/>
      <c r="J204" s="115">
        <v>21.326226000000002</v>
      </c>
      <c r="K204" s="115">
        <v>39.642032</v>
      </c>
      <c r="L204" s="115">
        <v>43.228845</v>
      </c>
      <c r="M204" s="115">
        <v>54.638008999999997</v>
      </c>
      <c r="N204" s="115">
        <v>64.721058999999997</v>
      </c>
      <c r="O204" s="116">
        <v>223.55647300000001</v>
      </c>
    </row>
    <row r="205" spans="2:15" s="32" customFormat="1" ht="11.25" customHeight="1">
      <c r="B205" s="117"/>
      <c r="C205" s="1593" t="s">
        <v>1598</v>
      </c>
      <c r="D205" s="1594"/>
      <c r="E205" s="1594"/>
      <c r="F205" s="1639"/>
      <c r="G205" s="115">
        <v>6.5193000000000001E-2</v>
      </c>
      <c r="H205" s="115">
        <v>7.2559999999999994E-3</v>
      </c>
      <c r="I205" s="677">
        <v>0</v>
      </c>
      <c r="J205" s="115">
        <v>7754.5207969999992</v>
      </c>
      <c r="K205" s="115">
        <v>8120.5061209999994</v>
      </c>
      <c r="L205" s="115">
        <v>6411.5675449999999</v>
      </c>
      <c r="M205" s="115">
        <v>4087.0418949999998</v>
      </c>
      <c r="N205" s="115">
        <v>2423.6722100000002</v>
      </c>
      <c r="O205" s="116">
        <v>28797.381017</v>
      </c>
    </row>
    <row r="206" spans="2:15" s="32" customFormat="1" ht="11.25" customHeight="1">
      <c r="B206" s="117"/>
      <c r="C206" s="1593" t="s">
        <v>267</v>
      </c>
      <c r="D206" s="1594"/>
      <c r="E206" s="1594"/>
      <c r="F206" s="1594"/>
      <c r="G206" s="115">
        <v>15.969189999999999</v>
      </c>
      <c r="H206" s="115">
        <v>27.776257000000001</v>
      </c>
      <c r="I206" s="115">
        <v>0</v>
      </c>
      <c r="J206" s="115">
        <v>1112.1165289999999</v>
      </c>
      <c r="K206" s="115">
        <v>1438.4384690000002</v>
      </c>
      <c r="L206" s="115">
        <v>1793.3197459999999</v>
      </c>
      <c r="M206" s="115">
        <v>1136.23019</v>
      </c>
      <c r="N206" s="115">
        <v>945.97109</v>
      </c>
      <c r="O206" s="116">
        <v>6469.8214710000002</v>
      </c>
    </row>
    <row r="207" spans="2:15" s="32" customFormat="1" ht="11.25" customHeight="1">
      <c r="B207" s="117"/>
      <c r="C207" s="1593" t="s">
        <v>268</v>
      </c>
      <c r="D207" s="1594"/>
      <c r="E207" s="1594"/>
      <c r="F207" s="1594"/>
      <c r="G207" s="115">
        <v>190.41512900000001</v>
      </c>
      <c r="H207" s="115">
        <v>433.22545300000002</v>
      </c>
      <c r="I207" s="115">
        <v>0</v>
      </c>
      <c r="J207" s="115">
        <v>2793.6794399999999</v>
      </c>
      <c r="K207" s="115">
        <v>3851.9663270000001</v>
      </c>
      <c r="L207" s="115">
        <v>4259.8875950000001</v>
      </c>
      <c r="M207" s="115">
        <v>3078.9727199999998</v>
      </c>
      <c r="N207" s="115">
        <v>2015.5678419999997</v>
      </c>
      <c r="O207" s="116">
        <v>16623.714505999997</v>
      </c>
    </row>
    <row r="208" spans="2:15" s="32" customFormat="1" ht="11.25" customHeight="1">
      <c r="B208" s="117"/>
      <c r="C208" s="1593" t="s">
        <v>269</v>
      </c>
      <c r="D208" s="1594"/>
      <c r="E208" s="1594"/>
      <c r="F208" s="1594"/>
      <c r="G208" s="115">
        <v>0</v>
      </c>
      <c r="H208" s="115">
        <v>196.51609300000001</v>
      </c>
      <c r="I208" s="125"/>
      <c r="J208" s="115">
        <v>8058.3964290000004</v>
      </c>
      <c r="K208" s="115">
        <v>11603.793970999999</v>
      </c>
      <c r="L208" s="115">
        <v>12705.039084</v>
      </c>
      <c r="M208" s="115">
        <v>8456.9908209999994</v>
      </c>
      <c r="N208" s="115">
        <v>5888.5652229999996</v>
      </c>
      <c r="O208" s="116">
        <v>46909.301620999999</v>
      </c>
    </row>
    <row r="209" spans="1:15" s="32" customFormat="1" ht="11.25" customHeight="1">
      <c r="B209" s="117"/>
      <c r="C209" s="1591" t="s">
        <v>270</v>
      </c>
      <c r="D209" s="1592"/>
      <c r="E209" s="1592"/>
      <c r="F209" s="1632"/>
      <c r="G209" s="115">
        <v>0</v>
      </c>
      <c r="H209" s="115">
        <v>0</v>
      </c>
      <c r="I209" s="125"/>
      <c r="J209" s="115">
        <v>195.708224</v>
      </c>
      <c r="K209" s="115">
        <v>274.40354200000002</v>
      </c>
      <c r="L209" s="115">
        <v>268.65350999999998</v>
      </c>
      <c r="M209" s="115">
        <v>302.91233399999999</v>
      </c>
      <c r="N209" s="115">
        <v>215.43570600000001</v>
      </c>
      <c r="O209" s="116">
        <v>1257.1133159999999</v>
      </c>
    </row>
    <row r="210" spans="1:15" s="32" customFormat="1" ht="11.25" customHeight="1">
      <c r="B210" s="117"/>
      <c r="C210" s="1591" t="s">
        <v>271</v>
      </c>
      <c r="D210" s="1592"/>
      <c r="E210" s="1592"/>
      <c r="F210" s="1592"/>
      <c r="G210" s="115">
        <v>0</v>
      </c>
      <c r="H210" s="115">
        <v>0</v>
      </c>
      <c r="I210" s="125"/>
      <c r="J210" s="115">
        <v>215.15763799999999</v>
      </c>
      <c r="K210" s="115">
        <v>700.90635999999995</v>
      </c>
      <c r="L210" s="115">
        <v>2908.2064949999999</v>
      </c>
      <c r="M210" s="115">
        <v>4617.505134</v>
      </c>
      <c r="N210" s="115">
        <v>4187.0881889999991</v>
      </c>
      <c r="O210" s="116">
        <v>12628.863815999999</v>
      </c>
    </row>
    <row r="211" spans="1:15" s="32" customFormat="1" ht="11.25" customHeight="1">
      <c r="B211" s="120"/>
      <c r="C211" s="1633" t="s">
        <v>361</v>
      </c>
      <c r="D211" s="1634"/>
      <c r="E211" s="1634"/>
      <c r="F211" s="1635"/>
      <c r="G211" s="115">
        <v>0</v>
      </c>
      <c r="H211" s="115">
        <v>0</v>
      </c>
      <c r="I211" s="126"/>
      <c r="J211" s="115">
        <v>126.696624</v>
      </c>
      <c r="K211" s="115">
        <v>229.18120000000002</v>
      </c>
      <c r="L211" s="115">
        <v>293.16492999999997</v>
      </c>
      <c r="M211" s="115">
        <v>303.520241</v>
      </c>
      <c r="N211" s="115">
        <v>341.718951</v>
      </c>
      <c r="O211" s="116">
        <v>1294.2819460000001</v>
      </c>
    </row>
    <row r="212" spans="1:15" s="32" customFormat="1" ht="11.25" customHeight="1">
      <c r="B212" s="117" t="s">
        <v>65</v>
      </c>
      <c r="C212" s="35"/>
      <c r="D212" s="35"/>
      <c r="E212" s="35"/>
      <c r="F212" s="35"/>
      <c r="G212" s="73">
        <v>3.1565279999999998</v>
      </c>
      <c r="H212" s="73">
        <v>4.8044419999999999</v>
      </c>
      <c r="I212" s="123"/>
      <c r="J212" s="73">
        <v>11233.517777999999</v>
      </c>
      <c r="K212" s="73">
        <v>22976.987717</v>
      </c>
      <c r="L212" s="73">
        <v>50637.503616000002</v>
      </c>
      <c r="M212" s="73">
        <v>77943.650603999995</v>
      </c>
      <c r="N212" s="73">
        <v>74880.076226999998</v>
      </c>
      <c r="O212" s="89">
        <v>237679.69691200001</v>
      </c>
    </row>
    <row r="213" spans="1:15" s="32" customFormat="1" ht="11.25" customHeight="1">
      <c r="B213" s="117"/>
      <c r="C213" s="1599" t="s">
        <v>174</v>
      </c>
      <c r="D213" s="1600"/>
      <c r="E213" s="1600"/>
      <c r="F213" s="1600"/>
      <c r="G213" s="70">
        <v>0</v>
      </c>
      <c r="H213" s="70">
        <v>0</v>
      </c>
      <c r="I213" s="124"/>
      <c r="J213" s="70">
        <v>2139.4872</v>
      </c>
      <c r="K213" s="70">
        <v>6677.891372</v>
      </c>
      <c r="L213" s="70">
        <v>26950.809046999999</v>
      </c>
      <c r="M213" s="70">
        <v>45105.796234000001</v>
      </c>
      <c r="N213" s="70">
        <v>44600.171522000004</v>
      </c>
      <c r="O213" s="87">
        <v>125474.155375</v>
      </c>
    </row>
    <row r="214" spans="1:15" s="32" customFormat="1" ht="11.25" customHeight="1">
      <c r="B214" s="117"/>
      <c r="C214" s="1593" t="s">
        <v>175</v>
      </c>
      <c r="D214" s="1594"/>
      <c r="E214" s="1594"/>
      <c r="F214" s="1594"/>
      <c r="G214" s="115">
        <v>0.107212</v>
      </c>
      <c r="H214" s="115">
        <v>1.7364999999999998E-2</v>
      </c>
      <c r="I214" s="125"/>
      <c r="J214" s="115">
        <v>8954.0004989999998</v>
      </c>
      <c r="K214" s="115">
        <v>15941.489091000001</v>
      </c>
      <c r="L214" s="115">
        <v>22300.897127</v>
      </c>
      <c r="M214" s="115">
        <v>26344.465351000003</v>
      </c>
      <c r="N214" s="115">
        <v>19349.340592999997</v>
      </c>
      <c r="O214" s="116">
        <v>92890.317238000003</v>
      </c>
    </row>
    <row r="215" spans="1:15" s="32" customFormat="1" ht="11.25" customHeight="1">
      <c r="B215" s="117"/>
      <c r="C215" s="1593" t="s">
        <v>176</v>
      </c>
      <c r="D215" s="1594"/>
      <c r="E215" s="1594"/>
      <c r="F215" s="1594"/>
      <c r="G215" s="115">
        <v>3.0493160000000001</v>
      </c>
      <c r="H215" s="115">
        <v>4.787077</v>
      </c>
      <c r="I215" s="126"/>
      <c r="J215" s="115">
        <v>140.030079</v>
      </c>
      <c r="K215" s="115">
        <v>357.60725400000001</v>
      </c>
      <c r="L215" s="115">
        <v>1385.797442</v>
      </c>
      <c r="M215" s="115">
        <v>6493.3890190000002</v>
      </c>
      <c r="N215" s="115">
        <v>10930.564112</v>
      </c>
      <c r="O215" s="116">
        <v>19315.224298999998</v>
      </c>
    </row>
    <row r="216" spans="1:15" s="32" customFormat="1" ht="11.25" customHeight="1" thickBot="1">
      <c r="B216" s="1595" t="s">
        <v>260</v>
      </c>
      <c r="C216" s="1596"/>
      <c r="D216" s="1596"/>
      <c r="E216" s="1596"/>
      <c r="F216" s="1615"/>
      <c r="G216" s="80">
        <v>12208.794879999999</v>
      </c>
      <c r="H216" s="80">
        <v>23498.56192</v>
      </c>
      <c r="I216" s="80">
        <v>0</v>
      </c>
      <c r="J216" s="80">
        <v>102271.40535</v>
      </c>
      <c r="K216" s="80">
        <v>132359.874526</v>
      </c>
      <c r="L216" s="80">
        <v>149950.46859500001</v>
      </c>
      <c r="M216" s="80">
        <v>159723.53256400002</v>
      </c>
      <c r="N216" s="80">
        <v>138671.59535100003</v>
      </c>
      <c r="O216" s="90">
        <v>718684.23318600003</v>
      </c>
    </row>
    <row r="217" spans="1:15" s="32" customFormat="1" ht="22.5" customHeight="1">
      <c r="B217" s="1647" t="s">
        <v>1706</v>
      </c>
      <c r="C217" s="1647"/>
      <c r="D217" s="1647"/>
      <c r="E217" s="1647"/>
      <c r="F217" s="1647"/>
      <c r="G217" s="1647"/>
      <c r="H217" s="1647"/>
      <c r="I217" s="1647"/>
      <c r="J217" s="1647"/>
      <c r="K217" s="1647"/>
      <c r="L217" s="1647"/>
      <c r="M217" s="1647"/>
      <c r="N217" s="1647"/>
      <c r="O217" s="1647"/>
    </row>
    <row r="218" spans="1:15" s="32" customFormat="1" ht="13.5" customHeight="1">
      <c r="B218" s="111" t="s">
        <v>273</v>
      </c>
      <c r="C218" s="127"/>
      <c r="D218" s="127"/>
      <c r="E218" s="127"/>
      <c r="F218" s="127"/>
      <c r="G218" s="127"/>
      <c r="H218" s="127"/>
      <c r="I218" s="127"/>
      <c r="J218" s="127"/>
      <c r="K218" s="127"/>
      <c r="L218" s="127"/>
      <c r="M218" s="127"/>
      <c r="N218" s="127"/>
      <c r="O218" s="127"/>
    </row>
    <row r="219" spans="1:15" s="32" customFormat="1" ht="9.75" customHeight="1">
      <c r="C219" s="127"/>
      <c r="D219" s="127"/>
      <c r="E219" s="127"/>
      <c r="F219" s="127"/>
      <c r="G219" s="127"/>
      <c r="H219" s="127"/>
      <c r="I219" s="127"/>
      <c r="J219" s="127"/>
      <c r="K219" s="127"/>
      <c r="L219" s="127"/>
      <c r="M219" s="127"/>
      <c r="N219" s="127"/>
      <c r="O219" s="127"/>
    </row>
    <row r="220" spans="1:15" s="32" customFormat="1" ht="15" customHeight="1" thickBot="1">
      <c r="A220" s="32" t="s">
        <v>1604</v>
      </c>
      <c r="B220" s="35"/>
      <c r="C220" s="35"/>
      <c r="D220" s="35"/>
      <c r="E220" s="35"/>
      <c r="F220" s="35"/>
      <c r="G220" s="35"/>
      <c r="H220" s="35"/>
      <c r="I220" s="35"/>
      <c r="J220" s="35"/>
      <c r="K220" s="35"/>
      <c r="L220" s="35"/>
      <c r="M220" s="35"/>
      <c r="N220" s="35"/>
      <c r="O220" s="58"/>
    </row>
    <row r="221" spans="1:15" s="32" customFormat="1" ht="18" customHeight="1">
      <c r="B221" s="1613" t="s">
        <v>237</v>
      </c>
      <c r="C221" s="1614"/>
      <c r="D221" s="1614"/>
      <c r="E221" s="1614"/>
      <c r="F221" s="1646"/>
      <c r="G221" s="680" t="s">
        <v>6</v>
      </c>
      <c r="H221" s="684" t="s">
        <v>7</v>
      </c>
      <c r="I221" s="103" t="s">
        <v>207</v>
      </c>
      <c r="J221" s="681" t="s">
        <v>8</v>
      </c>
      <c r="K221" s="684" t="s">
        <v>9</v>
      </c>
      <c r="L221" s="681" t="s">
        <v>10</v>
      </c>
      <c r="M221" s="684" t="s">
        <v>11</v>
      </c>
      <c r="N221" s="684" t="s">
        <v>12</v>
      </c>
      <c r="O221" s="682" t="s">
        <v>238</v>
      </c>
    </row>
    <row r="222" spans="1:15" s="32" customFormat="1" ht="11.25" customHeight="1">
      <c r="B222" s="1597" t="s">
        <v>239</v>
      </c>
      <c r="C222" s="1598"/>
      <c r="D222" s="1598"/>
      <c r="E222" s="1598"/>
      <c r="F222" s="1598"/>
      <c r="G222" s="63">
        <v>995.50002900000004</v>
      </c>
      <c r="H222" s="63">
        <v>1696.403851</v>
      </c>
      <c r="I222" s="63">
        <v>0</v>
      </c>
      <c r="J222" s="63">
        <v>5537.2865670000001</v>
      </c>
      <c r="K222" s="63">
        <v>6762.3061379999999</v>
      </c>
      <c r="L222" s="63">
        <v>6015.5214150000002</v>
      </c>
      <c r="M222" s="63">
        <v>5227.1976370000002</v>
      </c>
      <c r="N222" s="63">
        <v>4220.2543779999996</v>
      </c>
      <c r="O222" s="105">
        <v>30454.470014999999</v>
      </c>
    </row>
    <row r="223" spans="1:15" s="32" customFormat="1" ht="11.25" customHeight="1">
      <c r="B223" s="117"/>
      <c r="C223" s="1599" t="s">
        <v>240</v>
      </c>
      <c r="D223" s="1600"/>
      <c r="E223" s="1600"/>
      <c r="F223" s="1600"/>
      <c r="G223" s="115">
        <v>314.831052</v>
      </c>
      <c r="H223" s="115">
        <v>487.92217599999998</v>
      </c>
      <c r="I223" s="115">
        <v>0</v>
      </c>
      <c r="J223" s="115">
        <v>1405.097577</v>
      </c>
      <c r="K223" s="115">
        <v>1840.0257320000001</v>
      </c>
      <c r="L223" s="115">
        <v>1668.363327</v>
      </c>
      <c r="M223" s="115">
        <v>1685.3667869999999</v>
      </c>
      <c r="N223" s="115">
        <v>1846.134507</v>
      </c>
      <c r="O223" s="116">
        <v>9247.7411580000007</v>
      </c>
    </row>
    <row r="224" spans="1:15" s="32" customFormat="1" ht="11.25" customHeight="1">
      <c r="B224" s="117"/>
      <c r="C224" s="118"/>
      <c r="D224" s="1594" t="s">
        <v>241</v>
      </c>
      <c r="E224" s="1594"/>
      <c r="F224" s="1594"/>
      <c r="G224" s="115">
        <v>223.87088800000001</v>
      </c>
      <c r="H224" s="115">
        <v>286.60532000000001</v>
      </c>
      <c r="I224" s="115">
        <v>0</v>
      </c>
      <c r="J224" s="115">
        <v>859.05649100000005</v>
      </c>
      <c r="K224" s="115">
        <v>1082.9688430000001</v>
      </c>
      <c r="L224" s="115">
        <v>1027.7993300000001</v>
      </c>
      <c r="M224" s="115">
        <v>1028.1520820000001</v>
      </c>
      <c r="N224" s="115">
        <v>1070.257235</v>
      </c>
      <c r="O224" s="116">
        <v>5578.7101890000004</v>
      </c>
    </row>
    <row r="225" spans="2:15" s="32" customFormat="1" ht="11.25" customHeight="1">
      <c r="B225" s="117"/>
      <c r="C225" s="118"/>
      <c r="D225" s="1594" t="s">
        <v>242</v>
      </c>
      <c r="E225" s="1594"/>
      <c r="F225" s="1594"/>
      <c r="G225" s="115">
        <v>5.6621999999999999E-2</v>
      </c>
      <c r="H225" s="115">
        <v>0.75757699999999994</v>
      </c>
      <c r="I225" s="115">
        <v>0</v>
      </c>
      <c r="J225" s="115">
        <v>6.6880410000000001</v>
      </c>
      <c r="K225" s="115">
        <v>24.704559</v>
      </c>
      <c r="L225" s="115">
        <v>47.254361000000003</v>
      </c>
      <c r="M225" s="115">
        <v>97.163263000000001</v>
      </c>
      <c r="N225" s="115">
        <v>200.55354600000001</v>
      </c>
      <c r="O225" s="116">
        <v>377.17796900000002</v>
      </c>
    </row>
    <row r="226" spans="2:15" s="32" customFormat="1" ht="11.25" customHeight="1">
      <c r="B226" s="117"/>
      <c r="C226" s="118"/>
      <c r="D226" s="1594" t="s">
        <v>243</v>
      </c>
      <c r="E226" s="1594"/>
      <c r="F226" s="1594"/>
      <c r="G226" s="115">
        <v>54.126159999999999</v>
      </c>
      <c r="H226" s="115">
        <v>142.13861</v>
      </c>
      <c r="I226" s="115">
        <v>0</v>
      </c>
      <c r="J226" s="115">
        <v>345.05397599999998</v>
      </c>
      <c r="K226" s="115">
        <v>483.82911300000001</v>
      </c>
      <c r="L226" s="115">
        <v>364.72904299999999</v>
      </c>
      <c r="M226" s="115">
        <v>341.06719700000002</v>
      </c>
      <c r="N226" s="115">
        <v>381.71738800000003</v>
      </c>
      <c r="O226" s="116">
        <v>2112.6614869999999</v>
      </c>
    </row>
    <row r="227" spans="2:15" s="32" customFormat="1" ht="11.25" customHeight="1">
      <c r="B227" s="117"/>
      <c r="C227" s="118"/>
      <c r="D227" s="1594" t="s">
        <v>244</v>
      </c>
      <c r="E227" s="1594"/>
      <c r="F227" s="1594"/>
      <c r="G227" s="115">
        <v>10.944735</v>
      </c>
      <c r="H227" s="115">
        <v>30.615207000000002</v>
      </c>
      <c r="I227" s="115">
        <v>0</v>
      </c>
      <c r="J227" s="115">
        <v>60.577753999999999</v>
      </c>
      <c r="K227" s="115">
        <v>86.628257000000005</v>
      </c>
      <c r="L227" s="115">
        <v>67.686617999999996</v>
      </c>
      <c r="M227" s="115">
        <v>62.835641000000003</v>
      </c>
      <c r="N227" s="115">
        <v>53.969265</v>
      </c>
      <c r="O227" s="116">
        <v>373.25747699999999</v>
      </c>
    </row>
    <row r="228" spans="2:15" s="32" customFormat="1" ht="11.25" customHeight="1">
      <c r="B228" s="117"/>
      <c r="C228" s="119"/>
      <c r="D228" s="1640" t="s">
        <v>245</v>
      </c>
      <c r="E228" s="1640"/>
      <c r="F228" s="1640"/>
      <c r="G228" s="63">
        <v>25.832647000000001</v>
      </c>
      <c r="H228" s="63">
        <v>27.805461999999999</v>
      </c>
      <c r="I228" s="63">
        <v>0</v>
      </c>
      <c r="J228" s="63">
        <v>133.721315</v>
      </c>
      <c r="K228" s="63">
        <v>161.89496</v>
      </c>
      <c r="L228" s="63">
        <v>160.89397500000001</v>
      </c>
      <c r="M228" s="63">
        <v>156.14860400000001</v>
      </c>
      <c r="N228" s="63">
        <v>139.63707299999999</v>
      </c>
      <c r="O228" s="105">
        <v>805.93403599999999</v>
      </c>
    </row>
    <row r="229" spans="2:15" s="32" customFormat="1" ht="11.25" customHeight="1">
      <c r="B229" s="117"/>
      <c r="C229" s="1599" t="s">
        <v>246</v>
      </c>
      <c r="D229" s="1600"/>
      <c r="E229" s="1600"/>
      <c r="F229" s="1600"/>
      <c r="G229" s="115">
        <v>390.48677300000003</v>
      </c>
      <c r="H229" s="115">
        <v>796.10376499999995</v>
      </c>
      <c r="I229" s="115">
        <v>0</v>
      </c>
      <c r="J229" s="115">
        <v>2442.4553599999999</v>
      </c>
      <c r="K229" s="115">
        <v>2776.0108019999998</v>
      </c>
      <c r="L229" s="115">
        <v>2031.6675379999999</v>
      </c>
      <c r="M229" s="115">
        <v>1273.321647</v>
      </c>
      <c r="N229" s="115">
        <v>680.123198</v>
      </c>
      <c r="O229" s="116">
        <v>10390.169083000001</v>
      </c>
    </row>
    <row r="230" spans="2:15" s="32" customFormat="1" ht="11.25" customHeight="1">
      <c r="B230" s="117"/>
      <c r="C230" s="118"/>
      <c r="D230" s="1594" t="s">
        <v>247</v>
      </c>
      <c r="E230" s="1594"/>
      <c r="F230" s="1594"/>
      <c r="G230" s="115">
        <v>288.38210900000001</v>
      </c>
      <c r="H230" s="115">
        <v>544.11785299999997</v>
      </c>
      <c r="I230" s="115">
        <v>0</v>
      </c>
      <c r="J230" s="115">
        <v>1731.258304</v>
      </c>
      <c r="K230" s="115">
        <v>1866.006887</v>
      </c>
      <c r="L230" s="115">
        <v>1371.2773500000001</v>
      </c>
      <c r="M230" s="115">
        <v>845.15497400000004</v>
      </c>
      <c r="N230" s="115">
        <v>465.49940800000002</v>
      </c>
      <c r="O230" s="116">
        <v>7111.6968850000003</v>
      </c>
    </row>
    <row r="231" spans="2:15" s="32" customFormat="1" ht="11.25" customHeight="1">
      <c r="B231" s="117"/>
      <c r="C231" s="119"/>
      <c r="D231" s="1640" t="s">
        <v>248</v>
      </c>
      <c r="E231" s="1640"/>
      <c r="F231" s="1640"/>
      <c r="G231" s="63">
        <v>102.104664</v>
      </c>
      <c r="H231" s="63">
        <v>251.98591200000001</v>
      </c>
      <c r="I231" s="63">
        <v>0</v>
      </c>
      <c r="J231" s="63">
        <v>711.19705599999998</v>
      </c>
      <c r="K231" s="63">
        <v>910.00391500000001</v>
      </c>
      <c r="L231" s="63">
        <v>660.39018799999997</v>
      </c>
      <c r="M231" s="63">
        <v>428.166673</v>
      </c>
      <c r="N231" s="63">
        <v>214.62379000000001</v>
      </c>
      <c r="O231" s="105">
        <v>3278.4721979999999</v>
      </c>
    </row>
    <row r="232" spans="2:15" s="32" customFormat="1" ht="11.25" customHeight="1">
      <c r="B232" s="117"/>
      <c r="C232" s="1599" t="s">
        <v>249</v>
      </c>
      <c r="D232" s="1600"/>
      <c r="E232" s="1600"/>
      <c r="F232" s="1600"/>
      <c r="G232" s="115">
        <v>5.8539450000000004</v>
      </c>
      <c r="H232" s="115">
        <v>20.756197</v>
      </c>
      <c r="I232" s="115">
        <v>0</v>
      </c>
      <c r="J232" s="115">
        <v>236.91812200000001</v>
      </c>
      <c r="K232" s="115">
        <v>431.01520699999998</v>
      </c>
      <c r="L232" s="115">
        <v>700.89564499999994</v>
      </c>
      <c r="M232" s="115">
        <v>588.09884099999999</v>
      </c>
      <c r="N232" s="115">
        <v>368.44806899999998</v>
      </c>
      <c r="O232" s="116">
        <v>2351.986026</v>
      </c>
    </row>
    <row r="233" spans="2:15" s="32" customFormat="1" ht="11.25" customHeight="1">
      <c r="B233" s="117"/>
      <c r="C233" s="118"/>
      <c r="D233" s="1594" t="s">
        <v>250</v>
      </c>
      <c r="E233" s="1594"/>
      <c r="F233" s="1594"/>
      <c r="G233" s="115">
        <v>5.0693720000000004</v>
      </c>
      <c r="H233" s="115">
        <v>18.151444000000001</v>
      </c>
      <c r="I233" s="115">
        <v>0</v>
      </c>
      <c r="J233" s="115">
        <v>203.85647599999999</v>
      </c>
      <c r="K233" s="115">
        <v>364.93933399999997</v>
      </c>
      <c r="L233" s="115">
        <v>607.08184600000004</v>
      </c>
      <c r="M233" s="115">
        <v>486.51615700000002</v>
      </c>
      <c r="N233" s="115">
        <v>290.15940000000001</v>
      </c>
      <c r="O233" s="116">
        <v>1975.7740289999999</v>
      </c>
    </row>
    <row r="234" spans="2:15" s="32" customFormat="1" ht="11.25" customHeight="1">
      <c r="B234" s="117"/>
      <c r="C234" s="118"/>
      <c r="D234" s="1594" t="s">
        <v>251</v>
      </c>
      <c r="E234" s="1594"/>
      <c r="F234" s="1594"/>
      <c r="G234" s="115">
        <v>0.76468499999999995</v>
      </c>
      <c r="H234" s="115">
        <v>2.528626</v>
      </c>
      <c r="I234" s="115">
        <v>0</v>
      </c>
      <c r="J234" s="115">
        <v>32.194074999999998</v>
      </c>
      <c r="K234" s="115">
        <v>64.429753000000005</v>
      </c>
      <c r="L234" s="115">
        <v>90.521015000000006</v>
      </c>
      <c r="M234" s="115">
        <v>98.192764999999994</v>
      </c>
      <c r="N234" s="115">
        <v>71.169115000000005</v>
      </c>
      <c r="O234" s="116">
        <v>359.80003399999998</v>
      </c>
    </row>
    <row r="235" spans="2:15" s="32" customFormat="1" ht="11.25" customHeight="1">
      <c r="B235" s="117"/>
      <c r="C235" s="119"/>
      <c r="D235" s="1640" t="s">
        <v>252</v>
      </c>
      <c r="E235" s="1640"/>
      <c r="F235" s="1640"/>
      <c r="G235" s="63">
        <v>1.9887999999999999E-2</v>
      </c>
      <c r="H235" s="63">
        <v>7.6127E-2</v>
      </c>
      <c r="I235" s="63">
        <v>0</v>
      </c>
      <c r="J235" s="63">
        <v>0.86757099999999998</v>
      </c>
      <c r="K235" s="63">
        <v>1.64612</v>
      </c>
      <c r="L235" s="63">
        <v>3.2927840000000002</v>
      </c>
      <c r="M235" s="63">
        <v>3.3899189999999999</v>
      </c>
      <c r="N235" s="63">
        <v>7.1195539999999999</v>
      </c>
      <c r="O235" s="105">
        <v>16.411963</v>
      </c>
    </row>
    <row r="236" spans="2:15" s="32" customFormat="1" ht="11.25" customHeight="1">
      <c r="B236" s="117"/>
      <c r="C236" s="1599" t="s">
        <v>253</v>
      </c>
      <c r="D236" s="1600"/>
      <c r="E236" s="1600"/>
      <c r="F236" s="1600"/>
      <c r="G236" s="115">
        <v>128.20173299999999</v>
      </c>
      <c r="H236" s="115">
        <v>183.26122100000001</v>
      </c>
      <c r="I236" s="115">
        <v>0</v>
      </c>
      <c r="J236" s="115">
        <v>283.69430599999998</v>
      </c>
      <c r="K236" s="115">
        <v>598.24378200000001</v>
      </c>
      <c r="L236" s="115">
        <v>479.71578899999997</v>
      </c>
      <c r="M236" s="115">
        <v>420.49309399999999</v>
      </c>
      <c r="N236" s="115">
        <v>331.52776399999999</v>
      </c>
      <c r="O236" s="116">
        <v>2425.1376890000001</v>
      </c>
    </row>
    <row r="237" spans="2:15" s="32" customFormat="1" ht="11.25" customHeight="1">
      <c r="B237" s="117"/>
      <c r="C237" s="118"/>
      <c r="D237" s="1594" t="s">
        <v>254</v>
      </c>
      <c r="E237" s="1594"/>
      <c r="F237" s="1594"/>
      <c r="G237" s="115">
        <v>50.413271999999999</v>
      </c>
      <c r="H237" s="115">
        <v>109.033506</v>
      </c>
      <c r="I237" s="115">
        <v>0</v>
      </c>
      <c r="J237" s="115">
        <v>181.91341700000001</v>
      </c>
      <c r="K237" s="115">
        <v>506.93763200000001</v>
      </c>
      <c r="L237" s="115">
        <v>419.53898700000002</v>
      </c>
      <c r="M237" s="115">
        <v>370.86348400000003</v>
      </c>
      <c r="N237" s="115">
        <v>308.80305299999998</v>
      </c>
      <c r="O237" s="116">
        <v>1947.5033510000001</v>
      </c>
    </row>
    <row r="238" spans="2:15" s="32" customFormat="1" ht="11.25" customHeight="1">
      <c r="B238" s="117"/>
      <c r="C238" s="118"/>
      <c r="D238" s="1594" t="s">
        <v>255</v>
      </c>
      <c r="E238" s="1594"/>
      <c r="F238" s="1594"/>
      <c r="G238" s="115">
        <v>8.5316200000000002</v>
      </c>
      <c r="H238" s="115">
        <v>12.314989000000001</v>
      </c>
      <c r="I238" s="115">
        <v>0</v>
      </c>
      <c r="J238" s="115">
        <v>19.707936</v>
      </c>
      <c r="K238" s="115">
        <v>24.280128999999999</v>
      </c>
      <c r="L238" s="115">
        <v>18.42033</v>
      </c>
      <c r="M238" s="115">
        <v>16.205349999999999</v>
      </c>
      <c r="N238" s="115">
        <v>8.1181570000000001</v>
      </c>
      <c r="O238" s="116">
        <v>107.57851100000001</v>
      </c>
    </row>
    <row r="239" spans="2:15" s="32" customFormat="1" ht="11.25" customHeight="1">
      <c r="B239" s="117"/>
      <c r="C239" s="119"/>
      <c r="D239" s="1640" t="s">
        <v>256</v>
      </c>
      <c r="E239" s="1640"/>
      <c r="F239" s="1640"/>
      <c r="G239" s="115">
        <v>69.256840999999994</v>
      </c>
      <c r="H239" s="115">
        <v>61.912725999999999</v>
      </c>
      <c r="I239" s="115">
        <v>0</v>
      </c>
      <c r="J239" s="115">
        <v>82.072952999999998</v>
      </c>
      <c r="K239" s="115">
        <v>67.026021</v>
      </c>
      <c r="L239" s="115">
        <v>41.756472000000002</v>
      </c>
      <c r="M239" s="115">
        <v>33.424259999999997</v>
      </c>
      <c r="N239" s="115">
        <v>14.606553999999999</v>
      </c>
      <c r="O239" s="116">
        <v>370.05582700000002</v>
      </c>
    </row>
    <row r="240" spans="2:15" s="32" customFormat="1" ht="11.25" customHeight="1">
      <c r="B240" s="117"/>
      <c r="C240" s="1641" t="s">
        <v>257</v>
      </c>
      <c r="D240" s="1642"/>
      <c r="E240" s="1642"/>
      <c r="F240" s="1642"/>
      <c r="G240" s="67">
        <v>156.12652600000001</v>
      </c>
      <c r="H240" s="67">
        <v>208.36049199999999</v>
      </c>
      <c r="I240" s="67">
        <v>0</v>
      </c>
      <c r="J240" s="67">
        <v>1169.121202</v>
      </c>
      <c r="K240" s="67">
        <v>1117.0106149999999</v>
      </c>
      <c r="L240" s="67">
        <v>1134.8791160000001</v>
      </c>
      <c r="M240" s="67">
        <v>1259.9172679999999</v>
      </c>
      <c r="N240" s="67">
        <v>994.02084000000002</v>
      </c>
      <c r="O240" s="108">
        <v>6039.4360589999997</v>
      </c>
    </row>
    <row r="241" spans="2:15" s="32" customFormat="1" ht="11.25" customHeight="1">
      <c r="B241" s="121" t="s">
        <v>259</v>
      </c>
      <c r="C241" s="122"/>
      <c r="D241" s="122"/>
      <c r="E241" s="122"/>
      <c r="F241" s="122"/>
      <c r="G241" s="73">
        <v>15.573181999999999</v>
      </c>
      <c r="H241" s="73">
        <v>36.201377000000001</v>
      </c>
      <c r="I241" s="73">
        <v>0</v>
      </c>
      <c r="J241" s="73">
        <v>1381.752115</v>
      </c>
      <c r="K241" s="73">
        <v>1807.210979</v>
      </c>
      <c r="L241" s="73">
        <v>2076.8311279999998</v>
      </c>
      <c r="M241" s="73">
        <v>1508.3878749999999</v>
      </c>
      <c r="N241" s="73">
        <v>1055.969452</v>
      </c>
      <c r="O241" s="89">
        <v>7881.9261079999997</v>
      </c>
    </row>
    <row r="242" spans="2:15" s="32" customFormat="1" ht="11.25" customHeight="1">
      <c r="B242" s="117"/>
      <c r="C242" s="1636" t="s">
        <v>265</v>
      </c>
      <c r="D242" s="1637"/>
      <c r="E242" s="1637"/>
      <c r="F242" s="1638"/>
      <c r="G242" s="115">
        <v>0</v>
      </c>
      <c r="H242" s="115">
        <v>0</v>
      </c>
      <c r="I242" s="124"/>
      <c r="J242" s="115">
        <v>28.398150999999999</v>
      </c>
      <c r="K242" s="115">
        <v>46.421135999999997</v>
      </c>
      <c r="L242" s="115">
        <v>50.429288999999997</v>
      </c>
      <c r="M242" s="115">
        <v>60.775317000000001</v>
      </c>
      <c r="N242" s="115">
        <v>47.257368999999997</v>
      </c>
      <c r="O242" s="116">
        <v>233.281262</v>
      </c>
    </row>
    <row r="243" spans="2:15" s="32" customFormat="1" ht="11.25" customHeight="1">
      <c r="B243" s="117"/>
      <c r="C243" s="1593" t="s">
        <v>266</v>
      </c>
      <c r="D243" s="1594"/>
      <c r="E243" s="1594"/>
      <c r="F243" s="1594"/>
      <c r="G243" s="115">
        <v>3.0200000000000002E-4</v>
      </c>
      <c r="H243" s="115">
        <v>0</v>
      </c>
      <c r="I243" s="125"/>
      <c r="J243" s="115">
        <v>2.3418510000000001</v>
      </c>
      <c r="K243" s="115">
        <v>3.8994460000000002</v>
      </c>
      <c r="L243" s="115">
        <v>5.480855</v>
      </c>
      <c r="M243" s="115">
        <v>7.8030530000000002</v>
      </c>
      <c r="N243" s="115">
        <v>7.0053179999999999</v>
      </c>
      <c r="O243" s="116">
        <v>26.530825</v>
      </c>
    </row>
    <row r="244" spans="2:15" s="32" customFormat="1" ht="11.25" customHeight="1">
      <c r="B244" s="117"/>
      <c r="C244" s="1593" t="s">
        <v>1598</v>
      </c>
      <c r="D244" s="1594"/>
      <c r="E244" s="1594"/>
      <c r="F244" s="1639"/>
      <c r="G244" s="115">
        <v>0</v>
      </c>
      <c r="H244" s="115">
        <v>0</v>
      </c>
      <c r="I244" s="677">
        <v>0</v>
      </c>
      <c r="J244" s="115">
        <v>602.96588399999996</v>
      </c>
      <c r="K244" s="115">
        <v>602.32356900000002</v>
      </c>
      <c r="L244" s="115">
        <v>464.01057800000001</v>
      </c>
      <c r="M244" s="115">
        <v>270.41978699999999</v>
      </c>
      <c r="N244" s="115">
        <v>163.78700000000001</v>
      </c>
      <c r="O244" s="116">
        <v>2103.5068179999998</v>
      </c>
    </row>
    <row r="245" spans="2:15" s="32" customFormat="1" ht="11.25" customHeight="1">
      <c r="B245" s="117"/>
      <c r="C245" s="1593" t="s">
        <v>267</v>
      </c>
      <c r="D245" s="1594"/>
      <c r="E245" s="1594"/>
      <c r="F245" s="1594"/>
      <c r="G245" s="115">
        <v>1.483849</v>
      </c>
      <c r="H245" s="115">
        <v>1.2791140000000001</v>
      </c>
      <c r="I245" s="115">
        <v>0</v>
      </c>
      <c r="J245" s="115">
        <v>86.458099000000004</v>
      </c>
      <c r="K245" s="115">
        <v>121.650312</v>
      </c>
      <c r="L245" s="115">
        <v>171.446067</v>
      </c>
      <c r="M245" s="115">
        <v>95.454922999999994</v>
      </c>
      <c r="N245" s="115">
        <v>80.572677999999996</v>
      </c>
      <c r="O245" s="116">
        <v>558.34504200000003</v>
      </c>
    </row>
    <row r="246" spans="2:15" s="32" customFormat="1" ht="11.25" customHeight="1">
      <c r="B246" s="117"/>
      <c r="C246" s="1593" t="s">
        <v>268</v>
      </c>
      <c r="D246" s="1594"/>
      <c r="E246" s="1594"/>
      <c r="F246" s="1594"/>
      <c r="G246" s="115">
        <v>14.089031</v>
      </c>
      <c r="H246" s="115">
        <v>25.857780000000002</v>
      </c>
      <c r="I246" s="115">
        <v>0</v>
      </c>
      <c r="J246" s="115">
        <v>180.05200500000001</v>
      </c>
      <c r="K246" s="115">
        <v>264.12604599999997</v>
      </c>
      <c r="L246" s="115">
        <v>293.46239300000002</v>
      </c>
      <c r="M246" s="115">
        <v>221.926841</v>
      </c>
      <c r="N246" s="115">
        <v>143.73679300000001</v>
      </c>
      <c r="O246" s="116">
        <v>1143.2508889999999</v>
      </c>
    </row>
    <row r="247" spans="2:15" s="32" customFormat="1" ht="11.25" customHeight="1">
      <c r="B247" s="117"/>
      <c r="C247" s="1593" t="s">
        <v>269</v>
      </c>
      <c r="D247" s="1594"/>
      <c r="E247" s="1594"/>
      <c r="F247" s="1594"/>
      <c r="G247" s="115">
        <v>0</v>
      </c>
      <c r="H247" s="115">
        <v>9.0644829999999992</v>
      </c>
      <c r="I247" s="125"/>
      <c r="J247" s="115">
        <v>439.70111100000003</v>
      </c>
      <c r="K247" s="115">
        <v>691.03409599999998</v>
      </c>
      <c r="L247" s="115">
        <v>892.32180000000005</v>
      </c>
      <c r="M247" s="115">
        <v>573.16551700000002</v>
      </c>
      <c r="N247" s="115">
        <v>359.621601</v>
      </c>
      <c r="O247" s="116">
        <v>2964.9086080000002</v>
      </c>
    </row>
    <row r="248" spans="2:15" s="32" customFormat="1" ht="11.25" customHeight="1">
      <c r="B248" s="117"/>
      <c r="C248" s="1591" t="s">
        <v>270</v>
      </c>
      <c r="D248" s="1592"/>
      <c r="E248" s="1592"/>
      <c r="F248" s="1632"/>
      <c r="G248" s="115">
        <v>0</v>
      </c>
      <c r="H248" s="115">
        <v>0</v>
      </c>
      <c r="I248" s="125"/>
      <c r="J248" s="115">
        <v>21.712764</v>
      </c>
      <c r="K248" s="115">
        <v>29.074014999999999</v>
      </c>
      <c r="L248" s="115">
        <v>31.546192000000001</v>
      </c>
      <c r="M248" s="115">
        <v>31.483077999999999</v>
      </c>
      <c r="N248" s="115">
        <v>20.198836</v>
      </c>
      <c r="O248" s="116">
        <v>134.01488499999999</v>
      </c>
    </row>
    <row r="249" spans="2:15" s="32" customFormat="1" ht="11.25" customHeight="1">
      <c r="B249" s="117"/>
      <c r="C249" s="1591" t="s">
        <v>271</v>
      </c>
      <c r="D249" s="1592"/>
      <c r="E249" s="1592"/>
      <c r="F249" s="1592"/>
      <c r="G249" s="115">
        <v>0</v>
      </c>
      <c r="H249" s="115">
        <v>0</v>
      </c>
      <c r="I249" s="125"/>
      <c r="J249" s="115">
        <v>8.3323900000000002</v>
      </c>
      <c r="K249" s="115">
        <v>25.340482000000002</v>
      </c>
      <c r="L249" s="115">
        <v>141.68730400000001</v>
      </c>
      <c r="M249" s="115">
        <v>218.79065199999999</v>
      </c>
      <c r="N249" s="115">
        <v>200.58700300000001</v>
      </c>
      <c r="O249" s="116">
        <v>594.73783100000003</v>
      </c>
    </row>
    <row r="250" spans="2:15" s="32" customFormat="1" ht="11.25" customHeight="1">
      <c r="B250" s="120"/>
      <c r="C250" s="1633" t="s">
        <v>361</v>
      </c>
      <c r="D250" s="1634"/>
      <c r="E250" s="1634"/>
      <c r="F250" s="1635"/>
      <c r="G250" s="115">
        <v>0</v>
      </c>
      <c r="H250" s="115">
        <v>0</v>
      </c>
      <c r="I250" s="126"/>
      <c r="J250" s="115">
        <v>11.789859999999999</v>
      </c>
      <c r="K250" s="115">
        <v>23.341877</v>
      </c>
      <c r="L250" s="115">
        <v>26.446650000000002</v>
      </c>
      <c r="M250" s="115">
        <v>28.568707</v>
      </c>
      <c r="N250" s="115">
        <v>33.202854000000002</v>
      </c>
      <c r="O250" s="116">
        <v>123.349948</v>
      </c>
    </row>
    <row r="251" spans="2:15" s="32" customFormat="1" ht="11.25" customHeight="1">
      <c r="B251" s="117" t="s">
        <v>65</v>
      </c>
      <c r="C251" s="35"/>
      <c r="D251" s="35"/>
      <c r="E251" s="35"/>
      <c r="F251" s="35"/>
      <c r="G251" s="73">
        <v>1.487E-2</v>
      </c>
      <c r="H251" s="73">
        <v>0</v>
      </c>
      <c r="I251" s="123"/>
      <c r="J251" s="73">
        <v>490.16348699999998</v>
      </c>
      <c r="K251" s="73">
        <v>1062.908191</v>
      </c>
      <c r="L251" s="73">
        <v>2497.8495619999999</v>
      </c>
      <c r="M251" s="73">
        <v>3668.7961089999999</v>
      </c>
      <c r="N251" s="73">
        <v>3391.263555</v>
      </c>
      <c r="O251" s="89">
        <v>11110.995774000001</v>
      </c>
    </row>
    <row r="252" spans="2:15" s="32" customFormat="1" ht="11.25" customHeight="1">
      <c r="B252" s="117"/>
      <c r="C252" s="1599" t="s">
        <v>174</v>
      </c>
      <c r="D252" s="1600"/>
      <c r="E252" s="1600"/>
      <c r="F252" s="1600"/>
      <c r="G252" s="70">
        <v>0</v>
      </c>
      <c r="H252" s="70">
        <v>0</v>
      </c>
      <c r="I252" s="124"/>
      <c r="J252" s="70">
        <v>62.192027000000003</v>
      </c>
      <c r="K252" s="70">
        <v>215.854095</v>
      </c>
      <c r="L252" s="70">
        <v>1078.8840029999999</v>
      </c>
      <c r="M252" s="70">
        <v>1718.890071</v>
      </c>
      <c r="N252" s="70">
        <v>1582.2462459999999</v>
      </c>
      <c r="O252" s="87">
        <v>4658.0664420000003</v>
      </c>
    </row>
    <row r="253" spans="2:15" s="32" customFormat="1" ht="11.25" customHeight="1">
      <c r="B253" s="117"/>
      <c r="C253" s="1593" t="s">
        <v>175</v>
      </c>
      <c r="D253" s="1594"/>
      <c r="E253" s="1594"/>
      <c r="F253" s="1594"/>
      <c r="G253" s="115">
        <v>1.487E-2</v>
      </c>
      <c r="H253" s="115">
        <v>0</v>
      </c>
      <c r="I253" s="125"/>
      <c r="J253" s="115">
        <v>420.88432399999999</v>
      </c>
      <c r="K253" s="115">
        <v>826.78645100000006</v>
      </c>
      <c r="L253" s="115">
        <v>1330.6395379999999</v>
      </c>
      <c r="M253" s="115">
        <v>1565.8318569999999</v>
      </c>
      <c r="N253" s="115">
        <v>1120.601981</v>
      </c>
      <c r="O253" s="116">
        <v>5264.7590209999998</v>
      </c>
    </row>
    <row r="254" spans="2:15" s="32" customFormat="1" ht="11.25" customHeight="1">
      <c r="B254" s="117"/>
      <c r="C254" s="1593" t="s">
        <v>176</v>
      </c>
      <c r="D254" s="1594"/>
      <c r="E254" s="1594"/>
      <c r="F254" s="1594"/>
      <c r="G254" s="115">
        <v>0</v>
      </c>
      <c r="H254" s="115">
        <v>0</v>
      </c>
      <c r="I254" s="126"/>
      <c r="J254" s="115">
        <v>7.0871360000000001</v>
      </c>
      <c r="K254" s="115">
        <v>20.267645000000002</v>
      </c>
      <c r="L254" s="115">
        <v>88.326020999999997</v>
      </c>
      <c r="M254" s="115">
        <v>384.07418100000001</v>
      </c>
      <c r="N254" s="115">
        <v>688.41532800000004</v>
      </c>
      <c r="O254" s="116">
        <v>1188.1703110000001</v>
      </c>
    </row>
    <row r="255" spans="2:15" s="32" customFormat="1" ht="11.25" customHeight="1" thickBot="1">
      <c r="B255" s="1595" t="s">
        <v>260</v>
      </c>
      <c r="C255" s="1596"/>
      <c r="D255" s="1596"/>
      <c r="E255" s="1596"/>
      <c r="F255" s="1615"/>
      <c r="G255" s="80">
        <v>1011.088081</v>
      </c>
      <c r="H255" s="80">
        <v>1732.6052279999999</v>
      </c>
      <c r="I255" s="80">
        <v>0</v>
      </c>
      <c r="J255" s="80">
        <v>7409.2021690000001</v>
      </c>
      <c r="K255" s="80">
        <v>9632.4253079999999</v>
      </c>
      <c r="L255" s="80">
        <v>10590.202105</v>
      </c>
      <c r="M255" s="80">
        <v>10404.381621</v>
      </c>
      <c r="N255" s="80">
        <v>8667.4873850000004</v>
      </c>
      <c r="O255" s="90">
        <v>49447.391897000001</v>
      </c>
    </row>
    <row r="256" spans="2:15" s="32" customFormat="1" ht="9" customHeight="1">
      <c r="B256" s="111" t="s">
        <v>274</v>
      </c>
      <c r="C256" s="683"/>
      <c r="D256" s="683"/>
      <c r="E256" s="683"/>
      <c r="F256" s="683"/>
      <c r="G256" s="128"/>
      <c r="H256" s="128"/>
      <c r="I256" s="128"/>
      <c r="J256" s="129"/>
      <c r="K256" s="129"/>
      <c r="L256" s="129"/>
      <c r="M256" s="129"/>
      <c r="N256" s="129"/>
      <c r="O256" s="129"/>
    </row>
    <row r="257" spans="1:15" s="32" customFormat="1" ht="7.5" customHeight="1">
      <c r="B257" s="37"/>
      <c r="C257" s="37"/>
      <c r="D257" s="37"/>
      <c r="E257" s="37"/>
      <c r="F257" s="37"/>
      <c r="G257" s="130"/>
      <c r="H257" s="130"/>
      <c r="I257" s="130"/>
    </row>
    <row r="258" spans="1:15" s="32" customFormat="1" ht="16.5" customHeight="1" thickBot="1">
      <c r="A258" s="32" t="s">
        <v>1707</v>
      </c>
      <c r="B258" s="35"/>
      <c r="C258" s="35"/>
      <c r="D258" s="35"/>
      <c r="E258" s="35"/>
      <c r="F258" s="35"/>
      <c r="G258" s="35"/>
      <c r="H258" s="35"/>
      <c r="I258" s="35"/>
      <c r="J258" s="35"/>
      <c r="K258" s="35"/>
      <c r="L258" s="35"/>
      <c r="M258" s="35"/>
      <c r="N258" s="35"/>
      <c r="O258" s="58"/>
    </row>
    <row r="259" spans="1:15" s="32" customFormat="1" ht="18" customHeight="1">
      <c r="B259" s="1613" t="s">
        <v>237</v>
      </c>
      <c r="C259" s="1614"/>
      <c r="D259" s="1614"/>
      <c r="E259" s="1614"/>
      <c r="F259" s="1646"/>
      <c r="G259" s="680" t="s">
        <v>6</v>
      </c>
      <c r="H259" s="684" t="s">
        <v>7</v>
      </c>
      <c r="I259" s="103" t="s">
        <v>207</v>
      </c>
      <c r="J259" s="681" t="s">
        <v>8</v>
      </c>
      <c r="K259" s="684" t="s">
        <v>9</v>
      </c>
      <c r="L259" s="681" t="s">
        <v>10</v>
      </c>
      <c r="M259" s="684" t="s">
        <v>11</v>
      </c>
      <c r="N259" s="684" t="s">
        <v>12</v>
      </c>
      <c r="O259" s="682" t="s">
        <v>238</v>
      </c>
    </row>
    <row r="260" spans="1:15" s="32" customFormat="1" ht="11.25" customHeight="1">
      <c r="B260" s="1597" t="s">
        <v>239</v>
      </c>
      <c r="C260" s="1598"/>
      <c r="D260" s="1598"/>
      <c r="E260" s="1598"/>
      <c r="F260" s="1598"/>
      <c r="G260" s="63">
        <v>164.916057</v>
      </c>
      <c r="H260" s="63">
        <v>524.71616200000005</v>
      </c>
      <c r="I260" s="63">
        <v>0</v>
      </c>
      <c r="J260" s="63">
        <v>1161.2514000000001</v>
      </c>
      <c r="K260" s="63">
        <v>2133.440607</v>
      </c>
      <c r="L260" s="63">
        <v>1777.4760650000001</v>
      </c>
      <c r="M260" s="63">
        <v>1565.640844</v>
      </c>
      <c r="N260" s="63">
        <v>2091.4059550000002</v>
      </c>
      <c r="O260" s="105">
        <v>9418.8470899999993</v>
      </c>
    </row>
    <row r="261" spans="1:15" s="32" customFormat="1" ht="11.25" customHeight="1">
      <c r="B261" s="117"/>
      <c r="C261" s="1599" t="s">
        <v>240</v>
      </c>
      <c r="D261" s="1600"/>
      <c r="E261" s="1600"/>
      <c r="F261" s="1600"/>
      <c r="G261" s="115">
        <v>45.269447</v>
      </c>
      <c r="H261" s="115">
        <v>156.58792299999999</v>
      </c>
      <c r="I261" s="115">
        <v>0</v>
      </c>
      <c r="J261" s="115">
        <v>344.3186</v>
      </c>
      <c r="K261" s="115">
        <v>638.79424200000005</v>
      </c>
      <c r="L261" s="115">
        <v>500.15942200000001</v>
      </c>
      <c r="M261" s="115">
        <v>533.94619799999998</v>
      </c>
      <c r="N261" s="115">
        <v>1072.785345</v>
      </c>
      <c r="O261" s="116">
        <v>3291.8611770000002</v>
      </c>
    </row>
    <row r="262" spans="1:15" s="32" customFormat="1" ht="11.25" customHeight="1">
      <c r="B262" s="117"/>
      <c r="C262" s="118"/>
      <c r="D262" s="1594" t="s">
        <v>241</v>
      </c>
      <c r="E262" s="1594"/>
      <c r="F262" s="1594"/>
      <c r="G262" s="115">
        <v>21.453876999999999</v>
      </c>
      <c r="H262" s="115">
        <v>66.387901999999997</v>
      </c>
      <c r="I262" s="115">
        <v>0</v>
      </c>
      <c r="J262" s="115">
        <v>190.30271400000001</v>
      </c>
      <c r="K262" s="115">
        <v>363.82624800000002</v>
      </c>
      <c r="L262" s="115">
        <v>296.26460900000001</v>
      </c>
      <c r="M262" s="115">
        <v>317.60745400000002</v>
      </c>
      <c r="N262" s="115">
        <v>596.12598000000003</v>
      </c>
      <c r="O262" s="116">
        <v>1851.9687839999999</v>
      </c>
    </row>
    <row r="263" spans="1:15" s="32" customFormat="1" ht="11.25" customHeight="1">
      <c r="B263" s="117"/>
      <c r="C263" s="118"/>
      <c r="D263" s="1594" t="s">
        <v>242</v>
      </c>
      <c r="E263" s="1594"/>
      <c r="F263" s="1594"/>
      <c r="G263" s="115">
        <v>4.249E-2</v>
      </c>
      <c r="H263" s="115">
        <v>0.28337899999999999</v>
      </c>
      <c r="I263" s="115">
        <v>0</v>
      </c>
      <c r="J263" s="115">
        <v>1.5747679999999999</v>
      </c>
      <c r="K263" s="115">
        <v>8.8669060000000002</v>
      </c>
      <c r="L263" s="115">
        <v>16.973603000000001</v>
      </c>
      <c r="M263" s="115">
        <v>48.199663000000001</v>
      </c>
      <c r="N263" s="115">
        <v>201.867659</v>
      </c>
      <c r="O263" s="116">
        <v>277.808468</v>
      </c>
    </row>
    <row r="264" spans="1:15" s="32" customFormat="1" ht="11.25" customHeight="1">
      <c r="B264" s="117"/>
      <c r="C264" s="118"/>
      <c r="D264" s="1594" t="s">
        <v>243</v>
      </c>
      <c r="E264" s="1594"/>
      <c r="F264" s="1594"/>
      <c r="G264" s="115">
        <v>16.146231</v>
      </c>
      <c r="H264" s="115">
        <v>61.200938999999998</v>
      </c>
      <c r="I264" s="115">
        <v>0</v>
      </c>
      <c r="J264" s="115">
        <v>101.879003</v>
      </c>
      <c r="K264" s="115">
        <v>179.3391</v>
      </c>
      <c r="L264" s="115">
        <v>122.709199</v>
      </c>
      <c r="M264" s="115">
        <v>113.141243</v>
      </c>
      <c r="N264" s="115">
        <v>179.419151</v>
      </c>
      <c r="O264" s="116">
        <v>773.83486600000003</v>
      </c>
    </row>
    <row r="265" spans="1:15" s="32" customFormat="1" ht="11.25" customHeight="1">
      <c r="B265" s="117"/>
      <c r="C265" s="118"/>
      <c r="D265" s="1594" t="s">
        <v>244</v>
      </c>
      <c r="E265" s="1594"/>
      <c r="F265" s="1594"/>
      <c r="G265" s="115">
        <v>6.9414809999999996</v>
      </c>
      <c r="H265" s="115">
        <v>26.237879</v>
      </c>
      <c r="I265" s="115">
        <v>0</v>
      </c>
      <c r="J265" s="115">
        <v>41.640301000000001</v>
      </c>
      <c r="K265" s="115">
        <v>68.181016999999997</v>
      </c>
      <c r="L265" s="115">
        <v>47.003663000000003</v>
      </c>
      <c r="M265" s="115">
        <v>33.614150000000002</v>
      </c>
      <c r="N265" s="115">
        <v>48.152298999999999</v>
      </c>
      <c r="O265" s="116">
        <v>271.77078999999998</v>
      </c>
    </row>
    <row r="266" spans="1:15" s="32" customFormat="1" ht="11.25" customHeight="1">
      <c r="B266" s="117"/>
      <c r="C266" s="119"/>
      <c r="D266" s="1640" t="s">
        <v>245</v>
      </c>
      <c r="E266" s="1640"/>
      <c r="F266" s="1640"/>
      <c r="G266" s="63">
        <v>0.68536799999999998</v>
      </c>
      <c r="H266" s="63">
        <v>2.477824</v>
      </c>
      <c r="I266" s="63">
        <v>0</v>
      </c>
      <c r="J266" s="63">
        <v>8.9218139999999995</v>
      </c>
      <c r="K266" s="63">
        <v>18.580971000000002</v>
      </c>
      <c r="L266" s="63">
        <v>17.208348000000001</v>
      </c>
      <c r="M266" s="63">
        <v>21.383687999999999</v>
      </c>
      <c r="N266" s="63">
        <v>47.220255999999999</v>
      </c>
      <c r="O266" s="105">
        <v>116.478269</v>
      </c>
    </row>
    <row r="267" spans="1:15" s="32" customFormat="1" ht="11.25" customHeight="1">
      <c r="B267" s="117"/>
      <c r="C267" s="1599" t="s">
        <v>246</v>
      </c>
      <c r="D267" s="1600"/>
      <c r="E267" s="1600"/>
      <c r="F267" s="1600"/>
      <c r="G267" s="115">
        <v>60.496054999999998</v>
      </c>
      <c r="H267" s="115">
        <v>226.09917300000001</v>
      </c>
      <c r="I267" s="115">
        <v>0</v>
      </c>
      <c r="J267" s="115">
        <v>447.53967999999998</v>
      </c>
      <c r="K267" s="115">
        <v>806.07188099999996</v>
      </c>
      <c r="L267" s="115">
        <v>685.57003299999997</v>
      </c>
      <c r="M267" s="115">
        <v>493.940021</v>
      </c>
      <c r="N267" s="115">
        <v>402.66701699999999</v>
      </c>
      <c r="O267" s="116">
        <v>3122.3838599999999</v>
      </c>
    </row>
    <row r="268" spans="1:15" s="32" customFormat="1" ht="11.25" customHeight="1">
      <c r="B268" s="117"/>
      <c r="C268" s="118"/>
      <c r="D268" s="1594" t="s">
        <v>247</v>
      </c>
      <c r="E268" s="1594"/>
      <c r="F268" s="1594"/>
      <c r="G268" s="115">
        <v>31.809809999999999</v>
      </c>
      <c r="H268" s="115">
        <v>114.795337</v>
      </c>
      <c r="I268" s="115">
        <v>0</v>
      </c>
      <c r="J268" s="115">
        <v>224.242977</v>
      </c>
      <c r="K268" s="115">
        <v>383.96582599999999</v>
      </c>
      <c r="L268" s="115">
        <v>343.372817</v>
      </c>
      <c r="M268" s="115">
        <v>262.07466499999998</v>
      </c>
      <c r="N268" s="115">
        <v>245.76143999999999</v>
      </c>
      <c r="O268" s="116">
        <v>1606.022872</v>
      </c>
    </row>
    <row r="269" spans="1:15" s="32" customFormat="1" ht="11.25" customHeight="1">
      <c r="B269" s="117"/>
      <c r="C269" s="119"/>
      <c r="D269" s="1640" t="s">
        <v>248</v>
      </c>
      <c r="E269" s="1640"/>
      <c r="F269" s="1640"/>
      <c r="G269" s="63">
        <v>28.686245</v>
      </c>
      <c r="H269" s="63">
        <v>111.303836</v>
      </c>
      <c r="I269" s="63">
        <v>0</v>
      </c>
      <c r="J269" s="63">
        <v>223.29670300000001</v>
      </c>
      <c r="K269" s="63">
        <v>422.10605500000003</v>
      </c>
      <c r="L269" s="63">
        <v>342.19721600000003</v>
      </c>
      <c r="M269" s="63">
        <v>231.86535599999999</v>
      </c>
      <c r="N269" s="63">
        <v>156.90557699999999</v>
      </c>
      <c r="O269" s="105">
        <v>1516.3609879999999</v>
      </c>
    </row>
    <row r="270" spans="1:15" s="32" customFormat="1" ht="11.25" customHeight="1">
      <c r="B270" s="117"/>
      <c r="C270" s="1599" t="s">
        <v>249</v>
      </c>
      <c r="D270" s="1600"/>
      <c r="E270" s="1600"/>
      <c r="F270" s="1600"/>
      <c r="G270" s="115">
        <v>0.37869399999999998</v>
      </c>
      <c r="H270" s="115">
        <v>2.8877649999999999</v>
      </c>
      <c r="I270" s="115">
        <v>0</v>
      </c>
      <c r="J270" s="115">
        <v>18.961735000000001</v>
      </c>
      <c r="K270" s="115">
        <v>55.691240999999998</v>
      </c>
      <c r="L270" s="115">
        <v>123.162261</v>
      </c>
      <c r="M270" s="115">
        <v>139.24338399999999</v>
      </c>
      <c r="N270" s="115">
        <v>173.21406099999999</v>
      </c>
      <c r="O270" s="116">
        <v>513.53914099999997</v>
      </c>
    </row>
    <row r="271" spans="1:15" s="32" customFormat="1" ht="11.25" customHeight="1">
      <c r="B271" s="117"/>
      <c r="C271" s="118"/>
      <c r="D271" s="1594" t="s">
        <v>250</v>
      </c>
      <c r="E271" s="1594"/>
      <c r="F271" s="1594"/>
      <c r="G271" s="115">
        <v>0.32967000000000002</v>
      </c>
      <c r="H271" s="115">
        <v>2.415438</v>
      </c>
      <c r="I271" s="115">
        <v>0</v>
      </c>
      <c r="J271" s="115">
        <v>14.649246</v>
      </c>
      <c r="K271" s="115">
        <v>42.871963000000001</v>
      </c>
      <c r="L271" s="115">
        <v>98.374469000000005</v>
      </c>
      <c r="M271" s="115">
        <v>109.919025</v>
      </c>
      <c r="N271" s="115">
        <v>126.168299</v>
      </c>
      <c r="O271" s="116">
        <v>394.72811000000002</v>
      </c>
    </row>
    <row r="272" spans="1:15" s="32" customFormat="1" ht="11.25" customHeight="1">
      <c r="B272" s="117"/>
      <c r="C272" s="118"/>
      <c r="D272" s="1594" t="s">
        <v>251</v>
      </c>
      <c r="E272" s="1594"/>
      <c r="F272" s="1594"/>
      <c r="G272" s="115">
        <v>4.9023999999999998E-2</v>
      </c>
      <c r="H272" s="115">
        <v>0.472327</v>
      </c>
      <c r="I272" s="115">
        <v>0</v>
      </c>
      <c r="J272" s="115">
        <v>4.2062920000000004</v>
      </c>
      <c r="K272" s="115">
        <v>12.113146</v>
      </c>
      <c r="L272" s="115">
        <v>23.935889</v>
      </c>
      <c r="M272" s="115">
        <v>28.159942000000001</v>
      </c>
      <c r="N272" s="115">
        <v>42.918900999999998</v>
      </c>
      <c r="O272" s="116">
        <v>111.855521</v>
      </c>
    </row>
    <row r="273" spans="2:15" s="32" customFormat="1" ht="11.25" customHeight="1">
      <c r="B273" s="117"/>
      <c r="C273" s="119"/>
      <c r="D273" s="1640" t="s">
        <v>252</v>
      </c>
      <c r="E273" s="1640"/>
      <c r="F273" s="1640"/>
      <c r="G273" s="63">
        <v>0</v>
      </c>
      <c r="H273" s="63">
        <v>0</v>
      </c>
      <c r="I273" s="63">
        <v>0</v>
      </c>
      <c r="J273" s="63">
        <v>0.106197</v>
      </c>
      <c r="K273" s="63">
        <v>0.70613199999999998</v>
      </c>
      <c r="L273" s="63">
        <v>0.85190299999999997</v>
      </c>
      <c r="M273" s="63">
        <v>1.164417</v>
      </c>
      <c r="N273" s="63">
        <v>4.1268609999999999</v>
      </c>
      <c r="O273" s="105">
        <v>6.9555100000000003</v>
      </c>
    </row>
    <row r="274" spans="2:15" s="32" customFormat="1" ht="11.25" customHeight="1">
      <c r="B274" s="117"/>
      <c r="C274" s="1599" t="s">
        <v>253</v>
      </c>
      <c r="D274" s="1600"/>
      <c r="E274" s="1600"/>
      <c r="F274" s="1600"/>
      <c r="G274" s="115">
        <v>28.973784999999999</v>
      </c>
      <c r="H274" s="115">
        <v>75.914657000000005</v>
      </c>
      <c r="I274" s="115">
        <v>0</v>
      </c>
      <c r="J274" s="115">
        <v>110.07015800000001</v>
      </c>
      <c r="K274" s="115">
        <v>292.49882300000002</v>
      </c>
      <c r="L274" s="115">
        <v>217.553113</v>
      </c>
      <c r="M274" s="115">
        <v>199.48284200000001</v>
      </c>
      <c r="N274" s="115">
        <v>229.06341499999999</v>
      </c>
      <c r="O274" s="116">
        <v>1153.556793</v>
      </c>
    </row>
    <row r="275" spans="2:15" s="32" customFormat="1" ht="11.25" customHeight="1">
      <c r="B275" s="117"/>
      <c r="C275" s="118"/>
      <c r="D275" s="1594" t="s">
        <v>254</v>
      </c>
      <c r="E275" s="1594"/>
      <c r="F275" s="1594"/>
      <c r="G275" s="115">
        <v>12.503595000000001</v>
      </c>
      <c r="H275" s="115">
        <v>53.946069999999999</v>
      </c>
      <c r="I275" s="115">
        <v>0</v>
      </c>
      <c r="J275" s="115">
        <v>76.891525000000001</v>
      </c>
      <c r="K275" s="115">
        <v>256.31371300000001</v>
      </c>
      <c r="L275" s="115">
        <v>187.729421</v>
      </c>
      <c r="M275" s="115">
        <v>173.435608</v>
      </c>
      <c r="N275" s="115">
        <v>214.90696199999999</v>
      </c>
      <c r="O275" s="116">
        <v>975.72689400000002</v>
      </c>
    </row>
    <row r="276" spans="2:15" s="32" customFormat="1" ht="11.25" customHeight="1">
      <c r="B276" s="117"/>
      <c r="C276" s="118"/>
      <c r="D276" s="1594" t="s">
        <v>255</v>
      </c>
      <c r="E276" s="1594"/>
      <c r="F276" s="1594"/>
      <c r="G276" s="115">
        <v>2.5058319999999998</v>
      </c>
      <c r="H276" s="115">
        <v>4.8592180000000003</v>
      </c>
      <c r="I276" s="115">
        <v>0</v>
      </c>
      <c r="J276" s="115">
        <v>8.3009839999999997</v>
      </c>
      <c r="K276" s="115">
        <v>13.174066</v>
      </c>
      <c r="L276" s="115">
        <v>10.143420000000001</v>
      </c>
      <c r="M276" s="115">
        <v>9.7069899999999993</v>
      </c>
      <c r="N276" s="115">
        <v>6.6753999999999998</v>
      </c>
      <c r="O276" s="116">
        <v>55.36591</v>
      </c>
    </row>
    <row r="277" spans="2:15" s="32" customFormat="1" ht="11.25" customHeight="1">
      <c r="B277" s="117"/>
      <c r="C277" s="119"/>
      <c r="D277" s="1640" t="s">
        <v>256</v>
      </c>
      <c r="E277" s="1640"/>
      <c r="F277" s="1640"/>
      <c r="G277" s="115">
        <v>13.964358000000001</v>
      </c>
      <c r="H277" s="115">
        <v>17.109369000000001</v>
      </c>
      <c r="I277" s="115">
        <v>0</v>
      </c>
      <c r="J277" s="115">
        <v>24.877649000000002</v>
      </c>
      <c r="K277" s="115">
        <v>23.011043999999998</v>
      </c>
      <c r="L277" s="115">
        <v>19.680271999999999</v>
      </c>
      <c r="M277" s="115">
        <v>16.340243999999998</v>
      </c>
      <c r="N277" s="115">
        <v>7.4810530000000002</v>
      </c>
      <c r="O277" s="116">
        <v>122.463989</v>
      </c>
    </row>
    <row r="278" spans="2:15" s="32" customFormat="1" ht="11.25" customHeight="1">
      <c r="B278" s="117"/>
      <c r="C278" s="1641" t="s">
        <v>257</v>
      </c>
      <c r="D278" s="1642"/>
      <c r="E278" s="1642"/>
      <c r="F278" s="1642"/>
      <c r="G278" s="67">
        <v>1.7498670000000001</v>
      </c>
      <c r="H278" s="67">
        <v>5.6406390000000002</v>
      </c>
      <c r="I278" s="67">
        <v>0</v>
      </c>
      <c r="J278" s="67">
        <v>30.975950000000001</v>
      </c>
      <c r="K278" s="67">
        <v>40.913119000000002</v>
      </c>
      <c r="L278" s="67">
        <v>45.118920000000003</v>
      </c>
      <c r="M278" s="67">
        <v>55.739013999999997</v>
      </c>
      <c r="N278" s="67">
        <v>73.176481999999993</v>
      </c>
      <c r="O278" s="108">
        <v>253.31399099999999</v>
      </c>
    </row>
    <row r="279" spans="2:15" s="32" customFormat="1" ht="11.25" customHeight="1">
      <c r="B279" s="120"/>
      <c r="C279" s="1643" t="s">
        <v>258</v>
      </c>
      <c r="D279" s="1644"/>
      <c r="E279" s="1644"/>
      <c r="F279" s="1645"/>
      <c r="G279" s="115">
        <v>28.048209</v>
      </c>
      <c r="H279" s="115">
        <v>57.586005</v>
      </c>
      <c r="I279" s="115">
        <v>0</v>
      </c>
      <c r="J279" s="115">
        <v>209.385277</v>
      </c>
      <c r="K279" s="115">
        <v>299.47130099999998</v>
      </c>
      <c r="L279" s="115">
        <v>205.912316</v>
      </c>
      <c r="M279" s="115">
        <v>143.28938500000001</v>
      </c>
      <c r="N279" s="115">
        <v>140.49963500000001</v>
      </c>
      <c r="O279" s="116">
        <v>1084.1921279999999</v>
      </c>
    </row>
    <row r="280" spans="2:15" s="32" customFormat="1" ht="11.25" customHeight="1">
      <c r="B280" s="121" t="s">
        <v>259</v>
      </c>
      <c r="C280" s="122"/>
      <c r="D280" s="122"/>
      <c r="E280" s="122"/>
      <c r="F280" s="122"/>
      <c r="G280" s="73">
        <v>1.855397</v>
      </c>
      <c r="H280" s="73">
        <v>5.1067</v>
      </c>
      <c r="I280" s="73">
        <v>0</v>
      </c>
      <c r="J280" s="73">
        <v>208.34264200000001</v>
      </c>
      <c r="K280" s="73">
        <v>300.22815100000003</v>
      </c>
      <c r="L280" s="73">
        <v>344.65449599999999</v>
      </c>
      <c r="M280" s="73">
        <v>272.03529500000002</v>
      </c>
      <c r="N280" s="73">
        <v>307.77879300000001</v>
      </c>
      <c r="O280" s="89">
        <v>1440.0014739999999</v>
      </c>
    </row>
    <row r="281" spans="2:15" s="32" customFormat="1" ht="11.25" customHeight="1">
      <c r="B281" s="117"/>
      <c r="C281" s="1636" t="s">
        <v>265</v>
      </c>
      <c r="D281" s="1637"/>
      <c r="E281" s="1637"/>
      <c r="F281" s="1638"/>
      <c r="G281" s="115">
        <v>0</v>
      </c>
      <c r="H281" s="115">
        <v>0</v>
      </c>
      <c r="I281" s="124"/>
      <c r="J281" s="115">
        <v>2.2983120000000001</v>
      </c>
      <c r="K281" s="115">
        <v>4.7752699999999999</v>
      </c>
      <c r="L281" s="115">
        <v>8.1037219999999994</v>
      </c>
      <c r="M281" s="115">
        <v>12.660698999999999</v>
      </c>
      <c r="N281" s="115">
        <v>15.814755</v>
      </c>
      <c r="O281" s="116">
        <v>43.652757999999999</v>
      </c>
    </row>
    <row r="282" spans="2:15" s="32" customFormat="1" ht="11.25" customHeight="1">
      <c r="B282" s="117"/>
      <c r="C282" s="1593" t="s">
        <v>266</v>
      </c>
      <c r="D282" s="1594"/>
      <c r="E282" s="1594"/>
      <c r="F282" s="1594"/>
      <c r="G282" s="115">
        <v>0</v>
      </c>
      <c r="H282" s="115">
        <v>0</v>
      </c>
      <c r="I282" s="125"/>
      <c r="J282" s="115">
        <v>0.479076</v>
      </c>
      <c r="K282" s="115">
        <v>1.415408</v>
      </c>
      <c r="L282" s="115">
        <v>1.3983099999999999</v>
      </c>
      <c r="M282" s="115">
        <v>1.8616170000000001</v>
      </c>
      <c r="N282" s="115">
        <v>4.2427700000000002</v>
      </c>
      <c r="O282" s="116">
        <v>9.3971809999999998</v>
      </c>
    </row>
    <row r="283" spans="2:15" s="32" customFormat="1" ht="11.25" customHeight="1">
      <c r="B283" s="117"/>
      <c r="C283" s="1593" t="s">
        <v>1598</v>
      </c>
      <c r="D283" s="1594"/>
      <c r="E283" s="1594"/>
      <c r="F283" s="1639"/>
      <c r="G283" s="115">
        <v>0</v>
      </c>
      <c r="H283" s="115">
        <v>6.679E-3</v>
      </c>
      <c r="I283" s="677">
        <v>0</v>
      </c>
      <c r="J283" s="115">
        <v>118.882795</v>
      </c>
      <c r="K283" s="115">
        <v>171.38732400000001</v>
      </c>
      <c r="L283" s="115">
        <v>142.432984</v>
      </c>
      <c r="M283" s="115">
        <v>99.072965999999994</v>
      </c>
      <c r="N283" s="115">
        <v>95.171735999999996</v>
      </c>
      <c r="O283" s="116">
        <v>626.95448399999998</v>
      </c>
    </row>
    <row r="284" spans="2:15" s="32" customFormat="1" ht="11.25" customHeight="1">
      <c r="B284" s="117"/>
      <c r="C284" s="1593" t="s">
        <v>267</v>
      </c>
      <c r="D284" s="1594"/>
      <c r="E284" s="1594"/>
      <c r="F284" s="1594"/>
      <c r="G284" s="115">
        <v>0.21343999999999999</v>
      </c>
      <c r="H284" s="115">
        <v>0</v>
      </c>
      <c r="I284" s="115">
        <v>0</v>
      </c>
      <c r="J284" s="115">
        <v>12.483449</v>
      </c>
      <c r="K284" s="115">
        <v>15.121157999999999</v>
      </c>
      <c r="L284" s="115">
        <v>30.476856999999999</v>
      </c>
      <c r="M284" s="115">
        <v>20.494192000000002</v>
      </c>
      <c r="N284" s="115">
        <v>34.609625000000001</v>
      </c>
      <c r="O284" s="116">
        <v>113.39872099999999</v>
      </c>
    </row>
    <row r="285" spans="2:15" s="32" customFormat="1" ht="11.25" customHeight="1">
      <c r="B285" s="117"/>
      <c r="C285" s="1593" t="s">
        <v>268</v>
      </c>
      <c r="D285" s="1594"/>
      <c r="E285" s="1594"/>
      <c r="F285" s="1594"/>
      <c r="G285" s="115">
        <v>1.6419570000000001</v>
      </c>
      <c r="H285" s="115">
        <v>4.6059749999999999</v>
      </c>
      <c r="I285" s="115">
        <v>0</v>
      </c>
      <c r="J285" s="115">
        <v>32.510595000000002</v>
      </c>
      <c r="K285" s="115">
        <v>53.740183999999999</v>
      </c>
      <c r="L285" s="115">
        <v>71.832598000000004</v>
      </c>
      <c r="M285" s="115">
        <v>65.180160999999998</v>
      </c>
      <c r="N285" s="115">
        <v>52.95232</v>
      </c>
      <c r="O285" s="116">
        <v>282.46379000000002</v>
      </c>
    </row>
    <row r="286" spans="2:15" s="32" customFormat="1" ht="11.25" customHeight="1">
      <c r="B286" s="117"/>
      <c r="C286" s="1593" t="s">
        <v>269</v>
      </c>
      <c r="D286" s="1594"/>
      <c r="E286" s="1594"/>
      <c r="F286" s="1594"/>
      <c r="G286" s="115">
        <v>0</v>
      </c>
      <c r="H286" s="115">
        <v>0.49404599999999999</v>
      </c>
      <c r="I286" s="125"/>
      <c r="J286" s="115">
        <v>37.509163000000001</v>
      </c>
      <c r="K286" s="115">
        <v>43.499200000000002</v>
      </c>
      <c r="L286" s="115">
        <v>61.095824999999998</v>
      </c>
      <c r="M286" s="115">
        <v>30.855098999999999</v>
      </c>
      <c r="N286" s="115">
        <v>36.021245999999998</v>
      </c>
      <c r="O286" s="116">
        <v>209.47457900000001</v>
      </c>
    </row>
    <row r="287" spans="2:15" s="32" customFormat="1" ht="11.25" customHeight="1">
      <c r="B287" s="117"/>
      <c r="C287" s="1591" t="s">
        <v>270</v>
      </c>
      <c r="D287" s="1592"/>
      <c r="E287" s="1592"/>
      <c r="F287" s="1632"/>
      <c r="G287" s="115">
        <v>0</v>
      </c>
      <c r="H287" s="115">
        <v>0</v>
      </c>
      <c r="I287" s="125"/>
      <c r="J287" s="115">
        <v>1.330443</v>
      </c>
      <c r="K287" s="115">
        <v>1.430274</v>
      </c>
      <c r="L287" s="115">
        <v>1.634134</v>
      </c>
      <c r="M287" s="115">
        <v>2.6553520000000002</v>
      </c>
      <c r="N287" s="115">
        <v>3.0822349999999998</v>
      </c>
      <c r="O287" s="116">
        <v>10.132438</v>
      </c>
    </row>
    <row r="288" spans="2:15" s="32" customFormat="1" ht="11.25" customHeight="1">
      <c r="B288" s="117"/>
      <c r="C288" s="1591" t="s">
        <v>271</v>
      </c>
      <c r="D288" s="1592"/>
      <c r="E288" s="1592"/>
      <c r="F288" s="1592"/>
      <c r="G288" s="115">
        <v>0</v>
      </c>
      <c r="H288" s="115">
        <v>0</v>
      </c>
      <c r="I288" s="125"/>
      <c r="J288" s="115">
        <v>1.894339</v>
      </c>
      <c r="K288" s="115">
        <v>5.0379480000000001</v>
      </c>
      <c r="L288" s="115">
        <v>23.593143000000001</v>
      </c>
      <c r="M288" s="115">
        <v>34.130871999999997</v>
      </c>
      <c r="N288" s="115">
        <v>48.870108999999999</v>
      </c>
      <c r="O288" s="116">
        <v>113.526411</v>
      </c>
    </row>
    <row r="289" spans="1:15" s="32" customFormat="1" ht="11.25" customHeight="1">
      <c r="B289" s="120"/>
      <c r="C289" s="1633" t="s">
        <v>361</v>
      </c>
      <c r="D289" s="1634"/>
      <c r="E289" s="1634"/>
      <c r="F289" s="1635"/>
      <c r="G289" s="115">
        <v>0</v>
      </c>
      <c r="H289" s="115">
        <v>0</v>
      </c>
      <c r="I289" s="126"/>
      <c r="J289" s="115">
        <v>0.95447000000000004</v>
      </c>
      <c r="K289" s="115">
        <v>3.8213849999999998</v>
      </c>
      <c r="L289" s="115">
        <v>4.0869229999999996</v>
      </c>
      <c r="M289" s="115">
        <v>5.1243369999999997</v>
      </c>
      <c r="N289" s="115">
        <v>17.013997</v>
      </c>
      <c r="O289" s="116">
        <v>31.001111999999999</v>
      </c>
    </row>
    <row r="290" spans="1:15" s="32" customFormat="1" ht="11.25" customHeight="1">
      <c r="B290" s="117" t="s">
        <v>65</v>
      </c>
      <c r="C290" s="35"/>
      <c r="D290" s="35"/>
      <c r="E290" s="35"/>
      <c r="F290" s="35"/>
      <c r="G290" s="73">
        <v>0</v>
      </c>
      <c r="H290" s="73">
        <v>0.16383700000000001</v>
      </c>
      <c r="I290" s="123"/>
      <c r="J290" s="73">
        <v>126.51508200000001</v>
      </c>
      <c r="K290" s="73">
        <v>263.80249500000002</v>
      </c>
      <c r="L290" s="73">
        <v>576.52698399999997</v>
      </c>
      <c r="M290" s="73">
        <v>824.41607699999997</v>
      </c>
      <c r="N290" s="73">
        <v>1102.6489750000001</v>
      </c>
      <c r="O290" s="89">
        <v>2894.0734499999999</v>
      </c>
    </row>
    <row r="291" spans="1:15" s="32" customFormat="1" ht="11.25" customHeight="1">
      <c r="B291" s="117"/>
      <c r="C291" s="1599" t="s">
        <v>174</v>
      </c>
      <c r="D291" s="1600"/>
      <c r="E291" s="1600"/>
      <c r="F291" s="1600"/>
      <c r="G291" s="70">
        <v>0</v>
      </c>
      <c r="H291" s="70">
        <v>0</v>
      </c>
      <c r="I291" s="124"/>
      <c r="J291" s="70">
        <v>16.539831</v>
      </c>
      <c r="K291" s="70">
        <v>60.950242000000003</v>
      </c>
      <c r="L291" s="70">
        <v>209.965993</v>
      </c>
      <c r="M291" s="70">
        <v>311.528479</v>
      </c>
      <c r="N291" s="70">
        <v>465.28756199999998</v>
      </c>
      <c r="O291" s="87">
        <v>1064.272107</v>
      </c>
    </row>
    <row r="292" spans="1:15" s="32" customFormat="1" ht="11.25" customHeight="1">
      <c r="B292" s="117"/>
      <c r="C292" s="1593" t="s">
        <v>175</v>
      </c>
      <c r="D292" s="1594"/>
      <c r="E292" s="1594"/>
      <c r="F292" s="1594"/>
      <c r="G292" s="115">
        <v>0</v>
      </c>
      <c r="H292" s="115">
        <v>4.4380000000000001E-3</v>
      </c>
      <c r="I292" s="125"/>
      <c r="J292" s="115">
        <v>106.478336</v>
      </c>
      <c r="K292" s="115">
        <v>197.746667</v>
      </c>
      <c r="L292" s="115">
        <v>347.14263799999998</v>
      </c>
      <c r="M292" s="115">
        <v>395.85163499999999</v>
      </c>
      <c r="N292" s="115">
        <v>388.06721199999998</v>
      </c>
      <c r="O292" s="116">
        <v>1435.2909259999999</v>
      </c>
    </row>
    <row r="293" spans="1:15" s="32" customFormat="1" ht="11.25" customHeight="1">
      <c r="B293" s="117"/>
      <c r="C293" s="1593" t="s">
        <v>176</v>
      </c>
      <c r="D293" s="1594"/>
      <c r="E293" s="1594"/>
      <c r="F293" s="1594"/>
      <c r="G293" s="115">
        <v>0</v>
      </c>
      <c r="H293" s="115">
        <v>0.15939900000000001</v>
      </c>
      <c r="I293" s="126"/>
      <c r="J293" s="115">
        <v>3.496915</v>
      </c>
      <c r="K293" s="115">
        <v>5.1055859999999997</v>
      </c>
      <c r="L293" s="115">
        <v>19.418353</v>
      </c>
      <c r="M293" s="115">
        <v>117.035963</v>
      </c>
      <c r="N293" s="115">
        <v>249.29420099999999</v>
      </c>
      <c r="O293" s="116">
        <v>394.51041700000002</v>
      </c>
    </row>
    <row r="294" spans="1:15" s="32" customFormat="1" ht="11.25" customHeight="1" thickBot="1">
      <c r="B294" s="1595" t="s">
        <v>260</v>
      </c>
      <c r="C294" s="1596"/>
      <c r="D294" s="1596"/>
      <c r="E294" s="1596"/>
      <c r="F294" s="1615"/>
      <c r="G294" s="80">
        <v>166.77145400000001</v>
      </c>
      <c r="H294" s="80">
        <v>529.98669900000004</v>
      </c>
      <c r="I294" s="80">
        <v>0</v>
      </c>
      <c r="J294" s="80">
        <v>1496.1091240000001</v>
      </c>
      <c r="K294" s="80">
        <v>2697.4712530000002</v>
      </c>
      <c r="L294" s="80">
        <v>2698.657545</v>
      </c>
      <c r="M294" s="80">
        <v>2662.092216</v>
      </c>
      <c r="N294" s="80">
        <v>3501.8337230000002</v>
      </c>
      <c r="O294" s="90">
        <v>13752.922014</v>
      </c>
    </row>
    <row r="295" spans="1:15" s="32" customFormat="1" ht="9" customHeight="1">
      <c r="B295" s="111" t="s">
        <v>274</v>
      </c>
      <c r="C295" s="683"/>
      <c r="D295" s="683"/>
      <c r="E295" s="683"/>
      <c r="F295" s="683"/>
      <c r="G295" s="128"/>
      <c r="H295" s="128"/>
      <c r="I295" s="128"/>
      <c r="J295" s="129"/>
      <c r="K295" s="129"/>
      <c r="L295" s="129"/>
      <c r="M295" s="129"/>
      <c r="N295" s="129"/>
      <c r="O295" s="129"/>
    </row>
    <row r="296" spans="1:15" s="32" customFormat="1" ht="9.75" customHeight="1">
      <c r="C296" s="127"/>
      <c r="D296" s="127"/>
      <c r="E296" s="127"/>
      <c r="F296" s="127"/>
      <c r="G296" s="127"/>
      <c r="H296" s="127"/>
      <c r="I296" s="127"/>
      <c r="J296" s="127"/>
      <c r="K296" s="127"/>
      <c r="L296" s="127"/>
      <c r="M296" s="127"/>
      <c r="N296" s="127"/>
      <c r="O296" s="127"/>
    </row>
    <row r="297" spans="1:15" s="32" customFormat="1" ht="13.5" customHeight="1" thickBot="1">
      <c r="A297" s="32" t="s">
        <v>275</v>
      </c>
      <c r="B297" s="37"/>
      <c r="C297" s="37"/>
      <c r="D297" s="37"/>
      <c r="E297" s="37"/>
      <c r="F297" s="37"/>
      <c r="G297" s="130"/>
      <c r="H297" s="130"/>
      <c r="I297" s="130"/>
      <c r="O297" s="58" t="s">
        <v>1605</v>
      </c>
    </row>
    <row r="298" spans="1:15" s="32" customFormat="1" ht="12.75" customHeight="1">
      <c r="B298" s="1616"/>
      <c r="C298" s="1617"/>
      <c r="D298" s="1617"/>
      <c r="E298" s="1617"/>
      <c r="F298" s="1618"/>
      <c r="G298" s="1619" t="s">
        <v>276</v>
      </c>
      <c r="H298" s="1617"/>
      <c r="I298" s="1618"/>
      <c r="J298" s="1619" t="s">
        <v>178</v>
      </c>
      <c r="K298" s="1617"/>
      <c r="L298" s="1620"/>
      <c r="M298" s="1621" t="s">
        <v>238</v>
      </c>
      <c r="N298" s="1617"/>
      <c r="O298" s="1622"/>
    </row>
    <row r="299" spans="1:15" s="32" customFormat="1" ht="12.75" customHeight="1" thickBot="1">
      <c r="B299" s="1623" t="s">
        <v>260</v>
      </c>
      <c r="C299" s="1624"/>
      <c r="D299" s="1624"/>
      <c r="E299" s="1624"/>
      <c r="F299" s="1625"/>
      <c r="G299" s="1626">
        <v>1860.692659</v>
      </c>
      <c r="H299" s="1627"/>
      <c r="I299" s="1628"/>
      <c r="J299" s="1626">
        <v>15148.272567</v>
      </c>
      <c r="K299" s="1627"/>
      <c r="L299" s="1629"/>
      <c r="M299" s="1630">
        <v>17008.965226</v>
      </c>
      <c r="N299" s="1627"/>
      <c r="O299" s="1631"/>
    </row>
    <row r="300" spans="1:15" s="32" customFormat="1">
      <c r="B300" s="1580" t="s">
        <v>277</v>
      </c>
      <c r="C300" s="1580"/>
      <c r="D300" s="1580"/>
      <c r="E300" s="1580"/>
      <c r="F300" s="1580"/>
      <c r="G300" s="1580"/>
      <c r="H300" s="1580"/>
      <c r="I300" s="1580"/>
      <c r="J300" s="1580"/>
      <c r="K300" s="1580"/>
      <c r="L300" s="1580"/>
      <c r="M300" s="1580"/>
      <c r="N300" s="1580"/>
      <c r="O300" s="1580"/>
    </row>
    <row r="301" spans="1:15" s="32" customFormat="1" ht="7.5" customHeight="1">
      <c r="B301" s="685"/>
      <c r="C301" s="685"/>
      <c r="D301" s="685"/>
      <c r="E301" s="685"/>
      <c r="F301" s="685"/>
      <c r="G301" s="685"/>
      <c r="H301" s="685"/>
      <c r="I301" s="685"/>
      <c r="J301" s="685"/>
      <c r="K301" s="685"/>
      <c r="L301" s="685"/>
      <c r="M301" s="685"/>
      <c r="N301" s="685"/>
      <c r="O301" s="685"/>
    </row>
    <row r="302" spans="1:15" s="32" customFormat="1" ht="12.75" customHeight="1" thickBot="1">
      <c r="A302" s="32" t="s">
        <v>278</v>
      </c>
      <c r="B302" s="685"/>
      <c r="C302" s="685"/>
      <c r="D302" s="685"/>
      <c r="E302" s="685"/>
      <c r="F302" s="685"/>
      <c r="G302" s="685"/>
      <c r="H302" s="685"/>
      <c r="I302" s="685"/>
      <c r="J302" s="58"/>
      <c r="L302" s="58" t="s">
        <v>1605</v>
      </c>
      <c r="M302" s="685"/>
      <c r="N302" s="685"/>
    </row>
    <row r="303" spans="1:15" s="32" customFormat="1" ht="12.75" customHeight="1">
      <c r="B303" s="1601"/>
      <c r="C303" s="1602"/>
      <c r="D303" s="1602"/>
      <c r="E303" s="1602"/>
      <c r="F303" s="1603"/>
      <c r="G303" s="1604" t="s">
        <v>238</v>
      </c>
      <c r="H303" s="1605"/>
      <c r="I303" s="1605"/>
      <c r="J303" s="1605"/>
      <c r="K303" s="1605"/>
      <c r="L303" s="1606"/>
      <c r="M303" s="117"/>
      <c r="N303" s="35"/>
      <c r="O303" s="35"/>
    </row>
    <row r="304" spans="1:15" s="32" customFormat="1" ht="12.75" customHeight="1" thickBot="1">
      <c r="B304" s="1607" t="s">
        <v>260</v>
      </c>
      <c r="C304" s="1608"/>
      <c r="D304" s="1608"/>
      <c r="E304" s="1608"/>
      <c r="F304" s="1609"/>
      <c r="G304" s="1610">
        <v>891.235457</v>
      </c>
      <c r="H304" s="1611"/>
      <c r="I304" s="1611"/>
      <c r="J304" s="1611"/>
      <c r="K304" s="1611"/>
      <c r="L304" s="1612"/>
      <c r="M304" s="131"/>
      <c r="N304" s="132"/>
      <c r="O304" s="132"/>
    </row>
    <row r="305" spans="1:15" s="32" customFormat="1" ht="6.75" customHeight="1">
      <c r="B305" s="685"/>
      <c r="C305" s="685"/>
      <c r="D305" s="685"/>
      <c r="E305" s="685"/>
      <c r="F305" s="685"/>
      <c r="G305" s="685"/>
      <c r="H305" s="685"/>
      <c r="I305" s="685"/>
      <c r="J305" s="685"/>
      <c r="K305" s="685"/>
      <c r="L305" s="685"/>
      <c r="M305" s="685"/>
      <c r="N305" s="685"/>
      <c r="O305" s="685"/>
    </row>
    <row r="306" spans="1:15" s="32" customFormat="1" ht="16.5" customHeight="1" thickBot="1">
      <c r="A306" s="32" t="s">
        <v>279</v>
      </c>
      <c r="B306" s="685"/>
      <c r="C306" s="685"/>
      <c r="D306" s="685"/>
      <c r="E306" s="685"/>
      <c r="F306" s="685"/>
      <c r="G306" s="685"/>
      <c r="H306" s="685"/>
      <c r="I306" s="685"/>
      <c r="J306" s="685"/>
      <c r="K306" s="685"/>
      <c r="L306" s="685"/>
      <c r="M306" s="685"/>
      <c r="N306" s="685"/>
      <c r="O306" s="58" t="s">
        <v>1592</v>
      </c>
    </row>
    <row r="307" spans="1:15" s="32" customFormat="1" ht="18" customHeight="1">
      <c r="B307" s="1613" t="s">
        <v>237</v>
      </c>
      <c r="C307" s="1614"/>
      <c r="D307" s="1614"/>
      <c r="E307" s="1614"/>
      <c r="F307" s="1614"/>
      <c r="G307" s="684" t="s">
        <v>6</v>
      </c>
      <c r="H307" s="684" t="s">
        <v>7</v>
      </c>
      <c r="I307" s="103" t="s">
        <v>207</v>
      </c>
      <c r="J307" s="684" t="s">
        <v>8</v>
      </c>
      <c r="K307" s="684" t="s">
        <v>9</v>
      </c>
      <c r="L307" s="684" t="s">
        <v>10</v>
      </c>
      <c r="M307" s="684" t="s">
        <v>11</v>
      </c>
      <c r="N307" s="684" t="s">
        <v>12</v>
      </c>
      <c r="O307" s="104" t="s">
        <v>238</v>
      </c>
    </row>
    <row r="308" spans="1:15" s="32" customFormat="1" ht="12" customHeight="1">
      <c r="B308" s="1597" t="s">
        <v>179</v>
      </c>
      <c r="C308" s="1598"/>
      <c r="D308" s="1598"/>
      <c r="E308" s="1598"/>
      <c r="F308" s="1598"/>
      <c r="G308" s="133">
        <v>2.4260449999999998</v>
      </c>
      <c r="H308" s="133">
        <v>11.171058</v>
      </c>
      <c r="I308" s="133">
        <v>0</v>
      </c>
      <c r="J308" s="133">
        <v>919.98296300000004</v>
      </c>
      <c r="K308" s="133">
        <v>1841.024265</v>
      </c>
      <c r="L308" s="133">
        <v>4000.2262949999999</v>
      </c>
      <c r="M308" s="133">
        <v>5404.7739320000001</v>
      </c>
      <c r="N308" s="133">
        <v>4523.922904</v>
      </c>
      <c r="O308" s="116">
        <v>16703.527461999998</v>
      </c>
    </row>
    <row r="309" spans="1:15" s="32" customFormat="1" ht="12" customHeight="1">
      <c r="B309" s="117"/>
      <c r="C309" s="1599" t="s">
        <v>174</v>
      </c>
      <c r="D309" s="1600"/>
      <c r="E309" s="1600"/>
      <c r="F309" s="1600"/>
      <c r="G309" s="134">
        <v>0</v>
      </c>
      <c r="H309" s="134">
        <v>0</v>
      </c>
      <c r="I309" s="124"/>
      <c r="J309" s="134">
        <v>218.11518699999999</v>
      </c>
      <c r="K309" s="134">
        <v>612.70412899999997</v>
      </c>
      <c r="L309" s="134">
        <v>2172.0678659999999</v>
      </c>
      <c r="M309" s="134">
        <v>3311.4401630000002</v>
      </c>
      <c r="N309" s="134">
        <v>2925.0938169999999</v>
      </c>
      <c r="O309" s="87">
        <v>9239.4211620000005</v>
      </c>
    </row>
    <row r="310" spans="1:15" s="32" customFormat="1" ht="12" customHeight="1">
      <c r="B310" s="117"/>
      <c r="C310" s="1593" t="s">
        <v>175</v>
      </c>
      <c r="D310" s="1594"/>
      <c r="E310" s="1594"/>
      <c r="F310" s="1594"/>
      <c r="G310" s="133">
        <v>0</v>
      </c>
      <c r="H310" s="133">
        <v>2.9319999999999999E-2</v>
      </c>
      <c r="I310" s="125"/>
      <c r="J310" s="133">
        <v>555.56001100000003</v>
      </c>
      <c r="K310" s="133">
        <v>905.33267899999998</v>
      </c>
      <c r="L310" s="133">
        <v>1126.658709</v>
      </c>
      <c r="M310" s="133">
        <v>1200.238026</v>
      </c>
      <c r="N310" s="133">
        <v>806.63653499999998</v>
      </c>
      <c r="O310" s="116">
        <v>4594.4552800000001</v>
      </c>
    </row>
    <row r="311" spans="1:15" s="32" customFormat="1" ht="12" customHeight="1">
      <c r="B311" s="117"/>
      <c r="C311" s="1593" t="s">
        <v>176</v>
      </c>
      <c r="D311" s="1594"/>
      <c r="E311" s="1594"/>
      <c r="F311" s="1594"/>
      <c r="G311" s="133">
        <v>0</v>
      </c>
      <c r="H311" s="133">
        <v>0</v>
      </c>
      <c r="I311" s="125"/>
      <c r="J311" s="133">
        <v>7.1788600000000002</v>
      </c>
      <c r="K311" s="133">
        <v>17.608336000000001</v>
      </c>
      <c r="L311" s="133">
        <v>54.524120000000003</v>
      </c>
      <c r="M311" s="133">
        <v>243.80983800000001</v>
      </c>
      <c r="N311" s="133">
        <v>375.16526199999998</v>
      </c>
      <c r="O311" s="116">
        <v>698.28641600000003</v>
      </c>
    </row>
    <row r="312" spans="1:15" s="32" customFormat="1" ht="12" customHeight="1">
      <c r="B312" s="117"/>
      <c r="C312" s="1591" t="s">
        <v>271</v>
      </c>
      <c r="D312" s="1592"/>
      <c r="E312" s="1592"/>
      <c r="F312" s="1592"/>
      <c r="G312" s="133">
        <v>0</v>
      </c>
      <c r="H312" s="133">
        <v>0</v>
      </c>
      <c r="I312" s="125"/>
      <c r="J312" s="133">
        <v>19.37528</v>
      </c>
      <c r="K312" s="133">
        <v>58.783441000000003</v>
      </c>
      <c r="L312" s="133">
        <v>212.30291500000001</v>
      </c>
      <c r="M312" s="133">
        <v>304.00466499999999</v>
      </c>
      <c r="N312" s="133">
        <v>238.98861400000001</v>
      </c>
      <c r="O312" s="116">
        <v>833.45491500000003</v>
      </c>
    </row>
    <row r="313" spans="1:15" s="32" customFormat="1" ht="12" customHeight="1">
      <c r="B313" s="117"/>
      <c r="C313" s="1593" t="s">
        <v>250</v>
      </c>
      <c r="D313" s="1594"/>
      <c r="E313" s="1594"/>
      <c r="F313" s="1594"/>
      <c r="G313" s="133">
        <v>2.2794910000000002</v>
      </c>
      <c r="H313" s="133">
        <v>10.230048</v>
      </c>
      <c r="I313" s="133">
        <v>0</v>
      </c>
      <c r="J313" s="133">
        <v>109.94262500000001</v>
      </c>
      <c r="K313" s="133">
        <v>227.31057300000001</v>
      </c>
      <c r="L313" s="133">
        <v>409.22196500000001</v>
      </c>
      <c r="M313" s="133">
        <v>322.184213</v>
      </c>
      <c r="N313" s="133">
        <v>162.63708700000001</v>
      </c>
      <c r="O313" s="116">
        <v>1243.806002</v>
      </c>
    </row>
    <row r="314" spans="1:15" s="32" customFormat="1" ht="12" customHeight="1">
      <c r="B314" s="117"/>
      <c r="C314" s="1593" t="s">
        <v>251</v>
      </c>
      <c r="D314" s="1594"/>
      <c r="E314" s="1594"/>
      <c r="F314" s="1594"/>
      <c r="G314" s="133">
        <v>0.139234</v>
      </c>
      <c r="H314" s="133">
        <v>0.87345799999999996</v>
      </c>
      <c r="I314" s="133">
        <v>0</v>
      </c>
      <c r="J314" s="133">
        <v>9.3459289999999999</v>
      </c>
      <c r="K314" s="133">
        <v>18.147541</v>
      </c>
      <c r="L314" s="133">
        <v>24.316379999999999</v>
      </c>
      <c r="M314" s="133">
        <v>21.328385000000001</v>
      </c>
      <c r="N314" s="133">
        <v>13.765945</v>
      </c>
      <c r="O314" s="116">
        <v>87.916871999999998</v>
      </c>
    </row>
    <row r="315" spans="1:15" s="32" customFormat="1" ht="12" customHeight="1">
      <c r="B315" s="117"/>
      <c r="C315" s="1593" t="s">
        <v>252</v>
      </c>
      <c r="D315" s="1594"/>
      <c r="E315" s="1594"/>
      <c r="F315" s="1594"/>
      <c r="G315" s="133">
        <v>7.3200000000000001E-3</v>
      </c>
      <c r="H315" s="133">
        <v>3.8232000000000002E-2</v>
      </c>
      <c r="I315" s="133">
        <v>0</v>
      </c>
      <c r="J315" s="133">
        <v>0.46507100000000001</v>
      </c>
      <c r="K315" s="133">
        <v>1.1375660000000001</v>
      </c>
      <c r="L315" s="133">
        <v>1.1343399999999999</v>
      </c>
      <c r="M315" s="133">
        <v>1.768642</v>
      </c>
      <c r="N315" s="133">
        <v>1.6356440000000001</v>
      </c>
      <c r="O315" s="116">
        <v>6.1868150000000002</v>
      </c>
    </row>
    <row r="316" spans="1:15" s="32" customFormat="1" ht="12" customHeight="1">
      <c r="B316" s="1597" t="s">
        <v>280</v>
      </c>
      <c r="C316" s="1598"/>
      <c r="D316" s="1598"/>
      <c r="E316" s="1598"/>
      <c r="F316" s="1598"/>
      <c r="G316" s="135">
        <v>2.1261800000000002</v>
      </c>
      <c r="H316" s="135">
        <v>9.1479900000000001</v>
      </c>
      <c r="I316" s="135">
        <v>0</v>
      </c>
      <c r="J316" s="135">
        <v>380.46599900000001</v>
      </c>
      <c r="K316" s="135">
        <v>865.95828500000005</v>
      </c>
      <c r="L316" s="135">
        <v>2324.4714410000001</v>
      </c>
      <c r="M316" s="135">
        <v>3157.2925300000002</v>
      </c>
      <c r="N316" s="135">
        <v>2625.753686</v>
      </c>
      <c r="O316" s="89">
        <v>9365.2161109999997</v>
      </c>
    </row>
    <row r="317" spans="1:15" s="32" customFormat="1" ht="12" customHeight="1">
      <c r="B317" s="117"/>
      <c r="C317" s="1599" t="s">
        <v>174</v>
      </c>
      <c r="D317" s="1600"/>
      <c r="E317" s="1600"/>
      <c r="F317" s="1600"/>
      <c r="G317" s="133">
        <v>0</v>
      </c>
      <c r="H317" s="133">
        <v>0</v>
      </c>
      <c r="I317" s="124"/>
      <c r="J317" s="133">
        <v>165.38146900000001</v>
      </c>
      <c r="K317" s="133">
        <v>463.25783699999999</v>
      </c>
      <c r="L317" s="133">
        <v>1614.051346</v>
      </c>
      <c r="M317" s="133">
        <v>2408.605767</v>
      </c>
      <c r="N317" s="133">
        <v>2101.675205</v>
      </c>
      <c r="O317" s="116">
        <v>6752.9716239999998</v>
      </c>
    </row>
    <row r="318" spans="1:15" s="32" customFormat="1" ht="12" customHeight="1">
      <c r="B318" s="117"/>
      <c r="C318" s="1593" t="s">
        <v>175</v>
      </c>
      <c r="D318" s="1594"/>
      <c r="E318" s="1594"/>
      <c r="F318" s="1594"/>
      <c r="G318" s="133">
        <v>0</v>
      </c>
      <c r="H318" s="133">
        <v>0</v>
      </c>
      <c r="I318" s="125"/>
      <c r="J318" s="133">
        <v>104.53171</v>
      </c>
      <c r="K318" s="133">
        <v>158.64476400000001</v>
      </c>
      <c r="L318" s="133">
        <v>176.410112</v>
      </c>
      <c r="M318" s="133">
        <v>178.11160699999999</v>
      </c>
      <c r="N318" s="133">
        <v>117.39687000000001</v>
      </c>
      <c r="O318" s="116">
        <v>735.09506299999998</v>
      </c>
    </row>
    <row r="319" spans="1:15" s="32" customFormat="1" ht="12" customHeight="1">
      <c r="B319" s="117"/>
      <c r="C319" s="1593" t="s">
        <v>176</v>
      </c>
      <c r="D319" s="1594"/>
      <c r="E319" s="1594"/>
      <c r="F319" s="1594"/>
      <c r="G319" s="133">
        <v>0</v>
      </c>
      <c r="H319" s="133">
        <v>0</v>
      </c>
      <c r="I319" s="125"/>
      <c r="J319" s="133">
        <v>0.56969999999999998</v>
      </c>
      <c r="K319" s="133">
        <v>1.51901</v>
      </c>
      <c r="L319" s="133">
        <v>4.4561500000000001</v>
      </c>
      <c r="M319" s="133">
        <v>19.628489999999999</v>
      </c>
      <c r="N319" s="133">
        <v>28.476130000000001</v>
      </c>
      <c r="O319" s="116">
        <v>54.649479999999997</v>
      </c>
    </row>
    <row r="320" spans="1:15" s="32" customFormat="1" ht="12" customHeight="1">
      <c r="B320" s="117"/>
      <c r="C320" s="1591" t="s">
        <v>271</v>
      </c>
      <c r="D320" s="1592"/>
      <c r="E320" s="1592"/>
      <c r="F320" s="1592"/>
      <c r="G320" s="133">
        <v>0</v>
      </c>
      <c r="H320" s="133">
        <v>0</v>
      </c>
      <c r="I320" s="125"/>
      <c r="J320" s="133">
        <v>19.08774</v>
      </c>
      <c r="K320" s="133">
        <v>58.005384999999997</v>
      </c>
      <c r="L320" s="133">
        <v>209.11542</v>
      </c>
      <c r="M320" s="133">
        <v>299.41735999999997</v>
      </c>
      <c r="N320" s="133">
        <v>237.76137499999999</v>
      </c>
      <c r="O320" s="116">
        <v>823.38728000000003</v>
      </c>
    </row>
    <row r="321" spans="1:15" s="32" customFormat="1" ht="12" customHeight="1">
      <c r="B321" s="117"/>
      <c r="C321" s="1593" t="s">
        <v>250</v>
      </c>
      <c r="D321" s="1594"/>
      <c r="E321" s="1594"/>
      <c r="F321" s="1594"/>
      <c r="G321" s="133">
        <v>2.0358100000000001</v>
      </c>
      <c r="H321" s="133">
        <v>8.7986000000000004</v>
      </c>
      <c r="I321" s="133">
        <v>0</v>
      </c>
      <c r="J321" s="133">
        <v>88.261351000000005</v>
      </c>
      <c r="K321" s="133">
        <v>179.39704399999999</v>
      </c>
      <c r="L321" s="133">
        <v>314.45430299999998</v>
      </c>
      <c r="M321" s="133">
        <v>246.27964</v>
      </c>
      <c r="N321" s="133">
        <v>135.929699</v>
      </c>
      <c r="O321" s="116">
        <v>975.15644699999996</v>
      </c>
    </row>
    <row r="322" spans="1:15" s="32" customFormat="1" ht="12" customHeight="1">
      <c r="B322" s="117"/>
      <c r="C322" s="1593" t="s">
        <v>251</v>
      </c>
      <c r="D322" s="1594"/>
      <c r="E322" s="1594"/>
      <c r="F322" s="1594"/>
      <c r="G322" s="133">
        <v>8.8889999999999997E-2</v>
      </c>
      <c r="H322" s="133">
        <v>0.33783999999999997</v>
      </c>
      <c r="I322" s="133">
        <v>0</v>
      </c>
      <c r="J322" s="133">
        <v>2.6032190000000002</v>
      </c>
      <c r="K322" s="133">
        <v>4.9509650000000001</v>
      </c>
      <c r="L322" s="133">
        <v>5.8589099999999998</v>
      </c>
      <c r="M322" s="133">
        <v>5.1560259999999998</v>
      </c>
      <c r="N322" s="133">
        <v>4.3087970000000002</v>
      </c>
      <c r="O322" s="116">
        <v>23.304646999999999</v>
      </c>
    </row>
    <row r="323" spans="1:15" s="32" customFormat="1" ht="12" customHeight="1">
      <c r="B323" s="117"/>
      <c r="C323" s="1593" t="s">
        <v>252</v>
      </c>
      <c r="D323" s="1594"/>
      <c r="E323" s="1594"/>
      <c r="F323" s="1594"/>
      <c r="G323" s="133">
        <v>1.48E-3</v>
      </c>
      <c r="H323" s="133">
        <v>1.155E-2</v>
      </c>
      <c r="I323" s="133">
        <v>0</v>
      </c>
      <c r="J323" s="133">
        <v>3.0810000000000001E-2</v>
      </c>
      <c r="K323" s="133">
        <v>0.18328</v>
      </c>
      <c r="L323" s="133">
        <v>0.12520000000000001</v>
      </c>
      <c r="M323" s="133">
        <v>9.3640000000000001E-2</v>
      </c>
      <c r="N323" s="133">
        <v>0.20560999999999999</v>
      </c>
      <c r="O323" s="116">
        <v>0.65156999999999998</v>
      </c>
    </row>
    <row r="324" spans="1:15" s="32" customFormat="1" ht="12" customHeight="1" thickBot="1">
      <c r="B324" s="1595" t="s">
        <v>260</v>
      </c>
      <c r="C324" s="1596"/>
      <c r="D324" s="1596"/>
      <c r="E324" s="1596"/>
      <c r="F324" s="1596"/>
      <c r="G324" s="136">
        <v>4.552225</v>
      </c>
      <c r="H324" s="136">
        <v>20.319047999999999</v>
      </c>
      <c r="I324" s="136">
        <v>0</v>
      </c>
      <c r="J324" s="136">
        <v>1300.4489619999999</v>
      </c>
      <c r="K324" s="136">
        <v>2706.9825500000002</v>
      </c>
      <c r="L324" s="136">
        <v>6324.6977360000001</v>
      </c>
      <c r="M324" s="136">
        <v>8562.0664620000007</v>
      </c>
      <c r="N324" s="136">
        <v>7149.67634</v>
      </c>
      <c r="O324" s="90">
        <v>26068.743322999999</v>
      </c>
    </row>
    <row r="325" spans="1:15" s="32" customFormat="1">
      <c r="B325" s="1580" t="s">
        <v>281</v>
      </c>
      <c r="C325" s="1580"/>
      <c r="D325" s="1580"/>
      <c r="E325" s="1580"/>
      <c r="F325" s="1580"/>
      <c r="G325" s="1580"/>
      <c r="H325" s="1580"/>
      <c r="I325" s="1580"/>
      <c r="J325" s="1580"/>
      <c r="K325" s="1580"/>
      <c r="L325" s="1580"/>
      <c r="M325" s="1580"/>
      <c r="N325" s="1580"/>
      <c r="O325" s="1580"/>
    </row>
    <row r="326" spans="1:15" s="32" customFormat="1" ht="11.25" customHeight="1">
      <c r="B326" s="111" t="s">
        <v>282</v>
      </c>
    </row>
    <row r="327" spans="1:15" s="32" customFormat="1" ht="12.75" customHeight="1">
      <c r="B327" s="1580" t="s">
        <v>262</v>
      </c>
      <c r="C327" s="1580"/>
      <c r="D327" s="1580"/>
      <c r="E327" s="1580"/>
      <c r="F327" s="1580"/>
      <c r="G327" s="1580"/>
      <c r="H327" s="1580"/>
      <c r="I327" s="1580"/>
      <c r="J327" s="1580"/>
      <c r="K327" s="1580"/>
      <c r="L327" s="1580"/>
      <c r="M327" s="1580"/>
      <c r="N327" s="1580"/>
      <c r="O327" s="1580"/>
    </row>
    <row r="328" spans="1:15" s="32" customFormat="1" ht="6" customHeight="1"/>
    <row r="329" spans="1:15" s="32" customFormat="1" ht="16.5" customHeight="1" thickBot="1">
      <c r="A329" s="32" t="s">
        <v>283</v>
      </c>
    </row>
    <row r="330" spans="1:15" s="32" customFormat="1" ht="16.5" customHeight="1">
      <c r="B330" s="1581" t="s">
        <v>166</v>
      </c>
      <c r="C330" s="1582"/>
      <c r="D330" s="1582"/>
      <c r="E330" s="1582"/>
      <c r="F330" s="1583"/>
      <c r="G330" s="1584" t="s">
        <v>284</v>
      </c>
      <c r="H330" s="1585"/>
    </row>
    <row r="331" spans="1:15" s="32" customFormat="1" ht="15" customHeight="1">
      <c r="B331" s="1586" t="s">
        <v>239</v>
      </c>
      <c r="C331" s="1587"/>
      <c r="D331" s="1587"/>
      <c r="E331" s="1587"/>
      <c r="F331" s="1588"/>
      <c r="G331" s="1589">
        <v>374151.43628600001</v>
      </c>
      <c r="H331" s="1590"/>
    </row>
    <row r="332" spans="1:15" s="32" customFormat="1" ht="15" customHeight="1">
      <c r="B332" s="1575" t="s">
        <v>259</v>
      </c>
      <c r="C332" s="1576"/>
      <c r="D332" s="1576"/>
      <c r="E332" s="1576"/>
      <c r="F332" s="1577"/>
      <c r="G332" s="1578">
        <v>117711.948552</v>
      </c>
      <c r="H332" s="1579"/>
    </row>
    <row r="333" spans="1:15" s="32" customFormat="1" ht="15" customHeight="1">
      <c r="B333" s="1575" t="s">
        <v>65</v>
      </c>
      <c r="C333" s="1576"/>
      <c r="D333" s="1576"/>
      <c r="E333" s="1576"/>
      <c r="F333" s="1577"/>
      <c r="G333" s="1578">
        <v>240573.77036200001</v>
      </c>
      <c r="H333" s="1579"/>
    </row>
    <row r="334" spans="1:15" s="32" customFormat="1" ht="15" customHeight="1">
      <c r="B334" s="1575" t="s">
        <v>285</v>
      </c>
      <c r="C334" s="1576"/>
      <c r="D334" s="1576"/>
      <c r="E334" s="1576"/>
      <c r="F334" s="1577"/>
      <c r="G334" s="1578">
        <v>17008.965226</v>
      </c>
      <c r="H334" s="1579"/>
    </row>
    <row r="335" spans="1:15" s="32" customFormat="1" ht="15" customHeight="1">
      <c r="B335" s="1575" t="s">
        <v>286</v>
      </c>
      <c r="C335" s="1576"/>
      <c r="D335" s="1576"/>
      <c r="E335" s="1576"/>
      <c r="F335" s="1577"/>
      <c r="G335" s="1578">
        <v>891.235457</v>
      </c>
      <c r="H335" s="1579"/>
    </row>
    <row r="336" spans="1:15" s="32" customFormat="1" ht="15" customHeight="1">
      <c r="B336" s="1565" t="s">
        <v>287</v>
      </c>
      <c r="C336" s="1566"/>
      <c r="D336" s="1566"/>
      <c r="E336" s="1566"/>
      <c r="F336" s="1567"/>
      <c r="G336" s="1568">
        <v>26068.743322999999</v>
      </c>
      <c r="H336" s="1569"/>
    </row>
    <row r="337" spans="2:8" s="32" customFormat="1" ht="15" customHeight="1" thickBot="1">
      <c r="B337" s="1570" t="s">
        <v>5</v>
      </c>
      <c r="C337" s="1571"/>
      <c r="D337" s="1571"/>
      <c r="E337" s="1571"/>
      <c r="F337" s="1572"/>
      <c r="G337" s="1573">
        <v>776406.0992060001</v>
      </c>
      <c r="H337" s="1574"/>
    </row>
    <row r="338" spans="2:8" s="32" customFormat="1"/>
    <row r="339" spans="2:8" hidden="1"/>
    <row r="340" spans="2:8" hidden="1"/>
    <row r="341" spans="2:8" hidden="1"/>
    <row r="342" spans="2:8" hidden="1"/>
    <row r="343" spans="2:8" hidden="1"/>
    <row r="344" spans="2:8" hidden="1"/>
    <row r="345" spans="2:8" hidden="1"/>
    <row r="346" spans="2:8" hidden="1"/>
    <row r="347" spans="2:8" hidden="1"/>
    <row r="348" spans="2:8" hidden="1"/>
    <row r="349" spans="2:8" hidden="1"/>
    <row r="350" spans="2:8" hidden="1"/>
    <row r="351" spans="2:8" hidden="1"/>
    <row r="352" spans="2:8"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sheetData>
  <mergeCells count="290">
    <mergeCell ref="B9:D9"/>
    <mergeCell ref="B12:D12"/>
    <mergeCell ref="B13:D13"/>
    <mergeCell ref="B14:D14"/>
    <mergeCell ref="B15:D15"/>
    <mergeCell ref="B16:D16"/>
    <mergeCell ref="N1:O1"/>
    <mergeCell ref="A2:O2"/>
    <mergeCell ref="A3:O3"/>
    <mergeCell ref="B6:D6"/>
    <mergeCell ref="B7:D7"/>
    <mergeCell ref="B8:D8"/>
    <mergeCell ref="B23:D23"/>
    <mergeCell ref="B24:D24"/>
    <mergeCell ref="B25:D25"/>
    <mergeCell ref="B29:D29"/>
    <mergeCell ref="B30:D30"/>
    <mergeCell ref="B31:D31"/>
    <mergeCell ref="B17:D17"/>
    <mergeCell ref="B18:D18"/>
    <mergeCell ref="B19:D19"/>
    <mergeCell ref="B20:D20"/>
    <mergeCell ref="B21:D21"/>
    <mergeCell ref="B22:D22"/>
    <mergeCell ref="B38:D38"/>
    <mergeCell ref="B39:D39"/>
    <mergeCell ref="B40:D40"/>
    <mergeCell ref="B41:D41"/>
    <mergeCell ref="B42:D42"/>
    <mergeCell ref="B46:D46"/>
    <mergeCell ref="B32:D32"/>
    <mergeCell ref="B33:D33"/>
    <mergeCell ref="B34:D34"/>
    <mergeCell ref="B35:D35"/>
    <mergeCell ref="B36:D36"/>
    <mergeCell ref="B37:D37"/>
    <mergeCell ref="B53:D53"/>
    <mergeCell ref="B54:D54"/>
    <mergeCell ref="B55:D55"/>
    <mergeCell ref="B60:D60"/>
    <mergeCell ref="B61:D61"/>
    <mergeCell ref="B62:D62"/>
    <mergeCell ref="B47:D47"/>
    <mergeCell ref="B48:D48"/>
    <mergeCell ref="B49:D49"/>
    <mergeCell ref="B50:D50"/>
    <mergeCell ref="B51:D51"/>
    <mergeCell ref="B52:D52"/>
    <mergeCell ref="B69:D69"/>
    <mergeCell ref="B74:D74"/>
    <mergeCell ref="B75:D75"/>
    <mergeCell ref="B76:D76"/>
    <mergeCell ref="B77:D77"/>
    <mergeCell ref="B80:D80"/>
    <mergeCell ref="B63:D63"/>
    <mergeCell ref="B64:D64"/>
    <mergeCell ref="B65:D65"/>
    <mergeCell ref="B66:D66"/>
    <mergeCell ref="B67:D67"/>
    <mergeCell ref="B68:D68"/>
    <mergeCell ref="B87:D87"/>
    <mergeCell ref="B88:D88"/>
    <mergeCell ref="B89:D89"/>
    <mergeCell ref="B93:D93"/>
    <mergeCell ref="B94:D94"/>
    <mergeCell ref="B95:D95"/>
    <mergeCell ref="B81:D81"/>
    <mergeCell ref="B82:D82"/>
    <mergeCell ref="B83:D83"/>
    <mergeCell ref="B84:D84"/>
    <mergeCell ref="B85:D85"/>
    <mergeCell ref="B86:D86"/>
    <mergeCell ref="B102:D102"/>
    <mergeCell ref="B106:D106"/>
    <mergeCell ref="B107:D107"/>
    <mergeCell ref="B108:D108"/>
    <mergeCell ref="B112:D112"/>
    <mergeCell ref="B113:D113"/>
    <mergeCell ref="B96:D96"/>
    <mergeCell ref="B97:D97"/>
    <mergeCell ref="B98:D98"/>
    <mergeCell ref="B99:D99"/>
    <mergeCell ref="B100:D100"/>
    <mergeCell ref="B101:D101"/>
    <mergeCell ref="C123:D123"/>
    <mergeCell ref="C124:D124"/>
    <mergeCell ref="B125:D125"/>
    <mergeCell ref="C126:D126"/>
    <mergeCell ref="C127:D127"/>
    <mergeCell ref="B128:D128"/>
    <mergeCell ref="B114:D114"/>
    <mergeCell ref="B118:D118"/>
    <mergeCell ref="B119:D119"/>
    <mergeCell ref="C120:D120"/>
    <mergeCell ref="C121:D121"/>
    <mergeCell ref="B122:D122"/>
    <mergeCell ref="B139:F139"/>
    <mergeCell ref="B140:F140"/>
    <mergeCell ref="C141:F141"/>
    <mergeCell ref="D142:F142"/>
    <mergeCell ref="D143:F143"/>
    <mergeCell ref="D144:F144"/>
    <mergeCell ref="B129:O129"/>
    <mergeCell ref="B132:D132"/>
    <mergeCell ref="B133:D133"/>
    <mergeCell ref="B134:D134"/>
    <mergeCell ref="B135:D135"/>
    <mergeCell ref="B136:O136"/>
    <mergeCell ref="D151:F151"/>
    <mergeCell ref="D152:F152"/>
    <mergeCell ref="D153:F153"/>
    <mergeCell ref="C154:F154"/>
    <mergeCell ref="D155:F155"/>
    <mergeCell ref="D156:F156"/>
    <mergeCell ref="D145:F145"/>
    <mergeCell ref="D146:F146"/>
    <mergeCell ref="C147:F147"/>
    <mergeCell ref="D148:F148"/>
    <mergeCell ref="D149:F149"/>
    <mergeCell ref="C150:F150"/>
    <mergeCell ref="C164:F164"/>
    <mergeCell ref="C165:F165"/>
    <mergeCell ref="C166:F166"/>
    <mergeCell ref="C167:F167"/>
    <mergeCell ref="C168:F168"/>
    <mergeCell ref="C169:F169"/>
    <mergeCell ref="D157:F157"/>
    <mergeCell ref="C158:F158"/>
    <mergeCell ref="C159:F159"/>
    <mergeCell ref="C161:F161"/>
    <mergeCell ref="C162:F162"/>
    <mergeCell ref="C163:F163"/>
    <mergeCell ref="B177:O177"/>
    <mergeCell ref="B181:F181"/>
    <mergeCell ref="B182:F182"/>
    <mergeCell ref="C183:F183"/>
    <mergeCell ref="D184:F184"/>
    <mergeCell ref="D185:F185"/>
    <mergeCell ref="C171:F171"/>
    <mergeCell ref="C172:F172"/>
    <mergeCell ref="C173:F173"/>
    <mergeCell ref="B174:F174"/>
    <mergeCell ref="B175:O175"/>
    <mergeCell ref="B176:O176"/>
    <mergeCell ref="C192:F192"/>
    <mergeCell ref="D193:F193"/>
    <mergeCell ref="D194:F194"/>
    <mergeCell ref="D195:F195"/>
    <mergeCell ref="C196:F196"/>
    <mergeCell ref="D197:F197"/>
    <mergeCell ref="D186:F186"/>
    <mergeCell ref="D187:F187"/>
    <mergeCell ref="D188:F188"/>
    <mergeCell ref="C189:F189"/>
    <mergeCell ref="D190:F190"/>
    <mergeCell ref="D191:F191"/>
    <mergeCell ref="C205:F205"/>
    <mergeCell ref="C206:F206"/>
    <mergeCell ref="C207:F207"/>
    <mergeCell ref="C208:F208"/>
    <mergeCell ref="C209:F209"/>
    <mergeCell ref="C210:F210"/>
    <mergeCell ref="D198:F198"/>
    <mergeCell ref="D199:F199"/>
    <mergeCell ref="C200:F200"/>
    <mergeCell ref="C201:F201"/>
    <mergeCell ref="C203:F203"/>
    <mergeCell ref="C204:F204"/>
    <mergeCell ref="B221:F221"/>
    <mergeCell ref="B222:F222"/>
    <mergeCell ref="C223:F223"/>
    <mergeCell ref="D224:F224"/>
    <mergeCell ref="D225:F225"/>
    <mergeCell ref="D226:F226"/>
    <mergeCell ref="C211:F211"/>
    <mergeCell ref="C213:F213"/>
    <mergeCell ref="C214:F214"/>
    <mergeCell ref="C215:F215"/>
    <mergeCell ref="B216:F216"/>
    <mergeCell ref="B217:O217"/>
    <mergeCell ref="D233:F233"/>
    <mergeCell ref="D234:F234"/>
    <mergeCell ref="D235:F235"/>
    <mergeCell ref="C236:F236"/>
    <mergeCell ref="D237:F237"/>
    <mergeCell ref="D238:F238"/>
    <mergeCell ref="D227:F227"/>
    <mergeCell ref="D228:F228"/>
    <mergeCell ref="C229:F229"/>
    <mergeCell ref="D230:F230"/>
    <mergeCell ref="D231:F231"/>
    <mergeCell ref="C232:F232"/>
    <mergeCell ref="C246:F246"/>
    <mergeCell ref="C247:F247"/>
    <mergeCell ref="C248:F248"/>
    <mergeCell ref="C249:F249"/>
    <mergeCell ref="C250:F250"/>
    <mergeCell ref="C252:F252"/>
    <mergeCell ref="D239:F239"/>
    <mergeCell ref="C240:F240"/>
    <mergeCell ref="C242:F242"/>
    <mergeCell ref="C243:F243"/>
    <mergeCell ref="C244:F244"/>
    <mergeCell ref="C245:F245"/>
    <mergeCell ref="D262:F262"/>
    <mergeCell ref="D263:F263"/>
    <mergeCell ref="D264:F264"/>
    <mergeCell ref="D265:F265"/>
    <mergeCell ref="D266:F266"/>
    <mergeCell ref="C267:F267"/>
    <mergeCell ref="C253:F253"/>
    <mergeCell ref="C254:F254"/>
    <mergeCell ref="B255:F255"/>
    <mergeCell ref="B259:F259"/>
    <mergeCell ref="B260:F260"/>
    <mergeCell ref="C261:F261"/>
    <mergeCell ref="C274:F274"/>
    <mergeCell ref="D275:F275"/>
    <mergeCell ref="D276:F276"/>
    <mergeCell ref="D277:F277"/>
    <mergeCell ref="C278:F278"/>
    <mergeCell ref="C279:F279"/>
    <mergeCell ref="D268:F268"/>
    <mergeCell ref="D269:F269"/>
    <mergeCell ref="C270:F270"/>
    <mergeCell ref="D271:F271"/>
    <mergeCell ref="D272:F272"/>
    <mergeCell ref="D273:F273"/>
    <mergeCell ref="C287:F287"/>
    <mergeCell ref="C288:F288"/>
    <mergeCell ref="C289:F289"/>
    <mergeCell ref="C291:F291"/>
    <mergeCell ref="C292:F292"/>
    <mergeCell ref="C293:F293"/>
    <mergeCell ref="C281:F281"/>
    <mergeCell ref="C282:F282"/>
    <mergeCell ref="C283:F283"/>
    <mergeCell ref="C284:F284"/>
    <mergeCell ref="C285:F285"/>
    <mergeCell ref="C286:F286"/>
    <mergeCell ref="B300:O300"/>
    <mergeCell ref="B303:F303"/>
    <mergeCell ref="G303:L303"/>
    <mergeCell ref="B304:F304"/>
    <mergeCell ref="G304:L304"/>
    <mergeCell ref="B307:F307"/>
    <mergeCell ref="B294:F294"/>
    <mergeCell ref="B298:F298"/>
    <mergeCell ref="G298:I298"/>
    <mergeCell ref="J298:L298"/>
    <mergeCell ref="M298:O298"/>
    <mergeCell ref="B299:F299"/>
    <mergeCell ref="G299:I299"/>
    <mergeCell ref="J299:L299"/>
    <mergeCell ref="M299:O299"/>
    <mergeCell ref="C314:F314"/>
    <mergeCell ref="C315:F315"/>
    <mergeCell ref="B316:F316"/>
    <mergeCell ref="C317:F317"/>
    <mergeCell ref="C318:F318"/>
    <mergeCell ref="C319:F319"/>
    <mergeCell ref="B308:F308"/>
    <mergeCell ref="C309:F309"/>
    <mergeCell ref="C310:F310"/>
    <mergeCell ref="C311:F311"/>
    <mergeCell ref="C312:F312"/>
    <mergeCell ref="C313:F313"/>
    <mergeCell ref="B327:O327"/>
    <mergeCell ref="B330:F330"/>
    <mergeCell ref="G330:H330"/>
    <mergeCell ref="B331:F331"/>
    <mergeCell ref="G331:H331"/>
    <mergeCell ref="B332:F332"/>
    <mergeCell ref="G332:H332"/>
    <mergeCell ref="C320:F320"/>
    <mergeCell ref="C321:F321"/>
    <mergeCell ref="C322:F322"/>
    <mergeCell ref="C323:F323"/>
    <mergeCell ref="B324:F324"/>
    <mergeCell ref="B325:O325"/>
    <mergeCell ref="B336:F336"/>
    <mergeCell ref="G336:H336"/>
    <mergeCell ref="B337:F337"/>
    <mergeCell ref="G337:H337"/>
    <mergeCell ref="B333:F333"/>
    <mergeCell ref="G333:H333"/>
    <mergeCell ref="B334:F334"/>
    <mergeCell ref="G334:H334"/>
    <mergeCell ref="B335:F335"/>
    <mergeCell ref="G335:H335"/>
  </mergeCells>
  <phoneticPr fontId="40"/>
  <pageMargins left="0.7" right="0.7" top="0.75" bottom="0.75" header="0.3" footer="0.3"/>
  <pageSetup paperSize="9" scale="85" fitToHeight="0" orientation="portrait" r:id="rId1"/>
  <rowBreaks count="4" manualBreakCount="4">
    <brk id="72" max="16383" man="1"/>
    <brk id="137" max="16383" man="1"/>
    <brk id="219" max="16383" man="1"/>
    <brk id="29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6" tint="0.59999389629810485"/>
    <pageSetUpPr fitToPage="1"/>
  </sheetPr>
  <dimension ref="A1:R106"/>
  <sheetViews>
    <sheetView workbookViewId="0">
      <selection activeCell="K16" sqref="K16"/>
    </sheetView>
  </sheetViews>
  <sheetFormatPr defaultColWidth="0" defaultRowHeight="11.25" zeroHeight="1"/>
  <cols>
    <col min="1" max="1" width="1.5" style="32" customWidth="1"/>
    <col min="2" max="2" width="2.5" style="32" customWidth="1"/>
    <col min="3" max="3" width="4.75" style="32" customWidth="1"/>
    <col min="4" max="16" width="7.25" style="32" customWidth="1"/>
    <col min="17" max="17" width="3" style="32" customWidth="1"/>
    <col min="18" max="18" width="3.25" style="32" hidden="1" customWidth="1"/>
    <col min="19" max="16384" width="9" style="32" hidden="1"/>
  </cols>
  <sheetData>
    <row r="1" spans="1:16" ht="12.75" customHeight="1">
      <c r="O1" s="1764" t="s">
        <v>154</v>
      </c>
      <c r="P1" s="1765"/>
    </row>
    <row r="2" spans="1:16" s="33" customFormat="1" ht="15" customHeight="1">
      <c r="A2" s="1766" t="s">
        <v>155</v>
      </c>
      <c r="B2" s="1766"/>
      <c r="C2" s="1766"/>
      <c r="D2" s="1766"/>
      <c r="E2" s="1766"/>
      <c r="F2" s="1766"/>
      <c r="G2" s="1766"/>
      <c r="H2" s="1766"/>
      <c r="I2" s="1766"/>
      <c r="J2" s="1766"/>
      <c r="K2" s="1766"/>
      <c r="L2" s="1766"/>
      <c r="M2" s="1766"/>
      <c r="N2" s="1766"/>
      <c r="O2" s="1766"/>
      <c r="P2" s="1766"/>
    </row>
    <row r="3" spans="1:16" ht="14.25" customHeight="1">
      <c r="A3" s="1767" t="s">
        <v>2731</v>
      </c>
      <c r="B3" s="1767"/>
      <c r="C3" s="1767"/>
      <c r="D3" s="1767"/>
      <c r="E3" s="1767"/>
      <c r="F3" s="1767"/>
      <c r="G3" s="1767"/>
      <c r="H3" s="1767"/>
      <c r="I3" s="1767"/>
      <c r="J3" s="1767"/>
      <c r="K3" s="1767"/>
      <c r="L3" s="1767"/>
      <c r="M3" s="1767"/>
      <c r="N3" s="1767"/>
      <c r="O3" s="1767"/>
      <c r="P3" s="1767"/>
    </row>
    <row r="4" spans="1:16" ht="3.75" customHeight="1"/>
    <row r="5" spans="1:16" ht="12.75" customHeight="1" thickBot="1">
      <c r="A5" s="32" t="s">
        <v>156</v>
      </c>
      <c r="N5" s="34" t="s">
        <v>157</v>
      </c>
    </row>
    <row r="6" spans="1:16" ht="12.75" customHeight="1">
      <c r="B6" s="1768" t="s">
        <v>158</v>
      </c>
      <c r="C6" s="1769"/>
      <c r="D6" s="1769"/>
      <c r="E6" s="1769" t="s">
        <v>159</v>
      </c>
      <c r="F6" s="1769"/>
      <c r="G6" s="1769" t="s">
        <v>160</v>
      </c>
      <c r="H6" s="1769"/>
      <c r="I6" s="1770" t="s">
        <v>161</v>
      </c>
      <c r="J6" s="1771"/>
      <c r="K6" s="1771"/>
      <c r="L6" s="1771"/>
      <c r="M6" s="1771"/>
      <c r="N6" s="1772"/>
      <c r="O6" s="35"/>
      <c r="P6" s="35"/>
    </row>
    <row r="7" spans="1:16" ht="12.75" customHeight="1">
      <c r="B7" s="1773">
        <v>34616959</v>
      </c>
      <c r="C7" s="1774"/>
      <c r="D7" s="1775"/>
      <c r="E7" s="1779">
        <v>155302</v>
      </c>
      <c r="F7" s="1780"/>
      <c r="G7" s="1779">
        <v>107987</v>
      </c>
      <c r="H7" s="1780"/>
      <c r="I7" s="1783">
        <v>34664274</v>
      </c>
      <c r="J7" s="1784"/>
      <c r="K7" s="1759" t="s">
        <v>162</v>
      </c>
      <c r="L7" s="1785"/>
      <c r="M7" s="1759" t="s">
        <v>163</v>
      </c>
      <c r="N7" s="1760"/>
      <c r="O7" s="35"/>
      <c r="P7" s="35"/>
    </row>
    <row r="8" spans="1:16" ht="12.75" customHeight="1" thickBot="1">
      <c r="B8" s="1776"/>
      <c r="C8" s="1777"/>
      <c r="D8" s="1778"/>
      <c r="E8" s="1781"/>
      <c r="F8" s="1782"/>
      <c r="G8" s="1781"/>
      <c r="H8" s="1782"/>
      <c r="I8" s="1781"/>
      <c r="J8" s="1762"/>
      <c r="K8" s="1761">
        <v>17490046</v>
      </c>
      <c r="L8" s="1762"/>
      <c r="M8" s="1761">
        <v>17174228</v>
      </c>
      <c r="N8" s="1763"/>
    </row>
    <row r="9" spans="1:16" ht="12.75" customHeight="1">
      <c r="B9" s="36" t="s">
        <v>164</v>
      </c>
      <c r="C9" s="37"/>
      <c r="D9" s="37"/>
      <c r="E9" s="37"/>
      <c r="F9" s="37"/>
      <c r="G9" s="37"/>
      <c r="H9" s="37"/>
      <c r="I9" s="35"/>
      <c r="J9" s="35"/>
      <c r="K9" s="35"/>
      <c r="L9" s="35"/>
    </row>
    <row r="10" spans="1:16" ht="2.25" customHeight="1"/>
    <row r="11" spans="1:16" ht="12.75" customHeight="1" thickBot="1">
      <c r="A11" s="32" t="s">
        <v>2730</v>
      </c>
      <c r="M11" s="99" t="s">
        <v>157</v>
      </c>
    </row>
    <row r="12" spans="1:16" ht="12.75" customHeight="1">
      <c r="B12" s="1692" t="s">
        <v>165</v>
      </c>
      <c r="C12" s="1695" t="s">
        <v>166</v>
      </c>
      <c r="D12" s="1696"/>
      <c r="E12" s="1697"/>
      <c r="F12" s="1138" t="s">
        <v>6</v>
      </c>
      <c r="G12" s="1138" t="s">
        <v>7</v>
      </c>
      <c r="H12" s="1138" t="s">
        <v>8</v>
      </c>
      <c r="I12" s="1138" t="s">
        <v>9</v>
      </c>
      <c r="J12" s="1138" t="s">
        <v>10</v>
      </c>
      <c r="K12" s="1138" t="s">
        <v>11</v>
      </c>
      <c r="L12" s="1138" t="s">
        <v>12</v>
      </c>
      <c r="M12" s="1136" t="s">
        <v>44</v>
      </c>
    </row>
    <row r="13" spans="1:16" ht="12.75" customHeight="1">
      <c r="B13" s="1693"/>
      <c r="C13" s="1139" t="s">
        <v>167</v>
      </c>
      <c r="D13" s="38"/>
      <c r="E13" s="39"/>
      <c r="F13" s="40">
        <v>268682</v>
      </c>
      <c r="G13" s="40">
        <v>235695</v>
      </c>
      <c r="H13" s="40">
        <v>409241</v>
      </c>
      <c r="I13" s="40">
        <v>368753</v>
      </c>
      <c r="J13" s="40">
        <v>271169</v>
      </c>
      <c r="K13" s="40">
        <v>221218</v>
      </c>
      <c r="L13" s="40">
        <v>156983</v>
      </c>
      <c r="M13" s="41">
        <v>1931741</v>
      </c>
    </row>
    <row r="14" spans="1:16" ht="12.75" customHeight="1">
      <c r="B14" s="1693"/>
      <c r="C14" s="35"/>
      <c r="D14" s="1685" t="s">
        <v>2729</v>
      </c>
      <c r="E14" s="1686"/>
      <c r="F14" s="95">
        <v>20214</v>
      </c>
      <c r="G14" s="95">
        <v>20879</v>
      </c>
      <c r="H14" s="95">
        <v>29530</v>
      </c>
      <c r="I14" s="95">
        <v>30512</v>
      </c>
      <c r="J14" s="95">
        <v>21033</v>
      </c>
      <c r="K14" s="95">
        <v>17228</v>
      </c>
      <c r="L14" s="95">
        <v>15029</v>
      </c>
      <c r="M14" s="43">
        <v>154425</v>
      </c>
    </row>
    <row r="15" spans="1:16" ht="12.75" customHeight="1">
      <c r="B15" s="1693"/>
      <c r="C15" s="35"/>
      <c r="D15" s="1685" t="s">
        <v>2728</v>
      </c>
      <c r="E15" s="1686"/>
      <c r="F15" s="95">
        <v>28769</v>
      </c>
      <c r="G15" s="95">
        <v>28143</v>
      </c>
      <c r="H15" s="95">
        <v>42311</v>
      </c>
      <c r="I15" s="95">
        <v>42376</v>
      </c>
      <c r="J15" s="95">
        <v>29816</v>
      </c>
      <c r="K15" s="95">
        <v>24215</v>
      </c>
      <c r="L15" s="95">
        <v>19915</v>
      </c>
      <c r="M15" s="43">
        <v>215545</v>
      </c>
    </row>
    <row r="16" spans="1:16" ht="12.75" customHeight="1">
      <c r="B16" s="1693"/>
      <c r="C16" s="44"/>
      <c r="D16" s="1685" t="s">
        <v>2727</v>
      </c>
      <c r="E16" s="1686"/>
      <c r="F16" s="96">
        <v>47979</v>
      </c>
      <c r="G16" s="96">
        <v>41865</v>
      </c>
      <c r="H16" s="96">
        <v>69145</v>
      </c>
      <c r="I16" s="96">
        <v>63558</v>
      </c>
      <c r="J16" s="96">
        <v>44883</v>
      </c>
      <c r="K16" s="96">
        <v>37080</v>
      </c>
      <c r="L16" s="96">
        <v>28354</v>
      </c>
      <c r="M16" s="46">
        <v>332864</v>
      </c>
    </row>
    <row r="17" spans="2:13" ht="12.75" customHeight="1">
      <c r="B17" s="1693"/>
      <c r="C17" s="44"/>
      <c r="D17" s="1685" t="s">
        <v>2726</v>
      </c>
      <c r="E17" s="1686"/>
      <c r="F17" s="95">
        <v>72008</v>
      </c>
      <c r="G17" s="95">
        <v>58065</v>
      </c>
      <c r="H17" s="95">
        <v>103604</v>
      </c>
      <c r="I17" s="95">
        <v>86856</v>
      </c>
      <c r="J17" s="95">
        <v>62801</v>
      </c>
      <c r="K17" s="95">
        <v>51344</v>
      </c>
      <c r="L17" s="95">
        <v>36674</v>
      </c>
      <c r="M17" s="43">
        <v>471352</v>
      </c>
    </row>
    <row r="18" spans="2:13" ht="12.75" customHeight="1">
      <c r="B18" s="1693"/>
      <c r="C18" s="44"/>
      <c r="D18" s="1685" t="s">
        <v>2725</v>
      </c>
      <c r="E18" s="1686"/>
      <c r="F18" s="95">
        <v>66645</v>
      </c>
      <c r="G18" s="95">
        <v>55020</v>
      </c>
      <c r="H18" s="95">
        <v>101587</v>
      </c>
      <c r="I18" s="95">
        <v>85130</v>
      </c>
      <c r="J18" s="95">
        <v>63509</v>
      </c>
      <c r="K18" s="95">
        <v>50706</v>
      </c>
      <c r="L18" s="95">
        <v>33543</v>
      </c>
      <c r="M18" s="43">
        <v>456140</v>
      </c>
    </row>
    <row r="19" spans="2:13" ht="12.75" customHeight="1">
      <c r="B19" s="1693"/>
      <c r="C19" s="47"/>
      <c r="D19" s="1687" t="s">
        <v>2724</v>
      </c>
      <c r="E19" s="1688"/>
      <c r="F19" s="97">
        <v>33067</v>
      </c>
      <c r="G19" s="97">
        <v>31723</v>
      </c>
      <c r="H19" s="97">
        <v>63064</v>
      </c>
      <c r="I19" s="97">
        <v>60321</v>
      </c>
      <c r="J19" s="97">
        <v>49127</v>
      </c>
      <c r="K19" s="97">
        <v>40645</v>
      </c>
      <c r="L19" s="97">
        <v>23468</v>
      </c>
      <c r="M19" s="49">
        <v>301415</v>
      </c>
    </row>
    <row r="20" spans="2:13" ht="12.75" customHeight="1">
      <c r="B20" s="1693"/>
      <c r="C20" s="50" t="s">
        <v>168</v>
      </c>
      <c r="D20" s="51"/>
      <c r="E20" s="52"/>
      <c r="F20" s="98">
        <v>6589</v>
      </c>
      <c r="G20" s="98">
        <v>10005</v>
      </c>
      <c r="H20" s="98">
        <v>12771</v>
      </c>
      <c r="I20" s="98">
        <v>15578</v>
      </c>
      <c r="J20" s="98">
        <v>10403</v>
      </c>
      <c r="K20" s="98">
        <v>8127</v>
      </c>
      <c r="L20" s="98">
        <v>8928</v>
      </c>
      <c r="M20" s="54">
        <v>72401</v>
      </c>
    </row>
    <row r="21" spans="2:13" ht="12.75" customHeight="1" thickBot="1">
      <c r="B21" s="1694"/>
      <c r="C21" s="1689" t="s">
        <v>5</v>
      </c>
      <c r="D21" s="1690"/>
      <c r="E21" s="1691"/>
      <c r="F21" s="55">
        <v>275271</v>
      </c>
      <c r="G21" s="55">
        <v>245700</v>
      </c>
      <c r="H21" s="55">
        <v>422012</v>
      </c>
      <c r="I21" s="55">
        <v>384331</v>
      </c>
      <c r="J21" s="55">
        <v>281572</v>
      </c>
      <c r="K21" s="55">
        <v>229345</v>
      </c>
      <c r="L21" s="55">
        <v>165911</v>
      </c>
      <c r="M21" s="56">
        <v>2004142</v>
      </c>
    </row>
    <row r="22" spans="2:13" ht="12.75" customHeight="1">
      <c r="B22" s="1692" t="s">
        <v>169</v>
      </c>
      <c r="C22" s="1695" t="s">
        <v>166</v>
      </c>
      <c r="D22" s="1696"/>
      <c r="E22" s="1697"/>
      <c r="F22" s="1138" t="s">
        <v>6</v>
      </c>
      <c r="G22" s="1138" t="s">
        <v>7</v>
      </c>
      <c r="H22" s="1138" t="s">
        <v>8</v>
      </c>
      <c r="I22" s="1138" t="s">
        <v>9</v>
      </c>
      <c r="J22" s="1138" t="s">
        <v>10</v>
      </c>
      <c r="K22" s="1138" t="s">
        <v>11</v>
      </c>
      <c r="L22" s="1138" t="s">
        <v>12</v>
      </c>
      <c r="M22" s="1136" t="s">
        <v>44</v>
      </c>
    </row>
    <row r="23" spans="2:13" ht="12.75" customHeight="1">
      <c r="B23" s="1693"/>
      <c r="C23" s="1139" t="s">
        <v>167</v>
      </c>
      <c r="D23" s="38"/>
      <c r="E23" s="39"/>
      <c r="F23" s="40">
        <v>607412</v>
      </c>
      <c r="G23" s="40">
        <v>620561</v>
      </c>
      <c r="H23" s="40">
        <v>854353</v>
      </c>
      <c r="I23" s="40">
        <v>722267</v>
      </c>
      <c r="J23" s="40">
        <v>558458</v>
      </c>
      <c r="K23" s="40">
        <v>545231</v>
      </c>
      <c r="L23" s="40">
        <v>434720</v>
      </c>
      <c r="M23" s="41">
        <v>4343002</v>
      </c>
    </row>
    <row r="24" spans="2:13" ht="12.75" customHeight="1">
      <c r="B24" s="1693"/>
      <c r="C24" s="35"/>
      <c r="D24" s="1685" t="s">
        <v>2723</v>
      </c>
      <c r="E24" s="1686"/>
      <c r="F24" s="95">
        <v>22369</v>
      </c>
      <c r="G24" s="95">
        <v>23952</v>
      </c>
      <c r="H24" s="95">
        <v>24468</v>
      </c>
      <c r="I24" s="95">
        <v>22480</v>
      </c>
      <c r="J24" s="95">
        <v>14361</v>
      </c>
      <c r="K24" s="95">
        <v>13065</v>
      </c>
      <c r="L24" s="95">
        <v>12965</v>
      </c>
      <c r="M24" s="43">
        <v>133660</v>
      </c>
    </row>
    <row r="25" spans="2:13" ht="12.75" customHeight="1">
      <c r="B25" s="1693"/>
      <c r="C25" s="35"/>
      <c r="D25" s="1685" t="s">
        <v>2722</v>
      </c>
      <c r="E25" s="1686"/>
      <c r="F25" s="95">
        <v>48582</v>
      </c>
      <c r="G25" s="95">
        <v>45173</v>
      </c>
      <c r="H25" s="95">
        <v>46118</v>
      </c>
      <c r="I25" s="95">
        <v>38297</v>
      </c>
      <c r="J25" s="95">
        <v>24752</v>
      </c>
      <c r="K25" s="95">
        <v>22672</v>
      </c>
      <c r="L25" s="95">
        <v>20537</v>
      </c>
      <c r="M25" s="43">
        <v>246131</v>
      </c>
    </row>
    <row r="26" spans="2:13" ht="12.75" customHeight="1">
      <c r="B26" s="1693"/>
      <c r="C26" s="44"/>
      <c r="D26" s="1685" t="s">
        <v>2721</v>
      </c>
      <c r="E26" s="1686"/>
      <c r="F26" s="96">
        <v>111524</v>
      </c>
      <c r="G26" s="96">
        <v>94450</v>
      </c>
      <c r="H26" s="96">
        <v>105847</v>
      </c>
      <c r="I26" s="96">
        <v>76675</v>
      </c>
      <c r="J26" s="96">
        <v>51330</v>
      </c>
      <c r="K26" s="96">
        <v>46034</v>
      </c>
      <c r="L26" s="96">
        <v>40317</v>
      </c>
      <c r="M26" s="46">
        <v>526177</v>
      </c>
    </row>
    <row r="27" spans="2:13" ht="12.75" customHeight="1">
      <c r="B27" s="1693"/>
      <c r="C27" s="44"/>
      <c r="D27" s="1685" t="s">
        <v>2720</v>
      </c>
      <c r="E27" s="1686"/>
      <c r="F27" s="95">
        <v>188082</v>
      </c>
      <c r="G27" s="95">
        <v>171790</v>
      </c>
      <c r="H27" s="95">
        <v>212817</v>
      </c>
      <c r="I27" s="95">
        <v>153128</v>
      </c>
      <c r="J27" s="95">
        <v>104468</v>
      </c>
      <c r="K27" s="95">
        <v>93561</v>
      </c>
      <c r="L27" s="95">
        <v>77119</v>
      </c>
      <c r="M27" s="43">
        <v>1000965</v>
      </c>
    </row>
    <row r="28" spans="2:13" ht="12.75" customHeight="1">
      <c r="B28" s="1693"/>
      <c r="C28" s="44"/>
      <c r="D28" s="1685" t="s">
        <v>2719</v>
      </c>
      <c r="E28" s="1686"/>
      <c r="F28" s="95">
        <v>164031</v>
      </c>
      <c r="G28" s="95">
        <v>178838</v>
      </c>
      <c r="H28" s="95">
        <v>258360</v>
      </c>
      <c r="I28" s="95">
        <v>210380</v>
      </c>
      <c r="J28" s="95">
        <v>155576</v>
      </c>
      <c r="K28" s="95">
        <v>143984</v>
      </c>
      <c r="L28" s="95">
        <v>112703</v>
      </c>
      <c r="M28" s="43">
        <v>1223872</v>
      </c>
    </row>
    <row r="29" spans="2:13" ht="12.75" customHeight="1">
      <c r="B29" s="1693"/>
      <c r="C29" s="47"/>
      <c r="D29" s="1687" t="s">
        <v>2718</v>
      </c>
      <c r="E29" s="1688"/>
      <c r="F29" s="97">
        <v>72824</v>
      </c>
      <c r="G29" s="97">
        <v>106358</v>
      </c>
      <c r="H29" s="97">
        <v>206743</v>
      </c>
      <c r="I29" s="97">
        <v>221307</v>
      </c>
      <c r="J29" s="97">
        <v>207971</v>
      </c>
      <c r="K29" s="97">
        <v>225915</v>
      </c>
      <c r="L29" s="97">
        <v>171079</v>
      </c>
      <c r="M29" s="49">
        <v>1212197</v>
      </c>
    </row>
    <row r="30" spans="2:13" ht="12.75" customHeight="1">
      <c r="B30" s="1693"/>
      <c r="C30" s="50" t="s">
        <v>168</v>
      </c>
      <c r="D30" s="51"/>
      <c r="E30" s="52"/>
      <c r="F30" s="98">
        <v>5911</v>
      </c>
      <c r="G30" s="98">
        <v>9488</v>
      </c>
      <c r="H30" s="98">
        <v>9709</v>
      </c>
      <c r="I30" s="98">
        <v>12317</v>
      </c>
      <c r="J30" s="98">
        <v>7758</v>
      </c>
      <c r="K30" s="98">
        <v>7004</v>
      </c>
      <c r="L30" s="98">
        <v>7928</v>
      </c>
      <c r="M30" s="54">
        <v>60115</v>
      </c>
    </row>
    <row r="31" spans="2:13" ht="12.75" customHeight="1" thickBot="1">
      <c r="B31" s="1694"/>
      <c r="C31" s="1689" t="s">
        <v>5</v>
      </c>
      <c r="D31" s="1690"/>
      <c r="E31" s="1691"/>
      <c r="F31" s="55">
        <v>613323</v>
      </c>
      <c r="G31" s="55">
        <v>630049</v>
      </c>
      <c r="H31" s="55">
        <v>864062</v>
      </c>
      <c r="I31" s="55">
        <v>734584</v>
      </c>
      <c r="J31" s="55">
        <v>566216</v>
      </c>
      <c r="K31" s="55">
        <v>552235</v>
      </c>
      <c r="L31" s="55">
        <v>442648</v>
      </c>
      <c r="M31" s="56">
        <v>4403117</v>
      </c>
    </row>
    <row r="32" spans="2:13" ht="12.75" customHeight="1">
      <c r="B32" s="1692" t="s">
        <v>170</v>
      </c>
      <c r="C32" s="1695" t="s">
        <v>166</v>
      </c>
      <c r="D32" s="1696"/>
      <c r="E32" s="1697"/>
      <c r="F32" s="1138" t="s">
        <v>6</v>
      </c>
      <c r="G32" s="1138" t="s">
        <v>7</v>
      </c>
      <c r="H32" s="1138" t="s">
        <v>8</v>
      </c>
      <c r="I32" s="1138" t="s">
        <v>9</v>
      </c>
      <c r="J32" s="1138" t="s">
        <v>10</v>
      </c>
      <c r="K32" s="1138" t="s">
        <v>11</v>
      </c>
      <c r="L32" s="1138" t="s">
        <v>12</v>
      </c>
      <c r="M32" s="1136" t="s">
        <v>44</v>
      </c>
    </row>
    <row r="33" spans="1:13" ht="12.75" customHeight="1">
      <c r="B33" s="1693"/>
      <c r="C33" s="1139" t="s">
        <v>167</v>
      </c>
      <c r="D33" s="38"/>
      <c r="E33" s="39"/>
      <c r="F33" s="40">
        <v>876094</v>
      </c>
      <c r="G33" s="40">
        <v>856256</v>
      </c>
      <c r="H33" s="40">
        <v>1263594</v>
      </c>
      <c r="I33" s="40">
        <v>1091020</v>
      </c>
      <c r="J33" s="40">
        <v>829627</v>
      </c>
      <c r="K33" s="40">
        <v>766449</v>
      </c>
      <c r="L33" s="40">
        <v>591703</v>
      </c>
      <c r="M33" s="41">
        <v>6274743</v>
      </c>
    </row>
    <row r="34" spans="1:13" ht="12.75" customHeight="1">
      <c r="B34" s="1693"/>
      <c r="C34" s="35"/>
      <c r="D34" s="1685" t="s">
        <v>2729</v>
      </c>
      <c r="E34" s="1686"/>
      <c r="F34" s="42">
        <v>42583</v>
      </c>
      <c r="G34" s="42">
        <v>44831</v>
      </c>
      <c r="H34" s="42">
        <v>53998</v>
      </c>
      <c r="I34" s="42">
        <v>52992</v>
      </c>
      <c r="J34" s="42">
        <v>35394</v>
      </c>
      <c r="K34" s="42">
        <v>30293</v>
      </c>
      <c r="L34" s="42">
        <v>27994</v>
      </c>
      <c r="M34" s="43">
        <v>288085</v>
      </c>
    </row>
    <row r="35" spans="1:13" ht="12.75" customHeight="1">
      <c r="B35" s="1693"/>
      <c r="C35" s="35"/>
      <c r="D35" s="1685" t="s">
        <v>2728</v>
      </c>
      <c r="E35" s="1686"/>
      <c r="F35" s="42">
        <v>77351</v>
      </c>
      <c r="G35" s="42">
        <v>73316</v>
      </c>
      <c r="H35" s="42">
        <v>88429</v>
      </c>
      <c r="I35" s="42">
        <v>80673</v>
      </c>
      <c r="J35" s="42">
        <v>54568</v>
      </c>
      <c r="K35" s="42">
        <v>46887</v>
      </c>
      <c r="L35" s="42">
        <v>40452</v>
      </c>
      <c r="M35" s="43">
        <v>461676</v>
      </c>
    </row>
    <row r="36" spans="1:13" ht="12.75" customHeight="1">
      <c r="B36" s="1693"/>
      <c r="C36" s="44"/>
      <c r="D36" s="1685" t="s">
        <v>2727</v>
      </c>
      <c r="E36" s="1686"/>
      <c r="F36" s="45">
        <v>159503</v>
      </c>
      <c r="G36" s="45">
        <v>136315</v>
      </c>
      <c r="H36" s="45">
        <v>174992</v>
      </c>
      <c r="I36" s="45">
        <v>140233</v>
      </c>
      <c r="J36" s="45">
        <v>96213</v>
      </c>
      <c r="K36" s="45">
        <v>83114</v>
      </c>
      <c r="L36" s="45">
        <v>68671</v>
      </c>
      <c r="M36" s="46">
        <v>859041</v>
      </c>
    </row>
    <row r="37" spans="1:13" ht="12.75" customHeight="1">
      <c r="B37" s="1693"/>
      <c r="C37" s="44"/>
      <c r="D37" s="1685" t="s">
        <v>2726</v>
      </c>
      <c r="E37" s="1686"/>
      <c r="F37" s="42">
        <v>260090</v>
      </c>
      <c r="G37" s="42">
        <v>229855</v>
      </c>
      <c r="H37" s="42">
        <v>316421</v>
      </c>
      <c r="I37" s="42">
        <v>239984</v>
      </c>
      <c r="J37" s="42">
        <v>167269</v>
      </c>
      <c r="K37" s="42">
        <v>144905</v>
      </c>
      <c r="L37" s="42">
        <v>113793</v>
      </c>
      <c r="M37" s="43">
        <v>1472317</v>
      </c>
    </row>
    <row r="38" spans="1:13" ht="12.75" customHeight="1">
      <c r="B38" s="1693"/>
      <c r="C38" s="44"/>
      <c r="D38" s="1685" t="s">
        <v>2725</v>
      </c>
      <c r="E38" s="1686"/>
      <c r="F38" s="42">
        <v>230676</v>
      </c>
      <c r="G38" s="42">
        <v>233858</v>
      </c>
      <c r="H38" s="42">
        <v>359947</v>
      </c>
      <c r="I38" s="42">
        <v>295510</v>
      </c>
      <c r="J38" s="42">
        <v>219085</v>
      </c>
      <c r="K38" s="42">
        <v>194690</v>
      </c>
      <c r="L38" s="42">
        <v>146246</v>
      </c>
      <c r="M38" s="43">
        <v>1680012</v>
      </c>
    </row>
    <row r="39" spans="1:13" ht="12.75" customHeight="1">
      <c r="B39" s="1693"/>
      <c r="C39" s="47"/>
      <c r="D39" s="1687" t="s">
        <v>2724</v>
      </c>
      <c r="E39" s="1688"/>
      <c r="F39" s="48">
        <v>105891</v>
      </c>
      <c r="G39" s="48">
        <v>138081</v>
      </c>
      <c r="H39" s="48">
        <v>269807</v>
      </c>
      <c r="I39" s="48">
        <v>281628</v>
      </c>
      <c r="J39" s="48">
        <v>257098</v>
      </c>
      <c r="K39" s="48">
        <v>266560</v>
      </c>
      <c r="L39" s="48">
        <v>194547</v>
      </c>
      <c r="M39" s="49">
        <v>1513612</v>
      </c>
    </row>
    <row r="40" spans="1:13" ht="12.75" customHeight="1">
      <c r="B40" s="1693"/>
      <c r="C40" s="50" t="s">
        <v>168</v>
      </c>
      <c r="D40" s="51"/>
      <c r="E40" s="52"/>
      <c r="F40" s="53">
        <v>12500</v>
      </c>
      <c r="G40" s="53">
        <v>19493</v>
      </c>
      <c r="H40" s="53">
        <v>22480</v>
      </c>
      <c r="I40" s="53">
        <v>27895</v>
      </c>
      <c r="J40" s="53">
        <v>18161</v>
      </c>
      <c r="K40" s="53">
        <v>15131</v>
      </c>
      <c r="L40" s="53">
        <v>16856</v>
      </c>
      <c r="M40" s="54">
        <v>132516</v>
      </c>
    </row>
    <row r="41" spans="1:13" ht="12.75" customHeight="1" thickBot="1">
      <c r="B41" s="1694"/>
      <c r="C41" s="1689" t="s">
        <v>5</v>
      </c>
      <c r="D41" s="1690"/>
      <c r="E41" s="1691"/>
      <c r="F41" s="55">
        <v>888594</v>
      </c>
      <c r="G41" s="55">
        <v>875749</v>
      </c>
      <c r="H41" s="55">
        <v>1286074</v>
      </c>
      <c r="I41" s="55">
        <v>1118915</v>
      </c>
      <c r="J41" s="55">
        <v>847788</v>
      </c>
      <c r="K41" s="55">
        <v>781580</v>
      </c>
      <c r="L41" s="55">
        <v>608559</v>
      </c>
      <c r="M41" s="56">
        <v>6407259</v>
      </c>
    </row>
    <row r="42" spans="1:13" ht="12.75" customHeight="1">
      <c r="B42" s="32" t="s">
        <v>171</v>
      </c>
      <c r="E42" s="57"/>
      <c r="F42" s="57"/>
      <c r="G42" s="57"/>
      <c r="H42" s="57"/>
      <c r="I42" s="57"/>
      <c r="J42" s="57"/>
      <c r="K42" s="57"/>
      <c r="L42" s="57"/>
    </row>
    <row r="43" spans="1:13" ht="4.5" customHeight="1">
      <c r="E43" s="57"/>
      <c r="F43" s="57"/>
      <c r="G43" s="57"/>
      <c r="H43" s="57"/>
      <c r="I43" s="57"/>
      <c r="J43" s="57"/>
      <c r="K43" s="57"/>
      <c r="L43" s="57"/>
    </row>
    <row r="44" spans="1:13" ht="15" customHeight="1" thickBot="1">
      <c r="A44" s="32" t="s">
        <v>172</v>
      </c>
      <c r="M44" s="34" t="s">
        <v>157</v>
      </c>
    </row>
    <row r="45" spans="1:13" ht="13.5" customHeight="1">
      <c r="B45" s="1692" t="s">
        <v>165</v>
      </c>
      <c r="C45" s="1695" t="s">
        <v>166</v>
      </c>
      <c r="D45" s="1696"/>
      <c r="E45" s="1697"/>
      <c r="F45" s="1138" t="s">
        <v>6</v>
      </c>
      <c r="G45" s="1138" t="s">
        <v>7</v>
      </c>
      <c r="H45" s="1138" t="s">
        <v>8</v>
      </c>
      <c r="I45" s="1138" t="s">
        <v>9</v>
      </c>
      <c r="J45" s="1138" t="s">
        <v>10</v>
      </c>
      <c r="K45" s="1138" t="s">
        <v>11</v>
      </c>
      <c r="L45" s="1138" t="s">
        <v>12</v>
      </c>
      <c r="M45" s="1136" t="s">
        <v>44</v>
      </c>
    </row>
    <row r="46" spans="1:13" ht="12.75" customHeight="1">
      <c r="B46" s="1693"/>
      <c r="C46" s="35"/>
      <c r="D46" s="1685" t="s">
        <v>2729</v>
      </c>
      <c r="E46" s="1686"/>
      <c r="F46" s="42">
        <v>2209</v>
      </c>
      <c r="G46" s="42">
        <v>2240</v>
      </c>
      <c r="H46" s="42">
        <v>2767</v>
      </c>
      <c r="I46" s="42">
        <v>2888</v>
      </c>
      <c r="J46" s="42">
        <v>1873</v>
      </c>
      <c r="K46" s="42">
        <v>1550</v>
      </c>
      <c r="L46" s="42">
        <v>1401</v>
      </c>
      <c r="M46" s="43">
        <v>14928</v>
      </c>
    </row>
    <row r="47" spans="1:13" ht="12.75" customHeight="1">
      <c r="B47" s="1693"/>
      <c r="C47" s="35"/>
      <c r="D47" s="1685" t="s">
        <v>2728</v>
      </c>
      <c r="E47" s="1686"/>
      <c r="F47" s="42">
        <v>3851</v>
      </c>
      <c r="G47" s="42">
        <v>3603</v>
      </c>
      <c r="H47" s="42">
        <v>5033</v>
      </c>
      <c r="I47" s="42">
        <v>4922</v>
      </c>
      <c r="J47" s="42">
        <v>3169</v>
      </c>
      <c r="K47" s="42">
        <v>2529</v>
      </c>
      <c r="L47" s="42">
        <v>2344</v>
      </c>
      <c r="M47" s="43">
        <v>25451</v>
      </c>
    </row>
    <row r="48" spans="1:13" ht="12.75" customHeight="1">
      <c r="B48" s="1693"/>
      <c r="C48" s="44"/>
      <c r="D48" s="1685" t="s">
        <v>2727</v>
      </c>
      <c r="E48" s="1686"/>
      <c r="F48" s="45">
        <v>8288</v>
      </c>
      <c r="G48" s="45">
        <v>7028</v>
      </c>
      <c r="H48" s="45">
        <v>10532</v>
      </c>
      <c r="I48" s="45">
        <v>9070</v>
      </c>
      <c r="J48" s="45">
        <v>5869</v>
      </c>
      <c r="K48" s="45">
        <v>4817</v>
      </c>
      <c r="L48" s="45">
        <v>4073</v>
      </c>
      <c r="M48" s="46">
        <v>49677</v>
      </c>
    </row>
    <row r="49" spans="2:13" ht="12.75" customHeight="1">
      <c r="B49" s="1693"/>
      <c r="C49" s="44"/>
      <c r="D49" s="1685" t="s">
        <v>2726</v>
      </c>
      <c r="E49" s="1686"/>
      <c r="F49" s="42">
        <v>18192</v>
      </c>
      <c r="G49" s="42">
        <v>13827</v>
      </c>
      <c r="H49" s="42">
        <v>22341</v>
      </c>
      <c r="I49" s="42">
        <v>17611</v>
      </c>
      <c r="J49" s="42">
        <v>11412</v>
      </c>
      <c r="K49" s="42">
        <v>9355</v>
      </c>
      <c r="L49" s="42">
        <v>7112</v>
      </c>
      <c r="M49" s="43">
        <v>99850</v>
      </c>
    </row>
    <row r="50" spans="2:13" ht="12.75" customHeight="1">
      <c r="B50" s="1693"/>
      <c r="C50" s="44"/>
      <c r="D50" s="1685" t="s">
        <v>2725</v>
      </c>
      <c r="E50" s="1686"/>
      <c r="F50" s="42">
        <v>25770</v>
      </c>
      <c r="G50" s="42">
        <v>19933</v>
      </c>
      <c r="H50" s="42">
        <v>33453</v>
      </c>
      <c r="I50" s="42">
        <v>26132</v>
      </c>
      <c r="J50" s="42">
        <v>18022</v>
      </c>
      <c r="K50" s="42">
        <v>14151</v>
      </c>
      <c r="L50" s="42">
        <v>9371</v>
      </c>
      <c r="M50" s="43">
        <v>146832</v>
      </c>
    </row>
    <row r="51" spans="2:13" ht="12.75" customHeight="1">
      <c r="B51" s="1693"/>
      <c r="C51" s="47"/>
      <c r="D51" s="1687" t="s">
        <v>2724</v>
      </c>
      <c r="E51" s="1688"/>
      <c r="F51" s="48">
        <v>14748</v>
      </c>
      <c r="G51" s="48">
        <v>13103</v>
      </c>
      <c r="H51" s="48">
        <v>23828</v>
      </c>
      <c r="I51" s="48">
        <v>21152</v>
      </c>
      <c r="J51" s="48">
        <v>15778</v>
      </c>
      <c r="K51" s="48">
        <v>13134</v>
      </c>
      <c r="L51" s="48">
        <v>7635</v>
      </c>
      <c r="M51" s="49">
        <v>109378</v>
      </c>
    </row>
    <row r="52" spans="2:13" ht="12.75" customHeight="1" thickBot="1">
      <c r="B52" s="1694"/>
      <c r="C52" s="1689" t="s">
        <v>5</v>
      </c>
      <c r="D52" s="1690"/>
      <c r="E52" s="1691"/>
      <c r="F52" s="55">
        <v>73058</v>
      </c>
      <c r="G52" s="55">
        <v>59734</v>
      </c>
      <c r="H52" s="55">
        <v>97954</v>
      </c>
      <c r="I52" s="55">
        <v>81775</v>
      </c>
      <c r="J52" s="55">
        <v>56123</v>
      </c>
      <c r="K52" s="55">
        <v>45536</v>
      </c>
      <c r="L52" s="55">
        <v>31936</v>
      </c>
      <c r="M52" s="56">
        <v>446116</v>
      </c>
    </row>
    <row r="53" spans="2:13" ht="13.5" customHeight="1">
      <c r="B53" s="1692" t="s">
        <v>169</v>
      </c>
      <c r="C53" s="1695" t="s">
        <v>166</v>
      </c>
      <c r="D53" s="1696"/>
      <c r="E53" s="1697"/>
      <c r="F53" s="1138" t="s">
        <v>6</v>
      </c>
      <c r="G53" s="1138" t="s">
        <v>7</v>
      </c>
      <c r="H53" s="1138" t="s">
        <v>8</v>
      </c>
      <c r="I53" s="1138" t="s">
        <v>9</v>
      </c>
      <c r="J53" s="1138" t="s">
        <v>10</v>
      </c>
      <c r="K53" s="1138" t="s">
        <v>11</v>
      </c>
      <c r="L53" s="1138" t="s">
        <v>12</v>
      </c>
      <c r="M53" s="1136" t="s">
        <v>44</v>
      </c>
    </row>
    <row r="54" spans="2:13" ht="12.75" customHeight="1">
      <c r="B54" s="1693"/>
      <c r="C54" s="35"/>
      <c r="D54" s="1685" t="s">
        <v>2723</v>
      </c>
      <c r="E54" s="1686"/>
      <c r="F54" s="42">
        <v>737</v>
      </c>
      <c r="G54" s="42">
        <v>681</v>
      </c>
      <c r="H54" s="42">
        <v>566</v>
      </c>
      <c r="I54" s="42">
        <v>527</v>
      </c>
      <c r="J54" s="42">
        <v>300</v>
      </c>
      <c r="K54" s="42">
        <v>284</v>
      </c>
      <c r="L54" s="42">
        <v>269</v>
      </c>
      <c r="M54" s="43">
        <v>3364</v>
      </c>
    </row>
    <row r="55" spans="2:13" ht="12.75" customHeight="1">
      <c r="B55" s="1693"/>
      <c r="C55" s="35"/>
      <c r="D55" s="1685" t="s">
        <v>2722</v>
      </c>
      <c r="E55" s="1686"/>
      <c r="F55" s="42">
        <v>1664</v>
      </c>
      <c r="G55" s="42">
        <v>1351</v>
      </c>
      <c r="H55" s="42">
        <v>1239</v>
      </c>
      <c r="I55" s="42">
        <v>897</v>
      </c>
      <c r="J55" s="42">
        <v>541</v>
      </c>
      <c r="K55" s="42">
        <v>445</v>
      </c>
      <c r="L55" s="42">
        <v>435</v>
      </c>
      <c r="M55" s="43">
        <v>6572</v>
      </c>
    </row>
    <row r="56" spans="2:13" ht="12.75" customHeight="1">
      <c r="B56" s="1693"/>
      <c r="C56" s="44"/>
      <c r="D56" s="1685" t="s">
        <v>2721</v>
      </c>
      <c r="E56" s="1686"/>
      <c r="F56" s="45">
        <v>3390</v>
      </c>
      <c r="G56" s="45">
        <v>2864</v>
      </c>
      <c r="H56" s="45">
        <v>2876</v>
      </c>
      <c r="I56" s="45">
        <v>1881</v>
      </c>
      <c r="J56" s="45">
        <v>1171</v>
      </c>
      <c r="K56" s="45">
        <v>963</v>
      </c>
      <c r="L56" s="45">
        <v>835</v>
      </c>
      <c r="M56" s="46">
        <v>13980</v>
      </c>
    </row>
    <row r="57" spans="2:13" ht="12.75" customHeight="1">
      <c r="B57" s="1693"/>
      <c r="C57" s="44"/>
      <c r="D57" s="1685" t="s">
        <v>2720</v>
      </c>
      <c r="E57" s="1686"/>
      <c r="F57" s="42">
        <v>6516</v>
      </c>
      <c r="G57" s="42">
        <v>5736</v>
      </c>
      <c r="H57" s="42">
        <v>6525</v>
      </c>
      <c r="I57" s="42">
        <v>4531</v>
      </c>
      <c r="J57" s="42">
        <v>2814</v>
      </c>
      <c r="K57" s="42">
        <v>2381</v>
      </c>
      <c r="L57" s="42">
        <v>1945</v>
      </c>
      <c r="M57" s="43">
        <v>30448</v>
      </c>
    </row>
    <row r="58" spans="2:13" ht="12.75" customHeight="1">
      <c r="B58" s="1693"/>
      <c r="C58" s="44"/>
      <c r="D58" s="1685" t="s">
        <v>2719</v>
      </c>
      <c r="E58" s="1686"/>
      <c r="F58" s="42">
        <v>7824</v>
      </c>
      <c r="G58" s="42">
        <v>7719</v>
      </c>
      <c r="H58" s="42">
        <v>10572</v>
      </c>
      <c r="I58" s="42">
        <v>8374</v>
      </c>
      <c r="J58" s="42">
        <v>5499</v>
      </c>
      <c r="K58" s="42">
        <v>4873</v>
      </c>
      <c r="L58" s="42">
        <v>4007</v>
      </c>
      <c r="M58" s="43">
        <v>48868</v>
      </c>
    </row>
    <row r="59" spans="2:13" ht="12.75" customHeight="1">
      <c r="B59" s="1693"/>
      <c r="C59" s="47"/>
      <c r="D59" s="1687" t="s">
        <v>2718</v>
      </c>
      <c r="E59" s="1688"/>
      <c r="F59" s="48">
        <v>3528</v>
      </c>
      <c r="G59" s="48">
        <v>4484</v>
      </c>
      <c r="H59" s="48">
        <v>8029</v>
      </c>
      <c r="I59" s="48">
        <v>8236</v>
      </c>
      <c r="J59" s="48">
        <v>6964</v>
      </c>
      <c r="K59" s="48">
        <v>7207</v>
      </c>
      <c r="L59" s="48">
        <v>5815</v>
      </c>
      <c r="M59" s="49">
        <v>44263</v>
      </c>
    </row>
    <row r="60" spans="2:13" ht="12.75" customHeight="1" thickBot="1">
      <c r="B60" s="1694"/>
      <c r="C60" s="1689" t="s">
        <v>5</v>
      </c>
      <c r="D60" s="1690"/>
      <c r="E60" s="1691"/>
      <c r="F60" s="55">
        <v>23659</v>
      </c>
      <c r="G60" s="55">
        <v>22835</v>
      </c>
      <c r="H60" s="55">
        <v>29807</v>
      </c>
      <c r="I60" s="55">
        <v>24446</v>
      </c>
      <c r="J60" s="55">
        <v>17289</v>
      </c>
      <c r="K60" s="55">
        <v>16153</v>
      </c>
      <c r="L60" s="55">
        <v>13306</v>
      </c>
      <c r="M60" s="56">
        <v>147495</v>
      </c>
    </row>
    <row r="61" spans="2:13" ht="13.5" customHeight="1">
      <c r="B61" s="1692" t="s">
        <v>170</v>
      </c>
      <c r="C61" s="1695" t="s">
        <v>166</v>
      </c>
      <c r="D61" s="1696"/>
      <c r="E61" s="1697"/>
      <c r="F61" s="1138" t="s">
        <v>6</v>
      </c>
      <c r="G61" s="1138" t="s">
        <v>7</v>
      </c>
      <c r="H61" s="1138" t="s">
        <v>8</v>
      </c>
      <c r="I61" s="1138" t="s">
        <v>9</v>
      </c>
      <c r="J61" s="1138" t="s">
        <v>10</v>
      </c>
      <c r="K61" s="1138" t="s">
        <v>11</v>
      </c>
      <c r="L61" s="1138" t="s">
        <v>12</v>
      </c>
      <c r="M61" s="1136" t="s">
        <v>44</v>
      </c>
    </row>
    <row r="62" spans="2:13" ht="12.75" customHeight="1">
      <c r="B62" s="1693"/>
      <c r="C62" s="35"/>
      <c r="D62" s="1685" t="s">
        <v>196</v>
      </c>
      <c r="E62" s="1686"/>
      <c r="F62" s="42">
        <v>2946</v>
      </c>
      <c r="G62" s="42">
        <v>2921</v>
      </c>
      <c r="H62" s="42">
        <v>3333</v>
      </c>
      <c r="I62" s="42">
        <v>3415</v>
      </c>
      <c r="J62" s="42">
        <v>2173</v>
      </c>
      <c r="K62" s="42">
        <v>1834</v>
      </c>
      <c r="L62" s="42">
        <v>1670</v>
      </c>
      <c r="M62" s="43">
        <v>18292</v>
      </c>
    </row>
    <row r="63" spans="2:13" ht="12.75" customHeight="1">
      <c r="B63" s="1693"/>
      <c r="C63" s="35"/>
      <c r="D63" s="1685" t="s">
        <v>197</v>
      </c>
      <c r="E63" s="1686"/>
      <c r="F63" s="42">
        <v>5515</v>
      </c>
      <c r="G63" s="42">
        <v>4954</v>
      </c>
      <c r="H63" s="42">
        <v>6272</v>
      </c>
      <c r="I63" s="42">
        <v>5819</v>
      </c>
      <c r="J63" s="42">
        <v>3710</v>
      </c>
      <c r="K63" s="42">
        <v>2974</v>
      </c>
      <c r="L63" s="42">
        <v>2779</v>
      </c>
      <c r="M63" s="43">
        <v>32023</v>
      </c>
    </row>
    <row r="64" spans="2:13" ht="12.75" customHeight="1">
      <c r="B64" s="1693"/>
      <c r="C64" s="44"/>
      <c r="D64" s="1685" t="s">
        <v>198</v>
      </c>
      <c r="E64" s="1686"/>
      <c r="F64" s="45">
        <v>11678</v>
      </c>
      <c r="G64" s="45">
        <v>9892</v>
      </c>
      <c r="H64" s="45">
        <v>13408</v>
      </c>
      <c r="I64" s="45">
        <v>10951</v>
      </c>
      <c r="J64" s="45">
        <v>7040</v>
      </c>
      <c r="K64" s="45">
        <v>5780</v>
      </c>
      <c r="L64" s="45">
        <v>4908</v>
      </c>
      <c r="M64" s="46">
        <v>63657</v>
      </c>
    </row>
    <row r="65" spans="1:16" ht="12.75" customHeight="1">
      <c r="B65" s="1693"/>
      <c r="C65" s="44"/>
      <c r="D65" s="1685" t="s">
        <v>199</v>
      </c>
      <c r="E65" s="1686"/>
      <c r="F65" s="42">
        <v>24708</v>
      </c>
      <c r="G65" s="42">
        <v>19563</v>
      </c>
      <c r="H65" s="42">
        <v>28866</v>
      </c>
      <c r="I65" s="42">
        <v>22142</v>
      </c>
      <c r="J65" s="42">
        <v>14226</v>
      </c>
      <c r="K65" s="42">
        <v>11736</v>
      </c>
      <c r="L65" s="42">
        <v>9057</v>
      </c>
      <c r="M65" s="43">
        <v>130298</v>
      </c>
    </row>
    <row r="66" spans="1:16" ht="12.75" customHeight="1">
      <c r="B66" s="1693"/>
      <c r="C66" s="44"/>
      <c r="D66" s="1685" t="s">
        <v>200</v>
      </c>
      <c r="E66" s="1686"/>
      <c r="F66" s="42">
        <v>33594</v>
      </c>
      <c r="G66" s="42">
        <v>27652</v>
      </c>
      <c r="H66" s="42">
        <v>44025</v>
      </c>
      <c r="I66" s="42">
        <v>34506</v>
      </c>
      <c r="J66" s="42">
        <v>23521</v>
      </c>
      <c r="K66" s="42">
        <v>19024</v>
      </c>
      <c r="L66" s="42">
        <v>13378</v>
      </c>
      <c r="M66" s="43">
        <v>195700</v>
      </c>
    </row>
    <row r="67" spans="1:16" ht="12.75" customHeight="1">
      <c r="B67" s="1693"/>
      <c r="C67" s="47"/>
      <c r="D67" s="1687" t="s">
        <v>201</v>
      </c>
      <c r="E67" s="1688"/>
      <c r="F67" s="48">
        <v>18276</v>
      </c>
      <c r="G67" s="48">
        <v>17587</v>
      </c>
      <c r="H67" s="48">
        <v>31857</v>
      </c>
      <c r="I67" s="48">
        <v>29388</v>
      </c>
      <c r="J67" s="48">
        <v>22742</v>
      </c>
      <c r="K67" s="48">
        <v>20341</v>
      </c>
      <c r="L67" s="48">
        <v>13450</v>
      </c>
      <c r="M67" s="49">
        <v>153641</v>
      </c>
    </row>
    <row r="68" spans="1:16" ht="12.75" customHeight="1" thickBot="1">
      <c r="B68" s="1694"/>
      <c r="C68" s="1689" t="s">
        <v>5</v>
      </c>
      <c r="D68" s="1690"/>
      <c r="E68" s="1691"/>
      <c r="F68" s="55">
        <v>96717</v>
      </c>
      <c r="G68" s="55">
        <v>82569</v>
      </c>
      <c r="H68" s="55">
        <v>127761</v>
      </c>
      <c r="I68" s="55">
        <v>106221</v>
      </c>
      <c r="J68" s="55">
        <v>73412</v>
      </c>
      <c r="K68" s="55">
        <v>61689</v>
      </c>
      <c r="L68" s="55">
        <v>45242</v>
      </c>
      <c r="M68" s="56">
        <v>593611</v>
      </c>
    </row>
    <row r="69" spans="1:16" ht="13.5" customHeight="1">
      <c r="B69" s="32" t="s">
        <v>171</v>
      </c>
      <c r="E69" s="57"/>
      <c r="F69" s="57"/>
      <c r="G69" s="57"/>
      <c r="H69" s="57"/>
      <c r="I69" s="57"/>
      <c r="J69" s="57"/>
      <c r="K69" s="57"/>
      <c r="L69" s="57"/>
    </row>
    <row r="70" spans="1:16" ht="7.5" customHeight="1">
      <c r="E70" s="57"/>
      <c r="F70" s="57"/>
      <c r="G70" s="57"/>
      <c r="H70" s="57"/>
      <c r="I70" s="57"/>
      <c r="J70" s="57"/>
      <c r="K70" s="57"/>
      <c r="L70" s="57"/>
    </row>
    <row r="71" spans="1:16" ht="16.5" customHeight="1" thickBot="1">
      <c r="A71" s="32" t="s">
        <v>173</v>
      </c>
      <c r="P71" s="34" t="s">
        <v>157</v>
      </c>
    </row>
    <row r="72" spans="1:16" ht="16.5" customHeight="1">
      <c r="B72" s="1737" t="s">
        <v>166</v>
      </c>
      <c r="C72" s="1738"/>
      <c r="D72" s="1755"/>
      <c r="E72" s="1747" t="s">
        <v>174</v>
      </c>
      <c r="F72" s="1748"/>
      <c r="G72" s="1747" t="s">
        <v>175</v>
      </c>
      <c r="H72" s="1748"/>
      <c r="I72" s="1757" t="s">
        <v>176</v>
      </c>
      <c r="J72" s="1758"/>
      <c r="K72" s="1752" t="s">
        <v>177</v>
      </c>
      <c r="L72" s="1753"/>
      <c r="M72" s="1749" t="s">
        <v>178</v>
      </c>
      <c r="N72" s="1754"/>
      <c r="O72" s="1749" t="s">
        <v>44</v>
      </c>
      <c r="P72" s="1585"/>
    </row>
    <row r="73" spans="1:16" ht="16.5" customHeight="1">
      <c r="B73" s="1740"/>
      <c r="C73" s="1741"/>
      <c r="D73" s="1756"/>
      <c r="E73" s="59" t="s">
        <v>179</v>
      </c>
      <c r="F73" s="60" t="s">
        <v>180</v>
      </c>
      <c r="G73" s="59" t="s">
        <v>179</v>
      </c>
      <c r="H73" s="60" t="s">
        <v>180</v>
      </c>
      <c r="I73" s="59" t="s">
        <v>179</v>
      </c>
      <c r="J73" s="60" t="s">
        <v>180</v>
      </c>
      <c r="K73" s="59" t="s">
        <v>179</v>
      </c>
      <c r="L73" s="60" t="s">
        <v>180</v>
      </c>
      <c r="M73" s="59" t="s">
        <v>179</v>
      </c>
      <c r="N73" s="61" t="s">
        <v>181</v>
      </c>
      <c r="O73" s="59" t="s">
        <v>179</v>
      </c>
      <c r="P73" s="62" t="s">
        <v>181</v>
      </c>
    </row>
    <row r="74" spans="1:16" ht="17.25" customHeight="1">
      <c r="B74" s="1743" t="s">
        <v>182</v>
      </c>
      <c r="C74" s="1744"/>
      <c r="D74" s="1745"/>
      <c r="E74" s="63">
        <v>177650</v>
      </c>
      <c r="F74" s="64">
        <v>177572</v>
      </c>
      <c r="G74" s="63">
        <v>82889</v>
      </c>
      <c r="H74" s="64">
        <v>82712</v>
      </c>
      <c r="I74" s="63">
        <v>11702</v>
      </c>
      <c r="J74" s="64">
        <v>11692</v>
      </c>
      <c r="K74" s="63">
        <v>14122</v>
      </c>
      <c r="L74" s="64">
        <v>14125</v>
      </c>
      <c r="M74" s="63">
        <v>271655</v>
      </c>
      <c r="N74" s="64">
        <v>271607</v>
      </c>
      <c r="O74" s="63">
        <v>558018</v>
      </c>
      <c r="P74" s="65">
        <v>557708</v>
      </c>
    </row>
    <row r="75" spans="1:16" ht="17.25" customHeight="1">
      <c r="B75" s="66"/>
      <c r="C75" s="1714" t="s">
        <v>167</v>
      </c>
      <c r="D75" s="1746"/>
      <c r="E75" s="67">
        <v>176080</v>
      </c>
      <c r="F75" s="68">
        <v>176002</v>
      </c>
      <c r="G75" s="67">
        <v>81950</v>
      </c>
      <c r="H75" s="68">
        <v>81774</v>
      </c>
      <c r="I75" s="67">
        <v>11498</v>
      </c>
      <c r="J75" s="68">
        <v>11489</v>
      </c>
      <c r="K75" s="67">
        <v>14007</v>
      </c>
      <c r="L75" s="68">
        <v>14010</v>
      </c>
      <c r="M75" s="67">
        <v>268264</v>
      </c>
      <c r="N75" s="68">
        <v>268202</v>
      </c>
      <c r="O75" s="67">
        <v>551799</v>
      </c>
      <c r="P75" s="69">
        <v>551477</v>
      </c>
    </row>
    <row r="76" spans="1:16" ht="17.25" customHeight="1">
      <c r="B76" s="66"/>
      <c r="C76" s="1750" t="s">
        <v>168</v>
      </c>
      <c r="D76" s="1636"/>
      <c r="E76" s="70">
        <v>1570</v>
      </c>
      <c r="F76" s="71">
        <v>1570</v>
      </c>
      <c r="G76" s="70">
        <v>939</v>
      </c>
      <c r="H76" s="71">
        <v>938</v>
      </c>
      <c r="I76" s="70">
        <v>204</v>
      </c>
      <c r="J76" s="71">
        <v>203</v>
      </c>
      <c r="K76" s="70">
        <v>115</v>
      </c>
      <c r="L76" s="71">
        <v>115</v>
      </c>
      <c r="M76" s="70">
        <v>3391</v>
      </c>
      <c r="N76" s="71">
        <v>3405</v>
      </c>
      <c r="O76" s="70">
        <v>6219</v>
      </c>
      <c r="P76" s="72">
        <v>6231</v>
      </c>
    </row>
    <row r="77" spans="1:16" ht="17.25" customHeight="1">
      <c r="B77" s="1723" t="s">
        <v>183</v>
      </c>
      <c r="C77" s="1730"/>
      <c r="D77" s="1751"/>
      <c r="E77" s="73">
        <v>112822</v>
      </c>
      <c r="F77" s="74">
        <v>112634</v>
      </c>
      <c r="G77" s="73">
        <v>43587</v>
      </c>
      <c r="H77" s="74">
        <v>43448</v>
      </c>
      <c r="I77" s="73">
        <v>5874</v>
      </c>
      <c r="J77" s="74">
        <v>5853</v>
      </c>
      <c r="K77" s="73">
        <v>8309</v>
      </c>
      <c r="L77" s="74">
        <v>8306</v>
      </c>
      <c r="M77" s="73">
        <v>134064</v>
      </c>
      <c r="N77" s="74">
        <v>133932</v>
      </c>
      <c r="O77" s="73">
        <v>304656</v>
      </c>
      <c r="P77" s="75">
        <v>304173</v>
      </c>
    </row>
    <row r="78" spans="1:16" ht="17.25" customHeight="1">
      <c r="B78" s="66"/>
      <c r="C78" s="1714" t="s">
        <v>167</v>
      </c>
      <c r="D78" s="1746"/>
      <c r="E78" s="67">
        <v>112150</v>
      </c>
      <c r="F78" s="68">
        <v>111965</v>
      </c>
      <c r="G78" s="67">
        <v>42974</v>
      </c>
      <c r="H78" s="68">
        <v>42839</v>
      </c>
      <c r="I78" s="67">
        <v>5766</v>
      </c>
      <c r="J78" s="68">
        <v>5746</v>
      </c>
      <c r="K78" s="67">
        <v>8261</v>
      </c>
      <c r="L78" s="68">
        <v>8258</v>
      </c>
      <c r="M78" s="67">
        <v>132137</v>
      </c>
      <c r="N78" s="68">
        <v>132009</v>
      </c>
      <c r="O78" s="67">
        <v>301288</v>
      </c>
      <c r="P78" s="69">
        <v>300817</v>
      </c>
    </row>
    <row r="79" spans="1:16" ht="17.25" customHeight="1">
      <c r="B79" s="76"/>
      <c r="C79" s="1717" t="s">
        <v>168</v>
      </c>
      <c r="D79" s="1657"/>
      <c r="E79" s="77">
        <v>672</v>
      </c>
      <c r="F79" s="78">
        <v>669</v>
      </c>
      <c r="G79" s="77">
        <v>613</v>
      </c>
      <c r="H79" s="78">
        <v>609</v>
      </c>
      <c r="I79" s="77">
        <v>108</v>
      </c>
      <c r="J79" s="78">
        <v>107</v>
      </c>
      <c r="K79" s="77">
        <v>48</v>
      </c>
      <c r="L79" s="78">
        <v>48</v>
      </c>
      <c r="M79" s="77">
        <v>1927</v>
      </c>
      <c r="N79" s="78">
        <v>1923</v>
      </c>
      <c r="O79" s="77">
        <v>3368</v>
      </c>
      <c r="P79" s="79">
        <v>3356</v>
      </c>
    </row>
    <row r="80" spans="1:16" ht="17.25" customHeight="1">
      <c r="B80" s="1743" t="s">
        <v>184</v>
      </c>
      <c r="C80" s="1744"/>
      <c r="D80" s="1745"/>
      <c r="E80" s="63">
        <v>19850</v>
      </c>
      <c r="F80" s="64">
        <v>20119</v>
      </c>
      <c r="G80" s="63">
        <v>10640</v>
      </c>
      <c r="H80" s="64">
        <v>10826</v>
      </c>
      <c r="I80" s="63">
        <v>1958</v>
      </c>
      <c r="J80" s="64">
        <v>1988</v>
      </c>
      <c r="K80" s="63">
        <v>560</v>
      </c>
      <c r="L80" s="64">
        <v>561</v>
      </c>
      <c r="M80" s="63">
        <v>38540</v>
      </c>
      <c r="N80" s="64">
        <v>38746</v>
      </c>
      <c r="O80" s="63">
        <v>71548</v>
      </c>
      <c r="P80" s="65">
        <v>72240</v>
      </c>
    </row>
    <row r="81" spans="1:16" ht="17.25" customHeight="1">
      <c r="B81" s="66"/>
      <c r="C81" s="1714" t="s">
        <v>167</v>
      </c>
      <c r="D81" s="1746"/>
      <c r="E81" s="67">
        <v>19821</v>
      </c>
      <c r="F81" s="68">
        <v>20086</v>
      </c>
      <c r="G81" s="67">
        <v>10618</v>
      </c>
      <c r="H81" s="68">
        <v>10799</v>
      </c>
      <c r="I81" s="67">
        <v>1955</v>
      </c>
      <c r="J81" s="68">
        <v>1983</v>
      </c>
      <c r="K81" s="67">
        <v>558</v>
      </c>
      <c r="L81" s="68">
        <v>559</v>
      </c>
      <c r="M81" s="67">
        <v>38459</v>
      </c>
      <c r="N81" s="68">
        <v>38657</v>
      </c>
      <c r="O81" s="67">
        <v>71411</v>
      </c>
      <c r="P81" s="69">
        <v>72084</v>
      </c>
    </row>
    <row r="82" spans="1:16" ht="17.25" customHeight="1">
      <c r="B82" s="76"/>
      <c r="C82" s="1717" t="s">
        <v>168</v>
      </c>
      <c r="D82" s="1657"/>
      <c r="E82" s="70">
        <v>29</v>
      </c>
      <c r="F82" s="71">
        <v>33</v>
      </c>
      <c r="G82" s="70">
        <v>22</v>
      </c>
      <c r="H82" s="71">
        <v>27</v>
      </c>
      <c r="I82" s="70">
        <v>3</v>
      </c>
      <c r="J82" s="71">
        <v>5</v>
      </c>
      <c r="K82" s="70">
        <v>2</v>
      </c>
      <c r="L82" s="71">
        <v>2</v>
      </c>
      <c r="M82" s="70">
        <v>81</v>
      </c>
      <c r="N82" s="71">
        <v>89</v>
      </c>
      <c r="O82" s="70">
        <v>137</v>
      </c>
      <c r="P82" s="72">
        <v>156</v>
      </c>
    </row>
    <row r="83" spans="1:16" ht="17.25" customHeight="1" thickBot="1">
      <c r="B83" s="1707" t="s">
        <v>5</v>
      </c>
      <c r="C83" s="1708"/>
      <c r="D83" s="1708"/>
      <c r="E83" s="80">
        <v>310322</v>
      </c>
      <c r="F83" s="81">
        <v>310325</v>
      </c>
      <c r="G83" s="80">
        <v>137116</v>
      </c>
      <c r="H83" s="81">
        <v>136986</v>
      </c>
      <c r="I83" s="80">
        <v>19534</v>
      </c>
      <c r="J83" s="81">
        <v>19533</v>
      </c>
      <c r="K83" s="80">
        <v>22991</v>
      </c>
      <c r="L83" s="81">
        <v>22992</v>
      </c>
      <c r="M83" s="80">
        <v>444259</v>
      </c>
      <c r="N83" s="81">
        <v>444285</v>
      </c>
      <c r="O83" s="82">
        <v>934222</v>
      </c>
      <c r="P83" s="83">
        <v>934121</v>
      </c>
    </row>
    <row r="84" spans="1:16" ht="17.25" customHeight="1"/>
    <row r="85" spans="1:16" ht="12" thickBot="1">
      <c r="A85" s="32" t="s">
        <v>185</v>
      </c>
      <c r="J85" s="34" t="s">
        <v>157</v>
      </c>
    </row>
    <row r="86" spans="1:16" ht="11.25" customHeight="1">
      <c r="B86" s="1737" t="s">
        <v>166</v>
      </c>
      <c r="C86" s="1738"/>
      <c r="D86" s="1739"/>
      <c r="E86" s="1728" t="s">
        <v>186</v>
      </c>
      <c r="F86" s="1729"/>
      <c r="G86" s="1601" t="s">
        <v>187</v>
      </c>
      <c r="H86" s="1602"/>
      <c r="I86" s="1733"/>
    </row>
    <row r="87" spans="1:16">
      <c r="B87" s="1740"/>
      <c r="C87" s="1741"/>
      <c r="D87" s="1742"/>
      <c r="E87" s="1137" t="s">
        <v>179</v>
      </c>
      <c r="F87" s="84" t="s">
        <v>180</v>
      </c>
      <c r="G87" s="1734"/>
      <c r="H87" s="1735"/>
      <c r="I87" s="1736"/>
    </row>
    <row r="88" spans="1:16">
      <c r="B88" s="1723" t="s">
        <v>182</v>
      </c>
      <c r="C88" s="1724"/>
      <c r="D88" s="1725"/>
      <c r="E88" s="85">
        <v>458</v>
      </c>
      <c r="F88" s="86">
        <v>416</v>
      </c>
      <c r="G88" s="1667" t="s">
        <v>188</v>
      </c>
      <c r="H88" s="1668"/>
      <c r="I88" s="87">
        <v>968</v>
      </c>
    </row>
    <row r="89" spans="1:16">
      <c r="B89" s="66"/>
      <c r="C89" s="1714" t="s">
        <v>167</v>
      </c>
      <c r="D89" s="1715"/>
      <c r="E89" s="85">
        <v>458</v>
      </c>
      <c r="F89" s="72">
        <v>416</v>
      </c>
      <c r="G89" s="1726" t="s">
        <v>167</v>
      </c>
      <c r="H89" s="1727"/>
      <c r="I89" s="87">
        <v>968</v>
      </c>
    </row>
    <row r="90" spans="1:16">
      <c r="B90" s="76"/>
      <c r="C90" s="1717" t="s">
        <v>168</v>
      </c>
      <c r="D90" s="1718"/>
      <c r="E90" s="85">
        <v>0</v>
      </c>
      <c r="F90" s="72">
        <v>0</v>
      </c>
      <c r="G90" s="1719" t="s">
        <v>168</v>
      </c>
      <c r="H90" s="1720"/>
      <c r="I90" s="87">
        <v>0</v>
      </c>
    </row>
    <row r="91" spans="1:16">
      <c r="B91" s="1723" t="s">
        <v>183</v>
      </c>
      <c r="C91" s="1724"/>
      <c r="D91" s="1725"/>
      <c r="E91" s="88">
        <v>2716</v>
      </c>
      <c r="F91" s="75">
        <v>2289</v>
      </c>
      <c r="G91" s="1667" t="s">
        <v>189</v>
      </c>
      <c r="H91" s="1668"/>
      <c r="I91" s="89">
        <v>689</v>
      </c>
    </row>
    <row r="92" spans="1:16">
      <c r="B92" s="66"/>
      <c r="C92" s="1714" t="s">
        <v>167</v>
      </c>
      <c r="D92" s="1715"/>
      <c r="E92" s="85">
        <v>2716</v>
      </c>
      <c r="F92" s="72">
        <v>2289</v>
      </c>
      <c r="G92" s="1726" t="s">
        <v>167</v>
      </c>
      <c r="H92" s="1727"/>
      <c r="I92" s="87">
        <v>689</v>
      </c>
    </row>
    <row r="93" spans="1:16">
      <c r="B93" s="76"/>
      <c r="C93" s="1717" t="s">
        <v>168</v>
      </c>
      <c r="D93" s="1718"/>
      <c r="E93" s="85">
        <v>0</v>
      </c>
      <c r="F93" s="72">
        <v>0</v>
      </c>
      <c r="G93" s="1719" t="s">
        <v>168</v>
      </c>
      <c r="H93" s="1720"/>
      <c r="I93" s="87">
        <v>0</v>
      </c>
    </row>
    <row r="94" spans="1:16" ht="12" customHeight="1" thickBot="1">
      <c r="B94" s="1723" t="s">
        <v>190</v>
      </c>
      <c r="C94" s="1730"/>
      <c r="D94" s="1731"/>
      <c r="E94" s="88">
        <v>629</v>
      </c>
      <c r="F94" s="75">
        <v>1081</v>
      </c>
      <c r="G94" s="1732" t="s">
        <v>5</v>
      </c>
      <c r="H94" s="1689"/>
      <c r="I94" s="90">
        <v>1657</v>
      </c>
    </row>
    <row r="95" spans="1:16">
      <c r="B95" s="66"/>
      <c r="C95" s="1714" t="s">
        <v>167</v>
      </c>
      <c r="D95" s="1715"/>
      <c r="E95" s="85">
        <v>629</v>
      </c>
      <c r="F95" s="72">
        <v>1081</v>
      </c>
    </row>
    <row r="96" spans="1:16">
      <c r="B96" s="76"/>
      <c r="C96" s="1717" t="s">
        <v>168</v>
      </c>
      <c r="D96" s="1718"/>
      <c r="E96" s="85">
        <v>0</v>
      </c>
      <c r="F96" s="72">
        <v>0</v>
      </c>
    </row>
    <row r="97" spans="1:11" ht="12" customHeight="1" thickBot="1">
      <c r="B97" s="1707" t="s">
        <v>5</v>
      </c>
      <c r="C97" s="1708"/>
      <c r="D97" s="1709"/>
      <c r="E97" s="91">
        <v>3803</v>
      </c>
      <c r="F97" s="92">
        <v>3786</v>
      </c>
    </row>
    <row r="98" spans="1:11"/>
    <row r="99" spans="1:11" ht="12" thickBot="1">
      <c r="A99" s="32" t="s">
        <v>191</v>
      </c>
      <c r="J99" s="34" t="s">
        <v>157</v>
      </c>
      <c r="K99" s="58"/>
    </row>
    <row r="100" spans="1:11" ht="11.25" customHeight="1">
      <c r="B100" s="1710" t="s">
        <v>166</v>
      </c>
      <c r="C100" s="1695"/>
      <c r="D100" s="1711"/>
      <c r="E100" s="1712" t="s">
        <v>192</v>
      </c>
      <c r="F100" s="1713"/>
      <c r="G100" s="1712" t="s">
        <v>193</v>
      </c>
      <c r="H100" s="1713"/>
      <c r="I100" s="1721" t="s">
        <v>194</v>
      </c>
      <c r="J100" s="1722"/>
    </row>
    <row r="101" spans="1:11">
      <c r="B101" s="1703" t="s">
        <v>195</v>
      </c>
      <c r="C101" s="1594"/>
      <c r="D101" s="1639"/>
      <c r="E101" s="1704">
        <v>46</v>
      </c>
      <c r="F101" s="1705"/>
      <c r="G101" s="1704">
        <v>60</v>
      </c>
      <c r="H101" s="1705"/>
      <c r="I101" s="1704">
        <v>188</v>
      </c>
      <c r="J101" s="1706"/>
    </row>
    <row r="102" spans="1:11">
      <c r="B102" s="93"/>
      <c r="C102" s="1714" t="s">
        <v>167</v>
      </c>
      <c r="D102" s="1715"/>
      <c r="E102" s="1698">
        <v>44</v>
      </c>
      <c r="F102" s="1716"/>
      <c r="G102" s="1698">
        <v>58</v>
      </c>
      <c r="H102" s="1716"/>
      <c r="I102" s="1698">
        <v>169</v>
      </c>
      <c r="J102" s="1699"/>
    </row>
    <row r="103" spans="1:11" ht="12" thickBot="1">
      <c r="B103" s="94"/>
      <c r="C103" s="1700" t="s">
        <v>168</v>
      </c>
      <c r="D103" s="1701"/>
      <c r="E103" s="1610">
        <v>2</v>
      </c>
      <c r="F103" s="1702"/>
      <c r="G103" s="1610">
        <v>2</v>
      </c>
      <c r="H103" s="1702"/>
      <c r="I103" s="1610">
        <v>19</v>
      </c>
      <c r="J103" s="1612"/>
    </row>
    <row r="104" spans="1:11"/>
    <row r="105" spans="1:11"/>
    <row r="106" spans="1:11"/>
  </sheetData>
  <mergeCells count="122">
    <mergeCell ref="M7:N7"/>
    <mergeCell ref="K8:L8"/>
    <mergeCell ref="M8:N8"/>
    <mergeCell ref="O1:P1"/>
    <mergeCell ref="A2:P2"/>
    <mergeCell ref="A3:P3"/>
    <mergeCell ref="B6:D6"/>
    <mergeCell ref="E6:F6"/>
    <mergeCell ref="G6:H6"/>
    <mergeCell ref="I6:N6"/>
    <mergeCell ref="B7:D8"/>
    <mergeCell ref="E7:F8"/>
    <mergeCell ref="G7:H8"/>
    <mergeCell ref="I7:J8"/>
    <mergeCell ref="K7:L7"/>
    <mergeCell ref="B12:B21"/>
    <mergeCell ref="C12:E12"/>
    <mergeCell ref="D14:E14"/>
    <mergeCell ref="D15:E15"/>
    <mergeCell ref="D16:E16"/>
    <mergeCell ref="D17:E17"/>
    <mergeCell ref="D18:E18"/>
    <mergeCell ref="D19:E19"/>
    <mergeCell ref="C21:E21"/>
    <mergeCell ref="B22:B31"/>
    <mergeCell ref="C22:E22"/>
    <mergeCell ref="D24:E24"/>
    <mergeCell ref="D25:E25"/>
    <mergeCell ref="D26:E26"/>
    <mergeCell ref="D27:E27"/>
    <mergeCell ref="D28:E28"/>
    <mergeCell ref="D29:E29"/>
    <mergeCell ref="C31:E31"/>
    <mergeCell ref="B32:B41"/>
    <mergeCell ref="C32:E32"/>
    <mergeCell ref="D34:E34"/>
    <mergeCell ref="D35:E35"/>
    <mergeCell ref="D36:E36"/>
    <mergeCell ref="D37:E37"/>
    <mergeCell ref="D38:E38"/>
    <mergeCell ref="D39:E39"/>
    <mergeCell ref="C41:E41"/>
    <mergeCell ref="C79:D79"/>
    <mergeCell ref="B80:D80"/>
    <mergeCell ref="C81:D81"/>
    <mergeCell ref="C82:D82"/>
    <mergeCell ref="E72:F72"/>
    <mergeCell ref="B45:B52"/>
    <mergeCell ref="C45:E45"/>
    <mergeCell ref="D46:E46"/>
    <mergeCell ref="O72:P72"/>
    <mergeCell ref="B74:D74"/>
    <mergeCell ref="C75:D75"/>
    <mergeCell ref="C76:D76"/>
    <mergeCell ref="B77:D77"/>
    <mergeCell ref="K72:L72"/>
    <mergeCell ref="M72:N72"/>
    <mergeCell ref="C78:D78"/>
    <mergeCell ref="B72:D73"/>
    <mergeCell ref="G72:H72"/>
    <mergeCell ref="I72:J72"/>
    <mergeCell ref="D47:E47"/>
    <mergeCell ref="D48:E48"/>
    <mergeCell ref="D49:E49"/>
    <mergeCell ref="D50:E50"/>
    <mergeCell ref="D51:E51"/>
    <mergeCell ref="I100:J100"/>
    <mergeCell ref="C90:D90"/>
    <mergeCell ref="G90:H90"/>
    <mergeCell ref="B91:D91"/>
    <mergeCell ref="G91:H91"/>
    <mergeCell ref="C92:D92"/>
    <mergeCell ref="G92:H92"/>
    <mergeCell ref="E86:F86"/>
    <mergeCell ref="B83:D83"/>
    <mergeCell ref="B94:D94"/>
    <mergeCell ref="G94:H94"/>
    <mergeCell ref="C95:D95"/>
    <mergeCell ref="C96:D96"/>
    <mergeCell ref="G86:I87"/>
    <mergeCell ref="B88:D88"/>
    <mergeCell ref="G88:H88"/>
    <mergeCell ref="C89:D89"/>
    <mergeCell ref="G89:H89"/>
    <mergeCell ref="B86:D87"/>
    <mergeCell ref="C52:E52"/>
    <mergeCell ref="I102:J102"/>
    <mergeCell ref="C103:D103"/>
    <mergeCell ref="E103:F103"/>
    <mergeCell ref="G103:H103"/>
    <mergeCell ref="I103:J103"/>
    <mergeCell ref="B101:D101"/>
    <mergeCell ref="E101:F101"/>
    <mergeCell ref="G101:H101"/>
    <mergeCell ref="I101:J101"/>
    <mergeCell ref="B97:D97"/>
    <mergeCell ref="B100:D100"/>
    <mergeCell ref="E100:F100"/>
    <mergeCell ref="G100:H100"/>
    <mergeCell ref="C102:D102"/>
    <mergeCell ref="E102:F102"/>
    <mergeCell ref="G102:H102"/>
    <mergeCell ref="C93:D93"/>
    <mergeCell ref="G93:H93"/>
    <mergeCell ref="B53:B60"/>
    <mergeCell ref="C53:E53"/>
    <mergeCell ref="D54:E54"/>
    <mergeCell ref="D55:E55"/>
    <mergeCell ref="D56:E56"/>
    <mergeCell ref="D57:E57"/>
    <mergeCell ref="D58:E58"/>
    <mergeCell ref="D59:E59"/>
    <mergeCell ref="C60:E60"/>
    <mergeCell ref="B61:B68"/>
    <mergeCell ref="C61:E61"/>
    <mergeCell ref="D62:E62"/>
    <mergeCell ref="D63:E63"/>
    <mergeCell ref="D64:E64"/>
    <mergeCell ref="D65:E65"/>
    <mergeCell ref="D66:E66"/>
    <mergeCell ref="D67:E67"/>
    <mergeCell ref="C68:E68"/>
  </mergeCells>
  <phoneticPr fontId="40"/>
  <pageMargins left="0.7" right="0.7" top="0.75" bottom="0.75" header="0.3" footer="0.3"/>
  <pageSetup paperSize="9" scale="85" fitToHeight="0" orientation="portrait" r:id="rId1"/>
  <rowBreaks count="1" manualBreakCount="1">
    <brk id="7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6" tint="0.59999389629810485"/>
    <pageSetUpPr fitToPage="1"/>
  </sheetPr>
  <dimension ref="A1:R106"/>
  <sheetViews>
    <sheetView workbookViewId="0">
      <selection activeCell="F60" sqref="F60"/>
    </sheetView>
  </sheetViews>
  <sheetFormatPr defaultColWidth="0" defaultRowHeight="11.25" zeroHeight="1"/>
  <cols>
    <col min="1" max="1" width="1.5" style="32" customWidth="1"/>
    <col min="2" max="2" width="2.5" style="32" customWidth="1"/>
    <col min="3" max="3" width="4.75" style="32" customWidth="1"/>
    <col min="4" max="16" width="7.25" style="32" customWidth="1"/>
    <col min="17" max="17" width="3" style="32" customWidth="1"/>
    <col min="18" max="18" width="3.25" style="32" hidden="1" customWidth="1"/>
    <col min="19" max="16384" width="9" style="32" hidden="1"/>
  </cols>
  <sheetData>
    <row r="1" spans="1:16" ht="12.75" customHeight="1">
      <c r="O1" s="1764" t="s">
        <v>154</v>
      </c>
      <c r="P1" s="1765"/>
    </row>
    <row r="2" spans="1:16" s="33" customFormat="1" ht="15" customHeight="1">
      <c r="A2" s="1766" t="s">
        <v>155</v>
      </c>
      <c r="B2" s="1766"/>
      <c r="C2" s="1766"/>
      <c r="D2" s="1766"/>
      <c r="E2" s="1766"/>
      <c r="F2" s="1766"/>
      <c r="G2" s="1766"/>
      <c r="H2" s="1766"/>
      <c r="I2" s="1766"/>
      <c r="J2" s="1766"/>
      <c r="K2" s="1766"/>
      <c r="L2" s="1766"/>
      <c r="M2" s="1766"/>
      <c r="N2" s="1766"/>
      <c r="O2" s="1766"/>
      <c r="P2" s="1766"/>
    </row>
    <row r="3" spans="1:16" ht="14.25" customHeight="1">
      <c r="A3" s="1767" t="s">
        <v>2690</v>
      </c>
      <c r="B3" s="1767"/>
      <c r="C3" s="1767"/>
      <c r="D3" s="1767"/>
      <c r="E3" s="1767"/>
      <c r="F3" s="1767"/>
      <c r="G3" s="1767"/>
      <c r="H3" s="1767"/>
      <c r="I3" s="1767"/>
      <c r="J3" s="1767"/>
      <c r="K3" s="1767"/>
      <c r="L3" s="1767"/>
      <c r="M3" s="1767"/>
      <c r="N3" s="1767"/>
      <c r="O3" s="1767"/>
      <c r="P3" s="1767"/>
    </row>
    <row r="4" spans="1:16" ht="3.75" customHeight="1"/>
    <row r="5" spans="1:16" ht="12.75" customHeight="1" thickBot="1">
      <c r="A5" s="32" t="s">
        <v>156</v>
      </c>
      <c r="N5" s="34" t="s">
        <v>2676</v>
      </c>
    </row>
    <row r="6" spans="1:16" ht="12.75" customHeight="1">
      <c r="B6" s="1768" t="s">
        <v>158</v>
      </c>
      <c r="C6" s="1769"/>
      <c r="D6" s="1769"/>
      <c r="E6" s="1769" t="s">
        <v>159</v>
      </c>
      <c r="F6" s="1769"/>
      <c r="G6" s="1769" t="s">
        <v>160</v>
      </c>
      <c r="H6" s="1769"/>
      <c r="I6" s="1770" t="s">
        <v>161</v>
      </c>
      <c r="J6" s="1771"/>
      <c r="K6" s="1771"/>
      <c r="L6" s="1771"/>
      <c r="M6" s="1771"/>
      <c r="N6" s="1772"/>
      <c r="O6" s="35"/>
      <c r="P6" s="35"/>
    </row>
    <row r="7" spans="1:16" ht="12.75" customHeight="1">
      <c r="B7" s="1773">
        <v>34664218</v>
      </c>
      <c r="C7" s="1774"/>
      <c r="D7" s="1775"/>
      <c r="E7" s="1779">
        <v>156154</v>
      </c>
      <c r="F7" s="1780"/>
      <c r="G7" s="1779">
        <v>120194</v>
      </c>
      <c r="H7" s="1780"/>
      <c r="I7" s="1783">
        <v>34700178</v>
      </c>
      <c r="J7" s="1784"/>
      <c r="K7" s="1759" t="s">
        <v>162</v>
      </c>
      <c r="L7" s="1785"/>
      <c r="M7" s="1759" t="s">
        <v>163</v>
      </c>
      <c r="N7" s="1760"/>
      <c r="O7" s="35"/>
      <c r="P7" s="35"/>
    </row>
    <row r="8" spans="1:16" ht="12.75" customHeight="1" thickBot="1">
      <c r="B8" s="1776"/>
      <c r="C8" s="1777"/>
      <c r="D8" s="1778"/>
      <c r="E8" s="1781"/>
      <c r="F8" s="1782"/>
      <c r="G8" s="1781"/>
      <c r="H8" s="1782"/>
      <c r="I8" s="1781"/>
      <c r="J8" s="1762"/>
      <c r="K8" s="1761">
        <v>17490038</v>
      </c>
      <c r="L8" s="1762"/>
      <c r="M8" s="1761">
        <v>17210140</v>
      </c>
      <c r="N8" s="1763"/>
    </row>
    <row r="9" spans="1:16" ht="12.75" customHeight="1">
      <c r="B9" s="36" t="s">
        <v>164</v>
      </c>
      <c r="C9" s="37"/>
      <c r="D9" s="37"/>
      <c r="E9" s="37"/>
      <c r="F9" s="37"/>
      <c r="G9" s="37"/>
      <c r="H9" s="37"/>
      <c r="I9" s="35"/>
      <c r="J9" s="35"/>
      <c r="K9" s="35"/>
      <c r="L9" s="35"/>
    </row>
    <row r="10" spans="1:16" ht="2.25" customHeight="1"/>
    <row r="11" spans="1:16" ht="12.75" customHeight="1" thickBot="1">
      <c r="A11" s="32" t="s">
        <v>2689</v>
      </c>
      <c r="M11" s="34" t="s">
        <v>2676</v>
      </c>
    </row>
    <row r="12" spans="1:16" ht="12.75" customHeight="1">
      <c r="B12" s="1692" t="s">
        <v>165</v>
      </c>
      <c r="C12" s="1695" t="s">
        <v>166</v>
      </c>
      <c r="D12" s="1696"/>
      <c r="E12" s="1697"/>
      <c r="F12" s="1126" t="s">
        <v>6</v>
      </c>
      <c r="G12" s="1126" t="s">
        <v>7</v>
      </c>
      <c r="H12" s="1126" t="s">
        <v>8</v>
      </c>
      <c r="I12" s="1126" t="s">
        <v>9</v>
      </c>
      <c r="J12" s="1126" t="s">
        <v>10</v>
      </c>
      <c r="K12" s="1126" t="s">
        <v>11</v>
      </c>
      <c r="L12" s="1126" t="s">
        <v>12</v>
      </c>
      <c r="M12" s="1128" t="s">
        <v>44</v>
      </c>
    </row>
    <row r="13" spans="1:16" ht="12.75" customHeight="1">
      <c r="B13" s="1693"/>
      <c r="C13" s="1133" t="s">
        <v>167</v>
      </c>
      <c r="D13" s="38"/>
      <c r="E13" s="39"/>
      <c r="F13" s="40">
        <v>269164</v>
      </c>
      <c r="G13" s="40">
        <v>236776</v>
      </c>
      <c r="H13" s="40">
        <v>410438</v>
      </c>
      <c r="I13" s="40">
        <v>369345</v>
      </c>
      <c r="J13" s="40">
        <v>271521</v>
      </c>
      <c r="K13" s="40">
        <v>221116</v>
      </c>
      <c r="L13" s="40">
        <v>156758</v>
      </c>
      <c r="M13" s="41">
        <v>1935118</v>
      </c>
    </row>
    <row r="14" spans="1:16" ht="12.75" customHeight="1">
      <c r="B14" s="1693"/>
      <c r="C14" s="35"/>
      <c r="D14" s="1685" t="s">
        <v>2688</v>
      </c>
      <c r="E14" s="1686"/>
      <c r="F14" s="42">
        <v>20116</v>
      </c>
      <c r="G14" s="42">
        <v>20869</v>
      </c>
      <c r="H14" s="42">
        <v>29341</v>
      </c>
      <c r="I14" s="42">
        <v>30430</v>
      </c>
      <c r="J14" s="42">
        <v>20965</v>
      </c>
      <c r="K14" s="42">
        <v>17064</v>
      </c>
      <c r="L14" s="42">
        <v>15003</v>
      </c>
      <c r="M14" s="43">
        <v>153788</v>
      </c>
    </row>
    <row r="15" spans="1:16" ht="12.75" customHeight="1">
      <c r="B15" s="1693"/>
      <c r="C15" s="35"/>
      <c r="D15" s="1685" t="s">
        <v>2687</v>
      </c>
      <c r="E15" s="1686"/>
      <c r="F15" s="42">
        <v>28884</v>
      </c>
      <c r="G15" s="42">
        <v>28287</v>
      </c>
      <c r="H15" s="42">
        <v>42458</v>
      </c>
      <c r="I15" s="42">
        <v>42558</v>
      </c>
      <c r="J15" s="42">
        <v>29861</v>
      </c>
      <c r="K15" s="42">
        <v>24349</v>
      </c>
      <c r="L15" s="42">
        <v>19918</v>
      </c>
      <c r="M15" s="43">
        <v>216315</v>
      </c>
    </row>
    <row r="16" spans="1:16" ht="12.75" customHeight="1">
      <c r="B16" s="1693"/>
      <c r="C16" s="44"/>
      <c r="D16" s="1685" t="s">
        <v>2686</v>
      </c>
      <c r="E16" s="1686"/>
      <c r="F16" s="45">
        <v>47970</v>
      </c>
      <c r="G16" s="45">
        <v>41929</v>
      </c>
      <c r="H16" s="45">
        <v>69044</v>
      </c>
      <c r="I16" s="45">
        <v>63449</v>
      </c>
      <c r="J16" s="45">
        <v>44900</v>
      </c>
      <c r="K16" s="45">
        <v>36855</v>
      </c>
      <c r="L16" s="45">
        <v>28256</v>
      </c>
      <c r="M16" s="46">
        <v>332403</v>
      </c>
    </row>
    <row r="17" spans="2:13" ht="12.75" customHeight="1">
      <c r="B17" s="1693"/>
      <c r="C17" s="44"/>
      <c r="D17" s="1685" t="s">
        <v>2685</v>
      </c>
      <c r="E17" s="1686"/>
      <c r="F17" s="42">
        <v>72041</v>
      </c>
      <c r="G17" s="42">
        <v>58285</v>
      </c>
      <c r="H17" s="42">
        <v>103705</v>
      </c>
      <c r="I17" s="42">
        <v>86972</v>
      </c>
      <c r="J17" s="42">
        <v>62804</v>
      </c>
      <c r="K17" s="42">
        <v>51322</v>
      </c>
      <c r="L17" s="42">
        <v>36529</v>
      </c>
      <c r="M17" s="43">
        <v>471658</v>
      </c>
    </row>
    <row r="18" spans="2:13" ht="12.75" customHeight="1">
      <c r="B18" s="1693"/>
      <c r="C18" s="44"/>
      <c r="D18" s="1685" t="s">
        <v>2684</v>
      </c>
      <c r="E18" s="1686"/>
      <c r="F18" s="42">
        <v>66880</v>
      </c>
      <c r="G18" s="42">
        <v>55356</v>
      </c>
      <c r="H18" s="42">
        <v>102338</v>
      </c>
      <c r="I18" s="42">
        <v>85275</v>
      </c>
      <c r="J18" s="42">
        <v>63672</v>
      </c>
      <c r="K18" s="42">
        <v>50844</v>
      </c>
      <c r="L18" s="42">
        <v>33445</v>
      </c>
      <c r="M18" s="43">
        <v>457810</v>
      </c>
    </row>
    <row r="19" spans="2:13" ht="12.75" customHeight="1">
      <c r="B19" s="1693"/>
      <c r="C19" s="47"/>
      <c r="D19" s="1687" t="s">
        <v>2683</v>
      </c>
      <c r="E19" s="1688"/>
      <c r="F19" s="48">
        <v>33273</v>
      </c>
      <c r="G19" s="48">
        <v>32050</v>
      </c>
      <c r="H19" s="48">
        <v>63552</v>
      </c>
      <c r="I19" s="48">
        <v>60661</v>
      </c>
      <c r="J19" s="48">
        <v>49319</v>
      </c>
      <c r="K19" s="48">
        <v>40682</v>
      </c>
      <c r="L19" s="48">
        <v>23607</v>
      </c>
      <c r="M19" s="49">
        <v>303144</v>
      </c>
    </row>
    <row r="20" spans="2:13" ht="12.75" customHeight="1">
      <c r="B20" s="1693"/>
      <c r="C20" s="50" t="s">
        <v>168</v>
      </c>
      <c r="D20" s="51"/>
      <c r="E20" s="52"/>
      <c r="F20" s="53">
        <v>6578</v>
      </c>
      <c r="G20" s="53">
        <v>9984</v>
      </c>
      <c r="H20" s="53">
        <v>12778</v>
      </c>
      <c r="I20" s="53">
        <v>15514</v>
      </c>
      <c r="J20" s="53">
        <v>10378</v>
      </c>
      <c r="K20" s="53">
        <v>8147</v>
      </c>
      <c r="L20" s="53">
        <v>8938</v>
      </c>
      <c r="M20" s="54">
        <v>72317</v>
      </c>
    </row>
    <row r="21" spans="2:13" ht="12.75" customHeight="1" thickBot="1">
      <c r="B21" s="1694"/>
      <c r="C21" s="1689" t="s">
        <v>5</v>
      </c>
      <c r="D21" s="1690"/>
      <c r="E21" s="1691"/>
      <c r="F21" s="55">
        <v>275742</v>
      </c>
      <c r="G21" s="55">
        <v>246760</v>
      </c>
      <c r="H21" s="55">
        <v>423216</v>
      </c>
      <c r="I21" s="55">
        <v>384859</v>
      </c>
      <c r="J21" s="55">
        <v>281899</v>
      </c>
      <c r="K21" s="55">
        <v>229263</v>
      </c>
      <c r="L21" s="55">
        <v>165696</v>
      </c>
      <c r="M21" s="56">
        <v>2007435</v>
      </c>
    </row>
    <row r="22" spans="2:13" ht="12.75" customHeight="1">
      <c r="B22" s="1692" t="s">
        <v>169</v>
      </c>
      <c r="C22" s="1695" t="s">
        <v>166</v>
      </c>
      <c r="D22" s="1696"/>
      <c r="E22" s="1697"/>
      <c r="F22" s="1126" t="s">
        <v>6</v>
      </c>
      <c r="G22" s="1126" t="s">
        <v>7</v>
      </c>
      <c r="H22" s="1126" t="s">
        <v>8</v>
      </c>
      <c r="I22" s="1126" t="s">
        <v>9</v>
      </c>
      <c r="J22" s="1126" t="s">
        <v>10</v>
      </c>
      <c r="K22" s="1126" t="s">
        <v>11</v>
      </c>
      <c r="L22" s="1126" t="s">
        <v>12</v>
      </c>
      <c r="M22" s="1128" t="s">
        <v>44</v>
      </c>
    </row>
    <row r="23" spans="2:13" ht="12.75" customHeight="1">
      <c r="B23" s="1693"/>
      <c r="C23" s="1133" t="s">
        <v>167</v>
      </c>
      <c r="D23" s="38"/>
      <c r="E23" s="39"/>
      <c r="F23" s="40">
        <v>606637</v>
      </c>
      <c r="G23" s="40">
        <v>621966</v>
      </c>
      <c r="H23" s="40">
        <v>856570</v>
      </c>
      <c r="I23" s="40">
        <v>723663</v>
      </c>
      <c r="J23" s="40">
        <v>559143</v>
      </c>
      <c r="K23" s="40">
        <v>546150</v>
      </c>
      <c r="L23" s="40">
        <v>434765</v>
      </c>
      <c r="M23" s="41">
        <v>4348894</v>
      </c>
    </row>
    <row r="24" spans="2:13" ht="12.75" customHeight="1">
      <c r="B24" s="1693"/>
      <c r="C24" s="35"/>
      <c r="D24" s="1685" t="s">
        <v>2682</v>
      </c>
      <c r="E24" s="1686"/>
      <c r="F24" s="42">
        <v>22228</v>
      </c>
      <c r="G24" s="42">
        <v>23837</v>
      </c>
      <c r="H24" s="42">
        <v>24339</v>
      </c>
      <c r="I24" s="42">
        <v>22379</v>
      </c>
      <c r="J24" s="42">
        <v>14307</v>
      </c>
      <c r="K24" s="42">
        <v>12939</v>
      </c>
      <c r="L24" s="42">
        <v>12902</v>
      </c>
      <c r="M24" s="43">
        <v>132931</v>
      </c>
    </row>
    <row r="25" spans="2:13" ht="12.75" customHeight="1">
      <c r="B25" s="1693"/>
      <c r="C25" s="35"/>
      <c r="D25" s="1685" t="s">
        <v>2681</v>
      </c>
      <c r="E25" s="1686"/>
      <c r="F25" s="42">
        <v>48628</v>
      </c>
      <c r="G25" s="42">
        <v>45311</v>
      </c>
      <c r="H25" s="42">
        <v>46293</v>
      </c>
      <c r="I25" s="42">
        <v>38507</v>
      </c>
      <c r="J25" s="42">
        <v>24778</v>
      </c>
      <c r="K25" s="42">
        <v>22729</v>
      </c>
      <c r="L25" s="42">
        <v>20569</v>
      </c>
      <c r="M25" s="43">
        <v>246815</v>
      </c>
    </row>
    <row r="26" spans="2:13" ht="12.75" customHeight="1">
      <c r="B26" s="1693"/>
      <c r="C26" s="44"/>
      <c r="D26" s="1685" t="s">
        <v>2680</v>
      </c>
      <c r="E26" s="1686"/>
      <c r="F26" s="45">
        <v>111047</v>
      </c>
      <c r="G26" s="45">
        <v>94461</v>
      </c>
      <c r="H26" s="45">
        <v>105669</v>
      </c>
      <c r="I26" s="45">
        <v>76543</v>
      </c>
      <c r="J26" s="45">
        <v>51272</v>
      </c>
      <c r="K26" s="45">
        <v>45881</v>
      </c>
      <c r="L26" s="45">
        <v>40167</v>
      </c>
      <c r="M26" s="46">
        <v>525040</v>
      </c>
    </row>
    <row r="27" spans="2:13" ht="12.75" customHeight="1">
      <c r="B27" s="1693"/>
      <c r="C27" s="44"/>
      <c r="D27" s="1685" t="s">
        <v>2679</v>
      </c>
      <c r="E27" s="1686"/>
      <c r="F27" s="42">
        <v>187524</v>
      </c>
      <c r="G27" s="42">
        <v>171814</v>
      </c>
      <c r="H27" s="42">
        <v>213016</v>
      </c>
      <c r="I27" s="42">
        <v>153026</v>
      </c>
      <c r="J27" s="42">
        <v>104282</v>
      </c>
      <c r="K27" s="42">
        <v>93540</v>
      </c>
      <c r="L27" s="42">
        <v>77029</v>
      </c>
      <c r="M27" s="43">
        <v>1000231</v>
      </c>
    </row>
    <row r="28" spans="2:13" ht="12.75" customHeight="1">
      <c r="B28" s="1693"/>
      <c r="C28" s="44"/>
      <c r="D28" s="1685" t="s">
        <v>2678</v>
      </c>
      <c r="E28" s="1686"/>
      <c r="F28" s="42">
        <v>164302</v>
      </c>
      <c r="G28" s="42">
        <v>179648</v>
      </c>
      <c r="H28" s="42">
        <v>259488</v>
      </c>
      <c r="I28" s="42">
        <v>211206</v>
      </c>
      <c r="J28" s="42">
        <v>155908</v>
      </c>
      <c r="K28" s="42">
        <v>144075</v>
      </c>
      <c r="L28" s="42">
        <v>112845</v>
      </c>
      <c r="M28" s="43">
        <v>1227472</v>
      </c>
    </row>
    <row r="29" spans="2:13" ht="12.75" customHeight="1">
      <c r="B29" s="1693"/>
      <c r="C29" s="47"/>
      <c r="D29" s="1687" t="s">
        <v>2677</v>
      </c>
      <c r="E29" s="1688"/>
      <c r="F29" s="48">
        <v>72908</v>
      </c>
      <c r="G29" s="48">
        <v>106895</v>
      </c>
      <c r="H29" s="48">
        <v>207765</v>
      </c>
      <c r="I29" s="48">
        <v>222002</v>
      </c>
      <c r="J29" s="48">
        <v>208596</v>
      </c>
      <c r="K29" s="48">
        <v>226986</v>
      </c>
      <c r="L29" s="48">
        <v>171253</v>
      </c>
      <c r="M29" s="49">
        <v>1216405</v>
      </c>
    </row>
    <row r="30" spans="2:13" ht="12.75" customHeight="1">
      <c r="B30" s="1693"/>
      <c r="C30" s="50" t="s">
        <v>168</v>
      </c>
      <c r="D30" s="51"/>
      <c r="E30" s="52"/>
      <c r="F30" s="53">
        <v>5887</v>
      </c>
      <c r="G30" s="53">
        <v>9490</v>
      </c>
      <c r="H30" s="53">
        <v>9703</v>
      </c>
      <c r="I30" s="53">
        <v>12282</v>
      </c>
      <c r="J30" s="53">
        <v>7772</v>
      </c>
      <c r="K30" s="53">
        <v>6995</v>
      </c>
      <c r="L30" s="53">
        <v>7899</v>
      </c>
      <c r="M30" s="54">
        <v>60028</v>
      </c>
    </row>
    <row r="31" spans="2:13" ht="12.75" customHeight="1" thickBot="1">
      <c r="B31" s="1694"/>
      <c r="C31" s="1689" t="s">
        <v>5</v>
      </c>
      <c r="D31" s="1690"/>
      <c r="E31" s="1691"/>
      <c r="F31" s="55">
        <v>612524</v>
      </c>
      <c r="G31" s="55">
        <v>631456</v>
      </c>
      <c r="H31" s="55">
        <v>866273</v>
      </c>
      <c r="I31" s="55">
        <v>735945</v>
      </c>
      <c r="J31" s="55">
        <v>566915</v>
      </c>
      <c r="K31" s="55">
        <v>553145</v>
      </c>
      <c r="L31" s="55">
        <v>442664</v>
      </c>
      <c r="M31" s="56">
        <v>4408922</v>
      </c>
    </row>
    <row r="32" spans="2:13" ht="12.75" customHeight="1">
      <c r="B32" s="1692" t="s">
        <v>170</v>
      </c>
      <c r="C32" s="1695" t="s">
        <v>166</v>
      </c>
      <c r="D32" s="1696"/>
      <c r="E32" s="1697"/>
      <c r="F32" s="1126" t="s">
        <v>6</v>
      </c>
      <c r="G32" s="1126" t="s">
        <v>7</v>
      </c>
      <c r="H32" s="1126" t="s">
        <v>8</v>
      </c>
      <c r="I32" s="1126" t="s">
        <v>9</v>
      </c>
      <c r="J32" s="1126" t="s">
        <v>10</v>
      </c>
      <c r="K32" s="1126" t="s">
        <v>11</v>
      </c>
      <c r="L32" s="1126" t="s">
        <v>12</v>
      </c>
      <c r="M32" s="1128" t="s">
        <v>44</v>
      </c>
    </row>
    <row r="33" spans="1:13" ht="12.75" customHeight="1">
      <c r="B33" s="1693"/>
      <c r="C33" s="1133" t="s">
        <v>167</v>
      </c>
      <c r="D33" s="38"/>
      <c r="E33" s="39"/>
      <c r="F33" s="40">
        <v>875801</v>
      </c>
      <c r="G33" s="40">
        <v>858742</v>
      </c>
      <c r="H33" s="40">
        <v>1267008</v>
      </c>
      <c r="I33" s="40">
        <v>1093008</v>
      </c>
      <c r="J33" s="40">
        <v>830664</v>
      </c>
      <c r="K33" s="40">
        <v>767266</v>
      </c>
      <c r="L33" s="40">
        <v>591523</v>
      </c>
      <c r="M33" s="41">
        <v>6284012</v>
      </c>
    </row>
    <row r="34" spans="1:13" ht="12.75" customHeight="1">
      <c r="B34" s="1693"/>
      <c r="C34" s="35"/>
      <c r="D34" s="1685" t="s">
        <v>2688</v>
      </c>
      <c r="E34" s="1686"/>
      <c r="F34" s="42">
        <v>42344</v>
      </c>
      <c r="G34" s="42">
        <v>44706</v>
      </c>
      <c r="H34" s="42">
        <v>53680</v>
      </c>
      <c r="I34" s="42">
        <v>52809</v>
      </c>
      <c r="J34" s="42">
        <v>35272</v>
      </c>
      <c r="K34" s="42">
        <v>30003</v>
      </c>
      <c r="L34" s="42">
        <v>27905</v>
      </c>
      <c r="M34" s="43">
        <v>286719</v>
      </c>
    </row>
    <row r="35" spans="1:13" ht="12.75" customHeight="1">
      <c r="B35" s="1693"/>
      <c r="C35" s="35"/>
      <c r="D35" s="1685" t="s">
        <v>2687</v>
      </c>
      <c r="E35" s="1686"/>
      <c r="F35" s="42">
        <v>77512</v>
      </c>
      <c r="G35" s="42">
        <v>73598</v>
      </c>
      <c r="H35" s="42">
        <v>88751</v>
      </c>
      <c r="I35" s="42">
        <v>81065</v>
      </c>
      <c r="J35" s="42">
        <v>54639</v>
      </c>
      <c r="K35" s="42">
        <v>47078</v>
      </c>
      <c r="L35" s="42">
        <v>40487</v>
      </c>
      <c r="M35" s="43">
        <v>463130</v>
      </c>
    </row>
    <row r="36" spans="1:13" ht="12.75" customHeight="1">
      <c r="B36" s="1693"/>
      <c r="C36" s="44"/>
      <c r="D36" s="1685" t="s">
        <v>2686</v>
      </c>
      <c r="E36" s="1686"/>
      <c r="F36" s="45">
        <v>159017</v>
      </c>
      <c r="G36" s="45">
        <v>136390</v>
      </c>
      <c r="H36" s="45">
        <v>174713</v>
      </c>
      <c r="I36" s="45">
        <v>139992</v>
      </c>
      <c r="J36" s="45">
        <v>96172</v>
      </c>
      <c r="K36" s="45">
        <v>82736</v>
      </c>
      <c r="L36" s="45">
        <v>68423</v>
      </c>
      <c r="M36" s="46">
        <v>857443</v>
      </c>
    </row>
    <row r="37" spans="1:13" ht="12.75" customHeight="1">
      <c r="B37" s="1693"/>
      <c r="C37" s="44"/>
      <c r="D37" s="1685" t="s">
        <v>2685</v>
      </c>
      <c r="E37" s="1686"/>
      <c r="F37" s="42">
        <v>259565</v>
      </c>
      <c r="G37" s="42">
        <v>230099</v>
      </c>
      <c r="H37" s="42">
        <v>316721</v>
      </c>
      <c r="I37" s="42">
        <v>239998</v>
      </c>
      <c r="J37" s="42">
        <v>167086</v>
      </c>
      <c r="K37" s="42">
        <v>144862</v>
      </c>
      <c r="L37" s="42">
        <v>113558</v>
      </c>
      <c r="M37" s="43">
        <v>1471889</v>
      </c>
    </row>
    <row r="38" spans="1:13" ht="12.75" customHeight="1">
      <c r="B38" s="1693"/>
      <c r="C38" s="44"/>
      <c r="D38" s="1685" t="s">
        <v>2684</v>
      </c>
      <c r="E38" s="1686"/>
      <c r="F38" s="42">
        <v>231182</v>
      </c>
      <c r="G38" s="42">
        <v>235004</v>
      </c>
      <c r="H38" s="42">
        <v>361826</v>
      </c>
      <c r="I38" s="42">
        <v>296481</v>
      </c>
      <c r="J38" s="42">
        <v>219580</v>
      </c>
      <c r="K38" s="42">
        <v>194919</v>
      </c>
      <c r="L38" s="42">
        <v>146290</v>
      </c>
      <c r="M38" s="43">
        <v>1685282</v>
      </c>
    </row>
    <row r="39" spans="1:13" ht="12.75" customHeight="1">
      <c r="B39" s="1693"/>
      <c r="C39" s="47"/>
      <c r="D39" s="1687" t="s">
        <v>2683</v>
      </c>
      <c r="E39" s="1688"/>
      <c r="F39" s="48">
        <v>106181</v>
      </c>
      <c r="G39" s="48">
        <v>138945</v>
      </c>
      <c r="H39" s="48">
        <v>271317</v>
      </c>
      <c r="I39" s="48">
        <v>282663</v>
      </c>
      <c r="J39" s="48">
        <v>257915</v>
      </c>
      <c r="K39" s="48">
        <v>267668</v>
      </c>
      <c r="L39" s="48">
        <v>194860</v>
      </c>
      <c r="M39" s="49">
        <v>1519549</v>
      </c>
    </row>
    <row r="40" spans="1:13" ht="12.75" customHeight="1">
      <c r="B40" s="1693"/>
      <c r="C40" s="50" t="s">
        <v>168</v>
      </c>
      <c r="D40" s="51"/>
      <c r="E40" s="52"/>
      <c r="F40" s="53">
        <v>12465</v>
      </c>
      <c r="G40" s="53">
        <v>19474</v>
      </c>
      <c r="H40" s="53">
        <v>22481</v>
      </c>
      <c r="I40" s="53">
        <v>27796</v>
      </c>
      <c r="J40" s="53">
        <v>18150</v>
      </c>
      <c r="K40" s="53">
        <v>15142</v>
      </c>
      <c r="L40" s="53">
        <v>16837</v>
      </c>
      <c r="M40" s="54">
        <v>132345</v>
      </c>
    </row>
    <row r="41" spans="1:13" ht="12.75" customHeight="1" thickBot="1">
      <c r="B41" s="1694"/>
      <c r="C41" s="1689" t="s">
        <v>5</v>
      </c>
      <c r="D41" s="1690"/>
      <c r="E41" s="1691"/>
      <c r="F41" s="55">
        <v>888266</v>
      </c>
      <c r="G41" s="55">
        <v>878216</v>
      </c>
      <c r="H41" s="55">
        <v>1289489</v>
      </c>
      <c r="I41" s="55">
        <v>1120804</v>
      </c>
      <c r="J41" s="55">
        <v>848814</v>
      </c>
      <c r="K41" s="55">
        <v>782408</v>
      </c>
      <c r="L41" s="55">
        <v>608360</v>
      </c>
      <c r="M41" s="56">
        <v>6416357</v>
      </c>
    </row>
    <row r="42" spans="1:13" ht="12.75" customHeight="1">
      <c r="B42" s="32" t="s">
        <v>171</v>
      </c>
      <c r="E42" s="57"/>
      <c r="F42" s="57"/>
      <c r="G42" s="57"/>
      <c r="H42" s="57"/>
      <c r="I42" s="57"/>
      <c r="J42" s="57"/>
      <c r="K42" s="57"/>
      <c r="L42" s="57"/>
    </row>
    <row r="43" spans="1:13" ht="4.5" customHeight="1">
      <c r="E43" s="57"/>
      <c r="F43" s="57"/>
      <c r="G43" s="57"/>
      <c r="H43" s="57"/>
      <c r="I43" s="57"/>
      <c r="J43" s="57"/>
      <c r="K43" s="57"/>
      <c r="L43" s="57"/>
    </row>
    <row r="44" spans="1:13" ht="15" customHeight="1" thickBot="1">
      <c r="A44" s="32" t="s">
        <v>172</v>
      </c>
      <c r="M44" s="34" t="s">
        <v>2676</v>
      </c>
    </row>
    <row r="45" spans="1:13" ht="13.5" customHeight="1">
      <c r="B45" s="1692" t="s">
        <v>165</v>
      </c>
      <c r="C45" s="1695" t="s">
        <v>166</v>
      </c>
      <c r="D45" s="1696"/>
      <c r="E45" s="1697"/>
      <c r="F45" s="1126" t="s">
        <v>6</v>
      </c>
      <c r="G45" s="1126" t="s">
        <v>7</v>
      </c>
      <c r="H45" s="1126" t="s">
        <v>8</v>
      </c>
      <c r="I45" s="1126" t="s">
        <v>9</v>
      </c>
      <c r="J45" s="1126" t="s">
        <v>10</v>
      </c>
      <c r="K45" s="1126" t="s">
        <v>11</v>
      </c>
      <c r="L45" s="1126" t="s">
        <v>12</v>
      </c>
      <c r="M45" s="1128" t="s">
        <v>44</v>
      </c>
    </row>
    <row r="46" spans="1:13" ht="12.75" customHeight="1">
      <c r="B46" s="1693"/>
      <c r="C46" s="35"/>
      <c r="D46" s="1685" t="s">
        <v>2688</v>
      </c>
      <c r="E46" s="1686"/>
      <c r="F46" s="42">
        <v>2246</v>
      </c>
      <c r="G46" s="42">
        <v>2283</v>
      </c>
      <c r="H46" s="42">
        <v>2779</v>
      </c>
      <c r="I46" s="42">
        <v>2901</v>
      </c>
      <c r="J46" s="42">
        <v>1872</v>
      </c>
      <c r="K46" s="42">
        <v>1543</v>
      </c>
      <c r="L46" s="42">
        <v>1387</v>
      </c>
      <c r="M46" s="43">
        <v>15011</v>
      </c>
    </row>
    <row r="47" spans="1:13" ht="12.75" customHeight="1">
      <c r="B47" s="1693"/>
      <c r="C47" s="35"/>
      <c r="D47" s="1685" t="s">
        <v>2687</v>
      </c>
      <c r="E47" s="1686"/>
      <c r="F47" s="42">
        <v>3880</v>
      </c>
      <c r="G47" s="42">
        <v>3645</v>
      </c>
      <c r="H47" s="42">
        <v>5063</v>
      </c>
      <c r="I47" s="42">
        <v>4948</v>
      </c>
      <c r="J47" s="42">
        <v>3177</v>
      </c>
      <c r="K47" s="42">
        <v>2577</v>
      </c>
      <c r="L47" s="42">
        <v>2326</v>
      </c>
      <c r="M47" s="43">
        <v>25616</v>
      </c>
    </row>
    <row r="48" spans="1:13" ht="12.75" customHeight="1">
      <c r="B48" s="1693"/>
      <c r="C48" s="44"/>
      <c r="D48" s="1685" t="s">
        <v>2686</v>
      </c>
      <c r="E48" s="1686"/>
      <c r="F48" s="45">
        <v>8348</v>
      </c>
      <c r="G48" s="45">
        <v>7075</v>
      </c>
      <c r="H48" s="45">
        <v>10543</v>
      </c>
      <c r="I48" s="45">
        <v>9085</v>
      </c>
      <c r="J48" s="45">
        <v>5900</v>
      </c>
      <c r="K48" s="45">
        <v>4777</v>
      </c>
      <c r="L48" s="45">
        <v>4060</v>
      </c>
      <c r="M48" s="46">
        <v>49788</v>
      </c>
    </row>
    <row r="49" spans="2:13" ht="12.75" customHeight="1">
      <c r="B49" s="1693"/>
      <c r="C49" s="44"/>
      <c r="D49" s="1685" t="s">
        <v>2685</v>
      </c>
      <c r="E49" s="1686"/>
      <c r="F49" s="42">
        <v>18228</v>
      </c>
      <c r="G49" s="42">
        <v>13900</v>
      </c>
      <c r="H49" s="42">
        <v>22370</v>
      </c>
      <c r="I49" s="42">
        <v>17557</v>
      </c>
      <c r="J49" s="42">
        <v>11354</v>
      </c>
      <c r="K49" s="42">
        <v>9313</v>
      </c>
      <c r="L49" s="42">
        <v>7080</v>
      </c>
      <c r="M49" s="43">
        <v>99802</v>
      </c>
    </row>
    <row r="50" spans="2:13" ht="12.75" customHeight="1">
      <c r="B50" s="1693"/>
      <c r="C50" s="44"/>
      <c r="D50" s="1685" t="s">
        <v>2684</v>
      </c>
      <c r="E50" s="1686"/>
      <c r="F50" s="42">
        <v>25757</v>
      </c>
      <c r="G50" s="42">
        <v>19982</v>
      </c>
      <c r="H50" s="42">
        <v>33636</v>
      </c>
      <c r="I50" s="42">
        <v>26083</v>
      </c>
      <c r="J50" s="42">
        <v>17986</v>
      </c>
      <c r="K50" s="42">
        <v>14111</v>
      </c>
      <c r="L50" s="42">
        <v>9309</v>
      </c>
      <c r="M50" s="43">
        <v>146864</v>
      </c>
    </row>
    <row r="51" spans="2:13" ht="12.75" customHeight="1">
      <c r="B51" s="1693"/>
      <c r="C51" s="47"/>
      <c r="D51" s="1687" t="s">
        <v>2683</v>
      </c>
      <c r="E51" s="1688"/>
      <c r="F51" s="48">
        <v>14844</v>
      </c>
      <c r="G51" s="48">
        <v>13311</v>
      </c>
      <c r="H51" s="48">
        <v>24095</v>
      </c>
      <c r="I51" s="48">
        <v>21304</v>
      </c>
      <c r="J51" s="48">
        <v>15983</v>
      </c>
      <c r="K51" s="48">
        <v>13136</v>
      </c>
      <c r="L51" s="48">
        <v>7732</v>
      </c>
      <c r="M51" s="49">
        <v>110405</v>
      </c>
    </row>
    <row r="52" spans="2:13" ht="12.75" customHeight="1" thickBot="1">
      <c r="B52" s="1694"/>
      <c r="C52" s="1689" t="s">
        <v>5</v>
      </c>
      <c r="D52" s="1690"/>
      <c r="E52" s="1691"/>
      <c r="F52" s="55">
        <v>73303</v>
      </c>
      <c r="G52" s="55">
        <v>60196</v>
      </c>
      <c r="H52" s="55">
        <v>98486</v>
      </c>
      <c r="I52" s="55">
        <v>81879</v>
      </c>
      <c r="J52" s="55">
        <v>56272</v>
      </c>
      <c r="K52" s="55">
        <v>45457</v>
      </c>
      <c r="L52" s="55">
        <v>31894</v>
      </c>
      <c r="M52" s="56">
        <v>447487</v>
      </c>
    </row>
    <row r="53" spans="2:13" ht="13.5" customHeight="1">
      <c r="B53" s="1692" t="s">
        <v>169</v>
      </c>
      <c r="C53" s="1695" t="s">
        <v>166</v>
      </c>
      <c r="D53" s="1696"/>
      <c r="E53" s="1697"/>
      <c r="F53" s="1126" t="s">
        <v>6</v>
      </c>
      <c r="G53" s="1126" t="s">
        <v>7</v>
      </c>
      <c r="H53" s="1126" t="s">
        <v>8</v>
      </c>
      <c r="I53" s="1126" t="s">
        <v>9</v>
      </c>
      <c r="J53" s="1126" t="s">
        <v>10</v>
      </c>
      <c r="K53" s="1126" t="s">
        <v>11</v>
      </c>
      <c r="L53" s="1126" t="s">
        <v>12</v>
      </c>
      <c r="M53" s="1128" t="s">
        <v>44</v>
      </c>
    </row>
    <row r="54" spans="2:13" ht="12.75" customHeight="1">
      <c r="B54" s="1693"/>
      <c r="C54" s="35"/>
      <c r="D54" s="1685" t="s">
        <v>2682</v>
      </c>
      <c r="E54" s="1686"/>
      <c r="F54" s="42">
        <v>749</v>
      </c>
      <c r="G54" s="42">
        <v>670</v>
      </c>
      <c r="H54" s="42">
        <v>576</v>
      </c>
      <c r="I54" s="42">
        <v>524</v>
      </c>
      <c r="J54" s="42">
        <v>302</v>
      </c>
      <c r="K54" s="42">
        <v>294</v>
      </c>
      <c r="L54" s="42">
        <v>270</v>
      </c>
      <c r="M54" s="43">
        <v>3385</v>
      </c>
    </row>
    <row r="55" spans="2:13" ht="12.75" customHeight="1">
      <c r="B55" s="1693"/>
      <c r="C55" s="35"/>
      <c r="D55" s="1685" t="s">
        <v>2681</v>
      </c>
      <c r="E55" s="1686"/>
      <c r="F55" s="42">
        <v>1675</v>
      </c>
      <c r="G55" s="42">
        <v>1396</v>
      </c>
      <c r="H55" s="42">
        <v>1247</v>
      </c>
      <c r="I55" s="42">
        <v>905</v>
      </c>
      <c r="J55" s="42">
        <v>538</v>
      </c>
      <c r="K55" s="42">
        <v>454</v>
      </c>
      <c r="L55" s="42">
        <v>438</v>
      </c>
      <c r="M55" s="43">
        <v>6653</v>
      </c>
    </row>
    <row r="56" spans="2:13" ht="12.75" customHeight="1">
      <c r="B56" s="1693"/>
      <c r="C56" s="44"/>
      <c r="D56" s="1685" t="s">
        <v>2680</v>
      </c>
      <c r="E56" s="1686"/>
      <c r="F56" s="45">
        <v>3391</v>
      </c>
      <c r="G56" s="45">
        <v>2843</v>
      </c>
      <c r="H56" s="45">
        <v>2894</v>
      </c>
      <c r="I56" s="45">
        <v>1911</v>
      </c>
      <c r="J56" s="45">
        <v>1179</v>
      </c>
      <c r="K56" s="45">
        <v>956</v>
      </c>
      <c r="L56" s="45">
        <v>846</v>
      </c>
      <c r="M56" s="46">
        <v>14020</v>
      </c>
    </row>
    <row r="57" spans="2:13" ht="12.75" customHeight="1">
      <c r="B57" s="1693"/>
      <c r="C57" s="44"/>
      <c r="D57" s="1685" t="s">
        <v>2679</v>
      </c>
      <c r="E57" s="1686"/>
      <c r="F57" s="42">
        <v>6506</v>
      </c>
      <c r="G57" s="42">
        <v>5764</v>
      </c>
      <c r="H57" s="42">
        <v>6561</v>
      </c>
      <c r="I57" s="42">
        <v>4538</v>
      </c>
      <c r="J57" s="42">
        <v>2818</v>
      </c>
      <c r="K57" s="42">
        <v>2373</v>
      </c>
      <c r="L57" s="42">
        <v>1955</v>
      </c>
      <c r="M57" s="43">
        <v>30515</v>
      </c>
    </row>
    <row r="58" spans="2:13" ht="12.75" customHeight="1">
      <c r="B58" s="1693"/>
      <c r="C58" s="44"/>
      <c r="D58" s="1685" t="s">
        <v>2678</v>
      </c>
      <c r="E58" s="1686"/>
      <c r="F58" s="42">
        <v>7866</v>
      </c>
      <c r="G58" s="42">
        <v>7692</v>
      </c>
      <c r="H58" s="42">
        <v>10615</v>
      </c>
      <c r="I58" s="42">
        <v>8420</v>
      </c>
      <c r="J58" s="42">
        <v>5503</v>
      </c>
      <c r="K58" s="42">
        <v>4878</v>
      </c>
      <c r="L58" s="42">
        <v>4040</v>
      </c>
      <c r="M58" s="43">
        <v>49014</v>
      </c>
    </row>
    <row r="59" spans="2:13" ht="12.75" customHeight="1">
      <c r="B59" s="1693"/>
      <c r="C59" s="47"/>
      <c r="D59" s="1687" t="s">
        <v>2677</v>
      </c>
      <c r="E59" s="1688"/>
      <c r="F59" s="48">
        <v>3565</v>
      </c>
      <c r="G59" s="48">
        <v>4524</v>
      </c>
      <c r="H59" s="48">
        <v>8144</v>
      </c>
      <c r="I59" s="48">
        <v>8308</v>
      </c>
      <c r="J59" s="48">
        <v>7037</v>
      </c>
      <c r="K59" s="48">
        <v>7246</v>
      </c>
      <c r="L59" s="48">
        <v>5819</v>
      </c>
      <c r="M59" s="49">
        <v>44643</v>
      </c>
    </row>
    <row r="60" spans="2:13" ht="12.75" customHeight="1" thickBot="1">
      <c r="B60" s="1694"/>
      <c r="C60" s="1689" t="s">
        <v>5</v>
      </c>
      <c r="D60" s="1690"/>
      <c r="E60" s="1691"/>
      <c r="F60" s="55">
        <v>23752</v>
      </c>
      <c r="G60" s="55">
        <v>22889</v>
      </c>
      <c r="H60" s="55">
        <v>30037</v>
      </c>
      <c r="I60" s="55">
        <v>24606</v>
      </c>
      <c r="J60" s="55">
        <v>17377</v>
      </c>
      <c r="K60" s="55">
        <v>16201</v>
      </c>
      <c r="L60" s="55">
        <v>13368</v>
      </c>
      <c r="M60" s="56">
        <v>148230</v>
      </c>
    </row>
    <row r="61" spans="2:13" ht="13.5" customHeight="1">
      <c r="B61" s="1692" t="s">
        <v>170</v>
      </c>
      <c r="C61" s="1695" t="s">
        <v>166</v>
      </c>
      <c r="D61" s="1696"/>
      <c r="E61" s="1697"/>
      <c r="F61" s="1126" t="s">
        <v>6</v>
      </c>
      <c r="G61" s="1126" t="s">
        <v>7</v>
      </c>
      <c r="H61" s="1126" t="s">
        <v>8</v>
      </c>
      <c r="I61" s="1126" t="s">
        <v>9</v>
      </c>
      <c r="J61" s="1126" t="s">
        <v>10</v>
      </c>
      <c r="K61" s="1126" t="s">
        <v>11</v>
      </c>
      <c r="L61" s="1126" t="s">
        <v>12</v>
      </c>
      <c r="M61" s="1128" t="s">
        <v>44</v>
      </c>
    </row>
    <row r="62" spans="2:13" ht="12.75" customHeight="1">
      <c r="B62" s="1693"/>
      <c r="C62" s="35"/>
      <c r="D62" s="1685" t="s">
        <v>196</v>
      </c>
      <c r="E62" s="1686"/>
      <c r="F62" s="42">
        <v>2995</v>
      </c>
      <c r="G62" s="42">
        <v>2953</v>
      </c>
      <c r="H62" s="42">
        <v>3355</v>
      </c>
      <c r="I62" s="42">
        <v>3425</v>
      </c>
      <c r="J62" s="42">
        <v>2174</v>
      </c>
      <c r="K62" s="42">
        <v>1837</v>
      </c>
      <c r="L62" s="42">
        <v>1657</v>
      </c>
      <c r="M62" s="43">
        <v>18396</v>
      </c>
    </row>
    <row r="63" spans="2:13" ht="12.75" customHeight="1">
      <c r="B63" s="1693"/>
      <c r="C63" s="35"/>
      <c r="D63" s="1685" t="s">
        <v>197</v>
      </c>
      <c r="E63" s="1686"/>
      <c r="F63" s="42">
        <v>5555</v>
      </c>
      <c r="G63" s="42">
        <v>5041</v>
      </c>
      <c r="H63" s="42">
        <v>6310</v>
      </c>
      <c r="I63" s="42">
        <v>5853</v>
      </c>
      <c r="J63" s="42">
        <v>3715</v>
      </c>
      <c r="K63" s="42">
        <v>3031</v>
      </c>
      <c r="L63" s="42">
        <v>2764</v>
      </c>
      <c r="M63" s="43">
        <v>32269</v>
      </c>
    </row>
    <row r="64" spans="2:13" ht="12.75" customHeight="1">
      <c r="B64" s="1693"/>
      <c r="C64" s="44"/>
      <c r="D64" s="1685" t="s">
        <v>198</v>
      </c>
      <c r="E64" s="1686"/>
      <c r="F64" s="45">
        <v>11739</v>
      </c>
      <c r="G64" s="45">
        <v>9918</v>
      </c>
      <c r="H64" s="45">
        <v>13437</v>
      </c>
      <c r="I64" s="45">
        <v>10996</v>
      </c>
      <c r="J64" s="45">
        <v>7079</v>
      </c>
      <c r="K64" s="45">
        <v>5733</v>
      </c>
      <c r="L64" s="45">
        <v>4906</v>
      </c>
      <c r="M64" s="46">
        <v>63808</v>
      </c>
    </row>
    <row r="65" spans="1:16" ht="12.75" customHeight="1">
      <c r="B65" s="1693"/>
      <c r="C65" s="44"/>
      <c r="D65" s="1685" t="s">
        <v>199</v>
      </c>
      <c r="E65" s="1686"/>
      <c r="F65" s="42">
        <v>24734</v>
      </c>
      <c r="G65" s="42">
        <v>19664</v>
      </c>
      <c r="H65" s="42">
        <v>28931</v>
      </c>
      <c r="I65" s="42">
        <v>22095</v>
      </c>
      <c r="J65" s="42">
        <v>14172</v>
      </c>
      <c r="K65" s="42">
        <v>11686</v>
      </c>
      <c r="L65" s="42">
        <v>9035</v>
      </c>
      <c r="M65" s="43">
        <v>130317</v>
      </c>
    </row>
    <row r="66" spans="1:16" ht="12.75" customHeight="1">
      <c r="B66" s="1693"/>
      <c r="C66" s="44"/>
      <c r="D66" s="1685" t="s">
        <v>200</v>
      </c>
      <c r="E66" s="1686"/>
      <c r="F66" s="42">
        <v>33623</v>
      </c>
      <c r="G66" s="42">
        <v>27674</v>
      </c>
      <c r="H66" s="42">
        <v>44251</v>
      </c>
      <c r="I66" s="42">
        <v>34503</v>
      </c>
      <c r="J66" s="42">
        <v>23489</v>
      </c>
      <c r="K66" s="42">
        <v>18989</v>
      </c>
      <c r="L66" s="42">
        <v>13349</v>
      </c>
      <c r="M66" s="43">
        <v>195878</v>
      </c>
    </row>
    <row r="67" spans="1:16" ht="12.75" customHeight="1">
      <c r="B67" s="1693"/>
      <c r="C67" s="47"/>
      <c r="D67" s="1687" t="s">
        <v>201</v>
      </c>
      <c r="E67" s="1688"/>
      <c r="F67" s="48">
        <v>18409</v>
      </c>
      <c r="G67" s="48">
        <v>17835</v>
      </c>
      <c r="H67" s="48">
        <v>32239</v>
      </c>
      <c r="I67" s="48">
        <v>29612</v>
      </c>
      <c r="J67" s="48">
        <v>23020</v>
      </c>
      <c r="K67" s="48">
        <v>20382</v>
      </c>
      <c r="L67" s="48">
        <v>13551</v>
      </c>
      <c r="M67" s="49">
        <v>155048</v>
      </c>
    </row>
    <row r="68" spans="1:16" ht="12.75" customHeight="1" thickBot="1">
      <c r="B68" s="1694"/>
      <c r="C68" s="1689" t="s">
        <v>5</v>
      </c>
      <c r="D68" s="1690"/>
      <c r="E68" s="1691"/>
      <c r="F68" s="55">
        <v>97055</v>
      </c>
      <c r="G68" s="55">
        <v>83085</v>
      </c>
      <c r="H68" s="55">
        <v>128523</v>
      </c>
      <c r="I68" s="55">
        <v>106485</v>
      </c>
      <c r="J68" s="55">
        <v>73649</v>
      </c>
      <c r="K68" s="55">
        <v>61658</v>
      </c>
      <c r="L68" s="55">
        <v>45262</v>
      </c>
      <c r="M68" s="56">
        <v>595717</v>
      </c>
    </row>
    <row r="69" spans="1:16" ht="13.5" customHeight="1">
      <c r="B69" s="32" t="s">
        <v>171</v>
      </c>
      <c r="E69" s="57"/>
      <c r="F69" s="57"/>
      <c r="G69" s="57"/>
      <c r="H69" s="57"/>
      <c r="I69" s="57"/>
      <c r="J69" s="57"/>
      <c r="K69" s="57"/>
      <c r="L69" s="57"/>
    </row>
    <row r="70" spans="1:16" ht="7.5" customHeight="1">
      <c r="E70" s="57"/>
      <c r="F70" s="57"/>
      <c r="G70" s="57"/>
      <c r="H70" s="57"/>
      <c r="I70" s="57"/>
      <c r="J70" s="57"/>
      <c r="K70" s="57"/>
      <c r="L70" s="57"/>
    </row>
    <row r="71" spans="1:16" ht="16.5" customHeight="1" thickBot="1">
      <c r="A71" s="32" t="s">
        <v>173</v>
      </c>
      <c r="P71" s="34" t="s">
        <v>2676</v>
      </c>
    </row>
    <row r="72" spans="1:16" ht="16.5" customHeight="1">
      <c r="B72" s="1737" t="s">
        <v>166</v>
      </c>
      <c r="C72" s="1738"/>
      <c r="D72" s="1755"/>
      <c r="E72" s="1747" t="s">
        <v>174</v>
      </c>
      <c r="F72" s="1748"/>
      <c r="G72" s="1747" t="s">
        <v>175</v>
      </c>
      <c r="H72" s="1748"/>
      <c r="I72" s="1757" t="s">
        <v>176</v>
      </c>
      <c r="J72" s="1758"/>
      <c r="K72" s="1752" t="s">
        <v>177</v>
      </c>
      <c r="L72" s="1753"/>
      <c r="M72" s="1749" t="s">
        <v>178</v>
      </c>
      <c r="N72" s="1754"/>
      <c r="O72" s="1749" t="s">
        <v>44</v>
      </c>
      <c r="P72" s="1585"/>
    </row>
    <row r="73" spans="1:16" ht="16.5" customHeight="1">
      <c r="B73" s="1740"/>
      <c r="C73" s="1741"/>
      <c r="D73" s="1756"/>
      <c r="E73" s="59" t="s">
        <v>179</v>
      </c>
      <c r="F73" s="60" t="s">
        <v>180</v>
      </c>
      <c r="G73" s="59" t="s">
        <v>179</v>
      </c>
      <c r="H73" s="60" t="s">
        <v>180</v>
      </c>
      <c r="I73" s="59" t="s">
        <v>179</v>
      </c>
      <c r="J73" s="60" t="s">
        <v>180</v>
      </c>
      <c r="K73" s="59" t="s">
        <v>179</v>
      </c>
      <c r="L73" s="60" t="s">
        <v>180</v>
      </c>
      <c r="M73" s="59" t="s">
        <v>179</v>
      </c>
      <c r="N73" s="61" t="s">
        <v>181</v>
      </c>
      <c r="O73" s="59" t="s">
        <v>179</v>
      </c>
      <c r="P73" s="62" t="s">
        <v>181</v>
      </c>
    </row>
    <row r="74" spans="1:16" ht="17.25" customHeight="1">
      <c r="B74" s="1743" t="s">
        <v>182</v>
      </c>
      <c r="C74" s="1744"/>
      <c r="D74" s="1745"/>
      <c r="E74" s="63">
        <v>176764</v>
      </c>
      <c r="F74" s="1171">
        <v>176685</v>
      </c>
      <c r="G74" s="63">
        <v>83236</v>
      </c>
      <c r="H74" s="1171">
        <v>83183</v>
      </c>
      <c r="I74" s="63">
        <v>11655</v>
      </c>
      <c r="J74" s="1171">
        <v>11646</v>
      </c>
      <c r="K74" s="63">
        <v>14142</v>
      </c>
      <c r="L74" s="1171">
        <v>14144</v>
      </c>
      <c r="M74" s="63">
        <v>279606</v>
      </c>
      <c r="N74" s="64">
        <v>279545</v>
      </c>
      <c r="O74" s="63">
        <v>565403</v>
      </c>
      <c r="P74" s="65">
        <v>565203</v>
      </c>
    </row>
    <row r="75" spans="1:16" ht="17.25" customHeight="1">
      <c r="B75" s="66"/>
      <c r="C75" s="1714" t="s">
        <v>167</v>
      </c>
      <c r="D75" s="1746"/>
      <c r="E75" s="67">
        <v>175223</v>
      </c>
      <c r="F75" s="68">
        <v>175144</v>
      </c>
      <c r="G75" s="67">
        <v>82307</v>
      </c>
      <c r="H75" s="68">
        <v>82255</v>
      </c>
      <c r="I75" s="67">
        <v>11456</v>
      </c>
      <c r="J75" s="68">
        <v>11447</v>
      </c>
      <c r="K75" s="67">
        <v>14028</v>
      </c>
      <c r="L75" s="68">
        <v>14030</v>
      </c>
      <c r="M75" s="67">
        <v>276125</v>
      </c>
      <c r="N75" s="68">
        <v>276071</v>
      </c>
      <c r="O75" s="67">
        <v>559139</v>
      </c>
      <c r="P75" s="69">
        <v>558947</v>
      </c>
    </row>
    <row r="76" spans="1:16" ht="17.25" customHeight="1">
      <c r="B76" s="66"/>
      <c r="C76" s="1750" t="s">
        <v>168</v>
      </c>
      <c r="D76" s="1636"/>
      <c r="E76" s="70">
        <v>1541</v>
      </c>
      <c r="F76" s="71">
        <v>1541</v>
      </c>
      <c r="G76" s="70">
        <v>929</v>
      </c>
      <c r="H76" s="71">
        <v>928</v>
      </c>
      <c r="I76" s="70">
        <v>199</v>
      </c>
      <c r="J76" s="71">
        <v>199</v>
      </c>
      <c r="K76" s="70">
        <v>114</v>
      </c>
      <c r="L76" s="71">
        <v>114</v>
      </c>
      <c r="M76" s="70">
        <v>3481</v>
      </c>
      <c r="N76" s="71">
        <v>3474</v>
      </c>
      <c r="O76" s="70">
        <v>6264</v>
      </c>
      <c r="P76" s="72">
        <v>6256</v>
      </c>
    </row>
    <row r="77" spans="1:16" ht="17.25" customHeight="1">
      <c r="B77" s="1723" t="s">
        <v>183</v>
      </c>
      <c r="C77" s="1730"/>
      <c r="D77" s="1751"/>
      <c r="E77" s="73">
        <v>111898</v>
      </c>
      <c r="F77" s="1172">
        <v>111664</v>
      </c>
      <c r="G77" s="73">
        <v>43734</v>
      </c>
      <c r="H77" s="1172">
        <v>43588</v>
      </c>
      <c r="I77" s="73">
        <v>5858</v>
      </c>
      <c r="J77" s="1172">
        <v>5837</v>
      </c>
      <c r="K77" s="73">
        <v>8309</v>
      </c>
      <c r="L77" s="1172">
        <v>8305</v>
      </c>
      <c r="M77" s="73">
        <v>137510</v>
      </c>
      <c r="N77" s="74">
        <v>137358</v>
      </c>
      <c r="O77" s="73">
        <v>307309</v>
      </c>
      <c r="P77" s="75">
        <v>306752</v>
      </c>
    </row>
    <row r="78" spans="1:16" ht="17.25" customHeight="1">
      <c r="B78" s="66"/>
      <c r="C78" s="1714" t="s">
        <v>167</v>
      </c>
      <c r="D78" s="1746"/>
      <c r="E78" s="67">
        <v>111244</v>
      </c>
      <c r="F78" s="68">
        <v>111013</v>
      </c>
      <c r="G78" s="67">
        <v>43129</v>
      </c>
      <c r="H78" s="68">
        <v>42988</v>
      </c>
      <c r="I78" s="67">
        <v>5753</v>
      </c>
      <c r="J78" s="68">
        <v>5734</v>
      </c>
      <c r="K78" s="67">
        <v>8263</v>
      </c>
      <c r="L78" s="68">
        <v>8259</v>
      </c>
      <c r="M78" s="67">
        <v>135487</v>
      </c>
      <c r="N78" s="68">
        <v>135339</v>
      </c>
      <c r="O78" s="67">
        <v>303876</v>
      </c>
      <c r="P78" s="69">
        <v>303333</v>
      </c>
    </row>
    <row r="79" spans="1:16" ht="17.25" customHeight="1">
      <c r="B79" s="76"/>
      <c r="C79" s="1717" t="s">
        <v>168</v>
      </c>
      <c r="D79" s="1657"/>
      <c r="E79" s="77">
        <v>654</v>
      </c>
      <c r="F79" s="78">
        <v>651</v>
      </c>
      <c r="G79" s="77">
        <v>605</v>
      </c>
      <c r="H79" s="78">
        <v>600</v>
      </c>
      <c r="I79" s="77">
        <v>105</v>
      </c>
      <c r="J79" s="78">
        <v>103</v>
      </c>
      <c r="K79" s="77">
        <v>46</v>
      </c>
      <c r="L79" s="78">
        <v>46</v>
      </c>
      <c r="M79" s="77">
        <v>2023</v>
      </c>
      <c r="N79" s="78">
        <v>2019</v>
      </c>
      <c r="O79" s="77">
        <v>3433</v>
      </c>
      <c r="P79" s="79">
        <v>3419</v>
      </c>
    </row>
    <row r="80" spans="1:16" ht="17.25" customHeight="1">
      <c r="B80" s="1743" t="s">
        <v>184</v>
      </c>
      <c r="C80" s="1744"/>
      <c r="D80" s="1745"/>
      <c r="E80" s="63">
        <v>19836</v>
      </c>
      <c r="F80" s="1171">
        <v>20134</v>
      </c>
      <c r="G80" s="63">
        <v>10796</v>
      </c>
      <c r="H80" s="1171">
        <v>11001</v>
      </c>
      <c r="I80" s="63">
        <v>1954</v>
      </c>
      <c r="J80" s="1171">
        <v>1985</v>
      </c>
      <c r="K80" s="63">
        <v>564</v>
      </c>
      <c r="L80" s="1171">
        <v>566</v>
      </c>
      <c r="M80" s="63">
        <v>39759</v>
      </c>
      <c r="N80" s="64">
        <v>39989</v>
      </c>
      <c r="O80" s="63">
        <v>72909</v>
      </c>
      <c r="P80" s="65">
        <v>73675</v>
      </c>
    </row>
    <row r="81" spans="1:16" ht="17.25" customHeight="1">
      <c r="B81" s="66"/>
      <c r="C81" s="1714" t="s">
        <v>167</v>
      </c>
      <c r="D81" s="1746"/>
      <c r="E81" s="67">
        <v>19801</v>
      </c>
      <c r="F81" s="68">
        <v>20095</v>
      </c>
      <c r="G81" s="67">
        <v>10774</v>
      </c>
      <c r="H81" s="68">
        <v>10973</v>
      </c>
      <c r="I81" s="67">
        <v>1950</v>
      </c>
      <c r="J81" s="68">
        <v>1978</v>
      </c>
      <c r="K81" s="67">
        <v>562</v>
      </c>
      <c r="L81" s="68">
        <v>564</v>
      </c>
      <c r="M81" s="67">
        <v>39685</v>
      </c>
      <c r="N81" s="68">
        <v>39907</v>
      </c>
      <c r="O81" s="67">
        <v>72772</v>
      </c>
      <c r="P81" s="69">
        <v>73517</v>
      </c>
    </row>
    <row r="82" spans="1:16" ht="17.25" customHeight="1">
      <c r="B82" s="76"/>
      <c r="C82" s="1717" t="s">
        <v>168</v>
      </c>
      <c r="D82" s="1657"/>
      <c r="E82" s="70">
        <v>35</v>
      </c>
      <c r="F82" s="71">
        <v>39</v>
      </c>
      <c r="G82" s="70">
        <v>22</v>
      </c>
      <c r="H82" s="71">
        <v>28</v>
      </c>
      <c r="I82" s="70">
        <v>4</v>
      </c>
      <c r="J82" s="71">
        <v>7</v>
      </c>
      <c r="K82" s="70">
        <v>2</v>
      </c>
      <c r="L82" s="71">
        <v>2</v>
      </c>
      <c r="M82" s="70">
        <v>74</v>
      </c>
      <c r="N82" s="71">
        <v>82</v>
      </c>
      <c r="O82" s="70">
        <v>137</v>
      </c>
      <c r="P82" s="72">
        <v>158</v>
      </c>
    </row>
    <row r="83" spans="1:16" ht="17.25" customHeight="1" thickBot="1">
      <c r="B83" s="1707" t="s">
        <v>5</v>
      </c>
      <c r="C83" s="1708"/>
      <c r="D83" s="1708"/>
      <c r="E83" s="80">
        <v>308498</v>
      </c>
      <c r="F83" s="81">
        <v>308483</v>
      </c>
      <c r="G83" s="80">
        <v>137766</v>
      </c>
      <c r="H83" s="81">
        <v>137772</v>
      </c>
      <c r="I83" s="80">
        <v>19467</v>
      </c>
      <c r="J83" s="81">
        <v>19468</v>
      </c>
      <c r="K83" s="80">
        <v>23015</v>
      </c>
      <c r="L83" s="81">
        <v>23015</v>
      </c>
      <c r="M83" s="80">
        <v>456875</v>
      </c>
      <c r="N83" s="81">
        <v>456892</v>
      </c>
      <c r="O83" s="82">
        <v>945621</v>
      </c>
      <c r="P83" s="83">
        <v>945630</v>
      </c>
    </row>
    <row r="84" spans="1:16" ht="17.25" customHeight="1"/>
    <row r="85" spans="1:16" ht="12" thickBot="1">
      <c r="A85" s="32" t="s">
        <v>185</v>
      </c>
      <c r="J85" s="34" t="s">
        <v>2676</v>
      </c>
    </row>
    <row r="86" spans="1:16" ht="11.25" customHeight="1">
      <c r="B86" s="1737" t="s">
        <v>166</v>
      </c>
      <c r="C86" s="1738"/>
      <c r="D86" s="1739"/>
      <c r="E86" s="1728" t="s">
        <v>186</v>
      </c>
      <c r="F86" s="1729"/>
      <c r="G86" s="1601" t="s">
        <v>187</v>
      </c>
      <c r="H86" s="1602"/>
      <c r="I86" s="1733"/>
    </row>
    <row r="87" spans="1:16">
      <c r="B87" s="1740"/>
      <c r="C87" s="1741"/>
      <c r="D87" s="1742"/>
      <c r="E87" s="1130" t="s">
        <v>179</v>
      </c>
      <c r="F87" s="84" t="s">
        <v>180</v>
      </c>
      <c r="G87" s="1734"/>
      <c r="H87" s="1735"/>
      <c r="I87" s="1736"/>
    </row>
    <row r="88" spans="1:16">
      <c r="B88" s="1723" t="s">
        <v>182</v>
      </c>
      <c r="C88" s="1724"/>
      <c r="D88" s="1725"/>
      <c r="E88" s="85">
        <v>453</v>
      </c>
      <c r="F88" s="1173">
        <v>413</v>
      </c>
      <c r="G88" s="1667" t="s">
        <v>188</v>
      </c>
      <c r="H88" s="1668"/>
      <c r="I88" s="87">
        <v>952</v>
      </c>
    </row>
    <row r="89" spans="1:16">
      <c r="B89" s="66"/>
      <c r="C89" s="1714" t="s">
        <v>167</v>
      </c>
      <c r="D89" s="1715"/>
      <c r="E89" s="85">
        <v>453</v>
      </c>
      <c r="F89" s="72">
        <v>413</v>
      </c>
      <c r="G89" s="1726" t="s">
        <v>167</v>
      </c>
      <c r="H89" s="1727"/>
      <c r="I89" s="87">
        <v>952</v>
      </c>
    </row>
    <row r="90" spans="1:16">
      <c r="B90" s="76"/>
      <c r="C90" s="1717" t="s">
        <v>168</v>
      </c>
      <c r="D90" s="1718"/>
      <c r="E90" s="85">
        <v>0</v>
      </c>
      <c r="F90" s="72">
        <v>0</v>
      </c>
      <c r="G90" s="1719" t="s">
        <v>168</v>
      </c>
      <c r="H90" s="1720"/>
      <c r="I90" s="87">
        <v>0</v>
      </c>
    </row>
    <row r="91" spans="1:16">
      <c r="B91" s="1723" t="s">
        <v>183</v>
      </c>
      <c r="C91" s="1724"/>
      <c r="D91" s="1725"/>
      <c r="E91" s="88">
        <v>2683</v>
      </c>
      <c r="F91" s="1170">
        <v>2239</v>
      </c>
      <c r="G91" s="1667" t="s">
        <v>189</v>
      </c>
      <c r="H91" s="1668"/>
      <c r="I91" s="89">
        <v>675</v>
      </c>
    </row>
    <row r="92" spans="1:16">
      <c r="B92" s="66"/>
      <c r="C92" s="1714" t="s">
        <v>167</v>
      </c>
      <c r="D92" s="1715"/>
      <c r="E92" s="85">
        <v>2683</v>
      </c>
      <c r="F92" s="72">
        <v>2239</v>
      </c>
      <c r="G92" s="1726" t="s">
        <v>167</v>
      </c>
      <c r="H92" s="1727"/>
      <c r="I92" s="87">
        <v>675</v>
      </c>
    </row>
    <row r="93" spans="1:16">
      <c r="B93" s="76"/>
      <c r="C93" s="1717" t="s">
        <v>168</v>
      </c>
      <c r="D93" s="1718"/>
      <c r="E93" s="85">
        <v>0</v>
      </c>
      <c r="F93" s="72">
        <v>0</v>
      </c>
      <c r="G93" s="1719" t="s">
        <v>168</v>
      </c>
      <c r="H93" s="1720"/>
      <c r="I93" s="87">
        <v>0</v>
      </c>
    </row>
    <row r="94" spans="1:16" ht="12" customHeight="1" thickBot="1">
      <c r="B94" s="1723" t="s">
        <v>190</v>
      </c>
      <c r="C94" s="1730"/>
      <c r="D94" s="1731"/>
      <c r="E94" s="88">
        <v>607</v>
      </c>
      <c r="F94" s="1170">
        <v>1063</v>
      </c>
      <c r="G94" s="1732" t="s">
        <v>5</v>
      </c>
      <c r="H94" s="1689"/>
      <c r="I94" s="90">
        <v>1627</v>
      </c>
    </row>
    <row r="95" spans="1:16">
      <c r="B95" s="66"/>
      <c r="C95" s="1714" t="s">
        <v>167</v>
      </c>
      <c r="D95" s="1715"/>
      <c r="E95" s="85">
        <v>607</v>
      </c>
      <c r="F95" s="72">
        <v>1063</v>
      </c>
    </row>
    <row r="96" spans="1:16">
      <c r="B96" s="76"/>
      <c r="C96" s="1717" t="s">
        <v>168</v>
      </c>
      <c r="D96" s="1718"/>
      <c r="E96" s="85">
        <v>0</v>
      </c>
      <c r="F96" s="72">
        <v>0</v>
      </c>
    </row>
    <row r="97" spans="1:11" ht="12" customHeight="1" thickBot="1">
      <c r="B97" s="1707" t="s">
        <v>5</v>
      </c>
      <c r="C97" s="1708"/>
      <c r="D97" s="1709"/>
      <c r="E97" s="91">
        <v>3743</v>
      </c>
      <c r="F97" s="92">
        <v>3715</v>
      </c>
    </row>
    <row r="98" spans="1:11"/>
    <row r="99" spans="1:11" ht="12" thickBot="1">
      <c r="A99" s="32" t="s">
        <v>191</v>
      </c>
      <c r="J99" s="34" t="s">
        <v>2676</v>
      </c>
      <c r="K99" s="58"/>
    </row>
    <row r="100" spans="1:11" ht="11.25" customHeight="1">
      <c r="B100" s="1710" t="s">
        <v>166</v>
      </c>
      <c r="C100" s="1695"/>
      <c r="D100" s="1711"/>
      <c r="E100" s="1712" t="s">
        <v>192</v>
      </c>
      <c r="F100" s="1713"/>
      <c r="G100" s="1712" t="s">
        <v>193</v>
      </c>
      <c r="H100" s="1713"/>
      <c r="I100" s="1721" t="s">
        <v>194</v>
      </c>
      <c r="J100" s="1722"/>
    </row>
    <row r="101" spans="1:11">
      <c r="B101" s="1703" t="s">
        <v>195</v>
      </c>
      <c r="C101" s="1594"/>
      <c r="D101" s="1639"/>
      <c r="E101" s="1704">
        <v>44</v>
      </c>
      <c r="F101" s="1705"/>
      <c r="G101" s="1704">
        <v>55</v>
      </c>
      <c r="H101" s="1705"/>
      <c r="I101" s="1704">
        <v>179</v>
      </c>
      <c r="J101" s="1706"/>
    </row>
    <row r="102" spans="1:11">
      <c r="B102" s="93"/>
      <c r="C102" s="1714" t="s">
        <v>167</v>
      </c>
      <c r="D102" s="1715"/>
      <c r="E102" s="1698">
        <v>42</v>
      </c>
      <c r="F102" s="1716"/>
      <c r="G102" s="1698">
        <v>51</v>
      </c>
      <c r="H102" s="1716"/>
      <c r="I102" s="1698">
        <v>162</v>
      </c>
      <c r="J102" s="1699"/>
    </row>
    <row r="103" spans="1:11" ht="12" thickBot="1">
      <c r="B103" s="94"/>
      <c r="C103" s="1700" t="s">
        <v>168</v>
      </c>
      <c r="D103" s="1701"/>
      <c r="E103" s="1610">
        <v>2</v>
      </c>
      <c r="F103" s="1702"/>
      <c r="G103" s="1610">
        <v>4</v>
      </c>
      <c r="H103" s="1702"/>
      <c r="I103" s="1610">
        <v>17</v>
      </c>
      <c r="J103" s="1612"/>
    </row>
    <row r="104" spans="1:11"/>
    <row r="105" spans="1:11"/>
    <row r="106" spans="1:11"/>
  </sheetData>
  <mergeCells count="122">
    <mergeCell ref="B61:B68"/>
    <mergeCell ref="C61:E61"/>
    <mergeCell ref="D62:E62"/>
    <mergeCell ref="D63:E63"/>
    <mergeCell ref="D64:E64"/>
    <mergeCell ref="D65:E65"/>
    <mergeCell ref="D66:E66"/>
    <mergeCell ref="D67:E67"/>
    <mergeCell ref="C68:E68"/>
    <mergeCell ref="B53:B60"/>
    <mergeCell ref="C53:E53"/>
    <mergeCell ref="D54:E54"/>
    <mergeCell ref="D55:E55"/>
    <mergeCell ref="D56:E56"/>
    <mergeCell ref="D57:E57"/>
    <mergeCell ref="D58:E58"/>
    <mergeCell ref="D59:E59"/>
    <mergeCell ref="C60:E60"/>
    <mergeCell ref="B45:B52"/>
    <mergeCell ref="C45:E45"/>
    <mergeCell ref="D46:E46"/>
    <mergeCell ref="D47:E47"/>
    <mergeCell ref="D48:E48"/>
    <mergeCell ref="D49:E49"/>
    <mergeCell ref="D50:E50"/>
    <mergeCell ref="D51:E51"/>
    <mergeCell ref="C52:E52"/>
    <mergeCell ref="C102:D102"/>
    <mergeCell ref="E102:F102"/>
    <mergeCell ref="G102:H102"/>
    <mergeCell ref="I102:J102"/>
    <mergeCell ref="C103:D103"/>
    <mergeCell ref="E103:F103"/>
    <mergeCell ref="G103:H103"/>
    <mergeCell ref="I103:J103"/>
    <mergeCell ref="B101:D101"/>
    <mergeCell ref="E101:F101"/>
    <mergeCell ref="G101:H101"/>
    <mergeCell ref="I101:J101"/>
    <mergeCell ref="I100:J100"/>
    <mergeCell ref="C90:D90"/>
    <mergeCell ref="G90:H90"/>
    <mergeCell ref="B91:D91"/>
    <mergeCell ref="G91:H91"/>
    <mergeCell ref="C92:D92"/>
    <mergeCell ref="E86:F86"/>
    <mergeCell ref="G86:I87"/>
    <mergeCell ref="B88:D88"/>
    <mergeCell ref="G88:H88"/>
    <mergeCell ref="C89:D89"/>
    <mergeCell ref="G89:H89"/>
    <mergeCell ref="B86:D87"/>
    <mergeCell ref="G93:H93"/>
    <mergeCell ref="B94:D94"/>
    <mergeCell ref="G94:H94"/>
    <mergeCell ref="C95:D95"/>
    <mergeCell ref="C96:D96"/>
    <mergeCell ref="G92:H92"/>
    <mergeCell ref="B97:D97"/>
    <mergeCell ref="B100:D100"/>
    <mergeCell ref="E100:F100"/>
    <mergeCell ref="G100:H100"/>
    <mergeCell ref="C79:D79"/>
    <mergeCell ref="B80:D80"/>
    <mergeCell ref="C81:D81"/>
    <mergeCell ref="C82:D82"/>
    <mergeCell ref="B83:D83"/>
    <mergeCell ref="C93:D93"/>
    <mergeCell ref="O72:P72"/>
    <mergeCell ref="B74:D74"/>
    <mergeCell ref="C75:D75"/>
    <mergeCell ref="C76:D76"/>
    <mergeCell ref="B77:D77"/>
    <mergeCell ref="K72:L72"/>
    <mergeCell ref="M72:N72"/>
    <mergeCell ref="C78:D78"/>
    <mergeCell ref="B72:D73"/>
    <mergeCell ref="E72:F72"/>
    <mergeCell ref="G72:H72"/>
    <mergeCell ref="I72:J72"/>
    <mergeCell ref="B32:B41"/>
    <mergeCell ref="C32:E32"/>
    <mergeCell ref="D34:E34"/>
    <mergeCell ref="D35:E35"/>
    <mergeCell ref="D36:E36"/>
    <mergeCell ref="D37:E37"/>
    <mergeCell ref="D38:E38"/>
    <mergeCell ref="D39:E39"/>
    <mergeCell ref="C41:E41"/>
    <mergeCell ref="B22:B31"/>
    <mergeCell ref="C22:E22"/>
    <mergeCell ref="D24:E24"/>
    <mergeCell ref="D25:E25"/>
    <mergeCell ref="D26:E26"/>
    <mergeCell ref="D27:E27"/>
    <mergeCell ref="D28:E28"/>
    <mergeCell ref="D29:E29"/>
    <mergeCell ref="C31:E31"/>
    <mergeCell ref="B12:B21"/>
    <mergeCell ref="C12:E12"/>
    <mergeCell ref="D14:E14"/>
    <mergeCell ref="D15:E15"/>
    <mergeCell ref="D16:E16"/>
    <mergeCell ref="D17:E17"/>
    <mergeCell ref="D18:E18"/>
    <mergeCell ref="D19:E19"/>
    <mergeCell ref="C21:E21"/>
    <mergeCell ref="M7:N7"/>
    <mergeCell ref="K8:L8"/>
    <mergeCell ref="M8:N8"/>
    <mergeCell ref="O1:P1"/>
    <mergeCell ref="A2:P2"/>
    <mergeCell ref="A3:P3"/>
    <mergeCell ref="B6:D6"/>
    <mergeCell ref="E6:F6"/>
    <mergeCell ref="G6:H6"/>
    <mergeCell ref="I6:N6"/>
    <mergeCell ref="B7:D8"/>
    <mergeCell ref="E7:F8"/>
    <mergeCell ref="G7:H8"/>
    <mergeCell ref="I7:J8"/>
    <mergeCell ref="K7:L7"/>
  </mergeCells>
  <phoneticPr fontId="40"/>
  <pageMargins left="0.7" right="0.7" top="0.75" bottom="0.75" header="0.3" footer="0.3"/>
  <pageSetup paperSize="9" scale="85" fitToHeight="0" orientation="portrait" r:id="rId1"/>
  <rowBreaks count="1" manualBreakCount="1">
    <brk id="7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6" tint="0.59999389629810485"/>
    <pageSetUpPr fitToPage="1"/>
  </sheetPr>
  <dimension ref="A1:P1281"/>
  <sheetViews>
    <sheetView workbookViewId="0">
      <selection activeCell="F60" sqref="F60"/>
    </sheetView>
  </sheetViews>
  <sheetFormatPr defaultColWidth="0" defaultRowHeight="11.25" zeroHeight="1"/>
  <cols>
    <col min="1" max="1" width="1.5" style="102" customWidth="1"/>
    <col min="2" max="2" width="2.5" style="102" customWidth="1"/>
    <col min="3" max="3" width="2.375" style="102" customWidth="1"/>
    <col min="4" max="4" width="10" style="102" customWidth="1"/>
    <col min="5" max="15" width="7.875" style="102" customWidth="1"/>
    <col min="16" max="16" width="2.25" style="102" customWidth="1"/>
    <col min="17" max="17" width="9" style="102" hidden="1" customWidth="1"/>
    <col min="18" max="16384" width="9" style="102" hidden="1"/>
  </cols>
  <sheetData>
    <row r="1" spans="1:16" ht="12" customHeight="1">
      <c r="N1" s="1681" t="s">
        <v>154</v>
      </c>
      <c r="O1" s="1682"/>
    </row>
    <row r="2" spans="1:16" ht="15" customHeight="1">
      <c r="A2" s="1683" t="s">
        <v>155</v>
      </c>
      <c r="B2" s="1683"/>
      <c r="C2" s="1683"/>
      <c r="D2" s="1683"/>
      <c r="E2" s="1683"/>
      <c r="F2" s="1683"/>
      <c r="G2" s="1683"/>
      <c r="H2" s="1683"/>
      <c r="I2" s="1683"/>
      <c r="J2" s="1683"/>
      <c r="K2" s="1683"/>
      <c r="L2" s="1683"/>
      <c r="M2" s="1683"/>
      <c r="N2" s="1683"/>
      <c r="O2" s="1683"/>
    </row>
    <row r="3" spans="1:16" ht="15" customHeight="1">
      <c r="A3" s="1684" t="s">
        <v>2717</v>
      </c>
      <c r="B3" s="1684"/>
      <c r="C3" s="1684"/>
      <c r="D3" s="1684"/>
      <c r="E3" s="1684"/>
      <c r="F3" s="1684"/>
      <c r="G3" s="1684"/>
      <c r="H3" s="1684"/>
      <c r="I3" s="1684"/>
      <c r="J3" s="1684"/>
      <c r="K3" s="1684"/>
      <c r="L3" s="1684"/>
      <c r="M3" s="1684"/>
      <c r="N3" s="1684"/>
      <c r="O3" s="1684"/>
    </row>
    <row r="4" spans="1:16" ht="4.5" customHeight="1">
      <c r="A4" s="1141"/>
      <c r="B4" s="1141"/>
      <c r="C4" s="1141"/>
      <c r="D4" s="1141"/>
      <c r="E4" s="1141"/>
      <c r="F4" s="1141"/>
      <c r="G4" s="1141"/>
      <c r="H4" s="1141"/>
      <c r="I4" s="1141"/>
      <c r="J4" s="1141"/>
      <c r="K4" s="1141"/>
      <c r="L4" s="1141"/>
      <c r="M4" s="1141"/>
      <c r="N4" s="1141"/>
      <c r="O4" s="1141"/>
      <c r="P4" s="1141"/>
    </row>
    <row r="5" spans="1:16" s="32" customFormat="1" ht="15" customHeight="1" thickBot="1">
      <c r="A5" s="1142" t="s">
        <v>2716</v>
      </c>
      <c r="B5" s="1142"/>
      <c r="C5" s="1142"/>
      <c r="D5" s="1142"/>
      <c r="E5" s="1142"/>
      <c r="F5" s="1142"/>
      <c r="G5" s="1142"/>
      <c r="H5" s="1142"/>
      <c r="I5" s="1142"/>
      <c r="J5" s="1142"/>
      <c r="K5" s="1142"/>
      <c r="L5" s="1142"/>
      <c r="M5" s="1143"/>
      <c r="N5" s="1142"/>
      <c r="O5" s="1144" t="s">
        <v>2713</v>
      </c>
      <c r="P5" s="1142"/>
    </row>
    <row r="6" spans="1:16" s="32" customFormat="1" ht="15" customHeight="1">
      <c r="A6" s="1142"/>
      <c r="B6" s="1792" t="s">
        <v>166</v>
      </c>
      <c r="C6" s="1793"/>
      <c r="D6" s="1793"/>
      <c r="E6" s="1145" t="s">
        <v>6</v>
      </c>
      <c r="F6" s="1145" t="s">
        <v>7</v>
      </c>
      <c r="G6" s="1146" t="s">
        <v>207</v>
      </c>
      <c r="H6" s="1145" t="s">
        <v>8</v>
      </c>
      <c r="I6" s="1145" t="s">
        <v>9</v>
      </c>
      <c r="J6" s="1145" t="s">
        <v>10</v>
      </c>
      <c r="K6" s="1145" t="s">
        <v>11</v>
      </c>
      <c r="L6" s="1145" t="s">
        <v>12</v>
      </c>
      <c r="M6" s="1147" t="s">
        <v>44</v>
      </c>
      <c r="N6" s="1142"/>
      <c r="O6" s="1142"/>
      <c r="P6" s="1142"/>
    </row>
    <row r="7" spans="1:16" s="32" customFormat="1" ht="14.25" customHeight="1">
      <c r="A7" s="1142"/>
      <c r="B7" s="1799" t="s">
        <v>167</v>
      </c>
      <c r="C7" s="1800"/>
      <c r="D7" s="1801"/>
      <c r="E7" s="1148">
        <v>337452</v>
      </c>
      <c r="F7" s="1148">
        <v>463802</v>
      </c>
      <c r="G7" s="1148">
        <v>0</v>
      </c>
      <c r="H7" s="1148">
        <v>952818</v>
      </c>
      <c r="I7" s="1148">
        <v>846472</v>
      </c>
      <c r="J7" s="1148">
        <v>507011</v>
      </c>
      <c r="K7" s="1148">
        <v>349419</v>
      </c>
      <c r="L7" s="1148">
        <v>222675</v>
      </c>
      <c r="M7" s="1149">
        <v>3679649</v>
      </c>
      <c r="N7" s="1142"/>
      <c r="O7" s="1142"/>
      <c r="P7" s="1142"/>
    </row>
    <row r="8" spans="1:16" s="32" customFormat="1" ht="14.25" customHeight="1">
      <c r="A8" s="1142"/>
      <c r="B8" s="1789" t="s">
        <v>168</v>
      </c>
      <c r="C8" s="1790"/>
      <c r="D8" s="1791"/>
      <c r="E8" s="1148">
        <v>5182</v>
      </c>
      <c r="F8" s="1148">
        <v>11327</v>
      </c>
      <c r="G8" s="1148">
        <v>0</v>
      </c>
      <c r="H8" s="1148">
        <v>16588</v>
      </c>
      <c r="I8" s="1148">
        <v>22811</v>
      </c>
      <c r="J8" s="1148">
        <v>12968</v>
      </c>
      <c r="K8" s="1148">
        <v>9126</v>
      </c>
      <c r="L8" s="1148">
        <v>9087</v>
      </c>
      <c r="M8" s="1149">
        <v>87089</v>
      </c>
      <c r="N8" s="1142"/>
      <c r="O8" s="1142"/>
      <c r="P8" s="1142"/>
    </row>
    <row r="9" spans="1:16" s="32" customFormat="1" ht="14.25" customHeight="1" thickBot="1">
      <c r="A9" s="1142"/>
      <c r="B9" s="1797" t="s">
        <v>5</v>
      </c>
      <c r="C9" s="1798"/>
      <c r="D9" s="1798"/>
      <c r="E9" s="1150">
        <v>342634</v>
      </c>
      <c r="F9" s="1150">
        <v>475129</v>
      </c>
      <c r="G9" s="1150">
        <v>0</v>
      </c>
      <c r="H9" s="1150">
        <v>969406</v>
      </c>
      <c r="I9" s="1150">
        <v>869283</v>
      </c>
      <c r="J9" s="1150">
        <v>519979</v>
      </c>
      <c r="K9" s="1150">
        <v>358545</v>
      </c>
      <c r="L9" s="1150">
        <v>231762</v>
      </c>
      <c r="M9" s="1151">
        <v>3766738</v>
      </c>
      <c r="N9" s="1142"/>
      <c r="O9" s="1142"/>
      <c r="P9" s="1142"/>
    </row>
    <row r="10" spans="1:16" s="32" customFormat="1" ht="3.75" customHeight="1">
      <c r="A10" s="1142"/>
      <c r="B10" s="1142"/>
      <c r="C10" s="1142"/>
      <c r="D10" s="1142"/>
      <c r="E10" s="1142"/>
      <c r="F10" s="1142"/>
      <c r="G10" s="1142"/>
      <c r="H10" s="1142"/>
      <c r="I10" s="1142"/>
      <c r="J10" s="1142"/>
      <c r="K10" s="1142"/>
      <c r="L10" s="1142"/>
      <c r="M10" s="1142"/>
      <c r="N10" s="1142"/>
      <c r="O10" s="1142"/>
      <c r="P10" s="1142"/>
    </row>
    <row r="11" spans="1:16" s="32" customFormat="1" ht="15" customHeight="1" thickBot="1">
      <c r="A11" s="32" t="s">
        <v>1593</v>
      </c>
      <c r="M11" s="58"/>
      <c r="N11" s="58"/>
    </row>
    <row r="12" spans="1:16" s="32" customFormat="1" ht="15" customHeight="1">
      <c r="B12" s="1648" t="s">
        <v>166</v>
      </c>
      <c r="C12" s="1649"/>
      <c r="D12" s="1649"/>
      <c r="E12" s="1126" t="s">
        <v>6</v>
      </c>
      <c r="F12" s="1126" t="s">
        <v>7</v>
      </c>
      <c r="G12" s="1126" t="s">
        <v>8</v>
      </c>
      <c r="H12" s="1126" t="s">
        <v>9</v>
      </c>
      <c r="I12" s="1126" t="s">
        <v>10</v>
      </c>
      <c r="J12" s="1126" t="s">
        <v>11</v>
      </c>
      <c r="K12" s="1126" t="s">
        <v>12</v>
      </c>
      <c r="L12" s="104" t="s">
        <v>44</v>
      </c>
    </row>
    <row r="13" spans="1:16" s="32" customFormat="1" ht="15" customHeight="1">
      <c r="B13" s="1667" t="s">
        <v>208</v>
      </c>
      <c r="C13" s="1668"/>
      <c r="D13" s="1669"/>
      <c r="E13" s="73">
        <v>55817</v>
      </c>
      <c r="F13" s="73">
        <v>68526</v>
      </c>
      <c r="G13" s="73">
        <v>311363</v>
      </c>
      <c r="H13" s="73">
        <v>287677</v>
      </c>
      <c r="I13" s="73">
        <v>159558</v>
      </c>
      <c r="J13" s="73">
        <v>120390</v>
      </c>
      <c r="K13" s="73">
        <v>94847</v>
      </c>
      <c r="L13" s="89">
        <v>1098178</v>
      </c>
    </row>
    <row r="14" spans="1:16" s="32" customFormat="1" ht="15" customHeight="1">
      <c r="B14" s="1664" t="s">
        <v>209</v>
      </c>
      <c r="C14" s="1665"/>
      <c r="D14" s="1666"/>
      <c r="E14" s="67">
        <v>46</v>
      </c>
      <c r="F14" s="67">
        <v>373</v>
      </c>
      <c r="G14" s="67">
        <v>1559</v>
      </c>
      <c r="H14" s="67">
        <v>5080</v>
      </c>
      <c r="I14" s="67">
        <v>7497</v>
      </c>
      <c r="J14" s="67">
        <v>17057</v>
      </c>
      <c r="K14" s="67">
        <v>32650</v>
      </c>
      <c r="L14" s="108">
        <v>64262</v>
      </c>
    </row>
    <row r="15" spans="1:16" s="32" customFormat="1" ht="15" customHeight="1">
      <c r="B15" s="1664" t="s">
        <v>210</v>
      </c>
      <c r="C15" s="1665"/>
      <c r="D15" s="1666"/>
      <c r="E15" s="67">
        <v>21029</v>
      </c>
      <c r="F15" s="67">
        <v>42234</v>
      </c>
      <c r="G15" s="67">
        <v>91108</v>
      </c>
      <c r="H15" s="67">
        <v>104934</v>
      </c>
      <c r="I15" s="67">
        <v>71467</v>
      </c>
      <c r="J15" s="67">
        <v>68926</v>
      </c>
      <c r="K15" s="67">
        <v>69258</v>
      </c>
      <c r="L15" s="108">
        <v>468956</v>
      </c>
    </row>
    <row r="16" spans="1:16" s="32" customFormat="1" ht="15" customHeight="1">
      <c r="B16" s="1664" t="s">
        <v>211</v>
      </c>
      <c r="C16" s="1665"/>
      <c r="D16" s="1666"/>
      <c r="E16" s="67">
        <v>4247</v>
      </c>
      <c r="F16" s="67">
        <v>10944</v>
      </c>
      <c r="G16" s="67">
        <v>16296</v>
      </c>
      <c r="H16" s="67">
        <v>23440</v>
      </c>
      <c r="I16" s="67">
        <v>16874</v>
      </c>
      <c r="J16" s="67">
        <v>15181</v>
      </c>
      <c r="K16" s="67">
        <v>12888</v>
      </c>
      <c r="L16" s="108">
        <v>99870</v>
      </c>
    </row>
    <row r="17" spans="1:16" s="32" customFormat="1" ht="15" customHeight="1">
      <c r="B17" s="1664" t="s">
        <v>212</v>
      </c>
      <c r="C17" s="1665"/>
      <c r="D17" s="1666"/>
      <c r="E17" s="67">
        <v>17465</v>
      </c>
      <c r="F17" s="67">
        <v>24657</v>
      </c>
      <c r="G17" s="67">
        <v>115670</v>
      </c>
      <c r="H17" s="67">
        <v>137230</v>
      </c>
      <c r="I17" s="67">
        <v>125192</v>
      </c>
      <c r="J17" s="67">
        <v>122855</v>
      </c>
      <c r="K17" s="67">
        <v>112976</v>
      </c>
      <c r="L17" s="108">
        <v>656045</v>
      </c>
    </row>
    <row r="18" spans="1:16" s="32" customFormat="1" ht="15" customHeight="1">
      <c r="B18" s="1664" t="s">
        <v>213</v>
      </c>
      <c r="C18" s="1665"/>
      <c r="D18" s="1666"/>
      <c r="E18" s="67">
        <v>75951</v>
      </c>
      <c r="F18" s="67">
        <v>89360</v>
      </c>
      <c r="G18" s="67">
        <v>403706</v>
      </c>
      <c r="H18" s="67">
        <v>338721</v>
      </c>
      <c r="I18" s="67">
        <v>190582</v>
      </c>
      <c r="J18" s="67">
        <v>113082</v>
      </c>
      <c r="K18" s="67">
        <v>61003</v>
      </c>
      <c r="L18" s="108">
        <v>1272405</v>
      </c>
    </row>
    <row r="19" spans="1:16" s="32" customFormat="1" ht="15" customHeight="1">
      <c r="B19" s="1664" t="s">
        <v>214</v>
      </c>
      <c r="C19" s="1665"/>
      <c r="D19" s="1666"/>
      <c r="E19" s="67">
        <v>60883</v>
      </c>
      <c r="F19" s="67">
        <v>91216</v>
      </c>
      <c r="G19" s="67">
        <v>143325</v>
      </c>
      <c r="H19" s="67">
        <v>141186</v>
      </c>
      <c r="I19" s="67">
        <v>77531</v>
      </c>
      <c r="J19" s="67">
        <v>45566</v>
      </c>
      <c r="K19" s="67">
        <v>20774</v>
      </c>
      <c r="L19" s="108">
        <v>580481</v>
      </c>
    </row>
    <row r="20" spans="1:16" s="32" customFormat="1" ht="15" customHeight="1">
      <c r="B20" s="1664" t="s">
        <v>215</v>
      </c>
      <c r="C20" s="1665"/>
      <c r="D20" s="1666"/>
      <c r="E20" s="67">
        <v>2827</v>
      </c>
      <c r="F20" s="67">
        <v>7716</v>
      </c>
      <c r="G20" s="67">
        <v>54908</v>
      </c>
      <c r="H20" s="67">
        <v>81530</v>
      </c>
      <c r="I20" s="67">
        <v>89286</v>
      </c>
      <c r="J20" s="67">
        <v>62696</v>
      </c>
      <c r="K20" s="67">
        <v>37176</v>
      </c>
      <c r="L20" s="108">
        <v>336139</v>
      </c>
    </row>
    <row r="21" spans="1:16" s="32" customFormat="1" ht="15" customHeight="1">
      <c r="B21" s="1664" t="s">
        <v>216</v>
      </c>
      <c r="C21" s="1665"/>
      <c r="D21" s="1666"/>
      <c r="E21" s="67">
        <v>224</v>
      </c>
      <c r="F21" s="67">
        <v>857</v>
      </c>
      <c r="G21" s="67">
        <v>6962</v>
      </c>
      <c r="H21" s="67">
        <v>11351</v>
      </c>
      <c r="I21" s="67">
        <v>11938</v>
      </c>
      <c r="J21" s="67">
        <v>9794</v>
      </c>
      <c r="K21" s="67">
        <v>7271</v>
      </c>
      <c r="L21" s="108">
        <v>48397</v>
      </c>
    </row>
    <row r="22" spans="1:16" s="32" customFormat="1" ht="15" customHeight="1">
      <c r="B22" s="1664" t="s">
        <v>217</v>
      </c>
      <c r="C22" s="1665"/>
      <c r="D22" s="1666"/>
      <c r="E22" s="67">
        <v>6</v>
      </c>
      <c r="F22" s="67">
        <v>26</v>
      </c>
      <c r="G22" s="67">
        <v>266</v>
      </c>
      <c r="H22" s="67">
        <v>396</v>
      </c>
      <c r="I22" s="67">
        <v>378</v>
      </c>
      <c r="J22" s="67">
        <v>409</v>
      </c>
      <c r="K22" s="67">
        <v>635</v>
      </c>
      <c r="L22" s="108">
        <v>2116</v>
      </c>
    </row>
    <row r="23" spans="1:16" s="32" customFormat="1" ht="15" customHeight="1">
      <c r="B23" s="1664" t="s">
        <v>218</v>
      </c>
      <c r="C23" s="1665"/>
      <c r="D23" s="1666"/>
      <c r="E23" s="67">
        <v>153592</v>
      </c>
      <c r="F23" s="67">
        <v>283164</v>
      </c>
      <c r="G23" s="67">
        <v>349397</v>
      </c>
      <c r="H23" s="67">
        <v>510861</v>
      </c>
      <c r="I23" s="67">
        <v>328014</v>
      </c>
      <c r="J23" s="67">
        <v>245410</v>
      </c>
      <c r="K23" s="67">
        <v>164900</v>
      </c>
      <c r="L23" s="108">
        <v>2035338</v>
      </c>
    </row>
    <row r="24" spans="1:16" s="32" customFormat="1" ht="15" customHeight="1">
      <c r="B24" s="1802" t="s">
        <v>219</v>
      </c>
      <c r="C24" s="1803"/>
      <c r="D24" s="1804"/>
      <c r="E24" s="67">
        <v>15211</v>
      </c>
      <c r="F24" s="67">
        <v>13472</v>
      </c>
      <c r="G24" s="67">
        <v>49881</v>
      </c>
      <c r="H24" s="67">
        <v>41919</v>
      </c>
      <c r="I24" s="67">
        <v>35681</v>
      </c>
      <c r="J24" s="67">
        <v>36975</v>
      </c>
      <c r="K24" s="67">
        <v>26065</v>
      </c>
      <c r="L24" s="1167">
        <v>219204</v>
      </c>
    </row>
    <row r="25" spans="1:16" s="32" customFormat="1" ht="14.25" customHeight="1" thickBot="1">
      <c r="B25" s="1805" t="s">
        <v>220</v>
      </c>
      <c r="C25" s="1806"/>
      <c r="D25" s="1807"/>
      <c r="E25" s="109">
        <v>310965</v>
      </c>
      <c r="F25" s="109">
        <v>442744</v>
      </c>
      <c r="G25" s="109">
        <v>885658</v>
      </c>
      <c r="H25" s="109">
        <v>784405</v>
      </c>
      <c r="I25" s="109">
        <v>439830</v>
      </c>
      <c r="J25" s="109">
        <v>286276</v>
      </c>
      <c r="K25" s="109">
        <v>180459</v>
      </c>
      <c r="L25" s="1168">
        <v>3330337</v>
      </c>
    </row>
    <row r="26" spans="1:16" s="32" customFormat="1" ht="9" customHeight="1">
      <c r="B26" s="111" t="s">
        <v>221</v>
      </c>
    </row>
    <row r="27" spans="1:16" s="32" customFormat="1" ht="3.75" customHeight="1">
      <c r="B27" s="111"/>
    </row>
    <row r="28" spans="1:16" s="32" customFormat="1" ht="15" customHeight="1" thickBot="1">
      <c r="A28" s="1142" t="s">
        <v>1594</v>
      </c>
      <c r="B28" s="1142"/>
      <c r="C28" s="1142"/>
      <c r="D28" s="1142"/>
      <c r="E28" s="1142"/>
      <c r="F28" s="1142"/>
      <c r="G28" s="1142"/>
      <c r="H28" s="1142"/>
      <c r="I28" s="1142"/>
      <c r="J28" s="1142"/>
      <c r="K28" s="1142"/>
      <c r="L28" s="1142"/>
      <c r="M28" s="1143"/>
      <c r="N28" s="1143"/>
      <c r="O28" s="1142"/>
      <c r="P28" s="1142"/>
    </row>
    <row r="29" spans="1:16" s="32" customFormat="1" ht="15" customHeight="1">
      <c r="A29" s="1142"/>
      <c r="B29" s="1792" t="s">
        <v>166</v>
      </c>
      <c r="C29" s="1793"/>
      <c r="D29" s="1793"/>
      <c r="E29" s="1145" t="s">
        <v>6</v>
      </c>
      <c r="F29" s="1145" t="s">
        <v>7</v>
      </c>
      <c r="G29" s="1146" t="s">
        <v>207</v>
      </c>
      <c r="H29" s="1145" t="s">
        <v>8</v>
      </c>
      <c r="I29" s="1145" t="s">
        <v>9</v>
      </c>
      <c r="J29" s="1145" t="s">
        <v>10</v>
      </c>
      <c r="K29" s="1145" t="s">
        <v>11</v>
      </c>
      <c r="L29" s="1145" t="s">
        <v>12</v>
      </c>
      <c r="M29" s="1147" t="s">
        <v>44</v>
      </c>
      <c r="N29" s="1142"/>
      <c r="O29" s="1142"/>
      <c r="P29" s="1142"/>
    </row>
    <row r="30" spans="1:16" s="32" customFormat="1" ht="14.25" customHeight="1">
      <c r="A30" s="1142"/>
      <c r="B30" s="1794" t="s">
        <v>208</v>
      </c>
      <c r="C30" s="1795"/>
      <c r="D30" s="1796"/>
      <c r="E30" s="1152">
        <v>5090</v>
      </c>
      <c r="F30" s="1152">
        <v>5048</v>
      </c>
      <c r="G30" s="1152">
        <v>0</v>
      </c>
      <c r="H30" s="1152">
        <v>27030</v>
      </c>
      <c r="I30" s="1152">
        <v>24877</v>
      </c>
      <c r="J30" s="1152">
        <v>14668</v>
      </c>
      <c r="K30" s="1152">
        <v>11038</v>
      </c>
      <c r="L30" s="1152">
        <v>8494</v>
      </c>
      <c r="M30" s="1153">
        <v>96245</v>
      </c>
      <c r="N30" s="1142"/>
      <c r="O30" s="1142"/>
      <c r="P30" s="1142"/>
    </row>
    <row r="31" spans="1:16" s="32" customFormat="1" ht="14.25" customHeight="1">
      <c r="A31" s="1142"/>
      <c r="B31" s="1786" t="s">
        <v>209</v>
      </c>
      <c r="C31" s="1787"/>
      <c r="D31" s="1788"/>
      <c r="E31" s="1154">
        <v>0</v>
      </c>
      <c r="F31" s="1154">
        <v>27</v>
      </c>
      <c r="G31" s="1154">
        <v>0</v>
      </c>
      <c r="H31" s="1154">
        <v>154</v>
      </c>
      <c r="I31" s="1154">
        <v>560</v>
      </c>
      <c r="J31" s="1154">
        <v>756</v>
      </c>
      <c r="K31" s="1154">
        <v>1555</v>
      </c>
      <c r="L31" s="1154">
        <v>3162</v>
      </c>
      <c r="M31" s="1155">
        <v>6214</v>
      </c>
      <c r="N31" s="1142"/>
      <c r="O31" s="1142"/>
      <c r="P31" s="1142"/>
    </row>
    <row r="32" spans="1:16" s="32" customFormat="1" ht="14.25" customHeight="1">
      <c r="A32" s="1142"/>
      <c r="B32" s="1786" t="s">
        <v>210</v>
      </c>
      <c r="C32" s="1787"/>
      <c r="D32" s="1788"/>
      <c r="E32" s="1154">
        <v>2825</v>
      </c>
      <c r="F32" s="1154">
        <v>5151</v>
      </c>
      <c r="G32" s="1154">
        <v>0</v>
      </c>
      <c r="H32" s="1154">
        <v>11266</v>
      </c>
      <c r="I32" s="1154">
        <v>13423</v>
      </c>
      <c r="J32" s="1154">
        <v>9170</v>
      </c>
      <c r="K32" s="1154">
        <v>7801</v>
      </c>
      <c r="L32" s="1154">
        <v>6793</v>
      </c>
      <c r="M32" s="1155">
        <v>56429</v>
      </c>
      <c r="N32" s="1142"/>
      <c r="O32" s="1142"/>
      <c r="P32" s="1142"/>
    </row>
    <row r="33" spans="1:16" s="32" customFormat="1" ht="14.25" customHeight="1">
      <c r="A33" s="1142"/>
      <c r="B33" s="1786" t="s">
        <v>211</v>
      </c>
      <c r="C33" s="1787"/>
      <c r="D33" s="1788"/>
      <c r="E33" s="1154">
        <v>517</v>
      </c>
      <c r="F33" s="1154">
        <v>1206</v>
      </c>
      <c r="G33" s="1154">
        <v>0</v>
      </c>
      <c r="H33" s="1154">
        <v>2075</v>
      </c>
      <c r="I33" s="1154">
        <v>2834</v>
      </c>
      <c r="J33" s="1154">
        <v>2161</v>
      </c>
      <c r="K33" s="1154">
        <v>1862</v>
      </c>
      <c r="L33" s="1154">
        <v>1510</v>
      </c>
      <c r="M33" s="1155">
        <v>12165</v>
      </c>
      <c r="N33" s="1142"/>
      <c r="O33" s="1142"/>
      <c r="P33" s="1142"/>
    </row>
    <row r="34" spans="1:16" s="32" customFormat="1" ht="14.25" customHeight="1">
      <c r="A34" s="1142"/>
      <c r="B34" s="1786" t="s">
        <v>212</v>
      </c>
      <c r="C34" s="1787"/>
      <c r="D34" s="1788"/>
      <c r="E34" s="1154">
        <v>3085</v>
      </c>
      <c r="F34" s="1154">
        <v>3329</v>
      </c>
      <c r="G34" s="1154">
        <v>0</v>
      </c>
      <c r="H34" s="1154">
        <v>14472</v>
      </c>
      <c r="I34" s="1154">
        <v>17076</v>
      </c>
      <c r="J34" s="1154">
        <v>16003</v>
      </c>
      <c r="K34" s="1154">
        <v>15489</v>
      </c>
      <c r="L34" s="1154">
        <v>12930</v>
      </c>
      <c r="M34" s="1155">
        <v>82384</v>
      </c>
      <c r="N34" s="1142"/>
      <c r="O34" s="1142"/>
      <c r="P34" s="1142"/>
    </row>
    <row r="35" spans="1:16" s="32" customFormat="1" ht="14.25" customHeight="1">
      <c r="A35" s="1142"/>
      <c r="B35" s="1786" t="s">
        <v>213</v>
      </c>
      <c r="C35" s="1787"/>
      <c r="D35" s="1788"/>
      <c r="E35" s="1154">
        <v>6531</v>
      </c>
      <c r="F35" s="1154">
        <v>6270</v>
      </c>
      <c r="G35" s="1154">
        <v>0</v>
      </c>
      <c r="H35" s="1154">
        <v>34944</v>
      </c>
      <c r="I35" s="1154">
        <v>28748</v>
      </c>
      <c r="J35" s="1154">
        <v>16240</v>
      </c>
      <c r="K35" s="1154">
        <v>8966</v>
      </c>
      <c r="L35" s="1154">
        <v>4583</v>
      </c>
      <c r="M35" s="1155">
        <v>106282</v>
      </c>
      <c r="N35" s="1142"/>
      <c r="O35" s="1142"/>
      <c r="P35" s="1142"/>
    </row>
    <row r="36" spans="1:16" s="32" customFormat="1" ht="14.25" customHeight="1">
      <c r="A36" s="1142"/>
      <c r="B36" s="1786" t="s">
        <v>214</v>
      </c>
      <c r="C36" s="1787"/>
      <c r="D36" s="1788"/>
      <c r="E36" s="1154">
        <v>5969</v>
      </c>
      <c r="F36" s="1154">
        <v>7497</v>
      </c>
      <c r="G36" s="1154">
        <v>0</v>
      </c>
      <c r="H36" s="1154">
        <v>14981</v>
      </c>
      <c r="I36" s="1154">
        <v>14609</v>
      </c>
      <c r="J36" s="1154">
        <v>8332</v>
      </c>
      <c r="K36" s="1154">
        <v>4812</v>
      </c>
      <c r="L36" s="1154">
        <v>2119</v>
      </c>
      <c r="M36" s="1155">
        <v>58319</v>
      </c>
      <c r="N36" s="1142"/>
      <c r="O36" s="1142"/>
      <c r="P36" s="1142"/>
    </row>
    <row r="37" spans="1:16" s="32" customFormat="1" ht="14.25" customHeight="1">
      <c r="A37" s="1142"/>
      <c r="B37" s="1786" t="s">
        <v>215</v>
      </c>
      <c r="C37" s="1787"/>
      <c r="D37" s="1788"/>
      <c r="E37" s="1154">
        <v>280</v>
      </c>
      <c r="F37" s="1154">
        <v>577</v>
      </c>
      <c r="G37" s="1154">
        <v>0</v>
      </c>
      <c r="H37" s="1154">
        <v>4632</v>
      </c>
      <c r="I37" s="1154">
        <v>6495</v>
      </c>
      <c r="J37" s="1154">
        <v>6992</v>
      </c>
      <c r="K37" s="1154">
        <v>4752</v>
      </c>
      <c r="L37" s="1154">
        <v>2584</v>
      </c>
      <c r="M37" s="1155">
        <v>26312</v>
      </c>
      <c r="N37" s="1142"/>
      <c r="O37" s="1142"/>
      <c r="P37" s="1142"/>
    </row>
    <row r="38" spans="1:16" s="32" customFormat="1" ht="14.25" customHeight="1">
      <c r="A38" s="1142"/>
      <c r="B38" s="1786" t="s">
        <v>216</v>
      </c>
      <c r="C38" s="1787"/>
      <c r="D38" s="1788"/>
      <c r="E38" s="1154">
        <v>24</v>
      </c>
      <c r="F38" s="1154">
        <v>69</v>
      </c>
      <c r="G38" s="1154">
        <v>0</v>
      </c>
      <c r="H38" s="1154">
        <v>659</v>
      </c>
      <c r="I38" s="1154">
        <v>1146</v>
      </c>
      <c r="J38" s="1154">
        <v>1241</v>
      </c>
      <c r="K38" s="1154">
        <v>1090</v>
      </c>
      <c r="L38" s="1154">
        <v>716</v>
      </c>
      <c r="M38" s="1155">
        <v>4945</v>
      </c>
      <c r="N38" s="1142"/>
      <c r="O38" s="1142"/>
      <c r="P38" s="1142"/>
    </row>
    <row r="39" spans="1:16" s="32" customFormat="1" ht="14.25" customHeight="1">
      <c r="A39" s="1142"/>
      <c r="B39" s="1786" t="s">
        <v>217</v>
      </c>
      <c r="C39" s="1787"/>
      <c r="D39" s="1788"/>
      <c r="E39" s="1154">
        <v>1</v>
      </c>
      <c r="F39" s="1154">
        <v>5</v>
      </c>
      <c r="G39" s="1154">
        <v>0</v>
      </c>
      <c r="H39" s="1154">
        <v>19</v>
      </c>
      <c r="I39" s="1154">
        <v>21</v>
      </c>
      <c r="J39" s="1154">
        <v>33</v>
      </c>
      <c r="K39" s="1154">
        <v>36</v>
      </c>
      <c r="L39" s="1154">
        <v>65</v>
      </c>
      <c r="M39" s="1155">
        <v>180</v>
      </c>
      <c r="N39" s="1142"/>
      <c r="O39" s="1142"/>
      <c r="P39" s="1142"/>
    </row>
    <row r="40" spans="1:16" s="32" customFormat="1" ht="14.25" customHeight="1">
      <c r="A40" s="1142"/>
      <c r="B40" s="1786" t="s">
        <v>218</v>
      </c>
      <c r="C40" s="1787"/>
      <c r="D40" s="1788"/>
      <c r="E40" s="1154">
        <v>12312</v>
      </c>
      <c r="F40" s="1154">
        <v>21450</v>
      </c>
      <c r="G40" s="1154">
        <v>0</v>
      </c>
      <c r="H40" s="1154">
        <v>31484</v>
      </c>
      <c r="I40" s="1154">
        <v>48246</v>
      </c>
      <c r="J40" s="1154">
        <v>31237</v>
      </c>
      <c r="K40" s="1154">
        <v>22329</v>
      </c>
      <c r="L40" s="1154">
        <v>14422</v>
      </c>
      <c r="M40" s="1155">
        <v>181480</v>
      </c>
      <c r="N40" s="1142"/>
      <c r="O40" s="1142"/>
      <c r="P40" s="1142"/>
    </row>
    <row r="41" spans="1:16" s="32" customFormat="1" ht="14.25" customHeight="1">
      <c r="A41" s="1142"/>
      <c r="B41" s="1786" t="s">
        <v>219</v>
      </c>
      <c r="C41" s="1787"/>
      <c r="D41" s="1788"/>
      <c r="E41" s="1154">
        <v>3240</v>
      </c>
      <c r="F41" s="1154">
        <v>2620</v>
      </c>
      <c r="G41" s="1154">
        <v>0</v>
      </c>
      <c r="H41" s="1154">
        <v>8376</v>
      </c>
      <c r="I41" s="1154">
        <v>7410</v>
      </c>
      <c r="J41" s="1154">
        <v>6563</v>
      </c>
      <c r="K41" s="1154">
        <v>6787</v>
      </c>
      <c r="L41" s="1154">
        <v>4592</v>
      </c>
      <c r="M41" s="1155">
        <v>39588</v>
      </c>
      <c r="N41" s="1142"/>
      <c r="O41" s="1142"/>
      <c r="P41" s="1142"/>
    </row>
    <row r="42" spans="1:16" s="32" customFormat="1" ht="14.25" customHeight="1" thickBot="1">
      <c r="A42" s="1142"/>
      <c r="B42" s="1808" t="s">
        <v>220</v>
      </c>
      <c r="C42" s="1809"/>
      <c r="D42" s="1810"/>
      <c r="E42" s="1156">
        <v>29421</v>
      </c>
      <c r="F42" s="1156">
        <v>37137</v>
      </c>
      <c r="G42" s="1156">
        <v>0</v>
      </c>
      <c r="H42" s="1156">
        <v>86294</v>
      </c>
      <c r="I42" s="1156">
        <v>75886</v>
      </c>
      <c r="J42" s="1156">
        <v>42050</v>
      </c>
      <c r="K42" s="1156">
        <v>26288</v>
      </c>
      <c r="L42" s="1156">
        <v>16044</v>
      </c>
      <c r="M42" s="1157">
        <v>313120</v>
      </c>
      <c r="N42" s="1142"/>
      <c r="O42" s="1142"/>
      <c r="P42" s="1142"/>
    </row>
    <row r="43" spans="1:16" s="32" customFormat="1" ht="9" customHeight="1">
      <c r="A43" s="1142"/>
      <c r="B43" s="205" t="s">
        <v>221</v>
      </c>
      <c r="C43" s="1142"/>
      <c r="D43" s="1142"/>
      <c r="E43" s="1142"/>
      <c r="F43" s="1142"/>
      <c r="G43" s="1142"/>
      <c r="H43" s="1142"/>
      <c r="I43" s="1142"/>
      <c r="J43" s="1142"/>
      <c r="K43" s="1142"/>
      <c r="L43" s="1142"/>
      <c r="M43" s="1142"/>
      <c r="N43" s="1142"/>
      <c r="O43" s="1142"/>
      <c r="P43" s="1142"/>
    </row>
    <row r="44" spans="1:16" s="32" customFormat="1" ht="3.75" customHeight="1">
      <c r="A44" s="1142"/>
      <c r="B44" s="205"/>
      <c r="C44" s="1142"/>
      <c r="D44" s="1142"/>
      <c r="E44" s="1142"/>
      <c r="F44" s="1142"/>
      <c r="G44" s="1142"/>
      <c r="H44" s="1142"/>
      <c r="I44" s="1142"/>
      <c r="J44" s="1142"/>
      <c r="K44" s="1142"/>
      <c r="L44" s="1142"/>
      <c r="M44" s="1142"/>
      <c r="N44" s="1142"/>
      <c r="O44" s="1142"/>
      <c r="P44" s="1142"/>
    </row>
    <row r="45" spans="1:16" s="32" customFormat="1" ht="16.5" customHeight="1" thickBot="1">
      <c r="A45" s="1142" t="s">
        <v>1595</v>
      </c>
      <c r="B45" s="1142"/>
      <c r="C45" s="1142"/>
      <c r="D45" s="1142"/>
      <c r="E45" s="1142"/>
      <c r="F45" s="1142"/>
      <c r="G45" s="1142"/>
      <c r="H45" s="1142"/>
      <c r="I45" s="1142"/>
      <c r="J45" s="1142"/>
      <c r="K45" s="1142"/>
      <c r="L45" s="1142"/>
      <c r="M45" s="1143"/>
      <c r="N45" s="1143"/>
      <c r="O45" s="1142" t="s">
        <v>2715</v>
      </c>
      <c r="P45" s="1142"/>
    </row>
    <row r="46" spans="1:16" s="32" customFormat="1" ht="15" customHeight="1">
      <c r="A46" s="1142"/>
      <c r="B46" s="1792" t="s">
        <v>166</v>
      </c>
      <c r="C46" s="1793"/>
      <c r="D46" s="1793"/>
      <c r="E46" s="1145" t="s">
        <v>6</v>
      </c>
      <c r="F46" s="1145" t="s">
        <v>7</v>
      </c>
      <c r="G46" s="1146" t="s">
        <v>207</v>
      </c>
      <c r="H46" s="1145" t="s">
        <v>8</v>
      </c>
      <c r="I46" s="1145" t="s">
        <v>9</v>
      </c>
      <c r="J46" s="1145" t="s">
        <v>10</v>
      </c>
      <c r="K46" s="1145" t="s">
        <v>11</v>
      </c>
      <c r="L46" s="1145" t="s">
        <v>12</v>
      </c>
      <c r="M46" s="1147" t="s">
        <v>44</v>
      </c>
      <c r="N46" s="1142"/>
      <c r="O46" s="1142"/>
      <c r="P46" s="1142"/>
    </row>
    <row r="47" spans="1:16" s="32" customFormat="1" ht="14.25" customHeight="1">
      <c r="A47" s="1142"/>
      <c r="B47" s="1794" t="s">
        <v>223</v>
      </c>
      <c r="C47" s="1795"/>
      <c r="D47" s="1796"/>
      <c r="E47" s="1152">
        <v>70</v>
      </c>
      <c r="F47" s="1152">
        <v>39</v>
      </c>
      <c r="G47" s="1152">
        <v>0</v>
      </c>
      <c r="H47" s="1152">
        <v>3961658</v>
      </c>
      <c r="I47" s="1152">
        <v>5040049</v>
      </c>
      <c r="J47" s="1152">
        <v>4715899</v>
      </c>
      <c r="K47" s="1152">
        <v>4879782</v>
      </c>
      <c r="L47" s="1152">
        <v>4738249</v>
      </c>
      <c r="M47" s="1153">
        <v>23335746</v>
      </c>
      <c r="N47" s="1142"/>
      <c r="O47" s="1142"/>
      <c r="P47" s="1142"/>
    </row>
    <row r="48" spans="1:16" s="32" customFormat="1" ht="14.25" customHeight="1">
      <c r="A48" s="1142"/>
      <c r="B48" s="1786" t="s">
        <v>224</v>
      </c>
      <c r="C48" s="1787"/>
      <c r="D48" s="1788"/>
      <c r="E48" s="1154">
        <v>178</v>
      </c>
      <c r="F48" s="1154">
        <v>1746</v>
      </c>
      <c r="G48" s="1154">
        <v>0</v>
      </c>
      <c r="H48" s="1154">
        <v>6904</v>
      </c>
      <c r="I48" s="1154">
        <v>24451</v>
      </c>
      <c r="J48" s="1154">
        <v>37142</v>
      </c>
      <c r="K48" s="1154">
        <v>86671</v>
      </c>
      <c r="L48" s="1154">
        <v>181177</v>
      </c>
      <c r="M48" s="1155">
        <v>338269</v>
      </c>
      <c r="N48" s="1142"/>
      <c r="O48" s="1142"/>
      <c r="P48" s="1142"/>
    </row>
    <row r="49" spans="1:16" s="32" customFormat="1" ht="14.25" customHeight="1">
      <c r="A49" s="1142"/>
      <c r="B49" s="1786" t="s">
        <v>225</v>
      </c>
      <c r="C49" s="1787"/>
      <c r="D49" s="1788"/>
      <c r="E49" s="1154">
        <v>126691</v>
      </c>
      <c r="F49" s="1154">
        <v>355485</v>
      </c>
      <c r="G49" s="1154">
        <v>0</v>
      </c>
      <c r="H49" s="1154">
        <v>712079</v>
      </c>
      <c r="I49" s="1154">
        <v>924304</v>
      </c>
      <c r="J49" s="1154">
        <v>648012</v>
      </c>
      <c r="K49" s="1154">
        <v>653825</v>
      </c>
      <c r="L49" s="1154">
        <v>744183</v>
      </c>
      <c r="M49" s="1155">
        <v>4164579</v>
      </c>
      <c r="N49" s="1142"/>
      <c r="O49" s="1142"/>
      <c r="P49" s="1142"/>
    </row>
    <row r="50" spans="1:16" s="32" customFormat="1" ht="14.25" customHeight="1">
      <c r="A50" s="1142"/>
      <c r="B50" s="1786" t="s">
        <v>226</v>
      </c>
      <c r="C50" s="1787"/>
      <c r="D50" s="1788"/>
      <c r="E50" s="1154">
        <v>36688</v>
      </c>
      <c r="F50" s="1154">
        <v>119341</v>
      </c>
      <c r="G50" s="1154">
        <v>0</v>
      </c>
      <c r="H50" s="1154">
        <v>186439</v>
      </c>
      <c r="I50" s="1154">
        <v>274051</v>
      </c>
      <c r="J50" s="1154">
        <v>201671</v>
      </c>
      <c r="K50" s="1154">
        <v>180174</v>
      </c>
      <c r="L50" s="1154">
        <v>156244</v>
      </c>
      <c r="M50" s="1155">
        <v>1154608</v>
      </c>
      <c r="N50" s="1142"/>
      <c r="O50" s="1142"/>
      <c r="P50" s="1142"/>
    </row>
    <row r="51" spans="1:16" s="32" customFormat="1" ht="14.25" customHeight="1">
      <c r="A51" s="1142"/>
      <c r="B51" s="1786" t="s">
        <v>227</v>
      </c>
      <c r="C51" s="1787"/>
      <c r="D51" s="1788"/>
      <c r="E51" s="1154">
        <v>17</v>
      </c>
      <c r="F51" s="1154">
        <v>60</v>
      </c>
      <c r="G51" s="1154">
        <v>0</v>
      </c>
      <c r="H51" s="1154">
        <v>3974527</v>
      </c>
      <c r="I51" s="1154">
        <v>3618473</v>
      </c>
      <c r="J51" s="1154">
        <v>2282147</v>
      </c>
      <c r="K51" s="1154">
        <v>1369838</v>
      </c>
      <c r="L51" s="1154">
        <v>731153</v>
      </c>
      <c r="M51" s="1155">
        <v>11976215</v>
      </c>
      <c r="N51" s="1142"/>
      <c r="O51" s="1142"/>
      <c r="P51" s="1142"/>
    </row>
    <row r="52" spans="1:16" s="32" customFormat="1" ht="14.25" customHeight="1">
      <c r="A52" s="1142"/>
      <c r="B52" s="1786" t="s">
        <v>228</v>
      </c>
      <c r="C52" s="1787"/>
      <c r="D52" s="1788"/>
      <c r="E52" s="1154">
        <v>18</v>
      </c>
      <c r="F52" s="1154">
        <v>45</v>
      </c>
      <c r="G52" s="1154">
        <v>0</v>
      </c>
      <c r="H52" s="1154">
        <v>1194791</v>
      </c>
      <c r="I52" s="1154">
        <v>1219838</v>
      </c>
      <c r="J52" s="1154">
        <v>699113</v>
      </c>
      <c r="K52" s="1154">
        <v>403143</v>
      </c>
      <c r="L52" s="1154">
        <v>176952</v>
      </c>
      <c r="M52" s="1155">
        <v>3693900</v>
      </c>
      <c r="N52" s="1142"/>
      <c r="O52" s="1142"/>
      <c r="P52" s="1142"/>
    </row>
    <row r="53" spans="1:16" s="32" customFormat="1" ht="14.25" customHeight="1">
      <c r="A53" s="1142"/>
      <c r="B53" s="1786" t="s">
        <v>229</v>
      </c>
      <c r="C53" s="1787"/>
      <c r="D53" s="1788"/>
      <c r="E53" s="1154">
        <v>13851</v>
      </c>
      <c r="F53" s="1154">
        <v>45985</v>
      </c>
      <c r="G53" s="1154">
        <v>0</v>
      </c>
      <c r="H53" s="1154">
        <v>442232</v>
      </c>
      <c r="I53" s="1154">
        <v>783780</v>
      </c>
      <c r="J53" s="1154">
        <v>1195762</v>
      </c>
      <c r="K53" s="1154">
        <v>908480</v>
      </c>
      <c r="L53" s="1154">
        <v>502978</v>
      </c>
      <c r="M53" s="1155">
        <v>3893068</v>
      </c>
      <c r="N53" s="1142"/>
      <c r="O53" s="1142"/>
      <c r="P53" s="1142"/>
    </row>
    <row r="54" spans="1:16" s="32" customFormat="1" ht="14.25" customHeight="1">
      <c r="A54" s="1142"/>
      <c r="B54" s="1786" t="s">
        <v>230</v>
      </c>
      <c r="C54" s="1787"/>
      <c r="D54" s="1788"/>
      <c r="E54" s="1154">
        <v>911</v>
      </c>
      <c r="F54" s="1154">
        <v>4680</v>
      </c>
      <c r="G54" s="1154">
        <v>0</v>
      </c>
      <c r="H54" s="1154">
        <v>43189</v>
      </c>
      <c r="I54" s="1154">
        <v>76423</v>
      </c>
      <c r="J54" s="1154">
        <v>97898</v>
      </c>
      <c r="K54" s="1154">
        <v>86330</v>
      </c>
      <c r="L54" s="1154">
        <v>66668</v>
      </c>
      <c r="M54" s="1155">
        <v>376099</v>
      </c>
      <c r="N54" s="1142"/>
      <c r="O54" s="1142"/>
      <c r="P54" s="1142"/>
    </row>
    <row r="55" spans="1:16" s="32" customFormat="1" ht="14.25" customHeight="1" thickBot="1">
      <c r="A55" s="1142"/>
      <c r="B55" s="1808" t="s">
        <v>231</v>
      </c>
      <c r="C55" s="1809"/>
      <c r="D55" s="1810"/>
      <c r="E55" s="1158">
        <v>27</v>
      </c>
      <c r="F55" s="1158">
        <v>150</v>
      </c>
      <c r="G55" s="1158">
        <v>0</v>
      </c>
      <c r="H55" s="1158">
        <v>2162</v>
      </c>
      <c r="I55" s="1158">
        <v>3371</v>
      </c>
      <c r="J55" s="1158">
        <v>3888</v>
      </c>
      <c r="K55" s="1158">
        <v>4993</v>
      </c>
      <c r="L55" s="1158">
        <v>7592</v>
      </c>
      <c r="M55" s="1157">
        <v>22183</v>
      </c>
      <c r="N55" s="1142"/>
      <c r="O55" s="1142"/>
      <c r="P55" s="1142"/>
    </row>
    <row r="56" spans="1:16" s="32" customFormat="1" ht="9.75" customHeight="1">
      <c r="A56" s="1142"/>
      <c r="B56" s="1159" t="s">
        <v>232</v>
      </c>
      <c r="C56" s="1160"/>
      <c r="D56" s="1160"/>
      <c r="E56" s="1160"/>
      <c r="F56" s="1160"/>
      <c r="G56" s="1160"/>
      <c r="H56" s="1160"/>
      <c r="I56" s="1160"/>
      <c r="J56" s="1160"/>
      <c r="K56" s="1160"/>
      <c r="L56" s="1160"/>
      <c r="M56" s="1160"/>
      <c r="N56" s="1160"/>
      <c r="O56" s="1160"/>
      <c r="P56" s="1142"/>
    </row>
    <row r="57" spans="1:16" s="32" customFormat="1" ht="9.75" customHeight="1">
      <c r="A57" s="1142"/>
      <c r="B57" s="205" t="s">
        <v>233</v>
      </c>
      <c r="C57" s="1160"/>
      <c r="D57" s="1160"/>
      <c r="E57" s="1160"/>
      <c r="F57" s="1160"/>
      <c r="G57" s="1160"/>
      <c r="H57" s="1160"/>
      <c r="I57" s="1160"/>
      <c r="J57" s="1160"/>
      <c r="K57" s="1160"/>
      <c r="L57" s="1160"/>
      <c r="M57" s="1160"/>
      <c r="N57" s="1160"/>
      <c r="O57" s="1160"/>
      <c r="P57" s="1142"/>
    </row>
    <row r="58" spans="1:16" s="32" customFormat="1" ht="2.25" customHeight="1">
      <c r="A58" s="1142"/>
      <c r="B58" s="205"/>
      <c r="C58" s="1160"/>
      <c r="D58" s="1160"/>
      <c r="E58" s="1160"/>
      <c r="F58" s="1160"/>
      <c r="G58" s="1160"/>
      <c r="H58" s="1160"/>
      <c r="I58" s="1160"/>
      <c r="J58" s="1160"/>
      <c r="K58" s="1160"/>
      <c r="L58" s="1160"/>
      <c r="M58" s="1160"/>
      <c r="N58" s="1160"/>
      <c r="O58" s="1160"/>
      <c r="P58" s="1142"/>
    </row>
    <row r="59" spans="1:16" s="32" customFormat="1" ht="15" customHeight="1" thickBot="1">
      <c r="A59" s="1142" t="s">
        <v>1596</v>
      </c>
      <c r="B59" s="1142"/>
      <c r="C59" s="1142"/>
      <c r="D59" s="1142"/>
      <c r="E59" s="1142"/>
      <c r="F59" s="1142"/>
      <c r="G59" s="1142"/>
      <c r="H59" s="1142"/>
      <c r="I59" s="1142"/>
      <c r="J59" s="1142"/>
      <c r="K59" s="1142"/>
      <c r="L59" s="1142"/>
      <c r="M59" s="1143"/>
      <c r="N59" s="1143"/>
      <c r="O59" s="1142" t="s">
        <v>2715</v>
      </c>
      <c r="P59" s="1142"/>
    </row>
    <row r="60" spans="1:16" s="32" customFormat="1" ht="15" customHeight="1">
      <c r="A60" s="1142"/>
      <c r="B60" s="1792" t="s">
        <v>166</v>
      </c>
      <c r="C60" s="1793"/>
      <c r="D60" s="1793"/>
      <c r="E60" s="1145" t="s">
        <v>6</v>
      </c>
      <c r="F60" s="1145" t="s">
        <v>7</v>
      </c>
      <c r="G60" s="1146" t="s">
        <v>207</v>
      </c>
      <c r="H60" s="1145" t="s">
        <v>8</v>
      </c>
      <c r="I60" s="1145" t="s">
        <v>9</v>
      </c>
      <c r="J60" s="1145" t="s">
        <v>10</v>
      </c>
      <c r="K60" s="1145" t="s">
        <v>11</v>
      </c>
      <c r="L60" s="1145" t="s">
        <v>12</v>
      </c>
      <c r="M60" s="1147" t="s">
        <v>44</v>
      </c>
      <c r="N60" s="1142"/>
      <c r="O60" s="1142"/>
      <c r="P60" s="1142"/>
    </row>
    <row r="61" spans="1:16" s="32" customFormat="1" ht="14.25" customHeight="1">
      <c r="A61" s="1142"/>
      <c r="B61" s="1794" t="s">
        <v>223</v>
      </c>
      <c r="C61" s="1795"/>
      <c r="D61" s="1796"/>
      <c r="E61" s="1152">
        <v>13</v>
      </c>
      <c r="F61" s="1152">
        <v>0</v>
      </c>
      <c r="G61" s="1152">
        <v>0</v>
      </c>
      <c r="H61" s="1152">
        <v>348467</v>
      </c>
      <c r="I61" s="1152">
        <v>437374</v>
      </c>
      <c r="J61" s="1152">
        <v>431008</v>
      </c>
      <c r="K61" s="1152">
        <v>449243</v>
      </c>
      <c r="L61" s="1152">
        <v>407699</v>
      </c>
      <c r="M61" s="1153">
        <v>2073804</v>
      </c>
      <c r="N61" s="1142"/>
      <c r="O61" s="1142"/>
      <c r="P61" s="1142"/>
    </row>
    <row r="62" spans="1:16" s="32" customFormat="1" ht="14.25" customHeight="1">
      <c r="A62" s="1142"/>
      <c r="B62" s="1786" t="s">
        <v>224</v>
      </c>
      <c r="C62" s="1787"/>
      <c r="D62" s="1788"/>
      <c r="E62" s="1154">
        <v>0</v>
      </c>
      <c r="F62" s="1154">
        <v>117</v>
      </c>
      <c r="G62" s="1154">
        <v>0</v>
      </c>
      <c r="H62" s="1154">
        <v>655</v>
      </c>
      <c r="I62" s="1154">
        <v>2680</v>
      </c>
      <c r="J62" s="1154">
        <v>3906</v>
      </c>
      <c r="K62" s="1154">
        <v>8064</v>
      </c>
      <c r="L62" s="1154">
        <v>18226</v>
      </c>
      <c r="M62" s="1155">
        <v>33648</v>
      </c>
      <c r="N62" s="1142"/>
      <c r="O62" s="1142"/>
      <c r="P62" s="1142"/>
    </row>
    <row r="63" spans="1:16" s="32" customFormat="1" ht="14.25" customHeight="1">
      <c r="A63" s="1142"/>
      <c r="B63" s="1786" t="s">
        <v>225</v>
      </c>
      <c r="C63" s="1787"/>
      <c r="D63" s="1788"/>
      <c r="E63" s="1154">
        <v>18366</v>
      </c>
      <c r="F63" s="1154">
        <v>47028</v>
      </c>
      <c r="G63" s="1154">
        <v>0</v>
      </c>
      <c r="H63" s="1154">
        <v>96784</v>
      </c>
      <c r="I63" s="1154">
        <v>130760</v>
      </c>
      <c r="J63" s="1154">
        <v>91343</v>
      </c>
      <c r="K63" s="1154">
        <v>83861</v>
      </c>
      <c r="L63" s="1154">
        <v>86549</v>
      </c>
      <c r="M63" s="1155">
        <v>554691</v>
      </c>
      <c r="N63" s="1142"/>
      <c r="O63" s="1142"/>
      <c r="P63" s="1142"/>
    </row>
    <row r="64" spans="1:16" s="32" customFormat="1" ht="14.25" customHeight="1">
      <c r="A64" s="1142"/>
      <c r="B64" s="1786" t="s">
        <v>226</v>
      </c>
      <c r="C64" s="1787"/>
      <c r="D64" s="1788"/>
      <c r="E64" s="1154">
        <v>4581</v>
      </c>
      <c r="F64" s="1154">
        <v>13303</v>
      </c>
      <c r="G64" s="1154">
        <v>0</v>
      </c>
      <c r="H64" s="1154">
        <v>24720</v>
      </c>
      <c r="I64" s="1154">
        <v>34562</v>
      </c>
      <c r="J64" s="1154">
        <v>26572</v>
      </c>
      <c r="K64" s="1154">
        <v>24141</v>
      </c>
      <c r="L64" s="1154">
        <v>19559</v>
      </c>
      <c r="M64" s="1155">
        <v>147438</v>
      </c>
      <c r="N64" s="1142"/>
      <c r="O64" s="1142"/>
      <c r="P64" s="1142"/>
    </row>
    <row r="65" spans="1:16" s="32" customFormat="1" ht="14.25" customHeight="1">
      <c r="A65" s="1142"/>
      <c r="B65" s="1786" t="s">
        <v>227</v>
      </c>
      <c r="C65" s="1787"/>
      <c r="D65" s="1788"/>
      <c r="E65" s="1154">
        <v>13</v>
      </c>
      <c r="F65" s="1154">
        <v>2</v>
      </c>
      <c r="G65" s="1154">
        <v>0</v>
      </c>
      <c r="H65" s="1154">
        <v>324822</v>
      </c>
      <c r="I65" s="1154">
        <v>291065</v>
      </c>
      <c r="J65" s="1154">
        <v>183901</v>
      </c>
      <c r="K65" s="1154">
        <v>102767</v>
      </c>
      <c r="L65" s="1154">
        <v>52640</v>
      </c>
      <c r="M65" s="1155">
        <v>955210</v>
      </c>
      <c r="N65" s="1142"/>
      <c r="O65" s="1142"/>
      <c r="P65" s="1142"/>
    </row>
    <row r="66" spans="1:16" s="32" customFormat="1" ht="14.25" customHeight="1">
      <c r="A66" s="1142"/>
      <c r="B66" s="1786" t="s">
        <v>228</v>
      </c>
      <c r="C66" s="1787"/>
      <c r="D66" s="1788"/>
      <c r="E66" s="1154">
        <v>7</v>
      </c>
      <c r="F66" s="1154">
        <v>1</v>
      </c>
      <c r="G66" s="1154">
        <v>0</v>
      </c>
      <c r="H66" s="1154">
        <v>120418</v>
      </c>
      <c r="I66" s="1154">
        <v>122650</v>
      </c>
      <c r="J66" s="1154">
        <v>73895</v>
      </c>
      <c r="K66" s="1154">
        <v>42035</v>
      </c>
      <c r="L66" s="1154">
        <v>17861</v>
      </c>
      <c r="M66" s="1155">
        <v>376867</v>
      </c>
      <c r="N66" s="1142"/>
      <c r="O66" s="1142"/>
      <c r="P66" s="1142"/>
    </row>
    <row r="67" spans="1:16" s="32" customFormat="1" ht="14.25" customHeight="1">
      <c r="A67" s="1142"/>
      <c r="B67" s="1786" t="s">
        <v>229</v>
      </c>
      <c r="C67" s="1787"/>
      <c r="D67" s="1788"/>
      <c r="E67" s="1154">
        <v>1467</v>
      </c>
      <c r="F67" s="1154">
        <v>3437</v>
      </c>
      <c r="G67" s="1154">
        <v>0</v>
      </c>
      <c r="H67" s="1154">
        <v>34969</v>
      </c>
      <c r="I67" s="1154">
        <v>56624</v>
      </c>
      <c r="J67" s="1154">
        <v>83775</v>
      </c>
      <c r="K67" s="1154">
        <v>62778</v>
      </c>
      <c r="L67" s="1154">
        <v>32362</v>
      </c>
      <c r="M67" s="1155">
        <v>275412</v>
      </c>
      <c r="N67" s="1142"/>
      <c r="O67" s="1142"/>
      <c r="P67" s="1142"/>
    </row>
    <row r="68" spans="1:16" s="32" customFormat="1" ht="14.25" customHeight="1">
      <c r="A68" s="1142"/>
      <c r="B68" s="1786" t="s">
        <v>230</v>
      </c>
      <c r="C68" s="1787"/>
      <c r="D68" s="1788"/>
      <c r="E68" s="1154">
        <v>132</v>
      </c>
      <c r="F68" s="1154">
        <v>391</v>
      </c>
      <c r="G68" s="1154">
        <v>0</v>
      </c>
      <c r="H68" s="1154">
        <v>4137</v>
      </c>
      <c r="I68" s="1154">
        <v>7357</v>
      </c>
      <c r="J68" s="1154">
        <v>9850</v>
      </c>
      <c r="K68" s="1154">
        <v>9567</v>
      </c>
      <c r="L68" s="1154">
        <v>6131</v>
      </c>
      <c r="M68" s="1155">
        <v>37565</v>
      </c>
      <c r="N68" s="1142"/>
      <c r="O68" s="1142"/>
      <c r="P68" s="1142"/>
    </row>
    <row r="69" spans="1:16" s="32" customFormat="1" ht="14.25" customHeight="1" thickBot="1">
      <c r="A69" s="1142"/>
      <c r="B69" s="1808" t="s">
        <v>231</v>
      </c>
      <c r="C69" s="1809"/>
      <c r="D69" s="1810"/>
      <c r="E69" s="1158">
        <v>4</v>
      </c>
      <c r="F69" s="1158">
        <v>25</v>
      </c>
      <c r="G69" s="1158">
        <v>0</v>
      </c>
      <c r="H69" s="1158">
        <v>104</v>
      </c>
      <c r="I69" s="1158">
        <v>209</v>
      </c>
      <c r="J69" s="1158">
        <v>288</v>
      </c>
      <c r="K69" s="1158">
        <v>427</v>
      </c>
      <c r="L69" s="1158">
        <v>762</v>
      </c>
      <c r="M69" s="1157">
        <v>1819</v>
      </c>
      <c r="N69" s="1142"/>
      <c r="O69" s="1142"/>
      <c r="P69" s="1142"/>
    </row>
    <row r="70" spans="1:16" s="32" customFormat="1" ht="9" customHeight="1">
      <c r="A70" s="1142"/>
      <c r="B70" s="1159" t="s">
        <v>232</v>
      </c>
      <c r="C70" s="1160"/>
      <c r="D70" s="1160"/>
      <c r="E70" s="1160"/>
      <c r="F70" s="1160"/>
      <c r="G70" s="1160"/>
      <c r="H70" s="1160"/>
      <c r="I70" s="1160"/>
      <c r="J70" s="1160"/>
      <c r="K70" s="1160"/>
      <c r="L70" s="1160"/>
      <c r="M70" s="1160"/>
      <c r="N70" s="1160"/>
      <c r="O70" s="1160"/>
      <c r="P70" s="1142"/>
    </row>
    <row r="71" spans="1:16" s="32" customFormat="1" ht="9" customHeight="1">
      <c r="A71" s="1142"/>
      <c r="B71" s="205" t="s">
        <v>233</v>
      </c>
      <c r="C71" s="1160"/>
      <c r="D71" s="1160"/>
      <c r="E71" s="1160"/>
      <c r="F71" s="1160"/>
      <c r="G71" s="1160"/>
      <c r="H71" s="1160"/>
      <c r="I71" s="1160"/>
      <c r="J71" s="1160"/>
      <c r="K71" s="1160"/>
      <c r="L71" s="1160"/>
      <c r="M71" s="1160"/>
      <c r="N71" s="1160"/>
      <c r="O71" s="1160"/>
      <c r="P71" s="1142"/>
    </row>
    <row r="72" spans="1:16" s="32" customFormat="1" ht="5.25" customHeight="1">
      <c r="A72" s="1142"/>
      <c r="B72" s="205"/>
      <c r="C72" s="1160"/>
      <c r="D72" s="1160"/>
      <c r="E72" s="1160"/>
      <c r="F72" s="1160"/>
      <c r="G72" s="1160"/>
      <c r="H72" s="1160"/>
      <c r="I72" s="1160"/>
      <c r="J72" s="1160"/>
      <c r="K72" s="1160"/>
      <c r="L72" s="1160"/>
      <c r="M72" s="1160"/>
      <c r="N72" s="1160"/>
      <c r="O72" s="1160"/>
      <c r="P72" s="1142"/>
    </row>
    <row r="73" spans="1:16" s="32" customFormat="1" ht="16.5" customHeight="1" thickBot="1">
      <c r="A73" s="1142" t="s">
        <v>2714</v>
      </c>
      <c r="B73" s="1142"/>
      <c r="C73" s="1142"/>
      <c r="D73" s="1142"/>
      <c r="E73" s="1142"/>
      <c r="F73" s="1142"/>
      <c r="G73" s="1142"/>
      <c r="H73" s="1142"/>
      <c r="I73" s="1142"/>
      <c r="J73" s="1142"/>
      <c r="K73" s="1142"/>
      <c r="L73" s="1142"/>
      <c r="M73" s="1143"/>
      <c r="N73" s="1142"/>
      <c r="O73" s="1143" t="s">
        <v>2713</v>
      </c>
      <c r="P73" s="1142"/>
    </row>
    <row r="74" spans="1:16" s="32" customFormat="1" ht="18" customHeight="1">
      <c r="A74" s="1142"/>
      <c r="B74" s="1792" t="s">
        <v>166</v>
      </c>
      <c r="C74" s="1793"/>
      <c r="D74" s="1793"/>
      <c r="E74" s="1145" t="s">
        <v>6</v>
      </c>
      <c r="F74" s="1145" t="s">
        <v>7</v>
      </c>
      <c r="G74" s="1146" t="s">
        <v>207</v>
      </c>
      <c r="H74" s="1145" t="s">
        <v>8</v>
      </c>
      <c r="I74" s="1145" t="s">
        <v>9</v>
      </c>
      <c r="J74" s="1145" t="s">
        <v>10</v>
      </c>
      <c r="K74" s="1145" t="s">
        <v>11</v>
      </c>
      <c r="L74" s="1145" t="s">
        <v>12</v>
      </c>
      <c r="M74" s="1147" t="s">
        <v>44</v>
      </c>
      <c r="N74" s="1142"/>
      <c r="O74" s="1142"/>
      <c r="P74" s="1142"/>
    </row>
    <row r="75" spans="1:16" s="32" customFormat="1" ht="14.25" customHeight="1">
      <c r="A75" s="1142"/>
      <c r="B75" s="1799" t="s">
        <v>167</v>
      </c>
      <c r="C75" s="1800"/>
      <c r="D75" s="1801"/>
      <c r="E75" s="1148">
        <v>5259</v>
      </c>
      <c r="F75" s="1148">
        <v>7482</v>
      </c>
      <c r="G75" s="1148">
        <v>0</v>
      </c>
      <c r="H75" s="1148">
        <v>230702</v>
      </c>
      <c r="I75" s="1148">
        <v>215666</v>
      </c>
      <c r="J75" s="1148">
        <v>166968</v>
      </c>
      <c r="K75" s="1148">
        <v>114599</v>
      </c>
      <c r="L75" s="1148">
        <v>75488</v>
      </c>
      <c r="M75" s="1149">
        <v>816164</v>
      </c>
      <c r="N75" s="1142"/>
      <c r="O75" s="1142"/>
      <c r="P75" s="1142"/>
    </row>
    <row r="76" spans="1:16" s="32" customFormat="1" ht="14.25" customHeight="1">
      <c r="A76" s="1142"/>
      <c r="B76" s="1789" t="s">
        <v>168</v>
      </c>
      <c r="C76" s="1790"/>
      <c r="D76" s="1791"/>
      <c r="E76" s="1148">
        <v>39</v>
      </c>
      <c r="F76" s="1148">
        <v>68</v>
      </c>
      <c r="G76" s="1148">
        <v>0</v>
      </c>
      <c r="H76" s="1148">
        <v>3189</v>
      </c>
      <c r="I76" s="1148">
        <v>3944</v>
      </c>
      <c r="J76" s="1148">
        <v>2592</v>
      </c>
      <c r="K76" s="1148">
        <v>1658</v>
      </c>
      <c r="L76" s="1148">
        <v>1602</v>
      </c>
      <c r="M76" s="1149">
        <v>13092</v>
      </c>
      <c r="N76" s="1142"/>
      <c r="O76" s="1142"/>
      <c r="P76" s="1142"/>
    </row>
    <row r="77" spans="1:16" s="32" customFormat="1" ht="14.25" customHeight="1" thickBot="1">
      <c r="A77" s="1142"/>
      <c r="B77" s="1797" t="s">
        <v>5</v>
      </c>
      <c r="C77" s="1798"/>
      <c r="D77" s="1798"/>
      <c r="E77" s="1150">
        <v>5298</v>
      </c>
      <c r="F77" s="1150">
        <v>7550</v>
      </c>
      <c r="G77" s="1150">
        <v>0</v>
      </c>
      <c r="H77" s="1150">
        <v>233891</v>
      </c>
      <c r="I77" s="1150">
        <v>219610</v>
      </c>
      <c r="J77" s="1150">
        <v>169560</v>
      </c>
      <c r="K77" s="1150">
        <v>116257</v>
      </c>
      <c r="L77" s="1150">
        <v>77090</v>
      </c>
      <c r="M77" s="1151">
        <v>829256</v>
      </c>
      <c r="N77" s="1142"/>
      <c r="O77" s="1142"/>
      <c r="P77" s="1142"/>
    </row>
    <row r="78" spans="1:16" s="32" customFormat="1" ht="6" customHeight="1">
      <c r="A78" s="1142"/>
      <c r="B78" s="1142"/>
      <c r="C78" s="1142"/>
      <c r="D78" s="1142"/>
      <c r="E78" s="1142"/>
      <c r="F78" s="1142"/>
      <c r="G78" s="1142"/>
      <c r="H78" s="1142"/>
      <c r="I78" s="1142"/>
      <c r="J78" s="1142"/>
      <c r="K78" s="1142"/>
      <c r="L78" s="1142"/>
      <c r="M78" s="1142"/>
      <c r="N78" s="1142"/>
      <c r="O78" s="1142"/>
      <c r="P78" s="1142"/>
    </row>
    <row r="79" spans="1:16" s="32" customFormat="1" ht="16.5" customHeight="1" thickBot="1">
      <c r="A79" s="32" t="s">
        <v>2712</v>
      </c>
      <c r="M79" s="58"/>
      <c r="N79" s="58"/>
    </row>
    <row r="80" spans="1:16" s="32" customFormat="1" ht="18" customHeight="1">
      <c r="B80" s="1648" t="s">
        <v>166</v>
      </c>
      <c r="C80" s="1649"/>
      <c r="D80" s="1649"/>
      <c r="E80" s="1126" t="s">
        <v>6</v>
      </c>
      <c r="F80" s="1126" t="s">
        <v>7</v>
      </c>
      <c r="G80" s="1126" t="s">
        <v>8</v>
      </c>
      <c r="H80" s="1126" t="s">
        <v>9</v>
      </c>
      <c r="I80" s="1126" t="s">
        <v>10</v>
      </c>
      <c r="J80" s="1126" t="s">
        <v>11</v>
      </c>
      <c r="K80" s="1126" t="s">
        <v>12</v>
      </c>
      <c r="L80" s="104" t="s">
        <v>44</v>
      </c>
    </row>
    <row r="81" spans="1:16" s="32" customFormat="1" ht="14.25" customHeight="1">
      <c r="B81" s="1667" t="s">
        <v>2711</v>
      </c>
      <c r="C81" s="1668"/>
      <c r="D81" s="1669"/>
      <c r="E81" s="73">
        <v>0</v>
      </c>
      <c r="F81" s="73">
        <v>1</v>
      </c>
      <c r="G81" s="73">
        <v>4635</v>
      </c>
      <c r="H81" s="73">
        <v>4665</v>
      </c>
      <c r="I81" s="73">
        <v>3483</v>
      </c>
      <c r="J81" s="73">
        <v>3224</v>
      </c>
      <c r="K81" s="73">
        <v>2175</v>
      </c>
      <c r="L81" s="89">
        <v>18183</v>
      </c>
    </row>
    <row r="82" spans="1:16" s="32" customFormat="1" ht="14.25" customHeight="1">
      <c r="B82" s="1664" t="s">
        <v>2710</v>
      </c>
      <c r="C82" s="1665"/>
      <c r="D82" s="1666"/>
      <c r="E82" s="67">
        <v>0</v>
      </c>
      <c r="F82" s="67">
        <v>0</v>
      </c>
      <c r="G82" s="67">
        <v>1151</v>
      </c>
      <c r="H82" s="67">
        <v>1980</v>
      </c>
      <c r="I82" s="67">
        <v>1534</v>
      </c>
      <c r="J82" s="67">
        <v>1449</v>
      </c>
      <c r="K82" s="67">
        <v>1353</v>
      </c>
      <c r="L82" s="108">
        <v>7467</v>
      </c>
    </row>
    <row r="83" spans="1:16" s="32" customFormat="1" ht="14.25" customHeight="1">
      <c r="B83" s="1664" t="s">
        <v>1598</v>
      </c>
      <c r="C83" s="1665"/>
      <c r="D83" s="1666"/>
      <c r="E83" s="67">
        <v>2</v>
      </c>
      <c r="F83" s="67">
        <v>3</v>
      </c>
      <c r="G83" s="67">
        <v>151613</v>
      </c>
      <c r="H83" s="67">
        <v>122375</v>
      </c>
      <c r="I83" s="67">
        <v>65927</v>
      </c>
      <c r="J83" s="67">
        <v>35114</v>
      </c>
      <c r="K83" s="67">
        <v>18194</v>
      </c>
      <c r="L83" s="108">
        <v>393228</v>
      </c>
    </row>
    <row r="84" spans="1:16" s="32" customFormat="1" ht="14.25" customHeight="1">
      <c r="B84" s="1664" t="s">
        <v>2705</v>
      </c>
      <c r="C84" s="1665"/>
      <c r="D84" s="1666"/>
      <c r="E84" s="67">
        <v>469</v>
      </c>
      <c r="F84" s="67">
        <v>462</v>
      </c>
      <c r="G84" s="67">
        <v>13586</v>
      </c>
      <c r="H84" s="67">
        <v>13931</v>
      </c>
      <c r="I84" s="67">
        <v>13823</v>
      </c>
      <c r="J84" s="67">
        <v>8145</v>
      </c>
      <c r="K84" s="67">
        <v>6223</v>
      </c>
      <c r="L84" s="108">
        <v>56639</v>
      </c>
    </row>
    <row r="85" spans="1:16" s="32" customFormat="1" ht="14.25" customHeight="1">
      <c r="B85" s="1811" t="s">
        <v>2709</v>
      </c>
      <c r="C85" s="1812"/>
      <c r="D85" s="1813"/>
      <c r="E85" s="67">
        <v>4808</v>
      </c>
      <c r="F85" s="67">
        <v>6096</v>
      </c>
      <c r="G85" s="67">
        <v>25916</v>
      </c>
      <c r="H85" s="67">
        <v>24853</v>
      </c>
      <c r="I85" s="67">
        <v>19414</v>
      </c>
      <c r="J85" s="67">
        <v>12993</v>
      </c>
      <c r="K85" s="67">
        <v>7695</v>
      </c>
      <c r="L85" s="678">
        <v>101775</v>
      </c>
    </row>
    <row r="86" spans="1:16" s="32" customFormat="1" ht="14.25" customHeight="1">
      <c r="B86" s="1670" t="s">
        <v>2708</v>
      </c>
      <c r="C86" s="1671"/>
      <c r="D86" s="1672"/>
      <c r="E86" s="67">
        <v>1</v>
      </c>
      <c r="F86" s="67">
        <v>965</v>
      </c>
      <c r="G86" s="67">
        <v>36815</v>
      </c>
      <c r="H86" s="67">
        <v>49323</v>
      </c>
      <c r="I86" s="67">
        <v>51889</v>
      </c>
      <c r="J86" s="67">
        <v>33888</v>
      </c>
      <c r="K86" s="67">
        <v>23124</v>
      </c>
      <c r="L86" s="1166">
        <v>196005</v>
      </c>
    </row>
    <row r="87" spans="1:16" s="32" customFormat="1" ht="14.25" customHeight="1">
      <c r="B87" s="1802" t="s">
        <v>2707</v>
      </c>
      <c r="C87" s="1803"/>
      <c r="D87" s="1804"/>
      <c r="E87" s="67">
        <v>0</v>
      </c>
      <c r="F87" s="67">
        <v>0</v>
      </c>
      <c r="G87" s="67">
        <v>1284</v>
      </c>
      <c r="H87" s="67">
        <v>1782</v>
      </c>
      <c r="I87" s="67">
        <v>1472</v>
      </c>
      <c r="J87" s="67">
        <v>1519</v>
      </c>
      <c r="K87" s="67">
        <v>1026</v>
      </c>
      <c r="L87" s="1167">
        <v>7083</v>
      </c>
    </row>
    <row r="88" spans="1:16" s="32" customFormat="1" ht="14.25" customHeight="1">
      <c r="B88" s="1814" t="s">
        <v>2706</v>
      </c>
      <c r="C88" s="1815"/>
      <c r="D88" s="1816"/>
      <c r="E88" s="67">
        <v>0</v>
      </c>
      <c r="F88" s="67">
        <v>0</v>
      </c>
      <c r="G88" s="67">
        <v>839</v>
      </c>
      <c r="H88" s="67">
        <v>2596</v>
      </c>
      <c r="I88" s="67">
        <v>13288</v>
      </c>
      <c r="J88" s="67">
        <v>20122</v>
      </c>
      <c r="K88" s="67">
        <v>16840</v>
      </c>
      <c r="L88" s="1165">
        <v>53685</v>
      </c>
    </row>
    <row r="89" spans="1:16" s="32" customFormat="1" ht="14.25" customHeight="1" thickBot="1">
      <c r="B89" s="1805" t="s">
        <v>361</v>
      </c>
      <c r="C89" s="1806"/>
      <c r="D89" s="1807"/>
      <c r="E89" s="109">
        <v>0</v>
      </c>
      <c r="F89" s="109">
        <v>0</v>
      </c>
      <c r="G89" s="109">
        <v>1229</v>
      </c>
      <c r="H89" s="109">
        <v>1637</v>
      </c>
      <c r="I89" s="109">
        <v>1518</v>
      </c>
      <c r="J89" s="109">
        <v>1535</v>
      </c>
      <c r="K89" s="109">
        <v>1536</v>
      </c>
      <c r="L89" s="1168">
        <v>7455</v>
      </c>
    </row>
    <row r="90" spans="1:16" s="32" customFormat="1" ht="10.5" customHeight="1">
      <c r="B90" s="111" t="s">
        <v>221</v>
      </c>
    </row>
    <row r="91" spans="1:16" s="32" customFormat="1" ht="6" customHeight="1"/>
    <row r="92" spans="1:16" s="32" customFormat="1" ht="16.5" customHeight="1" thickBot="1">
      <c r="A92" s="1142" t="s">
        <v>1599</v>
      </c>
      <c r="B92" s="1142"/>
      <c r="C92" s="1142"/>
      <c r="D92" s="1142"/>
      <c r="E92" s="1142"/>
      <c r="F92" s="1142"/>
      <c r="G92" s="1142"/>
      <c r="H92" s="1142"/>
      <c r="I92" s="1142"/>
      <c r="J92" s="1142"/>
      <c r="K92" s="1142"/>
      <c r="L92" s="1142"/>
      <c r="M92" s="1143"/>
      <c r="N92" s="1143"/>
      <c r="O92" s="1142"/>
      <c r="P92" s="1142"/>
    </row>
    <row r="93" spans="1:16" s="32" customFormat="1" ht="14.25" customHeight="1">
      <c r="A93" s="1142"/>
      <c r="B93" s="1792" t="s">
        <v>166</v>
      </c>
      <c r="C93" s="1793"/>
      <c r="D93" s="1793"/>
      <c r="E93" s="1145" t="s">
        <v>6</v>
      </c>
      <c r="F93" s="1145" t="s">
        <v>7</v>
      </c>
      <c r="G93" s="1146" t="s">
        <v>207</v>
      </c>
      <c r="H93" s="1145" t="s">
        <v>8</v>
      </c>
      <c r="I93" s="1145" t="s">
        <v>9</v>
      </c>
      <c r="J93" s="1145" t="s">
        <v>10</v>
      </c>
      <c r="K93" s="1145" t="s">
        <v>11</v>
      </c>
      <c r="L93" s="1145" t="s">
        <v>12</v>
      </c>
      <c r="M93" s="1147" t="s">
        <v>44</v>
      </c>
      <c r="N93" s="1142"/>
      <c r="O93" s="1142"/>
      <c r="P93" s="1142"/>
    </row>
    <row r="94" spans="1:16" s="32" customFormat="1" ht="14.25" customHeight="1">
      <c r="A94" s="1142"/>
      <c r="B94" s="1794" t="s">
        <v>2711</v>
      </c>
      <c r="C94" s="1795"/>
      <c r="D94" s="1796"/>
      <c r="E94" s="1152">
        <v>0</v>
      </c>
      <c r="F94" s="1152">
        <v>1</v>
      </c>
      <c r="G94" s="1152">
        <v>0</v>
      </c>
      <c r="H94" s="1152">
        <v>534</v>
      </c>
      <c r="I94" s="1152">
        <v>550</v>
      </c>
      <c r="J94" s="1152">
        <v>442</v>
      </c>
      <c r="K94" s="1152">
        <v>388</v>
      </c>
      <c r="L94" s="1152">
        <v>257</v>
      </c>
      <c r="M94" s="1153">
        <v>2172</v>
      </c>
      <c r="N94" s="1142"/>
      <c r="O94" s="1142"/>
      <c r="P94" s="1142"/>
    </row>
    <row r="95" spans="1:16" s="32" customFormat="1" ht="14.25" customHeight="1">
      <c r="A95" s="1142"/>
      <c r="B95" s="1786" t="s">
        <v>2710</v>
      </c>
      <c r="C95" s="1787"/>
      <c r="D95" s="1788"/>
      <c r="E95" s="1154">
        <v>0</v>
      </c>
      <c r="F95" s="1154">
        <v>0</v>
      </c>
      <c r="G95" s="1154">
        <v>0</v>
      </c>
      <c r="H95" s="1154">
        <v>130</v>
      </c>
      <c r="I95" s="1154">
        <v>217</v>
      </c>
      <c r="J95" s="1154">
        <v>223</v>
      </c>
      <c r="K95" s="1154">
        <v>236</v>
      </c>
      <c r="L95" s="1154">
        <v>189</v>
      </c>
      <c r="M95" s="1155">
        <v>995</v>
      </c>
      <c r="N95" s="1142"/>
      <c r="O95" s="1142"/>
      <c r="P95" s="1142"/>
    </row>
    <row r="96" spans="1:16" s="32" customFormat="1" ht="14.25" customHeight="1">
      <c r="A96" s="1142"/>
      <c r="B96" s="1786" t="s">
        <v>1598</v>
      </c>
      <c r="C96" s="1787"/>
      <c r="D96" s="1788"/>
      <c r="E96" s="1154">
        <v>0</v>
      </c>
      <c r="F96" s="1154">
        <v>0</v>
      </c>
      <c r="G96" s="1154">
        <v>0</v>
      </c>
      <c r="H96" s="1154">
        <v>14937</v>
      </c>
      <c r="I96" s="1154">
        <v>11522</v>
      </c>
      <c r="J96" s="1154">
        <v>5878</v>
      </c>
      <c r="K96" s="1154">
        <v>2785</v>
      </c>
      <c r="L96" s="1154">
        <v>1399</v>
      </c>
      <c r="M96" s="1155">
        <v>36521</v>
      </c>
      <c r="N96" s="1142"/>
      <c r="O96" s="1142"/>
      <c r="P96" s="1142"/>
    </row>
    <row r="97" spans="1:16" s="32" customFormat="1" ht="14.25" customHeight="1">
      <c r="A97" s="1142"/>
      <c r="B97" s="1786" t="s">
        <v>2705</v>
      </c>
      <c r="C97" s="1787"/>
      <c r="D97" s="1788"/>
      <c r="E97" s="1154">
        <v>34</v>
      </c>
      <c r="F97" s="1154">
        <v>21</v>
      </c>
      <c r="G97" s="1154">
        <v>0</v>
      </c>
      <c r="H97" s="1154">
        <v>1192</v>
      </c>
      <c r="I97" s="1154">
        <v>1300</v>
      </c>
      <c r="J97" s="1154">
        <v>1324</v>
      </c>
      <c r="K97" s="1154">
        <v>738</v>
      </c>
      <c r="L97" s="1154">
        <v>519</v>
      </c>
      <c r="M97" s="1155">
        <v>5128</v>
      </c>
      <c r="N97" s="1142"/>
      <c r="O97" s="1142"/>
      <c r="P97" s="1142"/>
    </row>
    <row r="98" spans="1:16" s="32" customFormat="1" ht="14.25" customHeight="1">
      <c r="A98" s="1142"/>
      <c r="B98" s="1786" t="s">
        <v>2709</v>
      </c>
      <c r="C98" s="1787"/>
      <c r="D98" s="1788"/>
      <c r="E98" s="1154">
        <v>381</v>
      </c>
      <c r="F98" s="1154">
        <v>430</v>
      </c>
      <c r="G98" s="1154">
        <v>0</v>
      </c>
      <c r="H98" s="1154">
        <v>1794</v>
      </c>
      <c r="I98" s="1154">
        <v>1756</v>
      </c>
      <c r="J98" s="1154">
        <v>1425</v>
      </c>
      <c r="K98" s="1154">
        <v>972</v>
      </c>
      <c r="L98" s="1154">
        <v>558</v>
      </c>
      <c r="M98" s="1155">
        <v>7316</v>
      </c>
      <c r="N98" s="1142"/>
      <c r="O98" s="1142"/>
      <c r="P98" s="1142"/>
    </row>
    <row r="99" spans="1:16" s="32" customFormat="1" ht="14.25" customHeight="1">
      <c r="A99" s="1142"/>
      <c r="B99" s="1786" t="s">
        <v>2708</v>
      </c>
      <c r="C99" s="1787"/>
      <c r="D99" s="1788"/>
      <c r="E99" s="1154">
        <v>0</v>
      </c>
      <c r="F99" s="1154">
        <v>45</v>
      </c>
      <c r="G99" s="1154">
        <v>0</v>
      </c>
      <c r="H99" s="1154">
        <v>2138</v>
      </c>
      <c r="I99" s="1154">
        <v>3234</v>
      </c>
      <c r="J99" s="1154">
        <v>3881</v>
      </c>
      <c r="K99" s="1154">
        <v>2536</v>
      </c>
      <c r="L99" s="1154">
        <v>1528</v>
      </c>
      <c r="M99" s="1155">
        <v>13362</v>
      </c>
      <c r="N99" s="1142"/>
      <c r="O99" s="1142"/>
      <c r="P99" s="1142"/>
    </row>
    <row r="100" spans="1:16" s="32" customFormat="1" ht="14.25" customHeight="1">
      <c r="A100" s="1142"/>
      <c r="B100" s="1786" t="s">
        <v>2707</v>
      </c>
      <c r="C100" s="1787"/>
      <c r="D100" s="1788"/>
      <c r="E100" s="1154">
        <v>0</v>
      </c>
      <c r="F100" s="1154">
        <v>0</v>
      </c>
      <c r="G100" s="1154">
        <v>0</v>
      </c>
      <c r="H100" s="1154">
        <v>165</v>
      </c>
      <c r="I100" s="1154">
        <v>228</v>
      </c>
      <c r="J100" s="1154">
        <v>181</v>
      </c>
      <c r="K100" s="1154">
        <v>171</v>
      </c>
      <c r="L100" s="1154">
        <v>115</v>
      </c>
      <c r="M100" s="1155">
        <v>860</v>
      </c>
      <c r="N100" s="1142"/>
      <c r="O100" s="1142"/>
      <c r="P100" s="1142"/>
    </row>
    <row r="101" spans="1:16" s="32" customFormat="1" ht="14.25" customHeight="1">
      <c r="A101" s="1142"/>
      <c r="B101" s="1786" t="s">
        <v>2706</v>
      </c>
      <c r="C101" s="1787"/>
      <c r="D101" s="1788"/>
      <c r="E101" s="1154">
        <v>0</v>
      </c>
      <c r="F101" s="1154">
        <v>0</v>
      </c>
      <c r="G101" s="1154">
        <v>0</v>
      </c>
      <c r="H101" s="1154">
        <v>24</v>
      </c>
      <c r="I101" s="1154">
        <v>113</v>
      </c>
      <c r="J101" s="1154">
        <v>697</v>
      </c>
      <c r="K101" s="1154">
        <v>1067</v>
      </c>
      <c r="L101" s="1154">
        <v>853</v>
      </c>
      <c r="M101" s="1155">
        <v>2754</v>
      </c>
      <c r="N101" s="1142"/>
      <c r="O101" s="1142"/>
      <c r="P101" s="1142"/>
    </row>
    <row r="102" spans="1:16" s="32" customFormat="1" ht="14.25" customHeight="1" thickBot="1">
      <c r="A102" s="1142"/>
      <c r="B102" s="1808" t="s">
        <v>361</v>
      </c>
      <c r="C102" s="1809"/>
      <c r="D102" s="1810"/>
      <c r="E102" s="1156">
        <v>0</v>
      </c>
      <c r="F102" s="1156">
        <v>0</v>
      </c>
      <c r="G102" s="1156">
        <v>0</v>
      </c>
      <c r="H102" s="1156">
        <v>108</v>
      </c>
      <c r="I102" s="1156">
        <v>180</v>
      </c>
      <c r="J102" s="1156">
        <v>136</v>
      </c>
      <c r="K102" s="1156">
        <v>159</v>
      </c>
      <c r="L102" s="1156">
        <v>147</v>
      </c>
      <c r="M102" s="1157">
        <v>730</v>
      </c>
      <c r="N102" s="1142"/>
      <c r="O102" s="1142"/>
      <c r="P102" s="1142"/>
    </row>
    <row r="103" spans="1:16" s="32" customFormat="1" ht="10.5" customHeight="1">
      <c r="A103" s="1142"/>
      <c r="B103" s="205" t="s">
        <v>221</v>
      </c>
      <c r="C103" s="1142"/>
      <c r="D103" s="1142"/>
      <c r="E103" s="1142"/>
      <c r="F103" s="1142"/>
      <c r="G103" s="1142"/>
      <c r="H103" s="1142"/>
      <c r="I103" s="1142"/>
      <c r="J103" s="1142"/>
      <c r="K103" s="1142"/>
      <c r="L103" s="1142"/>
      <c r="M103" s="1142"/>
      <c r="N103" s="1142"/>
      <c r="O103" s="1142"/>
      <c r="P103" s="1142"/>
    </row>
    <row r="104" spans="1:16" s="32" customFormat="1" ht="4.5" customHeight="1">
      <c r="A104" s="1142"/>
      <c r="B104" s="1142"/>
      <c r="C104" s="1142"/>
      <c r="D104" s="1142"/>
      <c r="E104" s="1142"/>
      <c r="F104" s="1142"/>
      <c r="G104" s="1142"/>
      <c r="H104" s="1142"/>
      <c r="I104" s="1142"/>
      <c r="J104" s="1142"/>
      <c r="K104" s="1142"/>
      <c r="L104" s="1142"/>
      <c r="M104" s="1142"/>
      <c r="N104" s="1142"/>
      <c r="O104" s="1142"/>
      <c r="P104" s="1142"/>
    </row>
    <row r="105" spans="1:16" s="32" customFormat="1" ht="16.5" customHeight="1" thickBot="1">
      <c r="A105" s="1142" t="s">
        <v>1600</v>
      </c>
      <c r="B105" s="1142"/>
      <c r="C105" s="1142"/>
      <c r="D105" s="1142"/>
      <c r="E105" s="1142"/>
      <c r="F105" s="1142"/>
      <c r="G105" s="1142"/>
      <c r="H105" s="1142"/>
      <c r="I105" s="1142"/>
      <c r="J105" s="1142"/>
      <c r="K105" s="1142"/>
      <c r="L105" s="1142"/>
      <c r="M105" s="1143"/>
      <c r="N105" s="1143"/>
      <c r="O105" s="1142"/>
      <c r="P105" s="1142"/>
    </row>
    <row r="106" spans="1:16" s="32" customFormat="1" ht="18" customHeight="1">
      <c r="A106" s="1142"/>
      <c r="B106" s="1792" t="s">
        <v>166</v>
      </c>
      <c r="C106" s="1793"/>
      <c r="D106" s="1793"/>
      <c r="E106" s="1145" t="s">
        <v>6</v>
      </c>
      <c r="F106" s="1145" t="s">
        <v>7</v>
      </c>
      <c r="G106" s="1146" t="s">
        <v>207</v>
      </c>
      <c r="H106" s="1145" t="s">
        <v>8</v>
      </c>
      <c r="I106" s="1145" t="s">
        <v>9</v>
      </c>
      <c r="J106" s="1145" t="s">
        <v>10</v>
      </c>
      <c r="K106" s="1145" t="s">
        <v>11</v>
      </c>
      <c r="L106" s="1145" t="s">
        <v>12</v>
      </c>
      <c r="M106" s="1147" t="s">
        <v>44</v>
      </c>
      <c r="N106" s="1142"/>
      <c r="O106" s="1142"/>
      <c r="P106" s="1142"/>
    </row>
    <row r="107" spans="1:16" s="32" customFormat="1" ht="14.45" customHeight="1">
      <c r="A107" s="1142"/>
      <c r="B107" s="1786" t="s">
        <v>1598</v>
      </c>
      <c r="C107" s="1787"/>
      <c r="D107" s="1788"/>
      <c r="E107" s="1154">
        <v>8</v>
      </c>
      <c r="F107" s="1154">
        <v>3</v>
      </c>
      <c r="G107" s="1154">
        <v>0</v>
      </c>
      <c r="H107" s="1154">
        <v>1305561</v>
      </c>
      <c r="I107" s="1154">
        <v>1152487</v>
      </c>
      <c r="J107" s="1154">
        <v>756012</v>
      </c>
      <c r="K107" s="1154">
        <v>421447</v>
      </c>
      <c r="L107" s="1154">
        <v>226410</v>
      </c>
      <c r="M107" s="1155">
        <v>3861928</v>
      </c>
      <c r="N107" s="1142"/>
      <c r="O107" s="1142"/>
      <c r="P107" s="1142"/>
    </row>
    <row r="108" spans="1:16" s="32" customFormat="1" ht="14.25" customHeight="1" thickBot="1">
      <c r="A108" s="1142"/>
      <c r="B108" s="1819" t="s">
        <v>2705</v>
      </c>
      <c r="C108" s="1820"/>
      <c r="D108" s="1821"/>
      <c r="E108" s="1161">
        <v>2231</v>
      </c>
      <c r="F108" s="1161">
        <v>3328</v>
      </c>
      <c r="G108" s="1161">
        <v>0</v>
      </c>
      <c r="H108" s="1161">
        <v>131042</v>
      </c>
      <c r="I108" s="1161">
        <v>149149</v>
      </c>
      <c r="J108" s="1161">
        <v>165993</v>
      </c>
      <c r="K108" s="1161">
        <v>98303</v>
      </c>
      <c r="L108" s="1161">
        <v>73094</v>
      </c>
      <c r="M108" s="1162">
        <v>623140</v>
      </c>
      <c r="N108" s="1142"/>
      <c r="O108" s="1142"/>
      <c r="P108" s="1142"/>
    </row>
    <row r="109" spans="1:16" s="32" customFormat="1" ht="10.5" customHeight="1">
      <c r="A109" s="1142"/>
      <c r="B109" s="205" t="s">
        <v>234</v>
      </c>
      <c r="C109" s="1142"/>
      <c r="D109" s="1142"/>
      <c r="E109" s="1142"/>
      <c r="F109" s="1142"/>
      <c r="G109" s="1142"/>
      <c r="H109" s="1142"/>
      <c r="I109" s="1142"/>
      <c r="J109" s="1142"/>
      <c r="K109" s="1142"/>
      <c r="L109" s="1142"/>
      <c r="M109" s="1142"/>
      <c r="N109" s="1142"/>
      <c r="O109" s="1142"/>
      <c r="P109" s="1142"/>
    </row>
    <row r="110" spans="1:16" s="32" customFormat="1" ht="8.25" customHeight="1">
      <c r="A110" s="1142"/>
      <c r="B110" s="1142"/>
      <c r="C110" s="1142"/>
      <c r="D110" s="1142"/>
      <c r="E110" s="1142"/>
      <c r="F110" s="1142"/>
      <c r="G110" s="1142"/>
      <c r="H110" s="1142"/>
      <c r="I110" s="1142"/>
      <c r="J110" s="1142"/>
      <c r="K110" s="1142"/>
      <c r="L110" s="1142"/>
      <c r="M110" s="1142"/>
      <c r="N110" s="1142"/>
      <c r="O110" s="1142"/>
      <c r="P110" s="1142"/>
    </row>
    <row r="111" spans="1:16" s="32" customFormat="1" ht="16.5" customHeight="1" thickBot="1">
      <c r="A111" s="1142" t="s">
        <v>1601</v>
      </c>
      <c r="B111" s="1142"/>
      <c r="C111" s="1142"/>
      <c r="D111" s="1142"/>
      <c r="E111" s="1142"/>
      <c r="F111" s="1142"/>
      <c r="G111" s="1142"/>
      <c r="H111" s="1142"/>
      <c r="I111" s="1142"/>
      <c r="J111" s="1142"/>
      <c r="K111" s="1142"/>
      <c r="L111" s="1142"/>
      <c r="M111" s="1143"/>
      <c r="N111" s="1143"/>
      <c r="O111" s="1142"/>
      <c r="P111" s="1142"/>
    </row>
    <row r="112" spans="1:16" s="32" customFormat="1" ht="18" customHeight="1">
      <c r="A112" s="1142"/>
      <c r="B112" s="1792" t="s">
        <v>166</v>
      </c>
      <c r="C112" s="1793"/>
      <c r="D112" s="1793"/>
      <c r="E112" s="1145" t="s">
        <v>6</v>
      </c>
      <c r="F112" s="1145" t="s">
        <v>7</v>
      </c>
      <c r="G112" s="1146" t="s">
        <v>207</v>
      </c>
      <c r="H112" s="1145" t="s">
        <v>8</v>
      </c>
      <c r="I112" s="1145" t="s">
        <v>9</v>
      </c>
      <c r="J112" s="1145" t="s">
        <v>10</v>
      </c>
      <c r="K112" s="1145" t="s">
        <v>11</v>
      </c>
      <c r="L112" s="1145" t="s">
        <v>12</v>
      </c>
      <c r="M112" s="1147" t="s">
        <v>44</v>
      </c>
      <c r="N112" s="1142"/>
      <c r="O112" s="1142"/>
      <c r="P112" s="1142"/>
    </row>
    <row r="113" spans="1:16" s="32" customFormat="1" ht="13.9" customHeight="1">
      <c r="A113" s="1142"/>
      <c r="B113" s="1786" t="s">
        <v>1598</v>
      </c>
      <c r="C113" s="1787"/>
      <c r="D113" s="1788"/>
      <c r="E113" s="1154">
        <v>0</v>
      </c>
      <c r="F113" s="1154">
        <v>0</v>
      </c>
      <c r="G113" s="1154">
        <v>0</v>
      </c>
      <c r="H113" s="1154">
        <v>116320</v>
      </c>
      <c r="I113" s="1154">
        <v>97408</v>
      </c>
      <c r="J113" s="1154">
        <v>60124</v>
      </c>
      <c r="K113" s="1154">
        <v>30703</v>
      </c>
      <c r="L113" s="1154">
        <v>16037</v>
      </c>
      <c r="M113" s="1155">
        <v>320592</v>
      </c>
      <c r="N113" s="1142"/>
      <c r="O113" s="1142"/>
      <c r="P113" s="1142"/>
    </row>
    <row r="114" spans="1:16" s="32" customFormat="1" ht="14.25" customHeight="1" thickBot="1">
      <c r="A114" s="1142"/>
      <c r="B114" s="1819" t="s">
        <v>2700</v>
      </c>
      <c r="C114" s="1820"/>
      <c r="D114" s="1821"/>
      <c r="E114" s="1161">
        <v>182</v>
      </c>
      <c r="F114" s="1161">
        <v>151</v>
      </c>
      <c r="G114" s="1161">
        <v>0</v>
      </c>
      <c r="H114" s="1161">
        <v>11241</v>
      </c>
      <c r="I114" s="1161">
        <v>13761</v>
      </c>
      <c r="J114" s="1161">
        <v>16031</v>
      </c>
      <c r="K114" s="1161">
        <v>8794</v>
      </c>
      <c r="L114" s="1161">
        <v>5940</v>
      </c>
      <c r="M114" s="1162">
        <v>56100</v>
      </c>
      <c r="N114" s="1142"/>
      <c r="O114" s="1142"/>
      <c r="P114" s="1142"/>
    </row>
    <row r="115" spans="1:16" s="32" customFormat="1" ht="10.5" customHeight="1">
      <c r="A115" s="1142"/>
      <c r="B115" s="205" t="s">
        <v>234</v>
      </c>
      <c r="C115" s="1142"/>
      <c r="D115" s="1142"/>
      <c r="E115" s="1142"/>
      <c r="F115" s="1142"/>
      <c r="G115" s="1142"/>
      <c r="H115" s="1142"/>
      <c r="I115" s="1142"/>
      <c r="J115" s="1142"/>
      <c r="K115" s="1142"/>
      <c r="L115" s="1142"/>
      <c r="M115" s="1142"/>
      <c r="N115" s="1142"/>
      <c r="O115" s="1142"/>
      <c r="P115" s="1142"/>
    </row>
    <row r="116" spans="1:16" s="32" customFormat="1" ht="6.75" customHeight="1">
      <c r="A116" s="1142"/>
      <c r="B116" s="1160"/>
      <c r="C116" s="1160"/>
      <c r="D116" s="1160"/>
      <c r="E116" s="1160"/>
      <c r="F116" s="1160"/>
      <c r="G116" s="1160"/>
      <c r="H116" s="1160"/>
      <c r="I116" s="1160"/>
      <c r="J116" s="1160"/>
      <c r="K116" s="1160"/>
      <c r="L116" s="1160"/>
      <c r="M116" s="1160"/>
      <c r="N116" s="1160"/>
      <c r="O116" s="1160"/>
      <c r="P116" s="1142"/>
    </row>
    <row r="117" spans="1:16" s="32" customFormat="1" ht="15" customHeight="1" thickBot="1">
      <c r="A117" s="32" t="s">
        <v>2704</v>
      </c>
      <c r="L117" s="58"/>
      <c r="M117" s="58"/>
      <c r="O117" s="58" t="s">
        <v>2703</v>
      </c>
    </row>
    <row r="118" spans="1:16" s="32" customFormat="1" ht="15" customHeight="1">
      <c r="B118" s="1648" t="s">
        <v>166</v>
      </c>
      <c r="C118" s="1649"/>
      <c r="D118" s="1649"/>
      <c r="E118" s="1126" t="s">
        <v>6</v>
      </c>
      <c r="F118" s="1126" t="s">
        <v>7</v>
      </c>
      <c r="G118" s="1126" t="s">
        <v>8</v>
      </c>
      <c r="H118" s="1126" t="s">
        <v>9</v>
      </c>
      <c r="I118" s="1126" t="s">
        <v>10</v>
      </c>
      <c r="J118" s="1126" t="s">
        <v>11</v>
      </c>
      <c r="K118" s="1126" t="s">
        <v>12</v>
      </c>
      <c r="L118" s="104" t="s">
        <v>44</v>
      </c>
    </row>
    <row r="119" spans="1:16" s="32" customFormat="1" ht="14.25" customHeight="1">
      <c r="B119" s="1822" t="s">
        <v>174</v>
      </c>
      <c r="C119" s="1823"/>
      <c r="D119" s="1824"/>
      <c r="E119" s="63">
        <v>0</v>
      </c>
      <c r="F119" s="63">
        <v>0</v>
      </c>
      <c r="G119" s="63">
        <v>9024</v>
      </c>
      <c r="H119" s="63">
        <v>26142</v>
      </c>
      <c r="I119" s="63">
        <v>123716</v>
      </c>
      <c r="J119" s="63">
        <v>192141</v>
      </c>
      <c r="K119" s="63">
        <v>171848</v>
      </c>
      <c r="L119" s="1163">
        <v>522871</v>
      </c>
    </row>
    <row r="120" spans="1:16" s="32" customFormat="1" ht="14.25" customHeight="1">
      <c r="B120" s="113"/>
      <c r="C120" s="1636" t="s">
        <v>167</v>
      </c>
      <c r="D120" s="1638"/>
      <c r="E120" s="63">
        <v>0</v>
      </c>
      <c r="F120" s="63">
        <v>0</v>
      </c>
      <c r="G120" s="63">
        <v>8939</v>
      </c>
      <c r="H120" s="63">
        <v>25926</v>
      </c>
      <c r="I120" s="63">
        <v>122813</v>
      </c>
      <c r="J120" s="63">
        <v>190859</v>
      </c>
      <c r="K120" s="63">
        <v>170132</v>
      </c>
      <c r="L120" s="105">
        <v>518669</v>
      </c>
    </row>
    <row r="121" spans="1:16" s="32" customFormat="1" ht="14.25" customHeight="1">
      <c r="B121" s="114"/>
      <c r="C121" s="1657" t="s">
        <v>168</v>
      </c>
      <c r="D121" s="1658"/>
      <c r="E121" s="115">
        <v>0</v>
      </c>
      <c r="F121" s="115">
        <v>0</v>
      </c>
      <c r="G121" s="115">
        <v>85</v>
      </c>
      <c r="H121" s="115">
        <v>216</v>
      </c>
      <c r="I121" s="115">
        <v>903</v>
      </c>
      <c r="J121" s="115">
        <v>1282</v>
      </c>
      <c r="K121" s="115">
        <v>1716</v>
      </c>
      <c r="L121" s="116">
        <v>4202</v>
      </c>
    </row>
    <row r="122" spans="1:16" s="32" customFormat="1" ht="14.25" customHeight="1">
      <c r="B122" s="1822" t="s">
        <v>175</v>
      </c>
      <c r="C122" s="1823"/>
      <c r="D122" s="1824"/>
      <c r="E122" s="73">
        <v>2</v>
      </c>
      <c r="F122" s="73">
        <v>4</v>
      </c>
      <c r="G122" s="73">
        <v>40221</v>
      </c>
      <c r="H122" s="73">
        <v>65993</v>
      </c>
      <c r="I122" s="73">
        <v>86039</v>
      </c>
      <c r="J122" s="73">
        <v>95133</v>
      </c>
      <c r="K122" s="73">
        <v>65060</v>
      </c>
      <c r="L122" s="1164">
        <v>352452</v>
      </c>
    </row>
    <row r="123" spans="1:16" s="32" customFormat="1" ht="14.25" customHeight="1">
      <c r="B123" s="113"/>
      <c r="C123" s="1636" t="s">
        <v>167</v>
      </c>
      <c r="D123" s="1638"/>
      <c r="E123" s="63">
        <v>2</v>
      </c>
      <c r="F123" s="63">
        <v>4</v>
      </c>
      <c r="G123" s="63">
        <v>39788</v>
      </c>
      <c r="H123" s="63">
        <v>65206</v>
      </c>
      <c r="I123" s="63">
        <v>84760</v>
      </c>
      <c r="J123" s="63">
        <v>93765</v>
      </c>
      <c r="K123" s="63">
        <v>63763</v>
      </c>
      <c r="L123" s="105">
        <v>347288</v>
      </c>
    </row>
    <row r="124" spans="1:16" s="32" customFormat="1" ht="14.25" customHeight="1">
      <c r="B124" s="114"/>
      <c r="C124" s="1657" t="s">
        <v>168</v>
      </c>
      <c r="D124" s="1658"/>
      <c r="E124" s="115">
        <v>0</v>
      </c>
      <c r="F124" s="115">
        <v>0</v>
      </c>
      <c r="G124" s="115">
        <v>433</v>
      </c>
      <c r="H124" s="115">
        <v>787</v>
      </c>
      <c r="I124" s="115">
        <v>1279</v>
      </c>
      <c r="J124" s="115">
        <v>1368</v>
      </c>
      <c r="K124" s="115">
        <v>1297</v>
      </c>
      <c r="L124" s="116">
        <v>5164</v>
      </c>
    </row>
    <row r="125" spans="1:16" s="32" customFormat="1" ht="14.25" customHeight="1">
      <c r="B125" s="1822" t="s">
        <v>176</v>
      </c>
      <c r="C125" s="1823"/>
      <c r="D125" s="1824"/>
      <c r="E125" s="73">
        <v>0</v>
      </c>
      <c r="F125" s="73">
        <v>0</v>
      </c>
      <c r="G125" s="73">
        <v>604</v>
      </c>
      <c r="H125" s="73">
        <v>1307</v>
      </c>
      <c r="I125" s="73">
        <v>4219</v>
      </c>
      <c r="J125" s="73">
        <v>17784</v>
      </c>
      <c r="K125" s="73">
        <v>26358</v>
      </c>
      <c r="L125" s="1164">
        <v>50272</v>
      </c>
    </row>
    <row r="126" spans="1:16" s="32" customFormat="1" ht="14.25" customHeight="1">
      <c r="B126" s="113"/>
      <c r="C126" s="1636" t="s">
        <v>167</v>
      </c>
      <c r="D126" s="1638"/>
      <c r="E126" s="63">
        <v>0</v>
      </c>
      <c r="F126" s="63">
        <v>0</v>
      </c>
      <c r="G126" s="63">
        <v>598</v>
      </c>
      <c r="H126" s="63">
        <v>1289</v>
      </c>
      <c r="I126" s="63">
        <v>4161</v>
      </c>
      <c r="J126" s="63">
        <v>17510</v>
      </c>
      <c r="K126" s="63">
        <v>25804</v>
      </c>
      <c r="L126" s="105">
        <v>49362</v>
      </c>
    </row>
    <row r="127" spans="1:16" s="32" customFormat="1" ht="14.25" customHeight="1">
      <c r="B127" s="114"/>
      <c r="C127" s="1657" t="s">
        <v>168</v>
      </c>
      <c r="D127" s="1658"/>
      <c r="E127" s="115">
        <v>0</v>
      </c>
      <c r="F127" s="115">
        <v>0</v>
      </c>
      <c r="G127" s="115">
        <v>6</v>
      </c>
      <c r="H127" s="115">
        <v>18</v>
      </c>
      <c r="I127" s="115">
        <v>58</v>
      </c>
      <c r="J127" s="115">
        <v>274</v>
      </c>
      <c r="K127" s="115">
        <v>554</v>
      </c>
      <c r="L127" s="116">
        <v>910</v>
      </c>
    </row>
    <row r="128" spans="1:16" s="32" customFormat="1" ht="14.25" customHeight="1" thickBot="1">
      <c r="B128" s="1659" t="s">
        <v>5</v>
      </c>
      <c r="C128" s="1660"/>
      <c r="D128" s="1660"/>
      <c r="E128" s="80">
        <v>2</v>
      </c>
      <c r="F128" s="80">
        <v>4</v>
      </c>
      <c r="G128" s="80">
        <v>49827</v>
      </c>
      <c r="H128" s="80">
        <v>93389</v>
      </c>
      <c r="I128" s="80">
        <v>213388</v>
      </c>
      <c r="J128" s="80">
        <v>303989</v>
      </c>
      <c r="K128" s="80">
        <v>262535</v>
      </c>
      <c r="L128" s="90">
        <v>923134</v>
      </c>
    </row>
    <row r="129" spans="1:16" s="32" customFormat="1">
      <c r="B129" s="1580" t="s">
        <v>235</v>
      </c>
      <c r="C129" s="1580"/>
      <c r="D129" s="1580"/>
      <c r="E129" s="1580"/>
      <c r="F129" s="1580"/>
      <c r="G129" s="1580"/>
      <c r="H129" s="1580"/>
      <c r="I129" s="1580"/>
      <c r="J129" s="1580"/>
      <c r="K129" s="1580"/>
      <c r="L129" s="1580"/>
      <c r="M129" s="1580"/>
      <c r="N129" s="1580"/>
      <c r="O129" s="1580"/>
    </row>
    <row r="130" spans="1:16" s="32" customFormat="1" ht="6" customHeight="1">
      <c r="A130" s="1142"/>
      <c r="B130" s="1142"/>
      <c r="C130" s="1142"/>
      <c r="D130" s="1142"/>
      <c r="E130" s="1142"/>
      <c r="F130" s="1142"/>
      <c r="G130" s="1142"/>
      <c r="H130" s="1142"/>
      <c r="I130" s="1142"/>
      <c r="J130" s="1142"/>
      <c r="K130" s="1142"/>
      <c r="L130" s="1142"/>
      <c r="M130" s="1142"/>
      <c r="N130" s="1142"/>
      <c r="O130" s="1142"/>
      <c r="P130" s="1142"/>
    </row>
    <row r="131" spans="1:16" s="32" customFormat="1" ht="15" customHeight="1" thickBot="1">
      <c r="A131" s="1142" t="s">
        <v>1602</v>
      </c>
      <c r="B131" s="1142"/>
      <c r="C131" s="1142"/>
      <c r="D131" s="1142"/>
      <c r="E131" s="1142"/>
      <c r="F131" s="1142"/>
      <c r="G131" s="1142"/>
      <c r="H131" s="1142"/>
      <c r="I131" s="1142"/>
      <c r="J131" s="1142"/>
      <c r="K131" s="1142"/>
      <c r="L131" s="1143"/>
      <c r="M131" s="1143"/>
      <c r="N131" s="1142"/>
      <c r="O131" s="1143"/>
      <c r="P131" s="1142"/>
    </row>
    <row r="132" spans="1:16" s="32" customFormat="1" ht="15" customHeight="1">
      <c r="A132" s="1142"/>
      <c r="B132" s="1792" t="s">
        <v>166</v>
      </c>
      <c r="C132" s="1793"/>
      <c r="D132" s="1793"/>
      <c r="E132" s="1145" t="s">
        <v>6</v>
      </c>
      <c r="F132" s="1145" t="s">
        <v>7</v>
      </c>
      <c r="G132" s="1145" t="s">
        <v>8</v>
      </c>
      <c r="H132" s="1145" t="s">
        <v>9</v>
      </c>
      <c r="I132" s="1145" t="s">
        <v>10</v>
      </c>
      <c r="J132" s="1145" t="s">
        <v>11</v>
      </c>
      <c r="K132" s="1145" t="s">
        <v>12</v>
      </c>
      <c r="L132" s="1147" t="s">
        <v>44</v>
      </c>
      <c r="M132" s="1142"/>
      <c r="N132" s="1142"/>
      <c r="O132" s="1142"/>
      <c r="P132" s="1142"/>
    </row>
    <row r="133" spans="1:16" s="32" customFormat="1" ht="14.25" customHeight="1">
      <c r="A133" s="1142"/>
      <c r="B133" s="1825" t="s">
        <v>174</v>
      </c>
      <c r="C133" s="1826"/>
      <c r="D133" s="1827"/>
      <c r="E133" s="1148">
        <v>0</v>
      </c>
      <c r="F133" s="1148">
        <v>0</v>
      </c>
      <c r="G133" s="1148">
        <v>294</v>
      </c>
      <c r="H133" s="1148">
        <v>877</v>
      </c>
      <c r="I133" s="1148">
        <v>5441</v>
      </c>
      <c r="J133" s="1148">
        <v>8086</v>
      </c>
      <c r="K133" s="1148">
        <v>6679</v>
      </c>
      <c r="L133" s="1149">
        <v>21377</v>
      </c>
      <c r="M133" s="1142"/>
      <c r="N133" s="1142"/>
      <c r="O133" s="1142"/>
      <c r="P133" s="1142"/>
    </row>
    <row r="134" spans="1:16" s="32" customFormat="1" ht="14.25" customHeight="1">
      <c r="A134" s="1142"/>
      <c r="B134" s="1825" t="s">
        <v>175</v>
      </c>
      <c r="C134" s="1826"/>
      <c r="D134" s="1827"/>
      <c r="E134" s="1152">
        <v>0</v>
      </c>
      <c r="F134" s="1152">
        <v>1</v>
      </c>
      <c r="G134" s="1152">
        <v>2162</v>
      </c>
      <c r="H134" s="1152">
        <v>3674</v>
      </c>
      <c r="I134" s="1152">
        <v>5384</v>
      </c>
      <c r="J134" s="1152">
        <v>6115</v>
      </c>
      <c r="K134" s="1152">
        <v>4035</v>
      </c>
      <c r="L134" s="1153">
        <v>21371</v>
      </c>
      <c r="M134" s="1142"/>
      <c r="N134" s="1142"/>
      <c r="O134" s="1142"/>
      <c r="P134" s="1142"/>
    </row>
    <row r="135" spans="1:16" s="32" customFormat="1" ht="14.25" customHeight="1" thickBot="1">
      <c r="A135" s="1142"/>
      <c r="B135" s="1819" t="s">
        <v>176</v>
      </c>
      <c r="C135" s="1820"/>
      <c r="D135" s="1821"/>
      <c r="E135" s="1161">
        <v>0</v>
      </c>
      <c r="F135" s="1161">
        <v>0</v>
      </c>
      <c r="G135" s="1161">
        <v>42</v>
      </c>
      <c r="H135" s="1161">
        <v>93</v>
      </c>
      <c r="I135" s="1161">
        <v>299</v>
      </c>
      <c r="J135" s="1161">
        <v>1219</v>
      </c>
      <c r="K135" s="1161">
        <v>1739</v>
      </c>
      <c r="L135" s="1162">
        <v>3392</v>
      </c>
      <c r="M135" s="1142"/>
      <c r="N135" s="1142"/>
      <c r="O135" s="1142"/>
      <c r="P135" s="1142"/>
    </row>
    <row r="136" spans="1:16" s="32" customFormat="1" ht="23.25" customHeight="1">
      <c r="A136" s="1142"/>
      <c r="B136" s="1817" t="s">
        <v>1603</v>
      </c>
      <c r="C136" s="1818"/>
      <c r="D136" s="1818"/>
      <c r="E136" s="1818"/>
      <c r="F136" s="1818"/>
      <c r="G136" s="1818"/>
      <c r="H136" s="1818"/>
      <c r="I136" s="1818"/>
      <c r="J136" s="1818"/>
      <c r="K136" s="1818"/>
      <c r="L136" s="1818"/>
      <c r="M136" s="1818"/>
      <c r="N136" s="1818"/>
      <c r="O136" s="1818"/>
      <c r="P136" s="1142"/>
    </row>
    <row r="137" spans="1:16" s="32" customFormat="1" ht="4.5" customHeight="1">
      <c r="B137" s="1132"/>
      <c r="C137" s="1132"/>
      <c r="D137" s="1132"/>
      <c r="E137" s="1132"/>
      <c r="F137" s="1132"/>
      <c r="G137" s="1132"/>
      <c r="H137" s="1132"/>
      <c r="I137" s="1132"/>
      <c r="J137" s="1132"/>
      <c r="K137" s="1132"/>
      <c r="L137" s="1132"/>
      <c r="M137" s="1132"/>
      <c r="N137" s="1132"/>
      <c r="O137" s="1132"/>
    </row>
    <row r="138" spans="1:16" s="32" customFormat="1" ht="16.5" customHeight="1" thickBot="1">
      <c r="A138" s="32" t="s">
        <v>236</v>
      </c>
      <c r="B138" s="35"/>
      <c r="C138" s="35"/>
      <c r="D138" s="35"/>
      <c r="E138" s="35"/>
      <c r="F138" s="35"/>
      <c r="G138" s="35"/>
      <c r="H138" s="35"/>
      <c r="I138" s="35"/>
      <c r="J138" s="35"/>
      <c r="K138" s="35"/>
      <c r="L138" s="35"/>
      <c r="M138" s="35"/>
      <c r="N138" s="35"/>
      <c r="O138" s="58" t="s">
        <v>2703</v>
      </c>
    </row>
    <row r="139" spans="1:16" s="32" customFormat="1" ht="18" customHeight="1">
      <c r="B139" s="1613" t="s">
        <v>237</v>
      </c>
      <c r="C139" s="1614"/>
      <c r="D139" s="1614"/>
      <c r="E139" s="1614"/>
      <c r="F139" s="1646"/>
      <c r="G139" s="1131" t="s">
        <v>6</v>
      </c>
      <c r="H139" s="1126" t="s">
        <v>7</v>
      </c>
      <c r="I139" s="103" t="s">
        <v>207</v>
      </c>
      <c r="J139" s="1127" t="s">
        <v>8</v>
      </c>
      <c r="K139" s="1126" t="s">
        <v>9</v>
      </c>
      <c r="L139" s="1127" t="s">
        <v>10</v>
      </c>
      <c r="M139" s="1126" t="s">
        <v>11</v>
      </c>
      <c r="N139" s="1126" t="s">
        <v>12</v>
      </c>
      <c r="O139" s="1128" t="s">
        <v>238</v>
      </c>
    </row>
    <row r="140" spans="1:16" s="32" customFormat="1" ht="11.25" customHeight="1">
      <c r="B140" s="1597" t="s">
        <v>239</v>
      </c>
      <c r="C140" s="1598"/>
      <c r="D140" s="1598"/>
      <c r="E140" s="1598"/>
      <c r="F140" s="1598"/>
      <c r="G140" s="63">
        <v>8176.0896650000004</v>
      </c>
      <c r="H140" s="63">
        <v>16120.148214999999</v>
      </c>
      <c r="I140" s="63">
        <v>0</v>
      </c>
      <c r="J140" s="63">
        <v>76393.539791999996</v>
      </c>
      <c r="K140" s="63">
        <v>89351.325041999997</v>
      </c>
      <c r="L140" s="63">
        <v>75578.689152000006</v>
      </c>
      <c r="M140" s="63">
        <v>64021.810458</v>
      </c>
      <c r="N140" s="63">
        <v>50862.313673999997</v>
      </c>
      <c r="O140" s="105">
        <v>380503.91599800001</v>
      </c>
    </row>
    <row r="141" spans="1:16" s="32" customFormat="1" ht="11.25" customHeight="1">
      <c r="B141" s="117"/>
      <c r="C141" s="1599" t="s">
        <v>240</v>
      </c>
      <c r="D141" s="1600"/>
      <c r="E141" s="1600"/>
      <c r="F141" s="1600"/>
      <c r="G141" s="115">
        <v>1677.347516</v>
      </c>
      <c r="H141" s="115">
        <v>3400.433994</v>
      </c>
      <c r="I141" s="115">
        <v>0</v>
      </c>
      <c r="J141" s="115">
        <v>16309.354541000001</v>
      </c>
      <c r="K141" s="115">
        <v>21097.710808</v>
      </c>
      <c r="L141" s="115">
        <v>18763.136307000001</v>
      </c>
      <c r="M141" s="115">
        <v>19936.032338000001</v>
      </c>
      <c r="N141" s="115">
        <v>22299.329248999999</v>
      </c>
      <c r="O141" s="116">
        <v>103483.344753</v>
      </c>
    </row>
    <row r="142" spans="1:16" s="32" customFormat="1" ht="11.25" customHeight="1">
      <c r="B142" s="117"/>
      <c r="C142" s="118"/>
      <c r="D142" s="1594" t="s">
        <v>241</v>
      </c>
      <c r="E142" s="1594"/>
      <c r="F142" s="1594"/>
      <c r="G142" s="115">
        <v>879.06888600000002</v>
      </c>
      <c r="H142" s="115">
        <v>1381.895276</v>
      </c>
      <c r="I142" s="115">
        <v>0</v>
      </c>
      <c r="J142" s="115">
        <v>11079.317959</v>
      </c>
      <c r="K142" s="115">
        <v>14224.460359999999</v>
      </c>
      <c r="L142" s="115">
        <v>13251.314195000001</v>
      </c>
      <c r="M142" s="115">
        <v>13708.624742</v>
      </c>
      <c r="N142" s="115">
        <v>14318.537956</v>
      </c>
      <c r="O142" s="116">
        <v>68843.219373999993</v>
      </c>
    </row>
    <row r="143" spans="1:16" s="32" customFormat="1" ht="11.25" customHeight="1">
      <c r="B143" s="117"/>
      <c r="C143" s="118"/>
      <c r="D143" s="1594" t="s">
        <v>242</v>
      </c>
      <c r="E143" s="1594"/>
      <c r="F143" s="1594"/>
      <c r="G143" s="115">
        <v>1.4593860000000001</v>
      </c>
      <c r="H143" s="115">
        <v>14.282555</v>
      </c>
      <c r="I143" s="115">
        <v>0</v>
      </c>
      <c r="J143" s="115">
        <v>83.109836000000001</v>
      </c>
      <c r="K143" s="115">
        <v>295.49435299999999</v>
      </c>
      <c r="L143" s="115">
        <v>449.22408100000001</v>
      </c>
      <c r="M143" s="115">
        <v>1052.6306959999999</v>
      </c>
      <c r="N143" s="115">
        <v>2211.4641510000001</v>
      </c>
      <c r="O143" s="116">
        <v>4107.6650579999996</v>
      </c>
    </row>
    <row r="144" spans="1:16" s="32" customFormat="1" ht="11.25" customHeight="1">
      <c r="B144" s="117"/>
      <c r="C144" s="118"/>
      <c r="D144" s="1594" t="s">
        <v>243</v>
      </c>
      <c r="E144" s="1594"/>
      <c r="F144" s="1594"/>
      <c r="G144" s="115">
        <v>508.90267</v>
      </c>
      <c r="H144" s="115">
        <v>1412.5771179999999</v>
      </c>
      <c r="I144" s="115">
        <v>0</v>
      </c>
      <c r="J144" s="115">
        <v>3297.9457010000001</v>
      </c>
      <c r="K144" s="115">
        <v>4213.8285489999998</v>
      </c>
      <c r="L144" s="115">
        <v>3012.0441460000002</v>
      </c>
      <c r="M144" s="115">
        <v>3207.8387750000002</v>
      </c>
      <c r="N144" s="115">
        <v>3971.837923</v>
      </c>
      <c r="O144" s="116">
        <v>19624.974881999999</v>
      </c>
    </row>
    <row r="145" spans="2:15" s="32" customFormat="1" ht="11.25" customHeight="1">
      <c r="B145" s="117"/>
      <c r="C145" s="118"/>
      <c r="D145" s="1594" t="s">
        <v>244</v>
      </c>
      <c r="E145" s="1594"/>
      <c r="F145" s="1594"/>
      <c r="G145" s="115">
        <v>102.135102</v>
      </c>
      <c r="H145" s="115">
        <v>338.305297</v>
      </c>
      <c r="I145" s="115">
        <v>0</v>
      </c>
      <c r="J145" s="115">
        <v>546.40597400000001</v>
      </c>
      <c r="K145" s="115">
        <v>803.91615899999999</v>
      </c>
      <c r="L145" s="115">
        <v>595.34241299999996</v>
      </c>
      <c r="M145" s="115">
        <v>532.73490500000003</v>
      </c>
      <c r="N145" s="115">
        <v>457.95975700000002</v>
      </c>
      <c r="O145" s="116">
        <v>3376.7996069999999</v>
      </c>
    </row>
    <row r="146" spans="2:15" s="32" customFormat="1" ht="11.25" customHeight="1">
      <c r="B146" s="117"/>
      <c r="C146" s="119"/>
      <c r="D146" s="1640" t="s">
        <v>245</v>
      </c>
      <c r="E146" s="1640"/>
      <c r="F146" s="1640"/>
      <c r="G146" s="63">
        <v>185.78147200000001</v>
      </c>
      <c r="H146" s="63">
        <v>253.37374800000001</v>
      </c>
      <c r="I146" s="63">
        <v>0</v>
      </c>
      <c r="J146" s="63">
        <v>1302.575071</v>
      </c>
      <c r="K146" s="63">
        <v>1560.011387</v>
      </c>
      <c r="L146" s="63">
        <v>1455.211472</v>
      </c>
      <c r="M146" s="63">
        <v>1434.2032200000001</v>
      </c>
      <c r="N146" s="63">
        <v>1339.529462</v>
      </c>
      <c r="O146" s="105">
        <v>7530.6858320000001</v>
      </c>
    </row>
    <row r="147" spans="2:15" s="32" customFormat="1" ht="11.25" customHeight="1">
      <c r="B147" s="117"/>
      <c r="C147" s="1599" t="s">
        <v>246</v>
      </c>
      <c r="D147" s="1600"/>
      <c r="E147" s="1600"/>
      <c r="F147" s="1600"/>
      <c r="G147" s="115">
        <v>2561.4513480000001</v>
      </c>
      <c r="H147" s="115">
        <v>6568.042864</v>
      </c>
      <c r="I147" s="115">
        <v>0</v>
      </c>
      <c r="J147" s="115">
        <v>33670.088556000002</v>
      </c>
      <c r="K147" s="115">
        <v>36999.139918000001</v>
      </c>
      <c r="L147" s="115">
        <v>26378.83927</v>
      </c>
      <c r="M147" s="115">
        <v>17493.537155999999</v>
      </c>
      <c r="N147" s="115">
        <v>9885.2565969999996</v>
      </c>
      <c r="O147" s="116">
        <v>133556.355709</v>
      </c>
    </row>
    <row r="148" spans="2:15" s="32" customFormat="1" ht="11.25" customHeight="1">
      <c r="B148" s="117"/>
      <c r="C148" s="118"/>
      <c r="D148" s="1594" t="s">
        <v>247</v>
      </c>
      <c r="E148" s="1594"/>
      <c r="F148" s="1594"/>
      <c r="G148" s="115">
        <v>1344.1333179999999</v>
      </c>
      <c r="H148" s="115">
        <v>3041.3417939999999</v>
      </c>
      <c r="I148" s="115">
        <v>0</v>
      </c>
      <c r="J148" s="115">
        <v>25379.348252</v>
      </c>
      <c r="K148" s="115">
        <v>26906.344783</v>
      </c>
      <c r="L148" s="115">
        <v>19548.150102</v>
      </c>
      <c r="M148" s="115">
        <v>12988.025379999999</v>
      </c>
      <c r="N148" s="115">
        <v>7663.7808530000002</v>
      </c>
      <c r="O148" s="116">
        <v>96871.124481999999</v>
      </c>
    </row>
    <row r="149" spans="2:15" s="32" customFormat="1" ht="11.25" customHeight="1">
      <c r="B149" s="117"/>
      <c r="C149" s="119"/>
      <c r="D149" s="1640" t="s">
        <v>248</v>
      </c>
      <c r="E149" s="1640"/>
      <c r="F149" s="1640"/>
      <c r="G149" s="63">
        <v>1217.3180299999999</v>
      </c>
      <c r="H149" s="63">
        <v>3526.7010700000001</v>
      </c>
      <c r="I149" s="63">
        <v>0</v>
      </c>
      <c r="J149" s="63">
        <v>8290.7403040000008</v>
      </c>
      <c r="K149" s="63">
        <v>10092.795135</v>
      </c>
      <c r="L149" s="63">
        <v>6830.6891679999999</v>
      </c>
      <c r="M149" s="63">
        <v>4505.5117760000003</v>
      </c>
      <c r="N149" s="63">
        <v>2221.4757439999998</v>
      </c>
      <c r="O149" s="105">
        <v>36685.231226999997</v>
      </c>
    </row>
    <row r="150" spans="2:15" s="32" customFormat="1" ht="11.25" customHeight="1">
      <c r="B150" s="117"/>
      <c r="C150" s="1599" t="s">
        <v>249</v>
      </c>
      <c r="D150" s="1600"/>
      <c r="E150" s="1600"/>
      <c r="F150" s="1600"/>
      <c r="G150" s="115">
        <v>73.388204999999999</v>
      </c>
      <c r="H150" s="115">
        <v>329.66633300000001</v>
      </c>
      <c r="I150" s="115">
        <v>0</v>
      </c>
      <c r="J150" s="115">
        <v>3449.8747779999999</v>
      </c>
      <c r="K150" s="115">
        <v>6620.1491809999998</v>
      </c>
      <c r="L150" s="115">
        <v>10807.60915</v>
      </c>
      <c r="M150" s="115">
        <v>8973.4083050000008</v>
      </c>
      <c r="N150" s="115">
        <v>5663.5493029999998</v>
      </c>
      <c r="O150" s="116">
        <v>35917.645255000003</v>
      </c>
    </row>
    <row r="151" spans="2:15" s="32" customFormat="1" ht="11.25" customHeight="1">
      <c r="B151" s="117"/>
      <c r="C151" s="118"/>
      <c r="D151" s="1594" t="s">
        <v>250</v>
      </c>
      <c r="E151" s="1594"/>
      <c r="F151" s="1594"/>
      <c r="G151" s="115">
        <v>67.409650999999997</v>
      </c>
      <c r="H151" s="115">
        <v>289.71104800000001</v>
      </c>
      <c r="I151" s="115">
        <v>0</v>
      </c>
      <c r="J151" s="115">
        <v>3034.0408130000001</v>
      </c>
      <c r="K151" s="115">
        <v>5843.5824659999998</v>
      </c>
      <c r="L151" s="115">
        <v>9733.3979980000004</v>
      </c>
      <c r="M151" s="115">
        <v>7958.5445749999999</v>
      </c>
      <c r="N151" s="115">
        <v>4777.5443880000003</v>
      </c>
      <c r="O151" s="116">
        <v>31704.230939000001</v>
      </c>
    </row>
    <row r="152" spans="2:15" s="32" customFormat="1" ht="11.25" customHeight="1">
      <c r="B152" s="117"/>
      <c r="C152" s="118"/>
      <c r="D152" s="1594" t="s">
        <v>251</v>
      </c>
      <c r="E152" s="1594"/>
      <c r="F152" s="1594"/>
      <c r="G152" s="115">
        <v>5.8199670000000001</v>
      </c>
      <c r="H152" s="115">
        <v>38.799053999999998</v>
      </c>
      <c r="I152" s="115">
        <v>0</v>
      </c>
      <c r="J152" s="115">
        <v>399.44517200000001</v>
      </c>
      <c r="K152" s="115">
        <v>748.17761099999996</v>
      </c>
      <c r="L152" s="115">
        <v>1037.948259</v>
      </c>
      <c r="M152" s="115">
        <v>965.72649699999999</v>
      </c>
      <c r="N152" s="115">
        <v>801.65284599999995</v>
      </c>
      <c r="O152" s="116">
        <v>3997.5694060000001</v>
      </c>
    </row>
    <row r="153" spans="2:15" s="32" customFormat="1" ht="11.25" customHeight="1">
      <c r="B153" s="117"/>
      <c r="C153" s="119"/>
      <c r="D153" s="1640" t="s">
        <v>252</v>
      </c>
      <c r="E153" s="1640"/>
      <c r="F153" s="1640"/>
      <c r="G153" s="63">
        <v>0.15858700000000001</v>
      </c>
      <c r="H153" s="63">
        <v>1.156231</v>
      </c>
      <c r="I153" s="63">
        <v>0</v>
      </c>
      <c r="J153" s="63">
        <v>16.388793</v>
      </c>
      <c r="K153" s="63">
        <v>28.389104</v>
      </c>
      <c r="L153" s="63">
        <v>36.262892999999998</v>
      </c>
      <c r="M153" s="63">
        <v>49.137233000000002</v>
      </c>
      <c r="N153" s="63">
        <v>84.352069</v>
      </c>
      <c r="O153" s="105">
        <v>215.84491</v>
      </c>
    </row>
    <row r="154" spans="2:15" s="32" customFormat="1" ht="11.25" customHeight="1">
      <c r="B154" s="117"/>
      <c r="C154" s="1599" t="s">
        <v>253</v>
      </c>
      <c r="D154" s="1600"/>
      <c r="E154" s="1600"/>
      <c r="F154" s="1600"/>
      <c r="G154" s="115">
        <v>1582.2176440000001</v>
      </c>
      <c r="H154" s="115">
        <v>2521.7660959999998</v>
      </c>
      <c r="I154" s="115">
        <v>0</v>
      </c>
      <c r="J154" s="115">
        <v>3310.9500410000001</v>
      </c>
      <c r="K154" s="115">
        <v>6824.6388489999999</v>
      </c>
      <c r="L154" s="115">
        <v>5247.5462530000004</v>
      </c>
      <c r="M154" s="115">
        <v>4783.9072690000003</v>
      </c>
      <c r="N154" s="115">
        <v>3791.743477</v>
      </c>
      <c r="O154" s="116">
        <v>28062.769628999999</v>
      </c>
    </row>
    <row r="155" spans="2:15" s="32" customFormat="1" ht="11.25" customHeight="1">
      <c r="B155" s="117"/>
      <c r="C155" s="118"/>
      <c r="D155" s="1594" t="s">
        <v>254</v>
      </c>
      <c r="E155" s="1594"/>
      <c r="F155" s="1594"/>
      <c r="G155" s="115">
        <v>755.91470700000002</v>
      </c>
      <c r="H155" s="115">
        <v>1716.4464459999999</v>
      </c>
      <c r="I155" s="115">
        <v>0</v>
      </c>
      <c r="J155" s="115">
        <v>2396.4729149999998</v>
      </c>
      <c r="K155" s="115">
        <v>6035.0690530000002</v>
      </c>
      <c r="L155" s="115">
        <v>4742.5553410000002</v>
      </c>
      <c r="M155" s="115">
        <v>4395.6442909999996</v>
      </c>
      <c r="N155" s="115">
        <v>3635.532404</v>
      </c>
      <c r="O155" s="116">
        <v>23677.635157000001</v>
      </c>
    </row>
    <row r="156" spans="2:15" s="32" customFormat="1" ht="11.25" customHeight="1">
      <c r="B156" s="117"/>
      <c r="C156" s="118"/>
      <c r="D156" s="1594" t="s">
        <v>255</v>
      </c>
      <c r="E156" s="1594"/>
      <c r="F156" s="1594"/>
      <c r="G156" s="115">
        <v>125.40585299999999</v>
      </c>
      <c r="H156" s="115">
        <v>162.44453799999999</v>
      </c>
      <c r="I156" s="115">
        <v>0</v>
      </c>
      <c r="J156" s="115">
        <v>211.50076999999999</v>
      </c>
      <c r="K156" s="115">
        <v>234.49946399999999</v>
      </c>
      <c r="L156" s="115">
        <v>170.155666</v>
      </c>
      <c r="M156" s="115">
        <v>138.69220799999999</v>
      </c>
      <c r="N156" s="115">
        <v>64.002221000000006</v>
      </c>
      <c r="O156" s="116">
        <v>1106.70072</v>
      </c>
    </row>
    <row r="157" spans="2:15" s="32" customFormat="1" ht="11.25" customHeight="1">
      <c r="B157" s="117"/>
      <c r="C157" s="119"/>
      <c r="D157" s="1640" t="s">
        <v>256</v>
      </c>
      <c r="E157" s="1640"/>
      <c r="F157" s="1640"/>
      <c r="G157" s="115">
        <v>700.89708399999995</v>
      </c>
      <c r="H157" s="115">
        <v>642.87511199999994</v>
      </c>
      <c r="I157" s="115">
        <v>0</v>
      </c>
      <c r="J157" s="115">
        <v>702.97635600000001</v>
      </c>
      <c r="K157" s="115">
        <v>555.07033200000001</v>
      </c>
      <c r="L157" s="115">
        <v>334.83524599999998</v>
      </c>
      <c r="M157" s="115">
        <v>249.57077000000001</v>
      </c>
      <c r="N157" s="115">
        <v>92.208851999999993</v>
      </c>
      <c r="O157" s="116">
        <v>3278.4337519999999</v>
      </c>
    </row>
    <row r="158" spans="2:15" s="32" customFormat="1" ht="11.25" customHeight="1">
      <c r="B158" s="117"/>
      <c r="C158" s="1641" t="s">
        <v>257</v>
      </c>
      <c r="D158" s="1642"/>
      <c r="E158" s="1642"/>
      <c r="F158" s="1642"/>
      <c r="G158" s="67">
        <v>860.04793800000004</v>
      </c>
      <c r="H158" s="67">
        <v>1267.1161649999999</v>
      </c>
      <c r="I158" s="67">
        <v>0</v>
      </c>
      <c r="J158" s="67">
        <v>8027.4904560000004</v>
      </c>
      <c r="K158" s="67">
        <v>7494.1925629999996</v>
      </c>
      <c r="L158" s="67">
        <v>7125.9133879999999</v>
      </c>
      <c r="M158" s="67">
        <v>8103.6475469999996</v>
      </c>
      <c r="N158" s="67">
        <v>6238.5870539999996</v>
      </c>
      <c r="O158" s="108">
        <v>39116.995110999997</v>
      </c>
    </row>
    <row r="159" spans="2:15" s="32" customFormat="1" ht="11.25" customHeight="1">
      <c r="B159" s="120"/>
      <c r="C159" s="1643" t="s">
        <v>258</v>
      </c>
      <c r="D159" s="1644"/>
      <c r="E159" s="1644"/>
      <c r="F159" s="1645"/>
      <c r="G159" s="115">
        <v>1421.6370139999999</v>
      </c>
      <c r="H159" s="115">
        <v>2033.1227630000001</v>
      </c>
      <c r="I159" s="115">
        <v>0</v>
      </c>
      <c r="J159" s="115">
        <v>11625.781419999999</v>
      </c>
      <c r="K159" s="115">
        <v>10315.493723</v>
      </c>
      <c r="L159" s="115">
        <v>7255.6447840000001</v>
      </c>
      <c r="M159" s="115">
        <v>4731.2778429999998</v>
      </c>
      <c r="N159" s="115">
        <v>2983.8479940000002</v>
      </c>
      <c r="O159" s="116">
        <v>40366.805541000002</v>
      </c>
    </row>
    <row r="160" spans="2:15" s="32" customFormat="1" ht="11.25" customHeight="1">
      <c r="B160" s="121" t="s">
        <v>259</v>
      </c>
      <c r="C160" s="122"/>
      <c r="D160" s="122"/>
      <c r="E160" s="122"/>
      <c r="F160" s="122"/>
      <c r="G160" s="73">
        <v>233.450514</v>
      </c>
      <c r="H160" s="73">
        <v>734.56634899999995</v>
      </c>
      <c r="I160" s="73">
        <v>0</v>
      </c>
      <c r="J160" s="73">
        <v>22188.5245</v>
      </c>
      <c r="K160" s="73">
        <v>28361.339565999999</v>
      </c>
      <c r="L160" s="73">
        <v>31114.561215999998</v>
      </c>
      <c r="M160" s="73">
        <v>24501.194103999998</v>
      </c>
      <c r="N160" s="73">
        <v>18092.094668999998</v>
      </c>
      <c r="O160" s="89">
        <v>125225.730918</v>
      </c>
    </row>
    <row r="161" spans="2:15" s="32" customFormat="1" ht="11.25" customHeight="1">
      <c r="B161" s="117"/>
      <c r="C161" s="1636" t="s">
        <v>2702</v>
      </c>
      <c r="D161" s="1637"/>
      <c r="E161" s="1637"/>
      <c r="F161" s="1638"/>
      <c r="G161" s="115">
        <v>0</v>
      </c>
      <c r="H161" s="115">
        <v>3.8073999999999997E-2</v>
      </c>
      <c r="I161" s="115">
        <v>0</v>
      </c>
      <c r="J161" s="115">
        <v>332.51969500000001</v>
      </c>
      <c r="K161" s="115">
        <v>537.59839799999997</v>
      </c>
      <c r="L161" s="115">
        <v>613.70413799999994</v>
      </c>
      <c r="M161" s="115">
        <v>700.92652499999997</v>
      </c>
      <c r="N161" s="115">
        <v>572.23544600000002</v>
      </c>
      <c r="O161" s="116">
        <v>2757.0222760000001</v>
      </c>
    </row>
    <row r="162" spans="2:15" s="32" customFormat="1" ht="11.25" customHeight="1">
      <c r="B162" s="117"/>
      <c r="C162" s="1593" t="s">
        <v>2701</v>
      </c>
      <c r="D162" s="1594"/>
      <c r="E162" s="1594"/>
      <c r="F162" s="1594"/>
      <c r="G162" s="115">
        <v>0</v>
      </c>
      <c r="H162" s="115">
        <v>0</v>
      </c>
      <c r="I162" s="115">
        <v>0</v>
      </c>
      <c r="J162" s="115">
        <v>25.809882000000002</v>
      </c>
      <c r="K162" s="115">
        <v>42.486874</v>
      </c>
      <c r="L162" s="115">
        <v>48.239736999999998</v>
      </c>
      <c r="M162" s="115">
        <v>64.262552999999997</v>
      </c>
      <c r="N162" s="115">
        <v>81.611307999999994</v>
      </c>
      <c r="O162" s="116">
        <v>262.41035399999998</v>
      </c>
    </row>
    <row r="163" spans="2:15" s="32" customFormat="1" ht="11.25" customHeight="1">
      <c r="B163" s="117"/>
      <c r="C163" s="1593" t="s">
        <v>1598</v>
      </c>
      <c r="D163" s="1594"/>
      <c r="E163" s="1594"/>
      <c r="F163" s="1639"/>
      <c r="G163" s="115">
        <v>2.0896999999999999E-2</v>
      </c>
      <c r="H163" s="115">
        <v>2.2574E-2</v>
      </c>
      <c r="I163" s="115">
        <v>0</v>
      </c>
      <c r="J163" s="115">
        <v>8137.977097</v>
      </c>
      <c r="K163" s="115">
        <v>8495.0614920000007</v>
      </c>
      <c r="L163" s="115">
        <v>6682.9571420000002</v>
      </c>
      <c r="M163" s="115">
        <v>4207.000763</v>
      </c>
      <c r="N163" s="115">
        <v>2541.5326829999999</v>
      </c>
      <c r="O163" s="116">
        <v>30064.572648000001</v>
      </c>
    </row>
    <row r="164" spans="2:15" s="32" customFormat="1" ht="11.25" customHeight="1">
      <c r="B164" s="117"/>
      <c r="C164" s="1593" t="s">
        <v>2700</v>
      </c>
      <c r="D164" s="1594"/>
      <c r="E164" s="1594"/>
      <c r="F164" s="1594"/>
      <c r="G164" s="115">
        <v>16.188210999999999</v>
      </c>
      <c r="H164" s="115">
        <v>27.608587</v>
      </c>
      <c r="I164" s="115">
        <v>0</v>
      </c>
      <c r="J164" s="115">
        <v>1172.7802079999999</v>
      </c>
      <c r="K164" s="115">
        <v>1462.188645</v>
      </c>
      <c r="L164" s="115">
        <v>1811.9414959999999</v>
      </c>
      <c r="M164" s="115">
        <v>1168.578219</v>
      </c>
      <c r="N164" s="115">
        <v>955.92407300000002</v>
      </c>
      <c r="O164" s="116">
        <v>6615.2094390000002</v>
      </c>
    </row>
    <row r="165" spans="2:15" s="32" customFormat="1" ht="11.25" customHeight="1">
      <c r="B165" s="117"/>
      <c r="C165" s="1593" t="s">
        <v>2699</v>
      </c>
      <c r="D165" s="1594"/>
      <c r="E165" s="1594"/>
      <c r="F165" s="1594"/>
      <c r="G165" s="115">
        <v>217.178595</v>
      </c>
      <c r="H165" s="115">
        <v>487.296108</v>
      </c>
      <c r="I165" s="115">
        <v>0</v>
      </c>
      <c r="J165" s="115">
        <v>3183.7123649999999</v>
      </c>
      <c r="K165" s="115">
        <v>4289.627058</v>
      </c>
      <c r="L165" s="115">
        <v>4632.8272630000001</v>
      </c>
      <c r="M165" s="115">
        <v>3364.202663</v>
      </c>
      <c r="N165" s="115">
        <v>2193.5306099999998</v>
      </c>
      <c r="O165" s="116">
        <v>18368.374661999998</v>
      </c>
    </row>
    <row r="166" spans="2:15" s="32" customFormat="1" ht="11.25" customHeight="1">
      <c r="B166" s="117"/>
      <c r="C166" s="1593" t="s">
        <v>2698</v>
      </c>
      <c r="D166" s="1594"/>
      <c r="E166" s="1594"/>
      <c r="F166" s="1594"/>
      <c r="G166" s="115">
        <v>6.2811000000000006E-2</v>
      </c>
      <c r="H166" s="115">
        <v>219.60100600000001</v>
      </c>
      <c r="I166" s="115">
        <v>0</v>
      </c>
      <c r="J166" s="115">
        <v>8794.4884029999994</v>
      </c>
      <c r="K166" s="115">
        <v>12329.217847</v>
      </c>
      <c r="L166" s="115">
        <v>13381.972817</v>
      </c>
      <c r="M166" s="115">
        <v>8892.7466499999991</v>
      </c>
      <c r="N166" s="115">
        <v>6189.1677390000004</v>
      </c>
      <c r="O166" s="116">
        <v>49807.257273000003</v>
      </c>
    </row>
    <row r="167" spans="2:15" s="32" customFormat="1" ht="11.25" customHeight="1">
      <c r="B167" s="117"/>
      <c r="C167" s="1591" t="s">
        <v>2697</v>
      </c>
      <c r="D167" s="1592"/>
      <c r="E167" s="1592"/>
      <c r="F167" s="1632"/>
      <c r="G167" s="115">
        <v>0</v>
      </c>
      <c r="H167" s="115">
        <v>0</v>
      </c>
      <c r="I167" s="115">
        <v>0</v>
      </c>
      <c r="J167" s="115">
        <v>202.89932300000001</v>
      </c>
      <c r="K167" s="115">
        <v>318.59990699999997</v>
      </c>
      <c r="L167" s="115">
        <v>290.50411800000001</v>
      </c>
      <c r="M167" s="115">
        <v>331.92665199999999</v>
      </c>
      <c r="N167" s="115">
        <v>242.50527</v>
      </c>
      <c r="O167" s="116">
        <v>1386.4352699999999</v>
      </c>
    </row>
    <row r="168" spans="2:15" s="32" customFormat="1" ht="11.25" customHeight="1">
      <c r="B168" s="117"/>
      <c r="C168" s="1591" t="s">
        <v>2696</v>
      </c>
      <c r="D168" s="1592"/>
      <c r="E168" s="1592"/>
      <c r="F168" s="1592"/>
      <c r="G168" s="115">
        <v>0</v>
      </c>
      <c r="H168" s="115">
        <v>0</v>
      </c>
      <c r="I168" s="115">
        <v>0</v>
      </c>
      <c r="J168" s="115">
        <v>174.465461</v>
      </c>
      <c r="K168" s="115">
        <v>587.90736900000002</v>
      </c>
      <c r="L168" s="115">
        <v>3273.2393000000002</v>
      </c>
      <c r="M168" s="115">
        <v>5344.6601899999996</v>
      </c>
      <c r="N168" s="115">
        <v>4821.2780359999997</v>
      </c>
      <c r="O168" s="116">
        <v>14201.550356</v>
      </c>
    </row>
    <row r="169" spans="2:15" s="32" customFormat="1" ht="11.25" customHeight="1">
      <c r="B169" s="120"/>
      <c r="C169" s="1633" t="s">
        <v>361</v>
      </c>
      <c r="D169" s="1634"/>
      <c r="E169" s="1634"/>
      <c r="F169" s="1635"/>
      <c r="G169" s="115">
        <v>0</v>
      </c>
      <c r="H169" s="115">
        <v>0</v>
      </c>
      <c r="I169" s="115">
        <v>0</v>
      </c>
      <c r="J169" s="115">
        <v>163.87206599999999</v>
      </c>
      <c r="K169" s="115">
        <v>298.65197599999999</v>
      </c>
      <c r="L169" s="115">
        <v>379.17520500000001</v>
      </c>
      <c r="M169" s="115">
        <v>426.88988899999998</v>
      </c>
      <c r="N169" s="115">
        <v>494.309504</v>
      </c>
      <c r="O169" s="116">
        <v>1762.8986399999999</v>
      </c>
    </row>
    <row r="170" spans="2:15" s="32" customFormat="1" ht="11.25" customHeight="1">
      <c r="B170" s="117" t="s">
        <v>65</v>
      </c>
      <c r="C170" s="35"/>
      <c r="D170" s="35"/>
      <c r="E170" s="35"/>
      <c r="F170" s="35"/>
      <c r="G170" s="73">
        <v>2.6564939999999999</v>
      </c>
      <c r="H170" s="73">
        <v>2.003285</v>
      </c>
      <c r="I170" s="123"/>
      <c r="J170" s="73">
        <v>11435.094408999999</v>
      </c>
      <c r="K170" s="73">
        <v>22683.210547999999</v>
      </c>
      <c r="L170" s="73">
        <v>53841.438291999999</v>
      </c>
      <c r="M170" s="73">
        <v>82218.230792999995</v>
      </c>
      <c r="N170" s="73">
        <v>76293.666786000002</v>
      </c>
      <c r="O170" s="89">
        <v>246476.30060700001</v>
      </c>
    </row>
    <row r="171" spans="2:15" s="32" customFormat="1" ht="11.25" customHeight="1">
      <c r="B171" s="117"/>
      <c r="C171" s="1599" t="s">
        <v>174</v>
      </c>
      <c r="D171" s="1600"/>
      <c r="E171" s="1600"/>
      <c r="F171" s="1600"/>
      <c r="G171" s="70">
        <v>0</v>
      </c>
      <c r="H171" s="70">
        <v>0</v>
      </c>
      <c r="I171" s="124"/>
      <c r="J171" s="70">
        <v>1792.141335</v>
      </c>
      <c r="K171" s="70">
        <v>5706.0190339999999</v>
      </c>
      <c r="L171" s="70">
        <v>29141.355819</v>
      </c>
      <c r="M171" s="70">
        <v>48759.565379</v>
      </c>
      <c r="N171" s="70">
        <v>46750.814570000002</v>
      </c>
      <c r="O171" s="87">
        <v>132149.896137</v>
      </c>
    </row>
    <row r="172" spans="2:15" s="32" customFormat="1" ht="11.25" customHeight="1">
      <c r="B172" s="117"/>
      <c r="C172" s="1593" t="s">
        <v>175</v>
      </c>
      <c r="D172" s="1594"/>
      <c r="E172" s="1594"/>
      <c r="F172" s="1594"/>
      <c r="G172" s="115">
        <v>8.6630000000000006E-3</v>
      </c>
      <c r="H172" s="115">
        <v>4.1669999999999999E-2</v>
      </c>
      <c r="I172" s="125"/>
      <c r="J172" s="115">
        <v>9506.6697220000005</v>
      </c>
      <c r="K172" s="115">
        <v>16642.655679</v>
      </c>
      <c r="L172" s="115">
        <v>23367.109154999998</v>
      </c>
      <c r="M172" s="115">
        <v>27244.271859</v>
      </c>
      <c r="N172" s="115">
        <v>19678.441303</v>
      </c>
      <c r="O172" s="116">
        <v>96439.198050999999</v>
      </c>
    </row>
    <row r="173" spans="2:15" s="32" customFormat="1" ht="11.25" customHeight="1">
      <c r="B173" s="117"/>
      <c r="C173" s="1593" t="s">
        <v>176</v>
      </c>
      <c r="D173" s="1594"/>
      <c r="E173" s="1594"/>
      <c r="F173" s="1594"/>
      <c r="G173" s="115">
        <v>2.647831</v>
      </c>
      <c r="H173" s="115">
        <v>1.9616150000000001</v>
      </c>
      <c r="I173" s="126"/>
      <c r="J173" s="115">
        <v>136.28335200000001</v>
      </c>
      <c r="K173" s="115">
        <v>334.53583500000002</v>
      </c>
      <c r="L173" s="115">
        <v>1332.9733180000001</v>
      </c>
      <c r="M173" s="115">
        <v>6214.3935549999997</v>
      </c>
      <c r="N173" s="115">
        <v>9864.4109129999997</v>
      </c>
      <c r="O173" s="116">
        <v>17887.206418999998</v>
      </c>
    </row>
    <row r="174" spans="2:15" s="32" customFormat="1" ht="11.25" customHeight="1" thickBot="1">
      <c r="B174" s="1595" t="s">
        <v>260</v>
      </c>
      <c r="C174" s="1596"/>
      <c r="D174" s="1596"/>
      <c r="E174" s="1596"/>
      <c r="F174" s="1615"/>
      <c r="G174" s="80">
        <v>8412.1966730000004</v>
      </c>
      <c r="H174" s="80">
        <v>16856.717849000001</v>
      </c>
      <c r="I174" s="80">
        <v>0</v>
      </c>
      <c r="J174" s="80">
        <v>110017.15870099999</v>
      </c>
      <c r="K174" s="80">
        <v>140395.87515599999</v>
      </c>
      <c r="L174" s="80">
        <v>160534.68866000001</v>
      </c>
      <c r="M174" s="80">
        <v>170741.23535500001</v>
      </c>
      <c r="N174" s="80">
        <v>145248.075129</v>
      </c>
      <c r="O174" s="90">
        <v>752205.94752299995</v>
      </c>
    </row>
    <row r="175" spans="2:15" s="32" customFormat="1" ht="11.25" customHeight="1">
      <c r="B175" s="1580" t="s">
        <v>261</v>
      </c>
      <c r="C175" s="1580"/>
      <c r="D175" s="1580"/>
      <c r="E175" s="1580"/>
      <c r="F175" s="1580"/>
      <c r="G175" s="1580"/>
      <c r="H175" s="1580"/>
      <c r="I175" s="1580"/>
      <c r="J175" s="1580"/>
      <c r="K175" s="1580"/>
      <c r="L175" s="1580"/>
      <c r="M175" s="1580"/>
      <c r="N175" s="1580"/>
      <c r="O175" s="1580"/>
    </row>
    <row r="176" spans="2:15" s="32" customFormat="1" ht="11.25" customHeight="1">
      <c r="B176" s="1580" t="s">
        <v>262</v>
      </c>
      <c r="C176" s="1580"/>
      <c r="D176" s="1580"/>
      <c r="E176" s="1580"/>
      <c r="F176" s="1580"/>
      <c r="G176" s="1580"/>
      <c r="H176" s="1580"/>
      <c r="I176" s="1580"/>
      <c r="J176" s="1580"/>
      <c r="K176" s="1580"/>
      <c r="L176" s="1580"/>
      <c r="M176" s="1580"/>
      <c r="N176" s="1580"/>
      <c r="O176" s="1580"/>
    </row>
    <row r="177" spans="1:15" s="32" customFormat="1" ht="11.25" customHeight="1">
      <c r="B177" s="1580" t="s">
        <v>263</v>
      </c>
      <c r="C177" s="1580"/>
      <c r="D177" s="1580"/>
      <c r="E177" s="1580"/>
      <c r="F177" s="1580"/>
      <c r="G177" s="1580"/>
      <c r="H177" s="1580"/>
      <c r="I177" s="1580"/>
      <c r="J177" s="1580"/>
      <c r="K177" s="1580"/>
      <c r="L177" s="1580"/>
      <c r="M177" s="1580"/>
      <c r="N177" s="1580"/>
      <c r="O177" s="1580"/>
    </row>
    <row r="178" spans="1:15" s="32" customFormat="1" ht="11.25" customHeight="1">
      <c r="B178" s="111" t="s">
        <v>264</v>
      </c>
    </row>
    <row r="179" spans="1:15" s="32" customFormat="1" ht="5.25" customHeight="1"/>
    <row r="180" spans="1:15" s="32" customFormat="1" ht="12.75" customHeight="1" thickBot="1">
      <c r="A180" s="32" t="s">
        <v>2695</v>
      </c>
      <c r="B180" s="35"/>
      <c r="C180" s="35"/>
      <c r="D180" s="35"/>
      <c r="E180" s="35"/>
      <c r="F180" s="35"/>
      <c r="G180" s="35"/>
      <c r="H180" s="35"/>
      <c r="I180" s="35"/>
      <c r="J180" s="35"/>
      <c r="K180" s="35"/>
      <c r="L180" s="35"/>
      <c r="M180" s="35"/>
      <c r="N180" s="35"/>
      <c r="O180" s="58"/>
    </row>
    <row r="181" spans="1:15" s="32" customFormat="1" ht="18" customHeight="1">
      <c r="B181" s="1613" t="s">
        <v>237</v>
      </c>
      <c r="C181" s="1614"/>
      <c r="D181" s="1614"/>
      <c r="E181" s="1614"/>
      <c r="F181" s="1646"/>
      <c r="G181" s="1131" t="s">
        <v>6</v>
      </c>
      <c r="H181" s="1126" t="s">
        <v>7</v>
      </c>
      <c r="I181" s="103" t="s">
        <v>207</v>
      </c>
      <c r="J181" s="1127" t="s">
        <v>8</v>
      </c>
      <c r="K181" s="1126" t="s">
        <v>9</v>
      </c>
      <c r="L181" s="1127" t="s">
        <v>10</v>
      </c>
      <c r="M181" s="1126" t="s">
        <v>11</v>
      </c>
      <c r="N181" s="1126" t="s">
        <v>12</v>
      </c>
      <c r="O181" s="1128" t="s">
        <v>238</v>
      </c>
    </row>
    <row r="182" spans="1:15" s="32" customFormat="1" ht="11.25" customHeight="1">
      <c r="B182" s="1597" t="s">
        <v>239</v>
      </c>
      <c r="C182" s="1598"/>
      <c r="D182" s="1598"/>
      <c r="E182" s="1598"/>
      <c r="F182" s="1598"/>
      <c r="G182" s="63">
        <v>8046.8456800000004</v>
      </c>
      <c r="H182" s="63">
        <v>15701.622273999999</v>
      </c>
      <c r="I182" s="63">
        <v>0</v>
      </c>
      <c r="J182" s="63">
        <v>75205.921625000003</v>
      </c>
      <c r="K182" s="63">
        <v>87242.249312999993</v>
      </c>
      <c r="L182" s="63">
        <v>73826.200676000008</v>
      </c>
      <c r="M182" s="63">
        <v>62469.804262999998</v>
      </c>
      <c r="N182" s="63">
        <v>48761.348021999998</v>
      </c>
      <c r="O182" s="105">
        <v>371253.99185300001</v>
      </c>
    </row>
    <row r="183" spans="1:15" s="32" customFormat="1" ht="11.25" customHeight="1">
      <c r="B183" s="117"/>
      <c r="C183" s="1599" t="s">
        <v>240</v>
      </c>
      <c r="D183" s="1600"/>
      <c r="E183" s="1600"/>
      <c r="F183" s="1600"/>
      <c r="G183" s="115">
        <v>1643.247388</v>
      </c>
      <c r="H183" s="115">
        <v>3277.0025479999999</v>
      </c>
      <c r="I183" s="115">
        <v>0</v>
      </c>
      <c r="J183" s="115">
        <v>15946.207770000001</v>
      </c>
      <c r="K183" s="115">
        <v>20452.142479999999</v>
      </c>
      <c r="L183" s="115">
        <v>18252.59347</v>
      </c>
      <c r="M183" s="115">
        <v>19397.791773000001</v>
      </c>
      <c r="N183" s="115">
        <v>21216.160476999998</v>
      </c>
      <c r="O183" s="116">
        <v>100185.14590599999</v>
      </c>
    </row>
    <row r="184" spans="1:15" s="32" customFormat="1" ht="11.25" customHeight="1">
      <c r="B184" s="117"/>
      <c r="C184" s="118"/>
      <c r="D184" s="1594" t="s">
        <v>241</v>
      </c>
      <c r="E184" s="1594"/>
      <c r="F184" s="1594"/>
      <c r="G184" s="115">
        <v>871.69112800000005</v>
      </c>
      <c r="H184" s="115">
        <v>1358.280456</v>
      </c>
      <c r="I184" s="115">
        <v>0</v>
      </c>
      <c r="J184" s="115">
        <v>10888.279364</v>
      </c>
      <c r="K184" s="115">
        <v>13870.643434</v>
      </c>
      <c r="L184" s="115">
        <v>12948.880669</v>
      </c>
      <c r="M184" s="115">
        <v>13390.905427</v>
      </c>
      <c r="N184" s="115">
        <v>13711.059335</v>
      </c>
      <c r="O184" s="116">
        <v>67039.739812999993</v>
      </c>
    </row>
    <row r="185" spans="1:15" s="32" customFormat="1" ht="11.25" customHeight="1">
      <c r="B185" s="117"/>
      <c r="C185" s="118"/>
      <c r="D185" s="1594" t="s">
        <v>242</v>
      </c>
      <c r="E185" s="1594"/>
      <c r="F185" s="1594"/>
      <c r="G185" s="115">
        <v>1.4593860000000001</v>
      </c>
      <c r="H185" s="115">
        <v>13.764606000000001</v>
      </c>
      <c r="I185" s="115">
        <v>0</v>
      </c>
      <c r="J185" s="115">
        <v>81.045826000000005</v>
      </c>
      <c r="K185" s="115">
        <v>285.45777499999997</v>
      </c>
      <c r="L185" s="115">
        <v>432.39531700000003</v>
      </c>
      <c r="M185" s="115">
        <v>1005.6695699999999</v>
      </c>
      <c r="N185" s="115">
        <v>2012.5570720000001</v>
      </c>
      <c r="O185" s="116">
        <v>3832.3495519999997</v>
      </c>
    </row>
    <row r="186" spans="1:15" s="32" customFormat="1" ht="11.25" customHeight="1">
      <c r="B186" s="117"/>
      <c r="C186" s="118"/>
      <c r="D186" s="1594" t="s">
        <v>243</v>
      </c>
      <c r="E186" s="1594"/>
      <c r="F186" s="1594"/>
      <c r="G186" s="115">
        <v>489.945472</v>
      </c>
      <c r="H186" s="115">
        <v>1344.875442</v>
      </c>
      <c r="I186" s="115">
        <v>0</v>
      </c>
      <c r="J186" s="115">
        <v>3184.8188789999999</v>
      </c>
      <c r="K186" s="115">
        <v>4023.4383719999996</v>
      </c>
      <c r="L186" s="115">
        <v>2887.098356</v>
      </c>
      <c r="M186" s="115">
        <v>3092.775956</v>
      </c>
      <c r="N186" s="115">
        <v>3794.6734649999999</v>
      </c>
      <c r="O186" s="116">
        <v>18817.625941999999</v>
      </c>
    </row>
    <row r="187" spans="1:15" s="32" customFormat="1" ht="11.25" customHeight="1">
      <c r="B187" s="117"/>
      <c r="C187" s="118"/>
      <c r="D187" s="1594" t="s">
        <v>244</v>
      </c>
      <c r="E187" s="1594"/>
      <c r="F187" s="1594"/>
      <c r="G187" s="115">
        <v>95.017021</v>
      </c>
      <c r="H187" s="115">
        <v>309.29810900000001</v>
      </c>
      <c r="I187" s="115">
        <v>0</v>
      </c>
      <c r="J187" s="115">
        <v>499.878985</v>
      </c>
      <c r="K187" s="115">
        <v>732.52279299999998</v>
      </c>
      <c r="L187" s="115">
        <v>548.00191799999993</v>
      </c>
      <c r="M187" s="115">
        <v>498.14885900000002</v>
      </c>
      <c r="N187" s="115">
        <v>409.66888400000005</v>
      </c>
      <c r="O187" s="116">
        <v>3092.5365689999999</v>
      </c>
    </row>
    <row r="188" spans="1:15" s="32" customFormat="1" ht="11.25" customHeight="1">
      <c r="B188" s="117"/>
      <c r="C188" s="119"/>
      <c r="D188" s="1640" t="s">
        <v>245</v>
      </c>
      <c r="E188" s="1640"/>
      <c r="F188" s="1640"/>
      <c r="G188" s="63">
        <v>185.13438100000002</v>
      </c>
      <c r="H188" s="63">
        <v>250.78393500000001</v>
      </c>
      <c r="I188" s="63">
        <v>0</v>
      </c>
      <c r="J188" s="63">
        <v>1292.184716</v>
      </c>
      <c r="K188" s="63">
        <v>1540.0801060000001</v>
      </c>
      <c r="L188" s="63">
        <v>1436.21721</v>
      </c>
      <c r="M188" s="63">
        <v>1410.2919610000001</v>
      </c>
      <c r="N188" s="63">
        <v>1288.2017209999999</v>
      </c>
      <c r="O188" s="105">
        <v>7402.8940300000004</v>
      </c>
    </row>
    <row r="189" spans="1:15" s="32" customFormat="1" ht="11.25" customHeight="1">
      <c r="B189" s="117"/>
      <c r="C189" s="1599" t="s">
        <v>246</v>
      </c>
      <c r="D189" s="1600"/>
      <c r="E189" s="1600"/>
      <c r="F189" s="1600"/>
      <c r="G189" s="115">
        <v>2519.6084040000001</v>
      </c>
      <c r="H189" s="115">
        <v>6409.0639030000002</v>
      </c>
      <c r="I189" s="115">
        <v>0</v>
      </c>
      <c r="J189" s="115">
        <v>33218.536521000002</v>
      </c>
      <c r="K189" s="115">
        <v>36217.349802999997</v>
      </c>
      <c r="L189" s="115">
        <v>25712.420269000002</v>
      </c>
      <c r="M189" s="115">
        <v>17007.454013999999</v>
      </c>
      <c r="N189" s="115">
        <v>9477.8084739999995</v>
      </c>
      <c r="O189" s="116">
        <v>130562.24138799999</v>
      </c>
    </row>
    <row r="190" spans="1:15" s="32" customFormat="1" ht="11.25" customHeight="1">
      <c r="B190" s="117"/>
      <c r="C190" s="118"/>
      <c r="D190" s="1594" t="s">
        <v>247</v>
      </c>
      <c r="E190" s="1594"/>
      <c r="F190" s="1594"/>
      <c r="G190" s="115">
        <v>1332.4662109999999</v>
      </c>
      <c r="H190" s="115">
        <v>2999.7477119999999</v>
      </c>
      <c r="I190" s="115">
        <v>0</v>
      </c>
      <c r="J190" s="115">
        <v>25151.148646000001</v>
      </c>
      <c r="K190" s="115">
        <v>26530.382405</v>
      </c>
      <c r="L190" s="115">
        <v>19205.503807000001</v>
      </c>
      <c r="M190" s="115">
        <v>12719.449041999998</v>
      </c>
      <c r="N190" s="115">
        <v>7414.2393440000005</v>
      </c>
      <c r="O190" s="116">
        <v>95352.937166999996</v>
      </c>
    </row>
    <row r="191" spans="1:15" s="32" customFormat="1" ht="11.25" customHeight="1">
      <c r="B191" s="117"/>
      <c r="C191" s="119"/>
      <c r="D191" s="1640" t="s">
        <v>248</v>
      </c>
      <c r="E191" s="1640"/>
      <c r="F191" s="1640"/>
      <c r="G191" s="63">
        <v>1187.1421929999999</v>
      </c>
      <c r="H191" s="63">
        <v>3409.3161909999999</v>
      </c>
      <c r="I191" s="63">
        <v>0</v>
      </c>
      <c r="J191" s="63">
        <v>8067.3878750000013</v>
      </c>
      <c r="K191" s="63">
        <v>9686.9673980000007</v>
      </c>
      <c r="L191" s="63">
        <v>6506.9164620000001</v>
      </c>
      <c r="M191" s="63">
        <v>4288.0049720000006</v>
      </c>
      <c r="N191" s="63">
        <v>2063.5691299999999</v>
      </c>
      <c r="O191" s="105">
        <v>35209.304220999999</v>
      </c>
    </row>
    <row r="192" spans="1:15" s="32" customFormat="1" ht="11.25" customHeight="1">
      <c r="B192" s="117"/>
      <c r="C192" s="1599" t="s">
        <v>249</v>
      </c>
      <c r="D192" s="1600"/>
      <c r="E192" s="1600"/>
      <c r="F192" s="1600"/>
      <c r="G192" s="115">
        <v>73.194096000000002</v>
      </c>
      <c r="H192" s="115">
        <v>326.79779100000002</v>
      </c>
      <c r="I192" s="115">
        <v>0</v>
      </c>
      <c r="J192" s="115">
        <v>3428.9056759999999</v>
      </c>
      <c r="K192" s="115">
        <v>6566.083114</v>
      </c>
      <c r="L192" s="115">
        <v>10686.822270000001</v>
      </c>
      <c r="M192" s="115">
        <v>8838.7324880000015</v>
      </c>
      <c r="N192" s="115">
        <v>5500.8512009999995</v>
      </c>
      <c r="O192" s="116">
        <v>35421.386636000003</v>
      </c>
    </row>
    <row r="193" spans="2:15" s="32" customFormat="1" ht="11.25" customHeight="1">
      <c r="B193" s="117"/>
      <c r="C193" s="118"/>
      <c r="D193" s="1594" t="s">
        <v>250</v>
      </c>
      <c r="E193" s="1594"/>
      <c r="F193" s="1594"/>
      <c r="G193" s="115">
        <v>67.252630999999994</v>
      </c>
      <c r="H193" s="115">
        <v>287.25563</v>
      </c>
      <c r="I193" s="115">
        <v>0</v>
      </c>
      <c r="J193" s="115">
        <v>3017.1602330000001</v>
      </c>
      <c r="K193" s="115">
        <v>5799.3328089999995</v>
      </c>
      <c r="L193" s="115">
        <v>9633.7560860000012</v>
      </c>
      <c r="M193" s="115">
        <v>7852.6529</v>
      </c>
      <c r="N193" s="115">
        <v>4659.1990210000004</v>
      </c>
      <c r="O193" s="116">
        <v>31316.60931</v>
      </c>
    </row>
    <row r="194" spans="2:15" s="32" customFormat="1" ht="11.25" customHeight="1">
      <c r="B194" s="117"/>
      <c r="C194" s="118"/>
      <c r="D194" s="1594" t="s">
        <v>251</v>
      </c>
      <c r="E194" s="1594"/>
      <c r="F194" s="1594"/>
      <c r="G194" s="115">
        <v>5.7828780000000002</v>
      </c>
      <c r="H194" s="115">
        <v>38.385929999999995</v>
      </c>
      <c r="I194" s="115">
        <v>0</v>
      </c>
      <c r="J194" s="115">
        <v>395.55048299999999</v>
      </c>
      <c r="K194" s="115">
        <v>738.80014699999992</v>
      </c>
      <c r="L194" s="115">
        <v>1017.145634</v>
      </c>
      <c r="M194" s="115">
        <v>938.57959400000004</v>
      </c>
      <c r="N194" s="115">
        <v>760.55292199999997</v>
      </c>
      <c r="O194" s="116">
        <v>3894.7975879999999</v>
      </c>
    </row>
    <row r="195" spans="2:15" s="32" customFormat="1" ht="11.25" customHeight="1">
      <c r="B195" s="117"/>
      <c r="C195" s="119"/>
      <c r="D195" s="1640" t="s">
        <v>252</v>
      </c>
      <c r="E195" s="1640"/>
      <c r="F195" s="1640"/>
      <c r="G195" s="63">
        <v>0.15858700000000001</v>
      </c>
      <c r="H195" s="63">
        <v>1.156231</v>
      </c>
      <c r="I195" s="63">
        <v>0</v>
      </c>
      <c r="J195" s="63">
        <v>16.194959999999998</v>
      </c>
      <c r="K195" s="63">
        <v>27.950157999999998</v>
      </c>
      <c r="L195" s="63">
        <v>35.920549999999999</v>
      </c>
      <c r="M195" s="63">
        <v>47.499994000000001</v>
      </c>
      <c r="N195" s="63">
        <v>81.099258000000006</v>
      </c>
      <c r="O195" s="105">
        <v>209.979738</v>
      </c>
    </row>
    <row r="196" spans="2:15" s="32" customFormat="1" ht="11.25" customHeight="1">
      <c r="B196" s="117"/>
      <c r="C196" s="1599" t="s">
        <v>253</v>
      </c>
      <c r="D196" s="1600"/>
      <c r="E196" s="1600"/>
      <c r="F196" s="1600"/>
      <c r="G196" s="115">
        <v>1553.2726340000002</v>
      </c>
      <c r="H196" s="115">
        <v>2442.5588429999998</v>
      </c>
      <c r="I196" s="115">
        <v>0</v>
      </c>
      <c r="J196" s="115">
        <v>3202.9939589999999</v>
      </c>
      <c r="K196" s="115">
        <v>6533.9626499999995</v>
      </c>
      <c r="L196" s="115">
        <v>5036.7312940000002</v>
      </c>
      <c r="M196" s="115">
        <v>4594.0247070000005</v>
      </c>
      <c r="N196" s="115">
        <v>3564.6085360000002</v>
      </c>
      <c r="O196" s="116">
        <v>26928.152622999998</v>
      </c>
    </row>
    <row r="197" spans="2:15" s="32" customFormat="1" ht="11.25" customHeight="1">
      <c r="B197" s="117"/>
      <c r="C197" s="118"/>
      <c r="D197" s="1594" t="s">
        <v>254</v>
      </c>
      <c r="E197" s="1594"/>
      <c r="F197" s="1594"/>
      <c r="G197" s="115">
        <v>742.07610199999999</v>
      </c>
      <c r="H197" s="115">
        <v>1659.1493359999999</v>
      </c>
      <c r="I197" s="115">
        <v>0</v>
      </c>
      <c r="J197" s="115">
        <v>2315.1994219999997</v>
      </c>
      <c r="K197" s="115">
        <v>5776.744893</v>
      </c>
      <c r="L197" s="115">
        <v>4556.0447730000005</v>
      </c>
      <c r="M197" s="115">
        <v>4228.6351070000001</v>
      </c>
      <c r="N197" s="115">
        <v>3421.7446020000002</v>
      </c>
      <c r="O197" s="116">
        <v>22699.594235</v>
      </c>
    </row>
    <row r="198" spans="2:15" s="32" customFormat="1" ht="11.25" customHeight="1">
      <c r="B198" s="117"/>
      <c r="C198" s="118"/>
      <c r="D198" s="1594" t="s">
        <v>255</v>
      </c>
      <c r="E198" s="1594"/>
      <c r="F198" s="1594"/>
      <c r="G198" s="115">
        <v>123.41975499999999</v>
      </c>
      <c r="H198" s="115">
        <v>157.42076900000001</v>
      </c>
      <c r="I198" s="115">
        <v>0</v>
      </c>
      <c r="J198" s="115">
        <v>203.25886399999999</v>
      </c>
      <c r="K198" s="115">
        <v>224.12196799999998</v>
      </c>
      <c r="L198" s="115">
        <v>162.59112999999999</v>
      </c>
      <c r="M198" s="115">
        <v>130.654402</v>
      </c>
      <c r="N198" s="115">
        <v>58.509519000000004</v>
      </c>
      <c r="O198" s="116">
        <v>1059.9764070000001</v>
      </c>
    </row>
    <row r="199" spans="2:15" s="32" customFormat="1" ht="11.25" customHeight="1">
      <c r="B199" s="117"/>
      <c r="C199" s="119"/>
      <c r="D199" s="1640" t="s">
        <v>256</v>
      </c>
      <c r="E199" s="1640"/>
      <c r="F199" s="1640"/>
      <c r="G199" s="115">
        <v>687.77677699999992</v>
      </c>
      <c r="H199" s="115">
        <v>625.9887379999999</v>
      </c>
      <c r="I199" s="115">
        <v>0</v>
      </c>
      <c r="J199" s="115">
        <v>684.53567299999997</v>
      </c>
      <c r="K199" s="115">
        <v>533.09578899999997</v>
      </c>
      <c r="L199" s="115">
        <v>318.09539100000001</v>
      </c>
      <c r="M199" s="115">
        <v>234.735198</v>
      </c>
      <c r="N199" s="115">
        <v>84.354414999999989</v>
      </c>
      <c r="O199" s="116">
        <v>3168.5819809999998</v>
      </c>
    </row>
    <row r="200" spans="2:15" s="32" customFormat="1" ht="11.25" customHeight="1">
      <c r="B200" s="117"/>
      <c r="C200" s="1641" t="s">
        <v>257</v>
      </c>
      <c r="D200" s="1642"/>
      <c r="E200" s="1642"/>
      <c r="F200" s="1642"/>
      <c r="G200" s="67">
        <v>858.43549300000006</v>
      </c>
      <c r="H200" s="67">
        <v>1263.316298</v>
      </c>
      <c r="I200" s="67">
        <v>0</v>
      </c>
      <c r="J200" s="67">
        <v>7993.4292450000003</v>
      </c>
      <c r="K200" s="67">
        <v>7449.4357129999999</v>
      </c>
      <c r="L200" s="67">
        <v>7084.843288</v>
      </c>
      <c r="M200" s="67">
        <v>8038.6570759999995</v>
      </c>
      <c r="N200" s="67">
        <v>6154.867045</v>
      </c>
      <c r="O200" s="108">
        <v>38842.984157999999</v>
      </c>
    </row>
    <row r="201" spans="2:15" s="32" customFormat="1" ht="11.25" customHeight="1">
      <c r="B201" s="120"/>
      <c r="C201" s="1643" t="s">
        <v>258</v>
      </c>
      <c r="D201" s="1644"/>
      <c r="E201" s="1644"/>
      <c r="F201" s="1645"/>
      <c r="G201" s="115">
        <v>1399.087665</v>
      </c>
      <c r="H201" s="115">
        <v>1982.882891</v>
      </c>
      <c r="I201" s="115">
        <v>0</v>
      </c>
      <c r="J201" s="115">
        <v>11415.848453999999</v>
      </c>
      <c r="K201" s="115">
        <v>10023.275552999999</v>
      </c>
      <c r="L201" s="115">
        <v>7052.7900849999996</v>
      </c>
      <c r="M201" s="115">
        <v>4593.1442049999996</v>
      </c>
      <c r="N201" s="115">
        <v>2847.0522890000002</v>
      </c>
      <c r="O201" s="116">
        <v>39314.081142000003</v>
      </c>
    </row>
    <row r="202" spans="2:15" s="32" customFormat="1" ht="11.25" customHeight="1">
      <c r="B202" s="121" t="s">
        <v>259</v>
      </c>
      <c r="C202" s="122"/>
      <c r="D202" s="122"/>
      <c r="E202" s="122"/>
      <c r="F202" s="122"/>
      <c r="G202" s="73">
        <v>231.639633</v>
      </c>
      <c r="H202" s="73">
        <v>728.34737599999994</v>
      </c>
      <c r="I202" s="73">
        <v>0</v>
      </c>
      <c r="J202" s="73">
        <v>21991.541519999999</v>
      </c>
      <c r="K202" s="73">
        <v>28063.884651</v>
      </c>
      <c r="L202" s="73">
        <v>30776.939584</v>
      </c>
      <c r="M202" s="73">
        <v>24233.868737999997</v>
      </c>
      <c r="N202" s="73">
        <v>17773.427263999998</v>
      </c>
      <c r="O202" s="89">
        <v>123799.648766</v>
      </c>
    </row>
    <row r="203" spans="2:15" s="32" customFormat="1" ht="11.25" customHeight="1">
      <c r="B203" s="117"/>
      <c r="C203" s="1636" t="s">
        <v>265</v>
      </c>
      <c r="D203" s="1637"/>
      <c r="E203" s="1637"/>
      <c r="F203" s="1638"/>
      <c r="G203" s="115">
        <v>0</v>
      </c>
      <c r="H203" s="115">
        <v>3.8073999999999997E-2</v>
      </c>
      <c r="I203" s="124"/>
      <c r="J203" s="115">
        <v>329.62206600000002</v>
      </c>
      <c r="K203" s="115">
        <v>531.09354599999995</v>
      </c>
      <c r="L203" s="115">
        <v>603.88801999999998</v>
      </c>
      <c r="M203" s="115">
        <v>685.40742399999999</v>
      </c>
      <c r="N203" s="115">
        <v>555.42624499999999</v>
      </c>
      <c r="O203" s="116">
        <v>2705.475375</v>
      </c>
    </row>
    <row r="204" spans="2:15" s="32" customFormat="1" ht="11.25" customHeight="1">
      <c r="B204" s="117"/>
      <c r="C204" s="1593" t="s">
        <v>266</v>
      </c>
      <c r="D204" s="1594"/>
      <c r="E204" s="1594"/>
      <c r="F204" s="1594"/>
      <c r="G204" s="115">
        <v>0</v>
      </c>
      <c r="H204" s="115">
        <v>0</v>
      </c>
      <c r="I204" s="125"/>
      <c r="J204" s="115">
        <v>25.120919000000001</v>
      </c>
      <c r="K204" s="115">
        <v>41.479170000000003</v>
      </c>
      <c r="L204" s="115">
        <v>46.327687999999995</v>
      </c>
      <c r="M204" s="115">
        <v>62.328130999999999</v>
      </c>
      <c r="N204" s="115">
        <v>76.875232999999994</v>
      </c>
      <c r="O204" s="116">
        <v>252.13114099999999</v>
      </c>
    </row>
    <row r="205" spans="2:15" s="32" customFormat="1" ht="11.25" customHeight="1">
      <c r="B205" s="117"/>
      <c r="C205" s="1593" t="s">
        <v>1598</v>
      </c>
      <c r="D205" s="1594"/>
      <c r="E205" s="1594"/>
      <c r="F205" s="1639"/>
      <c r="G205" s="115">
        <v>2.0896999999999999E-2</v>
      </c>
      <c r="H205" s="115">
        <v>2.2574E-2</v>
      </c>
      <c r="I205" s="677">
        <v>0</v>
      </c>
      <c r="J205" s="115">
        <v>8029.7192509999995</v>
      </c>
      <c r="K205" s="115">
        <v>8329.4245960000007</v>
      </c>
      <c r="L205" s="115">
        <v>6548.4934480000002</v>
      </c>
      <c r="M205" s="115">
        <v>4120.5876989999997</v>
      </c>
      <c r="N205" s="115">
        <v>2458.5209770000001</v>
      </c>
      <c r="O205" s="116">
        <v>29486.789442000001</v>
      </c>
    </row>
    <row r="206" spans="2:15" s="32" customFormat="1" ht="11.25" customHeight="1">
      <c r="B206" s="117"/>
      <c r="C206" s="1593" t="s">
        <v>267</v>
      </c>
      <c r="D206" s="1594"/>
      <c r="E206" s="1594"/>
      <c r="F206" s="1594"/>
      <c r="G206" s="115">
        <v>15.791041999999999</v>
      </c>
      <c r="H206" s="115">
        <v>27.608585999999999</v>
      </c>
      <c r="I206" s="115">
        <v>0</v>
      </c>
      <c r="J206" s="115">
        <v>1160.9484239999999</v>
      </c>
      <c r="K206" s="115">
        <v>1448.8229569999999</v>
      </c>
      <c r="L206" s="115">
        <v>1784.6186989999999</v>
      </c>
      <c r="M206" s="115">
        <v>1148.482622</v>
      </c>
      <c r="N206" s="115">
        <v>923.78054399999996</v>
      </c>
      <c r="O206" s="116">
        <v>6510.052874</v>
      </c>
    </row>
    <row r="207" spans="2:15" s="32" customFormat="1" ht="11.25" customHeight="1">
      <c r="B207" s="117"/>
      <c r="C207" s="1593" t="s">
        <v>268</v>
      </c>
      <c r="D207" s="1594"/>
      <c r="E207" s="1594"/>
      <c r="F207" s="1594"/>
      <c r="G207" s="115">
        <v>215.764883</v>
      </c>
      <c r="H207" s="115">
        <v>481.78812700000003</v>
      </c>
      <c r="I207" s="115">
        <v>0</v>
      </c>
      <c r="J207" s="115">
        <v>3147.5237779999998</v>
      </c>
      <c r="K207" s="115">
        <v>4234.09483</v>
      </c>
      <c r="L207" s="115">
        <v>4562.4783660000003</v>
      </c>
      <c r="M207" s="115">
        <v>3298.7410690000002</v>
      </c>
      <c r="N207" s="115">
        <v>2136.4932319999998</v>
      </c>
      <c r="O207" s="116">
        <v>18076.884285</v>
      </c>
    </row>
    <row r="208" spans="2:15" s="32" customFormat="1" ht="11.25" customHeight="1">
      <c r="B208" s="117"/>
      <c r="C208" s="1593" t="s">
        <v>269</v>
      </c>
      <c r="D208" s="1594"/>
      <c r="E208" s="1594"/>
      <c r="F208" s="1594"/>
      <c r="G208" s="115">
        <v>6.2811000000000006E-2</v>
      </c>
      <c r="H208" s="115">
        <v>218.89001500000001</v>
      </c>
      <c r="I208" s="125"/>
      <c r="J208" s="115">
        <v>8761.7345260000002</v>
      </c>
      <c r="K208" s="115">
        <v>12286.067999999999</v>
      </c>
      <c r="L208" s="115">
        <v>13320.096755999999</v>
      </c>
      <c r="M208" s="115">
        <v>8863.8423789999997</v>
      </c>
      <c r="N208" s="115">
        <v>6146.1975380000003</v>
      </c>
      <c r="O208" s="116">
        <v>49596.892025000001</v>
      </c>
    </row>
    <row r="209" spans="1:15" s="32" customFormat="1" ht="11.25" customHeight="1">
      <c r="B209" s="117"/>
      <c r="C209" s="1591" t="s">
        <v>270</v>
      </c>
      <c r="D209" s="1592"/>
      <c r="E209" s="1592"/>
      <c r="F209" s="1632"/>
      <c r="G209" s="115">
        <v>0</v>
      </c>
      <c r="H209" s="115">
        <v>0</v>
      </c>
      <c r="I209" s="125"/>
      <c r="J209" s="115">
        <v>201.7484</v>
      </c>
      <c r="K209" s="115">
        <v>316.966005</v>
      </c>
      <c r="L209" s="115">
        <v>289.23138299999999</v>
      </c>
      <c r="M209" s="115">
        <v>329.21299599999998</v>
      </c>
      <c r="N209" s="115">
        <v>239.57021699999999</v>
      </c>
      <c r="O209" s="116">
        <v>1376.7290009999999</v>
      </c>
    </row>
    <row r="210" spans="1:15" s="32" customFormat="1" ht="11.25" customHeight="1">
      <c r="B210" s="117"/>
      <c r="C210" s="1591" t="s">
        <v>271</v>
      </c>
      <c r="D210" s="1592"/>
      <c r="E210" s="1592"/>
      <c r="F210" s="1592"/>
      <c r="G210" s="115">
        <v>0</v>
      </c>
      <c r="H210" s="115">
        <v>0</v>
      </c>
      <c r="I210" s="125"/>
      <c r="J210" s="115">
        <v>173.35629399999999</v>
      </c>
      <c r="K210" s="115">
        <v>582.34109899999999</v>
      </c>
      <c r="L210" s="115">
        <v>3250.4770550000003</v>
      </c>
      <c r="M210" s="115">
        <v>5309.4577739999995</v>
      </c>
      <c r="N210" s="115">
        <v>4767.1189899999999</v>
      </c>
      <c r="O210" s="116">
        <v>14082.751211999999</v>
      </c>
    </row>
    <row r="211" spans="1:15" s="32" customFormat="1" ht="11.25" customHeight="1">
      <c r="B211" s="120"/>
      <c r="C211" s="1633" t="s">
        <v>361</v>
      </c>
      <c r="D211" s="1634"/>
      <c r="E211" s="1634"/>
      <c r="F211" s="1635"/>
      <c r="G211" s="115">
        <v>0</v>
      </c>
      <c r="H211" s="115">
        <v>0</v>
      </c>
      <c r="I211" s="126"/>
      <c r="J211" s="115">
        <v>161.76786199999998</v>
      </c>
      <c r="K211" s="115">
        <v>293.594448</v>
      </c>
      <c r="L211" s="115">
        <v>371.328169</v>
      </c>
      <c r="M211" s="115">
        <v>415.80864399999996</v>
      </c>
      <c r="N211" s="115">
        <v>469.44428800000003</v>
      </c>
      <c r="O211" s="116">
        <v>1711.943411</v>
      </c>
    </row>
    <row r="212" spans="1:15" s="32" customFormat="1" ht="11.25" customHeight="1">
      <c r="B212" s="117" t="s">
        <v>65</v>
      </c>
      <c r="C212" s="35"/>
      <c r="D212" s="35"/>
      <c r="E212" s="35"/>
      <c r="F212" s="35"/>
      <c r="G212" s="73">
        <v>2.4764939999999998</v>
      </c>
      <c r="H212" s="73">
        <v>2.003285</v>
      </c>
      <c r="I212" s="123"/>
      <c r="J212" s="73">
        <v>11314.184169</v>
      </c>
      <c r="K212" s="73">
        <v>22430.668690999999</v>
      </c>
      <c r="L212" s="73">
        <v>53265.166738</v>
      </c>
      <c r="M212" s="73">
        <v>81400.456302999999</v>
      </c>
      <c r="N212" s="73">
        <v>75210.204551999996</v>
      </c>
      <c r="O212" s="89">
        <v>243625.16023200002</v>
      </c>
    </row>
    <row r="213" spans="1:15" s="32" customFormat="1" ht="11.25" customHeight="1">
      <c r="B213" s="117"/>
      <c r="C213" s="1599" t="s">
        <v>174</v>
      </c>
      <c r="D213" s="1600"/>
      <c r="E213" s="1600"/>
      <c r="F213" s="1600"/>
      <c r="G213" s="70">
        <v>0</v>
      </c>
      <c r="H213" s="70">
        <v>0</v>
      </c>
      <c r="I213" s="124"/>
      <c r="J213" s="70">
        <v>1775.781444</v>
      </c>
      <c r="K213" s="70">
        <v>5659.0038299999997</v>
      </c>
      <c r="L213" s="70">
        <v>28929.039568</v>
      </c>
      <c r="M213" s="70">
        <v>48430.594492999997</v>
      </c>
      <c r="N213" s="70">
        <v>46274.097013999999</v>
      </c>
      <c r="O213" s="87">
        <v>131068.516349</v>
      </c>
    </row>
    <row r="214" spans="1:15" s="32" customFormat="1" ht="11.25" customHeight="1">
      <c r="B214" s="117"/>
      <c r="C214" s="1593" t="s">
        <v>175</v>
      </c>
      <c r="D214" s="1594"/>
      <c r="E214" s="1594"/>
      <c r="F214" s="1594"/>
      <c r="G214" s="115">
        <v>8.6630000000000006E-3</v>
      </c>
      <c r="H214" s="115">
        <v>4.1669999999999999E-2</v>
      </c>
      <c r="I214" s="125"/>
      <c r="J214" s="115">
        <v>9403.7883060000004</v>
      </c>
      <c r="K214" s="115">
        <v>16442.228809</v>
      </c>
      <c r="L214" s="115">
        <v>23024.082151999999</v>
      </c>
      <c r="M214" s="115">
        <v>26856.129714999999</v>
      </c>
      <c r="N214" s="115">
        <v>19284.082737000001</v>
      </c>
      <c r="O214" s="116">
        <v>95010.362051999997</v>
      </c>
    </row>
    <row r="215" spans="1:15" s="32" customFormat="1" ht="11.25" customHeight="1">
      <c r="B215" s="117"/>
      <c r="C215" s="1593" t="s">
        <v>176</v>
      </c>
      <c r="D215" s="1594"/>
      <c r="E215" s="1594"/>
      <c r="F215" s="1594"/>
      <c r="G215" s="115">
        <v>2.4678309999999999</v>
      </c>
      <c r="H215" s="115">
        <v>1.9616150000000001</v>
      </c>
      <c r="I215" s="126"/>
      <c r="J215" s="115">
        <v>134.614419</v>
      </c>
      <c r="K215" s="115">
        <v>329.43605200000002</v>
      </c>
      <c r="L215" s="115">
        <v>1312.045018</v>
      </c>
      <c r="M215" s="115">
        <v>6113.7320949999994</v>
      </c>
      <c r="N215" s="115">
        <v>9652.0248009999996</v>
      </c>
      <c r="O215" s="116">
        <v>17546.281830999997</v>
      </c>
    </row>
    <row r="216" spans="1:15" s="32" customFormat="1" ht="11.25" customHeight="1" thickBot="1">
      <c r="B216" s="1595" t="s">
        <v>260</v>
      </c>
      <c r="C216" s="1596"/>
      <c r="D216" s="1596"/>
      <c r="E216" s="1596"/>
      <c r="F216" s="1615"/>
      <c r="G216" s="80">
        <v>8280.9618069999997</v>
      </c>
      <c r="H216" s="80">
        <v>16431.972935000002</v>
      </c>
      <c r="I216" s="80">
        <v>0</v>
      </c>
      <c r="J216" s="80">
        <v>108511.64731399999</v>
      </c>
      <c r="K216" s="80">
        <v>137736.80265500001</v>
      </c>
      <c r="L216" s="80">
        <v>157868.30699800001</v>
      </c>
      <c r="M216" s="80">
        <v>168104.129304</v>
      </c>
      <c r="N216" s="80">
        <v>141744.979838</v>
      </c>
      <c r="O216" s="90">
        <v>738678.80085100001</v>
      </c>
    </row>
    <row r="217" spans="1:15" s="32" customFormat="1" ht="22.5" customHeight="1">
      <c r="B217" s="1647" t="s">
        <v>2694</v>
      </c>
      <c r="C217" s="1647"/>
      <c r="D217" s="1647"/>
      <c r="E217" s="1647"/>
      <c r="F217" s="1647"/>
      <c r="G217" s="1647"/>
      <c r="H217" s="1647"/>
      <c r="I217" s="1647"/>
      <c r="J217" s="1647"/>
      <c r="K217" s="1647"/>
      <c r="L217" s="1647"/>
      <c r="M217" s="1647"/>
      <c r="N217" s="1647"/>
      <c r="O217" s="1647"/>
    </row>
    <row r="218" spans="1:15" s="32" customFormat="1" ht="13.5" customHeight="1">
      <c r="B218" s="111" t="s">
        <v>273</v>
      </c>
      <c r="C218" s="127"/>
      <c r="D218" s="127"/>
      <c r="E218" s="127"/>
      <c r="F218" s="127"/>
      <c r="G218" s="127"/>
      <c r="H218" s="127"/>
      <c r="I218" s="127"/>
      <c r="J218" s="127"/>
      <c r="K218" s="127"/>
      <c r="L218" s="127"/>
      <c r="M218" s="127"/>
      <c r="N218" s="127"/>
      <c r="O218" s="127"/>
    </row>
    <row r="219" spans="1:15" s="32" customFormat="1" ht="9.75" customHeight="1">
      <c r="C219" s="127"/>
      <c r="D219" s="127"/>
      <c r="E219" s="127"/>
      <c r="F219" s="127"/>
      <c r="G219" s="127"/>
      <c r="H219" s="127"/>
      <c r="I219" s="127"/>
      <c r="J219" s="127"/>
      <c r="K219" s="127"/>
      <c r="L219" s="127"/>
      <c r="M219" s="127"/>
      <c r="N219" s="127"/>
      <c r="O219" s="127"/>
    </row>
    <row r="220" spans="1:15" s="32" customFormat="1" ht="15" customHeight="1" thickBot="1">
      <c r="A220" s="32" t="s">
        <v>1604</v>
      </c>
      <c r="B220" s="35"/>
      <c r="C220" s="35"/>
      <c r="D220" s="35"/>
      <c r="E220" s="35"/>
      <c r="F220" s="35"/>
      <c r="G220" s="35"/>
      <c r="H220" s="35"/>
      <c r="I220" s="35"/>
      <c r="J220" s="35"/>
      <c r="K220" s="35"/>
      <c r="L220" s="35"/>
      <c r="M220" s="35"/>
      <c r="N220" s="35"/>
      <c r="O220" s="58"/>
    </row>
    <row r="221" spans="1:15" s="32" customFormat="1" ht="18" customHeight="1">
      <c r="B221" s="1613" t="s">
        <v>237</v>
      </c>
      <c r="C221" s="1614"/>
      <c r="D221" s="1614"/>
      <c r="E221" s="1614"/>
      <c r="F221" s="1646"/>
      <c r="G221" s="1131" t="s">
        <v>6</v>
      </c>
      <c r="H221" s="1126" t="s">
        <v>7</v>
      </c>
      <c r="I221" s="103" t="s">
        <v>207</v>
      </c>
      <c r="J221" s="1127" t="s">
        <v>8</v>
      </c>
      <c r="K221" s="1126" t="s">
        <v>9</v>
      </c>
      <c r="L221" s="1127" t="s">
        <v>10</v>
      </c>
      <c r="M221" s="1126" t="s">
        <v>11</v>
      </c>
      <c r="N221" s="1126" t="s">
        <v>12</v>
      </c>
      <c r="O221" s="1128" t="s">
        <v>238</v>
      </c>
    </row>
    <row r="222" spans="1:15" s="32" customFormat="1" ht="11.25" customHeight="1">
      <c r="B222" s="1597" t="s">
        <v>239</v>
      </c>
      <c r="C222" s="1598"/>
      <c r="D222" s="1598"/>
      <c r="E222" s="1598"/>
      <c r="F222" s="1598"/>
      <c r="G222" s="63">
        <v>703.84831899999995</v>
      </c>
      <c r="H222" s="63">
        <v>1224.720943</v>
      </c>
      <c r="I222" s="63">
        <v>0</v>
      </c>
      <c r="J222" s="63">
        <v>5849.8390799999997</v>
      </c>
      <c r="K222" s="63">
        <v>7025.7261699999999</v>
      </c>
      <c r="L222" s="63">
        <v>6210.7223169999997</v>
      </c>
      <c r="M222" s="63">
        <v>5494.9136269999999</v>
      </c>
      <c r="N222" s="63">
        <v>4266.9592009999997</v>
      </c>
      <c r="O222" s="105">
        <v>30776.729657</v>
      </c>
    </row>
    <row r="223" spans="1:15" s="32" customFormat="1" ht="11.25" customHeight="1">
      <c r="B223" s="117"/>
      <c r="C223" s="1599" t="s">
        <v>240</v>
      </c>
      <c r="D223" s="1600"/>
      <c r="E223" s="1600"/>
      <c r="F223" s="1600"/>
      <c r="G223" s="115">
        <v>179.084611</v>
      </c>
      <c r="H223" s="115">
        <v>323.96610700000002</v>
      </c>
      <c r="I223" s="115">
        <v>0</v>
      </c>
      <c r="J223" s="115">
        <v>1486.9467749999999</v>
      </c>
      <c r="K223" s="115">
        <v>1925.101482</v>
      </c>
      <c r="L223" s="115">
        <v>1750.6124600000001</v>
      </c>
      <c r="M223" s="115">
        <v>1819.8815039999999</v>
      </c>
      <c r="N223" s="115">
        <v>1892.0829920000001</v>
      </c>
      <c r="O223" s="116">
        <v>9377.6759309999998</v>
      </c>
    </row>
    <row r="224" spans="1:15" s="32" customFormat="1" ht="11.25" customHeight="1">
      <c r="B224" s="117"/>
      <c r="C224" s="118"/>
      <c r="D224" s="1594" t="s">
        <v>241</v>
      </c>
      <c r="E224" s="1594"/>
      <c r="F224" s="1594"/>
      <c r="G224" s="115">
        <v>73.310501000000002</v>
      </c>
      <c r="H224" s="115">
        <v>93.689988</v>
      </c>
      <c r="I224" s="115">
        <v>0</v>
      </c>
      <c r="J224" s="115">
        <v>875.62033699999995</v>
      </c>
      <c r="K224" s="115">
        <v>1099.6509060000001</v>
      </c>
      <c r="L224" s="115">
        <v>1085.025136</v>
      </c>
      <c r="M224" s="115">
        <v>1135.5828979999999</v>
      </c>
      <c r="N224" s="115">
        <v>1097.7743359999999</v>
      </c>
      <c r="O224" s="116">
        <v>5460.6541020000004</v>
      </c>
    </row>
    <row r="225" spans="2:15" s="32" customFormat="1" ht="11.25" customHeight="1">
      <c r="B225" s="117"/>
      <c r="C225" s="118"/>
      <c r="D225" s="1594" t="s">
        <v>242</v>
      </c>
      <c r="E225" s="1594"/>
      <c r="F225" s="1594"/>
      <c r="G225" s="115">
        <v>0</v>
      </c>
      <c r="H225" s="115">
        <v>0.84272800000000003</v>
      </c>
      <c r="I225" s="115">
        <v>0</v>
      </c>
      <c r="J225" s="115">
        <v>7.1436349999999997</v>
      </c>
      <c r="K225" s="115">
        <v>29.459689999999998</v>
      </c>
      <c r="L225" s="115">
        <v>42.789200999999998</v>
      </c>
      <c r="M225" s="115">
        <v>88.926323999999994</v>
      </c>
      <c r="N225" s="115">
        <v>202.18373700000001</v>
      </c>
      <c r="O225" s="116">
        <v>371.34531500000003</v>
      </c>
    </row>
    <row r="226" spans="2:15" s="32" customFormat="1" ht="11.25" customHeight="1">
      <c r="B226" s="117"/>
      <c r="C226" s="118"/>
      <c r="D226" s="1594" t="s">
        <v>243</v>
      </c>
      <c r="E226" s="1594"/>
      <c r="F226" s="1594"/>
      <c r="G226" s="115">
        <v>63.841732999999998</v>
      </c>
      <c r="H226" s="115">
        <v>163.80448200000001</v>
      </c>
      <c r="I226" s="115">
        <v>0</v>
      </c>
      <c r="J226" s="115">
        <v>386.23629099999999</v>
      </c>
      <c r="K226" s="115">
        <v>522.64384700000005</v>
      </c>
      <c r="L226" s="115">
        <v>376.72962899999999</v>
      </c>
      <c r="M226" s="115">
        <v>357.72829899999999</v>
      </c>
      <c r="N226" s="115">
        <v>392.355593</v>
      </c>
      <c r="O226" s="116">
        <v>2263.3398739999998</v>
      </c>
    </row>
    <row r="227" spans="2:15" s="32" customFormat="1" ht="11.25" customHeight="1">
      <c r="B227" s="117"/>
      <c r="C227" s="118"/>
      <c r="D227" s="1594" t="s">
        <v>244</v>
      </c>
      <c r="E227" s="1594"/>
      <c r="F227" s="1594"/>
      <c r="G227" s="115">
        <v>11.567995</v>
      </c>
      <c r="H227" s="115">
        <v>34.115575</v>
      </c>
      <c r="I227" s="115">
        <v>0</v>
      </c>
      <c r="J227" s="115">
        <v>66.145032999999998</v>
      </c>
      <c r="K227" s="115">
        <v>92.203575999999998</v>
      </c>
      <c r="L227" s="115">
        <v>71.453868999999997</v>
      </c>
      <c r="M227" s="115">
        <v>64.825305</v>
      </c>
      <c r="N227" s="115">
        <v>52.077649999999998</v>
      </c>
      <c r="O227" s="116">
        <v>392.389003</v>
      </c>
    </row>
    <row r="228" spans="2:15" s="32" customFormat="1" ht="11.25" customHeight="1">
      <c r="B228" s="117"/>
      <c r="C228" s="119"/>
      <c r="D228" s="1640" t="s">
        <v>245</v>
      </c>
      <c r="E228" s="1640"/>
      <c r="F228" s="1640"/>
      <c r="G228" s="63">
        <v>30.364381999999999</v>
      </c>
      <c r="H228" s="63">
        <v>31.513334</v>
      </c>
      <c r="I228" s="63">
        <v>0</v>
      </c>
      <c r="J228" s="63">
        <v>151.801479</v>
      </c>
      <c r="K228" s="63">
        <v>181.143463</v>
      </c>
      <c r="L228" s="63">
        <v>174.61462499999999</v>
      </c>
      <c r="M228" s="63">
        <v>172.81867800000001</v>
      </c>
      <c r="N228" s="63">
        <v>147.691676</v>
      </c>
      <c r="O228" s="105">
        <v>889.94763699999999</v>
      </c>
    </row>
    <row r="229" spans="2:15" s="32" customFormat="1" ht="11.25" customHeight="1">
      <c r="B229" s="117"/>
      <c r="C229" s="1599" t="s">
        <v>246</v>
      </c>
      <c r="D229" s="1600"/>
      <c r="E229" s="1600"/>
      <c r="F229" s="1600"/>
      <c r="G229" s="115">
        <v>215.62884099999999</v>
      </c>
      <c r="H229" s="115">
        <v>457.13311900000002</v>
      </c>
      <c r="I229" s="115">
        <v>0</v>
      </c>
      <c r="J229" s="115">
        <v>2558.4522189999998</v>
      </c>
      <c r="K229" s="115">
        <v>2814.789824</v>
      </c>
      <c r="L229" s="115">
        <v>2050.5561389999998</v>
      </c>
      <c r="M229" s="115">
        <v>1287.7814100000001</v>
      </c>
      <c r="N229" s="115">
        <v>687.68731700000001</v>
      </c>
      <c r="O229" s="116">
        <v>10072.028869</v>
      </c>
    </row>
    <row r="230" spans="2:15" s="32" customFormat="1" ht="11.25" customHeight="1">
      <c r="B230" s="117"/>
      <c r="C230" s="118"/>
      <c r="D230" s="1594" t="s">
        <v>247</v>
      </c>
      <c r="E230" s="1594"/>
      <c r="F230" s="1594"/>
      <c r="G230" s="115">
        <v>106.751367</v>
      </c>
      <c r="H230" s="115">
        <v>193.49503999999999</v>
      </c>
      <c r="I230" s="115">
        <v>0</v>
      </c>
      <c r="J230" s="115">
        <v>1824.8428160000001</v>
      </c>
      <c r="K230" s="115">
        <v>1916.399357</v>
      </c>
      <c r="L230" s="115">
        <v>1403.411204</v>
      </c>
      <c r="M230" s="115">
        <v>866.400891</v>
      </c>
      <c r="N230" s="115">
        <v>487.89067699999998</v>
      </c>
      <c r="O230" s="116">
        <v>6799.1913519999998</v>
      </c>
    </row>
    <row r="231" spans="2:15" s="32" customFormat="1" ht="11.25" customHeight="1">
      <c r="B231" s="117"/>
      <c r="C231" s="119"/>
      <c r="D231" s="1640" t="s">
        <v>248</v>
      </c>
      <c r="E231" s="1640"/>
      <c r="F231" s="1640"/>
      <c r="G231" s="63">
        <v>108.87747400000001</v>
      </c>
      <c r="H231" s="63">
        <v>263.638079</v>
      </c>
      <c r="I231" s="63">
        <v>0</v>
      </c>
      <c r="J231" s="63">
        <v>733.60940300000004</v>
      </c>
      <c r="K231" s="63">
        <v>898.39046699999994</v>
      </c>
      <c r="L231" s="63">
        <v>647.14493500000003</v>
      </c>
      <c r="M231" s="63">
        <v>421.38051899999999</v>
      </c>
      <c r="N231" s="63">
        <v>199.79664</v>
      </c>
      <c r="O231" s="105">
        <v>3272.8375169999999</v>
      </c>
    </row>
    <row r="232" spans="2:15" s="32" customFormat="1" ht="11.25" customHeight="1">
      <c r="B232" s="117"/>
      <c r="C232" s="1599" t="s">
        <v>249</v>
      </c>
      <c r="D232" s="1600"/>
      <c r="E232" s="1600"/>
      <c r="F232" s="1600"/>
      <c r="G232" s="115">
        <v>6.9559280000000001</v>
      </c>
      <c r="H232" s="115">
        <v>22.428018000000002</v>
      </c>
      <c r="I232" s="115">
        <v>0</v>
      </c>
      <c r="J232" s="115">
        <v>255.37958399999999</v>
      </c>
      <c r="K232" s="115">
        <v>453.75277699999998</v>
      </c>
      <c r="L232" s="115">
        <v>726.16690200000005</v>
      </c>
      <c r="M232" s="115">
        <v>606.06422299999997</v>
      </c>
      <c r="N232" s="115">
        <v>355.31007499999998</v>
      </c>
      <c r="O232" s="116">
        <v>2426.057507</v>
      </c>
    </row>
    <row r="233" spans="2:15" s="32" customFormat="1" ht="11.25" customHeight="1">
      <c r="B233" s="117"/>
      <c r="C233" s="118"/>
      <c r="D233" s="1594" t="s">
        <v>250</v>
      </c>
      <c r="E233" s="1594"/>
      <c r="F233" s="1594"/>
      <c r="G233" s="115">
        <v>6.3144859999999996</v>
      </c>
      <c r="H233" s="115">
        <v>19.246808000000001</v>
      </c>
      <c r="I233" s="115">
        <v>0</v>
      </c>
      <c r="J233" s="115">
        <v>220.030044</v>
      </c>
      <c r="K233" s="115">
        <v>387.67811699999999</v>
      </c>
      <c r="L233" s="115">
        <v>628.94252200000005</v>
      </c>
      <c r="M233" s="115">
        <v>505.02300700000001</v>
      </c>
      <c r="N233" s="115">
        <v>281.14005700000001</v>
      </c>
      <c r="O233" s="116">
        <v>2048.3750409999998</v>
      </c>
    </row>
    <row r="234" spans="2:15" s="32" customFormat="1" ht="11.25" customHeight="1">
      <c r="B234" s="117"/>
      <c r="C234" s="118"/>
      <c r="D234" s="1594" t="s">
        <v>251</v>
      </c>
      <c r="E234" s="1594"/>
      <c r="F234" s="1594"/>
      <c r="G234" s="115">
        <v>0.62184200000000001</v>
      </c>
      <c r="H234" s="115">
        <v>2.9818769999999999</v>
      </c>
      <c r="I234" s="115">
        <v>0</v>
      </c>
      <c r="J234" s="115">
        <v>34.628881</v>
      </c>
      <c r="K234" s="115">
        <v>64.531420999999995</v>
      </c>
      <c r="L234" s="115">
        <v>94.719830000000002</v>
      </c>
      <c r="M234" s="115">
        <v>97.354190000000003</v>
      </c>
      <c r="N234" s="115">
        <v>66.474704000000003</v>
      </c>
      <c r="O234" s="116">
        <v>361.31274500000001</v>
      </c>
    </row>
    <row r="235" spans="2:15" s="32" customFormat="1" ht="11.25" customHeight="1">
      <c r="B235" s="117"/>
      <c r="C235" s="119"/>
      <c r="D235" s="1640" t="s">
        <v>252</v>
      </c>
      <c r="E235" s="1640"/>
      <c r="F235" s="1640"/>
      <c r="G235" s="63">
        <v>1.9599999999999999E-2</v>
      </c>
      <c r="H235" s="63">
        <v>0.19933300000000001</v>
      </c>
      <c r="I235" s="63">
        <v>0</v>
      </c>
      <c r="J235" s="63">
        <v>0.72065900000000005</v>
      </c>
      <c r="K235" s="63">
        <v>1.543239</v>
      </c>
      <c r="L235" s="63">
        <v>2.5045500000000001</v>
      </c>
      <c r="M235" s="63">
        <v>3.6870259999999999</v>
      </c>
      <c r="N235" s="63">
        <v>7.6953139999999998</v>
      </c>
      <c r="O235" s="105">
        <v>16.369720999999998</v>
      </c>
    </row>
    <row r="236" spans="2:15" s="32" customFormat="1" ht="11.25" customHeight="1">
      <c r="B236" s="117"/>
      <c r="C236" s="1599" t="s">
        <v>253</v>
      </c>
      <c r="D236" s="1600"/>
      <c r="E236" s="1600"/>
      <c r="F236" s="1600"/>
      <c r="G236" s="115">
        <v>132.00587100000001</v>
      </c>
      <c r="H236" s="115">
        <v>192.961882</v>
      </c>
      <c r="I236" s="115">
        <v>0</v>
      </c>
      <c r="J236" s="115">
        <v>294.02753000000001</v>
      </c>
      <c r="K236" s="115">
        <v>607.35866799999997</v>
      </c>
      <c r="L236" s="115">
        <v>476.02846199999999</v>
      </c>
      <c r="M236" s="115">
        <v>422.541629</v>
      </c>
      <c r="N236" s="115">
        <v>322.83102000000002</v>
      </c>
      <c r="O236" s="116">
        <v>2447.7550620000002</v>
      </c>
    </row>
    <row r="237" spans="2:15" s="32" customFormat="1" ht="11.25" customHeight="1">
      <c r="B237" s="117"/>
      <c r="C237" s="118"/>
      <c r="D237" s="1594" t="s">
        <v>254</v>
      </c>
      <c r="E237" s="1594"/>
      <c r="F237" s="1594"/>
      <c r="G237" s="115">
        <v>54.363160999999998</v>
      </c>
      <c r="H237" s="115">
        <v>117.56377999999999</v>
      </c>
      <c r="I237" s="115">
        <v>0</v>
      </c>
      <c r="J237" s="115">
        <v>193.37608299999999</v>
      </c>
      <c r="K237" s="115">
        <v>519.43672000000004</v>
      </c>
      <c r="L237" s="115">
        <v>418.98531100000002</v>
      </c>
      <c r="M237" s="115">
        <v>376.23247199999997</v>
      </c>
      <c r="N237" s="115">
        <v>304.19696399999998</v>
      </c>
      <c r="O237" s="116">
        <v>1984.154491</v>
      </c>
    </row>
    <row r="238" spans="2:15" s="32" customFormat="1" ht="11.25" customHeight="1">
      <c r="B238" s="117"/>
      <c r="C238" s="118"/>
      <c r="D238" s="1594" t="s">
        <v>255</v>
      </c>
      <c r="E238" s="1594"/>
      <c r="F238" s="1594"/>
      <c r="G238" s="115">
        <v>8.6889330000000005</v>
      </c>
      <c r="H238" s="115">
        <v>12.113592000000001</v>
      </c>
      <c r="I238" s="115">
        <v>0</v>
      </c>
      <c r="J238" s="115">
        <v>19.270600000000002</v>
      </c>
      <c r="K238" s="115">
        <v>23.067246000000001</v>
      </c>
      <c r="L238" s="115">
        <v>17.643972000000002</v>
      </c>
      <c r="M238" s="115">
        <v>14.667021999999999</v>
      </c>
      <c r="N238" s="115">
        <v>7.7827669999999998</v>
      </c>
      <c r="O238" s="116">
        <v>103.234132</v>
      </c>
    </row>
    <row r="239" spans="2:15" s="32" customFormat="1" ht="11.25" customHeight="1">
      <c r="B239" s="117"/>
      <c r="C239" s="119"/>
      <c r="D239" s="1640" t="s">
        <v>256</v>
      </c>
      <c r="E239" s="1640"/>
      <c r="F239" s="1640"/>
      <c r="G239" s="115">
        <v>68.953777000000002</v>
      </c>
      <c r="H239" s="115">
        <v>63.284509999999997</v>
      </c>
      <c r="I239" s="115">
        <v>0</v>
      </c>
      <c r="J239" s="115">
        <v>81.380847000000003</v>
      </c>
      <c r="K239" s="115">
        <v>64.854702000000003</v>
      </c>
      <c r="L239" s="115">
        <v>39.399178999999997</v>
      </c>
      <c r="M239" s="115">
        <v>31.642135</v>
      </c>
      <c r="N239" s="115">
        <v>10.851289</v>
      </c>
      <c r="O239" s="116">
        <v>360.36643900000001</v>
      </c>
    </row>
    <row r="240" spans="2:15" s="32" customFormat="1" ht="11.25" customHeight="1">
      <c r="B240" s="117"/>
      <c r="C240" s="1641" t="s">
        <v>257</v>
      </c>
      <c r="D240" s="1642"/>
      <c r="E240" s="1642"/>
      <c r="F240" s="1642"/>
      <c r="G240" s="67">
        <v>170.173068</v>
      </c>
      <c r="H240" s="67">
        <v>228.23181700000001</v>
      </c>
      <c r="I240" s="67">
        <v>0</v>
      </c>
      <c r="J240" s="67">
        <v>1255.032972</v>
      </c>
      <c r="K240" s="67">
        <v>1224.7234189999999</v>
      </c>
      <c r="L240" s="67">
        <v>1207.358354</v>
      </c>
      <c r="M240" s="67">
        <v>1358.644861</v>
      </c>
      <c r="N240" s="67">
        <v>1009.0477969999999</v>
      </c>
      <c r="O240" s="108">
        <v>6453.2122879999997</v>
      </c>
    </row>
    <row r="241" spans="2:15" s="32" customFormat="1" ht="11.25" customHeight="1">
      <c r="B241" s="121" t="s">
        <v>259</v>
      </c>
      <c r="C241" s="122"/>
      <c r="D241" s="122"/>
      <c r="E241" s="122"/>
      <c r="F241" s="122"/>
      <c r="G241" s="73">
        <v>17.230025999999999</v>
      </c>
      <c r="H241" s="73">
        <v>41.058675000000001</v>
      </c>
      <c r="I241" s="73">
        <v>0</v>
      </c>
      <c r="J241" s="73">
        <v>1428.7530119999999</v>
      </c>
      <c r="K241" s="73">
        <v>1878.2476360000001</v>
      </c>
      <c r="L241" s="73">
        <v>2118.1723010000001</v>
      </c>
      <c r="M241" s="73">
        <v>1595.609207</v>
      </c>
      <c r="N241" s="73">
        <v>1086.4737700000001</v>
      </c>
      <c r="O241" s="89">
        <v>8165.5446270000002</v>
      </c>
    </row>
    <row r="242" spans="2:15" s="32" customFormat="1" ht="11.25" customHeight="1">
      <c r="B242" s="117"/>
      <c r="C242" s="1636" t="s">
        <v>265</v>
      </c>
      <c r="D242" s="1637"/>
      <c r="E242" s="1637"/>
      <c r="F242" s="1638"/>
      <c r="G242" s="115">
        <v>0</v>
      </c>
      <c r="H242" s="115">
        <v>3.8073999999999997E-2</v>
      </c>
      <c r="I242" s="124"/>
      <c r="J242" s="115">
        <v>35.176091999999997</v>
      </c>
      <c r="K242" s="115">
        <v>58.040626000000003</v>
      </c>
      <c r="L242" s="115">
        <v>71.970851999999994</v>
      </c>
      <c r="M242" s="115">
        <v>75.306798000000001</v>
      </c>
      <c r="N242" s="115">
        <v>59.849325</v>
      </c>
      <c r="O242" s="116">
        <v>300.38176700000002</v>
      </c>
    </row>
    <row r="243" spans="2:15" s="32" customFormat="1" ht="11.25" customHeight="1">
      <c r="B243" s="117"/>
      <c r="C243" s="1593" t="s">
        <v>266</v>
      </c>
      <c r="D243" s="1594"/>
      <c r="E243" s="1594"/>
      <c r="F243" s="1594"/>
      <c r="G243" s="115">
        <v>0</v>
      </c>
      <c r="H243" s="115">
        <v>0</v>
      </c>
      <c r="I243" s="125"/>
      <c r="J243" s="115">
        <v>2.4018600000000001</v>
      </c>
      <c r="K243" s="115">
        <v>4.4994560000000003</v>
      </c>
      <c r="L243" s="115">
        <v>5.4399439999999997</v>
      </c>
      <c r="M243" s="115">
        <v>8.7397340000000003</v>
      </c>
      <c r="N243" s="115">
        <v>9.3075729999999997</v>
      </c>
      <c r="O243" s="116">
        <v>30.388566999999998</v>
      </c>
    </row>
    <row r="244" spans="2:15" s="32" customFormat="1" ht="11.25" customHeight="1">
      <c r="B244" s="117"/>
      <c r="C244" s="1593" t="s">
        <v>1598</v>
      </c>
      <c r="D244" s="1594"/>
      <c r="E244" s="1594"/>
      <c r="F244" s="1639"/>
      <c r="G244" s="115">
        <v>0</v>
      </c>
      <c r="H244" s="115">
        <v>0</v>
      </c>
      <c r="I244" s="677">
        <v>0</v>
      </c>
      <c r="J244" s="115">
        <v>599.98282099999994</v>
      </c>
      <c r="K244" s="115">
        <v>600.18032200000005</v>
      </c>
      <c r="L244" s="115">
        <v>456.15493900000001</v>
      </c>
      <c r="M244" s="115">
        <v>265.58372900000001</v>
      </c>
      <c r="N244" s="115">
        <v>157.42576099999999</v>
      </c>
      <c r="O244" s="116">
        <v>2079.3275720000001</v>
      </c>
    </row>
    <row r="245" spans="2:15" s="32" customFormat="1" ht="11.25" customHeight="1">
      <c r="B245" s="117"/>
      <c r="C245" s="1593" t="s">
        <v>267</v>
      </c>
      <c r="D245" s="1594"/>
      <c r="E245" s="1594"/>
      <c r="F245" s="1594"/>
      <c r="G245" s="115">
        <v>1.1468970000000001</v>
      </c>
      <c r="H245" s="115">
        <v>1.158525</v>
      </c>
      <c r="I245" s="115">
        <v>0</v>
      </c>
      <c r="J245" s="115">
        <v>91.353813000000002</v>
      </c>
      <c r="K245" s="115">
        <v>122.05983999999999</v>
      </c>
      <c r="L245" s="115">
        <v>160.19116399999999</v>
      </c>
      <c r="M245" s="115">
        <v>95.896322999999995</v>
      </c>
      <c r="N245" s="115">
        <v>70.535533999999998</v>
      </c>
      <c r="O245" s="116">
        <v>542.34209599999997</v>
      </c>
    </row>
    <row r="246" spans="2:15" s="32" customFormat="1" ht="11.25" customHeight="1">
      <c r="B246" s="117"/>
      <c r="C246" s="1593" t="s">
        <v>268</v>
      </c>
      <c r="D246" s="1594"/>
      <c r="E246" s="1594"/>
      <c r="F246" s="1594"/>
      <c r="G246" s="115">
        <v>16.083129</v>
      </c>
      <c r="H246" s="115">
        <v>30.955259000000002</v>
      </c>
      <c r="I246" s="115">
        <v>0</v>
      </c>
      <c r="J246" s="115">
        <v>199.34108699999999</v>
      </c>
      <c r="K246" s="115">
        <v>274.07284199999998</v>
      </c>
      <c r="L246" s="115">
        <v>304.72181399999999</v>
      </c>
      <c r="M246" s="115">
        <v>222.72386299999999</v>
      </c>
      <c r="N246" s="115">
        <v>139.51749100000001</v>
      </c>
      <c r="O246" s="116">
        <v>1187.415485</v>
      </c>
    </row>
    <row r="247" spans="2:15" s="32" customFormat="1" ht="11.25" customHeight="1">
      <c r="B247" s="117"/>
      <c r="C247" s="1593" t="s">
        <v>269</v>
      </c>
      <c r="D247" s="1594"/>
      <c r="E247" s="1594"/>
      <c r="F247" s="1594"/>
      <c r="G247" s="115">
        <v>0</v>
      </c>
      <c r="H247" s="115">
        <v>8.9068170000000002</v>
      </c>
      <c r="I247" s="125"/>
      <c r="J247" s="115">
        <v>461.23045300000001</v>
      </c>
      <c r="K247" s="115">
        <v>728.52961700000003</v>
      </c>
      <c r="L247" s="115">
        <v>903.88394300000004</v>
      </c>
      <c r="M247" s="115">
        <v>599.82844499999999</v>
      </c>
      <c r="N247" s="115">
        <v>364.54063000000002</v>
      </c>
      <c r="O247" s="116">
        <v>3066.9199050000002</v>
      </c>
    </row>
    <row r="248" spans="2:15" s="32" customFormat="1" ht="11.25" customHeight="1">
      <c r="B248" s="117"/>
      <c r="C248" s="1591" t="s">
        <v>270</v>
      </c>
      <c r="D248" s="1592"/>
      <c r="E248" s="1592"/>
      <c r="F248" s="1632"/>
      <c r="G248" s="115">
        <v>0</v>
      </c>
      <c r="H248" s="115">
        <v>0</v>
      </c>
      <c r="I248" s="125"/>
      <c r="J248" s="115">
        <v>23.345237000000001</v>
      </c>
      <c r="K248" s="115">
        <v>36.639861000000003</v>
      </c>
      <c r="L248" s="115">
        <v>32.158794999999998</v>
      </c>
      <c r="M248" s="115">
        <v>33.864243000000002</v>
      </c>
      <c r="N248" s="115">
        <v>24.755834</v>
      </c>
      <c r="O248" s="116">
        <v>150.76397</v>
      </c>
    </row>
    <row r="249" spans="2:15" s="32" customFormat="1" ht="11.25" customHeight="1">
      <c r="B249" s="117"/>
      <c r="C249" s="1591" t="s">
        <v>271</v>
      </c>
      <c r="D249" s="1592"/>
      <c r="E249" s="1592"/>
      <c r="F249" s="1592"/>
      <c r="G249" s="115">
        <v>0</v>
      </c>
      <c r="H249" s="115">
        <v>0</v>
      </c>
      <c r="I249" s="125"/>
      <c r="J249" s="115">
        <v>4.5235900000000004</v>
      </c>
      <c r="K249" s="115">
        <v>23.493053</v>
      </c>
      <c r="L249" s="115">
        <v>153.15008499999999</v>
      </c>
      <c r="M249" s="115">
        <v>253.508239</v>
      </c>
      <c r="N249" s="115">
        <v>217.389792</v>
      </c>
      <c r="O249" s="116">
        <v>652.06475899999998</v>
      </c>
    </row>
    <row r="250" spans="2:15" s="32" customFormat="1" ht="11.25" customHeight="1">
      <c r="B250" s="120"/>
      <c r="C250" s="1633" t="s">
        <v>361</v>
      </c>
      <c r="D250" s="1634"/>
      <c r="E250" s="1634"/>
      <c r="F250" s="1635"/>
      <c r="G250" s="115">
        <v>0</v>
      </c>
      <c r="H250" s="115">
        <v>0</v>
      </c>
      <c r="I250" s="126"/>
      <c r="J250" s="115">
        <v>11.398059</v>
      </c>
      <c r="K250" s="115">
        <v>30.732019000000001</v>
      </c>
      <c r="L250" s="115">
        <v>30.500765000000001</v>
      </c>
      <c r="M250" s="115">
        <v>40.157832999999997</v>
      </c>
      <c r="N250" s="115">
        <v>43.151829999999997</v>
      </c>
      <c r="O250" s="116">
        <v>155.940506</v>
      </c>
    </row>
    <row r="251" spans="2:15" s="32" customFormat="1" ht="11.25" customHeight="1">
      <c r="B251" s="117" t="s">
        <v>65</v>
      </c>
      <c r="C251" s="35"/>
      <c r="D251" s="35"/>
      <c r="E251" s="35"/>
      <c r="F251" s="35"/>
      <c r="G251" s="73">
        <v>0.33246399999999998</v>
      </c>
      <c r="H251" s="73">
        <v>0.25284800000000002</v>
      </c>
      <c r="I251" s="123"/>
      <c r="J251" s="73">
        <v>522.05908399999998</v>
      </c>
      <c r="K251" s="73">
        <v>1018.160208</v>
      </c>
      <c r="L251" s="73">
        <v>2553.1736129999999</v>
      </c>
      <c r="M251" s="73">
        <v>3800.3406709999999</v>
      </c>
      <c r="N251" s="73">
        <v>3312.8731069999999</v>
      </c>
      <c r="O251" s="89">
        <v>11207.191994999999</v>
      </c>
    </row>
    <row r="252" spans="2:15" s="32" customFormat="1" ht="11.25" customHeight="1">
      <c r="B252" s="117"/>
      <c r="C252" s="1599" t="s">
        <v>174</v>
      </c>
      <c r="D252" s="1600"/>
      <c r="E252" s="1600"/>
      <c r="F252" s="1600"/>
      <c r="G252" s="70">
        <v>0</v>
      </c>
      <c r="H252" s="70">
        <v>0</v>
      </c>
      <c r="I252" s="124"/>
      <c r="J252" s="70">
        <v>54.945402000000001</v>
      </c>
      <c r="K252" s="70">
        <v>177.13488899999999</v>
      </c>
      <c r="L252" s="70">
        <v>1164.0515849999999</v>
      </c>
      <c r="M252" s="70">
        <v>1859.0290279999999</v>
      </c>
      <c r="N252" s="70">
        <v>1641.3651259999999</v>
      </c>
      <c r="O252" s="87">
        <v>4896.52603</v>
      </c>
    </row>
    <row r="253" spans="2:15" s="32" customFormat="1" ht="11.25" customHeight="1">
      <c r="B253" s="117"/>
      <c r="C253" s="1593" t="s">
        <v>175</v>
      </c>
      <c r="D253" s="1594"/>
      <c r="E253" s="1594"/>
      <c r="F253" s="1594"/>
      <c r="G253" s="115">
        <v>0</v>
      </c>
      <c r="H253" s="115">
        <v>2.8799999999999999E-2</v>
      </c>
      <c r="I253" s="125"/>
      <c r="J253" s="115">
        <v>458.61300499999999</v>
      </c>
      <c r="K253" s="115">
        <v>820.41510300000004</v>
      </c>
      <c r="L253" s="115">
        <v>1303.9643390000001</v>
      </c>
      <c r="M253" s="115">
        <v>1568.291125</v>
      </c>
      <c r="N253" s="115">
        <v>1085.915532</v>
      </c>
      <c r="O253" s="116">
        <v>5237.2279040000003</v>
      </c>
    </row>
    <row r="254" spans="2:15" s="32" customFormat="1" ht="11.25" customHeight="1">
      <c r="B254" s="117"/>
      <c r="C254" s="1593" t="s">
        <v>176</v>
      </c>
      <c r="D254" s="1594"/>
      <c r="E254" s="1594"/>
      <c r="F254" s="1594"/>
      <c r="G254" s="115">
        <v>0.33246399999999998</v>
      </c>
      <c r="H254" s="115">
        <v>0.224048</v>
      </c>
      <c r="I254" s="126"/>
      <c r="J254" s="115">
        <v>8.5006769999999996</v>
      </c>
      <c r="K254" s="115">
        <v>20.610216000000001</v>
      </c>
      <c r="L254" s="115">
        <v>85.157689000000005</v>
      </c>
      <c r="M254" s="115">
        <v>373.02051799999998</v>
      </c>
      <c r="N254" s="115">
        <v>585.59244899999999</v>
      </c>
      <c r="O254" s="116">
        <v>1073.4380610000001</v>
      </c>
    </row>
    <row r="255" spans="2:15" s="32" customFormat="1" ht="11.25" customHeight="1" thickBot="1">
      <c r="B255" s="1595" t="s">
        <v>260</v>
      </c>
      <c r="C255" s="1596"/>
      <c r="D255" s="1596"/>
      <c r="E255" s="1596"/>
      <c r="F255" s="1615"/>
      <c r="G255" s="80">
        <v>721.41080899999997</v>
      </c>
      <c r="H255" s="80">
        <v>1266.0324660000001</v>
      </c>
      <c r="I255" s="80">
        <v>0</v>
      </c>
      <c r="J255" s="80">
        <v>7800.6511760000003</v>
      </c>
      <c r="K255" s="80">
        <v>9922.1340139999993</v>
      </c>
      <c r="L255" s="80">
        <v>10882.068230999999</v>
      </c>
      <c r="M255" s="80">
        <v>10890.863504999999</v>
      </c>
      <c r="N255" s="80">
        <v>8666.3060779999996</v>
      </c>
      <c r="O255" s="90">
        <v>50149.466279</v>
      </c>
    </row>
    <row r="256" spans="2:15" s="32" customFormat="1" ht="9" customHeight="1">
      <c r="B256" s="111" t="s">
        <v>274</v>
      </c>
      <c r="C256" s="1129"/>
      <c r="D256" s="1129"/>
      <c r="E256" s="1129"/>
      <c r="F256" s="1129"/>
      <c r="G256" s="128"/>
      <c r="H256" s="128"/>
      <c r="I256" s="128"/>
      <c r="J256" s="129"/>
      <c r="K256" s="129"/>
      <c r="L256" s="129"/>
      <c r="M256" s="129"/>
      <c r="N256" s="129"/>
      <c r="O256" s="129"/>
    </row>
    <row r="257" spans="1:15" s="32" customFormat="1" ht="7.5" customHeight="1">
      <c r="B257" s="37"/>
      <c r="C257" s="37"/>
      <c r="D257" s="37"/>
      <c r="E257" s="37"/>
      <c r="F257" s="37"/>
      <c r="G257" s="130"/>
      <c r="H257" s="130"/>
      <c r="I257" s="130"/>
    </row>
    <row r="258" spans="1:15" s="32" customFormat="1" ht="16.5" customHeight="1" thickBot="1">
      <c r="A258" s="32" t="s">
        <v>2693</v>
      </c>
      <c r="B258" s="35"/>
      <c r="C258" s="35"/>
      <c r="D258" s="35"/>
      <c r="E258" s="35"/>
      <c r="F258" s="35"/>
      <c r="G258" s="35"/>
      <c r="H258" s="35"/>
      <c r="I258" s="35"/>
      <c r="J258" s="35"/>
      <c r="K258" s="35"/>
      <c r="L258" s="35"/>
      <c r="M258" s="35"/>
      <c r="N258" s="35"/>
      <c r="O258" s="58"/>
    </row>
    <row r="259" spans="1:15" s="32" customFormat="1" ht="18" customHeight="1">
      <c r="B259" s="1613" t="s">
        <v>237</v>
      </c>
      <c r="C259" s="1614"/>
      <c r="D259" s="1614"/>
      <c r="E259" s="1614"/>
      <c r="F259" s="1646"/>
      <c r="G259" s="1131" t="s">
        <v>6</v>
      </c>
      <c r="H259" s="1126" t="s">
        <v>7</v>
      </c>
      <c r="I259" s="103" t="s">
        <v>207</v>
      </c>
      <c r="J259" s="1127" t="s">
        <v>8</v>
      </c>
      <c r="K259" s="1126" t="s">
        <v>9</v>
      </c>
      <c r="L259" s="1127" t="s">
        <v>10</v>
      </c>
      <c r="M259" s="1126" t="s">
        <v>11</v>
      </c>
      <c r="N259" s="1126" t="s">
        <v>12</v>
      </c>
      <c r="O259" s="1128" t="s">
        <v>238</v>
      </c>
    </row>
    <row r="260" spans="1:15" s="32" customFormat="1" ht="11.25" customHeight="1">
      <c r="B260" s="1597" t="s">
        <v>239</v>
      </c>
      <c r="C260" s="1598"/>
      <c r="D260" s="1598"/>
      <c r="E260" s="1598"/>
      <c r="F260" s="1598"/>
      <c r="G260" s="63">
        <v>129.24398500000001</v>
      </c>
      <c r="H260" s="63">
        <v>418.52594099999999</v>
      </c>
      <c r="I260" s="63">
        <v>0</v>
      </c>
      <c r="J260" s="63">
        <v>1187.6181670000001</v>
      </c>
      <c r="K260" s="63">
        <v>2109.0757290000001</v>
      </c>
      <c r="L260" s="63">
        <v>1752.488476</v>
      </c>
      <c r="M260" s="63">
        <v>1552.0061949999999</v>
      </c>
      <c r="N260" s="63">
        <v>2100.9656519999999</v>
      </c>
      <c r="O260" s="105">
        <v>9249.9241450000009</v>
      </c>
    </row>
    <row r="261" spans="1:15" s="32" customFormat="1" ht="11.25" customHeight="1">
      <c r="B261" s="117"/>
      <c r="C261" s="1599" t="s">
        <v>240</v>
      </c>
      <c r="D261" s="1600"/>
      <c r="E261" s="1600"/>
      <c r="F261" s="1600"/>
      <c r="G261" s="115">
        <v>34.100127999999998</v>
      </c>
      <c r="H261" s="115">
        <v>123.43144599999999</v>
      </c>
      <c r="I261" s="115">
        <v>0</v>
      </c>
      <c r="J261" s="115">
        <v>363.146771</v>
      </c>
      <c r="K261" s="115">
        <v>645.56832799999995</v>
      </c>
      <c r="L261" s="115">
        <v>510.54283700000002</v>
      </c>
      <c r="M261" s="115">
        <v>538.24056499999995</v>
      </c>
      <c r="N261" s="115">
        <v>1083.168772</v>
      </c>
      <c r="O261" s="116">
        <v>3298.1988470000001</v>
      </c>
    </row>
    <row r="262" spans="1:15" s="32" customFormat="1" ht="11.25" customHeight="1">
      <c r="B262" s="117"/>
      <c r="C262" s="118"/>
      <c r="D262" s="1594" t="s">
        <v>241</v>
      </c>
      <c r="E262" s="1594"/>
      <c r="F262" s="1594"/>
      <c r="G262" s="115">
        <v>7.377758</v>
      </c>
      <c r="H262" s="115">
        <v>23.614820000000002</v>
      </c>
      <c r="I262" s="115">
        <v>0</v>
      </c>
      <c r="J262" s="115">
        <v>191.03859499999999</v>
      </c>
      <c r="K262" s="115">
        <v>353.81692600000002</v>
      </c>
      <c r="L262" s="115">
        <v>302.43352599999997</v>
      </c>
      <c r="M262" s="115">
        <v>317.71931499999999</v>
      </c>
      <c r="N262" s="115">
        <v>607.47862099999998</v>
      </c>
      <c r="O262" s="116">
        <v>1803.4795610000001</v>
      </c>
    </row>
    <row r="263" spans="1:15" s="32" customFormat="1" ht="11.25" customHeight="1">
      <c r="B263" s="117"/>
      <c r="C263" s="118"/>
      <c r="D263" s="1594" t="s">
        <v>242</v>
      </c>
      <c r="E263" s="1594"/>
      <c r="F263" s="1594"/>
      <c r="G263" s="115">
        <v>0</v>
      </c>
      <c r="H263" s="115">
        <v>0.51794899999999999</v>
      </c>
      <c r="I263" s="115">
        <v>0</v>
      </c>
      <c r="J263" s="115">
        <v>2.0640100000000001</v>
      </c>
      <c r="K263" s="115">
        <v>10.036578</v>
      </c>
      <c r="L263" s="115">
        <v>16.828764</v>
      </c>
      <c r="M263" s="115">
        <v>46.961126</v>
      </c>
      <c r="N263" s="115">
        <v>198.90707900000001</v>
      </c>
      <c r="O263" s="116">
        <v>275.31550600000003</v>
      </c>
    </row>
    <row r="264" spans="1:15" s="32" customFormat="1" ht="11.25" customHeight="1">
      <c r="B264" s="117"/>
      <c r="C264" s="118"/>
      <c r="D264" s="1594" t="s">
        <v>243</v>
      </c>
      <c r="E264" s="1594"/>
      <c r="F264" s="1594"/>
      <c r="G264" s="115">
        <v>18.957198000000002</v>
      </c>
      <c r="H264" s="115">
        <v>67.701676000000006</v>
      </c>
      <c r="I264" s="115">
        <v>0</v>
      </c>
      <c r="J264" s="115">
        <v>113.126822</v>
      </c>
      <c r="K264" s="115">
        <v>190.39017699999999</v>
      </c>
      <c r="L264" s="115">
        <v>124.94579</v>
      </c>
      <c r="M264" s="115">
        <v>115.062819</v>
      </c>
      <c r="N264" s="115">
        <v>177.164458</v>
      </c>
      <c r="O264" s="116">
        <v>807.34893999999997</v>
      </c>
    </row>
    <row r="265" spans="1:15" s="32" customFormat="1" ht="11.25" customHeight="1">
      <c r="B265" s="117"/>
      <c r="C265" s="118"/>
      <c r="D265" s="1594" t="s">
        <v>244</v>
      </c>
      <c r="E265" s="1594"/>
      <c r="F265" s="1594"/>
      <c r="G265" s="115">
        <v>7.1180810000000001</v>
      </c>
      <c r="H265" s="115">
        <v>29.007187999999999</v>
      </c>
      <c r="I265" s="115">
        <v>0</v>
      </c>
      <c r="J265" s="115">
        <v>46.526989</v>
      </c>
      <c r="K265" s="115">
        <v>71.393366</v>
      </c>
      <c r="L265" s="115">
        <v>47.340494999999997</v>
      </c>
      <c r="M265" s="115">
        <v>34.586046000000003</v>
      </c>
      <c r="N265" s="115">
        <v>48.290872999999998</v>
      </c>
      <c r="O265" s="116">
        <v>284.26303799999999</v>
      </c>
    </row>
    <row r="266" spans="1:15" s="32" customFormat="1" ht="11.25" customHeight="1">
      <c r="B266" s="117"/>
      <c r="C266" s="119"/>
      <c r="D266" s="1640" t="s">
        <v>245</v>
      </c>
      <c r="E266" s="1640"/>
      <c r="F266" s="1640"/>
      <c r="G266" s="63">
        <v>0.64709099999999997</v>
      </c>
      <c r="H266" s="63">
        <v>2.5898129999999999</v>
      </c>
      <c r="I266" s="63">
        <v>0</v>
      </c>
      <c r="J266" s="63">
        <v>10.390355</v>
      </c>
      <c r="K266" s="63">
        <v>19.931280999999998</v>
      </c>
      <c r="L266" s="63">
        <v>18.994261999999999</v>
      </c>
      <c r="M266" s="63">
        <v>23.911259000000001</v>
      </c>
      <c r="N266" s="63">
        <v>51.327741000000003</v>
      </c>
      <c r="O266" s="105">
        <v>127.791802</v>
      </c>
    </row>
    <row r="267" spans="1:15" s="32" customFormat="1" ht="11.25" customHeight="1">
      <c r="B267" s="117"/>
      <c r="C267" s="1599" t="s">
        <v>246</v>
      </c>
      <c r="D267" s="1600"/>
      <c r="E267" s="1600"/>
      <c r="F267" s="1600"/>
      <c r="G267" s="115">
        <v>41.842944000000003</v>
      </c>
      <c r="H267" s="115">
        <v>158.978961</v>
      </c>
      <c r="I267" s="115">
        <v>0</v>
      </c>
      <c r="J267" s="115">
        <v>451.55203499999999</v>
      </c>
      <c r="K267" s="115">
        <v>781.79011500000001</v>
      </c>
      <c r="L267" s="115">
        <v>666.41900099999998</v>
      </c>
      <c r="M267" s="115">
        <v>486.08314200000001</v>
      </c>
      <c r="N267" s="115">
        <v>407.44812300000001</v>
      </c>
      <c r="O267" s="116">
        <v>2994.114321</v>
      </c>
    </row>
    <row r="268" spans="1:15" s="32" customFormat="1" ht="11.25" customHeight="1">
      <c r="B268" s="117"/>
      <c r="C268" s="118"/>
      <c r="D268" s="1594" t="s">
        <v>247</v>
      </c>
      <c r="E268" s="1594"/>
      <c r="F268" s="1594"/>
      <c r="G268" s="115">
        <v>11.667107</v>
      </c>
      <c r="H268" s="115">
        <v>41.594082</v>
      </c>
      <c r="I268" s="115">
        <v>0</v>
      </c>
      <c r="J268" s="115">
        <v>228.19960599999999</v>
      </c>
      <c r="K268" s="115">
        <v>375.962378</v>
      </c>
      <c r="L268" s="115">
        <v>342.64629500000001</v>
      </c>
      <c r="M268" s="115">
        <v>268.57633800000002</v>
      </c>
      <c r="N268" s="115">
        <v>249.54150899999999</v>
      </c>
      <c r="O268" s="116">
        <v>1518.1873149999999</v>
      </c>
    </row>
    <row r="269" spans="1:15" s="32" customFormat="1" ht="11.25" customHeight="1">
      <c r="B269" s="117"/>
      <c r="C269" s="119"/>
      <c r="D269" s="1640" t="s">
        <v>248</v>
      </c>
      <c r="E269" s="1640"/>
      <c r="F269" s="1640"/>
      <c r="G269" s="63">
        <v>30.175837000000001</v>
      </c>
      <c r="H269" s="63">
        <v>117.384879</v>
      </c>
      <c r="I269" s="63">
        <v>0</v>
      </c>
      <c r="J269" s="63">
        <v>223.352429</v>
      </c>
      <c r="K269" s="63">
        <v>405.82773700000001</v>
      </c>
      <c r="L269" s="63">
        <v>323.77270600000003</v>
      </c>
      <c r="M269" s="63">
        <v>217.50680399999999</v>
      </c>
      <c r="N269" s="63">
        <v>157.90661399999999</v>
      </c>
      <c r="O269" s="105">
        <v>1475.9270059999999</v>
      </c>
    </row>
    <row r="270" spans="1:15" s="32" customFormat="1" ht="11.25" customHeight="1">
      <c r="B270" s="117"/>
      <c r="C270" s="1599" t="s">
        <v>249</v>
      </c>
      <c r="D270" s="1600"/>
      <c r="E270" s="1600"/>
      <c r="F270" s="1600"/>
      <c r="G270" s="115">
        <v>0.194109</v>
      </c>
      <c r="H270" s="115">
        <v>2.8685420000000001</v>
      </c>
      <c r="I270" s="115">
        <v>0</v>
      </c>
      <c r="J270" s="115">
        <v>20.969101999999999</v>
      </c>
      <c r="K270" s="115">
        <v>54.066066999999997</v>
      </c>
      <c r="L270" s="115">
        <v>120.78688</v>
      </c>
      <c r="M270" s="115">
        <v>134.675817</v>
      </c>
      <c r="N270" s="115">
        <v>162.69810200000001</v>
      </c>
      <c r="O270" s="116">
        <v>496.25861900000001</v>
      </c>
    </row>
    <row r="271" spans="1:15" s="32" customFormat="1" ht="11.25" customHeight="1">
      <c r="B271" s="117"/>
      <c r="C271" s="118"/>
      <c r="D271" s="1594" t="s">
        <v>250</v>
      </c>
      <c r="E271" s="1594"/>
      <c r="F271" s="1594"/>
      <c r="G271" s="115">
        <v>0.15701999999999999</v>
      </c>
      <c r="H271" s="115">
        <v>2.4554179999999999</v>
      </c>
      <c r="I271" s="115">
        <v>0</v>
      </c>
      <c r="J271" s="115">
        <v>16.880579999999998</v>
      </c>
      <c r="K271" s="115">
        <v>44.249656999999999</v>
      </c>
      <c r="L271" s="115">
        <v>99.641912000000005</v>
      </c>
      <c r="M271" s="115">
        <v>105.89167500000001</v>
      </c>
      <c r="N271" s="115">
        <v>118.345367</v>
      </c>
      <c r="O271" s="116">
        <v>387.62162899999998</v>
      </c>
    </row>
    <row r="272" spans="1:15" s="32" customFormat="1" ht="11.25" customHeight="1">
      <c r="B272" s="117"/>
      <c r="C272" s="118"/>
      <c r="D272" s="1594" t="s">
        <v>251</v>
      </c>
      <c r="E272" s="1594"/>
      <c r="F272" s="1594"/>
      <c r="G272" s="115">
        <v>3.7088999999999997E-2</v>
      </c>
      <c r="H272" s="115">
        <v>0.41312399999999999</v>
      </c>
      <c r="I272" s="115">
        <v>0</v>
      </c>
      <c r="J272" s="115">
        <v>3.8946890000000001</v>
      </c>
      <c r="K272" s="115">
        <v>9.3774639999999998</v>
      </c>
      <c r="L272" s="115">
        <v>20.802624999999999</v>
      </c>
      <c r="M272" s="115">
        <v>27.146902999999998</v>
      </c>
      <c r="N272" s="115">
        <v>41.099924000000001</v>
      </c>
      <c r="O272" s="116">
        <v>102.771818</v>
      </c>
    </row>
    <row r="273" spans="2:15" s="32" customFormat="1" ht="11.25" customHeight="1">
      <c r="B273" s="117"/>
      <c r="C273" s="119"/>
      <c r="D273" s="1640" t="s">
        <v>252</v>
      </c>
      <c r="E273" s="1640"/>
      <c r="F273" s="1640"/>
      <c r="G273" s="63">
        <v>0</v>
      </c>
      <c r="H273" s="63">
        <v>0</v>
      </c>
      <c r="I273" s="63">
        <v>0</v>
      </c>
      <c r="J273" s="63">
        <v>0.19383300000000001</v>
      </c>
      <c r="K273" s="63">
        <v>0.438946</v>
      </c>
      <c r="L273" s="63">
        <v>0.34234300000000001</v>
      </c>
      <c r="M273" s="63">
        <v>1.6372390000000001</v>
      </c>
      <c r="N273" s="63">
        <v>3.2528109999999999</v>
      </c>
      <c r="O273" s="105">
        <v>5.8651720000000003</v>
      </c>
    </row>
    <row r="274" spans="2:15" s="32" customFormat="1" ht="11.25" customHeight="1">
      <c r="B274" s="117"/>
      <c r="C274" s="1599" t="s">
        <v>253</v>
      </c>
      <c r="D274" s="1600"/>
      <c r="E274" s="1600"/>
      <c r="F274" s="1600"/>
      <c r="G274" s="115">
        <v>28.94501</v>
      </c>
      <c r="H274" s="115">
        <v>79.207252999999994</v>
      </c>
      <c r="I274" s="115">
        <v>0</v>
      </c>
      <c r="J274" s="115">
        <v>107.95608199999999</v>
      </c>
      <c r="K274" s="115">
        <v>290.676199</v>
      </c>
      <c r="L274" s="115">
        <v>210.81495899999999</v>
      </c>
      <c r="M274" s="115">
        <v>189.88256200000001</v>
      </c>
      <c r="N274" s="115">
        <v>227.134941</v>
      </c>
      <c r="O274" s="116">
        <v>1134.6170059999999</v>
      </c>
    </row>
    <row r="275" spans="2:15" s="32" customFormat="1" ht="11.25" customHeight="1">
      <c r="B275" s="117"/>
      <c r="C275" s="118"/>
      <c r="D275" s="1594" t="s">
        <v>254</v>
      </c>
      <c r="E275" s="1594"/>
      <c r="F275" s="1594"/>
      <c r="G275" s="115">
        <v>13.838604999999999</v>
      </c>
      <c r="H275" s="115">
        <v>57.297110000000004</v>
      </c>
      <c r="I275" s="115">
        <v>0</v>
      </c>
      <c r="J275" s="115">
        <v>81.273493000000002</v>
      </c>
      <c r="K275" s="115">
        <v>258.32416000000001</v>
      </c>
      <c r="L275" s="115">
        <v>186.51056800000001</v>
      </c>
      <c r="M275" s="115">
        <v>167.009184</v>
      </c>
      <c r="N275" s="115">
        <v>213.787802</v>
      </c>
      <c r="O275" s="116">
        <v>978.04092200000002</v>
      </c>
    </row>
    <row r="276" spans="2:15" s="32" customFormat="1" ht="11.25" customHeight="1">
      <c r="B276" s="117"/>
      <c r="C276" s="118"/>
      <c r="D276" s="1594" t="s">
        <v>255</v>
      </c>
      <c r="E276" s="1594"/>
      <c r="F276" s="1594"/>
      <c r="G276" s="115">
        <v>1.9860979999999999</v>
      </c>
      <c r="H276" s="115">
        <v>5.0237689999999997</v>
      </c>
      <c r="I276" s="115">
        <v>0</v>
      </c>
      <c r="J276" s="115">
        <v>8.2419060000000002</v>
      </c>
      <c r="K276" s="115">
        <v>10.377496000000001</v>
      </c>
      <c r="L276" s="115">
        <v>7.5645360000000004</v>
      </c>
      <c r="M276" s="115">
        <v>8.0378059999999998</v>
      </c>
      <c r="N276" s="115">
        <v>5.4927020000000004</v>
      </c>
      <c r="O276" s="116">
        <v>46.724313000000002</v>
      </c>
    </row>
    <row r="277" spans="2:15" s="32" customFormat="1" ht="11.25" customHeight="1">
      <c r="B277" s="117"/>
      <c r="C277" s="119"/>
      <c r="D277" s="1640" t="s">
        <v>256</v>
      </c>
      <c r="E277" s="1640"/>
      <c r="F277" s="1640"/>
      <c r="G277" s="115">
        <v>13.120307</v>
      </c>
      <c r="H277" s="115">
        <v>16.886374</v>
      </c>
      <c r="I277" s="115">
        <v>0</v>
      </c>
      <c r="J277" s="115">
        <v>18.440683</v>
      </c>
      <c r="K277" s="115">
        <v>21.974543000000001</v>
      </c>
      <c r="L277" s="115">
        <v>16.739854999999999</v>
      </c>
      <c r="M277" s="115">
        <v>14.835572000000001</v>
      </c>
      <c r="N277" s="115">
        <v>7.8544369999999999</v>
      </c>
      <c r="O277" s="116">
        <v>109.851771</v>
      </c>
    </row>
    <row r="278" spans="2:15" s="32" customFormat="1" ht="11.25" customHeight="1">
      <c r="B278" s="117"/>
      <c r="C278" s="1641" t="s">
        <v>257</v>
      </c>
      <c r="D278" s="1642"/>
      <c r="E278" s="1642"/>
      <c r="F278" s="1642"/>
      <c r="G278" s="67">
        <v>1.6124449999999999</v>
      </c>
      <c r="H278" s="67">
        <v>3.7998669999999999</v>
      </c>
      <c r="I278" s="67">
        <v>0</v>
      </c>
      <c r="J278" s="67">
        <v>34.061211</v>
      </c>
      <c r="K278" s="67">
        <v>44.75685</v>
      </c>
      <c r="L278" s="67">
        <v>41.070099999999996</v>
      </c>
      <c r="M278" s="67">
        <v>64.990470999999999</v>
      </c>
      <c r="N278" s="67">
        <v>83.720009000000005</v>
      </c>
      <c r="O278" s="108">
        <v>274.01095299999997</v>
      </c>
    </row>
    <row r="279" spans="2:15" s="32" customFormat="1" ht="11.25" customHeight="1">
      <c r="B279" s="120"/>
      <c r="C279" s="1643" t="s">
        <v>258</v>
      </c>
      <c r="D279" s="1644"/>
      <c r="E279" s="1644"/>
      <c r="F279" s="1645"/>
      <c r="G279" s="115">
        <v>22.549348999999999</v>
      </c>
      <c r="H279" s="115">
        <v>50.239871999999998</v>
      </c>
      <c r="I279" s="115">
        <v>0</v>
      </c>
      <c r="J279" s="115">
        <v>209.93296599999999</v>
      </c>
      <c r="K279" s="115">
        <v>292.21816999999999</v>
      </c>
      <c r="L279" s="115">
        <v>202.85469900000001</v>
      </c>
      <c r="M279" s="115">
        <v>138.13363799999999</v>
      </c>
      <c r="N279" s="115">
        <v>136.795705</v>
      </c>
      <c r="O279" s="116">
        <v>1052.7243989999999</v>
      </c>
    </row>
    <row r="280" spans="2:15" s="32" customFormat="1" ht="11.25" customHeight="1">
      <c r="B280" s="121" t="s">
        <v>259</v>
      </c>
      <c r="C280" s="122"/>
      <c r="D280" s="122"/>
      <c r="E280" s="122"/>
      <c r="F280" s="122"/>
      <c r="G280" s="73">
        <v>1.810881</v>
      </c>
      <c r="H280" s="73">
        <v>6.2189730000000001</v>
      </c>
      <c r="I280" s="73">
        <v>0</v>
      </c>
      <c r="J280" s="73">
        <v>196.98298</v>
      </c>
      <c r="K280" s="73">
        <v>297.45491500000003</v>
      </c>
      <c r="L280" s="73">
        <v>337.62163199999998</v>
      </c>
      <c r="M280" s="73">
        <v>267.32536599999997</v>
      </c>
      <c r="N280" s="73">
        <v>318.66740499999997</v>
      </c>
      <c r="O280" s="89">
        <v>1426.082152</v>
      </c>
    </row>
    <row r="281" spans="2:15" s="32" customFormat="1" ht="11.25" customHeight="1">
      <c r="B281" s="117"/>
      <c r="C281" s="1636" t="s">
        <v>265</v>
      </c>
      <c r="D281" s="1637"/>
      <c r="E281" s="1637"/>
      <c r="F281" s="1638"/>
      <c r="G281" s="115">
        <v>0</v>
      </c>
      <c r="H281" s="115">
        <v>0</v>
      </c>
      <c r="I281" s="124"/>
      <c r="J281" s="115">
        <v>2.8976289999999998</v>
      </c>
      <c r="K281" s="115">
        <v>6.5048519999999996</v>
      </c>
      <c r="L281" s="115">
        <v>9.8161179999999995</v>
      </c>
      <c r="M281" s="115">
        <v>15.519100999999999</v>
      </c>
      <c r="N281" s="115">
        <v>16.809201000000002</v>
      </c>
      <c r="O281" s="116">
        <v>51.546900999999998</v>
      </c>
    </row>
    <row r="282" spans="2:15" s="32" customFormat="1" ht="11.25" customHeight="1">
      <c r="B282" s="117"/>
      <c r="C282" s="1593" t="s">
        <v>266</v>
      </c>
      <c r="D282" s="1594"/>
      <c r="E282" s="1594"/>
      <c r="F282" s="1594"/>
      <c r="G282" s="115">
        <v>0</v>
      </c>
      <c r="H282" s="115">
        <v>0</v>
      </c>
      <c r="I282" s="125"/>
      <c r="J282" s="115">
        <v>0.68896299999999999</v>
      </c>
      <c r="K282" s="115">
        <v>1.0077039999999999</v>
      </c>
      <c r="L282" s="115">
        <v>1.9120490000000001</v>
      </c>
      <c r="M282" s="115">
        <v>1.9344220000000001</v>
      </c>
      <c r="N282" s="115">
        <v>4.7360749999999996</v>
      </c>
      <c r="O282" s="116">
        <v>10.279213</v>
      </c>
    </row>
    <row r="283" spans="2:15" s="32" customFormat="1" ht="11.25" customHeight="1">
      <c r="B283" s="117"/>
      <c r="C283" s="1593" t="s">
        <v>1598</v>
      </c>
      <c r="D283" s="1594"/>
      <c r="E283" s="1594"/>
      <c r="F283" s="1639"/>
      <c r="G283" s="115">
        <v>0</v>
      </c>
      <c r="H283" s="115">
        <v>0</v>
      </c>
      <c r="I283" s="677">
        <v>0</v>
      </c>
      <c r="J283" s="115">
        <v>108.257846</v>
      </c>
      <c r="K283" s="115">
        <v>165.63689600000001</v>
      </c>
      <c r="L283" s="115">
        <v>134.463694</v>
      </c>
      <c r="M283" s="115">
        <v>86.413064000000006</v>
      </c>
      <c r="N283" s="115">
        <v>83.011706000000004</v>
      </c>
      <c r="O283" s="116">
        <v>577.78320599999995</v>
      </c>
    </row>
    <row r="284" spans="2:15" s="32" customFormat="1" ht="11.25" customHeight="1">
      <c r="B284" s="117"/>
      <c r="C284" s="1593" t="s">
        <v>267</v>
      </c>
      <c r="D284" s="1594"/>
      <c r="E284" s="1594"/>
      <c r="F284" s="1594"/>
      <c r="G284" s="115">
        <v>0.39716899999999999</v>
      </c>
      <c r="H284" s="115">
        <v>9.9999999999999995E-7</v>
      </c>
      <c r="I284" s="115">
        <v>0</v>
      </c>
      <c r="J284" s="115">
        <v>11.831784000000001</v>
      </c>
      <c r="K284" s="115">
        <v>13.365688</v>
      </c>
      <c r="L284" s="115">
        <v>27.322797000000001</v>
      </c>
      <c r="M284" s="115">
        <v>20.095597000000001</v>
      </c>
      <c r="N284" s="115">
        <v>32.143529000000001</v>
      </c>
      <c r="O284" s="116">
        <v>105.156565</v>
      </c>
    </row>
    <row r="285" spans="2:15" s="32" customFormat="1" ht="11.25" customHeight="1">
      <c r="B285" s="117"/>
      <c r="C285" s="1593" t="s">
        <v>268</v>
      </c>
      <c r="D285" s="1594"/>
      <c r="E285" s="1594"/>
      <c r="F285" s="1594"/>
      <c r="G285" s="115">
        <v>1.4137120000000001</v>
      </c>
      <c r="H285" s="115">
        <v>5.507981</v>
      </c>
      <c r="I285" s="115">
        <v>0</v>
      </c>
      <c r="J285" s="115">
        <v>36.188586999999998</v>
      </c>
      <c r="K285" s="115">
        <v>55.532228000000003</v>
      </c>
      <c r="L285" s="115">
        <v>70.348896999999994</v>
      </c>
      <c r="M285" s="115">
        <v>65.461594000000005</v>
      </c>
      <c r="N285" s="115">
        <v>57.037377999999997</v>
      </c>
      <c r="O285" s="116">
        <v>291.49037700000002</v>
      </c>
    </row>
    <row r="286" spans="2:15" s="32" customFormat="1" ht="11.25" customHeight="1">
      <c r="B286" s="117"/>
      <c r="C286" s="1593" t="s">
        <v>269</v>
      </c>
      <c r="D286" s="1594"/>
      <c r="E286" s="1594"/>
      <c r="F286" s="1594"/>
      <c r="G286" s="115">
        <v>0</v>
      </c>
      <c r="H286" s="115">
        <v>0.71099100000000004</v>
      </c>
      <c r="I286" s="125"/>
      <c r="J286" s="115">
        <v>32.753877000000003</v>
      </c>
      <c r="K286" s="115">
        <v>43.149847000000001</v>
      </c>
      <c r="L286" s="115">
        <v>61.876061</v>
      </c>
      <c r="M286" s="115">
        <v>28.904271000000001</v>
      </c>
      <c r="N286" s="115">
        <v>42.970201000000003</v>
      </c>
      <c r="O286" s="116">
        <v>210.36524800000001</v>
      </c>
    </row>
    <row r="287" spans="2:15" s="32" customFormat="1" ht="11.25" customHeight="1">
      <c r="B287" s="117"/>
      <c r="C287" s="1591" t="s">
        <v>270</v>
      </c>
      <c r="D287" s="1592"/>
      <c r="E287" s="1592"/>
      <c r="F287" s="1632"/>
      <c r="G287" s="115">
        <v>0</v>
      </c>
      <c r="H287" s="115">
        <v>0</v>
      </c>
      <c r="I287" s="125"/>
      <c r="J287" s="115">
        <v>1.1509229999999999</v>
      </c>
      <c r="K287" s="115">
        <v>1.633902</v>
      </c>
      <c r="L287" s="115">
        <v>1.2727349999999999</v>
      </c>
      <c r="M287" s="115">
        <v>2.7136559999999998</v>
      </c>
      <c r="N287" s="115">
        <v>2.9350529999999999</v>
      </c>
      <c r="O287" s="116">
        <v>9.7062690000000007</v>
      </c>
    </row>
    <row r="288" spans="2:15" s="32" customFormat="1" ht="11.25" customHeight="1">
      <c r="B288" s="117"/>
      <c r="C288" s="1591" t="s">
        <v>271</v>
      </c>
      <c r="D288" s="1592"/>
      <c r="E288" s="1592"/>
      <c r="F288" s="1592"/>
      <c r="G288" s="115">
        <v>0</v>
      </c>
      <c r="H288" s="115">
        <v>0</v>
      </c>
      <c r="I288" s="125"/>
      <c r="J288" s="115">
        <v>1.109167</v>
      </c>
      <c r="K288" s="115">
        <v>5.5662700000000003</v>
      </c>
      <c r="L288" s="115">
        <v>22.762245</v>
      </c>
      <c r="M288" s="115">
        <v>35.202415999999999</v>
      </c>
      <c r="N288" s="115">
        <v>54.159045999999996</v>
      </c>
      <c r="O288" s="116">
        <v>118.799144</v>
      </c>
    </row>
    <row r="289" spans="1:15" s="32" customFormat="1" ht="11.25" customHeight="1">
      <c r="B289" s="120"/>
      <c r="C289" s="1633" t="s">
        <v>361</v>
      </c>
      <c r="D289" s="1634"/>
      <c r="E289" s="1634"/>
      <c r="F289" s="1635"/>
      <c r="G289" s="115">
        <v>0</v>
      </c>
      <c r="H289" s="115">
        <v>0</v>
      </c>
      <c r="I289" s="126"/>
      <c r="J289" s="115">
        <v>2.1042040000000002</v>
      </c>
      <c r="K289" s="115">
        <v>5.0575279999999996</v>
      </c>
      <c r="L289" s="115">
        <v>7.8470360000000001</v>
      </c>
      <c r="M289" s="115">
        <v>11.081244999999999</v>
      </c>
      <c r="N289" s="115">
        <v>24.865216</v>
      </c>
      <c r="O289" s="116">
        <v>50.955229000000003</v>
      </c>
    </row>
    <row r="290" spans="1:15" s="32" customFormat="1" ht="11.25" customHeight="1">
      <c r="B290" s="117" t="s">
        <v>65</v>
      </c>
      <c r="C290" s="35"/>
      <c r="D290" s="35"/>
      <c r="E290" s="35"/>
      <c r="F290" s="35"/>
      <c r="G290" s="73">
        <v>0.18</v>
      </c>
      <c r="H290" s="73">
        <v>0</v>
      </c>
      <c r="I290" s="123"/>
      <c r="J290" s="73">
        <v>120.91024</v>
      </c>
      <c r="K290" s="73">
        <v>252.54185699999999</v>
      </c>
      <c r="L290" s="73">
        <v>576.27155400000004</v>
      </c>
      <c r="M290" s="73">
        <v>817.77449000000001</v>
      </c>
      <c r="N290" s="73">
        <v>1083.4622340000001</v>
      </c>
      <c r="O290" s="89">
        <v>2851.1403749999999</v>
      </c>
    </row>
    <row r="291" spans="1:15" s="32" customFormat="1" ht="11.25" customHeight="1">
      <c r="B291" s="117"/>
      <c r="C291" s="1599" t="s">
        <v>174</v>
      </c>
      <c r="D291" s="1600"/>
      <c r="E291" s="1600"/>
      <c r="F291" s="1600"/>
      <c r="G291" s="70">
        <v>0</v>
      </c>
      <c r="H291" s="70">
        <v>0</v>
      </c>
      <c r="I291" s="124"/>
      <c r="J291" s="70">
        <v>16.359891000000001</v>
      </c>
      <c r="K291" s="70">
        <v>47.015203999999997</v>
      </c>
      <c r="L291" s="70">
        <v>212.31625099999999</v>
      </c>
      <c r="M291" s="70">
        <v>328.97088600000001</v>
      </c>
      <c r="N291" s="70">
        <v>476.717556</v>
      </c>
      <c r="O291" s="87">
        <v>1081.379788</v>
      </c>
    </row>
    <row r="292" spans="1:15" s="32" customFormat="1" ht="11.25" customHeight="1">
      <c r="B292" s="117"/>
      <c r="C292" s="1593" t="s">
        <v>175</v>
      </c>
      <c r="D292" s="1594"/>
      <c r="E292" s="1594"/>
      <c r="F292" s="1594"/>
      <c r="G292" s="115">
        <v>0</v>
      </c>
      <c r="H292" s="115">
        <v>0</v>
      </c>
      <c r="I292" s="125"/>
      <c r="J292" s="115">
        <v>102.881416</v>
      </c>
      <c r="K292" s="115">
        <v>200.42687000000001</v>
      </c>
      <c r="L292" s="115">
        <v>343.02700299999998</v>
      </c>
      <c r="M292" s="115">
        <v>388.14214399999997</v>
      </c>
      <c r="N292" s="115">
        <v>394.358566</v>
      </c>
      <c r="O292" s="116">
        <v>1428.8359989999999</v>
      </c>
    </row>
    <row r="293" spans="1:15" s="32" customFormat="1" ht="11.25" customHeight="1">
      <c r="B293" s="117"/>
      <c r="C293" s="1593" t="s">
        <v>176</v>
      </c>
      <c r="D293" s="1594"/>
      <c r="E293" s="1594"/>
      <c r="F293" s="1594"/>
      <c r="G293" s="115">
        <v>0.18</v>
      </c>
      <c r="H293" s="115">
        <v>0</v>
      </c>
      <c r="I293" s="126"/>
      <c r="J293" s="115">
        <v>1.668933</v>
      </c>
      <c r="K293" s="115">
        <v>5.0997830000000004</v>
      </c>
      <c r="L293" s="115">
        <v>20.9283</v>
      </c>
      <c r="M293" s="115">
        <v>100.66146000000001</v>
      </c>
      <c r="N293" s="115">
        <v>212.386112</v>
      </c>
      <c r="O293" s="116">
        <v>340.92458800000003</v>
      </c>
    </row>
    <row r="294" spans="1:15" s="32" customFormat="1" ht="11.25" customHeight="1" thickBot="1">
      <c r="B294" s="1595" t="s">
        <v>260</v>
      </c>
      <c r="C294" s="1596"/>
      <c r="D294" s="1596"/>
      <c r="E294" s="1596"/>
      <c r="F294" s="1615"/>
      <c r="G294" s="80">
        <v>131.23486600000001</v>
      </c>
      <c r="H294" s="80">
        <v>424.74491399999999</v>
      </c>
      <c r="I294" s="80">
        <v>0</v>
      </c>
      <c r="J294" s="80">
        <v>1505.511387</v>
      </c>
      <c r="K294" s="80">
        <v>2659.0725010000001</v>
      </c>
      <c r="L294" s="80">
        <v>2666.3816619999998</v>
      </c>
      <c r="M294" s="80">
        <v>2637.1060510000002</v>
      </c>
      <c r="N294" s="80">
        <v>3503.0952910000001</v>
      </c>
      <c r="O294" s="90">
        <v>13527.146672000001</v>
      </c>
    </row>
    <row r="295" spans="1:15" s="32" customFormat="1" ht="9" customHeight="1">
      <c r="B295" s="111" t="s">
        <v>274</v>
      </c>
      <c r="C295" s="1129"/>
      <c r="D295" s="1129"/>
      <c r="E295" s="1129"/>
      <c r="F295" s="1129"/>
      <c r="G295" s="128"/>
      <c r="H295" s="128"/>
      <c r="I295" s="128"/>
      <c r="J295" s="129"/>
      <c r="K295" s="129"/>
      <c r="L295" s="129"/>
      <c r="M295" s="129"/>
      <c r="N295" s="129"/>
      <c r="O295" s="129"/>
    </row>
    <row r="296" spans="1:15" s="32" customFormat="1" ht="9.75" customHeight="1">
      <c r="C296" s="127"/>
      <c r="D296" s="127"/>
      <c r="E296" s="127"/>
      <c r="F296" s="127"/>
      <c r="G296" s="127"/>
      <c r="H296" s="127"/>
      <c r="I296" s="127"/>
      <c r="J296" s="127"/>
      <c r="K296" s="127"/>
      <c r="L296" s="127"/>
      <c r="M296" s="127"/>
      <c r="N296" s="127"/>
      <c r="O296" s="127"/>
    </row>
    <row r="297" spans="1:15" s="32" customFormat="1" ht="13.5" customHeight="1" thickBot="1">
      <c r="A297" s="32" t="s">
        <v>275</v>
      </c>
      <c r="B297" s="37"/>
      <c r="C297" s="37"/>
      <c r="D297" s="37"/>
      <c r="E297" s="37"/>
      <c r="F297" s="37"/>
      <c r="G297" s="130"/>
      <c r="H297" s="130"/>
      <c r="I297" s="130"/>
      <c r="O297" s="58" t="s">
        <v>2692</v>
      </c>
    </row>
    <row r="298" spans="1:15" s="32" customFormat="1" ht="12.75" customHeight="1">
      <c r="B298" s="1616"/>
      <c r="C298" s="1617"/>
      <c r="D298" s="1617"/>
      <c r="E298" s="1617"/>
      <c r="F298" s="1618"/>
      <c r="G298" s="1619" t="s">
        <v>276</v>
      </c>
      <c r="H298" s="1617"/>
      <c r="I298" s="1618"/>
      <c r="J298" s="1619" t="s">
        <v>178</v>
      </c>
      <c r="K298" s="1617"/>
      <c r="L298" s="1620"/>
      <c r="M298" s="1621" t="s">
        <v>238</v>
      </c>
      <c r="N298" s="1617"/>
      <c r="O298" s="1622"/>
    </row>
    <row r="299" spans="1:15" s="32" customFormat="1" ht="12.75" customHeight="1" thickBot="1">
      <c r="B299" s="1623" t="s">
        <v>260</v>
      </c>
      <c r="C299" s="1624"/>
      <c r="D299" s="1624"/>
      <c r="E299" s="1624"/>
      <c r="F299" s="1625"/>
      <c r="G299" s="1626">
        <v>1989.111703</v>
      </c>
      <c r="H299" s="1627"/>
      <c r="I299" s="1628"/>
      <c r="J299" s="1626">
        <v>16220.814742</v>
      </c>
      <c r="K299" s="1627"/>
      <c r="L299" s="1629"/>
      <c r="M299" s="1630">
        <v>18209.926445000001</v>
      </c>
      <c r="N299" s="1627"/>
      <c r="O299" s="1631"/>
    </row>
    <row r="300" spans="1:15" s="32" customFormat="1">
      <c r="B300" s="1580" t="s">
        <v>277</v>
      </c>
      <c r="C300" s="1580"/>
      <c r="D300" s="1580"/>
      <c r="E300" s="1580"/>
      <c r="F300" s="1580"/>
      <c r="G300" s="1580"/>
      <c r="H300" s="1580"/>
      <c r="I300" s="1580"/>
      <c r="J300" s="1580"/>
      <c r="K300" s="1580"/>
      <c r="L300" s="1580"/>
      <c r="M300" s="1580"/>
      <c r="N300" s="1580"/>
      <c r="O300" s="1580"/>
    </row>
    <row r="301" spans="1:15" s="32" customFormat="1" ht="7.5" customHeight="1">
      <c r="B301" s="1132"/>
      <c r="C301" s="1132"/>
      <c r="D301" s="1132"/>
      <c r="E301" s="1132"/>
      <c r="F301" s="1132"/>
      <c r="G301" s="1132"/>
      <c r="H301" s="1132"/>
      <c r="I301" s="1132"/>
      <c r="J301" s="1132"/>
      <c r="K301" s="1132"/>
      <c r="L301" s="1132"/>
      <c r="M301" s="1132"/>
      <c r="N301" s="1132"/>
      <c r="O301" s="1132"/>
    </row>
    <row r="302" spans="1:15" s="32" customFormat="1" ht="12.75" customHeight="1" thickBot="1">
      <c r="A302" s="32" t="s">
        <v>278</v>
      </c>
      <c r="B302" s="1132"/>
      <c r="C302" s="1132"/>
      <c r="D302" s="1132"/>
      <c r="E302" s="1132"/>
      <c r="F302" s="1132"/>
      <c r="G302" s="1132"/>
      <c r="H302" s="1132"/>
      <c r="I302" s="1132"/>
      <c r="J302" s="58"/>
      <c r="L302" s="58" t="s">
        <v>2692</v>
      </c>
      <c r="M302" s="1132"/>
      <c r="N302" s="1132"/>
    </row>
    <row r="303" spans="1:15" s="32" customFormat="1" ht="12.75" customHeight="1">
      <c r="B303" s="1601"/>
      <c r="C303" s="1602"/>
      <c r="D303" s="1602"/>
      <c r="E303" s="1602"/>
      <c r="F303" s="1603"/>
      <c r="G303" s="1604" t="s">
        <v>238</v>
      </c>
      <c r="H303" s="1605"/>
      <c r="I303" s="1605"/>
      <c r="J303" s="1605"/>
      <c r="K303" s="1605"/>
      <c r="L303" s="1606"/>
      <c r="M303" s="117"/>
      <c r="N303" s="35"/>
      <c r="O303" s="35"/>
    </row>
    <row r="304" spans="1:15" s="32" customFormat="1" ht="12.75" customHeight="1" thickBot="1">
      <c r="B304" s="1607" t="s">
        <v>260</v>
      </c>
      <c r="C304" s="1608"/>
      <c r="D304" s="1608"/>
      <c r="E304" s="1608"/>
      <c r="F304" s="1609"/>
      <c r="G304" s="1610">
        <v>892.33570899999995</v>
      </c>
      <c r="H304" s="1611"/>
      <c r="I304" s="1611"/>
      <c r="J304" s="1611"/>
      <c r="K304" s="1611"/>
      <c r="L304" s="1612"/>
      <c r="M304" s="131"/>
      <c r="N304" s="132"/>
      <c r="O304" s="132"/>
    </row>
    <row r="305" spans="1:15" s="32" customFormat="1" ht="6.75" customHeight="1">
      <c r="B305" s="1132"/>
      <c r="C305" s="1132"/>
      <c r="D305" s="1132"/>
      <c r="E305" s="1132"/>
      <c r="F305" s="1132"/>
      <c r="G305" s="1132"/>
      <c r="H305" s="1132"/>
      <c r="I305" s="1132"/>
      <c r="J305" s="1132"/>
      <c r="K305" s="1132"/>
      <c r="L305" s="1132"/>
      <c r="M305" s="1132"/>
      <c r="N305" s="1132"/>
      <c r="O305" s="1132"/>
    </row>
    <row r="306" spans="1:15" s="32" customFormat="1" ht="16.5" customHeight="1" thickBot="1">
      <c r="A306" s="32" t="s">
        <v>279</v>
      </c>
      <c r="B306" s="1132"/>
      <c r="C306" s="1132"/>
      <c r="D306" s="1132"/>
      <c r="E306" s="1132"/>
      <c r="F306" s="1132"/>
      <c r="G306" s="1132"/>
      <c r="H306" s="1132"/>
      <c r="I306" s="1132"/>
      <c r="J306" s="1132"/>
      <c r="K306" s="1132"/>
      <c r="L306" s="1132"/>
      <c r="M306" s="1132"/>
      <c r="N306" s="1132"/>
      <c r="O306" s="58" t="s">
        <v>2691</v>
      </c>
    </row>
    <row r="307" spans="1:15" s="32" customFormat="1" ht="18" customHeight="1">
      <c r="B307" s="1613" t="s">
        <v>237</v>
      </c>
      <c r="C307" s="1614"/>
      <c r="D307" s="1614"/>
      <c r="E307" s="1614"/>
      <c r="F307" s="1614"/>
      <c r="G307" s="1126" t="s">
        <v>6</v>
      </c>
      <c r="H307" s="1126" t="s">
        <v>7</v>
      </c>
      <c r="I307" s="103" t="s">
        <v>207</v>
      </c>
      <c r="J307" s="1126" t="s">
        <v>8</v>
      </c>
      <c r="K307" s="1126" t="s">
        <v>9</v>
      </c>
      <c r="L307" s="1126" t="s">
        <v>10</v>
      </c>
      <c r="M307" s="1126" t="s">
        <v>11</v>
      </c>
      <c r="N307" s="1126" t="s">
        <v>12</v>
      </c>
      <c r="O307" s="104" t="s">
        <v>238</v>
      </c>
    </row>
    <row r="308" spans="1:15" s="32" customFormat="1" ht="12" customHeight="1">
      <c r="B308" s="1597" t="s">
        <v>179</v>
      </c>
      <c r="C308" s="1598"/>
      <c r="D308" s="1598"/>
      <c r="E308" s="1598"/>
      <c r="F308" s="1598"/>
      <c r="G308" s="133">
        <v>2.2888730000000002</v>
      </c>
      <c r="H308" s="133">
        <v>10.52759</v>
      </c>
      <c r="I308" s="133">
        <v>0</v>
      </c>
      <c r="J308" s="133">
        <v>894.66691300000002</v>
      </c>
      <c r="K308" s="133">
        <v>1733.8354770000001</v>
      </c>
      <c r="L308" s="133">
        <v>4123.9496550000003</v>
      </c>
      <c r="M308" s="133">
        <v>5522.2380039999998</v>
      </c>
      <c r="N308" s="133">
        <v>4478.0442110000004</v>
      </c>
      <c r="O308" s="116">
        <v>16765.550723</v>
      </c>
    </row>
    <row r="309" spans="1:15" s="32" customFormat="1" ht="12" customHeight="1">
      <c r="B309" s="117"/>
      <c r="C309" s="1599" t="s">
        <v>174</v>
      </c>
      <c r="D309" s="1600"/>
      <c r="E309" s="1600"/>
      <c r="F309" s="1600"/>
      <c r="G309" s="134">
        <v>0</v>
      </c>
      <c r="H309" s="134">
        <v>0</v>
      </c>
      <c r="I309" s="124"/>
      <c r="J309" s="134">
        <v>176.69611599999999</v>
      </c>
      <c r="K309" s="134">
        <v>502.3768</v>
      </c>
      <c r="L309" s="134">
        <v>2245.5376919999999</v>
      </c>
      <c r="M309" s="134">
        <v>3420.9676119999999</v>
      </c>
      <c r="N309" s="134">
        <v>2925.8502189999999</v>
      </c>
      <c r="O309" s="87">
        <v>9271.4284389999993</v>
      </c>
    </row>
    <row r="310" spans="1:15" s="32" customFormat="1" ht="12" customHeight="1">
      <c r="B310" s="117"/>
      <c r="C310" s="1593" t="s">
        <v>175</v>
      </c>
      <c r="D310" s="1594"/>
      <c r="E310" s="1594"/>
      <c r="F310" s="1594"/>
      <c r="G310" s="133">
        <v>0</v>
      </c>
      <c r="H310" s="133">
        <v>0</v>
      </c>
      <c r="I310" s="125"/>
      <c r="J310" s="133">
        <v>566.47589500000004</v>
      </c>
      <c r="K310" s="133">
        <v>909.62535600000001</v>
      </c>
      <c r="L310" s="133">
        <v>1139.7174910000001</v>
      </c>
      <c r="M310" s="133">
        <v>1192.232358</v>
      </c>
      <c r="N310" s="133">
        <v>783.41445599999997</v>
      </c>
      <c r="O310" s="116">
        <v>4591.4655560000001</v>
      </c>
    </row>
    <row r="311" spans="1:15" s="32" customFormat="1" ht="12" customHeight="1">
      <c r="B311" s="117"/>
      <c r="C311" s="1593" t="s">
        <v>176</v>
      </c>
      <c r="D311" s="1594"/>
      <c r="E311" s="1594"/>
      <c r="F311" s="1594"/>
      <c r="G311" s="133">
        <v>0</v>
      </c>
      <c r="H311" s="133">
        <v>0</v>
      </c>
      <c r="I311" s="125"/>
      <c r="J311" s="133">
        <v>6.5377900000000002</v>
      </c>
      <c r="K311" s="133">
        <v>15.83221</v>
      </c>
      <c r="L311" s="133">
        <v>53.305337000000002</v>
      </c>
      <c r="M311" s="133">
        <v>223.432929</v>
      </c>
      <c r="N311" s="133">
        <v>327.84637800000002</v>
      </c>
      <c r="O311" s="116">
        <v>626.95464400000003</v>
      </c>
    </row>
    <row r="312" spans="1:15" s="32" customFormat="1" ht="12" customHeight="1">
      <c r="B312" s="117"/>
      <c r="C312" s="1591" t="s">
        <v>271</v>
      </c>
      <c r="D312" s="1592"/>
      <c r="E312" s="1592"/>
      <c r="F312" s="1592"/>
      <c r="G312" s="133">
        <v>0</v>
      </c>
      <c r="H312" s="133">
        <v>0</v>
      </c>
      <c r="I312" s="125"/>
      <c r="J312" s="133">
        <v>16.19631</v>
      </c>
      <c r="K312" s="133">
        <v>47.754340999999997</v>
      </c>
      <c r="L312" s="133">
        <v>227.399531</v>
      </c>
      <c r="M312" s="133">
        <v>336.66550100000001</v>
      </c>
      <c r="N312" s="133">
        <v>265.33244100000002</v>
      </c>
      <c r="O312" s="116">
        <v>893.34812399999998</v>
      </c>
    </row>
    <row r="313" spans="1:15" s="32" customFormat="1" ht="12" customHeight="1">
      <c r="B313" s="117"/>
      <c r="C313" s="1593" t="s">
        <v>250</v>
      </c>
      <c r="D313" s="1594"/>
      <c r="E313" s="1594"/>
      <c r="F313" s="1594"/>
      <c r="G313" s="133">
        <v>2.166147</v>
      </c>
      <c r="H313" s="133">
        <v>9.6449359999999995</v>
      </c>
      <c r="I313" s="133">
        <v>0</v>
      </c>
      <c r="J313" s="133">
        <v>118.55447100000001</v>
      </c>
      <c r="K313" s="133">
        <v>239.482508</v>
      </c>
      <c r="L313" s="133">
        <v>432.630605</v>
      </c>
      <c r="M313" s="133">
        <v>327.53764999999999</v>
      </c>
      <c r="N313" s="133">
        <v>161.098716</v>
      </c>
      <c r="O313" s="116">
        <v>1291.115033</v>
      </c>
    </row>
    <row r="314" spans="1:15" s="32" customFormat="1" ht="12" customHeight="1">
      <c r="B314" s="117"/>
      <c r="C314" s="1593" t="s">
        <v>251</v>
      </c>
      <c r="D314" s="1594"/>
      <c r="E314" s="1594"/>
      <c r="F314" s="1594"/>
      <c r="G314" s="133">
        <v>0.117766</v>
      </c>
      <c r="H314" s="133">
        <v>0.84452400000000005</v>
      </c>
      <c r="I314" s="133">
        <v>0</v>
      </c>
      <c r="J314" s="133">
        <v>9.6598459999999999</v>
      </c>
      <c r="K314" s="133">
        <v>17.885956</v>
      </c>
      <c r="L314" s="133">
        <v>24.226458999999998</v>
      </c>
      <c r="M314" s="133">
        <v>20.139565000000001</v>
      </c>
      <c r="N314" s="133">
        <v>13.047241</v>
      </c>
      <c r="O314" s="116">
        <v>85.921357</v>
      </c>
    </row>
    <row r="315" spans="1:15" s="32" customFormat="1" ht="12" customHeight="1">
      <c r="B315" s="117"/>
      <c r="C315" s="1593" t="s">
        <v>252</v>
      </c>
      <c r="D315" s="1594"/>
      <c r="E315" s="1594"/>
      <c r="F315" s="1594"/>
      <c r="G315" s="133">
        <v>4.96E-3</v>
      </c>
      <c r="H315" s="133">
        <v>3.8129999999999997E-2</v>
      </c>
      <c r="I315" s="133">
        <v>0</v>
      </c>
      <c r="J315" s="133">
        <v>0.546485</v>
      </c>
      <c r="K315" s="133">
        <v>0.87830600000000003</v>
      </c>
      <c r="L315" s="133">
        <v>1.1325400000000001</v>
      </c>
      <c r="M315" s="133">
        <v>1.262389</v>
      </c>
      <c r="N315" s="133">
        <v>1.4547600000000001</v>
      </c>
      <c r="O315" s="116">
        <v>5.3175699999999999</v>
      </c>
    </row>
    <row r="316" spans="1:15" s="32" customFormat="1" ht="12" customHeight="1">
      <c r="B316" s="1597" t="s">
        <v>280</v>
      </c>
      <c r="C316" s="1598"/>
      <c r="D316" s="1598"/>
      <c r="E316" s="1598"/>
      <c r="F316" s="1598"/>
      <c r="G316" s="135">
        <v>1.9877499999999999</v>
      </c>
      <c r="H316" s="135">
        <v>8.7080800000000007</v>
      </c>
      <c r="I316" s="135">
        <v>0</v>
      </c>
      <c r="J316" s="135">
        <v>353.838886</v>
      </c>
      <c r="K316" s="135">
        <v>783.711859</v>
      </c>
      <c r="L316" s="135">
        <v>2431.3668109999999</v>
      </c>
      <c r="M316" s="135">
        <v>3295.6237820000001</v>
      </c>
      <c r="N316" s="135">
        <v>2661.0893839999999</v>
      </c>
      <c r="O316" s="89">
        <v>9536.3265520000004</v>
      </c>
    </row>
    <row r="317" spans="1:15" s="32" customFormat="1" ht="12" customHeight="1">
      <c r="B317" s="117"/>
      <c r="C317" s="1599" t="s">
        <v>174</v>
      </c>
      <c r="D317" s="1600"/>
      <c r="E317" s="1600"/>
      <c r="F317" s="1600"/>
      <c r="G317" s="133">
        <v>0</v>
      </c>
      <c r="H317" s="133">
        <v>0</v>
      </c>
      <c r="I317" s="124"/>
      <c r="J317" s="133">
        <v>134.325682</v>
      </c>
      <c r="K317" s="133">
        <v>383.30355600000001</v>
      </c>
      <c r="L317" s="133">
        <v>1685.6845820000001</v>
      </c>
      <c r="M317" s="133">
        <v>2512.661713</v>
      </c>
      <c r="N317" s="133">
        <v>2123.9184909999999</v>
      </c>
      <c r="O317" s="116">
        <v>6839.8940240000002</v>
      </c>
    </row>
    <row r="318" spans="1:15" s="32" customFormat="1" ht="12" customHeight="1">
      <c r="B318" s="117"/>
      <c r="C318" s="1593" t="s">
        <v>175</v>
      </c>
      <c r="D318" s="1594"/>
      <c r="E318" s="1594"/>
      <c r="F318" s="1594"/>
      <c r="G318" s="133">
        <v>0</v>
      </c>
      <c r="H318" s="133">
        <v>0</v>
      </c>
      <c r="I318" s="125"/>
      <c r="J318" s="133">
        <v>105.32478999999999</v>
      </c>
      <c r="K318" s="133">
        <v>159.20830599999999</v>
      </c>
      <c r="L318" s="133">
        <v>180.764816</v>
      </c>
      <c r="M318" s="133">
        <v>176.701966</v>
      </c>
      <c r="N318" s="133">
        <v>111.069591</v>
      </c>
      <c r="O318" s="116">
        <v>733.06946900000003</v>
      </c>
    </row>
    <row r="319" spans="1:15" s="32" customFormat="1" ht="12" customHeight="1">
      <c r="B319" s="117"/>
      <c r="C319" s="1593" t="s">
        <v>176</v>
      </c>
      <c r="D319" s="1594"/>
      <c r="E319" s="1594"/>
      <c r="F319" s="1594"/>
      <c r="G319" s="133">
        <v>0</v>
      </c>
      <c r="H319" s="133">
        <v>0</v>
      </c>
      <c r="I319" s="125"/>
      <c r="J319" s="133">
        <v>0.69347000000000003</v>
      </c>
      <c r="K319" s="133">
        <v>1.4096900000000001</v>
      </c>
      <c r="L319" s="133">
        <v>4.5099200000000002</v>
      </c>
      <c r="M319" s="133">
        <v>17.473769999999998</v>
      </c>
      <c r="N319" s="133">
        <v>25.705269999999999</v>
      </c>
      <c r="O319" s="116">
        <v>49.792119999999997</v>
      </c>
    </row>
    <row r="320" spans="1:15" s="32" customFormat="1" ht="12" customHeight="1">
      <c r="B320" s="117"/>
      <c r="C320" s="1591" t="s">
        <v>271</v>
      </c>
      <c r="D320" s="1592"/>
      <c r="E320" s="1592"/>
      <c r="F320" s="1592"/>
      <c r="G320" s="133">
        <v>0</v>
      </c>
      <c r="H320" s="133">
        <v>0</v>
      </c>
      <c r="I320" s="125"/>
      <c r="J320" s="133">
        <v>15.873419999999999</v>
      </c>
      <c r="K320" s="133">
        <v>46.943280000000001</v>
      </c>
      <c r="L320" s="133">
        <v>223.23047500000001</v>
      </c>
      <c r="M320" s="133">
        <v>332.14686999999998</v>
      </c>
      <c r="N320" s="133">
        <v>262.39028500000001</v>
      </c>
      <c r="O320" s="116">
        <v>880.58433000000002</v>
      </c>
    </row>
    <row r="321" spans="1:15" s="32" customFormat="1" ht="12" customHeight="1">
      <c r="B321" s="117"/>
      <c r="C321" s="1593" t="s">
        <v>250</v>
      </c>
      <c r="D321" s="1594"/>
      <c r="E321" s="1594"/>
      <c r="F321" s="1594"/>
      <c r="G321" s="133">
        <v>1.9525399999999999</v>
      </c>
      <c r="H321" s="133">
        <v>8.3873200000000008</v>
      </c>
      <c r="I321" s="133">
        <v>0</v>
      </c>
      <c r="J321" s="133">
        <v>95.141964000000002</v>
      </c>
      <c r="K321" s="133">
        <v>188.063659</v>
      </c>
      <c r="L321" s="133">
        <v>331.17947199999998</v>
      </c>
      <c r="M321" s="133">
        <v>251.99176</v>
      </c>
      <c r="N321" s="133">
        <v>134.13545300000001</v>
      </c>
      <c r="O321" s="116">
        <v>1010.852168</v>
      </c>
    </row>
    <row r="322" spans="1:15" s="32" customFormat="1" ht="12" customHeight="1">
      <c r="B322" s="117"/>
      <c r="C322" s="1593" t="s">
        <v>251</v>
      </c>
      <c r="D322" s="1594"/>
      <c r="E322" s="1594"/>
      <c r="F322" s="1594"/>
      <c r="G322" s="133">
        <v>3.5209999999999998E-2</v>
      </c>
      <c r="H322" s="133">
        <v>0.31613999999999998</v>
      </c>
      <c r="I322" s="133">
        <v>0</v>
      </c>
      <c r="J322" s="133">
        <v>2.3997799999999998</v>
      </c>
      <c r="K322" s="133">
        <v>4.5903679999999998</v>
      </c>
      <c r="L322" s="133">
        <v>5.7746459999999997</v>
      </c>
      <c r="M322" s="133">
        <v>4.4261030000000003</v>
      </c>
      <c r="N322" s="133">
        <v>3.6655139999999999</v>
      </c>
      <c r="O322" s="116">
        <v>21.207761000000001</v>
      </c>
    </row>
    <row r="323" spans="1:15" s="32" customFormat="1" ht="12" customHeight="1">
      <c r="B323" s="117"/>
      <c r="C323" s="1593" t="s">
        <v>252</v>
      </c>
      <c r="D323" s="1594"/>
      <c r="E323" s="1594"/>
      <c r="F323" s="1594"/>
      <c r="G323" s="133">
        <v>0</v>
      </c>
      <c r="H323" s="133">
        <v>4.62E-3</v>
      </c>
      <c r="I323" s="133">
        <v>0</v>
      </c>
      <c r="J323" s="133">
        <v>7.9780000000000004E-2</v>
      </c>
      <c r="K323" s="133">
        <v>0.193</v>
      </c>
      <c r="L323" s="133">
        <v>0.22289999999999999</v>
      </c>
      <c r="M323" s="133">
        <v>0.22159999999999999</v>
      </c>
      <c r="N323" s="133">
        <v>0.20477999999999999</v>
      </c>
      <c r="O323" s="116">
        <v>0.92667999999999995</v>
      </c>
    </row>
    <row r="324" spans="1:15" s="32" customFormat="1" ht="12" customHeight="1" thickBot="1">
      <c r="B324" s="1595" t="s">
        <v>260</v>
      </c>
      <c r="C324" s="1596"/>
      <c r="D324" s="1596"/>
      <c r="E324" s="1596"/>
      <c r="F324" s="1596"/>
      <c r="G324" s="136">
        <v>4.2766229999999998</v>
      </c>
      <c r="H324" s="136">
        <v>19.235669999999999</v>
      </c>
      <c r="I324" s="136">
        <v>0</v>
      </c>
      <c r="J324" s="136">
        <v>1248.505799</v>
      </c>
      <c r="K324" s="136">
        <v>2517.5473360000001</v>
      </c>
      <c r="L324" s="136">
        <v>6555.3164660000002</v>
      </c>
      <c r="M324" s="136">
        <v>8817.8616259999999</v>
      </c>
      <c r="N324" s="136">
        <v>7139.1189949999998</v>
      </c>
      <c r="O324" s="90">
        <v>26301.862515000001</v>
      </c>
    </row>
    <row r="325" spans="1:15" s="32" customFormat="1">
      <c r="B325" s="1580" t="s">
        <v>281</v>
      </c>
      <c r="C325" s="1580"/>
      <c r="D325" s="1580"/>
      <c r="E325" s="1580"/>
      <c r="F325" s="1580"/>
      <c r="G325" s="1580"/>
      <c r="H325" s="1580"/>
      <c r="I325" s="1580"/>
      <c r="J325" s="1580"/>
      <c r="K325" s="1580"/>
      <c r="L325" s="1580"/>
      <c r="M325" s="1580"/>
      <c r="N325" s="1580"/>
      <c r="O325" s="1580"/>
    </row>
    <row r="326" spans="1:15" s="32" customFormat="1" ht="11.25" customHeight="1">
      <c r="B326" s="111" t="s">
        <v>282</v>
      </c>
    </row>
    <row r="327" spans="1:15" s="32" customFormat="1" ht="12.75" customHeight="1">
      <c r="B327" s="1580" t="s">
        <v>262</v>
      </c>
      <c r="C327" s="1580"/>
      <c r="D327" s="1580"/>
      <c r="E327" s="1580"/>
      <c r="F327" s="1580"/>
      <c r="G327" s="1580"/>
      <c r="H327" s="1580"/>
      <c r="I327" s="1580"/>
      <c r="J327" s="1580"/>
      <c r="K327" s="1580"/>
      <c r="L327" s="1580"/>
      <c r="M327" s="1580"/>
      <c r="N327" s="1580"/>
      <c r="O327" s="1580"/>
    </row>
    <row r="328" spans="1:15" s="32" customFormat="1" ht="6" customHeight="1"/>
    <row r="329" spans="1:15" s="32" customFormat="1" ht="16.5" customHeight="1" thickBot="1">
      <c r="A329" s="32" t="s">
        <v>283</v>
      </c>
    </row>
    <row r="330" spans="1:15" s="32" customFormat="1" ht="16.5" customHeight="1">
      <c r="B330" s="1581" t="s">
        <v>166</v>
      </c>
      <c r="C330" s="1582"/>
      <c r="D330" s="1582"/>
      <c r="E330" s="1582"/>
      <c r="F330" s="1583"/>
      <c r="G330" s="1584" t="s">
        <v>284</v>
      </c>
      <c r="H330" s="1585"/>
    </row>
    <row r="331" spans="1:15" s="32" customFormat="1" ht="15" customHeight="1">
      <c r="B331" s="1586" t="s">
        <v>239</v>
      </c>
      <c r="C331" s="1587"/>
      <c r="D331" s="1587"/>
      <c r="E331" s="1587"/>
      <c r="F331" s="1588"/>
      <c r="G331" s="1589">
        <v>380503.91599800001</v>
      </c>
      <c r="H331" s="1590"/>
    </row>
    <row r="332" spans="1:15" s="32" customFormat="1" ht="15" customHeight="1">
      <c r="B332" s="1575" t="s">
        <v>259</v>
      </c>
      <c r="C332" s="1576"/>
      <c r="D332" s="1576"/>
      <c r="E332" s="1576"/>
      <c r="F332" s="1577"/>
      <c r="G332" s="1578">
        <v>125225.730918</v>
      </c>
      <c r="H332" s="1579"/>
    </row>
    <row r="333" spans="1:15" s="32" customFormat="1" ht="15" customHeight="1">
      <c r="B333" s="1575" t="s">
        <v>65</v>
      </c>
      <c r="C333" s="1576"/>
      <c r="D333" s="1576"/>
      <c r="E333" s="1576"/>
      <c r="F333" s="1577"/>
      <c r="G333" s="1578">
        <v>246476.30060700001</v>
      </c>
      <c r="H333" s="1579"/>
    </row>
    <row r="334" spans="1:15" s="32" customFormat="1" ht="15" customHeight="1">
      <c r="B334" s="1575" t="s">
        <v>285</v>
      </c>
      <c r="C334" s="1576"/>
      <c r="D334" s="1576"/>
      <c r="E334" s="1576"/>
      <c r="F334" s="1577"/>
      <c r="G334" s="1578">
        <v>18209.926445000001</v>
      </c>
      <c r="H334" s="1579"/>
    </row>
    <row r="335" spans="1:15" s="32" customFormat="1" ht="15" customHeight="1">
      <c r="B335" s="1575" t="s">
        <v>286</v>
      </c>
      <c r="C335" s="1576"/>
      <c r="D335" s="1576"/>
      <c r="E335" s="1576"/>
      <c r="F335" s="1577"/>
      <c r="G335" s="1578">
        <v>892.33570899999995</v>
      </c>
      <c r="H335" s="1579"/>
    </row>
    <row r="336" spans="1:15" s="32" customFormat="1" ht="15" customHeight="1">
      <c r="B336" s="1565" t="s">
        <v>287</v>
      </c>
      <c r="C336" s="1566"/>
      <c r="D336" s="1566"/>
      <c r="E336" s="1566"/>
      <c r="F336" s="1567"/>
      <c r="G336" s="1568">
        <v>26301.862515000001</v>
      </c>
      <c r="H336" s="1569"/>
    </row>
    <row r="337" spans="2:8" s="32" customFormat="1" ht="15" customHeight="1" thickBot="1">
      <c r="B337" s="1570" t="s">
        <v>5</v>
      </c>
      <c r="C337" s="1571"/>
      <c r="D337" s="1571"/>
      <c r="E337" s="1571"/>
      <c r="F337" s="1572"/>
      <c r="G337" s="1573">
        <v>797610.07219199999</v>
      </c>
      <c r="H337" s="1574"/>
    </row>
    <row r="338" spans="2:8" s="32" customFormat="1"/>
    <row r="339" spans="2:8" hidden="1"/>
    <row r="340" spans="2:8" hidden="1"/>
    <row r="341" spans="2:8" hidden="1"/>
    <row r="342" spans="2:8" hidden="1"/>
    <row r="343" spans="2:8" hidden="1"/>
    <row r="344" spans="2:8" hidden="1"/>
    <row r="345" spans="2:8" hidden="1"/>
    <row r="346" spans="2:8" hidden="1"/>
    <row r="347" spans="2:8" hidden="1"/>
    <row r="348" spans="2:8" hidden="1"/>
    <row r="349" spans="2:8" hidden="1"/>
    <row r="350" spans="2:8" hidden="1"/>
    <row r="351" spans="2:8" hidden="1"/>
    <row r="352" spans="2:8"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sheetData>
  <mergeCells count="290">
    <mergeCell ref="C279:F279"/>
    <mergeCell ref="C281:F281"/>
    <mergeCell ref="C282:F282"/>
    <mergeCell ref="C284:F284"/>
    <mergeCell ref="C285:F285"/>
    <mergeCell ref="C283:F283"/>
    <mergeCell ref="G330:H330"/>
    <mergeCell ref="C317:F317"/>
    <mergeCell ref="C318:F318"/>
    <mergeCell ref="C319:F319"/>
    <mergeCell ref="C320:F320"/>
    <mergeCell ref="C321:F321"/>
    <mergeCell ref="C322:F322"/>
    <mergeCell ref="C311:F311"/>
    <mergeCell ref="C312:F312"/>
    <mergeCell ref="C313:F313"/>
    <mergeCell ref="B330:F330"/>
    <mergeCell ref="C314:F314"/>
    <mergeCell ref="C315:F315"/>
    <mergeCell ref="B316:F316"/>
    <mergeCell ref="C323:F323"/>
    <mergeCell ref="B324:F324"/>
    <mergeCell ref="B325:O325"/>
    <mergeCell ref="B327:O327"/>
    <mergeCell ref="B337:F337"/>
    <mergeCell ref="G337:H337"/>
    <mergeCell ref="B334:F334"/>
    <mergeCell ref="G334:H334"/>
    <mergeCell ref="B335:F335"/>
    <mergeCell ref="G335:H335"/>
    <mergeCell ref="B336:F336"/>
    <mergeCell ref="G336:H336"/>
    <mergeCell ref="G331:H331"/>
    <mergeCell ref="B332:F332"/>
    <mergeCell ref="G332:H332"/>
    <mergeCell ref="B333:F333"/>
    <mergeCell ref="G333:H333"/>
    <mergeCell ref="B331:F331"/>
    <mergeCell ref="G304:L304"/>
    <mergeCell ref="B307:F307"/>
    <mergeCell ref="B308:F308"/>
    <mergeCell ref="C309:F309"/>
    <mergeCell ref="C310:F310"/>
    <mergeCell ref="B304:F304"/>
    <mergeCell ref="B299:F299"/>
    <mergeCell ref="G299:I299"/>
    <mergeCell ref="J299:L299"/>
    <mergeCell ref="M299:O299"/>
    <mergeCell ref="B300:O300"/>
    <mergeCell ref="B303:F303"/>
    <mergeCell ref="G303:L303"/>
    <mergeCell ref="G298:I298"/>
    <mergeCell ref="J298:L298"/>
    <mergeCell ref="M298:O298"/>
    <mergeCell ref="C286:F286"/>
    <mergeCell ref="C287:F287"/>
    <mergeCell ref="C288:F288"/>
    <mergeCell ref="C289:F289"/>
    <mergeCell ref="C291:F291"/>
    <mergeCell ref="C292:F292"/>
    <mergeCell ref="C293:F293"/>
    <mergeCell ref="B294:F294"/>
    <mergeCell ref="B298:F298"/>
    <mergeCell ref="C267:F267"/>
    <mergeCell ref="D268:F268"/>
    <mergeCell ref="D269:F269"/>
    <mergeCell ref="C270:F270"/>
    <mergeCell ref="D271:F271"/>
    <mergeCell ref="D272:F272"/>
    <mergeCell ref="D277:F277"/>
    <mergeCell ref="C278:F278"/>
    <mergeCell ref="D273:F273"/>
    <mergeCell ref="C274:F274"/>
    <mergeCell ref="D275:F275"/>
    <mergeCell ref="D276:F276"/>
    <mergeCell ref="C261:F261"/>
    <mergeCell ref="D262:F262"/>
    <mergeCell ref="D263:F263"/>
    <mergeCell ref="D264:F264"/>
    <mergeCell ref="D265:F265"/>
    <mergeCell ref="D266:F266"/>
    <mergeCell ref="B259:F259"/>
    <mergeCell ref="B221:F221"/>
    <mergeCell ref="B222:F222"/>
    <mergeCell ref="C223:F223"/>
    <mergeCell ref="D224:F224"/>
    <mergeCell ref="B260:F260"/>
    <mergeCell ref="C252:F252"/>
    <mergeCell ref="C240:F240"/>
    <mergeCell ref="C253:F253"/>
    <mergeCell ref="C254:F254"/>
    <mergeCell ref="D227:F227"/>
    <mergeCell ref="D228:F228"/>
    <mergeCell ref="C229:F229"/>
    <mergeCell ref="D230:F230"/>
    <mergeCell ref="D233:F233"/>
    <mergeCell ref="D234:F234"/>
    <mergeCell ref="D235:F235"/>
    <mergeCell ref="C236:F236"/>
    <mergeCell ref="B255:F255"/>
    <mergeCell ref="C242:F242"/>
    <mergeCell ref="C243:F243"/>
    <mergeCell ref="C213:F213"/>
    <mergeCell ref="C214:F214"/>
    <mergeCell ref="C215:F215"/>
    <mergeCell ref="B216:F216"/>
    <mergeCell ref="B217:O217"/>
    <mergeCell ref="D231:F231"/>
    <mergeCell ref="C232:F232"/>
    <mergeCell ref="C245:F245"/>
    <mergeCell ref="C246:F246"/>
    <mergeCell ref="C247:F247"/>
    <mergeCell ref="C248:F248"/>
    <mergeCell ref="C249:F249"/>
    <mergeCell ref="C250:F250"/>
    <mergeCell ref="C244:F244"/>
    <mergeCell ref="C209:F209"/>
    <mergeCell ref="C210:F210"/>
    <mergeCell ref="C211:F211"/>
    <mergeCell ref="D225:F225"/>
    <mergeCell ref="D226:F226"/>
    <mergeCell ref="C205:F205"/>
    <mergeCell ref="D237:F237"/>
    <mergeCell ref="D238:F238"/>
    <mergeCell ref="D239:F239"/>
    <mergeCell ref="C183:F183"/>
    <mergeCell ref="D184:F184"/>
    <mergeCell ref="D185:F185"/>
    <mergeCell ref="D186:F186"/>
    <mergeCell ref="D187:F187"/>
    <mergeCell ref="D188:F188"/>
    <mergeCell ref="C206:F206"/>
    <mergeCell ref="C207:F207"/>
    <mergeCell ref="C208:F208"/>
    <mergeCell ref="D198:F198"/>
    <mergeCell ref="D199:F199"/>
    <mergeCell ref="C200:F200"/>
    <mergeCell ref="C201:F201"/>
    <mergeCell ref="C203:F203"/>
    <mergeCell ref="C204:F204"/>
    <mergeCell ref="C189:F189"/>
    <mergeCell ref="D190:F190"/>
    <mergeCell ref="D191:F191"/>
    <mergeCell ref="C192:F192"/>
    <mergeCell ref="D193:F193"/>
    <mergeCell ref="D194:F194"/>
    <mergeCell ref="D195:F195"/>
    <mergeCell ref="C196:F196"/>
    <mergeCell ref="D197:F197"/>
    <mergeCell ref="B174:F174"/>
    <mergeCell ref="B175:O175"/>
    <mergeCell ref="B176:O176"/>
    <mergeCell ref="B177:O177"/>
    <mergeCell ref="B181:F181"/>
    <mergeCell ref="B182:F182"/>
    <mergeCell ref="C167:F167"/>
    <mergeCell ref="C168:F168"/>
    <mergeCell ref="C169:F169"/>
    <mergeCell ref="C171:F171"/>
    <mergeCell ref="C172:F172"/>
    <mergeCell ref="C173:F173"/>
    <mergeCell ref="C159:F159"/>
    <mergeCell ref="C161:F161"/>
    <mergeCell ref="C162:F162"/>
    <mergeCell ref="C164:F164"/>
    <mergeCell ref="C165:F165"/>
    <mergeCell ref="C166:F166"/>
    <mergeCell ref="C163:F163"/>
    <mergeCell ref="C150:F150"/>
    <mergeCell ref="D151:F151"/>
    <mergeCell ref="D152:F152"/>
    <mergeCell ref="D153:F153"/>
    <mergeCell ref="C154:F154"/>
    <mergeCell ref="D155:F155"/>
    <mergeCell ref="D156:F156"/>
    <mergeCell ref="D157:F157"/>
    <mergeCell ref="C158:F158"/>
    <mergeCell ref="D144:F144"/>
    <mergeCell ref="D145:F145"/>
    <mergeCell ref="D146:F146"/>
    <mergeCell ref="C147:F147"/>
    <mergeCell ref="D148:F148"/>
    <mergeCell ref="D149:F149"/>
    <mergeCell ref="B140:F140"/>
    <mergeCell ref="C141:F141"/>
    <mergeCell ref="D142:F142"/>
    <mergeCell ref="D143:F143"/>
    <mergeCell ref="B139:F139"/>
    <mergeCell ref="B136:O136"/>
    <mergeCell ref="B108:D108"/>
    <mergeCell ref="B118:D118"/>
    <mergeCell ref="B119:D119"/>
    <mergeCell ref="C120:D120"/>
    <mergeCell ref="C121:D121"/>
    <mergeCell ref="B122:D122"/>
    <mergeCell ref="B114:D114"/>
    <mergeCell ref="C123:D123"/>
    <mergeCell ref="C124:D124"/>
    <mergeCell ref="B112:D112"/>
    <mergeCell ref="B132:D132"/>
    <mergeCell ref="B133:D133"/>
    <mergeCell ref="B134:D134"/>
    <mergeCell ref="B135:D135"/>
    <mergeCell ref="B125:D125"/>
    <mergeCell ref="C126:D126"/>
    <mergeCell ref="C127:D127"/>
    <mergeCell ref="B128:D128"/>
    <mergeCell ref="B129:O129"/>
    <mergeCell ref="B87:D87"/>
    <mergeCell ref="B88:D88"/>
    <mergeCell ref="B89:D89"/>
    <mergeCell ref="B106:D106"/>
    <mergeCell ref="B93:D93"/>
    <mergeCell ref="B94:D94"/>
    <mergeCell ref="B95:D95"/>
    <mergeCell ref="B97:D97"/>
    <mergeCell ref="B98:D98"/>
    <mergeCell ref="B99:D99"/>
    <mergeCell ref="B100:D100"/>
    <mergeCell ref="B101:D101"/>
    <mergeCell ref="B102:D102"/>
    <mergeCell ref="B96:D96"/>
    <mergeCell ref="B76:D76"/>
    <mergeCell ref="B77:D77"/>
    <mergeCell ref="B80:D80"/>
    <mergeCell ref="B81:D81"/>
    <mergeCell ref="B82:D82"/>
    <mergeCell ref="B84:D84"/>
    <mergeCell ref="B83:D83"/>
    <mergeCell ref="B85:D85"/>
    <mergeCell ref="B86:D86"/>
    <mergeCell ref="B41:D41"/>
    <mergeCell ref="B42:D42"/>
    <mergeCell ref="B52:D52"/>
    <mergeCell ref="B53:D53"/>
    <mergeCell ref="B54:D54"/>
    <mergeCell ref="B55:D55"/>
    <mergeCell ref="B74:D74"/>
    <mergeCell ref="B75:D75"/>
    <mergeCell ref="B60:D60"/>
    <mergeCell ref="B61:D61"/>
    <mergeCell ref="B62:D62"/>
    <mergeCell ref="B63:D63"/>
    <mergeCell ref="B64:D64"/>
    <mergeCell ref="B65:D65"/>
    <mergeCell ref="B66:D66"/>
    <mergeCell ref="B67:D67"/>
    <mergeCell ref="B68:D68"/>
    <mergeCell ref="B69:D69"/>
    <mergeCell ref="N1:O1"/>
    <mergeCell ref="A2:O2"/>
    <mergeCell ref="A3:O3"/>
    <mergeCell ref="B6:D6"/>
    <mergeCell ref="B7:D7"/>
    <mergeCell ref="B34:D34"/>
    <mergeCell ref="B33:D33"/>
    <mergeCell ref="B21:D21"/>
    <mergeCell ref="B40:D40"/>
    <mergeCell ref="B39:D39"/>
    <mergeCell ref="B23:D23"/>
    <mergeCell ref="B24:D24"/>
    <mergeCell ref="B25:D25"/>
    <mergeCell ref="B29:D29"/>
    <mergeCell ref="B30:D30"/>
    <mergeCell ref="B31:D31"/>
    <mergeCell ref="B32:D32"/>
    <mergeCell ref="B107:D107"/>
    <mergeCell ref="B113:D113"/>
    <mergeCell ref="B35:D35"/>
    <mergeCell ref="B36:D36"/>
    <mergeCell ref="B37:D37"/>
    <mergeCell ref="B38:D38"/>
    <mergeCell ref="B16:D16"/>
    <mergeCell ref="B8:D8"/>
    <mergeCell ref="B17:D17"/>
    <mergeCell ref="B18:D18"/>
    <mergeCell ref="B19:D19"/>
    <mergeCell ref="B20:D20"/>
    <mergeCell ref="B46:D46"/>
    <mergeCell ref="B47:D47"/>
    <mergeCell ref="B48:D48"/>
    <mergeCell ref="B49:D49"/>
    <mergeCell ref="B22:D22"/>
    <mergeCell ref="B9:D9"/>
    <mergeCell ref="B12:D12"/>
    <mergeCell ref="B13:D13"/>
    <mergeCell ref="B14:D14"/>
    <mergeCell ref="B15:D15"/>
    <mergeCell ref="B50:D50"/>
    <mergeCell ref="B51:D51"/>
  </mergeCells>
  <phoneticPr fontId="40"/>
  <pageMargins left="0.7" right="0.7" top="0.75" bottom="0.75" header="0.3" footer="0.3"/>
  <pageSetup paperSize="9" scale="85" fitToHeight="0" orientation="portrait" r:id="rId1"/>
  <rowBreaks count="4" manualBreakCount="4">
    <brk id="72" max="16383" man="1"/>
    <brk id="137" max="16383" man="1"/>
    <brk id="219" max="16383" man="1"/>
    <brk id="2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40"/>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6" tint="0.59999389629810485"/>
  </sheetPr>
  <dimension ref="A1:WMH95"/>
  <sheetViews>
    <sheetView view="pageBreakPreview" zoomScale="80" zoomScaleNormal="100" zoomScaleSheetLayoutView="80" workbookViewId="0">
      <selection activeCell="F60" sqref="F60"/>
    </sheetView>
  </sheetViews>
  <sheetFormatPr defaultColWidth="0" defaultRowHeight="13.5" zeroHeight="1"/>
  <cols>
    <col min="1" max="2" width="1.25" style="214" customWidth="1"/>
    <col min="3" max="3" width="14.375" style="214" customWidth="1"/>
    <col min="4" max="21" width="9.375" style="214" customWidth="1"/>
    <col min="22" max="22" width="9" style="214" customWidth="1"/>
    <col min="23" max="265" width="9" style="214" hidden="1"/>
    <col min="266" max="267" width="1.25" style="214" customWidth="1"/>
    <col min="268" max="268" width="14.375" style="214" customWidth="1"/>
    <col min="269" max="277" width="9.375" style="214" customWidth="1"/>
    <col min="278" max="278" width="9" style="214" customWidth="1"/>
    <col min="279" max="521" width="9" style="214" hidden="1"/>
    <col min="522" max="523" width="1.25" style="214" customWidth="1"/>
    <col min="524" max="524" width="14.375" style="214" customWidth="1"/>
    <col min="525" max="533" width="9.375" style="214" customWidth="1"/>
    <col min="534" max="534" width="9" style="214" customWidth="1"/>
    <col min="535" max="777" width="9" style="214" hidden="1"/>
    <col min="778" max="779" width="1.25" style="214" customWidth="1"/>
    <col min="780" max="780" width="14.375" style="214" customWidth="1"/>
    <col min="781" max="789" width="9.375" style="214" customWidth="1"/>
    <col min="790" max="790" width="9" style="214" customWidth="1"/>
    <col min="791" max="1033" width="9" style="214" hidden="1"/>
    <col min="1034" max="1035" width="1.25" style="214" customWidth="1"/>
    <col min="1036" max="1036" width="14.375" style="214" customWidth="1"/>
    <col min="1037" max="1045" width="9.375" style="214" customWidth="1"/>
    <col min="1046" max="1046" width="9" style="214" customWidth="1"/>
    <col min="1047" max="1289" width="9" style="214" hidden="1"/>
    <col min="1290" max="1291" width="1.25" style="214" customWidth="1"/>
    <col min="1292" max="1292" width="14.375" style="214" customWidth="1"/>
    <col min="1293" max="1301" width="9.375" style="214" customWidth="1"/>
    <col min="1302" max="1302" width="9" style="214" customWidth="1"/>
    <col min="1303" max="1545" width="9" style="214" hidden="1"/>
    <col min="1546" max="1547" width="1.25" style="214" customWidth="1"/>
    <col min="1548" max="1548" width="14.375" style="214" customWidth="1"/>
    <col min="1549" max="1557" width="9.375" style="214" customWidth="1"/>
    <col min="1558" max="1558" width="9" style="214" customWidth="1"/>
    <col min="1559" max="1801" width="9" style="214" hidden="1"/>
    <col min="1802" max="1803" width="1.25" style="214" customWidth="1"/>
    <col min="1804" max="1804" width="14.375" style="214" customWidth="1"/>
    <col min="1805" max="1813" width="9.375" style="214" customWidth="1"/>
    <col min="1814" max="1814" width="9" style="214" customWidth="1"/>
    <col min="1815" max="2057" width="9" style="214" hidden="1"/>
    <col min="2058" max="2059" width="1.25" style="214" customWidth="1"/>
    <col min="2060" max="2060" width="14.375" style="214" customWidth="1"/>
    <col min="2061" max="2069" width="9.375" style="214" customWidth="1"/>
    <col min="2070" max="2070" width="9" style="214" customWidth="1"/>
    <col min="2071" max="2313" width="9" style="214" hidden="1"/>
    <col min="2314" max="2315" width="1.25" style="214" customWidth="1"/>
    <col min="2316" max="2316" width="14.375" style="214" customWidth="1"/>
    <col min="2317" max="2325" width="9.375" style="214" customWidth="1"/>
    <col min="2326" max="2326" width="9" style="214" customWidth="1"/>
    <col min="2327" max="2569" width="9" style="214" hidden="1"/>
    <col min="2570" max="2571" width="1.25" style="214" customWidth="1"/>
    <col min="2572" max="2572" width="14.375" style="214" customWidth="1"/>
    <col min="2573" max="2581" width="9.375" style="214" customWidth="1"/>
    <col min="2582" max="2582" width="9" style="214" customWidth="1"/>
    <col min="2583" max="2825" width="9" style="214" hidden="1"/>
    <col min="2826" max="2827" width="1.25" style="214" customWidth="1"/>
    <col min="2828" max="2828" width="14.375" style="214" customWidth="1"/>
    <col min="2829" max="2837" width="9.375" style="214" customWidth="1"/>
    <col min="2838" max="2838" width="9" style="214" customWidth="1"/>
    <col min="2839" max="3081" width="9" style="214" hidden="1"/>
    <col min="3082" max="3083" width="1.25" style="214" customWidth="1"/>
    <col min="3084" max="3084" width="14.375" style="214" customWidth="1"/>
    <col min="3085" max="3093" width="9.375" style="214" customWidth="1"/>
    <col min="3094" max="3094" width="9" style="214" customWidth="1"/>
    <col min="3095" max="3337" width="9" style="214" hidden="1"/>
    <col min="3338" max="3339" width="1.25" style="214" customWidth="1"/>
    <col min="3340" max="3340" width="14.375" style="214" customWidth="1"/>
    <col min="3341" max="3349" width="9.375" style="214" customWidth="1"/>
    <col min="3350" max="3350" width="9" style="214" customWidth="1"/>
    <col min="3351" max="3593" width="9" style="214" hidden="1"/>
    <col min="3594" max="3595" width="1.25" style="214" customWidth="1"/>
    <col min="3596" max="3596" width="14.375" style="214" customWidth="1"/>
    <col min="3597" max="3605" width="9.375" style="214" customWidth="1"/>
    <col min="3606" max="3606" width="9" style="214" customWidth="1"/>
    <col min="3607" max="3849" width="9" style="214" hidden="1"/>
    <col min="3850" max="3851" width="1.25" style="214" customWidth="1"/>
    <col min="3852" max="3852" width="14.375" style="214" customWidth="1"/>
    <col min="3853" max="3861" width="9.375" style="214" customWidth="1"/>
    <col min="3862" max="3862" width="9" style="214" customWidth="1"/>
    <col min="3863" max="4105" width="9" style="214" hidden="1"/>
    <col min="4106" max="4107" width="1.25" style="214" customWidth="1"/>
    <col min="4108" max="4108" width="14.375" style="214" customWidth="1"/>
    <col min="4109" max="4117" width="9.375" style="214" customWidth="1"/>
    <col min="4118" max="4118" width="9" style="214" customWidth="1"/>
    <col min="4119" max="4361" width="9" style="214" hidden="1"/>
    <col min="4362" max="4363" width="1.25" style="214" customWidth="1"/>
    <col min="4364" max="4364" width="14.375" style="214" customWidth="1"/>
    <col min="4365" max="4373" width="9.375" style="214" customWidth="1"/>
    <col min="4374" max="4374" width="9" style="214" customWidth="1"/>
    <col min="4375" max="4617" width="9" style="214" hidden="1"/>
    <col min="4618" max="4619" width="1.25" style="214" customWidth="1"/>
    <col min="4620" max="4620" width="14.375" style="214" customWidth="1"/>
    <col min="4621" max="4629" width="9.375" style="214" customWidth="1"/>
    <col min="4630" max="4630" width="9" style="214" customWidth="1"/>
    <col min="4631" max="4873" width="9" style="214" hidden="1"/>
    <col min="4874" max="4875" width="1.25" style="214" customWidth="1"/>
    <col min="4876" max="4876" width="14.375" style="214" customWidth="1"/>
    <col min="4877" max="4885" width="9.375" style="214" customWidth="1"/>
    <col min="4886" max="4886" width="9" style="214" customWidth="1"/>
    <col min="4887" max="5129" width="9" style="214" hidden="1"/>
    <col min="5130" max="5131" width="1.25" style="214" customWidth="1"/>
    <col min="5132" max="5132" width="14.375" style="214" customWidth="1"/>
    <col min="5133" max="5141" width="9.375" style="214" customWidth="1"/>
    <col min="5142" max="5142" width="9" style="214" customWidth="1"/>
    <col min="5143" max="5385" width="9" style="214" hidden="1"/>
    <col min="5386" max="5387" width="1.25" style="214" customWidth="1"/>
    <col min="5388" max="5388" width="14.375" style="214" customWidth="1"/>
    <col min="5389" max="5397" width="9.375" style="214" customWidth="1"/>
    <col min="5398" max="5398" width="9" style="214" customWidth="1"/>
    <col min="5399" max="5641" width="9" style="214" hidden="1"/>
    <col min="5642" max="5643" width="1.25" style="214" customWidth="1"/>
    <col min="5644" max="5644" width="14.375" style="214" customWidth="1"/>
    <col min="5645" max="5653" width="9.375" style="214" customWidth="1"/>
    <col min="5654" max="5654" width="9" style="214" customWidth="1"/>
    <col min="5655" max="5897" width="9" style="214" hidden="1"/>
    <col min="5898" max="5899" width="1.25" style="214" customWidth="1"/>
    <col min="5900" max="5900" width="14.375" style="214" customWidth="1"/>
    <col min="5901" max="5909" width="9.375" style="214" customWidth="1"/>
    <col min="5910" max="5910" width="9" style="214" customWidth="1"/>
    <col min="5911" max="6153" width="9" style="214" hidden="1"/>
    <col min="6154" max="6155" width="1.25" style="214" customWidth="1"/>
    <col min="6156" max="6156" width="14.375" style="214" customWidth="1"/>
    <col min="6157" max="6165" width="9.375" style="214" customWidth="1"/>
    <col min="6166" max="6166" width="9" style="214" customWidth="1"/>
    <col min="6167" max="6409" width="9" style="214" hidden="1"/>
    <col min="6410" max="6411" width="1.25" style="214" customWidth="1"/>
    <col min="6412" max="6412" width="14.375" style="214" customWidth="1"/>
    <col min="6413" max="6421" width="9.375" style="214" customWidth="1"/>
    <col min="6422" max="6422" width="9" style="214" customWidth="1"/>
    <col min="6423" max="6665" width="9" style="214" hidden="1"/>
    <col min="6666" max="6667" width="1.25" style="214" customWidth="1"/>
    <col min="6668" max="6668" width="14.375" style="214" customWidth="1"/>
    <col min="6669" max="6677" width="9.375" style="214" customWidth="1"/>
    <col min="6678" max="6678" width="9" style="214" customWidth="1"/>
    <col min="6679" max="6921" width="9" style="214" hidden="1"/>
    <col min="6922" max="6923" width="1.25" style="214" customWidth="1"/>
    <col min="6924" max="6924" width="14.375" style="214" customWidth="1"/>
    <col min="6925" max="6933" width="9.375" style="214" customWidth="1"/>
    <col min="6934" max="6934" width="9" style="214" customWidth="1"/>
    <col min="6935" max="7177" width="9" style="214" hidden="1"/>
    <col min="7178" max="7179" width="1.25" style="214" customWidth="1"/>
    <col min="7180" max="7180" width="14.375" style="214" customWidth="1"/>
    <col min="7181" max="7189" width="9.375" style="214" customWidth="1"/>
    <col min="7190" max="7190" width="9" style="214" customWidth="1"/>
    <col min="7191" max="7433" width="9" style="214" hidden="1"/>
    <col min="7434" max="7435" width="1.25" style="214" customWidth="1"/>
    <col min="7436" max="7436" width="14.375" style="214" customWidth="1"/>
    <col min="7437" max="7445" width="9.375" style="214" customWidth="1"/>
    <col min="7446" max="7446" width="9" style="214" customWidth="1"/>
    <col min="7447" max="7689" width="9" style="214" hidden="1"/>
    <col min="7690" max="7691" width="1.25" style="214" customWidth="1"/>
    <col min="7692" max="7692" width="14.375" style="214" customWidth="1"/>
    <col min="7693" max="7701" width="9.375" style="214" customWidth="1"/>
    <col min="7702" max="7702" width="9" style="214" customWidth="1"/>
    <col min="7703" max="7945" width="9" style="214" hidden="1"/>
    <col min="7946" max="7947" width="1.25" style="214" customWidth="1"/>
    <col min="7948" max="7948" width="14.375" style="214" customWidth="1"/>
    <col min="7949" max="7957" width="9.375" style="214" customWidth="1"/>
    <col min="7958" max="7958" width="9" style="214" customWidth="1"/>
    <col min="7959" max="8201" width="9" style="214" hidden="1"/>
    <col min="8202" max="8203" width="1.25" style="214" customWidth="1"/>
    <col min="8204" max="8204" width="14.375" style="214" customWidth="1"/>
    <col min="8205" max="8213" width="9.375" style="214" customWidth="1"/>
    <col min="8214" max="8214" width="9" style="214" customWidth="1"/>
    <col min="8215" max="8457" width="9" style="214" hidden="1"/>
    <col min="8458" max="8459" width="1.25" style="214" customWidth="1"/>
    <col min="8460" max="8460" width="14.375" style="214" customWidth="1"/>
    <col min="8461" max="8469" width="9.375" style="214" customWidth="1"/>
    <col min="8470" max="8470" width="9" style="214" customWidth="1"/>
    <col min="8471" max="8713" width="9" style="214" hidden="1"/>
    <col min="8714" max="8715" width="1.25" style="214" customWidth="1"/>
    <col min="8716" max="8716" width="14.375" style="214" customWidth="1"/>
    <col min="8717" max="8725" width="9.375" style="214" customWidth="1"/>
    <col min="8726" max="8726" width="9" style="214" customWidth="1"/>
    <col min="8727" max="8969" width="9" style="214" hidden="1"/>
    <col min="8970" max="8971" width="1.25" style="214" customWidth="1"/>
    <col min="8972" max="8972" width="14.375" style="214" customWidth="1"/>
    <col min="8973" max="8981" width="9.375" style="214" customWidth="1"/>
    <col min="8982" max="8982" width="9" style="214" customWidth="1"/>
    <col min="8983" max="9225" width="9" style="214" hidden="1"/>
    <col min="9226" max="9227" width="1.25" style="214" customWidth="1"/>
    <col min="9228" max="9228" width="14.375" style="214" customWidth="1"/>
    <col min="9229" max="9237" width="9.375" style="214" customWidth="1"/>
    <col min="9238" max="9238" width="9" style="214" customWidth="1"/>
    <col min="9239" max="9481" width="9" style="214" hidden="1"/>
    <col min="9482" max="9483" width="1.25" style="214" customWidth="1"/>
    <col min="9484" max="9484" width="14.375" style="214" customWidth="1"/>
    <col min="9485" max="9493" width="9.375" style="214" customWidth="1"/>
    <col min="9494" max="9494" width="9" style="214" customWidth="1"/>
    <col min="9495" max="9737" width="9" style="214" hidden="1"/>
    <col min="9738" max="9739" width="1.25" style="214" customWidth="1"/>
    <col min="9740" max="9740" width="14.375" style="214" customWidth="1"/>
    <col min="9741" max="9749" width="9.375" style="214" customWidth="1"/>
    <col min="9750" max="9750" width="9" style="214" customWidth="1"/>
    <col min="9751" max="9993" width="9" style="214" hidden="1"/>
    <col min="9994" max="9995" width="1.25" style="214" customWidth="1"/>
    <col min="9996" max="9996" width="14.375" style="214" customWidth="1"/>
    <col min="9997" max="10005" width="9.375" style="214" customWidth="1"/>
    <col min="10006" max="10006" width="9" style="214" customWidth="1"/>
    <col min="10007" max="10249" width="9" style="214" hidden="1"/>
    <col min="10250" max="10251" width="1.25" style="214" customWidth="1"/>
    <col min="10252" max="10252" width="14.375" style="214" customWidth="1"/>
    <col min="10253" max="10261" width="9.375" style="214" customWidth="1"/>
    <col min="10262" max="10262" width="9" style="214" customWidth="1"/>
    <col min="10263" max="10505" width="9" style="214" hidden="1"/>
    <col min="10506" max="10507" width="1.25" style="214" customWidth="1"/>
    <col min="10508" max="10508" width="14.375" style="214" customWidth="1"/>
    <col min="10509" max="10517" width="9.375" style="214" customWidth="1"/>
    <col min="10518" max="10518" width="9" style="214" customWidth="1"/>
    <col min="10519" max="10761" width="9" style="214" hidden="1"/>
    <col min="10762" max="10763" width="1.25" style="214" customWidth="1"/>
    <col min="10764" max="10764" width="14.375" style="214" customWidth="1"/>
    <col min="10765" max="10773" width="9.375" style="214" customWidth="1"/>
    <col min="10774" max="10774" width="9" style="214" customWidth="1"/>
    <col min="10775" max="11017" width="9" style="214" hidden="1"/>
    <col min="11018" max="11019" width="1.25" style="214" customWidth="1"/>
    <col min="11020" max="11020" width="14.375" style="214" customWidth="1"/>
    <col min="11021" max="11029" width="9.375" style="214" customWidth="1"/>
    <col min="11030" max="11030" width="9" style="214" customWidth="1"/>
    <col min="11031" max="11273" width="9" style="214" hidden="1"/>
    <col min="11274" max="11275" width="1.25" style="214" customWidth="1"/>
    <col min="11276" max="11276" width="14.375" style="214" customWidth="1"/>
    <col min="11277" max="11285" width="9.375" style="214" customWidth="1"/>
    <col min="11286" max="11286" width="9" style="214" customWidth="1"/>
    <col min="11287" max="11529" width="9" style="214" hidden="1"/>
    <col min="11530" max="11531" width="1.25" style="214" customWidth="1"/>
    <col min="11532" max="11532" width="14.375" style="214" customWidth="1"/>
    <col min="11533" max="11541" width="9.375" style="214" customWidth="1"/>
    <col min="11542" max="11542" width="9" style="214" customWidth="1"/>
    <col min="11543" max="11785" width="9" style="214" hidden="1"/>
    <col min="11786" max="11787" width="1.25" style="214" customWidth="1"/>
    <col min="11788" max="11788" width="14.375" style="214" customWidth="1"/>
    <col min="11789" max="11797" width="9.375" style="214" customWidth="1"/>
    <col min="11798" max="11798" width="9" style="214" customWidth="1"/>
    <col min="11799" max="12041" width="9" style="214" hidden="1"/>
    <col min="12042" max="12043" width="1.25" style="214" customWidth="1"/>
    <col min="12044" max="12044" width="14.375" style="214" customWidth="1"/>
    <col min="12045" max="12053" width="9.375" style="214" customWidth="1"/>
    <col min="12054" max="12054" width="9" style="214" customWidth="1"/>
    <col min="12055" max="12297" width="9" style="214" hidden="1"/>
    <col min="12298" max="12299" width="1.25" style="214" customWidth="1"/>
    <col min="12300" max="12300" width="14.375" style="214" customWidth="1"/>
    <col min="12301" max="12309" width="9.375" style="214" customWidth="1"/>
    <col min="12310" max="12310" width="9" style="214" customWidth="1"/>
    <col min="12311" max="12553" width="9" style="214" hidden="1"/>
    <col min="12554" max="12555" width="1.25" style="214" customWidth="1"/>
    <col min="12556" max="12556" width="14.375" style="214" customWidth="1"/>
    <col min="12557" max="12565" width="9.375" style="214" customWidth="1"/>
    <col min="12566" max="12566" width="9" style="214" customWidth="1"/>
    <col min="12567" max="12809" width="9" style="214" hidden="1"/>
    <col min="12810" max="12811" width="1.25" style="214" customWidth="1"/>
    <col min="12812" max="12812" width="14.375" style="214" customWidth="1"/>
    <col min="12813" max="12821" width="9.375" style="214" customWidth="1"/>
    <col min="12822" max="12822" width="9" style="214" customWidth="1"/>
    <col min="12823" max="13065" width="9" style="214" hidden="1"/>
    <col min="13066" max="13067" width="1.25" style="214" customWidth="1"/>
    <col min="13068" max="13068" width="14.375" style="214" customWidth="1"/>
    <col min="13069" max="13077" width="9.375" style="214" customWidth="1"/>
    <col min="13078" max="13078" width="9" style="214" customWidth="1"/>
    <col min="13079" max="13321" width="9" style="214" hidden="1"/>
    <col min="13322" max="13323" width="1.25" style="214" customWidth="1"/>
    <col min="13324" max="13324" width="14.375" style="214" customWidth="1"/>
    <col min="13325" max="13333" width="9.375" style="214" customWidth="1"/>
    <col min="13334" max="13334" width="9" style="214" customWidth="1"/>
    <col min="13335" max="13577" width="9" style="214" hidden="1"/>
    <col min="13578" max="13579" width="1.25" style="214" customWidth="1"/>
    <col min="13580" max="13580" width="14.375" style="214" customWidth="1"/>
    <col min="13581" max="13589" width="9.375" style="214" customWidth="1"/>
    <col min="13590" max="13590" width="9" style="214" customWidth="1"/>
    <col min="13591" max="13833" width="9" style="214" hidden="1"/>
    <col min="13834" max="13835" width="1.25" style="214" customWidth="1"/>
    <col min="13836" max="13836" width="14.375" style="214" customWidth="1"/>
    <col min="13837" max="13845" width="9.375" style="214" customWidth="1"/>
    <col min="13846" max="13846" width="9" style="214" customWidth="1"/>
    <col min="13847" max="14089" width="9" style="214" hidden="1"/>
    <col min="14090" max="14091" width="1.25" style="214" customWidth="1"/>
    <col min="14092" max="14092" width="14.375" style="214" customWidth="1"/>
    <col min="14093" max="14101" width="9.375" style="214" customWidth="1"/>
    <col min="14102" max="14102" width="9" style="214" customWidth="1"/>
    <col min="14103" max="14345" width="9" style="214" hidden="1"/>
    <col min="14346" max="14347" width="1.25" style="214" customWidth="1"/>
    <col min="14348" max="14348" width="14.375" style="214" customWidth="1"/>
    <col min="14349" max="14357" width="9.375" style="214" customWidth="1"/>
    <col min="14358" max="14358" width="9" style="214" customWidth="1"/>
    <col min="14359" max="14601" width="9" style="214" hidden="1"/>
    <col min="14602" max="14603" width="1.25" style="214" customWidth="1"/>
    <col min="14604" max="14604" width="14.375" style="214" customWidth="1"/>
    <col min="14605" max="14613" width="9.375" style="214" customWidth="1"/>
    <col min="14614" max="14614" width="9" style="214" customWidth="1"/>
    <col min="14615" max="14857" width="9" style="214" hidden="1"/>
    <col min="14858" max="14859" width="1.25" style="214" customWidth="1"/>
    <col min="14860" max="14860" width="14.375" style="214" customWidth="1"/>
    <col min="14861" max="14869" width="9.375" style="214" customWidth="1"/>
    <col min="14870" max="14870" width="9" style="214" customWidth="1"/>
    <col min="14871" max="15113" width="9" style="214" hidden="1"/>
    <col min="15114" max="15115" width="1.25" style="214" customWidth="1"/>
    <col min="15116" max="15116" width="14.375" style="214" customWidth="1"/>
    <col min="15117" max="15125" width="9.375" style="214" customWidth="1"/>
    <col min="15126" max="15126" width="9" style="214" customWidth="1"/>
    <col min="15127" max="15369" width="9" style="214" hidden="1"/>
    <col min="15370" max="15371" width="1.25" style="214" customWidth="1"/>
    <col min="15372" max="15372" width="14.375" style="214" customWidth="1"/>
    <col min="15373" max="15381" width="9.375" style="214" customWidth="1"/>
    <col min="15382" max="15382" width="9" style="214" customWidth="1"/>
    <col min="15383" max="15625" width="9" style="214" hidden="1"/>
    <col min="15626" max="15627" width="1.25" style="214" customWidth="1"/>
    <col min="15628" max="15628" width="14.375" style="214" customWidth="1"/>
    <col min="15629" max="15637" width="9.375" style="214" customWidth="1"/>
    <col min="15638" max="15638" width="9" style="214" customWidth="1"/>
    <col min="15639" max="15881" width="9" style="214" hidden="1"/>
    <col min="15882" max="15883" width="1.25" style="214" customWidth="1"/>
    <col min="15884" max="15884" width="14.375" style="214" customWidth="1"/>
    <col min="15885" max="15893" width="9.375" style="214" customWidth="1"/>
    <col min="15894" max="15894" width="9" style="214" customWidth="1"/>
    <col min="15895" max="16384" width="9" style="214" hidden="1"/>
  </cols>
  <sheetData>
    <row r="1" spans="1:12" ht="7.5" customHeight="1">
      <c r="C1" s="698"/>
      <c r="D1" s="698"/>
      <c r="E1" s="698"/>
      <c r="F1" s="698"/>
      <c r="G1" s="698"/>
      <c r="H1" s="698"/>
      <c r="I1" s="698"/>
      <c r="J1" s="698"/>
      <c r="K1" s="698"/>
      <c r="L1" s="698"/>
    </row>
    <row r="2" spans="1:12" ht="30" customHeight="1">
      <c r="A2" s="1828" t="s">
        <v>1685</v>
      </c>
      <c r="B2" s="1828"/>
      <c r="C2" s="1828"/>
      <c r="D2" s="1828"/>
      <c r="E2" s="1828"/>
      <c r="F2" s="1828"/>
      <c r="G2" s="1828"/>
      <c r="H2" s="1828"/>
      <c r="I2" s="1828"/>
      <c r="J2" s="1828"/>
      <c r="K2" s="1828"/>
      <c r="L2" s="1828"/>
    </row>
    <row r="3" spans="1:12" ht="37.5" customHeight="1">
      <c r="C3" s="698"/>
      <c r="D3" s="698"/>
      <c r="E3" s="698"/>
      <c r="F3" s="698"/>
      <c r="G3" s="698"/>
      <c r="H3" s="698"/>
      <c r="I3" s="698"/>
      <c r="J3" s="698"/>
      <c r="K3" s="698"/>
      <c r="L3" s="698"/>
    </row>
    <row r="4" spans="1:12" ht="22.5" customHeight="1">
      <c r="A4" s="738"/>
      <c r="B4" s="741" t="s">
        <v>1679</v>
      </c>
      <c r="C4" s="742"/>
      <c r="D4" s="742"/>
      <c r="E4" s="742"/>
      <c r="F4" s="742"/>
      <c r="G4" s="742"/>
      <c r="H4" s="742"/>
      <c r="I4" s="742"/>
      <c r="J4" s="740"/>
      <c r="K4" s="740"/>
      <c r="L4" s="740"/>
    </row>
    <row r="5" spans="1:12" ht="15" customHeight="1" thickBot="1">
      <c r="A5" s="738"/>
      <c r="B5" s="738"/>
      <c r="C5" s="739"/>
      <c r="D5" s="743"/>
      <c r="E5" s="740"/>
      <c r="F5" s="740"/>
      <c r="G5" s="740"/>
      <c r="H5" s="740"/>
      <c r="I5" s="740"/>
      <c r="J5" s="740"/>
      <c r="K5" s="740"/>
      <c r="L5" s="745" t="s">
        <v>1680</v>
      </c>
    </row>
    <row r="6" spans="1:12" ht="22.5" customHeight="1">
      <c r="A6" s="738"/>
      <c r="B6" s="738"/>
      <c r="C6" s="779" t="s">
        <v>309</v>
      </c>
      <c r="D6" s="767" t="s">
        <v>1632</v>
      </c>
      <c r="E6" s="767" t="s">
        <v>1633</v>
      </c>
      <c r="F6" s="780" t="s">
        <v>1634</v>
      </c>
      <c r="G6" s="781" t="s">
        <v>1635</v>
      </c>
      <c r="H6" s="767" t="s">
        <v>9</v>
      </c>
      <c r="I6" s="781" t="s">
        <v>10</v>
      </c>
      <c r="J6" s="767" t="s">
        <v>11</v>
      </c>
      <c r="K6" s="781" t="s">
        <v>12</v>
      </c>
      <c r="L6" s="768" t="s">
        <v>314</v>
      </c>
    </row>
    <row r="7" spans="1:12" ht="22.5" customHeight="1">
      <c r="A7" s="738"/>
      <c r="B7" s="738"/>
      <c r="C7" s="769" t="s">
        <v>1636</v>
      </c>
      <c r="D7" s="782">
        <v>5384873</v>
      </c>
      <c r="E7" s="782">
        <v>6479448</v>
      </c>
      <c r="F7" s="782">
        <v>21</v>
      </c>
      <c r="G7" s="782">
        <v>9248982</v>
      </c>
      <c r="H7" s="782">
        <v>8752003</v>
      </c>
      <c r="I7" s="782">
        <v>5420796</v>
      </c>
      <c r="J7" s="782">
        <v>3820742</v>
      </c>
      <c r="K7" s="782">
        <v>2589192</v>
      </c>
      <c r="L7" s="783">
        <v>41696057</v>
      </c>
    </row>
    <row r="8" spans="1:12" ht="22.5" customHeight="1">
      <c r="A8" s="738"/>
      <c r="B8" s="738"/>
      <c r="C8" s="772" t="s">
        <v>1637</v>
      </c>
      <c r="D8" s="773">
        <v>78478</v>
      </c>
      <c r="E8" s="773">
        <v>168790</v>
      </c>
      <c r="F8" s="773">
        <v>0</v>
      </c>
      <c r="G8" s="773">
        <v>210042</v>
      </c>
      <c r="H8" s="773">
        <v>312518</v>
      </c>
      <c r="I8" s="773">
        <v>180619</v>
      </c>
      <c r="J8" s="773">
        <v>129125</v>
      </c>
      <c r="K8" s="773">
        <v>127844</v>
      </c>
      <c r="L8" s="774">
        <v>1207416</v>
      </c>
    </row>
    <row r="9" spans="1:12" ht="22.5" customHeight="1" thickBot="1">
      <c r="A9" s="738"/>
      <c r="B9" s="738"/>
      <c r="C9" s="775" t="s">
        <v>1638</v>
      </c>
      <c r="D9" s="776">
        <v>5463351</v>
      </c>
      <c r="E9" s="776">
        <v>6648238</v>
      </c>
      <c r="F9" s="776">
        <v>21</v>
      </c>
      <c r="G9" s="776">
        <v>9459024</v>
      </c>
      <c r="H9" s="776">
        <v>9064521</v>
      </c>
      <c r="I9" s="776">
        <v>5601415</v>
      </c>
      <c r="J9" s="776">
        <v>3949867</v>
      </c>
      <c r="K9" s="776">
        <v>2717036</v>
      </c>
      <c r="L9" s="777">
        <v>42903473</v>
      </c>
    </row>
    <row r="10" spans="1:12" ht="16.5" customHeight="1">
      <c r="A10" s="738"/>
      <c r="B10" s="738"/>
      <c r="C10" s="784" t="s">
        <v>1639</v>
      </c>
      <c r="D10" s="785"/>
      <c r="E10" s="785"/>
      <c r="F10" s="785"/>
      <c r="G10" s="785"/>
      <c r="H10" s="785"/>
      <c r="I10" s="785"/>
      <c r="J10" s="785"/>
      <c r="K10" s="785"/>
      <c r="L10" s="785"/>
    </row>
    <row r="11" spans="1:12" ht="22.5" customHeight="1">
      <c r="B11" s="165" t="s">
        <v>1640</v>
      </c>
      <c r="C11" s="166"/>
      <c r="D11" s="166"/>
      <c r="E11" s="166"/>
      <c r="F11" s="166"/>
      <c r="G11" s="166"/>
      <c r="H11" s="166"/>
      <c r="I11" s="166"/>
      <c r="J11" s="166"/>
      <c r="K11" s="166"/>
      <c r="L11" s="225"/>
    </row>
    <row r="12" spans="1:12" ht="14.25" customHeight="1" thickBot="1">
      <c r="C12" s="700"/>
      <c r="D12" s="700"/>
      <c r="E12" s="700"/>
      <c r="F12" s="701"/>
      <c r="G12" s="699"/>
      <c r="H12" s="699"/>
      <c r="I12" s="699"/>
      <c r="J12" s="699"/>
      <c r="K12" s="699"/>
      <c r="L12" s="702" t="s">
        <v>1641</v>
      </c>
    </row>
    <row r="13" spans="1:12" ht="18.75" customHeight="1">
      <c r="C13" s="704" t="s">
        <v>309</v>
      </c>
      <c r="D13" s="705" t="s">
        <v>1632</v>
      </c>
      <c r="E13" s="705" t="s">
        <v>1633</v>
      </c>
      <c r="F13" s="706" t="s">
        <v>1634</v>
      </c>
      <c r="G13" s="707" t="s">
        <v>1635</v>
      </c>
      <c r="H13" s="705" t="s">
        <v>9</v>
      </c>
      <c r="I13" s="707" t="s">
        <v>10</v>
      </c>
      <c r="J13" s="705" t="s">
        <v>11</v>
      </c>
      <c r="K13" s="707" t="s">
        <v>12</v>
      </c>
      <c r="L13" s="708" t="s">
        <v>314</v>
      </c>
    </row>
    <row r="14" spans="1:12" ht="18.75" customHeight="1">
      <c r="C14" s="709" t="s">
        <v>1642</v>
      </c>
      <c r="D14" s="710">
        <v>2347806</v>
      </c>
      <c r="E14" s="710">
        <v>2845817</v>
      </c>
      <c r="F14" s="710">
        <v>0</v>
      </c>
      <c r="G14" s="710">
        <v>3338005</v>
      </c>
      <c r="H14" s="710">
        <v>3209087</v>
      </c>
      <c r="I14" s="710">
        <v>1805223</v>
      </c>
      <c r="J14" s="710">
        <v>1388671</v>
      </c>
      <c r="K14" s="710">
        <v>1159245</v>
      </c>
      <c r="L14" s="711">
        <v>16093854</v>
      </c>
    </row>
    <row r="15" spans="1:12" ht="18.75" customHeight="1">
      <c r="C15" s="712" t="s">
        <v>1643</v>
      </c>
      <c r="D15" s="713">
        <v>741</v>
      </c>
      <c r="E15" s="713">
        <v>4408</v>
      </c>
      <c r="F15" s="713">
        <v>0</v>
      </c>
      <c r="G15" s="713">
        <v>19609</v>
      </c>
      <c r="H15" s="713">
        <v>67214</v>
      </c>
      <c r="I15" s="713">
        <v>108581</v>
      </c>
      <c r="J15" s="713">
        <v>240291</v>
      </c>
      <c r="K15" s="713">
        <v>476819</v>
      </c>
      <c r="L15" s="714">
        <v>917663</v>
      </c>
    </row>
    <row r="16" spans="1:12" ht="18.75" customHeight="1">
      <c r="C16" s="712" t="s">
        <v>1644</v>
      </c>
      <c r="D16" s="713">
        <v>130928</v>
      </c>
      <c r="E16" s="713">
        <v>287123</v>
      </c>
      <c r="F16" s="713">
        <v>0</v>
      </c>
      <c r="G16" s="713">
        <v>645011</v>
      </c>
      <c r="H16" s="713">
        <v>831038</v>
      </c>
      <c r="I16" s="713">
        <v>628122</v>
      </c>
      <c r="J16" s="713">
        <v>667667</v>
      </c>
      <c r="K16" s="713">
        <v>805906</v>
      </c>
      <c r="L16" s="714">
        <v>3995795</v>
      </c>
    </row>
    <row r="17" spans="1:12" ht="18.75" customHeight="1">
      <c r="C17" s="712" t="s">
        <v>1645</v>
      </c>
      <c r="D17" s="713">
        <v>32661</v>
      </c>
      <c r="E17" s="713">
        <v>90751</v>
      </c>
      <c r="F17" s="180">
        <v>0</v>
      </c>
      <c r="G17" s="180">
        <v>137052</v>
      </c>
      <c r="H17" s="180">
        <v>220564</v>
      </c>
      <c r="I17" s="180">
        <v>170906</v>
      </c>
      <c r="J17" s="180">
        <v>160554</v>
      </c>
      <c r="K17" s="180">
        <v>153510</v>
      </c>
      <c r="L17" s="181">
        <v>965998</v>
      </c>
    </row>
    <row r="18" spans="1:12" ht="18.75" customHeight="1">
      <c r="C18" s="712" t="s">
        <v>1646</v>
      </c>
      <c r="D18" s="713">
        <v>133527</v>
      </c>
      <c r="E18" s="713">
        <v>189115</v>
      </c>
      <c r="F18" s="180">
        <v>0</v>
      </c>
      <c r="G18" s="180">
        <v>801599</v>
      </c>
      <c r="H18" s="180">
        <v>1034514</v>
      </c>
      <c r="I18" s="180">
        <v>999503</v>
      </c>
      <c r="J18" s="180">
        <v>1013675</v>
      </c>
      <c r="K18" s="180">
        <v>1059247</v>
      </c>
      <c r="L18" s="181">
        <v>5231180</v>
      </c>
    </row>
    <row r="19" spans="1:12" ht="18.75" customHeight="1">
      <c r="C19" s="712" t="s">
        <v>1647</v>
      </c>
      <c r="D19" s="713">
        <v>2325251</v>
      </c>
      <c r="E19" s="713">
        <v>2894329</v>
      </c>
      <c r="F19" s="713">
        <v>27</v>
      </c>
      <c r="G19" s="713">
        <v>5019615</v>
      </c>
      <c r="H19" s="713">
        <v>4413113</v>
      </c>
      <c r="I19" s="713">
        <v>2603811</v>
      </c>
      <c r="J19" s="713">
        <v>1582504</v>
      </c>
      <c r="K19" s="713">
        <v>885190</v>
      </c>
      <c r="L19" s="714">
        <v>19723840</v>
      </c>
    </row>
    <row r="20" spans="1:12" ht="18.75" customHeight="1">
      <c r="C20" s="712" t="s">
        <v>1648</v>
      </c>
      <c r="D20" s="713">
        <v>577285</v>
      </c>
      <c r="E20" s="713">
        <v>916982</v>
      </c>
      <c r="F20" s="713">
        <v>0</v>
      </c>
      <c r="G20" s="713">
        <v>1472758</v>
      </c>
      <c r="H20" s="713">
        <v>1581764</v>
      </c>
      <c r="I20" s="713">
        <v>937462</v>
      </c>
      <c r="J20" s="713">
        <v>576311</v>
      </c>
      <c r="K20" s="713">
        <v>278386</v>
      </c>
      <c r="L20" s="714">
        <v>6340948</v>
      </c>
    </row>
    <row r="21" spans="1:12" ht="18.75" customHeight="1">
      <c r="C21" s="712" t="s">
        <v>1649</v>
      </c>
      <c r="D21" s="713">
        <v>30824</v>
      </c>
      <c r="E21" s="713">
        <v>84048</v>
      </c>
      <c r="F21" s="713">
        <v>3</v>
      </c>
      <c r="G21" s="713">
        <v>553165</v>
      </c>
      <c r="H21" s="713">
        <v>886063</v>
      </c>
      <c r="I21" s="713">
        <v>994716</v>
      </c>
      <c r="J21" s="713">
        <v>775428</v>
      </c>
      <c r="K21" s="713">
        <v>522548</v>
      </c>
      <c r="L21" s="714">
        <v>3846795</v>
      </c>
    </row>
    <row r="22" spans="1:12" ht="18.75" customHeight="1">
      <c r="C22" s="712" t="s">
        <v>1650</v>
      </c>
      <c r="D22" s="713">
        <v>2739</v>
      </c>
      <c r="E22" s="713">
        <v>9755</v>
      </c>
      <c r="F22" s="713">
        <v>0</v>
      </c>
      <c r="G22" s="713">
        <v>75334</v>
      </c>
      <c r="H22" s="713">
        <v>133201</v>
      </c>
      <c r="I22" s="713">
        <v>148511</v>
      </c>
      <c r="J22" s="713">
        <v>130351</v>
      </c>
      <c r="K22" s="713">
        <v>108093</v>
      </c>
      <c r="L22" s="714">
        <v>607984</v>
      </c>
    </row>
    <row r="23" spans="1:12" ht="18.75" customHeight="1">
      <c r="C23" s="712" t="s">
        <v>1651</v>
      </c>
      <c r="D23" s="713">
        <v>171</v>
      </c>
      <c r="E23" s="713">
        <v>588</v>
      </c>
      <c r="F23" s="713">
        <v>0</v>
      </c>
      <c r="G23" s="713">
        <v>3804</v>
      </c>
      <c r="H23" s="713">
        <v>6379</v>
      </c>
      <c r="I23" s="713">
        <v>6746</v>
      </c>
      <c r="J23" s="713">
        <v>7670</v>
      </c>
      <c r="K23" s="713">
        <v>11400</v>
      </c>
      <c r="L23" s="714">
        <v>36758</v>
      </c>
    </row>
    <row r="24" spans="1:12" ht="18.75" customHeight="1">
      <c r="C24" s="712" t="s">
        <v>1652</v>
      </c>
      <c r="D24" s="713">
        <v>1056854</v>
      </c>
      <c r="E24" s="713">
        <v>2176255</v>
      </c>
      <c r="F24" s="713">
        <v>0</v>
      </c>
      <c r="G24" s="713">
        <v>2733270</v>
      </c>
      <c r="H24" s="713">
        <v>4749207</v>
      </c>
      <c r="I24" s="713">
        <v>3339006</v>
      </c>
      <c r="J24" s="713">
        <v>2692022</v>
      </c>
      <c r="K24" s="713">
        <v>1984611</v>
      </c>
      <c r="L24" s="714">
        <v>18731225</v>
      </c>
    </row>
    <row r="25" spans="1:12" ht="18.75" customHeight="1">
      <c r="C25" s="183" t="s">
        <v>1653</v>
      </c>
      <c r="D25" s="713">
        <v>149846</v>
      </c>
      <c r="E25" s="713">
        <v>134135</v>
      </c>
      <c r="F25" s="713">
        <v>0</v>
      </c>
      <c r="G25" s="713">
        <v>465482</v>
      </c>
      <c r="H25" s="713">
        <v>402074</v>
      </c>
      <c r="I25" s="713">
        <v>343520</v>
      </c>
      <c r="J25" s="713">
        <v>355227</v>
      </c>
      <c r="K25" s="713">
        <v>273099</v>
      </c>
      <c r="L25" s="714">
        <v>2123383</v>
      </c>
    </row>
    <row r="26" spans="1:12" ht="18.75" customHeight="1" thickBot="1">
      <c r="C26" s="184" t="s">
        <v>1681</v>
      </c>
      <c r="D26" s="715">
        <v>5206235</v>
      </c>
      <c r="E26" s="715">
        <v>6382254</v>
      </c>
      <c r="F26" s="715">
        <v>2</v>
      </c>
      <c r="G26" s="715">
        <v>8667682</v>
      </c>
      <c r="H26" s="715">
        <v>8234213</v>
      </c>
      <c r="I26" s="715">
        <v>4837101</v>
      </c>
      <c r="J26" s="715">
        <v>3261241</v>
      </c>
      <c r="K26" s="715">
        <v>2208897</v>
      </c>
      <c r="L26" s="716">
        <v>38797625</v>
      </c>
    </row>
    <row r="27" spans="1:12" ht="9.75" customHeight="1">
      <c r="C27" s="717" t="s">
        <v>1682</v>
      </c>
      <c r="D27" s="718"/>
      <c r="E27" s="718"/>
      <c r="F27" s="212"/>
      <c r="G27" s="212"/>
      <c r="H27" s="211"/>
      <c r="I27" s="211"/>
      <c r="J27" s="211"/>
      <c r="K27" s="211"/>
      <c r="L27" s="211"/>
    </row>
    <row r="28" spans="1:12" ht="9.75" customHeight="1">
      <c r="C28" s="719" t="s">
        <v>1656</v>
      </c>
      <c r="D28" s="717"/>
      <c r="E28" s="717"/>
      <c r="F28" s="701"/>
      <c r="G28" s="720"/>
      <c r="H28" s="720"/>
      <c r="I28" s="699"/>
      <c r="J28" s="699"/>
      <c r="K28" s="699"/>
      <c r="L28" s="699"/>
    </row>
    <row r="29" spans="1:12" ht="9.75" customHeight="1">
      <c r="C29" s="719" t="s">
        <v>1657</v>
      </c>
      <c r="D29" s="717"/>
      <c r="E29" s="717"/>
      <c r="F29" s="701"/>
      <c r="G29" s="720"/>
      <c r="H29" s="720"/>
      <c r="I29" s="699"/>
      <c r="J29" s="699"/>
      <c r="K29" s="699"/>
      <c r="L29" s="699"/>
    </row>
    <row r="30" spans="1:12" ht="22.5" customHeight="1">
      <c r="A30" s="738"/>
      <c r="B30" s="741" t="s">
        <v>1658</v>
      </c>
      <c r="C30" s="742"/>
      <c r="D30" s="742"/>
      <c r="E30" s="742"/>
      <c r="F30" s="742"/>
      <c r="G30" s="742"/>
      <c r="H30" s="742"/>
      <c r="I30" s="742"/>
      <c r="J30" s="742"/>
      <c r="K30" s="742"/>
      <c r="L30" s="740"/>
    </row>
    <row r="31" spans="1:12" ht="15" customHeight="1" thickBot="1">
      <c r="A31" s="738"/>
      <c r="B31" s="738"/>
      <c r="C31" s="739"/>
      <c r="D31" s="739"/>
      <c r="E31" s="739"/>
      <c r="F31" s="743"/>
      <c r="G31" s="740"/>
      <c r="H31" s="740"/>
      <c r="I31" s="740"/>
      <c r="J31" s="740"/>
      <c r="K31" s="740"/>
      <c r="L31" s="740"/>
    </row>
    <row r="32" spans="1:12" ht="22.5" customHeight="1">
      <c r="A32" s="738"/>
      <c r="B32" s="738"/>
      <c r="C32" s="746" t="s">
        <v>309</v>
      </c>
      <c r="D32" s="747" t="s">
        <v>1632</v>
      </c>
      <c r="E32" s="747" t="s">
        <v>1633</v>
      </c>
      <c r="F32" s="755" t="s">
        <v>1634</v>
      </c>
      <c r="G32" s="748" t="s">
        <v>1635</v>
      </c>
      <c r="H32" s="747" t="s">
        <v>9</v>
      </c>
      <c r="I32" s="748" t="s">
        <v>10</v>
      </c>
      <c r="J32" s="747" t="s">
        <v>11</v>
      </c>
      <c r="K32" s="748" t="s">
        <v>12</v>
      </c>
      <c r="L32" s="749" t="s">
        <v>314</v>
      </c>
    </row>
    <row r="33" spans="1:12" ht="21" customHeight="1">
      <c r="A33" s="738"/>
      <c r="B33" s="738"/>
      <c r="C33" s="756" t="s">
        <v>1659</v>
      </c>
      <c r="D33" s="757">
        <v>34</v>
      </c>
      <c r="E33" s="757">
        <v>438</v>
      </c>
      <c r="F33" s="757">
        <v>0</v>
      </c>
      <c r="G33" s="757">
        <v>41461338</v>
      </c>
      <c r="H33" s="757">
        <v>52608423</v>
      </c>
      <c r="I33" s="757">
        <v>45471606</v>
      </c>
      <c r="J33" s="757">
        <v>45337037</v>
      </c>
      <c r="K33" s="757">
        <v>46390118</v>
      </c>
      <c r="L33" s="758">
        <v>231268994</v>
      </c>
    </row>
    <row r="34" spans="1:12" ht="21" customHeight="1">
      <c r="A34" s="738"/>
      <c r="B34" s="738"/>
      <c r="C34" s="759" t="s">
        <v>1660</v>
      </c>
      <c r="D34" s="760">
        <v>2454</v>
      </c>
      <c r="E34" s="760">
        <v>19402</v>
      </c>
      <c r="F34" s="760">
        <v>0</v>
      </c>
      <c r="G34" s="760">
        <v>82345</v>
      </c>
      <c r="H34" s="760">
        <v>297580</v>
      </c>
      <c r="I34" s="760">
        <v>499639</v>
      </c>
      <c r="J34" s="760">
        <v>1129180</v>
      </c>
      <c r="K34" s="760">
        <v>2445224</v>
      </c>
      <c r="L34" s="761">
        <v>4475824</v>
      </c>
    </row>
    <row r="35" spans="1:12" ht="21" customHeight="1">
      <c r="A35" s="738"/>
      <c r="B35" s="738"/>
      <c r="C35" s="759" t="s">
        <v>1661</v>
      </c>
      <c r="D35" s="760">
        <v>685564</v>
      </c>
      <c r="E35" s="760">
        <v>2106683</v>
      </c>
      <c r="F35" s="760">
        <v>0</v>
      </c>
      <c r="G35" s="760">
        <v>4420992</v>
      </c>
      <c r="H35" s="760">
        <v>6451757</v>
      </c>
      <c r="I35" s="760">
        <v>5010956</v>
      </c>
      <c r="J35" s="760">
        <v>5393513</v>
      </c>
      <c r="K35" s="760">
        <v>7183459</v>
      </c>
      <c r="L35" s="761">
        <v>31252924</v>
      </c>
    </row>
    <row r="36" spans="1:12" ht="21" customHeight="1">
      <c r="A36" s="738"/>
      <c r="B36" s="738"/>
      <c r="C36" s="759" t="s">
        <v>1662</v>
      </c>
      <c r="D36" s="760">
        <v>263692</v>
      </c>
      <c r="E36" s="760">
        <v>925788</v>
      </c>
      <c r="F36" s="760">
        <v>0</v>
      </c>
      <c r="G36" s="760">
        <v>1473140</v>
      </c>
      <c r="H36" s="760">
        <v>2399161</v>
      </c>
      <c r="I36" s="760">
        <v>1888282</v>
      </c>
      <c r="J36" s="760">
        <v>1760728</v>
      </c>
      <c r="K36" s="760">
        <v>1688188</v>
      </c>
      <c r="L36" s="761">
        <v>10398979</v>
      </c>
    </row>
    <row r="37" spans="1:12" ht="21" customHeight="1">
      <c r="A37" s="738"/>
      <c r="B37" s="738"/>
      <c r="C37" s="759" t="s">
        <v>1663</v>
      </c>
      <c r="D37" s="760">
        <v>287</v>
      </c>
      <c r="E37" s="760">
        <v>497</v>
      </c>
      <c r="F37" s="760">
        <v>0</v>
      </c>
      <c r="G37" s="760">
        <v>45773935</v>
      </c>
      <c r="H37" s="760">
        <v>43615373</v>
      </c>
      <c r="I37" s="760">
        <v>29096927</v>
      </c>
      <c r="J37" s="760">
        <v>17486172</v>
      </c>
      <c r="K37" s="760">
        <v>9445143</v>
      </c>
      <c r="L37" s="761">
        <v>145418334</v>
      </c>
    </row>
    <row r="38" spans="1:12" ht="21" customHeight="1">
      <c r="A38" s="738"/>
      <c r="B38" s="738"/>
      <c r="C38" s="759" t="s">
        <v>1664</v>
      </c>
      <c r="D38" s="760">
        <v>127</v>
      </c>
      <c r="E38" s="760">
        <v>285</v>
      </c>
      <c r="F38" s="760">
        <v>0</v>
      </c>
      <c r="G38" s="760">
        <v>12112335</v>
      </c>
      <c r="H38" s="760">
        <v>13490754</v>
      </c>
      <c r="I38" s="760">
        <v>8312612</v>
      </c>
      <c r="J38" s="760">
        <v>4939965</v>
      </c>
      <c r="K38" s="760">
        <v>2283679</v>
      </c>
      <c r="L38" s="761">
        <v>41139757</v>
      </c>
    </row>
    <row r="39" spans="1:12" ht="21" customHeight="1">
      <c r="A39" s="738"/>
      <c r="B39" s="738"/>
      <c r="C39" s="759" t="s">
        <v>1665</v>
      </c>
      <c r="D39" s="760">
        <v>136782</v>
      </c>
      <c r="E39" s="760">
        <v>467980</v>
      </c>
      <c r="F39" s="760">
        <v>0</v>
      </c>
      <c r="G39" s="760">
        <v>4039358</v>
      </c>
      <c r="H39" s="760">
        <v>7693631</v>
      </c>
      <c r="I39" s="760">
        <v>12060601</v>
      </c>
      <c r="J39" s="760">
        <v>10245060</v>
      </c>
      <c r="K39" s="760">
        <v>6640366</v>
      </c>
      <c r="L39" s="761">
        <v>41283778</v>
      </c>
    </row>
    <row r="40" spans="1:12" ht="21" customHeight="1">
      <c r="A40" s="738"/>
      <c r="B40" s="738"/>
      <c r="C40" s="759" t="s">
        <v>1666</v>
      </c>
      <c r="D40" s="760">
        <v>10809</v>
      </c>
      <c r="E40" s="760">
        <v>48228</v>
      </c>
      <c r="F40" s="760">
        <v>0</v>
      </c>
      <c r="G40" s="760">
        <v>440638</v>
      </c>
      <c r="H40" s="760">
        <v>862857</v>
      </c>
      <c r="I40" s="760">
        <v>1156301</v>
      </c>
      <c r="J40" s="760">
        <v>1110228</v>
      </c>
      <c r="K40" s="760">
        <v>953628</v>
      </c>
      <c r="L40" s="761">
        <v>4582689</v>
      </c>
    </row>
    <row r="41" spans="1:12" ht="21" customHeight="1" thickBot="1">
      <c r="A41" s="738"/>
      <c r="B41" s="738"/>
      <c r="C41" s="762" t="s">
        <v>1667</v>
      </c>
      <c r="D41" s="763">
        <v>722</v>
      </c>
      <c r="E41" s="763">
        <v>3430</v>
      </c>
      <c r="F41" s="763">
        <v>0</v>
      </c>
      <c r="G41" s="763">
        <v>26027</v>
      </c>
      <c r="H41" s="763">
        <v>48479</v>
      </c>
      <c r="I41" s="763">
        <v>67170</v>
      </c>
      <c r="J41" s="763">
        <v>80119</v>
      </c>
      <c r="K41" s="763">
        <v>125673</v>
      </c>
      <c r="L41" s="764">
        <v>351620</v>
      </c>
    </row>
    <row r="42" spans="1:12" ht="12" customHeight="1">
      <c r="A42" s="738"/>
      <c r="B42" s="738"/>
      <c r="C42" s="765" t="s">
        <v>1683</v>
      </c>
      <c r="D42" s="765"/>
      <c r="E42" s="765"/>
      <c r="F42" s="743"/>
      <c r="G42" s="744"/>
      <c r="H42" s="744"/>
      <c r="I42" s="740"/>
      <c r="J42" s="740"/>
      <c r="K42" s="740"/>
      <c r="L42" s="740"/>
    </row>
    <row r="43" spans="1:12" ht="12" customHeight="1">
      <c r="A43" s="738"/>
      <c r="B43" s="738"/>
      <c r="C43" s="754" t="s">
        <v>354</v>
      </c>
      <c r="D43" s="765"/>
      <c r="E43" s="765"/>
      <c r="F43" s="743"/>
      <c r="G43" s="744"/>
      <c r="H43" s="744"/>
      <c r="I43" s="740"/>
      <c r="J43" s="740"/>
      <c r="K43" s="740"/>
      <c r="L43" s="740"/>
    </row>
    <row r="44" spans="1:12" ht="17.25" customHeight="1">
      <c r="A44" s="738"/>
      <c r="B44" s="738"/>
      <c r="C44" s="739"/>
      <c r="D44" s="743"/>
      <c r="E44" s="744"/>
      <c r="F44" s="744"/>
      <c r="G44" s="740"/>
      <c r="H44" s="740"/>
      <c r="I44" s="740"/>
      <c r="J44" s="740"/>
      <c r="K44" s="744"/>
      <c r="L44" s="744"/>
    </row>
    <row r="45" spans="1:12" ht="22.5" customHeight="1">
      <c r="A45" s="738"/>
      <c r="B45" s="741" t="s">
        <v>1684</v>
      </c>
      <c r="C45" s="742"/>
      <c r="D45" s="742"/>
      <c r="E45" s="742"/>
      <c r="F45" s="742"/>
      <c r="G45" s="742"/>
      <c r="H45" s="742"/>
      <c r="I45" s="742"/>
      <c r="J45" s="740"/>
      <c r="K45" s="744"/>
      <c r="L45" s="744"/>
    </row>
    <row r="46" spans="1:12" ht="15" customHeight="1" thickBot="1">
      <c r="A46" s="738"/>
      <c r="B46" s="738"/>
      <c r="C46" s="739"/>
      <c r="D46" s="743"/>
      <c r="E46" s="744"/>
      <c r="F46" s="744"/>
      <c r="G46" s="744"/>
      <c r="H46" s="744"/>
      <c r="I46" s="744"/>
      <c r="J46" s="744"/>
      <c r="K46" s="745" t="s">
        <v>1641</v>
      </c>
      <c r="L46" s="738"/>
    </row>
    <row r="47" spans="1:12" ht="22.5" customHeight="1">
      <c r="A47" s="738"/>
      <c r="B47" s="738"/>
      <c r="C47" s="766" t="s">
        <v>309</v>
      </c>
      <c r="D47" s="767" t="s">
        <v>1632</v>
      </c>
      <c r="E47" s="767" t="s">
        <v>1633</v>
      </c>
      <c r="F47" s="767" t="s">
        <v>1635</v>
      </c>
      <c r="G47" s="767" t="s">
        <v>9</v>
      </c>
      <c r="H47" s="767" t="s">
        <v>10</v>
      </c>
      <c r="I47" s="767" t="s">
        <v>11</v>
      </c>
      <c r="J47" s="767" t="s">
        <v>12</v>
      </c>
      <c r="K47" s="768" t="s">
        <v>314</v>
      </c>
      <c r="L47" s="738"/>
    </row>
    <row r="48" spans="1:12" ht="22.5" customHeight="1">
      <c r="A48" s="738"/>
      <c r="B48" s="738"/>
      <c r="C48" s="769" t="s">
        <v>1636</v>
      </c>
      <c r="D48" s="770">
        <v>41339</v>
      </c>
      <c r="E48" s="770">
        <v>62817</v>
      </c>
      <c r="F48" s="770">
        <v>766047</v>
      </c>
      <c r="G48" s="770">
        <v>987653</v>
      </c>
      <c r="H48" s="770">
        <v>1042522</v>
      </c>
      <c r="I48" s="770">
        <v>756034</v>
      </c>
      <c r="J48" s="770">
        <v>536048</v>
      </c>
      <c r="K48" s="771">
        <v>4192460</v>
      </c>
      <c r="L48" s="738"/>
    </row>
    <row r="49" spans="1:12" ht="22.5" customHeight="1">
      <c r="A49" s="738"/>
      <c r="B49" s="738"/>
      <c r="C49" s="772" t="s">
        <v>1637</v>
      </c>
      <c r="D49" s="773">
        <v>361</v>
      </c>
      <c r="E49" s="773">
        <v>679</v>
      </c>
      <c r="F49" s="773">
        <v>7460</v>
      </c>
      <c r="G49" s="773">
        <v>10132</v>
      </c>
      <c r="H49" s="773">
        <v>11891</v>
      </c>
      <c r="I49" s="773">
        <v>9765</v>
      </c>
      <c r="J49" s="773">
        <v>10556</v>
      </c>
      <c r="K49" s="774">
        <v>50844</v>
      </c>
      <c r="L49" s="738"/>
    </row>
    <row r="50" spans="1:12" ht="22.5" customHeight="1" thickBot="1">
      <c r="A50" s="738"/>
      <c r="B50" s="738"/>
      <c r="C50" s="775" t="s">
        <v>1638</v>
      </c>
      <c r="D50" s="776">
        <v>41700</v>
      </c>
      <c r="E50" s="776">
        <v>63496</v>
      </c>
      <c r="F50" s="776">
        <v>773507</v>
      </c>
      <c r="G50" s="776">
        <v>997785</v>
      </c>
      <c r="H50" s="776">
        <v>1054413</v>
      </c>
      <c r="I50" s="776">
        <v>765799</v>
      </c>
      <c r="J50" s="776">
        <v>546604</v>
      </c>
      <c r="K50" s="777">
        <v>4243304</v>
      </c>
      <c r="L50" s="738"/>
    </row>
    <row r="51" spans="1:12" ht="22.5" customHeight="1">
      <c r="A51" s="738"/>
      <c r="B51" s="738"/>
      <c r="C51" s="739"/>
      <c r="D51" s="739"/>
      <c r="E51" s="739"/>
      <c r="F51" s="740"/>
      <c r="G51" s="740"/>
      <c r="H51" s="740"/>
      <c r="I51" s="740"/>
      <c r="J51" s="740"/>
      <c r="K51" s="740"/>
      <c r="L51" s="740"/>
    </row>
    <row r="52" spans="1:12" ht="22.5" customHeight="1">
      <c r="B52" s="165" t="s">
        <v>1672</v>
      </c>
      <c r="C52" s="166"/>
      <c r="D52" s="166"/>
      <c r="E52" s="166"/>
      <c r="F52" s="166"/>
      <c r="G52" s="166"/>
      <c r="H52" s="166"/>
      <c r="I52" s="166"/>
      <c r="J52" s="166"/>
      <c r="K52" s="166"/>
      <c r="L52" s="699"/>
    </row>
    <row r="53" spans="1:12" ht="15.75" customHeight="1" thickBot="1">
      <c r="C53" s="700"/>
      <c r="D53" s="700"/>
      <c r="E53" s="700"/>
      <c r="F53" s="701"/>
      <c r="G53" s="720"/>
      <c r="H53" s="720"/>
      <c r="I53" s="720"/>
      <c r="J53" s="720"/>
      <c r="K53" s="702" t="s">
        <v>1641</v>
      </c>
      <c r="L53" s="720"/>
    </row>
    <row r="54" spans="1:12" ht="17.25" customHeight="1">
      <c r="C54" s="704" t="s">
        <v>309</v>
      </c>
      <c r="D54" s="705" t="s">
        <v>1632</v>
      </c>
      <c r="E54" s="705" t="s">
        <v>1633</v>
      </c>
      <c r="F54" s="707" t="s">
        <v>1635</v>
      </c>
      <c r="G54" s="705" t="s">
        <v>9</v>
      </c>
      <c r="H54" s="707" t="s">
        <v>10</v>
      </c>
      <c r="I54" s="705" t="s">
        <v>11</v>
      </c>
      <c r="J54" s="707" t="s">
        <v>12</v>
      </c>
      <c r="K54" s="708" t="s">
        <v>314</v>
      </c>
    </row>
    <row r="55" spans="1:12" ht="18" customHeight="1">
      <c r="C55" s="709" t="s">
        <v>265</v>
      </c>
      <c r="D55" s="710">
        <v>2</v>
      </c>
      <c r="E55" s="710">
        <v>0</v>
      </c>
      <c r="F55" s="710">
        <v>11408</v>
      </c>
      <c r="G55" s="710">
        <v>11674</v>
      </c>
      <c r="H55" s="710">
        <v>9314</v>
      </c>
      <c r="I55" s="710">
        <v>9655</v>
      </c>
      <c r="J55" s="710">
        <v>6114</v>
      </c>
      <c r="K55" s="711">
        <v>48167</v>
      </c>
      <c r="L55" s="213"/>
    </row>
    <row r="56" spans="1:12" ht="18" customHeight="1">
      <c r="C56" s="712" t="s">
        <v>266</v>
      </c>
      <c r="D56" s="713">
        <v>0</v>
      </c>
      <c r="E56" s="713">
        <v>0</v>
      </c>
      <c r="F56" s="713">
        <v>16469</v>
      </c>
      <c r="G56" s="713">
        <v>25588</v>
      </c>
      <c r="H56" s="713">
        <v>19410</v>
      </c>
      <c r="I56" s="713">
        <v>16646</v>
      </c>
      <c r="J56" s="713">
        <v>14655</v>
      </c>
      <c r="K56" s="714">
        <v>92768</v>
      </c>
      <c r="L56" s="213"/>
    </row>
    <row r="57" spans="1:12" ht="18" customHeight="1">
      <c r="C57" s="712" t="s">
        <v>267</v>
      </c>
      <c r="D57" s="713">
        <v>5297</v>
      </c>
      <c r="E57" s="713">
        <v>5287</v>
      </c>
      <c r="F57" s="713">
        <v>146647</v>
      </c>
      <c r="G57" s="713">
        <v>165840</v>
      </c>
      <c r="H57" s="713">
        <v>178048</v>
      </c>
      <c r="I57" s="713">
        <v>112730</v>
      </c>
      <c r="J57" s="713">
        <v>92637</v>
      </c>
      <c r="K57" s="714">
        <v>706486</v>
      </c>
      <c r="L57" s="213"/>
    </row>
    <row r="58" spans="1:12" ht="18" customHeight="1">
      <c r="C58" s="217" t="s">
        <v>268</v>
      </c>
      <c r="D58" s="713">
        <v>36405</v>
      </c>
      <c r="E58" s="713">
        <v>48629</v>
      </c>
      <c r="F58" s="713">
        <v>199045</v>
      </c>
      <c r="G58" s="713">
        <v>214768</v>
      </c>
      <c r="H58" s="713">
        <v>182210</v>
      </c>
      <c r="I58" s="713">
        <v>129219</v>
      </c>
      <c r="J58" s="713">
        <v>78762</v>
      </c>
      <c r="K58" s="714">
        <v>889038</v>
      </c>
      <c r="L58" s="213"/>
    </row>
    <row r="59" spans="1:12" ht="18" customHeight="1">
      <c r="C59" s="218" t="s">
        <v>269</v>
      </c>
      <c r="D59" s="713">
        <v>2</v>
      </c>
      <c r="E59" s="713">
        <v>9853</v>
      </c>
      <c r="F59" s="713">
        <v>374568</v>
      </c>
      <c r="G59" s="713">
        <v>529229</v>
      </c>
      <c r="H59" s="713">
        <v>570767</v>
      </c>
      <c r="I59" s="713">
        <v>368432</v>
      </c>
      <c r="J59" s="713">
        <v>242895</v>
      </c>
      <c r="K59" s="1169">
        <v>2095746</v>
      </c>
      <c r="L59" s="213"/>
    </row>
    <row r="60" spans="1:12" ht="18" customHeight="1">
      <c r="C60" s="183" t="s">
        <v>270</v>
      </c>
      <c r="D60" s="713">
        <v>0</v>
      </c>
      <c r="E60" s="713">
        <v>0</v>
      </c>
      <c r="F60" s="713">
        <v>13117</v>
      </c>
      <c r="G60" s="713">
        <v>16189</v>
      </c>
      <c r="H60" s="713">
        <v>14586</v>
      </c>
      <c r="I60" s="713">
        <v>13916</v>
      </c>
      <c r="J60" s="713">
        <v>9523</v>
      </c>
      <c r="K60" s="714">
        <v>67331</v>
      </c>
      <c r="L60" s="213"/>
    </row>
    <row r="61" spans="1:12" ht="18" customHeight="1">
      <c r="C61" s="219" t="s">
        <v>271</v>
      </c>
      <c r="D61" s="713">
        <v>1</v>
      </c>
      <c r="E61" s="713">
        <v>0</v>
      </c>
      <c r="F61" s="713">
        <v>12876</v>
      </c>
      <c r="G61" s="713">
        <v>36110</v>
      </c>
      <c r="H61" s="713">
        <v>81466</v>
      </c>
      <c r="I61" s="713">
        <v>115011</v>
      </c>
      <c r="J61" s="713">
        <v>100703</v>
      </c>
      <c r="K61" s="714">
        <v>346167</v>
      </c>
      <c r="L61" s="213"/>
    </row>
    <row r="62" spans="1:12" ht="18" customHeight="1" thickBot="1">
      <c r="C62" s="184" t="s">
        <v>272</v>
      </c>
      <c r="D62" s="715">
        <v>0</v>
      </c>
      <c r="E62" s="715">
        <v>0</v>
      </c>
      <c r="F62" s="715">
        <v>2283</v>
      </c>
      <c r="G62" s="715">
        <v>3044</v>
      </c>
      <c r="H62" s="715">
        <v>2909</v>
      </c>
      <c r="I62" s="715">
        <v>3152</v>
      </c>
      <c r="J62" s="715">
        <v>3231</v>
      </c>
      <c r="K62" s="716">
        <v>14619</v>
      </c>
      <c r="L62" s="213"/>
    </row>
    <row r="63" spans="1:12" ht="10.5" customHeight="1">
      <c r="C63" s="719" t="s">
        <v>362</v>
      </c>
      <c r="D63" s="718"/>
      <c r="E63" s="718"/>
      <c r="F63" s="212"/>
      <c r="G63" s="212"/>
      <c r="H63" s="212"/>
      <c r="I63" s="212"/>
      <c r="J63" s="212"/>
      <c r="K63" s="212"/>
      <c r="L63" s="212"/>
    </row>
    <row r="64" spans="1:12" ht="12.75" customHeight="1">
      <c r="D64" s="168"/>
      <c r="E64" s="168"/>
      <c r="F64" s="167"/>
      <c r="G64" s="167"/>
      <c r="H64" s="167"/>
      <c r="I64" s="167"/>
      <c r="J64" s="699"/>
      <c r="K64" s="699"/>
      <c r="L64" s="699"/>
    </row>
    <row r="65" spans="1:12" ht="22.5" customHeight="1">
      <c r="A65" s="738"/>
      <c r="B65" s="741" t="s">
        <v>1673</v>
      </c>
      <c r="C65" s="742"/>
      <c r="D65" s="742"/>
      <c r="E65" s="742"/>
      <c r="F65" s="742"/>
      <c r="G65" s="742"/>
      <c r="H65" s="742"/>
      <c r="I65" s="742"/>
      <c r="J65" s="742"/>
      <c r="K65" s="742"/>
      <c r="L65" s="740"/>
    </row>
    <row r="66" spans="1:12" ht="13.5" customHeight="1" thickBot="1">
      <c r="A66" s="738"/>
      <c r="B66" s="738"/>
      <c r="C66" s="739"/>
      <c r="D66" s="739"/>
      <c r="E66" s="739"/>
      <c r="F66" s="743"/>
      <c r="G66" s="744"/>
      <c r="H66" s="744"/>
      <c r="I66" s="744"/>
      <c r="J66" s="744"/>
      <c r="K66" s="745" t="s">
        <v>366</v>
      </c>
      <c r="L66" s="744"/>
    </row>
    <row r="67" spans="1:12" ht="22.5" customHeight="1">
      <c r="A67" s="738"/>
      <c r="B67" s="738"/>
      <c r="C67" s="746" t="s">
        <v>309</v>
      </c>
      <c r="D67" s="747" t="s">
        <v>1632</v>
      </c>
      <c r="E67" s="747" t="s">
        <v>1633</v>
      </c>
      <c r="F67" s="748" t="s">
        <v>1635</v>
      </c>
      <c r="G67" s="747" t="s">
        <v>9</v>
      </c>
      <c r="H67" s="748" t="s">
        <v>10</v>
      </c>
      <c r="I67" s="747" t="s">
        <v>11</v>
      </c>
      <c r="J67" s="748" t="s">
        <v>12</v>
      </c>
      <c r="K67" s="749" t="s">
        <v>314</v>
      </c>
      <c r="L67" s="738"/>
    </row>
    <row r="68" spans="1:12" ht="17.25" customHeight="1" thickBot="1">
      <c r="A68" s="738"/>
      <c r="B68" s="738"/>
      <c r="C68" s="750" t="s">
        <v>269</v>
      </c>
      <c r="D68" s="751">
        <v>22915</v>
      </c>
      <c r="E68" s="751">
        <v>35907</v>
      </c>
      <c r="F68" s="751">
        <v>1327981</v>
      </c>
      <c r="G68" s="751">
        <v>1669526</v>
      </c>
      <c r="H68" s="751">
        <v>1993243</v>
      </c>
      <c r="I68" s="751">
        <v>1233569</v>
      </c>
      <c r="J68" s="751">
        <v>996474</v>
      </c>
      <c r="K68" s="752">
        <v>7279615</v>
      </c>
      <c r="L68" s="753"/>
    </row>
    <row r="69" spans="1:12" ht="17.25" customHeight="1">
      <c r="A69" s="738"/>
      <c r="B69" s="738"/>
      <c r="C69" s="754" t="s">
        <v>367</v>
      </c>
      <c r="D69" s="739"/>
      <c r="E69" s="739"/>
      <c r="F69" s="740"/>
      <c r="G69" s="740"/>
      <c r="H69" s="740"/>
      <c r="I69" s="740"/>
      <c r="J69" s="740"/>
      <c r="K69" s="740"/>
      <c r="L69" s="740"/>
    </row>
    <row r="70" spans="1:12" ht="17.25" customHeight="1">
      <c r="C70" s="700"/>
      <c r="D70" s="699"/>
      <c r="E70" s="699"/>
      <c r="F70" s="699"/>
      <c r="G70" s="699"/>
      <c r="H70" s="699"/>
      <c r="I70" s="699"/>
      <c r="J70" s="699"/>
      <c r="K70" s="699"/>
      <c r="L70" s="699"/>
    </row>
    <row r="71" spans="1:12" ht="22.5" customHeight="1">
      <c r="B71" s="165" t="s">
        <v>1674</v>
      </c>
      <c r="C71" s="166"/>
      <c r="D71" s="166"/>
      <c r="E71" s="166"/>
      <c r="F71" s="166"/>
      <c r="G71" s="166"/>
      <c r="H71" s="166"/>
      <c r="I71" s="166"/>
      <c r="J71" s="225"/>
      <c r="K71" s="225"/>
      <c r="L71" s="699"/>
    </row>
    <row r="72" spans="1:12" ht="15" customHeight="1" thickBot="1">
      <c r="C72" s="700"/>
      <c r="D72" s="699"/>
      <c r="E72" s="720"/>
      <c r="F72" s="720"/>
      <c r="G72" s="720"/>
      <c r="H72" s="720"/>
      <c r="I72" s="720"/>
      <c r="J72" s="720"/>
      <c r="K72" s="702" t="s">
        <v>1641</v>
      </c>
      <c r="L72" s="699"/>
    </row>
    <row r="73" spans="1:12" ht="22.5" customHeight="1">
      <c r="C73" s="722" t="s">
        <v>309</v>
      </c>
      <c r="D73" s="723" t="s">
        <v>1632</v>
      </c>
      <c r="E73" s="723" t="s">
        <v>1633</v>
      </c>
      <c r="F73" s="723" t="s">
        <v>1635</v>
      </c>
      <c r="G73" s="723" t="s">
        <v>9</v>
      </c>
      <c r="H73" s="723" t="s">
        <v>10</v>
      </c>
      <c r="I73" s="723" t="s">
        <v>11</v>
      </c>
      <c r="J73" s="723" t="s">
        <v>12</v>
      </c>
      <c r="K73" s="724" t="s">
        <v>314</v>
      </c>
      <c r="L73" s="700"/>
    </row>
    <row r="74" spans="1:12" ht="22.5" customHeight="1">
      <c r="C74" s="229" t="s">
        <v>1675</v>
      </c>
      <c r="D74" s="725">
        <v>2</v>
      </c>
      <c r="E74" s="725">
        <v>6</v>
      </c>
      <c r="F74" s="725">
        <v>175178</v>
      </c>
      <c r="G74" s="725">
        <v>499183</v>
      </c>
      <c r="H74" s="725">
        <v>1200240</v>
      </c>
      <c r="I74" s="725">
        <v>1914899</v>
      </c>
      <c r="J74" s="725">
        <v>1995880</v>
      </c>
      <c r="K74" s="726">
        <v>5785388</v>
      </c>
      <c r="L74" s="700"/>
    </row>
    <row r="75" spans="1:12" ht="22.5" customHeight="1">
      <c r="C75" s="727" t="s">
        <v>1636</v>
      </c>
      <c r="D75" s="728">
        <v>2</v>
      </c>
      <c r="E75" s="728">
        <v>6</v>
      </c>
      <c r="F75" s="728">
        <v>173343</v>
      </c>
      <c r="G75" s="728">
        <v>494472</v>
      </c>
      <c r="H75" s="728">
        <v>1188978</v>
      </c>
      <c r="I75" s="728">
        <v>1898406</v>
      </c>
      <c r="J75" s="728">
        <v>1972120</v>
      </c>
      <c r="K75" s="729">
        <v>5727327</v>
      </c>
      <c r="L75" s="700"/>
    </row>
    <row r="76" spans="1:12" ht="22.5" customHeight="1">
      <c r="C76" s="730" t="s">
        <v>1637</v>
      </c>
      <c r="D76" s="721">
        <v>0</v>
      </c>
      <c r="E76" s="721">
        <v>0</v>
      </c>
      <c r="F76" s="721">
        <v>1835</v>
      </c>
      <c r="G76" s="721">
        <v>4711</v>
      </c>
      <c r="H76" s="721">
        <v>11262</v>
      </c>
      <c r="I76" s="721">
        <v>16493</v>
      </c>
      <c r="J76" s="721">
        <v>23760</v>
      </c>
      <c r="K76" s="731">
        <v>58061</v>
      </c>
      <c r="L76" s="700"/>
    </row>
    <row r="77" spans="1:12" ht="22.5" customHeight="1">
      <c r="C77" s="229" t="s">
        <v>1676</v>
      </c>
      <c r="D77" s="703">
        <v>21</v>
      </c>
      <c r="E77" s="703">
        <v>27</v>
      </c>
      <c r="F77" s="703">
        <v>413445</v>
      </c>
      <c r="G77" s="703">
        <v>745561</v>
      </c>
      <c r="H77" s="703">
        <v>988172</v>
      </c>
      <c r="I77" s="703">
        <v>1125941</v>
      </c>
      <c r="J77" s="703">
        <v>859659</v>
      </c>
      <c r="K77" s="732">
        <v>4132826</v>
      </c>
      <c r="L77" s="700"/>
    </row>
    <row r="78" spans="1:12" ht="22.5" customHeight="1">
      <c r="C78" s="727" t="s">
        <v>1636</v>
      </c>
      <c r="D78" s="728">
        <v>20</v>
      </c>
      <c r="E78" s="728">
        <v>26</v>
      </c>
      <c r="F78" s="728">
        <v>407196</v>
      </c>
      <c r="G78" s="728">
        <v>733091</v>
      </c>
      <c r="H78" s="728">
        <v>970193</v>
      </c>
      <c r="I78" s="728">
        <v>1106961</v>
      </c>
      <c r="J78" s="728">
        <v>841203</v>
      </c>
      <c r="K78" s="729">
        <v>4058690</v>
      </c>
    </row>
    <row r="79" spans="1:12" ht="22.5" customHeight="1">
      <c r="C79" s="730" t="s">
        <v>1637</v>
      </c>
      <c r="D79" s="733">
        <v>1</v>
      </c>
      <c r="E79" s="733">
        <v>1</v>
      </c>
      <c r="F79" s="733">
        <v>6249</v>
      </c>
      <c r="G79" s="733">
        <v>12470</v>
      </c>
      <c r="H79" s="733">
        <v>17979</v>
      </c>
      <c r="I79" s="733">
        <v>18980</v>
      </c>
      <c r="J79" s="733">
        <v>18456</v>
      </c>
      <c r="K79" s="734">
        <v>74136</v>
      </c>
    </row>
    <row r="80" spans="1:12" ht="22.5" customHeight="1">
      <c r="C80" s="229" t="s">
        <v>1677</v>
      </c>
      <c r="D80" s="721">
        <v>0</v>
      </c>
      <c r="E80" s="721">
        <v>0</v>
      </c>
      <c r="F80" s="721">
        <v>9422</v>
      </c>
      <c r="G80" s="721">
        <v>22980</v>
      </c>
      <c r="H80" s="721">
        <v>64239</v>
      </c>
      <c r="I80" s="721">
        <v>262124</v>
      </c>
      <c r="J80" s="721">
        <v>479609</v>
      </c>
      <c r="K80" s="731">
        <v>838374</v>
      </c>
    </row>
    <row r="81" spans="3:12" ht="22.5" customHeight="1">
      <c r="C81" s="727" t="s">
        <v>1636</v>
      </c>
      <c r="D81" s="728">
        <v>0</v>
      </c>
      <c r="E81" s="728">
        <v>0</v>
      </c>
      <c r="F81" s="728">
        <v>9270</v>
      </c>
      <c r="G81" s="728">
        <v>22560</v>
      </c>
      <c r="H81" s="728">
        <v>62927</v>
      </c>
      <c r="I81" s="728">
        <v>257009</v>
      </c>
      <c r="J81" s="728">
        <v>465298</v>
      </c>
      <c r="K81" s="729">
        <v>817064</v>
      </c>
    </row>
    <row r="82" spans="3:12" ht="22.5" customHeight="1">
      <c r="C82" s="730" t="s">
        <v>1637</v>
      </c>
      <c r="D82" s="721">
        <v>0</v>
      </c>
      <c r="E82" s="721">
        <v>0</v>
      </c>
      <c r="F82" s="721">
        <v>152</v>
      </c>
      <c r="G82" s="721">
        <v>420</v>
      </c>
      <c r="H82" s="721">
        <v>1312</v>
      </c>
      <c r="I82" s="721">
        <v>5115</v>
      </c>
      <c r="J82" s="721">
        <v>14311</v>
      </c>
      <c r="K82" s="731">
        <v>21310</v>
      </c>
    </row>
    <row r="83" spans="3:12" ht="22.5" customHeight="1" thickBot="1">
      <c r="C83" s="735" t="s">
        <v>1638</v>
      </c>
      <c r="D83" s="736">
        <v>23</v>
      </c>
      <c r="E83" s="736">
        <v>33</v>
      </c>
      <c r="F83" s="736">
        <v>597190</v>
      </c>
      <c r="G83" s="736">
        <v>1264796</v>
      </c>
      <c r="H83" s="736">
        <v>2244634</v>
      </c>
      <c r="I83" s="736">
        <v>3288390</v>
      </c>
      <c r="J83" s="736">
        <v>3323573</v>
      </c>
      <c r="K83" s="737">
        <v>10718639</v>
      </c>
    </row>
    <row r="84" spans="3:12" ht="22.5" customHeight="1">
      <c r="C84" s="1829" t="s">
        <v>1678</v>
      </c>
      <c r="D84" s="1829"/>
      <c r="E84" s="1829"/>
      <c r="F84" s="1829"/>
      <c r="G84" s="1829"/>
      <c r="H84" s="1829"/>
      <c r="I84" s="1829"/>
      <c r="J84" s="1829"/>
      <c r="K84" s="1829"/>
      <c r="L84" s="1829"/>
    </row>
    <row r="85" spans="3:12" hidden="1"/>
    <row r="86" spans="3:12" hidden="1"/>
    <row r="87" spans="3:12" hidden="1"/>
    <row r="88" spans="3:12" hidden="1"/>
    <row r="89" spans="3:12" hidden="1"/>
    <row r="90" spans="3:12" hidden="1"/>
    <row r="91" spans="3:12" hidden="1"/>
    <row r="92" spans="3:12" hidden="1"/>
    <row r="93" spans="3:12" hidden="1"/>
    <row r="94" spans="3:12" hidden="1"/>
    <row r="95" spans="3:12" hidden="1"/>
  </sheetData>
  <mergeCells count="2">
    <mergeCell ref="A2:L2"/>
    <mergeCell ref="C84:L84"/>
  </mergeCells>
  <phoneticPr fontId="40"/>
  <printOptions horizontalCentered="1"/>
  <pageMargins left="0" right="0" top="0.35433070866141736" bottom="0.15748031496062992" header="0.31496062992125984" footer="0.31496062992125984"/>
  <pageSetup paperSize="9" orientation="portrait" horizontalDpi="300" verticalDpi="300" r:id="rId1"/>
  <rowBreaks count="1" manualBreakCount="1">
    <brk id="4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6" tint="0.59999389629810485"/>
  </sheetPr>
  <dimension ref="A1:WMH95"/>
  <sheetViews>
    <sheetView view="pageBreakPreview" zoomScale="80" zoomScaleNormal="100" zoomScaleSheetLayoutView="80" workbookViewId="0">
      <selection activeCell="F60" sqref="F60"/>
    </sheetView>
  </sheetViews>
  <sheetFormatPr defaultColWidth="0" defaultRowHeight="0" customHeight="1" zeroHeight="1"/>
  <cols>
    <col min="1" max="2" width="1.25" style="214" customWidth="1"/>
    <col min="3" max="3" width="14.375" style="214" customWidth="1"/>
    <col min="4" max="21" width="9.375" style="214" customWidth="1"/>
    <col min="22" max="22" width="9" style="214" customWidth="1"/>
    <col min="23" max="265" width="9" style="214" hidden="1"/>
    <col min="266" max="267" width="1.25" style="214" customWidth="1"/>
    <col min="268" max="268" width="14.375" style="214" customWidth="1"/>
    <col min="269" max="277" width="9.375" style="214" customWidth="1"/>
    <col min="278" max="278" width="9" style="214" customWidth="1"/>
    <col min="279" max="521" width="9" style="214" hidden="1"/>
    <col min="522" max="523" width="1.25" style="214" customWidth="1"/>
    <col min="524" max="524" width="14.375" style="214" customWidth="1"/>
    <col min="525" max="533" width="9.375" style="214" customWidth="1"/>
    <col min="534" max="534" width="9" style="214" customWidth="1"/>
    <col min="535" max="777" width="9" style="214" hidden="1"/>
    <col min="778" max="779" width="1.25" style="214" customWidth="1"/>
    <col min="780" max="780" width="14.375" style="214" customWidth="1"/>
    <col min="781" max="789" width="9.375" style="214" customWidth="1"/>
    <col min="790" max="790" width="9" style="214" customWidth="1"/>
    <col min="791" max="1033" width="9" style="214" hidden="1"/>
    <col min="1034" max="1035" width="1.25" style="214" customWidth="1"/>
    <col min="1036" max="1036" width="14.375" style="214" customWidth="1"/>
    <col min="1037" max="1045" width="9.375" style="214" customWidth="1"/>
    <col min="1046" max="1046" width="9" style="214" customWidth="1"/>
    <col min="1047" max="1289" width="9" style="214" hidden="1"/>
    <col min="1290" max="1291" width="1.25" style="214" customWidth="1"/>
    <col min="1292" max="1292" width="14.375" style="214" customWidth="1"/>
    <col min="1293" max="1301" width="9.375" style="214" customWidth="1"/>
    <col min="1302" max="1302" width="9" style="214" customWidth="1"/>
    <col min="1303" max="1545" width="9" style="214" hidden="1"/>
    <col min="1546" max="1547" width="1.25" style="214" customWidth="1"/>
    <col min="1548" max="1548" width="14.375" style="214" customWidth="1"/>
    <col min="1549" max="1557" width="9.375" style="214" customWidth="1"/>
    <col min="1558" max="1558" width="9" style="214" customWidth="1"/>
    <col min="1559" max="1801" width="9" style="214" hidden="1"/>
    <col min="1802" max="1803" width="1.25" style="214" customWidth="1"/>
    <col min="1804" max="1804" width="14.375" style="214" customWidth="1"/>
    <col min="1805" max="1813" width="9.375" style="214" customWidth="1"/>
    <col min="1814" max="1814" width="9" style="214" customWidth="1"/>
    <col min="1815" max="2057" width="9" style="214" hidden="1"/>
    <col min="2058" max="2059" width="1.25" style="214" customWidth="1"/>
    <col min="2060" max="2060" width="14.375" style="214" customWidth="1"/>
    <col min="2061" max="2069" width="9.375" style="214" customWidth="1"/>
    <col min="2070" max="2070" width="9" style="214" customWidth="1"/>
    <col min="2071" max="2313" width="9" style="214" hidden="1"/>
    <col min="2314" max="2315" width="1.25" style="214" customWidth="1"/>
    <col min="2316" max="2316" width="14.375" style="214" customWidth="1"/>
    <col min="2317" max="2325" width="9.375" style="214" customWidth="1"/>
    <col min="2326" max="2326" width="9" style="214" customWidth="1"/>
    <col min="2327" max="2569" width="9" style="214" hidden="1"/>
    <col min="2570" max="2571" width="1.25" style="214" customWidth="1"/>
    <col min="2572" max="2572" width="14.375" style="214" customWidth="1"/>
    <col min="2573" max="2581" width="9.375" style="214" customWidth="1"/>
    <col min="2582" max="2582" width="9" style="214" customWidth="1"/>
    <col min="2583" max="2825" width="9" style="214" hidden="1"/>
    <col min="2826" max="2827" width="1.25" style="214" customWidth="1"/>
    <col min="2828" max="2828" width="14.375" style="214" customWidth="1"/>
    <col min="2829" max="2837" width="9.375" style="214" customWidth="1"/>
    <col min="2838" max="2838" width="9" style="214" customWidth="1"/>
    <col min="2839" max="3081" width="9" style="214" hidden="1"/>
    <col min="3082" max="3083" width="1.25" style="214" customWidth="1"/>
    <col min="3084" max="3084" width="14.375" style="214" customWidth="1"/>
    <col min="3085" max="3093" width="9.375" style="214" customWidth="1"/>
    <col min="3094" max="3094" width="9" style="214" customWidth="1"/>
    <col min="3095" max="3337" width="9" style="214" hidden="1"/>
    <col min="3338" max="3339" width="1.25" style="214" customWidth="1"/>
    <col min="3340" max="3340" width="14.375" style="214" customWidth="1"/>
    <col min="3341" max="3349" width="9.375" style="214" customWidth="1"/>
    <col min="3350" max="3350" width="9" style="214" customWidth="1"/>
    <col min="3351" max="3593" width="9" style="214" hidden="1"/>
    <col min="3594" max="3595" width="1.25" style="214" customWidth="1"/>
    <col min="3596" max="3596" width="14.375" style="214" customWidth="1"/>
    <col min="3597" max="3605" width="9.375" style="214" customWidth="1"/>
    <col min="3606" max="3606" width="9" style="214" customWidth="1"/>
    <col min="3607" max="3849" width="9" style="214" hidden="1"/>
    <col min="3850" max="3851" width="1.25" style="214" customWidth="1"/>
    <col min="3852" max="3852" width="14.375" style="214" customWidth="1"/>
    <col min="3853" max="3861" width="9.375" style="214" customWidth="1"/>
    <col min="3862" max="3862" width="9" style="214" customWidth="1"/>
    <col min="3863" max="4105" width="9" style="214" hidden="1"/>
    <col min="4106" max="4107" width="1.25" style="214" customWidth="1"/>
    <col min="4108" max="4108" width="14.375" style="214" customWidth="1"/>
    <col min="4109" max="4117" width="9.375" style="214" customWidth="1"/>
    <col min="4118" max="4118" width="9" style="214" customWidth="1"/>
    <col min="4119" max="4361" width="9" style="214" hidden="1"/>
    <col min="4362" max="4363" width="1.25" style="214" customWidth="1"/>
    <col min="4364" max="4364" width="14.375" style="214" customWidth="1"/>
    <col min="4365" max="4373" width="9.375" style="214" customWidth="1"/>
    <col min="4374" max="4374" width="9" style="214" customWidth="1"/>
    <col min="4375" max="4617" width="9" style="214" hidden="1"/>
    <col min="4618" max="4619" width="1.25" style="214" customWidth="1"/>
    <col min="4620" max="4620" width="14.375" style="214" customWidth="1"/>
    <col min="4621" max="4629" width="9.375" style="214" customWidth="1"/>
    <col min="4630" max="4630" width="9" style="214" customWidth="1"/>
    <col min="4631" max="4873" width="9" style="214" hidden="1"/>
    <col min="4874" max="4875" width="1.25" style="214" customWidth="1"/>
    <col min="4876" max="4876" width="14.375" style="214" customWidth="1"/>
    <col min="4877" max="4885" width="9.375" style="214" customWidth="1"/>
    <col min="4886" max="4886" width="9" style="214" customWidth="1"/>
    <col min="4887" max="5129" width="9" style="214" hidden="1"/>
    <col min="5130" max="5131" width="1.25" style="214" customWidth="1"/>
    <col min="5132" max="5132" width="14.375" style="214" customWidth="1"/>
    <col min="5133" max="5141" width="9.375" style="214" customWidth="1"/>
    <col min="5142" max="5142" width="9" style="214" customWidth="1"/>
    <col min="5143" max="5385" width="9" style="214" hidden="1"/>
    <col min="5386" max="5387" width="1.25" style="214" customWidth="1"/>
    <col min="5388" max="5388" width="14.375" style="214" customWidth="1"/>
    <col min="5389" max="5397" width="9.375" style="214" customWidth="1"/>
    <col min="5398" max="5398" width="9" style="214" customWidth="1"/>
    <col min="5399" max="5641" width="9" style="214" hidden="1"/>
    <col min="5642" max="5643" width="1.25" style="214" customWidth="1"/>
    <col min="5644" max="5644" width="14.375" style="214" customWidth="1"/>
    <col min="5645" max="5653" width="9.375" style="214" customWidth="1"/>
    <col min="5654" max="5654" width="9" style="214" customWidth="1"/>
    <col min="5655" max="5897" width="9" style="214" hidden="1"/>
    <col min="5898" max="5899" width="1.25" style="214" customWidth="1"/>
    <col min="5900" max="5900" width="14.375" style="214" customWidth="1"/>
    <col min="5901" max="5909" width="9.375" style="214" customWidth="1"/>
    <col min="5910" max="5910" width="9" style="214" customWidth="1"/>
    <col min="5911" max="6153" width="9" style="214" hidden="1"/>
    <col min="6154" max="6155" width="1.25" style="214" customWidth="1"/>
    <col min="6156" max="6156" width="14.375" style="214" customWidth="1"/>
    <col min="6157" max="6165" width="9.375" style="214" customWidth="1"/>
    <col min="6166" max="6166" width="9" style="214" customWidth="1"/>
    <col min="6167" max="6409" width="9" style="214" hidden="1"/>
    <col min="6410" max="6411" width="1.25" style="214" customWidth="1"/>
    <col min="6412" max="6412" width="14.375" style="214" customWidth="1"/>
    <col min="6413" max="6421" width="9.375" style="214" customWidth="1"/>
    <col min="6422" max="6422" width="9" style="214" customWidth="1"/>
    <col min="6423" max="6665" width="9" style="214" hidden="1"/>
    <col min="6666" max="6667" width="1.25" style="214" customWidth="1"/>
    <col min="6668" max="6668" width="14.375" style="214" customWidth="1"/>
    <col min="6669" max="6677" width="9.375" style="214" customWidth="1"/>
    <col min="6678" max="6678" width="9" style="214" customWidth="1"/>
    <col min="6679" max="6921" width="9" style="214" hidden="1"/>
    <col min="6922" max="6923" width="1.25" style="214" customWidth="1"/>
    <col min="6924" max="6924" width="14.375" style="214" customWidth="1"/>
    <col min="6925" max="6933" width="9.375" style="214" customWidth="1"/>
    <col min="6934" max="6934" width="9" style="214" customWidth="1"/>
    <col min="6935" max="7177" width="9" style="214" hidden="1"/>
    <col min="7178" max="7179" width="1.25" style="214" customWidth="1"/>
    <col min="7180" max="7180" width="14.375" style="214" customWidth="1"/>
    <col min="7181" max="7189" width="9.375" style="214" customWidth="1"/>
    <col min="7190" max="7190" width="9" style="214" customWidth="1"/>
    <col min="7191" max="7433" width="9" style="214" hidden="1"/>
    <col min="7434" max="7435" width="1.25" style="214" customWidth="1"/>
    <col min="7436" max="7436" width="14.375" style="214" customWidth="1"/>
    <col min="7437" max="7445" width="9.375" style="214" customWidth="1"/>
    <col min="7446" max="7446" width="9" style="214" customWidth="1"/>
    <col min="7447" max="7689" width="9" style="214" hidden="1"/>
    <col min="7690" max="7691" width="1.25" style="214" customWidth="1"/>
    <col min="7692" max="7692" width="14.375" style="214" customWidth="1"/>
    <col min="7693" max="7701" width="9.375" style="214" customWidth="1"/>
    <col min="7702" max="7702" width="9" style="214" customWidth="1"/>
    <col min="7703" max="7945" width="9" style="214" hidden="1"/>
    <col min="7946" max="7947" width="1.25" style="214" customWidth="1"/>
    <col min="7948" max="7948" width="14.375" style="214" customWidth="1"/>
    <col min="7949" max="7957" width="9.375" style="214" customWidth="1"/>
    <col min="7958" max="7958" width="9" style="214" customWidth="1"/>
    <col min="7959" max="8201" width="9" style="214" hidden="1"/>
    <col min="8202" max="8203" width="1.25" style="214" customWidth="1"/>
    <col min="8204" max="8204" width="14.375" style="214" customWidth="1"/>
    <col min="8205" max="8213" width="9.375" style="214" customWidth="1"/>
    <col min="8214" max="8214" width="9" style="214" customWidth="1"/>
    <col min="8215" max="8457" width="9" style="214" hidden="1"/>
    <col min="8458" max="8459" width="1.25" style="214" customWidth="1"/>
    <col min="8460" max="8460" width="14.375" style="214" customWidth="1"/>
    <col min="8461" max="8469" width="9.375" style="214" customWidth="1"/>
    <col min="8470" max="8470" width="9" style="214" customWidth="1"/>
    <col min="8471" max="8713" width="9" style="214" hidden="1"/>
    <col min="8714" max="8715" width="1.25" style="214" customWidth="1"/>
    <col min="8716" max="8716" width="14.375" style="214" customWidth="1"/>
    <col min="8717" max="8725" width="9.375" style="214" customWidth="1"/>
    <col min="8726" max="8726" width="9" style="214" customWidth="1"/>
    <col min="8727" max="8969" width="9" style="214" hidden="1"/>
    <col min="8970" max="8971" width="1.25" style="214" customWidth="1"/>
    <col min="8972" max="8972" width="14.375" style="214" customWidth="1"/>
    <col min="8973" max="8981" width="9.375" style="214" customWidth="1"/>
    <col min="8982" max="8982" width="9" style="214" customWidth="1"/>
    <col min="8983" max="9225" width="9" style="214" hidden="1"/>
    <col min="9226" max="9227" width="1.25" style="214" customWidth="1"/>
    <col min="9228" max="9228" width="14.375" style="214" customWidth="1"/>
    <col min="9229" max="9237" width="9.375" style="214" customWidth="1"/>
    <col min="9238" max="9238" width="9" style="214" customWidth="1"/>
    <col min="9239" max="9481" width="9" style="214" hidden="1"/>
    <col min="9482" max="9483" width="1.25" style="214" customWidth="1"/>
    <col min="9484" max="9484" width="14.375" style="214" customWidth="1"/>
    <col min="9485" max="9493" width="9.375" style="214" customWidth="1"/>
    <col min="9494" max="9494" width="9" style="214" customWidth="1"/>
    <col min="9495" max="9737" width="9" style="214" hidden="1"/>
    <col min="9738" max="9739" width="1.25" style="214" customWidth="1"/>
    <col min="9740" max="9740" width="14.375" style="214" customWidth="1"/>
    <col min="9741" max="9749" width="9.375" style="214" customWidth="1"/>
    <col min="9750" max="9750" width="9" style="214" customWidth="1"/>
    <col min="9751" max="9993" width="9" style="214" hidden="1"/>
    <col min="9994" max="9995" width="1.25" style="214" customWidth="1"/>
    <col min="9996" max="9996" width="14.375" style="214" customWidth="1"/>
    <col min="9997" max="10005" width="9.375" style="214" customWidth="1"/>
    <col min="10006" max="10006" width="9" style="214" customWidth="1"/>
    <col min="10007" max="10249" width="9" style="214" hidden="1"/>
    <col min="10250" max="10251" width="1.25" style="214" customWidth="1"/>
    <col min="10252" max="10252" width="14.375" style="214" customWidth="1"/>
    <col min="10253" max="10261" width="9.375" style="214" customWidth="1"/>
    <col min="10262" max="10262" width="9" style="214" customWidth="1"/>
    <col min="10263" max="10505" width="9" style="214" hidden="1"/>
    <col min="10506" max="10507" width="1.25" style="214" customWidth="1"/>
    <col min="10508" max="10508" width="14.375" style="214" customWidth="1"/>
    <col min="10509" max="10517" width="9.375" style="214" customWidth="1"/>
    <col min="10518" max="10518" width="9" style="214" customWidth="1"/>
    <col min="10519" max="10761" width="9" style="214" hidden="1"/>
    <col min="10762" max="10763" width="1.25" style="214" customWidth="1"/>
    <col min="10764" max="10764" width="14.375" style="214" customWidth="1"/>
    <col min="10765" max="10773" width="9.375" style="214" customWidth="1"/>
    <col min="10774" max="10774" width="9" style="214" customWidth="1"/>
    <col min="10775" max="11017" width="9" style="214" hidden="1"/>
    <col min="11018" max="11019" width="1.25" style="214" customWidth="1"/>
    <col min="11020" max="11020" width="14.375" style="214" customWidth="1"/>
    <col min="11021" max="11029" width="9.375" style="214" customWidth="1"/>
    <col min="11030" max="11030" width="9" style="214" customWidth="1"/>
    <col min="11031" max="11273" width="9" style="214" hidden="1"/>
    <col min="11274" max="11275" width="1.25" style="214" customWidth="1"/>
    <col min="11276" max="11276" width="14.375" style="214" customWidth="1"/>
    <col min="11277" max="11285" width="9.375" style="214" customWidth="1"/>
    <col min="11286" max="11286" width="9" style="214" customWidth="1"/>
    <col min="11287" max="11529" width="9" style="214" hidden="1"/>
    <col min="11530" max="11531" width="1.25" style="214" customWidth="1"/>
    <col min="11532" max="11532" width="14.375" style="214" customWidth="1"/>
    <col min="11533" max="11541" width="9.375" style="214" customWidth="1"/>
    <col min="11542" max="11542" width="9" style="214" customWidth="1"/>
    <col min="11543" max="11785" width="9" style="214" hidden="1"/>
    <col min="11786" max="11787" width="1.25" style="214" customWidth="1"/>
    <col min="11788" max="11788" width="14.375" style="214" customWidth="1"/>
    <col min="11789" max="11797" width="9.375" style="214" customWidth="1"/>
    <col min="11798" max="11798" width="9" style="214" customWidth="1"/>
    <col min="11799" max="12041" width="9" style="214" hidden="1"/>
    <col min="12042" max="12043" width="1.25" style="214" customWidth="1"/>
    <col min="12044" max="12044" width="14.375" style="214" customWidth="1"/>
    <col min="12045" max="12053" width="9.375" style="214" customWidth="1"/>
    <col min="12054" max="12054" width="9" style="214" customWidth="1"/>
    <col min="12055" max="12297" width="9" style="214" hidden="1"/>
    <col min="12298" max="12299" width="1.25" style="214" customWidth="1"/>
    <col min="12300" max="12300" width="14.375" style="214" customWidth="1"/>
    <col min="12301" max="12309" width="9.375" style="214" customWidth="1"/>
    <col min="12310" max="12310" width="9" style="214" customWidth="1"/>
    <col min="12311" max="12553" width="9" style="214" hidden="1"/>
    <col min="12554" max="12555" width="1.25" style="214" customWidth="1"/>
    <col min="12556" max="12556" width="14.375" style="214" customWidth="1"/>
    <col min="12557" max="12565" width="9.375" style="214" customWidth="1"/>
    <col min="12566" max="12566" width="9" style="214" customWidth="1"/>
    <col min="12567" max="12809" width="9" style="214" hidden="1"/>
    <col min="12810" max="12811" width="1.25" style="214" customWidth="1"/>
    <col min="12812" max="12812" width="14.375" style="214" customWidth="1"/>
    <col min="12813" max="12821" width="9.375" style="214" customWidth="1"/>
    <col min="12822" max="12822" width="9" style="214" customWidth="1"/>
    <col min="12823" max="13065" width="9" style="214" hidden="1"/>
    <col min="13066" max="13067" width="1.25" style="214" customWidth="1"/>
    <col min="13068" max="13068" width="14.375" style="214" customWidth="1"/>
    <col min="13069" max="13077" width="9.375" style="214" customWidth="1"/>
    <col min="13078" max="13078" width="9" style="214" customWidth="1"/>
    <col min="13079" max="13321" width="9" style="214" hidden="1"/>
    <col min="13322" max="13323" width="1.25" style="214" customWidth="1"/>
    <col min="13324" max="13324" width="14.375" style="214" customWidth="1"/>
    <col min="13325" max="13333" width="9.375" style="214" customWidth="1"/>
    <col min="13334" max="13334" width="9" style="214" customWidth="1"/>
    <col min="13335" max="13577" width="9" style="214" hidden="1"/>
    <col min="13578" max="13579" width="1.25" style="214" customWidth="1"/>
    <col min="13580" max="13580" width="14.375" style="214" customWidth="1"/>
    <col min="13581" max="13589" width="9.375" style="214" customWidth="1"/>
    <col min="13590" max="13590" width="9" style="214" customWidth="1"/>
    <col min="13591" max="13833" width="9" style="214" hidden="1"/>
    <col min="13834" max="13835" width="1.25" style="214" customWidth="1"/>
    <col min="13836" max="13836" width="14.375" style="214" customWidth="1"/>
    <col min="13837" max="13845" width="9.375" style="214" customWidth="1"/>
    <col min="13846" max="13846" width="9" style="214" customWidth="1"/>
    <col min="13847" max="14089" width="9" style="214" hidden="1"/>
    <col min="14090" max="14091" width="1.25" style="214" customWidth="1"/>
    <col min="14092" max="14092" width="14.375" style="214" customWidth="1"/>
    <col min="14093" max="14101" width="9.375" style="214" customWidth="1"/>
    <col min="14102" max="14102" width="9" style="214" customWidth="1"/>
    <col min="14103" max="14345" width="9" style="214" hidden="1"/>
    <col min="14346" max="14347" width="1.25" style="214" customWidth="1"/>
    <col min="14348" max="14348" width="14.375" style="214" customWidth="1"/>
    <col min="14349" max="14357" width="9.375" style="214" customWidth="1"/>
    <col min="14358" max="14358" width="9" style="214" customWidth="1"/>
    <col min="14359" max="14601" width="9" style="214" hidden="1"/>
    <col min="14602" max="14603" width="1.25" style="214" customWidth="1"/>
    <col min="14604" max="14604" width="14.375" style="214" customWidth="1"/>
    <col min="14605" max="14613" width="9.375" style="214" customWidth="1"/>
    <col min="14614" max="14614" width="9" style="214" customWidth="1"/>
    <col min="14615" max="14857" width="9" style="214" hidden="1"/>
    <col min="14858" max="14859" width="1.25" style="214" customWidth="1"/>
    <col min="14860" max="14860" width="14.375" style="214" customWidth="1"/>
    <col min="14861" max="14869" width="9.375" style="214" customWidth="1"/>
    <col min="14870" max="14870" width="9" style="214" customWidth="1"/>
    <col min="14871" max="15113" width="9" style="214" hidden="1"/>
    <col min="15114" max="15115" width="1.25" style="214" customWidth="1"/>
    <col min="15116" max="15116" width="14.375" style="214" customWidth="1"/>
    <col min="15117" max="15125" width="9.375" style="214" customWidth="1"/>
    <col min="15126" max="15126" width="9" style="214" customWidth="1"/>
    <col min="15127" max="15369" width="9" style="214" hidden="1"/>
    <col min="15370" max="15371" width="1.25" style="214" customWidth="1"/>
    <col min="15372" max="15372" width="14.375" style="214" customWidth="1"/>
    <col min="15373" max="15381" width="9.375" style="214" customWidth="1"/>
    <col min="15382" max="15382" width="9" style="214" customWidth="1"/>
    <col min="15383" max="15625" width="9" style="214" hidden="1"/>
    <col min="15626" max="15627" width="1.25" style="214" customWidth="1"/>
    <col min="15628" max="15628" width="14.375" style="214" customWidth="1"/>
    <col min="15629" max="15637" width="9.375" style="214" customWidth="1"/>
    <col min="15638" max="15638" width="9" style="214" customWidth="1"/>
    <col min="15639" max="15881" width="9" style="214" hidden="1"/>
    <col min="15882" max="15883" width="1.25" style="214" customWidth="1"/>
    <col min="15884" max="15884" width="14.375" style="214" customWidth="1"/>
    <col min="15885" max="15893" width="9.375" style="214" customWidth="1"/>
    <col min="15894" max="15894" width="9" style="214" customWidth="1"/>
    <col min="15895" max="16384" width="9" style="214" hidden="1"/>
  </cols>
  <sheetData>
    <row r="1" spans="1:12" ht="7.5" customHeight="1">
      <c r="C1" s="698"/>
      <c r="D1" s="698"/>
      <c r="E1" s="698"/>
      <c r="F1" s="698"/>
      <c r="G1" s="698"/>
      <c r="H1" s="698"/>
      <c r="I1" s="698"/>
      <c r="J1" s="698"/>
      <c r="K1" s="698"/>
      <c r="L1" s="698"/>
    </row>
    <row r="2" spans="1:12" ht="30" customHeight="1">
      <c r="A2" s="1828" t="s">
        <v>1686</v>
      </c>
      <c r="B2" s="1828"/>
      <c r="C2" s="1828"/>
      <c r="D2" s="1828"/>
      <c r="E2" s="1828"/>
      <c r="F2" s="1828"/>
      <c r="G2" s="1828"/>
      <c r="H2" s="1828"/>
      <c r="I2" s="1828"/>
      <c r="J2" s="1828"/>
      <c r="K2" s="1828"/>
      <c r="L2" s="1828"/>
    </row>
    <row r="3" spans="1:12" ht="37.5" customHeight="1">
      <c r="A3" s="738"/>
      <c r="B3" s="738"/>
      <c r="C3" s="778"/>
      <c r="D3" s="778"/>
      <c r="E3" s="778"/>
      <c r="F3" s="778"/>
      <c r="G3" s="778"/>
      <c r="H3" s="778"/>
      <c r="I3" s="778"/>
      <c r="J3" s="778"/>
      <c r="K3" s="778"/>
      <c r="L3" s="778"/>
    </row>
    <row r="4" spans="1:12" ht="22.5" customHeight="1">
      <c r="A4" s="738"/>
      <c r="B4" s="741" t="s">
        <v>1630</v>
      </c>
      <c r="C4" s="742"/>
      <c r="D4" s="742"/>
      <c r="E4" s="742"/>
      <c r="F4" s="742"/>
      <c r="G4" s="742"/>
      <c r="H4" s="742"/>
      <c r="I4" s="742"/>
      <c r="J4" s="740"/>
      <c r="K4" s="740"/>
      <c r="L4" s="740"/>
    </row>
    <row r="5" spans="1:12" ht="15" customHeight="1" thickBot="1">
      <c r="A5" s="738"/>
      <c r="B5" s="738"/>
      <c r="C5" s="739"/>
      <c r="D5" s="743"/>
      <c r="E5" s="740"/>
      <c r="F5" s="740"/>
      <c r="G5" s="740"/>
      <c r="H5" s="740"/>
      <c r="I5" s="740"/>
      <c r="J5" s="740"/>
      <c r="K5" s="740"/>
      <c r="L5" s="745" t="s">
        <v>1631</v>
      </c>
    </row>
    <row r="6" spans="1:12" ht="22.5" customHeight="1">
      <c r="A6" s="738"/>
      <c r="B6" s="738"/>
      <c r="C6" s="779" t="s">
        <v>309</v>
      </c>
      <c r="D6" s="767" t="s">
        <v>1632</v>
      </c>
      <c r="E6" s="767" t="s">
        <v>1633</v>
      </c>
      <c r="F6" s="780" t="s">
        <v>1634</v>
      </c>
      <c r="G6" s="781" t="s">
        <v>1635</v>
      </c>
      <c r="H6" s="767" t="s">
        <v>9</v>
      </c>
      <c r="I6" s="781" t="s">
        <v>10</v>
      </c>
      <c r="J6" s="767" t="s">
        <v>11</v>
      </c>
      <c r="K6" s="781" t="s">
        <v>12</v>
      </c>
      <c r="L6" s="768" t="s">
        <v>314</v>
      </c>
    </row>
    <row r="7" spans="1:12" ht="22.5" customHeight="1">
      <c r="A7" s="738"/>
      <c r="B7" s="738"/>
      <c r="C7" s="769" t="s">
        <v>1636</v>
      </c>
      <c r="D7" s="782">
        <v>5756951</v>
      </c>
      <c r="E7" s="782">
        <v>6840913</v>
      </c>
      <c r="F7" s="782">
        <v>4</v>
      </c>
      <c r="G7" s="782">
        <v>9869865</v>
      </c>
      <c r="H7" s="782">
        <v>9156932</v>
      </c>
      <c r="I7" s="782">
        <v>5603387</v>
      </c>
      <c r="J7" s="782">
        <v>3924052</v>
      </c>
      <c r="K7" s="782">
        <v>2611526</v>
      </c>
      <c r="L7" s="783">
        <v>43763630</v>
      </c>
    </row>
    <row r="8" spans="1:12" ht="22.5" customHeight="1">
      <c r="A8" s="738"/>
      <c r="B8" s="738"/>
      <c r="C8" s="772" t="s">
        <v>1637</v>
      </c>
      <c r="D8" s="773">
        <v>80078</v>
      </c>
      <c r="E8" s="773">
        <v>163882</v>
      </c>
      <c r="F8" s="773">
        <v>0</v>
      </c>
      <c r="G8" s="773">
        <v>203708</v>
      </c>
      <c r="H8" s="773">
        <v>298671</v>
      </c>
      <c r="I8" s="773">
        <v>170392</v>
      </c>
      <c r="J8" s="773">
        <v>121729</v>
      </c>
      <c r="K8" s="773">
        <v>119171</v>
      </c>
      <c r="L8" s="774">
        <v>1157631</v>
      </c>
    </row>
    <row r="9" spans="1:12" ht="22.5" customHeight="1" thickBot="1">
      <c r="A9" s="738"/>
      <c r="B9" s="738"/>
      <c r="C9" s="775" t="s">
        <v>1638</v>
      </c>
      <c r="D9" s="776">
        <v>5837029</v>
      </c>
      <c r="E9" s="776">
        <v>7004795</v>
      </c>
      <c r="F9" s="776">
        <v>4</v>
      </c>
      <c r="G9" s="776">
        <v>10073573</v>
      </c>
      <c r="H9" s="776">
        <v>9455603</v>
      </c>
      <c r="I9" s="776">
        <v>5773779</v>
      </c>
      <c r="J9" s="776">
        <v>4045781</v>
      </c>
      <c r="K9" s="776">
        <v>2730697</v>
      </c>
      <c r="L9" s="777">
        <v>44921261</v>
      </c>
    </row>
    <row r="10" spans="1:12" ht="16.5" customHeight="1">
      <c r="A10" s="738"/>
      <c r="B10" s="738"/>
      <c r="C10" s="784" t="s">
        <v>1639</v>
      </c>
      <c r="D10" s="785"/>
      <c r="E10" s="785"/>
      <c r="F10" s="785"/>
      <c r="G10" s="785"/>
      <c r="H10" s="785"/>
      <c r="I10" s="785"/>
      <c r="J10" s="785"/>
      <c r="K10" s="785"/>
      <c r="L10" s="785"/>
    </row>
    <row r="11" spans="1:12" ht="22.5" customHeight="1">
      <c r="B11" s="165" t="s">
        <v>1640</v>
      </c>
      <c r="C11" s="166"/>
      <c r="D11" s="166"/>
      <c r="E11" s="166"/>
      <c r="F11" s="166"/>
      <c r="G11" s="166"/>
      <c r="H11" s="166"/>
      <c r="I11" s="166"/>
      <c r="J11" s="166"/>
      <c r="K11" s="166"/>
      <c r="L11" s="225"/>
    </row>
    <row r="12" spans="1:12" ht="14.25" customHeight="1" thickBot="1">
      <c r="C12" s="700"/>
      <c r="D12" s="700"/>
      <c r="E12" s="700"/>
      <c r="F12" s="701"/>
      <c r="G12" s="699"/>
      <c r="H12" s="699"/>
      <c r="I12" s="699"/>
      <c r="J12" s="699"/>
      <c r="K12" s="699"/>
      <c r="L12" s="702" t="s">
        <v>1641</v>
      </c>
    </row>
    <row r="13" spans="1:12" ht="18.75" customHeight="1">
      <c r="C13" s="704" t="s">
        <v>309</v>
      </c>
      <c r="D13" s="705" t="s">
        <v>1632</v>
      </c>
      <c r="E13" s="705" t="s">
        <v>1633</v>
      </c>
      <c r="F13" s="706" t="s">
        <v>1634</v>
      </c>
      <c r="G13" s="707" t="s">
        <v>1635</v>
      </c>
      <c r="H13" s="705" t="s">
        <v>9</v>
      </c>
      <c r="I13" s="707" t="s">
        <v>10</v>
      </c>
      <c r="J13" s="705" t="s">
        <v>11</v>
      </c>
      <c r="K13" s="707" t="s">
        <v>12</v>
      </c>
      <c r="L13" s="708" t="s">
        <v>314</v>
      </c>
    </row>
    <row r="14" spans="1:12" ht="18.75" customHeight="1">
      <c r="C14" s="709" t="s">
        <v>1642</v>
      </c>
      <c r="D14" s="710">
        <v>2390178</v>
      </c>
      <c r="E14" s="710">
        <v>2890513</v>
      </c>
      <c r="F14" s="710">
        <v>3</v>
      </c>
      <c r="G14" s="710">
        <v>3501851</v>
      </c>
      <c r="H14" s="710">
        <v>3317610</v>
      </c>
      <c r="I14" s="710">
        <v>1840734</v>
      </c>
      <c r="J14" s="710">
        <v>1403954</v>
      </c>
      <c r="K14" s="710">
        <v>1155909</v>
      </c>
      <c r="L14" s="711">
        <v>16500752</v>
      </c>
    </row>
    <row r="15" spans="1:12" ht="18.75" customHeight="1">
      <c r="C15" s="712" t="s">
        <v>1643</v>
      </c>
      <c r="D15" s="713">
        <v>705</v>
      </c>
      <c r="E15" s="713">
        <v>4282</v>
      </c>
      <c r="F15" s="713">
        <v>0</v>
      </c>
      <c r="G15" s="713">
        <v>19717</v>
      </c>
      <c r="H15" s="713">
        <v>66273</v>
      </c>
      <c r="I15" s="713">
        <v>103738</v>
      </c>
      <c r="J15" s="713">
        <v>232338</v>
      </c>
      <c r="K15" s="713">
        <v>454175</v>
      </c>
      <c r="L15" s="714">
        <v>881228</v>
      </c>
    </row>
    <row r="16" spans="1:12" ht="18.75" customHeight="1">
      <c r="C16" s="712" t="s">
        <v>1644</v>
      </c>
      <c r="D16" s="713">
        <v>154645</v>
      </c>
      <c r="E16" s="713">
        <v>327259</v>
      </c>
      <c r="F16" s="713">
        <v>0</v>
      </c>
      <c r="G16" s="713">
        <v>729690</v>
      </c>
      <c r="H16" s="713">
        <v>921374</v>
      </c>
      <c r="I16" s="713">
        <v>675657</v>
      </c>
      <c r="J16" s="713">
        <v>697233</v>
      </c>
      <c r="K16" s="713">
        <v>800939</v>
      </c>
      <c r="L16" s="714">
        <v>4306797</v>
      </c>
    </row>
    <row r="17" spans="1:12" ht="18.75" customHeight="1">
      <c r="C17" s="712" t="s">
        <v>1645</v>
      </c>
      <c r="D17" s="713">
        <v>35928</v>
      </c>
      <c r="E17" s="713">
        <v>99017</v>
      </c>
      <c r="F17" s="180">
        <v>0</v>
      </c>
      <c r="G17" s="180">
        <v>150057</v>
      </c>
      <c r="H17" s="180">
        <v>234073</v>
      </c>
      <c r="I17" s="180">
        <v>178659</v>
      </c>
      <c r="J17" s="180">
        <v>164157</v>
      </c>
      <c r="K17" s="180">
        <v>155023</v>
      </c>
      <c r="L17" s="181">
        <v>1016914</v>
      </c>
    </row>
    <row r="18" spans="1:12" ht="18.75" customHeight="1">
      <c r="C18" s="712" t="s">
        <v>1646</v>
      </c>
      <c r="D18" s="713">
        <v>152198</v>
      </c>
      <c r="E18" s="713">
        <v>212142</v>
      </c>
      <c r="F18" s="180">
        <v>0</v>
      </c>
      <c r="G18" s="180">
        <v>936344</v>
      </c>
      <c r="H18" s="180">
        <v>1176424</v>
      </c>
      <c r="I18" s="180">
        <v>1125463</v>
      </c>
      <c r="J18" s="180">
        <v>1133511</v>
      </c>
      <c r="K18" s="180">
        <v>1139644</v>
      </c>
      <c r="L18" s="181">
        <v>5875726</v>
      </c>
    </row>
    <row r="19" spans="1:12" ht="18.75" customHeight="1">
      <c r="C19" s="712" t="s">
        <v>1647</v>
      </c>
      <c r="D19" s="713">
        <v>2590071</v>
      </c>
      <c r="E19" s="713">
        <v>3159846</v>
      </c>
      <c r="F19" s="713">
        <v>4</v>
      </c>
      <c r="G19" s="713">
        <v>5471115</v>
      </c>
      <c r="H19" s="713">
        <v>4707517</v>
      </c>
      <c r="I19" s="713">
        <v>2717198</v>
      </c>
      <c r="J19" s="713">
        <v>1627486</v>
      </c>
      <c r="K19" s="713">
        <v>897177</v>
      </c>
      <c r="L19" s="714">
        <v>21170414</v>
      </c>
    </row>
    <row r="20" spans="1:12" ht="18.75" customHeight="1">
      <c r="C20" s="712" t="s">
        <v>1648</v>
      </c>
      <c r="D20" s="713">
        <v>615726</v>
      </c>
      <c r="E20" s="713">
        <v>959446</v>
      </c>
      <c r="F20" s="713">
        <v>0</v>
      </c>
      <c r="G20" s="713">
        <v>1542967</v>
      </c>
      <c r="H20" s="713">
        <v>1620857</v>
      </c>
      <c r="I20" s="713">
        <v>938620</v>
      </c>
      <c r="J20" s="713">
        <v>569166</v>
      </c>
      <c r="K20" s="713">
        <v>272141</v>
      </c>
      <c r="L20" s="714">
        <v>6518923</v>
      </c>
    </row>
    <row r="21" spans="1:12" ht="18.75" customHeight="1">
      <c r="C21" s="712" t="s">
        <v>1649</v>
      </c>
      <c r="D21" s="713">
        <v>31708</v>
      </c>
      <c r="E21" s="713">
        <v>86758</v>
      </c>
      <c r="F21" s="713">
        <v>0</v>
      </c>
      <c r="G21" s="713">
        <v>581147</v>
      </c>
      <c r="H21" s="713">
        <v>910122</v>
      </c>
      <c r="I21" s="713">
        <v>1022412</v>
      </c>
      <c r="J21" s="713">
        <v>781765</v>
      </c>
      <c r="K21" s="713">
        <v>507187</v>
      </c>
      <c r="L21" s="714">
        <v>3921099</v>
      </c>
    </row>
    <row r="22" spans="1:12" ht="18.75" customHeight="1">
      <c r="C22" s="712" t="s">
        <v>1650</v>
      </c>
      <c r="D22" s="713">
        <v>2529</v>
      </c>
      <c r="E22" s="713">
        <v>9687</v>
      </c>
      <c r="F22" s="713">
        <v>0</v>
      </c>
      <c r="G22" s="713">
        <v>75137</v>
      </c>
      <c r="H22" s="713">
        <v>134833</v>
      </c>
      <c r="I22" s="713">
        <v>146170</v>
      </c>
      <c r="J22" s="713">
        <v>127799</v>
      </c>
      <c r="K22" s="713">
        <v>101696</v>
      </c>
      <c r="L22" s="714">
        <v>597851</v>
      </c>
    </row>
    <row r="23" spans="1:12" ht="18.75" customHeight="1">
      <c r="C23" s="712" t="s">
        <v>1651</v>
      </c>
      <c r="D23" s="713">
        <v>135</v>
      </c>
      <c r="E23" s="713">
        <v>543</v>
      </c>
      <c r="F23" s="713">
        <v>0</v>
      </c>
      <c r="G23" s="713">
        <v>3636</v>
      </c>
      <c r="H23" s="713">
        <v>6081</v>
      </c>
      <c r="I23" s="713">
        <v>6364</v>
      </c>
      <c r="J23" s="713">
        <v>7408</v>
      </c>
      <c r="K23" s="713">
        <v>10878</v>
      </c>
      <c r="L23" s="714">
        <v>35045</v>
      </c>
    </row>
    <row r="24" spans="1:12" ht="18.75" customHeight="1">
      <c r="C24" s="712" t="s">
        <v>1652</v>
      </c>
      <c r="D24" s="713">
        <v>1252095</v>
      </c>
      <c r="E24" s="713">
        <v>2482927</v>
      </c>
      <c r="F24" s="713">
        <v>4</v>
      </c>
      <c r="G24" s="713">
        <v>3118418</v>
      </c>
      <c r="H24" s="713">
        <v>5132560</v>
      </c>
      <c r="I24" s="713">
        <v>3501831</v>
      </c>
      <c r="J24" s="713">
        <v>2761717</v>
      </c>
      <c r="K24" s="713">
        <v>1979822</v>
      </c>
      <c r="L24" s="714">
        <v>20229374</v>
      </c>
    </row>
    <row r="25" spans="1:12" ht="18.75" customHeight="1">
      <c r="C25" s="183" t="s">
        <v>1653</v>
      </c>
      <c r="D25" s="713">
        <v>157150</v>
      </c>
      <c r="E25" s="713">
        <v>139798</v>
      </c>
      <c r="F25" s="713">
        <v>0</v>
      </c>
      <c r="G25" s="713">
        <v>497506</v>
      </c>
      <c r="H25" s="713">
        <v>424523</v>
      </c>
      <c r="I25" s="713">
        <v>366511</v>
      </c>
      <c r="J25" s="713">
        <v>378659</v>
      </c>
      <c r="K25" s="713">
        <v>284587</v>
      </c>
      <c r="L25" s="714">
        <v>2248734</v>
      </c>
    </row>
    <row r="26" spans="1:12" ht="18.75" customHeight="1" thickBot="1">
      <c r="C26" s="184" t="s">
        <v>1654</v>
      </c>
      <c r="D26" s="715">
        <v>5581700</v>
      </c>
      <c r="E26" s="715">
        <v>6746445</v>
      </c>
      <c r="F26" s="715">
        <v>1</v>
      </c>
      <c r="G26" s="715">
        <v>9242940</v>
      </c>
      <c r="H26" s="715">
        <v>8589835</v>
      </c>
      <c r="I26" s="715">
        <v>4966586</v>
      </c>
      <c r="J26" s="715">
        <v>3313330</v>
      </c>
      <c r="K26" s="715">
        <v>2194826</v>
      </c>
      <c r="L26" s="716">
        <v>40635663</v>
      </c>
    </row>
    <row r="27" spans="1:12" ht="9.75" customHeight="1">
      <c r="C27" s="717" t="s">
        <v>1655</v>
      </c>
      <c r="D27" s="718"/>
      <c r="E27" s="718"/>
      <c r="F27" s="212"/>
      <c r="G27" s="212"/>
      <c r="H27" s="211"/>
      <c r="I27" s="211"/>
      <c r="J27" s="211"/>
      <c r="K27" s="211"/>
      <c r="L27" s="211"/>
    </row>
    <row r="28" spans="1:12" ht="9.75" customHeight="1">
      <c r="C28" s="719" t="s">
        <v>1656</v>
      </c>
      <c r="D28" s="717"/>
      <c r="E28" s="717"/>
      <c r="F28" s="701"/>
      <c r="G28" s="720"/>
      <c r="H28" s="720"/>
      <c r="I28" s="699"/>
      <c r="J28" s="699"/>
      <c r="K28" s="699"/>
      <c r="L28" s="699"/>
    </row>
    <row r="29" spans="1:12" ht="9.75" customHeight="1">
      <c r="C29" s="719" t="s">
        <v>1657</v>
      </c>
      <c r="D29" s="717"/>
      <c r="E29" s="717"/>
      <c r="F29" s="701"/>
      <c r="G29" s="720"/>
      <c r="H29" s="720"/>
      <c r="I29" s="699"/>
      <c r="J29" s="699"/>
      <c r="K29" s="699"/>
      <c r="L29" s="699"/>
    </row>
    <row r="30" spans="1:12" ht="22.5" customHeight="1">
      <c r="A30" s="738"/>
      <c r="B30" s="741" t="s">
        <v>1658</v>
      </c>
      <c r="C30" s="742"/>
      <c r="D30" s="742"/>
      <c r="E30" s="742"/>
      <c r="F30" s="742"/>
      <c r="G30" s="742"/>
      <c r="H30" s="742"/>
      <c r="I30" s="742"/>
      <c r="J30" s="742"/>
      <c r="K30" s="742"/>
      <c r="L30" s="740"/>
    </row>
    <row r="31" spans="1:12" ht="15" customHeight="1" thickBot="1">
      <c r="A31" s="738"/>
      <c r="B31" s="738"/>
      <c r="C31" s="739"/>
      <c r="D31" s="739"/>
      <c r="E31" s="739"/>
      <c r="F31" s="743"/>
      <c r="G31" s="740"/>
      <c r="H31" s="740"/>
      <c r="I31" s="740"/>
      <c r="J31" s="740"/>
      <c r="K31" s="740"/>
      <c r="L31" s="745"/>
    </row>
    <row r="32" spans="1:12" ht="22.5" customHeight="1">
      <c r="A32" s="738"/>
      <c r="B32" s="738"/>
      <c r="C32" s="746" t="s">
        <v>309</v>
      </c>
      <c r="D32" s="747" t="s">
        <v>1632</v>
      </c>
      <c r="E32" s="747" t="s">
        <v>1633</v>
      </c>
      <c r="F32" s="755" t="s">
        <v>1634</v>
      </c>
      <c r="G32" s="748" t="s">
        <v>1635</v>
      </c>
      <c r="H32" s="747" t="s">
        <v>9</v>
      </c>
      <c r="I32" s="748" t="s">
        <v>10</v>
      </c>
      <c r="J32" s="747" t="s">
        <v>11</v>
      </c>
      <c r="K32" s="748" t="s">
        <v>12</v>
      </c>
      <c r="L32" s="749" t="s">
        <v>314</v>
      </c>
    </row>
    <row r="33" spans="1:12" ht="21" customHeight="1">
      <c r="A33" s="738"/>
      <c r="B33" s="738"/>
      <c r="C33" s="756" t="s">
        <v>1659</v>
      </c>
      <c r="D33" s="757">
        <v>0</v>
      </c>
      <c r="E33" s="757">
        <v>419</v>
      </c>
      <c r="F33" s="757">
        <v>-115</v>
      </c>
      <c r="G33" s="757">
        <v>43185675</v>
      </c>
      <c r="H33" s="757">
        <v>54470592</v>
      </c>
      <c r="I33" s="757">
        <v>47641361</v>
      </c>
      <c r="J33" s="757">
        <v>47679312</v>
      </c>
      <c r="K33" s="757">
        <v>48204695</v>
      </c>
      <c r="L33" s="758">
        <v>241181939</v>
      </c>
    </row>
    <row r="34" spans="1:12" ht="21" customHeight="1">
      <c r="A34" s="738"/>
      <c r="B34" s="738"/>
      <c r="C34" s="759" t="s">
        <v>1660</v>
      </c>
      <c r="D34" s="760">
        <v>2378</v>
      </c>
      <c r="E34" s="760">
        <v>18747</v>
      </c>
      <c r="F34" s="760">
        <v>0</v>
      </c>
      <c r="G34" s="760">
        <v>81634</v>
      </c>
      <c r="H34" s="760">
        <v>293661</v>
      </c>
      <c r="I34" s="760">
        <v>483652</v>
      </c>
      <c r="J34" s="760">
        <v>1101347</v>
      </c>
      <c r="K34" s="760">
        <v>2350438</v>
      </c>
      <c r="L34" s="761">
        <v>4331857</v>
      </c>
    </row>
    <row r="35" spans="1:12" ht="21" customHeight="1">
      <c r="A35" s="738"/>
      <c r="B35" s="738"/>
      <c r="C35" s="759" t="s">
        <v>1661</v>
      </c>
      <c r="D35" s="760">
        <v>828110</v>
      </c>
      <c r="E35" s="760">
        <v>2473479</v>
      </c>
      <c r="F35" s="760">
        <v>0</v>
      </c>
      <c r="G35" s="760">
        <v>5121469</v>
      </c>
      <c r="H35" s="760">
        <v>7329674</v>
      </c>
      <c r="I35" s="760">
        <v>5567822</v>
      </c>
      <c r="J35" s="760">
        <v>5818115</v>
      </c>
      <c r="K35" s="760">
        <v>7412073</v>
      </c>
      <c r="L35" s="761">
        <v>34550742</v>
      </c>
    </row>
    <row r="36" spans="1:12" ht="21" customHeight="1">
      <c r="A36" s="738"/>
      <c r="B36" s="738"/>
      <c r="C36" s="759" t="s">
        <v>1662</v>
      </c>
      <c r="D36" s="760">
        <v>292866</v>
      </c>
      <c r="E36" s="760">
        <v>1025888</v>
      </c>
      <c r="F36" s="760">
        <v>0</v>
      </c>
      <c r="G36" s="760">
        <v>1646203</v>
      </c>
      <c r="H36" s="760">
        <v>2598675</v>
      </c>
      <c r="I36" s="760">
        <v>2017683</v>
      </c>
      <c r="J36" s="760">
        <v>1832237</v>
      </c>
      <c r="K36" s="760">
        <v>1750435</v>
      </c>
      <c r="L36" s="761">
        <v>11163987</v>
      </c>
    </row>
    <row r="37" spans="1:12" ht="21" customHeight="1">
      <c r="A37" s="738"/>
      <c r="B37" s="738"/>
      <c r="C37" s="759" t="s">
        <v>1663</v>
      </c>
      <c r="D37" s="760">
        <v>233</v>
      </c>
      <c r="E37" s="760">
        <v>533</v>
      </c>
      <c r="F37" s="760">
        <v>0</v>
      </c>
      <c r="G37" s="760">
        <v>50458227</v>
      </c>
      <c r="H37" s="760">
        <v>47200317</v>
      </c>
      <c r="I37" s="760">
        <v>30912356</v>
      </c>
      <c r="J37" s="760">
        <v>18464141</v>
      </c>
      <c r="K37" s="760">
        <v>9924656</v>
      </c>
      <c r="L37" s="761">
        <v>156960463</v>
      </c>
    </row>
    <row r="38" spans="1:12" ht="21" customHeight="1">
      <c r="A38" s="738"/>
      <c r="B38" s="738"/>
      <c r="C38" s="759" t="s">
        <v>1664</v>
      </c>
      <c r="D38" s="760">
        <v>47</v>
      </c>
      <c r="E38" s="760">
        <v>194</v>
      </c>
      <c r="F38" s="760">
        <v>0</v>
      </c>
      <c r="G38" s="760">
        <v>12650094</v>
      </c>
      <c r="H38" s="760">
        <v>13807820</v>
      </c>
      <c r="I38" s="760">
        <v>8312858</v>
      </c>
      <c r="J38" s="760">
        <v>4903487</v>
      </c>
      <c r="K38" s="760">
        <v>2240751</v>
      </c>
      <c r="L38" s="761">
        <v>41915251</v>
      </c>
    </row>
    <row r="39" spans="1:12" ht="21" customHeight="1">
      <c r="A39" s="738"/>
      <c r="B39" s="738"/>
      <c r="C39" s="759" t="s">
        <v>1665</v>
      </c>
      <c r="D39" s="760">
        <v>141180</v>
      </c>
      <c r="E39" s="760">
        <v>483374</v>
      </c>
      <c r="F39" s="760">
        <v>0</v>
      </c>
      <c r="G39" s="760">
        <v>4278578</v>
      </c>
      <c r="H39" s="760">
        <v>7932326</v>
      </c>
      <c r="I39" s="760">
        <v>12727038</v>
      </c>
      <c r="J39" s="760">
        <v>10643751</v>
      </c>
      <c r="K39" s="760">
        <v>6559885</v>
      </c>
      <c r="L39" s="761">
        <v>42766132</v>
      </c>
    </row>
    <row r="40" spans="1:12" ht="21" customHeight="1">
      <c r="A40" s="738"/>
      <c r="B40" s="738"/>
      <c r="C40" s="759" t="s">
        <v>1666</v>
      </c>
      <c r="D40" s="760">
        <v>10036</v>
      </c>
      <c r="E40" s="760">
        <v>47551</v>
      </c>
      <c r="F40" s="760">
        <v>0</v>
      </c>
      <c r="G40" s="760">
        <v>441419</v>
      </c>
      <c r="H40" s="760">
        <v>878329</v>
      </c>
      <c r="I40" s="760">
        <v>1147739</v>
      </c>
      <c r="J40" s="760">
        <v>1087672</v>
      </c>
      <c r="K40" s="760">
        <v>897662</v>
      </c>
      <c r="L40" s="761">
        <v>4510408</v>
      </c>
    </row>
    <row r="41" spans="1:12" ht="21" customHeight="1" thickBot="1">
      <c r="A41" s="738"/>
      <c r="B41" s="738"/>
      <c r="C41" s="762" t="s">
        <v>1667</v>
      </c>
      <c r="D41" s="763">
        <v>564</v>
      </c>
      <c r="E41" s="763">
        <v>3007</v>
      </c>
      <c r="F41" s="763">
        <v>0</v>
      </c>
      <c r="G41" s="763">
        <v>24859</v>
      </c>
      <c r="H41" s="763">
        <v>48173</v>
      </c>
      <c r="I41" s="763">
        <v>62865</v>
      </c>
      <c r="J41" s="763">
        <v>80804</v>
      </c>
      <c r="K41" s="763">
        <v>122978</v>
      </c>
      <c r="L41" s="764">
        <v>343250</v>
      </c>
    </row>
    <row r="42" spans="1:12" ht="12" customHeight="1">
      <c r="A42" s="738"/>
      <c r="B42" s="738"/>
      <c r="C42" s="765" t="s">
        <v>1668</v>
      </c>
      <c r="D42" s="765"/>
      <c r="E42" s="765"/>
      <c r="F42" s="743"/>
      <c r="G42" s="744"/>
      <c r="H42" s="744"/>
      <c r="I42" s="740"/>
      <c r="J42" s="740"/>
      <c r="K42" s="740"/>
      <c r="L42" s="740"/>
    </row>
    <row r="43" spans="1:12" ht="12" customHeight="1">
      <c r="A43" s="738"/>
      <c r="B43" s="738"/>
      <c r="C43" s="754" t="s">
        <v>1669</v>
      </c>
      <c r="D43" s="765"/>
      <c r="E43" s="765"/>
      <c r="F43" s="743"/>
      <c r="G43" s="744"/>
      <c r="H43" s="744"/>
      <c r="I43" s="740"/>
      <c r="J43" s="740"/>
      <c r="K43" s="740"/>
      <c r="L43" s="740"/>
    </row>
    <row r="44" spans="1:12" ht="17.25" customHeight="1">
      <c r="A44" s="738"/>
      <c r="B44" s="738"/>
      <c r="C44" s="739"/>
      <c r="D44" s="743"/>
      <c r="E44" s="744"/>
      <c r="F44" s="744"/>
      <c r="G44" s="740"/>
      <c r="H44" s="740"/>
      <c r="I44" s="740"/>
      <c r="J44" s="740"/>
      <c r="K44" s="744"/>
      <c r="L44" s="744"/>
    </row>
    <row r="45" spans="1:12" ht="22.5" customHeight="1">
      <c r="A45" s="738"/>
      <c r="B45" s="741" t="s">
        <v>1670</v>
      </c>
      <c r="C45" s="742"/>
      <c r="D45" s="742"/>
      <c r="E45" s="742"/>
      <c r="F45" s="742"/>
      <c r="G45" s="742"/>
      <c r="H45" s="742"/>
      <c r="I45" s="742"/>
      <c r="J45" s="740"/>
      <c r="K45" s="744"/>
      <c r="L45" s="744"/>
    </row>
    <row r="46" spans="1:12" ht="15" customHeight="1" thickBot="1">
      <c r="A46" s="738"/>
      <c r="B46" s="738"/>
      <c r="C46" s="739"/>
      <c r="D46" s="743"/>
      <c r="E46" s="744"/>
      <c r="F46" s="744"/>
      <c r="G46" s="744"/>
      <c r="H46" s="744"/>
      <c r="I46" s="744"/>
      <c r="J46" s="744"/>
      <c r="K46" s="745" t="s">
        <v>1671</v>
      </c>
      <c r="L46" s="738"/>
    </row>
    <row r="47" spans="1:12" ht="22.5" customHeight="1">
      <c r="A47" s="738"/>
      <c r="B47" s="738"/>
      <c r="C47" s="766" t="s">
        <v>309</v>
      </c>
      <c r="D47" s="767" t="s">
        <v>1632</v>
      </c>
      <c r="E47" s="767" t="s">
        <v>1633</v>
      </c>
      <c r="F47" s="767" t="s">
        <v>1635</v>
      </c>
      <c r="G47" s="767" t="s">
        <v>9</v>
      </c>
      <c r="H47" s="767" t="s">
        <v>10</v>
      </c>
      <c r="I47" s="767" t="s">
        <v>11</v>
      </c>
      <c r="J47" s="767" t="s">
        <v>12</v>
      </c>
      <c r="K47" s="768" t="s">
        <v>314</v>
      </c>
      <c r="L47" s="738"/>
    </row>
    <row r="48" spans="1:12" ht="22.5" customHeight="1">
      <c r="A48" s="738"/>
      <c r="B48" s="738"/>
      <c r="C48" s="769" t="s">
        <v>1636</v>
      </c>
      <c r="D48" s="770">
        <v>46344</v>
      </c>
      <c r="E48" s="770">
        <v>69413</v>
      </c>
      <c r="F48" s="770">
        <v>835666</v>
      </c>
      <c r="G48" s="770">
        <v>1062165</v>
      </c>
      <c r="H48" s="770">
        <v>1125666</v>
      </c>
      <c r="I48" s="770">
        <v>834094</v>
      </c>
      <c r="J48" s="770">
        <v>599728</v>
      </c>
      <c r="K48" s="771">
        <v>4573076</v>
      </c>
      <c r="L48" s="738"/>
    </row>
    <row r="49" spans="1:12" ht="22.5" customHeight="1">
      <c r="A49" s="738"/>
      <c r="B49" s="738"/>
      <c r="C49" s="772" t="s">
        <v>1637</v>
      </c>
      <c r="D49" s="773">
        <v>419</v>
      </c>
      <c r="E49" s="773">
        <v>655</v>
      </c>
      <c r="F49" s="773">
        <v>7527</v>
      </c>
      <c r="G49" s="773">
        <v>9678</v>
      </c>
      <c r="H49" s="773">
        <v>11654</v>
      </c>
      <c r="I49" s="773">
        <v>10125</v>
      </c>
      <c r="J49" s="773">
        <v>10627</v>
      </c>
      <c r="K49" s="774">
        <v>50685</v>
      </c>
      <c r="L49" s="738"/>
    </row>
    <row r="50" spans="1:12" ht="22.5" customHeight="1" thickBot="1">
      <c r="A50" s="738"/>
      <c r="B50" s="738"/>
      <c r="C50" s="775" t="s">
        <v>1638</v>
      </c>
      <c r="D50" s="776">
        <v>46763</v>
      </c>
      <c r="E50" s="776">
        <v>70068</v>
      </c>
      <c r="F50" s="776">
        <v>843193</v>
      </c>
      <c r="G50" s="776">
        <v>1071843</v>
      </c>
      <c r="H50" s="776">
        <v>1137320</v>
      </c>
      <c r="I50" s="776">
        <v>844219</v>
      </c>
      <c r="J50" s="776">
        <v>610355</v>
      </c>
      <c r="K50" s="777">
        <v>4623761</v>
      </c>
      <c r="L50" s="738"/>
    </row>
    <row r="51" spans="1:12" ht="22.5" customHeight="1">
      <c r="C51" s="168"/>
      <c r="D51" s="168"/>
      <c r="E51" s="168"/>
      <c r="F51" s="167"/>
      <c r="G51" s="167"/>
      <c r="H51" s="167"/>
      <c r="I51" s="167"/>
      <c r="J51" s="699"/>
      <c r="K51" s="699"/>
      <c r="L51" s="699"/>
    </row>
    <row r="52" spans="1:12" ht="22.5" customHeight="1">
      <c r="B52" s="165" t="s">
        <v>1672</v>
      </c>
      <c r="C52" s="166"/>
      <c r="D52" s="166"/>
      <c r="E52" s="166"/>
      <c r="F52" s="166"/>
      <c r="G52" s="166"/>
      <c r="H52" s="166"/>
      <c r="I52" s="166"/>
      <c r="J52" s="166"/>
      <c r="K52" s="166"/>
      <c r="L52" s="699"/>
    </row>
    <row r="53" spans="1:12" ht="15.75" customHeight="1" thickBot="1">
      <c r="C53" s="700"/>
      <c r="D53" s="700"/>
      <c r="E53" s="700"/>
      <c r="F53" s="701"/>
      <c r="G53" s="720"/>
      <c r="H53" s="720"/>
      <c r="I53" s="720"/>
      <c r="J53" s="720"/>
      <c r="K53" s="702" t="s">
        <v>1641</v>
      </c>
      <c r="L53" s="720"/>
    </row>
    <row r="54" spans="1:12" ht="17.25" customHeight="1">
      <c r="C54" s="704" t="s">
        <v>309</v>
      </c>
      <c r="D54" s="705" t="s">
        <v>1632</v>
      </c>
      <c r="E54" s="705" t="s">
        <v>1633</v>
      </c>
      <c r="F54" s="707" t="s">
        <v>1635</v>
      </c>
      <c r="G54" s="705" t="s">
        <v>9</v>
      </c>
      <c r="H54" s="707" t="s">
        <v>10</v>
      </c>
      <c r="I54" s="705" t="s">
        <v>11</v>
      </c>
      <c r="J54" s="707" t="s">
        <v>12</v>
      </c>
      <c r="K54" s="708" t="s">
        <v>314</v>
      </c>
    </row>
    <row r="55" spans="1:12" ht="18" customHeight="1">
      <c r="C55" s="709" t="s">
        <v>265</v>
      </c>
      <c r="D55" s="710">
        <v>2</v>
      </c>
      <c r="E55" s="710">
        <v>0</v>
      </c>
      <c r="F55" s="710">
        <v>24190</v>
      </c>
      <c r="G55" s="710">
        <v>24066</v>
      </c>
      <c r="H55" s="710">
        <v>18988</v>
      </c>
      <c r="I55" s="710">
        <v>18602</v>
      </c>
      <c r="J55" s="710">
        <v>11934</v>
      </c>
      <c r="K55" s="711">
        <v>97782</v>
      </c>
      <c r="L55" s="213"/>
    </row>
    <row r="56" spans="1:12" ht="18" customHeight="1">
      <c r="C56" s="712" t="s">
        <v>266</v>
      </c>
      <c r="D56" s="713">
        <v>0</v>
      </c>
      <c r="E56" s="713">
        <v>0</v>
      </c>
      <c r="F56" s="713">
        <v>16912</v>
      </c>
      <c r="G56" s="713">
        <v>26120</v>
      </c>
      <c r="H56" s="713">
        <v>19716</v>
      </c>
      <c r="I56" s="713">
        <v>16258</v>
      </c>
      <c r="J56" s="713">
        <v>15034</v>
      </c>
      <c r="K56" s="714">
        <v>94040</v>
      </c>
      <c r="L56" s="213"/>
    </row>
    <row r="57" spans="1:12" ht="18" customHeight="1">
      <c r="C57" s="712" t="s">
        <v>267</v>
      </c>
      <c r="D57" s="713">
        <v>5502</v>
      </c>
      <c r="E57" s="713">
        <v>5521</v>
      </c>
      <c r="F57" s="713">
        <v>151538</v>
      </c>
      <c r="G57" s="713">
        <v>169074</v>
      </c>
      <c r="H57" s="713">
        <v>177238</v>
      </c>
      <c r="I57" s="713">
        <v>109825</v>
      </c>
      <c r="J57" s="713">
        <v>87817</v>
      </c>
      <c r="K57" s="714">
        <v>706515</v>
      </c>
      <c r="L57" s="213"/>
    </row>
    <row r="58" spans="1:12" ht="18" customHeight="1">
      <c r="C58" s="217" t="s">
        <v>268</v>
      </c>
      <c r="D58" s="713">
        <v>41192</v>
      </c>
      <c r="E58" s="713">
        <v>54427</v>
      </c>
      <c r="F58" s="713">
        <v>225612</v>
      </c>
      <c r="G58" s="713">
        <v>235691</v>
      </c>
      <c r="H58" s="713">
        <v>196896</v>
      </c>
      <c r="I58" s="713">
        <v>137916</v>
      </c>
      <c r="J58" s="713">
        <v>85163</v>
      </c>
      <c r="K58" s="714">
        <v>976897</v>
      </c>
      <c r="L58" s="213"/>
    </row>
    <row r="59" spans="1:12" ht="18" customHeight="1">
      <c r="C59" s="218" t="s">
        <v>269</v>
      </c>
      <c r="D59" s="713">
        <v>2</v>
      </c>
      <c r="E59" s="713">
        <v>10026</v>
      </c>
      <c r="F59" s="713">
        <v>391510</v>
      </c>
      <c r="G59" s="713">
        <v>548373</v>
      </c>
      <c r="H59" s="713">
        <v>589130</v>
      </c>
      <c r="I59" s="713">
        <v>381064</v>
      </c>
      <c r="J59" s="713">
        <v>255307</v>
      </c>
      <c r="K59" s="1169">
        <v>2175412</v>
      </c>
      <c r="L59" s="213"/>
    </row>
    <row r="60" spans="1:12" ht="18" customHeight="1">
      <c r="C60" s="183" t="s">
        <v>270</v>
      </c>
      <c r="D60" s="713">
        <v>0</v>
      </c>
      <c r="E60" s="713">
        <v>0</v>
      </c>
      <c r="F60" s="713">
        <v>14161</v>
      </c>
      <c r="G60" s="713">
        <v>16946</v>
      </c>
      <c r="H60" s="713">
        <v>15897</v>
      </c>
      <c r="I60" s="713">
        <v>15080</v>
      </c>
      <c r="J60" s="713">
        <v>10143</v>
      </c>
      <c r="K60" s="714">
        <v>72227</v>
      </c>
      <c r="L60" s="213"/>
    </row>
    <row r="61" spans="1:12" ht="18" customHeight="1">
      <c r="C61" s="219" t="s">
        <v>271</v>
      </c>
      <c r="D61" s="713">
        <v>0</v>
      </c>
      <c r="E61" s="713">
        <v>0</v>
      </c>
      <c r="F61" s="713">
        <v>17896</v>
      </c>
      <c r="G61" s="713">
        <v>50005</v>
      </c>
      <c r="H61" s="713">
        <v>117483</v>
      </c>
      <c r="I61" s="713">
        <v>162262</v>
      </c>
      <c r="J61" s="713">
        <v>141070</v>
      </c>
      <c r="K61" s="714">
        <v>488716</v>
      </c>
      <c r="L61" s="213"/>
    </row>
    <row r="62" spans="1:12" ht="18" customHeight="1" thickBot="1">
      <c r="C62" s="184" t="s">
        <v>361</v>
      </c>
      <c r="D62" s="715">
        <v>0</v>
      </c>
      <c r="E62" s="715">
        <v>0</v>
      </c>
      <c r="F62" s="715">
        <v>5176</v>
      </c>
      <c r="G62" s="715">
        <v>6462</v>
      </c>
      <c r="H62" s="715">
        <v>6354</v>
      </c>
      <c r="I62" s="715">
        <v>6350</v>
      </c>
      <c r="J62" s="715">
        <v>6324</v>
      </c>
      <c r="K62" s="716">
        <v>30666</v>
      </c>
      <c r="L62" s="213"/>
    </row>
    <row r="63" spans="1:12" ht="10.5" customHeight="1">
      <c r="C63" s="719" t="s">
        <v>362</v>
      </c>
      <c r="D63" s="718"/>
      <c r="E63" s="718"/>
      <c r="F63" s="212"/>
      <c r="G63" s="212"/>
      <c r="H63" s="212"/>
      <c r="I63" s="212"/>
      <c r="J63" s="212"/>
      <c r="K63" s="212"/>
      <c r="L63" s="212"/>
    </row>
    <row r="64" spans="1:12" ht="12.75" customHeight="1">
      <c r="A64" s="738"/>
      <c r="B64" s="738"/>
      <c r="C64" s="738"/>
      <c r="D64" s="739"/>
      <c r="E64" s="739"/>
      <c r="F64" s="740"/>
      <c r="G64" s="740"/>
      <c r="H64" s="740"/>
      <c r="I64" s="740"/>
      <c r="J64" s="740"/>
      <c r="K64" s="740"/>
      <c r="L64" s="740"/>
    </row>
    <row r="65" spans="1:12" ht="22.5" customHeight="1">
      <c r="A65" s="738"/>
      <c r="B65" s="741" t="s">
        <v>1673</v>
      </c>
      <c r="C65" s="742"/>
      <c r="D65" s="742"/>
      <c r="E65" s="742"/>
      <c r="F65" s="742"/>
      <c r="G65" s="742"/>
      <c r="H65" s="742"/>
      <c r="I65" s="742"/>
      <c r="J65" s="742"/>
      <c r="K65" s="742"/>
      <c r="L65" s="740"/>
    </row>
    <row r="66" spans="1:12" ht="13.5" customHeight="1" thickBot="1">
      <c r="A66" s="738"/>
      <c r="B66" s="738"/>
      <c r="C66" s="739"/>
      <c r="D66" s="739"/>
      <c r="E66" s="739"/>
      <c r="F66" s="743"/>
      <c r="G66" s="744"/>
      <c r="H66" s="744"/>
      <c r="I66" s="744"/>
      <c r="J66" s="744"/>
      <c r="K66" s="745" t="s">
        <v>366</v>
      </c>
      <c r="L66" s="744"/>
    </row>
    <row r="67" spans="1:12" ht="22.5" customHeight="1">
      <c r="A67" s="738"/>
      <c r="B67" s="738"/>
      <c r="C67" s="746" t="s">
        <v>309</v>
      </c>
      <c r="D67" s="747" t="s">
        <v>1632</v>
      </c>
      <c r="E67" s="747" t="s">
        <v>1633</v>
      </c>
      <c r="F67" s="748" t="s">
        <v>1635</v>
      </c>
      <c r="G67" s="747" t="s">
        <v>9</v>
      </c>
      <c r="H67" s="748" t="s">
        <v>10</v>
      </c>
      <c r="I67" s="747" t="s">
        <v>11</v>
      </c>
      <c r="J67" s="748" t="s">
        <v>12</v>
      </c>
      <c r="K67" s="749" t="s">
        <v>314</v>
      </c>
      <c r="L67" s="738"/>
    </row>
    <row r="68" spans="1:12" ht="17.25" customHeight="1" thickBot="1">
      <c r="A68" s="738"/>
      <c r="B68" s="738"/>
      <c r="C68" s="750" t="s">
        <v>267</v>
      </c>
      <c r="D68" s="751">
        <v>24499</v>
      </c>
      <c r="E68" s="751">
        <v>36601</v>
      </c>
      <c r="F68" s="751">
        <v>1384480</v>
      </c>
      <c r="G68" s="751">
        <v>1722842</v>
      </c>
      <c r="H68" s="751">
        <v>2002281</v>
      </c>
      <c r="I68" s="751">
        <v>1223233</v>
      </c>
      <c r="J68" s="751">
        <v>957770</v>
      </c>
      <c r="K68" s="752">
        <v>7351706</v>
      </c>
      <c r="L68" s="753"/>
    </row>
    <row r="69" spans="1:12" ht="17.25" customHeight="1">
      <c r="A69" s="738"/>
      <c r="B69" s="738"/>
      <c r="C69" s="754" t="s">
        <v>367</v>
      </c>
      <c r="D69" s="739"/>
      <c r="E69" s="739"/>
      <c r="F69" s="740"/>
      <c r="G69" s="740"/>
      <c r="H69" s="740"/>
      <c r="I69" s="740"/>
      <c r="J69" s="740"/>
      <c r="K69" s="740"/>
      <c r="L69" s="740"/>
    </row>
    <row r="70" spans="1:12" ht="17.25" customHeight="1">
      <c r="C70" s="700"/>
      <c r="D70" s="699"/>
      <c r="E70" s="699"/>
      <c r="F70" s="699"/>
      <c r="G70" s="699"/>
      <c r="H70" s="699"/>
      <c r="I70" s="699"/>
      <c r="J70" s="699"/>
      <c r="K70" s="699"/>
      <c r="L70" s="699"/>
    </row>
    <row r="71" spans="1:12" ht="22.5" customHeight="1">
      <c r="B71" s="165" t="s">
        <v>1674</v>
      </c>
      <c r="C71" s="166"/>
      <c r="D71" s="166"/>
      <c r="E71" s="166"/>
      <c r="F71" s="166"/>
      <c r="G71" s="166"/>
      <c r="H71" s="166"/>
      <c r="I71" s="166"/>
      <c r="J71" s="225"/>
      <c r="K71" s="225"/>
      <c r="L71" s="699"/>
    </row>
    <row r="72" spans="1:12" ht="15" customHeight="1" thickBot="1">
      <c r="C72" s="700"/>
      <c r="D72" s="699"/>
      <c r="E72" s="720"/>
      <c r="F72" s="720"/>
      <c r="G72" s="720"/>
      <c r="H72" s="720"/>
      <c r="I72" s="720"/>
      <c r="J72" s="720"/>
      <c r="K72" s="702" t="s">
        <v>1641</v>
      </c>
      <c r="L72" s="699"/>
    </row>
    <row r="73" spans="1:12" ht="22.5" customHeight="1">
      <c r="C73" s="722" t="s">
        <v>309</v>
      </c>
      <c r="D73" s="723" t="s">
        <v>1632</v>
      </c>
      <c r="E73" s="723" t="s">
        <v>1633</v>
      </c>
      <c r="F73" s="723" t="s">
        <v>1635</v>
      </c>
      <c r="G73" s="723" t="s">
        <v>9</v>
      </c>
      <c r="H73" s="723" t="s">
        <v>10</v>
      </c>
      <c r="I73" s="723" t="s">
        <v>11</v>
      </c>
      <c r="J73" s="723" t="s">
        <v>12</v>
      </c>
      <c r="K73" s="724" t="s">
        <v>314</v>
      </c>
      <c r="L73" s="700"/>
    </row>
    <row r="74" spans="1:12" ht="22.5" customHeight="1">
      <c r="C74" s="229" t="s">
        <v>1675</v>
      </c>
      <c r="D74" s="725">
        <v>1</v>
      </c>
      <c r="E74" s="725">
        <v>6</v>
      </c>
      <c r="F74" s="725">
        <v>175447</v>
      </c>
      <c r="G74" s="725">
        <v>504341</v>
      </c>
      <c r="H74" s="725">
        <v>1262061</v>
      </c>
      <c r="I74" s="725">
        <v>1962584</v>
      </c>
      <c r="J74" s="725">
        <v>1970833</v>
      </c>
      <c r="K74" s="726">
        <v>5875273</v>
      </c>
      <c r="L74" s="700"/>
    </row>
    <row r="75" spans="1:12" ht="22.5" customHeight="1">
      <c r="C75" s="727" t="s">
        <v>1636</v>
      </c>
      <c r="D75" s="728">
        <v>1</v>
      </c>
      <c r="E75" s="728">
        <v>6</v>
      </c>
      <c r="F75" s="728">
        <v>173636</v>
      </c>
      <c r="G75" s="728">
        <v>499838</v>
      </c>
      <c r="H75" s="728">
        <v>1251505</v>
      </c>
      <c r="I75" s="728">
        <v>1947403</v>
      </c>
      <c r="J75" s="728">
        <v>1948875</v>
      </c>
      <c r="K75" s="729">
        <v>5821264</v>
      </c>
      <c r="L75" s="700"/>
    </row>
    <row r="76" spans="1:12" ht="22.5" customHeight="1">
      <c r="C76" s="730" t="s">
        <v>1637</v>
      </c>
      <c r="D76" s="721">
        <v>0</v>
      </c>
      <c r="E76" s="721">
        <v>0</v>
      </c>
      <c r="F76" s="721">
        <v>1811</v>
      </c>
      <c r="G76" s="721">
        <v>4503</v>
      </c>
      <c r="H76" s="721">
        <v>10556</v>
      </c>
      <c r="I76" s="721">
        <v>15181</v>
      </c>
      <c r="J76" s="721">
        <v>21958</v>
      </c>
      <c r="K76" s="731">
        <v>54009</v>
      </c>
      <c r="L76" s="700"/>
    </row>
    <row r="77" spans="1:12" ht="22.5" customHeight="1">
      <c r="C77" s="229" t="s">
        <v>1676</v>
      </c>
      <c r="D77" s="703">
        <v>29</v>
      </c>
      <c r="E77" s="703">
        <v>74</v>
      </c>
      <c r="F77" s="703">
        <v>435164</v>
      </c>
      <c r="G77" s="703">
        <v>759208</v>
      </c>
      <c r="H77" s="703">
        <v>999104</v>
      </c>
      <c r="I77" s="703">
        <v>1131105</v>
      </c>
      <c r="J77" s="703">
        <v>836998</v>
      </c>
      <c r="K77" s="732">
        <v>4161682</v>
      </c>
      <c r="L77" s="700"/>
    </row>
    <row r="78" spans="1:12" ht="22.5" customHeight="1">
      <c r="C78" s="727" t="s">
        <v>1636</v>
      </c>
      <c r="D78" s="728">
        <v>29</v>
      </c>
      <c r="E78" s="728">
        <v>74</v>
      </c>
      <c r="F78" s="728">
        <v>429512</v>
      </c>
      <c r="G78" s="728">
        <v>747345</v>
      </c>
      <c r="H78" s="728">
        <v>982440</v>
      </c>
      <c r="I78" s="728">
        <v>1112915</v>
      </c>
      <c r="J78" s="728">
        <v>819729</v>
      </c>
      <c r="K78" s="729">
        <v>4092044</v>
      </c>
    </row>
    <row r="79" spans="1:12" ht="22.5" customHeight="1">
      <c r="C79" s="730" t="s">
        <v>1637</v>
      </c>
      <c r="D79" s="733">
        <v>0</v>
      </c>
      <c r="E79" s="733">
        <v>0</v>
      </c>
      <c r="F79" s="733">
        <v>5652</v>
      </c>
      <c r="G79" s="733">
        <v>11863</v>
      </c>
      <c r="H79" s="733">
        <v>16664</v>
      </c>
      <c r="I79" s="733">
        <v>18190</v>
      </c>
      <c r="J79" s="733">
        <v>17269</v>
      </c>
      <c r="K79" s="734">
        <v>69638</v>
      </c>
    </row>
    <row r="80" spans="1:12" ht="22.5" customHeight="1">
      <c r="C80" s="229" t="s">
        <v>1677</v>
      </c>
      <c r="D80" s="721">
        <v>0</v>
      </c>
      <c r="E80" s="721">
        <v>0</v>
      </c>
      <c r="F80" s="721">
        <v>9203</v>
      </c>
      <c r="G80" s="721">
        <v>21443</v>
      </c>
      <c r="H80" s="721">
        <v>61054</v>
      </c>
      <c r="I80" s="721">
        <v>251627</v>
      </c>
      <c r="J80" s="721">
        <v>436857</v>
      </c>
      <c r="K80" s="731">
        <v>780184</v>
      </c>
    </row>
    <row r="81" spans="3:12" ht="22.5" customHeight="1">
      <c r="C81" s="727" t="s">
        <v>1636</v>
      </c>
      <c r="D81" s="728">
        <v>0</v>
      </c>
      <c r="E81" s="728">
        <v>0</v>
      </c>
      <c r="F81" s="728">
        <v>9057</v>
      </c>
      <c r="G81" s="728">
        <v>20988</v>
      </c>
      <c r="H81" s="728">
        <v>59856</v>
      </c>
      <c r="I81" s="728">
        <v>247046</v>
      </c>
      <c r="J81" s="728">
        <v>424235</v>
      </c>
      <c r="K81" s="729">
        <v>761182</v>
      </c>
    </row>
    <row r="82" spans="3:12" ht="22.5" customHeight="1">
      <c r="C82" s="730" t="s">
        <v>1637</v>
      </c>
      <c r="D82" s="721">
        <v>0</v>
      </c>
      <c r="E82" s="721">
        <v>0</v>
      </c>
      <c r="F82" s="721">
        <v>146</v>
      </c>
      <c r="G82" s="721">
        <v>455</v>
      </c>
      <c r="H82" s="721">
        <v>1198</v>
      </c>
      <c r="I82" s="721">
        <v>4581</v>
      </c>
      <c r="J82" s="721">
        <v>12622</v>
      </c>
      <c r="K82" s="731">
        <v>19002</v>
      </c>
    </row>
    <row r="83" spans="3:12" ht="22.5" customHeight="1" thickBot="1">
      <c r="C83" s="735" t="s">
        <v>1638</v>
      </c>
      <c r="D83" s="736">
        <v>30</v>
      </c>
      <c r="E83" s="736">
        <v>80</v>
      </c>
      <c r="F83" s="736">
        <v>618953</v>
      </c>
      <c r="G83" s="736">
        <v>1282412</v>
      </c>
      <c r="H83" s="736">
        <v>2314036</v>
      </c>
      <c r="I83" s="736">
        <v>3331494</v>
      </c>
      <c r="J83" s="736">
        <v>3234034</v>
      </c>
      <c r="K83" s="737">
        <v>10781039</v>
      </c>
    </row>
    <row r="84" spans="3:12" ht="22.5" customHeight="1">
      <c r="C84" s="1829" t="s">
        <v>1678</v>
      </c>
      <c r="D84" s="1829"/>
      <c r="E84" s="1829"/>
      <c r="F84" s="1829"/>
      <c r="G84" s="1829"/>
      <c r="H84" s="1829"/>
      <c r="I84" s="1829"/>
      <c r="J84" s="1829"/>
      <c r="K84" s="1829"/>
      <c r="L84" s="1829"/>
    </row>
    <row r="85" spans="3:12" ht="13.5" hidden="1"/>
    <row r="86" spans="3:12" ht="13.5" hidden="1"/>
    <row r="87" spans="3:12" ht="13.5" hidden="1"/>
    <row r="88" spans="3:12" ht="13.5" hidden="1"/>
    <row r="89" spans="3:12" ht="13.5" hidden="1"/>
    <row r="90" spans="3:12" ht="13.5" hidden="1"/>
    <row r="91" spans="3:12" ht="13.5" hidden="1"/>
    <row r="92" spans="3:12" ht="13.5" hidden="1"/>
    <row r="93" spans="3:12" ht="13.5" hidden="1"/>
    <row r="94" spans="3:12" ht="13.5" hidden="1"/>
    <row r="95" spans="3:12" ht="13.5" hidden="1"/>
  </sheetData>
  <mergeCells count="2">
    <mergeCell ref="A2:L2"/>
    <mergeCell ref="C84:L84"/>
  </mergeCells>
  <phoneticPr fontId="40"/>
  <printOptions horizontalCentered="1"/>
  <pageMargins left="0" right="0" top="0.35433070866141736" bottom="0.15748031496062992" header="0.31496062992125984" footer="0.31496062992125984"/>
  <pageSetup paperSize="9" orientation="portrait" horizontalDpi="300" verticalDpi="300" r:id="rId1"/>
  <rowBreaks count="1" manualBreakCount="1">
    <brk id="4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6" tint="0.59999389629810485"/>
  </sheetPr>
  <dimension ref="A1:WVU182"/>
  <sheetViews>
    <sheetView view="pageBreakPreview" topLeftCell="A10" zoomScale="80" zoomScaleNormal="100" zoomScaleSheetLayoutView="80" workbookViewId="0">
      <selection activeCell="F60" sqref="F60"/>
    </sheetView>
  </sheetViews>
  <sheetFormatPr defaultColWidth="0" defaultRowHeight="13.5" zeroHeight="1"/>
  <cols>
    <col min="1" max="2" width="1.25" style="140" customWidth="1"/>
    <col min="3" max="3" width="16" style="140" customWidth="1"/>
    <col min="4" max="19" width="9.375" style="140" customWidth="1"/>
    <col min="20" max="20" width="9" style="140" customWidth="1"/>
    <col min="21" max="263" width="9" style="140" hidden="1"/>
    <col min="264" max="265" width="1.25" style="140" customWidth="1"/>
    <col min="266" max="266" width="16" style="140" customWidth="1"/>
    <col min="267" max="275" width="9.375" style="140" customWidth="1"/>
    <col min="276" max="276" width="9" style="140" customWidth="1"/>
    <col min="277" max="519" width="9" style="140" hidden="1"/>
    <col min="520" max="521" width="1.25" style="140" customWidth="1"/>
    <col min="522" max="522" width="16" style="140" customWidth="1"/>
    <col min="523" max="531" width="9.375" style="140" customWidth="1"/>
    <col min="532" max="532" width="9" style="140" customWidth="1"/>
    <col min="533" max="775" width="9" style="140" hidden="1"/>
    <col min="776" max="777" width="1.25" style="140" customWidth="1"/>
    <col min="778" max="778" width="16" style="140" customWidth="1"/>
    <col min="779" max="787" width="9.375" style="140" customWidth="1"/>
    <col min="788" max="788" width="9" style="140" customWidth="1"/>
    <col min="789" max="1031" width="9" style="140" hidden="1"/>
    <col min="1032" max="1033" width="1.25" style="140" customWidth="1"/>
    <col min="1034" max="1034" width="16" style="140" customWidth="1"/>
    <col min="1035" max="1043" width="9.375" style="140" customWidth="1"/>
    <col min="1044" max="1044" width="9" style="140" customWidth="1"/>
    <col min="1045" max="1287" width="9" style="140" hidden="1"/>
    <col min="1288" max="1289" width="1.25" style="140" customWidth="1"/>
    <col min="1290" max="1290" width="16" style="140" customWidth="1"/>
    <col min="1291" max="1299" width="9.375" style="140" customWidth="1"/>
    <col min="1300" max="1300" width="9" style="140" customWidth="1"/>
    <col min="1301" max="1543" width="9" style="140" hidden="1"/>
    <col min="1544" max="1545" width="1.25" style="140" customWidth="1"/>
    <col min="1546" max="1546" width="16" style="140" customWidth="1"/>
    <col min="1547" max="1555" width="9.375" style="140" customWidth="1"/>
    <col min="1556" max="1556" width="9" style="140" customWidth="1"/>
    <col min="1557" max="1799" width="9" style="140" hidden="1"/>
    <col min="1800" max="1801" width="1.25" style="140" customWidth="1"/>
    <col min="1802" max="1802" width="16" style="140" customWidth="1"/>
    <col min="1803" max="1811" width="9.375" style="140" customWidth="1"/>
    <col min="1812" max="1812" width="9" style="140" customWidth="1"/>
    <col min="1813" max="2055" width="9" style="140" hidden="1"/>
    <col min="2056" max="2057" width="1.25" style="140" customWidth="1"/>
    <col min="2058" max="2058" width="16" style="140" customWidth="1"/>
    <col min="2059" max="2067" width="9.375" style="140" customWidth="1"/>
    <col min="2068" max="2068" width="9" style="140" customWidth="1"/>
    <col min="2069" max="2311" width="9" style="140" hidden="1"/>
    <col min="2312" max="2313" width="1.25" style="140" customWidth="1"/>
    <col min="2314" max="2314" width="16" style="140" customWidth="1"/>
    <col min="2315" max="2323" width="9.375" style="140" customWidth="1"/>
    <col min="2324" max="2324" width="9" style="140" customWidth="1"/>
    <col min="2325" max="2567" width="9" style="140" hidden="1"/>
    <col min="2568" max="2569" width="1.25" style="140" customWidth="1"/>
    <col min="2570" max="2570" width="16" style="140" customWidth="1"/>
    <col min="2571" max="2579" width="9.375" style="140" customWidth="1"/>
    <col min="2580" max="2580" width="9" style="140" customWidth="1"/>
    <col min="2581" max="2823" width="9" style="140" hidden="1"/>
    <col min="2824" max="2825" width="1.25" style="140" customWidth="1"/>
    <col min="2826" max="2826" width="16" style="140" customWidth="1"/>
    <col min="2827" max="2835" width="9.375" style="140" customWidth="1"/>
    <col min="2836" max="2836" width="9" style="140" customWidth="1"/>
    <col min="2837" max="3079" width="9" style="140" hidden="1"/>
    <col min="3080" max="3081" width="1.25" style="140" customWidth="1"/>
    <col min="3082" max="3082" width="16" style="140" customWidth="1"/>
    <col min="3083" max="3091" width="9.375" style="140" customWidth="1"/>
    <col min="3092" max="3092" width="9" style="140" customWidth="1"/>
    <col min="3093" max="3335" width="9" style="140" hidden="1"/>
    <col min="3336" max="3337" width="1.25" style="140" customWidth="1"/>
    <col min="3338" max="3338" width="16" style="140" customWidth="1"/>
    <col min="3339" max="3347" width="9.375" style="140" customWidth="1"/>
    <col min="3348" max="3348" width="9" style="140" customWidth="1"/>
    <col min="3349" max="3591" width="9" style="140" hidden="1"/>
    <col min="3592" max="3593" width="1.25" style="140" customWidth="1"/>
    <col min="3594" max="3594" width="16" style="140" customWidth="1"/>
    <col min="3595" max="3603" width="9.375" style="140" customWidth="1"/>
    <col min="3604" max="3604" width="9" style="140" customWidth="1"/>
    <col min="3605" max="3847" width="9" style="140" hidden="1"/>
    <col min="3848" max="3849" width="1.25" style="140" customWidth="1"/>
    <col min="3850" max="3850" width="16" style="140" customWidth="1"/>
    <col min="3851" max="3859" width="9.375" style="140" customWidth="1"/>
    <col min="3860" max="3860" width="9" style="140" customWidth="1"/>
    <col min="3861" max="4103" width="9" style="140" hidden="1"/>
    <col min="4104" max="4105" width="1.25" style="140" customWidth="1"/>
    <col min="4106" max="4106" width="16" style="140" customWidth="1"/>
    <col min="4107" max="4115" width="9.375" style="140" customWidth="1"/>
    <col min="4116" max="4116" width="9" style="140" customWidth="1"/>
    <col min="4117" max="4359" width="9" style="140" hidden="1"/>
    <col min="4360" max="4361" width="1.25" style="140" customWidth="1"/>
    <col min="4362" max="4362" width="16" style="140" customWidth="1"/>
    <col min="4363" max="4371" width="9.375" style="140" customWidth="1"/>
    <col min="4372" max="4372" width="9" style="140" customWidth="1"/>
    <col min="4373" max="4615" width="9" style="140" hidden="1"/>
    <col min="4616" max="4617" width="1.25" style="140" customWidth="1"/>
    <col min="4618" max="4618" width="16" style="140" customWidth="1"/>
    <col min="4619" max="4627" width="9.375" style="140" customWidth="1"/>
    <col min="4628" max="4628" width="9" style="140" customWidth="1"/>
    <col min="4629" max="4871" width="9" style="140" hidden="1"/>
    <col min="4872" max="4873" width="1.25" style="140" customWidth="1"/>
    <col min="4874" max="4874" width="16" style="140" customWidth="1"/>
    <col min="4875" max="4883" width="9.375" style="140" customWidth="1"/>
    <col min="4884" max="4884" width="9" style="140" customWidth="1"/>
    <col min="4885" max="5127" width="9" style="140" hidden="1"/>
    <col min="5128" max="5129" width="1.25" style="140" customWidth="1"/>
    <col min="5130" max="5130" width="16" style="140" customWidth="1"/>
    <col min="5131" max="5139" width="9.375" style="140" customWidth="1"/>
    <col min="5140" max="5140" width="9" style="140" customWidth="1"/>
    <col min="5141" max="5383" width="9" style="140" hidden="1"/>
    <col min="5384" max="5385" width="1.25" style="140" customWidth="1"/>
    <col min="5386" max="5386" width="16" style="140" customWidth="1"/>
    <col min="5387" max="5395" width="9.375" style="140" customWidth="1"/>
    <col min="5396" max="5396" width="9" style="140" customWidth="1"/>
    <col min="5397" max="5639" width="9" style="140" hidden="1"/>
    <col min="5640" max="5641" width="1.25" style="140" customWidth="1"/>
    <col min="5642" max="5642" width="16" style="140" customWidth="1"/>
    <col min="5643" max="5651" width="9.375" style="140" customWidth="1"/>
    <col min="5652" max="5652" width="9" style="140" customWidth="1"/>
    <col min="5653" max="5895" width="9" style="140" hidden="1"/>
    <col min="5896" max="5897" width="1.25" style="140" customWidth="1"/>
    <col min="5898" max="5898" width="16" style="140" customWidth="1"/>
    <col min="5899" max="5907" width="9.375" style="140" customWidth="1"/>
    <col min="5908" max="5908" width="9" style="140" customWidth="1"/>
    <col min="5909" max="6151" width="9" style="140" hidden="1"/>
    <col min="6152" max="6153" width="1.25" style="140" customWidth="1"/>
    <col min="6154" max="6154" width="16" style="140" customWidth="1"/>
    <col min="6155" max="6163" width="9.375" style="140" customWidth="1"/>
    <col min="6164" max="6164" width="9" style="140" customWidth="1"/>
    <col min="6165" max="6407" width="9" style="140" hidden="1"/>
    <col min="6408" max="6409" width="1.25" style="140" customWidth="1"/>
    <col min="6410" max="6410" width="16" style="140" customWidth="1"/>
    <col min="6411" max="6419" width="9.375" style="140" customWidth="1"/>
    <col min="6420" max="6420" width="9" style="140" customWidth="1"/>
    <col min="6421" max="6663" width="9" style="140" hidden="1"/>
    <col min="6664" max="6665" width="1.25" style="140" customWidth="1"/>
    <col min="6666" max="6666" width="16" style="140" customWidth="1"/>
    <col min="6667" max="6675" width="9.375" style="140" customWidth="1"/>
    <col min="6676" max="6676" width="9" style="140" customWidth="1"/>
    <col min="6677" max="6919" width="9" style="140" hidden="1"/>
    <col min="6920" max="6921" width="1.25" style="140" customWidth="1"/>
    <col min="6922" max="6922" width="16" style="140" customWidth="1"/>
    <col min="6923" max="6931" width="9.375" style="140" customWidth="1"/>
    <col min="6932" max="6932" width="9" style="140" customWidth="1"/>
    <col min="6933" max="7175" width="9" style="140" hidden="1"/>
    <col min="7176" max="7177" width="1.25" style="140" customWidth="1"/>
    <col min="7178" max="7178" width="16" style="140" customWidth="1"/>
    <col min="7179" max="7187" width="9.375" style="140" customWidth="1"/>
    <col min="7188" max="7188" width="9" style="140" customWidth="1"/>
    <col min="7189" max="7431" width="9" style="140" hidden="1"/>
    <col min="7432" max="7433" width="1.25" style="140" customWidth="1"/>
    <col min="7434" max="7434" width="16" style="140" customWidth="1"/>
    <col min="7435" max="7443" width="9.375" style="140" customWidth="1"/>
    <col min="7444" max="7444" width="9" style="140" customWidth="1"/>
    <col min="7445" max="7687" width="9" style="140" hidden="1"/>
    <col min="7688" max="7689" width="1.25" style="140" customWidth="1"/>
    <col min="7690" max="7690" width="16" style="140" customWidth="1"/>
    <col min="7691" max="7699" width="9.375" style="140" customWidth="1"/>
    <col min="7700" max="7700" width="9" style="140" customWidth="1"/>
    <col min="7701" max="7943" width="9" style="140" hidden="1"/>
    <col min="7944" max="7945" width="1.25" style="140" customWidth="1"/>
    <col min="7946" max="7946" width="16" style="140" customWidth="1"/>
    <col min="7947" max="7955" width="9.375" style="140" customWidth="1"/>
    <col min="7956" max="7956" width="9" style="140" customWidth="1"/>
    <col min="7957" max="8199" width="9" style="140" hidden="1"/>
    <col min="8200" max="8201" width="1.25" style="140" customWidth="1"/>
    <col min="8202" max="8202" width="16" style="140" customWidth="1"/>
    <col min="8203" max="8211" width="9.375" style="140" customWidth="1"/>
    <col min="8212" max="8212" width="9" style="140" customWidth="1"/>
    <col min="8213" max="8455" width="9" style="140" hidden="1"/>
    <col min="8456" max="8457" width="1.25" style="140" customWidth="1"/>
    <col min="8458" max="8458" width="16" style="140" customWidth="1"/>
    <col min="8459" max="8467" width="9.375" style="140" customWidth="1"/>
    <col min="8468" max="8468" width="9" style="140" customWidth="1"/>
    <col min="8469" max="8711" width="9" style="140" hidden="1"/>
    <col min="8712" max="8713" width="1.25" style="140" customWidth="1"/>
    <col min="8714" max="8714" width="16" style="140" customWidth="1"/>
    <col min="8715" max="8723" width="9.375" style="140" customWidth="1"/>
    <col min="8724" max="8724" width="9" style="140" customWidth="1"/>
    <col min="8725" max="8967" width="9" style="140" hidden="1"/>
    <col min="8968" max="8969" width="1.25" style="140" customWidth="1"/>
    <col min="8970" max="8970" width="16" style="140" customWidth="1"/>
    <col min="8971" max="8979" width="9.375" style="140" customWidth="1"/>
    <col min="8980" max="8980" width="9" style="140" customWidth="1"/>
    <col min="8981" max="9223" width="9" style="140" hidden="1"/>
    <col min="9224" max="9225" width="1.25" style="140" customWidth="1"/>
    <col min="9226" max="9226" width="16" style="140" customWidth="1"/>
    <col min="9227" max="9235" width="9.375" style="140" customWidth="1"/>
    <col min="9236" max="9236" width="9" style="140" customWidth="1"/>
    <col min="9237" max="9479" width="9" style="140" hidden="1"/>
    <col min="9480" max="9481" width="1.25" style="140" customWidth="1"/>
    <col min="9482" max="9482" width="16" style="140" customWidth="1"/>
    <col min="9483" max="9491" width="9.375" style="140" customWidth="1"/>
    <col min="9492" max="9492" width="9" style="140" customWidth="1"/>
    <col min="9493" max="9735" width="9" style="140" hidden="1"/>
    <col min="9736" max="9737" width="1.25" style="140" customWidth="1"/>
    <col min="9738" max="9738" width="16" style="140" customWidth="1"/>
    <col min="9739" max="9747" width="9.375" style="140" customWidth="1"/>
    <col min="9748" max="9748" width="9" style="140" customWidth="1"/>
    <col min="9749" max="9991" width="9" style="140" hidden="1"/>
    <col min="9992" max="9993" width="1.25" style="140" customWidth="1"/>
    <col min="9994" max="9994" width="16" style="140" customWidth="1"/>
    <col min="9995" max="10003" width="9.375" style="140" customWidth="1"/>
    <col min="10004" max="10004" width="9" style="140" customWidth="1"/>
    <col min="10005" max="10247" width="9" style="140" hidden="1"/>
    <col min="10248" max="10249" width="1.25" style="140" customWidth="1"/>
    <col min="10250" max="10250" width="16" style="140" customWidth="1"/>
    <col min="10251" max="10259" width="9.375" style="140" customWidth="1"/>
    <col min="10260" max="10260" width="9" style="140" customWidth="1"/>
    <col min="10261" max="10503" width="9" style="140" hidden="1"/>
    <col min="10504" max="10505" width="1.25" style="140" customWidth="1"/>
    <col min="10506" max="10506" width="16" style="140" customWidth="1"/>
    <col min="10507" max="10515" width="9.375" style="140" customWidth="1"/>
    <col min="10516" max="10516" width="9" style="140" customWidth="1"/>
    <col min="10517" max="10759" width="9" style="140" hidden="1"/>
    <col min="10760" max="10761" width="1.25" style="140" customWidth="1"/>
    <col min="10762" max="10762" width="16" style="140" customWidth="1"/>
    <col min="10763" max="10771" width="9.375" style="140" customWidth="1"/>
    <col min="10772" max="10772" width="9" style="140" customWidth="1"/>
    <col min="10773" max="11015" width="9" style="140" hidden="1"/>
    <col min="11016" max="11017" width="1.25" style="140" customWidth="1"/>
    <col min="11018" max="11018" width="16" style="140" customWidth="1"/>
    <col min="11019" max="11027" width="9.375" style="140" customWidth="1"/>
    <col min="11028" max="11028" width="9" style="140" customWidth="1"/>
    <col min="11029" max="11271" width="9" style="140" hidden="1"/>
    <col min="11272" max="11273" width="1.25" style="140" customWidth="1"/>
    <col min="11274" max="11274" width="16" style="140" customWidth="1"/>
    <col min="11275" max="11283" width="9.375" style="140" customWidth="1"/>
    <col min="11284" max="11284" width="9" style="140" customWidth="1"/>
    <col min="11285" max="11527" width="9" style="140" hidden="1"/>
    <col min="11528" max="11529" width="1.25" style="140" customWidth="1"/>
    <col min="11530" max="11530" width="16" style="140" customWidth="1"/>
    <col min="11531" max="11539" width="9.375" style="140" customWidth="1"/>
    <col min="11540" max="11540" width="9" style="140" customWidth="1"/>
    <col min="11541" max="11783" width="9" style="140" hidden="1"/>
    <col min="11784" max="11785" width="1.25" style="140" customWidth="1"/>
    <col min="11786" max="11786" width="16" style="140" customWidth="1"/>
    <col min="11787" max="11795" width="9.375" style="140" customWidth="1"/>
    <col min="11796" max="11796" width="9" style="140" customWidth="1"/>
    <col min="11797" max="12039" width="9" style="140" hidden="1"/>
    <col min="12040" max="12041" width="1.25" style="140" customWidth="1"/>
    <col min="12042" max="12042" width="16" style="140" customWidth="1"/>
    <col min="12043" max="12051" width="9.375" style="140" customWidth="1"/>
    <col min="12052" max="12052" width="9" style="140" customWidth="1"/>
    <col min="12053" max="12295" width="9" style="140" hidden="1"/>
    <col min="12296" max="12297" width="1.25" style="140" customWidth="1"/>
    <col min="12298" max="12298" width="16" style="140" customWidth="1"/>
    <col min="12299" max="12307" width="9.375" style="140" customWidth="1"/>
    <col min="12308" max="12308" width="9" style="140" customWidth="1"/>
    <col min="12309" max="12551" width="9" style="140" hidden="1"/>
    <col min="12552" max="12553" width="1.25" style="140" customWidth="1"/>
    <col min="12554" max="12554" width="16" style="140" customWidth="1"/>
    <col min="12555" max="12563" width="9.375" style="140" customWidth="1"/>
    <col min="12564" max="12564" width="9" style="140" customWidth="1"/>
    <col min="12565" max="12807" width="9" style="140" hidden="1"/>
    <col min="12808" max="12809" width="1.25" style="140" customWidth="1"/>
    <col min="12810" max="12810" width="16" style="140" customWidth="1"/>
    <col min="12811" max="12819" width="9.375" style="140" customWidth="1"/>
    <col min="12820" max="12820" width="9" style="140" customWidth="1"/>
    <col min="12821" max="13063" width="9" style="140" hidden="1"/>
    <col min="13064" max="13065" width="1.25" style="140" customWidth="1"/>
    <col min="13066" max="13066" width="16" style="140" customWidth="1"/>
    <col min="13067" max="13075" width="9.375" style="140" customWidth="1"/>
    <col min="13076" max="13076" width="9" style="140" customWidth="1"/>
    <col min="13077" max="13319" width="9" style="140" hidden="1"/>
    <col min="13320" max="13321" width="1.25" style="140" customWidth="1"/>
    <col min="13322" max="13322" width="16" style="140" customWidth="1"/>
    <col min="13323" max="13331" width="9.375" style="140" customWidth="1"/>
    <col min="13332" max="13332" width="9" style="140" customWidth="1"/>
    <col min="13333" max="13575" width="9" style="140" hidden="1"/>
    <col min="13576" max="13577" width="1.25" style="140" customWidth="1"/>
    <col min="13578" max="13578" width="16" style="140" customWidth="1"/>
    <col min="13579" max="13587" width="9.375" style="140" customWidth="1"/>
    <col min="13588" max="13588" width="9" style="140" customWidth="1"/>
    <col min="13589" max="13831" width="9" style="140" hidden="1"/>
    <col min="13832" max="13833" width="1.25" style="140" customWidth="1"/>
    <col min="13834" max="13834" width="16" style="140" customWidth="1"/>
    <col min="13835" max="13843" width="9.375" style="140" customWidth="1"/>
    <col min="13844" max="13844" width="9" style="140" customWidth="1"/>
    <col min="13845" max="14087" width="9" style="140" hidden="1"/>
    <col min="14088" max="14089" width="1.25" style="140" customWidth="1"/>
    <col min="14090" max="14090" width="16" style="140" customWidth="1"/>
    <col min="14091" max="14099" width="9.375" style="140" customWidth="1"/>
    <col min="14100" max="14100" width="9" style="140" customWidth="1"/>
    <col min="14101" max="14343" width="9" style="140" hidden="1"/>
    <col min="14344" max="14345" width="1.25" style="140" customWidth="1"/>
    <col min="14346" max="14346" width="16" style="140" customWidth="1"/>
    <col min="14347" max="14355" width="9.375" style="140" customWidth="1"/>
    <col min="14356" max="14356" width="9" style="140" customWidth="1"/>
    <col min="14357" max="14599" width="9" style="140" hidden="1"/>
    <col min="14600" max="14601" width="1.25" style="140" customWidth="1"/>
    <col min="14602" max="14602" width="16" style="140" customWidth="1"/>
    <col min="14603" max="14611" width="9.375" style="140" customWidth="1"/>
    <col min="14612" max="14612" width="9" style="140" customWidth="1"/>
    <col min="14613" max="14855" width="9" style="140" hidden="1"/>
    <col min="14856" max="14857" width="1.25" style="140" customWidth="1"/>
    <col min="14858" max="14858" width="16" style="140" customWidth="1"/>
    <col min="14859" max="14867" width="9.375" style="140" customWidth="1"/>
    <col min="14868" max="14868" width="9" style="140" customWidth="1"/>
    <col min="14869" max="15111" width="9" style="140" hidden="1"/>
    <col min="15112" max="15113" width="1.25" style="140" customWidth="1"/>
    <col min="15114" max="15114" width="16" style="140" customWidth="1"/>
    <col min="15115" max="15123" width="9.375" style="140" customWidth="1"/>
    <col min="15124" max="15124" width="9" style="140" customWidth="1"/>
    <col min="15125" max="15367" width="9" style="140" hidden="1"/>
    <col min="15368" max="15369" width="1.25" style="140" customWidth="1"/>
    <col min="15370" max="15370" width="16" style="140" customWidth="1"/>
    <col min="15371" max="15379" width="9.375" style="140" customWidth="1"/>
    <col min="15380" max="15380" width="9" style="140" customWidth="1"/>
    <col min="15381" max="15623" width="9" style="140" hidden="1"/>
    <col min="15624" max="15625" width="1.25" style="140" customWidth="1"/>
    <col min="15626" max="15626" width="16" style="140" customWidth="1"/>
    <col min="15627" max="15635" width="9.375" style="140" customWidth="1"/>
    <col min="15636" max="15636" width="9" style="140" customWidth="1"/>
    <col min="15637" max="15879" width="9" style="140" hidden="1"/>
    <col min="15880" max="15881" width="1.25" style="140" customWidth="1"/>
    <col min="15882" max="15882" width="16" style="140" customWidth="1"/>
    <col min="15883" max="15891" width="9.375" style="140" customWidth="1"/>
    <col min="15892" max="15892" width="9" style="140" customWidth="1"/>
    <col min="15893" max="16125" width="9" style="140" hidden="1"/>
    <col min="16126" max="16141" width="0" style="140" hidden="1"/>
    <col min="16142" max="16384" width="9" style="140" hidden="1"/>
  </cols>
  <sheetData>
    <row r="1" spans="1:12" ht="7.5" customHeight="1">
      <c r="C1" s="141"/>
      <c r="D1" s="141"/>
      <c r="E1" s="141"/>
      <c r="F1" s="141"/>
      <c r="G1" s="141"/>
      <c r="H1" s="141"/>
      <c r="I1" s="141"/>
      <c r="J1" s="141"/>
      <c r="K1" s="141"/>
      <c r="L1" s="141"/>
    </row>
    <row r="2" spans="1:12" ht="27" customHeight="1">
      <c r="A2" s="1830" t="s">
        <v>1687</v>
      </c>
      <c r="B2" s="1830"/>
      <c r="C2" s="1830"/>
      <c r="D2" s="1830"/>
      <c r="E2" s="1830"/>
      <c r="F2" s="1830"/>
      <c r="G2" s="1830"/>
      <c r="H2" s="1830"/>
      <c r="I2" s="1830"/>
      <c r="J2" s="1830"/>
      <c r="K2" s="1830"/>
      <c r="L2" s="1830"/>
    </row>
    <row r="3" spans="1:12" ht="19.5" customHeight="1">
      <c r="C3" s="141"/>
      <c r="D3" s="141"/>
      <c r="E3" s="141"/>
      <c r="F3" s="141"/>
      <c r="G3" s="141"/>
      <c r="H3" s="141"/>
      <c r="I3" s="141"/>
      <c r="J3" s="141"/>
      <c r="K3" s="141"/>
      <c r="L3" s="141"/>
    </row>
    <row r="4" spans="1:12" ht="22.5" customHeight="1">
      <c r="A4" s="142"/>
      <c r="B4" s="143" t="s">
        <v>307</v>
      </c>
      <c r="C4" s="144"/>
      <c r="D4" s="144"/>
      <c r="E4" s="144"/>
      <c r="F4" s="144"/>
      <c r="G4" s="144"/>
      <c r="H4" s="144"/>
      <c r="I4" s="144"/>
      <c r="J4" s="145"/>
      <c r="K4" s="145"/>
      <c r="L4" s="145"/>
    </row>
    <row r="5" spans="1:12" ht="15" customHeight="1" thickBot="1">
      <c r="A5" s="142"/>
      <c r="B5" s="142"/>
      <c r="C5" s="146"/>
      <c r="D5" s="147"/>
      <c r="E5" s="145"/>
      <c r="F5" s="145"/>
      <c r="G5" s="145"/>
      <c r="H5" s="145"/>
      <c r="I5" s="145"/>
      <c r="J5" s="145"/>
      <c r="K5" s="145"/>
      <c r="L5" s="148" t="s">
        <v>308</v>
      </c>
    </row>
    <row r="6" spans="1:12" ht="22.5" customHeight="1">
      <c r="A6" s="142"/>
      <c r="B6" s="142"/>
      <c r="C6" s="149" t="s">
        <v>309</v>
      </c>
      <c r="D6" s="150" t="s">
        <v>310</v>
      </c>
      <c r="E6" s="150" t="s">
        <v>311</v>
      </c>
      <c r="F6" s="151" t="s">
        <v>312</v>
      </c>
      <c r="G6" s="152" t="s">
        <v>313</v>
      </c>
      <c r="H6" s="150" t="s">
        <v>9</v>
      </c>
      <c r="I6" s="152" t="s">
        <v>10</v>
      </c>
      <c r="J6" s="150" t="s">
        <v>11</v>
      </c>
      <c r="K6" s="152" t="s">
        <v>12</v>
      </c>
      <c r="L6" s="153" t="s">
        <v>314</v>
      </c>
    </row>
    <row r="7" spans="1:12" ht="22.5" customHeight="1">
      <c r="A7" s="142"/>
      <c r="B7" s="142"/>
      <c r="C7" s="154" t="s">
        <v>315</v>
      </c>
      <c r="D7" s="155">
        <v>6017202</v>
      </c>
      <c r="E7" s="155">
        <v>7108716</v>
      </c>
      <c r="F7" s="155">
        <v>0</v>
      </c>
      <c r="G7" s="155">
        <v>10506220</v>
      </c>
      <c r="H7" s="155">
        <v>9534785</v>
      </c>
      <c r="I7" s="155">
        <v>5776074</v>
      </c>
      <c r="J7" s="155">
        <v>4015660</v>
      </c>
      <c r="K7" s="155">
        <v>2634749</v>
      </c>
      <c r="L7" s="156">
        <v>45593406</v>
      </c>
    </row>
    <row r="8" spans="1:12" ht="22.5" customHeight="1">
      <c r="A8" s="142"/>
      <c r="B8" s="142"/>
      <c r="C8" s="157" t="s">
        <v>316</v>
      </c>
      <c r="D8" s="158">
        <v>80448</v>
      </c>
      <c r="E8" s="158">
        <v>161801</v>
      </c>
      <c r="F8" s="158">
        <v>0</v>
      </c>
      <c r="G8" s="158">
        <v>201868</v>
      </c>
      <c r="H8" s="158">
        <v>290257</v>
      </c>
      <c r="I8" s="158">
        <v>164008</v>
      </c>
      <c r="J8" s="158">
        <v>116895</v>
      </c>
      <c r="K8" s="158">
        <v>113511</v>
      </c>
      <c r="L8" s="159">
        <v>1128788</v>
      </c>
    </row>
    <row r="9" spans="1:12" ht="22.5" customHeight="1" thickBot="1">
      <c r="A9" s="142"/>
      <c r="B9" s="142"/>
      <c r="C9" s="160" t="s">
        <v>317</v>
      </c>
      <c r="D9" s="161">
        <v>6097650</v>
      </c>
      <c r="E9" s="161">
        <v>7270517</v>
      </c>
      <c r="F9" s="161">
        <v>0</v>
      </c>
      <c r="G9" s="161">
        <v>10708088</v>
      </c>
      <c r="H9" s="161">
        <v>9825042</v>
      </c>
      <c r="I9" s="161">
        <v>5940082</v>
      </c>
      <c r="J9" s="161">
        <v>4132555</v>
      </c>
      <c r="K9" s="161">
        <v>2748260</v>
      </c>
      <c r="L9" s="162">
        <v>46722194</v>
      </c>
    </row>
    <row r="10" spans="1:12" ht="16.5" customHeight="1">
      <c r="C10" s="163"/>
      <c r="D10" s="164"/>
      <c r="E10" s="164"/>
      <c r="F10" s="164"/>
      <c r="G10" s="164"/>
      <c r="H10" s="164"/>
      <c r="I10" s="164"/>
      <c r="J10" s="164"/>
      <c r="K10" s="164"/>
      <c r="L10" s="164"/>
    </row>
    <row r="11" spans="1:12" ht="22.5" customHeight="1">
      <c r="B11" s="165" t="s">
        <v>318</v>
      </c>
      <c r="C11" s="166"/>
      <c r="D11" s="166"/>
      <c r="E11" s="166"/>
      <c r="F11" s="166"/>
      <c r="G11" s="166"/>
      <c r="H11" s="166"/>
      <c r="I11" s="166"/>
      <c r="J11" s="166"/>
      <c r="K11" s="166"/>
      <c r="L11" s="167"/>
    </row>
    <row r="12" spans="1:12" ht="14.25" customHeight="1" thickBot="1">
      <c r="C12" s="168"/>
      <c r="D12" s="168"/>
      <c r="E12" s="168"/>
      <c r="F12" s="169"/>
      <c r="G12" s="167"/>
      <c r="H12" s="167"/>
      <c r="I12" s="167"/>
      <c r="J12" s="167"/>
      <c r="K12" s="170" t="s">
        <v>319</v>
      </c>
    </row>
    <row r="13" spans="1:12" ht="18.75" customHeight="1">
      <c r="C13" s="171" t="s">
        <v>309</v>
      </c>
      <c r="D13" s="172" t="s">
        <v>310</v>
      </c>
      <c r="E13" s="172" t="s">
        <v>311</v>
      </c>
      <c r="F13" s="173" t="s">
        <v>313</v>
      </c>
      <c r="G13" s="172" t="s">
        <v>9</v>
      </c>
      <c r="H13" s="173" t="s">
        <v>10</v>
      </c>
      <c r="I13" s="172" t="s">
        <v>11</v>
      </c>
      <c r="J13" s="173" t="s">
        <v>12</v>
      </c>
      <c r="K13" s="174" t="s">
        <v>314</v>
      </c>
    </row>
    <row r="14" spans="1:12" ht="18.75" customHeight="1">
      <c r="C14" s="175" t="s">
        <v>320</v>
      </c>
      <c r="D14" s="176">
        <v>2331852</v>
      </c>
      <c r="E14" s="176">
        <v>2829339</v>
      </c>
      <c r="F14" s="176">
        <v>3611444</v>
      </c>
      <c r="G14" s="176">
        <v>3372282</v>
      </c>
      <c r="H14" s="176">
        <v>1864571</v>
      </c>
      <c r="I14" s="176">
        <v>1413121</v>
      </c>
      <c r="J14" s="176">
        <v>1145376</v>
      </c>
      <c r="K14" s="177">
        <v>16567985</v>
      </c>
      <c r="L14" s="178"/>
    </row>
    <row r="15" spans="1:12" ht="18.75" customHeight="1">
      <c r="C15" s="179" t="s">
        <v>321</v>
      </c>
      <c r="D15" s="180">
        <v>764</v>
      </c>
      <c r="E15" s="180">
        <v>4303</v>
      </c>
      <c r="F15" s="180">
        <v>19168</v>
      </c>
      <c r="G15" s="180">
        <v>64785</v>
      </c>
      <c r="H15" s="180">
        <v>100115</v>
      </c>
      <c r="I15" s="180">
        <v>222345</v>
      </c>
      <c r="J15" s="180">
        <v>428049</v>
      </c>
      <c r="K15" s="181">
        <v>839529</v>
      </c>
      <c r="L15" s="178"/>
    </row>
    <row r="16" spans="1:12" ht="18.75" customHeight="1">
      <c r="C16" s="179" t="s">
        <v>322</v>
      </c>
      <c r="D16" s="180">
        <v>183776</v>
      </c>
      <c r="E16" s="180">
        <v>378992</v>
      </c>
      <c r="F16" s="180">
        <v>835588</v>
      </c>
      <c r="G16" s="180">
        <v>1028051</v>
      </c>
      <c r="H16" s="180">
        <v>729781</v>
      </c>
      <c r="I16" s="180">
        <v>737011</v>
      </c>
      <c r="J16" s="180">
        <v>803800</v>
      </c>
      <c r="K16" s="181">
        <v>4696999</v>
      </c>
      <c r="L16" s="178" t="s">
        <v>406</v>
      </c>
    </row>
    <row r="17" spans="1:12" ht="18.75" customHeight="1">
      <c r="C17" s="179" t="s">
        <v>323</v>
      </c>
      <c r="D17" s="180">
        <v>38914</v>
      </c>
      <c r="E17" s="180">
        <v>104352</v>
      </c>
      <c r="F17" s="180">
        <v>160309</v>
      </c>
      <c r="G17" s="180">
        <v>242934</v>
      </c>
      <c r="H17" s="180">
        <v>181007</v>
      </c>
      <c r="I17" s="180">
        <v>165492</v>
      </c>
      <c r="J17" s="180">
        <v>153120</v>
      </c>
      <c r="K17" s="181">
        <v>1046128</v>
      </c>
      <c r="L17" s="178" t="s">
        <v>407</v>
      </c>
    </row>
    <row r="18" spans="1:12" ht="18.75" customHeight="1">
      <c r="C18" s="179" t="s">
        <v>324</v>
      </c>
      <c r="D18" s="180">
        <v>169029</v>
      </c>
      <c r="E18" s="180">
        <v>232658</v>
      </c>
      <c r="F18" s="180">
        <v>1072489</v>
      </c>
      <c r="G18" s="180">
        <v>1314840</v>
      </c>
      <c r="H18" s="180">
        <v>1236958</v>
      </c>
      <c r="I18" s="180">
        <v>1235729</v>
      </c>
      <c r="J18" s="180">
        <v>1207008</v>
      </c>
      <c r="K18" s="181">
        <v>6468711</v>
      </c>
      <c r="L18" s="178" t="s">
        <v>408</v>
      </c>
    </row>
    <row r="19" spans="1:12" ht="18.75" customHeight="1">
      <c r="C19" s="179" t="s">
        <v>325</v>
      </c>
      <c r="D19" s="180">
        <v>2726249</v>
      </c>
      <c r="E19" s="180">
        <v>3303397</v>
      </c>
      <c r="F19" s="180">
        <v>5900264</v>
      </c>
      <c r="G19" s="180">
        <v>4957239</v>
      </c>
      <c r="H19" s="180">
        <v>2806131</v>
      </c>
      <c r="I19" s="180">
        <v>1661840</v>
      </c>
      <c r="J19" s="180">
        <v>904152</v>
      </c>
      <c r="K19" s="181">
        <v>22259272</v>
      </c>
      <c r="L19" s="178" t="s">
        <v>409</v>
      </c>
    </row>
    <row r="20" spans="1:12" ht="18.75" customHeight="1">
      <c r="C20" s="179" t="s">
        <v>326</v>
      </c>
      <c r="D20" s="180">
        <v>647619</v>
      </c>
      <c r="E20" s="180">
        <v>986212</v>
      </c>
      <c r="F20" s="180">
        <v>1592594</v>
      </c>
      <c r="G20" s="180">
        <v>1633165</v>
      </c>
      <c r="H20" s="180">
        <v>926626</v>
      </c>
      <c r="I20" s="180">
        <v>559249</v>
      </c>
      <c r="J20" s="180">
        <v>262908</v>
      </c>
      <c r="K20" s="181">
        <v>6608373</v>
      </c>
      <c r="L20" s="178"/>
    </row>
    <row r="21" spans="1:12" ht="18.75" customHeight="1">
      <c r="C21" s="179" t="s">
        <v>327</v>
      </c>
      <c r="D21" s="180">
        <v>32126</v>
      </c>
      <c r="E21" s="180">
        <v>85715</v>
      </c>
      <c r="F21" s="180">
        <v>595448</v>
      </c>
      <c r="G21" s="180">
        <v>913739</v>
      </c>
      <c r="H21" s="180">
        <v>1026784</v>
      </c>
      <c r="I21" s="180">
        <v>760889</v>
      </c>
      <c r="J21" s="180">
        <v>479636</v>
      </c>
      <c r="K21" s="181">
        <v>3894337</v>
      </c>
      <c r="L21" s="178"/>
    </row>
    <row r="22" spans="1:12" ht="18.75" customHeight="1">
      <c r="C22" s="182" t="s">
        <v>328</v>
      </c>
      <c r="D22" s="180">
        <v>2534</v>
      </c>
      <c r="E22" s="180">
        <v>9759</v>
      </c>
      <c r="F22" s="180">
        <v>76895</v>
      </c>
      <c r="G22" s="180">
        <v>134869</v>
      </c>
      <c r="H22" s="180">
        <v>146689</v>
      </c>
      <c r="I22" s="180">
        <v>124597</v>
      </c>
      <c r="J22" s="180">
        <v>97780</v>
      </c>
      <c r="K22" s="181">
        <v>593123</v>
      </c>
      <c r="L22" s="178"/>
    </row>
    <row r="23" spans="1:12" ht="18.75" customHeight="1">
      <c r="C23" s="182" t="s">
        <v>329</v>
      </c>
      <c r="D23" s="180">
        <v>164</v>
      </c>
      <c r="E23" s="180">
        <v>559</v>
      </c>
      <c r="F23" s="180">
        <v>3163</v>
      </c>
      <c r="G23" s="180">
        <v>5338</v>
      </c>
      <c r="H23" s="180">
        <v>5427</v>
      </c>
      <c r="I23" s="180">
        <v>6456</v>
      </c>
      <c r="J23" s="180">
        <v>9476</v>
      </c>
      <c r="K23" s="181">
        <v>30583</v>
      </c>
      <c r="L23" s="178"/>
    </row>
    <row r="24" spans="1:12" ht="18.75" customHeight="1">
      <c r="C24" s="179" t="s">
        <v>330</v>
      </c>
      <c r="D24" s="180">
        <v>1465517</v>
      </c>
      <c r="E24" s="180">
        <v>2797928</v>
      </c>
      <c r="F24" s="180">
        <v>3508266</v>
      </c>
      <c r="G24" s="180">
        <v>5498403</v>
      </c>
      <c r="H24" s="180">
        <v>3663319</v>
      </c>
      <c r="I24" s="180">
        <v>2826648</v>
      </c>
      <c r="J24" s="180">
        <v>1975654</v>
      </c>
      <c r="K24" s="181">
        <v>21735735</v>
      </c>
      <c r="L24" s="178"/>
    </row>
    <row r="25" spans="1:12" ht="18.75" customHeight="1">
      <c r="C25" s="183" t="s">
        <v>331</v>
      </c>
      <c r="D25" s="180">
        <v>162244</v>
      </c>
      <c r="E25" s="180">
        <v>143772</v>
      </c>
      <c r="F25" s="180">
        <v>530024</v>
      </c>
      <c r="G25" s="180">
        <v>443449</v>
      </c>
      <c r="H25" s="180">
        <v>386076</v>
      </c>
      <c r="I25" s="180">
        <v>400113</v>
      </c>
      <c r="J25" s="180">
        <v>298392</v>
      </c>
      <c r="K25" s="181">
        <v>2364070</v>
      </c>
      <c r="L25" s="178"/>
    </row>
    <row r="26" spans="1:12" ht="18.75" customHeight="1" thickBot="1">
      <c r="C26" s="184" t="s">
        <v>332</v>
      </c>
      <c r="D26" s="185">
        <v>5808199</v>
      </c>
      <c r="E26" s="185">
        <v>6979690</v>
      </c>
      <c r="F26" s="185">
        <v>9785126</v>
      </c>
      <c r="G26" s="185">
        <v>8875970</v>
      </c>
      <c r="H26" s="185">
        <v>5058635</v>
      </c>
      <c r="I26" s="185">
        <v>3338823</v>
      </c>
      <c r="J26" s="185">
        <v>2170192</v>
      </c>
      <c r="K26" s="186">
        <v>42016635</v>
      </c>
      <c r="L26" s="178"/>
    </row>
    <row r="27" spans="1:12" ht="9.75" customHeight="1">
      <c r="C27" s="187" t="s">
        <v>333</v>
      </c>
      <c r="D27" s="111"/>
      <c r="E27" s="111"/>
      <c r="F27" s="169"/>
      <c r="G27" s="188"/>
      <c r="H27" s="188"/>
      <c r="I27" s="167"/>
      <c r="J27" s="167"/>
      <c r="K27" s="167"/>
      <c r="L27" s="167"/>
    </row>
    <row r="28" spans="1:12" ht="9.75" customHeight="1">
      <c r="C28" s="187" t="s">
        <v>334</v>
      </c>
      <c r="D28" s="111"/>
      <c r="E28" s="111"/>
      <c r="F28" s="169"/>
      <c r="G28" s="188"/>
      <c r="H28" s="188"/>
      <c r="I28" s="167"/>
      <c r="J28" s="167"/>
      <c r="K28" s="167"/>
      <c r="L28" s="167"/>
    </row>
    <row r="29" spans="1:12" ht="9.75" customHeight="1">
      <c r="C29" s="187"/>
      <c r="D29" s="111"/>
      <c r="E29" s="111"/>
      <c r="F29" s="169"/>
      <c r="G29" s="188"/>
      <c r="H29" s="188"/>
      <c r="I29" s="167"/>
      <c r="J29" s="167"/>
      <c r="K29" s="167"/>
      <c r="L29" s="167"/>
    </row>
    <row r="30" spans="1:12" ht="22.5" customHeight="1">
      <c r="A30" s="142"/>
      <c r="B30" s="143" t="s">
        <v>335</v>
      </c>
      <c r="C30" s="144"/>
      <c r="D30" s="144"/>
      <c r="E30" s="144"/>
      <c r="F30" s="144"/>
      <c r="G30" s="144"/>
      <c r="H30" s="144"/>
      <c r="I30" s="144"/>
      <c r="J30" s="144"/>
      <c r="K30" s="144"/>
      <c r="L30" s="145"/>
    </row>
    <row r="31" spans="1:12" ht="18" customHeight="1">
      <c r="A31" s="142"/>
      <c r="B31" s="143"/>
      <c r="C31" s="144"/>
      <c r="D31" s="144"/>
      <c r="E31" s="144"/>
      <c r="F31" s="144"/>
      <c r="G31" s="144"/>
      <c r="H31" s="189" t="s">
        <v>336</v>
      </c>
      <c r="I31" s="144"/>
      <c r="J31" s="144"/>
      <c r="K31" s="144"/>
      <c r="L31" s="145"/>
    </row>
    <row r="32" spans="1:12" ht="14.25" customHeight="1" thickBot="1">
      <c r="A32" s="142"/>
      <c r="B32" s="142"/>
      <c r="C32" s="146"/>
      <c r="D32" s="146"/>
      <c r="E32" s="146"/>
      <c r="F32" s="147"/>
      <c r="G32" s="145"/>
      <c r="H32" s="145"/>
      <c r="I32" s="145"/>
      <c r="J32" s="145"/>
      <c r="K32" s="145"/>
      <c r="L32" s="148" t="s">
        <v>337</v>
      </c>
    </row>
    <row r="33" spans="1:12" ht="18.75" customHeight="1">
      <c r="A33" s="142"/>
      <c r="B33" s="142"/>
      <c r="C33" s="149" t="s">
        <v>309</v>
      </c>
      <c r="D33" s="190" t="s">
        <v>310</v>
      </c>
      <c r="E33" s="190" t="s">
        <v>311</v>
      </c>
      <c r="F33" s="191" t="s">
        <v>312</v>
      </c>
      <c r="G33" s="192" t="s">
        <v>313</v>
      </c>
      <c r="H33" s="190" t="s">
        <v>9</v>
      </c>
      <c r="I33" s="192" t="s">
        <v>10</v>
      </c>
      <c r="J33" s="190" t="s">
        <v>11</v>
      </c>
      <c r="K33" s="192" t="s">
        <v>12</v>
      </c>
      <c r="L33" s="193" t="s">
        <v>314</v>
      </c>
    </row>
    <row r="34" spans="1:12" ht="18.75" customHeight="1">
      <c r="A34" s="142"/>
      <c r="B34" s="142"/>
      <c r="C34" s="194" t="s">
        <v>320</v>
      </c>
      <c r="D34" s="195">
        <v>143608</v>
      </c>
      <c r="E34" s="195">
        <v>143561</v>
      </c>
      <c r="F34" s="195">
        <v>0</v>
      </c>
      <c r="G34" s="195">
        <v>198473</v>
      </c>
      <c r="H34" s="195">
        <v>187124</v>
      </c>
      <c r="I34" s="195">
        <v>105870</v>
      </c>
      <c r="J34" s="195">
        <v>80108</v>
      </c>
      <c r="K34" s="195">
        <v>63215</v>
      </c>
      <c r="L34" s="196">
        <v>921959</v>
      </c>
    </row>
    <row r="35" spans="1:12" ht="18.75" customHeight="1">
      <c r="A35" s="142"/>
      <c r="B35" s="142"/>
      <c r="C35" s="197" t="s">
        <v>321</v>
      </c>
      <c r="D35" s="198">
        <v>43</v>
      </c>
      <c r="E35" s="198">
        <v>187</v>
      </c>
      <c r="F35" s="198">
        <v>0</v>
      </c>
      <c r="G35" s="198">
        <v>1098</v>
      </c>
      <c r="H35" s="198">
        <v>3765</v>
      </c>
      <c r="I35" s="198">
        <v>6391</v>
      </c>
      <c r="J35" s="198">
        <v>12864</v>
      </c>
      <c r="K35" s="198">
        <v>24378</v>
      </c>
      <c r="L35" s="199">
        <v>48726</v>
      </c>
    </row>
    <row r="36" spans="1:12" ht="18.75" customHeight="1">
      <c r="A36" s="142"/>
      <c r="B36" s="142"/>
      <c r="C36" s="197" t="s">
        <v>322</v>
      </c>
      <c r="D36" s="198">
        <v>16140</v>
      </c>
      <c r="E36" s="198">
        <v>29536</v>
      </c>
      <c r="F36" s="198">
        <v>0</v>
      </c>
      <c r="G36" s="198">
        <v>65970</v>
      </c>
      <c r="H36" s="198">
        <v>83924</v>
      </c>
      <c r="I36" s="198">
        <v>58549</v>
      </c>
      <c r="J36" s="198">
        <v>52442</v>
      </c>
      <c r="K36" s="198">
        <v>47766</v>
      </c>
      <c r="L36" s="199">
        <v>354327</v>
      </c>
    </row>
    <row r="37" spans="1:12" ht="18.75" customHeight="1">
      <c r="A37" s="142"/>
      <c r="B37" s="142"/>
      <c r="C37" s="197" t="s">
        <v>323</v>
      </c>
      <c r="D37" s="198">
        <v>3220</v>
      </c>
      <c r="E37" s="198">
        <v>7594</v>
      </c>
      <c r="F37" s="198">
        <v>0</v>
      </c>
      <c r="G37" s="198">
        <v>12805</v>
      </c>
      <c r="H37" s="198">
        <v>19194</v>
      </c>
      <c r="I37" s="198">
        <v>14419</v>
      </c>
      <c r="J37" s="198">
        <v>12857</v>
      </c>
      <c r="K37" s="198">
        <v>11280</v>
      </c>
      <c r="L37" s="199">
        <v>81369</v>
      </c>
    </row>
    <row r="38" spans="1:12" ht="18.75" customHeight="1">
      <c r="A38" s="142"/>
      <c r="B38" s="142"/>
      <c r="C38" s="197" t="s">
        <v>324</v>
      </c>
      <c r="D38" s="198">
        <v>16987</v>
      </c>
      <c r="E38" s="198">
        <v>18378</v>
      </c>
      <c r="F38" s="198">
        <v>0</v>
      </c>
      <c r="G38" s="198">
        <v>82035</v>
      </c>
      <c r="H38" s="198">
        <v>98183</v>
      </c>
      <c r="I38" s="198">
        <v>96569</v>
      </c>
      <c r="J38" s="198">
        <v>94571</v>
      </c>
      <c r="K38" s="198">
        <v>84850</v>
      </c>
      <c r="L38" s="199">
        <v>491573</v>
      </c>
    </row>
    <row r="39" spans="1:12" ht="18.75" customHeight="1">
      <c r="A39" s="142"/>
      <c r="B39" s="142"/>
      <c r="C39" s="197" t="s">
        <v>325</v>
      </c>
      <c r="D39" s="198">
        <v>156477</v>
      </c>
      <c r="E39" s="198">
        <v>158361</v>
      </c>
      <c r="F39" s="198">
        <v>0</v>
      </c>
      <c r="G39" s="198">
        <v>321493</v>
      </c>
      <c r="H39" s="198">
        <v>268608</v>
      </c>
      <c r="I39" s="198">
        <v>149974</v>
      </c>
      <c r="J39" s="198">
        <v>83038</v>
      </c>
      <c r="K39" s="198">
        <v>42573</v>
      </c>
      <c r="L39" s="199">
        <v>1180524</v>
      </c>
    </row>
    <row r="40" spans="1:12" ht="18.75" customHeight="1">
      <c r="A40" s="142"/>
      <c r="B40" s="142"/>
      <c r="C40" s="197" t="s">
        <v>326</v>
      </c>
      <c r="D40" s="198">
        <v>38515</v>
      </c>
      <c r="E40" s="198">
        <v>50097</v>
      </c>
      <c r="F40" s="198">
        <v>0</v>
      </c>
      <c r="G40" s="198">
        <v>98779</v>
      </c>
      <c r="H40" s="198">
        <v>104839</v>
      </c>
      <c r="I40" s="198">
        <v>61636</v>
      </c>
      <c r="J40" s="198">
        <v>35809</v>
      </c>
      <c r="K40" s="198">
        <v>16555</v>
      </c>
      <c r="L40" s="199">
        <v>406230</v>
      </c>
    </row>
    <row r="41" spans="1:12" ht="18.75" customHeight="1">
      <c r="A41" s="142"/>
      <c r="B41" s="142"/>
      <c r="C41" s="197" t="s">
        <v>327</v>
      </c>
      <c r="D41" s="198">
        <v>1729</v>
      </c>
      <c r="E41" s="198">
        <v>3842</v>
      </c>
      <c r="F41" s="198">
        <v>0</v>
      </c>
      <c r="G41" s="198">
        <v>29293</v>
      </c>
      <c r="H41" s="198">
        <v>43321</v>
      </c>
      <c r="I41" s="198">
        <v>48124</v>
      </c>
      <c r="J41" s="198">
        <v>34336</v>
      </c>
      <c r="K41" s="198">
        <v>19830</v>
      </c>
      <c r="L41" s="199">
        <v>180475</v>
      </c>
    </row>
    <row r="42" spans="1:12" ht="18.75" customHeight="1">
      <c r="A42" s="142"/>
      <c r="B42" s="142"/>
      <c r="C42" s="200" t="s">
        <v>328</v>
      </c>
      <c r="D42" s="198">
        <v>194</v>
      </c>
      <c r="E42" s="198">
        <v>443</v>
      </c>
      <c r="F42" s="198">
        <v>0</v>
      </c>
      <c r="G42" s="198">
        <v>4359</v>
      </c>
      <c r="H42" s="198">
        <v>7652</v>
      </c>
      <c r="I42" s="198">
        <v>9204</v>
      </c>
      <c r="J42" s="198">
        <v>7944</v>
      </c>
      <c r="K42" s="198">
        <v>5850</v>
      </c>
      <c r="L42" s="199">
        <v>35646</v>
      </c>
    </row>
    <row r="43" spans="1:12" ht="18.75" customHeight="1">
      <c r="A43" s="142"/>
      <c r="B43" s="142"/>
      <c r="C43" s="200" t="s">
        <v>329</v>
      </c>
      <c r="D43" s="198">
        <v>4</v>
      </c>
      <c r="E43" s="198">
        <v>12</v>
      </c>
      <c r="F43" s="198">
        <v>0</v>
      </c>
      <c r="G43" s="198">
        <v>148</v>
      </c>
      <c r="H43" s="198">
        <v>174</v>
      </c>
      <c r="I43" s="198">
        <v>318</v>
      </c>
      <c r="J43" s="198">
        <v>271</v>
      </c>
      <c r="K43" s="198">
        <v>480</v>
      </c>
      <c r="L43" s="199">
        <v>1407</v>
      </c>
    </row>
    <row r="44" spans="1:12" ht="18.75" customHeight="1">
      <c r="A44" s="142"/>
      <c r="B44" s="142"/>
      <c r="C44" s="197" t="s">
        <v>330</v>
      </c>
      <c r="D44" s="198">
        <v>77080</v>
      </c>
      <c r="E44" s="198">
        <v>138541</v>
      </c>
      <c r="F44" s="198">
        <v>0</v>
      </c>
      <c r="G44" s="198">
        <v>200244</v>
      </c>
      <c r="H44" s="198">
        <v>327437</v>
      </c>
      <c r="I44" s="198">
        <v>217470</v>
      </c>
      <c r="J44" s="198">
        <v>158414</v>
      </c>
      <c r="K44" s="198">
        <v>104679</v>
      </c>
      <c r="L44" s="199">
        <v>1223865</v>
      </c>
    </row>
    <row r="45" spans="1:12" ht="18.75" customHeight="1">
      <c r="A45" s="142"/>
      <c r="B45" s="142"/>
      <c r="C45" s="197" t="s">
        <v>331</v>
      </c>
      <c r="D45" s="198">
        <v>20654</v>
      </c>
      <c r="E45" s="198">
        <v>16410</v>
      </c>
      <c r="F45" s="198">
        <v>0</v>
      </c>
      <c r="G45" s="198">
        <v>54781</v>
      </c>
      <c r="H45" s="198">
        <v>46945</v>
      </c>
      <c r="I45" s="198">
        <v>44183</v>
      </c>
      <c r="J45" s="198">
        <v>44202</v>
      </c>
      <c r="K45" s="198">
        <v>32375</v>
      </c>
      <c r="L45" s="199">
        <v>259550</v>
      </c>
    </row>
    <row r="46" spans="1:12" ht="18.75" customHeight="1" thickBot="1">
      <c r="A46" s="142"/>
      <c r="B46" s="142"/>
      <c r="C46" s="201" t="s">
        <v>338</v>
      </c>
      <c r="D46" s="202">
        <v>350842</v>
      </c>
      <c r="E46" s="202">
        <v>363389</v>
      </c>
      <c r="F46" s="202">
        <v>0</v>
      </c>
      <c r="G46" s="202">
        <v>568009</v>
      </c>
      <c r="H46" s="202">
        <v>519715</v>
      </c>
      <c r="I46" s="202">
        <v>291913</v>
      </c>
      <c r="J46" s="202">
        <v>183957</v>
      </c>
      <c r="K46" s="202">
        <v>114385</v>
      </c>
      <c r="L46" s="203">
        <v>2392210</v>
      </c>
    </row>
    <row r="47" spans="1:12" ht="9.75" customHeight="1">
      <c r="A47" s="142"/>
      <c r="B47" s="142"/>
      <c r="C47" s="204" t="s">
        <v>333</v>
      </c>
      <c r="D47" s="205"/>
      <c r="E47" s="205"/>
      <c r="F47" s="147"/>
      <c r="G47" s="206"/>
      <c r="H47" s="206"/>
      <c r="I47" s="145"/>
      <c r="J47" s="145"/>
      <c r="K47" s="145"/>
      <c r="L47" s="145"/>
    </row>
    <row r="48" spans="1:12" ht="9.75" customHeight="1">
      <c r="A48" s="142"/>
      <c r="B48" s="142"/>
      <c r="C48" s="204" t="s">
        <v>334</v>
      </c>
      <c r="D48" s="205"/>
      <c r="E48" s="205"/>
      <c r="F48" s="147"/>
      <c r="G48" s="206"/>
      <c r="H48" s="206"/>
      <c r="I48" s="145"/>
      <c r="J48" s="145"/>
      <c r="K48" s="145"/>
      <c r="L48" s="145"/>
    </row>
    <row r="49" spans="1:12" ht="22.5" customHeight="1">
      <c r="A49" s="142"/>
      <c r="B49" s="143" t="s">
        <v>339</v>
      </c>
      <c r="C49" s="144"/>
      <c r="D49" s="144"/>
      <c r="E49" s="144"/>
      <c r="F49" s="144"/>
      <c r="G49" s="144"/>
      <c r="H49" s="144"/>
      <c r="I49" s="144"/>
      <c r="J49" s="144"/>
      <c r="K49" s="144"/>
      <c r="L49" s="145"/>
    </row>
    <row r="50" spans="1:12" ht="15" customHeight="1" thickBot="1">
      <c r="A50" s="142"/>
      <c r="B50" s="142"/>
      <c r="C50" s="146"/>
      <c r="D50" s="146"/>
      <c r="E50" s="146"/>
      <c r="F50" s="147"/>
      <c r="G50" s="145"/>
      <c r="H50" s="145"/>
      <c r="I50" s="145"/>
      <c r="J50" s="145"/>
      <c r="K50" s="145"/>
      <c r="L50" s="148"/>
    </row>
    <row r="51" spans="1:12" ht="22.5" customHeight="1">
      <c r="A51" s="142"/>
      <c r="B51" s="142"/>
      <c r="C51" s="149" t="s">
        <v>309</v>
      </c>
      <c r="D51" s="190" t="s">
        <v>310</v>
      </c>
      <c r="E51" s="190" t="s">
        <v>311</v>
      </c>
      <c r="F51" s="191" t="s">
        <v>312</v>
      </c>
      <c r="G51" s="192" t="s">
        <v>313</v>
      </c>
      <c r="H51" s="190" t="s">
        <v>9</v>
      </c>
      <c r="I51" s="192" t="s">
        <v>10</v>
      </c>
      <c r="J51" s="190" t="s">
        <v>11</v>
      </c>
      <c r="K51" s="192" t="s">
        <v>12</v>
      </c>
      <c r="L51" s="193" t="s">
        <v>314</v>
      </c>
    </row>
    <row r="52" spans="1:12" ht="21" customHeight="1">
      <c r="A52" s="142"/>
      <c r="B52" s="142"/>
      <c r="C52" s="194" t="s">
        <v>340</v>
      </c>
      <c r="D52" s="195">
        <v>268</v>
      </c>
      <c r="E52" s="195">
        <v>488</v>
      </c>
      <c r="F52" s="195">
        <v>-67</v>
      </c>
      <c r="G52" s="195">
        <v>44891783</v>
      </c>
      <c r="H52" s="195">
        <v>56556486</v>
      </c>
      <c r="I52" s="195">
        <v>50592827</v>
      </c>
      <c r="J52" s="195">
        <v>51478031</v>
      </c>
      <c r="K52" s="195">
        <v>51182740</v>
      </c>
      <c r="L52" s="196">
        <v>254702556</v>
      </c>
    </row>
    <row r="53" spans="1:12" ht="21" customHeight="1">
      <c r="A53" s="142"/>
      <c r="B53" s="142"/>
      <c r="C53" s="197" t="s">
        <v>341</v>
      </c>
      <c r="D53" s="198">
        <v>2501</v>
      </c>
      <c r="E53" s="198">
        <v>19465</v>
      </c>
      <c r="F53" s="198">
        <v>0</v>
      </c>
      <c r="G53" s="198">
        <v>81306</v>
      </c>
      <c r="H53" s="198">
        <v>293331</v>
      </c>
      <c r="I53" s="198">
        <v>471841</v>
      </c>
      <c r="J53" s="198">
        <v>1068746</v>
      </c>
      <c r="K53" s="198">
        <v>2246980</v>
      </c>
      <c r="L53" s="199">
        <v>4184170</v>
      </c>
    </row>
    <row r="54" spans="1:12" ht="21" customHeight="1">
      <c r="A54" s="142"/>
      <c r="B54" s="142"/>
      <c r="C54" s="197" t="s">
        <v>342</v>
      </c>
      <c r="D54" s="198">
        <v>1038688</v>
      </c>
      <c r="E54" s="198">
        <v>2958101</v>
      </c>
      <c r="F54" s="198">
        <v>0</v>
      </c>
      <c r="G54" s="198">
        <v>6051969</v>
      </c>
      <c r="H54" s="198">
        <v>8453404</v>
      </c>
      <c r="I54" s="198">
        <v>6219247</v>
      </c>
      <c r="J54" s="198">
        <v>6455829</v>
      </c>
      <c r="K54" s="198">
        <v>7821861</v>
      </c>
      <c r="L54" s="199">
        <v>38999099</v>
      </c>
    </row>
    <row r="55" spans="1:12" ht="21" customHeight="1">
      <c r="A55" s="142"/>
      <c r="B55" s="142"/>
      <c r="C55" s="197" t="s">
        <v>343</v>
      </c>
      <c r="D55" s="198">
        <v>326193</v>
      </c>
      <c r="E55" s="198">
        <v>1108809</v>
      </c>
      <c r="F55" s="198">
        <v>0</v>
      </c>
      <c r="G55" s="198">
        <v>1803379</v>
      </c>
      <c r="H55" s="198">
        <v>2765948</v>
      </c>
      <c r="I55" s="198">
        <v>2095144</v>
      </c>
      <c r="J55" s="198">
        <v>1900529</v>
      </c>
      <c r="K55" s="198">
        <v>1781101</v>
      </c>
      <c r="L55" s="199">
        <v>11781103</v>
      </c>
    </row>
    <row r="56" spans="1:12" ht="21" customHeight="1">
      <c r="A56" s="142"/>
      <c r="B56" s="142"/>
      <c r="C56" s="197" t="s">
        <v>344</v>
      </c>
      <c r="D56" s="198">
        <v>334</v>
      </c>
      <c r="E56" s="198">
        <v>660</v>
      </c>
      <c r="F56" s="198">
        <v>0</v>
      </c>
      <c r="G56" s="198">
        <v>55643876</v>
      </c>
      <c r="H56" s="198">
        <v>50937798</v>
      </c>
      <c r="I56" s="198">
        <v>32791145</v>
      </c>
      <c r="J56" s="198">
        <v>19485443</v>
      </c>
      <c r="K56" s="198">
        <v>10420152</v>
      </c>
      <c r="L56" s="199">
        <v>169279408</v>
      </c>
    </row>
    <row r="57" spans="1:12" ht="21" customHeight="1">
      <c r="A57" s="142"/>
      <c r="B57" s="142"/>
      <c r="C57" s="197" t="s">
        <v>345</v>
      </c>
      <c r="D57" s="198">
        <v>120</v>
      </c>
      <c r="E57" s="198">
        <v>301</v>
      </c>
      <c r="F57" s="198">
        <v>0</v>
      </c>
      <c r="G57" s="198">
        <v>13135594</v>
      </c>
      <c r="H57" s="198">
        <v>13961122</v>
      </c>
      <c r="I57" s="198">
        <v>8257449</v>
      </c>
      <c r="J57" s="198">
        <v>4859627</v>
      </c>
      <c r="K57" s="198">
        <v>2180879</v>
      </c>
      <c r="L57" s="199">
        <v>42395092</v>
      </c>
    </row>
    <row r="58" spans="1:12" ht="21" customHeight="1">
      <c r="A58" s="142"/>
      <c r="B58" s="142"/>
      <c r="C58" s="197" t="s">
        <v>346</v>
      </c>
      <c r="D58" s="198">
        <v>148543</v>
      </c>
      <c r="E58" s="198">
        <v>500630</v>
      </c>
      <c r="F58" s="198">
        <v>0</v>
      </c>
      <c r="G58" s="198">
        <v>4522759</v>
      </c>
      <c r="H58" s="198">
        <v>8191107</v>
      </c>
      <c r="I58" s="198">
        <v>13075492</v>
      </c>
      <c r="J58" s="198">
        <v>10526439</v>
      </c>
      <c r="K58" s="198">
        <v>6295812</v>
      </c>
      <c r="L58" s="199">
        <v>43260782</v>
      </c>
    </row>
    <row r="59" spans="1:12" ht="21" customHeight="1">
      <c r="A59" s="142"/>
      <c r="B59" s="142"/>
      <c r="C59" s="207" t="s">
        <v>347</v>
      </c>
      <c r="D59" s="198">
        <v>11584</v>
      </c>
      <c r="E59" s="198">
        <v>51640</v>
      </c>
      <c r="F59" s="198">
        <v>0</v>
      </c>
      <c r="G59" s="198">
        <v>467622</v>
      </c>
      <c r="H59" s="198">
        <v>895488</v>
      </c>
      <c r="I59" s="198">
        <v>1177627</v>
      </c>
      <c r="J59" s="198">
        <v>1076323</v>
      </c>
      <c r="K59" s="198">
        <v>872355</v>
      </c>
      <c r="L59" s="199">
        <v>4552639</v>
      </c>
    </row>
    <row r="60" spans="1:12" ht="21" customHeight="1" thickBot="1">
      <c r="A60" s="142"/>
      <c r="B60" s="142"/>
      <c r="C60" s="208" t="s">
        <v>348</v>
      </c>
      <c r="D60" s="202">
        <v>732</v>
      </c>
      <c r="E60" s="202">
        <v>3317</v>
      </c>
      <c r="F60" s="202">
        <v>0</v>
      </c>
      <c r="G60" s="202">
        <v>21249</v>
      </c>
      <c r="H60" s="202">
        <v>41057</v>
      </c>
      <c r="I60" s="202">
        <v>53034</v>
      </c>
      <c r="J60" s="202">
        <v>70872</v>
      </c>
      <c r="K60" s="202">
        <v>104943</v>
      </c>
      <c r="L60" s="203">
        <v>295204</v>
      </c>
    </row>
    <row r="61" spans="1:12" s="214" customFormat="1" ht="9.75" customHeight="1">
      <c r="A61" s="142"/>
      <c r="B61" s="142"/>
      <c r="C61" s="205" t="s">
        <v>349</v>
      </c>
      <c r="D61" s="209"/>
      <c r="E61" s="209"/>
      <c r="F61" s="210"/>
      <c r="G61" s="210"/>
      <c r="H61" s="210"/>
      <c r="I61" s="210"/>
      <c r="J61" s="210"/>
      <c r="K61" s="210"/>
      <c r="L61" s="210"/>
    </row>
    <row r="62" spans="1:12" ht="12" customHeight="1">
      <c r="A62" s="142"/>
      <c r="B62" s="142"/>
      <c r="C62" s="205" t="s">
        <v>350</v>
      </c>
      <c r="D62" s="205"/>
      <c r="E62" s="205"/>
      <c r="F62" s="147"/>
      <c r="G62" s="206"/>
      <c r="H62" s="206"/>
      <c r="I62" s="145"/>
      <c r="J62" s="145"/>
      <c r="K62" s="145"/>
      <c r="L62" s="145"/>
    </row>
    <row r="63" spans="1:12" ht="12" customHeight="1">
      <c r="A63" s="142"/>
      <c r="B63" s="142"/>
      <c r="C63" s="204" t="s">
        <v>351</v>
      </c>
      <c r="D63" s="205"/>
      <c r="E63" s="205"/>
      <c r="F63" s="147"/>
      <c r="G63" s="206"/>
      <c r="H63" s="206"/>
      <c r="I63" s="145"/>
      <c r="J63" s="145"/>
      <c r="K63" s="145"/>
      <c r="L63" s="145"/>
    </row>
    <row r="64" spans="1:12" ht="22.5" customHeight="1">
      <c r="A64" s="142"/>
      <c r="B64" s="143" t="s">
        <v>352</v>
      </c>
      <c r="C64" s="144"/>
      <c r="D64" s="144"/>
      <c r="E64" s="144"/>
      <c r="F64" s="144"/>
      <c r="G64" s="144"/>
      <c r="H64" s="144"/>
      <c r="I64" s="144"/>
      <c r="J64" s="144"/>
      <c r="K64" s="144"/>
      <c r="L64" s="145"/>
    </row>
    <row r="65" spans="1:12" ht="18" customHeight="1">
      <c r="A65" s="142"/>
      <c r="B65" s="143"/>
      <c r="C65" s="144"/>
      <c r="D65" s="144"/>
      <c r="E65" s="144"/>
      <c r="F65" s="144"/>
      <c r="G65" s="144"/>
      <c r="H65" s="189" t="s">
        <v>336</v>
      </c>
      <c r="I65" s="144"/>
      <c r="J65" s="144"/>
      <c r="K65" s="144"/>
      <c r="L65" s="145"/>
    </row>
    <row r="66" spans="1:12" ht="15" customHeight="1" thickBot="1">
      <c r="A66" s="142"/>
      <c r="B66" s="142"/>
      <c r="C66" s="146"/>
      <c r="D66" s="146"/>
      <c r="E66" s="146"/>
      <c r="F66" s="147"/>
      <c r="G66" s="145"/>
      <c r="H66" s="145"/>
      <c r="I66" s="145"/>
      <c r="J66" s="145"/>
      <c r="K66" s="145"/>
      <c r="L66" s="148"/>
    </row>
    <row r="67" spans="1:12" ht="22.5" customHeight="1">
      <c r="A67" s="142"/>
      <c r="B67" s="142"/>
      <c r="C67" s="149" t="s">
        <v>309</v>
      </c>
      <c r="D67" s="190" t="s">
        <v>310</v>
      </c>
      <c r="E67" s="190" t="s">
        <v>311</v>
      </c>
      <c r="F67" s="191" t="s">
        <v>312</v>
      </c>
      <c r="G67" s="192" t="s">
        <v>313</v>
      </c>
      <c r="H67" s="190" t="s">
        <v>9</v>
      </c>
      <c r="I67" s="192" t="s">
        <v>10</v>
      </c>
      <c r="J67" s="190" t="s">
        <v>11</v>
      </c>
      <c r="K67" s="192" t="s">
        <v>12</v>
      </c>
      <c r="L67" s="193" t="s">
        <v>314</v>
      </c>
    </row>
    <row r="68" spans="1:12" ht="21" customHeight="1">
      <c r="A68" s="142"/>
      <c r="B68" s="142"/>
      <c r="C68" s="194" t="s">
        <v>340</v>
      </c>
      <c r="D68" s="195">
        <v>21</v>
      </c>
      <c r="E68" s="195">
        <v>17</v>
      </c>
      <c r="F68" s="195">
        <v>0</v>
      </c>
      <c r="G68" s="195">
        <v>2488895</v>
      </c>
      <c r="H68" s="195">
        <v>3159683</v>
      </c>
      <c r="I68" s="195">
        <v>2802863</v>
      </c>
      <c r="J68" s="195">
        <v>2858358</v>
      </c>
      <c r="K68" s="195">
        <v>2811844</v>
      </c>
      <c r="L68" s="196">
        <v>14121681</v>
      </c>
    </row>
    <row r="69" spans="1:12" ht="21" customHeight="1">
      <c r="A69" s="142"/>
      <c r="B69" s="142"/>
      <c r="C69" s="197" t="s">
        <v>341</v>
      </c>
      <c r="D69" s="198">
        <v>150</v>
      </c>
      <c r="E69" s="198">
        <v>934</v>
      </c>
      <c r="F69" s="198">
        <v>0</v>
      </c>
      <c r="G69" s="198">
        <v>4568</v>
      </c>
      <c r="H69" s="198">
        <v>17119</v>
      </c>
      <c r="I69" s="198">
        <v>31299</v>
      </c>
      <c r="J69" s="198">
        <v>65436</v>
      </c>
      <c r="K69" s="198">
        <v>136129</v>
      </c>
      <c r="L69" s="199">
        <v>255635</v>
      </c>
    </row>
    <row r="70" spans="1:12" ht="21" customHeight="1">
      <c r="A70" s="142"/>
      <c r="B70" s="142"/>
      <c r="C70" s="197" t="s">
        <v>342</v>
      </c>
      <c r="D70" s="198">
        <v>99194</v>
      </c>
      <c r="E70" s="198">
        <v>246143</v>
      </c>
      <c r="F70" s="198">
        <v>0</v>
      </c>
      <c r="G70" s="198">
        <v>526752</v>
      </c>
      <c r="H70" s="198">
        <v>754608</v>
      </c>
      <c r="I70" s="198">
        <v>555903</v>
      </c>
      <c r="J70" s="198">
        <v>523458</v>
      </c>
      <c r="K70" s="198">
        <v>553944</v>
      </c>
      <c r="L70" s="199">
        <v>3260002</v>
      </c>
    </row>
    <row r="71" spans="1:12" ht="21" customHeight="1">
      <c r="A71" s="142"/>
      <c r="B71" s="142"/>
      <c r="C71" s="197" t="s">
        <v>343</v>
      </c>
      <c r="D71" s="198">
        <v>27545</v>
      </c>
      <c r="E71" s="198">
        <v>81483</v>
      </c>
      <c r="F71" s="198">
        <v>0</v>
      </c>
      <c r="G71" s="198">
        <v>143488</v>
      </c>
      <c r="H71" s="198">
        <v>218668</v>
      </c>
      <c r="I71" s="198">
        <v>168139</v>
      </c>
      <c r="J71" s="198">
        <v>154350</v>
      </c>
      <c r="K71" s="198">
        <v>139904</v>
      </c>
      <c r="L71" s="199">
        <v>933577</v>
      </c>
    </row>
    <row r="72" spans="1:12" ht="21" customHeight="1">
      <c r="A72" s="142"/>
      <c r="B72" s="142"/>
      <c r="C72" s="197" t="s">
        <v>344</v>
      </c>
      <c r="D72" s="198">
        <v>20</v>
      </c>
      <c r="E72" s="198">
        <v>78</v>
      </c>
      <c r="F72" s="198">
        <v>0</v>
      </c>
      <c r="G72" s="198">
        <v>2887832</v>
      </c>
      <c r="H72" s="198">
        <v>2635409</v>
      </c>
      <c r="I72" s="198">
        <v>1687685</v>
      </c>
      <c r="J72" s="198">
        <v>943378</v>
      </c>
      <c r="K72" s="198">
        <v>478189</v>
      </c>
      <c r="L72" s="199">
        <v>8632591</v>
      </c>
    </row>
    <row r="73" spans="1:12" ht="21" customHeight="1">
      <c r="A73" s="142"/>
      <c r="B73" s="142"/>
      <c r="C73" s="197" t="s">
        <v>345</v>
      </c>
      <c r="D73" s="198">
        <v>12</v>
      </c>
      <c r="E73" s="198">
        <v>29</v>
      </c>
      <c r="F73" s="198">
        <v>0</v>
      </c>
      <c r="G73" s="198">
        <v>784228</v>
      </c>
      <c r="H73" s="198">
        <v>864389</v>
      </c>
      <c r="I73" s="198">
        <v>536990</v>
      </c>
      <c r="J73" s="198">
        <v>307463</v>
      </c>
      <c r="K73" s="198">
        <v>134436</v>
      </c>
      <c r="L73" s="199">
        <v>2627547</v>
      </c>
    </row>
    <row r="74" spans="1:12" ht="21" customHeight="1">
      <c r="A74" s="142"/>
      <c r="B74" s="142"/>
      <c r="C74" s="197" t="s">
        <v>346</v>
      </c>
      <c r="D74" s="198">
        <v>8239</v>
      </c>
      <c r="E74" s="198">
        <v>22493</v>
      </c>
      <c r="F74" s="198">
        <v>0</v>
      </c>
      <c r="G74" s="198">
        <v>208083</v>
      </c>
      <c r="H74" s="198">
        <v>357885</v>
      </c>
      <c r="I74" s="198">
        <v>541900</v>
      </c>
      <c r="J74" s="198">
        <v>433480</v>
      </c>
      <c r="K74" s="198">
        <v>236616</v>
      </c>
      <c r="L74" s="199">
        <v>1808696</v>
      </c>
    </row>
    <row r="75" spans="1:12" ht="21" customHeight="1">
      <c r="A75" s="142"/>
      <c r="B75" s="142"/>
      <c r="C75" s="207" t="s">
        <v>347</v>
      </c>
      <c r="D75" s="198">
        <v>888</v>
      </c>
      <c r="E75" s="198">
        <v>2490</v>
      </c>
      <c r="F75" s="198">
        <v>0</v>
      </c>
      <c r="G75" s="198">
        <v>26053</v>
      </c>
      <c r="H75" s="198">
        <v>49219</v>
      </c>
      <c r="I75" s="198">
        <v>69840</v>
      </c>
      <c r="J75" s="198">
        <v>65302</v>
      </c>
      <c r="K75" s="198">
        <v>48447</v>
      </c>
      <c r="L75" s="199">
        <v>262239</v>
      </c>
    </row>
    <row r="76" spans="1:12" ht="21" customHeight="1" thickBot="1">
      <c r="A76" s="142"/>
      <c r="B76" s="142"/>
      <c r="C76" s="208" t="s">
        <v>348</v>
      </c>
      <c r="D76" s="202">
        <v>21</v>
      </c>
      <c r="E76" s="202">
        <v>65</v>
      </c>
      <c r="F76" s="202">
        <v>0</v>
      </c>
      <c r="G76" s="202">
        <v>860</v>
      </c>
      <c r="H76" s="202">
        <v>1133</v>
      </c>
      <c r="I76" s="202">
        <v>2893</v>
      </c>
      <c r="J76" s="202">
        <v>2660</v>
      </c>
      <c r="K76" s="202">
        <v>4859</v>
      </c>
      <c r="L76" s="203">
        <v>12491</v>
      </c>
    </row>
    <row r="77" spans="1:12" ht="12" customHeight="1">
      <c r="A77" s="142"/>
      <c r="B77" s="142"/>
      <c r="C77" s="205" t="s">
        <v>353</v>
      </c>
      <c r="D77" s="205"/>
      <c r="E77" s="205"/>
      <c r="F77" s="147"/>
      <c r="G77" s="206"/>
      <c r="H77" s="206"/>
      <c r="I77" s="145"/>
      <c r="J77" s="145"/>
      <c r="K77" s="145"/>
      <c r="L77" s="145"/>
    </row>
    <row r="78" spans="1:12" ht="12" customHeight="1">
      <c r="A78" s="142"/>
      <c r="B78" s="142"/>
      <c r="C78" s="204" t="s">
        <v>354</v>
      </c>
      <c r="D78" s="205"/>
      <c r="E78" s="205"/>
      <c r="F78" s="147"/>
      <c r="G78" s="206"/>
      <c r="H78" s="206"/>
      <c r="I78" s="145"/>
      <c r="J78" s="145"/>
      <c r="K78" s="145"/>
      <c r="L78" s="145"/>
    </row>
    <row r="79" spans="1:12" ht="17.25" customHeight="1">
      <c r="A79" s="142"/>
      <c r="B79" s="142"/>
      <c r="C79" s="146"/>
      <c r="D79" s="147"/>
      <c r="E79" s="206"/>
      <c r="F79" s="206"/>
      <c r="G79" s="145"/>
      <c r="H79" s="145"/>
      <c r="I79" s="145"/>
      <c r="J79" s="145"/>
      <c r="K79" s="206"/>
      <c r="L79" s="206"/>
    </row>
    <row r="80" spans="1:12" ht="22.5" customHeight="1">
      <c r="A80" s="142"/>
      <c r="B80" s="143" t="s">
        <v>355</v>
      </c>
      <c r="C80" s="144"/>
      <c r="D80" s="144"/>
      <c r="E80" s="144"/>
      <c r="F80" s="144"/>
      <c r="G80" s="144"/>
      <c r="H80" s="144"/>
      <c r="I80" s="144"/>
      <c r="J80" s="145"/>
      <c r="K80" s="206"/>
      <c r="L80" s="206"/>
    </row>
    <row r="81" spans="1:12" ht="15" customHeight="1" thickBot="1">
      <c r="A81" s="142"/>
      <c r="B81" s="142"/>
      <c r="C81" s="146"/>
      <c r="D81" s="147"/>
      <c r="E81" s="206"/>
      <c r="F81" s="206"/>
      <c r="G81" s="206"/>
      <c r="H81" s="206"/>
      <c r="I81" s="206"/>
      <c r="J81" s="206"/>
      <c r="K81" s="148" t="s">
        <v>356</v>
      </c>
      <c r="L81" s="142"/>
    </row>
    <row r="82" spans="1:12" ht="22.5" customHeight="1">
      <c r="A82" s="142"/>
      <c r="B82" s="142"/>
      <c r="C82" s="149" t="s">
        <v>309</v>
      </c>
      <c r="D82" s="150" t="s">
        <v>310</v>
      </c>
      <c r="E82" s="150" t="s">
        <v>311</v>
      </c>
      <c r="F82" s="150" t="s">
        <v>313</v>
      </c>
      <c r="G82" s="150" t="s">
        <v>9</v>
      </c>
      <c r="H82" s="150" t="s">
        <v>10</v>
      </c>
      <c r="I82" s="150" t="s">
        <v>11</v>
      </c>
      <c r="J82" s="150" t="s">
        <v>12</v>
      </c>
      <c r="K82" s="153" t="s">
        <v>314</v>
      </c>
      <c r="L82" s="142"/>
    </row>
    <row r="83" spans="1:12" ht="22.5" customHeight="1">
      <c r="A83" s="142"/>
      <c r="B83" s="142"/>
      <c r="C83" s="154" t="s">
        <v>357</v>
      </c>
      <c r="D83" s="215">
        <v>53128</v>
      </c>
      <c r="E83" s="215">
        <v>76597</v>
      </c>
      <c r="F83" s="215">
        <v>901413</v>
      </c>
      <c r="G83" s="215">
        <v>1112238</v>
      </c>
      <c r="H83" s="215">
        <v>1180704</v>
      </c>
      <c r="I83" s="215">
        <v>893990</v>
      </c>
      <c r="J83" s="215">
        <v>646827</v>
      </c>
      <c r="K83" s="216">
        <v>4864897</v>
      </c>
      <c r="L83" s="142"/>
    </row>
    <row r="84" spans="1:12" ht="22.5" customHeight="1">
      <c r="A84" s="142"/>
      <c r="B84" s="142"/>
      <c r="C84" s="157" t="s">
        <v>358</v>
      </c>
      <c r="D84" s="158">
        <v>501</v>
      </c>
      <c r="E84" s="158">
        <v>617</v>
      </c>
      <c r="F84" s="158">
        <v>7711</v>
      </c>
      <c r="G84" s="158">
        <v>9652</v>
      </c>
      <c r="H84" s="158">
        <v>11131</v>
      </c>
      <c r="I84" s="158">
        <v>9706</v>
      </c>
      <c r="J84" s="158">
        <v>10889</v>
      </c>
      <c r="K84" s="159">
        <v>50207</v>
      </c>
      <c r="L84" s="142"/>
    </row>
    <row r="85" spans="1:12" ht="22.5" customHeight="1" thickBot="1">
      <c r="A85" s="142"/>
      <c r="B85" s="142"/>
      <c r="C85" s="160" t="s">
        <v>359</v>
      </c>
      <c r="D85" s="161">
        <v>53629</v>
      </c>
      <c r="E85" s="161">
        <v>77214</v>
      </c>
      <c r="F85" s="161">
        <v>909124</v>
      </c>
      <c r="G85" s="161">
        <v>1121890</v>
      </c>
      <c r="H85" s="161">
        <v>1191835</v>
      </c>
      <c r="I85" s="161">
        <v>903696</v>
      </c>
      <c r="J85" s="161">
        <v>657716</v>
      </c>
      <c r="K85" s="162">
        <v>4915104</v>
      </c>
      <c r="L85" s="142"/>
    </row>
    <row r="86" spans="1:12" ht="22.5" customHeight="1">
      <c r="C86" s="168"/>
      <c r="D86" s="168"/>
      <c r="E86" s="168"/>
      <c r="F86" s="167"/>
      <c r="G86" s="167"/>
      <c r="H86" s="167"/>
      <c r="I86" s="167"/>
      <c r="J86" s="167"/>
      <c r="K86" s="167"/>
      <c r="L86" s="167"/>
    </row>
    <row r="87" spans="1:12" ht="22.5" customHeight="1">
      <c r="B87" s="1831" t="s">
        <v>360</v>
      </c>
      <c r="C87" s="1831"/>
      <c r="D87" s="1831"/>
      <c r="E87" s="1831"/>
      <c r="F87" s="1831"/>
      <c r="G87" s="1831"/>
      <c r="H87" s="1831"/>
      <c r="I87" s="1831"/>
      <c r="J87" s="1831"/>
      <c r="K87" s="1831"/>
      <c r="L87" s="167"/>
    </row>
    <row r="88" spans="1:12" ht="15.75" customHeight="1" thickBot="1">
      <c r="C88" s="168"/>
      <c r="D88" s="168"/>
      <c r="E88" s="168"/>
      <c r="F88" s="169"/>
      <c r="G88" s="188"/>
      <c r="H88" s="188"/>
      <c r="I88" s="188"/>
      <c r="J88" s="188"/>
      <c r="K88" s="170" t="s">
        <v>356</v>
      </c>
      <c r="L88" s="188"/>
    </row>
    <row r="89" spans="1:12" ht="17.25" customHeight="1">
      <c r="C89" s="171" t="s">
        <v>309</v>
      </c>
      <c r="D89" s="172" t="s">
        <v>310</v>
      </c>
      <c r="E89" s="172" t="s">
        <v>311</v>
      </c>
      <c r="F89" s="173" t="s">
        <v>313</v>
      </c>
      <c r="G89" s="172" t="s">
        <v>9</v>
      </c>
      <c r="H89" s="173" t="s">
        <v>10</v>
      </c>
      <c r="I89" s="172" t="s">
        <v>11</v>
      </c>
      <c r="J89" s="173" t="s">
        <v>12</v>
      </c>
      <c r="K89" s="174" t="s">
        <v>314</v>
      </c>
    </row>
    <row r="90" spans="1:12" ht="18" customHeight="1">
      <c r="C90" s="175" t="s">
        <v>265</v>
      </c>
      <c r="D90" s="176">
        <v>2</v>
      </c>
      <c r="E90" s="176">
        <v>3</v>
      </c>
      <c r="F90" s="176">
        <v>34103</v>
      </c>
      <c r="G90" s="176">
        <v>35016</v>
      </c>
      <c r="H90" s="176">
        <v>26018</v>
      </c>
      <c r="I90" s="176">
        <v>25606</v>
      </c>
      <c r="J90" s="176">
        <v>17175</v>
      </c>
      <c r="K90" s="177">
        <v>137923</v>
      </c>
      <c r="L90" s="178"/>
    </row>
    <row r="91" spans="1:12" ht="18" customHeight="1">
      <c r="C91" s="179" t="s">
        <v>266</v>
      </c>
      <c r="D91" s="180">
        <v>0</v>
      </c>
      <c r="E91" s="180">
        <v>1</v>
      </c>
      <c r="F91" s="180">
        <v>16063</v>
      </c>
      <c r="G91" s="180">
        <v>24928</v>
      </c>
      <c r="H91" s="180">
        <v>19619</v>
      </c>
      <c r="I91" s="180">
        <v>17343</v>
      </c>
      <c r="J91" s="180">
        <v>15572</v>
      </c>
      <c r="K91" s="181">
        <v>93526</v>
      </c>
      <c r="L91" s="178"/>
    </row>
    <row r="92" spans="1:12" ht="18" customHeight="1">
      <c r="C92" s="179" t="s">
        <v>267</v>
      </c>
      <c r="D92" s="180">
        <v>6114</v>
      </c>
      <c r="E92" s="180">
        <v>5484</v>
      </c>
      <c r="F92" s="180">
        <v>157105</v>
      </c>
      <c r="G92" s="180">
        <v>169276</v>
      </c>
      <c r="H92" s="180">
        <v>174845</v>
      </c>
      <c r="I92" s="180">
        <v>103023</v>
      </c>
      <c r="J92" s="180">
        <v>82971</v>
      </c>
      <c r="K92" s="181">
        <v>698818</v>
      </c>
      <c r="L92" s="178"/>
    </row>
    <row r="93" spans="1:12" ht="18" customHeight="1">
      <c r="C93" s="217" t="s">
        <v>268</v>
      </c>
      <c r="D93" s="180">
        <v>47404</v>
      </c>
      <c r="E93" s="180">
        <v>61484</v>
      </c>
      <c r="F93" s="180">
        <v>257219</v>
      </c>
      <c r="G93" s="180">
        <v>258041</v>
      </c>
      <c r="H93" s="180">
        <v>210370</v>
      </c>
      <c r="I93" s="180">
        <v>144884</v>
      </c>
      <c r="J93" s="180">
        <v>89094</v>
      </c>
      <c r="K93" s="181">
        <v>1068496</v>
      </c>
      <c r="L93" s="178"/>
    </row>
    <row r="94" spans="1:12" ht="18" customHeight="1">
      <c r="C94" s="218" t="s">
        <v>269</v>
      </c>
      <c r="D94" s="180">
        <v>0</v>
      </c>
      <c r="E94" s="180">
        <v>10054</v>
      </c>
      <c r="F94" s="180">
        <v>408749</v>
      </c>
      <c r="G94" s="180">
        <v>560973</v>
      </c>
      <c r="H94" s="180">
        <v>599496</v>
      </c>
      <c r="I94" s="180">
        <v>394260</v>
      </c>
      <c r="J94" s="180">
        <v>265527</v>
      </c>
      <c r="K94" s="1169">
        <v>2239059</v>
      </c>
      <c r="L94" s="178"/>
    </row>
    <row r="95" spans="1:12" ht="18" customHeight="1">
      <c r="C95" s="183" t="s">
        <v>270</v>
      </c>
      <c r="D95" s="180">
        <v>0</v>
      </c>
      <c r="E95" s="180">
        <v>0</v>
      </c>
      <c r="F95" s="180">
        <v>14038</v>
      </c>
      <c r="G95" s="180">
        <v>17939</v>
      </c>
      <c r="H95" s="180">
        <v>16178</v>
      </c>
      <c r="I95" s="180">
        <v>16342</v>
      </c>
      <c r="J95" s="180">
        <v>10588</v>
      </c>
      <c r="K95" s="181">
        <v>75085</v>
      </c>
      <c r="L95" s="178"/>
    </row>
    <row r="96" spans="1:12" ht="18" customHeight="1">
      <c r="C96" s="219" t="s">
        <v>271</v>
      </c>
      <c r="D96" s="180">
        <v>0</v>
      </c>
      <c r="E96" s="180">
        <v>0</v>
      </c>
      <c r="F96" s="180">
        <v>16314</v>
      </c>
      <c r="G96" s="180">
        <v>47960</v>
      </c>
      <c r="H96" s="180">
        <v>138206</v>
      </c>
      <c r="I96" s="180">
        <v>195163</v>
      </c>
      <c r="J96" s="180">
        <v>169003</v>
      </c>
      <c r="K96" s="181">
        <v>566646</v>
      </c>
      <c r="L96" s="178"/>
    </row>
    <row r="97" spans="1:12" ht="18" customHeight="1" thickBot="1">
      <c r="C97" s="184" t="s">
        <v>361</v>
      </c>
      <c r="D97" s="185">
        <v>0</v>
      </c>
      <c r="E97" s="185">
        <v>0</v>
      </c>
      <c r="F97" s="185">
        <v>8451</v>
      </c>
      <c r="G97" s="185">
        <v>11229</v>
      </c>
      <c r="H97" s="185">
        <v>10814</v>
      </c>
      <c r="I97" s="185">
        <v>10016</v>
      </c>
      <c r="J97" s="185">
        <v>10258</v>
      </c>
      <c r="K97" s="186">
        <v>50768</v>
      </c>
      <c r="L97" s="178"/>
    </row>
    <row r="98" spans="1:12" ht="10.5" customHeight="1">
      <c r="C98" s="187" t="s">
        <v>362</v>
      </c>
      <c r="D98" s="220"/>
      <c r="E98" s="220"/>
      <c r="F98" s="211"/>
      <c r="G98" s="211"/>
      <c r="H98" s="211"/>
      <c r="I98" s="211"/>
      <c r="J98" s="211"/>
      <c r="K98" s="211"/>
      <c r="L98" s="211"/>
    </row>
    <row r="99" spans="1:12" ht="12.75" customHeight="1">
      <c r="D99" s="168"/>
      <c r="E99" s="168"/>
      <c r="F99" s="167"/>
      <c r="G99" s="167"/>
      <c r="H99" s="167"/>
      <c r="I99" s="167"/>
      <c r="J99" s="167"/>
      <c r="K99" s="167"/>
      <c r="L99" s="167"/>
    </row>
    <row r="100" spans="1:12" ht="22.5" customHeight="1">
      <c r="A100" s="142"/>
      <c r="B100" s="143" t="s">
        <v>363</v>
      </c>
      <c r="C100" s="144"/>
      <c r="D100" s="144"/>
      <c r="E100" s="144"/>
      <c r="F100" s="144"/>
      <c r="G100" s="144"/>
      <c r="H100" s="144"/>
      <c r="I100" s="144"/>
      <c r="J100" s="144"/>
      <c r="K100" s="144"/>
      <c r="L100" s="145"/>
    </row>
    <row r="101" spans="1:12" ht="18" customHeight="1">
      <c r="A101" s="142"/>
      <c r="B101" s="143"/>
      <c r="C101" s="144"/>
      <c r="D101" s="144"/>
      <c r="E101" s="144"/>
      <c r="F101" s="144"/>
      <c r="G101" s="189" t="s">
        <v>336</v>
      </c>
      <c r="H101" s="142"/>
      <c r="I101" s="144"/>
      <c r="J101" s="144"/>
      <c r="K101" s="144"/>
      <c r="L101" s="145"/>
    </row>
    <row r="102" spans="1:12" ht="15.75" customHeight="1" thickBot="1">
      <c r="A102" s="142"/>
      <c r="B102" s="142"/>
      <c r="C102" s="146"/>
      <c r="D102" s="146"/>
      <c r="E102" s="146"/>
      <c r="F102" s="147"/>
      <c r="G102" s="206"/>
      <c r="H102" s="206"/>
      <c r="I102" s="206"/>
      <c r="J102" s="206"/>
      <c r="K102" s="148" t="s">
        <v>364</v>
      </c>
      <c r="L102" s="206"/>
    </row>
    <row r="103" spans="1:12" ht="17.25" customHeight="1">
      <c r="A103" s="142"/>
      <c r="B103" s="142"/>
      <c r="C103" s="149" t="s">
        <v>309</v>
      </c>
      <c r="D103" s="190" t="s">
        <v>310</v>
      </c>
      <c r="E103" s="190" t="s">
        <v>311</v>
      </c>
      <c r="F103" s="192" t="s">
        <v>313</v>
      </c>
      <c r="G103" s="190" t="s">
        <v>9</v>
      </c>
      <c r="H103" s="192" t="s">
        <v>10</v>
      </c>
      <c r="I103" s="190" t="s">
        <v>11</v>
      </c>
      <c r="J103" s="192" t="s">
        <v>12</v>
      </c>
      <c r="K103" s="193" t="s">
        <v>314</v>
      </c>
      <c r="L103" s="142"/>
    </row>
    <row r="104" spans="1:12" ht="18" customHeight="1">
      <c r="A104" s="142"/>
      <c r="B104" s="142"/>
      <c r="C104" s="194" t="s">
        <v>265</v>
      </c>
      <c r="D104" s="195">
        <v>1</v>
      </c>
      <c r="E104" s="195">
        <v>1</v>
      </c>
      <c r="F104" s="195">
        <v>2715</v>
      </c>
      <c r="G104" s="195">
        <v>3241</v>
      </c>
      <c r="H104" s="195">
        <v>2094</v>
      </c>
      <c r="I104" s="195">
        <v>2180</v>
      </c>
      <c r="J104" s="195">
        <v>1519</v>
      </c>
      <c r="K104" s="196">
        <v>11751</v>
      </c>
      <c r="L104" s="221"/>
    </row>
    <row r="105" spans="1:12" ht="18" customHeight="1">
      <c r="A105" s="142"/>
      <c r="B105" s="142"/>
      <c r="C105" s="197" t="s">
        <v>266</v>
      </c>
      <c r="D105" s="198">
        <v>0</v>
      </c>
      <c r="E105" s="198">
        <v>0</v>
      </c>
      <c r="F105" s="198">
        <v>1213</v>
      </c>
      <c r="G105" s="198">
        <v>1788</v>
      </c>
      <c r="H105" s="198">
        <v>1865</v>
      </c>
      <c r="I105" s="198">
        <v>1770</v>
      </c>
      <c r="J105" s="198">
        <v>1391</v>
      </c>
      <c r="K105" s="199">
        <v>8027</v>
      </c>
      <c r="L105" s="221"/>
    </row>
    <row r="106" spans="1:12" ht="18" customHeight="1">
      <c r="A106" s="142"/>
      <c r="B106" s="142"/>
      <c r="C106" s="197" t="s">
        <v>267</v>
      </c>
      <c r="D106" s="198">
        <v>305</v>
      </c>
      <c r="E106" s="198">
        <v>266</v>
      </c>
      <c r="F106" s="198">
        <v>8580</v>
      </c>
      <c r="G106" s="198">
        <v>10090</v>
      </c>
      <c r="H106" s="198">
        <v>10946</v>
      </c>
      <c r="I106" s="198">
        <v>5841</v>
      </c>
      <c r="J106" s="198">
        <v>4617</v>
      </c>
      <c r="K106" s="199">
        <v>40645</v>
      </c>
      <c r="L106" s="221"/>
    </row>
    <row r="107" spans="1:12" ht="18" customHeight="1">
      <c r="A107" s="142"/>
      <c r="B107" s="142"/>
      <c r="C107" s="197" t="s">
        <v>268</v>
      </c>
      <c r="D107" s="198">
        <v>2381</v>
      </c>
      <c r="E107" s="198">
        <v>2629</v>
      </c>
      <c r="F107" s="198">
        <v>11851</v>
      </c>
      <c r="G107" s="198">
        <v>12074</v>
      </c>
      <c r="H107" s="198">
        <v>10409</v>
      </c>
      <c r="I107" s="198">
        <v>7417</v>
      </c>
      <c r="J107" s="198">
        <v>4409</v>
      </c>
      <c r="K107" s="199">
        <v>51170</v>
      </c>
      <c r="L107" s="221"/>
    </row>
    <row r="108" spans="1:12" ht="18" customHeight="1">
      <c r="A108" s="142"/>
      <c r="B108" s="142"/>
      <c r="C108" s="197" t="s">
        <v>269</v>
      </c>
      <c r="D108" s="198">
        <v>0</v>
      </c>
      <c r="E108" s="198">
        <v>251</v>
      </c>
      <c r="F108" s="198">
        <v>14945</v>
      </c>
      <c r="G108" s="198">
        <v>22549</v>
      </c>
      <c r="H108" s="198">
        <v>28205</v>
      </c>
      <c r="I108" s="198">
        <v>18364</v>
      </c>
      <c r="J108" s="198">
        <v>11070</v>
      </c>
      <c r="K108" s="199">
        <v>95384</v>
      </c>
      <c r="L108" s="221"/>
    </row>
    <row r="109" spans="1:12" ht="18" customHeight="1">
      <c r="A109" s="142"/>
      <c r="B109" s="142"/>
      <c r="C109" s="197" t="s">
        <v>270</v>
      </c>
      <c r="D109" s="198">
        <v>0</v>
      </c>
      <c r="E109" s="198">
        <v>0</v>
      </c>
      <c r="F109" s="198">
        <v>1029</v>
      </c>
      <c r="G109" s="198">
        <v>1370</v>
      </c>
      <c r="H109" s="198">
        <v>1334</v>
      </c>
      <c r="I109" s="198">
        <v>1271</v>
      </c>
      <c r="J109" s="198">
        <v>713</v>
      </c>
      <c r="K109" s="199">
        <v>5717</v>
      </c>
      <c r="L109" s="221"/>
    </row>
    <row r="110" spans="1:12" ht="18" customHeight="1">
      <c r="A110" s="142"/>
      <c r="B110" s="142"/>
      <c r="C110" s="197" t="s">
        <v>271</v>
      </c>
      <c r="D110" s="198">
        <v>0</v>
      </c>
      <c r="E110" s="198">
        <v>0</v>
      </c>
      <c r="F110" s="198">
        <v>409</v>
      </c>
      <c r="G110" s="198">
        <v>1293</v>
      </c>
      <c r="H110" s="198">
        <v>4587</v>
      </c>
      <c r="I110" s="198">
        <v>6598</v>
      </c>
      <c r="J110" s="198">
        <v>5596</v>
      </c>
      <c r="K110" s="199">
        <v>18483</v>
      </c>
      <c r="L110" s="221"/>
    </row>
    <row r="111" spans="1:12" ht="18" customHeight="1" thickBot="1">
      <c r="A111" s="142"/>
      <c r="B111" s="142"/>
      <c r="C111" s="201" t="s">
        <v>361</v>
      </c>
      <c r="D111" s="202">
        <v>0</v>
      </c>
      <c r="E111" s="202">
        <v>0</v>
      </c>
      <c r="F111" s="202">
        <v>522</v>
      </c>
      <c r="G111" s="202">
        <v>780</v>
      </c>
      <c r="H111" s="202">
        <v>794</v>
      </c>
      <c r="I111" s="202">
        <v>763</v>
      </c>
      <c r="J111" s="202">
        <v>671</v>
      </c>
      <c r="K111" s="203">
        <v>3530</v>
      </c>
      <c r="L111" s="221"/>
    </row>
    <row r="112" spans="1:12" ht="10.5" customHeight="1">
      <c r="A112" s="142"/>
      <c r="B112" s="142"/>
      <c r="C112" s="204" t="s">
        <v>362</v>
      </c>
      <c r="D112" s="209"/>
      <c r="E112" s="209"/>
      <c r="F112" s="210"/>
      <c r="G112" s="210"/>
      <c r="H112" s="210"/>
      <c r="I112" s="210"/>
      <c r="J112" s="210"/>
      <c r="K112" s="210"/>
      <c r="L112" s="210"/>
    </row>
    <row r="113" spans="1:12">
      <c r="A113" s="142"/>
      <c r="B113" s="142"/>
      <c r="C113" s="142"/>
      <c r="D113" s="146"/>
      <c r="E113" s="146"/>
      <c r="F113" s="145"/>
      <c r="G113" s="145"/>
      <c r="H113" s="145"/>
      <c r="I113" s="145"/>
      <c r="J113" s="145"/>
      <c r="K113" s="145"/>
      <c r="L113" s="145"/>
    </row>
    <row r="114" spans="1:12" ht="22.5" customHeight="1">
      <c r="A114" s="142"/>
      <c r="B114" s="143" t="s">
        <v>365</v>
      </c>
      <c r="C114" s="144"/>
      <c r="D114" s="144"/>
      <c r="E114" s="144"/>
      <c r="F114" s="144"/>
      <c r="G114" s="144"/>
      <c r="H114" s="144"/>
      <c r="I114" s="144"/>
      <c r="J114" s="144"/>
      <c r="K114" s="144"/>
      <c r="L114" s="145"/>
    </row>
    <row r="115" spans="1:12" ht="13.5" customHeight="1" thickBot="1">
      <c r="A115" s="142"/>
      <c r="B115" s="142"/>
      <c r="C115" s="146"/>
      <c r="D115" s="146"/>
      <c r="E115" s="146"/>
      <c r="F115" s="147"/>
      <c r="G115" s="206"/>
      <c r="H115" s="206"/>
      <c r="I115" s="206"/>
      <c r="J115" s="206"/>
      <c r="K115" s="148" t="s">
        <v>366</v>
      </c>
      <c r="L115" s="206"/>
    </row>
    <row r="116" spans="1:12" ht="22.5" customHeight="1">
      <c r="A116" s="142"/>
      <c r="B116" s="142"/>
      <c r="C116" s="149" t="s">
        <v>309</v>
      </c>
      <c r="D116" s="190" t="s">
        <v>310</v>
      </c>
      <c r="E116" s="190" t="s">
        <v>311</v>
      </c>
      <c r="F116" s="192" t="s">
        <v>313</v>
      </c>
      <c r="G116" s="190" t="s">
        <v>9</v>
      </c>
      <c r="H116" s="192" t="s">
        <v>10</v>
      </c>
      <c r="I116" s="190" t="s">
        <v>11</v>
      </c>
      <c r="J116" s="192" t="s">
        <v>12</v>
      </c>
      <c r="K116" s="193" t="s">
        <v>314</v>
      </c>
      <c r="L116" s="142"/>
    </row>
    <row r="117" spans="1:12" ht="17.25" customHeight="1" thickBot="1">
      <c r="A117" s="142"/>
      <c r="B117" s="142"/>
      <c r="C117" s="222" t="s">
        <v>267</v>
      </c>
      <c r="D117" s="223">
        <v>28126</v>
      </c>
      <c r="E117" s="223">
        <v>37860</v>
      </c>
      <c r="F117" s="223">
        <v>1459472</v>
      </c>
      <c r="G117" s="223">
        <v>1764036</v>
      </c>
      <c r="H117" s="223">
        <v>2025554</v>
      </c>
      <c r="I117" s="223">
        <v>1183648</v>
      </c>
      <c r="J117" s="223">
        <v>922564</v>
      </c>
      <c r="K117" s="224">
        <v>7421260</v>
      </c>
      <c r="L117" s="221"/>
    </row>
    <row r="118" spans="1:12" ht="17.25" customHeight="1">
      <c r="A118" s="142"/>
      <c r="B118" s="142"/>
      <c r="C118" s="204" t="s">
        <v>367</v>
      </c>
      <c r="D118" s="146"/>
      <c r="E118" s="146"/>
      <c r="F118" s="145"/>
      <c r="G118" s="145"/>
      <c r="H118" s="145"/>
      <c r="I118" s="145"/>
      <c r="J118" s="145"/>
      <c r="K118" s="145"/>
      <c r="L118" s="145"/>
    </row>
    <row r="119" spans="1:12" ht="17.25" customHeight="1">
      <c r="A119" s="142"/>
      <c r="B119" s="142"/>
      <c r="C119" s="146"/>
      <c r="D119" s="145"/>
      <c r="E119" s="145"/>
      <c r="F119" s="145"/>
      <c r="G119" s="145"/>
      <c r="H119" s="145"/>
      <c r="I119" s="145"/>
      <c r="J119" s="145"/>
      <c r="K119" s="145"/>
      <c r="L119" s="145"/>
    </row>
    <row r="120" spans="1:12" ht="22.5" customHeight="1">
      <c r="A120" s="142"/>
      <c r="B120" s="143" t="s">
        <v>368</v>
      </c>
      <c r="C120" s="144"/>
      <c r="D120" s="144"/>
      <c r="E120" s="144"/>
      <c r="F120" s="144"/>
      <c r="G120" s="144"/>
      <c r="H120" s="144"/>
      <c r="I120" s="144"/>
      <c r="J120" s="144"/>
      <c r="K120" s="144"/>
      <c r="L120" s="145"/>
    </row>
    <row r="121" spans="1:12" ht="18" customHeight="1">
      <c r="A121" s="142"/>
      <c r="B121" s="143"/>
      <c r="C121" s="144"/>
      <c r="D121" s="144"/>
      <c r="E121" s="144"/>
      <c r="F121" s="144"/>
      <c r="G121" s="189" t="s">
        <v>336</v>
      </c>
      <c r="H121" s="142"/>
      <c r="I121" s="144"/>
      <c r="J121" s="144"/>
      <c r="K121" s="144"/>
      <c r="L121" s="145"/>
    </row>
    <row r="122" spans="1:12" ht="13.5" customHeight="1" thickBot="1">
      <c r="A122" s="142"/>
      <c r="B122" s="142"/>
      <c r="C122" s="146"/>
      <c r="D122" s="146"/>
      <c r="E122" s="146"/>
      <c r="F122" s="147"/>
      <c r="G122" s="206"/>
      <c r="H122" s="206"/>
      <c r="I122" s="206"/>
      <c r="J122" s="206"/>
      <c r="K122" s="148" t="s">
        <v>366</v>
      </c>
      <c r="L122" s="206"/>
    </row>
    <row r="123" spans="1:12" ht="22.5" customHeight="1">
      <c r="A123" s="142"/>
      <c r="B123" s="142"/>
      <c r="C123" s="149" t="s">
        <v>309</v>
      </c>
      <c r="D123" s="190" t="s">
        <v>310</v>
      </c>
      <c r="E123" s="190" t="s">
        <v>311</v>
      </c>
      <c r="F123" s="192" t="s">
        <v>313</v>
      </c>
      <c r="G123" s="190" t="s">
        <v>9</v>
      </c>
      <c r="H123" s="192" t="s">
        <v>10</v>
      </c>
      <c r="I123" s="190" t="s">
        <v>11</v>
      </c>
      <c r="J123" s="192" t="s">
        <v>12</v>
      </c>
      <c r="K123" s="193" t="s">
        <v>314</v>
      </c>
      <c r="L123" s="142"/>
    </row>
    <row r="124" spans="1:12" ht="17.25" customHeight="1" thickBot="1">
      <c r="A124" s="142"/>
      <c r="B124" s="142"/>
      <c r="C124" s="222" t="s">
        <v>267</v>
      </c>
      <c r="D124" s="223">
        <v>1449</v>
      </c>
      <c r="E124" s="223">
        <v>1862</v>
      </c>
      <c r="F124" s="223">
        <v>77427</v>
      </c>
      <c r="G124" s="223">
        <v>103139</v>
      </c>
      <c r="H124" s="223">
        <v>125785</v>
      </c>
      <c r="I124" s="223">
        <v>67751</v>
      </c>
      <c r="J124" s="223">
        <v>49905</v>
      </c>
      <c r="K124" s="224">
        <v>427318</v>
      </c>
      <c r="L124" s="221"/>
    </row>
    <row r="125" spans="1:12" ht="17.25" customHeight="1">
      <c r="A125" s="142"/>
      <c r="B125" s="142"/>
      <c r="C125" s="204" t="s">
        <v>367</v>
      </c>
      <c r="D125" s="146"/>
      <c r="E125" s="146"/>
      <c r="F125" s="145"/>
      <c r="G125" s="145"/>
      <c r="H125" s="145"/>
      <c r="I125" s="145"/>
      <c r="J125" s="145"/>
      <c r="K125" s="145"/>
      <c r="L125" s="145"/>
    </row>
    <row r="126" spans="1:12" ht="17.25" customHeight="1">
      <c r="C126" s="168"/>
      <c r="D126" s="167"/>
      <c r="E126" s="167"/>
      <c r="F126" s="167"/>
      <c r="G126" s="167"/>
      <c r="H126" s="167"/>
      <c r="I126" s="167"/>
      <c r="J126" s="167"/>
      <c r="K126" s="167"/>
      <c r="L126" s="167"/>
    </row>
    <row r="127" spans="1:12" ht="22.5" customHeight="1">
      <c r="B127" s="165" t="s">
        <v>369</v>
      </c>
      <c r="C127" s="166"/>
      <c r="D127" s="166"/>
      <c r="E127" s="166"/>
      <c r="F127" s="166"/>
      <c r="G127" s="166"/>
      <c r="H127" s="166"/>
      <c r="I127" s="166"/>
      <c r="J127" s="225"/>
      <c r="K127" s="225"/>
      <c r="L127" s="167"/>
    </row>
    <row r="128" spans="1:12" ht="15" customHeight="1" thickBot="1">
      <c r="C128" s="168"/>
      <c r="D128" s="167"/>
      <c r="E128" s="188"/>
      <c r="F128" s="188"/>
      <c r="G128" s="188"/>
      <c r="H128" s="188"/>
      <c r="I128" s="188"/>
      <c r="J128" s="188"/>
      <c r="K128" s="170" t="s">
        <v>356</v>
      </c>
      <c r="L128" s="167"/>
    </row>
    <row r="129" spans="1:12" ht="22.5" customHeight="1">
      <c r="C129" s="226" t="s">
        <v>309</v>
      </c>
      <c r="D129" s="227" t="s">
        <v>370</v>
      </c>
      <c r="E129" s="227" t="s">
        <v>371</v>
      </c>
      <c r="F129" s="227" t="s">
        <v>372</v>
      </c>
      <c r="G129" s="227" t="s">
        <v>9</v>
      </c>
      <c r="H129" s="227" t="s">
        <v>10</v>
      </c>
      <c r="I129" s="227" t="s">
        <v>11</v>
      </c>
      <c r="J129" s="227" t="s">
        <v>12</v>
      </c>
      <c r="K129" s="228" t="s">
        <v>314</v>
      </c>
      <c r="L129" s="168"/>
    </row>
    <row r="130" spans="1:12" ht="22.5" customHeight="1">
      <c r="C130" s="229" t="s">
        <v>373</v>
      </c>
      <c r="D130" s="230">
        <v>3</v>
      </c>
      <c r="E130" s="230">
        <v>2</v>
      </c>
      <c r="F130" s="230">
        <v>162507</v>
      </c>
      <c r="G130" s="230">
        <v>466969</v>
      </c>
      <c r="H130" s="230">
        <v>1353584</v>
      </c>
      <c r="I130" s="230">
        <v>2080767</v>
      </c>
      <c r="J130" s="230">
        <v>2011577</v>
      </c>
      <c r="K130" s="231">
        <v>6075409</v>
      </c>
      <c r="L130" s="168"/>
    </row>
    <row r="131" spans="1:12" ht="22.5" customHeight="1">
      <c r="C131" s="101" t="s">
        <v>374</v>
      </c>
      <c r="D131" s="232">
        <v>3</v>
      </c>
      <c r="E131" s="232">
        <v>2</v>
      </c>
      <c r="F131" s="232">
        <v>160921</v>
      </c>
      <c r="G131" s="232">
        <v>463141</v>
      </c>
      <c r="H131" s="232">
        <v>1342817</v>
      </c>
      <c r="I131" s="232">
        <v>2065936</v>
      </c>
      <c r="J131" s="232">
        <v>1989693</v>
      </c>
      <c r="K131" s="233">
        <v>6022513</v>
      </c>
      <c r="L131" s="168"/>
    </row>
    <row r="132" spans="1:12" ht="22.5" customHeight="1">
      <c r="C132" s="234" t="s">
        <v>375</v>
      </c>
      <c r="D132" s="235">
        <v>0</v>
      </c>
      <c r="E132" s="235">
        <v>0</v>
      </c>
      <c r="F132" s="235">
        <v>1586</v>
      </c>
      <c r="G132" s="235">
        <v>3828</v>
      </c>
      <c r="H132" s="235">
        <v>10767</v>
      </c>
      <c r="I132" s="235">
        <v>14831</v>
      </c>
      <c r="J132" s="235">
        <v>21884</v>
      </c>
      <c r="K132" s="236">
        <v>52896</v>
      </c>
      <c r="L132" s="168"/>
    </row>
    <row r="133" spans="1:12" ht="22.5" customHeight="1">
      <c r="C133" s="229" t="s">
        <v>376</v>
      </c>
      <c r="D133" s="237">
        <v>27</v>
      </c>
      <c r="E133" s="237">
        <v>48</v>
      </c>
      <c r="F133" s="237">
        <v>451664</v>
      </c>
      <c r="G133" s="237">
        <v>767833</v>
      </c>
      <c r="H133" s="237">
        <v>1013011</v>
      </c>
      <c r="I133" s="237">
        <v>1134509</v>
      </c>
      <c r="J133" s="237">
        <v>813913</v>
      </c>
      <c r="K133" s="238">
        <v>4181005</v>
      </c>
      <c r="L133" s="168"/>
    </row>
    <row r="134" spans="1:12" ht="22.5" customHeight="1">
      <c r="C134" s="101" t="s">
        <v>374</v>
      </c>
      <c r="D134" s="232">
        <v>27</v>
      </c>
      <c r="E134" s="232">
        <v>46</v>
      </c>
      <c r="F134" s="232">
        <v>446324</v>
      </c>
      <c r="G134" s="232">
        <v>756785</v>
      </c>
      <c r="H134" s="232">
        <v>996848</v>
      </c>
      <c r="I134" s="232">
        <v>1116745</v>
      </c>
      <c r="J134" s="232">
        <v>797149</v>
      </c>
      <c r="K134" s="233">
        <v>4113924</v>
      </c>
    </row>
    <row r="135" spans="1:12" ht="22.5" customHeight="1">
      <c r="C135" s="234" t="s">
        <v>375</v>
      </c>
      <c r="D135" s="239">
        <v>0</v>
      </c>
      <c r="E135" s="239">
        <v>2</v>
      </c>
      <c r="F135" s="239">
        <v>5340</v>
      </c>
      <c r="G135" s="239">
        <v>11048</v>
      </c>
      <c r="H135" s="239">
        <v>16163</v>
      </c>
      <c r="I135" s="239">
        <v>17764</v>
      </c>
      <c r="J135" s="239">
        <v>16764</v>
      </c>
      <c r="K135" s="240">
        <v>67081</v>
      </c>
    </row>
    <row r="136" spans="1:12" ht="22.5" customHeight="1">
      <c r="C136" s="229" t="s">
        <v>377</v>
      </c>
      <c r="D136" s="235">
        <v>11</v>
      </c>
      <c r="E136" s="235">
        <v>1</v>
      </c>
      <c r="F136" s="235">
        <v>8710</v>
      </c>
      <c r="G136" s="235">
        <v>18959</v>
      </c>
      <c r="H136" s="235">
        <v>55785</v>
      </c>
      <c r="I136" s="235">
        <v>239402</v>
      </c>
      <c r="J136" s="235">
        <v>396258</v>
      </c>
      <c r="K136" s="236">
        <v>719126</v>
      </c>
    </row>
    <row r="137" spans="1:12" ht="22.5" customHeight="1">
      <c r="C137" s="101" t="s">
        <v>374</v>
      </c>
      <c r="D137" s="232">
        <v>11</v>
      </c>
      <c r="E137" s="232">
        <v>1</v>
      </c>
      <c r="F137" s="232">
        <v>8584</v>
      </c>
      <c r="G137" s="232">
        <v>18642</v>
      </c>
      <c r="H137" s="232">
        <v>54820</v>
      </c>
      <c r="I137" s="232">
        <v>235146</v>
      </c>
      <c r="J137" s="232">
        <v>386379</v>
      </c>
      <c r="K137" s="233">
        <v>703583</v>
      </c>
    </row>
    <row r="138" spans="1:12" ht="22.5" customHeight="1">
      <c r="C138" s="234" t="s">
        <v>375</v>
      </c>
      <c r="D138" s="235">
        <v>0</v>
      </c>
      <c r="E138" s="235">
        <v>0</v>
      </c>
      <c r="F138" s="235">
        <v>126</v>
      </c>
      <c r="G138" s="235">
        <v>317</v>
      </c>
      <c r="H138" s="235">
        <v>965</v>
      </c>
      <c r="I138" s="235">
        <v>4256</v>
      </c>
      <c r="J138" s="235">
        <v>9879</v>
      </c>
      <c r="K138" s="236">
        <v>15543</v>
      </c>
    </row>
    <row r="139" spans="1:12" ht="22.5" customHeight="1" thickBot="1">
      <c r="C139" s="241" t="s">
        <v>378</v>
      </c>
      <c r="D139" s="242">
        <v>41</v>
      </c>
      <c r="E139" s="242">
        <v>50</v>
      </c>
      <c r="F139" s="242">
        <v>622561</v>
      </c>
      <c r="G139" s="242">
        <v>1252725</v>
      </c>
      <c r="H139" s="242">
        <v>2413719</v>
      </c>
      <c r="I139" s="242">
        <v>3439742</v>
      </c>
      <c r="J139" s="242">
        <v>3210880</v>
      </c>
      <c r="K139" s="243">
        <v>10939718</v>
      </c>
    </row>
    <row r="140" spans="1:12" ht="22.5" customHeight="1">
      <c r="C140" s="1832" t="s">
        <v>379</v>
      </c>
      <c r="D140" s="1832"/>
      <c r="E140" s="1832"/>
      <c r="F140" s="1832"/>
      <c r="G140" s="1832"/>
      <c r="H140" s="1832"/>
      <c r="I140" s="1832"/>
      <c r="J140" s="1832"/>
      <c r="K140" s="1832"/>
      <c r="L140" s="1832"/>
    </row>
    <row r="141" spans="1:12" ht="22.5" customHeight="1">
      <c r="A141" s="142"/>
      <c r="B141" s="142"/>
      <c r="C141" s="244"/>
      <c r="D141" s="244"/>
      <c r="E141" s="244"/>
      <c r="F141" s="244"/>
      <c r="G141" s="244"/>
      <c r="H141" s="244"/>
      <c r="I141" s="244"/>
      <c r="J141" s="244"/>
      <c r="K141" s="244"/>
      <c r="L141" s="244"/>
    </row>
    <row r="142" spans="1:12" ht="22.5" customHeight="1">
      <c r="A142" s="142"/>
      <c r="B142" s="143" t="s">
        <v>380</v>
      </c>
      <c r="C142" s="144"/>
      <c r="D142" s="144"/>
      <c r="E142" s="144"/>
      <c r="F142" s="144"/>
      <c r="G142" s="144"/>
      <c r="H142" s="144"/>
      <c r="I142" s="144"/>
      <c r="J142" s="145"/>
      <c r="K142" s="145"/>
      <c r="L142" s="145"/>
    </row>
    <row r="143" spans="1:12" ht="15" customHeight="1" thickBot="1">
      <c r="A143" s="142"/>
      <c r="B143" s="142"/>
      <c r="C143" s="146"/>
      <c r="D143" s="145"/>
      <c r="E143" s="206"/>
      <c r="F143" s="206"/>
      <c r="G143" s="206"/>
      <c r="H143" s="206"/>
      <c r="I143" s="206"/>
      <c r="J143" s="206"/>
      <c r="K143" s="148" t="s">
        <v>364</v>
      </c>
      <c r="L143" s="145"/>
    </row>
    <row r="144" spans="1:12" ht="22.5" customHeight="1">
      <c r="A144" s="142"/>
      <c r="B144" s="142"/>
      <c r="C144" s="245" t="s">
        <v>309</v>
      </c>
      <c r="D144" s="246" t="s">
        <v>310</v>
      </c>
      <c r="E144" s="246" t="s">
        <v>311</v>
      </c>
      <c r="F144" s="246" t="s">
        <v>313</v>
      </c>
      <c r="G144" s="246" t="s">
        <v>9</v>
      </c>
      <c r="H144" s="246" t="s">
        <v>10</v>
      </c>
      <c r="I144" s="246" t="s">
        <v>11</v>
      </c>
      <c r="J144" s="246" t="s">
        <v>12</v>
      </c>
      <c r="K144" s="247" t="s">
        <v>314</v>
      </c>
      <c r="L144" s="146"/>
    </row>
    <row r="145" spans="1:12" ht="22.5" customHeight="1">
      <c r="A145" s="142"/>
      <c r="B145" s="142"/>
      <c r="C145" s="248" t="s">
        <v>381</v>
      </c>
      <c r="D145" s="249">
        <v>0</v>
      </c>
      <c r="E145" s="249">
        <v>0</v>
      </c>
      <c r="F145" s="249">
        <v>2877</v>
      </c>
      <c r="G145" s="249">
        <v>9270</v>
      </c>
      <c r="H145" s="249">
        <v>34402</v>
      </c>
      <c r="I145" s="249">
        <v>50220</v>
      </c>
      <c r="J145" s="249">
        <v>45054</v>
      </c>
      <c r="K145" s="250">
        <v>141823</v>
      </c>
      <c r="L145" s="146"/>
    </row>
    <row r="146" spans="1:12" ht="22.5" customHeight="1">
      <c r="A146" s="142"/>
      <c r="B146" s="142"/>
      <c r="C146" s="248" t="s">
        <v>382</v>
      </c>
      <c r="D146" s="249">
        <v>0</v>
      </c>
      <c r="E146" s="249">
        <v>3</v>
      </c>
      <c r="F146" s="249">
        <v>13835</v>
      </c>
      <c r="G146" s="249">
        <v>25584</v>
      </c>
      <c r="H146" s="249">
        <v>38226</v>
      </c>
      <c r="I146" s="249">
        <v>42525</v>
      </c>
      <c r="J146" s="249">
        <v>29605</v>
      </c>
      <c r="K146" s="250">
        <v>149778</v>
      </c>
      <c r="L146" s="146"/>
    </row>
    <row r="147" spans="1:12" ht="22.5" customHeight="1" thickBot="1">
      <c r="A147" s="142"/>
      <c r="B147" s="142"/>
      <c r="C147" s="251" t="s">
        <v>383</v>
      </c>
      <c r="D147" s="252">
        <v>0</v>
      </c>
      <c r="E147" s="252">
        <v>1</v>
      </c>
      <c r="F147" s="252">
        <v>319</v>
      </c>
      <c r="G147" s="252">
        <v>750</v>
      </c>
      <c r="H147" s="252">
        <v>2159</v>
      </c>
      <c r="I147" s="252">
        <v>9048</v>
      </c>
      <c r="J147" s="252">
        <v>15667</v>
      </c>
      <c r="K147" s="253">
        <v>27944</v>
      </c>
      <c r="L147" s="142"/>
    </row>
    <row r="148" spans="1:12" ht="22.5" customHeight="1">
      <c r="A148" s="142"/>
      <c r="B148" s="142"/>
      <c r="C148" s="1833" t="s">
        <v>384</v>
      </c>
      <c r="D148" s="1833"/>
      <c r="E148" s="1833"/>
      <c r="F148" s="1833"/>
      <c r="G148" s="1833"/>
      <c r="H148" s="1833"/>
      <c r="I148" s="1833"/>
      <c r="J148" s="1833"/>
      <c r="K148" s="1833"/>
      <c r="L148" s="1833"/>
    </row>
    <row r="149" spans="1:12" hidden="1"/>
    <row r="150" spans="1:12" hidden="1"/>
    <row r="151" spans="1:12" hidden="1"/>
    <row r="152" spans="1:12" hidden="1"/>
    <row r="153" spans="1:12" hidden="1"/>
    <row r="154" spans="1:12" hidden="1"/>
    <row r="155" spans="1:12" hidden="1"/>
    <row r="156" spans="1:12" hidden="1"/>
    <row r="157" spans="1:12" hidden="1"/>
    <row r="158" spans="1:12" hidden="1"/>
    <row r="159" spans="1:12" hidden="1"/>
    <row r="160" spans="1:12"/>
    <row r="161"/>
    <row r="162"/>
    <row r="163"/>
    <row r="164"/>
    <row r="165"/>
    <row r="166"/>
    <row r="167"/>
    <row r="168"/>
    <row r="169"/>
    <row r="170"/>
    <row r="171"/>
    <row r="172"/>
    <row r="173"/>
    <row r="174"/>
    <row r="175"/>
    <row r="176"/>
    <row r="177"/>
    <row r="178"/>
    <row r="179"/>
    <row r="180"/>
    <row r="181"/>
    <row r="182"/>
  </sheetData>
  <mergeCells count="4">
    <mergeCell ref="A2:L2"/>
    <mergeCell ref="B87:K87"/>
    <mergeCell ref="C140:L140"/>
    <mergeCell ref="C148:L148"/>
  </mergeCells>
  <phoneticPr fontId="40"/>
  <printOptions horizontalCentered="1"/>
  <pageMargins left="0" right="0" top="0.35433070866141736" bottom="0.15748031496062992" header="0.31496062992125984" footer="0.31496062992125984"/>
  <pageSetup paperSize="9" scale="92" orientation="portrait" horizontalDpi="300" verticalDpi="300" r:id="rId1"/>
  <rowBreaks count="2" manualBreakCount="2">
    <brk id="79" max="16383" man="1"/>
    <brk id="125" max="1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
  <sheetViews>
    <sheetView workbookViewId="0">
      <selection activeCell="F60" sqref="F60"/>
    </sheetView>
  </sheetViews>
  <sheetFormatPr defaultRowHeight="13.5"/>
  <sheetData/>
  <phoneticPr fontId="40"/>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8" tint="0.79998168889431442"/>
  </sheetPr>
  <dimension ref="A1:CP27"/>
  <sheetViews>
    <sheetView zoomScale="90" zoomScaleNormal="90" workbookViewId="0">
      <pane xSplit="1" ySplit="3" topLeftCell="AF4" activePane="bottomRight" state="frozen"/>
      <selection activeCell="F60" sqref="F60"/>
      <selection pane="topRight" activeCell="F60" sqref="F60"/>
      <selection pane="bottomLeft" activeCell="F60" sqref="F60"/>
      <selection pane="bottomRight" activeCell="F60" sqref="F60"/>
    </sheetView>
  </sheetViews>
  <sheetFormatPr defaultRowHeight="12"/>
  <cols>
    <col min="1" max="16384" width="9" style="2"/>
  </cols>
  <sheetData>
    <row r="1" spans="1:94">
      <c r="CP1" s="30" t="s">
        <v>153</v>
      </c>
    </row>
    <row r="2" spans="1:94">
      <c r="A2" s="7"/>
      <c r="B2" s="3">
        <v>2010</v>
      </c>
      <c r="E2" s="3">
        <v>2011</v>
      </c>
      <c r="H2" s="3">
        <v>2012</v>
      </c>
      <c r="K2" s="3">
        <v>2013</v>
      </c>
      <c r="N2" s="3">
        <v>2014</v>
      </c>
      <c r="Q2" s="3">
        <v>2015</v>
      </c>
      <c r="T2" s="3">
        <v>2016</v>
      </c>
      <c r="W2" s="3">
        <v>2017</v>
      </c>
      <c r="X2" s="3"/>
      <c r="Y2" s="3"/>
      <c r="Z2" s="3">
        <v>2018</v>
      </c>
      <c r="AA2" s="3"/>
      <c r="AB2" s="3"/>
      <c r="AC2" s="3">
        <v>2019</v>
      </c>
      <c r="AD2" s="3"/>
      <c r="AE2" s="3"/>
      <c r="AF2" s="3">
        <v>2020</v>
      </c>
      <c r="AG2" s="3"/>
      <c r="AH2" s="3"/>
      <c r="AI2" s="3">
        <v>2021</v>
      </c>
      <c r="AJ2" s="3"/>
      <c r="AK2" s="3"/>
      <c r="AL2" s="3">
        <v>2022</v>
      </c>
      <c r="AM2" s="3"/>
      <c r="AN2" s="3"/>
      <c r="AO2" s="3">
        <v>2023</v>
      </c>
      <c r="AP2" s="3"/>
      <c r="AQ2" s="3"/>
      <c r="AR2" s="3">
        <v>2024</v>
      </c>
      <c r="AS2" s="3"/>
      <c r="AT2" s="3"/>
      <c r="AU2" s="3">
        <v>2025</v>
      </c>
      <c r="AV2" s="3"/>
      <c r="AW2" s="3"/>
      <c r="AX2" s="3">
        <v>2026</v>
      </c>
      <c r="AY2" s="3"/>
      <c r="AZ2" s="3"/>
      <c r="BA2" s="3">
        <v>2027</v>
      </c>
      <c r="BB2" s="3"/>
      <c r="BC2" s="3"/>
      <c r="BD2" s="3">
        <v>2028</v>
      </c>
      <c r="BE2" s="3"/>
      <c r="BF2" s="3"/>
      <c r="BG2" s="3">
        <v>2029</v>
      </c>
      <c r="BH2" s="3"/>
      <c r="BI2" s="3"/>
      <c r="BJ2" s="3">
        <v>2030</v>
      </c>
      <c r="BK2" s="3"/>
      <c r="BL2" s="3"/>
      <c r="BM2" s="3">
        <v>2031</v>
      </c>
      <c r="BN2" s="3"/>
      <c r="BO2" s="3"/>
      <c r="BP2" s="3">
        <v>2032</v>
      </c>
      <c r="BQ2" s="3"/>
      <c r="BR2" s="3"/>
      <c r="BS2" s="3">
        <v>2033</v>
      </c>
      <c r="BT2" s="3"/>
      <c r="BU2" s="3"/>
      <c r="BV2" s="3">
        <v>2034</v>
      </c>
      <c r="BW2" s="3"/>
      <c r="BX2" s="3"/>
      <c r="BY2" s="3">
        <v>2035</v>
      </c>
      <c r="BZ2" s="3"/>
      <c r="CA2" s="3"/>
      <c r="CB2" s="3">
        <v>2036</v>
      </c>
      <c r="CC2" s="3"/>
      <c r="CD2" s="3"/>
      <c r="CE2" s="3">
        <v>2037</v>
      </c>
      <c r="CF2" s="3"/>
      <c r="CG2" s="3"/>
      <c r="CH2" s="3">
        <v>2038</v>
      </c>
      <c r="CI2" s="3"/>
      <c r="CJ2" s="3"/>
      <c r="CK2" s="3">
        <v>2039</v>
      </c>
      <c r="CL2" s="3"/>
      <c r="CM2" s="3"/>
      <c r="CN2" s="3">
        <v>2040</v>
      </c>
    </row>
    <row r="3" spans="1:94">
      <c r="A3" s="9"/>
      <c r="B3" s="12"/>
      <c r="C3" s="12" t="s">
        <v>202</v>
      </c>
      <c r="D3" s="12" t="s">
        <v>203</v>
      </c>
      <c r="E3" s="12"/>
      <c r="F3" s="12" t="s">
        <v>202</v>
      </c>
      <c r="G3" s="12" t="s">
        <v>203</v>
      </c>
      <c r="H3" s="12"/>
      <c r="I3" s="12" t="s">
        <v>202</v>
      </c>
      <c r="J3" s="12" t="s">
        <v>203</v>
      </c>
      <c r="K3" s="12"/>
      <c r="L3" s="12" t="s">
        <v>202</v>
      </c>
      <c r="M3" s="12" t="s">
        <v>203</v>
      </c>
      <c r="N3" s="12"/>
      <c r="O3" s="12" t="s">
        <v>202</v>
      </c>
      <c r="P3" s="12" t="s">
        <v>203</v>
      </c>
      <c r="Q3" s="12"/>
      <c r="R3" s="12" t="s">
        <v>202</v>
      </c>
      <c r="S3" s="12" t="s">
        <v>203</v>
      </c>
      <c r="T3" s="12"/>
      <c r="U3" s="12" t="s">
        <v>202</v>
      </c>
      <c r="V3" s="12" t="s">
        <v>203</v>
      </c>
      <c r="W3" s="12"/>
      <c r="X3" s="12" t="s">
        <v>202</v>
      </c>
      <c r="Y3" s="12" t="s">
        <v>203</v>
      </c>
      <c r="Z3" s="12"/>
      <c r="AA3" s="12" t="s">
        <v>202</v>
      </c>
      <c r="AB3" s="12" t="s">
        <v>203</v>
      </c>
      <c r="AC3" s="12"/>
      <c r="AD3" s="12" t="s">
        <v>202</v>
      </c>
      <c r="AE3" s="12" t="s">
        <v>203</v>
      </c>
      <c r="AF3" s="12"/>
      <c r="AG3" s="12" t="s">
        <v>202</v>
      </c>
      <c r="AH3" s="12" t="s">
        <v>203</v>
      </c>
      <c r="AI3" s="12"/>
      <c r="AJ3" s="12" t="s">
        <v>202</v>
      </c>
      <c r="AK3" s="12" t="s">
        <v>203</v>
      </c>
      <c r="AL3" s="12"/>
      <c r="AM3" s="12" t="s">
        <v>202</v>
      </c>
      <c r="AN3" s="12" t="s">
        <v>203</v>
      </c>
      <c r="AO3" s="12"/>
      <c r="AP3" s="12" t="s">
        <v>202</v>
      </c>
      <c r="AQ3" s="12" t="s">
        <v>203</v>
      </c>
      <c r="AR3" s="12"/>
      <c r="AS3" s="12" t="s">
        <v>202</v>
      </c>
      <c r="AT3" s="12" t="s">
        <v>203</v>
      </c>
      <c r="AU3" s="12"/>
      <c r="AV3" s="12" t="s">
        <v>202</v>
      </c>
      <c r="AW3" s="12" t="s">
        <v>203</v>
      </c>
      <c r="AX3" s="12"/>
      <c r="AY3" s="12" t="s">
        <v>202</v>
      </c>
      <c r="AZ3" s="12" t="s">
        <v>203</v>
      </c>
      <c r="BA3" s="12"/>
      <c r="BB3" s="12" t="s">
        <v>202</v>
      </c>
      <c r="BC3" s="12" t="s">
        <v>203</v>
      </c>
      <c r="BD3" s="12"/>
      <c r="BE3" s="12" t="s">
        <v>202</v>
      </c>
      <c r="BF3" s="12" t="s">
        <v>203</v>
      </c>
      <c r="BG3" s="12"/>
      <c r="BH3" s="12" t="s">
        <v>202</v>
      </c>
      <c r="BI3" s="12" t="s">
        <v>203</v>
      </c>
      <c r="BJ3" s="12"/>
      <c r="BK3" s="12" t="s">
        <v>202</v>
      </c>
      <c r="BL3" s="12" t="s">
        <v>203</v>
      </c>
      <c r="BM3" s="12"/>
      <c r="BN3" s="12" t="s">
        <v>202</v>
      </c>
      <c r="BO3" s="12" t="s">
        <v>203</v>
      </c>
      <c r="BP3" s="12"/>
      <c r="BQ3" s="12" t="s">
        <v>202</v>
      </c>
      <c r="BR3" s="12" t="s">
        <v>203</v>
      </c>
      <c r="BS3" s="12"/>
      <c r="BT3" s="12" t="s">
        <v>202</v>
      </c>
      <c r="BU3" s="12" t="s">
        <v>203</v>
      </c>
      <c r="BV3" s="12"/>
      <c r="BW3" s="12" t="s">
        <v>202</v>
      </c>
      <c r="BX3" s="12" t="s">
        <v>203</v>
      </c>
      <c r="BY3" s="12"/>
      <c r="BZ3" s="12" t="s">
        <v>202</v>
      </c>
      <c r="CA3" s="12" t="s">
        <v>203</v>
      </c>
      <c r="CB3" s="12"/>
      <c r="CC3" s="12" t="s">
        <v>202</v>
      </c>
      <c r="CD3" s="12" t="s">
        <v>203</v>
      </c>
      <c r="CE3" s="12"/>
      <c r="CF3" s="12" t="s">
        <v>202</v>
      </c>
      <c r="CG3" s="12" t="s">
        <v>203</v>
      </c>
      <c r="CH3" s="12"/>
      <c r="CI3" s="12" t="s">
        <v>202</v>
      </c>
      <c r="CJ3" s="12" t="s">
        <v>203</v>
      </c>
      <c r="CK3" s="12"/>
      <c r="CL3" s="12" t="s">
        <v>202</v>
      </c>
      <c r="CM3" s="12" t="s">
        <v>203</v>
      </c>
      <c r="CN3" s="12"/>
      <c r="CO3" s="12" t="s">
        <v>202</v>
      </c>
      <c r="CP3" s="12" t="s">
        <v>203</v>
      </c>
    </row>
    <row r="4" spans="1:94">
      <c r="A4" s="31" t="s">
        <v>44</v>
      </c>
      <c r="B4" s="16">
        <f>SUM(B5:B24)</f>
        <v>12805.800000000001</v>
      </c>
      <c r="C4" s="16">
        <f t="shared" ref="C4:D4" si="0">SUM(C5:C24)</f>
        <v>6232.6999999999989</v>
      </c>
      <c r="D4" s="16">
        <f t="shared" si="0"/>
        <v>6573.0000000000009</v>
      </c>
      <c r="E4" s="16">
        <f>SUM(E5:E24)</f>
        <v>12779.9</v>
      </c>
      <c r="F4" s="16">
        <f t="shared" ref="F4:G4" si="1">SUM(F5:F24)</f>
        <v>6218.5000000000009</v>
      </c>
      <c r="G4" s="16">
        <f t="shared" si="1"/>
        <v>6561.3999999999987</v>
      </c>
      <c r="H4" s="16">
        <f>SUM(H5:H24)</f>
        <v>12751.2</v>
      </c>
      <c r="I4" s="16">
        <f t="shared" ref="I4:P4" si="2">SUM(I5:I24)</f>
        <v>6202.7999999999993</v>
      </c>
      <c r="J4" s="16">
        <f t="shared" si="2"/>
        <v>6548.5</v>
      </c>
      <c r="K4" s="16">
        <f>SUM(K5:K24)</f>
        <v>12729.7</v>
      </c>
      <c r="L4" s="16">
        <f t="shared" si="2"/>
        <v>6190.6</v>
      </c>
      <c r="M4" s="16">
        <f t="shared" si="2"/>
        <v>6538.9</v>
      </c>
      <c r="N4" s="16">
        <f>SUM(N5:N24)</f>
        <v>12708.1</v>
      </c>
      <c r="O4" s="16">
        <f t="shared" si="2"/>
        <v>6179.9</v>
      </c>
      <c r="P4" s="16">
        <f t="shared" si="2"/>
        <v>6528.3000000000011</v>
      </c>
      <c r="Q4" s="16">
        <f>SUM(Q5:Q24)</f>
        <v>12709.474499999998</v>
      </c>
      <c r="R4" s="16">
        <f t="shared" ref="R4:V4" si="3">SUM(R5:R24)</f>
        <v>6184.1738000000014</v>
      </c>
      <c r="S4" s="16">
        <f t="shared" si="3"/>
        <v>6525.3007000000007</v>
      </c>
      <c r="T4" s="16">
        <f>SUM(T5:T24)</f>
        <v>12683.769699999999</v>
      </c>
      <c r="U4" s="16">
        <f t="shared" si="3"/>
        <v>6170.2066999999997</v>
      </c>
      <c r="V4" s="16">
        <f t="shared" si="3"/>
        <v>6513.5634999999993</v>
      </c>
      <c r="W4" s="16">
        <f>SUM(W5:W24)</f>
        <v>12653.237400000002</v>
      </c>
      <c r="X4" s="16">
        <f t="shared" ref="X4:Y4" si="4">SUM(X5:X24)</f>
        <v>6153.7466999999997</v>
      </c>
      <c r="Y4" s="16">
        <f t="shared" si="4"/>
        <v>6499.4897999999994</v>
      </c>
      <c r="Z4" s="16">
        <f>SUM(Z5:Z24)</f>
        <v>12617.700700000001</v>
      </c>
      <c r="AA4" s="16">
        <f t="shared" ref="AA4:AB4" si="5">SUM(AA5:AA24)</f>
        <v>6134.7535000000016</v>
      </c>
      <c r="AB4" s="16">
        <f t="shared" si="5"/>
        <v>6482.9470000000001</v>
      </c>
      <c r="AC4" s="16">
        <f>SUM(AC5:AC24)</f>
        <v>12577.294300000001</v>
      </c>
      <c r="AD4" s="16">
        <f t="shared" ref="AD4:AE4" si="6">SUM(AD5:AD24)</f>
        <v>6113.3096999999998</v>
      </c>
      <c r="AE4" s="16">
        <f t="shared" si="6"/>
        <v>6463.9852000000001</v>
      </c>
      <c r="AF4" s="16">
        <f>SUM(AF5:AF24)</f>
        <v>12532.483700000001</v>
      </c>
      <c r="AG4" s="16">
        <f t="shared" ref="AG4:AT4" si="7">SUM(AG5:AG24)</f>
        <v>6089.6659999999993</v>
      </c>
      <c r="AH4" s="16">
        <f t="shared" si="7"/>
        <v>6442.8182000000006</v>
      </c>
      <c r="AI4" s="16">
        <f t="shared" si="7"/>
        <v>12483.619200000001</v>
      </c>
      <c r="AJ4" s="16">
        <f t="shared" si="7"/>
        <v>6064.015800000001</v>
      </c>
      <c r="AK4" s="16">
        <f t="shared" si="7"/>
        <v>6419.6031999999996</v>
      </c>
      <c r="AL4" s="16">
        <f t="shared" si="7"/>
        <v>12431.023399999998</v>
      </c>
      <c r="AM4" s="16">
        <f t="shared" si="7"/>
        <v>6036.5322999999989</v>
      </c>
      <c r="AN4" s="16">
        <f t="shared" si="7"/>
        <v>6394.4919999999993</v>
      </c>
      <c r="AO4" s="16">
        <f t="shared" si="7"/>
        <v>12375.0592</v>
      </c>
      <c r="AP4" s="16">
        <f t="shared" si="7"/>
        <v>6007.4063999999989</v>
      </c>
      <c r="AQ4" s="16">
        <f t="shared" si="7"/>
        <v>6367.6523999999981</v>
      </c>
      <c r="AR4" s="16">
        <f t="shared" si="7"/>
        <v>12316.080500000002</v>
      </c>
      <c r="AS4" s="16">
        <f t="shared" si="7"/>
        <v>5976.8225999999995</v>
      </c>
      <c r="AT4" s="16">
        <f t="shared" si="7"/>
        <v>6339.2573999999995</v>
      </c>
      <c r="AU4" s="16">
        <f>SUM(AU5:AU24)</f>
        <v>12254.410099999997</v>
      </c>
      <c r="AV4" s="16">
        <f t="shared" ref="AV4:AW4" si="8">SUM(AV5:AV24)</f>
        <v>5944.9481000000014</v>
      </c>
      <c r="AW4" s="16">
        <f t="shared" si="8"/>
        <v>6309.4617000000007</v>
      </c>
      <c r="AX4" s="16">
        <f>SUM(AX5:AX24)</f>
        <v>12190.309600000002</v>
      </c>
      <c r="AY4" s="16">
        <f t="shared" ref="AY4:AZ4" si="9">SUM(AY5:AY24)</f>
        <v>5911.9153999999999</v>
      </c>
      <c r="AZ4" s="16">
        <f t="shared" si="9"/>
        <v>6278.3943999999992</v>
      </c>
      <c r="BA4" s="16">
        <f>SUM(BA5:BA24)</f>
        <v>12123.969299999999</v>
      </c>
      <c r="BB4" s="16">
        <f t="shared" ref="BB4:BC4" si="10">SUM(BB5:BB24)</f>
        <v>5877.8213000000005</v>
      </c>
      <c r="BC4" s="16">
        <f t="shared" si="10"/>
        <v>6246.1477999999988</v>
      </c>
      <c r="BD4" s="16">
        <f>SUM(BD5:BD24)</f>
        <v>12055.514200000001</v>
      </c>
      <c r="BE4" s="16">
        <f t="shared" ref="BE4:BF4" si="11">SUM(BE5:BE24)</f>
        <v>5842.7294000000002</v>
      </c>
      <c r="BF4" s="16">
        <f t="shared" si="11"/>
        <v>6212.7846</v>
      </c>
      <c r="BG4" s="16">
        <f>SUM(BG5:BG24)</f>
        <v>11985.017399999999</v>
      </c>
      <c r="BH4" s="16">
        <f t="shared" ref="BH4:BI4" si="12">SUM(BH5:BH24)</f>
        <v>5806.6819000000005</v>
      </c>
      <c r="BI4" s="16">
        <f t="shared" si="12"/>
        <v>6178.3349999999991</v>
      </c>
      <c r="BJ4" s="16">
        <f>SUM(BJ5:BJ24)</f>
        <v>11912.514300000001</v>
      </c>
      <c r="BK4" s="16">
        <f t="shared" ref="BK4:BL4" si="13">SUM(BK5:BK24)</f>
        <v>5769.7021000000004</v>
      </c>
      <c r="BL4" s="16">
        <f t="shared" si="13"/>
        <v>6142.811099999999</v>
      </c>
      <c r="BM4" s="16">
        <f>SUM(BM5:BM24)</f>
        <v>11838.032300000001</v>
      </c>
      <c r="BN4" s="16">
        <f t="shared" ref="BN4:BO4" si="14">SUM(BN5:BN24)</f>
        <v>5731.8161000000009</v>
      </c>
      <c r="BO4" s="16">
        <f t="shared" si="14"/>
        <v>6106.2164999999995</v>
      </c>
      <c r="BP4" s="16">
        <f>SUM(BP5:BP24)</f>
        <v>11761.615400000001</v>
      </c>
      <c r="BQ4" s="16">
        <f t="shared" ref="BQ4:BR4" si="15">SUM(BQ5:BQ24)</f>
        <v>5693.0591999999988</v>
      </c>
      <c r="BR4" s="16">
        <f t="shared" si="15"/>
        <v>6068.5568000000003</v>
      </c>
      <c r="BS4" s="16">
        <f>SUM(BS5:BS24)</f>
        <v>11683.333699999999</v>
      </c>
      <c r="BT4" s="16">
        <f t="shared" ref="BT4:BU4" si="16">SUM(BT5:BT24)</f>
        <v>5653.4822000000004</v>
      </c>
      <c r="BU4" s="16">
        <f t="shared" si="16"/>
        <v>6029.8508000000002</v>
      </c>
      <c r="BV4" s="16">
        <f>SUM(BV5:BV24)</f>
        <v>11603.279600000002</v>
      </c>
      <c r="BW4" s="16">
        <f t="shared" ref="BW4:BX4" si="17">SUM(BW5:BW24)</f>
        <v>5613.1520999999984</v>
      </c>
      <c r="BX4" s="16">
        <f t="shared" si="17"/>
        <v>5990.1280999999999</v>
      </c>
      <c r="BY4" s="16">
        <f>SUM(BY5:BY24)</f>
        <v>11521.569899999999</v>
      </c>
      <c r="BZ4" s="16">
        <f t="shared" ref="BZ4:CA4" si="18">SUM(BZ5:BZ24)</f>
        <v>5572.1449000000011</v>
      </c>
      <c r="CA4" s="16">
        <f t="shared" si="18"/>
        <v>5949.4254999999994</v>
      </c>
      <c r="CB4" s="16">
        <f>SUM(CB5:CB24)</f>
        <v>11438.259899999995</v>
      </c>
      <c r="CC4" s="16">
        <f t="shared" ref="CC4:CD4" si="19">SUM(CC5:CC24)</f>
        <v>5530.5106000000005</v>
      </c>
      <c r="CD4" s="16">
        <f t="shared" si="19"/>
        <v>5907.7494999999999</v>
      </c>
      <c r="CE4" s="16">
        <f>SUM(CE5:CE24)</f>
        <v>11353.484399999999</v>
      </c>
      <c r="CF4" s="16">
        <f t="shared" ref="CF4:CG4" si="20">SUM(CF5:CF24)</f>
        <v>5488.3376999999991</v>
      </c>
      <c r="CG4" s="16">
        <f t="shared" si="20"/>
        <v>5865.1464999999998</v>
      </c>
      <c r="CH4" s="16">
        <f>SUM(CH5:CH24)</f>
        <v>11267.386499999999</v>
      </c>
      <c r="CI4" s="16">
        <f t="shared" ref="CI4:CJ4" si="21">SUM(CI5:CI24)</f>
        <v>5445.7209999999995</v>
      </c>
      <c r="CJ4" s="16">
        <f t="shared" si="21"/>
        <v>5821.6657000000005</v>
      </c>
      <c r="CK4" s="16">
        <f>SUM(CK5:CK24)</f>
        <v>11180.121500000001</v>
      </c>
      <c r="CL4" s="16">
        <f t="shared" ref="CL4:CM4" si="22">SUM(CL5:CL24)</f>
        <v>5402.7547999999997</v>
      </c>
      <c r="CM4" s="16">
        <f t="shared" si="22"/>
        <v>5777.3661999999986</v>
      </c>
      <c r="CN4" s="16">
        <f>SUM(CN5:CN24)</f>
        <v>11091.855200000002</v>
      </c>
      <c r="CO4" s="16">
        <f t="shared" ref="CO4:CP4" si="23">SUM(CO5:CO24)</f>
        <v>5359.5343999999986</v>
      </c>
      <c r="CP4" s="16">
        <f t="shared" si="23"/>
        <v>5732.3209000000006</v>
      </c>
    </row>
    <row r="5" spans="1:94">
      <c r="A5" s="31" t="s">
        <v>138</v>
      </c>
      <c r="B5" s="916">
        <f>SUM('P01'!M20)/10</f>
        <v>530.79999999999995</v>
      </c>
      <c r="C5" s="916">
        <f>SUM('P01'!M98)/10</f>
        <v>271.7</v>
      </c>
      <c r="D5" s="916">
        <f>SUM('P01'!M177)/10</f>
        <v>259.2</v>
      </c>
      <c r="E5" s="916">
        <f>SUM('P01'!N20)/10</f>
        <v>530.29999999999995</v>
      </c>
      <c r="F5" s="916">
        <f>SUM('P01'!N98)/10</f>
        <v>271.60000000000002</v>
      </c>
      <c r="G5" s="916">
        <f>SUM('P01'!N177)/10</f>
        <v>258.7</v>
      </c>
      <c r="H5" s="16">
        <f>SUM('P02'!J20:J24)/10</f>
        <v>527.29999999999995</v>
      </c>
      <c r="I5" s="16">
        <f>SUM('P02'!K20:K24)/10</f>
        <v>270</v>
      </c>
      <c r="J5" s="16">
        <f>SUM('P02'!L20:L24)/10</f>
        <v>257.2</v>
      </c>
      <c r="K5" s="16">
        <f>SUM('P03'!J21)/10</f>
        <v>523.9</v>
      </c>
      <c r="L5" s="16">
        <f>SUM('P03'!J99)/10</f>
        <v>268.39999999999998</v>
      </c>
      <c r="M5" s="16">
        <f>SUM('P03'!J177)/10</f>
        <v>255.5</v>
      </c>
      <c r="N5" s="16">
        <f>SUM('P03'!V21)/10</f>
        <v>521.29999999999995</v>
      </c>
      <c r="O5" s="16">
        <f>SUM('P03'!V99)/10</f>
        <v>267.3</v>
      </c>
      <c r="P5" s="16">
        <f>SUM('P03'!V177)/10</f>
        <v>254</v>
      </c>
      <c r="Q5" s="16">
        <f>SUM('P04'!$B$5:$B$9)/10</f>
        <v>500.62170000000003</v>
      </c>
      <c r="R5" s="16">
        <f>SUM('P04'!$C$5:$C$9)/10</f>
        <v>256.07420000000002</v>
      </c>
      <c r="S5" s="16">
        <f>SUM('P04'!$D$5:$D$9)/10</f>
        <v>244.54749999999999</v>
      </c>
      <c r="T5" s="16">
        <f>SUM('P05'!$B$5:$B$9)/10</f>
        <v>495.77999999999992</v>
      </c>
      <c r="U5" s="16">
        <f>SUM('P05'!$C$5:$C$9)/10</f>
        <v>253.6103</v>
      </c>
      <c r="V5" s="16">
        <f>SUM('P05'!$D$5:$D$9)/10</f>
        <v>242.1696</v>
      </c>
      <c r="W5" s="16">
        <f>SUM('P06'!$B$5:$B$9)/10</f>
        <v>491.25889999999998</v>
      </c>
      <c r="X5" s="16">
        <f>SUM('P06'!$C$5:$C$9)/10</f>
        <v>251.416</v>
      </c>
      <c r="Y5" s="16">
        <f>SUM('P06'!$D$5:$D$9)/10</f>
        <v>239.84250000000003</v>
      </c>
      <c r="Z5" s="16">
        <f>SUM('P07'!$B$5:$B$9)/10</f>
        <v>484.96600000000001</v>
      </c>
      <c r="AA5" s="16">
        <f>SUM('P07'!$C$5:$C$9)/10</f>
        <v>248.35909999999998</v>
      </c>
      <c r="AB5" s="16">
        <f>SUM('P07'!$D$5:$D$9)/10</f>
        <v>236.60700000000003</v>
      </c>
      <c r="AC5" s="16">
        <f>SUM('P08'!$B$5:$B$9)/10</f>
        <v>480.03149999999994</v>
      </c>
      <c r="AD5" s="16">
        <f>SUM('P08'!$C$5:$C$9)/10</f>
        <v>245.88919999999999</v>
      </c>
      <c r="AE5" s="16">
        <f>SUM('P08'!$D$5:$D$9)/10</f>
        <v>234.14249999999998</v>
      </c>
      <c r="AF5" s="16">
        <f>SUM('P09'!$B$5:$B$9)/10</f>
        <v>474.52709999999996</v>
      </c>
      <c r="AG5" s="16">
        <f>SUM('P09'!$C$5:$C$9)/10</f>
        <v>243.27179999999998</v>
      </c>
      <c r="AH5" s="16">
        <f>SUM('P09'!$D$5:$D$9)/10</f>
        <v>231.25540000000001</v>
      </c>
      <c r="AI5" s="16">
        <f>SUM('P10'!$B$5:$B$9)/10</f>
        <v>463.66130000000004</v>
      </c>
      <c r="AJ5" s="16">
        <f>SUM('P10'!$C$5:$C$9)/10</f>
        <v>237.702</v>
      </c>
      <c r="AK5" s="16">
        <f>SUM('P10'!$D$5:$D$9)/10</f>
        <v>225.95929999999998</v>
      </c>
      <c r="AL5" s="16">
        <f>SUM('P11'!$B$5:$B$9)/10</f>
        <v>453.83350000000002</v>
      </c>
      <c r="AM5" s="16">
        <f>SUM('P11'!$C$5:$C$9)/10</f>
        <v>232.66370000000001</v>
      </c>
      <c r="AN5" s="16">
        <f>SUM('P11'!$D$5:$D$9)/10</f>
        <v>221.16990000000001</v>
      </c>
      <c r="AO5" s="16">
        <f>SUM('P12'!$B$5:$B$9)/10</f>
        <v>445.20310000000001</v>
      </c>
      <c r="AP5" s="16">
        <f>SUM('P12'!$C$5:$C$9)/10</f>
        <v>228.23930000000001</v>
      </c>
      <c r="AQ5" s="16">
        <f>SUM('P12'!$D$5:$D$9)/10</f>
        <v>216.96390000000002</v>
      </c>
      <c r="AR5" s="16">
        <f>SUM('P13'!$B$5:$B$9)/10</f>
        <v>437.94690000000003</v>
      </c>
      <c r="AS5" s="16">
        <f>SUM('P13'!$C$5:$C$9)/10</f>
        <v>224.51910000000004</v>
      </c>
      <c r="AT5" s="16">
        <f>SUM('P13'!$D$5:$D$9)/10</f>
        <v>213.42770000000002</v>
      </c>
      <c r="AU5" s="16">
        <f>SUM('P14'!$B$5:$B$9)/10</f>
        <v>431.89710000000002</v>
      </c>
      <c r="AV5" s="16">
        <f>SUM('P14'!$C$5:$C$9)/10</f>
        <v>221.41780000000003</v>
      </c>
      <c r="AW5" s="16">
        <f>SUM('P14'!$D$5:$D$9)/10</f>
        <v>210.47930000000002</v>
      </c>
      <c r="AX5" s="16">
        <f>SUM('P15'!$B$5:$B$9)/10</f>
        <v>426.95380000000006</v>
      </c>
      <c r="AY5" s="16">
        <f>SUM('P15'!$C$5:$C$9)/10</f>
        <v>218.88359999999997</v>
      </c>
      <c r="AZ5" s="16">
        <f>SUM('P15'!$D$5:$D$9)/10</f>
        <v>208.0701</v>
      </c>
      <c r="BA5" s="16">
        <f>SUM('P16'!$B$5:$B$9)/10</f>
        <v>422.9769</v>
      </c>
      <c r="BB5" s="16">
        <f>SUM('P16'!$C$5:$C$9)/10</f>
        <v>216.84500000000003</v>
      </c>
      <c r="BC5" s="16">
        <f>SUM('P16'!$D$5:$D$9)/10</f>
        <v>206.13189999999994</v>
      </c>
      <c r="BD5" s="16">
        <f>SUM('P17'!$B$5:$B$9)/10</f>
        <v>419.73279999999994</v>
      </c>
      <c r="BE5" s="16">
        <f>SUM('P17'!$C$5:$C$9)/10</f>
        <v>215.18200000000002</v>
      </c>
      <c r="BF5" s="16">
        <f>SUM('P17'!$D$5:$D$9)/10</f>
        <v>204.55059999999997</v>
      </c>
      <c r="BG5" s="16">
        <f>SUM('P18'!$B$5:$B$9)/10</f>
        <v>416.94540000000006</v>
      </c>
      <c r="BH5" s="16">
        <f>SUM('P18'!$C$5:$C$9)/10</f>
        <v>213.7534</v>
      </c>
      <c r="BI5" s="16">
        <f>SUM('P18'!$D$5:$D$9)/10</f>
        <v>203.19209999999998</v>
      </c>
      <c r="BJ5" s="16">
        <f>SUM('P19'!$B$5:$B$9)/10</f>
        <v>414.3424</v>
      </c>
      <c r="BK5" s="16">
        <f>SUM('P19'!$C$5:$C$9)/10</f>
        <v>212.41900000000001</v>
      </c>
      <c r="BL5" s="16">
        <f>SUM('P19'!$D$5:$D$9)/10</f>
        <v>201.92330000000001</v>
      </c>
      <c r="BM5" s="16">
        <f>SUM('P20'!$B$5:$B$9)/10</f>
        <v>411.70100000000002</v>
      </c>
      <c r="BN5" s="16">
        <f>SUM('P20'!$C$5:$C$9)/10</f>
        <v>211.06509999999997</v>
      </c>
      <c r="BO5" s="16">
        <f>SUM('P20'!$D$5:$D$9)/10</f>
        <v>200.63589999999999</v>
      </c>
      <c r="BP5" s="16">
        <f>SUM('P21'!$B$5:$B$9)/10</f>
        <v>408.87569999999994</v>
      </c>
      <c r="BQ5" s="16">
        <f>SUM('P21'!$C$5:$C$9)/10</f>
        <v>209.61670000000004</v>
      </c>
      <c r="BR5" s="16">
        <f>SUM('P21'!$D$5:$D$9)/10</f>
        <v>199.25880000000001</v>
      </c>
      <c r="BS5" s="16">
        <f>SUM('P22'!$B$5:$B$9)/10</f>
        <v>405.7971</v>
      </c>
      <c r="BT5" s="16">
        <f>SUM('P22'!$C$5:$C$9)/10</f>
        <v>208.0386</v>
      </c>
      <c r="BU5" s="16">
        <f>SUM('P22'!$D$5:$D$9)/10</f>
        <v>197.75849999999997</v>
      </c>
      <c r="BV5" s="16">
        <f>SUM('P23'!$B$5:$B$9)/10</f>
        <v>402.46089999999998</v>
      </c>
      <c r="BW5" s="16">
        <f>SUM('P23'!$C$5:$C$9)/10</f>
        <v>206.32829999999998</v>
      </c>
      <c r="BX5" s="16">
        <f>SUM('P23'!$D$5:$D$9)/10</f>
        <v>196.13249999999999</v>
      </c>
      <c r="BY5" s="16">
        <f>SUM('P24'!$B$5:$B$9)/10</f>
        <v>398.90870000000001</v>
      </c>
      <c r="BZ5" s="16">
        <f>SUM('P24'!$C$5:$C$9)/10</f>
        <v>204.50730000000001</v>
      </c>
      <c r="CA5" s="16">
        <f>SUM('P24'!$D$5:$D$9)/10</f>
        <v>194.40159999999997</v>
      </c>
      <c r="CB5" s="16">
        <f>SUM('P25'!$B$5:$B$9)/10</f>
        <v>395.20140000000004</v>
      </c>
      <c r="CC5" s="16">
        <f>SUM('P25'!$C$5:$C$9)/10</f>
        <v>202.6069</v>
      </c>
      <c r="CD5" s="16">
        <f>SUM('P25'!$D$5:$D$9)/10</f>
        <v>192.59479999999999</v>
      </c>
      <c r="CE5" s="16">
        <f>SUM('P26'!$B$5:$B$9)/10</f>
        <v>391.39659999999992</v>
      </c>
      <c r="CF5" s="16">
        <f>SUM('P26'!$C$5:$C$9)/10</f>
        <v>200.65630000000002</v>
      </c>
      <c r="CG5" s="16">
        <f>SUM('P26'!$D$5:$D$9)/10</f>
        <v>190.74029999999999</v>
      </c>
      <c r="CH5" s="16">
        <f>SUM('P27'!$B$5:$B$9)/10</f>
        <v>387.5351</v>
      </c>
      <c r="CI5" s="16">
        <f>SUM('P27'!$C$5:$C$9)/10</f>
        <v>198.67680000000001</v>
      </c>
      <c r="CJ5" s="16">
        <f>SUM('P27'!$D$5:$D$9)/10</f>
        <v>188.85820000000004</v>
      </c>
      <c r="CK5" s="16">
        <f>SUM('P28'!$B$5:$B$9)/10</f>
        <v>383.63700000000006</v>
      </c>
      <c r="CL5" s="16">
        <f>SUM('P28'!$C$5:$C$9)/10</f>
        <v>196.67869999999999</v>
      </c>
      <c r="CM5" s="16">
        <f>SUM('P28'!$D$5:$D$9)/10</f>
        <v>186.95829999999998</v>
      </c>
      <c r="CN5" s="16">
        <f>SUM('P29'!$B$5:$B$9)/10</f>
        <v>379.7022</v>
      </c>
      <c r="CO5" s="16">
        <f>SUM('P29'!$C$5:$C$9)/10</f>
        <v>194.66169999999997</v>
      </c>
      <c r="CP5" s="16">
        <f>SUM('P29'!$D$5:$D$9)/10</f>
        <v>185.04050000000001</v>
      </c>
    </row>
    <row r="6" spans="1:94">
      <c r="A6" s="31" t="s">
        <v>139</v>
      </c>
      <c r="B6" s="916">
        <f>SUM('P01'!M21)/10</f>
        <v>559.79999999999995</v>
      </c>
      <c r="C6" s="916">
        <f>SUM('P01'!M99)/10</f>
        <v>286.60000000000002</v>
      </c>
      <c r="D6" s="916">
        <f>SUM('P01'!M178)/10</f>
        <v>273.10000000000002</v>
      </c>
      <c r="E6" s="916">
        <f>SUM('P01'!N21)/10</f>
        <v>549</v>
      </c>
      <c r="F6" s="916">
        <f>SUM('P01'!N99)/10</f>
        <v>281.10000000000002</v>
      </c>
      <c r="G6" s="916">
        <f>SUM('P01'!N178)/10</f>
        <v>267.89999999999998</v>
      </c>
      <c r="H6" s="16">
        <f>SUM('P02'!J25:J29)/10</f>
        <v>540.6</v>
      </c>
      <c r="I6" s="16">
        <f>SUM('P02'!K25:K29)/10</f>
        <v>276.7</v>
      </c>
      <c r="J6" s="16">
        <f>SUM('P02'!L25:L29)/10</f>
        <v>263.89999999999998</v>
      </c>
      <c r="K6" s="16">
        <f>SUM('P03'!J22)/10</f>
        <v>536.1</v>
      </c>
      <c r="L6" s="16">
        <f>SUM('P03'!J100)/10</f>
        <v>274.3</v>
      </c>
      <c r="M6" s="16">
        <f>SUM('P03'!J178)/10</f>
        <v>261.8</v>
      </c>
      <c r="N6" s="16">
        <f>SUM('P03'!V22)/10</f>
        <v>530.70000000000005</v>
      </c>
      <c r="O6" s="16">
        <f>SUM('P03'!V100)/10</f>
        <v>271.60000000000002</v>
      </c>
      <c r="P6" s="16">
        <f>SUM('P03'!V178)/10</f>
        <v>259.10000000000002</v>
      </c>
      <c r="Q6" s="16">
        <f>SUM('P04'!$B$10:$B$14)/10</f>
        <v>531.91610000000014</v>
      </c>
      <c r="R6" s="16">
        <f>SUM('P04'!$C$10:$C$14)/10</f>
        <v>272.48149999999998</v>
      </c>
      <c r="S6" s="16">
        <f>SUM('P04'!$D$10:$D$14)/10</f>
        <v>259.43459999999999</v>
      </c>
      <c r="T6" s="16">
        <f>SUM('P05'!$B$10:$B$14)/10</f>
        <v>530.09170000000006</v>
      </c>
      <c r="U6" s="16">
        <f>SUM('P05'!$C$10:$C$14)/10</f>
        <v>271.60720000000003</v>
      </c>
      <c r="V6" s="16">
        <f>SUM('P05'!$D$10:$D$14)/10</f>
        <v>258.48450000000003</v>
      </c>
      <c r="W6" s="16">
        <f>SUM('P06'!$B$10:$B$14)/10</f>
        <v>524.63250000000005</v>
      </c>
      <c r="X6" s="16">
        <f>SUM('P06'!$C$10:$C$14)/10</f>
        <v>268.69480000000004</v>
      </c>
      <c r="Y6" s="16">
        <f>SUM('P06'!$D$10:$D$14)/10</f>
        <v>255.93770000000001</v>
      </c>
      <c r="Z6" s="16">
        <f>SUM('P07'!$B$10:$B$14)/10</f>
        <v>517.71759999999995</v>
      </c>
      <c r="AA6" s="16">
        <f>SUM('P07'!$C$10:$C$14)/10</f>
        <v>265.01959999999997</v>
      </c>
      <c r="AB6" s="16">
        <f>SUM('P07'!$D$10:$D$14)/10</f>
        <v>252.69800000000001</v>
      </c>
      <c r="AC6" s="16">
        <f>SUM('P08'!$B$10:$B$14)/10</f>
        <v>509.15560000000005</v>
      </c>
      <c r="AD6" s="16">
        <f>SUM('P08'!$C$10:$C$14)/10</f>
        <v>260.59049999999996</v>
      </c>
      <c r="AE6" s="16">
        <f>SUM('P08'!$D$10:$D$14)/10</f>
        <v>248.565</v>
      </c>
      <c r="AF6" s="16">
        <f>SUM('P09'!$B$10:$B$14)/10</f>
        <v>500.31100000000004</v>
      </c>
      <c r="AG6" s="16">
        <f>SUM('P09'!$C$10:$C$14)/10</f>
        <v>255.83099999999999</v>
      </c>
      <c r="AH6" s="16">
        <f>SUM('P09'!$D$10:$D$14)/10</f>
        <v>244.48010000000005</v>
      </c>
      <c r="AI6" s="16">
        <f>SUM('P10'!$B$10:$B$14)/10</f>
        <v>495.4785</v>
      </c>
      <c r="AJ6" s="16">
        <f>SUM('P10'!$C$10:$C$14)/10</f>
        <v>253.37309999999997</v>
      </c>
      <c r="AK6" s="16">
        <f>SUM('P10'!$D$10:$D$14)/10</f>
        <v>242.1054</v>
      </c>
      <c r="AL6" s="16">
        <f>SUM('P11'!$B$10:$B$14)/10</f>
        <v>490.97230000000002</v>
      </c>
      <c r="AM6" s="16">
        <f>SUM('P11'!$C$10:$C$14)/10</f>
        <v>251.18720000000002</v>
      </c>
      <c r="AN6" s="16">
        <f>SUM('P11'!$D$10:$D$14)/10</f>
        <v>239.7851</v>
      </c>
      <c r="AO6" s="16">
        <f>SUM('P12'!$B$10:$B$14)/10</f>
        <v>484.69960000000003</v>
      </c>
      <c r="AP6" s="16">
        <f>SUM('P12'!$C$10:$C$14)/10</f>
        <v>248.14090000000002</v>
      </c>
      <c r="AQ6" s="16">
        <f>SUM('P12'!$D$10:$D$14)/10</f>
        <v>236.55869999999999</v>
      </c>
      <c r="AR6" s="16">
        <f>SUM('P13'!$B$10:$B$14)/10</f>
        <v>479.78630000000004</v>
      </c>
      <c r="AS6" s="16">
        <f>SUM('P13'!$C$10:$C$14)/10</f>
        <v>245.68209999999999</v>
      </c>
      <c r="AT6" s="16">
        <f>SUM('P13'!$D$10:$D$14)/10</f>
        <v>234.10419999999999</v>
      </c>
      <c r="AU6" s="16">
        <f>SUM('P14'!$B$10:$B$14)/10</f>
        <v>474.30410000000001</v>
      </c>
      <c r="AV6" s="16">
        <f>SUM('P14'!$C$10:$C$14)/10</f>
        <v>243.07640000000001</v>
      </c>
      <c r="AW6" s="16">
        <f>SUM('P14'!$D$10:$D$14)/10</f>
        <v>231.22780000000003</v>
      </c>
      <c r="AX6" s="16">
        <f>SUM('P15'!$B$10:$B$14)/10</f>
        <v>463.46339999999998</v>
      </c>
      <c r="AY6" s="16">
        <f>SUM('P15'!$C$10:$C$14)/10</f>
        <v>237.52059999999997</v>
      </c>
      <c r="AZ6" s="16">
        <f>SUM('P15'!$D$10:$D$14)/10</f>
        <v>225.9427</v>
      </c>
      <c r="BA6" s="16">
        <f>SUM('P16'!$B$10:$B$14)/10</f>
        <v>453.65800000000002</v>
      </c>
      <c r="BB6" s="16">
        <f>SUM('P16'!$C$10:$C$14)/10</f>
        <v>232.4948</v>
      </c>
      <c r="BC6" s="16">
        <f>SUM('P16'!$D$10:$D$14)/10</f>
        <v>221.16320000000002</v>
      </c>
      <c r="BD6" s="16">
        <f>SUM('P17'!$B$10:$B$14)/10</f>
        <v>445.04740000000004</v>
      </c>
      <c r="BE6" s="16">
        <f>SUM('P17'!$C$10:$C$14)/10</f>
        <v>228.08129999999997</v>
      </c>
      <c r="BF6" s="16">
        <f>SUM('P17'!$D$10:$D$14)/10</f>
        <v>216.96610000000001</v>
      </c>
      <c r="BG6" s="16">
        <f>SUM('P18'!$B$10:$B$14)/10</f>
        <v>437.80820000000006</v>
      </c>
      <c r="BH6" s="16">
        <f>SUM('P18'!$C$10:$C$14)/10</f>
        <v>224.3708</v>
      </c>
      <c r="BI6" s="16">
        <f>SUM('P18'!$D$10:$D$14)/10</f>
        <v>213.43729999999999</v>
      </c>
      <c r="BJ6" s="16">
        <f>SUM('P19'!$B$10:$B$14)/10</f>
        <v>431.7731</v>
      </c>
      <c r="BK6" s="16">
        <f>SUM('P19'!$C$10:$C$14)/10</f>
        <v>221.27759999999998</v>
      </c>
      <c r="BL6" s="16">
        <f>SUM('P19'!$D$10:$D$14)/10</f>
        <v>210.49539999999996</v>
      </c>
      <c r="BM6" s="16">
        <f>SUM('P20'!$B$10:$B$14)/10</f>
        <v>426.84229999999997</v>
      </c>
      <c r="BN6" s="16">
        <f>SUM('P20'!$C$10:$C$14)/10</f>
        <v>218.75069999999999</v>
      </c>
      <c r="BO6" s="16">
        <f>SUM('P20'!$D$10:$D$14)/10</f>
        <v>208.09170000000003</v>
      </c>
      <c r="BP6" s="16">
        <f>SUM('P21'!$B$10:$B$14)/10</f>
        <v>422.87610000000006</v>
      </c>
      <c r="BQ6" s="16">
        <f>SUM('P21'!$C$10:$C$14)/10</f>
        <v>216.71799999999999</v>
      </c>
      <c r="BR6" s="16">
        <f>SUM('P21'!$D$10:$D$14)/10</f>
        <v>206.15819999999999</v>
      </c>
      <c r="BS6" s="16">
        <f>SUM('P22'!$B$10:$B$14)/10</f>
        <v>419.64159999999993</v>
      </c>
      <c r="BT6" s="16">
        <f>SUM('P22'!$C$10:$C$14)/10</f>
        <v>215.06040000000002</v>
      </c>
      <c r="BU6" s="16">
        <f>SUM('P22'!$D$10:$D$14)/10</f>
        <v>204.58110000000002</v>
      </c>
      <c r="BV6" s="16">
        <f>SUM('P23'!$B$10:$B$14)/10</f>
        <v>416.86289999999997</v>
      </c>
      <c r="BW6" s="16">
        <f>SUM('P23'!$C$10:$C$14)/10</f>
        <v>213.63659999999999</v>
      </c>
      <c r="BX6" s="16">
        <f>SUM('P23'!$D$10:$D$14)/10</f>
        <v>203.22649999999999</v>
      </c>
      <c r="BY6" s="16">
        <f>SUM('P24'!$B$10:$B$14)/10</f>
        <v>414.26840000000004</v>
      </c>
      <c r="BZ6" s="16">
        <f>SUM('P24'!$C$10:$C$14)/10</f>
        <v>212.30689999999998</v>
      </c>
      <c r="CA6" s="16">
        <f>SUM('P24'!$D$10:$D$14)/10</f>
        <v>201.9616</v>
      </c>
      <c r="CB6" s="16">
        <f>SUM('P25'!$B$10:$B$14)/10</f>
        <v>411.63490000000002</v>
      </c>
      <c r="CC6" s="16">
        <f>SUM('P25'!$C$10:$C$14)/10</f>
        <v>210.95740000000001</v>
      </c>
      <c r="CD6" s="16">
        <f>SUM('P25'!$D$10:$D$14)/10</f>
        <v>200.67750000000001</v>
      </c>
      <c r="CE6" s="16">
        <f>SUM('P26'!$B$10:$B$14)/10</f>
        <v>408.81699999999995</v>
      </c>
      <c r="CF6" s="16">
        <f>SUM('P26'!$C$10:$C$14)/10</f>
        <v>209.51350000000002</v>
      </c>
      <c r="CG6" s="16">
        <f>SUM('P26'!$D$10:$D$14)/10</f>
        <v>199.30349999999999</v>
      </c>
      <c r="CH6" s="16">
        <f>SUM('P27'!$B$10:$B$14)/10</f>
        <v>405.74509999999998</v>
      </c>
      <c r="CI6" s="16">
        <f>SUM('P27'!$C$10:$C$14)/10</f>
        <v>207.9393</v>
      </c>
      <c r="CJ6" s="16">
        <f>SUM('P27'!$D$10:$D$14)/10</f>
        <v>197.80599999999998</v>
      </c>
      <c r="CK6" s="16">
        <f>SUM('P28'!$B$10:$B$14)/10</f>
        <v>402.41410000000002</v>
      </c>
      <c r="CL6" s="16">
        <f>SUM('P28'!$C$10:$C$14)/10</f>
        <v>206.23220000000001</v>
      </c>
      <c r="CM6" s="16">
        <f>SUM('P28'!$D$10:$D$14)/10</f>
        <v>196.18180000000001</v>
      </c>
      <c r="CN6" s="16">
        <f>SUM('P29'!$B$10:$B$14)/10</f>
        <v>398.86590000000007</v>
      </c>
      <c r="CO6" s="16">
        <f>SUM('P29'!$C$10:$C$14)/10</f>
        <v>204.41410000000002</v>
      </c>
      <c r="CP6" s="16">
        <f>SUM('P29'!$D$10:$D$14)/10</f>
        <v>194.45190000000002</v>
      </c>
    </row>
    <row r="7" spans="1:94">
      <c r="A7" s="31" t="s">
        <v>140</v>
      </c>
      <c r="B7" s="916">
        <f>SUM('P01'!M22)/10</f>
        <v>593.29999999999995</v>
      </c>
      <c r="C7" s="916">
        <f>SUM('P01'!M100)/10</f>
        <v>303.89999999999998</v>
      </c>
      <c r="D7" s="916">
        <f>SUM('P01'!M179)/10</f>
        <v>289.5</v>
      </c>
      <c r="E7" s="916">
        <f>SUM('P01'!N22)/10</f>
        <v>591.20000000000005</v>
      </c>
      <c r="F7" s="916">
        <f>SUM('P01'!N100)/10</f>
        <v>302.8</v>
      </c>
      <c r="G7" s="916">
        <f>SUM('P01'!N179)/10</f>
        <v>288.39999999999998</v>
      </c>
      <c r="H7" s="16">
        <f>SUM('P02'!J30:J34)/10</f>
        <v>586.79999999999995</v>
      </c>
      <c r="I7" s="16">
        <f>SUM('P02'!K30:K34)/10</f>
        <v>300.5</v>
      </c>
      <c r="J7" s="16">
        <f>SUM('P02'!L30:L34)/10</f>
        <v>286.2</v>
      </c>
      <c r="K7" s="16">
        <f>SUM('P03'!J23)/10</f>
        <v>579</v>
      </c>
      <c r="L7" s="16">
        <f>SUM('P03'!J101)/10</f>
        <v>296.7</v>
      </c>
      <c r="M7" s="16">
        <f>SUM('P03'!J179)/10</f>
        <v>282.3</v>
      </c>
      <c r="N7" s="16">
        <f>SUM('P03'!V23)/10</f>
        <v>571.29999999999995</v>
      </c>
      <c r="O7" s="16">
        <f>SUM('P03'!V101)/10</f>
        <v>292.7</v>
      </c>
      <c r="P7" s="16">
        <f>SUM('P03'!V179)/10</f>
        <v>278.60000000000002</v>
      </c>
      <c r="Q7" s="16">
        <f>SUM('P04'!$B$15:$B$19)/10</f>
        <v>561.98399999999992</v>
      </c>
      <c r="R7" s="16">
        <f>SUM('P04'!$C$15:$C$19)/10</f>
        <v>287.88889999999998</v>
      </c>
      <c r="S7" s="16">
        <f>SUM('P04'!$D$15:$D$19)/10</f>
        <v>274.0951</v>
      </c>
      <c r="T7" s="16">
        <f>SUM('P05'!$B$15:$B$19)/10</f>
        <v>551.20049999999992</v>
      </c>
      <c r="U7" s="16">
        <f>SUM('P05'!$C$15:$C$19)/10</f>
        <v>282.22750000000008</v>
      </c>
      <c r="V7" s="16">
        <f>SUM('P05'!$D$15:$D$19)/10</f>
        <v>268.97309999999999</v>
      </c>
      <c r="W7" s="16">
        <f>SUM('P06'!$B$15:$B$19)/10</f>
        <v>542.83220000000006</v>
      </c>
      <c r="X7" s="16">
        <f>SUM('P06'!$C$15:$C$19)/10</f>
        <v>277.90939999999995</v>
      </c>
      <c r="Y7" s="16">
        <f>SUM('P06'!$D$15:$D$19)/10</f>
        <v>264.92289999999997</v>
      </c>
      <c r="Z7" s="16">
        <f>SUM('P07'!$B$15:$B$19)/10</f>
        <v>538.62139999999999</v>
      </c>
      <c r="AA7" s="16">
        <f>SUM('P07'!$C$15:$C$19)/10</f>
        <v>275.69870000000003</v>
      </c>
      <c r="AB7" s="16">
        <f>SUM('P07'!$D$15:$D$19)/10</f>
        <v>262.92289999999997</v>
      </c>
      <c r="AC7" s="16">
        <f>SUM('P08'!$B$15:$B$19)/10</f>
        <v>534.30269999999996</v>
      </c>
      <c r="AD7" s="16">
        <f>SUM('P08'!$C$15:$C$19)/10</f>
        <v>273.58010000000002</v>
      </c>
      <c r="AE7" s="16">
        <f>SUM('P08'!$D$15:$D$19)/10</f>
        <v>260.72259999999994</v>
      </c>
      <c r="AF7" s="16">
        <f>SUM('P09'!$B$15:$B$19)/10</f>
        <v>532.65750000000003</v>
      </c>
      <c r="AG7" s="16">
        <f>SUM('P09'!$C$15:$C$19)/10</f>
        <v>272.81129999999996</v>
      </c>
      <c r="AH7" s="16">
        <f>SUM('P09'!$D$15:$D$19)/10</f>
        <v>259.84639999999996</v>
      </c>
      <c r="AI7" s="16">
        <f>SUM('P10'!$B$15:$B$19)/10</f>
        <v>530.83920000000001</v>
      </c>
      <c r="AJ7" s="16">
        <f>SUM('P10'!$C$15:$C$19)/10</f>
        <v>271.94009999999997</v>
      </c>
      <c r="AK7" s="16">
        <f>SUM('P10'!$D$15:$D$19)/10</f>
        <v>258.89889999999997</v>
      </c>
      <c r="AL7" s="16">
        <f>SUM('P11'!$B$15:$B$19)/10</f>
        <v>525.38480000000004</v>
      </c>
      <c r="AM7" s="16">
        <f>SUM('P11'!$C$15:$C$19)/10</f>
        <v>269.03110000000004</v>
      </c>
      <c r="AN7" s="16">
        <f>SUM('P11'!$D$15:$D$19)/10</f>
        <v>256.3537</v>
      </c>
      <c r="AO7" s="16">
        <f>SUM('P12'!$B$15:$B$19)/10</f>
        <v>518.47260000000006</v>
      </c>
      <c r="AP7" s="16">
        <f>SUM('P12'!$C$15:$C$19)/10</f>
        <v>265.35759999999999</v>
      </c>
      <c r="AQ7" s="16">
        <f>SUM('P12'!$D$15:$D$19)/10</f>
        <v>253.11509999999998</v>
      </c>
      <c r="AR7" s="16">
        <f>SUM('P13'!$B$15:$B$19)/10</f>
        <v>509.91480000000001</v>
      </c>
      <c r="AS7" s="16">
        <f>SUM('P13'!$C$15:$C$19)/10</f>
        <v>260.93099999999993</v>
      </c>
      <c r="AT7" s="16">
        <f>SUM('P13'!$D$15:$D$19)/10</f>
        <v>248.98359999999997</v>
      </c>
      <c r="AU7" s="16">
        <f>SUM('P14'!$B$15:$B$19)/10</f>
        <v>501.07280000000003</v>
      </c>
      <c r="AV7" s="16">
        <f>SUM('P14'!$C$15:$C$19)/10</f>
        <v>256.17320000000001</v>
      </c>
      <c r="AW7" s="16">
        <f>SUM('P14'!$D$15:$D$19)/10</f>
        <v>244.89960000000002</v>
      </c>
      <c r="AX7" s="16">
        <f>SUM('P15'!$B$15:$B$19)/10</f>
        <v>496.23869999999999</v>
      </c>
      <c r="AY7" s="16">
        <f>SUM('P15'!$C$15:$C$19)/10</f>
        <v>253.71460000000002</v>
      </c>
      <c r="AZ7" s="16">
        <f>SUM('P15'!$D$15:$D$19)/10</f>
        <v>242.52440000000001</v>
      </c>
      <c r="BA7" s="16">
        <f>SUM('P16'!$B$15:$B$19)/10</f>
        <v>491.73360000000002</v>
      </c>
      <c r="BB7" s="16">
        <f>SUM('P16'!$C$15:$C$19)/10</f>
        <v>251.52910000000003</v>
      </c>
      <c r="BC7" s="16">
        <f>SUM('P16'!$D$15:$D$19)/10</f>
        <v>240.20439999999999</v>
      </c>
      <c r="BD7" s="16">
        <f>SUM('P17'!$B$15:$B$19)/10</f>
        <v>485.46289999999999</v>
      </c>
      <c r="BE7" s="16">
        <f>SUM('P17'!$C$15:$C$19)/10</f>
        <v>248.48430000000002</v>
      </c>
      <c r="BF7" s="16">
        <f>SUM('P17'!$D$15:$D$19)/10</f>
        <v>236.97869999999998</v>
      </c>
      <c r="BG7" s="16">
        <f>SUM('P18'!$B$15:$B$19)/10</f>
        <v>480.55429999999996</v>
      </c>
      <c r="BH7" s="16">
        <f>SUM('P18'!$C$15:$C$19)/10</f>
        <v>246.02839999999998</v>
      </c>
      <c r="BI7" s="16">
        <f>SUM('P18'!$D$15:$D$19)/10</f>
        <v>234.52590000000001</v>
      </c>
      <c r="BJ7" s="16">
        <f>SUM('P19'!$B$15:$B$19)/10</f>
        <v>475.07589999999999</v>
      </c>
      <c r="BK7" s="16">
        <f>SUM('P19'!$C$15:$C$19)/10</f>
        <v>243.4254</v>
      </c>
      <c r="BL7" s="16">
        <f>SUM('P19'!$D$15:$D$19)/10</f>
        <v>231.65049999999997</v>
      </c>
      <c r="BM7" s="16">
        <f>SUM('P20'!$B$15:$B$19)/10</f>
        <v>464.23500000000001</v>
      </c>
      <c r="BN7" s="16">
        <f>SUM('P20'!$C$15:$C$19)/10</f>
        <v>237.86959999999999</v>
      </c>
      <c r="BO7" s="16">
        <f>SUM('P20'!$D$15:$D$19)/10</f>
        <v>226.36520000000002</v>
      </c>
      <c r="BP7" s="16">
        <f>SUM('P21'!$B$15:$B$19)/10</f>
        <v>454.42929999999996</v>
      </c>
      <c r="BQ7" s="16">
        <f>SUM('P21'!$C$15:$C$19)/10</f>
        <v>232.84389999999999</v>
      </c>
      <c r="BR7" s="16">
        <f>SUM('P21'!$D$15:$D$19)/10</f>
        <v>221.58560000000003</v>
      </c>
      <c r="BS7" s="16">
        <f>SUM('P22'!$B$15:$B$19)/10</f>
        <v>445.81859999999995</v>
      </c>
      <c r="BT7" s="16">
        <f>SUM('P22'!$C$15:$C$19)/10</f>
        <v>228.43040000000002</v>
      </c>
      <c r="BU7" s="16">
        <f>SUM('P22'!$D$15:$D$19)/10</f>
        <v>217.38820000000001</v>
      </c>
      <c r="BV7" s="16">
        <f>SUM('P23'!$B$15:$B$19)/10</f>
        <v>438.57939999999996</v>
      </c>
      <c r="BW7" s="16">
        <f>SUM('P23'!$C$15:$C$19)/10</f>
        <v>224.72019999999998</v>
      </c>
      <c r="BX7" s="16">
        <f>SUM('P23'!$D$15:$D$19)/10</f>
        <v>213.85920000000002</v>
      </c>
      <c r="BY7" s="16">
        <f>SUM('P24'!$B$15:$B$19)/10</f>
        <v>432.54419999999999</v>
      </c>
      <c r="BZ7" s="16">
        <f>SUM('P24'!$C$15:$C$19)/10</f>
        <v>221.62710000000001</v>
      </c>
      <c r="CA7" s="16">
        <f>SUM('P24'!$D$15:$D$19)/10</f>
        <v>210.91720000000001</v>
      </c>
      <c r="CB7" s="16">
        <f>SUM('P25'!$B$15:$B$19)/10</f>
        <v>427.61180000000002</v>
      </c>
      <c r="CC7" s="16">
        <f>SUM('P25'!$C$15:$C$19)/10</f>
        <v>219.0993</v>
      </c>
      <c r="CD7" s="16">
        <f>SUM('P25'!$D$15:$D$19)/10</f>
        <v>208.51249999999999</v>
      </c>
      <c r="CE7" s="16">
        <f>SUM('P26'!$B$15:$B$19)/10</f>
        <v>423.64340000000004</v>
      </c>
      <c r="CF7" s="16">
        <f>SUM('P26'!$C$15:$C$19)/10</f>
        <v>217.0658</v>
      </c>
      <c r="CG7" s="16">
        <f>SUM('P26'!$D$15:$D$19)/10</f>
        <v>206.57750000000001</v>
      </c>
      <c r="CH7" s="16">
        <f>SUM('P27'!$B$15:$B$19)/10</f>
        <v>420.40620000000007</v>
      </c>
      <c r="CI7" s="16">
        <f>SUM('P27'!$C$15:$C$19)/10</f>
        <v>215.40720000000002</v>
      </c>
      <c r="CJ7" s="16">
        <f>SUM('P27'!$D$15:$D$19)/10</f>
        <v>204.99880000000002</v>
      </c>
      <c r="CK7" s="16">
        <f>SUM('P28'!$B$15:$B$19)/10</f>
        <v>417.62470000000002</v>
      </c>
      <c r="CL7" s="16">
        <f>SUM('P28'!$C$15:$C$19)/10</f>
        <v>213.98230000000004</v>
      </c>
      <c r="CM7" s="16">
        <f>SUM('P28'!$D$15:$D$19)/10</f>
        <v>203.64250000000001</v>
      </c>
      <c r="CN7" s="16">
        <f>SUM('P29'!$B$15:$B$19)/10</f>
        <v>415.02679999999998</v>
      </c>
      <c r="CO7" s="16">
        <f>SUM('P29'!$C$15:$C$19)/10</f>
        <v>212.6515</v>
      </c>
      <c r="CP7" s="16">
        <f>SUM('P29'!$D$15:$D$19)/10</f>
        <v>202.37550000000002</v>
      </c>
    </row>
    <row r="8" spans="1:94">
      <c r="A8" s="31" t="s">
        <v>141</v>
      </c>
      <c r="B8" s="916">
        <f>SUM('P01'!M23)/10</f>
        <v>609.29999999999995</v>
      </c>
      <c r="C8" s="916">
        <f>SUM('P01'!M101)/10</f>
        <v>312.7</v>
      </c>
      <c r="D8" s="916">
        <f>SUM('P01'!M180)/10</f>
        <v>296.60000000000002</v>
      </c>
      <c r="E8" s="916">
        <f>SUM('P01'!N23)/10</f>
        <v>607.5</v>
      </c>
      <c r="F8" s="916">
        <f>SUM('P01'!N101)/10</f>
        <v>311.8</v>
      </c>
      <c r="G8" s="916">
        <f>SUM('P01'!N180)/10</f>
        <v>295.8</v>
      </c>
      <c r="H8" s="16">
        <f>SUM('P02'!J35:J39)/10</f>
        <v>604.9</v>
      </c>
      <c r="I8" s="16">
        <f>SUM('P02'!K35:K39)/10</f>
        <v>310</v>
      </c>
      <c r="J8" s="16">
        <f>SUM('P02'!L35:L39)/10</f>
        <v>294.89999999999998</v>
      </c>
      <c r="K8" s="16">
        <f>SUM('P03'!J24)/10</f>
        <v>604.70000000000005</v>
      </c>
      <c r="L8" s="16">
        <f>SUM('P03'!J102)/10</f>
        <v>309.8</v>
      </c>
      <c r="M8" s="16">
        <f>SUM('P03'!J180)/10</f>
        <v>294.89999999999998</v>
      </c>
      <c r="N8" s="16">
        <f>SUM('P03'!V24)/10</f>
        <v>600.5</v>
      </c>
      <c r="O8" s="16">
        <f>SUM('P03'!V102)/10</f>
        <v>307.5</v>
      </c>
      <c r="P8" s="16">
        <f>SUM('P03'!V180)/10</f>
        <v>293</v>
      </c>
      <c r="Q8" s="16">
        <f>SUM('P04'!$B$20:$B$24)/10</f>
        <v>605.44139999999993</v>
      </c>
      <c r="R8" s="16">
        <f>SUM('P04'!$C$20:$C$24)/10</f>
        <v>311.2389</v>
      </c>
      <c r="S8" s="16">
        <f>SUM('P04'!$D$20:$D$24)/10</f>
        <v>294.20249999999999</v>
      </c>
      <c r="T8" s="16">
        <f>SUM('P05'!$B$20:$B$24)/10</f>
        <v>602.38420000000008</v>
      </c>
      <c r="U8" s="16">
        <f>SUM('P05'!$C$20:$C$24)/10</f>
        <v>309.43629999999996</v>
      </c>
      <c r="V8" s="16">
        <f>SUM('P05'!$D$20:$D$24)/10</f>
        <v>292.94799999999998</v>
      </c>
      <c r="W8" s="16">
        <f>SUM('P06'!$B$20:$B$24)/10</f>
        <v>596.89369999999997</v>
      </c>
      <c r="X8" s="16">
        <f>SUM('P06'!$C$20:$C$24)/10</f>
        <v>306.5086</v>
      </c>
      <c r="Y8" s="16">
        <f>SUM('P06'!$D$20:$D$24)/10</f>
        <v>290.38510000000002</v>
      </c>
      <c r="Z8" s="16">
        <f>SUM('P07'!$B$20:$B$24)/10</f>
        <v>587.55629999999996</v>
      </c>
      <c r="AA8" s="16">
        <f>SUM('P07'!$C$20:$C$24)/10</f>
        <v>301.48040000000003</v>
      </c>
      <c r="AB8" s="16">
        <f>SUM('P07'!$D$20:$D$24)/10</f>
        <v>286.07590000000005</v>
      </c>
      <c r="AC8" s="16">
        <f>SUM('P08'!$B$20:$B$24)/10</f>
        <v>577.89459999999997</v>
      </c>
      <c r="AD8" s="16">
        <f>SUM('P08'!$C$20:$C$24)/10</f>
        <v>296.2099</v>
      </c>
      <c r="AE8" s="16">
        <f>SUM('P08'!$D$20:$D$24)/10</f>
        <v>281.68490000000003</v>
      </c>
      <c r="AF8" s="16">
        <f>SUM('P09'!$B$20:$B$24)/10</f>
        <v>564.54629999999997</v>
      </c>
      <c r="AG8" s="16">
        <f>SUM('P09'!$C$20:$C$24)/10</f>
        <v>289.03300000000002</v>
      </c>
      <c r="AH8" s="16">
        <f>SUM('P09'!$D$20:$D$24)/10</f>
        <v>275.51319999999998</v>
      </c>
      <c r="AI8" s="16">
        <f>SUM('P10'!$B$20:$B$24)/10</f>
        <v>553.78259999999989</v>
      </c>
      <c r="AJ8" s="16">
        <f>SUM('P10'!$C$20:$C$24)/10</f>
        <v>283.3811</v>
      </c>
      <c r="AK8" s="16">
        <f>SUM('P10'!$D$20:$D$24)/10</f>
        <v>270.40150000000006</v>
      </c>
      <c r="AL8" s="16">
        <f>SUM('P11'!$B$20:$B$24)/10</f>
        <v>545.43810000000008</v>
      </c>
      <c r="AM8" s="16">
        <f>SUM('P11'!$C$20:$C$24)/10</f>
        <v>279.07460000000003</v>
      </c>
      <c r="AN8" s="16">
        <f>SUM('P11'!$D$20:$D$24)/10</f>
        <v>266.36360000000002</v>
      </c>
      <c r="AO8" s="16">
        <f>SUM('P12'!$B$20:$B$24)/10</f>
        <v>541.24770000000012</v>
      </c>
      <c r="AP8" s="16">
        <f>SUM('P12'!$C$20:$C$24)/10</f>
        <v>276.8741</v>
      </c>
      <c r="AQ8" s="16">
        <f>SUM('P12'!$D$20:$D$24)/10</f>
        <v>264.37350000000004</v>
      </c>
      <c r="AR8" s="16">
        <f>SUM('P13'!$B$20:$B$24)/10</f>
        <v>536.94749999999999</v>
      </c>
      <c r="AS8" s="16">
        <f>SUM('P13'!$C$20:$C$24)/10</f>
        <v>274.76449999999994</v>
      </c>
      <c r="AT8" s="16">
        <f>SUM('P13'!$D$20:$D$24)/10</f>
        <v>262.18310000000002</v>
      </c>
      <c r="AU8" s="16">
        <f>SUM('P14'!$B$20:$B$24)/10</f>
        <v>535.30679999999995</v>
      </c>
      <c r="AV8" s="16">
        <f>SUM('P14'!$C$20:$C$24)/10</f>
        <v>273.99880000000002</v>
      </c>
      <c r="AW8" s="16">
        <f>SUM('P14'!$D$20:$D$24)/10</f>
        <v>261.30810000000002</v>
      </c>
      <c r="AX8" s="16">
        <f>SUM('P15'!$B$20:$B$24)/10</f>
        <v>533.49070000000006</v>
      </c>
      <c r="AY8" s="16">
        <f>SUM('P15'!$C$20:$C$24)/10</f>
        <v>273.12939999999998</v>
      </c>
      <c r="AZ8" s="16">
        <f>SUM('P15'!$D$20:$D$24)/10</f>
        <v>260.36130000000003</v>
      </c>
      <c r="BA8" s="16">
        <f>SUM('P16'!$B$20:$B$24)/10</f>
        <v>528.04099999999994</v>
      </c>
      <c r="BB8" s="16">
        <f>SUM('P16'!$C$20:$C$24)/10</f>
        <v>270.22309999999999</v>
      </c>
      <c r="BC8" s="16">
        <f>SUM('P16'!$D$20:$D$24)/10</f>
        <v>257.81819999999999</v>
      </c>
      <c r="BD8" s="16">
        <f>SUM('P17'!$B$20:$B$24)/10</f>
        <v>521.1416999999999</v>
      </c>
      <c r="BE8" s="16">
        <f>SUM('P17'!$C$20:$C$24)/10</f>
        <v>266.55549999999999</v>
      </c>
      <c r="BF8" s="16">
        <f>SUM('P17'!$D$20:$D$24)/10</f>
        <v>254.58620000000002</v>
      </c>
      <c r="BG8" s="16">
        <f>SUM('P18'!$B$20:$B$24)/10</f>
        <v>512.59179999999992</v>
      </c>
      <c r="BH8" s="16">
        <f>SUM('P18'!$C$20:$C$24)/10</f>
        <v>262.13279999999997</v>
      </c>
      <c r="BI8" s="16">
        <f>SUM('P18'!$D$20:$D$24)/10</f>
        <v>250.459</v>
      </c>
      <c r="BJ8" s="16">
        <f>SUM('P19'!$B$20:$B$24)/10</f>
        <v>503.75850000000003</v>
      </c>
      <c r="BK8" s="16">
        <f>SUM('P19'!$C$20:$C$24)/10</f>
        <v>257.37900000000002</v>
      </c>
      <c r="BL8" s="16">
        <f>SUM('P19'!$D$20:$D$24)/10</f>
        <v>246.37950000000001</v>
      </c>
      <c r="BM8" s="16">
        <f>SUM('P20'!$B$20:$B$24)/10</f>
        <v>498.94170000000003</v>
      </c>
      <c r="BN8" s="16">
        <f>SUM('P20'!$C$20:$C$24)/10</f>
        <v>254.9288</v>
      </c>
      <c r="BO8" s="16">
        <f>SUM('P20'!$D$20:$D$24)/10</f>
        <v>244.0129</v>
      </c>
      <c r="BP8" s="16">
        <f>SUM('P21'!$B$20:$B$24)/10</f>
        <v>494.44839999999994</v>
      </c>
      <c r="BQ8" s="16">
        <f>SUM('P21'!$C$20:$C$24)/10</f>
        <v>252.74930000000001</v>
      </c>
      <c r="BR8" s="16">
        <f>SUM('P21'!$D$20:$D$24)/10</f>
        <v>241.69909999999999</v>
      </c>
      <c r="BS8" s="16">
        <f>SUM('P22'!$B$20:$B$24)/10</f>
        <v>488.19300000000004</v>
      </c>
      <c r="BT8" s="16">
        <f>SUM('P22'!$C$20:$C$24)/10</f>
        <v>249.71109999999999</v>
      </c>
      <c r="BU8" s="16">
        <f>SUM('P22'!$D$20:$D$24)/10</f>
        <v>238.48200000000003</v>
      </c>
      <c r="BV8" s="16">
        <f>SUM('P23'!$B$20:$B$24)/10</f>
        <v>483.28570000000002</v>
      </c>
      <c r="BW8" s="16">
        <f>SUM('P23'!$C$20:$C$24)/10</f>
        <v>247.25619999999998</v>
      </c>
      <c r="BX8" s="16">
        <f>SUM('P23'!$D$20:$D$24)/10</f>
        <v>236.02950000000001</v>
      </c>
      <c r="BY8" s="16">
        <f>SUM('P24'!$B$20:$B$24)/10</f>
        <v>477.80240000000003</v>
      </c>
      <c r="BZ8" s="16">
        <f>SUM('P24'!$C$20:$C$24)/10</f>
        <v>244.65050000000002</v>
      </c>
      <c r="CA8" s="16">
        <f>SUM('P24'!$D$20:$D$24)/10</f>
        <v>233.15189999999998</v>
      </c>
      <c r="CB8" s="16">
        <f>SUM('P25'!$B$20:$B$24)/10</f>
        <v>466.94039999999995</v>
      </c>
      <c r="CC8" s="16">
        <f>SUM('P25'!$C$20:$C$24)/10</f>
        <v>239.08580000000001</v>
      </c>
      <c r="CD8" s="16">
        <f>SUM('P25'!$D$20:$D$24)/10</f>
        <v>227.8545</v>
      </c>
      <c r="CE8" s="16">
        <f>SUM('P26'!$B$20:$B$24)/10</f>
        <v>457.09489999999994</v>
      </c>
      <c r="CF8" s="16">
        <f>SUM('P26'!$C$20:$C$24)/10</f>
        <v>234.0429</v>
      </c>
      <c r="CG8" s="16">
        <f>SUM('P26'!$D$20:$D$24)/10</f>
        <v>223.05199999999999</v>
      </c>
      <c r="CH8" s="16">
        <f>SUM('P27'!$B$20:$B$24)/10</f>
        <v>448.43860000000006</v>
      </c>
      <c r="CI8" s="16">
        <f>SUM('P27'!$C$20:$C$24)/10</f>
        <v>229.60999999999999</v>
      </c>
      <c r="CJ8" s="16">
        <f>SUM('P27'!$D$20:$D$24)/10</f>
        <v>218.82850000000002</v>
      </c>
      <c r="CK8" s="16">
        <f>SUM('P28'!$B$20:$B$24)/10</f>
        <v>441.15689999999995</v>
      </c>
      <c r="CL8" s="16">
        <f>SUM('P28'!$C$20:$C$24)/10</f>
        <v>225.88150000000002</v>
      </c>
      <c r="CM8" s="16">
        <f>SUM('P28'!$D$20:$D$24)/10</f>
        <v>215.27539999999999</v>
      </c>
      <c r="CN8" s="16">
        <f>SUM('P29'!$B$20:$B$24)/10</f>
        <v>435.08380000000005</v>
      </c>
      <c r="CO8" s="16">
        <f>SUM('P29'!$C$20:$C$24)/10</f>
        <v>222.77209999999999</v>
      </c>
      <c r="CP8" s="16">
        <f>SUM('P29'!$D$20:$D$24)/10</f>
        <v>212.31180000000001</v>
      </c>
    </row>
    <row r="9" spans="1:94">
      <c r="A9" s="31" t="s">
        <v>142</v>
      </c>
      <c r="B9" s="916">
        <f>SUM('P01'!M24)/10</f>
        <v>652.5</v>
      </c>
      <c r="C9" s="916">
        <f>SUM('P01'!M102)/10</f>
        <v>332.7</v>
      </c>
      <c r="D9" s="916">
        <f>SUM('P01'!M181)/10</f>
        <v>319.7</v>
      </c>
      <c r="E9" s="916">
        <f>SUM('P01'!N24)/10</f>
        <v>637</v>
      </c>
      <c r="F9" s="916">
        <f>SUM('P01'!N102)/10</f>
        <v>325.39999999999998</v>
      </c>
      <c r="G9" s="916">
        <f>SUM('P01'!N181)/10</f>
        <v>311.60000000000002</v>
      </c>
      <c r="H9" s="16">
        <f>SUM('P02'!J40:J44)/10</f>
        <v>627.1</v>
      </c>
      <c r="I9" s="16">
        <f>SUM('P02'!K40:K44)/10</f>
        <v>321.2</v>
      </c>
      <c r="J9" s="16">
        <f>SUM('P02'!L40:L44)/10</f>
        <v>306.10000000000002</v>
      </c>
      <c r="K9" s="16">
        <f>SUM('P03'!J25)/10</f>
        <v>620.5</v>
      </c>
      <c r="L9" s="16">
        <f>SUM('P03'!J103)/10</f>
        <v>318.2</v>
      </c>
      <c r="M9" s="16">
        <f>SUM('P03'!J181)/10</f>
        <v>302.2</v>
      </c>
      <c r="N9" s="16">
        <f>SUM('P03'!V25)/10</f>
        <v>620.29999999999995</v>
      </c>
      <c r="O9" s="16">
        <f>SUM('P03'!V103)/10</f>
        <v>319</v>
      </c>
      <c r="P9" s="16">
        <f>SUM('P03'!V181)/10</f>
        <v>301.3</v>
      </c>
      <c r="Q9" s="16">
        <f>SUM('P04'!$B$25:$B$29)/10</f>
        <v>609.07240000000002</v>
      </c>
      <c r="R9" s="16">
        <f>SUM('P04'!$C$25:$C$29)/10</f>
        <v>312.21449999999999</v>
      </c>
      <c r="S9" s="16">
        <f>SUM('P04'!$D$25:$D$29)/10</f>
        <v>296.85790000000003</v>
      </c>
      <c r="T9" s="16">
        <f>SUM('P05'!$B$25:$B$29)/10</f>
        <v>611.54809999999998</v>
      </c>
      <c r="U9" s="16">
        <f>SUM('P05'!$C$25:$C$29)/10</f>
        <v>313.73040000000003</v>
      </c>
      <c r="V9" s="16">
        <f>SUM('P05'!$D$25:$D$29)/10</f>
        <v>297.81769999999995</v>
      </c>
      <c r="W9" s="16">
        <f>SUM('P06'!$B$25:$B$29)/10</f>
        <v>614.08680000000004</v>
      </c>
      <c r="X9" s="16">
        <f>SUM('P06'!$C$25:$C$29)/10</f>
        <v>314.99080000000004</v>
      </c>
      <c r="Y9" s="16">
        <f>SUM('P06'!$D$25:$D$29)/10</f>
        <v>299.09579999999994</v>
      </c>
      <c r="Z9" s="16">
        <f>SUM('P07'!$B$25:$B$29)/10</f>
        <v>618.37850000000003</v>
      </c>
      <c r="AA9" s="16">
        <f>SUM('P07'!$C$25:$C$29)/10</f>
        <v>317.23680000000002</v>
      </c>
      <c r="AB9" s="16">
        <f>SUM('P07'!$D$25:$D$29)/10</f>
        <v>301.14150000000001</v>
      </c>
      <c r="AC9" s="16">
        <f>SUM('P08'!$B$25:$B$29)/10</f>
        <v>618.14660000000003</v>
      </c>
      <c r="AD9" s="16">
        <f>SUM('P08'!$C$25:$C$29)/10</f>
        <v>317.05840000000001</v>
      </c>
      <c r="AE9" s="16">
        <f>SUM('P08'!$D$25:$D$29)/10</f>
        <v>301.08820000000003</v>
      </c>
      <c r="AF9" s="16">
        <f>SUM('P09'!$B$25:$B$29)/10</f>
        <v>616.59490000000005</v>
      </c>
      <c r="AG9" s="16">
        <f>SUM('P09'!$C$25:$C$29)/10</f>
        <v>316.31200000000001</v>
      </c>
      <c r="AH9" s="16">
        <f>SUM('P09'!$D$25:$D$29)/10</f>
        <v>300.28269999999998</v>
      </c>
      <c r="AI9" s="16">
        <f>SUM('P10'!$B$25:$B$29)/10</f>
        <v>613.57889999999998</v>
      </c>
      <c r="AJ9" s="16">
        <f>SUM('P10'!$C$25:$C$29)/10</f>
        <v>314.53109999999998</v>
      </c>
      <c r="AK9" s="16">
        <f>SUM('P10'!$D$25:$D$29)/10</f>
        <v>299.0478</v>
      </c>
      <c r="AL9" s="16">
        <f>SUM('P11'!$B$25:$B$29)/10</f>
        <v>608.14470000000006</v>
      </c>
      <c r="AM9" s="16">
        <f>SUM('P11'!$C$25:$C$29)/10</f>
        <v>311.63339999999999</v>
      </c>
      <c r="AN9" s="16">
        <f>SUM('P11'!$D$25:$D$29)/10</f>
        <v>296.51130000000001</v>
      </c>
      <c r="AO9" s="16">
        <f>SUM('P12'!$B$25:$B$29)/10</f>
        <v>598.88170000000002</v>
      </c>
      <c r="AP9" s="16">
        <f>SUM('P12'!$C$25:$C$29)/10</f>
        <v>306.64479999999998</v>
      </c>
      <c r="AQ9" s="16">
        <f>SUM('P12'!$D$25:$D$29)/10</f>
        <v>292.23680000000002</v>
      </c>
      <c r="AR9" s="16">
        <f>SUM('P13'!$B$25:$B$29)/10</f>
        <v>589.2971</v>
      </c>
      <c r="AS9" s="16">
        <f>SUM('P13'!$C$25:$C$29)/10</f>
        <v>301.41559999999998</v>
      </c>
      <c r="AT9" s="16">
        <f>SUM('P13'!$D$25:$D$29)/10</f>
        <v>287.88130000000001</v>
      </c>
      <c r="AU9" s="16">
        <f>SUM('P14'!$B$25:$B$29)/10</f>
        <v>576.0415999999999</v>
      </c>
      <c r="AV9" s="16">
        <f>SUM('P14'!$C$25:$C$29)/10</f>
        <v>294.28829999999999</v>
      </c>
      <c r="AW9" s="16">
        <f>SUM('P14'!$D$25:$D$29)/10</f>
        <v>281.75319999999999</v>
      </c>
      <c r="AX9" s="16">
        <f>SUM('P15'!$B$25:$B$29)/10</f>
        <v>565.35809999999992</v>
      </c>
      <c r="AY9" s="16">
        <f>SUM('P15'!$C$25:$C$29)/10</f>
        <v>288.67909999999995</v>
      </c>
      <c r="AZ9" s="16">
        <f>SUM('P15'!$D$25:$D$29)/10</f>
        <v>276.67899999999997</v>
      </c>
      <c r="BA9" s="16">
        <f>SUM('P16'!$B$25:$B$29)/10</f>
        <v>557.07619999999997</v>
      </c>
      <c r="BB9" s="16">
        <f>SUM('P16'!$C$25:$C$29)/10</f>
        <v>284.40719999999999</v>
      </c>
      <c r="BC9" s="16">
        <f>SUM('P16'!$D$25:$D$29)/10</f>
        <v>272.66890000000001</v>
      </c>
      <c r="BD9" s="16">
        <f>SUM('P17'!$B$25:$B$29)/10</f>
        <v>552.92089999999996</v>
      </c>
      <c r="BE9" s="16">
        <f>SUM('P17'!$C$25:$C$29)/10</f>
        <v>282.22819999999996</v>
      </c>
      <c r="BF9" s="16">
        <f>SUM('P17'!$D$25:$D$29)/10</f>
        <v>270.69289999999995</v>
      </c>
      <c r="BG9" s="16">
        <f>SUM('P18'!$B$25:$B$29)/10</f>
        <v>548.65030000000002</v>
      </c>
      <c r="BH9" s="16">
        <f>SUM('P18'!$C$25:$C$29)/10</f>
        <v>280.13549999999998</v>
      </c>
      <c r="BI9" s="16">
        <f>SUM('P18'!$D$25:$D$29)/10</f>
        <v>268.51479999999998</v>
      </c>
      <c r="BJ9" s="16">
        <f>SUM('P19'!$B$25:$B$29)/10</f>
        <v>547.03009999999995</v>
      </c>
      <c r="BK9" s="16">
        <f>SUM('P19'!$C$25:$C$29)/10</f>
        <v>279.38009999999997</v>
      </c>
      <c r="BL9" s="16">
        <f>SUM('P19'!$D$25:$D$29)/10</f>
        <v>267.64999999999998</v>
      </c>
      <c r="BM9" s="16">
        <f>SUM('P20'!$B$25:$B$29)/10</f>
        <v>545.23870000000011</v>
      </c>
      <c r="BN9" s="16">
        <f>SUM('P20'!$C$25:$C$29)/10</f>
        <v>278.52339999999998</v>
      </c>
      <c r="BO9" s="16">
        <f>SUM('P20'!$D$25:$D$29)/10</f>
        <v>266.71539999999993</v>
      </c>
      <c r="BP9" s="16">
        <f>SUM('P21'!$B$25:$B$29)/10</f>
        <v>539.83169999999996</v>
      </c>
      <c r="BQ9" s="16">
        <f>SUM('P21'!$C$25:$C$29)/10</f>
        <v>275.63900000000001</v>
      </c>
      <c r="BR9" s="16">
        <f>SUM('P21'!$D$25:$D$29)/10</f>
        <v>264.19269999999995</v>
      </c>
      <c r="BS9" s="16">
        <f>SUM('P22'!$B$25:$B$29)/10</f>
        <v>532.98040000000003</v>
      </c>
      <c r="BT9" s="16">
        <f>SUM('P22'!$C$25:$C$29)/10</f>
        <v>271.99779999999998</v>
      </c>
      <c r="BU9" s="16">
        <f>SUM('P22'!$D$25:$D$29)/10</f>
        <v>260.98259999999999</v>
      </c>
      <c r="BV9" s="16">
        <f>SUM('P23'!$B$25:$B$29)/10</f>
        <v>524.48829999999998</v>
      </c>
      <c r="BW9" s="16">
        <f>SUM('P23'!$C$25:$C$29)/10</f>
        <v>267.6044</v>
      </c>
      <c r="BX9" s="16">
        <f>SUM('P23'!$D$25:$D$29)/10</f>
        <v>256.88400000000001</v>
      </c>
      <c r="BY9" s="16">
        <f>SUM('P24'!$B$25:$B$29)/10</f>
        <v>515.71620000000007</v>
      </c>
      <c r="BZ9" s="16">
        <f>SUM('P24'!$C$25:$C$29)/10</f>
        <v>262.88240000000002</v>
      </c>
      <c r="CA9" s="16">
        <f>SUM('P24'!$D$25:$D$29)/10</f>
        <v>252.83379999999997</v>
      </c>
      <c r="CB9" s="16">
        <f>SUM('P25'!$B$25:$B$29)/10</f>
        <v>510.91520000000003</v>
      </c>
      <c r="CC9" s="16">
        <f>SUM('P25'!$C$25:$C$29)/10</f>
        <v>260.43939999999998</v>
      </c>
      <c r="CD9" s="16">
        <f>SUM('P25'!$D$25:$D$29)/10</f>
        <v>250.47570000000002</v>
      </c>
      <c r="CE9" s="16">
        <f>SUM('P26'!$B$25:$B$29)/10</f>
        <v>506.40200000000004</v>
      </c>
      <c r="CF9" s="16">
        <f>SUM('P26'!$C$25:$C$29)/10</f>
        <v>258.25030000000004</v>
      </c>
      <c r="CG9" s="16">
        <f>SUM('P26'!$D$25:$D$29)/10</f>
        <v>248.15159999999997</v>
      </c>
      <c r="CH9" s="16">
        <f>SUM('P27'!$B$25:$B$29)/10</f>
        <v>500.07390000000004</v>
      </c>
      <c r="CI9" s="16">
        <f>SUM('P27'!$C$25:$C$29)/10</f>
        <v>255.17930000000001</v>
      </c>
      <c r="CJ9" s="16">
        <f>SUM('P27'!$D$25:$D$29)/10</f>
        <v>244.8946</v>
      </c>
      <c r="CK9" s="16">
        <f>SUM('P28'!$B$25:$B$29)/10</f>
        <v>495.08730000000003</v>
      </c>
      <c r="CL9" s="16">
        <f>SUM('P28'!$C$25:$C$29)/10</f>
        <v>252.69369999999998</v>
      </c>
      <c r="CM9" s="16">
        <f>SUM('P28'!$D$25:$D$29)/10</f>
        <v>242.39330000000001</v>
      </c>
      <c r="CN9" s="16">
        <f>SUM('P29'!$B$25:$B$29)/10</f>
        <v>489.49569999999994</v>
      </c>
      <c r="CO9" s="16">
        <f>SUM('P29'!$C$25:$C$29)/10</f>
        <v>250.05189999999999</v>
      </c>
      <c r="CP9" s="16">
        <f>SUM('P29'!$D$25:$D$29)/10</f>
        <v>239.4435</v>
      </c>
    </row>
    <row r="10" spans="1:94">
      <c r="A10" s="31" t="s">
        <v>143</v>
      </c>
      <c r="B10" s="916">
        <f>SUM('P01'!M25)/10</f>
        <v>739.1</v>
      </c>
      <c r="C10" s="916">
        <f>SUM('P01'!M103)/10</f>
        <v>375.5</v>
      </c>
      <c r="D10" s="916">
        <f>SUM('P01'!M182)/10</f>
        <v>363.6</v>
      </c>
      <c r="E10" s="916">
        <f>SUM('P01'!N25)/10</f>
        <v>721.9</v>
      </c>
      <c r="F10" s="916">
        <f>SUM('P01'!N103)/10</f>
        <v>367.2</v>
      </c>
      <c r="G10" s="916">
        <f>SUM('P01'!N182)/10</f>
        <v>354.7</v>
      </c>
      <c r="H10" s="16">
        <f>SUM('P02'!J45:J49)/10</f>
        <v>704.9</v>
      </c>
      <c r="I10" s="16">
        <f>SUM('P02'!K45:K49)/10</f>
        <v>359.1</v>
      </c>
      <c r="J10" s="16">
        <f>SUM('P02'!L45:L49)/10</f>
        <v>345.7</v>
      </c>
      <c r="K10" s="16">
        <f>SUM('P03'!J26)/10</f>
        <v>686.9</v>
      </c>
      <c r="L10" s="16">
        <f>SUM('P03'!J104)/10</f>
        <v>350.5</v>
      </c>
      <c r="M10" s="16">
        <f>SUM('P03'!J182)/10</f>
        <v>336.4</v>
      </c>
      <c r="N10" s="16">
        <f>SUM('P03'!V26)/10</f>
        <v>667.8</v>
      </c>
      <c r="O10" s="16">
        <f>SUM('P03'!V104)/10</f>
        <v>341.4</v>
      </c>
      <c r="P10" s="16">
        <f>SUM('P03'!V182)/10</f>
        <v>326.39999999999998</v>
      </c>
      <c r="Q10" s="16">
        <f>SUM('P04'!$B$30:$B$34)/10</f>
        <v>653.24799999999993</v>
      </c>
      <c r="R10" s="16">
        <f>SUM('P04'!$C$30:$C$34)/10</f>
        <v>333.32930000000005</v>
      </c>
      <c r="S10" s="16">
        <f>SUM('P04'!$D$30:$D$34)/10</f>
        <v>319.91870000000006</v>
      </c>
      <c r="T10" s="16">
        <f>SUM('P05'!$B$30:$B$34)/10</f>
        <v>638.54179999999997</v>
      </c>
      <c r="U10" s="16">
        <f>SUM('P05'!$C$30:$C$34)/10</f>
        <v>326.16079999999999</v>
      </c>
      <c r="V10" s="16">
        <f>SUM('P05'!$D$30:$D$34)/10</f>
        <v>312.38099999999997</v>
      </c>
      <c r="W10" s="16">
        <f>SUM('P06'!$B$30:$B$34)/10</f>
        <v>627.00919999999996</v>
      </c>
      <c r="X10" s="16">
        <f>SUM('P06'!$C$30:$C$34)/10</f>
        <v>320.76660000000004</v>
      </c>
      <c r="Y10" s="16">
        <f>SUM('P06'!$D$30:$D$34)/10</f>
        <v>306.24259999999998</v>
      </c>
      <c r="Z10" s="16">
        <f>SUM('P07'!$B$30:$B$34)/10</f>
        <v>617.81529999999998</v>
      </c>
      <c r="AA10" s="16">
        <f>SUM('P07'!$C$30:$C$34)/10</f>
        <v>316.43779999999998</v>
      </c>
      <c r="AB10" s="16">
        <f>SUM('P07'!$D$30:$D$34)/10</f>
        <v>301.3775</v>
      </c>
      <c r="AC10" s="16">
        <f>SUM('P08'!$B$30:$B$34)/10</f>
        <v>615.58470000000011</v>
      </c>
      <c r="AD10" s="16">
        <f>SUM('P08'!$C$30:$C$34)/10</f>
        <v>315.74089999999995</v>
      </c>
      <c r="AE10" s="16">
        <f>SUM('P08'!$D$30:$D$34)/10</f>
        <v>299.84370000000001</v>
      </c>
      <c r="AF10" s="16">
        <f>SUM('P09'!$B$30:$B$34)/10</f>
        <v>617.36279999999999</v>
      </c>
      <c r="AG10" s="16">
        <f>SUM('P09'!$C$30:$C$34)/10</f>
        <v>317.01650000000001</v>
      </c>
      <c r="AH10" s="16">
        <f>SUM('P09'!$D$30:$D$34)/10</f>
        <v>300.34640000000002</v>
      </c>
      <c r="AI10" s="16">
        <f>SUM('P10'!$B$30:$B$34)/10</f>
        <v>619.84820000000002</v>
      </c>
      <c r="AJ10" s="16">
        <f>SUM('P10'!$C$30:$C$34)/10</f>
        <v>318.53680000000003</v>
      </c>
      <c r="AK10" s="16">
        <f>SUM('P10'!$D$30:$D$34)/10</f>
        <v>301.31139999999999</v>
      </c>
      <c r="AL10" s="16">
        <f>SUM('P11'!$B$30:$B$34)/10</f>
        <v>622.39880000000005</v>
      </c>
      <c r="AM10" s="16">
        <f>SUM('P11'!$C$30:$C$34)/10</f>
        <v>319.80489999999998</v>
      </c>
      <c r="AN10" s="16">
        <f>SUM('P11'!$D$30:$D$34)/10</f>
        <v>302.59389999999996</v>
      </c>
      <c r="AO10" s="16">
        <f>SUM('P12'!$B$30:$B$34)/10</f>
        <v>626.68889999999999</v>
      </c>
      <c r="AP10" s="16">
        <f>SUM('P12'!$C$30:$C$34)/10</f>
        <v>322.05099999999999</v>
      </c>
      <c r="AQ10" s="16">
        <f>SUM('P12'!$D$30:$D$34)/10</f>
        <v>304.6379</v>
      </c>
      <c r="AR10" s="16">
        <f>SUM('P13'!$B$30:$B$34)/10</f>
        <v>626.47460000000001</v>
      </c>
      <c r="AS10" s="16">
        <f>SUM('P13'!$C$30:$C$34)/10</f>
        <v>321.88370000000003</v>
      </c>
      <c r="AT10" s="16">
        <f>SUM('P13'!$D$30:$D$34)/10</f>
        <v>304.5908</v>
      </c>
      <c r="AU10" s="16">
        <f>SUM('P14'!$B$30:$B$34)/10</f>
        <v>624.94359999999995</v>
      </c>
      <c r="AV10" s="16">
        <f>SUM('P14'!$C$30:$C$34)/10</f>
        <v>321.1499</v>
      </c>
      <c r="AW10" s="16">
        <f>SUM('P14'!$D$30:$D$34)/10</f>
        <v>303.79339999999996</v>
      </c>
      <c r="AX10" s="16">
        <f>SUM('P15'!$B$30:$B$34)/10</f>
        <v>621.94889999999998</v>
      </c>
      <c r="AY10" s="16">
        <f>SUM('P15'!$C$30:$C$34)/10</f>
        <v>319.38400000000001</v>
      </c>
      <c r="AZ10" s="16">
        <f>SUM('P15'!$D$30:$D$34)/10</f>
        <v>302.56489999999997</v>
      </c>
      <c r="BA10" s="16">
        <f>SUM('P16'!$B$30:$B$34)/10</f>
        <v>616.5462</v>
      </c>
      <c r="BB10" s="16">
        <f>SUM('P16'!$C$30:$C$34)/10</f>
        <v>316.50529999999998</v>
      </c>
      <c r="BC10" s="16">
        <f>SUM('P16'!$D$30:$D$34)/10</f>
        <v>300.04079999999999</v>
      </c>
      <c r="BD10" s="16">
        <f>SUM('P17'!$B$30:$B$34)/10</f>
        <v>607.32939999999996</v>
      </c>
      <c r="BE10" s="16">
        <f>SUM('P17'!$C$30:$C$34)/10</f>
        <v>311.5446</v>
      </c>
      <c r="BF10" s="16">
        <f>SUM('P17'!$D$30:$D$34)/10</f>
        <v>295.78470000000004</v>
      </c>
      <c r="BG10" s="16">
        <f>SUM('P18'!$B$30:$B$34)/10</f>
        <v>597.78970000000004</v>
      </c>
      <c r="BH10" s="16">
        <f>SUM('P18'!$C$30:$C$34)/10</f>
        <v>306.34289999999999</v>
      </c>
      <c r="BI10" s="16">
        <f>SUM('P18'!$D$30:$D$34)/10</f>
        <v>291.44669999999996</v>
      </c>
      <c r="BJ10" s="16">
        <f>SUM('P19'!$B$30:$B$34)/10</f>
        <v>584.59469999999988</v>
      </c>
      <c r="BK10" s="16">
        <f>SUM('P19'!$C$30:$C$34)/10</f>
        <v>299.25139999999999</v>
      </c>
      <c r="BL10" s="16">
        <f>SUM('P19'!$D$30:$D$34)/10</f>
        <v>285.34299999999996</v>
      </c>
      <c r="BM10" s="16">
        <f>SUM('P20'!$B$30:$B$34)/10</f>
        <v>573.96129999999994</v>
      </c>
      <c r="BN10" s="16">
        <f>SUM('P20'!$C$30:$C$34)/10</f>
        <v>293.67079999999999</v>
      </c>
      <c r="BO10" s="16">
        <f>SUM('P20'!$D$30:$D$34)/10</f>
        <v>280.29070000000002</v>
      </c>
      <c r="BP10" s="16">
        <f>SUM('P21'!$B$30:$B$34)/10</f>
        <v>565.72480000000007</v>
      </c>
      <c r="BQ10" s="16">
        <f>SUM('P21'!$C$30:$C$34)/10</f>
        <v>289.42320000000001</v>
      </c>
      <c r="BR10" s="16">
        <f>SUM('P21'!$D$30:$D$34)/10</f>
        <v>276.3014</v>
      </c>
      <c r="BS10" s="16">
        <f>SUM('P22'!$B$30:$B$34)/10</f>
        <v>561.60079999999994</v>
      </c>
      <c r="BT10" s="16">
        <f>SUM('P22'!$C$30:$C$34)/10</f>
        <v>287.26070000000004</v>
      </c>
      <c r="BU10" s="16">
        <f>SUM('P22'!$D$30:$D$34)/10</f>
        <v>274.3399</v>
      </c>
      <c r="BV10" s="16">
        <f>SUM('P23'!$B$30:$B$34)/10</f>
        <v>557.3605</v>
      </c>
      <c r="BW10" s="16">
        <f>SUM('P23'!$C$30:$C$34)/10</f>
        <v>285.18430000000001</v>
      </c>
      <c r="BX10" s="16">
        <f>SUM('P23'!$D$30:$D$34)/10</f>
        <v>272.17610000000002</v>
      </c>
      <c r="BY10" s="16">
        <f>SUM('P24'!$B$30:$B$34)/10</f>
        <v>555.75260000000003</v>
      </c>
      <c r="BZ10" s="16">
        <f>SUM('P24'!$C$30:$C$34)/10</f>
        <v>284.43709999999999</v>
      </c>
      <c r="CA10" s="16">
        <f>SUM('P24'!$D$30:$D$34)/10</f>
        <v>271.31549999999999</v>
      </c>
      <c r="CB10" s="16">
        <f>SUM('P25'!$B$30:$B$34)/10</f>
        <v>553.96609999999998</v>
      </c>
      <c r="CC10" s="16">
        <f>SUM('P25'!$C$30:$C$34)/10</f>
        <v>283.58389999999997</v>
      </c>
      <c r="CD10" s="16">
        <f>SUM('P25'!$D$30:$D$34)/10</f>
        <v>270.38220000000001</v>
      </c>
      <c r="CE10" s="16">
        <f>SUM('P26'!$B$30:$B$34)/10</f>
        <v>548.54630000000009</v>
      </c>
      <c r="CF10" s="16">
        <f>SUM('P26'!$C$30:$C$34)/10</f>
        <v>280.69130000000001</v>
      </c>
      <c r="CG10" s="16">
        <f>SUM('P26'!$D$30:$D$34)/10</f>
        <v>267.85489999999999</v>
      </c>
      <c r="CH10" s="16">
        <f>SUM('P27'!$B$30:$B$34)/10</f>
        <v>541.66300000000001</v>
      </c>
      <c r="CI10" s="16">
        <f>SUM('P27'!$C$30:$C$34)/10</f>
        <v>277.029</v>
      </c>
      <c r="CJ10" s="16">
        <f>SUM('P27'!$D$30:$D$34)/10</f>
        <v>264.63420000000002</v>
      </c>
      <c r="CK10" s="16">
        <f>SUM('P28'!$B$30:$B$34)/10</f>
        <v>533.0675</v>
      </c>
      <c r="CL10" s="16">
        <f>SUM('P28'!$C$30:$C$34)/10</f>
        <v>272.5752</v>
      </c>
      <c r="CM10" s="16">
        <f>SUM('P28'!$D$30:$D$34)/10</f>
        <v>260.49239999999998</v>
      </c>
      <c r="CN10" s="16">
        <f>SUM('P29'!$B$30:$B$34)/10</f>
        <v>524.14409999999998</v>
      </c>
      <c r="CO10" s="16">
        <f>SUM('P29'!$C$30:$C$34)/10</f>
        <v>267.76260000000002</v>
      </c>
      <c r="CP10" s="16">
        <f>SUM('P29'!$D$30:$D$34)/10</f>
        <v>256.38159999999999</v>
      </c>
    </row>
    <row r="11" spans="1:94">
      <c r="A11" s="31" t="s">
        <v>144</v>
      </c>
      <c r="B11" s="916">
        <f>SUM('P01'!M26)/10</f>
        <v>842.1</v>
      </c>
      <c r="C11" s="916">
        <f>SUM('P01'!M104)/10</f>
        <v>427.3</v>
      </c>
      <c r="D11" s="916">
        <f>SUM('P01'!M183)/10</f>
        <v>414.8</v>
      </c>
      <c r="E11" s="916">
        <f>SUM('P01'!N26)/10</f>
        <v>809.3</v>
      </c>
      <c r="F11" s="916">
        <f>SUM('P01'!N104)/10</f>
        <v>410.6</v>
      </c>
      <c r="G11" s="916">
        <f>SUM('P01'!N183)/10</f>
        <v>398.7</v>
      </c>
      <c r="H11" s="16">
        <f>SUM('P02'!J50:J54)/10</f>
        <v>783.3</v>
      </c>
      <c r="I11" s="16">
        <f>SUM('P02'!K50:K54)/10</f>
        <v>397.3</v>
      </c>
      <c r="J11" s="16">
        <f>SUM('P02'!L50:L54)/10</f>
        <v>386.1</v>
      </c>
      <c r="K11" s="16">
        <f>SUM('P03'!J27)/10</f>
        <v>762.3</v>
      </c>
      <c r="L11" s="16">
        <f>SUM('P03'!J105)/10</f>
        <v>386.6</v>
      </c>
      <c r="M11" s="16">
        <f>SUM('P03'!J183)/10</f>
        <v>375.7</v>
      </c>
      <c r="N11" s="16">
        <f>SUM('P03'!V27)/10</f>
        <v>746.6</v>
      </c>
      <c r="O11" s="16">
        <f>SUM('P03'!V105)/10</f>
        <v>378.8</v>
      </c>
      <c r="P11" s="16">
        <f>SUM('P03'!V183)/10</f>
        <v>367.8</v>
      </c>
      <c r="Q11" s="16">
        <f>SUM('P04'!$B$35:$B$39)/10</f>
        <v>739.61349999999993</v>
      </c>
      <c r="R11" s="16">
        <f>SUM('P04'!$C$35:$C$39)/10</f>
        <v>375.11330000000004</v>
      </c>
      <c r="S11" s="16">
        <f>SUM('P04'!$D$35:$D$39)/10</f>
        <v>364.50019999999995</v>
      </c>
      <c r="T11" s="16">
        <f>SUM('P05'!$B$35:$B$39)/10</f>
        <v>725.18389999999999</v>
      </c>
      <c r="U11" s="16">
        <f>SUM('P05'!$C$35:$C$39)/10</f>
        <v>368.12459999999999</v>
      </c>
      <c r="V11" s="16">
        <f>SUM('P05'!$D$35:$D$39)/10</f>
        <v>357.05930000000001</v>
      </c>
      <c r="W11" s="16">
        <f>SUM('P06'!$B$35:$B$39)/10</f>
        <v>710.13199999999995</v>
      </c>
      <c r="X11" s="16">
        <f>SUM('P06'!$C$35:$C$39)/10</f>
        <v>360.91579999999993</v>
      </c>
      <c r="Y11" s="16">
        <f>SUM('P06'!$D$35:$D$39)/10</f>
        <v>349.2165</v>
      </c>
      <c r="Z11" s="16">
        <f>SUM('P07'!$B$35:$B$39)/10</f>
        <v>691.8599999999999</v>
      </c>
      <c r="AA11" s="16">
        <f>SUM('P07'!$C$35:$C$39)/10</f>
        <v>352.108</v>
      </c>
      <c r="AB11" s="16">
        <f>SUM('P07'!$D$35:$D$39)/10</f>
        <v>339.75189999999998</v>
      </c>
      <c r="AC11" s="16">
        <f>SUM('P08'!$B$35:$B$39)/10</f>
        <v>671.85410000000002</v>
      </c>
      <c r="AD11" s="16">
        <f>SUM('P08'!$C$35:$C$39)/10</f>
        <v>342.43280000000004</v>
      </c>
      <c r="AE11" s="16">
        <f>SUM('P08'!$D$35:$D$39)/10</f>
        <v>329.42119999999994</v>
      </c>
      <c r="AF11" s="16">
        <f>SUM('P09'!$B$35:$B$39)/10</f>
        <v>653.78300000000002</v>
      </c>
      <c r="AG11" s="16">
        <f>SUM('P09'!$C$35:$C$39)/10</f>
        <v>333.68340000000001</v>
      </c>
      <c r="AH11" s="16">
        <f>SUM('P09'!$D$35:$D$39)/10</f>
        <v>320.09960000000001</v>
      </c>
      <c r="AI11" s="16">
        <f>SUM('P10'!$B$35:$B$39)/10</f>
        <v>639.17460000000005</v>
      </c>
      <c r="AJ11" s="16">
        <f>SUM('P10'!$C$35:$C$39)/10</f>
        <v>326.56700000000001</v>
      </c>
      <c r="AK11" s="16">
        <f>SUM('P10'!$D$35:$D$39)/10</f>
        <v>312.60759999999999</v>
      </c>
      <c r="AL11" s="16">
        <f>SUM('P11'!$B$35:$B$39)/10</f>
        <v>627.72160000000008</v>
      </c>
      <c r="AM11" s="16">
        <f>SUM('P11'!$C$35:$C$39)/10</f>
        <v>321.21629999999993</v>
      </c>
      <c r="AN11" s="16">
        <f>SUM('P11'!$D$35:$D$39)/10</f>
        <v>306.5052</v>
      </c>
      <c r="AO11" s="16">
        <f>SUM('P12'!$B$35:$B$39)/10</f>
        <v>618.59300000000007</v>
      </c>
      <c r="AP11" s="16">
        <f>SUM('P12'!$C$35:$C$39)/10</f>
        <v>316.92349999999999</v>
      </c>
      <c r="AQ11" s="16">
        <f>SUM('P12'!$D$35:$D$39)/10</f>
        <v>301.66949999999997</v>
      </c>
      <c r="AR11" s="16">
        <f>SUM('P13'!$B$35:$B$39)/10</f>
        <v>616.38890000000004</v>
      </c>
      <c r="AS11" s="16">
        <f>SUM('P13'!$C$35:$C$39)/10</f>
        <v>316.24080000000004</v>
      </c>
      <c r="AT11" s="16">
        <f>SUM('P13'!$D$35:$D$39)/10</f>
        <v>300.1481</v>
      </c>
      <c r="AU11" s="16">
        <f>SUM('P14'!$B$35:$B$39)/10</f>
        <v>618.17269999999996</v>
      </c>
      <c r="AV11" s="16">
        <f>SUM('P14'!$C$35:$C$39)/10</f>
        <v>317.51900000000006</v>
      </c>
      <c r="AW11" s="16">
        <f>SUM('P14'!$D$35:$D$39)/10</f>
        <v>300.65350000000001</v>
      </c>
      <c r="AX11" s="16">
        <f>SUM('P15'!$B$35:$B$39)/10</f>
        <v>620.66150000000005</v>
      </c>
      <c r="AY11" s="16">
        <f>SUM('P15'!$C$35:$C$39)/10</f>
        <v>319.04020000000003</v>
      </c>
      <c r="AZ11" s="16">
        <f>SUM('P15'!$D$35:$D$39)/10</f>
        <v>301.62120000000004</v>
      </c>
      <c r="BA11" s="16">
        <f>SUM('P16'!$B$35:$B$39)/10</f>
        <v>623.21260000000007</v>
      </c>
      <c r="BB11" s="16">
        <f>SUM('P16'!$C$35:$C$39)/10</f>
        <v>320.30949999999996</v>
      </c>
      <c r="BC11" s="16">
        <f>SUM('P16'!$D$35:$D$39)/10</f>
        <v>302.90320000000003</v>
      </c>
      <c r="BD11" s="16">
        <f>SUM('P17'!$B$35:$B$39)/10</f>
        <v>627.495</v>
      </c>
      <c r="BE11" s="16">
        <f>SUM('P17'!$C$35:$C$39)/10</f>
        <v>322.55129999999997</v>
      </c>
      <c r="BF11" s="16">
        <f>SUM('P17'!$D$35:$D$39)/10</f>
        <v>304.94369999999998</v>
      </c>
      <c r="BG11" s="16">
        <f>SUM('P18'!$B$35:$B$39)/10</f>
        <v>627.29489999999998</v>
      </c>
      <c r="BH11" s="16">
        <f>SUM('P18'!$C$35:$C$39)/10</f>
        <v>322.39210000000003</v>
      </c>
      <c r="BI11" s="16">
        <f>SUM('P18'!$D$35:$D$39)/10</f>
        <v>304.90269999999998</v>
      </c>
      <c r="BJ11" s="16">
        <f>SUM('P19'!$B$35:$B$39)/10</f>
        <v>625.78309999999999</v>
      </c>
      <c r="BK11" s="16">
        <f>SUM('P19'!$C$35:$C$39)/10</f>
        <v>321.66910000000001</v>
      </c>
      <c r="BL11" s="16">
        <f>SUM('P19'!$D$35:$D$39)/10</f>
        <v>304.11369999999999</v>
      </c>
      <c r="BM11" s="16">
        <f>SUM('P20'!$B$35:$B$39)/10</f>
        <v>622.81700000000001</v>
      </c>
      <c r="BN11" s="16">
        <f>SUM('P20'!$C$35:$C$39)/10</f>
        <v>319.92009999999999</v>
      </c>
      <c r="BO11" s="16">
        <f>SUM('P20'!$D$35:$D$39)/10</f>
        <v>302.89690000000002</v>
      </c>
      <c r="BP11" s="16">
        <f>SUM('P21'!$B$35:$B$39)/10</f>
        <v>617.45480000000009</v>
      </c>
      <c r="BQ11" s="16">
        <f>SUM('P21'!$C$35:$C$39)/10</f>
        <v>317.06450000000001</v>
      </c>
      <c r="BR11" s="16">
        <f>SUM('P21'!$D$35:$D$39)/10</f>
        <v>300.3904</v>
      </c>
      <c r="BS11" s="16">
        <f>SUM('P22'!$B$35:$B$39)/10</f>
        <v>608.2976000000001</v>
      </c>
      <c r="BT11" s="16">
        <f>SUM('P22'!$C$35:$C$39)/10</f>
        <v>312.13780000000003</v>
      </c>
      <c r="BU11" s="16">
        <f>SUM('P22'!$D$35:$D$39)/10</f>
        <v>296.15969999999999</v>
      </c>
      <c r="BV11" s="16">
        <f>SUM('P23'!$B$35:$B$39)/10</f>
        <v>598.81830000000002</v>
      </c>
      <c r="BW11" s="16">
        <f>SUM('P23'!$C$35:$C$39)/10</f>
        <v>306.97109999999998</v>
      </c>
      <c r="BX11" s="16">
        <f>SUM('P23'!$D$35:$D$39)/10</f>
        <v>291.84720000000004</v>
      </c>
      <c r="BY11" s="16">
        <f>SUM('P24'!$B$35:$B$39)/10</f>
        <v>585.70100000000002</v>
      </c>
      <c r="BZ11" s="16">
        <f>SUM('P24'!$C$35:$C$39)/10</f>
        <v>299.92399999999998</v>
      </c>
      <c r="CA11" s="16">
        <f>SUM('P24'!$D$35:$D$39)/10</f>
        <v>285.77690000000001</v>
      </c>
      <c r="CB11" s="16">
        <f>SUM('P25'!$B$35:$B$39)/10</f>
        <v>575.12310000000002</v>
      </c>
      <c r="CC11" s="16">
        <f>SUM('P25'!$C$35:$C$39)/10</f>
        <v>294.37509999999997</v>
      </c>
      <c r="CD11" s="16">
        <f>SUM('P25'!$D$35:$D$39)/10</f>
        <v>280.74810000000002</v>
      </c>
      <c r="CE11" s="16">
        <f>SUM('P26'!$B$35:$B$39)/10</f>
        <v>566.92460000000005</v>
      </c>
      <c r="CF11" s="16">
        <f>SUM('P26'!$C$35:$C$39)/10</f>
        <v>290.1499</v>
      </c>
      <c r="CG11" s="16">
        <f>SUM('P26'!$D$35:$D$39)/10</f>
        <v>276.77460000000002</v>
      </c>
      <c r="CH11" s="16">
        <f>SUM('P27'!$B$35:$B$39)/10</f>
        <v>562.82249999999999</v>
      </c>
      <c r="CI11" s="16">
        <f>SUM('P27'!$C$35:$C$39)/10</f>
        <v>288.00110000000001</v>
      </c>
      <c r="CJ11" s="16">
        <f>SUM('P27'!$D$35:$D$39)/10</f>
        <v>274.82139999999998</v>
      </c>
      <c r="CK11" s="16">
        <f>SUM('P28'!$B$35:$B$39)/10</f>
        <v>558.59300000000007</v>
      </c>
      <c r="CL11" s="16">
        <f>SUM('P28'!$C$35:$C$39)/10</f>
        <v>285.93109999999996</v>
      </c>
      <c r="CM11" s="16">
        <f>SUM('P28'!$D$35:$D$39)/10</f>
        <v>272.66199999999998</v>
      </c>
      <c r="CN11" s="16">
        <f>SUM('P29'!$B$35:$B$39)/10</f>
        <v>556.98419999999999</v>
      </c>
      <c r="CO11" s="16">
        <f>SUM('P29'!$C$35:$C$39)/10</f>
        <v>285.18309999999997</v>
      </c>
      <c r="CP11" s="16">
        <f>SUM('P29'!$D$35:$D$39)/10</f>
        <v>271.80079999999998</v>
      </c>
    </row>
    <row r="12" spans="1:94">
      <c r="A12" s="31" t="s">
        <v>145</v>
      </c>
      <c r="B12" s="916">
        <f>SUM('P01'!M27)/10</f>
        <v>986.4</v>
      </c>
      <c r="C12" s="916">
        <f>SUM('P01'!M105)/10</f>
        <v>500.2</v>
      </c>
      <c r="D12" s="916">
        <f>SUM('P01'!M184)/10</f>
        <v>486.2</v>
      </c>
      <c r="E12" s="916">
        <f>SUM('P01'!N27)/10</f>
        <v>971.2</v>
      </c>
      <c r="F12" s="916">
        <f>SUM('P01'!N105)/10</f>
        <v>492.6</v>
      </c>
      <c r="G12" s="916">
        <f>SUM('P01'!N184)/10</f>
        <v>478.6</v>
      </c>
      <c r="H12" s="16">
        <f>SUM('P02'!J55:J59)/10</f>
        <v>942.1</v>
      </c>
      <c r="I12" s="16">
        <f>SUM('P02'!K55:K59)/10</f>
        <v>477.7</v>
      </c>
      <c r="J12" s="16">
        <f>SUM('P02'!L55:L59)/10</f>
        <v>464.3</v>
      </c>
      <c r="K12" s="16">
        <f>SUM('P03'!J28)/10</f>
        <v>906</v>
      </c>
      <c r="L12" s="16">
        <f>SUM('P03'!J106)/10</f>
        <v>459.3</v>
      </c>
      <c r="M12" s="16">
        <f>SUM('P03'!J184)/10</f>
        <v>446.7</v>
      </c>
      <c r="N12" s="16">
        <f>SUM('P03'!V28)/10</f>
        <v>867</v>
      </c>
      <c r="O12" s="16">
        <f>SUM('P03'!V106)/10</f>
        <v>439.4</v>
      </c>
      <c r="P12" s="16">
        <f>SUM('P03'!V184)/10</f>
        <v>427.7</v>
      </c>
      <c r="Q12" s="16">
        <f>SUM('P04'!$B$40:$B$44)/10</f>
        <v>841.7311000000002</v>
      </c>
      <c r="R12" s="16">
        <f>SUM('P04'!$C$40:$C$44)/10</f>
        <v>426.8424</v>
      </c>
      <c r="S12" s="16">
        <f>SUM('P04'!$D$40:$D$44)/10</f>
        <v>414.88869999999997</v>
      </c>
      <c r="T12" s="16">
        <f>SUM('P05'!$B$40:$B$44)/10</f>
        <v>811.32169999999996</v>
      </c>
      <c r="U12" s="16">
        <f>SUM('P05'!$C$40:$C$44)/10</f>
        <v>411.30010000000004</v>
      </c>
      <c r="V12" s="16">
        <f>SUM('P05'!$D$40:$D$44)/10</f>
        <v>400.0215</v>
      </c>
      <c r="W12" s="16">
        <f>SUM('P06'!$B$40:$B$44)/10</f>
        <v>787.62789999999995</v>
      </c>
      <c r="X12" s="16">
        <f>SUM('P06'!$C$40:$C$44)/10</f>
        <v>399.05740000000003</v>
      </c>
      <c r="Y12" s="16">
        <f>SUM('P06'!$D$40:$D$44)/10</f>
        <v>388.57049999999998</v>
      </c>
      <c r="Z12" s="16">
        <f>SUM('P07'!$B$40:$B$44)/10</f>
        <v>768.23580000000004</v>
      </c>
      <c r="AA12" s="16">
        <f>SUM('P07'!$C$40:$C$44)/10</f>
        <v>389.20200000000006</v>
      </c>
      <c r="AB12" s="16">
        <f>SUM('P07'!$D$40:$D$44)/10</f>
        <v>379.03380000000004</v>
      </c>
      <c r="AC12" s="16">
        <f>SUM('P08'!$B$40:$B$44)/10</f>
        <v>753.06349999999998</v>
      </c>
      <c r="AD12" s="16">
        <f>SUM('P08'!$C$40:$C$44)/10</f>
        <v>381.40860000000004</v>
      </c>
      <c r="AE12" s="16">
        <f>SUM('P08'!$D$40:$D$44)/10</f>
        <v>371.6549</v>
      </c>
      <c r="AF12" s="16">
        <f>SUM('P09'!$B$40:$B$44)/10</f>
        <v>737.5</v>
      </c>
      <c r="AG12" s="16">
        <f>SUM('P09'!$C$40:$C$44)/10</f>
        <v>373.5992</v>
      </c>
      <c r="AH12" s="16">
        <f>SUM('P09'!$D$40:$D$44)/10</f>
        <v>363.90089999999998</v>
      </c>
      <c r="AI12" s="16">
        <f>SUM('P10'!$B$40:$B$44)/10</f>
        <v>723.15260000000012</v>
      </c>
      <c r="AJ12" s="16">
        <f>SUM('P10'!$C$40:$C$44)/10</f>
        <v>366.66019999999997</v>
      </c>
      <c r="AK12" s="16">
        <f>SUM('P10'!$D$40:$D$44)/10</f>
        <v>356.49220000000003</v>
      </c>
      <c r="AL12" s="16">
        <f>SUM('P11'!$B$40:$B$44)/10</f>
        <v>708.18740000000003</v>
      </c>
      <c r="AM12" s="16">
        <f>SUM('P11'!$C$40:$C$44)/10</f>
        <v>359.50370000000004</v>
      </c>
      <c r="AN12" s="16">
        <f>SUM('P11'!$D$40:$D$44)/10</f>
        <v>348.68360000000001</v>
      </c>
      <c r="AO12" s="16">
        <f>SUM('P12'!$B$40:$B$44)/10</f>
        <v>690.01430000000005</v>
      </c>
      <c r="AP12" s="16">
        <f>SUM('P12'!$C$40:$C$44)/10</f>
        <v>350.7561</v>
      </c>
      <c r="AQ12" s="16">
        <f>SUM('P12'!$D$40:$D$44)/10</f>
        <v>339.25839999999999</v>
      </c>
      <c r="AR12" s="16">
        <f>SUM('P13'!$B$40:$B$44)/10</f>
        <v>670.11399999999992</v>
      </c>
      <c r="AS12" s="16">
        <f>SUM('P13'!$C$40:$C$44)/10</f>
        <v>341.14499999999998</v>
      </c>
      <c r="AT12" s="16">
        <f>SUM('P13'!$D$40:$D$44)/10</f>
        <v>328.96899999999994</v>
      </c>
      <c r="AU12" s="16">
        <f>SUM('P14'!$B$40:$B$44)/10</f>
        <v>652.1391000000001</v>
      </c>
      <c r="AV12" s="16">
        <f>SUM('P14'!$C$40:$C$44)/10</f>
        <v>332.45400000000001</v>
      </c>
      <c r="AW12" s="16">
        <f>SUM('P14'!$D$40:$D$44)/10</f>
        <v>319.68509999999998</v>
      </c>
      <c r="AX12" s="16">
        <f>SUM('P15'!$B$40:$B$44)/10</f>
        <v>637.6105</v>
      </c>
      <c r="AY12" s="16">
        <f>SUM('P15'!$C$40:$C$44)/10</f>
        <v>325.38659999999999</v>
      </c>
      <c r="AZ12" s="16">
        <f>SUM('P15'!$D$40:$D$44)/10</f>
        <v>312.22410000000002</v>
      </c>
      <c r="BA12" s="16">
        <f>SUM('P16'!$B$40:$B$44)/10</f>
        <v>626.22230000000002</v>
      </c>
      <c r="BB12" s="16">
        <f>SUM('P16'!$C$40:$C$44)/10</f>
        <v>320.07509999999996</v>
      </c>
      <c r="BC12" s="16">
        <f>SUM('P16'!$D$40:$D$44)/10</f>
        <v>306.14709999999997</v>
      </c>
      <c r="BD12" s="16">
        <f>SUM('P17'!$B$40:$B$44)/10</f>
        <v>617.14859999999987</v>
      </c>
      <c r="BE12" s="16">
        <f>SUM('P17'!$C$40:$C$44)/10</f>
        <v>315.81560000000002</v>
      </c>
      <c r="BF12" s="16">
        <f>SUM('P17'!$D$40:$D$44)/10</f>
        <v>301.33299999999997</v>
      </c>
      <c r="BG12" s="16">
        <f>SUM('P18'!$B$40:$B$44)/10</f>
        <v>614.96979999999996</v>
      </c>
      <c r="BH12" s="16">
        <f>SUM('P18'!$C$40:$C$44)/10</f>
        <v>315.14769999999999</v>
      </c>
      <c r="BI12" s="16">
        <f>SUM('P18'!$D$40:$D$44)/10</f>
        <v>299.82209999999998</v>
      </c>
      <c r="BJ12" s="16">
        <f>SUM('P19'!$B$40:$B$44)/10</f>
        <v>616.76239999999996</v>
      </c>
      <c r="BK12" s="16">
        <f>SUM('P19'!$C$40:$C$44)/10</f>
        <v>316.43049999999999</v>
      </c>
      <c r="BL12" s="16">
        <f>SUM('P19'!$D$40:$D$44)/10</f>
        <v>300.33199999999999</v>
      </c>
      <c r="BM12" s="16">
        <f>SUM('P20'!$B$40:$B$44)/10</f>
        <v>619.25789999999995</v>
      </c>
      <c r="BN12" s="16">
        <f>SUM('P20'!$C$40:$C$44)/10</f>
        <v>317.95479999999998</v>
      </c>
      <c r="BO12" s="16">
        <f>SUM('P20'!$D$40:$D$44)/10</f>
        <v>301.30309999999997</v>
      </c>
      <c r="BP12" s="16">
        <f>SUM('P21'!$B$40:$B$44)/10</f>
        <v>621.81400000000008</v>
      </c>
      <c r="BQ12" s="16">
        <f>SUM('P21'!$C$40:$C$44)/10</f>
        <v>319.22739999999999</v>
      </c>
      <c r="BR12" s="16">
        <f>SUM('P21'!$D$40:$D$44)/10</f>
        <v>302.58659999999998</v>
      </c>
      <c r="BS12" s="16">
        <f>SUM('P22'!$B$40:$B$44)/10</f>
        <v>626.09410000000003</v>
      </c>
      <c r="BT12" s="16">
        <f>SUM('P22'!$C$40:$C$44)/10</f>
        <v>321.4676</v>
      </c>
      <c r="BU12" s="16">
        <f>SUM('P22'!$D$40:$D$44)/10</f>
        <v>304.62639999999999</v>
      </c>
      <c r="BV12" s="16">
        <f>SUM('P23'!$B$40:$B$44)/10</f>
        <v>625.90930000000003</v>
      </c>
      <c r="BW12" s="16">
        <f>SUM('P23'!$C$40:$C$44)/10</f>
        <v>321.31809999999996</v>
      </c>
      <c r="BX12" s="16">
        <f>SUM('P23'!$D$40:$D$44)/10</f>
        <v>304.59109999999998</v>
      </c>
      <c r="BY12" s="16">
        <f>SUM('P24'!$B$40:$B$44)/10</f>
        <v>624.41679999999997</v>
      </c>
      <c r="BZ12" s="16">
        <f>SUM('P24'!$C$40:$C$44)/10</f>
        <v>320.60720000000003</v>
      </c>
      <c r="CA12" s="16">
        <f>SUM('P24'!$D$40:$D$44)/10</f>
        <v>303.80959999999999</v>
      </c>
      <c r="CB12" s="16">
        <f>SUM('P25'!$B$40:$B$44)/10</f>
        <v>621.47569999999996</v>
      </c>
      <c r="CC12" s="16">
        <f>SUM('P25'!$C$40:$C$44)/10</f>
        <v>318.87459999999999</v>
      </c>
      <c r="CD12" s="16">
        <f>SUM('P25'!$D$40:$D$44)/10</f>
        <v>302.60120000000001</v>
      </c>
      <c r="CE12" s="16">
        <f>SUM('P26'!$B$40:$B$44)/10</f>
        <v>616.14529999999991</v>
      </c>
      <c r="CF12" s="16">
        <f>SUM('P26'!$C$40:$C$44)/10</f>
        <v>316.04000000000002</v>
      </c>
      <c r="CG12" s="16">
        <f>SUM('P26'!$D$40:$D$44)/10</f>
        <v>300.1053</v>
      </c>
      <c r="CH12" s="16">
        <f>SUM('P27'!$B$40:$B$44)/10</f>
        <v>607.02920000000006</v>
      </c>
      <c r="CI12" s="16">
        <f>SUM('P27'!$C$40:$C$44)/10</f>
        <v>311.14160000000004</v>
      </c>
      <c r="CJ12" s="16">
        <f>SUM('P27'!$D$40:$D$44)/10</f>
        <v>295.88770000000005</v>
      </c>
      <c r="CK12" s="16">
        <f>SUM('P28'!$B$40:$B$44)/10</f>
        <v>597.58749999999998</v>
      </c>
      <c r="CL12" s="16">
        <f>SUM('P28'!$C$40:$C$44)/10</f>
        <v>306.00160000000005</v>
      </c>
      <c r="CM12" s="16">
        <f>SUM('P28'!$D$40:$D$44)/10</f>
        <v>291.58589999999998</v>
      </c>
      <c r="CN12" s="16">
        <f>SUM('P29'!$B$40:$B$44)/10</f>
        <v>584.50890000000004</v>
      </c>
      <c r="CO12" s="16">
        <f>SUM('P29'!$C$40:$C$44)/10</f>
        <v>298.9837</v>
      </c>
      <c r="CP12" s="16">
        <f>SUM('P29'!$D$40:$D$44)/10</f>
        <v>285.52520000000004</v>
      </c>
    </row>
    <row r="13" spans="1:94">
      <c r="A13" s="31" t="s">
        <v>146</v>
      </c>
      <c r="B13" s="916">
        <f>SUM('P01'!M28)/10</f>
        <v>880.9</v>
      </c>
      <c r="C13" s="916">
        <f>SUM('P01'!M106)/10</f>
        <v>444.6</v>
      </c>
      <c r="D13" s="916">
        <f>SUM('P01'!M185)/10</f>
        <v>436.3</v>
      </c>
      <c r="E13" s="916">
        <f>SUM('P01'!N28)/10</f>
        <v>931.5</v>
      </c>
      <c r="F13" s="916">
        <f>SUM('P01'!N106)/10</f>
        <v>470.4</v>
      </c>
      <c r="G13" s="916">
        <f>SUM('P01'!N185)/10</f>
        <v>461</v>
      </c>
      <c r="H13" s="16">
        <f>SUM('P02'!J60:J64)/10</f>
        <v>946.9</v>
      </c>
      <c r="I13" s="16">
        <f>SUM('P02'!K60:K64)/10</f>
        <v>478.7</v>
      </c>
      <c r="J13" s="16">
        <f>SUM('P02'!L60:L64)/10</f>
        <v>468.2</v>
      </c>
      <c r="K13" s="16">
        <f>SUM('P03'!J29)/10</f>
        <v>966.7</v>
      </c>
      <c r="L13" s="16">
        <f>SUM('P03'!J107)/10</f>
        <v>488.9</v>
      </c>
      <c r="M13" s="16">
        <f>SUM('P03'!J185)/10</f>
        <v>477.9</v>
      </c>
      <c r="N13" s="16">
        <f>SUM('P03'!V29)/10</f>
        <v>979.3</v>
      </c>
      <c r="O13" s="16">
        <f>SUM('P03'!V107)/10</f>
        <v>495.6</v>
      </c>
      <c r="P13" s="16">
        <f>SUM('P03'!V185)/10</f>
        <v>483.7</v>
      </c>
      <c r="Q13" s="16">
        <f>SUM('P04'!$B$45:$B$49)/10</f>
        <v>984.65930000000003</v>
      </c>
      <c r="R13" s="16">
        <f>SUM('P04'!$C$45:$C$49)/10</f>
        <v>498.76720000000006</v>
      </c>
      <c r="S13" s="16">
        <f>SUM('P04'!$D$45:$D$49)/10</f>
        <v>485.89210000000003</v>
      </c>
      <c r="T13" s="16">
        <f>SUM('P05'!$B$45:$B$49)/10</f>
        <v>970.80619999999999</v>
      </c>
      <c r="U13" s="16">
        <f>SUM('P05'!$C$45:$C$49)/10</f>
        <v>491.80379999999997</v>
      </c>
      <c r="V13" s="16">
        <f>SUM('P05'!$D$45:$D$49)/10</f>
        <v>479.00259999999997</v>
      </c>
      <c r="W13" s="16">
        <f>SUM('P06'!$B$45:$B$49)/10</f>
        <v>943.45339999999999</v>
      </c>
      <c r="X13" s="16">
        <f>SUM('P06'!$C$45:$C$49)/10</f>
        <v>477.8331</v>
      </c>
      <c r="Y13" s="16">
        <f>SUM('P06'!$D$45:$D$49)/10</f>
        <v>465.62020000000001</v>
      </c>
      <c r="Z13" s="16">
        <f>SUM('P07'!$B$45:$B$49)/10</f>
        <v>908.09140000000002</v>
      </c>
      <c r="AA13" s="16">
        <f>SUM('P07'!$C$45:$C$49)/10</f>
        <v>459.97610000000003</v>
      </c>
      <c r="AB13" s="16">
        <f>SUM('P07'!$D$45:$D$49)/10</f>
        <v>448.11530000000005</v>
      </c>
      <c r="AC13" s="16">
        <f>SUM('P08'!$B$45:$B$49)/10</f>
        <v>869.95769999999993</v>
      </c>
      <c r="AD13" s="16">
        <f>SUM('P08'!$C$45:$C$49)/10</f>
        <v>440.43109999999996</v>
      </c>
      <c r="AE13" s="16">
        <f>SUM('P08'!$D$45:$D$49)/10</f>
        <v>429.52659999999997</v>
      </c>
      <c r="AF13" s="16">
        <f>SUM('P09'!$B$45:$B$49)/10</f>
        <v>838.21900000000005</v>
      </c>
      <c r="AG13" s="16">
        <f>SUM('P09'!$C$45:$C$49)/10</f>
        <v>424.20889999999997</v>
      </c>
      <c r="AH13" s="16">
        <f>SUM('P09'!$D$45:$D$49)/10</f>
        <v>414.0104</v>
      </c>
      <c r="AI13" s="16">
        <f>SUM('P10'!$B$45:$B$49)/10</f>
        <v>807.97970000000009</v>
      </c>
      <c r="AJ13" s="16">
        <f>SUM('P10'!$C$45:$C$49)/10</f>
        <v>408.77839999999998</v>
      </c>
      <c r="AK13" s="16">
        <f>SUM('P10'!$D$45:$D$49)/10</f>
        <v>399.20119999999997</v>
      </c>
      <c r="AL13" s="16">
        <f>SUM('P11'!$B$45:$B$49)/10</f>
        <v>784.43250000000012</v>
      </c>
      <c r="AM13" s="16">
        <f>SUM('P11'!$C$45:$C$49)/10</f>
        <v>396.6336</v>
      </c>
      <c r="AN13" s="16">
        <f>SUM('P11'!$D$45:$D$49)/10</f>
        <v>387.79900000000004</v>
      </c>
      <c r="AO13" s="16">
        <f>SUM('P12'!$B$45:$B$49)/10</f>
        <v>765.1653</v>
      </c>
      <c r="AP13" s="16">
        <f>SUM('P12'!$C$45:$C$49)/10</f>
        <v>386.86129999999997</v>
      </c>
      <c r="AQ13" s="16">
        <f>SUM('P12'!$D$45:$D$49)/10</f>
        <v>378.30410000000001</v>
      </c>
      <c r="AR13" s="16">
        <f>SUM('P13'!$B$45:$B$49)/10</f>
        <v>750.09640000000013</v>
      </c>
      <c r="AS13" s="16">
        <f>SUM('P13'!$C$45:$C$49)/10</f>
        <v>379.13689999999997</v>
      </c>
      <c r="AT13" s="16">
        <f>SUM('P13'!$D$45:$D$49)/10</f>
        <v>370.9597</v>
      </c>
      <c r="AU13" s="16">
        <f>SUM('P14'!$B$45:$B$49)/10</f>
        <v>734.63480000000004</v>
      </c>
      <c r="AV13" s="16">
        <f>SUM('P14'!$C$45:$C$49)/10</f>
        <v>371.39440000000002</v>
      </c>
      <c r="AW13" s="16">
        <f>SUM('P14'!$D$45:$D$49)/10</f>
        <v>363.24040000000002</v>
      </c>
      <c r="AX13" s="16">
        <f>SUM('P15'!$B$45:$B$49)/10</f>
        <v>720.37899999999991</v>
      </c>
      <c r="AY13" s="16">
        <f>SUM('P15'!$C$45:$C$49)/10</f>
        <v>364.51410000000004</v>
      </c>
      <c r="AZ13" s="16">
        <f>SUM('P15'!$D$45:$D$49)/10</f>
        <v>355.86490000000003</v>
      </c>
      <c r="BA13" s="16">
        <f>SUM('P16'!$B$45:$B$49)/10</f>
        <v>705.50609999999995</v>
      </c>
      <c r="BB13" s="16">
        <f>SUM('P16'!$C$45:$C$49)/10</f>
        <v>357.41639999999995</v>
      </c>
      <c r="BC13" s="16">
        <f>SUM('P16'!$D$45:$D$49)/10</f>
        <v>348.08959999999996</v>
      </c>
      <c r="BD13" s="16">
        <f>SUM('P17'!$B$45:$B$49)/10</f>
        <v>687.43759999999997</v>
      </c>
      <c r="BE13" s="16">
        <f>SUM('P17'!$C$45:$C$49)/10</f>
        <v>348.73609999999996</v>
      </c>
      <c r="BF13" s="16">
        <f>SUM('P17'!$D$45:$D$49)/10</f>
        <v>338.70159999999998</v>
      </c>
      <c r="BG13" s="16">
        <f>SUM('P18'!$B$45:$B$49)/10</f>
        <v>667.64769999999987</v>
      </c>
      <c r="BH13" s="16">
        <f>SUM('P18'!$C$45:$C$49)/10</f>
        <v>339.19650000000001</v>
      </c>
      <c r="BI13" s="16">
        <f>SUM('P18'!$D$45:$D$49)/10</f>
        <v>328.45140000000004</v>
      </c>
      <c r="BJ13" s="16">
        <f>SUM('P19'!$B$45:$B$49)/10</f>
        <v>649.77330000000006</v>
      </c>
      <c r="BK13" s="16">
        <f>SUM('P19'!$C$45:$C$49)/10</f>
        <v>330.57059999999996</v>
      </c>
      <c r="BL13" s="16">
        <f>SUM('P19'!$D$45:$D$49)/10</f>
        <v>319.20269999999994</v>
      </c>
      <c r="BM13" s="16">
        <f>SUM('P20'!$B$45:$B$49)/10</f>
        <v>635.32860000000005</v>
      </c>
      <c r="BN13" s="16">
        <f>SUM('P20'!$C$45:$C$49)/10</f>
        <v>323.5575</v>
      </c>
      <c r="BO13" s="16">
        <f>SUM('P20'!$D$45:$D$49)/10</f>
        <v>311.77110000000005</v>
      </c>
      <c r="BP13" s="16">
        <f>SUM('P21'!$B$45:$B$49)/10</f>
        <v>624.01019999999994</v>
      </c>
      <c r="BQ13" s="16">
        <f>SUM('P21'!$C$45:$C$49)/10</f>
        <v>318.29129999999998</v>
      </c>
      <c r="BR13" s="16">
        <f>SUM('P21'!$D$45:$D$49)/10</f>
        <v>305.71890000000002</v>
      </c>
      <c r="BS13" s="16">
        <f>SUM('P22'!$B$45:$B$49)/10</f>
        <v>614.99620000000004</v>
      </c>
      <c r="BT13" s="16">
        <f>SUM('P22'!$C$45:$C$49)/10</f>
        <v>314.07049999999998</v>
      </c>
      <c r="BU13" s="16">
        <f>SUM('P22'!$D$45:$D$49)/10</f>
        <v>300.92569999999995</v>
      </c>
      <c r="BV13" s="16">
        <f>SUM('P23'!$B$45:$B$49)/10</f>
        <v>612.84809999999993</v>
      </c>
      <c r="BW13" s="16">
        <f>SUM('P23'!$C$45:$C$49)/10</f>
        <v>313.42189999999999</v>
      </c>
      <c r="BX13" s="16">
        <f>SUM('P23'!$D$45:$D$49)/10</f>
        <v>299.42629999999997</v>
      </c>
      <c r="BY13" s="16">
        <f>SUM('P24'!$B$45:$B$49)/10</f>
        <v>614.65500000000009</v>
      </c>
      <c r="BZ13" s="16">
        <f>SUM('P24'!$C$45:$C$49)/10</f>
        <v>314.7131</v>
      </c>
      <c r="CA13" s="16">
        <f>SUM('P24'!$D$45:$D$49)/10</f>
        <v>299.94209999999998</v>
      </c>
      <c r="CB13" s="16">
        <f>SUM('P25'!$B$45:$B$49)/10</f>
        <v>617.16089999999997</v>
      </c>
      <c r="CC13" s="16">
        <f>SUM('P25'!$C$45:$C$49)/10</f>
        <v>316.24300000000005</v>
      </c>
      <c r="CD13" s="16">
        <f>SUM('P25'!$D$45:$D$49)/10</f>
        <v>300.91779999999994</v>
      </c>
      <c r="CE13" s="16">
        <f>SUM('P26'!$B$45:$B$49)/10</f>
        <v>619.72770000000003</v>
      </c>
      <c r="CF13" s="16">
        <f>SUM('P26'!$C$45:$C$49)/10</f>
        <v>317.5224</v>
      </c>
      <c r="CG13" s="16">
        <f>SUM('P26'!$D$45:$D$49)/10</f>
        <v>302.2054</v>
      </c>
      <c r="CH13" s="16">
        <f>SUM('P27'!$B$45:$B$49)/10</f>
        <v>624.01059999999995</v>
      </c>
      <c r="CI13" s="16">
        <f>SUM('P27'!$C$45:$C$49)/10</f>
        <v>319.76270000000005</v>
      </c>
      <c r="CJ13" s="16">
        <f>SUM('P27'!$D$45:$D$49)/10</f>
        <v>304.24789999999996</v>
      </c>
      <c r="CK13" s="16">
        <f>SUM('P28'!$B$45:$B$49)/10</f>
        <v>623.84559999999999</v>
      </c>
      <c r="CL13" s="16">
        <f>SUM('P28'!$C$45:$C$49)/10</f>
        <v>319.62630000000001</v>
      </c>
      <c r="CM13" s="16">
        <f>SUM('P28'!$D$45:$D$49)/10</f>
        <v>304.21899999999999</v>
      </c>
      <c r="CN13" s="16">
        <f>SUM('P29'!$B$45:$B$49)/10</f>
        <v>622.37670000000003</v>
      </c>
      <c r="CO13" s="16">
        <f>SUM('P29'!$C$45:$C$49)/10</f>
        <v>318.93180000000001</v>
      </c>
      <c r="CP13" s="16">
        <f>SUM('P29'!$D$45:$D$49)/10</f>
        <v>303.44499999999999</v>
      </c>
    </row>
    <row r="14" spans="1:94">
      <c r="A14" s="31" t="s">
        <v>147</v>
      </c>
      <c r="B14" s="916">
        <f>SUM('P01'!M29)/10</f>
        <v>809.3</v>
      </c>
      <c r="C14" s="916">
        <f>SUM('P01'!M107)/10</f>
        <v>406.9</v>
      </c>
      <c r="D14" s="916">
        <f>SUM('P01'!M186)/10</f>
        <v>402.4</v>
      </c>
      <c r="E14" s="916">
        <f>SUM('P01'!N29)/10</f>
        <v>796.6</v>
      </c>
      <c r="F14" s="916">
        <f>SUM('P01'!N107)/10</f>
        <v>400.4</v>
      </c>
      <c r="G14" s="916">
        <f>SUM('P01'!N186)/10</f>
        <v>396.2</v>
      </c>
      <c r="H14" s="16">
        <f>SUM('P02'!J65:J69)/10</f>
        <v>820.4</v>
      </c>
      <c r="I14" s="16">
        <f>SUM('P02'!K65:K69)/10</f>
        <v>412.7</v>
      </c>
      <c r="J14" s="16">
        <f>SUM('P02'!L65:L69)/10</f>
        <v>407.8</v>
      </c>
      <c r="K14" s="16">
        <f>SUM('P03'!J30)/10</f>
        <v>840.6</v>
      </c>
      <c r="L14" s="16">
        <f>SUM('P03'!J108)/10</f>
        <v>422.8</v>
      </c>
      <c r="M14" s="16">
        <f>SUM('P03'!J186)/10</f>
        <v>417.8</v>
      </c>
      <c r="N14" s="16">
        <f>SUM('P03'!V30)/10</f>
        <v>860.8</v>
      </c>
      <c r="O14" s="16">
        <f>SUM('P03'!V108)/10</f>
        <v>432.9</v>
      </c>
      <c r="P14" s="16">
        <f>SUM('P03'!V186)/10</f>
        <v>427.9</v>
      </c>
      <c r="Q14" s="16">
        <f>SUM('P04'!$B$50:$B$54)/10</f>
        <v>876.63669999999979</v>
      </c>
      <c r="R14" s="16">
        <f>SUM('P04'!$C$50:$C$54)/10</f>
        <v>442.23630000000003</v>
      </c>
      <c r="S14" s="16">
        <f>SUM('P04'!$D$50:$D$54)/10</f>
        <v>434.40039999999999</v>
      </c>
      <c r="T14" s="16">
        <f>SUM('P05'!$B$50:$B$54)/10</f>
        <v>927.9147999999999</v>
      </c>
      <c r="U14" s="16">
        <f>SUM('P05'!$C$50:$C$54)/10</f>
        <v>468.35939999999999</v>
      </c>
      <c r="V14" s="16">
        <f>SUM('P05'!$D$50:$D$54)/10</f>
        <v>459.55529999999999</v>
      </c>
      <c r="W14" s="16">
        <f>SUM('P06'!$B$50:$B$54)/10</f>
        <v>945.06229999999994</v>
      </c>
      <c r="X14" s="16">
        <f>SUM('P06'!$C$50:$C$54)/10</f>
        <v>477.19459999999998</v>
      </c>
      <c r="Y14" s="16">
        <f>SUM('P06'!$D$50:$D$54)/10</f>
        <v>467.86770000000007</v>
      </c>
      <c r="Z14" s="16">
        <f>SUM('P07'!$B$50:$B$54)/10</f>
        <v>965.62490000000003</v>
      </c>
      <c r="AA14" s="16">
        <f>SUM('P07'!$C$50:$C$54)/10</f>
        <v>487.57670000000007</v>
      </c>
      <c r="AB14" s="16">
        <f>SUM('P07'!$D$50:$D$54)/10</f>
        <v>478.04820000000001</v>
      </c>
      <c r="AC14" s="16">
        <f>SUM('P08'!$B$50:$B$54)/10</f>
        <v>978.73140000000001</v>
      </c>
      <c r="AD14" s="16">
        <f>SUM('P08'!$C$50:$C$54)/10</f>
        <v>494.49689999999998</v>
      </c>
      <c r="AE14" s="16">
        <f>SUM('P08'!$D$50:$D$54)/10</f>
        <v>484.23449999999991</v>
      </c>
      <c r="AF14" s="16">
        <f>SUM('P09'!$B$50:$B$54)/10</f>
        <v>978.60879999999997</v>
      </c>
      <c r="AG14" s="16">
        <f>SUM('P09'!$C$50:$C$54)/10</f>
        <v>494.45660000000009</v>
      </c>
      <c r="AH14" s="16">
        <f>SUM('P09'!$D$50:$D$54)/10</f>
        <v>484.15230000000003</v>
      </c>
      <c r="AI14" s="16">
        <f>SUM('P10'!$B$50:$B$54)/10</f>
        <v>964.88049999999998</v>
      </c>
      <c r="AJ14" s="16">
        <f>SUM('P10'!$C$50:$C$54)/10</f>
        <v>487.57470000000001</v>
      </c>
      <c r="AK14" s="16">
        <f>SUM('P10'!$D$50:$D$54)/10</f>
        <v>477.30579999999998</v>
      </c>
      <c r="AL14" s="16">
        <f>SUM('P11'!$B$50:$B$54)/10</f>
        <v>937.75410000000011</v>
      </c>
      <c r="AM14" s="16">
        <f>SUM('P11'!$C$50:$C$54)/10</f>
        <v>473.75839999999999</v>
      </c>
      <c r="AN14" s="16">
        <f>SUM('P11'!$D$50:$D$54)/10</f>
        <v>463.99590000000001</v>
      </c>
      <c r="AO14" s="16">
        <f>SUM('P12'!$B$50:$B$54)/10</f>
        <v>902.67489999999998</v>
      </c>
      <c r="AP14" s="16">
        <f>SUM('P12'!$C$50:$C$54)/10</f>
        <v>456.0924</v>
      </c>
      <c r="AQ14" s="16">
        <f>SUM('P12'!$D$50:$D$54)/10</f>
        <v>446.58249999999998</v>
      </c>
      <c r="AR14" s="16">
        <f>SUM('P13'!$B$50:$B$54)/10</f>
        <v>864.84160000000008</v>
      </c>
      <c r="AS14" s="16">
        <f>SUM('P13'!$C$50:$C$54)/10</f>
        <v>436.7527</v>
      </c>
      <c r="AT14" s="16">
        <f>SUM('P13'!$D$50:$D$54)/10</f>
        <v>428.08879999999999</v>
      </c>
      <c r="AU14" s="16">
        <f>SUM('P14'!$B$50:$B$54)/10</f>
        <v>833.35659999999984</v>
      </c>
      <c r="AV14" s="16">
        <f>SUM('P14'!$C$50:$C$54)/10</f>
        <v>420.70340000000004</v>
      </c>
      <c r="AW14" s="16">
        <f>SUM('P14'!$D$50:$D$54)/10</f>
        <v>412.65309999999999</v>
      </c>
      <c r="AX14" s="16">
        <f>SUM('P15'!$B$50:$B$54)/10</f>
        <v>803.35329999999999</v>
      </c>
      <c r="AY14" s="16">
        <f>SUM('P15'!$C$50:$C$54)/10</f>
        <v>405.43420000000003</v>
      </c>
      <c r="AZ14" s="16">
        <f>SUM('P15'!$D$50:$D$54)/10</f>
        <v>397.91919999999999</v>
      </c>
      <c r="BA14" s="16">
        <f>SUM('P16'!$B$50:$B$54)/10</f>
        <v>779.99849999999992</v>
      </c>
      <c r="BB14" s="16">
        <f>SUM('P16'!$C$50:$C$54)/10</f>
        <v>393.42099999999999</v>
      </c>
      <c r="BC14" s="16">
        <f>SUM('P16'!$D$50:$D$54)/10</f>
        <v>386.57749999999999</v>
      </c>
      <c r="BD14" s="16">
        <f>SUM('P17'!$B$50:$B$54)/10</f>
        <v>760.89890000000003</v>
      </c>
      <c r="BE14" s="16">
        <f>SUM('P17'!$C$50:$C$54)/10</f>
        <v>383.76210000000003</v>
      </c>
      <c r="BF14" s="16">
        <f>SUM('P17'!$D$50:$D$54)/10</f>
        <v>377.13670000000002</v>
      </c>
      <c r="BG14" s="16">
        <f>SUM('P18'!$B$50:$B$54)/10</f>
        <v>745.96819999999991</v>
      </c>
      <c r="BH14" s="16">
        <f>SUM('P18'!$C$50:$C$54)/10</f>
        <v>376.13170000000002</v>
      </c>
      <c r="BI14" s="16">
        <f>SUM('P18'!$D$50:$D$54)/10</f>
        <v>369.83640000000003</v>
      </c>
      <c r="BJ14" s="16">
        <f>SUM('P19'!$B$50:$B$54)/10</f>
        <v>730.64089999999999</v>
      </c>
      <c r="BK14" s="16">
        <f>SUM('P19'!$C$50:$C$54)/10</f>
        <v>368.47969999999998</v>
      </c>
      <c r="BL14" s="16">
        <f>SUM('P19'!$D$50:$D$54)/10</f>
        <v>362.16120000000001</v>
      </c>
      <c r="BM14" s="16">
        <f>SUM('P20'!$B$50:$B$54)/10</f>
        <v>716.50110000000006</v>
      </c>
      <c r="BN14" s="16">
        <f>SUM('P20'!$C$50:$C$54)/10</f>
        <v>361.67680000000001</v>
      </c>
      <c r="BO14" s="16">
        <f>SUM('P20'!$D$50:$D$54)/10</f>
        <v>354.82420000000002</v>
      </c>
      <c r="BP14" s="16">
        <f>SUM('P21'!$B$50:$B$54)/10</f>
        <v>701.74549999999999</v>
      </c>
      <c r="BQ14" s="16">
        <f>SUM('P21'!$C$50:$C$54)/10</f>
        <v>354.65659999999997</v>
      </c>
      <c r="BR14" s="16">
        <f>SUM('P21'!$D$50:$D$54)/10</f>
        <v>347.08890000000002</v>
      </c>
      <c r="BS14" s="16">
        <f>SUM('P22'!$B$50:$B$54)/10</f>
        <v>683.81229999999994</v>
      </c>
      <c r="BT14" s="16">
        <f>SUM('P22'!$C$50:$C$54)/10</f>
        <v>346.06620000000004</v>
      </c>
      <c r="BU14" s="16">
        <f>SUM('P22'!$D$50:$D$54)/10</f>
        <v>337.74610000000001</v>
      </c>
      <c r="BV14" s="16">
        <f>SUM('P23'!$B$50:$B$54)/10</f>
        <v>664.16560000000004</v>
      </c>
      <c r="BW14" s="16">
        <f>SUM('P23'!$C$50:$C$54)/10</f>
        <v>336.62199999999996</v>
      </c>
      <c r="BX14" s="16">
        <f>SUM('P23'!$D$50:$D$54)/10</f>
        <v>327.5437</v>
      </c>
      <c r="BY14" s="16">
        <f>SUM('P24'!$B$50:$B$54)/10</f>
        <v>646.42129999999997</v>
      </c>
      <c r="BZ14" s="16">
        <f>SUM('P24'!$C$50:$C$54)/10</f>
        <v>328.08280000000002</v>
      </c>
      <c r="CA14" s="16">
        <f>SUM('P24'!$D$50:$D$54)/10</f>
        <v>318.33840000000004</v>
      </c>
      <c r="CB14" s="16">
        <f>SUM('P25'!$B$50:$B$54)/10</f>
        <v>632.0856</v>
      </c>
      <c r="CC14" s="16">
        <f>SUM('P25'!$C$50:$C$54)/10</f>
        <v>321.14369999999997</v>
      </c>
      <c r="CD14" s="16">
        <f>SUM('P25'!$D$50:$D$54)/10</f>
        <v>310.94209999999998</v>
      </c>
      <c r="CE14" s="16">
        <f>SUM('P26'!$B$50:$B$54)/10</f>
        <v>620.8610000000001</v>
      </c>
      <c r="CF14" s="16">
        <f>SUM('P26'!$C$50:$C$54)/10</f>
        <v>315.93979999999999</v>
      </c>
      <c r="CG14" s="16">
        <f>SUM('P26'!$D$50:$D$54)/10</f>
        <v>304.92130000000003</v>
      </c>
      <c r="CH14" s="16">
        <f>SUM('P27'!$B$50:$B$54)/10</f>
        <v>611.9271</v>
      </c>
      <c r="CI14" s="16">
        <f>SUM('P27'!$C$50:$C$54)/10</f>
        <v>311.7731</v>
      </c>
      <c r="CJ14" s="16">
        <f>SUM('P27'!$D$50:$D$54)/10</f>
        <v>300.154</v>
      </c>
      <c r="CK14" s="16">
        <f>SUM('P28'!$B$50:$B$54)/10</f>
        <v>609.82359999999994</v>
      </c>
      <c r="CL14" s="16">
        <f>SUM('P28'!$C$50:$C$54)/10</f>
        <v>311.15230000000003</v>
      </c>
      <c r="CM14" s="16">
        <f>SUM('P28'!$D$50:$D$54)/10</f>
        <v>298.67129999999997</v>
      </c>
      <c r="CN14" s="16">
        <f>SUM('P29'!$B$50:$B$54)/10</f>
        <v>611.65339999999992</v>
      </c>
      <c r="CO14" s="16">
        <f>SUM('P29'!$C$50:$C$54)/10</f>
        <v>312.45590000000004</v>
      </c>
      <c r="CP14" s="16">
        <f>SUM('P29'!$D$50:$D$54)/10</f>
        <v>299.1977</v>
      </c>
    </row>
    <row r="15" spans="1:94">
      <c r="A15" s="31" t="s">
        <v>148</v>
      </c>
      <c r="B15" s="916">
        <f>SUM('P01'!M30)/10</f>
        <v>770</v>
      </c>
      <c r="C15" s="916">
        <f>SUM('P01'!M108)/10</f>
        <v>384.7</v>
      </c>
      <c r="D15" s="916">
        <f>SUM('P01'!M187)/10</f>
        <v>385.3</v>
      </c>
      <c r="E15" s="916">
        <f>SUM('P01'!N30)/10</f>
        <v>763.9</v>
      </c>
      <c r="F15" s="916">
        <f>SUM('P01'!N108)/10</f>
        <v>381.9</v>
      </c>
      <c r="G15" s="916">
        <f>SUM('P01'!N187)/10</f>
        <v>382.1</v>
      </c>
      <c r="H15" s="16">
        <f>SUM('P02'!J92:J96)/10</f>
        <v>767.8</v>
      </c>
      <c r="I15" s="16">
        <f>SUM('P02'!K92:K96)/10</f>
        <v>384</v>
      </c>
      <c r="J15" s="16">
        <f>SUM('P02'!L92:L96)/10</f>
        <v>383.8</v>
      </c>
      <c r="K15" s="16">
        <f>SUM('P03'!J31)/10</f>
        <v>773.4</v>
      </c>
      <c r="L15" s="16">
        <f>SUM('P03'!J109)/10</f>
        <v>387</v>
      </c>
      <c r="M15" s="16">
        <f>SUM('P03'!J187)/10</f>
        <v>386.3</v>
      </c>
      <c r="N15" s="16">
        <f>SUM('P03'!V31)/10</f>
        <v>779.1</v>
      </c>
      <c r="O15" s="16">
        <f>SUM('P03'!V109)/10</f>
        <v>390.3</v>
      </c>
      <c r="P15" s="16">
        <f>SUM('P03'!V187)/10</f>
        <v>388.8</v>
      </c>
      <c r="Q15" s="16">
        <f>SUM('P04'!$B$55:$B$59)/10</f>
        <v>802.41120000000012</v>
      </c>
      <c r="R15" s="16">
        <f>SUM('P04'!$C$55:$C$59)/10</f>
        <v>402.92599999999999</v>
      </c>
      <c r="S15" s="16">
        <f>SUM('P04'!$D$55:$D$59)/10</f>
        <v>399.48520000000002</v>
      </c>
      <c r="T15" s="16">
        <f>SUM('P05'!$B$55:$B$59)/10</f>
        <v>790.14440000000002</v>
      </c>
      <c r="U15" s="16">
        <f>SUM('P05'!$C$55:$C$59)/10</f>
        <v>396.66309999999999</v>
      </c>
      <c r="V15" s="16">
        <f>SUM('P05'!$D$55:$D$59)/10</f>
        <v>393.48130000000003</v>
      </c>
      <c r="W15" s="16">
        <f>SUM('P06'!$B$55:$B$59)/10</f>
        <v>815.07030000000009</v>
      </c>
      <c r="X15" s="16">
        <f>SUM('P06'!$C$55:$C$59)/10</f>
        <v>409.37429999999995</v>
      </c>
      <c r="Y15" s="16">
        <f>SUM('P06'!$D$55:$D$59)/10</f>
        <v>405.69599999999997</v>
      </c>
      <c r="Z15" s="16">
        <f>SUM('P07'!$B$55:$B$59)/10</f>
        <v>835.18039999999996</v>
      </c>
      <c r="AA15" s="16">
        <f>SUM('P07'!$C$55:$C$59)/10</f>
        <v>419.57709999999997</v>
      </c>
      <c r="AB15" s="16">
        <f>SUM('P07'!$D$55:$D$59)/10</f>
        <v>415.60309999999998</v>
      </c>
      <c r="AC15" s="16">
        <f>SUM('P08'!$B$55:$B$59)/10</f>
        <v>855.36069999999995</v>
      </c>
      <c r="AD15" s="16">
        <f>SUM('P08'!$C$55:$C$59)/10</f>
        <v>429.79290000000003</v>
      </c>
      <c r="AE15" s="16">
        <f>SUM('P08'!$D$55:$D$59)/10</f>
        <v>425.56779999999998</v>
      </c>
      <c r="AF15" s="16">
        <f>SUM('P09'!$B$55:$B$59)/10</f>
        <v>867.63819999999998</v>
      </c>
      <c r="AG15" s="16">
        <f>SUM('P09'!$C$55:$C$59)/10</f>
        <v>436.20420000000001</v>
      </c>
      <c r="AH15" s="16">
        <f>SUM('P09'!$D$55:$D$59)/10</f>
        <v>431.43389999999999</v>
      </c>
      <c r="AI15" s="16">
        <f>SUM('P10'!$B$55:$B$59)/10</f>
        <v>918.42319999999995</v>
      </c>
      <c r="AJ15" s="16">
        <f>SUM('P10'!$C$55:$C$59)/10</f>
        <v>461.99419999999998</v>
      </c>
      <c r="AK15" s="16">
        <f>SUM('P10'!$D$55:$D$59)/10</f>
        <v>456.42920000000004</v>
      </c>
      <c r="AL15" s="16">
        <f>SUM('P11'!$B$55:$B$59)/10</f>
        <v>935.52199999999993</v>
      </c>
      <c r="AM15" s="16">
        <f>SUM('P11'!$C$55:$C$59)/10</f>
        <v>470.79319999999996</v>
      </c>
      <c r="AN15" s="16">
        <f>SUM('P11'!$D$55:$D$59)/10</f>
        <v>464.72889999999995</v>
      </c>
      <c r="AO15" s="16">
        <f>SUM('P12'!$B$55:$B$59)/10</f>
        <v>955.99379999999996</v>
      </c>
      <c r="AP15" s="16">
        <f>SUM('P12'!$C$55:$C$59)/10</f>
        <v>481.11229999999995</v>
      </c>
      <c r="AQ15" s="16">
        <f>SUM('P12'!$D$55:$D$59)/10</f>
        <v>474.88140000000004</v>
      </c>
      <c r="AR15" s="16">
        <f>SUM('P13'!$B$55:$B$59)/10</f>
        <v>969.06650000000013</v>
      </c>
      <c r="AS15" s="16">
        <f>SUM('P13'!$C$55:$C$59)/10</f>
        <v>488.00589999999994</v>
      </c>
      <c r="AT15" s="16">
        <f>SUM('P13'!$D$55:$D$59)/10</f>
        <v>481.06049999999993</v>
      </c>
      <c r="AU15" s="16">
        <f>SUM('P14'!$B$55:$B$59)/10</f>
        <v>969.01390000000015</v>
      </c>
      <c r="AV15" s="16">
        <f>SUM('P14'!$C$55:$C$59)/10</f>
        <v>488.01119999999992</v>
      </c>
      <c r="AW15" s="16">
        <f>SUM('P14'!$D$55:$D$59)/10</f>
        <v>481.00259999999997</v>
      </c>
      <c r="AX15" s="16">
        <f>SUM('P15'!$B$55:$B$59)/10</f>
        <v>955.48260000000005</v>
      </c>
      <c r="AY15" s="16">
        <f>SUM('P15'!$C$55:$C$59)/10</f>
        <v>481.25940000000003</v>
      </c>
      <c r="AZ15" s="16">
        <f>SUM('P15'!$D$55:$D$59)/10</f>
        <v>474.22310000000004</v>
      </c>
      <c r="BA15" s="16">
        <f>SUM('P16'!$B$55:$B$59)/10</f>
        <v>928.68650000000002</v>
      </c>
      <c r="BB15" s="16">
        <f>SUM('P16'!$C$55:$C$59)/10</f>
        <v>467.66379999999998</v>
      </c>
      <c r="BC15" s="16">
        <f>SUM('P16'!$D$55:$D$59)/10</f>
        <v>461.0227000000001</v>
      </c>
      <c r="BD15" s="16">
        <f>SUM('P17'!$B$55:$B$59)/10</f>
        <v>894.02850000000001</v>
      </c>
      <c r="BE15" s="16">
        <f>SUM('P17'!$C$55:$C$59)/10</f>
        <v>450.27690000000001</v>
      </c>
      <c r="BF15" s="16">
        <f>SUM('P17'!$D$55:$D$59)/10</f>
        <v>443.75159999999994</v>
      </c>
      <c r="BG15" s="16">
        <f>SUM('P18'!$B$55:$B$59)/10</f>
        <v>856.64519999999993</v>
      </c>
      <c r="BH15" s="16">
        <f>SUM('P18'!$C$55:$C$59)/10</f>
        <v>431.23859999999996</v>
      </c>
      <c r="BI15" s="16">
        <f>SUM('P18'!$D$55:$D$59)/10</f>
        <v>425.40649999999994</v>
      </c>
      <c r="BJ15" s="16">
        <f>SUM('P19'!$B$55:$B$59)/10</f>
        <v>825.54000000000019</v>
      </c>
      <c r="BK15" s="16">
        <f>SUM('P19'!$C$55:$C$59)/10</f>
        <v>415.44279999999998</v>
      </c>
      <c r="BL15" s="16">
        <f>SUM('P19'!$D$55:$D$59)/10</f>
        <v>410.09719999999999</v>
      </c>
      <c r="BM15" s="16">
        <f>SUM('P20'!$B$55:$B$59)/10</f>
        <v>795.8898999999999</v>
      </c>
      <c r="BN15" s="16">
        <f>SUM('P20'!$C$55:$C$59)/10</f>
        <v>400.40940000000001</v>
      </c>
      <c r="BO15" s="16">
        <f>SUM('P20'!$D$55:$D$59)/10</f>
        <v>395.4803</v>
      </c>
      <c r="BP15" s="16">
        <f>SUM('P21'!$B$55:$B$59)/10</f>
        <v>772.8229</v>
      </c>
      <c r="BQ15" s="16">
        <f>SUM('P21'!$C$55:$C$59)/10</f>
        <v>388.58920000000001</v>
      </c>
      <c r="BR15" s="16">
        <f>SUM('P21'!$D$55:$D$59)/10</f>
        <v>384.23360000000002</v>
      </c>
      <c r="BS15" s="16">
        <f>SUM('P22'!$B$55:$B$59)/10</f>
        <v>753.97460000000001</v>
      </c>
      <c r="BT15" s="16">
        <f>SUM('P22'!$C$55:$C$59)/10</f>
        <v>379.09719999999999</v>
      </c>
      <c r="BU15" s="16">
        <f>SUM('P22'!$D$55:$D$59)/10</f>
        <v>374.87729999999999</v>
      </c>
      <c r="BV15" s="16">
        <f>SUM('P23'!$B$55:$B$59)/10</f>
        <v>739.25040000000001</v>
      </c>
      <c r="BW15" s="16">
        <f>SUM('P23'!$C$55:$C$59)/10</f>
        <v>371.6044</v>
      </c>
      <c r="BX15" s="16">
        <f>SUM('P23'!$D$55:$D$59)/10</f>
        <v>367.64599999999996</v>
      </c>
      <c r="BY15" s="16">
        <f>SUM('P24'!$B$55:$B$59)/10</f>
        <v>724.12170000000003</v>
      </c>
      <c r="BZ15" s="16">
        <f>SUM('P24'!$C$55:$C$59)/10</f>
        <v>364.08370000000002</v>
      </c>
      <c r="CA15" s="16">
        <f>SUM('P24'!$D$55:$D$59)/10</f>
        <v>360.03800000000001</v>
      </c>
      <c r="CB15" s="16">
        <f>SUM('P25'!$B$55:$B$59)/10</f>
        <v>710.15309999999999</v>
      </c>
      <c r="CC15" s="16">
        <f>SUM('P25'!$C$55:$C$59)/10</f>
        <v>357.39269999999999</v>
      </c>
      <c r="CD15" s="16">
        <f>SUM('P25'!$D$55:$D$59)/10</f>
        <v>352.76030000000003</v>
      </c>
      <c r="CE15" s="16">
        <f>SUM('P26'!$B$55:$B$59)/10</f>
        <v>695.57360000000006</v>
      </c>
      <c r="CF15" s="16">
        <f>SUM('P26'!$C$55:$C$59)/10</f>
        <v>350.48669999999998</v>
      </c>
      <c r="CG15" s="16">
        <f>SUM('P26'!$D$55:$D$59)/10</f>
        <v>345.08690000000001</v>
      </c>
      <c r="CH15" s="16">
        <f>SUM('P27'!$B$55:$B$59)/10</f>
        <v>677.84730000000002</v>
      </c>
      <c r="CI15" s="16">
        <f>SUM('P27'!$C$55:$C$59)/10</f>
        <v>342.03100000000006</v>
      </c>
      <c r="CJ15" s="16">
        <f>SUM('P27'!$D$55:$D$59)/10</f>
        <v>335.81630000000001</v>
      </c>
      <c r="CK15" s="16">
        <f>SUM('P28'!$B$55:$B$59)/10</f>
        <v>658.42160000000001</v>
      </c>
      <c r="CL15" s="16">
        <f>SUM('P28'!$C$55:$C$59)/10</f>
        <v>332.73079999999999</v>
      </c>
      <c r="CM15" s="16">
        <f>SUM('P28'!$D$55:$D$59)/10</f>
        <v>325.69079999999997</v>
      </c>
      <c r="CN15" s="16">
        <f>SUM('P29'!$B$55:$B$59)/10</f>
        <v>640.87909999999988</v>
      </c>
      <c r="CO15" s="16">
        <f>SUM('P29'!$C$55:$C$59)/10</f>
        <v>324.32360000000006</v>
      </c>
      <c r="CP15" s="16">
        <f>SUM('P29'!$D$55:$D$59)/10</f>
        <v>316.55540000000002</v>
      </c>
    </row>
    <row r="16" spans="1:94">
      <c r="A16" s="31" t="s">
        <v>149</v>
      </c>
      <c r="B16" s="916">
        <f>SUM('P01'!M31)/10</f>
        <v>872.8</v>
      </c>
      <c r="C16" s="916">
        <f>SUM('P01'!M109)/10</f>
        <v>433</v>
      </c>
      <c r="D16" s="916">
        <f>SUM('P01'!M188)/10</f>
        <v>439.8</v>
      </c>
      <c r="E16" s="916">
        <f>SUM('P01'!N31)/10</f>
        <v>832</v>
      </c>
      <c r="F16" s="916">
        <f>SUM('P01'!N109)/10</f>
        <v>412.8</v>
      </c>
      <c r="G16" s="916">
        <f>SUM('P01'!N188)/10</f>
        <v>419.2</v>
      </c>
      <c r="H16" s="16">
        <f>SUM('P02'!J97:J101)/10</f>
        <v>795.3</v>
      </c>
      <c r="I16" s="16">
        <f>SUM('P02'!K97:K101)/10</f>
        <v>394.9</v>
      </c>
      <c r="J16" s="16">
        <f>SUM('P02'!L97:L101)/10</f>
        <v>400.5</v>
      </c>
      <c r="K16" s="16">
        <f>SUM('P03'!J32)/10</f>
        <v>773.1</v>
      </c>
      <c r="L16" s="16">
        <f>SUM('P03'!J110)/10</f>
        <v>383.9</v>
      </c>
      <c r="M16" s="16">
        <f>SUM('P03'!J188)/10</f>
        <v>389.2</v>
      </c>
      <c r="N16" s="16">
        <f>SUM('P03'!V32)/10</f>
        <v>765.4</v>
      </c>
      <c r="O16" s="16">
        <f>SUM('P03'!V110)/10</f>
        <v>380.1</v>
      </c>
      <c r="P16" s="16">
        <f>SUM('P03'!V188)/10</f>
        <v>385.3</v>
      </c>
      <c r="Q16" s="16">
        <f>SUM('P04'!$G$5:$G$9)/10</f>
        <v>760.10209999999995</v>
      </c>
      <c r="R16" s="16">
        <f>SUM('P04'!$H$5:$H$9)/10</f>
        <v>378.40539999999999</v>
      </c>
      <c r="S16" s="16">
        <f>SUM('P04'!$I$5:$I$9)/10</f>
        <v>381.69669999999996</v>
      </c>
      <c r="T16" s="16">
        <f>SUM('P05'!$G$5:$G$9)/10</f>
        <v>754.45669999999996</v>
      </c>
      <c r="U16" s="16">
        <f>SUM('P05'!$H$5:$H$9)/10</f>
        <v>375.84879999999998</v>
      </c>
      <c r="V16" s="16">
        <f>SUM('P05'!$I$5:$I$9)/10</f>
        <v>378.60790000000003</v>
      </c>
      <c r="W16" s="16">
        <f>SUM('P06'!$G$5:$G$9)/10</f>
        <v>758.84019999999998</v>
      </c>
      <c r="X16" s="16">
        <f>SUM('P06'!$H$5:$H$9)/10</f>
        <v>378.27379999999994</v>
      </c>
      <c r="Y16" s="16">
        <f>SUM('P06'!$I$5:$I$9)/10</f>
        <v>380.56639999999999</v>
      </c>
      <c r="Z16" s="16">
        <f>SUM('P07'!$G$5:$G$9)/10</f>
        <v>764.43759999999997</v>
      </c>
      <c r="AA16" s="16">
        <f>SUM('P07'!$H$5:$H$9)/10</f>
        <v>381.38319999999999</v>
      </c>
      <c r="AB16" s="16">
        <f>SUM('P07'!$I$5:$I$9)/10</f>
        <v>383.05439999999999</v>
      </c>
      <c r="AC16" s="16">
        <f>SUM('P08'!$G$5:$G$9)/10</f>
        <v>770.12419999999997</v>
      </c>
      <c r="AD16" s="16">
        <f>SUM('P08'!$H$5:$H$9)/10</f>
        <v>384.44549999999998</v>
      </c>
      <c r="AE16" s="16">
        <f>SUM('P08'!$I$5:$I$9)/10</f>
        <v>385.67869999999994</v>
      </c>
      <c r="AF16" s="16">
        <f>SUM('P09'!$G$5:$G$9)/10</f>
        <v>789.63359999999989</v>
      </c>
      <c r="AG16" s="16">
        <f>SUM('P09'!$H$5:$H$9)/10</f>
        <v>394.41219999999998</v>
      </c>
      <c r="AH16" s="16">
        <f>SUM('P09'!$I$5:$I$9)/10</f>
        <v>395.22139999999996</v>
      </c>
      <c r="AI16" s="16">
        <f>SUM('P10'!$G$5:$G$9)/10</f>
        <v>777.60699999999997</v>
      </c>
      <c r="AJ16" s="16">
        <f>SUM('P10'!$H$5:$H$9)/10</f>
        <v>388.30619999999999</v>
      </c>
      <c r="AK16" s="16">
        <f>SUM('P10'!$I$5:$I$9)/10</f>
        <v>389.3008999999999</v>
      </c>
      <c r="AL16" s="16">
        <f>SUM('P11'!$G$5:$G$9)/10</f>
        <v>802.32219999999995</v>
      </c>
      <c r="AM16" s="16">
        <f>SUM('P11'!$H$5:$H$9)/10</f>
        <v>400.87500000000006</v>
      </c>
      <c r="AN16" s="16">
        <f>SUM('P11'!$I$5:$I$9)/10</f>
        <v>401.44729999999998</v>
      </c>
      <c r="AO16" s="16">
        <f>SUM('P12'!$G$5:$G$9)/10</f>
        <v>822.28899999999999</v>
      </c>
      <c r="AP16" s="16">
        <f>SUM('P12'!$H$5:$H$9)/10</f>
        <v>410.98180000000002</v>
      </c>
      <c r="AQ16" s="16">
        <f>SUM('P12'!$I$5:$I$9)/10</f>
        <v>411.30720000000002</v>
      </c>
      <c r="AR16" s="16">
        <f>SUM('P13'!$G$5:$G$9)/10</f>
        <v>842.32749999999999</v>
      </c>
      <c r="AS16" s="16">
        <f>SUM('P13'!$H$5:$H$9)/10</f>
        <v>421.10290000000003</v>
      </c>
      <c r="AT16" s="16">
        <f>SUM('P13'!$I$5:$I$9)/10</f>
        <v>421.22449999999998</v>
      </c>
      <c r="AU16" s="16">
        <f>SUM('P14'!$G$5:$G$9)/10</f>
        <v>854.6046</v>
      </c>
      <c r="AV16" s="16">
        <f>SUM('P14'!$H$5:$H$9)/10</f>
        <v>427.51369999999997</v>
      </c>
      <c r="AW16" s="16">
        <f>SUM('P14'!$I$5:$I$9)/10</f>
        <v>427.09070000000003</v>
      </c>
      <c r="AX16" s="16">
        <f>SUM('P15'!$G$5:$G$9)/10</f>
        <v>904.70229999999992</v>
      </c>
      <c r="AY16" s="16">
        <f>SUM('P15'!$H$5:$H$9)/10</f>
        <v>452.83580000000001</v>
      </c>
      <c r="AZ16" s="16">
        <f>SUM('P15'!$I$5:$I$9)/10</f>
        <v>451.86660000000001</v>
      </c>
      <c r="BA16" s="16">
        <f>SUM('P16'!$G$5:$G$9)/10</f>
        <v>921.7047</v>
      </c>
      <c r="BB16" s="16">
        <f>SUM('P16'!$H$5:$H$9)/10</f>
        <v>461.56890000000004</v>
      </c>
      <c r="BC16" s="16">
        <f>SUM('P16'!$I$5:$I$9)/10</f>
        <v>460.13580000000002</v>
      </c>
      <c r="BD16" s="16">
        <f>SUM('P17'!$G$5:$G$9)/10</f>
        <v>942.0225999999999</v>
      </c>
      <c r="BE16" s="16">
        <f>SUM('P17'!$H$5:$H$9)/10</f>
        <v>471.78440000000001</v>
      </c>
      <c r="BF16" s="16">
        <f>SUM('P17'!$I$5:$I$9)/10</f>
        <v>470.23829999999998</v>
      </c>
      <c r="BG16" s="16">
        <f>SUM('P18'!$G$5:$G$9)/10</f>
        <v>955.02910000000008</v>
      </c>
      <c r="BH16" s="16">
        <f>SUM('P18'!$H$5:$H$9)/10</f>
        <v>478.62919999999997</v>
      </c>
      <c r="BI16" s="16">
        <f>SUM('P18'!$I$5:$I$9)/10</f>
        <v>476.39970000000005</v>
      </c>
      <c r="BJ16" s="16">
        <f>SUM('P19'!$G$5:$G$9)/10</f>
        <v>955.06830000000014</v>
      </c>
      <c r="BK16" s="16">
        <f>SUM('P19'!$H$5:$H$9)/10</f>
        <v>478.69380000000001</v>
      </c>
      <c r="BL16" s="16">
        <f>SUM('P19'!$I$5:$I$9)/10</f>
        <v>476.37439999999998</v>
      </c>
      <c r="BM16" s="16">
        <f>SUM('P20'!$G$5:$G$9)/10</f>
        <v>941.81319999999994</v>
      </c>
      <c r="BN16" s="16">
        <f>SUM('P20'!$H$5:$H$9)/10</f>
        <v>472.12429999999995</v>
      </c>
      <c r="BO16" s="16">
        <f>SUM('P20'!$I$5:$I$9)/10</f>
        <v>469.68889999999999</v>
      </c>
      <c r="BP16" s="16">
        <f>SUM('P21'!$G$5:$G$9)/10</f>
        <v>915.48400000000004</v>
      </c>
      <c r="BQ16" s="16">
        <f>SUM('P21'!$H$5:$H$9)/10</f>
        <v>458.84170000000006</v>
      </c>
      <c r="BR16" s="16">
        <f>SUM('P21'!$I$5:$I$9)/10</f>
        <v>456.64240000000001</v>
      </c>
      <c r="BS16" s="16">
        <f>SUM('P22'!$G$5:$G$9)/10</f>
        <v>881.41839999999991</v>
      </c>
      <c r="BT16" s="16">
        <f>SUM('P22'!$H$5:$H$9)/10</f>
        <v>441.85050000000001</v>
      </c>
      <c r="BU16" s="16">
        <f>SUM('P22'!$I$5:$I$9)/10</f>
        <v>439.56800000000004</v>
      </c>
      <c r="BV16" s="16">
        <f>SUM('P23'!$G$5:$G$9)/10</f>
        <v>844.6690000000001</v>
      </c>
      <c r="BW16" s="16">
        <f>SUM('P23'!$H$5:$H$9)/10</f>
        <v>423.2405</v>
      </c>
      <c r="BX16" s="16">
        <f>SUM('P23'!$I$5:$I$9)/10</f>
        <v>421.42839999999995</v>
      </c>
      <c r="BY16" s="16">
        <f>SUM('P24'!$G$5:$G$9)/10</f>
        <v>814.09799999999984</v>
      </c>
      <c r="BZ16" s="16">
        <f>SUM('P24'!$H$5:$H$9)/10</f>
        <v>407.8048</v>
      </c>
      <c r="CA16" s="16">
        <f>SUM('P24'!$I$5:$I$9)/10</f>
        <v>406.29320000000007</v>
      </c>
      <c r="CB16" s="16">
        <f>SUM('P25'!$G$5:$G$9)/10</f>
        <v>784.94899999999996</v>
      </c>
      <c r="CC16" s="16">
        <f>SUM('P25'!$H$5:$H$9)/10</f>
        <v>393.10859999999997</v>
      </c>
      <c r="CD16" s="16">
        <f>SUM('P25'!$I$5:$I$9)/10</f>
        <v>391.84029999999996</v>
      </c>
      <c r="CE16" s="16">
        <f>SUM('P26'!$G$5:$G$9)/10</f>
        <v>762.29049999999995</v>
      </c>
      <c r="CF16" s="16">
        <f>SUM('P26'!$H$5:$H$9)/10</f>
        <v>381.56440000000003</v>
      </c>
      <c r="CG16" s="16">
        <f>SUM('P26'!$I$5:$I$9)/10</f>
        <v>380.72609999999997</v>
      </c>
      <c r="CH16" s="16">
        <f>SUM('P27'!$G$5:$G$9)/10</f>
        <v>743.79660000000001</v>
      </c>
      <c r="CI16" s="16">
        <f>SUM('P27'!$H$5:$H$9)/10</f>
        <v>372.31020000000001</v>
      </c>
      <c r="CJ16" s="16">
        <f>SUM('P27'!$I$5:$I$9)/10</f>
        <v>371.48640000000006</v>
      </c>
      <c r="CK16" s="16">
        <f>SUM('P28'!$G$5:$G$9)/10</f>
        <v>729.36369999999999</v>
      </c>
      <c r="CL16" s="16">
        <f>SUM('P28'!$H$5:$H$9)/10</f>
        <v>365.01350000000002</v>
      </c>
      <c r="CM16" s="16">
        <f>SUM('P28'!$I$5:$I$9)/10</f>
        <v>364.35019999999997</v>
      </c>
      <c r="CN16" s="16">
        <f>SUM('P29'!$G$5:$G$9)/10</f>
        <v>714.51980000000003</v>
      </c>
      <c r="CO16" s="16">
        <f>SUM('P29'!$H$5:$H$9)/10</f>
        <v>357.68259999999998</v>
      </c>
      <c r="CP16" s="16">
        <f>SUM('P29'!$I$5:$I$9)/10</f>
        <v>356.83730000000003</v>
      </c>
    </row>
    <row r="17" spans="1:94">
      <c r="A17" s="31" t="s">
        <v>150</v>
      </c>
      <c r="B17" s="916">
        <f>SUM('P01'!M32)/10</f>
        <v>1011.2</v>
      </c>
      <c r="C17" s="916">
        <f>SUM('P01'!M110)/10</f>
        <v>496.5</v>
      </c>
      <c r="D17" s="916">
        <f>SUM('P01'!M189)/10</f>
        <v>514.70000000000005</v>
      </c>
      <c r="E17" s="916">
        <f>SUM('P01'!N32)/10</f>
        <v>1063.2</v>
      </c>
      <c r="F17" s="916">
        <f>SUM('P01'!N110)/10</f>
        <v>521.79999999999995</v>
      </c>
      <c r="G17" s="916">
        <f>SUM('P01'!N189)/10</f>
        <v>541.4</v>
      </c>
      <c r="H17" s="16">
        <f>SUM('P02'!J102:J106)/10</f>
        <v>1024.5999999999999</v>
      </c>
      <c r="I17" s="16">
        <f>SUM('P02'!K102:K106)/10</f>
        <v>502.6</v>
      </c>
      <c r="J17" s="16">
        <f>SUM('P02'!L102:L106)/10</f>
        <v>522.20000000000005</v>
      </c>
      <c r="K17" s="16">
        <f>SUM('P03'!J33)/10</f>
        <v>966.6</v>
      </c>
      <c r="L17" s="16">
        <f>SUM('P03'!J111)/10</f>
        <v>474</v>
      </c>
      <c r="M17" s="16">
        <f>SUM('P03'!J189)/10</f>
        <v>492.6</v>
      </c>
      <c r="N17" s="16">
        <f>SUM('P03'!V33)/10</f>
        <v>898</v>
      </c>
      <c r="O17" s="16">
        <f>SUM('P03'!V111)/10</f>
        <v>440.6</v>
      </c>
      <c r="P17" s="16">
        <f>SUM('P03'!V189)/10</f>
        <v>457.4</v>
      </c>
      <c r="Q17" s="16">
        <f>SUM('P04'!$G$10:$G$14)/10</f>
        <v>855.24009999999998</v>
      </c>
      <c r="R17" s="16">
        <f>SUM('P04'!$H$10:$H$14)/10</f>
        <v>420.99530000000004</v>
      </c>
      <c r="S17" s="16">
        <f>SUM('P04'!$I$10:$I$14)/10</f>
        <v>434.24479999999994</v>
      </c>
      <c r="T17" s="16">
        <f>SUM('P05'!$G$10:$G$14)/10</f>
        <v>815.86300000000006</v>
      </c>
      <c r="U17" s="16">
        <f>SUM('P05'!$H$10:$H$14)/10</f>
        <v>401.79300000000001</v>
      </c>
      <c r="V17" s="16">
        <f>SUM('P05'!$I$10:$I$14)/10</f>
        <v>414.07</v>
      </c>
      <c r="W17" s="16">
        <f>SUM('P06'!$G$10:$G$14)/10</f>
        <v>780.00530000000003</v>
      </c>
      <c r="X17" s="16">
        <f>SUM('P06'!$H$10:$H$14)/10</f>
        <v>384.37790000000007</v>
      </c>
      <c r="Y17" s="16">
        <f>SUM('P06'!$I$10:$I$14)/10</f>
        <v>395.62729999999999</v>
      </c>
      <c r="Z17" s="16">
        <f>SUM('P07'!$G$10:$G$14)/10</f>
        <v>758.57410000000004</v>
      </c>
      <c r="AA17" s="16">
        <f>SUM('P07'!$H$10:$H$14)/10</f>
        <v>374.00830000000008</v>
      </c>
      <c r="AB17" s="16">
        <f>SUM('P07'!$I$10:$I$14)/10</f>
        <v>384.56589999999994</v>
      </c>
      <c r="AC17" s="16">
        <f>SUM('P08'!$G$10:$G$14)/10</f>
        <v>751.51490000000001</v>
      </c>
      <c r="AD17" s="16">
        <f>SUM('P08'!$H$10:$H$14)/10</f>
        <v>370.68630000000002</v>
      </c>
      <c r="AE17" s="16">
        <f>SUM('P08'!$I$10:$I$14)/10</f>
        <v>380.82859999999999</v>
      </c>
      <c r="AF17" s="16">
        <f>SUM('P09'!$G$10:$G$14)/10</f>
        <v>741.90390000000002</v>
      </c>
      <c r="AG17" s="16">
        <f>SUM('P09'!$H$10:$H$14)/10</f>
        <v>365.97919999999993</v>
      </c>
      <c r="AH17" s="16">
        <f>SUM('P09'!$I$10:$I$14)/10</f>
        <v>375.9246</v>
      </c>
      <c r="AI17" s="16">
        <f>SUM('P10'!$G$10:$G$14)/10</f>
        <v>736.59360000000004</v>
      </c>
      <c r="AJ17" s="16">
        <f>SUM('P10'!$H$10:$H$14)/10</f>
        <v>363.64850000000001</v>
      </c>
      <c r="AK17" s="16">
        <f>SUM('P10'!$I$10:$I$14)/10</f>
        <v>372.94510000000002</v>
      </c>
      <c r="AL17" s="16">
        <f>SUM('P11'!$G$10:$G$14)/10</f>
        <v>741.05790000000002</v>
      </c>
      <c r="AM17" s="16">
        <f>SUM('P11'!$H$10:$H$14)/10</f>
        <v>366.12309999999997</v>
      </c>
      <c r="AN17" s="16">
        <f>SUM('P11'!$I$10:$I$14)/10</f>
        <v>374.93489999999997</v>
      </c>
      <c r="AO17" s="16">
        <f>SUM('P12'!$G$10:$G$14)/10</f>
        <v>746.73520000000008</v>
      </c>
      <c r="AP17" s="16">
        <f>SUM('P12'!$H$10:$H$14)/10</f>
        <v>369.2808</v>
      </c>
      <c r="AQ17" s="16">
        <f>SUM('P12'!$I$10:$I$14)/10</f>
        <v>377.45439999999996</v>
      </c>
      <c r="AR17" s="16">
        <f>SUM('P13'!$G$10:$G$14)/10</f>
        <v>752.52639999999997</v>
      </c>
      <c r="AS17" s="16">
        <f>SUM('P13'!$H$10:$H$14)/10</f>
        <v>372.41210000000001</v>
      </c>
      <c r="AT17" s="16">
        <f>SUM('P13'!$I$10:$I$14)/10</f>
        <v>380.11430000000007</v>
      </c>
      <c r="AU17" s="16">
        <f>SUM('P14'!$G$10:$G$14)/10</f>
        <v>771.8377999999999</v>
      </c>
      <c r="AV17" s="16">
        <f>SUM('P14'!$H$10:$H$14)/10</f>
        <v>382.23969999999997</v>
      </c>
      <c r="AW17" s="16">
        <f>SUM('P14'!$I$10:$I$14)/10</f>
        <v>389.59789999999992</v>
      </c>
      <c r="AX17" s="16">
        <f>SUM('P15'!$G$10:$G$14)/10</f>
        <v>760.15219999999988</v>
      </c>
      <c r="AY17" s="16">
        <f>SUM('P15'!$H$10:$H$14)/10</f>
        <v>376.3639</v>
      </c>
      <c r="AZ17" s="16">
        <f>SUM('P15'!$I$10:$I$14)/10</f>
        <v>383.78820000000002</v>
      </c>
      <c r="BA17" s="16">
        <f>SUM('P16'!$G$10:$G$14)/10</f>
        <v>784.55889999999988</v>
      </c>
      <c r="BB17" s="16">
        <f>SUM('P16'!$H$10:$H$14)/10</f>
        <v>388.71899999999999</v>
      </c>
      <c r="BC17" s="16">
        <f>SUM('P16'!$I$10:$I$14)/10</f>
        <v>395.83979999999997</v>
      </c>
      <c r="BD17" s="16">
        <f>SUM('P17'!$G$10:$G$14)/10</f>
        <v>804.31320000000005</v>
      </c>
      <c r="BE17" s="16">
        <f>SUM('P17'!$H$10:$H$14)/10</f>
        <v>398.67899999999997</v>
      </c>
      <c r="BF17" s="16">
        <f>SUM('P17'!$I$10:$I$14)/10</f>
        <v>405.63419999999996</v>
      </c>
      <c r="BG17" s="16">
        <f>SUM('P18'!$G$10:$G$14)/10</f>
        <v>824.14279999999997</v>
      </c>
      <c r="BH17" s="16">
        <f>SUM('P18'!$H$10:$H$14)/10</f>
        <v>408.65659999999997</v>
      </c>
      <c r="BI17" s="16">
        <f>SUM('P18'!$I$10:$I$14)/10</f>
        <v>415.48609999999996</v>
      </c>
      <c r="BJ17" s="16">
        <f>SUM('P19'!$G$10:$G$14)/10</f>
        <v>836.4126</v>
      </c>
      <c r="BK17" s="16">
        <f>SUM('P19'!$H$10:$H$14)/10</f>
        <v>415.06149999999997</v>
      </c>
      <c r="BL17" s="16">
        <f>SUM('P19'!$I$10:$I$14)/10</f>
        <v>421.35119999999995</v>
      </c>
      <c r="BM17" s="16">
        <f>SUM('P20'!$G$10:$G$14)/10</f>
        <v>885.5157999999999</v>
      </c>
      <c r="BN17" s="16">
        <f>SUM('P20'!$H$10:$H$14)/10</f>
        <v>439.68779999999998</v>
      </c>
      <c r="BO17" s="16">
        <f>SUM('P20'!$I$10:$I$14)/10</f>
        <v>445.82789999999994</v>
      </c>
      <c r="BP17" s="16">
        <f>SUM('P21'!$G$10:$G$14)/10</f>
        <v>902.36939999999993</v>
      </c>
      <c r="BQ17" s="16">
        <f>SUM('P21'!$H$10:$H$14)/10</f>
        <v>448.31620000000004</v>
      </c>
      <c r="BR17" s="16">
        <f>SUM('P21'!$I$10:$I$14)/10</f>
        <v>454.05319999999995</v>
      </c>
      <c r="BS17" s="16">
        <f>SUM('P22'!$G$10:$G$14)/10</f>
        <v>922.45600000000013</v>
      </c>
      <c r="BT17" s="16">
        <f>SUM('P22'!$H$10:$H$14)/10</f>
        <v>458.37139999999999</v>
      </c>
      <c r="BU17" s="16">
        <f>SUM('P22'!$I$10:$I$14)/10</f>
        <v>464.0847</v>
      </c>
      <c r="BV17" s="16">
        <f>SUM('P23'!$G$10:$G$14)/10</f>
        <v>935.3528</v>
      </c>
      <c r="BW17" s="16">
        <f>SUM('P23'!$H$10:$H$14)/10</f>
        <v>465.13410000000005</v>
      </c>
      <c r="BX17" s="16">
        <f>SUM('P23'!$I$10:$I$14)/10</f>
        <v>470.21859999999998</v>
      </c>
      <c r="BY17" s="16">
        <f>SUM('P24'!$G$10:$G$14)/10</f>
        <v>935.50329999999997</v>
      </c>
      <c r="BZ17" s="16">
        <f>SUM('P24'!$H$10:$H$14)/10</f>
        <v>465.27089999999998</v>
      </c>
      <c r="CA17" s="16">
        <f>SUM('P24'!$I$10:$I$14)/10</f>
        <v>470.23229999999995</v>
      </c>
      <c r="CB17" s="16">
        <f>SUM('P25'!$G$10:$G$14)/10</f>
        <v>922.62040000000013</v>
      </c>
      <c r="CC17" s="16">
        <f>SUM('P25'!$H$10:$H$14)/10</f>
        <v>458.95289999999994</v>
      </c>
      <c r="CD17" s="16">
        <f>SUM('P25'!$I$10:$I$14)/10</f>
        <v>463.6678</v>
      </c>
      <c r="CE17" s="16">
        <f>SUM('P26'!$G$10:$G$14)/10</f>
        <v>896.93889999999988</v>
      </c>
      <c r="CF17" s="16">
        <f>SUM('P26'!$H$10:$H$14)/10</f>
        <v>446.1148</v>
      </c>
      <c r="CG17" s="16">
        <f>SUM('P26'!$I$10:$I$14)/10</f>
        <v>450.82409999999993</v>
      </c>
      <c r="CH17" s="16">
        <f>SUM('P27'!$G$10:$G$14)/10</f>
        <v>863.70630000000006</v>
      </c>
      <c r="CI17" s="16">
        <f>SUM('P27'!$H$10:$H$14)/10</f>
        <v>429.69380000000001</v>
      </c>
      <c r="CJ17" s="16">
        <f>SUM('P27'!$I$10:$I$14)/10</f>
        <v>434.01260000000002</v>
      </c>
      <c r="CK17" s="16">
        <f>SUM('P28'!$G$10:$G$14)/10</f>
        <v>827.85570000000007</v>
      </c>
      <c r="CL17" s="16">
        <f>SUM('P28'!$H$10:$H$14)/10</f>
        <v>411.70589999999993</v>
      </c>
      <c r="CM17" s="16">
        <f>SUM('P28'!$I$10:$I$14)/10</f>
        <v>416.14979999999997</v>
      </c>
      <c r="CN17" s="16">
        <f>SUM('P29'!$G$10:$G$14)/10</f>
        <v>798.04330000000004</v>
      </c>
      <c r="CO17" s="16">
        <f>SUM('P29'!$H$10:$H$14)/10</f>
        <v>396.79349999999999</v>
      </c>
      <c r="CP17" s="16">
        <f>SUM('P29'!$I$10:$I$14)/10</f>
        <v>401.24980000000005</v>
      </c>
    </row>
    <row r="18" spans="1:94">
      <c r="A18" s="31" t="s">
        <v>113</v>
      </c>
      <c r="B18" s="916">
        <f>SUM('P01'!M33)/10</f>
        <v>827.2</v>
      </c>
      <c r="C18" s="916">
        <f>SUM('P01'!M111)/10</f>
        <v>395.3</v>
      </c>
      <c r="D18" s="916">
        <f>SUM('P01'!M190)/10</f>
        <v>431.8</v>
      </c>
      <c r="E18" s="916">
        <f>SUM('P01'!N33)/10</f>
        <v>786.1</v>
      </c>
      <c r="F18" s="916">
        <f>SUM('P01'!N111)/10</f>
        <v>375.8</v>
      </c>
      <c r="G18" s="916">
        <f>SUM('P01'!N190)/10</f>
        <v>410.3</v>
      </c>
      <c r="H18" s="16">
        <f>SUM('P02'!J107:J111)/10</f>
        <v>820.5</v>
      </c>
      <c r="I18" s="16">
        <f>SUM('P02'!K107:K111)/10</f>
        <v>393.4</v>
      </c>
      <c r="J18" s="16">
        <f>SUM('P02'!L107:L111)/10</f>
        <v>427</v>
      </c>
      <c r="K18" s="16">
        <f>SUM('P03'!J34)/10</f>
        <v>869.9</v>
      </c>
      <c r="L18" s="16">
        <f>SUM('P03'!J112)/10</f>
        <v>418.3</v>
      </c>
      <c r="M18" s="16">
        <f>SUM('P03'!J190)/10</f>
        <v>451.6</v>
      </c>
      <c r="N18" s="16">
        <f>SUM('P03'!V34)/10</f>
        <v>915.4</v>
      </c>
      <c r="O18" s="16">
        <f>SUM('P03'!V112)/10</f>
        <v>441.4</v>
      </c>
      <c r="P18" s="16">
        <f>SUM('P03'!V190)/10</f>
        <v>474.1</v>
      </c>
      <c r="Q18" s="16">
        <f>SUM('P04'!$G$15:$G$19)/10</f>
        <v>975.91849999999999</v>
      </c>
      <c r="R18" s="16">
        <f>SUM('P04'!$H$15:$H$19)/10</f>
        <v>472.29640000000001</v>
      </c>
      <c r="S18" s="16">
        <f>SUM('P04'!$I$15:$I$19)/10</f>
        <v>503.62210000000005</v>
      </c>
      <c r="T18" s="16">
        <f>SUM('P05'!$G$15:$G$19)/10</f>
        <v>1027.3663000000001</v>
      </c>
      <c r="U18" s="16">
        <f>SUM('P05'!$H$15:$H$19)/10</f>
        <v>497.09719999999999</v>
      </c>
      <c r="V18" s="16">
        <f>SUM('P05'!$I$15:$I$19)/10</f>
        <v>530.26930000000016</v>
      </c>
      <c r="W18" s="16">
        <f>SUM('P06'!$G$15:$G$19)/10</f>
        <v>991.91129999999998</v>
      </c>
      <c r="X18" s="16">
        <f>SUM('P06'!$H$15:$H$19)/10</f>
        <v>479.68369999999993</v>
      </c>
      <c r="Y18" s="16">
        <f>SUM('P06'!$I$15:$I$19)/10</f>
        <v>512.22749999999996</v>
      </c>
      <c r="Z18" s="16">
        <f>SUM('P07'!$G$15:$G$19)/10</f>
        <v>936.59199999999998</v>
      </c>
      <c r="AA18" s="16">
        <f>SUM('P07'!$H$15:$H$19)/10</f>
        <v>453.03779999999995</v>
      </c>
      <c r="AB18" s="16">
        <f>SUM('P07'!$I$15:$I$19)/10</f>
        <v>483.55420000000004</v>
      </c>
      <c r="AC18" s="16">
        <f>SUM('P08'!$G$15:$G$19)/10</f>
        <v>870.48040000000003</v>
      </c>
      <c r="AD18" s="16">
        <f>SUM('P08'!$H$15:$H$19)/10</f>
        <v>421.38650000000007</v>
      </c>
      <c r="AE18" s="16">
        <f>SUM('P08'!$I$15:$I$19)/10</f>
        <v>449.09410000000008</v>
      </c>
      <c r="AF18" s="16">
        <f>SUM('P09'!$G$15:$G$19)/10</f>
        <v>823.92180000000008</v>
      </c>
      <c r="AG18" s="16">
        <f>SUM('P09'!$H$15:$H$19)/10</f>
        <v>399.29719999999998</v>
      </c>
      <c r="AH18" s="16">
        <f>SUM('P09'!$I$15:$I$19)/10</f>
        <v>424.62459999999999</v>
      </c>
      <c r="AI18" s="16">
        <f>SUM('P10'!$G$15:$G$19)/10</f>
        <v>786.34519999999998</v>
      </c>
      <c r="AJ18" s="16">
        <f>SUM('P10'!$H$15:$H$19)/10</f>
        <v>381.33000000000004</v>
      </c>
      <c r="AK18" s="16">
        <f>SUM('P10'!$I$15:$I$19)/10</f>
        <v>405.01509999999996</v>
      </c>
      <c r="AL18" s="16">
        <f>SUM('P11'!$G$15:$G$19)/10</f>
        <v>752.10540000000015</v>
      </c>
      <c r="AM18" s="16">
        <f>SUM('P11'!$H$15:$H$19)/10</f>
        <v>365.0215</v>
      </c>
      <c r="AN18" s="16">
        <f>SUM('P11'!$I$15:$I$19)/10</f>
        <v>387.0838</v>
      </c>
      <c r="AO18" s="16">
        <f>SUM('P12'!$G$15:$G$19)/10</f>
        <v>731.78300000000002</v>
      </c>
      <c r="AP18" s="16">
        <f>SUM('P12'!$H$15:$H$19)/10</f>
        <v>355.40809999999999</v>
      </c>
      <c r="AQ18" s="16">
        <f>SUM('P12'!$I$15:$I$19)/10</f>
        <v>376.37479999999999</v>
      </c>
      <c r="AR18" s="16">
        <f>SUM('P13'!$G$15:$G$19)/10</f>
        <v>725.30189999999993</v>
      </c>
      <c r="AS18" s="16">
        <f>SUM('P13'!$H$15:$H$19)/10</f>
        <v>352.47750000000002</v>
      </c>
      <c r="AT18" s="16">
        <f>SUM('P13'!$I$15:$I$19)/10</f>
        <v>372.82470000000001</v>
      </c>
      <c r="AU18" s="16">
        <f>SUM('P14'!$G$15:$G$19)/10</f>
        <v>716.34699999999998</v>
      </c>
      <c r="AV18" s="16">
        <f>SUM('P14'!$H$15:$H$19)/10</f>
        <v>348.21989999999994</v>
      </c>
      <c r="AW18" s="16">
        <f>SUM('P14'!$I$15:$I$19)/10</f>
        <v>368.12709999999998</v>
      </c>
      <c r="AX18" s="16">
        <f>SUM('P15'!$G$15:$G$19)/10</f>
        <v>711.49619999999993</v>
      </c>
      <c r="AY18" s="16">
        <f>SUM('P15'!$H$15:$H$19)/10</f>
        <v>346.19450000000001</v>
      </c>
      <c r="AZ18" s="16">
        <f>SUM('P15'!$I$15:$I$19)/10</f>
        <v>365.30169999999998</v>
      </c>
      <c r="BA18" s="16">
        <f>SUM('P16'!$G$15:$G$19)/10</f>
        <v>716.03660000000013</v>
      </c>
      <c r="BB18" s="16">
        <f>SUM('P16'!$H$15:$H$19)/10</f>
        <v>348.70730000000003</v>
      </c>
      <c r="BC18" s="16">
        <f>SUM('P16'!$I$15:$I$19)/10</f>
        <v>367.32920000000001</v>
      </c>
      <c r="BD18" s="16">
        <f>SUM('P17'!$G$15:$G$19)/10</f>
        <v>721.78819999999996</v>
      </c>
      <c r="BE18" s="16">
        <f>SUM('P17'!$H$15:$H$19)/10</f>
        <v>351.90029999999996</v>
      </c>
      <c r="BF18" s="16">
        <f>SUM('P17'!$I$15:$I$19)/10</f>
        <v>369.88789999999995</v>
      </c>
      <c r="BG18" s="16">
        <f>SUM('P18'!$G$15:$G$19)/10</f>
        <v>727.68770000000006</v>
      </c>
      <c r="BH18" s="16">
        <f>SUM('P18'!$H$15:$H$19)/10</f>
        <v>355.09449999999998</v>
      </c>
      <c r="BI18" s="16">
        <f>SUM('P18'!$I$15:$I$19)/10</f>
        <v>372.5933</v>
      </c>
      <c r="BJ18" s="16">
        <f>SUM('P19'!$G$15:$G$19)/10</f>
        <v>746.67719999999997</v>
      </c>
      <c r="BK18" s="16">
        <f>SUM('P19'!$H$15:$H$19)/10</f>
        <v>364.68410000000006</v>
      </c>
      <c r="BL18" s="16">
        <f>SUM('P19'!$I$15:$I$19)/10</f>
        <v>381.99310000000003</v>
      </c>
      <c r="BM18" s="16">
        <f>SUM('P20'!$G$15:$G$19)/10</f>
        <v>735.44820000000004</v>
      </c>
      <c r="BN18" s="16">
        <f>SUM('P20'!$H$15:$H$19)/10</f>
        <v>359.1189</v>
      </c>
      <c r="BO18" s="16">
        <f>SUM('P20'!$I$15:$I$19)/10</f>
        <v>376.32939999999996</v>
      </c>
      <c r="BP18" s="16">
        <f>SUM('P21'!$G$15:$G$19)/10</f>
        <v>759.38030000000003</v>
      </c>
      <c r="BQ18" s="16">
        <f>SUM('P21'!$H$15:$H$19)/10</f>
        <v>371.13199999999995</v>
      </c>
      <c r="BR18" s="16">
        <f>SUM('P21'!$I$15:$I$19)/10</f>
        <v>388.24849999999998</v>
      </c>
      <c r="BS18" s="16">
        <f>SUM('P22'!$G$15:$G$19)/10</f>
        <v>778.79610000000014</v>
      </c>
      <c r="BT18" s="16">
        <f>SUM('P22'!$H$15:$H$19)/10</f>
        <v>380.846</v>
      </c>
      <c r="BU18" s="16">
        <f>SUM('P22'!$I$15:$I$19)/10</f>
        <v>397.95</v>
      </c>
      <c r="BV18" s="16">
        <f>SUM('P23'!$G$15:$G$19)/10</f>
        <v>798.29090000000008</v>
      </c>
      <c r="BW18" s="16">
        <f>SUM('P23'!$H$15:$H$19)/10</f>
        <v>390.58100000000002</v>
      </c>
      <c r="BX18" s="16">
        <f>SUM('P23'!$I$15:$I$19)/10</f>
        <v>407.70989999999995</v>
      </c>
      <c r="BY18" s="16">
        <f>SUM('P24'!$G$15:$G$19)/10</f>
        <v>810.51250000000005</v>
      </c>
      <c r="BZ18" s="16">
        <f>SUM('P24'!$H$15:$H$19)/10</f>
        <v>396.93959999999998</v>
      </c>
      <c r="CA18" s="16">
        <f>SUM('P24'!$I$15:$I$19)/10</f>
        <v>413.57309999999995</v>
      </c>
      <c r="CB18" s="16">
        <f>SUM('P25'!$G$15:$G$19)/10</f>
        <v>858.15840000000003</v>
      </c>
      <c r="CC18" s="16">
        <f>SUM('P25'!$H$15:$H$19)/10</f>
        <v>420.52769999999998</v>
      </c>
      <c r="CD18" s="16">
        <f>SUM('P25'!$I$15:$I$19)/10</f>
        <v>437.63069999999999</v>
      </c>
      <c r="CE18" s="16">
        <f>SUM('P26'!$G$15:$G$19)/10</f>
        <v>874.76430000000005</v>
      </c>
      <c r="CF18" s="16">
        <f>SUM('P26'!$H$15:$H$19)/10</f>
        <v>428.97149999999999</v>
      </c>
      <c r="CG18" s="16">
        <f>SUM('P26'!$I$15:$I$19)/10</f>
        <v>445.79290000000003</v>
      </c>
      <c r="CH18" s="16">
        <f>SUM('P27'!$G$15:$G$19)/10</f>
        <v>894.4846</v>
      </c>
      <c r="CI18" s="16">
        <f>SUM('P27'!$H$15:$H$19)/10</f>
        <v>438.76139999999998</v>
      </c>
      <c r="CJ18" s="16">
        <f>SUM('P27'!$I$15:$I$19)/10</f>
        <v>455.72320000000002</v>
      </c>
      <c r="CK18" s="16">
        <f>SUM('P28'!$G$15:$G$19)/10</f>
        <v>907.19110000000001</v>
      </c>
      <c r="CL18" s="16">
        <f>SUM('P28'!$H$15:$H$19)/10</f>
        <v>445.37569999999994</v>
      </c>
      <c r="CM18" s="16">
        <f>SUM('P28'!$I$15:$I$19)/10</f>
        <v>461.81530000000004</v>
      </c>
      <c r="CN18" s="16">
        <f>SUM('P29'!$G$15:$G$19)/10</f>
        <v>907.47520000000009</v>
      </c>
      <c r="CO18" s="16">
        <f>SUM('P29'!$H$15:$H$19)/10</f>
        <v>445.59670000000006</v>
      </c>
      <c r="CP18" s="16">
        <f>SUM('P29'!$I$15:$I$19)/10</f>
        <v>461.87860000000012</v>
      </c>
    </row>
    <row r="19" spans="1:94">
      <c r="A19" s="31" t="s">
        <v>114</v>
      </c>
      <c r="B19" s="916">
        <f>SUM('P01'!M34)/10</f>
        <v>701.8</v>
      </c>
      <c r="C19" s="916">
        <f>SUM('P01'!M112)/10</f>
        <v>324.89999999999998</v>
      </c>
      <c r="D19" s="916">
        <f>SUM('P01'!M191)/10</f>
        <v>376.9</v>
      </c>
      <c r="E19" s="916">
        <f>SUM('P01'!N34)/10</f>
        <v>718.4</v>
      </c>
      <c r="F19" s="916">
        <f>SUM('P01'!N112)/10</f>
        <v>333.5</v>
      </c>
      <c r="G19" s="916">
        <f>SUM('P01'!N191)/10</f>
        <v>384.8</v>
      </c>
      <c r="H19" s="16">
        <f>SUM('P02'!J112:J116)/10</f>
        <v>739.6</v>
      </c>
      <c r="I19" s="16">
        <f>SUM('P02'!K112:K116)/10</f>
        <v>344</v>
      </c>
      <c r="J19" s="16">
        <f>SUM('P02'!L112:L116)/10</f>
        <v>395.6</v>
      </c>
      <c r="K19" s="16">
        <f>SUM('P03'!J35)/10</f>
        <v>759.6</v>
      </c>
      <c r="L19" s="16">
        <f>SUM('P03'!J113)/10</f>
        <v>353.7</v>
      </c>
      <c r="M19" s="16">
        <f>SUM('P03'!J191)/10</f>
        <v>406</v>
      </c>
      <c r="N19" s="16">
        <f>SUM('P03'!V35)/10</f>
        <v>792.8</v>
      </c>
      <c r="O19" s="16">
        <f>SUM('P03'!V113)/10</f>
        <v>368.9</v>
      </c>
      <c r="P19" s="16">
        <f>SUM('P03'!V191)/10</f>
        <v>423.9</v>
      </c>
      <c r="Q19" s="16">
        <f>SUM('P04'!$G$20:$G$24)/10</f>
        <v>778.65470000000005</v>
      </c>
      <c r="R19" s="16">
        <f>SUM('P04'!$H$20:$H$24)/10</f>
        <v>362.46989999999994</v>
      </c>
      <c r="S19" s="16">
        <f>SUM('P04'!$I$20:$I$24)/10</f>
        <v>416.1848</v>
      </c>
      <c r="T19" s="16">
        <f>SUM('P05'!$G$20:$G$24)/10</f>
        <v>740.82599999999991</v>
      </c>
      <c r="U19" s="16">
        <f>SUM('P05'!$H$20:$H$24)/10</f>
        <v>345.25540000000007</v>
      </c>
      <c r="V19" s="16">
        <f>SUM('P05'!$I$20:$I$24)/10</f>
        <v>395.57060000000001</v>
      </c>
      <c r="W19" s="16">
        <f>SUM('P06'!$G$20:$G$24)/10</f>
        <v>775.20320000000015</v>
      </c>
      <c r="X19" s="16">
        <f>SUM('P06'!$H$20:$H$24)/10</f>
        <v>363.17680000000001</v>
      </c>
      <c r="Y19" s="16">
        <f>SUM('P06'!$I$20:$I$24)/10</f>
        <v>412.02640000000008</v>
      </c>
      <c r="Z19" s="16">
        <f>SUM('P07'!$G$20:$G$24)/10</f>
        <v>824.19409999999993</v>
      </c>
      <c r="AA19" s="16">
        <f>SUM('P07'!$H$20:$H$24)/10</f>
        <v>387.5496</v>
      </c>
      <c r="AB19" s="16">
        <f>SUM('P07'!$I$20:$I$24)/10</f>
        <v>436.64440000000002</v>
      </c>
      <c r="AC19" s="16">
        <f>SUM('P08'!$G$20:$G$24)/10</f>
        <v>869.44910000000004</v>
      </c>
      <c r="AD19" s="16">
        <f>SUM('P08'!$H$20:$H$24)/10</f>
        <v>410.22070000000002</v>
      </c>
      <c r="AE19" s="16">
        <f>SUM('P08'!$I$20:$I$24)/10</f>
        <v>459.22839999999997</v>
      </c>
      <c r="AF19" s="16">
        <f>SUM('P09'!$G$20:$G$24)/10</f>
        <v>923.28600000000006</v>
      </c>
      <c r="AG19" s="16">
        <f>SUM('P09'!$H$20:$H$24)/10</f>
        <v>436.17970000000003</v>
      </c>
      <c r="AH19" s="16">
        <f>SUM('P09'!$I$20:$I$24)/10</f>
        <v>487.10630000000003</v>
      </c>
      <c r="AI19" s="16">
        <f>SUM('P10'!$G$20:$G$24)/10</f>
        <v>971.52970000000005</v>
      </c>
      <c r="AJ19" s="16">
        <f>SUM('P10'!$H$20:$H$24)/10</f>
        <v>458.78550000000007</v>
      </c>
      <c r="AK19" s="16">
        <f>SUM('P10'!$I$20:$I$24)/10</f>
        <v>512.74419999999998</v>
      </c>
      <c r="AL19" s="16">
        <f>SUM('P11'!$G$20:$G$24)/10</f>
        <v>938.29869999999994</v>
      </c>
      <c r="AM19" s="16">
        <f>SUM('P11'!$H$20:$H$24)/10</f>
        <v>442.88829999999996</v>
      </c>
      <c r="AN19" s="16">
        <f>SUM('P11'!$I$20:$I$24)/10</f>
        <v>495.41029999999989</v>
      </c>
      <c r="AO19" s="16">
        <f>SUM('P12'!$G$20:$G$24)/10</f>
        <v>886.38700000000006</v>
      </c>
      <c r="AP19" s="16">
        <f>SUM('P12'!$H$20:$H$24)/10</f>
        <v>418.55220000000008</v>
      </c>
      <c r="AQ19" s="16">
        <f>SUM('P12'!$I$20:$I$24)/10</f>
        <v>467.83479999999997</v>
      </c>
      <c r="AR19" s="16">
        <f>SUM('P13'!$G$20:$G$24)/10</f>
        <v>824.34220000000005</v>
      </c>
      <c r="AS19" s="16">
        <f>SUM('P13'!$H$20:$H$24)/10</f>
        <v>389.65559999999999</v>
      </c>
      <c r="AT19" s="16">
        <f>SUM('P13'!$I$20:$I$24)/10</f>
        <v>434.6866</v>
      </c>
      <c r="AU19" s="16">
        <f>SUM('P14'!$G$20:$G$24)/10</f>
        <v>780.76549999999986</v>
      </c>
      <c r="AV19" s="16">
        <f>SUM('P14'!$H$20:$H$24)/10</f>
        <v>369.5752</v>
      </c>
      <c r="AW19" s="16">
        <f>SUM('P14'!$I$20:$I$24)/10</f>
        <v>411.19030000000004</v>
      </c>
      <c r="AX19" s="16">
        <f>SUM('P15'!$G$20:$G$24)/10</f>
        <v>745.6241</v>
      </c>
      <c r="AY19" s="16">
        <f>SUM('P15'!$H$20:$H$24)/10</f>
        <v>353.25400000000002</v>
      </c>
      <c r="AZ19" s="16">
        <f>SUM('P15'!$I$20:$I$24)/10</f>
        <v>392.37020000000001</v>
      </c>
      <c r="BA19" s="16">
        <f>SUM('P16'!$G$20:$G$24)/10</f>
        <v>713.55449999999996</v>
      </c>
      <c r="BB19" s="16">
        <f>SUM('P16'!$H$20:$H$24)/10</f>
        <v>338.40869999999995</v>
      </c>
      <c r="BC19" s="16">
        <f>SUM('P16'!$I$20:$I$24)/10</f>
        <v>375.14589999999998</v>
      </c>
      <c r="BD19" s="16">
        <f>SUM('P17'!$G$20:$G$24)/10</f>
        <v>694.7011</v>
      </c>
      <c r="BE19" s="16">
        <f>SUM('P17'!$H$20:$H$24)/10</f>
        <v>329.77820000000003</v>
      </c>
      <c r="BF19" s="16">
        <f>SUM('P17'!$I$20:$I$24)/10</f>
        <v>364.92270000000002</v>
      </c>
      <c r="BG19" s="16">
        <f>SUM('P18'!$G$20:$G$24)/10</f>
        <v>688.9547</v>
      </c>
      <c r="BH19" s="16">
        <f>SUM('P18'!$H$20:$H$24)/10</f>
        <v>327.33000000000004</v>
      </c>
      <c r="BI19" s="16">
        <f>SUM('P18'!$I$20:$I$24)/10</f>
        <v>361.62479999999999</v>
      </c>
      <c r="BJ19" s="16">
        <f>SUM('P19'!$G$20:$G$24)/10</f>
        <v>680.84820000000002</v>
      </c>
      <c r="BK19" s="16">
        <f>SUM('P19'!$H$20:$H$24)/10</f>
        <v>323.63940000000002</v>
      </c>
      <c r="BL19" s="16">
        <f>SUM('P19'!$I$20:$I$24)/10</f>
        <v>357.20860000000005</v>
      </c>
      <c r="BM19" s="16">
        <f>SUM('P20'!$G$20:$G$24)/10</f>
        <v>676.57640000000004</v>
      </c>
      <c r="BN19" s="16">
        <f>SUM('P20'!$H$20:$H$24)/10</f>
        <v>321.98599999999999</v>
      </c>
      <c r="BO19" s="16">
        <f>SUM('P20'!$I$20:$I$24)/10</f>
        <v>354.59049999999996</v>
      </c>
      <c r="BP19" s="16">
        <f>SUM('P21'!$G$20:$G$24)/10</f>
        <v>681.16290000000004</v>
      </c>
      <c r="BQ19" s="16">
        <f>SUM('P21'!$H$20:$H$24)/10</f>
        <v>324.50439999999998</v>
      </c>
      <c r="BR19" s="16">
        <f>SUM('P21'!$I$20:$I$24)/10</f>
        <v>356.65870000000001</v>
      </c>
      <c r="BS19" s="16">
        <f>SUM('P22'!$G$20:$G$24)/10</f>
        <v>686.95699999999999</v>
      </c>
      <c r="BT19" s="16">
        <f>SUM('P22'!$H$20:$H$24)/10</f>
        <v>327.69560000000001</v>
      </c>
      <c r="BU19" s="16">
        <f>SUM('P22'!$I$20:$I$24)/10</f>
        <v>359.26159999999999</v>
      </c>
      <c r="BV19" s="16">
        <f>SUM('P23'!$G$20:$G$24)/10</f>
        <v>692.94689999999991</v>
      </c>
      <c r="BW19" s="16">
        <f>SUM('P23'!$H$20:$H$24)/10</f>
        <v>330.92469999999997</v>
      </c>
      <c r="BX19" s="16">
        <f>SUM('P23'!$I$20:$I$24)/10</f>
        <v>362.0222</v>
      </c>
      <c r="BY19" s="16">
        <f>SUM('P24'!$G$20:$G$24)/10</f>
        <v>711.42160000000001</v>
      </c>
      <c r="BZ19" s="16">
        <f>SUM('P24'!$H$20:$H$24)/10</f>
        <v>340.12649999999996</v>
      </c>
      <c r="CA19" s="16">
        <f>SUM('P24'!$I$20:$I$24)/10</f>
        <v>371.29519999999997</v>
      </c>
      <c r="CB19" s="16">
        <f>SUM('P25'!$G$20:$G$24)/10</f>
        <v>700.79099999999994</v>
      </c>
      <c r="CC19" s="16">
        <f>SUM('P25'!$H$20:$H$24)/10</f>
        <v>334.96759999999995</v>
      </c>
      <c r="CD19" s="16">
        <f>SUM('P25'!$I$20:$I$24)/10</f>
        <v>365.82339999999999</v>
      </c>
      <c r="CE19" s="16">
        <f>SUM('P26'!$G$20:$G$24)/10</f>
        <v>723.98950000000002</v>
      </c>
      <c r="CF19" s="16">
        <f>SUM('P26'!$H$20:$H$24)/10</f>
        <v>346.44439999999997</v>
      </c>
      <c r="CG19" s="16">
        <f>SUM('P26'!$I$20:$I$24)/10</f>
        <v>377.54509999999999</v>
      </c>
      <c r="CH19" s="16">
        <f>SUM('P27'!$G$20:$G$24)/10</f>
        <v>742.86449999999991</v>
      </c>
      <c r="CI19" s="16">
        <f>SUM('P27'!$H$20:$H$24)/10</f>
        <v>355.7593</v>
      </c>
      <c r="CJ19" s="16">
        <f>SUM('P27'!$I$20:$I$24)/10</f>
        <v>387.10520000000008</v>
      </c>
      <c r="CK19" s="16">
        <f>SUM('P28'!$G$20:$G$24)/10</f>
        <v>761.82349999999997</v>
      </c>
      <c r="CL19" s="16">
        <f>SUM('P28'!$H$20:$H$24)/10</f>
        <v>365.09890000000001</v>
      </c>
      <c r="CM19" s="16">
        <f>SUM('P28'!$I$20:$I$24)/10</f>
        <v>396.72459999999995</v>
      </c>
      <c r="CN19" s="16">
        <f>SUM('P29'!$G$20:$G$24)/10</f>
        <v>773.91570000000013</v>
      </c>
      <c r="CO19" s="16">
        <f>SUM('P29'!$H$20:$H$24)/10</f>
        <v>371.33680000000004</v>
      </c>
      <c r="CP19" s="16">
        <f>SUM('P29'!$I$20:$I$24)/10</f>
        <v>402.57869999999997</v>
      </c>
    </row>
    <row r="20" spans="1:94">
      <c r="A20" s="31" t="s">
        <v>115</v>
      </c>
      <c r="B20" s="916">
        <f>SUM('P01'!M35)/10</f>
        <v>599.20000000000005</v>
      </c>
      <c r="C20" s="916">
        <f>SUM('P01'!M113)/10</f>
        <v>260.10000000000002</v>
      </c>
      <c r="D20" s="916">
        <f>SUM('P01'!M192)/10</f>
        <v>339.1</v>
      </c>
      <c r="E20" s="916">
        <f>SUM('P01'!N35)/10</f>
        <v>614.29999999999995</v>
      </c>
      <c r="F20" s="916">
        <f>SUM('P01'!N113)/10</f>
        <v>267.89999999999998</v>
      </c>
      <c r="G20" s="916">
        <f>SUM('P01'!N192)/10</f>
        <v>346.4</v>
      </c>
      <c r="H20" s="16">
        <f>SUM('P02'!J117:J121)/10</f>
        <v>625.29999999999995</v>
      </c>
      <c r="I20" s="16">
        <f>SUM('P02'!K117:K121)/10</f>
        <v>273.8</v>
      </c>
      <c r="J20" s="16">
        <f>SUM('P02'!L117:L121)/10</f>
        <v>351.4</v>
      </c>
      <c r="K20" s="16">
        <f>SUM('P03'!J36)/10</f>
        <v>630.20000000000005</v>
      </c>
      <c r="L20" s="16">
        <f>SUM('P03'!J114)/10</f>
        <v>277.2</v>
      </c>
      <c r="M20" s="16">
        <f>SUM('P03'!J192)/10</f>
        <v>352.9</v>
      </c>
      <c r="N20" s="16">
        <f>SUM('P03'!V36)/10</f>
        <v>626.9</v>
      </c>
      <c r="O20" s="16">
        <f>SUM('P03'!V114)/10</f>
        <v>276.8</v>
      </c>
      <c r="P20" s="16">
        <f>SUM('P03'!V192)/10</f>
        <v>350.1</v>
      </c>
      <c r="Q20" s="16">
        <f>SUM('P04'!$G$25:$G$29)/10</f>
        <v>635.35030000000006</v>
      </c>
      <c r="R20" s="16">
        <f>SUM('P04'!$H$25:$H$29)/10</f>
        <v>281.70009999999996</v>
      </c>
      <c r="S20" s="16">
        <f>SUM('P04'!$I$25:$I$29)/10</f>
        <v>353.65019999999998</v>
      </c>
      <c r="T20" s="16">
        <f>SUM('P05'!$G$25:$G$29)/10</f>
        <v>652.46769999999992</v>
      </c>
      <c r="U20" s="16">
        <f>SUM('P05'!$H$25:$H$29)/10</f>
        <v>290.50869999999998</v>
      </c>
      <c r="V20" s="16">
        <f>SUM('P05'!$I$25:$I$29)/10</f>
        <v>361.95909999999998</v>
      </c>
      <c r="W20" s="16">
        <f>SUM('P06'!$G$25:$G$29)/10</f>
        <v>673.76840000000016</v>
      </c>
      <c r="X20" s="16">
        <f>SUM('P06'!$H$25:$H$29)/10</f>
        <v>300.9171</v>
      </c>
      <c r="Y20" s="16">
        <f>SUM('P06'!$I$25:$I$29)/10</f>
        <v>372.85130000000004</v>
      </c>
      <c r="Z20" s="16">
        <f>SUM('P07'!$G$25:$G$29)/10</f>
        <v>693.35490000000004</v>
      </c>
      <c r="AA20" s="16">
        <f>SUM('P07'!$H$25:$H$29)/10</f>
        <v>310.36240000000004</v>
      </c>
      <c r="AB20" s="16">
        <f>SUM('P07'!$I$25:$I$29)/10</f>
        <v>382.99259999999992</v>
      </c>
      <c r="AC20" s="16">
        <f>SUM('P08'!$G$25:$G$29)/10</f>
        <v>724.56119999999999</v>
      </c>
      <c r="AD20" s="16">
        <f>SUM('P08'!$H$25:$H$29)/10</f>
        <v>324.4212</v>
      </c>
      <c r="AE20" s="16">
        <f>SUM('P08'!$I$25:$I$29)/10</f>
        <v>400.14</v>
      </c>
      <c r="AF20" s="16">
        <f>SUM('P09'!$G$25:$G$29)/10</f>
        <v>711.13869999999997</v>
      </c>
      <c r="AG20" s="16">
        <f>SUM('P09'!$H$25:$H$29)/10</f>
        <v>318.37810000000002</v>
      </c>
      <c r="AH20" s="16">
        <f>SUM('P09'!$I$25:$I$29)/10</f>
        <v>392.7604</v>
      </c>
      <c r="AI20" s="16">
        <f>SUM('P10'!$G$25:$G$29)/10</f>
        <v>676.91650000000004</v>
      </c>
      <c r="AJ20" s="16">
        <f>SUM('P10'!$H$25:$H$29)/10</f>
        <v>303.46940000000001</v>
      </c>
      <c r="AK20" s="16">
        <f>SUM('P10'!$I$25:$I$29)/10</f>
        <v>373.44709999999998</v>
      </c>
      <c r="AL20" s="16">
        <f>SUM('P11'!$G$25:$G$29)/10</f>
        <v>710.18680000000006</v>
      </c>
      <c r="AM20" s="16">
        <f>SUM('P11'!$H$25:$H$29)/10</f>
        <v>320.44359999999995</v>
      </c>
      <c r="AN20" s="16">
        <f>SUM('P11'!$I$25:$I$29)/10</f>
        <v>389.74349999999998</v>
      </c>
      <c r="AO20" s="16">
        <f>SUM('P12'!$G$25:$G$29)/10</f>
        <v>756.72529999999995</v>
      </c>
      <c r="AP20" s="16">
        <f>SUM('P12'!$H$25:$H$29)/10</f>
        <v>343.00739999999996</v>
      </c>
      <c r="AQ20" s="16">
        <f>SUM('P12'!$I$25:$I$29)/10</f>
        <v>413.71789999999999</v>
      </c>
      <c r="AR20" s="16">
        <f>SUM('P13'!$G$25:$G$29)/10</f>
        <v>799.7014999999999</v>
      </c>
      <c r="AS20" s="16">
        <f>SUM('P13'!$H$25:$H$29)/10</f>
        <v>363.97140000000002</v>
      </c>
      <c r="AT20" s="16">
        <f>SUM('P13'!$I$25:$I$29)/10</f>
        <v>435.73009999999994</v>
      </c>
      <c r="AU20" s="16">
        <f>SUM('P14'!$G$25:$G$29)/10</f>
        <v>849.19290000000001</v>
      </c>
      <c r="AV20" s="16">
        <f>SUM('P14'!$H$25:$H$29)/10</f>
        <v>386.96140000000003</v>
      </c>
      <c r="AW20" s="16">
        <f>SUM('P14'!$I$25:$I$29)/10</f>
        <v>462.23159999999996</v>
      </c>
      <c r="AX20" s="16">
        <f>SUM('P15'!$G$25:$G$29)/10</f>
        <v>892.62720000000013</v>
      </c>
      <c r="AY20" s="16">
        <f>SUM('P15'!$H$25:$H$29)/10</f>
        <v>406.39029999999997</v>
      </c>
      <c r="AZ20" s="16">
        <f>SUM('P15'!$I$25:$I$29)/10</f>
        <v>486.23680000000002</v>
      </c>
      <c r="BA20" s="16">
        <f>SUM('P16'!$G$25:$G$29)/10</f>
        <v>862.43780000000004</v>
      </c>
      <c r="BB20" s="16">
        <f>SUM('P16'!$H$25:$H$29)/10</f>
        <v>392.49159999999995</v>
      </c>
      <c r="BC20" s="16">
        <f>SUM('P16'!$I$25:$I$29)/10</f>
        <v>469.94619999999998</v>
      </c>
      <c r="BD20" s="16">
        <f>SUM('P17'!$G$25:$G$29)/10</f>
        <v>815.28719999999998</v>
      </c>
      <c r="BE20" s="16">
        <f>SUM('P17'!$H$25:$H$29)/10</f>
        <v>371.26039999999995</v>
      </c>
      <c r="BF20" s="16">
        <f>SUM('P17'!$I$25:$I$29)/10</f>
        <v>444.02679999999998</v>
      </c>
      <c r="BG20" s="16">
        <f>SUM('P18'!$G$25:$G$29)/10</f>
        <v>758.98080000000004</v>
      </c>
      <c r="BH20" s="16">
        <f>SUM('P18'!$H$25:$H$29)/10</f>
        <v>346.10329999999999</v>
      </c>
      <c r="BI20" s="16">
        <f>SUM('P18'!$I$25:$I$29)/10</f>
        <v>412.8777</v>
      </c>
      <c r="BJ20" s="16">
        <f>SUM('P19'!$G$25:$G$29)/10</f>
        <v>719.60849999999994</v>
      </c>
      <c r="BK20" s="16">
        <f>SUM('P19'!$H$25:$H$29)/10</f>
        <v>328.7414</v>
      </c>
      <c r="BL20" s="16">
        <f>SUM('P19'!$I$25:$I$29)/10</f>
        <v>390.86709999999999</v>
      </c>
      <c r="BM20" s="16">
        <f>SUM('P20'!$G$25:$G$29)/10</f>
        <v>687.89580000000001</v>
      </c>
      <c r="BN20" s="16">
        <f>SUM('P20'!$H$25:$H$29)/10</f>
        <v>314.6438</v>
      </c>
      <c r="BO20" s="16">
        <f>SUM('P20'!$I$25:$I$29)/10</f>
        <v>373.25200000000001</v>
      </c>
      <c r="BP20" s="16">
        <f>SUM('P21'!$G$25:$G$29)/10</f>
        <v>658.87800000000004</v>
      </c>
      <c r="BQ20" s="16">
        <f>SUM('P21'!$H$25:$H$29)/10</f>
        <v>301.77420000000001</v>
      </c>
      <c r="BR20" s="16">
        <f>SUM('P21'!$I$25:$I$29)/10</f>
        <v>357.10379999999998</v>
      </c>
      <c r="BS20" s="16">
        <f>SUM('P22'!$G$25:$G$29)/10</f>
        <v>642.08549999999991</v>
      </c>
      <c r="BT20" s="16">
        <f>SUM('P22'!$H$25:$H$29)/10</f>
        <v>294.46069999999997</v>
      </c>
      <c r="BU20" s="16">
        <f>SUM('P22'!$I$25:$I$29)/10</f>
        <v>347.62469999999996</v>
      </c>
      <c r="BV20" s="16">
        <f>SUM('P23'!$G$25:$G$29)/10</f>
        <v>637.35110000000009</v>
      </c>
      <c r="BW20" s="16">
        <f>SUM('P23'!$H$25:$H$29)/10</f>
        <v>292.63749999999999</v>
      </c>
      <c r="BX20" s="16">
        <f>SUM('P23'!$I$25:$I$29)/10</f>
        <v>344.71359999999999</v>
      </c>
      <c r="BY20" s="16">
        <f>SUM('P24'!$G$25:$G$29)/10</f>
        <v>630.42380000000003</v>
      </c>
      <c r="BZ20" s="16">
        <f>SUM('P24'!$H$25:$H$29)/10</f>
        <v>289.69420000000002</v>
      </c>
      <c r="CA20" s="16">
        <f>SUM('P24'!$I$25:$I$29)/10</f>
        <v>340.7296</v>
      </c>
      <c r="CB20" s="16">
        <f>SUM('P25'!$G$25:$G$29)/10</f>
        <v>626.94579999999996</v>
      </c>
      <c r="CC20" s="16">
        <f>SUM('P25'!$H$25:$H$29)/10</f>
        <v>288.5188</v>
      </c>
      <c r="CD20" s="16">
        <f>SUM('P25'!$I$25:$I$29)/10</f>
        <v>338.42680000000001</v>
      </c>
      <c r="CE20" s="16">
        <f>SUM('P26'!$G$25:$G$29)/10</f>
        <v>631.55309999999997</v>
      </c>
      <c r="CF20" s="16">
        <f>SUM('P26'!$H$25:$H$29)/10</f>
        <v>291.0027</v>
      </c>
      <c r="CG20" s="16">
        <f>SUM('P26'!$I$25:$I$29)/10</f>
        <v>340.5505</v>
      </c>
      <c r="CH20" s="16">
        <f>SUM('P27'!$G$25:$G$29)/10</f>
        <v>637.37020000000007</v>
      </c>
      <c r="CI20" s="16">
        <f>SUM('P27'!$H$25:$H$29)/10</f>
        <v>294.15039999999999</v>
      </c>
      <c r="CJ20" s="16">
        <f>SUM('P27'!$I$25:$I$29)/10</f>
        <v>343.21989999999994</v>
      </c>
      <c r="CK20" s="16">
        <f>SUM('P28'!$G$25:$G$29)/10</f>
        <v>643.45929999999998</v>
      </c>
      <c r="CL20" s="16">
        <f>SUM('P28'!$H$25:$H$29)/10</f>
        <v>297.39009999999996</v>
      </c>
      <c r="CM20" s="16">
        <f>SUM('P28'!$I$25:$I$29)/10</f>
        <v>346.06920000000002</v>
      </c>
      <c r="CN20" s="16">
        <f>SUM('P29'!$G$25:$G$29)/10</f>
        <v>661.16859999999997</v>
      </c>
      <c r="CO20" s="16">
        <f>SUM('P29'!$H$25:$H$29)/10</f>
        <v>306.01369999999997</v>
      </c>
      <c r="CP20" s="16">
        <f>SUM('P29'!$I$25:$I$29)/10</f>
        <v>355.15500000000009</v>
      </c>
    </row>
    <row r="21" spans="1:94">
      <c r="A21" s="31" t="s">
        <v>116</v>
      </c>
      <c r="B21" s="916">
        <f>SUM('P01'!M36)/10</f>
        <v>437.6</v>
      </c>
      <c r="C21" s="916">
        <f>SUM('P01'!M114)/10</f>
        <v>170.5</v>
      </c>
      <c r="D21" s="916">
        <f>SUM('P01'!M193)/10</f>
        <v>267.10000000000002</v>
      </c>
      <c r="E21" s="916">
        <f>SUM('P01'!N36)/10</f>
        <v>449.4</v>
      </c>
      <c r="F21" s="916">
        <f>SUM('P01'!N114)/10</f>
        <v>176.3</v>
      </c>
      <c r="G21" s="916">
        <f>SUM('P01'!N193)/10</f>
        <v>273.10000000000002</v>
      </c>
      <c r="H21" s="16">
        <f>SUM('P02'!J122:J126)/10</f>
        <v>463.1</v>
      </c>
      <c r="I21" s="16">
        <f>SUM('P02'!K122:K126)/10</f>
        <v>182.7</v>
      </c>
      <c r="J21" s="16">
        <f>SUM('P02'!L122:L126)/10</f>
        <v>280.39999999999998</v>
      </c>
      <c r="K21" s="16">
        <f>SUM('P03'!J37)/10</f>
        <v>476.2</v>
      </c>
      <c r="L21" s="16">
        <f>SUM('P03'!J115)/10</f>
        <v>188.8</v>
      </c>
      <c r="M21" s="16">
        <f>SUM('P03'!J193)/10</f>
        <v>287.39999999999998</v>
      </c>
      <c r="N21" s="16">
        <f>SUM('P03'!V37)/10</f>
        <v>486.9</v>
      </c>
      <c r="O21" s="16">
        <f>SUM('P03'!V115)/10</f>
        <v>194.4</v>
      </c>
      <c r="P21" s="16">
        <f>SUM('P03'!V193)/10</f>
        <v>292.5</v>
      </c>
      <c r="Q21" s="16">
        <f>SUM('P04'!$G$30:$G$34)/10</f>
        <v>502.62330000000003</v>
      </c>
      <c r="R21" s="16">
        <f>SUM('P04'!$H$30:$H$34)/10</f>
        <v>201.52010000000001</v>
      </c>
      <c r="S21" s="16">
        <f>SUM('P04'!$I$30:$I$34)/10</f>
        <v>301.10320000000002</v>
      </c>
      <c r="T21" s="16">
        <f>SUM('P05'!$G$30:$G$34)/10</f>
        <v>517.70080000000007</v>
      </c>
      <c r="U21" s="16">
        <f>SUM('P05'!$H$30:$H$34)/10</f>
        <v>209.30810000000002</v>
      </c>
      <c r="V21" s="16">
        <f>SUM('P05'!$I$30:$I$34)/10</f>
        <v>308.39260000000002</v>
      </c>
      <c r="W21" s="16">
        <f>SUM('P06'!$G$30:$G$34)/10</f>
        <v>528.84259999999995</v>
      </c>
      <c r="X21" s="16">
        <f>SUM('P06'!$H$30:$H$34)/10</f>
        <v>215.279</v>
      </c>
      <c r="Y21" s="16">
        <f>SUM('P06'!$I$30:$I$34)/10</f>
        <v>313.56360000000001</v>
      </c>
      <c r="Z21" s="16">
        <f>SUM('P07'!$G$30:$G$34)/10</f>
        <v>534.01340000000005</v>
      </c>
      <c r="AA21" s="16">
        <f>SUM('P07'!$H$30:$H$34)/10</f>
        <v>218.721</v>
      </c>
      <c r="AB21" s="16">
        <f>SUM('P07'!$I$30:$I$34)/10</f>
        <v>315.29239999999999</v>
      </c>
      <c r="AC21" s="16">
        <f>SUM('P08'!$G$30:$G$34)/10</f>
        <v>531.75779999999997</v>
      </c>
      <c r="AD21" s="16">
        <f>SUM('P08'!$H$30:$H$34)/10</f>
        <v>218.87029999999999</v>
      </c>
      <c r="AE21" s="16">
        <f>SUM('P08'!$I$30:$I$34)/10</f>
        <v>312.88749999999999</v>
      </c>
      <c r="AF21" s="16">
        <f>SUM('P09'!$G$30:$G$34)/10</f>
        <v>540.54060000000004</v>
      </c>
      <c r="AG21" s="16">
        <f>SUM('P09'!$H$30:$H$34)/10</f>
        <v>223.78130000000002</v>
      </c>
      <c r="AH21" s="16">
        <f>SUM('P09'!$I$30:$I$34)/10</f>
        <v>316.75940000000003</v>
      </c>
      <c r="AI21" s="16">
        <f>SUM('P10'!$G$30:$G$34)/10</f>
        <v>557.05279999999993</v>
      </c>
      <c r="AJ21" s="16">
        <f>SUM('P10'!$H$30:$H$34)/10</f>
        <v>231.92830000000004</v>
      </c>
      <c r="AK21" s="16">
        <f>SUM('P10'!$I$30:$I$34)/10</f>
        <v>325.12459999999999</v>
      </c>
      <c r="AL21" s="16">
        <f>SUM('P11'!$G$30:$G$34)/10</f>
        <v>577.02319999999997</v>
      </c>
      <c r="AM21" s="16">
        <f>SUM('P11'!$H$30:$H$34)/10</f>
        <v>241.2603</v>
      </c>
      <c r="AN21" s="16">
        <f>SUM('P11'!$I$30:$I$34)/10</f>
        <v>335.76300000000003</v>
      </c>
      <c r="AO21" s="16">
        <f>SUM('P12'!$G$30:$G$34)/10</f>
        <v>594.8762999999999</v>
      </c>
      <c r="AP21" s="16">
        <f>SUM('P12'!$H$30:$H$34)/10</f>
        <v>249.43040000000002</v>
      </c>
      <c r="AQ21" s="16">
        <f>SUM('P12'!$I$30:$I$34)/10</f>
        <v>345.44589999999999</v>
      </c>
      <c r="AR21" s="16">
        <f>SUM('P13'!$G$30:$G$34)/10</f>
        <v>622.11489999999992</v>
      </c>
      <c r="AS21" s="16">
        <f>SUM('P13'!$H$30:$H$34)/10</f>
        <v>260.96080000000001</v>
      </c>
      <c r="AT21" s="16">
        <f>SUM('P13'!$I$30:$I$34)/10</f>
        <v>361.15389999999996</v>
      </c>
      <c r="AU21" s="16">
        <f>SUM('P14'!$G$30:$G$34)/10</f>
        <v>610.51890000000003</v>
      </c>
      <c r="AV21" s="16">
        <f>SUM('P14'!$H$30:$H$34)/10</f>
        <v>256.01120000000003</v>
      </c>
      <c r="AW21" s="16">
        <f>SUM('P14'!$I$30:$I$34)/10</f>
        <v>354.50799999999992</v>
      </c>
      <c r="AX21" s="16">
        <f>SUM('P15'!$G$30:$G$34)/10</f>
        <v>581.42679999999996</v>
      </c>
      <c r="AY21" s="16">
        <f>SUM('P15'!$H$30:$H$34)/10</f>
        <v>244.19070000000002</v>
      </c>
      <c r="AZ21" s="16">
        <f>SUM('P15'!$I$30:$I$34)/10</f>
        <v>337.23609999999996</v>
      </c>
      <c r="BA21" s="16">
        <f>SUM('P16'!$G$30:$G$34)/10</f>
        <v>613.08000000000004</v>
      </c>
      <c r="BB21" s="16">
        <f>SUM('P16'!$H$30:$H$34)/10</f>
        <v>259.78199999999998</v>
      </c>
      <c r="BC21" s="16">
        <f>SUM('P16'!$I$30:$I$34)/10</f>
        <v>353.29799999999994</v>
      </c>
      <c r="BD21" s="16">
        <f>SUM('P17'!$G$30:$G$34)/10</f>
        <v>655.94069999999999</v>
      </c>
      <c r="BE21" s="16">
        <f>SUM('P17'!$H$30:$H$34)/10</f>
        <v>279.70569999999998</v>
      </c>
      <c r="BF21" s="16">
        <f>SUM('P17'!$I$30:$I$34)/10</f>
        <v>376.23509999999999</v>
      </c>
      <c r="BG21" s="16">
        <f>SUM('P18'!$G$30:$G$34)/10</f>
        <v>695.42150000000015</v>
      </c>
      <c r="BH21" s="16">
        <f>SUM('P18'!$H$30:$H$34)/10</f>
        <v>298.1139</v>
      </c>
      <c r="BI21" s="16">
        <f>SUM('P18'!$I$30:$I$34)/10</f>
        <v>397.3075</v>
      </c>
      <c r="BJ21" s="16">
        <f>SUM('P19'!$G$30:$G$34)/10</f>
        <v>738.19880000000001</v>
      </c>
      <c r="BK21" s="16">
        <f>SUM('P19'!$H$30:$H$34)/10</f>
        <v>316.73390000000001</v>
      </c>
      <c r="BL21" s="16">
        <f>SUM('P19'!$I$30:$I$34)/10</f>
        <v>421.46490000000006</v>
      </c>
      <c r="BM21" s="16">
        <f>SUM('P20'!$G$30:$G$34)/10</f>
        <v>774.1884</v>
      </c>
      <c r="BN21" s="16">
        <f>SUM('P20'!$H$30:$H$34)/10</f>
        <v>331.53710000000001</v>
      </c>
      <c r="BO21" s="16">
        <f>SUM('P20'!$I$30:$I$34)/10</f>
        <v>442.65140000000002</v>
      </c>
      <c r="BP21" s="16">
        <f>SUM('P21'!$G$30:$G$34)/10</f>
        <v>748.41910000000007</v>
      </c>
      <c r="BQ21" s="16">
        <f>SUM('P21'!$H$30:$H$34)/10</f>
        <v>320.40579999999994</v>
      </c>
      <c r="BR21" s="16">
        <f>SUM('P21'!$I$30:$I$34)/10</f>
        <v>428.01319999999998</v>
      </c>
      <c r="BS21" s="16">
        <f>SUM('P22'!$G$30:$G$34)/10</f>
        <v>708.32690000000002</v>
      </c>
      <c r="BT21" s="16">
        <f>SUM('P22'!$H$30:$H$34)/10</f>
        <v>303.54390000000001</v>
      </c>
      <c r="BU21" s="16">
        <f>SUM('P22'!$I$30:$I$34)/10</f>
        <v>404.78280000000001</v>
      </c>
      <c r="BV21" s="16">
        <f>SUM('P23'!$G$30:$G$34)/10</f>
        <v>660.58839999999998</v>
      </c>
      <c r="BW21" s="16">
        <f>SUM('P23'!$H$30:$H$34)/10</f>
        <v>283.67669999999998</v>
      </c>
      <c r="BX21" s="16">
        <f>SUM('P23'!$I$30:$I$34)/10</f>
        <v>376.91189999999995</v>
      </c>
      <c r="BY21" s="16">
        <f>SUM('P24'!$G$30:$G$34)/10</f>
        <v>627.50490000000002</v>
      </c>
      <c r="BZ21" s="16">
        <f>SUM('P24'!$H$30:$H$34)/10</f>
        <v>270.16239999999999</v>
      </c>
      <c r="CA21" s="16">
        <f>SUM('P24'!$I$30:$I$34)/10</f>
        <v>357.3426</v>
      </c>
      <c r="CB21" s="16">
        <f>SUM('P25'!$G$30:$G$34)/10</f>
        <v>600.91599999999994</v>
      </c>
      <c r="CC21" s="16">
        <f>SUM('P25'!$H$30:$H$34)/10</f>
        <v>259.20930000000004</v>
      </c>
      <c r="CD21" s="16">
        <f>SUM('P25'!$I$30:$I$34)/10</f>
        <v>341.70670000000001</v>
      </c>
      <c r="CE21" s="16">
        <f>SUM('P26'!$G$30:$G$34)/10</f>
        <v>576.45400000000006</v>
      </c>
      <c r="CF21" s="16">
        <f>SUM('P26'!$H$30:$H$34)/10</f>
        <v>249.13029999999998</v>
      </c>
      <c r="CG21" s="16">
        <f>SUM('P26'!$I$30:$I$34)/10</f>
        <v>327.3236</v>
      </c>
      <c r="CH21" s="16">
        <f>SUM('P27'!$G$30:$G$34)/10</f>
        <v>562.74390000000005</v>
      </c>
      <c r="CI21" s="16">
        <f>SUM('P27'!$H$30:$H$34)/10</f>
        <v>243.67419999999998</v>
      </c>
      <c r="CJ21" s="16">
        <f>SUM('P27'!$I$30:$I$34)/10</f>
        <v>319.06959999999998</v>
      </c>
      <c r="CK21" s="16">
        <f>SUM('P28'!$G$30:$G$34)/10</f>
        <v>559.5159000000001</v>
      </c>
      <c r="CL21" s="16">
        <f>SUM('P28'!$H$30:$H$34)/10</f>
        <v>242.72179999999997</v>
      </c>
      <c r="CM21" s="16">
        <f>SUM('P28'!$I$30:$I$34)/10</f>
        <v>316.79399999999998</v>
      </c>
      <c r="CN21" s="16">
        <f>SUM('P29'!$G$30:$G$34)/10</f>
        <v>554.34460000000013</v>
      </c>
      <c r="CO21" s="16">
        <f>SUM('P29'!$H$30:$H$34)/10</f>
        <v>240.82310000000001</v>
      </c>
      <c r="CP21" s="16">
        <f>SUM('P29'!$I$30:$I$34)/10</f>
        <v>313.5215</v>
      </c>
    </row>
    <row r="22" spans="1:94">
      <c r="A22" s="31" t="s">
        <v>117</v>
      </c>
      <c r="B22" s="916">
        <f>SUM('P01'!M37)/10</f>
        <v>245.4</v>
      </c>
      <c r="C22" s="916">
        <f>SUM('P01'!M115)/10</f>
        <v>75</v>
      </c>
      <c r="D22" s="916">
        <f>SUM('P01'!M194)/10</f>
        <v>170.4</v>
      </c>
      <c r="E22" s="916">
        <f>SUM('P01'!N37)/10</f>
        <v>262.5</v>
      </c>
      <c r="F22" s="916">
        <f>SUM('P01'!N115)/10</f>
        <v>82.8</v>
      </c>
      <c r="G22" s="916">
        <f>SUM('P01'!N194)/10</f>
        <v>179.7</v>
      </c>
      <c r="H22" s="16">
        <f>SUM('P02'!J127:J131)/10</f>
        <v>278.10000000000002</v>
      </c>
      <c r="I22" s="16">
        <f>SUM('P02'!K127:K131)/10</f>
        <v>90.2</v>
      </c>
      <c r="J22" s="16">
        <f>SUM('P02'!L127:L131)/10</f>
        <v>187.8</v>
      </c>
      <c r="K22" s="16">
        <f>SUM('P03'!J38)/10</f>
        <v>292.60000000000002</v>
      </c>
      <c r="L22" s="16">
        <f>SUM('P03'!J116)/10</f>
        <v>97</v>
      </c>
      <c r="M22" s="16">
        <f>SUM('P03'!J194)/10</f>
        <v>195.6</v>
      </c>
      <c r="N22" s="16">
        <f>SUM('P03'!V38)/10</f>
        <v>306.3</v>
      </c>
      <c r="O22" s="16">
        <f>SUM('P03'!V116)/10</f>
        <v>102.9</v>
      </c>
      <c r="P22" s="16">
        <f>SUM('P03'!V194)/10</f>
        <v>203.3</v>
      </c>
      <c r="Q22" s="16">
        <f>SUM('P04'!$G$35:$G$39)/10</f>
        <v>315.62760000000003</v>
      </c>
      <c r="R22" s="16">
        <f>SUM('P04'!$H$35:$H$39)/10</f>
        <v>106.79390000000001</v>
      </c>
      <c r="S22" s="16">
        <f>SUM('P04'!$I$35:$I$39)/10</f>
        <v>208.83369999999999</v>
      </c>
      <c r="T22" s="16">
        <f>SUM('P05'!$G$35:$G$39)/10</f>
        <v>327.2475</v>
      </c>
      <c r="U22" s="16">
        <f>SUM('P05'!$H$35:$H$39)/10</f>
        <v>111.93430000000001</v>
      </c>
      <c r="V22" s="16">
        <f>SUM('P05'!$I$35:$I$39)/10</f>
        <v>215.31329999999997</v>
      </c>
      <c r="W22" s="16">
        <f>SUM('P06'!$G$35:$G$39)/10</f>
        <v>339.78660000000002</v>
      </c>
      <c r="X22" s="16">
        <f>SUM('P06'!$H$35:$H$39)/10</f>
        <v>117.43319999999999</v>
      </c>
      <c r="Y22" s="16">
        <f>SUM('P06'!$I$35:$I$39)/10</f>
        <v>222.35320000000002</v>
      </c>
      <c r="Z22" s="16">
        <f>SUM('P07'!$G$35:$G$39)/10</f>
        <v>352.00169999999997</v>
      </c>
      <c r="AA22" s="16">
        <f>SUM('P07'!$H$35:$H$39)/10</f>
        <v>122.70689999999999</v>
      </c>
      <c r="AB22" s="16">
        <f>SUM('P07'!$I$35:$I$39)/10</f>
        <v>229.29470000000001</v>
      </c>
      <c r="AC22" s="16">
        <f>SUM('P08'!$G$35:$G$39)/10</f>
        <v>361.56119999999999</v>
      </c>
      <c r="AD22" s="16">
        <f>SUM('P08'!$H$35:$H$39)/10</f>
        <v>127.1827</v>
      </c>
      <c r="AE22" s="16">
        <f>SUM('P08'!$I$35:$I$39)/10</f>
        <v>234.37860000000001</v>
      </c>
      <c r="AF22" s="16">
        <f>SUM('P09'!$G$35:$G$39)/10</f>
        <v>373.98869999999999</v>
      </c>
      <c r="AG22" s="16">
        <f>SUM('P09'!$H$35:$H$39)/10</f>
        <v>132.7278</v>
      </c>
      <c r="AH22" s="16">
        <f>SUM('P09'!$I$35:$I$39)/10</f>
        <v>241.26069999999999</v>
      </c>
      <c r="AI22" s="16">
        <f>SUM('P10'!$G$35:$G$39)/10</f>
        <v>386.6748</v>
      </c>
      <c r="AJ22" s="16">
        <f>SUM('P10'!$H$35:$H$39)/10</f>
        <v>138.61690000000002</v>
      </c>
      <c r="AK22" s="16">
        <f>SUM('P10'!$I$35:$I$39)/10</f>
        <v>248.05789999999996</v>
      </c>
      <c r="AL22" s="16">
        <f>SUM('P11'!$G$35:$G$39)/10</f>
        <v>396.28609999999998</v>
      </c>
      <c r="AM22" s="16">
        <f>SUM('P11'!$H$35:$H$39)/10</f>
        <v>143.23110000000003</v>
      </c>
      <c r="AN22" s="16">
        <f>SUM('P11'!$I$35:$I$39)/10</f>
        <v>253.05499999999998</v>
      </c>
      <c r="AO22" s="16">
        <f>SUM('P12'!$G$35:$G$39)/10</f>
        <v>401.15750000000003</v>
      </c>
      <c r="AP22" s="16">
        <f>SUM('P12'!$H$35:$H$39)/10</f>
        <v>146.0078</v>
      </c>
      <c r="AQ22" s="16">
        <f>SUM('P12'!$I$35:$I$39)/10</f>
        <v>255.14949999999999</v>
      </c>
      <c r="AR22" s="16">
        <f>SUM('P13'!$G$35:$G$39)/10</f>
        <v>399.87909999999999</v>
      </c>
      <c r="AS22" s="16">
        <f>SUM('P13'!$H$35:$H$39)/10</f>
        <v>146.3272</v>
      </c>
      <c r="AT22" s="16">
        <f>SUM('P13'!$I$35:$I$39)/10</f>
        <v>253.55199999999999</v>
      </c>
      <c r="AU22" s="16">
        <f>SUM('P14'!$G$35:$G$39)/10</f>
        <v>408.12170000000003</v>
      </c>
      <c r="AV22" s="16">
        <f>SUM('P14'!$H$35:$H$39)/10</f>
        <v>150.45840000000001</v>
      </c>
      <c r="AW22" s="16">
        <f>SUM('P14'!$I$35:$I$39)/10</f>
        <v>257.66329999999999</v>
      </c>
      <c r="AX22" s="16">
        <f>SUM('P15'!$G$35:$G$39)/10</f>
        <v>422.98809999999992</v>
      </c>
      <c r="AY22" s="16">
        <f>SUM('P15'!$H$35:$H$39)/10</f>
        <v>157.15690000000001</v>
      </c>
      <c r="AZ22" s="16">
        <f>SUM('P15'!$I$35:$I$39)/10</f>
        <v>265.83119999999997</v>
      </c>
      <c r="BA22" s="16">
        <f>SUM('P16'!$G$35:$G$39)/10</f>
        <v>440.29039999999998</v>
      </c>
      <c r="BB22" s="16">
        <f>SUM('P16'!$H$35:$H$39)/10</f>
        <v>164.5266</v>
      </c>
      <c r="BC22" s="16">
        <f>SUM('P16'!$I$35:$I$39)/10</f>
        <v>275.7638</v>
      </c>
      <c r="BD22" s="16">
        <f>SUM('P17'!$G$35:$G$39)/10</f>
        <v>455.108</v>
      </c>
      <c r="BE22" s="16">
        <f>SUM('P17'!$H$35:$H$39)/10</f>
        <v>170.65029999999999</v>
      </c>
      <c r="BF22" s="16">
        <f>SUM('P17'!$I$35:$I$39)/10</f>
        <v>284.45769999999999</v>
      </c>
      <c r="BG22" s="16">
        <f>SUM('P18'!$G$35:$G$39)/10</f>
        <v>476.38150000000007</v>
      </c>
      <c r="BH22" s="16">
        <f>SUM('P18'!$H$35:$H$39)/10</f>
        <v>178.7259</v>
      </c>
      <c r="BI22" s="16">
        <f>SUM('P18'!$I$35:$I$39)/10</f>
        <v>297.65550000000002</v>
      </c>
      <c r="BJ22" s="16">
        <f>SUM('P19'!$G$35:$G$39)/10</f>
        <v>467.17719999999997</v>
      </c>
      <c r="BK22" s="16">
        <f>SUM('P19'!$H$35:$H$39)/10</f>
        <v>175.11849999999998</v>
      </c>
      <c r="BL22" s="16">
        <f>SUM('P19'!$I$35:$I$39)/10</f>
        <v>292.05870000000004</v>
      </c>
      <c r="BM22" s="16">
        <f>SUM('P20'!$G$35:$G$39)/10</f>
        <v>445.10419999999993</v>
      </c>
      <c r="BN22" s="16">
        <f>SUM('P20'!$H$35:$H$39)/10</f>
        <v>167.13780000000003</v>
      </c>
      <c r="BO22" s="16">
        <f>SUM('P20'!$I$35:$I$39)/10</f>
        <v>277.96659999999997</v>
      </c>
      <c r="BP22" s="16">
        <f>SUM('P21'!$G$35:$G$39)/10</f>
        <v>473.4796</v>
      </c>
      <c r="BQ22" s="16">
        <f>SUM('P21'!$H$35:$H$39)/10</f>
        <v>180.11560000000003</v>
      </c>
      <c r="BR22" s="16">
        <f>SUM('P21'!$I$35:$I$39)/10</f>
        <v>293.36399999999998</v>
      </c>
      <c r="BS22" s="16">
        <f>SUM('P22'!$G$35:$G$39)/10</f>
        <v>510.08569999999997</v>
      </c>
      <c r="BT22" s="16">
        <f>SUM('P22'!$H$35:$H$39)/10</f>
        <v>195.7834</v>
      </c>
      <c r="BU22" s="16">
        <f>SUM('P22'!$I$35:$I$39)/10</f>
        <v>314.3023</v>
      </c>
      <c r="BV22" s="16">
        <f>SUM('P23'!$G$35:$G$39)/10</f>
        <v>543.55939999999998</v>
      </c>
      <c r="BW22" s="16">
        <f>SUM('P23'!$H$35:$H$39)/10</f>
        <v>210.04969999999997</v>
      </c>
      <c r="BX22" s="16">
        <f>SUM('P23'!$I$35:$I$39)/10</f>
        <v>333.50970000000001</v>
      </c>
      <c r="BY22" s="16">
        <f>SUM('P24'!$G$35:$G$39)/10</f>
        <v>576.37070000000006</v>
      </c>
      <c r="BZ22" s="16">
        <f>SUM('P24'!$H$35:$H$39)/10</f>
        <v>222.7542</v>
      </c>
      <c r="CA22" s="16">
        <f>SUM('P24'!$I$35:$I$39)/10</f>
        <v>353.61649999999997</v>
      </c>
      <c r="CB22" s="16">
        <f>SUM('P25'!$G$35:$G$39)/10</f>
        <v>601.8854</v>
      </c>
      <c r="CC22" s="16">
        <f>SUM('P25'!$H$35:$H$39)/10</f>
        <v>231.79239999999999</v>
      </c>
      <c r="CD22" s="16">
        <f>SUM('P25'!$I$35:$I$39)/10</f>
        <v>370.09299999999996</v>
      </c>
      <c r="CE22" s="16">
        <f>SUM('P26'!$G$35:$G$39)/10</f>
        <v>582.23559999999998</v>
      </c>
      <c r="CF22" s="16">
        <f>SUM('P26'!$H$35:$H$39)/10</f>
        <v>224.17849999999999</v>
      </c>
      <c r="CG22" s="16">
        <f>SUM('P26'!$I$35:$I$39)/10</f>
        <v>358.05700000000002</v>
      </c>
      <c r="CH22" s="16">
        <f>SUM('P27'!$G$35:$G$39)/10</f>
        <v>552.03239999999994</v>
      </c>
      <c r="CI22" s="16">
        <f>SUM('P27'!$H$35:$H$39)/10</f>
        <v>212.8801</v>
      </c>
      <c r="CJ22" s="16">
        <f>SUM('P27'!$I$35:$I$39)/10</f>
        <v>339.15230000000003</v>
      </c>
      <c r="CK22" s="16">
        <f>SUM('P28'!$G$35:$G$39)/10</f>
        <v>516.31589999999994</v>
      </c>
      <c r="CL22" s="16">
        <f>SUM('P28'!$H$35:$H$39)/10</f>
        <v>199.72480000000002</v>
      </c>
      <c r="CM22" s="16">
        <f>SUM('P28'!$I$35:$I$39)/10</f>
        <v>316.59100000000001</v>
      </c>
      <c r="CN22" s="16">
        <f>SUM('P29'!$G$35:$G$39)/10</f>
        <v>491.99380000000002</v>
      </c>
      <c r="CO22" s="16">
        <f>SUM('P29'!$H$35:$H$39)/10</f>
        <v>191.03190000000001</v>
      </c>
      <c r="CP22" s="16">
        <f>SUM('P29'!$I$35:$I$39)/10</f>
        <v>300.96189999999996</v>
      </c>
    </row>
    <row r="23" spans="1:94">
      <c r="A23" s="31" t="s">
        <v>151</v>
      </c>
      <c r="B23" s="916">
        <f>SUM('P01'!M38)/10</f>
        <v>102.9</v>
      </c>
      <c r="C23" s="916">
        <f>SUM('P01'!M116)/10</f>
        <v>24.4</v>
      </c>
      <c r="D23" s="916">
        <f>SUM('P01'!M195)/10</f>
        <v>78.5</v>
      </c>
      <c r="E23" s="916">
        <f>SUM('P01'!N38)/10</f>
        <v>108.2</v>
      </c>
      <c r="F23" s="916">
        <f>SUM('P01'!N116)/10</f>
        <v>25.3</v>
      </c>
      <c r="G23" s="916">
        <f>SUM('P01'!N195)/10</f>
        <v>82.9</v>
      </c>
      <c r="H23" s="16">
        <f>SUM('P02'!J132:J136)/10</f>
        <v>114.5</v>
      </c>
      <c r="I23" s="16">
        <f>SUM('P02'!K132:K136)/10</f>
        <v>26.5</v>
      </c>
      <c r="J23" s="16">
        <f>SUM('P02'!L132:L136)/10</f>
        <v>88</v>
      </c>
      <c r="K23" s="16">
        <f>SUM('P03'!J39)/10</f>
        <v>121.6</v>
      </c>
      <c r="L23" s="16">
        <f>SUM('P03'!J117)/10</f>
        <v>28.3</v>
      </c>
      <c r="M23" s="16">
        <f>SUM('P03'!J195)/10</f>
        <v>93.2</v>
      </c>
      <c r="N23" s="16">
        <f>SUM('P03'!V39)/10</f>
        <v>130.5</v>
      </c>
      <c r="O23" s="16">
        <f>SUM('P03'!V117)/10</f>
        <v>31.2</v>
      </c>
      <c r="P23" s="16">
        <f>SUM('P03'!V195)/10</f>
        <v>99.3</v>
      </c>
      <c r="Q23" s="16">
        <f>SUM('P04'!$G$40:$G$44)/10</f>
        <v>136.28280000000001</v>
      </c>
      <c r="R23" s="16">
        <f>SUM('P04'!$H$40:$H$44)/10</f>
        <v>33.676000000000002</v>
      </c>
      <c r="S23" s="16">
        <f>SUM('P04'!$I$40:$I$44)/10</f>
        <v>102.60679999999998</v>
      </c>
      <c r="T23" s="16">
        <f>SUM('P05'!$G$40:$G$44)/10</f>
        <v>147.75090000000003</v>
      </c>
      <c r="U23" s="16">
        <f>SUM('P05'!$H$40:$H$44)/10</f>
        <v>37.834000000000003</v>
      </c>
      <c r="V23" s="16">
        <f>SUM('P05'!$I$40:$I$44)/10</f>
        <v>109.917</v>
      </c>
      <c r="W23" s="16">
        <f>SUM('P06'!$G$40:$G$44)/10</f>
        <v>158.31139999999999</v>
      </c>
      <c r="X23" s="16">
        <f>SUM('P06'!$H$40:$H$44)/10</f>
        <v>41.828899999999997</v>
      </c>
      <c r="Y23" s="16">
        <f>SUM('P06'!$I$40:$I$44)/10</f>
        <v>116.48230000000001</v>
      </c>
      <c r="Z23" s="16">
        <f>SUM('P07'!$G$40:$G$44)/10</f>
        <v>167.7516</v>
      </c>
      <c r="AA23" s="16">
        <f>SUM('P07'!$H$40:$H$44)/10</f>
        <v>45.437899999999999</v>
      </c>
      <c r="AB23" s="16">
        <f>SUM('P07'!$I$40:$I$44)/10</f>
        <v>122.31379999999999</v>
      </c>
      <c r="AC23" s="16">
        <f>SUM('P08'!$G$40:$G$44)/10</f>
        <v>176.59200000000001</v>
      </c>
      <c r="AD23" s="16">
        <f>SUM('P08'!$H$40:$H$44)/10</f>
        <v>48.558900000000001</v>
      </c>
      <c r="AE23" s="16">
        <f>SUM('P08'!$I$40:$I$44)/10</f>
        <v>128.03299999999999</v>
      </c>
      <c r="AF23" s="16">
        <f>SUM('P09'!$G$40:$G$44)/10</f>
        <v>183.84409999999997</v>
      </c>
      <c r="AG23" s="16">
        <f>SUM('P09'!$H$40:$H$44)/10</f>
        <v>51.278300000000002</v>
      </c>
      <c r="AH23" s="16">
        <f>SUM('P09'!$I$40:$I$44)/10</f>
        <v>132.5658</v>
      </c>
      <c r="AI23" s="16">
        <f>SUM('P10'!$G$40:$G$44)/10</f>
        <v>191.89509999999999</v>
      </c>
      <c r="AJ23" s="16">
        <f>SUM('P10'!$H$40:$H$44)/10</f>
        <v>54.211400000000005</v>
      </c>
      <c r="AK23" s="16">
        <f>SUM('P10'!$I$40:$I$44)/10</f>
        <v>137.68380000000002</v>
      </c>
      <c r="AL23" s="16">
        <f>SUM('P11'!$G$40:$G$44)/10</f>
        <v>200.4477</v>
      </c>
      <c r="AM23" s="16">
        <f>SUM('P11'!$H$40:$H$44)/10</f>
        <v>57.323699999999995</v>
      </c>
      <c r="AN23" s="16">
        <f>SUM('P11'!$I$40:$I$44)/10</f>
        <v>143.12389999999999</v>
      </c>
      <c r="AO23" s="16">
        <f>SUM('P12'!$G$40:$G$44)/10</f>
        <v>208.8176</v>
      </c>
      <c r="AP23" s="16">
        <f>SUM('P12'!$H$40:$H$44)/10</f>
        <v>60.308399999999992</v>
      </c>
      <c r="AQ23" s="16">
        <f>SUM('P12'!$I$40:$I$44)/10</f>
        <v>148.50909999999999</v>
      </c>
      <c r="AR23" s="16">
        <f>SUM('P13'!$G$40:$G$44)/10</f>
        <v>215.38839999999999</v>
      </c>
      <c r="AS23" s="16">
        <f>SUM('P13'!$H$40:$H$44)/10</f>
        <v>62.835500000000003</v>
      </c>
      <c r="AT23" s="16">
        <f>SUM('P13'!$I$40:$I$44)/10</f>
        <v>152.55300000000003</v>
      </c>
      <c r="AU23" s="16">
        <f>SUM('P14'!$G$40:$G$44)/10</f>
        <v>223.8656</v>
      </c>
      <c r="AV23" s="16">
        <f>SUM('P14'!$H$40:$H$44)/10</f>
        <v>65.993799999999993</v>
      </c>
      <c r="AW23" s="16">
        <f>SUM('P14'!$I$40:$I$44)/10</f>
        <v>157.87190000000001</v>
      </c>
      <c r="AX23" s="16">
        <f>SUM('P15'!$G$40:$G$44)/10</f>
        <v>232.77670000000003</v>
      </c>
      <c r="AY23" s="16">
        <f>SUM('P15'!$H$40:$H$44)/10</f>
        <v>69.444400000000002</v>
      </c>
      <c r="AZ23" s="16">
        <f>SUM('P15'!$I$40:$I$44)/10</f>
        <v>163.33230000000003</v>
      </c>
      <c r="BA23" s="16">
        <f>SUM('P16'!$G$40:$G$44)/10</f>
        <v>239.7</v>
      </c>
      <c r="BB23" s="16">
        <f>SUM('P16'!$H$40:$H$44)/10</f>
        <v>72.193200000000004</v>
      </c>
      <c r="BC23" s="16">
        <f>SUM('P16'!$I$40:$I$44)/10</f>
        <v>167.50680000000003</v>
      </c>
      <c r="BD23" s="16">
        <f>SUM('P17'!$G$40:$G$44)/10</f>
        <v>243.48680000000004</v>
      </c>
      <c r="BE23" s="16">
        <f>SUM('P17'!$H$40:$H$44)/10</f>
        <v>73.89070000000001</v>
      </c>
      <c r="BF23" s="16">
        <f>SUM('P17'!$I$40:$I$44)/10</f>
        <v>169.5958</v>
      </c>
      <c r="BG23" s="16">
        <f>SUM('P18'!$G$40:$G$44)/10</f>
        <v>242.97060000000002</v>
      </c>
      <c r="BH23" s="16">
        <f>SUM('P18'!$H$40:$H$44)/10</f>
        <v>74.155299999999997</v>
      </c>
      <c r="BI23" s="16">
        <f>SUM('P18'!$I$40:$I$44)/10</f>
        <v>168.81519999999998</v>
      </c>
      <c r="BJ23" s="16">
        <f>SUM('P19'!$G$40:$G$44)/10</f>
        <v>249.62029999999999</v>
      </c>
      <c r="BK23" s="16">
        <f>SUM('P19'!$H$40:$H$44)/10</f>
        <v>76.902200000000008</v>
      </c>
      <c r="BL23" s="16">
        <f>SUM('P19'!$I$40:$I$44)/10</f>
        <v>172.71790000000001</v>
      </c>
      <c r="BM23" s="16">
        <f>SUM('P20'!$G$40:$G$44)/10</f>
        <v>261.12289999999996</v>
      </c>
      <c r="BN23" s="16">
        <f>SUM('P20'!$H$40:$H$44)/10</f>
        <v>81.263199999999998</v>
      </c>
      <c r="BO23" s="16">
        <f>SUM('P20'!$I$40:$I$44)/10</f>
        <v>179.8596</v>
      </c>
      <c r="BP23" s="16">
        <f>SUM('P21'!$G$40:$G$44)/10</f>
        <v>273.85879999999997</v>
      </c>
      <c r="BQ23" s="16">
        <f>SUM('P21'!$H$40:$H$44)/10</f>
        <v>85.829899999999981</v>
      </c>
      <c r="BR23" s="16">
        <f>SUM('P21'!$I$40:$I$44)/10</f>
        <v>188.02889999999999</v>
      </c>
      <c r="BS23" s="16">
        <f>SUM('P22'!$G$40:$G$44)/10</f>
        <v>284.08179999999999</v>
      </c>
      <c r="BT23" s="16">
        <f>SUM('P22'!$H$40:$H$44)/10</f>
        <v>89.361599999999996</v>
      </c>
      <c r="BU23" s="16">
        <f>SUM('P22'!$I$40:$I$44)/10</f>
        <v>194.7201</v>
      </c>
      <c r="BV23" s="16">
        <f>SUM('P23'!$G$40:$G$44)/10</f>
        <v>297.66430000000003</v>
      </c>
      <c r="BW23" s="16">
        <f>SUM('P23'!$H$40:$H$44)/10</f>
        <v>93.69250000000001</v>
      </c>
      <c r="BX23" s="16">
        <f>SUM('P23'!$I$40:$I$44)/10</f>
        <v>203.97200000000001</v>
      </c>
      <c r="BY23" s="16">
        <f>SUM('P24'!$G$40:$G$44)/10</f>
        <v>291.31460000000004</v>
      </c>
      <c r="BZ23" s="16">
        <f>SUM('P24'!$H$40:$H$44)/10</f>
        <v>91.525499999999994</v>
      </c>
      <c r="CA23" s="16">
        <f>SUM('P24'!$I$40:$I$44)/10</f>
        <v>199.78910000000002</v>
      </c>
      <c r="CB23" s="16">
        <f>SUM('P25'!$G$40:$G$44)/10</f>
        <v>277.55079999999998</v>
      </c>
      <c r="CC23" s="16">
        <f>SUM('P25'!$H$40:$H$44)/10</f>
        <v>87.373200000000011</v>
      </c>
      <c r="CD23" s="16">
        <f>SUM('P25'!$I$40:$I$44)/10</f>
        <v>190.17759999999998</v>
      </c>
      <c r="CE23" s="16">
        <f>SUM('P26'!$G$40:$G$44)/10</f>
        <v>299.87919999999997</v>
      </c>
      <c r="CF23" s="16">
        <f>SUM('P26'!$H$40:$H$44)/10</f>
        <v>96.180200000000013</v>
      </c>
      <c r="CG23" s="16">
        <f>SUM('P26'!$I$40:$I$44)/10</f>
        <v>203.69900000000001</v>
      </c>
      <c r="CH23" s="16">
        <f>SUM('P27'!$G$40:$G$44)/10</f>
        <v>326.80059999999992</v>
      </c>
      <c r="CI23" s="16">
        <f>SUM('P27'!$H$40:$H$44)/10</f>
        <v>106.0531</v>
      </c>
      <c r="CJ23" s="16">
        <f>SUM('P27'!$I$40:$I$44)/10</f>
        <v>220.74740000000003</v>
      </c>
      <c r="CK23" s="16">
        <f>SUM('P28'!$G$40:$G$44)/10</f>
        <v>350.9434</v>
      </c>
      <c r="CL23" s="16">
        <f>SUM('P28'!$H$40:$H$44)/10</f>
        <v>114.76389999999999</v>
      </c>
      <c r="CM23" s="16">
        <f>SUM('P28'!$I$40:$I$44)/10</f>
        <v>236.17959999999994</v>
      </c>
      <c r="CN23" s="16">
        <f>SUM('P29'!$G$40:$G$44)/10</f>
        <v>371.08819999999997</v>
      </c>
      <c r="CO23" s="16">
        <f>SUM('P29'!$H$40:$H$44)/10</f>
        <v>121.18960000000001</v>
      </c>
      <c r="CP23" s="16">
        <f>SUM('P29'!$I$40:$I$44)/10</f>
        <v>249.89850000000001</v>
      </c>
    </row>
    <row r="24" spans="1:94">
      <c r="A24" s="31" t="s">
        <v>152</v>
      </c>
      <c r="B24" s="917">
        <f>SUM('P01'!M39:M40)/10</f>
        <v>34.200000000000003</v>
      </c>
      <c r="C24" s="917">
        <f>SUM('P01'!M117:M118)/10</f>
        <v>6.2</v>
      </c>
      <c r="D24" s="917">
        <f>SUM('P01'!M196:M197)/10</f>
        <v>28</v>
      </c>
      <c r="E24" s="917">
        <f>SUM('P01'!N39:N40)/10</f>
        <v>36.4</v>
      </c>
      <c r="F24" s="917">
        <f>SUM('P01'!N117:N118)/10</f>
        <v>6.5</v>
      </c>
      <c r="G24" s="917">
        <f>SUM('P01'!N196:N197)/10</f>
        <v>29.9</v>
      </c>
      <c r="H24" s="16">
        <f>SUM('P02'!J137:J142)/10</f>
        <v>38.1</v>
      </c>
      <c r="I24" s="16">
        <f>SUM('P02'!K137:K142)/10</f>
        <v>6.8</v>
      </c>
      <c r="J24" s="16">
        <f>SUM('P02'!L137:L142)/10</f>
        <v>31.4</v>
      </c>
      <c r="K24" s="885">
        <f>SUM('P03'!J40:J41)/10</f>
        <v>39.799999999999997</v>
      </c>
      <c r="L24" s="885">
        <f>SUM('P03'!J118:J119)/10</f>
        <v>6.9</v>
      </c>
      <c r="M24" s="885">
        <f>SUM('P03'!J196:J197)/10</f>
        <v>32.9</v>
      </c>
      <c r="N24" s="885">
        <f>SUM('P03'!V40:V41)/10</f>
        <v>41.2</v>
      </c>
      <c r="O24" s="885">
        <f>SUM('P03'!V118:V119)/10</f>
        <v>7.1</v>
      </c>
      <c r="P24" s="885">
        <f>SUM('P03'!V196:V197)/10</f>
        <v>34.1</v>
      </c>
      <c r="Q24" s="16">
        <f>SUM('P04'!$G$45:$G$55)/10</f>
        <v>42.339700000000001</v>
      </c>
      <c r="R24" s="16">
        <f>SUM('P04'!$H$45:$H$55)/10</f>
        <v>7.2042000000000002</v>
      </c>
      <c r="S24" s="16">
        <f>SUM('P04'!$I$45:$I$55)/10</f>
        <v>35.135499999999993</v>
      </c>
      <c r="T24" s="16">
        <f>SUM('P05'!$G$45:$G$55)/10</f>
        <v>45.17349999999999</v>
      </c>
      <c r="U24" s="16">
        <f>SUM('P05'!$H$45:$H$55)/10</f>
        <v>7.603699999999999</v>
      </c>
      <c r="V24" s="16">
        <f>SUM('P05'!$I$45:$I$55)/10</f>
        <v>37.569799999999994</v>
      </c>
      <c r="W24" s="16">
        <f>SUM('P06'!$G$45:$G$55)/10</f>
        <v>48.509200000000007</v>
      </c>
      <c r="X24" s="16">
        <f>SUM('P06'!$H$45:$H$55)/10</f>
        <v>8.1148999999999987</v>
      </c>
      <c r="Y24" s="16">
        <f>SUM('P06'!$I$45:$I$55)/10</f>
        <v>40.394300000000001</v>
      </c>
      <c r="Z24" s="16">
        <f>SUM('P07'!$G$45:$G$55)/10</f>
        <v>52.733700000000013</v>
      </c>
      <c r="AA24" s="16">
        <f>SUM('P07'!$H$45:$H$55)/10</f>
        <v>8.8741000000000003</v>
      </c>
      <c r="AB24" s="16">
        <f>SUM('P07'!$I$45:$I$55)/10</f>
        <v>43.859500000000004</v>
      </c>
      <c r="AC24" s="16">
        <f>SUM('P08'!$G$45:$G$55)/10</f>
        <v>57.170399999999994</v>
      </c>
      <c r="AD24" s="16">
        <f>SUM('P08'!$H$45:$H$55)/10</f>
        <v>9.9062999999999981</v>
      </c>
      <c r="AE24" s="16">
        <f>SUM('P08'!$I$45:$I$55)/10</f>
        <v>47.264399999999988</v>
      </c>
      <c r="AF24" s="16">
        <f>SUM('P09'!$G$45:$G$55)/10</f>
        <v>62.477700000000013</v>
      </c>
      <c r="AG24" s="16">
        <f>SUM('P09'!$H$45:$H$55)/10</f>
        <v>11.204300000000002</v>
      </c>
      <c r="AH24" s="16">
        <f>SUM('P09'!$I$45:$I$55)/10</f>
        <v>51.273699999999998</v>
      </c>
      <c r="AI24" s="16">
        <f>SUM('P10'!$G$45:$G$55)/10</f>
        <v>68.205200000000005</v>
      </c>
      <c r="AJ24" s="16">
        <f>SUM('P10'!$H$45:$H$55)/10</f>
        <v>12.680899999999998</v>
      </c>
      <c r="AK24" s="16">
        <f>SUM('P10'!$I$45:$I$55)/10</f>
        <v>55.524199999999993</v>
      </c>
      <c r="AL24" s="16">
        <f>SUM('P11'!$G$45:$G$55)/10</f>
        <v>73.505600000000001</v>
      </c>
      <c r="AM24" s="16">
        <f>SUM('P11'!$H$45:$H$55)/10</f>
        <v>14.0656</v>
      </c>
      <c r="AN24" s="16">
        <f>SUM('P11'!$I$45:$I$55)/10</f>
        <v>59.440200000000004</v>
      </c>
      <c r="AO24" s="16">
        <f>SUM('P12'!$G$45:$G$55)/10</f>
        <v>78.653400000000005</v>
      </c>
      <c r="AP24" s="16">
        <f>SUM('P12'!$H$45:$H$55)/10</f>
        <v>15.376200000000001</v>
      </c>
      <c r="AQ24" s="16">
        <f>SUM('P12'!$I$45:$I$55)/10</f>
        <v>63.277000000000008</v>
      </c>
      <c r="AR24" s="16">
        <f>SUM('P13'!$G$45:$G$55)/10</f>
        <v>83.623999999999995</v>
      </c>
      <c r="AS24" s="16">
        <f>SUM('P13'!$H$45:$H$55)/10</f>
        <v>16.602299999999996</v>
      </c>
      <c r="AT24" s="16">
        <f>SUM('P13'!$I$45:$I$55)/10</f>
        <v>67.021500000000017</v>
      </c>
      <c r="AU24" s="16">
        <f>SUM('P14'!$G$45:$G$55)/10</f>
        <v>88.272999999999996</v>
      </c>
      <c r="AV24" s="16">
        <f>SUM('P14'!$H$45:$H$55)/10</f>
        <v>17.788400000000003</v>
      </c>
      <c r="AW24" s="16">
        <f>SUM('P14'!$I$45:$I$55)/10</f>
        <v>70.484799999999979</v>
      </c>
      <c r="AX24" s="16">
        <f>SUM('P15'!$G$45:$G$55)/10</f>
        <v>93.575499999999991</v>
      </c>
      <c r="AY24" s="16">
        <f>SUM('P15'!$H$45:$H$55)/10</f>
        <v>19.139099999999996</v>
      </c>
      <c r="AZ24" s="16">
        <f>SUM('P15'!$I$45:$I$55)/10</f>
        <v>74.436399999999992</v>
      </c>
      <c r="BA24" s="16">
        <f>SUM('P16'!$G$45:$G$55)/10</f>
        <v>98.948499999999981</v>
      </c>
      <c r="BB24" s="16">
        <f>SUM('P16'!$H$45:$H$55)/10</f>
        <v>20.533699999999993</v>
      </c>
      <c r="BC24" s="16">
        <f>SUM('P16'!$I$45:$I$55)/10</f>
        <v>78.414799999999985</v>
      </c>
      <c r="BD24" s="16">
        <f>SUM('P17'!$G$45:$G$55)/10</f>
        <v>104.22269999999999</v>
      </c>
      <c r="BE24" s="16">
        <f>SUM('P17'!$H$45:$H$55)/10</f>
        <v>21.862499999999997</v>
      </c>
      <c r="BF24" s="16">
        <f>SUM('P17'!$I$45:$I$55)/10</f>
        <v>82.360300000000009</v>
      </c>
      <c r="BG24" s="16">
        <f>SUM('P18'!$G$45:$G$55)/10</f>
        <v>108.58320000000001</v>
      </c>
      <c r="BH24" s="16">
        <f>SUM('P18'!$H$45:$H$55)/10</f>
        <v>23.002800000000001</v>
      </c>
      <c r="BI24" s="16">
        <f>SUM('P18'!$I$45:$I$55)/10</f>
        <v>85.580299999999994</v>
      </c>
      <c r="BJ24" s="16">
        <f>SUM('P19'!$G$45:$G$55)/10</f>
        <v>113.8288</v>
      </c>
      <c r="BK24" s="16">
        <f>SUM('P19'!$H$45:$H$55)/10</f>
        <v>24.402100000000004</v>
      </c>
      <c r="BL24" s="16">
        <f>SUM('P19'!$I$45:$I$55)/10</f>
        <v>89.426700000000011</v>
      </c>
      <c r="BM24" s="16">
        <f>SUM('P20'!$G$45:$G$55)/10</f>
        <v>119.65289999999997</v>
      </c>
      <c r="BN24" s="16">
        <f>SUM('P20'!$H$45:$H$55)/10</f>
        <v>25.990200000000005</v>
      </c>
      <c r="BO24" s="16">
        <f>SUM('P20'!$I$45:$I$55)/10</f>
        <v>93.662800000000004</v>
      </c>
      <c r="BP24" s="16">
        <f>SUM('P21'!$G$45:$G$55)/10</f>
        <v>124.54989999999998</v>
      </c>
      <c r="BQ24" s="16">
        <f>SUM('P21'!$H$45:$H$55)/10</f>
        <v>27.320299999999992</v>
      </c>
      <c r="BR24" s="16">
        <f>SUM('P21'!$I$45:$I$55)/10</f>
        <v>97.229900000000001</v>
      </c>
      <c r="BS24" s="16">
        <f>SUM('P22'!$G$45:$G$55)/10</f>
        <v>127.92</v>
      </c>
      <c r="BT24" s="16">
        <f>SUM('P22'!$H$45:$H$55)/10</f>
        <v>28.230799999999999</v>
      </c>
      <c r="BU24" s="16">
        <f>SUM('P22'!$I$45:$I$55)/10</f>
        <v>99.689099999999982</v>
      </c>
      <c r="BV24" s="16">
        <f>SUM('P23'!$G$45:$G$55)/10</f>
        <v>128.82739999999995</v>
      </c>
      <c r="BW24" s="16">
        <f>SUM('P23'!$H$45:$H$55)/10</f>
        <v>28.547899999999998</v>
      </c>
      <c r="BX24" s="16">
        <f>SUM('P23'!$I$45:$I$55)/10</f>
        <v>100.27969999999999</v>
      </c>
      <c r="BY24" s="16">
        <f>SUM('P24'!$G$45:$G$55)/10</f>
        <v>134.11219999999997</v>
      </c>
      <c r="BZ24" s="16">
        <f>SUM('P24'!$H$45:$H$55)/10</f>
        <v>30.044699999999999</v>
      </c>
      <c r="CA24" s="16">
        <f>SUM('P24'!$I$45:$I$55)/10</f>
        <v>104.0673</v>
      </c>
      <c r="CB24" s="16">
        <f>SUM('P25'!$G$45:$G$55)/10</f>
        <v>142.17490000000001</v>
      </c>
      <c r="CC24" s="16">
        <f>SUM('P25'!$H$45:$H$55)/10</f>
        <v>32.258300000000006</v>
      </c>
      <c r="CD24" s="16">
        <f>SUM('P25'!$I$45:$I$55)/10</f>
        <v>109.91650000000001</v>
      </c>
      <c r="CE24" s="16">
        <f>SUM('P26'!$G$45:$G$55)/10</f>
        <v>150.24689999999998</v>
      </c>
      <c r="CF24" s="16">
        <f>SUM('P26'!$H$45:$H$55)/10</f>
        <v>34.391999999999996</v>
      </c>
      <c r="CG24" s="16">
        <f>SUM('P26'!$I$45:$I$55)/10</f>
        <v>115.85489999999997</v>
      </c>
      <c r="CH24" s="16">
        <f>SUM('P27'!$G$45:$G$55)/10</f>
        <v>156.08879999999996</v>
      </c>
      <c r="CI24" s="16">
        <f>SUM('P27'!$H$45:$H$55)/10</f>
        <v>35.887400000000007</v>
      </c>
      <c r="CJ24" s="16">
        <f>SUM('P27'!$I$45:$I$55)/10</f>
        <v>120.20150000000001</v>
      </c>
      <c r="CK24" s="16">
        <f>SUM('P28'!$G$45:$G$55)/10</f>
        <v>162.39420000000001</v>
      </c>
      <c r="CL24" s="16">
        <f>SUM('P28'!$H$45:$H$55)/10</f>
        <v>37.474499999999999</v>
      </c>
      <c r="CM24" s="16">
        <f>SUM('P28'!$I$45:$I$55)/10</f>
        <v>124.91980000000001</v>
      </c>
      <c r="CN24" s="16">
        <f>SUM('P29'!$G$45:$G$55)/10</f>
        <v>160.58520000000004</v>
      </c>
      <c r="CO24" s="16">
        <f>SUM('P29'!$H$45:$H$55)/10</f>
        <v>36.874499999999998</v>
      </c>
      <c r="CP24" s="16">
        <f>SUM('P29'!$I$45:$I$55)/10</f>
        <v>123.71070000000002</v>
      </c>
    </row>
    <row r="25" spans="1:94">
      <c r="B25" s="916"/>
      <c r="C25" s="916"/>
      <c r="D25" s="916"/>
      <c r="E25" s="916"/>
      <c r="F25" s="916"/>
      <c r="G25" s="916"/>
      <c r="K25" s="16"/>
      <c r="L25" s="16"/>
      <c r="M25" s="16"/>
      <c r="N25" s="16"/>
      <c r="O25" s="16"/>
      <c r="P25" s="16"/>
    </row>
    <row r="26" spans="1:94">
      <c r="B26" s="916"/>
      <c r="C26" s="916"/>
      <c r="D26" s="916"/>
      <c r="E26" s="916"/>
      <c r="F26" s="916"/>
      <c r="G26" s="916"/>
    </row>
    <row r="27" spans="1:94">
      <c r="B27" s="916"/>
      <c r="C27" s="916"/>
      <c r="D27" s="916"/>
      <c r="E27" s="916"/>
      <c r="F27" s="916"/>
      <c r="G27" s="916"/>
    </row>
  </sheetData>
  <phoneticPr fontId="40"/>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8" tint="0.79998168889431442"/>
  </sheetPr>
  <dimension ref="A1:O238"/>
  <sheetViews>
    <sheetView topLeftCell="G3" zoomScaleNormal="100" workbookViewId="0">
      <selection activeCell="F60" sqref="F60"/>
    </sheetView>
  </sheetViews>
  <sheetFormatPr defaultRowHeight="13.5"/>
  <cols>
    <col min="1" max="5" width="0" style="305" hidden="1" customWidth="1"/>
    <col min="6" max="6" width="1.25" style="304" hidden="1" customWidth="1"/>
    <col min="7" max="7" width="1.25" style="304" customWidth="1"/>
    <col min="8" max="8" width="18.75" style="304" customWidth="1"/>
    <col min="9" max="9" width="11.375" style="304" customWidth="1"/>
    <col min="10" max="14" width="20.125" style="304" customWidth="1"/>
    <col min="15" max="15" width="1.625" style="304" customWidth="1"/>
    <col min="16" max="16384" width="9" style="304"/>
  </cols>
  <sheetData>
    <row r="1" spans="1:15" s="306" customFormat="1" hidden="1">
      <c r="A1" s="371"/>
      <c r="B1" s="371"/>
      <c r="C1" s="371"/>
      <c r="D1" s="371"/>
      <c r="E1" s="371"/>
      <c r="J1" s="306">
        <v>1</v>
      </c>
      <c r="K1" s="306">
        <v>2</v>
      </c>
      <c r="L1" s="306">
        <v>3</v>
      </c>
      <c r="M1" s="306">
        <v>4</v>
      </c>
      <c r="N1" s="306">
        <v>5</v>
      </c>
    </row>
    <row r="2" spans="1:15" hidden="1">
      <c r="J2" s="326"/>
      <c r="K2" s="326"/>
      <c r="L2" s="326"/>
      <c r="M2" s="326"/>
      <c r="N2" s="326"/>
      <c r="O2" s="307"/>
    </row>
    <row r="3" spans="1:15">
      <c r="G3" s="306"/>
      <c r="H3" s="306"/>
      <c r="I3" s="306"/>
      <c r="J3" s="306"/>
      <c r="K3" s="306"/>
      <c r="L3" s="306"/>
      <c r="M3" s="306"/>
      <c r="N3" s="306"/>
      <c r="O3" s="306"/>
    </row>
    <row r="4" spans="1:15" ht="18.75">
      <c r="F4" s="340"/>
      <c r="G4" s="306"/>
      <c r="H4" s="306"/>
      <c r="I4" s="306"/>
      <c r="J4" s="306"/>
      <c r="K4" s="411"/>
      <c r="L4" s="411"/>
      <c r="M4" s="411"/>
      <c r="N4" s="915" t="s">
        <v>2256</v>
      </c>
      <c r="O4" s="306"/>
    </row>
    <row r="5" spans="1:15" ht="18.75">
      <c r="F5" s="340"/>
      <c r="G5" s="306"/>
      <c r="H5" s="306"/>
      <c r="I5" s="306"/>
      <c r="J5" s="306"/>
      <c r="K5" s="306"/>
      <c r="L5" s="306"/>
      <c r="M5" s="306"/>
      <c r="N5" s="363" t="s">
        <v>2249</v>
      </c>
      <c r="O5" s="306"/>
    </row>
    <row r="6" spans="1:15">
      <c r="F6" s="340"/>
      <c r="G6" s="306"/>
      <c r="H6" s="306"/>
      <c r="I6" s="306"/>
      <c r="J6" s="306"/>
      <c r="K6" s="306"/>
      <c r="L6" s="306"/>
      <c r="M6" s="306"/>
      <c r="N6" s="306"/>
      <c r="O6" s="306"/>
    </row>
    <row r="7" spans="1:15">
      <c r="F7" s="340"/>
      <c r="G7" s="306"/>
      <c r="H7" s="306"/>
      <c r="I7" s="306"/>
      <c r="J7" s="322"/>
      <c r="K7" s="322"/>
      <c r="L7" s="306"/>
      <c r="M7" s="306"/>
      <c r="N7" s="306"/>
      <c r="O7" s="306"/>
    </row>
    <row r="8" spans="1:15" ht="15.75">
      <c r="F8" s="340"/>
      <c r="G8" s="306"/>
      <c r="H8" s="306"/>
      <c r="I8" s="306"/>
      <c r="J8" s="322"/>
      <c r="K8" s="906"/>
      <c r="L8" s="908"/>
      <c r="M8" s="908"/>
      <c r="N8" s="306"/>
      <c r="O8" s="306"/>
    </row>
    <row r="9" spans="1:15" ht="5.25" customHeight="1">
      <c r="F9" s="340"/>
      <c r="G9" s="306"/>
      <c r="H9" s="306"/>
      <c r="I9" s="306"/>
      <c r="J9" s="306"/>
      <c r="K9" s="306"/>
      <c r="L9" s="306"/>
      <c r="M9" s="306"/>
      <c r="N9" s="306"/>
      <c r="O9" s="306"/>
    </row>
    <row r="10" spans="1:15" ht="30" customHeight="1">
      <c r="F10" s="340"/>
      <c r="G10" s="306"/>
      <c r="H10" s="358"/>
      <c r="I10" s="353"/>
      <c r="J10" s="901"/>
      <c r="K10" s="903" t="s">
        <v>586</v>
      </c>
      <c r="L10" s="914" t="s">
        <v>583</v>
      </c>
      <c r="M10" s="913"/>
      <c r="N10" s="901"/>
      <c r="O10" s="306"/>
    </row>
    <row r="11" spans="1:15">
      <c r="F11" s="340"/>
      <c r="G11" s="306"/>
      <c r="H11" s="349"/>
      <c r="I11" s="349"/>
      <c r="J11" s="354"/>
      <c r="K11" s="354"/>
      <c r="L11" s="354"/>
      <c r="M11" s="354"/>
      <c r="N11" s="352"/>
      <c r="O11" s="306"/>
    </row>
    <row r="12" spans="1:15">
      <c r="F12" s="340"/>
      <c r="G12" s="306"/>
      <c r="H12" s="331" t="s">
        <v>502</v>
      </c>
      <c r="I12" s="348"/>
      <c r="J12" s="350" t="s">
        <v>2247</v>
      </c>
      <c r="K12" s="350" t="s">
        <v>2246</v>
      </c>
      <c r="L12" s="350" t="s">
        <v>2245</v>
      </c>
      <c r="M12" s="350" t="s">
        <v>2244</v>
      </c>
      <c r="N12" s="350" t="s">
        <v>2243</v>
      </c>
      <c r="O12" s="306"/>
    </row>
    <row r="13" spans="1:15">
      <c r="F13" s="340"/>
      <c r="G13" s="306"/>
      <c r="H13" s="306"/>
      <c r="I13" s="306"/>
      <c r="J13" s="346"/>
      <c r="K13" s="346"/>
      <c r="L13" s="346"/>
      <c r="M13" s="346"/>
      <c r="N13" s="346"/>
      <c r="O13" s="306"/>
    </row>
    <row r="14" spans="1:15" ht="13.5" customHeight="1">
      <c r="F14" s="340"/>
      <c r="G14" s="306"/>
      <c r="H14" s="329" t="s">
        <v>488</v>
      </c>
      <c r="I14" s="348"/>
      <c r="J14" s="897" t="s">
        <v>2242</v>
      </c>
      <c r="K14" s="897" t="s">
        <v>2241</v>
      </c>
      <c r="L14" s="897" t="s">
        <v>2240</v>
      </c>
      <c r="M14" s="897" t="s">
        <v>2239</v>
      </c>
      <c r="N14" s="897" t="s">
        <v>2238</v>
      </c>
      <c r="O14" s="306"/>
    </row>
    <row r="15" spans="1:15" ht="13.5" customHeight="1">
      <c r="F15" s="340"/>
      <c r="G15" s="306"/>
      <c r="H15" s="911"/>
      <c r="I15" s="420"/>
      <c r="J15" s="898"/>
      <c r="K15" s="898"/>
      <c r="L15" s="898"/>
      <c r="M15" s="897"/>
      <c r="N15" s="897"/>
      <c r="O15" s="306"/>
    </row>
    <row r="16" spans="1:15">
      <c r="F16" s="340"/>
      <c r="G16" s="306"/>
      <c r="H16" s="306"/>
      <c r="I16" s="306"/>
      <c r="J16" s="344" t="s">
        <v>2237</v>
      </c>
      <c r="K16" s="344" t="s">
        <v>2236</v>
      </c>
      <c r="L16" s="344" t="s">
        <v>2236</v>
      </c>
      <c r="M16" s="344" t="s">
        <v>2236</v>
      </c>
      <c r="N16" s="350"/>
      <c r="O16" s="306"/>
    </row>
    <row r="17" spans="1:15" ht="5.25" customHeight="1">
      <c r="F17" s="340"/>
      <c r="G17" s="306"/>
      <c r="H17" s="308"/>
      <c r="I17" s="308"/>
      <c r="J17" s="339"/>
      <c r="K17" s="339"/>
      <c r="L17" s="339"/>
      <c r="M17" s="339"/>
      <c r="N17" s="338"/>
      <c r="O17" s="306"/>
    </row>
    <row r="18" spans="1:15" ht="24.75" customHeight="1">
      <c r="F18" s="321"/>
      <c r="G18" s="306"/>
      <c r="H18" s="306"/>
      <c r="I18" s="325"/>
      <c r="J18" s="893" t="s">
        <v>2235</v>
      </c>
      <c r="K18" s="331"/>
      <c r="L18" s="331"/>
      <c r="M18" s="331"/>
      <c r="N18" s="331"/>
      <c r="O18" s="306"/>
    </row>
    <row r="19" spans="1:15" ht="24.75" customHeight="1">
      <c r="A19" s="327" t="s">
        <v>2207</v>
      </c>
      <c r="B19" s="327" t="s">
        <v>436</v>
      </c>
      <c r="C19" s="327" t="s">
        <v>521</v>
      </c>
      <c r="D19" s="327" t="s">
        <v>434</v>
      </c>
      <c r="E19" s="327"/>
      <c r="F19" s="326"/>
      <c r="G19" s="306"/>
      <c r="H19" s="306" t="s">
        <v>2233</v>
      </c>
      <c r="I19" s="328" t="s">
        <v>466</v>
      </c>
      <c r="J19" s="894">
        <v>125570</v>
      </c>
      <c r="K19" s="894">
        <v>126926</v>
      </c>
      <c r="L19" s="894">
        <v>127768</v>
      </c>
      <c r="M19" s="894">
        <v>128057</v>
      </c>
      <c r="N19" s="894">
        <v>127799</v>
      </c>
      <c r="O19" s="306"/>
    </row>
    <row r="20" spans="1:15" ht="21.75" customHeight="1">
      <c r="A20" s="327" t="s">
        <v>2207</v>
      </c>
      <c r="B20" s="327" t="s">
        <v>436</v>
      </c>
      <c r="C20" s="327" t="s">
        <v>521</v>
      </c>
      <c r="D20" s="327" t="s">
        <v>434</v>
      </c>
      <c r="E20" s="327"/>
      <c r="F20" s="326"/>
      <c r="G20" s="306"/>
      <c r="H20" s="306" t="s">
        <v>2232</v>
      </c>
      <c r="I20" s="328" t="s">
        <v>441</v>
      </c>
      <c r="J20" s="894">
        <v>6001</v>
      </c>
      <c r="K20" s="894">
        <v>5915</v>
      </c>
      <c r="L20" s="894">
        <v>5599</v>
      </c>
      <c r="M20" s="894">
        <v>5308</v>
      </c>
      <c r="N20" s="894">
        <v>5303</v>
      </c>
      <c r="O20" s="306"/>
    </row>
    <row r="21" spans="1:15" s="310" customFormat="1" ht="15" customHeight="1">
      <c r="A21" s="315" t="s">
        <v>2207</v>
      </c>
      <c r="B21" s="315" t="s">
        <v>436</v>
      </c>
      <c r="C21" s="315" t="s">
        <v>521</v>
      </c>
      <c r="D21" s="315" t="s">
        <v>434</v>
      </c>
      <c r="E21" s="315"/>
      <c r="F21" s="888"/>
      <c r="G21" s="333"/>
      <c r="H21" s="333" t="s">
        <v>2231</v>
      </c>
      <c r="I21" s="889"/>
      <c r="J21" s="894">
        <v>6547</v>
      </c>
      <c r="K21" s="894">
        <v>6033</v>
      </c>
      <c r="L21" s="894">
        <v>5950</v>
      </c>
      <c r="M21" s="894">
        <v>5598</v>
      </c>
      <c r="N21" s="894">
        <v>5490</v>
      </c>
      <c r="O21" s="333"/>
    </row>
    <row r="22" spans="1:15" s="310" customFormat="1" ht="15" customHeight="1">
      <c r="A22" s="315" t="s">
        <v>2207</v>
      </c>
      <c r="B22" s="315" t="s">
        <v>436</v>
      </c>
      <c r="C22" s="315" t="s">
        <v>521</v>
      </c>
      <c r="D22" s="315" t="s">
        <v>434</v>
      </c>
      <c r="E22" s="315"/>
      <c r="F22" s="888"/>
      <c r="G22" s="333"/>
      <c r="H22" s="333" t="s">
        <v>2230</v>
      </c>
      <c r="I22" s="889"/>
      <c r="J22" s="894">
        <v>7485</v>
      </c>
      <c r="K22" s="894">
        <v>6558</v>
      </c>
      <c r="L22" s="894">
        <v>6036</v>
      </c>
      <c r="M22" s="894">
        <v>5933</v>
      </c>
      <c r="N22" s="894">
        <v>5912</v>
      </c>
      <c r="O22" s="333"/>
    </row>
    <row r="23" spans="1:15" s="310" customFormat="1" ht="15" customHeight="1">
      <c r="A23" s="315" t="s">
        <v>2207</v>
      </c>
      <c r="B23" s="315" t="s">
        <v>436</v>
      </c>
      <c r="C23" s="315" t="s">
        <v>521</v>
      </c>
      <c r="D23" s="315" t="s">
        <v>434</v>
      </c>
      <c r="E23" s="315"/>
      <c r="F23" s="888"/>
      <c r="G23" s="333"/>
      <c r="H23" s="333" t="s">
        <v>2229</v>
      </c>
      <c r="I23" s="889"/>
      <c r="J23" s="894">
        <v>8567</v>
      </c>
      <c r="K23" s="894">
        <v>7502</v>
      </c>
      <c r="L23" s="894">
        <v>6593</v>
      </c>
      <c r="M23" s="894">
        <v>6093</v>
      </c>
      <c r="N23" s="894">
        <v>6075</v>
      </c>
      <c r="O23" s="333"/>
    </row>
    <row r="24" spans="1:15" s="310" customFormat="1" ht="15" customHeight="1">
      <c r="A24" s="315" t="s">
        <v>2207</v>
      </c>
      <c r="B24" s="315" t="s">
        <v>436</v>
      </c>
      <c r="C24" s="315" t="s">
        <v>521</v>
      </c>
      <c r="D24" s="315" t="s">
        <v>434</v>
      </c>
      <c r="E24" s="315"/>
      <c r="F24" s="888"/>
      <c r="G24" s="333"/>
      <c r="H24" s="333" t="s">
        <v>2228</v>
      </c>
      <c r="I24" s="889"/>
      <c r="J24" s="894">
        <v>9907</v>
      </c>
      <c r="K24" s="894">
        <v>8438</v>
      </c>
      <c r="L24" s="894">
        <v>7381</v>
      </c>
      <c r="M24" s="894">
        <v>6525</v>
      </c>
      <c r="N24" s="894">
        <v>6370</v>
      </c>
      <c r="O24" s="333"/>
    </row>
    <row r="25" spans="1:15" ht="21.75" customHeight="1">
      <c r="A25" s="327" t="s">
        <v>2207</v>
      </c>
      <c r="B25" s="327" t="s">
        <v>436</v>
      </c>
      <c r="C25" s="327" t="s">
        <v>521</v>
      </c>
      <c r="D25" s="327" t="s">
        <v>434</v>
      </c>
      <c r="E25" s="327"/>
      <c r="F25" s="326"/>
      <c r="G25" s="306"/>
      <c r="H25" s="306" t="s">
        <v>2227</v>
      </c>
      <c r="I25" s="325"/>
      <c r="J25" s="894">
        <v>8799</v>
      </c>
      <c r="K25" s="894">
        <v>9809</v>
      </c>
      <c r="L25" s="894">
        <v>8314</v>
      </c>
      <c r="M25" s="894">
        <v>7391</v>
      </c>
      <c r="N25" s="894">
        <v>7219</v>
      </c>
      <c r="O25" s="306"/>
    </row>
    <row r="26" spans="1:15" s="317" customFormat="1" ht="15" customHeight="1">
      <c r="A26" s="318" t="s">
        <v>2207</v>
      </c>
      <c r="B26" s="318" t="s">
        <v>436</v>
      </c>
      <c r="C26" s="318" t="s">
        <v>521</v>
      </c>
      <c r="D26" s="318" t="s">
        <v>434</v>
      </c>
      <c r="E26" s="318"/>
      <c r="F26" s="314"/>
      <c r="G26" s="311"/>
      <c r="H26" s="311" t="s">
        <v>2226</v>
      </c>
      <c r="I26" s="316"/>
      <c r="J26" s="894">
        <v>8136</v>
      </c>
      <c r="K26" s="894">
        <v>8794</v>
      </c>
      <c r="L26" s="894">
        <v>9795</v>
      </c>
      <c r="M26" s="894">
        <v>8421</v>
      </c>
      <c r="N26" s="894">
        <v>8093</v>
      </c>
      <c r="O26" s="311"/>
    </row>
    <row r="27" spans="1:15" s="317" customFormat="1" ht="15" customHeight="1">
      <c r="A27" s="318" t="s">
        <v>2207</v>
      </c>
      <c r="B27" s="318" t="s">
        <v>436</v>
      </c>
      <c r="C27" s="318" t="s">
        <v>521</v>
      </c>
      <c r="D27" s="318" t="s">
        <v>434</v>
      </c>
      <c r="E27" s="318"/>
      <c r="F27" s="314"/>
      <c r="G27" s="311"/>
      <c r="H27" s="311" t="s">
        <v>2225</v>
      </c>
      <c r="I27" s="316"/>
      <c r="J27" s="894">
        <v>7830</v>
      </c>
      <c r="K27" s="894">
        <v>8130</v>
      </c>
      <c r="L27" s="894">
        <v>8772</v>
      </c>
      <c r="M27" s="894">
        <v>9864</v>
      </c>
      <c r="N27" s="894">
        <v>9712</v>
      </c>
      <c r="O27" s="311"/>
    </row>
    <row r="28" spans="1:15" s="317" customFormat="1" ht="15" customHeight="1">
      <c r="A28" s="318" t="s">
        <v>2207</v>
      </c>
      <c r="B28" s="318" t="s">
        <v>436</v>
      </c>
      <c r="C28" s="318" t="s">
        <v>521</v>
      </c>
      <c r="D28" s="318" t="s">
        <v>434</v>
      </c>
      <c r="E28" s="318"/>
      <c r="F28" s="314"/>
      <c r="G28" s="311"/>
      <c r="H28" s="311" t="s">
        <v>2224</v>
      </c>
      <c r="I28" s="316"/>
      <c r="J28" s="894">
        <v>9015</v>
      </c>
      <c r="K28" s="894">
        <v>7814</v>
      </c>
      <c r="L28" s="894">
        <v>8113</v>
      </c>
      <c r="M28" s="894">
        <v>8809</v>
      </c>
      <c r="N28" s="894">
        <v>9315</v>
      </c>
      <c r="O28" s="311"/>
    </row>
    <row r="29" spans="1:15" s="317" customFormat="1" ht="15" customHeight="1">
      <c r="A29" s="318" t="s">
        <v>2207</v>
      </c>
      <c r="B29" s="318" t="s">
        <v>436</v>
      </c>
      <c r="C29" s="318" t="s">
        <v>521</v>
      </c>
      <c r="D29" s="318" t="s">
        <v>434</v>
      </c>
      <c r="E29" s="318"/>
      <c r="F29" s="314"/>
      <c r="G29" s="311"/>
      <c r="H29" s="311" t="s">
        <v>2223</v>
      </c>
      <c r="I29" s="316"/>
      <c r="J29" s="894">
        <v>10630</v>
      </c>
      <c r="K29" s="894">
        <v>8932</v>
      </c>
      <c r="L29" s="894">
        <v>7755</v>
      </c>
      <c r="M29" s="894">
        <v>8093</v>
      </c>
      <c r="N29" s="894">
        <v>7966</v>
      </c>
      <c r="O29" s="311"/>
    </row>
    <row r="30" spans="1:15" ht="21.75" customHeight="1">
      <c r="A30" s="327" t="s">
        <v>2207</v>
      </c>
      <c r="B30" s="327" t="s">
        <v>436</v>
      </c>
      <c r="C30" s="327" t="s">
        <v>521</v>
      </c>
      <c r="D30" s="327" t="s">
        <v>434</v>
      </c>
      <c r="E30" s="327"/>
      <c r="F30" s="326"/>
      <c r="G30" s="306"/>
      <c r="H30" s="306" t="s">
        <v>2222</v>
      </c>
      <c r="I30" s="325"/>
      <c r="J30" s="894">
        <v>8932</v>
      </c>
      <c r="K30" s="894">
        <v>10461</v>
      </c>
      <c r="L30" s="894">
        <v>8828</v>
      </c>
      <c r="M30" s="894">
        <v>7700</v>
      </c>
      <c r="N30" s="894">
        <v>7639</v>
      </c>
      <c r="O30" s="306"/>
    </row>
    <row r="31" spans="1:15" s="317" customFormat="1" ht="15" customHeight="1">
      <c r="A31" s="318" t="s">
        <v>2207</v>
      </c>
      <c r="B31" s="318" t="s">
        <v>436</v>
      </c>
      <c r="C31" s="318" t="s">
        <v>521</v>
      </c>
      <c r="D31" s="318" t="s">
        <v>434</v>
      </c>
      <c r="E31" s="318"/>
      <c r="F31" s="314"/>
      <c r="G31" s="311"/>
      <c r="H31" s="311" t="s">
        <v>2221</v>
      </c>
      <c r="I31" s="316"/>
      <c r="J31" s="894">
        <v>7962</v>
      </c>
      <c r="K31" s="894">
        <v>8750</v>
      </c>
      <c r="L31" s="894">
        <v>10294</v>
      </c>
      <c r="M31" s="894">
        <v>8728</v>
      </c>
      <c r="N31" s="894">
        <v>8320</v>
      </c>
      <c r="O31" s="311"/>
    </row>
    <row r="32" spans="1:15" s="317" customFormat="1" ht="15" customHeight="1">
      <c r="A32" s="318" t="s">
        <v>2207</v>
      </c>
      <c r="B32" s="318" t="s">
        <v>436</v>
      </c>
      <c r="C32" s="318" t="s">
        <v>521</v>
      </c>
      <c r="D32" s="318" t="s">
        <v>434</v>
      </c>
      <c r="E32" s="318"/>
      <c r="F32" s="314"/>
      <c r="G32" s="311"/>
      <c r="H32" s="311" t="s">
        <v>2220</v>
      </c>
      <c r="I32" s="316"/>
      <c r="J32" s="894">
        <v>7483</v>
      </c>
      <c r="K32" s="894">
        <v>7750</v>
      </c>
      <c r="L32" s="894">
        <v>8577</v>
      </c>
      <c r="M32" s="894">
        <v>10112</v>
      </c>
      <c r="N32" s="894">
        <v>10632</v>
      </c>
      <c r="O32" s="311"/>
    </row>
    <row r="33" spans="1:15" s="317" customFormat="1" ht="15" customHeight="1">
      <c r="A33" s="318" t="s">
        <v>2207</v>
      </c>
      <c r="B33" s="318" t="s">
        <v>436</v>
      </c>
      <c r="C33" s="318" t="s">
        <v>521</v>
      </c>
      <c r="D33" s="318" t="s">
        <v>434</v>
      </c>
      <c r="E33" s="318"/>
      <c r="F33" s="314"/>
      <c r="G33" s="311"/>
      <c r="H33" s="311" t="s">
        <v>2219</v>
      </c>
      <c r="I33" s="316"/>
      <c r="J33" s="894">
        <v>6402</v>
      </c>
      <c r="K33" s="894">
        <v>7118</v>
      </c>
      <c r="L33" s="894">
        <v>7460</v>
      </c>
      <c r="M33" s="894">
        <v>8272</v>
      </c>
      <c r="N33" s="894">
        <v>7861</v>
      </c>
      <c r="O33" s="311"/>
    </row>
    <row r="34" spans="1:15" s="317" customFormat="1" ht="15" customHeight="1">
      <c r="A34" s="318" t="s">
        <v>2207</v>
      </c>
      <c r="B34" s="318" t="s">
        <v>436</v>
      </c>
      <c r="C34" s="318" t="s">
        <v>521</v>
      </c>
      <c r="D34" s="318" t="s">
        <v>434</v>
      </c>
      <c r="E34" s="318"/>
      <c r="F34" s="314"/>
      <c r="G34" s="311"/>
      <c r="H34" s="311" t="s">
        <v>2218</v>
      </c>
      <c r="I34" s="316"/>
      <c r="J34" s="894">
        <v>4699</v>
      </c>
      <c r="K34" s="894">
        <v>5910</v>
      </c>
      <c r="L34" s="894">
        <v>6661</v>
      </c>
      <c r="M34" s="894">
        <v>7018</v>
      </c>
      <c r="N34" s="894">
        <v>7184</v>
      </c>
      <c r="O34" s="311"/>
    </row>
    <row r="35" spans="1:15" ht="21.75" customHeight="1">
      <c r="A35" s="327" t="s">
        <v>2207</v>
      </c>
      <c r="B35" s="327" t="s">
        <v>436</v>
      </c>
      <c r="C35" s="327" t="s">
        <v>521</v>
      </c>
      <c r="D35" s="327" t="s">
        <v>434</v>
      </c>
      <c r="E35" s="327"/>
      <c r="F35" s="326"/>
      <c r="G35" s="306"/>
      <c r="H35" s="306" t="s">
        <v>2217</v>
      </c>
      <c r="I35" s="325"/>
      <c r="J35" s="894">
        <v>3292</v>
      </c>
      <c r="K35" s="894">
        <v>4157</v>
      </c>
      <c r="L35" s="894">
        <v>5280</v>
      </c>
      <c r="M35" s="894">
        <v>5992</v>
      </c>
      <c r="N35" s="894">
        <v>6143</v>
      </c>
      <c r="O35" s="306"/>
    </row>
    <row r="36" spans="1:15" s="317" customFormat="1" ht="15" customHeight="1">
      <c r="A36" s="318" t="s">
        <v>2207</v>
      </c>
      <c r="B36" s="318" t="s">
        <v>436</v>
      </c>
      <c r="C36" s="318" t="s">
        <v>521</v>
      </c>
      <c r="D36" s="318" t="s">
        <v>434</v>
      </c>
      <c r="E36" s="318"/>
      <c r="F36" s="314"/>
      <c r="G36" s="311"/>
      <c r="H36" s="311" t="s">
        <v>2216</v>
      </c>
      <c r="I36" s="316"/>
      <c r="J36" s="894">
        <v>2303</v>
      </c>
      <c r="K36" s="894">
        <v>2619</v>
      </c>
      <c r="L36" s="894">
        <v>3423</v>
      </c>
      <c r="M36" s="894">
        <v>4376</v>
      </c>
      <c r="N36" s="894">
        <v>4494</v>
      </c>
      <c r="O36" s="311"/>
    </row>
    <row r="37" spans="1:15" s="317" customFormat="1" ht="15" customHeight="1">
      <c r="A37" s="318" t="s">
        <v>2207</v>
      </c>
      <c r="B37" s="318" t="s">
        <v>436</v>
      </c>
      <c r="C37" s="318" t="s">
        <v>521</v>
      </c>
      <c r="D37" s="318" t="s">
        <v>434</v>
      </c>
      <c r="E37" s="318"/>
      <c r="F37" s="314"/>
      <c r="G37" s="311"/>
      <c r="H37" s="311" t="s">
        <v>2215</v>
      </c>
      <c r="I37" s="316"/>
      <c r="J37" s="894">
        <v>1138</v>
      </c>
      <c r="K37" s="894">
        <v>1535</v>
      </c>
      <c r="L37" s="894">
        <v>1855</v>
      </c>
      <c r="M37" s="894">
        <v>2454</v>
      </c>
      <c r="N37" s="894">
        <v>2625</v>
      </c>
      <c r="O37" s="311"/>
    </row>
    <row r="38" spans="1:15" s="317" customFormat="1" ht="15" customHeight="1">
      <c r="A38" s="318" t="s">
        <v>2207</v>
      </c>
      <c r="B38" s="318" t="s">
        <v>436</v>
      </c>
      <c r="C38" s="318" t="s">
        <v>521</v>
      </c>
      <c r="D38" s="318" t="s">
        <v>434</v>
      </c>
      <c r="E38" s="318"/>
      <c r="F38" s="314"/>
      <c r="G38" s="311"/>
      <c r="H38" s="311" t="s">
        <v>2214</v>
      </c>
      <c r="I38" s="316"/>
      <c r="J38" s="894">
        <v>368</v>
      </c>
      <c r="K38" s="894">
        <v>571</v>
      </c>
      <c r="L38" s="894">
        <v>843</v>
      </c>
      <c r="M38" s="894">
        <v>1029</v>
      </c>
      <c r="N38" s="894">
        <v>1082</v>
      </c>
      <c r="O38" s="311"/>
    </row>
    <row r="39" spans="1:15" s="317" customFormat="1" ht="15" customHeight="1">
      <c r="A39" s="318" t="s">
        <v>2207</v>
      </c>
      <c r="B39" s="318" t="s">
        <v>436</v>
      </c>
      <c r="C39" s="318" t="s">
        <v>521</v>
      </c>
      <c r="D39" s="318" t="s">
        <v>434</v>
      </c>
      <c r="E39" s="318"/>
      <c r="F39" s="314"/>
      <c r="G39" s="311"/>
      <c r="H39" s="311" t="s">
        <v>2213</v>
      </c>
      <c r="I39" s="316"/>
      <c r="J39" s="894">
        <v>69</v>
      </c>
      <c r="K39" s="894">
        <v>119</v>
      </c>
      <c r="L39" s="894">
        <v>212</v>
      </c>
      <c r="M39" s="894">
        <v>298</v>
      </c>
      <c r="N39" s="894">
        <v>317</v>
      </c>
      <c r="O39" s="311"/>
    </row>
    <row r="40" spans="1:15" s="317" customFormat="1" ht="21.75" customHeight="1">
      <c r="A40" s="318" t="s">
        <v>2207</v>
      </c>
      <c r="B40" s="318" t="s">
        <v>436</v>
      </c>
      <c r="C40" s="318" t="s">
        <v>521</v>
      </c>
      <c r="D40" s="318" t="s">
        <v>434</v>
      </c>
      <c r="E40" s="318"/>
      <c r="F40" s="314"/>
      <c r="G40" s="311"/>
      <c r="H40" s="322" t="s">
        <v>2212</v>
      </c>
      <c r="I40" s="320" t="s">
        <v>432</v>
      </c>
      <c r="J40" s="894">
        <v>6</v>
      </c>
      <c r="K40" s="894">
        <v>12</v>
      </c>
      <c r="L40" s="894">
        <v>25</v>
      </c>
      <c r="M40" s="894">
        <v>44</v>
      </c>
      <c r="N40" s="894">
        <v>47</v>
      </c>
      <c r="O40" s="311"/>
    </row>
    <row r="41" spans="1:15" ht="24.75" customHeight="1">
      <c r="F41" s="321"/>
      <c r="G41" s="306"/>
      <c r="H41" s="306" t="s">
        <v>444</v>
      </c>
      <c r="I41" s="320" t="s">
        <v>443</v>
      </c>
      <c r="J41" s="894"/>
      <c r="K41" s="894"/>
      <c r="L41" s="894"/>
      <c r="M41" s="894"/>
      <c r="N41" s="894"/>
      <c r="O41" s="306"/>
    </row>
    <row r="42" spans="1:15" s="310" customFormat="1" ht="15" customHeight="1">
      <c r="A42" s="315" t="s">
        <v>2207</v>
      </c>
      <c r="B42" s="315" t="s">
        <v>436</v>
      </c>
      <c r="C42" s="315" t="s">
        <v>521</v>
      </c>
      <c r="D42" s="315" t="s">
        <v>434</v>
      </c>
      <c r="E42" s="315"/>
      <c r="F42" s="888"/>
      <c r="G42" s="333"/>
      <c r="H42" s="333" t="s">
        <v>2211</v>
      </c>
      <c r="I42" s="335" t="s">
        <v>441</v>
      </c>
      <c r="J42" s="894">
        <v>20033</v>
      </c>
      <c r="K42" s="894">
        <v>18505</v>
      </c>
      <c r="L42" s="894">
        <v>17585</v>
      </c>
      <c r="M42" s="894">
        <v>16839</v>
      </c>
      <c r="N42" s="894">
        <v>16705</v>
      </c>
      <c r="O42" s="333"/>
    </row>
    <row r="43" spans="1:15" s="310" customFormat="1" ht="15" customHeight="1">
      <c r="A43" s="315" t="s">
        <v>2207</v>
      </c>
      <c r="B43" s="315" t="s">
        <v>436</v>
      </c>
      <c r="C43" s="315" t="s">
        <v>521</v>
      </c>
      <c r="D43" s="315" t="s">
        <v>434</v>
      </c>
      <c r="E43" s="315"/>
      <c r="F43" s="888"/>
      <c r="G43" s="333"/>
      <c r="H43" s="333" t="s">
        <v>2210</v>
      </c>
      <c r="I43" s="889"/>
      <c r="J43" s="894">
        <v>87260</v>
      </c>
      <c r="K43" s="894">
        <v>86380</v>
      </c>
      <c r="L43" s="894">
        <v>84422</v>
      </c>
      <c r="M43" s="894">
        <v>81735</v>
      </c>
      <c r="N43" s="894">
        <v>81342</v>
      </c>
      <c r="O43" s="333"/>
    </row>
    <row r="44" spans="1:15" s="310" customFormat="1" ht="15" customHeight="1">
      <c r="A44" s="315" t="s">
        <v>2207</v>
      </c>
      <c r="B44" s="315" t="s">
        <v>436</v>
      </c>
      <c r="C44" s="315" t="s">
        <v>521</v>
      </c>
      <c r="D44" s="315" t="s">
        <v>434</v>
      </c>
      <c r="E44" s="315"/>
      <c r="F44" s="888"/>
      <c r="G44" s="333"/>
      <c r="H44" s="333" t="s">
        <v>2209</v>
      </c>
      <c r="I44" s="335" t="s">
        <v>432</v>
      </c>
      <c r="J44" s="894">
        <v>18277</v>
      </c>
      <c r="K44" s="894">
        <v>22041</v>
      </c>
      <c r="L44" s="894">
        <v>25761</v>
      </c>
      <c r="M44" s="894">
        <v>29484</v>
      </c>
      <c r="N44" s="894">
        <v>29752</v>
      </c>
      <c r="O44" s="333"/>
    </row>
    <row r="45" spans="1:15" s="310" customFormat="1" ht="15" customHeight="1">
      <c r="A45" s="315" t="s">
        <v>2207</v>
      </c>
      <c r="B45" s="315" t="s">
        <v>436</v>
      </c>
      <c r="C45" s="315" t="s">
        <v>521</v>
      </c>
      <c r="D45" s="315" t="s">
        <v>434</v>
      </c>
      <c r="E45" s="315"/>
      <c r="F45" s="888"/>
      <c r="G45" s="333"/>
      <c r="H45" s="333" t="s">
        <v>2208</v>
      </c>
      <c r="I45" s="335" t="s">
        <v>441</v>
      </c>
      <c r="J45" s="894">
        <v>11101</v>
      </c>
      <c r="K45" s="894">
        <v>13028</v>
      </c>
      <c r="L45" s="894">
        <v>14122</v>
      </c>
      <c r="M45" s="894">
        <v>15290</v>
      </c>
      <c r="N45" s="894">
        <v>15044</v>
      </c>
      <c r="O45" s="333"/>
    </row>
    <row r="46" spans="1:15" s="310" customFormat="1" ht="15" customHeight="1">
      <c r="A46" s="315" t="s">
        <v>2207</v>
      </c>
      <c r="B46" s="315" t="s">
        <v>436</v>
      </c>
      <c r="C46" s="315" t="s">
        <v>521</v>
      </c>
      <c r="D46" s="315" t="s">
        <v>434</v>
      </c>
      <c r="E46" s="315"/>
      <c r="F46" s="888"/>
      <c r="G46" s="333"/>
      <c r="H46" s="333" t="s">
        <v>2206</v>
      </c>
      <c r="I46" s="335" t="s">
        <v>432</v>
      </c>
      <c r="J46" s="894">
        <v>7175</v>
      </c>
      <c r="K46" s="894">
        <v>9012</v>
      </c>
      <c r="L46" s="894">
        <v>11639</v>
      </c>
      <c r="M46" s="894">
        <v>14194</v>
      </c>
      <c r="N46" s="894">
        <v>14708</v>
      </c>
      <c r="O46" s="333"/>
    </row>
    <row r="47" spans="1:15" s="310" customFormat="1" ht="11.25" customHeight="1">
      <c r="A47" s="336"/>
      <c r="B47" s="336"/>
      <c r="C47" s="336"/>
      <c r="D47" s="336"/>
      <c r="E47" s="336"/>
      <c r="F47" s="333"/>
      <c r="G47" s="333"/>
      <c r="H47" s="333"/>
      <c r="I47" s="335"/>
      <c r="J47" s="894"/>
      <c r="K47" s="894"/>
      <c r="L47" s="894"/>
      <c r="M47" s="894"/>
      <c r="N47" s="894"/>
      <c r="O47" s="333"/>
    </row>
    <row r="48" spans="1:15" ht="24.75" customHeight="1">
      <c r="F48" s="321"/>
      <c r="G48" s="306"/>
      <c r="H48" s="306"/>
      <c r="I48" s="325"/>
      <c r="J48" s="893" t="s">
        <v>2255</v>
      </c>
      <c r="K48" s="331"/>
      <c r="L48" s="331"/>
      <c r="M48" s="331"/>
      <c r="N48" s="331"/>
      <c r="O48" s="306"/>
    </row>
    <row r="49" spans="1:15" ht="24.75" customHeight="1">
      <c r="A49" s="327" t="s">
        <v>2207</v>
      </c>
      <c r="B49" s="327" t="s">
        <v>436</v>
      </c>
      <c r="C49" s="327" t="s">
        <v>521</v>
      </c>
      <c r="D49" s="327" t="s">
        <v>434</v>
      </c>
      <c r="E49" s="327"/>
      <c r="F49" s="326"/>
      <c r="G49" s="306"/>
      <c r="H49" s="306" t="s">
        <v>2233</v>
      </c>
      <c r="I49" s="328" t="s">
        <v>466</v>
      </c>
      <c r="J49" s="887">
        <v>100</v>
      </c>
      <c r="K49" s="887">
        <v>100</v>
      </c>
      <c r="L49" s="887">
        <v>100</v>
      </c>
      <c r="M49" s="887">
        <v>100</v>
      </c>
      <c r="N49" s="887">
        <v>100</v>
      </c>
      <c r="O49" s="306"/>
    </row>
    <row r="50" spans="1:15" ht="21.75" customHeight="1">
      <c r="A50" s="327" t="s">
        <v>2207</v>
      </c>
      <c r="B50" s="327" t="s">
        <v>436</v>
      </c>
      <c r="C50" s="327" t="s">
        <v>521</v>
      </c>
      <c r="D50" s="327" t="s">
        <v>434</v>
      </c>
      <c r="E50" s="327"/>
      <c r="F50" s="326"/>
      <c r="G50" s="306"/>
      <c r="H50" s="306" t="s">
        <v>2232</v>
      </c>
      <c r="I50" s="328" t="s">
        <v>441</v>
      </c>
      <c r="J50" s="887">
        <v>4.78</v>
      </c>
      <c r="K50" s="887">
        <v>4.66</v>
      </c>
      <c r="L50" s="887">
        <v>4.38</v>
      </c>
      <c r="M50" s="887">
        <v>4.1500000000000004</v>
      </c>
      <c r="N50" s="887">
        <v>4.1500000000000004</v>
      </c>
      <c r="O50" s="306"/>
    </row>
    <row r="51" spans="1:15" s="310" customFormat="1" ht="15" customHeight="1">
      <c r="A51" s="315" t="s">
        <v>2207</v>
      </c>
      <c r="B51" s="315" t="s">
        <v>436</v>
      </c>
      <c r="C51" s="315" t="s">
        <v>521</v>
      </c>
      <c r="D51" s="315" t="s">
        <v>434</v>
      </c>
      <c r="E51" s="315"/>
      <c r="F51" s="888"/>
      <c r="G51" s="333"/>
      <c r="H51" s="333" t="s">
        <v>2231</v>
      </c>
      <c r="I51" s="889"/>
      <c r="J51" s="887">
        <v>5.21</v>
      </c>
      <c r="K51" s="887">
        <v>4.75</v>
      </c>
      <c r="L51" s="887">
        <v>4.66</v>
      </c>
      <c r="M51" s="887">
        <v>4.37</v>
      </c>
      <c r="N51" s="887">
        <v>4.3</v>
      </c>
      <c r="O51" s="333"/>
    </row>
    <row r="52" spans="1:15" s="310" customFormat="1" ht="15" customHeight="1">
      <c r="A52" s="315" t="s">
        <v>2207</v>
      </c>
      <c r="B52" s="315" t="s">
        <v>436</v>
      </c>
      <c r="C52" s="315" t="s">
        <v>521</v>
      </c>
      <c r="D52" s="315" t="s">
        <v>434</v>
      </c>
      <c r="E52" s="315"/>
      <c r="F52" s="888"/>
      <c r="G52" s="333"/>
      <c r="H52" s="333" t="s">
        <v>2230</v>
      </c>
      <c r="I52" s="889"/>
      <c r="J52" s="887">
        <v>5.96</v>
      </c>
      <c r="K52" s="887">
        <v>5.17</v>
      </c>
      <c r="L52" s="887">
        <v>4.72</v>
      </c>
      <c r="M52" s="887">
        <v>4.63</v>
      </c>
      <c r="N52" s="887">
        <v>4.63</v>
      </c>
      <c r="O52" s="333"/>
    </row>
    <row r="53" spans="1:15" s="310" customFormat="1" ht="15" customHeight="1">
      <c r="A53" s="315" t="s">
        <v>2207</v>
      </c>
      <c r="B53" s="315" t="s">
        <v>436</v>
      </c>
      <c r="C53" s="315" t="s">
        <v>521</v>
      </c>
      <c r="D53" s="315" t="s">
        <v>434</v>
      </c>
      <c r="E53" s="315"/>
      <c r="F53" s="888"/>
      <c r="G53" s="333"/>
      <c r="H53" s="333" t="s">
        <v>2229</v>
      </c>
      <c r="I53" s="889"/>
      <c r="J53" s="887">
        <v>6.82</v>
      </c>
      <c r="K53" s="887">
        <v>5.91</v>
      </c>
      <c r="L53" s="887">
        <v>5.16</v>
      </c>
      <c r="M53" s="887">
        <v>4.76</v>
      </c>
      <c r="N53" s="887">
        <v>4.75</v>
      </c>
      <c r="O53" s="333"/>
    </row>
    <row r="54" spans="1:15" s="310" customFormat="1" ht="15" customHeight="1">
      <c r="A54" s="315" t="s">
        <v>2207</v>
      </c>
      <c r="B54" s="315" t="s">
        <v>436</v>
      </c>
      <c r="C54" s="315" t="s">
        <v>521</v>
      </c>
      <c r="D54" s="315" t="s">
        <v>434</v>
      </c>
      <c r="E54" s="315"/>
      <c r="F54" s="888"/>
      <c r="G54" s="333"/>
      <c r="H54" s="333" t="s">
        <v>2228</v>
      </c>
      <c r="I54" s="889"/>
      <c r="J54" s="887">
        <v>7.89</v>
      </c>
      <c r="K54" s="887">
        <v>6.65</v>
      </c>
      <c r="L54" s="887">
        <v>5.78</v>
      </c>
      <c r="M54" s="887">
        <v>5.0999999999999996</v>
      </c>
      <c r="N54" s="887">
        <v>4.9800000000000004</v>
      </c>
      <c r="O54" s="333"/>
    </row>
    <row r="55" spans="1:15" ht="21.75" customHeight="1">
      <c r="A55" s="327" t="s">
        <v>2207</v>
      </c>
      <c r="B55" s="327" t="s">
        <v>436</v>
      </c>
      <c r="C55" s="327" t="s">
        <v>521</v>
      </c>
      <c r="D55" s="327" t="s">
        <v>434</v>
      </c>
      <c r="E55" s="327"/>
      <c r="F55" s="326"/>
      <c r="G55" s="306"/>
      <c r="H55" s="306" t="s">
        <v>2227</v>
      </c>
      <c r="I55" s="325"/>
      <c r="J55" s="887">
        <v>7.01</v>
      </c>
      <c r="K55" s="887">
        <v>7.73</v>
      </c>
      <c r="L55" s="887">
        <v>6.51</v>
      </c>
      <c r="M55" s="887">
        <v>5.77</v>
      </c>
      <c r="N55" s="887">
        <v>5.65</v>
      </c>
      <c r="O55" s="306"/>
    </row>
    <row r="56" spans="1:15" s="317" customFormat="1" ht="15" customHeight="1">
      <c r="A56" s="318" t="s">
        <v>2207</v>
      </c>
      <c r="B56" s="318" t="s">
        <v>436</v>
      </c>
      <c r="C56" s="318" t="s">
        <v>521</v>
      </c>
      <c r="D56" s="318" t="s">
        <v>434</v>
      </c>
      <c r="E56" s="318"/>
      <c r="F56" s="314"/>
      <c r="G56" s="311"/>
      <c r="H56" s="311" t="s">
        <v>2226</v>
      </c>
      <c r="I56" s="316"/>
      <c r="J56" s="887">
        <v>6.48</v>
      </c>
      <c r="K56" s="887">
        <v>6.93</v>
      </c>
      <c r="L56" s="887">
        <v>7.67</v>
      </c>
      <c r="M56" s="887">
        <v>6.58</v>
      </c>
      <c r="N56" s="887">
        <v>6.33</v>
      </c>
      <c r="O56" s="311"/>
    </row>
    <row r="57" spans="1:15" s="317" customFormat="1" ht="15" customHeight="1">
      <c r="A57" s="318" t="s">
        <v>2207</v>
      </c>
      <c r="B57" s="318" t="s">
        <v>436</v>
      </c>
      <c r="C57" s="318" t="s">
        <v>521</v>
      </c>
      <c r="D57" s="318" t="s">
        <v>434</v>
      </c>
      <c r="E57" s="318"/>
      <c r="F57" s="314"/>
      <c r="G57" s="311"/>
      <c r="H57" s="311" t="s">
        <v>2225</v>
      </c>
      <c r="I57" s="316"/>
      <c r="J57" s="887">
        <v>6.24</v>
      </c>
      <c r="K57" s="887">
        <v>6.41</v>
      </c>
      <c r="L57" s="887">
        <v>6.87</v>
      </c>
      <c r="M57" s="887">
        <v>7.7</v>
      </c>
      <c r="N57" s="887">
        <v>7.6</v>
      </c>
      <c r="O57" s="311"/>
    </row>
    <row r="58" spans="1:15" s="317" customFormat="1" ht="15" customHeight="1">
      <c r="A58" s="318" t="s">
        <v>2207</v>
      </c>
      <c r="B58" s="318" t="s">
        <v>436</v>
      </c>
      <c r="C58" s="318" t="s">
        <v>521</v>
      </c>
      <c r="D58" s="318" t="s">
        <v>434</v>
      </c>
      <c r="E58" s="318"/>
      <c r="F58" s="314"/>
      <c r="G58" s="311"/>
      <c r="H58" s="311" t="s">
        <v>2224</v>
      </c>
      <c r="I58" s="316"/>
      <c r="J58" s="887">
        <v>7.18</v>
      </c>
      <c r="K58" s="887">
        <v>6.16</v>
      </c>
      <c r="L58" s="887">
        <v>6.35</v>
      </c>
      <c r="M58" s="887">
        <v>6.88</v>
      </c>
      <c r="N58" s="887">
        <v>7.29</v>
      </c>
      <c r="O58" s="311"/>
    </row>
    <row r="59" spans="1:15" s="317" customFormat="1" ht="15" customHeight="1">
      <c r="A59" s="318" t="s">
        <v>2207</v>
      </c>
      <c r="B59" s="318" t="s">
        <v>436</v>
      </c>
      <c r="C59" s="318" t="s">
        <v>521</v>
      </c>
      <c r="D59" s="318" t="s">
        <v>434</v>
      </c>
      <c r="E59" s="318"/>
      <c r="F59" s="314"/>
      <c r="G59" s="311"/>
      <c r="H59" s="311" t="s">
        <v>2223</v>
      </c>
      <c r="I59" s="316"/>
      <c r="J59" s="887">
        <v>8.4700000000000006</v>
      </c>
      <c r="K59" s="887">
        <v>7.04</v>
      </c>
      <c r="L59" s="887">
        <v>6.07</v>
      </c>
      <c r="M59" s="887">
        <v>6.32</v>
      </c>
      <c r="N59" s="887">
        <v>6.23</v>
      </c>
      <c r="O59" s="311"/>
    </row>
    <row r="60" spans="1:15" ht="21.75" customHeight="1">
      <c r="A60" s="327" t="s">
        <v>2207</v>
      </c>
      <c r="B60" s="327" t="s">
        <v>436</v>
      </c>
      <c r="C60" s="327" t="s">
        <v>521</v>
      </c>
      <c r="D60" s="327" t="s">
        <v>434</v>
      </c>
      <c r="E60" s="327"/>
      <c r="F60" s="326"/>
      <c r="G60" s="306"/>
      <c r="H60" s="306" t="s">
        <v>2222</v>
      </c>
      <c r="I60" s="325"/>
      <c r="J60" s="887">
        <v>7.11</v>
      </c>
      <c r="K60" s="887">
        <v>8.24</v>
      </c>
      <c r="L60" s="887">
        <v>6.91</v>
      </c>
      <c r="M60" s="887">
        <v>6.01</v>
      </c>
      <c r="N60" s="887">
        <v>5.98</v>
      </c>
      <c r="O60" s="306"/>
    </row>
    <row r="61" spans="1:15" s="317" customFormat="1" ht="15" customHeight="1">
      <c r="A61" s="318" t="s">
        <v>2207</v>
      </c>
      <c r="B61" s="318" t="s">
        <v>436</v>
      </c>
      <c r="C61" s="318" t="s">
        <v>521</v>
      </c>
      <c r="D61" s="318" t="s">
        <v>434</v>
      </c>
      <c r="E61" s="318"/>
      <c r="F61" s="314"/>
      <c r="G61" s="311"/>
      <c r="H61" s="311" t="s">
        <v>2221</v>
      </c>
      <c r="I61" s="316"/>
      <c r="J61" s="887">
        <v>6.34</v>
      </c>
      <c r="K61" s="887">
        <v>6.89</v>
      </c>
      <c r="L61" s="887">
        <v>8.06</v>
      </c>
      <c r="M61" s="887">
        <v>6.82</v>
      </c>
      <c r="N61" s="887">
        <v>6.51</v>
      </c>
      <c r="O61" s="311"/>
    </row>
    <row r="62" spans="1:15" s="317" customFormat="1" ht="15" customHeight="1">
      <c r="A62" s="318" t="s">
        <v>2207</v>
      </c>
      <c r="B62" s="318" t="s">
        <v>436</v>
      </c>
      <c r="C62" s="318" t="s">
        <v>521</v>
      </c>
      <c r="D62" s="318" t="s">
        <v>434</v>
      </c>
      <c r="E62" s="318"/>
      <c r="F62" s="314"/>
      <c r="G62" s="311"/>
      <c r="H62" s="311" t="s">
        <v>2220</v>
      </c>
      <c r="I62" s="316"/>
      <c r="J62" s="887">
        <v>5.96</v>
      </c>
      <c r="K62" s="887">
        <v>6.11</v>
      </c>
      <c r="L62" s="887">
        <v>6.71</v>
      </c>
      <c r="M62" s="887">
        <v>7.9</v>
      </c>
      <c r="N62" s="887">
        <v>8.32</v>
      </c>
      <c r="O62" s="311"/>
    </row>
    <row r="63" spans="1:15" s="317" customFormat="1" ht="15" customHeight="1">
      <c r="A63" s="318" t="s">
        <v>2207</v>
      </c>
      <c r="B63" s="318" t="s">
        <v>436</v>
      </c>
      <c r="C63" s="318" t="s">
        <v>521</v>
      </c>
      <c r="D63" s="318" t="s">
        <v>434</v>
      </c>
      <c r="E63" s="318"/>
      <c r="F63" s="314"/>
      <c r="G63" s="311"/>
      <c r="H63" s="311" t="s">
        <v>2219</v>
      </c>
      <c r="I63" s="316"/>
      <c r="J63" s="887">
        <v>5.0999999999999996</v>
      </c>
      <c r="K63" s="887">
        <v>5.61</v>
      </c>
      <c r="L63" s="887">
        <v>5.84</v>
      </c>
      <c r="M63" s="887">
        <v>6.46</v>
      </c>
      <c r="N63" s="887">
        <v>6.15</v>
      </c>
      <c r="O63" s="311"/>
    </row>
    <row r="64" spans="1:15" s="317" customFormat="1" ht="15" customHeight="1">
      <c r="A64" s="318" t="s">
        <v>2207</v>
      </c>
      <c r="B64" s="318" t="s">
        <v>436</v>
      </c>
      <c r="C64" s="318" t="s">
        <v>521</v>
      </c>
      <c r="D64" s="318" t="s">
        <v>434</v>
      </c>
      <c r="E64" s="318"/>
      <c r="F64" s="314"/>
      <c r="G64" s="311"/>
      <c r="H64" s="311" t="s">
        <v>2218</v>
      </c>
      <c r="I64" s="316"/>
      <c r="J64" s="887">
        <v>3.74</v>
      </c>
      <c r="K64" s="887">
        <v>4.66</v>
      </c>
      <c r="L64" s="887">
        <v>5.21</v>
      </c>
      <c r="M64" s="887">
        <v>5.48</v>
      </c>
      <c r="N64" s="887">
        <v>5.62</v>
      </c>
      <c r="O64" s="311"/>
    </row>
    <row r="65" spans="1:15" ht="21.75" customHeight="1">
      <c r="A65" s="327" t="s">
        <v>2207</v>
      </c>
      <c r="B65" s="327" t="s">
        <v>436</v>
      </c>
      <c r="C65" s="327" t="s">
        <v>521</v>
      </c>
      <c r="D65" s="327" t="s">
        <v>434</v>
      </c>
      <c r="E65" s="327"/>
      <c r="F65" s="326"/>
      <c r="G65" s="306"/>
      <c r="H65" s="306" t="s">
        <v>2217</v>
      </c>
      <c r="I65" s="325"/>
      <c r="J65" s="887">
        <v>2.62</v>
      </c>
      <c r="K65" s="887">
        <v>3.28</v>
      </c>
      <c r="L65" s="887">
        <v>4.13</v>
      </c>
      <c r="M65" s="887">
        <v>4.68</v>
      </c>
      <c r="N65" s="887">
        <v>4.8099999999999996</v>
      </c>
      <c r="O65" s="306"/>
    </row>
    <row r="66" spans="1:15" s="317" customFormat="1" ht="15" customHeight="1">
      <c r="A66" s="318" t="s">
        <v>2207</v>
      </c>
      <c r="B66" s="318" t="s">
        <v>436</v>
      </c>
      <c r="C66" s="318" t="s">
        <v>521</v>
      </c>
      <c r="D66" s="318" t="s">
        <v>434</v>
      </c>
      <c r="E66" s="318"/>
      <c r="F66" s="314"/>
      <c r="G66" s="311"/>
      <c r="H66" s="311" t="s">
        <v>2216</v>
      </c>
      <c r="I66" s="316"/>
      <c r="J66" s="887">
        <v>1.83</v>
      </c>
      <c r="K66" s="887">
        <v>2.06</v>
      </c>
      <c r="L66" s="887">
        <v>2.68</v>
      </c>
      <c r="M66" s="887">
        <v>3.42</v>
      </c>
      <c r="N66" s="887">
        <v>3.52</v>
      </c>
      <c r="O66" s="311"/>
    </row>
    <row r="67" spans="1:15" s="317" customFormat="1" ht="15" customHeight="1">
      <c r="A67" s="318" t="s">
        <v>2207</v>
      </c>
      <c r="B67" s="318" t="s">
        <v>436</v>
      </c>
      <c r="C67" s="318" t="s">
        <v>521</v>
      </c>
      <c r="D67" s="318" t="s">
        <v>434</v>
      </c>
      <c r="E67" s="318"/>
      <c r="F67" s="314"/>
      <c r="G67" s="311"/>
      <c r="H67" s="311" t="s">
        <v>2215</v>
      </c>
      <c r="I67" s="316"/>
      <c r="J67" s="887">
        <v>0.91</v>
      </c>
      <c r="K67" s="887">
        <v>1.21</v>
      </c>
      <c r="L67" s="887">
        <v>1.45</v>
      </c>
      <c r="M67" s="887">
        <v>1.92</v>
      </c>
      <c r="N67" s="887">
        <v>2.0499999999999998</v>
      </c>
      <c r="O67" s="311"/>
    </row>
    <row r="68" spans="1:15" s="317" customFormat="1" ht="15" customHeight="1">
      <c r="A68" s="318" t="s">
        <v>2207</v>
      </c>
      <c r="B68" s="318" t="s">
        <v>436</v>
      </c>
      <c r="C68" s="318" t="s">
        <v>521</v>
      </c>
      <c r="D68" s="318" t="s">
        <v>434</v>
      </c>
      <c r="E68" s="318"/>
      <c r="F68" s="314"/>
      <c r="G68" s="311"/>
      <c r="H68" s="311" t="s">
        <v>2214</v>
      </c>
      <c r="I68" s="316"/>
      <c r="J68" s="887">
        <v>0.28999999999999998</v>
      </c>
      <c r="K68" s="887">
        <v>0.45</v>
      </c>
      <c r="L68" s="887">
        <v>0.66</v>
      </c>
      <c r="M68" s="887">
        <v>0.8</v>
      </c>
      <c r="N68" s="887">
        <v>0.85</v>
      </c>
      <c r="O68" s="311"/>
    </row>
    <row r="69" spans="1:15" s="317" customFormat="1" ht="15" customHeight="1">
      <c r="A69" s="318" t="s">
        <v>2207</v>
      </c>
      <c r="B69" s="318" t="s">
        <v>436</v>
      </c>
      <c r="C69" s="318" t="s">
        <v>521</v>
      </c>
      <c r="D69" s="318" t="s">
        <v>434</v>
      </c>
      <c r="E69" s="318"/>
      <c r="F69" s="314"/>
      <c r="G69" s="311"/>
      <c r="H69" s="311" t="s">
        <v>2213</v>
      </c>
      <c r="I69" s="316"/>
      <c r="J69" s="887">
        <v>0.05</v>
      </c>
      <c r="K69" s="887">
        <v>0.09</v>
      </c>
      <c r="L69" s="887">
        <v>0.17</v>
      </c>
      <c r="M69" s="887">
        <v>0.23</v>
      </c>
      <c r="N69" s="887">
        <v>0.25</v>
      </c>
      <c r="O69" s="311"/>
    </row>
    <row r="70" spans="1:15" s="317" customFormat="1" ht="21.75" customHeight="1">
      <c r="A70" s="318" t="s">
        <v>2207</v>
      </c>
      <c r="B70" s="318" t="s">
        <v>436</v>
      </c>
      <c r="C70" s="318" t="s">
        <v>521</v>
      </c>
      <c r="D70" s="318" t="s">
        <v>434</v>
      </c>
      <c r="E70" s="318"/>
      <c r="F70" s="314"/>
      <c r="G70" s="311"/>
      <c r="H70" s="322" t="s">
        <v>2212</v>
      </c>
      <c r="I70" s="320" t="s">
        <v>432</v>
      </c>
      <c r="J70" s="887">
        <v>0</v>
      </c>
      <c r="K70" s="887">
        <v>0.01</v>
      </c>
      <c r="L70" s="887">
        <v>0.02</v>
      </c>
      <c r="M70" s="887">
        <v>0.03</v>
      </c>
      <c r="N70" s="887">
        <v>0.04</v>
      </c>
      <c r="O70" s="311"/>
    </row>
    <row r="71" spans="1:15" ht="24.75" customHeight="1">
      <c r="F71" s="321"/>
      <c r="G71" s="306"/>
      <c r="H71" s="306" t="s">
        <v>444</v>
      </c>
      <c r="I71" s="320" t="s">
        <v>443</v>
      </c>
      <c r="J71" s="887"/>
      <c r="K71" s="887"/>
      <c r="L71" s="887"/>
      <c r="M71" s="887"/>
      <c r="N71" s="887"/>
      <c r="O71" s="306"/>
    </row>
    <row r="72" spans="1:15" s="310" customFormat="1" ht="15" customHeight="1">
      <c r="A72" s="315" t="s">
        <v>2207</v>
      </c>
      <c r="B72" s="315" t="s">
        <v>436</v>
      </c>
      <c r="C72" s="315" t="s">
        <v>521</v>
      </c>
      <c r="D72" s="315" t="s">
        <v>434</v>
      </c>
      <c r="E72" s="315"/>
      <c r="F72" s="888"/>
      <c r="G72" s="333"/>
      <c r="H72" s="333" t="s">
        <v>2211</v>
      </c>
      <c r="I72" s="335" t="s">
        <v>441</v>
      </c>
      <c r="J72" s="887">
        <v>15.95</v>
      </c>
      <c r="K72" s="887">
        <v>14.58</v>
      </c>
      <c r="L72" s="887">
        <v>13.76</v>
      </c>
      <c r="M72" s="887">
        <v>13.15</v>
      </c>
      <c r="N72" s="887">
        <v>13.07</v>
      </c>
      <c r="O72" s="333"/>
    </row>
    <row r="73" spans="1:15" s="310" customFormat="1" ht="15" customHeight="1">
      <c r="A73" s="315" t="s">
        <v>2207</v>
      </c>
      <c r="B73" s="315" t="s">
        <v>436</v>
      </c>
      <c r="C73" s="315" t="s">
        <v>521</v>
      </c>
      <c r="D73" s="315" t="s">
        <v>434</v>
      </c>
      <c r="E73" s="315"/>
      <c r="F73" s="888"/>
      <c r="G73" s="333"/>
      <c r="H73" s="333" t="s">
        <v>2210</v>
      </c>
      <c r="I73" s="889"/>
      <c r="J73" s="887">
        <v>69.489999999999995</v>
      </c>
      <c r="K73" s="887">
        <v>68.06</v>
      </c>
      <c r="L73" s="887">
        <v>66.069999999999993</v>
      </c>
      <c r="M73" s="887">
        <v>63.83</v>
      </c>
      <c r="N73" s="887">
        <v>63.65</v>
      </c>
      <c r="O73" s="333"/>
    </row>
    <row r="74" spans="1:15" s="310" customFormat="1" ht="15" customHeight="1">
      <c r="A74" s="315" t="s">
        <v>2207</v>
      </c>
      <c r="B74" s="315" t="s">
        <v>436</v>
      </c>
      <c r="C74" s="315" t="s">
        <v>521</v>
      </c>
      <c r="D74" s="315" t="s">
        <v>434</v>
      </c>
      <c r="E74" s="315"/>
      <c r="F74" s="888"/>
      <c r="G74" s="333"/>
      <c r="H74" s="333" t="s">
        <v>2209</v>
      </c>
      <c r="I74" s="335" t="s">
        <v>432</v>
      </c>
      <c r="J74" s="887">
        <v>14.56</v>
      </c>
      <c r="K74" s="887">
        <v>17.36</v>
      </c>
      <c r="L74" s="887">
        <v>20.16</v>
      </c>
      <c r="M74" s="887">
        <v>23.02</v>
      </c>
      <c r="N74" s="887">
        <v>23.28</v>
      </c>
      <c r="O74" s="333"/>
    </row>
    <row r="75" spans="1:15" s="310" customFormat="1" ht="15" customHeight="1">
      <c r="A75" s="315" t="s">
        <v>2207</v>
      </c>
      <c r="B75" s="315" t="s">
        <v>436</v>
      </c>
      <c r="C75" s="315" t="s">
        <v>521</v>
      </c>
      <c r="D75" s="315" t="s">
        <v>434</v>
      </c>
      <c r="E75" s="315"/>
      <c r="F75" s="888"/>
      <c r="G75" s="333"/>
      <c r="H75" s="333" t="s">
        <v>2208</v>
      </c>
      <c r="I75" s="335" t="s">
        <v>441</v>
      </c>
      <c r="J75" s="887">
        <v>8.84</v>
      </c>
      <c r="K75" s="887">
        <v>10.26</v>
      </c>
      <c r="L75" s="887">
        <v>11.05</v>
      </c>
      <c r="M75" s="887">
        <v>11.94</v>
      </c>
      <c r="N75" s="887">
        <v>11.77</v>
      </c>
      <c r="O75" s="333"/>
    </row>
    <row r="76" spans="1:15" s="310" customFormat="1" ht="15" customHeight="1">
      <c r="A76" s="315" t="s">
        <v>2207</v>
      </c>
      <c r="B76" s="315" t="s">
        <v>436</v>
      </c>
      <c r="C76" s="315" t="s">
        <v>521</v>
      </c>
      <c r="D76" s="315" t="s">
        <v>434</v>
      </c>
      <c r="E76" s="315"/>
      <c r="F76" s="888"/>
      <c r="G76" s="333"/>
      <c r="H76" s="333" t="s">
        <v>2206</v>
      </c>
      <c r="I76" s="335" t="s">
        <v>432</v>
      </c>
      <c r="J76" s="887">
        <v>5.71</v>
      </c>
      <c r="K76" s="887">
        <v>7.1</v>
      </c>
      <c r="L76" s="887">
        <v>9.11</v>
      </c>
      <c r="M76" s="887">
        <v>11.08</v>
      </c>
      <c r="N76" s="887">
        <v>11.51</v>
      </c>
      <c r="O76" s="333"/>
    </row>
    <row r="77" spans="1:15" ht="5.25" customHeight="1">
      <c r="G77" s="306"/>
      <c r="H77" s="308"/>
      <c r="I77" s="309"/>
      <c r="J77" s="308"/>
      <c r="K77" s="308"/>
      <c r="L77" s="308"/>
      <c r="M77" s="308"/>
      <c r="N77" s="308"/>
      <c r="O77" s="306"/>
    </row>
    <row r="78" spans="1:15" ht="6" customHeight="1">
      <c r="G78" s="306"/>
      <c r="H78" s="306"/>
      <c r="I78" s="306"/>
      <c r="J78" s="306"/>
      <c r="K78" s="306"/>
      <c r="L78" s="306"/>
      <c r="M78" s="306"/>
      <c r="N78" s="306"/>
      <c r="O78" s="306"/>
    </row>
    <row r="79" spans="1:15" s="306" customFormat="1">
      <c r="A79" s="371"/>
      <c r="B79" s="371"/>
      <c r="C79" s="371"/>
      <c r="D79" s="371"/>
      <c r="E79" s="371"/>
      <c r="F79" s="321"/>
      <c r="H79" s="306" t="s">
        <v>2254</v>
      </c>
    </row>
    <row r="80" spans="1:15" ht="15">
      <c r="F80" s="306"/>
      <c r="G80" s="306"/>
      <c r="H80" s="379"/>
      <c r="I80" s="306"/>
      <c r="J80" s="306"/>
      <c r="K80" s="379"/>
      <c r="L80" s="306"/>
      <c r="M80" s="306"/>
      <c r="N80" s="306"/>
      <c r="O80" s="306"/>
    </row>
    <row r="81" spans="1:15" s="306" customFormat="1">
      <c r="A81" s="371"/>
      <c r="B81" s="371"/>
      <c r="C81" s="371"/>
      <c r="D81" s="371"/>
      <c r="E81" s="371"/>
    </row>
    <row r="82" spans="1:15" ht="18.75">
      <c r="F82" s="321"/>
      <c r="G82" s="306"/>
      <c r="H82" s="412" t="s">
        <v>2253</v>
      </c>
      <c r="I82" s="411"/>
      <c r="J82" s="411"/>
      <c r="K82" s="411"/>
      <c r="L82" s="306"/>
      <c r="M82" s="306"/>
      <c r="N82" s="306"/>
      <c r="O82" s="306"/>
    </row>
    <row r="83" spans="1:15" ht="18.75">
      <c r="F83" s="321"/>
      <c r="G83" s="306"/>
      <c r="H83" s="912" t="s">
        <v>2252</v>
      </c>
      <c r="I83" s="306"/>
      <c r="J83" s="306"/>
      <c r="K83" s="306"/>
      <c r="L83" s="306"/>
      <c r="M83" s="306"/>
      <c r="N83" s="306"/>
      <c r="O83" s="306"/>
    </row>
    <row r="84" spans="1:15">
      <c r="F84" s="321"/>
      <c r="G84" s="306"/>
      <c r="H84" s="306"/>
      <c r="I84" s="306"/>
      <c r="J84" s="306"/>
      <c r="K84" s="306"/>
      <c r="L84" s="306"/>
      <c r="M84" s="306"/>
      <c r="N84" s="306"/>
      <c r="O84" s="306"/>
    </row>
    <row r="85" spans="1:15">
      <c r="F85" s="321"/>
      <c r="G85" s="306"/>
      <c r="H85" s="306"/>
      <c r="I85" s="306"/>
      <c r="J85" s="306"/>
      <c r="K85" s="306"/>
      <c r="L85" s="306"/>
      <c r="M85" s="306"/>
      <c r="N85" s="306"/>
      <c r="O85" s="306"/>
    </row>
    <row r="86" spans="1:15" ht="15.75">
      <c r="F86" s="321"/>
      <c r="G86" s="306"/>
      <c r="H86" s="306"/>
      <c r="I86" s="306"/>
      <c r="J86" s="306"/>
      <c r="K86" s="906"/>
      <c r="L86" s="359"/>
      <c r="M86" s="306"/>
      <c r="N86" s="306"/>
      <c r="O86" s="306"/>
    </row>
    <row r="87" spans="1:15" ht="5.25" customHeight="1">
      <c r="F87" s="321"/>
      <c r="G87" s="306"/>
      <c r="H87" s="306"/>
      <c r="I87" s="306"/>
      <c r="J87" s="306"/>
      <c r="K87" s="306"/>
      <c r="L87" s="306"/>
      <c r="M87" s="306"/>
      <c r="N87" s="306"/>
      <c r="O87" s="306"/>
    </row>
    <row r="88" spans="1:15" ht="30" customHeight="1">
      <c r="F88" s="321"/>
      <c r="G88" s="306"/>
      <c r="H88" s="905"/>
      <c r="I88" s="904"/>
      <c r="J88" s="901"/>
      <c r="K88" s="903" t="s">
        <v>124</v>
      </c>
      <c r="L88" s="902" t="s">
        <v>582</v>
      </c>
      <c r="M88" s="901"/>
      <c r="N88" s="901"/>
      <c r="O88" s="306"/>
    </row>
    <row r="89" spans="1:15">
      <c r="F89" s="321"/>
      <c r="G89" s="306"/>
      <c r="H89" s="349"/>
      <c r="I89" s="349"/>
      <c r="J89" s="354"/>
      <c r="K89" s="354"/>
      <c r="L89" s="354"/>
      <c r="M89" s="354"/>
      <c r="N89" s="352"/>
      <c r="O89" s="306"/>
    </row>
    <row r="90" spans="1:15">
      <c r="F90" s="321"/>
      <c r="G90" s="306"/>
      <c r="H90" s="331" t="s">
        <v>502</v>
      </c>
      <c r="I90" s="348"/>
      <c r="J90" s="350" t="s">
        <v>2247</v>
      </c>
      <c r="K90" s="350" t="s">
        <v>2246</v>
      </c>
      <c r="L90" s="350" t="s">
        <v>2245</v>
      </c>
      <c r="M90" s="350" t="s">
        <v>2244</v>
      </c>
      <c r="N90" s="350" t="s">
        <v>2243</v>
      </c>
      <c r="O90" s="306"/>
    </row>
    <row r="91" spans="1:15">
      <c r="F91" s="321"/>
      <c r="G91" s="306"/>
      <c r="H91" s="306"/>
      <c r="I91" s="306"/>
      <c r="J91" s="346"/>
      <c r="K91" s="346"/>
      <c r="L91" s="346"/>
      <c r="M91" s="346"/>
      <c r="N91" s="346"/>
      <c r="O91" s="306"/>
    </row>
    <row r="92" spans="1:15" ht="13.5" customHeight="1">
      <c r="F92" s="321"/>
      <c r="G92" s="306"/>
      <c r="H92" s="329" t="s">
        <v>488</v>
      </c>
      <c r="I92" s="348"/>
      <c r="J92" s="897" t="s">
        <v>2242</v>
      </c>
      <c r="K92" s="897" t="s">
        <v>2241</v>
      </c>
      <c r="L92" s="897" t="s">
        <v>2240</v>
      </c>
      <c r="M92" s="897" t="s">
        <v>2239</v>
      </c>
      <c r="N92" s="897" t="s">
        <v>2238</v>
      </c>
      <c r="O92" s="306"/>
    </row>
    <row r="93" spans="1:15" ht="13.5" customHeight="1">
      <c r="F93" s="321"/>
      <c r="G93" s="306"/>
      <c r="H93" s="911"/>
      <c r="I93" s="420"/>
      <c r="J93" s="898"/>
      <c r="K93" s="898"/>
      <c r="L93" s="898"/>
      <c r="M93" s="897"/>
      <c r="N93" s="897"/>
      <c r="O93" s="306"/>
    </row>
    <row r="94" spans="1:15">
      <c r="F94" s="321"/>
      <c r="G94" s="306"/>
      <c r="H94" s="306"/>
      <c r="I94" s="306"/>
      <c r="J94" s="344" t="s">
        <v>2237</v>
      </c>
      <c r="K94" s="344" t="s">
        <v>2236</v>
      </c>
      <c r="L94" s="344" t="s">
        <v>2236</v>
      </c>
      <c r="M94" s="344" t="s">
        <v>2236</v>
      </c>
      <c r="N94" s="350"/>
      <c r="O94" s="306"/>
    </row>
    <row r="95" spans="1:15" ht="5.25" customHeight="1">
      <c r="F95" s="321"/>
      <c r="G95" s="306"/>
      <c r="H95" s="308"/>
      <c r="I95" s="308"/>
      <c r="J95" s="339"/>
      <c r="K95" s="339"/>
      <c r="L95" s="339"/>
      <c r="M95" s="339"/>
      <c r="N95" s="338"/>
      <c r="O95" s="306"/>
    </row>
    <row r="96" spans="1:15" ht="24.75" customHeight="1">
      <c r="F96" s="321"/>
      <c r="G96" s="306"/>
      <c r="H96" s="306"/>
      <c r="I96" s="325"/>
      <c r="J96" s="896" t="s">
        <v>2235</v>
      </c>
      <c r="K96" s="895"/>
      <c r="L96" s="895"/>
      <c r="M96" s="895"/>
      <c r="N96" s="895"/>
      <c r="O96" s="306"/>
    </row>
    <row r="97" spans="1:15" ht="24.75" customHeight="1">
      <c r="A97" s="327" t="s">
        <v>2207</v>
      </c>
      <c r="B97" s="327" t="s">
        <v>436</v>
      </c>
      <c r="C97" s="327" t="s">
        <v>512</v>
      </c>
      <c r="D97" s="327" t="s">
        <v>434</v>
      </c>
      <c r="E97" s="327"/>
      <c r="F97" s="326"/>
      <c r="G97" s="306"/>
      <c r="H97" s="306" t="s">
        <v>2233</v>
      </c>
      <c r="I97" s="328" t="s">
        <v>466</v>
      </c>
      <c r="J97" s="894">
        <v>61574</v>
      </c>
      <c r="K97" s="894">
        <v>62111</v>
      </c>
      <c r="L97" s="894">
        <v>62349</v>
      </c>
      <c r="M97" s="894">
        <v>62328</v>
      </c>
      <c r="N97" s="894">
        <v>62184</v>
      </c>
      <c r="O97" s="306"/>
    </row>
    <row r="98" spans="1:15" ht="21.75" customHeight="1">
      <c r="A98" s="327" t="s">
        <v>2207</v>
      </c>
      <c r="B98" s="327" t="s">
        <v>436</v>
      </c>
      <c r="C98" s="327" t="s">
        <v>512</v>
      </c>
      <c r="D98" s="327" t="s">
        <v>434</v>
      </c>
      <c r="E98" s="327"/>
      <c r="F98" s="326"/>
      <c r="G98" s="306"/>
      <c r="H98" s="306" t="s">
        <v>2232</v>
      </c>
      <c r="I98" s="328" t="s">
        <v>441</v>
      </c>
      <c r="J98" s="894">
        <v>3074</v>
      </c>
      <c r="K98" s="894">
        <v>3030</v>
      </c>
      <c r="L98" s="894">
        <v>2867</v>
      </c>
      <c r="M98" s="894">
        <v>2717</v>
      </c>
      <c r="N98" s="894">
        <v>2716</v>
      </c>
      <c r="O98" s="306"/>
    </row>
    <row r="99" spans="1:15" s="310" customFormat="1" ht="15" customHeight="1">
      <c r="A99" s="315" t="s">
        <v>2207</v>
      </c>
      <c r="B99" s="315" t="s">
        <v>436</v>
      </c>
      <c r="C99" s="315" t="s">
        <v>512</v>
      </c>
      <c r="D99" s="315" t="s">
        <v>434</v>
      </c>
      <c r="E99" s="315"/>
      <c r="F99" s="888"/>
      <c r="G99" s="333"/>
      <c r="H99" s="333" t="s">
        <v>2231</v>
      </c>
      <c r="I99" s="889"/>
      <c r="J99" s="894">
        <v>3354</v>
      </c>
      <c r="K99" s="894">
        <v>3091</v>
      </c>
      <c r="L99" s="894">
        <v>3050</v>
      </c>
      <c r="M99" s="894">
        <v>2866</v>
      </c>
      <c r="N99" s="894">
        <v>2811</v>
      </c>
      <c r="O99" s="333"/>
    </row>
    <row r="100" spans="1:15" s="310" customFormat="1" ht="15" customHeight="1">
      <c r="A100" s="315" t="s">
        <v>2207</v>
      </c>
      <c r="B100" s="315" t="s">
        <v>436</v>
      </c>
      <c r="C100" s="315" t="s">
        <v>512</v>
      </c>
      <c r="D100" s="315" t="s">
        <v>434</v>
      </c>
      <c r="E100" s="315"/>
      <c r="F100" s="888"/>
      <c r="G100" s="333"/>
      <c r="H100" s="333" t="s">
        <v>2230</v>
      </c>
      <c r="I100" s="889"/>
      <c r="J100" s="894">
        <v>3832</v>
      </c>
      <c r="K100" s="894">
        <v>3361</v>
      </c>
      <c r="L100" s="894">
        <v>3094</v>
      </c>
      <c r="M100" s="894">
        <v>3039</v>
      </c>
      <c r="N100" s="894">
        <v>3028</v>
      </c>
      <c r="O100" s="333"/>
    </row>
    <row r="101" spans="1:15" s="310" customFormat="1" ht="15" customHeight="1">
      <c r="A101" s="315" t="s">
        <v>2207</v>
      </c>
      <c r="B101" s="315" t="s">
        <v>436</v>
      </c>
      <c r="C101" s="315" t="s">
        <v>512</v>
      </c>
      <c r="D101" s="315" t="s">
        <v>434</v>
      </c>
      <c r="E101" s="315"/>
      <c r="F101" s="888"/>
      <c r="G101" s="333"/>
      <c r="H101" s="333" t="s">
        <v>2229</v>
      </c>
      <c r="I101" s="889"/>
      <c r="J101" s="894">
        <v>4392</v>
      </c>
      <c r="K101" s="894">
        <v>3843</v>
      </c>
      <c r="L101" s="894">
        <v>3389</v>
      </c>
      <c r="M101" s="894">
        <v>3127</v>
      </c>
      <c r="N101" s="894">
        <v>3118</v>
      </c>
      <c r="O101" s="333"/>
    </row>
    <row r="102" spans="1:15" s="310" customFormat="1" ht="15" customHeight="1">
      <c r="A102" s="315" t="s">
        <v>2207</v>
      </c>
      <c r="B102" s="315" t="s">
        <v>436</v>
      </c>
      <c r="C102" s="315" t="s">
        <v>512</v>
      </c>
      <c r="D102" s="315" t="s">
        <v>434</v>
      </c>
      <c r="E102" s="315"/>
      <c r="F102" s="888"/>
      <c r="G102" s="333"/>
      <c r="H102" s="333" t="s">
        <v>2228</v>
      </c>
      <c r="I102" s="889"/>
      <c r="J102" s="894">
        <v>5050</v>
      </c>
      <c r="K102" s="894">
        <v>4318</v>
      </c>
      <c r="L102" s="894">
        <v>3774</v>
      </c>
      <c r="M102" s="894">
        <v>3327</v>
      </c>
      <c r="N102" s="894">
        <v>3254</v>
      </c>
      <c r="O102" s="333"/>
    </row>
    <row r="103" spans="1:15" ht="21.75" customHeight="1">
      <c r="A103" s="327" t="s">
        <v>2207</v>
      </c>
      <c r="B103" s="327" t="s">
        <v>436</v>
      </c>
      <c r="C103" s="327" t="s">
        <v>512</v>
      </c>
      <c r="D103" s="327" t="s">
        <v>434</v>
      </c>
      <c r="E103" s="327"/>
      <c r="F103" s="326"/>
      <c r="G103" s="306"/>
      <c r="H103" s="306" t="s">
        <v>2227</v>
      </c>
      <c r="I103" s="325"/>
      <c r="J103" s="894">
        <v>4459</v>
      </c>
      <c r="K103" s="894">
        <v>4978</v>
      </c>
      <c r="L103" s="894">
        <v>4220</v>
      </c>
      <c r="M103" s="894">
        <v>3755</v>
      </c>
      <c r="N103" s="894">
        <v>3672</v>
      </c>
      <c r="O103" s="306"/>
    </row>
    <row r="104" spans="1:15" s="317" customFormat="1" ht="15" customHeight="1">
      <c r="A104" s="318" t="s">
        <v>2207</v>
      </c>
      <c r="B104" s="318" t="s">
        <v>436</v>
      </c>
      <c r="C104" s="318" t="s">
        <v>512</v>
      </c>
      <c r="D104" s="318" t="s">
        <v>434</v>
      </c>
      <c r="E104" s="318"/>
      <c r="F104" s="314"/>
      <c r="G104" s="311"/>
      <c r="H104" s="311" t="s">
        <v>2226</v>
      </c>
      <c r="I104" s="316"/>
      <c r="J104" s="894">
        <v>4120</v>
      </c>
      <c r="K104" s="894">
        <v>4448</v>
      </c>
      <c r="L104" s="894">
        <v>4958</v>
      </c>
      <c r="M104" s="894">
        <v>4273</v>
      </c>
      <c r="N104" s="894">
        <v>4106</v>
      </c>
      <c r="O104" s="311"/>
    </row>
    <row r="105" spans="1:15" s="317" customFormat="1" ht="15" customHeight="1">
      <c r="A105" s="318" t="s">
        <v>2207</v>
      </c>
      <c r="B105" s="318" t="s">
        <v>436</v>
      </c>
      <c r="C105" s="318" t="s">
        <v>512</v>
      </c>
      <c r="D105" s="318" t="s">
        <v>434</v>
      </c>
      <c r="E105" s="318"/>
      <c r="F105" s="314"/>
      <c r="G105" s="311"/>
      <c r="H105" s="311" t="s">
        <v>2225</v>
      </c>
      <c r="I105" s="316"/>
      <c r="J105" s="894">
        <v>3951</v>
      </c>
      <c r="K105" s="894">
        <v>4106</v>
      </c>
      <c r="L105" s="894">
        <v>4425</v>
      </c>
      <c r="M105" s="894">
        <v>5002</v>
      </c>
      <c r="N105" s="894">
        <v>4926</v>
      </c>
      <c r="O105" s="311"/>
    </row>
    <row r="106" spans="1:15" s="317" customFormat="1" ht="15" customHeight="1">
      <c r="A106" s="318" t="s">
        <v>2207</v>
      </c>
      <c r="B106" s="318" t="s">
        <v>436</v>
      </c>
      <c r="C106" s="318" t="s">
        <v>512</v>
      </c>
      <c r="D106" s="318" t="s">
        <v>434</v>
      </c>
      <c r="E106" s="318"/>
      <c r="F106" s="314"/>
      <c r="G106" s="311"/>
      <c r="H106" s="311" t="s">
        <v>2224</v>
      </c>
      <c r="I106" s="316"/>
      <c r="J106" s="894">
        <v>4534</v>
      </c>
      <c r="K106" s="894">
        <v>3933</v>
      </c>
      <c r="L106" s="894">
        <v>4085</v>
      </c>
      <c r="M106" s="894">
        <v>4446</v>
      </c>
      <c r="N106" s="894">
        <v>4704</v>
      </c>
      <c r="O106" s="311"/>
    </row>
    <row r="107" spans="1:15" s="317" customFormat="1" ht="15" customHeight="1">
      <c r="A107" s="318" t="s">
        <v>2207</v>
      </c>
      <c r="B107" s="318" t="s">
        <v>436</v>
      </c>
      <c r="C107" s="318" t="s">
        <v>512</v>
      </c>
      <c r="D107" s="318" t="s">
        <v>434</v>
      </c>
      <c r="E107" s="318"/>
      <c r="F107" s="314"/>
      <c r="G107" s="311"/>
      <c r="H107" s="311" t="s">
        <v>2223</v>
      </c>
      <c r="I107" s="316"/>
      <c r="J107" s="894">
        <v>5336</v>
      </c>
      <c r="K107" s="894">
        <v>4478</v>
      </c>
      <c r="L107" s="894">
        <v>3885</v>
      </c>
      <c r="M107" s="894">
        <v>4069</v>
      </c>
      <c r="N107" s="894">
        <v>4004</v>
      </c>
      <c r="O107" s="311"/>
    </row>
    <row r="108" spans="1:15" ht="21.75" customHeight="1">
      <c r="A108" s="327" t="s">
        <v>2207</v>
      </c>
      <c r="B108" s="327" t="s">
        <v>436</v>
      </c>
      <c r="C108" s="327" t="s">
        <v>512</v>
      </c>
      <c r="D108" s="327" t="s">
        <v>434</v>
      </c>
      <c r="E108" s="327"/>
      <c r="F108" s="326"/>
      <c r="G108" s="306"/>
      <c r="H108" s="306" t="s">
        <v>2222</v>
      </c>
      <c r="I108" s="325"/>
      <c r="J108" s="894">
        <v>4428</v>
      </c>
      <c r="K108" s="894">
        <v>5222</v>
      </c>
      <c r="L108" s="894">
        <v>4403</v>
      </c>
      <c r="M108" s="894">
        <v>3847</v>
      </c>
      <c r="N108" s="894">
        <v>3819</v>
      </c>
      <c r="O108" s="306"/>
    </row>
    <row r="109" spans="1:15" s="317" customFormat="1" ht="15" customHeight="1">
      <c r="A109" s="318" t="s">
        <v>2207</v>
      </c>
      <c r="B109" s="318" t="s">
        <v>436</v>
      </c>
      <c r="C109" s="318" t="s">
        <v>512</v>
      </c>
      <c r="D109" s="318" t="s">
        <v>434</v>
      </c>
      <c r="E109" s="318"/>
      <c r="F109" s="314"/>
      <c r="G109" s="311"/>
      <c r="H109" s="311" t="s">
        <v>2221</v>
      </c>
      <c r="I109" s="316"/>
      <c r="J109" s="894">
        <v>3912</v>
      </c>
      <c r="K109" s="894">
        <v>4301</v>
      </c>
      <c r="L109" s="894">
        <v>5101</v>
      </c>
      <c r="M109" s="894">
        <v>4330</v>
      </c>
      <c r="N109" s="894">
        <v>4128</v>
      </c>
      <c r="O109" s="311"/>
    </row>
    <row r="110" spans="1:15" s="317" customFormat="1" ht="15" customHeight="1">
      <c r="A110" s="318" t="s">
        <v>2207</v>
      </c>
      <c r="B110" s="318" t="s">
        <v>436</v>
      </c>
      <c r="C110" s="318" t="s">
        <v>512</v>
      </c>
      <c r="D110" s="318" t="s">
        <v>434</v>
      </c>
      <c r="E110" s="318"/>
      <c r="F110" s="314"/>
      <c r="G110" s="311"/>
      <c r="H110" s="311" t="s">
        <v>2220</v>
      </c>
      <c r="I110" s="316"/>
      <c r="J110" s="894">
        <v>3617</v>
      </c>
      <c r="K110" s="894">
        <v>3758</v>
      </c>
      <c r="L110" s="894">
        <v>4174</v>
      </c>
      <c r="M110" s="894">
        <v>4965</v>
      </c>
      <c r="N110" s="894">
        <v>5218</v>
      </c>
      <c r="O110" s="311"/>
    </row>
    <row r="111" spans="1:15" s="317" customFormat="1" ht="15" customHeight="1">
      <c r="A111" s="318" t="s">
        <v>2207</v>
      </c>
      <c r="B111" s="318" t="s">
        <v>436</v>
      </c>
      <c r="C111" s="318" t="s">
        <v>512</v>
      </c>
      <c r="D111" s="318" t="s">
        <v>434</v>
      </c>
      <c r="E111" s="318"/>
      <c r="F111" s="314"/>
      <c r="G111" s="311"/>
      <c r="H111" s="311" t="s">
        <v>2219</v>
      </c>
      <c r="I111" s="316"/>
      <c r="J111" s="894">
        <v>3003</v>
      </c>
      <c r="K111" s="894">
        <v>3365</v>
      </c>
      <c r="L111" s="894">
        <v>3561</v>
      </c>
      <c r="M111" s="894">
        <v>3953</v>
      </c>
      <c r="N111" s="894">
        <v>3758</v>
      </c>
      <c r="O111" s="311"/>
    </row>
    <row r="112" spans="1:15" s="317" customFormat="1" ht="15" customHeight="1">
      <c r="A112" s="318" t="s">
        <v>2207</v>
      </c>
      <c r="B112" s="318" t="s">
        <v>436</v>
      </c>
      <c r="C112" s="318" t="s">
        <v>512</v>
      </c>
      <c r="D112" s="318" t="s">
        <v>434</v>
      </c>
      <c r="E112" s="318"/>
      <c r="F112" s="314"/>
      <c r="G112" s="311"/>
      <c r="H112" s="311" t="s">
        <v>2218</v>
      </c>
      <c r="I112" s="316"/>
      <c r="J112" s="894">
        <v>1944</v>
      </c>
      <c r="K112" s="894">
        <v>2676</v>
      </c>
      <c r="L112" s="894">
        <v>3053</v>
      </c>
      <c r="M112" s="894">
        <v>3249</v>
      </c>
      <c r="N112" s="894">
        <v>3335</v>
      </c>
      <c r="O112" s="311"/>
    </row>
    <row r="113" spans="1:15" ht="21.75" customHeight="1">
      <c r="A113" s="327" t="s">
        <v>2207</v>
      </c>
      <c r="B113" s="327" t="s">
        <v>436</v>
      </c>
      <c r="C113" s="327" t="s">
        <v>512</v>
      </c>
      <c r="D113" s="327" t="s">
        <v>434</v>
      </c>
      <c r="E113" s="327"/>
      <c r="F113" s="326"/>
      <c r="G113" s="306"/>
      <c r="H113" s="306" t="s">
        <v>2217</v>
      </c>
      <c r="I113" s="325"/>
      <c r="J113" s="894">
        <v>1262</v>
      </c>
      <c r="K113" s="894">
        <v>1629</v>
      </c>
      <c r="L113" s="894">
        <v>2266</v>
      </c>
      <c r="M113" s="894">
        <v>2601</v>
      </c>
      <c r="N113" s="894">
        <v>2679</v>
      </c>
      <c r="O113" s="306"/>
    </row>
    <row r="114" spans="1:15" s="317" customFormat="1" ht="15" customHeight="1">
      <c r="A114" s="318" t="s">
        <v>2207</v>
      </c>
      <c r="B114" s="318" t="s">
        <v>436</v>
      </c>
      <c r="C114" s="318" t="s">
        <v>512</v>
      </c>
      <c r="D114" s="318" t="s">
        <v>434</v>
      </c>
      <c r="E114" s="318"/>
      <c r="F114" s="314"/>
      <c r="G114" s="311"/>
      <c r="H114" s="311" t="s">
        <v>2216</v>
      </c>
      <c r="I114" s="316"/>
      <c r="J114" s="894">
        <v>826</v>
      </c>
      <c r="K114" s="894">
        <v>917</v>
      </c>
      <c r="L114" s="894">
        <v>1228</v>
      </c>
      <c r="M114" s="894">
        <v>1705</v>
      </c>
      <c r="N114" s="894">
        <v>1763</v>
      </c>
      <c r="O114" s="311"/>
    </row>
    <row r="115" spans="1:15" s="317" customFormat="1" ht="15" customHeight="1">
      <c r="A115" s="318" t="s">
        <v>2207</v>
      </c>
      <c r="B115" s="318" t="s">
        <v>436</v>
      </c>
      <c r="C115" s="318" t="s">
        <v>512</v>
      </c>
      <c r="D115" s="318" t="s">
        <v>434</v>
      </c>
      <c r="E115" s="318"/>
      <c r="F115" s="314"/>
      <c r="G115" s="311"/>
      <c r="H115" s="311" t="s">
        <v>2215</v>
      </c>
      <c r="I115" s="316"/>
      <c r="J115" s="894">
        <v>362</v>
      </c>
      <c r="K115" s="894">
        <v>478</v>
      </c>
      <c r="L115" s="894">
        <v>557</v>
      </c>
      <c r="M115" s="894">
        <v>750</v>
      </c>
      <c r="N115" s="894">
        <v>828</v>
      </c>
      <c r="O115" s="311"/>
    </row>
    <row r="116" spans="1:15" s="317" customFormat="1" ht="15" customHeight="1">
      <c r="A116" s="318" t="s">
        <v>2207</v>
      </c>
      <c r="B116" s="318" t="s">
        <v>436</v>
      </c>
      <c r="C116" s="318" t="s">
        <v>512</v>
      </c>
      <c r="D116" s="318" t="s">
        <v>434</v>
      </c>
      <c r="E116" s="318"/>
      <c r="F116" s="314"/>
      <c r="G116" s="311"/>
      <c r="H116" s="311" t="s">
        <v>2214</v>
      </c>
      <c r="I116" s="316"/>
      <c r="J116" s="894">
        <v>100</v>
      </c>
      <c r="K116" s="894">
        <v>150</v>
      </c>
      <c r="L116" s="894">
        <v>211</v>
      </c>
      <c r="M116" s="894">
        <v>244</v>
      </c>
      <c r="N116" s="894">
        <v>253</v>
      </c>
      <c r="O116" s="311"/>
    </row>
    <row r="117" spans="1:15" s="317" customFormat="1" ht="15" customHeight="1">
      <c r="A117" s="318" t="s">
        <v>2207</v>
      </c>
      <c r="B117" s="318" t="s">
        <v>436</v>
      </c>
      <c r="C117" s="318" t="s">
        <v>512</v>
      </c>
      <c r="D117" s="318" t="s">
        <v>434</v>
      </c>
      <c r="E117" s="318"/>
      <c r="F117" s="314"/>
      <c r="G117" s="311"/>
      <c r="H117" s="311" t="s">
        <v>2213</v>
      </c>
      <c r="I117" s="316"/>
      <c r="J117" s="894">
        <v>16</v>
      </c>
      <c r="K117" s="894">
        <v>25</v>
      </c>
      <c r="L117" s="894">
        <v>42</v>
      </c>
      <c r="M117" s="894">
        <v>56</v>
      </c>
      <c r="N117" s="894">
        <v>59</v>
      </c>
      <c r="O117" s="311"/>
    </row>
    <row r="118" spans="1:15" s="317" customFormat="1" ht="21.75" customHeight="1">
      <c r="A118" s="318" t="s">
        <v>2207</v>
      </c>
      <c r="B118" s="318" t="s">
        <v>436</v>
      </c>
      <c r="C118" s="318" t="s">
        <v>512</v>
      </c>
      <c r="D118" s="318" t="s">
        <v>434</v>
      </c>
      <c r="E118" s="318"/>
      <c r="F118" s="314"/>
      <c r="G118" s="311"/>
      <c r="H118" s="322" t="s">
        <v>2212</v>
      </c>
      <c r="I118" s="320" t="s">
        <v>432</v>
      </c>
      <c r="J118" s="894">
        <v>1</v>
      </c>
      <c r="K118" s="894">
        <v>2</v>
      </c>
      <c r="L118" s="894">
        <v>4</v>
      </c>
      <c r="M118" s="894">
        <v>6</v>
      </c>
      <c r="N118" s="894">
        <v>6</v>
      </c>
      <c r="O118" s="311"/>
    </row>
    <row r="119" spans="1:15" ht="24.75" customHeight="1">
      <c r="F119" s="321"/>
      <c r="G119" s="306"/>
      <c r="H119" s="306" t="s">
        <v>444</v>
      </c>
      <c r="I119" s="320" t="s">
        <v>443</v>
      </c>
      <c r="J119" s="894"/>
      <c r="K119" s="894"/>
      <c r="L119" s="894"/>
      <c r="M119" s="894"/>
      <c r="N119" s="894"/>
      <c r="O119" s="306"/>
    </row>
    <row r="120" spans="1:15" s="310" customFormat="1" ht="15" customHeight="1">
      <c r="A120" s="315" t="s">
        <v>2207</v>
      </c>
      <c r="B120" s="315" t="s">
        <v>436</v>
      </c>
      <c r="C120" s="315" t="s">
        <v>512</v>
      </c>
      <c r="D120" s="315" t="s">
        <v>434</v>
      </c>
      <c r="E120" s="315"/>
      <c r="F120" s="888"/>
      <c r="G120" s="333"/>
      <c r="H120" s="333" t="s">
        <v>2211</v>
      </c>
      <c r="I120" s="335" t="s">
        <v>441</v>
      </c>
      <c r="J120" s="894">
        <v>10261</v>
      </c>
      <c r="K120" s="894">
        <v>9481</v>
      </c>
      <c r="L120" s="894">
        <v>9012</v>
      </c>
      <c r="M120" s="894">
        <v>8621</v>
      </c>
      <c r="N120" s="894">
        <v>8554</v>
      </c>
      <c r="O120" s="333"/>
    </row>
    <row r="121" spans="1:15" s="310" customFormat="1" ht="15" customHeight="1">
      <c r="A121" s="315" t="s">
        <v>2207</v>
      </c>
      <c r="B121" s="315" t="s">
        <v>436</v>
      </c>
      <c r="C121" s="315" t="s">
        <v>512</v>
      </c>
      <c r="D121" s="315" t="s">
        <v>434</v>
      </c>
      <c r="E121" s="315"/>
      <c r="F121" s="888"/>
      <c r="G121" s="333"/>
      <c r="H121" s="333" t="s">
        <v>2210</v>
      </c>
      <c r="I121" s="889"/>
      <c r="J121" s="894">
        <v>43800</v>
      </c>
      <c r="K121" s="894">
        <v>43387</v>
      </c>
      <c r="L121" s="894">
        <v>42414</v>
      </c>
      <c r="M121" s="894">
        <v>41141</v>
      </c>
      <c r="N121" s="894">
        <v>40949</v>
      </c>
      <c r="O121" s="333"/>
    </row>
    <row r="122" spans="1:15" s="310" customFormat="1" ht="15" customHeight="1">
      <c r="A122" s="315" t="s">
        <v>2207</v>
      </c>
      <c r="B122" s="315" t="s">
        <v>436</v>
      </c>
      <c r="C122" s="315" t="s">
        <v>512</v>
      </c>
      <c r="D122" s="315" t="s">
        <v>434</v>
      </c>
      <c r="E122" s="315"/>
      <c r="F122" s="888"/>
      <c r="G122" s="333"/>
      <c r="H122" s="333" t="s">
        <v>2209</v>
      </c>
      <c r="I122" s="335" t="s">
        <v>432</v>
      </c>
      <c r="J122" s="894">
        <v>7514</v>
      </c>
      <c r="K122" s="894">
        <v>9243</v>
      </c>
      <c r="L122" s="894">
        <v>10923</v>
      </c>
      <c r="M122" s="894">
        <v>12565</v>
      </c>
      <c r="N122" s="894">
        <v>12680</v>
      </c>
      <c r="O122" s="333"/>
    </row>
    <row r="123" spans="1:15" s="310" customFormat="1" ht="15" customHeight="1">
      <c r="A123" s="315" t="s">
        <v>2207</v>
      </c>
      <c r="B123" s="315" t="s">
        <v>436</v>
      </c>
      <c r="C123" s="315" t="s">
        <v>512</v>
      </c>
      <c r="D123" s="315" t="s">
        <v>434</v>
      </c>
      <c r="E123" s="315"/>
      <c r="F123" s="888"/>
      <c r="G123" s="333"/>
      <c r="H123" s="333" t="s">
        <v>2208</v>
      </c>
      <c r="I123" s="335" t="s">
        <v>441</v>
      </c>
      <c r="J123" s="894">
        <v>4947</v>
      </c>
      <c r="K123" s="894">
        <v>6041</v>
      </c>
      <c r="L123" s="894">
        <v>6615</v>
      </c>
      <c r="M123" s="894">
        <v>7203</v>
      </c>
      <c r="N123" s="894">
        <v>7093</v>
      </c>
      <c r="O123" s="333"/>
    </row>
    <row r="124" spans="1:15" s="310" customFormat="1" ht="15" customHeight="1">
      <c r="A124" s="315" t="s">
        <v>2207</v>
      </c>
      <c r="B124" s="315" t="s">
        <v>436</v>
      </c>
      <c r="C124" s="315" t="s">
        <v>512</v>
      </c>
      <c r="D124" s="315" t="s">
        <v>434</v>
      </c>
      <c r="E124" s="315"/>
      <c r="F124" s="888"/>
      <c r="G124" s="333"/>
      <c r="H124" s="333" t="s">
        <v>2206</v>
      </c>
      <c r="I124" s="335" t="s">
        <v>432</v>
      </c>
      <c r="J124" s="894">
        <v>2567</v>
      </c>
      <c r="K124" s="894">
        <v>3202</v>
      </c>
      <c r="L124" s="894">
        <v>4308</v>
      </c>
      <c r="M124" s="894">
        <v>5362</v>
      </c>
      <c r="N124" s="894">
        <v>5587</v>
      </c>
      <c r="O124" s="333"/>
    </row>
    <row r="125" spans="1:15" s="310" customFormat="1" ht="11.25" customHeight="1">
      <c r="A125" s="336"/>
      <c r="B125" s="336"/>
      <c r="C125" s="336"/>
      <c r="D125" s="336"/>
      <c r="E125" s="336"/>
      <c r="F125" s="306"/>
      <c r="G125" s="306"/>
      <c r="H125" s="333"/>
      <c r="I125" s="335"/>
      <c r="J125" s="894"/>
      <c r="K125" s="894"/>
      <c r="L125" s="894"/>
      <c r="M125" s="894"/>
      <c r="N125" s="894"/>
      <c r="O125" s="333"/>
    </row>
    <row r="126" spans="1:15" ht="24.75" customHeight="1">
      <c r="F126" s="321"/>
      <c r="G126" s="306"/>
      <c r="H126" s="306"/>
      <c r="I126" s="325"/>
      <c r="J126" s="893" t="s">
        <v>2234</v>
      </c>
      <c r="K126" s="331"/>
      <c r="L126" s="331"/>
      <c r="M126" s="331"/>
      <c r="N126" s="331"/>
      <c r="O126" s="306"/>
    </row>
    <row r="127" spans="1:15" ht="24.75" customHeight="1">
      <c r="A127" s="327" t="s">
        <v>2207</v>
      </c>
      <c r="B127" s="327" t="s">
        <v>436</v>
      </c>
      <c r="C127" s="327" t="s">
        <v>512</v>
      </c>
      <c r="D127" s="327" t="s">
        <v>434</v>
      </c>
      <c r="E127" s="327"/>
      <c r="F127" s="326"/>
      <c r="G127" s="306"/>
      <c r="H127" s="306" t="s">
        <v>2233</v>
      </c>
      <c r="I127" s="328" t="s">
        <v>466</v>
      </c>
      <c r="J127" s="887">
        <v>100</v>
      </c>
      <c r="K127" s="887">
        <v>100</v>
      </c>
      <c r="L127" s="887">
        <v>100</v>
      </c>
      <c r="M127" s="887">
        <v>100</v>
      </c>
      <c r="N127" s="887">
        <v>100</v>
      </c>
      <c r="O127" s="306"/>
    </row>
    <row r="128" spans="1:15" ht="21.75" customHeight="1">
      <c r="A128" s="327" t="s">
        <v>2207</v>
      </c>
      <c r="B128" s="327" t="s">
        <v>436</v>
      </c>
      <c r="C128" s="327" t="s">
        <v>512</v>
      </c>
      <c r="D128" s="327" t="s">
        <v>434</v>
      </c>
      <c r="E128" s="327"/>
      <c r="F128" s="326"/>
      <c r="G128" s="306"/>
      <c r="H128" s="306" t="s">
        <v>2232</v>
      </c>
      <c r="I128" s="328" t="s">
        <v>441</v>
      </c>
      <c r="J128" s="887">
        <v>4.99</v>
      </c>
      <c r="K128" s="887">
        <v>4.88</v>
      </c>
      <c r="L128" s="887">
        <v>4.5999999999999996</v>
      </c>
      <c r="M128" s="887">
        <v>4.3600000000000003</v>
      </c>
      <c r="N128" s="887">
        <v>4.37</v>
      </c>
      <c r="O128" s="306"/>
    </row>
    <row r="129" spans="1:15" s="310" customFormat="1" ht="15" customHeight="1">
      <c r="A129" s="315" t="s">
        <v>2207</v>
      </c>
      <c r="B129" s="315" t="s">
        <v>436</v>
      </c>
      <c r="C129" s="315" t="s">
        <v>512</v>
      </c>
      <c r="D129" s="315" t="s">
        <v>434</v>
      </c>
      <c r="E129" s="315"/>
      <c r="F129" s="888"/>
      <c r="G129" s="333"/>
      <c r="H129" s="333" t="s">
        <v>2231</v>
      </c>
      <c r="I129" s="889"/>
      <c r="J129" s="887">
        <v>5.45</v>
      </c>
      <c r="K129" s="887">
        <v>4.9800000000000004</v>
      </c>
      <c r="L129" s="887">
        <v>4.8899999999999997</v>
      </c>
      <c r="M129" s="887">
        <v>4.5999999999999996</v>
      </c>
      <c r="N129" s="887">
        <v>4.5199999999999996</v>
      </c>
      <c r="O129" s="333"/>
    </row>
    <row r="130" spans="1:15" s="310" customFormat="1" ht="15" customHeight="1">
      <c r="A130" s="315" t="s">
        <v>2207</v>
      </c>
      <c r="B130" s="315" t="s">
        <v>436</v>
      </c>
      <c r="C130" s="315" t="s">
        <v>512</v>
      </c>
      <c r="D130" s="315" t="s">
        <v>434</v>
      </c>
      <c r="E130" s="315"/>
      <c r="F130" s="888"/>
      <c r="G130" s="333"/>
      <c r="H130" s="333" t="s">
        <v>2230</v>
      </c>
      <c r="I130" s="889"/>
      <c r="J130" s="887">
        <v>6.22</v>
      </c>
      <c r="K130" s="887">
        <v>5.41</v>
      </c>
      <c r="L130" s="887">
        <v>4.96</v>
      </c>
      <c r="M130" s="887">
        <v>4.88</v>
      </c>
      <c r="N130" s="887">
        <v>4.87</v>
      </c>
      <c r="O130" s="333"/>
    </row>
    <row r="131" spans="1:15" s="310" customFormat="1" ht="15" customHeight="1">
      <c r="A131" s="315" t="s">
        <v>2207</v>
      </c>
      <c r="B131" s="315" t="s">
        <v>436</v>
      </c>
      <c r="C131" s="315" t="s">
        <v>512</v>
      </c>
      <c r="D131" s="315" t="s">
        <v>434</v>
      </c>
      <c r="E131" s="315"/>
      <c r="F131" s="888"/>
      <c r="G131" s="333"/>
      <c r="H131" s="333" t="s">
        <v>2229</v>
      </c>
      <c r="I131" s="889"/>
      <c r="J131" s="887">
        <v>7.13</v>
      </c>
      <c r="K131" s="887">
        <v>6.19</v>
      </c>
      <c r="L131" s="887">
        <v>5.43</v>
      </c>
      <c r="M131" s="887">
        <v>5.0199999999999996</v>
      </c>
      <c r="N131" s="887">
        <v>5.01</v>
      </c>
      <c r="O131" s="333"/>
    </row>
    <row r="132" spans="1:15" s="310" customFormat="1" ht="15" customHeight="1">
      <c r="A132" s="315" t="s">
        <v>2207</v>
      </c>
      <c r="B132" s="315" t="s">
        <v>436</v>
      </c>
      <c r="C132" s="315" t="s">
        <v>512</v>
      </c>
      <c r="D132" s="315" t="s">
        <v>434</v>
      </c>
      <c r="E132" s="315"/>
      <c r="F132" s="888"/>
      <c r="G132" s="333"/>
      <c r="H132" s="333" t="s">
        <v>2228</v>
      </c>
      <c r="I132" s="889"/>
      <c r="J132" s="887">
        <v>8.1999999999999993</v>
      </c>
      <c r="K132" s="887">
        <v>6.95</v>
      </c>
      <c r="L132" s="887">
        <v>6.05</v>
      </c>
      <c r="M132" s="887">
        <v>5.34</v>
      </c>
      <c r="N132" s="887">
        <v>5.23</v>
      </c>
      <c r="O132" s="333"/>
    </row>
    <row r="133" spans="1:15" ht="21.75" customHeight="1">
      <c r="A133" s="327" t="s">
        <v>2207</v>
      </c>
      <c r="B133" s="327" t="s">
        <v>436</v>
      </c>
      <c r="C133" s="327" t="s">
        <v>512</v>
      </c>
      <c r="D133" s="327" t="s">
        <v>434</v>
      </c>
      <c r="E133" s="327"/>
      <c r="F133" s="326"/>
      <c r="G133" s="306"/>
      <c r="H133" s="306" t="s">
        <v>2227</v>
      </c>
      <c r="I133" s="325"/>
      <c r="J133" s="887">
        <v>7.24</v>
      </c>
      <c r="K133" s="887">
        <v>8.01</v>
      </c>
      <c r="L133" s="887">
        <v>6.77</v>
      </c>
      <c r="M133" s="887">
        <v>6.02</v>
      </c>
      <c r="N133" s="887">
        <v>5.91</v>
      </c>
      <c r="O133" s="306"/>
    </row>
    <row r="134" spans="1:15" s="317" customFormat="1" ht="15" customHeight="1">
      <c r="A134" s="318" t="s">
        <v>2207</v>
      </c>
      <c r="B134" s="318" t="s">
        <v>436</v>
      </c>
      <c r="C134" s="318" t="s">
        <v>512</v>
      </c>
      <c r="D134" s="318" t="s">
        <v>434</v>
      </c>
      <c r="E134" s="318"/>
      <c r="F134" s="314"/>
      <c r="G134" s="311"/>
      <c r="H134" s="311" t="s">
        <v>2226</v>
      </c>
      <c r="I134" s="316"/>
      <c r="J134" s="887">
        <v>6.69</v>
      </c>
      <c r="K134" s="887">
        <v>7.16</v>
      </c>
      <c r="L134" s="887">
        <v>7.95</v>
      </c>
      <c r="M134" s="887">
        <v>6.86</v>
      </c>
      <c r="N134" s="887">
        <v>6.6</v>
      </c>
      <c r="O134" s="311"/>
    </row>
    <row r="135" spans="1:15" s="317" customFormat="1" ht="15" customHeight="1">
      <c r="A135" s="318" t="s">
        <v>2207</v>
      </c>
      <c r="B135" s="318" t="s">
        <v>436</v>
      </c>
      <c r="C135" s="318" t="s">
        <v>512</v>
      </c>
      <c r="D135" s="318" t="s">
        <v>434</v>
      </c>
      <c r="E135" s="318"/>
      <c r="F135" s="314"/>
      <c r="G135" s="311"/>
      <c r="H135" s="311" t="s">
        <v>2225</v>
      </c>
      <c r="I135" s="316"/>
      <c r="J135" s="887">
        <v>6.42</v>
      </c>
      <c r="K135" s="887">
        <v>6.61</v>
      </c>
      <c r="L135" s="887">
        <v>7.1</v>
      </c>
      <c r="M135" s="887">
        <v>8.0299999999999994</v>
      </c>
      <c r="N135" s="887">
        <v>7.92</v>
      </c>
      <c r="O135" s="311"/>
    </row>
    <row r="136" spans="1:15" s="317" customFormat="1" ht="15" customHeight="1">
      <c r="A136" s="318" t="s">
        <v>2207</v>
      </c>
      <c r="B136" s="318" t="s">
        <v>436</v>
      </c>
      <c r="C136" s="318" t="s">
        <v>512</v>
      </c>
      <c r="D136" s="318" t="s">
        <v>434</v>
      </c>
      <c r="E136" s="318"/>
      <c r="F136" s="314"/>
      <c r="G136" s="311"/>
      <c r="H136" s="311" t="s">
        <v>2224</v>
      </c>
      <c r="I136" s="316"/>
      <c r="J136" s="887">
        <v>7.36</v>
      </c>
      <c r="K136" s="887">
        <v>6.33</v>
      </c>
      <c r="L136" s="887">
        <v>6.55</v>
      </c>
      <c r="M136" s="887">
        <v>7.13</v>
      </c>
      <c r="N136" s="887">
        <v>7.57</v>
      </c>
      <c r="O136" s="311"/>
    </row>
    <row r="137" spans="1:15" s="317" customFormat="1" ht="15" customHeight="1">
      <c r="A137" s="318" t="s">
        <v>2207</v>
      </c>
      <c r="B137" s="318" t="s">
        <v>436</v>
      </c>
      <c r="C137" s="318" t="s">
        <v>512</v>
      </c>
      <c r="D137" s="318" t="s">
        <v>434</v>
      </c>
      <c r="E137" s="318"/>
      <c r="F137" s="314"/>
      <c r="G137" s="311"/>
      <c r="H137" s="311" t="s">
        <v>2223</v>
      </c>
      <c r="I137" s="316"/>
      <c r="J137" s="887">
        <v>8.67</v>
      </c>
      <c r="K137" s="887">
        <v>7.21</v>
      </c>
      <c r="L137" s="887">
        <v>6.23</v>
      </c>
      <c r="M137" s="887">
        <v>6.53</v>
      </c>
      <c r="N137" s="887">
        <v>6.44</v>
      </c>
      <c r="O137" s="311"/>
    </row>
    <row r="138" spans="1:15" ht="21.75" customHeight="1">
      <c r="A138" s="327" t="s">
        <v>2207</v>
      </c>
      <c r="B138" s="327" t="s">
        <v>436</v>
      </c>
      <c r="C138" s="327" t="s">
        <v>512</v>
      </c>
      <c r="D138" s="327" t="s">
        <v>434</v>
      </c>
      <c r="E138" s="327"/>
      <c r="F138" s="326"/>
      <c r="G138" s="306"/>
      <c r="H138" s="306" t="s">
        <v>2222</v>
      </c>
      <c r="I138" s="325"/>
      <c r="J138" s="887">
        <v>7.19</v>
      </c>
      <c r="K138" s="887">
        <v>8.41</v>
      </c>
      <c r="L138" s="887">
        <v>7.06</v>
      </c>
      <c r="M138" s="887">
        <v>6.17</v>
      </c>
      <c r="N138" s="887">
        <v>6.14</v>
      </c>
      <c r="O138" s="306"/>
    </row>
    <row r="139" spans="1:15" s="317" customFormat="1" ht="15" customHeight="1">
      <c r="A139" s="318" t="s">
        <v>2207</v>
      </c>
      <c r="B139" s="318" t="s">
        <v>436</v>
      </c>
      <c r="C139" s="318" t="s">
        <v>512</v>
      </c>
      <c r="D139" s="318" t="s">
        <v>434</v>
      </c>
      <c r="E139" s="318"/>
      <c r="F139" s="314"/>
      <c r="G139" s="311"/>
      <c r="H139" s="311" t="s">
        <v>2221</v>
      </c>
      <c r="I139" s="316"/>
      <c r="J139" s="887">
        <v>6.35</v>
      </c>
      <c r="K139" s="887">
        <v>6.92</v>
      </c>
      <c r="L139" s="887">
        <v>8.18</v>
      </c>
      <c r="M139" s="887">
        <v>6.95</v>
      </c>
      <c r="N139" s="887">
        <v>6.64</v>
      </c>
      <c r="O139" s="311"/>
    </row>
    <row r="140" spans="1:15" s="317" customFormat="1" ht="15" customHeight="1">
      <c r="A140" s="318" t="s">
        <v>2207</v>
      </c>
      <c r="B140" s="318" t="s">
        <v>436</v>
      </c>
      <c r="C140" s="318" t="s">
        <v>512</v>
      </c>
      <c r="D140" s="318" t="s">
        <v>434</v>
      </c>
      <c r="E140" s="318"/>
      <c r="F140" s="314"/>
      <c r="G140" s="311"/>
      <c r="H140" s="311" t="s">
        <v>2220</v>
      </c>
      <c r="I140" s="316"/>
      <c r="J140" s="887">
        <v>5.87</v>
      </c>
      <c r="K140" s="887">
        <v>6.05</v>
      </c>
      <c r="L140" s="887">
        <v>6.69</v>
      </c>
      <c r="M140" s="887">
        <v>7.97</v>
      </c>
      <c r="N140" s="887">
        <v>8.39</v>
      </c>
      <c r="O140" s="311"/>
    </row>
    <row r="141" spans="1:15" s="317" customFormat="1" ht="15" customHeight="1">
      <c r="A141" s="318" t="s">
        <v>2207</v>
      </c>
      <c r="B141" s="318" t="s">
        <v>436</v>
      </c>
      <c r="C141" s="318" t="s">
        <v>512</v>
      </c>
      <c r="D141" s="318" t="s">
        <v>434</v>
      </c>
      <c r="E141" s="318"/>
      <c r="F141" s="314"/>
      <c r="G141" s="311"/>
      <c r="H141" s="311" t="s">
        <v>2219</v>
      </c>
      <c r="I141" s="316"/>
      <c r="J141" s="887">
        <v>4.88</v>
      </c>
      <c r="K141" s="887">
        <v>5.42</v>
      </c>
      <c r="L141" s="887">
        <v>5.71</v>
      </c>
      <c r="M141" s="887">
        <v>6.34</v>
      </c>
      <c r="N141" s="887">
        <v>6.04</v>
      </c>
      <c r="O141" s="311"/>
    </row>
    <row r="142" spans="1:15" s="317" customFormat="1" ht="15" customHeight="1">
      <c r="A142" s="318" t="s">
        <v>2207</v>
      </c>
      <c r="B142" s="318" t="s">
        <v>436</v>
      </c>
      <c r="C142" s="318" t="s">
        <v>512</v>
      </c>
      <c r="D142" s="318" t="s">
        <v>434</v>
      </c>
      <c r="E142" s="318"/>
      <c r="F142" s="314"/>
      <c r="G142" s="311"/>
      <c r="H142" s="311" t="s">
        <v>2218</v>
      </c>
      <c r="I142" s="316"/>
      <c r="J142" s="887">
        <v>3.16</v>
      </c>
      <c r="K142" s="887">
        <v>4.3099999999999996</v>
      </c>
      <c r="L142" s="887">
        <v>4.9000000000000004</v>
      </c>
      <c r="M142" s="887">
        <v>5.21</v>
      </c>
      <c r="N142" s="887">
        <v>5.36</v>
      </c>
      <c r="O142" s="311"/>
    </row>
    <row r="143" spans="1:15" ht="21.75" customHeight="1">
      <c r="A143" s="327" t="s">
        <v>2207</v>
      </c>
      <c r="B143" s="327" t="s">
        <v>436</v>
      </c>
      <c r="C143" s="327" t="s">
        <v>512</v>
      </c>
      <c r="D143" s="327" t="s">
        <v>434</v>
      </c>
      <c r="E143" s="327"/>
      <c r="F143" s="326"/>
      <c r="G143" s="306"/>
      <c r="H143" s="306" t="s">
        <v>2217</v>
      </c>
      <c r="I143" s="325"/>
      <c r="J143" s="887">
        <v>2.0499999999999998</v>
      </c>
      <c r="K143" s="887">
        <v>2.62</v>
      </c>
      <c r="L143" s="887">
        <v>3.63</v>
      </c>
      <c r="M143" s="887">
        <v>4.17</v>
      </c>
      <c r="N143" s="887">
        <v>4.3099999999999996</v>
      </c>
      <c r="O143" s="306"/>
    </row>
    <row r="144" spans="1:15" s="317" customFormat="1" ht="15" customHeight="1">
      <c r="A144" s="318" t="s">
        <v>2207</v>
      </c>
      <c r="B144" s="318" t="s">
        <v>436</v>
      </c>
      <c r="C144" s="318" t="s">
        <v>512</v>
      </c>
      <c r="D144" s="318" t="s">
        <v>434</v>
      </c>
      <c r="E144" s="318"/>
      <c r="F144" s="314"/>
      <c r="G144" s="311"/>
      <c r="H144" s="311" t="s">
        <v>2216</v>
      </c>
      <c r="I144" s="316"/>
      <c r="J144" s="887">
        <v>1.34</v>
      </c>
      <c r="K144" s="887">
        <v>1.48</v>
      </c>
      <c r="L144" s="887">
        <v>1.97</v>
      </c>
      <c r="M144" s="887">
        <v>2.74</v>
      </c>
      <c r="N144" s="887">
        <v>2.83</v>
      </c>
      <c r="O144" s="311"/>
    </row>
    <row r="145" spans="1:15" s="317" customFormat="1" ht="15" customHeight="1">
      <c r="A145" s="318" t="s">
        <v>2207</v>
      </c>
      <c r="B145" s="318" t="s">
        <v>436</v>
      </c>
      <c r="C145" s="318" t="s">
        <v>512</v>
      </c>
      <c r="D145" s="318" t="s">
        <v>434</v>
      </c>
      <c r="E145" s="318"/>
      <c r="F145" s="314"/>
      <c r="G145" s="311"/>
      <c r="H145" s="311" t="s">
        <v>2215</v>
      </c>
      <c r="I145" s="316"/>
      <c r="J145" s="887">
        <v>0.59</v>
      </c>
      <c r="K145" s="887">
        <v>0.77</v>
      </c>
      <c r="L145" s="887">
        <v>0.89</v>
      </c>
      <c r="M145" s="887">
        <v>1.2</v>
      </c>
      <c r="N145" s="887">
        <v>1.33</v>
      </c>
      <c r="O145" s="311"/>
    </row>
    <row r="146" spans="1:15" s="317" customFormat="1" ht="15" customHeight="1">
      <c r="A146" s="318" t="s">
        <v>2207</v>
      </c>
      <c r="B146" s="318" t="s">
        <v>436</v>
      </c>
      <c r="C146" s="318" t="s">
        <v>512</v>
      </c>
      <c r="D146" s="318" t="s">
        <v>434</v>
      </c>
      <c r="E146" s="318"/>
      <c r="F146" s="314"/>
      <c r="G146" s="311"/>
      <c r="H146" s="311" t="s">
        <v>2214</v>
      </c>
      <c r="I146" s="316"/>
      <c r="J146" s="887">
        <v>0.16</v>
      </c>
      <c r="K146" s="887">
        <v>0.24</v>
      </c>
      <c r="L146" s="887">
        <v>0.34</v>
      </c>
      <c r="M146" s="887">
        <v>0.39</v>
      </c>
      <c r="N146" s="887">
        <v>0.41</v>
      </c>
      <c r="O146" s="311"/>
    </row>
    <row r="147" spans="1:15" s="317" customFormat="1" ht="15" customHeight="1">
      <c r="A147" s="318" t="s">
        <v>2207</v>
      </c>
      <c r="B147" s="318" t="s">
        <v>436</v>
      </c>
      <c r="C147" s="318" t="s">
        <v>512</v>
      </c>
      <c r="D147" s="318" t="s">
        <v>434</v>
      </c>
      <c r="E147" s="318"/>
      <c r="F147" s="314"/>
      <c r="G147" s="311"/>
      <c r="H147" s="311" t="s">
        <v>2213</v>
      </c>
      <c r="I147" s="316"/>
      <c r="J147" s="887">
        <v>0.03</v>
      </c>
      <c r="K147" s="887">
        <v>0.04</v>
      </c>
      <c r="L147" s="887">
        <v>7.0000000000000007E-2</v>
      </c>
      <c r="M147" s="887">
        <v>0.09</v>
      </c>
      <c r="N147" s="887">
        <v>0.09</v>
      </c>
      <c r="O147" s="311"/>
    </row>
    <row r="148" spans="1:15" s="890" customFormat="1" ht="21.75" customHeight="1">
      <c r="A148" s="892" t="s">
        <v>2207</v>
      </c>
      <c r="B148" s="892" t="s">
        <v>436</v>
      </c>
      <c r="C148" s="892" t="s">
        <v>512</v>
      </c>
      <c r="D148" s="892" t="s">
        <v>434</v>
      </c>
      <c r="E148" s="892"/>
      <c r="F148" s="891"/>
      <c r="G148" s="322"/>
      <c r="H148" s="322" t="s">
        <v>2212</v>
      </c>
      <c r="I148" s="320" t="s">
        <v>432</v>
      </c>
      <c r="J148" s="887">
        <v>0</v>
      </c>
      <c r="K148" s="887">
        <v>0</v>
      </c>
      <c r="L148" s="887">
        <v>0.01</v>
      </c>
      <c r="M148" s="887">
        <v>0.01</v>
      </c>
      <c r="N148" s="887">
        <v>0.01</v>
      </c>
      <c r="O148" s="322"/>
    </row>
    <row r="149" spans="1:15" ht="24.75" customHeight="1">
      <c r="F149" s="321"/>
      <c r="G149" s="306"/>
      <c r="H149" s="306" t="s">
        <v>444</v>
      </c>
      <c r="I149" s="320" t="s">
        <v>443</v>
      </c>
      <c r="J149" s="887"/>
      <c r="K149" s="887"/>
      <c r="L149" s="887"/>
      <c r="M149" s="887"/>
      <c r="N149" s="887"/>
      <c r="O149" s="306"/>
    </row>
    <row r="150" spans="1:15" s="310" customFormat="1" ht="15" customHeight="1">
      <c r="A150" s="315" t="s">
        <v>2207</v>
      </c>
      <c r="B150" s="315" t="s">
        <v>436</v>
      </c>
      <c r="C150" s="315" t="s">
        <v>512</v>
      </c>
      <c r="D150" s="315" t="s">
        <v>434</v>
      </c>
      <c r="E150" s="315"/>
      <c r="F150" s="888"/>
      <c r="G150" s="333"/>
      <c r="H150" s="333" t="s">
        <v>2211</v>
      </c>
      <c r="I150" s="335" t="s">
        <v>441</v>
      </c>
      <c r="J150" s="887">
        <v>16.66</v>
      </c>
      <c r="K150" s="887">
        <v>15.26</v>
      </c>
      <c r="L150" s="887">
        <v>14.45</v>
      </c>
      <c r="M150" s="887">
        <v>13.83</v>
      </c>
      <c r="N150" s="887">
        <v>13.76</v>
      </c>
      <c r="O150" s="333"/>
    </row>
    <row r="151" spans="1:15" s="310" customFormat="1" ht="15" customHeight="1">
      <c r="A151" s="315" t="s">
        <v>2207</v>
      </c>
      <c r="B151" s="315" t="s">
        <v>436</v>
      </c>
      <c r="C151" s="315" t="s">
        <v>512</v>
      </c>
      <c r="D151" s="315" t="s">
        <v>434</v>
      </c>
      <c r="E151" s="315"/>
      <c r="F151" s="888"/>
      <c r="G151" s="333"/>
      <c r="H151" s="333" t="s">
        <v>2210</v>
      </c>
      <c r="I151" s="889"/>
      <c r="J151" s="887">
        <v>71.13</v>
      </c>
      <c r="K151" s="887">
        <v>69.849999999999994</v>
      </c>
      <c r="L151" s="887">
        <v>68.03</v>
      </c>
      <c r="M151" s="887">
        <v>66.010000000000005</v>
      </c>
      <c r="N151" s="887">
        <v>65.849999999999994</v>
      </c>
      <c r="O151" s="333"/>
    </row>
    <row r="152" spans="1:15" s="310" customFormat="1" ht="15" customHeight="1">
      <c r="A152" s="315" t="s">
        <v>2207</v>
      </c>
      <c r="B152" s="315" t="s">
        <v>436</v>
      </c>
      <c r="C152" s="315" t="s">
        <v>512</v>
      </c>
      <c r="D152" s="315" t="s">
        <v>434</v>
      </c>
      <c r="E152" s="315"/>
      <c r="F152" s="888"/>
      <c r="G152" s="333"/>
      <c r="H152" s="333" t="s">
        <v>2209</v>
      </c>
      <c r="I152" s="335" t="s">
        <v>432</v>
      </c>
      <c r="J152" s="887">
        <v>12.2</v>
      </c>
      <c r="K152" s="887">
        <v>14.88</v>
      </c>
      <c r="L152" s="887">
        <v>17.52</v>
      </c>
      <c r="M152" s="887">
        <v>20.16</v>
      </c>
      <c r="N152" s="887">
        <v>20.39</v>
      </c>
      <c r="O152" s="333"/>
    </row>
    <row r="153" spans="1:15" s="310" customFormat="1" ht="15" customHeight="1">
      <c r="A153" s="315" t="s">
        <v>2207</v>
      </c>
      <c r="B153" s="315" t="s">
        <v>436</v>
      </c>
      <c r="C153" s="315" t="s">
        <v>512</v>
      </c>
      <c r="D153" s="315" t="s">
        <v>434</v>
      </c>
      <c r="E153" s="315"/>
      <c r="F153" s="888"/>
      <c r="G153" s="333"/>
      <c r="H153" s="333" t="s">
        <v>2208</v>
      </c>
      <c r="I153" s="335" t="s">
        <v>441</v>
      </c>
      <c r="J153" s="887">
        <v>8.0299999999999994</v>
      </c>
      <c r="K153" s="887">
        <v>9.73</v>
      </c>
      <c r="L153" s="887">
        <v>10.61</v>
      </c>
      <c r="M153" s="887">
        <v>11.56</v>
      </c>
      <c r="N153" s="887">
        <v>11.41</v>
      </c>
      <c r="O153" s="333"/>
    </row>
    <row r="154" spans="1:15" s="310" customFormat="1" ht="15" customHeight="1">
      <c r="A154" s="315" t="s">
        <v>2207</v>
      </c>
      <c r="B154" s="315" t="s">
        <v>436</v>
      </c>
      <c r="C154" s="315" t="s">
        <v>512</v>
      </c>
      <c r="D154" s="315" t="s">
        <v>434</v>
      </c>
      <c r="E154" s="315"/>
      <c r="F154" s="888"/>
      <c r="G154" s="333"/>
      <c r="H154" s="333" t="s">
        <v>2206</v>
      </c>
      <c r="I154" s="335" t="s">
        <v>432</v>
      </c>
      <c r="J154" s="887">
        <v>4.17</v>
      </c>
      <c r="K154" s="887">
        <v>5.15</v>
      </c>
      <c r="L154" s="887">
        <v>6.91</v>
      </c>
      <c r="M154" s="887">
        <v>8.6</v>
      </c>
      <c r="N154" s="887">
        <v>8.98</v>
      </c>
      <c r="O154" s="333"/>
    </row>
    <row r="155" spans="1:15" ht="5.25" customHeight="1">
      <c r="G155" s="306"/>
      <c r="H155" s="308"/>
      <c r="I155" s="309"/>
      <c r="J155" s="338"/>
      <c r="K155" s="308"/>
      <c r="L155" s="308"/>
      <c r="M155" s="308"/>
      <c r="N155" s="308"/>
      <c r="O155" s="306"/>
    </row>
    <row r="156" spans="1:15" ht="6" customHeight="1">
      <c r="G156" s="306"/>
      <c r="H156" s="306"/>
      <c r="I156" s="306"/>
      <c r="J156" s="306"/>
      <c r="K156" s="306"/>
      <c r="L156" s="306"/>
      <c r="M156" s="306"/>
      <c r="N156" s="306"/>
      <c r="O156" s="306"/>
    </row>
    <row r="157" spans="1:15" ht="15">
      <c r="F157" s="321"/>
      <c r="G157" s="306"/>
      <c r="H157" s="379" t="s">
        <v>2204</v>
      </c>
      <c r="I157" s="306"/>
      <c r="J157" s="306"/>
      <c r="K157" s="379"/>
      <c r="L157" s="306"/>
      <c r="M157" s="306"/>
      <c r="N157" s="306"/>
      <c r="O157" s="306"/>
    </row>
    <row r="158" spans="1:15" ht="15">
      <c r="F158" s="321"/>
      <c r="G158" s="306"/>
      <c r="H158" s="379" t="s">
        <v>2251</v>
      </c>
      <c r="I158" s="306"/>
      <c r="J158" s="306"/>
      <c r="K158" s="379"/>
      <c r="L158" s="306"/>
      <c r="M158" s="306"/>
      <c r="N158" s="306"/>
      <c r="O158" s="306"/>
    </row>
    <row r="159" spans="1:15" ht="15">
      <c r="F159" s="306"/>
      <c r="G159" s="306"/>
      <c r="H159" s="379" t="s">
        <v>222</v>
      </c>
      <c r="I159" s="306"/>
      <c r="J159" s="306"/>
      <c r="K159" s="379"/>
      <c r="L159" s="306"/>
      <c r="M159" s="306"/>
      <c r="N159" s="306"/>
      <c r="O159" s="306"/>
    </row>
    <row r="160" spans="1:15" s="306" customFormat="1">
      <c r="A160" s="371"/>
      <c r="B160" s="371"/>
      <c r="C160" s="371"/>
      <c r="D160" s="371"/>
      <c r="E160" s="371"/>
    </row>
    <row r="161" spans="1:15" ht="18.75">
      <c r="F161" s="321"/>
      <c r="G161" s="306"/>
      <c r="H161" s="910" t="s">
        <v>2250</v>
      </c>
      <c r="I161" s="909"/>
      <c r="J161" s="909"/>
      <c r="K161" s="909"/>
      <c r="L161" s="909"/>
      <c r="M161" s="909"/>
      <c r="N161" s="909"/>
      <c r="O161" s="306"/>
    </row>
    <row r="162" spans="1:15" ht="17.25">
      <c r="F162" s="321"/>
      <c r="G162" s="306"/>
      <c r="H162" s="907" t="s">
        <v>2249</v>
      </c>
      <c r="I162" s="908"/>
      <c r="J162" s="908"/>
      <c r="K162" s="908"/>
      <c r="L162" s="908"/>
      <c r="M162" s="908"/>
      <c r="N162" s="908"/>
      <c r="O162" s="306"/>
    </row>
    <row r="163" spans="1:15" ht="17.25">
      <c r="F163" s="321"/>
      <c r="G163" s="306"/>
      <c r="H163" s="306"/>
      <c r="I163" s="306"/>
      <c r="J163" s="306"/>
      <c r="K163" s="907" t="s">
        <v>2248</v>
      </c>
      <c r="L163" s="306"/>
      <c r="M163" s="306"/>
      <c r="N163" s="306"/>
      <c r="O163" s="306"/>
    </row>
    <row r="164" spans="1:15">
      <c r="F164" s="321"/>
      <c r="G164" s="306"/>
      <c r="H164" s="306"/>
      <c r="I164" s="306"/>
      <c r="J164" s="322"/>
      <c r="K164" s="322"/>
      <c r="L164" s="306"/>
      <c r="M164" s="306"/>
      <c r="N164" s="306"/>
      <c r="O164" s="306"/>
    </row>
    <row r="165" spans="1:15" ht="15.75">
      <c r="F165" s="321"/>
      <c r="G165" s="306"/>
      <c r="H165" s="306"/>
      <c r="I165" s="306"/>
      <c r="J165" s="322"/>
      <c r="K165" s="906"/>
      <c r="L165" s="359"/>
      <c r="M165" s="306"/>
      <c r="N165" s="306"/>
      <c r="O165" s="306"/>
    </row>
    <row r="166" spans="1:15" ht="5.25" customHeight="1">
      <c r="F166" s="321"/>
      <c r="G166" s="306"/>
      <c r="H166" s="306"/>
      <c r="I166" s="306"/>
      <c r="J166" s="306"/>
      <c r="K166" s="306"/>
      <c r="L166" s="306"/>
      <c r="M166" s="306"/>
      <c r="N166" s="306"/>
      <c r="O166" s="306"/>
    </row>
    <row r="167" spans="1:15" ht="30" customHeight="1">
      <c r="F167" s="321"/>
      <c r="G167" s="306"/>
      <c r="H167" s="905"/>
      <c r="I167" s="904"/>
      <c r="J167" s="901"/>
      <c r="K167" s="903" t="s">
        <v>125</v>
      </c>
      <c r="L167" s="902" t="s">
        <v>581</v>
      </c>
      <c r="M167" s="901"/>
      <c r="N167" s="901"/>
      <c r="O167" s="306"/>
    </row>
    <row r="168" spans="1:15">
      <c r="F168" s="321"/>
      <c r="G168" s="306"/>
      <c r="H168" s="349"/>
      <c r="I168" s="349"/>
      <c r="J168" s="354"/>
      <c r="K168" s="354"/>
      <c r="L168" s="354"/>
      <c r="M168" s="354"/>
      <c r="N168" s="352"/>
      <c r="O168" s="306"/>
    </row>
    <row r="169" spans="1:15">
      <c r="F169" s="321"/>
      <c r="G169" s="306"/>
      <c r="H169" s="331" t="s">
        <v>502</v>
      </c>
      <c r="I169" s="348"/>
      <c r="J169" s="350" t="s">
        <v>2247</v>
      </c>
      <c r="K169" s="350" t="s">
        <v>2246</v>
      </c>
      <c r="L169" s="350" t="s">
        <v>2245</v>
      </c>
      <c r="M169" s="350" t="s">
        <v>2244</v>
      </c>
      <c r="N169" s="350" t="s">
        <v>2243</v>
      </c>
      <c r="O169" s="306"/>
    </row>
    <row r="170" spans="1:15">
      <c r="F170" s="321"/>
      <c r="G170" s="306"/>
      <c r="H170" s="306"/>
      <c r="I170" s="306"/>
      <c r="J170" s="346"/>
      <c r="K170" s="346"/>
      <c r="L170" s="346"/>
      <c r="M170" s="346"/>
      <c r="N170" s="346"/>
      <c r="O170" s="306"/>
    </row>
    <row r="171" spans="1:15" ht="13.5" customHeight="1">
      <c r="F171" s="321"/>
      <c r="G171" s="306"/>
      <c r="H171" s="329" t="s">
        <v>488</v>
      </c>
      <c r="I171" s="348"/>
      <c r="J171" s="897" t="s">
        <v>2242</v>
      </c>
      <c r="K171" s="897" t="s">
        <v>2241</v>
      </c>
      <c r="L171" s="897" t="s">
        <v>2240</v>
      </c>
      <c r="M171" s="897" t="s">
        <v>2239</v>
      </c>
      <c r="N171" s="897" t="s">
        <v>2238</v>
      </c>
      <c r="O171" s="306"/>
    </row>
    <row r="172" spans="1:15" ht="13.5" customHeight="1">
      <c r="F172" s="321"/>
      <c r="G172" s="306"/>
      <c r="H172" s="900"/>
      <c r="I172" s="899"/>
      <c r="J172" s="898"/>
      <c r="K172" s="898"/>
      <c r="L172" s="898"/>
      <c r="M172" s="897"/>
      <c r="N172" s="897"/>
      <c r="O172" s="306"/>
    </row>
    <row r="173" spans="1:15">
      <c r="F173" s="321"/>
      <c r="G173" s="306"/>
      <c r="H173" s="306"/>
      <c r="I173" s="306"/>
      <c r="J173" s="344" t="s">
        <v>2237</v>
      </c>
      <c r="K173" s="344" t="s">
        <v>2236</v>
      </c>
      <c r="L173" s="344" t="s">
        <v>2236</v>
      </c>
      <c r="M173" s="344" t="s">
        <v>2236</v>
      </c>
      <c r="N173" s="350"/>
      <c r="O173" s="306"/>
    </row>
    <row r="174" spans="1:15" ht="5.25" customHeight="1">
      <c r="F174" s="321"/>
      <c r="G174" s="306"/>
      <c r="H174" s="308"/>
      <c r="I174" s="308"/>
      <c r="J174" s="339"/>
      <c r="K174" s="339"/>
      <c r="L174" s="339"/>
      <c r="M174" s="339"/>
      <c r="N174" s="338"/>
      <c r="O174" s="306"/>
    </row>
    <row r="175" spans="1:15" ht="24.75" customHeight="1">
      <c r="F175" s="321"/>
      <c r="G175" s="306"/>
      <c r="H175" s="306"/>
      <c r="I175" s="325"/>
      <c r="J175" s="896" t="s">
        <v>2235</v>
      </c>
      <c r="K175" s="895"/>
      <c r="L175" s="895"/>
      <c r="M175" s="895"/>
      <c r="N175" s="895"/>
      <c r="O175" s="306"/>
    </row>
    <row r="176" spans="1:15" ht="24.75" customHeight="1">
      <c r="A176" s="327" t="s">
        <v>2207</v>
      </c>
      <c r="B176" s="327" t="s">
        <v>436</v>
      </c>
      <c r="C176" s="327" t="s">
        <v>435</v>
      </c>
      <c r="D176" s="327" t="s">
        <v>434</v>
      </c>
      <c r="E176" s="327"/>
      <c r="F176" s="326"/>
      <c r="G176" s="306"/>
      <c r="H176" s="306" t="s">
        <v>2233</v>
      </c>
      <c r="I176" s="328" t="s">
        <v>466</v>
      </c>
      <c r="J176" s="894">
        <v>63996</v>
      </c>
      <c r="K176" s="894">
        <v>64815</v>
      </c>
      <c r="L176" s="894">
        <v>65419</v>
      </c>
      <c r="M176" s="894">
        <v>65730</v>
      </c>
      <c r="N176" s="894">
        <v>65615</v>
      </c>
      <c r="O176" s="306"/>
    </row>
    <row r="177" spans="1:15" ht="21.75" customHeight="1">
      <c r="A177" s="327" t="s">
        <v>2207</v>
      </c>
      <c r="B177" s="327" t="s">
        <v>436</v>
      </c>
      <c r="C177" s="327" t="s">
        <v>435</v>
      </c>
      <c r="D177" s="327" t="s">
        <v>434</v>
      </c>
      <c r="E177" s="327"/>
      <c r="F177" s="326"/>
      <c r="G177" s="306"/>
      <c r="H177" s="306" t="s">
        <v>2232</v>
      </c>
      <c r="I177" s="328" t="s">
        <v>441</v>
      </c>
      <c r="J177" s="894">
        <v>2927</v>
      </c>
      <c r="K177" s="894">
        <v>2885</v>
      </c>
      <c r="L177" s="894">
        <v>2731</v>
      </c>
      <c r="M177" s="894">
        <v>2592</v>
      </c>
      <c r="N177" s="894">
        <v>2587</v>
      </c>
      <c r="O177" s="306"/>
    </row>
    <row r="178" spans="1:15" s="310" customFormat="1" ht="15" customHeight="1">
      <c r="A178" s="315" t="s">
        <v>2207</v>
      </c>
      <c r="B178" s="315" t="s">
        <v>436</v>
      </c>
      <c r="C178" s="315" t="s">
        <v>435</v>
      </c>
      <c r="D178" s="315" t="s">
        <v>434</v>
      </c>
      <c r="E178" s="315"/>
      <c r="F178" s="888"/>
      <c r="G178" s="333"/>
      <c r="H178" s="333" t="s">
        <v>2231</v>
      </c>
      <c r="I178" s="889"/>
      <c r="J178" s="894">
        <v>3193</v>
      </c>
      <c r="K178" s="894">
        <v>2942</v>
      </c>
      <c r="L178" s="894">
        <v>2900</v>
      </c>
      <c r="M178" s="894">
        <v>2731</v>
      </c>
      <c r="N178" s="894">
        <v>2679</v>
      </c>
      <c r="O178" s="333"/>
    </row>
    <row r="179" spans="1:15" s="310" customFormat="1" ht="15" customHeight="1">
      <c r="A179" s="315" t="s">
        <v>2207</v>
      </c>
      <c r="B179" s="315" t="s">
        <v>436</v>
      </c>
      <c r="C179" s="315" t="s">
        <v>435</v>
      </c>
      <c r="D179" s="315" t="s">
        <v>434</v>
      </c>
      <c r="E179" s="315"/>
      <c r="F179" s="888"/>
      <c r="G179" s="333"/>
      <c r="H179" s="333" t="s">
        <v>2230</v>
      </c>
      <c r="I179" s="889"/>
      <c r="J179" s="894">
        <v>3653</v>
      </c>
      <c r="K179" s="894">
        <v>3197</v>
      </c>
      <c r="L179" s="894">
        <v>2942</v>
      </c>
      <c r="M179" s="894">
        <v>2895</v>
      </c>
      <c r="N179" s="894">
        <v>2884</v>
      </c>
      <c r="O179" s="333"/>
    </row>
    <row r="180" spans="1:15" s="310" customFormat="1" ht="15" customHeight="1">
      <c r="A180" s="315" t="s">
        <v>2207</v>
      </c>
      <c r="B180" s="315" t="s">
        <v>436</v>
      </c>
      <c r="C180" s="315" t="s">
        <v>435</v>
      </c>
      <c r="D180" s="315" t="s">
        <v>434</v>
      </c>
      <c r="E180" s="315"/>
      <c r="F180" s="888"/>
      <c r="G180" s="333"/>
      <c r="H180" s="333" t="s">
        <v>2229</v>
      </c>
      <c r="I180" s="889"/>
      <c r="J180" s="894">
        <v>4175</v>
      </c>
      <c r="K180" s="894">
        <v>3659</v>
      </c>
      <c r="L180" s="894">
        <v>3204</v>
      </c>
      <c r="M180" s="894">
        <v>2966</v>
      </c>
      <c r="N180" s="894">
        <v>2958</v>
      </c>
      <c r="O180" s="333"/>
    </row>
    <row r="181" spans="1:15" s="310" customFormat="1" ht="15" customHeight="1">
      <c r="A181" s="315" t="s">
        <v>2207</v>
      </c>
      <c r="B181" s="315" t="s">
        <v>436</v>
      </c>
      <c r="C181" s="315" t="s">
        <v>435</v>
      </c>
      <c r="D181" s="315" t="s">
        <v>434</v>
      </c>
      <c r="E181" s="315"/>
      <c r="F181" s="888"/>
      <c r="G181" s="333"/>
      <c r="H181" s="333" t="s">
        <v>2228</v>
      </c>
      <c r="I181" s="889"/>
      <c r="J181" s="894">
        <v>4857</v>
      </c>
      <c r="K181" s="894">
        <v>4120</v>
      </c>
      <c r="L181" s="894">
        <v>3607</v>
      </c>
      <c r="M181" s="894">
        <v>3197</v>
      </c>
      <c r="N181" s="894">
        <v>3116</v>
      </c>
      <c r="O181" s="333"/>
    </row>
    <row r="182" spans="1:15" ht="21.75" customHeight="1">
      <c r="A182" s="327" t="s">
        <v>2207</v>
      </c>
      <c r="B182" s="327" t="s">
        <v>436</v>
      </c>
      <c r="C182" s="327" t="s">
        <v>435</v>
      </c>
      <c r="D182" s="327" t="s">
        <v>434</v>
      </c>
      <c r="E182" s="327"/>
      <c r="F182" s="326"/>
      <c r="G182" s="306"/>
      <c r="H182" s="306" t="s">
        <v>2227</v>
      </c>
      <c r="I182" s="325"/>
      <c r="J182" s="894">
        <v>4339</v>
      </c>
      <c r="K182" s="894">
        <v>4831</v>
      </c>
      <c r="L182" s="894">
        <v>4095</v>
      </c>
      <c r="M182" s="894">
        <v>3636</v>
      </c>
      <c r="N182" s="894">
        <v>3547</v>
      </c>
      <c r="O182" s="306"/>
    </row>
    <row r="183" spans="1:15" s="317" customFormat="1" ht="15" customHeight="1">
      <c r="A183" s="318" t="s">
        <v>2207</v>
      </c>
      <c r="B183" s="318" t="s">
        <v>436</v>
      </c>
      <c r="C183" s="318" t="s">
        <v>435</v>
      </c>
      <c r="D183" s="318" t="s">
        <v>434</v>
      </c>
      <c r="E183" s="318"/>
      <c r="F183" s="314"/>
      <c r="G183" s="311"/>
      <c r="H183" s="311" t="s">
        <v>2226</v>
      </c>
      <c r="I183" s="316"/>
      <c r="J183" s="894">
        <v>4015</v>
      </c>
      <c r="K183" s="894">
        <v>4346</v>
      </c>
      <c r="L183" s="894">
        <v>4837</v>
      </c>
      <c r="M183" s="894">
        <v>4148</v>
      </c>
      <c r="N183" s="894">
        <v>3987</v>
      </c>
      <c r="O183" s="311"/>
    </row>
    <row r="184" spans="1:15" s="317" customFormat="1" ht="15" customHeight="1">
      <c r="A184" s="318" t="s">
        <v>2207</v>
      </c>
      <c r="B184" s="318" t="s">
        <v>436</v>
      </c>
      <c r="C184" s="318" t="s">
        <v>435</v>
      </c>
      <c r="D184" s="318" t="s">
        <v>434</v>
      </c>
      <c r="E184" s="318"/>
      <c r="F184" s="314"/>
      <c r="G184" s="311"/>
      <c r="H184" s="311" t="s">
        <v>2225</v>
      </c>
      <c r="I184" s="316"/>
      <c r="J184" s="894">
        <v>3879</v>
      </c>
      <c r="K184" s="894">
        <v>4024</v>
      </c>
      <c r="L184" s="894">
        <v>4347</v>
      </c>
      <c r="M184" s="894">
        <v>4862</v>
      </c>
      <c r="N184" s="894">
        <v>4786</v>
      </c>
      <c r="O184" s="311"/>
    </row>
    <row r="185" spans="1:15" s="317" customFormat="1" ht="15" customHeight="1">
      <c r="A185" s="318" t="s">
        <v>2207</v>
      </c>
      <c r="B185" s="318" t="s">
        <v>436</v>
      </c>
      <c r="C185" s="318" t="s">
        <v>435</v>
      </c>
      <c r="D185" s="318" t="s">
        <v>434</v>
      </c>
      <c r="E185" s="318"/>
      <c r="F185" s="314"/>
      <c r="G185" s="311"/>
      <c r="H185" s="311" t="s">
        <v>2224</v>
      </c>
      <c r="I185" s="316"/>
      <c r="J185" s="894">
        <v>4482</v>
      </c>
      <c r="K185" s="894">
        <v>3881</v>
      </c>
      <c r="L185" s="894">
        <v>4027</v>
      </c>
      <c r="M185" s="894">
        <v>4363</v>
      </c>
      <c r="N185" s="894">
        <v>4610</v>
      </c>
      <c r="O185" s="311"/>
    </row>
    <row r="186" spans="1:15" s="317" customFormat="1" ht="15" customHeight="1">
      <c r="A186" s="318" t="s">
        <v>2207</v>
      </c>
      <c r="B186" s="318" t="s">
        <v>436</v>
      </c>
      <c r="C186" s="318" t="s">
        <v>435</v>
      </c>
      <c r="D186" s="318" t="s">
        <v>434</v>
      </c>
      <c r="E186" s="318"/>
      <c r="F186" s="314"/>
      <c r="G186" s="311"/>
      <c r="H186" s="311" t="s">
        <v>2223</v>
      </c>
      <c r="I186" s="316"/>
      <c r="J186" s="894">
        <v>5294</v>
      </c>
      <c r="K186" s="894">
        <v>4454</v>
      </c>
      <c r="L186" s="894">
        <v>3869</v>
      </c>
      <c r="M186" s="894">
        <v>4024</v>
      </c>
      <c r="N186" s="894">
        <v>3962</v>
      </c>
      <c r="O186" s="311"/>
    </row>
    <row r="187" spans="1:15" ht="21.75" customHeight="1">
      <c r="A187" s="327" t="s">
        <v>2207</v>
      </c>
      <c r="B187" s="327" t="s">
        <v>436</v>
      </c>
      <c r="C187" s="327" t="s">
        <v>435</v>
      </c>
      <c r="D187" s="327" t="s">
        <v>434</v>
      </c>
      <c r="E187" s="327"/>
      <c r="F187" s="326"/>
      <c r="G187" s="306"/>
      <c r="H187" s="306" t="s">
        <v>2222</v>
      </c>
      <c r="I187" s="325"/>
      <c r="J187" s="894">
        <v>4503</v>
      </c>
      <c r="K187" s="894">
        <v>5238</v>
      </c>
      <c r="L187" s="894">
        <v>4426</v>
      </c>
      <c r="M187" s="894">
        <v>3853</v>
      </c>
      <c r="N187" s="894">
        <v>3821</v>
      </c>
      <c r="O187" s="306"/>
    </row>
    <row r="188" spans="1:15" s="317" customFormat="1" ht="15" customHeight="1">
      <c r="A188" s="318" t="s">
        <v>2207</v>
      </c>
      <c r="B188" s="318" t="s">
        <v>436</v>
      </c>
      <c r="C188" s="318" t="s">
        <v>435</v>
      </c>
      <c r="D188" s="318" t="s">
        <v>434</v>
      </c>
      <c r="E188" s="318"/>
      <c r="F188" s="314"/>
      <c r="G188" s="311"/>
      <c r="H188" s="311" t="s">
        <v>2221</v>
      </c>
      <c r="I188" s="316"/>
      <c r="J188" s="894">
        <v>4050</v>
      </c>
      <c r="K188" s="894">
        <v>4449</v>
      </c>
      <c r="L188" s="894">
        <v>5193</v>
      </c>
      <c r="M188" s="894">
        <v>4398</v>
      </c>
      <c r="N188" s="894">
        <v>4192</v>
      </c>
      <c r="O188" s="311"/>
    </row>
    <row r="189" spans="1:15" s="317" customFormat="1" ht="15" customHeight="1">
      <c r="A189" s="318" t="s">
        <v>2207</v>
      </c>
      <c r="B189" s="318" t="s">
        <v>436</v>
      </c>
      <c r="C189" s="318" t="s">
        <v>435</v>
      </c>
      <c r="D189" s="318" t="s">
        <v>434</v>
      </c>
      <c r="E189" s="318"/>
      <c r="F189" s="314"/>
      <c r="G189" s="311"/>
      <c r="H189" s="311" t="s">
        <v>2220</v>
      </c>
      <c r="I189" s="316"/>
      <c r="J189" s="894">
        <v>3866</v>
      </c>
      <c r="K189" s="894">
        <v>3991</v>
      </c>
      <c r="L189" s="894">
        <v>4403</v>
      </c>
      <c r="M189" s="894">
        <v>5147</v>
      </c>
      <c r="N189" s="894">
        <v>5414</v>
      </c>
      <c r="O189" s="311"/>
    </row>
    <row r="190" spans="1:15" s="317" customFormat="1" ht="15" customHeight="1">
      <c r="A190" s="318" t="s">
        <v>2207</v>
      </c>
      <c r="B190" s="318" t="s">
        <v>436</v>
      </c>
      <c r="C190" s="318" t="s">
        <v>435</v>
      </c>
      <c r="D190" s="318" t="s">
        <v>434</v>
      </c>
      <c r="E190" s="318"/>
      <c r="F190" s="314"/>
      <c r="G190" s="311"/>
      <c r="H190" s="311" t="s">
        <v>2219</v>
      </c>
      <c r="I190" s="316"/>
      <c r="J190" s="894">
        <v>3399</v>
      </c>
      <c r="K190" s="894">
        <v>3753</v>
      </c>
      <c r="L190" s="894">
        <v>3899</v>
      </c>
      <c r="M190" s="894">
        <v>4318</v>
      </c>
      <c r="N190" s="894">
        <v>4103</v>
      </c>
      <c r="O190" s="311"/>
    </row>
    <row r="191" spans="1:15" s="317" customFormat="1" ht="15" customHeight="1">
      <c r="A191" s="318" t="s">
        <v>2207</v>
      </c>
      <c r="B191" s="318" t="s">
        <v>436</v>
      </c>
      <c r="C191" s="318" t="s">
        <v>435</v>
      </c>
      <c r="D191" s="318" t="s">
        <v>434</v>
      </c>
      <c r="E191" s="318"/>
      <c r="F191" s="314"/>
      <c r="G191" s="311"/>
      <c r="H191" s="311" t="s">
        <v>2218</v>
      </c>
      <c r="I191" s="316"/>
      <c r="J191" s="894">
        <v>2755</v>
      </c>
      <c r="K191" s="894">
        <v>3234</v>
      </c>
      <c r="L191" s="894">
        <v>3608</v>
      </c>
      <c r="M191" s="894">
        <v>3769</v>
      </c>
      <c r="N191" s="894">
        <v>3848</v>
      </c>
      <c r="O191" s="311"/>
    </row>
    <row r="192" spans="1:15" ht="21.75" customHeight="1">
      <c r="A192" s="327" t="s">
        <v>2207</v>
      </c>
      <c r="B192" s="327" t="s">
        <v>436</v>
      </c>
      <c r="C192" s="327" t="s">
        <v>435</v>
      </c>
      <c r="D192" s="327" t="s">
        <v>434</v>
      </c>
      <c r="E192" s="327"/>
      <c r="F192" s="326"/>
      <c r="G192" s="306"/>
      <c r="H192" s="306" t="s">
        <v>2217</v>
      </c>
      <c r="I192" s="325"/>
      <c r="J192" s="894">
        <v>2030</v>
      </c>
      <c r="K192" s="894">
        <v>2528</v>
      </c>
      <c r="L192" s="894">
        <v>3015</v>
      </c>
      <c r="M192" s="894">
        <v>3391</v>
      </c>
      <c r="N192" s="894">
        <v>3464</v>
      </c>
      <c r="O192" s="306"/>
    </row>
    <row r="193" spans="1:15" s="317" customFormat="1" ht="15" customHeight="1">
      <c r="A193" s="318" t="s">
        <v>2207</v>
      </c>
      <c r="B193" s="318" t="s">
        <v>436</v>
      </c>
      <c r="C193" s="318" t="s">
        <v>435</v>
      </c>
      <c r="D193" s="318" t="s">
        <v>434</v>
      </c>
      <c r="E193" s="318"/>
      <c r="F193" s="314"/>
      <c r="G193" s="311"/>
      <c r="H193" s="311" t="s">
        <v>2216</v>
      </c>
      <c r="I193" s="316"/>
      <c r="J193" s="894">
        <v>1477</v>
      </c>
      <c r="K193" s="894">
        <v>1701</v>
      </c>
      <c r="L193" s="894">
        <v>2195</v>
      </c>
      <c r="M193" s="894">
        <v>2671</v>
      </c>
      <c r="N193" s="894">
        <v>2731</v>
      </c>
      <c r="O193" s="311"/>
    </row>
    <row r="194" spans="1:15" s="317" customFormat="1" ht="15" customHeight="1">
      <c r="A194" s="318" t="s">
        <v>2207</v>
      </c>
      <c r="B194" s="318" t="s">
        <v>436</v>
      </c>
      <c r="C194" s="318" t="s">
        <v>435</v>
      </c>
      <c r="D194" s="318" t="s">
        <v>434</v>
      </c>
      <c r="E194" s="318"/>
      <c r="F194" s="314"/>
      <c r="G194" s="311"/>
      <c r="H194" s="311" t="s">
        <v>2215</v>
      </c>
      <c r="I194" s="316"/>
      <c r="J194" s="894">
        <v>775</v>
      </c>
      <c r="K194" s="894">
        <v>1056</v>
      </c>
      <c r="L194" s="894">
        <v>1297</v>
      </c>
      <c r="M194" s="894">
        <v>1704</v>
      </c>
      <c r="N194" s="894">
        <v>1797</v>
      </c>
      <c r="O194" s="311"/>
    </row>
    <row r="195" spans="1:15" s="317" customFormat="1" ht="15" customHeight="1">
      <c r="A195" s="318" t="s">
        <v>2207</v>
      </c>
      <c r="B195" s="318" t="s">
        <v>436</v>
      </c>
      <c r="C195" s="318" t="s">
        <v>435</v>
      </c>
      <c r="D195" s="318" t="s">
        <v>434</v>
      </c>
      <c r="E195" s="318"/>
      <c r="F195" s="314"/>
      <c r="G195" s="311"/>
      <c r="H195" s="311" t="s">
        <v>2214</v>
      </c>
      <c r="I195" s="316"/>
      <c r="J195" s="894">
        <v>268</v>
      </c>
      <c r="K195" s="894">
        <v>421</v>
      </c>
      <c r="L195" s="894">
        <v>632</v>
      </c>
      <c r="M195" s="894">
        <v>785</v>
      </c>
      <c r="N195" s="894">
        <v>829</v>
      </c>
      <c r="O195" s="311"/>
    </row>
    <row r="196" spans="1:15" s="317" customFormat="1" ht="15" customHeight="1">
      <c r="A196" s="318" t="s">
        <v>2207</v>
      </c>
      <c r="B196" s="318" t="s">
        <v>436</v>
      </c>
      <c r="C196" s="318" t="s">
        <v>435</v>
      </c>
      <c r="D196" s="318" t="s">
        <v>434</v>
      </c>
      <c r="E196" s="318"/>
      <c r="F196" s="314"/>
      <c r="G196" s="311"/>
      <c r="H196" s="311" t="s">
        <v>2213</v>
      </c>
      <c r="I196" s="316"/>
      <c r="J196" s="894">
        <v>53</v>
      </c>
      <c r="K196" s="894">
        <v>94</v>
      </c>
      <c r="L196" s="894">
        <v>170</v>
      </c>
      <c r="M196" s="894">
        <v>242</v>
      </c>
      <c r="N196" s="894">
        <v>258</v>
      </c>
      <c r="O196" s="311"/>
    </row>
    <row r="197" spans="1:15" s="890" customFormat="1" ht="21.75" customHeight="1">
      <c r="A197" s="892" t="s">
        <v>2207</v>
      </c>
      <c r="B197" s="892" t="s">
        <v>436</v>
      </c>
      <c r="C197" s="892" t="s">
        <v>435</v>
      </c>
      <c r="D197" s="892" t="s">
        <v>434</v>
      </c>
      <c r="E197" s="892"/>
      <c r="F197" s="891"/>
      <c r="G197" s="322"/>
      <c r="H197" s="322" t="s">
        <v>2212</v>
      </c>
      <c r="I197" s="320" t="s">
        <v>432</v>
      </c>
      <c r="J197" s="894">
        <v>5</v>
      </c>
      <c r="K197" s="894">
        <v>10</v>
      </c>
      <c r="L197" s="894">
        <v>22</v>
      </c>
      <c r="M197" s="894">
        <v>38</v>
      </c>
      <c r="N197" s="894">
        <v>41</v>
      </c>
      <c r="O197" s="322"/>
    </row>
    <row r="198" spans="1:15" ht="24.75" customHeight="1">
      <c r="F198" s="321"/>
      <c r="G198" s="306"/>
      <c r="H198" s="306" t="s">
        <v>444</v>
      </c>
      <c r="I198" s="320" t="s">
        <v>443</v>
      </c>
      <c r="J198" s="894"/>
      <c r="K198" s="894"/>
      <c r="L198" s="894"/>
      <c r="M198" s="894"/>
      <c r="N198" s="894"/>
      <c r="O198" s="306"/>
    </row>
    <row r="199" spans="1:15" s="310" customFormat="1" ht="15" customHeight="1">
      <c r="A199" s="315" t="s">
        <v>2207</v>
      </c>
      <c r="B199" s="315" t="s">
        <v>436</v>
      </c>
      <c r="C199" s="315" t="s">
        <v>435</v>
      </c>
      <c r="D199" s="315" t="s">
        <v>434</v>
      </c>
      <c r="E199" s="315"/>
      <c r="F199" s="888"/>
      <c r="G199" s="333"/>
      <c r="H199" s="333" t="s">
        <v>2211</v>
      </c>
      <c r="I199" s="335" t="s">
        <v>441</v>
      </c>
      <c r="J199" s="894">
        <v>9773</v>
      </c>
      <c r="K199" s="894">
        <v>9024</v>
      </c>
      <c r="L199" s="894">
        <v>8573</v>
      </c>
      <c r="M199" s="894">
        <v>8218</v>
      </c>
      <c r="N199" s="894">
        <v>8151</v>
      </c>
      <c r="O199" s="333"/>
    </row>
    <row r="200" spans="1:15" s="310" customFormat="1" ht="15" customHeight="1">
      <c r="A200" s="315" t="s">
        <v>2207</v>
      </c>
      <c r="B200" s="315" t="s">
        <v>436</v>
      </c>
      <c r="C200" s="315" t="s">
        <v>435</v>
      </c>
      <c r="D200" s="315" t="s">
        <v>434</v>
      </c>
      <c r="E200" s="315"/>
      <c r="F200" s="888"/>
      <c r="G200" s="333"/>
      <c r="H200" s="333" t="s">
        <v>2210</v>
      </c>
      <c r="I200" s="889"/>
      <c r="J200" s="894">
        <v>43460</v>
      </c>
      <c r="K200" s="894">
        <v>42993</v>
      </c>
      <c r="L200" s="894">
        <v>42008</v>
      </c>
      <c r="M200" s="894">
        <v>40593</v>
      </c>
      <c r="N200" s="894">
        <v>40392</v>
      </c>
      <c r="O200" s="333"/>
    </row>
    <row r="201" spans="1:15" s="310" customFormat="1" ht="15" customHeight="1">
      <c r="A201" s="315" t="s">
        <v>2207</v>
      </c>
      <c r="B201" s="315" t="s">
        <v>436</v>
      </c>
      <c r="C201" s="315" t="s">
        <v>435</v>
      </c>
      <c r="D201" s="315" t="s">
        <v>434</v>
      </c>
      <c r="E201" s="315"/>
      <c r="F201" s="888"/>
      <c r="G201" s="333"/>
      <c r="H201" s="333" t="s">
        <v>2209</v>
      </c>
      <c r="I201" s="335" t="s">
        <v>432</v>
      </c>
      <c r="J201" s="894">
        <v>10763</v>
      </c>
      <c r="K201" s="894">
        <v>12798</v>
      </c>
      <c r="L201" s="894">
        <v>14838</v>
      </c>
      <c r="M201" s="894">
        <v>16919</v>
      </c>
      <c r="N201" s="894">
        <v>17072</v>
      </c>
      <c r="O201" s="333"/>
    </row>
    <row r="202" spans="1:15" s="310" customFormat="1" ht="15" customHeight="1">
      <c r="A202" s="315" t="s">
        <v>2207</v>
      </c>
      <c r="B202" s="315" t="s">
        <v>436</v>
      </c>
      <c r="C202" s="315" t="s">
        <v>435</v>
      </c>
      <c r="D202" s="315" t="s">
        <v>434</v>
      </c>
      <c r="E202" s="315"/>
      <c r="F202" s="888"/>
      <c r="G202" s="333"/>
      <c r="H202" s="333" t="s">
        <v>2208</v>
      </c>
      <c r="I202" s="335" t="s">
        <v>441</v>
      </c>
      <c r="J202" s="894">
        <v>6155</v>
      </c>
      <c r="K202" s="894">
        <v>6987</v>
      </c>
      <c r="L202" s="894">
        <v>7507</v>
      </c>
      <c r="M202" s="894">
        <v>8087</v>
      </c>
      <c r="N202" s="894">
        <v>7951</v>
      </c>
      <c r="O202" s="333"/>
    </row>
    <row r="203" spans="1:15" s="310" customFormat="1" ht="15" customHeight="1">
      <c r="A203" s="315" t="s">
        <v>2207</v>
      </c>
      <c r="B203" s="315" t="s">
        <v>436</v>
      </c>
      <c r="C203" s="315" t="s">
        <v>435</v>
      </c>
      <c r="D203" s="315" t="s">
        <v>434</v>
      </c>
      <c r="E203" s="315"/>
      <c r="F203" s="888"/>
      <c r="G203" s="333"/>
      <c r="H203" s="333" t="s">
        <v>2206</v>
      </c>
      <c r="I203" s="335" t="s">
        <v>432</v>
      </c>
      <c r="J203" s="894">
        <v>4608</v>
      </c>
      <c r="K203" s="894">
        <v>5811</v>
      </c>
      <c r="L203" s="894">
        <v>7331</v>
      </c>
      <c r="M203" s="894">
        <v>8831</v>
      </c>
      <c r="N203" s="894">
        <v>9121</v>
      </c>
      <c r="O203" s="333"/>
    </row>
    <row r="204" spans="1:15" s="310" customFormat="1" ht="11.25" customHeight="1">
      <c r="A204" s="336"/>
      <c r="B204" s="336"/>
      <c r="C204" s="336"/>
      <c r="D204" s="336"/>
      <c r="E204" s="336"/>
      <c r="F204" s="306"/>
      <c r="G204" s="306"/>
      <c r="H204" s="333"/>
      <c r="I204" s="335"/>
      <c r="J204" s="894"/>
      <c r="K204" s="894"/>
      <c r="L204" s="894"/>
      <c r="M204" s="894"/>
      <c r="N204" s="894"/>
      <c r="O204" s="333"/>
    </row>
    <row r="205" spans="1:15" ht="24.75" customHeight="1">
      <c r="F205" s="321"/>
      <c r="G205" s="306"/>
      <c r="H205" s="306"/>
      <c r="I205" s="325"/>
      <c r="J205" s="893" t="s">
        <v>2234</v>
      </c>
      <c r="K205" s="331"/>
      <c r="L205" s="331"/>
      <c r="M205" s="331"/>
      <c r="N205" s="331"/>
      <c r="O205" s="306"/>
    </row>
    <row r="206" spans="1:15" ht="24.75" customHeight="1">
      <c r="A206" s="327" t="s">
        <v>2207</v>
      </c>
      <c r="B206" s="327" t="s">
        <v>436</v>
      </c>
      <c r="C206" s="327" t="s">
        <v>435</v>
      </c>
      <c r="D206" s="327" t="s">
        <v>434</v>
      </c>
      <c r="E206" s="327"/>
      <c r="F206" s="326"/>
      <c r="G206" s="306"/>
      <c r="H206" s="306" t="s">
        <v>2233</v>
      </c>
      <c r="I206" s="328" t="s">
        <v>466</v>
      </c>
      <c r="J206" s="887">
        <v>100</v>
      </c>
      <c r="K206" s="887">
        <v>100</v>
      </c>
      <c r="L206" s="887">
        <v>100</v>
      </c>
      <c r="M206" s="887">
        <v>100</v>
      </c>
      <c r="N206" s="887">
        <v>100</v>
      </c>
      <c r="O206" s="306"/>
    </row>
    <row r="207" spans="1:15" ht="21.75" customHeight="1">
      <c r="A207" s="327" t="s">
        <v>2207</v>
      </c>
      <c r="B207" s="327" t="s">
        <v>436</v>
      </c>
      <c r="C207" s="327" t="s">
        <v>435</v>
      </c>
      <c r="D207" s="327" t="s">
        <v>434</v>
      </c>
      <c r="E207" s="327"/>
      <c r="F207" s="326"/>
      <c r="G207" s="306"/>
      <c r="H207" s="306" t="s">
        <v>2232</v>
      </c>
      <c r="I207" s="328" t="s">
        <v>441</v>
      </c>
      <c r="J207" s="887">
        <v>4.57</v>
      </c>
      <c r="K207" s="887">
        <v>4.45</v>
      </c>
      <c r="L207" s="887">
        <v>4.18</v>
      </c>
      <c r="M207" s="887">
        <v>3.94</v>
      </c>
      <c r="N207" s="887">
        <v>3.94</v>
      </c>
      <c r="O207" s="306"/>
    </row>
    <row r="208" spans="1:15" s="310" customFormat="1" ht="15" customHeight="1">
      <c r="A208" s="315" t="s">
        <v>2207</v>
      </c>
      <c r="B208" s="315" t="s">
        <v>436</v>
      </c>
      <c r="C208" s="315" t="s">
        <v>435</v>
      </c>
      <c r="D208" s="315" t="s">
        <v>434</v>
      </c>
      <c r="E208" s="315"/>
      <c r="F208" s="888"/>
      <c r="G208" s="333"/>
      <c r="H208" s="333" t="s">
        <v>2231</v>
      </c>
      <c r="I208" s="889"/>
      <c r="J208" s="887">
        <v>4.99</v>
      </c>
      <c r="K208" s="887">
        <v>4.54</v>
      </c>
      <c r="L208" s="887">
        <v>4.43</v>
      </c>
      <c r="M208" s="887">
        <v>4.16</v>
      </c>
      <c r="N208" s="887">
        <v>4.08</v>
      </c>
      <c r="O208" s="333"/>
    </row>
    <row r="209" spans="1:15" s="310" customFormat="1" ht="15" customHeight="1">
      <c r="A209" s="315" t="s">
        <v>2207</v>
      </c>
      <c r="B209" s="315" t="s">
        <v>436</v>
      </c>
      <c r="C209" s="315" t="s">
        <v>435</v>
      </c>
      <c r="D209" s="315" t="s">
        <v>434</v>
      </c>
      <c r="E209" s="315"/>
      <c r="F209" s="888"/>
      <c r="G209" s="333"/>
      <c r="H209" s="333" t="s">
        <v>2230</v>
      </c>
      <c r="I209" s="889"/>
      <c r="J209" s="887">
        <v>5.71</v>
      </c>
      <c r="K209" s="887">
        <v>4.93</v>
      </c>
      <c r="L209" s="887">
        <v>4.5</v>
      </c>
      <c r="M209" s="887">
        <v>4.4000000000000004</v>
      </c>
      <c r="N209" s="887">
        <v>4.4000000000000004</v>
      </c>
      <c r="O209" s="333"/>
    </row>
    <row r="210" spans="1:15" s="310" customFormat="1" ht="15" customHeight="1">
      <c r="A210" s="315" t="s">
        <v>2207</v>
      </c>
      <c r="B210" s="315" t="s">
        <v>436</v>
      </c>
      <c r="C210" s="315" t="s">
        <v>435</v>
      </c>
      <c r="D210" s="315" t="s">
        <v>434</v>
      </c>
      <c r="E210" s="315"/>
      <c r="F210" s="888"/>
      <c r="G210" s="333"/>
      <c r="H210" s="333" t="s">
        <v>2229</v>
      </c>
      <c r="I210" s="889"/>
      <c r="J210" s="887">
        <v>6.52</v>
      </c>
      <c r="K210" s="887">
        <v>5.64</v>
      </c>
      <c r="L210" s="887">
        <v>4.9000000000000004</v>
      </c>
      <c r="M210" s="887">
        <v>4.51</v>
      </c>
      <c r="N210" s="887">
        <v>4.51</v>
      </c>
      <c r="O210" s="333"/>
    </row>
    <row r="211" spans="1:15" s="310" customFormat="1" ht="15" customHeight="1">
      <c r="A211" s="315" t="s">
        <v>2207</v>
      </c>
      <c r="B211" s="315" t="s">
        <v>436</v>
      </c>
      <c r="C211" s="315" t="s">
        <v>435</v>
      </c>
      <c r="D211" s="315" t="s">
        <v>434</v>
      </c>
      <c r="E211" s="315"/>
      <c r="F211" s="888"/>
      <c r="G211" s="333"/>
      <c r="H211" s="333" t="s">
        <v>2228</v>
      </c>
      <c r="I211" s="889"/>
      <c r="J211" s="887">
        <v>7.59</v>
      </c>
      <c r="K211" s="887">
        <v>6.36</v>
      </c>
      <c r="L211" s="887">
        <v>5.51</v>
      </c>
      <c r="M211" s="887">
        <v>4.8600000000000003</v>
      </c>
      <c r="N211" s="887">
        <v>4.75</v>
      </c>
      <c r="O211" s="333"/>
    </row>
    <row r="212" spans="1:15" ht="21.75" customHeight="1">
      <c r="A212" s="327" t="s">
        <v>2207</v>
      </c>
      <c r="B212" s="327" t="s">
        <v>436</v>
      </c>
      <c r="C212" s="327" t="s">
        <v>435</v>
      </c>
      <c r="D212" s="327" t="s">
        <v>434</v>
      </c>
      <c r="E212" s="327"/>
      <c r="F212" s="326"/>
      <c r="G212" s="306"/>
      <c r="H212" s="306" t="s">
        <v>2227</v>
      </c>
      <c r="I212" s="325"/>
      <c r="J212" s="887">
        <v>6.78</v>
      </c>
      <c r="K212" s="887">
        <v>7.45</v>
      </c>
      <c r="L212" s="887">
        <v>6.26</v>
      </c>
      <c r="M212" s="887">
        <v>5.53</v>
      </c>
      <c r="N212" s="887">
        <v>5.41</v>
      </c>
      <c r="O212" s="306"/>
    </row>
    <row r="213" spans="1:15" s="317" customFormat="1" ht="15" customHeight="1">
      <c r="A213" s="318" t="s">
        <v>2207</v>
      </c>
      <c r="B213" s="318" t="s">
        <v>436</v>
      </c>
      <c r="C213" s="318" t="s">
        <v>435</v>
      </c>
      <c r="D213" s="318" t="s">
        <v>434</v>
      </c>
      <c r="E213" s="318"/>
      <c r="F213" s="314"/>
      <c r="G213" s="311"/>
      <c r="H213" s="311" t="s">
        <v>2226</v>
      </c>
      <c r="I213" s="316"/>
      <c r="J213" s="887">
        <v>6.27</v>
      </c>
      <c r="K213" s="887">
        <v>6.7</v>
      </c>
      <c r="L213" s="887">
        <v>7.39</v>
      </c>
      <c r="M213" s="887">
        <v>6.31</v>
      </c>
      <c r="N213" s="887">
        <v>6.08</v>
      </c>
      <c r="O213" s="311"/>
    </row>
    <row r="214" spans="1:15" s="317" customFormat="1" ht="15" customHeight="1">
      <c r="A214" s="318" t="s">
        <v>2207</v>
      </c>
      <c r="B214" s="318" t="s">
        <v>436</v>
      </c>
      <c r="C214" s="318" t="s">
        <v>435</v>
      </c>
      <c r="D214" s="318" t="s">
        <v>434</v>
      </c>
      <c r="E214" s="318"/>
      <c r="F214" s="314"/>
      <c r="G214" s="311"/>
      <c r="H214" s="311" t="s">
        <v>2225</v>
      </c>
      <c r="I214" s="316"/>
      <c r="J214" s="887">
        <v>6.06</v>
      </c>
      <c r="K214" s="887">
        <v>6.21</v>
      </c>
      <c r="L214" s="887">
        <v>6.64</v>
      </c>
      <c r="M214" s="887">
        <v>7.4</v>
      </c>
      <c r="N214" s="887">
        <v>7.29</v>
      </c>
      <c r="O214" s="311"/>
    </row>
    <row r="215" spans="1:15" s="317" customFormat="1" ht="15" customHeight="1">
      <c r="A215" s="318" t="s">
        <v>2207</v>
      </c>
      <c r="B215" s="318" t="s">
        <v>436</v>
      </c>
      <c r="C215" s="318" t="s">
        <v>435</v>
      </c>
      <c r="D215" s="318" t="s">
        <v>434</v>
      </c>
      <c r="E215" s="318"/>
      <c r="F215" s="314"/>
      <c r="G215" s="311"/>
      <c r="H215" s="311" t="s">
        <v>2224</v>
      </c>
      <c r="I215" s="316"/>
      <c r="J215" s="887">
        <v>7</v>
      </c>
      <c r="K215" s="887">
        <v>5.99</v>
      </c>
      <c r="L215" s="887">
        <v>6.16</v>
      </c>
      <c r="M215" s="887">
        <v>6.64</v>
      </c>
      <c r="N215" s="887">
        <v>7.03</v>
      </c>
      <c r="O215" s="311"/>
    </row>
    <row r="216" spans="1:15" s="317" customFormat="1" ht="15" customHeight="1">
      <c r="A216" s="318" t="s">
        <v>2207</v>
      </c>
      <c r="B216" s="318" t="s">
        <v>436</v>
      </c>
      <c r="C216" s="318" t="s">
        <v>435</v>
      </c>
      <c r="D216" s="318" t="s">
        <v>434</v>
      </c>
      <c r="E216" s="318"/>
      <c r="F216" s="314"/>
      <c r="G216" s="311"/>
      <c r="H216" s="311" t="s">
        <v>2223</v>
      </c>
      <c r="I216" s="316"/>
      <c r="J216" s="887">
        <v>8.27</v>
      </c>
      <c r="K216" s="887">
        <v>6.87</v>
      </c>
      <c r="L216" s="887">
        <v>5.91</v>
      </c>
      <c r="M216" s="887">
        <v>6.12</v>
      </c>
      <c r="N216" s="887">
        <v>6.04</v>
      </c>
      <c r="O216" s="311"/>
    </row>
    <row r="217" spans="1:15" ht="21.75" customHeight="1">
      <c r="A217" s="327" t="s">
        <v>2207</v>
      </c>
      <c r="B217" s="327" t="s">
        <v>436</v>
      </c>
      <c r="C217" s="327" t="s">
        <v>435</v>
      </c>
      <c r="D217" s="327" t="s">
        <v>434</v>
      </c>
      <c r="E217" s="327"/>
      <c r="F217" s="326"/>
      <c r="G217" s="306"/>
      <c r="H217" s="306" t="s">
        <v>2222</v>
      </c>
      <c r="I217" s="325"/>
      <c r="J217" s="887">
        <v>7.04</v>
      </c>
      <c r="K217" s="887">
        <v>8.08</v>
      </c>
      <c r="L217" s="887">
        <v>6.76</v>
      </c>
      <c r="M217" s="887">
        <v>5.86</v>
      </c>
      <c r="N217" s="887">
        <v>5.82</v>
      </c>
      <c r="O217" s="306"/>
    </row>
    <row r="218" spans="1:15" s="317" customFormat="1" ht="15" customHeight="1">
      <c r="A218" s="318" t="s">
        <v>2207</v>
      </c>
      <c r="B218" s="318" t="s">
        <v>436</v>
      </c>
      <c r="C218" s="318" t="s">
        <v>435</v>
      </c>
      <c r="D218" s="318" t="s">
        <v>434</v>
      </c>
      <c r="E218" s="318"/>
      <c r="F218" s="314"/>
      <c r="G218" s="311"/>
      <c r="H218" s="311" t="s">
        <v>2221</v>
      </c>
      <c r="I218" s="316"/>
      <c r="J218" s="887">
        <v>6.33</v>
      </c>
      <c r="K218" s="887">
        <v>6.86</v>
      </c>
      <c r="L218" s="887">
        <v>7.94</v>
      </c>
      <c r="M218" s="887">
        <v>6.69</v>
      </c>
      <c r="N218" s="887">
        <v>6.39</v>
      </c>
      <c r="O218" s="311"/>
    </row>
    <row r="219" spans="1:15" s="317" customFormat="1" ht="15" customHeight="1">
      <c r="A219" s="318" t="s">
        <v>2207</v>
      </c>
      <c r="B219" s="318" t="s">
        <v>436</v>
      </c>
      <c r="C219" s="318" t="s">
        <v>435</v>
      </c>
      <c r="D219" s="318" t="s">
        <v>434</v>
      </c>
      <c r="E219" s="318"/>
      <c r="F219" s="314"/>
      <c r="G219" s="311"/>
      <c r="H219" s="311" t="s">
        <v>2220</v>
      </c>
      <c r="I219" s="316"/>
      <c r="J219" s="887">
        <v>6.04</v>
      </c>
      <c r="K219" s="887">
        <v>6.16</v>
      </c>
      <c r="L219" s="887">
        <v>6.73</v>
      </c>
      <c r="M219" s="887">
        <v>7.83</v>
      </c>
      <c r="N219" s="887">
        <v>8.25</v>
      </c>
      <c r="O219" s="311"/>
    </row>
    <row r="220" spans="1:15" s="317" customFormat="1" ht="15" customHeight="1">
      <c r="A220" s="318" t="s">
        <v>2207</v>
      </c>
      <c r="B220" s="318" t="s">
        <v>436</v>
      </c>
      <c r="C220" s="318" t="s">
        <v>435</v>
      </c>
      <c r="D220" s="318" t="s">
        <v>434</v>
      </c>
      <c r="E220" s="318"/>
      <c r="F220" s="314"/>
      <c r="G220" s="311"/>
      <c r="H220" s="311" t="s">
        <v>2219</v>
      </c>
      <c r="I220" s="316"/>
      <c r="J220" s="887">
        <v>5.31</v>
      </c>
      <c r="K220" s="887">
        <v>5.79</v>
      </c>
      <c r="L220" s="887">
        <v>5.96</v>
      </c>
      <c r="M220" s="887">
        <v>6.57</v>
      </c>
      <c r="N220" s="887">
        <v>6.25</v>
      </c>
      <c r="O220" s="311"/>
    </row>
    <row r="221" spans="1:15" s="317" customFormat="1" ht="15" customHeight="1">
      <c r="A221" s="318" t="s">
        <v>2207</v>
      </c>
      <c r="B221" s="318" t="s">
        <v>436</v>
      </c>
      <c r="C221" s="318" t="s">
        <v>435</v>
      </c>
      <c r="D221" s="318" t="s">
        <v>434</v>
      </c>
      <c r="E221" s="318"/>
      <c r="F221" s="314"/>
      <c r="G221" s="311"/>
      <c r="H221" s="311" t="s">
        <v>2218</v>
      </c>
      <c r="I221" s="316"/>
      <c r="J221" s="887">
        <v>4.3099999999999996</v>
      </c>
      <c r="K221" s="887">
        <v>4.99</v>
      </c>
      <c r="L221" s="887">
        <v>5.51</v>
      </c>
      <c r="M221" s="887">
        <v>5.73</v>
      </c>
      <c r="N221" s="887">
        <v>5.86</v>
      </c>
      <c r="O221" s="311"/>
    </row>
    <row r="222" spans="1:15" ht="21.75" customHeight="1">
      <c r="A222" s="327" t="s">
        <v>2207</v>
      </c>
      <c r="B222" s="327" t="s">
        <v>436</v>
      </c>
      <c r="C222" s="327" t="s">
        <v>435</v>
      </c>
      <c r="D222" s="327" t="s">
        <v>434</v>
      </c>
      <c r="E222" s="327"/>
      <c r="F222" s="326"/>
      <c r="G222" s="306"/>
      <c r="H222" s="306" t="s">
        <v>2217</v>
      </c>
      <c r="I222" s="325"/>
      <c r="J222" s="887">
        <v>3.17</v>
      </c>
      <c r="K222" s="887">
        <v>3.9</v>
      </c>
      <c r="L222" s="887">
        <v>4.6100000000000003</v>
      </c>
      <c r="M222" s="887">
        <v>5.16</v>
      </c>
      <c r="N222" s="887">
        <v>5.28</v>
      </c>
      <c r="O222" s="306"/>
    </row>
    <row r="223" spans="1:15" s="317" customFormat="1" ht="15" customHeight="1">
      <c r="A223" s="318" t="s">
        <v>2207</v>
      </c>
      <c r="B223" s="318" t="s">
        <v>436</v>
      </c>
      <c r="C223" s="318" t="s">
        <v>435</v>
      </c>
      <c r="D223" s="318" t="s">
        <v>434</v>
      </c>
      <c r="E223" s="318"/>
      <c r="F223" s="314"/>
      <c r="G223" s="311"/>
      <c r="H223" s="311" t="s">
        <v>2216</v>
      </c>
      <c r="I223" s="316"/>
      <c r="J223" s="887">
        <v>2.31</v>
      </c>
      <c r="K223" s="887">
        <v>2.62</v>
      </c>
      <c r="L223" s="887">
        <v>3.36</v>
      </c>
      <c r="M223" s="887">
        <v>4.0599999999999996</v>
      </c>
      <c r="N223" s="887">
        <v>4.16</v>
      </c>
      <c r="O223" s="311"/>
    </row>
    <row r="224" spans="1:15" s="317" customFormat="1" ht="15" customHeight="1">
      <c r="A224" s="318" t="s">
        <v>2207</v>
      </c>
      <c r="B224" s="318" t="s">
        <v>436</v>
      </c>
      <c r="C224" s="318" t="s">
        <v>435</v>
      </c>
      <c r="D224" s="318" t="s">
        <v>434</v>
      </c>
      <c r="E224" s="318"/>
      <c r="F224" s="314"/>
      <c r="G224" s="311"/>
      <c r="H224" s="311" t="s">
        <v>2215</v>
      </c>
      <c r="I224" s="316"/>
      <c r="J224" s="887">
        <v>1.21</v>
      </c>
      <c r="K224" s="887">
        <v>1.63</v>
      </c>
      <c r="L224" s="887">
        <v>1.98</v>
      </c>
      <c r="M224" s="887">
        <v>2.59</v>
      </c>
      <c r="N224" s="887">
        <v>2.74</v>
      </c>
      <c r="O224" s="311"/>
    </row>
    <row r="225" spans="1:15" s="317" customFormat="1" ht="15" customHeight="1">
      <c r="A225" s="318" t="s">
        <v>2207</v>
      </c>
      <c r="B225" s="318" t="s">
        <v>436</v>
      </c>
      <c r="C225" s="318" t="s">
        <v>435</v>
      </c>
      <c r="D225" s="318" t="s">
        <v>434</v>
      </c>
      <c r="E225" s="318"/>
      <c r="F225" s="314"/>
      <c r="G225" s="311"/>
      <c r="H225" s="311" t="s">
        <v>2214</v>
      </c>
      <c r="I225" s="316"/>
      <c r="J225" s="887">
        <v>0.42</v>
      </c>
      <c r="K225" s="887">
        <v>0.65</v>
      </c>
      <c r="L225" s="887">
        <v>0.97</v>
      </c>
      <c r="M225" s="887">
        <v>1.19</v>
      </c>
      <c r="N225" s="887">
        <v>1.26</v>
      </c>
      <c r="O225" s="311"/>
    </row>
    <row r="226" spans="1:15" s="317" customFormat="1" ht="15" customHeight="1">
      <c r="A226" s="318" t="s">
        <v>2207</v>
      </c>
      <c r="B226" s="318" t="s">
        <v>436</v>
      </c>
      <c r="C226" s="318" t="s">
        <v>435</v>
      </c>
      <c r="D226" s="318" t="s">
        <v>434</v>
      </c>
      <c r="E226" s="318"/>
      <c r="F226" s="314"/>
      <c r="G226" s="311"/>
      <c r="H226" s="311" t="s">
        <v>2213</v>
      </c>
      <c r="I226" s="316"/>
      <c r="J226" s="887">
        <v>0.08</v>
      </c>
      <c r="K226" s="887">
        <v>0.14000000000000001</v>
      </c>
      <c r="L226" s="887">
        <v>0.26</v>
      </c>
      <c r="M226" s="887">
        <v>0.37</v>
      </c>
      <c r="N226" s="887">
        <v>0.39</v>
      </c>
      <c r="O226" s="311"/>
    </row>
    <row r="227" spans="1:15" s="890" customFormat="1" ht="20.25" customHeight="1">
      <c r="A227" s="892" t="s">
        <v>2207</v>
      </c>
      <c r="B227" s="892" t="s">
        <v>436</v>
      </c>
      <c r="C227" s="892" t="s">
        <v>435</v>
      </c>
      <c r="D227" s="892" t="s">
        <v>434</v>
      </c>
      <c r="E227" s="892"/>
      <c r="F227" s="891"/>
      <c r="G227" s="322"/>
      <c r="H227" s="322" t="s">
        <v>2212</v>
      </c>
      <c r="I227" s="320" t="s">
        <v>432</v>
      </c>
      <c r="J227" s="887">
        <v>0.01</v>
      </c>
      <c r="K227" s="887">
        <v>0.02</v>
      </c>
      <c r="L227" s="887">
        <v>0.03</v>
      </c>
      <c r="M227" s="887">
        <v>0.06</v>
      </c>
      <c r="N227" s="887">
        <v>0.06</v>
      </c>
      <c r="O227" s="322"/>
    </row>
    <row r="228" spans="1:15" ht="24.75" customHeight="1">
      <c r="F228" s="321"/>
      <c r="G228" s="306"/>
      <c r="H228" s="306" t="s">
        <v>444</v>
      </c>
      <c r="I228" s="320" t="s">
        <v>443</v>
      </c>
      <c r="J228" s="887"/>
      <c r="K228" s="887"/>
      <c r="L228" s="887"/>
      <c r="M228" s="887"/>
      <c r="N228" s="887"/>
      <c r="O228" s="306"/>
    </row>
    <row r="229" spans="1:15" s="310" customFormat="1" ht="15" customHeight="1">
      <c r="A229" s="315" t="s">
        <v>2207</v>
      </c>
      <c r="B229" s="315" t="s">
        <v>436</v>
      </c>
      <c r="C229" s="315" t="s">
        <v>435</v>
      </c>
      <c r="D229" s="315" t="s">
        <v>434</v>
      </c>
      <c r="E229" s="315"/>
      <c r="F229" s="888"/>
      <c r="G229" s="333"/>
      <c r="H229" s="333" t="s">
        <v>2211</v>
      </c>
      <c r="I229" s="335" t="s">
        <v>441</v>
      </c>
      <c r="J229" s="887">
        <v>15.27</v>
      </c>
      <c r="K229" s="887">
        <v>13.92</v>
      </c>
      <c r="L229" s="887">
        <v>13.11</v>
      </c>
      <c r="M229" s="887">
        <v>12.5</v>
      </c>
      <c r="N229" s="887">
        <v>12.42</v>
      </c>
      <c r="O229" s="333"/>
    </row>
    <row r="230" spans="1:15" s="310" customFormat="1" ht="15" customHeight="1">
      <c r="A230" s="315" t="s">
        <v>2207</v>
      </c>
      <c r="B230" s="315" t="s">
        <v>436</v>
      </c>
      <c r="C230" s="315" t="s">
        <v>435</v>
      </c>
      <c r="D230" s="315" t="s">
        <v>434</v>
      </c>
      <c r="E230" s="315"/>
      <c r="F230" s="888"/>
      <c r="G230" s="333"/>
      <c r="H230" s="333" t="s">
        <v>2210</v>
      </c>
      <c r="I230" s="889"/>
      <c r="J230" s="887">
        <v>67.91</v>
      </c>
      <c r="K230" s="887">
        <v>66.33</v>
      </c>
      <c r="L230" s="887">
        <v>64.209999999999994</v>
      </c>
      <c r="M230" s="887">
        <v>61.76</v>
      </c>
      <c r="N230" s="887">
        <v>61.56</v>
      </c>
      <c r="O230" s="333"/>
    </row>
    <row r="231" spans="1:15" s="310" customFormat="1" ht="15" customHeight="1">
      <c r="A231" s="315" t="s">
        <v>2207</v>
      </c>
      <c r="B231" s="315" t="s">
        <v>436</v>
      </c>
      <c r="C231" s="315" t="s">
        <v>435</v>
      </c>
      <c r="D231" s="315" t="s">
        <v>434</v>
      </c>
      <c r="E231" s="315"/>
      <c r="F231" s="888"/>
      <c r="G231" s="333"/>
      <c r="H231" s="333" t="s">
        <v>2209</v>
      </c>
      <c r="I231" s="335" t="s">
        <v>432</v>
      </c>
      <c r="J231" s="887">
        <v>16.82</v>
      </c>
      <c r="K231" s="887">
        <v>19.75</v>
      </c>
      <c r="L231" s="887">
        <v>22.68</v>
      </c>
      <c r="M231" s="887">
        <v>25.74</v>
      </c>
      <c r="N231" s="887">
        <v>26.02</v>
      </c>
      <c r="O231" s="333"/>
    </row>
    <row r="232" spans="1:15" s="310" customFormat="1" ht="15" customHeight="1">
      <c r="A232" s="315" t="s">
        <v>2207</v>
      </c>
      <c r="B232" s="315" t="s">
        <v>436</v>
      </c>
      <c r="C232" s="315" t="s">
        <v>435</v>
      </c>
      <c r="D232" s="315" t="s">
        <v>434</v>
      </c>
      <c r="E232" s="315"/>
      <c r="F232" s="888"/>
      <c r="G232" s="333"/>
      <c r="H232" s="333" t="s">
        <v>2208</v>
      </c>
      <c r="I232" s="335" t="s">
        <v>441</v>
      </c>
      <c r="J232" s="887">
        <v>9.6199999999999992</v>
      </c>
      <c r="K232" s="887">
        <v>10.78</v>
      </c>
      <c r="L232" s="887">
        <v>11.47</v>
      </c>
      <c r="M232" s="887">
        <v>12.3</v>
      </c>
      <c r="N232" s="887">
        <v>12.12</v>
      </c>
      <c r="O232" s="333"/>
    </row>
    <row r="233" spans="1:15" s="310" customFormat="1" ht="15" customHeight="1">
      <c r="A233" s="315" t="s">
        <v>2207</v>
      </c>
      <c r="B233" s="315" t="s">
        <v>436</v>
      </c>
      <c r="C233" s="315" t="s">
        <v>435</v>
      </c>
      <c r="D233" s="315" t="s">
        <v>434</v>
      </c>
      <c r="E233" s="315"/>
      <c r="F233" s="888"/>
      <c r="G233" s="333"/>
      <c r="H233" s="333" t="s">
        <v>2206</v>
      </c>
      <c r="I233" s="335" t="s">
        <v>432</v>
      </c>
      <c r="J233" s="887">
        <v>7.2</v>
      </c>
      <c r="K233" s="887">
        <v>8.9700000000000006</v>
      </c>
      <c r="L233" s="887">
        <v>11.21</v>
      </c>
      <c r="M233" s="887">
        <v>13.44</v>
      </c>
      <c r="N233" s="887">
        <v>13.9</v>
      </c>
      <c r="O233" s="333"/>
    </row>
    <row r="234" spans="1:15" ht="5.25" customHeight="1">
      <c r="G234" s="306"/>
      <c r="H234" s="308"/>
      <c r="I234" s="309"/>
      <c r="J234" s="308"/>
      <c r="K234" s="308"/>
      <c r="L234" s="308"/>
      <c r="M234" s="308"/>
      <c r="N234" s="308"/>
      <c r="O234" s="306"/>
    </row>
    <row r="235" spans="1:15" ht="6" customHeight="1">
      <c r="G235" s="306"/>
      <c r="H235" s="306"/>
      <c r="I235" s="306"/>
      <c r="J235" s="306"/>
      <c r="K235" s="306"/>
      <c r="L235" s="306"/>
      <c r="M235" s="306"/>
      <c r="N235" s="306"/>
      <c r="O235" s="306"/>
    </row>
    <row r="236" spans="1:15" ht="15.75" customHeight="1">
      <c r="F236" s="374"/>
      <c r="G236" s="306"/>
      <c r="H236" s="306" t="s">
        <v>2205</v>
      </c>
      <c r="I236" s="306"/>
      <c r="J236" s="306"/>
      <c r="K236" s="379" t="s">
        <v>2204</v>
      </c>
      <c r="L236" s="306"/>
      <c r="M236" s="306"/>
      <c r="N236" s="306"/>
      <c r="O236" s="306"/>
    </row>
    <row r="237" spans="1:15" ht="15.75" customHeight="1">
      <c r="F237" s="374"/>
      <c r="G237" s="306"/>
      <c r="H237" s="886" t="s">
        <v>2203</v>
      </c>
      <c r="I237" s="306"/>
      <c r="J237" s="306"/>
      <c r="K237" s="379" t="s">
        <v>2202</v>
      </c>
      <c r="L237" s="306"/>
      <c r="M237" s="306"/>
      <c r="N237" s="306"/>
      <c r="O237" s="306"/>
    </row>
    <row r="238" spans="1:15" ht="15">
      <c r="F238" s="307"/>
      <c r="G238" s="306"/>
      <c r="H238" s="306"/>
      <c r="I238" s="306"/>
      <c r="J238" s="306"/>
      <c r="K238" s="379" t="s">
        <v>2201</v>
      </c>
      <c r="L238" s="306"/>
      <c r="M238" s="306"/>
      <c r="N238" s="306"/>
      <c r="O238" s="306"/>
    </row>
  </sheetData>
  <phoneticPr fontId="40"/>
  <pageMargins left="0.78740157480314965" right="0" top="0.78740157480314965" bottom="0" header="0.51181102362204722" footer="0.31496062992125984"/>
  <pageSetup paperSize="9" scale="65" orientation="portrait" r:id="rId1"/>
  <headerFooter alignWithMargins="0"/>
  <rowBreaks count="3" manualBreakCount="3">
    <brk id="80" max="16383" man="1"/>
    <brk id="159" max="16383" man="1"/>
    <brk id="238" max="16383" man="1"/>
  </rowBreaks>
  <colBreaks count="1" manualBreakCount="1">
    <brk id="15"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79998168889431442"/>
  </sheetPr>
  <dimension ref="A1:R146"/>
  <sheetViews>
    <sheetView topLeftCell="G69" zoomScaleNormal="100" workbookViewId="0">
      <selection activeCell="F60" sqref="F60"/>
    </sheetView>
  </sheetViews>
  <sheetFormatPr defaultRowHeight="13.5"/>
  <cols>
    <col min="1" max="5" width="0" style="305" hidden="1" customWidth="1"/>
    <col min="6" max="6" width="1.625" style="304" hidden="1" customWidth="1"/>
    <col min="7" max="7" width="1.625" style="304" customWidth="1"/>
    <col min="8" max="8" width="13.125" style="304" customWidth="1"/>
    <col min="9" max="9" width="9.625" style="304" customWidth="1"/>
    <col min="10" max="12" width="13.25" style="304" customWidth="1"/>
    <col min="13" max="13" width="13.25" style="372" customWidth="1"/>
    <col min="14" max="16" width="13.25" style="304" customWidth="1"/>
    <col min="17" max="17" width="13.25" style="372" customWidth="1"/>
    <col min="18" max="18" width="1.5" style="304" customWidth="1"/>
    <col min="19" max="16384" width="9" style="304"/>
  </cols>
  <sheetData>
    <row r="1" spans="1:18" s="306" customFormat="1" hidden="1">
      <c r="A1" s="371"/>
      <c r="B1" s="371"/>
      <c r="C1" s="371"/>
      <c r="D1" s="371"/>
      <c r="E1" s="371"/>
      <c r="J1" s="306">
        <v>1</v>
      </c>
      <c r="K1" s="306">
        <v>2</v>
      </c>
      <c r="L1" s="306">
        <v>3</v>
      </c>
      <c r="M1" s="373">
        <v>4</v>
      </c>
      <c r="N1" s="306">
        <v>5</v>
      </c>
      <c r="O1" s="306">
        <v>6</v>
      </c>
      <c r="P1" s="306">
        <v>7</v>
      </c>
      <c r="Q1" s="373">
        <v>8</v>
      </c>
    </row>
    <row r="2" spans="1:18" hidden="1">
      <c r="J2" s="326"/>
      <c r="K2" s="326"/>
      <c r="L2" s="326"/>
      <c r="M2" s="430"/>
      <c r="N2" s="326"/>
      <c r="O2" s="326"/>
      <c r="P2" s="326"/>
      <c r="Q2" s="430"/>
      <c r="R2" s="307"/>
    </row>
    <row r="3" spans="1:18">
      <c r="G3" s="306"/>
      <c r="H3" s="306"/>
      <c r="I3" s="306"/>
      <c r="J3" s="306"/>
      <c r="K3" s="306"/>
      <c r="L3" s="306"/>
      <c r="M3" s="373"/>
      <c r="N3" s="306"/>
      <c r="O3" s="306"/>
      <c r="P3" s="306"/>
      <c r="Q3" s="373"/>
      <c r="R3" s="306"/>
    </row>
    <row r="4" spans="1:18" ht="18.75">
      <c r="F4" s="340"/>
      <c r="G4" s="306"/>
      <c r="H4" s="306"/>
      <c r="I4" s="306"/>
      <c r="J4" s="306"/>
      <c r="K4" s="306"/>
      <c r="L4" s="306"/>
      <c r="M4" s="429"/>
      <c r="N4" s="411"/>
      <c r="O4" s="411"/>
      <c r="P4" s="411"/>
      <c r="Q4" s="428" t="s">
        <v>649</v>
      </c>
      <c r="R4" s="306"/>
    </row>
    <row r="5" spans="1:18" ht="18.75">
      <c r="F5" s="340"/>
      <c r="G5" s="306"/>
      <c r="H5" s="306"/>
      <c r="I5" s="306"/>
      <c r="J5" s="306"/>
      <c r="K5" s="306"/>
      <c r="L5" s="306"/>
      <c r="M5" s="373"/>
      <c r="N5" s="306"/>
      <c r="O5" s="306"/>
      <c r="P5" s="306"/>
      <c r="Q5" s="427" t="s">
        <v>648</v>
      </c>
      <c r="R5" s="306"/>
    </row>
    <row r="6" spans="1:18" ht="13.5" customHeight="1">
      <c r="F6" s="340"/>
      <c r="G6" s="306"/>
      <c r="H6" s="306"/>
      <c r="I6" s="306"/>
      <c r="J6" s="306"/>
      <c r="K6" s="306"/>
      <c r="L6" s="306"/>
      <c r="M6" s="373"/>
      <c r="N6" s="306"/>
      <c r="O6" s="306"/>
      <c r="P6" s="306"/>
      <c r="Q6" s="426"/>
      <c r="R6" s="306"/>
    </row>
    <row r="7" spans="1:18">
      <c r="F7" s="340"/>
      <c r="G7" s="306"/>
      <c r="H7" s="306"/>
      <c r="I7" s="306"/>
      <c r="J7" s="306"/>
      <c r="K7" s="306"/>
      <c r="L7" s="306"/>
      <c r="M7" s="373"/>
      <c r="N7" s="306"/>
      <c r="O7" s="306"/>
      <c r="P7" s="306"/>
      <c r="Q7" s="373"/>
      <c r="R7" s="306"/>
    </row>
    <row r="8" spans="1:18" ht="15.75" customHeight="1">
      <c r="F8" s="340"/>
      <c r="G8" s="306"/>
      <c r="H8" s="360" t="s">
        <v>647</v>
      </c>
      <c r="I8" s="306"/>
      <c r="J8" s="306"/>
      <c r="K8" s="306"/>
      <c r="L8" s="306"/>
      <c r="M8" s="373"/>
      <c r="N8" s="306"/>
      <c r="O8" s="306"/>
      <c r="P8" s="306"/>
      <c r="Q8" s="373"/>
      <c r="R8" s="306"/>
    </row>
    <row r="9" spans="1:18" ht="5.25" customHeight="1">
      <c r="F9" s="340"/>
      <c r="G9" s="306"/>
      <c r="H9" s="306"/>
      <c r="I9" s="306"/>
      <c r="J9" s="306"/>
      <c r="K9" s="306"/>
      <c r="L9" s="306"/>
      <c r="M9" s="373"/>
      <c r="N9" s="306"/>
      <c r="O9" s="306"/>
      <c r="P9" s="306"/>
      <c r="Q9" s="373"/>
      <c r="R9" s="306"/>
    </row>
    <row r="10" spans="1:18">
      <c r="F10" s="340"/>
      <c r="G10" s="306"/>
      <c r="H10" s="358"/>
      <c r="I10" s="358"/>
      <c r="J10" s="352"/>
      <c r="K10" s="358"/>
      <c r="L10" s="358"/>
      <c r="M10" s="425"/>
      <c r="N10" s="352"/>
      <c r="O10" s="358"/>
      <c r="P10" s="358"/>
      <c r="Q10" s="425"/>
      <c r="R10" s="306"/>
    </row>
    <row r="11" spans="1:18" ht="15">
      <c r="F11" s="340"/>
      <c r="G11" s="306"/>
      <c r="H11" s="349"/>
      <c r="I11" s="349"/>
      <c r="J11" s="424" t="s">
        <v>591</v>
      </c>
      <c r="K11" s="423"/>
      <c r="L11" s="420" t="s">
        <v>590</v>
      </c>
      <c r="M11" s="422"/>
      <c r="N11" s="421" t="s">
        <v>589</v>
      </c>
      <c r="O11" s="421"/>
      <c r="P11" s="420" t="s">
        <v>588</v>
      </c>
      <c r="Q11" s="419"/>
      <c r="R11" s="306"/>
    </row>
    <row r="12" spans="1:18">
      <c r="F12" s="340"/>
      <c r="G12" s="306"/>
      <c r="H12" s="355"/>
      <c r="I12" s="348"/>
      <c r="J12" s="338"/>
      <c r="K12" s="308"/>
      <c r="L12" s="308"/>
      <c r="M12" s="375"/>
      <c r="N12" s="338"/>
      <c r="O12" s="308"/>
      <c r="P12" s="308"/>
      <c r="Q12" s="375"/>
      <c r="R12" s="306"/>
    </row>
    <row r="13" spans="1:18">
      <c r="F13" s="340"/>
      <c r="G13" s="306"/>
      <c r="H13" s="355" t="s">
        <v>587</v>
      </c>
      <c r="I13" s="348"/>
      <c r="J13" s="346"/>
      <c r="K13" s="354"/>
      <c r="L13" s="354"/>
      <c r="M13" s="418"/>
      <c r="N13" s="346"/>
      <c r="O13" s="354"/>
      <c r="P13" s="354"/>
      <c r="Q13" s="418"/>
      <c r="R13" s="306"/>
    </row>
    <row r="14" spans="1:18">
      <c r="F14" s="340"/>
      <c r="G14" s="306"/>
      <c r="H14" s="349"/>
      <c r="I14" s="349"/>
      <c r="J14" s="350" t="s">
        <v>586</v>
      </c>
      <c r="K14" s="344" t="s">
        <v>124</v>
      </c>
      <c r="L14" s="344" t="s">
        <v>125</v>
      </c>
      <c r="M14" s="388" t="s">
        <v>585</v>
      </c>
      <c r="N14" s="350" t="s">
        <v>586</v>
      </c>
      <c r="O14" s="344" t="s">
        <v>124</v>
      </c>
      <c r="P14" s="344" t="s">
        <v>125</v>
      </c>
      <c r="Q14" s="388" t="s">
        <v>585</v>
      </c>
      <c r="R14" s="306"/>
    </row>
    <row r="15" spans="1:18" ht="15">
      <c r="F15" s="340"/>
      <c r="G15" s="306"/>
      <c r="H15" s="356" t="s">
        <v>584</v>
      </c>
      <c r="I15" s="397"/>
      <c r="J15" s="346"/>
      <c r="K15" s="347"/>
      <c r="L15" s="347"/>
      <c r="M15" s="418"/>
      <c r="N15" s="346"/>
      <c r="O15" s="347"/>
      <c r="P15" s="347"/>
      <c r="Q15" s="418"/>
      <c r="R15" s="306"/>
    </row>
    <row r="16" spans="1:18" ht="13.5" customHeight="1">
      <c r="F16" s="340"/>
      <c r="G16" s="306"/>
      <c r="H16" s="349"/>
      <c r="I16" s="349"/>
      <c r="J16" s="390" t="s">
        <v>583</v>
      </c>
      <c r="K16" s="389" t="s">
        <v>582</v>
      </c>
      <c r="L16" s="389" t="s">
        <v>581</v>
      </c>
      <c r="M16" s="417" t="s">
        <v>580</v>
      </c>
      <c r="N16" s="390" t="s">
        <v>583</v>
      </c>
      <c r="O16" s="389" t="s">
        <v>582</v>
      </c>
      <c r="P16" s="389" t="s">
        <v>581</v>
      </c>
      <c r="Q16" s="417" t="s">
        <v>580</v>
      </c>
      <c r="R16" s="306"/>
    </row>
    <row r="17" spans="1:18" ht="14.25" customHeight="1">
      <c r="F17" s="340"/>
      <c r="G17" s="306"/>
      <c r="H17" s="349"/>
      <c r="I17" s="349"/>
      <c r="J17" s="390"/>
      <c r="K17" s="389"/>
      <c r="L17" s="389"/>
      <c r="M17" s="388" t="s">
        <v>579</v>
      </c>
      <c r="N17" s="390"/>
      <c r="O17" s="389"/>
      <c r="P17" s="389"/>
      <c r="Q17" s="388" t="s">
        <v>579</v>
      </c>
      <c r="R17" s="306"/>
    </row>
    <row r="18" spans="1:18" ht="5.25" customHeight="1">
      <c r="F18" s="340"/>
      <c r="G18" s="306"/>
      <c r="H18" s="308"/>
      <c r="I18" s="308"/>
      <c r="J18" s="338"/>
      <c r="K18" s="339"/>
      <c r="L18" s="339"/>
      <c r="M18" s="416"/>
      <c r="N18" s="338"/>
      <c r="O18" s="339"/>
      <c r="P18" s="339"/>
      <c r="Q18" s="416"/>
      <c r="R18" s="306"/>
    </row>
    <row r="19" spans="1:18" ht="30" customHeight="1">
      <c r="A19" s="327" t="s">
        <v>528</v>
      </c>
      <c r="B19" s="327" t="s">
        <v>436</v>
      </c>
      <c r="C19" s="327" t="s">
        <v>436</v>
      </c>
      <c r="D19" s="327" t="s">
        <v>434</v>
      </c>
      <c r="E19" s="327"/>
      <c r="F19" s="326"/>
      <c r="G19" s="306"/>
      <c r="H19" s="306" t="s">
        <v>646</v>
      </c>
      <c r="I19" s="379" t="s">
        <v>466</v>
      </c>
      <c r="J19" s="378">
        <v>127515</v>
      </c>
      <c r="K19" s="377">
        <v>62029</v>
      </c>
      <c r="L19" s="377">
        <v>65486</v>
      </c>
      <c r="M19" s="376">
        <v>94.7</v>
      </c>
      <c r="N19" s="377">
        <v>125957</v>
      </c>
      <c r="O19" s="377">
        <v>61328</v>
      </c>
      <c r="P19" s="377">
        <v>64630</v>
      </c>
      <c r="Q19" s="376">
        <v>94.9</v>
      </c>
      <c r="R19" s="306"/>
    </row>
    <row r="20" spans="1:18" ht="30" customHeight="1">
      <c r="A20" s="327" t="s">
        <v>528</v>
      </c>
      <c r="B20" s="327" t="s">
        <v>436</v>
      </c>
      <c r="C20" s="327" t="s">
        <v>436</v>
      </c>
      <c r="D20" s="327" t="s">
        <v>434</v>
      </c>
      <c r="E20" s="327"/>
      <c r="F20" s="326"/>
      <c r="G20" s="306"/>
      <c r="H20" s="322" t="s">
        <v>645</v>
      </c>
      <c r="I20" s="379" t="s">
        <v>441</v>
      </c>
      <c r="J20" s="378">
        <v>1044</v>
      </c>
      <c r="K20" s="377">
        <v>535</v>
      </c>
      <c r="L20" s="377">
        <v>509</v>
      </c>
      <c r="M20" s="376">
        <v>105</v>
      </c>
      <c r="N20" s="377">
        <v>1032</v>
      </c>
      <c r="O20" s="377">
        <v>529</v>
      </c>
      <c r="P20" s="377">
        <v>504</v>
      </c>
      <c r="Q20" s="376">
        <v>105</v>
      </c>
      <c r="R20" s="306"/>
    </row>
    <row r="21" spans="1:18" ht="14.25" customHeight="1">
      <c r="A21" s="327" t="s">
        <v>528</v>
      </c>
      <c r="B21" s="327" t="s">
        <v>436</v>
      </c>
      <c r="C21" s="327" t="s">
        <v>436</v>
      </c>
      <c r="D21" s="327" t="s">
        <v>434</v>
      </c>
      <c r="E21" s="327"/>
      <c r="F21" s="326"/>
      <c r="G21" s="306"/>
      <c r="H21" s="381" t="s">
        <v>644</v>
      </c>
      <c r="I21" s="306"/>
      <c r="J21" s="378">
        <v>1067</v>
      </c>
      <c r="K21" s="377">
        <v>548</v>
      </c>
      <c r="L21" s="377">
        <v>519</v>
      </c>
      <c r="M21" s="376">
        <v>105.5</v>
      </c>
      <c r="N21" s="377">
        <v>1058</v>
      </c>
      <c r="O21" s="377">
        <v>543</v>
      </c>
      <c r="P21" s="377">
        <v>515</v>
      </c>
      <c r="Q21" s="376">
        <v>105.5</v>
      </c>
      <c r="R21" s="306"/>
    </row>
    <row r="22" spans="1:18" ht="14.25" customHeight="1">
      <c r="A22" s="327" t="s">
        <v>528</v>
      </c>
      <c r="B22" s="327" t="s">
        <v>436</v>
      </c>
      <c r="C22" s="327" t="s">
        <v>436</v>
      </c>
      <c r="D22" s="327" t="s">
        <v>434</v>
      </c>
      <c r="E22" s="327"/>
      <c r="F22" s="326"/>
      <c r="G22" s="306"/>
      <c r="H22" s="381" t="s">
        <v>643</v>
      </c>
      <c r="I22" s="306"/>
      <c r="J22" s="378">
        <v>1044</v>
      </c>
      <c r="K22" s="377">
        <v>534</v>
      </c>
      <c r="L22" s="377">
        <v>510</v>
      </c>
      <c r="M22" s="376">
        <v>104.9</v>
      </c>
      <c r="N22" s="377">
        <v>1034</v>
      </c>
      <c r="O22" s="377">
        <v>529</v>
      </c>
      <c r="P22" s="377">
        <v>505</v>
      </c>
      <c r="Q22" s="376">
        <v>104.8</v>
      </c>
      <c r="R22" s="306"/>
    </row>
    <row r="23" spans="1:18" ht="14.25" customHeight="1">
      <c r="A23" s="327" t="s">
        <v>528</v>
      </c>
      <c r="B23" s="327" t="s">
        <v>436</v>
      </c>
      <c r="C23" s="327" t="s">
        <v>436</v>
      </c>
      <c r="D23" s="327" t="s">
        <v>434</v>
      </c>
      <c r="E23" s="327"/>
      <c r="F23" s="326"/>
      <c r="G23" s="306"/>
      <c r="H23" s="381" t="s">
        <v>642</v>
      </c>
      <c r="I23" s="306"/>
      <c r="J23" s="378">
        <v>1045</v>
      </c>
      <c r="K23" s="377">
        <v>534</v>
      </c>
      <c r="L23" s="377">
        <v>510</v>
      </c>
      <c r="M23" s="376">
        <v>104.7</v>
      </c>
      <c r="N23" s="377">
        <v>1035</v>
      </c>
      <c r="O23" s="377">
        <v>529</v>
      </c>
      <c r="P23" s="377">
        <v>505</v>
      </c>
      <c r="Q23" s="376">
        <v>104.7</v>
      </c>
      <c r="R23" s="306"/>
    </row>
    <row r="24" spans="1:18" ht="14.25" customHeight="1">
      <c r="A24" s="327" t="s">
        <v>528</v>
      </c>
      <c r="B24" s="327" t="s">
        <v>436</v>
      </c>
      <c r="C24" s="327" t="s">
        <v>436</v>
      </c>
      <c r="D24" s="327" t="s">
        <v>434</v>
      </c>
      <c r="E24" s="327"/>
      <c r="F24" s="326"/>
      <c r="G24" s="306"/>
      <c r="H24" s="381" t="s">
        <v>641</v>
      </c>
      <c r="I24" s="306"/>
      <c r="J24" s="378">
        <v>1073</v>
      </c>
      <c r="K24" s="377">
        <v>549</v>
      </c>
      <c r="L24" s="377">
        <v>524</v>
      </c>
      <c r="M24" s="376">
        <v>104.7</v>
      </c>
      <c r="N24" s="377">
        <v>1064</v>
      </c>
      <c r="O24" s="377">
        <v>544</v>
      </c>
      <c r="P24" s="377">
        <v>520</v>
      </c>
      <c r="Q24" s="376">
        <v>104.7</v>
      </c>
      <c r="R24" s="306"/>
    </row>
    <row r="25" spans="1:18" ht="30" customHeight="1">
      <c r="A25" s="327" t="s">
        <v>528</v>
      </c>
      <c r="B25" s="327" t="s">
        <v>436</v>
      </c>
      <c r="C25" s="327" t="s">
        <v>436</v>
      </c>
      <c r="D25" s="327" t="s">
        <v>434</v>
      </c>
      <c r="E25" s="327"/>
      <c r="F25" s="326"/>
      <c r="G25" s="306"/>
      <c r="H25" s="381" t="s">
        <v>640</v>
      </c>
      <c r="I25" s="306"/>
      <c r="J25" s="378">
        <v>1069</v>
      </c>
      <c r="K25" s="377">
        <v>547</v>
      </c>
      <c r="L25" s="377">
        <v>522</v>
      </c>
      <c r="M25" s="376">
        <v>104.9</v>
      </c>
      <c r="N25" s="377">
        <v>1060</v>
      </c>
      <c r="O25" s="377">
        <v>542</v>
      </c>
      <c r="P25" s="377">
        <v>517</v>
      </c>
      <c r="Q25" s="376">
        <v>104.9</v>
      </c>
      <c r="R25" s="306"/>
    </row>
    <row r="26" spans="1:18" ht="14.25" customHeight="1">
      <c r="A26" s="327" t="s">
        <v>528</v>
      </c>
      <c r="B26" s="327" t="s">
        <v>436</v>
      </c>
      <c r="C26" s="327" t="s">
        <v>436</v>
      </c>
      <c r="D26" s="327" t="s">
        <v>434</v>
      </c>
      <c r="E26" s="327"/>
      <c r="F26" s="326"/>
      <c r="G26" s="306"/>
      <c r="H26" s="381" t="s">
        <v>639</v>
      </c>
      <c r="I26" s="306"/>
      <c r="J26" s="378">
        <v>1061</v>
      </c>
      <c r="K26" s="377">
        <v>543</v>
      </c>
      <c r="L26" s="377">
        <v>518</v>
      </c>
      <c r="M26" s="376">
        <v>104.8</v>
      </c>
      <c r="N26" s="377">
        <v>1053</v>
      </c>
      <c r="O26" s="377">
        <v>539</v>
      </c>
      <c r="P26" s="377">
        <v>514</v>
      </c>
      <c r="Q26" s="376">
        <v>104.9</v>
      </c>
      <c r="R26" s="306"/>
    </row>
    <row r="27" spans="1:18" ht="14.25" customHeight="1">
      <c r="A27" s="327" t="s">
        <v>528</v>
      </c>
      <c r="B27" s="327" t="s">
        <v>436</v>
      </c>
      <c r="C27" s="327" t="s">
        <v>436</v>
      </c>
      <c r="D27" s="327" t="s">
        <v>434</v>
      </c>
      <c r="E27" s="327"/>
      <c r="F27" s="326"/>
      <c r="G27" s="306"/>
      <c r="H27" s="381" t="s">
        <v>638</v>
      </c>
      <c r="I27" s="306"/>
      <c r="J27" s="378">
        <v>1059</v>
      </c>
      <c r="K27" s="377">
        <v>542</v>
      </c>
      <c r="L27" s="377">
        <v>517</v>
      </c>
      <c r="M27" s="376">
        <v>104.9</v>
      </c>
      <c r="N27" s="377">
        <v>1050</v>
      </c>
      <c r="O27" s="377">
        <v>538</v>
      </c>
      <c r="P27" s="377">
        <v>513</v>
      </c>
      <c r="Q27" s="376">
        <v>104.9</v>
      </c>
      <c r="R27" s="306"/>
    </row>
    <row r="28" spans="1:18" ht="14.25" customHeight="1">
      <c r="A28" s="327" t="s">
        <v>528</v>
      </c>
      <c r="B28" s="327" t="s">
        <v>436</v>
      </c>
      <c r="C28" s="327" t="s">
        <v>436</v>
      </c>
      <c r="D28" s="327" t="s">
        <v>434</v>
      </c>
      <c r="E28" s="327"/>
      <c r="F28" s="326"/>
      <c r="G28" s="306"/>
      <c r="H28" s="381" t="s">
        <v>637</v>
      </c>
      <c r="I28" s="306"/>
      <c r="J28" s="378">
        <v>1099</v>
      </c>
      <c r="K28" s="377">
        <v>562</v>
      </c>
      <c r="L28" s="377">
        <v>537</v>
      </c>
      <c r="M28" s="376">
        <v>104.6</v>
      </c>
      <c r="N28" s="377">
        <v>1091</v>
      </c>
      <c r="O28" s="377">
        <v>558</v>
      </c>
      <c r="P28" s="377">
        <v>533</v>
      </c>
      <c r="Q28" s="376">
        <v>104.6</v>
      </c>
      <c r="R28" s="306"/>
    </row>
    <row r="29" spans="1:18" ht="14.25" customHeight="1">
      <c r="A29" s="327" t="s">
        <v>528</v>
      </c>
      <c r="B29" s="327" t="s">
        <v>436</v>
      </c>
      <c r="C29" s="327" t="s">
        <v>436</v>
      </c>
      <c r="D29" s="327" t="s">
        <v>434</v>
      </c>
      <c r="E29" s="327"/>
      <c r="F29" s="326"/>
      <c r="G29" s="306"/>
      <c r="H29" s="381" t="s">
        <v>636</v>
      </c>
      <c r="I29" s="306"/>
      <c r="J29" s="378">
        <v>1118</v>
      </c>
      <c r="K29" s="377">
        <v>573</v>
      </c>
      <c r="L29" s="377">
        <v>545</v>
      </c>
      <c r="M29" s="376">
        <v>105.2</v>
      </c>
      <c r="N29" s="377">
        <v>1110</v>
      </c>
      <c r="O29" s="377">
        <v>569</v>
      </c>
      <c r="P29" s="377">
        <v>541</v>
      </c>
      <c r="Q29" s="376">
        <v>105.1</v>
      </c>
      <c r="R29" s="306"/>
    </row>
    <row r="30" spans="1:18" ht="30" customHeight="1">
      <c r="A30" s="327" t="s">
        <v>528</v>
      </c>
      <c r="B30" s="327" t="s">
        <v>436</v>
      </c>
      <c r="C30" s="327" t="s">
        <v>436</v>
      </c>
      <c r="D30" s="327" t="s">
        <v>434</v>
      </c>
      <c r="E30" s="327"/>
      <c r="F30" s="326"/>
      <c r="G30" s="306"/>
      <c r="H30" s="381" t="s">
        <v>635</v>
      </c>
      <c r="I30" s="306"/>
      <c r="J30" s="378">
        <v>1149</v>
      </c>
      <c r="K30" s="377">
        <v>588</v>
      </c>
      <c r="L30" s="377">
        <v>561</v>
      </c>
      <c r="M30" s="376">
        <v>104.9</v>
      </c>
      <c r="N30" s="377">
        <v>1141</v>
      </c>
      <c r="O30" s="377">
        <v>584</v>
      </c>
      <c r="P30" s="377">
        <v>557</v>
      </c>
      <c r="Q30" s="376">
        <v>105</v>
      </c>
      <c r="R30" s="306"/>
    </row>
    <row r="31" spans="1:18" ht="14.25" customHeight="1">
      <c r="A31" s="327" t="s">
        <v>528</v>
      </c>
      <c r="B31" s="327" t="s">
        <v>436</v>
      </c>
      <c r="C31" s="327" t="s">
        <v>436</v>
      </c>
      <c r="D31" s="327" t="s">
        <v>434</v>
      </c>
      <c r="E31" s="327"/>
      <c r="F31" s="326"/>
      <c r="G31" s="306"/>
      <c r="H31" s="381" t="s">
        <v>634</v>
      </c>
      <c r="I31" s="306"/>
      <c r="J31" s="378">
        <v>1165</v>
      </c>
      <c r="K31" s="377">
        <v>597</v>
      </c>
      <c r="L31" s="377">
        <v>568</v>
      </c>
      <c r="M31" s="376">
        <v>105.1</v>
      </c>
      <c r="N31" s="377">
        <v>1156</v>
      </c>
      <c r="O31" s="377">
        <v>592</v>
      </c>
      <c r="P31" s="377">
        <v>564</v>
      </c>
      <c r="Q31" s="376">
        <v>105.1</v>
      </c>
      <c r="R31" s="306"/>
    </row>
    <row r="32" spans="1:18" ht="14.25" customHeight="1">
      <c r="A32" s="327" t="s">
        <v>528</v>
      </c>
      <c r="B32" s="327" t="s">
        <v>436</v>
      </c>
      <c r="C32" s="327" t="s">
        <v>436</v>
      </c>
      <c r="D32" s="327" t="s">
        <v>434</v>
      </c>
      <c r="E32" s="327"/>
      <c r="F32" s="326"/>
      <c r="G32" s="306"/>
      <c r="H32" s="381" t="s">
        <v>633</v>
      </c>
      <c r="I32" s="306"/>
      <c r="J32" s="378">
        <v>1177</v>
      </c>
      <c r="K32" s="377">
        <v>604</v>
      </c>
      <c r="L32" s="377">
        <v>573</v>
      </c>
      <c r="M32" s="376">
        <v>105.5</v>
      </c>
      <c r="N32" s="377">
        <v>1168</v>
      </c>
      <c r="O32" s="377">
        <v>600</v>
      </c>
      <c r="P32" s="377">
        <v>568</v>
      </c>
      <c r="Q32" s="376">
        <v>105.5</v>
      </c>
      <c r="R32" s="306"/>
    </row>
    <row r="33" spans="1:18" ht="14.25" customHeight="1">
      <c r="A33" s="327" t="s">
        <v>528</v>
      </c>
      <c r="B33" s="327" t="s">
        <v>436</v>
      </c>
      <c r="C33" s="327" t="s">
        <v>436</v>
      </c>
      <c r="D33" s="327" t="s">
        <v>434</v>
      </c>
      <c r="E33" s="327"/>
      <c r="F33" s="326"/>
      <c r="G33" s="306"/>
      <c r="H33" s="381" t="s">
        <v>632</v>
      </c>
      <c r="I33" s="306"/>
      <c r="J33" s="378">
        <v>1179</v>
      </c>
      <c r="K33" s="377">
        <v>603</v>
      </c>
      <c r="L33" s="377">
        <v>575</v>
      </c>
      <c r="M33" s="376">
        <v>104.9</v>
      </c>
      <c r="N33" s="377">
        <v>1170</v>
      </c>
      <c r="O33" s="377">
        <v>599</v>
      </c>
      <c r="P33" s="377">
        <v>571</v>
      </c>
      <c r="Q33" s="376">
        <v>104.9</v>
      </c>
      <c r="R33" s="306"/>
    </row>
    <row r="34" spans="1:18" ht="14.25" customHeight="1">
      <c r="A34" s="327" t="s">
        <v>528</v>
      </c>
      <c r="B34" s="327" t="s">
        <v>436</v>
      </c>
      <c r="C34" s="327" t="s">
        <v>436</v>
      </c>
      <c r="D34" s="327" t="s">
        <v>434</v>
      </c>
      <c r="E34" s="327"/>
      <c r="F34" s="326"/>
      <c r="G34" s="306"/>
      <c r="H34" s="381" t="s">
        <v>631</v>
      </c>
      <c r="I34" s="306"/>
      <c r="J34" s="378">
        <v>1198</v>
      </c>
      <c r="K34" s="377">
        <v>613</v>
      </c>
      <c r="L34" s="377">
        <v>585</v>
      </c>
      <c r="M34" s="376">
        <v>104.8</v>
      </c>
      <c r="N34" s="377">
        <v>1189</v>
      </c>
      <c r="O34" s="377">
        <v>608</v>
      </c>
      <c r="P34" s="377">
        <v>580</v>
      </c>
      <c r="Q34" s="376">
        <v>104.9</v>
      </c>
      <c r="R34" s="306"/>
    </row>
    <row r="35" spans="1:18" ht="30" customHeight="1">
      <c r="A35" s="327" t="s">
        <v>528</v>
      </c>
      <c r="B35" s="327" t="s">
        <v>436</v>
      </c>
      <c r="C35" s="327" t="s">
        <v>436</v>
      </c>
      <c r="D35" s="327" t="s">
        <v>434</v>
      </c>
      <c r="E35" s="327"/>
      <c r="F35" s="326"/>
      <c r="G35" s="306"/>
      <c r="H35" s="381" t="s">
        <v>630</v>
      </c>
      <c r="I35" s="306"/>
      <c r="J35" s="378">
        <v>1193</v>
      </c>
      <c r="K35" s="377">
        <v>610</v>
      </c>
      <c r="L35" s="377">
        <v>583</v>
      </c>
      <c r="M35" s="376">
        <v>104.7</v>
      </c>
      <c r="N35" s="377">
        <v>1184</v>
      </c>
      <c r="O35" s="377">
        <v>605</v>
      </c>
      <c r="P35" s="377">
        <v>578</v>
      </c>
      <c r="Q35" s="376">
        <v>104.7</v>
      </c>
      <c r="R35" s="306"/>
    </row>
    <row r="36" spans="1:18" ht="14.25" customHeight="1">
      <c r="A36" s="327" t="s">
        <v>528</v>
      </c>
      <c r="B36" s="327" t="s">
        <v>436</v>
      </c>
      <c r="C36" s="327" t="s">
        <v>436</v>
      </c>
      <c r="D36" s="327" t="s">
        <v>434</v>
      </c>
      <c r="E36" s="327"/>
      <c r="F36" s="326"/>
      <c r="G36" s="306"/>
      <c r="H36" s="381" t="s">
        <v>629</v>
      </c>
      <c r="I36" s="306"/>
      <c r="J36" s="378">
        <v>1185</v>
      </c>
      <c r="K36" s="377">
        <v>607</v>
      </c>
      <c r="L36" s="377">
        <v>578</v>
      </c>
      <c r="M36" s="376">
        <v>105.1</v>
      </c>
      <c r="N36" s="377">
        <v>1176</v>
      </c>
      <c r="O36" s="377">
        <v>602</v>
      </c>
      <c r="P36" s="377">
        <v>573</v>
      </c>
      <c r="Q36" s="376">
        <v>105.1</v>
      </c>
      <c r="R36" s="306"/>
    </row>
    <row r="37" spans="1:18" ht="14.25" customHeight="1">
      <c r="A37" s="327" t="s">
        <v>528</v>
      </c>
      <c r="B37" s="327" t="s">
        <v>436</v>
      </c>
      <c r="C37" s="327" t="s">
        <v>436</v>
      </c>
      <c r="D37" s="327" t="s">
        <v>434</v>
      </c>
      <c r="E37" s="327"/>
      <c r="F37" s="326"/>
      <c r="G37" s="306"/>
      <c r="H37" s="381" t="s">
        <v>628</v>
      </c>
      <c r="I37" s="306"/>
      <c r="J37" s="378">
        <v>1221</v>
      </c>
      <c r="K37" s="377">
        <v>627</v>
      </c>
      <c r="L37" s="377">
        <v>594</v>
      </c>
      <c r="M37" s="376">
        <v>105.5</v>
      </c>
      <c r="N37" s="377">
        <v>1211</v>
      </c>
      <c r="O37" s="377">
        <v>621</v>
      </c>
      <c r="P37" s="377">
        <v>589</v>
      </c>
      <c r="Q37" s="376">
        <v>105.4</v>
      </c>
      <c r="R37" s="306"/>
    </row>
    <row r="38" spans="1:18" ht="14.25" customHeight="1">
      <c r="A38" s="327" t="s">
        <v>528</v>
      </c>
      <c r="B38" s="327" t="s">
        <v>436</v>
      </c>
      <c r="C38" s="327" t="s">
        <v>436</v>
      </c>
      <c r="D38" s="327" t="s">
        <v>434</v>
      </c>
      <c r="E38" s="327"/>
      <c r="F38" s="326"/>
      <c r="G38" s="306"/>
      <c r="H38" s="381" t="s">
        <v>627</v>
      </c>
      <c r="I38" s="306"/>
      <c r="J38" s="378">
        <v>1234</v>
      </c>
      <c r="K38" s="377">
        <v>633</v>
      </c>
      <c r="L38" s="377">
        <v>601</v>
      </c>
      <c r="M38" s="376">
        <v>105.5</v>
      </c>
      <c r="N38" s="377">
        <v>1218</v>
      </c>
      <c r="O38" s="377">
        <v>626</v>
      </c>
      <c r="P38" s="377">
        <v>592</v>
      </c>
      <c r="Q38" s="376">
        <v>105.7</v>
      </c>
      <c r="R38" s="306"/>
    </row>
    <row r="39" spans="1:18" ht="14.25" customHeight="1">
      <c r="A39" s="327" t="s">
        <v>528</v>
      </c>
      <c r="B39" s="327" t="s">
        <v>436</v>
      </c>
      <c r="C39" s="327" t="s">
        <v>436</v>
      </c>
      <c r="D39" s="327" t="s">
        <v>434</v>
      </c>
      <c r="E39" s="327"/>
      <c r="F39" s="326"/>
      <c r="G39" s="306"/>
      <c r="H39" s="381" t="s">
        <v>626</v>
      </c>
      <c r="I39" s="306"/>
      <c r="J39" s="378">
        <v>1216</v>
      </c>
      <c r="K39" s="377">
        <v>623</v>
      </c>
      <c r="L39" s="377">
        <v>593</v>
      </c>
      <c r="M39" s="376">
        <v>105.2</v>
      </c>
      <c r="N39" s="377">
        <v>1193</v>
      </c>
      <c r="O39" s="377">
        <v>613</v>
      </c>
      <c r="P39" s="377">
        <v>580</v>
      </c>
      <c r="Q39" s="376">
        <v>105.7</v>
      </c>
      <c r="R39" s="306"/>
    </row>
    <row r="40" spans="1:18" ht="30" customHeight="1">
      <c r="A40" s="327" t="s">
        <v>528</v>
      </c>
      <c r="B40" s="327" t="s">
        <v>436</v>
      </c>
      <c r="C40" s="327" t="s">
        <v>436</v>
      </c>
      <c r="D40" s="327" t="s">
        <v>434</v>
      </c>
      <c r="E40" s="327"/>
      <c r="F40" s="326"/>
      <c r="G40" s="306"/>
      <c r="H40" s="381" t="s">
        <v>625</v>
      </c>
      <c r="I40" s="306"/>
      <c r="J40" s="378">
        <v>1234</v>
      </c>
      <c r="K40" s="377">
        <v>633</v>
      </c>
      <c r="L40" s="377">
        <v>601</v>
      </c>
      <c r="M40" s="376">
        <v>105.3</v>
      </c>
      <c r="N40" s="377">
        <v>1205</v>
      </c>
      <c r="O40" s="377">
        <v>620</v>
      </c>
      <c r="P40" s="377">
        <v>585</v>
      </c>
      <c r="Q40" s="376">
        <v>106</v>
      </c>
      <c r="R40" s="306"/>
    </row>
    <row r="41" spans="1:18" ht="14.25" customHeight="1">
      <c r="A41" s="327" t="s">
        <v>528</v>
      </c>
      <c r="B41" s="327" t="s">
        <v>436</v>
      </c>
      <c r="C41" s="327" t="s">
        <v>436</v>
      </c>
      <c r="D41" s="327" t="s">
        <v>434</v>
      </c>
      <c r="E41" s="327"/>
      <c r="F41" s="326"/>
      <c r="G41" s="306"/>
      <c r="H41" s="381" t="s">
        <v>624</v>
      </c>
      <c r="I41" s="306"/>
      <c r="J41" s="378">
        <v>1221</v>
      </c>
      <c r="K41" s="377">
        <v>625</v>
      </c>
      <c r="L41" s="377">
        <v>596</v>
      </c>
      <c r="M41" s="376">
        <v>104.9</v>
      </c>
      <c r="N41" s="377">
        <v>1187</v>
      </c>
      <c r="O41" s="377">
        <v>609</v>
      </c>
      <c r="P41" s="377">
        <v>577</v>
      </c>
      <c r="Q41" s="376">
        <v>105.5</v>
      </c>
      <c r="R41" s="306"/>
    </row>
    <row r="42" spans="1:18" ht="14.25" customHeight="1">
      <c r="A42" s="327" t="s">
        <v>528</v>
      </c>
      <c r="B42" s="327" t="s">
        <v>436</v>
      </c>
      <c r="C42" s="327" t="s">
        <v>436</v>
      </c>
      <c r="D42" s="327" t="s">
        <v>434</v>
      </c>
      <c r="E42" s="327"/>
      <c r="F42" s="326"/>
      <c r="G42" s="306"/>
      <c r="H42" s="381" t="s">
        <v>623</v>
      </c>
      <c r="I42" s="306"/>
      <c r="J42" s="378">
        <v>1242</v>
      </c>
      <c r="K42" s="377">
        <v>636</v>
      </c>
      <c r="L42" s="377">
        <v>606</v>
      </c>
      <c r="M42" s="376">
        <v>104.8</v>
      </c>
      <c r="N42" s="377">
        <v>1200</v>
      </c>
      <c r="O42" s="377">
        <v>615</v>
      </c>
      <c r="P42" s="377">
        <v>585</v>
      </c>
      <c r="Q42" s="376">
        <v>105.1</v>
      </c>
      <c r="R42" s="306"/>
    </row>
    <row r="43" spans="1:18" ht="14.25" customHeight="1">
      <c r="A43" s="327" t="s">
        <v>528</v>
      </c>
      <c r="B43" s="327" t="s">
        <v>436</v>
      </c>
      <c r="C43" s="327" t="s">
        <v>436</v>
      </c>
      <c r="D43" s="327" t="s">
        <v>434</v>
      </c>
      <c r="E43" s="327"/>
      <c r="F43" s="326"/>
      <c r="G43" s="306"/>
      <c r="H43" s="381" t="s">
        <v>622</v>
      </c>
      <c r="I43" s="306"/>
      <c r="J43" s="378">
        <v>1270</v>
      </c>
      <c r="K43" s="377">
        <v>650</v>
      </c>
      <c r="L43" s="377">
        <v>621</v>
      </c>
      <c r="M43" s="376">
        <v>104.6</v>
      </c>
      <c r="N43" s="377">
        <v>1225</v>
      </c>
      <c r="O43" s="377">
        <v>627</v>
      </c>
      <c r="P43" s="377">
        <v>598</v>
      </c>
      <c r="Q43" s="376">
        <v>104.8</v>
      </c>
      <c r="R43" s="306"/>
    </row>
    <row r="44" spans="1:18" ht="14.25" customHeight="1">
      <c r="A44" s="327" t="s">
        <v>528</v>
      </c>
      <c r="B44" s="327" t="s">
        <v>436</v>
      </c>
      <c r="C44" s="327" t="s">
        <v>436</v>
      </c>
      <c r="D44" s="327" t="s">
        <v>434</v>
      </c>
      <c r="E44" s="327"/>
      <c r="F44" s="326"/>
      <c r="G44" s="306"/>
      <c r="H44" s="381" t="s">
        <v>621</v>
      </c>
      <c r="I44" s="306"/>
      <c r="J44" s="378">
        <v>1304</v>
      </c>
      <c r="K44" s="377">
        <v>668</v>
      </c>
      <c r="L44" s="377">
        <v>637</v>
      </c>
      <c r="M44" s="376">
        <v>104.9</v>
      </c>
      <c r="N44" s="377">
        <v>1261</v>
      </c>
      <c r="O44" s="377">
        <v>646</v>
      </c>
      <c r="P44" s="377">
        <v>615</v>
      </c>
      <c r="Q44" s="376">
        <v>105.1</v>
      </c>
      <c r="R44" s="306"/>
    </row>
    <row r="45" spans="1:18" ht="30" customHeight="1">
      <c r="A45" s="327" t="s">
        <v>528</v>
      </c>
      <c r="B45" s="327" t="s">
        <v>436</v>
      </c>
      <c r="C45" s="327" t="s">
        <v>436</v>
      </c>
      <c r="D45" s="327" t="s">
        <v>434</v>
      </c>
      <c r="E45" s="327"/>
      <c r="F45" s="326"/>
      <c r="G45" s="306"/>
      <c r="H45" s="381" t="s">
        <v>620</v>
      </c>
      <c r="I45" s="306"/>
      <c r="J45" s="378">
        <v>1335</v>
      </c>
      <c r="K45" s="377">
        <v>681</v>
      </c>
      <c r="L45" s="377">
        <v>653</v>
      </c>
      <c r="M45" s="376">
        <v>104.3</v>
      </c>
      <c r="N45" s="377">
        <v>1292</v>
      </c>
      <c r="O45" s="377">
        <v>661</v>
      </c>
      <c r="P45" s="377">
        <v>631</v>
      </c>
      <c r="Q45" s="376">
        <v>104.6</v>
      </c>
      <c r="R45" s="306"/>
    </row>
    <row r="46" spans="1:18" ht="14.25" customHeight="1">
      <c r="A46" s="327" t="s">
        <v>528</v>
      </c>
      <c r="B46" s="327" t="s">
        <v>436</v>
      </c>
      <c r="C46" s="327" t="s">
        <v>436</v>
      </c>
      <c r="D46" s="327" t="s">
        <v>434</v>
      </c>
      <c r="E46" s="327"/>
      <c r="F46" s="326"/>
      <c r="G46" s="306"/>
      <c r="H46" s="381" t="s">
        <v>619</v>
      </c>
      <c r="I46" s="306"/>
      <c r="J46" s="378">
        <v>1360</v>
      </c>
      <c r="K46" s="377">
        <v>695</v>
      </c>
      <c r="L46" s="377">
        <v>665</v>
      </c>
      <c r="M46" s="376">
        <v>104.5</v>
      </c>
      <c r="N46" s="377">
        <v>1320</v>
      </c>
      <c r="O46" s="377">
        <v>675</v>
      </c>
      <c r="P46" s="377">
        <v>645</v>
      </c>
      <c r="Q46" s="376">
        <v>104.7</v>
      </c>
      <c r="R46" s="306"/>
    </row>
    <row r="47" spans="1:18" ht="14.25" customHeight="1">
      <c r="A47" s="327" t="s">
        <v>528</v>
      </c>
      <c r="B47" s="327" t="s">
        <v>436</v>
      </c>
      <c r="C47" s="327" t="s">
        <v>436</v>
      </c>
      <c r="D47" s="327" t="s">
        <v>434</v>
      </c>
      <c r="E47" s="327"/>
      <c r="F47" s="326"/>
      <c r="G47" s="306"/>
      <c r="H47" s="381" t="s">
        <v>618</v>
      </c>
      <c r="I47" s="306"/>
      <c r="J47" s="378">
        <v>1416</v>
      </c>
      <c r="K47" s="377">
        <v>721</v>
      </c>
      <c r="L47" s="377">
        <v>695</v>
      </c>
      <c r="M47" s="376">
        <v>103.7</v>
      </c>
      <c r="N47" s="377">
        <v>1378</v>
      </c>
      <c r="O47" s="377">
        <v>702</v>
      </c>
      <c r="P47" s="377">
        <v>675</v>
      </c>
      <c r="Q47" s="376">
        <v>104</v>
      </c>
      <c r="R47" s="306"/>
    </row>
    <row r="48" spans="1:18" ht="14.25" customHeight="1">
      <c r="A48" s="327" t="s">
        <v>528</v>
      </c>
      <c r="B48" s="327" t="s">
        <v>436</v>
      </c>
      <c r="C48" s="327" t="s">
        <v>436</v>
      </c>
      <c r="D48" s="327" t="s">
        <v>434</v>
      </c>
      <c r="E48" s="327"/>
      <c r="F48" s="326"/>
      <c r="G48" s="306"/>
      <c r="H48" s="381" t="s">
        <v>617</v>
      </c>
      <c r="I48" s="306"/>
      <c r="J48" s="378">
        <v>1460</v>
      </c>
      <c r="K48" s="377">
        <v>743</v>
      </c>
      <c r="L48" s="377">
        <v>717</v>
      </c>
      <c r="M48" s="376">
        <v>103.5</v>
      </c>
      <c r="N48" s="377">
        <v>1421</v>
      </c>
      <c r="O48" s="377">
        <v>724</v>
      </c>
      <c r="P48" s="377">
        <v>697</v>
      </c>
      <c r="Q48" s="376">
        <v>103.9</v>
      </c>
      <c r="R48" s="306"/>
    </row>
    <row r="49" spans="1:18" ht="14.25" customHeight="1">
      <c r="A49" s="327" t="s">
        <v>528</v>
      </c>
      <c r="B49" s="327" t="s">
        <v>436</v>
      </c>
      <c r="C49" s="327" t="s">
        <v>436</v>
      </c>
      <c r="D49" s="327" t="s">
        <v>434</v>
      </c>
      <c r="E49" s="327"/>
      <c r="F49" s="326"/>
      <c r="G49" s="306"/>
      <c r="H49" s="381" t="s">
        <v>616</v>
      </c>
      <c r="I49" s="306"/>
      <c r="J49" s="378">
        <v>1478</v>
      </c>
      <c r="K49" s="377">
        <v>751</v>
      </c>
      <c r="L49" s="377">
        <v>727</v>
      </c>
      <c r="M49" s="376">
        <v>103.4</v>
      </c>
      <c r="N49" s="377">
        <v>1438</v>
      </c>
      <c r="O49" s="377">
        <v>733</v>
      </c>
      <c r="P49" s="377">
        <v>706</v>
      </c>
      <c r="Q49" s="376">
        <v>103.8</v>
      </c>
      <c r="R49" s="306"/>
    </row>
    <row r="50" spans="1:18" ht="30" customHeight="1">
      <c r="A50" s="327" t="s">
        <v>528</v>
      </c>
      <c r="B50" s="327" t="s">
        <v>436</v>
      </c>
      <c r="C50" s="327" t="s">
        <v>436</v>
      </c>
      <c r="D50" s="327" t="s">
        <v>434</v>
      </c>
      <c r="E50" s="327"/>
      <c r="F50" s="326"/>
      <c r="G50" s="306"/>
      <c r="H50" s="381" t="s">
        <v>615</v>
      </c>
      <c r="I50" s="306"/>
      <c r="J50" s="378">
        <v>1483</v>
      </c>
      <c r="K50" s="377">
        <v>751</v>
      </c>
      <c r="L50" s="377">
        <v>732</v>
      </c>
      <c r="M50" s="376">
        <v>102.7</v>
      </c>
      <c r="N50" s="377">
        <v>1439</v>
      </c>
      <c r="O50" s="377">
        <v>732</v>
      </c>
      <c r="P50" s="377">
        <v>708</v>
      </c>
      <c r="Q50" s="376">
        <v>103.4</v>
      </c>
      <c r="R50" s="306"/>
    </row>
    <row r="51" spans="1:18" ht="14.25" customHeight="1">
      <c r="A51" s="327" t="s">
        <v>528</v>
      </c>
      <c r="B51" s="327" t="s">
        <v>436</v>
      </c>
      <c r="C51" s="327" t="s">
        <v>436</v>
      </c>
      <c r="D51" s="327" t="s">
        <v>434</v>
      </c>
      <c r="E51" s="327"/>
      <c r="F51" s="326"/>
      <c r="G51" s="306"/>
      <c r="H51" s="381" t="s">
        <v>614</v>
      </c>
      <c r="I51" s="306"/>
      <c r="J51" s="378">
        <v>1500</v>
      </c>
      <c r="K51" s="377">
        <v>761</v>
      </c>
      <c r="L51" s="377">
        <v>739</v>
      </c>
      <c r="M51" s="376">
        <v>103</v>
      </c>
      <c r="N51" s="377">
        <v>1463</v>
      </c>
      <c r="O51" s="377">
        <v>744</v>
      </c>
      <c r="P51" s="377">
        <v>718</v>
      </c>
      <c r="Q51" s="376">
        <v>103.6</v>
      </c>
      <c r="R51" s="306"/>
    </row>
    <row r="52" spans="1:18" ht="14.25" customHeight="1">
      <c r="A52" s="327" t="s">
        <v>528</v>
      </c>
      <c r="B52" s="327" t="s">
        <v>436</v>
      </c>
      <c r="C52" s="327" t="s">
        <v>436</v>
      </c>
      <c r="D52" s="327" t="s">
        <v>434</v>
      </c>
      <c r="E52" s="327"/>
      <c r="F52" s="326"/>
      <c r="G52" s="306"/>
      <c r="H52" s="381" t="s">
        <v>613</v>
      </c>
      <c r="I52" s="306"/>
      <c r="J52" s="378">
        <v>1567</v>
      </c>
      <c r="K52" s="377">
        <v>795</v>
      </c>
      <c r="L52" s="377">
        <v>772</v>
      </c>
      <c r="M52" s="376">
        <v>102.9</v>
      </c>
      <c r="N52" s="377">
        <v>1530</v>
      </c>
      <c r="O52" s="377">
        <v>778</v>
      </c>
      <c r="P52" s="377">
        <v>752</v>
      </c>
      <c r="Q52" s="376">
        <v>103.5</v>
      </c>
      <c r="R52" s="306"/>
    </row>
    <row r="53" spans="1:18" ht="14.25" customHeight="1">
      <c r="A53" s="327" t="s">
        <v>528</v>
      </c>
      <c r="B53" s="327" t="s">
        <v>436</v>
      </c>
      <c r="C53" s="327" t="s">
        <v>436</v>
      </c>
      <c r="D53" s="327" t="s">
        <v>434</v>
      </c>
      <c r="E53" s="327"/>
      <c r="F53" s="326"/>
      <c r="G53" s="306"/>
      <c r="H53" s="381" t="s">
        <v>612</v>
      </c>
      <c r="I53" s="306"/>
      <c r="J53" s="378">
        <v>1607</v>
      </c>
      <c r="K53" s="377">
        <v>816</v>
      </c>
      <c r="L53" s="377">
        <v>792</v>
      </c>
      <c r="M53" s="376">
        <v>103</v>
      </c>
      <c r="N53" s="377">
        <v>1571</v>
      </c>
      <c r="O53" s="377">
        <v>800</v>
      </c>
      <c r="P53" s="377">
        <v>771</v>
      </c>
      <c r="Q53" s="376">
        <v>103.8</v>
      </c>
      <c r="R53" s="306"/>
    </row>
    <row r="54" spans="1:18" ht="14.25" customHeight="1">
      <c r="A54" s="327" t="s">
        <v>528</v>
      </c>
      <c r="B54" s="327" t="s">
        <v>436</v>
      </c>
      <c r="C54" s="327" t="s">
        <v>436</v>
      </c>
      <c r="D54" s="327" t="s">
        <v>434</v>
      </c>
      <c r="E54" s="327"/>
      <c r="F54" s="326"/>
      <c r="G54" s="306"/>
      <c r="H54" s="381" t="s">
        <v>611</v>
      </c>
      <c r="I54" s="306"/>
      <c r="J54" s="378">
        <v>1676</v>
      </c>
      <c r="K54" s="377">
        <v>850</v>
      </c>
      <c r="L54" s="377">
        <v>826</v>
      </c>
      <c r="M54" s="376">
        <v>102.8</v>
      </c>
      <c r="N54" s="377">
        <v>1642</v>
      </c>
      <c r="O54" s="377">
        <v>835</v>
      </c>
      <c r="P54" s="377">
        <v>807</v>
      </c>
      <c r="Q54" s="376">
        <v>103.5</v>
      </c>
      <c r="R54" s="306"/>
    </row>
    <row r="55" spans="1:18" ht="30" customHeight="1">
      <c r="A55" s="327" t="s">
        <v>528</v>
      </c>
      <c r="B55" s="327" t="s">
        <v>436</v>
      </c>
      <c r="C55" s="327" t="s">
        <v>436</v>
      </c>
      <c r="D55" s="327" t="s">
        <v>434</v>
      </c>
      <c r="E55" s="327"/>
      <c r="F55" s="326"/>
      <c r="G55" s="306"/>
      <c r="H55" s="381" t="s">
        <v>610</v>
      </c>
      <c r="I55" s="306"/>
      <c r="J55" s="378">
        <v>1718</v>
      </c>
      <c r="K55" s="377">
        <v>871</v>
      </c>
      <c r="L55" s="377">
        <v>847</v>
      </c>
      <c r="M55" s="376">
        <v>102.8</v>
      </c>
      <c r="N55" s="377">
        <v>1686</v>
      </c>
      <c r="O55" s="377">
        <v>857</v>
      </c>
      <c r="P55" s="377">
        <v>829</v>
      </c>
      <c r="Q55" s="376">
        <v>103.4</v>
      </c>
      <c r="R55" s="306"/>
    </row>
    <row r="56" spans="1:18" ht="14.25" customHeight="1">
      <c r="A56" s="327" t="s">
        <v>528</v>
      </c>
      <c r="B56" s="327" t="s">
        <v>436</v>
      </c>
      <c r="C56" s="327" t="s">
        <v>436</v>
      </c>
      <c r="D56" s="327" t="s">
        <v>434</v>
      </c>
      <c r="E56" s="327"/>
      <c r="F56" s="326"/>
      <c r="G56" s="306"/>
      <c r="H56" s="381" t="s">
        <v>609</v>
      </c>
      <c r="I56" s="306"/>
      <c r="J56" s="378">
        <v>1803</v>
      </c>
      <c r="K56" s="377">
        <v>915</v>
      </c>
      <c r="L56" s="377">
        <v>888</v>
      </c>
      <c r="M56" s="376">
        <v>103</v>
      </c>
      <c r="N56" s="377">
        <v>1772</v>
      </c>
      <c r="O56" s="377">
        <v>901</v>
      </c>
      <c r="P56" s="377">
        <v>870</v>
      </c>
      <c r="Q56" s="376">
        <v>103.6</v>
      </c>
      <c r="R56" s="306"/>
    </row>
    <row r="57" spans="1:18" ht="14.25" customHeight="1">
      <c r="A57" s="327" t="s">
        <v>528</v>
      </c>
      <c r="B57" s="327" t="s">
        <v>436</v>
      </c>
      <c r="C57" s="327" t="s">
        <v>436</v>
      </c>
      <c r="D57" s="327" t="s">
        <v>434</v>
      </c>
      <c r="E57" s="327"/>
      <c r="F57" s="326"/>
      <c r="G57" s="306"/>
      <c r="H57" s="381" t="s">
        <v>608</v>
      </c>
      <c r="I57" s="306"/>
      <c r="J57" s="378">
        <v>1886</v>
      </c>
      <c r="K57" s="377">
        <v>957</v>
      </c>
      <c r="L57" s="377">
        <v>929</v>
      </c>
      <c r="M57" s="376">
        <v>103</v>
      </c>
      <c r="N57" s="377">
        <v>1856</v>
      </c>
      <c r="O57" s="377">
        <v>944</v>
      </c>
      <c r="P57" s="377">
        <v>912</v>
      </c>
      <c r="Q57" s="376">
        <v>103.5</v>
      </c>
      <c r="R57" s="306"/>
    </row>
    <row r="58" spans="1:18" ht="14.25" customHeight="1">
      <c r="A58" s="327" t="s">
        <v>528</v>
      </c>
      <c r="B58" s="327" t="s">
        <v>436</v>
      </c>
      <c r="C58" s="327" t="s">
        <v>436</v>
      </c>
      <c r="D58" s="327" t="s">
        <v>434</v>
      </c>
      <c r="E58" s="327"/>
      <c r="F58" s="326"/>
      <c r="G58" s="306"/>
      <c r="H58" s="381" t="s">
        <v>607</v>
      </c>
      <c r="I58" s="306"/>
      <c r="J58" s="378">
        <v>1989</v>
      </c>
      <c r="K58" s="377">
        <v>1009</v>
      </c>
      <c r="L58" s="377">
        <v>980</v>
      </c>
      <c r="M58" s="376">
        <v>102.9</v>
      </c>
      <c r="N58" s="377">
        <v>1959</v>
      </c>
      <c r="O58" s="377">
        <v>997</v>
      </c>
      <c r="P58" s="377">
        <v>963</v>
      </c>
      <c r="Q58" s="376">
        <v>103.5</v>
      </c>
      <c r="R58" s="306"/>
    </row>
    <row r="59" spans="1:18" ht="14.25" customHeight="1">
      <c r="A59" s="327" t="s">
        <v>528</v>
      </c>
      <c r="B59" s="327" t="s">
        <v>436</v>
      </c>
      <c r="C59" s="327" t="s">
        <v>436</v>
      </c>
      <c r="D59" s="327" t="s">
        <v>434</v>
      </c>
      <c r="E59" s="327"/>
      <c r="F59" s="326"/>
      <c r="G59" s="306"/>
      <c r="H59" s="381" t="s">
        <v>606</v>
      </c>
      <c r="I59" s="306"/>
      <c r="J59" s="378">
        <v>2025</v>
      </c>
      <c r="K59" s="377">
        <v>1025</v>
      </c>
      <c r="L59" s="377">
        <v>999</v>
      </c>
      <c r="M59" s="376">
        <v>102.6</v>
      </c>
      <c r="N59" s="377">
        <v>1994</v>
      </c>
      <c r="O59" s="377">
        <v>1013</v>
      </c>
      <c r="P59" s="377">
        <v>982</v>
      </c>
      <c r="Q59" s="376">
        <v>103.2</v>
      </c>
      <c r="R59" s="306"/>
    </row>
    <row r="60" spans="1:18" ht="30" customHeight="1">
      <c r="A60" s="327" t="s">
        <v>528</v>
      </c>
      <c r="B60" s="327" t="s">
        <v>436</v>
      </c>
      <c r="C60" s="327" t="s">
        <v>436</v>
      </c>
      <c r="D60" s="327" t="s">
        <v>434</v>
      </c>
      <c r="E60" s="327"/>
      <c r="F60" s="326"/>
      <c r="G60" s="306"/>
      <c r="H60" s="381" t="s">
        <v>605</v>
      </c>
      <c r="I60" s="306"/>
      <c r="J60" s="378">
        <v>1986</v>
      </c>
      <c r="K60" s="377">
        <v>1007</v>
      </c>
      <c r="L60" s="377">
        <v>979</v>
      </c>
      <c r="M60" s="376">
        <v>102.9</v>
      </c>
      <c r="N60" s="377">
        <v>1955</v>
      </c>
      <c r="O60" s="377">
        <v>995</v>
      </c>
      <c r="P60" s="377">
        <v>960</v>
      </c>
      <c r="Q60" s="376">
        <v>103.6</v>
      </c>
      <c r="R60" s="306"/>
    </row>
    <row r="61" spans="1:18" ht="14.25" customHeight="1">
      <c r="A61" s="327" t="s">
        <v>528</v>
      </c>
      <c r="B61" s="327" t="s">
        <v>436</v>
      </c>
      <c r="C61" s="327" t="s">
        <v>436</v>
      </c>
      <c r="D61" s="327" t="s">
        <v>434</v>
      </c>
      <c r="E61" s="327"/>
      <c r="F61" s="326"/>
      <c r="G61" s="306"/>
      <c r="H61" s="381" t="s">
        <v>604</v>
      </c>
      <c r="I61" s="306"/>
      <c r="J61" s="378">
        <v>1935</v>
      </c>
      <c r="K61" s="377">
        <v>979</v>
      </c>
      <c r="L61" s="377">
        <v>956</v>
      </c>
      <c r="M61" s="376">
        <v>102.4</v>
      </c>
      <c r="N61" s="377">
        <v>1905</v>
      </c>
      <c r="O61" s="377">
        <v>967</v>
      </c>
      <c r="P61" s="377">
        <v>938</v>
      </c>
      <c r="Q61" s="376">
        <v>103.1</v>
      </c>
      <c r="R61" s="306"/>
    </row>
    <row r="62" spans="1:18" ht="14.25" customHeight="1">
      <c r="A62" s="327" t="s">
        <v>528</v>
      </c>
      <c r="B62" s="327" t="s">
        <v>436</v>
      </c>
      <c r="C62" s="327" t="s">
        <v>436</v>
      </c>
      <c r="D62" s="327" t="s">
        <v>434</v>
      </c>
      <c r="E62" s="327"/>
      <c r="F62" s="326"/>
      <c r="G62" s="306"/>
      <c r="H62" s="381" t="s">
        <v>603</v>
      </c>
      <c r="I62" s="306"/>
      <c r="J62" s="378">
        <v>1881</v>
      </c>
      <c r="K62" s="377">
        <v>952</v>
      </c>
      <c r="L62" s="377">
        <v>929</v>
      </c>
      <c r="M62" s="376">
        <v>102.4</v>
      </c>
      <c r="N62" s="377">
        <v>1850</v>
      </c>
      <c r="O62" s="377">
        <v>940</v>
      </c>
      <c r="P62" s="377">
        <v>911</v>
      </c>
      <c r="Q62" s="376">
        <v>103.2</v>
      </c>
      <c r="R62" s="306"/>
    </row>
    <row r="63" spans="1:18" ht="14.25" customHeight="1">
      <c r="A63" s="327" t="s">
        <v>528</v>
      </c>
      <c r="B63" s="327" t="s">
        <v>436</v>
      </c>
      <c r="C63" s="327" t="s">
        <v>436</v>
      </c>
      <c r="D63" s="327" t="s">
        <v>434</v>
      </c>
      <c r="E63" s="327"/>
      <c r="F63" s="326"/>
      <c r="G63" s="306"/>
      <c r="H63" s="381" t="s">
        <v>602</v>
      </c>
      <c r="I63" s="306"/>
      <c r="J63" s="378">
        <v>1853</v>
      </c>
      <c r="K63" s="377">
        <v>935</v>
      </c>
      <c r="L63" s="377">
        <v>918</v>
      </c>
      <c r="M63" s="376">
        <v>101.7</v>
      </c>
      <c r="N63" s="377">
        <v>1823</v>
      </c>
      <c r="O63" s="377">
        <v>923</v>
      </c>
      <c r="P63" s="377">
        <v>900</v>
      </c>
      <c r="Q63" s="376">
        <v>102.6</v>
      </c>
      <c r="R63" s="306"/>
    </row>
    <row r="64" spans="1:18" ht="14.25" customHeight="1">
      <c r="A64" s="327" t="s">
        <v>528</v>
      </c>
      <c r="B64" s="327" t="s">
        <v>436</v>
      </c>
      <c r="C64" s="327" t="s">
        <v>436</v>
      </c>
      <c r="D64" s="327" t="s">
        <v>434</v>
      </c>
      <c r="E64" s="327"/>
      <c r="F64" s="326"/>
      <c r="G64" s="306"/>
      <c r="H64" s="381" t="s">
        <v>601</v>
      </c>
      <c r="I64" s="306"/>
      <c r="J64" s="378">
        <v>1814</v>
      </c>
      <c r="K64" s="377">
        <v>914</v>
      </c>
      <c r="L64" s="377">
        <v>900</v>
      </c>
      <c r="M64" s="376">
        <v>101.5</v>
      </c>
      <c r="N64" s="377">
        <v>1785</v>
      </c>
      <c r="O64" s="377">
        <v>903</v>
      </c>
      <c r="P64" s="377">
        <v>882</v>
      </c>
      <c r="Q64" s="376">
        <v>102.3</v>
      </c>
      <c r="R64" s="306"/>
    </row>
    <row r="65" spans="1:18" ht="30" customHeight="1">
      <c r="A65" s="327" t="s">
        <v>528</v>
      </c>
      <c r="B65" s="327" t="s">
        <v>436</v>
      </c>
      <c r="C65" s="327" t="s">
        <v>436</v>
      </c>
      <c r="D65" s="327" t="s">
        <v>434</v>
      </c>
      <c r="E65" s="327"/>
      <c r="F65" s="326"/>
      <c r="G65" s="306"/>
      <c r="H65" s="381" t="s">
        <v>600</v>
      </c>
      <c r="I65" s="306"/>
      <c r="J65" s="378">
        <v>1808</v>
      </c>
      <c r="K65" s="377">
        <v>912</v>
      </c>
      <c r="L65" s="377">
        <v>896</v>
      </c>
      <c r="M65" s="376">
        <v>101.7</v>
      </c>
      <c r="N65" s="377">
        <v>1782</v>
      </c>
      <c r="O65" s="377">
        <v>902</v>
      </c>
      <c r="P65" s="377">
        <v>881</v>
      </c>
      <c r="Q65" s="376">
        <v>102.4</v>
      </c>
      <c r="R65" s="306"/>
    </row>
    <row r="66" spans="1:18" ht="14.25" customHeight="1">
      <c r="A66" s="327" t="s">
        <v>528</v>
      </c>
      <c r="B66" s="327" t="s">
        <v>436</v>
      </c>
      <c r="C66" s="327" t="s">
        <v>436</v>
      </c>
      <c r="D66" s="327" t="s">
        <v>434</v>
      </c>
      <c r="E66" s="327"/>
      <c r="F66" s="326"/>
      <c r="G66" s="306"/>
      <c r="H66" s="381" t="s">
        <v>599</v>
      </c>
      <c r="I66" s="306"/>
      <c r="J66" s="378">
        <v>1414</v>
      </c>
      <c r="K66" s="377">
        <v>711</v>
      </c>
      <c r="L66" s="377">
        <v>704</v>
      </c>
      <c r="M66" s="376">
        <v>101</v>
      </c>
      <c r="N66" s="377">
        <v>1390</v>
      </c>
      <c r="O66" s="377">
        <v>701</v>
      </c>
      <c r="P66" s="377">
        <v>689</v>
      </c>
      <c r="Q66" s="376">
        <v>101.7</v>
      </c>
      <c r="R66" s="306"/>
    </row>
    <row r="67" spans="1:18" ht="14.25" customHeight="1">
      <c r="A67" s="327" t="s">
        <v>528</v>
      </c>
      <c r="B67" s="327" t="s">
        <v>436</v>
      </c>
      <c r="C67" s="327" t="s">
        <v>436</v>
      </c>
      <c r="D67" s="327" t="s">
        <v>434</v>
      </c>
      <c r="E67" s="327"/>
      <c r="F67" s="326"/>
      <c r="G67" s="306"/>
      <c r="H67" s="381" t="s">
        <v>598</v>
      </c>
      <c r="I67" s="306"/>
      <c r="J67" s="378">
        <v>1749</v>
      </c>
      <c r="K67" s="377">
        <v>879</v>
      </c>
      <c r="L67" s="377">
        <v>870</v>
      </c>
      <c r="M67" s="376">
        <v>101</v>
      </c>
      <c r="N67" s="377">
        <v>1724</v>
      </c>
      <c r="O67" s="377">
        <v>869</v>
      </c>
      <c r="P67" s="377">
        <v>855</v>
      </c>
      <c r="Q67" s="376">
        <v>101.6</v>
      </c>
      <c r="R67" s="306"/>
    </row>
    <row r="68" spans="1:18" ht="14.25" customHeight="1">
      <c r="A68" s="327" t="s">
        <v>528</v>
      </c>
      <c r="B68" s="327" t="s">
        <v>436</v>
      </c>
      <c r="C68" s="327" t="s">
        <v>436</v>
      </c>
      <c r="D68" s="327" t="s">
        <v>434</v>
      </c>
      <c r="E68" s="327"/>
      <c r="F68" s="326"/>
      <c r="G68" s="306"/>
      <c r="H68" s="381" t="s">
        <v>597</v>
      </c>
      <c r="I68" s="306"/>
      <c r="J68" s="378">
        <v>1636</v>
      </c>
      <c r="K68" s="377">
        <v>823</v>
      </c>
      <c r="L68" s="377">
        <v>813</v>
      </c>
      <c r="M68" s="376">
        <v>101.3</v>
      </c>
      <c r="N68" s="377">
        <v>1612</v>
      </c>
      <c r="O68" s="377">
        <v>813</v>
      </c>
      <c r="P68" s="377">
        <v>799</v>
      </c>
      <c r="Q68" s="376">
        <v>101.8</v>
      </c>
      <c r="R68" s="306"/>
    </row>
    <row r="69" spans="1:18" ht="14.25" customHeight="1">
      <c r="A69" s="327" t="s">
        <v>528</v>
      </c>
      <c r="B69" s="327" t="s">
        <v>436</v>
      </c>
      <c r="C69" s="327" t="s">
        <v>436</v>
      </c>
      <c r="D69" s="327" t="s">
        <v>434</v>
      </c>
      <c r="E69" s="327"/>
      <c r="F69" s="326"/>
      <c r="G69" s="306"/>
      <c r="H69" s="381" t="s">
        <v>596</v>
      </c>
      <c r="I69" s="306"/>
      <c r="J69" s="378">
        <v>1597</v>
      </c>
      <c r="K69" s="377">
        <v>802</v>
      </c>
      <c r="L69" s="377">
        <v>795</v>
      </c>
      <c r="M69" s="376">
        <v>100.8</v>
      </c>
      <c r="N69" s="377">
        <v>1574</v>
      </c>
      <c r="O69" s="377">
        <v>792</v>
      </c>
      <c r="P69" s="377">
        <v>781</v>
      </c>
      <c r="Q69" s="376">
        <v>101.4</v>
      </c>
      <c r="R69" s="306"/>
    </row>
    <row r="70" spans="1:18" ht="30" customHeight="1">
      <c r="F70" s="306"/>
      <c r="G70" s="306"/>
      <c r="H70" s="306"/>
      <c r="I70" s="306"/>
      <c r="J70" s="415"/>
      <c r="K70" s="414"/>
      <c r="L70" s="414"/>
      <c r="M70" s="376"/>
      <c r="N70" s="414"/>
      <c r="O70" s="414"/>
      <c r="P70" s="414"/>
      <c r="Q70" s="376"/>
      <c r="R70" s="306"/>
    </row>
    <row r="71" spans="1:18" ht="5.25" customHeight="1">
      <c r="G71" s="306"/>
      <c r="H71" s="308"/>
      <c r="I71" s="308"/>
      <c r="J71" s="387"/>
      <c r="K71" s="413"/>
      <c r="L71" s="413"/>
      <c r="M71" s="413"/>
      <c r="N71" s="413"/>
      <c r="O71" s="413"/>
      <c r="P71" s="413"/>
      <c r="Q71" s="413"/>
      <c r="R71" s="306"/>
    </row>
    <row r="72" spans="1:18" ht="6" customHeight="1">
      <c r="G72" s="306"/>
      <c r="H72" s="306"/>
      <c r="I72" s="349"/>
      <c r="J72" s="394"/>
      <c r="K72" s="380"/>
      <c r="L72" s="380"/>
      <c r="M72" s="380"/>
      <c r="N72" s="380"/>
      <c r="O72" s="380"/>
      <c r="P72" s="380"/>
      <c r="Q72" s="380"/>
      <c r="R72" s="306"/>
    </row>
    <row r="73" spans="1:18" ht="13.5" customHeight="1">
      <c r="F73" s="374"/>
      <c r="G73" s="306"/>
      <c r="H73" s="306" t="s">
        <v>595</v>
      </c>
      <c r="I73" s="306"/>
      <c r="J73" s="380"/>
      <c r="K73" s="380"/>
      <c r="L73" s="380"/>
      <c r="M73" s="380"/>
      <c r="N73" s="380"/>
      <c r="O73" s="380"/>
      <c r="P73" s="380"/>
      <c r="Q73" s="380"/>
      <c r="R73" s="306"/>
    </row>
    <row r="74" spans="1:18">
      <c r="F74" s="306"/>
      <c r="G74" s="306"/>
      <c r="H74" s="306"/>
      <c r="I74" s="306"/>
      <c r="J74" s="306"/>
      <c r="K74" s="306"/>
      <c r="L74" s="306"/>
      <c r="M74" s="373"/>
      <c r="N74" s="306"/>
      <c r="O74" s="306"/>
      <c r="P74" s="306"/>
      <c r="Q74" s="373"/>
      <c r="R74" s="306"/>
    </row>
    <row r="75" spans="1:18" s="306" customFormat="1">
      <c r="A75" s="371"/>
      <c r="B75" s="371"/>
      <c r="C75" s="371"/>
      <c r="D75" s="371"/>
      <c r="E75" s="371"/>
      <c r="M75" s="373"/>
      <c r="Q75" s="373"/>
    </row>
    <row r="76" spans="1:18" ht="18.75">
      <c r="F76" s="340"/>
      <c r="G76" s="306"/>
      <c r="H76" s="412" t="s">
        <v>594</v>
      </c>
      <c r="I76" s="411"/>
      <c r="J76" s="410"/>
      <c r="K76" s="410"/>
      <c r="L76" s="410"/>
      <c r="M76" s="410"/>
      <c r="N76" s="410"/>
      <c r="O76" s="380"/>
      <c r="P76" s="380"/>
      <c r="Q76" s="380"/>
      <c r="R76" s="306"/>
    </row>
    <row r="77" spans="1:18" ht="18.75">
      <c r="F77" s="340"/>
      <c r="G77" s="306"/>
      <c r="H77" s="409" t="s">
        <v>593</v>
      </c>
      <c r="I77" s="306"/>
      <c r="J77" s="380"/>
      <c r="K77" s="380"/>
      <c r="L77" s="380"/>
      <c r="M77" s="380"/>
      <c r="N77" s="380"/>
      <c r="O77" s="380"/>
      <c r="P77" s="380"/>
      <c r="Q77" s="380"/>
      <c r="R77" s="306"/>
    </row>
    <row r="78" spans="1:18" ht="13.5" customHeight="1">
      <c r="F78" s="340"/>
      <c r="G78" s="306"/>
      <c r="H78" s="361"/>
      <c r="I78" s="306"/>
      <c r="J78" s="380"/>
      <c r="K78" s="380"/>
      <c r="L78" s="380"/>
      <c r="M78" s="380"/>
      <c r="N78" s="380"/>
      <c r="O78" s="380"/>
      <c r="P78" s="380"/>
      <c r="Q78" s="380"/>
      <c r="R78" s="306"/>
    </row>
    <row r="79" spans="1:18">
      <c r="F79" s="340"/>
      <c r="G79" s="306"/>
      <c r="H79" s="306"/>
      <c r="I79" s="306"/>
      <c r="J79" s="380"/>
      <c r="K79" s="380"/>
      <c r="L79" s="380"/>
      <c r="M79" s="380"/>
      <c r="N79" s="380"/>
      <c r="O79" s="380"/>
      <c r="P79" s="380"/>
      <c r="Q79" s="380"/>
      <c r="R79" s="306"/>
    </row>
    <row r="80" spans="1:18" ht="15.75">
      <c r="F80" s="340"/>
      <c r="G80" s="306"/>
      <c r="H80" s="306"/>
      <c r="I80" s="306"/>
      <c r="J80" s="380"/>
      <c r="K80" s="380"/>
      <c r="L80" s="380"/>
      <c r="M80" s="380"/>
      <c r="N80" s="380"/>
      <c r="O80" s="380"/>
      <c r="P80" s="380"/>
      <c r="Q80" s="408" t="s">
        <v>592</v>
      </c>
      <c r="R80" s="306"/>
    </row>
    <row r="81" spans="1:18" ht="5.25" customHeight="1">
      <c r="F81" s="340"/>
      <c r="G81" s="306"/>
      <c r="H81" s="306"/>
      <c r="I81" s="306"/>
      <c r="J81" s="380"/>
      <c r="K81" s="380"/>
      <c r="L81" s="380"/>
      <c r="M81" s="380"/>
      <c r="N81" s="380"/>
      <c r="O81" s="380"/>
      <c r="P81" s="380"/>
      <c r="Q81" s="407"/>
      <c r="R81" s="306"/>
    </row>
    <row r="82" spans="1:18">
      <c r="F82" s="340"/>
      <c r="G82" s="306"/>
      <c r="H82" s="358"/>
      <c r="I82" s="358"/>
      <c r="J82" s="403"/>
      <c r="K82" s="401"/>
      <c r="L82" s="401"/>
      <c r="M82" s="401"/>
      <c r="N82" s="403"/>
      <c r="O82" s="401"/>
      <c r="P82" s="401"/>
      <c r="Q82" s="401"/>
      <c r="R82" s="306"/>
    </row>
    <row r="83" spans="1:18" ht="15">
      <c r="F83" s="340"/>
      <c r="G83" s="306"/>
      <c r="H83" s="349"/>
      <c r="I83" s="349"/>
      <c r="J83" s="406" t="s">
        <v>591</v>
      </c>
      <c r="K83" s="404"/>
      <c r="L83" s="405" t="s">
        <v>590</v>
      </c>
      <c r="M83" s="404"/>
      <c r="N83" s="406" t="s">
        <v>589</v>
      </c>
      <c r="O83" s="404"/>
      <c r="P83" s="405" t="s">
        <v>588</v>
      </c>
      <c r="Q83" s="404"/>
      <c r="R83" s="306"/>
    </row>
    <row r="84" spans="1:18">
      <c r="F84" s="340"/>
      <c r="G84" s="306"/>
      <c r="H84" s="355"/>
      <c r="I84" s="348"/>
      <c r="J84" s="396"/>
      <c r="K84" s="394"/>
      <c r="L84" s="394"/>
      <c r="M84" s="394"/>
      <c r="N84" s="396"/>
      <c r="O84" s="394"/>
      <c r="P84" s="394"/>
      <c r="Q84" s="394"/>
      <c r="R84" s="306"/>
    </row>
    <row r="85" spans="1:18">
      <c r="F85" s="340"/>
      <c r="G85" s="306"/>
      <c r="H85" s="355" t="s">
        <v>587</v>
      </c>
      <c r="I85" s="348"/>
      <c r="J85" s="403"/>
      <c r="K85" s="402"/>
      <c r="L85" s="402"/>
      <c r="M85" s="401"/>
      <c r="N85" s="403"/>
      <c r="O85" s="402"/>
      <c r="P85" s="402"/>
      <c r="Q85" s="401"/>
      <c r="R85" s="306"/>
    </row>
    <row r="86" spans="1:18">
      <c r="F86" s="340"/>
      <c r="G86" s="306"/>
      <c r="H86" s="349"/>
      <c r="I86" s="349"/>
      <c r="J86" s="400" t="s">
        <v>586</v>
      </c>
      <c r="K86" s="399" t="s">
        <v>124</v>
      </c>
      <c r="L86" s="399" t="s">
        <v>125</v>
      </c>
      <c r="M86" s="398" t="s">
        <v>585</v>
      </c>
      <c r="N86" s="400" t="s">
        <v>586</v>
      </c>
      <c r="O86" s="399" t="s">
        <v>124</v>
      </c>
      <c r="P86" s="399" t="s">
        <v>125</v>
      </c>
      <c r="Q86" s="398" t="s">
        <v>585</v>
      </c>
      <c r="R86" s="306"/>
    </row>
    <row r="87" spans="1:18" ht="15">
      <c r="F87" s="340"/>
      <c r="G87" s="306"/>
      <c r="H87" s="356" t="s">
        <v>584</v>
      </c>
      <c r="I87" s="397"/>
      <c r="J87" s="396"/>
      <c r="K87" s="395"/>
      <c r="L87" s="395"/>
      <c r="M87" s="394"/>
      <c r="N87" s="396"/>
      <c r="O87" s="395"/>
      <c r="P87" s="395"/>
      <c r="Q87" s="394"/>
      <c r="R87" s="306"/>
    </row>
    <row r="88" spans="1:18" ht="13.5" customHeight="1">
      <c r="F88" s="340"/>
      <c r="G88" s="306"/>
      <c r="H88" s="349"/>
      <c r="I88" s="349"/>
      <c r="J88" s="392" t="s">
        <v>583</v>
      </c>
      <c r="K88" s="391" t="s">
        <v>582</v>
      </c>
      <c r="L88" s="391" t="s">
        <v>581</v>
      </c>
      <c r="M88" s="393" t="s">
        <v>580</v>
      </c>
      <c r="N88" s="392" t="s">
        <v>583</v>
      </c>
      <c r="O88" s="391" t="s">
        <v>582</v>
      </c>
      <c r="P88" s="391" t="s">
        <v>581</v>
      </c>
      <c r="Q88" s="393" t="s">
        <v>580</v>
      </c>
      <c r="R88" s="306"/>
    </row>
    <row r="89" spans="1:18" ht="14.25" customHeight="1">
      <c r="F89" s="340"/>
      <c r="G89" s="306"/>
      <c r="H89" s="349"/>
      <c r="I89" s="349"/>
      <c r="J89" s="392"/>
      <c r="K89" s="391"/>
      <c r="L89" s="391"/>
      <c r="M89" s="388" t="s">
        <v>579</v>
      </c>
      <c r="N89" s="390"/>
      <c r="O89" s="389"/>
      <c r="P89" s="389"/>
      <c r="Q89" s="388" t="s">
        <v>579</v>
      </c>
      <c r="R89" s="306"/>
    </row>
    <row r="90" spans="1:18" ht="5.25" customHeight="1">
      <c r="F90" s="340"/>
      <c r="G90" s="306"/>
      <c r="H90" s="308"/>
      <c r="I90" s="308"/>
      <c r="J90" s="387"/>
      <c r="K90" s="386"/>
      <c r="L90" s="386"/>
      <c r="M90" s="385"/>
      <c r="N90" s="387"/>
      <c r="O90" s="386"/>
      <c r="P90" s="386"/>
      <c r="Q90" s="385"/>
      <c r="R90" s="306"/>
    </row>
    <row r="91" spans="1:18" ht="30" customHeight="1">
      <c r="F91" s="306"/>
      <c r="G91" s="306"/>
      <c r="H91" s="358"/>
      <c r="I91" s="353"/>
      <c r="J91" s="384"/>
      <c r="K91" s="383"/>
      <c r="L91" s="383"/>
      <c r="M91" s="383"/>
      <c r="N91" s="383"/>
      <c r="O91" s="383"/>
      <c r="P91" s="383"/>
      <c r="Q91" s="383"/>
      <c r="R91" s="306"/>
    </row>
    <row r="92" spans="1:18" ht="30" customHeight="1">
      <c r="A92" s="327" t="s">
        <v>528</v>
      </c>
      <c r="B92" s="327" t="s">
        <v>436</v>
      </c>
      <c r="C92" s="327" t="s">
        <v>436</v>
      </c>
      <c r="D92" s="327" t="s">
        <v>434</v>
      </c>
      <c r="E92" s="327"/>
      <c r="F92" s="326"/>
      <c r="G92" s="306"/>
      <c r="H92" s="382" t="s">
        <v>578</v>
      </c>
      <c r="I92" s="320" t="s">
        <v>441</v>
      </c>
      <c r="J92" s="378">
        <v>1545</v>
      </c>
      <c r="K92" s="377">
        <v>775</v>
      </c>
      <c r="L92" s="377">
        <v>770</v>
      </c>
      <c r="M92" s="376">
        <v>100.6</v>
      </c>
      <c r="N92" s="377">
        <v>1524</v>
      </c>
      <c r="O92" s="377">
        <v>766</v>
      </c>
      <c r="P92" s="377">
        <v>758</v>
      </c>
      <c r="Q92" s="376">
        <v>101</v>
      </c>
      <c r="R92" s="306"/>
    </row>
    <row r="93" spans="1:18" ht="14.25" customHeight="1">
      <c r="A93" s="327" t="s">
        <v>528</v>
      </c>
      <c r="B93" s="327" t="s">
        <v>436</v>
      </c>
      <c r="C93" s="327" t="s">
        <v>436</v>
      </c>
      <c r="D93" s="327" t="s">
        <v>434</v>
      </c>
      <c r="E93" s="327"/>
      <c r="F93" s="326"/>
      <c r="G93" s="306"/>
      <c r="H93" s="381" t="s">
        <v>577</v>
      </c>
      <c r="I93" s="306"/>
      <c r="J93" s="378">
        <v>1521</v>
      </c>
      <c r="K93" s="377">
        <v>762</v>
      </c>
      <c r="L93" s="377">
        <v>758</v>
      </c>
      <c r="M93" s="376">
        <v>100.5</v>
      </c>
      <c r="N93" s="377">
        <v>1502</v>
      </c>
      <c r="O93" s="377">
        <v>754</v>
      </c>
      <c r="P93" s="377">
        <v>747</v>
      </c>
      <c r="Q93" s="376">
        <v>100.9</v>
      </c>
      <c r="R93" s="306"/>
    </row>
    <row r="94" spans="1:18" ht="14.25" customHeight="1">
      <c r="A94" s="327" t="s">
        <v>528</v>
      </c>
      <c r="B94" s="327" t="s">
        <v>436</v>
      </c>
      <c r="C94" s="327" t="s">
        <v>436</v>
      </c>
      <c r="D94" s="327" t="s">
        <v>434</v>
      </c>
      <c r="E94" s="327"/>
      <c r="F94" s="326"/>
      <c r="G94" s="306"/>
      <c r="H94" s="381" t="s">
        <v>576</v>
      </c>
      <c r="I94" s="306"/>
      <c r="J94" s="378">
        <v>1533</v>
      </c>
      <c r="K94" s="377">
        <v>767</v>
      </c>
      <c r="L94" s="377">
        <v>766</v>
      </c>
      <c r="M94" s="376">
        <v>100.2</v>
      </c>
      <c r="N94" s="377">
        <v>1515</v>
      </c>
      <c r="O94" s="377">
        <v>760</v>
      </c>
      <c r="P94" s="377">
        <v>755</v>
      </c>
      <c r="Q94" s="376">
        <v>100.6</v>
      </c>
      <c r="R94" s="306"/>
    </row>
    <row r="95" spans="1:18" ht="14.25" customHeight="1">
      <c r="A95" s="327" t="s">
        <v>528</v>
      </c>
      <c r="B95" s="327" t="s">
        <v>436</v>
      </c>
      <c r="C95" s="327" t="s">
        <v>436</v>
      </c>
      <c r="D95" s="327" t="s">
        <v>434</v>
      </c>
      <c r="E95" s="327"/>
      <c r="F95" s="326"/>
      <c r="G95" s="306"/>
      <c r="H95" s="381" t="s">
        <v>575</v>
      </c>
      <c r="I95" s="306"/>
      <c r="J95" s="378">
        <v>1560</v>
      </c>
      <c r="K95" s="377">
        <v>779</v>
      </c>
      <c r="L95" s="377">
        <v>781</v>
      </c>
      <c r="M95" s="376">
        <v>99.8</v>
      </c>
      <c r="N95" s="377">
        <v>1543</v>
      </c>
      <c r="O95" s="377">
        <v>772</v>
      </c>
      <c r="P95" s="377">
        <v>771</v>
      </c>
      <c r="Q95" s="376">
        <v>100.1</v>
      </c>
      <c r="R95" s="306"/>
    </row>
    <row r="96" spans="1:18" ht="14.25" customHeight="1">
      <c r="A96" s="327" t="s">
        <v>528</v>
      </c>
      <c r="B96" s="327" t="s">
        <v>436</v>
      </c>
      <c r="C96" s="327" t="s">
        <v>436</v>
      </c>
      <c r="D96" s="327" t="s">
        <v>434</v>
      </c>
      <c r="E96" s="327"/>
      <c r="F96" s="326"/>
      <c r="G96" s="306"/>
      <c r="H96" s="381" t="s">
        <v>574</v>
      </c>
      <c r="I96" s="306"/>
      <c r="J96" s="378">
        <v>1519</v>
      </c>
      <c r="K96" s="377">
        <v>757</v>
      </c>
      <c r="L96" s="377">
        <v>763</v>
      </c>
      <c r="M96" s="376">
        <v>99.2</v>
      </c>
      <c r="N96" s="377">
        <v>1503</v>
      </c>
      <c r="O96" s="377">
        <v>750</v>
      </c>
      <c r="P96" s="377">
        <v>753</v>
      </c>
      <c r="Q96" s="376">
        <v>99.6</v>
      </c>
      <c r="R96" s="306"/>
    </row>
    <row r="97" spans="1:18" ht="30" customHeight="1">
      <c r="A97" s="327" t="s">
        <v>528</v>
      </c>
      <c r="B97" s="327" t="s">
        <v>436</v>
      </c>
      <c r="C97" s="327" t="s">
        <v>436</v>
      </c>
      <c r="D97" s="327" t="s">
        <v>434</v>
      </c>
      <c r="E97" s="327"/>
      <c r="F97" s="326"/>
      <c r="G97" s="306"/>
      <c r="H97" s="381" t="s">
        <v>573</v>
      </c>
      <c r="I97" s="306"/>
      <c r="J97" s="378">
        <v>1478</v>
      </c>
      <c r="K97" s="377">
        <v>736</v>
      </c>
      <c r="L97" s="377">
        <v>742</v>
      </c>
      <c r="M97" s="376">
        <v>99.1</v>
      </c>
      <c r="N97" s="377">
        <v>1462</v>
      </c>
      <c r="O97" s="377">
        <v>729</v>
      </c>
      <c r="P97" s="377">
        <v>733</v>
      </c>
      <c r="Q97" s="376">
        <v>99.4</v>
      </c>
      <c r="R97" s="306"/>
    </row>
    <row r="98" spans="1:18" ht="14.25" customHeight="1">
      <c r="A98" s="327" t="s">
        <v>528</v>
      </c>
      <c r="B98" s="327" t="s">
        <v>436</v>
      </c>
      <c r="C98" s="327" t="s">
        <v>436</v>
      </c>
      <c r="D98" s="327" t="s">
        <v>434</v>
      </c>
      <c r="E98" s="327"/>
      <c r="F98" s="326"/>
      <c r="G98" s="306"/>
      <c r="H98" s="381" t="s">
        <v>572</v>
      </c>
      <c r="I98" s="306"/>
      <c r="J98" s="378">
        <v>1552</v>
      </c>
      <c r="K98" s="377">
        <v>772</v>
      </c>
      <c r="L98" s="377">
        <v>780</v>
      </c>
      <c r="M98" s="376">
        <v>98.9</v>
      </c>
      <c r="N98" s="377">
        <v>1538</v>
      </c>
      <c r="O98" s="377">
        <v>766</v>
      </c>
      <c r="P98" s="377">
        <v>772</v>
      </c>
      <c r="Q98" s="376">
        <v>99.2</v>
      </c>
      <c r="R98" s="306"/>
    </row>
    <row r="99" spans="1:18" ht="14.25" customHeight="1">
      <c r="A99" s="327" t="s">
        <v>528</v>
      </c>
      <c r="B99" s="327" t="s">
        <v>436</v>
      </c>
      <c r="C99" s="327" t="s">
        <v>436</v>
      </c>
      <c r="D99" s="327" t="s">
        <v>434</v>
      </c>
      <c r="E99" s="327"/>
      <c r="F99" s="326"/>
      <c r="G99" s="306"/>
      <c r="H99" s="381" t="s">
        <v>571</v>
      </c>
      <c r="I99" s="306"/>
      <c r="J99" s="378">
        <v>1606</v>
      </c>
      <c r="K99" s="377">
        <v>799</v>
      </c>
      <c r="L99" s="377">
        <v>808</v>
      </c>
      <c r="M99" s="376">
        <v>98.9</v>
      </c>
      <c r="N99" s="377">
        <v>1591</v>
      </c>
      <c r="O99" s="377">
        <v>792</v>
      </c>
      <c r="P99" s="377">
        <v>799</v>
      </c>
      <c r="Q99" s="376">
        <v>99.1</v>
      </c>
      <c r="R99" s="306"/>
    </row>
    <row r="100" spans="1:18" ht="14.25" customHeight="1">
      <c r="A100" s="327" t="s">
        <v>528</v>
      </c>
      <c r="B100" s="327" t="s">
        <v>436</v>
      </c>
      <c r="C100" s="327" t="s">
        <v>436</v>
      </c>
      <c r="D100" s="327" t="s">
        <v>434</v>
      </c>
      <c r="E100" s="327"/>
      <c r="F100" s="326"/>
      <c r="G100" s="306"/>
      <c r="H100" s="381" t="s">
        <v>570</v>
      </c>
      <c r="I100" s="306"/>
      <c r="J100" s="378">
        <v>1608</v>
      </c>
      <c r="K100" s="377">
        <v>798</v>
      </c>
      <c r="L100" s="377">
        <v>810</v>
      </c>
      <c r="M100" s="376">
        <v>98.5</v>
      </c>
      <c r="N100" s="377">
        <v>1594</v>
      </c>
      <c r="O100" s="377">
        <v>792</v>
      </c>
      <c r="P100" s="377">
        <v>803</v>
      </c>
      <c r="Q100" s="376">
        <v>98.6</v>
      </c>
      <c r="R100" s="306"/>
    </row>
    <row r="101" spans="1:18" ht="14.25" customHeight="1">
      <c r="A101" s="327" t="s">
        <v>528</v>
      </c>
      <c r="B101" s="327" t="s">
        <v>436</v>
      </c>
      <c r="C101" s="327" t="s">
        <v>436</v>
      </c>
      <c r="D101" s="327" t="s">
        <v>434</v>
      </c>
      <c r="E101" s="327"/>
      <c r="F101" s="326"/>
      <c r="G101" s="306"/>
      <c r="H101" s="381" t="s">
        <v>569</v>
      </c>
      <c r="I101" s="306"/>
      <c r="J101" s="378">
        <v>1709</v>
      </c>
      <c r="K101" s="377">
        <v>844</v>
      </c>
      <c r="L101" s="377">
        <v>865</v>
      </c>
      <c r="M101" s="376">
        <v>97.6</v>
      </c>
      <c r="N101" s="377">
        <v>1697</v>
      </c>
      <c r="O101" s="377">
        <v>838</v>
      </c>
      <c r="P101" s="377">
        <v>858</v>
      </c>
      <c r="Q101" s="376">
        <v>97.7</v>
      </c>
      <c r="R101" s="306"/>
    </row>
    <row r="102" spans="1:18" ht="30" customHeight="1">
      <c r="A102" s="327" t="s">
        <v>528</v>
      </c>
      <c r="B102" s="327" t="s">
        <v>436</v>
      </c>
      <c r="C102" s="327" t="s">
        <v>436</v>
      </c>
      <c r="D102" s="327" t="s">
        <v>434</v>
      </c>
      <c r="E102" s="327"/>
      <c r="F102" s="326"/>
      <c r="G102" s="306"/>
      <c r="H102" s="371" t="s">
        <v>568</v>
      </c>
      <c r="I102" s="306"/>
      <c r="J102" s="378">
        <v>1803</v>
      </c>
      <c r="K102" s="377">
        <v>889</v>
      </c>
      <c r="L102" s="377">
        <v>915</v>
      </c>
      <c r="M102" s="376">
        <v>97.2</v>
      </c>
      <c r="N102" s="377">
        <v>1791</v>
      </c>
      <c r="O102" s="377">
        <v>883</v>
      </c>
      <c r="P102" s="377">
        <v>908</v>
      </c>
      <c r="Q102" s="376">
        <v>97.2</v>
      </c>
      <c r="R102" s="306"/>
    </row>
    <row r="103" spans="1:18" ht="14.25" customHeight="1">
      <c r="A103" s="327" t="s">
        <v>528</v>
      </c>
      <c r="B103" s="327" t="s">
        <v>436</v>
      </c>
      <c r="C103" s="327" t="s">
        <v>436</v>
      </c>
      <c r="D103" s="327" t="s">
        <v>434</v>
      </c>
      <c r="E103" s="327"/>
      <c r="F103" s="326"/>
      <c r="G103" s="306"/>
      <c r="H103" s="371" t="s">
        <v>567</v>
      </c>
      <c r="I103" s="306"/>
      <c r="J103" s="378">
        <v>1912</v>
      </c>
      <c r="K103" s="377">
        <v>941</v>
      </c>
      <c r="L103" s="377">
        <v>971</v>
      </c>
      <c r="M103" s="376">
        <v>96.9</v>
      </c>
      <c r="N103" s="377">
        <v>1900</v>
      </c>
      <c r="O103" s="377">
        <v>935</v>
      </c>
      <c r="P103" s="377">
        <v>965</v>
      </c>
      <c r="Q103" s="376">
        <v>96.9</v>
      </c>
      <c r="R103" s="306"/>
    </row>
    <row r="104" spans="1:18" ht="14.25" customHeight="1">
      <c r="A104" s="327" t="s">
        <v>528</v>
      </c>
      <c r="B104" s="327" t="s">
        <v>436</v>
      </c>
      <c r="C104" s="327" t="s">
        <v>436</v>
      </c>
      <c r="D104" s="327" t="s">
        <v>434</v>
      </c>
      <c r="E104" s="327"/>
      <c r="F104" s="326"/>
      <c r="G104" s="306"/>
      <c r="H104" s="371" t="s">
        <v>566</v>
      </c>
      <c r="I104" s="306"/>
      <c r="J104" s="378">
        <v>2055</v>
      </c>
      <c r="K104" s="377">
        <v>1009</v>
      </c>
      <c r="L104" s="377">
        <v>1047</v>
      </c>
      <c r="M104" s="376">
        <v>96.4</v>
      </c>
      <c r="N104" s="377">
        <v>2044</v>
      </c>
      <c r="O104" s="377">
        <v>1003</v>
      </c>
      <c r="P104" s="377">
        <v>1041</v>
      </c>
      <c r="Q104" s="376">
        <v>96.4</v>
      </c>
      <c r="R104" s="306"/>
    </row>
    <row r="105" spans="1:18" ht="14.25" customHeight="1">
      <c r="A105" s="327" t="s">
        <v>528</v>
      </c>
      <c r="B105" s="327" t="s">
        <v>436</v>
      </c>
      <c r="C105" s="327" t="s">
        <v>436</v>
      </c>
      <c r="D105" s="327" t="s">
        <v>434</v>
      </c>
      <c r="E105" s="327"/>
      <c r="F105" s="326"/>
      <c r="G105" s="306"/>
      <c r="H105" s="371" t="s">
        <v>565</v>
      </c>
      <c r="I105" s="306"/>
      <c r="J105" s="378">
        <v>2248</v>
      </c>
      <c r="K105" s="377">
        <v>1100</v>
      </c>
      <c r="L105" s="377">
        <v>1148</v>
      </c>
      <c r="M105" s="376">
        <v>95.9</v>
      </c>
      <c r="N105" s="377">
        <v>2236</v>
      </c>
      <c r="O105" s="377">
        <v>1095</v>
      </c>
      <c r="P105" s="377">
        <v>1142</v>
      </c>
      <c r="Q105" s="376">
        <v>95.9</v>
      </c>
      <c r="R105" s="306"/>
    </row>
    <row r="106" spans="1:18" ht="14.25" customHeight="1">
      <c r="A106" s="327" t="s">
        <v>528</v>
      </c>
      <c r="B106" s="327" t="s">
        <v>436</v>
      </c>
      <c r="C106" s="327" t="s">
        <v>436</v>
      </c>
      <c r="D106" s="327" t="s">
        <v>434</v>
      </c>
      <c r="E106" s="327"/>
      <c r="F106" s="326"/>
      <c r="G106" s="306"/>
      <c r="H106" s="371" t="s">
        <v>564</v>
      </c>
      <c r="I106" s="306"/>
      <c r="J106" s="378">
        <v>2228</v>
      </c>
      <c r="K106" s="377">
        <v>1087</v>
      </c>
      <c r="L106" s="377">
        <v>1141</v>
      </c>
      <c r="M106" s="376">
        <v>95.2</v>
      </c>
      <c r="N106" s="377">
        <v>2217</v>
      </c>
      <c r="O106" s="377">
        <v>1081</v>
      </c>
      <c r="P106" s="377">
        <v>1135</v>
      </c>
      <c r="Q106" s="376">
        <v>95.3</v>
      </c>
      <c r="R106" s="306"/>
    </row>
    <row r="107" spans="1:18" ht="30" customHeight="1">
      <c r="A107" s="327" t="s">
        <v>528</v>
      </c>
      <c r="B107" s="327" t="s">
        <v>436</v>
      </c>
      <c r="C107" s="327" t="s">
        <v>436</v>
      </c>
      <c r="D107" s="327" t="s">
        <v>434</v>
      </c>
      <c r="E107" s="327"/>
      <c r="F107" s="326"/>
      <c r="G107" s="306"/>
      <c r="H107" s="371" t="s">
        <v>563</v>
      </c>
      <c r="I107" s="306"/>
      <c r="J107" s="378">
        <v>2114</v>
      </c>
      <c r="K107" s="377">
        <v>1029</v>
      </c>
      <c r="L107" s="377">
        <v>1084</v>
      </c>
      <c r="M107" s="376">
        <v>94.9</v>
      </c>
      <c r="N107" s="377">
        <v>2103</v>
      </c>
      <c r="O107" s="377">
        <v>1024</v>
      </c>
      <c r="P107" s="377">
        <v>1079</v>
      </c>
      <c r="Q107" s="376">
        <v>94.9</v>
      </c>
      <c r="R107" s="306"/>
    </row>
    <row r="108" spans="1:18" ht="14.25" customHeight="1">
      <c r="A108" s="327" t="s">
        <v>528</v>
      </c>
      <c r="B108" s="327" t="s">
        <v>436</v>
      </c>
      <c r="C108" s="327" t="s">
        <v>436</v>
      </c>
      <c r="D108" s="327" t="s">
        <v>434</v>
      </c>
      <c r="E108" s="327"/>
      <c r="F108" s="326"/>
      <c r="G108" s="306"/>
      <c r="H108" s="371" t="s">
        <v>562</v>
      </c>
      <c r="I108" s="306"/>
      <c r="J108" s="378">
        <v>1319</v>
      </c>
      <c r="K108" s="377">
        <v>637</v>
      </c>
      <c r="L108" s="377">
        <v>682</v>
      </c>
      <c r="M108" s="376">
        <v>93.5</v>
      </c>
      <c r="N108" s="377">
        <v>1310</v>
      </c>
      <c r="O108" s="377">
        <v>633</v>
      </c>
      <c r="P108" s="377">
        <v>677</v>
      </c>
      <c r="Q108" s="376">
        <v>93.5</v>
      </c>
      <c r="R108" s="306"/>
    </row>
    <row r="109" spans="1:18" ht="14.25" customHeight="1">
      <c r="A109" s="327" t="s">
        <v>528</v>
      </c>
      <c r="B109" s="327" t="s">
        <v>436</v>
      </c>
      <c r="C109" s="327" t="s">
        <v>436</v>
      </c>
      <c r="D109" s="327" t="s">
        <v>434</v>
      </c>
      <c r="E109" s="327"/>
      <c r="F109" s="326"/>
      <c r="G109" s="306"/>
      <c r="H109" s="371" t="s">
        <v>561</v>
      </c>
      <c r="I109" s="306"/>
      <c r="J109" s="378">
        <v>1411</v>
      </c>
      <c r="K109" s="377">
        <v>674</v>
      </c>
      <c r="L109" s="377">
        <v>737</v>
      </c>
      <c r="M109" s="376">
        <v>91.5</v>
      </c>
      <c r="N109" s="377">
        <v>1402</v>
      </c>
      <c r="O109" s="377">
        <v>670</v>
      </c>
      <c r="P109" s="377">
        <v>732</v>
      </c>
      <c r="Q109" s="376">
        <v>91.5</v>
      </c>
      <c r="R109" s="306"/>
    </row>
    <row r="110" spans="1:18" ht="14.25" customHeight="1">
      <c r="A110" s="327" t="s">
        <v>528</v>
      </c>
      <c r="B110" s="327" t="s">
        <v>436</v>
      </c>
      <c r="C110" s="327" t="s">
        <v>436</v>
      </c>
      <c r="D110" s="327" t="s">
        <v>434</v>
      </c>
      <c r="E110" s="327"/>
      <c r="F110" s="326"/>
      <c r="G110" s="306"/>
      <c r="H110" s="371" t="s">
        <v>560</v>
      </c>
      <c r="I110" s="306"/>
      <c r="J110" s="378">
        <v>1710</v>
      </c>
      <c r="K110" s="377">
        <v>813</v>
      </c>
      <c r="L110" s="377">
        <v>898</v>
      </c>
      <c r="M110" s="376">
        <v>90.5</v>
      </c>
      <c r="N110" s="377">
        <v>1702</v>
      </c>
      <c r="O110" s="377">
        <v>809</v>
      </c>
      <c r="P110" s="377">
        <v>893</v>
      </c>
      <c r="Q110" s="376">
        <v>90.5</v>
      </c>
      <c r="R110" s="306"/>
    </row>
    <row r="111" spans="1:18" ht="14.25" customHeight="1">
      <c r="A111" s="327" t="s">
        <v>528</v>
      </c>
      <c r="B111" s="327" t="s">
        <v>436</v>
      </c>
      <c r="C111" s="327" t="s">
        <v>436</v>
      </c>
      <c r="D111" s="327" t="s">
        <v>434</v>
      </c>
      <c r="E111" s="327"/>
      <c r="F111" s="326"/>
      <c r="G111" s="306"/>
      <c r="H111" s="371" t="s">
        <v>559</v>
      </c>
      <c r="I111" s="306"/>
      <c r="J111" s="378">
        <v>1651</v>
      </c>
      <c r="K111" s="377">
        <v>781</v>
      </c>
      <c r="L111" s="377">
        <v>869</v>
      </c>
      <c r="M111" s="376">
        <v>89.9</v>
      </c>
      <c r="N111" s="377">
        <v>1643</v>
      </c>
      <c r="O111" s="377">
        <v>778</v>
      </c>
      <c r="P111" s="377">
        <v>865</v>
      </c>
      <c r="Q111" s="376">
        <v>89.9</v>
      </c>
      <c r="R111" s="306"/>
    </row>
    <row r="112" spans="1:18" ht="30" customHeight="1">
      <c r="A112" s="327" t="s">
        <v>528</v>
      </c>
      <c r="B112" s="327" t="s">
        <v>436</v>
      </c>
      <c r="C112" s="327" t="s">
        <v>436</v>
      </c>
      <c r="D112" s="327" t="s">
        <v>434</v>
      </c>
      <c r="E112" s="327"/>
      <c r="F112" s="326"/>
      <c r="G112" s="306"/>
      <c r="H112" s="371" t="s">
        <v>558</v>
      </c>
      <c r="I112" s="306"/>
      <c r="J112" s="378">
        <v>1687</v>
      </c>
      <c r="K112" s="377">
        <v>795</v>
      </c>
      <c r="L112" s="377">
        <v>892</v>
      </c>
      <c r="M112" s="376">
        <v>89.1</v>
      </c>
      <c r="N112" s="377">
        <v>1679</v>
      </c>
      <c r="O112" s="377">
        <v>792</v>
      </c>
      <c r="P112" s="377">
        <v>888</v>
      </c>
      <c r="Q112" s="376">
        <v>89.2</v>
      </c>
      <c r="R112" s="306"/>
    </row>
    <row r="113" spans="1:18" ht="14.25" customHeight="1">
      <c r="A113" s="327" t="s">
        <v>528</v>
      </c>
      <c r="B113" s="327" t="s">
        <v>436</v>
      </c>
      <c r="C113" s="327" t="s">
        <v>436</v>
      </c>
      <c r="D113" s="327" t="s">
        <v>434</v>
      </c>
      <c r="E113" s="327"/>
      <c r="F113" s="326"/>
      <c r="G113" s="306"/>
      <c r="H113" s="371" t="s">
        <v>557</v>
      </c>
      <c r="I113" s="306"/>
      <c r="J113" s="378">
        <v>1631</v>
      </c>
      <c r="K113" s="377">
        <v>765</v>
      </c>
      <c r="L113" s="377">
        <v>866</v>
      </c>
      <c r="M113" s="376">
        <v>88.4</v>
      </c>
      <c r="N113" s="377">
        <v>1624</v>
      </c>
      <c r="O113" s="377">
        <v>762</v>
      </c>
      <c r="P113" s="377">
        <v>862</v>
      </c>
      <c r="Q113" s="376">
        <v>88.4</v>
      </c>
      <c r="R113" s="306"/>
    </row>
    <row r="114" spans="1:18" ht="14.25" customHeight="1">
      <c r="A114" s="327" t="s">
        <v>528</v>
      </c>
      <c r="B114" s="327" t="s">
        <v>436</v>
      </c>
      <c r="C114" s="327" t="s">
        <v>436</v>
      </c>
      <c r="D114" s="327" t="s">
        <v>434</v>
      </c>
      <c r="E114" s="327"/>
      <c r="F114" s="326"/>
      <c r="G114" s="306"/>
      <c r="H114" s="371" t="s">
        <v>556</v>
      </c>
      <c r="I114" s="306"/>
      <c r="J114" s="378">
        <v>1470</v>
      </c>
      <c r="K114" s="377">
        <v>684</v>
      </c>
      <c r="L114" s="377">
        <v>786</v>
      </c>
      <c r="M114" s="376">
        <v>87.1</v>
      </c>
      <c r="N114" s="377">
        <v>1463</v>
      </c>
      <c r="O114" s="377">
        <v>681</v>
      </c>
      <c r="P114" s="377">
        <v>782</v>
      </c>
      <c r="Q114" s="376">
        <v>87.1</v>
      </c>
      <c r="R114" s="306"/>
    </row>
    <row r="115" spans="1:18" ht="14.25" customHeight="1">
      <c r="A115" s="327" t="s">
        <v>528</v>
      </c>
      <c r="B115" s="327" t="s">
        <v>436</v>
      </c>
      <c r="C115" s="327" t="s">
        <v>436</v>
      </c>
      <c r="D115" s="327" t="s">
        <v>434</v>
      </c>
      <c r="E115" s="327"/>
      <c r="F115" s="326"/>
      <c r="G115" s="306"/>
      <c r="H115" s="371" t="s">
        <v>555</v>
      </c>
      <c r="I115" s="306"/>
      <c r="J115" s="378">
        <v>1268</v>
      </c>
      <c r="K115" s="377">
        <v>585</v>
      </c>
      <c r="L115" s="377">
        <v>683</v>
      </c>
      <c r="M115" s="376">
        <v>85.7</v>
      </c>
      <c r="N115" s="377">
        <v>1262</v>
      </c>
      <c r="O115" s="377">
        <v>583</v>
      </c>
      <c r="P115" s="377">
        <v>680</v>
      </c>
      <c r="Q115" s="376">
        <v>85.7</v>
      </c>
      <c r="R115" s="306"/>
    </row>
    <row r="116" spans="1:18" ht="14.25" customHeight="1">
      <c r="A116" s="327" t="s">
        <v>528</v>
      </c>
      <c r="B116" s="327" t="s">
        <v>436</v>
      </c>
      <c r="C116" s="327" t="s">
        <v>436</v>
      </c>
      <c r="D116" s="327" t="s">
        <v>434</v>
      </c>
      <c r="E116" s="327"/>
      <c r="F116" s="326"/>
      <c r="G116" s="306"/>
      <c r="H116" s="371" t="s">
        <v>554</v>
      </c>
      <c r="I116" s="306"/>
      <c r="J116" s="378">
        <v>1340</v>
      </c>
      <c r="K116" s="377">
        <v>611</v>
      </c>
      <c r="L116" s="377">
        <v>729</v>
      </c>
      <c r="M116" s="376">
        <v>83.8</v>
      </c>
      <c r="N116" s="377">
        <v>1335</v>
      </c>
      <c r="O116" s="377">
        <v>609</v>
      </c>
      <c r="P116" s="377">
        <v>726</v>
      </c>
      <c r="Q116" s="376">
        <v>83.8</v>
      </c>
      <c r="R116" s="306"/>
    </row>
    <row r="117" spans="1:18" ht="30" customHeight="1">
      <c r="A117" s="327" t="s">
        <v>528</v>
      </c>
      <c r="B117" s="327" t="s">
        <v>436</v>
      </c>
      <c r="C117" s="327" t="s">
        <v>436</v>
      </c>
      <c r="D117" s="327" t="s">
        <v>434</v>
      </c>
      <c r="E117" s="327"/>
      <c r="F117" s="326"/>
      <c r="G117" s="306"/>
      <c r="H117" s="371" t="s">
        <v>553</v>
      </c>
      <c r="I117" s="306"/>
      <c r="J117" s="378">
        <v>1358</v>
      </c>
      <c r="K117" s="377">
        <v>613</v>
      </c>
      <c r="L117" s="377">
        <v>745</v>
      </c>
      <c r="M117" s="376">
        <v>82.2</v>
      </c>
      <c r="N117" s="377">
        <v>1353</v>
      </c>
      <c r="O117" s="377">
        <v>611</v>
      </c>
      <c r="P117" s="377">
        <v>742</v>
      </c>
      <c r="Q117" s="376">
        <v>82.3</v>
      </c>
      <c r="R117" s="306"/>
    </row>
    <row r="118" spans="1:18" ht="14.25" customHeight="1">
      <c r="A118" s="327" t="s">
        <v>528</v>
      </c>
      <c r="B118" s="327" t="s">
        <v>436</v>
      </c>
      <c r="C118" s="327" t="s">
        <v>436</v>
      </c>
      <c r="D118" s="327" t="s">
        <v>434</v>
      </c>
      <c r="E118" s="327"/>
      <c r="F118" s="326"/>
      <c r="G118" s="306"/>
      <c r="H118" s="371" t="s">
        <v>552</v>
      </c>
      <c r="I118" s="306"/>
      <c r="J118" s="378">
        <v>1339</v>
      </c>
      <c r="K118" s="377">
        <v>596</v>
      </c>
      <c r="L118" s="377">
        <v>743</v>
      </c>
      <c r="M118" s="376">
        <v>80.3</v>
      </c>
      <c r="N118" s="377">
        <v>1334</v>
      </c>
      <c r="O118" s="377">
        <v>594</v>
      </c>
      <c r="P118" s="377">
        <v>740</v>
      </c>
      <c r="Q118" s="376">
        <v>80.3</v>
      </c>
      <c r="R118" s="306"/>
    </row>
    <row r="119" spans="1:18" ht="14.25" customHeight="1">
      <c r="A119" s="327" t="s">
        <v>528</v>
      </c>
      <c r="B119" s="327" t="s">
        <v>436</v>
      </c>
      <c r="C119" s="327" t="s">
        <v>436</v>
      </c>
      <c r="D119" s="327" t="s">
        <v>434</v>
      </c>
      <c r="E119" s="327"/>
      <c r="F119" s="326"/>
      <c r="G119" s="306"/>
      <c r="H119" s="371" t="s">
        <v>551</v>
      </c>
      <c r="I119" s="306"/>
      <c r="J119" s="378">
        <v>1258</v>
      </c>
      <c r="K119" s="377">
        <v>551</v>
      </c>
      <c r="L119" s="377">
        <v>707</v>
      </c>
      <c r="M119" s="376">
        <v>77.900000000000006</v>
      </c>
      <c r="N119" s="377">
        <v>1253</v>
      </c>
      <c r="O119" s="377">
        <v>549</v>
      </c>
      <c r="P119" s="377">
        <v>704</v>
      </c>
      <c r="Q119" s="376">
        <v>78</v>
      </c>
      <c r="R119" s="306"/>
    </row>
    <row r="120" spans="1:18" ht="14.25" customHeight="1">
      <c r="A120" s="327" t="s">
        <v>528</v>
      </c>
      <c r="B120" s="327" t="s">
        <v>436</v>
      </c>
      <c r="C120" s="327" t="s">
        <v>436</v>
      </c>
      <c r="D120" s="327" t="s">
        <v>434</v>
      </c>
      <c r="E120" s="327"/>
      <c r="F120" s="326"/>
      <c r="G120" s="306"/>
      <c r="H120" s="371" t="s">
        <v>550</v>
      </c>
      <c r="I120" s="306"/>
      <c r="J120" s="378">
        <v>1163</v>
      </c>
      <c r="K120" s="377">
        <v>500</v>
      </c>
      <c r="L120" s="377">
        <v>662</v>
      </c>
      <c r="M120" s="376">
        <v>75.5</v>
      </c>
      <c r="N120" s="377">
        <v>1159</v>
      </c>
      <c r="O120" s="377">
        <v>499</v>
      </c>
      <c r="P120" s="377">
        <v>660</v>
      </c>
      <c r="Q120" s="376">
        <v>75.599999999999994</v>
      </c>
      <c r="R120" s="306"/>
    </row>
    <row r="121" spans="1:18" ht="14.25" customHeight="1">
      <c r="A121" s="327" t="s">
        <v>528</v>
      </c>
      <c r="B121" s="327" t="s">
        <v>436</v>
      </c>
      <c r="C121" s="327" t="s">
        <v>436</v>
      </c>
      <c r="D121" s="327" t="s">
        <v>434</v>
      </c>
      <c r="E121" s="327"/>
      <c r="F121" s="326"/>
      <c r="G121" s="306"/>
      <c r="H121" s="371" t="s">
        <v>549</v>
      </c>
      <c r="I121" s="306"/>
      <c r="J121" s="378">
        <v>1135</v>
      </c>
      <c r="K121" s="377">
        <v>478</v>
      </c>
      <c r="L121" s="377">
        <v>657</v>
      </c>
      <c r="M121" s="376">
        <v>72.8</v>
      </c>
      <c r="N121" s="377">
        <v>1132</v>
      </c>
      <c r="O121" s="377">
        <v>477</v>
      </c>
      <c r="P121" s="377">
        <v>655</v>
      </c>
      <c r="Q121" s="376">
        <v>72.8</v>
      </c>
      <c r="R121" s="306"/>
    </row>
    <row r="122" spans="1:18" ht="30" customHeight="1">
      <c r="A122" s="327" t="s">
        <v>528</v>
      </c>
      <c r="B122" s="327" t="s">
        <v>436</v>
      </c>
      <c r="C122" s="327" t="s">
        <v>436</v>
      </c>
      <c r="D122" s="327" t="s">
        <v>434</v>
      </c>
      <c r="E122" s="327"/>
      <c r="F122" s="326"/>
      <c r="G122" s="306"/>
      <c r="H122" s="371" t="s">
        <v>548</v>
      </c>
      <c r="I122" s="306"/>
      <c r="J122" s="378">
        <v>1077</v>
      </c>
      <c r="K122" s="377">
        <v>446</v>
      </c>
      <c r="L122" s="377">
        <v>631</v>
      </c>
      <c r="M122" s="376">
        <v>70.7</v>
      </c>
      <c r="N122" s="377">
        <v>1074</v>
      </c>
      <c r="O122" s="377">
        <v>445</v>
      </c>
      <c r="P122" s="377">
        <v>629</v>
      </c>
      <c r="Q122" s="376">
        <v>70.7</v>
      </c>
      <c r="R122" s="306"/>
    </row>
    <row r="123" spans="1:18" ht="14.25" customHeight="1">
      <c r="A123" s="327" t="s">
        <v>528</v>
      </c>
      <c r="B123" s="327" t="s">
        <v>436</v>
      </c>
      <c r="C123" s="327" t="s">
        <v>436</v>
      </c>
      <c r="D123" s="327" t="s">
        <v>434</v>
      </c>
      <c r="E123" s="327"/>
      <c r="F123" s="326"/>
      <c r="G123" s="306"/>
      <c r="H123" s="371" t="s">
        <v>547</v>
      </c>
      <c r="I123" s="306"/>
      <c r="J123" s="378">
        <v>1002</v>
      </c>
      <c r="K123" s="377">
        <v>405</v>
      </c>
      <c r="L123" s="377">
        <v>597</v>
      </c>
      <c r="M123" s="376">
        <v>67.8</v>
      </c>
      <c r="N123" s="377">
        <v>1000</v>
      </c>
      <c r="O123" s="377">
        <v>404</v>
      </c>
      <c r="P123" s="377">
        <v>595</v>
      </c>
      <c r="Q123" s="376">
        <v>67.900000000000006</v>
      </c>
      <c r="R123" s="306"/>
    </row>
    <row r="124" spans="1:18" ht="14.25" customHeight="1">
      <c r="A124" s="327" t="s">
        <v>528</v>
      </c>
      <c r="B124" s="327" t="s">
        <v>436</v>
      </c>
      <c r="C124" s="327" t="s">
        <v>436</v>
      </c>
      <c r="D124" s="327" t="s">
        <v>434</v>
      </c>
      <c r="E124" s="327"/>
      <c r="F124" s="326"/>
      <c r="G124" s="306"/>
      <c r="H124" s="371" t="s">
        <v>546</v>
      </c>
      <c r="I124" s="306"/>
      <c r="J124" s="378">
        <v>915</v>
      </c>
      <c r="K124" s="377">
        <v>360</v>
      </c>
      <c r="L124" s="377">
        <v>555</v>
      </c>
      <c r="M124" s="376">
        <v>64.900000000000006</v>
      </c>
      <c r="N124" s="377">
        <v>913</v>
      </c>
      <c r="O124" s="377">
        <v>359</v>
      </c>
      <c r="P124" s="377">
        <v>553</v>
      </c>
      <c r="Q124" s="376">
        <v>65</v>
      </c>
      <c r="R124" s="306"/>
    </row>
    <row r="125" spans="1:18" ht="14.25" customHeight="1">
      <c r="A125" s="327" t="s">
        <v>528</v>
      </c>
      <c r="B125" s="327" t="s">
        <v>436</v>
      </c>
      <c r="C125" s="327" t="s">
        <v>436</v>
      </c>
      <c r="D125" s="327" t="s">
        <v>434</v>
      </c>
      <c r="E125" s="327"/>
      <c r="F125" s="326"/>
      <c r="G125" s="306"/>
      <c r="H125" s="371" t="s">
        <v>545</v>
      </c>
      <c r="I125" s="306"/>
      <c r="J125" s="378">
        <v>852</v>
      </c>
      <c r="K125" s="377">
        <v>325</v>
      </c>
      <c r="L125" s="377">
        <v>527</v>
      </c>
      <c r="M125" s="376">
        <v>61.6</v>
      </c>
      <c r="N125" s="377">
        <v>850</v>
      </c>
      <c r="O125" s="377">
        <v>324</v>
      </c>
      <c r="P125" s="377">
        <v>526</v>
      </c>
      <c r="Q125" s="376">
        <v>61.7</v>
      </c>
      <c r="R125" s="306"/>
    </row>
    <row r="126" spans="1:18" ht="14.25" customHeight="1">
      <c r="A126" s="327" t="s">
        <v>528</v>
      </c>
      <c r="B126" s="327" t="s">
        <v>436</v>
      </c>
      <c r="C126" s="327" t="s">
        <v>436</v>
      </c>
      <c r="D126" s="327" t="s">
        <v>434</v>
      </c>
      <c r="E126" s="327"/>
      <c r="F126" s="326"/>
      <c r="G126" s="306"/>
      <c r="H126" s="371" t="s">
        <v>544</v>
      </c>
      <c r="I126" s="306"/>
      <c r="J126" s="378">
        <v>785</v>
      </c>
      <c r="K126" s="377">
        <v>291</v>
      </c>
      <c r="L126" s="377">
        <v>494</v>
      </c>
      <c r="M126" s="376">
        <v>58.9</v>
      </c>
      <c r="N126" s="377">
        <v>782</v>
      </c>
      <c r="O126" s="377">
        <v>290</v>
      </c>
      <c r="P126" s="377">
        <v>492</v>
      </c>
      <c r="Q126" s="376">
        <v>58.9</v>
      </c>
      <c r="R126" s="306"/>
    </row>
    <row r="127" spans="1:18" ht="30" customHeight="1">
      <c r="A127" s="327" t="s">
        <v>528</v>
      </c>
      <c r="B127" s="327" t="s">
        <v>436</v>
      </c>
      <c r="C127" s="327" t="s">
        <v>436</v>
      </c>
      <c r="D127" s="327" t="s">
        <v>434</v>
      </c>
      <c r="E127" s="327"/>
      <c r="F127" s="326"/>
      <c r="G127" s="306"/>
      <c r="H127" s="371" t="s">
        <v>543</v>
      </c>
      <c r="I127" s="306"/>
      <c r="J127" s="378">
        <v>715</v>
      </c>
      <c r="K127" s="377">
        <v>256</v>
      </c>
      <c r="L127" s="377">
        <v>459</v>
      </c>
      <c r="M127" s="376">
        <v>55.8</v>
      </c>
      <c r="N127" s="377">
        <v>713</v>
      </c>
      <c r="O127" s="377">
        <v>255</v>
      </c>
      <c r="P127" s="377">
        <v>457</v>
      </c>
      <c r="Q127" s="376">
        <v>55.8</v>
      </c>
      <c r="R127" s="306"/>
    </row>
    <row r="128" spans="1:18" ht="14.25" customHeight="1">
      <c r="A128" s="327" t="s">
        <v>528</v>
      </c>
      <c r="B128" s="327" t="s">
        <v>436</v>
      </c>
      <c r="C128" s="327" t="s">
        <v>436</v>
      </c>
      <c r="D128" s="327" t="s">
        <v>434</v>
      </c>
      <c r="E128" s="327"/>
      <c r="F128" s="326"/>
      <c r="G128" s="306"/>
      <c r="H128" s="371" t="s">
        <v>542</v>
      </c>
      <c r="I128" s="306"/>
      <c r="J128" s="378">
        <v>653</v>
      </c>
      <c r="K128" s="377">
        <v>223</v>
      </c>
      <c r="L128" s="377">
        <v>430</v>
      </c>
      <c r="M128" s="376">
        <v>51.8</v>
      </c>
      <c r="N128" s="377">
        <v>651</v>
      </c>
      <c r="O128" s="377">
        <v>222</v>
      </c>
      <c r="P128" s="377">
        <v>429</v>
      </c>
      <c r="Q128" s="376">
        <v>51.8</v>
      </c>
      <c r="R128" s="306"/>
    </row>
    <row r="129" spans="1:18" ht="14.25" customHeight="1">
      <c r="A129" s="327" t="s">
        <v>528</v>
      </c>
      <c r="B129" s="327" t="s">
        <v>436</v>
      </c>
      <c r="C129" s="327" t="s">
        <v>436</v>
      </c>
      <c r="D129" s="327" t="s">
        <v>434</v>
      </c>
      <c r="E129" s="327"/>
      <c r="F129" s="326"/>
      <c r="G129" s="306"/>
      <c r="H129" s="371" t="s">
        <v>541</v>
      </c>
      <c r="I129" s="306"/>
      <c r="J129" s="378">
        <v>558</v>
      </c>
      <c r="K129" s="377">
        <v>179</v>
      </c>
      <c r="L129" s="377">
        <v>379</v>
      </c>
      <c r="M129" s="376">
        <v>47.2</v>
      </c>
      <c r="N129" s="377">
        <v>556</v>
      </c>
      <c r="O129" s="377">
        <v>178</v>
      </c>
      <c r="P129" s="377">
        <v>378</v>
      </c>
      <c r="Q129" s="376">
        <v>47.2</v>
      </c>
      <c r="R129" s="306"/>
    </row>
    <row r="130" spans="1:18" ht="14.25" customHeight="1">
      <c r="A130" s="327" t="s">
        <v>528</v>
      </c>
      <c r="B130" s="327" t="s">
        <v>436</v>
      </c>
      <c r="C130" s="327" t="s">
        <v>436</v>
      </c>
      <c r="D130" s="327" t="s">
        <v>434</v>
      </c>
      <c r="E130" s="327"/>
      <c r="F130" s="326"/>
      <c r="G130" s="306"/>
      <c r="H130" s="371" t="s">
        <v>540</v>
      </c>
      <c r="I130" s="306"/>
      <c r="J130" s="378">
        <v>463</v>
      </c>
      <c r="K130" s="377">
        <v>139</v>
      </c>
      <c r="L130" s="377">
        <v>324</v>
      </c>
      <c r="M130" s="376">
        <v>42.8</v>
      </c>
      <c r="N130" s="377">
        <v>462</v>
      </c>
      <c r="O130" s="377">
        <v>138</v>
      </c>
      <c r="P130" s="377">
        <v>323</v>
      </c>
      <c r="Q130" s="376">
        <v>42.8</v>
      </c>
      <c r="R130" s="306"/>
    </row>
    <row r="131" spans="1:18" ht="14.25" customHeight="1">
      <c r="A131" s="327" t="s">
        <v>528</v>
      </c>
      <c r="B131" s="327" t="s">
        <v>436</v>
      </c>
      <c r="C131" s="327" t="s">
        <v>436</v>
      </c>
      <c r="D131" s="327" t="s">
        <v>434</v>
      </c>
      <c r="E131" s="327"/>
      <c r="F131" s="326"/>
      <c r="G131" s="306"/>
      <c r="H131" s="371" t="s">
        <v>539</v>
      </c>
      <c r="I131" s="306"/>
      <c r="J131" s="378">
        <v>392</v>
      </c>
      <c r="K131" s="377">
        <v>105</v>
      </c>
      <c r="L131" s="377">
        <v>286</v>
      </c>
      <c r="M131" s="376">
        <v>36.799999999999997</v>
      </c>
      <c r="N131" s="377">
        <v>391</v>
      </c>
      <c r="O131" s="377">
        <v>105</v>
      </c>
      <c r="P131" s="377">
        <v>285</v>
      </c>
      <c r="Q131" s="376">
        <v>36.799999999999997</v>
      </c>
      <c r="R131" s="306"/>
    </row>
    <row r="132" spans="1:18" ht="30" customHeight="1">
      <c r="A132" s="327" t="s">
        <v>528</v>
      </c>
      <c r="B132" s="327" t="s">
        <v>436</v>
      </c>
      <c r="C132" s="327" t="s">
        <v>436</v>
      </c>
      <c r="D132" s="327" t="s">
        <v>434</v>
      </c>
      <c r="E132" s="327"/>
      <c r="F132" s="326"/>
      <c r="G132" s="306"/>
      <c r="H132" s="371" t="s">
        <v>538</v>
      </c>
      <c r="I132" s="306"/>
      <c r="J132" s="378">
        <v>332</v>
      </c>
      <c r="K132" s="377">
        <v>83</v>
      </c>
      <c r="L132" s="377">
        <v>249</v>
      </c>
      <c r="M132" s="376">
        <v>33.299999999999997</v>
      </c>
      <c r="N132" s="377">
        <v>331</v>
      </c>
      <c r="O132" s="377">
        <v>83</v>
      </c>
      <c r="P132" s="377">
        <v>249</v>
      </c>
      <c r="Q132" s="376">
        <v>33.299999999999997</v>
      </c>
      <c r="R132" s="306"/>
    </row>
    <row r="133" spans="1:18" ht="14.25" customHeight="1">
      <c r="A133" s="327" t="s">
        <v>528</v>
      </c>
      <c r="B133" s="327" t="s">
        <v>436</v>
      </c>
      <c r="C133" s="327" t="s">
        <v>436</v>
      </c>
      <c r="D133" s="327" t="s">
        <v>434</v>
      </c>
      <c r="E133" s="327"/>
      <c r="F133" s="326"/>
      <c r="G133" s="306"/>
      <c r="H133" s="371" t="s">
        <v>537</v>
      </c>
      <c r="I133" s="306"/>
      <c r="J133" s="378">
        <v>276</v>
      </c>
      <c r="K133" s="377">
        <v>65</v>
      </c>
      <c r="L133" s="377">
        <v>211</v>
      </c>
      <c r="M133" s="376">
        <v>30.9</v>
      </c>
      <c r="N133" s="377">
        <v>275</v>
      </c>
      <c r="O133" s="377">
        <v>65</v>
      </c>
      <c r="P133" s="377">
        <v>210</v>
      </c>
      <c r="Q133" s="376">
        <v>30.8</v>
      </c>
      <c r="R133" s="306"/>
    </row>
    <row r="134" spans="1:18" ht="14.25" customHeight="1">
      <c r="A134" s="327" t="s">
        <v>528</v>
      </c>
      <c r="B134" s="327" t="s">
        <v>436</v>
      </c>
      <c r="C134" s="327" t="s">
        <v>436</v>
      </c>
      <c r="D134" s="327" t="s">
        <v>434</v>
      </c>
      <c r="E134" s="327"/>
      <c r="F134" s="326"/>
      <c r="G134" s="306"/>
      <c r="H134" s="371" t="s">
        <v>536</v>
      </c>
      <c r="I134" s="306"/>
      <c r="J134" s="378">
        <v>240</v>
      </c>
      <c r="K134" s="377">
        <v>54</v>
      </c>
      <c r="L134" s="377">
        <v>186</v>
      </c>
      <c r="M134" s="376">
        <v>29.2</v>
      </c>
      <c r="N134" s="377">
        <v>240</v>
      </c>
      <c r="O134" s="377">
        <v>54</v>
      </c>
      <c r="P134" s="377">
        <v>186</v>
      </c>
      <c r="Q134" s="376">
        <v>29.1</v>
      </c>
      <c r="R134" s="306"/>
    </row>
    <row r="135" spans="1:18" ht="14.25" customHeight="1">
      <c r="A135" s="327" t="s">
        <v>528</v>
      </c>
      <c r="B135" s="327" t="s">
        <v>436</v>
      </c>
      <c r="C135" s="327" t="s">
        <v>436</v>
      </c>
      <c r="D135" s="327" t="s">
        <v>434</v>
      </c>
      <c r="E135" s="327"/>
      <c r="F135" s="326"/>
      <c r="G135" s="306"/>
      <c r="H135" s="371" t="s">
        <v>535</v>
      </c>
      <c r="I135" s="306"/>
      <c r="J135" s="378">
        <v>161</v>
      </c>
      <c r="K135" s="377">
        <v>35</v>
      </c>
      <c r="L135" s="377">
        <v>126</v>
      </c>
      <c r="M135" s="376">
        <v>27.7</v>
      </c>
      <c r="N135" s="377">
        <v>161</v>
      </c>
      <c r="O135" s="377">
        <v>35</v>
      </c>
      <c r="P135" s="377">
        <v>126</v>
      </c>
      <c r="Q135" s="376">
        <v>27.6</v>
      </c>
      <c r="R135" s="306"/>
    </row>
    <row r="136" spans="1:18" ht="14.25" customHeight="1">
      <c r="A136" s="327" t="s">
        <v>528</v>
      </c>
      <c r="B136" s="327" t="s">
        <v>436</v>
      </c>
      <c r="C136" s="327" t="s">
        <v>436</v>
      </c>
      <c r="D136" s="327" t="s">
        <v>434</v>
      </c>
      <c r="E136" s="327"/>
      <c r="F136" s="326"/>
      <c r="G136" s="306"/>
      <c r="H136" s="371" t="s">
        <v>534</v>
      </c>
      <c r="I136" s="306"/>
      <c r="J136" s="378">
        <v>136</v>
      </c>
      <c r="K136" s="377">
        <v>28</v>
      </c>
      <c r="L136" s="377">
        <v>108</v>
      </c>
      <c r="M136" s="376">
        <v>26.1</v>
      </c>
      <c r="N136" s="377">
        <v>136</v>
      </c>
      <c r="O136" s="377">
        <v>28</v>
      </c>
      <c r="P136" s="377">
        <v>108</v>
      </c>
      <c r="Q136" s="376">
        <v>26.1</v>
      </c>
      <c r="R136" s="306"/>
    </row>
    <row r="137" spans="1:18" ht="30" customHeight="1">
      <c r="A137" s="327" t="s">
        <v>528</v>
      </c>
      <c r="B137" s="327" t="s">
        <v>436</v>
      </c>
      <c r="C137" s="327" t="s">
        <v>436</v>
      </c>
      <c r="D137" s="327" t="s">
        <v>434</v>
      </c>
      <c r="E137" s="327"/>
      <c r="F137" s="326"/>
      <c r="G137" s="306"/>
      <c r="H137" s="371" t="s">
        <v>533</v>
      </c>
      <c r="I137" s="306"/>
      <c r="J137" s="378">
        <v>109</v>
      </c>
      <c r="K137" s="377">
        <v>22</v>
      </c>
      <c r="L137" s="377">
        <v>87</v>
      </c>
      <c r="M137" s="376">
        <v>24.7</v>
      </c>
      <c r="N137" s="377">
        <v>109</v>
      </c>
      <c r="O137" s="377">
        <v>22</v>
      </c>
      <c r="P137" s="377">
        <v>87</v>
      </c>
      <c r="Q137" s="376">
        <v>24.7</v>
      </c>
      <c r="R137" s="306"/>
    </row>
    <row r="138" spans="1:18" ht="14.25" customHeight="1">
      <c r="A138" s="327" t="s">
        <v>528</v>
      </c>
      <c r="B138" s="327" t="s">
        <v>436</v>
      </c>
      <c r="C138" s="327" t="s">
        <v>436</v>
      </c>
      <c r="D138" s="327" t="s">
        <v>434</v>
      </c>
      <c r="E138" s="327"/>
      <c r="F138" s="326"/>
      <c r="G138" s="306"/>
      <c r="H138" s="371" t="s">
        <v>532</v>
      </c>
      <c r="I138" s="306"/>
      <c r="J138" s="378">
        <v>86</v>
      </c>
      <c r="K138" s="377">
        <v>16</v>
      </c>
      <c r="L138" s="377">
        <v>70</v>
      </c>
      <c r="M138" s="376">
        <v>22.7</v>
      </c>
      <c r="N138" s="377">
        <v>86</v>
      </c>
      <c r="O138" s="377">
        <v>16</v>
      </c>
      <c r="P138" s="377">
        <v>70</v>
      </c>
      <c r="Q138" s="376">
        <v>22.7</v>
      </c>
      <c r="R138" s="306"/>
    </row>
    <row r="139" spans="1:18" ht="14.25" customHeight="1">
      <c r="A139" s="327" t="s">
        <v>528</v>
      </c>
      <c r="B139" s="327" t="s">
        <v>436</v>
      </c>
      <c r="C139" s="327" t="s">
        <v>436</v>
      </c>
      <c r="D139" s="327" t="s">
        <v>434</v>
      </c>
      <c r="E139" s="327"/>
      <c r="F139" s="326"/>
      <c r="G139" s="306"/>
      <c r="H139" s="371" t="s">
        <v>531</v>
      </c>
      <c r="I139" s="306"/>
      <c r="J139" s="378">
        <v>59</v>
      </c>
      <c r="K139" s="377">
        <v>10</v>
      </c>
      <c r="L139" s="377">
        <v>49</v>
      </c>
      <c r="M139" s="376">
        <v>21.4</v>
      </c>
      <c r="N139" s="377">
        <v>59</v>
      </c>
      <c r="O139" s="377">
        <v>10</v>
      </c>
      <c r="P139" s="377">
        <v>49</v>
      </c>
      <c r="Q139" s="376">
        <v>21.4</v>
      </c>
      <c r="R139" s="306"/>
    </row>
    <row r="140" spans="1:18" ht="14.25" customHeight="1">
      <c r="A140" s="327" t="s">
        <v>528</v>
      </c>
      <c r="B140" s="327" t="s">
        <v>436</v>
      </c>
      <c r="C140" s="327" t="s">
        <v>436</v>
      </c>
      <c r="D140" s="327" t="s">
        <v>434</v>
      </c>
      <c r="E140" s="327"/>
      <c r="F140" s="326"/>
      <c r="G140" s="306"/>
      <c r="H140" s="371" t="s">
        <v>530</v>
      </c>
      <c r="I140" s="306"/>
      <c r="J140" s="378">
        <v>45</v>
      </c>
      <c r="K140" s="377">
        <v>8</v>
      </c>
      <c r="L140" s="377">
        <v>38</v>
      </c>
      <c r="M140" s="376">
        <v>20.5</v>
      </c>
      <c r="N140" s="377">
        <v>45</v>
      </c>
      <c r="O140" s="377">
        <v>8</v>
      </c>
      <c r="P140" s="377">
        <v>37</v>
      </c>
      <c r="Q140" s="376">
        <v>20.5</v>
      </c>
      <c r="R140" s="306"/>
    </row>
    <row r="141" spans="1:18" ht="14.25" customHeight="1">
      <c r="A141" s="327" t="s">
        <v>528</v>
      </c>
      <c r="B141" s="327" t="s">
        <v>436</v>
      </c>
      <c r="C141" s="327" t="s">
        <v>436</v>
      </c>
      <c r="D141" s="327" t="s">
        <v>434</v>
      </c>
      <c r="E141" s="327"/>
      <c r="F141" s="326"/>
      <c r="G141" s="306"/>
      <c r="H141" s="371" t="s">
        <v>529</v>
      </c>
      <c r="I141" s="306"/>
      <c r="J141" s="378">
        <v>31</v>
      </c>
      <c r="K141" s="377">
        <v>5</v>
      </c>
      <c r="L141" s="377">
        <v>26</v>
      </c>
      <c r="M141" s="376">
        <v>18.7</v>
      </c>
      <c r="N141" s="377">
        <v>31</v>
      </c>
      <c r="O141" s="377">
        <v>5</v>
      </c>
      <c r="P141" s="377">
        <v>26</v>
      </c>
      <c r="Q141" s="376">
        <v>18.600000000000001</v>
      </c>
      <c r="R141" s="306"/>
    </row>
    <row r="142" spans="1:18" ht="30" customHeight="1">
      <c r="A142" s="327" t="s">
        <v>528</v>
      </c>
      <c r="B142" s="327" t="s">
        <v>436</v>
      </c>
      <c r="C142" s="327" t="s">
        <v>436</v>
      </c>
      <c r="D142" s="327" t="s">
        <v>434</v>
      </c>
      <c r="E142" s="327"/>
      <c r="F142" s="326"/>
      <c r="G142" s="306"/>
      <c r="H142" s="380" t="s">
        <v>527</v>
      </c>
      <c r="I142" s="379" t="s">
        <v>432</v>
      </c>
      <c r="J142" s="378">
        <v>51</v>
      </c>
      <c r="K142" s="377">
        <v>7</v>
      </c>
      <c r="L142" s="377">
        <v>44</v>
      </c>
      <c r="M142" s="376">
        <v>15.2</v>
      </c>
      <c r="N142" s="377">
        <v>51</v>
      </c>
      <c r="O142" s="377">
        <v>7</v>
      </c>
      <c r="P142" s="377">
        <v>44</v>
      </c>
      <c r="Q142" s="376">
        <v>15.1</v>
      </c>
      <c r="R142" s="306"/>
    </row>
    <row r="143" spans="1:18" ht="5.25" customHeight="1">
      <c r="G143" s="306"/>
      <c r="H143" s="308"/>
      <c r="I143" s="308"/>
      <c r="J143" s="338"/>
      <c r="K143" s="308"/>
      <c r="L143" s="308"/>
      <c r="M143" s="375"/>
      <c r="N143" s="308"/>
      <c r="O143" s="308"/>
      <c r="P143" s="308"/>
      <c r="Q143" s="375"/>
      <c r="R143" s="306"/>
    </row>
    <row r="144" spans="1:18" ht="6" customHeight="1">
      <c r="G144" s="306"/>
      <c r="H144" s="306"/>
      <c r="I144" s="349"/>
      <c r="J144" s="349"/>
      <c r="K144" s="306"/>
      <c r="L144" s="306"/>
      <c r="M144" s="373"/>
      <c r="N144" s="306"/>
      <c r="O144" s="306"/>
      <c r="P144" s="306"/>
      <c r="Q144" s="373"/>
      <c r="R144" s="306"/>
    </row>
    <row r="145" spans="6:18" ht="13.5" customHeight="1">
      <c r="F145" s="374"/>
      <c r="G145" s="306"/>
      <c r="H145" s="306" t="s">
        <v>526</v>
      </c>
      <c r="I145" s="306"/>
      <c r="J145" s="306"/>
      <c r="K145" s="306"/>
      <c r="L145" s="306"/>
      <c r="M145" s="373"/>
      <c r="N145" s="306"/>
      <c r="O145" s="306"/>
      <c r="P145" s="306"/>
      <c r="Q145" s="373"/>
      <c r="R145" s="306"/>
    </row>
    <row r="146" spans="6:18">
      <c r="F146" s="307"/>
      <c r="G146" s="306"/>
      <c r="H146" s="306"/>
      <c r="I146" s="306"/>
      <c r="J146" s="306"/>
      <c r="K146" s="306"/>
      <c r="L146" s="306"/>
      <c r="M146" s="373"/>
      <c r="N146" s="306"/>
      <c r="O146" s="306"/>
      <c r="P146" s="306"/>
      <c r="Q146" s="373"/>
      <c r="R146" s="306"/>
    </row>
  </sheetData>
  <phoneticPr fontId="40"/>
  <pageMargins left="0.78740157480314965" right="0" top="0.78740157480314965" bottom="0" header="0.51181102362204722" footer="0.51181102362204722"/>
  <pageSetup paperSize="9" scale="65" orientation="portrait" r:id="rId1"/>
  <headerFooter alignWithMargins="0"/>
  <rowBreaks count="2" manualBreakCount="2">
    <brk id="74" max="16383" man="1"/>
    <brk id="146" max="16383" man="1"/>
  </rowBreaks>
  <colBreaks count="1" manualBreakCount="1">
    <brk id="18"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79998168889431442"/>
  </sheetPr>
  <dimension ref="A1:W236"/>
  <sheetViews>
    <sheetView view="pageBreakPreview" topLeftCell="L3" zoomScale="80" zoomScaleNormal="75" zoomScaleSheetLayoutView="80" workbookViewId="0">
      <selection activeCell="F60" sqref="F60"/>
    </sheetView>
  </sheetViews>
  <sheetFormatPr defaultRowHeight="13.5"/>
  <cols>
    <col min="1" max="5" width="0" style="305" hidden="1" customWidth="1"/>
    <col min="6" max="6" width="1.25" style="304" hidden="1" customWidth="1"/>
    <col min="7" max="7" width="1.25" style="304" customWidth="1"/>
    <col min="8" max="8" width="20.125" style="304" customWidth="1"/>
    <col min="9" max="9" width="11.125" style="304" customWidth="1"/>
    <col min="10" max="14" width="19.5" style="304" customWidth="1"/>
    <col min="15" max="22" width="16.5" style="304" customWidth="1"/>
    <col min="23" max="23" width="1.625" style="304" customWidth="1"/>
    <col min="24" max="16384" width="9" style="304"/>
  </cols>
  <sheetData>
    <row r="1" spans="1:23" s="306" customFormat="1" hidden="1">
      <c r="A1" s="371"/>
      <c r="B1" s="371"/>
      <c r="C1" s="371"/>
      <c r="D1" s="371"/>
      <c r="E1" s="371"/>
      <c r="J1" s="306">
        <v>1</v>
      </c>
      <c r="K1" s="306">
        <v>2</v>
      </c>
      <c r="L1" s="306">
        <v>3</v>
      </c>
      <c r="M1" s="306">
        <v>4</v>
      </c>
      <c r="N1" s="306">
        <v>5</v>
      </c>
      <c r="O1" s="306">
        <v>6</v>
      </c>
      <c r="P1" s="306">
        <v>7</v>
      </c>
      <c r="Q1" s="306">
        <v>8</v>
      </c>
      <c r="R1" s="306">
        <v>9</v>
      </c>
      <c r="S1" s="306">
        <v>10</v>
      </c>
      <c r="T1" s="306">
        <v>11</v>
      </c>
      <c r="U1" s="306">
        <v>12</v>
      </c>
      <c r="V1" s="306">
        <v>13</v>
      </c>
    </row>
    <row r="2" spans="1:23" hidden="1">
      <c r="J2" s="326"/>
      <c r="K2" s="326"/>
      <c r="L2" s="326"/>
      <c r="M2" s="326"/>
      <c r="N2" s="326"/>
      <c r="O2" s="326"/>
      <c r="P2" s="326"/>
      <c r="Q2" s="326"/>
      <c r="R2" s="326"/>
      <c r="S2" s="326"/>
      <c r="T2" s="326"/>
      <c r="U2" s="326"/>
      <c r="V2" s="326"/>
      <c r="W2" s="307"/>
    </row>
    <row r="3" spans="1:23">
      <c r="G3" s="306"/>
      <c r="H3" s="306"/>
      <c r="I3" s="306"/>
      <c r="J3" s="306"/>
      <c r="K3" s="306"/>
      <c r="L3" s="306"/>
      <c r="M3" s="306"/>
      <c r="N3" s="306"/>
      <c r="O3" s="306"/>
      <c r="P3" s="306"/>
      <c r="Q3" s="306"/>
      <c r="R3" s="306"/>
      <c r="S3" s="306"/>
      <c r="T3" s="306"/>
      <c r="U3" s="306"/>
      <c r="V3" s="306"/>
      <c r="W3" s="306"/>
    </row>
    <row r="4" spans="1:23" ht="18.75">
      <c r="F4" s="340"/>
      <c r="G4" s="306"/>
      <c r="H4" s="306"/>
      <c r="I4" s="306"/>
      <c r="J4" s="306"/>
      <c r="K4" s="306"/>
      <c r="L4" s="306"/>
      <c r="M4" s="306"/>
      <c r="N4" s="365" t="s">
        <v>510</v>
      </c>
      <c r="O4" s="364" t="s">
        <v>525</v>
      </c>
      <c r="P4" s="306"/>
      <c r="Q4" s="306"/>
      <c r="R4" s="306"/>
      <c r="S4" s="306"/>
      <c r="T4" s="306"/>
      <c r="U4" s="306"/>
      <c r="V4" s="306"/>
      <c r="W4" s="306"/>
    </row>
    <row r="5" spans="1:23" ht="18.75">
      <c r="F5" s="340"/>
      <c r="G5" s="306"/>
      <c r="H5" s="306"/>
      <c r="I5" s="306"/>
      <c r="J5" s="306"/>
      <c r="K5" s="306"/>
      <c r="L5" s="306"/>
      <c r="M5" s="306"/>
      <c r="N5" s="363" t="s">
        <v>508</v>
      </c>
      <c r="O5" s="362" t="s">
        <v>524</v>
      </c>
      <c r="P5" s="306"/>
      <c r="Q5" s="306"/>
      <c r="R5" s="306"/>
      <c r="S5" s="306"/>
      <c r="T5" s="306"/>
      <c r="U5" s="306"/>
      <c r="V5" s="306"/>
      <c r="W5" s="306"/>
    </row>
    <row r="6" spans="1:23" ht="13.5" customHeight="1">
      <c r="F6" s="340"/>
      <c r="G6" s="306"/>
      <c r="H6" s="306"/>
      <c r="I6" s="306"/>
      <c r="J6" s="306"/>
      <c r="K6" s="306"/>
      <c r="L6" s="306"/>
      <c r="M6" s="306"/>
      <c r="N6" s="359"/>
      <c r="O6" s="361"/>
      <c r="P6" s="306"/>
      <c r="Q6" s="306"/>
      <c r="R6" s="306"/>
      <c r="S6" s="306"/>
      <c r="T6" s="306"/>
      <c r="U6" s="306"/>
      <c r="V6" s="306"/>
      <c r="W6" s="306"/>
    </row>
    <row r="7" spans="1:23">
      <c r="F7" s="340"/>
      <c r="G7" s="306"/>
      <c r="H7" s="306"/>
      <c r="I7" s="306"/>
      <c r="J7" s="306"/>
      <c r="K7" s="306"/>
      <c r="L7" s="306"/>
      <c r="M7" s="306"/>
      <c r="N7" s="306"/>
      <c r="O7" s="306"/>
      <c r="P7" s="306"/>
      <c r="Q7" s="306"/>
      <c r="R7" s="306"/>
      <c r="S7" s="306"/>
      <c r="T7" s="306"/>
      <c r="U7" s="306"/>
      <c r="V7" s="306"/>
      <c r="W7" s="306"/>
    </row>
    <row r="8" spans="1:23" ht="15.75">
      <c r="F8" s="340"/>
      <c r="G8" s="306"/>
      <c r="H8" s="360" t="s">
        <v>506</v>
      </c>
      <c r="I8" s="306"/>
      <c r="J8" s="306"/>
      <c r="K8" s="306"/>
      <c r="L8" s="306"/>
      <c r="M8" s="306"/>
      <c r="N8" s="306"/>
      <c r="O8" s="306"/>
      <c r="P8" s="306"/>
      <c r="Q8" s="306"/>
      <c r="R8" s="306"/>
      <c r="S8" s="306"/>
      <c r="T8" s="306"/>
      <c r="U8" s="306"/>
      <c r="V8" s="359" t="s">
        <v>505</v>
      </c>
      <c r="W8" s="306"/>
    </row>
    <row r="9" spans="1:23" ht="5.25" customHeight="1">
      <c r="F9" s="340"/>
      <c r="G9" s="306"/>
      <c r="H9" s="306"/>
      <c r="I9" s="306"/>
      <c r="J9" s="306"/>
      <c r="K9" s="306"/>
      <c r="L9" s="306"/>
      <c r="M9" s="306"/>
      <c r="N9" s="306"/>
      <c r="O9" s="306"/>
      <c r="P9" s="306"/>
      <c r="Q9" s="306"/>
      <c r="R9" s="306"/>
      <c r="S9" s="306"/>
      <c r="T9" s="306"/>
      <c r="U9" s="306"/>
      <c r="V9" s="306"/>
      <c r="W9" s="306"/>
    </row>
    <row r="10" spans="1:23">
      <c r="F10" s="340"/>
      <c r="G10" s="306"/>
      <c r="H10" s="358"/>
      <c r="I10" s="358"/>
      <c r="J10" s="352"/>
      <c r="K10" s="358"/>
      <c r="L10" s="358"/>
      <c r="M10" s="358"/>
      <c r="N10" s="358"/>
      <c r="O10" s="358"/>
      <c r="P10" s="358"/>
      <c r="Q10" s="358"/>
      <c r="R10" s="358"/>
      <c r="S10" s="358"/>
      <c r="T10" s="358"/>
      <c r="U10" s="358"/>
      <c r="V10" s="358"/>
      <c r="W10" s="306"/>
    </row>
    <row r="11" spans="1:23" ht="15">
      <c r="F11" s="340"/>
      <c r="G11" s="306"/>
      <c r="H11" s="306"/>
      <c r="I11" s="306"/>
      <c r="J11" s="346"/>
      <c r="K11" s="349"/>
      <c r="L11" s="357" t="s">
        <v>523</v>
      </c>
      <c r="M11" s="349"/>
      <c r="N11" s="349"/>
      <c r="O11" s="306"/>
      <c r="P11" s="349"/>
      <c r="Q11" s="349"/>
      <c r="R11" s="356" t="s">
        <v>522</v>
      </c>
      <c r="S11" s="356"/>
      <c r="T11" s="349"/>
      <c r="U11" s="349"/>
      <c r="V11" s="349"/>
      <c r="W11" s="306"/>
    </row>
    <row r="12" spans="1:23">
      <c r="F12" s="340"/>
      <c r="G12" s="306"/>
      <c r="H12" s="355"/>
      <c r="I12" s="348"/>
      <c r="J12" s="338"/>
      <c r="K12" s="308"/>
      <c r="L12" s="308"/>
      <c r="M12" s="308"/>
      <c r="N12" s="308"/>
      <c r="O12" s="308"/>
      <c r="P12" s="308"/>
      <c r="Q12" s="308"/>
      <c r="R12" s="308"/>
      <c r="S12" s="308"/>
      <c r="T12" s="308"/>
      <c r="U12" s="308"/>
      <c r="V12" s="308"/>
      <c r="W12" s="306"/>
    </row>
    <row r="13" spans="1:23">
      <c r="F13" s="340"/>
      <c r="G13" s="306"/>
      <c r="H13" s="355" t="s">
        <v>502</v>
      </c>
      <c r="I13" s="348"/>
      <c r="J13" s="347"/>
      <c r="K13" s="347"/>
      <c r="L13" s="347"/>
      <c r="M13" s="347"/>
      <c r="N13" s="354"/>
      <c r="O13" s="353"/>
      <c r="P13" s="347"/>
      <c r="Q13" s="347"/>
      <c r="R13" s="347"/>
      <c r="S13" s="347"/>
      <c r="T13" s="347"/>
      <c r="U13" s="347"/>
      <c r="V13" s="352"/>
      <c r="W13" s="306"/>
    </row>
    <row r="14" spans="1:23">
      <c r="F14" s="340"/>
      <c r="G14" s="306"/>
      <c r="H14" s="306"/>
      <c r="I14" s="306"/>
      <c r="J14" s="370" t="s">
        <v>501</v>
      </c>
      <c r="K14" s="344" t="s">
        <v>500</v>
      </c>
      <c r="L14" s="344" t="s">
        <v>499</v>
      </c>
      <c r="M14" s="344" t="s">
        <v>498</v>
      </c>
      <c r="N14" s="344" t="s">
        <v>497</v>
      </c>
      <c r="O14" s="351" t="s">
        <v>496</v>
      </c>
      <c r="P14" s="344" t="s">
        <v>495</v>
      </c>
      <c r="Q14" s="344" t="s">
        <v>494</v>
      </c>
      <c r="R14" s="344" t="s">
        <v>493</v>
      </c>
      <c r="S14" s="344" t="s">
        <v>492</v>
      </c>
      <c r="T14" s="344" t="s">
        <v>491</v>
      </c>
      <c r="U14" s="344" t="s">
        <v>490</v>
      </c>
      <c r="V14" s="369" t="s">
        <v>489</v>
      </c>
      <c r="W14" s="349"/>
    </row>
    <row r="15" spans="1:23" ht="15" customHeight="1">
      <c r="F15" s="340"/>
      <c r="G15" s="306"/>
      <c r="H15" s="329" t="s">
        <v>488</v>
      </c>
      <c r="I15" s="348"/>
      <c r="J15" s="347"/>
      <c r="K15" s="347"/>
      <c r="L15" s="347"/>
      <c r="M15" s="347"/>
      <c r="N15" s="347"/>
      <c r="O15" s="325"/>
      <c r="P15" s="347"/>
      <c r="Q15" s="347"/>
      <c r="R15" s="347"/>
      <c r="S15" s="347"/>
      <c r="T15" s="347"/>
      <c r="U15" s="347"/>
      <c r="V15" s="346"/>
      <c r="W15" s="306"/>
    </row>
    <row r="16" spans="1:23" ht="13.5" customHeight="1">
      <c r="F16" s="340"/>
      <c r="G16" s="306"/>
      <c r="H16" s="306"/>
      <c r="I16" s="306"/>
      <c r="J16" s="342" t="s">
        <v>487</v>
      </c>
      <c r="K16" s="342" t="s">
        <v>486</v>
      </c>
      <c r="L16" s="342" t="s">
        <v>485</v>
      </c>
      <c r="M16" s="342" t="s">
        <v>484</v>
      </c>
      <c r="N16" s="342" t="s">
        <v>483</v>
      </c>
      <c r="O16" s="343" t="s">
        <v>482</v>
      </c>
      <c r="P16" s="342" t="s">
        <v>481</v>
      </c>
      <c r="Q16" s="342" t="s">
        <v>480</v>
      </c>
      <c r="R16" s="342" t="s">
        <v>479</v>
      </c>
      <c r="S16" s="342" t="s">
        <v>478</v>
      </c>
      <c r="T16" s="342" t="s">
        <v>477</v>
      </c>
      <c r="U16" s="342" t="s">
        <v>476</v>
      </c>
      <c r="V16" s="345" t="s">
        <v>475</v>
      </c>
      <c r="W16" s="306"/>
    </row>
    <row r="17" spans="1:23" ht="13.5" customHeight="1">
      <c r="F17" s="340"/>
      <c r="G17" s="306"/>
      <c r="H17" s="306"/>
      <c r="I17" s="306"/>
      <c r="J17" s="344"/>
      <c r="K17" s="342"/>
      <c r="L17" s="342"/>
      <c r="M17" s="342"/>
      <c r="N17" s="342"/>
      <c r="O17" s="343"/>
      <c r="P17" s="342"/>
      <c r="Q17" s="342"/>
      <c r="R17" s="342"/>
      <c r="S17" s="342"/>
      <c r="T17" s="342"/>
      <c r="U17" s="342"/>
      <c r="V17" s="341"/>
      <c r="W17" s="306"/>
    </row>
    <row r="18" spans="1:23" ht="5.25" customHeight="1">
      <c r="F18" s="340"/>
      <c r="G18" s="306"/>
      <c r="H18" s="308"/>
      <c r="I18" s="308"/>
      <c r="J18" s="339"/>
      <c r="K18" s="339"/>
      <c r="L18" s="339"/>
      <c r="M18" s="339"/>
      <c r="N18" s="339"/>
      <c r="O18" s="309"/>
      <c r="P18" s="339"/>
      <c r="Q18" s="339"/>
      <c r="R18" s="339"/>
      <c r="S18" s="339"/>
      <c r="T18" s="339"/>
      <c r="U18" s="339"/>
      <c r="V18" s="338"/>
      <c r="W18" s="306"/>
    </row>
    <row r="19" spans="1:23" ht="24" customHeight="1">
      <c r="F19" s="321"/>
      <c r="G19" s="306"/>
      <c r="H19" s="306"/>
      <c r="I19" s="325"/>
      <c r="J19" s="306"/>
      <c r="K19" s="306"/>
      <c r="L19" s="337" t="s">
        <v>474</v>
      </c>
      <c r="M19" s="306"/>
      <c r="N19" s="306"/>
      <c r="O19" s="306"/>
      <c r="P19" s="306"/>
      <c r="Q19" s="306"/>
      <c r="R19" s="330" t="s">
        <v>473</v>
      </c>
      <c r="S19" s="329"/>
      <c r="T19" s="306"/>
      <c r="U19" s="306"/>
      <c r="V19" s="306"/>
      <c r="W19" s="306"/>
    </row>
    <row r="20" spans="1:23" ht="24" customHeight="1">
      <c r="A20" s="327" t="s">
        <v>437</v>
      </c>
      <c r="B20" s="327" t="s">
        <v>436</v>
      </c>
      <c r="C20" s="327" t="s">
        <v>521</v>
      </c>
      <c r="D20" s="327" t="s">
        <v>434</v>
      </c>
      <c r="E20" s="327"/>
      <c r="F20" s="326"/>
      <c r="G20" s="306"/>
      <c r="H20" s="306" t="s">
        <v>467</v>
      </c>
      <c r="I20" s="328" t="s">
        <v>466</v>
      </c>
      <c r="J20" s="368">
        <v>127298</v>
      </c>
      <c r="K20" s="324">
        <v>127295</v>
      </c>
      <c r="L20" s="324">
        <v>127277</v>
      </c>
      <c r="M20" s="324">
        <v>127235</v>
      </c>
      <c r="N20" s="324">
        <v>127187</v>
      </c>
      <c r="O20" s="324">
        <v>127136</v>
      </c>
      <c r="P20" s="324">
        <v>127136</v>
      </c>
      <c r="Q20" s="324">
        <v>127098</v>
      </c>
      <c r="R20" s="324">
        <v>127113</v>
      </c>
      <c r="S20" s="324">
        <v>127132</v>
      </c>
      <c r="T20" s="324">
        <v>127122</v>
      </c>
      <c r="U20" s="324">
        <v>127046</v>
      </c>
      <c r="V20" s="368">
        <v>127083</v>
      </c>
      <c r="W20" s="306"/>
    </row>
    <row r="21" spans="1:23" ht="24" customHeight="1">
      <c r="A21" s="327" t="s">
        <v>437</v>
      </c>
      <c r="B21" s="327" t="s">
        <v>436</v>
      </c>
      <c r="C21" s="327" t="s">
        <v>521</v>
      </c>
      <c r="D21" s="327" t="s">
        <v>434</v>
      </c>
      <c r="E21" s="327"/>
      <c r="F21" s="326"/>
      <c r="G21" s="306"/>
      <c r="H21" s="306" t="s">
        <v>465</v>
      </c>
      <c r="I21" s="328" t="s">
        <v>441</v>
      </c>
      <c r="J21" s="368">
        <v>5239</v>
      </c>
      <c r="K21" s="324">
        <v>5238</v>
      </c>
      <c r="L21" s="324">
        <v>5237</v>
      </c>
      <c r="M21" s="324">
        <v>5237</v>
      </c>
      <c r="N21" s="324">
        <v>5229</v>
      </c>
      <c r="O21" s="324">
        <v>5226</v>
      </c>
      <c r="P21" s="324">
        <v>5223</v>
      </c>
      <c r="Q21" s="324">
        <v>5217</v>
      </c>
      <c r="R21" s="324">
        <v>5217</v>
      </c>
      <c r="S21" s="324">
        <v>5216</v>
      </c>
      <c r="T21" s="324">
        <v>5215</v>
      </c>
      <c r="U21" s="324">
        <v>5210</v>
      </c>
      <c r="V21" s="368">
        <v>5213</v>
      </c>
      <c r="W21" s="306"/>
    </row>
    <row r="22" spans="1:23" s="310" customFormat="1" ht="15" customHeight="1">
      <c r="A22" s="315" t="s">
        <v>437</v>
      </c>
      <c r="B22" s="315" t="s">
        <v>436</v>
      </c>
      <c r="C22" s="315" t="s">
        <v>521</v>
      </c>
      <c r="D22" s="315" t="s">
        <v>434</v>
      </c>
      <c r="E22" s="315"/>
      <c r="F22" s="314"/>
      <c r="G22" s="311"/>
      <c r="H22" s="311" t="s">
        <v>464</v>
      </c>
      <c r="I22" s="316"/>
      <c r="J22" s="367">
        <v>5361</v>
      </c>
      <c r="K22" s="312">
        <v>5358</v>
      </c>
      <c r="L22" s="312">
        <v>5355</v>
      </c>
      <c r="M22" s="312">
        <v>5357</v>
      </c>
      <c r="N22" s="312">
        <v>5351</v>
      </c>
      <c r="O22" s="312">
        <v>5342</v>
      </c>
      <c r="P22" s="312">
        <v>5340</v>
      </c>
      <c r="Q22" s="312">
        <v>5331</v>
      </c>
      <c r="R22" s="312">
        <v>5326</v>
      </c>
      <c r="S22" s="312">
        <v>5330</v>
      </c>
      <c r="T22" s="312">
        <v>5327</v>
      </c>
      <c r="U22" s="312">
        <v>5312</v>
      </c>
      <c r="V22" s="367">
        <v>5307</v>
      </c>
      <c r="W22" s="311"/>
    </row>
    <row r="23" spans="1:23" s="310" customFormat="1" ht="15" customHeight="1">
      <c r="A23" s="315" t="s">
        <v>437</v>
      </c>
      <c r="B23" s="315" t="s">
        <v>436</v>
      </c>
      <c r="C23" s="315" t="s">
        <v>521</v>
      </c>
      <c r="D23" s="315" t="s">
        <v>434</v>
      </c>
      <c r="E23" s="315"/>
      <c r="F23" s="314"/>
      <c r="G23" s="311"/>
      <c r="H23" s="311" t="s">
        <v>463</v>
      </c>
      <c r="I23" s="316"/>
      <c r="J23" s="367">
        <v>5790</v>
      </c>
      <c r="K23" s="312">
        <v>5783</v>
      </c>
      <c r="L23" s="312">
        <v>5777</v>
      </c>
      <c r="M23" s="312">
        <v>5774</v>
      </c>
      <c r="N23" s="312">
        <v>5767</v>
      </c>
      <c r="O23" s="312">
        <v>5762</v>
      </c>
      <c r="P23" s="312">
        <v>5761</v>
      </c>
      <c r="Q23" s="312">
        <v>5751</v>
      </c>
      <c r="R23" s="312">
        <v>5743</v>
      </c>
      <c r="S23" s="312">
        <v>5739</v>
      </c>
      <c r="T23" s="312">
        <v>5734</v>
      </c>
      <c r="U23" s="312">
        <v>5717</v>
      </c>
      <c r="V23" s="367">
        <v>5713</v>
      </c>
      <c r="W23" s="311"/>
    </row>
    <row r="24" spans="1:23" s="310" customFormat="1" ht="15" customHeight="1">
      <c r="A24" s="315" t="s">
        <v>437</v>
      </c>
      <c r="B24" s="315" t="s">
        <v>436</v>
      </c>
      <c r="C24" s="315" t="s">
        <v>521</v>
      </c>
      <c r="D24" s="315" t="s">
        <v>434</v>
      </c>
      <c r="E24" s="315"/>
      <c r="F24" s="314"/>
      <c r="G24" s="311"/>
      <c r="H24" s="311" t="s">
        <v>462</v>
      </c>
      <c r="I24" s="316"/>
      <c r="J24" s="367">
        <v>6047</v>
      </c>
      <c r="K24" s="312">
        <v>6053</v>
      </c>
      <c r="L24" s="312">
        <v>6052</v>
      </c>
      <c r="M24" s="312">
        <v>6056</v>
      </c>
      <c r="N24" s="312">
        <v>6050</v>
      </c>
      <c r="O24" s="312">
        <v>6043</v>
      </c>
      <c r="P24" s="312">
        <v>6041</v>
      </c>
      <c r="Q24" s="312">
        <v>6043</v>
      </c>
      <c r="R24" s="312">
        <v>6035</v>
      </c>
      <c r="S24" s="312">
        <v>6033</v>
      </c>
      <c r="T24" s="312">
        <v>6026</v>
      </c>
      <c r="U24" s="312">
        <v>6011</v>
      </c>
      <c r="V24" s="367">
        <v>6005</v>
      </c>
      <c r="W24" s="311"/>
    </row>
    <row r="25" spans="1:23" s="310" customFormat="1" ht="15" customHeight="1">
      <c r="A25" s="315" t="s">
        <v>437</v>
      </c>
      <c r="B25" s="315" t="s">
        <v>436</v>
      </c>
      <c r="C25" s="315" t="s">
        <v>521</v>
      </c>
      <c r="D25" s="315" t="s">
        <v>434</v>
      </c>
      <c r="E25" s="315"/>
      <c r="F25" s="314"/>
      <c r="G25" s="311"/>
      <c r="H25" s="311" t="s">
        <v>461</v>
      </c>
      <c r="I25" s="316"/>
      <c r="J25" s="367">
        <v>6205</v>
      </c>
      <c r="K25" s="312">
        <v>6197</v>
      </c>
      <c r="L25" s="312">
        <v>6187</v>
      </c>
      <c r="M25" s="312">
        <v>6179</v>
      </c>
      <c r="N25" s="312">
        <v>6175</v>
      </c>
      <c r="O25" s="312">
        <v>6164</v>
      </c>
      <c r="P25" s="312">
        <v>6175</v>
      </c>
      <c r="Q25" s="312">
        <v>6185</v>
      </c>
      <c r="R25" s="312">
        <v>6191</v>
      </c>
      <c r="S25" s="312">
        <v>6199</v>
      </c>
      <c r="T25" s="312">
        <v>6203</v>
      </c>
      <c r="U25" s="312">
        <v>6182</v>
      </c>
      <c r="V25" s="367">
        <v>6203</v>
      </c>
      <c r="W25" s="311"/>
    </row>
    <row r="26" spans="1:23" ht="22.9" customHeight="1">
      <c r="A26" s="327" t="s">
        <v>437</v>
      </c>
      <c r="B26" s="327" t="s">
        <v>436</v>
      </c>
      <c r="C26" s="327" t="s">
        <v>521</v>
      </c>
      <c r="D26" s="327" t="s">
        <v>434</v>
      </c>
      <c r="E26" s="327"/>
      <c r="F26" s="326"/>
      <c r="G26" s="306"/>
      <c r="H26" s="306" t="s">
        <v>460</v>
      </c>
      <c r="I26" s="325"/>
      <c r="J26" s="368">
        <v>6869</v>
      </c>
      <c r="K26" s="324">
        <v>6865</v>
      </c>
      <c r="L26" s="324">
        <v>6857</v>
      </c>
      <c r="M26" s="324">
        <v>6826</v>
      </c>
      <c r="N26" s="324">
        <v>6813</v>
      </c>
      <c r="O26" s="324">
        <v>6797</v>
      </c>
      <c r="P26" s="324">
        <v>6784</v>
      </c>
      <c r="Q26" s="324">
        <v>6766</v>
      </c>
      <c r="R26" s="324">
        <v>6758</v>
      </c>
      <c r="S26" s="324">
        <v>6743</v>
      </c>
      <c r="T26" s="324">
        <v>6717</v>
      </c>
      <c r="U26" s="324">
        <v>6690</v>
      </c>
      <c r="V26" s="368">
        <v>6678</v>
      </c>
      <c r="W26" s="306"/>
    </row>
    <row r="27" spans="1:23" s="317" customFormat="1" ht="15" customHeight="1">
      <c r="A27" s="318" t="s">
        <v>437</v>
      </c>
      <c r="B27" s="318" t="s">
        <v>436</v>
      </c>
      <c r="C27" s="318" t="s">
        <v>521</v>
      </c>
      <c r="D27" s="318" t="s">
        <v>434</v>
      </c>
      <c r="E27" s="318"/>
      <c r="F27" s="314"/>
      <c r="G27" s="311"/>
      <c r="H27" s="311" t="s">
        <v>459</v>
      </c>
      <c r="I27" s="316"/>
      <c r="J27" s="367">
        <v>7623</v>
      </c>
      <c r="K27" s="312">
        <v>7607</v>
      </c>
      <c r="L27" s="312">
        <v>7595</v>
      </c>
      <c r="M27" s="312">
        <v>7571</v>
      </c>
      <c r="N27" s="312">
        <v>7557</v>
      </c>
      <c r="O27" s="312">
        <v>7551</v>
      </c>
      <c r="P27" s="312">
        <v>7542</v>
      </c>
      <c r="Q27" s="312">
        <v>7524</v>
      </c>
      <c r="R27" s="312">
        <v>7516</v>
      </c>
      <c r="S27" s="312">
        <v>7500</v>
      </c>
      <c r="T27" s="312">
        <v>7487</v>
      </c>
      <c r="U27" s="312">
        <v>7476</v>
      </c>
      <c r="V27" s="367">
        <v>7466</v>
      </c>
      <c r="W27" s="311"/>
    </row>
    <row r="28" spans="1:23" s="317" customFormat="1" ht="15" customHeight="1">
      <c r="A28" s="318" t="s">
        <v>437</v>
      </c>
      <c r="B28" s="318" t="s">
        <v>436</v>
      </c>
      <c r="C28" s="318" t="s">
        <v>521</v>
      </c>
      <c r="D28" s="318" t="s">
        <v>434</v>
      </c>
      <c r="E28" s="318"/>
      <c r="F28" s="314"/>
      <c r="G28" s="311"/>
      <c r="H28" s="311" t="s">
        <v>458</v>
      </c>
      <c r="I28" s="316"/>
      <c r="J28" s="367">
        <v>9060</v>
      </c>
      <c r="K28" s="312">
        <v>9029</v>
      </c>
      <c r="L28" s="312">
        <v>9001</v>
      </c>
      <c r="M28" s="312">
        <v>8967</v>
      </c>
      <c r="N28" s="312">
        <v>8930</v>
      </c>
      <c r="O28" s="312">
        <v>8897</v>
      </c>
      <c r="P28" s="312">
        <v>8864</v>
      </c>
      <c r="Q28" s="312">
        <v>8824</v>
      </c>
      <c r="R28" s="312">
        <v>8799</v>
      </c>
      <c r="S28" s="312">
        <v>8775</v>
      </c>
      <c r="T28" s="312">
        <v>8735</v>
      </c>
      <c r="U28" s="312">
        <v>8699</v>
      </c>
      <c r="V28" s="367">
        <v>8670</v>
      </c>
      <c r="W28" s="311"/>
    </row>
    <row r="29" spans="1:23" s="317" customFormat="1" ht="15" customHeight="1">
      <c r="A29" s="318" t="s">
        <v>437</v>
      </c>
      <c r="B29" s="318" t="s">
        <v>436</v>
      </c>
      <c r="C29" s="318" t="s">
        <v>521</v>
      </c>
      <c r="D29" s="318" t="s">
        <v>434</v>
      </c>
      <c r="E29" s="318"/>
      <c r="F29" s="314"/>
      <c r="G29" s="311"/>
      <c r="H29" s="311" t="s">
        <v>457</v>
      </c>
      <c r="I29" s="316"/>
      <c r="J29" s="367">
        <v>9667</v>
      </c>
      <c r="K29" s="312">
        <v>9684</v>
      </c>
      <c r="L29" s="312">
        <v>9698</v>
      </c>
      <c r="M29" s="312">
        <v>9709</v>
      </c>
      <c r="N29" s="312">
        <v>9707</v>
      </c>
      <c r="O29" s="312">
        <v>9709</v>
      </c>
      <c r="P29" s="312">
        <v>9714</v>
      </c>
      <c r="Q29" s="312">
        <v>9710</v>
      </c>
      <c r="R29" s="312">
        <v>9722</v>
      </c>
      <c r="S29" s="312">
        <v>9738</v>
      </c>
      <c r="T29" s="312">
        <v>9756</v>
      </c>
      <c r="U29" s="312">
        <v>9774</v>
      </c>
      <c r="V29" s="367">
        <v>9793</v>
      </c>
      <c r="W29" s="311"/>
    </row>
    <row r="30" spans="1:23" s="317" customFormat="1" ht="15" customHeight="1">
      <c r="A30" s="318" t="s">
        <v>437</v>
      </c>
      <c r="B30" s="318" t="s">
        <v>436</v>
      </c>
      <c r="C30" s="318" t="s">
        <v>521</v>
      </c>
      <c r="D30" s="318" t="s">
        <v>434</v>
      </c>
      <c r="E30" s="318"/>
      <c r="F30" s="314"/>
      <c r="G30" s="311"/>
      <c r="H30" s="311" t="s">
        <v>456</v>
      </c>
      <c r="I30" s="316"/>
      <c r="J30" s="367">
        <v>8406</v>
      </c>
      <c r="K30" s="312">
        <v>8424</v>
      </c>
      <c r="L30" s="312">
        <v>8447</v>
      </c>
      <c r="M30" s="312">
        <v>8471</v>
      </c>
      <c r="N30" s="312">
        <v>8484</v>
      </c>
      <c r="O30" s="312">
        <v>8492</v>
      </c>
      <c r="P30" s="312">
        <v>8506</v>
      </c>
      <c r="Q30" s="312">
        <v>8522</v>
      </c>
      <c r="R30" s="312">
        <v>8544</v>
      </c>
      <c r="S30" s="312">
        <v>8565</v>
      </c>
      <c r="T30" s="312">
        <v>8583</v>
      </c>
      <c r="U30" s="312">
        <v>8595</v>
      </c>
      <c r="V30" s="367">
        <v>8608</v>
      </c>
      <c r="W30" s="311"/>
    </row>
    <row r="31" spans="1:23" ht="22.9" customHeight="1">
      <c r="A31" s="327" t="s">
        <v>437</v>
      </c>
      <c r="B31" s="327" t="s">
        <v>436</v>
      </c>
      <c r="C31" s="327" t="s">
        <v>521</v>
      </c>
      <c r="D31" s="327" t="s">
        <v>434</v>
      </c>
      <c r="E31" s="327"/>
      <c r="F31" s="326"/>
      <c r="G31" s="306"/>
      <c r="H31" s="306" t="s">
        <v>455</v>
      </c>
      <c r="I31" s="325"/>
      <c r="J31" s="368">
        <v>7734</v>
      </c>
      <c r="K31" s="324">
        <v>7731</v>
      </c>
      <c r="L31" s="324">
        <v>7727</v>
      </c>
      <c r="M31" s="324">
        <v>7731</v>
      </c>
      <c r="N31" s="324">
        <v>7717</v>
      </c>
      <c r="O31" s="324">
        <v>7715</v>
      </c>
      <c r="P31" s="324">
        <v>7715</v>
      </c>
      <c r="Q31" s="324">
        <v>7717</v>
      </c>
      <c r="R31" s="324">
        <v>7727</v>
      </c>
      <c r="S31" s="324">
        <v>7742</v>
      </c>
      <c r="T31" s="324">
        <v>7760</v>
      </c>
      <c r="U31" s="324">
        <v>7774</v>
      </c>
      <c r="V31" s="368">
        <v>7791</v>
      </c>
      <c r="W31" s="306"/>
    </row>
    <row r="32" spans="1:23" s="317" customFormat="1" ht="15" customHeight="1">
      <c r="A32" s="318" t="s">
        <v>437</v>
      </c>
      <c r="B32" s="318" t="s">
        <v>436</v>
      </c>
      <c r="C32" s="318" t="s">
        <v>521</v>
      </c>
      <c r="D32" s="318" t="s">
        <v>434</v>
      </c>
      <c r="E32" s="318"/>
      <c r="F32" s="314"/>
      <c r="G32" s="311"/>
      <c r="H32" s="311" t="s">
        <v>454</v>
      </c>
      <c r="I32" s="316"/>
      <c r="J32" s="367">
        <v>7731</v>
      </c>
      <c r="K32" s="312">
        <v>7733</v>
      </c>
      <c r="L32" s="312">
        <v>7732</v>
      </c>
      <c r="M32" s="312">
        <v>7725</v>
      </c>
      <c r="N32" s="312">
        <v>7708</v>
      </c>
      <c r="O32" s="312">
        <v>7690</v>
      </c>
      <c r="P32" s="312">
        <v>7683</v>
      </c>
      <c r="Q32" s="312">
        <v>7687</v>
      </c>
      <c r="R32" s="312">
        <v>7692</v>
      </c>
      <c r="S32" s="312">
        <v>7689</v>
      </c>
      <c r="T32" s="312">
        <v>7678</v>
      </c>
      <c r="U32" s="312">
        <v>7664</v>
      </c>
      <c r="V32" s="367">
        <v>7654</v>
      </c>
      <c r="W32" s="311"/>
    </row>
    <row r="33" spans="1:23" s="317" customFormat="1" ht="15" customHeight="1">
      <c r="A33" s="318" t="s">
        <v>437</v>
      </c>
      <c r="B33" s="318" t="s">
        <v>436</v>
      </c>
      <c r="C33" s="318" t="s">
        <v>521</v>
      </c>
      <c r="D33" s="318" t="s">
        <v>434</v>
      </c>
      <c r="E33" s="318"/>
      <c r="F33" s="314"/>
      <c r="G33" s="311"/>
      <c r="H33" s="311" t="s">
        <v>453</v>
      </c>
      <c r="I33" s="316"/>
      <c r="J33" s="367">
        <v>9666</v>
      </c>
      <c r="K33" s="312">
        <v>9604</v>
      </c>
      <c r="L33" s="312">
        <v>9543</v>
      </c>
      <c r="M33" s="312">
        <v>9514</v>
      </c>
      <c r="N33" s="312">
        <v>9422</v>
      </c>
      <c r="O33" s="312">
        <v>9368</v>
      </c>
      <c r="P33" s="312">
        <v>9304</v>
      </c>
      <c r="Q33" s="312">
        <v>9247</v>
      </c>
      <c r="R33" s="312">
        <v>9191</v>
      </c>
      <c r="S33" s="312">
        <v>9141</v>
      </c>
      <c r="T33" s="312">
        <v>9090</v>
      </c>
      <c r="U33" s="312">
        <v>9038</v>
      </c>
      <c r="V33" s="367">
        <v>8980</v>
      </c>
      <c r="W33" s="311"/>
    </row>
    <row r="34" spans="1:23" s="317" customFormat="1" ht="15" customHeight="1">
      <c r="A34" s="318" t="s">
        <v>437</v>
      </c>
      <c r="B34" s="318" t="s">
        <v>436</v>
      </c>
      <c r="C34" s="318" t="s">
        <v>521</v>
      </c>
      <c r="D34" s="318" t="s">
        <v>434</v>
      </c>
      <c r="E34" s="318"/>
      <c r="F34" s="314"/>
      <c r="G34" s="311"/>
      <c r="H34" s="311" t="s">
        <v>452</v>
      </c>
      <c r="I34" s="316"/>
      <c r="J34" s="367">
        <v>8699</v>
      </c>
      <c r="K34" s="312">
        <v>8727</v>
      </c>
      <c r="L34" s="312">
        <v>8761</v>
      </c>
      <c r="M34" s="312">
        <v>8784</v>
      </c>
      <c r="N34" s="312">
        <v>8842</v>
      </c>
      <c r="O34" s="312">
        <v>8864</v>
      </c>
      <c r="P34" s="312">
        <v>8895</v>
      </c>
      <c r="Q34" s="312">
        <v>8926</v>
      </c>
      <c r="R34" s="312">
        <v>8964</v>
      </c>
      <c r="S34" s="312">
        <v>9004</v>
      </c>
      <c r="T34" s="312">
        <v>9054</v>
      </c>
      <c r="U34" s="312">
        <v>9103</v>
      </c>
      <c r="V34" s="367">
        <v>9154</v>
      </c>
      <c r="W34" s="311"/>
    </row>
    <row r="35" spans="1:23" s="317" customFormat="1" ht="15" customHeight="1">
      <c r="A35" s="318" t="s">
        <v>437</v>
      </c>
      <c r="B35" s="318" t="s">
        <v>436</v>
      </c>
      <c r="C35" s="318" t="s">
        <v>521</v>
      </c>
      <c r="D35" s="318" t="s">
        <v>434</v>
      </c>
      <c r="E35" s="318"/>
      <c r="F35" s="314"/>
      <c r="G35" s="311"/>
      <c r="H35" s="311" t="s">
        <v>451</v>
      </c>
      <c r="I35" s="316"/>
      <c r="J35" s="367">
        <v>7596</v>
      </c>
      <c r="K35" s="312">
        <v>7635</v>
      </c>
      <c r="L35" s="312">
        <v>7663</v>
      </c>
      <c r="M35" s="312">
        <v>7692</v>
      </c>
      <c r="N35" s="312">
        <v>7716</v>
      </c>
      <c r="O35" s="312">
        <v>7755</v>
      </c>
      <c r="P35" s="312">
        <v>7786</v>
      </c>
      <c r="Q35" s="312">
        <v>7828</v>
      </c>
      <c r="R35" s="312">
        <v>7858</v>
      </c>
      <c r="S35" s="312">
        <v>7879</v>
      </c>
      <c r="T35" s="312">
        <v>7898</v>
      </c>
      <c r="U35" s="312">
        <v>7915</v>
      </c>
      <c r="V35" s="367">
        <v>7928</v>
      </c>
      <c r="W35" s="311"/>
    </row>
    <row r="36" spans="1:23" s="317" customFormat="1" ht="22.9" customHeight="1">
      <c r="A36" s="318" t="s">
        <v>437</v>
      </c>
      <c r="B36" s="318" t="s">
        <v>436</v>
      </c>
      <c r="C36" s="318" t="s">
        <v>521</v>
      </c>
      <c r="D36" s="318" t="s">
        <v>434</v>
      </c>
      <c r="E36" s="318"/>
      <c r="F36" s="314"/>
      <c r="G36" s="311"/>
      <c r="H36" s="306" t="s">
        <v>518</v>
      </c>
      <c r="I36" s="316"/>
      <c r="J36" s="366">
        <v>6302</v>
      </c>
      <c r="K36" s="323">
        <v>6293</v>
      </c>
      <c r="L36" s="323">
        <v>6286</v>
      </c>
      <c r="M36" s="323">
        <v>6273</v>
      </c>
      <c r="N36" s="323">
        <v>6287</v>
      </c>
      <c r="O36" s="323">
        <v>6287</v>
      </c>
      <c r="P36" s="323">
        <v>6275</v>
      </c>
      <c r="Q36" s="323">
        <v>6271</v>
      </c>
      <c r="R36" s="323">
        <v>6265</v>
      </c>
      <c r="S36" s="323">
        <v>6262</v>
      </c>
      <c r="T36" s="323">
        <v>6261</v>
      </c>
      <c r="U36" s="323">
        <v>6263</v>
      </c>
      <c r="V36" s="366">
        <v>6269</v>
      </c>
      <c r="W36" s="311"/>
    </row>
    <row r="37" spans="1:23" s="317" customFormat="1" ht="15" customHeight="1">
      <c r="A37" s="318" t="s">
        <v>437</v>
      </c>
      <c r="B37" s="318" t="s">
        <v>436</v>
      </c>
      <c r="C37" s="318" t="s">
        <v>521</v>
      </c>
      <c r="D37" s="318" t="s">
        <v>434</v>
      </c>
      <c r="E37" s="318"/>
      <c r="F37" s="314"/>
      <c r="G37" s="311"/>
      <c r="H37" s="311" t="s">
        <v>517</v>
      </c>
      <c r="I37" s="316"/>
      <c r="J37" s="367">
        <v>4762</v>
      </c>
      <c r="K37" s="312">
        <v>4769</v>
      </c>
      <c r="L37" s="312">
        <v>4775</v>
      </c>
      <c r="M37" s="312">
        <v>4782</v>
      </c>
      <c r="N37" s="312">
        <v>4798</v>
      </c>
      <c r="O37" s="312">
        <v>4807</v>
      </c>
      <c r="P37" s="312">
        <v>4819</v>
      </c>
      <c r="Q37" s="312">
        <v>4828</v>
      </c>
      <c r="R37" s="312">
        <v>4834</v>
      </c>
      <c r="S37" s="312">
        <v>4841</v>
      </c>
      <c r="T37" s="312">
        <v>4849</v>
      </c>
      <c r="U37" s="312">
        <v>4859</v>
      </c>
      <c r="V37" s="367">
        <v>4869</v>
      </c>
      <c r="W37" s="311"/>
    </row>
    <row r="38" spans="1:23" s="317" customFormat="1" ht="15" customHeight="1">
      <c r="A38" s="318" t="s">
        <v>437</v>
      </c>
      <c r="B38" s="318" t="s">
        <v>436</v>
      </c>
      <c r="C38" s="318" t="s">
        <v>521</v>
      </c>
      <c r="D38" s="318" t="s">
        <v>434</v>
      </c>
      <c r="E38" s="318"/>
      <c r="F38" s="314"/>
      <c r="G38" s="311"/>
      <c r="H38" s="311" t="s">
        <v>516</v>
      </c>
      <c r="I38" s="316"/>
      <c r="J38" s="367">
        <v>2926</v>
      </c>
      <c r="K38" s="312">
        <v>2938</v>
      </c>
      <c r="L38" s="312">
        <v>2951</v>
      </c>
      <c r="M38" s="312">
        <v>2953</v>
      </c>
      <c r="N38" s="312">
        <v>2976</v>
      </c>
      <c r="O38" s="312">
        <v>2990</v>
      </c>
      <c r="P38" s="312">
        <v>3012</v>
      </c>
      <c r="Q38" s="312">
        <v>3021</v>
      </c>
      <c r="R38" s="312">
        <v>3030</v>
      </c>
      <c r="S38" s="312">
        <v>3037</v>
      </c>
      <c r="T38" s="312">
        <v>3046</v>
      </c>
      <c r="U38" s="312">
        <v>3054</v>
      </c>
      <c r="V38" s="367">
        <v>3063</v>
      </c>
      <c r="W38" s="311"/>
    </row>
    <row r="39" spans="1:23" s="317" customFormat="1" ht="15" customHeight="1">
      <c r="A39" s="318" t="s">
        <v>437</v>
      </c>
      <c r="B39" s="318" t="s">
        <v>436</v>
      </c>
      <c r="C39" s="318" t="s">
        <v>521</v>
      </c>
      <c r="D39" s="318" t="s">
        <v>434</v>
      </c>
      <c r="E39" s="318"/>
      <c r="F39" s="314"/>
      <c r="G39" s="311"/>
      <c r="H39" s="311" t="s">
        <v>515</v>
      </c>
      <c r="I39" s="316"/>
      <c r="J39" s="367">
        <v>1216</v>
      </c>
      <c r="K39" s="312">
        <v>1225</v>
      </c>
      <c r="L39" s="312">
        <v>1234</v>
      </c>
      <c r="M39" s="312">
        <v>1235</v>
      </c>
      <c r="N39" s="312">
        <v>1254</v>
      </c>
      <c r="O39" s="312">
        <v>1267</v>
      </c>
      <c r="P39" s="312">
        <v>1283</v>
      </c>
      <c r="Q39" s="312">
        <v>1283</v>
      </c>
      <c r="R39" s="312">
        <v>1284</v>
      </c>
      <c r="S39" s="312">
        <v>1285</v>
      </c>
      <c r="T39" s="312">
        <v>1290</v>
      </c>
      <c r="U39" s="312">
        <v>1297</v>
      </c>
      <c r="V39" s="367">
        <v>1305</v>
      </c>
      <c r="W39" s="311"/>
    </row>
    <row r="40" spans="1:23" s="317" customFormat="1" ht="15" customHeight="1">
      <c r="A40" s="318" t="s">
        <v>437</v>
      </c>
      <c r="B40" s="318" t="s">
        <v>436</v>
      </c>
      <c r="C40" s="318" t="s">
        <v>521</v>
      </c>
      <c r="D40" s="318" t="s">
        <v>434</v>
      </c>
      <c r="E40" s="318"/>
      <c r="F40" s="314"/>
      <c r="G40" s="311"/>
      <c r="H40" s="311" t="s">
        <v>514</v>
      </c>
      <c r="I40" s="316"/>
      <c r="J40" s="367">
        <v>343</v>
      </c>
      <c r="K40" s="312">
        <v>344</v>
      </c>
      <c r="L40" s="312">
        <v>345</v>
      </c>
      <c r="M40" s="312">
        <v>344</v>
      </c>
      <c r="N40" s="312">
        <v>347</v>
      </c>
      <c r="O40" s="312">
        <v>350</v>
      </c>
      <c r="P40" s="312">
        <v>355</v>
      </c>
      <c r="Q40" s="312">
        <v>355</v>
      </c>
      <c r="R40" s="312">
        <v>355</v>
      </c>
      <c r="S40" s="312">
        <v>355</v>
      </c>
      <c r="T40" s="312">
        <v>354</v>
      </c>
      <c r="U40" s="312">
        <v>353</v>
      </c>
      <c r="V40" s="367">
        <v>352</v>
      </c>
      <c r="W40" s="311"/>
    </row>
    <row r="41" spans="1:23" s="317" customFormat="1" ht="22.9" customHeight="1">
      <c r="A41" s="318" t="s">
        <v>437</v>
      </c>
      <c r="B41" s="318" t="s">
        <v>436</v>
      </c>
      <c r="C41" s="318" t="s">
        <v>521</v>
      </c>
      <c r="D41" s="318" t="s">
        <v>434</v>
      </c>
      <c r="E41" s="318"/>
      <c r="F41" s="314"/>
      <c r="G41" s="311"/>
      <c r="H41" s="322" t="s">
        <v>513</v>
      </c>
      <c r="I41" s="320" t="s">
        <v>432</v>
      </c>
      <c r="J41" s="366">
        <v>55</v>
      </c>
      <c r="K41" s="323">
        <v>56</v>
      </c>
      <c r="L41" s="323">
        <v>57</v>
      </c>
      <c r="M41" s="323">
        <v>57</v>
      </c>
      <c r="N41" s="323">
        <v>58</v>
      </c>
      <c r="O41" s="323">
        <v>59</v>
      </c>
      <c r="P41" s="323">
        <v>60</v>
      </c>
      <c r="Q41" s="323">
        <v>60</v>
      </c>
      <c r="R41" s="323">
        <v>60</v>
      </c>
      <c r="S41" s="323">
        <v>60</v>
      </c>
      <c r="T41" s="323">
        <v>60</v>
      </c>
      <c r="U41" s="323">
        <v>60</v>
      </c>
      <c r="V41" s="366">
        <v>60</v>
      </c>
      <c r="W41" s="322"/>
    </row>
    <row r="42" spans="1:23" ht="22.9" customHeight="1">
      <c r="F42" s="321"/>
      <c r="G42" s="306"/>
      <c r="H42" s="306" t="s">
        <v>444</v>
      </c>
      <c r="I42" s="320" t="s">
        <v>443</v>
      </c>
      <c r="J42" s="319"/>
      <c r="K42" s="319"/>
      <c r="L42" s="319"/>
      <c r="M42" s="319"/>
      <c r="N42" s="319"/>
      <c r="O42" s="319"/>
      <c r="P42" s="319"/>
      <c r="Q42" s="319"/>
      <c r="R42" s="319"/>
      <c r="S42" s="319"/>
      <c r="T42" s="319"/>
      <c r="U42" s="319"/>
      <c r="V42" s="319"/>
      <c r="W42" s="306"/>
    </row>
    <row r="43" spans="1:23" s="317" customFormat="1" ht="15" customHeight="1">
      <c r="A43" s="318" t="s">
        <v>437</v>
      </c>
      <c r="B43" s="318" t="s">
        <v>436</v>
      </c>
      <c r="C43" s="318" t="s">
        <v>521</v>
      </c>
      <c r="D43" s="318" t="s">
        <v>434</v>
      </c>
      <c r="E43" s="318"/>
      <c r="F43" s="314"/>
      <c r="G43" s="311"/>
      <c r="H43" s="311" t="s">
        <v>442</v>
      </c>
      <c r="I43" s="313" t="s">
        <v>441</v>
      </c>
      <c r="J43" s="312">
        <v>16390</v>
      </c>
      <c r="K43" s="312">
        <v>16379</v>
      </c>
      <c r="L43" s="312">
        <v>16369</v>
      </c>
      <c r="M43" s="312">
        <v>16367</v>
      </c>
      <c r="N43" s="312">
        <v>16347</v>
      </c>
      <c r="O43" s="312">
        <v>16330</v>
      </c>
      <c r="P43" s="312">
        <v>16323</v>
      </c>
      <c r="Q43" s="312">
        <v>16299</v>
      </c>
      <c r="R43" s="312">
        <v>16286</v>
      </c>
      <c r="S43" s="312">
        <v>16284</v>
      </c>
      <c r="T43" s="312">
        <v>16276</v>
      </c>
      <c r="U43" s="312">
        <v>16240</v>
      </c>
      <c r="V43" s="312">
        <v>16233</v>
      </c>
      <c r="W43" s="311"/>
    </row>
    <row r="44" spans="1:23" s="310" customFormat="1" ht="15" customHeight="1">
      <c r="A44" s="315" t="s">
        <v>437</v>
      </c>
      <c r="B44" s="315" t="s">
        <v>436</v>
      </c>
      <c r="C44" s="315" t="s">
        <v>521</v>
      </c>
      <c r="D44" s="315" t="s">
        <v>434</v>
      </c>
      <c r="E44" s="315"/>
      <c r="F44" s="314"/>
      <c r="G44" s="311"/>
      <c r="H44" s="311" t="s">
        <v>440</v>
      </c>
      <c r="I44" s="316"/>
      <c r="J44" s="312">
        <v>79010</v>
      </c>
      <c r="K44" s="312">
        <v>78928</v>
      </c>
      <c r="L44" s="312">
        <v>78837</v>
      </c>
      <c r="M44" s="312">
        <v>78747</v>
      </c>
      <c r="N44" s="312">
        <v>78562</v>
      </c>
      <c r="O44" s="312">
        <v>78427</v>
      </c>
      <c r="P44" s="312">
        <v>78328</v>
      </c>
      <c r="Q44" s="312">
        <v>78226</v>
      </c>
      <c r="R44" s="312">
        <v>78177</v>
      </c>
      <c r="S44" s="312">
        <v>78125</v>
      </c>
      <c r="T44" s="312">
        <v>78035</v>
      </c>
      <c r="U44" s="312">
        <v>77903</v>
      </c>
      <c r="V44" s="312">
        <v>77850</v>
      </c>
      <c r="W44" s="311"/>
    </row>
    <row r="45" spans="1:23" s="310" customFormat="1" ht="15" customHeight="1">
      <c r="A45" s="315" t="s">
        <v>437</v>
      </c>
      <c r="B45" s="315" t="s">
        <v>436</v>
      </c>
      <c r="C45" s="315" t="s">
        <v>521</v>
      </c>
      <c r="D45" s="315" t="s">
        <v>434</v>
      </c>
      <c r="E45" s="315"/>
      <c r="F45" s="314"/>
      <c r="G45" s="311"/>
      <c r="H45" s="311" t="s">
        <v>439</v>
      </c>
      <c r="I45" s="313" t="s">
        <v>432</v>
      </c>
      <c r="J45" s="312">
        <v>31898</v>
      </c>
      <c r="K45" s="312">
        <v>31988</v>
      </c>
      <c r="L45" s="312">
        <v>32071</v>
      </c>
      <c r="M45" s="312">
        <v>32120</v>
      </c>
      <c r="N45" s="312">
        <v>32278</v>
      </c>
      <c r="O45" s="312">
        <v>32379</v>
      </c>
      <c r="P45" s="312">
        <v>32484</v>
      </c>
      <c r="Q45" s="312">
        <v>32573</v>
      </c>
      <c r="R45" s="312">
        <v>32650</v>
      </c>
      <c r="S45" s="312">
        <v>32722</v>
      </c>
      <c r="T45" s="312">
        <v>32811</v>
      </c>
      <c r="U45" s="312">
        <v>32904</v>
      </c>
      <c r="V45" s="312">
        <v>33000</v>
      </c>
      <c r="W45" s="311"/>
    </row>
    <row r="46" spans="1:23" s="310" customFormat="1" ht="15" customHeight="1">
      <c r="A46" s="315" t="s">
        <v>437</v>
      </c>
      <c r="B46" s="315" t="s">
        <v>436</v>
      </c>
      <c r="C46" s="315" t="s">
        <v>521</v>
      </c>
      <c r="D46" s="315" t="s">
        <v>434</v>
      </c>
      <c r="E46" s="315"/>
      <c r="F46" s="314"/>
      <c r="G46" s="311"/>
      <c r="H46" s="311" t="s">
        <v>438</v>
      </c>
      <c r="I46" s="313" t="s">
        <v>432</v>
      </c>
      <c r="J46" s="312">
        <v>15603</v>
      </c>
      <c r="K46" s="312">
        <v>15626</v>
      </c>
      <c r="L46" s="312">
        <v>15647</v>
      </c>
      <c r="M46" s="312">
        <v>15644</v>
      </c>
      <c r="N46" s="312">
        <v>15720</v>
      </c>
      <c r="O46" s="312">
        <v>15760</v>
      </c>
      <c r="P46" s="312">
        <v>15804</v>
      </c>
      <c r="Q46" s="312">
        <v>15819</v>
      </c>
      <c r="R46" s="312">
        <v>15828</v>
      </c>
      <c r="S46" s="312">
        <v>15839</v>
      </c>
      <c r="T46" s="312">
        <v>15859</v>
      </c>
      <c r="U46" s="312">
        <v>15885</v>
      </c>
      <c r="V46" s="312">
        <v>15917</v>
      </c>
      <c r="W46" s="311"/>
    </row>
    <row r="47" spans="1:23" s="310" customFormat="1" ht="15" customHeight="1">
      <c r="A47" s="315" t="s">
        <v>437</v>
      </c>
      <c r="B47" s="315" t="s">
        <v>436</v>
      </c>
      <c r="C47" s="315" t="s">
        <v>521</v>
      </c>
      <c r="D47" s="315" t="s">
        <v>434</v>
      </c>
      <c r="E47" s="315"/>
      <c r="F47" s="314"/>
      <c r="G47" s="311"/>
      <c r="H47" s="311" t="s">
        <v>511</v>
      </c>
      <c r="I47" s="313" t="s">
        <v>432</v>
      </c>
      <c r="J47" s="312">
        <v>4539</v>
      </c>
      <c r="K47" s="312">
        <v>4563</v>
      </c>
      <c r="L47" s="312">
        <v>4586</v>
      </c>
      <c r="M47" s="312">
        <v>4589</v>
      </c>
      <c r="N47" s="312">
        <v>4635</v>
      </c>
      <c r="O47" s="312">
        <v>4666</v>
      </c>
      <c r="P47" s="312">
        <v>4710</v>
      </c>
      <c r="Q47" s="312">
        <v>4720</v>
      </c>
      <c r="R47" s="312">
        <v>4729</v>
      </c>
      <c r="S47" s="312">
        <v>4737</v>
      </c>
      <c r="T47" s="312">
        <v>4749</v>
      </c>
      <c r="U47" s="312">
        <v>4764</v>
      </c>
      <c r="V47" s="312">
        <v>4779</v>
      </c>
      <c r="W47" s="311"/>
    </row>
    <row r="48" spans="1:23" s="310" customFormat="1" ht="30" customHeight="1">
      <c r="A48" s="336"/>
      <c r="B48" s="336"/>
      <c r="C48" s="336"/>
      <c r="D48" s="336"/>
      <c r="E48" s="336"/>
      <c r="F48" s="321"/>
      <c r="G48" s="306"/>
      <c r="H48" s="333"/>
      <c r="I48" s="335"/>
      <c r="J48" s="334"/>
      <c r="K48" s="334"/>
      <c r="L48" s="334"/>
      <c r="M48" s="334"/>
      <c r="N48" s="334"/>
      <c r="O48" s="334"/>
      <c r="P48" s="334"/>
      <c r="Q48" s="334"/>
      <c r="R48" s="334"/>
      <c r="S48" s="334"/>
      <c r="T48" s="334"/>
      <c r="U48" s="334"/>
      <c r="V48" s="334"/>
      <c r="W48" s="333"/>
    </row>
    <row r="49" spans="1:23" ht="22.9" customHeight="1">
      <c r="F49" s="321"/>
      <c r="G49" s="306"/>
      <c r="H49" s="306"/>
      <c r="I49" s="325"/>
      <c r="J49" s="306"/>
      <c r="K49" s="332" t="s">
        <v>469</v>
      </c>
      <c r="L49" s="331"/>
      <c r="M49" s="331"/>
      <c r="N49" s="306"/>
      <c r="O49" s="306"/>
      <c r="P49" s="306"/>
      <c r="Q49" s="306"/>
      <c r="R49" s="330" t="s">
        <v>468</v>
      </c>
      <c r="S49" s="329"/>
      <c r="T49" s="306"/>
      <c r="U49" s="306"/>
      <c r="V49" s="306"/>
      <c r="W49" s="306"/>
    </row>
    <row r="50" spans="1:23" ht="24" customHeight="1">
      <c r="A50" s="327" t="s">
        <v>437</v>
      </c>
      <c r="B50" s="327" t="s">
        <v>436</v>
      </c>
      <c r="C50" s="327" t="s">
        <v>521</v>
      </c>
      <c r="D50" s="327" t="s">
        <v>434</v>
      </c>
      <c r="E50" s="327"/>
      <c r="F50" s="326"/>
      <c r="G50" s="306"/>
      <c r="H50" s="306" t="s">
        <v>467</v>
      </c>
      <c r="I50" s="328" t="s">
        <v>466</v>
      </c>
      <c r="J50" s="324">
        <v>125704</v>
      </c>
      <c r="K50" s="324">
        <v>125684</v>
      </c>
      <c r="L50" s="324">
        <v>125658</v>
      </c>
      <c r="M50" s="324">
        <v>125717</v>
      </c>
      <c r="N50" s="324">
        <v>125627</v>
      </c>
      <c r="O50" s="324">
        <v>125564</v>
      </c>
      <c r="P50" s="324">
        <v>125545</v>
      </c>
      <c r="Q50" s="324">
        <v>125495</v>
      </c>
      <c r="R50" s="324">
        <v>125481</v>
      </c>
      <c r="S50" s="324">
        <v>125499</v>
      </c>
      <c r="T50" s="324">
        <v>125527</v>
      </c>
      <c r="U50" s="324">
        <v>125445</v>
      </c>
      <c r="V50" s="324">
        <v>125431</v>
      </c>
      <c r="W50" s="306"/>
    </row>
    <row r="51" spans="1:23" ht="24" customHeight="1">
      <c r="A51" s="327" t="s">
        <v>437</v>
      </c>
      <c r="B51" s="327" t="s">
        <v>436</v>
      </c>
      <c r="C51" s="327" t="s">
        <v>521</v>
      </c>
      <c r="D51" s="327" t="s">
        <v>434</v>
      </c>
      <c r="E51" s="327"/>
      <c r="F51" s="326"/>
      <c r="G51" s="306"/>
      <c r="H51" s="306" t="s">
        <v>465</v>
      </c>
      <c r="I51" s="328" t="s">
        <v>441</v>
      </c>
      <c r="J51" s="324">
        <v>5188</v>
      </c>
      <c r="K51" s="324">
        <v>5186</v>
      </c>
      <c r="L51" s="324">
        <v>5185</v>
      </c>
      <c r="M51" s="324">
        <v>5187</v>
      </c>
      <c r="N51" s="324">
        <v>5178</v>
      </c>
      <c r="O51" s="324">
        <v>5173</v>
      </c>
      <c r="P51" s="324">
        <v>5170</v>
      </c>
      <c r="Q51" s="324">
        <v>5164</v>
      </c>
      <c r="R51" s="324">
        <v>5163</v>
      </c>
      <c r="S51" s="324">
        <v>5161</v>
      </c>
      <c r="T51" s="324">
        <v>5162</v>
      </c>
      <c r="U51" s="324">
        <v>5155</v>
      </c>
      <c r="V51" s="324">
        <v>5157</v>
      </c>
      <c r="W51" s="306"/>
    </row>
    <row r="52" spans="1:23" s="310" customFormat="1" ht="15" customHeight="1">
      <c r="A52" s="315" t="s">
        <v>437</v>
      </c>
      <c r="B52" s="315" t="s">
        <v>436</v>
      </c>
      <c r="C52" s="315" t="s">
        <v>521</v>
      </c>
      <c r="D52" s="315" t="s">
        <v>434</v>
      </c>
      <c r="E52" s="315"/>
      <c r="F52" s="314"/>
      <c r="G52" s="311"/>
      <c r="H52" s="311" t="s">
        <v>464</v>
      </c>
      <c r="I52" s="316"/>
      <c r="J52" s="312">
        <v>5317</v>
      </c>
      <c r="K52" s="312">
        <v>5314</v>
      </c>
      <c r="L52" s="312">
        <v>5311</v>
      </c>
      <c r="M52" s="312">
        <v>5315</v>
      </c>
      <c r="N52" s="312">
        <v>5306</v>
      </c>
      <c r="O52" s="312">
        <v>5298</v>
      </c>
      <c r="P52" s="312">
        <v>5295</v>
      </c>
      <c r="Q52" s="312">
        <v>5285</v>
      </c>
      <c r="R52" s="312">
        <v>5280</v>
      </c>
      <c r="S52" s="312">
        <v>5284</v>
      </c>
      <c r="T52" s="312">
        <v>5284</v>
      </c>
      <c r="U52" s="312">
        <v>5266</v>
      </c>
      <c r="V52" s="312">
        <v>5261</v>
      </c>
      <c r="W52" s="311"/>
    </row>
    <row r="53" spans="1:23" s="310" customFormat="1" ht="15" customHeight="1">
      <c r="A53" s="315" t="s">
        <v>437</v>
      </c>
      <c r="B53" s="315" t="s">
        <v>436</v>
      </c>
      <c r="C53" s="315" t="s">
        <v>521</v>
      </c>
      <c r="D53" s="315" t="s">
        <v>434</v>
      </c>
      <c r="E53" s="315"/>
      <c r="F53" s="314"/>
      <c r="G53" s="311"/>
      <c r="H53" s="311" t="s">
        <v>463</v>
      </c>
      <c r="I53" s="316"/>
      <c r="J53" s="312">
        <v>5746</v>
      </c>
      <c r="K53" s="312">
        <v>5739</v>
      </c>
      <c r="L53" s="312">
        <v>5733</v>
      </c>
      <c r="M53" s="312">
        <v>5732</v>
      </c>
      <c r="N53" s="312">
        <v>5723</v>
      </c>
      <c r="O53" s="312">
        <v>5719</v>
      </c>
      <c r="P53" s="312">
        <v>5718</v>
      </c>
      <c r="Q53" s="312">
        <v>5707</v>
      </c>
      <c r="R53" s="312">
        <v>5699</v>
      </c>
      <c r="S53" s="312">
        <v>5695</v>
      </c>
      <c r="T53" s="312">
        <v>5693</v>
      </c>
      <c r="U53" s="312">
        <v>5674</v>
      </c>
      <c r="V53" s="312">
        <v>5669</v>
      </c>
      <c r="W53" s="311"/>
    </row>
    <row r="54" spans="1:23" s="310" customFormat="1" ht="15" customHeight="1">
      <c r="A54" s="315" t="s">
        <v>437</v>
      </c>
      <c r="B54" s="315" t="s">
        <v>436</v>
      </c>
      <c r="C54" s="315" t="s">
        <v>521</v>
      </c>
      <c r="D54" s="315" t="s">
        <v>434</v>
      </c>
      <c r="E54" s="315"/>
      <c r="F54" s="314"/>
      <c r="G54" s="311"/>
      <c r="H54" s="311" t="s">
        <v>462</v>
      </c>
      <c r="I54" s="316"/>
      <c r="J54" s="312">
        <v>5973</v>
      </c>
      <c r="K54" s="312">
        <v>5976</v>
      </c>
      <c r="L54" s="312">
        <v>5976</v>
      </c>
      <c r="M54" s="312">
        <v>5983</v>
      </c>
      <c r="N54" s="312">
        <v>5975</v>
      </c>
      <c r="O54" s="312">
        <v>5971</v>
      </c>
      <c r="P54" s="312">
        <v>5967</v>
      </c>
      <c r="Q54" s="312">
        <v>5962</v>
      </c>
      <c r="R54" s="312">
        <v>5955</v>
      </c>
      <c r="S54" s="312">
        <v>5954</v>
      </c>
      <c r="T54" s="312">
        <v>5949</v>
      </c>
      <c r="U54" s="312">
        <v>5933</v>
      </c>
      <c r="V54" s="312">
        <v>5924</v>
      </c>
      <c r="W54" s="311"/>
    </row>
    <row r="55" spans="1:23" s="310" customFormat="1" ht="15" customHeight="1">
      <c r="A55" s="315" t="s">
        <v>437</v>
      </c>
      <c r="B55" s="315" t="s">
        <v>436</v>
      </c>
      <c r="C55" s="315" t="s">
        <v>521</v>
      </c>
      <c r="D55" s="315" t="s">
        <v>434</v>
      </c>
      <c r="E55" s="315"/>
      <c r="F55" s="314"/>
      <c r="G55" s="311"/>
      <c r="H55" s="311" t="s">
        <v>461</v>
      </c>
      <c r="I55" s="316"/>
      <c r="J55" s="312">
        <v>6004</v>
      </c>
      <c r="K55" s="312">
        <v>5989</v>
      </c>
      <c r="L55" s="312">
        <v>5980</v>
      </c>
      <c r="M55" s="312">
        <v>5988</v>
      </c>
      <c r="N55" s="312">
        <v>5982</v>
      </c>
      <c r="O55" s="312">
        <v>5980</v>
      </c>
      <c r="P55" s="312">
        <v>5979</v>
      </c>
      <c r="Q55" s="312">
        <v>5978</v>
      </c>
      <c r="R55" s="312">
        <v>5982</v>
      </c>
      <c r="S55" s="312">
        <v>5990</v>
      </c>
      <c r="T55" s="312">
        <v>5998</v>
      </c>
      <c r="U55" s="312">
        <v>5991</v>
      </c>
      <c r="V55" s="312">
        <v>5989</v>
      </c>
      <c r="W55" s="311"/>
    </row>
    <row r="56" spans="1:23" ht="22.9" customHeight="1">
      <c r="A56" s="327" t="s">
        <v>437</v>
      </c>
      <c r="B56" s="327" t="s">
        <v>436</v>
      </c>
      <c r="C56" s="327" t="s">
        <v>521</v>
      </c>
      <c r="D56" s="327" t="s">
        <v>434</v>
      </c>
      <c r="E56" s="327"/>
      <c r="F56" s="326"/>
      <c r="G56" s="306"/>
      <c r="H56" s="306" t="s">
        <v>460</v>
      </c>
      <c r="I56" s="325"/>
      <c r="J56" s="324">
        <v>6665</v>
      </c>
      <c r="K56" s="324">
        <v>6656</v>
      </c>
      <c r="L56" s="324">
        <v>6646</v>
      </c>
      <c r="M56" s="324">
        <v>6635</v>
      </c>
      <c r="N56" s="324">
        <v>6615</v>
      </c>
      <c r="O56" s="324">
        <v>6595</v>
      </c>
      <c r="P56" s="324">
        <v>6577</v>
      </c>
      <c r="Q56" s="324">
        <v>6561</v>
      </c>
      <c r="R56" s="324">
        <v>6546</v>
      </c>
      <c r="S56" s="324">
        <v>6530</v>
      </c>
      <c r="T56" s="324">
        <v>6508</v>
      </c>
      <c r="U56" s="324">
        <v>6484</v>
      </c>
      <c r="V56" s="324">
        <v>6462</v>
      </c>
      <c r="W56" s="306"/>
    </row>
    <row r="57" spans="1:23" s="317" customFormat="1" ht="15" customHeight="1">
      <c r="A57" s="318" t="s">
        <v>437</v>
      </c>
      <c r="B57" s="318" t="s">
        <v>436</v>
      </c>
      <c r="C57" s="318" t="s">
        <v>521</v>
      </c>
      <c r="D57" s="318" t="s">
        <v>434</v>
      </c>
      <c r="E57" s="318"/>
      <c r="F57" s="314"/>
      <c r="G57" s="311"/>
      <c r="H57" s="311" t="s">
        <v>459</v>
      </c>
      <c r="I57" s="316"/>
      <c r="J57" s="312">
        <v>7434</v>
      </c>
      <c r="K57" s="312">
        <v>7419</v>
      </c>
      <c r="L57" s="312">
        <v>7405</v>
      </c>
      <c r="M57" s="312">
        <v>7399</v>
      </c>
      <c r="N57" s="312">
        <v>7378</v>
      </c>
      <c r="O57" s="312">
        <v>7366</v>
      </c>
      <c r="P57" s="312">
        <v>7356</v>
      </c>
      <c r="Q57" s="312">
        <v>7343</v>
      </c>
      <c r="R57" s="312">
        <v>7329</v>
      </c>
      <c r="S57" s="312">
        <v>7313</v>
      </c>
      <c r="T57" s="312">
        <v>7305</v>
      </c>
      <c r="U57" s="312">
        <v>7292</v>
      </c>
      <c r="V57" s="312">
        <v>7279</v>
      </c>
      <c r="W57" s="311"/>
    </row>
    <row r="58" spans="1:23" s="317" customFormat="1" ht="15" customHeight="1">
      <c r="A58" s="318" t="s">
        <v>437</v>
      </c>
      <c r="B58" s="318" t="s">
        <v>436</v>
      </c>
      <c r="C58" s="318" t="s">
        <v>521</v>
      </c>
      <c r="D58" s="318" t="s">
        <v>434</v>
      </c>
      <c r="E58" s="318"/>
      <c r="F58" s="314"/>
      <c r="G58" s="311"/>
      <c r="H58" s="311" t="s">
        <v>458</v>
      </c>
      <c r="I58" s="316"/>
      <c r="J58" s="312">
        <v>8908</v>
      </c>
      <c r="K58" s="312">
        <v>8876</v>
      </c>
      <c r="L58" s="312">
        <v>8847</v>
      </c>
      <c r="M58" s="312">
        <v>8824</v>
      </c>
      <c r="N58" s="312">
        <v>8782</v>
      </c>
      <c r="O58" s="312">
        <v>8745</v>
      </c>
      <c r="P58" s="312">
        <v>8712</v>
      </c>
      <c r="Q58" s="312">
        <v>8673</v>
      </c>
      <c r="R58" s="312">
        <v>8644</v>
      </c>
      <c r="S58" s="312">
        <v>8619</v>
      </c>
      <c r="T58" s="312">
        <v>8585</v>
      </c>
      <c r="U58" s="312">
        <v>8544</v>
      </c>
      <c r="V58" s="312">
        <v>8513</v>
      </c>
      <c r="W58" s="311"/>
    </row>
    <row r="59" spans="1:23" s="317" customFormat="1" ht="15" customHeight="1">
      <c r="A59" s="318" t="s">
        <v>437</v>
      </c>
      <c r="B59" s="318" t="s">
        <v>436</v>
      </c>
      <c r="C59" s="318" t="s">
        <v>521</v>
      </c>
      <c r="D59" s="318" t="s">
        <v>434</v>
      </c>
      <c r="E59" s="318"/>
      <c r="F59" s="314"/>
      <c r="G59" s="311"/>
      <c r="H59" s="311" t="s">
        <v>457</v>
      </c>
      <c r="I59" s="316"/>
      <c r="J59" s="312">
        <v>9517</v>
      </c>
      <c r="K59" s="312">
        <v>9534</v>
      </c>
      <c r="L59" s="312">
        <v>9547</v>
      </c>
      <c r="M59" s="312">
        <v>9568</v>
      </c>
      <c r="N59" s="312">
        <v>9562</v>
      </c>
      <c r="O59" s="312">
        <v>9562</v>
      </c>
      <c r="P59" s="312">
        <v>9568</v>
      </c>
      <c r="Q59" s="312">
        <v>9565</v>
      </c>
      <c r="R59" s="312">
        <v>9574</v>
      </c>
      <c r="S59" s="312">
        <v>9590</v>
      </c>
      <c r="T59" s="312">
        <v>9613</v>
      </c>
      <c r="U59" s="312">
        <v>9627</v>
      </c>
      <c r="V59" s="312">
        <v>9644</v>
      </c>
      <c r="W59" s="311"/>
    </row>
    <row r="60" spans="1:23" s="317" customFormat="1" ht="15" customHeight="1">
      <c r="A60" s="318" t="s">
        <v>437</v>
      </c>
      <c r="B60" s="318" t="s">
        <v>436</v>
      </c>
      <c r="C60" s="318" t="s">
        <v>521</v>
      </c>
      <c r="D60" s="318" t="s">
        <v>434</v>
      </c>
      <c r="E60" s="318"/>
      <c r="F60" s="314"/>
      <c r="G60" s="311"/>
      <c r="H60" s="311" t="s">
        <v>456</v>
      </c>
      <c r="I60" s="316"/>
      <c r="J60" s="312">
        <v>8279</v>
      </c>
      <c r="K60" s="312">
        <v>8297</v>
      </c>
      <c r="L60" s="312">
        <v>8318</v>
      </c>
      <c r="M60" s="312">
        <v>8349</v>
      </c>
      <c r="N60" s="312">
        <v>8358</v>
      </c>
      <c r="O60" s="312">
        <v>8365</v>
      </c>
      <c r="P60" s="312">
        <v>8379</v>
      </c>
      <c r="Q60" s="312">
        <v>8395</v>
      </c>
      <c r="R60" s="312">
        <v>8414</v>
      </c>
      <c r="S60" s="312">
        <v>8436</v>
      </c>
      <c r="T60" s="312">
        <v>8457</v>
      </c>
      <c r="U60" s="312">
        <v>8466</v>
      </c>
      <c r="V60" s="312">
        <v>8477</v>
      </c>
      <c r="W60" s="311"/>
    </row>
    <row r="61" spans="1:23" ht="22.9" customHeight="1">
      <c r="A61" s="327" t="s">
        <v>437</v>
      </c>
      <c r="B61" s="327" t="s">
        <v>436</v>
      </c>
      <c r="C61" s="327" t="s">
        <v>521</v>
      </c>
      <c r="D61" s="327" t="s">
        <v>434</v>
      </c>
      <c r="E61" s="327"/>
      <c r="F61" s="326"/>
      <c r="G61" s="306"/>
      <c r="H61" s="306" t="s">
        <v>455</v>
      </c>
      <c r="I61" s="325"/>
      <c r="J61" s="324">
        <v>7637</v>
      </c>
      <c r="K61" s="324">
        <v>7634</v>
      </c>
      <c r="L61" s="324">
        <v>7629</v>
      </c>
      <c r="M61" s="324">
        <v>7637</v>
      </c>
      <c r="N61" s="324">
        <v>7621</v>
      </c>
      <c r="O61" s="324">
        <v>7617</v>
      </c>
      <c r="P61" s="324">
        <v>7617</v>
      </c>
      <c r="Q61" s="324">
        <v>7619</v>
      </c>
      <c r="R61" s="324">
        <v>7627</v>
      </c>
      <c r="S61" s="324">
        <v>7641</v>
      </c>
      <c r="T61" s="324">
        <v>7660</v>
      </c>
      <c r="U61" s="324">
        <v>7672</v>
      </c>
      <c r="V61" s="324">
        <v>7688</v>
      </c>
      <c r="W61" s="306"/>
    </row>
    <row r="62" spans="1:23" s="317" customFormat="1" ht="15" customHeight="1">
      <c r="A62" s="318" t="s">
        <v>437</v>
      </c>
      <c r="B62" s="318" t="s">
        <v>436</v>
      </c>
      <c r="C62" s="318" t="s">
        <v>521</v>
      </c>
      <c r="D62" s="318" t="s">
        <v>434</v>
      </c>
      <c r="E62" s="318"/>
      <c r="F62" s="314"/>
      <c r="G62" s="311"/>
      <c r="H62" s="311" t="s">
        <v>454</v>
      </c>
      <c r="I62" s="316"/>
      <c r="J62" s="312">
        <v>7658</v>
      </c>
      <c r="K62" s="312">
        <v>7659</v>
      </c>
      <c r="L62" s="312">
        <v>7658</v>
      </c>
      <c r="M62" s="312">
        <v>7653</v>
      </c>
      <c r="N62" s="312">
        <v>7635</v>
      </c>
      <c r="O62" s="312">
        <v>7617</v>
      </c>
      <c r="P62" s="312">
        <v>7609</v>
      </c>
      <c r="Q62" s="312">
        <v>7613</v>
      </c>
      <c r="R62" s="312">
        <v>7618</v>
      </c>
      <c r="S62" s="312">
        <v>7614</v>
      </c>
      <c r="T62" s="312">
        <v>7604</v>
      </c>
      <c r="U62" s="312">
        <v>7590</v>
      </c>
      <c r="V62" s="312">
        <v>7580</v>
      </c>
      <c r="W62" s="311"/>
    </row>
    <row r="63" spans="1:23" s="317" customFormat="1" ht="15" customHeight="1">
      <c r="A63" s="318" t="s">
        <v>437</v>
      </c>
      <c r="B63" s="318" t="s">
        <v>436</v>
      </c>
      <c r="C63" s="318" t="s">
        <v>521</v>
      </c>
      <c r="D63" s="318" t="s">
        <v>434</v>
      </c>
      <c r="E63" s="318"/>
      <c r="F63" s="314"/>
      <c r="G63" s="311"/>
      <c r="H63" s="311" t="s">
        <v>453</v>
      </c>
      <c r="I63" s="316"/>
      <c r="J63" s="312">
        <v>9608</v>
      </c>
      <c r="K63" s="312">
        <v>9546</v>
      </c>
      <c r="L63" s="312">
        <v>9484</v>
      </c>
      <c r="M63" s="312">
        <v>9456</v>
      </c>
      <c r="N63" s="312">
        <v>9364</v>
      </c>
      <c r="O63" s="312">
        <v>9309</v>
      </c>
      <c r="P63" s="312">
        <v>9245</v>
      </c>
      <c r="Q63" s="312">
        <v>9188</v>
      </c>
      <c r="R63" s="312">
        <v>9132</v>
      </c>
      <c r="S63" s="312">
        <v>9082</v>
      </c>
      <c r="T63" s="312">
        <v>9031</v>
      </c>
      <c r="U63" s="312">
        <v>8979</v>
      </c>
      <c r="V63" s="312">
        <v>8920</v>
      </c>
      <c r="W63" s="311"/>
    </row>
    <row r="64" spans="1:23" s="317" customFormat="1" ht="15" customHeight="1">
      <c r="A64" s="318" t="s">
        <v>437</v>
      </c>
      <c r="B64" s="318" t="s">
        <v>436</v>
      </c>
      <c r="C64" s="318" t="s">
        <v>521</v>
      </c>
      <c r="D64" s="318" t="s">
        <v>434</v>
      </c>
      <c r="E64" s="318"/>
      <c r="F64" s="314"/>
      <c r="G64" s="311"/>
      <c r="H64" s="311" t="s">
        <v>452</v>
      </c>
      <c r="I64" s="316"/>
      <c r="J64" s="312">
        <v>8654</v>
      </c>
      <c r="K64" s="312">
        <v>8682</v>
      </c>
      <c r="L64" s="312">
        <v>8715</v>
      </c>
      <c r="M64" s="312">
        <v>8738</v>
      </c>
      <c r="N64" s="312">
        <v>8796</v>
      </c>
      <c r="O64" s="312">
        <v>8818</v>
      </c>
      <c r="P64" s="312">
        <v>8849</v>
      </c>
      <c r="Q64" s="312">
        <v>8880</v>
      </c>
      <c r="R64" s="312">
        <v>8917</v>
      </c>
      <c r="S64" s="312">
        <v>8957</v>
      </c>
      <c r="T64" s="312">
        <v>9008</v>
      </c>
      <c r="U64" s="312">
        <v>9057</v>
      </c>
      <c r="V64" s="312">
        <v>9107</v>
      </c>
      <c r="W64" s="311"/>
    </row>
    <row r="65" spans="1:23" s="317" customFormat="1" ht="15" customHeight="1">
      <c r="A65" s="318" t="s">
        <v>437</v>
      </c>
      <c r="B65" s="318" t="s">
        <v>436</v>
      </c>
      <c r="C65" s="318" t="s">
        <v>521</v>
      </c>
      <c r="D65" s="318" t="s">
        <v>434</v>
      </c>
      <c r="E65" s="318"/>
      <c r="F65" s="314"/>
      <c r="G65" s="311"/>
      <c r="H65" s="311" t="s">
        <v>451</v>
      </c>
      <c r="I65" s="316"/>
      <c r="J65" s="312">
        <v>7562</v>
      </c>
      <c r="K65" s="312">
        <v>7601</v>
      </c>
      <c r="L65" s="312">
        <v>7628</v>
      </c>
      <c r="M65" s="312">
        <v>7658</v>
      </c>
      <c r="N65" s="312">
        <v>7681</v>
      </c>
      <c r="O65" s="312">
        <v>7721</v>
      </c>
      <c r="P65" s="312">
        <v>7751</v>
      </c>
      <c r="Q65" s="312">
        <v>7793</v>
      </c>
      <c r="R65" s="312">
        <v>7823</v>
      </c>
      <c r="S65" s="312">
        <v>7845</v>
      </c>
      <c r="T65" s="312">
        <v>7863</v>
      </c>
      <c r="U65" s="312">
        <v>7881</v>
      </c>
      <c r="V65" s="312">
        <v>7893</v>
      </c>
      <c r="W65" s="311"/>
    </row>
    <row r="66" spans="1:23" s="317" customFormat="1" ht="22.9" customHeight="1">
      <c r="A66" s="318" t="s">
        <v>437</v>
      </c>
      <c r="B66" s="318" t="s">
        <v>436</v>
      </c>
      <c r="C66" s="318" t="s">
        <v>521</v>
      </c>
      <c r="D66" s="318" t="s">
        <v>434</v>
      </c>
      <c r="E66" s="318"/>
      <c r="F66" s="314"/>
      <c r="G66" s="311"/>
      <c r="H66" s="306" t="s">
        <v>518</v>
      </c>
      <c r="I66" s="316"/>
      <c r="J66" s="323">
        <v>6278</v>
      </c>
      <c r="K66" s="323">
        <v>6269</v>
      </c>
      <c r="L66" s="323">
        <v>6262</v>
      </c>
      <c r="M66" s="323">
        <v>6250</v>
      </c>
      <c r="N66" s="323">
        <v>6263</v>
      </c>
      <c r="O66" s="323">
        <v>6263</v>
      </c>
      <c r="P66" s="323">
        <v>6250</v>
      </c>
      <c r="Q66" s="323">
        <v>6247</v>
      </c>
      <c r="R66" s="323">
        <v>6240</v>
      </c>
      <c r="S66" s="323">
        <v>6237</v>
      </c>
      <c r="T66" s="323">
        <v>6237</v>
      </c>
      <c r="U66" s="323">
        <v>6238</v>
      </c>
      <c r="V66" s="323">
        <v>6244</v>
      </c>
      <c r="W66" s="311"/>
    </row>
    <row r="67" spans="1:23" s="317" customFormat="1" ht="15" customHeight="1">
      <c r="A67" s="318" t="s">
        <v>437</v>
      </c>
      <c r="B67" s="318" t="s">
        <v>436</v>
      </c>
      <c r="C67" s="318" t="s">
        <v>521</v>
      </c>
      <c r="D67" s="318" t="s">
        <v>434</v>
      </c>
      <c r="E67" s="318"/>
      <c r="F67" s="314"/>
      <c r="G67" s="311"/>
      <c r="H67" s="311" t="s">
        <v>517</v>
      </c>
      <c r="I67" s="316"/>
      <c r="J67" s="312">
        <v>4748</v>
      </c>
      <c r="K67" s="312">
        <v>4756</v>
      </c>
      <c r="L67" s="312">
        <v>4761</v>
      </c>
      <c r="M67" s="312">
        <v>4768</v>
      </c>
      <c r="N67" s="312">
        <v>4784</v>
      </c>
      <c r="O67" s="312">
        <v>4793</v>
      </c>
      <c r="P67" s="312">
        <v>4804</v>
      </c>
      <c r="Q67" s="312">
        <v>4813</v>
      </c>
      <c r="R67" s="312">
        <v>4820</v>
      </c>
      <c r="S67" s="312">
        <v>4826</v>
      </c>
      <c r="T67" s="312">
        <v>4834</v>
      </c>
      <c r="U67" s="312">
        <v>4844</v>
      </c>
      <c r="V67" s="312">
        <v>4855</v>
      </c>
      <c r="W67" s="311"/>
    </row>
    <row r="68" spans="1:23" s="317" customFormat="1" ht="15" customHeight="1">
      <c r="A68" s="318" t="s">
        <v>437</v>
      </c>
      <c r="B68" s="318" t="s">
        <v>436</v>
      </c>
      <c r="C68" s="318" t="s">
        <v>521</v>
      </c>
      <c r="D68" s="318" t="s">
        <v>434</v>
      </c>
      <c r="E68" s="318"/>
      <c r="F68" s="314"/>
      <c r="G68" s="311"/>
      <c r="H68" s="311" t="s">
        <v>516</v>
      </c>
      <c r="I68" s="316"/>
      <c r="J68" s="312">
        <v>2918</v>
      </c>
      <c r="K68" s="312">
        <v>2930</v>
      </c>
      <c r="L68" s="312">
        <v>2943</v>
      </c>
      <c r="M68" s="312">
        <v>2945</v>
      </c>
      <c r="N68" s="312">
        <v>2968</v>
      </c>
      <c r="O68" s="312">
        <v>2982</v>
      </c>
      <c r="P68" s="312">
        <v>3004</v>
      </c>
      <c r="Q68" s="312">
        <v>3013</v>
      </c>
      <c r="R68" s="312">
        <v>3022</v>
      </c>
      <c r="S68" s="312">
        <v>3029</v>
      </c>
      <c r="T68" s="312">
        <v>3037</v>
      </c>
      <c r="U68" s="312">
        <v>3046</v>
      </c>
      <c r="V68" s="312">
        <v>3054</v>
      </c>
      <c r="W68" s="311"/>
    </row>
    <row r="69" spans="1:23" s="317" customFormat="1" ht="15" customHeight="1">
      <c r="A69" s="318" t="s">
        <v>437</v>
      </c>
      <c r="B69" s="318" t="s">
        <v>436</v>
      </c>
      <c r="C69" s="318" t="s">
        <v>521</v>
      </c>
      <c r="D69" s="318" t="s">
        <v>434</v>
      </c>
      <c r="E69" s="318"/>
      <c r="F69" s="314"/>
      <c r="G69" s="311"/>
      <c r="H69" s="311" t="s">
        <v>515</v>
      </c>
      <c r="I69" s="316"/>
      <c r="J69" s="312">
        <v>1213</v>
      </c>
      <c r="K69" s="312">
        <v>1222</v>
      </c>
      <c r="L69" s="312">
        <v>1230</v>
      </c>
      <c r="M69" s="312">
        <v>1232</v>
      </c>
      <c r="N69" s="312">
        <v>1251</v>
      </c>
      <c r="O69" s="312">
        <v>1264</v>
      </c>
      <c r="P69" s="312">
        <v>1279</v>
      </c>
      <c r="Q69" s="312">
        <v>1280</v>
      </c>
      <c r="R69" s="312">
        <v>1281</v>
      </c>
      <c r="S69" s="312">
        <v>1281</v>
      </c>
      <c r="T69" s="312">
        <v>1286</v>
      </c>
      <c r="U69" s="312">
        <v>1294</v>
      </c>
      <c r="V69" s="312">
        <v>1302</v>
      </c>
      <c r="W69" s="311"/>
    </row>
    <row r="70" spans="1:23" s="317" customFormat="1" ht="15" customHeight="1">
      <c r="A70" s="318" t="s">
        <v>437</v>
      </c>
      <c r="B70" s="318" t="s">
        <v>436</v>
      </c>
      <c r="C70" s="318" t="s">
        <v>521</v>
      </c>
      <c r="D70" s="318" t="s">
        <v>434</v>
      </c>
      <c r="E70" s="318"/>
      <c r="F70" s="314"/>
      <c r="G70" s="311"/>
      <c r="H70" s="311" t="s">
        <v>514</v>
      </c>
      <c r="I70" s="316"/>
      <c r="J70" s="312">
        <v>342</v>
      </c>
      <c r="K70" s="312">
        <v>343</v>
      </c>
      <c r="L70" s="312">
        <v>344</v>
      </c>
      <c r="M70" s="312">
        <v>343</v>
      </c>
      <c r="N70" s="312">
        <v>347</v>
      </c>
      <c r="O70" s="312">
        <v>350</v>
      </c>
      <c r="P70" s="312">
        <v>355</v>
      </c>
      <c r="Q70" s="312">
        <v>354</v>
      </c>
      <c r="R70" s="312">
        <v>354</v>
      </c>
      <c r="S70" s="312">
        <v>354</v>
      </c>
      <c r="T70" s="312">
        <v>354</v>
      </c>
      <c r="U70" s="312">
        <v>352</v>
      </c>
      <c r="V70" s="312">
        <v>351</v>
      </c>
      <c r="W70" s="311"/>
    </row>
    <row r="71" spans="1:23" s="317" customFormat="1" ht="22.9" customHeight="1">
      <c r="A71" s="318" t="s">
        <v>437</v>
      </c>
      <c r="B71" s="318" t="s">
        <v>436</v>
      </c>
      <c r="C71" s="318" t="s">
        <v>521</v>
      </c>
      <c r="D71" s="318" t="s">
        <v>434</v>
      </c>
      <c r="E71" s="318"/>
      <c r="F71" s="314"/>
      <c r="G71" s="311"/>
      <c r="H71" s="322" t="s">
        <v>513</v>
      </c>
      <c r="I71" s="320" t="s">
        <v>432</v>
      </c>
      <c r="J71" s="323">
        <v>55</v>
      </c>
      <c r="K71" s="323">
        <v>56</v>
      </c>
      <c r="L71" s="323">
        <v>56</v>
      </c>
      <c r="M71" s="323">
        <v>57</v>
      </c>
      <c r="N71" s="323">
        <v>58</v>
      </c>
      <c r="O71" s="323">
        <v>59</v>
      </c>
      <c r="P71" s="323">
        <v>60</v>
      </c>
      <c r="Q71" s="323">
        <v>60</v>
      </c>
      <c r="R71" s="323">
        <v>60</v>
      </c>
      <c r="S71" s="323">
        <v>60</v>
      </c>
      <c r="T71" s="323">
        <v>60</v>
      </c>
      <c r="U71" s="323">
        <v>60</v>
      </c>
      <c r="V71" s="323">
        <v>60</v>
      </c>
      <c r="W71" s="322"/>
    </row>
    <row r="72" spans="1:23" ht="22.9" customHeight="1">
      <c r="F72" s="321"/>
      <c r="G72" s="306"/>
      <c r="H72" s="306" t="s">
        <v>444</v>
      </c>
      <c r="I72" s="320" t="s">
        <v>443</v>
      </c>
      <c r="J72" s="319"/>
      <c r="K72" s="319"/>
      <c r="L72" s="319"/>
      <c r="M72" s="319"/>
      <c r="N72" s="319"/>
      <c r="O72" s="319"/>
      <c r="P72" s="319"/>
      <c r="Q72" s="319"/>
      <c r="R72" s="319"/>
      <c r="S72" s="319"/>
      <c r="T72" s="319"/>
      <c r="U72" s="319"/>
      <c r="V72" s="319"/>
      <c r="W72" s="306"/>
    </row>
    <row r="73" spans="1:23" s="317" customFormat="1" ht="15" customHeight="1">
      <c r="A73" s="318" t="s">
        <v>437</v>
      </c>
      <c r="B73" s="318" t="s">
        <v>436</v>
      </c>
      <c r="C73" s="318" t="s">
        <v>521</v>
      </c>
      <c r="D73" s="318" t="s">
        <v>434</v>
      </c>
      <c r="E73" s="318"/>
      <c r="F73" s="314"/>
      <c r="G73" s="311"/>
      <c r="H73" s="311" t="s">
        <v>442</v>
      </c>
      <c r="I73" s="313" t="s">
        <v>441</v>
      </c>
      <c r="J73" s="312">
        <v>16251</v>
      </c>
      <c r="K73" s="312">
        <v>16239</v>
      </c>
      <c r="L73" s="312">
        <v>16229</v>
      </c>
      <c r="M73" s="312">
        <v>16234</v>
      </c>
      <c r="N73" s="312">
        <v>16208</v>
      </c>
      <c r="O73" s="312">
        <v>16190</v>
      </c>
      <c r="P73" s="312">
        <v>16183</v>
      </c>
      <c r="Q73" s="312">
        <v>16156</v>
      </c>
      <c r="R73" s="312">
        <v>16141</v>
      </c>
      <c r="S73" s="312">
        <v>16140</v>
      </c>
      <c r="T73" s="312">
        <v>16139</v>
      </c>
      <c r="U73" s="312">
        <v>16096</v>
      </c>
      <c r="V73" s="312">
        <v>16087</v>
      </c>
      <c r="W73" s="311"/>
    </row>
    <row r="74" spans="1:23" s="310" customFormat="1" ht="15" customHeight="1">
      <c r="A74" s="315" t="s">
        <v>437</v>
      </c>
      <c r="B74" s="315" t="s">
        <v>436</v>
      </c>
      <c r="C74" s="315" t="s">
        <v>521</v>
      </c>
      <c r="D74" s="315" t="s">
        <v>434</v>
      </c>
      <c r="E74" s="315"/>
      <c r="F74" s="314"/>
      <c r="G74" s="311"/>
      <c r="H74" s="311" t="s">
        <v>440</v>
      </c>
      <c r="I74" s="316"/>
      <c r="J74" s="312">
        <v>77684</v>
      </c>
      <c r="K74" s="312">
        <v>77586</v>
      </c>
      <c r="L74" s="312">
        <v>77489</v>
      </c>
      <c r="M74" s="312">
        <v>77493</v>
      </c>
      <c r="N74" s="312">
        <v>77272</v>
      </c>
      <c r="O74" s="312">
        <v>77126</v>
      </c>
      <c r="P74" s="312">
        <v>77009</v>
      </c>
      <c r="Q74" s="312">
        <v>76898</v>
      </c>
      <c r="R74" s="312">
        <v>76821</v>
      </c>
      <c r="S74" s="312">
        <v>76769</v>
      </c>
      <c r="T74" s="312">
        <v>76709</v>
      </c>
      <c r="U74" s="312">
        <v>76578</v>
      </c>
      <c r="V74" s="312">
        <v>76478</v>
      </c>
      <c r="W74" s="311"/>
    </row>
    <row r="75" spans="1:23" s="310" customFormat="1" ht="15" customHeight="1">
      <c r="A75" s="315" t="s">
        <v>437</v>
      </c>
      <c r="B75" s="315" t="s">
        <v>436</v>
      </c>
      <c r="C75" s="315" t="s">
        <v>521</v>
      </c>
      <c r="D75" s="315" t="s">
        <v>434</v>
      </c>
      <c r="E75" s="315"/>
      <c r="F75" s="314"/>
      <c r="G75" s="311"/>
      <c r="H75" s="311" t="s">
        <v>439</v>
      </c>
      <c r="I75" s="313" t="s">
        <v>432</v>
      </c>
      <c r="J75" s="312">
        <v>31770</v>
      </c>
      <c r="K75" s="312">
        <v>31859</v>
      </c>
      <c r="L75" s="312">
        <v>31941</v>
      </c>
      <c r="M75" s="312">
        <v>31991</v>
      </c>
      <c r="N75" s="312">
        <v>32147</v>
      </c>
      <c r="O75" s="312">
        <v>32249</v>
      </c>
      <c r="P75" s="312">
        <v>32353</v>
      </c>
      <c r="Q75" s="312">
        <v>32441</v>
      </c>
      <c r="R75" s="312">
        <v>32518</v>
      </c>
      <c r="S75" s="312">
        <v>32590</v>
      </c>
      <c r="T75" s="312">
        <v>32679</v>
      </c>
      <c r="U75" s="312">
        <v>32771</v>
      </c>
      <c r="V75" s="312">
        <v>32866</v>
      </c>
      <c r="W75" s="311"/>
    </row>
    <row r="76" spans="1:23" s="310" customFormat="1" ht="15" customHeight="1">
      <c r="A76" s="315" t="s">
        <v>437</v>
      </c>
      <c r="B76" s="315" t="s">
        <v>436</v>
      </c>
      <c r="C76" s="315" t="s">
        <v>521</v>
      </c>
      <c r="D76" s="315" t="s">
        <v>434</v>
      </c>
      <c r="E76" s="315"/>
      <c r="F76" s="314"/>
      <c r="G76" s="311"/>
      <c r="H76" s="311" t="s">
        <v>438</v>
      </c>
      <c r="I76" s="313" t="s">
        <v>432</v>
      </c>
      <c r="J76" s="312">
        <v>15553</v>
      </c>
      <c r="K76" s="312">
        <v>15576</v>
      </c>
      <c r="L76" s="312">
        <v>15597</v>
      </c>
      <c r="M76" s="312">
        <v>15595</v>
      </c>
      <c r="N76" s="312">
        <v>15669</v>
      </c>
      <c r="O76" s="312">
        <v>15710</v>
      </c>
      <c r="P76" s="312">
        <v>15753</v>
      </c>
      <c r="Q76" s="312">
        <v>15768</v>
      </c>
      <c r="R76" s="312">
        <v>15777</v>
      </c>
      <c r="S76" s="312">
        <v>15788</v>
      </c>
      <c r="T76" s="312">
        <v>15808</v>
      </c>
      <c r="U76" s="312">
        <v>15834</v>
      </c>
      <c r="V76" s="312">
        <v>15866</v>
      </c>
      <c r="W76" s="311"/>
    </row>
    <row r="77" spans="1:23" s="310" customFormat="1" ht="15" customHeight="1">
      <c r="A77" s="315" t="s">
        <v>437</v>
      </c>
      <c r="B77" s="315" t="s">
        <v>436</v>
      </c>
      <c r="C77" s="315" t="s">
        <v>521</v>
      </c>
      <c r="D77" s="315" t="s">
        <v>434</v>
      </c>
      <c r="E77" s="315"/>
      <c r="F77" s="314"/>
      <c r="G77" s="311"/>
      <c r="H77" s="311" t="s">
        <v>511</v>
      </c>
      <c r="I77" s="313" t="s">
        <v>432</v>
      </c>
      <c r="J77" s="312">
        <v>4527</v>
      </c>
      <c r="K77" s="312">
        <v>4551</v>
      </c>
      <c r="L77" s="312">
        <v>4574</v>
      </c>
      <c r="M77" s="312">
        <v>4577</v>
      </c>
      <c r="N77" s="312">
        <v>4623</v>
      </c>
      <c r="O77" s="312">
        <v>4654</v>
      </c>
      <c r="P77" s="312">
        <v>4698</v>
      </c>
      <c r="Q77" s="312">
        <v>4707</v>
      </c>
      <c r="R77" s="312">
        <v>4717</v>
      </c>
      <c r="S77" s="312">
        <v>4725</v>
      </c>
      <c r="T77" s="312">
        <v>4737</v>
      </c>
      <c r="U77" s="312">
        <v>4752</v>
      </c>
      <c r="V77" s="312">
        <v>4767</v>
      </c>
      <c r="W77" s="311"/>
    </row>
    <row r="78" spans="1:23" ht="5.25" customHeight="1">
      <c r="G78" s="306"/>
      <c r="H78" s="308"/>
      <c r="I78" s="309"/>
      <c r="J78" s="308"/>
      <c r="K78" s="308"/>
      <c r="L78" s="308"/>
      <c r="M78" s="308"/>
      <c r="N78" s="308"/>
      <c r="O78" s="308"/>
      <c r="P78" s="308"/>
      <c r="Q78" s="308"/>
      <c r="R78" s="308"/>
      <c r="S78" s="308"/>
      <c r="T78" s="308"/>
      <c r="U78" s="308"/>
      <c r="V78" s="308"/>
      <c r="W78" s="306"/>
    </row>
    <row r="79" spans="1:23" ht="5.25" customHeight="1">
      <c r="F79" s="306"/>
      <c r="G79" s="306"/>
      <c r="H79" s="306"/>
      <c r="I79" s="306"/>
      <c r="J79" s="306"/>
      <c r="K79" s="306"/>
      <c r="L79" s="306"/>
      <c r="M79" s="306"/>
      <c r="N79" s="306"/>
      <c r="O79" s="306"/>
      <c r="P79" s="306"/>
      <c r="Q79" s="306"/>
      <c r="R79" s="306"/>
      <c r="S79" s="306"/>
      <c r="T79" s="306"/>
      <c r="U79" s="306"/>
      <c r="V79" s="306"/>
      <c r="W79" s="306"/>
    </row>
    <row r="80" spans="1:23" ht="6.6" customHeight="1">
      <c r="F80" s="307"/>
      <c r="G80" s="306"/>
      <c r="H80" s="306"/>
      <c r="I80" s="306"/>
      <c r="J80" s="306"/>
      <c r="K80" s="306"/>
      <c r="L80" s="306"/>
      <c r="M80" s="306"/>
      <c r="N80" s="306"/>
      <c r="O80" s="306" t="s">
        <v>431</v>
      </c>
      <c r="P80" s="306"/>
      <c r="Q80" s="306"/>
      <c r="R80" s="306"/>
      <c r="S80" s="306"/>
      <c r="T80" s="306"/>
      <c r="U80" s="306"/>
      <c r="V80" s="306"/>
      <c r="W80" s="306"/>
    </row>
    <row r="81" spans="6:23">
      <c r="G81" s="306"/>
      <c r="H81" s="306"/>
      <c r="I81" s="306"/>
      <c r="J81" s="306"/>
      <c r="K81" s="306"/>
      <c r="L81" s="306"/>
      <c r="M81" s="306"/>
      <c r="N81" s="306"/>
      <c r="O81" s="306"/>
      <c r="P81" s="306"/>
      <c r="Q81" s="306"/>
      <c r="R81" s="306"/>
      <c r="S81" s="306"/>
      <c r="T81" s="306"/>
      <c r="U81" s="306"/>
      <c r="V81" s="306"/>
      <c r="W81" s="306"/>
    </row>
    <row r="82" spans="6:23" ht="18.75">
      <c r="F82" s="340"/>
      <c r="G82" s="306"/>
      <c r="H82" s="306"/>
      <c r="I82" s="306"/>
      <c r="J82" s="306"/>
      <c r="K82" s="306"/>
      <c r="L82" s="306"/>
      <c r="M82" s="306"/>
      <c r="N82" s="365" t="s">
        <v>510</v>
      </c>
      <c r="O82" s="364" t="s">
        <v>509</v>
      </c>
      <c r="P82" s="306"/>
      <c r="Q82" s="306"/>
      <c r="R82" s="306"/>
      <c r="S82" s="306"/>
      <c r="T82" s="306"/>
      <c r="U82" s="306"/>
      <c r="V82" s="306"/>
      <c r="W82" s="306"/>
    </row>
    <row r="83" spans="6:23" ht="18.75">
      <c r="F83" s="340"/>
      <c r="G83" s="306"/>
      <c r="H83" s="306"/>
      <c r="I83" s="306"/>
      <c r="J83" s="306"/>
      <c r="K83" s="306"/>
      <c r="L83" s="306"/>
      <c r="M83" s="306"/>
      <c r="N83" s="363" t="s">
        <v>508</v>
      </c>
      <c r="O83" s="362" t="s">
        <v>507</v>
      </c>
      <c r="P83" s="306"/>
      <c r="Q83" s="306"/>
      <c r="R83" s="306"/>
      <c r="S83" s="306"/>
      <c r="T83" s="306"/>
      <c r="U83" s="306"/>
      <c r="V83" s="306"/>
      <c r="W83" s="306"/>
    </row>
    <row r="84" spans="6:23" ht="13.5" customHeight="1">
      <c r="F84" s="340"/>
      <c r="G84" s="306"/>
      <c r="H84" s="306"/>
      <c r="I84" s="306"/>
      <c r="J84" s="306"/>
      <c r="K84" s="306"/>
      <c r="L84" s="306"/>
      <c r="M84" s="306"/>
      <c r="N84" s="359"/>
      <c r="O84" s="361"/>
      <c r="P84" s="306"/>
      <c r="Q84" s="306"/>
      <c r="R84" s="306"/>
      <c r="S84" s="306"/>
      <c r="T84" s="306"/>
      <c r="U84" s="306"/>
      <c r="V84" s="306"/>
      <c r="W84" s="306"/>
    </row>
    <row r="85" spans="6:23">
      <c r="F85" s="340"/>
      <c r="G85" s="306"/>
      <c r="H85" s="306"/>
      <c r="I85" s="306"/>
      <c r="J85" s="306"/>
      <c r="K85" s="306"/>
      <c r="L85" s="306"/>
      <c r="M85" s="306"/>
      <c r="N85" s="306"/>
      <c r="O85" s="306"/>
      <c r="P85" s="306"/>
      <c r="Q85" s="306"/>
      <c r="R85" s="306"/>
      <c r="S85" s="306"/>
      <c r="T85" s="306"/>
      <c r="U85" s="306"/>
      <c r="V85" s="306"/>
      <c r="W85" s="306"/>
    </row>
    <row r="86" spans="6:23" ht="15.75">
      <c r="F86" s="340"/>
      <c r="G86" s="306"/>
      <c r="H86" s="360" t="s">
        <v>506</v>
      </c>
      <c r="I86" s="306"/>
      <c r="J86" s="306"/>
      <c r="K86" s="306"/>
      <c r="L86" s="306"/>
      <c r="M86" s="306"/>
      <c r="N86" s="306"/>
      <c r="O86" s="306"/>
      <c r="P86" s="306"/>
      <c r="Q86" s="306"/>
      <c r="R86" s="306"/>
      <c r="S86" s="306"/>
      <c r="T86" s="306"/>
      <c r="U86" s="306"/>
      <c r="V86" s="359" t="s">
        <v>505</v>
      </c>
      <c r="W86" s="306"/>
    </row>
    <row r="87" spans="6:23" ht="5.25" customHeight="1">
      <c r="F87" s="340"/>
      <c r="G87" s="306"/>
      <c r="H87" s="306"/>
      <c r="I87" s="306"/>
      <c r="J87" s="306"/>
      <c r="K87" s="306"/>
      <c r="L87" s="306"/>
      <c r="M87" s="306"/>
      <c r="N87" s="306"/>
      <c r="O87" s="306"/>
      <c r="P87" s="306"/>
      <c r="Q87" s="306"/>
      <c r="R87" s="306"/>
      <c r="S87" s="306"/>
      <c r="T87" s="306"/>
      <c r="U87" s="306"/>
      <c r="V87" s="306"/>
      <c r="W87" s="306"/>
    </row>
    <row r="88" spans="6:23">
      <c r="F88" s="340"/>
      <c r="G88" s="306"/>
      <c r="H88" s="358"/>
      <c r="I88" s="358"/>
      <c r="J88" s="352"/>
      <c r="K88" s="358"/>
      <c r="L88" s="358"/>
      <c r="M88" s="358"/>
      <c r="N88" s="358"/>
      <c r="O88" s="358"/>
      <c r="P88" s="358"/>
      <c r="Q88" s="358"/>
      <c r="R88" s="358"/>
      <c r="S88" s="358"/>
      <c r="T88" s="358"/>
      <c r="U88" s="358"/>
      <c r="V88" s="358"/>
      <c r="W88" s="306"/>
    </row>
    <row r="89" spans="6:23" ht="15">
      <c r="F89" s="340"/>
      <c r="G89" s="306"/>
      <c r="H89" s="306"/>
      <c r="I89" s="306"/>
      <c r="J89" s="346"/>
      <c r="K89" s="349"/>
      <c r="L89" s="357" t="s">
        <v>520</v>
      </c>
      <c r="M89" s="349"/>
      <c r="N89" s="349"/>
      <c r="O89" s="306"/>
      <c r="P89" s="349"/>
      <c r="Q89" s="349"/>
      <c r="R89" s="356" t="s">
        <v>519</v>
      </c>
      <c r="S89" s="356"/>
      <c r="T89" s="349"/>
      <c r="U89" s="349"/>
      <c r="V89" s="349"/>
      <c r="W89" s="306"/>
    </row>
    <row r="90" spans="6:23">
      <c r="F90" s="340"/>
      <c r="G90" s="306"/>
      <c r="H90" s="355"/>
      <c r="I90" s="348"/>
      <c r="J90" s="338"/>
      <c r="K90" s="308"/>
      <c r="L90" s="308"/>
      <c r="M90" s="308"/>
      <c r="N90" s="308"/>
      <c r="O90" s="308"/>
      <c r="P90" s="308"/>
      <c r="Q90" s="308"/>
      <c r="R90" s="308"/>
      <c r="S90" s="308"/>
      <c r="T90" s="308"/>
      <c r="U90" s="308"/>
      <c r="V90" s="308"/>
      <c r="W90" s="306"/>
    </row>
    <row r="91" spans="6:23">
      <c r="F91" s="340"/>
      <c r="G91" s="306"/>
      <c r="H91" s="355" t="s">
        <v>502</v>
      </c>
      <c r="I91" s="348"/>
      <c r="J91" s="347"/>
      <c r="K91" s="347"/>
      <c r="L91" s="347"/>
      <c r="M91" s="347"/>
      <c r="N91" s="354"/>
      <c r="O91" s="353"/>
      <c r="P91" s="347"/>
      <c r="Q91" s="347"/>
      <c r="R91" s="347"/>
      <c r="S91" s="347"/>
      <c r="T91" s="347"/>
      <c r="U91" s="347"/>
      <c r="V91" s="352"/>
      <c r="W91" s="306"/>
    </row>
    <row r="92" spans="6:23">
      <c r="F92" s="340"/>
      <c r="G92" s="306"/>
      <c r="H92" s="306"/>
      <c r="I92" s="306"/>
      <c r="J92" s="344" t="s">
        <v>501</v>
      </c>
      <c r="K92" s="344" t="s">
        <v>500</v>
      </c>
      <c r="L92" s="344" t="s">
        <v>499</v>
      </c>
      <c r="M92" s="344" t="s">
        <v>498</v>
      </c>
      <c r="N92" s="344" t="s">
        <v>497</v>
      </c>
      <c r="O92" s="351" t="s">
        <v>496</v>
      </c>
      <c r="P92" s="344" t="s">
        <v>495</v>
      </c>
      <c r="Q92" s="344" t="s">
        <v>494</v>
      </c>
      <c r="R92" s="344" t="s">
        <v>493</v>
      </c>
      <c r="S92" s="344" t="s">
        <v>492</v>
      </c>
      <c r="T92" s="344" t="s">
        <v>491</v>
      </c>
      <c r="U92" s="344" t="s">
        <v>490</v>
      </c>
      <c r="V92" s="350" t="s">
        <v>489</v>
      </c>
      <c r="W92" s="349"/>
    </row>
    <row r="93" spans="6:23" ht="15" customHeight="1">
      <c r="F93" s="340"/>
      <c r="G93" s="306"/>
      <c r="H93" s="329" t="s">
        <v>488</v>
      </c>
      <c r="I93" s="348"/>
      <c r="J93" s="347"/>
      <c r="K93" s="347"/>
      <c r="L93" s="347"/>
      <c r="M93" s="347"/>
      <c r="N93" s="347"/>
      <c r="O93" s="325"/>
      <c r="P93" s="347"/>
      <c r="Q93" s="347"/>
      <c r="R93" s="347"/>
      <c r="S93" s="347"/>
      <c r="T93" s="347"/>
      <c r="U93" s="347"/>
      <c r="V93" s="346"/>
      <c r="W93" s="306"/>
    </row>
    <row r="94" spans="6:23" ht="13.5" customHeight="1">
      <c r="F94" s="340"/>
      <c r="G94" s="306"/>
      <c r="H94" s="306"/>
      <c r="I94" s="306"/>
      <c r="J94" s="342" t="s">
        <v>487</v>
      </c>
      <c r="K94" s="342" t="s">
        <v>486</v>
      </c>
      <c r="L94" s="342" t="s">
        <v>485</v>
      </c>
      <c r="M94" s="342" t="s">
        <v>484</v>
      </c>
      <c r="N94" s="342" t="s">
        <v>483</v>
      </c>
      <c r="O94" s="343" t="s">
        <v>482</v>
      </c>
      <c r="P94" s="342" t="s">
        <v>481</v>
      </c>
      <c r="Q94" s="342" t="s">
        <v>480</v>
      </c>
      <c r="R94" s="342" t="s">
        <v>479</v>
      </c>
      <c r="S94" s="342" t="s">
        <v>478</v>
      </c>
      <c r="T94" s="342" t="s">
        <v>477</v>
      </c>
      <c r="U94" s="342" t="s">
        <v>476</v>
      </c>
      <c r="V94" s="345" t="s">
        <v>475</v>
      </c>
      <c r="W94" s="306"/>
    </row>
    <row r="95" spans="6:23" ht="13.5" customHeight="1">
      <c r="F95" s="340"/>
      <c r="G95" s="306"/>
      <c r="H95" s="306"/>
      <c r="I95" s="306"/>
      <c r="J95" s="344"/>
      <c r="K95" s="342"/>
      <c r="L95" s="342"/>
      <c r="M95" s="342"/>
      <c r="N95" s="342"/>
      <c r="O95" s="343"/>
      <c r="P95" s="342"/>
      <c r="Q95" s="342"/>
      <c r="R95" s="342"/>
      <c r="S95" s="342"/>
      <c r="T95" s="342"/>
      <c r="U95" s="342"/>
      <c r="V95" s="341"/>
      <c r="W95" s="306"/>
    </row>
    <row r="96" spans="6:23" ht="5.25" customHeight="1">
      <c r="F96" s="340"/>
      <c r="G96" s="306"/>
      <c r="H96" s="308"/>
      <c r="I96" s="308"/>
      <c r="J96" s="339"/>
      <c r="K96" s="339"/>
      <c r="L96" s="339"/>
      <c r="M96" s="339"/>
      <c r="N96" s="339"/>
      <c r="O96" s="309"/>
      <c r="P96" s="339"/>
      <c r="Q96" s="339"/>
      <c r="R96" s="339"/>
      <c r="S96" s="339"/>
      <c r="T96" s="339"/>
      <c r="U96" s="339"/>
      <c r="V96" s="338"/>
      <c r="W96" s="306"/>
    </row>
    <row r="97" spans="1:23" ht="24" customHeight="1">
      <c r="F97" s="321"/>
      <c r="G97" s="306"/>
      <c r="H97" s="306"/>
      <c r="I97" s="325"/>
      <c r="J97" s="306"/>
      <c r="K97" s="306"/>
      <c r="L97" s="337" t="s">
        <v>474</v>
      </c>
      <c r="M97" s="306"/>
      <c r="N97" s="306"/>
      <c r="O97" s="306"/>
      <c r="P97" s="306"/>
      <c r="Q97" s="306"/>
      <c r="R97" s="330" t="s">
        <v>473</v>
      </c>
      <c r="S97" s="329"/>
      <c r="T97" s="306"/>
      <c r="U97" s="306"/>
      <c r="V97" s="306"/>
      <c r="W97" s="306"/>
    </row>
    <row r="98" spans="1:23" ht="24" customHeight="1">
      <c r="A98" s="327" t="s">
        <v>437</v>
      </c>
      <c r="B98" s="327" t="s">
        <v>436</v>
      </c>
      <c r="C98" s="327" t="s">
        <v>512</v>
      </c>
      <c r="D98" s="327" t="s">
        <v>434</v>
      </c>
      <c r="E98" s="327"/>
      <c r="F98" s="326"/>
      <c r="G98" s="306"/>
      <c r="H98" s="306" t="s">
        <v>467</v>
      </c>
      <c r="I98" s="328" t="s">
        <v>466</v>
      </c>
      <c r="J98" s="324">
        <v>61909</v>
      </c>
      <c r="K98" s="324">
        <v>61904</v>
      </c>
      <c r="L98" s="324">
        <v>61895</v>
      </c>
      <c r="M98" s="324">
        <v>61873</v>
      </c>
      <c r="N98" s="324">
        <v>61861</v>
      </c>
      <c r="O98" s="324">
        <v>61826</v>
      </c>
      <c r="P98" s="324">
        <v>61822</v>
      </c>
      <c r="Q98" s="324">
        <v>61802</v>
      </c>
      <c r="R98" s="324">
        <v>61808</v>
      </c>
      <c r="S98" s="324">
        <v>61812</v>
      </c>
      <c r="T98" s="324">
        <v>61812</v>
      </c>
      <c r="U98" s="324">
        <v>61782</v>
      </c>
      <c r="V98" s="324">
        <v>61801</v>
      </c>
      <c r="W98" s="306"/>
    </row>
    <row r="99" spans="1:23" ht="24" customHeight="1">
      <c r="A99" s="327" t="s">
        <v>437</v>
      </c>
      <c r="B99" s="327" t="s">
        <v>436</v>
      </c>
      <c r="C99" s="327" t="s">
        <v>512</v>
      </c>
      <c r="D99" s="327" t="s">
        <v>434</v>
      </c>
      <c r="E99" s="327"/>
      <c r="F99" s="326"/>
      <c r="G99" s="306"/>
      <c r="H99" s="306" t="s">
        <v>465</v>
      </c>
      <c r="I99" s="328" t="s">
        <v>441</v>
      </c>
      <c r="J99" s="324">
        <v>2684</v>
      </c>
      <c r="K99" s="324">
        <v>2684</v>
      </c>
      <c r="L99" s="324">
        <v>2684</v>
      </c>
      <c r="M99" s="324">
        <v>2684</v>
      </c>
      <c r="N99" s="324">
        <v>2680</v>
      </c>
      <c r="O99" s="324">
        <v>2678</v>
      </c>
      <c r="P99" s="324">
        <v>2677</v>
      </c>
      <c r="Q99" s="324">
        <v>2675</v>
      </c>
      <c r="R99" s="324">
        <v>2675</v>
      </c>
      <c r="S99" s="324">
        <v>2674</v>
      </c>
      <c r="T99" s="324">
        <v>2674</v>
      </c>
      <c r="U99" s="324">
        <v>2671</v>
      </c>
      <c r="V99" s="324">
        <v>2673</v>
      </c>
      <c r="W99" s="306"/>
    </row>
    <row r="100" spans="1:23" s="310" customFormat="1" ht="15" customHeight="1">
      <c r="A100" s="315" t="s">
        <v>437</v>
      </c>
      <c r="B100" s="315" t="s">
        <v>436</v>
      </c>
      <c r="C100" s="315" t="s">
        <v>512</v>
      </c>
      <c r="D100" s="315" t="s">
        <v>434</v>
      </c>
      <c r="E100" s="315"/>
      <c r="F100" s="314"/>
      <c r="G100" s="311"/>
      <c r="H100" s="311" t="s">
        <v>464</v>
      </c>
      <c r="I100" s="316"/>
      <c r="J100" s="312">
        <v>2743</v>
      </c>
      <c r="K100" s="312">
        <v>2742</v>
      </c>
      <c r="L100" s="312">
        <v>2740</v>
      </c>
      <c r="M100" s="312">
        <v>2741</v>
      </c>
      <c r="N100" s="312">
        <v>2738</v>
      </c>
      <c r="O100" s="312">
        <v>2734</v>
      </c>
      <c r="P100" s="312">
        <v>2733</v>
      </c>
      <c r="Q100" s="312">
        <v>2728</v>
      </c>
      <c r="R100" s="312">
        <v>2725</v>
      </c>
      <c r="S100" s="312">
        <v>2727</v>
      </c>
      <c r="T100" s="312">
        <v>2726</v>
      </c>
      <c r="U100" s="312">
        <v>2719</v>
      </c>
      <c r="V100" s="312">
        <v>2716</v>
      </c>
      <c r="W100" s="311"/>
    </row>
    <row r="101" spans="1:23" s="310" customFormat="1" ht="15" customHeight="1">
      <c r="A101" s="315" t="s">
        <v>437</v>
      </c>
      <c r="B101" s="315" t="s">
        <v>436</v>
      </c>
      <c r="C101" s="315" t="s">
        <v>512</v>
      </c>
      <c r="D101" s="315" t="s">
        <v>434</v>
      </c>
      <c r="E101" s="315"/>
      <c r="F101" s="314"/>
      <c r="G101" s="311"/>
      <c r="H101" s="311" t="s">
        <v>463</v>
      </c>
      <c r="I101" s="316"/>
      <c r="J101" s="312">
        <v>2967</v>
      </c>
      <c r="K101" s="312">
        <v>2963</v>
      </c>
      <c r="L101" s="312">
        <v>2960</v>
      </c>
      <c r="M101" s="312">
        <v>2959</v>
      </c>
      <c r="N101" s="312">
        <v>2955</v>
      </c>
      <c r="O101" s="312">
        <v>2952</v>
      </c>
      <c r="P101" s="312">
        <v>2952</v>
      </c>
      <c r="Q101" s="312">
        <v>2947</v>
      </c>
      <c r="R101" s="312">
        <v>2942</v>
      </c>
      <c r="S101" s="312">
        <v>2940</v>
      </c>
      <c r="T101" s="312">
        <v>2938</v>
      </c>
      <c r="U101" s="312">
        <v>2929</v>
      </c>
      <c r="V101" s="312">
        <v>2927</v>
      </c>
      <c r="W101" s="311"/>
    </row>
    <row r="102" spans="1:23" s="310" customFormat="1" ht="15" customHeight="1">
      <c r="A102" s="315" t="s">
        <v>437</v>
      </c>
      <c r="B102" s="315" t="s">
        <v>436</v>
      </c>
      <c r="C102" s="315" t="s">
        <v>512</v>
      </c>
      <c r="D102" s="315" t="s">
        <v>434</v>
      </c>
      <c r="E102" s="315"/>
      <c r="F102" s="314"/>
      <c r="G102" s="311"/>
      <c r="H102" s="311" t="s">
        <v>462</v>
      </c>
      <c r="I102" s="316"/>
      <c r="J102" s="312">
        <v>3098</v>
      </c>
      <c r="K102" s="312">
        <v>3101</v>
      </c>
      <c r="L102" s="312">
        <v>3101</v>
      </c>
      <c r="M102" s="312">
        <v>3102</v>
      </c>
      <c r="N102" s="312">
        <v>3099</v>
      </c>
      <c r="O102" s="312">
        <v>3095</v>
      </c>
      <c r="P102" s="312">
        <v>3094</v>
      </c>
      <c r="Q102" s="312">
        <v>3095</v>
      </c>
      <c r="R102" s="312">
        <v>3091</v>
      </c>
      <c r="S102" s="312">
        <v>3089</v>
      </c>
      <c r="T102" s="312">
        <v>3085</v>
      </c>
      <c r="U102" s="312">
        <v>3078</v>
      </c>
      <c r="V102" s="312">
        <v>3075</v>
      </c>
      <c r="W102" s="311"/>
    </row>
    <row r="103" spans="1:23" s="310" customFormat="1" ht="15" customHeight="1">
      <c r="A103" s="315" t="s">
        <v>437</v>
      </c>
      <c r="B103" s="315" t="s">
        <v>436</v>
      </c>
      <c r="C103" s="315" t="s">
        <v>512</v>
      </c>
      <c r="D103" s="315" t="s">
        <v>434</v>
      </c>
      <c r="E103" s="315"/>
      <c r="F103" s="314"/>
      <c r="G103" s="311"/>
      <c r="H103" s="311" t="s">
        <v>461</v>
      </c>
      <c r="I103" s="316"/>
      <c r="J103" s="312">
        <v>3182</v>
      </c>
      <c r="K103" s="312">
        <v>3179</v>
      </c>
      <c r="L103" s="312">
        <v>3175</v>
      </c>
      <c r="M103" s="312">
        <v>3171</v>
      </c>
      <c r="N103" s="312">
        <v>3170</v>
      </c>
      <c r="O103" s="312">
        <v>3166</v>
      </c>
      <c r="P103" s="312">
        <v>3172</v>
      </c>
      <c r="Q103" s="312">
        <v>3178</v>
      </c>
      <c r="R103" s="312">
        <v>3182</v>
      </c>
      <c r="S103" s="312">
        <v>3185</v>
      </c>
      <c r="T103" s="312">
        <v>3188</v>
      </c>
      <c r="U103" s="312">
        <v>3180</v>
      </c>
      <c r="V103" s="312">
        <v>3190</v>
      </c>
      <c r="W103" s="311"/>
    </row>
    <row r="104" spans="1:23" ht="22.9" customHeight="1">
      <c r="A104" s="327" t="s">
        <v>437</v>
      </c>
      <c r="B104" s="327" t="s">
        <v>436</v>
      </c>
      <c r="C104" s="327" t="s">
        <v>512</v>
      </c>
      <c r="D104" s="327" t="s">
        <v>434</v>
      </c>
      <c r="E104" s="327"/>
      <c r="F104" s="326"/>
      <c r="G104" s="306"/>
      <c r="H104" s="306" t="s">
        <v>460</v>
      </c>
      <c r="I104" s="325"/>
      <c r="J104" s="324">
        <v>3505</v>
      </c>
      <c r="K104" s="324">
        <v>3503</v>
      </c>
      <c r="L104" s="324">
        <v>3499</v>
      </c>
      <c r="M104" s="324">
        <v>3483</v>
      </c>
      <c r="N104" s="324">
        <v>3479</v>
      </c>
      <c r="O104" s="324">
        <v>3470</v>
      </c>
      <c r="P104" s="324">
        <v>3464</v>
      </c>
      <c r="Q104" s="324">
        <v>3455</v>
      </c>
      <c r="R104" s="324">
        <v>3451</v>
      </c>
      <c r="S104" s="324">
        <v>3445</v>
      </c>
      <c r="T104" s="324">
        <v>3433</v>
      </c>
      <c r="U104" s="324">
        <v>3419</v>
      </c>
      <c r="V104" s="324">
        <v>3414</v>
      </c>
      <c r="W104" s="306"/>
    </row>
    <row r="105" spans="1:23" s="317" customFormat="1" ht="15" customHeight="1">
      <c r="A105" s="318" t="s">
        <v>437</v>
      </c>
      <c r="B105" s="318" t="s">
        <v>436</v>
      </c>
      <c r="C105" s="318" t="s">
        <v>512</v>
      </c>
      <c r="D105" s="318" t="s">
        <v>434</v>
      </c>
      <c r="E105" s="318"/>
      <c r="F105" s="314"/>
      <c r="G105" s="311"/>
      <c r="H105" s="311" t="s">
        <v>459</v>
      </c>
      <c r="I105" s="316"/>
      <c r="J105" s="312">
        <v>3866</v>
      </c>
      <c r="K105" s="312">
        <v>3858</v>
      </c>
      <c r="L105" s="312">
        <v>3852</v>
      </c>
      <c r="M105" s="312">
        <v>3840</v>
      </c>
      <c r="N105" s="312">
        <v>3835</v>
      </c>
      <c r="O105" s="312">
        <v>3831</v>
      </c>
      <c r="P105" s="312">
        <v>3825</v>
      </c>
      <c r="Q105" s="312">
        <v>3816</v>
      </c>
      <c r="R105" s="312">
        <v>3813</v>
      </c>
      <c r="S105" s="312">
        <v>3804</v>
      </c>
      <c r="T105" s="312">
        <v>3799</v>
      </c>
      <c r="U105" s="312">
        <v>3794</v>
      </c>
      <c r="V105" s="312">
        <v>3788</v>
      </c>
      <c r="W105" s="311"/>
    </row>
    <row r="106" spans="1:23" s="317" customFormat="1" ht="15" customHeight="1">
      <c r="A106" s="318" t="s">
        <v>437</v>
      </c>
      <c r="B106" s="318" t="s">
        <v>436</v>
      </c>
      <c r="C106" s="318" t="s">
        <v>512</v>
      </c>
      <c r="D106" s="318" t="s">
        <v>434</v>
      </c>
      <c r="E106" s="318"/>
      <c r="F106" s="314"/>
      <c r="G106" s="311"/>
      <c r="H106" s="311" t="s">
        <v>458</v>
      </c>
      <c r="I106" s="316"/>
      <c r="J106" s="312">
        <v>4593</v>
      </c>
      <c r="K106" s="312">
        <v>4577</v>
      </c>
      <c r="L106" s="312">
        <v>4563</v>
      </c>
      <c r="M106" s="312">
        <v>4544</v>
      </c>
      <c r="N106" s="312">
        <v>4527</v>
      </c>
      <c r="O106" s="312">
        <v>4509</v>
      </c>
      <c r="P106" s="312">
        <v>4493</v>
      </c>
      <c r="Q106" s="312">
        <v>4472</v>
      </c>
      <c r="R106" s="312">
        <v>4459</v>
      </c>
      <c r="S106" s="312">
        <v>4445</v>
      </c>
      <c r="T106" s="312">
        <v>4426</v>
      </c>
      <c r="U106" s="312">
        <v>4409</v>
      </c>
      <c r="V106" s="312">
        <v>4394</v>
      </c>
      <c r="W106" s="311"/>
    </row>
    <row r="107" spans="1:23" s="317" customFormat="1" ht="15" customHeight="1">
      <c r="A107" s="318" t="s">
        <v>437</v>
      </c>
      <c r="B107" s="318" t="s">
        <v>436</v>
      </c>
      <c r="C107" s="318" t="s">
        <v>512</v>
      </c>
      <c r="D107" s="318" t="s">
        <v>434</v>
      </c>
      <c r="E107" s="318"/>
      <c r="F107" s="314"/>
      <c r="G107" s="311"/>
      <c r="H107" s="311" t="s">
        <v>457</v>
      </c>
      <c r="I107" s="316"/>
      <c r="J107" s="312">
        <v>4889</v>
      </c>
      <c r="K107" s="312">
        <v>4896</v>
      </c>
      <c r="L107" s="312">
        <v>4904</v>
      </c>
      <c r="M107" s="312">
        <v>4910</v>
      </c>
      <c r="N107" s="312">
        <v>4911</v>
      </c>
      <c r="O107" s="312">
        <v>4912</v>
      </c>
      <c r="P107" s="312">
        <v>4914</v>
      </c>
      <c r="Q107" s="312">
        <v>4912</v>
      </c>
      <c r="R107" s="312">
        <v>4918</v>
      </c>
      <c r="S107" s="312">
        <v>4924</v>
      </c>
      <c r="T107" s="312">
        <v>4935</v>
      </c>
      <c r="U107" s="312">
        <v>4946</v>
      </c>
      <c r="V107" s="312">
        <v>4956</v>
      </c>
      <c r="W107" s="311"/>
    </row>
    <row r="108" spans="1:23" s="317" customFormat="1" ht="15" customHeight="1">
      <c r="A108" s="318" t="s">
        <v>437</v>
      </c>
      <c r="B108" s="318" t="s">
        <v>436</v>
      </c>
      <c r="C108" s="318" t="s">
        <v>512</v>
      </c>
      <c r="D108" s="318" t="s">
        <v>434</v>
      </c>
      <c r="E108" s="318"/>
      <c r="F108" s="314"/>
      <c r="G108" s="311"/>
      <c r="H108" s="311" t="s">
        <v>456</v>
      </c>
      <c r="I108" s="316"/>
      <c r="J108" s="312">
        <v>4228</v>
      </c>
      <c r="K108" s="312">
        <v>4236</v>
      </c>
      <c r="L108" s="312">
        <v>4248</v>
      </c>
      <c r="M108" s="312">
        <v>4260</v>
      </c>
      <c r="N108" s="312">
        <v>4268</v>
      </c>
      <c r="O108" s="312">
        <v>4270</v>
      </c>
      <c r="P108" s="312">
        <v>4277</v>
      </c>
      <c r="Q108" s="312">
        <v>4285</v>
      </c>
      <c r="R108" s="312">
        <v>4296</v>
      </c>
      <c r="S108" s="312">
        <v>4305</v>
      </c>
      <c r="T108" s="312">
        <v>4315</v>
      </c>
      <c r="U108" s="312">
        <v>4323</v>
      </c>
      <c r="V108" s="312">
        <v>4329</v>
      </c>
      <c r="W108" s="311"/>
    </row>
    <row r="109" spans="1:23" ht="22.9" customHeight="1">
      <c r="A109" s="327" t="s">
        <v>437</v>
      </c>
      <c r="B109" s="327" t="s">
        <v>436</v>
      </c>
      <c r="C109" s="327" t="s">
        <v>512</v>
      </c>
      <c r="D109" s="327" t="s">
        <v>434</v>
      </c>
      <c r="E109" s="327"/>
      <c r="F109" s="326"/>
      <c r="G109" s="306"/>
      <c r="H109" s="306" t="s">
        <v>455</v>
      </c>
      <c r="I109" s="325"/>
      <c r="J109" s="324">
        <v>3870</v>
      </c>
      <c r="K109" s="324">
        <v>3869</v>
      </c>
      <c r="L109" s="324">
        <v>3867</v>
      </c>
      <c r="M109" s="324">
        <v>3870</v>
      </c>
      <c r="N109" s="324">
        <v>3865</v>
      </c>
      <c r="O109" s="324">
        <v>3863</v>
      </c>
      <c r="P109" s="324">
        <v>3863</v>
      </c>
      <c r="Q109" s="324">
        <v>3864</v>
      </c>
      <c r="R109" s="324">
        <v>3869</v>
      </c>
      <c r="S109" s="324">
        <v>3876</v>
      </c>
      <c r="T109" s="324">
        <v>3885</v>
      </c>
      <c r="U109" s="324">
        <v>3893</v>
      </c>
      <c r="V109" s="324">
        <v>3903</v>
      </c>
      <c r="W109" s="306"/>
    </row>
    <row r="110" spans="1:23" s="317" customFormat="1" ht="15" customHeight="1">
      <c r="A110" s="318" t="s">
        <v>437</v>
      </c>
      <c r="B110" s="318" t="s">
        <v>436</v>
      </c>
      <c r="C110" s="318" t="s">
        <v>512</v>
      </c>
      <c r="D110" s="318" t="s">
        <v>434</v>
      </c>
      <c r="E110" s="318"/>
      <c r="F110" s="314"/>
      <c r="G110" s="311"/>
      <c r="H110" s="311" t="s">
        <v>454</v>
      </c>
      <c r="I110" s="316"/>
      <c r="J110" s="312">
        <v>3839</v>
      </c>
      <c r="K110" s="312">
        <v>3840</v>
      </c>
      <c r="L110" s="312">
        <v>3839</v>
      </c>
      <c r="M110" s="312">
        <v>3838</v>
      </c>
      <c r="N110" s="312">
        <v>3828</v>
      </c>
      <c r="O110" s="312">
        <v>3818</v>
      </c>
      <c r="P110" s="312">
        <v>3815</v>
      </c>
      <c r="Q110" s="312">
        <v>3817</v>
      </c>
      <c r="R110" s="312">
        <v>3820</v>
      </c>
      <c r="S110" s="312">
        <v>3818</v>
      </c>
      <c r="T110" s="312">
        <v>3813</v>
      </c>
      <c r="U110" s="312">
        <v>3806</v>
      </c>
      <c r="V110" s="312">
        <v>3801</v>
      </c>
      <c r="W110" s="311"/>
    </row>
    <row r="111" spans="1:23" s="317" customFormat="1" ht="15" customHeight="1">
      <c r="A111" s="318" t="s">
        <v>437</v>
      </c>
      <c r="B111" s="318" t="s">
        <v>436</v>
      </c>
      <c r="C111" s="318" t="s">
        <v>512</v>
      </c>
      <c r="D111" s="318" t="s">
        <v>434</v>
      </c>
      <c r="E111" s="318"/>
      <c r="F111" s="314"/>
      <c r="G111" s="311"/>
      <c r="H111" s="311" t="s">
        <v>453</v>
      </c>
      <c r="I111" s="316"/>
      <c r="J111" s="312">
        <v>4740</v>
      </c>
      <c r="K111" s="312">
        <v>4709</v>
      </c>
      <c r="L111" s="312">
        <v>4679</v>
      </c>
      <c r="M111" s="312">
        <v>4663</v>
      </c>
      <c r="N111" s="312">
        <v>4621</v>
      </c>
      <c r="O111" s="312">
        <v>4594</v>
      </c>
      <c r="P111" s="312">
        <v>4564</v>
      </c>
      <c r="Q111" s="312">
        <v>4536</v>
      </c>
      <c r="R111" s="312">
        <v>4509</v>
      </c>
      <c r="S111" s="312">
        <v>4485</v>
      </c>
      <c r="T111" s="312">
        <v>4459</v>
      </c>
      <c r="U111" s="312">
        <v>4434</v>
      </c>
      <c r="V111" s="312">
        <v>4406</v>
      </c>
      <c r="W111" s="311"/>
    </row>
    <row r="112" spans="1:23" s="317" customFormat="1" ht="15" customHeight="1">
      <c r="A112" s="318" t="s">
        <v>437</v>
      </c>
      <c r="B112" s="318" t="s">
        <v>436</v>
      </c>
      <c r="C112" s="318" t="s">
        <v>512</v>
      </c>
      <c r="D112" s="318" t="s">
        <v>434</v>
      </c>
      <c r="E112" s="318"/>
      <c r="F112" s="314"/>
      <c r="G112" s="311"/>
      <c r="H112" s="311" t="s">
        <v>452</v>
      </c>
      <c r="I112" s="316"/>
      <c r="J112" s="312">
        <v>4183</v>
      </c>
      <c r="K112" s="312">
        <v>4198</v>
      </c>
      <c r="L112" s="312">
        <v>4214</v>
      </c>
      <c r="M112" s="312">
        <v>4228</v>
      </c>
      <c r="N112" s="312">
        <v>4257</v>
      </c>
      <c r="O112" s="312">
        <v>4268</v>
      </c>
      <c r="P112" s="312">
        <v>4284</v>
      </c>
      <c r="Q112" s="312">
        <v>4300</v>
      </c>
      <c r="R112" s="312">
        <v>4319</v>
      </c>
      <c r="S112" s="312">
        <v>4339</v>
      </c>
      <c r="T112" s="312">
        <v>4364</v>
      </c>
      <c r="U112" s="312">
        <v>4388</v>
      </c>
      <c r="V112" s="312">
        <v>4414</v>
      </c>
      <c r="W112" s="311"/>
    </row>
    <row r="113" spans="1:23" s="317" customFormat="1" ht="15" customHeight="1">
      <c r="A113" s="318" t="s">
        <v>437</v>
      </c>
      <c r="B113" s="318" t="s">
        <v>436</v>
      </c>
      <c r="C113" s="318" t="s">
        <v>512</v>
      </c>
      <c r="D113" s="318" t="s">
        <v>434</v>
      </c>
      <c r="E113" s="318"/>
      <c r="F113" s="314"/>
      <c r="G113" s="311"/>
      <c r="H113" s="311" t="s">
        <v>451</v>
      </c>
      <c r="I113" s="316"/>
      <c r="J113" s="312">
        <v>3537</v>
      </c>
      <c r="K113" s="312">
        <v>3554</v>
      </c>
      <c r="L113" s="312">
        <v>3566</v>
      </c>
      <c r="M113" s="312">
        <v>3578</v>
      </c>
      <c r="N113" s="312">
        <v>3591</v>
      </c>
      <c r="O113" s="312">
        <v>3610</v>
      </c>
      <c r="P113" s="312">
        <v>3625</v>
      </c>
      <c r="Q113" s="312">
        <v>3644</v>
      </c>
      <c r="R113" s="312">
        <v>3658</v>
      </c>
      <c r="S113" s="312">
        <v>3667</v>
      </c>
      <c r="T113" s="312">
        <v>3676</v>
      </c>
      <c r="U113" s="312">
        <v>3684</v>
      </c>
      <c r="V113" s="312">
        <v>3689</v>
      </c>
      <c r="W113" s="311"/>
    </row>
    <row r="114" spans="1:23" s="317" customFormat="1" ht="22.9" customHeight="1">
      <c r="A114" s="318" t="s">
        <v>437</v>
      </c>
      <c r="B114" s="318" t="s">
        <v>436</v>
      </c>
      <c r="C114" s="318" t="s">
        <v>512</v>
      </c>
      <c r="D114" s="318" t="s">
        <v>434</v>
      </c>
      <c r="E114" s="318"/>
      <c r="F114" s="314"/>
      <c r="G114" s="311"/>
      <c r="H114" s="306" t="s">
        <v>518</v>
      </c>
      <c r="I114" s="316"/>
      <c r="J114" s="323">
        <v>2772</v>
      </c>
      <c r="K114" s="323">
        <v>2769</v>
      </c>
      <c r="L114" s="323">
        <v>2766</v>
      </c>
      <c r="M114" s="323">
        <v>2761</v>
      </c>
      <c r="N114" s="323">
        <v>2769</v>
      </c>
      <c r="O114" s="323">
        <v>2770</v>
      </c>
      <c r="P114" s="323">
        <v>2767</v>
      </c>
      <c r="Q114" s="323">
        <v>2766</v>
      </c>
      <c r="R114" s="323">
        <v>2763</v>
      </c>
      <c r="S114" s="323">
        <v>2762</v>
      </c>
      <c r="T114" s="323">
        <v>2763</v>
      </c>
      <c r="U114" s="323">
        <v>2764</v>
      </c>
      <c r="V114" s="323">
        <v>2768</v>
      </c>
      <c r="W114" s="311"/>
    </row>
    <row r="115" spans="1:23" s="317" customFormat="1" ht="15" customHeight="1">
      <c r="A115" s="318" t="s">
        <v>437</v>
      </c>
      <c r="B115" s="318" t="s">
        <v>436</v>
      </c>
      <c r="C115" s="318" t="s">
        <v>512</v>
      </c>
      <c r="D115" s="318" t="s">
        <v>434</v>
      </c>
      <c r="E115" s="318"/>
      <c r="F115" s="314"/>
      <c r="G115" s="311"/>
      <c r="H115" s="311" t="s">
        <v>517</v>
      </c>
      <c r="I115" s="316"/>
      <c r="J115" s="312">
        <v>1888</v>
      </c>
      <c r="K115" s="312">
        <v>1893</v>
      </c>
      <c r="L115" s="312">
        <v>1896</v>
      </c>
      <c r="M115" s="312">
        <v>1900</v>
      </c>
      <c r="N115" s="312">
        <v>1908</v>
      </c>
      <c r="O115" s="312">
        <v>1913</v>
      </c>
      <c r="P115" s="312">
        <v>1919</v>
      </c>
      <c r="Q115" s="312">
        <v>1924</v>
      </c>
      <c r="R115" s="312">
        <v>1927</v>
      </c>
      <c r="S115" s="312">
        <v>1929</v>
      </c>
      <c r="T115" s="312">
        <v>1933</v>
      </c>
      <c r="U115" s="312">
        <v>1938</v>
      </c>
      <c r="V115" s="312">
        <v>1944</v>
      </c>
      <c r="W115" s="311"/>
    </row>
    <row r="116" spans="1:23" s="317" customFormat="1" ht="15" customHeight="1">
      <c r="A116" s="318" t="s">
        <v>437</v>
      </c>
      <c r="B116" s="318" t="s">
        <v>436</v>
      </c>
      <c r="C116" s="318" t="s">
        <v>512</v>
      </c>
      <c r="D116" s="318" t="s">
        <v>434</v>
      </c>
      <c r="E116" s="318"/>
      <c r="F116" s="314"/>
      <c r="G116" s="311"/>
      <c r="H116" s="311" t="s">
        <v>516</v>
      </c>
      <c r="I116" s="316"/>
      <c r="J116" s="312">
        <v>970</v>
      </c>
      <c r="K116" s="312">
        <v>976</v>
      </c>
      <c r="L116" s="312">
        <v>982</v>
      </c>
      <c r="M116" s="312">
        <v>983</v>
      </c>
      <c r="N116" s="312">
        <v>993</v>
      </c>
      <c r="O116" s="312">
        <v>999</v>
      </c>
      <c r="P116" s="312">
        <v>1009</v>
      </c>
      <c r="Q116" s="312">
        <v>1012</v>
      </c>
      <c r="R116" s="312">
        <v>1016</v>
      </c>
      <c r="S116" s="312">
        <v>1019</v>
      </c>
      <c r="T116" s="312">
        <v>1022</v>
      </c>
      <c r="U116" s="312">
        <v>1026</v>
      </c>
      <c r="V116" s="312">
        <v>1029</v>
      </c>
      <c r="W116" s="311"/>
    </row>
    <row r="117" spans="1:23" s="317" customFormat="1" ht="15" customHeight="1">
      <c r="A117" s="318" t="s">
        <v>437</v>
      </c>
      <c r="B117" s="318" t="s">
        <v>436</v>
      </c>
      <c r="C117" s="318" t="s">
        <v>512</v>
      </c>
      <c r="D117" s="318" t="s">
        <v>434</v>
      </c>
      <c r="E117" s="318"/>
      <c r="F117" s="314"/>
      <c r="G117" s="311"/>
      <c r="H117" s="311" t="s">
        <v>515</v>
      </c>
      <c r="I117" s="316"/>
      <c r="J117" s="312">
        <v>283</v>
      </c>
      <c r="K117" s="312">
        <v>287</v>
      </c>
      <c r="L117" s="312">
        <v>290</v>
      </c>
      <c r="M117" s="312">
        <v>291</v>
      </c>
      <c r="N117" s="312">
        <v>296</v>
      </c>
      <c r="O117" s="312">
        <v>300</v>
      </c>
      <c r="P117" s="312">
        <v>305</v>
      </c>
      <c r="Q117" s="312">
        <v>305</v>
      </c>
      <c r="R117" s="312">
        <v>306</v>
      </c>
      <c r="S117" s="312">
        <v>306</v>
      </c>
      <c r="T117" s="312">
        <v>308</v>
      </c>
      <c r="U117" s="312">
        <v>310</v>
      </c>
      <c r="V117" s="312">
        <v>312</v>
      </c>
      <c r="W117" s="311"/>
    </row>
    <row r="118" spans="1:23" s="317" customFormat="1" ht="15" customHeight="1">
      <c r="A118" s="318" t="s">
        <v>437</v>
      </c>
      <c r="B118" s="318" t="s">
        <v>436</v>
      </c>
      <c r="C118" s="318" t="s">
        <v>512</v>
      </c>
      <c r="D118" s="318" t="s">
        <v>434</v>
      </c>
      <c r="E118" s="318"/>
      <c r="F118" s="314"/>
      <c r="G118" s="311"/>
      <c r="H118" s="311" t="s">
        <v>514</v>
      </c>
      <c r="I118" s="316"/>
      <c r="J118" s="312">
        <v>62</v>
      </c>
      <c r="K118" s="312">
        <v>62</v>
      </c>
      <c r="L118" s="312">
        <v>63</v>
      </c>
      <c r="M118" s="312">
        <v>62</v>
      </c>
      <c r="N118" s="312">
        <v>63</v>
      </c>
      <c r="O118" s="312">
        <v>63</v>
      </c>
      <c r="P118" s="312">
        <v>64</v>
      </c>
      <c r="Q118" s="312">
        <v>64</v>
      </c>
      <c r="R118" s="312">
        <v>63</v>
      </c>
      <c r="S118" s="312">
        <v>63</v>
      </c>
      <c r="T118" s="312">
        <v>63</v>
      </c>
      <c r="U118" s="312">
        <v>63</v>
      </c>
      <c r="V118" s="312">
        <v>63</v>
      </c>
      <c r="W118" s="311"/>
    </row>
    <row r="119" spans="1:23" s="317" customFormat="1" ht="22.9" customHeight="1">
      <c r="A119" s="318" t="s">
        <v>437</v>
      </c>
      <c r="B119" s="318" t="s">
        <v>436</v>
      </c>
      <c r="C119" s="318" t="s">
        <v>512</v>
      </c>
      <c r="D119" s="318" t="s">
        <v>434</v>
      </c>
      <c r="E119" s="318"/>
      <c r="F119" s="314"/>
      <c r="G119" s="311"/>
      <c r="H119" s="322" t="s">
        <v>513</v>
      </c>
      <c r="I119" s="320" t="s">
        <v>432</v>
      </c>
      <c r="J119" s="323">
        <v>7</v>
      </c>
      <c r="K119" s="323">
        <v>7</v>
      </c>
      <c r="L119" s="323">
        <v>8</v>
      </c>
      <c r="M119" s="323">
        <v>8</v>
      </c>
      <c r="N119" s="323">
        <v>8</v>
      </c>
      <c r="O119" s="323">
        <v>8</v>
      </c>
      <c r="P119" s="323">
        <v>8</v>
      </c>
      <c r="Q119" s="323">
        <v>8</v>
      </c>
      <c r="R119" s="323">
        <v>8</v>
      </c>
      <c r="S119" s="323">
        <v>8</v>
      </c>
      <c r="T119" s="323">
        <v>8</v>
      </c>
      <c r="U119" s="323">
        <v>8</v>
      </c>
      <c r="V119" s="323">
        <v>8</v>
      </c>
      <c r="W119" s="322"/>
    </row>
    <row r="120" spans="1:23" ht="22.9" customHeight="1">
      <c r="F120" s="321"/>
      <c r="G120" s="306"/>
      <c r="H120" s="306" t="s">
        <v>444</v>
      </c>
      <c r="I120" s="320" t="s">
        <v>443</v>
      </c>
      <c r="J120" s="319"/>
      <c r="K120" s="319"/>
      <c r="L120" s="319"/>
      <c r="M120" s="319"/>
      <c r="N120" s="319"/>
      <c r="O120" s="319"/>
      <c r="P120" s="319"/>
      <c r="Q120" s="319"/>
      <c r="R120" s="319"/>
      <c r="S120" s="319"/>
      <c r="T120" s="319"/>
      <c r="U120" s="319"/>
      <c r="V120" s="319"/>
      <c r="W120" s="306"/>
    </row>
    <row r="121" spans="1:23" s="317" customFormat="1" ht="15" customHeight="1">
      <c r="A121" s="318" t="s">
        <v>437</v>
      </c>
      <c r="B121" s="318" t="s">
        <v>436</v>
      </c>
      <c r="C121" s="318" t="s">
        <v>512</v>
      </c>
      <c r="D121" s="318" t="s">
        <v>434</v>
      </c>
      <c r="E121" s="318"/>
      <c r="F121" s="314"/>
      <c r="G121" s="311"/>
      <c r="H121" s="311" t="s">
        <v>442</v>
      </c>
      <c r="I121" s="313" t="s">
        <v>441</v>
      </c>
      <c r="J121" s="312">
        <v>8395</v>
      </c>
      <c r="K121" s="312">
        <v>8389</v>
      </c>
      <c r="L121" s="312">
        <v>8384</v>
      </c>
      <c r="M121" s="312">
        <v>8383</v>
      </c>
      <c r="N121" s="312">
        <v>8373</v>
      </c>
      <c r="O121" s="312">
        <v>8364</v>
      </c>
      <c r="P121" s="312">
        <v>8361</v>
      </c>
      <c r="Q121" s="312">
        <v>8349</v>
      </c>
      <c r="R121" s="312">
        <v>8342</v>
      </c>
      <c r="S121" s="312">
        <v>8341</v>
      </c>
      <c r="T121" s="312">
        <v>8338</v>
      </c>
      <c r="U121" s="312">
        <v>8319</v>
      </c>
      <c r="V121" s="312">
        <v>8316</v>
      </c>
      <c r="W121" s="311"/>
    </row>
    <row r="122" spans="1:23" s="310" customFormat="1" ht="15" customHeight="1">
      <c r="A122" s="315" t="s">
        <v>437</v>
      </c>
      <c r="B122" s="315" t="s">
        <v>436</v>
      </c>
      <c r="C122" s="315" t="s">
        <v>512</v>
      </c>
      <c r="D122" s="315" t="s">
        <v>434</v>
      </c>
      <c r="E122" s="315"/>
      <c r="F122" s="314"/>
      <c r="G122" s="311"/>
      <c r="H122" s="311" t="s">
        <v>440</v>
      </c>
      <c r="I122" s="316"/>
      <c r="J122" s="312">
        <v>39812</v>
      </c>
      <c r="K122" s="312">
        <v>39769</v>
      </c>
      <c r="L122" s="312">
        <v>39726</v>
      </c>
      <c r="M122" s="312">
        <v>39679</v>
      </c>
      <c r="N122" s="312">
        <v>39604</v>
      </c>
      <c r="O122" s="312">
        <v>39529</v>
      </c>
      <c r="P122" s="312">
        <v>39479</v>
      </c>
      <c r="Q122" s="312">
        <v>39429</v>
      </c>
      <c r="R122" s="312">
        <v>39406</v>
      </c>
      <c r="S122" s="312">
        <v>39376</v>
      </c>
      <c r="T122" s="312">
        <v>39337</v>
      </c>
      <c r="U122" s="312">
        <v>39281</v>
      </c>
      <c r="V122" s="312">
        <v>39257</v>
      </c>
      <c r="W122" s="311"/>
    </row>
    <row r="123" spans="1:23" s="310" customFormat="1" ht="15" customHeight="1">
      <c r="A123" s="315" t="s">
        <v>437</v>
      </c>
      <c r="B123" s="315" t="s">
        <v>436</v>
      </c>
      <c r="C123" s="315" t="s">
        <v>512</v>
      </c>
      <c r="D123" s="315" t="s">
        <v>434</v>
      </c>
      <c r="E123" s="315"/>
      <c r="F123" s="314"/>
      <c r="G123" s="311"/>
      <c r="H123" s="311" t="s">
        <v>439</v>
      </c>
      <c r="I123" s="313" t="s">
        <v>432</v>
      </c>
      <c r="J123" s="312">
        <v>13703</v>
      </c>
      <c r="K123" s="312">
        <v>13746</v>
      </c>
      <c r="L123" s="312">
        <v>13785</v>
      </c>
      <c r="M123" s="312">
        <v>13810</v>
      </c>
      <c r="N123" s="312">
        <v>13884</v>
      </c>
      <c r="O123" s="312">
        <v>13932</v>
      </c>
      <c r="P123" s="312">
        <v>13981</v>
      </c>
      <c r="Q123" s="312">
        <v>14023</v>
      </c>
      <c r="R123" s="312">
        <v>14060</v>
      </c>
      <c r="S123" s="312">
        <v>14095</v>
      </c>
      <c r="T123" s="312">
        <v>14137</v>
      </c>
      <c r="U123" s="312">
        <v>14181</v>
      </c>
      <c r="V123" s="312">
        <v>14227</v>
      </c>
      <c r="W123" s="311"/>
    </row>
    <row r="124" spans="1:23" s="310" customFormat="1" ht="15" customHeight="1">
      <c r="A124" s="315" t="s">
        <v>437</v>
      </c>
      <c r="B124" s="315" t="s">
        <v>436</v>
      </c>
      <c r="C124" s="315" t="s">
        <v>512</v>
      </c>
      <c r="D124" s="315" t="s">
        <v>434</v>
      </c>
      <c r="E124" s="315"/>
      <c r="F124" s="314"/>
      <c r="G124" s="311"/>
      <c r="H124" s="311" t="s">
        <v>438</v>
      </c>
      <c r="I124" s="313" t="s">
        <v>432</v>
      </c>
      <c r="J124" s="312">
        <v>5983</v>
      </c>
      <c r="K124" s="312">
        <v>5994</v>
      </c>
      <c r="L124" s="312">
        <v>6005</v>
      </c>
      <c r="M124" s="312">
        <v>6005</v>
      </c>
      <c r="N124" s="312">
        <v>6036</v>
      </c>
      <c r="O124" s="312">
        <v>6054</v>
      </c>
      <c r="P124" s="312">
        <v>6072</v>
      </c>
      <c r="Q124" s="312">
        <v>6079</v>
      </c>
      <c r="R124" s="312">
        <v>6083</v>
      </c>
      <c r="S124" s="312">
        <v>6088</v>
      </c>
      <c r="T124" s="312">
        <v>6098</v>
      </c>
      <c r="U124" s="312">
        <v>6109</v>
      </c>
      <c r="V124" s="312">
        <v>6124</v>
      </c>
      <c r="W124" s="311"/>
    </row>
    <row r="125" spans="1:23" s="310" customFormat="1" ht="15" customHeight="1">
      <c r="A125" s="315" t="s">
        <v>437</v>
      </c>
      <c r="B125" s="315" t="s">
        <v>436</v>
      </c>
      <c r="C125" s="315" t="s">
        <v>512</v>
      </c>
      <c r="D125" s="315" t="s">
        <v>434</v>
      </c>
      <c r="E125" s="315"/>
      <c r="F125" s="314"/>
      <c r="G125" s="311"/>
      <c r="H125" s="311" t="s">
        <v>511</v>
      </c>
      <c r="I125" s="313" t="s">
        <v>432</v>
      </c>
      <c r="J125" s="312">
        <v>1323</v>
      </c>
      <c r="K125" s="312">
        <v>1332</v>
      </c>
      <c r="L125" s="312">
        <v>1342</v>
      </c>
      <c r="M125" s="312">
        <v>1343</v>
      </c>
      <c r="N125" s="312">
        <v>1360</v>
      </c>
      <c r="O125" s="312">
        <v>1371</v>
      </c>
      <c r="P125" s="312">
        <v>1386</v>
      </c>
      <c r="Q125" s="312">
        <v>1390</v>
      </c>
      <c r="R125" s="312">
        <v>1393</v>
      </c>
      <c r="S125" s="312">
        <v>1397</v>
      </c>
      <c r="T125" s="312">
        <v>1401</v>
      </c>
      <c r="U125" s="312">
        <v>1407</v>
      </c>
      <c r="V125" s="312">
        <v>1412</v>
      </c>
      <c r="W125" s="311"/>
    </row>
    <row r="126" spans="1:23" s="310" customFormat="1" ht="30" customHeight="1">
      <c r="A126" s="336"/>
      <c r="B126" s="336"/>
      <c r="C126" s="336"/>
      <c r="D126" s="336"/>
      <c r="E126" s="336"/>
      <c r="F126" s="321"/>
      <c r="G126" s="306"/>
      <c r="H126" s="333"/>
      <c r="I126" s="335"/>
      <c r="J126" s="334"/>
      <c r="K126" s="334"/>
      <c r="L126" s="334"/>
      <c r="M126" s="334"/>
      <c r="N126" s="334"/>
      <c r="O126" s="334"/>
      <c r="P126" s="334"/>
      <c r="Q126" s="334"/>
      <c r="R126" s="334"/>
      <c r="S126" s="334"/>
      <c r="T126" s="334"/>
      <c r="U126" s="334"/>
      <c r="V126" s="334"/>
      <c r="W126" s="333"/>
    </row>
    <row r="127" spans="1:23" ht="22.9" customHeight="1">
      <c r="F127" s="321"/>
      <c r="G127" s="306"/>
      <c r="H127" s="306"/>
      <c r="I127" s="325"/>
      <c r="J127" s="306"/>
      <c r="K127" s="332" t="s">
        <v>469</v>
      </c>
      <c r="L127" s="331"/>
      <c r="M127" s="331"/>
      <c r="N127" s="306"/>
      <c r="O127" s="306"/>
      <c r="P127" s="306"/>
      <c r="Q127" s="306"/>
      <c r="R127" s="330" t="s">
        <v>468</v>
      </c>
      <c r="S127" s="329"/>
      <c r="T127" s="306"/>
      <c r="U127" s="306"/>
      <c r="V127" s="306"/>
      <c r="W127" s="306"/>
    </row>
    <row r="128" spans="1:23" ht="24" customHeight="1">
      <c r="A128" s="327" t="s">
        <v>437</v>
      </c>
      <c r="B128" s="327" t="s">
        <v>436</v>
      </c>
      <c r="C128" s="327" t="s">
        <v>512</v>
      </c>
      <c r="D128" s="327" t="s">
        <v>434</v>
      </c>
      <c r="E128" s="327"/>
      <c r="F128" s="326"/>
      <c r="G128" s="306"/>
      <c r="H128" s="306" t="s">
        <v>467</v>
      </c>
      <c r="I128" s="328" t="s">
        <v>466</v>
      </c>
      <c r="J128" s="324">
        <v>61186</v>
      </c>
      <c r="K128" s="324">
        <v>61173</v>
      </c>
      <c r="L128" s="324">
        <v>61161</v>
      </c>
      <c r="M128" s="324">
        <v>61187</v>
      </c>
      <c r="N128" s="324">
        <v>61147</v>
      </c>
      <c r="O128" s="324">
        <v>61109</v>
      </c>
      <c r="P128" s="324">
        <v>61094</v>
      </c>
      <c r="Q128" s="324">
        <v>61069</v>
      </c>
      <c r="R128" s="324">
        <v>61060</v>
      </c>
      <c r="S128" s="324">
        <v>61064</v>
      </c>
      <c r="T128" s="324">
        <v>61076</v>
      </c>
      <c r="U128" s="324">
        <v>61045</v>
      </c>
      <c r="V128" s="324">
        <v>61041</v>
      </c>
      <c r="W128" s="306"/>
    </row>
    <row r="129" spans="1:23" ht="24" customHeight="1">
      <c r="A129" s="327" t="s">
        <v>437</v>
      </c>
      <c r="B129" s="327" t="s">
        <v>436</v>
      </c>
      <c r="C129" s="327" t="s">
        <v>512</v>
      </c>
      <c r="D129" s="327" t="s">
        <v>434</v>
      </c>
      <c r="E129" s="327"/>
      <c r="F129" s="326"/>
      <c r="G129" s="306"/>
      <c r="H129" s="306" t="s">
        <v>465</v>
      </c>
      <c r="I129" s="328" t="s">
        <v>441</v>
      </c>
      <c r="J129" s="324">
        <v>2658</v>
      </c>
      <c r="K129" s="324">
        <v>2657</v>
      </c>
      <c r="L129" s="324">
        <v>2656</v>
      </c>
      <c r="M129" s="324">
        <v>2658</v>
      </c>
      <c r="N129" s="324">
        <v>2654</v>
      </c>
      <c r="O129" s="324">
        <v>2651</v>
      </c>
      <c r="P129" s="324">
        <v>2650</v>
      </c>
      <c r="Q129" s="324">
        <v>2647</v>
      </c>
      <c r="R129" s="324">
        <v>2646</v>
      </c>
      <c r="S129" s="324">
        <v>2646</v>
      </c>
      <c r="T129" s="324">
        <v>2646</v>
      </c>
      <c r="U129" s="324">
        <v>2643</v>
      </c>
      <c r="V129" s="324">
        <v>2644</v>
      </c>
      <c r="W129" s="306"/>
    </row>
    <row r="130" spans="1:23" s="310" customFormat="1" ht="15" customHeight="1">
      <c r="A130" s="315" t="s">
        <v>437</v>
      </c>
      <c r="B130" s="315" t="s">
        <v>436</v>
      </c>
      <c r="C130" s="315" t="s">
        <v>512</v>
      </c>
      <c r="D130" s="315" t="s">
        <v>434</v>
      </c>
      <c r="E130" s="315"/>
      <c r="F130" s="314"/>
      <c r="G130" s="311"/>
      <c r="H130" s="311" t="s">
        <v>464</v>
      </c>
      <c r="I130" s="316"/>
      <c r="J130" s="312">
        <v>2721</v>
      </c>
      <c r="K130" s="312">
        <v>2719</v>
      </c>
      <c r="L130" s="312">
        <v>2718</v>
      </c>
      <c r="M130" s="312">
        <v>2720</v>
      </c>
      <c r="N130" s="312">
        <v>2715</v>
      </c>
      <c r="O130" s="312">
        <v>2711</v>
      </c>
      <c r="P130" s="312">
        <v>2710</v>
      </c>
      <c r="Q130" s="312">
        <v>2704</v>
      </c>
      <c r="R130" s="312">
        <v>2702</v>
      </c>
      <c r="S130" s="312">
        <v>2704</v>
      </c>
      <c r="T130" s="312">
        <v>2704</v>
      </c>
      <c r="U130" s="312">
        <v>2695</v>
      </c>
      <c r="V130" s="312">
        <v>2692</v>
      </c>
      <c r="W130" s="311"/>
    </row>
    <row r="131" spans="1:23" s="310" customFormat="1" ht="15" customHeight="1">
      <c r="A131" s="315" t="s">
        <v>437</v>
      </c>
      <c r="B131" s="315" t="s">
        <v>436</v>
      </c>
      <c r="C131" s="315" t="s">
        <v>512</v>
      </c>
      <c r="D131" s="315" t="s">
        <v>434</v>
      </c>
      <c r="E131" s="315"/>
      <c r="F131" s="314"/>
      <c r="G131" s="311"/>
      <c r="H131" s="311" t="s">
        <v>463</v>
      </c>
      <c r="I131" s="316"/>
      <c r="J131" s="312">
        <v>2945</v>
      </c>
      <c r="K131" s="312">
        <v>2941</v>
      </c>
      <c r="L131" s="312">
        <v>2938</v>
      </c>
      <c r="M131" s="312">
        <v>2937</v>
      </c>
      <c r="N131" s="312">
        <v>2932</v>
      </c>
      <c r="O131" s="312">
        <v>2930</v>
      </c>
      <c r="P131" s="312">
        <v>2930</v>
      </c>
      <c r="Q131" s="312">
        <v>2924</v>
      </c>
      <c r="R131" s="312">
        <v>2919</v>
      </c>
      <c r="S131" s="312">
        <v>2918</v>
      </c>
      <c r="T131" s="312">
        <v>2917</v>
      </c>
      <c r="U131" s="312">
        <v>2907</v>
      </c>
      <c r="V131" s="312">
        <v>2904</v>
      </c>
      <c r="W131" s="311"/>
    </row>
    <row r="132" spans="1:23" s="310" customFormat="1" ht="15" customHeight="1">
      <c r="A132" s="315" t="s">
        <v>437</v>
      </c>
      <c r="B132" s="315" t="s">
        <v>436</v>
      </c>
      <c r="C132" s="315" t="s">
        <v>512</v>
      </c>
      <c r="D132" s="315" t="s">
        <v>434</v>
      </c>
      <c r="E132" s="315"/>
      <c r="F132" s="314"/>
      <c r="G132" s="311"/>
      <c r="H132" s="311" t="s">
        <v>462</v>
      </c>
      <c r="I132" s="316"/>
      <c r="J132" s="312">
        <v>3062</v>
      </c>
      <c r="K132" s="312">
        <v>3064</v>
      </c>
      <c r="L132" s="312">
        <v>3063</v>
      </c>
      <c r="M132" s="312">
        <v>3066</v>
      </c>
      <c r="N132" s="312">
        <v>3062</v>
      </c>
      <c r="O132" s="312">
        <v>3059</v>
      </c>
      <c r="P132" s="312">
        <v>3057</v>
      </c>
      <c r="Q132" s="312">
        <v>3054</v>
      </c>
      <c r="R132" s="312">
        <v>3050</v>
      </c>
      <c r="S132" s="312">
        <v>3049</v>
      </c>
      <c r="T132" s="312">
        <v>3046</v>
      </c>
      <c r="U132" s="312">
        <v>3039</v>
      </c>
      <c r="V132" s="312">
        <v>3034</v>
      </c>
      <c r="W132" s="311"/>
    </row>
    <row r="133" spans="1:23" s="310" customFormat="1" ht="15" customHeight="1">
      <c r="A133" s="315" t="s">
        <v>437</v>
      </c>
      <c r="B133" s="315" t="s">
        <v>436</v>
      </c>
      <c r="C133" s="315" t="s">
        <v>512</v>
      </c>
      <c r="D133" s="315" t="s">
        <v>434</v>
      </c>
      <c r="E133" s="315"/>
      <c r="F133" s="314"/>
      <c r="G133" s="311"/>
      <c r="H133" s="311" t="s">
        <v>461</v>
      </c>
      <c r="I133" s="316"/>
      <c r="J133" s="312">
        <v>3081</v>
      </c>
      <c r="K133" s="312">
        <v>3073</v>
      </c>
      <c r="L133" s="312">
        <v>3069</v>
      </c>
      <c r="M133" s="312">
        <v>3073</v>
      </c>
      <c r="N133" s="312">
        <v>3070</v>
      </c>
      <c r="O133" s="312">
        <v>3070</v>
      </c>
      <c r="P133" s="312">
        <v>3069</v>
      </c>
      <c r="Q133" s="312">
        <v>3069</v>
      </c>
      <c r="R133" s="312">
        <v>3072</v>
      </c>
      <c r="S133" s="312">
        <v>3075</v>
      </c>
      <c r="T133" s="312">
        <v>3079</v>
      </c>
      <c r="U133" s="312">
        <v>3077</v>
      </c>
      <c r="V133" s="312">
        <v>3076</v>
      </c>
      <c r="W133" s="311"/>
    </row>
    <row r="134" spans="1:23" ht="22.9" customHeight="1">
      <c r="A134" s="327" t="s">
        <v>437</v>
      </c>
      <c r="B134" s="327" t="s">
        <v>436</v>
      </c>
      <c r="C134" s="327" t="s">
        <v>512</v>
      </c>
      <c r="D134" s="327" t="s">
        <v>434</v>
      </c>
      <c r="E134" s="327"/>
      <c r="F134" s="326"/>
      <c r="G134" s="306"/>
      <c r="H134" s="306" t="s">
        <v>460</v>
      </c>
      <c r="I134" s="325"/>
      <c r="J134" s="324">
        <v>3404</v>
      </c>
      <c r="K134" s="324">
        <v>3400</v>
      </c>
      <c r="L134" s="324">
        <v>3395</v>
      </c>
      <c r="M134" s="324">
        <v>3390</v>
      </c>
      <c r="N134" s="324">
        <v>3380</v>
      </c>
      <c r="O134" s="324">
        <v>3369</v>
      </c>
      <c r="P134" s="324">
        <v>3361</v>
      </c>
      <c r="Q134" s="324">
        <v>3353</v>
      </c>
      <c r="R134" s="324">
        <v>3345</v>
      </c>
      <c r="S134" s="324">
        <v>3337</v>
      </c>
      <c r="T134" s="324">
        <v>3326</v>
      </c>
      <c r="U134" s="324">
        <v>3314</v>
      </c>
      <c r="V134" s="324">
        <v>3304</v>
      </c>
      <c r="W134" s="306"/>
    </row>
    <row r="135" spans="1:23" s="317" customFormat="1" ht="15" customHeight="1">
      <c r="A135" s="318" t="s">
        <v>437</v>
      </c>
      <c r="B135" s="318" t="s">
        <v>436</v>
      </c>
      <c r="C135" s="318" t="s">
        <v>512</v>
      </c>
      <c r="D135" s="318" t="s">
        <v>434</v>
      </c>
      <c r="E135" s="318"/>
      <c r="F135" s="314"/>
      <c r="G135" s="311"/>
      <c r="H135" s="311" t="s">
        <v>459</v>
      </c>
      <c r="I135" s="316"/>
      <c r="J135" s="312">
        <v>3782</v>
      </c>
      <c r="K135" s="312">
        <v>3774</v>
      </c>
      <c r="L135" s="312">
        <v>3767</v>
      </c>
      <c r="M135" s="312">
        <v>3764</v>
      </c>
      <c r="N135" s="312">
        <v>3754</v>
      </c>
      <c r="O135" s="312">
        <v>3747</v>
      </c>
      <c r="P135" s="312">
        <v>3741</v>
      </c>
      <c r="Q135" s="312">
        <v>3735</v>
      </c>
      <c r="R135" s="312">
        <v>3728</v>
      </c>
      <c r="S135" s="312">
        <v>3720</v>
      </c>
      <c r="T135" s="312">
        <v>3715</v>
      </c>
      <c r="U135" s="312">
        <v>3710</v>
      </c>
      <c r="V135" s="312">
        <v>3703</v>
      </c>
      <c r="W135" s="311"/>
    </row>
    <row r="136" spans="1:23" s="317" customFormat="1" ht="15" customHeight="1">
      <c r="A136" s="318" t="s">
        <v>437</v>
      </c>
      <c r="B136" s="318" t="s">
        <v>436</v>
      </c>
      <c r="C136" s="318" t="s">
        <v>512</v>
      </c>
      <c r="D136" s="318" t="s">
        <v>434</v>
      </c>
      <c r="E136" s="318"/>
      <c r="F136" s="314"/>
      <c r="G136" s="311"/>
      <c r="H136" s="311" t="s">
        <v>458</v>
      </c>
      <c r="I136" s="316"/>
      <c r="J136" s="312">
        <v>4529</v>
      </c>
      <c r="K136" s="312">
        <v>4513</v>
      </c>
      <c r="L136" s="312">
        <v>4498</v>
      </c>
      <c r="M136" s="312">
        <v>4485</v>
      </c>
      <c r="N136" s="312">
        <v>4464</v>
      </c>
      <c r="O136" s="312">
        <v>4446</v>
      </c>
      <c r="P136" s="312">
        <v>4428</v>
      </c>
      <c r="Q136" s="312">
        <v>4409</v>
      </c>
      <c r="R136" s="312">
        <v>4394</v>
      </c>
      <c r="S136" s="312">
        <v>4380</v>
      </c>
      <c r="T136" s="312">
        <v>4362</v>
      </c>
      <c r="U136" s="312">
        <v>4344</v>
      </c>
      <c r="V136" s="312">
        <v>4328</v>
      </c>
      <c r="W136" s="311"/>
    </row>
    <row r="137" spans="1:23" s="317" customFormat="1" ht="15" customHeight="1">
      <c r="A137" s="318" t="s">
        <v>437</v>
      </c>
      <c r="B137" s="318" t="s">
        <v>436</v>
      </c>
      <c r="C137" s="318" t="s">
        <v>512</v>
      </c>
      <c r="D137" s="318" t="s">
        <v>434</v>
      </c>
      <c r="E137" s="318"/>
      <c r="F137" s="314"/>
      <c r="G137" s="311"/>
      <c r="H137" s="311" t="s">
        <v>457</v>
      </c>
      <c r="I137" s="316"/>
      <c r="J137" s="312">
        <v>4830</v>
      </c>
      <c r="K137" s="312">
        <v>4838</v>
      </c>
      <c r="L137" s="312">
        <v>4845</v>
      </c>
      <c r="M137" s="312">
        <v>4855</v>
      </c>
      <c r="N137" s="312">
        <v>4854</v>
      </c>
      <c r="O137" s="312">
        <v>4854</v>
      </c>
      <c r="P137" s="312">
        <v>4856</v>
      </c>
      <c r="Q137" s="312">
        <v>4855</v>
      </c>
      <c r="R137" s="312">
        <v>4860</v>
      </c>
      <c r="S137" s="312">
        <v>4866</v>
      </c>
      <c r="T137" s="312">
        <v>4878</v>
      </c>
      <c r="U137" s="312">
        <v>4888</v>
      </c>
      <c r="V137" s="312">
        <v>4898</v>
      </c>
      <c r="W137" s="311"/>
    </row>
    <row r="138" spans="1:23" s="317" customFormat="1" ht="15" customHeight="1">
      <c r="A138" s="318" t="s">
        <v>437</v>
      </c>
      <c r="B138" s="318" t="s">
        <v>436</v>
      </c>
      <c r="C138" s="318" t="s">
        <v>512</v>
      </c>
      <c r="D138" s="318" t="s">
        <v>434</v>
      </c>
      <c r="E138" s="318"/>
      <c r="F138" s="314"/>
      <c r="G138" s="311"/>
      <c r="H138" s="311" t="s">
        <v>456</v>
      </c>
      <c r="I138" s="316"/>
      <c r="J138" s="312">
        <v>4178</v>
      </c>
      <c r="K138" s="312">
        <v>4186</v>
      </c>
      <c r="L138" s="312">
        <v>4197</v>
      </c>
      <c r="M138" s="312">
        <v>4212</v>
      </c>
      <c r="N138" s="312">
        <v>4218</v>
      </c>
      <c r="O138" s="312">
        <v>4220</v>
      </c>
      <c r="P138" s="312">
        <v>4227</v>
      </c>
      <c r="Q138" s="312">
        <v>4235</v>
      </c>
      <c r="R138" s="312">
        <v>4245</v>
      </c>
      <c r="S138" s="312">
        <v>4255</v>
      </c>
      <c r="T138" s="312">
        <v>4265</v>
      </c>
      <c r="U138" s="312">
        <v>4272</v>
      </c>
      <c r="V138" s="312">
        <v>4279</v>
      </c>
      <c r="W138" s="311"/>
    </row>
    <row r="139" spans="1:23" ht="22.9" customHeight="1">
      <c r="A139" s="327" t="s">
        <v>437</v>
      </c>
      <c r="B139" s="327" t="s">
        <v>436</v>
      </c>
      <c r="C139" s="327" t="s">
        <v>512</v>
      </c>
      <c r="D139" s="327" t="s">
        <v>434</v>
      </c>
      <c r="E139" s="327"/>
      <c r="F139" s="326"/>
      <c r="G139" s="306"/>
      <c r="H139" s="306" t="s">
        <v>455</v>
      </c>
      <c r="I139" s="325"/>
      <c r="J139" s="324">
        <v>3830</v>
      </c>
      <c r="K139" s="324">
        <v>3829</v>
      </c>
      <c r="L139" s="324">
        <v>3827</v>
      </c>
      <c r="M139" s="324">
        <v>3831</v>
      </c>
      <c r="N139" s="324">
        <v>3825</v>
      </c>
      <c r="O139" s="324">
        <v>3823</v>
      </c>
      <c r="P139" s="324">
        <v>3822</v>
      </c>
      <c r="Q139" s="324">
        <v>3824</v>
      </c>
      <c r="R139" s="324">
        <v>3828</v>
      </c>
      <c r="S139" s="324">
        <v>3834</v>
      </c>
      <c r="T139" s="324">
        <v>3844</v>
      </c>
      <c r="U139" s="324">
        <v>3851</v>
      </c>
      <c r="V139" s="324">
        <v>3860</v>
      </c>
      <c r="W139" s="306"/>
    </row>
    <row r="140" spans="1:23" s="317" customFormat="1" ht="15" customHeight="1">
      <c r="A140" s="318" t="s">
        <v>437</v>
      </c>
      <c r="B140" s="318" t="s">
        <v>436</v>
      </c>
      <c r="C140" s="318" t="s">
        <v>512</v>
      </c>
      <c r="D140" s="318" t="s">
        <v>434</v>
      </c>
      <c r="E140" s="318"/>
      <c r="F140" s="314"/>
      <c r="G140" s="311"/>
      <c r="H140" s="311" t="s">
        <v>454</v>
      </c>
      <c r="I140" s="316"/>
      <c r="J140" s="312">
        <v>3807</v>
      </c>
      <c r="K140" s="312">
        <v>3808</v>
      </c>
      <c r="L140" s="312">
        <v>3807</v>
      </c>
      <c r="M140" s="312">
        <v>3807</v>
      </c>
      <c r="N140" s="312">
        <v>3797</v>
      </c>
      <c r="O140" s="312">
        <v>3787</v>
      </c>
      <c r="P140" s="312">
        <v>3783</v>
      </c>
      <c r="Q140" s="312">
        <v>3785</v>
      </c>
      <c r="R140" s="312">
        <v>3787</v>
      </c>
      <c r="S140" s="312">
        <v>3786</v>
      </c>
      <c r="T140" s="312">
        <v>3781</v>
      </c>
      <c r="U140" s="312">
        <v>3775</v>
      </c>
      <c r="V140" s="312">
        <v>3769</v>
      </c>
      <c r="W140" s="311"/>
    </row>
    <row r="141" spans="1:23" s="317" customFormat="1" ht="15" customHeight="1">
      <c r="A141" s="318" t="s">
        <v>437</v>
      </c>
      <c r="B141" s="318" t="s">
        <v>436</v>
      </c>
      <c r="C141" s="318" t="s">
        <v>512</v>
      </c>
      <c r="D141" s="318" t="s">
        <v>434</v>
      </c>
      <c r="E141" s="318"/>
      <c r="F141" s="314"/>
      <c r="G141" s="311"/>
      <c r="H141" s="311" t="s">
        <v>453</v>
      </c>
      <c r="I141" s="316"/>
      <c r="J141" s="312">
        <v>4712</v>
      </c>
      <c r="K141" s="312">
        <v>4682</v>
      </c>
      <c r="L141" s="312">
        <v>4652</v>
      </c>
      <c r="M141" s="312">
        <v>4635</v>
      </c>
      <c r="N141" s="312">
        <v>4594</v>
      </c>
      <c r="O141" s="312">
        <v>4567</v>
      </c>
      <c r="P141" s="312">
        <v>4536</v>
      </c>
      <c r="Q141" s="312">
        <v>4509</v>
      </c>
      <c r="R141" s="312">
        <v>4481</v>
      </c>
      <c r="S141" s="312">
        <v>4457</v>
      </c>
      <c r="T141" s="312">
        <v>4432</v>
      </c>
      <c r="U141" s="312">
        <v>4407</v>
      </c>
      <c r="V141" s="312">
        <v>4379</v>
      </c>
      <c r="W141" s="311"/>
    </row>
    <row r="142" spans="1:23" s="317" customFormat="1" ht="15" customHeight="1">
      <c r="A142" s="318" t="s">
        <v>437</v>
      </c>
      <c r="B142" s="318" t="s">
        <v>436</v>
      </c>
      <c r="C142" s="318" t="s">
        <v>512</v>
      </c>
      <c r="D142" s="318" t="s">
        <v>434</v>
      </c>
      <c r="E142" s="318"/>
      <c r="F142" s="314"/>
      <c r="G142" s="311"/>
      <c r="H142" s="311" t="s">
        <v>452</v>
      </c>
      <c r="I142" s="316"/>
      <c r="J142" s="312">
        <v>4162</v>
      </c>
      <c r="K142" s="312">
        <v>4176</v>
      </c>
      <c r="L142" s="312">
        <v>4193</v>
      </c>
      <c r="M142" s="312">
        <v>4206</v>
      </c>
      <c r="N142" s="312">
        <v>4235</v>
      </c>
      <c r="O142" s="312">
        <v>4246</v>
      </c>
      <c r="P142" s="312">
        <v>4262</v>
      </c>
      <c r="Q142" s="312">
        <v>4278</v>
      </c>
      <c r="R142" s="312">
        <v>4297</v>
      </c>
      <c r="S142" s="312">
        <v>4316</v>
      </c>
      <c r="T142" s="312">
        <v>4342</v>
      </c>
      <c r="U142" s="312">
        <v>4366</v>
      </c>
      <c r="V142" s="312">
        <v>4391</v>
      </c>
      <c r="W142" s="311"/>
    </row>
    <row r="143" spans="1:23" s="317" customFormat="1" ht="15" customHeight="1">
      <c r="A143" s="318" t="s">
        <v>437</v>
      </c>
      <c r="B143" s="318" t="s">
        <v>436</v>
      </c>
      <c r="C143" s="318" t="s">
        <v>512</v>
      </c>
      <c r="D143" s="318" t="s">
        <v>434</v>
      </c>
      <c r="E143" s="318"/>
      <c r="F143" s="314"/>
      <c r="G143" s="311"/>
      <c r="H143" s="311" t="s">
        <v>451</v>
      </c>
      <c r="I143" s="316"/>
      <c r="J143" s="312">
        <v>3521</v>
      </c>
      <c r="K143" s="312">
        <v>3539</v>
      </c>
      <c r="L143" s="312">
        <v>3551</v>
      </c>
      <c r="M143" s="312">
        <v>3563</v>
      </c>
      <c r="N143" s="312">
        <v>3576</v>
      </c>
      <c r="O143" s="312">
        <v>3595</v>
      </c>
      <c r="P143" s="312">
        <v>3609</v>
      </c>
      <c r="Q143" s="312">
        <v>3629</v>
      </c>
      <c r="R143" s="312">
        <v>3642</v>
      </c>
      <c r="S143" s="312">
        <v>3652</v>
      </c>
      <c r="T143" s="312">
        <v>3660</v>
      </c>
      <c r="U143" s="312">
        <v>3668</v>
      </c>
      <c r="V143" s="312">
        <v>3674</v>
      </c>
      <c r="W143" s="311"/>
    </row>
    <row r="144" spans="1:23" s="317" customFormat="1" ht="22.9" customHeight="1">
      <c r="A144" s="318" t="s">
        <v>437</v>
      </c>
      <c r="B144" s="318" t="s">
        <v>436</v>
      </c>
      <c r="C144" s="318" t="s">
        <v>512</v>
      </c>
      <c r="D144" s="318" t="s">
        <v>434</v>
      </c>
      <c r="E144" s="318"/>
      <c r="F144" s="314"/>
      <c r="G144" s="311"/>
      <c r="H144" s="306" t="s">
        <v>518</v>
      </c>
      <c r="I144" s="316"/>
      <c r="J144" s="323">
        <v>2763</v>
      </c>
      <c r="K144" s="323">
        <v>2759</v>
      </c>
      <c r="L144" s="323">
        <v>2756</v>
      </c>
      <c r="M144" s="323">
        <v>2751</v>
      </c>
      <c r="N144" s="323">
        <v>2759</v>
      </c>
      <c r="O144" s="323">
        <v>2760</v>
      </c>
      <c r="P144" s="323">
        <v>2757</v>
      </c>
      <c r="Q144" s="323">
        <v>2756</v>
      </c>
      <c r="R144" s="323">
        <v>2753</v>
      </c>
      <c r="S144" s="323">
        <v>2752</v>
      </c>
      <c r="T144" s="323">
        <v>2752</v>
      </c>
      <c r="U144" s="323">
        <v>2754</v>
      </c>
      <c r="V144" s="323">
        <v>2758</v>
      </c>
      <c r="W144" s="311"/>
    </row>
    <row r="145" spans="1:23" s="317" customFormat="1" ht="15" customHeight="1">
      <c r="A145" s="318" t="s">
        <v>437</v>
      </c>
      <c r="B145" s="318" t="s">
        <v>436</v>
      </c>
      <c r="C145" s="318" t="s">
        <v>512</v>
      </c>
      <c r="D145" s="318" t="s">
        <v>434</v>
      </c>
      <c r="E145" s="318"/>
      <c r="F145" s="314"/>
      <c r="G145" s="311"/>
      <c r="H145" s="311" t="s">
        <v>517</v>
      </c>
      <c r="I145" s="316"/>
      <c r="J145" s="312">
        <v>1883</v>
      </c>
      <c r="K145" s="312">
        <v>1887</v>
      </c>
      <c r="L145" s="312">
        <v>1891</v>
      </c>
      <c r="M145" s="312">
        <v>1895</v>
      </c>
      <c r="N145" s="312">
        <v>1902</v>
      </c>
      <c r="O145" s="312">
        <v>1908</v>
      </c>
      <c r="P145" s="312">
        <v>1914</v>
      </c>
      <c r="Q145" s="312">
        <v>1918</v>
      </c>
      <c r="R145" s="312">
        <v>1922</v>
      </c>
      <c r="S145" s="312">
        <v>1924</v>
      </c>
      <c r="T145" s="312">
        <v>1928</v>
      </c>
      <c r="U145" s="312">
        <v>1933</v>
      </c>
      <c r="V145" s="312">
        <v>1938</v>
      </c>
      <c r="W145" s="311"/>
    </row>
    <row r="146" spans="1:23" s="317" customFormat="1" ht="15" customHeight="1">
      <c r="A146" s="318" t="s">
        <v>437</v>
      </c>
      <c r="B146" s="318" t="s">
        <v>436</v>
      </c>
      <c r="C146" s="318" t="s">
        <v>512</v>
      </c>
      <c r="D146" s="318" t="s">
        <v>434</v>
      </c>
      <c r="E146" s="318"/>
      <c r="F146" s="314"/>
      <c r="G146" s="311"/>
      <c r="H146" s="311" t="s">
        <v>516</v>
      </c>
      <c r="I146" s="316"/>
      <c r="J146" s="312">
        <v>967</v>
      </c>
      <c r="K146" s="312">
        <v>973</v>
      </c>
      <c r="L146" s="312">
        <v>979</v>
      </c>
      <c r="M146" s="312">
        <v>980</v>
      </c>
      <c r="N146" s="312">
        <v>990</v>
      </c>
      <c r="O146" s="312">
        <v>997</v>
      </c>
      <c r="P146" s="312">
        <v>1006</v>
      </c>
      <c r="Q146" s="312">
        <v>1009</v>
      </c>
      <c r="R146" s="312">
        <v>1013</v>
      </c>
      <c r="S146" s="312">
        <v>1016</v>
      </c>
      <c r="T146" s="312">
        <v>1019</v>
      </c>
      <c r="U146" s="312">
        <v>1023</v>
      </c>
      <c r="V146" s="312">
        <v>1027</v>
      </c>
      <c r="W146" s="311"/>
    </row>
    <row r="147" spans="1:23" s="317" customFormat="1" ht="15" customHeight="1">
      <c r="A147" s="318" t="s">
        <v>437</v>
      </c>
      <c r="B147" s="318" t="s">
        <v>436</v>
      </c>
      <c r="C147" s="318" t="s">
        <v>512</v>
      </c>
      <c r="D147" s="318" t="s">
        <v>434</v>
      </c>
      <c r="E147" s="318"/>
      <c r="F147" s="314"/>
      <c r="G147" s="311"/>
      <c r="H147" s="311" t="s">
        <v>515</v>
      </c>
      <c r="I147" s="316"/>
      <c r="J147" s="312">
        <v>282</v>
      </c>
      <c r="K147" s="312">
        <v>286</v>
      </c>
      <c r="L147" s="312">
        <v>289</v>
      </c>
      <c r="M147" s="312">
        <v>290</v>
      </c>
      <c r="N147" s="312">
        <v>295</v>
      </c>
      <c r="O147" s="312">
        <v>299</v>
      </c>
      <c r="P147" s="312">
        <v>304</v>
      </c>
      <c r="Q147" s="312">
        <v>304</v>
      </c>
      <c r="R147" s="312">
        <v>305</v>
      </c>
      <c r="S147" s="312">
        <v>305</v>
      </c>
      <c r="T147" s="312">
        <v>307</v>
      </c>
      <c r="U147" s="312">
        <v>309</v>
      </c>
      <c r="V147" s="312">
        <v>311</v>
      </c>
      <c r="W147" s="311"/>
    </row>
    <row r="148" spans="1:23" s="317" customFormat="1" ht="15" customHeight="1">
      <c r="A148" s="318" t="s">
        <v>437</v>
      </c>
      <c r="B148" s="318" t="s">
        <v>436</v>
      </c>
      <c r="C148" s="318" t="s">
        <v>512</v>
      </c>
      <c r="D148" s="318" t="s">
        <v>434</v>
      </c>
      <c r="E148" s="318"/>
      <c r="F148" s="314"/>
      <c r="G148" s="311"/>
      <c r="H148" s="311" t="s">
        <v>514</v>
      </c>
      <c r="I148" s="316"/>
      <c r="J148" s="312">
        <v>62</v>
      </c>
      <c r="K148" s="312">
        <v>62</v>
      </c>
      <c r="L148" s="312">
        <v>62</v>
      </c>
      <c r="M148" s="312">
        <v>62</v>
      </c>
      <c r="N148" s="312">
        <v>62</v>
      </c>
      <c r="O148" s="312">
        <v>63</v>
      </c>
      <c r="P148" s="312">
        <v>64</v>
      </c>
      <c r="Q148" s="312">
        <v>64</v>
      </c>
      <c r="R148" s="312">
        <v>63</v>
      </c>
      <c r="S148" s="312">
        <v>63</v>
      </c>
      <c r="T148" s="312">
        <v>63</v>
      </c>
      <c r="U148" s="312">
        <v>63</v>
      </c>
      <c r="V148" s="312">
        <v>62</v>
      </c>
      <c r="W148" s="311"/>
    </row>
    <row r="149" spans="1:23" s="317" customFormat="1" ht="22.9" customHeight="1">
      <c r="A149" s="318" t="s">
        <v>437</v>
      </c>
      <c r="B149" s="318" t="s">
        <v>436</v>
      </c>
      <c r="C149" s="318" t="s">
        <v>512</v>
      </c>
      <c r="D149" s="318" t="s">
        <v>434</v>
      </c>
      <c r="E149" s="318"/>
      <c r="F149" s="314"/>
      <c r="G149" s="311"/>
      <c r="H149" s="322" t="s">
        <v>513</v>
      </c>
      <c r="I149" s="320" t="s">
        <v>432</v>
      </c>
      <c r="J149" s="323">
        <v>7</v>
      </c>
      <c r="K149" s="323">
        <v>7</v>
      </c>
      <c r="L149" s="323">
        <v>8</v>
      </c>
      <c r="M149" s="323">
        <v>8</v>
      </c>
      <c r="N149" s="323">
        <v>8</v>
      </c>
      <c r="O149" s="323">
        <v>8</v>
      </c>
      <c r="P149" s="323">
        <v>8</v>
      </c>
      <c r="Q149" s="323">
        <v>8</v>
      </c>
      <c r="R149" s="323">
        <v>8</v>
      </c>
      <c r="S149" s="323">
        <v>8</v>
      </c>
      <c r="T149" s="323">
        <v>8</v>
      </c>
      <c r="U149" s="323">
        <v>8</v>
      </c>
      <c r="V149" s="323">
        <v>8</v>
      </c>
      <c r="W149" s="322"/>
    </row>
    <row r="150" spans="1:23" ht="22.9" customHeight="1">
      <c r="F150" s="321"/>
      <c r="G150" s="306"/>
      <c r="H150" s="306" t="s">
        <v>444</v>
      </c>
      <c r="I150" s="320" t="s">
        <v>443</v>
      </c>
      <c r="J150" s="319"/>
      <c r="K150" s="319"/>
      <c r="L150" s="319"/>
      <c r="M150" s="319"/>
      <c r="N150" s="319"/>
      <c r="O150" s="319"/>
      <c r="P150" s="319"/>
      <c r="Q150" s="319"/>
      <c r="R150" s="319"/>
      <c r="S150" s="319"/>
      <c r="T150" s="319"/>
      <c r="U150" s="319"/>
      <c r="V150" s="319"/>
      <c r="W150" s="306"/>
    </row>
    <row r="151" spans="1:23" s="317" customFormat="1" ht="15" customHeight="1">
      <c r="A151" s="318" t="s">
        <v>437</v>
      </c>
      <c r="B151" s="318" t="s">
        <v>436</v>
      </c>
      <c r="C151" s="318" t="s">
        <v>512</v>
      </c>
      <c r="D151" s="318" t="s">
        <v>434</v>
      </c>
      <c r="E151" s="318"/>
      <c r="F151" s="314"/>
      <c r="G151" s="311"/>
      <c r="H151" s="311" t="s">
        <v>442</v>
      </c>
      <c r="I151" s="313" t="s">
        <v>441</v>
      </c>
      <c r="J151" s="312">
        <v>8323</v>
      </c>
      <c r="K151" s="312">
        <v>8317</v>
      </c>
      <c r="L151" s="312">
        <v>8312</v>
      </c>
      <c r="M151" s="312">
        <v>8315</v>
      </c>
      <c r="N151" s="312">
        <v>8301</v>
      </c>
      <c r="O151" s="312">
        <v>8292</v>
      </c>
      <c r="P151" s="312">
        <v>8289</v>
      </c>
      <c r="Q151" s="312">
        <v>8275</v>
      </c>
      <c r="R151" s="312">
        <v>8268</v>
      </c>
      <c r="S151" s="312">
        <v>8267</v>
      </c>
      <c r="T151" s="312">
        <v>8267</v>
      </c>
      <c r="U151" s="312">
        <v>8245</v>
      </c>
      <c r="V151" s="312">
        <v>8241</v>
      </c>
      <c r="W151" s="311"/>
    </row>
    <row r="152" spans="1:23" s="310" customFormat="1" ht="15" customHeight="1">
      <c r="A152" s="315" t="s">
        <v>437</v>
      </c>
      <c r="B152" s="315" t="s">
        <v>436</v>
      </c>
      <c r="C152" s="315" t="s">
        <v>512</v>
      </c>
      <c r="D152" s="315" t="s">
        <v>434</v>
      </c>
      <c r="E152" s="315"/>
      <c r="F152" s="314"/>
      <c r="G152" s="311"/>
      <c r="H152" s="311" t="s">
        <v>440</v>
      </c>
      <c r="I152" s="316"/>
      <c r="J152" s="312">
        <v>39216</v>
      </c>
      <c r="K152" s="312">
        <v>39166</v>
      </c>
      <c r="L152" s="312">
        <v>39120</v>
      </c>
      <c r="M152" s="312">
        <v>39118</v>
      </c>
      <c r="N152" s="312">
        <v>39018</v>
      </c>
      <c r="O152" s="312">
        <v>38942</v>
      </c>
      <c r="P152" s="312">
        <v>38881</v>
      </c>
      <c r="Q152" s="312">
        <v>38828</v>
      </c>
      <c r="R152" s="312">
        <v>38790</v>
      </c>
      <c r="S152" s="312">
        <v>38759</v>
      </c>
      <c r="T152" s="312">
        <v>38729</v>
      </c>
      <c r="U152" s="312">
        <v>38677</v>
      </c>
      <c r="V152" s="312">
        <v>38631</v>
      </c>
      <c r="W152" s="311"/>
    </row>
    <row r="153" spans="1:23" s="310" customFormat="1" ht="15" customHeight="1">
      <c r="A153" s="315" t="s">
        <v>437</v>
      </c>
      <c r="B153" s="315" t="s">
        <v>436</v>
      </c>
      <c r="C153" s="315" t="s">
        <v>512</v>
      </c>
      <c r="D153" s="315" t="s">
        <v>434</v>
      </c>
      <c r="E153" s="315"/>
      <c r="F153" s="314"/>
      <c r="G153" s="311"/>
      <c r="H153" s="311" t="s">
        <v>439</v>
      </c>
      <c r="I153" s="313" t="s">
        <v>432</v>
      </c>
      <c r="J153" s="312">
        <v>13647</v>
      </c>
      <c r="K153" s="312">
        <v>13690</v>
      </c>
      <c r="L153" s="312">
        <v>13729</v>
      </c>
      <c r="M153" s="312">
        <v>13754</v>
      </c>
      <c r="N153" s="312">
        <v>13828</v>
      </c>
      <c r="O153" s="312">
        <v>13875</v>
      </c>
      <c r="P153" s="312">
        <v>13924</v>
      </c>
      <c r="Q153" s="312">
        <v>13966</v>
      </c>
      <c r="R153" s="312">
        <v>14003</v>
      </c>
      <c r="S153" s="312">
        <v>14037</v>
      </c>
      <c r="T153" s="312">
        <v>14080</v>
      </c>
      <c r="U153" s="312">
        <v>14124</v>
      </c>
      <c r="V153" s="312">
        <v>14169</v>
      </c>
      <c r="W153" s="311"/>
    </row>
    <row r="154" spans="1:23" s="310" customFormat="1" ht="15" customHeight="1">
      <c r="A154" s="315" t="s">
        <v>437</v>
      </c>
      <c r="B154" s="315" t="s">
        <v>436</v>
      </c>
      <c r="C154" s="315" t="s">
        <v>512</v>
      </c>
      <c r="D154" s="315" t="s">
        <v>434</v>
      </c>
      <c r="E154" s="315"/>
      <c r="F154" s="314"/>
      <c r="G154" s="311"/>
      <c r="H154" s="311" t="s">
        <v>438</v>
      </c>
      <c r="I154" s="313" t="s">
        <v>432</v>
      </c>
      <c r="J154" s="312">
        <v>5964</v>
      </c>
      <c r="K154" s="312">
        <v>5975</v>
      </c>
      <c r="L154" s="312">
        <v>5986</v>
      </c>
      <c r="M154" s="312">
        <v>5986</v>
      </c>
      <c r="N154" s="312">
        <v>6017</v>
      </c>
      <c r="O154" s="312">
        <v>6034</v>
      </c>
      <c r="P154" s="312">
        <v>6053</v>
      </c>
      <c r="Q154" s="312">
        <v>6059</v>
      </c>
      <c r="R154" s="312">
        <v>6064</v>
      </c>
      <c r="S154" s="312">
        <v>6069</v>
      </c>
      <c r="T154" s="312">
        <v>6078</v>
      </c>
      <c r="U154" s="312">
        <v>6090</v>
      </c>
      <c r="V154" s="312">
        <v>6105</v>
      </c>
      <c r="W154" s="311"/>
    </row>
    <row r="155" spans="1:23" s="310" customFormat="1" ht="15" customHeight="1">
      <c r="A155" s="315" t="s">
        <v>437</v>
      </c>
      <c r="B155" s="315" t="s">
        <v>436</v>
      </c>
      <c r="C155" s="315" t="s">
        <v>512</v>
      </c>
      <c r="D155" s="315" t="s">
        <v>434</v>
      </c>
      <c r="E155" s="315"/>
      <c r="F155" s="314"/>
      <c r="G155" s="311"/>
      <c r="H155" s="311" t="s">
        <v>511</v>
      </c>
      <c r="I155" s="313" t="s">
        <v>432</v>
      </c>
      <c r="J155" s="312">
        <v>1319</v>
      </c>
      <c r="K155" s="312">
        <v>1328</v>
      </c>
      <c r="L155" s="312">
        <v>1338</v>
      </c>
      <c r="M155" s="312">
        <v>1339</v>
      </c>
      <c r="N155" s="312">
        <v>1356</v>
      </c>
      <c r="O155" s="312">
        <v>1367</v>
      </c>
      <c r="P155" s="312">
        <v>1382</v>
      </c>
      <c r="Q155" s="312">
        <v>1386</v>
      </c>
      <c r="R155" s="312">
        <v>1389</v>
      </c>
      <c r="S155" s="312">
        <v>1393</v>
      </c>
      <c r="T155" s="312">
        <v>1397</v>
      </c>
      <c r="U155" s="312">
        <v>1403</v>
      </c>
      <c r="V155" s="312">
        <v>1408</v>
      </c>
      <c r="W155" s="311"/>
    </row>
    <row r="156" spans="1:23" ht="5.25" customHeight="1">
      <c r="G156" s="306"/>
      <c r="H156" s="308"/>
      <c r="I156" s="309"/>
      <c r="J156" s="308"/>
      <c r="K156" s="308"/>
      <c r="L156" s="308"/>
      <c r="M156" s="308"/>
      <c r="N156" s="308"/>
      <c r="O156" s="308"/>
      <c r="P156" s="308"/>
      <c r="Q156" s="308"/>
      <c r="R156" s="308"/>
      <c r="S156" s="308"/>
      <c r="T156" s="308"/>
      <c r="U156" s="308"/>
      <c r="V156" s="308"/>
      <c r="W156" s="306"/>
    </row>
    <row r="157" spans="1:23" ht="5.25" customHeight="1">
      <c r="F157" s="306"/>
      <c r="G157" s="306"/>
      <c r="H157" s="306"/>
      <c r="I157" s="306"/>
      <c r="J157" s="306"/>
      <c r="K157" s="306"/>
      <c r="L157" s="306"/>
      <c r="M157" s="306"/>
      <c r="N157" s="306"/>
      <c r="O157" s="306"/>
      <c r="P157" s="306"/>
      <c r="Q157" s="306"/>
      <c r="R157" s="306"/>
      <c r="S157" s="306"/>
      <c r="T157" s="306"/>
      <c r="U157" s="306"/>
      <c r="V157" s="306"/>
      <c r="W157" s="306"/>
    </row>
    <row r="158" spans="1:23" ht="6.6" customHeight="1">
      <c r="F158" s="307"/>
      <c r="G158" s="306"/>
      <c r="H158" s="306"/>
      <c r="I158" s="306"/>
      <c r="J158" s="306"/>
      <c r="K158" s="306"/>
      <c r="L158" s="306"/>
      <c r="M158" s="306"/>
      <c r="N158" s="306"/>
      <c r="O158" s="306" t="s">
        <v>431</v>
      </c>
      <c r="P158" s="306"/>
      <c r="Q158" s="306"/>
      <c r="R158" s="306"/>
      <c r="S158" s="306"/>
      <c r="T158" s="306"/>
      <c r="U158" s="306"/>
      <c r="V158" s="306"/>
      <c r="W158" s="306"/>
    </row>
    <row r="159" spans="1:23">
      <c r="G159" s="306"/>
      <c r="H159" s="306"/>
      <c r="I159" s="306"/>
      <c r="J159" s="306"/>
      <c r="K159" s="306"/>
      <c r="L159" s="306"/>
      <c r="M159" s="306"/>
      <c r="N159" s="306"/>
      <c r="O159" s="306"/>
      <c r="P159" s="306"/>
      <c r="Q159" s="306"/>
      <c r="R159" s="306"/>
      <c r="S159" s="306"/>
      <c r="T159" s="306"/>
      <c r="U159" s="306"/>
      <c r="V159" s="306"/>
      <c r="W159" s="306"/>
    </row>
    <row r="160" spans="1:23" ht="18.75">
      <c r="F160" s="340"/>
      <c r="G160" s="306"/>
      <c r="H160" s="306"/>
      <c r="I160" s="306"/>
      <c r="J160" s="306"/>
      <c r="K160" s="306"/>
      <c r="L160" s="306"/>
      <c r="M160" s="306"/>
      <c r="N160" s="365" t="s">
        <v>510</v>
      </c>
      <c r="O160" s="364" t="s">
        <v>509</v>
      </c>
      <c r="P160" s="306"/>
      <c r="Q160" s="306"/>
      <c r="R160" s="306"/>
      <c r="S160" s="306"/>
      <c r="T160" s="306"/>
      <c r="U160" s="306"/>
      <c r="V160" s="306"/>
      <c r="W160" s="306"/>
    </row>
    <row r="161" spans="1:23" ht="18.75">
      <c r="F161" s="340"/>
      <c r="G161" s="306"/>
      <c r="H161" s="306"/>
      <c r="I161" s="306"/>
      <c r="J161" s="306"/>
      <c r="K161" s="306"/>
      <c r="L161" s="306"/>
      <c r="M161" s="306"/>
      <c r="N161" s="363" t="s">
        <v>508</v>
      </c>
      <c r="O161" s="362" t="s">
        <v>507</v>
      </c>
      <c r="P161" s="306"/>
      <c r="Q161" s="306"/>
      <c r="R161" s="306"/>
      <c r="S161" s="306"/>
      <c r="T161" s="306"/>
      <c r="U161" s="306"/>
      <c r="V161" s="306"/>
      <c r="W161" s="306"/>
    </row>
    <row r="162" spans="1:23" ht="13.5" customHeight="1">
      <c r="F162" s="340"/>
      <c r="G162" s="306"/>
      <c r="H162" s="306"/>
      <c r="I162" s="306"/>
      <c r="J162" s="306"/>
      <c r="K162" s="306"/>
      <c r="L162" s="306"/>
      <c r="M162" s="306"/>
      <c r="N162" s="359"/>
      <c r="O162" s="361"/>
      <c r="P162" s="306"/>
      <c r="Q162" s="306"/>
      <c r="R162" s="306"/>
      <c r="S162" s="306"/>
      <c r="T162" s="306"/>
      <c r="U162" s="306"/>
      <c r="V162" s="306"/>
      <c r="W162" s="306"/>
    </row>
    <row r="163" spans="1:23">
      <c r="F163" s="340"/>
      <c r="G163" s="306"/>
      <c r="H163" s="306"/>
      <c r="I163" s="306"/>
      <c r="J163" s="306"/>
      <c r="K163" s="306"/>
      <c r="L163" s="306"/>
      <c r="M163" s="306"/>
      <c r="N163" s="306"/>
      <c r="O163" s="306"/>
      <c r="P163" s="306"/>
      <c r="Q163" s="306"/>
      <c r="R163" s="306"/>
      <c r="S163" s="306"/>
      <c r="T163" s="306"/>
      <c r="U163" s="306"/>
      <c r="V163" s="306"/>
      <c r="W163" s="306"/>
    </row>
    <row r="164" spans="1:23" ht="15.75">
      <c r="F164" s="340"/>
      <c r="G164" s="306"/>
      <c r="H164" s="360" t="s">
        <v>506</v>
      </c>
      <c r="I164" s="306"/>
      <c r="J164" s="306"/>
      <c r="K164" s="306"/>
      <c r="L164" s="306"/>
      <c r="M164" s="306"/>
      <c r="N164" s="306"/>
      <c r="O164" s="306"/>
      <c r="P164" s="306"/>
      <c r="Q164" s="306"/>
      <c r="R164" s="306"/>
      <c r="S164" s="306"/>
      <c r="T164" s="306"/>
      <c r="U164" s="306"/>
      <c r="V164" s="359" t="s">
        <v>505</v>
      </c>
      <c r="W164" s="306"/>
    </row>
    <row r="165" spans="1:23" ht="5.25" customHeight="1">
      <c r="F165" s="340"/>
      <c r="G165" s="306"/>
      <c r="H165" s="306"/>
      <c r="I165" s="306"/>
      <c r="J165" s="306"/>
      <c r="K165" s="306"/>
      <c r="L165" s="306"/>
      <c r="M165" s="306"/>
      <c r="N165" s="306"/>
      <c r="O165" s="306"/>
      <c r="P165" s="306"/>
      <c r="Q165" s="306"/>
      <c r="R165" s="306"/>
      <c r="S165" s="306"/>
      <c r="T165" s="306"/>
      <c r="U165" s="306"/>
      <c r="V165" s="306"/>
      <c r="W165" s="306"/>
    </row>
    <row r="166" spans="1:23">
      <c r="F166" s="340"/>
      <c r="G166" s="306"/>
      <c r="H166" s="358"/>
      <c r="I166" s="358"/>
      <c r="J166" s="352"/>
      <c r="K166" s="358"/>
      <c r="L166" s="358"/>
      <c r="M166" s="358"/>
      <c r="N166" s="358"/>
      <c r="O166" s="358"/>
      <c r="P166" s="358"/>
      <c r="Q166" s="358"/>
      <c r="R166" s="358"/>
      <c r="S166" s="358"/>
      <c r="T166" s="358"/>
      <c r="U166" s="358"/>
      <c r="V166" s="358"/>
      <c r="W166" s="306"/>
    </row>
    <row r="167" spans="1:23" ht="15">
      <c r="F167" s="340"/>
      <c r="G167" s="306"/>
      <c r="H167" s="306"/>
      <c r="I167" s="306"/>
      <c r="J167" s="346"/>
      <c r="K167" s="349"/>
      <c r="L167" s="357" t="s">
        <v>504</v>
      </c>
      <c r="M167" s="349"/>
      <c r="N167" s="349"/>
      <c r="O167" s="306"/>
      <c r="P167" s="349"/>
      <c r="Q167" s="349"/>
      <c r="R167" s="356" t="s">
        <v>503</v>
      </c>
      <c r="S167" s="356"/>
      <c r="T167" s="349"/>
      <c r="U167" s="349"/>
      <c r="V167" s="349"/>
      <c r="W167" s="306"/>
    </row>
    <row r="168" spans="1:23">
      <c r="F168" s="340"/>
      <c r="G168" s="306"/>
      <c r="H168" s="355"/>
      <c r="I168" s="348"/>
      <c r="J168" s="338"/>
      <c r="K168" s="308"/>
      <c r="L168" s="308"/>
      <c r="M168" s="308"/>
      <c r="N168" s="308"/>
      <c r="O168" s="308"/>
      <c r="P168" s="308"/>
      <c r="Q168" s="308"/>
      <c r="R168" s="308"/>
      <c r="S168" s="308"/>
      <c r="T168" s="308"/>
      <c r="U168" s="308"/>
      <c r="V168" s="308"/>
      <c r="W168" s="306"/>
    </row>
    <row r="169" spans="1:23">
      <c r="F169" s="340"/>
      <c r="G169" s="306"/>
      <c r="H169" s="355" t="s">
        <v>502</v>
      </c>
      <c r="I169" s="348"/>
      <c r="J169" s="347"/>
      <c r="K169" s="347"/>
      <c r="L169" s="347"/>
      <c r="M169" s="347"/>
      <c r="N169" s="354"/>
      <c r="O169" s="353"/>
      <c r="P169" s="347"/>
      <c r="Q169" s="347"/>
      <c r="R169" s="347"/>
      <c r="S169" s="347"/>
      <c r="T169" s="347"/>
      <c r="U169" s="347"/>
      <c r="V169" s="352"/>
      <c r="W169" s="306"/>
    </row>
    <row r="170" spans="1:23">
      <c r="F170" s="340"/>
      <c r="G170" s="306"/>
      <c r="H170" s="306"/>
      <c r="I170" s="306"/>
      <c r="J170" s="344" t="s">
        <v>501</v>
      </c>
      <c r="K170" s="344" t="s">
        <v>500</v>
      </c>
      <c r="L170" s="344" t="s">
        <v>499</v>
      </c>
      <c r="M170" s="344" t="s">
        <v>498</v>
      </c>
      <c r="N170" s="344" t="s">
        <v>497</v>
      </c>
      <c r="O170" s="351" t="s">
        <v>496</v>
      </c>
      <c r="P170" s="344" t="s">
        <v>495</v>
      </c>
      <c r="Q170" s="344" t="s">
        <v>494</v>
      </c>
      <c r="R170" s="344" t="s">
        <v>493</v>
      </c>
      <c r="S170" s="344" t="s">
        <v>492</v>
      </c>
      <c r="T170" s="344" t="s">
        <v>491</v>
      </c>
      <c r="U170" s="344" t="s">
        <v>490</v>
      </c>
      <c r="V170" s="350" t="s">
        <v>489</v>
      </c>
      <c r="W170" s="349"/>
    </row>
    <row r="171" spans="1:23" ht="15" customHeight="1">
      <c r="F171" s="340"/>
      <c r="G171" s="306"/>
      <c r="H171" s="329" t="s">
        <v>488</v>
      </c>
      <c r="I171" s="348"/>
      <c r="J171" s="347"/>
      <c r="K171" s="347"/>
      <c r="L171" s="347"/>
      <c r="M171" s="347"/>
      <c r="N171" s="347"/>
      <c r="O171" s="325"/>
      <c r="P171" s="347"/>
      <c r="Q171" s="347"/>
      <c r="R171" s="347"/>
      <c r="S171" s="347"/>
      <c r="T171" s="347"/>
      <c r="U171" s="347"/>
      <c r="V171" s="346"/>
      <c r="W171" s="306"/>
    </row>
    <row r="172" spans="1:23" ht="13.5" customHeight="1">
      <c r="F172" s="340"/>
      <c r="G172" s="306"/>
      <c r="H172" s="306"/>
      <c r="I172" s="306"/>
      <c r="J172" s="342" t="s">
        <v>487</v>
      </c>
      <c r="K172" s="342" t="s">
        <v>486</v>
      </c>
      <c r="L172" s="342" t="s">
        <v>485</v>
      </c>
      <c r="M172" s="342" t="s">
        <v>484</v>
      </c>
      <c r="N172" s="342" t="s">
        <v>483</v>
      </c>
      <c r="O172" s="343" t="s">
        <v>482</v>
      </c>
      <c r="P172" s="342" t="s">
        <v>481</v>
      </c>
      <c r="Q172" s="342" t="s">
        <v>480</v>
      </c>
      <c r="R172" s="342" t="s">
        <v>479</v>
      </c>
      <c r="S172" s="342" t="s">
        <v>478</v>
      </c>
      <c r="T172" s="342" t="s">
        <v>477</v>
      </c>
      <c r="U172" s="342" t="s">
        <v>476</v>
      </c>
      <c r="V172" s="345" t="s">
        <v>475</v>
      </c>
      <c r="W172" s="306"/>
    </row>
    <row r="173" spans="1:23" ht="13.5" customHeight="1">
      <c r="F173" s="340"/>
      <c r="G173" s="306"/>
      <c r="H173" s="306"/>
      <c r="I173" s="306"/>
      <c r="J173" s="344"/>
      <c r="K173" s="342"/>
      <c r="L173" s="342"/>
      <c r="M173" s="342"/>
      <c r="N173" s="342"/>
      <c r="O173" s="343"/>
      <c r="P173" s="342"/>
      <c r="Q173" s="342"/>
      <c r="R173" s="342"/>
      <c r="S173" s="342"/>
      <c r="T173" s="342"/>
      <c r="U173" s="342"/>
      <c r="V173" s="341"/>
      <c r="W173" s="306"/>
    </row>
    <row r="174" spans="1:23" ht="5.25" customHeight="1">
      <c r="F174" s="340"/>
      <c r="G174" s="306"/>
      <c r="H174" s="308"/>
      <c r="I174" s="308"/>
      <c r="J174" s="339"/>
      <c r="K174" s="339"/>
      <c r="L174" s="339"/>
      <c r="M174" s="339"/>
      <c r="N174" s="339"/>
      <c r="O174" s="309"/>
      <c r="P174" s="339"/>
      <c r="Q174" s="339"/>
      <c r="R174" s="339"/>
      <c r="S174" s="339"/>
      <c r="T174" s="339"/>
      <c r="U174" s="339"/>
      <c r="V174" s="338"/>
      <c r="W174" s="306"/>
    </row>
    <row r="175" spans="1:23" ht="24" customHeight="1">
      <c r="F175" s="321"/>
      <c r="G175" s="306"/>
      <c r="H175" s="306"/>
      <c r="I175" s="325"/>
      <c r="J175" s="306"/>
      <c r="K175" s="306"/>
      <c r="L175" s="337" t="s">
        <v>474</v>
      </c>
      <c r="M175" s="306"/>
      <c r="N175" s="306"/>
      <c r="O175" s="306"/>
      <c r="P175" s="306"/>
      <c r="Q175" s="306"/>
      <c r="R175" s="330" t="s">
        <v>473</v>
      </c>
      <c r="S175" s="329"/>
      <c r="T175" s="306"/>
      <c r="U175" s="306"/>
      <c r="V175" s="306"/>
      <c r="W175" s="306"/>
    </row>
    <row r="176" spans="1:23" ht="24" customHeight="1">
      <c r="A176" s="327" t="s">
        <v>437</v>
      </c>
      <c r="B176" s="327" t="s">
        <v>436</v>
      </c>
      <c r="C176" s="327" t="s">
        <v>435</v>
      </c>
      <c r="D176" s="327" t="s">
        <v>434</v>
      </c>
      <c r="E176" s="327"/>
      <c r="F176" s="326"/>
      <c r="G176" s="306"/>
      <c r="H176" s="306" t="s">
        <v>467</v>
      </c>
      <c r="I176" s="328" t="s">
        <v>466</v>
      </c>
      <c r="J176" s="324">
        <v>65388</v>
      </c>
      <c r="K176" s="324">
        <v>65390</v>
      </c>
      <c r="L176" s="324">
        <v>65382</v>
      </c>
      <c r="M176" s="324">
        <v>65362</v>
      </c>
      <c r="N176" s="324">
        <v>65325</v>
      </c>
      <c r="O176" s="324">
        <v>65310</v>
      </c>
      <c r="P176" s="324">
        <v>65314</v>
      </c>
      <c r="Q176" s="324">
        <v>65296</v>
      </c>
      <c r="R176" s="324">
        <v>65304</v>
      </c>
      <c r="S176" s="324">
        <v>65320</v>
      </c>
      <c r="T176" s="324">
        <v>65310</v>
      </c>
      <c r="U176" s="324">
        <v>65264</v>
      </c>
      <c r="V176" s="324">
        <v>65282</v>
      </c>
      <c r="W176" s="306"/>
    </row>
    <row r="177" spans="1:23" ht="24" customHeight="1">
      <c r="A177" s="327" t="s">
        <v>437</v>
      </c>
      <c r="B177" s="327" t="s">
        <v>436</v>
      </c>
      <c r="C177" s="327" t="s">
        <v>435</v>
      </c>
      <c r="D177" s="327" t="s">
        <v>434</v>
      </c>
      <c r="E177" s="327"/>
      <c r="F177" s="326"/>
      <c r="G177" s="306"/>
      <c r="H177" s="306" t="s">
        <v>465</v>
      </c>
      <c r="I177" s="328" t="s">
        <v>441</v>
      </c>
      <c r="J177" s="324">
        <v>2555</v>
      </c>
      <c r="K177" s="324">
        <v>2554</v>
      </c>
      <c r="L177" s="324">
        <v>2553</v>
      </c>
      <c r="M177" s="324">
        <v>2553</v>
      </c>
      <c r="N177" s="324">
        <v>2549</v>
      </c>
      <c r="O177" s="324">
        <v>2547</v>
      </c>
      <c r="P177" s="324">
        <v>2546</v>
      </c>
      <c r="Q177" s="324">
        <v>2543</v>
      </c>
      <c r="R177" s="324">
        <v>2542</v>
      </c>
      <c r="S177" s="324">
        <v>2541</v>
      </c>
      <c r="T177" s="324">
        <v>2541</v>
      </c>
      <c r="U177" s="324">
        <v>2539</v>
      </c>
      <c r="V177" s="324">
        <v>2540</v>
      </c>
      <c r="W177" s="306"/>
    </row>
    <row r="178" spans="1:23" s="310" customFormat="1" ht="15" customHeight="1">
      <c r="A178" s="315" t="s">
        <v>437</v>
      </c>
      <c r="B178" s="315" t="s">
        <v>436</v>
      </c>
      <c r="C178" s="315" t="s">
        <v>435</v>
      </c>
      <c r="D178" s="315" t="s">
        <v>434</v>
      </c>
      <c r="E178" s="315"/>
      <c r="F178" s="314"/>
      <c r="G178" s="311"/>
      <c r="H178" s="311" t="s">
        <v>464</v>
      </c>
      <c r="I178" s="316"/>
      <c r="J178" s="312">
        <v>2618</v>
      </c>
      <c r="K178" s="312">
        <v>2616</v>
      </c>
      <c r="L178" s="312">
        <v>2615</v>
      </c>
      <c r="M178" s="312">
        <v>2616</v>
      </c>
      <c r="N178" s="312">
        <v>2613</v>
      </c>
      <c r="O178" s="312">
        <v>2608</v>
      </c>
      <c r="P178" s="312">
        <v>2607</v>
      </c>
      <c r="Q178" s="312">
        <v>2603</v>
      </c>
      <c r="R178" s="312">
        <v>2600</v>
      </c>
      <c r="S178" s="312">
        <v>2602</v>
      </c>
      <c r="T178" s="312">
        <v>2601</v>
      </c>
      <c r="U178" s="312">
        <v>2593</v>
      </c>
      <c r="V178" s="312">
        <v>2591</v>
      </c>
      <c r="W178" s="311"/>
    </row>
    <row r="179" spans="1:23" s="310" customFormat="1" ht="15" customHeight="1">
      <c r="A179" s="315" t="s">
        <v>437</v>
      </c>
      <c r="B179" s="315" t="s">
        <v>436</v>
      </c>
      <c r="C179" s="315" t="s">
        <v>435</v>
      </c>
      <c r="D179" s="315" t="s">
        <v>434</v>
      </c>
      <c r="E179" s="315"/>
      <c r="F179" s="314"/>
      <c r="G179" s="311"/>
      <c r="H179" s="311" t="s">
        <v>463</v>
      </c>
      <c r="I179" s="316"/>
      <c r="J179" s="312">
        <v>2823</v>
      </c>
      <c r="K179" s="312">
        <v>2820</v>
      </c>
      <c r="L179" s="312">
        <v>2817</v>
      </c>
      <c r="M179" s="312">
        <v>2815</v>
      </c>
      <c r="N179" s="312">
        <v>2812</v>
      </c>
      <c r="O179" s="312">
        <v>2810</v>
      </c>
      <c r="P179" s="312">
        <v>2809</v>
      </c>
      <c r="Q179" s="312">
        <v>2804</v>
      </c>
      <c r="R179" s="312">
        <v>2801</v>
      </c>
      <c r="S179" s="312">
        <v>2799</v>
      </c>
      <c r="T179" s="312">
        <v>2796</v>
      </c>
      <c r="U179" s="312">
        <v>2788</v>
      </c>
      <c r="V179" s="312">
        <v>2786</v>
      </c>
      <c r="W179" s="311"/>
    </row>
    <row r="180" spans="1:23" s="310" customFormat="1" ht="15" customHeight="1">
      <c r="A180" s="315" t="s">
        <v>437</v>
      </c>
      <c r="B180" s="315" t="s">
        <v>436</v>
      </c>
      <c r="C180" s="315" t="s">
        <v>435</v>
      </c>
      <c r="D180" s="315" t="s">
        <v>434</v>
      </c>
      <c r="E180" s="315"/>
      <c r="F180" s="314"/>
      <c r="G180" s="311"/>
      <c r="H180" s="311" t="s">
        <v>462</v>
      </c>
      <c r="I180" s="316"/>
      <c r="J180" s="312">
        <v>2949</v>
      </c>
      <c r="K180" s="312">
        <v>2952</v>
      </c>
      <c r="L180" s="312">
        <v>2951</v>
      </c>
      <c r="M180" s="312">
        <v>2954</v>
      </c>
      <c r="N180" s="312">
        <v>2951</v>
      </c>
      <c r="O180" s="312">
        <v>2948</v>
      </c>
      <c r="P180" s="312">
        <v>2947</v>
      </c>
      <c r="Q180" s="312">
        <v>2948</v>
      </c>
      <c r="R180" s="312">
        <v>2945</v>
      </c>
      <c r="S180" s="312">
        <v>2944</v>
      </c>
      <c r="T180" s="312">
        <v>2941</v>
      </c>
      <c r="U180" s="312">
        <v>2933</v>
      </c>
      <c r="V180" s="312">
        <v>2930</v>
      </c>
      <c r="W180" s="311"/>
    </row>
    <row r="181" spans="1:23" s="310" customFormat="1" ht="15" customHeight="1">
      <c r="A181" s="315" t="s">
        <v>437</v>
      </c>
      <c r="B181" s="315" t="s">
        <v>436</v>
      </c>
      <c r="C181" s="315" t="s">
        <v>435</v>
      </c>
      <c r="D181" s="315" t="s">
        <v>434</v>
      </c>
      <c r="E181" s="315"/>
      <c r="F181" s="314"/>
      <c r="G181" s="311"/>
      <c r="H181" s="311" t="s">
        <v>461</v>
      </c>
      <c r="I181" s="316"/>
      <c r="J181" s="312">
        <v>3022</v>
      </c>
      <c r="K181" s="312">
        <v>3018</v>
      </c>
      <c r="L181" s="312">
        <v>3012</v>
      </c>
      <c r="M181" s="312">
        <v>3008</v>
      </c>
      <c r="N181" s="312">
        <v>3005</v>
      </c>
      <c r="O181" s="312">
        <v>2997</v>
      </c>
      <c r="P181" s="312">
        <v>3004</v>
      </c>
      <c r="Q181" s="312">
        <v>3007</v>
      </c>
      <c r="R181" s="312">
        <v>3010</v>
      </c>
      <c r="S181" s="312">
        <v>3014</v>
      </c>
      <c r="T181" s="312">
        <v>3015</v>
      </c>
      <c r="U181" s="312">
        <v>3001</v>
      </c>
      <c r="V181" s="312">
        <v>3013</v>
      </c>
      <c r="W181" s="311"/>
    </row>
    <row r="182" spans="1:23" ht="22.9" customHeight="1">
      <c r="A182" s="327" t="s">
        <v>437</v>
      </c>
      <c r="B182" s="327" t="s">
        <v>436</v>
      </c>
      <c r="C182" s="327" t="s">
        <v>435</v>
      </c>
      <c r="D182" s="327" t="s">
        <v>434</v>
      </c>
      <c r="E182" s="327"/>
      <c r="F182" s="326"/>
      <c r="G182" s="306"/>
      <c r="H182" s="306" t="s">
        <v>460</v>
      </c>
      <c r="I182" s="325"/>
      <c r="J182" s="324">
        <v>3364</v>
      </c>
      <c r="K182" s="324">
        <v>3362</v>
      </c>
      <c r="L182" s="324">
        <v>3358</v>
      </c>
      <c r="M182" s="324">
        <v>3343</v>
      </c>
      <c r="N182" s="324">
        <v>3334</v>
      </c>
      <c r="O182" s="324">
        <v>3328</v>
      </c>
      <c r="P182" s="324">
        <v>3320</v>
      </c>
      <c r="Q182" s="324">
        <v>3311</v>
      </c>
      <c r="R182" s="324">
        <v>3307</v>
      </c>
      <c r="S182" s="324">
        <v>3298</v>
      </c>
      <c r="T182" s="324">
        <v>3285</v>
      </c>
      <c r="U182" s="324">
        <v>3271</v>
      </c>
      <c r="V182" s="324">
        <v>3264</v>
      </c>
      <c r="W182" s="306"/>
    </row>
    <row r="183" spans="1:23" s="317" customFormat="1" ht="15" customHeight="1">
      <c r="A183" s="318" t="s">
        <v>437</v>
      </c>
      <c r="B183" s="318" t="s">
        <v>436</v>
      </c>
      <c r="C183" s="318" t="s">
        <v>435</v>
      </c>
      <c r="D183" s="318" t="s">
        <v>434</v>
      </c>
      <c r="E183" s="318"/>
      <c r="F183" s="314"/>
      <c r="G183" s="311"/>
      <c r="H183" s="311" t="s">
        <v>459</v>
      </c>
      <c r="I183" s="316"/>
      <c r="J183" s="312">
        <v>3757</v>
      </c>
      <c r="K183" s="312">
        <v>3749</v>
      </c>
      <c r="L183" s="312">
        <v>3743</v>
      </c>
      <c r="M183" s="312">
        <v>3731</v>
      </c>
      <c r="N183" s="312">
        <v>3722</v>
      </c>
      <c r="O183" s="312">
        <v>3720</v>
      </c>
      <c r="P183" s="312">
        <v>3716</v>
      </c>
      <c r="Q183" s="312">
        <v>3708</v>
      </c>
      <c r="R183" s="312">
        <v>3703</v>
      </c>
      <c r="S183" s="312">
        <v>3696</v>
      </c>
      <c r="T183" s="312">
        <v>3688</v>
      </c>
      <c r="U183" s="312">
        <v>3683</v>
      </c>
      <c r="V183" s="312">
        <v>3678</v>
      </c>
      <c r="W183" s="311"/>
    </row>
    <row r="184" spans="1:23" s="317" customFormat="1" ht="15" customHeight="1">
      <c r="A184" s="318" t="s">
        <v>437</v>
      </c>
      <c r="B184" s="318" t="s">
        <v>436</v>
      </c>
      <c r="C184" s="318" t="s">
        <v>435</v>
      </c>
      <c r="D184" s="318" t="s">
        <v>434</v>
      </c>
      <c r="E184" s="318"/>
      <c r="F184" s="314"/>
      <c r="G184" s="311"/>
      <c r="H184" s="311" t="s">
        <v>458</v>
      </c>
      <c r="I184" s="316"/>
      <c r="J184" s="312">
        <v>4467</v>
      </c>
      <c r="K184" s="312">
        <v>4452</v>
      </c>
      <c r="L184" s="312">
        <v>4438</v>
      </c>
      <c r="M184" s="312">
        <v>4422</v>
      </c>
      <c r="N184" s="312">
        <v>4403</v>
      </c>
      <c r="O184" s="312">
        <v>4387</v>
      </c>
      <c r="P184" s="312">
        <v>4371</v>
      </c>
      <c r="Q184" s="312">
        <v>4352</v>
      </c>
      <c r="R184" s="312">
        <v>4340</v>
      </c>
      <c r="S184" s="312">
        <v>4329</v>
      </c>
      <c r="T184" s="312">
        <v>4309</v>
      </c>
      <c r="U184" s="312">
        <v>4290</v>
      </c>
      <c r="V184" s="312">
        <v>4277</v>
      </c>
      <c r="W184" s="311"/>
    </row>
    <row r="185" spans="1:23" s="317" customFormat="1" ht="15" customHeight="1">
      <c r="A185" s="318" t="s">
        <v>437</v>
      </c>
      <c r="B185" s="318" t="s">
        <v>436</v>
      </c>
      <c r="C185" s="318" t="s">
        <v>435</v>
      </c>
      <c r="D185" s="318" t="s">
        <v>434</v>
      </c>
      <c r="E185" s="318"/>
      <c r="F185" s="314"/>
      <c r="G185" s="311"/>
      <c r="H185" s="311" t="s">
        <v>457</v>
      </c>
      <c r="I185" s="316"/>
      <c r="J185" s="312">
        <v>4779</v>
      </c>
      <c r="K185" s="312">
        <v>4788</v>
      </c>
      <c r="L185" s="312">
        <v>4794</v>
      </c>
      <c r="M185" s="312">
        <v>4799</v>
      </c>
      <c r="N185" s="312">
        <v>4795</v>
      </c>
      <c r="O185" s="312">
        <v>4798</v>
      </c>
      <c r="P185" s="312">
        <v>4800</v>
      </c>
      <c r="Q185" s="312">
        <v>4798</v>
      </c>
      <c r="R185" s="312">
        <v>4805</v>
      </c>
      <c r="S185" s="312">
        <v>4814</v>
      </c>
      <c r="T185" s="312">
        <v>4822</v>
      </c>
      <c r="U185" s="312">
        <v>4828</v>
      </c>
      <c r="V185" s="312">
        <v>4837</v>
      </c>
      <c r="W185" s="311"/>
    </row>
    <row r="186" spans="1:23" s="317" customFormat="1" ht="15" customHeight="1">
      <c r="A186" s="318" t="s">
        <v>437</v>
      </c>
      <c r="B186" s="318" t="s">
        <v>436</v>
      </c>
      <c r="C186" s="318" t="s">
        <v>435</v>
      </c>
      <c r="D186" s="318" t="s">
        <v>434</v>
      </c>
      <c r="E186" s="318"/>
      <c r="F186" s="314"/>
      <c r="G186" s="311"/>
      <c r="H186" s="311" t="s">
        <v>456</v>
      </c>
      <c r="I186" s="316"/>
      <c r="J186" s="312">
        <v>4178</v>
      </c>
      <c r="K186" s="312">
        <v>4188</v>
      </c>
      <c r="L186" s="312">
        <v>4199</v>
      </c>
      <c r="M186" s="312">
        <v>4211</v>
      </c>
      <c r="N186" s="312">
        <v>4216</v>
      </c>
      <c r="O186" s="312">
        <v>4222</v>
      </c>
      <c r="P186" s="312">
        <v>4229</v>
      </c>
      <c r="Q186" s="312">
        <v>4238</v>
      </c>
      <c r="R186" s="312">
        <v>4248</v>
      </c>
      <c r="S186" s="312">
        <v>4260</v>
      </c>
      <c r="T186" s="312">
        <v>4269</v>
      </c>
      <c r="U186" s="312">
        <v>4273</v>
      </c>
      <c r="V186" s="312">
        <v>4279</v>
      </c>
      <c r="W186" s="311"/>
    </row>
    <row r="187" spans="1:23" ht="22.9" customHeight="1">
      <c r="A187" s="327" t="s">
        <v>437</v>
      </c>
      <c r="B187" s="327" t="s">
        <v>436</v>
      </c>
      <c r="C187" s="327" t="s">
        <v>435</v>
      </c>
      <c r="D187" s="327" t="s">
        <v>434</v>
      </c>
      <c r="E187" s="327"/>
      <c r="F187" s="326"/>
      <c r="G187" s="306"/>
      <c r="H187" s="306" t="s">
        <v>455</v>
      </c>
      <c r="I187" s="325"/>
      <c r="J187" s="324">
        <v>3863</v>
      </c>
      <c r="K187" s="324">
        <v>3862</v>
      </c>
      <c r="L187" s="324">
        <v>3860</v>
      </c>
      <c r="M187" s="324">
        <v>3862</v>
      </c>
      <c r="N187" s="324">
        <v>3852</v>
      </c>
      <c r="O187" s="324">
        <v>3852</v>
      </c>
      <c r="P187" s="324">
        <v>3852</v>
      </c>
      <c r="Q187" s="324">
        <v>3853</v>
      </c>
      <c r="R187" s="324">
        <v>3858</v>
      </c>
      <c r="S187" s="324">
        <v>3866</v>
      </c>
      <c r="T187" s="324">
        <v>3874</v>
      </c>
      <c r="U187" s="324">
        <v>3881</v>
      </c>
      <c r="V187" s="324">
        <v>3888</v>
      </c>
      <c r="W187" s="306"/>
    </row>
    <row r="188" spans="1:23" s="317" customFormat="1" ht="15" customHeight="1">
      <c r="A188" s="318" t="s">
        <v>437</v>
      </c>
      <c r="B188" s="318" t="s">
        <v>436</v>
      </c>
      <c r="C188" s="318" t="s">
        <v>435</v>
      </c>
      <c r="D188" s="318" t="s">
        <v>434</v>
      </c>
      <c r="E188" s="318"/>
      <c r="F188" s="314"/>
      <c r="G188" s="311"/>
      <c r="H188" s="311" t="s">
        <v>454</v>
      </c>
      <c r="I188" s="316"/>
      <c r="J188" s="312">
        <v>3892</v>
      </c>
      <c r="K188" s="312">
        <v>3893</v>
      </c>
      <c r="L188" s="312">
        <v>3893</v>
      </c>
      <c r="M188" s="312">
        <v>3887</v>
      </c>
      <c r="N188" s="312">
        <v>3879</v>
      </c>
      <c r="O188" s="312">
        <v>3872</v>
      </c>
      <c r="P188" s="312">
        <v>3868</v>
      </c>
      <c r="Q188" s="312">
        <v>3870</v>
      </c>
      <c r="R188" s="312">
        <v>3873</v>
      </c>
      <c r="S188" s="312">
        <v>3871</v>
      </c>
      <c r="T188" s="312">
        <v>3865</v>
      </c>
      <c r="U188" s="312">
        <v>3858</v>
      </c>
      <c r="V188" s="312">
        <v>3853</v>
      </c>
      <c r="W188" s="311"/>
    </row>
    <row r="189" spans="1:23" s="317" customFormat="1" ht="15" customHeight="1">
      <c r="A189" s="318" t="s">
        <v>437</v>
      </c>
      <c r="B189" s="318" t="s">
        <v>436</v>
      </c>
      <c r="C189" s="318" t="s">
        <v>435</v>
      </c>
      <c r="D189" s="318" t="s">
        <v>434</v>
      </c>
      <c r="E189" s="318"/>
      <c r="F189" s="314"/>
      <c r="G189" s="311"/>
      <c r="H189" s="311" t="s">
        <v>453</v>
      </c>
      <c r="I189" s="316"/>
      <c r="J189" s="312">
        <v>4926</v>
      </c>
      <c r="K189" s="312">
        <v>4895</v>
      </c>
      <c r="L189" s="312">
        <v>4863</v>
      </c>
      <c r="M189" s="312">
        <v>4851</v>
      </c>
      <c r="N189" s="312">
        <v>4801</v>
      </c>
      <c r="O189" s="312">
        <v>4773</v>
      </c>
      <c r="P189" s="312">
        <v>4740</v>
      </c>
      <c r="Q189" s="312">
        <v>4711</v>
      </c>
      <c r="R189" s="312">
        <v>4682</v>
      </c>
      <c r="S189" s="312">
        <v>4657</v>
      </c>
      <c r="T189" s="312">
        <v>4631</v>
      </c>
      <c r="U189" s="312">
        <v>4604</v>
      </c>
      <c r="V189" s="312">
        <v>4574</v>
      </c>
      <c r="W189" s="311"/>
    </row>
    <row r="190" spans="1:23" s="317" customFormat="1" ht="15" customHeight="1">
      <c r="A190" s="318" t="s">
        <v>437</v>
      </c>
      <c r="B190" s="318" t="s">
        <v>436</v>
      </c>
      <c r="C190" s="318" t="s">
        <v>435</v>
      </c>
      <c r="D190" s="318" t="s">
        <v>434</v>
      </c>
      <c r="E190" s="318"/>
      <c r="F190" s="314"/>
      <c r="G190" s="311"/>
      <c r="H190" s="311" t="s">
        <v>452</v>
      </c>
      <c r="I190" s="316"/>
      <c r="J190" s="312">
        <v>4516</v>
      </c>
      <c r="K190" s="312">
        <v>4530</v>
      </c>
      <c r="L190" s="312">
        <v>4546</v>
      </c>
      <c r="M190" s="312">
        <v>4556</v>
      </c>
      <c r="N190" s="312">
        <v>4586</v>
      </c>
      <c r="O190" s="312">
        <v>4596</v>
      </c>
      <c r="P190" s="312">
        <v>4611</v>
      </c>
      <c r="Q190" s="312">
        <v>4626</v>
      </c>
      <c r="R190" s="312">
        <v>4645</v>
      </c>
      <c r="S190" s="312">
        <v>4665</v>
      </c>
      <c r="T190" s="312">
        <v>4690</v>
      </c>
      <c r="U190" s="312">
        <v>4715</v>
      </c>
      <c r="V190" s="312">
        <v>4741</v>
      </c>
      <c r="W190" s="311"/>
    </row>
    <row r="191" spans="1:23" s="317" customFormat="1" ht="15" customHeight="1">
      <c r="A191" s="318" t="s">
        <v>437</v>
      </c>
      <c r="B191" s="318" t="s">
        <v>436</v>
      </c>
      <c r="C191" s="318" t="s">
        <v>435</v>
      </c>
      <c r="D191" s="318" t="s">
        <v>434</v>
      </c>
      <c r="E191" s="318"/>
      <c r="F191" s="314"/>
      <c r="G191" s="311"/>
      <c r="H191" s="311" t="s">
        <v>451</v>
      </c>
      <c r="I191" s="316"/>
      <c r="J191" s="312">
        <v>4060</v>
      </c>
      <c r="K191" s="312">
        <v>4080</v>
      </c>
      <c r="L191" s="312">
        <v>4097</v>
      </c>
      <c r="M191" s="312">
        <v>4114</v>
      </c>
      <c r="N191" s="312">
        <v>4124</v>
      </c>
      <c r="O191" s="312">
        <v>4145</v>
      </c>
      <c r="P191" s="312">
        <v>4161</v>
      </c>
      <c r="Q191" s="312">
        <v>4184</v>
      </c>
      <c r="R191" s="312">
        <v>4200</v>
      </c>
      <c r="S191" s="312">
        <v>4212</v>
      </c>
      <c r="T191" s="312">
        <v>4222</v>
      </c>
      <c r="U191" s="312">
        <v>4232</v>
      </c>
      <c r="V191" s="312">
        <v>4239</v>
      </c>
      <c r="W191" s="311"/>
    </row>
    <row r="192" spans="1:23" s="317" customFormat="1" ht="22.9" customHeight="1">
      <c r="A192" s="318" t="s">
        <v>437</v>
      </c>
      <c r="B192" s="318" t="s">
        <v>436</v>
      </c>
      <c r="C192" s="318" t="s">
        <v>435</v>
      </c>
      <c r="D192" s="318" t="s">
        <v>434</v>
      </c>
      <c r="E192" s="318"/>
      <c r="F192" s="314"/>
      <c r="G192" s="311"/>
      <c r="H192" s="306" t="s">
        <v>450</v>
      </c>
      <c r="I192" s="316"/>
      <c r="J192" s="323">
        <v>3529</v>
      </c>
      <c r="K192" s="323">
        <v>3524</v>
      </c>
      <c r="L192" s="323">
        <v>3519</v>
      </c>
      <c r="M192" s="323">
        <v>3512</v>
      </c>
      <c r="N192" s="323">
        <v>3518</v>
      </c>
      <c r="O192" s="323">
        <v>3517</v>
      </c>
      <c r="P192" s="323">
        <v>3508</v>
      </c>
      <c r="Q192" s="323">
        <v>3506</v>
      </c>
      <c r="R192" s="323">
        <v>3502</v>
      </c>
      <c r="S192" s="323">
        <v>3499</v>
      </c>
      <c r="T192" s="323">
        <v>3498</v>
      </c>
      <c r="U192" s="323">
        <v>3498</v>
      </c>
      <c r="V192" s="323">
        <v>3501</v>
      </c>
      <c r="W192" s="311"/>
    </row>
    <row r="193" spans="1:23" s="317" customFormat="1" ht="15" customHeight="1">
      <c r="A193" s="318" t="s">
        <v>437</v>
      </c>
      <c r="B193" s="318" t="s">
        <v>436</v>
      </c>
      <c r="C193" s="318" t="s">
        <v>435</v>
      </c>
      <c r="D193" s="318" t="s">
        <v>434</v>
      </c>
      <c r="E193" s="318"/>
      <c r="F193" s="314"/>
      <c r="G193" s="311"/>
      <c r="H193" s="311" t="s">
        <v>449</v>
      </c>
      <c r="I193" s="316"/>
      <c r="J193" s="312">
        <v>2874</v>
      </c>
      <c r="K193" s="312">
        <v>2877</v>
      </c>
      <c r="L193" s="312">
        <v>2879</v>
      </c>
      <c r="M193" s="312">
        <v>2881</v>
      </c>
      <c r="N193" s="312">
        <v>2890</v>
      </c>
      <c r="O193" s="312">
        <v>2894</v>
      </c>
      <c r="P193" s="312">
        <v>2899</v>
      </c>
      <c r="Q193" s="312">
        <v>2904</v>
      </c>
      <c r="R193" s="312">
        <v>2908</v>
      </c>
      <c r="S193" s="312">
        <v>2911</v>
      </c>
      <c r="T193" s="312">
        <v>2915</v>
      </c>
      <c r="U193" s="312">
        <v>2920</v>
      </c>
      <c r="V193" s="312">
        <v>2925</v>
      </c>
      <c r="W193" s="311"/>
    </row>
    <row r="194" spans="1:23" s="317" customFormat="1" ht="15" customHeight="1">
      <c r="A194" s="318" t="s">
        <v>437</v>
      </c>
      <c r="B194" s="318" t="s">
        <v>436</v>
      </c>
      <c r="C194" s="318" t="s">
        <v>435</v>
      </c>
      <c r="D194" s="318" t="s">
        <v>434</v>
      </c>
      <c r="E194" s="318"/>
      <c r="F194" s="314"/>
      <c r="G194" s="311"/>
      <c r="H194" s="311" t="s">
        <v>448</v>
      </c>
      <c r="I194" s="316"/>
      <c r="J194" s="312">
        <v>1956</v>
      </c>
      <c r="K194" s="312">
        <v>1962</v>
      </c>
      <c r="L194" s="312">
        <v>1969</v>
      </c>
      <c r="M194" s="312">
        <v>1971</v>
      </c>
      <c r="N194" s="312">
        <v>1983</v>
      </c>
      <c r="O194" s="312">
        <v>1991</v>
      </c>
      <c r="P194" s="312">
        <v>2003</v>
      </c>
      <c r="Q194" s="312">
        <v>2009</v>
      </c>
      <c r="R194" s="312">
        <v>2014</v>
      </c>
      <c r="S194" s="312">
        <v>2019</v>
      </c>
      <c r="T194" s="312">
        <v>2023</v>
      </c>
      <c r="U194" s="312">
        <v>2028</v>
      </c>
      <c r="V194" s="312">
        <v>2033</v>
      </c>
      <c r="W194" s="311"/>
    </row>
    <row r="195" spans="1:23" s="317" customFormat="1" ht="15" customHeight="1">
      <c r="A195" s="318" t="s">
        <v>437</v>
      </c>
      <c r="B195" s="318" t="s">
        <v>436</v>
      </c>
      <c r="C195" s="318" t="s">
        <v>435</v>
      </c>
      <c r="D195" s="318" t="s">
        <v>434</v>
      </c>
      <c r="E195" s="318"/>
      <c r="F195" s="314"/>
      <c r="G195" s="311"/>
      <c r="H195" s="311" t="s">
        <v>447</v>
      </c>
      <c r="I195" s="316"/>
      <c r="J195" s="312">
        <v>932</v>
      </c>
      <c r="K195" s="312">
        <v>938</v>
      </c>
      <c r="L195" s="312">
        <v>944</v>
      </c>
      <c r="M195" s="312">
        <v>944</v>
      </c>
      <c r="N195" s="312">
        <v>958</v>
      </c>
      <c r="O195" s="312">
        <v>967</v>
      </c>
      <c r="P195" s="312">
        <v>977</v>
      </c>
      <c r="Q195" s="312">
        <v>978</v>
      </c>
      <c r="R195" s="312">
        <v>978</v>
      </c>
      <c r="S195" s="312">
        <v>978</v>
      </c>
      <c r="T195" s="312">
        <v>982</v>
      </c>
      <c r="U195" s="312">
        <v>987</v>
      </c>
      <c r="V195" s="312">
        <v>993</v>
      </c>
      <c r="W195" s="311"/>
    </row>
    <row r="196" spans="1:23" s="317" customFormat="1" ht="15" customHeight="1">
      <c r="A196" s="318" t="s">
        <v>437</v>
      </c>
      <c r="B196" s="318" t="s">
        <v>436</v>
      </c>
      <c r="C196" s="318" t="s">
        <v>435</v>
      </c>
      <c r="D196" s="318" t="s">
        <v>434</v>
      </c>
      <c r="E196" s="318"/>
      <c r="F196" s="314"/>
      <c r="G196" s="311"/>
      <c r="H196" s="311" t="s">
        <v>446</v>
      </c>
      <c r="I196" s="316"/>
      <c r="J196" s="312">
        <v>281</v>
      </c>
      <c r="K196" s="312">
        <v>282</v>
      </c>
      <c r="L196" s="312">
        <v>283</v>
      </c>
      <c r="M196" s="312">
        <v>282</v>
      </c>
      <c r="N196" s="312">
        <v>285</v>
      </c>
      <c r="O196" s="312">
        <v>287</v>
      </c>
      <c r="P196" s="312">
        <v>292</v>
      </c>
      <c r="Q196" s="312">
        <v>291</v>
      </c>
      <c r="R196" s="312">
        <v>292</v>
      </c>
      <c r="S196" s="312">
        <v>291</v>
      </c>
      <c r="T196" s="312">
        <v>291</v>
      </c>
      <c r="U196" s="312">
        <v>290</v>
      </c>
      <c r="V196" s="312">
        <v>289</v>
      </c>
      <c r="W196" s="311"/>
    </row>
    <row r="197" spans="1:23" s="317" customFormat="1" ht="22.9" customHeight="1">
      <c r="A197" s="318" t="s">
        <v>437</v>
      </c>
      <c r="B197" s="318" t="s">
        <v>436</v>
      </c>
      <c r="C197" s="318" t="s">
        <v>435</v>
      </c>
      <c r="D197" s="318" t="s">
        <v>434</v>
      </c>
      <c r="E197" s="318"/>
      <c r="F197" s="314"/>
      <c r="G197" s="311"/>
      <c r="H197" s="322" t="s">
        <v>445</v>
      </c>
      <c r="I197" s="320" t="s">
        <v>432</v>
      </c>
      <c r="J197" s="323">
        <v>48</v>
      </c>
      <c r="K197" s="323">
        <v>48</v>
      </c>
      <c r="L197" s="323">
        <v>49</v>
      </c>
      <c r="M197" s="323">
        <v>49</v>
      </c>
      <c r="N197" s="323">
        <v>50</v>
      </c>
      <c r="O197" s="323">
        <v>51</v>
      </c>
      <c r="P197" s="323">
        <v>52</v>
      </c>
      <c r="Q197" s="323">
        <v>52</v>
      </c>
      <c r="R197" s="323">
        <v>52</v>
      </c>
      <c r="S197" s="323">
        <v>52</v>
      </c>
      <c r="T197" s="323">
        <v>52</v>
      </c>
      <c r="U197" s="323">
        <v>52</v>
      </c>
      <c r="V197" s="323">
        <v>52</v>
      </c>
      <c r="W197" s="322"/>
    </row>
    <row r="198" spans="1:23" ht="22.9" customHeight="1">
      <c r="F198" s="321"/>
      <c r="G198" s="306"/>
      <c r="H198" s="306" t="s">
        <v>444</v>
      </c>
      <c r="I198" s="320" t="s">
        <v>472</v>
      </c>
      <c r="J198" s="319"/>
      <c r="K198" s="319"/>
      <c r="L198" s="319"/>
      <c r="M198" s="319"/>
      <c r="N198" s="319"/>
      <c r="O198" s="319"/>
      <c r="P198" s="319"/>
      <c r="Q198" s="319"/>
      <c r="R198" s="319"/>
      <c r="S198" s="319"/>
      <c r="T198" s="319"/>
      <c r="U198" s="319"/>
      <c r="V198" s="319"/>
      <c r="W198" s="306"/>
    </row>
    <row r="199" spans="1:23" s="317" customFormat="1" ht="15" customHeight="1">
      <c r="A199" s="318" t="s">
        <v>437</v>
      </c>
      <c r="B199" s="318" t="s">
        <v>436</v>
      </c>
      <c r="C199" s="318" t="s">
        <v>435</v>
      </c>
      <c r="D199" s="318" t="s">
        <v>434</v>
      </c>
      <c r="E199" s="318"/>
      <c r="F199" s="314"/>
      <c r="G199" s="311"/>
      <c r="H199" s="311" t="s">
        <v>442</v>
      </c>
      <c r="I199" s="313" t="s">
        <v>441</v>
      </c>
      <c r="J199" s="312">
        <v>7996</v>
      </c>
      <c r="K199" s="312">
        <v>7990</v>
      </c>
      <c r="L199" s="312">
        <v>7985</v>
      </c>
      <c r="M199" s="312">
        <v>7984</v>
      </c>
      <c r="N199" s="312">
        <v>7974</v>
      </c>
      <c r="O199" s="312">
        <v>7966</v>
      </c>
      <c r="P199" s="312">
        <v>7962</v>
      </c>
      <c r="Q199" s="312">
        <v>7950</v>
      </c>
      <c r="R199" s="312">
        <v>7944</v>
      </c>
      <c r="S199" s="312">
        <v>7943</v>
      </c>
      <c r="T199" s="312">
        <v>7938</v>
      </c>
      <c r="U199" s="312">
        <v>7920</v>
      </c>
      <c r="V199" s="312">
        <v>7917</v>
      </c>
      <c r="W199" s="311"/>
    </row>
    <row r="200" spans="1:23" s="310" customFormat="1" ht="15" customHeight="1">
      <c r="A200" s="315" t="s">
        <v>437</v>
      </c>
      <c r="B200" s="315" t="s">
        <v>436</v>
      </c>
      <c r="C200" s="315" t="s">
        <v>435</v>
      </c>
      <c r="D200" s="315" t="s">
        <v>434</v>
      </c>
      <c r="E200" s="315"/>
      <c r="F200" s="314"/>
      <c r="G200" s="311"/>
      <c r="H200" s="311" t="s">
        <v>440</v>
      </c>
      <c r="I200" s="316"/>
      <c r="J200" s="312">
        <v>39198</v>
      </c>
      <c r="K200" s="312">
        <v>39159</v>
      </c>
      <c r="L200" s="312">
        <v>39111</v>
      </c>
      <c r="M200" s="312">
        <v>39068</v>
      </c>
      <c r="N200" s="312">
        <v>38958</v>
      </c>
      <c r="O200" s="312">
        <v>38897</v>
      </c>
      <c r="P200" s="312">
        <v>38849</v>
      </c>
      <c r="Q200" s="312">
        <v>38797</v>
      </c>
      <c r="R200" s="312">
        <v>38771</v>
      </c>
      <c r="S200" s="312">
        <v>38749</v>
      </c>
      <c r="T200" s="312">
        <v>38698</v>
      </c>
      <c r="U200" s="312">
        <v>38622</v>
      </c>
      <c r="V200" s="312">
        <v>38592</v>
      </c>
      <c r="W200" s="311"/>
    </row>
    <row r="201" spans="1:23" s="310" customFormat="1" ht="15" customHeight="1">
      <c r="A201" s="315" t="s">
        <v>437</v>
      </c>
      <c r="B201" s="315" t="s">
        <v>436</v>
      </c>
      <c r="C201" s="315" t="s">
        <v>435</v>
      </c>
      <c r="D201" s="315" t="s">
        <v>434</v>
      </c>
      <c r="E201" s="315"/>
      <c r="F201" s="314"/>
      <c r="G201" s="311"/>
      <c r="H201" s="311" t="s">
        <v>439</v>
      </c>
      <c r="I201" s="313" t="s">
        <v>432</v>
      </c>
      <c r="J201" s="312">
        <v>18195</v>
      </c>
      <c r="K201" s="312">
        <v>18242</v>
      </c>
      <c r="L201" s="312">
        <v>18286</v>
      </c>
      <c r="M201" s="312">
        <v>18310</v>
      </c>
      <c r="N201" s="312">
        <v>18393</v>
      </c>
      <c r="O201" s="312">
        <v>18448</v>
      </c>
      <c r="P201" s="312">
        <v>18503</v>
      </c>
      <c r="Q201" s="312">
        <v>18550</v>
      </c>
      <c r="R201" s="312">
        <v>18590</v>
      </c>
      <c r="S201" s="312">
        <v>18628</v>
      </c>
      <c r="T201" s="312">
        <v>18674</v>
      </c>
      <c r="U201" s="312">
        <v>18722</v>
      </c>
      <c r="V201" s="312">
        <v>18773</v>
      </c>
      <c r="W201" s="311"/>
    </row>
    <row r="202" spans="1:23" s="310" customFormat="1" ht="15" customHeight="1">
      <c r="A202" s="315" t="s">
        <v>437</v>
      </c>
      <c r="B202" s="315" t="s">
        <v>436</v>
      </c>
      <c r="C202" s="315" t="s">
        <v>435</v>
      </c>
      <c r="D202" s="315" t="s">
        <v>434</v>
      </c>
      <c r="E202" s="315"/>
      <c r="F202" s="314"/>
      <c r="G202" s="311"/>
      <c r="H202" s="311" t="s">
        <v>471</v>
      </c>
      <c r="I202" s="313" t="s">
        <v>432</v>
      </c>
      <c r="J202" s="312">
        <v>9619</v>
      </c>
      <c r="K202" s="312">
        <v>9632</v>
      </c>
      <c r="L202" s="312">
        <v>9642</v>
      </c>
      <c r="M202" s="312">
        <v>9640</v>
      </c>
      <c r="N202" s="312">
        <v>9683</v>
      </c>
      <c r="O202" s="312">
        <v>9707</v>
      </c>
      <c r="P202" s="312">
        <v>9731</v>
      </c>
      <c r="Q202" s="312">
        <v>9740</v>
      </c>
      <c r="R202" s="312">
        <v>9745</v>
      </c>
      <c r="S202" s="312">
        <v>9751</v>
      </c>
      <c r="T202" s="312">
        <v>9761</v>
      </c>
      <c r="U202" s="312">
        <v>9775</v>
      </c>
      <c r="V202" s="312">
        <v>9793</v>
      </c>
      <c r="W202" s="311"/>
    </row>
    <row r="203" spans="1:23" s="310" customFormat="1" ht="15" customHeight="1">
      <c r="A203" s="315" t="s">
        <v>437</v>
      </c>
      <c r="B203" s="315" t="s">
        <v>436</v>
      </c>
      <c r="C203" s="315" t="s">
        <v>435</v>
      </c>
      <c r="D203" s="315" t="s">
        <v>434</v>
      </c>
      <c r="E203" s="315"/>
      <c r="F203" s="314"/>
      <c r="G203" s="311"/>
      <c r="H203" s="311" t="s">
        <v>470</v>
      </c>
      <c r="I203" s="313" t="s">
        <v>432</v>
      </c>
      <c r="J203" s="312">
        <v>3216</v>
      </c>
      <c r="K203" s="312">
        <v>3231</v>
      </c>
      <c r="L203" s="312">
        <v>3244</v>
      </c>
      <c r="M203" s="312">
        <v>3246</v>
      </c>
      <c r="N203" s="312">
        <v>3276</v>
      </c>
      <c r="O203" s="312">
        <v>3296</v>
      </c>
      <c r="P203" s="312">
        <v>3324</v>
      </c>
      <c r="Q203" s="312">
        <v>3330</v>
      </c>
      <c r="R203" s="312">
        <v>3336</v>
      </c>
      <c r="S203" s="312">
        <v>3340</v>
      </c>
      <c r="T203" s="312">
        <v>3348</v>
      </c>
      <c r="U203" s="312">
        <v>3357</v>
      </c>
      <c r="V203" s="312">
        <v>3367</v>
      </c>
      <c r="W203" s="311"/>
    </row>
    <row r="204" spans="1:23" s="310" customFormat="1" ht="30" customHeight="1">
      <c r="A204" s="336"/>
      <c r="B204" s="336"/>
      <c r="C204" s="336"/>
      <c r="D204" s="336"/>
      <c r="E204" s="336"/>
      <c r="F204" s="321"/>
      <c r="G204" s="306"/>
      <c r="H204" s="333"/>
      <c r="I204" s="335"/>
      <c r="J204" s="334"/>
      <c r="K204" s="334"/>
      <c r="L204" s="334"/>
      <c r="M204" s="334"/>
      <c r="N204" s="334"/>
      <c r="O204" s="334"/>
      <c r="P204" s="334"/>
      <c r="Q204" s="334"/>
      <c r="R204" s="334"/>
      <c r="S204" s="334"/>
      <c r="T204" s="334"/>
      <c r="U204" s="334"/>
      <c r="V204" s="334"/>
      <c r="W204" s="333"/>
    </row>
    <row r="205" spans="1:23" ht="22.9" customHeight="1">
      <c r="F205" s="321"/>
      <c r="G205" s="306"/>
      <c r="H205" s="306"/>
      <c r="I205" s="325"/>
      <c r="J205" s="306"/>
      <c r="K205" s="332" t="s">
        <v>469</v>
      </c>
      <c r="L205" s="331"/>
      <c r="M205" s="331"/>
      <c r="N205" s="306"/>
      <c r="O205" s="306"/>
      <c r="P205" s="306"/>
      <c r="Q205" s="306"/>
      <c r="R205" s="330" t="s">
        <v>468</v>
      </c>
      <c r="S205" s="329"/>
      <c r="T205" s="306"/>
      <c r="U205" s="306"/>
      <c r="V205" s="306"/>
      <c r="W205" s="306"/>
    </row>
    <row r="206" spans="1:23" ht="24" customHeight="1">
      <c r="A206" s="327" t="s">
        <v>437</v>
      </c>
      <c r="B206" s="327" t="s">
        <v>436</v>
      </c>
      <c r="C206" s="327" t="s">
        <v>435</v>
      </c>
      <c r="D206" s="327" t="s">
        <v>434</v>
      </c>
      <c r="E206" s="327"/>
      <c r="F206" s="326"/>
      <c r="G206" s="306"/>
      <c r="H206" s="306" t="s">
        <v>467</v>
      </c>
      <c r="I206" s="328" t="s">
        <v>466</v>
      </c>
      <c r="J206" s="324">
        <v>64518</v>
      </c>
      <c r="K206" s="324">
        <v>64511</v>
      </c>
      <c r="L206" s="324">
        <v>64498</v>
      </c>
      <c r="M206" s="324">
        <v>64530</v>
      </c>
      <c r="N206" s="324">
        <v>64480</v>
      </c>
      <c r="O206" s="324">
        <v>64455</v>
      </c>
      <c r="P206" s="324">
        <v>64451</v>
      </c>
      <c r="Q206" s="324">
        <v>64426</v>
      </c>
      <c r="R206" s="324">
        <v>64421</v>
      </c>
      <c r="S206" s="324">
        <v>64435</v>
      </c>
      <c r="T206" s="324">
        <v>64451</v>
      </c>
      <c r="U206" s="324">
        <v>64400</v>
      </c>
      <c r="V206" s="324">
        <v>64391</v>
      </c>
      <c r="W206" s="306"/>
    </row>
    <row r="207" spans="1:23" ht="24" customHeight="1">
      <c r="A207" s="327" t="s">
        <v>437</v>
      </c>
      <c r="B207" s="327" t="s">
        <v>436</v>
      </c>
      <c r="C207" s="327" t="s">
        <v>435</v>
      </c>
      <c r="D207" s="327" t="s">
        <v>434</v>
      </c>
      <c r="E207" s="327"/>
      <c r="F207" s="326"/>
      <c r="G207" s="306"/>
      <c r="H207" s="306" t="s">
        <v>465</v>
      </c>
      <c r="I207" s="328" t="s">
        <v>441</v>
      </c>
      <c r="J207" s="324">
        <v>2530</v>
      </c>
      <c r="K207" s="324">
        <v>2529</v>
      </c>
      <c r="L207" s="324">
        <v>2528</v>
      </c>
      <c r="M207" s="324">
        <v>2529</v>
      </c>
      <c r="N207" s="324">
        <v>2525</v>
      </c>
      <c r="O207" s="324">
        <v>2522</v>
      </c>
      <c r="P207" s="324">
        <v>2520</v>
      </c>
      <c r="Q207" s="324">
        <v>2517</v>
      </c>
      <c r="R207" s="324">
        <v>2516</v>
      </c>
      <c r="S207" s="324">
        <v>2515</v>
      </c>
      <c r="T207" s="324">
        <v>2516</v>
      </c>
      <c r="U207" s="324">
        <v>2513</v>
      </c>
      <c r="V207" s="324">
        <v>2513</v>
      </c>
      <c r="W207" s="306"/>
    </row>
    <row r="208" spans="1:23" s="310" customFormat="1" ht="15" customHeight="1">
      <c r="A208" s="315" t="s">
        <v>437</v>
      </c>
      <c r="B208" s="315" t="s">
        <v>436</v>
      </c>
      <c r="C208" s="315" t="s">
        <v>435</v>
      </c>
      <c r="D208" s="315" t="s">
        <v>434</v>
      </c>
      <c r="E208" s="315"/>
      <c r="F208" s="314"/>
      <c r="G208" s="311"/>
      <c r="H208" s="311" t="s">
        <v>464</v>
      </c>
      <c r="I208" s="316"/>
      <c r="J208" s="312">
        <v>2597</v>
      </c>
      <c r="K208" s="312">
        <v>2595</v>
      </c>
      <c r="L208" s="312">
        <v>2593</v>
      </c>
      <c r="M208" s="312">
        <v>2595</v>
      </c>
      <c r="N208" s="312">
        <v>2591</v>
      </c>
      <c r="O208" s="312">
        <v>2587</v>
      </c>
      <c r="P208" s="312">
        <v>2586</v>
      </c>
      <c r="Q208" s="312">
        <v>2581</v>
      </c>
      <c r="R208" s="312">
        <v>2578</v>
      </c>
      <c r="S208" s="312">
        <v>2580</v>
      </c>
      <c r="T208" s="312">
        <v>2580</v>
      </c>
      <c r="U208" s="312">
        <v>2571</v>
      </c>
      <c r="V208" s="312">
        <v>2569</v>
      </c>
      <c r="W208" s="311"/>
    </row>
    <row r="209" spans="1:23" s="310" customFormat="1" ht="15" customHeight="1">
      <c r="A209" s="315" t="s">
        <v>437</v>
      </c>
      <c r="B209" s="315" t="s">
        <v>436</v>
      </c>
      <c r="C209" s="315" t="s">
        <v>435</v>
      </c>
      <c r="D209" s="315" t="s">
        <v>434</v>
      </c>
      <c r="E209" s="315"/>
      <c r="F209" s="314"/>
      <c r="G209" s="311"/>
      <c r="H209" s="311" t="s">
        <v>463</v>
      </c>
      <c r="I209" s="316"/>
      <c r="J209" s="312">
        <v>2801</v>
      </c>
      <c r="K209" s="312">
        <v>2798</v>
      </c>
      <c r="L209" s="312">
        <v>2795</v>
      </c>
      <c r="M209" s="312">
        <v>2795</v>
      </c>
      <c r="N209" s="312">
        <v>2791</v>
      </c>
      <c r="O209" s="312">
        <v>2789</v>
      </c>
      <c r="P209" s="312">
        <v>2788</v>
      </c>
      <c r="Q209" s="312">
        <v>2783</v>
      </c>
      <c r="R209" s="312">
        <v>2779</v>
      </c>
      <c r="S209" s="312">
        <v>2778</v>
      </c>
      <c r="T209" s="312">
        <v>2776</v>
      </c>
      <c r="U209" s="312">
        <v>2767</v>
      </c>
      <c r="V209" s="312">
        <v>2765</v>
      </c>
      <c r="W209" s="311"/>
    </row>
    <row r="210" spans="1:23" s="310" customFormat="1" ht="15" customHeight="1">
      <c r="A210" s="315" t="s">
        <v>437</v>
      </c>
      <c r="B210" s="315" t="s">
        <v>436</v>
      </c>
      <c r="C210" s="315" t="s">
        <v>435</v>
      </c>
      <c r="D210" s="315" t="s">
        <v>434</v>
      </c>
      <c r="E210" s="315"/>
      <c r="F210" s="314"/>
      <c r="G210" s="311"/>
      <c r="H210" s="311" t="s">
        <v>462</v>
      </c>
      <c r="I210" s="316"/>
      <c r="J210" s="312">
        <v>2911</v>
      </c>
      <c r="K210" s="312">
        <v>2913</v>
      </c>
      <c r="L210" s="312">
        <v>2913</v>
      </c>
      <c r="M210" s="312">
        <v>2918</v>
      </c>
      <c r="N210" s="312">
        <v>2914</v>
      </c>
      <c r="O210" s="312">
        <v>2912</v>
      </c>
      <c r="P210" s="312">
        <v>2910</v>
      </c>
      <c r="Q210" s="312">
        <v>2908</v>
      </c>
      <c r="R210" s="312">
        <v>2905</v>
      </c>
      <c r="S210" s="312">
        <v>2904</v>
      </c>
      <c r="T210" s="312">
        <v>2903</v>
      </c>
      <c r="U210" s="312">
        <v>2895</v>
      </c>
      <c r="V210" s="312">
        <v>2890</v>
      </c>
      <c r="W210" s="311"/>
    </row>
    <row r="211" spans="1:23" s="310" customFormat="1" ht="15" customHeight="1">
      <c r="A211" s="315" t="s">
        <v>437</v>
      </c>
      <c r="B211" s="315" t="s">
        <v>436</v>
      </c>
      <c r="C211" s="315" t="s">
        <v>435</v>
      </c>
      <c r="D211" s="315" t="s">
        <v>434</v>
      </c>
      <c r="E211" s="315"/>
      <c r="F211" s="314"/>
      <c r="G211" s="311"/>
      <c r="H211" s="311" t="s">
        <v>461</v>
      </c>
      <c r="I211" s="316"/>
      <c r="J211" s="312">
        <v>2923</v>
      </c>
      <c r="K211" s="312">
        <v>2915</v>
      </c>
      <c r="L211" s="312">
        <v>2911</v>
      </c>
      <c r="M211" s="312">
        <v>2916</v>
      </c>
      <c r="N211" s="312">
        <v>2912</v>
      </c>
      <c r="O211" s="312">
        <v>2910</v>
      </c>
      <c r="P211" s="312">
        <v>2910</v>
      </c>
      <c r="Q211" s="312">
        <v>2909</v>
      </c>
      <c r="R211" s="312">
        <v>2911</v>
      </c>
      <c r="S211" s="312">
        <v>2915</v>
      </c>
      <c r="T211" s="312">
        <v>2919</v>
      </c>
      <c r="U211" s="312">
        <v>2914</v>
      </c>
      <c r="V211" s="312">
        <v>2913</v>
      </c>
      <c r="W211" s="311"/>
    </row>
    <row r="212" spans="1:23" ht="22.9" customHeight="1">
      <c r="A212" s="327" t="s">
        <v>437</v>
      </c>
      <c r="B212" s="327" t="s">
        <v>436</v>
      </c>
      <c r="C212" s="327" t="s">
        <v>435</v>
      </c>
      <c r="D212" s="327" t="s">
        <v>434</v>
      </c>
      <c r="E212" s="327"/>
      <c r="F212" s="326"/>
      <c r="G212" s="306"/>
      <c r="H212" s="306" t="s">
        <v>460</v>
      </c>
      <c r="I212" s="325"/>
      <c r="J212" s="324">
        <v>3261</v>
      </c>
      <c r="K212" s="324">
        <v>3256</v>
      </c>
      <c r="L212" s="324">
        <v>3251</v>
      </c>
      <c r="M212" s="324">
        <v>3246</v>
      </c>
      <c r="N212" s="324">
        <v>3235</v>
      </c>
      <c r="O212" s="324">
        <v>3226</v>
      </c>
      <c r="P212" s="324">
        <v>3216</v>
      </c>
      <c r="Q212" s="324">
        <v>3208</v>
      </c>
      <c r="R212" s="324">
        <v>3201</v>
      </c>
      <c r="S212" s="324">
        <v>3193</v>
      </c>
      <c r="T212" s="324">
        <v>3182</v>
      </c>
      <c r="U212" s="324">
        <v>3170</v>
      </c>
      <c r="V212" s="324">
        <v>3158</v>
      </c>
      <c r="W212" s="306"/>
    </row>
    <row r="213" spans="1:23" s="317" customFormat="1" ht="15" customHeight="1">
      <c r="A213" s="318" t="s">
        <v>437</v>
      </c>
      <c r="B213" s="318" t="s">
        <v>436</v>
      </c>
      <c r="C213" s="318" t="s">
        <v>435</v>
      </c>
      <c r="D213" s="318" t="s">
        <v>434</v>
      </c>
      <c r="E213" s="318"/>
      <c r="F213" s="314"/>
      <c r="G213" s="311"/>
      <c r="H213" s="311" t="s">
        <v>459</v>
      </c>
      <c r="I213" s="316"/>
      <c r="J213" s="312">
        <v>3652</v>
      </c>
      <c r="K213" s="312">
        <v>3645</v>
      </c>
      <c r="L213" s="312">
        <v>3638</v>
      </c>
      <c r="M213" s="312">
        <v>3635</v>
      </c>
      <c r="N213" s="312">
        <v>3624</v>
      </c>
      <c r="O213" s="312">
        <v>3618</v>
      </c>
      <c r="P213" s="312">
        <v>3615</v>
      </c>
      <c r="Q213" s="312">
        <v>3608</v>
      </c>
      <c r="R213" s="312">
        <v>3601</v>
      </c>
      <c r="S213" s="312">
        <v>3593</v>
      </c>
      <c r="T213" s="312">
        <v>3590</v>
      </c>
      <c r="U213" s="312">
        <v>3583</v>
      </c>
      <c r="V213" s="312">
        <v>3576</v>
      </c>
      <c r="W213" s="311"/>
    </row>
    <row r="214" spans="1:23" s="317" customFormat="1" ht="15" customHeight="1">
      <c r="A214" s="318" t="s">
        <v>437</v>
      </c>
      <c r="B214" s="318" t="s">
        <v>436</v>
      </c>
      <c r="C214" s="318" t="s">
        <v>435</v>
      </c>
      <c r="D214" s="318" t="s">
        <v>434</v>
      </c>
      <c r="E214" s="318"/>
      <c r="F214" s="314"/>
      <c r="G214" s="311"/>
      <c r="H214" s="311" t="s">
        <v>458</v>
      </c>
      <c r="I214" s="316"/>
      <c r="J214" s="312">
        <v>4379</v>
      </c>
      <c r="K214" s="312">
        <v>4363</v>
      </c>
      <c r="L214" s="312">
        <v>4349</v>
      </c>
      <c r="M214" s="312">
        <v>4339</v>
      </c>
      <c r="N214" s="312">
        <v>4317</v>
      </c>
      <c r="O214" s="312">
        <v>4299</v>
      </c>
      <c r="P214" s="312">
        <v>4284</v>
      </c>
      <c r="Q214" s="312">
        <v>4264</v>
      </c>
      <c r="R214" s="312">
        <v>4250</v>
      </c>
      <c r="S214" s="312">
        <v>4239</v>
      </c>
      <c r="T214" s="312">
        <v>4223</v>
      </c>
      <c r="U214" s="312">
        <v>4200</v>
      </c>
      <c r="V214" s="312">
        <v>4185</v>
      </c>
      <c r="W214" s="311"/>
    </row>
    <row r="215" spans="1:23" s="317" customFormat="1" ht="15" customHeight="1">
      <c r="A215" s="318" t="s">
        <v>437</v>
      </c>
      <c r="B215" s="318" t="s">
        <v>436</v>
      </c>
      <c r="C215" s="318" t="s">
        <v>435</v>
      </c>
      <c r="D215" s="318" t="s">
        <v>434</v>
      </c>
      <c r="E215" s="318"/>
      <c r="F215" s="314"/>
      <c r="G215" s="311"/>
      <c r="H215" s="311" t="s">
        <v>457</v>
      </c>
      <c r="I215" s="316"/>
      <c r="J215" s="312">
        <v>4687</v>
      </c>
      <c r="K215" s="312">
        <v>4696</v>
      </c>
      <c r="L215" s="312">
        <v>4702</v>
      </c>
      <c r="M215" s="312">
        <v>4712</v>
      </c>
      <c r="N215" s="312">
        <v>4707</v>
      </c>
      <c r="O215" s="312">
        <v>4708</v>
      </c>
      <c r="P215" s="312">
        <v>4712</v>
      </c>
      <c r="Q215" s="312">
        <v>4710</v>
      </c>
      <c r="R215" s="312">
        <v>4715</v>
      </c>
      <c r="S215" s="312">
        <v>4724</v>
      </c>
      <c r="T215" s="312">
        <v>4735</v>
      </c>
      <c r="U215" s="312">
        <v>4739</v>
      </c>
      <c r="V215" s="312">
        <v>4747</v>
      </c>
      <c r="W215" s="311"/>
    </row>
    <row r="216" spans="1:23" s="317" customFormat="1" ht="15" customHeight="1">
      <c r="A216" s="318" t="s">
        <v>437</v>
      </c>
      <c r="B216" s="318" t="s">
        <v>436</v>
      </c>
      <c r="C216" s="318" t="s">
        <v>435</v>
      </c>
      <c r="D216" s="318" t="s">
        <v>434</v>
      </c>
      <c r="E216" s="318"/>
      <c r="F216" s="314"/>
      <c r="G216" s="311"/>
      <c r="H216" s="311" t="s">
        <v>456</v>
      </c>
      <c r="I216" s="316"/>
      <c r="J216" s="312">
        <v>4101</v>
      </c>
      <c r="K216" s="312">
        <v>4111</v>
      </c>
      <c r="L216" s="312">
        <v>4121</v>
      </c>
      <c r="M216" s="312">
        <v>4136</v>
      </c>
      <c r="N216" s="312">
        <v>4140</v>
      </c>
      <c r="O216" s="312">
        <v>4145</v>
      </c>
      <c r="P216" s="312">
        <v>4152</v>
      </c>
      <c r="Q216" s="312">
        <v>4160</v>
      </c>
      <c r="R216" s="312">
        <v>4170</v>
      </c>
      <c r="S216" s="312">
        <v>4181</v>
      </c>
      <c r="T216" s="312">
        <v>4191</v>
      </c>
      <c r="U216" s="312">
        <v>4193</v>
      </c>
      <c r="V216" s="312">
        <v>4199</v>
      </c>
      <c r="W216" s="311"/>
    </row>
    <row r="217" spans="1:23" ht="22.9" customHeight="1">
      <c r="A217" s="327" t="s">
        <v>437</v>
      </c>
      <c r="B217" s="327" t="s">
        <v>436</v>
      </c>
      <c r="C217" s="327" t="s">
        <v>435</v>
      </c>
      <c r="D217" s="327" t="s">
        <v>434</v>
      </c>
      <c r="E217" s="327"/>
      <c r="F217" s="326"/>
      <c r="G217" s="306"/>
      <c r="H217" s="306" t="s">
        <v>455</v>
      </c>
      <c r="I217" s="325"/>
      <c r="J217" s="324">
        <v>3807</v>
      </c>
      <c r="K217" s="324">
        <v>3806</v>
      </c>
      <c r="L217" s="324">
        <v>3802</v>
      </c>
      <c r="M217" s="324">
        <v>3806</v>
      </c>
      <c r="N217" s="324">
        <v>3796</v>
      </c>
      <c r="O217" s="324">
        <v>3794</v>
      </c>
      <c r="P217" s="324">
        <v>3794</v>
      </c>
      <c r="Q217" s="324">
        <v>3795</v>
      </c>
      <c r="R217" s="324">
        <v>3799</v>
      </c>
      <c r="S217" s="324">
        <v>3806</v>
      </c>
      <c r="T217" s="324">
        <v>3815</v>
      </c>
      <c r="U217" s="324">
        <v>3821</v>
      </c>
      <c r="V217" s="324">
        <v>3828</v>
      </c>
      <c r="W217" s="306"/>
    </row>
    <row r="218" spans="1:23" s="317" customFormat="1" ht="15" customHeight="1">
      <c r="A218" s="318" t="s">
        <v>437</v>
      </c>
      <c r="B218" s="318" t="s">
        <v>436</v>
      </c>
      <c r="C218" s="318" t="s">
        <v>435</v>
      </c>
      <c r="D218" s="318" t="s">
        <v>434</v>
      </c>
      <c r="E218" s="318"/>
      <c r="F218" s="314"/>
      <c r="G218" s="311"/>
      <c r="H218" s="311" t="s">
        <v>454</v>
      </c>
      <c r="I218" s="316"/>
      <c r="J218" s="312">
        <v>3851</v>
      </c>
      <c r="K218" s="312">
        <v>3851</v>
      </c>
      <c r="L218" s="312">
        <v>3851</v>
      </c>
      <c r="M218" s="312">
        <v>3846</v>
      </c>
      <c r="N218" s="312">
        <v>3838</v>
      </c>
      <c r="O218" s="312">
        <v>3830</v>
      </c>
      <c r="P218" s="312">
        <v>3826</v>
      </c>
      <c r="Q218" s="312">
        <v>3828</v>
      </c>
      <c r="R218" s="312">
        <v>3830</v>
      </c>
      <c r="S218" s="312">
        <v>3829</v>
      </c>
      <c r="T218" s="312">
        <v>3823</v>
      </c>
      <c r="U218" s="312">
        <v>3816</v>
      </c>
      <c r="V218" s="312">
        <v>3810</v>
      </c>
      <c r="W218" s="311"/>
    </row>
    <row r="219" spans="1:23" s="317" customFormat="1" ht="15" customHeight="1">
      <c r="A219" s="318" t="s">
        <v>437</v>
      </c>
      <c r="B219" s="318" t="s">
        <v>436</v>
      </c>
      <c r="C219" s="318" t="s">
        <v>435</v>
      </c>
      <c r="D219" s="318" t="s">
        <v>434</v>
      </c>
      <c r="E219" s="318"/>
      <c r="F219" s="314"/>
      <c r="G219" s="311"/>
      <c r="H219" s="311" t="s">
        <v>453</v>
      </c>
      <c r="I219" s="316"/>
      <c r="J219" s="312">
        <v>4895</v>
      </c>
      <c r="K219" s="312">
        <v>4864</v>
      </c>
      <c r="L219" s="312">
        <v>4832</v>
      </c>
      <c r="M219" s="312">
        <v>4820</v>
      </c>
      <c r="N219" s="312">
        <v>4770</v>
      </c>
      <c r="O219" s="312">
        <v>4742</v>
      </c>
      <c r="P219" s="312">
        <v>4709</v>
      </c>
      <c r="Q219" s="312">
        <v>4680</v>
      </c>
      <c r="R219" s="312">
        <v>4651</v>
      </c>
      <c r="S219" s="312">
        <v>4625</v>
      </c>
      <c r="T219" s="312">
        <v>4599</v>
      </c>
      <c r="U219" s="312">
        <v>4572</v>
      </c>
      <c r="V219" s="312">
        <v>4542</v>
      </c>
      <c r="W219" s="311"/>
    </row>
    <row r="220" spans="1:23" s="317" customFormat="1" ht="15" customHeight="1">
      <c r="A220" s="318" t="s">
        <v>437</v>
      </c>
      <c r="B220" s="318" t="s">
        <v>436</v>
      </c>
      <c r="C220" s="318" t="s">
        <v>435</v>
      </c>
      <c r="D220" s="318" t="s">
        <v>434</v>
      </c>
      <c r="E220" s="318"/>
      <c r="F220" s="314"/>
      <c r="G220" s="311"/>
      <c r="H220" s="311" t="s">
        <v>452</v>
      </c>
      <c r="I220" s="316"/>
      <c r="J220" s="312">
        <v>4492</v>
      </c>
      <c r="K220" s="312">
        <v>4506</v>
      </c>
      <c r="L220" s="312">
        <v>4523</v>
      </c>
      <c r="M220" s="312">
        <v>4532</v>
      </c>
      <c r="N220" s="312">
        <v>4562</v>
      </c>
      <c r="O220" s="312">
        <v>4572</v>
      </c>
      <c r="P220" s="312">
        <v>4587</v>
      </c>
      <c r="Q220" s="312">
        <v>4602</v>
      </c>
      <c r="R220" s="312">
        <v>4621</v>
      </c>
      <c r="S220" s="312">
        <v>4641</v>
      </c>
      <c r="T220" s="312">
        <v>4666</v>
      </c>
      <c r="U220" s="312">
        <v>4691</v>
      </c>
      <c r="V220" s="312">
        <v>4716</v>
      </c>
      <c r="W220" s="311"/>
    </row>
    <row r="221" spans="1:23" s="317" customFormat="1" ht="15" customHeight="1">
      <c r="A221" s="318" t="s">
        <v>437</v>
      </c>
      <c r="B221" s="318" t="s">
        <v>436</v>
      </c>
      <c r="C221" s="318" t="s">
        <v>435</v>
      </c>
      <c r="D221" s="318" t="s">
        <v>434</v>
      </c>
      <c r="E221" s="318"/>
      <c r="F221" s="314"/>
      <c r="G221" s="311"/>
      <c r="H221" s="311" t="s">
        <v>451</v>
      </c>
      <c r="I221" s="316"/>
      <c r="J221" s="312">
        <v>4041</v>
      </c>
      <c r="K221" s="312">
        <v>4062</v>
      </c>
      <c r="L221" s="312">
        <v>4078</v>
      </c>
      <c r="M221" s="312">
        <v>4095</v>
      </c>
      <c r="N221" s="312">
        <v>4105</v>
      </c>
      <c r="O221" s="312">
        <v>4126</v>
      </c>
      <c r="P221" s="312">
        <v>4142</v>
      </c>
      <c r="Q221" s="312">
        <v>4165</v>
      </c>
      <c r="R221" s="312">
        <v>4181</v>
      </c>
      <c r="S221" s="312">
        <v>4193</v>
      </c>
      <c r="T221" s="312">
        <v>4203</v>
      </c>
      <c r="U221" s="312">
        <v>4213</v>
      </c>
      <c r="V221" s="312">
        <v>4220</v>
      </c>
      <c r="W221" s="311"/>
    </row>
    <row r="222" spans="1:23" s="317" customFormat="1" ht="22.9" customHeight="1">
      <c r="A222" s="318" t="s">
        <v>437</v>
      </c>
      <c r="B222" s="318" t="s">
        <v>436</v>
      </c>
      <c r="C222" s="318" t="s">
        <v>435</v>
      </c>
      <c r="D222" s="318" t="s">
        <v>434</v>
      </c>
      <c r="E222" s="318"/>
      <c r="F222" s="314"/>
      <c r="G222" s="311"/>
      <c r="H222" s="306" t="s">
        <v>450</v>
      </c>
      <c r="I222" s="316"/>
      <c r="J222" s="323">
        <v>3515</v>
      </c>
      <c r="K222" s="323">
        <v>3510</v>
      </c>
      <c r="L222" s="323">
        <v>3505</v>
      </c>
      <c r="M222" s="323">
        <v>3498</v>
      </c>
      <c r="N222" s="323">
        <v>3504</v>
      </c>
      <c r="O222" s="323">
        <v>3503</v>
      </c>
      <c r="P222" s="323">
        <v>3494</v>
      </c>
      <c r="Q222" s="323">
        <v>3491</v>
      </c>
      <c r="R222" s="323">
        <v>3487</v>
      </c>
      <c r="S222" s="323">
        <v>3485</v>
      </c>
      <c r="T222" s="323">
        <v>3484</v>
      </c>
      <c r="U222" s="323">
        <v>3484</v>
      </c>
      <c r="V222" s="323">
        <v>3487</v>
      </c>
      <c r="W222" s="311"/>
    </row>
    <row r="223" spans="1:23" s="317" customFormat="1" ht="15" customHeight="1">
      <c r="A223" s="318" t="s">
        <v>437</v>
      </c>
      <c r="B223" s="318" t="s">
        <v>436</v>
      </c>
      <c r="C223" s="318" t="s">
        <v>435</v>
      </c>
      <c r="D223" s="318" t="s">
        <v>434</v>
      </c>
      <c r="E223" s="318"/>
      <c r="F223" s="314"/>
      <c r="G223" s="311"/>
      <c r="H223" s="311" t="s">
        <v>449</v>
      </c>
      <c r="I223" s="316"/>
      <c r="J223" s="312">
        <v>2865</v>
      </c>
      <c r="K223" s="312">
        <v>2868</v>
      </c>
      <c r="L223" s="312">
        <v>2871</v>
      </c>
      <c r="M223" s="312">
        <v>2873</v>
      </c>
      <c r="N223" s="312">
        <v>2881</v>
      </c>
      <c r="O223" s="312">
        <v>2885</v>
      </c>
      <c r="P223" s="312">
        <v>2890</v>
      </c>
      <c r="Q223" s="312">
        <v>2895</v>
      </c>
      <c r="R223" s="312">
        <v>2899</v>
      </c>
      <c r="S223" s="312">
        <v>2902</v>
      </c>
      <c r="T223" s="312">
        <v>2906</v>
      </c>
      <c r="U223" s="312">
        <v>2911</v>
      </c>
      <c r="V223" s="312">
        <v>2916</v>
      </c>
      <c r="W223" s="311"/>
    </row>
    <row r="224" spans="1:23" s="317" customFormat="1" ht="15" customHeight="1">
      <c r="A224" s="318" t="s">
        <v>437</v>
      </c>
      <c r="B224" s="318" t="s">
        <v>436</v>
      </c>
      <c r="C224" s="318" t="s">
        <v>435</v>
      </c>
      <c r="D224" s="318" t="s">
        <v>434</v>
      </c>
      <c r="E224" s="318"/>
      <c r="F224" s="314"/>
      <c r="G224" s="311"/>
      <c r="H224" s="311" t="s">
        <v>448</v>
      </c>
      <c r="I224" s="316"/>
      <c r="J224" s="312">
        <v>1950</v>
      </c>
      <c r="K224" s="312">
        <v>1957</v>
      </c>
      <c r="L224" s="312">
        <v>1964</v>
      </c>
      <c r="M224" s="312">
        <v>1965</v>
      </c>
      <c r="N224" s="312">
        <v>1978</v>
      </c>
      <c r="O224" s="312">
        <v>1986</v>
      </c>
      <c r="P224" s="312">
        <v>1998</v>
      </c>
      <c r="Q224" s="312">
        <v>2004</v>
      </c>
      <c r="R224" s="312">
        <v>2009</v>
      </c>
      <c r="S224" s="312">
        <v>2013</v>
      </c>
      <c r="T224" s="312">
        <v>2018</v>
      </c>
      <c r="U224" s="312">
        <v>2023</v>
      </c>
      <c r="V224" s="312">
        <v>2028</v>
      </c>
      <c r="W224" s="311"/>
    </row>
    <row r="225" spans="1:23" s="317" customFormat="1" ht="15" customHeight="1">
      <c r="A225" s="318" t="s">
        <v>437</v>
      </c>
      <c r="B225" s="318" t="s">
        <v>436</v>
      </c>
      <c r="C225" s="318" t="s">
        <v>435</v>
      </c>
      <c r="D225" s="318" t="s">
        <v>434</v>
      </c>
      <c r="E225" s="318"/>
      <c r="F225" s="314"/>
      <c r="G225" s="311"/>
      <c r="H225" s="311" t="s">
        <v>447</v>
      </c>
      <c r="I225" s="316"/>
      <c r="J225" s="312">
        <v>930</v>
      </c>
      <c r="K225" s="312">
        <v>936</v>
      </c>
      <c r="L225" s="312">
        <v>941</v>
      </c>
      <c r="M225" s="312">
        <v>942</v>
      </c>
      <c r="N225" s="312">
        <v>955</v>
      </c>
      <c r="O225" s="312">
        <v>964</v>
      </c>
      <c r="P225" s="312">
        <v>975</v>
      </c>
      <c r="Q225" s="312">
        <v>975</v>
      </c>
      <c r="R225" s="312">
        <v>976</v>
      </c>
      <c r="S225" s="312">
        <v>976</v>
      </c>
      <c r="T225" s="312">
        <v>979</v>
      </c>
      <c r="U225" s="312">
        <v>985</v>
      </c>
      <c r="V225" s="312">
        <v>990</v>
      </c>
      <c r="W225" s="311"/>
    </row>
    <row r="226" spans="1:23" s="317" customFormat="1" ht="15" customHeight="1">
      <c r="A226" s="318" t="s">
        <v>437</v>
      </c>
      <c r="B226" s="318" t="s">
        <v>436</v>
      </c>
      <c r="C226" s="318" t="s">
        <v>435</v>
      </c>
      <c r="D226" s="318" t="s">
        <v>434</v>
      </c>
      <c r="E226" s="318"/>
      <c r="F226" s="314"/>
      <c r="G226" s="311"/>
      <c r="H226" s="311" t="s">
        <v>446</v>
      </c>
      <c r="I226" s="316"/>
      <c r="J226" s="312">
        <v>280</v>
      </c>
      <c r="K226" s="312">
        <v>281</v>
      </c>
      <c r="L226" s="312">
        <v>282</v>
      </c>
      <c r="M226" s="312">
        <v>282</v>
      </c>
      <c r="N226" s="312">
        <v>284</v>
      </c>
      <c r="O226" s="312">
        <v>287</v>
      </c>
      <c r="P226" s="312">
        <v>291</v>
      </c>
      <c r="Q226" s="312">
        <v>291</v>
      </c>
      <c r="R226" s="312">
        <v>291</v>
      </c>
      <c r="S226" s="312">
        <v>291</v>
      </c>
      <c r="T226" s="312">
        <v>290</v>
      </c>
      <c r="U226" s="312">
        <v>289</v>
      </c>
      <c r="V226" s="312">
        <v>289</v>
      </c>
      <c r="W226" s="311"/>
    </row>
    <row r="227" spans="1:23" s="317" customFormat="1" ht="22.9" customHeight="1">
      <c r="A227" s="318" t="s">
        <v>437</v>
      </c>
      <c r="B227" s="318" t="s">
        <v>436</v>
      </c>
      <c r="C227" s="318" t="s">
        <v>435</v>
      </c>
      <c r="D227" s="318" t="s">
        <v>434</v>
      </c>
      <c r="E227" s="318"/>
      <c r="F227" s="314"/>
      <c r="G227" s="311"/>
      <c r="H227" s="322" t="s">
        <v>445</v>
      </c>
      <c r="I227" s="320" t="s">
        <v>432</v>
      </c>
      <c r="J227" s="323">
        <v>48</v>
      </c>
      <c r="K227" s="323">
        <v>48</v>
      </c>
      <c r="L227" s="323">
        <v>49</v>
      </c>
      <c r="M227" s="323">
        <v>49</v>
      </c>
      <c r="N227" s="323">
        <v>50</v>
      </c>
      <c r="O227" s="323">
        <v>51</v>
      </c>
      <c r="P227" s="323">
        <v>52</v>
      </c>
      <c r="Q227" s="323">
        <v>52</v>
      </c>
      <c r="R227" s="323">
        <v>52</v>
      </c>
      <c r="S227" s="323">
        <v>52</v>
      </c>
      <c r="T227" s="323">
        <v>52</v>
      </c>
      <c r="U227" s="323">
        <v>52</v>
      </c>
      <c r="V227" s="323">
        <v>51</v>
      </c>
      <c r="W227" s="322"/>
    </row>
    <row r="228" spans="1:23" ht="22.9" customHeight="1">
      <c r="F228" s="321"/>
      <c r="G228" s="306"/>
      <c r="H228" s="306" t="s">
        <v>444</v>
      </c>
      <c r="I228" s="320" t="s">
        <v>443</v>
      </c>
      <c r="J228" s="319"/>
      <c r="K228" s="319"/>
      <c r="L228" s="319"/>
      <c r="M228" s="319"/>
      <c r="N228" s="319"/>
      <c r="O228" s="319"/>
      <c r="P228" s="319"/>
      <c r="Q228" s="319"/>
      <c r="R228" s="319"/>
      <c r="S228" s="319"/>
      <c r="T228" s="319"/>
      <c r="U228" s="319"/>
      <c r="V228" s="319"/>
      <c r="W228" s="306"/>
    </row>
    <row r="229" spans="1:23" s="317" customFormat="1" ht="15" customHeight="1">
      <c r="A229" s="318" t="s">
        <v>437</v>
      </c>
      <c r="B229" s="318" t="s">
        <v>436</v>
      </c>
      <c r="C229" s="318" t="s">
        <v>435</v>
      </c>
      <c r="D229" s="318" t="s">
        <v>434</v>
      </c>
      <c r="E229" s="318"/>
      <c r="F229" s="314"/>
      <c r="G229" s="311"/>
      <c r="H229" s="311" t="s">
        <v>442</v>
      </c>
      <c r="I229" s="313" t="s">
        <v>441</v>
      </c>
      <c r="J229" s="312">
        <v>7928</v>
      </c>
      <c r="K229" s="312">
        <v>7922</v>
      </c>
      <c r="L229" s="312">
        <v>7917</v>
      </c>
      <c r="M229" s="312">
        <v>7920</v>
      </c>
      <c r="N229" s="312">
        <v>7907</v>
      </c>
      <c r="O229" s="312">
        <v>7897</v>
      </c>
      <c r="P229" s="312">
        <v>7894</v>
      </c>
      <c r="Q229" s="312">
        <v>7881</v>
      </c>
      <c r="R229" s="312">
        <v>7874</v>
      </c>
      <c r="S229" s="312">
        <v>7873</v>
      </c>
      <c r="T229" s="312">
        <v>7872</v>
      </c>
      <c r="U229" s="312">
        <v>7851</v>
      </c>
      <c r="V229" s="312">
        <v>7847</v>
      </c>
      <c r="W229" s="311"/>
    </row>
    <row r="230" spans="1:23" s="310" customFormat="1" ht="15" customHeight="1">
      <c r="A230" s="315" t="s">
        <v>437</v>
      </c>
      <c r="B230" s="315" t="s">
        <v>436</v>
      </c>
      <c r="C230" s="315" t="s">
        <v>435</v>
      </c>
      <c r="D230" s="315" t="s">
        <v>434</v>
      </c>
      <c r="E230" s="315"/>
      <c r="F230" s="314"/>
      <c r="G230" s="311"/>
      <c r="H230" s="311" t="s">
        <v>440</v>
      </c>
      <c r="I230" s="316"/>
      <c r="J230" s="312">
        <v>38468</v>
      </c>
      <c r="K230" s="312">
        <v>38420</v>
      </c>
      <c r="L230" s="312">
        <v>38369</v>
      </c>
      <c r="M230" s="312">
        <v>38374</v>
      </c>
      <c r="N230" s="312">
        <v>38254</v>
      </c>
      <c r="O230" s="312">
        <v>38184</v>
      </c>
      <c r="P230" s="312">
        <v>38128</v>
      </c>
      <c r="Q230" s="312">
        <v>38070</v>
      </c>
      <c r="R230" s="312">
        <v>38032</v>
      </c>
      <c r="S230" s="312">
        <v>38009</v>
      </c>
      <c r="T230" s="312">
        <v>37980</v>
      </c>
      <c r="U230" s="312">
        <v>37902</v>
      </c>
      <c r="V230" s="312">
        <v>37847</v>
      </c>
      <c r="W230" s="311"/>
    </row>
    <row r="231" spans="1:23" s="310" customFormat="1" ht="15" customHeight="1">
      <c r="A231" s="315" t="s">
        <v>437</v>
      </c>
      <c r="B231" s="315" t="s">
        <v>436</v>
      </c>
      <c r="C231" s="315" t="s">
        <v>435</v>
      </c>
      <c r="D231" s="315" t="s">
        <v>434</v>
      </c>
      <c r="E231" s="315"/>
      <c r="F231" s="314"/>
      <c r="G231" s="311"/>
      <c r="H231" s="311" t="s">
        <v>439</v>
      </c>
      <c r="I231" s="313" t="s">
        <v>432</v>
      </c>
      <c r="J231" s="312">
        <v>18122</v>
      </c>
      <c r="K231" s="312">
        <v>18169</v>
      </c>
      <c r="L231" s="312">
        <v>18212</v>
      </c>
      <c r="M231" s="312">
        <v>18236</v>
      </c>
      <c r="N231" s="312">
        <v>18320</v>
      </c>
      <c r="O231" s="312">
        <v>18373</v>
      </c>
      <c r="P231" s="312">
        <v>18429</v>
      </c>
      <c r="Q231" s="312">
        <v>18475</v>
      </c>
      <c r="R231" s="312">
        <v>18515</v>
      </c>
      <c r="S231" s="312">
        <v>18553</v>
      </c>
      <c r="T231" s="312">
        <v>18599</v>
      </c>
      <c r="U231" s="312">
        <v>18647</v>
      </c>
      <c r="V231" s="312">
        <v>18697</v>
      </c>
      <c r="W231" s="311"/>
    </row>
    <row r="232" spans="1:23" s="310" customFormat="1" ht="15" customHeight="1">
      <c r="A232" s="315" t="s">
        <v>437</v>
      </c>
      <c r="B232" s="315" t="s">
        <v>436</v>
      </c>
      <c r="C232" s="315" t="s">
        <v>435</v>
      </c>
      <c r="D232" s="315" t="s">
        <v>434</v>
      </c>
      <c r="E232" s="315"/>
      <c r="F232" s="314"/>
      <c r="G232" s="311"/>
      <c r="H232" s="311" t="s">
        <v>438</v>
      </c>
      <c r="I232" s="313" t="s">
        <v>432</v>
      </c>
      <c r="J232" s="312">
        <v>9589</v>
      </c>
      <c r="K232" s="312">
        <v>9601</v>
      </c>
      <c r="L232" s="312">
        <v>9612</v>
      </c>
      <c r="M232" s="312">
        <v>9609</v>
      </c>
      <c r="N232" s="312">
        <v>9653</v>
      </c>
      <c r="O232" s="312">
        <v>9675</v>
      </c>
      <c r="P232" s="312">
        <v>9700</v>
      </c>
      <c r="Q232" s="312">
        <v>9708</v>
      </c>
      <c r="R232" s="312">
        <v>9713</v>
      </c>
      <c r="S232" s="312">
        <v>9719</v>
      </c>
      <c r="T232" s="312">
        <v>9730</v>
      </c>
      <c r="U232" s="312">
        <v>9744</v>
      </c>
      <c r="V232" s="312">
        <v>9761</v>
      </c>
      <c r="W232" s="311"/>
    </row>
    <row r="233" spans="1:23" s="310" customFormat="1" ht="15" customHeight="1">
      <c r="A233" s="315" t="s">
        <v>437</v>
      </c>
      <c r="B233" s="315" t="s">
        <v>436</v>
      </c>
      <c r="C233" s="315" t="s">
        <v>435</v>
      </c>
      <c r="D233" s="315" t="s">
        <v>434</v>
      </c>
      <c r="E233" s="315"/>
      <c r="F233" s="314"/>
      <c r="G233" s="311"/>
      <c r="H233" s="311" t="s">
        <v>433</v>
      </c>
      <c r="I233" s="313" t="s">
        <v>432</v>
      </c>
      <c r="J233" s="312">
        <v>3208</v>
      </c>
      <c r="K233" s="312">
        <v>3223</v>
      </c>
      <c r="L233" s="312">
        <v>3236</v>
      </c>
      <c r="M233" s="312">
        <v>3238</v>
      </c>
      <c r="N233" s="312">
        <v>3267</v>
      </c>
      <c r="O233" s="312">
        <v>3287</v>
      </c>
      <c r="P233" s="312">
        <v>3316</v>
      </c>
      <c r="Q233" s="312">
        <v>3322</v>
      </c>
      <c r="R233" s="312">
        <v>3327</v>
      </c>
      <c r="S233" s="312">
        <v>3332</v>
      </c>
      <c r="T233" s="312">
        <v>3340</v>
      </c>
      <c r="U233" s="312">
        <v>3349</v>
      </c>
      <c r="V233" s="312">
        <v>3359</v>
      </c>
      <c r="W233" s="311"/>
    </row>
    <row r="234" spans="1:23" ht="5.25" customHeight="1">
      <c r="G234" s="306"/>
      <c r="H234" s="308"/>
      <c r="I234" s="309"/>
      <c r="J234" s="308"/>
      <c r="K234" s="308"/>
      <c r="L234" s="308"/>
      <c r="M234" s="308"/>
      <c r="N234" s="308"/>
      <c r="O234" s="308"/>
      <c r="P234" s="308"/>
      <c r="Q234" s="308"/>
      <c r="R234" s="308"/>
      <c r="S234" s="308"/>
      <c r="T234" s="308"/>
      <c r="U234" s="308"/>
      <c r="V234" s="308"/>
      <c r="W234" s="306"/>
    </row>
    <row r="235" spans="1:23" ht="5.25" customHeight="1">
      <c r="F235" s="306"/>
      <c r="G235" s="306"/>
      <c r="H235" s="306"/>
      <c r="I235" s="306"/>
      <c r="J235" s="306"/>
      <c r="K235" s="306"/>
      <c r="L235" s="306"/>
      <c r="M235" s="306"/>
      <c r="N235" s="306"/>
      <c r="O235" s="306"/>
      <c r="P235" s="306"/>
      <c r="Q235" s="306"/>
      <c r="R235" s="306"/>
      <c r="S235" s="306"/>
      <c r="T235" s="306"/>
      <c r="U235" s="306"/>
      <c r="V235" s="306"/>
      <c r="W235" s="306"/>
    </row>
    <row r="236" spans="1:23" ht="6.6" customHeight="1">
      <c r="F236" s="307"/>
      <c r="G236" s="306"/>
      <c r="H236" s="306"/>
      <c r="I236" s="306"/>
      <c r="J236" s="306"/>
      <c r="K236" s="306"/>
      <c r="L236" s="306"/>
      <c r="M236" s="306"/>
      <c r="N236" s="306"/>
      <c r="O236" s="306" t="s">
        <v>431</v>
      </c>
      <c r="P236" s="306"/>
      <c r="Q236" s="306"/>
      <c r="R236" s="306"/>
      <c r="S236" s="306"/>
      <c r="T236" s="306"/>
      <c r="U236" s="306"/>
      <c r="V236" s="306"/>
      <c r="W236" s="306"/>
    </row>
  </sheetData>
  <phoneticPr fontId="40"/>
  <pageMargins left="0.78740157480314965" right="0" top="0.78740157480314965" bottom="0" header="0.51181102362204722" footer="0.26"/>
  <pageSetup paperSize="9" scale="65" pageOrder="overThenDown" orientation="portrait" r:id="rId1"/>
  <headerFooter alignWithMargins="0"/>
  <rowBreaks count="3" manualBreakCount="3">
    <brk id="80" max="16383" man="1"/>
    <brk id="158" max="16383" man="1"/>
    <brk id="236" max="16383" man="1"/>
  </rowBreaks>
  <colBreaks count="2" manualBreakCount="2">
    <brk id="14" max="1048575" man="1"/>
    <brk id="23"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119</v>
      </c>
    </row>
    <row r="2" spans="1:11" ht="13.5" customHeight="1">
      <c r="A2" s="18" t="s">
        <v>120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127094.745</v>
      </c>
      <c r="C4" s="25">
        <v>61841.737999999998</v>
      </c>
      <c r="D4" s="25">
        <v>65253.006999999998</v>
      </c>
      <c r="E4" s="18"/>
      <c r="F4" s="18"/>
      <c r="G4" s="24"/>
      <c r="H4" s="25"/>
      <c r="I4" s="25"/>
      <c r="J4" s="18"/>
      <c r="K4" s="18"/>
    </row>
    <row r="5" spans="1:11" ht="20.25" customHeight="1">
      <c r="A5" s="26">
        <v>0</v>
      </c>
      <c r="B5" s="24">
        <v>960.8</v>
      </c>
      <c r="C5" s="25">
        <v>490.55099999999999</v>
      </c>
      <c r="D5" s="25">
        <v>470.24900000000002</v>
      </c>
      <c r="E5" s="18"/>
      <c r="F5" s="26">
        <v>55</v>
      </c>
      <c r="G5" s="24">
        <v>1525.2550000000001</v>
      </c>
      <c r="H5" s="25">
        <v>761.798</v>
      </c>
      <c r="I5" s="25">
        <v>763.45699999999999</v>
      </c>
      <c r="J5" s="18"/>
      <c r="K5" s="18"/>
    </row>
    <row r="6" spans="1:11" ht="13.5" customHeight="1">
      <c r="A6" s="26">
        <v>1</v>
      </c>
      <c r="B6" s="24">
        <v>973.94100000000003</v>
      </c>
      <c r="C6" s="25">
        <v>498.72300000000001</v>
      </c>
      <c r="D6" s="25">
        <v>475.21800000000002</v>
      </c>
      <c r="E6" s="18"/>
      <c r="F6" s="26">
        <v>56</v>
      </c>
      <c r="G6" s="24">
        <v>1553.5809999999999</v>
      </c>
      <c r="H6" s="25">
        <v>775.505</v>
      </c>
      <c r="I6" s="25">
        <v>778.07600000000002</v>
      </c>
      <c r="J6" s="18"/>
      <c r="K6" s="18"/>
    </row>
    <row r="7" spans="1:11" ht="13.5" customHeight="1">
      <c r="A7" s="26">
        <v>2</v>
      </c>
      <c r="B7" s="24">
        <v>1010.427</v>
      </c>
      <c r="C7" s="25">
        <v>516.32000000000005</v>
      </c>
      <c r="D7" s="25">
        <v>494.10700000000003</v>
      </c>
      <c r="E7" s="18"/>
      <c r="F7" s="26">
        <v>57</v>
      </c>
      <c r="G7" s="24">
        <v>1511.0709999999999</v>
      </c>
      <c r="H7" s="25">
        <v>751.70100000000002</v>
      </c>
      <c r="I7" s="25">
        <v>759.37</v>
      </c>
      <c r="J7" s="18"/>
      <c r="K7" s="18"/>
    </row>
    <row r="8" spans="1:11" ht="13.5" customHeight="1">
      <c r="A8" s="26">
        <v>3</v>
      </c>
      <c r="B8" s="24">
        <v>1016.484</v>
      </c>
      <c r="C8" s="25">
        <v>519.86699999999996</v>
      </c>
      <c r="D8" s="25">
        <v>496.61700000000002</v>
      </c>
      <c r="E8" s="18"/>
      <c r="F8" s="26">
        <v>58</v>
      </c>
      <c r="G8" s="24">
        <v>1468.374</v>
      </c>
      <c r="H8" s="25">
        <v>729.72299999999996</v>
      </c>
      <c r="I8" s="25">
        <v>738.65099999999995</v>
      </c>
      <c r="J8" s="18"/>
      <c r="K8" s="18"/>
    </row>
    <row r="9" spans="1:11" ht="13.5" customHeight="1">
      <c r="A9" s="26">
        <v>4</v>
      </c>
      <c r="B9" s="24">
        <v>1044.5650000000001</v>
      </c>
      <c r="C9" s="25">
        <v>535.28099999999995</v>
      </c>
      <c r="D9" s="25">
        <v>509.28399999999999</v>
      </c>
      <c r="E9" s="18"/>
      <c r="F9" s="26">
        <v>59</v>
      </c>
      <c r="G9" s="24">
        <v>1542.74</v>
      </c>
      <c r="H9" s="25">
        <v>765.327</v>
      </c>
      <c r="I9" s="25">
        <v>777.41300000000001</v>
      </c>
      <c r="J9" s="18"/>
      <c r="K9" s="18"/>
    </row>
    <row r="10" spans="1:11" ht="20.25" customHeight="1">
      <c r="A10" s="26">
        <v>5</v>
      </c>
      <c r="B10" s="24">
        <v>1047.7829999999999</v>
      </c>
      <c r="C10" s="25">
        <v>537.30100000000004</v>
      </c>
      <c r="D10" s="25">
        <v>510.48200000000003</v>
      </c>
      <c r="E10" s="18"/>
      <c r="F10" s="26">
        <v>60</v>
      </c>
      <c r="G10" s="24">
        <v>1593.818</v>
      </c>
      <c r="H10" s="25">
        <v>790.29600000000005</v>
      </c>
      <c r="I10" s="25">
        <v>803.52200000000005</v>
      </c>
      <c r="J10" s="18"/>
      <c r="K10" s="18"/>
    </row>
    <row r="11" spans="1:11" ht="13.5" customHeight="1">
      <c r="A11" s="26">
        <v>6</v>
      </c>
      <c r="B11" s="24">
        <v>1058.5830000000001</v>
      </c>
      <c r="C11" s="25">
        <v>542.37099999999998</v>
      </c>
      <c r="D11" s="25">
        <v>516.21199999999999</v>
      </c>
      <c r="E11" s="18"/>
      <c r="F11" s="26">
        <v>61</v>
      </c>
      <c r="G11" s="24">
        <v>1592.201</v>
      </c>
      <c r="H11" s="25">
        <v>787.01300000000003</v>
      </c>
      <c r="I11" s="25">
        <v>805.18799999999999</v>
      </c>
      <c r="J11" s="18"/>
      <c r="K11" s="18"/>
    </row>
    <row r="12" spans="1:11" ht="13.5" customHeight="1">
      <c r="A12" s="26">
        <v>7</v>
      </c>
      <c r="B12" s="24">
        <v>1078.9739999999999</v>
      </c>
      <c r="C12" s="25">
        <v>552.58000000000004</v>
      </c>
      <c r="D12" s="25">
        <v>526.39400000000001</v>
      </c>
      <c r="E12" s="18"/>
      <c r="F12" s="26">
        <v>62</v>
      </c>
      <c r="G12" s="24">
        <v>1690.8389999999999</v>
      </c>
      <c r="H12" s="25">
        <v>831.81299999999999</v>
      </c>
      <c r="I12" s="25">
        <v>859.02599999999995</v>
      </c>
      <c r="J12" s="18"/>
      <c r="K12" s="18"/>
    </row>
    <row r="13" spans="1:11" ht="13.5" customHeight="1">
      <c r="A13" s="26">
        <v>8</v>
      </c>
      <c r="B13" s="24">
        <v>1070.8510000000001</v>
      </c>
      <c r="C13" s="25">
        <v>548.66300000000001</v>
      </c>
      <c r="D13" s="25">
        <v>522.18799999999999</v>
      </c>
      <c r="E13" s="18"/>
      <c r="F13" s="26">
        <v>63</v>
      </c>
      <c r="G13" s="24">
        <v>1787.096</v>
      </c>
      <c r="H13" s="25">
        <v>876.53899999999999</v>
      </c>
      <c r="I13" s="25">
        <v>910.55700000000002</v>
      </c>
      <c r="J13" s="18"/>
      <c r="K13" s="18"/>
    </row>
    <row r="14" spans="1:11" ht="13.5" customHeight="1">
      <c r="A14" s="26">
        <v>9</v>
      </c>
      <c r="B14" s="24">
        <v>1062.97</v>
      </c>
      <c r="C14" s="25">
        <v>543.9</v>
      </c>
      <c r="D14" s="25">
        <v>519.07000000000005</v>
      </c>
      <c r="E14" s="18"/>
      <c r="F14" s="26">
        <v>64</v>
      </c>
      <c r="G14" s="24">
        <v>1888.4469999999999</v>
      </c>
      <c r="H14" s="25">
        <v>924.29200000000003</v>
      </c>
      <c r="I14" s="25">
        <v>964.15499999999997</v>
      </c>
      <c r="J14" s="18"/>
      <c r="K14" s="18"/>
    </row>
    <row r="15" spans="1:11" ht="20.25" customHeight="1">
      <c r="A15" s="26">
        <v>10</v>
      </c>
      <c r="B15" s="24">
        <v>1064.9169999999999</v>
      </c>
      <c r="C15" s="25">
        <v>545.16600000000005</v>
      </c>
      <c r="D15" s="25">
        <v>519.75099999999998</v>
      </c>
      <c r="E15" s="18"/>
      <c r="F15" s="26">
        <v>65</v>
      </c>
      <c r="G15" s="24">
        <v>2022.817</v>
      </c>
      <c r="H15" s="25">
        <v>985.83399999999995</v>
      </c>
      <c r="I15" s="25">
        <v>1036.9829999999999</v>
      </c>
      <c r="J15" s="18"/>
      <c r="K15" s="18"/>
    </row>
    <row r="16" spans="1:11" ht="13.5" customHeight="1">
      <c r="A16" s="26">
        <v>11</v>
      </c>
      <c r="B16" s="24">
        <v>1102.903</v>
      </c>
      <c r="C16" s="25">
        <v>564.01</v>
      </c>
      <c r="D16" s="25">
        <v>538.89300000000003</v>
      </c>
      <c r="E16" s="18"/>
      <c r="F16" s="26">
        <v>66</v>
      </c>
      <c r="G16" s="24">
        <v>2209.8339999999998</v>
      </c>
      <c r="H16" s="25">
        <v>1073.374</v>
      </c>
      <c r="I16" s="25">
        <v>1136.46</v>
      </c>
      <c r="J16" s="18"/>
      <c r="K16" s="18"/>
    </row>
    <row r="17" spans="1:11" ht="13.5" customHeight="1">
      <c r="A17" s="26">
        <v>12</v>
      </c>
      <c r="B17" s="24">
        <v>1122.6420000000001</v>
      </c>
      <c r="C17" s="25">
        <v>575.39400000000001</v>
      </c>
      <c r="D17" s="25">
        <v>547.24800000000005</v>
      </c>
      <c r="E17" s="18"/>
      <c r="F17" s="26">
        <v>67</v>
      </c>
      <c r="G17" s="24">
        <v>2182.4630000000002</v>
      </c>
      <c r="H17" s="25">
        <v>1055.6110000000001</v>
      </c>
      <c r="I17" s="25">
        <v>1126.8520000000001</v>
      </c>
      <c r="J17" s="18"/>
      <c r="K17" s="18"/>
    </row>
    <row r="18" spans="1:11" ht="13.5" customHeight="1">
      <c r="A18" s="26">
        <v>13</v>
      </c>
      <c r="B18" s="24">
        <v>1156.4860000000001</v>
      </c>
      <c r="C18" s="25">
        <v>592.76599999999996</v>
      </c>
      <c r="D18" s="25">
        <v>563.72</v>
      </c>
      <c r="E18" s="18"/>
      <c r="F18" s="26">
        <v>68</v>
      </c>
      <c r="G18" s="24">
        <v>2062.4</v>
      </c>
      <c r="H18" s="25">
        <v>995.80799999999999</v>
      </c>
      <c r="I18" s="25">
        <v>1066.5920000000001</v>
      </c>
      <c r="J18" s="18"/>
      <c r="K18" s="18"/>
    </row>
    <row r="19" spans="1:11" ht="13.5" customHeight="1">
      <c r="A19" s="26">
        <v>14</v>
      </c>
      <c r="B19" s="24">
        <v>1172.8920000000001</v>
      </c>
      <c r="C19" s="25">
        <v>601.553</v>
      </c>
      <c r="D19" s="25">
        <v>571.33900000000006</v>
      </c>
      <c r="E19" s="18"/>
      <c r="F19" s="26">
        <v>69</v>
      </c>
      <c r="G19" s="24">
        <v>1281.671</v>
      </c>
      <c r="H19" s="25">
        <v>612.33699999999999</v>
      </c>
      <c r="I19" s="25">
        <v>669.33399999999995</v>
      </c>
      <c r="J19" s="18"/>
      <c r="K19" s="18"/>
    </row>
    <row r="20" spans="1:11" ht="20.25" customHeight="1">
      <c r="A20" s="26">
        <v>15</v>
      </c>
      <c r="B20" s="24">
        <v>1200.617</v>
      </c>
      <c r="C20" s="25">
        <v>618.07899999999995</v>
      </c>
      <c r="D20" s="25">
        <v>582.53800000000001</v>
      </c>
      <c r="E20" s="18"/>
      <c r="F20" s="26">
        <v>70</v>
      </c>
      <c r="G20" s="24">
        <v>1367.4059999999999</v>
      </c>
      <c r="H20" s="25">
        <v>645.05499999999995</v>
      </c>
      <c r="I20" s="25">
        <v>722.351</v>
      </c>
      <c r="J20" s="18"/>
      <c r="K20" s="18"/>
    </row>
    <row r="21" spans="1:11" ht="13.5" customHeight="1">
      <c r="A21" s="26">
        <v>16</v>
      </c>
      <c r="B21" s="24">
        <v>1202.0170000000001</v>
      </c>
      <c r="C21" s="25">
        <v>617.95299999999997</v>
      </c>
      <c r="D21" s="25">
        <v>584.06399999999996</v>
      </c>
      <c r="E21" s="18"/>
      <c r="F21" s="26">
        <v>71</v>
      </c>
      <c r="G21" s="24">
        <v>1653.9079999999999</v>
      </c>
      <c r="H21" s="25">
        <v>774.78599999999994</v>
      </c>
      <c r="I21" s="25">
        <v>879.12199999999996</v>
      </c>
      <c r="J21" s="18"/>
      <c r="K21" s="18"/>
    </row>
    <row r="22" spans="1:11" ht="13.5" customHeight="1">
      <c r="A22" s="26">
        <v>17</v>
      </c>
      <c r="B22" s="24">
        <v>1220.0119999999999</v>
      </c>
      <c r="C22" s="25">
        <v>627.50900000000001</v>
      </c>
      <c r="D22" s="25">
        <v>592.50300000000004</v>
      </c>
      <c r="E22" s="18"/>
      <c r="F22" s="26">
        <v>72</v>
      </c>
      <c r="G22" s="24">
        <v>1589.222</v>
      </c>
      <c r="H22" s="25">
        <v>740.75300000000004</v>
      </c>
      <c r="I22" s="25">
        <v>848.46900000000005</v>
      </c>
      <c r="J22" s="18"/>
      <c r="K22" s="18"/>
    </row>
    <row r="23" spans="1:11" ht="13.5" customHeight="1">
      <c r="A23" s="26">
        <v>18</v>
      </c>
      <c r="B23" s="24">
        <v>1217.9739999999999</v>
      </c>
      <c r="C23" s="25">
        <v>624.91399999999999</v>
      </c>
      <c r="D23" s="25">
        <v>593.05999999999995</v>
      </c>
      <c r="E23" s="18"/>
      <c r="F23" s="26">
        <v>73</v>
      </c>
      <c r="G23" s="24">
        <v>1619.095</v>
      </c>
      <c r="H23" s="25">
        <v>748.83399999999995</v>
      </c>
      <c r="I23" s="25">
        <v>870.26099999999997</v>
      </c>
      <c r="J23" s="18"/>
      <c r="K23" s="18"/>
    </row>
    <row r="24" spans="1:11" ht="13.5" customHeight="1">
      <c r="A24" s="26">
        <v>19</v>
      </c>
      <c r="B24" s="24">
        <v>1213.7940000000001</v>
      </c>
      <c r="C24" s="25">
        <v>623.93399999999997</v>
      </c>
      <c r="D24" s="25">
        <v>589.86</v>
      </c>
      <c r="E24" s="18"/>
      <c r="F24" s="26">
        <v>74</v>
      </c>
      <c r="G24" s="24">
        <v>1556.9159999999999</v>
      </c>
      <c r="H24" s="25">
        <v>715.27099999999996</v>
      </c>
      <c r="I24" s="25">
        <v>841.64499999999998</v>
      </c>
      <c r="J24" s="18"/>
      <c r="K24" s="18"/>
    </row>
    <row r="25" spans="1:11" ht="20.25" customHeight="1">
      <c r="A25" s="26">
        <v>20</v>
      </c>
      <c r="B25" s="24">
        <v>1231.415</v>
      </c>
      <c r="C25" s="25">
        <v>631.95699999999999</v>
      </c>
      <c r="D25" s="25">
        <v>599.45799999999997</v>
      </c>
      <c r="E25" s="18"/>
      <c r="F25" s="26">
        <v>75</v>
      </c>
      <c r="G25" s="24">
        <v>1396.796</v>
      </c>
      <c r="H25" s="25">
        <v>635.37900000000002</v>
      </c>
      <c r="I25" s="25">
        <v>761.41700000000003</v>
      </c>
      <c r="J25" s="18"/>
      <c r="K25" s="18"/>
    </row>
    <row r="26" spans="1:11" ht="13.5" customHeight="1">
      <c r="A26" s="26">
        <v>21</v>
      </c>
      <c r="B26" s="24">
        <v>1224.2470000000001</v>
      </c>
      <c r="C26" s="25">
        <v>628.22900000000004</v>
      </c>
      <c r="D26" s="25">
        <v>596.01800000000003</v>
      </c>
      <c r="E26" s="18"/>
      <c r="F26" s="26">
        <v>76</v>
      </c>
      <c r="G26" s="24">
        <v>1198.4090000000001</v>
      </c>
      <c r="H26" s="25">
        <v>539.59699999999998</v>
      </c>
      <c r="I26" s="25">
        <v>658.81200000000001</v>
      </c>
      <c r="J26" s="18"/>
      <c r="K26" s="18"/>
    </row>
    <row r="27" spans="1:11" ht="13.5" customHeight="1">
      <c r="A27" s="26">
        <v>22</v>
      </c>
      <c r="B27" s="24">
        <v>1200.71</v>
      </c>
      <c r="C27" s="25">
        <v>615.48400000000004</v>
      </c>
      <c r="D27" s="25">
        <v>585.226</v>
      </c>
      <c r="E27" s="18"/>
      <c r="F27" s="26">
        <v>77</v>
      </c>
      <c r="G27" s="24">
        <v>1257.1590000000001</v>
      </c>
      <c r="H27" s="25">
        <v>556.89599999999996</v>
      </c>
      <c r="I27" s="25">
        <v>700.26300000000003</v>
      </c>
      <c r="J27" s="18"/>
      <c r="K27" s="18"/>
    </row>
    <row r="28" spans="1:11" ht="13.5" customHeight="1">
      <c r="A28" s="26">
        <v>23</v>
      </c>
      <c r="B28" s="24">
        <v>1218.681</v>
      </c>
      <c r="C28" s="25">
        <v>624.46400000000006</v>
      </c>
      <c r="D28" s="25">
        <v>594.21699999999998</v>
      </c>
      <c r="E28" s="18"/>
      <c r="F28" s="26">
        <v>78</v>
      </c>
      <c r="G28" s="24">
        <v>1264.5170000000001</v>
      </c>
      <c r="H28" s="25">
        <v>553.01099999999997</v>
      </c>
      <c r="I28" s="25">
        <v>711.50599999999997</v>
      </c>
      <c r="J28" s="18"/>
      <c r="K28" s="18"/>
    </row>
    <row r="29" spans="1:11" ht="13.5" customHeight="1">
      <c r="A29" s="26">
        <v>24</v>
      </c>
      <c r="B29" s="24">
        <v>1215.671</v>
      </c>
      <c r="C29" s="25">
        <v>622.01099999999997</v>
      </c>
      <c r="D29" s="25">
        <v>593.66</v>
      </c>
      <c r="E29" s="18"/>
      <c r="F29" s="26">
        <v>79</v>
      </c>
      <c r="G29" s="24">
        <v>1236.6220000000001</v>
      </c>
      <c r="H29" s="25">
        <v>532.11800000000005</v>
      </c>
      <c r="I29" s="25">
        <v>704.50400000000002</v>
      </c>
      <c r="J29" s="18"/>
      <c r="K29" s="18"/>
    </row>
    <row r="30" spans="1:11" ht="20.25" customHeight="1">
      <c r="A30" s="26">
        <v>25</v>
      </c>
      <c r="B30" s="24">
        <v>1238.6300000000001</v>
      </c>
      <c r="C30" s="25">
        <v>632.46600000000001</v>
      </c>
      <c r="D30" s="25">
        <v>606.16399999999999</v>
      </c>
      <c r="E30" s="18"/>
      <c r="F30" s="26">
        <v>80</v>
      </c>
      <c r="G30" s="24">
        <v>1148.1790000000001</v>
      </c>
      <c r="H30" s="25">
        <v>482.78699999999998</v>
      </c>
      <c r="I30" s="25">
        <v>665.39200000000005</v>
      </c>
      <c r="J30" s="18"/>
      <c r="K30" s="18"/>
    </row>
    <row r="31" spans="1:11" ht="13.5" customHeight="1">
      <c r="A31" s="26">
        <v>26</v>
      </c>
      <c r="B31" s="24">
        <v>1268.0809999999999</v>
      </c>
      <c r="C31" s="25">
        <v>647.35599999999999</v>
      </c>
      <c r="D31" s="25">
        <v>620.72500000000002</v>
      </c>
      <c r="E31" s="18"/>
      <c r="F31" s="26">
        <v>81</v>
      </c>
      <c r="G31" s="24">
        <v>1052.163</v>
      </c>
      <c r="H31" s="25">
        <v>431.91399999999999</v>
      </c>
      <c r="I31" s="25">
        <v>620.24900000000002</v>
      </c>
      <c r="J31" s="18"/>
      <c r="K31" s="18"/>
    </row>
    <row r="32" spans="1:11" ht="13.5" customHeight="1">
      <c r="A32" s="26">
        <v>27</v>
      </c>
      <c r="B32" s="24">
        <v>1309.6669999999999</v>
      </c>
      <c r="C32" s="25">
        <v>668.94399999999996</v>
      </c>
      <c r="D32" s="25">
        <v>640.72299999999996</v>
      </c>
      <c r="E32" s="18"/>
      <c r="F32" s="26">
        <v>82</v>
      </c>
      <c r="G32" s="24">
        <v>1014.711</v>
      </c>
      <c r="H32" s="25">
        <v>405.10500000000002</v>
      </c>
      <c r="I32" s="25">
        <v>609.60599999999999</v>
      </c>
      <c r="J32" s="18"/>
      <c r="K32" s="18"/>
    </row>
    <row r="33" spans="1:11" ht="13.5" customHeight="1">
      <c r="A33" s="26">
        <v>28</v>
      </c>
      <c r="B33" s="24">
        <v>1345.9690000000001</v>
      </c>
      <c r="C33" s="25">
        <v>685.94100000000003</v>
      </c>
      <c r="D33" s="25">
        <v>660.02800000000002</v>
      </c>
      <c r="E33" s="18"/>
      <c r="F33" s="26">
        <v>83</v>
      </c>
      <c r="G33" s="24">
        <v>945.11199999999997</v>
      </c>
      <c r="H33" s="25">
        <v>368.80900000000003</v>
      </c>
      <c r="I33" s="25">
        <v>576.303</v>
      </c>
      <c r="J33" s="18"/>
      <c r="K33" s="18"/>
    </row>
    <row r="34" spans="1:11" ht="13.5" customHeight="1">
      <c r="A34" s="26">
        <v>29</v>
      </c>
      <c r="B34" s="24">
        <v>1370.133</v>
      </c>
      <c r="C34" s="25">
        <v>698.58600000000001</v>
      </c>
      <c r="D34" s="25">
        <v>671.54700000000003</v>
      </c>
      <c r="E34" s="18"/>
      <c r="F34" s="26">
        <v>84</v>
      </c>
      <c r="G34" s="24">
        <v>866.06799999999998</v>
      </c>
      <c r="H34" s="25">
        <v>326.58600000000001</v>
      </c>
      <c r="I34" s="25">
        <v>539.48199999999997</v>
      </c>
      <c r="J34" s="18"/>
      <c r="K34" s="18"/>
    </row>
    <row r="35" spans="1:11" ht="20.25" customHeight="1">
      <c r="A35" s="26">
        <v>30</v>
      </c>
      <c r="B35" s="24">
        <v>1424.394</v>
      </c>
      <c r="C35" s="25">
        <v>723.25300000000004</v>
      </c>
      <c r="D35" s="25">
        <v>701.14099999999996</v>
      </c>
      <c r="E35" s="18"/>
      <c r="F35" s="26">
        <v>85</v>
      </c>
      <c r="G35" s="24">
        <v>770.952</v>
      </c>
      <c r="H35" s="25">
        <v>280.80900000000003</v>
      </c>
      <c r="I35" s="25">
        <v>490.14299999999997</v>
      </c>
      <c r="J35" s="18"/>
      <c r="K35" s="18"/>
    </row>
    <row r="36" spans="1:11" ht="13.5" customHeight="1">
      <c r="A36" s="26">
        <v>31</v>
      </c>
      <c r="B36" s="24">
        <v>1470.748</v>
      </c>
      <c r="C36" s="25">
        <v>745.81</v>
      </c>
      <c r="D36" s="25">
        <v>724.93799999999999</v>
      </c>
      <c r="E36" s="18"/>
      <c r="F36" s="26">
        <v>86</v>
      </c>
      <c r="G36" s="24">
        <v>704.36400000000003</v>
      </c>
      <c r="H36" s="25">
        <v>245.774</v>
      </c>
      <c r="I36" s="25">
        <v>458.59</v>
      </c>
      <c r="J36" s="18"/>
      <c r="K36" s="18"/>
    </row>
    <row r="37" spans="1:11" ht="13.5" customHeight="1">
      <c r="A37" s="26">
        <v>32</v>
      </c>
      <c r="B37" s="24">
        <v>1493.0119999999999</v>
      </c>
      <c r="C37" s="25">
        <v>757.46</v>
      </c>
      <c r="D37" s="25">
        <v>735.55200000000002</v>
      </c>
      <c r="E37" s="18"/>
      <c r="F37" s="26">
        <v>87</v>
      </c>
      <c r="G37" s="24">
        <v>632.23400000000004</v>
      </c>
      <c r="H37" s="25">
        <v>212.571</v>
      </c>
      <c r="I37" s="25">
        <v>419.66300000000001</v>
      </c>
      <c r="J37" s="18"/>
      <c r="K37" s="18"/>
    </row>
    <row r="38" spans="1:11" ht="13.5" customHeight="1">
      <c r="A38" s="26">
        <v>33</v>
      </c>
      <c r="B38" s="24">
        <v>1495.585</v>
      </c>
      <c r="C38" s="25">
        <v>757.476</v>
      </c>
      <c r="D38" s="25">
        <v>738.10900000000004</v>
      </c>
      <c r="E38" s="18"/>
      <c r="F38" s="26">
        <v>88</v>
      </c>
      <c r="G38" s="24">
        <v>558.34900000000005</v>
      </c>
      <c r="H38" s="25">
        <v>179.70099999999999</v>
      </c>
      <c r="I38" s="25">
        <v>378.64800000000002</v>
      </c>
      <c r="J38" s="18"/>
      <c r="K38" s="18"/>
    </row>
    <row r="39" spans="1:11" ht="13.5" customHeight="1">
      <c r="A39" s="26">
        <v>34</v>
      </c>
      <c r="B39" s="24">
        <v>1512.396</v>
      </c>
      <c r="C39" s="25">
        <v>767.13400000000001</v>
      </c>
      <c r="D39" s="25">
        <v>745.26199999999994</v>
      </c>
      <c r="E39" s="18"/>
      <c r="F39" s="26">
        <v>89</v>
      </c>
      <c r="G39" s="24">
        <v>490.37700000000001</v>
      </c>
      <c r="H39" s="25">
        <v>149.084</v>
      </c>
      <c r="I39" s="25">
        <v>341.29300000000001</v>
      </c>
      <c r="J39" s="18"/>
      <c r="K39" s="18"/>
    </row>
    <row r="40" spans="1:11" ht="20.25" customHeight="1">
      <c r="A40" s="26">
        <v>35</v>
      </c>
      <c r="B40" s="24">
        <v>1577.825</v>
      </c>
      <c r="C40" s="25">
        <v>799.8</v>
      </c>
      <c r="D40" s="25">
        <v>778.02499999999998</v>
      </c>
      <c r="E40" s="18"/>
      <c r="F40" s="26">
        <v>90</v>
      </c>
      <c r="G40" s="24">
        <v>407.25200000000001</v>
      </c>
      <c r="H40" s="25">
        <v>114.759</v>
      </c>
      <c r="I40" s="25">
        <v>292.49299999999999</v>
      </c>
      <c r="J40" s="18"/>
      <c r="K40" s="18"/>
    </row>
    <row r="41" spans="1:11" ht="13.5" customHeight="1">
      <c r="A41" s="26">
        <v>36</v>
      </c>
      <c r="B41" s="24">
        <v>1619.1980000000001</v>
      </c>
      <c r="C41" s="25">
        <v>821.43</v>
      </c>
      <c r="D41" s="25">
        <v>797.76800000000003</v>
      </c>
      <c r="E41" s="18"/>
      <c r="F41" s="26">
        <v>91</v>
      </c>
      <c r="G41" s="24">
        <v>325.642</v>
      </c>
      <c r="H41" s="25">
        <v>84.805999999999997</v>
      </c>
      <c r="I41" s="25">
        <v>240.83600000000001</v>
      </c>
      <c r="J41" s="18"/>
      <c r="K41" s="18"/>
    </row>
    <row r="42" spans="1:11" ht="13.5" customHeight="1">
      <c r="A42" s="26">
        <v>37</v>
      </c>
      <c r="B42" s="24">
        <v>1682.665</v>
      </c>
      <c r="C42" s="25">
        <v>852.95899999999995</v>
      </c>
      <c r="D42" s="25">
        <v>829.70600000000002</v>
      </c>
      <c r="E42" s="18"/>
      <c r="F42" s="26">
        <v>92</v>
      </c>
      <c r="G42" s="24">
        <v>265.21600000000001</v>
      </c>
      <c r="H42" s="25">
        <v>61.3</v>
      </c>
      <c r="I42" s="25">
        <v>203.916</v>
      </c>
      <c r="J42" s="18"/>
      <c r="K42" s="18"/>
    </row>
    <row r="43" spans="1:11" ht="13.5" customHeight="1">
      <c r="A43" s="26">
        <v>38</v>
      </c>
      <c r="B43" s="24">
        <v>1727.2429999999999</v>
      </c>
      <c r="C43" s="25">
        <v>876.09900000000005</v>
      </c>
      <c r="D43" s="25">
        <v>851.14400000000001</v>
      </c>
      <c r="E43" s="18"/>
      <c r="F43" s="26">
        <v>93</v>
      </c>
      <c r="G43" s="24">
        <v>204.77099999999999</v>
      </c>
      <c r="H43" s="25">
        <v>43.726999999999997</v>
      </c>
      <c r="I43" s="25">
        <v>161.04400000000001</v>
      </c>
      <c r="J43" s="18"/>
      <c r="K43" s="18"/>
    </row>
    <row r="44" spans="1:11" ht="13.5" customHeight="1">
      <c r="A44" s="26">
        <v>39</v>
      </c>
      <c r="B44" s="24">
        <v>1810.38</v>
      </c>
      <c r="C44" s="25">
        <v>918.13599999999997</v>
      </c>
      <c r="D44" s="25">
        <v>892.24400000000003</v>
      </c>
      <c r="E44" s="18"/>
      <c r="F44" s="26">
        <v>94</v>
      </c>
      <c r="G44" s="24">
        <v>159.947</v>
      </c>
      <c r="H44" s="25">
        <v>32.167999999999999</v>
      </c>
      <c r="I44" s="25">
        <v>127.779</v>
      </c>
      <c r="J44" s="18"/>
      <c r="K44" s="18"/>
    </row>
    <row r="45" spans="1:11" ht="20.25" customHeight="1">
      <c r="A45" s="26">
        <v>40</v>
      </c>
      <c r="B45" s="24">
        <v>1890.0319999999999</v>
      </c>
      <c r="C45" s="25">
        <v>958.13</v>
      </c>
      <c r="D45" s="25">
        <v>931.90200000000004</v>
      </c>
      <c r="E45" s="18"/>
      <c r="F45" s="26">
        <v>95</v>
      </c>
      <c r="G45" s="24">
        <v>132.30000000000001</v>
      </c>
      <c r="H45" s="25">
        <v>25.013999999999999</v>
      </c>
      <c r="I45" s="25">
        <v>107.286</v>
      </c>
      <c r="J45" s="18"/>
      <c r="K45" s="18"/>
    </row>
    <row r="46" spans="1:11" ht="13.5" customHeight="1">
      <c r="A46" s="26">
        <v>41</v>
      </c>
      <c r="B46" s="24">
        <v>1994.7760000000001</v>
      </c>
      <c r="C46" s="25">
        <v>1012.511</v>
      </c>
      <c r="D46" s="25">
        <v>982.26499999999999</v>
      </c>
      <c r="E46" s="18"/>
      <c r="F46" s="26">
        <v>96</v>
      </c>
      <c r="G46" s="24">
        <v>82.438999999999993</v>
      </c>
      <c r="H46" s="25">
        <v>14.897</v>
      </c>
      <c r="I46" s="25">
        <v>67.542000000000002</v>
      </c>
      <c r="J46" s="18"/>
      <c r="K46" s="18"/>
    </row>
    <row r="47" spans="1:11" ht="13.5" customHeight="1">
      <c r="A47" s="26">
        <v>42</v>
      </c>
      <c r="B47" s="24">
        <v>2029.444</v>
      </c>
      <c r="C47" s="25">
        <v>1026.356</v>
      </c>
      <c r="D47" s="25">
        <v>1003.088</v>
      </c>
      <c r="E47" s="18"/>
      <c r="F47" s="26">
        <v>97</v>
      </c>
      <c r="G47" s="24">
        <v>64.465000000000003</v>
      </c>
      <c r="H47" s="25">
        <v>10.941000000000001</v>
      </c>
      <c r="I47" s="25">
        <v>53.524000000000001</v>
      </c>
      <c r="J47" s="18"/>
      <c r="K47" s="18"/>
    </row>
    <row r="48" spans="1:11" ht="13.5" customHeight="1">
      <c r="A48" s="26">
        <v>43</v>
      </c>
      <c r="B48" s="24">
        <v>1992.66</v>
      </c>
      <c r="C48" s="25">
        <v>1009.7329999999999</v>
      </c>
      <c r="D48" s="25">
        <v>982.92700000000002</v>
      </c>
      <c r="E48" s="18"/>
      <c r="F48" s="26">
        <v>98</v>
      </c>
      <c r="G48" s="24">
        <v>47.57</v>
      </c>
      <c r="H48" s="25">
        <v>7.5750000000000002</v>
      </c>
      <c r="I48" s="25">
        <v>39.994999999999997</v>
      </c>
      <c r="J48" s="18"/>
      <c r="K48" s="18"/>
    </row>
    <row r="49" spans="1:11" ht="13.5" customHeight="1">
      <c r="A49" s="26">
        <v>44</v>
      </c>
      <c r="B49" s="24">
        <v>1939.681</v>
      </c>
      <c r="C49" s="25">
        <v>980.94200000000001</v>
      </c>
      <c r="D49" s="25">
        <v>958.73900000000003</v>
      </c>
      <c r="E49" s="18"/>
      <c r="F49" s="26">
        <v>99</v>
      </c>
      <c r="G49" s="24">
        <v>34.74</v>
      </c>
      <c r="H49" s="25">
        <v>5.22</v>
      </c>
      <c r="I49" s="25">
        <v>29.52</v>
      </c>
      <c r="J49" s="18"/>
      <c r="K49" s="18"/>
    </row>
    <row r="50" spans="1:11" ht="20.25" customHeight="1">
      <c r="A50" s="26">
        <v>45</v>
      </c>
      <c r="B50" s="24">
        <v>1881.4349999999999</v>
      </c>
      <c r="C50" s="25">
        <v>951.28499999999997</v>
      </c>
      <c r="D50" s="25">
        <v>930.15</v>
      </c>
      <c r="E50" s="18"/>
      <c r="F50" s="26">
        <v>100</v>
      </c>
      <c r="G50" s="24">
        <v>22.451000000000001</v>
      </c>
      <c r="H50" s="25">
        <v>3.2970000000000002</v>
      </c>
      <c r="I50" s="25">
        <v>19.154</v>
      </c>
      <c r="J50" s="18"/>
      <c r="K50" s="18"/>
    </row>
    <row r="51" spans="1:11" ht="13.5" customHeight="1">
      <c r="A51" s="26">
        <v>46</v>
      </c>
      <c r="B51" s="24">
        <v>1852.462</v>
      </c>
      <c r="C51" s="25">
        <v>935.13300000000004</v>
      </c>
      <c r="D51" s="25">
        <v>917.32899999999995</v>
      </c>
      <c r="E51" s="18"/>
      <c r="F51" s="26">
        <v>101</v>
      </c>
      <c r="G51" s="24">
        <v>15.891999999999999</v>
      </c>
      <c r="H51" s="25">
        <v>2.2469999999999999</v>
      </c>
      <c r="I51" s="25">
        <v>13.645</v>
      </c>
      <c r="J51" s="18"/>
      <c r="K51" s="18"/>
    </row>
    <row r="52" spans="1:11" ht="13.5" customHeight="1">
      <c r="A52" s="26">
        <v>47</v>
      </c>
      <c r="B52" s="24">
        <v>1811.5260000000001</v>
      </c>
      <c r="C52" s="25">
        <v>913.75</v>
      </c>
      <c r="D52" s="25">
        <v>897.77599999999995</v>
      </c>
      <c r="E52" s="18"/>
      <c r="F52" s="26">
        <v>102</v>
      </c>
      <c r="G52" s="24">
        <v>10.253</v>
      </c>
      <c r="H52" s="25">
        <v>1.3580000000000001</v>
      </c>
      <c r="I52" s="25">
        <v>8.8949999999999996</v>
      </c>
      <c r="J52" s="18"/>
      <c r="K52" s="18"/>
    </row>
    <row r="53" spans="1:11" ht="13.5" customHeight="1">
      <c r="A53" s="26">
        <v>48</v>
      </c>
      <c r="B53" s="24">
        <v>1808.0909999999999</v>
      </c>
      <c r="C53" s="25">
        <v>912.178</v>
      </c>
      <c r="D53" s="25">
        <v>895.91300000000001</v>
      </c>
      <c r="E53" s="18"/>
      <c r="F53" s="26">
        <v>103</v>
      </c>
      <c r="G53" s="24">
        <v>6.133</v>
      </c>
      <c r="H53" s="25">
        <v>0.73899999999999999</v>
      </c>
      <c r="I53" s="25">
        <v>5.3940000000000001</v>
      </c>
      <c r="J53" s="18"/>
      <c r="K53" s="18"/>
    </row>
    <row r="54" spans="1:11" ht="13.5" customHeight="1">
      <c r="A54" s="26">
        <v>49</v>
      </c>
      <c r="B54" s="24">
        <v>1412.8530000000001</v>
      </c>
      <c r="C54" s="25">
        <v>710.01700000000005</v>
      </c>
      <c r="D54" s="25">
        <v>702.83600000000001</v>
      </c>
      <c r="E54" s="18"/>
      <c r="F54" s="26">
        <v>104</v>
      </c>
      <c r="G54" s="24">
        <v>3.238</v>
      </c>
      <c r="H54" s="25">
        <v>0.36199999999999999</v>
      </c>
      <c r="I54" s="25">
        <v>2.8759999999999999</v>
      </c>
      <c r="J54" s="18"/>
      <c r="K54" s="18"/>
    </row>
    <row r="55" spans="1:11" ht="20.25" customHeight="1">
      <c r="A55" s="26">
        <v>50</v>
      </c>
      <c r="B55" s="24">
        <v>1743.922</v>
      </c>
      <c r="C55" s="25">
        <v>877.08299999999997</v>
      </c>
      <c r="D55" s="25">
        <v>866.83900000000006</v>
      </c>
      <c r="E55" s="18"/>
      <c r="F55" s="23" t="s">
        <v>127</v>
      </c>
      <c r="G55" s="24">
        <v>3.9159999999999999</v>
      </c>
      <c r="H55" s="25">
        <v>0.39200000000000002</v>
      </c>
      <c r="I55" s="25">
        <v>3.524</v>
      </c>
      <c r="J55" s="18"/>
      <c r="K55" s="18"/>
    </row>
    <row r="56" spans="1:11" ht="13.5" customHeight="1">
      <c r="A56" s="26">
        <v>51</v>
      </c>
      <c r="B56" s="24">
        <v>1633.6510000000001</v>
      </c>
      <c r="C56" s="25">
        <v>821.48400000000004</v>
      </c>
      <c r="D56" s="25">
        <v>812.16700000000003</v>
      </c>
      <c r="E56" s="18"/>
      <c r="F56" s="26"/>
      <c r="G56" s="24"/>
      <c r="H56" s="25"/>
      <c r="I56" s="25"/>
      <c r="J56" s="18"/>
      <c r="K56" s="18"/>
    </row>
    <row r="57" spans="1:11" ht="13.5" customHeight="1">
      <c r="A57" s="26">
        <v>52</v>
      </c>
      <c r="B57" s="24">
        <v>1592.1610000000001</v>
      </c>
      <c r="C57" s="25">
        <v>799.49300000000005</v>
      </c>
      <c r="D57" s="25">
        <v>792.66800000000001</v>
      </c>
      <c r="E57" s="18"/>
      <c r="F57" s="26"/>
      <c r="G57" s="24"/>
      <c r="H57" s="25"/>
      <c r="I57" s="25"/>
      <c r="J57" s="18"/>
      <c r="K57" s="18"/>
    </row>
    <row r="58" spans="1:11" ht="13.5" customHeight="1">
      <c r="A58" s="26">
        <v>53</v>
      </c>
      <c r="B58" s="24">
        <v>1539.2280000000001</v>
      </c>
      <c r="C58" s="25">
        <v>772.02599999999995</v>
      </c>
      <c r="D58" s="25">
        <v>767.202</v>
      </c>
      <c r="E58" s="18"/>
      <c r="F58" s="26"/>
      <c r="G58" s="24"/>
      <c r="H58" s="25"/>
      <c r="I58" s="25"/>
      <c r="J58" s="18"/>
      <c r="K58" s="18"/>
    </row>
    <row r="59" spans="1:11" ht="13.5" customHeight="1">
      <c r="A59" s="27">
        <v>54</v>
      </c>
      <c r="B59" s="28">
        <v>1515.15</v>
      </c>
      <c r="C59" s="29">
        <v>759.17399999999998</v>
      </c>
      <c r="D59" s="29">
        <v>755.976</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128</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2159</v>
      </c>
    </row>
    <row r="2" spans="1:11" ht="13.5" customHeight="1">
      <c r="A2" s="18" t="s">
        <v>2160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126837.7</v>
      </c>
      <c r="C4" s="25">
        <v>61702.065000000002</v>
      </c>
      <c r="D4" s="25">
        <v>65135.633999999998</v>
      </c>
      <c r="E4" s="18"/>
      <c r="F4" s="18"/>
      <c r="G4" s="24"/>
      <c r="H4" s="25"/>
      <c r="I4" s="25"/>
      <c r="J4" s="18"/>
      <c r="K4" s="18"/>
    </row>
    <row r="5" spans="1:11" ht="20.25" customHeight="1">
      <c r="A5" s="26">
        <v>0</v>
      </c>
      <c r="B5" s="24">
        <v>997.63599999999997</v>
      </c>
      <c r="C5" s="25">
        <v>511.47500000000002</v>
      </c>
      <c r="D5" s="25">
        <v>486.161</v>
      </c>
      <c r="E5" s="18"/>
      <c r="F5" s="26">
        <v>55</v>
      </c>
      <c r="G5" s="24">
        <v>1510.2159999999999</v>
      </c>
      <c r="H5" s="25">
        <v>755.90499999999997</v>
      </c>
      <c r="I5" s="25">
        <v>754.31100000000004</v>
      </c>
      <c r="J5" s="18"/>
      <c r="K5" s="18"/>
    </row>
    <row r="6" spans="1:11" ht="13.5" customHeight="1">
      <c r="A6" s="26">
        <v>1</v>
      </c>
      <c r="B6" s="24">
        <v>960.19100000000003</v>
      </c>
      <c r="C6" s="25">
        <v>490.22</v>
      </c>
      <c r="D6" s="25">
        <v>469.97</v>
      </c>
      <c r="E6" s="18"/>
      <c r="F6" s="26">
        <v>56</v>
      </c>
      <c r="G6" s="24">
        <v>1519.902</v>
      </c>
      <c r="H6" s="25">
        <v>758.22799999999995</v>
      </c>
      <c r="I6" s="25">
        <v>761.67399999999998</v>
      </c>
      <c r="J6" s="18"/>
      <c r="K6" s="18"/>
    </row>
    <row r="7" spans="1:11" ht="13.5" customHeight="1">
      <c r="A7" s="26">
        <v>2</v>
      </c>
      <c r="B7" s="24">
        <v>973.51400000000001</v>
      </c>
      <c r="C7" s="25">
        <v>498.48899999999998</v>
      </c>
      <c r="D7" s="25">
        <v>475.02499999999998</v>
      </c>
      <c r="E7" s="18"/>
      <c r="F7" s="26">
        <v>57</v>
      </c>
      <c r="G7" s="24">
        <v>1547.6980000000001</v>
      </c>
      <c r="H7" s="25">
        <v>771.54499999999996</v>
      </c>
      <c r="I7" s="25">
        <v>776.15300000000002</v>
      </c>
      <c r="J7" s="18"/>
      <c r="K7" s="18"/>
    </row>
    <row r="8" spans="1:11" ht="13.5" customHeight="1">
      <c r="A8" s="26">
        <v>3</v>
      </c>
      <c r="B8" s="24">
        <v>1010.151</v>
      </c>
      <c r="C8" s="25">
        <v>516.16499999999996</v>
      </c>
      <c r="D8" s="25">
        <v>493.98599999999999</v>
      </c>
      <c r="E8" s="18"/>
      <c r="F8" s="26">
        <v>58</v>
      </c>
      <c r="G8" s="24">
        <v>1504.884</v>
      </c>
      <c r="H8" s="25">
        <v>747.51300000000003</v>
      </c>
      <c r="I8" s="25">
        <v>757.37099999999998</v>
      </c>
      <c r="J8" s="18"/>
      <c r="K8" s="18"/>
    </row>
    <row r="9" spans="1:11" ht="13.5" customHeight="1">
      <c r="A9" s="26">
        <v>4</v>
      </c>
      <c r="B9" s="24">
        <v>1016.308</v>
      </c>
      <c r="C9" s="25">
        <v>519.75400000000002</v>
      </c>
      <c r="D9" s="25">
        <v>496.55399999999997</v>
      </c>
      <c r="E9" s="18"/>
      <c r="F9" s="26">
        <v>59</v>
      </c>
      <c r="G9" s="24">
        <v>1461.867</v>
      </c>
      <c r="H9" s="25">
        <v>725.29700000000003</v>
      </c>
      <c r="I9" s="25">
        <v>736.57</v>
      </c>
      <c r="J9" s="18"/>
      <c r="K9" s="18"/>
    </row>
    <row r="10" spans="1:11" ht="20.25" customHeight="1">
      <c r="A10" s="26">
        <v>5</v>
      </c>
      <c r="B10" s="24">
        <v>1044.434</v>
      </c>
      <c r="C10" s="25">
        <v>535.173</v>
      </c>
      <c r="D10" s="25">
        <v>509.26100000000002</v>
      </c>
      <c r="E10" s="18"/>
      <c r="F10" s="26">
        <v>60</v>
      </c>
      <c r="G10" s="24">
        <v>1535.27</v>
      </c>
      <c r="H10" s="25">
        <v>760.24699999999996</v>
      </c>
      <c r="I10" s="25">
        <v>775.024</v>
      </c>
      <c r="J10" s="18"/>
      <c r="K10" s="18"/>
    </row>
    <row r="11" spans="1:11" ht="13.5" customHeight="1">
      <c r="A11" s="26">
        <v>6</v>
      </c>
      <c r="B11" s="24">
        <v>1047.6980000000001</v>
      </c>
      <c r="C11" s="25">
        <v>537.20299999999997</v>
      </c>
      <c r="D11" s="25">
        <v>510.495</v>
      </c>
      <c r="E11" s="18"/>
      <c r="F11" s="26">
        <v>61</v>
      </c>
      <c r="G11" s="24">
        <v>1585.3489999999999</v>
      </c>
      <c r="H11" s="25">
        <v>784.50800000000004</v>
      </c>
      <c r="I11" s="25">
        <v>800.84</v>
      </c>
      <c r="J11" s="18"/>
      <c r="K11" s="18"/>
    </row>
    <row r="12" spans="1:11" ht="13.5" customHeight="1">
      <c r="A12" s="26">
        <v>7</v>
      </c>
      <c r="B12" s="24">
        <v>1058.5920000000001</v>
      </c>
      <c r="C12" s="25">
        <v>542.322</v>
      </c>
      <c r="D12" s="25">
        <v>516.27</v>
      </c>
      <c r="E12" s="18"/>
      <c r="F12" s="26">
        <v>62</v>
      </c>
      <c r="G12" s="24">
        <v>1582.979</v>
      </c>
      <c r="H12" s="25">
        <v>780.66600000000005</v>
      </c>
      <c r="I12" s="25">
        <v>802.31299999999999</v>
      </c>
      <c r="J12" s="18"/>
      <c r="K12" s="18"/>
    </row>
    <row r="13" spans="1:11" ht="13.5" customHeight="1">
      <c r="A13" s="26">
        <v>8</v>
      </c>
      <c r="B13" s="24">
        <v>1079.098</v>
      </c>
      <c r="C13" s="25">
        <v>552.60500000000002</v>
      </c>
      <c r="D13" s="25">
        <v>526.49300000000005</v>
      </c>
      <c r="E13" s="18"/>
      <c r="F13" s="26">
        <v>63</v>
      </c>
      <c r="G13" s="24">
        <v>1680.1980000000001</v>
      </c>
      <c r="H13" s="25">
        <v>824.46600000000001</v>
      </c>
      <c r="I13" s="25">
        <v>855.73199999999997</v>
      </c>
      <c r="J13" s="18"/>
      <c r="K13" s="18"/>
    </row>
    <row r="14" spans="1:11" ht="13.5" customHeight="1">
      <c r="A14" s="26">
        <v>9</v>
      </c>
      <c r="B14" s="24">
        <v>1071.095</v>
      </c>
      <c r="C14" s="25">
        <v>548.76900000000001</v>
      </c>
      <c r="D14" s="25">
        <v>522.32600000000002</v>
      </c>
      <c r="E14" s="18"/>
      <c r="F14" s="26">
        <v>64</v>
      </c>
      <c r="G14" s="24">
        <v>1774.8340000000001</v>
      </c>
      <c r="H14" s="25">
        <v>868.04300000000001</v>
      </c>
      <c r="I14" s="25">
        <v>906.79100000000005</v>
      </c>
      <c r="J14" s="18"/>
      <c r="K14" s="18"/>
    </row>
    <row r="15" spans="1:11" ht="20.25" customHeight="1">
      <c r="A15" s="26">
        <v>10</v>
      </c>
      <c r="B15" s="24">
        <v>1063.308</v>
      </c>
      <c r="C15" s="25">
        <v>544.06700000000001</v>
      </c>
      <c r="D15" s="25">
        <v>519.24099999999999</v>
      </c>
      <c r="E15" s="18"/>
      <c r="F15" s="26">
        <v>65</v>
      </c>
      <c r="G15" s="24">
        <v>1874.354</v>
      </c>
      <c r="H15" s="25">
        <v>914.50900000000001</v>
      </c>
      <c r="I15" s="25">
        <v>959.846</v>
      </c>
      <c r="J15" s="18"/>
      <c r="K15" s="18"/>
    </row>
    <row r="16" spans="1:11" ht="13.5" customHeight="1">
      <c r="A16" s="26">
        <v>11</v>
      </c>
      <c r="B16" s="24">
        <v>1065.31</v>
      </c>
      <c r="C16" s="25">
        <v>545.36</v>
      </c>
      <c r="D16" s="25">
        <v>519.95000000000005</v>
      </c>
      <c r="E16" s="18"/>
      <c r="F16" s="26">
        <v>66</v>
      </c>
      <c r="G16" s="24">
        <v>2006.4639999999999</v>
      </c>
      <c r="H16" s="25">
        <v>974.49400000000003</v>
      </c>
      <c r="I16" s="25">
        <v>1031.971</v>
      </c>
      <c r="J16" s="18"/>
      <c r="K16" s="18"/>
    </row>
    <row r="17" spans="1:11" ht="13.5" customHeight="1">
      <c r="A17" s="26">
        <v>12</v>
      </c>
      <c r="B17" s="24">
        <v>1103.3579999999999</v>
      </c>
      <c r="C17" s="25">
        <v>564.22299999999996</v>
      </c>
      <c r="D17" s="25">
        <v>539.13499999999999</v>
      </c>
      <c r="E17" s="18"/>
      <c r="F17" s="26">
        <v>67</v>
      </c>
      <c r="G17" s="24">
        <v>2190.34</v>
      </c>
      <c r="H17" s="25">
        <v>1059.857</v>
      </c>
      <c r="I17" s="25">
        <v>1130.4829999999999</v>
      </c>
      <c r="J17" s="18"/>
      <c r="K17" s="18"/>
    </row>
    <row r="18" spans="1:11" ht="13.5" customHeight="1">
      <c r="A18" s="26">
        <v>13</v>
      </c>
      <c r="B18" s="24">
        <v>1123.1610000000001</v>
      </c>
      <c r="C18" s="25">
        <v>575.63699999999994</v>
      </c>
      <c r="D18" s="25">
        <v>547.524</v>
      </c>
      <c r="E18" s="18"/>
      <c r="F18" s="26">
        <v>68</v>
      </c>
      <c r="G18" s="24">
        <v>2161.4549999999999</v>
      </c>
      <c r="H18" s="25">
        <v>1041.0640000000001</v>
      </c>
      <c r="I18" s="25">
        <v>1120.3910000000001</v>
      </c>
      <c r="J18" s="18"/>
      <c r="K18" s="18"/>
    </row>
    <row r="19" spans="1:11" ht="13.5" customHeight="1">
      <c r="A19" s="26">
        <v>14</v>
      </c>
      <c r="B19" s="24">
        <v>1156.8679999999999</v>
      </c>
      <c r="C19" s="25">
        <v>592.98800000000006</v>
      </c>
      <c r="D19" s="25">
        <v>563.88099999999997</v>
      </c>
      <c r="E19" s="18"/>
      <c r="F19" s="26">
        <v>69</v>
      </c>
      <c r="G19" s="24">
        <v>2041.05</v>
      </c>
      <c r="H19" s="25">
        <v>981.048</v>
      </c>
      <c r="I19" s="25">
        <v>1060.002</v>
      </c>
      <c r="J19" s="18"/>
      <c r="K19" s="18"/>
    </row>
    <row r="20" spans="1:11" ht="20.25" customHeight="1">
      <c r="A20" s="26">
        <v>15</v>
      </c>
      <c r="B20" s="24">
        <v>1173.1500000000001</v>
      </c>
      <c r="C20" s="25">
        <v>601.71900000000005</v>
      </c>
      <c r="D20" s="25">
        <v>571.43100000000004</v>
      </c>
      <c r="E20" s="18"/>
      <c r="F20" s="26">
        <v>70</v>
      </c>
      <c r="G20" s="24">
        <v>1267.2439999999999</v>
      </c>
      <c r="H20" s="25">
        <v>602.43100000000004</v>
      </c>
      <c r="I20" s="25">
        <v>664.81299999999999</v>
      </c>
      <c r="J20" s="18"/>
      <c r="K20" s="18"/>
    </row>
    <row r="21" spans="1:11" ht="13.5" customHeight="1">
      <c r="A21" s="26">
        <v>16</v>
      </c>
      <c r="B21" s="24">
        <v>1201.3610000000001</v>
      </c>
      <c r="C21" s="25">
        <v>618.40200000000004</v>
      </c>
      <c r="D21" s="25">
        <v>582.95899999999995</v>
      </c>
      <c r="E21" s="18"/>
      <c r="F21" s="26">
        <v>71</v>
      </c>
      <c r="G21" s="24">
        <v>1350.4829999999999</v>
      </c>
      <c r="H21" s="25">
        <v>633.55200000000002</v>
      </c>
      <c r="I21" s="25">
        <v>716.93100000000004</v>
      </c>
      <c r="J21" s="18"/>
      <c r="K21" s="18"/>
    </row>
    <row r="22" spans="1:11" ht="13.5" customHeight="1">
      <c r="A22" s="26">
        <v>17</v>
      </c>
      <c r="B22" s="24">
        <v>1203.9829999999999</v>
      </c>
      <c r="C22" s="25">
        <v>618.76900000000001</v>
      </c>
      <c r="D22" s="25">
        <v>585.21400000000006</v>
      </c>
      <c r="E22" s="18"/>
      <c r="F22" s="26">
        <v>72</v>
      </c>
      <c r="G22" s="24">
        <v>1631.6990000000001</v>
      </c>
      <c r="H22" s="25">
        <v>759.851</v>
      </c>
      <c r="I22" s="25">
        <v>871.84799999999996</v>
      </c>
      <c r="J22" s="18"/>
      <c r="K22" s="18"/>
    </row>
    <row r="23" spans="1:11" ht="13.5" customHeight="1">
      <c r="A23" s="26">
        <v>18</v>
      </c>
      <c r="B23" s="24">
        <v>1223.1990000000001</v>
      </c>
      <c r="C23" s="25">
        <v>628.83299999999997</v>
      </c>
      <c r="D23" s="25">
        <v>594.36699999999996</v>
      </c>
      <c r="E23" s="18"/>
      <c r="F23" s="26">
        <v>73</v>
      </c>
      <c r="G23" s="24">
        <v>1565.866</v>
      </c>
      <c r="H23" s="25">
        <v>725.15899999999999</v>
      </c>
      <c r="I23" s="25">
        <v>840.70699999999999</v>
      </c>
      <c r="J23" s="18"/>
      <c r="K23" s="18"/>
    </row>
    <row r="24" spans="1:11" ht="13.5" customHeight="1">
      <c r="A24" s="26">
        <v>19</v>
      </c>
      <c r="B24" s="24">
        <v>1222.1489999999999</v>
      </c>
      <c r="C24" s="25">
        <v>626.64</v>
      </c>
      <c r="D24" s="25">
        <v>595.50900000000001</v>
      </c>
      <c r="E24" s="18"/>
      <c r="F24" s="26">
        <v>74</v>
      </c>
      <c r="G24" s="24">
        <v>1592.9680000000001</v>
      </c>
      <c r="H24" s="25">
        <v>731.56100000000004</v>
      </c>
      <c r="I24" s="25">
        <v>861.40700000000004</v>
      </c>
      <c r="J24" s="18"/>
      <c r="K24" s="18"/>
    </row>
    <row r="25" spans="1:11" ht="20.25" customHeight="1">
      <c r="A25" s="26">
        <v>20</v>
      </c>
      <c r="B25" s="24">
        <v>1218.75</v>
      </c>
      <c r="C25" s="25">
        <v>626.024</v>
      </c>
      <c r="D25" s="25">
        <v>592.726</v>
      </c>
      <c r="E25" s="18"/>
      <c r="F25" s="26">
        <v>75</v>
      </c>
      <c r="G25" s="24">
        <v>1529.2190000000001</v>
      </c>
      <c r="H25" s="25">
        <v>697.15</v>
      </c>
      <c r="I25" s="25">
        <v>832.07</v>
      </c>
      <c r="J25" s="18"/>
      <c r="K25" s="18"/>
    </row>
    <row r="26" spans="1:11" ht="13.5" customHeight="1">
      <c r="A26" s="26">
        <v>21</v>
      </c>
      <c r="B26" s="24">
        <v>1236.8879999999999</v>
      </c>
      <c r="C26" s="25">
        <v>634.40700000000004</v>
      </c>
      <c r="D26" s="25">
        <v>602.48099999999999</v>
      </c>
      <c r="E26" s="18"/>
      <c r="F26" s="26">
        <v>76</v>
      </c>
      <c r="G26" s="24">
        <v>1369.164</v>
      </c>
      <c r="H26" s="25">
        <v>617.49800000000005</v>
      </c>
      <c r="I26" s="25">
        <v>751.66600000000005</v>
      </c>
      <c r="J26" s="18"/>
      <c r="K26" s="18"/>
    </row>
    <row r="27" spans="1:11" ht="13.5" customHeight="1">
      <c r="A27" s="26">
        <v>22</v>
      </c>
      <c r="B27" s="24">
        <v>1230.056</v>
      </c>
      <c r="C27" s="25">
        <v>631.06899999999996</v>
      </c>
      <c r="D27" s="25">
        <v>598.98699999999997</v>
      </c>
      <c r="E27" s="18"/>
      <c r="F27" s="26">
        <v>77</v>
      </c>
      <c r="G27" s="24">
        <v>1171.7370000000001</v>
      </c>
      <c r="H27" s="25">
        <v>522.51499999999999</v>
      </c>
      <c r="I27" s="25">
        <v>649.22199999999998</v>
      </c>
      <c r="J27" s="18"/>
      <c r="K27" s="18"/>
    </row>
    <row r="28" spans="1:11" ht="13.5" customHeight="1">
      <c r="A28" s="26">
        <v>23</v>
      </c>
      <c r="B28" s="24">
        <v>1206.405</v>
      </c>
      <c r="C28" s="25">
        <v>618.54700000000003</v>
      </c>
      <c r="D28" s="25">
        <v>587.85799999999995</v>
      </c>
      <c r="E28" s="18"/>
      <c r="F28" s="26">
        <v>78</v>
      </c>
      <c r="G28" s="24">
        <v>1225.713</v>
      </c>
      <c r="H28" s="25">
        <v>537.077</v>
      </c>
      <c r="I28" s="25">
        <v>688.63599999999997</v>
      </c>
      <c r="J28" s="18"/>
      <c r="K28" s="18"/>
    </row>
    <row r="29" spans="1:11" ht="13.5" customHeight="1">
      <c r="A29" s="26">
        <v>24</v>
      </c>
      <c r="B29" s="24">
        <v>1223.3820000000001</v>
      </c>
      <c r="C29" s="25">
        <v>627.25699999999995</v>
      </c>
      <c r="D29" s="25">
        <v>596.125</v>
      </c>
      <c r="E29" s="18"/>
      <c r="F29" s="26">
        <v>79</v>
      </c>
      <c r="G29" s="24">
        <v>1228.8440000000001</v>
      </c>
      <c r="H29" s="25">
        <v>530.84699999999998</v>
      </c>
      <c r="I29" s="25">
        <v>697.99699999999996</v>
      </c>
      <c r="J29" s="18"/>
      <c r="K29" s="18"/>
    </row>
    <row r="30" spans="1:11" ht="20.25" customHeight="1">
      <c r="A30" s="26">
        <v>25</v>
      </c>
      <c r="B30" s="24">
        <v>1218.8520000000001</v>
      </c>
      <c r="C30" s="25">
        <v>624.07899999999995</v>
      </c>
      <c r="D30" s="25">
        <v>594.77300000000002</v>
      </c>
      <c r="E30" s="18"/>
      <c r="F30" s="26">
        <v>80</v>
      </c>
      <c r="G30" s="24">
        <v>1197.1179999999999</v>
      </c>
      <c r="H30" s="25">
        <v>507.95600000000002</v>
      </c>
      <c r="I30" s="25">
        <v>689.16200000000003</v>
      </c>
      <c r="J30" s="18"/>
      <c r="K30" s="18"/>
    </row>
    <row r="31" spans="1:11" ht="13.5" customHeight="1">
      <c r="A31" s="26">
        <v>26</v>
      </c>
      <c r="B31" s="24">
        <v>1240.548</v>
      </c>
      <c r="C31" s="25">
        <v>633.76800000000003</v>
      </c>
      <c r="D31" s="25">
        <v>606.78</v>
      </c>
      <c r="E31" s="18"/>
      <c r="F31" s="26">
        <v>81</v>
      </c>
      <c r="G31" s="24">
        <v>1106.7529999999999</v>
      </c>
      <c r="H31" s="25">
        <v>458.017</v>
      </c>
      <c r="I31" s="25">
        <v>648.73599999999999</v>
      </c>
      <c r="J31" s="18"/>
      <c r="K31" s="18"/>
    </row>
    <row r="32" spans="1:11" ht="13.5" customHeight="1">
      <c r="A32" s="26">
        <v>27</v>
      </c>
      <c r="B32" s="24">
        <v>1269.3420000000001</v>
      </c>
      <c r="C32" s="25">
        <v>648.18200000000002</v>
      </c>
      <c r="D32" s="25">
        <v>621.16</v>
      </c>
      <c r="E32" s="18"/>
      <c r="F32" s="26">
        <v>82</v>
      </c>
      <c r="G32" s="24">
        <v>1009.186</v>
      </c>
      <c r="H32" s="25">
        <v>406.86700000000002</v>
      </c>
      <c r="I32" s="25">
        <v>602.31899999999996</v>
      </c>
      <c r="J32" s="18"/>
      <c r="K32" s="18"/>
    </row>
    <row r="33" spans="1:11" ht="13.5" customHeight="1">
      <c r="A33" s="26">
        <v>28</v>
      </c>
      <c r="B33" s="24">
        <v>1310.415</v>
      </c>
      <c r="C33" s="25">
        <v>669.42899999999997</v>
      </c>
      <c r="D33" s="25">
        <v>640.98599999999999</v>
      </c>
      <c r="E33" s="18"/>
      <c r="F33" s="26">
        <v>83</v>
      </c>
      <c r="G33" s="24">
        <v>968.00800000000004</v>
      </c>
      <c r="H33" s="25">
        <v>378.61099999999999</v>
      </c>
      <c r="I33" s="25">
        <v>589.39700000000005</v>
      </c>
      <c r="J33" s="18"/>
      <c r="K33" s="18"/>
    </row>
    <row r="34" spans="1:11" ht="13.5" customHeight="1">
      <c r="A34" s="26">
        <v>29</v>
      </c>
      <c r="B34" s="24">
        <v>1346.261</v>
      </c>
      <c r="C34" s="25">
        <v>686.15</v>
      </c>
      <c r="D34" s="25">
        <v>660.11099999999999</v>
      </c>
      <c r="E34" s="18"/>
      <c r="F34" s="26">
        <v>84</v>
      </c>
      <c r="G34" s="24">
        <v>895.94299999999998</v>
      </c>
      <c r="H34" s="25">
        <v>341.63</v>
      </c>
      <c r="I34" s="25">
        <v>554.31200000000001</v>
      </c>
      <c r="J34" s="18"/>
      <c r="K34" s="18"/>
    </row>
    <row r="35" spans="1:11" ht="20.25" customHeight="1">
      <c r="A35" s="26">
        <v>30</v>
      </c>
      <c r="B35" s="24">
        <v>1370.0609999999999</v>
      </c>
      <c r="C35" s="25">
        <v>698.57100000000003</v>
      </c>
      <c r="D35" s="25">
        <v>671.49</v>
      </c>
      <c r="E35" s="18"/>
      <c r="F35" s="26">
        <v>85</v>
      </c>
      <c r="G35" s="24">
        <v>815.39700000000005</v>
      </c>
      <c r="H35" s="25">
        <v>299.62900000000002</v>
      </c>
      <c r="I35" s="25">
        <v>515.76900000000001</v>
      </c>
      <c r="J35" s="18"/>
      <c r="K35" s="18"/>
    </row>
    <row r="36" spans="1:11" ht="13.5" customHeight="1">
      <c r="A36" s="26">
        <v>31</v>
      </c>
      <c r="B36" s="24">
        <v>1424.0740000000001</v>
      </c>
      <c r="C36" s="25">
        <v>723.07100000000003</v>
      </c>
      <c r="D36" s="25">
        <v>701.00300000000004</v>
      </c>
      <c r="E36" s="18"/>
      <c r="F36" s="26">
        <v>86</v>
      </c>
      <c r="G36" s="24">
        <v>720.20299999999997</v>
      </c>
      <c r="H36" s="25">
        <v>254.834</v>
      </c>
      <c r="I36" s="25">
        <v>465.37</v>
      </c>
      <c r="J36" s="18"/>
      <c r="K36" s="18"/>
    </row>
    <row r="37" spans="1:11" ht="13.5" customHeight="1">
      <c r="A37" s="26">
        <v>32</v>
      </c>
      <c r="B37" s="24">
        <v>1470.319</v>
      </c>
      <c r="C37" s="25">
        <v>745.529</v>
      </c>
      <c r="D37" s="25">
        <v>724.78899999999999</v>
      </c>
      <c r="E37" s="18"/>
      <c r="F37" s="26">
        <v>87</v>
      </c>
      <c r="G37" s="24">
        <v>652.12900000000002</v>
      </c>
      <c r="H37" s="25">
        <v>220.30600000000001</v>
      </c>
      <c r="I37" s="25">
        <v>431.822</v>
      </c>
      <c r="J37" s="18"/>
      <c r="K37" s="18"/>
    </row>
    <row r="38" spans="1:11" ht="13.5" customHeight="1">
      <c r="A38" s="26">
        <v>33</v>
      </c>
      <c r="B38" s="24">
        <v>1492.4929999999999</v>
      </c>
      <c r="C38" s="25">
        <v>757.09299999999996</v>
      </c>
      <c r="D38" s="25">
        <v>735.4</v>
      </c>
      <c r="E38" s="18"/>
      <c r="F38" s="26">
        <v>88</v>
      </c>
      <c r="G38" s="24">
        <v>579.25199999999995</v>
      </c>
      <c r="H38" s="25">
        <v>188.001</v>
      </c>
      <c r="I38" s="25">
        <v>391.25099999999998</v>
      </c>
      <c r="J38" s="18"/>
      <c r="K38" s="18"/>
    </row>
    <row r="39" spans="1:11" ht="13.5" customHeight="1">
      <c r="A39" s="26">
        <v>34</v>
      </c>
      <c r="B39" s="24">
        <v>1494.8920000000001</v>
      </c>
      <c r="C39" s="25">
        <v>756.98199999999997</v>
      </c>
      <c r="D39" s="25">
        <v>737.91099999999994</v>
      </c>
      <c r="E39" s="18"/>
      <c r="F39" s="26">
        <v>89</v>
      </c>
      <c r="G39" s="24">
        <v>505.49400000000003</v>
      </c>
      <c r="H39" s="25">
        <v>156.57300000000001</v>
      </c>
      <c r="I39" s="25">
        <v>348.92099999999999</v>
      </c>
      <c r="J39" s="18"/>
      <c r="K39" s="18"/>
    </row>
    <row r="40" spans="1:11" ht="20.25" customHeight="1">
      <c r="A40" s="26">
        <v>35</v>
      </c>
      <c r="B40" s="24">
        <v>1511.4459999999999</v>
      </c>
      <c r="C40" s="25">
        <v>766.46699999999998</v>
      </c>
      <c r="D40" s="25">
        <v>744.97900000000004</v>
      </c>
      <c r="E40" s="18"/>
      <c r="F40" s="26">
        <v>90</v>
      </c>
      <c r="G40" s="24">
        <v>438.08100000000002</v>
      </c>
      <c r="H40" s="25">
        <v>127.723</v>
      </c>
      <c r="I40" s="25">
        <v>310.358</v>
      </c>
      <c r="J40" s="18"/>
      <c r="K40" s="18"/>
    </row>
    <row r="41" spans="1:11" ht="13.5" customHeight="1">
      <c r="A41" s="26">
        <v>36</v>
      </c>
      <c r="B41" s="24">
        <v>1576.6179999999999</v>
      </c>
      <c r="C41" s="25">
        <v>798.95600000000002</v>
      </c>
      <c r="D41" s="25">
        <v>777.66200000000003</v>
      </c>
      <c r="E41" s="18"/>
      <c r="F41" s="26">
        <v>91</v>
      </c>
      <c r="G41" s="24">
        <v>358.64600000000002</v>
      </c>
      <c r="H41" s="25">
        <v>96.531000000000006</v>
      </c>
      <c r="I41" s="25">
        <v>262.11500000000001</v>
      </c>
      <c r="J41" s="18"/>
      <c r="K41" s="18"/>
    </row>
    <row r="42" spans="1:11" ht="13.5" customHeight="1">
      <c r="A42" s="26">
        <v>37</v>
      </c>
      <c r="B42" s="24">
        <v>1617.903</v>
      </c>
      <c r="C42" s="25">
        <v>820.495</v>
      </c>
      <c r="D42" s="25">
        <v>797.40700000000004</v>
      </c>
      <c r="E42" s="18"/>
      <c r="F42" s="26">
        <v>92</v>
      </c>
      <c r="G42" s="24">
        <v>282.55</v>
      </c>
      <c r="H42" s="25">
        <v>69.989000000000004</v>
      </c>
      <c r="I42" s="25">
        <v>212.56100000000001</v>
      </c>
      <c r="J42" s="18"/>
      <c r="K42" s="18"/>
    </row>
    <row r="43" spans="1:11" ht="13.5" customHeight="1">
      <c r="A43" s="26">
        <v>38</v>
      </c>
      <c r="B43" s="24">
        <v>1681.348</v>
      </c>
      <c r="C43" s="25">
        <v>851.98599999999999</v>
      </c>
      <c r="D43" s="25">
        <v>829.36199999999997</v>
      </c>
      <c r="E43" s="18"/>
      <c r="F43" s="26">
        <v>93</v>
      </c>
      <c r="G43" s="24">
        <v>226.505</v>
      </c>
      <c r="H43" s="25">
        <v>49.536999999999999</v>
      </c>
      <c r="I43" s="25">
        <v>176.96799999999999</v>
      </c>
      <c r="J43" s="18"/>
      <c r="K43" s="18"/>
    </row>
    <row r="44" spans="1:11" ht="13.5" customHeight="1">
      <c r="A44" s="26">
        <v>39</v>
      </c>
      <c r="B44" s="24">
        <v>1725.902</v>
      </c>
      <c r="C44" s="25">
        <v>875.09699999999998</v>
      </c>
      <c r="D44" s="25">
        <v>850.80499999999995</v>
      </c>
      <c r="E44" s="18"/>
      <c r="F44" s="26">
        <v>94</v>
      </c>
      <c r="G44" s="24">
        <v>171.727</v>
      </c>
      <c r="H44" s="25">
        <v>34.56</v>
      </c>
      <c r="I44" s="25">
        <v>137.16800000000001</v>
      </c>
      <c r="J44" s="18"/>
      <c r="K44" s="18"/>
    </row>
    <row r="45" spans="1:11" ht="20.25" customHeight="1">
      <c r="A45" s="26">
        <v>40</v>
      </c>
      <c r="B45" s="24">
        <v>1808.912</v>
      </c>
      <c r="C45" s="25">
        <v>917.03599999999994</v>
      </c>
      <c r="D45" s="25">
        <v>891.87699999999995</v>
      </c>
      <c r="E45" s="18"/>
      <c r="F45" s="26">
        <v>95</v>
      </c>
      <c r="G45" s="24">
        <v>131.44</v>
      </c>
      <c r="H45" s="25">
        <v>24.812000000000001</v>
      </c>
      <c r="I45" s="25">
        <v>106.628</v>
      </c>
      <c r="J45" s="18"/>
      <c r="K45" s="18"/>
    </row>
    <row r="46" spans="1:11" ht="13.5" customHeight="1">
      <c r="A46" s="26">
        <v>41</v>
      </c>
      <c r="B46" s="24">
        <v>1888.395</v>
      </c>
      <c r="C46" s="25">
        <v>956.90599999999995</v>
      </c>
      <c r="D46" s="25">
        <v>931.48900000000003</v>
      </c>
      <c r="E46" s="18"/>
      <c r="F46" s="26">
        <v>96</v>
      </c>
      <c r="G46" s="24">
        <v>106.232</v>
      </c>
      <c r="H46" s="25">
        <v>18.78</v>
      </c>
      <c r="I46" s="25">
        <v>87.451999999999998</v>
      </c>
      <c r="J46" s="18"/>
      <c r="K46" s="18"/>
    </row>
    <row r="47" spans="1:11" ht="13.5" customHeight="1">
      <c r="A47" s="26">
        <v>42</v>
      </c>
      <c r="B47" s="24">
        <v>1992.914</v>
      </c>
      <c r="C47" s="25">
        <v>1011.127</v>
      </c>
      <c r="D47" s="25">
        <v>981.78800000000001</v>
      </c>
      <c r="E47" s="18"/>
      <c r="F47" s="26">
        <v>97</v>
      </c>
      <c r="G47" s="24">
        <v>64.504000000000005</v>
      </c>
      <c r="H47" s="25">
        <v>10.87</v>
      </c>
      <c r="I47" s="25">
        <v>53.634</v>
      </c>
      <c r="J47" s="18"/>
      <c r="K47" s="18"/>
    </row>
    <row r="48" spans="1:11" ht="13.5" customHeight="1">
      <c r="A48" s="26">
        <v>43</v>
      </c>
      <c r="B48" s="24">
        <v>2027.395</v>
      </c>
      <c r="C48" s="25">
        <v>1024.848</v>
      </c>
      <c r="D48" s="25">
        <v>1002.547</v>
      </c>
      <c r="E48" s="18"/>
      <c r="F48" s="26">
        <v>98</v>
      </c>
      <c r="G48" s="24">
        <v>49.046999999999997</v>
      </c>
      <c r="H48" s="25">
        <v>7.7460000000000004</v>
      </c>
      <c r="I48" s="25">
        <v>41.301000000000002</v>
      </c>
      <c r="J48" s="18"/>
      <c r="K48" s="18"/>
    </row>
    <row r="49" spans="1:11" ht="13.5" customHeight="1">
      <c r="A49" s="26">
        <v>44</v>
      </c>
      <c r="B49" s="24">
        <v>1990.4459999999999</v>
      </c>
      <c r="C49" s="25">
        <v>1008.121</v>
      </c>
      <c r="D49" s="25">
        <v>982.32500000000005</v>
      </c>
      <c r="E49" s="18"/>
      <c r="F49" s="26">
        <v>99</v>
      </c>
      <c r="G49" s="24">
        <v>35.119999999999997</v>
      </c>
      <c r="H49" s="25">
        <v>5.1970000000000001</v>
      </c>
      <c r="I49" s="25">
        <v>29.922999999999998</v>
      </c>
      <c r="J49" s="18"/>
      <c r="K49" s="18"/>
    </row>
    <row r="50" spans="1:11" ht="20.25" customHeight="1">
      <c r="A50" s="26">
        <v>45</v>
      </c>
      <c r="B50" s="24">
        <v>1937.336</v>
      </c>
      <c r="C50" s="25">
        <v>979.26199999999994</v>
      </c>
      <c r="D50" s="25">
        <v>958.07500000000005</v>
      </c>
      <c r="E50" s="18"/>
      <c r="F50" s="26">
        <v>100</v>
      </c>
      <c r="G50" s="24">
        <v>24.838999999999999</v>
      </c>
      <c r="H50" s="25">
        <v>3.468</v>
      </c>
      <c r="I50" s="25">
        <v>21.370999999999999</v>
      </c>
      <c r="J50" s="18"/>
      <c r="K50" s="18"/>
    </row>
    <row r="51" spans="1:11" ht="13.5" customHeight="1">
      <c r="A51" s="26">
        <v>46</v>
      </c>
      <c r="B51" s="24">
        <v>1878.931</v>
      </c>
      <c r="C51" s="25">
        <v>949.52700000000004</v>
      </c>
      <c r="D51" s="25">
        <v>929.40499999999997</v>
      </c>
      <c r="E51" s="18"/>
      <c r="F51" s="26">
        <v>101</v>
      </c>
      <c r="G51" s="24">
        <v>15.51</v>
      </c>
      <c r="H51" s="25">
        <v>2.1179999999999999</v>
      </c>
      <c r="I51" s="25">
        <v>13.391999999999999</v>
      </c>
      <c r="J51" s="18"/>
      <c r="K51" s="18"/>
    </row>
    <row r="52" spans="1:11" ht="13.5" customHeight="1">
      <c r="A52" s="26">
        <v>47</v>
      </c>
      <c r="B52" s="24">
        <v>1849.701</v>
      </c>
      <c r="C52" s="25">
        <v>933.22900000000004</v>
      </c>
      <c r="D52" s="25">
        <v>916.471</v>
      </c>
      <c r="E52" s="18"/>
      <c r="F52" s="26">
        <v>102</v>
      </c>
      <c r="G52" s="24">
        <v>10.592000000000001</v>
      </c>
      <c r="H52" s="25">
        <v>1.3959999999999999</v>
      </c>
      <c r="I52" s="25">
        <v>9.1959999999999997</v>
      </c>
      <c r="J52" s="18"/>
      <c r="K52" s="18"/>
    </row>
    <row r="53" spans="1:11" ht="13.5" customHeight="1">
      <c r="A53" s="26">
        <v>48</v>
      </c>
      <c r="B53" s="24">
        <v>1808.499</v>
      </c>
      <c r="C53" s="25">
        <v>911.69500000000005</v>
      </c>
      <c r="D53" s="25">
        <v>896.803</v>
      </c>
      <c r="E53" s="18"/>
      <c r="F53" s="26">
        <v>103</v>
      </c>
      <c r="G53" s="24">
        <v>6.5839999999999996</v>
      </c>
      <c r="H53" s="25">
        <v>0.81399999999999995</v>
      </c>
      <c r="I53" s="25">
        <v>5.77</v>
      </c>
      <c r="J53" s="18"/>
      <c r="K53" s="18"/>
    </row>
    <row r="54" spans="1:11" ht="13.5" customHeight="1">
      <c r="A54" s="26">
        <v>49</v>
      </c>
      <c r="B54" s="24">
        <v>1804.681</v>
      </c>
      <c r="C54" s="25">
        <v>909.88099999999997</v>
      </c>
      <c r="D54" s="25">
        <v>894.79899999999998</v>
      </c>
      <c r="E54" s="18"/>
      <c r="F54" s="26">
        <v>104</v>
      </c>
      <c r="G54" s="24">
        <v>3.7919999999999998</v>
      </c>
      <c r="H54" s="25">
        <v>0.42799999999999999</v>
      </c>
      <c r="I54" s="25">
        <v>3.3639999999999999</v>
      </c>
      <c r="J54" s="18"/>
      <c r="K54" s="18"/>
    </row>
    <row r="55" spans="1:11" ht="20.25" customHeight="1">
      <c r="A55" s="26">
        <v>50</v>
      </c>
      <c r="B55" s="24">
        <v>1409.86</v>
      </c>
      <c r="C55" s="25">
        <v>708.00599999999997</v>
      </c>
      <c r="D55" s="25">
        <v>701.85400000000004</v>
      </c>
      <c r="E55" s="18"/>
      <c r="F55" s="23" t="s">
        <v>127</v>
      </c>
      <c r="G55" s="24">
        <v>4.0750000000000002</v>
      </c>
      <c r="H55" s="25">
        <v>0.40799999999999997</v>
      </c>
      <c r="I55" s="25">
        <v>3.6669999999999998</v>
      </c>
      <c r="J55" s="18"/>
      <c r="K55" s="18"/>
    </row>
    <row r="56" spans="1:11" ht="13.5" customHeight="1">
      <c r="A56" s="26">
        <v>51</v>
      </c>
      <c r="B56" s="24">
        <v>1739.8630000000001</v>
      </c>
      <c r="C56" s="25">
        <v>874.38400000000001</v>
      </c>
      <c r="D56" s="25">
        <v>865.47900000000004</v>
      </c>
      <c r="E56" s="18"/>
      <c r="F56" s="26"/>
      <c r="G56" s="24"/>
      <c r="H56" s="25"/>
      <c r="I56" s="25"/>
      <c r="J56" s="18"/>
      <c r="K56" s="18"/>
    </row>
    <row r="57" spans="1:11" ht="13.5" customHeight="1">
      <c r="A57" s="26">
        <v>52</v>
      </c>
      <c r="B57" s="24">
        <v>1629.463</v>
      </c>
      <c r="C57" s="25">
        <v>818.72799999999995</v>
      </c>
      <c r="D57" s="25">
        <v>810.73500000000001</v>
      </c>
      <c r="E57" s="18"/>
      <c r="F57" s="26"/>
      <c r="G57" s="24"/>
      <c r="H57" s="25"/>
      <c r="I57" s="25"/>
      <c r="J57" s="18"/>
      <c r="K57" s="18"/>
    </row>
    <row r="58" spans="1:11" ht="13.5" customHeight="1">
      <c r="A58" s="26">
        <v>53</v>
      </c>
      <c r="B58" s="24">
        <v>1587.6990000000001</v>
      </c>
      <c r="C58" s="25">
        <v>796.56200000000001</v>
      </c>
      <c r="D58" s="25">
        <v>791.13699999999994</v>
      </c>
      <c r="E58" s="18"/>
      <c r="F58" s="26"/>
      <c r="G58" s="24"/>
      <c r="H58" s="25"/>
      <c r="I58" s="25"/>
      <c r="J58" s="18"/>
      <c r="K58" s="18"/>
    </row>
    <row r="59" spans="1:11" ht="13.5" customHeight="1">
      <c r="A59" s="27">
        <v>54</v>
      </c>
      <c r="B59" s="28">
        <v>1534.559</v>
      </c>
      <c r="C59" s="29">
        <v>768.95100000000002</v>
      </c>
      <c r="D59" s="29">
        <v>765.60799999999995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sheetPr>
  <dimension ref="A1:AM85"/>
  <sheetViews>
    <sheetView zoomScale="80" zoomScaleNormal="80" workbookViewId="0"/>
  </sheetViews>
  <sheetFormatPr defaultRowHeight="12"/>
  <cols>
    <col min="1" max="5" width="9" style="2"/>
    <col min="6" max="6" width="9.25" style="2" bestFit="1" customWidth="1"/>
    <col min="7" max="13" width="9" style="2"/>
    <col min="14" max="14" width="9" style="2" customWidth="1"/>
    <col min="15" max="16384" width="9" style="2"/>
  </cols>
  <sheetData>
    <row r="1" spans="1:39">
      <c r="A1" s="688" t="s">
        <v>2960</v>
      </c>
      <c r="F1" s="2" t="s">
        <v>2440</v>
      </c>
      <c r="X1" s="2" t="s">
        <v>2441</v>
      </c>
    </row>
    <row r="2" spans="1:39">
      <c r="C2" s="2" t="s">
        <v>302</v>
      </c>
      <c r="F2" s="2" t="s">
        <v>202</v>
      </c>
      <c r="N2" s="2" t="s">
        <v>203</v>
      </c>
      <c r="X2" s="2" t="s">
        <v>202</v>
      </c>
      <c r="AF2" s="2" t="s">
        <v>203</v>
      </c>
    </row>
    <row r="3" spans="1:39">
      <c r="C3" s="2" t="s">
        <v>430</v>
      </c>
      <c r="D3" s="2" t="s">
        <v>202</v>
      </c>
      <c r="E3" s="2" t="s">
        <v>203</v>
      </c>
      <c r="F3" s="2" t="s">
        <v>294</v>
      </c>
      <c r="G3" s="2" t="s">
        <v>295</v>
      </c>
      <c r="H3" s="2" t="s">
        <v>296</v>
      </c>
      <c r="I3" s="2" t="s">
        <v>297</v>
      </c>
      <c r="J3" s="2" t="s">
        <v>298</v>
      </c>
      <c r="K3" s="2" t="s">
        <v>299</v>
      </c>
      <c r="L3" s="2" t="s">
        <v>300</v>
      </c>
      <c r="M3" s="2" t="s">
        <v>301</v>
      </c>
      <c r="N3" s="2" t="s">
        <v>294</v>
      </c>
      <c r="O3" s="2" t="s">
        <v>295</v>
      </c>
      <c r="P3" s="2" t="s">
        <v>296</v>
      </c>
      <c r="Q3" s="2" t="s">
        <v>297</v>
      </c>
      <c r="R3" s="2" t="s">
        <v>298</v>
      </c>
      <c r="S3" s="2" t="s">
        <v>299</v>
      </c>
      <c r="T3" s="2" t="s">
        <v>300</v>
      </c>
      <c r="U3" s="2" t="s">
        <v>301</v>
      </c>
      <c r="X3" s="2" t="s">
        <v>294</v>
      </c>
      <c r="Y3" s="2" t="s">
        <v>295</v>
      </c>
      <c r="Z3" s="2" t="s">
        <v>296</v>
      </c>
      <c r="AA3" s="2" t="s">
        <v>297</v>
      </c>
      <c r="AB3" s="2" t="s">
        <v>298</v>
      </c>
      <c r="AC3" s="2" t="s">
        <v>299</v>
      </c>
      <c r="AD3" s="2" t="s">
        <v>300</v>
      </c>
      <c r="AE3" s="2" t="s">
        <v>301</v>
      </c>
      <c r="AF3" s="2" t="s">
        <v>294</v>
      </c>
      <c r="AG3" s="2" t="s">
        <v>295</v>
      </c>
      <c r="AH3" s="2" t="s">
        <v>296</v>
      </c>
      <c r="AI3" s="2" t="s">
        <v>297</v>
      </c>
      <c r="AJ3" s="2" t="s">
        <v>298</v>
      </c>
      <c r="AK3" s="2" t="s">
        <v>299</v>
      </c>
      <c r="AL3" s="2" t="s">
        <v>300</v>
      </c>
      <c r="AM3" s="2" t="s">
        <v>301</v>
      </c>
    </row>
    <row r="4" spans="1:39">
      <c r="B4" s="2" t="s">
        <v>146</v>
      </c>
      <c r="C4" s="137">
        <f>Psumm!CN13</f>
        <v>622.37670000000003</v>
      </c>
      <c r="D4" s="137">
        <f>Psumm!CO13</f>
        <v>318.93180000000001</v>
      </c>
      <c r="E4" s="137">
        <f>Psumm!CP13</f>
        <v>303.44499999999999</v>
      </c>
      <c r="F4" s="1309">
        <f>$D4*'2018計画ベース認定率'!C4</f>
        <v>9.8996100943400611E-2</v>
      </c>
      <c r="G4" s="1309">
        <f>$D4*'2018計画ベース認定率'!D4</f>
        <v>0.14957908959771349</v>
      </c>
      <c r="H4" s="1309">
        <f>$D4*'2018計画ベース認定率'!E4</f>
        <v>0.19152562008110668</v>
      </c>
      <c r="I4" s="1309">
        <f>$D4*'2018計画ベース認定率'!F4</f>
        <v>0.25395130675270083</v>
      </c>
      <c r="J4" s="1309">
        <f>$D4*'2018計画ベース認定率'!G4</f>
        <v>0.16544309612578548</v>
      </c>
      <c r="K4" s="1309">
        <f>$D4*'2018計画ベース認定率'!H4</f>
        <v>0.12404328674740267</v>
      </c>
      <c r="L4" s="1309">
        <f>$D4*'2018計画ベース認定率'!I4</f>
        <v>0.13303768277704228</v>
      </c>
      <c r="M4" s="438">
        <f>SUM(F4:L4)</f>
        <v>1.1165761830251522</v>
      </c>
      <c r="N4" s="1309">
        <f>$E4*'2018計画ベース認定率'!C18</f>
        <v>8.496347301425114E-2</v>
      </c>
      <c r="O4" s="1309">
        <f>$E4*'2018計画ベース認定率'!D18</f>
        <v>0.13570666680080132</v>
      </c>
      <c r="P4" s="1309">
        <f>$E4*'2018計画ベース認定率'!E18</f>
        <v>0.13929938152486729</v>
      </c>
      <c r="Q4" s="1309">
        <f>$E4*'2018計画ベース認定率'!F18</f>
        <v>0.19209515388841866</v>
      </c>
      <c r="R4" s="1309">
        <f>$E4*'2018計画ベース認定率'!G18</f>
        <v>0.11803547189767043</v>
      </c>
      <c r="S4" s="1309">
        <f>$E4*'2018計画ベース認定率'!H18</f>
        <v>0.10227320306702932</v>
      </c>
      <c r="T4" s="1309">
        <f>$E4*'2018計画ベース認定率'!I18</f>
        <v>0.11302040172533552</v>
      </c>
      <c r="U4" s="438">
        <f>SUM(N4:T4)</f>
        <v>0.88539375191837377</v>
      </c>
      <c r="X4" s="138">
        <f>MAX(F4,SUM(F21,N21,F38,N38,F55,N55,F72)*F4/SUM(F4,N4))</f>
        <v>9.8996100943400611E-2</v>
      </c>
      <c r="Y4" s="138">
        <f t="shared" ref="Y4:AD14" si="0">MAX(G4,SUM(G21,O21,G38,O38,G55,O55,G72)*G4/SUM(G4,O4))</f>
        <v>0.14957908959771349</v>
      </c>
      <c r="Z4" s="138">
        <f t="shared" si="0"/>
        <v>0.19152562008110668</v>
      </c>
      <c r="AA4" s="138">
        <f t="shared" si="0"/>
        <v>0.2574351119215148</v>
      </c>
      <c r="AB4" s="138">
        <f t="shared" si="0"/>
        <v>0.16724540169818405</v>
      </c>
      <c r="AC4" s="138">
        <f t="shared" si="0"/>
        <v>0.1255309498496594</v>
      </c>
      <c r="AD4" s="138">
        <f t="shared" si="0"/>
        <v>0.13303768277704228</v>
      </c>
      <c r="AE4" s="438">
        <f>SUM(X4:AD4)</f>
        <v>1.1233499568686214</v>
      </c>
      <c r="AF4" s="138">
        <f>MAX(N4,SUM(F21,N21,F38,N38,F55,N55,F72)*N4/SUM(F4,N4))</f>
        <v>8.496347301425114E-2</v>
      </c>
      <c r="AG4" s="138">
        <f t="shared" ref="AG4:AL14" si="1">MAX(O4,SUM(G21,O21,G38,O38,G55,O55,G72)*O4/SUM(G4,O4))</f>
        <v>0.13570666680080132</v>
      </c>
      <c r="AH4" s="138">
        <f t="shared" si="1"/>
        <v>0.13929938152486729</v>
      </c>
      <c r="AI4" s="138">
        <f t="shared" si="1"/>
        <v>0.1947303917164023</v>
      </c>
      <c r="AJ4" s="138">
        <f t="shared" si="1"/>
        <v>0.11932132784284764</v>
      </c>
      <c r="AK4" s="138">
        <f t="shared" si="1"/>
        <v>0.10349977545592659</v>
      </c>
      <c r="AL4" s="138">
        <f t="shared" si="1"/>
        <v>0.11302040172533552</v>
      </c>
      <c r="AM4" s="438">
        <f>SUM(AF4:AL4)</f>
        <v>0.89054141808043186</v>
      </c>
    </row>
    <row r="5" spans="1:39">
      <c r="B5" s="2" t="s">
        <v>147</v>
      </c>
      <c r="C5" s="137">
        <f>Psumm!CN14</f>
        <v>611.65339999999992</v>
      </c>
      <c r="D5" s="137">
        <f>Psumm!CO14</f>
        <v>312.45590000000004</v>
      </c>
      <c r="E5" s="137">
        <f>Psumm!CP14</f>
        <v>299.1977</v>
      </c>
      <c r="F5" s="1309">
        <f>$D5*'2018計画ベース認定率'!C5</f>
        <v>9.6985988279503943E-2</v>
      </c>
      <c r="G5" s="1309">
        <f>$D5*'2018計画ベース認定率'!D5</f>
        <v>0.14654189096676534</v>
      </c>
      <c r="H5" s="1309">
        <f>$D5*'2018計画ベース認定率'!E5</f>
        <v>0.1876366984900856</v>
      </c>
      <c r="I5" s="1309">
        <f>$D5*'2018計画ベース認定率'!F5</f>
        <v>0.24888545725643418</v>
      </c>
      <c r="J5" s="1309">
        <f>$D5*'2018計画ベース認定率'!G5</f>
        <v>0.16215766734801482</v>
      </c>
      <c r="K5" s="1309">
        <f>$D5*'2018計画ベース認定率'!H5</f>
        <v>0.12155231347022172</v>
      </c>
      <c r="L5" s="1309">
        <f>$D5*'2018計画ベース認定率'!I5</f>
        <v>0.13033635688261644</v>
      </c>
      <c r="M5" s="438">
        <f t="shared" ref="M5:M14" si="2">SUM(F5:L5)</f>
        <v>1.0940963726936419</v>
      </c>
      <c r="N5" s="1309">
        <f>$E5*'2018計画ベース認定率'!C19</f>
        <v>8.3774244788597629E-2</v>
      </c>
      <c r="O5" s="1309">
        <f>$E5*'2018計画ベース認定率'!D19</f>
        <v>0.13380718938017139</v>
      </c>
      <c r="P5" s="1309">
        <f>$E5*'2018計画ベース認定率'!E19</f>
        <v>0.13734961710907342</v>
      </c>
      <c r="Q5" s="1309">
        <f>$E5*'2018計画ベース認定率'!F19</f>
        <v>0.18947540186616108</v>
      </c>
      <c r="R5" s="1309">
        <f>$E5*'2018計画ベース認定率'!G19</f>
        <v>0.11643639190444968</v>
      </c>
      <c r="S5" s="1309">
        <f>$E5*'2018計画ベース認定率'!H19</f>
        <v>0.10086469526639999</v>
      </c>
      <c r="T5" s="1309">
        <f>$E5*'2018計画ベース認定率'!I19</f>
        <v>0.11143846248676503</v>
      </c>
      <c r="U5" s="438">
        <f t="shared" ref="U5:U14" si="3">SUM(N5:T5)</f>
        <v>0.87314600280161814</v>
      </c>
      <c r="X5" s="138">
        <f t="shared" ref="X5:X14" si="4">MAX(F5,SUM(F22,N22,F39,N39,F56,N56,F73)*F5/SUM(F5,N5))</f>
        <v>9.6985988279503943E-2</v>
      </c>
      <c r="Y5" s="138">
        <f t="shared" si="0"/>
        <v>0.14654189096676534</v>
      </c>
      <c r="Z5" s="138">
        <f t="shared" si="0"/>
        <v>0.1876366984900856</v>
      </c>
      <c r="AA5" s="138">
        <f t="shared" si="0"/>
        <v>0.25229999762764149</v>
      </c>
      <c r="AB5" s="138">
        <f t="shared" si="0"/>
        <v>0.16392435104938538</v>
      </c>
      <c r="AC5" s="138">
        <f t="shared" si="0"/>
        <v>0.12301017900009002</v>
      </c>
      <c r="AD5" s="138">
        <f t="shared" si="0"/>
        <v>0.13033635688261644</v>
      </c>
      <c r="AE5" s="438">
        <f t="shared" ref="AE5:AE14" si="5">SUM(X5:AD5)</f>
        <v>1.1007354622960881</v>
      </c>
      <c r="AF5" s="138">
        <f t="shared" ref="AF5:AF14" si="6">MAX(N5,SUM(F22,N22,F39,N39,F56,N56,F73)*N5/SUM(F5,N5))</f>
        <v>8.3774244788597629E-2</v>
      </c>
      <c r="AG5" s="138">
        <f t="shared" si="1"/>
        <v>0.13380718938017139</v>
      </c>
      <c r="AH5" s="138">
        <f t="shared" si="1"/>
        <v>0.13734961710907342</v>
      </c>
      <c r="AI5" s="138">
        <f t="shared" si="1"/>
        <v>0.19207487640418577</v>
      </c>
      <c r="AJ5" s="138">
        <f t="shared" si="1"/>
        <v>0.11770494910059207</v>
      </c>
      <c r="AK5" s="138">
        <f t="shared" si="1"/>
        <v>0.10207443910599856</v>
      </c>
      <c r="AL5" s="138">
        <f t="shared" si="1"/>
        <v>0.11143846248676503</v>
      </c>
      <c r="AM5" s="438">
        <f t="shared" ref="AM5:AM14" si="7">SUM(AF5:AL5)</f>
        <v>0.87822377837538379</v>
      </c>
    </row>
    <row r="6" spans="1:39">
      <c r="B6" s="2" t="s">
        <v>148</v>
      </c>
      <c r="C6" s="137">
        <f>Psumm!CN15</f>
        <v>640.87909999999988</v>
      </c>
      <c r="D6" s="137">
        <f>Psumm!CO15</f>
        <v>324.32360000000006</v>
      </c>
      <c r="E6" s="137">
        <f>Psumm!CP15</f>
        <v>316.55540000000002</v>
      </c>
      <c r="F6" s="1309">
        <f>$D6*'2018計画ベース認定率'!C6</f>
        <v>0.10066971008826053</v>
      </c>
      <c r="G6" s="1309">
        <f>$D6*'2018計画ベース認定率'!D6</f>
        <v>0.15210784507237285</v>
      </c>
      <c r="H6" s="1309">
        <f>$D6*'2018計画ベース認定率'!E6</f>
        <v>0.19476351557585928</v>
      </c>
      <c r="I6" s="1309">
        <f>$D6*'2018計画ベース認定率'!F6</f>
        <v>0.25848932818320974</v>
      </c>
      <c r="J6" s="1309">
        <f>$D6*'2018計画ベース認定率'!G6</f>
        <v>0.16843963175167756</v>
      </c>
      <c r="K6" s="1309">
        <f>$D6*'2018計画ベース認定率'!H6</f>
        <v>0.126215208475047</v>
      </c>
      <c r="L6" s="1309">
        <f>$D6*'2018計画ベース認定率'!I6</f>
        <v>0.13528679239231819</v>
      </c>
      <c r="M6" s="438">
        <f t="shared" si="2"/>
        <v>1.1359720315387452</v>
      </c>
      <c r="N6" s="1309">
        <f>$E6*'2018計画ベース認定率'!C20</f>
        <v>8.8634336322613583E-2</v>
      </c>
      <c r="O6" s="1309">
        <f>$E6*'2018計画ベース認定率'!D20</f>
        <v>0.14156989962528424</v>
      </c>
      <c r="P6" s="1309">
        <f>$E6*'2018計画ベース認定率'!E20</f>
        <v>0.14531783828488515</v>
      </c>
      <c r="Q6" s="1309">
        <f>$E6*'2018計画ベース認定率'!F20</f>
        <v>0.20058460018033136</v>
      </c>
      <c r="R6" s="1309">
        <f>$E6*'2018計画ベース認定率'!G20</f>
        <v>0.12328129491959054</v>
      </c>
      <c r="S6" s="1309">
        <f>$E6*'2018計画ベース認定率'!H20</f>
        <v>0.1067552628130157</v>
      </c>
      <c r="T6" s="1309">
        <f>$E6*'2018計画ベース認定率'!I20</f>
        <v>0.11790347007307511</v>
      </c>
      <c r="U6" s="438">
        <f t="shared" si="3"/>
        <v>0.92404670221879559</v>
      </c>
      <c r="X6" s="138">
        <f t="shared" si="4"/>
        <v>0.10066971008826053</v>
      </c>
      <c r="Y6" s="138">
        <f t="shared" si="0"/>
        <v>0.15210784507237285</v>
      </c>
      <c r="Z6" s="138">
        <f t="shared" si="0"/>
        <v>0.19476351557585928</v>
      </c>
      <c r="AA6" s="138">
        <f t="shared" si="0"/>
        <v>0.26216831230187687</v>
      </c>
      <c r="AB6" s="138">
        <f t="shared" si="0"/>
        <v>0.1703826032275243</v>
      </c>
      <c r="AC6" s="138">
        <f t="shared" si="0"/>
        <v>0.12776954330276685</v>
      </c>
      <c r="AD6" s="138">
        <f t="shared" si="0"/>
        <v>0.13528679239231819</v>
      </c>
      <c r="AE6" s="438">
        <f t="shared" si="5"/>
        <v>1.1431483219609788</v>
      </c>
      <c r="AF6" s="138">
        <f t="shared" si="6"/>
        <v>8.8634336322613597E-2</v>
      </c>
      <c r="AG6" s="138">
        <f t="shared" si="1"/>
        <v>0.14156989962528424</v>
      </c>
      <c r="AH6" s="138">
        <f t="shared" si="1"/>
        <v>0.14531783828488515</v>
      </c>
      <c r="AI6" s="138">
        <f t="shared" si="1"/>
        <v>0.20343944747209111</v>
      </c>
      <c r="AJ6" s="138">
        <f t="shared" si="1"/>
        <v>0.12470335953136399</v>
      </c>
      <c r="AK6" s="138">
        <f t="shared" si="1"/>
        <v>0.10806994925245111</v>
      </c>
      <c r="AL6" s="138">
        <f t="shared" si="1"/>
        <v>0.11790347007307511</v>
      </c>
      <c r="AM6" s="438">
        <f t="shared" si="7"/>
        <v>0.92963830056176444</v>
      </c>
    </row>
    <row r="7" spans="1:39">
      <c r="B7" s="2" t="s">
        <v>149</v>
      </c>
      <c r="C7" s="137">
        <f>Psumm!CN16</f>
        <v>714.51980000000003</v>
      </c>
      <c r="D7" s="137">
        <f>Psumm!CO16</f>
        <v>357.68259999999998</v>
      </c>
      <c r="E7" s="137">
        <f>Psumm!CP16</f>
        <v>356.83730000000003</v>
      </c>
      <c r="F7" s="1309">
        <f>$D7*'2018計画ベース認定率'!C7</f>
        <v>0.11102430919493755</v>
      </c>
      <c r="G7" s="1309">
        <f>$D7*'2018計画ベース認定率'!D7</f>
        <v>0.16775322395867429</v>
      </c>
      <c r="H7" s="1309">
        <f>$D7*'2018計画ベース認定率'!E7</f>
        <v>0.21479633500711576</v>
      </c>
      <c r="I7" s="1309">
        <f>$D7*'2018計画ベース認定率'!F7</f>
        <v>0.28530284711293885</v>
      </c>
      <c r="J7" s="1309">
        <f>$D7*'2018計画ベース認定率'!G7</f>
        <v>0.18594927076769063</v>
      </c>
      <c r="K7" s="1309">
        <f>$D7*'2018計画ベース認定率'!H7</f>
        <v>0.1392664188833585</v>
      </c>
      <c r="L7" s="1309">
        <f>$D7*'2018計画ベース認定率'!I7</f>
        <v>0.14920200580082543</v>
      </c>
      <c r="M7" s="438">
        <f t="shared" si="2"/>
        <v>1.253294410725541</v>
      </c>
      <c r="N7" s="1309">
        <f>$E7*'2018計画ベース認定率'!C21</f>
        <v>9.9913118716829216E-2</v>
      </c>
      <c r="O7" s="1309">
        <f>$E7*'2018計画ベース認定率'!D21</f>
        <v>0.15958477013362415</v>
      </c>
      <c r="P7" s="1309">
        <f>$E7*'2018計画ベース認定率'!E21</f>
        <v>0.16380963665574827</v>
      </c>
      <c r="Q7" s="1309">
        <f>$E7*'2018計画ベース認定率'!F21</f>
        <v>0.22628842072331112</v>
      </c>
      <c r="R7" s="1309">
        <f>$E7*'2018計画ベース認定率'!G21</f>
        <v>0.13910688968554683</v>
      </c>
      <c r="S7" s="1309">
        <f>$E7*'2018計画ベース認定率'!H21</f>
        <v>0.1203996625852847</v>
      </c>
      <c r="T7" s="1309">
        <f>$E7*'2018計画ベース認定率'!I21</f>
        <v>0.132906770573198</v>
      </c>
      <c r="U7" s="438">
        <f t="shared" si="3"/>
        <v>1.0420092690735423</v>
      </c>
      <c r="X7" s="138">
        <f t="shared" si="4"/>
        <v>0.11102430919493755</v>
      </c>
      <c r="Y7" s="138">
        <f t="shared" si="0"/>
        <v>0.16775322395867429</v>
      </c>
      <c r="Z7" s="138">
        <f t="shared" si="0"/>
        <v>0.21479633500711576</v>
      </c>
      <c r="AA7" s="138">
        <f t="shared" si="0"/>
        <v>0.28949518937507746</v>
      </c>
      <c r="AB7" s="138">
        <f t="shared" si="0"/>
        <v>0.18820137328494987</v>
      </c>
      <c r="AC7" s="138">
        <f t="shared" si="0"/>
        <v>0.14102167699839158</v>
      </c>
      <c r="AD7" s="138">
        <f t="shared" si="0"/>
        <v>0.14920200580082543</v>
      </c>
      <c r="AE7" s="438">
        <f t="shared" si="5"/>
        <v>1.261494113619972</v>
      </c>
      <c r="AF7" s="138">
        <f t="shared" si="6"/>
        <v>9.9913118716829216E-2</v>
      </c>
      <c r="AG7" s="138">
        <f t="shared" si="1"/>
        <v>0.15958477013362415</v>
      </c>
      <c r="AH7" s="138">
        <f t="shared" si="1"/>
        <v>0.16380963665574827</v>
      </c>
      <c r="AI7" s="138">
        <f t="shared" si="1"/>
        <v>0.22961358385866321</v>
      </c>
      <c r="AJ7" s="138">
        <f t="shared" si="1"/>
        <v>0.14079166626539324</v>
      </c>
      <c r="AK7" s="138">
        <f t="shared" si="1"/>
        <v>0.12191713166716769</v>
      </c>
      <c r="AL7" s="138">
        <f t="shared" si="1"/>
        <v>0.132906770573198</v>
      </c>
      <c r="AM7" s="438">
        <f t="shared" si="7"/>
        <v>1.0485366778706235</v>
      </c>
    </row>
    <row r="8" spans="1:39">
      <c r="B8" s="2" t="s">
        <v>150</v>
      </c>
      <c r="C8" s="137">
        <f>Psumm!CN17</f>
        <v>798.04330000000004</v>
      </c>
      <c r="D8" s="137">
        <f>Psumm!CO17</f>
        <v>396.79349999999999</v>
      </c>
      <c r="E8" s="137">
        <f>Psumm!CP17</f>
        <v>401.24980000000005</v>
      </c>
      <c r="F8" s="1309">
        <f>$D8*'2018計画ベース認定率'!C8</f>
        <v>0.12316429211412984</v>
      </c>
      <c r="G8" s="1309">
        <f>$D8*'2018計画ベース認定率'!D8</f>
        <v>0.18609624530476521</v>
      </c>
      <c r="H8" s="1309">
        <f>$D8*'2018計画ベース認定率'!E8</f>
        <v>0.23828329797045203</v>
      </c>
      <c r="I8" s="1309">
        <f>$D8*'2018計画ベース認定率'!F8</f>
        <v>0.31692397536659778</v>
      </c>
      <c r="J8" s="1309">
        <f>$D8*'2018計画ベース認定率'!G8</f>
        <v>0.20662853717221513</v>
      </c>
      <c r="K8" s="1309">
        <f>$D8*'2018計画ベース認定率'!H8</f>
        <v>0.15462420728906331</v>
      </c>
      <c r="L8" s="1309">
        <f>$D8*'2018計画ベース認定率'!I8</f>
        <v>0.16551653921306161</v>
      </c>
      <c r="M8" s="438">
        <f t="shared" si="2"/>
        <v>1.3912370944302848</v>
      </c>
      <c r="N8" s="1309">
        <f>$E8*'2018計画ベース認定率'!C22</f>
        <v>0.11234845377011873</v>
      </c>
      <c r="O8" s="1309">
        <f>$E8*'2018計画ベース認定率'!D22</f>
        <v>0.17944692749093963</v>
      </c>
      <c r="P8" s="1309">
        <f>$E8*'2018計画ベース認定率'!E22</f>
        <v>0.18419762717123928</v>
      </c>
      <c r="Q8" s="1309">
        <f>$E8*'2018計画ベース認定率'!F22</f>
        <v>0.25479398403761294</v>
      </c>
      <c r="R8" s="1309">
        <f>$E8*'2018計画ベース認定率'!G22</f>
        <v>0.15668315597192262</v>
      </c>
      <c r="S8" s="1309">
        <f>$E8*'2018計画ベース認定率'!H22</f>
        <v>0.13549840924239992</v>
      </c>
      <c r="T8" s="1309">
        <f>$E8*'2018計画ベース認定率'!I22</f>
        <v>0.14944854450793565</v>
      </c>
      <c r="U8" s="438">
        <f t="shared" si="3"/>
        <v>1.1724171021921688</v>
      </c>
      <c r="X8" s="138">
        <f t="shared" si="4"/>
        <v>0.12316429211412985</v>
      </c>
      <c r="Y8" s="138">
        <f t="shared" si="0"/>
        <v>0.18609624530476521</v>
      </c>
      <c r="Z8" s="138">
        <f t="shared" si="0"/>
        <v>0.23828329797045203</v>
      </c>
      <c r="AA8" s="138">
        <f t="shared" si="0"/>
        <v>0.32139847854713988</v>
      </c>
      <c r="AB8" s="138">
        <f t="shared" si="0"/>
        <v>0.208982453163433</v>
      </c>
      <c r="AC8" s="138">
        <f t="shared" si="0"/>
        <v>0.15651745560616939</v>
      </c>
      <c r="AD8" s="138">
        <f t="shared" si="0"/>
        <v>0.16551653921306161</v>
      </c>
      <c r="AE8" s="438">
        <f t="shared" si="5"/>
        <v>1.3999587619191509</v>
      </c>
      <c r="AF8" s="138">
        <f t="shared" si="6"/>
        <v>0.11234845377011873</v>
      </c>
      <c r="AG8" s="138">
        <f t="shared" si="1"/>
        <v>0.17944692749093963</v>
      </c>
      <c r="AH8" s="138">
        <f t="shared" si="1"/>
        <v>0.18419762717123928</v>
      </c>
      <c r="AI8" s="138">
        <f t="shared" si="1"/>
        <v>0.25839130257635873</v>
      </c>
      <c r="AJ8" s="138">
        <f t="shared" si="1"/>
        <v>0.15846809328718511</v>
      </c>
      <c r="AK8" s="138">
        <f t="shared" si="1"/>
        <v>0.13715747763645253</v>
      </c>
      <c r="AL8" s="138">
        <f t="shared" si="1"/>
        <v>0.14944854450793565</v>
      </c>
      <c r="AM8" s="438">
        <f t="shared" si="7"/>
        <v>1.1794584264402297</v>
      </c>
    </row>
    <row r="9" spans="1:39">
      <c r="B9" s="2" t="s">
        <v>113</v>
      </c>
      <c r="C9" s="137">
        <f>Psumm!CN18</f>
        <v>907.47520000000009</v>
      </c>
      <c r="D9" s="137">
        <f>Psumm!CO18</f>
        <v>445.59670000000006</v>
      </c>
      <c r="E9" s="137">
        <f>Psumm!CP18</f>
        <v>461.87860000000012</v>
      </c>
      <c r="F9" s="1309">
        <f>$D9*'2018計画ベース認定率'!C9</f>
        <v>1.8815617631333221</v>
      </c>
      <c r="G9" s="1309">
        <f>$D9*'2018計画ベース認定率'!D9</f>
        <v>1.9338871250299989</v>
      </c>
      <c r="H9" s="1309">
        <f>$D9*'2018計画ベース認定率'!E9</f>
        <v>2.7436774528583707</v>
      </c>
      <c r="I9" s="1309">
        <f>$D9*'2018計画ベース認定率'!F9</f>
        <v>2.8156794212916365</v>
      </c>
      <c r="J9" s="1309">
        <f>$D9*'2018計画ベース認定率'!G9</f>
        <v>1.9479267186103324</v>
      </c>
      <c r="K9" s="1309">
        <f>$D9*'2018計画ベース認定率'!H9</f>
        <v>1.5967435026982162</v>
      </c>
      <c r="L9" s="1309">
        <f>$D9*'2018計画ベース認定率'!I9</f>
        <v>1.3874527748808596</v>
      </c>
      <c r="M9" s="438">
        <f t="shared" si="2"/>
        <v>14.306928758502737</v>
      </c>
      <c r="N9" s="1309">
        <f>$E9*'2018計画ベース認定率'!C23</f>
        <v>2.0211136358859507</v>
      </c>
      <c r="O9" s="1309">
        <f>$E9*'2018計画ベース認定率'!D23</f>
        <v>2.1534815533817251</v>
      </c>
      <c r="P9" s="1309">
        <f>$E9*'2018計画ベース認定率'!E23</f>
        <v>2.2067138681754126</v>
      </c>
      <c r="Q9" s="1309">
        <f>$E9*'2018計画ベース認定率'!F23</f>
        <v>2.0136629672475199</v>
      </c>
      <c r="R9" s="1309">
        <f>$E9*'2018計画ベース認定率'!G23</f>
        <v>1.2910231210743919</v>
      </c>
      <c r="S9" s="1309">
        <f>$E9*'2018計画ベース認定率'!H23</f>
        <v>1.1754053247808174</v>
      </c>
      <c r="T9" s="1309">
        <f>$E9*'2018計画ベース認定率'!I23</f>
        <v>1.1618193134810093</v>
      </c>
      <c r="U9" s="438">
        <f t="shared" si="3"/>
        <v>12.023219784026827</v>
      </c>
      <c r="X9" s="138">
        <f t="shared" si="4"/>
        <v>1.8815617631333221</v>
      </c>
      <c r="Y9" s="138">
        <f t="shared" si="0"/>
        <v>1.9338871250299989</v>
      </c>
      <c r="Z9" s="138">
        <f t="shared" si="0"/>
        <v>2.7436774528583707</v>
      </c>
      <c r="AA9" s="138">
        <f t="shared" si="0"/>
        <v>2.8156794212916365</v>
      </c>
      <c r="AB9" s="138">
        <f t="shared" si="0"/>
        <v>1.9479267186103324</v>
      </c>
      <c r="AC9" s="138">
        <f t="shared" si="0"/>
        <v>1.5967435026982162</v>
      </c>
      <c r="AD9" s="138">
        <f t="shared" si="0"/>
        <v>1.3874527748808596</v>
      </c>
      <c r="AE9" s="438">
        <f t="shared" si="5"/>
        <v>14.306928758502737</v>
      </c>
      <c r="AF9" s="138">
        <f t="shared" si="6"/>
        <v>2.0211136358859507</v>
      </c>
      <c r="AG9" s="138">
        <f t="shared" si="1"/>
        <v>2.1534815533817251</v>
      </c>
      <c r="AH9" s="138">
        <f t="shared" si="1"/>
        <v>2.2067138681754126</v>
      </c>
      <c r="AI9" s="138">
        <f t="shared" si="1"/>
        <v>2.0136629672475199</v>
      </c>
      <c r="AJ9" s="138">
        <f t="shared" si="1"/>
        <v>1.2910231210743919</v>
      </c>
      <c r="AK9" s="138">
        <f t="shared" si="1"/>
        <v>1.1754053247808174</v>
      </c>
      <c r="AL9" s="138">
        <f t="shared" si="1"/>
        <v>1.1618193134810093</v>
      </c>
      <c r="AM9" s="438">
        <f t="shared" si="7"/>
        <v>12.023219784026827</v>
      </c>
    </row>
    <row r="10" spans="1:39">
      <c r="B10" s="2" t="s">
        <v>114</v>
      </c>
      <c r="C10" s="137">
        <f>Psumm!CN19</f>
        <v>773.91570000000013</v>
      </c>
      <c r="D10" s="137">
        <f>Psumm!CO19</f>
        <v>371.33680000000004</v>
      </c>
      <c r="E10" s="137">
        <f>Psumm!CP19</f>
        <v>402.57869999999997</v>
      </c>
      <c r="F10" s="1309">
        <f>$D10*'2018計画ベース認定率'!C10</f>
        <v>2.9475003934544617</v>
      </c>
      <c r="G10" s="1309">
        <f>$D10*'2018計画ベース認定率'!D10</f>
        <v>2.8691595968695238</v>
      </c>
      <c r="H10" s="1309">
        <f>$D10*'2018計画ベース認定率'!E10</f>
        <v>4.3269889407901676</v>
      </c>
      <c r="I10" s="1309">
        <f>$D10*'2018計画ベース認定率'!F10</f>
        <v>4.3042290970692942</v>
      </c>
      <c r="J10" s="1309">
        <f>$D10*'2018計画ベース認定率'!G10</f>
        <v>3.0393706166921786</v>
      </c>
      <c r="K10" s="1309">
        <f>$D10*'2018計画ベース認定率'!H10</f>
        <v>2.4702883828697417</v>
      </c>
      <c r="L10" s="1309">
        <f>$D10*'2018計画ベース認定率'!I10</f>
        <v>2.0236310021346142</v>
      </c>
      <c r="M10" s="438">
        <f t="shared" si="2"/>
        <v>21.981168029879985</v>
      </c>
      <c r="N10" s="1309">
        <f>$E10*'2018計画ベース認定率'!C24</f>
        <v>4.756421698740521</v>
      </c>
      <c r="O10" s="1309">
        <f>$E10*'2018計画ベース認定率'!D24</f>
        <v>4.4008757366342648</v>
      </c>
      <c r="P10" s="1309">
        <f>$E10*'2018計画ベース認定率'!E24</f>
        <v>4.5069092873103287</v>
      </c>
      <c r="Q10" s="1309">
        <f>$E10*'2018計画ベース認定率'!F24</f>
        <v>3.7172008726915124</v>
      </c>
      <c r="R10" s="1309">
        <f>$E10*'2018計画ベース認定率'!G24</f>
        <v>2.4111289285790685</v>
      </c>
      <c r="S10" s="1309">
        <f>$E10*'2018計画ベース認定率'!H24</f>
        <v>2.2101862464215043</v>
      </c>
      <c r="T10" s="1309">
        <f>$E10*'2018計画ベース認定率'!I24</f>
        <v>1.9941777811055048</v>
      </c>
      <c r="U10" s="438">
        <f t="shared" si="3"/>
        <v>23.996900551482707</v>
      </c>
      <c r="X10" s="138">
        <f t="shared" si="4"/>
        <v>2.9475003934544617</v>
      </c>
      <c r="Y10" s="138">
        <f t="shared" si="0"/>
        <v>2.8691595968695238</v>
      </c>
      <c r="Z10" s="138">
        <f t="shared" si="0"/>
        <v>4.3269889407901676</v>
      </c>
      <c r="AA10" s="138">
        <f t="shared" si="0"/>
        <v>4.3042290970692942</v>
      </c>
      <c r="AB10" s="138">
        <f t="shared" si="0"/>
        <v>3.0393706166921786</v>
      </c>
      <c r="AC10" s="138">
        <f t="shared" si="0"/>
        <v>2.4702883828697417</v>
      </c>
      <c r="AD10" s="138">
        <f t="shared" si="0"/>
        <v>2.0236310021346142</v>
      </c>
      <c r="AE10" s="438">
        <f t="shared" si="5"/>
        <v>21.981168029879985</v>
      </c>
      <c r="AF10" s="138">
        <f t="shared" si="6"/>
        <v>4.756421698740521</v>
      </c>
      <c r="AG10" s="138">
        <f t="shared" si="1"/>
        <v>4.4008757366342648</v>
      </c>
      <c r="AH10" s="138">
        <f t="shared" si="1"/>
        <v>4.5069092873103287</v>
      </c>
      <c r="AI10" s="138">
        <f t="shared" si="1"/>
        <v>3.7172008726915124</v>
      </c>
      <c r="AJ10" s="138">
        <f t="shared" si="1"/>
        <v>2.4111289285790685</v>
      </c>
      <c r="AK10" s="138">
        <f t="shared" si="1"/>
        <v>2.2101862464215043</v>
      </c>
      <c r="AL10" s="138">
        <f t="shared" si="1"/>
        <v>1.9941777811055048</v>
      </c>
      <c r="AM10" s="438">
        <f t="shared" si="7"/>
        <v>23.996900551482707</v>
      </c>
    </row>
    <row r="11" spans="1:39">
      <c r="B11" s="2" t="s">
        <v>115</v>
      </c>
      <c r="C11" s="137">
        <f>Psumm!CN20</f>
        <v>661.16859999999997</v>
      </c>
      <c r="D11" s="137">
        <f>Psumm!CO20</f>
        <v>306.01369999999997</v>
      </c>
      <c r="E11" s="137">
        <f>Psumm!CP20</f>
        <v>355.15500000000009</v>
      </c>
      <c r="F11" s="1309">
        <f>$D11*'2018計画ベース認定率'!C11</f>
        <v>4.8890491892507075</v>
      </c>
      <c r="G11" s="1309">
        <f>$D11*'2018計画ベース認定率'!D11</f>
        <v>4.2450178492977386</v>
      </c>
      <c r="H11" s="1309">
        <f>$D11*'2018計画ベース認定率'!E11</f>
        <v>7.0329476650665708</v>
      </c>
      <c r="I11" s="1309">
        <f>$D11*'2018計画ベース認定率'!F11</f>
        <v>6.4208089992526176</v>
      </c>
      <c r="J11" s="1309">
        <f>$D11*'2018計画ベース認定率'!G11</f>
        <v>4.5505120400944978</v>
      </c>
      <c r="K11" s="1309">
        <f>$D11*'2018計画ベース認定率'!H11</f>
        <v>3.7622445122818444</v>
      </c>
      <c r="L11" s="1309">
        <f>$D11*'2018計画ベース認定率'!I11</f>
        <v>2.8655596799600294</v>
      </c>
      <c r="M11" s="438">
        <f t="shared" si="2"/>
        <v>33.766139935204009</v>
      </c>
      <c r="N11" s="1309">
        <f>$E11*'2018計画ベース認定率'!C25</f>
        <v>10.644611658434902</v>
      </c>
      <c r="O11" s="1309">
        <f>$E11*'2018計画ベース認定率'!D25</f>
        <v>8.9705414397967225</v>
      </c>
      <c r="P11" s="1309">
        <f>$E11*'2018計画ベース認定率'!E25</f>
        <v>10.084245906445961</v>
      </c>
      <c r="Q11" s="1309">
        <f>$E11*'2018計画ベース認定率'!F25</f>
        <v>7.2554037050607807</v>
      </c>
      <c r="R11" s="1309">
        <f>$E11*'2018計画ベース認定率'!G25</f>
        <v>4.8745880981400136</v>
      </c>
      <c r="S11" s="1309">
        <f>$E11*'2018計画ベース認定率'!H25</f>
        <v>4.3749618941542652</v>
      </c>
      <c r="T11" s="1309">
        <f>$E11*'2018計画ベース認定率'!I25</f>
        <v>3.8165556630816182</v>
      </c>
      <c r="U11" s="438">
        <f t="shared" si="3"/>
        <v>50.020908365114266</v>
      </c>
      <c r="X11" s="138">
        <f t="shared" si="4"/>
        <v>4.8890491892507075</v>
      </c>
      <c r="Y11" s="138">
        <f t="shared" si="0"/>
        <v>4.2450178492977386</v>
      </c>
      <c r="Z11" s="138">
        <f t="shared" si="0"/>
        <v>7.0329476650665708</v>
      </c>
      <c r="AA11" s="138">
        <f t="shared" si="0"/>
        <v>6.4208089992526176</v>
      </c>
      <c r="AB11" s="138">
        <f t="shared" si="0"/>
        <v>4.5505120400944978</v>
      </c>
      <c r="AC11" s="138">
        <f t="shared" si="0"/>
        <v>3.7622445122818444</v>
      </c>
      <c r="AD11" s="138">
        <f t="shared" si="0"/>
        <v>2.8655596799600298</v>
      </c>
      <c r="AE11" s="438">
        <f t="shared" si="5"/>
        <v>33.766139935204009</v>
      </c>
      <c r="AF11" s="138">
        <f t="shared" si="6"/>
        <v>10.644611658434902</v>
      </c>
      <c r="AG11" s="138">
        <f t="shared" si="1"/>
        <v>8.9705414397967225</v>
      </c>
      <c r="AH11" s="138">
        <f t="shared" si="1"/>
        <v>10.084245906445961</v>
      </c>
      <c r="AI11" s="138">
        <f t="shared" si="1"/>
        <v>7.2554037050607816</v>
      </c>
      <c r="AJ11" s="138">
        <f t="shared" si="1"/>
        <v>4.8745880981400136</v>
      </c>
      <c r="AK11" s="138">
        <f t="shared" si="1"/>
        <v>4.3749618941542652</v>
      </c>
      <c r="AL11" s="138">
        <f t="shared" si="1"/>
        <v>3.8165556630816182</v>
      </c>
      <c r="AM11" s="438">
        <f t="shared" si="7"/>
        <v>50.020908365114266</v>
      </c>
    </row>
    <row r="12" spans="1:39">
      <c r="B12" s="2" t="s">
        <v>116</v>
      </c>
      <c r="C12" s="137">
        <f>Psumm!CN21</f>
        <v>554.34460000000013</v>
      </c>
      <c r="D12" s="137">
        <f>Psumm!CO21</f>
        <v>240.82310000000001</v>
      </c>
      <c r="E12" s="137">
        <f>Psumm!CP21</f>
        <v>313.5215</v>
      </c>
      <c r="F12" s="1309">
        <f>$D12*'2018計画ベース認定率'!C12</f>
        <v>8.0715406161305872</v>
      </c>
      <c r="G12" s="1309">
        <f>$D12*'2018計画ベース認定率'!D12</f>
        <v>6.4765739471665666</v>
      </c>
      <c r="H12" s="1309">
        <f>$D12*'2018計画ベース認定率'!E12</f>
        <v>11.5919260230571</v>
      </c>
      <c r="I12" s="1309">
        <f>$D12*'2018計画ベース認定率'!F12</f>
        <v>9.6521002997075982</v>
      </c>
      <c r="J12" s="1309">
        <f>$D12*'2018計画ベース認定率'!G12</f>
        <v>7.0040207221945447</v>
      </c>
      <c r="K12" s="1309">
        <f>$D12*'2018計画ベース認定率'!H12</f>
        <v>5.7305916766110698</v>
      </c>
      <c r="L12" s="1309">
        <f>$D12*'2018計画ベース認定率'!I12</f>
        <v>4.07714236548098</v>
      </c>
      <c r="M12" s="438">
        <f t="shared" si="2"/>
        <v>52.603895650348448</v>
      </c>
      <c r="N12" s="1309">
        <f>$E12*'2018計画ベース認定率'!C26</f>
        <v>18.843784689345526</v>
      </c>
      <c r="O12" s="1309">
        <f>$E12*'2018計画ベース認定率'!D26</f>
        <v>17.126711774905058</v>
      </c>
      <c r="P12" s="1309">
        <f>$E12*'2018計画ベース認定率'!E26</f>
        <v>21.282890261957629</v>
      </c>
      <c r="Q12" s="1309">
        <f>$E12*'2018計画ベース認定率'!F26</f>
        <v>15.209741146731833</v>
      </c>
      <c r="R12" s="1309">
        <f>$E12*'2018計画ベース認定率'!G26</f>
        <v>10.413802927146415</v>
      </c>
      <c r="S12" s="1309">
        <f>$E12*'2018計画ベース認定率'!H26</f>
        <v>9.3336138894576948</v>
      </c>
      <c r="T12" s="1309">
        <f>$E12*'2018計画ベース認定率'!I26</f>
        <v>7.6630947680081229</v>
      </c>
      <c r="U12" s="438">
        <f t="shared" si="3"/>
        <v>99.873639457552287</v>
      </c>
      <c r="X12" s="138">
        <f t="shared" si="4"/>
        <v>8.0715406161305889</v>
      </c>
      <c r="Y12" s="138">
        <f t="shared" si="0"/>
        <v>6.4765739471665666</v>
      </c>
      <c r="Z12" s="138">
        <f t="shared" si="0"/>
        <v>11.5919260230571</v>
      </c>
      <c r="AA12" s="138">
        <f t="shared" si="0"/>
        <v>9.6521002997075982</v>
      </c>
      <c r="AB12" s="138">
        <f t="shared" si="0"/>
        <v>7.0040207221945447</v>
      </c>
      <c r="AC12" s="138">
        <f t="shared" si="0"/>
        <v>5.7305916766110698</v>
      </c>
      <c r="AD12" s="138">
        <f t="shared" si="0"/>
        <v>4.07714236548098</v>
      </c>
      <c r="AE12" s="438">
        <f t="shared" si="5"/>
        <v>52.603895650348448</v>
      </c>
      <c r="AF12" s="138">
        <f t="shared" si="6"/>
        <v>18.843784689345529</v>
      </c>
      <c r="AG12" s="138">
        <f t="shared" si="1"/>
        <v>17.126711774905058</v>
      </c>
      <c r="AH12" s="138">
        <f t="shared" si="1"/>
        <v>21.282890261957629</v>
      </c>
      <c r="AI12" s="138">
        <f t="shared" si="1"/>
        <v>15.209741146731833</v>
      </c>
      <c r="AJ12" s="138">
        <f t="shared" si="1"/>
        <v>10.413802927146415</v>
      </c>
      <c r="AK12" s="138">
        <f t="shared" si="1"/>
        <v>9.3336138894576948</v>
      </c>
      <c r="AL12" s="138">
        <f t="shared" si="1"/>
        <v>7.6630947680081229</v>
      </c>
      <c r="AM12" s="438">
        <f t="shared" si="7"/>
        <v>99.873639457552287</v>
      </c>
    </row>
    <row r="13" spans="1:39">
      <c r="B13" s="2" t="s">
        <v>117</v>
      </c>
      <c r="C13" s="137">
        <f>Psumm!CN22</f>
        <v>491.99380000000002</v>
      </c>
      <c r="D13" s="137">
        <f>Psumm!CO22</f>
        <v>191.03190000000001</v>
      </c>
      <c r="E13" s="137">
        <f>Psumm!CP22</f>
        <v>300.96189999999996</v>
      </c>
      <c r="F13" s="1309">
        <f>$D13*'2018計画ベース認定率'!C13</f>
        <v>10.863300290586514</v>
      </c>
      <c r="G13" s="1309">
        <f>$D13*'2018計画ベース認定率'!D13</f>
        <v>8.9242146753981046</v>
      </c>
      <c r="H13" s="1309">
        <f>$D13*'2018計画ベース認定率'!E13</f>
        <v>16.528587361572093</v>
      </c>
      <c r="I13" s="1309">
        <f>$D13*'2018計画ベース認定率'!F13</f>
        <v>13.756981696990028</v>
      </c>
      <c r="J13" s="1309">
        <f>$D13*'2018計画ベース認定率'!G13</f>
        <v>10.299939227964726</v>
      </c>
      <c r="K13" s="1309">
        <f>$D13*'2018計画ベース認定率'!H13</f>
        <v>8.2297689322238128</v>
      </c>
      <c r="L13" s="1309">
        <f>$D13*'2018計画ベース認定率'!I13</f>
        <v>5.422730516159465</v>
      </c>
      <c r="M13" s="438">
        <f t="shared" si="2"/>
        <v>74.02552270089474</v>
      </c>
      <c r="N13" s="1309">
        <f>$E13*'2018計画ベース認定率'!C27</f>
        <v>22.247093555406632</v>
      </c>
      <c r="O13" s="1309">
        <f>$E13*'2018計画ベース認定率'!D27</f>
        <v>24.13583695155387</v>
      </c>
      <c r="P13" s="1309">
        <f>$E13*'2018計画ベース認定率'!E27</f>
        <v>34.976473075990036</v>
      </c>
      <c r="Q13" s="1309">
        <f>$E13*'2018計画ベース認定率'!F27</f>
        <v>28.287730969613964</v>
      </c>
      <c r="R13" s="1309">
        <f>$E13*'2018計画ベース認定率'!G27</f>
        <v>20.993996725593881</v>
      </c>
      <c r="S13" s="1309">
        <f>$E13*'2018計画ベース認定率'!H27</f>
        <v>19.444449859538881</v>
      </c>
      <c r="T13" s="1309">
        <f>$E13*'2018計画ベース認定率'!I27</f>
        <v>15.160193100391226</v>
      </c>
      <c r="U13" s="438">
        <f t="shared" si="3"/>
        <v>165.24577423808847</v>
      </c>
      <c r="X13" s="138">
        <f t="shared" si="4"/>
        <v>10.863300290586514</v>
      </c>
      <c r="Y13" s="138">
        <f t="shared" si="0"/>
        <v>8.9242146753981046</v>
      </c>
      <c r="Z13" s="138">
        <f t="shared" si="0"/>
        <v>16.528587361572093</v>
      </c>
      <c r="AA13" s="138">
        <f t="shared" si="0"/>
        <v>13.75698169699003</v>
      </c>
      <c r="AB13" s="138">
        <f t="shared" si="0"/>
        <v>10.299939227964726</v>
      </c>
      <c r="AC13" s="138">
        <f t="shared" si="0"/>
        <v>8.2297689322238128</v>
      </c>
      <c r="AD13" s="138">
        <f t="shared" si="0"/>
        <v>5.422730516159465</v>
      </c>
      <c r="AE13" s="438">
        <f t="shared" si="5"/>
        <v>74.02552270089474</v>
      </c>
      <c r="AF13" s="138">
        <f t="shared" si="6"/>
        <v>22.247093555406632</v>
      </c>
      <c r="AG13" s="138">
        <f t="shared" si="1"/>
        <v>24.13583695155387</v>
      </c>
      <c r="AH13" s="138">
        <f t="shared" si="1"/>
        <v>34.976473075990036</v>
      </c>
      <c r="AI13" s="138">
        <f t="shared" si="1"/>
        <v>28.287730969613964</v>
      </c>
      <c r="AJ13" s="138">
        <f t="shared" si="1"/>
        <v>20.993996725593881</v>
      </c>
      <c r="AK13" s="138">
        <f t="shared" si="1"/>
        <v>19.444449859538881</v>
      </c>
      <c r="AL13" s="138">
        <f t="shared" si="1"/>
        <v>15.160193100391226</v>
      </c>
      <c r="AM13" s="438">
        <f t="shared" si="7"/>
        <v>165.24577423808847</v>
      </c>
    </row>
    <row r="14" spans="1:39">
      <c r="B14" s="265" t="s">
        <v>412</v>
      </c>
      <c r="C14" s="262">
        <f>SUM(Psumm!CN23:CN24)</f>
        <v>531.67340000000002</v>
      </c>
      <c r="D14" s="262">
        <f>SUM(Psumm!CO23:CO24)</f>
        <v>158.0641</v>
      </c>
      <c r="E14" s="262">
        <f>SUM(Psumm!CP23:CP24)</f>
        <v>373.60920000000004</v>
      </c>
      <c r="F14" s="1309">
        <f>$D14*'2018計画ベース認定率'!C14</f>
        <v>10.486381851246302</v>
      </c>
      <c r="G14" s="1309">
        <f>$D14*'2018計画ベース認定率'!D14</f>
        <v>10.010605207198479</v>
      </c>
      <c r="H14" s="1309">
        <f>$D14*'2018計画ベース認定率'!E14</f>
        <v>19.96253893272101</v>
      </c>
      <c r="I14" s="1309">
        <f>$D14*'2018計画ベース認定率'!F14</f>
        <v>18.964688729389938</v>
      </c>
      <c r="J14" s="1309">
        <f>$D14*'2018計画ベース認定率'!G14</f>
        <v>15.500877789086761</v>
      </c>
      <c r="K14" s="1309">
        <f>$D14*'2018計画ベース認定率'!H14</f>
        <v>12.834296780195636</v>
      </c>
      <c r="L14" s="1309">
        <f>$D14*'2018計画ベース認定率'!I14</f>
        <v>7.3812320731475456</v>
      </c>
      <c r="M14" s="438">
        <f t="shared" si="2"/>
        <v>95.140621362985655</v>
      </c>
      <c r="N14" s="1309">
        <f>$E14*'2018計画ベース認定率'!C28</f>
        <v>17.378533929642355</v>
      </c>
      <c r="O14" s="1309">
        <f>$E14*'2018計画ベース認定率'!D28</f>
        <v>25.255965686790979</v>
      </c>
      <c r="P14" s="1309">
        <f>$E14*'2018計画ベース認定率'!E28</f>
        <v>49.246209721195015</v>
      </c>
      <c r="Q14" s="1309">
        <f>$E14*'2018計画ベース認定率'!F28</f>
        <v>52.357641008563412</v>
      </c>
      <c r="R14" s="1309">
        <f>$E14*'2018計画ベース認定率'!G28</f>
        <v>49.379485642088348</v>
      </c>
      <c r="S14" s="1309">
        <f>$E14*'2018計画ベース認定率'!H28</f>
        <v>53.68064817114994</v>
      </c>
      <c r="T14" s="1309">
        <f>$E14*'2018計画ベース認定率'!I28</f>
        <v>40.490880175751663</v>
      </c>
      <c r="U14" s="438">
        <f t="shared" si="3"/>
        <v>287.78936433518174</v>
      </c>
      <c r="X14" s="138">
        <f t="shared" si="4"/>
        <v>10.486381851246302</v>
      </c>
      <c r="Y14" s="138">
        <f t="shared" si="0"/>
        <v>10.010605207198479</v>
      </c>
      <c r="Z14" s="138">
        <f t="shared" si="0"/>
        <v>19.96253893272101</v>
      </c>
      <c r="AA14" s="138">
        <f t="shared" si="0"/>
        <v>18.964688729389938</v>
      </c>
      <c r="AB14" s="138">
        <f t="shared" si="0"/>
        <v>15.500877789086761</v>
      </c>
      <c r="AC14" s="138">
        <f t="shared" si="0"/>
        <v>12.834296780195636</v>
      </c>
      <c r="AD14" s="138">
        <f t="shared" si="0"/>
        <v>7.3812320731475456</v>
      </c>
      <c r="AE14" s="438">
        <f t="shared" si="5"/>
        <v>95.140621362985655</v>
      </c>
      <c r="AF14" s="138">
        <f t="shared" si="6"/>
        <v>17.378533929642355</v>
      </c>
      <c r="AG14" s="138">
        <f t="shared" si="1"/>
        <v>25.255965686790979</v>
      </c>
      <c r="AH14" s="138">
        <f t="shared" si="1"/>
        <v>49.246209721195015</v>
      </c>
      <c r="AI14" s="138">
        <f t="shared" si="1"/>
        <v>52.357641008563412</v>
      </c>
      <c r="AJ14" s="138">
        <f t="shared" si="1"/>
        <v>49.379485642088348</v>
      </c>
      <c r="AK14" s="138">
        <f t="shared" si="1"/>
        <v>53.68064817114994</v>
      </c>
      <c r="AL14" s="138">
        <f t="shared" si="1"/>
        <v>40.490880175751663</v>
      </c>
      <c r="AM14" s="438">
        <f t="shared" si="7"/>
        <v>287.78936433518174</v>
      </c>
    </row>
    <row r="15" spans="1:39">
      <c r="B15" s="2" t="s">
        <v>304</v>
      </c>
      <c r="C15" s="137">
        <f>SUM(C4:C14)</f>
        <v>7308.0436000000009</v>
      </c>
      <c r="D15" s="137">
        <f t="shared" ref="D15:E15" si="8">SUM(D4:D14)</f>
        <v>3423.0536999999999</v>
      </c>
      <c r="E15" s="137">
        <f t="shared" si="8"/>
        <v>3884.9901</v>
      </c>
      <c r="F15" s="268">
        <f>SUM(F4:F14)</f>
        <v>39.670174504422128</v>
      </c>
      <c r="G15" s="268">
        <f t="shared" ref="G15:M15" si="9">SUM(G4:G14)</f>
        <v>35.261536695860705</v>
      </c>
      <c r="H15" s="268">
        <f t="shared" si="9"/>
        <v>63.213671843189935</v>
      </c>
      <c r="I15" s="268">
        <f t="shared" si="9"/>
        <v>57.278041158372986</v>
      </c>
      <c r="J15" s="268">
        <f t="shared" si="9"/>
        <v>43.231265317808422</v>
      </c>
      <c r="K15" s="268">
        <f t="shared" si="9"/>
        <v>35.289635221745414</v>
      </c>
      <c r="L15" s="268">
        <f t="shared" si="9"/>
        <v>23.871127788829355</v>
      </c>
      <c r="M15" s="268">
        <f t="shared" si="9"/>
        <v>297.81545253022892</v>
      </c>
      <c r="N15" s="268">
        <f>SUM(N4:N14)</f>
        <v>76.361192794068302</v>
      </c>
      <c r="O15" s="268">
        <f t="shared" ref="O15:U15" si="10">SUM(O4:O14)</f>
        <v>82.793528596493445</v>
      </c>
      <c r="P15" s="268">
        <f t="shared" si="10"/>
        <v>123.0734162218202</v>
      </c>
      <c r="Q15" s="268">
        <f t="shared" si="10"/>
        <v>109.90461823060485</v>
      </c>
      <c r="R15" s="268">
        <f t="shared" si="10"/>
        <v>90.017568647001298</v>
      </c>
      <c r="S15" s="268">
        <f t="shared" si="10"/>
        <v>90.785056618477228</v>
      </c>
      <c r="T15" s="268">
        <f t="shared" si="10"/>
        <v>70.911438451185461</v>
      </c>
      <c r="U15" s="268">
        <f t="shared" si="10"/>
        <v>643.84681955965084</v>
      </c>
      <c r="X15" s="268">
        <f t="shared" ref="X15:AM15" si="11">SUM(X4:X14)</f>
        <v>39.670174504422128</v>
      </c>
      <c r="Y15" s="268">
        <f t="shared" si="11"/>
        <v>35.261536695860705</v>
      </c>
      <c r="Z15" s="268">
        <f t="shared" si="11"/>
        <v>63.213671843189935</v>
      </c>
      <c r="AA15" s="268">
        <f t="shared" si="11"/>
        <v>57.297285333474363</v>
      </c>
      <c r="AB15" s="268">
        <f t="shared" si="11"/>
        <v>43.24138329706652</v>
      </c>
      <c r="AC15" s="268">
        <f t="shared" si="11"/>
        <v>35.297783591637398</v>
      </c>
      <c r="AD15" s="268">
        <f t="shared" si="11"/>
        <v>23.871127788829355</v>
      </c>
      <c r="AE15" s="268">
        <f t="shared" si="11"/>
        <v>297.85296305448037</v>
      </c>
      <c r="AF15" s="268">
        <f t="shared" si="11"/>
        <v>76.361192794068302</v>
      </c>
      <c r="AG15" s="268">
        <f t="shared" si="11"/>
        <v>82.793528596493445</v>
      </c>
      <c r="AH15" s="268">
        <f t="shared" si="11"/>
        <v>123.0734162218202</v>
      </c>
      <c r="AI15" s="268">
        <f t="shared" si="11"/>
        <v>109.91963027193673</v>
      </c>
      <c r="AJ15" s="268">
        <f t="shared" si="11"/>
        <v>90.025014838649497</v>
      </c>
      <c r="AK15" s="268">
        <f t="shared" si="11"/>
        <v>90.791984158621105</v>
      </c>
      <c r="AL15" s="268">
        <f t="shared" si="11"/>
        <v>70.911438451185461</v>
      </c>
      <c r="AM15" s="268">
        <f t="shared" si="11"/>
        <v>643.8762053327747</v>
      </c>
    </row>
    <row r="19" spans="2:21">
      <c r="F19" s="2" t="s">
        <v>401</v>
      </c>
      <c r="N19" s="2" t="s">
        <v>402</v>
      </c>
    </row>
    <row r="20" spans="2:21">
      <c r="F20" s="2" t="s">
        <v>294</v>
      </c>
      <c r="G20" s="2" t="s">
        <v>295</v>
      </c>
      <c r="H20" s="2" t="s">
        <v>296</v>
      </c>
      <c r="I20" s="2" t="s">
        <v>297</v>
      </c>
      <c r="J20" s="2" t="s">
        <v>298</v>
      </c>
      <c r="K20" s="2" t="s">
        <v>299</v>
      </c>
      <c r="L20" s="2" t="s">
        <v>300</v>
      </c>
      <c r="M20" s="2" t="s">
        <v>301</v>
      </c>
      <c r="N20" s="2" t="s">
        <v>294</v>
      </c>
      <c r="O20" s="2" t="s">
        <v>295</v>
      </c>
      <c r="P20" s="2" t="s">
        <v>296</v>
      </c>
      <c r="Q20" s="2" t="s">
        <v>297</v>
      </c>
      <c r="R20" s="2" t="s">
        <v>298</v>
      </c>
      <c r="S20" s="2" t="s">
        <v>299</v>
      </c>
      <c r="T20" s="2" t="s">
        <v>300</v>
      </c>
      <c r="U20" s="2" t="s">
        <v>301</v>
      </c>
    </row>
    <row r="21" spans="2:21">
      <c r="B21" s="2" t="s">
        <v>146</v>
      </c>
      <c r="F21" s="2">
        <v>0</v>
      </c>
      <c r="G21" s="2">
        <v>0</v>
      </c>
      <c r="H21" s="1309">
        <f>$C4*('2018（計画値を分解）'!H21/'2018（計画値を分解）'!$C4)</f>
        <v>1.5319033162320081E-3</v>
      </c>
      <c r="I21" s="1309">
        <f>$C4*('2018（計画値を分解）'!I21/'2018（計画値を分解）'!$C4)</f>
        <v>4.2788015288072823E-3</v>
      </c>
      <c r="J21" s="1309">
        <f>$C4*('2018（計画値を分解）'!J21/'2018（計画値を分解）'!$C4)</f>
        <v>1.7682577758739156E-2</v>
      </c>
      <c r="K21" s="1309">
        <f>$C4*('2018（計画値を分解）'!K21/'2018（計画値を分解）'!$C4)</f>
        <v>2.5471694217276353E-2</v>
      </c>
      <c r="L21" s="1309">
        <f>$C4*('2018（計画値を分解）'!L21/'2018（計画値を分解）'!$C4)</f>
        <v>3.2420910704157882E-2</v>
      </c>
      <c r="M21" s="438">
        <f>SUM(F21:L21)</f>
        <v>8.1385887525212683E-2</v>
      </c>
      <c r="N21" s="2">
        <v>0</v>
      </c>
      <c r="O21" s="2">
        <v>0</v>
      </c>
      <c r="P21" s="1309">
        <f>$C4*('2018（計画値を分解）'!P21/'2018（計画値を分解）'!$C4)</f>
        <v>9.0510849152936144E-3</v>
      </c>
      <c r="Q21" s="1309">
        <f>$C4*('2018（計画値を分解）'!Q21/'2018（計画値を分解）'!$C4)</f>
        <v>1.5292222362493483E-2</v>
      </c>
      <c r="R21" s="1309">
        <f>$C4*('2018（計画値を分解）'!R21/'2018（計画値を分解）'!$C4)</f>
        <v>2.2946111917183591E-2</v>
      </c>
      <c r="S21" s="1309">
        <f>$C4*('2018（計画値を分解）'!S21/'2018（計画値を分解）'!$C4)</f>
        <v>2.4021991404135832E-2</v>
      </c>
      <c r="T21" s="1309">
        <f>$C4*('2018（計画値を分解）'!T21/'2018（計画値を分解）'!$C4)</f>
        <v>2.0881477733054012E-2</v>
      </c>
      <c r="U21" s="438">
        <f>SUM(N21:T21)</f>
        <v>9.2192888332160536E-2</v>
      </c>
    </row>
    <row r="22" spans="2:21">
      <c r="B22" s="2" t="s">
        <v>147</v>
      </c>
      <c r="F22" s="2">
        <v>0</v>
      </c>
      <c r="G22" s="2">
        <v>0</v>
      </c>
      <c r="H22" s="1309">
        <f>$C5*('2018（計画値を分解）'!H22/'2018（計画値を分解）'!$C5)</f>
        <v>1.5055092387690331E-3</v>
      </c>
      <c r="I22" s="1309">
        <f>$C5*('2018（計画値を分解）'!I22/'2018（計画値を分解）'!$C5)</f>
        <v>4.2050795009198954E-3</v>
      </c>
      <c r="J22" s="1309">
        <f>$C5*('2018（計画値を分解）'!J22/'2018（計画値を分解）'!$C5)</f>
        <v>1.7377914062170357E-2</v>
      </c>
      <c r="K22" s="1309">
        <f>$C5*('2018（計画値を分解）'!K22/'2018（計画値を分解）'!$C5)</f>
        <v>2.503282717967658E-2</v>
      </c>
      <c r="L22" s="1309">
        <f>$C5*('2018（計画値を分解）'!L22/'2018（計画値を分解）'!$C5)</f>
        <v>3.1862311463932626E-2</v>
      </c>
      <c r="M22" s="438">
        <f t="shared" ref="M22:M31" si="12">SUM(F22:L22)</f>
        <v>7.998364144546849E-2</v>
      </c>
      <c r="N22" s="2">
        <v>0</v>
      </c>
      <c r="O22" s="2">
        <v>0</v>
      </c>
      <c r="P22" s="1309">
        <f>$C5*('2018（計画値を分解）'!P22/'2018（計画値を分解）'!$C5)</f>
        <v>8.8951383657647383E-3</v>
      </c>
      <c r="Q22" s="1309">
        <f>$C5*('2018（計画値を分解）'!Q22/'2018（計画値を分解）'!$C5)</f>
        <v>1.5028743527151917E-2</v>
      </c>
      <c r="R22" s="1309">
        <f>$C5*('2018（計画値を分解）'!R22/'2018（計画値を分解）'!$C5)</f>
        <v>2.2550759645928037E-2</v>
      </c>
      <c r="S22" s="1309">
        <f>$C5*('2018（計画値を分解）'!S22/'2018（計画値を分解）'!$C5)</f>
        <v>2.3608102162421016E-2</v>
      </c>
      <c r="T22" s="1309">
        <f>$C5*('2018（計画値を分解）'!T22/'2018（計画値を分解）'!$C5)</f>
        <v>2.0521698277661708E-2</v>
      </c>
      <c r="U22" s="438">
        <f t="shared" ref="U22:U31" si="13">SUM(N22:T22)</f>
        <v>9.0604441978927405E-2</v>
      </c>
    </row>
    <row r="23" spans="2:21">
      <c r="B23" s="2" t="s">
        <v>148</v>
      </c>
      <c r="F23" s="2">
        <v>0</v>
      </c>
      <c r="G23" s="2">
        <v>0</v>
      </c>
      <c r="H23" s="1309">
        <f>$C6*('2018（計画値を分解）'!H23/'2018（計画値を分解）'!$C6)</f>
        <v>1.5774446867850044E-3</v>
      </c>
      <c r="I23" s="1309">
        <f>$C6*('2018（計画値を分解）'!I23/'2018（計画値を分解）'!$C6)</f>
        <v>4.406004390685953E-3</v>
      </c>
      <c r="J23" s="1309">
        <f>$C6*('2018（計画値を分解）'!J23/'2018（計画値を分解）'!$C6)</f>
        <v>1.8208256381867707E-2</v>
      </c>
      <c r="K23" s="1309">
        <f>$C6*('2018（計画値を分解）'!K23/'2018（計画値を分解）'!$C6)</f>
        <v>2.6228932518590861E-2</v>
      </c>
      <c r="L23" s="1309">
        <f>$C6*('2018（計画値を分解）'!L23/'2018（計画値を分解）'!$C6)</f>
        <v>3.338473961711784E-2</v>
      </c>
      <c r="M23" s="438">
        <f t="shared" si="12"/>
        <v>8.3805377595047359E-2</v>
      </c>
      <c r="N23" s="2">
        <v>0</v>
      </c>
      <c r="O23" s="2">
        <v>0</v>
      </c>
      <c r="P23" s="1309">
        <f>$C6*('2018（計画値を分解）'!P23/'2018（計画値を分解）'!$C6)</f>
        <v>9.3201611733487889E-3</v>
      </c>
      <c r="Q23" s="1309">
        <f>$C6*('2018（計画値を分解）'!Q23/'2018（計画値を分解）'!$C6)</f>
        <v>1.5746839019961219E-2</v>
      </c>
      <c r="R23" s="1309">
        <f>$C6*('2018（計画値を分解）'!R23/'2018（計画値を分解）'!$C6)</f>
        <v>2.3628268143688361E-2</v>
      </c>
      <c r="S23" s="1309">
        <f>$C6*('2018（計画値を分解）'!S23/'2018（計画値を分解）'!$C6)</f>
        <v>2.4736132042363263E-2</v>
      </c>
      <c r="T23" s="1309">
        <f>$C6*('2018（計画値を分解）'!T23/'2018（計画値を分解）'!$C6)</f>
        <v>2.1502255235823726E-2</v>
      </c>
      <c r="U23" s="438">
        <f t="shared" si="13"/>
        <v>9.4933655615185353E-2</v>
      </c>
    </row>
    <row r="24" spans="2:21">
      <c r="B24" s="2" t="s">
        <v>149</v>
      </c>
      <c r="F24" s="2">
        <v>0</v>
      </c>
      <c r="G24" s="2">
        <v>0</v>
      </c>
      <c r="H24" s="1309">
        <f>$C7*('2018（計画値を分解）'!H24/'2018（計画値を分解）'!$C7)</f>
        <v>1.7587021672460284E-3</v>
      </c>
      <c r="I24" s="1309">
        <f>$C7*('2018（計画値を分解）'!I24/'2018（計画値を分解）'!$C7)</f>
        <v>4.9122796733924532E-3</v>
      </c>
      <c r="J24" s="1309">
        <f>$C7*('2018（計画値を分解）'!J24/'2018（計画値を分解）'!$C7)</f>
        <v>2.0300489918177768E-2</v>
      </c>
      <c r="K24" s="1309">
        <f>$C7*('2018（計画値を分解）'!K24/'2018（計画値を分解）'!$C7)</f>
        <v>2.9242787941433947E-2</v>
      </c>
      <c r="L24" s="1309">
        <f>$C7*('2018（計画値を分解）'!L24/'2018（計画値を分解）'!$C7)</f>
        <v>3.7220838492431907E-2</v>
      </c>
      <c r="M24" s="438">
        <f t="shared" si="12"/>
        <v>9.3435098192682101E-2</v>
      </c>
      <c r="N24" s="2">
        <v>0</v>
      </c>
      <c r="O24" s="2">
        <v>0</v>
      </c>
      <c r="P24" s="1309">
        <f>$C7*('2018（計画値を分解）'!P24/'2018（計画値を分解）'!$C7)</f>
        <v>1.0391101375515199E-2</v>
      </c>
      <c r="Q24" s="1309">
        <f>$C7*('2018（計画値を分解）'!Q24/'2018（計画値を分解）'!$C7)</f>
        <v>1.7556241523830136E-2</v>
      </c>
      <c r="R24" s="1309">
        <f>$C7*('2018（計画値を分解）'!R24/'2018（計画値を分解）'!$C7)</f>
        <v>2.6343292250245932E-2</v>
      </c>
      <c r="S24" s="1309">
        <f>$C7*('2018（計画値を分解）'!S24/'2018（計画値を分解）'!$C7)</f>
        <v>2.7578456092081937E-2</v>
      </c>
      <c r="T24" s="1309">
        <f>$C7*('2018（計画値を分解）'!T24/'2018（計画値を分解）'!$C7)</f>
        <v>2.397298821361115E-2</v>
      </c>
      <c r="U24" s="438">
        <f t="shared" si="13"/>
        <v>0.10584207945528434</v>
      </c>
    </row>
    <row r="25" spans="2:21">
      <c r="B25" s="2" t="s">
        <v>150</v>
      </c>
      <c r="F25" s="2">
        <v>0</v>
      </c>
      <c r="G25" s="2">
        <v>0</v>
      </c>
      <c r="H25" s="1309">
        <f>$C8*('2018（計画値を分解）'!H25/'2018（計画値を分解）'!$C8)</f>
        <v>1.9642849383126578E-3</v>
      </c>
      <c r="I25" s="1309">
        <f>$C8*('2018（計画値を分解）'!I25/'2018（計画値を分解）'!$C8)</f>
        <v>5.4864985981872526E-3</v>
      </c>
      <c r="J25" s="1309">
        <f>$C8*('2018（計画値を分解）'!J25/'2018（計画値を分解）'!$C8)</f>
        <v>2.2673507390445047E-2</v>
      </c>
      <c r="K25" s="1309">
        <f>$C8*('2018（計画値を分解）'!K25/'2018（計画値を分解）'!$C8)</f>
        <v>3.2661111686453137E-2</v>
      </c>
      <c r="L25" s="1309">
        <f>$C8*('2018（計画値を分解）'!L25/'2018（計画値を分解）'!$C8)</f>
        <v>4.1571753196016942E-2</v>
      </c>
      <c r="M25" s="438">
        <f t="shared" si="12"/>
        <v>0.10435715580941504</v>
      </c>
      <c r="N25" s="2">
        <v>0</v>
      </c>
      <c r="O25" s="2">
        <v>0</v>
      </c>
      <c r="P25" s="1309">
        <f>$C8*('2018（計画値を分解）'!P25/'2018（計画値を分解）'!$C8)</f>
        <v>1.1605764924010067E-2</v>
      </c>
      <c r="Q25" s="1309">
        <f>$C8*('2018（計画値を分解）'!Q25/'2018（計画値を分解）'!$C8)</f>
        <v>1.9608471201602019E-2</v>
      </c>
      <c r="R25" s="1309">
        <f>$C8*('2018（計画値を分解）'!R25/'2018（計画値を分解）'!$C8)</f>
        <v>2.942268063145442E-2</v>
      </c>
      <c r="S25" s="1309">
        <f>$C8*('2018（計画値を分解）'!S25/'2018（計画値を分解）'!$C8)</f>
        <v>3.0802228445775997E-2</v>
      </c>
      <c r="T25" s="1309">
        <f>$C8*('2018（計画値を分解）'!T25/'2018（計画値を分解）'!$C8)</f>
        <v>2.6775300873189731E-2</v>
      </c>
      <c r="U25" s="438">
        <f t="shared" si="13"/>
        <v>0.11821444607603224</v>
      </c>
    </row>
    <row r="26" spans="2:21">
      <c r="B26" s="2" t="s">
        <v>113</v>
      </c>
      <c r="F26" s="2">
        <v>0</v>
      </c>
      <c r="G26" s="2">
        <v>0</v>
      </c>
      <c r="H26" s="1309">
        <f>$C9*('2018（計画値を分解）'!H26/'2018（計画値を分解）'!$C9)</f>
        <v>2.611243776339198E-2</v>
      </c>
      <c r="I26" s="1309">
        <f>$C9*('2018（計画値を分解）'!I26/'2018（計画値を分解）'!$C9)</f>
        <v>6.6383771293868257E-2</v>
      </c>
      <c r="J26" s="1309">
        <f>$C9*('2018（計画値を分解）'!J26/'2018（計画値を分解）'!$C9)</f>
        <v>0.27769468552900539</v>
      </c>
      <c r="K26" s="1309">
        <f>$C9*('2018（計画値を分解）'!K26/'2018（計画値を分解）'!$C9)</f>
        <v>0.3813960676236704</v>
      </c>
      <c r="L26" s="1309">
        <f>$C9*('2018（計画値を分解）'!L26/'2018（計画値を分解）'!$C9)</f>
        <v>0.43336526537078812</v>
      </c>
      <c r="M26" s="438">
        <f t="shared" si="12"/>
        <v>1.184952227580724</v>
      </c>
      <c r="N26" s="2">
        <v>0</v>
      </c>
      <c r="O26" s="2">
        <v>0</v>
      </c>
      <c r="P26" s="1309">
        <f>$C9*('2018（計画値を分解）'!P26/'2018（計画値を分解）'!$C9)</f>
        <v>0.10602473210619376</v>
      </c>
      <c r="Q26" s="1309">
        <f>$C9*('2018（計画値を分解）'!Q26/'2018（計画値を分解）'!$C9)</f>
        <v>0.16348476010364715</v>
      </c>
      <c r="R26" s="1309">
        <f>$C9*('2018（計画値を分解）'!R26/'2018（計画値を分解）'!$C9)</f>
        <v>0.23546759943107695</v>
      </c>
      <c r="S26" s="1309">
        <f>$C9*('2018（計画値を分解）'!S26/'2018（計画値を分解）'!$C9)</f>
        <v>0.24315427923564467</v>
      </c>
      <c r="T26" s="1309">
        <f>$C9*('2018（計画値を分解）'!T26/'2018（計画値を分解）'!$C9)</f>
        <v>0.20273213234418927</v>
      </c>
      <c r="U26" s="438">
        <f t="shared" si="13"/>
        <v>0.95086350322075186</v>
      </c>
    </row>
    <row r="27" spans="2:21">
      <c r="B27" s="2" t="s">
        <v>114</v>
      </c>
      <c r="F27" s="2">
        <v>0</v>
      </c>
      <c r="G27" s="2">
        <v>0</v>
      </c>
      <c r="H27" s="1309">
        <f>$C10*('2018（計画値を分解）'!H27/'2018（計画値を分解）'!$C10)</f>
        <v>5.0039410721996969E-2</v>
      </c>
      <c r="I27" s="1309">
        <f>$C10*('2018（計画値を分解）'!I27/'2018（計画値を分解）'!$C10)</f>
        <v>0.12996576524999931</v>
      </c>
      <c r="J27" s="1309">
        <f>$C10*('2018（計画値を分解）'!J27/'2018（計画値を分解）'!$C10)</f>
        <v>0.57180189584382934</v>
      </c>
      <c r="K27" s="1309">
        <f>$C10*('2018（計画値を分解）'!K27/'2018（計画値を分解）'!$C10)</f>
        <v>0.8253421741197835</v>
      </c>
      <c r="L27" s="1309">
        <f>$C10*('2018（計画値を分解）'!L27/'2018（計画値を分解）'!$C10)</f>
        <v>0.83121115323147099</v>
      </c>
      <c r="M27" s="438">
        <f t="shared" si="12"/>
        <v>2.4083603991670799</v>
      </c>
      <c r="N27" s="2">
        <v>0</v>
      </c>
      <c r="O27" s="2">
        <v>0</v>
      </c>
      <c r="P27" s="1309">
        <f>$C10*('2018（計画値を分解）'!P27/'2018（計画値を分解）'!$C10)</f>
        <v>0.17895629199973193</v>
      </c>
      <c r="Q27" s="1309">
        <f>$C10*('2018（計画値を分解）'!Q27/'2018（計画値を分解）'!$C10)</f>
        <v>0.27833610991831792</v>
      </c>
      <c r="R27" s="1309">
        <f>$C10*('2018（計画値を分解）'!R27/'2018（計画値を分解）'!$C10)</f>
        <v>0.38666311857748464</v>
      </c>
      <c r="S27" s="1309">
        <f>$C10*('2018（計画値を分解）'!S27/'2018（計画値を分解）'!$C10)</f>
        <v>0.43209701680623069</v>
      </c>
      <c r="T27" s="1309">
        <f>$C10*('2018（計画値を分解）'!T27/'2018（計画値を分解）'!$C10)</f>
        <v>0.34960372466088824</v>
      </c>
      <c r="U27" s="438">
        <f t="shared" si="13"/>
        <v>1.6256562619626536</v>
      </c>
    </row>
    <row r="28" spans="2:21">
      <c r="B28" s="2" t="s">
        <v>115</v>
      </c>
      <c r="F28" s="2">
        <v>0</v>
      </c>
      <c r="G28" s="2">
        <v>0</v>
      </c>
      <c r="H28" s="1309">
        <f>$C11*('2018（計画値を分解）'!H28/'2018（計画値を分解）'!$C11)</f>
        <v>0.10246945598689242</v>
      </c>
      <c r="I28" s="1309">
        <f>$C11*('2018（計画値を分解）'!I28/'2018（計画値を分解）'!$C11)</f>
        <v>0.25968346637132173</v>
      </c>
      <c r="J28" s="1309">
        <f>$C11*('2018（計画値を分解）'!J28/'2018（計画値を分解）'!$C11)</f>
        <v>1.1940163224333391</v>
      </c>
      <c r="K28" s="1309">
        <f>$C11*('2018（計画値を分解）'!K28/'2018（計画値を分解）'!$C11)</f>
        <v>1.7695396972383008</v>
      </c>
      <c r="L28" s="1309">
        <f>$C11*('2018（計画値を分解）'!L28/'2018（計画値を分解）'!$C11)</f>
        <v>1.7584509491942593</v>
      </c>
      <c r="M28" s="438">
        <f t="shared" si="12"/>
        <v>5.0841598912241137</v>
      </c>
      <c r="N28" s="2">
        <v>0</v>
      </c>
      <c r="O28" s="2">
        <v>0</v>
      </c>
      <c r="P28" s="1309">
        <f>$C11*('2018（計画値を分解）'!P28/'2018（計画値を分解）'!$C11)</f>
        <v>0.37553003643571137</v>
      </c>
      <c r="Q28" s="1309">
        <f>$C11*('2018（計画値を分解）'!Q28/'2018（計画値を分解）'!$C11)</f>
        <v>0.54960642643755175</v>
      </c>
      <c r="R28" s="1309">
        <f>$C11*('2018（計画値を分解）'!R28/'2018（計画値を分解）'!$C11)</f>
        <v>0.78449016615610989</v>
      </c>
      <c r="S28" s="1309">
        <f>$C11*('2018（計画値を分解）'!S28/'2018（計画値を分解）'!$C11)</f>
        <v>0.8736676716571804</v>
      </c>
      <c r="T28" s="1309">
        <f>$C11*('2018（計画値を分解）'!T28/'2018（計画値を分解）'!$C11)</f>
        <v>0.66743293217746935</v>
      </c>
      <c r="U28" s="438">
        <f t="shared" si="13"/>
        <v>3.2507272328640227</v>
      </c>
    </row>
    <row r="29" spans="2:21">
      <c r="B29" s="2" t="s">
        <v>116</v>
      </c>
      <c r="F29" s="2">
        <v>0</v>
      </c>
      <c r="G29" s="2">
        <v>0</v>
      </c>
      <c r="H29" s="1309">
        <f>$C12*('2018（計画値を分解）'!H29/'2018（計画値を分解）'!$C12)</f>
        <v>0.2050507204357139</v>
      </c>
      <c r="I29" s="1309">
        <f>$C12*('2018（計画値を分解）'!I29/'2018（計画値を分解）'!$C12)</f>
        <v>0.54732996809754897</v>
      </c>
      <c r="J29" s="1309">
        <f>$C12*('2018（計画値を分解）'!J29/'2018（計画値を分解）'!$C12)</f>
        <v>2.6412706493298819</v>
      </c>
      <c r="K29" s="1309">
        <f>$C12*('2018（計画値を分解）'!K29/'2018（計画値を分解）'!$C12)</f>
        <v>3.967057805012506</v>
      </c>
      <c r="L29" s="1309">
        <f>$C12*('2018（計画値を分解）'!L29/'2018（計画値を分解）'!$C12)</f>
        <v>3.7441776055172609</v>
      </c>
      <c r="M29" s="438">
        <f t="shared" si="12"/>
        <v>11.104886748392911</v>
      </c>
      <c r="N29" s="2">
        <v>0</v>
      </c>
      <c r="O29" s="2">
        <v>0</v>
      </c>
      <c r="P29" s="1309">
        <f>$C12*('2018（計画値を分解）'!P29/'2018（計画値を分解）'!$C12)</f>
        <v>0.83374295395033193</v>
      </c>
      <c r="Q29" s="1309">
        <f>$C12*('2018（計画値を分解）'!Q29/'2018（計画値を分解）'!$C12)</f>
        <v>1.3051229949319483</v>
      </c>
      <c r="R29" s="1309">
        <f>$C12*('2018（計画値を分解）'!R29/'2018（計画値を分解）'!$C12)</f>
        <v>1.6976689723491558</v>
      </c>
      <c r="S29" s="1309">
        <f>$C12*('2018（計画値を分解）'!S29/'2018（計画値を分解）'!$C12)</f>
        <v>1.8656378004571723</v>
      </c>
      <c r="T29" s="1309">
        <f>$C12*('2018（計画値を分解）'!T29/'2018（計画値を分解）'!$C12)</f>
        <v>1.3038264269238025</v>
      </c>
      <c r="U29" s="438">
        <f t="shared" si="13"/>
        <v>7.0059991486124105</v>
      </c>
    </row>
    <row r="30" spans="2:21">
      <c r="B30" s="2" t="s">
        <v>117</v>
      </c>
      <c r="F30" s="2">
        <v>0</v>
      </c>
      <c r="G30" s="2">
        <v>0</v>
      </c>
      <c r="H30" s="1309">
        <f>$C13*('2018（計画値を分解）'!H30/'2018（計画値を分解）'!$C13)</f>
        <v>0.3890832477952984</v>
      </c>
      <c r="I30" s="1309">
        <f>$C13*('2018（計画値を分解）'!I30/'2018（計画値を分解）'!$C13)</f>
        <v>1.1217118188351103</v>
      </c>
      <c r="J30" s="1309">
        <f>$C13*('2018（計画値を分解）'!J30/'2018（計画値を分解）'!$C13)</f>
        <v>5.4370653206209676</v>
      </c>
      <c r="K30" s="1309">
        <f>$C13*('2018（計画値を分解）'!K30/'2018（計画値を分解）'!$C13)</f>
        <v>8.1751112441304645</v>
      </c>
      <c r="L30" s="1309">
        <f>$C13*('2018（計画値を分解）'!L30/'2018（計画値を分解）'!$C13)</f>
        <v>7.237048696608154</v>
      </c>
      <c r="M30" s="438">
        <f t="shared" si="12"/>
        <v>22.360020327989993</v>
      </c>
      <c r="N30" s="2">
        <v>0</v>
      </c>
      <c r="O30" s="2">
        <v>0</v>
      </c>
      <c r="P30" s="1309">
        <f>$C13*('2018（計画値を分解）'!P30/'2018（計画値を分解）'!$C13)</f>
        <v>1.7009636910556192</v>
      </c>
      <c r="Q30" s="1309">
        <f>$C13*('2018（計画値を分解）'!Q30/'2018（計画値を分解）'!$C13)</f>
        <v>2.7048247229313538</v>
      </c>
      <c r="R30" s="1309">
        <f>$C13*('2018（計画値を分解）'!R30/'2018（計画値を分解）'!$C13)</f>
        <v>3.3612073098834094</v>
      </c>
      <c r="S30" s="1309">
        <f>$C13*('2018（計画値を分解）'!S30/'2018（計画値を分解）'!$C13)</f>
        <v>3.6100539298633278</v>
      </c>
      <c r="T30" s="1309">
        <f>$C13*('2018（計画値を分解）'!T30/'2018（計画値を分解）'!$C13)</f>
        <v>2.3923904422197801</v>
      </c>
      <c r="U30" s="438">
        <f t="shared" si="13"/>
        <v>13.76944009595349</v>
      </c>
    </row>
    <row r="31" spans="2:21">
      <c r="B31" s="2" t="s">
        <v>412</v>
      </c>
      <c r="F31" s="2">
        <v>0</v>
      </c>
      <c r="G31" s="2">
        <v>0</v>
      </c>
      <c r="H31" s="1309">
        <f>$C14*('2018（計画値を分解）'!H31/'2018（計画値を分解）'!$C14)</f>
        <v>0.90911089260508537</v>
      </c>
      <c r="I31" s="1309">
        <f>$C14*('2018（計画値を分解）'!I31/'2018（計画値を分解）'!$C14)</f>
        <v>2.9662119980625943</v>
      </c>
      <c r="J31" s="1309">
        <f>$C14*('2018（計画値を分解）'!J31/'2018（計画値を分解）'!$C14)</f>
        <v>14.298568250180905</v>
      </c>
      <c r="K31" s="1309">
        <f>$C14*('2018（計画値を分解）'!K31/'2018（計画値を分解）'!$C14)</f>
        <v>23.438788117402584</v>
      </c>
      <c r="L31" s="1309">
        <f>$C14*('2018（計画値を分解）'!L31/'2018（計画値を分解）'!$C14)</f>
        <v>19.181676821377611</v>
      </c>
      <c r="M31" s="438">
        <f t="shared" si="12"/>
        <v>60.794356079628784</v>
      </c>
      <c r="N31" s="2">
        <v>0</v>
      </c>
      <c r="O31" s="2">
        <v>0</v>
      </c>
      <c r="P31" s="1309">
        <f>$C14*('2018（計画値を分解）'!P31/'2018（計画値を分解）'!$C14)</f>
        <v>3.4271288676731122</v>
      </c>
      <c r="Q31" s="1309">
        <f>$C14*('2018（計画値を分解）'!Q31/'2018（計画値を分解）'!$C14)</f>
        <v>6.165400970505285</v>
      </c>
      <c r="R31" s="1309">
        <f>$C14*('2018（計画値を分解）'!R31/'2018（計画値を分解）'!$C14)</f>
        <v>7.9864655634478297</v>
      </c>
      <c r="S31" s="1309">
        <f>$C14*('2018（計画値を分解）'!S31/'2018（計画値を分解）'!$C14)</f>
        <v>9.0914968745747942</v>
      </c>
      <c r="T31" s="1309">
        <f>$C14*('2018（計画値を分解）'!T31/'2018（計画値を分解）'!$C14)</f>
        <v>5.7817938423792059</v>
      </c>
      <c r="U31" s="438">
        <f t="shared" si="13"/>
        <v>32.452286118580226</v>
      </c>
    </row>
    <row r="32" spans="2:21">
      <c r="B32" s="2" t="s">
        <v>304</v>
      </c>
      <c r="F32" s="270">
        <f>SUM(F21:F31)</f>
        <v>0</v>
      </c>
      <c r="G32" s="270">
        <f t="shared" ref="G32:U32" si="14">SUM(G21:G31)</f>
        <v>0</v>
      </c>
      <c r="H32" s="1315">
        <f t="shared" ref="H32" si="15">SUM(H21:H31)</f>
        <v>1.6902040096557238</v>
      </c>
      <c r="I32" s="268">
        <f t="shared" si="14"/>
        <v>5.1145754516024358</v>
      </c>
      <c r="J32" s="268">
        <f t="shared" si="14"/>
        <v>24.516659869449327</v>
      </c>
      <c r="K32" s="268">
        <f t="shared" si="14"/>
        <v>38.695872459070742</v>
      </c>
      <c r="L32" s="268">
        <f t="shared" si="14"/>
        <v>33.362391044773204</v>
      </c>
      <c r="M32" s="268">
        <f t="shared" si="14"/>
        <v>103.37970283455144</v>
      </c>
      <c r="N32" s="270">
        <f t="shared" si="14"/>
        <v>0</v>
      </c>
      <c r="O32" s="270">
        <f t="shared" si="14"/>
        <v>0</v>
      </c>
      <c r="P32" s="268">
        <f t="shared" si="14"/>
        <v>6.6716098239746326</v>
      </c>
      <c r="Q32" s="268">
        <f t="shared" si="14"/>
        <v>11.250008502463142</v>
      </c>
      <c r="R32" s="268">
        <f t="shared" si="14"/>
        <v>14.576853842433566</v>
      </c>
      <c r="S32" s="268">
        <f t="shared" si="14"/>
        <v>16.246854482741128</v>
      </c>
      <c r="T32" s="268">
        <f t="shared" si="14"/>
        <v>10.811433221038676</v>
      </c>
      <c r="U32" s="268">
        <f t="shared" si="14"/>
        <v>59.556759872651142</v>
      </c>
    </row>
    <row r="33" spans="2:21">
      <c r="B33" s="2" t="s">
        <v>389</v>
      </c>
      <c r="H33" s="1309">
        <f>'2018（計画値を分解）'!H33</f>
        <v>23.755364593676617</v>
      </c>
      <c r="I33" s="1309">
        <f>'2018（計画値を分解）'!I33</f>
        <v>25.772381890014326</v>
      </c>
      <c r="J33" s="1309">
        <f>'2018（計画値を分解）'!J33</f>
        <v>27.18647310172755</v>
      </c>
      <c r="K33" s="1309">
        <f>'2018（計画値を分解）'!K33</f>
        <v>28.920049995595839</v>
      </c>
      <c r="L33" s="1309">
        <f>'2018（計画値を分解）'!L33</f>
        <v>30.583764604342178</v>
      </c>
      <c r="P33" s="1309">
        <f>'2018（計画値を分解）'!P33</f>
        <v>27.1028628558085</v>
      </c>
      <c r="Q33" s="1309">
        <f>'2018（計画値を分解）'!Q33</f>
        <v>28.731048771959028</v>
      </c>
      <c r="R33" s="1309">
        <f>'2018（計画値を分解）'!R33</f>
        <v>30.594784359780114</v>
      </c>
      <c r="S33" s="1309">
        <f>'2018（計画値を分解）'!S33</f>
        <v>32.128212622344599</v>
      </c>
      <c r="T33" s="1309">
        <f>'2018（計画値を分解）'!T33</f>
        <v>33.768935505551511</v>
      </c>
    </row>
    <row r="36" spans="2:21">
      <c r="F36" s="2" t="s">
        <v>403</v>
      </c>
      <c r="N36" s="2" t="s">
        <v>405</v>
      </c>
    </row>
    <row r="37" spans="2:21">
      <c r="F37" s="2" t="s">
        <v>294</v>
      </c>
      <c r="G37" s="2" t="s">
        <v>295</v>
      </c>
      <c r="H37" s="2" t="s">
        <v>296</v>
      </c>
      <c r="I37" s="2" t="s">
        <v>297</v>
      </c>
      <c r="J37" s="2" t="s">
        <v>298</v>
      </c>
      <c r="K37" s="2" t="s">
        <v>299</v>
      </c>
      <c r="L37" s="2" t="s">
        <v>300</v>
      </c>
      <c r="M37" s="2" t="s">
        <v>301</v>
      </c>
      <c r="N37" s="2" t="s">
        <v>294</v>
      </c>
      <c r="O37" s="2" t="s">
        <v>295</v>
      </c>
      <c r="P37" s="2" t="s">
        <v>296</v>
      </c>
      <c r="Q37" s="2" t="s">
        <v>297</v>
      </c>
      <c r="R37" s="2" t="s">
        <v>298</v>
      </c>
      <c r="S37" s="2" t="s">
        <v>299</v>
      </c>
      <c r="T37" s="2" t="s">
        <v>300</v>
      </c>
      <c r="U37" s="2" t="s">
        <v>301</v>
      </c>
    </row>
    <row r="38" spans="2:21">
      <c r="B38" s="2" t="s">
        <v>146</v>
      </c>
      <c r="F38" s="2">
        <v>0</v>
      </c>
      <c r="G38" s="2">
        <v>0</v>
      </c>
      <c r="H38" s="1309">
        <f>$C4*('2018（計画値を分解）'!H38/'2018（計画値を分解）'!$C4)</f>
        <v>1.1285473578834102E-4</v>
      </c>
      <c r="I38" s="1309">
        <f>$C4*('2018（計画値を分解）'!I38/'2018（計画値を分解）'!$C4)</f>
        <v>4.359857086225008E-4</v>
      </c>
      <c r="J38" s="1309">
        <f>$C4*('2018（計画値を分解）'!J38/'2018（計画値を分解）'!$C4)</f>
        <v>1.1364201035973633E-3</v>
      </c>
      <c r="K38" s="1309">
        <f>$C4*('2018（計画値を分解）'!K38/'2018（計画値を分解）'!$C4)</f>
        <v>5.2883782433000241E-3</v>
      </c>
      <c r="L38" s="1309">
        <f>$C4*('2018（計画値を分解）'!L38/'2018（計画値を分解）'!$C4)</f>
        <v>9.6065483176689687E-3</v>
      </c>
      <c r="M38" s="438">
        <f>SUM(F38:L38)</f>
        <v>1.6580187108977198E-2</v>
      </c>
      <c r="N38" s="1309">
        <f>$C4*('2018（計画値を分解）'!N38/'2018（計画値を分解）'!$C4)</f>
        <v>9.406013902822424E-4</v>
      </c>
      <c r="O38" s="1309">
        <f>$C4*('2018（計画値を分解）'!O38/'2018（計画値を分解）'!$C4)</f>
        <v>1.3501085613661307E-3</v>
      </c>
      <c r="P38" s="1309">
        <f>$C4*('2018（計画値を分解）'!P38/'2018（計画値を分解）'!$C4)</f>
        <v>4.9519153735609689E-3</v>
      </c>
      <c r="Q38" s="1309">
        <f>$C4*('2018（計画値を分解）'!Q38/'2018（計画値を分解）'!$C4)</f>
        <v>6.1832976920599483E-3</v>
      </c>
      <c r="R38" s="1309">
        <f>$C4*('2018（計画値を分解）'!R38/'2018（計画値を分解）'!$C4)</f>
        <v>5.5660484531869911E-3</v>
      </c>
      <c r="S38" s="1309">
        <f>$C4*('2018（計画値を分解）'!S38/'2018（計画値を分解）'!$C4)</f>
        <v>6.3194824195045496E-3</v>
      </c>
      <c r="T38" s="1309">
        <f>$C4*('2018（計画値を分解）'!T38/'2018（計画値を分解）'!$C4)</f>
        <v>6.1122177778627487E-3</v>
      </c>
      <c r="U38" s="438">
        <f>SUM(N38:T38)</f>
        <v>3.1423671667823581E-2</v>
      </c>
    </row>
    <row r="39" spans="2:21">
      <c r="B39" s="2" t="s">
        <v>147</v>
      </c>
      <c r="F39" s="2">
        <v>0</v>
      </c>
      <c r="G39" s="2">
        <v>0</v>
      </c>
      <c r="H39" s="1309">
        <f>$C5*('2018（計画値を分解）'!H39/'2018（計画値を分解）'!$C5)</f>
        <v>1.1091029412097281E-4</v>
      </c>
      <c r="I39" s="1309">
        <f>$C5*('2018（計画値を分解）'!I39/'2018（計画値を分解）'!$C5)</f>
        <v>4.2847385037126539E-4</v>
      </c>
      <c r="J39" s="1309">
        <f>$C5*('2018（計画値を分解）'!J39/'2018（計画値を分解）'!$C5)</f>
        <v>1.1168400426842448E-3</v>
      </c>
      <c r="K39" s="1309">
        <f>$C5*('2018（計画値を分解）'!K39/'2018（計画値を分解）'!$C5)</f>
        <v>5.1972616150323218E-3</v>
      </c>
      <c r="L39" s="1309">
        <f>$C5*('2018（計画値を分解）'!L39/'2018（計画値を分解）'!$C5)</f>
        <v>9.4410313573218673E-3</v>
      </c>
      <c r="M39" s="438">
        <f t="shared" ref="M39:M48" si="16">SUM(F39:L39)</f>
        <v>1.6294517159530671E-2</v>
      </c>
      <c r="N39" s="1309">
        <f>$C5*('2018（計画値を分解）'!N39/'2018（計画値を分解）'!$C5)</f>
        <v>9.2439520697169494E-4</v>
      </c>
      <c r="O39" s="1309">
        <f>$C5*('2018（計画値を分解）'!O39/'2018（計画値を分解）'!$C5)</f>
        <v>1.3268467343470641E-3</v>
      </c>
      <c r="P39" s="1309">
        <f>$C5*('2018（計画値を分解）'!P39/'2018（計画値を分解）'!$C5)</f>
        <v>4.8665958650939796E-3</v>
      </c>
      <c r="Q39" s="1309">
        <f>$C5*('2018（計画値を分解）'!Q39/'2018（計画値を分解）'!$C5)</f>
        <v>6.0767619619446238E-3</v>
      </c>
      <c r="R39" s="1309">
        <f>$C5*('2018（計画値を分解）'!R39/'2018（計画値を分解）'!$C5)</f>
        <v>5.470147678980534E-3</v>
      </c>
      <c r="S39" s="1309">
        <f>$C5*('2018（計画値を分解）'!S39/'2018（計画値を分解）'!$C5)</f>
        <v>6.2106002813572293E-3</v>
      </c>
      <c r="T39" s="1309">
        <f>$C5*('2018（計画値を分解）'!T39/'2018（計画値を分解）'!$C5)</f>
        <v>6.0069067260554504E-3</v>
      </c>
      <c r="U39" s="438">
        <f t="shared" ref="U39:U48" si="17">SUM(N39:T39)</f>
        <v>3.0882254454750575E-2</v>
      </c>
    </row>
    <row r="40" spans="2:21">
      <c r="B40" s="2" t="s">
        <v>148</v>
      </c>
      <c r="F40" s="2">
        <v>0</v>
      </c>
      <c r="G40" s="2">
        <v>0</v>
      </c>
      <c r="H40" s="1309">
        <f>$C6*('2018（計画値を分解）'!H40/'2018（計画値を分解）'!$C6)</f>
        <v>1.1620975126923901E-4</v>
      </c>
      <c r="I40" s="1309">
        <f>$C6*('2018（計画値を分解）'!I40/'2018（計画値を分解）'!$C6)</f>
        <v>4.4894696179154927E-4</v>
      </c>
      <c r="J40" s="1309">
        <f>$C6*('2018（計画値を分解）'!J40/'2018（計画値を分解）'!$C6)</f>
        <v>1.1702043042668287E-3</v>
      </c>
      <c r="K40" s="1309">
        <f>$C6*('2018（計画値を分解）'!K40/'2018（計画値を分解）'!$C6)</f>
        <v>5.4455944270177525E-3</v>
      </c>
      <c r="L40" s="1309">
        <f>$C6*('2018（計画値を分解）'!L40/'2018（計画値を分解）'!$C6)</f>
        <v>9.8921377357703167E-3</v>
      </c>
      <c r="M40" s="438">
        <f t="shared" si="16"/>
        <v>1.7073093180115687E-2</v>
      </c>
      <c r="N40" s="1309">
        <f>$C6*('2018（計画値を分解）'!N40/'2018（計画値を分解）'!$C6)</f>
        <v>9.6856417096403524E-4</v>
      </c>
      <c r="O40" s="1309">
        <f>$C6*('2018（計画値を分解）'!O40/'2018（計画値を分解）'!$C6)</f>
        <v>1.3902454248538234E-3</v>
      </c>
      <c r="P40" s="1309">
        <f>$C6*('2018（計画値を分解）'!P40/'2018（計画値を分解）'!$C6)</f>
        <v>5.0991289807023887E-3</v>
      </c>
      <c r="Q40" s="1309">
        <f>$C6*('2018（計画値を分解）'!Q40/'2018（計画値を分解）'!$C6)</f>
        <v>6.3671185954092702E-3</v>
      </c>
      <c r="R40" s="1309">
        <f>$C6*('2018（計画値を分解）'!R40/'2018（計画値を分解）'!$C6)</f>
        <v>5.7315193888763339E-3</v>
      </c>
      <c r="S40" s="1309">
        <f>$C6*('2018（計画値を分解）'!S40/'2018（計画値を分解）'!$C6)</f>
        <v>6.5073519067759093E-3</v>
      </c>
      <c r="T40" s="1309">
        <f>$C6*('2018（計画値を分解）'!T40/'2018（計画値を分解）'!$C6)</f>
        <v>6.2939255735002236E-3</v>
      </c>
      <c r="U40" s="438">
        <f t="shared" si="17"/>
        <v>3.2357854041081983E-2</v>
      </c>
    </row>
    <row r="41" spans="2:21">
      <c r="B41" s="2" t="s">
        <v>149</v>
      </c>
      <c r="F41" s="2">
        <v>0</v>
      </c>
      <c r="G41" s="2">
        <v>0</v>
      </c>
      <c r="H41" s="1309">
        <f>$C7*('2018（計画値を分解）'!H41/'2018（計画値を分解）'!$C7)</f>
        <v>1.2956292104851979E-4</v>
      </c>
      <c r="I41" s="1309">
        <f>$C7*('2018（計画値を分解）'!I41/'2018（計画値を分解）'!$C7)</f>
        <v>5.0053355359833932E-4</v>
      </c>
      <c r="J41" s="1309">
        <f>$C7*('2018（計画値を分解）'!J41/'2018（計画値を分解）'!$C7)</f>
        <v>1.3046675191059809E-3</v>
      </c>
      <c r="K41" s="1309">
        <f>$C7*('2018（計画値を分解）'!K41/'2018（計画値を分解）'!$C7)</f>
        <v>6.0713245928504149E-3</v>
      </c>
      <c r="L41" s="1309">
        <f>$C7*('2018（計画値を分解）'!L41/'2018（計画値を分解）'!$C7)</f>
        <v>1.102880133949611E-2</v>
      </c>
      <c r="M41" s="438">
        <f t="shared" si="16"/>
        <v>1.9034889926099363E-2</v>
      </c>
      <c r="N41" s="1309">
        <f>$C7*('2018（計画値を分解）'!N41/'2018（計画値を分解）'!$C7)</f>
        <v>1.0798577730563978E-3</v>
      </c>
      <c r="O41" s="1309">
        <f>$C7*('2018（計画値を分解）'!O41/'2018（計画値を分解）'!$C7)</f>
        <v>1.5499926318668672E-3</v>
      </c>
      <c r="P41" s="1309">
        <f>$C7*('2018（計画値を分解）'!P41/'2018（計画値を分解）'!$C7)</f>
        <v>5.6850482711414312E-3</v>
      </c>
      <c r="Q41" s="1309">
        <f>$C7*('2018（計画値を分解）'!Q41/'2018（計画値を分解）'!$C7)</f>
        <v>7.0987371960922318E-3</v>
      </c>
      <c r="R41" s="1309">
        <f>$C7*('2018（計画値を分解）'!R41/'2018（計画値を分解）'!$C7)</f>
        <v>6.3901039797304082E-3</v>
      </c>
      <c r="S41" s="1309">
        <f>$C7*('2018（計画値を分解）'!S41/'2018（計画値を分解）'!$C7)</f>
        <v>7.2550841226670399E-3</v>
      </c>
      <c r="T41" s="1309">
        <f>$C7*('2018（計画値を分解）'!T41/'2018（計画値を分解）'!$C7)</f>
        <v>7.0171338743801551E-3</v>
      </c>
      <c r="U41" s="438">
        <f t="shared" si="17"/>
        <v>3.6075957848934533E-2</v>
      </c>
    </row>
    <row r="42" spans="2:21">
      <c r="B42" s="2" t="s">
        <v>150</v>
      </c>
      <c r="F42" s="2">
        <v>0</v>
      </c>
      <c r="G42" s="2">
        <v>0</v>
      </c>
      <c r="H42" s="1309">
        <f>$C8*('2018（計画値を分解）'!H42/'2018（計画値を分解）'!$C8)</f>
        <v>1.447081257527086E-4</v>
      </c>
      <c r="I42" s="1309">
        <f>$C8*('2018（計画値を分解）'!I42/'2018（計画値を分解）'!$C8)</f>
        <v>5.5904321878042504E-4</v>
      </c>
      <c r="J42" s="1309">
        <f>$C8*('2018（計画値を分解）'!J42/'2018（計画値を分解）'!$C8)</f>
        <v>1.4571760955401796E-3</v>
      </c>
      <c r="K42" s="1309">
        <f>$C8*('2018（計画値を分解）'!K42/'2018（計画値を分解）'!$C8)</f>
        <v>6.7810295998088528E-3</v>
      </c>
      <c r="L42" s="1309">
        <f>$C8*('2018（計画値を分解）'!L42/'2018（計画値を分解）'!$C8)</f>
        <v>1.2318008564655447E-2</v>
      </c>
      <c r="M42" s="438">
        <f t="shared" si="16"/>
        <v>2.1259965604537613E-2</v>
      </c>
      <c r="N42" s="1309">
        <f>$C8*('2018（計画値を分解）'!N42/'2018（計画値を分解）'!$C8)</f>
        <v>1.2060873061048535E-3</v>
      </c>
      <c r="O42" s="1309">
        <f>$C8*('2018（計画値を分解）'!O42/'2018（計画値を分解）'!$C8)</f>
        <v>1.7311783870939893E-3</v>
      </c>
      <c r="P42" s="1309">
        <f>$C8*('2018（計画値を分解）'!P42/'2018（計画値を分解）'!$C8)</f>
        <v>6.3495996653430767E-3</v>
      </c>
      <c r="Q42" s="1309">
        <f>$C8*('2018（計画値を分解）'!Q42/'2018（計画値を分解）'!$C8)</f>
        <v>7.928541179407755E-3</v>
      </c>
      <c r="R42" s="1309">
        <f>$C8*('2018（計画値を分解）'!R42/'2018（計画値を分解）'!$C8)</f>
        <v>7.1370725728344938E-3</v>
      </c>
      <c r="S42" s="1309">
        <f>$C8*('2018（計画値を分解）'!S42/'2018（計画値を分解）'!$C8)</f>
        <v>8.1031642160662425E-3</v>
      </c>
      <c r="T42" s="1309">
        <f>$C8*('2018（計画値を分解）'!T42/'2018（計画値を分解）'!$C8)</f>
        <v>7.8373988707550503E-3</v>
      </c>
      <c r="U42" s="438">
        <f t="shared" si="17"/>
        <v>4.0293042197605461E-2</v>
      </c>
    </row>
    <row r="43" spans="2:21">
      <c r="B43" s="2" t="s">
        <v>113</v>
      </c>
      <c r="F43" s="2">
        <v>0</v>
      </c>
      <c r="G43" s="2">
        <v>0</v>
      </c>
      <c r="H43" s="1309">
        <f>$C9*('2018（計画値を分解）'!H43/'2018（計画値を分解）'!$C9)</f>
        <v>2.1113707803056573E-3</v>
      </c>
      <c r="I43" s="1309">
        <f>$C9*('2018（計画値を分解）'!I43/'2018（計画値を分解）'!$C9)</f>
        <v>3.3986444291493625E-3</v>
      </c>
      <c r="J43" s="1309">
        <f>$C9*('2018（計画値を分解）'!J43/'2018（計画値を分解）'!$C9)</f>
        <v>1.3465298110414007E-2</v>
      </c>
      <c r="K43" s="1309">
        <f>$C9*('2018（計画値を分解）'!K43/'2018（計画値を分解）'!$C9)</f>
        <v>5.1223703612759276E-2</v>
      </c>
      <c r="L43" s="1309">
        <f>$C9*('2018（計画値を分解）'!L43/'2018（計画値を分解）'!$C9)</f>
        <v>8.7200629793374382E-2</v>
      </c>
      <c r="M43" s="438">
        <f t="shared" si="16"/>
        <v>0.15739964672600271</v>
      </c>
      <c r="N43" s="1309">
        <f>$C9*('2018（計画値を分解）'!N43/'2018（計画値を分解）'!$C9)</f>
        <v>2.2625323857201961E-2</v>
      </c>
      <c r="O43" s="1309">
        <f>$C9*('2018（計画値を分解）'!O43/'2018（計画値を分解）'!$C9)</f>
        <v>2.2732956416199445E-2</v>
      </c>
      <c r="P43" s="1309">
        <f>$C9*('2018（計画値を分解）'!P43/'2018（計画値を分解）'!$C9)</f>
        <v>9.0140239877760805E-2</v>
      </c>
      <c r="Q43" s="1309">
        <f>$C9*('2018（計画値を分解）'!Q43/'2018（計画値を分解）'!$C9)</f>
        <v>8.1312539036516196E-2</v>
      </c>
      <c r="R43" s="1309">
        <f>$C9*('2018（計画値を分解）'!R43/'2018（計画値を分解）'!$C9)</f>
        <v>6.7769613452110716E-2</v>
      </c>
      <c r="S43" s="1309">
        <f>$C9*('2018（計画値を分解）'!S43/'2018（計画値を分解）'!$C9)</f>
        <v>6.9788306898915756E-2</v>
      </c>
      <c r="T43" s="1309">
        <f>$C9*('2018（計画値を分解）'!T43/'2018（計画値を分解）'!$C9)</f>
        <v>6.1146523678141856E-2</v>
      </c>
      <c r="U43" s="438">
        <f t="shared" si="17"/>
        <v>0.41551550321684672</v>
      </c>
    </row>
    <row r="44" spans="2:21">
      <c r="B44" s="2" t="s">
        <v>114</v>
      </c>
      <c r="F44" s="2">
        <v>0</v>
      </c>
      <c r="G44" s="2">
        <v>0</v>
      </c>
      <c r="H44" s="1309">
        <f>$C10*('2018（計画値を分解）'!H44/'2018（計画値を分解）'!$C10)</f>
        <v>3.0719869938906643E-3</v>
      </c>
      <c r="I44" s="1309">
        <f>$C10*('2018（計画値を分解）'!I44/'2018（計画値を分解）'!$C10)</f>
        <v>5.9339221214538256E-3</v>
      </c>
      <c r="J44" s="1309">
        <f>$C10*('2018（計画値を分解）'!J44/'2018（計画値を分解）'!$C10)</f>
        <v>2.0880565920301925E-2</v>
      </c>
      <c r="K44" s="1309">
        <f>$C10*('2018（計画値を分解）'!K44/'2018（計画値を分解）'!$C10)</f>
        <v>8.4228085643744732E-2</v>
      </c>
      <c r="L44" s="1309">
        <f>$C10*('2018（計画値を分解）'!L44/'2018（計画値を分解）'!$C10)</f>
        <v>0.1438234311130305</v>
      </c>
      <c r="M44" s="438">
        <f t="shared" si="16"/>
        <v>0.25793799179242166</v>
      </c>
      <c r="N44" s="1309">
        <f>$C10*('2018（計画値を分解）'!N44/'2018（計画値を分解）'!$C10)</f>
        <v>5.2122114383935339E-2</v>
      </c>
      <c r="O44" s="1309">
        <f>$C10*('2018（計画値を分解）'!O44/'2018（計画値を分解）'!$C10)</f>
        <v>4.4101110106385101E-2</v>
      </c>
      <c r="P44" s="1309">
        <f>$C10*('2018（計画値を分解）'!P44/'2018（計画値を分解）'!$C10)</f>
        <v>0.18124421747318156</v>
      </c>
      <c r="Q44" s="1309">
        <f>$C10*('2018（計画値を分解）'!Q44/'2018（計画値を分解）'!$C10)</f>
        <v>0.14818932906850532</v>
      </c>
      <c r="R44" s="1309">
        <f>$C10*('2018（計画値を分解）'!R44/'2018（計画値を分解）'!$C10)</f>
        <v>0.12265244035213593</v>
      </c>
      <c r="S44" s="1309">
        <f>$C10*('2018（計画値を分解）'!S44/'2018（計画値を分解）'!$C10)</f>
        <v>0.11378462605249719</v>
      </c>
      <c r="T44" s="1309">
        <f>$C10*('2018（計画値を分解）'!T44/'2018（計画値を分解）'!$C10)</f>
        <v>9.6187835972771391E-2</v>
      </c>
      <c r="U44" s="438">
        <f t="shared" si="17"/>
        <v>0.75828167340941188</v>
      </c>
    </row>
    <row r="45" spans="2:21">
      <c r="B45" s="2" t="s">
        <v>115</v>
      </c>
      <c r="F45" s="2">
        <v>0</v>
      </c>
      <c r="G45" s="2">
        <v>0</v>
      </c>
      <c r="H45" s="1309">
        <f>$C11*('2018（計画値を分解）'!H45/'2018（計画値を分解）'!$C11)</f>
        <v>4.5293315547693669E-3</v>
      </c>
      <c r="I45" s="1309">
        <f>$C11*('2018（計画値を分解）'!I45/'2018（計画値を分解）'!$C11)</f>
        <v>1.1665284070405742E-2</v>
      </c>
      <c r="J45" s="1309">
        <f>$C11*('2018（計画値を分解）'!J45/'2018（計画値を分解）'!$C11)</f>
        <v>3.5727270657700025E-2</v>
      </c>
      <c r="K45" s="1309">
        <f>$C11*('2018（計画値を分解）'!K45/'2018（計画値を分解）'!$C11)</f>
        <v>0.15353871216172044</v>
      </c>
      <c r="L45" s="1309">
        <f>$C11*('2018（計画値を分解）'!L45/'2018（計画値を分解）'!$C11)</f>
        <v>0.26203180016547767</v>
      </c>
      <c r="M45" s="438">
        <f t="shared" si="16"/>
        <v>0.46749239861007325</v>
      </c>
      <c r="N45" s="1309">
        <f>$C11*('2018（計画値を分解）'!N45/'2018（計画値を分解）'!$C11)</f>
        <v>0.11954248829464879</v>
      </c>
      <c r="O45" s="1309">
        <f>$C11*('2018（計画値を分解）'!O45/'2018（計画値を分解）'!$C11)</f>
        <v>8.5793694630403733E-2</v>
      </c>
      <c r="P45" s="1309">
        <f>$C11*('2018（計画値を分解）'!P45/'2018（計画値を分解）'!$C11)</f>
        <v>0.37868223498315623</v>
      </c>
      <c r="Q45" s="1309">
        <f>$C11*('2018（計画値を分解）'!Q45/'2018（計画値を分解）'!$C11)</f>
        <v>0.30750452046625831</v>
      </c>
      <c r="R45" s="1309">
        <f>$C11*('2018（計画値を分解）'!R45/'2018（計画値を分解）'!$C11)</f>
        <v>0.26771192036435232</v>
      </c>
      <c r="S45" s="1309">
        <f>$C11*('2018（計画値を分解）'!S45/'2018（計画値を分解）'!$C11)</f>
        <v>0.25274655430679288</v>
      </c>
      <c r="T45" s="1309">
        <f>$C11*('2018（計画値を分解）'!T45/'2018（計画値を分解）'!$C11)</f>
        <v>0.20953460787405725</v>
      </c>
      <c r="U45" s="438">
        <f t="shared" si="17"/>
        <v>1.6215160209196693</v>
      </c>
    </row>
    <row r="46" spans="2:21">
      <c r="B46" s="2" t="s">
        <v>116</v>
      </c>
      <c r="F46" s="2">
        <v>0</v>
      </c>
      <c r="G46" s="2">
        <v>0</v>
      </c>
      <c r="H46" s="1309">
        <f>$C12*('2018（計画値を分解）'!H46/'2018（計画値を分解）'!$C12)</f>
        <v>1.2901929169689791E-2</v>
      </c>
      <c r="I46" s="1309">
        <f>$C12*('2018（計画値を分解）'!I46/'2018（計画値を分解）'!$C12)</f>
        <v>2.3364064649476317E-2</v>
      </c>
      <c r="J46" s="1309">
        <f>$C12*('2018（計画値を分解）'!J46/'2018（計画値を分解）'!$C12)</f>
        <v>7.4703614865537435E-2</v>
      </c>
      <c r="K46" s="1309">
        <f>$C12*('2018（計画値を分解）'!K46/'2018（計画値を分解）'!$C12)</f>
        <v>0.33525525132218031</v>
      </c>
      <c r="L46" s="1309">
        <f>$C12*('2018（計画値を分解）'!L46/'2018（計画値を分解）'!$C12)</f>
        <v>0.51633125274211134</v>
      </c>
      <c r="M46" s="438">
        <f t="shared" si="16"/>
        <v>0.96255611274899522</v>
      </c>
      <c r="N46" s="1309">
        <f>$C12*('2018（計画値を分解）'!N46/'2018（計画値を分解）'!$C12)</f>
        <v>0.34756099285993414</v>
      </c>
      <c r="O46" s="1309">
        <f>$C12*('2018（計画値を分解）'!O46/'2018（計画値を分解）'!$C12)</f>
        <v>0.27300462786816287</v>
      </c>
      <c r="P46" s="1309">
        <f>$C12*('2018（計画値を分解）'!P46/'2018（計画値を分解）'!$C12)</f>
        <v>1.0366106218216868</v>
      </c>
      <c r="Q46" s="1309">
        <f>$C12*('2018（計画値を分解）'!Q46/'2018（計画値を分解）'!$C12)</f>
        <v>0.85192394750053058</v>
      </c>
      <c r="R46" s="1309">
        <f>$C12*('2018（計画値を分解）'!R46/'2018（計画値を分解）'!$C12)</f>
        <v>0.69977272810155322</v>
      </c>
      <c r="S46" s="1309">
        <f>$C12*('2018（計画値を分解）'!S46/'2018（計画値を分解）'!$C12)</f>
        <v>0.67825096395761952</v>
      </c>
      <c r="T46" s="1309">
        <f>$C12*('2018（計画値を分解）'!T46/'2018（計画値を分解）'!$C12)</f>
        <v>0.50678956015061627</v>
      </c>
      <c r="U46" s="438">
        <f t="shared" si="17"/>
        <v>4.3939134422601027</v>
      </c>
    </row>
    <row r="47" spans="2:21">
      <c r="B47" s="2" t="s">
        <v>117</v>
      </c>
      <c r="F47" s="2">
        <v>0</v>
      </c>
      <c r="G47" s="2">
        <v>0</v>
      </c>
      <c r="H47" s="1309">
        <f>$C13*('2018（計画値を分解）'!H47/'2018（計画値を分解）'!$C13)</f>
        <v>2.4505163225719703E-2</v>
      </c>
      <c r="I47" s="1309">
        <f>$C13*('2018（計画値を分解）'!I47/'2018（計画値を分解）'!$C13)</f>
        <v>5.1637906887728152E-2</v>
      </c>
      <c r="J47" s="1309">
        <f>$C13*('2018（計画値を分解）'!J47/'2018（計画値を分解）'!$C13)</f>
        <v>0.16263800583519483</v>
      </c>
      <c r="K47" s="1309">
        <f>$C13*('2018（計画値を分解）'!K47/'2018（計画値を分解）'!$C13)</f>
        <v>0.6596692304522378</v>
      </c>
      <c r="L47" s="1309">
        <f>$C13*('2018（計画値を分解）'!L47/'2018（計画値を分解）'!$C13)</f>
        <v>0.94500136434875104</v>
      </c>
      <c r="M47" s="438">
        <f t="shared" si="16"/>
        <v>1.8434516707496313</v>
      </c>
      <c r="N47" s="1309">
        <f>$C13*('2018（計画値を分解）'!N47/'2018（計画値を分解）'!$C13)</f>
        <v>0.83553232449960535</v>
      </c>
      <c r="O47" s="1309">
        <f>$C13*('2018（計画値を分解）'!O47/'2018（計画値を分解）'!$C13)</f>
        <v>0.72224261235969056</v>
      </c>
      <c r="P47" s="1309">
        <f>$C13*('2018（計画値を分解）'!P47/'2018（計画値を分解）'!$C13)</f>
        <v>2.5732120299173369</v>
      </c>
      <c r="Q47" s="1309">
        <f>$C13*('2018（計画値を分解）'!Q47/'2018（計画値を分解）'!$C13)</f>
        <v>2.0816149499478667</v>
      </c>
      <c r="R47" s="1309">
        <f>$C13*('2018（計画値を分解）'!R47/'2018（計画値を分解）'!$C13)</f>
        <v>1.6821076706418119</v>
      </c>
      <c r="S47" s="1309">
        <f>$C13*('2018（計画値を分解）'!S47/'2018（計画値を分解）'!$C13)</f>
        <v>1.6840710284359581</v>
      </c>
      <c r="T47" s="1309">
        <f>$C13*('2018（計画値を分解）'!T47/'2018（計画値を分解）'!$C13)</f>
        <v>1.1763825170279212</v>
      </c>
      <c r="U47" s="438">
        <f t="shared" si="17"/>
        <v>10.755163132830191</v>
      </c>
    </row>
    <row r="48" spans="2:21">
      <c r="B48" s="2" t="s">
        <v>412</v>
      </c>
      <c r="F48" s="2">
        <v>0</v>
      </c>
      <c r="G48" s="2">
        <v>0</v>
      </c>
      <c r="H48" s="1309">
        <f>$C14*('2018（計画値を分解）'!H48/'2018（計画値を分解）'!$C14)</f>
        <v>5.3394509869628438E-2</v>
      </c>
      <c r="I48" s="1309">
        <f>$C14*('2018（計画値を分解）'!I48/'2018（計画値を分解）'!$C14)</f>
        <v>0.12605766246212982</v>
      </c>
      <c r="J48" s="1309">
        <f>$C14*('2018（計画値を分解）'!J48/'2018（計画値を分解）'!$C14)</f>
        <v>0.4142049595339734</v>
      </c>
      <c r="K48" s="1309">
        <f>$C14*('2018（計画値を分解）'!K48/'2018（計画値を分解）'!$C14)</f>
        <v>1.7508569703418759</v>
      </c>
      <c r="L48" s="1309">
        <f>$C14*('2018（計画値を分解）'!L48/'2018（計画値を分解）'!$C14)</f>
        <v>2.4034829268819604</v>
      </c>
      <c r="M48" s="438">
        <f t="shared" si="16"/>
        <v>4.7479970290895679</v>
      </c>
      <c r="N48" s="1309">
        <f>$C14*('2018（計画値を分解）'!N48/'2018（計画値を分解）'!$C14)</f>
        <v>1.2691395941939179</v>
      </c>
      <c r="O48" s="1309">
        <f>$C14*('2018（計画値を分解）'!O48/'2018（計画値を分解）'!$C14)</f>
        <v>1.2822745703610094</v>
      </c>
      <c r="P48" s="1309">
        <f>$C14*('2018（計画値を分解）'!P48/'2018（計画値を分解）'!$C14)</f>
        <v>4.8710326252092386</v>
      </c>
      <c r="Q48" s="1309">
        <f>$C14*('2018（計画値を分解）'!Q48/'2018（計画値を分解）'!$C14)</f>
        <v>4.461237567591855</v>
      </c>
      <c r="R48" s="1309">
        <f>$C14*('2018（計画値を分解）'!R48/'2018（計画値を分解）'!$C14)</f>
        <v>3.9989308204534453</v>
      </c>
      <c r="S48" s="1309">
        <f>$C14*('2018（計画値を分解）'!S48/'2018（計画値を分解）'!$C14)</f>
        <v>4.4525687448692803</v>
      </c>
      <c r="T48" s="1309">
        <f>$C14*('2018（計画値を分解）'!T48/'2018（計画値を分解）'!$C14)</f>
        <v>2.8896177911344481</v>
      </c>
      <c r="U48" s="438">
        <f t="shared" si="17"/>
        <v>23.224801713813193</v>
      </c>
    </row>
    <row r="49" spans="2:21">
      <c r="B49" s="2" t="s">
        <v>304</v>
      </c>
      <c r="F49" s="270">
        <f>SUM(F38:F48)</f>
        <v>0</v>
      </c>
      <c r="G49" s="270">
        <f t="shared" ref="G49:U49" si="18">SUM(G38:G48)</f>
        <v>0</v>
      </c>
      <c r="H49" s="269">
        <f t="shared" si="18"/>
        <v>0.10112853742198341</v>
      </c>
      <c r="I49" s="269">
        <f t="shared" si="18"/>
        <v>0.22443046791350729</v>
      </c>
      <c r="J49" s="269">
        <f t="shared" si="18"/>
        <v>0.72780502298831617</v>
      </c>
      <c r="K49" s="269">
        <f t="shared" si="18"/>
        <v>3.0635555420125278</v>
      </c>
      <c r="L49" s="269">
        <f t="shared" si="18"/>
        <v>4.4101579323596187</v>
      </c>
      <c r="M49" s="269">
        <f t="shared" si="18"/>
        <v>8.5270775026959527</v>
      </c>
      <c r="N49" s="1316">
        <f t="shared" ref="N49:T49" si="19">SUM(N38:N48)</f>
        <v>2.651642343936623</v>
      </c>
      <c r="O49" s="1316">
        <f t="shared" si="19"/>
        <v>2.4374979434813788</v>
      </c>
      <c r="P49" s="1317">
        <f t="shared" si="19"/>
        <v>9.1578742574382019</v>
      </c>
      <c r="Q49" s="1317">
        <f t="shared" si="19"/>
        <v>7.965437310236446</v>
      </c>
      <c r="R49" s="1317">
        <f t="shared" si="19"/>
        <v>6.8692400854390181</v>
      </c>
      <c r="S49" s="1317">
        <f t="shared" si="19"/>
        <v>7.2856059074674349</v>
      </c>
      <c r="T49" s="1317">
        <f t="shared" si="19"/>
        <v>4.97292641866051</v>
      </c>
      <c r="U49" s="269">
        <f t="shared" si="18"/>
        <v>41.340224266659611</v>
      </c>
    </row>
    <row r="50" spans="2:21">
      <c r="B50" s="2" t="s">
        <v>389</v>
      </c>
      <c r="H50" s="957">
        <f>'2018（計画値を分解）'!H50+医療院へ!$E$28</f>
        <v>25.488363972536376</v>
      </c>
      <c r="I50" s="957">
        <f>'2018（計画値を分解）'!I50+医療院へ!$E$29</f>
        <v>28.870760065967417</v>
      </c>
      <c r="J50" s="957">
        <f>'2018（計画値を分解）'!J50+医療院へ!$E$30</f>
        <v>35.668494967288936</v>
      </c>
      <c r="K50" s="957">
        <f>'2018（計画値を分解）'!K50+医療院へ!$E$31</f>
        <v>39.273322777210957</v>
      </c>
      <c r="L50" s="957">
        <f>'2018（計画値を分解）'!L50+医療院へ!$E$32</f>
        <v>41.867767557103733</v>
      </c>
      <c r="N50" s="1309">
        <f>'2018（計画値を分解）'!N50</f>
        <v>6.5474246230423736</v>
      </c>
      <c r="O50" s="1309">
        <f>'2018（計画値を分解）'!O50</f>
        <v>10.642978639312327</v>
      </c>
      <c r="P50" s="1309">
        <f>'2018（計画値を分解）'!P50</f>
        <v>18.329096226488126</v>
      </c>
      <c r="Q50" s="1309">
        <f>'2018（計画値を分解）'!Q50</f>
        <v>20.416213674774294</v>
      </c>
      <c r="R50" s="1309">
        <f>'2018（計画値を分解）'!R50</f>
        <v>22.678320463896888</v>
      </c>
      <c r="S50" s="1309">
        <f>'2018（計画値を分解）'!S50</f>
        <v>24.756356458107501</v>
      </c>
      <c r="T50" s="1309">
        <f>'2018（計画値を分解）'!T50</f>
        <v>26.989900916741767</v>
      </c>
    </row>
    <row r="53" spans="2:21">
      <c r="F53" s="2" t="s">
        <v>404</v>
      </c>
      <c r="N53" s="2" t="s">
        <v>2438</v>
      </c>
    </row>
    <row r="54" spans="2:21">
      <c r="F54" s="2" t="s">
        <v>294</v>
      </c>
      <c r="G54" s="2" t="s">
        <v>295</v>
      </c>
      <c r="H54" s="2" t="s">
        <v>296</v>
      </c>
      <c r="I54" s="2" t="s">
        <v>297</v>
      </c>
      <c r="J54" s="2" t="s">
        <v>298</v>
      </c>
      <c r="K54" s="2" t="s">
        <v>299</v>
      </c>
      <c r="L54" s="2" t="s">
        <v>300</v>
      </c>
      <c r="M54" s="2" t="s">
        <v>301</v>
      </c>
      <c r="N54" s="2" t="s">
        <v>294</v>
      </c>
      <c r="O54" s="2" t="s">
        <v>295</v>
      </c>
      <c r="P54" s="2" t="s">
        <v>296</v>
      </c>
      <c r="Q54" s="2" t="s">
        <v>297</v>
      </c>
      <c r="R54" s="2" t="s">
        <v>298</v>
      </c>
      <c r="S54" s="2" t="s">
        <v>299</v>
      </c>
      <c r="T54" s="2" t="s">
        <v>300</v>
      </c>
      <c r="U54" s="2" t="s">
        <v>301</v>
      </c>
    </row>
    <row r="55" spans="2:21">
      <c r="B55" s="2" t="s">
        <v>146</v>
      </c>
      <c r="F55" s="1309">
        <f>$C4*('2018（計画値を分解）'!F55/'2018（計画値を分解）'!$C4)</f>
        <v>0</v>
      </c>
      <c r="G55" s="1309">
        <f>$C4*('2018（計画値を分解）'!G55/'2018（計画値を分解）'!$C4)</f>
        <v>1.6858957907619519E-4</v>
      </c>
      <c r="H55" s="1309">
        <f>$C4*('2018（計画値を分解）'!H55/'2018（計画値を分解）'!$C4)</f>
        <v>5.3014032376665155E-3</v>
      </c>
      <c r="I55" s="1309">
        <f>$C4*('2018（計画値を分解）'!I55/'2018（計画値を分解）'!$C4)</f>
        <v>4.6882350743260408E-3</v>
      </c>
      <c r="J55" s="1309">
        <f>$C4*('2018（計画値を分解）'!J55/'2018（計画値を分解）'!$C4)</f>
        <v>5.6497368996959712E-3</v>
      </c>
      <c r="K55" s="1309">
        <f>$C4*('2018（計画値を分解）'!K55/'2018（計画値を分解）'!$C4)</f>
        <v>3.0000286595930322E-3</v>
      </c>
      <c r="L55" s="1309">
        <f>$C4*('2018（計画値を分解）'!L55/'2018（計画値を分解）'!$C4)</f>
        <v>2.8668400495008598E-3</v>
      </c>
      <c r="M55" s="438">
        <f>SUM(F55:L55)</f>
        <v>2.1674833499858617E-2</v>
      </c>
      <c r="N55" s="1309">
        <f>$C4*('2018（計画値を分解）'!N55/'2018（計画値を分解）'!$C4)</f>
        <v>7.0726326962834568E-2</v>
      </c>
      <c r="O55" s="1309">
        <f>$C4*('2018（計画値を分解）'!O55/'2018（計画値を分解）'!$C4)</f>
        <v>0.18197088755229285</v>
      </c>
      <c r="P55" s="1309">
        <f>$C4*('2018（計画値を分解）'!P55/'2018（計画値を分解）'!$C4)</f>
        <v>0.30656878640768703</v>
      </c>
      <c r="Q55" s="1309">
        <f>$C4*('2018（計画値を分解）'!Q55/'2018（計画値を分解）'!$C4)</f>
        <v>0.42128696127160786</v>
      </c>
      <c r="R55" s="1309">
        <f>$C4*('2018（計画値を分解）'!R55/'2018（計画値を分解）'!$C4)</f>
        <v>0.2335858344086286</v>
      </c>
      <c r="S55" s="1309">
        <f>$C4*('2018（計画値を分解）'!S55/'2018（計画値を分解）'!$C4)</f>
        <v>0.16492915036177619</v>
      </c>
      <c r="T55" s="1309">
        <f>$C4*('2018（計画値を分解）'!T55/'2018（計画値を分解）'!$C4)</f>
        <v>0.14803273960371424</v>
      </c>
      <c r="U55" s="438">
        <f>SUM(N55:T55)</f>
        <v>1.5271006865685413</v>
      </c>
    </row>
    <row r="56" spans="2:21">
      <c r="B56" s="2" t="s">
        <v>147</v>
      </c>
      <c r="F56" s="1309">
        <f>$C5*('2018（計画値を分解）'!F56/'2018（計画値を分解）'!$C5)</f>
        <v>0</v>
      </c>
      <c r="G56" s="1309">
        <f>$C5*('2018（計画値を分解）'!G56/'2018（計画値を分解）'!$C5)</f>
        <v>1.6568484849533029E-4</v>
      </c>
      <c r="H56" s="1309">
        <f>$C5*('2018（計画値を分解）'!H56/'2018（計画値を分解）'!$C5)</f>
        <v>5.2100621939891586E-3</v>
      </c>
      <c r="I56" s="1309">
        <f>$C5*('2018（計画値を分解）'!I56/'2018（計画値を分解）'!$C5)</f>
        <v>4.6074586712689823E-3</v>
      </c>
      <c r="J56" s="1309">
        <f>$C5*('2018（計画値を分解）'!J56/'2018（計画値を分解）'!$C5)</f>
        <v>5.5523942072453871E-3</v>
      </c>
      <c r="K56" s="1309">
        <f>$C5*('2018（計画値を分解）'!K56/'2018（計画値を分解）'!$C5)</f>
        <v>2.9483393734654919E-3</v>
      </c>
      <c r="L56" s="1309">
        <f>$C5*('2018（計画値を分解）'!L56/'2018（計画値を分解）'!$C5)</f>
        <v>2.8174455495094345E-3</v>
      </c>
      <c r="M56" s="438">
        <f t="shared" ref="M56:M65" si="20">SUM(F56:L56)</f>
        <v>2.1301384843973786E-2</v>
      </c>
      <c r="N56" s="1309">
        <f>$C5*('2018（計画値を分解）'!N56/'2018（計画値を分解）'!$C5)</f>
        <v>6.9507740820518249E-2</v>
      </c>
      <c r="O56" s="1309">
        <f>$C5*('2018（計画値を分解）'!O56/'2018（計画値を分解）'!$C5)</f>
        <v>0.17883560241310056</v>
      </c>
      <c r="P56" s="1309">
        <f>$C5*('2018（計画値を分解）'!P56/'2018（計画値を分解）'!$C5)</f>
        <v>0.30128672962875286</v>
      </c>
      <c r="Q56" s="1309">
        <f>$C5*('2018（計画値を分解）'!Q56/'2018（計画値を分解）'!$C5)</f>
        <v>0.41402835652017056</v>
      </c>
      <c r="R56" s="1309">
        <f>$C5*('2018（計画値を分解）'!R56/'2018（計画値を分解）'!$C5)</f>
        <v>0.22956124451296886</v>
      </c>
      <c r="S56" s="1309">
        <f>$C5*('2018（計画値を分解）'!S56/'2018（計画値を分解）'!$C5)</f>
        <v>0.16208748749413593</v>
      </c>
      <c r="T56" s="1309">
        <f>$C5*('2018（計画値を分解）'!T56/'2018（計画値を分解）'!$C5)</f>
        <v>0.1454821950916968</v>
      </c>
      <c r="U56" s="438">
        <f t="shared" ref="U56:U65" si="21">SUM(N56:T56)</f>
        <v>1.5007893564813437</v>
      </c>
    </row>
    <row r="57" spans="2:21">
      <c r="B57" s="2" t="s">
        <v>148</v>
      </c>
      <c r="F57" s="1309">
        <f>$C6*('2018（計画値を分解）'!F57/'2018（計画値を分解）'!$C6)</f>
        <v>0</v>
      </c>
      <c r="G57" s="1309">
        <f>$C6*('2018（計画値を分解）'!G57/'2018（計画値を分解）'!$C6)</f>
        <v>1.7360151449713774E-4</v>
      </c>
      <c r="H57" s="1309">
        <f>$C6*('2018（計画値を分解）'!H57/'2018（計画値を分解）'!$C6)</f>
        <v>5.4590066364836615E-3</v>
      </c>
      <c r="I57" s="1309">
        <f>$C6*('2018（計画値を分解）'!I57/'2018（計画値を分解）'!$C6)</f>
        <v>4.8276098302242115E-3</v>
      </c>
      <c r="J57" s="1309">
        <f>$C6*('2018（計画値を分解）'!J57/'2018（計画値を分解）'!$C6)</f>
        <v>5.8176957773546862E-3</v>
      </c>
      <c r="K57" s="1309">
        <f>$C6*('2018（計画値を分解）'!K57/'2018（計画値を分解）'!$C6)</f>
        <v>3.0892153696213064E-3</v>
      </c>
      <c r="L57" s="1309">
        <f>$C6*('2018（計画値を分解）'!L57/'2018（計画値を分解）'!$C6)</f>
        <v>2.9520672460393613E-3</v>
      </c>
      <c r="M57" s="438">
        <f t="shared" si="20"/>
        <v>2.2319196374220363E-2</v>
      </c>
      <c r="N57" s="1309">
        <f>$C6*('2018（計画値を分解）'!N57/'2018（計画値を分解）'!$C6)</f>
        <v>7.2828923014385261E-2</v>
      </c>
      <c r="O57" s="1309">
        <f>$C6*('2018（計画値を分解）'!O57/'2018（計画値を分解）'!$C6)</f>
        <v>0.18738063079918416</v>
      </c>
      <c r="P57" s="1309">
        <f>$C6*('2018（計画値を分解）'!P57/'2018（計画値を分解）'!$C6)</f>
        <v>0.31568265316013699</v>
      </c>
      <c r="Q57" s="1309">
        <f>$C6*('2018（計画値を分解）'!Q57/'2018（計画値を分解）'!$C6)</f>
        <v>0.4338112409758958</v>
      </c>
      <c r="R57" s="1309">
        <f>$C6*('2018（計画値を分解）'!R57/'2018（計画値を分解）'!$C6)</f>
        <v>0.24053001876283436</v>
      </c>
      <c r="S57" s="1309">
        <f>$C6*('2018（計画値を分解）'!S57/'2018（計画値を分解）'!$C6)</f>
        <v>0.16983226629084888</v>
      </c>
      <c r="T57" s="1309">
        <f>$C6*('2018（計画値を分解）'!T57/'2018（計画値を分解）'!$C6)</f>
        <v>0.15243354856915875</v>
      </c>
      <c r="U57" s="438">
        <f t="shared" si="21"/>
        <v>1.5724992815724443</v>
      </c>
    </row>
    <row r="58" spans="2:21">
      <c r="B58" s="2" t="s">
        <v>149</v>
      </c>
      <c r="F58" s="1309">
        <f>$C7*('2018（計画値を分解）'!F58/'2018（計画値を分解）'!$C7)</f>
        <v>0</v>
      </c>
      <c r="G58" s="1309">
        <f>$C7*('2018（計画値を分解）'!G58/'2018（計画値を分解）'!$C7)</f>
        <v>1.9354932844305899E-4</v>
      </c>
      <c r="H58" s="1309">
        <f>$C7*('2018（計画値を分解）'!H58/'2018（計画値を分解）'!$C7)</f>
        <v>6.0862779424371623E-3</v>
      </c>
      <c r="I58" s="1309">
        <f>$C7*('2018（計画値を分解）'!I58/'2018（計画値を分解）'!$C7)</f>
        <v>5.3823300063457185E-3</v>
      </c>
      <c r="J58" s="1309">
        <f>$C7*('2018（計画値を分解）'!J58/'2018（計画値を分解）'!$C7)</f>
        <v>6.4861825316137071E-3</v>
      </c>
      <c r="K58" s="1309">
        <f>$C7*('2018（計画値を分解）'!K58/'2018（計画値を分解）'!$C7)</f>
        <v>3.444184009212879E-3</v>
      </c>
      <c r="L58" s="1309">
        <f>$C7*('2018（計画値を分解）'!L58/'2018（計画値を分解）'!$C7)</f>
        <v>3.291276776269652E-3</v>
      </c>
      <c r="M58" s="438">
        <f t="shared" si="20"/>
        <v>2.4883800594322179E-2</v>
      </c>
      <c r="N58" s="1309">
        <f>$C7*('2018（計画値を分解）'!N58/'2018（計画値を分解）'!$C7)</f>
        <v>8.1197385757241836E-2</v>
      </c>
      <c r="O58" s="1309">
        <f>$C7*('2018（計画値を分解）'!O58/'2018（計画値を分解）'!$C7)</f>
        <v>0.2089117445747676</v>
      </c>
      <c r="P58" s="1309">
        <f>$C7*('2018（計画値を分解）'!P58/'2018（計画値を分解）'!$C7)</f>
        <v>0.35195640831390901</v>
      </c>
      <c r="Q58" s="1309">
        <f>$C7*('2018（計画値を分解）'!Q58/'2018（計画値を分解）'!$C7)</f>
        <v>0.48365865128048169</v>
      </c>
      <c r="R58" s="1309">
        <f>$C7*('2018（計画値を分解）'!R58/'2018（計画値を分解）'!$C7)</f>
        <v>0.26816830335146935</v>
      </c>
      <c r="S58" s="1309">
        <f>$C7*('2018（計画値を分解）'!S58/'2018（計画値を分解）'!$C7)</f>
        <v>0.18934697190731309</v>
      </c>
      <c r="T58" s="1309">
        <f>$C7*('2018（計画値を分解）'!T58/'2018（計画値を分解）'!$C7)</f>
        <v>0.16994904130424229</v>
      </c>
      <c r="U58" s="438">
        <f t="shared" si="21"/>
        <v>1.7531885064894248</v>
      </c>
    </row>
    <row r="59" spans="2:21">
      <c r="B59" s="2" t="s">
        <v>150</v>
      </c>
      <c r="F59" s="1309">
        <f>$C8*('2018（計画値を分解）'!F59/'2018（計画値を分解）'!$C8)</f>
        <v>0</v>
      </c>
      <c r="G59" s="1309">
        <f>$C8*('2018（計画値を分解）'!G59/'2018（計画値を分解）'!$C8)</f>
        <v>2.1617419808867802E-4</v>
      </c>
      <c r="H59" s="1309">
        <f>$C8*('2018（計画値を分解）'!H59/'2018（計画値を分解）'!$C8)</f>
        <v>6.7977309150841769E-3</v>
      </c>
      <c r="I59" s="1309">
        <f>$C8*('2018（計画値を分解）'!I59/'2018（計画値を分解）'!$C8)</f>
        <v>6.0114952727036508E-3</v>
      </c>
      <c r="J59" s="1309">
        <f>$C8*('2018（計画値を分解）'!J59/'2018（計画値を分解）'!$C8)</f>
        <v>7.2443821877733244E-3</v>
      </c>
      <c r="K59" s="1309">
        <f>$C8*('2018（計画値を分解）'!K59/'2018（計画値を分解）'!$C8)</f>
        <v>3.8467904913474424E-3</v>
      </c>
      <c r="L59" s="1309">
        <f>$C8*('2018（計画値を分解）'!L59/'2018（計画値を分解）'!$C8)</f>
        <v>3.6760092299018081E-3</v>
      </c>
      <c r="M59" s="438">
        <f t="shared" si="20"/>
        <v>2.7792582294899077E-2</v>
      </c>
      <c r="N59" s="1309">
        <f>$C8*('2018（計画値を分解）'!N59/'2018（計画値を分解）'!$C8)</f>
        <v>9.0688920980331503E-2</v>
      </c>
      <c r="O59" s="1309">
        <f>$C8*('2018（計画値を分解）'!O59/'2018（計画値を分解）'!$C8)</f>
        <v>0.23333239757555307</v>
      </c>
      <c r="P59" s="1309">
        <f>$C8*('2018（計画値を分解）'!P59/'2018（計画値を分解）'!$C8)</f>
        <v>0.39309820882077628</v>
      </c>
      <c r="Q59" s="1309">
        <f>$C8*('2018（計画値を分解）'!Q59/'2018（計画値を分解）'!$C8)</f>
        <v>0.54019573165281753</v>
      </c>
      <c r="R59" s="1309">
        <f>$C8*('2018（計画値を分解）'!R59/'2018（計画値を分解）'!$C8)</f>
        <v>0.29951572757257061</v>
      </c>
      <c r="S59" s="1309">
        <f>$C8*('2018（計画値を分解）'!S59/'2018（計画値を分解）'!$C8)</f>
        <v>0.21148060880317024</v>
      </c>
      <c r="T59" s="1309">
        <f>$C8*('2018（計画値を分解）'!T59/'2018（計画値を分解）'!$C8)</f>
        <v>0.18981516503009971</v>
      </c>
      <c r="U59" s="438">
        <f t="shared" si="21"/>
        <v>1.958126760435319</v>
      </c>
    </row>
    <row r="60" spans="2:21">
      <c r="B60" s="2" t="s">
        <v>113</v>
      </c>
      <c r="F60" s="1309">
        <f>$C9*('2018（計画値を分解）'!F60/'2018（計画値を分解）'!$C9)</f>
        <v>0</v>
      </c>
      <c r="G60" s="1309">
        <f>$C9*('2018（計画値を分解）'!G60/'2018（計画値を分解）'!$C9)</f>
        <v>4.2054665364166556E-3</v>
      </c>
      <c r="H60" s="1309">
        <f>$C9*('2018（計画値を分解）'!H60/'2018（計画値を分解）'!$C9)</f>
        <v>8.6280812039468205E-2</v>
      </c>
      <c r="I60" s="1309">
        <f>$C9*('2018（計画値を分解）'!I60/'2018（計画値を分解）'!$C9)</f>
        <v>7.9809114690507527E-2</v>
      </c>
      <c r="J60" s="1309">
        <f>$C9*('2018（計画値を分解）'!J60/'2018（計画値を分解）'!$C9)</f>
        <v>7.516409053331076E-2</v>
      </c>
      <c r="K60" s="1309">
        <f>$C9*('2018（計画値を分解）'!K60/'2018（計画値を分解）'!$C9)</f>
        <v>4.2095084497543893E-2</v>
      </c>
      <c r="L60" s="1309">
        <f>$C9*('2018（計画値を分解）'!L60/'2018（計画値を分解）'!$C9)</f>
        <v>3.8088614116541693E-2</v>
      </c>
      <c r="M60" s="438">
        <f t="shared" si="20"/>
        <v>0.3256431824137887</v>
      </c>
      <c r="N60" s="1309">
        <f>$C9*('2018（計画値を分解）'!N60/'2018（計画値を分解）'!$C9)</f>
        <v>1.2052736198779705</v>
      </c>
      <c r="O60" s="1309">
        <f>$C9*('2018（計画値を分解）'!O60/'2018（計画値を分解）'!$C9)</f>
        <v>2.0815697310313674</v>
      </c>
      <c r="P60" s="1309">
        <f>$C9*('2018（計画値を分解）'!P60/'2018（計画値を分解）'!$C9)</f>
        <v>3.6529243287959745</v>
      </c>
      <c r="Q60" s="1309">
        <f>$C9*('2018（計画値を分解）'!Q60/'2018（計画値を分解）'!$C9)</f>
        <v>3.9975979023343382</v>
      </c>
      <c r="R60" s="1309">
        <f>$C9*('2018（計画値を分解）'!R60/'2018（計画値を分解）'!$C9)</f>
        <v>2.2734916914178109</v>
      </c>
      <c r="S60" s="1309">
        <f>$C9*('2018（計画値を分解）'!S60/'2018（計画値を分解）'!$C9)</f>
        <v>1.5957052387394206</v>
      </c>
      <c r="T60" s="1309">
        <f>$C9*('2018（計画値を分解）'!T60/'2018（計画値を分解）'!$C9)</f>
        <v>1.2607405017189919</v>
      </c>
      <c r="U60" s="438">
        <f t="shared" si="21"/>
        <v>16.067303013915872</v>
      </c>
    </row>
    <row r="61" spans="2:21">
      <c r="B61" s="2" t="s">
        <v>114</v>
      </c>
      <c r="F61" s="1309">
        <f>$C10*('2018（計画値を分解）'!F61/'2018（計画値を分解）'!$C10)</f>
        <v>0</v>
      </c>
      <c r="G61" s="1309">
        <f>$C10*('2018（計画値を分解）'!G61/'2018（計画値を分解）'!$C10)</f>
        <v>6.8836942102133434E-3</v>
      </c>
      <c r="H61" s="1309">
        <f>$C10*('2018（計画値を分解）'!H61/'2018（計画値を分解）'!$C10)</f>
        <v>0.18302478704351252</v>
      </c>
      <c r="I61" s="1309">
        <f>$C10*('2018（計画値を分解）'!I61/'2018（計画値を分解）'!$C10)</f>
        <v>0.17331785518869994</v>
      </c>
      <c r="J61" s="1309">
        <f>$C10*('2018（計画値を分解）'!J61/'2018（計画値を分解）'!$C10)</f>
        <v>0.17173205246056614</v>
      </c>
      <c r="K61" s="1309">
        <f>$C10*('2018（計画値を分解）'!K61/'2018（計画値を分解）'!$C10)</f>
        <v>9.1020146997802753E-2</v>
      </c>
      <c r="L61" s="1309">
        <f>$C10*('2018（計画値を分解）'!L61/'2018（計画値を分解）'!$C10)</f>
        <v>6.5313949337709371E-2</v>
      </c>
      <c r="M61" s="438">
        <f t="shared" si="20"/>
        <v>0.69129248523850417</v>
      </c>
      <c r="N61" s="1309">
        <f>$C10*('2018（計画値を分解）'!N61/'2018（計画値を分解）'!$C10)</f>
        <v>2.2955732444714263</v>
      </c>
      <c r="O61" s="1309">
        <f>$C10*('2018（計画値を分解）'!O61/'2018（計画値を分解）'!$C10)</f>
        <v>3.4957502025880429</v>
      </c>
      <c r="P61" s="1309">
        <f>$C10*('2018（計画値を分解）'!P61/'2018（計画値を分解）'!$C10)</f>
        <v>6.252944093341787</v>
      </c>
      <c r="Q61" s="1309">
        <f>$C10*('2018（計画値を分解）'!Q61/'2018（計画値を分解）'!$C10)</f>
        <v>6.2183843804583061</v>
      </c>
      <c r="R61" s="1309">
        <f>$C10*('2018（計画値を分解）'!R61/'2018（計画値を分解）'!$C10)</f>
        <v>3.5644202549605026</v>
      </c>
      <c r="S61" s="1309">
        <f>$C10*('2018（計画値を分解）'!S61/'2018（計画値を分解）'!$C10)</f>
        <v>2.3994720521026052</v>
      </c>
      <c r="T61" s="1309">
        <f>$C10*('2018（計画値を分解）'!T61/'2018（計画値を分解）'!$C10)</f>
        <v>1.7076762293503889</v>
      </c>
      <c r="U61" s="438">
        <f t="shared" si="21"/>
        <v>25.93422045727306</v>
      </c>
    </row>
    <row r="62" spans="2:21">
      <c r="B62" s="2" t="s">
        <v>115</v>
      </c>
      <c r="F62" s="1309">
        <f>$C11*('2018（計画値を分解）'!F62/'2018（計画値を分解）'!$C11)</f>
        <v>0</v>
      </c>
      <c r="G62" s="1309">
        <f>$C11*('2018（計画値を分解）'!G62/'2018（計画値を分解）'!$C11)</f>
        <v>1.353240685879986E-2</v>
      </c>
      <c r="H62" s="1309">
        <f>$C11*('2018（計画値を分解）'!H62/'2018（計画値を分解）'!$C11)</f>
        <v>0.42466996716837346</v>
      </c>
      <c r="I62" s="1309">
        <f>$C11*('2018（計画値を分解）'!I62/'2018（計画値を分解）'!$C11)</f>
        <v>0.44920708703174467</v>
      </c>
      <c r="J62" s="1309">
        <f>$C11*('2018（計画値を分解）'!J62/'2018（計画値を分解）'!$C11)</f>
        <v>0.43753873569884372</v>
      </c>
      <c r="K62" s="1309">
        <f>$C11*('2018（計画値を分解）'!K62/'2018（計画値を分解）'!$C11)</f>
        <v>0.23495438567496826</v>
      </c>
      <c r="L62" s="1309">
        <f>$C11*('2018（計画値を分解）'!L62/'2018（計画値を分解）'!$C11)</f>
        <v>0.17008611779488525</v>
      </c>
      <c r="M62" s="438">
        <f t="shared" si="20"/>
        <v>1.7299887002276151</v>
      </c>
      <c r="N62" s="1309">
        <f>$C11*('2018（計画値を分解）'!N62/'2018（計画値を分解）'!$C11)</f>
        <v>4.6502300999765724</v>
      </c>
      <c r="O62" s="1309">
        <f>$C11*('2018（計画値を分解）'!O62/'2018（計画値を分解）'!$C11)</f>
        <v>6.4756499291102543</v>
      </c>
      <c r="P62" s="1309">
        <f>$C11*('2018（計画値を分解）'!P62/'2018（計画値を分解）'!$C11)</f>
        <v>12.167338582475589</v>
      </c>
      <c r="Q62" s="1309">
        <f>$C11*('2018（計画値を分解）'!Q62/'2018（計画値を分解）'!$C11)</f>
        <v>10.494373103520029</v>
      </c>
      <c r="R62" s="1309">
        <f>$C11*('2018（計画値を分解）'!R62/'2018（計画値を分解）'!$C11)</f>
        <v>5.7882854661786904</v>
      </c>
      <c r="S62" s="1309">
        <f>$C11*('2018（計画値を分解）'!S62/'2018（計画値を分解）'!$C11)</f>
        <v>3.7682701664087781</v>
      </c>
      <c r="T62" s="1309">
        <f>$C11*('2018（計画値を分解）'!T62/'2018（計画値を分解）'!$C11)</f>
        <v>2.4530010804210516</v>
      </c>
      <c r="U62" s="438">
        <f t="shared" si="21"/>
        <v>45.797148428090964</v>
      </c>
    </row>
    <row r="63" spans="2:21">
      <c r="B63" s="2" t="s">
        <v>116</v>
      </c>
      <c r="F63" s="1309">
        <f>$C12*('2018（計画値を分解）'!F63/'2018（計画値を分解）'!$C12)</f>
        <v>0</v>
      </c>
      <c r="G63" s="1309">
        <f>$C12*('2018（計画値を分解）'!G63/'2018（計画値を分解）'!$C12)</f>
        <v>3.0115190680670992E-2</v>
      </c>
      <c r="H63" s="1309">
        <f>$C12*('2018（計画値を分解）'!H63/'2018（計画値を分解）'!$C12)</f>
        <v>0.94421905465064859</v>
      </c>
      <c r="I63" s="1309">
        <f>$C12*('2018（計画値を分解）'!I63/'2018（計画値を分解）'!$C12)</f>
        <v>1.1543372826822118</v>
      </c>
      <c r="J63" s="1309">
        <f>$C12*('2018（計画値を分解）'!J63/'2018（計画値を分解）'!$C12)</f>
        <v>1.1554374915377137</v>
      </c>
      <c r="K63" s="1309">
        <f>$C12*('2018（計画値を分解）'!K63/'2018（計画値を分解）'!$C12)</f>
        <v>0.66183122348568935</v>
      </c>
      <c r="L63" s="1309">
        <f>$C12*('2018（計画値を分解）'!L63/'2018（計画値を分解）'!$C12)</f>
        <v>0.45777664107633753</v>
      </c>
      <c r="M63" s="438">
        <f t="shared" si="20"/>
        <v>4.4037168841132717</v>
      </c>
      <c r="N63" s="1309">
        <f>$C12*('2018（計画値を分解）'!N63/'2018（計画値を分解）'!$C12)</f>
        <v>8.6548577523857979</v>
      </c>
      <c r="O63" s="1309">
        <f>$C12*('2018（計画値を分解）'!O63/'2018（計画値を分解）'!$C12)</f>
        <v>12.20139205682435</v>
      </c>
      <c r="P63" s="1309">
        <f>$C12*('2018（計画値を分解）'!P63/'2018（計画値を分解）'!$C12)</f>
        <v>23.852669186512859</v>
      </c>
      <c r="Q63" s="1309">
        <f>$C12*('2018（計画値を分解）'!Q63/'2018（計画値を分解）'!$C12)</f>
        <v>18.765224376311934</v>
      </c>
      <c r="R63" s="1309">
        <f>$C12*('2018（計画値を分解）'!R63/'2018（計画値を分解）'!$C12)</f>
        <v>9.987718630864876</v>
      </c>
      <c r="S63" s="1309">
        <f>$C12*('2018（計画値を分解）'!S63/'2018（計画値を分解）'!$C12)</f>
        <v>6.1287978841773025</v>
      </c>
      <c r="T63" s="1309">
        <f>$C12*('2018（計画値を分解）'!T63/'2018（計画値を分解）'!$C12)</f>
        <v>3.6666162158928439</v>
      </c>
      <c r="U63" s="438">
        <f t="shared" si="21"/>
        <v>83.257276102969968</v>
      </c>
    </row>
    <row r="64" spans="2:21">
      <c r="B64" s="2" t="s">
        <v>117</v>
      </c>
      <c r="F64" s="1309">
        <f>$C13*('2018（計画値を分解）'!F64/'2018（計画値を分解）'!$C13)</f>
        <v>0</v>
      </c>
      <c r="G64" s="1309">
        <f>$C13*('2018（計画値を分解）'!G64/'2018（計画値を分解）'!$C13)</f>
        <v>5.6575027516160177E-2</v>
      </c>
      <c r="H64" s="1309">
        <f>$C13*('2018（計画値を分解）'!H64/'2018（計画値を分解）'!$C13)</f>
        <v>1.710121279621263</v>
      </c>
      <c r="I64" s="1309">
        <f>$C13*('2018（計画値を分解）'!I64/'2018（計画値を分解）'!$C13)</f>
        <v>2.3461491627753603</v>
      </c>
      <c r="J64" s="1309">
        <f>$C13*('2018（計画値を分解）'!J64/'2018（計画値を分解）'!$C13)</f>
        <v>2.3866411440458131</v>
      </c>
      <c r="K64" s="1309">
        <f>$C13*('2018（計画値を分解）'!K64/'2018（計画値を分解）'!$C13)</f>
        <v>1.4657021773268668</v>
      </c>
      <c r="L64" s="1309">
        <f>$C13*('2018（計画値を分解）'!L64/'2018（計画値を分解）'!$C13)</f>
        <v>0.98296382822546913</v>
      </c>
      <c r="M64" s="438">
        <f t="shared" si="20"/>
        <v>8.9481526195109318</v>
      </c>
      <c r="N64" s="1309">
        <f>$C13*('2018（計画値を分解）'!N64/'2018（計画値を分解）'!$C13)</f>
        <v>10.981674045261686</v>
      </c>
      <c r="O64" s="1309">
        <f>$C13*('2018（計画値を分解）'!O64/'2018（計画値を分解）'!$C13)</f>
        <v>17.443975923409237</v>
      </c>
      <c r="P64" s="1309">
        <f>$C13*('2018（計画値を分解）'!P64/'2018（計画値を分解）'!$C13)</f>
        <v>37.381180899953357</v>
      </c>
      <c r="Q64" s="1309">
        <f>$C13*('2018（計画値を分解）'!Q64/'2018（計画値を分解）'!$C13)</f>
        <v>30.317026275738421</v>
      </c>
      <c r="R64" s="1309">
        <f>$C13*('2018（計画値を分解）'!R64/'2018（計画値を分解）'!$C13)</f>
        <v>16.465372115070323</v>
      </c>
      <c r="S64" s="1309">
        <f>$C13*('2018（計画値を分解）'!S64/'2018（計画値を分解）'!$C13)</f>
        <v>10.029839197768176</v>
      </c>
      <c r="T64" s="1309">
        <f>$C13*('2018（計画値を分解）'!T64/'2018（計画値を分解）'!$C13)</f>
        <v>5.7003347762109744</v>
      </c>
      <c r="U64" s="438">
        <f t="shared" si="21"/>
        <v>128.31940323341217</v>
      </c>
    </row>
    <row r="65" spans="2:21">
      <c r="B65" s="2" t="s">
        <v>412</v>
      </c>
      <c r="F65" s="1309">
        <f>$C14*('2018（計画値を分解）'!F65/'2018（計画値を分解）'!$C14)</f>
        <v>0</v>
      </c>
      <c r="G65" s="1309">
        <f>$C14*('2018（計画値を分解）'!G65/'2018（計画値を分解）'!$C14)</f>
        <v>8.2718339829133666E-2</v>
      </c>
      <c r="H65" s="1309">
        <f>$C14*('2018（計画値を分解）'!H65/'2018（計画値を分解）'!$C14)</f>
        <v>2.3926763243715636</v>
      </c>
      <c r="I65" s="1309">
        <f>$C14*('2018（計画値を分解）'!I65/'2018（計画値を分解）'!$C14)</f>
        <v>4.0210470769698681</v>
      </c>
      <c r="J65" s="1309">
        <f>$C14*('2018（計画値を分解）'!J65/'2018（計画値を分解）'!$C14)</f>
        <v>4.6508651210587937</v>
      </c>
      <c r="K65" s="1309">
        <f>$C14*('2018（計画値を分解）'!K65/'2018（計画値を分解）'!$C14)</f>
        <v>3.6492381862877541</v>
      </c>
      <c r="L65" s="1309">
        <f>$C14*('2018（計画値を分解）'!L65/'2018（計画値を分解）'!$C14)</f>
        <v>2.4309937540018445</v>
      </c>
      <c r="M65" s="438">
        <f t="shared" si="20"/>
        <v>17.227538802518957</v>
      </c>
      <c r="N65" s="1309">
        <f>$C14*('2018（計画値を分解）'!N65/'2018（計画値を分解）'!$C14)</f>
        <v>9.0576954919170145</v>
      </c>
      <c r="O65" s="1309">
        <f>$C14*('2018（計画値を分解）'!O65/'2018（計画値を分解）'!$C14)</f>
        <v>18.43426420229811</v>
      </c>
      <c r="P65" s="1309">
        <f>$C14*('2018（計画値を分解）'!P65/'2018（計画値を分解）'!$C14)</f>
        <v>47.971567896192482</v>
      </c>
      <c r="Q65" s="1309">
        <f>$C14*('2018（計画値を分解）'!Q65/'2018（計画値を分解）'!$C14)</f>
        <v>48.085155643733636</v>
      </c>
      <c r="R65" s="1309">
        <f>$C14*('2018（計画値を分解）'!R65/'2018（計画値を分解）'!$C14)</f>
        <v>30.803176377767329</v>
      </c>
      <c r="S65" s="1309">
        <f>$C14*('2018（計画値を分解）'!S65/'2018（計画値を分解）'!$C14)</f>
        <v>21.657051278798406</v>
      </c>
      <c r="T65" s="1309">
        <f>$C14*('2018（計画値を分解）'!T65/'2018（計画値を分解）'!$C14)</f>
        <v>13.063881041375002</v>
      </c>
      <c r="U65" s="438">
        <f t="shared" si="21"/>
        <v>189.07279193208197</v>
      </c>
    </row>
    <row r="66" spans="2:21">
      <c r="B66" s="2" t="s">
        <v>304</v>
      </c>
      <c r="F66" s="1317">
        <f>SUM(F55:F65)</f>
        <v>0</v>
      </c>
      <c r="G66" s="1317">
        <f t="shared" ref="G66:L66" si="22">SUM(G55:G65)</f>
        <v>0.19494772509999508</v>
      </c>
      <c r="H66" s="1317">
        <f t="shared" si="22"/>
        <v>5.7698467058204894</v>
      </c>
      <c r="I66" s="1317">
        <f t="shared" si="22"/>
        <v>8.2493847081932614</v>
      </c>
      <c r="J66" s="1317">
        <f t="shared" si="22"/>
        <v>8.9081290269387239</v>
      </c>
      <c r="K66" s="1317">
        <f t="shared" si="22"/>
        <v>6.1611697621738646</v>
      </c>
      <c r="L66" s="1317">
        <f t="shared" si="22"/>
        <v>4.1608265434040081</v>
      </c>
      <c r="M66" s="269">
        <f t="shared" ref="M66:U66" si="23">SUM(M55:M65)</f>
        <v>33.444304471630346</v>
      </c>
      <c r="N66" s="1317">
        <f t="shared" ref="N66:T66" si="24">SUM(N55:N65)</f>
        <v>37.230253551425783</v>
      </c>
      <c r="O66" s="1317">
        <f t="shared" si="24"/>
        <v>61.123033308176261</v>
      </c>
      <c r="P66" s="1317">
        <f t="shared" si="24"/>
        <v>132.94721777360331</v>
      </c>
      <c r="Q66" s="1317">
        <f t="shared" si="24"/>
        <v>120.17074262379762</v>
      </c>
      <c r="R66" s="1317">
        <f t="shared" si="24"/>
        <v>70.153825664868009</v>
      </c>
      <c r="S66" s="1317">
        <f t="shared" si="24"/>
        <v>46.476812302851933</v>
      </c>
      <c r="T66" s="1317">
        <f t="shared" si="24"/>
        <v>28.657962534568163</v>
      </c>
      <c r="U66" s="269">
        <f t="shared" si="23"/>
        <v>496.75984775929112</v>
      </c>
    </row>
    <row r="67" spans="2:21">
      <c r="B67" s="2" t="s">
        <v>389</v>
      </c>
      <c r="F67" s="261" t="s">
        <v>395</v>
      </c>
      <c r="G67" s="1309">
        <f>'2018（計画値を分解）'!G67</f>
        <v>25.116815056556465</v>
      </c>
      <c r="H67" s="1309">
        <f>'2018（計画値を分解）'!H67</f>
        <v>27.175683789278288</v>
      </c>
      <c r="I67" s="1309">
        <f>'2018（計画値を分解）'!I67</f>
        <v>28.489074855530735</v>
      </c>
      <c r="J67" s="1309">
        <f>'2018（計画値を分解）'!J67</f>
        <v>29.282190600277524</v>
      </c>
      <c r="K67" s="1309">
        <f>'2018（計画値を分解）'!K67</f>
        <v>29.655296767320198</v>
      </c>
      <c r="L67" s="1309">
        <f>'2018（計画値を分解）'!L67</f>
        <v>30.270643622375005</v>
      </c>
      <c r="M67" s="138"/>
      <c r="N67" s="1309">
        <f>'2018（計画値を分解）'!N67</f>
        <v>2.0418961752348572</v>
      </c>
      <c r="O67" s="1309">
        <f>'2018（計画値を分解）'!O67</f>
        <v>3.1423770544291165</v>
      </c>
      <c r="P67" s="1309">
        <f>'2018（計画値を分解）'!P67</f>
        <v>10.424132489631839</v>
      </c>
      <c r="Q67" s="1309">
        <f>'2018（計画値を分解）'!Q67</f>
        <v>14.02676641353122</v>
      </c>
      <c r="R67" s="1309">
        <f>'2018（計画値を分解）'!R67</f>
        <v>20.958960699862807</v>
      </c>
      <c r="S67" s="1309">
        <f>'2018（計画値を分解）'!S67</f>
        <v>25.319842990227389</v>
      </c>
      <c r="T67" s="1309">
        <f>'2018（計画値を分解）'!T67</f>
        <v>30.787742297773775</v>
      </c>
      <c r="U67" s="138"/>
    </row>
    <row r="68" spans="2:21">
      <c r="B68" s="267"/>
      <c r="C68" s="267"/>
      <c r="D68" s="267"/>
      <c r="E68" s="267"/>
      <c r="F68" s="267"/>
      <c r="G68" s="267"/>
      <c r="H68" s="267"/>
      <c r="I68" s="267"/>
      <c r="J68" s="267"/>
      <c r="K68" s="267"/>
      <c r="L68" s="267"/>
      <c r="M68" s="267"/>
      <c r="N68" s="966"/>
      <c r="O68" s="966"/>
    </row>
    <row r="70" spans="2:21">
      <c r="F70" s="2" t="s">
        <v>411</v>
      </c>
    </row>
    <row r="71" spans="2:21">
      <c r="F71" s="2" t="s">
        <v>294</v>
      </c>
      <c r="G71" s="2" t="s">
        <v>295</v>
      </c>
      <c r="H71" s="2" t="s">
        <v>296</v>
      </c>
      <c r="I71" s="2" t="s">
        <v>297</v>
      </c>
      <c r="J71" s="2" t="s">
        <v>298</v>
      </c>
      <c r="K71" s="2" t="s">
        <v>299</v>
      </c>
      <c r="L71" s="2" t="s">
        <v>300</v>
      </c>
      <c r="M71" s="2" t="s">
        <v>301</v>
      </c>
    </row>
    <row r="72" spans="2:21">
      <c r="B72" s="2" t="s">
        <v>146</v>
      </c>
      <c r="F72" s="138">
        <f>MAX(0,SUM(F4,N4)-SUM(F21,N21,F38,N38,F55,N55))</f>
        <v>0.11229264560453495</v>
      </c>
      <c r="G72" s="138">
        <f t="shared" ref="G72:L82" si="25">MAX(0,SUM(G4,O4)-SUM(G21,O21,G38,O38,G55,O55))</f>
        <v>0.10179617070577965</v>
      </c>
      <c r="H72" s="138">
        <f t="shared" si="25"/>
        <v>3.3070536197454814E-3</v>
      </c>
      <c r="I72" s="138">
        <f t="shared" si="25"/>
        <v>0</v>
      </c>
      <c r="J72" s="138">
        <f t="shared" si="25"/>
        <v>0</v>
      </c>
      <c r="K72" s="138">
        <f t="shared" si="25"/>
        <v>0</v>
      </c>
      <c r="L72" s="138">
        <f t="shared" si="25"/>
        <v>2.6137350316419117E-2</v>
      </c>
      <c r="M72" s="438">
        <f>SUM(F72:L72)</f>
        <v>0.24353322024647919</v>
      </c>
    </row>
    <row r="73" spans="2:21">
      <c r="B73" s="2" t="s">
        <v>147</v>
      </c>
      <c r="F73" s="138">
        <f t="shared" ref="F73:F82" si="26">MAX(0,SUM(F5,N5)-SUM(F22,N22,F39,N39,F56,N56))</f>
        <v>0.11032809704061163</v>
      </c>
      <c r="G73" s="138">
        <f t="shared" si="25"/>
        <v>0.10002094635099376</v>
      </c>
      <c r="H73" s="138">
        <f t="shared" si="25"/>
        <v>3.1113700126682575E-3</v>
      </c>
      <c r="I73" s="138">
        <f t="shared" si="25"/>
        <v>0</v>
      </c>
      <c r="J73" s="138">
        <f t="shared" si="25"/>
        <v>0</v>
      </c>
      <c r="K73" s="138">
        <f t="shared" si="25"/>
        <v>0</v>
      </c>
      <c r="L73" s="138">
        <f t="shared" si="25"/>
        <v>2.5643230903203584E-2</v>
      </c>
      <c r="M73" s="438">
        <f t="shared" ref="M73:M81" si="27">SUM(F73:L73)</f>
        <v>0.23910364430747721</v>
      </c>
    </row>
    <row r="74" spans="2:21">
      <c r="B74" s="2" t="s">
        <v>148</v>
      </c>
      <c r="F74" s="138">
        <f t="shared" si="26"/>
        <v>0.11550655922552482</v>
      </c>
      <c r="G74" s="138">
        <f t="shared" si="25"/>
        <v>0.10473326695912194</v>
      </c>
      <c r="H74" s="138">
        <f t="shared" si="25"/>
        <v>2.8267494720183861E-3</v>
      </c>
      <c r="I74" s="138">
        <f t="shared" si="25"/>
        <v>0</v>
      </c>
      <c r="J74" s="138">
        <f t="shared" si="25"/>
        <v>0</v>
      </c>
      <c r="K74" s="138">
        <f t="shared" si="25"/>
        <v>0</v>
      </c>
      <c r="L74" s="138">
        <f t="shared" si="25"/>
        <v>2.6731588487983127E-2</v>
      </c>
      <c r="M74" s="438">
        <f t="shared" si="27"/>
        <v>0.24979816414464828</v>
      </c>
    </row>
    <row r="75" spans="2:21">
      <c r="B75" s="2" t="s">
        <v>149</v>
      </c>
      <c r="F75" s="138">
        <f t="shared" si="26"/>
        <v>0.12866018438146853</v>
      </c>
      <c r="G75" s="138">
        <f t="shared" si="25"/>
        <v>0.11668270755722093</v>
      </c>
      <c r="H75" s="138">
        <f t="shared" si="25"/>
        <v>2.5988706715666665E-3</v>
      </c>
      <c r="I75" s="138">
        <f t="shared" si="25"/>
        <v>0</v>
      </c>
      <c r="J75" s="138">
        <f t="shared" si="25"/>
        <v>0</v>
      </c>
      <c r="K75" s="138">
        <f t="shared" si="25"/>
        <v>0</v>
      </c>
      <c r="L75" s="138">
        <f t="shared" si="25"/>
        <v>2.9628696373592167E-2</v>
      </c>
      <c r="M75" s="438">
        <f>SUM(F75:L75)</f>
        <v>0.2775704589838483</v>
      </c>
    </row>
    <row r="76" spans="2:21">
      <c r="B76" s="2" t="s">
        <v>150</v>
      </c>
      <c r="F76" s="138">
        <f t="shared" si="26"/>
        <v>0.14361773759781221</v>
      </c>
      <c r="G76" s="138">
        <f t="shared" si="25"/>
        <v>0.13026342263496907</v>
      </c>
      <c r="H76" s="138">
        <f t="shared" si="25"/>
        <v>2.5206277524123522E-3</v>
      </c>
      <c r="I76" s="138">
        <f t="shared" si="25"/>
        <v>0</v>
      </c>
      <c r="J76" s="138">
        <f t="shared" si="25"/>
        <v>0</v>
      </c>
      <c r="K76" s="138">
        <f t="shared" si="25"/>
        <v>0</v>
      </c>
      <c r="L76" s="138">
        <f t="shared" si="25"/>
        <v>3.297144795637863E-2</v>
      </c>
      <c r="M76" s="438">
        <f t="shared" si="27"/>
        <v>0.30937323594157229</v>
      </c>
    </row>
    <row r="77" spans="2:21">
      <c r="B77" s="2" t="s">
        <v>113</v>
      </c>
      <c r="F77" s="138">
        <f t="shared" si="26"/>
        <v>2.6747764552841007</v>
      </c>
      <c r="G77" s="138">
        <f t="shared" si="25"/>
        <v>1.9788605244277404</v>
      </c>
      <c r="H77" s="138">
        <f t="shared" si="25"/>
        <v>0.98679739967068825</v>
      </c>
      <c r="I77" s="138">
        <f t="shared" si="25"/>
        <v>0.43735565665113008</v>
      </c>
      <c r="J77" s="138">
        <f t="shared" si="25"/>
        <v>0.29589686121099579</v>
      </c>
      <c r="K77" s="138">
        <f t="shared" si="25"/>
        <v>0.38878614687107849</v>
      </c>
      <c r="L77" s="138">
        <f t="shared" si="25"/>
        <v>0.46599842133984204</v>
      </c>
      <c r="M77" s="438">
        <f>SUM(F77:L77)</f>
        <v>7.2284714654555762</v>
      </c>
    </row>
    <row r="78" spans="2:21">
      <c r="B78" s="2" t="s">
        <v>114</v>
      </c>
      <c r="F78" s="138">
        <f t="shared" si="26"/>
        <v>5.3562267333396214</v>
      </c>
      <c r="G78" s="138">
        <f t="shared" si="25"/>
        <v>3.7233003265991469</v>
      </c>
      <c r="H78" s="138">
        <f t="shared" si="25"/>
        <v>1.9846174405263959</v>
      </c>
      <c r="I78" s="138">
        <f t="shared" si="25"/>
        <v>1.0673026077555239</v>
      </c>
      <c r="J78" s="138">
        <f t="shared" si="25"/>
        <v>0.61234921715642709</v>
      </c>
      <c r="K78" s="138">
        <f t="shared" si="25"/>
        <v>0.73453052756858206</v>
      </c>
      <c r="L78" s="138">
        <f t="shared" si="25"/>
        <v>0.82399245957385947</v>
      </c>
      <c r="M78" s="438">
        <f t="shared" si="27"/>
        <v>14.302319312519558</v>
      </c>
    </row>
    <row r="79" spans="2:21">
      <c r="B79" s="2" t="s">
        <v>115</v>
      </c>
      <c r="F79" s="138">
        <f t="shared" si="26"/>
        <v>10.763888259414388</v>
      </c>
      <c r="G79" s="138">
        <f t="shared" si="25"/>
        <v>6.6405832584950035</v>
      </c>
      <c r="H79" s="138">
        <f t="shared" si="25"/>
        <v>3.6639739629080381</v>
      </c>
      <c r="I79" s="138">
        <f t="shared" si="25"/>
        <v>1.6041728164160869</v>
      </c>
      <c r="J79" s="138">
        <f t="shared" si="25"/>
        <v>0.91733025674547619</v>
      </c>
      <c r="K79" s="138">
        <f t="shared" si="25"/>
        <v>1.0844892189883701</v>
      </c>
      <c r="L79" s="138">
        <f t="shared" si="25"/>
        <v>1.1615778554144471</v>
      </c>
      <c r="M79" s="438">
        <f>SUM(F79:L79)</f>
        <v>25.836015628381812</v>
      </c>
    </row>
    <row r="80" spans="2:21">
      <c r="B80" s="2" t="s">
        <v>116</v>
      </c>
      <c r="F80" s="138">
        <f t="shared" si="26"/>
        <v>17.912906560230383</v>
      </c>
      <c r="G80" s="138">
        <f t="shared" si="25"/>
        <v>11.098773846698441</v>
      </c>
      <c r="H80" s="138">
        <f t="shared" si="25"/>
        <v>5.9896218184738004</v>
      </c>
      <c r="I80" s="138">
        <f t="shared" si="25"/>
        <v>2.2145388122657828</v>
      </c>
      <c r="J80" s="138">
        <f t="shared" si="25"/>
        <v>1.161251562292243</v>
      </c>
      <c r="K80" s="138">
        <f t="shared" si="25"/>
        <v>1.4273746376562944</v>
      </c>
      <c r="L80" s="138">
        <f t="shared" si="25"/>
        <v>1.544719431186131</v>
      </c>
      <c r="M80" s="438">
        <f t="shared" si="27"/>
        <v>41.349186668803078</v>
      </c>
    </row>
    <row r="81" spans="2:21">
      <c r="B81" s="2" t="s">
        <v>117</v>
      </c>
      <c r="F81" s="138">
        <f t="shared" si="26"/>
        <v>21.293187476231854</v>
      </c>
      <c r="G81" s="138">
        <f t="shared" si="25"/>
        <v>14.837258063666887</v>
      </c>
      <c r="H81" s="138">
        <f t="shared" si="25"/>
        <v>7.7259941259935374</v>
      </c>
      <c r="I81" s="138">
        <f t="shared" si="25"/>
        <v>3.4217478294881545</v>
      </c>
      <c r="J81" s="138">
        <f t="shared" si="25"/>
        <v>1.7989043874610893</v>
      </c>
      <c r="K81" s="138">
        <f t="shared" si="25"/>
        <v>2.0497719837856643</v>
      </c>
      <c r="L81" s="138">
        <f t="shared" si="25"/>
        <v>2.1488019919096395</v>
      </c>
      <c r="M81" s="438">
        <f t="shared" si="27"/>
        <v>53.275665858536826</v>
      </c>
    </row>
    <row r="82" spans="2:21">
      <c r="B82" s="2" t="s">
        <v>412</v>
      </c>
      <c r="F82" s="138">
        <f t="shared" si="26"/>
        <v>17.538080694777726</v>
      </c>
      <c r="G82" s="138">
        <f t="shared" si="25"/>
        <v>15.467313781501208</v>
      </c>
      <c r="H82" s="138">
        <f t="shared" si="25"/>
        <v>9.5838375379949099</v>
      </c>
      <c r="I82" s="138">
        <f t="shared" si="25"/>
        <v>5.4972188186279851</v>
      </c>
      <c r="J82" s="138">
        <f t="shared" si="25"/>
        <v>2.7281523387328406</v>
      </c>
      <c r="K82" s="138">
        <f t="shared" si="25"/>
        <v>2.4749447790708672</v>
      </c>
      <c r="L82" s="138">
        <f t="shared" si="25"/>
        <v>2.1206660717491346</v>
      </c>
      <c r="M82" s="438">
        <f>SUM(F82:L82)</f>
        <v>55.410214022454674</v>
      </c>
    </row>
    <row r="83" spans="2:21">
      <c r="B83" s="2" t="s">
        <v>304</v>
      </c>
      <c r="F83" s="675">
        <f t="shared" ref="F83:M83" si="28">SUM(F72:F82)</f>
        <v>76.149471403128018</v>
      </c>
      <c r="G83" s="675">
        <f t="shared" si="28"/>
        <v>54.299586315596514</v>
      </c>
      <c r="H83" s="675">
        <f t="shared" si="28"/>
        <v>29.949206957095782</v>
      </c>
      <c r="I83" s="675">
        <f t="shared" si="28"/>
        <v>14.242336541204663</v>
      </c>
      <c r="J83" s="675">
        <f t="shared" si="28"/>
        <v>7.5138846235990719</v>
      </c>
      <c r="K83" s="675">
        <f t="shared" si="28"/>
        <v>8.1598972939408565</v>
      </c>
      <c r="L83" s="675">
        <f t="shared" si="28"/>
        <v>8.4068685452106298</v>
      </c>
      <c r="M83" s="675">
        <f t="shared" si="28"/>
        <v>198.72125167977555</v>
      </c>
    </row>
    <row r="84" spans="2:21">
      <c r="F84" s="138"/>
      <c r="G84" s="138"/>
      <c r="H84" s="138"/>
      <c r="I84" s="138"/>
      <c r="J84" s="138"/>
      <c r="K84" s="138"/>
      <c r="L84" s="138"/>
      <c r="M84" s="138"/>
      <c r="N84" s="138"/>
      <c r="O84" s="138"/>
      <c r="P84" s="138"/>
      <c r="Q84" s="138"/>
      <c r="R84" s="138"/>
      <c r="S84" s="138"/>
      <c r="T84" s="138"/>
      <c r="U84" s="138"/>
    </row>
    <row r="85" spans="2:21">
      <c r="F85" s="138"/>
      <c r="G85" s="138"/>
      <c r="H85" s="138"/>
      <c r="I85" s="138"/>
      <c r="J85" s="138"/>
      <c r="K85" s="138"/>
      <c r="L85" s="138"/>
      <c r="M85" s="138"/>
      <c r="N85" s="138"/>
      <c r="O85" s="138"/>
      <c r="P85" s="138"/>
      <c r="Q85" s="138"/>
      <c r="R85" s="138"/>
      <c r="S85" s="138"/>
      <c r="T85" s="138"/>
      <c r="U85" s="138"/>
    </row>
  </sheetData>
  <phoneticPr fontId="40"/>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129</v>
      </c>
    </row>
    <row r="2" spans="1:11" ht="13.5" customHeight="1">
      <c r="A2" s="18" t="s">
        <v>130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126532.37</v>
      </c>
      <c r="C4" s="25">
        <v>61537.474000000002</v>
      </c>
      <c r="D4" s="25">
        <v>64994.896000000001</v>
      </c>
      <c r="E4" s="18"/>
      <c r="F4" s="18"/>
      <c r="G4" s="24"/>
      <c r="H4" s="25"/>
      <c r="I4" s="25"/>
      <c r="J4" s="18"/>
      <c r="K4" s="18"/>
    </row>
    <row r="5" spans="1:11" ht="20.25" customHeight="1">
      <c r="A5" s="26">
        <v>0</v>
      </c>
      <c r="B5" s="24">
        <v>972.56600000000003</v>
      </c>
      <c r="C5" s="25">
        <v>498.63</v>
      </c>
      <c r="D5" s="25">
        <v>473.935</v>
      </c>
      <c r="E5" s="18"/>
      <c r="F5" s="26">
        <v>55</v>
      </c>
      <c r="G5" s="24">
        <v>1529.585</v>
      </c>
      <c r="H5" s="25">
        <v>765.65</v>
      </c>
      <c r="I5" s="25">
        <v>763.93499999999995</v>
      </c>
      <c r="J5" s="18"/>
      <c r="K5" s="18"/>
    </row>
    <row r="6" spans="1:11" ht="13.5" customHeight="1">
      <c r="A6" s="26">
        <v>1</v>
      </c>
      <c r="B6" s="24">
        <v>997.01300000000003</v>
      </c>
      <c r="C6" s="25">
        <v>511.137</v>
      </c>
      <c r="D6" s="25">
        <v>485.875</v>
      </c>
      <c r="E6" s="18"/>
      <c r="F6" s="26">
        <v>56</v>
      </c>
      <c r="G6" s="24">
        <v>1504.953</v>
      </c>
      <c r="H6" s="25">
        <v>752.38699999999994</v>
      </c>
      <c r="I6" s="25">
        <v>752.56600000000003</v>
      </c>
      <c r="J6" s="18"/>
      <c r="K6" s="18"/>
    </row>
    <row r="7" spans="1:11" ht="13.5" customHeight="1">
      <c r="A7" s="26">
        <v>2</v>
      </c>
      <c r="B7" s="24">
        <v>959.76900000000001</v>
      </c>
      <c r="C7" s="25">
        <v>489.99200000000002</v>
      </c>
      <c r="D7" s="25">
        <v>469.77699999999999</v>
      </c>
      <c r="E7" s="18"/>
      <c r="F7" s="26">
        <v>57</v>
      </c>
      <c r="G7" s="24">
        <v>1514.21</v>
      </c>
      <c r="H7" s="25">
        <v>754.40099999999995</v>
      </c>
      <c r="I7" s="25">
        <v>759.80899999999997</v>
      </c>
      <c r="J7" s="18"/>
      <c r="K7" s="18"/>
    </row>
    <row r="8" spans="1:11" ht="13.5" customHeight="1">
      <c r="A8" s="26">
        <v>3</v>
      </c>
      <c r="B8" s="24">
        <v>973.26300000000003</v>
      </c>
      <c r="C8" s="25">
        <v>498.34699999999998</v>
      </c>
      <c r="D8" s="25">
        <v>474.91500000000002</v>
      </c>
      <c r="E8" s="18"/>
      <c r="F8" s="26">
        <v>58</v>
      </c>
      <c r="G8" s="24">
        <v>1541.425</v>
      </c>
      <c r="H8" s="25">
        <v>767.303</v>
      </c>
      <c r="I8" s="25">
        <v>774.12199999999996</v>
      </c>
      <c r="J8" s="18"/>
      <c r="K8" s="18"/>
    </row>
    <row r="9" spans="1:11" ht="13.5" customHeight="1">
      <c r="A9" s="26">
        <v>4</v>
      </c>
      <c r="B9" s="24">
        <v>1009.978</v>
      </c>
      <c r="C9" s="25">
        <v>516.05399999999997</v>
      </c>
      <c r="D9" s="25">
        <v>493.923</v>
      </c>
      <c r="E9" s="18"/>
      <c r="F9" s="26">
        <v>59</v>
      </c>
      <c r="G9" s="24">
        <v>1498.229</v>
      </c>
      <c r="H9" s="25">
        <v>742.99699999999996</v>
      </c>
      <c r="I9" s="25">
        <v>755.23199999999997</v>
      </c>
      <c r="J9" s="18"/>
      <c r="K9" s="18"/>
    </row>
    <row r="10" spans="1:11" ht="20.25" customHeight="1">
      <c r="A10" s="26">
        <v>5</v>
      </c>
      <c r="B10" s="24">
        <v>1016.187</v>
      </c>
      <c r="C10" s="25">
        <v>519.65200000000004</v>
      </c>
      <c r="D10" s="25">
        <v>496.53500000000003</v>
      </c>
      <c r="E10" s="18"/>
      <c r="F10" s="26">
        <v>60</v>
      </c>
      <c r="G10" s="24">
        <v>1454.777</v>
      </c>
      <c r="H10" s="25">
        <v>720.46400000000006</v>
      </c>
      <c r="I10" s="25">
        <v>734.31299999999999</v>
      </c>
      <c r="J10" s="18"/>
      <c r="K10" s="18"/>
    </row>
    <row r="11" spans="1:11" ht="13.5" customHeight="1">
      <c r="A11" s="26">
        <v>6</v>
      </c>
      <c r="B11" s="24">
        <v>1044.354</v>
      </c>
      <c r="C11" s="25">
        <v>535.07600000000002</v>
      </c>
      <c r="D11" s="25">
        <v>509.27800000000002</v>
      </c>
      <c r="E11" s="18"/>
      <c r="F11" s="26">
        <v>61</v>
      </c>
      <c r="G11" s="24">
        <v>1527.1469999999999</v>
      </c>
      <c r="H11" s="25">
        <v>754.68600000000004</v>
      </c>
      <c r="I11" s="25">
        <v>772.46100000000001</v>
      </c>
      <c r="J11" s="18"/>
      <c r="K11" s="18"/>
    </row>
    <row r="12" spans="1:11" ht="13.5" customHeight="1">
      <c r="A12" s="26">
        <v>7</v>
      </c>
      <c r="B12" s="24">
        <v>1047.7149999999999</v>
      </c>
      <c r="C12" s="25">
        <v>537.15599999999995</v>
      </c>
      <c r="D12" s="25">
        <v>510.55900000000003</v>
      </c>
      <c r="E12" s="18"/>
      <c r="F12" s="26">
        <v>62</v>
      </c>
      <c r="G12" s="24">
        <v>1576.2339999999999</v>
      </c>
      <c r="H12" s="25">
        <v>778.23099999999999</v>
      </c>
      <c r="I12" s="25">
        <v>798.00199999999995</v>
      </c>
      <c r="J12" s="18"/>
      <c r="K12" s="18"/>
    </row>
    <row r="13" spans="1:11" ht="13.5" customHeight="1">
      <c r="A13" s="26">
        <v>8</v>
      </c>
      <c r="B13" s="24">
        <v>1058.7239999999999</v>
      </c>
      <c r="C13" s="25">
        <v>542.351</v>
      </c>
      <c r="D13" s="25">
        <v>516.37300000000005</v>
      </c>
      <c r="E13" s="18"/>
      <c r="F13" s="26">
        <v>63</v>
      </c>
      <c r="G13" s="24">
        <v>1573.098</v>
      </c>
      <c r="H13" s="25">
        <v>773.83100000000002</v>
      </c>
      <c r="I13" s="25">
        <v>799.26700000000005</v>
      </c>
      <c r="J13" s="18"/>
      <c r="K13" s="18"/>
    </row>
    <row r="14" spans="1:11" ht="13.5" customHeight="1">
      <c r="A14" s="26">
        <v>9</v>
      </c>
      <c r="B14" s="24">
        <v>1079.345</v>
      </c>
      <c r="C14" s="25">
        <v>552.71299999999997</v>
      </c>
      <c r="D14" s="25">
        <v>526.63199999999995</v>
      </c>
      <c r="E14" s="18"/>
      <c r="F14" s="26">
        <v>64</v>
      </c>
      <c r="G14" s="24">
        <v>1668.797</v>
      </c>
      <c r="H14" s="25">
        <v>816.56700000000001</v>
      </c>
      <c r="I14" s="25">
        <v>852.23</v>
      </c>
      <c r="J14" s="18"/>
      <c r="K14" s="18"/>
    </row>
    <row r="15" spans="1:11" ht="20.25" customHeight="1">
      <c r="A15" s="26">
        <v>10</v>
      </c>
      <c r="B15" s="24">
        <v>1071.4359999999999</v>
      </c>
      <c r="C15" s="25">
        <v>548.93700000000001</v>
      </c>
      <c r="D15" s="25">
        <v>522.49900000000002</v>
      </c>
      <c r="E15" s="18"/>
      <c r="F15" s="26">
        <v>65</v>
      </c>
      <c r="G15" s="24">
        <v>1761.721</v>
      </c>
      <c r="H15" s="25">
        <v>858.95100000000002</v>
      </c>
      <c r="I15" s="25">
        <v>902.76900000000001</v>
      </c>
      <c r="J15" s="18"/>
      <c r="K15" s="18"/>
    </row>
    <row r="16" spans="1:11" ht="13.5" customHeight="1">
      <c r="A16" s="26">
        <v>11</v>
      </c>
      <c r="B16" s="24">
        <v>1063.704</v>
      </c>
      <c r="C16" s="25">
        <v>544.26099999999997</v>
      </c>
      <c r="D16" s="25">
        <v>519.44299999999998</v>
      </c>
      <c r="E16" s="18"/>
      <c r="F16" s="26">
        <v>66</v>
      </c>
      <c r="G16" s="24">
        <v>1859.3050000000001</v>
      </c>
      <c r="H16" s="25">
        <v>904.07500000000005</v>
      </c>
      <c r="I16" s="25">
        <v>955.23</v>
      </c>
      <c r="J16" s="18"/>
      <c r="K16" s="18"/>
    </row>
    <row r="17" spans="1:11" ht="13.5" customHeight="1">
      <c r="A17" s="26">
        <v>12</v>
      </c>
      <c r="B17" s="24">
        <v>1065.7619999999999</v>
      </c>
      <c r="C17" s="25">
        <v>545.57100000000003</v>
      </c>
      <c r="D17" s="25">
        <v>520.19100000000003</v>
      </c>
      <c r="E17" s="18"/>
      <c r="F17" s="26">
        <v>67</v>
      </c>
      <c r="G17" s="24">
        <v>1989.0219999999999</v>
      </c>
      <c r="H17" s="25">
        <v>962.41899999999998</v>
      </c>
      <c r="I17" s="25">
        <v>1026.6030000000001</v>
      </c>
      <c r="J17" s="18"/>
      <c r="K17" s="18"/>
    </row>
    <row r="18" spans="1:11" ht="13.5" customHeight="1">
      <c r="A18" s="26">
        <v>13</v>
      </c>
      <c r="B18" s="24">
        <v>1103.877</v>
      </c>
      <c r="C18" s="25">
        <v>564.46600000000001</v>
      </c>
      <c r="D18" s="25">
        <v>539.41099999999994</v>
      </c>
      <c r="E18" s="18"/>
      <c r="F18" s="26">
        <v>68</v>
      </c>
      <c r="G18" s="24">
        <v>2169.7159999999999</v>
      </c>
      <c r="H18" s="25">
        <v>1045.5909999999999</v>
      </c>
      <c r="I18" s="25">
        <v>1124.125</v>
      </c>
      <c r="J18" s="18"/>
      <c r="K18" s="18"/>
    </row>
    <row r="19" spans="1:11" ht="13.5" customHeight="1">
      <c r="A19" s="26">
        <v>14</v>
      </c>
      <c r="B19" s="24">
        <v>1123.5429999999999</v>
      </c>
      <c r="C19" s="25">
        <v>575.85900000000004</v>
      </c>
      <c r="D19" s="25">
        <v>547.68499999999995</v>
      </c>
      <c r="E19" s="18"/>
      <c r="F19" s="26">
        <v>69</v>
      </c>
      <c r="G19" s="24">
        <v>2139.3490000000002</v>
      </c>
      <c r="H19" s="25">
        <v>1025.8009999999999</v>
      </c>
      <c r="I19" s="25">
        <v>1113.548</v>
      </c>
      <c r="J19" s="18"/>
      <c r="K19" s="18"/>
    </row>
    <row r="20" spans="1:11" ht="20.25" customHeight="1">
      <c r="A20" s="26">
        <v>15</v>
      </c>
      <c r="B20" s="24">
        <v>1157.1310000000001</v>
      </c>
      <c r="C20" s="25">
        <v>593.15599999999995</v>
      </c>
      <c r="D20" s="25">
        <v>563.97500000000002</v>
      </c>
      <c r="E20" s="18"/>
      <c r="F20" s="26">
        <v>70</v>
      </c>
      <c r="G20" s="24">
        <v>2018.279</v>
      </c>
      <c r="H20" s="25">
        <v>965.36</v>
      </c>
      <c r="I20" s="25">
        <v>1052.9190000000001</v>
      </c>
      <c r="J20" s="18"/>
      <c r="K20" s="18"/>
    </row>
    <row r="21" spans="1:11" ht="13.5" customHeight="1">
      <c r="A21" s="26">
        <v>16</v>
      </c>
      <c r="B21" s="24">
        <v>1173.905</v>
      </c>
      <c r="C21" s="25">
        <v>602.04700000000003</v>
      </c>
      <c r="D21" s="25">
        <v>571.85799999999995</v>
      </c>
      <c r="E21" s="18"/>
      <c r="F21" s="26">
        <v>71</v>
      </c>
      <c r="G21" s="24">
        <v>1251.857</v>
      </c>
      <c r="H21" s="25">
        <v>591.93499999999995</v>
      </c>
      <c r="I21" s="25">
        <v>659.92200000000003</v>
      </c>
      <c r="J21" s="18"/>
      <c r="K21" s="18"/>
    </row>
    <row r="22" spans="1:11" ht="13.5" customHeight="1">
      <c r="A22" s="26">
        <v>17</v>
      </c>
      <c r="B22" s="24">
        <v>1203.335</v>
      </c>
      <c r="C22" s="25">
        <v>619.22199999999998</v>
      </c>
      <c r="D22" s="25">
        <v>584.11300000000006</v>
      </c>
      <c r="E22" s="18"/>
      <c r="F22" s="26">
        <v>72</v>
      </c>
      <c r="G22" s="24">
        <v>1332.67</v>
      </c>
      <c r="H22" s="25">
        <v>621.55399999999997</v>
      </c>
      <c r="I22" s="25">
        <v>711.11599999999999</v>
      </c>
      <c r="J22" s="18"/>
      <c r="K22" s="18"/>
    </row>
    <row r="23" spans="1:11" ht="13.5" customHeight="1">
      <c r="A23" s="26">
        <v>18</v>
      </c>
      <c r="B23" s="24">
        <v>1207.191</v>
      </c>
      <c r="C23" s="25">
        <v>620.10299999999995</v>
      </c>
      <c r="D23" s="25">
        <v>587.08799999999997</v>
      </c>
      <c r="E23" s="18"/>
      <c r="F23" s="26">
        <v>73</v>
      </c>
      <c r="G23" s="24">
        <v>1608.1890000000001</v>
      </c>
      <c r="H23" s="25">
        <v>744.17</v>
      </c>
      <c r="I23" s="25">
        <v>864.01900000000001</v>
      </c>
      <c r="J23" s="18"/>
      <c r="K23" s="18"/>
    </row>
    <row r="24" spans="1:11" ht="13.5" customHeight="1">
      <c r="A24" s="26">
        <v>19</v>
      </c>
      <c r="B24" s="24">
        <v>1227.375</v>
      </c>
      <c r="C24" s="25">
        <v>630.55799999999999</v>
      </c>
      <c r="D24" s="25">
        <v>596.81700000000001</v>
      </c>
      <c r="E24" s="18"/>
      <c r="F24" s="26">
        <v>74</v>
      </c>
      <c r="G24" s="24">
        <v>1541.037</v>
      </c>
      <c r="H24" s="25">
        <v>708.74900000000002</v>
      </c>
      <c r="I24" s="25">
        <v>832.28800000000001</v>
      </c>
      <c r="J24" s="18"/>
      <c r="K24" s="18"/>
    </row>
    <row r="25" spans="1:11" ht="20.25" customHeight="1">
      <c r="A25" s="26">
        <v>20</v>
      </c>
      <c r="B25" s="24">
        <v>1227.085</v>
      </c>
      <c r="C25" s="25">
        <v>628.72299999999996</v>
      </c>
      <c r="D25" s="25">
        <v>598.36099999999999</v>
      </c>
      <c r="E25" s="18"/>
      <c r="F25" s="26">
        <v>75</v>
      </c>
      <c r="G25" s="24">
        <v>1564.9860000000001</v>
      </c>
      <c r="H25" s="25">
        <v>713.26199999999994</v>
      </c>
      <c r="I25" s="25">
        <v>851.72400000000005</v>
      </c>
      <c r="J25" s="18"/>
      <c r="K25" s="18"/>
    </row>
    <row r="26" spans="1:11" ht="13.5" customHeight="1">
      <c r="A26" s="26">
        <v>21</v>
      </c>
      <c r="B26" s="24">
        <v>1224.2429999999999</v>
      </c>
      <c r="C26" s="25">
        <v>628.48500000000001</v>
      </c>
      <c r="D26" s="25">
        <v>595.75800000000004</v>
      </c>
      <c r="E26" s="18"/>
      <c r="F26" s="26">
        <v>76</v>
      </c>
      <c r="G26" s="24">
        <v>1499.242</v>
      </c>
      <c r="H26" s="25">
        <v>677.72799999999995</v>
      </c>
      <c r="I26" s="25">
        <v>821.51499999999999</v>
      </c>
      <c r="J26" s="18"/>
      <c r="K26" s="18"/>
    </row>
    <row r="27" spans="1:11" ht="13.5" customHeight="1">
      <c r="A27" s="26">
        <v>22</v>
      </c>
      <c r="B27" s="24">
        <v>1242.692</v>
      </c>
      <c r="C27" s="25">
        <v>637.24400000000003</v>
      </c>
      <c r="D27" s="25">
        <v>605.44799999999998</v>
      </c>
      <c r="E27" s="18"/>
      <c r="F27" s="26">
        <v>77</v>
      </c>
      <c r="G27" s="24">
        <v>1339.085</v>
      </c>
      <c r="H27" s="25">
        <v>598.22</v>
      </c>
      <c r="I27" s="25">
        <v>740.86500000000001</v>
      </c>
      <c r="J27" s="18"/>
      <c r="K27" s="18"/>
    </row>
    <row r="28" spans="1:11" ht="13.5" customHeight="1">
      <c r="A28" s="26">
        <v>23</v>
      </c>
      <c r="B28" s="24">
        <v>1235.741</v>
      </c>
      <c r="C28" s="25">
        <v>634.11800000000005</v>
      </c>
      <c r="D28" s="25">
        <v>601.62199999999996</v>
      </c>
      <c r="E28" s="18"/>
      <c r="F28" s="26">
        <v>78</v>
      </c>
      <c r="G28" s="24">
        <v>1142.779</v>
      </c>
      <c r="H28" s="25">
        <v>504.16199999999998</v>
      </c>
      <c r="I28" s="25">
        <v>638.61599999999999</v>
      </c>
      <c r="J28" s="18"/>
      <c r="K28" s="18"/>
    </row>
    <row r="29" spans="1:11" ht="13.5" customHeight="1">
      <c r="A29" s="26">
        <v>24</v>
      </c>
      <c r="B29" s="24">
        <v>1211.107</v>
      </c>
      <c r="C29" s="25">
        <v>621.33799999999997</v>
      </c>
      <c r="D29" s="25">
        <v>589.76900000000001</v>
      </c>
      <c r="E29" s="18"/>
      <c r="F29" s="26">
        <v>79</v>
      </c>
      <c r="G29" s="24">
        <v>1191.5920000000001</v>
      </c>
      <c r="H29" s="25">
        <v>515.79899999999998</v>
      </c>
      <c r="I29" s="25">
        <v>675.79300000000001</v>
      </c>
      <c r="J29" s="18"/>
      <c r="K29" s="18"/>
    </row>
    <row r="30" spans="1:11" ht="20.25" customHeight="1">
      <c r="A30" s="26">
        <v>25</v>
      </c>
      <c r="B30" s="24">
        <v>1226.56</v>
      </c>
      <c r="C30" s="25">
        <v>629.32100000000003</v>
      </c>
      <c r="D30" s="25">
        <v>597.23900000000003</v>
      </c>
      <c r="E30" s="18"/>
      <c r="F30" s="26">
        <v>80</v>
      </c>
      <c r="G30" s="24">
        <v>1190.1420000000001</v>
      </c>
      <c r="H30" s="25">
        <v>507.077</v>
      </c>
      <c r="I30" s="25">
        <v>683.06399999999996</v>
      </c>
      <c r="J30" s="18"/>
      <c r="K30" s="18"/>
    </row>
    <row r="31" spans="1:11" ht="13.5" customHeight="1">
      <c r="A31" s="26">
        <v>26</v>
      </c>
      <c r="B31" s="24">
        <v>1220.7909999999999</v>
      </c>
      <c r="C31" s="25">
        <v>625.38900000000001</v>
      </c>
      <c r="D31" s="25">
        <v>595.40200000000004</v>
      </c>
      <c r="E31" s="18"/>
      <c r="F31" s="26">
        <v>81</v>
      </c>
      <c r="G31" s="24">
        <v>1154.4179999999999</v>
      </c>
      <c r="H31" s="25">
        <v>482.22500000000002</v>
      </c>
      <c r="I31" s="25">
        <v>672.19299999999998</v>
      </c>
      <c r="J31" s="18"/>
      <c r="K31" s="18"/>
    </row>
    <row r="32" spans="1:11" ht="13.5" customHeight="1">
      <c r="A32" s="26">
        <v>27</v>
      </c>
      <c r="B32" s="24">
        <v>1241.8440000000001</v>
      </c>
      <c r="C32" s="25">
        <v>634.60699999999997</v>
      </c>
      <c r="D32" s="25">
        <v>607.23699999999997</v>
      </c>
      <c r="E32" s="18"/>
      <c r="F32" s="26">
        <v>82</v>
      </c>
      <c r="G32" s="24">
        <v>1062.1220000000001</v>
      </c>
      <c r="H32" s="25">
        <v>431.78399999999999</v>
      </c>
      <c r="I32" s="25">
        <v>630.33900000000006</v>
      </c>
      <c r="J32" s="18"/>
      <c r="K32" s="18"/>
    </row>
    <row r="33" spans="1:11" ht="13.5" customHeight="1">
      <c r="A33" s="26">
        <v>28</v>
      </c>
      <c r="B33" s="24">
        <v>1270.1420000000001</v>
      </c>
      <c r="C33" s="25">
        <v>648.69000000000005</v>
      </c>
      <c r="D33" s="25">
        <v>621.452</v>
      </c>
      <c r="E33" s="18"/>
      <c r="F33" s="26">
        <v>83</v>
      </c>
      <c r="G33" s="24">
        <v>963.26400000000001</v>
      </c>
      <c r="H33" s="25">
        <v>380.58100000000002</v>
      </c>
      <c r="I33" s="25">
        <v>582.68299999999999</v>
      </c>
      <c r="J33" s="18"/>
      <c r="K33" s="18"/>
    </row>
    <row r="34" spans="1:11" ht="13.5" customHeight="1">
      <c r="A34" s="26">
        <v>29</v>
      </c>
      <c r="B34" s="24">
        <v>1310.7550000000001</v>
      </c>
      <c r="C34" s="25">
        <v>669.65899999999999</v>
      </c>
      <c r="D34" s="25">
        <v>641.096</v>
      </c>
      <c r="E34" s="18"/>
      <c r="F34" s="26">
        <v>84</v>
      </c>
      <c r="G34" s="24">
        <v>918.48</v>
      </c>
      <c r="H34" s="25">
        <v>351.12299999999999</v>
      </c>
      <c r="I34" s="25">
        <v>567.35699999999997</v>
      </c>
      <c r="J34" s="18"/>
      <c r="K34" s="18"/>
    </row>
    <row r="35" spans="1:11" ht="20.25" customHeight="1">
      <c r="A35" s="26">
        <v>30</v>
      </c>
      <c r="B35" s="24">
        <v>1346.2249999999999</v>
      </c>
      <c r="C35" s="25">
        <v>686.154</v>
      </c>
      <c r="D35" s="25">
        <v>660.07100000000003</v>
      </c>
      <c r="E35" s="18"/>
      <c r="F35" s="26">
        <v>85</v>
      </c>
      <c r="G35" s="24">
        <v>844.36</v>
      </c>
      <c r="H35" s="25">
        <v>313.846</v>
      </c>
      <c r="I35" s="25">
        <v>530.51400000000001</v>
      </c>
      <c r="J35" s="18"/>
      <c r="K35" s="18"/>
    </row>
    <row r="36" spans="1:11" ht="13.5" customHeight="1">
      <c r="A36" s="26">
        <v>31</v>
      </c>
      <c r="B36" s="24">
        <v>1369.7940000000001</v>
      </c>
      <c r="C36" s="25">
        <v>698.41499999999996</v>
      </c>
      <c r="D36" s="25">
        <v>671.37900000000002</v>
      </c>
      <c r="E36" s="18"/>
      <c r="F36" s="26">
        <v>86</v>
      </c>
      <c r="G36" s="24">
        <v>762.59</v>
      </c>
      <c r="H36" s="25">
        <v>272.35899999999998</v>
      </c>
      <c r="I36" s="25">
        <v>490.23</v>
      </c>
      <c r="J36" s="18"/>
      <c r="K36" s="18"/>
    </row>
    <row r="37" spans="1:11" ht="13.5" customHeight="1">
      <c r="A37" s="26">
        <v>32</v>
      </c>
      <c r="B37" s="24">
        <v>1423.6769999999999</v>
      </c>
      <c r="C37" s="25">
        <v>722.80899999999997</v>
      </c>
      <c r="D37" s="25">
        <v>700.86900000000003</v>
      </c>
      <c r="E37" s="18"/>
      <c r="F37" s="26">
        <v>87</v>
      </c>
      <c r="G37" s="24">
        <v>667.53</v>
      </c>
      <c r="H37" s="25">
        <v>228.86699999999999</v>
      </c>
      <c r="I37" s="25">
        <v>438.66300000000001</v>
      </c>
      <c r="J37" s="18"/>
      <c r="K37" s="18"/>
    </row>
    <row r="38" spans="1:11" ht="13.5" customHeight="1">
      <c r="A38" s="26">
        <v>33</v>
      </c>
      <c r="B38" s="24">
        <v>1469.818</v>
      </c>
      <c r="C38" s="25">
        <v>745.17600000000004</v>
      </c>
      <c r="D38" s="25">
        <v>724.64300000000003</v>
      </c>
      <c r="E38" s="18"/>
      <c r="F38" s="26">
        <v>88</v>
      </c>
      <c r="G38" s="24">
        <v>598.23500000000001</v>
      </c>
      <c r="H38" s="25">
        <v>195.18199999999999</v>
      </c>
      <c r="I38" s="25">
        <v>403.053</v>
      </c>
      <c r="J38" s="18"/>
      <c r="K38" s="18"/>
    </row>
    <row r="39" spans="1:11" ht="13.5" customHeight="1">
      <c r="A39" s="26">
        <v>34</v>
      </c>
      <c r="B39" s="24">
        <v>1491.806</v>
      </c>
      <c r="C39" s="25">
        <v>756.60400000000004</v>
      </c>
      <c r="D39" s="25">
        <v>735.20299999999997</v>
      </c>
      <c r="E39" s="18"/>
      <c r="F39" s="26">
        <v>89</v>
      </c>
      <c r="G39" s="24">
        <v>525.15099999999995</v>
      </c>
      <c r="H39" s="25">
        <v>164.078</v>
      </c>
      <c r="I39" s="25">
        <v>361.072</v>
      </c>
      <c r="J39" s="18"/>
      <c r="K39" s="18"/>
    </row>
    <row r="40" spans="1:11" ht="20.25" customHeight="1">
      <c r="A40" s="26">
        <v>35</v>
      </c>
      <c r="B40" s="24">
        <v>1493.971</v>
      </c>
      <c r="C40" s="25">
        <v>756.33299999999997</v>
      </c>
      <c r="D40" s="25">
        <v>737.63800000000003</v>
      </c>
      <c r="E40" s="18"/>
      <c r="F40" s="26">
        <v>90</v>
      </c>
      <c r="G40" s="24">
        <v>452.39499999999998</v>
      </c>
      <c r="H40" s="25">
        <v>134.452</v>
      </c>
      <c r="I40" s="25">
        <v>317.94299999999998</v>
      </c>
      <c r="J40" s="18"/>
      <c r="K40" s="18"/>
    </row>
    <row r="41" spans="1:11" ht="13.5" customHeight="1">
      <c r="A41" s="26">
        <v>36</v>
      </c>
      <c r="B41" s="24">
        <v>1510.3040000000001</v>
      </c>
      <c r="C41" s="25">
        <v>765.66200000000003</v>
      </c>
      <c r="D41" s="25">
        <v>744.64200000000005</v>
      </c>
      <c r="E41" s="18"/>
      <c r="F41" s="26">
        <v>91</v>
      </c>
      <c r="G41" s="24">
        <v>386.637</v>
      </c>
      <c r="H41" s="25">
        <v>107.78400000000001</v>
      </c>
      <c r="I41" s="25">
        <v>278.85199999999998</v>
      </c>
      <c r="J41" s="18"/>
      <c r="K41" s="18"/>
    </row>
    <row r="42" spans="1:11" ht="13.5" customHeight="1">
      <c r="A42" s="26">
        <v>37</v>
      </c>
      <c r="B42" s="24">
        <v>1575.3510000000001</v>
      </c>
      <c r="C42" s="25">
        <v>798.04200000000003</v>
      </c>
      <c r="D42" s="25">
        <v>777.30899999999997</v>
      </c>
      <c r="E42" s="18"/>
      <c r="F42" s="26">
        <v>92</v>
      </c>
      <c r="G42" s="24">
        <v>311.85300000000001</v>
      </c>
      <c r="H42" s="25">
        <v>79.945999999999998</v>
      </c>
      <c r="I42" s="25">
        <v>231.90600000000001</v>
      </c>
      <c r="J42" s="18"/>
      <c r="K42" s="18"/>
    </row>
    <row r="43" spans="1:11" ht="13.5" customHeight="1">
      <c r="A43" s="26">
        <v>38</v>
      </c>
      <c r="B43" s="24">
        <v>1616.623</v>
      </c>
      <c r="C43" s="25">
        <v>819.54300000000001</v>
      </c>
      <c r="D43" s="25">
        <v>797.08</v>
      </c>
      <c r="E43" s="18"/>
      <c r="F43" s="26">
        <v>93</v>
      </c>
      <c r="G43" s="24">
        <v>241.73400000000001</v>
      </c>
      <c r="H43" s="25">
        <v>56.793999999999997</v>
      </c>
      <c r="I43" s="25">
        <v>184.94</v>
      </c>
      <c r="J43" s="18"/>
      <c r="K43" s="18"/>
    </row>
    <row r="44" spans="1:11" ht="13.5" customHeight="1">
      <c r="A44" s="26">
        <v>39</v>
      </c>
      <c r="B44" s="24">
        <v>1680.03</v>
      </c>
      <c r="C44" s="25">
        <v>850.99400000000003</v>
      </c>
      <c r="D44" s="25">
        <v>829.03599999999994</v>
      </c>
      <c r="E44" s="18"/>
      <c r="F44" s="26">
        <v>94</v>
      </c>
      <c r="G44" s="24">
        <v>190.495</v>
      </c>
      <c r="H44" s="25">
        <v>39.313000000000002</v>
      </c>
      <c r="I44" s="25">
        <v>151.18199999999999</v>
      </c>
      <c r="J44" s="18"/>
      <c r="K44" s="18"/>
    </row>
    <row r="45" spans="1:11" ht="20.25" customHeight="1">
      <c r="A45" s="26">
        <v>40</v>
      </c>
      <c r="B45" s="24">
        <v>1724.5150000000001</v>
      </c>
      <c r="C45" s="25">
        <v>874.048</v>
      </c>
      <c r="D45" s="25">
        <v>850.46699999999998</v>
      </c>
      <c r="E45" s="18"/>
      <c r="F45" s="26">
        <v>95</v>
      </c>
      <c r="G45" s="24">
        <v>141.59200000000001</v>
      </c>
      <c r="H45" s="25">
        <v>26.768999999999998</v>
      </c>
      <c r="I45" s="25">
        <v>114.82299999999999</v>
      </c>
      <c r="J45" s="18"/>
      <c r="K45" s="18"/>
    </row>
    <row r="46" spans="1:11" ht="13.5" customHeight="1">
      <c r="A46" s="26">
        <v>41</v>
      </c>
      <c r="B46" s="24">
        <v>1807.3630000000001</v>
      </c>
      <c r="C46" s="25">
        <v>915.86800000000005</v>
      </c>
      <c r="D46" s="25">
        <v>891.495</v>
      </c>
      <c r="E46" s="18"/>
      <c r="F46" s="26">
        <v>96</v>
      </c>
      <c r="G46" s="24">
        <v>105.953</v>
      </c>
      <c r="H46" s="25">
        <v>18.718</v>
      </c>
      <c r="I46" s="25">
        <v>87.234999999999999</v>
      </c>
      <c r="J46" s="18"/>
      <c r="K46" s="18"/>
    </row>
    <row r="47" spans="1:11" ht="13.5" customHeight="1">
      <c r="A47" s="26">
        <v>42</v>
      </c>
      <c r="B47" s="24">
        <v>1886.64</v>
      </c>
      <c r="C47" s="25">
        <v>955.59299999999996</v>
      </c>
      <c r="D47" s="25">
        <v>931.04600000000005</v>
      </c>
      <c r="E47" s="18"/>
      <c r="F47" s="26">
        <v>97</v>
      </c>
      <c r="G47" s="24">
        <v>83.497</v>
      </c>
      <c r="H47" s="25">
        <v>13.771000000000001</v>
      </c>
      <c r="I47" s="25">
        <v>69.724999999999994</v>
      </c>
      <c r="J47" s="18"/>
      <c r="K47" s="18"/>
    </row>
    <row r="48" spans="1:11" ht="13.5" customHeight="1">
      <c r="A48" s="26">
        <v>43</v>
      </c>
      <c r="B48" s="24">
        <v>1990.884</v>
      </c>
      <c r="C48" s="25">
        <v>1009.624</v>
      </c>
      <c r="D48" s="25">
        <v>981.26</v>
      </c>
      <c r="E48" s="18"/>
      <c r="F48" s="26">
        <v>98</v>
      </c>
      <c r="G48" s="24">
        <v>49.301000000000002</v>
      </c>
      <c r="H48" s="25">
        <v>7.7350000000000003</v>
      </c>
      <c r="I48" s="25">
        <v>41.564999999999998</v>
      </c>
      <c r="J48" s="18"/>
      <c r="K48" s="18"/>
    </row>
    <row r="49" spans="1:11" ht="13.5" customHeight="1">
      <c r="A49" s="26">
        <v>44</v>
      </c>
      <c r="B49" s="24">
        <v>2025.1320000000001</v>
      </c>
      <c r="C49" s="25">
        <v>1023.198</v>
      </c>
      <c r="D49" s="25">
        <v>1001.934</v>
      </c>
      <c r="E49" s="18"/>
      <c r="F49" s="26">
        <v>99</v>
      </c>
      <c r="G49" s="24">
        <v>36.387</v>
      </c>
      <c r="H49" s="25">
        <v>5.3440000000000003</v>
      </c>
      <c r="I49" s="25">
        <v>31.044</v>
      </c>
      <c r="J49" s="18"/>
      <c r="K49" s="18"/>
    </row>
    <row r="50" spans="1:11" ht="20.25" customHeight="1">
      <c r="A50" s="26">
        <v>45</v>
      </c>
      <c r="B50" s="24">
        <v>1988.0219999999999</v>
      </c>
      <c r="C50" s="25">
        <v>1006.38</v>
      </c>
      <c r="D50" s="25">
        <v>981.64200000000005</v>
      </c>
      <c r="E50" s="18"/>
      <c r="F50" s="26">
        <v>100</v>
      </c>
      <c r="G50" s="24">
        <v>25.242999999999999</v>
      </c>
      <c r="H50" s="25">
        <v>3.472</v>
      </c>
      <c r="I50" s="25">
        <v>21.771000000000001</v>
      </c>
      <c r="J50" s="18"/>
      <c r="K50" s="18"/>
    </row>
    <row r="51" spans="1:11" ht="13.5" customHeight="1">
      <c r="A51" s="26">
        <v>46</v>
      </c>
      <c r="B51" s="24">
        <v>1934.7460000000001</v>
      </c>
      <c r="C51" s="25">
        <v>977.44</v>
      </c>
      <c r="D51" s="25">
        <v>957.30600000000004</v>
      </c>
      <c r="E51" s="18"/>
      <c r="F51" s="26">
        <v>101</v>
      </c>
      <c r="G51" s="24">
        <v>17.262</v>
      </c>
      <c r="H51" s="25">
        <v>2.242</v>
      </c>
      <c r="I51" s="25">
        <v>15.02</v>
      </c>
      <c r="J51" s="18"/>
      <c r="K51" s="18"/>
    </row>
    <row r="52" spans="1:11" ht="13.5" customHeight="1">
      <c r="A52" s="26">
        <v>47</v>
      </c>
      <c r="B52" s="24">
        <v>1876.1420000000001</v>
      </c>
      <c r="C52" s="25">
        <v>947.59799999999996</v>
      </c>
      <c r="D52" s="25">
        <v>928.54399999999998</v>
      </c>
      <c r="E52" s="18"/>
      <c r="F52" s="26">
        <v>102</v>
      </c>
      <c r="G52" s="24">
        <v>10.398999999999999</v>
      </c>
      <c r="H52" s="25">
        <v>1.3240000000000001</v>
      </c>
      <c r="I52" s="25">
        <v>9.0760000000000005</v>
      </c>
      <c r="J52" s="18"/>
      <c r="K52" s="18"/>
    </row>
    <row r="53" spans="1:11" ht="13.5" customHeight="1">
      <c r="A53" s="26">
        <v>48</v>
      </c>
      <c r="B53" s="24">
        <v>1846.614</v>
      </c>
      <c r="C53" s="25">
        <v>931.12599999999998</v>
      </c>
      <c r="D53" s="25">
        <v>915.48800000000006</v>
      </c>
      <c r="E53" s="18"/>
      <c r="F53" s="26">
        <v>103</v>
      </c>
      <c r="G53" s="24">
        <v>6.843</v>
      </c>
      <c r="H53" s="25">
        <v>0.84299999999999997</v>
      </c>
      <c r="I53" s="25">
        <v>6</v>
      </c>
      <c r="J53" s="18"/>
      <c r="K53" s="18"/>
    </row>
    <row r="54" spans="1:11" ht="13.5" customHeight="1">
      <c r="A54" s="26">
        <v>49</v>
      </c>
      <c r="B54" s="24">
        <v>1805.0989999999999</v>
      </c>
      <c r="C54" s="25">
        <v>909.40200000000004</v>
      </c>
      <c r="D54" s="25">
        <v>895.697</v>
      </c>
      <c r="E54" s="18"/>
      <c r="F54" s="26">
        <v>104</v>
      </c>
      <c r="G54" s="24">
        <v>4.0949999999999998</v>
      </c>
      <c r="H54" s="25">
        <v>0.47499999999999998</v>
      </c>
      <c r="I54" s="25">
        <v>3.62</v>
      </c>
      <c r="J54" s="18"/>
      <c r="K54" s="18"/>
    </row>
    <row r="55" spans="1:11" ht="20.25" customHeight="1">
      <c r="A55" s="26">
        <v>50</v>
      </c>
      <c r="B55" s="24">
        <v>1800.8779999999999</v>
      </c>
      <c r="C55" s="25">
        <v>907.33299999999997</v>
      </c>
      <c r="D55" s="25">
        <v>893.54499999999996</v>
      </c>
      <c r="E55" s="18"/>
      <c r="F55" s="23" t="s">
        <v>127</v>
      </c>
      <c r="G55" s="24">
        <v>4.5199999999999996</v>
      </c>
      <c r="H55" s="25">
        <v>0.45600000000000002</v>
      </c>
      <c r="I55" s="25">
        <v>4.0640000000000001</v>
      </c>
      <c r="J55" s="18"/>
      <c r="K55" s="18"/>
    </row>
    <row r="56" spans="1:11" ht="13.5" customHeight="1">
      <c r="A56" s="26">
        <v>51</v>
      </c>
      <c r="B56" s="24">
        <v>1406.5530000000001</v>
      </c>
      <c r="C56" s="25">
        <v>705.81</v>
      </c>
      <c r="D56" s="25">
        <v>700.74199999999996</v>
      </c>
      <c r="E56" s="18"/>
      <c r="F56" s="26"/>
      <c r="G56" s="24"/>
      <c r="H56" s="25"/>
      <c r="I56" s="25"/>
      <c r="J56" s="18"/>
      <c r="K56" s="18"/>
    </row>
    <row r="57" spans="1:11" ht="13.5" customHeight="1">
      <c r="A57" s="26">
        <v>52</v>
      </c>
      <c r="B57" s="24">
        <v>1735.4179999999999</v>
      </c>
      <c r="C57" s="25">
        <v>871.45</v>
      </c>
      <c r="D57" s="25">
        <v>863.96900000000005</v>
      </c>
      <c r="E57" s="18"/>
      <c r="F57" s="26"/>
      <c r="G57" s="24"/>
      <c r="H57" s="25"/>
      <c r="I57" s="25"/>
      <c r="J57" s="18"/>
      <c r="K57" s="18"/>
    </row>
    <row r="58" spans="1:11" ht="13.5" customHeight="1">
      <c r="A58" s="26">
        <v>53</v>
      </c>
      <c r="B58" s="24">
        <v>1624.93</v>
      </c>
      <c r="C58" s="25">
        <v>815.74</v>
      </c>
      <c r="D58" s="25">
        <v>809.18899999999996</v>
      </c>
      <c r="E58" s="18"/>
      <c r="F58" s="26"/>
      <c r="G58" s="24"/>
      <c r="H58" s="25"/>
      <c r="I58" s="25"/>
      <c r="J58" s="18"/>
      <c r="K58" s="18"/>
    </row>
    <row r="59" spans="1:11" ht="13.5" customHeight="1">
      <c r="A59" s="27">
        <v>54</v>
      </c>
      <c r="B59" s="28">
        <v>1582.924</v>
      </c>
      <c r="C59" s="29">
        <v>793.41</v>
      </c>
      <c r="D59" s="29">
        <v>789.51499999999999</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2161</v>
      </c>
    </row>
    <row r="2" spans="1:11" ht="13.5" customHeight="1">
      <c r="A2" s="18" t="s">
        <v>2162</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126177.003</v>
      </c>
      <c r="C4" s="25">
        <v>61347.536</v>
      </c>
      <c r="D4" s="25">
        <v>64829.468000000001</v>
      </c>
      <c r="E4" s="18"/>
      <c r="F4" s="18"/>
      <c r="G4" s="24"/>
      <c r="H4" s="25"/>
      <c r="I4" s="25"/>
      <c r="J4" s="18"/>
      <c r="K4" s="18"/>
    </row>
    <row r="5" spans="1:11" ht="20.25" customHeight="1">
      <c r="A5" s="26">
        <v>0</v>
      </c>
      <c r="B5" s="24">
        <v>948.47500000000002</v>
      </c>
      <c r="C5" s="25">
        <v>486.28</v>
      </c>
      <c r="D5" s="25">
        <v>462.19499999999999</v>
      </c>
      <c r="E5" s="18"/>
      <c r="F5" s="26">
        <v>55</v>
      </c>
      <c r="G5" s="24">
        <v>1577.856</v>
      </c>
      <c r="H5" s="25">
        <v>790.04499999999996</v>
      </c>
      <c r="I5" s="25">
        <v>787.81100000000004</v>
      </c>
      <c r="J5" s="18"/>
      <c r="K5" s="18"/>
    </row>
    <row r="6" spans="1:11" ht="13.5" customHeight="1">
      <c r="A6" s="26">
        <v>1</v>
      </c>
      <c r="B6" s="24">
        <v>971.98</v>
      </c>
      <c r="C6" s="25">
        <v>498.31299999999999</v>
      </c>
      <c r="D6" s="25">
        <v>473.66800000000001</v>
      </c>
      <c r="E6" s="18"/>
      <c r="F6" s="26">
        <v>56</v>
      </c>
      <c r="G6" s="24">
        <v>1524.316</v>
      </c>
      <c r="H6" s="25">
        <v>762.12800000000004</v>
      </c>
      <c r="I6" s="25">
        <v>762.18799999999999</v>
      </c>
      <c r="J6" s="18"/>
      <c r="K6" s="18"/>
    </row>
    <row r="7" spans="1:11" ht="13.5" customHeight="1">
      <c r="A7" s="26">
        <v>2</v>
      </c>
      <c r="B7" s="24">
        <v>996.56799999999998</v>
      </c>
      <c r="C7" s="25">
        <v>510.89600000000002</v>
      </c>
      <c r="D7" s="25">
        <v>485.67200000000003</v>
      </c>
      <c r="E7" s="18"/>
      <c r="F7" s="26">
        <v>57</v>
      </c>
      <c r="G7" s="24">
        <v>1499.375</v>
      </c>
      <c r="H7" s="25">
        <v>748.63300000000004</v>
      </c>
      <c r="I7" s="25">
        <v>750.74199999999996</v>
      </c>
      <c r="J7" s="18"/>
      <c r="K7" s="18"/>
    </row>
    <row r="8" spans="1:11" ht="13.5" customHeight="1">
      <c r="A8" s="26">
        <v>3</v>
      </c>
      <c r="B8" s="24">
        <v>959.53</v>
      </c>
      <c r="C8" s="25">
        <v>489.85700000000003</v>
      </c>
      <c r="D8" s="25">
        <v>469.673</v>
      </c>
      <c r="E8" s="18"/>
      <c r="F8" s="26">
        <v>58</v>
      </c>
      <c r="G8" s="24">
        <v>1508.1410000000001</v>
      </c>
      <c r="H8" s="25">
        <v>750.3</v>
      </c>
      <c r="I8" s="25">
        <v>757.84100000000001</v>
      </c>
      <c r="J8" s="18"/>
      <c r="K8" s="18"/>
    </row>
    <row r="9" spans="1:11" ht="13.5" customHeight="1">
      <c r="A9" s="26">
        <v>4</v>
      </c>
      <c r="B9" s="24">
        <v>973.10699999999997</v>
      </c>
      <c r="C9" s="25">
        <v>498.245</v>
      </c>
      <c r="D9" s="25">
        <v>474.86200000000002</v>
      </c>
      <c r="E9" s="18"/>
      <c r="F9" s="26">
        <v>59</v>
      </c>
      <c r="G9" s="24">
        <v>1534.6880000000001</v>
      </c>
      <c r="H9" s="25">
        <v>762.726</v>
      </c>
      <c r="I9" s="25">
        <v>771.96199999999999</v>
      </c>
      <c r="J9" s="18"/>
      <c r="K9" s="18"/>
    </row>
    <row r="10" spans="1:11" ht="20.25" customHeight="1">
      <c r="A10" s="26">
        <v>5</v>
      </c>
      <c r="B10" s="24">
        <v>1009.861</v>
      </c>
      <c r="C10" s="25">
        <v>515.95500000000004</v>
      </c>
      <c r="D10" s="25">
        <v>493.90600000000001</v>
      </c>
      <c r="E10" s="18"/>
      <c r="F10" s="26">
        <v>60</v>
      </c>
      <c r="G10" s="24">
        <v>1491.057</v>
      </c>
      <c r="H10" s="25">
        <v>738.11</v>
      </c>
      <c r="I10" s="25">
        <v>752.947</v>
      </c>
      <c r="J10" s="18"/>
      <c r="K10" s="18"/>
    </row>
    <row r="11" spans="1:11" ht="13.5" customHeight="1">
      <c r="A11" s="26">
        <v>6</v>
      </c>
      <c r="B11" s="24">
        <v>1016.117</v>
      </c>
      <c r="C11" s="25">
        <v>519.56200000000001</v>
      </c>
      <c r="D11" s="25">
        <v>496.55500000000001</v>
      </c>
      <c r="E11" s="18"/>
      <c r="F11" s="26">
        <v>61</v>
      </c>
      <c r="G11" s="24">
        <v>1447.1659999999999</v>
      </c>
      <c r="H11" s="25">
        <v>715.255</v>
      </c>
      <c r="I11" s="25">
        <v>731.91099999999994</v>
      </c>
      <c r="J11" s="18"/>
      <c r="K11" s="18"/>
    </row>
    <row r="12" spans="1:11" ht="13.5" customHeight="1">
      <c r="A12" s="26">
        <v>7</v>
      </c>
      <c r="B12" s="24">
        <v>1044.374</v>
      </c>
      <c r="C12" s="25">
        <v>535.03099999999995</v>
      </c>
      <c r="D12" s="25">
        <v>509.34199999999998</v>
      </c>
      <c r="E12" s="18"/>
      <c r="F12" s="26">
        <v>62</v>
      </c>
      <c r="G12" s="24">
        <v>1518.473</v>
      </c>
      <c r="H12" s="25">
        <v>748.71799999999996</v>
      </c>
      <c r="I12" s="25">
        <v>769.755</v>
      </c>
      <c r="J12" s="18"/>
      <c r="K12" s="18"/>
    </row>
    <row r="13" spans="1:11" ht="13.5" customHeight="1">
      <c r="A13" s="26">
        <v>8</v>
      </c>
      <c r="B13" s="24">
        <v>1047.8499999999999</v>
      </c>
      <c r="C13" s="25">
        <v>537.18799999999999</v>
      </c>
      <c r="D13" s="25">
        <v>510.66300000000001</v>
      </c>
      <c r="E13" s="18"/>
      <c r="F13" s="26">
        <v>63</v>
      </c>
      <c r="G13" s="24">
        <v>1566.508</v>
      </c>
      <c r="H13" s="25">
        <v>771.49900000000002</v>
      </c>
      <c r="I13" s="25">
        <v>795.01</v>
      </c>
      <c r="J13" s="18"/>
      <c r="K13" s="18"/>
    </row>
    <row r="14" spans="1:11" ht="13.5" customHeight="1">
      <c r="A14" s="26">
        <v>9</v>
      </c>
      <c r="B14" s="24">
        <v>1058.9739999999999</v>
      </c>
      <c r="C14" s="25">
        <v>542.46</v>
      </c>
      <c r="D14" s="25">
        <v>516.51400000000001</v>
      </c>
      <c r="E14" s="18"/>
      <c r="F14" s="26">
        <v>64</v>
      </c>
      <c r="G14" s="24">
        <v>1562.537</v>
      </c>
      <c r="H14" s="25">
        <v>766.50099999999998</v>
      </c>
      <c r="I14" s="25">
        <v>796.03599999999994</v>
      </c>
      <c r="J14" s="18"/>
      <c r="K14" s="18"/>
    </row>
    <row r="15" spans="1:11" ht="20.25" customHeight="1">
      <c r="A15" s="26">
        <v>10</v>
      </c>
      <c r="B15" s="24">
        <v>1079.6869999999999</v>
      </c>
      <c r="C15" s="25">
        <v>552.88300000000004</v>
      </c>
      <c r="D15" s="25">
        <v>526.80499999999995</v>
      </c>
      <c r="E15" s="18"/>
      <c r="F15" s="26">
        <v>65</v>
      </c>
      <c r="G15" s="24">
        <v>1656.607</v>
      </c>
      <c r="H15" s="25">
        <v>808.11</v>
      </c>
      <c r="I15" s="25">
        <v>848.49699999999996</v>
      </c>
      <c r="J15" s="18"/>
      <c r="K15" s="18"/>
    </row>
    <row r="16" spans="1:11" ht="13.5" customHeight="1">
      <c r="A16" s="26">
        <v>11</v>
      </c>
      <c r="B16" s="24">
        <v>1071.8340000000001</v>
      </c>
      <c r="C16" s="25">
        <v>549.13199999999995</v>
      </c>
      <c r="D16" s="25">
        <v>522.702</v>
      </c>
      <c r="E16" s="18"/>
      <c r="F16" s="26">
        <v>66</v>
      </c>
      <c r="G16" s="24">
        <v>1747.739</v>
      </c>
      <c r="H16" s="25">
        <v>849.25599999999997</v>
      </c>
      <c r="I16" s="25">
        <v>898.48299999999995</v>
      </c>
      <c r="J16" s="18"/>
      <c r="K16" s="18"/>
    </row>
    <row r="17" spans="1:11" ht="13.5" customHeight="1">
      <c r="A17" s="26">
        <v>12</v>
      </c>
      <c r="B17" s="24">
        <v>1064.1569999999999</v>
      </c>
      <c r="C17" s="25">
        <v>544.47199999999998</v>
      </c>
      <c r="D17" s="25">
        <v>519.68499999999995</v>
      </c>
      <c r="E17" s="18"/>
      <c r="F17" s="26">
        <v>67</v>
      </c>
      <c r="G17" s="24">
        <v>1843.3109999999999</v>
      </c>
      <c r="H17" s="25">
        <v>892.98900000000003</v>
      </c>
      <c r="I17" s="25">
        <v>950.322</v>
      </c>
      <c r="J17" s="18"/>
      <c r="K17" s="18"/>
    </row>
    <row r="18" spans="1:11" ht="13.5" customHeight="1">
      <c r="A18" s="26">
        <v>13</v>
      </c>
      <c r="B18" s="24">
        <v>1066.2760000000001</v>
      </c>
      <c r="C18" s="25">
        <v>545.81200000000001</v>
      </c>
      <c r="D18" s="25">
        <v>520.46400000000006</v>
      </c>
      <c r="E18" s="18"/>
      <c r="F18" s="26">
        <v>68</v>
      </c>
      <c r="G18" s="24">
        <v>1970.4949999999999</v>
      </c>
      <c r="H18" s="25">
        <v>949.59799999999996</v>
      </c>
      <c r="I18" s="25">
        <v>1020.897</v>
      </c>
      <c r="J18" s="18"/>
      <c r="K18" s="18"/>
    </row>
    <row r="19" spans="1:11" ht="13.5" customHeight="1">
      <c r="A19" s="26">
        <v>14</v>
      </c>
      <c r="B19" s="24">
        <v>1104.26</v>
      </c>
      <c r="C19" s="25">
        <v>564.68799999999999</v>
      </c>
      <c r="D19" s="25">
        <v>539.57299999999998</v>
      </c>
      <c r="E19" s="18"/>
      <c r="F19" s="26">
        <v>69</v>
      </c>
      <c r="G19" s="24">
        <v>2147.768</v>
      </c>
      <c r="H19" s="25">
        <v>1030.425</v>
      </c>
      <c r="I19" s="25">
        <v>1117.3430000000001</v>
      </c>
      <c r="J19" s="18"/>
      <c r="K19" s="18"/>
    </row>
    <row r="20" spans="1:11" ht="20.25" customHeight="1">
      <c r="A20" s="26">
        <v>15</v>
      </c>
      <c r="B20" s="24">
        <v>1123.8109999999999</v>
      </c>
      <c r="C20" s="25">
        <v>576.029</v>
      </c>
      <c r="D20" s="25">
        <v>547.78200000000004</v>
      </c>
      <c r="E20" s="18"/>
      <c r="F20" s="26">
        <v>70</v>
      </c>
      <c r="G20" s="24">
        <v>2115.7759999999998</v>
      </c>
      <c r="H20" s="25">
        <v>1009.572</v>
      </c>
      <c r="I20" s="25">
        <v>1106.204</v>
      </c>
      <c r="J20" s="18"/>
      <c r="K20" s="18"/>
    </row>
    <row r="21" spans="1:11" ht="13.5" customHeight="1">
      <c r="A21" s="26">
        <v>16</v>
      </c>
      <c r="B21" s="24">
        <v>1157.8920000000001</v>
      </c>
      <c r="C21" s="25">
        <v>593.48800000000006</v>
      </c>
      <c r="D21" s="25">
        <v>564.404</v>
      </c>
      <c r="E21" s="18"/>
      <c r="F21" s="26">
        <v>71</v>
      </c>
      <c r="G21" s="24">
        <v>1994.0070000000001</v>
      </c>
      <c r="H21" s="25">
        <v>948.72</v>
      </c>
      <c r="I21" s="25">
        <v>1045.287</v>
      </c>
      <c r="J21" s="18"/>
      <c r="K21" s="18"/>
    </row>
    <row r="22" spans="1:11" ht="13.5" customHeight="1">
      <c r="A22" s="26">
        <v>17</v>
      </c>
      <c r="B22" s="24">
        <v>1175.8969999999999</v>
      </c>
      <c r="C22" s="25">
        <v>602.87800000000004</v>
      </c>
      <c r="D22" s="25">
        <v>573.01900000000001</v>
      </c>
      <c r="E22" s="18"/>
      <c r="F22" s="26">
        <v>72</v>
      </c>
      <c r="G22" s="24">
        <v>1235.479</v>
      </c>
      <c r="H22" s="25">
        <v>580.83699999999999</v>
      </c>
      <c r="I22" s="25">
        <v>654.64200000000005</v>
      </c>
      <c r="J22" s="18"/>
      <c r="K22" s="18"/>
    </row>
    <row r="23" spans="1:11" ht="13.5" customHeight="1">
      <c r="A23" s="26">
        <v>18</v>
      </c>
      <c r="B23" s="24">
        <v>1206.5540000000001</v>
      </c>
      <c r="C23" s="25">
        <v>620.56100000000004</v>
      </c>
      <c r="D23" s="25">
        <v>585.99300000000005</v>
      </c>
      <c r="E23" s="18"/>
      <c r="F23" s="26">
        <v>73</v>
      </c>
      <c r="G23" s="24">
        <v>1313.675</v>
      </c>
      <c r="H23" s="25">
        <v>608.85699999999997</v>
      </c>
      <c r="I23" s="25">
        <v>704.81799999999998</v>
      </c>
      <c r="J23" s="18"/>
      <c r="K23" s="18"/>
    </row>
    <row r="24" spans="1:11" ht="13.5" customHeight="1">
      <c r="A24" s="26">
        <v>19</v>
      </c>
      <c r="B24" s="24">
        <v>1211.4090000000001</v>
      </c>
      <c r="C24" s="25">
        <v>621.84799999999996</v>
      </c>
      <c r="D24" s="25">
        <v>589.56100000000004</v>
      </c>
      <c r="E24" s="18"/>
      <c r="F24" s="26">
        <v>74</v>
      </c>
      <c r="G24" s="24">
        <v>1583.0039999999999</v>
      </c>
      <c r="H24" s="25">
        <v>727.51</v>
      </c>
      <c r="I24" s="25">
        <v>855.49300000000005</v>
      </c>
      <c r="J24" s="18"/>
      <c r="K24" s="18"/>
    </row>
    <row r="25" spans="1:11" ht="20.25" customHeight="1">
      <c r="A25" s="26">
        <v>20</v>
      </c>
      <c r="B25" s="24">
        <v>1232.3140000000001</v>
      </c>
      <c r="C25" s="25">
        <v>632.64099999999996</v>
      </c>
      <c r="D25" s="25">
        <v>599.67200000000003</v>
      </c>
      <c r="E25" s="18"/>
      <c r="F25" s="26">
        <v>75</v>
      </c>
      <c r="G25" s="24">
        <v>1514.298</v>
      </c>
      <c r="H25" s="25">
        <v>691.22299999999996</v>
      </c>
      <c r="I25" s="25">
        <v>823.07500000000005</v>
      </c>
      <c r="J25" s="18"/>
      <c r="K25" s="18"/>
    </row>
    <row r="26" spans="1:11" ht="13.5" customHeight="1">
      <c r="A26" s="26">
        <v>21</v>
      </c>
      <c r="B26" s="24">
        <v>1232.5740000000001</v>
      </c>
      <c r="C26" s="25">
        <v>631.18499999999995</v>
      </c>
      <c r="D26" s="25">
        <v>601.38800000000003</v>
      </c>
      <c r="E26" s="18"/>
      <c r="F26" s="26">
        <v>76</v>
      </c>
      <c r="G26" s="24">
        <v>1534.722</v>
      </c>
      <c r="H26" s="25">
        <v>693.63199999999995</v>
      </c>
      <c r="I26" s="25">
        <v>841.09</v>
      </c>
      <c r="J26" s="18"/>
      <c r="K26" s="18"/>
    </row>
    <row r="27" spans="1:11" ht="13.5" customHeight="1">
      <c r="A27" s="26">
        <v>22</v>
      </c>
      <c r="B27" s="24">
        <v>1230.068</v>
      </c>
      <c r="C27" s="25">
        <v>631.33600000000001</v>
      </c>
      <c r="D27" s="25">
        <v>598.73199999999997</v>
      </c>
      <c r="E27" s="18"/>
      <c r="F27" s="26">
        <v>77</v>
      </c>
      <c r="G27" s="24">
        <v>1466.7370000000001</v>
      </c>
      <c r="H27" s="25">
        <v>656.83900000000006</v>
      </c>
      <c r="I27" s="25">
        <v>809.899</v>
      </c>
      <c r="J27" s="18"/>
      <c r="K27" s="18"/>
    </row>
    <row r="28" spans="1:11" ht="13.5" customHeight="1">
      <c r="A28" s="26">
        <v>23</v>
      </c>
      <c r="B28" s="24">
        <v>1248.385</v>
      </c>
      <c r="C28" s="25">
        <v>640.29700000000003</v>
      </c>
      <c r="D28" s="25">
        <v>608.08799999999997</v>
      </c>
      <c r="E28" s="18"/>
      <c r="F28" s="26">
        <v>78</v>
      </c>
      <c r="G28" s="24">
        <v>1306.44</v>
      </c>
      <c r="H28" s="25">
        <v>577.48099999999999</v>
      </c>
      <c r="I28" s="25">
        <v>728.95899999999995</v>
      </c>
      <c r="J28" s="18"/>
      <c r="K28" s="18"/>
    </row>
    <row r="29" spans="1:11" ht="13.5" customHeight="1">
      <c r="A29" s="26">
        <v>24</v>
      </c>
      <c r="B29" s="24">
        <v>1240.444</v>
      </c>
      <c r="C29" s="25">
        <v>636.90899999999999</v>
      </c>
      <c r="D29" s="25">
        <v>603.53499999999997</v>
      </c>
      <c r="E29" s="18"/>
      <c r="F29" s="26">
        <v>79</v>
      </c>
      <c r="G29" s="24">
        <v>1111.3520000000001</v>
      </c>
      <c r="H29" s="25">
        <v>484.44900000000001</v>
      </c>
      <c r="I29" s="25">
        <v>626.90300000000002</v>
      </c>
      <c r="J29" s="18"/>
      <c r="K29" s="18"/>
    </row>
    <row r="30" spans="1:11" ht="20.25" customHeight="1">
      <c r="A30" s="26">
        <v>25</v>
      </c>
      <c r="B30" s="24">
        <v>1214.3040000000001</v>
      </c>
      <c r="C30" s="25">
        <v>623.41200000000003</v>
      </c>
      <c r="D30" s="25">
        <v>590.89300000000003</v>
      </c>
      <c r="E30" s="18"/>
      <c r="F30" s="26">
        <v>80</v>
      </c>
      <c r="G30" s="24">
        <v>1154.585</v>
      </c>
      <c r="H30" s="25">
        <v>493.00599999999997</v>
      </c>
      <c r="I30" s="25">
        <v>661.57899999999995</v>
      </c>
      <c r="J30" s="18"/>
      <c r="K30" s="18"/>
    </row>
    <row r="31" spans="1:11" ht="13.5" customHeight="1">
      <c r="A31" s="26">
        <v>26</v>
      </c>
      <c r="B31" s="24">
        <v>1228.501</v>
      </c>
      <c r="C31" s="25">
        <v>630.63199999999995</v>
      </c>
      <c r="D31" s="25">
        <v>597.86900000000003</v>
      </c>
      <c r="E31" s="18"/>
      <c r="F31" s="26">
        <v>81</v>
      </c>
      <c r="G31" s="24">
        <v>1148.258</v>
      </c>
      <c r="H31" s="25">
        <v>481.72699999999998</v>
      </c>
      <c r="I31" s="25">
        <v>666.53200000000004</v>
      </c>
      <c r="J31" s="18"/>
      <c r="K31" s="18"/>
    </row>
    <row r="32" spans="1:11" ht="13.5" customHeight="1">
      <c r="A32" s="26">
        <v>27</v>
      </c>
      <c r="B32" s="24">
        <v>1222.1179999999999</v>
      </c>
      <c r="C32" s="25">
        <v>626.24300000000005</v>
      </c>
      <c r="D32" s="25">
        <v>595.87400000000002</v>
      </c>
      <c r="E32" s="18"/>
      <c r="F32" s="26">
        <v>82</v>
      </c>
      <c r="G32" s="24">
        <v>1108.412</v>
      </c>
      <c r="H32" s="25">
        <v>454.96100000000001</v>
      </c>
      <c r="I32" s="25">
        <v>653.45100000000002</v>
      </c>
      <c r="J32" s="18"/>
      <c r="K32" s="18"/>
    </row>
    <row r="33" spans="1:11" ht="13.5" customHeight="1">
      <c r="A33" s="26">
        <v>28</v>
      </c>
      <c r="B33" s="24">
        <v>1242.6880000000001</v>
      </c>
      <c r="C33" s="25">
        <v>635.13800000000003</v>
      </c>
      <c r="D33" s="25">
        <v>607.54999999999995</v>
      </c>
      <c r="E33" s="18"/>
      <c r="F33" s="26">
        <v>83</v>
      </c>
      <c r="G33" s="24">
        <v>1014.361</v>
      </c>
      <c r="H33" s="25">
        <v>404.23599999999999</v>
      </c>
      <c r="I33" s="25">
        <v>610.12400000000002</v>
      </c>
      <c r="J33" s="18"/>
      <c r="K33" s="18"/>
    </row>
    <row r="34" spans="1:11" ht="13.5" customHeight="1">
      <c r="A34" s="26">
        <v>29</v>
      </c>
      <c r="B34" s="24">
        <v>1270.5419999999999</v>
      </c>
      <c r="C34" s="25">
        <v>648.95299999999997</v>
      </c>
      <c r="D34" s="25">
        <v>621.58900000000006</v>
      </c>
      <c r="E34" s="18"/>
      <c r="F34" s="26">
        <v>84</v>
      </c>
      <c r="G34" s="24">
        <v>914.51800000000003</v>
      </c>
      <c r="H34" s="25">
        <v>353.28</v>
      </c>
      <c r="I34" s="25">
        <v>561.23800000000006</v>
      </c>
      <c r="J34" s="18"/>
      <c r="K34" s="18"/>
    </row>
    <row r="35" spans="1:11" ht="20.25" customHeight="1">
      <c r="A35" s="26">
        <v>30</v>
      </c>
      <c r="B35" s="24">
        <v>1310.769</v>
      </c>
      <c r="C35" s="25">
        <v>669.68899999999996</v>
      </c>
      <c r="D35" s="25">
        <v>641.07899999999995</v>
      </c>
      <c r="E35" s="18"/>
      <c r="F35" s="26">
        <v>85</v>
      </c>
      <c r="G35" s="24">
        <v>866.27300000000002</v>
      </c>
      <c r="H35" s="25">
        <v>322.89400000000001</v>
      </c>
      <c r="I35" s="25">
        <v>543.37900000000002</v>
      </c>
      <c r="J35" s="18"/>
      <c r="K35" s="18"/>
    </row>
    <row r="36" spans="1:11" ht="13.5" customHeight="1">
      <c r="A36" s="26">
        <v>31</v>
      </c>
      <c r="B36" s="24">
        <v>1345.992</v>
      </c>
      <c r="C36" s="25">
        <v>686.01800000000003</v>
      </c>
      <c r="D36" s="25">
        <v>659.97400000000005</v>
      </c>
      <c r="E36" s="18"/>
      <c r="F36" s="26">
        <v>86</v>
      </c>
      <c r="G36" s="24">
        <v>790.26599999999996</v>
      </c>
      <c r="H36" s="25">
        <v>285.60300000000001</v>
      </c>
      <c r="I36" s="25">
        <v>504.66300000000001</v>
      </c>
      <c r="J36" s="18"/>
      <c r="K36" s="18"/>
    </row>
    <row r="37" spans="1:11" ht="13.5" customHeight="1">
      <c r="A37" s="26">
        <v>32</v>
      </c>
      <c r="B37" s="24">
        <v>1369.4549999999999</v>
      </c>
      <c r="C37" s="25">
        <v>698.18499999999995</v>
      </c>
      <c r="D37" s="25">
        <v>671.27</v>
      </c>
      <c r="E37" s="18"/>
      <c r="F37" s="26">
        <v>87</v>
      </c>
      <c r="G37" s="24">
        <v>707.46699999999998</v>
      </c>
      <c r="H37" s="25">
        <v>244.91499999999999</v>
      </c>
      <c r="I37" s="25">
        <v>462.55200000000002</v>
      </c>
      <c r="J37" s="18"/>
      <c r="K37" s="18"/>
    </row>
    <row r="38" spans="1:11" ht="13.5" customHeight="1">
      <c r="A38" s="26">
        <v>33</v>
      </c>
      <c r="B38" s="24">
        <v>1423.2239999999999</v>
      </c>
      <c r="C38" s="25">
        <v>722.48299999999995</v>
      </c>
      <c r="D38" s="25">
        <v>700.74099999999999</v>
      </c>
      <c r="E38" s="18"/>
      <c r="F38" s="26">
        <v>88</v>
      </c>
      <c r="G38" s="24">
        <v>612.95899999999995</v>
      </c>
      <c r="H38" s="25">
        <v>203.05099999999999</v>
      </c>
      <c r="I38" s="25">
        <v>409.90699999999998</v>
      </c>
      <c r="J38" s="18"/>
      <c r="K38" s="18"/>
    </row>
    <row r="39" spans="1:11" ht="13.5" customHeight="1">
      <c r="A39" s="26">
        <v>34</v>
      </c>
      <c r="B39" s="24">
        <v>1469.16</v>
      </c>
      <c r="C39" s="25">
        <v>744.70500000000004</v>
      </c>
      <c r="D39" s="25">
        <v>724.45500000000004</v>
      </c>
      <c r="E39" s="18"/>
      <c r="F39" s="26">
        <v>89</v>
      </c>
      <c r="G39" s="24">
        <v>543.05200000000002</v>
      </c>
      <c r="H39" s="25">
        <v>170.60599999999999</v>
      </c>
      <c r="I39" s="25">
        <v>372.44600000000003</v>
      </c>
      <c r="J39" s="18"/>
      <c r="K39" s="18"/>
    </row>
    <row r="40" spans="1:11" ht="20.25" customHeight="1">
      <c r="A40" s="26">
        <v>35</v>
      </c>
      <c r="B40" s="24">
        <v>1490.8969999999999</v>
      </c>
      <c r="C40" s="25">
        <v>755.96199999999999</v>
      </c>
      <c r="D40" s="25">
        <v>734.93499999999995</v>
      </c>
      <c r="E40" s="18"/>
      <c r="F40" s="26">
        <v>90</v>
      </c>
      <c r="G40" s="24">
        <v>470.61099999999999</v>
      </c>
      <c r="H40" s="25">
        <v>141.125</v>
      </c>
      <c r="I40" s="25">
        <v>329.48599999999999</v>
      </c>
      <c r="J40" s="18"/>
      <c r="K40" s="18"/>
    </row>
    <row r="41" spans="1:11" ht="13.5" customHeight="1">
      <c r="A41" s="26">
        <v>36</v>
      </c>
      <c r="B41" s="24">
        <v>1492.856</v>
      </c>
      <c r="C41" s="25">
        <v>755.54600000000005</v>
      </c>
      <c r="D41" s="25">
        <v>737.31</v>
      </c>
      <c r="E41" s="18"/>
      <c r="F41" s="26">
        <v>91</v>
      </c>
      <c r="G41" s="24">
        <v>399.767</v>
      </c>
      <c r="H41" s="25">
        <v>113.658</v>
      </c>
      <c r="I41" s="25">
        <v>286.11</v>
      </c>
      <c r="J41" s="18"/>
      <c r="K41" s="18"/>
    </row>
    <row r="42" spans="1:11" ht="13.5" customHeight="1">
      <c r="A42" s="26">
        <v>37</v>
      </c>
      <c r="B42" s="24">
        <v>1509.107</v>
      </c>
      <c r="C42" s="25">
        <v>764.79200000000003</v>
      </c>
      <c r="D42" s="25">
        <v>744.31500000000005</v>
      </c>
      <c r="E42" s="18"/>
      <c r="F42" s="26">
        <v>92</v>
      </c>
      <c r="G42" s="24">
        <v>336.553</v>
      </c>
      <c r="H42" s="25">
        <v>89.429000000000002</v>
      </c>
      <c r="I42" s="25">
        <v>247.124</v>
      </c>
      <c r="J42" s="18"/>
      <c r="K42" s="18"/>
    </row>
    <row r="43" spans="1:11" ht="13.5" customHeight="1">
      <c r="A43" s="26">
        <v>38</v>
      </c>
      <c r="B43" s="24">
        <v>1574.1220000000001</v>
      </c>
      <c r="C43" s="25">
        <v>797.12300000000005</v>
      </c>
      <c r="D43" s="25">
        <v>776.99900000000002</v>
      </c>
      <c r="E43" s="18"/>
      <c r="F43" s="26">
        <v>93</v>
      </c>
      <c r="G43" s="24">
        <v>267.12799999999999</v>
      </c>
      <c r="H43" s="25">
        <v>65</v>
      </c>
      <c r="I43" s="25">
        <v>202.12799999999999</v>
      </c>
      <c r="J43" s="18"/>
      <c r="K43" s="18"/>
    </row>
    <row r="44" spans="1:11" ht="13.5" customHeight="1">
      <c r="A44" s="26">
        <v>39</v>
      </c>
      <c r="B44" s="24">
        <v>1615.376</v>
      </c>
      <c r="C44" s="25">
        <v>818.59699999999998</v>
      </c>
      <c r="D44" s="25">
        <v>796.779</v>
      </c>
      <c r="E44" s="18"/>
      <c r="F44" s="26">
        <v>94</v>
      </c>
      <c r="G44" s="24">
        <v>203.45699999999999</v>
      </c>
      <c r="H44" s="25">
        <v>45.167000000000002</v>
      </c>
      <c r="I44" s="25">
        <v>158.29</v>
      </c>
      <c r="J44" s="18"/>
      <c r="K44" s="18"/>
    </row>
    <row r="45" spans="1:11" ht="20.25" customHeight="1">
      <c r="A45" s="26">
        <v>40</v>
      </c>
      <c r="B45" s="24">
        <v>1678.702</v>
      </c>
      <c r="C45" s="25">
        <v>849.98400000000004</v>
      </c>
      <c r="D45" s="25">
        <v>828.71799999999996</v>
      </c>
      <c r="E45" s="18"/>
      <c r="F45" s="26">
        <v>95</v>
      </c>
      <c r="G45" s="24">
        <v>157.334</v>
      </c>
      <c r="H45" s="25">
        <v>30.52</v>
      </c>
      <c r="I45" s="25">
        <v>126.81399999999999</v>
      </c>
      <c r="J45" s="18"/>
      <c r="K45" s="18"/>
    </row>
    <row r="46" spans="1:11" ht="13.5" customHeight="1">
      <c r="A46" s="26">
        <v>41</v>
      </c>
      <c r="B46" s="24">
        <v>1723.0630000000001</v>
      </c>
      <c r="C46" s="25">
        <v>872.94600000000003</v>
      </c>
      <c r="D46" s="25">
        <v>850.11699999999996</v>
      </c>
      <c r="E46" s="18"/>
      <c r="F46" s="26">
        <v>96</v>
      </c>
      <c r="G46" s="24">
        <v>114.396</v>
      </c>
      <c r="H46" s="25">
        <v>20.242999999999999</v>
      </c>
      <c r="I46" s="25">
        <v>94.153000000000006</v>
      </c>
      <c r="J46" s="18"/>
      <c r="K46" s="18"/>
    </row>
    <row r="47" spans="1:11" ht="13.5" customHeight="1">
      <c r="A47" s="26">
        <v>42</v>
      </c>
      <c r="B47" s="24">
        <v>1805.71</v>
      </c>
      <c r="C47" s="25">
        <v>914.625</v>
      </c>
      <c r="D47" s="25">
        <v>891.08500000000004</v>
      </c>
      <c r="E47" s="18"/>
      <c r="F47" s="26">
        <v>97</v>
      </c>
      <c r="G47" s="24">
        <v>83.488</v>
      </c>
      <c r="H47" s="25">
        <v>13.760999999999999</v>
      </c>
      <c r="I47" s="25">
        <v>69.727000000000004</v>
      </c>
      <c r="J47" s="18"/>
      <c r="K47" s="18"/>
    </row>
    <row r="48" spans="1:11" ht="13.5" customHeight="1">
      <c r="A48" s="26">
        <v>43</v>
      </c>
      <c r="B48" s="24">
        <v>1884.749</v>
      </c>
      <c r="C48" s="25">
        <v>954.18799999999999</v>
      </c>
      <c r="D48" s="25">
        <v>930.56100000000004</v>
      </c>
      <c r="E48" s="18"/>
      <c r="F48" s="26">
        <v>98</v>
      </c>
      <c r="G48" s="24">
        <v>64.007999999999996</v>
      </c>
      <c r="H48" s="25">
        <v>9.8260000000000005</v>
      </c>
      <c r="I48" s="25">
        <v>54.182000000000002</v>
      </c>
      <c r="J48" s="18"/>
      <c r="K48" s="18"/>
    </row>
    <row r="49" spans="1:11" ht="13.5" customHeight="1">
      <c r="A49" s="26">
        <v>44</v>
      </c>
      <c r="B49" s="24">
        <v>1988.69</v>
      </c>
      <c r="C49" s="25">
        <v>1008.018</v>
      </c>
      <c r="D49" s="25">
        <v>980.67200000000003</v>
      </c>
      <c r="E49" s="18"/>
      <c r="F49" s="26">
        <v>99</v>
      </c>
      <c r="G49" s="24">
        <v>36.682000000000002</v>
      </c>
      <c r="H49" s="25">
        <v>5.351</v>
      </c>
      <c r="I49" s="25">
        <v>31.331</v>
      </c>
      <c r="J49" s="18"/>
      <c r="K49" s="18"/>
    </row>
    <row r="50" spans="1:11" ht="20.25" customHeight="1">
      <c r="A50" s="26">
        <v>45</v>
      </c>
      <c r="B50" s="24">
        <v>2022.701</v>
      </c>
      <c r="C50" s="25">
        <v>1021.453</v>
      </c>
      <c r="D50" s="25">
        <v>1001.247</v>
      </c>
      <c r="E50" s="18"/>
      <c r="F50" s="26">
        <v>100</v>
      </c>
      <c r="G50" s="24">
        <v>26.233000000000001</v>
      </c>
      <c r="H50" s="25">
        <v>3.58</v>
      </c>
      <c r="I50" s="25">
        <v>22.652999999999999</v>
      </c>
      <c r="J50" s="18"/>
      <c r="K50" s="18"/>
    </row>
    <row r="51" spans="1:11" ht="13.5" customHeight="1">
      <c r="A51" s="26">
        <v>46</v>
      </c>
      <c r="B51" s="24">
        <v>1985.3979999999999</v>
      </c>
      <c r="C51" s="25">
        <v>1004.532</v>
      </c>
      <c r="D51" s="25">
        <v>980.86599999999999</v>
      </c>
      <c r="E51" s="18"/>
      <c r="F51" s="26">
        <v>101</v>
      </c>
      <c r="G51" s="24">
        <v>17.599</v>
      </c>
      <c r="H51" s="25">
        <v>2.2509999999999999</v>
      </c>
      <c r="I51" s="25">
        <v>15.348000000000001</v>
      </c>
      <c r="J51" s="18"/>
      <c r="K51" s="18"/>
    </row>
    <row r="52" spans="1:11" ht="13.5" customHeight="1">
      <c r="A52" s="26">
        <v>47</v>
      </c>
      <c r="B52" s="24">
        <v>1931.912</v>
      </c>
      <c r="C52" s="25">
        <v>975.48099999999999</v>
      </c>
      <c r="D52" s="25">
        <v>956.43200000000002</v>
      </c>
      <c r="E52" s="18"/>
      <c r="F52" s="26">
        <v>102</v>
      </c>
      <c r="G52" s="24">
        <v>11.617000000000001</v>
      </c>
      <c r="H52" s="25">
        <v>1.405</v>
      </c>
      <c r="I52" s="25">
        <v>10.212</v>
      </c>
      <c r="J52" s="18"/>
      <c r="K52" s="18"/>
    </row>
    <row r="53" spans="1:11" ht="13.5" customHeight="1">
      <c r="A53" s="26">
        <v>48</v>
      </c>
      <c r="B53" s="24">
        <v>1873.0509999999999</v>
      </c>
      <c r="C53" s="25">
        <v>945.48900000000003</v>
      </c>
      <c r="D53" s="25">
        <v>927.56200000000001</v>
      </c>
      <c r="E53" s="18"/>
      <c r="F53" s="26">
        <v>103</v>
      </c>
      <c r="G53" s="24">
        <v>6.742</v>
      </c>
      <c r="H53" s="25">
        <v>0.80100000000000005</v>
      </c>
      <c r="I53" s="25">
        <v>5.94</v>
      </c>
      <c r="J53" s="18"/>
      <c r="K53" s="18"/>
    </row>
    <row r="54" spans="1:11" ht="13.5" customHeight="1">
      <c r="A54" s="26">
        <v>49</v>
      </c>
      <c r="B54" s="24">
        <v>1843.1869999999999</v>
      </c>
      <c r="C54" s="25">
        <v>928.81200000000001</v>
      </c>
      <c r="D54" s="25">
        <v>914.375</v>
      </c>
      <c r="E54" s="18"/>
      <c r="F54" s="26">
        <v>104</v>
      </c>
      <c r="G54" s="24">
        <v>4.2690000000000001</v>
      </c>
      <c r="H54" s="25">
        <v>0.49299999999999999</v>
      </c>
      <c r="I54" s="25">
        <v>3.7759999999999998</v>
      </c>
      <c r="J54" s="18"/>
      <c r="K54" s="18"/>
    </row>
    <row r="55" spans="1:11" ht="20.25" customHeight="1">
      <c r="A55" s="26">
        <v>50</v>
      </c>
      <c r="B55" s="24">
        <v>1801.3420000000001</v>
      </c>
      <c r="C55" s="25">
        <v>906.88400000000001</v>
      </c>
      <c r="D55" s="25">
        <v>894.45799999999997</v>
      </c>
      <c r="E55" s="18"/>
      <c r="F55" s="23" t="s">
        <v>127</v>
      </c>
      <c r="G55" s="24">
        <v>4.9690000000000003</v>
      </c>
      <c r="H55" s="25">
        <v>0.51</v>
      </c>
      <c r="I55" s="25">
        <v>4.4589999999999996</v>
      </c>
      <c r="J55" s="18"/>
      <c r="K55" s="18"/>
    </row>
    <row r="56" spans="1:11" ht="13.5" customHeight="1">
      <c r="A56" s="26">
        <v>51</v>
      </c>
      <c r="B56" s="24">
        <v>1796.7249999999999</v>
      </c>
      <c r="C56" s="25">
        <v>904.57</v>
      </c>
      <c r="D56" s="25">
        <v>892.154</v>
      </c>
      <c r="E56" s="18"/>
      <c r="F56" s="26"/>
      <c r="G56" s="24"/>
      <c r="H56" s="25"/>
      <c r="I56" s="25"/>
      <c r="J56" s="18"/>
      <c r="K56" s="18"/>
    </row>
    <row r="57" spans="1:11" ht="13.5" customHeight="1">
      <c r="A57" s="26">
        <v>52</v>
      </c>
      <c r="B57" s="24">
        <v>1402.9780000000001</v>
      </c>
      <c r="C57" s="25">
        <v>703.45299999999997</v>
      </c>
      <c r="D57" s="25">
        <v>699.52499999999998</v>
      </c>
      <c r="E57" s="18"/>
      <c r="F57" s="26"/>
      <c r="G57" s="24"/>
      <c r="H57" s="25"/>
      <c r="I57" s="25"/>
      <c r="J57" s="18"/>
      <c r="K57" s="18"/>
    </row>
    <row r="58" spans="1:11" ht="13.5" customHeight="1">
      <c r="A58" s="26">
        <v>53</v>
      </c>
      <c r="B58" s="24">
        <v>1730.6569999999999</v>
      </c>
      <c r="C58" s="25">
        <v>868.31200000000001</v>
      </c>
      <c r="D58" s="25">
        <v>862.34400000000005</v>
      </c>
      <c r="E58" s="18"/>
      <c r="F58" s="26"/>
      <c r="G58" s="24"/>
      <c r="H58" s="25"/>
      <c r="I58" s="25"/>
      <c r="J58" s="18"/>
      <c r="K58" s="18"/>
    </row>
    <row r="59" spans="1:11" ht="13.5" customHeight="1">
      <c r="A59" s="27">
        <v>54</v>
      </c>
      <c r="B59" s="28">
        <v>1620.1020000000001</v>
      </c>
      <c r="C59" s="29">
        <v>812.55200000000002</v>
      </c>
      <c r="D59" s="29">
        <v>807.55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2163</v>
      </c>
    </row>
    <row r="2" spans="1:11" ht="13.5" customHeight="1">
      <c r="A2" s="18" t="s">
        <v>2164</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125772.94500000001</v>
      </c>
      <c r="C4" s="25">
        <v>61133.093999999997</v>
      </c>
      <c r="D4" s="25">
        <v>64639.851000000002</v>
      </c>
      <c r="E4" s="18"/>
      <c r="F4" s="18"/>
      <c r="G4" s="24"/>
      <c r="H4" s="25"/>
      <c r="I4" s="25"/>
      <c r="J4" s="18"/>
      <c r="K4" s="18"/>
    </row>
    <row r="5" spans="1:11" ht="20.25" customHeight="1">
      <c r="A5" s="26">
        <v>0</v>
      </c>
      <c r="B5" s="24">
        <v>925.13099999999997</v>
      </c>
      <c r="C5" s="25">
        <v>474.31200000000001</v>
      </c>
      <c r="D5" s="25">
        <v>450.81900000000002</v>
      </c>
      <c r="E5" s="18"/>
      <c r="F5" s="26">
        <v>55</v>
      </c>
      <c r="G5" s="24">
        <v>1614.9739999999999</v>
      </c>
      <c r="H5" s="25">
        <v>809.14599999999996</v>
      </c>
      <c r="I5" s="25">
        <v>805.82799999999997</v>
      </c>
      <c r="J5" s="18"/>
      <c r="K5" s="18"/>
    </row>
    <row r="6" spans="1:11" ht="13.5" customHeight="1">
      <c r="A6" s="26">
        <v>1</v>
      </c>
      <c r="B6" s="24">
        <v>947.92499999999995</v>
      </c>
      <c r="C6" s="25">
        <v>485.98099999999999</v>
      </c>
      <c r="D6" s="25">
        <v>461.94499999999999</v>
      </c>
      <c r="E6" s="18"/>
      <c r="F6" s="26">
        <v>56</v>
      </c>
      <c r="G6" s="24">
        <v>1572.4839999999999</v>
      </c>
      <c r="H6" s="25">
        <v>786.45299999999997</v>
      </c>
      <c r="I6" s="25">
        <v>786.03099999999995</v>
      </c>
      <c r="J6" s="18"/>
      <c r="K6" s="18"/>
    </row>
    <row r="7" spans="1:11" ht="13.5" customHeight="1">
      <c r="A7" s="26">
        <v>2</v>
      </c>
      <c r="B7" s="24">
        <v>971.56500000000005</v>
      </c>
      <c r="C7" s="25">
        <v>498.08600000000001</v>
      </c>
      <c r="D7" s="25">
        <v>473.47899999999998</v>
      </c>
      <c r="E7" s="18"/>
      <c r="F7" s="26">
        <v>57</v>
      </c>
      <c r="G7" s="24">
        <v>1518.73</v>
      </c>
      <c r="H7" s="25">
        <v>758.36900000000003</v>
      </c>
      <c r="I7" s="25">
        <v>760.36099999999999</v>
      </c>
      <c r="J7" s="18"/>
      <c r="K7" s="18"/>
    </row>
    <row r="8" spans="1:11" ht="13.5" customHeight="1">
      <c r="A8" s="26">
        <v>3</v>
      </c>
      <c r="B8" s="24">
        <v>996.31200000000001</v>
      </c>
      <c r="C8" s="25">
        <v>510.75299999999999</v>
      </c>
      <c r="D8" s="25">
        <v>485.56</v>
      </c>
      <c r="E8" s="18"/>
      <c r="F8" s="26">
        <v>58</v>
      </c>
      <c r="G8" s="24">
        <v>1493.4280000000001</v>
      </c>
      <c r="H8" s="25">
        <v>744.61</v>
      </c>
      <c r="I8" s="25">
        <v>748.81799999999998</v>
      </c>
      <c r="J8" s="18"/>
      <c r="K8" s="18"/>
    </row>
    <row r="9" spans="1:11" ht="13.5" customHeight="1">
      <c r="A9" s="26">
        <v>4</v>
      </c>
      <c r="B9" s="24">
        <v>959.38199999999995</v>
      </c>
      <c r="C9" s="25">
        <v>489.76</v>
      </c>
      <c r="D9" s="25">
        <v>469.62200000000001</v>
      </c>
      <c r="E9" s="18"/>
      <c r="F9" s="26">
        <v>59</v>
      </c>
      <c r="G9" s="24">
        <v>1501.626</v>
      </c>
      <c r="H9" s="25">
        <v>745.87699999999995</v>
      </c>
      <c r="I9" s="25">
        <v>755.74900000000002</v>
      </c>
      <c r="J9" s="18"/>
      <c r="K9" s="18"/>
    </row>
    <row r="10" spans="1:11" ht="20.25" customHeight="1">
      <c r="A10" s="26">
        <v>5</v>
      </c>
      <c r="B10" s="24">
        <v>973.00400000000002</v>
      </c>
      <c r="C10" s="25">
        <v>498.154</v>
      </c>
      <c r="D10" s="25">
        <v>474.85</v>
      </c>
      <c r="E10" s="18"/>
      <c r="F10" s="26">
        <v>60</v>
      </c>
      <c r="G10" s="24">
        <v>1527.4290000000001</v>
      </c>
      <c r="H10" s="25">
        <v>757.77200000000005</v>
      </c>
      <c r="I10" s="25">
        <v>769.65700000000004</v>
      </c>
      <c r="J10" s="18"/>
      <c r="K10" s="18"/>
    </row>
    <row r="11" spans="1:11" ht="13.5" customHeight="1">
      <c r="A11" s="26">
        <v>6</v>
      </c>
      <c r="B11" s="24">
        <v>1009.795</v>
      </c>
      <c r="C11" s="25">
        <v>515.86699999999996</v>
      </c>
      <c r="D11" s="25">
        <v>493.92700000000002</v>
      </c>
      <c r="E11" s="18"/>
      <c r="F11" s="26">
        <v>61</v>
      </c>
      <c r="G11" s="24">
        <v>1483.355</v>
      </c>
      <c r="H11" s="25">
        <v>732.83900000000006</v>
      </c>
      <c r="I11" s="25">
        <v>750.51700000000005</v>
      </c>
      <c r="J11" s="18"/>
      <c r="K11" s="18"/>
    </row>
    <row r="12" spans="1:11" ht="13.5" customHeight="1">
      <c r="A12" s="26">
        <v>7</v>
      </c>
      <c r="B12" s="24">
        <v>1016.144</v>
      </c>
      <c r="C12" s="25">
        <v>519.52200000000005</v>
      </c>
      <c r="D12" s="25">
        <v>496.62200000000001</v>
      </c>
      <c r="E12" s="18"/>
      <c r="F12" s="26">
        <v>62</v>
      </c>
      <c r="G12" s="24">
        <v>1439.038</v>
      </c>
      <c r="H12" s="25">
        <v>709.66300000000001</v>
      </c>
      <c r="I12" s="25">
        <v>729.375</v>
      </c>
      <c r="J12" s="18"/>
      <c r="K12" s="18"/>
    </row>
    <row r="13" spans="1:11" ht="13.5" customHeight="1">
      <c r="A13" s="26">
        <v>8</v>
      </c>
      <c r="B13" s="24">
        <v>1044.511</v>
      </c>
      <c r="C13" s="25">
        <v>535.06399999999996</v>
      </c>
      <c r="D13" s="25">
        <v>509.447</v>
      </c>
      <c r="E13" s="18"/>
      <c r="F13" s="26">
        <v>63</v>
      </c>
      <c r="G13" s="24">
        <v>1509.2159999999999</v>
      </c>
      <c r="H13" s="25">
        <v>742.31399999999996</v>
      </c>
      <c r="I13" s="25">
        <v>766.90200000000004</v>
      </c>
      <c r="J13" s="18"/>
      <c r="K13" s="18"/>
    </row>
    <row r="14" spans="1:11" ht="13.5" customHeight="1">
      <c r="A14" s="26">
        <v>9</v>
      </c>
      <c r="B14" s="24">
        <v>1048.1020000000001</v>
      </c>
      <c r="C14" s="25">
        <v>537.298</v>
      </c>
      <c r="D14" s="25">
        <v>510.80399999999997</v>
      </c>
      <c r="E14" s="18"/>
      <c r="F14" s="26">
        <v>64</v>
      </c>
      <c r="G14" s="24">
        <v>1556.1110000000001</v>
      </c>
      <c r="H14" s="25">
        <v>764.27499999999998</v>
      </c>
      <c r="I14" s="25">
        <v>791.83500000000004</v>
      </c>
      <c r="J14" s="18"/>
      <c r="K14" s="18"/>
    </row>
    <row r="15" spans="1:11" ht="20.25" customHeight="1">
      <c r="A15" s="26">
        <v>10</v>
      </c>
      <c r="B15" s="24">
        <v>1059.317</v>
      </c>
      <c r="C15" s="25">
        <v>542.63</v>
      </c>
      <c r="D15" s="25">
        <v>516.68700000000001</v>
      </c>
      <c r="E15" s="18"/>
      <c r="F15" s="26">
        <v>65</v>
      </c>
      <c r="G15" s="24">
        <v>1551.24</v>
      </c>
      <c r="H15" s="25">
        <v>758.649</v>
      </c>
      <c r="I15" s="25">
        <v>792.59100000000001</v>
      </c>
      <c r="J15" s="18"/>
      <c r="K15" s="18"/>
    </row>
    <row r="16" spans="1:11" ht="13.5" customHeight="1">
      <c r="A16" s="26">
        <v>11</v>
      </c>
      <c r="B16" s="24">
        <v>1080.088</v>
      </c>
      <c r="C16" s="25">
        <v>553.07899999999995</v>
      </c>
      <c r="D16" s="25">
        <v>527.00900000000001</v>
      </c>
      <c r="E16" s="18"/>
      <c r="F16" s="26">
        <v>66</v>
      </c>
      <c r="G16" s="24">
        <v>1643.6020000000001</v>
      </c>
      <c r="H16" s="25">
        <v>799.08500000000004</v>
      </c>
      <c r="I16" s="25">
        <v>844.51700000000005</v>
      </c>
      <c r="J16" s="18"/>
      <c r="K16" s="18"/>
    </row>
    <row r="17" spans="1:11" ht="13.5" customHeight="1">
      <c r="A17" s="26">
        <v>12</v>
      </c>
      <c r="B17" s="24">
        <v>1072.29</v>
      </c>
      <c r="C17" s="25">
        <v>549.34500000000003</v>
      </c>
      <c r="D17" s="25">
        <v>522.94500000000005</v>
      </c>
      <c r="E17" s="18"/>
      <c r="F17" s="26">
        <v>67</v>
      </c>
      <c r="G17" s="24">
        <v>1732.87</v>
      </c>
      <c r="H17" s="25">
        <v>838.95</v>
      </c>
      <c r="I17" s="25">
        <v>893.92100000000005</v>
      </c>
      <c r="J17" s="18"/>
      <c r="K17" s="18"/>
    </row>
    <row r="18" spans="1:11" ht="13.5" customHeight="1">
      <c r="A18" s="26">
        <v>13</v>
      </c>
      <c r="B18" s="24">
        <v>1064.673</v>
      </c>
      <c r="C18" s="25">
        <v>544.71400000000006</v>
      </c>
      <c r="D18" s="25">
        <v>519.95899999999995</v>
      </c>
      <c r="E18" s="18"/>
      <c r="F18" s="26">
        <v>68</v>
      </c>
      <c r="G18" s="24">
        <v>1826.316</v>
      </c>
      <c r="H18" s="25">
        <v>881.21500000000003</v>
      </c>
      <c r="I18" s="25">
        <v>945.101</v>
      </c>
      <c r="J18" s="18"/>
      <c r="K18" s="18"/>
    </row>
    <row r="19" spans="1:11" ht="13.5" customHeight="1">
      <c r="A19" s="26">
        <v>14</v>
      </c>
      <c r="B19" s="24">
        <v>1066.6590000000001</v>
      </c>
      <c r="C19" s="25">
        <v>546.03300000000002</v>
      </c>
      <c r="D19" s="25">
        <v>520.62599999999998</v>
      </c>
      <c r="E19" s="18"/>
      <c r="F19" s="26">
        <v>69</v>
      </c>
      <c r="G19" s="24">
        <v>1950.7760000000001</v>
      </c>
      <c r="H19" s="25">
        <v>935.96600000000001</v>
      </c>
      <c r="I19" s="25">
        <v>1014.811</v>
      </c>
      <c r="J19" s="18"/>
      <c r="K19" s="18"/>
    </row>
    <row r="20" spans="1:11" ht="20.25" customHeight="1">
      <c r="A20" s="26">
        <v>15</v>
      </c>
      <c r="B20" s="24">
        <v>1104.5319999999999</v>
      </c>
      <c r="C20" s="25">
        <v>564.86</v>
      </c>
      <c r="D20" s="25">
        <v>539.673</v>
      </c>
      <c r="E20" s="18"/>
      <c r="F20" s="26">
        <v>70</v>
      </c>
      <c r="G20" s="24">
        <v>2124.36</v>
      </c>
      <c r="H20" s="25">
        <v>1014.293</v>
      </c>
      <c r="I20" s="25">
        <v>1110.067</v>
      </c>
      <c r="J20" s="18"/>
      <c r="K20" s="18"/>
    </row>
    <row r="21" spans="1:11" ht="13.5" customHeight="1">
      <c r="A21" s="26">
        <v>16</v>
      </c>
      <c r="B21" s="24">
        <v>1124.5809999999999</v>
      </c>
      <c r="C21" s="25">
        <v>576.36599999999999</v>
      </c>
      <c r="D21" s="25">
        <v>548.21600000000001</v>
      </c>
      <c r="E21" s="18"/>
      <c r="F21" s="26">
        <v>71</v>
      </c>
      <c r="G21" s="24">
        <v>2090.6390000000001</v>
      </c>
      <c r="H21" s="25">
        <v>992.34799999999996</v>
      </c>
      <c r="I21" s="25">
        <v>1098.2909999999999</v>
      </c>
      <c r="J21" s="18"/>
      <c r="K21" s="18"/>
    </row>
    <row r="22" spans="1:11" ht="13.5" customHeight="1">
      <c r="A22" s="26">
        <v>17</v>
      </c>
      <c r="B22" s="24">
        <v>1159.896</v>
      </c>
      <c r="C22" s="25">
        <v>594.32500000000005</v>
      </c>
      <c r="D22" s="25">
        <v>565.57100000000003</v>
      </c>
      <c r="E22" s="18"/>
      <c r="F22" s="26">
        <v>72</v>
      </c>
      <c r="G22" s="24">
        <v>1968.152</v>
      </c>
      <c r="H22" s="25">
        <v>931.10900000000004</v>
      </c>
      <c r="I22" s="25">
        <v>1037.0429999999999</v>
      </c>
      <c r="J22" s="18"/>
      <c r="K22" s="18"/>
    </row>
    <row r="23" spans="1:11" ht="13.5" customHeight="1">
      <c r="A23" s="26">
        <v>18</v>
      </c>
      <c r="B23" s="24">
        <v>1179.152</v>
      </c>
      <c r="C23" s="25">
        <v>604.23599999999999</v>
      </c>
      <c r="D23" s="25">
        <v>574.91700000000003</v>
      </c>
      <c r="E23" s="18"/>
      <c r="F23" s="26">
        <v>73</v>
      </c>
      <c r="G23" s="24">
        <v>1218.011</v>
      </c>
      <c r="H23" s="25">
        <v>569.08900000000006</v>
      </c>
      <c r="I23" s="25">
        <v>648.92200000000003</v>
      </c>
      <c r="J23" s="18"/>
      <c r="K23" s="18"/>
    </row>
    <row r="24" spans="1:11" ht="13.5" customHeight="1">
      <c r="A24" s="26">
        <v>19</v>
      </c>
      <c r="B24" s="24">
        <v>1210.7850000000001</v>
      </c>
      <c r="C24" s="25">
        <v>622.31200000000001</v>
      </c>
      <c r="D24" s="25">
        <v>588.47199999999998</v>
      </c>
      <c r="E24" s="18"/>
      <c r="F24" s="26">
        <v>74</v>
      </c>
      <c r="G24" s="24">
        <v>1293.329</v>
      </c>
      <c r="H24" s="25">
        <v>595.36800000000005</v>
      </c>
      <c r="I24" s="25">
        <v>697.96100000000001</v>
      </c>
      <c r="J24" s="18"/>
      <c r="K24" s="18"/>
    </row>
    <row r="25" spans="1:11" ht="20.25" customHeight="1">
      <c r="A25" s="26">
        <v>20</v>
      </c>
      <c r="B25" s="24">
        <v>1216.3920000000001</v>
      </c>
      <c r="C25" s="25">
        <v>623.95399999999995</v>
      </c>
      <c r="D25" s="25">
        <v>592.43799999999999</v>
      </c>
      <c r="E25" s="18"/>
      <c r="F25" s="26">
        <v>75</v>
      </c>
      <c r="G25" s="24">
        <v>1555.885</v>
      </c>
      <c r="H25" s="25">
        <v>709.72</v>
      </c>
      <c r="I25" s="25">
        <v>846.16499999999996</v>
      </c>
      <c r="J25" s="18"/>
      <c r="K25" s="18"/>
    </row>
    <row r="26" spans="1:11" ht="13.5" customHeight="1">
      <c r="A26" s="26">
        <v>21</v>
      </c>
      <c r="B26" s="24">
        <v>1237.806</v>
      </c>
      <c r="C26" s="25">
        <v>635.10299999999995</v>
      </c>
      <c r="D26" s="25">
        <v>602.70299999999997</v>
      </c>
      <c r="E26" s="18"/>
      <c r="F26" s="26">
        <v>76</v>
      </c>
      <c r="G26" s="24">
        <v>1485.3810000000001</v>
      </c>
      <c r="H26" s="25">
        <v>672.42499999999995</v>
      </c>
      <c r="I26" s="25">
        <v>812.95600000000002</v>
      </c>
      <c r="J26" s="18"/>
      <c r="K26" s="18"/>
    </row>
    <row r="27" spans="1:11" ht="13.5" customHeight="1">
      <c r="A27" s="26">
        <v>22</v>
      </c>
      <c r="B27" s="24">
        <v>1238.403</v>
      </c>
      <c r="C27" s="25">
        <v>634.03800000000001</v>
      </c>
      <c r="D27" s="25">
        <v>604.36500000000001</v>
      </c>
      <c r="E27" s="18"/>
      <c r="F27" s="26">
        <v>77</v>
      </c>
      <c r="G27" s="24">
        <v>1501.902</v>
      </c>
      <c r="H27" s="25">
        <v>672.51800000000003</v>
      </c>
      <c r="I27" s="25">
        <v>829.38400000000001</v>
      </c>
      <c r="J27" s="18"/>
      <c r="K27" s="18"/>
    </row>
    <row r="28" spans="1:11" ht="13.5" customHeight="1">
      <c r="A28" s="26">
        <v>23</v>
      </c>
      <c r="B28" s="24">
        <v>1235.771</v>
      </c>
      <c r="C28" s="25">
        <v>634.39800000000002</v>
      </c>
      <c r="D28" s="25">
        <v>601.37300000000005</v>
      </c>
      <c r="E28" s="18"/>
      <c r="F28" s="26">
        <v>78</v>
      </c>
      <c r="G28" s="24">
        <v>1431.4480000000001</v>
      </c>
      <c r="H28" s="25">
        <v>634.35699999999997</v>
      </c>
      <c r="I28" s="25">
        <v>797.09100000000001</v>
      </c>
      <c r="J28" s="18"/>
      <c r="K28" s="18"/>
    </row>
    <row r="29" spans="1:11" ht="13.5" customHeight="1">
      <c r="A29" s="26">
        <v>24</v>
      </c>
      <c r="B29" s="24">
        <v>1253.0940000000001</v>
      </c>
      <c r="C29" s="25">
        <v>643.09100000000001</v>
      </c>
      <c r="D29" s="25">
        <v>610.00300000000004</v>
      </c>
      <c r="E29" s="18"/>
      <c r="F29" s="26">
        <v>79</v>
      </c>
      <c r="G29" s="24">
        <v>1270.9960000000001</v>
      </c>
      <c r="H29" s="25">
        <v>555.19200000000001</v>
      </c>
      <c r="I29" s="25">
        <v>715.80399999999997</v>
      </c>
      <c r="J29" s="18"/>
      <c r="K29" s="18"/>
    </row>
    <row r="30" spans="1:11" ht="20.25" customHeight="1">
      <c r="A30" s="26">
        <v>25</v>
      </c>
      <c r="B30" s="24">
        <v>1243.6289999999999</v>
      </c>
      <c r="C30" s="25">
        <v>638.97699999999998</v>
      </c>
      <c r="D30" s="25">
        <v>604.65099999999995</v>
      </c>
      <c r="E30" s="18"/>
      <c r="F30" s="26">
        <v>80</v>
      </c>
      <c r="G30" s="24">
        <v>1077.2529999999999</v>
      </c>
      <c r="H30" s="25">
        <v>463.31799999999998</v>
      </c>
      <c r="I30" s="25">
        <v>613.93499999999995</v>
      </c>
      <c r="J30" s="18"/>
      <c r="K30" s="18"/>
    </row>
    <row r="31" spans="1:11" ht="13.5" customHeight="1">
      <c r="A31" s="26">
        <v>26</v>
      </c>
      <c r="B31" s="24">
        <v>1216.268</v>
      </c>
      <c r="C31" s="25">
        <v>624.73400000000004</v>
      </c>
      <c r="D31" s="25">
        <v>591.53399999999999</v>
      </c>
      <c r="E31" s="18"/>
      <c r="F31" s="26">
        <v>81</v>
      </c>
      <c r="G31" s="24">
        <v>1114.51</v>
      </c>
      <c r="H31" s="25">
        <v>468.67599999999999</v>
      </c>
      <c r="I31" s="25">
        <v>645.83299999999997</v>
      </c>
      <c r="J31" s="18"/>
      <c r="K31" s="18"/>
    </row>
    <row r="32" spans="1:11" ht="13.5" customHeight="1">
      <c r="A32" s="26">
        <v>27</v>
      </c>
      <c r="B32" s="24">
        <v>1229.827</v>
      </c>
      <c r="C32" s="25">
        <v>631.48500000000001</v>
      </c>
      <c r="D32" s="25">
        <v>598.34199999999998</v>
      </c>
      <c r="E32" s="18"/>
      <c r="F32" s="26">
        <v>82</v>
      </c>
      <c r="G32" s="24">
        <v>1103.0909999999999</v>
      </c>
      <c r="H32" s="25">
        <v>454.83699999999999</v>
      </c>
      <c r="I32" s="25">
        <v>648.25400000000002</v>
      </c>
      <c r="J32" s="18"/>
      <c r="K32" s="18"/>
    </row>
    <row r="33" spans="1:11" ht="13.5" customHeight="1">
      <c r="A33" s="26">
        <v>28</v>
      </c>
      <c r="B33" s="24">
        <v>1222.992</v>
      </c>
      <c r="C33" s="25">
        <v>626.78899999999999</v>
      </c>
      <c r="D33" s="25">
        <v>596.20299999999997</v>
      </c>
      <c r="E33" s="18"/>
      <c r="F33" s="26">
        <v>83</v>
      </c>
      <c r="G33" s="24">
        <v>1059.125</v>
      </c>
      <c r="H33" s="25">
        <v>426.29199999999997</v>
      </c>
      <c r="I33" s="25">
        <v>632.83299999999997</v>
      </c>
      <c r="J33" s="18"/>
      <c r="K33" s="18"/>
    </row>
    <row r="34" spans="1:11" ht="13.5" customHeight="1">
      <c r="A34" s="26">
        <v>29</v>
      </c>
      <c r="B34" s="24">
        <v>1243.1310000000001</v>
      </c>
      <c r="C34" s="25">
        <v>635.42399999999998</v>
      </c>
      <c r="D34" s="25">
        <v>607.70699999999999</v>
      </c>
      <c r="E34" s="18"/>
      <c r="F34" s="26">
        <v>84</v>
      </c>
      <c r="G34" s="24">
        <v>963.59900000000005</v>
      </c>
      <c r="H34" s="25">
        <v>375.58</v>
      </c>
      <c r="I34" s="25">
        <v>588.02</v>
      </c>
      <c r="J34" s="18"/>
      <c r="K34" s="18"/>
    </row>
    <row r="35" spans="1:11" ht="20.25" customHeight="1">
      <c r="A35" s="26">
        <v>30</v>
      </c>
      <c r="B35" s="24">
        <v>1270.6120000000001</v>
      </c>
      <c r="C35" s="25">
        <v>649.01499999999999</v>
      </c>
      <c r="D35" s="25">
        <v>621.59699999999998</v>
      </c>
      <c r="E35" s="18"/>
      <c r="F35" s="26">
        <v>85</v>
      </c>
      <c r="G35" s="24">
        <v>863.08299999999997</v>
      </c>
      <c r="H35" s="25">
        <v>325.19799999999998</v>
      </c>
      <c r="I35" s="25">
        <v>537.88499999999999</v>
      </c>
      <c r="J35" s="18"/>
      <c r="K35" s="18"/>
    </row>
    <row r="36" spans="1:11" ht="13.5" customHeight="1">
      <c r="A36" s="26">
        <v>31</v>
      </c>
      <c r="B36" s="24">
        <v>1310.58</v>
      </c>
      <c r="C36" s="25">
        <v>669.577</v>
      </c>
      <c r="D36" s="25">
        <v>641.00300000000004</v>
      </c>
      <c r="E36" s="18"/>
      <c r="F36" s="26">
        <v>86</v>
      </c>
      <c r="G36" s="24">
        <v>811.471</v>
      </c>
      <c r="H36" s="25">
        <v>294.15699999999998</v>
      </c>
      <c r="I36" s="25">
        <v>517.31500000000005</v>
      </c>
      <c r="J36" s="18"/>
      <c r="K36" s="18"/>
    </row>
    <row r="37" spans="1:11" ht="13.5" customHeight="1">
      <c r="A37" s="26">
        <v>32</v>
      </c>
      <c r="B37" s="24">
        <v>1345.684</v>
      </c>
      <c r="C37" s="25">
        <v>685.80600000000004</v>
      </c>
      <c r="D37" s="25">
        <v>659.87699999999995</v>
      </c>
      <c r="E37" s="18"/>
      <c r="F37" s="26">
        <v>87</v>
      </c>
      <c r="G37" s="24">
        <v>733.75900000000001</v>
      </c>
      <c r="H37" s="25">
        <v>257.13799999999998</v>
      </c>
      <c r="I37" s="25">
        <v>476.62099999999998</v>
      </c>
      <c r="J37" s="18"/>
      <c r="K37" s="18"/>
    </row>
    <row r="38" spans="1:11" ht="13.5" customHeight="1">
      <c r="A38" s="26">
        <v>33</v>
      </c>
      <c r="B38" s="24">
        <v>1369.0530000000001</v>
      </c>
      <c r="C38" s="25">
        <v>697.88900000000001</v>
      </c>
      <c r="D38" s="25">
        <v>671.16399999999999</v>
      </c>
      <c r="E38" s="18"/>
      <c r="F38" s="26">
        <v>88</v>
      </c>
      <c r="G38" s="24">
        <v>650.29499999999996</v>
      </c>
      <c r="H38" s="25">
        <v>217.58600000000001</v>
      </c>
      <c r="I38" s="25">
        <v>432.709</v>
      </c>
      <c r="J38" s="18"/>
      <c r="K38" s="18"/>
    </row>
    <row r="39" spans="1:11" ht="13.5" customHeight="1">
      <c r="A39" s="26">
        <v>34</v>
      </c>
      <c r="B39" s="24">
        <v>1422.6120000000001</v>
      </c>
      <c r="C39" s="25">
        <v>722.04100000000005</v>
      </c>
      <c r="D39" s="25">
        <v>700.57100000000003</v>
      </c>
      <c r="E39" s="18"/>
      <c r="F39" s="26">
        <v>89</v>
      </c>
      <c r="G39" s="24">
        <v>557.00400000000002</v>
      </c>
      <c r="H39" s="25">
        <v>177.74799999999999</v>
      </c>
      <c r="I39" s="25">
        <v>379.25599999999997</v>
      </c>
      <c r="J39" s="18"/>
      <c r="K39" s="18"/>
    </row>
    <row r="40" spans="1:11" ht="20.25" customHeight="1">
      <c r="A40" s="26">
        <v>35</v>
      </c>
      <c r="B40" s="24">
        <v>1468.279</v>
      </c>
      <c r="C40" s="25">
        <v>744.08100000000002</v>
      </c>
      <c r="D40" s="25">
        <v>724.19799999999998</v>
      </c>
      <c r="E40" s="18"/>
      <c r="F40" s="26">
        <v>90</v>
      </c>
      <c r="G40" s="24">
        <v>487.30900000000003</v>
      </c>
      <c r="H40" s="25">
        <v>146.97200000000001</v>
      </c>
      <c r="I40" s="25">
        <v>340.33600000000001</v>
      </c>
      <c r="J40" s="18"/>
      <c r="K40" s="18"/>
    </row>
    <row r="41" spans="1:11" ht="13.5" customHeight="1">
      <c r="A41" s="26">
        <v>36</v>
      </c>
      <c r="B41" s="24">
        <v>1489.7950000000001</v>
      </c>
      <c r="C41" s="25">
        <v>755.18200000000002</v>
      </c>
      <c r="D41" s="25">
        <v>734.61300000000006</v>
      </c>
      <c r="E41" s="18"/>
      <c r="F41" s="26">
        <v>91</v>
      </c>
      <c r="G41" s="24">
        <v>416.44299999999998</v>
      </c>
      <c r="H41" s="25">
        <v>119.499</v>
      </c>
      <c r="I41" s="25">
        <v>296.94400000000002</v>
      </c>
      <c r="J41" s="18"/>
      <c r="K41" s="18"/>
    </row>
    <row r="42" spans="1:11" ht="13.5" customHeight="1">
      <c r="A42" s="26">
        <v>37</v>
      </c>
      <c r="B42" s="24">
        <v>1491.6869999999999</v>
      </c>
      <c r="C42" s="25">
        <v>754.69500000000005</v>
      </c>
      <c r="D42" s="25">
        <v>736.99300000000005</v>
      </c>
      <c r="E42" s="18"/>
      <c r="F42" s="26">
        <v>92</v>
      </c>
      <c r="G42" s="24">
        <v>348.43599999999998</v>
      </c>
      <c r="H42" s="25">
        <v>94.47</v>
      </c>
      <c r="I42" s="25">
        <v>253.96600000000001</v>
      </c>
      <c r="J42" s="18"/>
      <c r="K42" s="18"/>
    </row>
    <row r="43" spans="1:11" ht="13.5" customHeight="1">
      <c r="A43" s="26">
        <v>38</v>
      </c>
      <c r="B43" s="24">
        <v>1507.9469999999999</v>
      </c>
      <c r="C43" s="25">
        <v>763.91700000000003</v>
      </c>
      <c r="D43" s="25">
        <v>744.03</v>
      </c>
      <c r="E43" s="18"/>
      <c r="F43" s="26">
        <v>93</v>
      </c>
      <c r="G43" s="24">
        <v>288.61200000000002</v>
      </c>
      <c r="H43" s="25">
        <v>72.849000000000004</v>
      </c>
      <c r="I43" s="25">
        <v>215.76300000000001</v>
      </c>
      <c r="J43" s="18"/>
      <c r="K43" s="18"/>
    </row>
    <row r="44" spans="1:11" ht="13.5" customHeight="1">
      <c r="A44" s="26">
        <v>39</v>
      </c>
      <c r="B44" s="24">
        <v>1572.9269999999999</v>
      </c>
      <c r="C44" s="25">
        <v>796.21100000000001</v>
      </c>
      <c r="D44" s="25">
        <v>776.71500000000003</v>
      </c>
      <c r="E44" s="18"/>
      <c r="F44" s="26">
        <v>94</v>
      </c>
      <c r="G44" s="24">
        <v>225.12</v>
      </c>
      <c r="H44" s="25">
        <v>51.798999999999999</v>
      </c>
      <c r="I44" s="25">
        <v>173.321</v>
      </c>
      <c r="J44" s="18"/>
      <c r="K44" s="18"/>
    </row>
    <row r="45" spans="1:11" ht="20.25" customHeight="1">
      <c r="A45" s="26">
        <v>40</v>
      </c>
      <c r="B45" s="24">
        <v>1614.1210000000001</v>
      </c>
      <c r="C45" s="25">
        <v>817.63499999999999</v>
      </c>
      <c r="D45" s="25">
        <v>796.48599999999999</v>
      </c>
      <c r="E45" s="18"/>
      <c r="F45" s="26">
        <v>95</v>
      </c>
      <c r="G45" s="24">
        <v>168.184</v>
      </c>
      <c r="H45" s="25">
        <v>35.140999999999998</v>
      </c>
      <c r="I45" s="25">
        <v>133.04400000000001</v>
      </c>
      <c r="J45" s="18"/>
      <c r="K45" s="18"/>
    </row>
    <row r="46" spans="1:11" ht="13.5" customHeight="1">
      <c r="A46" s="26">
        <v>41</v>
      </c>
      <c r="B46" s="24">
        <v>1677.3109999999999</v>
      </c>
      <c r="C46" s="25">
        <v>848.92399999999998</v>
      </c>
      <c r="D46" s="25">
        <v>828.38800000000003</v>
      </c>
      <c r="E46" s="18"/>
      <c r="F46" s="26">
        <v>96</v>
      </c>
      <c r="G46" s="24">
        <v>127.35</v>
      </c>
      <c r="H46" s="25">
        <v>23.134</v>
      </c>
      <c r="I46" s="25">
        <v>104.217</v>
      </c>
      <c r="J46" s="18"/>
      <c r="K46" s="18"/>
    </row>
    <row r="47" spans="1:11" ht="13.5" customHeight="1">
      <c r="A47" s="26">
        <v>42</v>
      </c>
      <c r="B47" s="24">
        <v>1721.5129999999999</v>
      </c>
      <c r="C47" s="25">
        <v>871.77200000000005</v>
      </c>
      <c r="D47" s="25">
        <v>849.74</v>
      </c>
      <c r="E47" s="18"/>
      <c r="F47" s="26">
        <v>97</v>
      </c>
      <c r="G47" s="24">
        <v>90.36</v>
      </c>
      <c r="H47" s="25">
        <v>14.92</v>
      </c>
      <c r="I47" s="25">
        <v>75.441000000000003</v>
      </c>
      <c r="J47" s="18"/>
      <c r="K47" s="18"/>
    </row>
    <row r="48" spans="1:11" ht="13.5" customHeight="1">
      <c r="A48" s="26">
        <v>43</v>
      </c>
      <c r="B48" s="24">
        <v>1803.9280000000001</v>
      </c>
      <c r="C48" s="25">
        <v>913.29399999999998</v>
      </c>
      <c r="D48" s="25">
        <v>890.63400000000001</v>
      </c>
      <c r="E48" s="18"/>
      <c r="F48" s="26">
        <v>98</v>
      </c>
      <c r="G48" s="24">
        <v>64.171000000000006</v>
      </c>
      <c r="H48" s="25">
        <v>9.8450000000000006</v>
      </c>
      <c r="I48" s="25">
        <v>54.326000000000001</v>
      </c>
      <c r="J48" s="18"/>
      <c r="K48" s="18"/>
    </row>
    <row r="49" spans="1:11" ht="13.5" customHeight="1">
      <c r="A49" s="26">
        <v>44</v>
      </c>
      <c r="B49" s="24">
        <v>1882.704</v>
      </c>
      <c r="C49" s="25">
        <v>952.68600000000004</v>
      </c>
      <c r="D49" s="25">
        <v>930.01800000000003</v>
      </c>
      <c r="E49" s="18"/>
      <c r="F49" s="26">
        <v>99</v>
      </c>
      <c r="G49" s="24">
        <v>47.77</v>
      </c>
      <c r="H49" s="25">
        <v>6.8150000000000004</v>
      </c>
      <c r="I49" s="25">
        <v>40.954999999999998</v>
      </c>
      <c r="J49" s="18"/>
      <c r="K49" s="18"/>
    </row>
    <row r="50" spans="1:11" ht="20.25" customHeight="1">
      <c r="A50" s="26">
        <v>45</v>
      </c>
      <c r="B50" s="24">
        <v>1986.3320000000001</v>
      </c>
      <c r="C50" s="25">
        <v>1006.319</v>
      </c>
      <c r="D50" s="25">
        <v>980.01300000000003</v>
      </c>
      <c r="E50" s="18"/>
      <c r="F50" s="26">
        <v>100</v>
      </c>
      <c r="G50" s="24">
        <v>26.523</v>
      </c>
      <c r="H50" s="25">
        <v>3.5939999999999999</v>
      </c>
      <c r="I50" s="25">
        <v>22.928999999999998</v>
      </c>
      <c r="J50" s="18"/>
      <c r="K50" s="18"/>
    </row>
    <row r="51" spans="1:11" ht="13.5" customHeight="1">
      <c r="A51" s="26">
        <v>46</v>
      </c>
      <c r="B51" s="24">
        <v>2020.068</v>
      </c>
      <c r="C51" s="25">
        <v>1019.601</v>
      </c>
      <c r="D51" s="25">
        <v>1000.467</v>
      </c>
      <c r="E51" s="18"/>
      <c r="F51" s="26">
        <v>101</v>
      </c>
      <c r="G51" s="24">
        <v>18.344999999999999</v>
      </c>
      <c r="H51" s="25">
        <v>2.327</v>
      </c>
      <c r="I51" s="25">
        <v>16.018000000000001</v>
      </c>
      <c r="J51" s="18"/>
      <c r="K51" s="18"/>
    </row>
    <row r="52" spans="1:11" ht="13.5" customHeight="1">
      <c r="A52" s="26">
        <v>47</v>
      </c>
      <c r="B52" s="24">
        <v>1982.5260000000001</v>
      </c>
      <c r="C52" s="25">
        <v>1002.544</v>
      </c>
      <c r="D52" s="25">
        <v>979.98199999999997</v>
      </c>
      <c r="E52" s="18"/>
      <c r="F52" s="26">
        <v>102</v>
      </c>
      <c r="G52" s="24">
        <v>11.881</v>
      </c>
      <c r="H52" s="25">
        <v>1.4139999999999999</v>
      </c>
      <c r="I52" s="25">
        <v>10.467000000000001</v>
      </c>
      <c r="J52" s="18"/>
      <c r="K52" s="18"/>
    </row>
    <row r="53" spans="1:11" ht="13.5" customHeight="1">
      <c r="A53" s="26">
        <v>48</v>
      </c>
      <c r="B53" s="24">
        <v>1928.771</v>
      </c>
      <c r="C53" s="25">
        <v>973.33699999999999</v>
      </c>
      <c r="D53" s="25">
        <v>955.43399999999997</v>
      </c>
      <c r="E53" s="18"/>
      <c r="F53" s="26">
        <v>103</v>
      </c>
      <c r="G53" s="24">
        <v>7.5579999999999998</v>
      </c>
      <c r="H53" s="25">
        <v>0.85299999999999998</v>
      </c>
      <c r="I53" s="25">
        <v>6.7050000000000001</v>
      </c>
      <c r="J53" s="18"/>
      <c r="K53" s="18"/>
    </row>
    <row r="54" spans="1:11" ht="13.5" customHeight="1">
      <c r="A54" s="26">
        <v>49</v>
      </c>
      <c r="B54" s="24">
        <v>1869.617</v>
      </c>
      <c r="C54" s="25">
        <v>943.16800000000001</v>
      </c>
      <c r="D54" s="25">
        <v>926.44899999999996</v>
      </c>
      <c r="E54" s="18"/>
      <c r="F54" s="26">
        <v>104</v>
      </c>
      <c r="G54" s="24">
        <v>4.2210000000000001</v>
      </c>
      <c r="H54" s="25">
        <v>0.47</v>
      </c>
      <c r="I54" s="25">
        <v>3.7509999999999999</v>
      </c>
      <c r="J54" s="18"/>
      <c r="K54" s="18"/>
    </row>
    <row r="55" spans="1:11" ht="20.25" customHeight="1">
      <c r="A55" s="26">
        <v>50</v>
      </c>
      <c r="B55" s="24">
        <v>1839.3979999999999</v>
      </c>
      <c r="C55" s="25">
        <v>926.27200000000005</v>
      </c>
      <c r="D55" s="25">
        <v>913.12599999999998</v>
      </c>
      <c r="E55" s="18"/>
      <c r="F55" s="23" t="s">
        <v>127</v>
      </c>
      <c r="G55" s="24">
        <v>5.3410000000000002</v>
      </c>
      <c r="H55" s="25">
        <v>0.55000000000000004</v>
      </c>
      <c r="I55" s="25">
        <v>4.7910000000000004</v>
      </c>
      <c r="J55" s="18"/>
      <c r="K55" s="18"/>
    </row>
    <row r="56" spans="1:11" ht="13.5" customHeight="1">
      <c r="A56" s="26">
        <v>51</v>
      </c>
      <c r="B56" s="24">
        <v>1797.2380000000001</v>
      </c>
      <c r="C56" s="25">
        <v>904.15499999999997</v>
      </c>
      <c r="D56" s="25">
        <v>893.08299999999997</v>
      </c>
      <c r="E56" s="18"/>
      <c r="F56" s="26"/>
      <c r="G56" s="24"/>
      <c r="H56" s="25"/>
      <c r="I56" s="25"/>
      <c r="J56" s="18"/>
      <c r="K56" s="18"/>
    </row>
    <row r="57" spans="1:11" ht="13.5" customHeight="1">
      <c r="A57" s="26">
        <v>52</v>
      </c>
      <c r="B57" s="24">
        <v>1792.242</v>
      </c>
      <c r="C57" s="25">
        <v>901.60699999999997</v>
      </c>
      <c r="D57" s="25">
        <v>890.63499999999999</v>
      </c>
      <c r="E57" s="18"/>
      <c r="F57" s="26"/>
      <c r="G57" s="24"/>
      <c r="H57" s="25"/>
      <c r="I57" s="25"/>
      <c r="J57" s="18"/>
      <c r="K57" s="18"/>
    </row>
    <row r="58" spans="1:11" ht="13.5" customHeight="1">
      <c r="A58" s="26">
        <v>53</v>
      </c>
      <c r="B58" s="24">
        <v>1399.146</v>
      </c>
      <c r="C58" s="25">
        <v>700.93299999999999</v>
      </c>
      <c r="D58" s="25">
        <v>698.21299999999997</v>
      </c>
      <c r="E58" s="18"/>
      <c r="F58" s="26"/>
      <c r="G58" s="24"/>
      <c r="H58" s="25"/>
      <c r="I58" s="25"/>
      <c r="J58" s="18"/>
      <c r="K58" s="18"/>
    </row>
    <row r="59" spans="1:11" ht="13.5" customHeight="1">
      <c r="A59" s="27">
        <v>54</v>
      </c>
      <c r="B59" s="28">
        <v>1725.5830000000001</v>
      </c>
      <c r="C59" s="29">
        <v>864.96199999999999</v>
      </c>
      <c r="D59" s="29">
        <v>860.62099999999998</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8" tint="0.79998168889431442"/>
  </sheetPr>
  <dimension ref="A1:K62"/>
  <sheetViews>
    <sheetView topLeftCell="A28"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132</v>
      </c>
    </row>
    <row r="2" spans="1:11" ht="13.5" customHeight="1">
      <c r="A2" s="18" t="s">
        <v>133</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125324.842</v>
      </c>
      <c r="C4" s="25">
        <v>60896.665999999997</v>
      </c>
      <c r="D4" s="25">
        <v>64428.175999999999</v>
      </c>
      <c r="E4" s="18"/>
      <c r="F4" s="18"/>
      <c r="G4" s="24"/>
      <c r="H4" s="25"/>
      <c r="I4" s="25"/>
      <c r="J4" s="18"/>
      <c r="K4" s="18"/>
    </row>
    <row r="5" spans="1:11" ht="20.25" customHeight="1">
      <c r="A5" s="26">
        <v>0</v>
      </c>
      <c r="B5" s="24">
        <v>905.63599999999997</v>
      </c>
      <c r="C5" s="25">
        <v>464.31799999999998</v>
      </c>
      <c r="D5" s="25">
        <v>441.31900000000002</v>
      </c>
      <c r="E5" s="18"/>
      <c r="F5" s="26">
        <v>55</v>
      </c>
      <c r="G5" s="24">
        <v>1720.192</v>
      </c>
      <c r="H5" s="25">
        <v>861.38199999999995</v>
      </c>
      <c r="I5" s="25">
        <v>858.81</v>
      </c>
      <c r="J5" s="18"/>
      <c r="K5" s="18"/>
    </row>
    <row r="6" spans="1:11" ht="13.5" customHeight="1">
      <c r="A6" s="26">
        <v>1</v>
      </c>
      <c r="B6" s="24">
        <v>924.61599999999999</v>
      </c>
      <c r="C6" s="25">
        <v>474.03100000000001</v>
      </c>
      <c r="D6" s="25">
        <v>450.58499999999998</v>
      </c>
      <c r="E6" s="18"/>
      <c r="F6" s="26">
        <v>56</v>
      </c>
      <c r="G6" s="24">
        <v>1609.538</v>
      </c>
      <c r="H6" s="25">
        <v>805.51</v>
      </c>
      <c r="I6" s="25">
        <v>804.02800000000002</v>
      </c>
      <c r="J6" s="18"/>
      <c r="K6" s="18"/>
    </row>
    <row r="7" spans="1:11" ht="13.5" customHeight="1">
      <c r="A7" s="26">
        <v>2</v>
      </c>
      <c r="B7" s="24">
        <v>947.53800000000001</v>
      </c>
      <c r="C7" s="25">
        <v>485.76799999999997</v>
      </c>
      <c r="D7" s="25">
        <v>461.77</v>
      </c>
      <c r="E7" s="18"/>
      <c r="F7" s="26">
        <v>57</v>
      </c>
      <c r="G7" s="24">
        <v>1566.787</v>
      </c>
      <c r="H7" s="25">
        <v>782.61900000000003</v>
      </c>
      <c r="I7" s="25">
        <v>784.16800000000001</v>
      </c>
      <c r="J7" s="18"/>
      <c r="K7" s="18"/>
    </row>
    <row r="8" spans="1:11" ht="13.5" customHeight="1">
      <c r="A8" s="26">
        <v>3</v>
      </c>
      <c r="B8" s="24">
        <v>971.32799999999997</v>
      </c>
      <c r="C8" s="25">
        <v>497.952</v>
      </c>
      <c r="D8" s="25">
        <v>473.37599999999998</v>
      </c>
      <c r="E8" s="18"/>
      <c r="F8" s="26">
        <v>58</v>
      </c>
      <c r="G8" s="24">
        <v>1512.7750000000001</v>
      </c>
      <c r="H8" s="25">
        <v>754.34100000000001</v>
      </c>
      <c r="I8" s="25">
        <v>758.43399999999997</v>
      </c>
      <c r="J8" s="18"/>
      <c r="K8" s="18"/>
    </row>
    <row r="9" spans="1:11" ht="13.5" customHeight="1">
      <c r="A9" s="26">
        <v>4</v>
      </c>
      <c r="B9" s="24">
        <v>996.15300000000002</v>
      </c>
      <c r="C9" s="25">
        <v>510.649</v>
      </c>
      <c r="D9" s="25">
        <v>485.50400000000002</v>
      </c>
      <c r="E9" s="18"/>
      <c r="F9" s="26">
        <v>59</v>
      </c>
      <c r="G9" s="24">
        <v>1487.0440000000001</v>
      </c>
      <c r="H9" s="25">
        <v>740.27</v>
      </c>
      <c r="I9" s="25">
        <v>746.774</v>
      </c>
      <c r="J9" s="18"/>
      <c r="K9" s="18"/>
    </row>
    <row r="10" spans="1:11" ht="20.25" customHeight="1">
      <c r="A10" s="26">
        <v>5</v>
      </c>
      <c r="B10" s="24">
        <v>959.28499999999997</v>
      </c>
      <c r="C10" s="25">
        <v>489.673</v>
      </c>
      <c r="D10" s="25">
        <v>469.61200000000002</v>
      </c>
      <c r="E10" s="18"/>
      <c r="F10" s="26">
        <v>60</v>
      </c>
      <c r="G10" s="24">
        <v>1494.606</v>
      </c>
      <c r="H10" s="25">
        <v>741.08799999999997</v>
      </c>
      <c r="I10" s="25">
        <v>753.51700000000005</v>
      </c>
      <c r="J10" s="18"/>
      <c r="K10" s="18"/>
    </row>
    <row r="11" spans="1:11" ht="13.5" customHeight="1">
      <c r="A11" s="26">
        <v>6</v>
      </c>
      <c r="B11" s="24">
        <v>972.94799999999998</v>
      </c>
      <c r="C11" s="25">
        <v>498.07299999999998</v>
      </c>
      <c r="D11" s="25">
        <v>474.87599999999998</v>
      </c>
      <c r="E11" s="18"/>
      <c r="F11" s="26">
        <v>61</v>
      </c>
      <c r="G11" s="24">
        <v>1519.63</v>
      </c>
      <c r="H11" s="25">
        <v>752.42700000000002</v>
      </c>
      <c r="I11" s="25">
        <v>767.20299999999997</v>
      </c>
      <c r="J11" s="18"/>
      <c r="K11" s="18"/>
    </row>
    <row r="12" spans="1:11" ht="13.5" customHeight="1">
      <c r="A12" s="26">
        <v>7</v>
      </c>
      <c r="B12" s="24">
        <v>1009.825</v>
      </c>
      <c r="C12" s="25">
        <v>515.83000000000004</v>
      </c>
      <c r="D12" s="25">
        <v>493.995</v>
      </c>
      <c r="E12" s="18"/>
      <c r="F12" s="26">
        <v>62</v>
      </c>
      <c r="G12" s="24">
        <v>1475.125</v>
      </c>
      <c r="H12" s="25">
        <v>727.17600000000004</v>
      </c>
      <c r="I12" s="25">
        <v>747.94899999999996</v>
      </c>
      <c r="J12" s="18"/>
      <c r="K12" s="18"/>
    </row>
    <row r="13" spans="1:11" ht="13.5" customHeight="1">
      <c r="A13" s="26">
        <v>8</v>
      </c>
      <c r="B13" s="24">
        <v>1016.287</v>
      </c>
      <c r="C13" s="25">
        <v>519.55799999999999</v>
      </c>
      <c r="D13" s="25">
        <v>496.72899999999998</v>
      </c>
      <c r="E13" s="18"/>
      <c r="F13" s="26">
        <v>63</v>
      </c>
      <c r="G13" s="24">
        <v>1430.3610000000001</v>
      </c>
      <c r="H13" s="25">
        <v>703.66</v>
      </c>
      <c r="I13" s="25">
        <v>726.70100000000002</v>
      </c>
      <c r="J13" s="18"/>
      <c r="K13" s="18"/>
    </row>
    <row r="14" spans="1:11" ht="13.5" customHeight="1">
      <c r="A14" s="26">
        <v>9</v>
      </c>
      <c r="B14" s="24">
        <v>1044.7650000000001</v>
      </c>
      <c r="C14" s="25">
        <v>535.17600000000004</v>
      </c>
      <c r="D14" s="25">
        <v>509.589</v>
      </c>
      <c r="E14" s="18"/>
      <c r="F14" s="26">
        <v>64</v>
      </c>
      <c r="G14" s="24">
        <v>1499.317</v>
      </c>
      <c r="H14" s="25">
        <v>735.44100000000003</v>
      </c>
      <c r="I14" s="25">
        <v>763.87599999999998</v>
      </c>
      <c r="J14" s="18"/>
      <c r="K14" s="18"/>
    </row>
    <row r="15" spans="1:11" ht="20.25" customHeight="1">
      <c r="A15" s="26">
        <v>10</v>
      </c>
      <c r="B15" s="24">
        <v>1048.4459999999999</v>
      </c>
      <c r="C15" s="25">
        <v>537.46799999999996</v>
      </c>
      <c r="D15" s="25">
        <v>510.97800000000001</v>
      </c>
      <c r="E15" s="18"/>
      <c r="F15" s="26">
        <v>65</v>
      </c>
      <c r="G15" s="24">
        <v>1544.9839999999999</v>
      </c>
      <c r="H15" s="25">
        <v>756.53200000000004</v>
      </c>
      <c r="I15" s="25">
        <v>788.452</v>
      </c>
      <c r="J15" s="18"/>
      <c r="K15" s="18"/>
    </row>
    <row r="16" spans="1:11" ht="13.5" customHeight="1">
      <c r="A16" s="26">
        <v>11</v>
      </c>
      <c r="B16" s="24">
        <v>1059.7159999999999</v>
      </c>
      <c r="C16" s="25">
        <v>542.82600000000002</v>
      </c>
      <c r="D16" s="25">
        <v>516.89099999999996</v>
      </c>
      <c r="E16" s="18"/>
      <c r="F16" s="26">
        <v>66</v>
      </c>
      <c r="G16" s="24">
        <v>1539.181</v>
      </c>
      <c r="H16" s="25">
        <v>750.26400000000001</v>
      </c>
      <c r="I16" s="25">
        <v>788.91700000000003</v>
      </c>
      <c r="J16" s="18"/>
      <c r="K16" s="18"/>
    </row>
    <row r="17" spans="1:11" ht="13.5" customHeight="1">
      <c r="A17" s="26">
        <v>12</v>
      </c>
      <c r="B17" s="24">
        <v>1080.547</v>
      </c>
      <c r="C17" s="25">
        <v>553.29399999999998</v>
      </c>
      <c r="D17" s="25">
        <v>527.25300000000004</v>
      </c>
      <c r="E17" s="18"/>
      <c r="F17" s="26">
        <v>67</v>
      </c>
      <c r="G17" s="24">
        <v>1629.7650000000001</v>
      </c>
      <c r="H17" s="25">
        <v>789.48500000000001</v>
      </c>
      <c r="I17" s="25">
        <v>840.28</v>
      </c>
      <c r="J17" s="18"/>
      <c r="K17" s="18"/>
    </row>
    <row r="18" spans="1:11" ht="13.5" customHeight="1">
      <c r="A18" s="26">
        <v>13</v>
      </c>
      <c r="B18" s="24">
        <v>1072.808</v>
      </c>
      <c r="C18" s="25">
        <v>549.58900000000006</v>
      </c>
      <c r="D18" s="25">
        <v>523.22</v>
      </c>
      <c r="E18" s="18"/>
      <c r="F18" s="26">
        <v>68</v>
      </c>
      <c r="G18" s="24">
        <v>1717.0650000000001</v>
      </c>
      <c r="H18" s="25">
        <v>827.99900000000002</v>
      </c>
      <c r="I18" s="25">
        <v>889.06600000000003</v>
      </c>
      <c r="J18" s="18"/>
      <c r="K18" s="18"/>
    </row>
    <row r="19" spans="1:11" ht="13.5" customHeight="1">
      <c r="A19" s="26">
        <v>14</v>
      </c>
      <c r="B19" s="24">
        <v>1065.058</v>
      </c>
      <c r="C19" s="25">
        <v>544.93600000000004</v>
      </c>
      <c r="D19" s="25">
        <v>520.12199999999996</v>
      </c>
      <c r="E19" s="18"/>
      <c r="F19" s="26">
        <v>69</v>
      </c>
      <c r="G19" s="24">
        <v>1808.223</v>
      </c>
      <c r="H19" s="25">
        <v>868.69200000000001</v>
      </c>
      <c r="I19" s="25">
        <v>939.53099999999995</v>
      </c>
      <c r="J19" s="18"/>
      <c r="K19" s="18"/>
    </row>
    <row r="20" spans="1:11" ht="20.25" customHeight="1">
      <c r="A20" s="26">
        <v>15</v>
      </c>
      <c r="B20" s="24">
        <v>1066.9369999999999</v>
      </c>
      <c r="C20" s="25">
        <v>546.20699999999999</v>
      </c>
      <c r="D20" s="25">
        <v>520.73</v>
      </c>
      <c r="E20" s="18"/>
      <c r="F20" s="26">
        <v>70</v>
      </c>
      <c r="G20" s="24">
        <v>1929.7429999999999</v>
      </c>
      <c r="H20" s="25">
        <v>921.46100000000001</v>
      </c>
      <c r="I20" s="25">
        <v>1008.282</v>
      </c>
      <c r="J20" s="18"/>
      <c r="K20" s="18"/>
    </row>
    <row r="21" spans="1:11" ht="13.5" customHeight="1">
      <c r="A21" s="26">
        <v>16</v>
      </c>
      <c r="B21" s="24">
        <v>1105.308</v>
      </c>
      <c r="C21" s="25">
        <v>565.20000000000005</v>
      </c>
      <c r="D21" s="25">
        <v>540.10799999999995</v>
      </c>
      <c r="E21" s="18"/>
      <c r="F21" s="26">
        <v>71</v>
      </c>
      <c r="G21" s="24">
        <v>2099.39</v>
      </c>
      <c r="H21" s="25">
        <v>997.16200000000003</v>
      </c>
      <c r="I21" s="25">
        <v>1102.2280000000001</v>
      </c>
      <c r="J21" s="18"/>
      <c r="K21" s="18"/>
    </row>
    <row r="22" spans="1:11" ht="13.5" customHeight="1">
      <c r="A22" s="26">
        <v>17</v>
      </c>
      <c r="B22" s="24">
        <v>1126.604</v>
      </c>
      <c r="C22" s="25">
        <v>577.21199999999999</v>
      </c>
      <c r="D22" s="25">
        <v>549.39099999999996</v>
      </c>
      <c r="E22" s="18"/>
      <c r="F22" s="26">
        <v>72</v>
      </c>
      <c r="G22" s="24">
        <v>2063.85</v>
      </c>
      <c r="H22" s="25">
        <v>974.10599999999999</v>
      </c>
      <c r="I22" s="25">
        <v>1089.7439999999999</v>
      </c>
      <c r="J22" s="18"/>
      <c r="K22" s="18"/>
    </row>
    <row r="23" spans="1:11" ht="13.5" customHeight="1">
      <c r="A23" s="26">
        <v>18</v>
      </c>
      <c r="B23" s="24">
        <v>1163.1759999999999</v>
      </c>
      <c r="C23" s="25">
        <v>595.69500000000005</v>
      </c>
      <c r="D23" s="25">
        <v>567.48099999999999</v>
      </c>
      <c r="E23" s="18"/>
      <c r="F23" s="26">
        <v>73</v>
      </c>
      <c r="G23" s="24">
        <v>1940.5709999999999</v>
      </c>
      <c r="H23" s="25">
        <v>912.45899999999995</v>
      </c>
      <c r="I23" s="25">
        <v>1028.1120000000001</v>
      </c>
      <c r="J23" s="18"/>
      <c r="K23" s="18"/>
    </row>
    <row r="24" spans="1:11" ht="13.5" customHeight="1">
      <c r="A24" s="26">
        <v>19</v>
      </c>
      <c r="B24" s="24">
        <v>1183.4380000000001</v>
      </c>
      <c r="C24" s="25">
        <v>606.01599999999996</v>
      </c>
      <c r="D24" s="25">
        <v>577.42200000000003</v>
      </c>
      <c r="E24" s="18"/>
      <c r="F24" s="26">
        <v>74</v>
      </c>
      <c r="G24" s="24">
        <v>1199.306</v>
      </c>
      <c r="H24" s="25">
        <v>556.60900000000004</v>
      </c>
      <c r="I24" s="25">
        <v>642.697</v>
      </c>
      <c r="J24" s="18"/>
      <c r="K24" s="18"/>
    </row>
    <row r="25" spans="1:11" ht="20.25" customHeight="1">
      <c r="A25" s="26">
        <v>20</v>
      </c>
      <c r="B25" s="24">
        <v>1215.78</v>
      </c>
      <c r="C25" s="25">
        <v>624.423</v>
      </c>
      <c r="D25" s="25">
        <v>591.35699999999997</v>
      </c>
      <c r="E25" s="18"/>
      <c r="F25" s="26">
        <v>75</v>
      </c>
      <c r="G25" s="24">
        <v>1271.4269999999999</v>
      </c>
      <c r="H25" s="25">
        <v>580.96600000000001</v>
      </c>
      <c r="I25" s="25">
        <v>690.46100000000001</v>
      </c>
      <c r="J25" s="18"/>
      <c r="K25" s="18"/>
    </row>
    <row r="26" spans="1:11" ht="13.5" customHeight="1">
      <c r="A26" s="26">
        <v>21</v>
      </c>
      <c r="B26" s="24">
        <v>1221.92</v>
      </c>
      <c r="C26" s="25">
        <v>626.43499999999995</v>
      </c>
      <c r="D26" s="25">
        <v>595.48400000000004</v>
      </c>
      <c r="E26" s="18"/>
      <c r="F26" s="26">
        <v>76</v>
      </c>
      <c r="G26" s="24">
        <v>1526.5630000000001</v>
      </c>
      <c r="H26" s="25">
        <v>690.64200000000005</v>
      </c>
      <c r="I26" s="25">
        <v>835.92</v>
      </c>
      <c r="J26" s="18"/>
      <c r="K26" s="18"/>
    </row>
    <row r="27" spans="1:11" ht="13.5" customHeight="1">
      <c r="A27" s="26">
        <v>22</v>
      </c>
      <c r="B27" s="24">
        <v>1243.6400000000001</v>
      </c>
      <c r="C27" s="25">
        <v>637.95799999999997</v>
      </c>
      <c r="D27" s="25">
        <v>605.68200000000002</v>
      </c>
      <c r="E27" s="18"/>
      <c r="F27" s="26">
        <v>77</v>
      </c>
      <c r="G27" s="24">
        <v>1454.021</v>
      </c>
      <c r="H27" s="25">
        <v>652.20500000000004</v>
      </c>
      <c r="I27" s="25">
        <v>801.81600000000003</v>
      </c>
      <c r="J27" s="18"/>
      <c r="K27" s="18"/>
    </row>
    <row r="28" spans="1:11" ht="13.5" customHeight="1">
      <c r="A28" s="26">
        <v>23</v>
      </c>
      <c r="B28" s="24">
        <v>1244.117</v>
      </c>
      <c r="C28" s="25">
        <v>637.10500000000002</v>
      </c>
      <c r="D28" s="25">
        <v>607.01199999999994</v>
      </c>
      <c r="E28" s="18"/>
      <c r="F28" s="26">
        <v>78</v>
      </c>
      <c r="G28" s="24">
        <v>1466.26</v>
      </c>
      <c r="H28" s="25">
        <v>649.78700000000003</v>
      </c>
      <c r="I28" s="25">
        <v>816.47199999999998</v>
      </c>
      <c r="J28" s="18"/>
      <c r="K28" s="18"/>
    </row>
    <row r="29" spans="1:11" ht="13.5" customHeight="1">
      <c r="A29" s="26">
        <v>24</v>
      </c>
      <c r="B29" s="24">
        <v>1240.492</v>
      </c>
      <c r="C29" s="25">
        <v>637.19899999999996</v>
      </c>
      <c r="D29" s="25">
        <v>603.29200000000003</v>
      </c>
      <c r="E29" s="18"/>
      <c r="F29" s="26">
        <v>79</v>
      </c>
      <c r="G29" s="24">
        <v>1393.116</v>
      </c>
      <c r="H29" s="25">
        <v>610.18100000000004</v>
      </c>
      <c r="I29" s="25">
        <v>782.93499999999995</v>
      </c>
      <c r="J29" s="18"/>
      <c r="K29" s="18"/>
    </row>
    <row r="30" spans="1:11" ht="20.25" customHeight="1">
      <c r="A30" s="26">
        <v>25</v>
      </c>
      <c r="B30" s="24">
        <v>1256.277</v>
      </c>
      <c r="C30" s="25">
        <v>645.16</v>
      </c>
      <c r="D30" s="25">
        <v>611.11800000000005</v>
      </c>
      <c r="E30" s="18"/>
      <c r="F30" s="26">
        <v>80</v>
      </c>
      <c r="G30" s="24">
        <v>1232.519</v>
      </c>
      <c r="H30" s="25">
        <v>531.28200000000004</v>
      </c>
      <c r="I30" s="25">
        <v>701.23699999999997</v>
      </c>
      <c r="J30" s="18"/>
      <c r="K30" s="18"/>
    </row>
    <row r="31" spans="1:11" ht="13.5" customHeight="1">
      <c r="A31" s="26">
        <v>26</v>
      </c>
      <c r="B31" s="24">
        <v>1245.569</v>
      </c>
      <c r="C31" s="25">
        <v>640.28899999999999</v>
      </c>
      <c r="D31" s="25">
        <v>605.28</v>
      </c>
      <c r="E31" s="18"/>
      <c r="F31" s="26">
        <v>81</v>
      </c>
      <c r="G31" s="24">
        <v>1040.3050000000001</v>
      </c>
      <c r="H31" s="25">
        <v>440.74299999999999</v>
      </c>
      <c r="I31" s="25">
        <v>599.56200000000001</v>
      </c>
      <c r="J31" s="18"/>
      <c r="K31" s="18"/>
    </row>
    <row r="32" spans="1:11" ht="13.5" customHeight="1">
      <c r="A32" s="26">
        <v>27</v>
      </c>
      <c r="B32" s="24">
        <v>1217.617</v>
      </c>
      <c r="C32" s="25">
        <v>625.59799999999996</v>
      </c>
      <c r="D32" s="25">
        <v>592.01900000000001</v>
      </c>
      <c r="E32" s="18"/>
      <c r="F32" s="26">
        <v>82</v>
      </c>
      <c r="G32" s="24">
        <v>1071.2529999999999</v>
      </c>
      <c r="H32" s="25">
        <v>442.84199999999998</v>
      </c>
      <c r="I32" s="25">
        <v>628.41200000000003</v>
      </c>
      <c r="J32" s="18"/>
      <c r="K32" s="18"/>
    </row>
    <row r="33" spans="1:11" ht="13.5" customHeight="1">
      <c r="A33" s="26">
        <v>28</v>
      </c>
      <c r="B33" s="24">
        <v>1230.7</v>
      </c>
      <c r="C33" s="25">
        <v>632.029</v>
      </c>
      <c r="D33" s="25">
        <v>598.67100000000005</v>
      </c>
      <c r="E33" s="18"/>
      <c r="F33" s="26">
        <v>83</v>
      </c>
      <c r="G33" s="24">
        <v>1054.6479999999999</v>
      </c>
      <c r="H33" s="25">
        <v>426.52300000000002</v>
      </c>
      <c r="I33" s="25">
        <v>628.125</v>
      </c>
      <c r="J33" s="18"/>
      <c r="K33" s="18"/>
    </row>
    <row r="34" spans="1:11" ht="13.5" customHeight="1">
      <c r="A34" s="26">
        <v>29</v>
      </c>
      <c r="B34" s="24">
        <v>1223.4649999999999</v>
      </c>
      <c r="C34" s="25">
        <v>627.08900000000006</v>
      </c>
      <c r="D34" s="25">
        <v>596.37599999999998</v>
      </c>
      <c r="E34" s="18"/>
      <c r="F34" s="26">
        <v>84</v>
      </c>
      <c r="G34" s="24">
        <v>1006.681</v>
      </c>
      <c r="H34" s="25">
        <v>396.423</v>
      </c>
      <c r="I34" s="25">
        <v>610.25800000000004</v>
      </c>
      <c r="J34" s="18"/>
      <c r="K34" s="18"/>
    </row>
    <row r="35" spans="1:11" ht="20.25" customHeight="1">
      <c r="A35" s="26">
        <v>30</v>
      </c>
      <c r="B35" s="24">
        <v>1243.242</v>
      </c>
      <c r="C35" s="25">
        <v>635.50800000000004</v>
      </c>
      <c r="D35" s="25">
        <v>607.73400000000004</v>
      </c>
      <c r="E35" s="18"/>
      <c r="F35" s="26">
        <v>85</v>
      </c>
      <c r="G35" s="24">
        <v>909.98099999999999</v>
      </c>
      <c r="H35" s="25">
        <v>346.05799999999999</v>
      </c>
      <c r="I35" s="25">
        <v>563.923</v>
      </c>
      <c r="J35" s="18"/>
      <c r="K35" s="18"/>
    </row>
    <row r="36" spans="1:11" ht="13.5" customHeight="1">
      <c r="A36" s="26">
        <v>31</v>
      </c>
      <c r="B36" s="24">
        <v>1270.4749999999999</v>
      </c>
      <c r="C36" s="25">
        <v>648.93299999999999</v>
      </c>
      <c r="D36" s="25">
        <v>621.54200000000003</v>
      </c>
      <c r="E36" s="18"/>
      <c r="F36" s="26">
        <v>86</v>
      </c>
      <c r="G36" s="24">
        <v>809.04899999999998</v>
      </c>
      <c r="H36" s="25">
        <v>296.57</v>
      </c>
      <c r="I36" s="25">
        <v>512.47799999999995</v>
      </c>
      <c r="J36" s="18"/>
      <c r="K36" s="18"/>
    </row>
    <row r="37" spans="1:11" ht="13.5" customHeight="1">
      <c r="A37" s="26">
        <v>32</v>
      </c>
      <c r="B37" s="24">
        <v>1310.3109999999999</v>
      </c>
      <c r="C37" s="25">
        <v>669.38800000000003</v>
      </c>
      <c r="D37" s="25">
        <v>640.923</v>
      </c>
      <c r="E37" s="18"/>
      <c r="F37" s="26">
        <v>87</v>
      </c>
      <c r="G37" s="24">
        <v>754.17100000000005</v>
      </c>
      <c r="H37" s="25">
        <v>265.154</v>
      </c>
      <c r="I37" s="25">
        <v>489.017</v>
      </c>
      <c r="J37" s="18"/>
      <c r="K37" s="18"/>
    </row>
    <row r="38" spans="1:11" ht="13.5" customHeight="1">
      <c r="A38" s="26">
        <v>33</v>
      </c>
      <c r="B38" s="24">
        <v>1345.31</v>
      </c>
      <c r="C38" s="25">
        <v>685.529</v>
      </c>
      <c r="D38" s="25">
        <v>659.78099999999995</v>
      </c>
      <c r="E38" s="18"/>
      <c r="F38" s="26">
        <v>88</v>
      </c>
      <c r="G38" s="24">
        <v>675.09699999999998</v>
      </c>
      <c r="H38" s="25">
        <v>228.74799999999999</v>
      </c>
      <c r="I38" s="25">
        <v>446.34800000000001</v>
      </c>
      <c r="J38" s="18"/>
      <c r="K38" s="18"/>
    </row>
    <row r="39" spans="1:11" ht="13.5" customHeight="1">
      <c r="A39" s="26">
        <v>34</v>
      </c>
      <c r="B39" s="24">
        <v>1368.492</v>
      </c>
      <c r="C39" s="25">
        <v>697.476</v>
      </c>
      <c r="D39" s="25">
        <v>671.01599999999996</v>
      </c>
      <c r="E39" s="18"/>
      <c r="F39" s="26">
        <v>89</v>
      </c>
      <c r="G39" s="24">
        <v>591.58900000000006</v>
      </c>
      <c r="H39" s="25">
        <v>190.74799999999999</v>
      </c>
      <c r="I39" s="25">
        <v>400.84100000000001</v>
      </c>
      <c r="J39" s="18"/>
      <c r="K39" s="18"/>
    </row>
    <row r="40" spans="1:11" ht="20.25" customHeight="1">
      <c r="A40" s="26">
        <v>35</v>
      </c>
      <c r="B40" s="24">
        <v>1421.778</v>
      </c>
      <c r="C40" s="25">
        <v>721.44600000000003</v>
      </c>
      <c r="D40" s="25">
        <v>700.33299999999997</v>
      </c>
      <c r="E40" s="18"/>
      <c r="F40" s="26">
        <v>90</v>
      </c>
      <c r="G40" s="24">
        <v>500.39</v>
      </c>
      <c r="H40" s="25">
        <v>153.363</v>
      </c>
      <c r="I40" s="25">
        <v>347.02699999999999</v>
      </c>
      <c r="J40" s="18"/>
      <c r="K40" s="18"/>
    </row>
    <row r="41" spans="1:11" ht="13.5" customHeight="1">
      <c r="A41" s="26">
        <v>36</v>
      </c>
      <c r="B41" s="24">
        <v>1467.2070000000001</v>
      </c>
      <c r="C41" s="25">
        <v>743.32</v>
      </c>
      <c r="D41" s="25">
        <v>723.88699999999994</v>
      </c>
      <c r="E41" s="18"/>
      <c r="F41" s="26">
        <v>91</v>
      </c>
      <c r="G41" s="24">
        <v>431.82799999999997</v>
      </c>
      <c r="H41" s="25">
        <v>124.655</v>
      </c>
      <c r="I41" s="25">
        <v>307.17399999999998</v>
      </c>
      <c r="J41" s="18"/>
      <c r="K41" s="18"/>
    </row>
    <row r="42" spans="1:11" ht="13.5" customHeight="1">
      <c r="A42" s="26">
        <v>37</v>
      </c>
      <c r="B42" s="24">
        <v>1488.6379999999999</v>
      </c>
      <c r="C42" s="25">
        <v>754.33799999999997</v>
      </c>
      <c r="D42" s="25">
        <v>734.30100000000004</v>
      </c>
      <c r="E42" s="18"/>
      <c r="F42" s="26">
        <v>92</v>
      </c>
      <c r="G42" s="24">
        <v>363.49799999999999</v>
      </c>
      <c r="H42" s="25">
        <v>99.498000000000005</v>
      </c>
      <c r="I42" s="25">
        <v>264</v>
      </c>
      <c r="J42" s="18"/>
      <c r="K42" s="18"/>
    </row>
    <row r="43" spans="1:11" ht="13.5" customHeight="1">
      <c r="A43" s="26">
        <v>38</v>
      </c>
      <c r="B43" s="24">
        <v>1490.556</v>
      </c>
      <c r="C43" s="25">
        <v>753.83799999999997</v>
      </c>
      <c r="D43" s="25">
        <v>736.71699999999998</v>
      </c>
      <c r="E43" s="18"/>
      <c r="F43" s="26">
        <v>93</v>
      </c>
      <c r="G43" s="24">
        <v>299.20999999999998</v>
      </c>
      <c r="H43" s="25">
        <v>77.097999999999999</v>
      </c>
      <c r="I43" s="25">
        <v>222.11099999999999</v>
      </c>
      <c r="J43" s="18"/>
      <c r="K43" s="18"/>
    </row>
    <row r="44" spans="1:11" ht="13.5" customHeight="1">
      <c r="A44" s="26">
        <v>39</v>
      </c>
      <c r="B44" s="24">
        <v>1506.8209999999999</v>
      </c>
      <c r="C44" s="25">
        <v>763.05</v>
      </c>
      <c r="D44" s="25">
        <v>743.77099999999996</v>
      </c>
      <c r="E44" s="18"/>
      <c r="F44" s="26">
        <v>94</v>
      </c>
      <c r="G44" s="24">
        <v>243.51499999999999</v>
      </c>
      <c r="H44" s="25">
        <v>58.168999999999997</v>
      </c>
      <c r="I44" s="25">
        <v>185.346</v>
      </c>
      <c r="J44" s="18"/>
      <c r="K44" s="18"/>
    </row>
    <row r="45" spans="1:11" ht="20.25" customHeight="1">
      <c r="A45" s="26">
        <v>40</v>
      </c>
      <c r="B45" s="24">
        <v>1571.7239999999999</v>
      </c>
      <c r="C45" s="25">
        <v>795.28399999999999</v>
      </c>
      <c r="D45" s="25">
        <v>776.44</v>
      </c>
      <c r="E45" s="18"/>
      <c r="F45" s="26">
        <v>95</v>
      </c>
      <c r="G45" s="24">
        <v>186.34899999999999</v>
      </c>
      <c r="H45" s="25">
        <v>40.387</v>
      </c>
      <c r="I45" s="25">
        <v>145.96199999999999</v>
      </c>
      <c r="J45" s="18"/>
      <c r="K45" s="18"/>
    </row>
    <row r="46" spans="1:11" ht="13.5" customHeight="1">
      <c r="A46" s="26">
        <v>41</v>
      </c>
      <c r="B46" s="24">
        <v>1612.8050000000001</v>
      </c>
      <c r="C46" s="25">
        <v>816.62400000000002</v>
      </c>
      <c r="D46" s="25">
        <v>796.18200000000002</v>
      </c>
      <c r="E46" s="18"/>
      <c r="F46" s="26">
        <v>96</v>
      </c>
      <c r="G46" s="24">
        <v>136.27000000000001</v>
      </c>
      <c r="H46" s="25">
        <v>26.698</v>
      </c>
      <c r="I46" s="25">
        <v>109.572</v>
      </c>
      <c r="J46" s="18"/>
      <c r="K46" s="18"/>
    </row>
    <row r="47" spans="1:11" ht="13.5" customHeight="1">
      <c r="A47" s="26">
        <v>42</v>
      </c>
      <c r="B47" s="24">
        <v>1675.8240000000001</v>
      </c>
      <c r="C47" s="25">
        <v>847.79399999999998</v>
      </c>
      <c r="D47" s="25">
        <v>828.03099999999995</v>
      </c>
      <c r="E47" s="18"/>
      <c r="F47" s="26">
        <v>97</v>
      </c>
      <c r="G47" s="24">
        <v>100.794</v>
      </c>
      <c r="H47" s="25">
        <v>17.091999999999999</v>
      </c>
      <c r="I47" s="25">
        <v>83.703000000000003</v>
      </c>
      <c r="J47" s="18"/>
      <c r="K47" s="18"/>
    </row>
    <row r="48" spans="1:11" ht="13.5" customHeight="1">
      <c r="A48" s="26">
        <v>43</v>
      </c>
      <c r="B48" s="24">
        <v>1719.8389999999999</v>
      </c>
      <c r="C48" s="25">
        <v>870.51599999999996</v>
      </c>
      <c r="D48" s="25">
        <v>849.32399999999996</v>
      </c>
      <c r="E48" s="18"/>
      <c r="F48" s="26">
        <v>98</v>
      </c>
      <c r="G48" s="24">
        <v>69.63</v>
      </c>
      <c r="H48" s="25">
        <v>10.7</v>
      </c>
      <c r="I48" s="25">
        <v>58.93</v>
      </c>
      <c r="J48" s="18"/>
      <c r="K48" s="18"/>
    </row>
    <row r="49" spans="1:11" ht="13.5" customHeight="1">
      <c r="A49" s="26">
        <v>44</v>
      </c>
      <c r="B49" s="24">
        <v>1801.998</v>
      </c>
      <c r="C49" s="25">
        <v>911.87099999999998</v>
      </c>
      <c r="D49" s="25">
        <v>890.12699999999995</v>
      </c>
      <c r="E49" s="18"/>
      <c r="F49" s="26">
        <v>99</v>
      </c>
      <c r="G49" s="24">
        <v>48.021999999999998</v>
      </c>
      <c r="H49" s="25">
        <v>6.8460000000000001</v>
      </c>
      <c r="I49" s="25">
        <v>41.177</v>
      </c>
      <c r="J49" s="18"/>
      <c r="K49" s="18"/>
    </row>
    <row r="50" spans="1:11" ht="20.25" customHeight="1">
      <c r="A50" s="26">
        <v>45</v>
      </c>
      <c r="B50" s="24">
        <v>1880.5039999999999</v>
      </c>
      <c r="C50" s="25">
        <v>951.09699999999998</v>
      </c>
      <c r="D50" s="25">
        <v>929.40700000000004</v>
      </c>
      <c r="E50" s="18"/>
      <c r="F50" s="26">
        <v>100</v>
      </c>
      <c r="G50" s="24">
        <v>34.648000000000003</v>
      </c>
      <c r="H50" s="25">
        <v>4.59</v>
      </c>
      <c r="I50" s="25">
        <v>30.058</v>
      </c>
      <c r="J50" s="18"/>
      <c r="K50" s="18"/>
    </row>
    <row r="51" spans="1:11" ht="13.5" customHeight="1">
      <c r="A51" s="26">
        <v>46</v>
      </c>
      <c r="B51" s="24">
        <v>1983.7760000000001</v>
      </c>
      <c r="C51" s="25">
        <v>1004.515</v>
      </c>
      <c r="D51" s="25">
        <v>979.26099999999997</v>
      </c>
      <c r="E51" s="18"/>
      <c r="F51" s="26">
        <v>101</v>
      </c>
      <c r="G51" s="24">
        <v>18.603999999999999</v>
      </c>
      <c r="H51" s="25">
        <v>2.343</v>
      </c>
      <c r="I51" s="25">
        <v>16.262</v>
      </c>
      <c r="J51" s="18"/>
      <c r="K51" s="18"/>
    </row>
    <row r="52" spans="1:11" ht="13.5" customHeight="1">
      <c r="A52" s="26">
        <v>47</v>
      </c>
      <c r="B52" s="24">
        <v>2017.1859999999999</v>
      </c>
      <c r="C52" s="25">
        <v>1017.6079999999999</v>
      </c>
      <c r="D52" s="25">
        <v>999.57799999999997</v>
      </c>
      <c r="E52" s="18"/>
      <c r="F52" s="26">
        <v>102</v>
      </c>
      <c r="G52" s="24">
        <v>12.423</v>
      </c>
      <c r="H52" s="25">
        <v>1.466</v>
      </c>
      <c r="I52" s="25">
        <v>10.957000000000001</v>
      </c>
      <c r="J52" s="18"/>
      <c r="K52" s="18"/>
    </row>
    <row r="53" spans="1:11" ht="13.5" customHeight="1">
      <c r="A53" s="26">
        <v>48</v>
      </c>
      <c r="B53" s="24">
        <v>1979.3420000000001</v>
      </c>
      <c r="C53" s="25">
        <v>1000.369</v>
      </c>
      <c r="D53" s="25">
        <v>978.97400000000005</v>
      </c>
      <c r="E53" s="18"/>
      <c r="F53" s="26">
        <v>103</v>
      </c>
      <c r="G53" s="24">
        <v>7.7549999999999999</v>
      </c>
      <c r="H53" s="25">
        <v>0.86099999999999999</v>
      </c>
      <c r="I53" s="25">
        <v>6.8940000000000001</v>
      </c>
      <c r="J53" s="18"/>
      <c r="K53" s="18"/>
    </row>
    <row r="54" spans="1:11" ht="13.5" customHeight="1">
      <c r="A54" s="26">
        <v>49</v>
      </c>
      <c r="B54" s="24">
        <v>1925.28</v>
      </c>
      <c r="C54" s="25">
        <v>970.97699999999998</v>
      </c>
      <c r="D54" s="25">
        <v>954.303</v>
      </c>
      <c r="E54" s="18"/>
      <c r="F54" s="26">
        <v>104</v>
      </c>
      <c r="G54" s="24">
        <v>4.7480000000000002</v>
      </c>
      <c r="H54" s="25">
        <v>0.501</v>
      </c>
      <c r="I54" s="25">
        <v>4.2469999999999999</v>
      </c>
      <c r="J54" s="18"/>
      <c r="K54" s="18"/>
    </row>
    <row r="55" spans="1:11" ht="20.25" customHeight="1">
      <c r="A55" s="26">
        <v>50</v>
      </c>
      <c r="B55" s="24">
        <v>1865.819</v>
      </c>
      <c r="C55" s="25">
        <v>940.61800000000005</v>
      </c>
      <c r="D55" s="25">
        <v>925.2</v>
      </c>
      <c r="E55" s="18"/>
      <c r="F55" s="23" t="s">
        <v>127</v>
      </c>
      <c r="G55" s="24">
        <v>5.5339999999999998</v>
      </c>
      <c r="H55" s="25">
        <v>0.55900000000000005</v>
      </c>
      <c r="I55" s="25">
        <v>4.9749999999999996</v>
      </c>
      <c r="J55" s="18"/>
      <c r="K55" s="18"/>
    </row>
    <row r="56" spans="1:11" ht="13.5" customHeight="1">
      <c r="A56" s="26">
        <v>51</v>
      </c>
      <c r="B56" s="24">
        <v>1835.2570000000001</v>
      </c>
      <c r="C56" s="25">
        <v>923.51700000000005</v>
      </c>
      <c r="D56" s="25">
        <v>911.74</v>
      </c>
      <c r="E56" s="18"/>
      <c r="F56" s="26"/>
      <c r="G56" s="24"/>
      <c r="H56" s="25"/>
      <c r="I56" s="25"/>
      <c r="J56" s="18"/>
      <c r="K56" s="18"/>
    </row>
    <row r="57" spans="1:11" ht="13.5" customHeight="1">
      <c r="A57" s="26">
        <v>52</v>
      </c>
      <c r="B57" s="24">
        <v>1792.8050000000001</v>
      </c>
      <c r="C57" s="25">
        <v>901.226</v>
      </c>
      <c r="D57" s="25">
        <v>891.57899999999995</v>
      </c>
      <c r="E57" s="18"/>
      <c r="F57" s="26"/>
      <c r="G57" s="24"/>
      <c r="H57" s="25"/>
      <c r="I57" s="25"/>
      <c r="J57" s="18"/>
      <c r="K57" s="18"/>
    </row>
    <row r="58" spans="1:11" ht="13.5" customHeight="1">
      <c r="A58" s="26">
        <v>53</v>
      </c>
      <c r="B58" s="24">
        <v>1787.4369999999999</v>
      </c>
      <c r="C58" s="25">
        <v>898.43799999999999</v>
      </c>
      <c r="D58" s="25">
        <v>888.99900000000002</v>
      </c>
      <c r="E58" s="18"/>
      <c r="F58" s="26"/>
      <c r="G58" s="24"/>
      <c r="H58" s="25"/>
      <c r="I58" s="25"/>
      <c r="J58" s="18"/>
      <c r="K58" s="18"/>
    </row>
    <row r="59" spans="1:11" ht="13.5" customHeight="1">
      <c r="A59" s="27">
        <v>54</v>
      </c>
      <c r="B59" s="28">
        <v>1395.0640000000001</v>
      </c>
      <c r="C59" s="29">
        <v>698.24300000000005</v>
      </c>
      <c r="D59" s="29">
        <v>696.82100000000003</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2165</v>
      </c>
    </row>
    <row r="2" spans="1:11" ht="13.5" customHeight="1">
      <c r="A2" s="18" t="s">
        <v>2166</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124836.189</v>
      </c>
      <c r="C4" s="25">
        <v>60640.156999999999</v>
      </c>
      <c r="D4" s="25">
        <v>64196.033000000003</v>
      </c>
      <c r="E4" s="18"/>
      <c r="F4" s="18"/>
      <c r="G4" s="24"/>
      <c r="H4" s="25"/>
      <c r="I4" s="25"/>
      <c r="J4" s="18"/>
      <c r="K4" s="18"/>
    </row>
    <row r="5" spans="1:11" ht="20.25" customHeight="1">
      <c r="A5" s="26">
        <v>0</v>
      </c>
      <c r="B5" s="24">
        <v>888.70699999999999</v>
      </c>
      <c r="C5" s="25">
        <v>455.63900000000001</v>
      </c>
      <c r="D5" s="25">
        <v>433.06799999999998</v>
      </c>
      <c r="E5" s="18"/>
      <c r="F5" s="26">
        <v>55</v>
      </c>
      <c r="G5" s="24">
        <v>1390.729</v>
      </c>
      <c r="H5" s="25">
        <v>695.37</v>
      </c>
      <c r="I5" s="25">
        <v>695.35900000000004</v>
      </c>
      <c r="J5" s="18"/>
      <c r="K5" s="18"/>
    </row>
    <row r="6" spans="1:11" ht="13.5" customHeight="1">
      <c r="A6" s="26">
        <v>1</v>
      </c>
      <c r="B6" s="24">
        <v>905.15</v>
      </c>
      <c r="C6" s="25">
        <v>464.05099999999999</v>
      </c>
      <c r="D6" s="25">
        <v>441.09899999999999</v>
      </c>
      <c r="E6" s="18"/>
      <c r="F6" s="26">
        <v>56</v>
      </c>
      <c r="G6" s="24">
        <v>1714.472</v>
      </c>
      <c r="H6" s="25">
        <v>857.55700000000002</v>
      </c>
      <c r="I6" s="25">
        <v>856.91499999999996</v>
      </c>
      <c r="J6" s="18"/>
      <c r="K6" s="18"/>
    </row>
    <row r="7" spans="1:11" ht="13.5" customHeight="1">
      <c r="A7" s="26">
        <v>2</v>
      </c>
      <c r="B7" s="24">
        <v>924.255</v>
      </c>
      <c r="C7" s="25">
        <v>473.83199999999999</v>
      </c>
      <c r="D7" s="25">
        <v>450.423</v>
      </c>
      <c r="E7" s="18"/>
      <c r="F7" s="26">
        <v>57</v>
      </c>
      <c r="G7" s="24">
        <v>1603.771</v>
      </c>
      <c r="H7" s="25">
        <v>801.62699999999995</v>
      </c>
      <c r="I7" s="25">
        <v>802.14400000000001</v>
      </c>
      <c r="J7" s="18"/>
      <c r="K7" s="18"/>
    </row>
    <row r="8" spans="1:11" ht="13.5" customHeight="1">
      <c r="A8" s="26">
        <v>3</v>
      </c>
      <c r="B8" s="24">
        <v>947.31899999999996</v>
      </c>
      <c r="C8" s="25">
        <v>485.64299999999997</v>
      </c>
      <c r="D8" s="25">
        <v>461.67599999999999</v>
      </c>
      <c r="E8" s="18"/>
      <c r="F8" s="26">
        <v>58</v>
      </c>
      <c r="G8" s="24">
        <v>1560.7139999999999</v>
      </c>
      <c r="H8" s="25">
        <v>778.51099999999997</v>
      </c>
      <c r="I8" s="25">
        <v>782.20399999999995</v>
      </c>
      <c r="J8" s="18"/>
      <c r="K8" s="18"/>
    </row>
    <row r="9" spans="1:11" ht="13.5" customHeight="1">
      <c r="A9" s="26">
        <v>4</v>
      </c>
      <c r="B9" s="24">
        <v>971.18200000000002</v>
      </c>
      <c r="C9" s="25">
        <v>497.85500000000002</v>
      </c>
      <c r="D9" s="25">
        <v>473.327</v>
      </c>
      <c r="E9" s="18"/>
      <c r="F9" s="26">
        <v>59</v>
      </c>
      <c r="G9" s="24">
        <v>1506.384</v>
      </c>
      <c r="H9" s="25">
        <v>749.99699999999996</v>
      </c>
      <c r="I9" s="25">
        <v>756.38699999999994</v>
      </c>
      <c r="J9" s="18"/>
      <c r="K9" s="18"/>
    </row>
    <row r="10" spans="1:11" ht="20.25" customHeight="1">
      <c r="A10" s="26">
        <v>5</v>
      </c>
      <c r="B10" s="24">
        <v>996.048</v>
      </c>
      <c r="C10" s="25">
        <v>510.55599999999998</v>
      </c>
      <c r="D10" s="25">
        <v>485.49200000000002</v>
      </c>
      <c r="E10" s="18"/>
      <c r="F10" s="26">
        <v>60</v>
      </c>
      <c r="G10" s="24">
        <v>1480.1659999999999</v>
      </c>
      <c r="H10" s="25">
        <v>735.57299999999998</v>
      </c>
      <c r="I10" s="25">
        <v>744.59299999999996</v>
      </c>
      <c r="J10" s="18"/>
      <c r="K10" s="18"/>
    </row>
    <row r="11" spans="1:11" ht="13.5" customHeight="1">
      <c r="A11" s="26">
        <v>6</v>
      </c>
      <c r="B11" s="24">
        <v>959.23500000000001</v>
      </c>
      <c r="C11" s="25">
        <v>489.59500000000003</v>
      </c>
      <c r="D11" s="25">
        <v>469.64</v>
      </c>
      <c r="E11" s="18"/>
      <c r="F11" s="26">
        <v>61</v>
      </c>
      <c r="G11" s="24">
        <v>1487.0619999999999</v>
      </c>
      <c r="H11" s="25">
        <v>735.92</v>
      </c>
      <c r="I11" s="25">
        <v>751.14200000000005</v>
      </c>
      <c r="J11" s="18"/>
      <c r="K11" s="18"/>
    </row>
    <row r="12" spans="1:11" ht="13.5" customHeight="1">
      <c r="A12" s="26">
        <v>7</v>
      </c>
      <c r="B12" s="24">
        <v>972.98800000000006</v>
      </c>
      <c r="C12" s="25">
        <v>498.041</v>
      </c>
      <c r="D12" s="25">
        <v>474.947</v>
      </c>
      <c r="E12" s="18"/>
      <c r="F12" s="26">
        <v>62</v>
      </c>
      <c r="G12" s="24">
        <v>1511.2909999999999</v>
      </c>
      <c r="H12" s="25">
        <v>746.68100000000004</v>
      </c>
      <c r="I12" s="25">
        <v>764.61</v>
      </c>
      <c r="J12" s="18"/>
      <c r="K12" s="18"/>
    </row>
    <row r="13" spans="1:11" ht="13.5" customHeight="1">
      <c r="A13" s="26">
        <v>8</v>
      </c>
      <c r="B13" s="24">
        <v>1009.971</v>
      </c>
      <c r="C13" s="25">
        <v>515.86800000000005</v>
      </c>
      <c r="D13" s="25">
        <v>494.10300000000001</v>
      </c>
      <c r="E13" s="18"/>
      <c r="F13" s="26">
        <v>63</v>
      </c>
      <c r="G13" s="24">
        <v>1466.336</v>
      </c>
      <c r="H13" s="25">
        <v>721.096</v>
      </c>
      <c r="I13" s="25">
        <v>745.24</v>
      </c>
      <c r="J13" s="18"/>
      <c r="K13" s="18"/>
    </row>
    <row r="14" spans="1:11" ht="13.5" customHeight="1">
      <c r="A14" s="26">
        <v>9</v>
      </c>
      <c r="B14" s="24">
        <v>1016.543</v>
      </c>
      <c r="C14" s="25">
        <v>519.67100000000005</v>
      </c>
      <c r="D14" s="25">
        <v>496.87200000000001</v>
      </c>
      <c r="E14" s="18"/>
      <c r="F14" s="26">
        <v>64</v>
      </c>
      <c r="G14" s="24">
        <v>1421.0809999999999</v>
      </c>
      <c r="H14" s="25">
        <v>697.21500000000003</v>
      </c>
      <c r="I14" s="25">
        <v>723.86599999999999</v>
      </c>
      <c r="J14" s="18"/>
      <c r="K14" s="18"/>
    </row>
    <row r="15" spans="1:11" ht="20.25" customHeight="1">
      <c r="A15" s="26">
        <v>10</v>
      </c>
      <c r="B15" s="24">
        <v>1045.1099999999999</v>
      </c>
      <c r="C15" s="25">
        <v>535.346</v>
      </c>
      <c r="D15" s="25">
        <v>509.76299999999998</v>
      </c>
      <c r="E15" s="18"/>
      <c r="F15" s="26">
        <v>65</v>
      </c>
      <c r="G15" s="24">
        <v>1488.72</v>
      </c>
      <c r="H15" s="25">
        <v>728.06899999999996</v>
      </c>
      <c r="I15" s="25">
        <v>760.65</v>
      </c>
      <c r="J15" s="18"/>
      <c r="K15" s="18"/>
    </row>
    <row r="16" spans="1:11" ht="13.5" customHeight="1">
      <c r="A16" s="26">
        <v>11</v>
      </c>
      <c r="B16" s="24">
        <v>1048.846</v>
      </c>
      <c r="C16" s="25">
        <v>537.66399999999999</v>
      </c>
      <c r="D16" s="25">
        <v>511.18099999999998</v>
      </c>
      <c r="E16" s="18"/>
      <c r="F16" s="26">
        <v>66</v>
      </c>
      <c r="G16" s="24">
        <v>1533.1010000000001</v>
      </c>
      <c r="H16" s="25">
        <v>748.25900000000001</v>
      </c>
      <c r="I16" s="25">
        <v>784.84199999999998</v>
      </c>
      <c r="J16" s="18"/>
      <c r="K16" s="18"/>
    </row>
    <row r="17" spans="1:11" ht="13.5" customHeight="1">
      <c r="A17" s="26">
        <v>12</v>
      </c>
      <c r="B17" s="24">
        <v>1060.173</v>
      </c>
      <c r="C17" s="25">
        <v>543.04</v>
      </c>
      <c r="D17" s="25">
        <v>517.13300000000004</v>
      </c>
      <c r="E17" s="18"/>
      <c r="F17" s="26">
        <v>67</v>
      </c>
      <c r="G17" s="24">
        <v>1526.345</v>
      </c>
      <c r="H17" s="25">
        <v>741.34100000000001</v>
      </c>
      <c r="I17" s="25">
        <v>785.00400000000002</v>
      </c>
      <c r="J17" s="18"/>
      <c r="K17" s="18"/>
    </row>
    <row r="18" spans="1:11" ht="13.5" customHeight="1">
      <c r="A18" s="26">
        <v>13</v>
      </c>
      <c r="B18" s="24">
        <v>1081.068</v>
      </c>
      <c r="C18" s="25">
        <v>553.53899999999999</v>
      </c>
      <c r="D18" s="25">
        <v>527.529</v>
      </c>
      <c r="E18" s="18"/>
      <c r="F18" s="26">
        <v>68</v>
      </c>
      <c r="G18" s="24">
        <v>1615.05</v>
      </c>
      <c r="H18" s="25">
        <v>779.28200000000004</v>
      </c>
      <c r="I18" s="25">
        <v>835.76800000000003</v>
      </c>
      <c r="J18" s="18"/>
      <c r="K18" s="18"/>
    </row>
    <row r="19" spans="1:11" ht="13.5" customHeight="1">
      <c r="A19" s="26">
        <v>14</v>
      </c>
      <c r="B19" s="24">
        <v>1073.1949999999999</v>
      </c>
      <c r="C19" s="25">
        <v>549.81200000000001</v>
      </c>
      <c r="D19" s="25">
        <v>523.38300000000004</v>
      </c>
      <c r="E19" s="18"/>
      <c r="F19" s="26">
        <v>69</v>
      </c>
      <c r="G19" s="24">
        <v>1700.2360000000001</v>
      </c>
      <c r="H19" s="25">
        <v>816.34900000000005</v>
      </c>
      <c r="I19" s="25">
        <v>883.88699999999994</v>
      </c>
      <c r="J19" s="18"/>
      <c r="K19" s="18"/>
    </row>
    <row r="20" spans="1:11" ht="20.25" customHeight="1">
      <c r="A20" s="26">
        <v>15</v>
      </c>
      <c r="B20" s="24">
        <v>1065.337</v>
      </c>
      <c r="C20" s="25">
        <v>545.11099999999999</v>
      </c>
      <c r="D20" s="25">
        <v>520.226</v>
      </c>
      <c r="E20" s="18"/>
      <c r="F20" s="26">
        <v>70</v>
      </c>
      <c r="G20" s="24">
        <v>1788.923</v>
      </c>
      <c r="H20" s="25">
        <v>855.36500000000001</v>
      </c>
      <c r="I20" s="25">
        <v>933.55899999999997</v>
      </c>
      <c r="J20" s="18"/>
      <c r="K20" s="18"/>
    </row>
    <row r="21" spans="1:11" ht="13.5" customHeight="1">
      <c r="A21" s="26">
        <v>16</v>
      </c>
      <c r="B21" s="24">
        <v>1067.722</v>
      </c>
      <c r="C21" s="25">
        <v>546.55200000000002</v>
      </c>
      <c r="D21" s="25">
        <v>521.16999999999996</v>
      </c>
      <c r="E21" s="18"/>
      <c r="F21" s="26">
        <v>71</v>
      </c>
      <c r="G21" s="24">
        <v>1907.3019999999999</v>
      </c>
      <c r="H21" s="25">
        <v>906.05200000000002</v>
      </c>
      <c r="I21" s="25">
        <v>1001.25</v>
      </c>
      <c r="J21" s="18"/>
      <c r="K21" s="18"/>
    </row>
    <row r="22" spans="1:11" ht="13.5" customHeight="1">
      <c r="A22" s="26">
        <v>17</v>
      </c>
      <c r="B22" s="24">
        <v>1107.3430000000001</v>
      </c>
      <c r="C22" s="25">
        <v>566.05399999999997</v>
      </c>
      <c r="D22" s="25">
        <v>541.28899999999999</v>
      </c>
      <c r="E22" s="18"/>
      <c r="F22" s="26">
        <v>72</v>
      </c>
      <c r="G22" s="24">
        <v>2072.7689999999998</v>
      </c>
      <c r="H22" s="25">
        <v>979.00800000000004</v>
      </c>
      <c r="I22" s="25">
        <v>1093.76</v>
      </c>
      <c r="J22" s="18"/>
      <c r="K22" s="18"/>
    </row>
    <row r="23" spans="1:11" ht="13.5" customHeight="1">
      <c r="A23" s="26">
        <v>18</v>
      </c>
      <c r="B23" s="24">
        <v>1129.9259999999999</v>
      </c>
      <c r="C23" s="25">
        <v>578.601</v>
      </c>
      <c r="D23" s="25">
        <v>551.32500000000005</v>
      </c>
      <c r="E23" s="18"/>
      <c r="F23" s="26">
        <v>73</v>
      </c>
      <c r="G23" s="24">
        <v>2035.2650000000001</v>
      </c>
      <c r="H23" s="25">
        <v>954.78200000000004</v>
      </c>
      <c r="I23" s="25">
        <v>1080.4829999999999</v>
      </c>
      <c r="J23" s="18"/>
      <c r="K23" s="18"/>
    </row>
    <row r="24" spans="1:11" ht="13.5" customHeight="1">
      <c r="A24" s="26">
        <v>19</v>
      </c>
      <c r="B24" s="24">
        <v>1167.498</v>
      </c>
      <c r="C24" s="25">
        <v>597.49300000000005</v>
      </c>
      <c r="D24" s="25">
        <v>570.005</v>
      </c>
      <c r="E24" s="18"/>
      <c r="F24" s="26">
        <v>74</v>
      </c>
      <c r="G24" s="24">
        <v>1911.038</v>
      </c>
      <c r="H24" s="25">
        <v>892.64800000000002</v>
      </c>
      <c r="I24" s="25">
        <v>1018.39</v>
      </c>
      <c r="J24" s="18"/>
      <c r="K24" s="18"/>
    </row>
    <row r="25" spans="1:11" ht="20.25" customHeight="1">
      <c r="A25" s="26">
        <v>20</v>
      </c>
      <c r="B25" s="24">
        <v>1188.4939999999999</v>
      </c>
      <c r="C25" s="25">
        <v>608.16</v>
      </c>
      <c r="D25" s="25">
        <v>580.33399999999995</v>
      </c>
      <c r="E25" s="18"/>
      <c r="F25" s="26">
        <v>75</v>
      </c>
      <c r="G25" s="24">
        <v>1179.1759999999999</v>
      </c>
      <c r="H25" s="25">
        <v>543.28800000000001</v>
      </c>
      <c r="I25" s="25">
        <v>635.88800000000003</v>
      </c>
      <c r="J25" s="18"/>
      <c r="K25" s="18"/>
    </row>
    <row r="26" spans="1:11" ht="13.5" customHeight="1">
      <c r="A26" s="26">
        <v>21</v>
      </c>
      <c r="B26" s="24">
        <v>1221.318</v>
      </c>
      <c r="C26" s="25">
        <v>626.91</v>
      </c>
      <c r="D26" s="25">
        <v>594.40899999999999</v>
      </c>
      <c r="E26" s="18"/>
      <c r="F26" s="26">
        <v>76</v>
      </c>
      <c r="G26" s="24">
        <v>1247.748</v>
      </c>
      <c r="H26" s="25">
        <v>565.52499999999998</v>
      </c>
      <c r="I26" s="25">
        <v>682.22299999999996</v>
      </c>
      <c r="J26" s="18"/>
      <c r="K26" s="18"/>
    </row>
    <row r="27" spans="1:11" ht="13.5" customHeight="1">
      <c r="A27" s="26">
        <v>22</v>
      </c>
      <c r="B27" s="24">
        <v>1227.7739999999999</v>
      </c>
      <c r="C27" s="25">
        <v>629.30399999999997</v>
      </c>
      <c r="D27" s="25">
        <v>598.47</v>
      </c>
      <c r="E27" s="18"/>
      <c r="F27" s="26">
        <v>77</v>
      </c>
      <c r="G27" s="24">
        <v>1494.759</v>
      </c>
      <c r="H27" s="25">
        <v>670.12099999999998</v>
      </c>
      <c r="I27" s="25">
        <v>824.63800000000003</v>
      </c>
      <c r="J27" s="18"/>
      <c r="K27" s="18"/>
    </row>
    <row r="28" spans="1:11" ht="13.5" customHeight="1">
      <c r="A28" s="26">
        <v>23</v>
      </c>
      <c r="B28" s="24">
        <v>1249.3599999999999</v>
      </c>
      <c r="C28" s="25">
        <v>641.02700000000004</v>
      </c>
      <c r="D28" s="25">
        <v>608.33199999999999</v>
      </c>
      <c r="E28" s="18"/>
      <c r="F28" s="26">
        <v>78</v>
      </c>
      <c r="G28" s="24">
        <v>1419.954</v>
      </c>
      <c r="H28" s="25">
        <v>630.42999999999995</v>
      </c>
      <c r="I28" s="25">
        <v>789.524</v>
      </c>
      <c r="J28" s="18"/>
      <c r="K28" s="18"/>
    </row>
    <row r="29" spans="1:11" ht="13.5" customHeight="1">
      <c r="A29" s="26">
        <v>24</v>
      </c>
      <c r="B29" s="24">
        <v>1248.8430000000001</v>
      </c>
      <c r="C29" s="25">
        <v>639.91</v>
      </c>
      <c r="D29" s="25">
        <v>608.93299999999999</v>
      </c>
      <c r="E29" s="18"/>
      <c r="F29" s="26">
        <v>79</v>
      </c>
      <c r="G29" s="24">
        <v>1427.528</v>
      </c>
      <c r="H29" s="25">
        <v>625.33000000000004</v>
      </c>
      <c r="I29" s="25">
        <v>802.19799999999998</v>
      </c>
      <c r="J29" s="18"/>
      <c r="K29" s="18"/>
    </row>
    <row r="30" spans="1:11" ht="20.25" customHeight="1">
      <c r="A30" s="26">
        <v>25</v>
      </c>
      <c r="B30" s="24">
        <v>1243.692</v>
      </c>
      <c r="C30" s="25">
        <v>639.27700000000004</v>
      </c>
      <c r="D30" s="25">
        <v>604.41499999999996</v>
      </c>
      <c r="E30" s="18"/>
      <c r="F30" s="26">
        <v>80</v>
      </c>
      <c r="G30" s="24">
        <v>1351.4849999999999</v>
      </c>
      <c r="H30" s="25">
        <v>584.23099999999999</v>
      </c>
      <c r="I30" s="25">
        <v>767.25400000000002</v>
      </c>
      <c r="J30" s="18"/>
      <c r="K30" s="18"/>
    </row>
    <row r="31" spans="1:11" ht="13.5" customHeight="1">
      <c r="A31" s="26">
        <v>26</v>
      </c>
      <c r="B31" s="24">
        <v>1258.213</v>
      </c>
      <c r="C31" s="25">
        <v>646.47</v>
      </c>
      <c r="D31" s="25">
        <v>611.74400000000003</v>
      </c>
      <c r="E31" s="18"/>
      <c r="F31" s="26">
        <v>81</v>
      </c>
      <c r="G31" s="24">
        <v>1190.8019999999999</v>
      </c>
      <c r="H31" s="25">
        <v>505.71800000000002</v>
      </c>
      <c r="I31" s="25">
        <v>685.08399999999995</v>
      </c>
      <c r="J31" s="18"/>
      <c r="K31" s="18"/>
    </row>
    <row r="32" spans="1:11" ht="13.5" customHeight="1">
      <c r="A32" s="26">
        <v>27</v>
      </c>
      <c r="B32" s="24">
        <v>1246.893</v>
      </c>
      <c r="C32" s="25">
        <v>641.14</v>
      </c>
      <c r="D32" s="25">
        <v>605.75199999999995</v>
      </c>
      <c r="E32" s="18"/>
      <c r="F32" s="26">
        <v>82</v>
      </c>
      <c r="G32" s="24">
        <v>1000.394</v>
      </c>
      <c r="H32" s="25">
        <v>416.74700000000001</v>
      </c>
      <c r="I32" s="25">
        <v>583.64700000000005</v>
      </c>
      <c r="J32" s="18"/>
      <c r="K32" s="18"/>
    </row>
    <row r="33" spans="1:11" ht="13.5" customHeight="1">
      <c r="A33" s="26">
        <v>28</v>
      </c>
      <c r="B33" s="24">
        <v>1218.5129999999999</v>
      </c>
      <c r="C33" s="25">
        <v>626.154</v>
      </c>
      <c r="D33" s="25">
        <v>592.35900000000004</v>
      </c>
      <c r="E33" s="18"/>
      <c r="F33" s="26">
        <v>83</v>
      </c>
      <c r="G33" s="24">
        <v>1024.808</v>
      </c>
      <c r="H33" s="25">
        <v>415.60500000000002</v>
      </c>
      <c r="I33" s="25">
        <v>609.20299999999997</v>
      </c>
      <c r="J33" s="18"/>
      <c r="K33" s="18"/>
    </row>
    <row r="34" spans="1:11" ht="13.5" customHeight="1">
      <c r="A34" s="26">
        <v>29</v>
      </c>
      <c r="B34" s="24">
        <v>1231.171</v>
      </c>
      <c r="C34" s="25">
        <v>632.327</v>
      </c>
      <c r="D34" s="25">
        <v>598.84400000000005</v>
      </c>
      <c r="E34" s="18"/>
      <c r="F34" s="26">
        <v>84</v>
      </c>
      <c r="G34" s="24">
        <v>1003.039</v>
      </c>
      <c r="H34" s="25">
        <v>396.98200000000003</v>
      </c>
      <c r="I34" s="25">
        <v>606.05799999999999</v>
      </c>
      <c r="J34" s="18"/>
      <c r="K34" s="18"/>
    </row>
    <row r="35" spans="1:11" ht="20.25" customHeight="1">
      <c r="A35" s="26">
        <v>30</v>
      </c>
      <c r="B35" s="24">
        <v>1223.6030000000001</v>
      </c>
      <c r="C35" s="25">
        <v>627.18700000000001</v>
      </c>
      <c r="D35" s="25">
        <v>596.41600000000005</v>
      </c>
      <c r="E35" s="18"/>
      <c r="F35" s="26">
        <v>85</v>
      </c>
      <c r="G35" s="24">
        <v>951.23</v>
      </c>
      <c r="H35" s="25">
        <v>365.60700000000003</v>
      </c>
      <c r="I35" s="25">
        <v>585.62300000000005</v>
      </c>
      <c r="J35" s="18"/>
      <c r="K35" s="18"/>
    </row>
    <row r="36" spans="1:11" ht="13.5" customHeight="1">
      <c r="A36" s="26">
        <v>31</v>
      </c>
      <c r="B36" s="24">
        <v>1243.1410000000001</v>
      </c>
      <c r="C36" s="25">
        <v>635.44600000000003</v>
      </c>
      <c r="D36" s="25">
        <v>607.69500000000005</v>
      </c>
      <c r="E36" s="18"/>
      <c r="F36" s="26">
        <v>86</v>
      </c>
      <c r="G36" s="24">
        <v>853.60799999999995</v>
      </c>
      <c r="H36" s="25">
        <v>315.92099999999999</v>
      </c>
      <c r="I36" s="25">
        <v>537.68700000000001</v>
      </c>
      <c r="J36" s="18"/>
      <c r="K36" s="18"/>
    </row>
    <row r="37" spans="1:11" ht="13.5" customHeight="1">
      <c r="A37" s="26">
        <v>32</v>
      </c>
      <c r="B37" s="24">
        <v>1270.251</v>
      </c>
      <c r="C37" s="25">
        <v>648.77099999999996</v>
      </c>
      <c r="D37" s="25">
        <v>621.48</v>
      </c>
      <c r="E37" s="18"/>
      <c r="F37" s="26">
        <v>87</v>
      </c>
      <c r="G37" s="24">
        <v>752.51199999999994</v>
      </c>
      <c r="H37" s="25">
        <v>267.63900000000001</v>
      </c>
      <c r="I37" s="25">
        <v>484.87400000000002</v>
      </c>
      <c r="J37" s="18"/>
      <c r="K37" s="18"/>
    </row>
    <row r="38" spans="1:11" ht="13.5" customHeight="1">
      <c r="A38" s="26">
        <v>33</v>
      </c>
      <c r="B38" s="24">
        <v>1309.9739999999999</v>
      </c>
      <c r="C38" s="25">
        <v>669.13199999999995</v>
      </c>
      <c r="D38" s="25">
        <v>640.84199999999998</v>
      </c>
      <c r="E38" s="18"/>
      <c r="F38" s="26">
        <v>88</v>
      </c>
      <c r="G38" s="24">
        <v>694.61599999999999</v>
      </c>
      <c r="H38" s="25">
        <v>236.184</v>
      </c>
      <c r="I38" s="25">
        <v>458.43099999999998</v>
      </c>
      <c r="J38" s="18"/>
      <c r="K38" s="18"/>
    </row>
    <row r="39" spans="1:11" ht="13.5" customHeight="1">
      <c r="A39" s="26">
        <v>34</v>
      </c>
      <c r="B39" s="24">
        <v>1344.777</v>
      </c>
      <c r="C39" s="25">
        <v>685.13400000000001</v>
      </c>
      <c r="D39" s="25">
        <v>659.64300000000003</v>
      </c>
      <c r="E39" s="18"/>
      <c r="F39" s="26">
        <v>89</v>
      </c>
      <c r="G39" s="24">
        <v>614.78200000000004</v>
      </c>
      <c r="H39" s="25">
        <v>200.81800000000001</v>
      </c>
      <c r="I39" s="25">
        <v>413.964</v>
      </c>
      <c r="J39" s="18"/>
      <c r="K39" s="18"/>
    </row>
    <row r="40" spans="1:11" ht="20.25" customHeight="1">
      <c r="A40" s="26">
        <v>35</v>
      </c>
      <c r="B40" s="24">
        <v>1367.712</v>
      </c>
      <c r="C40" s="25">
        <v>696.91200000000003</v>
      </c>
      <c r="D40" s="25">
        <v>670.79899999999998</v>
      </c>
      <c r="E40" s="18"/>
      <c r="F40" s="26">
        <v>90</v>
      </c>
      <c r="G40" s="24">
        <v>532.08799999999997</v>
      </c>
      <c r="H40" s="25">
        <v>164.82900000000001</v>
      </c>
      <c r="I40" s="25">
        <v>367.25900000000001</v>
      </c>
      <c r="J40" s="18"/>
      <c r="K40" s="18"/>
    </row>
    <row r="41" spans="1:11" ht="13.5" customHeight="1">
      <c r="A41" s="26">
        <v>36</v>
      </c>
      <c r="B41" s="24">
        <v>1420.7550000000001</v>
      </c>
      <c r="C41" s="25">
        <v>720.71500000000003</v>
      </c>
      <c r="D41" s="25">
        <v>700.04</v>
      </c>
      <c r="E41" s="18"/>
      <c r="F41" s="26">
        <v>91</v>
      </c>
      <c r="G41" s="24">
        <v>443.94499999999999</v>
      </c>
      <c r="H41" s="25">
        <v>130.28399999999999</v>
      </c>
      <c r="I41" s="25">
        <v>313.661</v>
      </c>
      <c r="J41" s="18"/>
      <c r="K41" s="18"/>
    </row>
    <row r="42" spans="1:11" ht="13.5" customHeight="1">
      <c r="A42" s="26">
        <v>37</v>
      </c>
      <c r="B42" s="24">
        <v>1466.08</v>
      </c>
      <c r="C42" s="25">
        <v>742.495</v>
      </c>
      <c r="D42" s="25">
        <v>723.58500000000004</v>
      </c>
      <c r="E42" s="18"/>
      <c r="F42" s="26">
        <v>92</v>
      </c>
      <c r="G42" s="24">
        <v>377.48399999999998</v>
      </c>
      <c r="H42" s="25">
        <v>103.968</v>
      </c>
      <c r="I42" s="25">
        <v>273.51600000000002</v>
      </c>
      <c r="J42" s="18"/>
      <c r="K42" s="18"/>
    </row>
    <row r="43" spans="1:11" ht="13.5" customHeight="1">
      <c r="A43" s="26">
        <v>38</v>
      </c>
      <c r="B43" s="24">
        <v>1487.52</v>
      </c>
      <c r="C43" s="25">
        <v>753.48900000000003</v>
      </c>
      <c r="D43" s="25">
        <v>734.03099999999995</v>
      </c>
      <c r="E43" s="18"/>
      <c r="F43" s="26">
        <v>93</v>
      </c>
      <c r="G43" s="24">
        <v>312.61599999999999</v>
      </c>
      <c r="H43" s="25">
        <v>81.349999999999994</v>
      </c>
      <c r="I43" s="25">
        <v>231.267</v>
      </c>
      <c r="J43" s="18"/>
      <c r="K43" s="18"/>
    </row>
    <row r="44" spans="1:11" ht="13.5" customHeight="1">
      <c r="A44" s="26">
        <v>39</v>
      </c>
      <c r="B44" s="24">
        <v>1489.4590000000001</v>
      </c>
      <c r="C44" s="25">
        <v>752.99099999999999</v>
      </c>
      <c r="D44" s="25">
        <v>736.46699999999998</v>
      </c>
      <c r="E44" s="18"/>
      <c r="F44" s="26">
        <v>94</v>
      </c>
      <c r="G44" s="24">
        <v>252.81800000000001</v>
      </c>
      <c r="H44" s="25">
        <v>61.683</v>
      </c>
      <c r="I44" s="25">
        <v>191.13499999999999</v>
      </c>
      <c r="J44" s="18"/>
      <c r="K44" s="18"/>
    </row>
    <row r="45" spans="1:11" ht="20.25" customHeight="1">
      <c r="A45" s="26">
        <v>40</v>
      </c>
      <c r="B45" s="24">
        <v>1505.69</v>
      </c>
      <c r="C45" s="25">
        <v>762.16899999999998</v>
      </c>
      <c r="D45" s="25">
        <v>743.52099999999996</v>
      </c>
      <c r="E45" s="18"/>
      <c r="F45" s="26">
        <v>95</v>
      </c>
      <c r="G45" s="24">
        <v>201.83600000000001</v>
      </c>
      <c r="H45" s="25">
        <v>45.448999999999998</v>
      </c>
      <c r="I45" s="25">
        <v>156.387</v>
      </c>
      <c r="J45" s="18"/>
      <c r="K45" s="18"/>
    </row>
    <row r="46" spans="1:11" ht="13.5" customHeight="1">
      <c r="A46" s="26">
        <v>41</v>
      </c>
      <c r="B46" s="24">
        <v>1570.463</v>
      </c>
      <c r="C46" s="25">
        <v>794.31</v>
      </c>
      <c r="D46" s="25">
        <v>776.15300000000002</v>
      </c>
      <c r="E46" s="18"/>
      <c r="F46" s="26">
        <v>96</v>
      </c>
      <c r="G46" s="24">
        <v>151.21700000000001</v>
      </c>
      <c r="H46" s="25">
        <v>30.753</v>
      </c>
      <c r="I46" s="25">
        <v>120.464</v>
      </c>
      <c r="J46" s="18"/>
      <c r="K46" s="18"/>
    </row>
    <row r="47" spans="1:11" ht="13.5" customHeight="1">
      <c r="A47" s="26">
        <v>42</v>
      </c>
      <c r="B47" s="24">
        <v>1611.3979999999999</v>
      </c>
      <c r="C47" s="25">
        <v>815.54700000000003</v>
      </c>
      <c r="D47" s="25">
        <v>795.85</v>
      </c>
      <c r="E47" s="18"/>
      <c r="F47" s="26">
        <v>97</v>
      </c>
      <c r="G47" s="24">
        <v>107.98</v>
      </c>
      <c r="H47" s="25">
        <v>19.771999999999998</v>
      </c>
      <c r="I47" s="25">
        <v>88.207999999999998</v>
      </c>
      <c r="J47" s="18"/>
      <c r="K47" s="18"/>
    </row>
    <row r="48" spans="1:11" ht="13.5" customHeight="1">
      <c r="A48" s="26">
        <v>43</v>
      </c>
      <c r="B48" s="24">
        <v>1674.2190000000001</v>
      </c>
      <c r="C48" s="25">
        <v>846.58399999999995</v>
      </c>
      <c r="D48" s="25">
        <v>827.63499999999999</v>
      </c>
      <c r="E48" s="18"/>
      <c r="F48" s="26">
        <v>98</v>
      </c>
      <c r="G48" s="24">
        <v>77.837000000000003</v>
      </c>
      <c r="H48" s="25">
        <v>12.289</v>
      </c>
      <c r="I48" s="25">
        <v>65.548000000000002</v>
      </c>
      <c r="J48" s="18"/>
      <c r="K48" s="18"/>
    </row>
    <row r="49" spans="1:11" ht="13.5" customHeight="1">
      <c r="A49" s="26">
        <v>44</v>
      </c>
      <c r="B49" s="24">
        <v>1718.027</v>
      </c>
      <c r="C49" s="25">
        <v>869.17399999999998</v>
      </c>
      <c r="D49" s="25">
        <v>848.85299999999995</v>
      </c>
      <c r="E49" s="18"/>
      <c r="F49" s="26">
        <v>99</v>
      </c>
      <c r="G49" s="24">
        <v>52.244999999999997</v>
      </c>
      <c r="H49" s="25">
        <v>7.46</v>
      </c>
      <c r="I49" s="25">
        <v>44.784999999999997</v>
      </c>
      <c r="J49" s="18"/>
      <c r="K49" s="18"/>
    </row>
    <row r="50" spans="1:11" ht="20.25" customHeight="1">
      <c r="A50" s="26">
        <v>45</v>
      </c>
      <c r="B50" s="24">
        <v>1799.92</v>
      </c>
      <c r="C50" s="25">
        <v>910.36599999999999</v>
      </c>
      <c r="D50" s="25">
        <v>889.55399999999997</v>
      </c>
      <c r="E50" s="18"/>
      <c r="F50" s="26">
        <v>100</v>
      </c>
      <c r="G50" s="24">
        <v>34.927</v>
      </c>
      <c r="H50" s="25">
        <v>4.6219999999999999</v>
      </c>
      <c r="I50" s="25">
        <v>30.303999999999998</v>
      </c>
      <c r="J50" s="18"/>
      <c r="K50" s="18"/>
    </row>
    <row r="51" spans="1:11" ht="13.5" customHeight="1">
      <c r="A51" s="26">
        <v>46</v>
      </c>
      <c r="B51" s="24">
        <v>1878.116</v>
      </c>
      <c r="C51" s="25">
        <v>949.40899999999999</v>
      </c>
      <c r="D51" s="25">
        <v>928.70699999999999</v>
      </c>
      <c r="E51" s="18"/>
      <c r="F51" s="26">
        <v>101</v>
      </c>
      <c r="G51" s="24">
        <v>24.378</v>
      </c>
      <c r="H51" s="25">
        <v>2.9990000000000001</v>
      </c>
      <c r="I51" s="25">
        <v>21.379000000000001</v>
      </c>
      <c r="J51" s="18"/>
      <c r="K51" s="18"/>
    </row>
    <row r="52" spans="1:11" ht="13.5" customHeight="1">
      <c r="A52" s="26">
        <v>47</v>
      </c>
      <c r="B52" s="24">
        <v>1980.9780000000001</v>
      </c>
      <c r="C52" s="25">
        <v>1002.574</v>
      </c>
      <c r="D52" s="25">
        <v>978.404</v>
      </c>
      <c r="E52" s="18"/>
      <c r="F52" s="26">
        <v>102</v>
      </c>
      <c r="G52" s="24">
        <v>12.637</v>
      </c>
      <c r="H52" s="25">
        <v>1.48</v>
      </c>
      <c r="I52" s="25">
        <v>11.157</v>
      </c>
      <c r="J52" s="18"/>
      <c r="K52" s="18"/>
    </row>
    <row r="53" spans="1:11" ht="13.5" customHeight="1">
      <c r="A53" s="26">
        <v>48</v>
      </c>
      <c r="B53" s="24">
        <v>2013.989</v>
      </c>
      <c r="C53" s="25">
        <v>1015.426</v>
      </c>
      <c r="D53" s="25">
        <v>998.56299999999999</v>
      </c>
      <c r="E53" s="18"/>
      <c r="F53" s="26">
        <v>103</v>
      </c>
      <c r="G53" s="24">
        <v>8.1340000000000003</v>
      </c>
      <c r="H53" s="25">
        <v>0.89500000000000002</v>
      </c>
      <c r="I53" s="25">
        <v>7.2389999999999999</v>
      </c>
      <c r="J53" s="18"/>
      <c r="K53" s="18"/>
    </row>
    <row r="54" spans="1:11" ht="13.5" customHeight="1">
      <c r="A54" s="26">
        <v>49</v>
      </c>
      <c r="B54" s="24">
        <v>1975.8019999999999</v>
      </c>
      <c r="C54" s="25">
        <v>997.97199999999998</v>
      </c>
      <c r="D54" s="25">
        <v>977.83</v>
      </c>
      <c r="E54" s="18"/>
      <c r="F54" s="26">
        <v>104</v>
      </c>
      <c r="G54" s="24">
        <v>4.8869999999999996</v>
      </c>
      <c r="H54" s="25">
        <v>0.50700000000000001</v>
      </c>
      <c r="I54" s="25">
        <v>4.38</v>
      </c>
      <c r="J54" s="18"/>
      <c r="K54" s="18"/>
    </row>
    <row r="55" spans="1:11" ht="20.25" customHeight="1">
      <c r="A55" s="26">
        <v>50</v>
      </c>
      <c r="B55" s="24">
        <v>1921.4159999999999</v>
      </c>
      <c r="C55" s="25">
        <v>968.38300000000004</v>
      </c>
      <c r="D55" s="25">
        <v>953.03300000000002</v>
      </c>
      <c r="E55" s="18"/>
      <c r="F55" s="23" t="s">
        <v>127</v>
      </c>
      <c r="G55" s="24">
        <v>5.9740000000000002</v>
      </c>
      <c r="H55" s="25">
        <v>0.58299999999999996</v>
      </c>
      <c r="I55" s="25">
        <v>5.391</v>
      </c>
      <c r="J55" s="18"/>
      <c r="K55" s="18"/>
    </row>
    <row r="56" spans="1:11" ht="13.5" customHeight="1">
      <c r="A56" s="26">
        <v>51</v>
      </c>
      <c r="B56" s="24">
        <v>1861.665</v>
      </c>
      <c r="C56" s="25">
        <v>937.85299999999995</v>
      </c>
      <c r="D56" s="25">
        <v>923.81299999999999</v>
      </c>
      <c r="E56" s="18"/>
      <c r="F56" s="26"/>
      <c r="G56" s="24"/>
      <c r="H56" s="25"/>
      <c r="I56" s="25"/>
      <c r="J56" s="18"/>
      <c r="K56" s="18"/>
    </row>
    <row r="57" spans="1:11" ht="13.5" customHeight="1">
      <c r="A57" s="26">
        <v>52</v>
      </c>
      <c r="B57" s="24">
        <v>1830.7840000000001</v>
      </c>
      <c r="C57" s="25">
        <v>920.56100000000004</v>
      </c>
      <c r="D57" s="25">
        <v>910.22299999999996</v>
      </c>
      <c r="E57" s="18"/>
      <c r="F57" s="26"/>
      <c r="G57" s="24"/>
      <c r="H57" s="25"/>
      <c r="I57" s="25"/>
      <c r="J57" s="18"/>
      <c r="K57" s="18"/>
    </row>
    <row r="58" spans="1:11" ht="13.5" customHeight="1">
      <c r="A58" s="26">
        <v>53</v>
      </c>
      <c r="B58" s="24">
        <v>1788.0530000000001</v>
      </c>
      <c r="C58" s="25">
        <v>898.09400000000005</v>
      </c>
      <c r="D58" s="25">
        <v>889.96</v>
      </c>
      <c r="E58" s="18"/>
      <c r="F58" s="26"/>
      <c r="G58" s="24"/>
      <c r="H58" s="25"/>
      <c r="I58" s="25"/>
      <c r="J58" s="18"/>
      <c r="K58" s="18"/>
    </row>
    <row r="59" spans="1:11" ht="13.5" customHeight="1">
      <c r="A59" s="27">
        <v>54</v>
      </c>
      <c r="B59" s="28">
        <v>1782.3140000000001</v>
      </c>
      <c r="C59" s="29">
        <v>895.05100000000004</v>
      </c>
      <c r="D59" s="29">
        <v>887.26300000000003</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2167</v>
      </c>
    </row>
    <row r="2" spans="1:11" ht="13.5" customHeight="1">
      <c r="A2" s="18" t="s">
        <v>2168</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124310.239</v>
      </c>
      <c r="C4" s="25">
        <v>60365.322</v>
      </c>
      <c r="D4" s="25">
        <v>63944.917000000001</v>
      </c>
      <c r="E4" s="18"/>
      <c r="F4" s="18"/>
      <c r="G4" s="24"/>
      <c r="H4" s="25"/>
      <c r="I4" s="25"/>
      <c r="J4" s="18"/>
      <c r="K4" s="18"/>
    </row>
    <row r="5" spans="1:11" ht="20.25" customHeight="1">
      <c r="A5" s="26">
        <v>0</v>
      </c>
      <c r="B5" s="24">
        <v>874.04</v>
      </c>
      <c r="C5" s="25">
        <v>448.12</v>
      </c>
      <c r="D5" s="25">
        <v>425.92099999999999</v>
      </c>
      <c r="E5" s="18"/>
      <c r="F5" s="26">
        <v>55</v>
      </c>
      <c r="G5" s="24">
        <v>1776.866</v>
      </c>
      <c r="H5" s="25">
        <v>891.428</v>
      </c>
      <c r="I5" s="25">
        <v>885.43799999999999</v>
      </c>
      <c r="J5" s="18"/>
      <c r="K5" s="18"/>
    </row>
    <row r="6" spans="1:11" ht="13.5" customHeight="1">
      <c r="A6" s="26">
        <v>1</v>
      </c>
      <c r="B6" s="24">
        <v>888.24699999999996</v>
      </c>
      <c r="C6" s="25">
        <v>455.38600000000002</v>
      </c>
      <c r="D6" s="25">
        <v>432.86099999999999</v>
      </c>
      <c r="E6" s="18"/>
      <c r="F6" s="26">
        <v>56</v>
      </c>
      <c r="G6" s="24">
        <v>1386.1320000000001</v>
      </c>
      <c r="H6" s="25">
        <v>692.30200000000002</v>
      </c>
      <c r="I6" s="25">
        <v>693.83100000000002</v>
      </c>
      <c r="J6" s="18"/>
      <c r="K6" s="18"/>
    </row>
    <row r="7" spans="1:11" ht="13.5" customHeight="1">
      <c r="A7" s="26">
        <v>2</v>
      </c>
      <c r="B7" s="24">
        <v>904.81200000000001</v>
      </c>
      <c r="C7" s="25">
        <v>463.86399999999998</v>
      </c>
      <c r="D7" s="25">
        <v>440.94799999999998</v>
      </c>
      <c r="E7" s="18"/>
      <c r="F7" s="26">
        <v>57</v>
      </c>
      <c r="G7" s="24">
        <v>1708.403</v>
      </c>
      <c r="H7" s="25">
        <v>853.47199999999998</v>
      </c>
      <c r="I7" s="25">
        <v>854.93100000000004</v>
      </c>
      <c r="J7" s="18"/>
      <c r="K7" s="18"/>
    </row>
    <row r="8" spans="1:11" ht="13.5" customHeight="1">
      <c r="A8" s="26">
        <v>3</v>
      </c>
      <c r="B8" s="24">
        <v>924.05200000000002</v>
      </c>
      <c r="C8" s="25">
        <v>473.71499999999997</v>
      </c>
      <c r="D8" s="25">
        <v>450.33699999999999</v>
      </c>
      <c r="E8" s="18"/>
      <c r="F8" s="26">
        <v>58</v>
      </c>
      <c r="G8" s="24">
        <v>1597.623</v>
      </c>
      <c r="H8" s="25">
        <v>797.46699999999998</v>
      </c>
      <c r="I8" s="25">
        <v>800.15599999999995</v>
      </c>
      <c r="J8" s="18"/>
      <c r="K8" s="18"/>
    </row>
    <row r="9" spans="1:11" ht="13.5" customHeight="1">
      <c r="A9" s="26">
        <v>4</v>
      </c>
      <c r="B9" s="24">
        <v>947.18399999999997</v>
      </c>
      <c r="C9" s="25">
        <v>485.55200000000002</v>
      </c>
      <c r="D9" s="25">
        <v>461.63200000000001</v>
      </c>
      <c r="E9" s="18"/>
      <c r="F9" s="26">
        <v>59</v>
      </c>
      <c r="G9" s="24">
        <v>1554.1980000000001</v>
      </c>
      <c r="H9" s="25">
        <v>774.08100000000002</v>
      </c>
      <c r="I9" s="25">
        <v>780.11699999999996</v>
      </c>
      <c r="J9" s="18"/>
      <c r="K9" s="18"/>
    </row>
    <row r="10" spans="1:11" ht="20.25" customHeight="1">
      <c r="A10" s="26">
        <v>5</v>
      </c>
      <c r="B10" s="24">
        <v>971.08600000000001</v>
      </c>
      <c r="C10" s="25">
        <v>497.76799999999997</v>
      </c>
      <c r="D10" s="25">
        <v>473.31799999999998</v>
      </c>
      <c r="E10" s="18"/>
      <c r="F10" s="26">
        <v>60</v>
      </c>
      <c r="G10" s="24">
        <v>1499.4970000000001</v>
      </c>
      <c r="H10" s="25">
        <v>745.29300000000001</v>
      </c>
      <c r="I10" s="25">
        <v>754.20399999999995</v>
      </c>
      <c r="J10" s="18"/>
      <c r="K10" s="18"/>
    </row>
    <row r="11" spans="1:11" ht="13.5" customHeight="1">
      <c r="A11" s="26">
        <v>6</v>
      </c>
      <c r="B11" s="24">
        <v>995.99099999999999</v>
      </c>
      <c r="C11" s="25">
        <v>510.47399999999999</v>
      </c>
      <c r="D11" s="25">
        <v>485.517</v>
      </c>
      <c r="E11" s="18"/>
      <c r="F11" s="26">
        <v>61</v>
      </c>
      <c r="G11" s="24">
        <v>1472.7729999999999</v>
      </c>
      <c r="H11" s="25">
        <v>730.50099999999998</v>
      </c>
      <c r="I11" s="25">
        <v>742.27200000000005</v>
      </c>
      <c r="J11" s="18"/>
      <c r="K11" s="18"/>
    </row>
    <row r="12" spans="1:11" ht="13.5" customHeight="1">
      <c r="A12" s="26">
        <v>7</v>
      </c>
      <c r="B12" s="24">
        <v>959.279</v>
      </c>
      <c r="C12" s="25">
        <v>489.56700000000001</v>
      </c>
      <c r="D12" s="25">
        <v>469.71199999999999</v>
      </c>
      <c r="E12" s="18"/>
      <c r="F12" s="26">
        <v>62</v>
      </c>
      <c r="G12" s="24">
        <v>1478.9929999999999</v>
      </c>
      <c r="H12" s="25">
        <v>730.36199999999997</v>
      </c>
      <c r="I12" s="25">
        <v>748.63099999999997</v>
      </c>
      <c r="J12" s="18"/>
      <c r="K12" s="18"/>
    </row>
    <row r="13" spans="1:11" ht="13.5" customHeight="1">
      <c r="A13" s="26">
        <v>8</v>
      </c>
      <c r="B13" s="24">
        <v>973.13900000000001</v>
      </c>
      <c r="C13" s="25">
        <v>498.08199999999999</v>
      </c>
      <c r="D13" s="25">
        <v>475.05700000000002</v>
      </c>
      <c r="E13" s="18"/>
      <c r="F13" s="26">
        <v>63</v>
      </c>
      <c r="G13" s="24">
        <v>1502.383</v>
      </c>
      <c r="H13" s="25">
        <v>740.50900000000001</v>
      </c>
      <c r="I13" s="25">
        <v>761.87400000000002</v>
      </c>
      <c r="J13" s="18"/>
      <c r="K13" s="18"/>
    </row>
    <row r="14" spans="1:11" ht="13.5" customHeight="1">
      <c r="A14" s="26">
        <v>9</v>
      </c>
      <c r="B14" s="24">
        <v>1010.228</v>
      </c>
      <c r="C14" s="25">
        <v>515.98099999999999</v>
      </c>
      <c r="D14" s="25">
        <v>494.24700000000001</v>
      </c>
      <c r="E14" s="18"/>
      <c r="F14" s="26">
        <v>64</v>
      </c>
      <c r="G14" s="24">
        <v>1456.933</v>
      </c>
      <c r="H14" s="25">
        <v>714.56600000000003</v>
      </c>
      <c r="I14" s="25">
        <v>742.36800000000005</v>
      </c>
      <c r="J14" s="18"/>
      <c r="K14" s="18"/>
    </row>
    <row r="15" spans="1:11" ht="20.25" customHeight="1">
      <c r="A15" s="26">
        <v>10</v>
      </c>
      <c r="B15" s="24">
        <v>1016.888</v>
      </c>
      <c r="C15" s="25">
        <v>519.84199999999998</v>
      </c>
      <c r="D15" s="25">
        <v>497.04599999999999</v>
      </c>
      <c r="E15" s="18"/>
      <c r="F15" s="26">
        <v>65</v>
      </c>
      <c r="G15" s="24">
        <v>1411.144</v>
      </c>
      <c r="H15" s="25">
        <v>690.3</v>
      </c>
      <c r="I15" s="25">
        <v>720.84400000000005</v>
      </c>
      <c r="J15" s="18"/>
      <c r="K15" s="18"/>
    </row>
    <row r="16" spans="1:11" ht="13.5" customHeight="1">
      <c r="A16" s="26">
        <v>11</v>
      </c>
      <c r="B16" s="24">
        <v>1045.51</v>
      </c>
      <c r="C16" s="25">
        <v>535.54300000000001</v>
      </c>
      <c r="D16" s="25">
        <v>509.96699999999998</v>
      </c>
      <c r="E16" s="18"/>
      <c r="F16" s="26">
        <v>66</v>
      </c>
      <c r="G16" s="24">
        <v>1477.3969999999999</v>
      </c>
      <c r="H16" s="25">
        <v>720.18799999999999</v>
      </c>
      <c r="I16" s="25">
        <v>757.20899999999995</v>
      </c>
      <c r="J16" s="18"/>
      <c r="K16" s="18"/>
    </row>
    <row r="17" spans="1:11" ht="13.5" customHeight="1">
      <c r="A17" s="26">
        <v>12</v>
      </c>
      <c r="B17" s="24">
        <v>1049.3009999999999</v>
      </c>
      <c r="C17" s="25">
        <v>537.87800000000004</v>
      </c>
      <c r="D17" s="25">
        <v>511.423</v>
      </c>
      <c r="E17" s="18"/>
      <c r="F17" s="26">
        <v>67</v>
      </c>
      <c r="G17" s="24">
        <v>1520.444</v>
      </c>
      <c r="H17" s="25">
        <v>739.44899999999996</v>
      </c>
      <c r="I17" s="25">
        <v>780.995</v>
      </c>
      <c r="J17" s="18"/>
      <c r="K17" s="18"/>
    </row>
    <row r="18" spans="1:11" ht="13.5" customHeight="1">
      <c r="A18" s="26">
        <v>13</v>
      </c>
      <c r="B18" s="24">
        <v>1060.692</v>
      </c>
      <c r="C18" s="25">
        <v>543.28399999999999</v>
      </c>
      <c r="D18" s="25">
        <v>517.40800000000002</v>
      </c>
      <c r="E18" s="18"/>
      <c r="F18" s="26">
        <v>68</v>
      </c>
      <c r="G18" s="24">
        <v>1512.69</v>
      </c>
      <c r="H18" s="25">
        <v>731.85299999999995</v>
      </c>
      <c r="I18" s="25">
        <v>780.83600000000001</v>
      </c>
      <c r="J18" s="18"/>
      <c r="K18" s="18"/>
    </row>
    <row r="19" spans="1:11" ht="13.5" customHeight="1">
      <c r="A19" s="26">
        <v>14</v>
      </c>
      <c r="B19" s="24">
        <v>1081.4570000000001</v>
      </c>
      <c r="C19" s="25">
        <v>553.76400000000001</v>
      </c>
      <c r="D19" s="25">
        <v>527.69299999999998</v>
      </c>
      <c r="E19" s="18"/>
      <c r="F19" s="26">
        <v>69</v>
      </c>
      <c r="G19" s="24">
        <v>1599.3789999999999</v>
      </c>
      <c r="H19" s="25">
        <v>768.42499999999995</v>
      </c>
      <c r="I19" s="25">
        <v>830.95399999999995</v>
      </c>
      <c r="J19" s="18"/>
      <c r="K19" s="18"/>
    </row>
    <row r="20" spans="1:11" ht="20.25" customHeight="1">
      <c r="A20" s="26">
        <v>15</v>
      </c>
      <c r="B20" s="24">
        <v>1073.4770000000001</v>
      </c>
      <c r="C20" s="25">
        <v>549.98900000000003</v>
      </c>
      <c r="D20" s="25">
        <v>523.48800000000006</v>
      </c>
      <c r="E20" s="18"/>
      <c r="F20" s="26">
        <v>70</v>
      </c>
      <c r="G20" s="24">
        <v>1682.2819999999999</v>
      </c>
      <c r="H20" s="25">
        <v>803.94799999999998</v>
      </c>
      <c r="I20" s="25">
        <v>878.33299999999997</v>
      </c>
      <c r="J20" s="18"/>
      <c r="K20" s="18"/>
    </row>
    <row r="21" spans="1:11" ht="13.5" customHeight="1">
      <c r="A21" s="26">
        <v>16</v>
      </c>
      <c r="B21" s="24">
        <v>1066.125</v>
      </c>
      <c r="C21" s="25">
        <v>545.45799999999997</v>
      </c>
      <c r="D21" s="25">
        <v>520.66700000000003</v>
      </c>
      <c r="E21" s="18"/>
      <c r="F21" s="26">
        <v>71</v>
      </c>
      <c r="G21" s="24">
        <v>1768.326</v>
      </c>
      <c r="H21" s="25">
        <v>841.2</v>
      </c>
      <c r="I21" s="25">
        <v>927.12599999999998</v>
      </c>
      <c r="J21" s="18"/>
      <c r="K21" s="18"/>
    </row>
    <row r="22" spans="1:11" ht="13.5" customHeight="1">
      <c r="A22" s="26">
        <v>17</v>
      </c>
      <c r="B22" s="24">
        <v>1069.7750000000001</v>
      </c>
      <c r="C22" s="25">
        <v>547.41499999999996</v>
      </c>
      <c r="D22" s="25">
        <v>522.36099999999999</v>
      </c>
      <c r="E22" s="18"/>
      <c r="F22" s="26">
        <v>72</v>
      </c>
      <c r="G22" s="24">
        <v>1883.367</v>
      </c>
      <c r="H22" s="25">
        <v>889.71299999999997</v>
      </c>
      <c r="I22" s="25">
        <v>993.654</v>
      </c>
      <c r="J22" s="18"/>
      <c r="K22" s="18"/>
    </row>
    <row r="23" spans="1:11" ht="13.5" customHeight="1">
      <c r="A23" s="26">
        <v>18</v>
      </c>
      <c r="B23" s="24">
        <v>1110.691</v>
      </c>
      <c r="C23" s="25">
        <v>567.45600000000002</v>
      </c>
      <c r="D23" s="25">
        <v>543.23500000000001</v>
      </c>
      <c r="E23" s="18"/>
      <c r="F23" s="26">
        <v>73</v>
      </c>
      <c r="G23" s="24">
        <v>2044.355</v>
      </c>
      <c r="H23" s="25">
        <v>959.76900000000001</v>
      </c>
      <c r="I23" s="25">
        <v>1084.586</v>
      </c>
      <c r="J23" s="18"/>
      <c r="K23" s="18"/>
    </row>
    <row r="24" spans="1:11" ht="13.5" customHeight="1">
      <c r="A24" s="26">
        <v>19</v>
      </c>
      <c r="B24" s="24">
        <v>1134.3130000000001</v>
      </c>
      <c r="C24" s="25">
        <v>580.428</v>
      </c>
      <c r="D24" s="25">
        <v>553.88499999999999</v>
      </c>
      <c r="E24" s="18"/>
      <c r="F24" s="26">
        <v>74</v>
      </c>
      <c r="G24" s="24">
        <v>2004.6569999999999</v>
      </c>
      <c r="H24" s="25">
        <v>934.25300000000004</v>
      </c>
      <c r="I24" s="25">
        <v>1070.404</v>
      </c>
      <c r="J24" s="18"/>
      <c r="K24" s="18"/>
    </row>
    <row r="25" spans="1:11" ht="20.25" customHeight="1">
      <c r="A25" s="26">
        <v>20</v>
      </c>
      <c r="B25" s="24">
        <v>1172.5920000000001</v>
      </c>
      <c r="C25" s="25">
        <v>599.65599999999995</v>
      </c>
      <c r="D25" s="25">
        <v>572.93600000000004</v>
      </c>
      <c r="E25" s="18"/>
      <c r="F25" s="26">
        <v>75</v>
      </c>
      <c r="G25" s="24">
        <v>1879.2629999999999</v>
      </c>
      <c r="H25" s="25">
        <v>871.50699999999995</v>
      </c>
      <c r="I25" s="25">
        <v>1007.7569999999999</v>
      </c>
      <c r="J25" s="18"/>
      <c r="K25" s="18"/>
    </row>
    <row r="26" spans="1:11" ht="13.5" customHeight="1">
      <c r="A26" s="26">
        <v>21</v>
      </c>
      <c r="B26" s="24">
        <v>1194.0809999999999</v>
      </c>
      <c r="C26" s="25">
        <v>610.67700000000002</v>
      </c>
      <c r="D26" s="25">
        <v>583.404</v>
      </c>
      <c r="E26" s="18"/>
      <c r="F26" s="26">
        <v>76</v>
      </c>
      <c r="G26" s="24">
        <v>1157.4169999999999</v>
      </c>
      <c r="H26" s="25">
        <v>529.00699999999995</v>
      </c>
      <c r="I26" s="25">
        <v>628.41099999999994</v>
      </c>
      <c r="J26" s="18"/>
      <c r="K26" s="18"/>
    </row>
    <row r="27" spans="1:11" ht="13.5" customHeight="1">
      <c r="A27" s="26">
        <v>22</v>
      </c>
      <c r="B27" s="24">
        <v>1227.18</v>
      </c>
      <c r="C27" s="25">
        <v>629.78300000000002</v>
      </c>
      <c r="D27" s="25">
        <v>597.39700000000005</v>
      </c>
      <c r="E27" s="18"/>
      <c r="F27" s="26">
        <v>77</v>
      </c>
      <c r="G27" s="24">
        <v>1222.0650000000001</v>
      </c>
      <c r="H27" s="25">
        <v>548.91600000000005</v>
      </c>
      <c r="I27" s="25">
        <v>673.15</v>
      </c>
      <c r="J27" s="18"/>
      <c r="K27" s="18"/>
    </row>
    <row r="28" spans="1:11" ht="13.5" customHeight="1">
      <c r="A28" s="26">
        <v>23</v>
      </c>
      <c r="B28" s="24">
        <v>1233.5029999999999</v>
      </c>
      <c r="C28" s="25">
        <v>632.38300000000004</v>
      </c>
      <c r="D28" s="25">
        <v>601.12</v>
      </c>
      <c r="E28" s="18"/>
      <c r="F28" s="26">
        <v>78</v>
      </c>
      <c r="G28" s="24">
        <v>1460.202</v>
      </c>
      <c r="H28" s="25">
        <v>648.01599999999996</v>
      </c>
      <c r="I28" s="25">
        <v>812.18600000000004</v>
      </c>
      <c r="J28" s="18"/>
      <c r="K28" s="18"/>
    </row>
    <row r="29" spans="1:11" ht="13.5" customHeight="1">
      <c r="A29" s="26">
        <v>24</v>
      </c>
      <c r="B29" s="24">
        <v>1254.0909999999999</v>
      </c>
      <c r="C29" s="25">
        <v>643.83500000000004</v>
      </c>
      <c r="D29" s="25">
        <v>610.25599999999997</v>
      </c>
      <c r="E29" s="18"/>
      <c r="F29" s="26">
        <v>79</v>
      </c>
      <c r="G29" s="24">
        <v>1382.921</v>
      </c>
      <c r="H29" s="25">
        <v>606.99</v>
      </c>
      <c r="I29" s="25">
        <v>775.93100000000004</v>
      </c>
      <c r="J29" s="18"/>
      <c r="K29" s="18"/>
    </row>
    <row r="30" spans="1:11" ht="20.25" customHeight="1">
      <c r="A30" s="26">
        <v>25</v>
      </c>
      <c r="B30" s="24">
        <v>1252.0419999999999</v>
      </c>
      <c r="C30" s="25">
        <v>641.98900000000003</v>
      </c>
      <c r="D30" s="25">
        <v>610.05200000000002</v>
      </c>
      <c r="E30" s="18"/>
      <c r="F30" s="26">
        <v>80</v>
      </c>
      <c r="G30" s="24">
        <v>1385.442</v>
      </c>
      <c r="H30" s="25">
        <v>599.06100000000004</v>
      </c>
      <c r="I30" s="25">
        <v>786.38099999999997</v>
      </c>
      <c r="J30" s="18"/>
      <c r="K30" s="18"/>
    </row>
    <row r="31" spans="1:11" ht="13.5" customHeight="1">
      <c r="A31" s="26">
        <v>26</v>
      </c>
      <c r="B31" s="24">
        <v>1245.6469999999999</v>
      </c>
      <c r="C31" s="25">
        <v>640.596</v>
      </c>
      <c r="D31" s="25">
        <v>605.05200000000002</v>
      </c>
      <c r="E31" s="18"/>
      <c r="F31" s="26">
        <v>81</v>
      </c>
      <c r="G31" s="24">
        <v>1306.3219999999999</v>
      </c>
      <c r="H31" s="25">
        <v>556.46299999999997</v>
      </c>
      <c r="I31" s="25">
        <v>749.86</v>
      </c>
      <c r="J31" s="18"/>
      <c r="K31" s="18"/>
    </row>
    <row r="32" spans="1:11" ht="13.5" customHeight="1">
      <c r="A32" s="26">
        <v>27</v>
      </c>
      <c r="B32" s="24">
        <v>1259.5309999999999</v>
      </c>
      <c r="C32" s="25">
        <v>647.31799999999998</v>
      </c>
      <c r="D32" s="25">
        <v>612.21299999999997</v>
      </c>
      <c r="E32" s="18"/>
      <c r="F32" s="26">
        <v>82</v>
      </c>
      <c r="G32" s="24">
        <v>1145.703</v>
      </c>
      <c r="H32" s="25">
        <v>478.517</v>
      </c>
      <c r="I32" s="25">
        <v>667.18600000000004</v>
      </c>
      <c r="J32" s="18"/>
      <c r="K32" s="18"/>
    </row>
    <row r="33" spans="1:11" ht="13.5" customHeight="1">
      <c r="A33" s="26">
        <v>28</v>
      </c>
      <c r="B33" s="24">
        <v>1247.7619999999999</v>
      </c>
      <c r="C33" s="25">
        <v>641.68200000000002</v>
      </c>
      <c r="D33" s="25">
        <v>606.08000000000004</v>
      </c>
      <c r="E33" s="18"/>
      <c r="F33" s="26">
        <v>83</v>
      </c>
      <c r="G33" s="24">
        <v>957.49900000000002</v>
      </c>
      <c r="H33" s="25">
        <v>391.41699999999997</v>
      </c>
      <c r="I33" s="25">
        <v>566.08199999999999</v>
      </c>
      <c r="J33" s="18"/>
      <c r="K33" s="18"/>
    </row>
    <row r="34" spans="1:11" ht="13.5" customHeight="1">
      <c r="A34" s="26">
        <v>29</v>
      </c>
      <c r="B34" s="24">
        <v>1219.0060000000001</v>
      </c>
      <c r="C34" s="25">
        <v>626.46400000000006</v>
      </c>
      <c r="D34" s="25">
        <v>592.54200000000003</v>
      </c>
      <c r="E34" s="18"/>
      <c r="F34" s="26">
        <v>84</v>
      </c>
      <c r="G34" s="24">
        <v>975.26599999999996</v>
      </c>
      <c r="H34" s="25">
        <v>387.14499999999998</v>
      </c>
      <c r="I34" s="25">
        <v>588.12099999999998</v>
      </c>
      <c r="J34" s="18"/>
      <c r="K34" s="18"/>
    </row>
    <row r="35" spans="1:11" ht="20.25" customHeight="1">
      <c r="A35" s="26">
        <v>30</v>
      </c>
      <c r="B35" s="24">
        <v>1231.308</v>
      </c>
      <c r="C35" s="25">
        <v>632.423</v>
      </c>
      <c r="D35" s="25">
        <v>598.88400000000001</v>
      </c>
      <c r="E35" s="18"/>
      <c r="F35" s="26">
        <v>85</v>
      </c>
      <c r="G35" s="24">
        <v>948.40899999999999</v>
      </c>
      <c r="H35" s="25">
        <v>366.45699999999999</v>
      </c>
      <c r="I35" s="25">
        <v>581.952</v>
      </c>
      <c r="J35" s="18"/>
      <c r="K35" s="18"/>
    </row>
    <row r="36" spans="1:11" ht="13.5" customHeight="1">
      <c r="A36" s="26">
        <v>31</v>
      </c>
      <c r="B36" s="24">
        <v>1223.528</v>
      </c>
      <c r="C36" s="25">
        <v>627.13900000000001</v>
      </c>
      <c r="D36" s="25">
        <v>596.38900000000001</v>
      </c>
      <c r="E36" s="18"/>
      <c r="F36" s="26">
        <v>86</v>
      </c>
      <c r="G36" s="24">
        <v>892.88300000000004</v>
      </c>
      <c r="H36" s="25">
        <v>334.10300000000001</v>
      </c>
      <c r="I36" s="25">
        <v>558.78</v>
      </c>
      <c r="J36" s="18"/>
      <c r="K36" s="18"/>
    </row>
    <row r="37" spans="1:11" ht="13.5" customHeight="1">
      <c r="A37" s="26">
        <v>32</v>
      </c>
      <c r="B37" s="24">
        <v>1242.9490000000001</v>
      </c>
      <c r="C37" s="25">
        <v>635.303</v>
      </c>
      <c r="D37" s="25">
        <v>607.64599999999996</v>
      </c>
      <c r="E37" s="18"/>
      <c r="F37" s="26">
        <v>87</v>
      </c>
      <c r="G37" s="24">
        <v>794.58</v>
      </c>
      <c r="H37" s="25">
        <v>285.42200000000003</v>
      </c>
      <c r="I37" s="25">
        <v>509.15800000000002</v>
      </c>
      <c r="J37" s="18"/>
      <c r="K37" s="18"/>
    </row>
    <row r="38" spans="1:11" ht="13.5" customHeight="1">
      <c r="A38" s="26">
        <v>33</v>
      </c>
      <c r="B38" s="24">
        <v>1269.954</v>
      </c>
      <c r="C38" s="25">
        <v>648.54</v>
      </c>
      <c r="D38" s="25">
        <v>621.41399999999999</v>
      </c>
      <c r="E38" s="18"/>
      <c r="F38" s="26">
        <v>88</v>
      </c>
      <c r="G38" s="24">
        <v>693.69899999999996</v>
      </c>
      <c r="H38" s="25">
        <v>238.697</v>
      </c>
      <c r="I38" s="25">
        <v>455.00200000000001</v>
      </c>
      <c r="J38" s="18"/>
      <c r="K38" s="18"/>
    </row>
    <row r="39" spans="1:11" ht="13.5" customHeight="1">
      <c r="A39" s="26">
        <v>34</v>
      </c>
      <c r="B39" s="24">
        <v>1309.4770000000001</v>
      </c>
      <c r="C39" s="25">
        <v>668.75800000000004</v>
      </c>
      <c r="D39" s="25">
        <v>640.71900000000005</v>
      </c>
      <c r="E39" s="18"/>
      <c r="F39" s="26">
        <v>89</v>
      </c>
      <c r="G39" s="24">
        <v>633.29</v>
      </c>
      <c r="H39" s="25">
        <v>207.63200000000001</v>
      </c>
      <c r="I39" s="25">
        <v>425.65800000000002</v>
      </c>
      <c r="J39" s="18"/>
      <c r="K39" s="18"/>
    </row>
    <row r="40" spans="1:11" ht="20.25" customHeight="1">
      <c r="A40" s="26">
        <v>35</v>
      </c>
      <c r="B40" s="24">
        <v>1344.0250000000001</v>
      </c>
      <c r="C40" s="25">
        <v>684.58799999999997</v>
      </c>
      <c r="D40" s="25">
        <v>659.43700000000001</v>
      </c>
      <c r="E40" s="18"/>
      <c r="F40" s="26">
        <v>90</v>
      </c>
      <c r="G40" s="24">
        <v>553.55499999999995</v>
      </c>
      <c r="H40" s="25">
        <v>173.78700000000001</v>
      </c>
      <c r="I40" s="25">
        <v>379.76799999999997</v>
      </c>
      <c r="J40" s="18"/>
      <c r="K40" s="18"/>
    </row>
    <row r="41" spans="1:11" ht="13.5" customHeight="1">
      <c r="A41" s="26">
        <v>36</v>
      </c>
      <c r="B41" s="24">
        <v>1366.7429999999999</v>
      </c>
      <c r="C41" s="25">
        <v>696.21299999999997</v>
      </c>
      <c r="D41" s="25">
        <v>670.53</v>
      </c>
      <c r="E41" s="18"/>
      <c r="F41" s="26">
        <v>91</v>
      </c>
      <c r="G41" s="24">
        <v>472.65600000000001</v>
      </c>
      <c r="H41" s="25">
        <v>140.244</v>
      </c>
      <c r="I41" s="25">
        <v>332.41199999999998</v>
      </c>
      <c r="J41" s="18"/>
      <c r="K41" s="18"/>
    </row>
    <row r="42" spans="1:11" ht="13.5" customHeight="1">
      <c r="A42" s="26">
        <v>37</v>
      </c>
      <c r="B42" s="24">
        <v>1419.6769999999999</v>
      </c>
      <c r="C42" s="25">
        <v>719.92</v>
      </c>
      <c r="D42" s="25">
        <v>699.75699999999995</v>
      </c>
      <c r="E42" s="18"/>
      <c r="F42" s="26">
        <v>92</v>
      </c>
      <c r="G42" s="24">
        <v>388.55799999999999</v>
      </c>
      <c r="H42" s="25">
        <v>108.843</v>
      </c>
      <c r="I42" s="25">
        <v>279.714</v>
      </c>
      <c r="J42" s="18"/>
      <c r="K42" s="18"/>
    </row>
    <row r="43" spans="1:11" ht="13.5" customHeight="1">
      <c r="A43" s="26">
        <v>38</v>
      </c>
      <c r="B43" s="24">
        <v>1464.992</v>
      </c>
      <c r="C43" s="25">
        <v>741.66600000000005</v>
      </c>
      <c r="D43" s="25">
        <v>723.32500000000005</v>
      </c>
      <c r="E43" s="18"/>
      <c r="F43" s="26">
        <v>93</v>
      </c>
      <c r="G43" s="24">
        <v>325.14400000000001</v>
      </c>
      <c r="H43" s="25">
        <v>85.155000000000001</v>
      </c>
      <c r="I43" s="25">
        <v>239.989</v>
      </c>
      <c r="J43" s="18"/>
      <c r="K43" s="18"/>
    </row>
    <row r="44" spans="1:11" ht="13.5" customHeight="1">
      <c r="A44" s="26">
        <v>39</v>
      </c>
      <c r="B44" s="24">
        <v>1486.4369999999999</v>
      </c>
      <c r="C44" s="25">
        <v>752.65</v>
      </c>
      <c r="D44" s="25">
        <v>733.78700000000003</v>
      </c>
      <c r="E44" s="18"/>
      <c r="F44" s="26">
        <v>94</v>
      </c>
      <c r="G44" s="24">
        <v>264.56400000000002</v>
      </c>
      <c r="H44" s="25">
        <v>65.207999999999998</v>
      </c>
      <c r="I44" s="25">
        <v>199.35599999999999</v>
      </c>
      <c r="J44" s="18"/>
      <c r="K44" s="18"/>
    </row>
    <row r="45" spans="1:11" ht="20.25" customHeight="1">
      <c r="A45" s="26">
        <v>40</v>
      </c>
      <c r="B45" s="24">
        <v>1488.356</v>
      </c>
      <c r="C45" s="25">
        <v>752.13099999999997</v>
      </c>
      <c r="D45" s="25">
        <v>736.226</v>
      </c>
      <c r="E45" s="18"/>
      <c r="F45" s="26">
        <v>95</v>
      </c>
      <c r="G45" s="24">
        <v>209.86500000000001</v>
      </c>
      <c r="H45" s="25">
        <v>48.292999999999999</v>
      </c>
      <c r="I45" s="25">
        <v>161.572</v>
      </c>
      <c r="J45" s="18"/>
      <c r="K45" s="18"/>
    </row>
    <row r="46" spans="1:11" ht="13.5" customHeight="1">
      <c r="A46" s="26">
        <v>41</v>
      </c>
      <c r="B46" s="24">
        <v>1504.502</v>
      </c>
      <c r="C46" s="25">
        <v>761.24400000000003</v>
      </c>
      <c r="D46" s="25">
        <v>743.25800000000004</v>
      </c>
      <c r="E46" s="18"/>
      <c r="F46" s="26">
        <v>96</v>
      </c>
      <c r="G46" s="24">
        <v>164.01599999999999</v>
      </c>
      <c r="H46" s="25">
        <v>34.683</v>
      </c>
      <c r="I46" s="25">
        <v>129.333</v>
      </c>
      <c r="J46" s="18"/>
      <c r="K46" s="18"/>
    </row>
    <row r="47" spans="1:11" ht="13.5" customHeight="1">
      <c r="A47" s="26">
        <v>42</v>
      </c>
      <c r="B47" s="24">
        <v>1569.1120000000001</v>
      </c>
      <c r="C47" s="25">
        <v>793.27300000000002</v>
      </c>
      <c r="D47" s="25">
        <v>775.83900000000006</v>
      </c>
      <c r="E47" s="18"/>
      <c r="F47" s="26">
        <v>97</v>
      </c>
      <c r="G47" s="24">
        <v>120.024</v>
      </c>
      <c r="H47" s="25">
        <v>22.827999999999999</v>
      </c>
      <c r="I47" s="25">
        <v>97.195999999999998</v>
      </c>
      <c r="J47" s="18"/>
      <c r="K47" s="18"/>
    </row>
    <row r="48" spans="1:11" ht="13.5" customHeight="1">
      <c r="A48" s="26">
        <v>43</v>
      </c>
      <c r="B48" s="24">
        <v>1609.876</v>
      </c>
      <c r="C48" s="25">
        <v>814.39499999999998</v>
      </c>
      <c r="D48" s="25">
        <v>795.48099999999999</v>
      </c>
      <c r="E48" s="18"/>
      <c r="F48" s="26">
        <v>98</v>
      </c>
      <c r="G48" s="24">
        <v>83.497</v>
      </c>
      <c r="H48" s="25">
        <v>14.250999999999999</v>
      </c>
      <c r="I48" s="25">
        <v>69.247</v>
      </c>
      <c r="J48" s="18"/>
      <c r="K48" s="18"/>
    </row>
    <row r="49" spans="1:11" ht="13.5" customHeight="1">
      <c r="A49" s="26">
        <v>44</v>
      </c>
      <c r="B49" s="24">
        <v>1672.479</v>
      </c>
      <c r="C49" s="25">
        <v>845.29300000000001</v>
      </c>
      <c r="D49" s="25">
        <v>827.18600000000004</v>
      </c>
      <c r="E49" s="18"/>
      <c r="F49" s="26">
        <v>99</v>
      </c>
      <c r="G49" s="24">
        <v>58.533999999999999</v>
      </c>
      <c r="H49" s="25">
        <v>8.5879999999999992</v>
      </c>
      <c r="I49" s="25">
        <v>49.945</v>
      </c>
      <c r="J49" s="18"/>
      <c r="K49" s="18"/>
    </row>
    <row r="50" spans="1:11" ht="20.25" customHeight="1">
      <c r="A50" s="26">
        <v>45</v>
      </c>
      <c r="B50" s="24">
        <v>1716.0719999999999</v>
      </c>
      <c r="C50" s="25">
        <v>867.75400000000002</v>
      </c>
      <c r="D50" s="25">
        <v>848.31899999999996</v>
      </c>
      <c r="E50" s="18"/>
      <c r="F50" s="26">
        <v>100</v>
      </c>
      <c r="G50" s="24">
        <v>38.1</v>
      </c>
      <c r="H50" s="25">
        <v>5.05</v>
      </c>
      <c r="I50" s="25">
        <v>33.049999999999997</v>
      </c>
      <c r="J50" s="18"/>
      <c r="K50" s="18"/>
    </row>
    <row r="51" spans="1:11" ht="13.5" customHeight="1">
      <c r="A51" s="26">
        <v>46</v>
      </c>
      <c r="B51" s="24">
        <v>1797.664</v>
      </c>
      <c r="C51" s="25">
        <v>908.76800000000003</v>
      </c>
      <c r="D51" s="25">
        <v>888.89700000000005</v>
      </c>
      <c r="E51" s="18"/>
      <c r="F51" s="26">
        <v>101</v>
      </c>
      <c r="G51" s="24">
        <v>24.643999999999998</v>
      </c>
      <c r="H51" s="25">
        <v>3.028</v>
      </c>
      <c r="I51" s="25">
        <v>21.616</v>
      </c>
      <c r="J51" s="18"/>
      <c r="K51" s="18"/>
    </row>
    <row r="52" spans="1:11" ht="13.5" customHeight="1">
      <c r="A52" s="26">
        <v>47</v>
      </c>
      <c r="B52" s="24">
        <v>1875.5</v>
      </c>
      <c r="C52" s="25">
        <v>947.59299999999996</v>
      </c>
      <c r="D52" s="25">
        <v>927.90700000000004</v>
      </c>
      <c r="E52" s="18"/>
      <c r="F52" s="26">
        <v>102</v>
      </c>
      <c r="G52" s="24">
        <v>16.61</v>
      </c>
      <c r="H52" s="25">
        <v>1.9</v>
      </c>
      <c r="I52" s="25">
        <v>14.711</v>
      </c>
      <c r="J52" s="18"/>
      <c r="K52" s="18"/>
    </row>
    <row r="53" spans="1:11" ht="13.5" customHeight="1">
      <c r="A53" s="26">
        <v>48</v>
      </c>
      <c r="B53" s="24">
        <v>1977.873</v>
      </c>
      <c r="C53" s="25">
        <v>1000.448</v>
      </c>
      <c r="D53" s="25">
        <v>977.42499999999995</v>
      </c>
      <c r="E53" s="18"/>
      <c r="F53" s="26">
        <v>103</v>
      </c>
      <c r="G53" s="24">
        <v>8.298</v>
      </c>
      <c r="H53" s="25">
        <v>0.90600000000000003</v>
      </c>
      <c r="I53" s="25">
        <v>7.3929999999999998</v>
      </c>
      <c r="J53" s="18"/>
      <c r="K53" s="18"/>
    </row>
    <row r="54" spans="1:11" ht="13.5" customHeight="1">
      <c r="A54" s="26">
        <v>49</v>
      </c>
      <c r="B54" s="24">
        <v>2010.432</v>
      </c>
      <c r="C54" s="25">
        <v>1013.021</v>
      </c>
      <c r="D54" s="25">
        <v>997.41099999999994</v>
      </c>
      <c r="E54" s="18"/>
      <c r="F54" s="26">
        <v>104</v>
      </c>
      <c r="G54" s="24">
        <v>5.1420000000000003</v>
      </c>
      <c r="H54" s="25">
        <v>0.52900000000000003</v>
      </c>
      <c r="I54" s="25">
        <v>4.6130000000000004</v>
      </c>
      <c r="J54" s="18"/>
      <c r="K54" s="18"/>
    </row>
    <row r="55" spans="1:11" ht="20.25" customHeight="1">
      <c r="A55" s="26">
        <v>50</v>
      </c>
      <c r="B55" s="24">
        <v>1971.8810000000001</v>
      </c>
      <c r="C55" s="25">
        <v>995.33600000000001</v>
      </c>
      <c r="D55" s="25">
        <v>976.54499999999996</v>
      </c>
      <c r="E55" s="18"/>
      <c r="F55" s="23" t="s">
        <v>127</v>
      </c>
      <c r="G55" s="24">
        <v>6.3259999999999996</v>
      </c>
      <c r="H55" s="25">
        <v>0.6</v>
      </c>
      <c r="I55" s="25">
        <v>5.726</v>
      </c>
      <c r="J55" s="18"/>
      <c r="K55" s="18"/>
    </row>
    <row r="56" spans="1:11" ht="13.5" customHeight="1">
      <c r="A56" s="26">
        <v>51</v>
      </c>
      <c r="B56" s="24">
        <v>1917.19</v>
      </c>
      <c r="C56" s="25">
        <v>965.56799999999998</v>
      </c>
      <c r="D56" s="25">
        <v>951.62099999999998</v>
      </c>
      <c r="E56" s="18"/>
      <c r="F56" s="26"/>
      <c r="G56" s="24"/>
      <c r="H56" s="25"/>
      <c r="I56" s="25"/>
      <c r="J56" s="18"/>
      <c r="K56" s="18"/>
    </row>
    <row r="57" spans="1:11" ht="13.5" customHeight="1">
      <c r="A57" s="26">
        <v>52</v>
      </c>
      <c r="B57" s="24">
        <v>1857.1780000000001</v>
      </c>
      <c r="C57" s="25">
        <v>934.88499999999999</v>
      </c>
      <c r="D57" s="25">
        <v>922.29300000000001</v>
      </c>
      <c r="E57" s="18"/>
      <c r="F57" s="26"/>
      <c r="G57" s="24"/>
      <c r="H57" s="25"/>
      <c r="I57" s="25"/>
      <c r="J57" s="18"/>
      <c r="K57" s="18"/>
    </row>
    <row r="58" spans="1:11" ht="13.5" customHeight="1">
      <c r="A58" s="26">
        <v>53</v>
      </c>
      <c r="B58" s="24">
        <v>1825.9860000000001</v>
      </c>
      <c r="C58" s="25">
        <v>917.39800000000002</v>
      </c>
      <c r="D58" s="25">
        <v>908.58900000000006</v>
      </c>
      <c r="E58" s="18"/>
      <c r="F58" s="26"/>
      <c r="G58" s="24"/>
      <c r="H58" s="25"/>
      <c r="I58" s="25"/>
      <c r="J58" s="18"/>
      <c r="K58" s="18"/>
    </row>
    <row r="59" spans="1:11" ht="13.5" customHeight="1">
      <c r="A59" s="27">
        <v>54</v>
      </c>
      <c r="B59" s="28">
        <v>1782.9849999999999</v>
      </c>
      <c r="C59" s="29">
        <v>894.745</v>
      </c>
      <c r="D59" s="29">
        <v>888.24099999999999</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2169</v>
      </c>
    </row>
    <row r="2" spans="1:11" ht="13.5" customHeight="1">
      <c r="A2" s="18" t="s">
        <v>2170</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123750.58900000001</v>
      </c>
      <c r="C4" s="25">
        <v>60074.063000000002</v>
      </c>
      <c r="D4" s="25">
        <v>63676.525999999998</v>
      </c>
      <c r="E4" s="18"/>
      <c r="F4" s="18"/>
      <c r="G4" s="24"/>
      <c r="H4" s="25"/>
      <c r="I4" s="25"/>
      <c r="J4" s="18"/>
      <c r="K4" s="18"/>
    </row>
    <row r="5" spans="1:11" ht="20.25" customHeight="1">
      <c r="A5" s="26">
        <v>0</v>
      </c>
      <c r="B5" s="24">
        <v>861.947</v>
      </c>
      <c r="C5" s="25">
        <v>441.92</v>
      </c>
      <c r="D5" s="25">
        <v>420.02699999999999</v>
      </c>
      <c r="E5" s="18"/>
      <c r="F5" s="26">
        <v>55</v>
      </c>
      <c r="G5" s="24">
        <v>1777.5940000000001</v>
      </c>
      <c r="H5" s="25">
        <v>891.16200000000003</v>
      </c>
      <c r="I5" s="25">
        <v>886.43200000000002</v>
      </c>
      <c r="J5" s="18"/>
      <c r="K5" s="18"/>
    </row>
    <row r="6" spans="1:11" ht="13.5" customHeight="1">
      <c r="A6" s="26">
        <v>1</v>
      </c>
      <c r="B6" s="24">
        <v>873.60299999999995</v>
      </c>
      <c r="C6" s="25">
        <v>447.87900000000002</v>
      </c>
      <c r="D6" s="25">
        <v>425.72399999999999</v>
      </c>
      <c r="E6" s="18"/>
      <c r="F6" s="26">
        <v>56</v>
      </c>
      <c r="G6" s="24">
        <v>1771.0809999999999</v>
      </c>
      <c r="H6" s="25">
        <v>887.55499999999995</v>
      </c>
      <c r="I6" s="25">
        <v>883.52599999999995</v>
      </c>
      <c r="J6" s="18"/>
      <c r="K6" s="18"/>
    </row>
    <row r="7" spans="1:11" ht="13.5" customHeight="1">
      <c r="A7" s="26">
        <v>2</v>
      </c>
      <c r="B7" s="24">
        <v>887.928</v>
      </c>
      <c r="C7" s="25">
        <v>455.209</v>
      </c>
      <c r="D7" s="25">
        <v>432.72</v>
      </c>
      <c r="E7" s="18"/>
      <c r="F7" s="26">
        <v>57</v>
      </c>
      <c r="G7" s="24">
        <v>1381.2539999999999</v>
      </c>
      <c r="H7" s="25">
        <v>689.024</v>
      </c>
      <c r="I7" s="25">
        <v>692.23</v>
      </c>
      <c r="J7" s="18"/>
      <c r="K7" s="18"/>
    </row>
    <row r="8" spans="1:11" ht="13.5" customHeight="1">
      <c r="A8" s="26">
        <v>3</v>
      </c>
      <c r="B8" s="24">
        <v>904.62400000000002</v>
      </c>
      <c r="C8" s="25">
        <v>463.755</v>
      </c>
      <c r="D8" s="25">
        <v>440.86900000000003</v>
      </c>
      <c r="E8" s="18"/>
      <c r="F8" s="26">
        <v>58</v>
      </c>
      <c r="G8" s="24">
        <v>1701.934</v>
      </c>
      <c r="H8" s="25">
        <v>849.09500000000003</v>
      </c>
      <c r="I8" s="25">
        <v>852.83799999999997</v>
      </c>
      <c r="J8" s="18"/>
      <c r="K8" s="18"/>
    </row>
    <row r="9" spans="1:11" ht="13.5" customHeight="1">
      <c r="A9" s="26">
        <v>4</v>
      </c>
      <c r="B9" s="24">
        <v>923.92899999999997</v>
      </c>
      <c r="C9" s="25">
        <v>473.63</v>
      </c>
      <c r="D9" s="25">
        <v>450.29899999999998</v>
      </c>
      <c r="E9" s="18"/>
      <c r="F9" s="26">
        <v>59</v>
      </c>
      <c r="G9" s="24">
        <v>1591.027</v>
      </c>
      <c r="H9" s="25">
        <v>792.98199999999997</v>
      </c>
      <c r="I9" s="25">
        <v>798.04600000000005</v>
      </c>
      <c r="J9" s="18"/>
      <c r="K9" s="18"/>
    </row>
    <row r="10" spans="1:11" ht="20.25" customHeight="1">
      <c r="A10" s="26">
        <v>5</v>
      </c>
      <c r="B10" s="24">
        <v>947.09699999999998</v>
      </c>
      <c r="C10" s="25">
        <v>485.47</v>
      </c>
      <c r="D10" s="25">
        <v>461.62700000000001</v>
      </c>
      <c r="E10" s="18"/>
      <c r="F10" s="26">
        <v>60</v>
      </c>
      <c r="G10" s="24">
        <v>1547.1759999999999</v>
      </c>
      <c r="H10" s="25">
        <v>769.28399999999999</v>
      </c>
      <c r="I10" s="25">
        <v>777.89200000000005</v>
      </c>
      <c r="J10" s="18"/>
      <c r="K10" s="18"/>
    </row>
    <row r="11" spans="1:11" ht="13.5" customHeight="1">
      <c r="A11" s="26">
        <v>6</v>
      </c>
      <c r="B11" s="24">
        <v>971.03700000000003</v>
      </c>
      <c r="C11" s="25">
        <v>497.69099999999997</v>
      </c>
      <c r="D11" s="25">
        <v>473.346</v>
      </c>
      <c r="E11" s="18"/>
      <c r="F11" s="26">
        <v>61</v>
      </c>
      <c r="G11" s="24">
        <v>1492.0930000000001</v>
      </c>
      <c r="H11" s="25">
        <v>740.21299999999997</v>
      </c>
      <c r="I11" s="25">
        <v>751.88</v>
      </c>
      <c r="J11" s="18"/>
      <c r="K11" s="18"/>
    </row>
    <row r="12" spans="1:11" ht="13.5" customHeight="1">
      <c r="A12" s="26">
        <v>7</v>
      </c>
      <c r="B12" s="24">
        <v>996.03</v>
      </c>
      <c r="C12" s="25">
        <v>510.44099999999997</v>
      </c>
      <c r="D12" s="25">
        <v>485.58800000000002</v>
      </c>
      <c r="E12" s="18"/>
      <c r="F12" s="26">
        <v>62</v>
      </c>
      <c r="G12" s="24">
        <v>1464.8630000000001</v>
      </c>
      <c r="H12" s="25">
        <v>725.04499999999996</v>
      </c>
      <c r="I12" s="25">
        <v>739.81799999999998</v>
      </c>
      <c r="J12" s="18"/>
      <c r="K12" s="18"/>
    </row>
    <row r="13" spans="1:11" ht="13.5" customHeight="1">
      <c r="A13" s="26">
        <v>8</v>
      </c>
      <c r="B13" s="24">
        <v>959.43299999999999</v>
      </c>
      <c r="C13" s="25">
        <v>489.61</v>
      </c>
      <c r="D13" s="25">
        <v>469.82400000000001</v>
      </c>
      <c r="E13" s="18"/>
      <c r="F13" s="26">
        <v>63</v>
      </c>
      <c r="G13" s="24">
        <v>1470.3710000000001</v>
      </c>
      <c r="H13" s="25">
        <v>724.39</v>
      </c>
      <c r="I13" s="25">
        <v>745.98199999999997</v>
      </c>
      <c r="J13" s="18"/>
      <c r="K13" s="18"/>
    </row>
    <row r="14" spans="1:11" ht="13.5" customHeight="1">
      <c r="A14" s="26">
        <v>9</v>
      </c>
      <c r="B14" s="24">
        <v>973.399</v>
      </c>
      <c r="C14" s="25">
        <v>498.197</v>
      </c>
      <c r="D14" s="25">
        <v>475.202</v>
      </c>
      <c r="E14" s="18"/>
      <c r="F14" s="26">
        <v>64</v>
      </c>
      <c r="G14" s="24">
        <v>1492.8489999999999</v>
      </c>
      <c r="H14" s="25">
        <v>733.87599999999998</v>
      </c>
      <c r="I14" s="25">
        <v>758.97199999999998</v>
      </c>
      <c r="J14" s="18"/>
      <c r="K14" s="18"/>
    </row>
    <row r="15" spans="1:11" ht="20.25" customHeight="1">
      <c r="A15" s="26">
        <v>10</v>
      </c>
      <c r="B15" s="24">
        <v>1010.574</v>
      </c>
      <c r="C15" s="25">
        <v>516.15200000000004</v>
      </c>
      <c r="D15" s="25">
        <v>494.42099999999999</v>
      </c>
      <c r="E15" s="18"/>
      <c r="F15" s="26">
        <v>65</v>
      </c>
      <c r="G15" s="24">
        <v>1446.86</v>
      </c>
      <c r="H15" s="25">
        <v>707.55399999999997</v>
      </c>
      <c r="I15" s="25">
        <v>739.30600000000004</v>
      </c>
      <c r="J15" s="18"/>
      <c r="K15" s="18"/>
    </row>
    <row r="16" spans="1:11" ht="13.5" customHeight="1">
      <c r="A16" s="26">
        <v>11</v>
      </c>
      <c r="B16" s="24">
        <v>1017.285</v>
      </c>
      <c r="C16" s="25">
        <v>520.03599999999994</v>
      </c>
      <c r="D16" s="25">
        <v>497.24900000000002</v>
      </c>
      <c r="E16" s="18"/>
      <c r="F16" s="26">
        <v>66</v>
      </c>
      <c r="G16" s="24">
        <v>1400.5219999999999</v>
      </c>
      <c r="H16" s="25">
        <v>682.90200000000004</v>
      </c>
      <c r="I16" s="25">
        <v>717.62</v>
      </c>
      <c r="J16" s="18"/>
      <c r="K16" s="18"/>
    </row>
    <row r="17" spans="1:11" ht="13.5" customHeight="1">
      <c r="A17" s="26">
        <v>12</v>
      </c>
      <c r="B17" s="24">
        <v>1045.9670000000001</v>
      </c>
      <c r="C17" s="25">
        <v>535.75699999999995</v>
      </c>
      <c r="D17" s="25">
        <v>510.21</v>
      </c>
      <c r="E17" s="18"/>
      <c r="F17" s="26">
        <v>67</v>
      </c>
      <c r="G17" s="24">
        <v>1465.3320000000001</v>
      </c>
      <c r="H17" s="25">
        <v>711.79200000000003</v>
      </c>
      <c r="I17" s="25">
        <v>753.53899999999999</v>
      </c>
      <c r="J17" s="18"/>
      <c r="K17" s="18"/>
    </row>
    <row r="18" spans="1:11" ht="13.5" customHeight="1">
      <c r="A18" s="26">
        <v>13</v>
      </c>
      <c r="B18" s="24">
        <v>1049.819</v>
      </c>
      <c r="C18" s="25">
        <v>538.12199999999996</v>
      </c>
      <c r="D18" s="25">
        <v>511.69799999999998</v>
      </c>
      <c r="E18" s="18"/>
      <c r="F18" s="26">
        <v>68</v>
      </c>
      <c r="G18" s="24">
        <v>1506.973</v>
      </c>
      <c r="H18" s="25">
        <v>730.07799999999997</v>
      </c>
      <c r="I18" s="25">
        <v>776.89499999999998</v>
      </c>
      <c r="J18" s="18"/>
      <c r="K18" s="18"/>
    </row>
    <row r="19" spans="1:11" ht="13.5" customHeight="1">
      <c r="A19" s="26">
        <v>14</v>
      </c>
      <c r="B19" s="24">
        <v>1061.0809999999999</v>
      </c>
      <c r="C19" s="25">
        <v>543.50900000000001</v>
      </c>
      <c r="D19" s="25">
        <v>517.57299999999998</v>
      </c>
      <c r="E19" s="18"/>
      <c r="F19" s="26">
        <v>69</v>
      </c>
      <c r="G19" s="24">
        <v>1498.143</v>
      </c>
      <c r="H19" s="25">
        <v>721.755</v>
      </c>
      <c r="I19" s="25">
        <v>776.38800000000003</v>
      </c>
      <c r="J19" s="18"/>
      <c r="K19" s="18"/>
    </row>
    <row r="20" spans="1:11" ht="20.25" customHeight="1">
      <c r="A20" s="26">
        <v>15</v>
      </c>
      <c r="B20" s="24">
        <v>1081.74</v>
      </c>
      <c r="C20" s="25">
        <v>553.94100000000003</v>
      </c>
      <c r="D20" s="25">
        <v>527.798</v>
      </c>
      <c r="E20" s="18"/>
      <c r="F20" s="26">
        <v>70</v>
      </c>
      <c r="G20" s="24">
        <v>1582.6579999999999</v>
      </c>
      <c r="H20" s="25">
        <v>756.86500000000001</v>
      </c>
      <c r="I20" s="25">
        <v>825.79300000000001</v>
      </c>
      <c r="J20" s="18"/>
      <c r="K20" s="18"/>
    </row>
    <row r="21" spans="1:11" ht="13.5" customHeight="1">
      <c r="A21" s="26">
        <v>16</v>
      </c>
      <c r="B21" s="24">
        <v>1074.2660000000001</v>
      </c>
      <c r="C21" s="25">
        <v>550.33699999999999</v>
      </c>
      <c r="D21" s="25">
        <v>523.92899999999997</v>
      </c>
      <c r="E21" s="18"/>
      <c r="F21" s="26">
        <v>71</v>
      </c>
      <c r="G21" s="24">
        <v>1663.116</v>
      </c>
      <c r="H21" s="25">
        <v>790.76300000000003</v>
      </c>
      <c r="I21" s="25">
        <v>872.35299999999995</v>
      </c>
      <c r="J21" s="18"/>
      <c r="K21" s="18"/>
    </row>
    <row r="22" spans="1:11" ht="13.5" customHeight="1">
      <c r="A22" s="26">
        <v>17</v>
      </c>
      <c r="B22" s="24">
        <v>1068.184</v>
      </c>
      <c r="C22" s="25">
        <v>546.32399999999996</v>
      </c>
      <c r="D22" s="25">
        <v>521.86</v>
      </c>
      <c r="E22" s="18"/>
      <c r="F22" s="26">
        <v>72</v>
      </c>
      <c r="G22" s="24">
        <v>1746.3510000000001</v>
      </c>
      <c r="H22" s="25">
        <v>826.173</v>
      </c>
      <c r="I22" s="25">
        <v>920.178</v>
      </c>
      <c r="J22" s="18"/>
      <c r="K22" s="18"/>
    </row>
    <row r="23" spans="1:11" ht="13.5" customHeight="1">
      <c r="A23" s="26">
        <v>18</v>
      </c>
      <c r="B23" s="24">
        <v>1073.1690000000001</v>
      </c>
      <c r="C23" s="25">
        <v>548.83600000000001</v>
      </c>
      <c r="D23" s="25">
        <v>524.33299999999997</v>
      </c>
      <c r="E23" s="18"/>
      <c r="F23" s="26">
        <v>73</v>
      </c>
      <c r="G23" s="24">
        <v>1857.8140000000001</v>
      </c>
      <c r="H23" s="25">
        <v>872.39099999999996</v>
      </c>
      <c r="I23" s="25">
        <v>985.423</v>
      </c>
      <c r="J23" s="18"/>
      <c r="K23" s="18"/>
    </row>
    <row r="24" spans="1:11" ht="13.5" customHeight="1">
      <c r="A24" s="26">
        <v>19</v>
      </c>
      <c r="B24" s="24">
        <v>1115.1179999999999</v>
      </c>
      <c r="C24" s="25">
        <v>569.303</v>
      </c>
      <c r="D24" s="25">
        <v>545.81500000000005</v>
      </c>
      <c r="E24" s="18"/>
      <c r="F24" s="26">
        <v>74</v>
      </c>
      <c r="G24" s="24">
        <v>2013.931</v>
      </c>
      <c r="H24" s="25">
        <v>939.33</v>
      </c>
      <c r="I24" s="25">
        <v>1074.6010000000001</v>
      </c>
      <c r="J24" s="18"/>
      <c r="K24" s="18"/>
    </row>
    <row r="25" spans="1:11" ht="20.25" customHeight="1">
      <c r="A25" s="26">
        <v>20</v>
      </c>
      <c r="B25" s="24">
        <v>1139.4780000000001</v>
      </c>
      <c r="C25" s="25">
        <v>582.625</v>
      </c>
      <c r="D25" s="25">
        <v>556.85299999999995</v>
      </c>
      <c r="E25" s="18"/>
      <c r="F25" s="26">
        <v>75</v>
      </c>
      <c r="G25" s="24">
        <v>1971.731</v>
      </c>
      <c r="H25" s="25">
        <v>912.35</v>
      </c>
      <c r="I25" s="25">
        <v>1059.3810000000001</v>
      </c>
      <c r="J25" s="18"/>
      <c r="K25" s="18"/>
    </row>
    <row r="26" spans="1:11" ht="13.5" customHeight="1">
      <c r="A26" s="26">
        <v>21</v>
      </c>
      <c r="B26" s="24">
        <v>1178.2090000000001</v>
      </c>
      <c r="C26" s="25">
        <v>602.19000000000005</v>
      </c>
      <c r="D26" s="25">
        <v>576.01900000000001</v>
      </c>
      <c r="E26" s="18"/>
      <c r="F26" s="26">
        <v>76</v>
      </c>
      <c r="G26" s="24">
        <v>1844.925</v>
      </c>
      <c r="H26" s="25">
        <v>848.84799999999996</v>
      </c>
      <c r="I26" s="25">
        <v>996.07799999999997</v>
      </c>
      <c r="J26" s="18"/>
      <c r="K26" s="18"/>
    </row>
    <row r="27" spans="1:11" ht="13.5" customHeight="1">
      <c r="A27" s="26">
        <v>22</v>
      </c>
      <c r="B27" s="24">
        <v>1199.9690000000001</v>
      </c>
      <c r="C27" s="25">
        <v>613.57000000000005</v>
      </c>
      <c r="D27" s="25">
        <v>586.399</v>
      </c>
      <c r="E27" s="18"/>
      <c r="F27" s="26">
        <v>77</v>
      </c>
      <c r="G27" s="24">
        <v>1133.82</v>
      </c>
      <c r="H27" s="25">
        <v>513.64599999999996</v>
      </c>
      <c r="I27" s="25">
        <v>620.17399999999998</v>
      </c>
      <c r="J27" s="18"/>
      <c r="K27" s="18"/>
    </row>
    <row r="28" spans="1:11" ht="13.5" customHeight="1">
      <c r="A28" s="26">
        <v>23</v>
      </c>
      <c r="B28" s="24">
        <v>1232.9159999999999</v>
      </c>
      <c r="C28" s="25">
        <v>632.86500000000001</v>
      </c>
      <c r="D28" s="25">
        <v>600.04999999999995</v>
      </c>
      <c r="E28" s="18"/>
      <c r="F28" s="26">
        <v>78</v>
      </c>
      <c r="G28" s="24">
        <v>1194.155</v>
      </c>
      <c r="H28" s="25">
        <v>531.02099999999996</v>
      </c>
      <c r="I28" s="25">
        <v>663.13400000000001</v>
      </c>
      <c r="J28" s="18"/>
      <c r="K28" s="18"/>
    </row>
    <row r="29" spans="1:11" ht="13.5" customHeight="1">
      <c r="A29" s="26">
        <v>24</v>
      </c>
      <c r="B29" s="24">
        <v>1238.2449999999999</v>
      </c>
      <c r="C29" s="25">
        <v>635.19799999999998</v>
      </c>
      <c r="D29" s="25">
        <v>603.04700000000003</v>
      </c>
      <c r="E29" s="18"/>
      <c r="F29" s="26">
        <v>79</v>
      </c>
      <c r="G29" s="24">
        <v>1422.6220000000001</v>
      </c>
      <c r="H29" s="25">
        <v>624.20899999999995</v>
      </c>
      <c r="I29" s="25">
        <v>798.41200000000003</v>
      </c>
      <c r="J29" s="18"/>
      <c r="K29" s="18"/>
    </row>
    <row r="30" spans="1:11" ht="20.25" customHeight="1">
      <c r="A30" s="26">
        <v>25</v>
      </c>
      <c r="B30" s="24">
        <v>1257.2919999999999</v>
      </c>
      <c r="C30" s="25">
        <v>645.91499999999996</v>
      </c>
      <c r="D30" s="25">
        <v>611.37699999999995</v>
      </c>
      <c r="E30" s="18"/>
      <c r="F30" s="26">
        <v>80</v>
      </c>
      <c r="G30" s="24">
        <v>1342.664</v>
      </c>
      <c r="H30" s="25">
        <v>581.798</v>
      </c>
      <c r="I30" s="25">
        <v>760.86599999999999</v>
      </c>
      <c r="J30" s="18"/>
      <c r="K30" s="18"/>
    </row>
    <row r="31" spans="1:11" ht="13.5" customHeight="1">
      <c r="A31" s="26">
        <v>26</v>
      </c>
      <c r="B31" s="24">
        <v>1253.991</v>
      </c>
      <c r="C31" s="25">
        <v>643.30799999999999</v>
      </c>
      <c r="D31" s="25">
        <v>610.68299999999999</v>
      </c>
      <c r="E31" s="18"/>
      <c r="F31" s="26">
        <v>81</v>
      </c>
      <c r="G31" s="24">
        <v>1339.76</v>
      </c>
      <c r="H31" s="25">
        <v>570.93100000000004</v>
      </c>
      <c r="I31" s="25">
        <v>768.82899999999995</v>
      </c>
      <c r="J31" s="18"/>
      <c r="K31" s="18"/>
    </row>
    <row r="32" spans="1:11" ht="13.5" customHeight="1">
      <c r="A32" s="26">
        <v>27</v>
      </c>
      <c r="B32" s="24">
        <v>1246.9849999999999</v>
      </c>
      <c r="C32" s="25">
        <v>641.45399999999995</v>
      </c>
      <c r="D32" s="25">
        <v>605.53099999999995</v>
      </c>
      <c r="E32" s="18"/>
      <c r="F32" s="26">
        <v>82</v>
      </c>
      <c r="G32" s="24">
        <v>1257.462</v>
      </c>
      <c r="H32" s="25">
        <v>526.89</v>
      </c>
      <c r="I32" s="25">
        <v>730.572</v>
      </c>
      <c r="J32" s="18"/>
      <c r="K32" s="18"/>
    </row>
    <row r="33" spans="1:11" ht="13.5" customHeight="1">
      <c r="A33" s="26">
        <v>28</v>
      </c>
      <c r="B33" s="24">
        <v>1260.393</v>
      </c>
      <c r="C33" s="25">
        <v>647.85599999999999</v>
      </c>
      <c r="D33" s="25">
        <v>612.53700000000003</v>
      </c>
      <c r="E33" s="18"/>
      <c r="F33" s="26">
        <v>83</v>
      </c>
      <c r="G33" s="24">
        <v>1097.183</v>
      </c>
      <c r="H33" s="25">
        <v>449.77100000000002</v>
      </c>
      <c r="I33" s="25">
        <v>647.41099999999994</v>
      </c>
      <c r="J33" s="18"/>
      <c r="K33" s="18"/>
    </row>
    <row r="34" spans="1:11" ht="13.5" customHeight="1">
      <c r="A34" s="26">
        <v>29</v>
      </c>
      <c r="B34" s="24">
        <v>1248.2280000000001</v>
      </c>
      <c r="C34" s="25">
        <v>641.97699999999998</v>
      </c>
      <c r="D34" s="25">
        <v>606.25099999999998</v>
      </c>
      <c r="E34" s="18"/>
      <c r="F34" s="26">
        <v>84</v>
      </c>
      <c r="G34" s="24">
        <v>911.69399999999996</v>
      </c>
      <c r="H34" s="25">
        <v>364.91399999999999</v>
      </c>
      <c r="I34" s="25">
        <v>546.78099999999995</v>
      </c>
      <c r="J34" s="18"/>
      <c r="K34" s="18"/>
    </row>
    <row r="35" spans="1:11" ht="20.25" customHeight="1">
      <c r="A35" s="26">
        <v>30</v>
      </c>
      <c r="B35" s="24">
        <v>1219.163</v>
      </c>
      <c r="C35" s="25">
        <v>626.572</v>
      </c>
      <c r="D35" s="25">
        <v>592.59199999999998</v>
      </c>
      <c r="E35" s="18"/>
      <c r="F35" s="26">
        <v>85</v>
      </c>
      <c r="G35" s="24">
        <v>922.76400000000001</v>
      </c>
      <c r="H35" s="25">
        <v>357.697</v>
      </c>
      <c r="I35" s="25">
        <v>565.06700000000001</v>
      </c>
      <c r="J35" s="18"/>
      <c r="K35" s="18"/>
    </row>
    <row r="36" spans="1:11" ht="13.5" customHeight="1">
      <c r="A36" s="26">
        <v>31</v>
      </c>
      <c r="B36" s="24">
        <v>1231.231</v>
      </c>
      <c r="C36" s="25">
        <v>632.37300000000005</v>
      </c>
      <c r="D36" s="25">
        <v>598.85699999999997</v>
      </c>
      <c r="E36" s="18"/>
      <c r="F36" s="26">
        <v>86</v>
      </c>
      <c r="G36" s="24">
        <v>890.87300000000005</v>
      </c>
      <c r="H36" s="25">
        <v>335.209</v>
      </c>
      <c r="I36" s="25">
        <v>555.66399999999999</v>
      </c>
      <c r="J36" s="18"/>
      <c r="K36" s="18"/>
    </row>
    <row r="37" spans="1:11" ht="13.5" customHeight="1">
      <c r="A37" s="26">
        <v>32</v>
      </c>
      <c r="B37" s="24">
        <v>1223.3579999999999</v>
      </c>
      <c r="C37" s="25">
        <v>627.00800000000004</v>
      </c>
      <c r="D37" s="25">
        <v>596.35</v>
      </c>
      <c r="E37" s="18"/>
      <c r="F37" s="26">
        <v>87</v>
      </c>
      <c r="G37" s="24">
        <v>831.74800000000005</v>
      </c>
      <c r="H37" s="25">
        <v>302.18</v>
      </c>
      <c r="I37" s="25">
        <v>529.56799999999998</v>
      </c>
      <c r="J37" s="18"/>
      <c r="K37" s="18"/>
    </row>
    <row r="38" spans="1:11" ht="13.5" customHeight="1">
      <c r="A38" s="26">
        <v>33</v>
      </c>
      <c r="B38" s="24">
        <v>1242.682</v>
      </c>
      <c r="C38" s="25">
        <v>635.09</v>
      </c>
      <c r="D38" s="25">
        <v>607.59100000000001</v>
      </c>
      <c r="E38" s="18"/>
      <c r="F38" s="26">
        <v>88</v>
      </c>
      <c r="G38" s="24">
        <v>733.12300000000005</v>
      </c>
      <c r="H38" s="25">
        <v>254.869</v>
      </c>
      <c r="I38" s="25">
        <v>478.25299999999999</v>
      </c>
      <c r="J38" s="18"/>
      <c r="K38" s="18"/>
    </row>
    <row r="39" spans="1:11" ht="13.5" customHeight="1">
      <c r="A39" s="26">
        <v>34</v>
      </c>
      <c r="B39" s="24">
        <v>1269.4960000000001</v>
      </c>
      <c r="C39" s="25">
        <v>648.19200000000001</v>
      </c>
      <c r="D39" s="25">
        <v>621.30499999999995</v>
      </c>
      <c r="E39" s="18"/>
      <c r="F39" s="26">
        <v>89</v>
      </c>
      <c r="G39" s="24">
        <v>633.06700000000001</v>
      </c>
      <c r="H39" s="25">
        <v>210.12299999999999</v>
      </c>
      <c r="I39" s="25">
        <v>422.94299999999998</v>
      </c>
      <c r="J39" s="18"/>
      <c r="K39" s="18"/>
    </row>
    <row r="40" spans="1:11" ht="20.25" customHeight="1">
      <c r="A40" s="26">
        <v>35</v>
      </c>
      <c r="B40" s="24">
        <v>1308.761</v>
      </c>
      <c r="C40" s="25">
        <v>668.23400000000004</v>
      </c>
      <c r="D40" s="25">
        <v>640.52800000000002</v>
      </c>
      <c r="E40" s="18"/>
      <c r="F40" s="26">
        <v>90</v>
      </c>
      <c r="G40" s="24">
        <v>570.92600000000004</v>
      </c>
      <c r="H40" s="25">
        <v>179.94499999999999</v>
      </c>
      <c r="I40" s="25">
        <v>390.98099999999999</v>
      </c>
      <c r="J40" s="18"/>
      <c r="K40" s="18"/>
    </row>
    <row r="41" spans="1:11" ht="13.5" customHeight="1">
      <c r="A41" s="26">
        <v>36</v>
      </c>
      <c r="B41" s="24">
        <v>1343.086</v>
      </c>
      <c r="C41" s="25">
        <v>683.90700000000004</v>
      </c>
      <c r="D41" s="25">
        <v>659.17899999999997</v>
      </c>
      <c r="E41" s="18"/>
      <c r="F41" s="26">
        <v>91</v>
      </c>
      <c r="G41" s="24">
        <v>492.29599999999999</v>
      </c>
      <c r="H41" s="25">
        <v>148.09299999999999</v>
      </c>
      <c r="I41" s="25">
        <v>344.202</v>
      </c>
      <c r="J41" s="18"/>
      <c r="K41" s="18"/>
    </row>
    <row r="42" spans="1:11" ht="13.5" customHeight="1">
      <c r="A42" s="26">
        <v>37</v>
      </c>
      <c r="B42" s="24">
        <v>1365.7190000000001</v>
      </c>
      <c r="C42" s="25">
        <v>695.45</v>
      </c>
      <c r="D42" s="25">
        <v>670.26900000000001</v>
      </c>
      <c r="E42" s="18"/>
      <c r="F42" s="26">
        <v>92</v>
      </c>
      <c r="G42" s="24">
        <v>414.22800000000001</v>
      </c>
      <c r="H42" s="25">
        <v>117.35599999999999</v>
      </c>
      <c r="I42" s="25">
        <v>296.87200000000001</v>
      </c>
      <c r="J42" s="18"/>
      <c r="K42" s="18"/>
    </row>
    <row r="43" spans="1:11" ht="13.5" customHeight="1">
      <c r="A43" s="26">
        <v>38</v>
      </c>
      <c r="B43" s="24">
        <v>1418.6379999999999</v>
      </c>
      <c r="C43" s="25">
        <v>719.12199999999996</v>
      </c>
      <c r="D43" s="25">
        <v>699.51599999999996</v>
      </c>
      <c r="E43" s="18"/>
      <c r="F43" s="26">
        <v>93</v>
      </c>
      <c r="G43" s="24">
        <v>335.11700000000002</v>
      </c>
      <c r="H43" s="25">
        <v>89.304000000000002</v>
      </c>
      <c r="I43" s="25">
        <v>245.81299999999999</v>
      </c>
      <c r="J43" s="18"/>
      <c r="K43" s="18"/>
    </row>
    <row r="44" spans="1:11" ht="13.5" customHeight="1">
      <c r="A44" s="26">
        <v>39</v>
      </c>
      <c r="B44" s="24">
        <v>1463.9390000000001</v>
      </c>
      <c r="C44" s="25">
        <v>740.84799999999996</v>
      </c>
      <c r="D44" s="25">
        <v>723.09199999999998</v>
      </c>
      <c r="E44" s="18"/>
      <c r="F44" s="26">
        <v>94</v>
      </c>
      <c r="G44" s="24">
        <v>275.60899999999998</v>
      </c>
      <c r="H44" s="25">
        <v>68.385999999999996</v>
      </c>
      <c r="I44" s="25">
        <v>207.22300000000001</v>
      </c>
      <c r="J44" s="18"/>
      <c r="K44" s="18"/>
    </row>
    <row r="45" spans="1:11" ht="20.25" customHeight="1">
      <c r="A45" s="26">
        <v>40</v>
      </c>
      <c r="B45" s="24">
        <v>1485.3489999999999</v>
      </c>
      <c r="C45" s="25">
        <v>751.79899999999998</v>
      </c>
      <c r="D45" s="25">
        <v>733.55100000000004</v>
      </c>
      <c r="E45" s="18"/>
      <c r="F45" s="26">
        <v>95</v>
      </c>
      <c r="G45" s="24">
        <v>219.98400000000001</v>
      </c>
      <c r="H45" s="25">
        <v>51.155999999999999</v>
      </c>
      <c r="I45" s="25">
        <v>168.828</v>
      </c>
      <c r="J45" s="18"/>
      <c r="K45" s="18"/>
    </row>
    <row r="46" spans="1:11" ht="13.5" customHeight="1">
      <c r="A46" s="26">
        <v>41</v>
      </c>
      <c r="B46" s="24">
        <v>1487.1990000000001</v>
      </c>
      <c r="C46" s="25">
        <v>751.22699999999998</v>
      </c>
      <c r="D46" s="25">
        <v>735.97199999999998</v>
      </c>
      <c r="E46" s="18"/>
      <c r="F46" s="26">
        <v>96</v>
      </c>
      <c r="G46" s="24">
        <v>170.821</v>
      </c>
      <c r="H46" s="25">
        <v>36.933</v>
      </c>
      <c r="I46" s="25">
        <v>133.88800000000001</v>
      </c>
      <c r="J46" s="18"/>
      <c r="K46" s="18"/>
    </row>
    <row r="47" spans="1:11" ht="13.5" customHeight="1">
      <c r="A47" s="26">
        <v>42</v>
      </c>
      <c r="B47" s="24">
        <v>1503.2280000000001</v>
      </c>
      <c r="C47" s="25">
        <v>760.25900000000001</v>
      </c>
      <c r="D47" s="25">
        <v>742.96900000000005</v>
      </c>
      <c r="E47" s="18"/>
      <c r="F47" s="26">
        <v>97</v>
      </c>
      <c r="G47" s="24">
        <v>130.387</v>
      </c>
      <c r="H47" s="25">
        <v>25.803999999999998</v>
      </c>
      <c r="I47" s="25">
        <v>104.58199999999999</v>
      </c>
      <c r="J47" s="18"/>
      <c r="K47" s="18"/>
    </row>
    <row r="48" spans="1:11" ht="13.5" customHeight="1">
      <c r="A48" s="26">
        <v>43</v>
      </c>
      <c r="B48" s="24">
        <v>1567.652</v>
      </c>
      <c r="C48" s="25">
        <v>792.16300000000001</v>
      </c>
      <c r="D48" s="25">
        <v>775.48900000000003</v>
      </c>
      <c r="E48" s="18"/>
      <c r="F48" s="26">
        <v>98</v>
      </c>
      <c r="G48" s="24">
        <v>92.977999999999994</v>
      </c>
      <c r="H48" s="25">
        <v>16.492999999999999</v>
      </c>
      <c r="I48" s="25">
        <v>76.486000000000004</v>
      </c>
      <c r="J48" s="18"/>
      <c r="K48" s="18"/>
    </row>
    <row r="49" spans="1:11" ht="13.5" customHeight="1">
      <c r="A49" s="26">
        <v>44</v>
      </c>
      <c r="B49" s="24">
        <v>1608.2249999999999</v>
      </c>
      <c r="C49" s="25">
        <v>813.16499999999996</v>
      </c>
      <c r="D49" s="25">
        <v>795.06</v>
      </c>
      <c r="E49" s="18"/>
      <c r="F49" s="26">
        <v>99</v>
      </c>
      <c r="G49" s="24">
        <v>62.881999999999998</v>
      </c>
      <c r="H49" s="25">
        <v>9.984</v>
      </c>
      <c r="I49" s="25">
        <v>52.898000000000003</v>
      </c>
      <c r="J49" s="18"/>
      <c r="K49" s="18"/>
    </row>
    <row r="50" spans="1:11" ht="20.25" customHeight="1">
      <c r="A50" s="26">
        <v>45</v>
      </c>
      <c r="B50" s="24">
        <v>1670.6010000000001</v>
      </c>
      <c r="C50" s="25">
        <v>843.92600000000004</v>
      </c>
      <c r="D50" s="25">
        <v>826.67499999999995</v>
      </c>
      <c r="E50" s="18"/>
      <c r="F50" s="26">
        <v>100</v>
      </c>
      <c r="G50" s="24">
        <v>42.786000000000001</v>
      </c>
      <c r="H50" s="25">
        <v>5.8280000000000003</v>
      </c>
      <c r="I50" s="25">
        <v>36.957000000000001</v>
      </c>
      <c r="J50" s="18"/>
      <c r="K50" s="18"/>
    </row>
    <row r="51" spans="1:11" ht="13.5" customHeight="1">
      <c r="A51" s="26">
        <v>46</v>
      </c>
      <c r="B51" s="24">
        <v>1713.9480000000001</v>
      </c>
      <c r="C51" s="25">
        <v>866.245</v>
      </c>
      <c r="D51" s="25">
        <v>847.70299999999997</v>
      </c>
      <c r="E51" s="18"/>
      <c r="F51" s="26">
        <v>101</v>
      </c>
      <c r="G51" s="24">
        <v>26.957000000000001</v>
      </c>
      <c r="H51" s="25">
        <v>3.3170000000000002</v>
      </c>
      <c r="I51" s="25">
        <v>23.64</v>
      </c>
      <c r="J51" s="18"/>
      <c r="K51" s="18"/>
    </row>
    <row r="52" spans="1:11" ht="13.5" customHeight="1">
      <c r="A52" s="26">
        <v>47</v>
      </c>
      <c r="B52" s="24">
        <v>1795.1890000000001</v>
      </c>
      <c r="C52" s="25">
        <v>907.04600000000005</v>
      </c>
      <c r="D52" s="25">
        <v>888.14300000000003</v>
      </c>
      <c r="E52" s="18"/>
      <c r="F52" s="26">
        <v>102</v>
      </c>
      <c r="G52" s="24">
        <v>16.838999999999999</v>
      </c>
      <c r="H52" s="25">
        <v>1.923</v>
      </c>
      <c r="I52" s="25">
        <v>14.916</v>
      </c>
      <c r="J52" s="18"/>
      <c r="K52" s="18"/>
    </row>
    <row r="53" spans="1:11" ht="13.5" customHeight="1">
      <c r="A53" s="26">
        <v>48</v>
      </c>
      <c r="B53" s="24">
        <v>1872.595</v>
      </c>
      <c r="C53" s="25">
        <v>945.60299999999995</v>
      </c>
      <c r="D53" s="25">
        <v>926.99199999999996</v>
      </c>
      <c r="E53" s="18"/>
      <c r="F53" s="26">
        <v>103</v>
      </c>
      <c r="G53" s="24">
        <v>10.942</v>
      </c>
      <c r="H53" s="25">
        <v>1.165</v>
      </c>
      <c r="I53" s="25">
        <v>9.7769999999999992</v>
      </c>
      <c r="J53" s="18"/>
      <c r="K53" s="18"/>
    </row>
    <row r="54" spans="1:11" ht="13.5" customHeight="1">
      <c r="A54" s="26">
        <v>49</v>
      </c>
      <c r="B54" s="24">
        <v>1974.4159999999999</v>
      </c>
      <c r="C54" s="25">
        <v>998.10400000000004</v>
      </c>
      <c r="D54" s="25">
        <v>976.31200000000001</v>
      </c>
      <c r="E54" s="18"/>
      <c r="F54" s="26">
        <v>104</v>
      </c>
      <c r="G54" s="24">
        <v>5.2619999999999996</v>
      </c>
      <c r="H54" s="25">
        <v>0.53600000000000003</v>
      </c>
      <c r="I54" s="25">
        <v>4.7249999999999996</v>
      </c>
      <c r="J54" s="18"/>
      <c r="K54" s="18"/>
    </row>
    <row r="55" spans="1:11" ht="20.25" customHeight="1">
      <c r="A55" s="26">
        <v>50</v>
      </c>
      <c r="B55" s="24">
        <v>2006.492</v>
      </c>
      <c r="C55" s="25">
        <v>1010.376</v>
      </c>
      <c r="D55" s="25">
        <v>996.11699999999996</v>
      </c>
      <c r="E55" s="18"/>
      <c r="F55" s="23" t="s">
        <v>127</v>
      </c>
      <c r="G55" s="24">
        <v>6.6959999999999997</v>
      </c>
      <c r="H55" s="25">
        <v>0.623</v>
      </c>
      <c r="I55" s="25">
        <v>6.0730000000000004</v>
      </c>
      <c r="J55" s="18"/>
      <c r="K55" s="18"/>
    </row>
    <row r="56" spans="1:11" ht="13.5" customHeight="1">
      <c r="A56" s="26">
        <v>51</v>
      </c>
      <c r="B56" s="24">
        <v>1967.5920000000001</v>
      </c>
      <c r="C56" s="25">
        <v>992.476</v>
      </c>
      <c r="D56" s="25">
        <v>975.11500000000001</v>
      </c>
      <c r="E56" s="18"/>
      <c r="F56" s="26"/>
      <c r="G56" s="24"/>
      <c r="H56" s="25"/>
      <c r="I56" s="25"/>
      <c r="J56" s="18"/>
      <c r="K56" s="18"/>
    </row>
    <row r="57" spans="1:11" ht="13.5" customHeight="1">
      <c r="A57" s="26">
        <v>52</v>
      </c>
      <c r="B57" s="24">
        <v>1912.6220000000001</v>
      </c>
      <c r="C57" s="25">
        <v>962.548</v>
      </c>
      <c r="D57" s="25">
        <v>950.07399999999996</v>
      </c>
      <c r="E57" s="18"/>
      <c r="F57" s="26"/>
      <c r="G57" s="24"/>
      <c r="H57" s="25"/>
      <c r="I57" s="25"/>
      <c r="J57" s="18"/>
      <c r="K57" s="18"/>
    </row>
    <row r="58" spans="1:11" ht="13.5" customHeight="1">
      <c r="A58" s="26">
        <v>53</v>
      </c>
      <c r="B58" s="24">
        <v>1852.364</v>
      </c>
      <c r="C58" s="25">
        <v>931.70799999999997</v>
      </c>
      <c r="D58" s="25">
        <v>920.65499999999997</v>
      </c>
      <c r="E58" s="18"/>
      <c r="F58" s="26"/>
      <c r="G58" s="24"/>
      <c r="H58" s="25"/>
      <c r="I58" s="25"/>
      <c r="J58" s="18"/>
      <c r="K58" s="18"/>
    </row>
    <row r="59" spans="1:11" ht="13.5" customHeight="1">
      <c r="A59" s="27">
        <v>54</v>
      </c>
      <c r="B59" s="28">
        <v>1820.8679999999999</v>
      </c>
      <c r="C59" s="29">
        <v>914.01499999999999</v>
      </c>
      <c r="D59" s="29">
        <v>906.85299999999995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2171</v>
      </c>
    </row>
    <row r="2" spans="1:11" ht="13.5" customHeight="1">
      <c r="A2" s="18" t="s">
        <v>2172</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123160.804</v>
      </c>
      <c r="C4" s="25">
        <v>59768.231</v>
      </c>
      <c r="D4" s="25">
        <v>63392.572999999997</v>
      </c>
      <c r="E4" s="18"/>
      <c r="F4" s="18"/>
      <c r="G4" s="24"/>
      <c r="H4" s="25"/>
      <c r="I4" s="25"/>
      <c r="J4" s="18"/>
      <c r="K4" s="18"/>
    </row>
    <row r="5" spans="1:11" ht="20.25" customHeight="1">
      <c r="A5" s="26">
        <v>0</v>
      </c>
      <c r="B5" s="24">
        <v>852.37199999999996</v>
      </c>
      <c r="C5" s="25">
        <v>437.01100000000002</v>
      </c>
      <c r="D5" s="25">
        <v>415.36099999999999</v>
      </c>
      <c r="E5" s="18"/>
      <c r="F5" s="26">
        <v>55</v>
      </c>
      <c r="G5" s="24">
        <v>1815.421</v>
      </c>
      <c r="H5" s="25">
        <v>910.39400000000001</v>
      </c>
      <c r="I5" s="25">
        <v>905.02700000000004</v>
      </c>
      <c r="J5" s="18"/>
      <c r="K5" s="18"/>
    </row>
    <row r="6" spans="1:11" ht="13.5" customHeight="1">
      <c r="A6" s="26">
        <v>1</v>
      </c>
      <c r="B6" s="24">
        <v>861.53</v>
      </c>
      <c r="C6" s="25">
        <v>441.68900000000002</v>
      </c>
      <c r="D6" s="25">
        <v>419.84</v>
      </c>
      <c r="E6" s="18"/>
      <c r="F6" s="26">
        <v>56</v>
      </c>
      <c r="G6" s="24">
        <v>1771.867</v>
      </c>
      <c r="H6" s="25">
        <v>887.32899999999995</v>
      </c>
      <c r="I6" s="25">
        <v>884.53800000000001</v>
      </c>
      <c r="J6" s="18"/>
      <c r="K6" s="18"/>
    </row>
    <row r="7" spans="1:11" ht="13.5" customHeight="1">
      <c r="A7" s="26">
        <v>2</v>
      </c>
      <c r="B7" s="24">
        <v>873.30200000000002</v>
      </c>
      <c r="C7" s="25">
        <v>447.71</v>
      </c>
      <c r="D7" s="25">
        <v>425.59199999999998</v>
      </c>
      <c r="E7" s="18"/>
      <c r="F7" s="26">
        <v>57</v>
      </c>
      <c r="G7" s="24">
        <v>1764.94</v>
      </c>
      <c r="H7" s="25">
        <v>883.41700000000003</v>
      </c>
      <c r="I7" s="25">
        <v>881.52300000000002</v>
      </c>
      <c r="J7" s="18"/>
      <c r="K7" s="18"/>
    </row>
    <row r="8" spans="1:11" ht="13.5" customHeight="1">
      <c r="A8" s="26">
        <v>3</v>
      </c>
      <c r="B8" s="24">
        <v>887.75400000000002</v>
      </c>
      <c r="C8" s="25">
        <v>455.10599999999999</v>
      </c>
      <c r="D8" s="25">
        <v>432.64800000000002</v>
      </c>
      <c r="E8" s="18"/>
      <c r="F8" s="26">
        <v>58</v>
      </c>
      <c r="G8" s="24">
        <v>1376.0530000000001</v>
      </c>
      <c r="H8" s="25">
        <v>685.51199999999994</v>
      </c>
      <c r="I8" s="25">
        <v>690.54</v>
      </c>
      <c r="J8" s="18"/>
      <c r="K8" s="18"/>
    </row>
    <row r="9" spans="1:11" ht="13.5" customHeight="1">
      <c r="A9" s="26">
        <v>4</v>
      </c>
      <c r="B9" s="24">
        <v>904.51099999999997</v>
      </c>
      <c r="C9" s="25">
        <v>463.67500000000001</v>
      </c>
      <c r="D9" s="25">
        <v>440.83600000000001</v>
      </c>
      <c r="E9" s="18"/>
      <c r="F9" s="26">
        <v>59</v>
      </c>
      <c r="G9" s="24">
        <v>1694.9939999999999</v>
      </c>
      <c r="H9" s="25">
        <v>844.37699999999995</v>
      </c>
      <c r="I9" s="25">
        <v>850.61699999999996</v>
      </c>
      <c r="J9" s="18"/>
      <c r="K9" s="18"/>
    </row>
    <row r="10" spans="1:11" ht="20.25" customHeight="1">
      <c r="A10" s="26">
        <v>5</v>
      </c>
      <c r="B10" s="24">
        <v>923.85</v>
      </c>
      <c r="C10" s="25">
        <v>473.553</v>
      </c>
      <c r="D10" s="25">
        <v>450.29700000000003</v>
      </c>
      <c r="E10" s="18"/>
      <c r="F10" s="26">
        <v>60</v>
      </c>
      <c r="G10" s="24">
        <v>1583.92</v>
      </c>
      <c r="H10" s="25">
        <v>788.12400000000002</v>
      </c>
      <c r="I10" s="25">
        <v>795.79600000000005</v>
      </c>
      <c r="J10" s="18"/>
      <c r="K10" s="18"/>
    </row>
    <row r="11" spans="1:11" ht="13.5" customHeight="1">
      <c r="A11" s="26">
        <v>6</v>
      </c>
      <c r="B11" s="24">
        <v>947.05499999999995</v>
      </c>
      <c r="C11" s="25">
        <v>485.39800000000002</v>
      </c>
      <c r="D11" s="25">
        <v>461.65699999999998</v>
      </c>
      <c r="E11" s="18"/>
      <c r="F11" s="26">
        <v>61</v>
      </c>
      <c r="G11" s="24">
        <v>1539.625</v>
      </c>
      <c r="H11" s="25">
        <v>764.101</v>
      </c>
      <c r="I11" s="25">
        <v>775.524</v>
      </c>
      <c r="J11" s="18"/>
      <c r="K11" s="18"/>
    </row>
    <row r="12" spans="1:11" ht="13.5" customHeight="1">
      <c r="A12" s="26">
        <v>7</v>
      </c>
      <c r="B12" s="24">
        <v>971.08199999999999</v>
      </c>
      <c r="C12" s="25">
        <v>497.66199999999998</v>
      </c>
      <c r="D12" s="25">
        <v>473.42</v>
      </c>
      <c r="E12" s="18"/>
      <c r="F12" s="26">
        <v>62</v>
      </c>
      <c r="G12" s="24">
        <v>1484.1690000000001</v>
      </c>
      <c r="H12" s="25">
        <v>734.74599999999998</v>
      </c>
      <c r="I12" s="25">
        <v>749.423</v>
      </c>
      <c r="J12" s="18"/>
      <c r="K12" s="18"/>
    </row>
    <row r="13" spans="1:11" ht="13.5" customHeight="1">
      <c r="A13" s="26">
        <v>8</v>
      </c>
      <c r="B13" s="24">
        <v>996.18100000000004</v>
      </c>
      <c r="C13" s="25">
        <v>510.48200000000003</v>
      </c>
      <c r="D13" s="25">
        <v>485.69900000000001</v>
      </c>
      <c r="E13" s="18"/>
      <c r="F13" s="26">
        <v>63</v>
      </c>
      <c r="G13" s="24">
        <v>1456.4079999999999</v>
      </c>
      <c r="H13" s="25">
        <v>719.18</v>
      </c>
      <c r="I13" s="25">
        <v>737.22799999999995</v>
      </c>
      <c r="J13" s="18"/>
      <c r="K13" s="18"/>
    </row>
    <row r="14" spans="1:11" ht="13.5" customHeight="1">
      <c r="A14" s="26">
        <v>9</v>
      </c>
      <c r="B14" s="24">
        <v>959.69500000000005</v>
      </c>
      <c r="C14" s="25">
        <v>489.726</v>
      </c>
      <c r="D14" s="25">
        <v>469.96899999999999</v>
      </c>
      <c r="E14" s="18"/>
      <c r="F14" s="26">
        <v>64</v>
      </c>
      <c r="G14" s="24">
        <v>1461.1420000000001</v>
      </c>
      <c r="H14" s="25">
        <v>717.97</v>
      </c>
      <c r="I14" s="25">
        <v>743.17200000000003</v>
      </c>
      <c r="J14" s="18"/>
      <c r="K14" s="18"/>
    </row>
    <row r="15" spans="1:11" ht="20.25" customHeight="1">
      <c r="A15" s="26">
        <v>10</v>
      </c>
      <c r="B15" s="24">
        <v>973.74300000000005</v>
      </c>
      <c r="C15" s="25">
        <v>498.36700000000002</v>
      </c>
      <c r="D15" s="25">
        <v>475.37599999999998</v>
      </c>
      <c r="E15" s="18"/>
      <c r="F15" s="26">
        <v>65</v>
      </c>
      <c r="G15" s="24">
        <v>1482.6310000000001</v>
      </c>
      <c r="H15" s="25">
        <v>726.75199999999995</v>
      </c>
      <c r="I15" s="25">
        <v>755.88</v>
      </c>
      <c r="J15" s="18"/>
      <c r="K15" s="18"/>
    </row>
    <row r="16" spans="1:11" ht="13.5" customHeight="1">
      <c r="A16" s="26">
        <v>11</v>
      </c>
      <c r="B16" s="24">
        <v>1010.972</v>
      </c>
      <c r="C16" s="25">
        <v>516.34699999999998</v>
      </c>
      <c r="D16" s="25">
        <v>494.62400000000002</v>
      </c>
      <c r="E16" s="18"/>
      <c r="F16" s="26">
        <v>66</v>
      </c>
      <c r="G16" s="24">
        <v>1436.088</v>
      </c>
      <c r="H16" s="25">
        <v>700.04899999999998</v>
      </c>
      <c r="I16" s="25">
        <v>736.03899999999999</v>
      </c>
      <c r="J16" s="18"/>
      <c r="K16" s="18"/>
    </row>
    <row r="17" spans="1:11" ht="13.5" customHeight="1">
      <c r="A17" s="26">
        <v>12</v>
      </c>
      <c r="B17" s="24">
        <v>1017.7380000000001</v>
      </c>
      <c r="C17" s="25">
        <v>520.24800000000005</v>
      </c>
      <c r="D17" s="25">
        <v>497.48899999999998</v>
      </c>
      <c r="E17" s="18"/>
      <c r="F17" s="26">
        <v>67</v>
      </c>
      <c r="G17" s="24">
        <v>1389.1969999999999</v>
      </c>
      <c r="H17" s="25">
        <v>675.01700000000005</v>
      </c>
      <c r="I17" s="25">
        <v>714.18100000000004</v>
      </c>
      <c r="J17" s="18"/>
      <c r="K17" s="18"/>
    </row>
    <row r="18" spans="1:11" ht="13.5" customHeight="1">
      <c r="A18" s="26">
        <v>13</v>
      </c>
      <c r="B18" s="24">
        <v>1046.4849999999999</v>
      </c>
      <c r="C18" s="25">
        <v>536.00099999999998</v>
      </c>
      <c r="D18" s="25">
        <v>510.48399999999998</v>
      </c>
      <c r="E18" s="18"/>
      <c r="F18" s="26">
        <v>68</v>
      </c>
      <c r="G18" s="24">
        <v>1452.4839999999999</v>
      </c>
      <c r="H18" s="25">
        <v>702.85699999999997</v>
      </c>
      <c r="I18" s="25">
        <v>749.62800000000004</v>
      </c>
      <c r="J18" s="18"/>
      <c r="K18" s="18"/>
    </row>
    <row r="19" spans="1:11" ht="13.5" customHeight="1">
      <c r="A19" s="26">
        <v>14</v>
      </c>
      <c r="B19" s="24">
        <v>1050.21</v>
      </c>
      <c r="C19" s="25">
        <v>538.34699999999998</v>
      </c>
      <c r="D19" s="25">
        <v>511.863</v>
      </c>
      <c r="E19" s="18"/>
      <c r="F19" s="26">
        <v>69</v>
      </c>
      <c r="G19" s="24">
        <v>1492.6189999999999</v>
      </c>
      <c r="H19" s="25">
        <v>720.1</v>
      </c>
      <c r="I19" s="25">
        <v>772.51900000000001</v>
      </c>
      <c r="J19" s="18"/>
      <c r="K19" s="18"/>
    </row>
    <row r="20" spans="1:11" ht="20.25" customHeight="1">
      <c r="A20" s="26">
        <v>15</v>
      </c>
      <c r="B20" s="24">
        <v>1061.367</v>
      </c>
      <c r="C20" s="25">
        <v>543.68700000000001</v>
      </c>
      <c r="D20" s="25">
        <v>517.67999999999995</v>
      </c>
      <c r="E20" s="18"/>
      <c r="F20" s="26">
        <v>70</v>
      </c>
      <c r="G20" s="24">
        <v>1482.6189999999999</v>
      </c>
      <c r="H20" s="25">
        <v>711</v>
      </c>
      <c r="I20" s="25">
        <v>771.61900000000003</v>
      </c>
      <c r="J20" s="18"/>
      <c r="K20" s="18"/>
    </row>
    <row r="21" spans="1:11" ht="13.5" customHeight="1">
      <c r="A21" s="26">
        <v>16</v>
      </c>
      <c r="B21" s="24">
        <v>1082.5309999999999</v>
      </c>
      <c r="C21" s="25">
        <v>554.29100000000005</v>
      </c>
      <c r="D21" s="25">
        <v>528.24</v>
      </c>
      <c r="E21" s="18"/>
      <c r="F21" s="26">
        <v>71</v>
      </c>
      <c r="G21" s="24">
        <v>1564.8050000000001</v>
      </c>
      <c r="H21" s="25">
        <v>744.56899999999996</v>
      </c>
      <c r="I21" s="25">
        <v>820.23500000000001</v>
      </c>
      <c r="J21" s="18"/>
      <c r="K21" s="18"/>
    </row>
    <row r="22" spans="1:11" ht="13.5" customHeight="1">
      <c r="A22" s="26">
        <v>17</v>
      </c>
      <c r="B22" s="24">
        <v>1076.325</v>
      </c>
      <c r="C22" s="25">
        <v>551.20399999999995</v>
      </c>
      <c r="D22" s="25">
        <v>525.12199999999996</v>
      </c>
      <c r="E22" s="18"/>
      <c r="F22" s="26">
        <v>72</v>
      </c>
      <c r="G22" s="24">
        <v>1642.6610000000001</v>
      </c>
      <c r="H22" s="25">
        <v>776.76700000000005</v>
      </c>
      <c r="I22" s="25">
        <v>865.89400000000001</v>
      </c>
      <c r="J22" s="18"/>
      <c r="K22" s="18"/>
    </row>
    <row r="23" spans="1:11" ht="13.5" customHeight="1">
      <c r="A23" s="26">
        <v>18</v>
      </c>
      <c r="B23" s="24">
        <v>1071.585</v>
      </c>
      <c r="C23" s="25">
        <v>547.75</v>
      </c>
      <c r="D23" s="25">
        <v>523.83500000000004</v>
      </c>
      <c r="E23" s="18"/>
      <c r="F23" s="26">
        <v>73</v>
      </c>
      <c r="G23" s="24">
        <v>1722.884</v>
      </c>
      <c r="H23" s="25">
        <v>810.23400000000004</v>
      </c>
      <c r="I23" s="25">
        <v>912.65099999999995</v>
      </c>
      <c r="J23" s="18"/>
      <c r="K23" s="18"/>
    </row>
    <row r="24" spans="1:11" ht="13.5" customHeight="1">
      <c r="A24" s="26">
        <v>19</v>
      </c>
      <c r="B24" s="24">
        <v>1077.6669999999999</v>
      </c>
      <c r="C24" s="25">
        <v>550.71299999999997</v>
      </c>
      <c r="D24" s="25">
        <v>526.95399999999995</v>
      </c>
      <c r="E24" s="18"/>
      <c r="F24" s="26">
        <v>74</v>
      </c>
      <c r="G24" s="24">
        <v>1830.453</v>
      </c>
      <c r="H24" s="25">
        <v>853.98599999999999</v>
      </c>
      <c r="I24" s="25">
        <v>976.46699999999998</v>
      </c>
      <c r="J24" s="18"/>
      <c r="K24" s="18"/>
    </row>
    <row r="25" spans="1:11" ht="20.25" customHeight="1">
      <c r="A25" s="26">
        <v>20</v>
      </c>
      <c r="B25" s="24">
        <v>1120.327</v>
      </c>
      <c r="C25" s="25">
        <v>571.52300000000002</v>
      </c>
      <c r="D25" s="25">
        <v>548.803</v>
      </c>
      <c r="E25" s="18"/>
      <c r="F25" s="26">
        <v>75</v>
      </c>
      <c r="G25" s="24">
        <v>1981.2080000000001</v>
      </c>
      <c r="H25" s="25">
        <v>917.52499999999998</v>
      </c>
      <c r="I25" s="25">
        <v>1063.683</v>
      </c>
      <c r="J25" s="18"/>
      <c r="K25" s="18"/>
    </row>
    <row r="26" spans="1:11" ht="13.5" customHeight="1">
      <c r="A26" s="26">
        <v>21</v>
      </c>
      <c r="B26" s="24">
        <v>1145.1500000000001</v>
      </c>
      <c r="C26" s="25">
        <v>585.18899999999996</v>
      </c>
      <c r="D26" s="25">
        <v>559.96100000000001</v>
      </c>
      <c r="E26" s="18"/>
      <c r="F26" s="26">
        <v>76</v>
      </c>
      <c r="G26" s="24">
        <v>1936.153</v>
      </c>
      <c r="H26" s="25">
        <v>888.87900000000002</v>
      </c>
      <c r="I26" s="25">
        <v>1047.2739999999999</v>
      </c>
      <c r="J26" s="18"/>
      <c r="K26" s="18"/>
    </row>
    <row r="27" spans="1:11" ht="13.5" customHeight="1">
      <c r="A27" s="26">
        <v>22</v>
      </c>
      <c r="B27" s="24">
        <v>1184.115</v>
      </c>
      <c r="C27" s="25">
        <v>605.096</v>
      </c>
      <c r="D27" s="25">
        <v>579.01900000000001</v>
      </c>
      <c r="E27" s="18"/>
      <c r="F27" s="26">
        <v>77</v>
      </c>
      <c r="G27" s="24">
        <v>1807.6869999999999</v>
      </c>
      <c r="H27" s="25">
        <v>824.476</v>
      </c>
      <c r="I27" s="25">
        <v>983.21100000000001</v>
      </c>
      <c r="J27" s="18"/>
      <c r="K27" s="18"/>
    </row>
    <row r="28" spans="1:11" ht="13.5" customHeight="1">
      <c r="A28" s="26">
        <v>23</v>
      </c>
      <c r="B28" s="24">
        <v>1205.7159999999999</v>
      </c>
      <c r="C28" s="25">
        <v>616.66399999999999</v>
      </c>
      <c r="D28" s="25">
        <v>589.05100000000004</v>
      </c>
      <c r="E28" s="18"/>
      <c r="F28" s="26">
        <v>78</v>
      </c>
      <c r="G28" s="24">
        <v>1108.173</v>
      </c>
      <c r="H28" s="25">
        <v>497.09300000000002</v>
      </c>
      <c r="I28" s="25">
        <v>611.08000000000004</v>
      </c>
      <c r="J28" s="18"/>
      <c r="K28" s="18"/>
    </row>
    <row r="29" spans="1:11" ht="13.5" customHeight="1">
      <c r="A29" s="26">
        <v>24</v>
      </c>
      <c r="B29" s="24">
        <v>1237.663</v>
      </c>
      <c r="C29" s="25">
        <v>635.68399999999997</v>
      </c>
      <c r="D29" s="25">
        <v>601.97900000000004</v>
      </c>
      <c r="E29" s="18"/>
      <c r="F29" s="26">
        <v>79</v>
      </c>
      <c r="G29" s="24">
        <v>1163.7940000000001</v>
      </c>
      <c r="H29" s="25">
        <v>511.74099999999999</v>
      </c>
      <c r="I29" s="25">
        <v>652.053</v>
      </c>
      <c r="J29" s="18"/>
      <c r="K29" s="18"/>
    </row>
    <row r="30" spans="1:11" ht="20.25" customHeight="1">
      <c r="A30" s="26">
        <v>25</v>
      </c>
      <c r="B30" s="24">
        <v>1241.4639999999999</v>
      </c>
      <c r="C30" s="25">
        <v>637.28700000000003</v>
      </c>
      <c r="D30" s="25">
        <v>604.17600000000004</v>
      </c>
      <c r="E30" s="18"/>
      <c r="F30" s="26">
        <v>80</v>
      </c>
      <c r="G30" s="24">
        <v>1381.752</v>
      </c>
      <c r="H30" s="25">
        <v>598.60900000000004</v>
      </c>
      <c r="I30" s="25">
        <v>783.14200000000005</v>
      </c>
      <c r="J30" s="18"/>
      <c r="K30" s="18"/>
    </row>
    <row r="31" spans="1:11" ht="13.5" customHeight="1">
      <c r="A31" s="26">
        <v>26</v>
      </c>
      <c r="B31" s="24">
        <v>1259.241</v>
      </c>
      <c r="C31" s="25">
        <v>647.23400000000004</v>
      </c>
      <c r="D31" s="25">
        <v>612.00699999999995</v>
      </c>
      <c r="E31" s="18"/>
      <c r="F31" s="26">
        <v>81</v>
      </c>
      <c r="G31" s="24">
        <v>1298.942</v>
      </c>
      <c r="H31" s="25">
        <v>554.80100000000004</v>
      </c>
      <c r="I31" s="25">
        <v>744.14099999999996</v>
      </c>
      <c r="J31" s="18"/>
      <c r="K31" s="18"/>
    </row>
    <row r="32" spans="1:11" ht="13.5" customHeight="1">
      <c r="A32" s="26">
        <v>27</v>
      </c>
      <c r="B32" s="24">
        <v>1255.3209999999999</v>
      </c>
      <c r="C32" s="25">
        <v>644.16600000000005</v>
      </c>
      <c r="D32" s="25">
        <v>611.15499999999997</v>
      </c>
      <c r="E32" s="18"/>
      <c r="F32" s="26">
        <v>82</v>
      </c>
      <c r="G32" s="24">
        <v>1290.299</v>
      </c>
      <c r="H32" s="25">
        <v>540.94399999999996</v>
      </c>
      <c r="I32" s="25">
        <v>749.35400000000004</v>
      </c>
      <c r="J32" s="18"/>
      <c r="K32" s="18"/>
    </row>
    <row r="33" spans="1:11" ht="13.5" customHeight="1">
      <c r="A33" s="26">
        <v>28</v>
      </c>
      <c r="B33" s="24">
        <v>1247.867</v>
      </c>
      <c r="C33" s="25">
        <v>642.00199999999995</v>
      </c>
      <c r="D33" s="25">
        <v>605.86500000000001</v>
      </c>
      <c r="E33" s="18"/>
      <c r="F33" s="26">
        <v>83</v>
      </c>
      <c r="G33" s="24">
        <v>1204.8440000000001</v>
      </c>
      <c r="H33" s="25">
        <v>495.601</v>
      </c>
      <c r="I33" s="25">
        <v>709.24300000000005</v>
      </c>
      <c r="J33" s="18"/>
      <c r="K33" s="18"/>
    </row>
    <row r="34" spans="1:11" ht="13.5" customHeight="1">
      <c r="A34" s="26">
        <v>29</v>
      </c>
      <c r="B34" s="24">
        <v>1260.8530000000001</v>
      </c>
      <c r="C34" s="25">
        <v>648.14800000000002</v>
      </c>
      <c r="D34" s="25">
        <v>612.70500000000004</v>
      </c>
      <c r="E34" s="18"/>
      <c r="F34" s="26">
        <v>84</v>
      </c>
      <c r="G34" s="24">
        <v>1045.3119999999999</v>
      </c>
      <c r="H34" s="25">
        <v>419.65300000000002</v>
      </c>
      <c r="I34" s="25">
        <v>625.65899999999999</v>
      </c>
      <c r="J34" s="18"/>
      <c r="K34" s="18"/>
    </row>
    <row r="35" spans="1:11" ht="20.25" customHeight="1">
      <c r="A35" s="26">
        <v>30</v>
      </c>
      <c r="B35" s="24">
        <v>1248.3599999999999</v>
      </c>
      <c r="C35" s="25">
        <v>642.06899999999996</v>
      </c>
      <c r="D35" s="25">
        <v>606.29100000000005</v>
      </c>
      <c r="E35" s="18"/>
      <c r="F35" s="26">
        <v>85</v>
      </c>
      <c r="G35" s="24">
        <v>863.10299999999995</v>
      </c>
      <c r="H35" s="25">
        <v>337.45100000000002</v>
      </c>
      <c r="I35" s="25">
        <v>525.65300000000002</v>
      </c>
      <c r="J35" s="18"/>
      <c r="K35" s="18"/>
    </row>
    <row r="36" spans="1:11" ht="13.5" customHeight="1">
      <c r="A36" s="26">
        <v>31</v>
      </c>
      <c r="B36" s="24">
        <v>1219.105</v>
      </c>
      <c r="C36" s="25">
        <v>626.53200000000004</v>
      </c>
      <c r="D36" s="25">
        <v>592.57299999999998</v>
      </c>
      <c r="E36" s="18"/>
      <c r="F36" s="26">
        <v>86</v>
      </c>
      <c r="G36" s="24">
        <v>867.41499999999996</v>
      </c>
      <c r="H36" s="25">
        <v>327.50900000000001</v>
      </c>
      <c r="I36" s="25">
        <v>539.90599999999995</v>
      </c>
      <c r="J36" s="18"/>
      <c r="K36" s="18"/>
    </row>
    <row r="37" spans="1:11" ht="13.5" customHeight="1">
      <c r="A37" s="26">
        <v>32</v>
      </c>
      <c r="B37" s="24">
        <v>1231.06</v>
      </c>
      <c r="C37" s="25">
        <v>632.24099999999999</v>
      </c>
      <c r="D37" s="25">
        <v>598.81899999999996</v>
      </c>
      <c r="E37" s="18"/>
      <c r="F37" s="26">
        <v>87</v>
      </c>
      <c r="G37" s="24">
        <v>830.53800000000001</v>
      </c>
      <c r="H37" s="25">
        <v>303.50299999999999</v>
      </c>
      <c r="I37" s="25">
        <v>527.03499999999997</v>
      </c>
      <c r="J37" s="18"/>
      <c r="K37" s="18"/>
    </row>
    <row r="38" spans="1:11" ht="13.5" customHeight="1">
      <c r="A38" s="26">
        <v>33</v>
      </c>
      <c r="B38" s="24">
        <v>1223.1110000000001</v>
      </c>
      <c r="C38" s="25">
        <v>626.80700000000002</v>
      </c>
      <c r="D38" s="25">
        <v>596.30399999999997</v>
      </c>
      <c r="E38" s="18"/>
      <c r="F38" s="26">
        <v>88</v>
      </c>
      <c r="G38" s="24">
        <v>768.04499999999996</v>
      </c>
      <c r="H38" s="25">
        <v>270.15499999999997</v>
      </c>
      <c r="I38" s="25">
        <v>497.89</v>
      </c>
      <c r="J38" s="18"/>
      <c r="K38" s="18"/>
    </row>
    <row r="39" spans="1:11" ht="13.5" customHeight="1">
      <c r="A39" s="26">
        <v>34</v>
      </c>
      <c r="B39" s="24">
        <v>1242.2529999999999</v>
      </c>
      <c r="C39" s="25">
        <v>634.75900000000001</v>
      </c>
      <c r="D39" s="25">
        <v>607.49400000000003</v>
      </c>
      <c r="E39" s="18"/>
      <c r="F39" s="26">
        <v>89</v>
      </c>
      <c r="G39" s="24">
        <v>669.69</v>
      </c>
      <c r="H39" s="25">
        <v>224.654</v>
      </c>
      <c r="I39" s="25">
        <v>445.036</v>
      </c>
      <c r="J39" s="18"/>
      <c r="K39" s="18"/>
    </row>
    <row r="40" spans="1:11" ht="20.25" customHeight="1">
      <c r="A40" s="26">
        <v>35</v>
      </c>
      <c r="B40" s="24">
        <v>1268.8219999999999</v>
      </c>
      <c r="C40" s="25">
        <v>647.69299999999998</v>
      </c>
      <c r="D40" s="25">
        <v>621.12900000000002</v>
      </c>
      <c r="E40" s="18"/>
      <c r="F40" s="26">
        <v>90</v>
      </c>
      <c r="G40" s="24">
        <v>571.31899999999996</v>
      </c>
      <c r="H40" s="25">
        <v>182.36199999999999</v>
      </c>
      <c r="I40" s="25">
        <v>388.95800000000003</v>
      </c>
      <c r="J40" s="18"/>
      <c r="K40" s="18"/>
    </row>
    <row r="41" spans="1:11" ht="13.5" customHeight="1">
      <c r="A41" s="26">
        <v>36</v>
      </c>
      <c r="B41" s="24">
        <v>1307.8599999999999</v>
      </c>
      <c r="C41" s="25">
        <v>667.57600000000002</v>
      </c>
      <c r="D41" s="25">
        <v>640.28399999999999</v>
      </c>
      <c r="E41" s="18"/>
      <c r="F41" s="26">
        <v>91</v>
      </c>
      <c r="G41" s="24">
        <v>508.40699999999998</v>
      </c>
      <c r="H41" s="25">
        <v>153.571</v>
      </c>
      <c r="I41" s="25">
        <v>354.83600000000001</v>
      </c>
      <c r="J41" s="18"/>
      <c r="K41" s="18"/>
    </row>
    <row r="42" spans="1:11" ht="13.5" customHeight="1">
      <c r="A42" s="26">
        <v>37</v>
      </c>
      <c r="B42" s="24">
        <v>1342.0920000000001</v>
      </c>
      <c r="C42" s="25">
        <v>683.16300000000001</v>
      </c>
      <c r="D42" s="25">
        <v>658.928</v>
      </c>
      <c r="E42" s="18"/>
      <c r="F42" s="26">
        <v>92</v>
      </c>
      <c r="G42" s="24">
        <v>431.96499999999997</v>
      </c>
      <c r="H42" s="25">
        <v>124.122</v>
      </c>
      <c r="I42" s="25">
        <v>307.84300000000002</v>
      </c>
      <c r="J42" s="18"/>
      <c r="K42" s="18"/>
    </row>
    <row r="43" spans="1:11" ht="13.5" customHeight="1">
      <c r="A43" s="26">
        <v>38</v>
      </c>
      <c r="B43" s="24">
        <v>1364.732</v>
      </c>
      <c r="C43" s="25">
        <v>694.68399999999997</v>
      </c>
      <c r="D43" s="25">
        <v>670.04899999999998</v>
      </c>
      <c r="E43" s="18"/>
      <c r="F43" s="26">
        <v>93</v>
      </c>
      <c r="G43" s="24">
        <v>357.74400000000003</v>
      </c>
      <c r="H43" s="25">
        <v>96.451999999999998</v>
      </c>
      <c r="I43" s="25">
        <v>261.29199999999997</v>
      </c>
      <c r="J43" s="18"/>
      <c r="K43" s="18"/>
    </row>
    <row r="44" spans="1:11" ht="13.5" customHeight="1">
      <c r="A44" s="26">
        <v>39</v>
      </c>
      <c r="B44" s="24">
        <v>1417.634</v>
      </c>
      <c r="C44" s="25">
        <v>718.33399999999995</v>
      </c>
      <c r="D44" s="25">
        <v>699.3</v>
      </c>
      <c r="E44" s="18"/>
      <c r="F44" s="26">
        <v>94</v>
      </c>
      <c r="G44" s="24">
        <v>284.44900000000001</v>
      </c>
      <c r="H44" s="25">
        <v>71.847999999999999</v>
      </c>
      <c r="I44" s="25">
        <v>212.601</v>
      </c>
      <c r="J44" s="18"/>
      <c r="K44" s="18"/>
    </row>
    <row r="45" spans="1:11" ht="20.25" customHeight="1">
      <c r="A45" s="26">
        <v>40</v>
      </c>
      <c r="B45" s="24">
        <v>1462.883</v>
      </c>
      <c r="C45" s="25">
        <v>740.01700000000005</v>
      </c>
      <c r="D45" s="25">
        <v>722.86699999999996</v>
      </c>
      <c r="E45" s="18"/>
      <c r="F45" s="26">
        <v>95</v>
      </c>
      <c r="G45" s="24">
        <v>229.55600000000001</v>
      </c>
      <c r="H45" s="25">
        <v>53.753999999999998</v>
      </c>
      <c r="I45" s="25">
        <v>175.80199999999999</v>
      </c>
      <c r="J45" s="18"/>
      <c r="K45" s="18"/>
    </row>
    <row r="46" spans="1:11" ht="13.5" customHeight="1">
      <c r="A46" s="26">
        <v>41</v>
      </c>
      <c r="B46" s="24">
        <v>1484.2080000000001</v>
      </c>
      <c r="C46" s="25">
        <v>750.904</v>
      </c>
      <c r="D46" s="25">
        <v>733.30399999999997</v>
      </c>
      <c r="E46" s="18"/>
      <c r="F46" s="26">
        <v>96</v>
      </c>
      <c r="G46" s="24">
        <v>179.37799999999999</v>
      </c>
      <c r="H46" s="25">
        <v>39.204000000000001</v>
      </c>
      <c r="I46" s="25">
        <v>140.173</v>
      </c>
      <c r="J46" s="18"/>
      <c r="K46" s="18"/>
    </row>
    <row r="47" spans="1:11" ht="13.5" customHeight="1">
      <c r="A47" s="26">
        <v>42</v>
      </c>
      <c r="B47" s="24">
        <v>1485.9570000000001</v>
      </c>
      <c r="C47" s="25">
        <v>750.26400000000001</v>
      </c>
      <c r="D47" s="25">
        <v>735.69299999999998</v>
      </c>
      <c r="E47" s="18"/>
      <c r="F47" s="26">
        <v>97</v>
      </c>
      <c r="G47" s="24">
        <v>136.03800000000001</v>
      </c>
      <c r="H47" s="25">
        <v>27.539000000000001</v>
      </c>
      <c r="I47" s="25">
        <v>108.499</v>
      </c>
      <c r="J47" s="18"/>
      <c r="K47" s="18"/>
    </row>
    <row r="48" spans="1:11" ht="13.5" customHeight="1">
      <c r="A48" s="26">
        <v>43</v>
      </c>
      <c r="B48" s="24">
        <v>1501.8489999999999</v>
      </c>
      <c r="C48" s="25">
        <v>759.20500000000004</v>
      </c>
      <c r="D48" s="25">
        <v>742.64499999999998</v>
      </c>
      <c r="E48" s="18"/>
      <c r="F48" s="26">
        <v>98</v>
      </c>
      <c r="G48" s="24">
        <v>101.178</v>
      </c>
      <c r="H48" s="25">
        <v>18.687000000000001</v>
      </c>
      <c r="I48" s="25">
        <v>82.491</v>
      </c>
      <c r="J48" s="18"/>
      <c r="K48" s="18"/>
    </row>
    <row r="49" spans="1:11" ht="13.5" customHeight="1">
      <c r="A49" s="26">
        <v>44</v>
      </c>
      <c r="B49" s="24">
        <v>1566.067</v>
      </c>
      <c r="C49" s="25">
        <v>790.97900000000004</v>
      </c>
      <c r="D49" s="25">
        <v>775.08799999999997</v>
      </c>
      <c r="E49" s="18"/>
      <c r="F49" s="26">
        <v>99</v>
      </c>
      <c r="G49" s="24">
        <v>70.156999999999996</v>
      </c>
      <c r="H49" s="25">
        <v>11.582000000000001</v>
      </c>
      <c r="I49" s="25">
        <v>58.575000000000003</v>
      </c>
      <c r="J49" s="18"/>
      <c r="K49" s="18"/>
    </row>
    <row r="50" spans="1:11" ht="20.25" customHeight="1">
      <c r="A50" s="26">
        <v>45</v>
      </c>
      <c r="B50" s="24">
        <v>1606.443</v>
      </c>
      <c r="C50" s="25">
        <v>811.86300000000006</v>
      </c>
      <c r="D50" s="25">
        <v>794.58</v>
      </c>
      <c r="E50" s="18"/>
      <c r="F50" s="26">
        <v>100</v>
      </c>
      <c r="G50" s="24">
        <v>46.036999999999999</v>
      </c>
      <c r="H50" s="25">
        <v>6.7919999999999998</v>
      </c>
      <c r="I50" s="25">
        <v>39.244999999999997</v>
      </c>
      <c r="J50" s="18"/>
      <c r="K50" s="18"/>
    </row>
    <row r="51" spans="1:11" ht="13.5" customHeight="1">
      <c r="A51" s="26">
        <v>46</v>
      </c>
      <c r="B51" s="24">
        <v>1668.559</v>
      </c>
      <c r="C51" s="25">
        <v>842.47400000000005</v>
      </c>
      <c r="D51" s="25">
        <v>826.08500000000004</v>
      </c>
      <c r="E51" s="18"/>
      <c r="F51" s="26">
        <v>101</v>
      </c>
      <c r="G51" s="24">
        <v>30.344000000000001</v>
      </c>
      <c r="H51" s="25">
        <v>3.8380000000000001</v>
      </c>
      <c r="I51" s="25">
        <v>26.507000000000001</v>
      </c>
      <c r="J51" s="18"/>
      <c r="K51" s="18"/>
    </row>
    <row r="52" spans="1:11" ht="13.5" customHeight="1">
      <c r="A52" s="26">
        <v>47</v>
      </c>
      <c r="B52" s="24">
        <v>1711.616</v>
      </c>
      <c r="C52" s="25">
        <v>864.62</v>
      </c>
      <c r="D52" s="25">
        <v>846.995</v>
      </c>
      <c r="E52" s="18"/>
      <c r="F52" s="26">
        <v>102</v>
      </c>
      <c r="G52" s="24">
        <v>18.471</v>
      </c>
      <c r="H52" s="25">
        <v>2.1110000000000002</v>
      </c>
      <c r="I52" s="25">
        <v>16.359000000000002</v>
      </c>
      <c r="J52" s="18"/>
      <c r="K52" s="18"/>
    </row>
    <row r="53" spans="1:11" ht="13.5" customHeight="1">
      <c r="A53" s="26">
        <v>48</v>
      </c>
      <c r="B53" s="24">
        <v>1792.4390000000001</v>
      </c>
      <c r="C53" s="25">
        <v>905.16099999999994</v>
      </c>
      <c r="D53" s="25">
        <v>887.27800000000002</v>
      </c>
      <c r="E53" s="18"/>
      <c r="F53" s="26">
        <v>103</v>
      </c>
      <c r="G53" s="24">
        <v>11.125</v>
      </c>
      <c r="H53" s="25">
        <v>1.1830000000000001</v>
      </c>
      <c r="I53" s="25">
        <v>9.9420000000000002</v>
      </c>
      <c r="J53" s="18"/>
      <c r="K53" s="18"/>
    </row>
    <row r="54" spans="1:11" ht="13.5" customHeight="1">
      <c r="A54" s="26">
        <v>49</v>
      </c>
      <c r="B54" s="24">
        <v>1869.3589999999999</v>
      </c>
      <c r="C54" s="25">
        <v>943.40899999999999</v>
      </c>
      <c r="D54" s="25">
        <v>925.95</v>
      </c>
      <c r="E54" s="18"/>
      <c r="F54" s="26">
        <v>104</v>
      </c>
      <c r="G54" s="24">
        <v>6.9589999999999996</v>
      </c>
      <c r="H54" s="25">
        <v>0.69199999999999995</v>
      </c>
      <c r="I54" s="25">
        <v>6.2670000000000003</v>
      </c>
      <c r="J54" s="18"/>
      <c r="K54" s="18"/>
    </row>
    <row r="55" spans="1:11" ht="20.25" customHeight="1">
      <c r="A55" s="26">
        <v>50</v>
      </c>
      <c r="B55" s="24">
        <v>1970.5840000000001</v>
      </c>
      <c r="C55" s="25">
        <v>995.524</v>
      </c>
      <c r="D55" s="25">
        <v>975.06</v>
      </c>
      <c r="E55" s="18"/>
      <c r="F55" s="23" t="s">
        <v>127</v>
      </c>
      <c r="G55" s="24">
        <v>6.9969999999999999</v>
      </c>
      <c r="H55" s="25">
        <v>0.64100000000000001</v>
      </c>
      <c r="I55" s="25">
        <v>6.3550000000000004</v>
      </c>
      <c r="J55" s="18"/>
      <c r="K55" s="18"/>
    </row>
    <row r="56" spans="1:11" ht="13.5" customHeight="1">
      <c r="A56" s="26">
        <v>51</v>
      </c>
      <c r="B56" s="24">
        <v>2002.1790000000001</v>
      </c>
      <c r="C56" s="25">
        <v>1007.504</v>
      </c>
      <c r="D56" s="25">
        <v>994.67499999999995</v>
      </c>
      <c r="E56" s="18"/>
      <c r="F56" s="26"/>
      <c r="G56" s="24"/>
      <c r="H56" s="25"/>
      <c r="I56" s="25"/>
      <c r="J56" s="18"/>
      <c r="K56" s="18"/>
    </row>
    <row r="57" spans="1:11" ht="13.5" customHeight="1">
      <c r="A57" s="26">
        <v>52</v>
      </c>
      <c r="B57" s="24">
        <v>1962.9549999999999</v>
      </c>
      <c r="C57" s="25">
        <v>989.40700000000004</v>
      </c>
      <c r="D57" s="25">
        <v>973.548</v>
      </c>
      <c r="E57" s="18"/>
      <c r="F57" s="26"/>
      <c r="G57" s="24"/>
      <c r="H57" s="25"/>
      <c r="I57" s="25"/>
      <c r="J57" s="18"/>
      <c r="K57" s="18"/>
    </row>
    <row r="58" spans="1:11" ht="13.5" customHeight="1">
      <c r="A58" s="26">
        <v>53</v>
      </c>
      <c r="B58" s="24">
        <v>1907.721</v>
      </c>
      <c r="C58" s="25">
        <v>959.31399999999996</v>
      </c>
      <c r="D58" s="25">
        <v>948.40599999999995</v>
      </c>
      <c r="E58" s="18"/>
      <c r="F58" s="26"/>
      <c r="G58" s="24"/>
      <c r="H58" s="25"/>
      <c r="I58" s="25"/>
      <c r="J58" s="18"/>
      <c r="K58" s="18"/>
    </row>
    <row r="59" spans="1:11" ht="13.5" customHeight="1">
      <c r="A59" s="27">
        <v>54</v>
      </c>
      <c r="B59" s="28">
        <v>1847.2260000000001</v>
      </c>
      <c r="C59" s="29">
        <v>928.31</v>
      </c>
      <c r="D59" s="29">
        <v>918.91600000000005</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134</v>
      </c>
    </row>
    <row r="2" spans="1:11" ht="13.5" customHeight="1">
      <c r="A2" s="18" t="s">
        <v>135</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122544.102</v>
      </c>
      <c r="C4" s="25">
        <v>59449.483</v>
      </c>
      <c r="D4" s="25">
        <v>63094.618999999999</v>
      </c>
      <c r="E4" s="18"/>
      <c r="F4" s="18"/>
      <c r="G4" s="24"/>
      <c r="H4" s="25"/>
      <c r="I4" s="25"/>
      <c r="J4" s="18"/>
      <c r="K4" s="18"/>
    </row>
    <row r="5" spans="1:11" ht="20.25" customHeight="1">
      <c r="A5" s="26">
        <v>0</v>
      </c>
      <c r="B5" s="24">
        <v>844.96600000000001</v>
      </c>
      <c r="C5" s="25">
        <v>433.21499999999997</v>
      </c>
      <c r="D5" s="25">
        <v>411.75200000000001</v>
      </c>
      <c r="E5" s="18"/>
      <c r="F5" s="26">
        <v>55</v>
      </c>
      <c r="G5" s="24">
        <v>1841.7570000000001</v>
      </c>
      <c r="H5" s="25">
        <v>924.67200000000003</v>
      </c>
      <c r="I5" s="25">
        <v>917.08500000000004</v>
      </c>
      <c r="J5" s="18"/>
      <c r="K5" s="18"/>
    </row>
    <row r="6" spans="1:11" ht="13.5" customHeight="1">
      <c r="A6" s="26">
        <v>1</v>
      </c>
      <c r="B6" s="24">
        <v>851.97299999999996</v>
      </c>
      <c r="C6" s="25">
        <v>436.79</v>
      </c>
      <c r="D6" s="25">
        <v>415.18200000000002</v>
      </c>
      <c r="E6" s="18"/>
      <c r="F6" s="26">
        <v>56</v>
      </c>
      <c r="G6" s="24">
        <v>1809.634</v>
      </c>
      <c r="H6" s="25">
        <v>906.52</v>
      </c>
      <c r="I6" s="25">
        <v>903.11300000000006</v>
      </c>
      <c r="J6" s="18"/>
      <c r="K6" s="18"/>
    </row>
    <row r="7" spans="1:11" ht="13.5" customHeight="1">
      <c r="A7" s="26">
        <v>2</v>
      </c>
      <c r="B7" s="24">
        <v>861.24400000000003</v>
      </c>
      <c r="C7" s="25">
        <v>441.529</v>
      </c>
      <c r="D7" s="25">
        <v>419.71499999999997</v>
      </c>
      <c r="E7" s="18"/>
      <c r="F7" s="26">
        <v>57</v>
      </c>
      <c r="G7" s="24">
        <v>1765.787</v>
      </c>
      <c r="H7" s="25">
        <v>883.23400000000004</v>
      </c>
      <c r="I7" s="25">
        <v>882.55200000000002</v>
      </c>
      <c r="J7" s="18"/>
      <c r="K7" s="18"/>
    </row>
    <row r="8" spans="1:11" ht="13.5" customHeight="1">
      <c r="A8" s="26">
        <v>3</v>
      </c>
      <c r="B8" s="24">
        <v>873.13900000000001</v>
      </c>
      <c r="C8" s="25">
        <v>447.613</v>
      </c>
      <c r="D8" s="25">
        <v>425.52600000000001</v>
      </c>
      <c r="E8" s="18"/>
      <c r="F8" s="26">
        <v>58</v>
      </c>
      <c r="G8" s="24">
        <v>1758.394</v>
      </c>
      <c r="H8" s="25">
        <v>878.98400000000004</v>
      </c>
      <c r="I8" s="25">
        <v>879.41</v>
      </c>
      <c r="J8" s="18"/>
      <c r="K8" s="18"/>
    </row>
    <row r="9" spans="1:11" ht="13.5" customHeight="1">
      <c r="A9" s="26">
        <v>4</v>
      </c>
      <c r="B9" s="24">
        <v>887.649</v>
      </c>
      <c r="C9" s="25">
        <v>455.03100000000001</v>
      </c>
      <c r="D9" s="25">
        <v>432.61799999999999</v>
      </c>
      <c r="E9" s="18"/>
      <c r="F9" s="26">
        <v>59</v>
      </c>
      <c r="G9" s="24">
        <v>1370.4739999999999</v>
      </c>
      <c r="H9" s="25">
        <v>681.72699999999998</v>
      </c>
      <c r="I9" s="25">
        <v>688.74699999999996</v>
      </c>
      <c r="J9" s="18"/>
      <c r="K9" s="18"/>
    </row>
    <row r="10" spans="1:11" ht="20.25" customHeight="1">
      <c r="A10" s="26">
        <v>5</v>
      </c>
      <c r="B10" s="24">
        <v>904.43799999999999</v>
      </c>
      <c r="C10" s="25">
        <v>463.60199999999998</v>
      </c>
      <c r="D10" s="25">
        <v>440.83699999999999</v>
      </c>
      <c r="E10" s="18"/>
      <c r="F10" s="26">
        <v>60</v>
      </c>
      <c r="G10" s="24">
        <v>1687.5150000000001</v>
      </c>
      <c r="H10" s="25">
        <v>839.26599999999996</v>
      </c>
      <c r="I10" s="25">
        <v>848.24800000000005</v>
      </c>
      <c r="J10" s="18"/>
      <c r="K10" s="18"/>
    </row>
    <row r="11" spans="1:11" ht="13.5" customHeight="1">
      <c r="A11" s="26">
        <v>6</v>
      </c>
      <c r="B11" s="24">
        <v>923.81600000000003</v>
      </c>
      <c r="C11" s="25">
        <v>473.48500000000001</v>
      </c>
      <c r="D11" s="25">
        <v>450.33100000000002</v>
      </c>
      <c r="E11" s="18"/>
      <c r="F11" s="26">
        <v>61</v>
      </c>
      <c r="G11" s="24">
        <v>1576.2739999999999</v>
      </c>
      <c r="H11" s="25">
        <v>782.87300000000005</v>
      </c>
      <c r="I11" s="25">
        <v>793.40099999999995</v>
      </c>
      <c r="J11" s="18"/>
      <c r="K11" s="18"/>
    </row>
    <row r="12" spans="1:11" ht="13.5" customHeight="1">
      <c r="A12" s="26">
        <v>7</v>
      </c>
      <c r="B12" s="24">
        <v>947.10599999999999</v>
      </c>
      <c r="C12" s="25">
        <v>485.37299999999999</v>
      </c>
      <c r="D12" s="25">
        <v>461.733</v>
      </c>
      <c r="E12" s="18"/>
      <c r="F12" s="26">
        <v>62</v>
      </c>
      <c r="G12" s="24">
        <v>1531.539</v>
      </c>
      <c r="H12" s="25">
        <v>758.52</v>
      </c>
      <c r="I12" s="25">
        <v>773.01900000000001</v>
      </c>
      <c r="J12" s="18"/>
      <c r="K12" s="18"/>
    </row>
    <row r="13" spans="1:11" ht="13.5" customHeight="1">
      <c r="A13" s="26">
        <v>8</v>
      </c>
      <c r="B13" s="24">
        <v>971.23800000000006</v>
      </c>
      <c r="C13" s="25">
        <v>497.70600000000002</v>
      </c>
      <c r="D13" s="25">
        <v>473.53199999999998</v>
      </c>
      <c r="E13" s="18"/>
      <c r="F13" s="26">
        <v>63</v>
      </c>
      <c r="G13" s="24">
        <v>1475.6949999999999</v>
      </c>
      <c r="H13" s="25">
        <v>728.86599999999999</v>
      </c>
      <c r="I13" s="25">
        <v>746.82899999999995</v>
      </c>
      <c r="J13" s="18"/>
      <c r="K13" s="18"/>
    </row>
    <row r="14" spans="1:11" ht="13.5" customHeight="1">
      <c r="A14" s="26">
        <v>9</v>
      </c>
      <c r="B14" s="24">
        <v>996.44299999999998</v>
      </c>
      <c r="C14" s="25">
        <v>510.59800000000001</v>
      </c>
      <c r="D14" s="25">
        <v>485.84500000000003</v>
      </c>
      <c r="E14" s="18"/>
      <c r="F14" s="26">
        <v>64</v>
      </c>
      <c r="G14" s="24">
        <v>1447.355</v>
      </c>
      <c r="H14" s="25">
        <v>712.87199999999996</v>
      </c>
      <c r="I14" s="25">
        <v>734.48199999999997</v>
      </c>
      <c r="J14" s="18"/>
      <c r="K14" s="18"/>
    </row>
    <row r="15" spans="1:11" ht="20.25" customHeight="1">
      <c r="A15" s="26">
        <v>10</v>
      </c>
      <c r="B15" s="24">
        <v>960.03899999999999</v>
      </c>
      <c r="C15" s="25">
        <v>489.89600000000002</v>
      </c>
      <c r="D15" s="25">
        <v>470.14400000000001</v>
      </c>
      <c r="E15" s="18"/>
      <c r="F15" s="26">
        <v>65</v>
      </c>
      <c r="G15" s="24">
        <v>1451.248</v>
      </c>
      <c r="H15" s="25">
        <v>711.07</v>
      </c>
      <c r="I15" s="25">
        <v>740.178</v>
      </c>
      <c r="J15" s="18"/>
      <c r="K15" s="18"/>
    </row>
    <row r="16" spans="1:11" ht="13.5" customHeight="1">
      <c r="A16" s="26">
        <v>11</v>
      </c>
      <c r="B16" s="24">
        <v>974.13800000000003</v>
      </c>
      <c r="C16" s="25">
        <v>498.56</v>
      </c>
      <c r="D16" s="25">
        <v>475.577</v>
      </c>
      <c r="E16" s="18"/>
      <c r="F16" s="26">
        <v>66</v>
      </c>
      <c r="G16" s="24">
        <v>1471.6990000000001</v>
      </c>
      <c r="H16" s="25">
        <v>719.12099999999998</v>
      </c>
      <c r="I16" s="25">
        <v>752.57799999999997</v>
      </c>
      <c r="J16" s="18"/>
      <c r="K16" s="18"/>
    </row>
    <row r="17" spans="1:11" ht="13.5" customHeight="1">
      <c r="A17" s="26">
        <v>12</v>
      </c>
      <c r="B17" s="24">
        <v>1011.424</v>
      </c>
      <c r="C17" s="25">
        <v>516.55899999999997</v>
      </c>
      <c r="D17" s="25">
        <v>494.86399999999998</v>
      </c>
      <c r="E17" s="18"/>
      <c r="F17" s="26">
        <v>67</v>
      </c>
      <c r="G17" s="24">
        <v>1424.597</v>
      </c>
      <c r="H17" s="25">
        <v>692.04499999999996</v>
      </c>
      <c r="I17" s="25">
        <v>732.55200000000002</v>
      </c>
      <c r="J17" s="18"/>
      <c r="K17" s="18"/>
    </row>
    <row r="18" spans="1:11" ht="13.5" customHeight="1">
      <c r="A18" s="26">
        <v>13</v>
      </c>
      <c r="B18" s="24">
        <v>1018.251</v>
      </c>
      <c r="C18" s="25">
        <v>520.49</v>
      </c>
      <c r="D18" s="25">
        <v>497.76100000000002</v>
      </c>
      <c r="E18" s="18"/>
      <c r="F18" s="26">
        <v>68</v>
      </c>
      <c r="G18" s="24">
        <v>1377.135</v>
      </c>
      <c r="H18" s="25">
        <v>666.62199999999996</v>
      </c>
      <c r="I18" s="25">
        <v>710.51300000000003</v>
      </c>
      <c r="J18" s="18"/>
      <c r="K18" s="18"/>
    </row>
    <row r="19" spans="1:11" ht="13.5" customHeight="1">
      <c r="A19" s="26">
        <v>14</v>
      </c>
      <c r="B19" s="24">
        <v>1046.876</v>
      </c>
      <c r="C19" s="25">
        <v>536.22699999999998</v>
      </c>
      <c r="D19" s="25">
        <v>510.65</v>
      </c>
      <c r="E19" s="18"/>
      <c r="F19" s="26">
        <v>69</v>
      </c>
      <c r="G19" s="24">
        <v>1438.7909999999999</v>
      </c>
      <c r="H19" s="25">
        <v>693.34100000000001</v>
      </c>
      <c r="I19" s="25">
        <v>745.45</v>
      </c>
      <c r="J19" s="18"/>
      <c r="K19" s="18"/>
    </row>
    <row r="20" spans="1:11" ht="20.25" customHeight="1">
      <c r="A20" s="26">
        <v>15</v>
      </c>
      <c r="B20" s="24">
        <v>1050.498</v>
      </c>
      <c r="C20" s="25">
        <v>538.52700000000004</v>
      </c>
      <c r="D20" s="25">
        <v>511.971</v>
      </c>
      <c r="E20" s="18"/>
      <c r="F20" s="26">
        <v>70</v>
      </c>
      <c r="G20" s="24">
        <v>1477.298</v>
      </c>
      <c r="H20" s="25">
        <v>709.471</v>
      </c>
      <c r="I20" s="25">
        <v>767.827</v>
      </c>
      <c r="J20" s="18"/>
      <c r="K20" s="18"/>
    </row>
    <row r="21" spans="1:11" ht="13.5" customHeight="1">
      <c r="A21" s="26">
        <v>16</v>
      </c>
      <c r="B21" s="24">
        <v>1062.163</v>
      </c>
      <c r="C21" s="25">
        <v>544.04</v>
      </c>
      <c r="D21" s="25">
        <v>518.12400000000002</v>
      </c>
      <c r="E21" s="18"/>
      <c r="F21" s="26">
        <v>71</v>
      </c>
      <c r="G21" s="24">
        <v>1466.0429999999999</v>
      </c>
      <c r="H21" s="25">
        <v>699.55700000000002</v>
      </c>
      <c r="I21" s="25">
        <v>766.48599999999999</v>
      </c>
      <c r="J21" s="18"/>
      <c r="K21" s="18"/>
    </row>
    <row r="22" spans="1:11" ht="13.5" customHeight="1">
      <c r="A22" s="26">
        <v>17</v>
      </c>
      <c r="B22" s="24">
        <v>1084.5909999999999</v>
      </c>
      <c r="C22" s="25">
        <v>555.15899999999999</v>
      </c>
      <c r="D22" s="25">
        <v>529.43200000000002</v>
      </c>
      <c r="E22" s="18"/>
      <c r="F22" s="26">
        <v>72</v>
      </c>
      <c r="G22" s="24">
        <v>1545.7449999999999</v>
      </c>
      <c r="H22" s="25">
        <v>731.51099999999997</v>
      </c>
      <c r="I22" s="25">
        <v>814.23400000000004</v>
      </c>
      <c r="J22" s="18"/>
      <c r="K22" s="18"/>
    </row>
    <row r="23" spans="1:11" ht="13.5" customHeight="1">
      <c r="A23" s="26">
        <v>18</v>
      </c>
      <c r="B23" s="24">
        <v>1079.7239999999999</v>
      </c>
      <c r="C23" s="25">
        <v>552.62900000000002</v>
      </c>
      <c r="D23" s="25">
        <v>527.09500000000003</v>
      </c>
      <c r="E23" s="18"/>
      <c r="F23" s="26">
        <v>73</v>
      </c>
      <c r="G23" s="24">
        <v>1620.8119999999999</v>
      </c>
      <c r="H23" s="25">
        <v>761.91600000000005</v>
      </c>
      <c r="I23" s="25">
        <v>858.89599999999996</v>
      </c>
      <c r="J23" s="18"/>
      <c r="K23" s="18"/>
    </row>
    <row r="24" spans="1:11" ht="13.5" customHeight="1">
      <c r="A24" s="26">
        <v>19</v>
      </c>
      <c r="B24" s="24">
        <v>1076.0920000000001</v>
      </c>
      <c r="C24" s="25">
        <v>549.63300000000004</v>
      </c>
      <c r="D24" s="25">
        <v>526.45899999999995</v>
      </c>
      <c r="E24" s="18"/>
      <c r="F24" s="26">
        <v>74</v>
      </c>
      <c r="G24" s="24">
        <v>1697.7570000000001</v>
      </c>
      <c r="H24" s="25">
        <v>793.29700000000003</v>
      </c>
      <c r="I24" s="25">
        <v>904.46</v>
      </c>
      <c r="J24" s="18"/>
      <c r="K24" s="18"/>
    </row>
    <row r="25" spans="1:11" ht="20.25" customHeight="1">
      <c r="A25" s="26">
        <v>20</v>
      </c>
      <c r="B25" s="24">
        <v>1082.9549999999999</v>
      </c>
      <c r="C25" s="25">
        <v>552.96900000000005</v>
      </c>
      <c r="D25" s="25">
        <v>529.98500000000001</v>
      </c>
      <c r="E25" s="18"/>
      <c r="F25" s="26">
        <v>75</v>
      </c>
      <c r="G25" s="24">
        <v>1801.028</v>
      </c>
      <c r="H25" s="25">
        <v>834.35400000000004</v>
      </c>
      <c r="I25" s="25">
        <v>966.67499999999995</v>
      </c>
      <c r="J25" s="18"/>
      <c r="K25" s="18"/>
    </row>
    <row r="26" spans="1:11" ht="13.5" customHeight="1">
      <c r="A26" s="26">
        <v>21</v>
      </c>
      <c r="B26" s="24">
        <v>1126.0329999999999</v>
      </c>
      <c r="C26" s="25">
        <v>574.10799999999995</v>
      </c>
      <c r="D26" s="25">
        <v>551.92499999999995</v>
      </c>
      <c r="E26" s="18"/>
      <c r="F26" s="26">
        <v>76</v>
      </c>
      <c r="G26" s="24">
        <v>1945.856</v>
      </c>
      <c r="H26" s="25">
        <v>894.16399999999999</v>
      </c>
      <c r="I26" s="25">
        <v>1051.692</v>
      </c>
      <c r="J26" s="18"/>
      <c r="K26" s="18"/>
    </row>
    <row r="27" spans="1:11" ht="13.5" customHeight="1">
      <c r="A27" s="26">
        <v>22</v>
      </c>
      <c r="B27" s="24">
        <v>1151.0830000000001</v>
      </c>
      <c r="C27" s="25">
        <v>588.11500000000001</v>
      </c>
      <c r="D27" s="25">
        <v>562.96799999999996</v>
      </c>
      <c r="E27" s="18"/>
      <c r="F27" s="26">
        <v>77</v>
      </c>
      <c r="G27" s="24">
        <v>1897.569</v>
      </c>
      <c r="H27" s="25">
        <v>863.63499999999999</v>
      </c>
      <c r="I27" s="25">
        <v>1033.934</v>
      </c>
      <c r="J27" s="18"/>
      <c r="K27" s="18"/>
    </row>
    <row r="28" spans="1:11" ht="13.5" customHeight="1">
      <c r="A28" s="26">
        <v>23</v>
      </c>
      <c r="B28" s="24">
        <v>1189.8689999999999</v>
      </c>
      <c r="C28" s="25">
        <v>608.19799999999998</v>
      </c>
      <c r="D28" s="25">
        <v>581.67100000000005</v>
      </c>
      <c r="E28" s="18"/>
      <c r="F28" s="26">
        <v>78</v>
      </c>
      <c r="G28" s="24">
        <v>1767.2070000000001</v>
      </c>
      <c r="H28" s="25">
        <v>798.20799999999997</v>
      </c>
      <c r="I28" s="25">
        <v>968.99900000000002</v>
      </c>
      <c r="J28" s="18"/>
      <c r="K28" s="18"/>
    </row>
    <row r="29" spans="1:11" ht="13.5" customHeight="1">
      <c r="A29" s="26">
        <v>24</v>
      </c>
      <c r="B29" s="24">
        <v>1210.4760000000001</v>
      </c>
      <c r="C29" s="25">
        <v>619.49300000000005</v>
      </c>
      <c r="D29" s="25">
        <v>590.98299999999995</v>
      </c>
      <c r="E29" s="18"/>
      <c r="F29" s="26">
        <v>79</v>
      </c>
      <c r="G29" s="24">
        <v>1080.269</v>
      </c>
      <c r="H29" s="25">
        <v>479.25299999999999</v>
      </c>
      <c r="I29" s="25">
        <v>601.01599999999996</v>
      </c>
      <c r="J29" s="18"/>
      <c r="K29" s="18"/>
    </row>
    <row r="30" spans="1:11" ht="20.25" customHeight="1">
      <c r="A30" s="26">
        <v>25</v>
      </c>
      <c r="B30" s="24">
        <v>1240.8879999999999</v>
      </c>
      <c r="C30" s="25">
        <v>637.77599999999995</v>
      </c>
      <c r="D30" s="25">
        <v>603.11099999999999</v>
      </c>
      <c r="E30" s="18"/>
      <c r="F30" s="26">
        <v>80</v>
      </c>
      <c r="G30" s="24">
        <v>1130.7629999999999</v>
      </c>
      <c r="H30" s="25">
        <v>490.99700000000001</v>
      </c>
      <c r="I30" s="25">
        <v>639.76599999999996</v>
      </c>
      <c r="J30" s="18"/>
      <c r="K30" s="18"/>
    </row>
    <row r="31" spans="1:11" ht="13.5" customHeight="1">
      <c r="A31" s="26">
        <v>26</v>
      </c>
      <c r="B31" s="24">
        <v>1243.4359999999999</v>
      </c>
      <c r="C31" s="25">
        <v>638.61800000000005</v>
      </c>
      <c r="D31" s="25">
        <v>604.81799999999998</v>
      </c>
      <c r="E31" s="18"/>
      <c r="F31" s="26">
        <v>81</v>
      </c>
      <c r="G31" s="24">
        <v>1337.34</v>
      </c>
      <c r="H31" s="25">
        <v>571.15599999999995</v>
      </c>
      <c r="I31" s="25">
        <v>766.18399999999997</v>
      </c>
      <c r="J31" s="18"/>
      <c r="K31" s="18"/>
    </row>
    <row r="32" spans="1:11" ht="13.5" customHeight="1">
      <c r="A32" s="26">
        <v>27</v>
      </c>
      <c r="B32" s="24">
        <v>1260.57</v>
      </c>
      <c r="C32" s="25">
        <v>648.09</v>
      </c>
      <c r="D32" s="25">
        <v>612.48</v>
      </c>
      <c r="E32" s="18"/>
      <c r="F32" s="26">
        <v>82</v>
      </c>
      <c r="G32" s="24">
        <v>1251.5719999999999</v>
      </c>
      <c r="H32" s="25">
        <v>525.99900000000002</v>
      </c>
      <c r="I32" s="25">
        <v>725.57399999999996</v>
      </c>
      <c r="J32" s="18"/>
      <c r="K32" s="18"/>
    </row>
    <row r="33" spans="1:11" ht="13.5" customHeight="1">
      <c r="A33" s="26">
        <v>28</v>
      </c>
      <c r="B33" s="24">
        <v>1256.1959999999999</v>
      </c>
      <c r="C33" s="25">
        <v>644.71199999999999</v>
      </c>
      <c r="D33" s="25">
        <v>611.48299999999995</v>
      </c>
      <c r="E33" s="18"/>
      <c r="F33" s="26">
        <v>83</v>
      </c>
      <c r="G33" s="24">
        <v>1236.9829999999999</v>
      </c>
      <c r="H33" s="25">
        <v>509.18400000000003</v>
      </c>
      <c r="I33" s="25">
        <v>727.8</v>
      </c>
      <c r="J33" s="18"/>
      <c r="K33" s="18"/>
    </row>
    <row r="34" spans="1:11" ht="13.5" customHeight="1">
      <c r="A34" s="26">
        <v>29</v>
      </c>
      <c r="B34" s="24">
        <v>1248.346</v>
      </c>
      <c r="C34" s="25">
        <v>642.303</v>
      </c>
      <c r="D34" s="25">
        <v>606.04200000000003</v>
      </c>
      <c r="E34" s="18"/>
      <c r="F34" s="26">
        <v>84</v>
      </c>
      <c r="G34" s="24">
        <v>1148.5309999999999</v>
      </c>
      <c r="H34" s="25">
        <v>462.77600000000001</v>
      </c>
      <c r="I34" s="25">
        <v>685.75599999999997</v>
      </c>
      <c r="J34" s="18"/>
      <c r="K34" s="18"/>
    </row>
    <row r="35" spans="1:11" ht="20.25" customHeight="1">
      <c r="A35" s="26">
        <v>30</v>
      </c>
      <c r="B35" s="24">
        <v>1260.9780000000001</v>
      </c>
      <c r="C35" s="25">
        <v>648.23699999999997</v>
      </c>
      <c r="D35" s="25">
        <v>612.74099999999999</v>
      </c>
      <c r="E35" s="18"/>
      <c r="F35" s="26">
        <v>85</v>
      </c>
      <c r="G35" s="24">
        <v>990.22400000000005</v>
      </c>
      <c r="H35" s="25">
        <v>388.40100000000001</v>
      </c>
      <c r="I35" s="25">
        <v>601.82299999999998</v>
      </c>
      <c r="J35" s="18"/>
      <c r="K35" s="18"/>
    </row>
    <row r="36" spans="1:11" ht="13.5" customHeight="1">
      <c r="A36" s="26">
        <v>31</v>
      </c>
      <c r="B36" s="24">
        <v>1248.279</v>
      </c>
      <c r="C36" s="25">
        <v>642.01599999999996</v>
      </c>
      <c r="D36" s="25">
        <v>606.26300000000003</v>
      </c>
      <c r="E36" s="18"/>
      <c r="F36" s="26">
        <v>86</v>
      </c>
      <c r="G36" s="24">
        <v>811.83399999999995</v>
      </c>
      <c r="H36" s="25">
        <v>309.25900000000001</v>
      </c>
      <c r="I36" s="25">
        <v>502.57499999999999</v>
      </c>
      <c r="J36" s="18"/>
      <c r="K36" s="18"/>
    </row>
    <row r="37" spans="1:11" ht="13.5" customHeight="1">
      <c r="A37" s="26">
        <v>32</v>
      </c>
      <c r="B37" s="24">
        <v>1218.952</v>
      </c>
      <c r="C37" s="25">
        <v>626.41</v>
      </c>
      <c r="D37" s="25">
        <v>592.54200000000003</v>
      </c>
      <c r="E37" s="18"/>
      <c r="F37" s="26">
        <v>87</v>
      </c>
      <c r="G37" s="24">
        <v>809.322</v>
      </c>
      <c r="H37" s="25">
        <v>296.839</v>
      </c>
      <c r="I37" s="25">
        <v>512.48299999999995</v>
      </c>
      <c r="J37" s="18"/>
      <c r="K37" s="18"/>
    </row>
    <row r="38" spans="1:11" ht="13.5" customHeight="1">
      <c r="A38" s="26">
        <v>33</v>
      </c>
      <c r="B38" s="24">
        <v>1230.8140000000001</v>
      </c>
      <c r="C38" s="25">
        <v>632.03899999999999</v>
      </c>
      <c r="D38" s="25">
        <v>598.774</v>
      </c>
      <c r="E38" s="18"/>
      <c r="F38" s="26">
        <v>88</v>
      </c>
      <c r="G38" s="24">
        <v>767.61099999999999</v>
      </c>
      <c r="H38" s="25">
        <v>271.65300000000002</v>
      </c>
      <c r="I38" s="25">
        <v>495.95800000000003</v>
      </c>
      <c r="J38" s="18"/>
      <c r="K38" s="18"/>
    </row>
    <row r="39" spans="1:11" ht="13.5" customHeight="1">
      <c r="A39" s="26">
        <v>34</v>
      </c>
      <c r="B39" s="24">
        <v>1222.704</v>
      </c>
      <c r="C39" s="25">
        <v>626.48800000000006</v>
      </c>
      <c r="D39" s="25">
        <v>596.21500000000003</v>
      </c>
      <c r="E39" s="18"/>
      <c r="F39" s="26">
        <v>89</v>
      </c>
      <c r="G39" s="24">
        <v>702.226</v>
      </c>
      <c r="H39" s="25">
        <v>238.43199999999999</v>
      </c>
      <c r="I39" s="25">
        <v>463.79399999999998</v>
      </c>
      <c r="J39" s="18"/>
      <c r="K39" s="18"/>
    </row>
    <row r="40" spans="1:11" ht="20.25" customHeight="1">
      <c r="A40" s="26">
        <v>35</v>
      </c>
      <c r="B40" s="24">
        <v>1241.6079999999999</v>
      </c>
      <c r="C40" s="25">
        <v>634.279</v>
      </c>
      <c r="D40" s="25">
        <v>607.32899999999995</v>
      </c>
      <c r="E40" s="18"/>
      <c r="F40" s="26">
        <v>90</v>
      </c>
      <c r="G40" s="24">
        <v>604.99800000000005</v>
      </c>
      <c r="H40" s="25">
        <v>195.24199999999999</v>
      </c>
      <c r="I40" s="25">
        <v>409.75599999999997</v>
      </c>
      <c r="J40" s="18"/>
      <c r="K40" s="18"/>
    </row>
    <row r="41" spans="1:11" ht="13.5" customHeight="1">
      <c r="A41" s="26">
        <v>36</v>
      </c>
      <c r="B41" s="24">
        <v>1267.963</v>
      </c>
      <c r="C41" s="25">
        <v>647.06200000000001</v>
      </c>
      <c r="D41" s="25">
        <v>620.90099999999995</v>
      </c>
      <c r="E41" s="18"/>
      <c r="F41" s="26">
        <v>91</v>
      </c>
      <c r="G41" s="24">
        <v>509.31900000000002</v>
      </c>
      <c r="H41" s="25">
        <v>155.863</v>
      </c>
      <c r="I41" s="25">
        <v>353.45699999999999</v>
      </c>
      <c r="J41" s="18"/>
      <c r="K41" s="18"/>
    </row>
    <row r="42" spans="1:11" ht="13.5" customHeight="1">
      <c r="A42" s="26">
        <v>37</v>
      </c>
      <c r="B42" s="24">
        <v>1306.903</v>
      </c>
      <c r="C42" s="25">
        <v>666.85400000000004</v>
      </c>
      <c r="D42" s="25">
        <v>640.04899999999998</v>
      </c>
      <c r="E42" s="18"/>
      <c r="F42" s="26">
        <v>92</v>
      </c>
      <c r="G42" s="24">
        <v>446.71199999999999</v>
      </c>
      <c r="H42" s="25">
        <v>128.91399999999999</v>
      </c>
      <c r="I42" s="25">
        <v>317.798</v>
      </c>
      <c r="J42" s="18"/>
      <c r="K42" s="18"/>
    </row>
    <row r="43" spans="1:11" ht="13.5" customHeight="1">
      <c r="A43" s="26">
        <v>38</v>
      </c>
      <c r="B43" s="24">
        <v>1341.135</v>
      </c>
      <c r="C43" s="25">
        <v>682.41600000000005</v>
      </c>
      <c r="D43" s="25">
        <v>658.71799999999996</v>
      </c>
      <c r="E43" s="18"/>
      <c r="F43" s="26">
        <v>93</v>
      </c>
      <c r="G43" s="24">
        <v>373.53800000000001</v>
      </c>
      <c r="H43" s="25">
        <v>102.182</v>
      </c>
      <c r="I43" s="25">
        <v>271.35599999999999</v>
      </c>
      <c r="J43" s="18"/>
      <c r="K43" s="18"/>
    </row>
    <row r="44" spans="1:11" ht="13.5" customHeight="1">
      <c r="A44" s="26">
        <v>39</v>
      </c>
      <c r="B44" s="24">
        <v>1363.7819999999999</v>
      </c>
      <c r="C44" s="25">
        <v>693.92899999999997</v>
      </c>
      <c r="D44" s="25">
        <v>669.85400000000004</v>
      </c>
      <c r="E44" s="18"/>
      <c r="F44" s="26">
        <v>94</v>
      </c>
      <c r="G44" s="24">
        <v>304.089</v>
      </c>
      <c r="H44" s="25">
        <v>77.736999999999995</v>
      </c>
      <c r="I44" s="25">
        <v>226.352</v>
      </c>
      <c r="J44" s="18"/>
      <c r="K44" s="18"/>
    </row>
    <row r="45" spans="1:11" ht="20.25" customHeight="1">
      <c r="A45" s="26">
        <v>40</v>
      </c>
      <c r="B45" s="24">
        <v>1416.6279999999999</v>
      </c>
      <c r="C45" s="25">
        <v>717.53499999999997</v>
      </c>
      <c r="D45" s="25">
        <v>699.09299999999996</v>
      </c>
      <c r="E45" s="18"/>
      <c r="F45" s="26">
        <v>95</v>
      </c>
      <c r="G45" s="24">
        <v>237.261</v>
      </c>
      <c r="H45" s="25">
        <v>56.584000000000003</v>
      </c>
      <c r="I45" s="25">
        <v>180.678</v>
      </c>
      <c r="J45" s="18"/>
      <c r="K45" s="18"/>
    </row>
    <row r="46" spans="1:11" ht="13.5" customHeight="1">
      <c r="A46" s="26">
        <v>41</v>
      </c>
      <c r="B46" s="24">
        <v>1461.7739999999999</v>
      </c>
      <c r="C46" s="25">
        <v>739.14400000000001</v>
      </c>
      <c r="D46" s="25">
        <v>722.63</v>
      </c>
      <c r="E46" s="18"/>
      <c r="F46" s="26">
        <v>96</v>
      </c>
      <c r="G46" s="24">
        <v>187.52099999999999</v>
      </c>
      <c r="H46" s="25">
        <v>41.28</v>
      </c>
      <c r="I46" s="25">
        <v>146.24100000000001</v>
      </c>
      <c r="J46" s="18"/>
      <c r="K46" s="18"/>
    </row>
    <row r="47" spans="1:11" ht="13.5" customHeight="1">
      <c r="A47" s="26">
        <v>42</v>
      </c>
      <c r="B47" s="24">
        <v>1482.9829999999999</v>
      </c>
      <c r="C47" s="25">
        <v>749.95100000000002</v>
      </c>
      <c r="D47" s="25">
        <v>733.03099999999995</v>
      </c>
      <c r="E47" s="18"/>
      <c r="F47" s="26">
        <v>97</v>
      </c>
      <c r="G47" s="24">
        <v>143.12799999999999</v>
      </c>
      <c r="H47" s="25">
        <v>29.297000000000001</v>
      </c>
      <c r="I47" s="25">
        <v>113.831</v>
      </c>
      <c r="J47" s="18"/>
      <c r="K47" s="18"/>
    </row>
    <row r="48" spans="1:11" ht="13.5" customHeight="1">
      <c r="A48" s="26">
        <v>43</v>
      </c>
      <c r="B48" s="24">
        <v>1484.6120000000001</v>
      </c>
      <c r="C48" s="25">
        <v>749.23400000000004</v>
      </c>
      <c r="D48" s="25">
        <v>735.37800000000004</v>
      </c>
      <c r="E48" s="18"/>
      <c r="F48" s="26">
        <v>98</v>
      </c>
      <c r="G48" s="24">
        <v>105.765</v>
      </c>
      <c r="H48" s="25">
        <v>19.989000000000001</v>
      </c>
      <c r="I48" s="25">
        <v>85.775999999999996</v>
      </c>
      <c r="J48" s="18"/>
      <c r="K48" s="18"/>
    </row>
    <row r="49" spans="1:11" ht="13.5" customHeight="1">
      <c r="A49" s="26">
        <v>44</v>
      </c>
      <c r="B49" s="24">
        <v>1500.3510000000001</v>
      </c>
      <c r="C49" s="25">
        <v>758.08</v>
      </c>
      <c r="D49" s="25">
        <v>742.27200000000005</v>
      </c>
      <c r="E49" s="18"/>
      <c r="F49" s="26">
        <v>99</v>
      </c>
      <c r="G49" s="24">
        <v>76.483000000000004</v>
      </c>
      <c r="H49" s="25">
        <v>13.154999999999999</v>
      </c>
      <c r="I49" s="25">
        <v>63.328000000000003</v>
      </c>
      <c r="J49" s="18"/>
      <c r="K49" s="18"/>
    </row>
    <row r="50" spans="1:11" ht="20.25" customHeight="1">
      <c r="A50" s="26">
        <v>45</v>
      </c>
      <c r="B50" s="24">
        <v>1564.3530000000001</v>
      </c>
      <c r="C50" s="25">
        <v>789.72500000000002</v>
      </c>
      <c r="D50" s="25">
        <v>774.62800000000004</v>
      </c>
      <c r="E50" s="18"/>
      <c r="F50" s="26">
        <v>100</v>
      </c>
      <c r="G50" s="24">
        <v>51.466999999999999</v>
      </c>
      <c r="H50" s="25">
        <v>7.899</v>
      </c>
      <c r="I50" s="25">
        <v>43.567999999999998</v>
      </c>
      <c r="J50" s="18"/>
      <c r="K50" s="18"/>
    </row>
    <row r="51" spans="1:11" ht="13.5" customHeight="1">
      <c r="A51" s="26">
        <v>46</v>
      </c>
      <c r="B51" s="24">
        <v>1604.502</v>
      </c>
      <c r="C51" s="25">
        <v>810.47900000000004</v>
      </c>
      <c r="D51" s="25">
        <v>794.02200000000005</v>
      </c>
      <c r="E51" s="18"/>
      <c r="F51" s="26">
        <v>101</v>
      </c>
      <c r="G51" s="24">
        <v>32.706000000000003</v>
      </c>
      <c r="H51" s="25">
        <v>4.4829999999999997</v>
      </c>
      <c r="I51" s="25">
        <v>28.222999999999999</v>
      </c>
      <c r="J51" s="18"/>
      <c r="K51" s="18"/>
    </row>
    <row r="52" spans="1:11" ht="13.5" customHeight="1">
      <c r="A52" s="26">
        <v>47</v>
      </c>
      <c r="B52" s="24">
        <v>1666.3140000000001</v>
      </c>
      <c r="C52" s="25">
        <v>840.90899999999999</v>
      </c>
      <c r="D52" s="25">
        <v>825.40499999999997</v>
      </c>
      <c r="E52" s="18"/>
      <c r="F52" s="26">
        <v>102</v>
      </c>
      <c r="G52" s="24">
        <v>20.843</v>
      </c>
      <c r="H52" s="25">
        <v>2.4489999999999998</v>
      </c>
      <c r="I52" s="25">
        <v>18.393999999999998</v>
      </c>
      <c r="J52" s="18"/>
      <c r="K52" s="18"/>
    </row>
    <row r="53" spans="1:11" ht="13.5" customHeight="1">
      <c r="A53" s="26">
        <v>48</v>
      </c>
      <c r="B53" s="24">
        <v>1709.0219999999999</v>
      </c>
      <c r="C53" s="25">
        <v>862.84</v>
      </c>
      <c r="D53" s="25">
        <v>846.18200000000002</v>
      </c>
      <c r="E53" s="18"/>
      <c r="F53" s="26">
        <v>103</v>
      </c>
      <c r="G53" s="24">
        <v>12.236000000000001</v>
      </c>
      <c r="H53" s="25">
        <v>1.302</v>
      </c>
      <c r="I53" s="25">
        <v>10.935</v>
      </c>
      <c r="J53" s="18"/>
      <c r="K53" s="18"/>
    </row>
    <row r="54" spans="1:11" ht="13.5" customHeight="1">
      <c r="A54" s="26">
        <v>49</v>
      </c>
      <c r="B54" s="24">
        <v>1789.375</v>
      </c>
      <c r="C54" s="25">
        <v>903.08100000000002</v>
      </c>
      <c r="D54" s="25">
        <v>886.29399999999998</v>
      </c>
      <c r="E54" s="18"/>
      <c r="F54" s="26">
        <v>104</v>
      </c>
      <c r="G54" s="24">
        <v>7.0949999999999998</v>
      </c>
      <c r="H54" s="25">
        <v>0.70399999999999996</v>
      </c>
      <c r="I54" s="25">
        <v>6.391</v>
      </c>
      <c r="J54" s="18"/>
      <c r="K54" s="18"/>
    </row>
    <row r="55" spans="1:11" ht="20.25" customHeight="1">
      <c r="A55" s="26">
        <v>50</v>
      </c>
      <c r="B55" s="24">
        <v>1865.769</v>
      </c>
      <c r="C55" s="25">
        <v>940.99300000000005</v>
      </c>
      <c r="D55" s="25">
        <v>924.77599999999995</v>
      </c>
      <c r="E55" s="18"/>
      <c r="F55" s="23" t="s">
        <v>127</v>
      </c>
      <c r="G55" s="24">
        <v>8.2249999999999996</v>
      </c>
      <c r="H55" s="25">
        <v>0.74199999999999999</v>
      </c>
      <c r="I55" s="25">
        <v>7.4829999999999997</v>
      </c>
      <c r="J55" s="18"/>
      <c r="K55" s="18"/>
    </row>
    <row r="56" spans="1:11" ht="13.5" customHeight="1">
      <c r="A56" s="26">
        <v>51</v>
      </c>
      <c r="B56" s="24">
        <v>1966.3869999999999</v>
      </c>
      <c r="C56" s="25">
        <v>992.72299999999996</v>
      </c>
      <c r="D56" s="25">
        <v>973.66399999999999</v>
      </c>
      <c r="E56" s="18"/>
      <c r="F56" s="26"/>
      <c r="G56" s="24"/>
      <c r="H56" s="25"/>
      <c r="I56" s="25"/>
      <c r="J56" s="18"/>
      <c r="K56" s="18"/>
    </row>
    <row r="57" spans="1:11" ht="13.5" customHeight="1">
      <c r="A57" s="26">
        <v>52</v>
      </c>
      <c r="B57" s="24">
        <v>1997.5160000000001</v>
      </c>
      <c r="C57" s="25">
        <v>1004.421</v>
      </c>
      <c r="D57" s="25">
        <v>993.09400000000005</v>
      </c>
      <c r="E57" s="18"/>
      <c r="F57" s="26"/>
      <c r="G57" s="24"/>
      <c r="H57" s="25"/>
      <c r="I57" s="25"/>
      <c r="J57" s="18"/>
      <c r="K57" s="18"/>
    </row>
    <row r="58" spans="1:11" ht="13.5" customHeight="1">
      <c r="A58" s="26">
        <v>53</v>
      </c>
      <c r="B58" s="24">
        <v>1957.9780000000001</v>
      </c>
      <c r="C58" s="25">
        <v>986.12</v>
      </c>
      <c r="D58" s="25">
        <v>971.85799999999995</v>
      </c>
      <c r="E58" s="18"/>
      <c r="F58" s="26"/>
      <c r="G58" s="24"/>
      <c r="H58" s="25"/>
      <c r="I58" s="25"/>
      <c r="J58" s="18"/>
      <c r="K58" s="18"/>
    </row>
    <row r="59" spans="1:11" ht="13.5" customHeight="1">
      <c r="A59" s="27">
        <v>54</v>
      </c>
      <c r="B59" s="28">
        <v>1902.489</v>
      </c>
      <c r="C59" s="29">
        <v>955.85500000000002</v>
      </c>
      <c r="D59" s="29">
        <v>946.63400000000001</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8" tint="0.79998168889431442"/>
  </sheetPr>
  <dimension ref="A1:K62"/>
  <sheetViews>
    <sheetView workbookViewId="0">
      <selection activeCell="F60" sqref="F60"/>
    </sheetView>
  </sheetViews>
  <sheetFormatPr defaultRowHeight="13.5"/>
  <cols>
    <col min="1" max="4" width="12.125" style="1" customWidth="1"/>
    <col min="5" max="5" width="3.5" style="1" customWidth="1"/>
    <col min="6" max="9" width="12.125" style="1" customWidth="1"/>
    <col min="10" max="256" width="9" style="1"/>
    <col min="257" max="260" width="12.125" style="1" customWidth="1"/>
    <col min="261" max="261" width="3.5" style="1" customWidth="1"/>
    <col min="262" max="265" width="12.125" style="1" customWidth="1"/>
    <col min="266" max="512" width="9" style="1"/>
    <col min="513" max="516" width="12.125" style="1" customWidth="1"/>
    <col min="517" max="517" width="3.5" style="1" customWidth="1"/>
    <col min="518" max="521" width="12.125" style="1" customWidth="1"/>
    <col min="522" max="768" width="9" style="1"/>
    <col min="769" max="772" width="12.125" style="1" customWidth="1"/>
    <col min="773" max="773" width="3.5" style="1" customWidth="1"/>
    <col min="774" max="777" width="12.125" style="1" customWidth="1"/>
    <col min="778" max="1024" width="9" style="1"/>
    <col min="1025" max="1028" width="12.125" style="1" customWidth="1"/>
    <col min="1029" max="1029" width="3.5" style="1" customWidth="1"/>
    <col min="1030" max="1033" width="12.125" style="1" customWidth="1"/>
    <col min="1034" max="1280" width="9" style="1"/>
    <col min="1281" max="1284" width="12.125" style="1" customWidth="1"/>
    <col min="1285" max="1285" width="3.5" style="1" customWidth="1"/>
    <col min="1286" max="1289" width="12.125" style="1" customWidth="1"/>
    <col min="1290" max="1536" width="9" style="1"/>
    <col min="1537" max="1540" width="12.125" style="1" customWidth="1"/>
    <col min="1541" max="1541" width="3.5" style="1" customWidth="1"/>
    <col min="1542" max="1545" width="12.125" style="1" customWidth="1"/>
    <col min="1546" max="1792" width="9" style="1"/>
    <col min="1793" max="1796" width="12.125" style="1" customWidth="1"/>
    <col min="1797" max="1797" width="3.5" style="1" customWidth="1"/>
    <col min="1798" max="1801" width="12.125" style="1" customWidth="1"/>
    <col min="1802" max="2048" width="9" style="1"/>
    <col min="2049" max="2052" width="12.125" style="1" customWidth="1"/>
    <col min="2053" max="2053" width="3.5" style="1" customWidth="1"/>
    <col min="2054" max="2057" width="12.125" style="1" customWidth="1"/>
    <col min="2058" max="2304" width="9" style="1"/>
    <col min="2305" max="2308" width="12.125" style="1" customWidth="1"/>
    <col min="2309" max="2309" width="3.5" style="1" customWidth="1"/>
    <col min="2310" max="2313" width="12.125" style="1" customWidth="1"/>
    <col min="2314" max="2560" width="9" style="1"/>
    <col min="2561" max="2564" width="12.125" style="1" customWidth="1"/>
    <col min="2565" max="2565" width="3.5" style="1" customWidth="1"/>
    <col min="2566" max="2569" width="12.125" style="1" customWidth="1"/>
    <col min="2570" max="2816" width="9" style="1"/>
    <col min="2817" max="2820" width="12.125" style="1" customWidth="1"/>
    <col min="2821" max="2821" width="3.5" style="1" customWidth="1"/>
    <col min="2822" max="2825" width="12.125" style="1" customWidth="1"/>
    <col min="2826" max="3072" width="9" style="1"/>
    <col min="3073" max="3076" width="12.125" style="1" customWidth="1"/>
    <col min="3077" max="3077" width="3.5" style="1" customWidth="1"/>
    <col min="3078" max="3081" width="12.125" style="1" customWidth="1"/>
    <col min="3082" max="3328" width="9" style="1"/>
    <col min="3329" max="3332" width="12.125" style="1" customWidth="1"/>
    <col min="3333" max="3333" width="3.5" style="1" customWidth="1"/>
    <col min="3334" max="3337" width="12.125" style="1" customWidth="1"/>
    <col min="3338" max="3584" width="9" style="1"/>
    <col min="3585" max="3588" width="12.125" style="1" customWidth="1"/>
    <col min="3589" max="3589" width="3.5" style="1" customWidth="1"/>
    <col min="3590" max="3593" width="12.125" style="1" customWidth="1"/>
    <col min="3594" max="3840" width="9" style="1"/>
    <col min="3841" max="3844" width="12.125" style="1" customWidth="1"/>
    <col min="3845" max="3845" width="3.5" style="1" customWidth="1"/>
    <col min="3846" max="3849" width="12.125" style="1" customWidth="1"/>
    <col min="3850" max="4096" width="9" style="1"/>
    <col min="4097" max="4100" width="12.125" style="1" customWidth="1"/>
    <col min="4101" max="4101" width="3.5" style="1" customWidth="1"/>
    <col min="4102" max="4105" width="12.125" style="1" customWidth="1"/>
    <col min="4106" max="4352" width="9" style="1"/>
    <col min="4353" max="4356" width="12.125" style="1" customWidth="1"/>
    <col min="4357" max="4357" width="3.5" style="1" customWidth="1"/>
    <col min="4358" max="4361" width="12.125" style="1" customWidth="1"/>
    <col min="4362" max="4608" width="9" style="1"/>
    <col min="4609" max="4612" width="12.125" style="1" customWidth="1"/>
    <col min="4613" max="4613" width="3.5" style="1" customWidth="1"/>
    <col min="4614" max="4617" width="12.125" style="1" customWidth="1"/>
    <col min="4618" max="4864" width="9" style="1"/>
    <col min="4865" max="4868" width="12.125" style="1" customWidth="1"/>
    <col min="4869" max="4869" width="3.5" style="1" customWidth="1"/>
    <col min="4870" max="4873" width="12.125" style="1" customWidth="1"/>
    <col min="4874" max="5120" width="9" style="1"/>
    <col min="5121" max="5124" width="12.125" style="1" customWidth="1"/>
    <col min="5125" max="5125" width="3.5" style="1" customWidth="1"/>
    <col min="5126" max="5129" width="12.125" style="1" customWidth="1"/>
    <col min="5130" max="5376" width="9" style="1"/>
    <col min="5377" max="5380" width="12.125" style="1" customWidth="1"/>
    <col min="5381" max="5381" width="3.5" style="1" customWidth="1"/>
    <col min="5382" max="5385" width="12.125" style="1" customWidth="1"/>
    <col min="5386" max="5632" width="9" style="1"/>
    <col min="5633" max="5636" width="12.125" style="1" customWidth="1"/>
    <col min="5637" max="5637" width="3.5" style="1" customWidth="1"/>
    <col min="5638" max="5641" width="12.125" style="1" customWidth="1"/>
    <col min="5642" max="5888" width="9" style="1"/>
    <col min="5889" max="5892" width="12.125" style="1" customWidth="1"/>
    <col min="5893" max="5893" width="3.5" style="1" customWidth="1"/>
    <col min="5894" max="5897" width="12.125" style="1" customWidth="1"/>
    <col min="5898" max="6144" width="9" style="1"/>
    <col min="6145" max="6148" width="12.125" style="1" customWidth="1"/>
    <col min="6149" max="6149" width="3.5" style="1" customWidth="1"/>
    <col min="6150" max="6153" width="12.125" style="1" customWidth="1"/>
    <col min="6154" max="6400" width="9" style="1"/>
    <col min="6401" max="6404" width="12.125" style="1" customWidth="1"/>
    <col min="6405" max="6405" width="3.5" style="1" customWidth="1"/>
    <col min="6406" max="6409" width="12.125" style="1" customWidth="1"/>
    <col min="6410" max="6656" width="9" style="1"/>
    <col min="6657" max="6660" width="12.125" style="1" customWidth="1"/>
    <col min="6661" max="6661" width="3.5" style="1" customWidth="1"/>
    <col min="6662" max="6665" width="12.125" style="1" customWidth="1"/>
    <col min="6666" max="6912" width="9" style="1"/>
    <col min="6913" max="6916" width="12.125" style="1" customWidth="1"/>
    <col min="6917" max="6917" width="3.5" style="1" customWidth="1"/>
    <col min="6918" max="6921" width="12.125" style="1" customWidth="1"/>
    <col min="6922" max="7168" width="9" style="1"/>
    <col min="7169" max="7172" width="12.125" style="1" customWidth="1"/>
    <col min="7173" max="7173" width="3.5" style="1" customWidth="1"/>
    <col min="7174" max="7177" width="12.125" style="1" customWidth="1"/>
    <col min="7178" max="7424" width="9" style="1"/>
    <col min="7425" max="7428" width="12.125" style="1" customWidth="1"/>
    <col min="7429" max="7429" width="3.5" style="1" customWidth="1"/>
    <col min="7430" max="7433" width="12.125" style="1" customWidth="1"/>
    <col min="7434" max="7680" width="9" style="1"/>
    <col min="7681" max="7684" width="12.125" style="1" customWidth="1"/>
    <col min="7685" max="7685" width="3.5" style="1" customWidth="1"/>
    <col min="7686" max="7689" width="12.125" style="1" customWidth="1"/>
    <col min="7690" max="7936" width="9" style="1"/>
    <col min="7937" max="7940" width="12.125" style="1" customWidth="1"/>
    <col min="7941" max="7941" width="3.5" style="1" customWidth="1"/>
    <col min="7942" max="7945" width="12.125" style="1" customWidth="1"/>
    <col min="7946" max="8192" width="9" style="1"/>
    <col min="8193" max="8196" width="12.125" style="1" customWidth="1"/>
    <col min="8197" max="8197" width="3.5" style="1" customWidth="1"/>
    <col min="8198" max="8201" width="12.125" style="1" customWidth="1"/>
    <col min="8202" max="8448" width="9" style="1"/>
    <col min="8449" max="8452" width="12.125" style="1" customWidth="1"/>
    <col min="8453" max="8453" width="3.5" style="1" customWidth="1"/>
    <col min="8454" max="8457" width="12.125" style="1" customWidth="1"/>
    <col min="8458" max="8704" width="9" style="1"/>
    <col min="8705" max="8708" width="12.125" style="1" customWidth="1"/>
    <col min="8709" max="8709" width="3.5" style="1" customWidth="1"/>
    <col min="8710" max="8713" width="12.125" style="1" customWidth="1"/>
    <col min="8714" max="8960" width="9" style="1"/>
    <col min="8961" max="8964" width="12.125" style="1" customWidth="1"/>
    <col min="8965" max="8965" width="3.5" style="1" customWidth="1"/>
    <col min="8966" max="8969" width="12.125" style="1" customWidth="1"/>
    <col min="8970" max="9216" width="9" style="1"/>
    <col min="9217" max="9220" width="12.125" style="1" customWidth="1"/>
    <col min="9221" max="9221" width="3.5" style="1" customWidth="1"/>
    <col min="9222" max="9225" width="12.125" style="1" customWidth="1"/>
    <col min="9226" max="9472" width="9" style="1"/>
    <col min="9473" max="9476" width="12.125" style="1" customWidth="1"/>
    <col min="9477" max="9477" width="3.5" style="1" customWidth="1"/>
    <col min="9478" max="9481" width="12.125" style="1" customWidth="1"/>
    <col min="9482" max="9728" width="9" style="1"/>
    <col min="9729" max="9732" width="12.125" style="1" customWidth="1"/>
    <col min="9733" max="9733" width="3.5" style="1" customWidth="1"/>
    <col min="9734" max="9737" width="12.125" style="1" customWidth="1"/>
    <col min="9738" max="9984" width="9" style="1"/>
    <col min="9985" max="9988" width="12.125" style="1" customWidth="1"/>
    <col min="9989" max="9989" width="3.5" style="1" customWidth="1"/>
    <col min="9990" max="9993" width="12.125" style="1" customWidth="1"/>
    <col min="9994" max="10240" width="9" style="1"/>
    <col min="10241" max="10244" width="12.125" style="1" customWidth="1"/>
    <col min="10245" max="10245" width="3.5" style="1" customWidth="1"/>
    <col min="10246" max="10249" width="12.125" style="1" customWidth="1"/>
    <col min="10250" max="10496" width="9" style="1"/>
    <col min="10497" max="10500" width="12.125" style="1" customWidth="1"/>
    <col min="10501" max="10501" width="3.5" style="1" customWidth="1"/>
    <col min="10502" max="10505" width="12.125" style="1" customWidth="1"/>
    <col min="10506" max="10752" width="9" style="1"/>
    <col min="10753" max="10756" width="12.125" style="1" customWidth="1"/>
    <col min="10757" max="10757" width="3.5" style="1" customWidth="1"/>
    <col min="10758" max="10761" width="12.125" style="1" customWidth="1"/>
    <col min="10762" max="11008" width="9" style="1"/>
    <col min="11009" max="11012" width="12.125" style="1" customWidth="1"/>
    <col min="11013" max="11013" width="3.5" style="1" customWidth="1"/>
    <col min="11014" max="11017" width="12.125" style="1" customWidth="1"/>
    <col min="11018" max="11264" width="9" style="1"/>
    <col min="11265" max="11268" width="12.125" style="1" customWidth="1"/>
    <col min="11269" max="11269" width="3.5" style="1" customWidth="1"/>
    <col min="11270" max="11273" width="12.125" style="1" customWidth="1"/>
    <col min="11274" max="11520" width="9" style="1"/>
    <col min="11521" max="11524" width="12.125" style="1" customWidth="1"/>
    <col min="11525" max="11525" width="3.5" style="1" customWidth="1"/>
    <col min="11526" max="11529" width="12.125" style="1" customWidth="1"/>
    <col min="11530" max="11776" width="9" style="1"/>
    <col min="11777" max="11780" width="12.125" style="1" customWidth="1"/>
    <col min="11781" max="11781" width="3.5" style="1" customWidth="1"/>
    <col min="11782" max="11785" width="12.125" style="1" customWidth="1"/>
    <col min="11786" max="12032" width="9" style="1"/>
    <col min="12033" max="12036" width="12.125" style="1" customWidth="1"/>
    <col min="12037" max="12037" width="3.5" style="1" customWidth="1"/>
    <col min="12038" max="12041" width="12.125" style="1" customWidth="1"/>
    <col min="12042" max="12288" width="9" style="1"/>
    <col min="12289" max="12292" width="12.125" style="1" customWidth="1"/>
    <col min="12293" max="12293" width="3.5" style="1" customWidth="1"/>
    <col min="12294" max="12297" width="12.125" style="1" customWidth="1"/>
    <col min="12298" max="12544" width="9" style="1"/>
    <col min="12545" max="12548" width="12.125" style="1" customWidth="1"/>
    <col min="12549" max="12549" width="3.5" style="1" customWidth="1"/>
    <col min="12550" max="12553" width="12.125" style="1" customWidth="1"/>
    <col min="12554" max="12800" width="9" style="1"/>
    <col min="12801" max="12804" width="12.125" style="1" customWidth="1"/>
    <col min="12805" max="12805" width="3.5" style="1" customWidth="1"/>
    <col min="12806" max="12809" width="12.125" style="1" customWidth="1"/>
    <col min="12810" max="13056" width="9" style="1"/>
    <col min="13057" max="13060" width="12.125" style="1" customWidth="1"/>
    <col min="13061" max="13061" width="3.5" style="1" customWidth="1"/>
    <col min="13062" max="13065" width="12.125" style="1" customWidth="1"/>
    <col min="13066" max="13312" width="9" style="1"/>
    <col min="13313" max="13316" width="12.125" style="1" customWidth="1"/>
    <col min="13317" max="13317" width="3.5" style="1" customWidth="1"/>
    <col min="13318" max="13321" width="12.125" style="1" customWidth="1"/>
    <col min="13322" max="13568" width="9" style="1"/>
    <col min="13569" max="13572" width="12.125" style="1" customWidth="1"/>
    <col min="13573" max="13573" width="3.5" style="1" customWidth="1"/>
    <col min="13574" max="13577" width="12.125" style="1" customWidth="1"/>
    <col min="13578" max="13824" width="9" style="1"/>
    <col min="13825" max="13828" width="12.125" style="1" customWidth="1"/>
    <col min="13829" max="13829" width="3.5" style="1" customWidth="1"/>
    <col min="13830" max="13833" width="12.125" style="1" customWidth="1"/>
    <col min="13834" max="14080" width="9" style="1"/>
    <col min="14081" max="14084" width="12.125" style="1" customWidth="1"/>
    <col min="14085" max="14085" width="3.5" style="1" customWidth="1"/>
    <col min="14086" max="14089" width="12.125" style="1" customWidth="1"/>
    <col min="14090" max="14336" width="9" style="1"/>
    <col min="14337" max="14340" width="12.125" style="1" customWidth="1"/>
    <col min="14341" max="14341" width="3.5" style="1" customWidth="1"/>
    <col min="14342" max="14345" width="12.125" style="1" customWidth="1"/>
    <col min="14346" max="14592" width="9" style="1"/>
    <col min="14593" max="14596" width="12.125" style="1" customWidth="1"/>
    <col min="14597" max="14597" width="3.5" style="1" customWidth="1"/>
    <col min="14598" max="14601" width="12.125" style="1" customWidth="1"/>
    <col min="14602" max="14848" width="9" style="1"/>
    <col min="14849" max="14852" width="12.125" style="1" customWidth="1"/>
    <col min="14853" max="14853" width="3.5" style="1" customWidth="1"/>
    <col min="14854" max="14857" width="12.125" style="1" customWidth="1"/>
    <col min="14858" max="15104" width="9" style="1"/>
    <col min="15105" max="15108" width="12.125" style="1" customWidth="1"/>
    <col min="15109" max="15109" width="3.5" style="1" customWidth="1"/>
    <col min="15110" max="15113" width="12.125" style="1" customWidth="1"/>
    <col min="15114" max="15360" width="9" style="1"/>
    <col min="15361" max="15364" width="12.125" style="1" customWidth="1"/>
    <col min="15365" max="15365" width="3.5" style="1" customWidth="1"/>
    <col min="15366" max="15369" width="12.125" style="1" customWidth="1"/>
    <col min="15370" max="15616" width="9" style="1"/>
    <col min="15617" max="15620" width="12.125" style="1" customWidth="1"/>
    <col min="15621" max="15621" width="3.5" style="1" customWidth="1"/>
    <col min="15622" max="15625" width="12.125" style="1" customWidth="1"/>
    <col min="15626" max="15872" width="9" style="1"/>
    <col min="15873" max="15876" width="12.125" style="1" customWidth="1"/>
    <col min="15877" max="15877" width="3.5" style="1" customWidth="1"/>
    <col min="15878" max="15881" width="12.125" style="1" customWidth="1"/>
    <col min="15882" max="16128" width="9" style="1"/>
    <col min="16129" max="16132" width="12.125" style="1" customWidth="1"/>
    <col min="16133" max="16133" width="3.5" style="1" customWidth="1"/>
    <col min="16134" max="16137" width="12.125" style="1" customWidth="1"/>
    <col min="16138" max="16384" width="9" style="1"/>
  </cols>
  <sheetData>
    <row r="1" spans="1:11" ht="20.25" customHeight="1">
      <c r="A1" s="17" t="s">
        <v>2173</v>
      </c>
    </row>
    <row r="2" spans="1:11" ht="13.5" customHeight="1">
      <c r="A2" s="18" t="s">
        <v>2174</v>
      </c>
      <c r="B2" s="18"/>
      <c r="C2" s="18"/>
      <c r="D2" s="18"/>
      <c r="E2" s="18"/>
      <c r="F2" s="18"/>
      <c r="G2" s="18"/>
      <c r="H2" s="18"/>
      <c r="I2" s="18" t="s">
        <v>121</v>
      </c>
      <c r="J2" s="18"/>
      <c r="K2" s="18"/>
    </row>
    <row r="3" spans="1:11" ht="13.5" customHeight="1">
      <c r="A3" s="19" t="s">
        <v>122</v>
      </c>
      <c r="B3" s="20" t="s">
        <v>123</v>
      </c>
      <c r="C3" s="20" t="s">
        <v>124</v>
      </c>
      <c r="D3" s="21" t="s">
        <v>125</v>
      </c>
      <c r="E3" s="22"/>
      <c r="F3" s="19" t="s">
        <v>122</v>
      </c>
      <c r="G3" s="20" t="s">
        <v>123</v>
      </c>
      <c r="H3" s="20" t="s">
        <v>124</v>
      </c>
      <c r="I3" s="21" t="s">
        <v>125</v>
      </c>
      <c r="J3" s="18"/>
      <c r="K3" s="18"/>
    </row>
    <row r="4" spans="1:11" ht="20.25" customHeight="1">
      <c r="A4" s="23" t="s">
        <v>126</v>
      </c>
      <c r="B4" s="24">
        <v>121903.09699999999</v>
      </c>
      <c r="C4" s="25">
        <v>59119.156000000003</v>
      </c>
      <c r="D4" s="25">
        <v>62783.940999999999</v>
      </c>
      <c r="E4" s="18"/>
      <c r="F4" s="18"/>
      <c r="G4" s="24"/>
      <c r="H4" s="25"/>
      <c r="I4" s="25"/>
      <c r="J4" s="18"/>
      <c r="K4" s="18"/>
    </row>
    <row r="5" spans="1:11" ht="20.25" customHeight="1">
      <c r="A5" s="26">
        <v>0</v>
      </c>
      <c r="B5" s="24">
        <v>839.125</v>
      </c>
      <c r="C5" s="25">
        <v>430.22</v>
      </c>
      <c r="D5" s="25">
        <v>408.904</v>
      </c>
      <c r="E5" s="18"/>
      <c r="F5" s="26">
        <v>55</v>
      </c>
      <c r="G5" s="24">
        <v>1896.9169999999999</v>
      </c>
      <c r="H5" s="25">
        <v>952.14800000000002</v>
      </c>
      <c r="I5" s="25">
        <v>944.76900000000001</v>
      </c>
      <c r="J5" s="18"/>
      <c r="K5" s="18"/>
    </row>
    <row r="6" spans="1:11" ht="13.5" customHeight="1">
      <c r="A6" s="26">
        <v>1</v>
      </c>
      <c r="B6" s="24">
        <v>844.58100000000002</v>
      </c>
      <c r="C6" s="25">
        <v>433.00099999999998</v>
      </c>
      <c r="D6" s="25">
        <v>411.58</v>
      </c>
      <c r="E6" s="18"/>
      <c r="F6" s="26">
        <v>56</v>
      </c>
      <c r="G6" s="24">
        <v>1835.943</v>
      </c>
      <c r="H6" s="25">
        <v>920.77700000000004</v>
      </c>
      <c r="I6" s="25">
        <v>915.16600000000005</v>
      </c>
      <c r="J6" s="18"/>
      <c r="K6" s="18"/>
    </row>
    <row r="7" spans="1:11" ht="13.5" customHeight="1">
      <c r="A7" s="26">
        <v>2</v>
      </c>
      <c r="B7" s="24">
        <v>851.7</v>
      </c>
      <c r="C7" s="25">
        <v>436.63600000000002</v>
      </c>
      <c r="D7" s="25">
        <v>415.06400000000002</v>
      </c>
      <c r="E7" s="18"/>
      <c r="F7" s="26">
        <v>57</v>
      </c>
      <c r="G7" s="24">
        <v>1803.4870000000001</v>
      </c>
      <c r="H7" s="25">
        <v>902.38</v>
      </c>
      <c r="I7" s="25">
        <v>901.10699999999997</v>
      </c>
      <c r="J7" s="18"/>
      <c r="K7" s="18"/>
    </row>
    <row r="8" spans="1:11" ht="13.5" customHeight="1">
      <c r="A8" s="26">
        <v>3</v>
      </c>
      <c r="B8" s="24">
        <v>861.09</v>
      </c>
      <c r="C8" s="25">
        <v>441.43700000000001</v>
      </c>
      <c r="D8" s="25">
        <v>419.654</v>
      </c>
      <c r="E8" s="18"/>
      <c r="F8" s="26">
        <v>58</v>
      </c>
      <c r="G8" s="24">
        <v>1759.3040000000001</v>
      </c>
      <c r="H8" s="25">
        <v>878.84799999999996</v>
      </c>
      <c r="I8" s="25">
        <v>880.45699999999999</v>
      </c>
      <c r="J8" s="18"/>
      <c r="K8" s="18"/>
    </row>
    <row r="9" spans="1:11" ht="13.5" customHeight="1">
      <c r="A9" s="26">
        <v>4</v>
      </c>
      <c r="B9" s="24">
        <v>873.04200000000003</v>
      </c>
      <c r="C9" s="25">
        <v>447.54199999999997</v>
      </c>
      <c r="D9" s="25">
        <v>425.49900000000002</v>
      </c>
      <c r="E9" s="18"/>
      <c r="F9" s="26">
        <v>59</v>
      </c>
      <c r="G9" s="24">
        <v>1751.3720000000001</v>
      </c>
      <c r="H9" s="25">
        <v>874.20500000000004</v>
      </c>
      <c r="I9" s="25">
        <v>877.16700000000003</v>
      </c>
      <c r="J9" s="18"/>
      <c r="K9" s="18"/>
    </row>
    <row r="10" spans="1:11" ht="20.25" customHeight="1">
      <c r="A10" s="26">
        <v>5</v>
      </c>
      <c r="B10" s="24">
        <v>887.58299999999997</v>
      </c>
      <c r="C10" s="25">
        <v>454.96100000000001</v>
      </c>
      <c r="D10" s="25">
        <v>432.62200000000001</v>
      </c>
      <c r="E10" s="18"/>
      <c r="F10" s="26">
        <v>60</v>
      </c>
      <c r="G10" s="24">
        <v>1364.4649999999999</v>
      </c>
      <c r="H10" s="25">
        <v>677.62900000000002</v>
      </c>
      <c r="I10" s="25">
        <v>686.83600000000001</v>
      </c>
      <c r="J10" s="18"/>
      <c r="K10" s="18"/>
    </row>
    <row r="11" spans="1:11" ht="13.5" customHeight="1">
      <c r="A11" s="26">
        <v>6</v>
      </c>
      <c r="B11" s="24">
        <v>904.41099999999994</v>
      </c>
      <c r="C11" s="25">
        <v>463.53800000000001</v>
      </c>
      <c r="D11" s="25">
        <v>440.87200000000001</v>
      </c>
      <c r="E11" s="18"/>
      <c r="F11" s="26">
        <v>61</v>
      </c>
      <c r="G11" s="24">
        <v>1679.4670000000001</v>
      </c>
      <c r="H11" s="25">
        <v>833.73900000000003</v>
      </c>
      <c r="I11" s="25">
        <v>845.72699999999998</v>
      </c>
      <c r="J11" s="18"/>
      <c r="K11" s="18"/>
    </row>
    <row r="12" spans="1:11" ht="13.5" customHeight="1">
      <c r="A12" s="26">
        <v>7</v>
      </c>
      <c r="B12" s="24">
        <v>923.87300000000005</v>
      </c>
      <c r="C12" s="25">
        <v>473.46499999999997</v>
      </c>
      <c r="D12" s="25">
        <v>450.40800000000002</v>
      </c>
      <c r="E12" s="18"/>
      <c r="F12" s="26">
        <v>62</v>
      </c>
      <c r="G12" s="24">
        <v>1568.0840000000001</v>
      </c>
      <c r="H12" s="25">
        <v>777.21699999999998</v>
      </c>
      <c r="I12" s="25">
        <v>790.86699999999996</v>
      </c>
      <c r="J12" s="18"/>
      <c r="K12" s="18"/>
    </row>
    <row r="13" spans="1:11" ht="13.5" customHeight="1">
      <c r="A13" s="26">
        <v>8</v>
      </c>
      <c r="B13" s="24">
        <v>947.26599999999996</v>
      </c>
      <c r="C13" s="25">
        <v>485.41899999999998</v>
      </c>
      <c r="D13" s="25">
        <v>461.84699999999998</v>
      </c>
      <c r="E13" s="18"/>
      <c r="F13" s="26">
        <v>63</v>
      </c>
      <c r="G13" s="24">
        <v>1522.8879999999999</v>
      </c>
      <c r="H13" s="25">
        <v>752.51400000000001</v>
      </c>
      <c r="I13" s="25">
        <v>770.37400000000002</v>
      </c>
      <c r="J13" s="18"/>
      <c r="K13" s="18"/>
    </row>
    <row r="14" spans="1:11" ht="13.5" customHeight="1">
      <c r="A14" s="26">
        <v>9</v>
      </c>
      <c r="B14" s="24">
        <v>971.50099999999998</v>
      </c>
      <c r="C14" s="25">
        <v>497.82299999999998</v>
      </c>
      <c r="D14" s="25">
        <v>473.678</v>
      </c>
      <c r="E14" s="18"/>
      <c r="F14" s="26">
        <v>64</v>
      </c>
      <c r="G14" s="24">
        <v>1466.6179999999999</v>
      </c>
      <c r="H14" s="25">
        <v>722.54</v>
      </c>
      <c r="I14" s="25">
        <v>744.07799999999997</v>
      </c>
      <c r="J14" s="18"/>
      <c r="K14" s="18"/>
    </row>
    <row r="15" spans="1:11" ht="20.25" customHeight="1">
      <c r="A15" s="26">
        <v>10</v>
      </c>
      <c r="B15" s="24">
        <v>996.79100000000005</v>
      </c>
      <c r="C15" s="25">
        <v>510.77100000000002</v>
      </c>
      <c r="D15" s="25">
        <v>486.02</v>
      </c>
      <c r="E15" s="18"/>
      <c r="F15" s="26">
        <v>65</v>
      </c>
      <c r="G15" s="24">
        <v>1437.646</v>
      </c>
      <c r="H15" s="25">
        <v>706.09100000000001</v>
      </c>
      <c r="I15" s="25">
        <v>731.55499999999995</v>
      </c>
      <c r="J15" s="18"/>
      <c r="K15" s="18"/>
    </row>
    <row r="16" spans="1:11" ht="13.5" customHeight="1">
      <c r="A16" s="26">
        <v>11</v>
      </c>
      <c r="B16" s="24">
        <v>960.43299999999999</v>
      </c>
      <c r="C16" s="25">
        <v>490.089</v>
      </c>
      <c r="D16" s="25">
        <v>470.34500000000003</v>
      </c>
      <c r="E16" s="18"/>
      <c r="F16" s="26">
        <v>66</v>
      </c>
      <c r="G16" s="24">
        <v>1440.6579999999999</v>
      </c>
      <c r="H16" s="25">
        <v>703.67700000000002</v>
      </c>
      <c r="I16" s="25">
        <v>736.98099999999999</v>
      </c>
      <c r="J16" s="18"/>
      <c r="K16" s="18"/>
    </row>
    <row r="17" spans="1:11" ht="13.5" customHeight="1">
      <c r="A17" s="26">
        <v>12</v>
      </c>
      <c r="B17" s="24">
        <v>974.58399999999995</v>
      </c>
      <c r="C17" s="25">
        <v>498.77</v>
      </c>
      <c r="D17" s="25">
        <v>475.81400000000002</v>
      </c>
      <c r="E17" s="18"/>
      <c r="F17" s="26">
        <v>67</v>
      </c>
      <c r="G17" s="24">
        <v>1460.0319999999999</v>
      </c>
      <c r="H17" s="25">
        <v>710.97799999999995</v>
      </c>
      <c r="I17" s="25">
        <v>749.05399999999997</v>
      </c>
      <c r="J17" s="18"/>
      <c r="K17" s="18"/>
    </row>
    <row r="18" spans="1:11" ht="13.5" customHeight="1">
      <c r="A18" s="26">
        <v>13</v>
      </c>
      <c r="B18" s="24">
        <v>1011.937</v>
      </c>
      <c r="C18" s="25">
        <v>516.80100000000004</v>
      </c>
      <c r="D18" s="25">
        <v>495.137</v>
      </c>
      <c r="E18" s="18"/>
      <c r="F18" s="26">
        <v>68</v>
      </c>
      <c r="G18" s="24">
        <v>1412.3510000000001</v>
      </c>
      <c r="H18" s="25">
        <v>683.51900000000001</v>
      </c>
      <c r="I18" s="25">
        <v>728.83199999999999</v>
      </c>
      <c r="J18" s="18"/>
      <c r="K18" s="18"/>
    </row>
    <row r="19" spans="1:11" ht="13.5" customHeight="1">
      <c r="A19" s="26">
        <v>14</v>
      </c>
      <c r="B19" s="24">
        <v>1018.6420000000001</v>
      </c>
      <c r="C19" s="25">
        <v>520.71500000000003</v>
      </c>
      <c r="D19" s="25">
        <v>497.928</v>
      </c>
      <c r="E19" s="18"/>
      <c r="F19" s="26">
        <v>69</v>
      </c>
      <c r="G19" s="24">
        <v>1364.2750000000001</v>
      </c>
      <c r="H19" s="25">
        <v>657.68</v>
      </c>
      <c r="I19" s="25">
        <v>706.59500000000003</v>
      </c>
      <c r="J19" s="18"/>
      <c r="K19" s="18"/>
    </row>
    <row r="20" spans="1:11" ht="20.25" customHeight="1">
      <c r="A20" s="26">
        <v>15</v>
      </c>
      <c r="B20" s="24">
        <v>1047.1669999999999</v>
      </c>
      <c r="C20" s="25">
        <v>536.40800000000002</v>
      </c>
      <c r="D20" s="25">
        <v>510.75900000000001</v>
      </c>
      <c r="E20" s="18"/>
      <c r="F20" s="26">
        <v>70</v>
      </c>
      <c r="G20" s="24">
        <v>1424.173</v>
      </c>
      <c r="H20" s="25">
        <v>683.202</v>
      </c>
      <c r="I20" s="25">
        <v>740.97199999999998</v>
      </c>
      <c r="J20" s="18"/>
      <c r="K20" s="18"/>
    </row>
    <row r="21" spans="1:11" ht="13.5" customHeight="1">
      <c r="A21" s="26">
        <v>16</v>
      </c>
      <c r="B21" s="24">
        <v>1051.298</v>
      </c>
      <c r="C21" s="25">
        <v>538.88099999999997</v>
      </c>
      <c r="D21" s="25">
        <v>512.41700000000003</v>
      </c>
      <c r="E21" s="18"/>
      <c r="F21" s="26">
        <v>71</v>
      </c>
      <c r="G21" s="24">
        <v>1460.934</v>
      </c>
      <c r="H21" s="25">
        <v>698.15800000000002</v>
      </c>
      <c r="I21" s="25">
        <v>762.77599999999995</v>
      </c>
      <c r="J21" s="18"/>
      <c r="K21" s="18"/>
    </row>
    <row r="22" spans="1:11" ht="13.5" customHeight="1">
      <c r="A22" s="26">
        <v>17</v>
      </c>
      <c r="B22" s="24">
        <v>1064.2339999999999</v>
      </c>
      <c r="C22" s="25">
        <v>544.91300000000001</v>
      </c>
      <c r="D22" s="25">
        <v>519.32100000000003</v>
      </c>
      <c r="E22" s="18"/>
      <c r="F22" s="26">
        <v>72</v>
      </c>
      <c r="G22" s="24">
        <v>1448.34</v>
      </c>
      <c r="H22" s="25">
        <v>687.399</v>
      </c>
      <c r="I22" s="25">
        <v>760.94100000000003</v>
      </c>
      <c r="J22" s="18"/>
      <c r="K22" s="18"/>
    </row>
    <row r="23" spans="1:11" ht="13.5" customHeight="1">
      <c r="A23" s="26">
        <v>18</v>
      </c>
      <c r="B23" s="24">
        <v>1087.9849999999999</v>
      </c>
      <c r="C23" s="25">
        <v>556.58399999999995</v>
      </c>
      <c r="D23" s="25">
        <v>531.40099999999995</v>
      </c>
      <c r="E23" s="18"/>
      <c r="F23" s="26">
        <v>73</v>
      </c>
      <c r="G23" s="24">
        <v>1525.38</v>
      </c>
      <c r="H23" s="25">
        <v>717.649</v>
      </c>
      <c r="I23" s="25">
        <v>807.73099999999999</v>
      </c>
      <c r="J23" s="18"/>
      <c r="K23" s="18"/>
    </row>
    <row r="24" spans="1:11" ht="13.5" customHeight="1">
      <c r="A24" s="26">
        <v>19</v>
      </c>
      <c r="B24" s="24">
        <v>1084.223</v>
      </c>
      <c r="C24" s="25">
        <v>554.50800000000004</v>
      </c>
      <c r="D24" s="25">
        <v>529.71500000000003</v>
      </c>
      <c r="E24" s="18"/>
      <c r="F24" s="26">
        <v>74</v>
      </c>
      <c r="G24" s="24">
        <v>1597.414</v>
      </c>
      <c r="H24" s="25">
        <v>746.13199999999995</v>
      </c>
      <c r="I24" s="25">
        <v>851.28200000000004</v>
      </c>
      <c r="J24" s="18"/>
      <c r="K24" s="18"/>
    </row>
    <row r="25" spans="1:11" ht="20.25" customHeight="1">
      <c r="A25" s="26">
        <v>20</v>
      </c>
      <c r="B25" s="24">
        <v>1081.3889999999999</v>
      </c>
      <c r="C25" s="25">
        <v>551.89499999999998</v>
      </c>
      <c r="D25" s="25">
        <v>529.49400000000003</v>
      </c>
      <c r="E25" s="18"/>
      <c r="F25" s="26">
        <v>75</v>
      </c>
      <c r="G25" s="24">
        <v>1670.7370000000001</v>
      </c>
      <c r="H25" s="25">
        <v>775.23199999999997</v>
      </c>
      <c r="I25" s="25">
        <v>895.505</v>
      </c>
      <c r="J25" s="18"/>
      <c r="K25" s="18"/>
    </row>
    <row r="26" spans="1:11" ht="13.5" customHeight="1">
      <c r="A26" s="26">
        <v>21</v>
      </c>
      <c r="B26" s="24">
        <v>1088.722</v>
      </c>
      <c r="C26" s="25">
        <v>555.58600000000001</v>
      </c>
      <c r="D26" s="25">
        <v>533.13599999999997</v>
      </c>
      <c r="E26" s="18"/>
      <c r="F26" s="26">
        <v>76</v>
      </c>
      <c r="G26" s="24">
        <v>1769.2439999999999</v>
      </c>
      <c r="H26" s="25">
        <v>813.32299999999998</v>
      </c>
      <c r="I26" s="25">
        <v>955.92100000000005</v>
      </c>
      <c r="J26" s="18"/>
      <c r="K26" s="18"/>
    </row>
    <row r="27" spans="1:11" ht="13.5" customHeight="1">
      <c r="A27" s="26">
        <v>22</v>
      </c>
      <c r="B27" s="24">
        <v>1131.9849999999999</v>
      </c>
      <c r="C27" s="25">
        <v>577.04899999999998</v>
      </c>
      <c r="D27" s="25">
        <v>554.93700000000001</v>
      </c>
      <c r="E27" s="18"/>
      <c r="F27" s="26">
        <v>77</v>
      </c>
      <c r="G27" s="24">
        <v>1907.519</v>
      </c>
      <c r="H27" s="25">
        <v>869.04</v>
      </c>
      <c r="I27" s="25">
        <v>1038.4780000000001</v>
      </c>
      <c r="J27" s="18"/>
      <c r="K27" s="18"/>
    </row>
    <row r="28" spans="1:11" ht="13.5" customHeight="1">
      <c r="A28" s="26">
        <v>23</v>
      </c>
      <c r="B28" s="24">
        <v>1156.846</v>
      </c>
      <c r="C28" s="25">
        <v>591.22799999999995</v>
      </c>
      <c r="D28" s="25">
        <v>565.61800000000005</v>
      </c>
      <c r="E28" s="18"/>
      <c r="F28" s="26">
        <v>78</v>
      </c>
      <c r="G28" s="24">
        <v>1855.6210000000001</v>
      </c>
      <c r="H28" s="25">
        <v>836.42399999999998</v>
      </c>
      <c r="I28" s="25">
        <v>1019.197</v>
      </c>
      <c r="J28" s="18"/>
      <c r="K28" s="18"/>
    </row>
    <row r="29" spans="1:11" ht="13.5" customHeight="1">
      <c r="A29" s="26">
        <v>24</v>
      </c>
      <c r="B29" s="24">
        <v>1194.6389999999999</v>
      </c>
      <c r="C29" s="25">
        <v>611.03300000000002</v>
      </c>
      <c r="D29" s="25">
        <v>583.60500000000002</v>
      </c>
      <c r="E29" s="18"/>
      <c r="F29" s="26">
        <v>79</v>
      </c>
      <c r="G29" s="24">
        <v>1723.1510000000001</v>
      </c>
      <c r="H29" s="25">
        <v>769.88400000000001</v>
      </c>
      <c r="I29" s="25">
        <v>953.26700000000005</v>
      </c>
      <c r="J29" s="18"/>
      <c r="K29" s="18"/>
    </row>
    <row r="30" spans="1:11" ht="20.25" customHeight="1">
      <c r="A30" s="26">
        <v>25</v>
      </c>
      <c r="B30" s="24">
        <v>1213.7249999999999</v>
      </c>
      <c r="C30" s="25">
        <v>621.59900000000005</v>
      </c>
      <c r="D30" s="25">
        <v>592.12599999999998</v>
      </c>
      <c r="E30" s="18"/>
      <c r="F30" s="26">
        <v>80</v>
      </c>
      <c r="G30" s="24">
        <v>1049.9010000000001</v>
      </c>
      <c r="H30" s="25">
        <v>460.048</v>
      </c>
      <c r="I30" s="25">
        <v>589.85299999999995</v>
      </c>
      <c r="J30" s="18"/>
      <c r="K30" s="18"/>
    </row>
    <row r="31" spans="1:11" ht="13.5" customHeight="1">
      <c r="A31" s="26">
        <v>26</v>
      </c>
      <c r="B31" s="24">
        <v>1242.865</v>
      </c>
      <c r="C31" s="25">
        <v>639.10900000000004</v>
      </c>
      <c r="D31" s="25">
        <v>603.75599999999997</v>
      </c>
      <c r="E31" s="18"/>
      <c r="F31" s="26">
        <v>81</v>
      </c>
      <c r="G31" s="24">
        <v>1094.8520000000001</v>
      </c>
      <c r="H31" s="25">
        <v>468.73700000000002</v>
      </c>
      <c r="I31" s="25">
        <v>626.11500000000001</v>
      </c>
      <c r="J31" s="18"/>
      <c r="K31" s="18"/>
    </row>
    <row r="32" spans="1:11" ht="13.5" customHeight="1">
      <c r="A32" s="26">
        <v>27</v>
      </c>
      <c r="B32" s="24">
        <v>1244.789</v>
      </c>
      <c r="C32" s="25">
        <v>639.48599999999999</v>
      </c>
      <c r="D32" s="25">
        <v>605.303</v>
      </c>
      <c r="E32" s="18"/>
      <c r="F32" s="26">
        <v>82</v>
      </c>
      <c r="G32" s="24">
        <v>1289.1890000000001</v>
      </c>
      <c r="H32" s="25">
        <v>541.84100000000001</v>
      </c>
      <c r="I32" s="25">
        <v>747.34799999999996</v>
      </c>
      <c r="J32" s="18"/>
      <c r="K32" s="18"/>
    </row>
    <row r="33" spans="1:11" ht="13.5" customHeight="1">
      <c r="A33" s="26">
        <v>28</v>
      </c>
      <c r="B33" s="24">
        <v>1261.443</v>
      </c>
      <c r="C33" s="25">
        <v>648.63400000000001</v>
      </c>
      <c r="D33" s="25">
        <v>612.80899999999997</v>
      </c>
      <c r="E33" s="18"/>
      <c r="F33" s="26">
        <v>83</v>
      </c>
      <c r="G33" s="24">
        <v>1200.4649999999999</v>
      </c>
      <c r="H33" s="25">
        <v>495.459</v>
      </c>
      <c r="I33" s="25">
        <v>705.00599999999997</v>
      </c>
      <c r="J33" s="18"/>
      <c r="K33" s="18"/>
    </row>
    <row r="34" spans="1:11" ht="13.5" customHeight="1">
      <c r="A34" s="26">
        <v>29</v>
      </c>
      <c r="B34" s="24">
        <v>1256.6669999999999</v>
      </c>
      <c r="C34" s="25">
        <v>645.01199999999994</v>
      </c>
      <c r="D34" s="25">
        <v>611.65499999999997</v>
      </c>
      <c r="E34" s="18"/>
      <c r="F34" s="26">
        <v>84</v>
      </c>
      <c r="G34" s="24">
        <v>1179.8610000000001</v>
      </c>
      <c r="H34" s="25">
        <v>475.822</v>
      </c>
      <c r="I34" s="25">
        <v>704.03899999999999</v>
      </c>
      <c r="J34" s="18"/>
      <c r="K34" s="18"/>
    </row>
    <row r="35" spans="1:11" ht="20.25" customHeight="1">
      <c r="A35" s="26">
        <v>30</v>
      </c>
      <c r="B35" s="24">
        <v>1248.49</v>
      </c>
      <c r="C35" s="25">
        <v>642.40200000000004</v>
      </c>
      <c r="D35" s="25">
        <v>606.08799999999997</v>
      </c>
      <c r="E35" s="18"/>
      <c r="F35" s="26">
        <v>85</v>
      </c>
      <c r="G35" s="24">
        <v>1088.6600000000001</v>
      </c>
      <c r="H35" s="25">
        <v>428.66800000000001</v>
      </c>
      <c r="I35" s="25">
        <v>659.99199999999996</v>
      </c>
      <c r="J35" s="18"/>
      <c r="K35" s="18"/>
    </row>
    <row r="36" spans="1:11" ht="13.5" customHeight="1">
      <c r="A36" s="26">
        <v>31</v>
      </c>
      <c r="B36" s="24">
        <v>1260.8920000000001</v>
      </c>
      <c r="C36" s="25">
        <v>648.18100000000004</v>
      </c>
      <c r="D36" s="25">
        <v>612.71100000000001</v>
      </c>
      <c r="E36" s="18"/>
      <c r="F36" s="26">
        <v>86</v>
      </c>
      <c r="G36" s="24">
        <v>932.04300000000001</v>
      </c>
      <c r="H36" s="25">
        <v>356.27699999999999</v>
      </c>
      <c r="I36" s="25">
        <v>575.76599999999996</v>
      </c>
      <c r="J36" s="18"/>
      <c r="K36" s="18"/>
    </row>
    <row r="37" spans="1:11" ht="13.5" customHeight="1">
      <c r="A37" s="26">
        <v>32</v>
      </c>
      <c r="B37" s="24">
        <v>1248.106</v>
      </c>
      <c r="C37" s="25">
        <v>641.88199999999995</v>
      </c>
      <c r="D37" s="25">
        <v>606.22400000000005</v>
      </c>
      <c r="E37" s="18"/>
      <c r="F37" s="26">
        <v>87</v>
      </c>
      <c r="G37" s="24">
        <v>757.98599999999999</v>
      </c>
      <c r="H37" s="25">
        <v>280.58300000000003</v>
      </c>
      <c r="I37" s="25">
        <v>477.40300000000002</v>
      </c>
      <c r="J37" s="18"/>
      <c r="K37" s="18"/>
    </row>
    <row r="38" spans="1:11" ht="13.5" customHeight="1">
      <c r="A38" s="26">
        <v>33</v>
      </c>
      <c r="B38" s="24">
        <v>1218.721</v>
      </c>
      <c r="C38" s="25">
        <v>626.21699999999998</v>
      </c>
      <c r="D38" s="25">
        <v>592.50300000000004</v>
      </c>
      <c r="E38" s="18"/>
      <c r="F38" s="26">
        <v>88</v>
      </c>
      <c r="G38" s="24">
        <v>748.67600000000004</v>
      </c>
      <c r="H38" s="25">
        <v>265.988</v>
      </c>
      <c r="I38" s="25">
        <v>482.68799999999999</v>
      </c>
      <c r="J38" s="18"/>
      <c r="K38" s="18"/>
    </row>
    <row r="39" spans="1:11" ht="13.5" customHeight="1">
      <c r="A39" s="26">
        <v>34</v>
      </c>
      <c r="B39" s="24">
        <v>1230.4059999999999</v>
      </c>
      <c r="C39" s="25">
        <v>631.72</v>
      </c>
      <c r="D39" s="25">
        <v>598.68600000000004</v>
      </c>
      <c r="E39" s="18"/>
      <c r="F39" s="26">
        <v>89</v>
      </c>
      <c r="G39" s="24">
        <v>702.51599999999996</v>
      </c>
      <c r="H39" s="25">
        <v>240.053</v>
      </c>
      <c r="I39" s="25">
        <v>462.46300000000002</v>
      </c>
      <c r="J39" s="18"/>
      <c r="K39" s="18"/>
    </row>
    <row r="40" spans="1:11" ht="20.25" customHeight="1">
      <c r="A40" s="26">
        <v>35</v>
      </c>
      <c r="B40" s="24">
        <v>1222.08</v>
      </c>
      <c r="C40" s="25">
        <v>626.02</v>
      </c>
      <c r="D40" s="25">
        <v>596.05999999999995</v>
      </c>
      <c r="E40" s="18"/>
      <c r="F40" s="26">
        <v>90</v>
      </c>
      <c r="G40" s="24">
        <v>635.01199999999994</v>
      </c>
      <c r="H40" s="25">
        <v>207.49600000000001</v>
      </c>
      <c r="I40" s="25">
        <v>427.51600000000002</v>
      </c>
      <c r="J40" s="18"/>
      <c r="K40" s="18"/>
    </row>
    <row r="41" spans="1:11" ht="13.5" customHeight="1">
      <c r="A41" s="26">
        <v>36</v>
      </c>
      <c r="B41" s="24">
        <v>1240.78</v>
      </c>
      <c r="C41" s="25">
        <v>633.66700000000003</v>
      </c>
      <c r="D41" s="25">
        <v>607.11300000000006</v>
      </c>
      <c r="E41" s="18"/>
      <c r="F41" s="26">
        <v>91</v>
      </c>
      <c r="G41" s="24">
        <v>539.93899999999996</v>
      </c>
      <c r="H41" s="25">
        <v>167.11099999999999</v>
      </c>
      <c r="I41" s="25">
        <v>372.827</v>
      </c>
      <c r="J41" s="18"/>
      <c r="K41" s="18"/>
    </row>
    <row r="42" spans="1:11" ht="13.5" customHeight="1">
      <c r="A42" s="26">
        <v>37</v>
      </c>
      <c r="B42" s="24">
        <v>1267.048</v>
      </c>
      <c r="C42" s="25">
        <v>646.36800000000005</v>
      </c>
      <c r="D42" s="25">
        <v>620.68100000000004</v>
      </c>
      <c r="E42" s="18"/>
      <c r="F42" s="26">
        <v>92</v>
      </c>
      <c r="G42" s="24">
        <v>448.03399999999999</v>
      </c>
      <c r="H42" s="25">
        <v>131.03700000000001</v>
      </c>
      <c r="I42" s="25">
        <v>316.99700000000001</v>
      </c>
      <c r="J42" s="18"/>
      <c r="K42" s="18"/>
    </row>
    <row r="43" spans="1:11" ht="13.5" customHeight="1">
      <c r="A43" s="26">
        <v>38</v>
      </c>
      <c r="B43" s="24">
        <v>1305.9829999999999</v>
      </c>
      <c r="C43" s="25">
        <v>666.13</v>
      </c>
      <c r="D43" s="25">
        <v>639.85299999999995</v>
      </c>
      <c r="E43" s="18"/>
      <c r="F43" s="26">
        <v>93</v>
      </c>
      <c r="G43" s="24">
        <v>386.84300000000002</v>
      </c>
      <c r="H43" s="25">
        <v>106.3</v>
      </c>
      <c r="I43" s="25">
        <v>280.54300000000001</v>
      </c>
      <c r="J43" s="18"/>
      <c r="K43" s="18"/>
    </row>
    <row r="44" spans="1:11" ht="13.5" customHeight="1">
      <c r="A44" s="26">
        <v>39</v>
      </c>
      <c r="B44" s="24">
        <v>1340.2139999999999</v>
      </c>
      <c r="C44" s="25">
        <v>681.68100000000004</v>
      </c>
      <c r="D44" s="25">
        <v>658.53399999999999</v>
      </c>
      <c r="E44" s="18"/>
      <c r="F44" s="26">
        <v>94</v>
      </c>
      <c r="G44" s="24">
        <v>317.93900000000002</v>
      </c>
      <c r="H44" s="25">
        <v>82.5</v>
      </c>
      <c r="I44" s="25">
        <v>235.44</v>
      </c>
      <c r="J44" s="18"/>
      <c r="K44" s="18"/>
    </row>
    <row r="45" spans="1:11" ht="20.25" customHeight="1">
      <c r="A45" s="26">
        <v>40</v>
      </c>
      <c r="B45" s="24">
        <v>1362.83</v>
      </c>
      <c r="C45" s="25">
        <v>693.16300000000001</v>
      </c>
      <c r="D45" s="25">
        <v>669.66700000000003</v>
      </c>
      <c r="E45" s="18"/>
      <c r="F45" s="26">
        <v>95</v>
      </c>
      <c r="G45" s="24">
        <v>254.02699999999999</v>
      </c>
      <c r="H45" s="25">
        <v>61.335999999999999</v>
      </c>
      <c r="I45" s="25">
        <v>192.69</v>
      </c>
      <c r="J45" s="18"/>
      <c r="K45" s="18"/>
    </row>
    <row r="46" spans="1:11" ht="13.5" customHeight="1">
      <c r="A46" s="26">
        <v>41</v>
      </c>
      <c r="B46" s="24">
        <v>1415.57</v>
      </c>
      <c r="C46" s="25">
        <v>716.69600000000003</v>
      </c>
      <c r="D46" s="25">
        <v>698.87400000000002</v>
      </c>
      <c r="E46" s="18"/>
      <c r="F46" s="26">
        <v>96</v>
      </c>
      <c r="G46" s="24">
        <v>194.11699999999999</v>
      </c>
      <c r="H46" s="25">
        <v>43.540999999999997</v>
      </c>
      <c r="I46" s="25">
        <v>150.57599999999999</v>
      </c>
      <c r="J46" s="18"/>
      <c r="K46" s="18"/>
    </row>
    <row r="47" spans="1:11" ht="13.5" customHeight="1">
      <c r="A47" s="26">
        <v>42</v>
      </c>
      <c r="B47" s="24">
        <v>1460.5840000000001</v>
      </c>
      <c r="C47" s="25">
        <v>738.21500000000003</v>
      </c>
      <c r="D47" s="25">
        <v>722.36900000000003</v>
      </c>
      <c r="E47" s="18"/>
      <c r="F47" s="26">
        <v>97</v>
      </c>
      <c r="G47" s="24">
        <v>149.916</v>
      </c>
      <c r="H47" s="25">
        <v>30.914000000000001</v>
      </c>
      <c r="I47" s="25">
        <v>119.002</v>
      </c>
      <c r="J47" s="18"/>
      <c r="K47" s="18"/>
    </row>
    <row r="48" spans="1:11" ht="13.5" customHeight="1">
      <c r="A48" s="26">
        <v>43</v>
      </c>
      <c r="B48" s="24">
        <v>1481.6559999999999</v>
      </c>
      <c r="C48" s="25">
        <v>748.93200000000002</v>
      </c>
      <c r="D48" s="25">
        <v>732.72400000000005</v>
      </c>
      <c r="E48" s="18"/>
      <c r="F48" s="26">
        <v>98</v>
      </c>
      <c r="G48" s="24">
        <v>111.506</v>
      </c>
      <c r="H48" s="25">
        <v>21.312999999999999</v>
      </c>
      <c r="I48" s="25">
        <v>90.192999999999998</v>
      </c>
      <c r="J48" s="18"/>
      <c r="K48" s="18"/>
    </row>
    <row r="49" spans="1:11" ht="13.5" customHeight="1">
      <c r="A49" s="26">
        <v>44</v>
      </c>
      <c r="B49" s="24">
        <v>1483.15</v>
      </c>
      <c r="C49" s="25">
        <v>748.13499999999999</v>
      </c>
      <c r="D49" s="25">
        <v>735.01499999999999</v>
      </c>
      <c r="E49" s="18"/>
      <c r="F49" s="26">
        <v>99</v>
      </c>
      <c r="G49" s="24">
        <v>80.111999999999995</v>
      </c>
      <c r="H49" s="25">
        <v>14.103999999999999</v>
      </c>
      <c r="I49" s="25">
        <v>66.007999999999996</v>
      </c>
      <c r="J49" s="18"/>
      <c r="K49" s="18"/>
    </row>
    <row r="50" spans="1:11" ht="20.25" customHeight="1">
      <c r="A50" s="26">
        <v>45</v>
      </c>
      <c r="B50" s="24">
        <v>1498.731</v>
      </c>
      <c r="C50" s="25">
        <v>756.89</v>
      </c>
      <c r="D50" s="25">
        <v>741.84100000000001</v>
      </c>
      <c r="E50" s="18"/>
      <c r="F50" s="26">
        <v>100</v>
      </c>
      <c r="G50" s="24">
        <v>56.215000000000003</v>
      </c>
      <c r="H50" s="25">
        <v>8.9920000000000009</v>
      </c>
      <c r="I50" s="25">
        <v>47.222999999999999</v>
      </c>
      <c r="J50" s="18"/>
      <c r="K50" s="18"/>
    </row>
    <row r="51" spans="1:11" ht="13.5" customHeight="1">
      <c r="A51" s="26">
        <v>46</v>
      </c>
      <c r="B51" s="24">
        <v>1562.4860000000001</v>
      </c>
      <c r="C51" s="25">
        <v>788.39200000000005</v>
      </c>
      <c r="D51" s="25">
        <v>774.09400000000005</v>
      </c>
      <c r="E51" s="18"/>
      <c r="F51" s="26">
        <v>101</v>
      </c>
      <c r="G51" s="24">
        <v>36.64</v>
      </c>
      <c r="H51" s="25">
        <v>5.226</v>
      </c>
      <c r="I51" s="25">
        <v>31.414000000000001</v>
      </c>
      <c r="J51" s="18"/>
      <c r="K51" s="18"/>
    </row>
    <row r="52" spans="1:11" ht="13.5" customHeight="1">
      <c r="A52" s="26">
        <v>47</v>
      </c>
      <c r="B52" s="24">
        <v>1602.367</v>
      </c>
      <c r="C52" s="25">
        <v>808.98900000000003</v>
      </c>
      <c r="D52" s="25">
        <v>793.37900000000002</v>
      </c>
      <c r="E52" s="18"/>
      <c r="F52" s="26">
        <v>102</v>
      </c>
      <c r="G52" s="24">
        <v>22.506</v>
      </c>
      <c r="H52" s="25">
        <v>2.8679999999999999</v>
      </c>
      <c r="I52" s="25">
        <v>19.638000000000002</v>
      </c>
      <c r="J52" s="18"/>
      <c r="K52" s="18"/>
    </row>
    <row r="53" spans="1:11" ht="13.5" customHeight="1">
      <c r="A53" s="26">
        <v>48</v>
      </c>
      <c r="B53" s="24">
        <v>1663.818</v>
      </c>
      <c r="C53" s="25">
        <v>839.19500000000005</v>
      </c>
      <c r="D53" s="25">
        <v>824.62300000000005</v>
      </c>
      <c r="E53" s="18"/>
      <c r="F53" s="26">
        <v>103</v>
      </c>
      <c r="G53" s="24">
        <v>13.842000000000001</v>
      </c>
      <c r="H53" s="25">
        <v>1.514</v>
      </c>
      <c r="I53" s="25">
        <v>12.329000000000001</v>
      </c>
      <c r="J53" s="18"/>
      <c r="K53" s="18"/>
    </row>
    <row r="54" spans="1:11" ht="13.5" customHeight="1">
      <c r="A54" s="26">
        <v>49</v>
      </c>
      <c r="B54" s="24">
        <v>1706.1310000000001</v>
      </c>
      <c r="C54" s="25">
        <v>860.87599999999998</v>
      </c>
      <c r="D54" s="25">
        <v>845.255</v>
      </c>
      <c r="E54" s="18"/>
      <c r="F54" s="26">
        <v>104</v>
      </c>
      <c r="G54" s="24">
        <v>7.8259999999999996</v>
      </c>
      <c r="H54" s="25">
        <v>0.77700000000000002</v>
      </c>
      <c r="I54" s="25">
        <v>7.0490000000000004</v>
      </c>
      <c r="J54" s="18"/>
      <c r="K54" s="18"/>
    </row>
    <row r="55" spans="1:11" ht="20.25" customHeight="1">
      <c r="A55" s="26">
        <v>50</v>
      </c>
      <c r="B55" s="24">
        <v>1785.972</v>
      </c>
      <c r="C55" s="25">
        <v>900.78899999999999</v>
      </c>
      <c r="D55" s="25">
        <v>885.18299999999999</v>
      </c>
      <c r="E55" s="18"/>
      <c r="F55" s="23" t="s">
        <v>127</v>
      </c>
      <c r="G55" s="24">
        <v>9.048</v>
      </c>
      <c r="H55" s="25">
        <v>0.80600000000000005</v>
      </c>
      <c r="I55" s="25">
        <v>8.2420000000000009</v>
      </c>
      <c r="J55" s="18"/>
      <c r="K55" s="18"/>
    </row>
    <row r="56" spans="1:11" ht="13.5" customHeight="1">
      <c r="A56" s="26">
        <v>51</v>
      </c>
      <c r="B56" s="24">
        <v>1861.8340000000001</v>
      </c>
      <c r="C56" s="25">
        <v>938.36800000000005</v>
      </c>
      <c r="D56" s="25">
        <v>923.46500000000003</v>
      </c>
      <c r="E56" s="18"/>
      <c r="F56" s="26"/>
      <c r="G56" s="24"/>
      <c r="H56" s="25"/>
      <c r="I56" s="25"/>
      <c r="J56" s="18"/>
      <c r="K56" s="18"/>
    </row>
    <row r="57" spans="1:11" ht="13.5" customHeight="1">
      <c r="A57" s="26">
        <v>52</v>
      </c>
      <c r="B57" s="24">
        <v>1961.847</v>
      </c>
      <c r="C57" s="25">
        <v>989.71500000000003</v>
      </c>
      <c r="D57" s="25">
        <v>972.13199999999995</v>
      </c>
      <c r="E57" s="18"/>
      <c r="F57" s="26"/>
      <c r="G57" s="24"/>
      <c r="H57" s="25"/>
      <c r="I57" s="25"/>
      <c r="J57" s="18"/>
      <c r="K57" s="18"/>
    </row>
    <row r="58" spans="1:11" ht="13.5" customHeight="1">
      <c r="A58" s="26">
        <v>53</v>
      </c>
      <c r="B58" s="24">
        <v>1992.509</v>
      </c>
      <c r="C58" s="25">
        <v>1001.12</v>
      </c>
      <c r="D58" s="25">
        <v>991.38900000000001</v>
      </c>
      <c r="E58" s="18"/>
      <c r="F58" s="26"/>
      <c r="G58" s="24"/>
      <c r="H58" s="25"/>
      <c r="I58" s="25"/>
      <c r="J58" s="18"/>
      <c r="K58" s="18"/>
    </row>
    <row r="59" spans="1:11" ht="13.5" customHeight="1">
      <c r="A59" s="27">
        <v>54</v>
      </c>
      <c r="B59" s="28">
        <v>1952.664</v>
      </c>
      <c r="C59" s="29">
        <v>982.60199999999998</v>
      </c>
      <c r="D59" s="29">
        <v>970.06200000000001</v>
      </c>
      <c r="E59" s="18"/>
      <c r="F59" s="27"/>
      <c r="G59" s="28"/>
      <c r="H59" s="29"/>
      <c r="I59" s="29"/>
      <c r="J59" s="18"/>
      <c r="K59" s="18"/>
    </row>
    <row r="60" spans="1:11" ht="3" customHeight="1">
      <c r="A60" s="18"/>
      <c r="B60" s="18"/>
      <c r="C60" s="18"/>
      <c r="D60" s="18"/>
      <c r="E60" s="18"/>
      <c r="F60" s="18"/>
      <c r="G60" s="18"/>
      <c r="H60" s="18"/>
      <c r="I60" s="18"/>
      <c r="J60" s="18"/>
      <c r="K60" s="18"/>
    </row>
    <row r="61" spans="1:11" ht="13.5" customHeight="1">
      <c r="A61" s="1834" t="s">
        <v>131</v>
      </c>
      <c r="B61" s="1834"/>
      <c r="C61" s="1834"/>
      <c r="D61" s="1834"/>
      <c r="E61" s="1834"/>
      <c r="F61" s="1834"/>
      <c r="G61" s="1834"/>
      <c r="H61" s="1834"/>
      <c r="I61" s="1834"/>
      <c r="J61" s="18"/>
      <c r="K61" s="18"/>
    </row>
    <row r="62" spans="1:11">
      <c r="A62" s="1834"/>
      <c r="B62" s="1834"/>
      <c r="C62" s="1834"/>
      <c r="D62" s="1834"/>
      <c r="E62" s="1834"/>
      <c r="F62" s="1834"/>
      <c r="G62" s="1834"/>
      <c r="H62" s="1834"/>
      <c r="I62" s="1834"/>
    </row>
  </sheetData>
  <mergeCells count="1">
    <mergeCell ref="A61:I62"/>
  </mergeCells>
  <phoneticPr fontId="40"/>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180</vt:i4>
      </vt:variant>
    </vt:vector>
  </HeadingPairs>
  <TitlesOfParts>
    <vt:vector size="180" baseType="lpstr">
      <vt:lpstr>まとめ</vt:lpstr>
      <vt:lpstr>財源内訳</vt:lpstr>
      <vt:lpstr>オプション計算用（利用者）</vt:lpstr>
      <vt:lpstr>第７期計画シート</vt:lpstr>
      <vt:lpstr>現状投影の足下を計画値にした場合</vt:lpstr>
      <vt:lpstr>マンパワー計算（オプション）</vt:lpstr>
      <vt:lpstr>マンパワー計算</vt:lpstr>
      <vt:lpstr>中間データ→</vt:lpstr>
      <vt:lpstr>2040gen</vt:lpstr>
      <vt:lpstr>2035gen</vt:lpstr>
      <vt:lpstr>2030gen</vt:lpstr>
      <vt:lpstr>2025gen</vt:lpstr>
      <vt:lpstr>2020gen</vt:lpstr>
      <vt:lpstr>2018（計画値を分解）</vt:lpstr>
      <vt:lpstr>2018yosanhosei（予算ベース）</vt:lpstr>
      <vt:lpstr>2018計画ベース認定率</vt:lpstr>
      <vt:lpstr>計画ベース認定者数</vt:lpstr>
      <vt:lpstr>被保険者数</vt:lpstr>
      <vt:lpstr>経済前提</vt:lpstr>
      <vt:lpstr>経済の伸び</vt:lpstr>
      <vt:lpstr>加入者・総報酬</vt:lpstr>
      <vt:lpstr>介護ロボ・ＩＣＴ</vt:lpstr>
      <vt:lpstr>健康寿命延伸</vt:lpstr>
      <vt:lpstr>マンパワー計数</vt:lpstr>
      <vt:lpstr>2040</vt:lpstr>
      <vt:lpstr>2035</vt:lpstr>
      <vt:lpstr>2030</vt:lpstr>
      <vt:lpstr>2025</vt:lpstr>
      <vt:lpstr>2020</vt:lpstr>
      <vt:lpstr>医療院へ</vt:lpstr>
      <vt:lpstr>h30yosan</vt:lpstr>
      <vt:lpstr>h30yosan (2)</vt:lpstr>
      <vt:lpstr>2018nintei</vt:lpstr>
      <vt:lpstr>2018sogojigyo</vt:lpstr>
      <vt:lpstr>2018gh</vt:lpstr>
      <vt:lpstr>2018unit</vt:lpstr>
      <vt:lpstr>2018kaiteiAnd29shoguu</vt:lpstr>
      <vt:lpstr>2018kari</vt:lpstr>
      <vt:lpstr>2017</vt:lpstr>
      <vt:lpstr>総合事業の影響</vt:lpstr>
      <vt:lpstr>GH</vt:lpstr>
      <vt:lpstr>ユニット化</vt:lpstr>
      <vt:lpstr>h30改定</vt:lpstr>
      <vt:lpstr>処遇</vt:lpstr>
      <vt:lpstr>基礎データ（利用者数・費用）→</vt:lpstr>
      <vt:lpstr>D00</vt:lpstr>
      <vt:lpstr>DM01</vt:lpstr>
      <vt:lpstr>DM02</vt:lpstr>
      <vt:lpstr>DM03</vt:lpstr>
      <vt:lpstr>DM04</vt:lpstr>
      <vt:lpstr>DM05</vt:lpstr>
      <vt:lpstr>DM06</vt:lpstr>
      <vt:lpstr>DM07</vt:lpstr>
      <vt:lpstr>DU08</vt:lpstr>
      <vt:lpstr>DU09</vt:lpstr>
      <vt:lpstr>DU10</vt:lpstr>
      <vt:lpstr>DU11</vt:lpstr>
      <vt:lpstr>DU12</vt:lpstr>
      <vt:lpstr>DU13</vt:lpstr>
      <vt:lpstr>DU14</vt:lpstr>
      <vt:lpstr>DU15</vt:lpstr>
      <vt:lpstr>DU16</vt:lpstr>
      <vt:lpstr>DU17</vt:lpstr>
      <vt:lpstr>DU18</vt:lpstr>
      <vt:lpstr>DU19</vt:lpstr>
      <vt:lpstr>DU20</vt:lpstr>
      <vt:lpstr>DU21</vt:lpstr>
      <vt:lpstr>DU22</vt:lpstr>
      <vt:lpstr>DU23</vt:lpstr>
      <vt:lpstr>DU24</vt:lpstr>
      <vt:lpstr>DM25</vt:lpstr>
      <vt:lpstr>DM26</vt:lpstr>
      <vt:lpstr>DM27</vt:lpstr>
      <vt:lpstr>DM28</vt:lpstr>
      <vt:lpstr>DU29</vt:lpstr>
      <vt:lpstr>DMU30</vt:lpstr>
      <vt:lpstr>DU31</vt:lpstr>
      <vt:lpstr>DU32</vt:lpstr>
      <vt:lpstr>DMU33</vt:lpstr>
      <vt:lpstr>DU34</vt:lpstr>
      <vt:lpstr>DU35</vt:lpstr>
      <vt:lpstr>DU36</vt:lpstr>
      <vt:lpstr>基礎データ（人口）→</vt:lpstr>
      <vt:lpstr>Psumm</vt:lpstr>
      <vt:lpstr>P01</vt:lpstr>
      <vt:lpstr>P02</vt:lpstr>
      <vt:lpstr>P03</vt:lpstr>
      <vt:lpstr>P04</vt:lpstr>
      <vt:lpstr>P05</vt:lpstr>
      <vt:lpstr>P06</vt:lpstr>
      <vt:lpstr>P07</vt:lpstr>
      <vt:lpstr>P08</vt:lpstr>
      <vt:lpstr>P09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基礎データ（余命）→</vt:lpstr>
      <vt:lpstr>Y0</vt:lpstr>
      <vt:lpstr>Ym1</vt:lpstr>
      <vt:lpstr>Yf1</vt:lpstr>
      <vt:lpstr>Ym2</vt:lpstr>
      <vt:lpstr>Yf2</vt:lpstr>
      <vt:lpstr>Ym3</vt:lpstr>
      <vt:lpstr>Yf3</vt:lpstr>
      <vt:lpstr>Ym4</vt:lpstr>
      <vt:lpstr>Yf4</vt:lpstr>
      <vt:lpstr>Ym5</vt:lpstr>
      <vt:lpstr>Yf5</vt:lpstr>
      <vt:lpstr>Ym6</vt:lpstr>
      <vt:lpstr>Yf6</vt:lpstr>
      <vt:lpstr>基礎データ（従事者数（常勤換算））→</vt:lpstr>
      <vt:lpstr>Mpc01</vt:lpstr>
      <vt:lpstr>Mpc02</vt:lpstr>
      <vt:lpstr>Mpc03</vt:lpstr>
      <vt:lpstr>Mpc04</vt:lpstr>
      <vt:lpstr>Mpc05</vt:lpstr>
      <vt:lpstr>Mpc06</vt:lpstr>
      <vt:lpstr>Mpc07</vt:lpstr>
      <vt:lpstr>Mpc08</vt:lpstr>
      <vt:lpstr>Mpc09</vt:lpstr>
      <vt:lpstr>Mpc10</vt:lpstr>
      <vt:lpstr>Mpc11</vt:lpstr>
      <vt:lpstr>Mpc12</vt:lpstr>
      <vt:lpstr>Mpc13</vt:lpstr>
      <vt:lpstr>Mpc14</vt:lpstr>
      <vt:lpstr>Mpc15</vt:lpstr>
      <vt:lpstr>Mpc16</vt:lpstr>
      <vt:lpstr>Mpc17</vt:lpstr>
      <vt:lpstr>Mpc18</vt:lpstr>
      <vt:lpstr>Mpc19</vt:lpstr>
      <vt:lpstr>Mpc20</vt:lpstr>
      <vt:lpstr>Mpc21</vt:lpstr>
      <vt:lpstr>Mpc22</vt:lpstr>
      <vt:lpstr>基礎データ（従事者数）→</vt:lpstr>
      <vt:lpstr>Mp01</vt:lpstr>
      <vt:lpstr>Mp02</vt:lpstr>
      <vt:lpstr>Mp03</vt:lpstr>
      <vt:lpstr>Mp04</vt:lpstr>
      <vt:lpstr>Mp05</vt:lpstr>
      <vt:lpstr>Mp06</vt:lpstr>
      <vt:lpstr>Mp07</vt:lpstr>
      <vt:lpstr>Mp08</vt:lpstr>
      <vt:lpstr>Mp09</vt:lpstr>
      <vt:lpstr>Mp10</vt:lpstr>
      <vt:lpstr>Mp11</vt:lpstr>
      <vt:lpstr>Mp12</vt:lpstr>
      <vt:lpstr>Mp13</vt:lpstr>
      <vt:lpstr>Mp14</vt:lpstr>
      <vt:lpstr>Mp15</vt:lpstr>
      <vt:lpstr>Mp16</vt:lpstr>
      <vt:lpstr>Mp17</vt:lpstr>
      <vt:lpstr>Mp18</vt:lpstr>
      <vt:lpstr>Mp19</vt:lpstr>
      <vt:lpstr>Mp20</vt:lpstr>
      <vt:lpstr>Mp21</vt:lpstr>
      <vt:lpstr>Mp22</vt:lpstr>
      <vt:lpstr>基礎データ（その他）→</vt:lpstr>
      <vt:lpstr>X01</vt:lpstr>
      <vt:lpstr>X02</vt:lpstr>
      <vt:lpstr>X03</vt:lpstr>
      <vt:lpstr>X04</vt:lpstr>
      <vt:lpstr>X05</vt:lpstr>
      <vt:lpstr>X06</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cp:lastPrinted>2018-07-06T02:37:03Z</cp:lastPrinted>
  <dcterms:created xsi:type="dcterms:W3CDTF">2017-08-19T06:03:58Z</dcterms:created>
  <dcterms:modified xsi:type="dcterms:W3CDTF">2018-11-20T01:07:38Z</dcterms:modified>
</cp:coreProperties>
</file>